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f7f010f73276a7a/Documents/!Club Records/"/>
    </mc:Choice>
  </mc:AlternateContent>
  <xr:revisionPtr revIDLastSave="4015" documentId="8_{475C5820-0705-4E98-9D22-C37ED0A83D8B}" xr6:coauthVersionLast="47" xr6:coauthVersionMax="47" xr10:uidLastSave="{01F943D7-47DC-4C9B-9937-17F298AFD4FC}"/>
  <bookViews>
    <workbookView xWindow="28680" yWindow="-120" windowWidth="29040" windowHeight="15720" xr2:uid="{2F4411AD-E2A4-47DC-B7A3-1D49E002C4CA}"/>
  </bookViews>
  <sheets>
    <sheet name="DOR Summary" sheetId="2" r:id="rId1"/>
    <sheet name="MASTER DOR LIST" sheetId="1" r:id="rId2"/>
    <sheet name="Member Stats" sheetId="10" r:id="rId3"/>
    <sheet name="Scenario Results" sheetId="5" r:id="rId4"/>
    <sheet name="Points Calculator" sheetId="4" r:id="rId5"/>
  </sheets>
  <definedNames>
    <definedName name="_xlnm._FilterDatabase" localSheetId="1" hidden="1">'MASTER DOR LIST'!$A$3:$FJ$23384</definedName>
    <definedName name="_xlnm._FilterDatabase" localSheetId="3" hidden="1">'Scenario Results'!$A$2:$O$2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3456" i="1" l="1"/>
  <c r="BA23456" i="1"/>
  <c r="AR23456" i="1" s="1"/>
  <c r="BB23456" i="1"/>
  <c r="AO23456" i="1" s="1"/>
  <c r="BC23456" i="1"/>
  <c r="AV23456" i="1" s="1"/>
  <c r="BD23456" i="1"/>
  <c r="BG23456" i="1"/>
  <c r="BH23456" i="1"/>
  <c r="BI23456" i="1"/>
  <c r="CH23456" i="1"/>
  <c r="CI23456" i="1"/>
  <c r="CJ23456" i="1"/>
  <c r="DE23456" i="1" a="1"/>
  <c r="DE23456" i="1" s="1"/>
  <c r="DJ23456" i="1"/>
  <c r="DK23456" i="1"/>
  <c r="DL23456" i="1"/>
  <c r="EK23456" i="1"/>
  <c r="FH23456" i="1" s="1" a="1"/>
  <c r="FH23456" i="1" s="1"/>
  <c r="EL23456" i="1"/>
  <c r="EM23456" i="1"/>
  <c r="FG23456" i="1" a="1"/>
  <c r="FG23456" i="1" s="1"/>
  <c r="FI23456" i="1" a="1"/>
  <c r="FI23456" i="1" s="1"/>
  <c r="AE23457" i="1"/>
  <c r="AR23457" i="1"/>
  <c r="BP23457" i="1" s="1"/>
  <c r="AS23457" i="1"/>
  <c r="EN23457" i="1" s="1"/>
  <c r="AY23457" i="1"/>
  <c r="DB23457" i="1" s="1"/>
  <c r="BA23457" i="1"/>
  <c r="AU23457" i="1" s="1"/>
  <c r="BB23457" i="1"/>
  <c r="AO23457" i="1" s="1"/>
  <c r="BC23457" i="1"/>
  <c r="AV23457" i="1" s="1"/>
  <c r="BD23457" i="1"/>
  <c r="BE23457" i="1"/>
  <c r="BG23457" i="1"/>
  <c r="CC23457" i="1" s="1" a="1"/>
  <c r="CC23457" i="1" s="1"/>
  <c r="BH23457" i="1"/>
  <c r="BI23457" i="1"/>
  <c r="BN23457" i="1"/>
  <c r="BO23457" i="1"/>
  <c r="BX23457" i="1"/>
  <c r="CD23457" i="1" a="1"/>
  <c r="CD23457" i="1" s="1"/>
  <c r="CF23457" i="1" a="1"/>
  <c r="CF23457" i="1" s="1"/>
  <c r="CH23457" i="1"/>
  <c r="DD23457" i="1" s="1" a="1"/>
  <c r="DD23457" i="1" s="1"/>
  <c r="CI23457" i="1"/>
  <c r="CJ23457" i="1"/>
  <c r="CR23457" i="1"/>
  <c r="CS23457" i="1"/>
  <c r="DF23457" i="1" a="1"/>
  <c r="DF23457" i="1" s="1"/>
  <c r="DG23457" i="1" a="1"/>
  <c r="DG23457" i="1" s="1"/>
  <c r="DJ23457" i="1"/>
  <c r="EH23457" i="1" s="1" a="1"/>
  <c r="EH23457" i="1" s="1"/>
  <c r="DK23457" i="1"/>
  <c r="DL23457" i="1"/>
  <c r="DR23457" i="1"/>
  <c r="DZ23457" i="1"/>
  <c r="EF23457" i="1" a="1"/>
  <c r="EF23457" i="1" s="1"/>
  <c r="EK23457" i="1"/>
  <c r="FH23457" i="1" s="1" a="1"/>
  <c r="FH23457" i="1" s="1"/>
  <c r="EL23457" i="1"/>
  <c r="EM23457" i="1"/>
  <c r="EV23457" i="1"/>
  <c r="EW23457" i="1"/>
  <c r="FE23457" i="1"/>
  <c r="FG23457" i="1" a="1"/>
  <c r="FG23457" i="1" s="1"/>
  <c r="AE23452" i="1"/>
  <c r="AE23453" i="1"/>
  <c r="AE23454" i="1"/>
  <c r="AE23455" i="1"/>
  <c r="BJ23456" i="1" l="1"/>
  <c r="DM23456" i="1"/>
  <c r="ER23456" i="1"/>
  <c r="BR23456" i="1"/>
  <c r="CP23456" i="1"/>
  <c r="DP23456" i="1"/>
  <c r="EU23456" i="1"/>
  <c r="EO23456" i="1"/>
  <c r="CL23456" i="1"/>
  <c r="AX23456" i="1"/>
  <c r="EB23456" i="1" s="1"/>
  <c r="EH23456" i="1" a="1"/>
  <c r="EH23456" i="1" s="1"/>
  <c r="CC23456" i="1" a="1"/>
  <c r="CC23456" i="1" s="1"/>
  <c r="CD23456" i="1" a="1"/>
  <c r="CD23456" i="1" s="1"/>
  <c r="CE23456" i="1" a="1"/>
  <c r="CE23456" i="1" s="1"/>
  <c r="AP23456" i="1"/>
  <c r="DT23456" i="1" s="1"/>
  <c r="DW23457" i="1"/>
  <c r="BT23457" i="1"/>
  <c r="EC23457" i="1"/>
  <c r="CW23457" i="1"/>
  <c r="CZ23457" i="1"/>
  <c r="EZ23457" i="1"/>
  <c r="FC23457" i="1"/>
  <c r="BZ23457" i="1"/>
  <c r="DU23457" i="1"/>
  <c r="BR23457" i="1"/>
  <c r="ER23457" i="1"/>
  <c r="ES23457" i="1"/>
  <c r="CO23457" i="1"/>
  <c r="CP23457" i="1"/>
  <c r="DM23457" i="1"/>
  <c r="BJ23457" i="1"/>
  <c r="DV23457" i="1"/>
  <c r="BS23457" i="1"/>
  <c r="CA23457" i="1"/>
  <c r="FA23457" i="1"/>
  <c r="FB23457" i="1"/>
  <c r="CX23457" i="1"/>
  <c r="CY23457" i="1"/>
  <c r="ED23457" i="1"/>
  <c r="CW23456" i="1"/>
  <c r="FC23456" i="1"/>
  <c r="CZ23456" i="1"/>
  <c r="DW23456" i="1"/>
  <c r="BT23456" i="1"/>
  <c r="EZ23456" i="1"/>
  <c r="EC23456" i="1"/>
  <c r="BZ23456" i="1"/>
  <c r="EG23456" i="1" a="1"/>
  <c r="EG23456" i="1" s="1"/>
  <c r="BM23457" i="1"/>
  <c r="AP23457" i="1"/>
  <c r="EI23457" i="1" a="1"/>
  <c r="EI23457" i="1" s="1"/>
  <c r="DQ23457" i="1"/>
  <c r="CE23457" i="1" a="1"/>
  <c r="CE23457" i="1" s="1"/>
  <c r="M23457" i="1" s="1"/>
  <c r="EF23456" i="1" a="1"/>
  <c r="EF23456" i="1" s="1"/>
  <c r="CR23456" i="1"/>
  <c r="BE23456" i="1"/>
  <c r="DG23456" i="1" a="1"/>
  <c r="DG23456" i="1" s="1"/>
  <c r="CO23456" i="1"/>
  <c r="EG23457" i="1" a="1"/>
  <c r="EG23457" i="1" s="1"/>
  <c r="CT23457" i="1"/>
  <c r="ES23456" i="1"/>
  <c r="DS23457" i="1"/>
  <c r="DP23457" i="1"/>
  <c r="FJ23456" i="1" a="1"/>
  <c r="FJ23456" i="1" s="1"/>
  <c r="DF23456" i="1" a="1"/>
  <c r="DF23456" i="1" s="1"/>
  <c r="EU23457" i="1"/>
  <c r="AU23456" i="1"/>
  <c r="BW23457" i="1"/>
  <c r="EA23457" i="1"/>
  <c r="DU23456" i="1"/>
  <c r="BP23456" i="1"/>
  <c r="AS23456" i="1"/>
  <c r="FJ23457" i="1" a="1"/>
  <c r="FJ23457" i="1" s="1"/>
  <c r="N23457" i="1" s="1"/>
  <c r="CL23457" i="1"/>
  <c r="AX23457" i="1"/>
  <c r="DS23456" i="1"/>
  <c r="CF23456" i="1" a="1"/>
  <c r="CF23456" i="1" s="1"/>
  <c r="FI23457" i="1" a="1"/>
  <c r="FI23457" i="1" s="1"/>
  <c r="DE23457" i="1" a="1"/>
  <c r="DE23457" i="1" s="1"/>
  <c r="CK23457" i="1"/>
  <c r="BM23456" i="1"/>
  <c r="EO23457" i="1"/>
  <c r="EI23456" i="1" a="1"/>
  <c r="EI23456" i="1" s="1"/>
  <c r="EQ23456" i="1" l="1"/>
  <c r="BY23456" i="1"/>
  <c r="ET23456" i="1"/>
  <c r="CU23456" i="1"/>
  <c r="BV23456" i="1"/>
  <c r="BK23456" i="1"/>
  <c r="CN23456" i="1"/>
  <c r="BQ23456" i="1"/>
  <c r="AQ23456" i="1"/>
  <c r="DO23456" i="1" s="1"/>
  <c r="DN23456" i="1"/>
  <c r="M23456" i="1"/>
  <c r="CQ23456" i="1"/>
  <c r="FD23456" i="1"/>
  <c r="DY23456" i="1"/>
  <c r="DA23456" i="1"/>
  <c r="EX23456" i="1"/>
  <c r="DY23457" i="1"/>
  <c r="BV23457" i="1"/>
  <c r="EB23457" i="1"/>
  <c r="EX23457" i="1"/>
  <c r="DA23457" i="1"/>
  <c r="CU23457" i="1"/>
  <c r="BY23457" i="1"/>
  <c r="FD23457" i="1"/>
  <c r="DQ23456" i="1"/>
  <c r="DR23456" i="1"/>
  <c r="BN23456" i="1"/>
  <c r="BO23456" i="1"/>
  <c r="EN23456" i="1"/>
  <c r="CK23456" i="1"/>
  <c r="DD23456" i="1" s="1" a="1"/>
  <c r="DD23456" i="1" s="1"/>
  <c r="N23456" i="1" s="1"/>
  <c r="AY23456" i="1"/>
  <c r="EV23456" i="1"/>
  <c r="CS23456" i="1"/>
  <c r="FA23456" i="1"/>
  <c r="FB23456" i="1"/>
  <c r="CX23456" i="1"/>
  <c r="CY23456" i="1"/>
  <c r="BS23456" i="1"/>
  <c r="DV23456" i="1"/>
  <c r="ED23456" i="1"/>
  <c r="CA23456" i="1"/>
  <c r="EQ23457" i="1"/>
  <c r="BQ23457" i="1"/>
  <c r="CN23457" i="1"/>
  <c r="ET23457" i="1"/>
  <c r="BK23457" i="1"/>
  <c r="DT23457" i="1"/>
  <c r="DN23457" i="1"/>
  <c r="AQ23457" i="1"/>
  <c r="CQ23457" i="1"/>
  <c r="CM23456" i="1" l="1"/>
  <c r="EP23456" i="1"/>
  <c r="AW23456" i="1"/>
  <c r="EY23456" i="1" s="1"/>
  <c r="BL23456" i="1"/>
  <c r="FE23456" i="1"/>
  <c r="DB23456" i="1"/>
  <c r="DZ23456" i="1"/>
  <c r="BX23456" i="1"/>
  <c r="EA23456" i="1"/>
  <c r="BW23456" i="1"/>
  <c r="EW23456" i="1"/>
  <c r="CT23456" i="1"/>
  <c r="AW23457" i="1"/>
  <c r="EP23457" i="1"/>
  <c r="CM23457" i="1"/>
  <c r="DO23457" i="1"/>
  <c r="BL23457" i="1"/>
  <c r="CV23456" i="1"/>
  <c r="DX23456" i="1"/>
  <c r="BU23456" i="1"/>
  <c r="DX23457" i="1" l="1"/>
  <c r="BU23457" i="1"/>
  <c r="CV23457" i="1"/>
  <c r="EY23457" i="1"/>
  <c r="AE23445" i="1" l="1"/>
  <c r="AE23446" i="1"/>
  <c r="AE23447" i="1"/>
  <c r="AE23448" i="1"/>
  <c r="AE23449" i="1"/>
  <c r="AE23450" i="1"/>
  <c r="AE23451" i="1"/>
  <c r="AE23444" i="1"/>
  <c r="AE23433" i="1" l="1"/>
  <c r="AE23434" i="1"/>
  <c r="AE23435" i="1"/>
  <c r="AE23436" i="1"/>
  <c r="AE23437" i="1"/>
  <c r="AE23438" i="1"/>
  <c r="AE23439" i="1"/>
  <c r="AE23440" i="1"/>
  <c r="AE23441" i="1"/>
  <c r="AE23442" i="1"/>
  <c r="AE23443" i="1"/>
  <c r="AE23416" i="1" l="1"/>
  <c r="AE23417" i="1"/>
  <c r="AE23418" i="1"/>
  <c r="AE23419" i="1"/>
  <c r="AE23420" i="1"/>
  <c r="AE23421" i="1"/>
  <c r="AE23422" i="1"/>
  <c r="AE23423" i="1"/>
  <c r="AE23424" i="1"/>
  <c r="AE23425" i="1"/>
  <c r="AE23426" i="1"/>
  <c r="AE23427" i="1"/>
  <c r="AE23428" i="1"/>
  <c r="AE23429" i="1"/>
  <c r="AE23430" i="1"/>
  <c r="AE23431" i="1"/>
  <c r="AE23432" i="1"/>
  <c r="AE23414" i="1"/>
  <c r="AE23415" i="1"/>
  <c r="L46" i="2" a="1"/>
  <c r="L46" i="2" s="1"/>
  <c r="AE23403" i="1" l="1"/>
  <c r="AE23404" i="1"/>
  <c r="AE23405" i="1"/>
  <c r="AE23406" i="1"/>
  <c r="AE23407" i="1"/>
  <c r="AE23408" i="1"/>
  <c r="AE23409" i="1"/>
  <c r="AE23410" i="1"/>
  <c r="AE23411" i="1"/>
  <c r="AE23412" i="1"/>
  <c r="AE23413" i="1"/>
  <c r="AE23402" i="1"/>
  <c r="AE23385" i="1"/>
  <c r="AE23386" i="1"/>
  <c r="AE23387" i="1"/>
  <c r="AE23388" i="1"/>
  <c r="AE23389" i="1"/>
  <c r="AE23390" i="1"/>
  <c r="AE23391" i="1"/>
  <c r="AE23392" i="1"/>
  <c r="AE23393" i="1"/>
  <c r="AE23394" i="1"/>
  <c r="AE23395" i="1"/>
  <c r="AE23396" i="1"/>
  <c r="AE23397" i="1"/>
  <c r="AE23398" i="1"/>
  <c r="AE23399" i="1"/>
  <c r="AE23400" i="1"/>
  <c r="AE23401" i="1"/>
  <c r="AE23357" i="1" l="1"/>
  <c r="AE23358" i="1"/>
  <c r="AE23359" i="1"/>
  <c r="AE23360" i="1"/>
  <c r="AE23361" i="1"/>
  <c r="AE23362" i="1"/>
  <c r="AE23363" i="1"/>
  <c r="AE23364" i="1"/>
  <c r="AE23365" i="1"/>
  <c r="AE23366" i="1"/>
  <c r="AE23367" i="1"/>
  <c r="AE23368" i="1"/>
  <c r="AE23369" i="1"/>
  <c r="AE23370" i="1"/>
  <c r="AE23371" i="1"/>
  <c r="AE23372" i="1"/>
  <c r="AE23373" i="1"/>
  <c r="AE23374" i="1"/>
  <c r="AE23375" i="1"/>
  <c r="AE23376" i="1"/>
  <c r="AE23377" i="1"/>
  <c r="AE23378" i="1"/>
  <c r="AE23379" i="1"/>
  <c r="AE23380" i="1"/>
  <c r="AE23381" i="1"/>
  <c r="AE23382" i="1"/>
  <c r="AE23383" i="1"/>
  <c r="AE23384" i="1"/>
  <c r="AE23356" i="1"/>
  <c r="AE23355" i="1"/>
  <c r="AE23348" i="1" l="1"/>
  <c r="AE23349" i="1"/>
  <c r="AE23350" i="1"/>
  <c r="AE23351" i="1"/>
  <c r="AE23352" i="1"/>
  <c r="AE23353" i="1"/>
  <c r="AE23354" i="1"/>
  <c r="J16" i="2" l="1"/>
  <c r="L16" i="2"/>
  <c r="N16" i="2"/>
  <c r="M16" i="2"/>
  <c r="K16" i="2"/>
  <c r="L18" i="2" l="1"/>
  <c r="AE23333" i="1"/>
  <c r="AE23334" i="1"/>
  <c r="AE23335" i="1"/>
  <c r="AE23336" i="1"/>
  <c r="AE23337" i="1"/>
  <c r="AE23338" i="1"/>
  <c r="AE23339" i="1"/>
  <c r="AE23340" i="1"/>
  <c r="AE23341" i="1"/>
  <c r="AE23342" i="1"/>
  <c r="AE23343" i="1"/>
  <c r="AE23344" i="1"/>
  <c r="AE23345" i="1"/>
  <c r="AE23346" i="1"/>
  <c r="AE23347" i="1"/>
  <c r="AE23321" i="1" l="1"/>
  <c r="AE23322" i="1"/>
  <c r="AE23323" i="1"/>
  <c r="AE23324" i="1"/>
  <c r="AE23325" i="1"/>
  <c r="AE23326" i="1"/>
  <c r="AE23327" i="1"/>
  <c r="AE23328" i="1"/>
  <c r="AE23329" i="1"/>
  <c r="AE23330" i="1"/>
  <c r="AE23331" i="1"/>
  <c r="AE23332" i="1"/>
  <c r="AA3" i="10" l="1"/>
  <c r="AA2" i="10"/>
  <c r="AE23307" i="1" l="1"/>
  <c r="AE23308" i="1"/>
  <c r="AE23309" i="1"/>
  <c r="AE23310" i="1"/>
  <c r="AE23311" i="1"/>
  <c r="AE23312" i="1"/>
  <c r="AE23313" i="1"/>
  <c r="AE23314" i="1"/>
  <c r="AE23315" i="1"/>
  <c r="AE23316" i="1"/>
  <c r="AE23317" i="1"/>
  <c r="AE23318" i="1"/>
  <c r="AE23319" i="1"/>
  <c r="AE23320" i="1"/>
  <c r="AE23306" i="1"/>
  <c r="F38" i="2" l="1"/>
  <c r="E38" i="2"/>
  <c r="D38" i="2"/>
  <c r="C38" i="2"/>
  <c r="F37" i="2"/>
  <c r="E37" i="2"/>
  <c r="D37" i="2"/>
  <c r="C37" i="2"/>
  <c r="F36" i="2"/>
  <c r="E36" i="2"/>
  <c r="D36" i="2"/>
  <c r="C36"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D31" i="2"/>
  <c r="E31" i="2"/>
  <c r="F31" i="2"/>
  <c r="D32" i="2"/>
  <c r="E32" i="2"/>
  <c r="F32" i="2"/>
  <c r="D33" i="2"/>
  <c r="E33" i="2"/>
  <c r="F33" i="2"/>
  <c r="D34" i="2"/>
  <c r="E34" i="2"/>
  <c r="F34" i="2"/>
  <c r="D35" i="2"/>
  <c r="E35" i="2"/>
  <c r="F35" i="2"/>
  <c r="D19" i="2"/>
  <c r="E19" i="2"/>
  <c r="F19" i="2"/>
  <c r="D16" i="2"/>
  <c r="E16" i="2"/>
  <c r="F16" i="2"/>
  <c r="D17" i="2"/>
  <c r="E17" i="2"/>
  <c r="F17" i="2"/>
  <c r="D18" i="2"/>
  <c r="E18" i="2"/>
  <c r="F18" i="2"/>
  <c r="D15" i="2"/>
  <c r="E15" i="2"/>
  <c r="F15" i="2"/>
  <c r="F14" i="2"/>
  <c r="E14" i="2"/>
  <c r="D14" i="2"/>
  <c r="C15" i="2"/>
  <c r="C16" i="2"/>
  <c r="C17" i="2"/>
  <c r="C18" i="2"/>
  <c r="C19" i="2"/>
  <c r="C20" i="2"/>
  <c r="C21" i="2"/>
  <c r="C22" i="2"/>
  <c r="C23" i="2"/>
  <c r="C24" i="2"/>
  <c r="C25" i="2"/>
  <c r="C26" i="2"/>
  <c r="C27" i="2"/>
  <c r="C28" i="2"/>
  <c r="C29" i="2"/>
  <c r="C30" i="2"/>
  <c r="C31" i="2"/>
  <c r="C32" i="2"/>
  <c r="C33" i="2"/>
  <c r="C34" i="2"/>
  <c r="C35" i="2"/>
  <c r="C14" i="2"/>
  <c r="H16" i="2" l="1"/>
  <c r="G32" i="2"/>
  <c r="H17" i="2"/>
  <c r="H14" i="2"/>
  <c r="H15" i="2"/>
  <c r="G21" i="2"/>
  <c r="H20" i="2"/>
  <c r="G15" i="2"/>
  <c r="H27" i="2"/>
  <c r="G18" i="2"/>
  <c r="H25" i="2"/>
  <c r="H31" i="2"/>
  <c r="G25" i="2"/>
  <c r="G17" i="2"/>
  <c r="H24" i="2"/>
  <c r="G31" i="2"/>
  <c r="H30" i="2"/>
  <c r="G24" i="2"/>
  <c r="G16" i="2"/>
  <c r="H23" i="2"/>
  <c r="H19" i="2"/>
  <c r="G30" i="2"/>
  <c r="H29" i="2"/>
  <c r="G23" i="2"/>
  <c r="G19" i="2"/>
  <c r="H22" i="2"/>
  <c r="H35" i="2"/>
  <c r="G29" i="2"/>
  <c r="G34" i="2"/>
  <c r="H28" i="2"/>
  <c r="G22" i="2"/>
  <c r="G35" i="2"/>
  <c r="H21" i="2"/>
  <c r="H34" i="2"/>
  <c r="G28" i="2"/>
  <c r="H33" i="2"/>
  <c r="G27" i="2"/>
  <c r="H26" i="2"/>
  <c r="G20" i="2"/>
  <c r="H18" i="2"/>
  <c r="G33" i="2"/>
  <c r="H32" i="2"/>
  <c r="G26" i="2"/>
  <c r="G38" i="2"/>
  <c r="H38" i="2"/>
  <c r="H37" i="2"/>
  <c r="G37" i="2"/>
  <c r="C39" i="2"/>
  <c r="H36" i="2"/>
  <c r="G36" i="2"/>
  <c r="E39" i="2"/>
  <c r="G14" i="2"/>
  <c r="D39" i="2"/>
  <c r="F39" i="2"/>
  <c r="G39" i="2" l="1"/>
  <c r="H39" i="2"/>
  <c r="AJ56" i="10"/>
  <c r="AI56" i="10"/>
  <c r="AH56" i="10"/>
  <c r="AG56" i="10"/>
  <c r="AF56" i="10"/>
  <c r="AE56" i="10"/>
  <c r="AD56" i="10"/>
  <c r="AC56" i="10"/>
  <c r="AB56" i="10"/>
  <c r="AA56" i="10"/>
  <c r="Y56" i="10"/>
  <c r="Y55" i="10"/>
  <c r="AJ50" i="10"/>
  <c r="AI50" i="10"/>
  <c r="AH50" i="10"/>
  <c r="AG50" i="10"/>
  <c r="AF50" i="10"/>
  <c r="AE50" i="10"/>
  <c r="AD50" i="10"/>
  <c r="AC50" i="10"/>
  <c r="AB50" i="10"/>
  <c r="AA50" i="10"/>
  <c r="Z50" i="10"/>
  <c r="Y50" i="10"/>
  <c r="Z49" i="10"/>
  <c r="Y49" i="10"/>
  <c r="AO38" i="10"/>
  <c r="AO37" i="10"/>
  <c r="AJ33" i="10"/>
  <c r="AI33" i="10"/>
  <c r="AH33" i="10"/>
  <c r="AG33" i="10"/>
  <c r="AF33" i="10"/>
  <c r="AE33" i="10"/>
  <c r="AD33" i="10"/>
  <c r="AC33" i="10"/>
  <c r="AA33" i="10"/>
  <c r="AJ32" i="10"/>
  <c r="AI32" i="10"/>
  <c r="AH32" i="10"/>
  <c r="AG32" i="10"/>
  <c r="AF32" i="10"/>
  <c r="AE32" i="10"/>
  <c r="AD32" i="10"/>
  <c r="AC32" i="10"/>
  <c r="AA32" i="10"/>
  <c r="AJ31" i="10"/>
  <c r="AI31" i="10"/>
  <c r="AH31" i="10"/>
  <c r="AG31" i="10"/>
  <c r="AF31" i="10"/>
  <c r="AE31" i="10"/>
  <c r="AD31" i="10"/>
  <c r="AC31" i="10"/>
  <c r="AA31" i="10"/>
  <c r="AJ30" i="10"/>
  <c r="AI30" i="10"/>
  <c r="AH30" i="10"/>
  <c r="AG30" i="10"/>
  <c r="AF30" i="10"/>
  <c r="AE30" i="10"/>
  <c r="AD30" i="10"/>
  <c r="AC30" i="10"/>
  <c r="AA30" i="10"/>
  <c r="AJ29" i="10"/>
  <c r="AI29" i="10"/>
  <c r="AH29" i="10"/>
  <c r="AG29" i="10"/>
  <c r="AF29" i="10"/>
  <c r="AE29" i="10"/>
  <c r="AD29" i="10"/>
  <c r="AC29" i="10"/>
  <c r="AB29" i="10"/>
  <c r="AA29" i="10"/>
  <c r="AJ28" i="10"/>
  <c r="AI28" i="10"/>
  <c r="AH28" i="10"/>
  <c r="AG28" i="10"/>
  <c r="AF28" i="10"/>
  <c r="AE28" i="10"/>
  <c r="AD28" i="10"/>
  <c r="AC28" i="10"/>
  <c r="AB28" i="10"/>
  <c r="AJ27" i="10"/>
  <c r="AI27" i="10"/>
  <c r="AH27" i="10"/>
  <c r="AG27" i="10"/>
  <c r="AF27" i="10"/>
  <c r="AE27" i="10"/>
  <c r="AD27" i="10"/>
  <c r="AC27" i="10"/>
  <c r="AB27" i="10"/>
  <c r="AJ26" i="10"/>
  <c r="AI26" i="10"/>
  <c r="AH26" i="10"/>
  <c r="AG26" i="10"/>
  <c r="AF26" i="10"/>
  <c r="AE26" i="10"/>
  <c r="AD26" i="10"/>
  <c r="AC26" i="10"/>
  <c r="AB26" i="10"/>
  <c r="AJ25" i="10"/>
  <c r="AI25" i="10"/>
  <c r="AH25" i="10"/>
  <c r="AG25" i="10"/>
  <c r="AF25" i="10"/>
  <c r="AE25" i="10"/>
  <c r="AD25" i="10"/>
  <c r="AC25" i="10"/>
  <c r="AB25" i="10"/>
  <c r="AJ20" i="10"/>
  <c r="AI20" i="10"/>
  <c r="AH20" i="10"/>
  <c r="AG20" i="10"/>
  <c r="AF20" i="10"/>
  <c r="AE20" i="10"/>
  <c r="AD20" i="10"/>
  <c r="AC20" i="10"/>
  <c r="AA20" i="10"/>
  <c r="AJ19" i="10"/>
  <c r="AI19" i="10"/>
  <c r="AH19" i="10"/>
  <c r="AG19" i="10"/>
  <c r="AF19" i="10"/>
  <c r="AE19" i="10"/>
  <c r="AD19" i="10"/>
  <c r="AC19" i="10"/>
  <c r="AA19" i="10"/>
  <c r="AJ18" i="10"/>
  <c r="AI18" i="10"/>
  <c r="AH18" i="10"/>
  <c r="AG18" i="10"/>
  <c r="AF18" i="10"/>
  <c r="AE18" i="10"/>
  <c r="AD18" i="10"/>
  <c r="AC18" i="10"/>
  <c r="AA18" i="10"/>
  <c r="AJ17" i="10"/>
  <c r="AI17" i="10"/>
  <c r="AH17" i="10"/>
  <c r="AG17" i="10"/>
  <c r="AF17" i="10"/>
  <c r="AE17" i="10"/>
  <c r="AD17" i="10"/>
  <c r="AC17" i="10"/>
  <c r="AA17" i="10"/>
  <c r="AJ16" i="10"/>
  <c r="AI16" i="10"/>
  <c r="AH16" i="10"/>
  <c r="AG16" i="10"/>
  <c r="AF16" i="10"/>
  <c r="AE16" i="10"/>
  <c r="AD16" i="10"/>
  <c r="AC16" i="10"/>
  <c r="AB16" i="10"/>
  <c r="AA16" i="10"/>
  <c r="AJ15" i="10"/>
  <c r="AI15" i="10"/>
  <c r="AH15" i="10"/>
  <c r="AG15" i="10"/>
  <c r="AF15" i="10"/>
  <c r="AE15" i="10"/>
  <c r="AD15" i="10"/>
  <c r="AC15" i="10"/>
  <c r="AB15" i="10"/>
  <c r="AJ14" i="10"/>
  <c r="AI14" i="10"/>
  <c r="AH14" i="10"/>
  <c r="AG14" i="10"/>
  <c r="AF14" i="10"/>
  <c r="AE14" i="10"/>
  <c r="AD14" i="10"/>
  <c r="AC14" i="10"/>
  <c r="AB14" i="10"/>
  <c r="AJ13" i="10"/>
  <c r="AI13" i="10"/>
  <c r="AH13" i="10"/>
  <c r="AG13" i="10"/>
  <c r="AF13" i="10"/>
  <c r="AE13" i="10"/>
  <c r="AD13" i="10"/>
  <c r="AC13" i="10"/>
  <c r="AB13" i="10"/>
  <c r="AJ12" i="10"/>
  <c r="AI12" i="10"/>
  <c r="AH12" i="10"/>
  <c r="AG12" i="10"/>
  <c r="AF12" i="10"/>
  <c r="AE12" i="10"/>
  <c r="AD12" i="10"/>
  <c r="AC12" i="10"/>
  <c r="AB12" i="10"/>
  <c r="AE8" i="10"/>
  <c r="AD8" i="10"/>
  <c r="AC8" i="10"/>
  <c r="AB8" i="10"/>
  <c r="AA8" i="10"/>
  <c r="AE7" i="10"/>
  <c r="AD7" i="10"/>
  <c r="AC7" i="10"/>
  <c r="AB7" i="10"/>
  <c r="AA7" i="10"/>
  <c r="AE3" i="10"/>
  <c r="AD3" i="10"/>
  <c r="AC3" i="10"/>
  <c r="AB3" i="10"/>
  <c r="AE2" i="10"/>
  <c r="AD2" i="10"/>
  <c r="AC2" i="10"/>
  <c r="AB2" i="10"/>
  <c r="Y51" i="10" l="1"/>
  <c r="F30" i="10" s="1"/>
  <c r="Z51" i="10"/>
  <c r="F31" i="10" s="1"/>
  <c r="Y57" i="10"/>
  <c r="F34" i="10" s="1"/>
  <c r="AK32" i="10"/>
  <c r="AP37" i="10"/>
  <c r="C26" i="10" s="1"/>
  <c r="AD4" i="10"/>
  <c r="D10" i="10" s="1"/>
  <c r="AC4" i="10"/>
  <c r="C10" i="10" s="1"/>
  <c r="AC9" i="10"/>
  <c r="C14" i="10" s="1"/>
  <c r="AK19" i="10"/>
  <c r="AK26" i="10"/>
  <c r="AE9" i="10"/>
  <c r="E14" i="10" s="1"/>
  <c r="AA9" i="10"/>
  <c r="A14" i="10" s="1"/>
  <c r="AK31" i="10"/>
  <c r="AB4" i="10"/>
  <c r="B10" i="10" s="1"/>
  <c r="AK14" i="10"/>
  <c r="AK12" i="10"/>
  <c r="AD9" i="10"/>
  <c r="D14" i="10" s="1"/>
  <c r="AK18" i="10"/>
  <c r="AK20" i="10"/>
  <c r="AK33" i="10"/>
  <c r="AJ51" i="10"/>
  <c r="F32" i="10" s="1"/>
  <c r="AK28" i="10"/>
  <c r="AK13" i="10"/>
  <c r="AK16" i="10"/>
  <c r="AM14" i="10" s="1"/>
  <c r="C18" i="10" s="1"/>
  <c r="AA4" i="10"/>
  <c r="AK25" i="10"/>
  <c r="AK27" i="10"/>
  <c r="AK29" i="10"/>
  <c r="AM27" i="10" s="1"/>
  <c r="C22" i="10" s="1"/>
  <c r="AJ57" i="10"/>
  <c r="F33" i="10" s="1"/>
  <c r="AK15" i="10"/>
  <c r="AK30" i="10"/>
  <c r="AB9" i="10"/>
  <c r="B14" i="10" s="1"/>
  <c r="AE4" i="10"/>
  <c r="E10" i="10" s="1"/>
  <c r="AK17" i="10"/>
  <c r="AM29" i="10" l="1"/>
  <c r="E22" i="10" s="1"/>
  <c r="AM28" i="10"/>
  <c r="D22" i="10" s="1"/>
  <c r="AM15" i="10"/>
  <c r="D18" i="10" s="1"/>
  <c r="AM13" i="10"/>
  <c r="B18" i="10" s="1"/>
  <c r="AM26" i="10"/>
  <c r="B22" i="10" s="1"/>
  <c r="C6" i="10"/>
  <c r="AG2" i="10"/>
  <c r="F29" i="10"/>
  <c r="AM16" i="10"/>
  <c r="E18" i="10" s="1"/>
  <c r="A10" i="10"/>
  <c r="F10" i="10" s="1"/>
  <c r="H10" i="10" s="1"/>
  <c r="AM25" i="10"/>
  <c r="A22" i="10" s="1"/>
  <c r="AM12" i="10"/>
  <c r="A18" i="10" s="1"/>
  <c r="AG7" i="10"/>
  <c r="F14" i="10"/>
  <c r="H14" i="10" s="1"/>
  <c r="E6" i="10" l="1"/>
  <c r="D6" i="10"/>
  <c r="B6" i="10"/>
  <c r="AO27" i="10"/>
  <c r="AO14" i="10"/>
  <c r="A6" i="10"/>
  <c r="G14" i="10"/>
  <c r="F22" i="10"/>
  <c r="H22" i="10" s="1"/>
  <c r="F18" i="10"/>
  <c r="H18" i="10" s="1"/>
  <c r="G10" i="10"/>
  <c r="F6" i="10" l="1"/>
  <c r="G6" i="10" s="1"/>
  <c r="AO41" i="10"/>
  <c r="G22" i="10"/>
  <c r="G18" i="10"/>
  <c r="H6" i="10" l="1"/>
  <c r="G27" i="10"/>
  <c r="F35" i="10" s="1"/>
  <c r="C12" i="5" l="1"/>
  <c r="D12" i="5"/>
  <c r="E12" i="5"/>
  <c r="F12" i="5"/>
  <c r="J12" i="5"/>
  <c r="K12" i="5"/>
  <c r="L12" i="5"/>
  <c r="M12" i="5"/>
  <c r="C13" i="5"/>
  <c r="D13" i="5"/>
  <c r="E13" i="5"/>
  <c r="F13" i="5"/>
  <c r="J13" i="5"/>
  <c r="K13" i="5"/>
  <c r="L13" i="5"/>
  <c r="M13" i="5"/>
  <c r="C14" i="5"/>
  <c r="D14" i="5"/>
  <c r="E14" i="5"/>
  <c r="F14" i="5"/>
  <c r="J14" i="5"/>
  <c r="K14" i="5"/>
  <c r="L14" i="5"/>
  <c r="M14" i="5"/>
  <c r="C15" i="5"/>
  <c r="D15" i="5"/>
  <c r="E15" i="5"/>
  <c r="F15" i="5"/>
  <c r="J15" i="5"/>
  <c r="K15" i="5"/>
  <c r="L15" i="5"/>
  <c r="M15" i="5"/>
  <c r="C16" i="5"/>
  <c r="D16" i="5"/>
  <c r="E16" i="5"/>
  <c r="F16" i="5"/>
  <c r="J16" i="5"/>
  <c r="K16" i="5"/>
  <c r="L16" i="5"/>
  <c r="M16" i="5"/>
  <c r="C17" i="5"/>
  <c r="D17" i="5"/>
  <c r="E17" i="5"/>
  <c r="F17" i="5"/>
  <c r="J17" i="5"/>
  <c r="K17" i="5"/>
  <c r="L17" i="5"/>
  <c r="M17" i="5"/>
  <c r="C18" i="5"/>
  <c r="D18" i="5"/>
  <c r="E18" i="5"/>
  <c r="F18" i="5"/>
  <c r="J18" i="5"/>
  <c r="K18" i="5"/>
  <c r="L18" i="5"/>
  <c r="M18" i="5"/>
  <c r="C19" i="5"/>
  <c r="D19" i="5"/>
  <c r="E19" i="5"/>
  <c r="F19" i="5"/>
  <c r="J19" i="5"/>
  <c r="K19" i="5"/>
  <c r="L19" i="5"/>
  <c r="M19" i="5"/>
  <c r="C20" i="5"/>
  <c r="D20" i="5"/>
  <c r="E20" i="5"/>
  <c r="F20" i="5"/>
  <c r="J20" i="5"/>
  <c r="K20" i="5"/>
  <c r="L20" i="5"/>
  <c r="M20" i="5"/>
  <c r="C21" i="5"/>
  <c r="D21" i="5"/>
  <c r="E21" i="5"/>
  <c r="F21" i="5"/>
  <c r="J21" i="5"/>
  <c r="K21" i="5"/>
  <c r="L21" i="5"/>
  <c r="M21" i="5"/>
  <c r="C22" i="5"/>
  <c r="D22" i="5"/>
  <c r="E22" i="5"/>
  <c r="F22" i="5"/>
  <c r="J22" i="5"/>
  <c r="K22" i="5"/>
  <c r="L22" i="5"/>
  <c r="M22" i="5"/>
  <c r="C23" i="5"/>
  <c r="D23" i="5"/>
  <c r="E23" i="5"/>
  <c r="F23" i="5"/>
  <c r="J23" i="5"/>
  <c r="K23" i="5"/>
  <c r="L23" i="5"/>
  <c r="M23" i="5"/>
  <c r="C24" i="5"/>
  <c r="D24" i="5"/>
  <c r="E24" i="5"/>
  <c r="F24" i="5"/>
  <c r="J24" i="5"/>
  <c r="K24" i="5"/>
  <c r="L24" i="5"/>
  <c r="M24" i="5"/>
  <c r="C25" i="5"/>
  <c r="D25" i="5"/>
  <c r="E25" i="5"/>
  <c r="F25" i="5"/>
  <c r="J25" i="5"/>
  <c r="K25" i="5"/>
  <c r="L25" i="5"/>
  <c r="M25" i="5"/>
  <c r="C26" i="5"/>
  <c r="D26" i="5"/>
  <c r="E26" i="5"/>
  <c r="F26" i="5"/>
  <c r="J26" i="5"/>
  <c r="K26" i="5"/>
  <c r="L26" i="5"/>
  <c r="M26" i="5"/>
  <c r="C27" i="5"/>
  <c r="D27" i="5"/>
  <c r="E27" i="5"/>
  <c r="F27" i="5"/>
  <c r="J27" i="5"/>
  <c r="K27" i="5"/>
  <c r="L27" i="5"/>
  <c r="M27" i="5"/>
  <c r="C28" i="5"/>
  <c r="D28" i="5"/>
  <c r="E28" i="5"/>
  <c r="F28" i="5"/>
  <c r="J28" i="5"/>
  <c r="K28" i="5"/>
  <c r="L28" i="5"/>
  <c r="M28" i="5"/>
  <c r="C29" i="5"/>
  <c r="D29" i="5"/>
  <c r="E29" i="5"/>
  <c r="F29" i="5"/>
  <c r="J29" i="5"/>
  <c r="K29" i="5"/>
  <c r="L29" i="5"/>
  <c r="M29" i="5"/>
  <c r="C30" i="5"/>
  <c r="D30" i="5"/>
  <c r="E30" i="5"/>
  <c r="F30" i="5"/>
  <c r="J30" i="5"/>
  <c r="K30" i="5"/>
  <c r="L30" i="5"/>
  <c r="M30" i="5"/>
  <c r="C31" i="5"/>
  <c r="D31" i="5"/>
  <c r="E31" i="5"/>
  <c r="F31" i="5"/>
  <c r="J31" i="5"/>
  <c r="K31" i="5"/>
  <c r="L31" i="5"/>
  <c r="M31" i="5"/>
  <c r="C32" i="5"/>
  <c r="D32" i="5"/>
  <c r="E32" i="5"/>
  <c r="F32" i="5"/>
  <c r="J32" i="5"/>
  <c r="K32" i="5"/>
  <c r="L32" i="5"/>
  <c r="M32" i="5"/>
  <c r="C33" i="5"/>
  <c r="D33" i="5"/>
  <c r="E33" i="5"/>
  <c r="F33" i="5"/>
  <c r="J33" i="5"/>
  <c r="K33" i="5"/>
  <c r="L33" i="5"/>
  <c r="M33" i="5"/>
  <c r="C34" i="5"/>
  <c r="D34" i="5"/>
  <c r="E34" i="5"/>
  <c r="F34" i="5"/>
  <c r="J34" i="5"/>
  <c r="K34" i="5"/>
  <c r="L34" i="5"/>
  <c r="M34" i="5"/>
  <c r="C35" i="5"/>
  <c r="D35" i="5"/>
  <c r="E35" i="5"/>
  <c r="F35" i="5"/>
  <c r="J35" i="5"/>
  <c r="K35" i="5"/>
  <c r="L35" i="5"/>
  <c r="M35" i="5"/>
  <c r="C36" i="5"/>
  <c r="D36" i="5"/>
  <c r="E36" i="5"/>
  <c r="F36" i="5"/>
  <c r="J36" i="5"/>
  <c r="K36" i="5"/>
  <c r="L36" i="5"/>
  <c r="M36" i="5"/>
  <c r="C37" i="5"/>
  <c r="D37" i="5"/>
  <c r="E37" i="5"/>
  <c r="F37" i="5"/>
  <c r="J37" i="5"/>
  <c r="K37" i="5"/>
  <c r="L37" i="5"/>
  <c r="M37" i="5"/>
  <c r="C38" i="5"/>
  <c r="D38" i="5"/>
  <c r="E38" i="5"/>
  <c r="F38" i="5"/>
  <c r="J38" i="5"/>
  <c r="K38" i="5"/>
  <c r="L38" i="5"/>
  <c r="M38" i="5"/>
  <c r="C39" i="5"/>
  <c r="D39" i="5"/>
  <c r="E39" i="5"/>
  <c r="F39" i="5"/>
  <c r="J39" i="5"/>
  <c r="K39" i="5"/>
  <c r="L39" i="5"/>
  <c r="M39" i="5"/>
  <c r="C40" i="5"/>
  <c r="D40" i="5"/>
  <c r="E40" i="5"/>
  <c r="F40" i="5"/>
  <c r="J40" i="5"/>
  <c r="K40" i="5"/>
  <c r="L40" i="5"/>
  <c r="M40" i="5"/>
  <c r="C41" i="5"/>
  <c r="D41" i="5"/>
  <c r="E41" i="5"/>
  <c r="F41" i="5"/>
  <c r="J41" i="5"/>
  <c r="K41" i="5"/>
  <c r="L41" i="5"/>
  <c r="M41" i="5"/>
  <c r="C42" i="5"/>
  <c r="D42" i="5"/>
  <c r="E42" i="5"/>
  <c r="F42" i="5"/>
  <c r="J42" i="5"/>
  <c r="K42" i="5"/>
  <c r="L42" i="5"/>
  <c r="M42" i="5"/>
  <c r="C43" i="5"/>
  <c r="D43" i="5"/>
  <c r="E43" i="5"/>
  <c r="F43" i="5"/>
  <c r="J43" i="5"/>
  <c r="K43" i="5"/>
  <c r="L43" i="5"/>
  <c r="M43" i="5"/>
  <c r="C44" i="5"/>
  <c r="D44" i="5"/>
  <c r="E44" i="5"/>
  <c r="F44" i="5"/>
  <c r="J44" i="5"/>
  <c r="K44" i="5"/>
  <c r="L44" i="5"/>
  <c r="M44" i="5"/>
  <c r="C45" i="5"/>
  <c r="D45" i="5"/>
  <c r="E45" i="5"/>
  <c r="F45" i="5"/>
  <c r="J45" i="5"/>
  <c r="K45" i="5"/>
  <c r="L45" i="5"/>
  <c r="M45" i="5"/>
  <c r="C46" i="5"/>
  <c r="D46" i="5"/>
  <c r="E46" i="5"/>
  <c r="F46" i="5"/>
  <c r="J46" i="5"/>
  <c r="K46" i="5"/>
  <c r="L46" i="5"/>
  <c r="M46" i="5"/>
  <c r="C47" i="5"/>
  <c r="D47" i="5"/>
  <c r="E47" i="5"/>
  <c r="F47" i="5"/>
  <c r="J47" i="5"/>
  <c r="K47" i="5"/>
  <c r="L47" i="5"/>
  <c r="M47" i="5"/>
  <c r="C48" i="5"/>
  <c r="D48" i="5"/>
  <c r="E48" i="5"/>
  <c r="F48" i="5"/>
  <c r="J48" i="5"/>
  <c r="K48" i="5"/>
  <c r="L48" i="5"/>
  <c r="M48" i="5"/>
  <c r="C49" i="5"/>
  <c r="D49" i="5"/>
  <c r="E49" i="5"/>
  <c r="F49" i="5"/>
  <c r="J49" i="5"/>
  <c r="K49" i="5"/>
  <c r="L49" i="5"/>
  <c r="M49" i="5"/>
  <c r="C50" i="5"/>
  <c r="D50" i="5"/>
  <c r="E50" i="5"/>
  <c r="F50" i="5"/>
  <c r="J50" i="5"/>
  <c r="K50" i="5"/>
  <c r="L50" i="5"/>
  <c r="M50" i="5"/>
  <c r="C51" i="5"/>
  <c r="D51" i="5"/>
  <c r="E51" i="5"/>
  <c r="F51" i="5"/>
  <c r="J51" i="5"/>
  <c r="K51" i="5"/>
  <c r="L51" i="5"/>
  <c r="M51" i="5"/>
  <c r="C52" i="5"/>
  <c r="D52" i="5"/>
  <c r="E52" i="5"/>
  <c r="F52" i="5"/>
  <c r="J52" i="5"/>
  <c r="K52" i="5"/>
  <c r="L52" i="5"/>
  <c r="M52" i="5"/>
  <c r="C6" i="5"/>
  <c r="D6" i="5"/>
  <c r="E6" i="5"/>
  <c r="F6" i="5"/>
  <c r="J6" i="5"/>
  <c r="K6" i="5"/>
  <c r="L6" i="5"/>
  <c r="M6" i="5"/>
  <c r="C7" i="5"/>
  <c r="D7" i="5"/>
  <c r="E7" i="5"/>
  <c r="F7" i="5"/>
  <c r="J7" i="5"/>
  <c r="K7" i="5"/>
  <c r="L7" i="5"/>
  <c r="M7" i="5"/>
  <c r="C8" i="5"/>
  <c r="D8" i="5"/>
  <c r="E8" i="5"/>
  <c r="F8" i="5"/>
  <c r="J8" i="5"/>
  <c r="K8" i="5"/>
  <c r="L8" i="5"/>
  <c r="M8" i="5"/>
  <c r="C9" i="5"/>
  <c r="D9" i="5"/>
  <c r="E9" i="5"/>
  <c r="F9" i="5"/>
  <c r="J9" i="5"/>
  <c r="K9" i="5"/>
  <c r="L9" i="5"/>
  <c r="M9" i="5"/>
  <c r="C10" i="5"/>
  <c r="D10" i="5"/>
  <c r="E10" i="5"/>
  <c r="F10" i="5"/>
  <c r="J10" i="5"/>
  <c r="K10" i="5"/>
  <c r="L10" i="5"/>
  <c r="M10" i="5"/>
  <c r="C11" i="5"/>
  <c r="D11" i="5"/>
  <c r="E11" i="5"/>
  <c r="F11" i="5"/>
  <c r="J11" i="5"/>
  <c r="K11" i="5"/>
  <c r="L11" i="5"/>
  <c r="M11" i="5"/>
  <c r="C5" i="5"/>
  <c r="D5" i="5"/>
  <c r="E5" i="5"/>
  <c r="F5" i="5"/>
  <c r="J5" i="5"/>
  <c r="K5" i="5"/>
  <c r="L5" i="5"/>
  <c r="M5" i="5"/>
  <c r="F3" i="5"/>
  <c r="E3" i="5"/>
  <c r="D3" i="5"/>
  <c r="C3" i="5"/>
  <c r="M3" i="5"/>
  <c r="O42" i="5" l="1"/>
  <c r="O40" i="5"/>
  <c r="G38" i="5"/>
  <c r="G18" i="5"/>
  <c r="G43" i="5"/>
  <c r="O49" i="5"/>
  <c r="O24" i="5"/>
  <c r="O14" i="5"/>
  <c r="H12" i="5"/>
  <c r="H32" i="5"/>
  <c r="O29" i="5"/>
  <c r="N44" i="5"/>
  <c r="H39" i="5"/>
  <c r="O36" i="5"/>
  <c r="O26" i="5"/>
  <c r="O41" i="5"/>
  <c r="G51" i="5"/>
  <c r="G46" i="5"/>
  <c r="G31" i="5"/>
  <c r="H21" i="5"/>
  <c r="O18" i="5"/>
  <c r="H16" i="5"/>
  <c r="O50" i="5"/>
  <c r="N23" i="5"/>
  <c r="N8" i="5"/>
  <c r="O35" i="5"/>
  <c r="G8" i="5"/>
  <c r="O32" i="5"/>
  <c r="N47" i="5"/>
  <c r="O37" i="5"/>
  <c r="O44" i="5"/>
  <c r="N34" i="5"/>
  <c r="H49" i="5"/>
  <c r="O46" i="5"/>
  <c r="G49" i="5"/>
  <c r="G44" i="5"/>
  <c r="O51" i="5"/>
  <c r="H41" i="5"/>
  <c r="H51" i="5"/>
  <c r="G41" i="5"/>
  <c r="H26" i="5"/>
  <c r="N28" i="5"/>
  <c r="O9" i="5"/>
  <c r="N49" i="5"/>
  <c r="N40" i="5"/>
  <c r="G52" i="5"/>
  <c r="H5" i="5"/>
  <c r="N35" i="5"/>
  <c r="O30" i="5"/>
  <c r="G7" i="5"/>
  <c r="H7" i="5"/>
  <c r="N9" i="5"/>
  <c r="G33" i="5"/>
  <c r="G28" i="5"/>
  <c r="O25" i="5"/>
  <c r="N42" i="5"/>
  <c r="H40" i="5"/>
  <c r="H35" i="5"/>
  <c r="N30" i="5"/>
  <c r="O20" i="5"/>
  <c r="O15" i="5"/>
  <c r="H30" i="5"/>
  <c r="N25" i="5"/>
  <c r="G13" i="5"/>
  <c r="N15" i="5"/>
  <c r="H25" i="5"/>
  <c r="O27" i="5"/>
  <c r="G23" i="5"/>
  <c r="N6" i="5"/>
  <c r="H44" i="5"/>
  <c r="O39" i="5"/>
  <c r="G30" i="5"/>
  <c r="O22" i="5"/>
  <c r="H20" i="5"/>
  <c r="O17" i="5"/>
  <c r="H15" i="5"/>
  <c r="O12" i="5"/>
  <c r="O48" i="5"/>
  <c r="O34" i="5"/>
  <c r="H11" i="5"/>
  <c r="O8" i="5"/>
  <c r="H6" i="5"/>
  <c r="H46" i="5"/>
  <c r="N39" i="5"/>
  <c r="H27" i="5"/>
  <c r="N17" i="5"/>
  <c r="G15" i="5"/>
  <c r="G32" i="5"/>
  <c r="O19" i="5"/>
  <c r="H17" i="5"/>
  <c r="N29" i="5"/>
  <c r="H48" i="5"/>
  <c r="G39" i="5"/>
  <c r="O52" i="5"/>
  <c r="N50" i="5"/>
  <c r="G48" i="5"/>
  <c r="O45" i="5"/>
  <c r="N43" i="5"/>
  <c r="O31" i="5"/>
  <c r="H29" i="5"/>
  <c r="N24" i="5"/>
  <c r="N19" i="5"/>
  <c r="N14" i="5"/>
  <c r="G12" i="5"/>
  <c r="N10" i="5"/>
  <c r="N52" i="5"/>
  <c r="H14" i="5"/>
  <c r="N45" i="5"/>
  <c r="O38" i="5"/>
  <c r="G29" i="5"/>
  <c r="O21" i="5"/>
  <c r="O16" i="5"/>
  <c r="O47" i="5"/>
  <c r="H43" i="5"/>
  <c r="G36" i="5"/>
  <c r="N26" i="5"/>
  <c r="G14" i="5"/>
  <c r="O5" i="5"/>
  <c r="H10" i="5"/>
  <c r="O7" i="5"/>
  <c r="H45" i="5"/>
  <c r="H31" i="5"/>
  <c r="N21" i="5"/>
  <c r="N36" i="5"/>
  <c r="N32" i="5"/>
  <c r="H22" i="5"/>
  <c r="N48" i="5"/>
  <c r="N46" i="5"/>
  <c r="N38" i="5"/>
  <c r="G20" i="5"/>
  <c r="N13" i="5"/>
  <c r="H36" i="5"/>
  <c r="H28" i="5"/>
  <c r="H24" i="5"/>
  <c r="G22" i="5"/>
  <c r="G10" i="5"/>
  <c r="G26" i="5"/>
  <c r="N5" i="5"/>
  <c r="N7" i="5"/>
  <c r="H52" i="5"/>
  <c r="H50" i="5"/>
  <c r="H38" i="5"/>
  <c r="H34" i="5"/>
  <c r="G24" i="5"/>
  <c r="H13" i="5"/>
  <c r="G50" i="5"/>
  <c r="G42" i="5"/>
  <c r="G34" i="5"/>
  <c r="O23" i="5"/>
  <c r="H42" i="5"/>
  <c r="G40" i="5"/>
  <c r="G5" i="5"/>
  <c r="O33" i="5"/>
  <c r="O11" i="5"/>
  <c r="H9" i="5"/>
  <c r="N51" i="5"/>
  <c r="N27" i="5"/>
  <c r="H19" i="5"/>
  <c r="G17" i="5"/>
  <c r="G9" i="5"/>
  <c r="O6" i="5"/>
  <c r="O43" i="5"/>
  <c r="N33" i="5"/>
  <c r="N31" i="5"/>
  <c r="G19" i="5"/>
  <c r="N12" i="5"/>
  <c r="N11" i="5"/>
  <c r="N41" i="5"/>
  <c r="N37" i="5"/>
  <c r="H23" i="5"/>
  <c r="G21" i="5"/>
  <c r="H33" i="5"/>
  <c r="G27" i="5"/>
  <c r="G25" i="5"/>
  <c r="N16" i="5"/>
  <c r="G37" i="5"/>
  <c r="N18" i="5"/>
  <c r="G11" i="5"/>
  <c r="H37" i="5"/>
  <c r="G35" i="5"/>
  <c r="G6" i="5"/>
  <c r="G47" i="5"/>
  <c r="O10" i="5"/>
  <c r="H47" i="5"/>
  <c r="G45" i="5"/>
  <c r="O28" i="5"/>
  <c r="N20" i="5"/>
  <c r="G16" i="5"/>
  <c r="H8" i="5"/>
  <c r="N22" i="5"/>
  <c r="H18" i="5"/>
  <c r="O13" i="5"/>
  <c r="H3" i="5"/>
  <c r="G3" i="5"/>
  <c r="AE23305" i="1" l="1"/>
  <c r="J3" i="5"/>
  <c r="K3" i="5"/>
  <c r="L3" i="5"/>
  <c r="O3" i="5" l="1"/>
  <c r="N3" i="5"/>
  <c r="L31" i="4" l="1"/>
  <c r="L30" i="4"/>
  <c r="L28" i="4"/>
  <c r="L27" i="4"/>
  <c r="L25" i="4"/>
  <c r="D13" i="4"/>
  <c r="D12" i="4"/>
  <c r="D10" i="4"/>
  <c r="D16" i="4" s="1"/>
  <c r="D9" i="4"/>
  <c r="D15" i="4" s="1"/>
  <c r="D7" i="4"/>
  <c r="D8" i="4" s="1"/>
  <c r="D14" i="4" s="1"/>
  <c r="D6" i="4"/>
  <c r="F8" i="2"/>
  <c r="M22" i="2" a="1"/>
  <c r="M22" i="2" s="1"/>
  <c r="AE23304" i="1"/>
  <c r="AE23303" i="1"/>
  <c r="AE23302" i="1"/>
  <c r="AE23301" i="1"/>
  <c r="AE23300" i="1"/>
  <c r="AE23299" i="1"/>
  <c r="AE23298" i="1"/>
  <c r="AE23297" i="1"/>
  <c r="AE23296" i="1"/>
  <c r="AE23295" i="1"/>
  <c r="AE23294" i="1"/>
  <c r="AE23293" i="1"/>
  <c r="AE23292" i="1"/>
  <c r="AE23291" i="1"/>
  <c r="AE23290" i="1"/>
  <c r="AE23289" i="1"/>
  <c r="AE23288" i="1"/>
  <c r="AE23287" i="1"/>
  <c r="AE23286" i="1"/>
  <c r="AE23285" i="1"/>
  <c r="AE23284" i="1"/>
  <c r="AE23283" i="1"/>
  <c r="AE23282" i="1"/>
  <c r="AE23281" i="1"/>
  <c r="AE23280" i="1"/>
  <c r="AE23279" i="1"/>
  <c r="AE23278" i="1"/>
  <c r="AE23277" i="1"/>
  <c r="AE23276" i="1"/>
  <c r="AE23275" i="1"/>
  <c r="AE23274" i="1"/>
  <c r="AE23273" i="1"/>
  <c r="AE23272" i="1"/>
  <c r="AE23271" i="1"/>
  <c r="AE23270" i="1"/>
  <c r="AE23269" i="1"/>
  <c r="AE23268" i="1"/>
  <c r="AE23267" i="1"/>
  <c r="AE23266" i="1"/>
  <c r="AE23265" i="1"/>
  <c r="AE23264" i="1"/>
  <c r="AE23263" i="1"/>
  <c r="AE23262" i="1"/>
  <c r="AE23261" i="1"/>
  <c r="AE23260" i="1"/>
  <c r="AE23259" i="1"/>
  <c r="AE23258" i="1"/>
  <c r="AE23257" i="1"/>
  <c r="AE23256" i="1"/>
  <c r="AE23255" i="1"/>
  <c r="AE23254" i="1"/>
  <c r="AE23253" i="1"/>
  <c r="AE23252" i="1"/>
  <c r="AE23251" i="1"/>
  <c r="AE23250" i="1"/>
  <c r="AE23249" i="1"/>
  <c r="AE23248" i="1"/>
  <c r="AE23247" i="1"/>
  <c r="AE23246" i="1"/>
  <c r="AE23245" i="1"/>
  <c r="AE23244" i="1"/>
  <c r="AE23243" i="1"/>
  <c r="AE23242" i="1"/>
  <c r="AE23241" i="1"/>
  <c r="AE23240" i="1"/>
  <c r="AE23239" i="1"/>
  <c r="AE23238" i="1"/>
  <c r="AE23237" i="1"/>
  <c r="AE23236" i="1"/>
  <c r="AE23235" i="1"/>
  <c r="AE23234" i="1"/>
  <c r="AE23233" i="1"/>
  <c r="AE23232" i="1"/>
  <c r="AE23231" i="1"/>
  <c r="AE23230" i="1"/>
  <c r="AE23229" i="1"/>
  <c r="AE23228" i="1"/>
  <c r="AE23227" i="1"/>
  <c r="AE23226" i="1"/>
  <c r="AE23225" i="1"/>
  <c r="AE23224" i="1"/>
  <c r="AE23223" i="1"/>
  <c r="AE23222" i="1"/>
  <c r="AE23221" i="1"/>
  <c r="AE23220" i="1"/>
  <c r="AE23219" i="1"/>
  <c r="AE23218" i="1"/>
  <c r="AE23217" i="1"/>
  <c r="AE23216" i="1"/>
  <c r="AE23215" i="1"/>
  <c r="AE23214" i="1"/>
  <c r="AE23213" i="1"/>
  <c r="AE23212" i="1"/>
  <c r="AE23211" i="1"/>
  <c r="AE23210" i="1"/>
  <c r="AE23209" i="1"/>
  <c r="AE23208" i="1"/>
  <c r="AE23207" i="1"/>
  <c r="AE23206" i="1"/>
  <c r="AE23205" i="1"/>
  <c r="AE23204" i="1"/>
  <c r="AE23203" i="1"/>
  <c r="AE23202" i="1"/>
  <c r="AE23201" i="1"/>
  <c r="AE23200" i="1"/>
  <c r="AE23199" i="1"/>
  <c r="AE23198" i="1"/>
  <c r="AE23197" i="1"/>
  <c r="AE23196" i="1"/>
  <c r="AE23195" i="1"/>
  <c r="AE23194" i="1"/>
  <c r="AE23193" i="1"/>
  <c r="AE23192" i="1"/>
  <c r="AE23191" i="1"/>
  <c r="AE23190" i="1"/>
  <c r="AE23189" i="1"/>
  <c r="AE23188" i="1"/>
  <c r="AE23187" i="1"/>
  <c r="AE23186" i="1"/>
  <c r="AE23185" i="1"/>
  <c r="AE23184" i="1"/>
  <c r="AE23183" i="1"/>
  <c r="AE23182" i="1"/>
  <c r="AE23181" i="1"/>
  <c r="AE23180" i="1"/>
  <c r="AE23179" i="1"/>
  <c r="AE23178" i="1"/>
  <c r="AE23177" i="1"/>
  <c r="AE23176" i="1"/>
  <c r="AE23175" i="1"/>
  <c r="AE23174" i="1"/>
  <c r="AE23173" i="1"/>
  <c r="AE23172" i="1"/>
  <c r="AE23171" i="1"/>
  <c r="AE23170" i="1"/>
  <c r="AE23169" i="1"/>
  <c r="AE23168" i="1"/>
  <c r="AE23167" i="1"/>
  <c r="AE23166" i="1"/>
  <c r="AE23165" i="1"/>
  <c r="AE23164" i="1"/>
  <c r="AE23163" i="1"/>
  <c r="AE23162" i="1"/>
  <c r="AE23161" i="1"/>
  <c r="AE23160" i="1"/>
  <c r="AE23159" i="1"/>
  <c r="AE23158" i="1"/>
  <c r="AE23157" i="1"/>
  <c r="AE23156" i="1"/>
  <c r="AE23155" i="1"/>
  <c r="AE23154" i="1"/>
  <c r="AE23153" i="1"/>
  <c r="AE23152" i="1"/>
  <c r="AE23151" i="1"/>
  <c r="AE23150" i="1"/>
  <c r="AE23149" i="1"/>
  <c r="AE23148" i="1"/>
  <c r="AE23147" i="1"/>
  <c r="AE23146" i="1"/>
  <c r="AE23145" i="1"/>
  <c r="AE23144" i="1"/>
  <c r="AE23143" i="1"/>
  <c r="AE23142" i="1"/>
  <c r="AE23141" i="1"/>
  <c r="AE23140" i="1"/>
  <c r="AE23139" i="1"/>
  <c r="AE23138" i="1"/>
  <c r="AE23137" i="1"/>
  <c r="AE23136" i="1"/>
  <c r="AE23135" i="1"/>
  <c r="AE23134" i="1"/>
  <c r="AE23133" i="1"/>
  <c r="AE23132" i="1"/>
  <c r="AE23131" i="1"/>
  <c r="AE23130" i="1"/>
  <c r="AE23129" i="1"/>
  <c r="AE23128" i="1"/>
  <c r="AE23127" i="1"/>
  <c r="AE23126" i="1"/>
  <c r="AE23125" i="1"/>
  <c r="AE23124" i="1"/>
  <c r="AE23123" i="1"/>
  <c r="AE23122" i="1"/>
  <c r="AE23121" i="1"/>
  <c r="AE23120" i="1"/>
  <c r="AE23119" i="1"/>
  <c r="AE23118" i="1"/>
  <c r="AE23117" i="1"/>
  <c r="AE23116" i="1"/>
  <c r="AE23115" i="1"/>
  <c r="AE23114" i="1"/>
  <c r="AE23113" i="1"/>
  <c r="AE23112" i="1"/>
  <c r="AE23111" i="1"/>
  <c r="AE23110" i="1"/>
  <c r="AE23109" i="1"/>
  <c r="AE23108" i="1"/>
  <c r="AE23107" i="1"/>
  <c r="AE23106" i="1"/>
  <c r="AE23105" i="1"/>
  <c r="AE23104" i="1"/>
  <c r="AE23103" i="1"/>
  <c r="AE23102" i="1"/>
  <c r="AE23101" i="1"/>
  <c r="AE23100" i="1"/>
  <c r="AE23099" i="1"/>
  <c r="AE23098" i="1"/>
  <c r="AE23097" i="1"/>
  <c r="AE23096" i="1"/>
  <c r="AE23095" i="1"/>
  <c r="AE23094" i="1"/>
  <c r="AE23093" i="1"/>
  <c r="AE23092" i="1"/>
  <c r="AE23091" i="1"/>
  <c r="AE23090" i="1"/>
  <c r="AE23089" i="1"/>
  <c r="AE23088" i="1"/>
  <c r="AE23087" i="1"/>
  <c r="AE23086" i="1"/>
  <c r="AE23085" i="1"/>
  <c r="AE23084" i="1"/>
  <c r="AE23083" i="1"/>
  <c r="AE23082" i="1"/>
  <c r="AE23081" i="1"/>
  <c r="AE23080" i="1"/>
  <c r="AE23079" i="1"/>
  <c r="AE23078" i="1"/>
  <c r="AE23077" i="1"/>
  <c r="AE23076" i="1"/>
  <c r="AE23075" i="1"/>
  <c r="AE23074" i="1"/>
  <c r="AE23073" i="1"/>
  <c r="AE23072" i="1"/>
  <c r="AE23071" i="1"/>
  <c r="AE23070" i="1"/>
  <c r="AE23069" i="1"/>
  <c r="AE23068" i="1"/>
  <c r="AE23067" i="1"/>
  <c r="AE23066" i="1"/>
  <c r="AE23065" i="1"/>
  <c r="AE23064" i="1"/>
  <c r="AE23063" i="1"/>
  <c r="AE23062" i="1"/>
  <c r="AE23061" i="1"/>
  <c r="AE23060" i="1"/>
  <c r="AE23059" i="1"/>
  <c r="AE23058" i="1"/>
  <c r="AE23057" i="1"/>
  <c r="AE23056" i="1"/>
  <c r="AE23055" i="1"/>
  <c r="AE23054" i="1"/>
  <c r="AE23053" i="1"/>
  <c r="AE23052" i="1"/>
  <c r="AE23051" i="1"/>
  <c r="AE23050" i="1"/>
  <c r="AE23049" i="1"/>
  <c r="AE23048" i="1"/>
  <c r="AE23047" i="1"/>
  <c r="AE23046" i="1"/>
  <c r="AE23045" i="1"/>
  <c r="AE23044" i="1"/>
  <c r="AE23043" i="1"/>
  <c r="AE23042" i="1"/>
  <c r="AE23041" i="1"/>
  <c r="AE23040" i="1"/>
  <c r="AE23039" i="1"/>
  <c r="AE23038" i="1"/>
  <c r="AE23037" i="1"/>
  <c r="AE23036" i="1"/>
  <c r="AE23035" i="1"/>
  <c r="AE23034" i="1"/>
  <c r="AE23033" i="1"/>
  <c r="AE23032" i="1"/>
  <c r="AE23031" i="1"/>
  <c r="AE23030" i="1"/>
  <c r="AE23029" i="1"/>
  <c r="AE23028" i="1"/>
  <c r="AE23027" i="1"/>
  <c r="AE23026" i="1"/>
  <c r="AE23025" i="1"/>
  <c r="AE23024" i="1"/>
  <c r="AE23023" i="1"/>
  <c r="AE23022" i="1"/>
  <c r="AE23021" i="1"/>
  <c r="AE23020" i="1"/>
  <c r="AE23019" i="1"/>
  <c r="AE23018" i="1"/>
  <c r="AE23017" i="1"/>
  <c r="AE23016" i="1"/>
  <c r="AE23015" i="1"/>
  <c r="AE23014" i="1"/>
  <c r="AE23013" i="1"/>
  <c r="AE23012" i="1"/>
  <c r="AE23011" i="1"/>
  <c r="AE23010" i="1"/>
  <c r="AE23009" i="1"/>
  <c r="AE23008" i="1"/>
  <c r="AE23007" i="1"/>
  <c r="AE23006" i="1"/>
  <c r="AE23005" i="1"/>
  <c r="AE23004" i="1"/>
  <c r="AE23003" i="1"/>
  <c r="AE23002" i="1"/>
  <c r="AE23001" i="1"/>
  <c r="AE23000" i="1"/>
  <c r="AE22999" i="1"/>
  <c r="AE22998" i="1"/>
  <c r="AE22997" i="1"/>
  <c r="AE22996" i="1"/>
  <c r="AE22995" i="1"/>
  <c r="AE22994" i="1"/>
  <c r="AE22993" i="1"/>
  <c r="AE22992" i="1"/>
  <c r="AE22991" i="1"/>
  <c r="AE22990" i="1"/>
  <c r="AE22989" i="1"/>
  <c r="AE22988" i="1"/>
  <c r="AE22987" i="1"/>
  <c r="AE22986" i="1"/>
  <c r="AE22985" i="1"/>
  <c r="AE22984" i="1"/>
  <c r="AE22983" i="1"/>
  <c r="AE22982" i="1"/>
  <c r="AE22981" i="1"/>
  <c r="AE22980" i="1"/>
  <c r="AE22979" i="1"/>
  <c r="AE22978" i="1"/>
  <c r="AE22977" i="1"/>
  <c r="AE22976" i="1"/>
  <c r="AE22975" i="1"/>
  <c r="AE22974" i="1"/>
  <c r="AE22973" i="1"/>
  <c r="AE22972" i="1"/>
  <c r="AE22971" i="1"/>
  <c r="AE22970" i="1"/>
  <c r="AE22969" i="1"/>
  <c r="AE22968" i="1"/>
  <c r="AE22967" i="1"/>
  <c r="AE22966" i="1"/>
  <c r="AE22965" i="1"/>
  <c r="AE22964" i="1"/>
  <c r="AE22963" i="1"/>
  <c r="AE22962" i="1"/>
  <c r="AE22961" i="1"/>
  <c r="AE22960" i="1"/>
  <c r="AE22959" i="1"/>
  <c r="AE22958" i="1"/>
  <c r="AE22957" i="1"/>
  <c r="AE22956" i="1"/>
  <c r="AE22955" i="1"/>
  <c r="AE22954" i="1"/>
  <c r="AE22953" i="1"/>
  <c r="AE22952" i="1"/>
  <c r="AE22951" i="1"/>
  <c r="AE22950" i="1"/>
  <c r="AE22949" i="1"/>
  <c r="AE22948" i="1"/>
  <c r="AE22947" i="1"/>
  <c r="AE22946" i="1"/>
  <c r="AE22945" i="1"/>
  <c r="AE22944" i="1"/>
  <c r="AE22943" i="1"/>
  <c r="AE22942" i="1"/>
  <c r="AE22941" i="1"/>
  <c r="AE22940" i="1"/>
  <c r="AE22939" i="1"/>
  <c r="AE22938" i="1"/>
  <c r="AE22937" i="1"/>
  <c r="AE22936" i="1"/>
  <c r="AE22935" i="1"/>
  <c r="AE22934" i="1"/>
  <c r="AE22933" i="1"/>
  <c r="AE22932" i="1"/>
  <c r="AE22931" i="1"/>
  <c r="AE22930" i="1"/>
  <c r="AE22929" i="1"/>
  <c r="AE22928" i="1"/>
  <c r="AE22927" i="1"/>
  <c r="AE22926" i="1"/>
  <c r="AE22925" i="1"/>
  <c r="AE22924" i="1"/>
  <c r="AE22923" i="1"/>
  <c r="AE22922" i="1"/>
  <c r="AE22921" i="1"/>
  <c r="AE22920" i="1"/>
  <c r="AE22919" i="1"/>
  <c r="AE22918" i="1"/>
  <c r="AE22917" i="1"/>
  <c r="AE22916" i="1"/>
  <c r="AE22915" i="1"/>
  <c r="AE22914" i="1"/>
  <c r="AE22913" i="1"/>
  <c r="AE22912" i="1"/>
  <c r="AE22911" i="1"/>
  <c r="AE22910" i="1"/>
  <c r="AE22909" i="1"/>
  <c r="AE22908" i="1"/>
  <c r="AE22907" i="1"/>
  <c r="AE22906" i="1"/>
  <c r="AE22905" i="1"/>
  <c r="AE22904" i="1"/>
  <c r="AE22903" i="1"/>
  <c r="AE22902" i="1"/>
  <c r="AE22901" i="1"/>
  <c r="AE22900" i="1"/>
  <c r="AE22899" i="1"/>
  <c r="AE22898" i="1"/>
  <c r="AE22897" i="1"/>
  <c r="AE22896" i="1"/>
  <c r="AE22895" i="1"/>
  <c r="AE22894" i="1"/>
  <c r="AE22893" i="1"/>
  <c r="AE22892" i="1"/>
  <c r="AE22891" i="1"/>
  <c r="AE22890" i="1"/>
  <c r="AE22889" i="1"/>
  <c r="AE22888" i="1"/>
  <c r="AE22887" i="1"/>
  <c r="AE22886" i="1"/>
  <c r="AE22885" i="1"/>
  <c r="AE22884" i="1"/>
  <c r="AE22883" i="1"/>
  <c r="AE22882" i="1"/>
  <c r="AE22881" i="1"/>
  <c r="AE22880" i="1"/>
  <c r="AE22879" i="1"/>
  <c r="AE22878" i="1"/>
  <c r="AE22877" i="1"/>
  <c r="AE22876" i="1"/>
  <c r="AE22875" i="1"/>
  <c r="AE22874" i="1"/>
  <c r="AE22873" i="1"/>
  <c r="AE22872" i="1"/>
  <c r="AE22871" i="1"/>
  <c r="AE22870" i="1"/>
  <c r="AE22869" i="1"/>
  <c r="AE22868" i="1"/>
  <c r="AE22867" i="1"/>
  <c r="AE22866" i="1"/>
  <c r="AE22865" i="1"/>
  <c r="AE22864" i="1"/>
  <c r="AE22863" i="1"/>
  <c r="AE22862" i="1"/>
  <c r="AE22861" i="1"/>
  <c r="AE22860" i="1"/>
  <c r="AE22859" i="1"/>
  <c r="AE22858" i="1"/>
  <c r="AE22857" i="1"/>
  <c r="AE22856" i="1"/>
  <c r="AE22855" i="1"/>
  <c r="AE22854" i="1"/>
  <c r="AE22853" i="1"/>
  <c r="AE22852" i="1"/>
  <c r="AE22851" i="1"/>
  <c r="AE22850" i="1"/>
  <c r="AE22849" i="1"/>
  <c r="AE22848" i="1"/>
  <c r="AE22847" i="1"/>
  <c r="AE22846" i="1"/>
  <c r="AE22845" i="1"/>
  <c r="AE22844" i="1"/>
  <c r="AE22843" i="1"/>
  <c r="AE22842" i="1"/>
  <c r="AE22841" i="1"/>
  <c r="AE22840" i="1"/>
  <c r="AE22839" i="1"/>
  <c r="AE22838" i="1"/>
  <c r="AE22837" i="1"/>
  <c r="AE22836" i="1"/>
  <c r="AE22835" i="1"/>
  <c r="AE22834" i="1"/>
  <c r="AE22833" i="1"/>
  <c r="AE22832" i="1"/>
  <c r="AE22831" i="1"/>
  <c r="AE22830" i="1"/>
  <c r="AE22829" i="1"/>
  <c r="AE22828" i="1"/>
  <c r="AE22827" i="1"/>
  <c r="AE22826" i="1"/>
  <c r="AE22825" i="1"/>
  <c r="AE22824" i="1"/>
  <c r="AE22823" i="1"/>
  <c r="AE22822" i="1"/>
  <c r="AE22821" i="1"/>
  <c r="AE22820" i="1"/>
  <c r="AE22819" i="1"/>
  <c r="AE22818" i="1"/>
  <c r="AE22817" i="1"/>
  <c r="AE22816" i="1"/>
  <c r="AE22815" i="1"/>
  <c r="AE22814" i="1"/>
  <c r="AE22813" i="1"/>
  <c r="AE22812" i="1"/>
  <c r="AE22811" i="1"/>
  <c r="AE22810" i="1"/>
  <c r="AE22809" i="1"/>
  <c r="AE22808" i="1"/>
  <c r="AE22807" i="1"/>
  <c r="AE22806" i="1"/>
  <c r="AE22805" i="1"/>
  <c r="AE22804" i="1"/>
  <c r="AE22803" i="1"/>
  <c r="AE22802" i="1"/>
  <c r="AE22801" i="1"/>
  <c r="AE22800" i="1"/>
  <c r="AE22799" i="1"/>
  <c r="AE22798" i="1"/>
  <c r="AE22797" i="1"/>
  <c r="AE22796" i="1"/>
  <c r="AE22795" i="1"/>
  <c r="AE22794" i="1"/>
  <c r="AE22793" i="1"/>
  <c r="AE22792" i="1"/>
  <c r="AE22791" i="1"/>
  <c r="AE22790" i="1"/>
  <c r="AE22789" i="1"/>
  <c r="AE22788" i="1"/>
  <c r="AE22787" i="1"/>
  <c r="AE22786" i="1"/>
  <c r="AE22785" i="1"/>
  <c r="AE22784" i="1"/>
  <c r="AE22783" i="1"/>
  <c r="AE22782" i="1"/>
  <c r="AE22781" i="1"/>
  <c r="AE22780" i="1"/>
  <c r="AE22779" i="1"/>
  <c r="AE22778" i="1"/>
  <c r="AE22777" i="1"/>
  <c r="AE22776" i="1"/>
  <c r="AE22775" i="1"/>
  <c r="AE22774" i="1"/>
  <c r="AE22773" i="1"/>
  <c r="AE22772" i="1"/>
  <c r="AE22771" i="1"/>
  <c r="AE22770" i="1"/>
  <c r="AE22769" i="1"/>
  <c r="AE22768" i="1"/>
  <c r="AE22767" i="1"/>
  <c r="AE22766" i="1"/>
  <c r="AE22765" i="1"/>
  <c r="AE22764" i="1"/>
  <c r="AE22763" i="1"/>
  <c r="AE22762" i="1"/>
  <c r="AE22761" i="1"/>
  <c r="AE22760" i="1"/>
  <c r="AE22759" i="1"/>
  <c r="AE22758" i="1"/>
  <c r="AE22757" i="1"/>
  <c r="AE22756" i="1"/>
  <c r="AE22755" i="1"/>
  <c r="AE22754" i="1"/>
  <c r="AE22753" i="1"/>
  <c r="AE22752" i="1"/>
  <c r="AE22751" i="1"/>
  <c r="AE22750" i="1"/>
  <c r="AE22749" i="1"/>
  <c r="AE22748" i="1"/>
  <c r="AE22747" i="1"/>
  <c r="AE22746" i="1"/>
  <c r="AE22745" i="1"/>
  <c r="AE22744" i="1"/>
  <c r="AE22743" i="1"/>
  <c r="AE22742" i="1"/>
  <c r="AE22741" i="1"/>
  <c r="AE22740" i="1"/>
  <c r="AE22739" i="1"/>
  <c r="AE22738" i="1"/>
  <c r="AE22737" i="1"/>
  <c r="AE22736" i="1"/>
  <c r="AE22735" i="1"/>
  <c r="AE22734" i="1"/>
  <c r="AE22733" i="1"/>
  <c r="AE22732" i="1"/>
  <c r="AE22731" i="1"/>
  <c r="AE22730" i="1"/>
  <c r="AE22729" i="1"/>
  <c r="AE22728" i="1"/>
  <c r="AE22727" i="1"/>
  <c r="AE22726" i="1"/>
  <c r="AE22725" i="1"/>
  <c r="AE22724" i="1"/>
  <c r="AE22723" i="1"/>
  <c r="AE22722" i="1"/>
  <c r="AE22721" i="1"/>
  <c r="AE22720" i="1"/>
  <c r="AE22719" i="1"/>
  <c r="AE22718" i="1"/>
  <c r="AE22717" i="1"/>
  <c r="AE22716" i="1"/>
  <c r="AE22715" i="1"/>
  <c r="AE22714" i="1"/>
  <c r="AE22713" i="1"/>
  <c r="AE22712" i="1"/>
  <c r="AE22711" i="1"/>
  <c r="AE22710" i="1"/>
  <c r="AE22709" i="1"/>
  <c r="AE22708" i="1"/>
  <c r="AE22707" i="1"/>
  <c r="AE22706" i="1"/>
  <c r="AE22705" i="1"/>
  <c r="AE22704" i="1"/>
  <c r="AE22703" i="1"/>
  <c r="AE22702" i="1"/>
  <c r="AE22701" i="1"/>
  <c r="AE22700" i="1"/>
  <c r="AE22699" i="1"/>
  <c r="AE22698" i="1"/>
  <c r="AE22697" i="1"/>
  <c r="AE22696" i="1"/>
  <c r="AE22695" i="1"/>
  <c r="AE22694" i="1"/>
  <c r="AE22693" i="1"/>
  <c r="AE22692" i="1"/>
  <c r="AE22691" i="1"/>
  <c r="AE22690" i="1"/>
  <c r="AE22689" i="1"/>
  <c r="AE22688" i="1"/>
  <c r="AE22687" i="1"/>
  <c r="AE22686" i="1"/>
  <c r="AE22685" i="1"/>
  <c r="AE22684" i="1"/>
  <c r="AE22683" i="1"/>
  <c r="AE22682" i="1"/>
  <c r="AE22681" i="1"/>
  <c r="AE22680" i="1"/>
  <c r="AE22679" i="1"/>
  <c r="AE22678" i="1"/>
  <c r="AE22677" i="1"/>
  <c r="AE22676" i="1"/>
  <c r="AE22675" i="1"/>
  <c r="AE22674" i="1"/>
  <c r="AE22673" i="1"/>
  <c r="AE22672" i="1"/>
  <c r="AE22671" i="1"/>
  <c r="AE22670" i="1"/>
  <c r="AE22669" i="1"/>
  <c r="AE22668" i="1"/>
  <c r="AE22667" i="1"/>
  <c r="AE22666" i="1"/>
  <c r="AE22665" i="1"/>
  <c r="AE22664" i="1"/>
  <c r="AE22663" i="1"/>
  <c r="AE22662" i="1"/>
  <c r="AE22661" i="1"/>
  <c r="AE22660" i="1"/>
  <c r="AE22659" i="1"/>
  <c r="AE22658" i="1"/>
  <c r="AE22657" i="1"/>
  <c r="AE22656" i="1"/>
  <c r="AE22655" i="1"/>
  <c r="AE22654" i="1"/>
  <c r="AE22653" i="1"/>
  <c r="AE22652" i="1"/>
  <c r="AE22651" i="1"/>
  <c r="AE22650" i="1"/>
  <c r="AE22649" i="1"/>
  <c r="AE22648" i="1"/>
  <c r="AE22647" i="1"/>
  <c r="AE22646" i="1"/>
  <c r="AE22645" i="1"/>
  <c r="AE22644" i="1"/>
  <c r="AE22643" i="1"/>
  <c r="AE22642" i="1"/>
  <c r="AE22641" i="1"/>
  <c r="AE22640" i="1"/>
  <c r="AE22639" i="1"/>
  <c r="AE22638" i="1"/>
  <c r="AE22637" i="1"/>
  <c r="AE22636" i="1"/>
  <c r="AE22635" i="1"/>
  <c r="AE22634" i="1"/>
  <c r="AE22633" i="1"/>
  <c r="AE22632" i="1"/>
  <c r="AE22631" i="1"/>
  <c r="AE22630" i="1"/>
  <c r="AE22629" i="1"/>
  <c r="AE22628" i="1"/>
  <c r="AE22627" i="1"/>
  <c r="AE22626" i="1"/>
  <c r="AE22625" i="1"/>
  <c r="AE22624" i="1"/>
  <c r="AE22623" i="1"/>
  <c r="AE22622" i="1"/>
  <c r="AE22621" i="1"/>
  <c r="AE22620" i="1"/>
  <c r="AE22619" i="1"/>
  <c r="AE22618" i="1"/>
  <c r="AE22617" i="1"/>
  <c r="AE22616" i="1"/>
  <c r="AE22615" i="1"/>
  <c r="AE22614" i="1"/>
  <c r="AE22613" i="1"/>
  <c r="AE22612" i="1"/>
  <c r="AE22611" i="1"/>
  <c r="AE22610" i="1"/>
  <c r="AE22609" i="1"/>
  <c r="AE22608" i="1"/>
  <c r="AE22607" i="1"/>
  <c r="AE22606" i="1"/>
  <c r="AE22605" i="1"/>
  <c r="AE22604" i="1"/>
  <c r="AE22603" i="1"/>
  <c r="AE22602" i="1"/>
  <c r="AE22601" i="1"/>
  <c r="AE22600" i="1"/>
  <c r="AE22599" i="1"/>
  <c r="AE22598" i="1"/>
  <c r="AE22597" i="1"/>
  <c r="AE22596" i="1"/>
  <c r="AE22595" i="1"/>
  <c r="AE22594" i="1"/>
  <c r="AE22593" i="1"/>
  <c r="AE22592" i="1"/>
  <c r="AE22591" i="1"/>
  <c r="AE22590" i="1"/>
  <c r="AE22589" i="1"/>
  <c r="AE22588" i="1"/>
  <c r="AE22587" i="1"/>
  <c r="AE22586" i="1"/>
  <c r="AE22585" i="1"/>
  <c r="AE22584" i="1"/>
  <c r="AE22583" i="1"/>
  <c r="AE22582" i="1"/>
  <c r="AE22581" i="1"/>
  <c r="AE22580" i="1"/>
  <c r="AE22579" i="1"/>
  <c r="AE22578" i="1"/>
  <c r="AE22577" i="1"/>
  <c r="AE22576" i="1"/>
  <c r="AE22575" i="1"/>
  <c r="AE22574" i="1"/>
  <c r="AE22573" i="1"/>
  <c r="AE22572" i="1"/>
  <c r="AE22571" i="1"/>
  <c r="AE22570" i="1"/>
  <c r="AE22569" i="1"/>
  <c r="AE22568" i="1"/>
  <c r="AE22567" i="1"/>
  <c r="AE22566" i="1"/>
  <c r="AE22565" i="1"/>
  <c r="AE22564" i="1"/>
  <c r="AE22563" i="1"/>
  <c r="AE22562" i="1"/>
  <c r="AE22561" i="1"/>
  <c r="AE22560" i="1"/>
  <c r="AE22559" i="1"/>
  <c r="AE22558" i="1"/>
  <c r="AE22557" i="1"/>
  <c r="AE22556" i="1"/>
  <c r="AE22555" i="1"/>
  <c r="AE22554" i="1"/>
  <c r="AE22553" i="1"/>
  <c r="AE22552" i="1"/>
  <c r="AE22551" i="1"/>
  <c r="AE22550" i="1"/>
  <c r="AE22549" i="1"/>
  <c r="AE22548" i="1"/>
  <c r="AE22547" i="1"/>
  <c r="AE22546" i="1"/>
  <c r="AE22545" i="1"/>
  <c r="AE22544" i="1"/>
  <c r="AE22543" i="1"/>
  <c r="AE22542" i="1"/>
  <c r="AE22541" i="1"/>
  <c r="AE22540" i="1"/>
  <c r="AE22539" i="1"/>
  <c r="AE22538" i="1"/>
  <c r="AE22537" i="1"/>
  <c r="AE22536" i="1"/>
  <c r="AE22535" i="1"/>
  <c r="AE22534" i="1"/>
  <c r="AE22533" i="1"/>
  <c r="AE22532" i="1"/>
  <c r="AE22531" i="1"/>
  <c r="AE22530" i="1"/>
  <c r="AE22529" i="1"/>
  <c r="AE22528" i="1"/>
  <c r="AE22527" i="1"/>
  <c r="AE22526" i="1"/>
  <c r="AE22525" i="1"/>
  <c r="AE22524" i="1"/>
  <c r="AE22523" i="1"/>
  <c r="AE22522" i="1"/>
  <c r="AE22521" i="1"/>
  <c r="AE22520" i="1"/>
  <c r="AE22519" i="1"/>
  <c r="AE22518" i="1"/>
  <c r="AE22517" i="1"/>
  <c r="AE22516" i="1"/>
  <c r="AE22515" i="1"/>
  <c r="AE22514" i="1"/>
  <c r="AE22513" i="1"/>
  <c r="AE22512" i="1"/>
  <c r="AE22511" i="1"/>
  <c r="AE22510" i="1"/>
  <c r="AE22509" i="1"/>
  <c r="AE22508" i="1"/>
  <c r="AE22507" i="1"/>
  <c r="AE22506" i="1"/>
  <c r="AE22505" i="1"/>
  <c r="AE22504" i="1"/>
  <c r="AE22503" i="1"/>
  <c r="AE22502" i="1"/>
  <c r="AE22501" i="1"/>
  <c r="AE22500" i="1"/>
  <c r="AE22499" i="1"/>
  <c r="AE22498" i="1"/>
  <c r="AE22497" i="1"/>
  <c r="AE22496" i="1"/>
  <c r="AE22495" i="1"/>
  <c r="AE22494" i="1"/>
  <c r="AE22493" i="1"/>
  <c r="AE22492" i="1"/>
  <c r="AE22491" i="1"/>
  <c r="AE22490" i="1"/>
  <c r="AE22489" i="1"/>
  <c r="AE22488" i="1"/>
  <c r="AE22487" i="1"/>
  <c r="AE22486" i="1"/>
  <c r="AE22485" i="1"/>
  <c r="AE22484" i="1"/>
  <c r="AE22483" i="1"/>
  <c r="AE22482" i="1"/>
  <c r="AE22481" i="1"/>
  <c r="AE22480" i="1"/>
  <c r="AE22479" i="1"/>
  <c r="AE22478" i="1"/>
  <c r="AE22477" i="1"/>
  <c r="AE22476" i="1"/>
  <c r="AE22475" i="1"/>
  <c r="AE22474" i="1"/>
  <c r="AE22473" i="1"/>
  <c r="AE22472" i="1"/>
  <c r="AE22471" i="1"/>
  <c r="AE22470" i="1"/>
  <c r="AE22469" i="1"/>
  <c r="AE22468" i="1"/>
  <c r="AE22467" i="1"/>
  <c r="AE22466" i="1"/>
  <c r="AE22465" i="1"/>
  <c r="AE22464" i="1"/>
  <c r="AE22463" i="1"/>
  <c r="AE22462" i="1"/>
  <c r="AE22461" i="1"/>
  <c r="AE22460" i="1"/>
  <c r="AE22459" i="1"/>
  <c r="AE22458" i="1"/>
  <c r="AE22457" i="1"/>
  <c r="AE22456" i="1"/>
  <c r="AE22455" i="1"/>
  <c r="AE22454" i="1"/>
  <c r="AE22453" i="1"/>
  <c r="AE22452" i="1"/>
  <c r="AE22451" i="1"/>
  <c r="AE22450" i="1"/>
  <c r="AE22449" i="1"/>
  <c r="AE22448" i="1"/>
  <c r="AE22447" i="1"/>
  <c r="AE22446" i="1"/>
  <c r="AE22445" i="1"/>
  <c r="AE22444" i="1"/>
  <c r="AE22443" i="1"/>
  <c r="AE22442" i="1"/>
  <c r="AE22441" i="1"/>
  <c r="AE22440" i="1"/>
  <c r="AE22439" i="1"/>
  <c r="AE22438" i="1"/>
  <c r="AE22437" i="1"/>
  <c r="AE22436" i="1"/>
  <c r="AE22435" i="1"/>
  <c r="AE22434" i="1"/>
  <c r="AE22433" i="1"/>
  <c r="AE22432" i="1"/>
  <c r="AE22431" i="1"/>
  <c r="AE22430" i="1"/>
  <c r="AE22429" i="1"/>
  <c r="AE22428" i="1"/>
  <c r="AE22427" i="1"/>
  <c r="AE22426" i="1"/>
  <c r="AE22425" i="1"/>
  <c r="AE22424" i="1"/>
  <c r="AE22423" i="1"/>
  <c r="AE22422" i="1"/>
  <c r="AE22421" i="1"/>
  <c r="AE22420" i="1"/>
  <c r="AE22419" i="1"/>
  <c r="AE22418" i="1"/>
  <c r="AE22417" i="1"/>
  <c r="AE22416" i="1"/>
  <c r="AE22415" i="1"/>
  <c r="AE22414" i="1"/>
  <c r="AE22413" i="1"/>
  <c r="AE22412" i="1"/>
  <c r="AE22411" i="1"/>
  <c r="AE22410" i="1"/>
  <c r="AE22409" i="1"/>
  <c r="AE22408" i="1"/>
  <c r="AE22407" i="1"/>
  <c r="AE22406" i="1"/>
  <c r="AE22405" i="1"/>
  <c r="AE22404" i="1"/>
  <c r="AE22403" i="1"/>
  <c r="AE22402" i="1"/>
  <c r="AE22401" i="1"/>
  <c r="AE22400" i="1"/>
  <c r="AE22399" i="1"/>
  <c r="AE22398" i="1"/>
  <c r="AE22397" i="1"/>
  <c r="AE22396" i="1"/>
  <c r="AE22395" i="1"/>
  <c r="AE22394" i="1"/>
  <c r="AE22393" i="1"/>
  <c r="AE22392" i="1"/>
  <c r="AE22391" i="1"/>
  <c r="AE22390" i="1"/>
  <c r="AE22389" i="1"/>
  <c r="AE22388" i="1"/>
  <c r="AE22387" i="1"/>
  <c r="AE22386" i="1"/>
  <c r="AE22385" i="1"/>
  <c r="AE22384" i="1"/>
  <c r="AE22383" i="1"/>
  <c r="AE22382" i="1"/>
  <c r="AE22381" i="1"/>
  <c r="AE22380" i="1"/>
  <c r="AE22379" i="1"/>
  <c r="AE22378" i="1"/>
  <c r="AE22377" i="1"/>
  <c r="AE22376" i="1"/>
  <c r="AE22375" i="1"/>
  <c r="AE22374" i="1"/>
  <c r="AE22373" i="1"/>
  <c r="AE22372" i="1"/>
  <c r="AE22371" i="1"/>
  <c r="AE22370" i="1"/>
  <c r="AE22369" i="1"/>
  <c r="AE22368" i="1"/>
  <c r="AE22367" i="1"/>
  <c r="AE22366" i="1"/>
  <c r="AE22365" i="1"/>
  <c r="AE22364" i="1"/>
  <c r="AE22363" i="1"/>
  <c r="AE22362" i="1"/>
  <c r="AE22361" i="1"/>
  <c r="AE22360" i="1"/>
  <c r="AE22359" i="1"/>
  <c r="AE22358" i="1"/>
  <c r="AE22357" i="1"/>
  <c r="AE22356" i="1"/>
  <c r="AE22355" i="1"/>
  <c r="AE22354" i="1"/>
  <c r="AE22353" i="1"/>
  <c r="AE22352" i="1"/>
  <c r="AE22351" i="1"/>
  <c r="AE22350" i="1"/>
  <c r="AE22349" i="1"/>
  <c r="AE22348" i="1"/>
  <c r="AE22347" i="1"/>
  <c r="AE22346" i="1"/>
  <c r="AE22345" i="1"/>
  <c r="AE22344" i="1"/>
  <c r="AE22343" i="1"/>
  <c r="AE22342" i="1"/>
  <c r="AE22341" i="1"/>
  <c r="AE22340" i="1"/>
  <c r="AE22339" i="1"/>
  <c r="AE22338" i="1"/>
  <c r="AE22337" i="1"/>
  <c r="AE22336" i="1"/>
  <c r="AE22335" i="1"/>
  <c r="AE22334" i="1"/>
  <c r="AE22333" i="1"/>
  <c r="AE22332" i="1"/>
  <c r="AE22331" i="1"/>
  <c r="AE22330" i="1"/>
  <c r="AE22329" i="1"/>
  <c r="AE22328" i="1"/>
  <c r="AE22327" i="1"/>
  <c r="AE22326" i="1"/>
  <c r="AE22325" i="1"/>
  <c r="AE22324" i="1"/>
  <c r="AE22323" i="1"/>
  <c r="AE22322" i="1"/>
  <c r="AE22321" i="1"/>
  <c r="AE22320" i="1"/>
  <c r="AE22319" i="1"/>
  <c r="AE22318" i="1"/>
  <c r="AE22317" i="1"/>
  <c r="AE22316" i="1"/>
  <c r="AE22315" i="1"/>
  <c r="AE22314" i="1"/>
  <c r="AE22313" i="1"/>
  <c r="AE22312" i="1"/>
  <c r="AE22311" i="1"/>
  <c r="AE22310" i="1"/>
  <c r="AE22309" i="1"/>
  <c r="AE22308" i="1"/>
  <c r="AE22307" i="1"/>
  <c r="AE22306" i="1"/>
  <c r="AE22305" i="1"/>
  <c r="AE22304" i="1"/>
  <c r="AE22303" i="1"/>
  <c r="AE22302" i="1"/>
  <c r="AE22301" i="1"/>
  <c r="AE22300" i="1"/>
  <c r="AE22299" i="1"/>
  <c r="AE22298" i="1"/>
  <c r="AE22297" i="1"/>
  <c r="AE22296" i="1"/>
  <c r="AE22295" i="1"/>
  <c r="AE22294" i="1"/>
  <c r="AE22293" i="1"/>
  <c r="AE22292" i="1"/>
  <c r="AE22291" i="1"/>
  <c r="AE22290" i="1"/>
  <c r="AE22289" i="1"/>
  <c r="AE22288" i="1"/>
  <c r="AE22287" i="1"/>
  <c r="AE22286" i="1"/>
  <c r="AE22285" i="1"/>
  <c r="AE22284" i="1"/>
  <c r="AE22283" i="1"/>
  <c r="AE22282" i="1"/>
  <c r="AE22281" i="1"/>
  <c r="AE22280" i="1"/>
  <c r="AE22279" i="1"/>
  <c r="AE22278" i="1"/>
  <c r="AE22277" i="1"/>
  <c r="AE22276" i="1"/>
  <c r="AE22275" i="1"/>
  <c r="AE22274" i="1"/>
  <c r="AE22273" i="1"/>
  <c r="AE22272" i="1"/>
  <c r="AE22271" i="1"/>
  <c r="AE22270" i="1"/>
  <c r="AE22269" i="1"/>
  <c r="AE22268" i="1"/>
  <c r="AE22267" i="1"/>
  <c r="AE22266" i="1"/>
  <c r="AE22265" i="1"/>
  <c r="AE22264" i="1"/>
  <c r="AE22263" i="1"/>
  <c r="AE22262" i="1"/>
  <c r="AE22261" i="1"/>
  <c r="AE22260" i="1"/>
  <c r="AE22259" i="1"/>
  <c r="AE22258" i="1"/>
  <c r="AE22257" i="1"/>
  <c r="AE22256" i="1"/>
  <c r="AE22255" i="1"/>
  <c r="AE22254" i="1"/>
  <c r="AE22253" i="1"/>
  <c r="AE22252" i="1"/>
  <c r="AE22251" i="1"/>
  <c r="AE22250" i="1"/>
  <c r="AE22249" i="1"/>
  <c r="AE22248" i="1"/>
  <c r="AE22247" i="1"/>
  <c r="AE22246" i="1"/>
  <c r="AE22245" i="1"/>
  <c r="AE22244" i="1"/>
  <c r="AE22243" i="1"/>
  <c r="AE22242" i="1"/>
  <c r="AE22241" i="1"/>
  <c r="AE22240" i="1"/>
  <c r="AE22239" i="1"/>
  <c r="AE22238" i="1"/>
  <c r="AE22237" i="1"/>
  <c r="AE22236" i="1"/>
  <c r="AE22235" i="1"/>
  <c r="AE22234" i="1"/>
  <c r="AE22233" i="1"/>
  <c r="AE22232" i="1"/>
  <c r="AE22231" i="1"/>
  <c r="AE22230" i="1"/>
  <c r="AE22229" i="1"/>
  <c r="AE22228" i="1"/>
  <c r="AE22227" i="1"/>
  <c r="AE22226" i="1"/>
  <c r="AE22225" i="1"/>
  <c r="AE22224" i="1"/>
  <c r="AE22223" i="1"/>
  <c r="AE22222" i="1"/>
  <c r="AE22221" i="1"/>
  <c r="AE22220" i="1"/>
  <c r="AE22219" i="1"/>
  <c r="AE22218" i="1"/>
  <c r="AE22217" i="1"/>
  <c r="AE22216" i="1"/>
  <c r="AE22215" i="1"/>
  <c r="AE22214" i="1"/>
  <c r="AE22213" i="1"/>
  <c r="AE22212" i="1"/>
  <c r="AE22211" i="1"/>
  <c r="AE22210" i="1"/>
  <c r="AE22209" i="1"/>
  <c r="AE22208" i="1"/>
  <c r="AE22207" i="1"/>
  <c r="AE22206" i="1"/>
  <c r="AE22205" i="1"/>
  <c r="AE22204" i="1"/>
  <c r="AE22203" i="1"/>
  <c r="AE22202" i="1"/>
  <c r="AE22201" i="1"/>
  <c r="AE22200" i="1"/>
  <c r="AE22199" i="1"/>
  <c r="AE22198" i="1"/>
  <c r="AE22197" i="1"/>
  <c r="AE22196" i="1"/>
  <c r="AE22195" i="1"/>
  <c r="AE22194" i="1"/>
  <c r="AE22193" i="1"/>
  <c r="AE22192" i="1"/>
  <c r="AE22191" i="1"/>
  <c r="AE22190" i="1"/>
  <c r="AE22189" i="1"/>
  <c r="AE22188" i="1"/>
  <c r="AE22187" i="1"/>
  <c r="AE22186" i="1"/>
  <c r="AE22185" i="1"/>
  <c r="AE22184" i="1"/>
  <c r="AE22183" i="1"/>
  <c r="AE22182" i="1"/>
  <c r="AE22181" i="1"/>
  <c r="AE22180" i="1"/>
  <c r="AE22179" i="1"/>
  <c r="AE22178" i="1"/>
  <c r="AE22177" i="1"/>
  <c r="AE22176" i="1"/>
  <c r="AE22175" i="1"/>
  <c r="AE22174" i="1"/>
  <c r="AE22173" i="1"/>
  <c r="AE22172" i="1"/>
  <c r="AE22171" i="1"/>
  <c r="AE22170" i="1"/>
  <c r="AE22169" i="1"/>
  <c r="AE22168" i="1"/>
  <c r="AE22167" i="1"/>
  <c r="AE22166" i="1"/>
  <c r="AE22165" i="1"/>
  <c r="AE22164" i="1"/>
  <c r="AE22163" i="1"/>
  <c r="AE22162" i="1"/>
  <c r="AE22161" i="1"/>
  <c r="AE22160" i="1"/>
  <c r="AE22159" i="1"/>
  <c r="AE22158" i="1"/>
  <c r="AE22157" i="1"/>
  <c r="AE22156" i="1"/>
  <c r="AE22155" i="1"/>
  <c r="AE22154" i="1"/>
  <c r="AE22153" i="1"/>
  <c r="AE22152" i="1"/>
  <c r="AE22151" i="1"/>
  <c r="AE22150" i="1"/>
  <c r="AE22149" i="1"/>
  <c r="AE22148" i="1"/>
  <c r="AE22147" i="1"/>
  <c r="AE22146" i="1"/>
  <c r="AE22145" i="1"/>
  <c r="AE22144" i="1"/>
  <c r="AE22143" i="1"/>
  <c r="AE22142" i="1"/>
  <c r="AE22141" i="1"/>
  <c r="AE22140" i="1"/>
  <c r="AE22139" i="1"/>
  <c r="AE22138" i="1"/>
  <c r="AE22137" i="1"/>
  <c r="AE22136" i="1"/>
  <c r="AE22135" i="1"/>
  <c r="AE22134" i="1"/>
  <c r="AE22133" i="1"/>
  <c r="AE22132" i="1"/>
  <c r="AE22131" i="1"/>
  <c r="AE22130" i="1"/>
  <c r="AE22129" i="1"/>
  <c r="AE22128" i="1"/>
  <c r="AE22127" i="1"/>
  <c r="AE22126" i="1"/>
  <c r="AE22125" i="1"/>
  <c r="AE22124" i="1"/>
  <c r="AE22123" i="1"/>
  <c r="AE22122" i="1"/>
  <c r="AE22121" i="1"/>
  <c r="AE22120" i="1"/>
  <c r="AE22119" i="1"/>
  <c r="AE22118" i="1"/>
  <c r="AE22117" i="1"/>
  <c r="AE22116" i="1"/>
  <c r="AE22115" i="1"/>
  <c r="AE22114" i="1"/>
  <c r="AE22113" i="1"/>
  <c r="AE22112" i="1"/>
  <c r="AE22111" i="1"/>
  <c r="AE22110" i="1"/>
  <c r="AE22109" i="1"/>
  <c r="AE22108" i="1"/>
  <c r="AE22107" i="1"/>
  <c r="AE22106" i="1"/>
  <c r="AE22105" i="1"/>
  <c r="AE22104" i="1"/>
  <c r="AE22103" i="1"/>
  <c r="AE22102" i="1"/>
  <c r="AE22101" i="1"/>
  <c r="AE22100" i="1"/>
  <c r="AE22099" i="1"/>
  <c r="AE22098" i="1"/>
  <c r="AE22097" i="1"/>
  <c r="AE22096" i="1"/>
  <c r="AE22095" i="1"/>
  <c r="AE22094" i="1"/>
  <c r="AE22093" i="1"/>
  <c r="AE22092" i="1"/>
  <c r="AE22091" i="1"/>
  <c r="AE22090" i="1"/>
  <c r="AE22089" i="1"/>
  <c r="AE22088" i="1"/>
  <c r="AE22087" i="1"/>
  <c r="AE22086" i="1"/>
  <c r="AE22085" i="1"/>
  <c r="AE22084" i="1"/>
  <c r="AE22083" i="1"/>
  <c r="AE22082" i="1"/>
  <c r="AE22081" i="1"/>
  <c r="AE22080" i="1"/>
  <c r="AE22079" i="1"/>
  <c r="AE22078" i="1"/>
  <c r="AE22077" i="1"/>
  <c r="AE22076" i="1"/>
  <c r="AE22075" i="1"/>
  <c r="AE22074" i="1"/>
  <c r="AE22073" i="1"/>
  <c r="AE22072" i="1"/>
  <c r="AE22071" i="1"/>
  <c r="AE22070" i="1"/>
  <c r="AE22069" i="1"/>
  <c r="AE22068" i="1"/>
  <c r="AE22067" i="1"/>
  <c r="AE22066" i="1"/>
  <c r="AE22065" i="1"/>
  <c r="AE22064" i="1"/>
  <c r="AE22063" i="1"/>
  <c r="AE22062" i="1"/>
  <c r="AE22061" i="1"/>
  <c r="AE22060" i="1"/>
  <c r="AE22059" i="1"/>
  <c r="AE22058" i="1"/>
  <c r="AE22057" i="1"/>
  <c r="AE22056" i="1"/>
  <c r="AE22055" i="1"/>
  <c r="AE22054" i="1"/>
  <c r="AE22053" i="1"/>
  <c r="AE22052" i="1"/>
  <c r="AE22051" i="1"/>
  <c r="AE22050" i="1"/>
  <c r="AE22049" i="1"/>
  <c r="AE22048" i="1"/>
  <c r="AE22047" i="1"/>
  <c r="AE22046" i="1"/>
  <c r="AE22045" i="1"/>
  <c r="AE22044" i="1"/>
  <c r="AE22043" i="1"/>
  <c r="AE22042" i="1"/>
  <c r="AE22041" i="1"/>
  <c r="AE22040" i="1"/>
  <c r="AE22039" i="1"/>
  <c r="AE22038" i="1"/>
  <c r="AE22037" i="1"/>
  <c r="AE22036" i="1"/>
  <c r="AE22035" i="1"/>
  <c r="AE22034" i="1"/>
  <c r="AE22033" i="1"/>
  <c r="AE22032" i="1"/>
  <c r="AE22031" i="1"/>
  <c r="AE22030" i="1"/>
  <c r="AE22029" i="1"/>
  <c r="AE22028" i="1"/>
  <c r="AE22027" i="1"/>
  <c r="AE22026" i="1"/>
  <c r="AE22025" i="1"/>
  <c r="AE22024" i="1"/>
  <c r="AE22023" i="1"/>
  <c r="AE22022" i="1"/>
  <c r="AE22021" i="1"/>
  <c r="AE22020" i="1"/>
  <c r="AE22019" i="1"/>
  <c r="AE22018" i="1"/>
  <c r="AE22017" i="1"/>
  <c r="AE22016" i="1"/>
  <c r="AE22015" i="1"/>
  <c r="AE22014" i="1"/>
  <c r="AE22013" i="1"/>
  <c r="AE22012" i="1"/>
  <c r="AE22011" i="1"/>
  <c r="AE22010" i="1"/>
  <c r="AE22009" i="1"/>
  <c r="AE22008" i="1"/>
  <c r="AE22007" i="1"/>
  <c r="AE22006" i="1"/>
  <c r="AE22005" i="1"/>
  <c r="AE22004" i="1"/>
  <c r="AE22003" i="1"/>
  <c r="AE22002" i="1"/>
  <c r="AE22001" i="1"/>
  <c r="AE22000" i="1"/>
  <c r="AE21999" i="1"/>
  <c r="AE21998" i="1"/>
  <c r="AE21997" i="1"/>
  <c r="AE21996" i="1"/>
  <c r="AE21995" i="1"/>
  <c r="AE21994" i="1"/>
  <c r="AE21993" i="1"/>
  <c r="AE21992" i="1"/>
  <c r="AE21991" i="1"/>
  <c r="AE21990" i="1"/>
  <c r="AE21989" i="1"/>
  <c r="AE21988" i="1"/>
  <c r="AE21987" i="1"/>
  <c r="AE21986" i="1"/>
  <c r="AE21985" i="1"/>
  <c r="AE21984" i="1"/>
  <c r="AE21983" i="1"/>
  <c r="AE21982" i="1"/>
  <c r="AE21981" i="1"/>
  <c r="AE21980" i="1"/>
  <c r="AE21979" i="1"/>
  <c r="AE21978" i="1"/>
  <c r="AE21977" i="1"/>
  <c r="AE21976" i="1"/>
  <c r="AE21975" i="1"/>
  <c r="AE21974" i="1"/>
  <c r="AE21973" i="1"/>
  <c r="AE21972" i="1"/>
  <c r="AE21971" i="1"/>
  <c r="AE21970" i="1"/>
  <c r="AE21969" i="1"/>
  <c r="AE21968" i="1"/>
  <c r="AE21967" i="1"/>
  <c r="AE21966" i="1"/>
  <c r="AE21965" i="1"/>
  <c r="AE21964" i="1"/>
  <c r="AE21963" i="1"/>
  <c r="AE21962" i="1"/>
  <c r="AE21961" i="1"/>
  <c r="AE21960" i="1"/>
  <c r="AE21959" i="1"/>
  <c r="AE21958" i="1"/>
  <c r="AE21957" i="1"/>
  <c r="AE21956" i="1"/>
  <c r="AE21955" i="1"/>
  <c r="AE21954" i="1"/>
  <c r="AE21953" i="1"/>
  <c r="AE21952" i="1"/>
  <c r="AE21951" i="1"/>
  <c r="AE21950" i="1"/>
  <c r="AE21949" i="1"/>
  <c r="AE21948" i="1"/>
  <c r="AE21947" i="1"/>
  <c r="AE21946" i="1"/>
  <c r="AE21945" i="1"/>
  <c r="AE21944" i="1"/>
  <c r="AE21943" i="1"/>
  <c r="AE21942" i="1"/>
  <c r="AE21941" i="1"/>
  <c r="AE21940" i="1"/>
  <c r="AE21939" i="1"/>
  <c r="AE21938" i="1"/>
  <c r="AE21937" i="1"/>
  <c r="AE21936" i="1"/>
  <c r="AE21935" i="1"/>
  <c r="AE21934" i="1"/>
  <c r="AE21933" i="1"/>
  <c r="AE21932" i="1"/>
  <c r="AE21931" i="1"/>
  <c r="AE21930" i="1"/>
  <c r="AE21929" i="1"/>
  <c r="AE21928" i="1"/>
  <c r="AE21927" i="1"/>
  <c r="AE21926" i="1"/>
  <c r="AE21925" i="1"/>
  <c r="AE21924" i="1"/>
  <c r="AE21923" i="1"/>
  <c r="AE21922" i="1"/>
  <c r="AE21921" i="1"/>
  <c r="AE21920" i="1"/>
  <c r="AE21919" i="1"/>
  <c r="AE21918" i="1"/>
  <c r="AE21917" i="1"/>
  <c r="AE21916" i="1"/>
  <c r="AE21915" i="1"/>
  <c r="AE21914" i="1"/>
  <c r="AE21913" i="1"/>
  <c r="AE21912" i="1"/>
  <c r="AE21911" i="1"/>
  <c r="AE21910" i="1"/>
  <c r="AE21909" i="1"/>
  <c r="AE21908" i="1"/>
  <c r="AE21907" i="1"/>
  <c r="AE21906" i="1"/>
  <c r="AE21905" i="1"/>
  <c r="AE21904" i="1"/>
  <c r="AE21903" i="1"/>
  <c r="AE21902" i="1"/>
  <c r="AE21901" i="1"/>
  <c r="AE21900" i="1"/>
  <c r="AE21899" i="1"/>
  <c r="AE21898" i="1"/>
  <c r="AE21897" i="1"/>
  <c r="AE21896" i="1"/>
  <c r="AE21895" i="1"/>
  <c r="AE21894" i="1"/>
  <c r="AE21893" i="1"/>
  <c r="AE21892" i="1"/>
  <c r="AE21891" i="1"/>
  <c r="AE21890" i="1"/>
  <c r="AE21889" i="1"/>
  <c r="AE21888" i="1"/>
  <c r="AE21887" i="1"/>
  <c r="AE21886" i="1"/>
  <c r="AE21885" i="1"/>
  <c r="AE21884" i="1"/>
  <c r="AE21883" i="1"/>
  <c r="AE21882" i="1"/>
  <c r="AE21881" i="1"/>
  <c r="AE21880" i="1"/>
  <c r="AE21879" i="1"/>
  <c r="AE21878" i="1"/>
  <c r="AE21877" i="1"/>
  <c r="AE21876" i="1"/>
  <c r="AE21875" i="1"/>
  <c r="AE21874" i="1"/>
  <c r="AE21873" i="1"/>
  <c r="AE21872" i="1"/>
  <c r="AE21871" i="1"/>
  <c r="AE21870" i="1"/>
  <c r="AE21869" i="1"/>
  <c r="AE21868" i="1"/>
  <c r="AE21867" i="1"/>
  <c r="AE21866" i="1"/>
  <c r="AE21865" i="1"/>
  <c r="AE21864" i="1"/>
  <c r="AE21863" i="1"/>
  <c r="AE21862" i="1"/>
  <c r="AE21861" i="1"/>
  <c r="AE21860" i="1"/>
  <c r="AE21859" i="1"/>
  <c r="AE21858" i="1"/>
  <c r="AE21857" i="1"/>
  <c r="AE21856" i="1"/>
  <c r="AE21855" i="1"/>
  <c r="AE21854" i="1"/>
  <c r="AE21853" i="1"/>
  <c r="AE21852" i="1"/>
  <c r="AE21851" i="1"/>
  <c r="AE21850" i="1"/>
  <c r="AE21849" i="1"/>
  <c r="AE21848" i="1"/>
  <c r="AE21847" i="1"/>
  <c r="AE21846" i="1"/>
  <c r="AE21845" i="1"/>
  <c r="AE21844" i="1"/>
  <c r="AE21843" i="1"/>
  <c r="AE21842" i="1"/>
  <c r="AE21841" i="1"/>
  <c r="AE21840" i="1"/>
  <c r="AE21839" i="1"/>
  <c r="AE21838" i="1"/>
  <c r="AE21837" i="1"/>
  <c r="AE21836" i="1"/>
  <c r="AE21835" i="1"/>
  <c r="AE21834" i="1"/>
  <c r="AE21833" i="1"/>
  <c r="AE21832" i="1"/>
  <c r="AE21831" i="1"/>
  <c r="AE21830" i="1"/>
  <c r="AE21829" i="1"/>
  <c r="AE21828" i="1"/>
  <c r="AE21827" i="1"/>
  <c r="AE21826" i="1"/>
  <c r="AE21825" i="1"/>
  <c r="AE21824" i="1"/>
  <c r="AE21823" i="1"/>
  <c r="AE21822" i="1"/>
  <c r="AE21821" i="1"/>
  <c r="AE21820" i="1"/>
  <c r="AE21819" i="1"/>
  <c r="AE21818" i="1"/>
  <c r="AE21817" i="1"/>
  <c r="AE21816" i="1"/>
  <c r="AE21815" i="1"/>
  <c r="AE21814" i="1"/>
  <c r="AE21813" i="1"/>
  <c r="AE21812" i="1"/>
  <c r="AE21811" i="1"/>
  <c r="AE21810" i="1"/>
  <c r="AE21809" i="1"/>
  <c r="AE21808" i="1"/>
  <c r="AE21807" i="1"/>
  <c r="AE21806" i="1"/>
  <c r="AE21805" i="1"/>
  <c r="AE21804" i="1"/>
  <c r="AE21803" i="1"/>
  <c r="AE21802" i="1"/>
  <c r="AE21801" i="1"/>
  <c r="AE21800" i="1"/>
  <c r="AE21799" i="1"/>
  <c r="AE21798" i="1"/>
  <c r="AE21797" i="1"/>
  <c r="AE21796" i="1"/>
  <c r="AE21795" i="1"/>
  <c r="AE21794" i="1"/>
  <c r="AE21793" i="1"/>
  <c r="AE21792" i="1"/>
  <c r="AE21791" i="1"/>
  <c r="AE21790" i="1"/>
  <c r="AE21789" i="1"/>
  <c r="AE21788" i="1"/>
  <c r="AE21787" i="1"/>
  <c r="AE21786" i="1"/>
  <c r="AE21785" i="1"/>
  <c r="AE21784" i="1"/>
  <c r="AE21783" i="1"/>
  <c r="AE21782" i="1"/>
  <c r="AE21781" i="1"/>
  <c r="AE21780" i="1"/>
  <c r="AE21779" i="1"/>
  <c r="AE21778" i="1"/>
  <c r="AE21777" i="1"/>
  <c r="AE21776" i="1"/>
  <c r="AE21775" i="1"/>
  <c r="AE21774" i="1"/>
  <c r="AE21773" i="1"/>
  <c r="AE21772" i="1"/>
  <c r="AE21771" i="1"/>
  <c r="AE21770" i="1"/>
  <c r="AE21769" i="1"/>
  <c r="AE21768" i="1"/>
  <c r="AE21767" i="1"/>
  <c r="AE21766" i="1"/>
  <c r="AE21765" i="1"/>
  <c r="AE21764" i="1"/>
  <c r="AE21763" i="1"/>
  <c r="AE21762" i="1"/>
  <c r="AE21761" i="1"/>
  <c r="AE21760" i="1"/>
  <c r="AE21759" i="1"/>
  <c r="AE21758" i="1"/>
  <c r="AE21757" i="1"/>
  <c r="AE21756" i="1"/>
  <c r="AE21755" i="1"/>
  <c r="AE21754" i="1"/>
  <c r="AE21753" i="1"/>
  <c r="AE21752" i="1"/>
  <c r="AE21751" i="1"/>
  <c r="AE21750" i="1"/>
  <c r="AE21749" i="1"/>
  <c r="AE21748" i="1"/>
  <c r="AE21747" i="1"/>
  <c r="AE21746" i="1"/>
  <c r="AE21745" i="1"/>
  <c r="AE21744" i="1"/>
  <c r="AE21743" i="1"/>
  <c r="AE21742" i="1"/>
  <c r="AE21741" i="1"/>
  <c r="AE21740" i="1"/>
  <c r="AE21739" i="1"/>
  <c r="AE21738" i="1"/>
  <c r="AE21737" i="1"/>
  <c r="AE21736" i="1"/>
  <c r="AE21735" i="1"/>
  <c r="AE21734" i="1"/>
  <c r="AE21733" i="1"/>
  <c r="AE21732" i="1"/>
  <c r="AE21731" i="1"/>
  <c r="AE21730" i="1"/>
  <c r="AE21729" i="1"/>
  <c r="AE21728" i="1"/>
  <c r="AE21727" i="1"/>
  <c r="AE21726" i="1"/>
  <c r="AE21725" i="1"/>
  <c r="AE21724" i="1"/>
  <c r="AE21723" i="1"/>
  <c r="AE21722" i="1"/>
  <c r="AE21721" i="1"/>
  <c r="AE21720" i="1"/>
  <c r="AE21719" i="1"/>
  <c r="AE21718" i="1"/>
  <c r="AE21717" i="1"/>
  <c r="AE21716" i="1"/>
  <c r="AE21715" i="1"/>
  <c r="AE21714" i="1"/>
  <c r="AE21713" i="1"/>
  <c r="AE21712" i="1"/>
  <c r="AE21711" i="1"/>
  <c r="AE21710" i="1"/>
  <c r="AE21709" i="1"/>
  <c r="AE21708" i="1"/>
  <c r="AE21707" i="1"/>
  <c r="AE21706" i="1"/>
  <c r="AE21705" i="1"/>
  <c r="AE21704" i="1"/>
  <c r="AE21703" i="1"/>
  <c r="AE21702" i="1"/>
  <c r="AE21701" i="1"/>
  <c r="AE21700" i="1"/>
  <c r="AE21699" i="1"/>
  <c r="AE21698" i="1"/>
  <c r="AE21697" i="1"/>
  <c r="AE21696" i="1"/>
  <c r="AE21695" i="1"/>
  <c r="AE21694" i="1"/>
  <c r="AE21693" i="1"/>
  <c r="AE21692" i="1"/>
  <c r="AE21691" i="1"/>
  <c r="AE21690" i="1"/>
  <c r="AE21689" i="1"/>
  <c r="AE21688" i="1"/>
  <c r="AE21687" i="1"/>
  <c r="AE21686" i="1"/>
  <c r="AE21685" i="1"/>
  <c r="AE21684" i="1"/>
  <c r="AE21683" i="1"/>
  <c r="AE21682" i="1"/>
  <c r="AE21681" i="1"/>
  <c r="AE21680" i="1"/>
  <c r="AE21679" i="1"/>
  <c r="AE21678" i="1"/>
  <c r="AE21677" i="1"/>
  <c r="AE21676" i="1"/>
  <c r="AE21675" i="1"/>
  <c r="AE21674" i="1"/>
  <c r="AE21673" i="1"/>
  <c r="AE21672" i="1"/>
  <c r="AE21671" i="1"/>
  <c r="AE21670" i="1"/>
  <c r="AE21669" i="1"/>
  <c r="AE21668" i="1"/>
  <c r="AE21667" i="1"/>
  <c r="AE21666" i="1"/>
  <c r="AE21665" i="1"/>
  <c r="AE21664" i="1"/>
  <c r="AE21663" i="1"/>
  <c r="AE21662" i="1"/>
  <c r="AE21661" i="1"/>
  <c r="AE21660" i="1"/>
  <c r="AE21659" i="1"/>
  <c r="AE21658" i="1"/>
  <c r="AE21657" i="1"/>
  <c r="AE21656" i="1"/>
  <c r="AE21655" i="1"/>
  <c r="AE21654" i="1"/>
  <c r="AE21653" i="1"/>
  <c r="AE21652" i="1"/>
  <c r="AE21651" i="1"/>
  <c r="AE21650" i="1"/>
  <c r="AE21649" i="1"/>
  <c r="AE21648" i="1"/>
  <c r="AE21647" i="1"/>
  <c r="AE21646" i="1"/>
  <c r="AE21645" i="1"/>
  <c r="AE21644" i="1"/>
  <c r="AE21643" i="1"/>
  <c r="AE21642" i="1"/>
  <c r="AE21641" i="1"/>
  <c r="AE21640" i="1"/>
  <c r="AE21639" i="1"/>
  <c r="AE21638" i="1"/>
  <c r="AE21637" i="1"/>
  <c r="AE21636" i="1"/>
  <c r="AE21635" i="1"/>
  <c r="AE21634" i="1"/>
  <c r="AE21633" i="1"/>
  <c r="AE21632" i="1"/>
  <c r="AE21631" i="1"/>
  <c r="AE21630" i="1"/>
  <c r="AE21629" i="1"/>
  <c r="AE21628" i="1"/>
  <c r="AE21627" i="1"/>
  <c r="AE21626" i="1"/>
  <c r="AE21625" i="1"/>
  <c r="AE21624" i="1"/>
  <c r="AE21623" i="1"/>
  <c r="AE21622" i="1"/>
  <c r="AE21621" i="1"/>
  <c r="AE21620" i="1"/>
  <c r="AE21619" i="1"/>
  <c r="AE21618" i="1"/>
  <c r="AE21617" i="1"/>
  <c r="AE21616" i="1"/>
  <c r="AE21615" i="1"/>
  <c r="AE21614" i="1"/>
  <c r="AE21613" i="1"/>
  <c r="AE21612" i="1"/>
  <c r="AE21611" i="1"/>
  <c r="AE21610" i="1"/>
  <c r="AE21609" i="1"/>
  <c r="AE21608" i="1"/>
  <c r="AE21607" i="1"/>
  <c r="AE21606" i="1"/>
  <c r="AE21605" i="1"/>
  <c r="AE21604" i="1"/>
  <c r="AE21603" i="1"/>
  <c r="AE21602" i="1"/>
  <c r="AE21601" i="1"/>
  <c r="AE21600" i="1"/>
  <c r="AE21599" i="1"/>
  <c r="AE21598" i="1"/>
  <c r="AE21597" i="1"/>
  <c r="AE21596" i="1"/>
  <c r="AE21595" i="1"/>
  <c r="AE21594" i="1"/>
  <c r="AE21593" i="1"/>
  <c r="AE21592" i="1"/>
  <c r="AE21591" i="1"/>
  <c r="AE21590" i="1"/>
  <c r="AE21589" i="1"/>
  <c r="AE21588" i="1"/>
  <c r="AE21587" i="1"/>
  <c r="AE21586" i="1"/>
  <c r="AE21585" i="1"/>
  <c r="AE21584" i="1"/>
  <c r="AE21583" i="1"/>
  <c r="AE21582" i="1"/>
  <c r="AE21581" i="1"/>
  <c r="AE21580" i="1"/>
  <c r="AE21579" i="1"/>
  <c r="AE21578" i="1"/>
  <c r="AE21577" i="1"/>
  <c r="AE21576" i="1"/>
  <c r="AE21575" i="1"/>
  <c r="AE21574" i="1"/>
  <c r="AE21573" i="1"/>
  <c r="AE21572" i="1"/>
  <c r="AE21571" i="1"/>
  <c r="AE21570" i="1"/>
  <c r="AE21569" i="1"/>
  <c r="AE21568" i="1"/>
  <c r="AE21567" i="1"/>
  <c r="AE21566" i="1"/>
  <c r="AE21565" i="1"/>
  <c r="AE21564" i="1"/>
  <c r="AE21563" i="1"/>
  <c r="AE21562" i="1"/>
  <c r="AE21561" i="1"/>
  <c r="AE21560" i="1"/>
  <c r="AE21559" i="1"/>
  <c r="AE21558" i="1"/>
  <c r="AE21557" i="1"/>
  <c r="AE21556" i="1"/>
  <c r="AE21555" i="1"/>
  <c r="AE21554" i="1"/>
  <c r="AE21553" i="1"/>
  <c r="AE21552" i="1"/>
  <c r="AE21551" i="1"/>
  <c r="AE21550" i="1"/>
  <c r="AE21549" i="1"/>
  <c r="AE21548" i="1"/>
  <c r="AE21547" i="1"/>
  <c r="AE21546" i="1"/>
  <c r="AE21545" i="1"/>
  <c r="AE21544" i="1"/>
  <c r="AE21543" i="1"/>
  <c r="AE21542" i="1"/>
  <c r="AE21541" i="1"/>
  <c r="AE21540" i="1"/>
  <c r="AE21539" i="1"/>
  <c r="AE21538" i="1"/>
  <c r="AE21537" i="1"/>
  <c r="AE21536" i="1"/>
  <c r="AE21535" i="1"/>
  <c r="AE21534" i="1"/>
  <c r="AE21533" i="1"/>
  <c r="AE21532" i="1"/>
  <c r="AE21531" i="1"/>
  <c r="AE21530" i="1"/>
  <c r="AE21529" i="1"/>
  <c r="AE21528" i="1"/>
  <c r="AE21527" i="1"/>
  <c r="AE21526" i="1"/>
  <c r="AE21525" i="1"/>
  <c r="AE21524" i="1"/>
  <c r="AE21523" i="1"/>
  <c r="AE21522" i="1"/>
  <c r="AE21521" i="1"/>
  <c r="AE21520" i="1"/>
  <c r="AE21519" i="1"/>
  <c r="AE21518" i="1"/>
  <c r="AE21517" i="1"/>
  <c r="AE21516" i="1"/>
  <c r="AE21515" i="1"/>
  <c r="AE21514" i="1"/>
  <c r="AE21513" i="1"/>
  <c r="AE21512" i="1"/>
  <c r="AE21511" i="1"/>
  <c r="AE21510" i="1"/>
  <c r="AE21509" i="1"/>
  <c r="AE21508" i="1"/>
  <c r="AE21507" i="1"/>
  <c r="AE21506" i="1"/>
  <c r="AE21505" i="1"/>
  <c r="AE21504" i="1"/>
  <c r="AE21503" i="1"/>
  <c r="AE21502" i="1"/>
  <c r="AE21501" i="1"/>
  <c r="AE21500" i="1"/>
  <c r="AE21499" i="1"/>
  <c r="AE21498" i="1"/>
  <c r="AE21497" i="1"/>
  <c r="AE21496" i="1"/>
  <c r="AE21495" i="1"/>
  <c r="AE21494" i="1"/>
  <c r="AE21493" i="1"/>
  <c r="AE21492" i="1"/>
  <c r="AE21491" i="1"/>
  <c r="AE21490" i="1"/>
  <c r="AE21489" i="1"/>
  <c r="AE21488" i="1"/>
  <c r="AE21487" i="1"/>
  <c r="AE21486" i="1"/>
  <c r="AE21485" i="1"/>
  <c r="AE21484" i="1"/>
  <c r="AE21483" i="1"/>
  <c r="AE21482" i="1"/>
  <c r="AE21481" i="1"/>
  <c r="AE21480" i="1"/>
  <c r="AE21479" i="1"/>
  <c r="AE21478" i="1"/>
  <c r="AE21477" i="1"/>
  <c r="AE21476" i="1"/>
  <c r="AE21475" i="1"/>
  <c r="AE21474" i="1"/>
  <c r="AE21473" i="1"/>
  <c r="AE21472" i="1"/>
  <c r="AE21471" i="1"/>
  <c r="AE21470" i="1"/>
  <c r="AE21469" i="1"/>
  <c r="AE21468" i="1"/>
  <c r="AE21467" i="1"/>
  <c r="AE21466" i="1"/>
  <c r="AE21465" i="1"/>
  <c r="AE21464" i="1"/>
  <c r="AE21463" i="1"/>
  <c r="AE21462" i="1"/>
  <c r="AE21461" i="1"/>
  <c r="AE21460" i="1"/>
  <c r="AE21459" i="1"/>
  <c r="AE21458" i="1"/>
  <c r="AE21457" i="1"/>
  <c r="AE21456" i="1"/>
  <c r="AE21455" i="1"/>
  <c r="AE21454" i="1"/>
  <c r="AE21453" i="1"/>
  <c r="AE21452" i="1"/>
  <c r="AE21451" i="1"/>
  <c r="AE21450" i="1"/>
  <c r="AE21449" i="1"/>
  <c r="AE21448" i="1"/>
  <c r="AE21447" i="1"/>
  <c r="AE21446" i="1"/>
  <c r="AE21445" i="1"/>
  <c r="AE21444" i="1"/>
  <c r="AE21443" i="1"/>
  <c r="AE21442" i="1"/>
  <c r="AE21441" i="1"/>
  <c r="AE21440" i="1"/>
  <c r="AE21439" i="1"/>
  <c r="AE21438" i="1"/>
  <c r="AE21437" i="1"/>
  <c r="AE21436" i="1"/>
  <c r="AE21435" i="1"/>
  <c r="AE21434" i="1"/>
  <c r="AE21433" i="1"/>
  <c r="AE21432" i="1"/>
  <c r="AE21431" i="1"/>
  <c r="AE21430" i="1"/>
  <c r="AE21429" i="1"/>
  <c r="AE21428" i="1"/>
  <c r="AE21427" i="1"/>
  <c r="AE21426" i="1"/>
  <c r="AE21425" i="1"/>
  <c r="AE21424" i="1"/>
  <c r="AE21423" i="1"/>
  <c r="AE21422" i="1"/>
  <c r="AE21421" i="1"/>
  <c r="AE21420" i="1"/>
  <c r="AE21419" i="1"/>
  <c r="AE21418" i="1"/>
  <c r="AE21417" i="1"/>
  <c r="AE21416" i="1"/>
  <c r="AE21415" i="1"/>
  <c r="AE21414" i="1"/>
  <c r="AE21413" i="1"/>
  <c r="AE21412" i="1"/>
  <c r="AE21411" i="1"/>
  <c r="AE21410" i="1"/>
  <c r="AE21409" i="1"/>
  <c r="AE21408" i="1"/>
  <c r="AE21407" i="1"/>
  <c r="AE21406" i="1"/>
  <c r="AE21405" i="1"/>
  <c r="AE21404" i="1"/>
  <c r="AE21403" i="1"/>
  <c r="AE21402" i="1"/>
  <c r="AE21401" i="1"/>
  <c r="AE21400" i="1"/>
  <c r="AE21399" i="1"/>
  <c r="AE21398" i="1"/>
  <c r="AE21397" i="1"/>
  <c r="AE21396" i="1"/>
  <c r="AE21395" i="1"/>
  <c r="AE21394" i="1"/>
  <c r="AE21393" i="1"/>
  <c r="AE21392" i="1"/>
  <c r="AE21391" i="1"/>
  <c r="AE21390" i="1"/>
  <c r="AE21389" i="1"/>
  <c r="AE21388" i="1"/>
  <c r="AE21387" i="1"/>
  <c r="AE21386" i="1"/>
  <c r="AE21385" i="1"/>
  <c r="AE21384" i="1"/>
  <c r="AE21383" i="1"/>
  <c r="AE21382" i="1"/>
  <c r="AE21381" i="1"/>
  <c r="AE21380" i="1"/>
  <c r="AE21379" i="1"/>
  <c r="AE21378" i="1"/>
  <c r="AE21377" i="1"/>
  <c r="AE21376" i="1"/>
  <c r="AE21375" i="1"/>
  <c r="AE21374" i="1"/>
  <c r="AE21373" i="1"/>
  <c r="AE21372" i="1"/>
  <c r="AE21371" i="1"/>
  <c r="AE21370" i="1"/>
  <c r="AE21369" i="1"/>
  <c r="AE21368" i="1"/>
  <c r="AE21367" i="1"/>
  <c r="AE21366" i="1"/>
  <c r="AE21365" i="1"/>
  <c r="AE21364" i="1"/>
  <c r="AE21363" i="1"/>
  <c r="AE21362" i="1"/>
  <c r="AE21361" i="1"/>
  <c r="AE21360" i="1"/>
  <c r="AE21359" i="1"/>
  <c r="AE21358" i="1"/>
  <c r="AE21357" i="1"/>
  <c r="AE21356" i="1"/>
  <c r="AE21355" i="1"/>
  <c r="AE21354" i="1"/>
  <c r="AE21353" i="1"/>
  <c r="AE21352" i="1"/>
  <c r="AE21351" i="1"/>
  <c r="AE21350" i="1"/>
  <c r="AE21349" i="1"/>
  <c r="AE21348" i="1"/>
  <c r="AE21347" i="1"/>
  <c r="AE21346" i="1"/>
  <c r="AE21345" i="1"/>
  <c r="AE21344" i="1"/>
  <c r="AE21343" i="1"/>
  <c r="AE21342" i="1"/>
  <c r="AE21341" i="1"/>
  <c r="AE21340" i="1"/>
  <c r="AE21339" i="1"/>
  <c r="AE21338" i="1"/>
  <c r="AE21337" i="1"/>
  <c r="AE21336" i="1"/>
  <c r="AE21335" i="1"/>
  <c r="AE21334" i="1"/>
  <c r="AE21333" i="1"/>
  <c r="AE21332" i="1"/>
  <c r="AE21331" i="1"/>
  <c r="AE21330" i="1"/>
  <c r="AE21329" i="1"/>
  <c r="AE21328" i="1"/>
  <c r="AE21327" i="1"/>
  <c r="AE21326" i="1"/>
  <c r="AE21325" i="1"/>
  <c r="AE21324" i="1"/>
  <c r="AE21323" i="1"/>
  <c r="AE21322" i="1"/>
  <c r="AE21321" i="1"/>
  <c r="AE21320" i="1"/>
  <c r="AE21319" i="1"/>
  <c r="AE21318" i="1"/>
  <c r="AE21317" i="1"/>
  <c r="AE21316" i="1"/>
  <c r="AE21315" i="1"/>
  <c r="AE21314" i="1"/>
  <c r="AE21313" i="1"/>
  <c r="AE21312" i="1"/>
  <c r="AE21311" i="1"/>
  <c r="AE21310" i="1"/>
  <c r="AE21309" i="1"/>
  <c r="AE21308" i="1"/>
  <c r="AE21307" i="1"/>
  <c r="AE21306" i="1"/>
  <c r="AE21305" i="1"/>
  <c r="AE21304" i="1"/>
  <c r="AE21303" i="1"/>
  <c r="AE21302" i="1"/>
  <c r="AE21301" i="1"/>
  <c r="AE21300" i="1"/>
  <c r="AE21299" i="1"/>
  <c r="AE21298" i="1"/>
  <c r="AE21297" i="1"/>
  <c r="AE21296" i="1"/>
  <c r="AE21295" i="1"/>
  <c r="AE21294" i="1"/>
  <c r="AE21293" i="1"/>
  <c r="AE21292" i="1"/>
  <c r="AE21291" i="1"/>
  <c r="AE21290" i="1"/>
  <c r="AE21289" i="1"/>
  <c r="AE21288" i="1"/>
  <c r="AE21287" i="1"/>
  <c r="AE21286" i="1"/>
  <c r="AE21285" i="1"/>
  <c r="AE21284" i="1"/>
  <c r="AE21283" i="1"/>
  <c r="AE21282" i="1"/>
  <c r="AE21281" i="1"/>
  <c r="AE21280" i="1"/>
  <c r="AE21279" i="1"/>
  <c r="AE21278" i="1"/>
  <c r="AE21277" i="1"/>
  <c r="AE21276" i="1"/>
  <c r="AE21275" i="1"/>
  <c r="AE21274" i="1"/>
  <c r="AE21273" i="1"/>
  <c r="AE21272" i="1"/>
  <c r="AE21271" i="1"/>
  <c r="AE21270" i="1"/>
  <c r="AE21269" i="1"/>
  <c r="AE21268" i="1"/>
  <c r="AE21267" i="1"/>
  <c r="AE21266" i="1"/>
  <c r="AE21265" i="1"/>
  <c r="AE21264" i="1"/>
  <c r="AE21263" i="1"/>
  <c r="AE21262" i="1"/>
  <c r="AE21261" i="1"/>
  <c r="AE21260" i="1"/>
  <c r="AE21259" i="1"/>
  <c r="AE21258" i="1"/>
  <c r="AE21257" i="1"/>
  <c r="AE21256" i="1"/>
  <c r="AE21255" i="1"/>
  <c r="AE21254" i="1"/>
  <c r="AE21253" i="1"/>
  <c r="AE21252" i="1"/>
  <c r="AE21251" i="1"/>
  <c r="AE21250" i="1"/>
  <c r="AE21249" i="1"/>
  <c r="AE21248" i="1"/>
  <c r="AE21247" i="1"/>
  <c r="AE21246" i="1"/>
  <c r="AE21245" i="1"/>
  <c r="AE21244" i="1"/>
  <c r="AE21243" i="1"/>
  <c r="AE21242" i="1"/>
  <c r="AE21241" i="1"/>
  <c r="AE21240" i="1"/>
  <c r="AE21239" i="1"/>
  <c r="AE21238" i="1"/>
  <c r="AE21237" i="1"/>
  <c r="AE21236" i="1"/>
  <c r="AE21235" i="1"/>
  <c r="AE21234" i="1"/>
  <c r="AE21233" i="1"/>
  <c r="AE21232" i="1"/>
  <c r="AE21231" i="1"/>
  <c r="AE21230" i="1"/>
  <c r="AE21229" i="1"/>
  <c r="AE21228" i="1"/>
  <c r="AE21227" i="1"/>
  <c r="AE21226" i="1"/>
  <c r="AE21225" i="1"/>
  <c r="AE21224" i="1"/>
  <c r="AE21223" i="1"/>
  <c r="AE21222" i="1"/>
  <c r="AE21221" i="1"/>
  <c r="AE21220" i="1"/>
  <c r="AE21219" i="1"/>
  <c r="AE21218" i="1"/>
  <c r="AE21217" i="1"/>
  <c r="AE21216" i="1"/>
  <c r="AE21215" i="1"/>
  <c r="AE21214" i="1"/>
  <c r="AE21213" i="1"/>
  <c r="AE21212" i="1"/>
  <c r="AE21211" i="1"/>
  <c r="AE21210" i="1"/>
  <c r="AE21209" i="1"/>
  <c r="AE21208" i="1"/>
  <c r="AE21207" i="1"/>
  <c r="AE21206" i="1"/>
  <c r="AE21205" i="1"/>
  <c r="AE21204" i="1"/>
  <c r="AE21203" i="1"/>
  <c r="AE21202" i="1"/>
  <c r="AE21201" i="1"/>
  <c r="AE21200" i="1"/>
  <c r="AE21199" i="1"/>
  <c r="AE21198" i="1"/>
  <c r="AE21197" i="1"/>
  <c r="AE21196" i="1"/>
  <c r="AE21195" i="1"/>
  <c r="AE21194" i="1"/>
  <c r="AE21193" i="1"/>
  <c r="AE21192" i="1"/>
  <c r="AE21191" i="1"/>
  <c r="AE21190" i="1"/>
  <c r="AE21189" i="1"/>
  <c r="AE21188" i="1"/>
  <c r="AE21187" i="1"/>
  <c r="AE21186" i="1"/>
  <c r="AE21185" i="1"/>
  <c r="AE21184" i="1"/>
  <c r="AE21183" i="1"/>
  <c r="AE21182" i="1"/>
  <c r="AE21181" i="1"/>
  <c r="AE21180" i="1"/>
  <c r="AE21179" i="1"/>
  <c r="AE21178" i="1"/>
  <c r="AE21177" i="1"/>
  <c r="AE21176" i="1"/>
  <c r="AE21175" i="1"/>
  <c r="AE21174" i="1"/>
  <c r="AE21173" i="1"/>
  <c r="AE21172" i="1"/>
  <c r="AE21171" i="1"/>
  <c r="AE21170" i="1"/>
  <c r="AE21169" i="1"/>
  <c r="AE21168" i="1"/>
  <c r="AE21167" i="1"/>
  <c r="AE21166" i="1"/>
  <c r="AE21165" i="1"/>
  <c r="AE21164" i="1"/>
  <c r="AE21163" i="1"/>
  <c r="AE21162" i="1"/>
  <c r="AE21161" i="1"/>
  <c r="AE21160" i="1"/>
  <c r="AE21159" i="1"/>
  <c r="AE21158" i="1"/>
  <c r="AE21157" i="1"/>
  <c r="AE21156" i="1"/>
  <c r="AE21155" i="1"/>
  <c r="AE21154" i="1"/>
  <c r="AE21153" i="1"/>
  <c r="AE21152" i="1"/>
  <c r="AE21151" i="1"/>
  <c r="AE21150" i="1"/>
  <c r="AE21149" i="1"/>
  <c r="AE21148" i="1"/>
  <c r="AE21147" i="1"/>
  <c r="AE21146" i="1"/>
  <c r="AE21145" i="1"/>
  <c r="AE21144" i="1"/>
  <c r="AE21143" i="1"/>
  <c r="AE21142" i="1"/>
  <c r="AE21141" i="1"/>
  <c r="AE21140" i="1"/>
  <c r="AE21139" i="1"/>
  <c r="AE21138" i="1"/>
  <c r="AE21137" i="1"/>
  <c r="AE21136" i="1"/>
  <c r="AE21135" i="1"/>
  <c r="AE21134" i="1"/>
  <c r="AE21133" i="1"/>
  <c r="AE21132" i="1"/>
  <c r="AE21131" i="1"/>
  <c r="AE21130" i="1"/>
  <c r="AE21129" i="1"/>
  <c r="AE21128" i="1"/>
  <c r="AE21127" i="1"/>
  <c r="AE21126" i="1"/>
  <c r="AE21125" i="1"/>
  <c r="AE21124" i="1"/>
  <c r="AE21123" i="1"/>
  <c r="AE21122" i="1"/>
  <c r="AE21121" i="1"/>
  <c r="AE21120" i="1"/>
  <c r="AE21119" i="1"/>
  <c r="AE21118" i="1"/>
  <c r="AE21117" i="1"/>
  <c r="AE21116" i="1"/>
  <c r="AE21115" i="1"/>
  <c r="AE21114" i="1"/>
  <c r="AE21113" i="1"/>
  <c r="AE21112" i="1"/>
  <c r="AE21111" i="1"/>
  <c r="AE21110" i="1"/>
  <c r="AE21109" i="1"/>
  <c r="AE21108" i="1"/>
  <c r="AE21107" i="1"/>
  <c r="AE21106" i="1"/>
  <c r="AE21105" i="1"/>
  <c r="AE21104" i="1"/>
  <c r="AE21103" i="1"/>
  <c r="AE21102" i="1"/>
  <c r="AE21101" i="1"/>
  <c r="AE21100" i="1"/>
  <c r="AE21099" i="1"/>
  <c r="AE21098" i="1"/>
  <c r="AE21097" i="1"/>
  <c r="AE21096" i="1"/>
  <c r="AE21095" i="1"/>
  <c r="AE21094" i="1"/>
  <c r="AE21093" i="1"/>
  <c r="AE21092" i="1"/>
  <c r="AE21091" i="1"/>
  <c r="AE21090" i="1"/>
  <c r="AE21089" i="1"/>
  <c r="AE21088" i="1"/>
  <c r="AE21087" i="1"/>
  <c r="AE21086" i="1"/>
  <c r="AE21085" i="1"/>
  <c r="AE21084" i="1"/>
  <c r="AE21083" i="1"/>
  <c r="AE21082" i="1"/>
  <c r="AE21081" i="1"/>
  <c r="AE21080" i="1"/>
  <c r="AE21079" i="1"/>
  <c r="AE21078" i="1"/>
  <c r="AE21077" i="1"/>
  <c r="AE21076" i="1"/>
  <c r="AE21075" i="1"/>
  <c r="AE21074" i="1"/>
  <c r="AE21073" i="1"/>
  <c r="AE21072" i="1"/>
  <c r="AE21071" i="1"/>
  <c r="AE21070" i="1"/>
  <c r="AE21069" i="1"/>
  <c r="AE21068" i="1"/>
  <c r="AE21067" i="1"/>
  <c r="AE21066" i="1"/>
  <c r="AE21065" i="1"/>
  <c r="AE21064" i="1"/>
  <c r="AE21063" i="1"/>
  <c r="AE21062" i="1"/>
  <c r="AE21061" i="1"/>
  <c r="AE21060" i="1"/>
  <c r="AE21059" i="1"/>
  <c r="AE21058" i="1"/>
  <c r="AE21057" i="1"/>
  <c r="AE21056" i="1"/>
  <c r="AE21055" i="1"/>
  <c r="AE21054" i="1"/>
  <c r="AE21053" i="1"/>
  <c r="AE21052" i="1"/>
  <c r="AE21051" i="1"/>
  <c r="AE21050" i="1"/>
  <c r="AE21049" i="1"/>
  <c r="AE21048" i="1"/>
  <c r="AE21047" i="1"/>
  <c r="AE21046" i="1"/>
  <c r="AE21045" i="1"/>
  <c r="AE21044" i="1"/>
  <c r="AE21043" i="1"/>
  <c r="AE21042" i="1"/>
  <c r="AE21041" i="1"/>
  <c r="AE21040" i="1"/>
  <c r="AE21039" i="1"/>
  <c r="AE21038" i="1"/>
  <c r="AE21037" i="1"/>
  <c r="AE21036" i="1"/>
  <c r="AE21035" i="1"/>
  <c r="AE21034" i="1"/>
  <c r="AE21033" i="1"/>
  <c r="AE21032" i="1"/>
  <c r="AE21031" i="1"/>
  <c r="AE21030" i="1"/>
  <c r="AE21029" i="1"/>
  <c r="AE21028" i="1"/>
  <c r="AE21027" i="1"/>
  <c r="AE21026" i="1"/>
  <c r="AE21025" i="1"/>
  <c r="AE21024" i="1"/>
  <c r="AE21023" i="1"/>
  <c r="AE21022" i="1"/>
  <c r="AE21021" i="1"/>
  <c r="AE21020" i="1"/>
  <c r="AE21019" i="1"/>
  <c r="AE21018" i="1"/>
  <c r="AE21017" i="1"/>
  <c r="AE21016" i="1"/>
  <c r="AE21015" i="1"/>
  <c r="AE21014" i="1"/>
  <c r="AE21013" i="1"/>
  <c r="AE21012" i="1"/>
  <c r="AE21011" i="1"/>
  <c r="AE21010" i="1"/>
  <c r="AE21009" i="1"/>
  <c r="AE21008" i="1"/>
  <c r="AE21007" i="1"/>
  <c r="AE21006" i="1"/>
  <c r="AE21005" i="1"/>
  <c r="AE21004" i="1"/>
  <c r="AE21003" i="1"/>
  <c r="AE21002" i="1"/>
  <c r="AE21001" i="1"/>
  <c r="AE21000" i="1"/>
  <c r="AE20999" i="1"/>
  <c r="AE20998" i="1"/>
  <c r="AE20997" i="1"/>
  <c r="AE20996" i="1"/>
  <c r="AE20995" i="1"/>
  <c r="AE20994" i="1"/>
  <c r="AE20993" i="1"/>
  <c r="AE20992" i="1"/>
  <c r="AE20991" i="1"/>
  <c r="AE20990" i="1"/>
  <c r="AE20989" i="1"/>
  <c r="AE20988" i="1"/>
  <c r="AE20987" i="1"/>
  <c r="AE20986" i="1"/>
  <c r="AE20985" i="1"/>
  <c r="AE20984" i="1"/>
  <c r="AE20983" i="1"/>
  <c r="AE20982" i="1"/>
  <c r="AE20981" i="1"/>
  <c r="AE20980" i="1"/>
  <c r="AE20979" i="1"/>
  <c r="AE20978" i="1"/>
  <c r="AE20977" i="1"/>
  <c r="AE20976" i="1"/>
  <c r="AE20975" i="1"/>
  <c r="AE20974" i="1"/>
  <c r="AE20973" i="1"/>
  <c r="AE20972" i="1"/>
  <c r="AE20971" i="1"/>
  <c r="AE20970" i="1"/>
  <c r="AE20969" i="1"/>
  <c r="AE20968" i="1"/>
  <c r="AE20967" i="1"/>
  <c r="AE20966" i="1"/>
  <c r="AE20965" i="1"/>
  <c r="AE20964" i="1"/>
  <c r="AE20963" i="1"/>
  <c r="AE20962" i="1"/>
  <c r="AE20961" i="1"/>
  <c r="AE20960" i="1"/>
  <c r="AE20959" i="1"/>
  <c r="AE20958" i="1"/>
  <c r="AE20957" i="1"/>
  <c r="AE20956" i="1"/>
  <c r="AE20955" i="1"/>
  <c r="AE20954" i="1"/>
  <c r="AE20953" i="1"/>
  <c r="AE20952" i="1"/>
  <c r="AE20951" i="1"/>
  <c r="AE20950" i="1"/>
  <c r="AE20949" i="1"/>
  <c r="AE20948" i="1"/>
  <c r="AE20947" i="1"/>
  <c r="AE20946" i="1"/>
  <c r="AE20945" i="1"/>
  <c r="AE20944" i="1"/>
  <c r="AE20943" i="1"/>
  <c r="AE20942" i="1"/>
  <c r="AE20941" i="1"/>
  <c r="AE20940" i="1"/>
  <c r="AE20939" i="1"/>
  <c r="AE20938" i="1"/>
  <c r="AE20937" i="1"/>
  <c r="AE20936" i="1"/>
  <c r="AE20935" i="1"/>
  <c r="AE20934" i="1"/>
  <c r="AE20933" i="1"/>
  <c r="AE20932" i="1"/>
  <c r="AE20931" i="1"/>
  <c r="AE20930" i="1"/>
  <c r="AE20929" i="1"/>
  <c r="AE20928" i="1"/>
  <c r="AE20927" i="1"/>
  <c r="AE20926" i="1"/>
  <c r="AE20925" i="1"/>
  <c r="AE20924" i="1"/>
  <c r="AE20923" i="1"/>
  <c r="AE20922" i="1"/>
  <c r="AE20921" i="1"/>
  <c r="AE20920" i="1"/>
  <c r="AE20919" i="1"/>
  <c r="AE20918" i="1"/>
  <c r="AE20917" i="1"/>
  <c r="AE20916" i="1"/>
  <c r="AE20915" i="1"/>
  <c r="AE20914" i="1"/>
  <c r="AE20913" i="1"/>
  <c r="AE20912" i="1"/>
  <c r="AE20911" i="1"/>
  <c r="AE20910" i="1"/>
  <c r="AE20909" i="1"/>
  <c r="AE20908" i="1"/>
  <c r="AE20907" i="1"/>
  <c r="AE20906" i="1"/>
  <c r="AE20905" i="1"/>
  <c r="AE20904" i="1"/>
  <c r="AE20903" i="1"/>
  <c r="AE20902" i="1"/>
  <c r="AE20901" i="1"/>
  <c r="AE20900" i="1"/>
  <c r="AE20899" i="1"/>
  <c r="AE20898" i="1"/>
  <c r="AE20897" i="1"/>
  <c r="AE20896" i="1"/>
  <c r="AE20895" i="1"/>
  <c r="AE20894" i="1"/>
  <c r="AE20893" i="1"/>
  <c r="AE20892" i="1"/>
  <c r="AE20891" i="1"/>
  <c r="AE20890" i="1"/>
  <c r="AE20889" i="1"/>
  <c r="AE20888" i="1"/>
  <c r="AE20887" i="1"/>
  <c r="AE20886" i="1"/>
  <c r="AE20885" i="1"/>
  <c r="AE20884" i="1"/>
  <c r="AE20883" i="1"/>
  <c r="AE20882" i="1"/>
  <c r="AE20881" i="1"/>
  <c r="AE20880" i="1"/>
  <c r="AE20879" i="1"/>
  <c r="AE20878" i="1"/>
  <c r="AE20877" i="1"/>
  <c r="AE20876" i="1"/>
  <c r="AE20875" i="1"/>
  <c r="AE20874" i="1"/>
  <c r="AE20873" i="1"/>
  <c r="AE20872" i="1"/>
  <c r="AE20871" i="1"/>
  <c r="AE20870" i="1"/>
  <c r="AE20869" i="1"/>
  <c r="AE20868" i="1"/>
  <c r="AE20867" i="1"/>
  <c r="AE20866" i="1"/>
  <c r="AE20865" i="1"/>
  <c r="AE20864" i="1"/>
  <c r="AE20863" i="1"/>
  <c r="AE20862" i="1"/>
  <c r="AE20861" i="1"/>
  <c r="AE20860" i="1"/>
  <c r="AE20859" i="1"/>
  <c r="AE20858" i="1"/>
  <c r="AE20857" i="1"/>
  <c r="AE20856" i="1"/>
  <c r="AE20855" i="1"/>
  <c r="AE20854" i="1"/>
  <c r="AE20853" i="1"/>
  <c r="AE20852" i="1"/>
  <c r="AE20851" i="1"/>
  <c r="AE20850" i="1"/>
  <c r="AE20849" i="1"/>
  <c r="AE20848" i="1"/>
  <c r="AE20847" i="1"/>
  <c r="AE20846" i="1"/>
  <c r="AE20845" i="1"/>
  <c r="AE20844" i="1"/>
  <c r="AE20843" i="1"/>
  <c r="AE20842" i="1"/>
  <c r="AE20841" i="1"/>
  <c r="AE20840" i="1"/>
  <c r="AE20839" i="1"/>
  <c r="AE20838" i="1"/>
  <c r="AE20837" i="1"/>
  <c r="AE20836" i="1"/>
  <c r="AE20835" i="1"/>
  <c r="AE20834" i="1"/>
  <c r="AE20833" i="1"/>
  <c r="AE20832" i="1"/>
  <c r="AE20831" i="1"/>
  <c r="AE20830" i="1"/>
  <c r="AE20829" i="1"/>
  <c r="AE20828" i="1"/>
  <c r="AE20827" i="1"/>
  <c r="AE20826" i="1"/>
  <c r="AE20825" i="1"/>
  <c r="AE20824" i="1"/>
  <c r="AE20823" i="1"/>
  <c r="AE20822" i="1"/>
  <c r="AE20821" i="1"/>
  <c r="AE20820" i="1"/>
  <c r="AE20819" i="1"/>
  <c r="AE20818" i="1"/>
  <c r="AE20817" i="1"/>
  <c r="AE20816" i="1"/>
  <c r="AE20815" i="1"/>
  <c r="AE20814" i="1"/>
  <c r="AE20813" i="1"/>
  <c r="AE20812" i="1"/>
  <c r="AE20811" i="1"/>
  <c r="AE20810" i="1"/>
  <c r="AE20809" i="1"/>
  <c r="AE20808" i="1"/>
  <c r="AE20807" i="1"/>
  <c r="AE20806" i="1"/>
  <c r="AE20805" i="1"/>
  <c r="AE20804" i="1"/>
  <c r="AE20803" i="1"/>
  <c r="AE20802" i="1"/>
  <c r="AE20801" i="1"/>
  <c r="AE20800" i="1"/>
  <c r="AE20799" i="1"/>
  <c r="AE20798" i="1"/>
  <c r="AE20797" i="1"/>
  <c r="AE20796" i="1"/>
  <c r="AE20795" i="1"/>
  <c r="AE20794" i="1"/>
  <c r="AE20793" i="1"/>
  <c r="AE20792" i="1"/>
  <c r="AE20791" i="1"/>
  <c r="AE20790" i="1"/>
  <c r="AE20789" i="1"/>
  <c r="AE20788" i="1"/>
  <c r="AE20787" i="1"/>
  <c r="AE20786" i="1"/>
  <c r="AE20785" i="1"/>
  <c r="AE20784" i="1"/>
  <c r="AE20783" i="1"/>
  <c r="AE20782" i="1"/>
  <c r="AE20781" i="1"/>
  <c r="AE20780" i="1"/>
  <c r="AE20779" i="1"/>
  <c r="AE20778" i="1"/>
  <c r="AE20777" i="1"/>
  <c r="AE20776" i="1"/>
  <c r="AE20775" i="1"/>
  <c r="AE20774" i="1"/>
  <c r="AE20773" i="1"/>
  <c r="AE20772" i="1"/>
  <c r="AE20771" i="1"/>
  <c r="AE20770" i="1"/>
  <c r="AE20769" i="1"/>
  <c r="AE20768" i="1"/>
  <c r="AE20767" i="1"/>
  <c r="AE20766" i="1"/>
  <c r="AE20765" i="1"/>
  <c r="AE20764" i="1"/>
  <c r="AE20763" i="1"/>
  <c r="AE20762" i="1"/>
  <c r="AE20761" i="1"/>
  <c r="AE20760" i="1"/>
  <c r="AE20759" i="1"/>
  <c r="AE20758" i="1"/>
  <c r="AE20757" i="1"/>
  <c r="AE20756" i="1"/>
  <c r="AE20755" i="1"/>
  <c r="AE20754" i="1"/>
  <c r="AE20753" i="1"/>
  <c r="AE20752" i="1"/>
  <c r="AE20751" i="1"/>
  <c r="AE20750" i="1"/>
  <c r="AE20749" i="1"/>
  <c r="AE20748" i="1"/>
  <c r="AE20747" i="1"/>
  <c r="AE20746" i="1"/>
  <c r="AE20745" i="1"/>
  <c r="AE20744" i="1"/>
  <c r="AE20743" i="1"/>
  <c r="AE20742" i="1"/>
  <c r="AE20741" i="1"/>
  <c r="AE20740" i="1"/>
  <c r="AE20739" i="1"/>
  <c r="AE20738" i="1"/>
  <c r="AE20737" i="1"/>
  <c r="AE20736" i="1"/>
  <c r="AE20735" i="1"/>
  <c r="AE20734" i="1"/>
  <c r="AE20733" i="1"/>
  <c r="AE20732" i="1"/>
  <c r="AE20731" i="1"/>
  <c r="AE20730" i="1"/>
  <c r="AE20729" i="1"/>
  <c r="AE20728" i="1"/>
  <c r="AE20727" i="1"/>
  <c r="AE20726" i="1"/>
  <c r="AE20725" i="1"/>
  <c r="AE20724" i="1"/>
  <c r="AE20723" i="1"/>
  <c r="AE20722" i="1"/>
  <c r="AE20721" i="1"/>
  <c r="AE20720" i="1"/>
  <c r="AE20719" i="1"/>
  <c r="AE20718" i="1"/>
  <c r="AE20717" i="1"/>
  <c r="AE20716" i="1"/>
  <c r="AE20715" i="1"/>
  <c r="AE20714" i="1"/>
  <c r="AE20713" i="1"/>
  <c r="AE20712" i="1"/>
  <c r="AE20711" i="1"/>
  <c r="AE20710" i="1"/>
  <c r="AE20709" i="1"/>
  <c r="AE20708" i="1"/>
  <c r="AE20707" i="1"/>
  <c r="AE20706" i="1"/>
  <c r="AE20705" i="1"/>
  <c r="AE20704" i="1"/>
  <c r="AE20703" i="1"/>
  <c r="AE20702" i="1"/>
  <c r="AE20701" i="1"/>
  <c r="AE20700" i="1"/>
  <c r="AE20699" i="1"/>
  <c r="AE20698" i="1"/>
  <c r="AE20697" i="1"/>
  <c r="AE20696" i="1"/>
  <c r="AE20695" i="1"/>
  <c r="AE20694" i="1"/>
  <c r="AE20693" i="1"/>
  <c r="AE20692" i="1"/>
  <c r="AE20691" i="1"/>
  <c r="AE20690" i="1"/>
  <c r="AE20689" i="1"/>
  <c r="AE20688" i="1"/>
  <c r="AE20687" i="1"/>
  <c r="AE20686" i="1"/>
  <c r="AE20685" i="1"/>
  <c r="AE20684" i="1"/>
  <c r="AE20683" i="1"/>
  <c r="AE20682" i="1"/>
  <c r="AE20681" i="1"/>
  <c r="AE20680" i="1"/>
  <c r="AE20679" i="1"/>
  <c r="AE20678" i="1"/>
  <c r="AE20677" i="1"/>
  <c r="AE20676" i="1"/>
  <c r="AE20675" i="1"/>
  <c r="AE20674" i="1"/>
  <c r="AE20673" i="1"/>
  <c r="AE20672" i="1"/>
  <c r="AE20671" i="1"/>
  <c r="AE20670" i="1"/>
  <c r="AE20669" i="1"/>
  <c r="AE20668" i="1"/>
  <c r="AE20667" i="1"/>
  <c r="AE20666" i="1"/>
  <c r="AE20665" i="1"/>
  <c r="AE20664" i="1"/>
  <c r="AE20663" i="1"/>
  <c r="AE20662" i="1"/>
  <c r="AE20661" i="1"/>
  <c r="AE20660" i="1"/>
  <c r="AE20659" i="1"/>
  <c r="AE20658" i="1"/>
  <c r="AE20657" i="1"/>
  <c r="AE20656" i="1"/>
  <c r="AE20655" i="1"/>
  <c r="AE20654" i="1"/>
  <c r="AE20653" i="1"/>
  <c r="AE20652" i="1"/>
  <c r="AE20651" i="1"/>
  <c r="AE20650" i="1"/>
  <c r="AE20649" i="1"/>
  <c r="AE20648" i="1"/>
  <c r="AE20647" i="1"/>
  <c r="AE20646" i="1"/>
  <c r="AE20645" i="1"/>
  <c r="AE20644" i="1"/>
  <c r="AE20643" i="1"/>
  <c r="AE20642" i="1"/>
  <c r="AE20641" i="1"/>
  <c r="AE20640" i="1"/>
  <c r="AE20639" i="1"/>
  <c r="AE20638" i="1"/>
  <c r="AE20637" i="1"/>
  <c r="AE20636" i="1"/>
  <c r="AE20635" i="1"/>
  <c r="AE20634" i="1"/>
  <c r="AE20633" i="1"/>
  <c r="AE20632" i="1"/>
  <c r="AE20631" i="1"/>
  <c r="AE20630" i="1"/>
  <c r="AE20629" i="1"/>
  <c r="AE20628" i="1"/>
  <c r="AE20627" i="1"/>
  <c r="AE20626" i="1"/>
  <c r="AE20625" i="1"/>
  <c r="AE20624" i="1"/>
  <c r="AE20623" i="1"/>
  <c r="AE20622" i="1"/>
  <c r="AE20621" i="1"/>
  <c r="AE20620" i="1"/>
  <c r="AE20619" i="1"/>
  <c r="AE20618" i="1"/>
  <c r="AE20617" i="1"/>
  <c r="AE20616" i="1"/>
  <c r="AE20615" i="1"/>
  <c r="AE20614" i="1"/>
  <c r="AE20613" i="1"/>
  <c r="AE20612" i="1"/>
  <c r="AE20611" i="1"/>
  <c r="AE20610" i="1"/>
  <c r="AE20609" i="1"/>
  <c r="AE20608" i="1"/>
  <c r="AE20607" i="1"/>
  <c r="AE20606" i="1"/>
  <c r="AE20605" i="1"/>
  <c r="AE20604" i="1"/>
  <c r="AE20603" i="1"/>
  <c r="AE20602" i="1"/>
  <c r="AE20601" i="1"/>
  <c r="AE20600" i="1"/>
  <c r="AE20599" i="1"/>
  <c r="AE20598" i="1"/>
  <c r="AE20597" i="1"/>
  <c r="AE20596" i="1"/>
  <c r="AE20595" i="1"/>
  <c r="AE20594" i="1"/>
  <c r="AE20593" i="1"/>
  <c r="AE20592" i="1"/>
  <c r="AE20591" i="1"/>
  <c r="AE20590" i="1"/>
  <c r="AE20589" i="1"/>
  <c r="AE20588" i="1"/>
  <c r="AE20587" i="1"/>
  <c r="AE20586" i="1"/>
  <c r="AE20585" i="1"/>
  <c r="AE20584" i="1"/>
  <c r="AE20583" i="1"/>
  <c r="AE20582" i="1"/>
  <c r="AE20581" i="1"/>
  <c r="AE20580" i="1"/>
  <c r="AE20579" i="1"/>
  <c r="AE20578" i="1"/>
  <c r="AE20577" i="1"/>
  <c r="AE20576" i="1"/>
  <c r="AE20575" i="1"/>
  <c r="AE20574" i="1"/>
  <c r="AE20573" i="1"/>
  <c r="AE20572" i="1"/>
  <c r="AE20571" i="1"/>
  <c r="AE20570" i="1"/>
  <c r="AE20569" i="1"/>
  <c r="AE20568" i="1"/>
  <c r="AE20567" i="1"/>
  <c r="AE20566" i="1"/>
  <c r="AE20565" i="1"/>
  <c r="AE20564" i="1"/>
  <c r="AE20563" i="1"/>
  <c r="AE20562" i="1"/>
  <c r="AE20561" i="1"/>
  <c r="AE20560" i="1"/>
  <c r="AE20559" i="1"/>
  <c r="AE20558" i="1"/>
  <c r="AE20557" i="1"/>
  <c r="AE20556" i="1"/>
  <c r="AE20555" i="1"/>
  <c r="AE20554" i="1"/>
  <c r="AE20553" i="1"/>
  <c r="AE20552" i="1"/>
  <c r="AE20551" i="1"/>
  <c r="AE20550" i="1"/>
  <c r="AE20549" i="1"/>
  <c r="AE20548" i="1"/>
  <c r="AE20547" i="1"/>
  <c r="AE20546" i="1"/>
  <c r="AE20545" i="1"/>
  <c r="AE20544" i="1"/>
  <c r="AE20543" i="1"/>
  <c r="AE20542" i="1"/>
  <c r="AE20541" i="1"/>
  <c r="AE20540" i="1"/>
  <c r="AE20539" i="1"/>
  <c r="AE20538" i="1"/>
  <c r="AE20537" i="1"/>
  <c r="AE20536" i="1"/>
  <c r="AE20535" i="1"/>
  <c r="AE20534" i="1"/>
  <c r="AE20533" i="1"/>
  <c r="AE20532" i="1"/>
  <c r="AE20531" i="1"/>
  <c r="AE20530" i="1"/>
  <c r="AE20529" i="1"/>
  <c r="AE20528" i="1"/>
  <c r="AE20527" i="1"/>
  <c r="AE20526" i="1"/>
  <c r="AE20525" i="1"/>
  <c r="AE20524" i="1"/>
  <c r="AE20523" i="1"/>
  <c r="AE20522" i="1"/>
  <c r="AE20521" i="1"/>
  <c r="AE20520" i="1"/>
  <c r="AE20519" i="1"/>
  <c r="AE20518" i="1"/>
  <c r="AE20517" i="1"/>
  <c r="AE20516" i="1"/>
  <c r="AE20515" i="1"/>
  <c r="AE20514" i="1"/>
  <c r="AE20513" i="1"/>
  <c r="AE20512" i="1"/>
  <c r="AE20511" i="1"/>
  <c r="AE20510" i="1"/>
  <c r="AE20509" i="1"/>
  <c r="AE20508" i="1"/>
  <c r="AE20507" i="1"/>
  <c r="AE20506" i="1"/>
  <c r="AE20505" i="1"/>
  <c r="AE20504" i="1"/>
  <c r="AE20503" i="1"/>
  <c r="AE20502" i="1"/>
  <c r="AE20501" i="1"/>
  <c r="AE20500" i="1"/>
  <c r="AE20499" i="1"/>
  <c r="AE20498" i="1"/>
  <c r="AE20497" i="1"/>
  <c r="AE20496" i="1"/>
  <c r="AE20495" i="1"/>
  <c r="AE20494" i="1"/>
  <c r="AE20493" i="1"/>
  <c r="AE20492" i="1"/>
  <c r="AE20491" i="1"/>
  <c r="AE20490" i="1"/>
  <c r="AE20489" i="1"/>
  <c r="AE20488" i="1"/>
  <c r="AE20487" i="1"/>
  <c r="AE20486" i="1"/>
  <c r="AE20485" i="1"/>
  <c r="AE20484" i="1"/>
  <c r="AE20483" i="1"/>
  <c r="AE20482" i="1"/>
  <c r="AE20481" i="1"/>
  <c r="AE20480" i="1"/>
  <c r="AE20479" i="1"/>
  <c r="AE20478" i="1"/>
  <c r="AE20477" i="1"/>
  <c r="AE20476" i="1"/>
  <c r="AE20475" i="1"/>
  <c r="AE20474" i="1"/>
  <c r="AE20473" i="1"/>
  <c r="AE20472" i="1"/>
  <c r="AE20471" i="1"/>
  <c r="AE20470" i="1"/>
  <c r="AE20469" i="1"/>
  <c r="AE20468" i="1"/>
  <c r="AE20467" i="1"/>
  <c r="AE20466" i="1"/>
  <c r="AE20465" i="1"/>
  <c r="AE20464" i="1"/>
  <c r="AE20463" i="1"/>
  <c r="AE20462" i="1"/>
  <c r="AE20461" i="1"/>
  <c r="AE20460" i="1"/>
  <c r="AE20459" i="1"/>
  <c r="AE20458" i="1"/>
  <c r="AE20457" i="1"/>
  <c r="AE20456" i="1"/>
  <c r="AE20455" i="1"/>
  <c r="AE20454" i="1"/>
  <c r="AE20453" i="1"/>
  <c r="AE20452" i="1"/>
  <c r="AE20451" i="1"/>
  <c r="AE20450" i="1"/>
  <c r="AE20449" i="1"/>
  <c r="AE20448" i="1"/>
  <c r="AE20447" i="1"/>
  <c r="AE20446" i="1"/>
  <c r="AE20445" i="1"/>
  <c r="AE20444" i="1"/>
  <c r="AE20443" i="1"/>
  <c r="AE20442" i="1"/>
  <c r="AE20441" i="1"/>
  <c r="AE20440" i="1"/>
  <c r="AE20439" i="1"/>
  <c r="AE20438" i="1"/>
  <c r="AE20437" i="1"/>
  <c r="AE20436" i="1"/>
  <c r="AE20435" i="1"/>
  <c r="AE20434" i="1"/>
  <c r="AE20433" i="1"/>
  <c r="AE20432" i="1"/>
  <c r="AE20431" i="1"/>
  <c r="AE20430" i="1"/>
  <c r="AE20429" i="1"/>
  <c r="AE20428" i="1"/>
  <c r="AE20427" i="1"/>
  <c r="AE20426" i="1"/>
  <c r="AE20425" i="1"/>
  <c r="AE20424" i="1"/>
  <c r="AE20423" i="1"/>
  <c r="AE20422" i="1"/>
  <c r="AE20421" i="1"/>
  <c r="AE20420" i="1"/>
  <c r="AE20419" i="1"/>
  <c r="AE20418" i="1"/>
  <c r="AE20417" i="1"/>
  <c r="AE20416" i="1"/>
  <c r="AE20415" i="1"/>
  <c r="AE20414" i="1"/>
  <c r="AE20413" i="1"/>
  <c r="AE20412" i="1"/>
  <c r="AE20411" i="1"/>
  <c r="AE20410" i="1"/>
  <c r="AE20409" i="1"/>
  <c r="AE20408" i="1"/>
  <c r="AE20407" i="1"/>
  <c r="AE20406" i="1"/>
  <c r="AE20405" i="1"/>
  <c r="AE20404" i="1"/>
  <c r="AE20403" i="1"/>
  <c r="AE20402" i="1"/>
  <c r="AE20401" i="1"/>
  <c r="AE20400" i="1"/>
  <c r="AE20399" i="1"/>
  <c r="AE20398" i="1"/>
  <c r="AE20397" i="1"/>
  <c r="AE20396" i="1"/>
  <c r="AE20395" i="1"/>
  <c r="AE20394" i="1"/>
  <c r="AE20393" i="1"/>
  <c r="AE20392" i="1"/>
  <c r="AE20391" i="1"/>
  <c r="AE20390" i="1"/>
  <c r="AE20389" i="1"/>
  <c r="AE20388" i="1"/>
  <c r="AE20387" i="1"/>
  <c r="AE20386" i="1"/>
  <c r="AE20385" i="1"/>
  <c r="AE20384" i="1"/>
  <c r="AE20383" i="1"/>
  <c r="AE20382" i="1"/>
  <c r="AE20381" i="1"/>
  <c r="AE20380" i="1"/>
  <c r="AE20379" i="1"/>
  <c r="AE20378" i="1"/>
  <c r="AE20377" i="1"/>
  <c r="AE20376" i="1"/>
  <c r="AE20375" i="1"/>
  <c r="AE20374" i="1"/>
  <c r="AE20373" i="1"/>
  <c r="AE20372" i="1"/>
  <c r="AE20371" i="1"/>
  <c r="AE20370" i="1"/>
  <c r="AE20369" i="1"/>
  <c r="AE20368" i="1"/>
  <c r="AE20367" i="1"/>
  <c r="AE20366" i="1"/>
  <c r="AE20365" i="1"/>
  <c r="AE20364" i="1"/>
  <c r="AE20363" i="1"/>
  <c r="AE20362" i="1"/>
  <c r="AE20361" i="1"/>
  <c r="AE20360" i="1"/>
  <c r="AE20359" i="1"/>
  <c r="AE20358" i="1"/>
  <c r="AE20357" i="1"/>
  <c r="AE20356" i="1"/>
  <c r="AE20355" i="1"/>
  <c r="AE20354" i="1"/>
  <c r="AE20353" i="1"/>
  <c r="AE20352" i="1"/>
  <c r="AE20351" i="1"/>
  <c r="AE20350" i="1"/>
  <c r="AE20349" i="1"/>
  <c r="AE20348" i="1"/>
  <c r="AE20347" i="1"/>
  <c r="AE20346" i="1"/>
  <c r="AE20345" i="1"/>
  <c r="AE20344" i="1"/>
  <c r="AE20343" i="1"/>
  <c r="AE20342" i="1"/>
  <c r="AE20341" i="1"/>
  <c r="AE20340" i="1"/>
  <c r="AE20339" i="1"/>
  <c r="AE20338" i="1"/>
  <c r="AE20337" i="1"/>
  <c r="AE20336" i="1"/>
  <c r="AE20335" i="1"/>
  <c r="AE20334" i="1"/>
  <c r="AE20333" i="1"/>
  <c r="AE20332" i="1"/>
  <c r="AE20331" i="1"/>
  <c r="AE20330" i="1"/>
  <c r="AE20329" i="1"/>
  <c r="AE20328" i="1"/>
  <c r="AE20327" i="1"/>
  <c r="AE20326" i="1"/>
  <c r="AE20325" i="1"/>
  <c r="AE20324" i="1"/>
  <c r="AE20323" i="1"/>
  <c r="AE20322" i="1"/>
  <c r="AE20321" i="1"/>
  <c r="AE20320" i="1"/>
  <c r="AE20319" i="1"/>
  <c r="AE20318" i="1"/>
  <c r="AE20317" i="1"/>
  <c r="AE20316" i="1"/>
  <c r="AE20315" i="1"/>
  <c r="AE20314" i="1"/>
  <c r="AE20313" i="1"/>
  <c r="AE20312" i="1"/>
  <c r="AE20311" i="1"/>
  <c r="AE20310" i="1"/>
  <c r="AE20309" i="1"/>
  <c r="AE20308" i="1"/>
  <c r="AE20307" i="1"/>
  <c r="AE20306" i="1"/>
  <c r="AE20305" i="1"/>
  <c r="AE20304" i="1"/>
  <c r="AE20303" i="1"/>
  <c r="AE20302" i="1"/>
  <c r="AE20301" i="1"/>
  <c r="AE20300" i="1"/>
  <c r="AE20299" i="1"/>
  <c r="AE20298" i="1"/>
  <c r="AE20297" i="1"/>
  <c r="AE20296" i="1"/>
  <c r="AE20295" i="1"/>
  <c r="AE20294" i="1"/>
  <c r="AE20293" i="1"/>
  <c r="AE20292" i="1"/>
  <c r="AE20291" i="1"/>
  <c r="AE20290" i="1"/>
  <c r="AE20289" i="1"/>
  <c r="AE20288" i="1"/>
  <c r="AE20287" i="1"/>
  <c r="AE20286" i="1"/>
  <c r="AE20285" i="1"/>
  <c r="AE20284" i="1"/>
  <c r="AE20283" i="1"/>
  <c r="AE20282" i="1"/>
  <c r="AE20281" i="1"/>
  <c r="AE20280" i="1"/>
  <c r="AE20279" i="1"/>
  <c r="AE20278" i="1"/>
  <c r="AE20277" i="1"/>
  <c r="AE20276" i="1"/>
  <c r="AE20275" i="1"/>
  <c r="AE20274" i="1"/>
  <c r="AE20273" i="1"/>
  <c r="AE20272" i="1"/>
  <c r="AE20271" i="1"/>
  <c r="AE20270" i="1"/>
  <c r="AE20269" i="1"/>
  <c r="AE20268" i="1"/>
  <c r="AE20267" i="1"/>
  <c r="AE20266" i="1"/>
  <c r="AE20265" i="1"/>
  <c r="AE20264" i="1"/>
  <c r="AE20263" i="1"/>
  <c r="AE20262" i="1"/>
  <c r="AE20261" i="1"/>
  <c r="AE20260" i="1"/>
  <c r="AE20259" i="1"/>
  <c r="AE20258" i="1"/>
  <c r="AE20257" i="1"/>
  <c r="AE20256" i="1"/>
  <c r="AE20255" i="1"/>
  <c r="AE20254" i="1"/>
  <c r="AE20253" i="1"/>
  <c r="AE20252" i="1"/>
  <c r="AE20251" i="1"/>
  <c r="AE20250" i="1"/>
  <c r="AE20249" i="1"/>
  <c r="AE20248" i="1"/>
  <c r="AE20247" i="1"/>
  <c r="AE20246" i="1"/>
  <c r="AE20245" i="1"/>
  <c r="AE20244" i="1"/>
  <c r="AE20243" i="1"/>
  <c r="AE20242" i="1"/>
  <c r="AE20241" i="1"/>
  <c r="AE20240" i="1"/>
  <c r="AE20239" i="1"/>
  <c r="AE20238" i="1"/>
  <c r="AE20237" i="1"/>
  <c r="AE20236" i="1"/>
  <c r="AE20235" i="1"/>
  <c r="AE20234" i="1"/>
  <c r="AE20233" i="1"/>
  <c r="AE20232" i="1"/>
  <c r="AE20231" i="1"/>
  <c r="AE20230" i="1"/>
  <c r="AE20229" i="1"/>
  <c r="AE20228" i="1"/>
  <c r="AE20227" i="1"/>
  <c r="AE20226" i="1"/>
  <c r="AE20225" i="1"/>
  <c r="AE20224" i="1"/>
  <c r="AE20223" i="1"/>
  <c r="AE20222" i="1"/>
  <c r="AE20221" i="1"/>
  <c r="AE20220" i="1"/>
  <c r="AE20219" i="1"/>
  <c r="AE20218" i="1"/>
  <c r="AE20217" i="1"/>
  <c r="AE20216" i="1"/>
  <c r="AE20215" i="1"/>
  <c r="AE20214" i="1"/>
  <c r="AE20213" i="1"/>
  <c r="AE20212" i="1"/>
  <c r="AE20211" i="1"/>
  <c r="AE20210" i="1"/>
  <c r="AE20209" i="1"/>
  <c r="AE20208" i="1"/>
  <c r="AE20207" i="1"/>
  <c r="AE20206" i="1"/>
  <c r="AE20205" i="1"/>
  <c r="AE20204" i="1"/>
  <c r="AE20203" i="1"/>
  <c r="AE20202" i="1"/>
  <c r="AE20201" i="1"/>
  <c r="AE20200" i="1"/>
  <c r="AE20199" i="1"/>
  <c r="AE20198" i="1"/>
  <c r="AE20197" i="1"/>
  <c r="AE20196" i="1"/>
  <c r="AE20195" i="1"/>
  <c r="AE20194" i="1"/>
  <c r="AE20193" i="1"/>
  <c r="AE20192" i="1"/>
  <c r="AE20191" i="1"/>
  <c r="AE20190" i="1"/>
  <c r="AE20189" i="1"/>
  <c r="AE20188" i="1"/>
  <c r="AE20187" i="1"/>
  <c r="AE20186" i="1"/>
  <c r="AE20185" i="1"/>
  <c r="AE20184" i="1"/>
  <c r="AE20183" i="1"/>
  <c r="AE20182" i="1"/>
  <c r="AE20181" i="1"/>
  <c r="AE20180" i="1"/>
  <c r="AE20179" i="1"/>
  <c r="AE20178" i="1"/>
  <c r="AE20177" i="1"/>
  <c r="AE20176" i="1"/>
  <c r="AE20175" i="1"/>
  <c r="AE20174" i="1"/>
  <c r="AE20173" i="1"/>
  <c r="AE20172" i="1"/>
  <c r="AE20171" i="1"/>
  <c r="AE20170" i="1"/>
  <c r="AE20169" i="1"/>
  <c r="AE20168" i="1"/>
  <c r="AE20167" i="1"/>
  <c r="AE20166" i="1"/>
  <c r="AE20165" i="1"/>
  <c r="AE20164" i="1"/>
  <c r="AE20163" i="1"/>
  <c r="AE20162" i="1"/>
  <c r="AE20161" i="1"/>
  <c r="AE20160" i="1"/>
  <c r="AE20159" i="1"/>
  <c r="AE20158" i="1"/>
  <c r="AE20157" i="1"/>
  <c r="AE20156" i="1"/>
  <c r="AE20155" i="1"/>
  <c r="AE20154" i="1"/>
  <c r="AE20153" i="1"/>
  <c r="AE20152" i="1"/>
  <c r="AE20151" i="1"/>
  <c r="AE20150" i="1"/>
  <c r="AE20149" i="1"/>
  <c r="AE20148" i="1"/>
  <c r="AE20147" i="1"/>
  <c r="AE20146" i="1"/>
  <c r="AE20145" i="1"/>
  <c r="AE20144" i="1"/>
  <c r="AE20143" i="1"/>
  <c r="AE20142" i="1"/>
  <c r="AE20141" i="1"/>
  <c r="AE20140" i="1"/>
  <c r="AE20139" i="1"/>
  <c r="AE20138" i="1"/>
  <c r="AE20137" i="1"/>
  <c r="AE20136" i="1"/>
  <c r="AE20135" i="1"/>
  <c r="AE20134" i="1"/>
  <c r="AE20133" i="1"/>
  <c r="AE20132" i="1"/>
  <c r="AE20131" i="1"/>
  <c r="AE20130" i="1"/>
  <c r="AE20129" i="1"/>
  <c r="AE20128" i="1"/>
  <c r="AE20127" i="1"/>
  <c r="AE20126" i="1"/>
  <c r="AE20125" i="1"/>
  <c r="AE20124" i="1"/>
  <c r="AE20123" i="1"/>
  <c r="AE20122" i="1"/>
  <c r="AE20121" i="1"/>
  <c r="AE20120" i="1"/>
  <c r="AE20119" i="1"/>
  <c r="AE20118" i="1"/>
  <c r="AE20117" i="1"/>
  <c r="AE20116" i="1"/>
  <c r="AE20115" i="1"/>
  <c r="AE20114" i="1"/>
  <c r="AE20113" i="1"/>
  <c r="AE20112" i="1"/>
  <c r="AE20111" i="1"/>
  <c r="AE20110" i="1"/>
  <c r="AE20109" i="1"/>
  <c r="AE20108" i="1"/>
  <c r="AE20107" i="1"/>
  <c r="AE20106" i="1"/>
  <c r="AE20105" i="1"/>
  <c r="AE20104" i="1"/>
  <c r="AE20103" i="1"/>
  <c r="AE20102" i="1"/>
  <c r="AE20101" i="1"/>
  <c r="AE20100" i="1"/>
  <c r="AE20099" i="1"/>
  <c r="AE20098" i="1"/>
  <c r="AE20097" i="1"/>
  <c r="AE20096" i="1"/>
  <c r="AE20095" i="1"/>
  <c r="AE20094" i="1"/>
  <c r="AE20093" i="1"/>
  <c r="AE20092" i="1"/>
  <c r="AE20091" i="1"/>
  <c r="AE20090" i="1"/>
  <c r="AE20089" i="1"/>
  <c r="AE20088" i="1"/>
  <c r="AE20087" i="1"/>
  <c r="AE20086" i="1"/>
  <c r="AE20085" i="1"/>
  <c r="AE20084" i="1"/>
  <c r="AE20083" i="1"/>
  <c r="AE20082" i="1"/>
  <c r="AE20081" i="1"/>
  <c r="AE20080" i="1"/>
  <c r="AE20079" i="1"/>
  <c r="AE20078" i="1"/>
  <c r="AE20077" i="1"/>
  <c r="AE20076" i="1"/>
  <c r="AE20075" i="1"/>
  <c r="AE20074" i="1"/>
  <c r="AE20073" i="1"/>
  <c r="AE20072" i="1"/>
  <c r="AE20071" i="1"/>
  <c r="AE20070" i="1"/>
  <c r="AE20069" i="1"/>
  <c r="AE20068" i="1"/>
  <c r="AE20067" i="1"/>
  <c r="AE20066" i="1"/>
  <c r="AE20065" i="1"/>
  <c r="AE20064" i="1"/>
  <c r="AE20063" i="1"/>
  <c r="AE20062" i="1"/>
  <c r="AE20061" i="1"/>
  <c r="AE20060" i="1"/>
  <c r="AE20059" i="1"/>
  <c r="AE20058" i="1"/>
  <c r="AE20057" i="1"/>
  <c r="AE20056" i="1"/>
  <c r="AE20055" i="1"/>
  <c r="AE20054" i="1"/>
  <c r="AE20053" i="1"/>
  <c r="AE20052" i="1"/>
  <c r="AE20051" i="1"/>
  <c r="AE20050" i="1"/>
  <c r="AE20049" i="1"/>
  <c r="AE20048" i="1"/>
  <c r="AE20047" i="1"/>
  <c r="AE20046" i="1"/>
  <c r="AE20045" i="1"/>
  <c r="AE20044" i="1"/>
  <c r="AE20043" i="1"/>
  <c r="AE20042" i="1"/>
  <c r="AE20041" i="1"/>
  <c r="AE20040" i="1"/>
  <c r="AE20039" i="1"/>
  <c r="AE20038" i="1"/>
  <c r="AE20037" i="1"/>
  <c r="AE20036" i="1"/>
  <c r="AE20035" i="1"/>
  <c r="AE20034" i="1"/>
  <c r="AE20033" i="1"/>
  <c r="AE20032" i="1"/>
  <c r="AE20031" i="1"/>
  <c r="AE20030" i="1"/>
  <c r="AE20029" i="1"/>
  <c r="AE20028" i="1"/>
  <c r="AE20027" i="1"/>
  <c r="AE20026" i="1"/>
  <c r="AE20025" i="1"/>
  <c r="AE20024" i="1"/>
  <c r="AE20023" i="1"/>
  <c r="AE20022" i="1"/>
  <c r="AE20021" i="1"/>
  <c r="AE20020" i="1"/>
  <c r="AE20019" i="1"/>
  <c r="AE20018" i="1"/>
  <c r="AE20017" i="1"/>
  <c r="AE20016" i="1"/>
  <c r="AE20015" i="1"/>
  <c r="AE20014" i="1"/>
  <c r="AE20013" i="1"/>
  <c r="AE20012" i="1"/>
  <c r="AE20011" i="1"/>
  <c r="AE20010" i="1"/>
  <c r="AE20009" i="1"/>
  <c r="AE20008" i="1"/>
  <c r="AE20007" i="1"/>
  <c r="AE20006" i="1"/>
  <c r="AE20005" i="1"/>
  <c r="AE20004" i="1"/>
  <c r="AE20003" i="1"/>
  <c r="AE20002" i="1"/>
  <c r="AE20001" i="1"/>
  <c r="AE20000" i="1"/>
  <c r="AE19999" i="1"/>
  <c r="AE19998" i="1"/>
  <c r="AE19997" i="1"/>
  <c r="AE19996" i="1"/>
  <c r="AE19995" i="1"/>
  <c r="AE19994" i="1"/>
  <c r="AE19993" i="1"/>
  <c r="AE19992" i="1"/>
  <c r="AE19991" i="1"/>
  <c r="AE19990" i="1"/>
  <c r="AE19989" i="1"/>
  <c r="AE19988" i="1"/>
  <c r="AE19987" i="1"/>
  <c r="AE19986" i="1"/>
  <c r="AE19985" i="1"/>
  <c r="AE19984" i="1"/>
  <c r="AE19983" i="1"/>
  <c r="AE19982" i="1"/>
  <c r="AE19981" i="1"/>
  <c r="AE19980" i="1"/>
  <c r="AE19979" i="1"/>
  <c r="AE19978" i="1"/>
  <c r="AE19977" i="1"/>
  <c r="AE19976" i="1"/>
  <c r="AE19975" i="1"/>
  <c r="AE19974" i="1"/>
  <c r="AE19973" i="1"/>
  <c r="AE19972" i="1"/>
  <c r="AE19971" i="1"/>
  <c r="AE19970" i="1"/>
  <c r="AE19969" i="1"/>
  <c r="AE19968" i="1"/>
  <c r="AE19967" i="1"/>
  <c r="AE19966" i="1"/>
  <c r="AE19965" i="1"/>
  <c r="AE19964" i="1"/>
  <c r="AE19963" i="1"/>
  <c r="AE19962" i="1"/>
  <c r="AE19961" i="1"/>
  <c r="AE19960" i="1"/>
  <c r="AE19959" i="1"/>
  <c r="AE19958" i="1"/>
  <c r="AE19957" i="1"/>
  <c r="AE19956" i="1"/>
  <c r="AE19955" i="1"/>
  <c r="AE19954" i="1"/>
  <c r="AE19953" i="1"/>
  <c r="AE19952" i="1"/>
  <c r="AE19951" i="1"/>
  <c r="AE19950" i="1"/>
  <c r="AE19949" i="1"/>
  <c r="AE19948" i="1"/>
  <c r="AE19947" i="1"/>
  <c r="AE19946" i="1"/>
  <c r="AE19945" i="1"/>
  <c r="AE19944" i="1"/>
  <c r="AE19943" i="1"/>
  <c r="AE19942" i="1"/>
  <c r="AE19941" i="1"/>
  <c r="AE19940" i="1"/>
  <c r="AE19939" i="1"/>
  <c r="AE19938" i="1"/>
  <c r="AE19937" i="1"/>
  <c r="AE19936" i="1"/>
  <c r="AE19935" i="1"/>
  <c r="AE19934" i="1"/>
  <c r="AE19933" i="1"/>
  <c r="AE19932" i="1"/>
  <c r="AE19931" i="1"/>
  <c r="AE19930" i="1"/>
  <c r="AE19929" i="1"/>
  <c r="AE19928" i="1"/>
  <c r="AE19927" i="1"/>
  <c r="AE19926" i="1"/>
  <c r="AE19925" i="1"/>
  <c r="AE19924" i="1"/>
  <c r="AE19923" i="1"/>
  <c r="AE19922" i="1"/>
  <c r="AE19921" i="1"/>
  <c r="AE19920" i="1"/>
  <c r="AE19919" i="1"/>
  <c r="AE19918" i="1"/>
  <c r="AE19917" i="1"/>
  <c r="AE19916" i="1"/>
  <c r="AE19915" i="1"/>
  <c r="AE19914" i="1"/>
  <c r="AE19913" i="1"/>
  <c r="AE19912" i="1"/>
  <c r="AE19911" i="1"/>
  <c r="AE19910" i="1"/>
  <c r="AE19909" i="1"/>
  <c r="AE19908" i="1"/>
  <c r="AE19907" i="1"/>
  <c r="AE19906" i="1"/>
  <c r="AE19905" i="1"/>
  <c r="AE19904" i="1"/>
  <c r="AE19903" i="1"/>
  <c r="AE19902" i="1"/>
  <c r="AE19901" i="1"/>
  <c r="AE19900" i="1"/>
  <c r="AE19899" i="1"/>
  <c r="AE19898" i="1"/>
  <c r="AE19897" i="1"/>
  <c r="AE19896" i="1"/>
  <c r="AE19895" i="1"/>
  <c r="AE19894" i="1"/>
  <c r="AE19893" i="1"/>
  <c r="AE19892" i="1"/>
  <c r="AE19891" i="1"/>
  <c r="AE19890" i="1"/>
  <c r="AE19889" i="1"/>
  <c r="AE19888" i="1"/>
  <c r="AE19887" i="1"/>
  <c r="AE19886" i="1"/>
  <c r="AE19885" i="1"/>
  <c r="AE19884" i="1"/>
  <c r="AE19883" i="1"/>
  <c r="AE19882" i="1"/>
  <c r="AE19881" i="1"/>
  <c r="AE19880" i="1"/>
  <c r="AE19879" i="1"/>
  <c r="AE19878" i="1"/>
  <c r="AE19877" i="1"/>
  <c r="AE19876" i="1"/>
  <c r="AE19875" i="1"/>
  <c r="AE19874" i="1"/>
  <c r="AE19873" i="1"/>
  <c r="AE19872" i="1"/>
  <c r="AE19871" i="1"/>
  <c r="AE19870" i="1"/>
  <c r="AE19869" i="1"/>
  <c r="AE19868" i="1"/>
  <c r="AE19867" i="1"/>
  <c r="AE19866" i="1"/>
  <c r="AE19865" i="1"/>
  <c r="AE19864" i="1"/>
  <c r="AE19863" i="1"/>
  <c r="AE19862" i="1"/>
  <c r="AE19861" i="1"/>
  <c r="AE19860" i="1"/>
  <c r="AE19859" i="1"/>
  <c r="AE19858" i="1"/>
  <c r="AE19857" i="1"/>
  <c r="AE19856" i="1"/>
  <c r="AE19855" i="1"/>
  <c r="AE19854" i="1"/>
  <c r="AE19853" i="1"/>
  <c r="AE19852" i="1"/>
  <c r="AE19851" i="1"/>
  <c r="AE19850" i="1"/>
  <c r="AE19849" i="1"/>
  <c r="AE19848" i="1"/>
  <c r="AE19847" i="1"/>
  <c r="AE19846" i="1"/>
  <c r="AE19845" i="1"/>
  <c r="AE19844" i="1"/>
  <c r="AE19843" i="1"/>
  <c r="AE19842" i="1"/>
  <c r="AE19841" i="1"/>
  <c r="AE19840" i="1"/>
  <c r="AE19839" i="1"/>
  <c r="AE19838" i="1"/>
  <c r="AE19837" i="1"/>
  <c r="AE19836" i="1"/>
  <c r="AE19835" i="1"/>
  <c r="AE19834" i="1"/>
  <c r="AE19833" i="1"/>
  <c r="AE19832" i="1"/>
  <c r="AE19831" i="1"/>
  <c r="AE19830" i="1"/>
  <c r="AE19829" i="1"/>
  <c r="AE19828" i="1"/>
  <c r="AE19827" i="1"/>
  <c r="AE19826" i="1"/>
  <c r="AE19825" i="1"/>
  <c r="AE19824" i="1"/>
  <c r="AE19823" i="1"/>
  <c r="AE19822" i="1"/>
  <c r="AE19821" i="1"/>
  <c r="AE19820" i="1"/>
  <c r="AE19819" i="1"/>
  <c r="AE19818" i="1"/>
  <c r="AE19817" i="1"/>
  <c r="AE19816" i="1"/>
  <c r="AE19815" i="1"/>
  <c r="AE19814" i="1"/>
  <c r="AE19813" i="1"/>
  <c r="AE19812" i="1"/>
  <c r="AE19811" i="1"/>
  <c r="AE19810" i="1"/>
  <c r="AE19809" i="1"/>
  <c r="AE19808" i="1"/>
  <c r="AE19807" i="1"/>
  <c r="AE19806" i="1"/>
  <c r="AE19805" i="1"/>
  <c r="AE19804" i="1"/>
  <c r="AE19803" i="1"/>
  <c r="AE19802" i="1"/>
  <c r="AE19801" i="1"/>
  <c r="AE19800" i="1"/>
  <c r="AE19799" i="1"/>
  <c r="AE19798" i="1"/>
  <c r="AE19797" i="1"/>
  <c r="AE19796" i="1"/>
  <c r="AE19795" i="1"/>
  <c r="AE19794" i="1"/>
  <c r="AE19793" i="1"/>
  <c r="AE19792" i="1"/>
  <c r="AE19791" i="1"/>
  <c r="AE19790" i="1"/>
  <c r="AE19789" i="1"/>
  <c r="AE19788" i="1"/>
  <c r="AE19787" i="1"/>
  <c r="AE19786" i="1"/>
  <c r="AE19785" i="1"/>
  <c r="AE19784" i="1"/>
  <c r="AE19783" i="1"/>
  <c r="AE19782" i="1"/>
  <c r="AE19781" i="1"/>
  <c r="AE19780" i="1"/>
  <c r="AE19779" i="1"/>
  <c r="AE19778" i="1"/>
  <c r="AE19777" i="1"/>
  <c r="AE19776" i="1"/>
  <c r="AE19775" i="1"/>
  <c r="AE19774" i="1"/>
  <c r="AE19773" i="1"/>
  <c r="AE19772" i="1"/>
  <c r="AE19771" i="1"/>
  <c r="AE19770" i="1"/>
  <c r="AE19769" i="1"/>
  <c r="AE19768" i="1"/>
  <c r="AE19767" i="1"/>
  <c r="AE19766" i="1"/>
  <c r="AE19765" i="1"/>
  <c r="AE19764" i="1"/>
  <c r="AE19763" i="1"/>
  <c r="AE19762" i="1"/>
  <c r="AE19761" i="1"/>
  <c r="AE19760" i="1"/>
  <c r="AE19759" i="1"/>
  <c r="AE19758" i="1"/>
  <c r="AE19757" i="1"/>
  <c r="AE19756" i="1"/>
  <c r="AE19755" i="1"/>
  <c r="AE19754" i="1"/>
  <c r="AE19753" i="1"/>
  <c r="AE19752" i="1"/>
  <c r="AE19751" i="1"/>
  <c r="AE19750" i="1"/>
  <c r="AE19749" i="1"/>
  <c r="AE19748" i="1"/>
  <c r="AE19747" i="1"/>
  <c r="AE19746" i="1"/>
  <c r="AE19745" i="1"/>
  <c r="AE19744" i="1"/>
  <c r="AE19743" i="1"/>
  <c r="AE19742" i="1"/>
  <c r="AE19741" i="1"/>
  <c r="AE19740" i="1"/>
  <c r="AE19739" i="1"/>
  <c r="AE19738" i="1"/>
  <c r="AE19737" i="1"/>
  <c r="AE19736" i="1"/>
  <c r="AE19735" i="1"/>
  <c r="AE19734" i="1"/>
  <c r="AE19733" i="1"/>
  <c r="AE19732" i="1"/>
  <c r="AE19731" i="1"/>
  <c r="AE19730" i="1"/>
  <c r="AE19729" i="1"/>
  <c r="AE19728" i="1"/>
  <c r="AE19727" i="1"/>
  <c r="AE19726" i="1"/>
  <c r="AE19725" i="1"/>
  <c r="AE19724" i="1"/>
  <c r="AE19723" i="1"/>
  <c r="AE19722" i="1"/>
  <c r="AE19721" i="1"/>
  <c r="AE19720" i="1"/>
  <c r="AE19719" i="1"/>
  <c r="AE19718" i="1"/>
  <c r="AE19717" i="1"/>
  <c r="AE19716" i="1"/>
  <c r="AE19715" i="1"/>
  <c r="AE19714" i="1"/>
  <c r="AE19713" i="1"/>
  <c r="AE19712" i="1"/>
  <c r="AE19711" i="1"/>
  <c r="AE19710" i="1"/>
  <c r="AE19709" i="1"/>
  <c r="AE19708" i="1"/>
  <c r="AE19707" i="1"/>
  <c r="AE19706" i="1"/>
  <c r="AE19705" i="1"/>
  <c r="AE19704" i="1"/>
  <c r="AE19703" i="1"/>
  <c r="AE19702" i="1"/>
  <c r="AE19701" i="1"/>
  <c r="AE19700" i="1"/>
  <c r="AE19699" i="1"/>
  <c r="AE19698" i="1"/>
  <c r="AE19697" i="1"/>
  <c r="AE19696" i="1"/>
  <c r="AE19695" i="1"/>
  <c r="AE19694" i="1"/>
  <c r="AE19693" i="1"/>
  <c r="AE19692" i="1"/>
  <c r="AE19691" i="1"/>
  <c r="AE19690" i="1"/>
  <c r="AE19689" i="1"/>
  <c r="AE19688" i="1"/>
  <c r="AE19687" i="1"/>
  <c r="AE19686" i="1"/>
  <c r="AE19685" i="1"/>
  <c r="AE19684" i="1"/>
  <c r="AE19683" i="1"/>
  <c r="AE19682" i="1"/>
  <c r="AE19681" i="1"/>
  <c r="AE19680" i="1"/>
  <c r="AE19679" i="1"/>
  <c r="AE19678" i="1"/>
  <c r="AE19677" i="1"/>
  <c r="AE19676" i="1"/>
  <c r="AE19675" i="1"/>
  <c r="AE19674" i="1"/>
  <c r="AE19673" i="1"/>
  <c r="AE19672" i="1"/>
  <c r="AE19671" i="1"/>
  <c r="AE19670" i="1"/>
  <c r="AE19669" i="1"/>
  <c r="AE19668" i="1"/>
  <c r="AE19667" i="1"/>
  <c r="AE19666" i="1"/>
  <c r="AE19665" i="1"/>
  <c r="AE19664" i="1"/>
  <c r="AE19663" i="1"/>
  <c r="AE19662" i="1"/>
  <c r="AE19661" i="1"/>
  <c r="AE19660" i="1"/>
  <c r="AE19659" i="1"/>
  <c r="AE19658" i="1"/>
  <c r="AE19657" i="1"/>
  <c r="AE19656" i="1"/>
  <c r="AE19655" i="1"/>
  <c r="AE19654" i="1"/>
  <c r="AE19653" i="1"/>
  <c r="AE19652" i="1"/>
  <c r="AE19651" i="1"/>
  <c r="AE19650" i="1"/>
  <c r="AE19649" i="1"/>
  <c r="AE19648" i="1"/>
  <c r="AE19647" i="1"/>
  <c r="AE19646" i="1"/>
  <c r="AE19645" i="1"/>
  <c r="AE19644" i="1"/>
  <c r="AE19643" i="1"/>
  <c r="AE19642" i="1"/>
  <c r="AE19641" i="1"/>
  <c r="AE19640" i="1"/>
  <c r="AE19639" i="1"/>
  <c r="AE19638" i="1"/>
  <c r="AE19637" i="1"/>
  <c r="AE19636" i="1"/>
  <c r="AE19635" i="1"/>
  <c r="AE19634" i="1"/>
  <c r="AE19633" i="1"/>
  <c r="AE19632" i="1"/>
  <c r="AE19631" i="1"/>
  <c r="AE19630" i="1"/>
  <c r="AE19629" i="1"/>
  <c r="AE19628" i="1"/>
  <c r="AE19627" i="1"/>
  <c r="AE19626" i="1"/>
  <c r="AE19625" i="1"/>
  <c r="AE19624" i="1"/>
  <c r="AE19623" i="1"/>
  <c r="AE19622" i="1"/>
  <c r="AE19621" i="1"/>
  <c r="AE19620" i="1"/>
  <c r="AE19619" i="1"/>
  <c r="AE19618" i="1"/>
  <c r="AE19617" i="1"/>
  <c r="AE19616" i="1"/>
  <c r="AE19615" i="1"/>
  <c r="AE19614" i="1"/>
  <c r="AE19613" i="1"/>
  <c r="AE19612" i="1"/>
  <c r="AE19611" i="1"/>
  <c r="AE19610" i="1"/>
  <c r="AE19609" i="1"/>
  <c r="AE19608" i="1"/>
  <c r="AE19607" i="1"/>
  <c r="AE19606" i="1"/>
  <c r="AE19605" i="1"/>
  <c r="AE19604" i="1"/>
  <c r="AE19603" i="1"/>
  <c r="AE19602" i="1"/>
  <c r="AE19601" i="1"/>
  <c r="AE19600" i="1"/>
  <c r="AE19599" i="1"/>
  <c r="AE19598" i="1"/>
  <c r="AE19597" i="1"/>
  <c r="AE19596" i="1"/>
  <c r="AE19595" i="1"/>
  <c r="AE19594" i="1"/>
  <c r="AE19593" i="1"/>
  <c r="AE19592" i="1"/>
  <c r="AE19591" i="1"/>
  <c r="AE19590" i="1"/>
  <c r="AE19589" i="1"/>
  <c r="AE19588" i="1"/>
  <c r="AE19587" i="1"/>
  <c r="AE19586" i="1"/>
  <c r="AE19585" i="1"/>
  <c r="AE19584" i="1"/>
  <c r="AE19583" i="1"/>
  <c r="AE19582" i="1"/>
  <c r="AE19581" i="1"/>
  <c r="AE19580" i="1"/>
  <c r="AE19579" i="1"/>
  <c r="AE19578" i="1"/>
  <c r="AE19577" i="1"/>
  <c r="AE19576" i="1"/>
  <c r="AE19575" i="1"/>
  <c r="AE19574" i="1"/>
  <c r="AE19573" i="1"/>
  <c r="AE19572" i="1"/>
  <c r="AE19571" i="1"/>
  <c r="AE19570" i="1"/>
  <c r="AE19569" i="1"/>
  <c r="AE19568" i="1"/>
  <c r="AE19567" i="1"/>
  <c r="AE19566" i="1"/>
  <c r="AE19565" i="1"/>
  <c r="AE19564" i="1"/>
  <c r="AE19563" i="1"/>
  <c r="AE19562" i="1"/>
  <c r="AE19561" i="1"/>
  <c r="AE19560" i="1"/>
  <c r="AE19559" i="1"/>
  <c r="AE19558" i="1"/>
  <c r="AE19557" i="1"/>
  <c r="AE19556" i="1"/>
  <c r="AE19555" i="1"/>
  <c r="AE19554" i="1"/>
  <c r="AE19553" i="1"/>
  <c r="AE19552" i="1"/>
  <c r="AE19551" i="1"/>
  <c r="AE19550" i="1"/>
  <c r="AE19549" i="1"/>
  <c r="AE19548" i="1"/>
  <c r="AE19547" i="1"/>
  <c r="AE19546" i="1"/>
  <c r="AE19545" i="1"/>
  <c r="AE19544" i="1"/>
  <c r="AE19543" i="1"/>
  <c r="AE19542" i="1"/>
  <c r="AE19541" i="1"/>
  <c r="AE19540" i="1"/>
  <c r="AE19539" i="1"/>
  <c r="AE19538" i="1"/>
  <c r="AE19537" i="1"/>
  <c r="AE19536" i="1"/>
  <c r="AE19535" i="1"/>
  <c r="AE19534" i="1"/>
  <c r="AE19533" i="1"/>
  <c r="AE19532" i="1"/>
  <c r="AE19531" i="1"/>
  <c r="AE19530" i="1"/>
  <c r="AE19529" i="1"/>
  <c r="AE19528" i="1"/>
  <c r="AE19527" i="1"/>
  <c r="AE19526" i="1"/>
  <c r="AE19525" i="1"/>
  <c r="AE19524" i="1"/>
  <c r="AE19523" i="1"/>
  <c r="AE19522" i="1"/>
  <c r="AE19521" i="1"/>
  <c r="AE19520" i="1"/>
  <c r="AE19519" i="1"/>
  <c r="AE19518" i="1"/>
  <c r="AE19517" i="1"/>
  <c r="AE19516" i="1"/>
  <c r="AE19515" i="1"/>
  <c r="AE19514" i="1"/>
  <c r="AE19513" i="1"/>
  <c r="AE19512" i="1"/>
  <c r="AE19511" i="1"/>
  <c r="AE19510" i="1"/>
  <c r="AE19509" i="1"/>
  <c r="AE19508" i="1"/>
  <c r="AE19507" i="1"/>
  <c r="AE19506" i="1"/>
  <c r="AE19505" i="1"/>
  <c r="AE19504" i="1"/>
  <c r="AE19503" i="1"/>
  <c r="AE19502" i="1"/>
  <c r="AE19501" i="1"/>
  <c r="AE19500" i="1"/>
  <c r="AE19499" i="1"/>
  <c r="AE19498" i="1"/>
  <c r="AE19497" i="1"/>
  <c r="AE19496" i="1"/>
  <c r="AE19495" i="1"/>
  <c r="AE19494" i="1"/>
  <c r="AE19493" i="1"/>
  <c r="AE19492" i="1"/>
  <c r="AE19491" i="1"/>
  <c r="AE19490" i="1"/>
  <c r="AE19489" i="1"/>
  <c r="AE19488" i="1"/>
  <c r="AE19487" i="1"/>
  <c r="AE19486" i="1"/>
  <c r="AE19485" i="1"/>
  <c r="AE19484" i="1"/>
  <c r="AE19483" i="1"/>
  <c r="AE19482" i="1"/>
  <c r="AE19481" i="1"/>
  <c r="AE19480" i="1"/>
  <c r="AE19479" i="1"/>
  <c r="AE19478" i="1"/>
  <c r="AE19477" i="1"/>
  <c r="AE19476" i="1"/>
  <c r="AE19475" i="1"/>
  <c r="AE19474" i="1"/>
  <c r="AE19473" i="1"/>
  <c r="AE19472" i="1"/>
  <c r="AE19471" i="1"/>
  <c r="AE19470" i="1"/>
  <c r="AE19469" i="1"/>
  <c r="AE19468" i="1"/>
  <c r="AE19467" i="1"/>
  <c r="AE19466" i="1"/>
  <c r="AE19465" i="1"/>
  <c r="AE19464" i="1"/>
  <c r="AE19463" i="1"/>
  <c r="AE19462" i="1"/>
  <c r="AE19461" i="1"/>
  <c r="AE19460" i="1"/>
  <c r="AE19459" i="1"/>
  <c r="AE19458" i="1"/>
  <c r="AE19457" i="1"/>
  <c r="AE19456" i="1"/>
  <c r="AE19455" i="1"/>
  <c r="AE19454" i="1"/>
  <c r="AE19453" i="1"/>
  <c r="AE19452" i="1"/>
  <c r="AE19451" i="1"/>
  <c r="AE19450" i="1"/>
  <c r="AE19449" i="1"/>
  <c r="AE19448" i="1"/>
  <c r="AE19447" i="1"/>
  <c r="AE19446" i="1"/>
  <c r="AE19445" i="1"/>
  <c r="AE19444" i="1"/>
  <c r="AE19443" i="1"/>
  <c r="AE19442" i="1"/>
  <c r="AE19441" i="1"/>
  <c r="AE19440" i="1"/>
  <c r="AE19439" i="1"/>
  <c r="AE19438" i="1"/>
  <c r="AE19437" i="1"/>
  <c r="AE19436" i="1"/>
  <c r="AE19435" i="1"/>
  <c r="AE19434" i="1"/>
  <c r="AE19433" i="1"/>
  <c r="AE19432" i="1"/>
  <c r="AE19431" i="1"/>
  <c r="AE19430" i="1"/>
  <c r="AE19429" i="1"/>
  <c r="AE19428" i="1"/>
  <c r="AE19427" i="1"/>
  <c r="AE19426" i="1"/>
  <c r="AE19425" i="1"/>
  <c r="AE19424" i="1"/>
  <c r="AE19423" i="1"/>
  <c r="AE19422" i="1"/>
  <c r="AE19421" i="1"/>
  <c r="AE19420" i="1"/>
  <c r="AE19419" i="1"/>
  <c r="AE19418" i="1"/>
  <c r="AE19417" i="1"/>
  <c r="AE19416" i="1"/>
  <c r="AE19415" i="1"/>
  <c r="AE19414" i="1"/>
  <c r="AE19413" i="1"/>
  <c r="AE19412" i="1"/>
  <c r="AE19411" i="1"/>
  <c r="AE19410" i="1"/>
  <c r="AE19409" i="1"/>
  <c r="AE19408" i="1"/>
  <c r="AE19407" i="1"/>
  <c r="AE19406" i="1"/>
  <c r="AE19405" i="1"/>
  <c r="AE19404" i="1"/>
  <c r="AE19403" i="1"/>
  <c r="AE19402" i="1"/>
  <c r="AE19401" i="1"/>
  <c r="AE19400" i="1"/>
  <c r="AE19399" i="1"/>
  <c r="AE19398" i="1"/>
  <c r="AE19397" i="1"/>
  <c r="AE19396" i="1"/>
  <c r="AE19395" i="1"/>
  <c r="AE19394" i="1"/>
  <c r="AE19393" i="1"/>
  <c r="AE19392" i="1"/>
  <c r="AE19391" i="1"/>
  <c r="AE19390" i="1"/>
  <c r="AE19389" i="1"/>
  <c r="AE19388" i="1"/>
  <c r="AE19387" i="1"/>
  <c r="AE19386" i="1"/>
  <c r="AE19385" i="1"/>
  <c r="AE19384" i="1"/>
  <c r="AE19383" i="1"/>
  <c r="AE19382" i="1"/>
  <c r="AE19381" i="1"/>
  <c r="AE19380" i="1"/>
  <c r="AE19379" i="1"/>
  <c r="AE19378" i="1"/>
  <c r="AE19377" i="1"/>
  <c r="AE19376" i="1"/>
  <c r="AE19375" i="1"/>
  <c r="AE19374" i="1"/>
  <c r="AE19373" i="1"/>
  <c r="AE19372" i="1"/>
  <c r="AE19371" i="1"/>
  <c r="AE19370" i="1"/>
  <c r="AE19369" i="1"/>
  <c r="AE19368" i="1"/>
  <c r="AE19367" i="1"/>
  <c r="AE19366" i="1"/>
  <c r="AE19365" i="1"/>
  <c r="AE19364" i="1"/>
  <c r="AE19363" i="1"/>
  <c r="AE19362" i="1"/>
  <c r="AE19361" i="1"/>
  <c r="AE19360" i="1"/>
  <c r="AE19359" i="1"/>
  <c r="AE19358" i="1"/>
  <c r="AE19357" i="1"/>
  <c r="AE19356" i="1"/>
  <c r="AE19355" i="1"/>
  <c r="AE19354" i="1"/>
  <c r="AE19353" i="1"/>
  <c r="AE19352" i="1"/>
  <c r="AE19351" i="1"/>
  <c r="AE19350" i="1"/>
  <c r="AE19349" i="1"/>
  <c r="AE19348" i="1"/>
  <c r="AE19347" i="1"/>
  <c r="AE19346" i="1"/>
  <c r="AE19345" i="1"/>
  <c r="AE19344" i="1"/>
  <c r="AE19343" i="1"/>
  <c r="AE19342" i="1"/>
  <c r="AE19341" i="1"/>
  <c r="AE19340" i="1"/>
  <c r="AE19339" i="1"/>
  <c r="AE19338" i="1"/>
  <c r="AE19337" i="1"/>
  <c r="AE19336" i="1"/>
  <c r="AE19335" i="1"/>
  <c r="AE19334" i="1"/>
  <c r="AE19333" i="1"/>
  <c r="AE19332" i="1"/>
  <c r="AE19331" i="1"/>
  <c r="AE19330" i="1"/>
  <c r="AE19329" i="1"/>
  <c r="AE19328" i="1"/>
  <c r="AE19327" i="1"/>
  <c r="AE19326" i="1"/>
  <c r="AE19325" i="1"/>
  <c r="AE19324" i="1"/>
  <c r="AE19323" i="1"/>
  <c r="AE19322" i="1"/>
  <c r="AE19321" i="1"/>
  <c r="AE19320" i="1"/>
  <c r="AE19319" i="1"/>
  <c r="AE19318" i="1"/>
  <c r="AE19317" i="1"/>
  <c r="AE19316" i="1"/>
  <c r="AE19315" i="1"/>
  <c r="AE19314" i="1"/>
  <c r="AE19313" i="1"/>
  <c r="AE19312" i="1"/>
  <c r="AE19311" i="1"/>
  <c r="AE19310" i="1"/>
  <c r="AE19309" i="1"/>
  <c r="AE19308" i="1"/>
  <c r="AE19307" i="1"/>
  <c r="AE19306" i="1"/>
  <c r="AE19305" i="1"/>
  <c r="AE19304" i="1"/>
  <c r="AE19303" i="1"/>
  <c r="AE19302" i="1"/>
  <c r="AE19301" i="1"/>
  <c r="AE19300" i="1"/>
  <c r="AE19299" i="1"/>
  <c r="AE19298" i="1"/>
  <c r="AE19297" i="1"/>
  <c r="AE19296" i="1"/>
  <c r="AE19295" i="1"/>
  <c r="AE19294" i="1"/>
  <c r="AE19293" i="1"/>
  <c r="AE19292" i="1"/>
  <c r="AE19291" i="1"/>
  <c r="AE19290" i="1"/>
  <c r="AE19289" i="1"/>
  <c r="AE19288" i="1"/>
  <c r="AE19287" i="1"/>
  <c r="AE19286" i="1"/>
  <c r="AE19285" i="1"/>
  <c r="AE19284" i="1"/>
  <c r="AE19283" i="1"/>
  <c r="AE19282" i="1"/>
  <c r="AE19281" i="1"/>
  <c r="AE19280" i="1"/>
  <c r="AE19279" i="1"/>
  <c r="AE19278" i="1"/>
  <c r="AE19277" i="1"/>
  <c r="AE19276" i="1"/>
  <c r="AE19275" i="1"/>
  <c r="AE19274" i="1"/>
  <c r="AE19273" i="1"/>
  <c r="AE19272" i="1"/>
  <c r="AE19271" i="1"/>
  <c r="AE19270" i="1"/>
  <c r="AE19269" i="1"/>
  <c r="AE19268" i="1"/>
  <c r="AE19267" i="1"/>
  <c r="AE19266" i="1"/>
  <c r="AE19265" i="1"/>
  <c r="AE19264" i="1"/>
  <c r="AE19263" i="1"/>
  <c r="AE19262" i="1"/>
  <c r="AE19261" i="1"/>
  <c r="AE19260" i="1"/>
  <c r="AE19259" i="1"/>
  <c r="AE19258" i="1"/>
  <c r="AE19257" i="1"/>
  <c r="AE19256" i="1"/>
  <c r="AE19255" i="1"/>
  <c r="AE19254" i="1"/>
  <c r="AE19253" i="1"/>
  <c r="AE19252" i="1"/>
  <c r="AE19251" i="1"/>
  <c r="AE19250" i="1"/>
  <c r="AE19249" i="1"/>
  <c r="AE19248" i="1"/>
  <c r="AE19247" i="1"/>
  <c r="AE19246" i="1"/>
  <c r="AE19245" i="1"/>
  <c r="AE19244" i="1"/>
  <c r="AE19243" i="1"/>
  <c r="AE19242" i="1"/>
  <c r="AE19241" i="1"/>
  <c r="AE19240" i="1"/>
  <c r="AE19239" i="1"/>
  <c r="AE19238" i="1"/>
  <c r="AE19237" i="1"/>
  <c r="AE19236" i="1"/>
  <c r="AE19235" i="1"/>
  <c r="AE19234" i="1"/>
  <c r="AE19233" i="1"/>
  <c r="AE19232" i="1"/>
  <c r="AE19231" i="1"/>
  <c r="AE19230" i="1"/>
  <c r="AE19229" i="1"/>
  <c r="AE19228" i="1"/>
  <c r="AE19227" i="1"/>
  <c r="AE19226" i="1"/>
  <c r="AE19225" i="1"/>
  <c r="AE19224" i="1"/>
  <c r="AE19223" i="1"/>
  <c r="AE19222" i="1"/>
  <c r="AE19221" i="1"/>
  <c r="AE19220" i="1"/>
  <c r="AE19219" i="1"/>
  <c r="AE19218" i="1"/>
  <c r="AE19217" i="1"/>
  <c r="AE19216" i="1"/>
  <c r="AE19215" i="1"/>
  <c r="AE19214" i="1"/>
  <c r="AE19213" i="1"/>
  <c r="AE19212" i="1"/>
  <c r="AE19211" i="1"/>
  <c r="AE19210" i="1"/>
  <c r="AE19209" i="1"/>
  <c r="AE19208" i="1"/>
  <c r="AE19207" i="1"/>
  <c r="AE19206" i="1"/>
  <c r="AE19205" i="1"/>
  <c r="AE19204" i="1"/>
  <c r="AE19203" i="1"/>
  <c r="AE19202" i="1"/>
  <c r="AE19201" i="1"/>
  <c r="AE19200" i="1"/>
  <c r="AE19199" i="1"/>
  <c r="AE19198" i="1"/>
  <c r="AE19197" i="1"/>
  <c r="AE19196" i="1"/>
  <c r="AE19195" i="1"/>
  <c r="AE19194" i="1"/>
  <c r="AE19193" i="1"/>
  <c r="AE19192" i="1"/>
  <c r="AE19191" i="1"/>
  <c r="AE19190" i="1"/>
  <c r="AE19189" i="1"/>
  <c r="AE19188" i="1"/>
  <c r="AE19187" i="1"/>
  <c r="AE19186" i="1"/>
  <c r="AE19185" i="1"/>
  <c r="AE19184" i="1"/>
  <c r="AE19183" i="1"/>
  <c r="AE19182" i="1"/>
  <c r="AE19181" i="1"/>
  <c r="AE19180" i="1"/>
  <c r="AE19179" i="1"/>
  <c r="AE19178" i="1"/>
  <c r="AE19177" i="1"/>
  <c r="AE19176" i="1"/>
  <c r="AE19175" i="1"/>
  <c r="AE19174" i="1"/>
  <c r="AE19173" i="1"/>
  <c r="AE19172" i="1"/>
  <c r="AE19171" i="1"/>
  <c r="AE19170" i="1"/>
  <c r="AE19169" i="1"/>
  <c r="AE19168" i="1"/>
  <c r="AE19167" i="1"/>
  <c r="AE19166" i="1"/>
  <c r="AE19165" i="1"/>
  <c r="AE19164" i="1"/>
  <c r="AE19163" i="1"/>
  <c r="AE19162" i="1"/>
  <c r="AE19161" i="1"/>
  <c r="AE19160" i="1"/>
  <c r="AE19159" i="1"/>
  <c r="AE19158" i="1"/>
  <c r="AE19157" i="1"/>
  <c r="AE19156" i="1"/>
  <c r="AE19155" i="1"/>
  <c r="AE19154" i="1"/>
  <c r="AE19153" i="1"/>
  <c r="AE19152" i="1"/>
  <c r="AE19151" i="1"/>
  <c r="AE19150" i="1"/>
  <c r="AE19149" i="1"/>
  <c r="AE19148" i="1"/>
  <c r="AE19147" i="1"/>
  <c r="AE19146" i="1"/>
  <c r="AE19145" i="1"/>
  <c r="AE19144" i="1"/>
  <c r="AE19143" i="1"/>
  <c r="AE19142" i="1"/>
  <c r="AE19141" i="1"/>
  <c r="AE19140" i="1"/>
  <c r="AE19139" i="1"/>
  <c r="AE19138" i="1"/>
  <c r="AE19137" i="1"/>
  <c r="AE19136" i="1"/>
  <c r="AE19135" i="1"/>
  <c r="AE19134" i="1"/>
  <c r="AE19133" i="1"/>
  <c r="AE19132" i="1"/>
  <c r="AE19131" i="1"/>
  <c r="AE19130" i="1"/>
  <c r="AE19129" i="1"/>
  <c r="AE19128" i="1"/>
  <c r="AE19127" i="1"/>
  <c r="AE19126" i="1"/>
  <c r="AE19125" i="1"/>
  <c r="AE19124" i="1"/>
  <c r="AE19123" i="1"/>
  <c r="AE19122" i="1"/>
  <c r="AE19121" i="1"/>
  <c r="AE19120" i="1"/>
  <c r="AE19119" i="1"/>
  <c r="AE19118" i="1"/>
  <c r="AE19117" i="1"/>
  <c r="AE19116" i="1"/>
  <c r="AE19115" i="1"/>
  <c r="AE19114" i="1"/>
  <c r="AE19113" i="1"/>
  <c r="AE19112" i="1"/>
  <c r="AE19111" i="1"/>
  <c r="AE19110" i="1"/>
  <c r="AE19109" i="1"/>
  <c r="AE19108" i="1"/>
  <c r="AE19107" i="1"/>
  <c r="AE19106" i="1"/>
  <c r="AE19105" i="1"/>
  <c r="AE19104" i="1"/>
  <c r="AE19103" i="1"/>
  <c r="AE19102" i="1"/>
  <c r="AE19101" i="1"/>
  <c r="AE19100" i="1"/>
  <c r="AE19099" i="1"/>
  <c r="AE19098" i="1"/>
  <c r="AE19097" i="1"/>
  <c r="AE19096" i="1"/>
  <c r="AE19095" i="1"/>
  <c r="AE19094" i="1"/>
  <c r="AE19093" i="1"/>
  <c r="AE19092" i="1"/>
  <c r="AE19091" i="1"/>
  <c r="AE19090" i="1"/>
  <c r="AE19089" i="1"/>
  <c r="AE19088" i="1"/>
  <c r="AE19087" i="1"/>
  <c r="AE19086" i="1"/>
  <c r="AE19085" i="1"/>
  <c r="AE19084" i="1"/>
  <c r="AE19083" i="1"/>
  <c r="AE19082" i="1"/>
  <c r="AE19081" i="1"/>
  <c r="AE19080" i="1"/>
  <c r="AE19079" i="1"/>
  <c r="AE19078" i="1"/>
  <c r="AE19077" i="1"/>
  <c r="AE19076" i="1"/>
  <c r="AE19075" i="1"/>
  <c r="AE19074" i="1"/>
  <c r="AE19073" i="1"/>
  <c r="AE19072" i="1"/>
  <c r="AE19071" i="1"/>
  <c r="AE19070" i="1"/>
  <c r="AE19069" i="1"/>
  <c r="AE19068" i="1"/>
  <c r="AE19067" i="1"/>
  <c r="AE19066" i="1"/>
  <c r="AE19065" i="1"/>
  <c r="AE19064" i="1"/>
  <c r="AE19063" i="1"/>
  <c r="AE19062" i="1"/>
  <c r="AE19061" i="1"/>
  <c r="AE19060" i="1"/>
  <c r="AE19059" i="1"/>
  <c r="AE19058" i="1"/>
  <c r="AE19057" i="1"/>
  <c r="AE19056" i="1"/>
  <c r="AE19055" i="1"/>
  <c r="AE19054" i="1"/>
  <c r="AE19053" i="1"/>
  <c r="AE19052" i="1"/>
  <c r="AE19051" i="1"/>
  <c r="AE19050" i="1"/>
  <c r="AE19049" i="1"/>
  <c r="AE19048" i="1"/>
  <c r="AE19047" i="1"/>
  <c r="AE19046" i="1"/>
  <c r="AE19045" i="1"/>
  <c r="AE19044" i="1"/>
  <c r="AE19043" i="1"/>
  <c r="AE19042" i="1"/>
  <c r="AE19041" i="1"/>
  <c r="AE19040" i="1"/>
  <c r="AE19039" i="1"/>
  <c r="AE19038" i="1"/>
  <c r="AE19037" i="1"/>
  <c r="AE19036" i="1"/>
  <c r="AE19035" i="1"/>
  <c r="AE19034" i="1"/>
  <c r="AE19033" i="1"/>
  <c r="AE19032" i="1"/>
  <c r="AE19031" i="1"/>
  <c r="AE19030" i="1"/>
  <c r="AE19029" i="1"/>
  <c r="AE19028" i="1"/>
  <c r="AE19027" i="1"/>
  <c r="AE19026" i="1"/>
  <c r="AE19025" i="1"/>
  <c r="AE19024" i="1"/>
  <c r="AE19023" i="1"/>
  <c r="AE19022" i="1"/>
  <c r="AE19021" i="1"/>
  <c r="AE19020" i="1"/>
  <c r="AE19019" i="1"/>
  <c r="AE19018" i="1"/>
  <c r="AE19017" i="1"/>
  <c r="AE19016" i="1"/>
  <c r="AE19015" i="1"/>
  <c r="AE19014" i="1"/>
  <c r="AE19013" i="1"/>
  <c r="AE19012" i="1"/>
  <c r="AE19011" i="1"/>
  <c r="AE19010" i="1"/>
  <c r="AE19009" i="1"/>
  <c r="AE19008" i="1"/>
  <c r="AE19007" i="1"/>
  <c r="AE19006" i="1"/>
  <c r="AE19005" i="1"/>
  <c r="AE19004" i="1"/>
  <c r="AE19003" i="1"/>
  <c r="AE19002" i="1"/>
  <c r="AE19001" i="1"/>
  <c r="AE19000" i="1"/>
  <c r="AE18999" i="1"/>
  <c r="AE18998" i="1"/>
  <c r="AE18997" i="1"/>
  <c r="AE18996" i="1"/>
  <c r="AE18995" i="1"/>
  <c r="AE18994" i="1"/>
  <c r="AE18993" i="1"/>
  <c r="AE18992" i="1"/>
  <c r="AE18991" i="1"/>
  <c r="AE18990" i="1"/>
  <c r="AE18989" i="1"/>
  <c r="AE18988" i="1"/>
  <c r="AE18987" i="1"/>
  <c r="AE18986" i="1"/>
  <c r="AE18985" i="1"/>
  <c r="AE18984" i="1"/>
  <c r="AE18983" i="1"/>
  <c r="AE18982" i="1"/>
  <c r="AE18981" i="1"/>
  <c r="AE18980" i="1"/>
  <c r="AE18979" i="1"/>
  <c r="AE18978" i="1"/>
  <c r="AE18977" i="1"/>
  <c r="AE18976" i="1"/>
  <c r="AE18975" i="1"/>
  <c r="AE18974" i="1"/>
  <c r="AE18973" i="1"/>
  <c r="AE18972" i="1"/>
  <c r="AE18971" i="1"/>
  <c r="AE18970" i="1"/>
  <c r="AE18969" i="1"/>
  <c r="AE18968" i="1"/>
  <c r="AE18967" i="1"/>
  <c r="AE18966" i="1"/>
  <c r="AE18965" i="1"/>
  <c r="AE18964" i="1"/>
  <c r="AE18963" i="1"/>
  <c r="AE18962" i="1"/>
  <c r="AE18961" i="1"/>
  <c r="AE18960" i="1"/>
  <c r="AE18959" i="1"/>
  <c r="AE18958" i="1"/>
  <c r="AE18957" i="1"/>
  <c r="AE18956" i="1"/>
  <c r="AE18955" i="1"/>
  <c r="AE18954" i="1"/>
  <c r="AE18953" i="1"/>
  <c r="AE18952" i="1"/>
  <c r="AE18951" i="1"/>
  <c r="AE18950" i="1"/>
  <c r="AE18949" i="1"/>
  <c r="AE18948" i="1"/>
  <c r="AE18947" i="1"/>
  <c r="AE18946" i="1"/>
  <c r="AE18945" i="1"/>
  <c r="AE18944" i="1"/>
  <c r="AE18943" i="1"/>
  <c r="AE18942" i="1"/>
  <c r="AE18941" i="1"/>
  <c r="AE18940" i="1"/>
  <c r="AE18939" i="1"/>
  <c r="AE18938" i="1"/>
  <c r="AE18937" i="1"/>
  <c r="AE18936" i="1"/>
  <c r="AE18935" i="1"/>
  <c r="AE18934" i="1"/>
  <c r="AE18933" i="1"/>
  <c r="AE18932" i="1"/>
  <c r="AE18931" i="1"/>
  <c r="AE18930" i="1"/>
  <c r="AE18929" i="1"/>
  <c r="AE18928" i="1"/>
  <c r="AE18927" i="1"/>
  <c r="AE18926" i="1"/>
  <c r="AE18925" i="1"/>
  <c r="AE18924" i="1"/>
  <c r="AE18923" i="1"/>
  <c r="AE18922" i="1"/>
  <c r="AE18921" i="1"/>
  <c r="AE18920" i="1"/>
  <c r="AE18919" i="1"/>
  <c r="AE18918" i="1"/>
  <c r="AE18917" i="1"/>
  <c r="AE18916" i="1"/>
  <c r="AE18915" i="1"/>
  <c r="AE18914" i="1"/>
  <c r="AE18913" i="1"/>
  <c r="AE18912" i="1"/>
  <c r="AE18911" i="1"/>
  <c r="AE18910" i="1"/>
  <c r="AE18909" i="1"/>
  <c r="AE18908" i="1"/>
  <c r="AE18907" i="1"/>
  <c r="AE18906" i="1"/>
  <c r="AE18905" i="1"/>
  <c r="AE18904" i="1"/>
  <c r="AE18903" i="1"/>
  <c r="AE18902" i="1"/>
  <c r="AE18901" i="1"/>
  <c r="AE18900" i="1"/>
  <c r="AE18899" i="1"/>
  <c r="AE18898" i="1"/>
  <c r="AE18897" i="1"/>
  <c r="AE18896" i="1"/>
  <c r="AE18895" i="1"/>
  <c r="AE18894" i="1"/>
  <c r="AE18893" i="1"/>
  <c r="AE18892" i="1"/>
  <c r="AE18891" i="1"/>
  <c r="AE18890" i="1"/>
  <c r="AE18889" i="1"/>
  <c r="AE18888" i="1"/>
  <c r="AE18887" i="1"/>
  <c r="AE18886" i="1"/>
  <c r="AE18885" i="1"/>
  <c r="AE18884" i="1"/>
  <c r="AE18883" i="1"/>
  <c r="AE18882" i="1"/>
  <c r="AE18881" i="1"/>
  <c r="AE18880" i="1"/>
  <c r="AE18879" i="1"/>
  <c r="AE18878" i="1"/>
  <c r="AE18877" i="1"/>
  <c r="AE18876" i="1"/>
  <c r="AE18875" i="1"/>
  <c r="AE18874" i="1"/>
  <c r="AE18873" i="1"/>
  <c r="AE18872" i="1"/>
  <c r="AE18871" i="1"/>
  <c r="AE18870" i="1"/>
  <c r="AE18869" i="1"/>
  <c r="AE18868" i="1"/>
  <c r="AE18867" i="1"/>
  <c r="AE18866" i="1"/>
  <c r="AE18865" i="1"/>
  <c r="AE18864" i="1"/>
  <c r="AE18863" i="1"/>
  <c r="AE18862" i="1"/>
  <c r="AE18861" i="1"/>
  <c r="AE18860" i="1"/>
  <c r="AE18859" i="1"/>
  <c r="AE18858" i="1"/>
  <c r="AE18857" i="1"/>
  <c r="AE18856" i="1"/>
  <c r="AE18855" i="1"/>
  <c r="AE18854" i="1"/>
  <c r="AE18853" i="1"/>
  <c r="AE18852" i="1"/>
  <c r="AE18851" i="1"/>
  <c r="AE18850" i="1"/>
  <c r="AE18849" i="1"/>
  <c r="AE18848" i="1"/>
  <c r="AE18847" i="1"/>
  <c r="AE18846" i="1"/>
  <c r="AE18845" i="1"/>
  <c r="AE18844" i="1"/>
  <c r="AE18843" i="1"/>
  <c r="AE18842" i="1"/>
  <c r="AE18841" i="1"/>
  <c r="AE18840" i="1"/>
  <c r="AE18839" i="1"/>
  <c r="AE18838" i="1"/>
  <c r="AE18837" i="1"/>
  <c r="AE18836" i="1"/>
  <c r="AE18835" i="1"/>
  <c r="AE18834" i="1"/>
  <c r="AE18833" i="1"/>
  <c r="AE18832" i="1"/>
  <c r="AE18831" i="1"/>
  <c r="AE18830" i="1"/>
  <c r="AE18829" i="1"/>
  <c r="AE18828" i="1"/>
  <c r="AE18827" i="1"/>
  <c r="AE18826" i="1"/>
  <c r="AE18825" i="1"/>
  <c r="AE18824" i="1"/>
  <c r="AE18823" i="1"/>
  <c r="AE18822" i="1"/>
  <c r="AE18821" i="1"/>
  <c r="AE18820" i="1"/>
  <c r="AE18819" i="1"/>
  <c r="AE18818" i="1"/>
  <c r="AE18817" i="1"/>
  <c r="AE18816" i="1"/>
  <c r="AE18815" i="1"/>
  <c r="AE18814" i="1"/>
  <c r="AE18813" i="1"/>
  <c r="AE18812" i="1"/>
  <c r="AE18811" i="1"/>
  <c r="AE18810" i="1"/>
  <c r="AE18809" i="1"/>
  <c r="AE18808" i="1"/>
  <c r="AE18807" i="1"/>
  <c r="AE18806" i="1"/>
  <c r="AE18805" i="1"/>
  <c r="AE18804" i="1"/>
  <c r="AE18803" i="1"/>
  <c r="AE18802" i="1"/>
  <c r="AE18801" i="1"/>
  <c r="AE18800" i="1"/>
  <c r="AE18799" i="1"/>
  <c r="AE18798" i="1"/>
  <c r="AE18797" i="1"/>
  <c r="AE18796" i="1"/>
  <c r="AE18795" i="1"/>
  <c r="AE18794" i="1"/>
  <c r="AE18793" i="1"/>
  <c r="AE18792" i="1"/>
  <c r="AE18791" i="1"/>
  <c r="AE18790" i="1"/>
  <c r="AE18789" i="1"/>
  <c r="AE18788" i="1"/>
  <c r="AE18787" i="1"/>
  <c r="AE18786" i="1"/>
  <c r="AE18785" i="1"/>
  <c r="AE18784" i="1"/>
  <c r="AE18783" i="1"/>
  <c r="AE18782" i="1"/>
  <c r="AE18781" i="1"/>
  <c r="AE18780" i="1"/>
  <c r="AE18779" i="1"/>
  <c r="AE18778" i="1"/>
  <c r="AE18777" i="1"/>
  <c r="AE18776" i="1"/>
  <c r="AE18775" i="1"/>
  <c r="AE18774" i="1"/>
  <c r="AE18773" i="1"/>
  <c r="AE18772" i="1"/>
  <c r="AE18771" i="1"/>
  <c r="AE18770" i="1"/>
  <c r="AE18769" i="1"/>
  <c r="AE18768" i="1"/>
  <c r="AE18767" i="1"/>
  <c r="AE18766" i="1"/>
  <c r="AE18765" i="1"/>
  <c r="AE18764" i="1"/>
  <c r="AE18763" i="1"/>
  <c r="AE18762" i="1"/>
  <c r="AE18761" i="1"/>
  <c r="AE18760" i="1"/>
  <c r="AE18759" i="1"/>
  <c r="AE18758" i="1"/>
  <c r="AE18757" i="1"/>
  <c r="AE18756" i="1"/>
  <c r="AE18755" i="1"/>
  <c r="AE18754" i="1"/>
  <c r="AE18753" i="1"/>
  <c r="AE18752" i="1"/>
  <c r="AE18751" i="1"/>
  <c r="AE18750" i="1"/>
  <c r="AE18749" i="1"/>
  <c r="AE18748" i="1"/>
  <c r="AE18747" i="1"/>
  <c r="AE18746" i="1"/>
  <c r="AE18745" i="1"/>
  <c r="AE18744" i="1"/>
  <c r="AE18743" i="1"/>
  <c r="AE18742" i="1"/>
  <c r="AE18741" i="1"/>
  <c r="AE18740" i="1"/>
  <c r="AE18739" i="1"/>
  <c r="AE18738" i="1"/>
  <c r="AE18737" i="1"/>
  <c r="AE18736" i="1"/>
  <c r="AE18735" i="1"/>
  <c r="AE18734" i="1"/>
  <c r="AE18733" i="1"/>
  <c r="AE18732" i="1"/>
  <c r="AE18731" i="1"/>
  <c r="AE18730" i="1"/>
  <c r="AE18729" i="1"/>
  <c r="AE18728" i="1"/>
  <c r="AE18727" i="1"/>
  <c r="AE18726" i="1"/>
  <c r="AE18725" i="1"/>
  <c r="AE18724" i="1"/>
  <c r="AE18723" i="1"/>
  <c r="AE18722" i="1"/>
  <c r="AE18721" i="1"/>
  <c r="AE18720" i="1"/>
  <c r="AE18719" i="1"/>
  <c r="AE18718" i="1"/>
  <c r="AE18717" i="1"/>
  <c r="AE18716" i="1"/>
  <c r="AE18715" i="1"/>
  <c r="AE18714" i="1"/>
  <c r="AE18713" i="1"/>
  <c r="AE18712" i="1"/>
  <c r="AE18711" i="1"/>
  <c r="AE18710" i="1"/>
  <c r="AE18709" i="1"/>
  <c r="AE18708" i="1"/>
  <c r="AE18707" i="1"/>
  <c r="AE18706" i="1"/>
  <c r="AE18705" i="1"/>
  <c r="AE18704" i="1"/>
  <c r="AE18703" i="1"/>
  <c r="AE18702" i="1"/>
  <c r="AE18701" i="1"/>
  <c r="AE18700" i="1"/>
  <c r="AE18699" i="1"/>
  <c r="AE18698" i="1"/>
  <c r="AE18697" i="1"/>
  <c r="AE18696" i="1"/>
  <c r="AE18695" i="1"/>
  <c r="AE18694" i="1"/>
  <c r="AE18693" i="1"/>
  <c r="AE18692" i="1"/>
  <c r="AE18691" i="1"/>
  <c r="AE18690" i="1"/>
  <c r="AE18689" i="1"/>
  <c r="AE18688" i="1"/>
  <c r="AE18687" i="1"/>
  <c r="AE18686" i="1"/>
  <c r="AE18685" i="1"/>
  <c r="AE18684" i="1"/>
  <c r="AE18683" i="1"/>
  <c r="AE18682" i="1"/>
  <c r="AE18681" i="1"/>
  <c r="AE18680" i="1"/>
  <c r="AE18679" i="1"/>
  <c r="AE18678" i="1"/>
  <c r="AE18677" i="1"/>
  <c r="AE18676" i="1"/>
  <c r="AE18675" i="1"/>
  <c r="AE18674" i="1"/>
  <c r="AE18673" i="1"/>
  <c r="AE18672" i="1"/>
  <c r="AE18671" i="1"/>
  <c r="AE18670" i="1"/>
  <c r="AE18669" i="1"/>
  <c r="AE18668" i="1"/>
  <c r="AE18667" i="1"/>
  <c r="AE18666" i="1"/>
  <c r="AE18665" i="1"/>
  <c r="AE18664" i="1"/>
  <c r="AE18663" i="1"/>
  <c r="AE18662" i="1"/>
  <c r="AE18661" i="1"/>
  <c r="AE18660" i="1"/>
  <c r="AE18659" i="1"/>
  <c r="AE18658" i="1"/>
  <c r="AE18657" i="1"/>
  <c r="AE18656" i="1"/>
  <c r="AE18655" i="1"/>
  <c r="AE18654" i="1"/>
  <c r="AE18653" i="1"/>
  <c r="AE18652" i="1"/>
  <c r="AE18651" i="1"/>
  <c r="AE18650" i="1"/>
  <c r="AE18649" i="1"/>
  <c r="AE18648" i="1"/>
  <c r="AE18647" i="1"/>
  <c r="AE18646" i="1"/>
  <c r="AE18645" i="1"/>
  <c r="AE18644" i="1"/>
  <c r="AE18643" i="1"/>
  <c r="AE18642" i="1"/>
  <c r="AE18641" i="1"/>
  <c r="AE18640" i="1"/>
  <c r="AE18639" i="1"/>
  <c r="AE18638" i="1"/>
  <c r="AE18637" i="1"/>
  <c r="AE18636" i="1"/>
  <c r="AE18635" i="1"/>
  <c r="AE18634" i="1"/>
  <c r="AE18633" i="1"/>
  <c r="AE18632" i="1"/>
  <c r="AE18631" i="1"/>
  <c r="AE18630" i="1"/>
  <c r="AE18629" i="1"/>
  <c r="AE18628" i="1"/>
  <c r="AE18627" i="1"/>
  <c r="AE18626" i="1"/>
  <c r="AE18625" i="1"/>
  <c r="AE18624" i="1"/>
  <c r="AE18623" i="1"/>
  <c r="AE18622" i="1"/>
  <c r="AE18621" i="1"/>
  <c r="AE18620" i="1"/>
  <c r="AE18619" i="1"/>
  <c r="AE18618" i="1"/>
  <c r="AE18617" i="1"/>
  <c r="AE18616" i="1"/>
  <c r="AE18615" i="1"/>
  <c r="AE18614" i="1"/>
  <c r="AE18613" i="1"/>
  <c r="AE18612" i="1"/>
  <c r="AE18611" i="1"/>
  <c r="AE18610" i="1"/>
  <c r="AE18609" i="1"/>
  <c r="AE18608" i="1"/>
  <c r="AE18607" i="1"/>
  <c r="AE18606" i="1"/>
  <c r="AE18605" i="1"/>
  <c r="AE18604" i="1"/>
  <c r="AE18603" i="1"/>
  <c r="AE18602" i="1"/>
  <c r="AE18601" i="1"/>
  <c r="AE18600" i="1"/>
  <c r="AE18599" i="1"/>
  <c r="AE18598" i="1"/>
  <c r="AE18597" i="1"/>
  <c r="AE18596" i="1"/>
  <c r="AE18595" i="1"/>
  <c r="AE18594" i="1"/>
  <c r="AE18593" i="1"/>
  <c r="AE18592" i="1"/>
  <c r="AE18591" i="1"/>
  <c r="AE18590" i="1"/>
  <c r="AE18589" i="1"/>
  <c r="AE18588" i="1"/>
  <c r="AE18587" i="1"/>
  <c r="AE18586" i="1"/>
  <c r="AE18585" i="1"/>
  <c r="AE18584" i="1"/>
  <c r="AE18583" i="1"/>
  <c r="AE18582" i="1"/>
  <c r="AE18581" i="1"/>
  <c r="AE18580" i="1"/>
  <c r="AE18579" i="1"/>
  <c r="AE18578" i="1"/>
  <c r="AE18577" i="1"/>
  <c r="AE18576" i="1"/>
  <c r="AE18575" i="1"/>
  <c r="AE18574" i="1"/>
  <c r="AE18573" i="1"/>
  <c r="AE18572" i="1"/>
  <c r="AE18571" i="1"/>
  <c r="AE18570" i="1"/>
  <c r="AE18569" i="1"/>
  <c r="AE18568" i="1"/>
  <c r="AE18567" i="1"/>
  <c r="AE18566" i="1"/>
  <c r="AE18565" i="1"/>
  <c r="AE18564" i="1"/>
  <c r="AE18563" i="1"/>
  <c r="AE18562" i="1"/>
  <c r="AE18561" i="1"/>
  <c r="AE18560" i="1"/>
  <c r="AE18559" i="1"/>
  <c r="AE18558" i="1"/>
  <c r="AE18557" i="1"/>
  <c r="AE18556" i="1"/>
  <c r="AE18555" i="1"/>
  <c r="AE18554" i="1"/>
  <c r="AE18553" i="1"/>
  <c r="AE18552" i="1"/>
  <c r="AE18551" i="1"/>
  <c r="AE18550" i="1"/>
  <c r="AE18549" i="1"/>
  <c r="AE18548" i="1"/>
  <c r="AE18547" i="1"/>
  <c r="AE18546" i="1"/>
  <c r="AE18545" i="1"/>
  <c r="AE18544" i="1"/>
  <c r="AE18543" i="1"/>
  <c r="AE18542" i="1"/>
  <c r="AE18541" i="1"/>
  <c r="AE18540" i="1"/>
  <c r="AE18539" i="1"/>
  <c r="AE18538" i="1"/>
  <c r="AE18537" i="1"/>
  <c r="AE18536" i="1"/>
  <c r="AE18535" i="1"/>
  <c r="AE18534" i="1"/>
  <c r="AE18533" i="1"/>
  <c r="AE18532" i="1"/>
  <c r="AE18531" i="1"/>
  <c r="AE18530" i="1"/>
  <c r="AE18529" i="1"/>
  <c r="AE18528" i="1"/>
  <c r="AE18527" i="1"/>
  <c r="AE18526" i="1"/>
  <c r="AE18525" i="1"/>
  <c r="AE18524" i="1"/>
  <c r="AE18523" i="1"/>
  <c r="AE18522" i="1"/>
  <c r="AE18521" i="1"/>
  <c r="AE18520" i="1"/>
  <c r="AE18519" i="1"/>
  <c r="AE18518" i="1"/>
  <c r="AE18517" i="1"/>
  <c r="AE18516" i="1"/>
  <c r="AE18515" i="1"/>
  <c r="AE18514" i="1"/>
  <c r="AE18513" i="1"/>
  <c r="AE18512" i="1"/>
  <c r="AE18511" i="1"/>
  <c r="AE18510" i="1"/>
  <c r="AE18509" i="1"/>
  <c r="AE18508" i="1"/>
  <c r="AE18507" i="1"/>
  <c r="AE18506" i="1"/>
  <c r="AE18505" i="1"/>
  <c r="AE18504" i="1"/>
  <c r="AE18503" i="1"/>
  <c r="AE18502" i="1"/>
  <c r="AE18501" i="1"/>
  <c r="AE18500" i="1"/>
  <c r="AE18499" i="1"/>
  <c r="AE18498" i="1"/>
  <c r="AE18497" i="1"/>
  <c r="AE18496" i="1"/>
  <c r="AE18495" i="1"/>
  <c r="AE18494" i="1"/>
  <c r="AE18493" i="1"/>
  <c r="AE18492" i="1"/>
  <c r="AE18491" i="1"/>
  <c r="AE18490" i="1"/>
  <c r="AE18489" i="1"/>
  <c r="AE18488" i="1"/>
  <c r="AE18487" i="1"/>
  <c r="AE18486" i="1"/>
  <c r="AE18485" i="1"/>
  <c r="AE18484" i="1"/>
  <c r="AE18483" i="1"/>
  <c r="AE18482" i="1"/>
  <c r="AE18481" i="1"/>
  <c r="AE18480" i="1"/>
  <c r="AE18479" i="1"/>
  <c r="AE18478" i="1"/>
  <c r="AE18477" i="1"/>
  <c r="AE18476" i="1"/>
  <c r="AE18475" i="1"/>
  <c r="AE18474" i="1"/>
  <c r="AE18473" i="1"/>
  <c r="AE18472" i="1"/>
  <c r="AE18471" i="1"/>
  <c r="AE18470" i="1"/>
  <c r="AE18469" i="1"/>
  <c r="AE18468" i="1"/>
  <c r="AE18467" i="1"/>
  <c r="AE18466" i="1"/>
  <c r="AE18465" i="1"/>
  <c r="AE18464" i="1"/>
  <c r="AE18463" i="1"/>
  <c r="AE18462" i="1"/>
  <c r="AE18461" i="1"/>
  <c r="AE18460" i="1"/>
  <c r="AE18459" i="1"/>
  <c r="AE18458" i="1"/>
  <c r="AE18457" i="1"/>
  <c r="AE18456" i="1"/>
  <c r="AE18455" i="1"/>
  <c r="AE18454" i="1"/>
  <c r="AE18453" i="1"/>
  <c r="AE18452" i="1"/>
  <c r="AE18451" i="1"/>
  <c r="AE18450" i="1"/>
  <c r="AE18449" i="1"/>
  <c r="AE18448" i="1"/>
  <c r="AE18447" i="1"/>
  <c r="AE18446" i="1"/>
  <c r="AE18445" i="1"/>
  <c r="AE18444" i="1"/>
  <c r="AE18443" i="1"/>
  <c r="AE18442" i="1"/>
  <c r="AE18441" i="1"/>
  <c r="AE18440" i="1"/>
  <c r="AE18439" i="1"/>
  <c r="AE18438" i="1"/>
  <c r="AE18437" i="1"/>
  <c r="AE18436" i="1"/>
  <c r="AE18435" i="1"/>
  <c r="AE18434" i="1"/>
  <c r="AE18433" i="1"/>
  <c r="AE18432" i="1"/>
  <c r="AE18431" i="1"/>
  <c r="AE18430" i="1"/>
  <c r="AE18429" i="1"/>
  <c r="AE18428" i="1"/>
  <c r="AE18427" i="1"/>
  <c r="AE18426" i="1"/>
  <c r="AE18425" i="1"/>
  <c r="AE18424" i="1"/>
  <c r="AE18423" i="1"/>
  <c r="AE18422" i="1"/>
  <c r="AE18421" i="1"/>
  <c r="AE18420" i="1"/>
  <c r="AE18419" i="1"/>
  <c r="AE18418" i="1"/>
  <c r="AE18417" i="1"/>
  <c r="AE18416" i="1"/>
  <c r="AE18415" i="1"/>
  <c r="AE18414" i="1"/>
  <c r="AE18413" i="1"/>
  <c r="AE18412" i="1"/>
  <c r="AE18411" i="1"/>
  <c r="AE18410" i="1"/>
  <c r="AE18409" i="1"/>
  <c r="AE18408" i="1"/>
  <c r="AE18407" i="1"/>
  <c r="AE18406" i="1"/>
  <c r="AE18405" i="1"/>
  <c r="AE18404" i="1"/>
  <c r="AE18403" i="1"/>
  <c r="AE18402" i="1"/>
  <c r="AE18401" i="1"/>
  <c r="AE18400" i="1"/>
  <c r="AE18399" i="1"/>
  <c r="AE18398" i="1"/>
  <c r="AE18397" i="1"/>
  <c r="AE18396" i="1"/>
  <c r="AE18395" i="1"/>
  <c r="AE18394" i="1"/>
  <c r="AE18393" i="1"/>
  <c r="AE18392" i="1"/>
  <c r="AE18391" i="1"/>
  <c r="AE18390" i="1"/>
  <c r="AE18389" i="1"/>
  <c r="AE18388" i="1"/>
  <c r="AE18387" i="1"/>
  <c r="AE18386" i="1"/>
  <c r="AE18385" i="1"/>
  <c r="AE18384" i="1"/>
  <c r="AE18383" i="1"/>
  <c r="AE18382" i="1"/>
  <c r="AE18381" i="1"/>
  <c r="AE18380" i="1"/>
  <c r="AE18379" i="1"/>
  <c r="AE18378" i="1"/>
  <c r="AE18377" i="1"/>
  <c r="AE18376" i="1"/>
  <c r="AE18375" i="1"/>
  <c r="AE18374" i="1"/>
  <c r="AE18373" i="1"/>
  <c r="AE18372" i="1"/>
  <c r="AE18371" i="1"/>
  <c r="AE18370" i="1"/>
  <c r="AE18369" i="1"/>
  <c r="AE18368" i="1"/>
  <c r="AE18367" i="1"/>
  <c r="AE18366" i="1"/>
  <c r="AE18365" i="1"/>
  <c r="AE18364" i="1"/>
  <c r="AE18363" i="1"/>
  <c r="AE18362" i="1"/>
  <c r="AE18361" i="1"/>
  <c r="AE18360" i="1"/>
  <c r="AE18359" i="1"/>
  <c r="AE18358" i="1"/>
  <c r="AE18357" i="1"/>
  <c r="AE18356" i="1"/>
  <c r="AE18355" i="1"/>
  <c r="AE18354" i="1"/>
  <c r="AE18353" i="1"/>
  <c r="AE18352" i="1"/>
  <c r="AE18351" i="1"/>
  <c r="AE18350" i="1"/>
  <c r="AE18349" i="1"/>
  <c r="AE18348" i="1"/>
  <c r="AE18347" i="1"/>
  <c r="AE18346" i="1"/>
  <c r="AE18345" i="1"/>
  <c r="AE18344" i="1"/>
  <c r="AE18343" i="1"/>
  <c r="AE18342" i="1"/>
  <c r="AE18341" i="1"/>
  <c r="AE18340" i="1"/>
  <c r="AE18339" i="1"/>
  <c r="AE18338" i="1"/>
  <c r="AE18337" i="1"/>
  <c r="AE18336" i="1"/>
  <c r="AE18335" i="1"/>
  <c r="AE18334" i="1"/>
  <c r="AE18333" i="1"/>
  <c r="AE18332" i="1"/>
  <c r="AE18331" i="1"/>
  <c r="AE18330" i="1"/>
  <c r="AE18329" i="1"/>
  <c r="AE18328" i="1"/>
  <c r="AE18327" i="1"/>
  <c r="AE18326" i="1"/>
  <c r="AE18325" i="1"/>
  <c r="AE18324" i="1"/>
  <c r="AE18323" i="1"/>
  <c r="AE18322" i="1"/>
  <c r="AE18321" i="1"/>
  <c r="AE18320" i="1"/>
  <c r="AE18319" i="1"/>
  <c r="AE18318" i="1"/>
  <c r="AE18317" i="1"/>
  <c r="AE18316" i="1"/>
  <c r="AE18315" i="1"/>
  <c r="AE18314" i="1"/>
  <c r="AE18313" i="1"/>
  <c r="AE18312" i="1"/>
  <c r="AE18311" i="1"/>
  <c r="AE18310" i="1"/>
  <c r="AE18309" i="1"/>
  <c r="AE18308" i="1"/>
  <c r="AE18307" i="1"/>
  <c r="AE18306" i="1"/>
  <c r="AE18305" i="1"/>
  <c r="AE18304" i="1"/>
  <c r="AE18303" i="1"/>
  <c r="AE18302" i="1"/>
  <c r="AE18301" i="1"/>
  <c r="AE18300" i="1"/>
  <c r="AE18299" i="1"/>
  <c r="AE18298" i="1"/>
  <c r="AE18297" i="1"/>
  <c r="AE18296" i="1"/>
  <c r="AE18295" i="1"/>
  <c r="AE18294" i="1"/>
  <c r="AE18293" i="1"/>
  <c r="AE18292" i="1"/>
  <c r="AE18291" i="1"/>
  <c r="AE18290" i="1"/>
  <c r="AE18289" i="1"/>
  <c r="AE18288" i="1"/>
  <c r="AE18287" i="1"/>
  <c r="AE18286" i="1"/>
  <c r="AE18285" i="1"/>
  <c r="AE18284" i="1"/>
  <c r="AE18283" i="1"/>
  <c r="AE18282" i="1"/>
  <c r="AE18281" i="1"/>
  <c r="AE18280" i="1"/>
  <c r="AE18279" i="1"/>
  <c r="AE18278" i="1"/>
  <c r="AE18277" i="1"/>
  <c r="AE18276" i="1"/>
  <c r="AE18275" i="1"/>
  <c r="AE18274" i="1"/>
  <c r="AE18273" i="1"/>
  <c r="AE18272" i="1"/>
  <c r="AE18271" i="1"/>
  <c r="AE18270" i="1"/>
  <c r="AE18269" i="1"/>
  <c r="AE18268" i="1"/>
  <c r="AE18267" i="1"/>
  <c r="AE18266" i="1"/>
  <c r="AE18265" i="1"/>
  <c r="AE18264" i="1"/>
  <c r="AE18263" i="1"/>
  <c r="AE18262" i="1"/>
  <c r="AE18261" i="1"/>
  <c r="AE18260" i="1"/>
  <c r="AE18259" i="1"/>
  <c r="AE18258" i="1"/>
  <c r="AE18257" i="1"/>
  <c r="AE18256" i="1"/>
  <c r="AE18255" i="1"/>
  <c r="AE18254" i="1"/>
  <c r="AE18253" i="1"/>
  <c r="AE18252" i="1"/>
  <c r="AE18251" i="1"/>
  <c r="AE18250" i="1"/>
  <c r="AE18249" i="1"/>
  <c r="AE18248" i="1"/>
  <c r="AE18247" i="1"/>
  <c r="AE18246" i="1"/>
  <c r="AE18245" i="1"/>
  <c r="AE18244" i="1"/>
  <c r="AE18243" i="1"/>
  <c r="AE18242" i="1"/>
  <c r="AE18241" i="1"/>
  <c r="AE18240" i="1"/>
  <c r="AE18239" i="1"/>
  <c r="AE18238" i="1"/>
  <c r="AE18237" i="1"/>
  <c r="AE18236" i="1"/>
  <c r="AE18235" i="1"/>
  <c r="AE18234" i="1"/>
  <c r="AE18233" i="1"/>
  <c r="AE18232" i="1"/>
  <c r="AE18231" i="1"/>
  <c r="AE18230" i="1"/>
  <c r="AE18229" i="1"/>
  <c r="AE18228" i="1"/>
  <c r="AE18227" i="1"/>
  <c r="AE18226" i="1"/>
  <c r="AE18225" i="1"/>
  <c r="AE18224" i="1"/>
  <c r="AE18223" i="1"/>
  <c r="AE18222" i="1"/>
  <c r="AE18221" i="1"/>
  <c r="AE18220" i="1"/>
  <c r="AE18219" i="1"/>
  <c r="AE18218" i="1"/>
  <c r="AE18217" i="1"/>
  <c r="AE18216" i="1"/>
  <c r="AE18215" i="1"/>
  <c r="AE18214" i="1"/>
  <c r="AE18213" i="1"/>
  <c r="AE18212" i="1"/>
  <c r="AE18211" i="1"/>
  <c r="AE18210" i="1"/>
  <c r="AE18209" i="1"/>
  <c r="AE18208" i="1"/>
  <c r="AE18207" i="1"/>
  <c r="AE18206" i="1"/>
  <c r="AE18205" i="1"/>
  <c r="AE18204" i="1"/>
  <c r="AE18203" i="1"/>
  <c r="AE18202" i="1"/>
  <c r="AE18201" i="1"/>
  <c r="AE18200" i="1"/>
  <c r="AE18199" i="1"/>
  <c r="AE18198" i="1"/>
  <c r="AE18197" i="1"/>
  <c r="AE18196" i="1"/>
  <c r="AE18195" i="1"/>
  <c r="AE18194" i="1"/>
  <c r="AE18193" i="1"/>
  <c r="AE18192" i="1"/>
  <c r="AE18191" i="1"/>
  <c r="AE18190" i="1"/>
  <c r="AE18189" i="1"/>
  <c r="AE18188" i="1"/>
  <c r="AE18187" i="1"/>
  <c r="AE18186" i="1"/>
  <c r="AE18185" i="1"/>
  <c r="AE18184" i="1"/>
  <c r="AE18183" i="1"/>
  <c r="AE18182" i="1"/>
  <c r="AE18181" i="1"/>
  <c r="AE18180" i="1"/>
  <c r="AE18179" i="1"/>
  <c r="AE18178" i="1"/>
  <c r="AE18177" i="1"/>
  <c r="AE18176" i="1"/>
  <c r="AE18175" i="1"/>
  <c r="AE18174" i="1"/>
  <c r="AE18173" i="1"/>
  <c r="AE18172" i="1"/>
  <c r="AE18171" i="1"/>
  <c r="AE18170" i="1"/>
  <c r="AE18169" i="1"/>
  <c r="AE18168" i="1"/>
  <c r="AE18167" i="1"/>
  <c r="AE18166" i="1"/>
  <c r="AE18165" i="1"/>
  <c r="AE18164" i="1"/>
  <c r="AE18163" i="1"/>
  <c r="AE18162" i="1"/>
  <c r="AE18161" i="1"/>
  <c r="AE18160" i="1"/>
  <c r="AE18159" i="1"/>
  <c r="AE18158" i="1"/>
  <c r="AE18157" i="1"/>
  <c r="AE18156" i="1"/>
  <c r="AE18155" i="1"/>
  <c r="AE18154" i="1"/>
  <c r="AE18153" i="1"/>
  <c r="AE18152" i="1"/>
  <c r="AE18151" i="1"/>
  <c r="AE18150" i="1"/>
  <c r="AE18149" i="1"/>
  <c r="AE18148" i="1"/>
  <c r="AE18147" i="1"/>
  <c r="AE18146" i="1"/>
  <c r="AE18145" i="1"/>
  <c r="AE18144" i="1"/>
  <c r="AE18143" i="1"/>
  <c r="AE18142" i="1"/>
  <c r="AE18141" i="1"/>
  <c r="AE18140" i="1"/>
  <c r="AE18139" i="1"/>
  <c r="AE18138" i="1"/>
  <c r="AE18137" i="1"/>
  <c r="AE18136" i="1"/>
  <c r="AE18135" i="1"/>
  <c r="AE18134" i="1"/>
  <c r="AE18133" i="1"/>
  <c r="AE18132" i="1"/>
  <c r="AE18131" i="1"/>
  <c r="AE18130" i="1"/>
  <c r="AE18129" i="1"/>
  <c r="AE18128" i="1"/>
  <c r="AE18127" i="1"/>
  <c r="AE18126" i="1"/>
  <c r="AE18125" i="1"/>
  <c r="AE18124" i="1"/>
  <c r="AE18123" i="1"/>
  <c r="AE18122" i="1"/>
  <c r="AE18121" i="1"/>
  <c r="AE18120" i="1"/>
  <c r="AE18119" i="1"/>
  <c r="AE18118" i="1"/>
  <c r="AE18117" i="1"/>
  <c r="AE18116" i="1"/>
  <c r="AE18115" i="1"/>
  <c r="AE18114" i="1"/>
  <c r="AE18113" i="1"/>
  <c r="AE18112" i="1"/>
  <c r="AE18111" i="1"/>
  <c r="AE18110" i="1"/>
  <c r="AE18109" i="1"/>
  <c r="AE18108" i="1"/>
  <c r="AE18107" i="1"/>
  <c r="AE18106" i="1"/>
  <c r="AE18105" i="1"/>
  <c r="AE18104" i="1"/>
  <c r="AE18103" i="1"/>
  <c r="AE18102" i="1"/>
  <c r="AE18101" i="1"/>
  <c r="AE18100" i="1"/>
  <c r="AE18099" i="1"/>
  <c r="AE18098" i="1"/>
  <c r="AE18097" i="1"/>
  <c r="AE18096" i="1"/>
  <c r="AE18095" i="1"/>
  <c r="AE18094" i="1"/>
  <c r="AE18093" i="1"/>
  <c r="AE18092" i="1"/>
  <c r="AE18091" i="1"/>
  <c r="AE18090" i="1"/>
  <c r="AE18089" i="1"/>
  <c r="AE18088" i="1"/>
  <c r="AE18087" i="1"/>
  <c r="AE18086" i="1"/>
  <c r="AE18085" i="1"/>
  <c r="AE18084" i="1"/>
  <c r="AE18083" i="1"/>
  <c r="AE18082" i="1"/>
  <c r="AE18081" i="1"/>
  <c r="AE18080" i="1"/>
  <c r="AE18079" i="1"/>
  <c r="AE18078" i="1"/>
  <c r="AE18077" i="1"/>
  <c r="AE18076" i="1"/>
  <c r="AE18075" i="1"/>
  <c r="AE18074" i="1"/>
  <c r="AE18073" i="1"/>
  <c r="AE18072" i="1"/>
  <c r="AE18071" i="1"/>
  <c r="AE18070" i="1"/>
  <c r="AE18069" i="1"/>
  <c r="AE18068" i="1"/>
  <c r="AE18067" i="1"/>
  <c r="AE18066" i="1"/>
  <c r="AE18065" i="1"/>
  <c r="AE18064" i="1"/>
  <c r="AE18063" i="1"/>
  <c r="AE18062" i="1"/>
  <c r="AE18061" i="1"/>
  <c r="AE18060" i="1"/>
  <c r="AE18059" i="1"/>
  <c r="AE18058" i="1"/>
  <c r="AE18057" i="1"/>
  <c r="AE18056" i="1"/>
  <c r="AE18055" i="1"/>
  <c r="AE18054" i="1"/>
  <c r="AE18053" i="1"/>
  <c r="AE18052" i="1"/>
  <c r="AE18051" i="1"/>
  <c r="AE18050" i="1"/>
  <c r="AE18049" i="1"/>
  <c r="AE18048" i="1"/>
  <c r="AE18047" i="1"/>
  <c r="AE18046" i="1"/>
  <c r="AE18045" i="1"/>
  <c r="AE18044" i="1"/>
  <c r="AE18043" i="1"/>
  <c r="AE18042" i="1"/>
  <c r="AE18041" i="1"/>
  <c r="AE18040" i="1"/>
  <c r="AE18039" i="1"/>
  <c r="AE18038" i="1"/>
  <c r="AE18037" i="1"/>
  <c r="AE18036" i="1"/>
  <c r="AE18035" i="1"/>
  <c r="AE18034" i="1"/>
  <c r="AE18033" i="1"/>
  <c r="AE18032" i="1"/>
  <c r="AE18031" i="1"/>
  <c r="AE18030" i="1"/>
  <c r="AE18029" i="1"/>
  <c r="AE18028" i="1"/>
  <c r="AE18027" i="1"/>
  <c r="AE18026" i="1"/>
  <c r="AE18025" i="1"/>
  <c r="AE18024" i="1"/>
  <c r="AE18023" i="1"/>
  <c r="AE18022" i="1"/>
  <c r="AE18021" i="1"/>
  <c r="AE18020" i="1"/>
  <c r="AE18019" i="1"/>
  <c r="AE18018" i="1"/>
  <c r="AE18017" i="1"/>
  <c r="AE18016" i="1"/>
  <c r="AE18015" i="1"/>
  <c r="AE18014" i="1"/>
  <c r="AE18013" i="1"/>
  <c r="AE18012" i="1"/>
  <c r="AE18011" i="1"/>
  <c r="AE18010" i="1"/>
  <c r="AE18009" i="1"/>
  <c r="AE18008" i="1"/>
  <c r="AE18007" i="1"/>
  <c r="AE18006" i="1"/>
  <c r="AE18005" i="1"/>
  <c r="AE18004" i="1"/>
  <c r="AE18003" i="1"/>
  <c r="AE18002" i="1"/>
  <c r="AE18001" i="1"/>
  <c r="AE18000" i="1"/>
  <c r="AE17999" i="1"/>
  <c r="AE17998" i="1"/>
  <c r="AE17997" i="1"/>
  <c r="AE17996" i="1"/>
  <c r="AE17995" i="1"/>
  <c r="AE17994" i="1"/>
  <c r="AE17993" i="1"/>
  <c r="AE17992" i="1"/>
  <c r="AE17991" i="1"/>
  <c r="AE17990" i="1"/>
  <c r="AE17989" i="1"/>
  <c r="AE17988" i="1"/>
  <c r="AE17987" i="1"/>
  <c r="AE17986" i="1"/>
  <c r="AE17985" i="1"/>
  <c r="AE17984" i="1"/>
  <c r="AE17983" i="1"/>
  <c r="AE17982" i="1"/>
  <c r="AE17981" i="1"/>
  <c r="AE17980" i="1"/>
  <c r="AE17979" i="1"/>
  <c r="AE17978" i="1"/>
  <c r="AE17977" i="1"/>
  <c r="AE17976" i="1"/>
  <c r="AE17975" i="1"/>
  <c r="AE17974" i="1"/>
  <c r="AE17973" i="1"/>
  <c r="AE17972" i="1"/>
  <c r="AE17971" i="1"/>
  <c r="AE17970" i="1"/>
  <c r="AE17969" i="1"/>
  <c r="AE17968" i="1"/>
  <c r="AE17967" i="1"/>
  <c r="AE17966" i="1"/>
  <c r="AE17965" i="1"/>
  <c r="AE17964" i="1"/>
  <c r="AE17963" i="1"/>
  <c r="AE17962" i="1"/>
  <c r="AE17961" i="1"/>
  <c r="AE17960" i="1"/>
  <c r="AE17959" i="1"/>
  <c r="AE17958" i="1"/>
  <c r="AE17957" i="1"/>
  <c r="AE17956" i="1"/>
  <c r="AE17955" i="1"/>
  <c r="AE17954" i="1"/>
  <c r="AE17953" i="1"/>
  <c r="AE17952" i="1"/>
  <c r="AE17951" i="1"/>
  <c r="AE17950" i="1"/>
  <c r="AE17949" i="1"/>
  <c r="AE17948" i="1"/>
  <c r="AE17947" i="1"/>
  <c r="AE17946" i="1"/>
  <c r="AE17945" i="1"/>
  <c r="AE17944" i="1"/>
  <c r="AE17943" i="1"/>
  <c r="AE17942" i="1"/>
  <c r="AE17941" i="1"/>
  <c r="AE17940" i="1"/>
  <c r="AE17939" i="1"/>
  <c r="AE17938" i="1"/>
  <c r="AE17937" i="1"/>
  <c r="AE17936" i="1"/>
  <c r="AE17935" i="1"/>
  <c r="AE17934" i="1"/>
  <c r="AE17933" i="1"/>
  <c r="AE17932" i="1"/>
  <c r="AE17931" i="1"/>
  <c r="AE17930" i="1"/>
  <c r="AE17929" i="1"/>
  <c r="AE17928" i="1"/>
  <c r="AE17927" i="1"/>
  <c r="AE17926" i="1"/>
  <c r="AE17925" i="1"/>
  <c r="AE17924" i="1"/>
  <c r="AE17923" i="1"/>
  <c r="AE17922" i="1"/>
  <c r="AE17921" i="1"/>
  <c r="AE17920" i="1"/>
  <c r="AE17919" i="1"/>
  <c r="AE17918" i="1"/>
  <c r="AE17917" i="1"/>
  <c r="AE17916" i="1"/>
  <c r="AE17915" i="1"/>
  <c r="AE17914" i="1"/>
  <c r="AE17913" i="1"/>
  <c r="AE17912" i="1"/>
  <c r="AE17911" i="1"/>
  <c r="AE17910" i="1"/>
  <c r="AE17909" i="1"/>
  <c r="AE17908" i="1"/>
  <c r="AE17907" i="1"/>
  <c r="AE17906" i="1"/>
  <c r="AE17905" i="1"/>
  <c r="AE17904" i="1"/>
  <c r="AE17903" i="1"/>
  <c r="AE17902" i="1"/>
  <c r="AE17901" i="1"/>
  <c r="AE17900" i="1"/>
  <c r="AE17899" i="1"/>
  <c r="AE17898" i="1"/>
  <c r="AE17897" i="1"/>
  <c r="AE17896" i="1"/>
  <c r="AE17895" i="1"/>
  <c r="AE17894" i="1"/>
  <c r="AE17893" i="1"/>
  <c r="AE17892" i="1"/>
  <c r="AE17891" i="1"/>
  <c r="AE17890" i="1"/>
  <c r="AE17889" i="1"/>
  <c r="AE17888" i="1"/>
  <c r="AE17887" i="1"/>
  <c r="AE17886" i="1"/>
  <c r="AE17885" i="1"/>
  <c r="AE17884" i="1"/>
  <c r="AE17883" i="1"/>
  <c r="AE17882" i="1"/>
  <c r="AE17881" i="1"/>
  <c r="AE17880" i="1"/>
  <c r="AE17879" i="1"/>
  <c r="AE17878" i="1"/>
  <c r="AE17877" i="1"/>
  <c r="AE17876" i="1"/>
  <c r="AE17875" i="1"/>
  <c r="AE17874" i="1"/>
  <c r="AE17873" i="1"/>
  <c r="AE17872" i="1"/>
  <c r="AE17871" i="1"/>
  <c r="AE17870" i="1"/>
  <c r="AE17869" i="1"/>
  <c r="AE17868" i="1"/>
  <c r="AE17867" i="1"/>
  <c r="AE17866" i="1"/>
  <c r="AE17865" i="1"/>
  <c r="AE17864" i="1"/>
  <c r="AE17863" i="1"/>
  <c r="AE17862" i="1"/>
  <c r="AE17861" i="1"/>
  <c r="AE17860" i="1"/>
  <c r="AE17859" i="1"/>
  <c r="AE17858" i="1"/>
  <c r="AE17857" i="1"/>
  <c r="AE17856" i="1"/>
  <c r="AE17855" i="1"/>
  <c r="AE17854" i="1"/>
  <c r="AE17853" i="1"/>
  <c r="AE17852" i="1"/>
  <c r="AE17851" i="1"/>
  <c r="AE17850" i="1"/>
  <c r="AE17849" i="1"/>
  <c r="AE17848" i="1"/>
  <c r="AE17847" i="1"/>
  <c r="AE17846" i="1"/>
  <c r="AE17845" i="1"/>
  <c r="AE17844" i="1"/>
  <c r="AE17843" i="1"/>
  <c r="AE17842" i="1"/>
  <c r="AE17841" i="1"/>
  <c r="AE17840" i="1"/>
  <c r="AE17839" i="1"/>
  <c r="AE17838" i="1"/>
  <c r="AE17837" i="1"/>
  <c r="AE17836" i="1"/>
  <c r="AE17835" i="1"/>
  <c r="AE17834" i="1"/>
  <c r="AE17833" i="1"/>
  <c r="AE17832" i="1"/>
  <c r="AE17831" i="1"/>
  <c r="AE17830" i="1"/>
  <c r="AE17829" i="1"/>
  <c r="AE17828" i="1"/>
  <c r="AE17827" i="1"/>
  <c r="AE17826" i="1"/>
  <c r="AE17825" i="1"/>
  <c r="AE17824" i="1"/>
  <c r="AE17823" i="1"/>
  <c r="AE17822" i="1"/>
  <c r="AE17821" i="1"/>
  <c r="AE17820" i="1"/>
  <c r="AE17819" i="1"/>
  <c r="AE17818" i="1"/>
  <c r="AE17817" i="1"/>
  <c r="AE17816" i="1"/>
  <c r="AE17815" i="1"/>
  <c r="AE17814" i="1"/>
  <c r="AE17813" i="1"/>
  <c r="AE17812" i="1"/>
  <c r="AE17811" i="1"/>
  <c r="AE17810" i="1"/>
  <c r="AE17809" i="1"/>
  <c r="AE17808" i="1"/>
  <c r="AE17807" i="1"/>
  <c r="AE17806" i="1"/>
  <c r="AE17805" i="1"/>
  <c r="AE17804" i="1"/>
  <c r="AE17803" i="1"/>
  <c r="AE17802" i="1"/>
  <c r="AE17801" i="1"/>
  <c r="AE17800" i="1"/>
  <c r="AE17799" i="1"/>
  <c r="AE17798" i="1"/>
  <c r="AE17797" i="1"/>
  <c r="AE17796" i="1"/>
  <c r="AE17795" i="1"/>
  <c r="AE17794" i="1"/>
  <c r="AE17793" i="1"/>
  <c r="AE17792" i="1"/>
  <c r="AE17791" i="1"/>
  <c r="AE17790" i="1"/>
  <c r="AE17789" i="1"/>
  <c r="AE17788" i="1"/>
  <c r="AE17787" i="1"/>
  <c r="AE17786" i="1"/>
  <c r="AE17785" i="1"/>
  <c r="AE17784" i="1"/>
  <c r="AE17783" i="1"/>
  <c r="AE17782" i="1"/>
  <c r="AE17781" i="1"/>
  <c r="AE17780" i="1"/>
  <c r="AE17779" i="1"/>
  <c r="AE17778" i="1"/>
  <c r="AE17777" i="1"/>
  <c r="AE17776" i="1"/>
  <c r="AE17775" i="1"/>
  <c r="AE17774" i="1"/>
  <c r="AE17773" i="1"/>
  <c r="AE17772" i="1"/>
  <c r="AE17771" i="1"/>
  <c r="AE17770" i="1"/>
  <c r="AE17769" i="1"/>
  <c r="AE17768" i="1"/>
  <c r="AE17767" i="1"/>
  <c r="AE17766" i="1"/>
  <c r="AE17765" i="1"/>
  <c r="AE17764" i="1"/>
  <c r="AE17763" i="1"/>
  <c r="AE17762" i="1"/>
  <c r="AE17761" i="1"/>
  <c r="AE17760" i="1"/>
  <c r="AE17759" i="1"/>
  <c r="AE17758" i="1"/>
  <c r="AE17757" i="1"/>
  <c r="AE17756" i="1"/>
  <c r="AE17755" i="1"/>
  <c r="AE17754" i="1"/>
  <c r="AE17753" i="1"/>
  <c r="AE17752" i="1"/>
  <c r="AE17751" i="1"/>
  <c r="AE17750" i="1"/>
  <c r="AE17749" i="1"/>
  <c r="AE17748" i="1"/>
  <c r="AE17747" i="1"/>
  <c r="AE17746" i="1"/>
  <c r="AE17745" i="1"/>
  <c r="AE17744" i="1"/>
  <c r="AE17743" i="1"/>
  <c r="AE17742" i="1"/>
  <c r="AE17741" i="1"/>
  <c r="AE17740" i="1"/>
  <c r="AE17739" i="1"/>
  <c r="AE17738" i="1"/>
  <c r="AE17737" i="1"/>
  <c r="AE17736" i="1"/>
  <c r="AE17735" i="1"/>
  <c r="AE17734" i="1"/>
  <c r="AE17733" i="1"/>
  <c r="AE17732" i="1"/>
  <c r="AE17731" i="1"/>
  <c r="AE17730" i="1"/>
  <c r="AE17729" i="1"/>
  <c r="AE17728" i="1"/>
  <c r="AE17727" i="1"/>
  <c r="AE17726" i="1"/>
  <c r="AE17725" i="1"/>
  <c r="AE17724" i="1"/>
  <c r="AE17723" i="1"/>
  <c r="AE17722" i="1"/>
  <c r="AE17721" i="1"/>
  <c r="AE17720" i="1"/>
  <c r="AE17719" i="1"/>
  <c r="AE17718" i="1"/>
  <c r="AE17717" i="1"/>
  <c r="AE17716" i="1"/>
  <c r="AE17715" i="1"/>
  <c r="AE17714" i="1"/>
  <c r="AE17713" i="1"/>
  <c r="AE17712" i="1"/>
  <c r="AE17711" i="1"/>
  <c r="AE17710" i="1"/>
  <c r="AE17709" i="1"/>
  <c r="AE17708" i="1"/>
  <c r="AE17707" i="1"/>
  <c r="AE17706" i="1"/>
  <c r="AE17705" i="1"/>
  <c r="AE17704" i="1"/>
  <c r="AE17703" i="1"/>
  <c r="AE17702" i="1"/>
  <c r="AE17701" i="1"/>
  <c r="AE17700" i="1"/>
  <c r="AE17699" i="1"/>
  <c r="AE17698" i="1"/>
  <c r="AE17697" i="1"/>
  <c r="AE17696" i="1"/>
  <c r="AE17695" i="1"/>
  <c r="AE17694" i="1"/>
  <c r="AE17693" i="1"/>
  <c r="AE17692" i="1"/>
  <c r="AE17691" i="1"/>
  <c r="AE17690" i="1"/>
  <c r="AE17689" i="1"/>
  <c r="AE17688" i="1"/>
  <c r="AE17687" i="1"/>
  <c r="AE17686" i="1"/>
  <c r="AE17685" i="1"/>
  <c r="AE17684" i="1"/>
  <c r="AE17683" i="1"/>
  <c r="AE17682" i="1"/>
  <c r="AE17681" i="1"/>
  <c r="AE17680" i="1"/>
  <c r="AE17679" i="1"/>
  <c r="AE17678" i="1"/>
  <c r="AE17677" i="1"/>
  <c r="AE17676" i="1"/>
  <c r="AE17675" i="1"/>
  <c r="AE17674" i="1"/>
  <c r="AE17673" i="1"/>
  <c r="AE17672" i="1"/>
  <c r="AE17671" i="1"/>
  <c r="AE17670" i="1"/>
  <c r="AE17669" i="1"/>
  <c r="AE17668" i="1"/>
  <c r="AE17667" i="1"/>
  <c r="AE17666" i="1"/>
  <c r="AE17665" i="1"/>
  <c r="AE17664" i="1"/>
  <c r="AE17663" i="1"/>
  <c r="AE17662" i="1"/>
  <c r="AE17661" i="1"/>
  <c r="AE17660" i="1"/>
  <c r="AE17659" i="1"/>
  <c r="AE17658" i="1"/>
  <c r="AE17657" i="1"/>
  <c r="AE17656" i="1"/>
  <c r="AE17655" i="1"/>
  <c r="AE17654" i="1"/>
  <c r="AE17653" i="1"/>
  <c r="AE17652" i="1"/>
  <c r="AE17651" i="1"/>
  <c r="AE17650" i="1"/>
  <c r="AE17649" i="1"/>
  <c r="AE17648" i="1"/>
  <c r="AE17647" i="1"/>
  <c r="AE17646" i="1"/>
  <c r="AE17645" i="1"/>
  <c r="AE17644" i="1"/>
  <c r="AE17643" i="1"/>
  <c r="AE17642" i="1"/>
  <c r="AE17641" i="1"/>
  <c r="AE17640" i="1"/>
  <c r="AE17639" i="1"/>
  <c r="AE17638" i="1"/>
  <c r="AE17637" i="1"/>
  <c r="AE17636" i="1"/>
  <c r="AE17635" i="1"/>
  <c r="AE17634" i="1"/>
  <c r="AE17633" i="1"/>
  <c r="AE17632" i="1"/>
  <c r="AE17631" i="1"/>
  <c r="AE17630" i="1"/>
  <c r="AE17629" i="1"/>
  <c r="AE17628" i="1"/>
  <c r="AE17627" i="1"/>
  <c r="AE17626" i="1"/>
  <c r="AE17625" i="1"/>
  <c r="AE17624" i="1"/>
  <c r="AE17623" i="1"/>
  <c r="AE17622" i="1"/>
  <c r="AE17621" i="1"/>
  <c r="AE17620" i="1"/>
  <c r="AE17619" i="1"/>
  <c r="AE17618" i="1"/>
  <c r="AE17617" i="1"/>
  <c r="AE17616" i="1"/>
  <c r="AE17615" i="1"/>
  <c r="AE17614" i="1"/>
  <c r="AE17613" i="1"/>
  <c r="AE17612" i="1"/>
  <c r="AE17611" i="1"/>
  <c r="AE17610" i="1"/>
  <c r="AE17609" i="1"/>
  <c r="AE17608" i="1"/>
  <c r="AE17607" i="1"/>
  <c r="AE17606" i="1"/>
  <c r="AE17605" i="1"/>
  <c r="AE17604" i="1"/>
  <c r="AE17603" i="1"/>
  <c r="AE17602" i="1"/>
  <c r="AE17601" i="1"/>
  <c r="AE17600" i="1"/>
  <c r="AE17599" i="1"/>
  <c r="AE17598" i="1"/>
  <c r="AE17597" i="1"/>
  <c r="AE17596" i="1"/>
  <c r="AE17595" i="1"/>
  <c r="AE17594" i="1"/>
  <c r="AE17593" i="1"/>
  <c r="AE17592" i="1"/>
  <c r="AE17591" i="1"/>
  <c r="AE17590" i="1"/>
  <c r="AE17589" i="1"/>
  <c r="AE17588" i="1"/>
  <c r="AE17587" i="1"/>
  <c r="AE17586" i="1"/>
  <c r="AE17585" i="1"/>
  <c r="AE17584" i="1"/>
  <c r="AE17583" i="1"/>
  <c r="AE17582" i="1"/>
  <c r="AE17581" i="1"/>
  <c r="AE17580" i="1"/>
  <c r="AE17579" i="1"/>
  <c r="AE17578" i="1"/>
  <c r="AE17577" i="1"/>
  <c r="AE17576" i="1"/>
  <c r="AE17575" i="1"/>
  <c r="AE17574" i="1"/>
  <c r="AE17573" i="1"/>
  <c r="AE17572" i="1"/>
  <c r="AE17571" i="1"/>
  <c r="AE17570" i="1"/>
  <c r="AE17569" i="1"/>
  <c r="AE17568" i="1"/>
  <c r="AE17567" i="1"/>
  <c r="AE17566" i="1"/>
  <c r="AE17565" i="1"/>
  <c r="AE17564" i="1"/>
  <c r="AE17563" i="1"/>
  <c r="AE17562" i="1"/>
  <c r="AE17561" i="1"/>
  <c r="AE17560" i="1"/>
  <c r="AE17559" i="1"/>
  <c r="AE17558" i="1"/>
  <c r="AE17557" i="1"/>
  <c r="AE17556" i="1"/>
  <c r="AE17555" i="1"/>
  <c r="AE17554" i="1"/>
  <c r="AE17553" i="1"/>
  <c r="AE17552" i="1"/>
  <c r="AE17551" i="1"/>
  <c r="AE17550" i="1"/>
  <c r="AE17549" i="1"/>
  <c r="AE17548" i="1"/>
  <c r="AE17547" i="1"/>
  <c r="AE17546" i="1"/>
  <c r="AE17545" i="1"/>
  <c r="AE17544" i="1"/>
  <c r="AE17543" i="1"/>
  <c r="AE17542" i="1"/>
  <c r="AE17541" i="1"/>
  <c r="AE17540" i="1"/>
  <c r="AE17539" i="1"/>
  <c r="AE17538" i="1"/>
  <c r="AE17537" i="1"/>
  <c r="AE17536" i="1"/>
  <c r="AE17535" i="1"/>
  <c r="AE17534" i="1"/>
  <c r="AE17533" i="1"/>
  <c r="AE17532" i="1"/>
  <c r="AE17531" i="1"/>
  <c r="AE17530" i="1"/>
  <c r="AE17529" i="1"/>
  <c r="AE17528" i="1"/>
  <c r="AE17527" i="1"/>
  <c r="AE17526" i="1"/>
  <c r="AE17525" i="1"/>
  <c r="AE17524" i="1"/>
  <c r="AE17523" i="1"/>
  <c r="AE17522" i="1"/>
  <c r="AE17521" i="1"/>
  <c r="AE17520" i="1"/>
  <c r="AE17519" i="1"/>
  <c r="AE17518" i="1"/>
  <c r="AE17517" i="1"/>
  <c r="AE17516" i="1"/>
  <c r="AE17515" i="1"/>
  <c r="AE17514" i="1"/>
  <c r="AE17513" i="1"/>
  <c r="AE17512" i="1"/>
  <c r="AE17511" i="1"/>
  <c r="AE17510" i="1"/>
  <c r="AE17509" i="1"/>
  <c r="AE17508" i="1"/>
  <c r="AE17507" i="1"/>
  <c r="AE17506" i="1"/>
  <c r="AE17505" i="1"/>
  <c r="AE17504" i="1"/>
  <c r="AE17503" i="1"/>
  <c r="AE17502" i="1"/>
  <c r="AE17501" i="1"/>
  <c r="AE17500" i="1"/>
  <c r="AE17499" i="1"/>
  <c r="AE17498" i="1"/>
  <c r="AE17497" i="1"/>
  <c r="AE17496" i="1"/>
  <c r="AE17495" i="1"/>
  <c r="AE17494" i="1"/>
  <c r="AE17493" i="1"/>
  <c r="AE17492" i="1"/>
  <c r="AE17491" i="1"/>
  <c r="AE17490" i="1"/>
  <c r="AE17489" i="1"/>
  <c r="AE17488" i="1"/>
  <c r="AE17487" i="1"/>
  <c r="AE17486" i="1"/>
  <c r="AE17485" i="1"/>
  <c r="AE17484" i="1"/>
  <c r="AE17483" i="1"/>
  <c r="AE17482" i="1"/>
  <c r="AE17481" i="1"/>
  <c r="AE17480" i="1"/>
  <c r="AE17479" i="1"/>
  <c r="AE17478" i="1"/>
  <c r="AE17477" i="1"/>
  <c r="AE17476" i="1"/>
  <c r="AE17475" i="1"/>
  <c r="AE17474" i="1"/>
  <c r="AE17473" i="1"/>
  <c r="AE17472" i="1"/>
  <c r="AE17471" i="1"/>
  <c r="AE17470" i="1"/>
  <c r="AE17469" i="1"/>
  <c r="AE17468" i="1"/>
  <c r="AE17467" i="1"/>
  <c r="AE17466" i="1"/>
  <c r="AE17465" i="1"/>
  <c r="AE17464" i="1"/>
  <c r="AE17463" i="1"/>
  <c r="AE17462" i="1"/>
  <c r="AE17461" i="1"/>
  <c r="AE17460" i="1"/>
  <c r="AE17459" i="1"/>
  <c r="AE17458" i="1"/>
  <c r="AE17457" i="1"/>
  <c r="AE17456" i="1"/>
  <c r="AE17455" i="1"/>
  <c r="AE17454" i="1"/>
  <c r="AE17453" i="1"/>
  <c r="AE17452" i="1"/>
  <c r="AE17451" i="1"/>
  <c r="AE17450" i="1"/>
  <c r="AE17449" i="1"/>
  <c r="AE17448" i="1"/>
  <c r="AE17447" i="1"/>
  <c r="AE17446" i="1"/>
  <c r="AE17445" i="1"/>
  <c r="AE17444" i="1"/>
  <c r="AE17443" i="1"/>
  <c r="AE17442" i="1"/>
  <c r="AE17441" i="1"/>
  <c r="AE17440" i="1"/>
  <c r="AE17439" i="1"/>
  <c r="AE17438" i="1"/>
  <c r="AE17437" i="1"/>
  <c r="AE17436" i="1"/>
  <c r="AE17435" i="1"/>
  <c r="AE17434" i="1"/>
  <c r="AE17433" i="1"/>
  <c r="AE17432" i="1"/>
  <c r="AE17431" i="1"/>
  <c r="AE17430" i="1"/>
  <c r="AE17429" i="1"/>
  <c r="AE17428" i="1"/>
  <c r="AE17427" i="1"/>
  <c r="AE17426" i="1"/>
  <c r="AE17425" i="1"/>
  <c r="AE17424" i="1"/>
  <c r="AE17423" i="1"/>
  <c r="AE17422" i="1"/>
  <c r="AE17421" i="1"/>
  <c r="AE17420" i="1"/>
  <c r="AE17419" i="1"/>
  <c r="AE17418" i="1"/>
  <c r="AE17417" i="1"/>
  <c r="AE17416" i="1"/>
  <c r="AE17415" i="1"/>
  <c r="AE17414" i="1"/>
  <c r="AE17413" i="1"/>
  <c r="AE17412" i="1"/>
  <c r="AE17411" i="1"/>
  <c r="AE17410" i="1"/>
  <c r="AE17409" i="1"/>
  <c r="AE17408" i="1"/>
  <c r="AE17407" i="1"/>
  <c r="AE17406" i="1"/>
  <c r="AE17405" i="1"/>
  <c r="AE17404" i="1"/>
  <c r="AE17403" i="1"/>
  <c r="AE17402" i="1"/>
  <c r="AE17401" i="1"/>
  <c r="AE17400" i="1"/>
  <c r="AE17399" i="1"/>
  <c r="AE17398" i="1"/>
  <c r="AE17397" i="1"/>
  <c r="AE17396" i="1"/>
  <c r="AE17395" i="1"/>
  <c r="AE17394" i="1"/>
  <c r="AE17393" i="1"/>
  <c r="AE17392" i="1"/>
  <c r="AE17391" i="1"/>
  <c r="AE17390" i="1"/>
  <c r="AE17389" i="1"/>
  <c r="AE17388" i="1"/>
  <c r="AE17387" i="1"/>
  <c r="AE17386" i="1"/>
  <c r="AE17385" i="1"/>
  <c r="AE17384" i="1"/>
  <c r="AE17383" i="1"/>
  <c r="AE17382" i="1"/>
  <c r="AE17381" i="1"/>
  <c r="AE17380" i="1"/>
  <c r="AE17379" i="1"/>
  <c r="AE17378" i="1"/>
  <c r="AE17377" i="1"/>
  <c r="AE17376" i="1"/>
  <c r="AE17375" i="1"/>
  <c r="AE17374" i="1"/>
  <c r="AE17373" i="1"/>
  <c r="AE17372" i="1"/>
  <c r="AE17371" i="1"/>
  <c r="AE17370" i="1"/>
  <c r="AE17369" i="1"/>
  <c r="AE17368" i="1"/>
  <c r="AE17367" i="1"/>
  <c r="AE17366" i="1"/>
  <c r="AE17365" i="1"/>
  <c r="AE17364" i="1"/>
  <c r="AE17363" i="1"/>
  <c r="AE17362" i="1"/>
  <c r="AE17361" i="1"/>
  <c r="AE17360" i="1"/>
  <c r="AE17359" i="1"/>
  <c r="AE17358" i="1"/>
  <c r="AE17357" i="1"/>
  <c r="AE17356" i="1"/>
  <c r="AE17355" i="1"/>
  <c r="AE17354" i="1"/>
  <c r="AE17353" i="1"/>
  <c r="AE17352" i="1"/>
  <c r="AE17351" i="1"/>
  <c r="AE17350" i="1"/>
  <c r="AE17349" i="1"/>
  <c r="AE17348" i="1"/>
  <c r="AE17347" i="1"/>
  <c r="AE17346" i="1"/>
  <c r="AE17345" i="1"/>
  <c r="AE17344" i="1"/>
  <c r="AE17343" i="1"/>
  <c r="AE17342" i="1"/>
  <c r="AE17341" i="1"/>
  <c r="AE17340" i="1"/>
  <c r="AE17339" i="1"/>
  <c r="AE17338" i="1"/>
  <c r="AE17337" i="1"/>
  <c r="AE17336" i="1"/>
  <c r="AE17335" i="1"/>
  <c r="AE17334" i="1"/>
  <c r="AE17333" i="1"/>
  <c r="AE17332" i="1"/>
  <c r="AE17331" i="1"/>
  <c r="AE17330" i="1"/>
  <c r="AE17329" i="1"/>
  <c r="AE17328" i="1"/>
  <c r="AE17327" i="1"/>
  <c r="AE17326" i="1"/>
  <c r="AE17325" i="1"/>
  <c r="AE17324" i="1"/>
  <c r="AE17323" i="1"/>
  <c r="AE17322" i="1"/>
  <c r="AE17321" i="1"/>
  <c r="AE17320" i="1"/>
  <c r="AE17319" i="1"/>
  <c r="AE17318" i="1"/>
  <c r="AE17317" i="1"/>
  <c r="AE17316" i="1"/>
  <c r="AE17315" i="1"/>
  <c r="AE17314" i="1"/>
  <c r="AE17313" i="1"/>
  <c r="AE17312" i="1"/>
  <c r="AE17311" i="1"/>
  <c r="AE17310" i="1"/>
  <c r="AE17309" i="1"/>
  <c r="AE17308" i="1"/>
  <c r="AE17307" i="1"/>
  <c r="AE17306" i="1"/>
  <c r="AE17305" i="1"/>
  <c r="AE17304" i="1"/>
  <c r="AE17303" i="1"/>
  <c r="AE17302" i="1"/>
  <c r="AE17301" i="1"/>
  <c r="AE17300" i="1"/>
  <c r="AE17299" i="1"/>
  <c r="AE17298" i="1"/>
  <c r="AE17297" i="1"/>
  <c r="AE17296" i="1"/>
  <c r="AE17295" i="1"/>
  <c r="AE17294" i="1"/>
  <c r="AE17293" i="1"/>
  <c r="AE17292" i="1"/>
  <c r="AE17291" i="1"/>
  <c r="AE17290" i="1"/>
  <c r="AE17289" i="1"/>
  <c r="AE17288" i="1"/>
  <c r="AE17287" i="1"/>
  <c r="AE17286" i="1"/>
  <c r="AE17285" i="1"/>
  <c r="AE17284" i="1"/>
  <c r="AE17283" i="1"/>
  <c r="AE17282" i="1"/>
  <c r="AE17281" i="1"/>
  <c r="AE17280" i="1"/>
  <c r="AE17279" i="1"/>
  <c r="AE17278" i="1"/>
  <c r="AE17277" i="1"/>
  <c r="AE17276" i="1"/>
  <c r="AE17275" i="1"/>
  <c r="AE17274" i="1"/>
  <c r="AE17273" i="1"/>
  <c r="AE17272" i="1"/>
  <c r="AE17271" i="1"/>
  <c r="AE17270" i="1"/>
  <c r="AE17269" i="1"/>
  <c r="AE17268" i="1"/>
  <c r="AE17267" i="1"/>
  <c r="AE17266" i="1"/>
  <c r="AE17265" i="1"/>
  <c r="AE17264" i="1"/>
  <c r="AE17263" i="1"/>
  <c r="AE17262" i="1"/>
  <c r="AE17261" i="1"/>
  <c r="AE17260" i="1"/>
  <c r="AE17259" i="1"/>
  <c r="AE17258" i="1"/>
  <c r="AE17257" i="1"/>
  <c r="AE17256" i="1"/>
  <c r="AE17255" i="1"/>
  <c r="AE17254" i="1"/>
  <c r="AE17253" i="1"/>
  <c r="AE17252" i="1"/>
  <c r="AE17251" i="1"/>
  <c r="AE17250" i="1"/>
  <c r="AE17249" i="1"/>
  <c r="AE17248" i="1"/>
  <c r="AE17247" i="1"/>
  <c r="AE17246" i="1"/>
  <c r="AE17245" i="1"/>
  <c r="AE17244" i="1"/>
  <c r="AE17243" i="1"/>
  <c r="AE17242" i="1"/>
  <c r="AE17241" i="1"/>
  <c r="AE17240" i="1"/>
  <c r="AE17239" i="1"/>
  <c r="AE17238" i="1"/>
  <c r="AE17237" i="1"/>
  <c r="AE17236" i="1"/>
  <c r="AE17235" i="1"/>
  <c r="AE17234" i="1"/>
  <c r="AE17233" i="1"/>
  <c r="AE17232" i="1"/>
  <c r="AE17231" i="1"/>
  <c r="AE17230" i="1"/>
  <c r="AE17229" i="1"/>
  <c r="AE17228" i="1"/>
  <c r="AE17227" i="1"/>
  <c r="AE17226" i="1"/>
  <c r="AE17225" i="1"/>
  <c r="AE17224" i="1"/>
  <c r="AE17223" i="1"/>
  <c r="AE17222" i="1"/>
  <c r="AE17221" i="1"/>
  <c r="AE17220" i="1"/>
  <c r="AE17219" i="1"/>
  <c r="AE17218" i="1"/>
  <c r="AE17217" i="1"/>
  <c r="AE17216" i="1"/>
  <c r="AE17215" i="1"/>
  <c r="AE17214" i="1"/>
  <c r="AE17213" i="1"/>
  <c r="AE17212" i="1"/>
  <c r="AE17211" i="1"/>
  <c r="AE17210" i="1"/>
  <c r="AE17209" i="1"/>
  <c r="AE17208" i="1"/>
  <c r="AE17207" i="1"/>
  <c r="AE17206" i="1"/>
  <c r="AE17205" i="1"/>
  <c r="AE17204" i="1"/>
  <c r="AE17203" i="1"/>
  <c r="AE17202" i="1"/>
  <c r="AE17201" i="1"/>
  <c r="AE17200" i="1"/>
  <c r="AE17199" i="1"/>
  <c r="AE17198" i="1"/>
  <c r="AE17197" i="1"/>
  <c r="AE17196" i="1"/>
  <c r="AE17195" i="1"/>
  <c r="AE17194" i="1"/>
  <c r="AE17193" i="1"/>
  <c r="AE17192" i="1"/>
  <c r="AE17191" i="1"/>
  <c r="AE17190" i="1"/>
  <c r="AE17189" i="1"/>
  <c r="AE17188" i="1"/>
  <c r="AE17187" i="1"/>
  <c r="AE17186" i="1"/>
  <c r="AE17185" i="1"/>
  <c r="AE17184" i="1"/>
  <c r="AE17183" i="1"/>
  <c r="AE17182" i="1"/>
  <c r="AE17181" i="1"/>
  <c r="AE17180" i="1"/>
  <c r="AE17179" i="1"/>
  <c r="AE17178" i="1"/>
  <c r="AE17177" i="1"/>
  <c r="AE17176" i="1"/>
  <c r="AE17175" i="1"/>
  <c r="AE17174" i="1"/>
  <c r="AE17173" i="1"/>
  <c r="AE17172" i="1"/>
  <c r="AE17171" i="1"/>
  <c r="AE17170" i="1"/>
  <c r="AE17169" i="1"/>
  <c r="AE17168" i="1"/>
  <c r="AE17167" i="1"/>
  <c r="AE17166" i="1"/>
  <c r="AE17165" i="1"/>
  <c r="AE17164" i="1"/>
  <c r="AE17163" i="1"/>
  <c r="AE17162" i="1"/>
  <c r="AE17161" i="1"/>
  <c r="AE17160" i="1"/>
  <c r="AE17159" i="1"/>
  <c r="AE17158" i="1"/>
  <c r="AE17157" i="1"/>
  <c r="AE17156" i="1"/>
  <c r="AE17155" i="1"/>
  <c r="AE17154" i="1"/>
  <c r="AE17153" i="1"/>
  <c r="AE17152" i="1"/>
  <c r="AE17151" i="1"/>
  <c r="AE17150" i="1"/>
  <c r="AE17149" i="1"/>
  <c r="AE17148" i="1"/>
  <c r="AE17147" i="1"/>
  <c r="AE17146" i="1"/>
  <c r="AE17145" i="1"/>
  <c r="AE17144" i="1"/>
  <c r="AE17143" i="1"/>
  <c r="AE17142" i="1"/>
  <c r="AE17141" i="1"/>
  <c r="AE17140" i="1"/>
  <c r="AE17139" i="1"/>
  <c r="AE17138" i="1"/>
  <c r="AE17137" i="1"/>
  <c r="AE17136" i="1"/>
  <c r="AE17135" i="1"/>
  <c r="AE17134" i="1"/>
  <c r="AE17133" i="1"/>
  <c r="AE17132" i="1"/>
  <c r="AE17131" i="1"/>
  <c r="AE17130" i="1"/>
  <c r="AE17129" i="1"/>
  <c r="AE17128" i="1"/>
  <c r="AE17127" i="1"/>
  <c r="AE17126" i="1"/>
  <c r="AE17125" i="1"/>
  <c r="AE17124" i="1"/>
  <c r="AE17123" i="1"/>
  <c r="AE17122" i="1"/>
  <c r="AE17121" i="1"/>
  <c r="AE17120" i="1"/>
  <c r="AE17119" i="1"/>
  <c r="AE17118" i="1"/>
  <c r="AE17117" i="1"/>
  <c r="AE17116" i="1"/>
  <c r="AE17115" i="1"/>
  <c r="AE17114" i="1"/>
  <c r="AE17113" i="1"/>
  <c r="AE17112" i="1"/>
  <c r="AE17111" i="1"/>
  <c r="AE17110" i="1"/>
  <c r="AE17109" i="1"/>
  <c r="AE17108" i="1"/>
  <c r="AE17107" i="1"/>
  <c r="AE17106" i="1"/>
  <c r="AE17105" i="1"/>
  <c r="AE17104" i="1"/>
  <c r="AE17103" i="1"/>
  <c r="AE17102" i="1"/>
  <c r="AE17101" i="1"/>
  <c r="AE17100" i="1"/>
  <c r="AE17099" i="1"/>
  <c r="AE17098" i="1"/>
  <c r="AE17097" i="1"/>
  <c r="AE17096" i="1"/>
  <c r="AE17095" i="1"/>
  <c r="AE17094" i="1"/>
  <c r="AE17093" i="1"/>
  <c r="AE17092" i="1"/>
  <c r="AE17091" i="1"/>
  <c r="AE17090" i="1"/>
  <c r="AE17089" i="1"/>
  <c r="AE17088" i="1"/>
  <c r="AE17087" i="1"/>
  <c r="AE17086" i="1"/>
  <c r="AE17085" i="1"/>
  <c r="AE17084" i="1"/>
  <c r="AE17083" i="1"/>
  <c r="AE17082" i="1"/>
  <c r="AE17081" i="1"/>
  <c r="AE17080" i="1"/>
  <c r="AE17079" i="1"/>
  <c r="AE17078" i="1"/>
  <c r="AE17077" i="1"/>
  <c r="AE17076" i="1"/>
  <c r="AE17075" i="1"/>
  <c r="AE17074" i="1"/>
  <c r="AE17073" i="1"/>
  <c r="AE17072" i="1"/>
  <c r="AE17071" i="1"/>
  <c r="AE17070" i="1"/>
  <c r="AE17069" i="1"/>
  <c r="AE17068" i="1"/>
  <c r="AE17067" i="1"/>
  <c r="AE17066" i="1"/>
  <c r="AE17065" i="1"/>
  <c r="AE17064" i="1"/>
  <c r="AE17063" i="1"/>
  <c r="AE17062" i="1"/>
  <c r="AE17061" i="1"/>
  <c r="AE17060" i="1"/>
  <c r="AE17059" i="1"/>
  <c r="AE17058" i="1"/>
  <c r="AE17057" i="1"/>
  <c r="AE17056" i="1"/>
  <c r="AE17055" i="1"/>
  <c r="AE17054" i="1"/>
  <c r="AE17053" i="1"/>
  <c r="AE17052" i="1"/>
  <c r="AE17051" i="1"/>
  <c r="AE17050" i="1"/>
  <c r="AE17049" i="1"/>
  <c r="AE17048" i="1"/>
  <c r="AE17047" i="1"/>
  <c r="AE17046" i="1"/>
  <c r="AE17045" i="1"/>
  <c r="AE17044" i="1"/>
  <c r="AE17043" i="1"/>
  <c r="AE17042" i="1"/>
  <c r="AE17041" i="1"/>
  <c r="AE17040" i="1"/>
  <c r="AE17039" i="1"/>
  <c r="AE17038" i="1"/>
  <c r="AE17037" i="1"/>
  <c r="AE17036" i="1"/>
  <c r="AE17035" i="1"/>
  <c r="AE17034" i="1"/>
  <c r="AE17033" i="1"/>
  <c r="AE17032" i="1"/>
  <c r="AE17031" i="1"/>
  <c r="AE17030" i="1"/>
  <c r="AE17029" i="1"/>
  <c r="AE17028" i="1"/>
  <c r="AE17027" i="1"/>
  <c r="AE17026" i="1"/>
  <c r="AE17025" i="1"/>
  <c r="AE17024" i="1"/>
  <c r="AE17023" i="1"/>
  <c r="AE17022" i="1"/>
  <c r="AE17021" i="1"/>
  <c r="AE17020" i="1"/>
  <c r="AE17019" i="1"/>
  <c r="AE17018" i="1"/>
  <c r="AE17017" i="1"/>
  <c r="AE17016" i="1"/>
  <c r="AE17015" i="1"/>
  <c r="AE17014" i="1"/>
  <c r="AE17013" i="1"/>
  <c r="AE17012" i="1"/>
  <c r="AE17011" i="1"/>
  <c r="AE17010" i="1"/>
  <c r="AE17009" i="1"/>
  <c r="AE17008" i="1"/>
  <c r="AE17007" i="1"/>
  <c r="AE17006" i="1"/>
  <c r="AE17005" i="1"/>
  <c r="AE17004" i="1"/>
  <c r="AE17003" i="1"/>
  <c r="AE17002" i="1"/>
  <c r="AE17001" i="1"/>
  <c r="AE17000" i="1"/>
  <c r="AE16999" i="1"/>
  <c r="AE16998" i="1"/>
  <c r="AE16997" i="1"/>
  <c r="AE16996" i="1"/>
  <c r="AE16995" i="1"/>
  <c r="AE16994" i="1"/>
  <c r="AE16993" i="1"/>
  <c r="AE16992" i="1"/>
  <c r="AE16991" i="1"/>
  <c r="AE16990" i="1"/>
  <c r="AE16989" i="1"/>
  <c r="AE16988" i="1"/>
  <c r="AE16987" i="1"/>
  <c r="AE16986" i="1"/>
  <c r="AE16985" i="1"/>
  <c r="AE16984" i="1"/>
  <c r="AE16983" i="1"/>
  <c r="AE16982" i="1"/>
  <c r="AE16981" i="1"/>
  <c r="AE16980" i="1"/>
  <c r="AE16979" i="1"/>
  <c r="AE16978" i="1"/>
  <c r="AE16977" i="1"/>
  <c r="AE16976" i="1"/>
  <c r="AE16975" i="1"/>
  <c r="AE16974" i="1"/>
  <c r="AE16973" i="1"/>
  <c r="AE16972" i="1"/>
  <c r="AE16971" i="1"/>
  <c r="AE16970" i="1"/>
  <c r="AE16969" i="1"/>
  <c r="AE16968" i="1"/>
  <c r="AE16967" i="1"/>
  <c r="AE16966" i="1"/>
  <c r="AE16965" i="1"/>
  <c r="AE16964" i="1"/>
  <c r="AE16963" i="1"/>
  <c r="AE16962" i="1"/>
  <c r="AE16961" i="1"/>
  <c r="AE16960" i="1"/>
  <c r="AE16959" i="1"/>
  <c r="AE16958" i="1"/>
  <c r="AE16957" i="1"/>
  <c r="AE16956" i="1"/>
  <c r="AE16955" i="1"/>
  <c r="AE16954" i="1"/>
  <c r="AE16953" i="1"/>
  <c r="AE16952" i="1"/>
  <c r="AE16951" i="1"/>
  <c r="AE16950" i="1"/>
  <c r="AE16949" i="1"/>
  <c r="AE16948" i="1"/>
  <c r="AE16947" i="1"/>
  <c r="AE16946" i="1"/>
  <c r="AE16945" i="1"/>
  <c r="AE16944" i="1"/>
  <c r="AE16943" i="1"/>
  <c r="AE16942" i="1"/>
  <c r="AE16941" i="1"/>
  <c r="AE16940" i="1"/>
  <c r="AE16939" i="1"/>
  <c r="AE16938" i="1"/>
  <c r="AE16937" i="1"/>
  <c r="AE16936" i="1"/>
  <c r="AE16935" i="1"/>
  <c r="AE16934" i="1"/>
  <c r="AE16933" i="1"/>
  <c r="AE16932" i="1"/>
  <c r="AE16931" i="1"/>
  <c r="AE16930" i="1"/>
  <c r="AE16929" i="1"/>
  <c r="AE16928" i="1"/>
  <c r="AE16927" i="1"/>
  <c r="AE16926" i="1"/>
  <c r="AE16925" i="1"/>
  <c r="AE16924" i="1"/>
  <c r="AE16923" i="1"/>
  <c r="AE16922" i="1"/>
  <c r="AE16921" i="1"/>
  <c r="AE16920" i="1"/>
  <c r="AE16919" i="1"/>
  <c r="AE16918" i="1"/>
  <c r="AE16917" i="1"/>
  <c r="AE16916" i="1"/>
  <c r="AE16915" i="1"/>
  <c r="AE16914" i="1"/>
  <c r="AE16913" i="1"/>
  <c r="AE16912" i="1"/>
  <c r="AE16911" i="1"/>
  <c r="AE16910" i="1"/>
  <c r="AE16909" i="1"/>
  <c r="AE16908" i="1"/>
  <c r="AE16907" i="1"/>
  <c r="AE16906" i="1"/>
  <c r="AE16905" i="1"/>
  <c r="AE16904" i="1"/>
  <c r="AE16903" i="1"/>
  <c r="AE16902" i="1"/>
  <c r="AE16901" i="1"/>
  <c r="AE16900" i="1"/>
  <c r="AE16899" i="1"/>
  <c r="AE16898" i="1"/>
  <c r="AE16897" i="1"/>
  <c r="AE16896" i="1"/>
  <c r="AE16895" i="1"/>
  <c r="AE16894" i="1"/>
  <c r="AE16893" i="1"/>
  <c r="AE16892" i="1"/>
  <c r="AE16891" i="1"/>
  <c r="AE16890" i="1"/>
  <c r="AE16889" i="1"/>
  <c r="AE16888" i="1"/>
  <c r="AE16887" i="1"/>
  <c r="AE16886" i="1"/>
  <c r="AE16885" i="1"/>
  <c r="AE16884" i="1"/>
  <c r="AE16883" i="1"/>
  <c r="AE16882" i="1"/>
  <c r="AE16881" i="1"/>
  <c r="AE16880" i="1"/>
  <c r="AE16879" i="1"/>
  <c r="AE16878" i="1"/>
  <c r="AE16877" i="1"/>
  <c r="AE16876" i="1"/>
  <c r="AE16875" i="1"/>
  <c r="AE16874" i="1"/>
  <c r="AE16873" i="1"/>
  <c r="AE16872" i="1"/>
  <c r="AE16871" i="1"/>
  <c r="AE16870" i="1"/>
  <c r="AE16869" i="1"/>
  <c r="AE16868" i="1"/>
  <c r="AE16867" i="1"/>
  <c r="AE16866" i="1"/>
  <c r="AE16865" i="1"/>
  <c r="AE16864" i="1"/>
  <c r="AE16863" i="1"/>
  <c r="AE16862" i="1"/>
  <c r="AE16861" i="1"/>
  <c r="AE16860" i="1"/>
  <c r="AE16859" i="1"/>
  <c r="AE16858" i="1"/>
  <c r="AE16857" i="1"/>
  <c r="AE16856" i="1"/>
  <c r="AE16855" i="1"/>
  <c r="AE16854" i="1"/>
  <c r="AE16853" i="1"/>
  <c r="AE16852" i="1"/>
  <c r="AE16851" i="1"/>
  <c r="AE16850" i="1"/>
  <c r="AE16849" i="1"/>
  <c r="AE16848" i="1"/>
  <c r="AE16847" i="1"/>
  <c r="AE16846" i="1"/>
  <c r="AE16845" i="1"/>
  <c r="AE16844" i="1"/>
  <c r="AE16843" i="1"/>
  <c r="AE16842" i="1"/>
  <c r="AE16841" i="1"/>
  <c r="AE16840" i="1"/>
  <c r="AE16839" i="1"/>
  <c r="AE16838" i="1"/>
  <c r="AE16837" i="1"/>
  <c r="AE16836" i="1"/>
  <c r="AE16835" i="1"/>
  <c r="AE16834" i="1"/>
  <c r="AE16833" i="1"/>
  <c r="AE16832" i="1"/>
  <c r="AE16831" i="1"/>
  <c r="AE16830" i="1"/>
  <c r="AE16829" i="1"/>
  <c r="AE16828" i="1"/>
  <c r="AE16827" i="1"/>
  <c r="AE16826" i="1"/>
  <c r="AE16825" i="1"/>
  <c r="AE16824" i="1"/>
  <c r="AE16823" i="1"/>
  <c r="AE16822" i="1"/>
  <c r="AE16821" i="1"/>
  <c r="AE16820" i="1"/>
  <c r="AE16819" i="1"/>
  <c r="AE16818" i="1"/>
  <c r="AE16817" i="1"/>
  <c r="AE16816" i="1"/>
  <c r="AE16815" i="1"/>
  <c r="AE16814" i="1"/>
  <c r="AE16813" i="1"/>
  <c r="AE16812" i="1"/>
  <c r="AE16811" i="1"/>
  <c r="AE16810" i="1"/>
  <c r="AE16809" i="1"/>
  <c r="AE16808" i="1"/>
  <c r="AE16807" i="1"/>
  <c r="AE16806" i="1"/>
  <c r="AE16805" i="1"/>
  <c r="AE16804" i="1"/>
  <c r="AE16803" i="1"/>
  <c r="AE16802" i="1"/>
  <c r="AE16801" i="1"/>
  <c r="AE16800" i="1"/>
  <c r="AE16799" i="1"/>
  <c r="AE16798" i="1"/>
  <c r="AE16797" i="1"/>
  <c r="AE16796" i="1"/>
  <c r="AE16795" i="1"/>
  <c r="AE16794" i="1"/>
  <c r="AE16793" i="1"/>
  <c r="AE16792" i="1"/>
  <c r="AE16791" i="1"/>
  <c r="AE16790" i="1"/>
  <c r="AE16789" i="1"/>
  <c r="AE16788" i="1"/>
  <c r="AE16787" i="1"/>
  <c r="AE16786" i="1"/>
  <c r="AE16785" i="1"/>
  <c r="AE16784" i="1"/>
  <c r="AE16783" i="1"/>
  <c r="AE16782" i="1"/>
  <c r="AE16781" i="1"/>
  <c r="AE16780" i="1"/>
  <c r="AE16779" i="1"/>
  <c r="AE16778" i="1"/>
  <c r="AE16777" i="1"/>
  <c r="AE16776" i="1"/>
  <c r="AE16775" i="1"/>
  <c r="AE16774" i="1"/>
  <c r="AE16773" i="1"/>
  <c r="AE16772" i="1"/>
  <c r="AE16771" i="1"/>
  <c r="AE16770" i="1"/>
  <c r="AE16769" i="1"/>
  <c r="AE16768" i="1"/>
  <c r="AE16767" i="1"/>
  <c r="AE16766" i="1"/>
  <c r="AE16765" i="1"/>
  <c r="AE16764" i="1"/>
  <c r="AE16763" i="1"/>
  <c r="AE16762" i="1"/>
  <c r="AE16761" i="1"/>
  <c r="AE16760" i="1"/>
  <c r="AE16759" i="1"/>
  <c r="AE16758" i="1"/>
  <c r="AE16757" i="1"/>
  <c r="AE16756" i="1"/>
  <c r="AE16755" i="1"/>
  <c r="AE16754" i="1"/>
  <c r="AE16753" i="1"/>
  <c r="AE16752" i="1"/>
  <c r="AE16751" i="1"/>
  <c r="AE16750" i="1"/>
  <c r="AE16749" i="1"/>
  <c r="AE16748" i="1"/>
  <c r="AE16747" i="1"/>
  <c r="AE16746" i="1"/>
  <c r="AE16745" i="1"/>
  <c r="AE16744" i="1"/>
  <c r="AE16743" i="1"/>
  <c r="AE16742" i="1"/>
  <c r="AE16741" i="1"/>
  <c r="AE16740" i="1"/>
  <c r="AE16739" i="1"/>
  <c r="AE16738" i="1"/>
  <c r="AE16737" i="1"/>
  <c r="AE16736" i="1"/>
  <c r="AE16735" i="1"/>
  <c r="AE16734" i="1"/>
  <c r="AE16733" i="1"/>
  <c r="AE16732" i="1"/>
  <c r="AE16731" i="1"/>
  <c r="AE16730" i="1"/>
  <c r="AE16729" i="1"/>
  <c r="AE16728" i="1"/>
  <c r="AE16727" i="1"/>
  <c r="AE16726" i="1"/>
  <c r="AE16725" i="1"/>
  <c r="AE16724" i="1"/>
  <c r="AE16723" i="1"/>
  <c r="AE16722" i="1"/>
  <c r="AE16721" i="1"/>
  <c r="AE16720" i="1"/>
  <c r="AE16719" i="1"/>
  <c r="AE16718" i="1"/>
  <c r="AE16717" i="1"/>
  <c r="AE16716" i="1"/>
  <c r="AE16715" i="1"/>
  <c r="AE16714" i="1"/>
  <c r="AE16713" i="1"/>
  <c r="AE16712" i="1"/>
  <c r="AE16711" i="1"/>
  <c r="AE16710" i="1"/>
  <c r="AE16709" i="1"/>
  <c r="AE16708" i="1"/>
  <c r="AE16707" i="1"/>
  <c r="AE16706" i="1"/>
  <c r="AE16705" i="1"/>
  <c r="AE16704" i="1"/>
  <c r="AE16703" i="1"/>
  <c r="AE16702" i="1"/>
  <c r="AE16701" i="1"/>
  <c r="AE16700" i="1"/>
  <c r="AE16699" i="1"/>
  <c r="AE16698" i="1"/>
  <c r="AE16697" i="1"/>
  <c r="AE16696" i="1"/>
  <c r="AE16695" i="1"/>
  <c r="AE16694" i="1"/>
  <c r="AE16693" i="1"/>
  <c r="AE16692" i="1"/>
  <c r="AE16691" i="1"/>
  <c r="AE16690" i="1"/>
  <c r="AE16689" i="1"/>
  <c r="AE16688" i="1"/>
  <c r="AE16687" i="1"/>
  <c r="AE16686" i="1"/>
  <c r="AE16685" i="1"/>
  <c r="AE16684" i="1"/>
  <c r="AE16683" i="1"/>
  <c r="AE16682" i="1"/>
  <c r="AE16681" i="1"/>
  <c r="AE16680" i="1"/>
  <c r="AE16679" i="1"/>
  <c r="AE16678" i="1"/>
  <c r="AE16677" i="1"/>
  <c r="AE16676" i="1"/>
  <c r="AE16675" i="1"/>
  <c r="AE16674" i="1"/>
  <c r="AE16673" i="1"/>
  <c r="AE16672" i="1"/>
  <c r="AE16671" i="1"/>
  <c r="AE16670" i="1"/>
  <c r="AE16669" i="1"/>
  <c r="AE16668" i="1"/>
  <c r="AE16667" i="1"/>
  <c r="AE16666" i="1"/>
  <c r="AE16665" i="1"/>
  <c r="AE16664" i="1"/>
  <c r="AE16663" i="1"/>
  <c r="AE16662" i="1"/>
  <c r="AE16661" i="1"/>
  <c r="AE16660" i="1"/>
  <c r="AE16659" i="1"/>
  <c r="AE16658" i="1"/>
  <c r="AE16657" i="1"/>
  <c r="AE16656" i="1"/>
  <c r="AE16655" i="1"/>
  <c r="AE16654" i="1"/>
  <c r="AE16653" i="1"/>
  <c r="AE16652" i="1"/>
  <c r="AE16651" i="1"/>
  <c r="AE16650" i="1"/>
  <c r="AE16649" i="1"/>
  <c r="AE16648" i="1"/>
  <c r="AE16647" i="1"/>
  <c r="AE16646" i="1"/>
  <c r="AE16645" i="1"/>
  <c r="AE16644" i="1"/>
  <c r="AE16643" i="1"/>
  <c r="AE16642" i="1"/>
  <c r="AE16641" i="1"/>
  <c r="AE16640" i="1"/>
  <c r="AE16639" i="1"/>
  <c r="AE16638" i="1"/>
  <c r="AE16637" i="1"/>
  <c r="AE16636" i="1"/>
  <c r="AE16635" i="1"/>
  <c r="AE16634" i="1"/>
  <c r="AE16633" i="1"/>
  <c r="AE16632" i="1"/>
  <c r="AE16631" i="1"/>
  <c r="AE16630" i="1"/>
  <c r="AE16629" i="1"/>
  <c r="AE16628" i="1"/>
  <c r="AE16627" i="1"/>
  <c r="AE16626" i="1"/>
  <c r="AE16625" i="1"/>
  <c r="AE16624" i="1"/>
  <c r="AE16623" i="1"/>
  <c r="AE16622" i="1"/>
  <c r="AE16621" i="1"/>
  <c r="AE16620" i="1"/>
  <c r="AE16619" i="1"/>
  <c r="AE16618" i="1"/>
  <c r="AE16617" i="1"/>
  <c r="AE16616" i="1"/>
  <c r="AE16615" i="1"/>
  <c r="AE16614" i="1"/>
  <c r="AE16613" i="1"/>
  <c r="AE16612" i="1"/>
  <c r="AE16611" i="1"/>
  <c r="AE16610" i="1"/>
  <c r="AE16609" i="1"/>
  <c r="AE16608" i="1"/>
  <c r="AE16607" i="1"/>
  <c r="AE16606" i="1"/>
  <c r="AE16605" i="1"/>
  <c r="AE16604" i="1"/>
  <c r="AE16603" i="1"/>
  <c r="AE16602" i="1"/>
  <c r="AE16601" i="1"/>
  <c r="AE16600" i="1"/>
  <c r="AE16599" i="1"/>
  <c r="AE16598" i="1"/>
  <c r="AE16597" i="1"/>
  <c r="AE16596" i="1"/>
  <c r="AE16595" i="1"/>
  <c r="AE16594" i="1"/>
  <c r="AE16593" i="1"/>
  <c r="AE16592" i="1"/>
  <c r="AE16591" i="1"/>
  <c r="AE16590" i="1"/>
  <c r="AE16589" i="1"/>
  <c r="AE16588" i="1"/>
  <c r="AE16587" i="1"/>
  <c r="AE16586" i="1"/>
  <c r="AE16585" i="1"/>
  <c r="AE16584" i="1"/>
  <c r="AE16583" i="1"/>
  <c r="AE16582" i="1"/>
  <c r="AE16581" i="1"/>
  <c r="AE16580" i="1"/>
  <c r="AE16579" i="1"/>
  <c r="AE16578" i="1"/>
  <c r="AE16577" i="1"/>
  <c r="AE16576" i="1"/>
  <c r="AE16575" i="1"/>
  <c r="AE16574" i="1"/>
  <c r="AE16573" i="1"/>
  <c r="AE16572" i="1"/>
  <c r="AE16571" i="1"/>
  <c r="AE16570" i="1"/>
  <c r="AE16569" i="1"/>
  <c r="AE16568" i="1"/>
  <c r="AE16567" i="1"/>
  <c r="AE16566" i="1"/>
  <c r="AE16565" i="1"/>
  <c r="AE16564" i="1"/>
  <c r="AE16563" i="1"/>
  <c r="AE16562" i="1"/>
  <c r="AE16561" i="1"/>
  <c r="AE16560" i="1"/>
  <c r="AE16559" i="1"/>
  <c r="AE16558" i="1"/>
  <c r="AE16557" i="1"/>
  <c r="AE16556" i="1"/>
  <c r="AE16555" i="1"/>
  <c r="AE16554" i="1"/>
  <c r="AE16553" i="1"/>
  <c r="AE16552" i="1"/>
  <c r="AE16551" i="1"/>
  <c r="AE16550" i="1"/>
  <c r="AE16549" i="1"/>
  <c r="AE16548" i="1"/>
  <c r="AE16547" i="1"/>
  <c r="AE16546" i="1"/>
  <c r="AE16545" i="1"/>
  <c r="AE16544" i="1"/>
  <c r="AE16543" i="1"/>
  <c r="AE16542" i="1"/>
  <c r="AE16541" i="1"/>
  <c r="AE16540" i="1"/>
  <c r="AE16539" i="1"/>
  <c r="AE16538" i="1"/>
  <c r="AE16537" i="1"/>
  <c r="AE16536" i="1"/>
  <c r="AE16535" i="1"/>
  <c r="AE16534" i="1"/>
  <c r="AE16533" i="1"/>
  <c r="AE16532" i="1"/>
  <c r="AE16531" i="1"/>
  <c r="AE16530" i="1"/>
  <c r="AE16529" i="1"/>
  <c r="AE16528" i="1"/>
  <c r="AE16527" i="1"/>
  <c r="AE16526" i="1"/>
  <c r="AE16525" i="1"/>
  <c r="AE16524" i="1"/>
  <c r="AE16523" i="1"/>
  <c r="AE16522" i="1"/>
  <c r="AE16521" i="1"/>
  <c r="AE16520" i="1"/>
  <c r="AE16519" i="1"/>
  <c r="AE16518" i="1"/>
  <c r="AE16517" i="1"/>
  <c r="AE16516" i="1"/>
  <c r="AE16515" i="1"/>
  <c r="AE16514" i="1"/>
  <c r="AE16513" i="1"/>
  <c r="AE16512" i="1"/>
  <c r="AE16511" i="1"/>
  <c r="AE16510" i="1"/>
  <c r="AE16509" i="1"/>
  <c r="AE16508" i="1"/>
  <c r="AE16507" i="1"/>
  <c r="AE16506" i="1"/>
  <c r="AE16505" i="1"/>
  <c r="AE16504" i="1"/>
  <c r="AE16503" i="1"/>
  <c r="AE16502" i="1"/>
  <c r="AE16501" i="1"/>
  <c r="AE16500" i="1"/>
  <c r="AE16499" i="1"/>
  <c r="AE16498" i="1"/>
  <c r="AE16497" i="1"/>
  <c r="AE16496" i="1"/>
  <c r="AE16495" i="1"/>
  <c r="AE16494" i="1"/>
  <c r="AE16493" i="1"/>
  <c r="AE16492" i="1"/>
  <c r="AE16491" i="1"/>
  <c r="AE16490" i="1"/>
  <c r="AE16489" i="1"/>
  <c r="AE16488" i="1"/>
  <c r="AE16487" i="1"/>
  <c r="AE16486" i="1"/>
  <c r="AE16485" i="1"/>
  <c r="AE16484" i="1"/>
  <c r="AE16483" i="1"/>
  <c r="AE16482" i="1"/>
  <c r="AE16481" i="1"/>
  <c r="AE16480" i="1"/>
  <c r="AE16479" i="1"/>
  <c r="AE16478" i="1"/>
  <c r="AE16477" i="1"/>
  <c r="AE16476" i="1"/>
  <c r="AE16475" i="1"/>
  <c r="AE16474" i="1"/>
  <c r="AE16473" i="1"/>
  <c r="AE16472" i="1"/>
  <c r="AE16471" i="1"/>
  <c r="AE16470" i="1"/>
  <c r="AE16469" i="1"/>
  <c r="AE16468" i="1"/>
  <c r="AE16467" i="1"/>
  <c r="AE16466" i="1"/>
  <c r="AE16465" i="1"/>
  <c r="AE16464" i="1"/>
  <c r="AE16463" i="1"/>
  <c r="AE16462" i="1"/>
  <c r="AE16461" i="1"/>
  <c r="AE16460" i="1"/>
  <c r="AE16459" i="1"/>
  <c r="AE16458" i="1"/>
  <c r="AE16457" i="1"/>
  <c r="AE16456" i="1"/>
  <c r="AE16455" i="1"/>
  <c r="AE16454" i="1"/>
  <c r="AE16453" i="1"/>
  <c r="AE16452" i="1"/>
  <c r="AE16451" i="1"/>
  <c r="AE16450" i="1"/>
  <c r="AE16449" i="1"/>
  <c r="AE16448" i="1"/>
  <c r="AE16447" i="1"/>
  <c r="AE16446" i="1"/>
  <c r="AE16445" i="1"/>
  <c r="AE16444" i="1"/>
  <c r="AE16443" i="1"/>
  <c r="AE16442" i="1"/>
  <c r="AE16441" i="1"/>
  <c r="AE16440" i="1"/>
  <c r="AE16439" i="1"/>
  <c r="AE16438" i="1"/>
  <c r="AE16437" i="1"/>
  <c r="AE16436" i="1"/>
  <c r="AE16435" i="1"/>
  <c r="AE16434" i="1"/>
  <c r="AE16433" i="1"/>
  <c r="AE16432" i="1"/>
  <c r="AE16431" i="1"/>
  <c r="AE16430" i="1"/>
  <c r="AE16429" i="1"/>
  <c r="AE16428" i="1"/>
  <c r="AE16427" i="1"/>
  <c r="AE16426" i="1"/>
  <c r="AE16425" i="1"/>
  <c r="AE16424" i="1"/>
  <c r="AE16423" i="1"/>
  <c r="AE16422" i="1"/>
  <c r="AE16421" i="1"/>
  <c r="AE16420" i="1"/>
  <c r="AE16419" i="1"/>
  <c r="AE16418" i="1"/>
  <c r="AE16417" i="1"/>
  <c r="AE16416" i="1"/>
  <c r="AE16415" i="1"/>
  <c r="AE16414" i="1"/>
  <c r="AE16413" i="1"/>
  <c r="AE16412" i="1"/>
  <c r="AE16411" i="1"/>
  <c r="AE16410" i="1"/>
  <c r="AE16409" i="1"/>
  <c r="AE16408" i="1"/>
  <c r="AE16407" i="1"/>
  <c r="AE16406" i="1"/>
  <c r="AE16405" i="1"/>
  <c r="AE16404" i="1"/>
  <c r="AE16403" i="1"/>
  <c r="AE16402" i="1"/>
  <c r="AE16401" i="1"/>
  <c r="AE16400" i="1"/>
  <c r="AE16399" i="1"/>
  <c r="AE16398" i="1"/>
  <c r="AE16397" i="1"/>
  <c r="AE16396" i="1"/>
  <c r="AE16395" i="1"/>
  <c r="AE16394" i="1"/>
  <c r="AE16393" i="1"/>
  <c r="AE16392" i="1"/>
  <c r="AE16391" i="1"/>
  <c r="AE16390" i="1"/>
  <c r="AE16389" i="1"/>
  <c r="AE16388" i="1"/>
  <c r="AE16387" i="1"/>
  <c r="AE16386" i="1"/>
  <c r="AE16385" i="1"/>
  <c r="AE16384" i="1"/>
  <c r="AE16383" i="1"/>
  <c r="AE16382" i="1"/>
  <c r="AE16381" i="1"/>
  <c r="AE16380" i="1"/>
  <c r="AE16379" i="1"/>
  <c r="AE16378" i="1"/>
  <c r="AE16377" i="1"/>
  <c r="AE16376" i="1"/>
  <c r="AE16375" i="1"/>
  <c r="AE16374" i="1"/>
  <c r="AE16373" i="1"/>
  <c r="AE16372" i="1"/>
  <c r="AE16371" i="1"/>
  <c r="AE16370" i="1"/>
  <c r="AE16369" i="1"/>
  <c r="AE16368" i="1"/>
  <c r="AE16367" i="1"/>
  <c r="AE16366" i="1"/>
  <c r="AE16365" i="1"/>
  <c r="AE16364" i="1"/>
  <c r="AE16363" i="1"/>
  <c r="AE16362" i="1"/>
  <c r="AE16361" i="1"/>
  <c r="AE16360" i="1"/>
  <c r="AE16359" i="1"/>
  <c r="AE16358" i="1"/>
  <c r="AE16357" i="1"/>
  <c r="AE16356" i="1"/>
  <c r="AE16355" i="1"/>
  <c r="AE16354" i="1"/>
  <c r="AE16353" i="1"/>
  <c r="AE16352" i="1"/>
  <c r="AE16351" i="1"/>
  <c r="AE16350" i="1"/>
  <c r="AE16349" i="1"/>
  <c r="AE16348" i="1"/>
  <c r="AE16347" i="1"/>
  <c r="AE16346" i="1"/>
  <c r="AE16345" i="1"/>
  <c r="AE16344" i="1"/>
  <c r="AE16343" i="1"/>
  <c r="AE16342" i="1"/>
  <c r="AE16341" i="1"/>
  <c r="AE16340" i="1"/>
  <c r="AE16339" i="1"/>
  <c r="AE16338" i="1"/>
  <c r="AE16337" i="1"/>
  <c r="AE16336" i="1"/>
  <c r="AE16335" i="1"/>
  <c r="AE16334" i="1"/>
  <c r="AE16333" i="1"/>
  <c r="AE16332" i="1"/>
  <c r="AE16331" i="1"/>
  <c r="AE16330" i="1"/>
  <c r="AE16329" i="1"/>
  <c r="AE16328" i="1"/>
  <c r="AE16327" i="1"/>
  <c r="AE16326" i="1"/>
  <c r="AE16325" i="1"/>
  <c r="AE16324" i="1"/>
  <c r="AE16323" i="1"/>
  <c r="AE16322" i="1"/>
  <c r="AE16321" i="1"/>
  <c r="AE16320" i="1"/>
  <c r="AE16319" i="1"/>
  <c r="AE16318" i="1"/>
  <c r="AE16317" i="1"/>
  <c r="AE16316" i="1"/>
  <c r="AE16315" i="1"/>
  <c r="AE16314" i="1"/>
  <c r="AE16313" i="1"/>
  <c r="AE16312" i="1"/>
  <c r="AE16311" i="1"/>
  <c r="AE16310" i="1"/>
  <c r="AE16309" i="1"/>
  <c r="AE16308" i="1"/>
  <c r="AE16307" i="1"/>
  <c r="AE16306" i="1"/>
  <c r="AE16305" i="1"/>
  <c r="AE16304" i="1"/>
  <c r="AE16303" i="1"/>
  <c r="AE16302" i="1"/>
  <c r="AE16301" i="1"/>
  <c r="AE16300" i="1"/>
  <c r="AE16299" i="1"/>
  <c r="AE16298" i="1"/>
  <c r="AE16297" i="1"/>
  <c r="AE16296" i="1"/>
  <c r="AE16295" i="1"/>
  <c r="AE16294" i="1"/>
  <c r="AE16293" i="1"/>
  <c r="AE16292" i="1"/>
  <c r="AE16291" i="1"/>
  <c r="AE16290" i="1"/>
  <c r="AE16289" i="1"/>
  <c r="AE16288" i="1"/>
  <c r="AE16287" i="1"/>
  <c r="AE16286" i="1"/>
  <c r="AE16285" i="1"/>
  <c r="AE16284" i="1"/>
  <c r="AE16283" i="1"/>
  <c r="AE16282" i="1"/>
  <c r="AE16281" i="1"/>
  <c r="AE16280" i="1"/>
  <c r="AE16279" i="1"/>
  <c r="AE16278" i="1"/>
  <c r="AE16277" i="1"/>
  <c r="AE16276" i="1"/>
  <c r="AE16275" i="1"/>
  <c r="AE16274" i="1"/>
  <c r="AE16273" i="1"/>
  <c r="AE16272" i="1"/>
  <c r="AE16271" i="1"/>
  <c r="AE16270" i="1"/>
  <c r="AE16269" i="1"/>
  <c r="AE16268" i="1"/>
  <c r="AE16267" i="1"/>
  <c r="AE16266" i="1"/>
  <c r="AE16265" i="1"/>
  <c r="AE16264" i="1"/>
  <c r="AE16263" i="1"/>
  <c r="AE16262" i="1"/>
  <c r="AE16261" i="1"/>
  <c r="AE16260" i="1"/>
  <c r="AE16259" i="1"/>
  <c r="AE16258" i="1"/>
  <c r="AE16257" i="1"/>
  <c r="AE16256" i="1"/>
  <c r="AE16255" i="1"/>
  <c r="AE16254" i="1"/>
  <c r="AE16253" i="1"/>
  <c r="AE16252" i="1"/>
  <c r="AE16251" i="1"/>
  <c r="AE16250" i="1"/>
  <c r="AE16249" i="1"/>
  <c r="AE16248" i="1"/>
  <c r="AE16247" i="1"/>
  <c r="AE16246" i="1"/>
  <c r="AE16245" i="1"/>
  <c r="AE16244" i="1"/>
  <c r="AE16243" i="1"/>
  <c r="AE16242" i="1"/>
  <c r="AE16241" i="1"/>
  <c r="AE16240" i="1"/>
  <c r="AE16239" i="1"/>
  <c r="AE16238" i="1"/>
  <c r="AE16237" i="1"/>
  <c r="AE16236" i="1"/>
  <c r="AE16235" i="1"/>
  <c r="AE16234" i="1"/>
  <c r="AE16233" i="1"/>
  <c r="AE16232" i="1"/>
  <c r="AE16231" i="1"/>
  <c r="AE16230" i="1"/>
  <c r="AE16229" i="1"/>
  <c r="AE16228" i="1"/>
  <c r="AE16227" i="1"/>
  <c r="AE16226" i="1"/>
  <c r="AE16225" i="1"/>
  <c r="AE16224" i="1"/>
  <c r="AE16223" i="1"/>
  <c r="AE16222" i="1"/>
  <c r="AE16221" i="1"/>
  <c r="AE16220" i="1"/>
  <c r="AE16219" i="1"/>
  <c r="AE16218" i="1"/>
  <c r="AE16217" i="1"/>
  <c r="AE16216" i="1"/>
  <c r="AE16215" i="1"/>
  <c r="AE16214" i="1"/>
  <c r="AE16213" i="1"/>
  <c r="AE16212" i="1"/>
  <c r="AE16211" i="1"/>
  <c r="AE16210" i="1"/>
  <c r="AE16209" i="1"/>
  <c r="AE16208" i="1"/>
  <c r="AE16207" i="1"/>
  <c r="AE16206" i="1"/>
  <c r="AE16205" i="1"/>
  <c r="AE16204" i="1"/>
  <c r="AE16203" i="1"/>
  <c r="AE16202" i="1"/>
  <c r="AE16201" i="1"/>
  <c r="AE16200" i="1"/>
  <c r="AE16199" i="1"/>
  <c r="AE16198" i="1"/>
  <c r="AE16197" i="1"/>
  <c r="AE16196" i="1"/>
  <c r="AE16195" i="1"/>
  <c r="AE16194" i="1"/>
  <c r="AE16193" i="1"/>
  <c r="AE16192" i="1"/>
  <c r="AE16191" i="1"/>
  <c r="AE16190" i="1"/>
  <c r="AE16189" i="1"/>
  <c r="AE16188" i="1"/>
  <c r="AE16187" i="1"/>
  <c r="AE16186" i="1"/>
  <c r="AE16185" i="1"/>
  <c r="AE16184" i="1"/>
  <c r="AE16183" i="1"/>
  <c r="AE16182" i="1"/>
  <c r="AE16181" i="1"/>
  <c r="AE16180" i="1"/>
  <c r="AE16179" i="1"/>
  <c r="AE16178" i="1"/>
  <c r="AE16177" i="1"/>
  <c r="AE16176" i="1"/>
  <c r="AE16175" i="1"/>
  <c r="AE16174" i="1"/>
  <c r="AE16173" i="1"/>
  <c r="AE16172" i="1"/>
  <c r="AE16171" i="1"/>
  <c r="AE16170" i="1"/>
  <c r="AE16169" i="1"/>
  <c r="AE16168" i="1"/>
  <c r="AE16167" i="1"/>
  <c r="AE16166" i="1"/>
  <c r="AE16165" i="1"/>
  <c r="AE16164" i="1"/>
  <c r="AE16163" i="1"/>
  <c r="AE16162" i="1"/>
  <c r="AE16161" i="1"/>
  <c r="AE16160" i="1"/>
  <c r="AE16159" i="1"/>
  <c r="AE16158" i="1"/>
  <c r="AE16157" i="1"/>
  <c r="AE16156" i="1"/>
  <c r="AE16155" i="1"/>
  <c r="AE16154" i="1"/>
  <c r="AE16153" i="1"/>
  <c r="AE16152" i="1"/>
  <c r="AE16151" i="1"/>
  <c r="AE16150" i="1"/>
  <c r="AE16149" i="1"/>
  <c r="AE16148" i="1"/>
  <c r="AE16147" i="1"/>
  <c r="AE16146" i="1"/>
  <c r="AE16145" i="1"/>
  <c r="AE16144" i="1"/>
  <c r="AE16143" i="1"/>
  <c r="AE16142" i="1"/>
  <c r="AE16141" i="1"/>
  <c r="AE16140" i="1"/>
  <c r="AE16139" i="1"/>
  <c r="AE16138" i="1"/>
  <c r="AE16137" i="1"/>
  <c r="AE16136" i="1"/>
  <c r="AE16135" i="1"/>
  <c r="AE16134" i="1"/>
  <c r="AE16133" i="1"/>
  <c r="AE16132" i="1"/>
  <c r="AE16131" i="1"/>
  <c r="AE16130" i="1"/>
  <c r="AE16129" i="1"/>
  <c r="AE16128" i="1"/>
  <c r="AE16127" i="1"/>
  <c r="AE16126" i="1"/>
  <c r="AE16125" i="1"/>
  <c r="AE16124" i="1"/>
  <c r="AE16123" i="1"/>
  <c r="AE16122" i="1"/>
  <c r="AE16121" i="1"/>
  <c r="AE16120" i="1"/>
  <c r="AE16119" i="1"/>
  <c r="AE16118" i="1"/>
  <c r="AE16117" i="1"/>
  <c r="AE16116" i="1"/>
  <c r="AE16115" i="1"/>
  <c r="AE16114" i="1"/>
  <c r="AE16113" i="1"/>
  <c r="AE16112" i="1"/>
  <c r="AE16111" i="1"/>
  <c r="AE16110" i="1"/>
  <c r="AE16109" i="1"/>
  <c r="AE16108" i="1"/>
  <c r="AE16107" i="1"/>
  <c r="AE16106" i="1"/>
  <c r="AE16105" i="1"/>
  <c r="AE16104" i="1"/>
  <c r="AE16103" i="1"/>
  <c r="AE16102" i="1"/>
  <c r="AE16101" i="1"/>
  <c r="AE16100" i="1"/>
  <c r="AE16099" i="1"/>
  <c r="AE16098" i="1"/>
  <c r="AE16097" i="1"/>
  <c r="AE16096" i="1"/>
  <c r="AE16095" i="1"/>
  <c r="AE16094" i="1"/>
  <c r="AE16093" i="1"/>
  <c r="AE16092" i="1"/>
  <c r="AE16091" i="1"/>
  <c r="AE16090" i="1"/>
  <c r="AE16089" i="1"/>
  <c r="AE16088" i="1"/>
  <c r="AE16087" i="1"/>
  <c r="AE16086" i="1"/>
  <c r="AE16085" i="1"/>
  <c r="AE16084" i="1"/>
  <c r="AE16083" i="1"/>
  <c r="AE16082" i="1"/>
  <c r="AE16081" i="1"/>
  <c r="AE16080" i="1"/>
  <c r="AE16079" i="1"/>
  <c r="AE16078" i="1"/>
  <c r="AE16077" i="1"/>
  <c r="AE16076" i="1"/>
  <c r="AE16075" i="1"/>
  <c r="AE16074" i="1"/>
  <c r="AE16073" i="1"/>
  <c r="AE16072" i="1"/>
  <c r="AE16071" i="1"/>
  <c r="AE16070" i="1"/>
  <c r="AE16069" i="1"/>
  <c r="AE16068" i="1"/>
  <c r="AE16067" i="1"/>
  <c r="AE16066" i="1"/>
  <c r="AE16065" i="1"/>
  <c r="AE16064" i="1"/>
  <c r="AE16063" i="1"/>
  <c r="AE16062" i="1"/>
  <c r="AE16061" i="1"/>
  <c r="AE16060" i="1"/>
  <c r="AE16059" i="1"/>
  <c r="AE16058" i="1"/>
  <c r="AE16057" i="1"/>
  <c r="AE16056" i="1"/>
  <c r="AE16055" i="1"/>
  <c r="AE16054" i="1"/>
  <c r="AE16053" i="1"/>
  <c r="AE16052" i="1"/>
  <c r="AE16051" i="1"/>
  <c r="AE16050" i="1"/>
  <c r="AE16049" i="1"/>
  <c r="AE16048" i="1"/>
  <c r="AE16047" i="1"/>
  <c r="AE16046" i="1"/>
  <c r="AE16045" i="1"/>
  <c r="AE16044" i="1"/>
  <c r="AE16043" i="1"/>
  <c r="AE16042" i="1"/>
  <c r="AE16041" i="1"/>
  <c r="AE16040" i="1"/>
  <c r="AE16039" i="1"/>
  <c r="AE16038" i="1"/>
  <c r="AE16037" i="1"/>
  <c r="AE16036" i="1"/>
  <c r="AE16035" i="1"/>
  <c r="AE16034" i="1"/>
  <c r="AE16033" i="1"/>
  <c r="AE16032" i="1"/>
  <c r="AE16031" i="1"/>
  <c r="AE16030" i="1"/>
  <c r="AE16029" i="1"/>
  <c r="AE16028" i="1"/>
  <c r="AE16027" i="1"/>
  <c r="AE16026" i="1"/>
  <c r="AE16025" i="1"/>
  <c r="AE16024" i="1"/>
  <c r="AE16023" i="1"/>
  <c r="AE16022" i="1"/>
  <c r="AE16021" i="1"/>
  <c r="AE16020" i="1"/>
  <c r="AE16019" i="1"/>
  <c r="AE16018" i="1"/>
  <c r="AE16017" i="1"/>
  <c r="AE16016" i="1"/>
  <c r="AE16015" i="1"/>
  <c r="AE16014" i="1"/>
  <c r="AE16013" i="1"/>
  <c r="AE16012" i="1"/>
  <c r="AE16011" i="1"/>
  <c r="AE16010" i="1"/>
  <c r="AE16009" i="1"/>
  <c r="AE16008" i="1"/>
  <c r="AE16007" i="1"/>
  <c r="AE16006" i="1"/>
  <c r="AE16005" i="1"/>
  <c r="AE16004" i="1"/>
  <c r="AE16003" i="1"/>
  <c r="AE16002" i="1"/>
  <c r="AE16001" i="1"/>
  <c r="AE16000" i="1"/>
  <c r="AE15999" i="1"/>
  <c r="AE15998" i="1"/>
  <c r="AE15997" i="1"/>
  <c r="AE15996" i="1"/>
  <c r="AE15995" i="1"/>
  <c r="AE15994" i="1"/>
  <c r="AE15993" i="1"/>
  <c r="AE15992" i="1"/>
  <c r="AE15991" i="1"/>
  <c r="AE15990" i="1"/>
  <c r="AE15989" i="1"/>
  <c r="AE15988" i="1"/>
  <c r="AE15987" i="1"/>
  <c r="AE15986" i="1"/>
  <c r="AE15985" i="1"/>
  <c r="AE15984" i="1"/>
  <c r="AE15983" i="1"/>
  <c r="AE15982" i="1"/>
  <c r="AE15981" i="1"/>
  <c r="AE15980" i="1"/>
  <c r="AE15979" i="1"/>
  <c r="AE15978" i="1"/>
  <c r="AE15977" i="1"/>
  <c r="AE15976" i="1"/>
  <c r="AE15975" i="1"/>
  <c r="AE15974" i="1"/>
  <c r="AE15973" i="1"/>
  <c r="AE15972" i="1"/>
  <c r="AE15971" i="1"/>
  <c r="AE15970" i="1"/>
  <c r="AE15969" i="1"/>
  <c r="AE15968" i="1"/>
  <c r="AE15967" i="1"/>
  <c r="AE15966" i="1"/>
  <c r="AE15965" i="1"/>
  <c r="AE15964" i="1"/>
  <c r="AE15963" i="1"/>
  <c r="AE15962" i="1"/>
  <c r="AE15961" i="1"/>
  <c r="AE15960" i="1"/>
  <c r="AE15959" i="1"/>
  <c r="AE15958" i="1"/>
  <c r="AE15957" i="1"/>
  <c r="AE15956" i="1"/>
  <c r="AE15955" i="1"/>
  <c r="AE15954" i="1"/>
  <c r="AE15953" i="1"/>
  <c r="AE15952" i="1"/>
  <c r="AE15951" i="1"/>
  <c r="AE15950" i="1"/>
  <c r="AE15949" i="1"/>
  <c r="AE15948" i="1"/>
  <c r="AE15947" i="1"/>
  <c r="AE15946" i="1"/>
  <c r="AE15945" i="1"/>
  <c r="AE15944" i="1"/>
  <c r="AE15943" i="1"/>
  <c r="AE15942" i="1"/>
  <c r="AE15941" i="1"/>
  <c r="AE15940" i="1"/>
  <c r="AE15939" i="1"/>
  <c r="AE15938" i="1"/>
  <c r="AE15937" i="1"/>
  <c r="AE15936" i="1"/>
  <c r="AE15935" i="1"/>
  <c r="AE15934" i="1"/>
  <c r="AE15933" i="1"/>
  <c r="AE15932" i="1"/>
  <c r="AE15931" i="1"/>
  <c r="AE15930" i="1"/>
  <c r="AE15929" i="1"/>
  <c r="AE15928" i="1"/>
  <c r="AE15927" i="1"/>
  <c r="AE15926" i="1"/>
  <c r="AE15925" i="1"/>
  <c r="AE15924" i="1"/>
  <c r="AE15923" i="1"/>
  <c r="AE15922" i="1"/>
  <c r="AE15921" i="1"/>
  <c r="AE15920" i="1"/>
  <c r="AE15919" i="1"/>
  <c r="AE15918" i="1"/>
  <c r="AE15917" i="1"/>
  <c r="AE15916" i="1"/>
  <c r="AE15915" i="1"/>
  <c r="AE15914" i="1"/>
  <c r="AE15913" i="1"/>
  <c r="AE15912" i="1"/>
  <c r="AE15911" i="1"/>
  <c r="AE15910" i="1"/>
  <c r="AE15909" i="1"/>
  <c r="AE15908" i="1"/>
  <c r="AE15907" i="1"/>
  <c r="AE15906" i="1"/>
  <c r="AE15905" i="1"/>
  <c r="AE15904" i="1"/>
  <c r="AE15903" i="1"/>
  <c r="AE15902" i="1"/>
  <c r="AE15901" i="1"/>
  <c r="AE15900" i="1"/>
  <c r="AE15899" i="1"/>
  <c r="AE15898" i="1"/>
  <c r="AE15897" i="1"/>
  <c r="AE15896" i="1"/>
  <c r="AE15895" i="1"/>
  <c r="AE15894" i="1"/>
  <c r="AE15893" i="1"/>
  <c r="AE15892" i="1"/>
  <c r="AE15891" i="1"/>
  <c r="AE15890" i="1"/>
  <c r="AE15889" i="1"/>
  <c r="AE15888" i="1"/>
  <c r="AE15887" i="1"/>
  <c r="AE15886" i="1"/>
  <c r="AE15885" i="1"/>
  <c r="AE15884" i="1"/>
  <c r="AE15883" i="1"/>
  <c r="AE15882" i="1"/>
  <c r="AE15881" i="1"/>
  <c r="AE15880" i="1"/>
  <c r="AE15879" i="1"/>
  <c r="AE15878" i="1"/>
  <c r="AE15877" i="1"/>
  <c r="AE15876" i="1"/>
  <c r="AE15875" i="1"/>
  <c r="AE15874" i="1"/>
  <c r="AE15873" i="1"/>
  <c r="AE15872" i="1"/>
  <c r="AE15871" i="1"/>
  <c r="AE15870" i="1"/>
  <c r="AE15869" i="1"/>
  <c r="AE15868" i="1"/>
  <c r="AE15867" i="1"/>
  <c r="AE15866" i="1"/>
  <c r="AE15865" i="1"/>
  <c r="AE15864" i="1"/>
  <c r="AE15863" i="1"/>
  <c r="AE15862" i="1"/>
  <c r="AE15861" i="1"/>
  <c r="AE15860" i="1"/>
  <c r="AE15859" i="1"/>
  <c r="AE15858" i="1"/>
  <c r="AE15857" i="1"/>
  <c r="AE15856" i="1"/>
  <c r="AE15855" i="1"/>
  <c r="AE15854" i="1"/>
  <c r="AE15853" i="1"/>
  <c r="AE15852" i="1"/>
  <c r="AE15851" i="1"/>
  <c r="AE15850" i="1"/>
  <c r="AE15849" i="1"/>
  <c r="AE15848" i="1"/>
  <c r="AE15847" i="1"/>
  <c r="AE15846" i="1"/>
  <c r="AE15845" i="1"/>
  <c r="AE15844" i="1"/>
  <c r="AE15843" i="1"/>
  <c r="AE15842" i="1"/>
  <c r="AE15841" i="1"/>
  <c r="AE15840" i="1"/>
  <c r="AE15839" i="1"/>
  <c r="AE15838" i="1"/>
  <c r="AE15837" i="1"/>
  <c r="AE15836" i="1"/>
  <c r="AE15835" i="1"/>
  <c r="AE15834" i="1"/>
  <c r="AE15833" i="1"/>
  <c r="AE15832" i="1"/>
  <c r="AE15831" i="1"/>
  <c r="AE15830" i="1"/>
  <c r="AE15829" i="1"/>
  <c r="AE15828" i="1"/>
  <c r="AE15827" i="1"/>
  <c r="AE15826" i="1"/>
  <c r="AE15825" i="1"/>
  <c r="AE15824" i="1"/>
  <c r="AE15823" i="1"/>
  <c r="AE15822" i="1"/>
  <c r="AE15821" i="1"/>
  <c r="AE15820" i="1"/>
  <c r="AE15819" i="1"/>
  <c r="AE15818" i="1"/>
  <c r="AE15817" i="1"/>
  <c r="AE15816" i="1"/>
  <c r="AE15815" i="1"/>
  <c r="AE15814" i="1"/>
  <c r="AE15813" i="1"/>
  <c r="AE15812" i="1"/>
  <c r="AE15811" i="1"/>
  <c r="AE15810" i="1"/>
  <c r="AE15809" i="1"/>
  <c r="AE15808" i="1"/>
  <c r="AE15807" i="1"/>
  <c r="AE15806" i="1"/>
  <c r="AE15805" i="1"/>
  <c r="AE15804" i="1"/>
  <c r="AE15803" i="1"/>
  <c r="AE15802" i="1"/>
  <c r="AE15801" i="1"/>
  <c r="AE15800" i="1"/>
  <c r="AE15799" i="1"/>
  <c r="AE15798" i="1"/>
  <c r="AE15797" i="1"/>
  <c r="AE15796" i="1"/>
  <c r="AE15795" i="1"/>
  <c r="AE15794" i="1"/>
  <c r="AE15793" i="1"/>
  <c r="AE15792" i="1"/>
  <c r="AE15791" i="1"/>
  <c r="AE15790" i="1"/>
  <c r="AE15789" i="1"/>
  <c r="AE15788" i="1"/>
  <c r="AE15787" i="1"/>
  <c r="AE15786" i="1"/>
  <c r="AE15785" i="1"/>
  <c r="AE15784" i="1"/>
  <c r="AE15783" i="1"/>
  <c r="AE15782" i="1"/>
  <c r="AE15781" i="1"/>
  <c r="AE15780" i="1"/>
  <c r="AE15779" i="1"/>
  <c r="AE15778" i="1"/>
  <c r="AE15777" i="1"/>
  <c r="AE15776" i="1"/>
  <c r="AE15775" i="1"/>
  <c r="AE15774" i="1"/>
  <c r="AE15773" i="1"/>
  <c r="AE15772" i="1"/>
  <c r="AE15771" i="1"/>
  <c r="AE15770" i="1"/>
  <c r="AE15769" i="1"/>
  <c r="AE15768" i="1"/>
  <c r="AE15767" i="1"/>
  <c r="AE15766" i="1"/>
  <c r="AE15765" i="1"/>
  <c r="AE15764" i="1"/>
  <c r="AE15763" i="1"/>
  <c r="AE15762" i="1"/>
  <c r="AE15761" i="1"/>
  <c r="AE15760" i="1"/>
  <c r="AE15759" i="1"/>
  <c r="AE15758" i="1"/>
  <c r="AE15757" i="1"/>
  <c r="AE15756" i="1"/>
  <c r="AE15755" i="1"/>
  <c r="AE15754" i="1"/>
  <c r="AE15753" i="1"/>
  <c r="AE15752" i="1"/>
  <c r="AE15751" i="1"/>
  <c r="AE15750" i="1"/>
  <c r="AE15749" i="1"/>
  <c r="AE15748" i="1"/>
  <c r="AE15747" i="1"/>
  <c r="AE15746" i="1"/>
  <c r="AE15745" i="1"/>
  <c r="AE15744" i="1"/>
  <c r="AE15743" i="1"/>
  <c r="AE15742" i="1"/>
  <c r="AE15741" i="1"/>
  <c r="AE15740" i="1"/>
  <c r="AE15739" i="1"/>
  <c r="AE15738" i="1"/>
  <c r="AE15737" i="1"/>
  <c r="AE15736" i="1"/>
  <c r="AE15735" i="1"/>
  <c r="AE15734" i="1"/>
  <c r="AE15733" i="1"/>
  <c r="AE15732" i="1"/>
  <c r="AE15731" i="1"/>
  <c r="AE15730" i="1"/>
  <c r="AE15729" i="1"/>
  <c r="AE15728" i="1"/>
  <c r="AE15727" i="1"/>
  <c r="AE15726" i="1"/>
  <c r="AE15725" i="1"/>
  <c r="AE15724" i="1"/>
  <c r="AE15723" i="1"/>
  <c r="AE15722" i="1"/>
  <c r="AE15721" i="1"/>
  <c r="AE15720" i="1"/>
  <c r="AE15719" i="1"/>
  <c r="AE15718" i="1"/>
  <c r="AE15717" i="1"/>
  <c r="AE15716" i="1"/>
  <c r="AE15715" i="1"/>
  <c r="AE15714" i="1"/>
  <c r="AE15713" i="1"/>
  <c r="AE15712" i="1"/>
  <c r="AE15711" i="1"/>
  <c r="AE15710" i="1"/>
  <c r="AE15709" i="1"/>
  <c r="AE15708" i="1"/>
  <c r="AE15707" i="1"/>
  <c r="AE15706" i="1"/>
  <c r="AE15705" i="1"/>
  <c r="AE15704" i="1"/>
  <c r="AE15703" i="1"/>
  <c r="AE15702" i="1"/>
  <c r="AE15701" i="1"/>
  <c r="AE15700" i="1"/>
  <c r="AE15699" i="1"/>
  <c r="AE15698" i="1"/>
  <c r="AE15697" i="1"/>
  <c r="AE15696" i="1"/>
  <c r="AE15695" i="1"/>
  <c r="AE15694" i="1"/>
  <c r="AE15693" i="1"/>
  <c r="AE15692" i="1"/>
  <c r="AE15691" i="1"/>
  <c r="AE15690" i="1"/>
  <c r="AE15689" i="1"/>
  <c r="AE15688" i="1"/>
  <c r="AE15687" i="1"/>
  <c r="AE15686" i="1"/>
  <c r="AE15685" i="1"/>
  <c r="AE15684" i="1"/>
  <c r="AE15683" i="1"/>
  <c r="AE15682" i="1"/>
  <c r="AE15681" i="1"/>
  <c r="AE15680" i="1"/>
  <c r="AE15679" i="1"/>
  <c r="AE15678" i="1"/>
  <c r="AE15677" i="1"/>
  <c r="AE15676" i="1"/>
  <c r="AE15675" i="1"/>
  <c r="AE15674" i="1"/>
  <c r="AE15673" i="1"/>
  <c r="AE15672" i="1"/>
  <c r="AE15671" i="1"/>
  <c r="AE15670" i="1"/>
  <c r="AE15669" i="1"/>
  <c r="AE15668" i="1"/>
  <c r="AE15667" i="1"/>
  <c r="AE15666" i="1"/>
  <c r="AE15665" i="1"/>
  <c r="AE15664" i="1"/>
  <c r="AE15663" i="1"/>
  <c r="AE15662" i="1"/>
  <c r="AE15661" i="1"/>
  <c r="AE15660" i="1"/>
  <c r="AE15659" i="1"/>
  <c r="AE15658" i="1"/>
  <c r="AE15657" i="1"/>
  <c r="AE15656" i="1"/>
  <c r="AE15655" i="1"/>
  <c r="AE15654" i="1"/>
  <c r="AE15653" i="1"/>
  <c r="AE15652" i="1"/>
  <c r="AE15651" i="1"/>
  <c r="AE15650" i="1"/>
  <c r="AE15649" i="1"/>
  <c r="AE15648" i="1"/>
  <c r="AE15647" i="1"/>
  <c r="AE15646" i="1"/>
  <c r="AE15645" i="1"/>
  <c r="AE15644" i="1"/>
  <c r="AE15643" i="1"/>
  <c r="AE15642" i="1"/>
  <c r="AE15641" i="1"/>
  <c r="AE15640" i="1"/>
  <c r="AE15639" i="1"/>
  <c r="AE15638" i="1"/>
  <c r="AE15637" i="1"/>
  <c r="AE15636" i="1"/>
  <c r="AE15635" i="1"/>
  <c r="AE15634" i="1"/>
  <c r="AE15633" i="1"/>
  <c r="AE15632" i="1"/>
  <c r="AE15631" i="1"/>
  <c r="AE15630" i="1"/>
  <c r="AE15629" i="1"/>
  <c r="AE15628" i="1"/>
  <c r="AE15627" i="1"/>
  <c r="AE15626" i="1"/>
  <c r="AE15625" i="1"/>
  <c r="AE15624" i="1"/>
  <c r="AE15623" i="1"/>
  <c r="AE15622" i="1"/>
  <c r="AE15621" i="1"/>
  <c r="AE15620" i="1"/>
  <c r="AE15619" i="1"/>
  <c r="AE15618" i="1"/>
  <c r="AE15617" i="1"/>
  <c r="AE15616" i="1"/>
  <c r="AE15615" i="1"/>
  <c r="AE15614" i="1"/>
  <c r="AE15613" i="1"/>
  <c r="AE15612" i="1"/>
  <c r="AE15611" i="1"/>
  <c r="AE15610" i="1"/>
  <c r="AE15609" i="1"/>
  <c r="AE15608" i="1"/>
  <c r="AE15607" i="1"/>
  <c r="AE15606" i="1"/>
  <c r="AE15605" i="1"/>
  <c r="AE15604" i="1"/>
  <c r="AE15603" i="1"/>
  <c r="AE15602" i="1"/>
  <c r="AE15601" i="1"/>
  <c r="AE15600" i="1"/>
  <c r="AE15599" i="1"/>
  <c r="AE15598" i="1"/>
  <c r="AE15597" i="1"/>
  <c r="AE15596" i="1"/>
  <c r="AE15595" i="1"/>
  <c r="AE15594" i="1"/>
  <c r="AE15593" i="1"/>
  <c r="AE15592" i="1"/>
  <c r="AE15591" i="1"/>
  <c r="AE15590" i="1"/>
  <c r="AE15589" i="1"/>
  <c r="AE15588" i="1"/>
  <c r="AE15587" i="1"/>
  <c r="AE15586" i="1"/>
  <c r="AE15585" i="1"/>
  <c r="AE15584" i="1"/>
  <c r="AE15583" i="1"/>
  <c r="AE15582" i="1"/>
  <c r="AE15581" i="1"/>
  <c r="AE15580" i="1"/>
  <c r="AE15579" i="1"/>
  <c r="AE15578" i="1"/>
  <c r="AE15577" i="1"/>
  <c r="AE15576" i="1"/>
  <c r="AE15575" i="1"/>
  <c r="AE15574" i="1"/>
  <c r="AE15573" i="1"/>
  <c r="AE15572" i="1"/>
  <c r="AE15571" i="1"/>
  <c r="AE15570" i="1"/>
  <c r="AE15569" i="1"/>
  <c r="AE15568" i="1"/>
  <c r="AE15567" i="1"/>
  <c r="AE15566" i="1"/>
  <c r="AE15565" i="1"/>
  <c r="AE15564" i="1"/>
  <c r="AE15563" i="1"/>
  <c r="AE15562" i="1"/>
  <c r="AE15561" i="1"/>
  <c r="AE15560" i="1"/>
  <c r="AE15559" i="1"/>
  <c r="AE15558" i="1"/>
  <c r="AE15557" i="1"/>
  <c r="AE15556" i="1"/>
  <c r="AE15555" i="1"/>
  <c r="AE15554" i="1"/>
  <c r="AE15553" i="1"/>
  <c r="AE15552" i="1"/>
  <c r="AE15551" i="1"/>
  <c r="AE15550" i="1"/>
  <c r="AE15549" i="1"/>
  <c r="AE15548" i="1"/>
  <c r="AE15547" i="1"/>
  <c r="AE15546" i="1"/>
  <c r="AE15545" i="1"/>
  <c r="AE15544" i="1"/>
  <c r="AE15543" i="1"/>
  <c r="AE15542" i="1"/>
  <c r="AE15541" i="1"/>
  <c r="AE15540" i="1"/>
  <c r="AE15539" i="1"/>
  <c r="AE15538" i="1"/>
  <c r="AE15537" i="1"/>
  <c r="AE15536" i="1"/>
  <c r="AE15535" i="1"/>
  <c r="AE15534" i="1"/>
  <c r="AE15533" i="1"/>
  <c r="AE15532" i="1"/>
  <c r="AE15531" i="1"/>
  <c r="AE15530" i="1"/>
  <c r="AE15529" i="1"/>
  <c r="AE15528" i="1"/>
  <c r="AE15527" i="1"/>
  <c r="AE15526" i="1"/>
  <c r="AE15525" i="1"/>
  <c r="AE15524" i="1"/>
  <c r="AE15523" i="1"/>
  <c r="AE15522" i="1"/>
  <c r="AE15521" i="1"/>
  <c r="AE15520" i="1"/>
  <c r="AE15519" i="1"/>
  <c r="AE15518" i="1"/>
  <c r="AE15517" i="1"/>
  <c r="AE15516" i="1"/>
  <c r="AE15515" i="1"/>
  <c r="AE15514" i="1"/>
  <c r="AE15513" i="1"/>
  <c r="AE15512" i="1"/>
  <c r="AE15511" i="1"/>
  <c r="AE15510" i="1"/>
  <c r="AE15509" i="1"/>
  <c r="AE15508" i="1"/>
  <c r="AE15507" i="1"/>
  <c r="AE15506" i="1"/>
  <c r="AE15505" i="1"/>
  <c r="AE15504" i="1"/>
  <c r="AE15503" i="1"/>
  <c r="AE15502" i="1"/>
  <c r="AE15501" i="1"/>
  <c r="AE15500" i="1"/>
  <c r="AE15499" i="1"/>
  <c r="AE15498" i="1"/>
  <c r="AE15497" i="1"/>
  <c r="AE15496" i="1"/>
  <c r="AE15495" i="1"/>
  <c r="AE15494" i="1"/>
  <c r="AE15493" i="1"/>
  <c r="AE15492" i="1"/>
  <c r="AE15491" i="1"/>
  <c r="AE15490" i="1"/>
  <c r="AE15489" i="1"/>
  <c r="AE15488" i="1"/>
  <c r="AE15487" i="1"/>
  <c r="AE15486" i="1"/>
  <c r="AE15485" i="1"/>
  <c r="AE15484" i="1"/>
  <c r="AE15483" i="1"/>
  <c r="AE15482" i="1"/>
  <c r="AE15481" i="1"/>
  <c r="AE15480" i="1"/>
  <c r="AE15479" i="1"/>
  <c r="AE15478" i="1"/>
  <c r="AE15477" i="1"/>
  <c r="AE15476" i="1"/>
  <c r="AE15475" i="1"/>
  <c r="AE15474" i="1"/>
  <c r="AE15473" i="1"/>
  <c r="AE15472" i="1"/>
  <c r="AE15471" i="1"/>
  <c r="AE15470" i="1"/>
  <c r="AE15469" i="1"/>
  <c r="AE15468" i="1"/>
  <c r="AE15467" i="1"/>
  <c r="AE15466" i="1"/>
  <c r="AE15465" i="1"/>
  <c r="AE15464" i="1"/>
  <c r="AE15463" i="1"/>
  <c r="AE15462" i="1"/>
  <c r="AE15461" i="1"/>
  <c r="AE15460" i="1"/>
  <c r="AE15459" i="1"/>
  <c r="AE15458" i="1"/>
  <c r="AE15457" i="1"/>
  <c r="AE15456" i="1"/>
  <c r="AE15455" i="1"/>
  <c r="AE15454" i="1"/>
  <c r="AE15453" i="1"/>
  <c r="AE15452" i="1"/>
  <c r="AE15451" i="1"/>
  <c r="AE15450" i="1"/>
  <c r="AE15449" i="1"/>
  <c r="AE15448" i="1"/>
  <c r="AE15447" i="1"/>
  <c r="AE15446" i="1"/>
  <c r="AE15445" i="1"/>
  <c r="AE15444" i="1"/>
  <c r="AE15443" i="1"/>
  <c r="AE15442" i="1"/>
  <c r="AE15441" i="1"/>
  <c r="AE15440" i="1"/>
  <c r="AE15439" i="1"/>
  <c r="AE15438" i="1"/>
  <c r="AE15437" i="1"/>
  <c r="AE15436" i="1"/>
  <c r="AE15435" i="1"/>
  <c r="AE15434" i="1"/>
  <c r="AE15433" i="1"/>
  <c r="AE15432" i="1"/>
  <c r="AE15431" i="1"/>
  <c r="AE15430" i="1"/>
  <c r="AE15429" i="1"/>
  <c r="AE15428" i="1"/>
  <c r="AE15427" i="1"/>
  <c r="AE15426" i="1"/>
  <c r="AE15425" i="1"/>
  <c r="AE15424" i="1"/>
  <c r="AE15423" i="1"/>
  <c r="AE15422" i="1"/>
  <c r="AE15421" i="1"/>
  <c r="AE15420" i="1"/>
  <c r="AE15419" i="1"/>
  <c r="AE15418" i="1"/>
  <c r="AE15417" i="1"/>
  <c r="AE15416" i="1"/>
  <c r="AE15415" i="1"/>
  <c r="AE15414" i="1"/>
  <c r="AE15413" i="1"/>
  <c r="AE15412" i="1"/>
  <c r="AE15411" i="1"/>
  <c r="AE15410" i="1"/>
  <c r="AE15409" i="1"/>
  <c r="AE15408" i="1"/>
  <c r="AE15407" i="1"/>
  <c r="AE15406" i="1"/>
  <c r="AE15405" i="1"/>
  <c r="AE15404" i="1"/>
  <c r="AE15403" i="1"/>
  <c r="AE15402" i="1"/>
  <c r="AE15401" i="1"/>
  <c r="AE15400" i="1"/>
  <c r="AE15399" i="1"/>
  <c r="AE15398" i="1"/>
  <c r="AE15397" i="1"/>
  <c r="AE15396" i="1"/>
  <c r="AE15395" i="1"/>
  <c r="AE15394" i="1"/>
  <c r="AE15393" i="1"/>
  <c r="AE15392" i="1"/>
  <c r="AE15391" i="1"/>
  <c r="AE15390" i="1"/>
  <c r="AE15389" i="1"/>
  <c r="AE15388" i="1"/>
  <c r="AE15387" i="1"/>
  <c r="AE15386" i="1"/>
  <c r="AE15385" i="1"/>
  <c r="AE15384" i="1"/>
  <c r="AE15383" i="1"/>
  <c r="AE15382" i="1"/>
  <c r="AE15381" i="1"/>
  <c r="AE15380" i="1"/>
  <c r="AE15379" i="1"/>
  <c r="AE15378" i="1"/>
  <c r="AE15377" i="1"/>
  <c r="AE15376" i="1"/>
  <c r="AE15375" i="1"/>
  <c r="AE15374" i="1"/>
  <c r="AE15373" i="1"/>
  <c r="AE15372" i="1"/>
  <c r="AE15371" i="1"/>
  <c r="AE15370" i="1"/>
  <c r="AE15369" i="1"/>
  <c r="AE15368" i="1"/>
  <c r="AE15367" i="1"/>
  <c r="AE15366" i="1"/>
  <c r="AE15365" i="1"/>
  <c r="AE15364" i="1"/>
  <c r="AE15363" i="1"/>
  <c r="AE15362" i="1"/>
  <c r="AE15361" i="1"/>
  <c r="AE15360" i="1"/>
  <c r="AE15359" i="1"/>
  <c r="AE15358" i="1"/>
  <c r="AE15357" i="1"/>
  <c r="AE15356" i="1"/>
  <c r="AE15355" i="1"/>
  <c r="AE15354" i="1"/>
  <c r="AE15353" i="1"/>
  <c r="AE15352" i="1"/>
  <c r="AE15351" i="1"/>
  <c r="AE15350" i="1"/>
  <c r="AE15349" i="1"/>
  <c r="AE15348" i="1"/>
  <c r="AE15347" i="1"/>
  <c r="AE15346" i="1"/>
  <c r="AE15345" i="1"/>
  <c r="AE15344" i="1"/>
  <c r="AE15343" i="1"/>
  <c r="AE15342" i="1"/>
  <c r="AE15341" i="1"/>
  <c r="AE15340" i="1"/>
  <c r="AE15339" i="1"/>
  <c r="AE15338" i="1"/>
  <c r="AE15337" i="1"/>
  <c r="AE15336" i="1"/>
  <c r="AE15335" i="1"/>
  <c r="AE15334" i="1"/>
  <c r="AE15333" i="1"/>
  <c r="AE15332" i="1"/>
  <c r="AE15331" i="1"/>
  <c r="AE15330" i="1"/>
  <c r="AE15329" i="1"/>
  <c r="AE15328" i="1"/>
  <c r="AE15327" i="1"/>
  <c r="AE15326" i="1"/>
  <c r="AE15325" i="1"/>
  <c r="AE15324" i="1"/>
  <c r="AE15323" i="1"/>
  <c r="AE15322" i="1"/>
  <c r="AE15321" i="1"/>
  <c r="AE15320" i="1"/>
  <c r="AE15319" i="1"/>
  <c r="AE15318" i="1"/>
  <c r="AE15317" i="1"/>
  <c r="AE15316" i="1"/>
  <c r="AE15315" i="1"/>
  <c r="AE15314" i="1"/>
  <c r="AE15313" i="1"/>
  <c r="AE15312" i="1"/>
  <c r="AE15311" i="1"/>
  <c r="AE15310" i="1"/>
  <c r="AE15309" i="1"/>
  <c r="AE15308" i="1"/>
  <c r="AE15307" i="1"/>
  <c r="AE15306" i="1"/>
  <c r="AE15305" i="1"/>
  <c r="AE15304" i="1"/>
  <c r="AE15303" i="1"/>
  <c r="AE15302" i="1"/>
  <c r="AE15301" i="1"/>
  <c r="AE15300" i="1"/>
  <c r="AE15299" i="1"/>
  <c r="AE15298" i="1"/>
  <c r="AE15297" i="1"/>
  <c r="AE15296" i="1"/>
  <c r="AE15295" i="1"/>
  <c r="AE15294" i="1"/>
  <c r="AE15293" i="1"/>
  <c r="AE15292" i="1"/>
  <c r="AE15291" i="1"/>
  <c r="AE15290" i="1"/>
  <c r="AE15289" i="1"/>
  <c r="AE15288" i="1"/>
  <c r="AE15287" i="1"/>
  <c r="AE15286" i="1"/>
  <c r="AE15285" i="1"/>
  <c r="AE15284" i="1"/>
  <c r="AE15283" i="1"/>
  <c r="AE15282" i="1"/>
  <c r="AE15281" i="1"/>
  <c r="AE15280" i="1"/>
  <c r="AE15279" i="1"/>
  <c r="AE15278" i="1"/>
  <c r="AE15277" i="1"/>
  <c r="AE15276" i="1"/>
  <c r="AE15275" i="1"/>
  <c r="AE15274" i="1"/>
  <c r="AE15273" i="1"/>
  <c r="AE15272" i="1"/>
  <c r="AE15271" i="1"/>
  <c r="AE15270" i="1"/>
  <c r="AE15269" i="1"/>
  <c r="AE15268" i="1"/>
  <c r="AE15267" i="1"/>
  <c r="AE15266" i="1"/>
  <c r="AE15265" i="1"/>
  <c r="AE15264" i="1"/>
  <c r="AE15263" i="1"/>
  <c r="AE15262" i="1"/>
  <c r="AE15261" i="1"/>
  <c r="AE15260" i="1"/>
  <c r="AE15259" i="1"/>
  <c r="AE15258" i="1"/>
  <c r="AE15257" i="1"/>
  <c r="AE15256" i="1"/>
  <c r="AE15255" i="1"/>
  <c r="AE15254" i="1"/>
  <c r="AE15253" i="1"/>
  <c r="AE15252" i="1"/>
  <c r="AE15251" i="1"/>
  <c r="AE15250" i="1"/>
  <c r="AE15249" i="1"/>
  <c r="AE15248" i="1"/>
  <c r="AE15247" i="1"/>
  <c r="AE15246" i="1"/>
  <c r="AE15245" i="1"/>
  <c r="AE15244" i="1"/>
  <c r="AE15243" i="1"/>
  <c r="AE15242" i="1"/>
  <c r="AE15241" i="1"/>
  <c r="AE15240" i="1"/>
  <c r="AE15239" i="1"/>
  <c r="AE15238" i="1"/>
  <c r="AE15237" i="1"/>
  <c r="AE15236" i="1"/>
  <c r="AE15235" i="1"/>
  <c r="AE15234" i="1"/>
  <c r="AE15233" i="1"/>
  <c r="AE15232" i="1"/>
  <c r="AE15231" i="1"/>
  <c r="AE15230" i="1"/>
  <c r="AE15229" i="1"/>
  <c r="AE15228" i="1"/>
  <c r="AE15227" i="1"/>
  <c r="AE15226" i="1"/>
  <c r="AE15225" i="1"/>
  <c r="AE15224" i="1"/>
  <c r="AE15223" i="1"/>
  <c r="AE15222" i="1"/>
  <c r="AE15221" i="1"/>
  <c r="AE15220" i="1"/>
  <c r="AE15219" i="1"/>
  <c r="AE15218" i="1"/>
  <c r="AE15217" i="1"/>
  <c r="AE15216" i="1"/>
  <c r="AE15215" i="1"/>
  <c r="AE15214" i="1"/>
  <c r="AE15213" i="1"/>
  <c r="AE15212" i="1"/>
  <c r="AE15211" i="1"/>
  <c r="AE15210" i="1"/>
  <c r="AE15209" i="1"/>
  <c r="AE15208" i="1"/>
  <c r="AE15207" i="1"/>
  <c r="AE15206" i="1"/>
  <c r="AE15205" i="1"/>
  <c r="AE15204" i="1"/>
  <c r="AE15203" i="1"/>
  <c r="AE15202" i="1"/>
  <c r="AE15201" i="1"/>
  <c r="AE15200" i="1"/>
  <c r="AE15199" i="1"/>
  <c r="AE15198" i="1"/>
  <c r="AE15197" i="1"/>
  <c r="AE15196" i="1"/>
  <c r="AE15195" i="1"/>
  <c r="AE15194" i="1"/>
  <c r="AE15193" i="1"/>
  <c r="AE15192" i="1"/>
  <c r="AE15191" i="1"/>
  <c r="AE15190" i="1"/>
  <c r="AE15189" i="1"/>
  <c r="AE15188" i="1"/>
  <c r="AE15187" i="1"/>
  <c r="AE15186" i="1"/>
  <c r="AE15185" i="1"/>
  <c r="AE15184" i="1"/>
  <c r="AE15183" i="1"/>
  <c r="AE15182" i="1"/>
  <c r="AE15181" i="1"/>
  <c r="AE15180" i="1"/>
  <c r="AE15179" i="1"/>
  <c r="AE15178" i="1"/>
  <c r="AE15177" i="1"/>
  <c r="AE15176" i="1"/>
  <c r="AE15175" i="1"/>
  <c r="AE15174" i="1"/>
  <c r="AE15173" i="1"/>
  <c r="AE15172" i="1"/>
  <c r="AE15171" i="1"/>
  <c r="AE15170" i="1"/>
  <c r="AE15169" i="1"/>
  <c r="AE15168" i="1"/>
  <c r="AE15167" i="1"/>
  <c r="AE15166" i="1"/>
  <c r="AE15165" i="1"/>
  <c r="AE15164" i="1"/>
  <c r="AE15163" i="1"/>
  <c r="AE15162" i="1"/>
  <c r="AE15161" i="1"/>
  <c r="AE15160" i="1"/>
  <c r="AE15159" i="1"/>
  <c r="AE15158" i="1"/>
  <c r="AE15157" i="1"/>
  <c r="AE15156" i="1"/>
  <c r="AE15155" i="1"/>
  <c r="AE15154" i="1"/>
  <c r="AE15153" i="1"/>
  <c r="AE15152" i="1"/>
  <c r="AE15151" i="1"/>
  <c r="AE15150" i="1"/>
  <c r="AE15149" i="1"/>
  <c r="AE15148" i="1"/>
  <c r="AE15147" i="1"/>
  <c r="AE15146" i="1"/>
  <c r="AE15145" i="1"/>
  <c r="AE15144" i="1"/>
  <c r="AE15143" i="1"/>
  <c r="AE15142" i="1"/>
  <c r="AE15141" i="1"/>
  <c r="AE15140" i="1"/>
  <c r="AE15139" i="1"/>
  <c r="AE15138" i="1"/>
  <c r="AE15137" i="1"/>
  <c r="AE15136" i="1"/>
  <c r="AE15135" i="1"/>
  <c r="AE15134" i="1"/>
  <c r="AE15133" i="1"/>
  <c r="AE15132" i="1"/>
  <c r="AE15131" i="1"/>
  <c r="AE15130" i="1"/>
  <c r="AE15129" i="1"/>
  <c r="AE15128" i="1"/>
  <c r="AE15127" i="1"/>
  <c r="AE15126" i="1"/>
  <c r="AE15125" i="1"/>
  <c r="AE15124" i="1"/>
  <c r="AE15123" i="1"/>
  <c r="AE15122" i="1"/>
  <c r="AE15121" i="1"/>
  <c r="AE15120" i="1"/>
  <c r="AE15119" i="1"/>
  <c r="AE15118" i="1"/>
  <c r="AE15117" i="1"/>
  <c r="AE15116" i="1"/>
  <c r="AE15115" i="1"/>
  <c r="AE15114" i="1"/>
  <c r="AE15113" i="1"/>
  <c r="AE15112" i="1"/>
  <c r="AE15111" i="1"/>
  <c r="AE15110" i="1"/>
  <c r="AE15109" i="1"/>
  <c r="AE15108" i="1"/>
  <c r="AE15107" i="1"/>
  <c r="AE15106" i="1"/>
  <c r="AE15105" i="1"/>
  <c r="AE15104" i="1"/>
  <c r="AE15103" i="1"/>
  <c r="AE15102" i="1"/>
  <c r="AE15101" i="1"/>
  <c r="AE15100" i="1"/>
  <c r="AE15099" i="1"/>
  <c r="AE15098" i="1"/>
  <c r="AE15097" i="1"/>
  <c r="AE15096" i="1"/>
  <c r="AE15095" i="1"/>
  <c r="AE15094" i="1"/>
  <c r="AE15093" i="1"/>
  <c r="AE15092" i="1"/>
  <c r="AE15091" i="1"/>
  <c r="AE15090" i="1"/>
  <c r="AE15089" i="1"/>
  <c r="AE15088" i="1"/>
  <c r="AE15087" i="1"/>
  <c r="AE15086" i="1"/>
  <c r="AE15085" i="1"/>
  <c r="AE15084" i="1"/>
  <c r="AE15083" i="1"/>
  <c r="AE15082" i="1"/>
  <c r="AE15081" i="1"/>
  <c r="AE15080" i="1"/>
  <c r="AE15079" i="1"/>
  <c r="AE15078" i="1"/>
  <c r="AE15077" i="1"/>
  <c r="AE15076" i="1"/>
  <c r="AE15075" i="1"/>
  <c r="AE15074" i="1"/>
  <c r="AE15073" i="1"/>
  <c r="AE15072" i="1"/>
  <c r="AE15071" i="1"/>
  <c r="AE15070" i="1"/>
  <c r="AE15069" i="1"/>
  <c r="AE15068" i="1"/>
  <c r="AE15067" i="1"/>
  <c r="AE15066" i="1"/>
  <c r="AE15065" i="1"/>
  <c r="AE15064" i="1"/>
  <c r="AE15063" i="1"/>
  <c r="AE15062" i="1"/>
  <c r="AE15061" i="1"/>
  <c r="AE15060" i="1"/>
  <c r="AE15059" i="1"/>
  <c r="AE15058" i="1"/>
  <c r="AE15057" i="1"/>
  <c r="AE15056" i="1"/>
  <c r="AE15055" i="1"/>
  <c r="AE15054" i="1"/>
  <c r="AE15053" i="1"/>
  <c r="AE15052" i="1"/>
  <c r="AE15051" i="1"/>
  <c r="AE15050" i="1"/>
  <c r="AE15049" i="1"/>
  <c r="AE15048" i="1"/>
  <c r="AE15047" i="1"/>
  <c r="AE15046" i="1"/>
  <c r="AE15045" i="1"/>
  <c r="AE15044" i="1"/>
  <c r="AE15043" i="1"/>
  <c r="AE15042" i="1"/>
  <c r="AE15041" i="1"/>
  <c r="AE15040" i="1"/>
  <c r="AE15039" i="1"/>
  <c r="AE15038" i="1"/>
  <c r="AE15037" i="1"/>
  <c r="AE15036" i="1"/>
  <c r="AE15035" i="1"/>
  <c r="AE15034" i="1"/>
  <c r="AE15033" i="1"/>
  <c r="AE15032" i="1"/>
  <c r="AE15031" i="1"/>
  <c r="AE15030" i="1"/>
  <c r="AE15029" i="1"/>
  <c r="AE15028" i="1"/>
  <c r="AE15027" i="1"/>
  <c r="AE15026" i="1"/>
  <c r="AE15025" i="1"/>
  <c r="AE15024" i="1"/>
  <c r="AE15023" i="1"/>
  <c r="AE15022" i="1"/>
  <c r="AE15021" i="1"/>
  <c r="AE15020" i="1"/>
  <c r="AE15019" i="1"/>
  <c r="AE15018" i="1"/>
  <c r="AE15017" i="1"/>
  <c r="AE15016" i="1"/>
  <c r="AE15015" i="1"/>
  <c r="AE15014" i="1"/>
  <c r="AE15013" i="1"/>
  <c r="AE15012" i="1"/>
  <c r="AE15011" i="1"/>
  <c r="AE15010" i="1"/>
  <c r="AE15009" i="1"/>
  <c r="AE15008" i="1"/>
  <c r="AE15007" i="1"/>
  <c r="AE15006" i="1"/>
  <c r="AE15005" i="1"/>
  <c r="AE15004" i="1"/>
  <c r="AE15003" i="1"/>
  <c r="AE15002" i="1"/>
  <c r="AE15001" i="1"/>
  <c r="AE15000" i="1"/>
  <c r="AE14999" i="1"/>
  <c r="AE14998" i="1"/>
  <c r="AE14997" i="1"/>
  <c r="AE14996" i="1"/>
  <c r="AE14995" i="1"/>
  <c r="AE14994" i="1"/>
  <c r="AE14993" i="1"/>
  <c r="AE14992" i="1"/>
  <c r="AE14991" i="1"/>
  <c r="AE14990" i="1"/>
  <c r="AE14989" i="1"/>
  <c r="AE14988" i="1"/>
  <c r="AE14987" i="1"/>
  <c r="AE14986" i="1"/>
  <c r="AE14985" i="1"/>
  <c r="AE14984" i="1"/>
  <c r="AE14983" i="1"/>
  <c r="AE14982" i="1"/>
  <c r="AE14981" i="1"/>
  <c r="AE14980" i="1"/>
  <c r="AE14979" i="1"/>
  <c r="AE14978" i="1"/>
  <c r="AE14977" i="1"/>
  <c r="AE14976" i="1"/>
  <c r="AE14975" i="1"/>
  <c r="AE14974" i="1"/>
  <c r="AE14973" i="1"/>
  <c r="AE14972" i="1"/>
  <c r="AE14971" i="1"/>
  <c r="AE14970" i="1"/>
  <c r="AE14969" i="1"/>
  <c r="AE14968" i="1"/>
  <c r="AE14967" i="1"/>
  <c r="AE14966" i="1"/>
  <c r="AE14965" i="1"/>
  <c r="AE14964" i="1"/>
  <c r="AE14963" i="1"/>
  <c r="AE14962" i="1"/>
  <c r="AE14961" i="1"/>
  <c r="AE14960" i="1"/>
  <c r="AE14959" i="1"/>
  <c r="AE14958" i="1"/>
  <c r="AE14957" i="1"/>
  <c r="AE14956" i="1"/>
  <c r="AE14955" i="1"/>
  <c r="AE14954" i="1"/>
  <c r="AE14953" i="1"/>
  <c r="AE14952" i="1"/>
  <c r="AE14951" i="1"/>
  <c r="AE14950" i="1"/>
  <c r="AE14949" i="1"/>
  <c r="AE14948" i="1"/>
  <c r="AE14947" i="1"/>
  <c r="AE14946" i="1"/>
  <c r="AE14945" i="1"/>
  <c r="AE14944" i="1"/>
  <c r="AE14943" i="1"/>
  <c r="AE14942" i="1"/>
  <c r="AE14941" i="1"/>
  <c r="AE14940" i="1"/>
  <c r="AE14939" i="1"/>
  <c r="AE14938" i="1"/>
  <c r="AE14937" i="1"/>
  <c r="AE14936" i="1"/>
  <c r="AE14935" i="1"/>
  <c r="AE14934" i="1"/>
  <c r="AE14933" i="1"/>
  <c r="AE14932" i="1"/>
  <c r="AE14931" i="1"/>
  <c r="AE14930" i="1"/>
  <c r="AE14929" i="1"/>
  <c r="AE14928" i="1"/>
  <c r="AE14927" i="1"/>
  <c r="AE14926" i="1"/>
  <c r="AE14925" i="1"/>
  <c r="AE14924" i="1"/>
  <c r="AE14923" i="1"/>
  <c r="AE14922" i="1"/>
  <c r="AE14921" i="1"/>
  <c r="AE14920" i="1"/>
  <c r="AE14919" i="1"/>
  <c r="AE14918" i="1"/>
  <c r="AE14917" i="1"/>
  <c r="AE14916" i="1"/>
  <c r="AE14915" i="1"/>
  <c r="AE14914" i="1"/>
  <c r="AE14913" i="1"/>
  <c r="AE14912" i="1"/>
  <c r="AE14911" i="1"/>
  <c r="AE14910" i="1"/>
  <c r="AE14909" i="1"/>
  <c r="AE14908" i="1"/>
  <c r="AE14907" i="1"/>
  <c r="AE14906" i="1"/>
  <c r="AE14905" i="1"/>
  <c r="AE14904" i="1"/>
  <c r="AE14903" i="1"/>
  <c r="AE14902" i="1"/>
  <c r="AE14901" i="1"/>
  <c r="AE14900" i="1"/>
  <c r="AE14899" i="1"/>
  <c r="AE14898" i="1"/>
  <c r="AE14897" i="1"/>
  <c r="AE14896" i="1"/>
  <c r="AE14895" i="1"/>
  <c r="AE14894" i="1"/>
  <c r="AE14893" i="1"/>
  <c r="AE14892" i="1"/>
  <c r="AE14891" i="1"/>
  <c r="AE14890" i="1"/>
  <c r="AE14889" i="1"/>
  <c r="AE14888" i="1"/>
  <c r="AE14887" i="1"/>
  <c r="AE14886" i="1"/>
  <c r="AE14885" i="1"/>
  <c r="AE14884" i="1"/>
  <c r="AE14883" i="1"/>
  <c r="AE14882" i="1"/>
  <c r="AE14881" i="1"/>
  <c r="AE14880" i="1"/>
  <c r="AE14879" i="1"/>
  <c r="AE14878" i="1"/>
  <c r="AE14877" i="1"/>
  <c r="AE14876" i="1"/>
  <c r="AE14875" i="1"/>
  <c r="AE14874" i="1"/>
  <c r="AE14873" i="1"/>
  <c r="AE14872" i="1"/>
  <c r="AE14871" i="1"/>
  <c r="AE14870" i="1"/>
  <c r="AE14869" i="1"/>
  <c r="AE14868" i="1"/>
  <c r="AE14867" i="1"/>
  <c r="AE14866" i="1"/>
  <c r="AE14865" i="1"/>
  <c r="AE14864" i="1"/>
  <c r="AE14863" i="1"/>
  <c r="AE14862" i="1"/>
  <c r="AE14861" i="1"/>
  <c r="AE14860" i="1"/>
  <c r="AE14859" i="1"/>
  <c r="AE14858" i="1"/>
  <c r="AE14857" i="1"/>
  <c r="AE14856" i="1"/>
  <c r="AE14855" i="1"/>
  <c r="AE14854" i="1"/>
  <c r="AE14853" i="1"/>
  <c r="AE14852" i="1"/>
  <c r="AE14851" i="1"/>
  <c r="AE14850" i="1"/>
  <c r="AE14849" i="1"/>
  <c r="AE14848" i="1"/>
  <c r="AE14847" i="1"/>
  <c r="AE14846" i="1"/>
  <c r="AE14845" i="1"/>
  <c r="AE14844" i="1"/>
  <c r="AE14843" i="1"/>
  <c r="AE14842" i="1"/>
  <c r="AE14841" i="1"/>
  <c r="AE14840" i="1"/>
  <c r="AE14839" i="1"/>
  <c r="AE14838" i="1"/>
  <c r="AE14837" i="1"/>
  <c r="AE14836" i="1"/>
  <c r="AE14835" i="1"/>
  <c r="AE14834" i="1"/>
  <c r="AE14833" i="1"/>
  <c r="AE14832" i="1"/>
  <c r="AE14831" i="1"/>
  <c r="AE14830" i="1"/>
  <c r="AE14829" i="1"/>
  <c r="AE14828" i="1"/>
  <c r="AE14827" i="1"/>
  <c r="AE14826" i="1"/>
  <c r="AE14825" i="1"/>
  <c r="AE14824" i="1"/>
  <c r="AE14823" i="1"/>
  <c r="AE14822" i="1"/>
  <c r="AE14821" i="1"/>
  <c r="AE14820" i="1"/>
  <c r="AE14819" i="1"/>
  <c r="AE14818" i="1"/>
  <c r="AE14817" i="1"/>
  <c r="AE14816" i="1"/>
  <c r="AE14815" i="1"/>
  <c r="AE14814" i="1"/>
  <c r="AE14813" i="1"/>
  <c r="AE14812" i="1"/>
  <c r="AE14811" i="1"/>
  <c r="AE14810" i="1"/>
  <c r="AE14809" i="1"/>
  <c r="AE14808" i="1"/>
  <c r="AE14807" i="1"/>
  <c r="AE14806" i="1"/>
  <c r="AE14805" i="1"/>
  <c r="AE14804" i="1"/>
  <c r="AE14803" i="1"/>
  <c r="AE14802" i="1"/>
  <c r="AE14801" i="1"/>
  <c r="AE14800" i="1"/>
  <c r="AE14799" i="1"/>
  <c r="AE14798" i="1"/>
  <c r="AE14797" i="1"/>
  <c r="AE14796" i="1"/>
  <c r="AE14795" i="1"/>
  <c r="AE14794" i="1"/>
  <c r="AE14793" i="1"/>
  <c r="AE14792" i="1"/>
  <c r="AE14791" i="1"/>
  <c r="AE14790" i="1"/>
  <c r="AE14789" i="1"/>
  <c r="AE14788" i="1"/>
  <c r="AE14787" i="1"/>
  <c r="AE14786" i="1"/>
  <c r="AE14785" i="1"/>
  <c r="AE14784" i="1"/>
  <c r="AE14783" i="1"/>
  <c r="AE14782" i="1"/>
  <c r="AE14781" i="1"/>
  <c r="AE14780" i="1"/>
  <c r="AE14779" i="1"/>
  <c r="AE14778" i="1"/>
  <c r="AE14777" i="1"/>
  <c r="AE14776" i="1"/>
  <c r="AE14775" i="1"/>
  <c r="AE14774" i="1"/>
  <c r="AE14773" i="1"/>
  <c r="AE14772" i="1"/>
  <c r="AE14771" i="1"/>
  <c r="AE14770" i="1"/>
  <c r="AE14769" i="1"/>
  <c r="AE14768" i="1"/>
  <c r="AE14767" i="1"/>
  <c r="AE14766" i="1"/>
  <c r="AE14765" i="1"/>
  <c r="AE14764" i="1"/>
  <c r="AE14763" i="1"/>
  <c r="AE14762" i="1"/>
  <c r="AE14761" i="1"/>
  <c r="AE14760" i="1"/>
  <c r="AE14759" i="1"/>
  <c r="AE14758" i="1"/>
  <c r="AE14757" i="1"/>
  <c r="AE14756" i="1"/>
  <c r="AE14755" i="1"/>
  <c r="AE14754" i="1"/>
  <c r="AE14753" i="1"/>
  <c r="AE14752" i="1"/>
  <c r="AE14751" i="1"/>
  <c r="AE14750" i="1"/>
  <c r="AE14749" i="1"/>
  <c r="AE14748" i="1"/>
  <c r="AE14747" i="1"/>
  <c r="AE14746" i="1"/>
  <c r="AE14745" i="1"/>
  <c r="AE14744" i="1"/>
  <c r="AE14743" i="1"/>
  <c r="AE14742" i="1"/>
  <c r="AE14741" i="1"/>
  <c r="AE14740" i="1"/>
  <c r="AE14739" i="1"/>
  <c r="AE14738" i="1"/>
  <c r="AE14737" i="1"/>
  <c r="AE14736" i="1"/>
  <c r="AE14735" i="1"/>
  <c r="AE14734" i="1"/>
  <c r="AE14733" i="1"/>
  <c r="AE14732" i="1"/>
  <c r="AE14731" i="1"/>
  <c r="AE14730" i="1"/>
  <c r="AE14729" i="1"/>
  <c r="AE14728" i="1"/>
  <c r="AE14727" i="1"/>
  <c r="AE14726" i="1"/>
  <c r="AE14725" i="1"/>
  <c r="AE14724" i="1"/>
  <c r="AE14723" i="1"/>
  <c r="AE14722" i="1"/>
  <c r="AE14721" i="1"/>
  <c r="AE14720" i="1"/>
  <c r="AE14719" i="1"/>
  <c r="AE14718" i="1"/>
  <c r="AE14717" i="1"/>
  <c r="AE14716" i="1"/>
  <c r="AE14715" i="1"/>
  <c r="AE14714" i="1"/>
  <c r="AE14713" i="1"/>
  <c r="AE14712" i="1"/>
  <c r="AE14711" i="1"/>
  <c r="AE14710" i="1"/>
  <c r="AE14709" i="1"/>
  <c r="AE14708" i="1"/>
  <c r="AE14707" i="1"/>
  <c r="AE14706" i="1"/>
  <c r="AE14705" i="1"/>
  <c r="AE14704" i="1"/>
  <c r="AE14703" i="1"/>
  <c r="AE14702" i="1"/>
  <c r="AE14701" i="1"/>
  <c r="AE14700" i="1"/>
  <c r="AE14699" i="1"/>
  <c r="AE14698" i="1"/>
  <c r="AE14697" i="1"/>
  <c r="AE14696" i="1"/>
  <c r="AE14695" i="1"/>
  <c r="AE14694" i="1"/>
  <c r="AE14693" i="1"/>
  <c r="AE14692" i="1"/>
  <c r="AE14691" i="1"/>
  <c r="AE14690" i="1"/>
  <c r="AE14689" i="1"/>
  <c r="AE14688" i="1"/>
  <c r="AE14687" i="1"/>
  <c r="AE14686" i="1"/>
  <c r="AE14685" i="1"/>
  <c r="AE14684" i="1"/>
  <c r="AE14683" i="1"/>
  <c r="AE14682" i="1"/>
  <c r="AE14681" i="1"/>
  <c r="AE14680" i="1"/>
  <c r="AE14679" i="1"/>
  <c r="AE14678" i="1"/>
  <c r="AE14677" i="1"/>
  <c r="AE14676" i="1"/>
  <c r="AE14675" i="1"/>
  <c r="AE14674" i="1"/>
  <c r="AE14673" i="1"/>
  <c r="AE14672" i="1"/>
  <c r="AE14671" i="1"/>
  <c r="AE14670" i="1"/>
  <c r="AE14669" i="1"/>
  <c r="AE14668" i="1"/>
  <c r="AE14667" i="1"/>
  <c r="AE14666" i="1"/>
  <c r="AE14665" i="1"/>
  <c r="AE14664" i="1"/>
  <c r="AE14663" i="1"/>
  <c r="AE14662" i="1"/>
  <c r="AE14661" i="1"/>
  <c r="AE14660" i="1"/>
  <c r="AE14659" i="1"/>
  <c r="AE14658" i="1"/>
  <c r="AE14657" i="1"/>
  <c r="AE14656" i="1"/>
  <c r="AE14655" i="1"/>
  <c r="AE14654" i="1"/>
  <c r="AE14653" i="1"/>
  <c r="AE14652" i="1"/>
  <c r="AE14651" i="1"/>
  <c r="AE14650" i="1"/>
  <c r="AE14649" i="1"/>
  <c r="AE14648" i="1"/>
  <c r="AE14647" i="1"/>
  <c r="AE14646" i="1"/>
  <c r="AE14645" i="1"/>
  <c r="AE14644" i="1"/>
  <c r="AE14643" i="1"/>
  <c r="AE14642" i="1"/>
  <c r="AE14641" i="1"/>
  <c r="AE14640" i="1"/>
  <c r="AE14639" i="1"/>
  <c r="AE14638" i="1"/>
  <c r="AE14637" i="1"/>
  <c r="AE14636" i="1"/>
  <c r="AE14635" i="1"/>
  <c r="AE14634" i="1"/>
  <c r="AE14633" i="1"/>
  <c r="AE14632" i="1"/>
  <c r="AE14631" i="1"/>
  <c r="AE14630" i="1"/>
  <c r="AE14629" i="1"/>
  <c r="AE14628" i="1"/>
  <c r="AE14627" i="1"/>
  <c r="AE14626" i="1"/>
  <c r="AE14625" i="1"/>
  <c r="AE14624" i="1"/>
  <c r="AE14623" i="1"/>
  <c r="AE14622" i="1"/>
  <c r="AE14621" i="1"/>
  <c r="AE14620" i="1"/>
  <c r="AE14619" i="1"/>
  <c r="AE14618" i="1"/>
  <c r="AE14617" i="1"/>
  <c r="AE14616" i="1"/>
  <c r="AE14615" i="1"/>
  <c r="AE14614" i="1"/>
  <c r="AE14613" i="1"/>
  <c r="AE14612" i="1"/>
  <c r="AE14611" i="1"/>
  <c r="AE14610" i="1"/>
  <c r="AE14609" i="1"/>
  <c r="AE14608" i="1"/>
  <c r="AE14607" i="1"/>
  <c r="AE14606" i="1"/>
  <c r="AE14605" i="1"/>
  <c r="AE14604" i="1"/>
  <c r="AE14603" i="1"/>
  <c r="AE14602" i="1"/>
  <c r="AE14601" i="1"/>
  <c r="AE14600" i="1"/>
  <c r="AE14599" i="1"/>
  <c r="AE14598" i="1"/>
  <c r="AE14597" i="1"/>
  <c r="AE14596" i="1"/>
  <c r="AE14595" i="1"/>
  <c r="AE14594" i="1"/>
  <c r="AE14593" i="1"/>
  <c r="AE14592" i="1"/>
  <c r="AE14591" i="1"/>
  <c r="AE14590" i="1"/>
  <c r="AE14589" i="1"/>
  <c r="AE14588" i="1"/>
  <c r="AE14587" i="1"/>
  <c r="AE14586" i="1"/>
  <c r="AE14585" i="1"/>
  <c r="AE14584" i="1"/>
  <c r="AE14583" i="1"/>
  <c r="AE14582" i="1"/>
  <c r="AE14581" i="1"/>
  <c r="AE14580" i="1"/>
  <c r="AE14579" i="1"/>
  <c r="AE14578" i="1"/>
  <c r="AE14577" i="1"/>
  <c r="AE14576" i="1"/>
  <c r="AE14575" i="1"/>
  <c r="AE14574" i="1"/>
  <c r="AE14573" i="1"/>
  <c r="AE14572" i="1"/>
  <c r="AE14571" i="1"/>
  <c r="AE14570" i="1"/>
  <c r="AE14569" i="1"/>
  <c r="AE14568" i="1"/>
  <c r="AE14567" i="1"/>
  <c r="AE14566" i="1"/>
  <c r="AE14565" i="1"/>
  <c r="AE14564" i="1"/>
  <c r="AE14563" i="1"/>
  <c r="AE14562" i="1"/>
  <c r="AE14561" i="1"/>
  <c r="AE14560" i="1"/>
  <c r="AE14559" i="1"/>
  <c r="AE14558" i="1"/>
  <c r="AE14557" i="1"/>
  <c r="AE14556" i="1"/>
  <c r="AE14555" i="1"/>
  <c r="AE14554" i="1"/>
  <c r="AE14553" i="1"/>
  <c r="AE14552" i="1"/>
  <c r="AE14551" i="1"/>
  <c r="AE14550" i="1"/>
  <c r="AE14549" i="1"/>
  <c r="AE14548" i="1"/>
  <c r="AE14547" i="1"/>
  <c r="AE14546" i="1"/>
  <c r="AE14545" i="1"/>
  <c r="AE14544" i="1"/>
  <c r="AE14543" i="1"/>
  <c r="AE14542" i="1"/>
  <c r="AE14541" i="1"/>
  <c r="AE14540" i="1"/>
  <c r="AE14539" i="1"/>
  <c r="AE14538" i="1"/>
  <c r="AE14537" i="1"/>
  <c r="AE14536" i="1"/>
  <c r="AE14535" i="1"/>
  <c r="AE14534" i="1"/>
  <c r="AE14533" i="1"/>
  <c r="AE14532" i="1"/>
  <c r="AE14531" i="1"/>
  <c r="AE14530" i="1"/>
  <c r="AE14529" i="1"/>
  <c r="AE14528" i="1"/>
  <c r="AE14527" i="1"/>
  <c r="AE14526" i="1"/>
  <c r="AE14525" i="1"/>
  <c r="AE14524" i="1"/>
  <c r="AE14523" i="1"/>
  <c r="AE14522" i="1"/>
  <c r="AE14521" i="1"/>
  <c r="AE14520" i="1"/>
  <c r="AE14519" i="1"/>
  <c r="AE14518" i="1"/>
  <c r="AE14517" i="1"/>
  <c r="AE14516" i="1"/>
  <c r="AE14515" i="1"/>
  <c r="AE14514" i="1"/>
  <c r="AE14513" i="1"/>
  <c r="AE14512" i="1"/>
  <c r="AE14511" i="1"/>
  <c r="AE14510" i="1"/>
  <c r="AE14509" i="1"/>
  <c r="AE14508" i="1"/>
  <c r="AE14507" i="1"/>
  <c r="AE14506" i="1"/>
  <c r="AE14505" i="1"/>
  <c r="AE14504" i="1"/>
  <c r="AE14503" i="1"/>
  <c r="AE14502" i="1"/>
  <c r="AE14501" i="1"/>
  <c r="AE14500" i="1"/>
  <c r="AE14499" i="1"/>
  <c r="AE14498" i="1"/>
  <c r="AE14497" i="1"/>
  <c r="AE14496" i="1"/>
  <c r="AE14495" i="1"/>
  <c r="AE14494" i="1"/>
  <c r="AE14493" i="1"/>
  <c r="AE14492" i="1"/>
  <c r="AE14491" i="1"/>
  <c r="AE14490" i="1"/>
  <c r="AE14489" i="1"/>
  <c r="AE14488" i="1"/>
  <c r="AE14487" i="1"/>
  <c r="AE14486" i="1"/>
  <c r="AE14485" i="1"/>
  <c r="AE14484" i="1"/>
  <c r="AE14483" i="1"/>
  <c r="AE14482" i="1"/>
  <c r="AE14481" i="1"/>
  <c r="AE14480" i="1"/>
  <c r="AE14479" i="1"/>
  <c r="AE14478" i="1"/>
  <c r="AE14477" i="1"/>
  <c r="AE14476" i="1"/>
  <c r="AE14475" i="1"/>
  <c r="AE14474" i="1"/>
  <c r="AE14473" i="1"/>
  <c r="AE14472" i="1"/>
  <c r="AE14471" i="1"/>
  <c r="AE14470" i="1"/>
  <c r="AE14469" i="1"/>
  <c r="AE14468" i="1"/>
  <c r="AE14467" i="1"/>
  <c r="AE14466" i="1"/>
  <c r="AE14465" i="1"/>
  <c r="AE14464" i="1"/>
  <c r="AE14463" i="1"/>
  <c r="AE14462" i="1"/>
  <c r="AE14461" i="1"/>
  <c r="AE14460" i="1"/>
  <c r="AE14459" i="1"/>
  <c r="AE14458" i="1"/>
  <c r="AE14457" i="1"/>
  <c r="AE14456" i="1"/>
  <c r="AE14455" i="1"/>
  <c r="AE14454" i="1"/>
  <c r="AE14453" i="1"/>
  <c r="AE14452" i="1"/>
  <c r="AE14451" i="1"/>
  <c r="AE14450" i="1"/>
  <c r="AE14449" i="1"/>
  <c r="AE14448" i="1"/>
  <c r="AE14447" i="1"/>
  <c r="AE14446" i="1"/>
  <c r="AE14445" i="1"/>
  <c r="AE14444" i="1"/>
  <c r="AE14443" i="1"/>
  <c r="AE14442" i="1"/>
  <c r="AE14441" i="1"/>
  <c r="AE14440" i="1"/>
  <c r="AE14439" i="1"/>
  <c r="AE14438" i="1"/>
  <c r="AE14437" i="1"/>
  <c r="AE14436" i="1"/>
  <c r="AE14435" i="1"/>
  <c r="AE14434" i="1"/>
  <c r="AE14433" i="1"/>
  <c r="AE14432" i="1"/>
  <c r="AE14431" i="1"/>
  <c r="AE14430" i="1"/>
  <c r="AE14429" i="1"/>
  <c r="AE14428" i="1"/>
  <c r="AE14427" i="1"/>
  <c r="AE14426" i="1"/>
  <c r="AE14425" i="1"/>
  <c r="AE14424" i="1"/>
  <c r="AE14423" i="1"/>
  <c r="AE14422" i="1"/>
  <c r="AE14421" i="1"/>
  <c r="AE14420" i="1"/>
  <c r="AE14419" i="1"/>
  <c r="AE14418" i="1"/>
  <c r="AE14417" i="1"/>
  <c r="AE14416" i="1"/>
  <c r="AE14415" i="1"/>
  <c r="AE14414" i="1"/>
  <c r="AE14413" i="1"/>
  <c r="AE14412" i="1"/>
  <c r="AE14411" i="1"/>
  <c r="AE14410" i="1"/>
  <c r="AE14409" i="1"/>
  <c r="AE14408" i="1"/>
  <c r="AE14407" i="1"/>
  <c r="AE14406" i="1"/>
  <c r="AE14405" i="1"/>
  <c r="AE14404" i="1"/>
  <c r="AE14403" i="1"/>
  <c r="AE14402" i="1"/>
  <c r="AE14401" i="1"/>
  <c r="AE14400" i="1"/>
  <c r="AE14399" i="1"/>
  <c r="AE14398" i="1"/>
  <c r="AE14397" i="1"/>
  <c r="AE14396" i="1"/>
  <c r="AE14395" i="1"/>
  <c r="AE14394" i="1"/>
  <c r="AE14393" i="1"/>
  <c r="AE14392" i="1"/>
  <c r="AE14391" i="1"/>
  <c r="AE14390" i="1"/>
  <c r="AE14389" i="1"/>
  <c r="AE14388" i="1"/>
  <c r="AE14387" i="1"/>
  <c r="AE14386" i="1"/>
  <c r="AE14385" i="1"/>
  <c r="AE14384" i="1"/>
  <c r="AE14383" i="1"/>
  <c r="AE14382" i="1"/>
  <c r="AE14381" i="1"/>
  <c r="AE14380" i="1"/>
  <c r="AE14379" i="1"/>
  <c r="AE14378" i="1"/>
  <c r="AE14377" i="1"/>
  <c r="AE14376" i="1"/>
  <c r="AE14375" i="1"/>
  <c r="AE14374" i="1"/>
  <c r="AE14373" i="1"/>
  <c r="AE14372" i="1"/>
  <c r="AE14371" i="1"/>
  <c r="AE14370" i="1"/>
  <c r="AE14369" i="1"/>
  <c r="AE14368" i="1"/>
  <c r="AE14367" i="1"/>
  <c r="AE14366" i="1"/>
  <c r="AE14365" i="1"/>
  <c r="AE14364" i="1"/>
  <c r="AE14363" i="1"/>
  <c r="AE14362" i="1"/>
  <c r="AE14361" i="1"/>
  <c r="AE14360" i="1"/>
  <c r="AE14359" i="1"/>
  <c r="AE14358" i="1"/>
  <c r="AE14357" i="1"/>
  <c r="AE14356" i="1"/>
  <c r="AE14355" i="1"/>
  <c r="AE14354" i="1"/>
  <c r="AE14353" i="1"/>
  <c r="AE14352" i="1"/>
  <c r="AE14351" i="1"/>
  <c r="AE14350" i="1"/>
  <c r="AE14349" i="1"/>
  <c r="AE14348" i="1"/>
  <c r="AE14347" i="1"/>
  <c r="AE14346" i="1"/>
  <c r="AE14345" i="1"/>
  <c r="AE14344" i="1"/>
  <c r="AE14343" i="1"/>
  <c r="AE14342" i="1"/>
  <c r="AE14341" i="1"/>
  <c r="AE14340" i="1"/>
  <c r="AE14339" i="1"/>
  <c r="AE14338" i="1"/>
  <c r="AE14337" i="1"/>
  <c r="AE14336" i="1"/>
  <c r="AE14335" i="1"/>
  <c r="AE14334" i="1"/>
  <c r="AE14333" i="1"/>
  <c r="AE14332" i="1"/>
  <c r="AE14331" i="1"/>
  <c r="AE14330" i="1"/>
  <c r="AE14329" i="1"/>
  <c r="AE14328" i="1"/>
  <c r="AE14327" i="1"/>
  <c r="AE14326" i="1"/>
  <c r="AE14325" i="1"/>
  <c r="AE14324" i="1"/>
  <c r="AE14323" i="1"/>
  <c r="AE14322" i="1"/>
  <c r="AE14321" i="1"/>
  <c r="AE14320" i="1"/>
  <c r="AE14319" i="1"/>
  <c r="AE14318" i="1"/>
  <c r="AE14317" i="1"/>
  <c r="AE14316" i="1"/>
  <c r="AE14315" i="1"/>
  <c r="AE14314" i="1"/>
  <c r="AE14313" i="1"/>
  <c r="AE14312" i="1"/>
  <c r="AE14311" i="1"/>
  <c r="AE14310" i="1"/>
  <c r="AE14309" i="1"/>
  <c r="AE14308" i="1"/>
  <c r="AE14307" i="1"/>
  <c r="AE14306" i="1"/>
  <c r="AE14305" i="1"/>
  <c r="AE14304" i="1"/>
  <c r="AE14303" i="1"/>
  <c r="AE14302" i="1"/>
  <c r="AE14301" i="1"/>
  <c r="AE14300" i="1"/>
  <c r="AE14299" i="1"/>
  <c r="AE14298" i="1"/>
  <c r="AE14297" i="1"/>
  <c r="AE14296" i="1"/>
  <c r="AE14295" i="1"/>
  <c r="AE14294" i="1"/>
  <c r="AE14293" i="1"/>
  <c r="AE14292" i="1"/>
  <c r="AE14291" i="1"/>
  <c r="AE14290" i="1"/>
  <c r="AE14289" i="1"/>
  <c r="AE14288" i="1"/>
  <c r="AE14287" i="1"/>
  <c r="AE14286" i="1"/>
  <c r="AE14285" i="1"/>
  <c r="AE14284" i="1"/>
  <c r="AE14283" i="1"/>
  <c r="AE14282" i="1"/>
  <c r="AE14281" i="1"/>
  <c r="AE14280" i="1"/>
  <c r="AE14279" i="1"/>
  <c r="AE14278" i="1"/>
  <c r="AE14277" i="1"/>
  <c r="AE14276" i="1"/>
  <c r="AE14275" i="1"/>
  <c r="AE14274" i="1"/>
  <c r="AE14273" i="1"/>
  <c r="AE14272" i="1"/>
  <c r="AE14271" i="1"/>
  <c r="AE14270" i="1"/>
  <c r="AE14269" i="1"/>
  <c r="AE14268" i="1"/>
  <c r="AE14267" i="1"/>
  <c r="AE14266" i="1"/>
  <c r="AE14265" i="1"/>
  <c r="AE14264" i="1"/>
  <c r="AE14263" i="1"/>
  <c r="AE14262" i="1"/>
  <c r="AE14261" i="1"/>
  <c r="AE14260" i="1"/>
  <c r="AE14259" i="1"/>
  <c r="AE14258" i="1"/>
  <c r="AE14257" i="1"/>
  <c r="AE14256" i="1"/>
  <c r="AE14255" i="1"/>
  <c r="AE14254" i="1"/>
  <c r="AE14253" i="1"/>
  <c r="AE14252" i="1"/>
  <c r="AE14251" i="1"/>
  <c r="AE14250" i="1"/>
  <c r="AE14249" i="1"/>
  <c r="AE14248" i="1"/>
  <c r="AE14247" i="1"/>
  <c r="AE14246" i="1"/>
  <c r="AE14245" i="1"/>
  <c r="AE14244" i="1"/>
  <c r="AE14243" i="1"/>
  <c r="AE14242" i="1"/>
  <c r="AE14241" i="1"/>
  <c r="AE14240" i="1"/>
  <c r="AE14239" i="1"/>
  <c r="AE14238" i="1"/>
  <c r="AE14237" i="1"/>
  <c r="AE14236" i="1"/>
  <c r="AE14235" i="1"/>
  <c r="AE14234" i="1"/>
  <c r="AE14233" i="1"/>
  <c r="AE14232" i="1"/>
  <c r="AE14231" i="1"/>
  <c r="AE14230" i="1"/>
  <c r="AE14229" i="1"/>
  <c r="AE14228" i="1"/>
  <c r="AE14227" i="1"/>
  <c r="AE14226" i="1"/>
  <c r="AE14225" i="1"/>
  <c r="AE14224" i="1"/>
  <c r="AE14223" i="1"/>
  <c r="AE14222" i="1"/>
  <c r="AE14221" i="1"/>
  <c r="AE14220" i="1"/>
  <c r="AE14219" i="1"/>
  <c r="AE14218" i="1"/>
  <c r="AE14217" i="1"/>
  <c r="AE14216" i="1"/>
  <c r="AE14215" i="1"/>
  <c r="AE14214" i="1"/>
  <c r="AE14213" i="1"/>
  <c r="AE14212" i="1"/>
  <c r="AE14211" i="1"/>
  <c r="AE14210" i="1"/>
  <c r="AE14209" i="1"/>
  <c r="AE14208" i="1"/>
  <c r="AE14207" i="1"/>
  <c r="AE14206" i="1"/>
  <c r="AE14205" i="1"/>
  <c r="AE14204" i="1"/>
  <c r="AE14203" i="1"/>
  <c r="AE14202" i="1"/>
  <c r="AE14201" i="1"/>
  <c r="AE14200" i="1"/>
  <c r="AE14199" i="1"/>
  <c r="AE14198" i="1"/>
  <c r="AE14197" i="1"/>
  <c r="AE14196" i="1"/>
  <c r="AE14195" i="1"/>
  <c r="AE14194" i="1"/>
  <c r="AE14193" i="1"/>
  <c r="AE14192" i="1"/>
  <c r="AE14191" i="1"/>
  <c r="AE14190" i="1"/>
  <c r="AE14189" i="1"/>
  <c r="AE14188" i="1"/>
  <c r="AE14187" i="1"/>
  <c r="AE14186" i="1"/>
  <c r="AE14185" i="1"/>
  <c r="AE14184" i="1"/>
  <c r="AE14183" i="1"/>
  <c r="AE14182" i="1"/>
  <c r="AE14181" i="1"/>
  <c r="AE14180" i="1"/>
  <c r="AE14179" i="1"/>
  <c r="AE14178" i="1"/>
  <c r="AE14177" i="1"/>
  <c r="AE14176" i="1"/>
  <c r="AE14175" i="1"/>
  <c r="AE14174" i="1"/>
  <c r="AE14173" i="1"/>
  <c r="AE14172" i="1"/>
  <c r="AE14171" i="1"/>
  <c r="AE14170" i="1"/>
  <c r="AE14169" i="1"/>
  <c r="AE14168" i="1"/>
  <c r="AE14167" i="1"/>
  <c r="AE14166" i="1"/>
  <c r="AE14165" i="1"/>
  <c r="AE14164" i="1"/>
  <c r="AE14163" i="1"/>
  <c r="AE14162" i="1"/>
  <c r="AE14161" i="1"/>
  <c r="AE14160" i="1"/>
  <c r="AE14159" i="1"/>
  <c r="AE14158" i="1"/>
  <c r="AE14157" i="1"/>
  <c r="AE14156" i="1"/>
  <c r="AE14155" i="1"/>
  <c r="AE14154" i="1"/>
  <c r="AE14153" i="1"/>
  <c r="AE14152" i="1"/>
  <c r="AE14151" i="1"/>
  <c r="AE14150" i="1"/>
  <c r="AE14149" i="1"/>
  <c r="AE14148" i="1"/>
  <c r="AE14147" i="1"/>
  <c r="AE14146" i="1"/>
  <c r="AE14145" i="1"/>
  <c r="AE14144" i="1"/>
  <c r="AE14143" i="1"/>
  <c r="AE14142" i="1"/>
  <c r="AE14141" i="1"/>
  <c r="AE14140" i="1"/>
  <c r="AE14139" i="1"/>
  <c r="AE14138" i="1"/>
  <c r="AE14137" i="1"/>
  <c r="AE14136" i="1"/>
  <c r="AE14135" i="1"/>
  <c r="AE14134" i="1"/>
  <c r="AE14133" i="1"/>
  <c r="AE14132" i="1"/>
  <c r="AE14131" i="1"/>
  <c r="AE14130" i="1"/>
  <c r="AE14129" i="1"/>
  <c r="AE14128" i="1"/>
  <c r="AE14127" i="1"/>
  <c r="AE14126" i="1"/>
  <c r="AE14125" i="1"/>
  <c r="AE14124" i="1"/>
  <c r="AE14123" i="1"/>
  <c r="AE14122" i="1"/>
  <c r="AE14121" i="1"/>
  <c r="AE14120" i="1"/>
  <c r="AE14119" i="1"/>
  <c r="AE14118" i="1"/>
  <c r="AE14117" i="1"/>
  <c r="AE14116" i="1"/>
  <c r="AE14115" i="1"/>
  <c r="AE14114" i="1"/>
  <c r="AE14113" i="1"/>
  <c r="AE14112" i="1"/>
  <c r="AE14111" i="1"/>
  <c r="AE14110" i="1"/>
  <c r="AE14109" i="1"/>
  <c r="AE14108" i="1"/>
  <c r="AE14107" i="1"/>
  <c r="AE14106" i="1"/>
  <c r="AE14105" i="1"/>
  <c r="AE14104" i="1"/>
  <c r="AE14103" i="1"/>
  <c r="AE14102" i="1"/>
  <c r="AE14101" i="1"/>
  <c r="AE14100" i="1"/>
  <c r="AE14099" i="1"/>
  <c r="AE14098" i="1"/>
  <c r="AE14097" i="1"/>
  <c r="AE14096" i="1"/>
  <c r="AE14095" i="1"/>
  <c r="AE14094" i="1"/>
  <c r="AE14093" i="1"/>
  <c r="AE14092" i="1"/>
  <c r="AE14091" i="1"/>
  <c r="AE14090" i="1"/>
  <c r="AE14089" i="1"/>
  <c r="AE14088" i="1"/>
  <c r="AE14087" i="1"/>
  <c r="AE14086" i="1"/>
  <c r="AE14085" i="1"/>
  <c r="AE14084" i="1"/>
  <c r="AE14083" i="1"/>
  <c r="AE14082" i="1"/>
  <c r="AE14081" i="1"/>
  <c r="AE14080" i="1"/>
  <c r="AE14079" i="1"/>
  <c r="AE14078" i="1"/>
  <c r="AE14077" i="1"/>
  <c r="AE14076" i="1"/>
  <c r="AE14075" i="1"/>
  <c r="AE14074" i="1"/>
  <c r="AE14073" i="1"/>
  <c r="AE14072" i="1"/>
  <c r="AE14071" i="1"/>
  <c r="AE14070" i="1"/>
  <c r="AE14069" i="1"/>
  <c r="AE14068" i="1"/>
  <c r="AE14067" i="1"/>
  <c r="AE14066" i="1"/>
  <c r="AE14065" i="1"/>
  <c r="AE14064" i="1"/>
  <c r="AE14063" i="1"/>
  <c r="AE14062" i="1"/>
  <c r="AE14061" i="1"/>
  <c r="AE14060" i="1"/>
  <c r="AE14059" i="1"/>
  <c r="AE14058" i="1"/>
  <c r="AE14057" i="1"/>
  <c r="AE14056" i="1"/>
  <c r="AE14055" i="1"/>
  <c r="AE14054" i="1"/>
  <c r="AE14053" i="1"/>
  <c r="AE14052" i="1"/>
  <c r="AE14051" i="1"/>
  <c r="AE14050" i="1"/>
  <c r="AE14049" i="1"/>
  <c r="AE14048" i="1"/>
  <c r="AE14047" i="1"/>
  <c r="AE14046" i="1"/>
  <c r="AE14045" i="1"/>
  <c r="AE14044" i="1"/>
  <c r="AE14043" i="1"/>
  <c r="AE14042" i="1"/>
  <c r="AE14041" i="1"/>
  <c r="AE14040" i="1"/>
  <c r="AE14039" i="1"/>
  <c r="AE14038" i="1"/>
  <c r="AE14037" i="1"/>
  <c r="AE14036" i="1"/>
  <c r="AE14035" i="1"/>
  <c r="AE14034" i="1"/>
  <c r="AE14033" i="1"/>
  <c r="AE14032" i="1"/>
  <c r="AE14031" i="1"/>
  <c r="AE14030" i="1"/>
  <c r="AE14029" i="1"/>
  <c r="AE14028" i="1"/>
  <c r="AE14027" i="1"/>
  <c r="AE14026" i="1"/>
  <c r="AE14025" i="1"/>
  <c r="AE14024" i="1"/>
  <c r="AE14023" i="1"/>
  <c r="AE14022" i="1"/>
  <c r="AE14021" i="1"/>
  <c r="AE14020" i="1"/>
  <c r="AE14019" i="1"/>
  <c r="AE14018" i="1"/>
  <c r="AE14017" i="1"/>
  <c r="AE14016" i="1"/>
  <c r="AE14015" i="1"/>
  <c r="AE14014" i="1"/>
  <c r="AE14013" i="1"/>
  <c r="AE14012" i="1"/>
  <c r="AE14011" i="1"/>
  <c r="AE14010" i="1"/>
  <c r="AE14009" i="1"/>
  <c r="AE14008" i="1"/>
  <c r="AE14007" i="1"/>
  <c r="AE14006" i="1"/>
  <c r="AE14005" i="1"/>
  <c r="AE14004" i="1"/>
  <c r="AE14003" i="1"/>
  <c r="AE14002" i="1"/>
  <c r="AE14001" i="1"/>
  <c r="AE14000" i="1"/>
  <c r="AE13999" i="1"/>
  <c r="AE13998" i="1"/>
  <c r="AE13997" i="1"/>
  <c r="AE13996" i="1"/>
  <c r="AE13995" i="1"/>
  <c r="AE13994" i="1"/>
  <c r="AE13993" i="1"/>
  <c r="AE13992" i="1"/>
  <c r="AE13991" i="1"/>
  <c r="AE13990" i="1"/>
  <c r="AE13989" i="1"/>
  <c r="AE13988" i="1"/>
  <c r="AE13987" i="1"/>
  <c r="AE13986" i="1"/>
  <c r="AE13985" i="1"/>
  <c r="AE13984" i="1"/>
  <c r="AE13983" i="1"/>
  <c r="AE13982" i="1"/>
  <c r="AE13981" i="1"/>
  <c r="AE13980" i="1"/>
  <c r="AE13979" i="1"/>
  <c r="AE13978" i="1"/>
  <c r="AE13977" i="1"/>
  <c r="AE13976" i="1"/>
  <c r="AE13975" i="1"/>
  <c r="AE13974" i="1"/>
  <c r="AE13973" i="1"/>
  <c r="AE13972" i="1"/>
  <c r="AE13971" i="1"/>
  <c r="AE13970" i="1"/>
  <c r="AE13969" i="1"/>
  <c r="AE13968" i="1"/>
  <c r="AE13967" i="1"/>
  <c r="AE13966" i="1"/>
  <c r="AE13965" i="1"/>
  <c r="AE13964" i="1"/>
  <c r="AE13963" i="1"/>
  <c r="AE13962" i="1"/>
  <c r="AE13961" i="1"/>
  <c r="AE13960" i="1"/>
  <c r="AE13959" i="1"/>
  <c r="AE13958" i="1"/>
  <c r="AE13957" i="1"/>
  <c r="AE13956" i="1"/>
  <c r="AE13955" i="1"/>
  <c r="AE13954" i="1"/>
  <c r="AE13953" i="1"/>
  <c r="AE13952" i="1"/>
  <c r="AE13951" i="1"/>
  <c r="AE13950" i="1"/>
  <c r="AE13949" i="1"/>
  <c r="AE13948" i="1"/>
  <c r="AE13947" i="1"/>
  <c r="AE13946" i="1"/>
  <c r="AE13945" i="1"/>
  <c r="AE13944" i="1"/>
  <c r="AE13943" i="1"/>
  <c r="AE13942" i="1"/>
  <c r="AE13941" i="1"/>
  <c r="AE13940" i="1"/>
  <c r="AE13939" i="1"/>
  <c r="AE13938" i="1"/>
  <c r="AE13937" i="1"/>
  <c r="AE13936" i="1"/>
  <c r="AE13935" i="1"/>
  <c r="AE13934" i="1"/>
  <c r="AE13933" i="1"/>
  <c r="AE13932" i="1"/>
  <c r="AE13931" i="1"/>
  <c r="AE13930" i="1"/>
  <c r="AE13929" i="1"/>
  <c r="AE13928" i="1"/>
  <c r="AE13927" i="1"/>
  <c r="AE13926" i="1"/>
  <c r="AE13925" i="1"/>
  <c r="AE13924" i="1"/>
  <c r="AE13923" i="1"/>
  <c r="AE13922" i="1"/>
  <c r="AE13921" i="1"/>
  <c r="AE13920" i="1"/>
  <c r="AE13919" i="1"/>
  <c r="AE13918" i="1"/>
  <c r="AE13917" i="1"/>
  <c r="AE13916" i="1"/>
  <c r="AE13915" i="1"/>
  <c r="AE13914" i="1"/>
  <c r="AE13913" i="1"/>
  <c r="AE13912" i="1"/>
  <c r="AE13911" i="1"/>
  <c r="AE13910" i="1"/>
  <c r="AE13909" i="1"/>
  <c r="AE13908" i="1"/>
  <c r="AE13907" i="1"/>
  <c r="AE13906" i="1"/>
  <c r="AE13905" i="1"/>
  <c r="AE13904" i="1"/>
  <c r="AE13903" i="1"/>
  <c r="AE13902" i="1"/>
  <c r="AE13901" i="1"/>
  <c r="AE13900" i="1"/>
  <c r="AE13899" i="1"/>
  <c r="AE13898" i="1"/>
  <c r="AE13897" i="1"/>
  <c r="AE13896" i="1"/>
  <c r="AE13895" i="1"/>
  <c r="AE13894" i="1"/>
  <c r="AE13893" i="1"/>
  <c r="AE13892" i="1"/>
  <c r="AE13891" i="1"/>
  <c r="AE13890" i="1"/>
  <c r="AE13889" i="1"/>
  <c r="AE13888" i="1"/>
  <c r="AE13887" i="1"/>
  <c r="AE13886" i="1"/>
  <c r="AE13885" i="1"/>
  <c r="AE13884" i="1"/>
  <c r="AE13883" i="1"/>
  <c r="AE13882" i="1"/>
  <c r="AE13881" i="1"/>
  <c r="AE13880" i="1"/>
  <c r="AE13879" i="1"/>
  <c r="AE13878" i="1"/>
  <c r="AE13877" i="1"/>
  <c r="AE13876" i="1"/>
  <c r="AE13875" i="1"/>
  <c r="AE13874" i="1"/>
  <c r="AE13873" i="1"/>
  <c r="AE13872" i="1"/>
  <c r="AE13871" i="1"/>
  <c r="AE13870" i="1"/>
  <c r="AE13869" i="1"/>
  <c r="AE13868" i="1"/>
  <c r="AE13867" i="1"/>
  <c r="AE13866" i="1"/>
  <c r="AE13865" i="1"/>
  <c r="AE13864" i="1"/>
  <c r="AE13863" i="1"/>
  <c r="AE13862" i="1"/>
  <c r="AE13861" i="1"/>
  <c r="AE13860" i="1"/>
  <c r="AE13859" i="1"/>
  <c r="AE13858" i="1"/>
  <c r="AE13857" i="1"/>
  <c r="AE13856" i="1"/>
  <c r="AE13855" i="1"/>
  <c r="AE13854" i="1"/>
  <c r="AE13853" i="1"/>
  <c r="AE13852" i="1"/>
  <c r="AE13851" i="1"/>
  <c r="AE13850" i="1"/>
  <c r="AE13849" i="1"/>
  <c r="AE13848" i="1"/>
  <c r="AE13847" i="1"/>
  <c r="AE13846" i="1"/>
  <c r="AE13845" i="1"/>
  <c r="AE13844" i="1"/>
  <c r="AE13843" i="1"/>
  <c r="AE13842" i="1"/>
  <c r="AE13841" i="1"/>
  <c r="AE13840" i="1"/>
  <c r="AE13839" i="1"/>
  <c r="AE13838" i="1"/>
  <c r="AE13837" i="1"/>
  <c r="AE13836" i="1"/>
  <c r="AE13835" i="1"/>
  <c r="AE13834" i="1"/>
  <c r="AE13833" i="1"/>
  <c r="AE13832" i="1"/>
  <c r="AE13831" i="1"/>
  <c r="AE13830" i="1"/>
  <c r="AE13829" i="1"/>
  <c r="AE13828" i="1"/>
  <c r="AE13827" i="1"/>
  <c r="AE13826" i="1"/>
  <c r="AE13825" i="1"/>
  <c r="AE13824" i="1"/>
  <c r="AE13823" i="1"/>
  <c r="AE13822" i="1"/>
  <c r="AE13821" i="1"/>
  <c r="AE13820" i="1"/>
  <c r="AE13819" i="1"/>
  <c r="AE13818" i="1"/>
  <c r="AE13817" i="1"/>
  <c r="AE13816" i="1"/>
  <c r="AE13815" i="1"/>
  <c r="AE13814" i="1"/>
  <c r="AE13813" i="1"/>
  <c r="AE13812" i="1"/>
  <c r="AE13811" i="1"/>
  <c r="AE13810" i="1"/>
  <c r="AE13809" i="1"/>
  <c r="AE13808" i="1"/>
  <c r="AE13807" i="1"/>
  <c r="AE13806" i="1"/>
  <c r="AE13805" i="1"/>
  <c r="AE13804" i="1"/>
  <c r="AE13803" i="1"/>
  <c r="AE13802" i="1"/>
  <c r="AE13801" i="1"/>
  <c r="AE13800" i="1"/>
  <c r="AE13799" i="1"/>
  <c r="AE13798" i="1"/>
  <c r="AE13797" i="1"/>
  <c r="AE13796" i="1"/>
  <c r="AE13795" i="1"/>
  <c r="AE13794" i="1"/>
  <c r="AE13793" i="1"/>
  <c r="AE13792" i="1"/>
  <c r="AE13791" i="1"/>
  <c r="AE13790" i="1"/>
  <c r="AE13789" i="1"/>
  <c r="AE13788" i="1"/>
  <c r="AE13787" i="1"/>
  <c r="AE13786" i="1"/>
  <c r="AE13785" i="1"/>
  <c r="AE13784" i="1"/>
  <c r="AE13783" i="1"/>
  <c r="AE13782" i="1"/>
  <c r="AE13781" i="1"/>
  <c r="AE13780" i="1"/>
  <c r="AE13779" i="1"/>
  <c r="AE13778" i="1"/>
  <c r="AE13777" i="1"/>
  <c r="AE13776" i="1"/>
  <c r="AE13775" i="1"/>
  <c r="AE13774" i="1"/>
  <c r="AE13773" i="1"/>
  <c r="AE13772" i="1"/>
  <c r="AE13771" i="1"/>
  <c r="AE13770" i="1"/>
  <c r="AE13769" i="1"/>
  <c r="AE13768" i="1"/>
  <c r="AE13767" i="1"/>
  <c r="AE13766" i="1"/>
  <c r="AE13765" i="1"/>
  <c r="AE13764" i="1"/>
  <c r="AE13763" i="1"/>
  <c r="AE13762" i="1"/>
  <c r="AE13761" i="1"/>
  <c r="AE13760" i="1"/>
  <c r="AE13759" i="1"/>
  <c r="AE13758" i="1"/>
  <c r="AE13757" i="1"/>
  <c r="AE13756" i="1"/>
  <c r="AE13755" i="1"/>
  <c r="AE13754" i="1"/>
  <c r="AE13753" i="1"/>
  <c r="AE13752" i="1"/>
  <c r="AE13751" i="1"/>
  <c r="AE13750" i="1"/>
  <c r="AE13749" i="1"/>
  <c r="AE13748" i="1"/>
  <c r="AE13747" i="1"/>
  <c r="AE13746" i="1"/>
  <c r="AE13745" i="1"/>
  <c r="AE13744" i="1"/>
  <c r="AE13743" i="1"/>
  <c r="AE13742" i="1"/>
  <c r="AE13741" i="1"/>
  <c r="AE13740" i="1"/>
  <c r="AE13739" i="1"/>
  <c r="AE13738" i="1"/>
  <c r="AE13737" i="1"/>
  <c r="AE13736" i="1"/>
  <c r="AE13735" i="1"/>
  <c r="AE13734" i="1"/>
  <c r="AE13733" i="1"/>
  <c r="AE13732" i="1"/>
  <c r="AE13731" i="1"/>
  <c r="AE13730" i="1"/>
  <c r="AE13729" i="1"/>
  <c r="AE13728" i="1"/>
  <c r="AE13727" i="1"/>
  <c r="AE13726" i="1"/>
  <c r="AE13725" i="1"/>
  <c r="AE13724" i="1"/>
  <c r="AE13723" i="1"/>
  <c r="AE13722" i="1"/>
  <c r="AE13721" i="1"/>
  <c r="AE13720" i="1"/>
  <c r="AE13719" i="1"/>
  <c r="AE13718" i="1"/>
  <c r="AE13717" i="1"/>
  <c r="AE13716" i="1"/>
  <c r="AE13715" i="1"/>
  <c r="AE13714" i="1"/>
  <c r="AE13713" i="1"/>
  <c r="AE13712" i="1"/>
  <c r="AE13711" i="1"/>
  <c r="AE13710" i="1"/>
  <c r="AE13709" i="1"/>
  <c r="AE13708" i="1"/>
  <c r="AE13707" i="1"/>
  <c r="AE13706" i="1"/>
  <c r="AE13705" i="1"/>
  <c r="AE13704" i="1"/>
  <c r="AE13703" i="1"/>
  <c r="AE13702" i="1"/>
  <c r="AE13701" i="1"/>
  <c r="AE13700" i="1"/>
  <c r="AE13699" i="1"/>
  <c r="AE13698" i="1"/>
  <c r="AE13697" i="1"/>
  <c r="AE13696" i="1"/>
  <c r="AE13695" i="1"/>
  <c r="AE13694" i="1"/>
  <c r="AE13693" i="1"/>
  <c r="AE13692" i="1"/>
  <c r="AE13691" i="1"/>
  <c r="AE13690" i="1"/>
  <c r="AE13689" i="1"/>
  <c r="AE13688" i="1"/>
  <c r="AE13687" i="1"/>
  <c r="AE13686" i="1"/>
  <c r="AE13685" i="1"/>
  <c r="AE13684" i="1"/>
  <c r="AE13683" i="1"/>
  <c r="AE13682" i="1"/>
  <c r="AE13681" i="1"/>
  <c r="AE13680" i="1"/>
  <c r="AE13679" i="1"/>
  <c r="AE13678" i="1"/>
  <c r="AE13677" i="1"/>
  <c r="AE13676" i="1"/>
  <c r="AE13675" i="1"/>
  <c r="AE13674" i="1"/>
  <c r="AE13673" i="1"/>
  <c r="AE13672" i="1"/>
  <c r="AE13671" i="1"/>
  <c r="AE13670" i="1"/>
  <c r="AE13669" i="1"/>
  <c r="AE13668" i="1"/>
  <c r="AE13667" i="1"/>
  <c r="AE13666" i="1"/>
  <c r="AE13665" i="1"/>
  <c r="AE13664" i="1"/>
  <c r="AE13663" i="1"/>
  <c r="AE13662" i="1"/>
  <c r="AE13661" i="1"/>
  <c r="AE13660" i="1"/>
  <c r="AE13659" i="1"/>
  <c r="AE13658" i="1"/>
  <c r="AE13657" i="1"/>
  <c r="AE13656" i="1"/>
  <c r="AE13655" i="1"/>
  <c r="AE13654" i="1"/>
  <c r="AE13653" i="1"/>
  <c r="AE13652" i="1"/>
  <c r="AE13651" i="1"/>
  <c r="AE13650" i="1"/>
  <c r="AE13649" i="1"/>
  <c r="AE13648" i="1"/>
  <c r="AE13647" i="1"/>
  <c r="AE13646" i="1"/>
  <c r="AE13645" i="1"/>
  <c r="AE13644" i="1"/>
  <c r="AE13643" i="1"/>
  <c r="AE13642" i="1"/>
  <c r="AE13641" i="1"/>
  <c r="AE13640" i="1"/>
  <c r="AE13639" i="1"/>
  <c r="AE13638" i="1"/>
  <c r="AE13637" i="1"/>
  <c r="AE13636" i="1"/>
  <c r="AE13635" i="1"/>
  <c r="AE13634" i="1"/>
  <c r="AE13633" i="1"/>
  <c r="AE13632" i="1"/>
  <c r="AE13631" i="1"/>
  <c r="AE13630" i="1"/>
  <c r="AE13629" i="1"/>
  <c r="AE13628" i="1"/>
  <c r="AE13627" i="1"/>
  <c r="AE13626" i="1"/>
  <c r="AE13625" i="1"/>
  <c r="AE13624" i="1"/>
  <c r="AE13623" i="1"/>
  <c r="AE13622" i="1"/>
  <c r="AE13621" i="1"/>
  <c r="AE13620" i="1"/>
  <c r="AE13619" i="1"/>
  <c r="AE13618" i="1"/>
  <c r="AE13617" i="1"/>
  <c r="AE13616" i="1"/>
  <c r="AE13615" i="1"/>
  <c r="AE13614" i="1"/>
  <c r="AE13613" i="1"/>
  <c r="AE13612" i="1"/>
  <c r="AE13611" i="1"/>
  <c r="AE13610" i="1"/>
  <c r="AE13609" i="1"/>
  <c r="AE13608" i="1"/>
  <c r="AE13607" i="1"/>
  <c r="AE13606" i="1"/>
  <c r="AE13605" i="1"/>
  <c r="AE13604" i="1"/>
  <c r="AE13603" i="1"/>
  <c r="AE13602" i="1"/>
  <c r="AE13601" i="1"/>
  <c r="AE13600" i="1"/>
  <c r="AE13599" i="1"/>
  <c r="AE13598" i="1"/>
  <c r="AE13597" i="1"/>
  <c r="AE13596" i="1"/>
  <c r="AE13595" i="1"/>
  <c r="AE13594" i="1"/>
  <c r="AE13593" i="1"/>
  <c r="AE13592" i="1"/>
  <c r="AE13591" i="1"/>
  <c r="AE13590" i="1"/>
  <c r="AE13589" i="1"/>
  <c r="AE13588" i="1"/>
  <c r="AE13587" i="1"/>
  <c r="AE13586" i="1"/>
  <c r="AE13585" i="1"/>
  <c r="AE13584" i="1"/>
  <c r="AE13583" i="1"/>
  <c r="AE13582" i="1"/>
  <c r="AE13581" i="1"/>
  <c r="AE13580" i="1"/>
  <c r="AE13579" i="1"/>
  <c r="AE13578" i="1"/>
  <c r="AE13577" i="1"/>
  <c r="AE13576" i="1"/>
  <c r="AE13575" i="1"/>
  <c r="AE13574" i="1"/>
  <c r="AE13573" i="1"/>
  <c r="AE13572" i="1"/>
  <c r="AE13571" i="1"/>
  <c r="AE13570" i="1"/>
  <c r="AE13569" i="1"/>
  <c r="AE13568" i="1"/>
  <c r="AE13567" i="1"/>
  <c r="AE13566" i="1"/>
  <c r="AE13565" i="1"/>
  <c r="AE13564" i="1"/>
  <c r="AE13563" i="1"/>
  <c r="AE13562" i="1"/>
  <c r="AE13561" i="1"/>
  <c r="AE13560" i="1"/>
  <c r="AE13559" i="1"/>
  <c r="AE13558" i="1"/>
  <c r="AE13557" i="1"/>
  <c r="AE13556" i="1"/>
  <c r="AE13555" i="1"/>
  <c r="AE13554" i="1"/>
  <c r="AE13553" i="1"/>
  <c r="AE13552" i="1"/>
  <c r="AE13551" i="1"/>
  <c r="AE13550" i="1"/>
  <c r="AE13549" i="1"/>
  <c r="AE13548" i="1"/>
  <c r="AE13547" i="1"/>
  <c r="AE13546" i="1"/>
  <c r="AE13545" i="1"/>
  <c r="AE13544" i="1"/>
  <c r="AE13543" i="1"/>
  <c r="AE13542" i="1"/>
  <c r="AE13541" i="1"/>
  <c r="AE13540" i="1"/>
  <c r="AE13539" i="1"/>
  <c r="AE13538" i="1"/>
  <c r="AE13537" i="1"/>
  <c r="AE13536" i="1"/>
  <c r="AE13535" i="1"/>
  <c r="AE13534" i="1"/>
  <c r="AE13533" i="1"/>
  <c r="AE13532" i="1"/>
  <c r="AE13531" i="1"/>
  <c r="AE13530" i="1"/>
  <c r="AE13529" i="1"/>
  <c r="AE13528" i="1"/>
  <c r="AE13527" i="1"/>
  <c r="AE13526" i="1"/>
  <c r="AE13525" i="1"/>
  <c r="AE13524" i="1"/>
  <c r="AE13523" i="1"/>
  <c r="AE13522" i="1"/>
  <c r="AE13521" i="1"/>
  <c r="AE13520" i="1"/>
  <c r="AE13519" i="1"/>
  <c r="AE13518" i="1"/>
  <c r="AE13517" i="1"/>
  <c r="AE13516" i="1"/>
  <c r="AE13515" i="1"/>
  <c r="AE13514" i="1"/>
  <c r="AE13513" i="1"/>
  <c r="AE13512" i="1"/>
  <c r="AE13511" i="1"/>
  <c r="AE13510" i="1"/>
  <c r="AE13509" i="1"/>
  <c r="AE13508" i="1"/>
  <c r="AE13507" i="1"/>
  <c r="AE13506" i="1"/>
  <c r="AE13505" i="1"/>
  <c r="AE13504" i="1"/>
  <c r="AE13503" i="1"/>
  <c r="AE13502" i="1"/>
  <c r="AE13501" i="1"/>
  <c r="AE13500" i="1"/>
  <c r="AE13499" i="1"/>
  <c r="AE13498" i="1"/>
  <c r="AE13497" i="1"/>
  <c r="AE13496" i="1"/>
  <c r="AE13495" i="1"/>
  <c r="AE13494" i="1"/>
  <c r="AE13493" i="1"/>
  <c r="AE13492" i="1"/>
  <c r="AE13491" i="1"/>
  <c r="AE13490" i="1"/>
  <c r="AE13489" i="1"/>
  <c r="AE13488" i="1"/>
  <c r="AE13487" i="1"/>
  <c r="AE13486" i="1"/>
  <c r="AE13485" i="1"/>
  <c r="AE13484" i="1"/>
  <c r="AE13483" i="1"/>
  <c r="AE13482" i="1"/>
  <c r="AE13481" i="1"/>
  <c r="AE13480" i="1"/>
  <c r="AE13479" i="1"/>
  <c r="AE13478" i="1"/>
  <c r="AE13477" i="1"/>
  <c r="AE13476" i="1"/>
  <c r="AE13475" i="1"/>
  <c r="AE13474" i="1"/>
  <c r="AE13473" i="1"/>
  <c r="AE13472" i="1"/>
  <c r="AE13471" i="1"/>
  <c r="AE13470" i="1"/>
  <c r="AE13469" i="1"/>
  <c r="AE13468" i="1"/>
  <c r="AE13467" i="1"/>
  <c r="AE13466" i="1"/>
  <c r="AE13465" i="1"/>
  <c r="AE13464" i="1"/>
  <c r="AE13463" i="1"/>
  <c r="AE13462" i="1"/>
  <c r="AE13461" i="1"/>
  <c r="AE13460" i="1"/>
  <c r="AE13459" i="1"/>
  <c r="AE13458" i="1"/>
  <c r="AE13457" i="1"/>
  <c r="AE13456" i="1"/>
  <c r="AE13455" i="1"/>
  <c r="AE13454" i="1"/>
  <c r="AE13453" i="1"/>
  <c r="AE13452" i="1"/>
  <c r="AE13451" i="1"/>
  <c r="AE13450" i="1"/>
  <c r="AE13449" i="1"/>
  <c r="AE13448" i="1"/>
  <c r="AE13447" i="1"/>
  <c r="AE13446" i="1"/>
  <c r="AE13445" i="1"/>
  <c r="AE13444" i="1"/>
  <c r="AE13443" i="1"/>
  <c r="AE13442" i="1"/>
  <c r="AE13441" i="1"/>
  <c r="AE13440" i="1"/>
  <c r="AE13439" i="1"/>
  <c r="AE13438" i="1"/>
  <c r="AE13437" i="1"/>
  <c r="AE13436" i="1"/>
  <c r="AE13435" i="1"/>
  <c r="AE13434" i="1"/>
  <c r="AE13433" i="1"/>
  <c r="AE13432" i="1"/>
  <c r="AE13431" i="1"/>
  <c r="AE13430" i="1"/>
  <c r="AE13429" i="1"/>
  <c r="AE13428" i="1"/>
  <c r="AE13427" i="1"/>
  <c r="AE13426" i="1"/>
  <c r="AE13425" i="1"/>
  <c r="AE13424" i="1"/>
  <c r="AE13423" i="1"/>
  <c r="AE13422" i="1"/>
  <c r="AE13421" i="1"/>
  <c r="AE13420" i="1"/>
  <c r="AE13419" i="1"/>
  <c r="AE13418" i="1"/>
  <c r="AE13417" i="1"/>
  <c r="AE13416" i="1"/>
  <c r="AE13415" i="1"/>
  <c r="AE13414" i="1"/>
  <c r="AE13413" i="1"/>
  <c r="AE13412" i="1"/>
  <c r="AE13411" i="1"/>
  <c r="AE13410" i="1"/>
  <c r="AE13409" i="1"/>
  <c r="AE13408" i="1"/>
  <c r="AE13407" i="1"/>
  <c r="AE13406" i="1"/>
  <c r="AE13405" i="1"/>
  <c r="AE13404" i="1"/>
  <c r="AE13403" i="1"/>
  <c r="AE13402" i="1"/>
  <c r="AE13401" i="1"/>
  <c r="AE13400" i="1"/>
  <c r="AE13399" i="1"/>
  <c r="AE13398" i="1"/>
  <c r="AE13397" i="1"/>
  <c r="AE13396" i="1"/>
  <c r="AE13395" i="1"/>
  <c r="AE13394" i="1"/>
  <c r="AE13393" i="1"/>
  <c r="AE13392" i="1"/>
  <c r="AE13391" i="1"/>
  <c r="AE13390" i="1"/>
  <c r="AE13389" i="1"/>
  <c r="AE13388" i="1"/>
  <c r="AE13387" i="1"/>
  <c r="AE13386" i="1"/>
  <c r="AE13385" i="1"/>
  <c r="AE13384" i="1"/>
  <c r="AE13383" i="1"/>
  <c r="AE13382" i="1"/>
  <c r="AE13381" i="1"/>
  <c r="AE13380" i="1"/>
  <c r="AE13379" i="1"/>
  <c r="AE13378" i="1"/>
  <c r="AE13377" i="1"/>
  <c r="AE13376" i="1"/>
  <c r="AE13375" i="1"/>
  <c r="AE13374" i="1"/>
  <c r="AE13373" i="1"/>
  <c r="AE13372" i="1"/>
  <c r="AE13371" i="1"/>
  <c r="AE13370" i="1"/>
  <c r="AE13369" i="1"/>
  <c r="AE13368" i="1"/>
  <c r="AE13367" i="1"/>
  <c r="AE13366" i="1"/>
  <c r="AE13365" i="1"/>
  <c r="AE13364" i="1"/>
  <c r="AE13363" i="1"/>
  <c r="AE13362" i="1"/>
  <c r="AE13361" i="1"/>
  <c r="AE13360" i="1"/>
  <c r="AE13359" i="1"/>
  <c r="AE13358" i="1"/>
  <c r="AE13357" i="1"/>
  <c r="AE13356" i="1"/>
  <c r="AE13355" i="1"/>
  <c r="AE13354" i="1"/>
  <c r="AE13353" i="1"/>
  <c r="AE13352" i="1"/>
  <c r="AE13351" i="1"/>
  <c r="AE13350" i="1"/>
  <c r="AE13349" i="1"/>
  <c r="AE13348" i="1"/>
  <c r="AE13347" i="1"/>
  <c r="AE13346" i="1"/>
  <c r="AE13345" i="1"/>
  <c r="AE13344" i="1"/>
  <c r="AE13343" i="1"/>
  <c r="AE13342" i="1"/>
  <c r="AE13341" i="1"/>
  <c r="AE13340" i="1"/>
  <c r="AE13339" i="1"/>
  <c r="AE13338" i="1"/>
  <c r="AE13337" i="1"/>
  <c r="AE13336" i="1"/>
  <c r="AE13335" i="1"/>
  <c r="AE13334" i="1"/>
  <c r="AE13333" i="1"/>
  <c r="AE13332" i="1"/>
  <c r="AE13331" i="1"/>
  <c r="AE13330" i="1"/>
  <c r="AE13329" i="1"/>
  <c r="AE13328" i="1"/>
  <c r="AE13327" i="1"/>
  <c r="AE13326" i="1"/>
  <c r="AE13325" i="1"/>
  <c r="AE13324" i="1"/>
  <c r="AE13323" i="1"/>
  <c r="AE13322" i="1"/>
  <c r="AE13321" i="1"/>
  <c r="AE13320" i="1"/>
  <c r="AE13319" i="1"/>
  <c r="AE13318" i="1"/>
  <c r="AE13317" i="1"/>
  <c r="AE13316" i="1"/>
  <c r="AE13315" i="1"/>
  <c r="AE13314" i="1"/>
  <c r="AE13313" i="1"/>
  <c r="AE13312" i="1"/>
  <c r="AE13311" i="1"/>
  <c r="AE13310" i="1"/>
  <c r="AE13309" i="1"/>
  <c r="AE13308" i="1"/>
  <c r="AE13307" i="1"/>
  <c r="AE13306" i="1"/>
  <c r="AE13305" i="1"/>
  <c r="AE13304" i="1"/>
  <c r="AE13303" i="1"/>
  <c r="AE13302" i="1"/>
  <c r="AE13301" i="1"/>
  <c r="AE13300" i="1"/>
  <c r="AE13299" i="1"/>
  <c r="AE13298" i="1"/>
  <c r="AE13297" i="1"/>
  <c r="AE13296" i="1"/>
  <c r="AE13295" i="1"/>
  <c r="AE13294" i="1"/>
  <c r="AE13293" i="1"/>
  <c r="AE13292" i="1"/>
  <c r="AE13291" i="1"/>
  <c r="AE13290" i="1"/>
  <c r="AE13289" i="1"/>
  <c r="AE13288" i="1"/>
  <c r="AE13287" i="1"/>
  <c r="AE13286" i="1"/>
  <c r="AE13285" i="1"/>
  <c r="AE13284" i="1"/>
  <c r="AE13283" i="1"/>
  <c r="AE13282" i="1"/>
  <c r="AE13281" i="1"/>
  <c r="AE13280" i="1"/>
  <c r="AE13279" i="1"/>
  <c r="AE13278" i="1"/>
  <c r="AE13277" i="1"/>
  <c r="AE13276" i="1"/>
  <c r="AE13275" i="1"/>
  <c r="AE13274" i="1"/>
  <c r="AE13273" i="1"/>
  <c r="AE13272" i="1"/>
  <c r="AE13271" i="1"/>
  <c r="AE13270" i="1"/>
  <c r="AE13269" i="1"/>
  <c r="AE13268" i="1"/>
  <c r="AE13267" i="1"/>
  <c r="AE13266" i="1"/>
  <c r="AE13265" i="1"/>
  <c r="AE13264" i="1"/>
  <c r="AE13263" i="1"/>
  <c r="AE13262" i="1"/>
  <c r="AE13261" i="1"/>
  <c r="AE13260" i="1"/>
  <c r="AE13259" i="1"/>
  <c r="AE13258" i="1"/>
  <c r="AE13257" i="1"/>
  <c r="AE13256" i="1"/>
  <c r="AE13255" i="1"/>
  <c r="AE13254" i="1"/>
  <c r="AE13253" i="1"/>
  <c r="AE13252" i="1"/>
  <c r="AE13251" i="1"/>
  <c r="AE13250" i="1"/>
  <c r="AE13249" i="1"/>
  <c r="AE13248" i="1"/>
  <c r="AE13247" i="1"/>
  <c r="AE13246" i="1"/>
  <c r="AE13245" i="1"/>
  <c r="AE13244" i="1"/>
  <c r="AE13243" i="1"/>
  <c r="AE13242" i="1"/>
  <c r="AE13241" i="1"/>
  <c r="AE13240" i="1"/>
  <c r="AE13239" i="1"/>
  <c r="AE13238" i="1"/>
  <c r="AE13237" i="1"/>
  <c r="AE13236" i="1"/>
  <c r="AE13235" i="1"/>
  <c r="AE13234" i="1"/>
  <c r="AE13233" i="1"/>
  <c r="AE13232" i="1"/>
  <c r="AE13231" i="1"/>
  <c r="AE13230" i="1"/>
  <c r="AE13229" i="1"/>
  <c r="AE13228" i="1"/>
  <c r="AE13227" i="1"/>
  <c r="AE13226" i="1"/>
  <c r="AE13225" i="1"/>
  <c r="AE13224" i="1"/>
  <c r="AE13223" i="1"/>
  <c r="AE13222" i="1"/>
  <c r="AE13221" i="1"/>
  <c r="AE13220" i="1"/>
  <c r="AE13219" i="1"/>
  <c r="AE13218" i="1"/>
  <c r="AE13217" i="1"/>
  <c r="AE13216" i="1"/>
  <c r="AE13215" i="1"/>
  <c r="AE13214" i="1"/>
  <c r="AE13213" i="1"/>
  <c r="AE13212" i="1"/>
  <c r="AE13211" i="1"/>
  <c r="AE13210" i="1"/>
  <c r="AE13209" i="1"/>
  <c r="AE13208" i="1"/>
  <c r="AE13207" i="1"/>
  <c r="AE13206" i="1"/>
  <c r="AE13205" i="1"/>
  <c r="AE13204" i="1"/>
  <c r="AE13203" i="1"/>
  <c r="AE13202" i="1"/>
  <c r="AE13201" i="1"/>
  <c r="AE13200" i="1"/>
  <c r="AE13199" i="1"/>
  <c r="AE13198" i="1"/>
  <c r="AE13197" i="1"/>
  <c r="AE13196" i="1"/>
  <c r="AE13195" i="1"/>
  <c r="AE13194" i="1"/>
  <c r="AE13193" i="1"/>
  <c r="AE13192" i="1"/>
  <c r="AE13191" i="1"/>
  <c r="AE13190" i="1"/>
  <c r="AE13189" i="1"/>
  <c r="AE13188" i="1"/>
  <c r="AE13187" i="1"/>
  <c r="AE13186" i="1"/>
  <c r="AE13185" i="1"/>
  <c r="AE13184" i="1"/>
  <c r="AE13183" i="1"/>
  <c r="AE13182" i="1"/>
  <c r="AE13181" i="1"/>
  <c r="AE13180" i="1"/>
  <c r="AE13179" i="1"/>
  <c r="AE13178" i="1"/>
  <c r="AE13177" i="1"/>
  <c r="AE13176" i="1"/>
  <c r="AE13175" i="1"/>
  <c r="AE13174" i="1"/>
  <c r="AE13173" i="1"/>
  <c r="AE13172" i="1"/>
  <c r="AE13171" i="1"/>
  <c r="AE13170" i="1"/>
  <c r="AE13169" i="1"/>
  <c r="AE13168" i="1"/>
  <c r="AE13167" i="1"/>
  <c r="AE13166" i="1"/>
  <c r="AE13165" i="1"/>
  <c r="AE13164" i="1"/>
  <c r="AE13163" i="1"/>
  <c r="AE13162" i="1"/>
  <c r="AE13161" i="1"/>
  <c r="AE13160" i="1"/>
  <c r="AE13159" i="1"/>
  <c r="AE13158" i="1"/>
  <c r="AE13157" i="1"/>
  <c r="AE13156" i="1"/>
  <c r="AE13155" i="1"/>
  <c r="AE13154" i="1"/>
  <c r="AE13153" i="1"/>
  <c r="AE13152" i="1"/>
  <c r="AE13151" i="1"/>
  <c r="AE13150" i="1"/>
  <c r="AE13149" i="1"/>
  <c r="AE13148" i="1"/>
  <c r="AE13147" i="1"/>
  <c r="AE13146" i="1"/>
  <c r="AE13145" i="1"/>
  <c r="AE13144" i="1"/>
  <c r="AE13143" i="1"/>
  <c r="AE13142" i="1"/>
  <c r="AE13141" i="1"/>
  <c r="AE13140" i="1"/>
  <c r="AE13139" i="1"/>
  <c r="AE13138" i="1"/>
  <c r="AE13137" i="1"/>
  <c r="AE13136" i="1"/>
  <c r="AE13135" i="1"/>
  <c r="AE13134" i="1"/>
  <c r="AE13133" i="1"/>
  <c r="AE13132" i="1"/>
  <c r="AE13131" i="1"/>
  <c r="AE13130" i="1"/>
  <c r="AE13129" i="1"/>
  <c r="AE13128" i="1"/>
  <c r="AE13127" i="1"/>
  <c r="AE13126" i="1"/>
  <c r="AE13125" i="1"/>
  <c r="AE13124" i="1"/>
  <c r="AE13123" i="1"/>
  <c r="AE13122" i="1"/>
  <c r="AE13121" i="1"/>
  <c r="AE13120" i="1"/>
  <c r="AE13119" i="1"/>
  <c r="AE13118" i="1"/>
  <c r="AE13117" i="1"/>
  <c r="AE13116" i="1"/>
  <c r="AE13115" i="1"/>
  <c r="AE13114" i="1"/>
  <c r="AE13113" i="1"/>
  <c r="AE13112" i="1"/>
  <c r="AE13111" i="1"/>
  <c r="AE13110" i="1"/>
  <c r="AE13109" i="1"/>
  <c r="AE13108" i="1"/>
  <c r="AE13107" i="1"/>
  <c r="AE13106" i="1"/>
  <c r="AE13105" i="1"/>
  <c r="AE13104" i="1"/>
  <c r="AE13103" i="1"/>
  <c r="AE13102" i="1"/>
  <c r="AE13101" i="1"/>
  <c r="AE13100" i="1"/>
  <c r="AE13099" i="1"/>
  <c r="AE13098" i="1"/>
  <c r="AE13097" i="1"/>
  <c r="AE13096" i="1"/>
  <c r="AE13095" i="1"/>
  <c r="AE13094" i="1"/>
  <c r="AE13093" i="1"/>
  <c r="AE13092" i="1"/>
  <c r="AE13091" i="1"/>
  <c r="AE13090" i="1"/>
  <c r="AE13089" i="1"/>
  <c r="AE13088" i="1"/>
  <c r="AE13087" i="1"/>
  <c r="AE13086" i="1"/>
  <c r="AE13085" i="1"/>
  <c r="AE13084" i="1"/>
  <c r="AE13083" i="1"/>
  <c r="AE13082" i="1"/>
  <c r="AE13081" i="1"/>
  <c r="AE13080" i="1"/>
  <c r="AE13079" i="1"/>
  <c r="AE13078" i="1"/>
  <c r="AE13077" i="1"/>
  <c r="AE13076" i="1"/>
  <c r="AE13075" i="1"/>
  <c r="AE13074" i="1"/>
  <c r="AE13073" i="1"/>
  <c r="AE13072" i="1"/>
  <c r="AE13071" i="1"/>
  <c r="AE13070" i="1"/>
  <c r="AE13069" i="1"/>
  <c r="AE13068" i="1"/>
  <c r="AE13067" i="1"/>
  <c r="AE13066" i="1"/>
  <c r="AE13065" i="1"/>
  <c r="AE13064" i="1"/>
  <c r="AE13063" i="1"/>
  <c r="AE13062" i="1"/>
  <c r="AE13061" i="1"/>
  <c r="AE13060" i="1"/>
  <c r="AE13059" i="1"/>
  <c r="AE13058" i="1"/>
  <c r="AE13057" i="1"/>
  <c r="AE13056" i="1"/>
  <c r="AE13055" i="1"/>
  <c r="AE13054" i="1"/>
  <c r="AE13053" i="1"/>
  <c r="AE13052" i="1"/>
  <c r="AE13051" i="1"/>
  <c r="AE13050" i="1"/>
  <c r="AE13049" i="1"/>
  <c r="AE13048" i="1"/>
  <c r="AE13047" i="1"/>
  <c r="AE13046" i="1"/>
  <c r="AE13045" i="1"/>
  <c r="AE13044" i="1"/>
  <c r="AE13043" i="1"/>
  <c r="AE13042" i="1"/>
  <c r="AE13041" i="1"/>
  <c r="AE13040" i="1"/>
  <c r="AE13039" i="1"/>
  <c r="AE13038" i="1"/>
  <c r="AE13037" i="1"/>
  <c r="AE13036" i="1"/>
  <c r="AE13035" i="1"/>
  <c r="AE13034" i="1"/>
  <c r="AE13033" i="1"/>
  <c r="AE13032" i="1"/>
  <c r="AE13031" i="1"/>
  <c r="AE13030" i="1"/>
  <c r="AE13029" i="1"/>
  <c r="AE13028" i="1"/>
  <c r="AE13027" i="1"/>
  <c r="AE13026" i="1"/>
  <c r="AE13025" i="1"/>
  <c r="AE13024" i="1"/>
  <c r="AE13023" i="1"/>
  <c r="AE13022" i="1"/>
  <c r="AE13021" i="1"/>
  <c r="AE13020" i="1"/>
  <c r="AE13019" i="1"/>
  <c r="AE13018" i="1"/>
  <c r="AE13017" i="1"/>
  <c r="AE13016" i="1"/>
  <c r="AE13015" i="1"/>
  <c r="AE13014" i="1"/>
  <c r="AE13013" i="1"/>
  <c r="AE13012" i="1"/>
  <c r="AE13011" i="1"/>
  <c r="AE13010" i="1"/>
  <c r="AE13009" i="1"/>
  <c r="AE13008" i="1"/>
  <c r="AE13007" i="1"/>
  <c r="AE13006" i="1"/>
  <c r="AE13005" i="1"/>
  <c r="AE13004" i="1"/>
  <c r="AE13003" i="1"/>
  <c r="AE13002" i="1"/>
  <c r="AE13001" i="1"/>
  <c r="AE13000" i="1"/>
  <c r="AE12999" i="1"/>
  <c r="AE12998" i="1"/>
  <c r="AE12997" i="1"/>
  <c r="AE12996" i="1"/>
  <c r="AE12995" i="1"/>
  <c r="AE12994" i="1"/>
  <c r="AE12993" i="1"/>
  <c r="AE12992" i="1"/>
  <c r="AE12991" i="1"/>
  <c r="AE12990" i="1"/>
  <c r="AE12989" i="1"/>
  <c r="AE12988" i="1"/>
  <c r="AE12987" i="1"/>
  <c r="AE12986" i="1"/>
  <c r="AE12985" i="1"/>
  <c r="AE12984" i="1"/>
  <c r="AE12983" i="1"/>
  <c r="AE12982" i="1"/>
  <c r="AE12981" i="1"/>
  <c r="AE12980" i="1"/>
  <c r="AE12979" i="1"/>
  <c r="AE12978" i="1"/>
  <c r="AE12977" i="1"/>
  <c r="AE12976" i="1"/>
  <c r="AE12975" i="1"/>
  <c r="AE12974" i="1"/>
  <c r="AE12973" i="1"/>
  <c r="AE12972" i="1"/>
  <c r="AE12971" i="1"/>
  <c r="AE12970" i="1"/>
  <c r="AE12969" i="1"/>
  <c r="AE12968" i="1"/>
  <c r="AE12967" i="1"/>
  <c r="AE12966" i="1"/>
  <c r="AE12965" i="1"/>
  <c r="AE12964" i="1"/>
  <c r="AE12963" i="1"/>
  <c r="AE12962" i="1"/>
  <c r="AE12961" i="1"/>
  <c r="AE12960" i="1"/>
  <c r="AE12959" i="1"/>
  <c r="AE12958" i="1"/>
  <c r="AE12957" i="1"/>
  <c r="AE12956" i="1"/>
  <c r="AE12955" i="1"/>
  <c r="AE12954" i="1"/>
  <c r="AE12953" i="1"/>
  <c r="AE12952" i="1"/>
  <c r="AE12951" i="1"/>
  <c r="AE12950" i="1"/>
  <c r="AE12949" i="1"/>
  <c r="AE12948" i="1"/>
  <c r="AE12947" i="1"/>
  <c r="AE12946" i="1"/>
  <c r="AE12945" i="1"/>
  <c r="AE12944" i="1"/>
  <c r="AE12943" i="1"/>
  <c r="AE12942" i="1"/>
  <c r="AE12941" i="1"/>
  <c r="AE12940" i="1"/>
  <c r="AE12939" i="1"/>
  <c r="AE12938" i="1"/>
  <c r="AE12937" i="1"/>
  <c r="AE12936" i="1"/>
  <c r="AE12935" i="1"/>
  <c r="AE12934" i="1"/>
  <c r="AE12933" i="1"/>
  <c r="AE12932" i="1"/>
  <c r="AE12931" i="1"/>
  <c r="AE12930" i="1"/>
  <c r="AE12929" i="1"/>
  <c r="AE12928" i="1"/>
  <c r="AE12927" i="1"/>
  <c r="AE12926" i="1"/>
  <c r="AE12925" i="1"/>
  <c r="AE12924" i="1"/>
  <c r="AE12923" i="1"/>
  <c r="AE12922" i="1"/>
  <c r="AE12921" i="1"/>
  <c r="AE12920" i="1"/>
  <c r="AE12919" i="1"/>
  <c r="AE12918" i="1"/>
  <c r="AE12917" i="1"/>
  <c r="AE12916" i="1"/>
  <c r="AE12915" i="1"/>
  <c r="AE12914" i="1"/>
  <c r="AE12913" i="1"/>
  <c r="AE12912" i="1"/>
  <c r="AE12911" i="1"/>
  <c r="AE12910" i="1"/>
  <c r="AE12909" i="1"/>
  <c r="AE12908" i="1"/>
  <c r="AE12907" i="1"/>
  <c r="AE12906" i="1"/>
  <c r="AE12905" i="1"/>
  <c r="AE12904" i="1"/>
  <c r="AE12903" i="1"/>
  <c r="AE12902" i="1"/>
  <c r="AE12901" i="1"/>
  <c r="AE12900" i="1"/>
  <c r="AE12899" i="1"/>
  <c r="AE12898" i="1"/>
  <c r="AE12897" i="1"/>
  <c r="AE12896" i="1"/>
  <c r="AE12895" i="1"/>
  <c r="AE12894" i="1"/>
  <c r="AE12893" i="1"/>
  <c r="AE12892" i="1"/>
  <c r="AE12891" i="1"/>
  <c r="AE12890" i="1"/>
  <c r="AE12889" i="1"/>
  <c r="AE12888" i="1"/>
  <c r="AE12887" i="1"/>
  <c r="AE12886" i="1"/>
  <c r="AE12885" i="1"/>
  <c r="AE12884" i="1"/>
  <c r="AE12883" i="1"/>
  <c r="AE12882" i="1"/>
  <c r="AE12881" i="1"/>
  <c r="AE12880" i="1"/>
  <c r="AE12879" i="1"/>
  <c r="AE12878" i="1"/>
  <c r="AE12877" i="1"/>
  <c r="AE12876" i="1"/>
  <c r="AE12875" i="1"/>
  <c r="AE12874" i="1"/>
  <c r="AE12873" i="1"/>
  <c r="AE12872" i="1"/>
  <c r="AE12871" i="1"/>
  <c r="AE12870" i="1"/>
  <c r="AE12869" i="1"/>
  <c r="AE12868" i="1"/>
  <c r="AE12867" i="1"/>
  <c r="AE12866" i="1"/>
  <c r="AE12865" i="1"/>
  <c r="AE12864" i="1"/>
  <c r="AE12863" i="1"/>
  <c r="AE12862" i="1"/>
  <c r="AE12861" i="1"/>
  <c r="AE12860" i="1"/>
  <c r="AE12859" i="1"/>
  <c r="AE12858" i="1"/>
  <c r="AE12857" i="1"/>
  <c r="AE12856" i="1"/>
  <c r="AE12855" i="1"/>
  <c r="AE12854" i="1"/>
  <c r="AE12853" i="1"/>
  <c r="AE12852" i="1"/>
  <c r="AE12851" i="1"/>
  <c r="AE12850" i="1"/>
  <c r="AE12849" i="1"/>
  <c r="AE12848" i="1"/>
  <c r="AE12847" i="1"/>
  <c r="AE12846" i="1"/>
  <c r="AE12845" i="1"/>
  <c r="AE12844" i="1"/>
  <c r="AE12843" i="1"/>
  <c r="AE12842" i="1"/>
  <c r="AE12841" i="1"/>
  <c r="AE12840" i="1"/>
  <c r="AE12839" i="1"/>
  <c r="AE12838" i="1"/>
  <c r="AE12837" i="1"/>
  <c r="AE12836" i="1"/>
  <c r="AE12835" i="1"/>
  <c r="AE12834" i="1"/>
  <c r="AE12833" i="1"/>
  <c r="AE12832" i="1"/>
  <c r="AE12831" i="1"/>
  <c r="AE12830" i="1"/>
  <c r="AE12829" i="1"/>
  <c r="AE12828" i="1"/>
  <c r="AE12827" i="1"/>
  <c r="AE12826" i="1"/>
  <c r="AE12825" i="1"/>
  <c r="AE12824" i="1"/>
  <c r="AE12823" i="1"/>
  <c r="AE12822" i="1"/>
  <c r="AE12821" i="1"/>
  <c r="AE12820" i="1"/>
  <c r="AE12819" i="1"/>
  <c r="AE12818" i="1"/>
  <c r="AE12817" i="1"/>
  <c r="AE12816" i="1"/>
  <c r="AE12815" i="1"/>
  <c r="AE12814" i="1"/>
  <c r="AE12813" i="1"/>
  <c r="AE12812" i="1"/>
  <c r="AE12811" i="1"/>
  <c r="AE12810" i="1"/>
  <c r="AE12809" i="1"/>
  <c r="AE12808" i="1"/>
  <c r="AE12807" i="1"/>
  <c r="AE12806" i="1"/>
  <c r="AE12805" i="1"/>
  <c r="AE12804" i="1"/>
  <c r="AE12803" i="1"/>
  <c r="AE12802" i="1"/>
  <c r="AE12801" i="1"/>
  <c r="AE12800" i="1"/>
  <c r="AE12799" i="1"/>
  <c r="AE12798" i="1"/>
  <c r="AE12797" i="1"/>
  <c r="AE12796" i="1"/>
  <c r="AE12795" i="1"/>
  <c r="AE12794" i="1"/>
  <c r="AE12793" i="1"/>
  <c r="AE12792" i="1"/>
  <c r="AE12791" i="1"/>
  <c r="AE12790" i="1"/>
  <c r="AE12789" i="1"/>
  <c r="AE12788" i="1"/>
  <c r="AE12787" i="1"/>
  <c r="AE12786" i="1"/>
  <c r="AE12785" i="1"/>
  <c r="AE12784" i="1"/>
  <c r="AE12783" i="1"/>
  <c r="AE12782" i="1"/>
  <c r="AE12781" i="1"/>
  <c r="AE12780" i="1"/>
  <c r="AE12779" i="1"/>
  <c r="AE12778" i="1"/>
  <c r="AE12777" i="1"/>
  <c r="AE12776" i="1"/>
  <c r="AE12775" i="1"/>
  <c r="AE12774" i="1"/>
  <c r="AE12773" i="1"/>
  <c r="AE12772" i="1"/>
  <c r="AE12771" i="1"/>
  <c r="AE12770" i="1"/>
  <c r="AE12769" i="1"/>
  <c r="AE12768" i="1"/>
  <c r="AE12767" i="1"/>
  <c r="AE12766" i="1"/>
  <c r="AE12765" i="1"/>
  <c r="AE12764" i="1"/>
  <c r="AE12763" i="1"/>
  <c r="AE12762" i="1"/>
  <c r="AE12761" i="1"/>
  <c r="AE12760" i="1"/>
  <c r="AE12759" i="1"/>
  <c r="AE12758" i="1"/>
  <c r="AE12757" i="1"/>
  <c r="AE12756" i="1"/>
  <c r="AE12755" i="1"/>
  <c r="AE12754" i="1"/>
  <c r="AE12753" i="1"/>
  <c r="AE12752" i="1"/>
  <c r="AE12751" i="1"/>
  <c r="AE12750" i="1"/>
  <c r="AE12749" i="1"/>
  <c r="AE12748" i="1"/>
  <c r="AE12747" i="1"/>
  <c r="AE12746" i="1"/>
  <c r="AE12745" i="1"/>
  <c r="AE12744" i="1"/>
  <c r="AE12743" i="1"/>
  <c r="AE12742" i="1"/>
  <c r="AE12741" i="1"/>
  <c r="AE12740" i="1"/>
  <c r="AE12739" i="1"/>
  <c r="AE12738" i="1"/>
  <c r="AE12737" i="1"/>
  <c r="AE12736" i="1"/>
  <c r="AE12735" i="1"/>
  <c r="AE12734" i="1"/>
  <c r="AE12733" i="1"/>
  <c r="AE12732" i="1"/>
  <c r="AE12731" i="1"/>
  <c r="AE12730" i="1"/>
  <c r="AE12729" i="1"/>
  <c r="AE12728" i="1"/>
  <c r="AE12727" i="1"/>
  <c r="AE12726" i="1"/>
  <c r="AE12725" i="1"/>
  <c r="AE12724" i="1"/>
  <c r="AE12723" i="1"/>
  <c r="AE12722" i="1"/>
  <c r="AE12721" i="1"/>
  <c r="AE12720" i="1"/>
  <c r="AE12719" i="1"/>
  <c r="AE12718" i="1"/>
  <c r="AE12717" i="1"/>
  <c r="AE12716" i="1"/>
  <c r="AE12715" i="1"/>
  <c r="AE12714" i="1"/>
  <c r="AE12713" i="1"/>
  <c r="AE12712" i="1"/>
  <c r="AE12711" i="1"/>
  <c r="AE12710" i="1"/>
  <c r="AE12709" i="1"/>
  <c r="AE12708" i="1"/>
  <c r="AE12707" i="1"/>
  <c r="AE12706" i="1"/>
  <c r="AE12705" i="1"/>
  <c r="AE12704" i="1"/>
  <c r="AE12703" i="1"/>
  <c r="AE12702" i="1"/>
  <c r="AE12701" i="1"/>
  <c r="AE12700" i="1"/>
  <c r="AE12699" i="1"/>
  <c r="AE12698" i="1"/>
  <c r="AE12697" i="1"/>
  <c r="AE12696" i="1"/>
  <c r="AE12695" i="1"/>
  <c r="AE12694" i="1"/>
  <c r="AE12693" i="1"/>
  <c r="AE12692" i="1"/>
  <c r="AE12691" i="1"/>
  <c r="AE12690" i="1"/>
  <c r="AE12689" i="1"/>
  <c r="AE12688" i="1"/>
  <c r="AE12687" i="1"/>
  <c r="AE12686" i="1"/>
  <c r="AE12685" i="1"/>
  <c r="AE12684" i="1"/>
  <c r="AE12683" i="1"/>
  <c r="AE12682" i="1"/>
  <c r="AE12681" i="1"/>
  <c r="AE12680" i="1"/>
  <c r="AE12679" i="1"/>
  <c r="AE12678" i="1"/>
  <c r="AE12677" i="1"/>
  <c r="AE12676" i="1"/>
  <c r="AE12675" i="1"/>
  <c r="AE12674" i="1"/>
  <c r="AE12673" i="1"/>
  <c r="AE12672" i="1"/>
  <c r="AE12671" i="1"/>
  <c r="AE12670" i="1"/>
  <c r="AE12669" i="1"/>
  <c r="AE12668" i="1"/>
  <c r="AE12667" i="1"/>
  <c r="AE12666" i="1"/>
  <c r="AE12665" i="1"/>
  <c r="AE12664" i="1"/>
  <c r="AE12663" i="1"/>
  <c r="AE12662" i="1"/>
  <c r="AE12661" i="1"/>
  <c r="AE12660" i="1"/>
  <c r="AE12659" i="1"/>
  <c r="AE12658" i="1"/>
  <c r="AE12657" i="1"/>
  <c r="AE12656" i="1"/>
  <c r="AE12655" i="1"/>
  <c r="AE12654" i="1"/>
  <c r="AE12653" i="1"/>
  <c r="AE12652" i="1"/>
  <c r="AE12651" i="1"/>
  <c r="AE12650" i="1"/>
  <c r="AE12649" i="1"/>
  <c r="AE12648" i="1"/>
  <c r="AE12647" i="1"/>
  <c r="AE12646" i="1"/>
  <c r="AE12645" i="1"/>
  <c r="AE12644" i="1"/>
  <c r="AE12643" i="1"/>
  <c r="AE12642" i="1"/>
  <c r="AE12641" i="1"/>
  <c r="AE12640" i="1"/>
  <c r="AE12639" i="1"/>
  <c r="AE12638" i="1"/>
  <c r="AE12637" i="1"/>
  <c r="AE12636" i="1"/>
  <c r="AE12635" i="1"/>
  <c r="AE12634" i="1"/>
  <c r="AE12633" i="1"/>
  <c r="AE12632" i="1"/>
  <c r="AE12631" i="1"/>
  <c r="AE12630" i="1"/>
  <c r="AE12629" i="1"/>
  <c r="AE12628" i="1"/>
  <c r="AE12627" i="1"/>
  <c r="AE12626" i="1"/>
  <c r="AE12625" i="1"/>
  <c r="AE12624" i="1"/>
  <c r="AE12623" i="1"/>
  <c r="AE12622" i="1"/>
  <c r="AE12621" i="1"/>
  <c r="AE12620" i="1"/>
  <c r="AE12619" i="1"/>
  <c r="AE12618" i="1"/>
  <c r="AE12617" i="1"/>
  <c r="AE12616" i="1"/>
  <c r="AE12615" i="1"/>
  <c r="AE12614" i="1"/>
  <c r="AE12613" i="1"/>
  <c r="AE12612" i="1"/>
  <c r="AE12611" i="1"/>
  <c r="AE12610" i="1"/>
  <c r="AE12609" i="1"/>
  <c r="AE12608" i="1"/>
  <c r="AE12607" i="1"/>
  <c r="AE12606" i="1"/>
  <c r="AE12605" i="1"/>
  <c r="AE12604" i="1"/>
  <c r="AE12603" i="1"/>
  <c r="AE12602" i="1"/>
  <c r="AE12601" i="1"/>
  <c r="AE12600" i="1"/>
  <c r="AE12599" i="1"/>
  <c r="AE12598" i="1"/>
  <c r="AE12597" i="1"/>
  <c r="AE12596" i="1"/>
  <c r="AE12595" i="1"/>
  <c r="AE12594" i="1"/>
  <c r="AE12593" i="1"/>
  <c r="AE12592" i="1"/>
  <c r="AE12591" i="1"/>
  <c r="AE12590" i="1"/>
  <c r="AE12589" i="1"/>
  <c r="AE12588" i="1"/>
  <c r="AE12587" i="1"/>
  <c r="AE12586" i="1"/>
  <c r="AE12585" i="1"/>
  <c r="AE12584" i="1"/>
  <c r="AE12583" i="1"/>
  <c r="AE12582" i="1"/>
  <c r="AE12581" i="1"/>
  <c r="AE12580" i="1"/>
  <c r="AE12579" i="1"/>
  <c r="AE12578" i="1"/>
  <c r="AE12577" i="1"/>
  <c r="AE12576" i="1"/>
  <c r="AE12575" i="1"/>
  <c r="AE12574" i="1"/>
  <c r="AE12573" i="1"/>
  <c r="AE12572" i="1"/>
  <c r="AE12571" i="1"/>
  <c r="AE12570" i="1"/>
  <c r="AE12569" i="1"/>
  <c r="AE12568" i="1"/>
  <c r="AE12567" i="1"/>
  <c r="AE12566" i="1"/>
  <c r="AE12565" i="1"/>
  <c r="AE12564" i="1"/>
  <c r="AE12563" i="1"/>
  <c r="AE12562" i="1"/>
  <c r="AE12561" i="1"/>
  <c r="AE12560" i="1"/>
  <c r="AE12559" i="1"/>
  <c r="AE12558" i="1"/>
  <c r="AE12557" i="1"/>
  <c r="AE12556" i="1"/>
  <c r="AE12555" i="1"/>
  <c r="AE12554" i="1"/>
  <c r="AE12553" i="1"/>
  <c r="AE12552" i="1"/>
  <c r="AE12551" i="1"/>
  <c r="AE12550" i="1"/>
  <c r="AE12549" i="1"/>
  <c r="AE12548" i="1"/>
  <c r="AE12547" i="1"/>
  <c r="AE12546" i="1"/>
  <c r="AE12545" i="1"/>
  <c r="AE12544" i="1"/>
  <c r="AE12543" i="1"/>
  <c r="AE12542" i="1"/>
  <c r="AE12541" i="1"/>
  <c r="AE12540" i="1"/>
  <c r="AE12539" i="1"/>
  <c r="AE12538" i="1"/>
  <c r="AE12537" i="1"/>
  <c r="AE12536" i="1"/>
  <c r="AE12535" i="1"/>
  <c r="AE12534" i="1"/>
  <c r="AE12533" i="1"/>
  <c r="AE12532" i="1"/>
  <c r="AE12531" i="1"/>
  <c r="AE12530" i="1"/>
  <c r="AE12529" i="1"/>
  <c r="AE12528" i="1"/>
  <c r="AE12527" i="1"/>
  <c r="AE12526" i="1"/>
  <c r="AE12525" i="1"/>
  <c r="AE12524" i="1"/>
  <c r="AE12523" i="1"/>
  <c r="AE12522" i="1"/>
  <c r="AE12521" i="1"/>
  <c r="AE12520" i="1"/>
  <c r="AE12519" i="1"/>
  <c r="AE12518" i="1"/>
  <c r="AE12517" i="1"/>
  <c r="AE12516" i="1"/>
  <c r="AE12515" i="1"/>
  <c r="AE12514" i="1"/>
  <c r="AE12513" i="1"/>
  <c r="AE12512" i="1"/>
  <c r="AE12511" i="1"/>
  <c r="AE12510" i="1"/>
  <c r="AE12509" i="1"/>
  <c r="AE12508" i="1"/>
  <c r="AE12507" i="1"/>
  <c r="AE12506" i="1"/>
  <c r="AE12505" i="1"/>
  <c r="AE12504" i="1"/>
  <c r="AE12503" i="1"/>
  <c r="AE12502" i="1"/>
  <c r="AE12501" i="1"/>
  <c r="AE12500" i="1"/>
  <c r="AE12499" i="1"/>
  <c r="AE12498" i="1"/>
  <c r="AE12497" i="1"/>
  <c r="AE12496" i="1"/>
  <c r="AE12495" i="1"/>
  <c r="AE12494" i="1"/>
  <c r="AE12493" i="1"/>
  <c r="AE12492" i="1"/>
  <c r="AE12491" i="1"/>
  <c r="AE12490" i="1"/>
  <c r="AE12489" i="1"/>
  <c r="AE12488" i="1"/>
  <c r="AE12487" i="1"/>
  <c r="AE12486" i="1"/>
  <c r="AE12485" i="1"/>
  <c r="AE12484" i="1"/>
  <c r="AE12483" i="1"/>
  <c r="AE12482" i="1"/>
  <c r="AE12481" i="1"/>
  <c r="AE12480" i="1"/>
  <c r="AE12479" i="1"/>
  <c r="AE12478" i="1"/>
  <c r="AE12477" i="1"/>
  <c r="AE12476" i="1"/>
  <c r="AE12475" i="1"/>
  <c r="AE12474" i="1"/>
  <c r="AE12473" i="1"/>
  <c r="AE12472" i="1"/>
  <c r="AE12471" i="1"/>
  <c r="AE12470" i="1"/>
  <c r="AE12469" i="1"/>
  <c r="AE12468" i="1"/>
  <c r="AE12467" i="1"/>
  <c r="AE12466" i="1"/>
  <c r="AE12465" i="1"/>
  <c r="AE12464" i="1"/>
  <c r="AE12463" i="1"/>
  <c r="AE12462" i="1"/>
  <c r="AE12461" i="1"/>
  <c r="AE12460" i="1"/>
  <c r="AE12459" i="1"/>
  <c r="AE12458" i="1"/>
  <c r="AE12457" i="1"/>
  <c r="AE12456" i="1"/>
  <c r="AE12455" i="1"/>
  <c r="AE12454" i="1"/>
  <c r="AE12453" i="1"/>
  <c r="AE12452" i="1"/>
  <c r="AE12451" i="1"/>
  <c r="AE12450" i="1"/>
  <c r="AE12449" i="1"/>
  <c r="AE12448" i="1"/>
  <c r="AE12447" i="1"/>
  <c r="AE12446" i="1"/>
  <c r="AE12445" i="1"/>
  <c r="AE12444" i="1"/>
  <c r="AE12443" i="1"/>
  <c r="AE12442" i="1"/>
  <c r="AE12441" i="1"/>
  <c r="AE12440" i="1"/>
  <c r="AE12439" i="1"/>
  <c r="AE12438" i="1"/>
  <c r="AE12437" i="1"/>
  <c r="AE12436" i="1"/>
  <c r="AE12435" i="1"/>
  <c r="AE12434" i="1"/>
  <c r="AE12433" i="1"/>
  <c r="AE12432" i="1"/>
  <c r="AE12431" i="1"/>
  <c r="AE12430" i="1"/>
  <c r="AE12429" i="1"/>
  <c r="AE12428" i="1"/>
  <c r="AE12427" i="1"/>
  <c r="AE12426" i="1"/>
  <c r="AE12425" i="1"/>
  <c r="AE12424" i="1"/>
  <c r="AE12423" i="1"/>
  <c r="AE12422" i="1"/>
  <c r="AE12421" i="1"/>
  <c r="AE12420" i="1"/>
  <c r="AE12419" i="1"/>
  <c r="AE12418" i="1"/>
  <c r="AE12417" i="1"/>
  <c r="AE12416" i="1"/>
  <c r="AE12415" i="1"/>
  <c r="AE12414" i="1"/>
  <c r="AE12413" i="1"/>
  <c r="AE12412" i="1"/>
  <c r="AE12411" i="1"/>
  <c r="AE12410" i="1"/>
  <c r="AE12409" i="1"/>
  <c r="AE12408" i="1"/>
  <c r="AE12407" i="1"/>
  <c r="AE12406" i="1"/>
  <c r="AE12405" i="1"/>
  <c r="AE12404" i="1"/>
  <c r="AE12403" i="1"/>
  <c r="AE12402" i="1"/>
  <c r="AE12401" i="1"/>
  <c r="AE12400" i="1"/>
  <c r="AE12399" i="1"/>
  <c r="AE12398" i="1"/>
  <c r="AE12397" i="1"/>
  <c r="AE12396" i="1"/>
  <c r="AE12395" i="1"/>
  <c r="AE12394" i="1"/>
  <c r="AE12393" i="1"/>
  <c r="AE12392" i="1"/>
  <c r="AE12391" i="1"/>
  <c r="AE12390" i="1"/>
  <c r="AE12389" i="1"/>
  <c r="AE12388" i="1"/>
  <c r="AE12387" i="1"/>
  <c r="AE12386" i="1"/>
  <c r="AE12385" i="1"/>
  <c r="AE12384" i="1"/>
  <c r="AE12383" i="1"/>
  <c r="AE12382" i="1"/>
  <c r="AE12381" i="1"/>
  <c r="AE12380" i="1"/>
  <c r="AE12379" i="1"/>
  <c r="AE12378" i="1"/>
  <c r="AE12377" i="1"/>
  <c r="AE12376" i="1"/>
  <c r="AE12375" i="1"/>
  <c r="AE12374" i="1"/>
  <c r="AE12373" i="1"/>
  <c r="AE12372" i="1"/>
  <c r="AE12371" i="1"/>
  <c r="AE12370" i="1"/>
  <c r="AE12369" i="1"/>
  <c r="AE12368" i="1"/>
  <c r="AE12367" i="1"/>
  <c r="AE12366" i="1"/>
  <c r="AE12365" i="1"/>
  <c r="AE12364" i="1"/>
  <c r="AE12363" i="1"/>
  <c r="AE12362" i="1"/>
  <c r="AE12361" i="1"/>
  <c r="AE12360" i="1"/>
  <c r="AE12359" i="1"/>
  <c r="AE12358" i="1"/>
  <c r="AE12357" i="1"/>
  <c r="AE12356" i="1"/>
  <c r="AE12355" i="1"/>
  <c r="AE12354" i="1"/>
  <c r="AE12353" i="1"/>
  <c r="AE12352" i="1"/>
  <c r="AE12351" i="1"/>
  <c r="AE12350" i="1"/>
  <c r="AE12349" i="1"/>
  <c r="AE12348" i="1"/>
  <c r="AE12347" i="1"/>
  <c r="AE12346" i="1"/>
  <c r="AE12345" i="1"/>
  <c r="AE12344" i="1"/>
  <c r="AE12343" i="1"/>
  <c r="AE12342" i="1"/>
  <c r="AE12341" i="1"/>
  <c r="AE12340" i="1"/>
  <c r="AE12339" i="1"/>
  <c r="AE12338" i="1"/>
  <c r="AE12337" i="1"/>
  <c r="AE12336" i="1"/>
  <c r="AE12335" i="1"/>
  <c r="AE12334" i="1"/>
  <c r="AE12333" i="1"/>
  <c r="AE12332" i="1"/>
  <c r="AE12331" i="1"/>
  <c r="AE12330" i="1"/>
  <c r="AE12329" i="1"/>
  <c r="AE12328" i="1"/>
  <c r="AE12327" i="1"/>
  <c r="AE12326" i="1"/>
  <c r="AE12325" i="1"/>
  <c r="AE12324" i="1"/>
  <c r="AE12323" i="1"/>
  <c r="AE12322" i="1"/>
  <c r="AE12321" i="1"/>
  <c r="AE12320" i="1"/>
  <c r="AE12319" i="1"/>
  <c r="AE12318" i="1"/>
  <c r="AE12317" i="1"/>
  <c r="AE12316" i="1"/>
  <c r="AE12315" i="1"/>
  <c r="AE12314" i="1"/>
  <c r="AE12313" i="1"/>
  <c r="AE12312" i="1"/>
  <c r="AE12311" i="1"/>
  <c r="AE12310" i="1"/>
  <c r="AE12309" i="1"/>
  <c r="AE12308" i="1"/>
  <c r="AE12307" i="1"/>
  <c r="AE12306" i="1"/>
  <c r="AE12305" i="1"/>
  <c r="AE12304" i="1"/>
  <c r="AE12303" i="1"/>
  <c r="AE12302" i="1"/>
  <c r="AE12301" i="1"/>
  <c r="AE12300" i="1"/>
  <c r="AE12299" i="1"/>
  <c r="AE12298" i="1"/>
  <c r="AE12297" i="1"/>
  <c r="AE12296" i="1"/>
  <c r="AE12295" i="1"/>
  <c r="AE12294" i="1"/>
  <c r="AE12293" i="1"/>
  <c r="AE12292" i="1"/>
  <c r="AE12291" i="1"/>
  <c r="AE12290" i="1"/>
  <c r="AE12289" i="1"/>
  <c r="AE12288" i="1"/>
  <c r="AE12287" i="1"/>
  <c r="AE12286" i="1"/>
  <c r="AE12285" i="1"/>
  <c r="AE12284" i="1"/>
  <c r="AE12283" i="1"/>
  <c r="AE12282" i="1"/>
  <c r="AE12281" i="1"/>
  <c r="AE12280" i="1"/>
  <c r="AE12279" i="1"/>
  <c r="AE12278" i="1"/>
  <c r="AE12277" i="1"/>
  <c r="AE12276" i="1"/>
  <c r="AE12275" i="1"/>
  <c r="AE12274" i="1"/>
  <c r="AE12273" i="1"/>
  <c r="AE12272" i="1"/>
  <c r="AE12271" i="1"/>
  <c r="AE12270" i="1"/>
  <c r="AE12269" i="1"/>
  <c r="AE12268" i="1"/>
  <c r="AE12267" i="1"/>
  <c r="AE12266" i="1"/>
  <c r="AE12265" i="1"/>
  <c r="AE12264" i="1"/>
  <c r="AE12263" i="1"/>
  <c r="AE12262" i="1"/>
  <c r="AE12261" i="1"/>
  <c r="AE12260" i="1"/>
  <c r="AE12259" i="1"/>
  <c r="AE12258" i="1"/>
  <c r="AE12257" i="1"/>
  <c r="AE12256" i="1"/>
  <c r="AE12255" i="1"/>
  <c r="AE12254" i="1"/>
  <c r="AE12253" i="1"/>
  <c r="AE12252" i="1"/>
  <c r="AE12251" i="1"/>
  <c r="AE12250" i="1"/>
  <c r="AE12249" i="1"/>
  <c r="AE12248" i="1"/>
  <c r="AE12247" i="1"/>
  <c r="AE12246" i="1"/>
  <c r="AE12245" i="1"/>
  <c r="AE12244" i="1"/>
  <c r="AE12243" i="1"/>
  <c r="AE12242" i="1"/>
  <c r="AE12241" i="1"/>
  <c r="AE12240" i="1"/>
  <c r="AE12239" i="1"/>
  <c r="AE12238" i="1"/>
  <c r="AE12237" i="1"/>
  <c r="AE12236" i="1"/>
  <c r="AE12235" i="1"/>
  <c r="AE12234" i="1"/>
  <c r="AE12233" i="1"/>
  <c r="AE12232" i="1"/>
  <c r="AE12231" i="1"/>
  <c r="AE12230" i="1"/>
  <c r="AE12229" i="1"/>
  <c r="AE12228" i="1"/>
  <c r="AE12227" i="1"/>
  <c r="AE12226" i="1"/>
  <c r="AE12225" i="1"/>
  <c r="AE12224" i="1"/>
  <c r="AE12223" i="1"/>
  <c r="AE12222" i="1"/>
  <c r="AE12221" i="1"/>
  <c r="AE12220" i="1"/>
  <c r="AE12219" i="1"/>
  <c r="AE12218" i="1"/>
  <c r="AE12217" i="1"/>
  <c r="AE12216" i="1"/>
  <c r="AE12215" i="1"/>
  <c r="AE12214" i="1"/>
  <c r="AE12213" i="1"/>
  <c r="AE12212" i="1"/>
  <c r="AE12211" i="1"/>
  <c r="AE12210" i="1"/>
  <c r="AE12209" i="1"/>
  <c r="AE12208" i="1"/>
  <c r="AE12207" i="1"/>
  <c r="AE12206" i="1"/>
  <c r="AE12205" i="1"/>
  <c r="AE12204" i="1"/>
  <c r="AE12203" i="1"/>
  <c r="AE12202" i="1"/>
  <c r="AE12201" i="1"/>
  <c r="AE12200" i="1"/>
  <c r="AE12199" i="1"/>
  <c r="AE12198" i="1"/>
  <c r="AE12197" i="1"/>
  <c r="AE12196" i="1"/>
  <c r="AE12195" i="1"/>
  <c r="AE12194" i="1"/>
  <c r="AE12193" i="1"/>
  <c r="AE12192" i="1"/>
  <c r="AE12191" i="1"/>
  <c r="AE12190" i="1"/>
  <c r="AE12189" i="1"/>
  <c r="AE12188" i="1"/>
  <c r="AE12187" i="1"/>
  <c r="AE12186" i="1"/>
  <c r="AE12185" i="1"/>
  <c r="AE12184" i="1"/>
  <c r="AE12183" i="1"/>
  <c r="AE12182" i="1"/>
  <c r="AE12181" i="1"/>
  <c r="AE12180" i="1"/>
  <c r="AE12179" i="1"/>
  <c r="AE12178" i="1"/>
  <c r="AE12177" i="1"/>
  <c r="AE12176" i="1"/>
  <c r="AE12175" i="1"/>
  <c r="AE12174" i="1"/>
  <c r="AE12173" i="1"/>
  <c r="AE12172" i="1"/>
  <c r="AE12171" i="1"/>
  <c r="AE12170" i="1"/>
  <c r="AE12169" i="1"/>
  <c r="AE12168" i="1"/>
  <c r="AE12167" i="1"/>
  <c r="AE12166" i="1"/>
  <c r="AE12165" i="1"/>
  <c r="AE12164" i="1"/>
  <c r="AE12163" i="1"/>
  <c r="AE12162" i="1"/>
  <c r="AE12161" i="1"/>
  <c r="AE12160" i="1"/>
  <c r="AE12159" i="1"/>
  <c r="AE12158" i="1"/>
  <c r="AE12157" i="1"/>
  <c r="AE12156" i="1"/>
  <c r="AE12155" i="1"/>
  <c r="AE12154" i="1"/>
  <c r="AE12153" i="1"/>
  <c r="AE12152" i="1"/>
  <c r="AE12151" i="1"/>
  <c r="AE12150" i="1"/>
  <c r="AE12149" i="1"/>
  <c r="AE12148" i="1"/>
  <c r="AE12147" i="1"/>
  <c r="AE12146" i="1"/>
  <c r="AE12145" i="1"/>
  <c r="AE12144" i="1"/>
  <c r="AE12143" i="1"/>
  <c r="AE12142" i="1"/>
  <c r="AE12141" i="1"/>
  <c r="AE12140" i="1"/>
  <c r="AE12139" i="1"/>
  <c r="AE12138" i="1"/>
  <c r="AE12137" i="1"/>
  <c r="AE12136" i="1"/>
  <c r="AE12135" i="1"/>
  <c r="AE12134" i="1"/>
  <c r="AE12133" i="1"/>
  <c r="AE12132" i="1"/>
  <c r="AE12131" i="1"/>
  <c r="AE12130" i="1"/>
  <c r="AE12129" i="1"/>
  <c r="AE12128" i="1"/>
  <c r="AE12127" i="1"/>
  <c r="AE12126" i="1"/>
  <c r="AE12125" i="1"/>
  <c r="AE12124" i="1"/>
  <c r="AE12123" i="1"/>
  <c r="AE12122" i="1"/>
  <c r="AE12121" i="1"/>
  <c r="AE12120" i="1"/>
  <c r="AE12119" i="1"/>
  <c r="AE12118" i="1"/>
  <c r="AE12117" i="1"/>
  <c r="AE12116" i="1"/>
  <c r="AE12115" i="1"/>
  <c r="AE12114" i="1"/>
  <c r="AE12113" i="1"/>
  <c r="AE12112" i="1"/>
  <c r="AE12111" i="1"/>
  <c r="AE12110" i="1"/>
  <c r="AE12109" i="1"/>
  <c r="AE12108" i="1"/>
  <c r="AE12107" i="1"/>
  <c r="AE12106" i="1"/>
  <c r="AE12105" i="1"/>
  <c r="AE12104" i="1"/>
  <c r="AE12103" i="1"/>
  <c r="AE12102" i="1"/>
  <c r="AE12101" i="1"/>
  <c r="AE12100" i="1"/>
  <c r="AE12099" i="1"/>
  <c r="AE12098" i="1"/>
  <c r="AE12097" i="1"/>
  <c r="AE12096" i="1"/>
  <c r="AE12095" i="1"/>
  <c r="AE12094" i="1"/>
  <c r="AE12093" i="1"/>
  <c r="AE12092" i="1"/>
  <c r="AE12091" i="1"/>
  <c r="AE12090" i="1"/>
  <c r="AE12089" i="1"/>
  <c r="AE12088" i="1"/>
  <c r="AE12087" i="1"/>
  <c r="AE12086" i="1"/>
  <c r="AE12085" i="1"/>
  <c r="AE12084" i="1"/>
  <c r="AE12083" i="1"/>
  <c r="AE12082" i="1"/>
  <c r="AE12081" i="1"/>
  <c r="AE12080" i="1"/>
  <c r="AE12079" i="1"/>
  <c r="AE12078" i="1"/>
  <c r="AE12077" i="1"/>
  <c r="AE12076" i="1"/>
  <c r="AE12075" i="1"/>
  <c r="AE12074" i="1"/>
  <c r="AE12073" i="1"/>
  <c r="AE12072" i="1"/>
  <c r="AE12071" i="1"/>
  <c r="AE12070" i="1"/>
  <c r="AE12069" i="1"/>
  <c r="AE12068" i="1"/>
  <c r="AE12067" i="1"/>
  <c r="AE12066" i="1"/>
  <c r="AE12065" i="1"/>
  <c r="AE12064" i="1"/>
  <c r="AE12063" i="1"/>
  <c r="AE12062" i="1"/>
  <c r="AE12061" i="1"/>
  <c r="AE12060" i="1"/>
  <c r="AE12059" i="1"/>
  <c r="AE12058" i="1"/>
  <c r="AE12057" i="1"/>
  <c r="AE12056" i="1"/>
  <c r="AE12055" i="1"/>
  <c r="AE12054" i="1"/>
  <c r="AE12053" i="1"/>
  <c r="AE12052" i="1"/>
  <c r="AE12051" i="1"/>
  <c r="AE12050" i="1"/>
  <c r="AE12049" i="1"/>
  <c r="AE12048" i="1"/>
  <c r="AE12047" i="1"/>
  <c r="AE12046" i="1"/>
  <c r="AE12045" i="1"/>
  <c r="AE12044" i="1"/>
  <c r="AE12043" i="1"/>
  <c r="AE12042" i="1"/>
  <c r="AE12041" i="1"/>
  <c r="AE12040" i="1"/>
  <c r="AE12039" i="1"/>
  <c r="AE12038" i="1"/>
  <c r="AE12037" i="1"/>
  <c r="AE12036" i="1"/>
  <c r="AE12035" i="1"/>
  <c r="AE12034" i="1"/>
  <c r="AE12033" i="1"/>
  <c r="AE12032" i="1"/>
  <c r="AE12031" i="1"/>
  <c r="AE12030" i="1"/>
  <c r="AE12029" i="1"/>
  <c r="AE12028" i="1"/>
  <c r="AE12027" i="1"/>
  <c r="AE12026" i="1"/>
  <c r="AE12025" i="1"/>
  <c r="AE12024" i="1"/>
  <c r="AE12023" i="1"/>
  <c r="AE12022" i="1"/>
  <c r="AE12021" i="1"/>
  <c r="AE12020" i="1"/>
  <c r="AE12019" i="1"/>
  <c r="AE12018" i="1"/>
  <c r="AE12017" i="1"/>
  <c r="AE12016" i="1"/>
  <c r="AE12015" i="1"/>
  <c r="AE12014" i="1"/>
  <c r="AE12013" i="1"/>
  <c r="AE12012" i="1"/>
  <c r="AE12011" i="1"/>
  <c r="AE12010" i="1"/>
  <c r="AE12009" i="1"/>
  <c r="AE12008" i="1"/>
  <c r="AE12007" i="1"/>
  <c r="AE12006" i="1"/>
  <c r="AE12005" i="1"/>
  <c r="AE12004" i="1"/>
  <c r="AE12003" i="1"/>
  <c r="AE12002" i="1"/>
  <c r="AE12001" i="1"/>
  <c r="AE12000" i="1"/>
  <c r="AE11999" i="1"/>
  <c r="AE11998" i="1"/>
  <c r="AE11997" i="1"/>
  <c r="AE11996" i="1"/>
  <c r="AE11995" i="1"/>
  <c r="AE11994" i="1"/>
  <c r="AE11993" i="1"/>
  <c r="AE11992" i="1"/>
  <c r="AE11991" i="1"/>
  <c r="AE11990" i="1"/>
  <c r="AE11989" i="1"/>
  <c r="AE11988" i="1"/>
  <c r="AE11987" i="1"/>
  <c r="AE11986" i="1"/>
  <c r="AE11985" i="1"/>
  <c r="AE11984" i="1"/>
  <c r="AE11983" i="1"/>
  <c r="AE11982" i="1"/>
  <c r="AE11981" i="1"/>
  <c r="AE11980" i="1"/>
  <c r="AE11979" i="1"/>
  <c r="AE11978" i="1"/>
  <c r="AE11977" i="1"/>
  <c r="AE11976" i="1"/>
  <c r="AE11975" i="1"/>
  <c r="AE11974" i="1"/>
  <c r="AE11973" i="1"/>
  <c r="AE11972" i="1"/>
  <c r="AE11971" i="1"/>
  <c r="AE11970" i="1"/>
  <c r="AE11969" i="1"/>
  <c r="AE11968" i="1"/>
  <c r="AE11967" i="1"/>
  <c r="AE11966" i="1"/>
  <c r="AE11965" i="1"/>
  <c r="AE11964" i="1"/>
  <c r="AE11963" i="1"/>
  <c r="AE11962" i="1"/>
  <c r="AE11961" i="1"/>
  <c r="AE11960" i="1"/>
  <c r="AE11959" i="1"/>
  <c r="AE11958" i="1"/>
  <c r="AE11957" i="1"/>
  <c r="AE11956" i="1"/>
  <c r="AE11955" i="1"/>
  <c r="AE11954" i="1"/>
  <c r="AE11953" i="1"/>
  <c r="AE11952" i="1"/>
  <c r="AE11951" i="1"/>
  <c r="AE11950" i="1"/>
  <c r="AE11949" i="1"/>
  <c r="AE11948" i="1"/>
  <c r="AE11947" i="1"/>
  <c r="AE11946" i="1"/>
  <c r="AE11945" i="1"/>
  <c r="AE11944" i="1"/>
  <c r="AE11943" i="1"/>
  <c r="AE11942" i="1"/>
  <c r="AE11941" i="1"/>
  <c r="AE11940" i="1"/>
  <c r="AE11939" i="1"/>
  <c r="AE11938" i="1"/>
  <c r="AE11937" i="1"/>
  <c r="AE11936" i="1"/>
  <c r="AE11935" i="1"/>
  <c r="AE11934" i="1"/>
  <c r="AE11933" i="1"/>
  <c r="AE11932" i="1"/>
  <c r="AE11931" i="1"/>
  <c r="AE11930" i="1"/>
  <c r="AE11929" i="1"/>
  <c r="AE11928" i="1"/>
  <c r="AE11927" i="1"/>
  <c r="AE11926" i="1"/>
  <c r="AE11925" i="1"/>
  <c r="AE11924" i="1"/>
  <c r="AE11923" i="1"/>
  <c r="AE11922" i="1"/>
  <c r="AE11921" i="1"/>
  <c r="AE11920" i="1"/>
  <c r="AE11919" i="1"/>
  <c r="AE11918" i="1"/>
  <c r="AE11917" i="1"/>
  <c r="AE11916" i="1"/>
  <c r="AE11915" i="1"/>
  <c r="AE11914" i="1"/>
  <c r="AE11913" i="1"/>
  <c r="AE11912" i="1"/>
  <c r="AE11911" i="1"/>
  <c r="AE11910" i="1"/>
  <c r="AE11909" i="1"/>
  <c r="AE11908" i="1"/>
  <c r="AE11907" i="1"/>
  <c r="AE11906" i="1"/>
  <c r="AE11905" i="1"/>
  <c r="AE11904" i="1"/>
  <c r="AE11903" i="1"/>
  <c r="AE11902" i="1"/>
  <c r="AE11901" i="1"/>
  <c r="AE11900" i="1"/>
  <c r="AE11899" i="1"/>
  <c r="AE11898" i="1"/>
  <c r="AE11897" i="1"/>
  <c r="AE11896" i="1"/>
  <c r="AE11895" i="1"/>
  <c r="AE11894" i="1"/>
  <c r="AE11893" i="1"/>
  <c r="AE11892" i="1"/>
  <c r="AE11891" i="1"/>
  <c r="AE11890" i="1"/>
  <c r="AE11889" i="1"/>
  <c r="AE11888" i="1"/>
  <c r="AE11887" i="1"/>
  <c r="AE11886" i="1"/>
  <c r="AE11885" i="1"/>
  <c r="AE11884" i="1"/>
  <c r="AE11883" i="1"/>
  <c r="AE11882" i="1"/>
  <c r="AE11881" i="1"/>
  <c r="AE11880" i="1"/>
  <c r="AE11879" i="1"/>
  <c r="AE11878" i="1"/>
  <c r="AE11877" i="1"/>
  <c r="AE11876" i="1"/>
  <c r="AE11875" i="1"/>
  <c r="AE11874" i="1"/>
  <c r="AE11873" i="1"/>
  <c r="AE11872" i="1"/>
  <c r="AE11871" i="1"/>
  <c r="AE11870" i="1"/>
  <c r="AE11869" i="1"/>
  <c r="AE11868" i="1"/>
  <c r="AE11867" i="1"/>
  <c r="AE11866" i="1"/>
  <c r="AE11865" i="1"/>
  <c r="AE11864" i="1"/>
  <c r="AE11863" i="1"/>
  <c r="AE11862" i="1"/>
  <c r="AE11861" i="1"/>
  <c r="AE11860" i="1"/>
  <c r="AE11859" i="1"/>
  <c r="AE11858" i="1"/>
  <c r="AE11857" i="1"/>
  <c r="AE11856" i="1"/>
  <c r="AE11855" i="1"/>
  <c r="AE11854" i="1"/>
  <c r="AE11853" i="1"/>
  <c r="AE11852" i="1"/>
  <c r="AE11851" i="1"/>
  <c r="AE11850" i="1"/>
  <c r="AE11849" i="1"/>
  <c r="AE11848" i="1"/>
  <c r="AE11847" i="1"/>
  <c r="AE11846" i="1"/>
  <c r="AE11845" i="1"/>
  <c r="AE11844" i="1"/>
  <c r="AE11843" i="1"/>
  <c r="AE11842" i="1"/>
  <c r="AE11841" i="1"/>
  <c r="AE11840" i="1"/>
  <c r="AE11839" i="1"/>
  <c r="AE11838" i="1"/>
  <c r="AE11837" i="1"/>
  <c r="AE11836" i="1"/>
  <c r="AE11835" i="1"/>
  <c r="AE11834" i="1"/>
  <c r="AE11833" i="1"/>
  <c r="AE11832" i="1"/>
  <c r="AE11831" i="1"/>
  <c r="AE11830" i="1"/>
  <c r="AE11829" i="1"/>
  <c r="AE11828" i="1"/>
  <c r="AE11827" i="1"/>
  <c r="AE11826" i="1"/>
  <c r="AE11825" i="1"/>
  <c r="AE11824" i="1"/>
  <c r="AE11823" i="1"/>
  <c r="AE11822" i="1"/>
  <c r="AE11821" i="1"/>
  <c r="AE11820" i="1"/>
  <c r="AE11819" i="1"/>
  <c r="AE11818" i="1"/>
  <c r="AE11817" i="1"/>
  <c r="AE11816" i="1"/>
  <c r="AE11815" i="1"/>
  <c r="AE11814" i="1"/>
  <c r="AE11813" i="1"/>
  <c r="AE11812" i="1"/>
  <c r="AE11811" i="1"/>
  <c r="AE11810" i="1"/>
  <c r="AE11809" i="1"/>
  <c r="AE11808" i="1"/>
  <c r="AE11807" i="1"/>
  <c r="AE11806" i="1"/>
  <c r="AE11805" i="1"/>
  <c r="AE11804" i="1"/>
  <c r="AE11803" i="1"/>
  <c r="AE11802" i="1"/>
  <c r="AE11801" i="1"/>
  <c r="AE11800" i="1"/>
  <c r="AE11799" i="1"/>
  <c r="AE11798" i="1"/>
  <c r="AE11797" i="1"/>
  <c r="AE11796" i="1"/>
  <c r="AE11795" i="1"/>
  <c r="AE11794" i="1"/>
  <c r="AE11793" i="1"/>
  <c r="AE11792" i="1"/>
  <c r="AE11791" i="1"/>
  <c r="AE11790" i="1"/>
  <c r="AE11789" i="1"/>
  <c r="AE11788" i="1"/>
  <c r="AE11787" i="1"/>
  <c r="AE11786" i="1"/>
  <c r="AE11785" i="1"/>
  <c r="AE11784" i="1"/>
  <c r="AE11783" i="1"/>
  <c r="AE11782" i="1"/>
  <c r="AE11781" i="1"/>
  <c r="AE11780" i="1"/>
  <c r="AE11779" i="1"/>
  <c r="AE11778" i="1"/>
  <c r="AE11777" i="1"/>
  <c r="AE11776" i="1"/>
  <c r="AE11775" i="1"/>
  <c r="AE11774" i="1"/>
  <c r="AE11773" i="1"/>
  <c r="AE11772" i="1"/>
  <c r="AE11771" i="1"/>
  <c r="AE11770" i="1"/>
  <c r="AE11769" i="1"/>
  <c r="AE11768" i="1"/>
  <c r="AE11767" i="1"/>
  <c r="AE11766" i="1"/>
  <c r="AE11765" i="1"/>
  <c r="AE11764" i="1"/>
  <c r="AE11763" i="1"/>
  <c r="AE11762" i="1"/>
  <c r="AE11761" i="1"/>
  <c r="AE11760" i="1"/>
  <c r="AE11759" i="1"/>
  <c r="AE11758" i="1"/>
  <c r="AE11757" i="1"/>
  <c r="AE11756" i="1"/>
  <c r="AE11755" i="1"/>
  <c r="AE11754" i="1"/>
  <c r="AE11753" i="1"/>
  <c r="AE11752" i="1"/>
  <c r="AE11751" i="1"/>
  <c r="AE11750" i="1"/>
  <c r="AE11749" i="1"/>
  <c r="AE11748" i="1"/>
  <c r="AE11747" i="1"/>
  <c r="AE11746" i="1"/>
  <c r="AE11745" i="1"/>
  <c r="AE11744" i="1"/>
  <c r="AE11743" i="1"/>
  <c r="AE11742" i="1"/>
  <c r="AE11741" i="1"/>
  <c r="AE11740" i="1"/>
  <c r="AE11739" i="1"/>
  <c r="AE11738" i="1"/>
  <c r="AE11737" i="1"/>
  <c r="AE11736" i="1"/>
  <c r="AE11735" i="1"/>
  <c r="AE11734" i="1"/>
  <c r="AE11733" i="1"/>
  <c r="AE11732" i="1"/>
  <c r="AE11731" i="1"/>
  <c r="AE11730" i="1"/>
  <c r="AE11729" i="1"/>
  <c r="AE11728" i="1"/>
  <c r="AE11727" i="1"/>
  <c r="AE11726" i="1"/>
  <c r="AE11725" i="1"/>
  <c r="AE11724" i="1"/>
  <c r="AE11723" i="1"/>
  <c r="AE11722" i="1"/>
  <c r="AE11721" i="1"/>
  <c r="AE11720" i="1"/>
  <c r="AE11719" i="1"/>
  <c r="AE11718" i="1"/>
  <c r="AE11717" i="1"/>
  <c r="AE11716" i="1"/>
  <c r="AE11715" i="1"/>
  <c r="AE11714" i="1"/>
  <c r="AE11713" i="1"/>
  <c r="AE11712" i="1"/>
  <c r="AE11711" i="1"/>
  <c r="AE11710" i="1"/>
  <c r="AE11709" i="1"/>
  <c r="AE11708" i="1"/>
  <c r="AE11707" i="1"/>
  <c r="AE11706" i="1"/>
  <c r="AE11705" i="1"/>
  <c r="AE11704" i="1"/>
  <c r="AE11703" i="1"/>
  <c r="AE11702" i="1"/>
  <c r="AE11701" i="1"/>
  <c r="AE11700" i="1"/>
  <c r="AE11699" i="1"/>
  <c r="AE11698" i="1"/>
  <c r="AE11697" i="1"/>
  <c r="AE11696" i="1"/>
  <c r="AE11695" i="1"/>
  <c r="AE11694" i="1"/>
  <c r="AE11693" i="1"/>
  <c r="AE11692" i="1"/>
  <c r="AE11691" i="1"/>
  <c r="AE11690" i="1"/>
  <c r="AE11689" i="1"/>
  <c r="AE11688" i="1"/>
  <c r="AE11687" i="1"/>
  <c r="AE11686" i="1"/>
  <c r="AE11685" i="1"/>
  <c r="AE11684" i="1"/>
  <c r="AE11683" i="1"/>
  <c r="AE11682" i="1"/>
  <c r="AE11681" i="1"/>
  <c r="AE11680" i="1"/>
  <c r="AE11679" i="1"/>
  <c r="AE11678" i="1"/>
  <c r="AE11677" i="1"/>
  <c r="AE11676" i="1"/>
  <c r="AE11675" i="1"/>
  <c r="AE11674" i="1"/>
  <c r="AE11673" i="1"/>
  <c r="AE11672" i="1"/>
  <c r="AE11671" i="1"/>
  <c r="AE11670" i="1"/>
  <c r="AE11669" i="1"/>
  <c r="AE11668" i="1"/>
  <c r="AE11667" i="1"/>
  <c r="AE11666" i="1"/>
  <c r="AE11665" i="1"/>
  <c r="AE11664" i="1"/>
  <c r="AE11663" i="1"/>
  <c r="AE11662" i="1"/>
  <c r="AE11661" i="1"/>
  <c r="AE11660" i="1"/>
  <c r="AE11659" i="1"/>
  <c r="AE11658" i="1"/>
  <c r="AE11657" i="1"/>
  <c r="AE11656" i="1"/>
  <c r="AE11655" i="1"/>
  <c r="AE11654" i="1"/>
  <c r="AE11653" i="1"/>
  <c r="AE11652" i="1"/>
  <c r="AE11651" i="1"/>
  <c r="AE11650" i="1"/>
  <c r="AE11649" i="1"/>
  <c r="AE11648" i="1"/>
  <c r="AE11647" i="1"/>
  <c r="AE11646" i="1"/>
  <c r="AE11645" i="1"/>
  <c r="AE11644" i="1"/>
  <c r="AE11643" i="1"/>
  <c r="AE11642" i="1"/>
  <c r="AE11641" i="1"/>
  <c r="AE11640" i="1"/>
  <c r="AE11639" i="1"/>
  <c r="AE11638" i="1"/>
  <c r="AE11637" i="1"/>
  <c r="AE11636" i="1"/>
  <c r="AE11635" i="1"/>
  <c r="AE11634" i="1"/>
  <c r="AE11633" i="1"/>
  <c r="AE11632" i="1"/>
  <c r="AE11631" i="1"/>
  <c r="AE11630" i="1"/>
  <c r="AE11629" i="1"/>
  <c r="AE11628" i="1"/>
  <c r="AE11627" i="1"/>
  <c r="AE11626" i="1"/>
  <c r="AE11625" i="1"/>
  <c r="AE11624" i="1"/>
  <c r="AE11623" i="1"/>
  <c r="AE11622" i="1"/>
  <c r="AE11621" i="1"/>
  <c r="AE11620" i="1"/>
  <c r="AE11619" i="1"/>
  <c r="AE11618" i="1"/>
  <c r="AE11617" i="1"/>
  <c r="AE11616" i="1"/>
  <c r="AE11615" i="1"/>
  <c r="AE11614" i="1"/>
  <c r="AE11613" i="1"/>
  <c r="AE11612" i="1"/>
  <c r="AE11611" i="1"/>
  <c r="AE11610" i="1"/>
  <c r="AE11609" i="1"/>
  <c r="AE11608" i="1"/>
  <c r="AE11607" i="1"/>
  <c r="AE11606" i="1"/>
  <c r="AE11605" i="1"/>
  <c r="AE11604" i="1"/>
  <c r="AE11603" i="1"/>
  <c r="AE11602" i="1"/>
  <c r="AE11601" i="1"/>
  <c r="AE11600" i="1"/>
  <c r="AE11599" i="1"/>
  <c r="AE11598" i="1"/>
  <c r="AE11597" i="1"/>
  <c r="AE11596" i="1"/>
  <c r="AE11595" i="1"/>
  <c r="AE11594" i="1"/>
  <c r="AE11593" i="1"/>
  <c r="AE11592" i="1"/>
  <c r="AE11591" i="1"/>
  <c r="AE11590" i="1"/>
  <c r="AE11589" i="1"/>
  <c r="AE11588" i="1"/>
  <c r="AE11587" i="1"/>
  <c r="AE11586" i="1"/>
  <c r="AE11585" i="1"/>
  <c r="AE11584" i="1"/>
  <c r="AE11583" i="1"/>
  <c r="AE11582" i="1"/>
  <c r="AE11581" i="1"/>
  <c r="AE11580" i="1"/>
  <c r="AE11579" i="1"/>
  <c r="AE11578" i="1"/>
  <c r="AE11577" i="1"/>
  <c r="AE11576" i="1"/>
  <c r="AE11575" i="1"/>
  <c r="AE11574" i="1"/>
  <c r="AE11573" i="1"/>
  <c r="AE11572" i="1"/>
  <c r="AE11571" i="1"/>
  <c r="AE11570" i="1"/>
  <c r="AE11569" i="1"/>
  <c r="AE11568" i="1"/>
  <c r="AE11567" i="1"/>
  <c r="AE11566" i="1"/>
  <c r="AE11565" i="1"/>
  <c r="AE11564" i="1"/>
  <c r="AE11563" i="1"/>
  <c r="AE11562" i="1"/>
  <c r="AE11561" i="1"/>
  <c r="AE11560" i="1"/>
  <c r="AE11559" i="1"/>
  <c r="AE11558" i="1"/>
  <c r="AE11557" i="1"/>
  <c r="AE11556" i="1"/>
  <c r="AE11555" i="1"/>
  <c r="AE11554" i="1"/>
  <c r="AE11553" i="1"/>
  <c r="AE11552" i="1"/>
  <c r="AE11551" i="1"/>
  <c r="AE11550" i="1"/>
  <c r="AE11549" i="1"/>
  <c r="AE11548" i="1"/>
  <c r="AE11547" i="1"/>
  <c r="AE11546" i="1"/>
  <c r="AE11545" i="1"/>
  <c r="AE11544" i="1"/>
  <c r="AE11543" i="1"/>
  <c r="AE11542" i="1"/>
  <c r="AE11541" i="1"/>
  <c r="AE11540" i="1"/>
  <c r="AE11539" i="1"/>
  <c r="AE11538" i="1"/>
  <c r="AE11537" i="1"/>
  <c r="AE11536" i="1"/>
  <c r="AE11535" i="1"/>
  <c r="AE11534" i="1"/>
  <c r="AE11533" i="1"/>
  <c r="AE11532" i="1"/>
  <c r="AE11531" i="1"/>
  <c r="AE11530" i="1"/>
  <c r="AE11529" i="1"/>
  <c r="AE11528" i="1"/>
  <c r="AE11527" i="1"/>
  <c r="AE11526" i="1"/>
  <c r="AE11525" i="1"/>
  <c r="AE11524" i="1"/>
  <c r="AE11523" i="1"/>
  <c r="AE11522" i="1"/>
  <c r="AE11521" i="1"/>
  <c r="AE11520" i="1"/>
  <c r="AE11519" i="1"/>
  <c r="AE11518" i="1"/>
  <c r="AE11517" i="1"/>
  <c r="AE11516" i="1"/>
  <c r="AE11515" i="1"/>
  <c r="AE11514" i="1"/>
  <c r="AE11513" i="1"/>
  <c r="AE11512" i="1"/>
  <c r="AE11511" i="1"/>
  <c r="AE11510" i="1"/>
  <c r="AE11509" i="1"/>
  <c r="AE11508" i="1"/>
  <c r="AE11507" i="1"/>
  <c r="AE11506" i="1"/>
  <c r="AE11505" i="1"/>
  <c r="AE11504" i="1"/>
  <c r="AE11503" i="1"/>
  <c r="AE11502" i="1"/>
  <c r="AE11501" i="1"/>
  <c r="AE11500" i="1"/>
  <c r="AE11499" i="1"/>
  <c r="AE11498" i="1"/>
  <c r="AE11497" i="1"/>
  <c r="AE11496" i="1"/>
  <c r="AE11495" i="1"/>
  <c r="AE11494" i="1"/>
  <c r="AE11493" i="1"/>
  <c r="AE11492" i="1"/>
  <c r="AE11491" i="1"/>
  <c r="AE11490" i="1"/>
  <c r="AE11489" i="1"/>
  <c r="AE11488" i="1"/>
  <c r="AE11487" i="1"/>
  <c r="AE11486" i="1"/>
  <c r="AE11485" i="1"/>
  <c r="AE11484" i="1"/>
  <c r="AE11483" i="1"/>
  <c r="AE11482" i="1"/>
  <c r="AE11481" i="1"/>
  <c r="AE11480" i="1"/>
  <c r="AE11479" i="1"/>
  <c r="AE11478" i="1"/>
  <c r="AE11477" i="1"/>
  <c r="AE11476" i="1"/>
  <c r="AE11475" i="1"/>
  <c r="AE11474" i="1"/>
  <c r="AE11473" i="1"/>
  <c r="AE11472" i="1"/>
  <c r="AE11471" i="1"/>
  <c r="AE11470" i="1"/>
  <c r="AE11469" i="1"/>
  <c r="AE11468" i="1"/>
  <c r="AE11467" i="1"/>
  <c r="AE11466" i="1"/>
  <c r="AE11465" i="1"/>
  <c r="AE11464" i="1"/>
  <c r="AE11463" i="1"/>
  <c r="AE11462" i="1"/>
  <c r="AE11461" i="1"/>
  <c r="AE11460" i="1"/>
  <c r="AE11459" i="1"/>
  <c r="AE11458" i="1"/>
  <c r="AE11457" i="1"/>
  <c r="AE11456" i="1"/>
  <c r="AE11455" i="1"/>
  <c r="AE11454" i="1"/>
  <c r="AE11453" i="1"/>
  <c r="AE11452" i="1"/>
  <c r="AE11451" i="1"/>
  <c r="AE11450" i="1"/>
  <c r="AE11449" i="1"/>
  <c r="AE11448" i="1"/>
  <c r="AE11447" i="1"/>
  <c r="AE11446" i="1"/>
  <c r="AE11445" i="1"/>
  <c r="AE11444" i="1"/>
  <c r="AE11443" i="1"/>
  <c r="AE11442" i="1"/>
  <c r="AE11441" i="1"/>
  <c r="AE11440" i="1"/>
  <c r="AE11439" i="1"/>
  <c r="AE11438" i="1"/>
  <c r="AE11437" i="1"/>
  <c r="AE11436" i="1"/>
  <c r="AE11435" i="1"/>
  <c r="AE11434" i="1"/>
  <c r="AE11433" i="1"/>
  <c r="AE11432" i="1"/>
  <c r="AE11431" i="1"/>
  <c r="AE11430" i="1"/>
  <c r="AE11429" i="1"/>
  <c r="AE11428" i="1"/>
  <c r="AE11427" i="1"/>
  <c r="AE11426" i="1"/>
  <c r="AE11425" i="1"/>
  <c r="AE11424" i="1"/>
  <c r="AE11423" i="1"/>
  <c r="AE11422" i="1"/>
  <c r="AE11421" i="1"/>
  <c r="AE11420" i="1"/>
  <c r="AE11419" i="1"/>
  <c r="AE11418" i="1"/>
  <c r="AE11417" i="1"/>
  <c r="AE11416" i="1"/>
  <c r="AE11415" i="1"/>
  <c r="AE11414" i="1"/>
  <c r="AE11413" i="1"/>
  <c r="AE11412" i="1"/>
  <c r="AE11411" i="1"/>
  <c r="AE11410" i="1"/>
  <c r="AE11409" i="1"/>
  <c r="AE11408" i="1"/>
  <c r="AE11407" i="1"/>
  <c r="AE11406" i="1"/>
  <c r="AE11405" i="1"/>
  <c r="AE11404" i="1"/>
  <c r="AE11403" i="1"/>
  <c r="AE11402" i="1"/>
  <c r="AE11401" i="1"/>
  <c r="AE11400" i="1"/>
  <c r="AE11399" i="1"/>
  <c r="AE11398" i="1"/>
  <c r="AE11397" i="1"/>
  <c r="AE11396" i="1"/>
  <c r="AE11395" i="1"/>
  <c r="AE11394" i="1"/>
  <c r="AE11393" i="1"/>
  <c r="AE11392" i="1"/>
  <c r="AE11391" i="1"/>
  <c r="AE11390" i="1"/>
  <c r="AE11389" i="1"/>
  <c r="AE11388" i="1"/>
  <c r="AE11387" i="1"/>
  <c r="AE11386" i="1"/>
  <c r="AE11385" i="1"/>
  <c r="AE11384" i="1"/>
  <c r="AE11383" i="1"/>
  <c r="AE11382" i="1"/>
  <c r="AE11381" i="1"/>
  <c r="AE11380" i="1"/>
  <c r="AE11379" i="1"/>
  <c r="AE11378" i="1"/>
  <c r="AE11377" i="1"/>
  <c r="AE11376" i="1"/>
  <c r="AE11375" i="1"/>
  <c r="AE11374" i="1"/>
  <c r="AE11373" i="1"/>
  <c r="AE11372" i="1"/>
  <c r="AE11371" i="1"/>
  <c r="AE11370" i="1"/>
  <c r="AE11369" i="1"/>
  <c r="AE11368" i="1"/>
  <c r="AE11367" i="1"/>
  <c r="AE11366" i="1"/>
  <c r="AE11365" i="1"/>
  <c r="AE11364" i="1"/>
  <c r="AE11363" i="1"/>
  <c r="AE11362" i="1"/>
  <c r="AE11361" i="1"/>
  <c r="AE11360" i="1"/>
  <c r="AE11359" i="1"/>
  <c r="AE11358" i="1"/>
  <c r="AE11357" i="1"/>
  <c r="AE11356" i="1"/>
  <c r="AE11355" i="1"/>
  <c r="AE11354" i="1"/>
  <c r="AE11353" i="1"/>
  <c r="AE11352" i="1"/>
  <c r="AE11351" i="1"/>
  <c r="AE11350" i="1"/>
  <c r="AE11349" i="1"/>
  <c r="AE11348" i="1"/>
  <c r="AE11347" i="1"/>
  <c r="AE11346" i="1"/>
  <c r="AE11345" i="1"/>
  <c r="AE11344" i="1"/>
  <c r="AE11343" i="1"/>
  <c r="AE11342" i="1"/>
  <c r="AE11341" i="1"/>
  <c r="AE11340" i="1"/>
  <c r="AE11339" i="1"/>
  <c r="AE11338" i="1"/>
  <c r="AE11337" i="1"/>
  <c r="AE11336" i="1"/>
  <c r="AE11335" i="1"/>
  <c r="AE11334" i="1"/>
  <c r="AE11333" i="1"/>
  <c r="AE11332" i="1"/>
  <c r="AE11331" i="1"/>
  <c r="AE11330" i="1"/>
  <c r="AE11329" i="1"/>
  <c r="AE11328" i="1"/>
  <c r="AE11327" i="1"/>
  <c r="AE11326" i="1"/>
  <c r="AE11325" i="1"/>
  <c r="AE11324" i="1"/>
  <c r="AE11323" i="1"/>
  <c r="AE11322" i="1"/>
  <c r="AE11321" i="1"/>
  <c r="AE11320" i="1"/>
  <c r="AE11319" i="1"/>
  <c r="AE11318" i="1"/>
  <c r="AE11317" i="1"/>
  <c r="AE11316" i="1"/>
  <c r="AE11315" i="1"/>
  <c r="AE11314" i="1"/>
  <c r="AE11313" i="1"/>
  <c r="AE11312" i="1"/>
  <c r="AE11311" i="1"/>
  <c r="AE11310" i="1"/>
  <c r="AE11309" i="1"/>
  <c r="AE11308" i="1"/>
  <c r="AE11307" i="1"/>
  <c r="AE11306" i="1"/>
  <c r="AE11305" i="1"/>
  <c r="AE11304" i="1"/>
  <c r="AE11303" i="1"/>
  <c r="AE11302" i="1"/>
  <c r="AE11301" i="1"/>
  <c r="AE11300" i="1"/>
  <c r="AE11299" i="1"/>
  <c r="AE11298" i="1"/>
  <c r="AE11297" i="1"/>
  <c r="AE11296" i="1"/>
  <c r="AE11295" i="1"/>
  <c r="AE11294" i="1"/>
  <c r="AE11293" i="1"/>
  <c r="AE11292" i="1"/>
  <c r="AE11291" i="1"/>
  <c r="AE11290" i="1"/>
  <c r="AE11289" i="1"/>
  <c r="AE11288" i="1"/>
  <c r="AE11287" i="1"/>
  <c r="AE11286" i="1"/>
  <c r="AE11285" i="1"/>
  <c r="AE11284" i="1"/>
  <c r="AE11283" i="1"/>
  <c r="AE11282" i="1"/>
  <c r="AE11281" i="1"/>
  <c r="AE11280" i="1"/>
  <c r="AE11279" i="1"/>
  <c r="AE11278" i="1"/>
  <c r="AE11277" i="1"/>
  <c r="AE11276" i="1"/>
  <c r="AE11275" i="1"/>
  <c r="AE11274" i="1"/>
  <c r="AE11273" i="1"/>
  <c r="AE11272" i="1"/>
  <c r="AE11271" i="1"/>
  <c r="AE11270" i="1"/>
  <c r="AE11269" i="1"/>
  <c r="AE11268" i="1"/>
  <c r="AE11267" i="1"/>
  <c r="AE11266" i="1"/>
  <c r="AE11265" i="1"/>
  <c r="AE11264" i="1"/>
  <c r="AE11263" i="1"/>
  <c r="AE11262" i="1"/>
  <c r="AE11261" i="1"/>
  <c r="AE11260" i="1"/>
  <c r="AE11259" i="1"/>
  <c r="AE11258" i="1"/>
  <c r="AE11257" i="1"/>
  <c r="AE11256" i="1"/>
  <c r="AE11255" i="1"/>
  <c r="AE11254" i="1"/>
  <c r="AE11253" i="1"/>
  <c r="AE11252" i="1"/>
  <c r="AE11251" i="1"/>
  <c r="AE11250" i="1"/>
  <c r="AE11249" i="1"/>
  <c r="AE11248" i="1"/>
  <c r="AE11247" i="1"/>
  <c r="AE11246" i="1"/>
  <c r="AE11245" i="1"/>
  <c r="AE11244" i="1"/>
  <c r="AE11243" i="1"/>
  <c r="AE11242" i="1"/>
  <c r="AE11241" i="1"/>
  <c r="AE11240" i="1"/>
  <c r="AE11239" i="1"/>
  <c r="AE11238" i="1"/>
  <c r="AE11237" i="1"/>
  <c r="AE11236" i="1"/>
  <c r="AE11235" i="1"/>
  <c r="AE11234" i="1"/>
  <c r="AE11233" i="1"/>
  <c r="AE11232" i="1"/>
  <c r="AE11231" i="1"/>
  <c r="AE11230" i="1"/>
  <c r="AE11229" i="1"/>
  <c r="AE11228" i="1"/>
  <c r="AE11227" i="1"/>
  <c r="AE11226" i="1"/>
  <c r="AE11225" i="1"/>
  <c r="AE11224" i="1"/>
  <c r="AE11223" i="1"/>
  <c r="AE11222" i="1"/>
  <c r="AE11221" i="1"/>
  <c r="AE11220" i="1"/>
  <c r="AE11219" i="1"/>
  <c r="AE11218" i="1"/>
  <c r="AE11217" i="1"/>
  <c r="AE11216" i="1"/>
  <c r="AE11215" i="1"/>
  <c r="AE11214" i="1"/>
  <c r="AE11213" i="1"/>
  <c r="AE11212" i="1"/>
  <c r="AE11211" i="1"/>
  <c r="AE11210" i="1"/>
  <c r="AE11209" i="1"/>
  <c r="AE11208" i="1"/>
  <c r="AE11207" i="1"/>
  <c r="AE11206" i="1"/>
  <c r="AE11205" i="1"/>
  <c r="AE11204" i="1"/>
  <c r="AE11203" i="1"/>
  <c r="AE11202" i="1"/>
  <c r="AE11201" i="1"/>
  <c r="AE11200" i="1"/>
  <c r="AE11199" i="1"/>
  <c r="AE11198" i="1"/>
  <c r="AE11197" i="1"/>
  <c r="AE11196" i="1"/>
  <c r="AE11195" i="1"/>
  <c r="AE11194" i="1"/>
  <c r="AE11193" i="1"/>
  <c r="AE11192" i="1"/>
  <c r="AE11191" i="1"/>
  <c r="AE11190" i="1"/>
  <c r="AE11189" i="1"/>
  <c r="AE11188" i="1"/>
  <c r="AE11187" i="1"/>
  <c r="AE11186" i="1"/>
  <c r="AE11185" i="1"/>
  <c r="AE11184" i="1"/>
  <c r="AE11183" i="1"/>
  <c r="AE11182" i="1"/>
  <c r="AE11181" i="1"/>
  <c r="AE11180" i="1"/>
  <c r="AE11179" i="1"/>
  <c r="AE11178" i="1"/>
  <c r="AE11177" i="1"/>
  <c r="AE11176" i="1"/>
  <c r="AE11175" i="1"/>
  <c r="AE11174" i="1"/>
  <c r="AE11173" i="1"/>
  <c r="AE11172" i="1"/>
  <c r="AE11171" i="1"/>
  <c r="AE11170" i="1"/>
  <c r="AE11169" i="1"/>
  <c r="AE11168" i="1"/>
  <c r="AE11167" i="1"/>
  <c r="AE11166" i="1"/>
  <c r="AE11165" i="1"/>
  <c r="AE11164" i="1"/>
  <c r="AE11163" i="1"/>
  <c r="AE11162" i="1"/>
  <c r="AE11161" i="1"/>
  <c r="AE11160" i="1"/>
  <c r="AE11159" i="1"/>
  <c r="AE11158" i="1"/>
  <c r="AE11157" i="1"/>
  <c r="AE11156" i="1"/>
  <c r="AE11155" i="1"/>
  <c r="AE11154" i="1"/>
  <c r="AE11153" i="1"/>
  <c r="AE11152" i="1"/>
  <c r="AE11151" i="1"/>
  <c r="AE11150" i="1"/>
  <c r="AE11149" i="1"/>
  <c r="AE11148" i="1"/>
  <c r="AE11147" i="1"/>
  <c r="AE11146" i="1"/>
  <c r="AE11145" i="1"/>
  <c r="AE11144" i="1"/>
  <c r="AE11143" i="1"/>
  <c r="AE11142" i="1"/>
  <c r="AE11141" i="1"/>
  <c r="AE11140" i="1"/>
  <c r="AE11139" i="1"/>
  <c r="AE11138" i="1"/>
  <c r="AE11137" i="1"/>
  <c r="AE11136" i="1"/>
  <c r="AE11135" i="1"/>
  <c r="AE11134" i="1"/>
  <c r="AE11133" i="1"/>
  <c r="AE11132" i="1"/>
  <c r="AE11131" i="1"/>
  <c r="AE11130" i="1"/>
  <c r="AE11129" i="1"/>
  <c r="AE11128" i="1"/>
  <c r="AE11127" i="1"/>
  <c r="AE11126" i="1"/>
  <c r="AE11125" i="1"/>
  <c r="AE11124" i="1"/>
  <c r="AE11123" i="1"/>
  <c r="AE11122" i="1"/>
  <c r="AE11121" i="1"/>
  <c r="AE11120" i="1"/>
  <c r="AE11119" i="1"/>
  <c r="AE11118" i="1"/>
  <c r="AE11117" i="1"/>
  <c r="AE11116" i="1"/>
  <c r="AE11115" i="1"/>
  <c r="AE11114" i="1"/>
  <c r="AE11113" i="1"/>
  <c r="AE11112" i="1"/>
  <c r="AE11111" i="1"/>
  <c r="AE11110" i="1"/>
  <c r="AE11109" i="1"/>
  <c r="AE11108" i="1"/>
  <c r="AE11107" i="1"/>
  <c r="AE11106" i="1"/>
  <c r="AE11105" i="1"/>
  <c r="AE11104" i="1"/>
  <c r="AE11103" i="1"/>
  <c r="AE11102" i="1"/>
  <c r="AE11101" i="1"/>
  <c r="AE11100" i="1"/>
  <c r="AE11099" i="1"/>
  <c r="AE11098" i="1"/>
  <c r="AE11097" i="1"/>
  <c r="AE11096" i="1"/>
  <c r="AE11095" i="1"/>
  <c r="AE11094" i="1"/>
  <c r="AE11093" i="1"/>
  <c r="AE11092" i="1"/>
  <c r="AE11091" i="1"/>
  <c r="AE11090" i="1"/>
  <c r="AE11089" i="1"/>
  <c r="AE11088" i="1"/>
  <c r="AE11087" i="1"/>
  <c r="AE11086" i="1"/>
  <c r="AE11085" i="1"/>
  <c r="AE11084" i="1"/>
  <c r="AE11083" i="1"/>
  <c r="AE11082" i="1"/>
  <c r="AE11081" i="1"/>
  <c r="AE11080" i="1"/>
  <c r="AE11079" i="1"/>
  <c r="AE11078" i="1"/>
  <c r="AE11077" i="1"/>
  <c r="AE11076" i="1"/>
  <c r="AE11075" i="1"/>
  <c r="AE11074" i="1"/>
  <c r="AE11073" i="1"/>
  <c r="AE11072" i="1"/>
  <c r="AE11071" i="1"/>
  <c r="AE11070" i="1"/>
  <c r="AE11069" i="1"/>
  <c r="AE11068" i="1"/>
  <c r="AE11067" i="1"/>
  <c r="AE11066" i="1"/>
  <c r="AE11065" i="1"/>
  <c r="AE11064" i="1"/>
  <c r="AE11063" i="1"/>
  <c r="AE11062" i="1"/>
  <c r="AE11061" i="1"/>
  <c r="AE11060" i="1"/>
  <c r="AE11059" i="1"/>
  <c r="AE11058" i="1"/>
  <c r="AE11057" i="1"/>
  <c r="AE11056" i="1"/>
  <c r="AE11055" i="1"/>
  <c r="AE11054" i="1"/>
  <c r="AE11053" i="1"/>
  <c r="AE11052" i="1"/>
  <c r="AE11051" i="1"/>
  <c r="AE11050" i="1"/>
  <c r="AE11049" i="1"/>
  <c r="AE11048" i="1"/>
  <c r="AE11047" i="1"/>
  <c r="AE11046" i="1"/>
  <c r="AE11045" i="1"/>
  <c r="AE11044" i="1"/>
  <c r="AE11043" i="1"/>
  <c r="AE11042" i="1"/>
  <c r="AE11041" i="1"/>
  <c r="AE11040" i="1"/>
  <c r="AE11039" i="1"/>
  <c r="AE11038" i="1"/>
  <c r="AE11037" i="1"/>
  <c r="AE11036" i="1"/>
  <c r="AE11035" i="1"/>
  <c r="AE11034" i="1"/>
  <c r="AE11033" i="1"/>
  <c r="AE11032" i="1"/>
  <c r="AE11031" i="1"/>
  <c r="AE11030" i="1"/>
  <c r="AE11029" i="1"/>
  <c r="AE11028" i="1"/>
  <c r="AE11027" i="1"/>
  <c r="AE11026" i="1"/>
  <c r="AE11025" i="1"/>
  <c r="AE11024" i="1"/>
  <c r="AE11023" i="1"/>
  <c r="AE11022" i="1"/>
  <c r="AE11021" i="1"/>
  <c r="AE11020" i="1"/>
  <c r="AE11019" i="1"/>
  <c r="AE11018" i="1"/>
  <c r="AE11017" i="1"/>
  <c r="AE11016" i="1"/>
  <c r="AE11015" i="1"/>
  <c r="AE11014" i="1"/>
  <c r="AE11013" i="1"/>
  <c r="AE11012" i="1"/>
  <c r="AE11011" i="1"/>
  <c r="AE11010" i="1"/>
  <c r="AE11009" i="1"/>
  <c r="AE11008" i="1"/>
  <c r="AE11007" i="1"/>
  <c r="AE11006" i="1"/>
  <c r="AE11005" i="1"/>
  <c r="AE11004" i="1"/>
  <c r="AE11003" i="1"/>
  <c r="AE11002" i="1"/>
  <c r="AE11001" i="1"/>
  <c r="AE11000" i="1"/>
  <c r="AE10999" i="1"/>
  <c r="AE10998" i="1"/>
  <c r="AE10997" i="1"/>
  <c r="AE10996" i="1"/>
  <c r="AE10995" i="1"/>
  <c r="AE10994" i="1"/>
  <c r="AE10993" i="1"/>
  <c r="AE10992" i="1"/>
  <c r="AE10991" i="1"/>
  <c r="AE10990" i="1"/>
  <c r="AE10989" i="1"/>
  <c r="AE10988" i="1"/>
  <c r="AE10987" i="1"/>
  <c r="AE10986" i="1"/>
  <c r="AE10985" i="1"/>
  <c r="AE10984" i="1"/>
  <c r="AE10983" i="1"/>
  <c r="AE10982" i="1"/>
  <c r="AE10981" i="1"/>
  <c r="AE10980" i="1"/>
  <c r="AE10979" i="1"/>
  <c r="AE10978" i="1"/>
  <c r="AE10977" i="1"/>
  <c r="AE10976" i="1"/>
  <c r="AE10975" i="1"/>
  <c r="AE10974" i="1"/>
  <c r="AE10973" i="1"/>
  <c r="AE10972" i="1"/>
  <c r="AE10971" i="1"/>
  <c r="AE10970" i="1"/>
  <c r="AE10969" i="1"/>
  <c r="AE10968" i="1"/>
  <c r="AE10967" i="1"/>
  <c r="AE10966" i="1"/>
  <c r="AE10965" i="1"/>
  <c r="AE10964" i="1"/>
  <c r="AE10963" i="1"/>
  <c r="AE10962" i="1"/>
  <c r="AE10961" i="1"/>
  <c r="AE10960" i="1"/>
  <c r="AE10959" i="1"/>
  <c r="AE10958" i="1"/>
  <c r="AE10957" i="1"/>
  <c r="AE10956" i="1"/>
  <c r="AE10955" i="1"/>
  <c r="AE10954" i="1"/>
  <c r="AE10953" i="1"/>
  <c r="AE10952" i="1"/>
  <c r="AE10951" i="1"/>
  <c r="AE10950" i="1"/>
  <c r="AE10949" i="1"/>
  <c r="AE10948" i="1"/>
  <c r="AE10947" i="1"/>
  <c r="AE10946" i="1"/>
  <c r="AE10945" i="1"/>
  <c r="AE10944" i="1"/>
  <c r="AE10943" i="1"/>
  <c r="AE10942" i="1"/>
  <c r="AE10941" i="1"/>
  <c r="AE10940" i="1"/>
  <c r="AE10939" i="1"/>
  <c r="AE10938" i="1"/>
  <c r="AE10937" i="1"/>
  <c r="AE10936" i="1"/>
  <c r="AE10935" i="1"/>
  <c r="AE10934" i="1"/>
  <c r="AE10933" i="1"/>
  <c r="AE10932" i="1"/>
  <c r="AE10931" i="1"/>
  <c r="AE10930" i="1"/>
  <c r="AE10929" i="1"/>
  <c r="AE10928" i="1"/>
  <c r="AE10927" i="1"/>
  <c r="AE10926" i="1"/>
  <c r="AE10925" i="1"/>
  <c r="AE10924" i="1"/>
  <c r="AE10923" i="1"/>
  <c r="AE10922" i="1"/>
  <c r="AE10921" i="1"/>
  <c r="AE10920" i="1"/>
  <c r="AE10919" i="1"/>
  <c r="AE10918" i="1"/>
  <c r="AE10917" i="1"/>
  <c r="AE10916" i="1"/>
  <c r="AE10915" i="1"/>
  <c r="AE10914" i="1"/>
  <c r="AE10913" i="1"/>
  <c r="AE10912" i="1"/>
  <c r="AE10911" i="1"/>
  <c r="AE10910" i="1"/>
  <c r="AE10909" i="1"/>
  <c r="AE10908" i="1"/>
  <c r="AE10907" i="1"/>
  <c r="AE10906" i="1"/>
  <c r="AE10905" i="1"/>
  <c r="AE10904" i="1"/>
  <c r="AE10903" i="1"/>
  <c r="AE10902" i="1"/>
  <c r="AE10901" i="1"/>
  <c r="AE10900" i="1"/>
  <c r="AE10899" i="1"/>
  <c r="AE10898" i="1"/>
  <c r="AE10897" i="1"/>
  <c r="AE10896" i="1"/>
  <c r="AE10895" i="1"/>
  <c r="AE10894" i="1"/>
  <c r="AE10893" i="1"/>
  <c r="AE10892" i="1"/>
  <c r="AE10891" i="1"/>
  <c r="AE10890" i="1"/>
  <c r="AE10889" i="1"/>
  <c r="AE10888" i="1"/>
  <c r="AE10887" i="1"/>
  <c r="AE10886" i="1"/>
  <c r="AE10885" i="1"/>
  <c r="AE10884" i="1"/>
  <c r="AE10883" i="1"/>
  <c r="AE10882" i="1"/>
  <c r="AE10881" i="1"/>
  <c r="AE10880" i="1"/>
  <c r="AE10879" i="1"/>
  <c r="AE10878" i="1"/>
  <c r="AE10877" i="1"/>
  <c r="AE10876" i="1"/>
  <c r="AE10875" i="1"/>
  <c r="AE10874" i="1"/>
  <c r="AE10873" i="1"/>
  <c r="AE10872" i="1"/>
  <c r="AE10871" i="1"/>
  <c r="AE10870" i="1"/>
  <c r="AE10869" i="1"/>
  <c r="AE10868" i="1"/>
  <c r="AE10867" i="1"/>
  <c r="AE10866" i="1"/>
  <c r="AE10865" i="1"/>
  <c r="AE10864" i="1"/>
  <c r="AE10863" i="1"/>
  <c r="AE10862" i="1"/>
  <c r="AE10861" i="1"/>
  <c r="AE10860" i="1"/>
  <c r="AE10859" i="1"/>
  <c r="AE10858" i="1"/>
  <c r="AE10857" i="1"/>
  <c r="AE10856" i="1"/>
  <c r="AE10855" i="1"/>
  <c r="AE10854" i="1"/>
  <c r="AE10853" i="1"/>
  <c r="AE10852" i="1"/>
  <c r="AE10851" i="1"/>
  <c r="AE10850" i="1"/>
  <c r="AE10849" i="1"/>
  <c r="AE10848" i="1"/>
  <c r="AE10847" i="1"/>
  <c r="AE10846" i="1"/>
  <c r="AE10845" i="1"/>
  <c r="AE10844" i="1"/>
  <c r="AE10843" i="1"/>
  <c r="AE10842" i="1"/>
  <c r="AE10841" i="1"/>
  <c r="AE10840" i="1"/>
  <c r="AE10839" i="1"/>
  <c r="AE10838" i="1"/>
  <c r="AE10837" i="1"/>
  <c r="AE10836" i="1"/>
  <c r="AE10835" i="1"/>
  <c r="AE10834" i="1"/>
  <c r="AE10833" i="1"/>
  <c r="AE10832" i="1"/>
  <c r="AE10831" i="1"/>
  <c r="AE10830" i="1"/>
  <c r="AE10829" i="1"/>
  <c r="AE10828" i="1"/>
  <c r="AE10827" i="1"/>
  <c r="AE10826" i="1"/>
  <c r="AE10825" i="1"/>
  <c r="AE10824" i="1"/>
  <c r="AE10823" i="1"/>
  <c r="AE10822" i="1"/>
  <c r="AE10821" i="1"/>
  <c r="AE10820" i="1"/>
  <c r="AE10819" i="1"/>
  <c r="AE10818" i="1"/>
  <c r="AE10817" i="1"/>
  <c r="AE10816" i="1"/>
  <c r="AE10815" i="1"/>
  <c r="AE10814" i="1"/>
  <c r="AE10813" i="1"/>
  <c r="AE10812" i="1"/>
  <c r="AE10811" i="1"/>
  <c r="AE10810" i="1"/>
  <c r="AE10809" i="1"/>
  <c r="AE10808" i="1"/>
  <c r="AE10807" i="1"/>
  <c r="AE10806" i="1"/>
  <c r="AE10805" i="1"/>
  <c r="AE10804" i="1"/>
  <c r="AE10803" i="1"/>
  <c r="AE10802" i="1"/>
  <c r="AE10801" i="1"/>
  <c r="AE10800" i="1"/>
  <c r="AE10799" i="1"/>
  <c r="AE10798" i="1"/>
  <c r="AE10797" i="1"/>
  <c r="AE10796" i="1"/>
  <c r="AE10795" i="1"/>
  <c r="AE10794" i="1"/>
  <c r="AE10793" i="1"/>
  <c r="AE10792" i="1"/>
  <c r="AE10791" i="1"/>
  <c r="AE10790" i="1"/>
  <c r="AE10789" i="1"/>
  <c r="AE10788" i="1"/>
  <c r="AE10787" i="1"/>
  <c r="AE10786" i="1"/>
  <c r="AE10785" i="1"/>
  <c r="AE10784" i="1"/>
  <c r="AE10783" i="1"/>
  <c r="AE10782" i="1"/>
  <c r="AE10781" i="1"/>
  <c r="AE10780" i="1"/>
  <c r="AE10779" i="1"/>
  <c r="AE10778" i="1"/>
  <c r="AE10777" i="1"/>
  <c r="AE10776" i="1"/>
  <c r="AE10775" i="1"/>
  <c r="AE10774" i="1"/>
  <c r="AE10773" i="1"/>
  <c r="AE10772" i="1"/>
  <c r="AE10771" i="1"/>
  <c r="AE10770" i="1"/>
  <c r="AE10769" i="1"/>
  <c r="AE10768" i="1"/>
  <c r="AE10767" i="1"/>
  <c r="AE10766" i="1"/>
  <c r="AE10765" i="1"/>
  <c r="AE10764" i="1"/>
  <c r="AE10763" i="1"/>
  <c r="AE10762" i="1"/>
  <c r="AE10761" i="1"/>
  <c r="AE10760" i="1"/>
  <c r="AE10759" i="1"/>
  <c r="AE10758" i="1"/>
  <c r="AE10757" i="1"/>
  <c r="AE10756" i="1"/>
  <c r="AE10755" i="1"/>
  <c r="AE10754" i="1"/>
  <c r="AE10753" i="1"/>
  <c r="AE10752" i="1"/>
  <c r="AE10751" i="1"/>
  <c r="AE10750" i="1"/>
  <c r="AE10749" i="1"/>
  <c r="AE10748" i="1"/>
  <c r="AE10747" i="1"/>
  <c r="AE10746" i="1"/>
  <c r="AE10745" i="1"/>
  <c r="AE10744" i="1"/>
  <c r="AE10743" i="1"/>
  <c r="AE10742" i="1"/>
  <c r="AE10741" i="1"/>
  <c r="AE10740" i="1"/>
  <c r="AE10739" i="1"/>
  <c r="AE10738" i="1"/>
  <c r="AE10737" i="1"/>
  <c r="AE10736" i="1"/>
  <c r="AE10735" i="1"/>
  <c r="AE10734" i="1"/>
  <c r="AE10733" i="1"/>
  <c r="AE10732" i="1"/>
  <c r="AE10731" i="1"/>
  <c r="AE10730" i="1"/>
  <c r="AE10729" i="1"/>
  <c r="AE10728" i="1"/>
  <c r="AE10727" i="1"/>
  <c r="AE10726" i="1"/>
  <c r="AE10725" i="1"/>
  <c r="AE10724" i="1"/>
  <c r="AE10723" i="1"/>
  <c r="AE10722" i="1"/>
  <c r="AE10721" i="1"/>
  <c r="AE10720" i="1"/>
  <c r="AE10719" i="1"/>
  <c r="AE10718" i="1"/>
  <c r="AE10717" i="1"/>
  <c r="AE10716" i="1"/>
  <c r="AE10715" i="1"/>
  <c r="AE10714" i="1"/>
  <c r="AE10713" i="1"/>
  <c r="AE10712" i="1"/>
  <c r="AE10711" i="1"/>
  <c r="AE10710" i="1"/>
  <c r="AE10709" i="1"/>
  <c r="AE10708" i="1"/>
  <c r="AE10707" i="1"/>
  <c r="AE10706" i="1"/>
  <c r="AE10705" i="1"/>
  <c r="AE10704" i="1"/>
  <c r="AE10703" i="1"/>
  <c r="AE10702" i="1"/>
  <c r="AE10701" i="1"/>
  <c r="AE10700" i="1"/>
  <c r="AE10699" i="1"/>
  <c r="AE10698" i="1"/>
  <c r="AE10697" i="1"/>
  <c r="AE10696" i="1"/>
  <c r="AE10695" i="1"/>
  <c r="AE10694" i="1"/>
  <c r="AE10693" i="1"/>
  <c r="AE10692" i="1"/>
  <c r="AE10691" i="1"/>
  <c r="AE10690" i="1"/>
  <c r="AE10689" i="1"/>
  <c r="AE10688" i="1"/>
  <c r="AE10687" i="1"/>
  <c r="AE10686" i="1"/>
  <c r="AE10685" i="1"/>
  <c r="AE10684" i="1"/>
  <c r="AE10683" i="1"/>
  <c r="AE10682" i="1"/>
  <c r="AE10681" i="1"/>
  <c r="AE10680" i="1"/>
  <c r="AE10679" i="1"/>
  <c r="AE10678" i="1"/>
  <c r="AE10677" i="1"/>
  <c r="AE10676" i="1"/>
  <c r="AE10675" i="1"/>
  <c r="AE10674" i="1"/>
  <c r="AE10673" i="1"/>
  <c r="AE10672" i="1"/>
  <c r="AE10671" i="1"/>
  <c r="AE10670" i="1"/>
  <c r="AE10669" i="1"/>
  <c r="AE10668" i="1"/>
  <c r="AE10667" i="1"/>
  <c r="AE10666" i="1"/>
  <c r="AE10665" i="1"/>
  <c r="AE10664" i="1"/>
  <c r="AE10663" i="1"/>
  <c r="AE10662" i="1"/>
  <c r="AE10661" i="1"/>
  <c r="AE10660" i="1"/>
  <c r="AE10659" i="1"/>
  <c r="AE10658" i="1"/>
  <c r="AE10657" i="1"/>
  <c r="AE10656" i="1"/>
  <c r="AE10655" i="1"/>
  <c r="AE10654" i="1"/>
  <c r="AE10653" i="1"/>
  <c r="AE10652" i="1"/>
  <c r="AE10651" i="1"/>
  <c r="AE10650" i="1"/>
  <c r="AE10649" i="1"/>
  <c r="AE10648" i="1"/>
  <c r="AE10647" i="1"/>
  <c r="AE10646" i="1"/>
  <c r="AE10645" i="1"/>
  <c r="AE10644" i="1"/>
  <c r="AE10643" i="1"/>
  <c r="AE10642" i="1"/>
  <c r="AE10641" i="1"/>
  <c r="AE10640" i="1"/>
  <c r="AE10639" i="1"/>
  <c r="AE10638" i="1"/>
  <c r="AE10637" i="1"/>
  <c r="AE10636" i="1"/>
  <c r="AE10635" i="1"/>
  <c r="AE10634" i="1"/>
  <c r="AE10633" i="1"/>
  <c r="AE10632" i="1"/>
  <c r="AE10631" i="1"/>
  <c r="AE10630" i="1"/>
  <c r="AE10629" i="1"/>
  <c r="AE10628" i="1"/>
  <c r="AE10627" i="1"/>
  <c r="AE10626" i="1"/>
  <c r="AE10625" i="1"/>
  <c r="AE10624" i="1"/>
  <c r="AE10623" i="1"/>
  <c r="AE10622" i="1"/>
  <c r="AE10621" i="1"/>
  <c r="AE10620" i="1"/>
  <c r="AE10619" i="1"/>
  <c r="AE10618" i="1"/>
  <c r="AE10617" i="1"/>
  <c r="AE10616" i="1"/>
  <c r="AE10615" i="1"/>
  <c r="AE10614" i="1"/>
  <c r="AE10613" i="1"/>
  <c r="AE10612" i="1"/>
  <c r="AE10611" i="1"/>
  <c r="AE10610" i="1"/>
  <c r="AE10609" i="1"/>
  <c r="AE10608" i="1"/>
  <c r="AE10607" i="1"/>
  <c r="AE10606" i="1"/>
  <c r="AE10605" i="1"/>
  <c r="AE10604" i="1"/>
  <c r="AE10603" i="1"/>
  <c r="AE10602" i="1"/>
  <c r="AE10601" i="1"/>
  <c r="AE10600" i="1"/>
  <c r="AE10599" i="1"/>
  <c r="AE10598" i="1"/>
  <c r="AE10597" i="1"/>
  <c r="AE10596" i="1"/>
  <c r="AE10595" i="1"/>
  <c r="AE10594" i="1"/>
  <c r="AE10593" i="1"/>
  <c r="AE10592" i="1"/>
  <c r="AE10591" i="1"/>
  <c r="AE10590" i="1"/>
  <c r="AE10589" i="1"/>
  <c r="AE10588" i="1"/>
  <c r="AE10587" i="1"/>
  <c r="AE10586" i="1"/>
  <c r="AE10585" i="1"/>
  <c r="AE10584" i="1"/>
  <c r="AE10583" i="1"/>
  <c r="AE10582" i="1"/>
  <c r="AE10581" i="1"/>
  <c r="AE10580" i="1"/>
  <c r="AE10579" i="1"/>
  <c r="AE10578" i="1"/>
  <c r="AE10577" i="1"/>
  <c r="AE10576" i="1"/>
  <c r="AE10575" i="1"/>
  <c r="AE10574" i="1"/>
  <c r="AE10573" i="1"/>
  <c r="AE10572" i="1"/>
  <c r="AE10571" i="1"/>
  <c r="AE10570" i="1"/>
  <c r="AE10569" i="1"/>
  <c r="AE10568" i="1"/>
  <c r="AE10567" i="1"/>
  <c r="AE10566" i="1"/>
  <c r="AE10565" i="1"/>
  <c r="AE10564" i="1"/>
  <c r="AE10563" i="1"/>
  <c r="AE10562" i="1"/>
  <c r="AE10561" i="1"/>
  <c r="AE10560" i="1"/>
  <c r="AE10559" i="1"/>
  <c r="AE10558" i="1"/>
  <c r="AE10557" i="1"/>
  <c r="AE10556" i="1"/>
  <c r="AE10555" i="1"/>
  <c r="AE10554" i="1"/>
  <c r="AE10553" i="1"/>
  <c r="AE10552" i="1"/>
  <c r="AE10551" i="1"/>
  <c r="AE10550" i="1"/>
  <c r="AE10549" i="1"/>
  <c r="AE10548" i="1"/>
  <c r="AE10547" i="1"/>
  <c r="AE10546" i="1"/>
  <c r="AE10545" i="1"/>
  <c r="AE10544" i="1"/>
  <c r="AE10543" i="1"/>
  <c r="AE10542" i="1"/>
  <c r="AE10541" i="1"/>
  <c r="AE10540" i="1"/>
  <c r="AE10539" i="1"/>
  <c r="AE10538" i="1"/>
  <c r="AE10537" i="1"/>
  <c r="AE10536" i="1"/>
  <c r="AE10535" i="1"/>
  <c r="AE10534" i="1"/>
  <c r="AE10533" i="1"/>
  <c r="AE10532" i="1"/>
  <c r="AE10531" i="1"/>
  <c r="AE10530" i="1"/>
  <c r="AE10529" i="1"/>
  <c r="AE10528" i="1"/>
  <c r="AE10527" i="1"/>
  <c r="AE10526" i="1"/>
  <c r="AE10525" i="1"/>
  <c r="AE10524" i="1"/>
  <c r="AE10523" i="1"/>
  <c r="AE10522" i="1"/>
  <c r="AE10521" i="1"/>
  <c r="AE10520" i="1"/>
  <c r="AE10519" i="1"/>
  <c r="AE10518" i="1"/>
  <c r="AE10517" i="1"/>
  <c r="AE10516" i="1"/>
  <c r="AE10515" i="1"/>
  <c r="AE10514" i="1"/>
  <c r="AE10513" i="1"/>
  <c r="AE10512" i="1"/>
  <c r="AE10511" i="1"/>
  <c r="AE10510" i="1"/>
  <c r="AE10509" i="1"/>
  <c r="AE10508" i="1"/>
  <c r="AE10507" i="1"/>
  <c r="AE10506" i="1"/>
  <c r="AE10505" i="1"/>
  <c r="AE10504" i="1"/>
  <c r="AE10503" i="1"/>
  <c r="AE10502" i="1"/>
  <c r="AE10501" i="1"/>
  <c r="AE10500" i="1"/>
  <c r="AE10499" i="1"/>
  <c r="AE10498" i="1"/>
  <c r="AE10497" i="1"/>
  <c r="AE10496" i="1"/>
  <c r="AE10495" i="1"/>
  <c r="AE10494" i="1"/>
  <c r="AE10493" i="1"/>
  <c r="AE10492" i="1"/>
  <c r="AE10491" i="1"/>
  <c r="AE10490" i="1"/>
  <c r="AE10489" i="1"/>
  <c r="AE10488" i="1"/>
  <c r="AE10487" i="1"/>
  <c r="AE10486" i="1"/>
  <c r="AE10485" i="1"/>
  <c r="AE10484" i="1"/>
  <c r="AE10483" i="1"/>
  <c r="AE10482" i="1"/>
  <c r="AE10481" i="1"/>
  <c r="AE10480" i="1"/>
  <c r="AE10479" i="1"/>
  <c r="AE10478" i="1"/>
  <c r="AE10477" i="1"/>
  <c r="AE10476" i="1"/>
  <c r="AE10475" i="1"/>
  <c r="AE10474" i="1"/>
  <c r="AE10473" i="1"/>
  <c r="AE10472" i="1"/>
  <c r="AE10471" i="1"/>
  <c r="AE10470" i="1"/>
  <c r="AE10469" i="1"/>
  <c r="AE10468" i="1"/>
  <c r="AE10467" i="1"/>
  <c r="AE10466" i="1"/>
  <c r="AE10465" i="1"/>
  <c r="AE10464" i="1"/>
  <c r="AE10463" i="1"/>
  <c r="AE10462" i="1"/>
  <c r="AE10461" i="1"/>
  <c r="AE10460" i="1"/>
  <c r="AE10459" i="1"/>
  <c r="AE10458" i="1"/>
  <c r="AE10457" i="1"/>
  <c r="AE10456" i="1"/>
  <c r="AE10455" i="1"/>
  <c r="AE10454" i="1"/>
  <c r="AE10453" i="1"/>
  <c r="AE10452" i="1"/>
  <c r="AE10451" i="1"/>
  <c r="AE10450" i="1"/>
  <c r="AE10449" i="1"/>
  <c r="AE10448" i="1"/>
  <c r="AE10447" i="1"/>
  <c r="AE10446" i="1"/>
  <c r="AE10445" i="1"/>
  <c r="AE10444" i="1"/>
  <c r="AE10443" i="1"/>
  <c r="AE10442" i="1"/>
  <c r="AE10441" i="1"/>
  <c r="AE10440" i="1"/>
  <c r="AE10439" i="1"/>
  <c r="AE10438" i="1"/>
  <c r="AE10437" i="1"/>
  <c r="AE10436" i="1"/>
  <c r="AE10435" i="1"/>
  <c r="AE10434" i="1"/>
  <c r="AE10433" i="1"/>
  <c r="AE10432" i="1"/>
  <c r="AE10431" i="1"/>
  <c r="AE10430" i="1"/>
  <c r="AE10429" i="1"/>
  <c r="AE10428" i="1"/>
  <c r="AE10427" i="1"/>
  <c r="AE10426" i="1"/>
  <c r="AE10425" i="1"/>
  <c r="AE10424" i="1"/>
  <c r="AE10423" i="1"/>
  <c r="AE10422" i="1"/>
  <c r="AE10421" i="1"/>
  <c r="AE10420" i="1"/>
  <c r="AE10419" i="1"/>
  <c r="AE10418" i="1"/>
  <c r="AE10417" i="1"/>
  <c r="AE10416" i="1"/>
  <c r="AE10415" i="1"/>
  <c r="AE10414" i="1"/>
  <c r="AE10413" i="1"/>
  <c r="AE10412" i="1"/>
  <c r="AE10411" i="1"/>
  <c r="AE10410" i="1"/>
  <c r="AE10409" i="1"/>
  <c r="AE10408" i="1"/>
  <c r="AE10407" i="1"/>
  <c r="AE10406" i="1"/>
  <c r="AE10405" i="1"/>
  <c r="AE10404" i="1"/>
  <c r="AE10403" i="1"/>
  <c r="AE10402" i="1"/>
  <c r="AE10401" i="1"/>
  <c r="AE10400" i="1"/>
  <c r="AE10399" i="1"/>
  <c r="AE10398" i="1"/>
  <c r="AE10397" i="1"/>
  <c r="AE10396" i="1"/>
  <c r="AE10395" i="1"/>
  <c r="AE10394" i="1"/>
  <c r="AE10393" i="1"/>
  <c r="AE10392" i="1"/>
  <c r="AE10391" i="1"/>
  <c r="AE10390" i="1"/>
  <c r="AE10389" i="1"/>
  <c r="AE10388" i="1"/>
  <c r="AE10387" i="1"/>
  <c r="AE10386" i="1"/>
  <c r="AE10385" i="1"/>
  <c r="AE10384" i="1"/>
  <c r="AE10383" i="1"/>
  <c r="AE10382" i="1"/>
  <c r="AE10381" i="1"/>
  <c r="AE10380" i="1"/>
  <c r="AE10379" i="1"/>
  <c r="AE10378" i="1"/>
  <c r="AE10377" i="1"/>
  <c r="AE10376" i="1"/>
  <c r="AE10375" i="1"/>
  <c r="AE10374" i="1"/>
  <c r="AE10373" i="1"/>
  <c r="AE10372" i="1"/>
  <c r="AE10371" i="1"/>
  <c r="AE10370" i="1"/>
  <c r="AE10369" i="1"/>
  <c r="AE10368" i="1"/>
  <c r="AE10367" i="1"/>
  <c r="AE10366" i="1"/>
  <c r="AE10365" i="1"/>
  <c r="AE10364" i="1"/>
  <c r="AE10363" i="1"/>
  <c r="AE10362" i="1"/>
  <c r="AE10361" i="1"/>
  <c r="AE10360" i="1"/>
  <c r="AE10359" i="1"/>
  <c r="AE10358" i="1"/>
  <c r="AE10357" i="1"/>
  <c r="AE10356" i="1"/>
  <c r="AE10355" i="1"/>
  <c r="AE10354" i="1"/>
  <c r="AE10353" i="1"/>
  <c r="AE10352" i="1"/>
  <c r="AE10351" i="1"/>
  <c r="AE10350" i="1"/>
  <c r="AE10349" i="1"/>
  <c r="AE10348" i="1"/>
  <c r="AE10347" i="1"/>
  <c r="AE10346" i="1"/>
  <c r="AE10345" i="1"/>
  <c r="AE10344" i="1"/>
  <c r="AE10343" i="1"/>
  <c r="AE10342" i="1"/>
  <c r="AE10341" i="1"/>
  <c r="AE10340" i="1"/>
  <c r="AE10339" i="1"/>
  <c r="AE10338" i="1"/>
  <c r="AE10337" i="1"/>
  <c r="AE10336" i="1"/>
  <c r="AE10335" i="1"/>
  <c r="AE10334" i="1"/>
  <c r="AE10333" i="1"/>
  <c r="AE10332" i="1"/>
  <c r="AE10331" i="1"/>
  <c r="AE10330" i="1"/>
  <c r="AE10329" i="1"/>
  <c r="AE10328" i="1"/>
  <c r="AE10327" i="1"/>
  <c r="AE10326" i="1"/>
  <c r="AE10325" i="1"/>
  <c r="AE10324" i="1"/>
  <c r="AE10323" i="1"/>
  <c r="AE10322" i="1"/>
  <c r="AE10321" i="1"/>
  <c r="AE10320" i="1"/>
  <c r="AE10319" i="1"/>
  <c r="AE10318" i="1"/>
  <c r="AE10317" i="1"/>
  <c r="AE10316" i="1"/>
  <c r="AE10315" i="1"/>
  <c r="AE10314" i="1"/>
  <c r="AE10313" i="1"/>
  <c r="AE10312" i="1"/>
  <c r="AE10311" i="1"/>
  <c r="AE10310" i="1"/>
  <c r="AE10309" i="1"/>
  <c r="AE10308" i="1"/>
  <c r="AE10307" i="1"/>
  <c r="AE10306" i="1"/>
  <c r="AE10305" i="1"/>
  <c r="AE10304" i="1"/>
  <c r="AE10303" i="1"/>
  <c r="AE10302" i="1"/>
  <c r="AE10301" i="1"/>
  <c r="AE10300" i="1"/>
  <c r="AE10299" i="1"/>
  <c r="AE10298" i="1"/>
  <c r="AE10297" i="1"/>
  <c r="AE10296" i="1"/>
  <c r="AE10295" i="1"/>
  <c r="AE10294" i="1"/>
  <c r="AE10293" i="1"/>
  <c r="AE10292" i="1"/>
  <c r="AE10291" i="1"/>
  <c r="AE10290" i="1"/>
  <c r="AE10289" i="1"/>
  <c r="AE10288" i="1"/>
  <c r="AE10287" i="1"/>
  <c r="AE10286" i="1"/>
  <c r="AE10285" i="1"/>
  <c r="AE10284" i="1"/>
  <c r="AE10283" i="1"/>
  <c r="AE10282" i="1"/>
  <c r="AE10281" i="1"/>
  <c r="AE10280" i="1"/>
  <c r="AE10279" i="1"/>
  <c r="AE10278" i="1"/>
  <c r="AE10277" i="1"/>
  <c r="AE10276" i="1"/>
  <c r="AE10275" i="1"/>
  <c r="AE10274" i="1"/>
  <c r="AE10273" i="1"/>
  <c r="AE10272" i="1"/>
  <c r="AE10271" i="1"/>
  <c r="AE10270" i="1"/>
  <c r="AE10269" i="1"/>
  <c r="AE10268" i="1"/>
  <c r="AE10267" i="1"/>
  <c r="AE10266" i="1"/>
  <c r="AE10265" i="1"/>
  <c r="AE10264" i="1"/>
  <c r="AE10263" i="1"/>
  <c r="AE10262" i="1"/>
  <c r="AE10261" i="1"/>
  <c r="AE10260" i="1"/>
  <c r="AE10259" i="1"/>
  <c r="AE10258" i="1"/>
  <c r="AE10257" i="1"/>
  <c r="AE10256" i="1"/>
  <c r="AE10255" i="1"/>
  <c r="AE10254" i="1"/>
  <c r="AE10253" i="1"/>
  <c r="AE10252" i="1"/>
  <c r="AE10251" i="1"/>
  <c r="AE10250" i="1"/>
  <c r="AE10249" i="1"/>
  <c r="AE10248" i="1"/>
  <c r="AE10247" i="1"/>
  <c r="AE10246" i="1"/>
  <c r="AE10245" i="1"/>
  <c r="AE10244" i="1"/>
  <c r="AE10243" i="1"/>
  <c r="AE10242" i="1"/>
  <c r="AE10241" i="1"/>
  <c r="AE10240" i="1"/>
  <c r="AE10239" i="1"/>
  <c r="AE10238" i="1"/>
  <c r="AE10237" i="1"/>
  <c r="AE10236" i="1"/>
  <c r="AE10235" i="1"/>
  <c r="AE10234" i="1"/>
  <c r="AE10233" i="1"/>
  <c r="AE10232" i="1"/>
  <c r="AE10231" i="1"/>
  <c r="AE10230" i="1"/>
  <c r="AE10229" i="1"/>
  <c r="AE10228" i="1"/>
  <c r="AE10227" i="1"/>
  <c r="AE10226" i="1"/>
  <c r="AE10225" i="1"/>
  <c r="AE10224" i="1"/>
  <c r="AE10223" i="1"/>
  <c r="AE10222" i="1"/>
  <c r="AE10221" i="1"/>
  <c r="AE10220" i="1"/>
  <c r="AE10219" i="1"/>
  <c r="AE10218" i="1"/>
  <c r="AE10217" i="1"/>
  <c r="AE10216" i="1"/>
  <c r="AE10215" i="1"/>
  <c r="AE10214" i="1"/>
  <c r="AE10213" i="1"/>
  <c r="AE10212" i="1"/>
  <c r="AE10211" i="1"/>
  <c r="AE10210" i="1"/>
  <c r="AE10209" i="1"/>
  <c r="AE10208" i="1"/>
  <c r="AE10207" i="1"/>
  <c r="AE10206" i="1"/>
  <c r="AE10205" i="1"/>
  <c r="AE10204" i="1"/>
  <c r="AE10203" i="1"/>
  <c r="AE10202" i="1"/>
  <c r="AE10201" i="1"/>
  <c r="AE10200" i="1"/>
  <c r="AE10199" i="1"/>
  <c r="AE10198" i="1"/>
  <c r="AE10197" i="1"/>
  <c r="AE10196" i="1"/>
  <c r="AE10195" i="1"/>
  <c r="AE10194" i="1"/>
  <c r="AE10193" i="1"/>
  <c r="AE10192" i="1"/>
  <c r="AE10191" i="1"/>
  <c r="AE10190" i="1"/>
  <c r="AE10189" i="1"/>
  <c r="AE10188" i="1"/>
  <c r="AE10187" i="1"/>
  <c r="AE10186" i="1"/>
  <c r="AE10185" i="1"/>
  <c r="AE10184" i="1"/>
  <c r="AE10183" i="1"/>
  <c r="AE10182" i="1"/>
  <c r="AE10181" i="1"/>
  <c r="AE10180" i="1"/>
  <c r="AE10179" i="1"/>
  <c r="AE10178" i="1"/>
  <c r="AE10177" i="1"/>
  <c r="AE10176" i="1"/>
  <c r="AE10175" i="1"/>
  <c r="AE10174" i="1"/>
  <c r="AE10173" i="1"/>
  <c r="AE10172" i="1"/>
  <c r="AE10171" i="1"/>
  <c r="AE10170" i="1"/>
  <c r="AE10169" i="1"/>
  <c r="AE10168" i="1"/>
  <c r="AE10167" i="1"/>
  <c r="AE10166" i="1"/>
  <c r="AE10165" i="1"/>
  <c r="AE10164" i="1"/>
  <c r="AE10163" i="1"/>
  <c r="AE10162" i="1"/>
  <c r="AE10161" i="1"/>
  <c r="AE10160" i="1"/>
  <c r="AE10159" i="1"/>
  <c r="AE10158" i="1"/>
  <c r="AE10157" i="1"/>
  <c r="AE10156" i="1"/>
  <c r="AE10155" i="1"/>
  <c r="AE10154" i="1"/>
  <c r="AE10153" i="1"/>
  <c r="AE10152" i="1"/>
  <c r="AE10151" i="1"/>
  <c r="AE10150" i="1"/>
  <c r="AE10149" i="1"/>
  <c r="AE10148" i="1"/>
  <c r="AE10147" i="1"/>
  <c r="AE10146" i="1"/>
  <c r="AE10145" i="1"/>
  <c r="AE10144" i="1"/>
  <c r="AE10143" i="1"/>
  <c r="AE10142" i="1"/>
  <c r="AE10141" i="1"/>
  <c r="AE10140" i="1"/>
  <c r="AE10139" i="1"/>
  <c r="AE10138" i="1"/>
  <c r="AE10137" i="1"/>
  <c r="AE10136" i="1"/>
  <c r="AE10135" i="1"/>
  <c r="AE10134" i="1"/>
  <c r="AE10133" i="1"/>
  <c r="AE10132" i="1"/>
  <c r="AE10131" i="1"/>
  <c r="AE10130" i="1"/>
  <c r="AE10129" i="1"/>
  <c r="AE10128" i="1"/>
  <c r="AE10127" i="1"/>
  <c r="AE10126" i="1"/>
  <c r="AE10125" i="1"/>
  <c r="AE10124" i="1"/>
  <c r="AE10123" i="1"/>
  <c r="AE10122" i="1"/>
  <c r="AE10121" i="1"/>
  <c r="AE10120" i="1"/>
  <c r="AE10119" i="1"/>
  <c r="AE10118" i="1"/>
  <c r="AE10117" i="1"/>
  <c r="AE10116" i="1"/>
  <c r="AE10115" i="1"/>
  <c r="AE10114" i="1"/>
  <c r="AE10113" i="1"/>
  <c r="AE10112" i="1"/>
  <c r="AE10111" i="1"/>
  <c r="AE10110" i="1"/>
  <c r="AE10109" i="1"/>
  <c r="AE10108" i="1"/>
  <c r="AE10107" i="1"/>
  <c r="AE10106" i="1"/>
  <c r="AE10105" i="1"/>
  <c r="AE10104" i="1"/>
  <c r="AE10103" i="1"/>
  <c r="AE10102" i="1"/>
  <c r="AE10101" i="1"/>
  <c r="AE10100" i="1"/>
  <c r="AE10099" i="1"/>
  <c r="AE10098" i="1"/>
  <c r="AE10097" i="1"/>
  <c r="AE10096" i="1"/>
  <c r="AE10095" i="1"/>
  <c r="AE10094" i="1"/>
  <c r="AE10093" i="1"/>
  <c r="AE10092" i="1"/>
  <c r="AE10091" i="1"/>
  <c r="AE10090" i="1"/>
  <c r="AE10089" i="1"/>
  <c r="AE10088" i="1"/>
  <c r="AE10087" i="1"/>
  <c r="AE10086" i="1"/>
  <c r="AE10085" i="1"/>
  <c r="AE10084" i="1"/>
  <c r="AE10083" i="1"/>
  <c r="AE10082" i="1"/>
  <c r="AE10081" i="1"/>
  <c r="AE10080" i="1"/>
  <c r="AE10079" i="1"/>
  <c r="AE10078" i="1"/>
  <c r="AE10077" i="1"/>
  <c r="AE10076" i="1"/>
  <c r="AE10075" i="1"/>
  <c r="AE10074" i="1"/>
  <c r="AE10073" i="1"/>
  <c r="AE10072" i="1"/>
  <c r="AE10071" i="1"/>
  <c r="AE10070" i="1"/>
  <c r="AE10069" i="1"/>
  <c r="AE10068" i="1"/>
  <c r="AE10067" i="1"/>
  <c r="AE10066" i="1"/>
  <c r="AE10065" i="1"/>
  <c r="AE10064" i="1"/>
  <c r="AE10063" i="1"/>
  <c r="AE10062" i="1"/>
  <c r="AE10061" i="1"/>
  <c r="AE10060" i="1"/>
  <c r="AE10059" i="1"/>
  <c r="AE10058" i="1"/>
  <c r="AE10057" i="1"/>
  <c r="AE10056" i="1"/>
  <c r="AE10055" i="1"/>
  <c r="AE10054" i="1"/>
  <c r="AE10053" i="1"/>
  <c r="AE10052" i="1"/>
  <c r="AE10051" i="1"/>
  <c r="AE10050" i="1"/>
  <c r="AE10049" i="1"/>
  <c r="AE10048" i="1"/>
  <c r="AE10047" i="1"/>
  <c r="AE10046" i="1"/>
  <c r="AE10045" i="1"/>
  <c r="AE10044" i="1"/>
  <c r="AE10043" i="1"/>
  <c r="AE10042" i="1"/>
  <c r="AE10041" i="1"/>
  <c r="AE10040" i="1"/>
  <c r="AE10039" i="1"/>
  <c r="AE10038" i="1"/>
  <c r="AE10037" i="1"/>
  <c r="AE10036" i="1"/>
  <c r="AE10035" i="1"/>
  <c r="AE10034" i="1"/>
  <c r="AE10033" i="1"/>
  <c r="AE10032" i="1"/>
  <c r="AE10031" i="1"/>
  <c r="AE10030" i="1"/>
  <c r="AE10029" i="1"/>
  <c r="AE10028" i="1"/>
  <c r="AE10027" i="1"/>
  <c r="AE10026" i="1"/>
  <c r="AE10025" i="1"/>
  <c r="AE10024" i="1"/>
  <c r="AE10023" i="1"/>
  <c r="AE10022" i="1"/>
  <c r="AE10021" i="1"/>
  <c r="AE10020" i="1"/>
  <c r="AE10019" i="1"/>
  <c r="AE10018" i="1"/>
  <c r="AE10017" i="1"/>
  <c r="AE10016" i="1"/>
  <c r="AE10015" i="1"/>
  <c r="AE10014" i="1"/>
  <c r="AE10013" i="1"/>
  <c r="AE10012" i="1"/>
  <c r="AE10011" i="1"/>
  <c r="AE10010" i="1"/>
  <c r="AE10009" i="1"/>
  <c r="AE10008" i="1"/>
  <c r="AE10007" i="1"/>
  <c r="AE10006" i="1"/>
  <c r="AE10005" i="1"/>
  <c r="AE10004" i="1"/>
  <c r="AE10003" i="1"/>
  <c r="AE10002" i="1"/>
  <c r="AE10001" i="1"/>
  <c r="AE10000" i="1"/>
  <c r="AE9999" i="1"/>
  <c r="AE9998" i="1"/>
  <c r="AE9997" i="1"/>
  <c r="AE9996" i="1"/>
  <c r="AE9995" i="1"/>
  <c r="AE9994" i="1"/>
  <c r="AE9993" i="1"/>
  <c r="AE9992" i="1"/>
  <c r="AE9991" i="1"/>
  <c r="AE9990" i="1"/>
  <c r="AE9989" i="1"/>
  <c r="AE9988" i="1"/>
  <c r="AE9987" i="1"/>
  <c r="AE9986" i="1"/>
  <c r="AE9985" i="1"/>
  <c r="AE9984" i="1"/>
  <c r="AE9983" i="1"/>
  <c r="AE9982" i="1"/>
  <c r="AE9981" i="1"/>
  <c r="AE9980" i="1"/>
  <c r="AE9979" i="1"/>
  <c r="AE9978" i="1"/>
  <c r="AE9977" i="1"/>
  <c r="AE9976" i="1"/>
  <c r="AE9975" i="1"/>
  <c r="AE9974" i="1"/>
  <c r="AE9973" i="1"/>
  <c r="AE9972" i="1"/>
  <c r="AE9971" i="1"/>
  <c r="AE9970" i="1"/>
  <c r="AE9969" i="1"/>
  <c r="AE9968" i="1"/>
  <c r="AE9967" i="1"/>
  <c r="AE9966" i="1"/>
  <c r="AE9965" i="1"/>
  <c r="AE9964" i="1"/>
  <c r="AE9963" i="1"/>
  <c r="AE9962" i="1"/>
  <c r="AE9961" i="1"/>
  <c r="AE9960" i="1"/>
  <c r="AE9959" i="1"/>
  <c r="AE9958" i="1"/>
  <c r="AE9957" i="1"/>
  <c r="AE9956" i="1"/>
  <c r="AE9955" i="1"/>
  <c r="AE9954" i="1"/>
  <c r="AE9953" i="1"/>
  <c r="AE9952" i="1"/>
  <c r="AE9951" i="1"/>
  <c r="AE9950" i="1"/>
  <c r="AE9949" i="1"/>
  <c r="AE9948" i="1"/>
  <c r="AE9947" i="1"/>
  <c r="AE9946" i="1"/>
  <c r="AE9945" i="1"/>
  <c r="AE9944" i="1"/>
  <c r="AE9943" i="1"/>
  <c r="AE9942" i="1"/>
  <c r="AE9941" i="1"/>
  <c r="AE9940" i="1"/>
  <c r="AE9939" i="1"/>
  <c r="AE9938" i="1"/>
  <c r="AE9937" i="1"/>
  <c r="AE9936" i="1"/>
  <c r="AE9935" i="1"/>
  <c r="AE9934" i="1"/>
  <c r="AE9933" i="1"/>
  <c r="AE9932" i="1"/>
  <c r="AE9931" i="1"/>
  <c r="AE9930" i="1"/>
  <c r="AE9929" i="1"/>
  <c r="AE9928" i="1"/>
  <c r="AE9927" i="1"/>
  <c r="AE9926" i="1"/>
  <c r="AE9925" i="1"/>
  <c r="AE9924" i="1"/>
  <c r="AE9923" i="1"/>
  <c r="AE9922" i="1"/>
  <c r="AE9921" i="1"/>
  <c r="AE9920" i="1"/>
  <c r="AE9919" i="1"/>
  <c r="AE9918" i="1"/>
  <c r="AE9917" i="1"/>
  <c r="AE9916" i="1"/>
  <c r="AE9915" i="1"/>
  <c r="AE9914" i="1"/>
  <c r="AE9913" i="1"/>
  <c r="AE9912" i="1"/>
  <c r="AE9911" i="1"/>
  <c r="AE9910" i="1"/>
  <c r="AE9909" i="1"/>
  <c r="AE9908" i="1"/>
  <c r="AE9907" i="1"/>
  <c r="AE9906" i="1"/>
  <c r="AE9905" i="1"/>
  <c r="AE9904" i="1"/>
  <c r="AE9903" i="1"/>
  <c r="AE9902" i="1"/>
  <c r="AE9901" i="1"/>
  <c r="AE9900" i="1"/>
  <c r="AE9899" i="1"/>
  <c r="AE9898" i="1"/>
  <c r="AE9897" i="1"/>
  <c r="AE9896" i="1"/>
  <c r="AE9895" i="1"/>
  <c r="AE9894" i="1"/>
  <c r="AE9893" i="1"/>
  <c r="AE9892" i="1"/>
  <c r="AE9891" i="1"/>
  <c r="AE9890" i="1"/>
  <c r="AE9889" i="1"/>
  <c r="AE9888" i="1"/>
  <c r="AE9887" i="1"/>
  <c r="AE9886" i="1"/>
  <c r="AE9885" i="1"/>
  <c r="AE9884" i="1"/>
  <c r="AE9883" i="1"/>
  <c r="AE9882" i="1"/>
  <c r="AE9881" i="1"/>
  <c r="AE9880" i="1"/>
  <c r="AE9879" i="1"/>
  <c r="AE9878" i="1"/>
  <c r="AE9877" i="1"/>
  <c r="AE9876" i="1"/>
  <c r="AE9875" i="1"/>
  <c r="AE9874" i="1"/>
  <c r="AE9873" i="1"/>
  <c r="AE9872" i="1"/>
  <c r="AE9871" i="1"/>
  <c r="AE9870" i="1"/>
  <c r="AE9869" i="1"/>
  <c r="AE9868" i="1"/>
  <c r="AE9867" i="1"/>
  <c r="AE9866" i="1"/>
  <c r="AE9865" i="1"/>
  <c r="AE9864" i="1"/>
  <c r="AE9863" i="1"/>
  <c r="AE9862" i="1"/>
  <c r="AE9861" i="1"/>
  <c r="AE9860" i="1"/>
  <c r="AE9859" i="1"/>
  <c r="AE9858" i="1"/>
  <c r="AE9857" i="1"/>
  <c r="AE9856" i="1"/>
  <c r="AE9855" i="1"/>
  <c r="AE9854" i="1"/>
  <c r="AE9853" i="1"/>
  <c r="AE9852" i="1"/>
  <c r="AE9851" i="1"/>
  <c r="AE9850" i="1"/>
  <c r="AE9849" i="1"/>
  <c r="AE9848" i="1"/>
  <c r="AE9847" i="1"/>
  <c r="AE9846" i="1"/>
  <c r="AE9845" i="1"/>
  <c r="AE9844" i="1"/>
  <c r="AE9843" i="1"/>
  <c r="AE9842" i="1"/>
  <c r="AE9841" i="1"/>
  <c r="AE9840" i="1"/>
  <c r="AE9839" i="1"/>
  <c r="AE9838" i="1"/>
  <c r="AE9837" i="1"/>
  <c r="AE9836" i="1"/>
  <c r="AE9835" i="1"/>
  <c r="AE9834" i="1"/>
  <c r="AE9833" i="1"/>
  <c r="AE9832" i="1"/>
  <c r="AE9831" i="1"/>
  <c r="AE9830" i="1"/>
  <c r="AE9829" i="1"/>
  <c r="AE9828" i="1"/>
  <c r="AE9827" i="1"/>
  <c r="AE9826" i="1"/>
  <c r="AE9825" i="1"/>
  <c r="AE9824" i="1"/>
  <c r="AE9823" i="1"/>
  <c r="AE9822" i="1"/>
  <c r="AE9821" i="1"/>
  <c r="AE9820" i="1"/>
  <c r="AE9819" i="1"/>
  <c r="AE9818" i="1"/>
  <c r="AE9817" i="1"/>
  <c r="AE9816" i="1"/>
  <c r="AE9815" i="1"/>
  <c r="AE9814" i="1"/>
  <c r="AE9813" i="1"/>
  <c r="AE9812" i="1"/>
  <c r="AE9811" i="1"/>
  <c r="AE9810" i="1"/>
  <c r="AE9809" i="1"/>
  <c r="AE9808" i="1"/>
  <c r="AE9807" i="1"/>
  <c r="AE9806" i="1"/>
  <c r="AE9805" i="1"/>
  <c r="AE9804" i="1"/>
  <c r="AE9803" i="1"/>
  <c r="AE9802" i="1"/>
  <c r="AE9801" i="1"/>
  <c r="AE9800" i="1"/>
  <c r="AE9799" i="1"/>
  <c r="AE9798" i="1"/>
  <c r="AE9797" i="1"/>
  <c r="AE9796" i="1"/>
  <c r="AE9795" i="1"/>
  <c r="AE9794" i="1"/>
  <c r="AE9793" i="1"/>
  <c r="AE9792" i="1"/>
  <c r="AE9791" i="1"/>
  <c r="AE9790" i="1"/>
  <c r="AE9789" i="1"/>
  <c r="AE9788" i="1"/>
  <c r="AE9787" i="1"/>
  <c r="AE9786" i="1"/>
  <c r="AE9785" i="1"/>
  <c r="AE9784" i="1"/>
  <c r="AE9783" i="1"/>
  <c r="AE9782" i="1"/>
  <c r="AE9781" i="1"/>
  <c r="AE9780" i="1"/>
  <c r="AE9779" i="1"/>
  <c r="AE9778" i="1"/>
  <c r="AE9777" i="1"/>
  <c r="AE9776" i="1"/>
  <c r="AE9775" i="1"/>
  <c r="AE9774" i="1"/>
  <c r="AE9773" i="1"/>
  <c r="AE9772" i="1"/>
  <c r="AE9771" i="1"/>
  <c r="AE9770" i="1"/>
  <c r="AE9769" i="1"/>
  <c r="AE9768" i="1"/>
  <c r="AE9767" i="1"/>
  <c r="AE9766" i="1"/>
  <c r="AE9765" i="1"/>
  <c r="AE9764" i="1"/>
  <c r="AE9763" i="1"/>
  <c r="AE9762" i="1"/>
  <c r="AE9761" i="1"/>
  <c r="AE9760" i="1"/>
  <c r="AE9759" i="1"/>
  <c r="AE9758" i="1"/>
  <c r="AE9757" i="1"/>
  <c r="AE9756" i="1"/>
  <c r="AE9755" i="1"/>
  <c r="AE9754" i="1"/>
  <c r="AE9753" i="1"/>
  <c r="AE9752" i="1"/>
  <c r="AE9751" i="1"/>
  <c r="AE9750" i="1"/>
  <c r="AE9749" i="1"/>
  <c r="AE9748" i="1"/>
  <c r="AE9747" i="1"/>
  <c r="AE9746" i="1"/>
  <c r="AE9745" i="1"/>
  <c r="AE9744" i="1"/>
  <c r="AE9743" i="1"/>
  <c r="AE9742" i="1"/>
  <c r="AE9741" i="1"/>
  <c r="AE9740" i="1"/>
  <c r="AE9739" i="1"/>
  <c r="AE9738" i="1"/>
  <c r="AE9737" i="1"/>
  <c r="AE9736" i="1"/>
  <c r="AE9735" i="1"/>
  <c r="AE9734" i="1"/>
  <c r="AE9733" i="1"/>
  <c r="AE9732" i="1"/>
  <c r="AE9731" i="1"/>
  <c r="AE9730" i="1"/>
  <c r="AE9729" i="1"/>
  <c r="AE9728" i="1"/>
  <c r="AE9727" i="1"/>
  <c r="AE9726" i="1"/>
  <c r="AE9725" i="1"/>
  <c r="AE9724" i="1"/>
  <c r="AE9723" i="1"/>
  <c r="AE9722" i="1"/>
  <c r="AE9721" i="1"/>
  <c r="AE9720" i="1"/>
  <c r="AE9719" i="1"/>
  <c r="AE9718" i="1"/>
  <c r="AE9717" i="1"/>
  <c r="AE9716" i="1"/>
  <c r="AE9715" i="1"/>
  <c r="AE9714" i="1"/>
  <c r="AE9713" i="1"/>
  <c r="AE9712" i="1"/>
  <c r="AE9711" i="1"/>
  <c r="AE9710" i="1"/>
  <c r="AE9709" i="1"/>
  <c r="AE9708" i="1"/>
  <c r="AE9707" i="1"/>
  <c r="AE9706" i="1"/>
  <c r="AE9705" i="1"/>
  <c r="AE9704" i="1"/>
  <c r="AE9703" i="1"/>
  <c r="AE9702" i="1"/>
  <c r="AE9701" i="1"/>
  <c r="AE9700" i="1"/>
  <c r="AE9699" i="1"/>
  <c r="AE9698" i="1"/>
  <c r="AE9697" i="1"/>
  <c r="AE9696" i="1"/>
  <c r="AE9695" i="1"/>
  <c r="AE9694" i="1"/>
  <c r="AE9693" i="1"/>
  <c r="AE9692" i="1"/>
  <c r="AE9691" i="1"/>
  <c r="AE9690" i="1"/>
  <c r="AE9689" i="1"/>
  <c r="AE9688" i="1"/>
  <c r="AE9687" i="1"/>
  <c r="AE9686" i="1"/>
  <c r="AE9685" i="1"/>
  <c r="AE9684" i="1"/>
  <c r="AE9683" i="1"/>
  <c r="AE9682" i="1"/>
  <c r="AE9681" i="1"/>
  <c r="AE9680" i="1"/>
  <c r="AE9679" i="1"/>
  <c r="AE9678" i="1"/>
  <c r="AE9677" i="1"/>
  <c r="AE9676" i="1"/>
  <c r="AE9675" i="1"/>
  <c r="AE9674" i="1"/>
  <c r="AE9673" i="1"/>
  <c r="AE9672" i="1"/>
  <c r="AE9671" i="1"/>
  <c r="AE9670" i="1"/>
  <c r="AE9669" i="1"/>
  <c r="AE9668" i="1"/>
  <c r="AE9667" i="1"/>
  <c r="AE9666" i="1"/>
  <c r="AE9665" i="1"/>
  <c r="AE9664" i="1"/>
  <c r="AE9663" i="1"/>
  <c r="AE9662" i="1"/>
  <c r="AE9661" i="1"/>
  <c r="AE9660" i="1"/>
  <c r="AE9659" i="1"/>
  <c r="AE9658" i="1"/>
  <c r="AE9657" i="1"/>
  <c r="AE9656" i="1"/>
  <c r="AE9655" i="1"/>
  <c r="AE9654" i="1"/>
  <c r="AE9653" i="1"/>
  <c r="AE9652" i="1"/>
  <c r="AE9651" i="1"/>
  <c r="AE9650" i="1"/>
  <c r="AE9649" i="1"/>
  <c r="AE9648" i="1"/>
  <c r="AE9647" i="1"/>
  <c r="AE9646" i="1"/>
  <c r="AE9645" i="1"/>
  <c r="AE9644" i="1"/>
  <c r="AE9643" i="1"/>
  <c r="AE9642" i="1"/>
  <c r="AE9641" i="1"/>
  <c r="AE9640" i="1"/>
  <c r="AE9639" i="1"/>
  <c r="AE9638" i="1"/>
  <c r="AE9637" i="1"/>
  <c r="AE9636" i="1"/>
  <c r="AE9635" i="1"/>
  <c r="AE9634" i="1"/>
  <c r="AE9633" i="1"/>
  <c r="AE9632" i="1"/>
  <c r="AE9631" i="1"/>
  <c r="AE9630" i="1"/>
  <c r="AE9629" i="1"/>
  <c r="AE9628" i="1"/>
  <c r="AE9627" i="1"/>
  <c r="AE9626" i="1"/>
  <c r="AE9625" i="1"/>
  <c r="AE9624" i="1"/>
  <c r="AE9623" i="1"/>
  <c r="AE9622" i="1"/>
  <c r="AE9621" i="1"/>
  <c r="AE9620" i="1"/>
  <c r="AE9619" i="1"/>
  <c r="AE9618" i="1"/>
  <c r="AE9617" i="1"/>
  <c r="AE9616" i="1"/>
  <c r="AE9615" i="1"/>
  <c r="AE9614" i="1"/>
  <c r="AE9613" i="1"/>
  <c r="AE9612" i="1"/>
  <c r="AE9611" i="1"/>
  <c r="AE9610" i="1"/>
  <c r="AE9609" i="1"/>
  <c r="AE9608" i="1"/>
  <c r="AE9607" i="1"/>
  <c r="AE9606" i="1"/>
  <c r="AE9605" i="1"/>
  <c r="AE9604" i="1"/>
  <c r="AE9603" i="1"/>
  <c r="AE9602" i="1"/>
  <c r="AE9601" i="1"/>
  <c r="AE9600" i="1"/>
  <c r="AE9599" i="1"/>
  <c r="AE9598" i="1"/>
  <c r="AE9597" i="1"/>
  <c r="AE9596" i="1"/>
  <c r="AE9595" i="1"/>
  <c r="AE9594" i="1"/>
  <c r="AE9593" i="1"/>
  <c r="AE9592" i="1"/>
  <c r="AE9591" i="1"/>
  <c r="AE9590" i="1"/>
  <c r="AE9589" i="1"/>
  <c r="AE9588" i="1"/>
  <c r="AE9587" i="1"/>
  <c r="AE9586" i="1"/>
  <c r="AE9585" i="1"/>
  <c r="AE9584" i="1"/>
  <c r="AE9583" i="1"/>
  <c r="AE9582" i="1"/>
  <c r="AE9581" i="1"/>
  <c r="AE9580" i="1"/>
  <c r="AE9579" i="1"/>
  <c r="AE9578" i="1"/>
  <c r="AE9577" i="1"/>
  <c r="AE9576" i="1"/>
  <c r="AE9575" i="1"/>
  <c r="AE9574" i="1"/>
  <c r="AE9573" i="1"/>
  <c r="AE9572" i="1"/>
  <c r="AE9571" i="1"/>
  <c r="AE9570" i="1"/>
  <c r="AE9569" i="1"/>
  <c r="AE9568" i="1"/>
  <c r="AE9567" i="1"/>
  <c r="AE9566" i="1"/>
  <c r="AE9565" i="1"/>
  <c r="AE9564" i="1"/>
  <c r="AE9563" i="1"/>
  <c r="AE9562" i="1"/>
  <c r="AE9561" i="1"/>
  <c r="AE9560" i="1"/>
  <c r="AE9559" i="1"/>
  <c r="AE9558" i="1"/>
  <c r="AE9557" i="1"/>
  <c r="AE9556" i="1"/>
  <c r="AE9555" i="1"/>
  <c r="AE9554" i="1"/>
  <c r="AE9553" i="1"/>
  <c r="AE9552" i="1"/>
  <c r="AE9551" i="1"/>
  <c r="AE9550" i="1"/>
  <c r="AE9549" i="1"/>
  <c r="AE9548" i="1"/>
  <c r="AE9547" i="1"/>
  <c r="AE9546" i="1"/>
  <c r="AE9545" i="1"/>
  <c r="AE9544" i="1"/>
  <c r="AE9543" i="1"/>
  <c r="AE9542" i="1"/>
  <c r="AE9541" i="1"/>
  <c r="AE9540" i="1"/>
  <c r="AE9539" i="1"/>
  <c r="AE9538" i="1"/>
  <c r="AE9537" i="1"/>
  <c r="AE9536" i="1"/>
  <c r="AE9535" i="1"/>
  <c r="AE9534" i="1"/>
  <c r="AE9533" i="1"/>
  <c r="AE9532" i="1"/>
  <c r="AE9531" i="1"/>
  <c r="AE9530" i="1"/>
  <c r="AE9529" i="1"/>
  <c r="AE9528" i="1"/>
  <c r="AE9527" i="1"/>
  <c r="AE9526" i="1"/>
  <c r="AE9525" i="1"/>
  <c r="AE9524" i="1"/>
  <c r="AE9523" i="1"/>
  <c r="AE9522" i="1"/>
  <c r="AE9521" i="1"/>
  <c r="AE9520" i="1"/>
  <c r="AE9519" i="1"/>
  <c r="AE9518" i="1"/>
  <c r="AE9517" i="1"/>
  <c r="AE9516" i="1"/>
  <c r="AE9515" i="1"/>
  <c r="AE9514" i="1"/>
  <c r="AE9513" i="1"/>
  <c r="AE9512" i="1"/>
  <c r="AE9511" i="1"/>
  <c r="AE9510" i="1"/>
  <c r="AE9509" i="1"/>
  <c r="AE9508" i="1"/>
  <c r="AE9507" i="1"/>
  <c r="AE9506" i="1"/>
  <c r="AE9505" i="1"/>
  <c r="AE9504" i="1"/>
  <c r="AE9503" i="1"/>
  <c r="AE9502" i="1"/>
  <c r="AE9501" i="1"/>
  <c r="AE9500" i="1"/>
  <c r="AE9499" i="1"/>
  <c r="AE9498" i="1"/>
  <c r="AE9497" i="1"/>
  <c r="AE9496" i="1"/>
  <c r="AE9495" i="1"/>
  <c r="AE9494" i="1"/>
  <c r="AE9493" i="1"/>
  <c r="AE9492" i="1"/>
  <c r="AE9491" i="1"/>
  <c r="AE9490" i="1"/>
  <c r="AE9489" i="1"/>
  <c r="AE9488" i="1"/>
  <c r="AE9487" i="1"/>
  <c r="AE9486" i="1"/>
  <c r="AE9485" i="1"/>
  <c r="AE9484" i="1"/>
  <c r="AE9483" i="1"/>
  <c r="AE9482" i="1"/>
  <c r="AE9481" i="1"/>
  <c r="AE9480" i="1"/>
  <c r="AE9479" i="1"/>
  <c r="AE9478" i="1"/>
  <c r="AE9477" i="1"/>
  <c r="AE9476" i="1"/>
  <c r="AE9475" i="1"/>
  <c r="AE9474" i="1"/>
  <c r="AE9473" i="1"/>
  <c r="AE9472" i="1"/>
  <c r="AE9471" i="1"/>
  <c r="AE9470" i="1"/>
  <c r="AE9469" i="1"/>
  <c r="AE9468" i="1"/>
  <c r="AE9467" i="1"/>
  <c r="AE9466" i="1"/>
  <c r="AE9465" i="1"/>
  <c r="AE9464" i="1"/>
  <c r="AE9463" i="1"/>
  <c r="AE9462" i="1"/>
  <c r="AE9461" i="1"/>
  <c r="AE9460" i="1"/>
  <c r="AE9459" i="1"/>
  <c r="AE9458" i="1"/>
  <c r="AE9457" i="1"/>
  <c r="AE9456" i="1"/>
  <c r="AE9455" i="1"/>
  <c r="AE9454" i="1"/>
  <c r="AE9453" i="1"/>
  <c r="AE9452" i="1"/>
  <c r="AE9451" i="1"/>
  <c r="AE9450" i="1"/>
  <c r="AE9449" i="1"/>
  <c r="AE9448" i="1"/>
  <c r="AE9447" i="1"/>
  <c r="AE9446" i="1"/>
  <c r="AE9445" i="1"/>
  <c r="AE9444" i="1"/>
  <c r="AE9443" i="1"/>
  <c r="AE9442" i="1"/>
  <c r="AE9441" i="1"/>
  <c r="AE9440" i="1"/>
  <c r="AE9439" i="1"/>
  <c r="AE9438" i="1"/>
  <c r="AE9437" i="1"/>
  <c r="AE9436" i="1"/>
  <c r="AE9435" i="1"/>
  <c r="AE9434" i="1"/>
  <c r="AE9433" i="1"/>
  <c r="AE9432" i="1"/>
  <c r="AE9431" i="1"/>
  <c r="AE9430" i="1"/>
  <c r="AE9429" i="1"/>
  <c r="AE9428" i="1"/>
  <c r="AE9427" i="1"/>
  <c r="AE9426" i="1"/>
  <c r="AE9425" i="1"/>
  <c r="AE9424" i="1"/>
  <c r="AE9423" i="1"/>
  <c r="AE9422" i="1"/>
  <c r="AE9421" i="1"/>
  <c r="AE9420" i="1"/>
  <c r="AE9419" i="1"/>
  <c r="AE9418" i="1"/>
  <c r="AE9417" i="1"/>
  <c r="AE9416" i="1"/>
  <c r="AE9415" i="1"/>
  <c r="AE9414" i="1"/>
  <c r="AE9413" i="1"/>
  <c r="AE9412" i="1"/>
  <c r="AE9411" i="1"/>
  <c r="AE9410" i="1"/>
  <c r="AE9409" i="1"/>
  <c r="AE9408" i="1"/>
  <c r="AE9407" i="1"/>
  <c r="AE9406" i="1"/>
  <c r="AE9405" i="1"/>
  <c r="AE9404" i="1"/>
  <c r="AE9403" i="1"/>
  <c r="AE9402" i="1"/>
  <c r="AE9401" i="1"/>
  <c r="AE9400" i="1"/>
  <c r="AE9399" i="1"/>
  <c r="AE9398" i="1"/>
  <c r="AE9397" i="1"/>
  <c r="AE9396" i="1"/>
  <c r="AE9395" i="1"/>
  <c r="AE9394" i="1"/>
  <c r="AE9393" i="1"/>
  <c r="AE9392" i="1"/>
  <c r="AE9391" i="1"/>
  <c r="AE9390" i="1"/>
  <c r="AE9389" i="1"/>
  <c r="AE9388" i="1"/>
  <c r="AE9387" i="1"/>
  <c r="AE9386" i="1"/>
  <c r="AE9385" i="1"/>
  <c r="AE9384" i="1"/>
  <c r="AE9383" i="1"/>
  <c r="AE9382" i="1"/>
  <c r="AE9381" i="1"/>
  <c r="AE9380" i="1"/>
  <c r="AE9379" i="1"/>
  <c r="AE9378" i="1"/>
  <c r="AE9377" i="1"/>
  <c r="AE9376" i="1"/>
  <c r="AE9375" i="1"/>
  <c r="AE9374" i="1"/>
  <c r="AE9373" i="1"/>
  <c r="AE9372" i="1"/>
  <c r="AE9371" i="1"/>
  <c r="AE9370" i="1"/>
  <c r="AE9369" i="1"/>
  <c r="AE9368" i="1"/>
  <c r="AE9367" i="1"/>
  <c r="AE9366" i="1"/>
  <c r="AE9365" i="1"/>
  <c r="AE9364" i="1"/>
  <c r="AE9363" i="1"/>
  <c r="AE9362" i="1"/>
  <c r="AE9361" i="1"/>
  <c r="AE9360" i="1"/>
  <c r="AE9359" i="1"/>
  <c r="AE9358" i="1"/>
  <c r="AE9357" i="1"/>
  <c r="AE9356" i="1"/>
  <c r="AE9355" i="1"/>
  <c r="AE9354" i="1"/>
  <c r="AE9353" i="1"/>
  <c r="AE9352" i="1"/>
  <c r="AE9351" i="1"/>
  <c r="AE9350" i="1"/>
  <c r="AE9349" i="1"/>
  <c r="AE9348" i="1"/>
  <c r="AE9347" i="1"/>
  <c r="AE9346" i="1"/>
  <c r="AE9345" i="1"/>
  <c r="AE9344" i="1"/>
  <c r="AE9343" i="1"/>
  <c r="AE9342" i="1"/>
  <c r="AE9341" i="1"/>
  <c r="AE9340" i="1"/>
  <c r="AE9339" i="1"/>
  <c r="AE9338" i="1"/>
  <c r="AE9337" i="1"/>
  <c r="AE9336" i="1"/>
  <c r="AE9335" i="1"/>
  <c r="AE9334" i="1"/>
  <c r="AE9333" i="1"/>
  <c r="AE9332" i="1"/>
  <c r="AE9331" i="1"/>
  <c r="AE9330" i="1"/>
  <c r="AE9329" i="1"/>
  <c r="AE9328" i="1"/>
  <c r="AE9327" i="1"/>
  <c r="AE9326" i="1"/>
  <c r="AE9325" i="1"/>
  <c r="AE9324" i="1"/>
  <c r="AE9323" i="1"/>
  <c r="AE9322" i="1"/>
  <c r="AE9321" i="1"/>
  <c r="AE9320" i="1"/>
  <c r="AE9319" i="1"/>
  <c r="AE9318" i="1"/>
  <c r="AE9317" i="1"/>
  <c r="AE9316" i="1"/>
  <c r="AE9315" i="1"/>
  <c r="AE9314" i="1"/>
  <c r="AE9313" i="1"/>
  <c r="AE9312" i="1"/>
  <c r="AE9311" i="1"/>
  <c r="AE9310" i="1"/>
  <c r="AE9309" i="1"/>
  <c r="AE9308" i="1"/>
  <c r="AE9307" i="1"/>
  <c r="AE9306" i="1"/>
  <c r="AE9305" i="1"/>
  <c r="AE9304" i="1"/>
  <c r="AE9303" i="1"/>
  <c r="AE9302" i="1"/>
  <c r="AE9301" i="1"/>
  <c r="AE9300" i="1"/>
  <c r="AE9299" i="1"/>
  <c r="AE9298" i="1"/>
  <c r="AE9297" i="1"/>
  <c r="AE9296" i="1"/>
  <c r="AE9295" i="1"/>
  <c r="AE9294" i="1"/>
  <c r="AE9293" i="1"/>
  <c r="AE9292" i="1"/>
  <c r="AE9291" i="1"/>
  <c r="AE9290" i="1"/>
  <c r="AE9289" i="1"/>
  <c r="AE9288" i="1"/>
  <c r="AE9287" i="1"/>
  <c r="AE9286" i="1"/>
  <c r="AE9285" i="1"/>
  <c r="AE9284" i="1"/>
  <c r="AE9283" i="1"/>
  <c r="AE9282" i="1"/>
  <c r="AE9281" i="1"/>
  <c r="AE9280" i="1"/>
  <c r="AE9279" i="1"/>
  <c r="AE9278" i="1"/>
  <c r="AE9277" i="1"/>
  <c r="AE9276" i="1"/>
  <c r="AE9275" i="1"/>
  <c r="AE9274" i="1"/>
  <c r="AE9273" i="1"/>
  <c r="AE9272" i="1"/>
  <c r="AE9271" i="1"/>
  <c r="AE9270" i="1"/>
  <c r="AE9269" i="1"/>
  <c r="AE9268" i="1"/>
  <c r="AE9267" i="1"/>
  <c r="AE9266" i="1"/>
  <c r="AE9265" i="1"/>
  <c r="AE9264" i="1"/>
  <c r="AE9263" i="1"/>
  <c r="AE9262" i="1"/>
  <c r="AE9261" i="1"/>
  <c r="AE9260" i="1"/>
  <c r="AE9259" i="1"/>
  <c r="AE9258" i="1"/>
  <c r="AE9257" i="1"/>
  <c r="AE9256" i="1"/>
  <c r="AE9255" i="1"/>
  <c r="AE9254" i="1"/>
  <c r="AE9253" i="1"/>
  <c r="AE9252" i="1"/>
  <c r="AE9251" i="1"/>
  <c r="AE9250" i="1"/>
  <c r="AE9249" i="1"/>
  <c r="AE9248" i="1"/>
  <c r="AE9247" i="1"/>
  <c r="AE9246" i="1"/>
  <c r="AE9245" i="1"/>
  <c r="AE9244" i="1"/>
  <c r="AE9243" i="1"/>
  <c r="AE9242" i="1"/>
  <c r="AE9241" i="1"/>
  <c r="AE9240" i="1"/>
  <c r="AE9239" i="1"/>
  <c r="AE9238" i="1"/>
  <c r="AE9237" i="1"/>
  <c r="AE9236" i="1"/>
  <c r="AE9235" i="1"/>
  <c r="AE9234" i="1"/>
  <c r="AE9233" i="1"/>
  <c r="AE9232" i="1"/>
  <c r="AE9231" i="1"/>
  <c r="AE9230" i="1"/>
  <c r="AE9229" i="1"/>
  <c r="AE9228" i="1"/>
  <c r="AE9227" i="1"/>
  <c r="AE9226" i="1"/>
  <c r="AE9225" i="1"/>
  <c r="AE9224" i="1"/>
  <c r="AE9223" i="1"/>
  <c r="AE9222" i="1"/>
  <c r="AE9221" i="1"/>
  <c r="AE9220" i="1"/>
  <c r="AE9219" i="1"/>
  <c r="AE9218" i="1"/>
  <c r="AE9217" i="1"/>
  <c r="AE9216" i="1"/>
  <c r="AE9215" i="1"/>
  <c r="AE9214" i="1"/>
  <c r="AE9213" i="1"/>
  <c r="AE9212" i="1"/>
  <c r="AE9211" i="1"/>
  <c r="AE9210" i="1"/>
  <c r="AE9209" i="1"/>
  <c r="AE9208" i="1"/>
  <c r="AE9207" i="1"/>
  <c r="AE9206" i="1"/>
  <c r="AE9205" i="1"/>
  <c r="AE9204" i="1"/>
  <c r="AE9203" i="1"/>
  <c r="AE9202" i="1"/>
  <c r="AE9201" i="1"/>
  <c r="AE9200" i="1"/>
  <c r="AE9199" i="1"/>
  <c r="AE9198" i="1"/>
  <c r="AE9197" i="1"/>
  <c r="AE9196" i="1"/>
  <c r="AE9195" i="1"/>
  <c r="AE9194" i="1"/>
  <c r="AE9193" i="1"/>
  <c r="AE9192" i="1"/>
  <c r="AE9191" i="1"/>
  <c r="AE9190" i="1"/>
  <c r="AE9189" i="1"/>
  <c r="AE9188" i="1"/>
  <c r="AE9187" i="1"/>
  <c r="AE9186" i="1"/>
  <c r="AE9185" i="1"/>
  <c r="AE9184" i="1"/>
  <c r="AE9183" i="1"/>
  <c r="AE9182" i="1"/>
  <c r="AE9181" i="1"/>
  <c r="AE9180" i="1"/>
  <c r="AE9179" i="1"/>
  <c r="AE9178" i="1"/>
  <c r="AE9177" i="1"/>
  <c r="AE9176" i="1"/>
  <c r="AE9175" i="1"/>
  <c r="AE9174" i="1"/>
  <c r="AE9173" i="1"/>
  <c r="AE9172" i="1"/>
  <c r="AE9171" i="1"/>
  <c r="AE9170" i="1"/>
  <c r="AE9169" i="1"/>
  <c r="AE9168" i="1"/>
  <c r="AE9167" i="1"/>
  <c r="AE9166" i="1"/>
  <c r="AE9165" i="1"/>
  <c r="AE9164" i="1"/>
  <c r="AE9163" i="1"/>
  <c r="AE9162" i="1"/>
  <c r="AE9161" i="1"/>
  <c r="AE9160" i="1"/>
  <c r="AE9159" i="1"/>
  <c r="AE9158" i="1"/>
  <c r="AE9157" i="1"/>
  <c r="AE9156" i="1"/>
  <c r="AE9155" i="1"/>
  <c r="AE9154" i="1"/>
  <c r="AE9153" i="1"/>
  <c r="AE9152" i="1"/>
  <c r="AE9151" i="1"/>
  <c r="AE9150" i="1"/>
  <c r="AE9149" i="1"/>
  <c r="AE9148" i="1"/>
  <c r="AE9147" i="1"/>
  <c r="AE9146" i="1"/>
  <c r="AE9145" i="1"/>
  <c r="AE9144" i="1"/>
  <c r="AE9143" i="1"/>
  <c r="AE9142" i="1"/>
  <c r="AE9141" i="1"/>
  <c r="AE9140" i="1"/>
  <c r="AE9139" i="1"/>
  <c r="AE9138" i="1"/>
  <c r="AE9137" i="1"/>
  <c r="AE9136" i="1"/>
  <c r="AE9135" i="1"/>
  <c r="AE9134" i="1"/>
  <c r="AE9133" i="1"/>
  <c r="AE9132" i="1"/>
  <c r="AE9131" i="1"/>
  <c r="AE9130" i="1"/>
  <c r="AE9129" i="1"/>
  <c r="AE9128" i="1"/>
  <c r="AE9127" i="1"/>
  <c r="AE9126" i="1"/>
  <c r="AE9125" i="1"/>
  <c r="AE9124" i="1"/>
  <c r="AE9123" i="1"/>
  <c r="AE9122" i="1"/>
  <c r="AE9121" i="1"/>
  <c r="AE9120" i="1"/>
  <c r="AE9119" i="1"/>
  <c r="AE9118" i="1"/>
  <c r="AE9117" i="1"/>
  <c r="AE9116" i="1"/>
  <c r="AE9115" i="1"/>
  <c r="AE9114" i="1"/>
  <c r="AE9113" i="1"/>
  <c r="AE9112" i="1"/>
  <c r="AE9111" i="1"/>
  <c r="AE9110" i="1"/>
  <c r="AE9109" i="1"/>
  <c r="AE9108" i="1"/>
  <c r="AE9107" i="1"/>
  <c r="AE9106" i="1"/>
  <c r="AE9105" i="1"/>
  <c r="AE9104" i="1"/>
  <c r="AE9103" i="1"/>
  <c r="AE9102" i="1"/>
  <c r="AE9101" i="1"/>
  <c r="AE9100" i="1"/>
  <c r="AE9099" i="1"/>
  <c r="AE9098" i="1"/>
  <c r="AE9097" i="1"/>
  <c r="AE9096" i="1"/>
  <c r="AE9095" i="1"/>
  <c r="AE9094" i="1"/>
  <c r="AE9093" i="1"/>
  <c r="AE9092" i="1"/>
  <c r="AE9091" i="1"/>
  <c r="AE9090" i="1"/>
  <c r="AE9089" i="1"/>
  <c r="AE9088" i="1"/>
  <c r="AE9087" i="1"/>
  <c r="AE9086" i="1"/>
  <c r="AE9085" i="1"/>
  <c r="AE9084" i="1"/>
  <c r="AE9083" i="1"/>
  <c r="AE9082" i="1"/>
  <c r="AE9081" i="1"/>
  <c r="AE9080" i="1"/>
  <c r="AE9079" i="1"/>
  <c r="AE9078" i="1"/>
  <c r="AE9077" i="1"/>
  <c r="AE9076" i="1"/>
  <c r="AE9075" i="1"/>
  <c r="AE9074" i="1"/>
  <c r="AE9073" i="1"/>
  <c r="AE9072" i="1"/>
  <c r="AE9071" i="1"/>
  <c r="AE9070" i="1"/>
  <c r="AE9069" i="1"/>
  <c r="AE9068" i="1"/>
  <c r="AE9067" i="1"/>
  <c r="AE9066" i="1"/>
  <c r="AE9065" i="1"/>
  <c r="AE9064" i="1"/>
  <c r="AE9063" i="1"/>
  <c r="AE9062" i="1"/>
  <c r="AE9061" i="1"/>
  <c r="AE9060" i="1"/>
  <c r="AE9059" i="1"/>
  <c r="AE9058" i="1"/>
  <c r="AE9057" i="1"/>
  <c r="AE9056" i="1"/>
  <c r="AE9055" i="1"/>
  <c r="AE9054" i="1"/>
  <c r="AE9053" i="1"/>
  <c r="AE9052" i="1"/>
  <c r="AE9051" i="1"/>
  <c r="AE9050" i="1"/>
  <c r="AE9049" i="1"/>
  <c r="AE9048" i="1"/>
  <c r="AE9047" i="1"/>
  <c r="AE9046" i="1"/>
  <c r="AE9045" i="1"/>
  <c r="AE9044" i="1"/>
  <c r="AE9043" i="1"/>
  <c r="AE9042" i="1"/>
  <c r="AE9041" i="1"/>
  <c r="AE9040" i="1"/>
  <c r="AE9039" i="1"/>
  <c r="AE9038" i="1"/>
  <c r="AE9037" i="1"/>
  <c r="AE9036" i="1"/>
  <c r="AE9035" i="1"/>
  <c r="AE9034" i="1"/>
  <c r="AE9033" i="1"/>
  <c r="AE9032" i="1"/>
  <c r="AE9031" i="1"/>
  <c r="AE9030" i="1"/>
  <c r="AE9029" i="1"/>
  <c r="AE9028" i="1"/>
  <c r="AE9027" i="1"/>
  <c r="AE9026" i="1"/>
  <c r="AE9025" i="1"/>
  <c r="AE9024" i="1"/>
  <c r="AE9023" i="1"/>
  <c r="AE9022" i="1"/>
  <c r="AE9021" i="1"/>
  <c r="AE9020" i="1"/>
  <c r="AE9019" i="1"/>
  <c r="AE9018" i="1"/>
  <c r="AE9017" i="1"/>
  <c r="AE9016" i="1"/>
  <c r="AE9015" i="1"/>
  <c r="AE9014" i="1"/>
  <c r="AE9013" i="1"/>
  <c r="AE9012" i="1"/>
  <c r="AE9011" i="1"/>
  <c r="AE9010" i="1"/>
  <c r="AE9009" i="1"/>
  <c r="AE9008" i="1"/>
  <c r="AE9007" i="1"/>
  <c r="AE9006" i="1"/>
  <c r="AE9005" i="1"/>
  <c r="AE9004" i="1"/>
  <c r="AE9003" i="1"/>
  <c r="AE9002" i="1"/>
  <c r="AE9001" i="1"/>
  <c r="AE9000" i="1"/>
  <c r="AE8999" i="1"/>
  <c r="AE8998" i="1"/>
  <c r="AE8997" i="1"/>
  <c r="AE8996" i="1"/>
  <c r="AE8995" i="1"/>
  <c r="AE8994" i="1"/>
  <c r="AE8993" i="1"/>
  <c r="AE8992" i="1"/>
  <c r="AE8991" i="1"/>
  <c r="AE8990" i="1"/>
  <c r="AE8989" i="1"/>
  <c r="AE8988" i="1"/>
  <c r="AE8987" i="1"/>
  <c r="AE8986" i="1"/>
  <c r="AE8985" i="1"/>
  <c r="AE8984" i="1"/>
  <c r="AE8983" i="1"/>
  <c r="AE8982" i="1"/>
  <c r="AE8981" i="1"/>
  <c r="AE8980" i="1"/>
  <c r="AE8979" i="1"/>
  <c r="AE8978" i="1"/>
  <c r="AE8977" i="1"/>
  <c r="AE8976" i="1"/>
  <c r="AE8975" i="1"/>
  <c r="AE8974" i="1"/>
  <c r="AE8973" i="1"/>
  <c r="AE8972" i="1"/>
  <c r="AE8971" i="1"/>
  <c r="AE8970" i="1"/>
  <c r="AE8969" i="1"/>
  <c r="AE8968" i="1"/>
  <c r="AE8967" i="1"/>
  <c r="AE8966" i="1"/>
  <c r="AE8965" i="1"/>
  <c r="AE8964" i="1"/>
  <c r="AE8963" i="1"/>
  <c r="AE8962" i="1"/>
  <c r="AE8961" i="1"/>
  <c r="AE8960" i="1"/>
  <c r="AE8959" i="1"/>
  <c r="AE8958" i="1"/>
  <c r="AE8957" i="1"/>
  <c r="AE8956" i="1"/>
  <c r="AE8955" i="1"/>
  <c r="AE8954" i="1"/>
  <c r="AE8953" i="1"/>
  <c r="AE8952" i="1"/>
  <c r="AE8951" i="1"/>
  <c r="AE8950" i="1"/>
  <c r="AE8949" i="1"/>
  <c r="AE8948" i="1"/>
  <c r="AE8947" i="1"/>
  <c r="AE8946" i="1"/>
  <c r="AE8945" i="1"/>
  <c r="AE8944" i="1"/>
  <c r="AE8943" i="1"/>
  <c r="AE8942" i="1"/>
  <c r="AE8941" i="1"/>
  <c r="AE8940" i="1"/>
  <c r="AE8939" i="1"/>
  <c r="AE8938" i="1"/>
  <c r="AE8937" i="1"/>
  <c r="AE8936" i="1"/>
  <c r="AE8935" i="1"/>
  <c r="AE8934" i="1"/>
  <c r="AE8933" i="1"/>
  <c r="AE8932" i="1"/>
  <c r="AE8931" i="1"/>
  <c r="AE8930" i="1"/>
  <c r="AE8929" i="1"/>
  <c r="AE8928" i="1"/>
  <c r="AE8927" i="1"/>
  <c r="AE8926" i="1"/>
  <c r="AE8925" i="1"/>
  <c r="AE8924" i="1"/>
  <c r="AE8923" i="1"/>
  <c r="AE8922" i="1"/>
  <c r="AE8921" i="1"/>
  <c r="AE8920" i="1"/>
  <c r="AE8919" i="1"/>
  <c r="AE8918" i="1"/>
  <c r="AE8917" i="1"/>
  <c r="AE8916" i="1"/>
  <c r="AE8915" i="1"/>
  <c r="AE8914" i="1"/>
  <c r="AE8913" i="1"/>
  <c r="AE8912" i="1"/>
  <c r="AE8911" i="1"/>
  <c r="AE8910" i="1"/>
  <c r="AE8909" i="1"/>
  <c r="AE8908" i="1"/>
  <c r="AE8907" i="1"/>
  <c r="AE8906" i="1"/>
  <c r="AE8905" i="1"/>
  <c r="AE8904" i="1"/>
  <c r="AE8903" i="1"/>
  <c r="AE8902" i="1"/>
  <c r="AE8901" i="1"/>
  <c r="AE8900" i="1"/>
  <c r="AE8899" i="1"/>
  <c r="AE8898" i="1"/>
  <c r="AE8897" i="1"/>
  <c r="AE8896" i="1"/>
  <c r="AE8895" i="1"/>
  <c r="AE8894" i="1"/>
  <c r="AE8893" i="1"/>
  <c r="AE8892" i="1"/>
  <c r="AE8891" i="1"/>
  <c r="AE8890" i="1"/>
  <c r="AE8889" i="1"/>
  <c r="AE8888" i="1"/>
  <c r="AE8887" i="1"/>
  <c r="AE8886" i="1"/>
  <c r="AE8885" i="1"/>
  <c r="AE8884" i="1"/>
  <c r="AE8883" i="1"/>
  <c r="AE8882" i="1"/>
  <c r="AE8881" i="1"/>
  <c r="AE8880" i="1"/>
  <c r="AE8879" i="1"/>
  <c r="AE8878" i="1"/>
  <c r="AE8877" i="1"/>
  <c r="AE8876" i="1"/>
  <c r="AE8875" i="1"/>
  <c r="AE8874" i="1"/>
  <c r="AE8873" i="1"/>
  <c r="AE8872" i="1"/>
  <c r="AE8871" i="1"/>
  <c r="AE8870" i="1"/>
  <c r="AE8869" i="1"/>
  <c r="AE8868" i="1"/>
  <c r="AE8867" i="1"/>
  <c r="AE8866" i="1"/>
  <c r="AE8865" i="1"/>
  <c r="AE8864" i="1"/>
  <c r="AE8863" i="1"/>
  <c r="AE8862" i="1"/>
  <c r="AE8861" i="1"/>
  <c r="AE8860" i="1"/>
  <c r="AE8859" i="1"/>
  <c r="AE8858" i="1"/>
  <c r="AE8857" i="1"/>
  <c r="AE8856" i="1"/>
  <c r="AE8855" i="1"/>
  <c r="AE8854" i="1"/>
  <c r="AE8853" i="1"/>
  <c r="AE8852" i="1"/>
  <c r="AE8851" i="1"/>
  <c r="AE8850" i="1"/>
  <c r="AE8849" i="1"/>
  <c r="AE8848" i="1"/>
  <c r="AE8847" i="1"/>
  <c r="AE8846" i="1"/>
  <c r="AE8845" i="1"/>
  <c r="AE8844" i="1"/>
  <c r="AE8843" i="1"/>
  <c r="AE8842" i="1"/>
  <c r="AE8841" i="1"/>
  <c r="AE8840" i="1"/>
  <c r="AE8839" i="1"/>
  <c r="AE8838" i="1"/>
  <c r="AE8837" i="1"/>
  <c r="AE8836" i="1"/>
  <c r="AE8835" i="1"/>
  <c r="AE8834" i="1"/>
  <c r="AE8833" i="1"/>
  <c r="AE8832" i="1"/>
  <c r="AE8831" i="1"/>
  <c r="AE8830" i="1"/>
  <c r="AE8829" i="1"/>
  <c r="AE8828" i="1"/>
  <c r="AE8827" i="1"/>
  <c r="AE8826" i="1"/>
  <c r="AE8825" i="1"/>
  <c r="AE8824" i="1"/>
  <c r="AE8823" i="1"/>
  <c r="AE8822" i="1"/>
  <c r="AE8821" i="1"/>
  <c r="AE8820" i="1"/>
  <c r="AE8819" i="1"/>
  <c r="AE8818" i="1"/>
  <c r="AE8817" i="1"/>
  <c r="AE8816" i="1"/>
  <c r="AE8815" i="1"/>
  <c r="AE8814" i="1"/>
  <c r="AE8813" i="1"/>
  <c r="AE8812" i="1"/>
  <c r="AE8811" i="1"/>
  <c r="AE8810" i="1"/>
  <c r="AE8809" i="1"/>
  <c r="AE8808" i="1"/>
  <c r="AE8807" i="1"/>
  <c r="AE8806" i="1"/>
  <c r="AE8805" i="1"/>
  <c r="AE8804" i="1"/>
  <c r="AE8803" i="1"/>
  <c r="AE8802" i="1"/>
  <c r="AE8801" i="1"/>
  <c r="AE8800" i="1"/>
  <c r="AE8799" i="1"/>
  <c r="AE8798" i="1"/>
  <c r="AE8797" i="1"/>
  <c r="AE8796" i="1"/>
  <c r="AE8795" i="1"/>
  <c r="AE8794" i="1"/>
  <c r="AE8793" i="1"/>
  <c r="AE8792" i="1"/>
  <c r="AE8791" i="1"/>
  <c r="AE8790" i="1"/>
  <c r="AE8789" i="1"/>
  <c r="AE8788" i="1"/>
  <c r="AE8787" i="1"/>
  <c r="AE8786" i="1"/>
  <c r="AE8785" i="1"/>
  <c r="AE8784" i="1"/>
  <c r="AE8783" i="1"/>
  <c r="AE8782" i="1"/>
  <c r="AE8781" i="1"/>
  <c r="AE8780" i="1"/>
  <c r="AE8779" i="1"/>
  <c r="AE8778" i="1"/>
  <c r="AE8777" i="1"/>
  <c r="AE8776" i="1"/>
  <c r="AE8775" i="1"/>
  <c r="AE8774" i="1"/>
  <c r="AE8773" i="1"/>
  <c r="AE8772" i="1"/>
  <c r="AE8771" i="1"/>
  <c r="AE8770" i="1"/>
  <c r="AE8769" i="1"/>
  <c r="AE8768" i="1"/>
  <c r="AE8767" i="1"/>
  <c r="AE8766" i="1"/>
  <c r="AE8765" i="1"/>
  <c r="AE8764" i="1"/>
  <c r="AE8763" i="1"/>
  <c r="AE8762" i="1"/>
  <c r="AE8761" i="1"/>
  <c r="AE8760" i="1"/>
  <c r="AE8759" i="1"/>
  <c r="AE8758" i="1"/>
  <c r="AE8757" i="1"/>
  <c r="AE8756" i="1"/>
  <c r="AE8755" i="1"/>
  <c r="AE8754" i="1"/>
  <c r="AE8753" i="1"/>
  <c r="AE8752" i="1"/>
  <c r="AE8751" i="1"/>
  <c r="AE8750" i="1"/>
  <c r="AE8749" i="1"/>
  <c r="AE8748" i="1"/>
  <c r="AE8747" i="1"/>
  <c r="AE8746" i="1"/>
  <c r="AE8745" i="1"/>
  <c r="AE8744" i="1"/>
  <c r="AE8743" i="1"/>
  <c r="AE8742" i="1"/>
  <c r="AE8741" i="1"/>
  <c r="AE8740" i="1"/>
  <c r="AE8739" i="1"/>
  <c r="AE8738" i="1"/>
  <c r="AE8737" i="1"/>
  <c r="AE8736" i="1"/>
  <c r="AE8735" i="1"/>
  <c r="AE8734" i="1"/>
  <c r="AE8733" i="1"/>
  <c r="AE8732" i="1"/>
  <c r="AE8731" i="1"/>
  <c r="AE8730" i="1"/>
  <c r="AE8729" i="1"/>
  <c r="AE8728" i="1"/>
  <c r="AE8727" i="1"/>
  <c r="AE8726" i="1"/>
  <c r="AE8725" i="1"/>
  <c r="AE8724" i="1"/>
  <c r="AE8723" i="1"/>
  <c r="AE8722" i="1"/>
  <c r="AE8721" i="1"/>
  <c r="AE8720" i="1"/>
  <c r="AE8719" i="1"/>
  <c r="AE8718" i="1"/>
  <c r="AE8717" i="1"/>
  <c r="AE8716" i="1"/>
  <c r="AE8715" i="1"/>
  <c r="AE8714" i="1"/>
  <c r="AE8713" i="1"/>
  <c r="AE8712" i="1"/>
  <c r="AE8711" i="1"/>
  <c r="AE8710" i="1"/>
  <c r="AE8709" i="1"/>
  <c r="AE8708" i="1"/>
  <c r="AE8707" i="1"/>
  <c r="AE8706" i="1"/>
  <c r="AE8705" i="1"/>
  <c r="AE8704" i="1"/>
  <c r="AE8703" i="1"/>
  <c r="AE8702" i="1"/>
  <c r="AE8701" i="1"/>
  <c r="AE8700" i="1"/>
  <c r="AE8699" i="1"/>
  <c r="AE8698" i="1"/>
  <c r="AE8697" i="1"/>
  <c r="AE8696" i="1"/>
  <c r="AE8695" i="1"/>
  <c r="AE8694" i="1"/>
  <c r="AE8693" i="1"/>
  <c r="AE8692" i="1"/>
  <c r="AE8691" i="1"/>
  <c r="AE8690" i="1"/>
  <c r="AE8689" i="1"/>
  <c r="AE8688" i="1"/>
  <c r="AE8687" i="1"/>
  <c r="AE8686" i="1"/>
  <c r="AE8685" i="1"/>
  <c r="AE8684" i="1"/>
  <c r="AE8683" i="1"/>
  <c r="AE8682" i="1"/>
  <c r="AE8681" i="1"/>
  <c r="AE8680" i="1"/>
  <c r="AE8679" i="1"/>
  <c r="AE8678" i="1"/>
  <c r="AE8677" i="1"/>
  <c r="AE8676" i="1"/>
  <c r="AE8675" i="1"/>
  <c r="AE8674" i="1"/>
  <c r="AE8673" i="1"/>
  <c r="AE8672" i="1"/>
  <c r="AE8671" i="1"/>
  <c r="AE8670" i="1"/>
  <c r="AE8669" i="1"/>
  <c r="AE8668" i="1"/>
  <c r="AE8667" i="1"/>
  <c r="AE8666" i="1"/>
  <c r="AE8665" i="1"/>
  <c r="AE8664" i="1"/>
  <c r="AE8663" i="1"/>
  <c r="AE8662" i="1"/>
  <c r="AE8661" i="1"/>
  <c r="AE8660" i="1"/>
  <c r="AE8659" i="1"/>
  <c r="AE8658" i="1"/>
  <c r="AE8657" i="1"/>
  <c r="AE8656" i="1"/>
  <c r="AE8655" i="1"/>
  <c r="AE8654" i="1"/>
  <c r="AE8653" i="1"/>
  <c r="AE8652" i="1"/>
  <c r="AE8651" i="1"/>
  <c r="AE8650" i="1"/>
  <c r="AE8649" i="1"/>
  <c r="AE8648" i="1"/>
  <c r="AE8647" i="1"/>
  <c r="AE8646" i="1"/>
  <c r="AE8645" i="1"/>
  <c r="AE8644" i="1"/>
  <c r="AE8643" i="1"/>
  <c r="AE8642" i="1"/>
  <c r="AE8641" i="1"/>
  <c r="AE8640" i="1"/>
  <c r="AE8639" i="1"/>
  <c r="AE8638" i="1"/>
  <c r="AE8637" i="1"/>
  <c r="AE8636" i="1"/>
  <c r="AE8635" i="1"/>
  <c r="AE8634" i="1"/>
  <c r="AE8633" i="1"/>
  <c r="AE8632" i="1"/>
  <c r="AE8631" i="1"/>
  <c r="AE8630" i="1"/>
  <c r="AE8629" i="1"/>
  <c r="AE8628" i="1"/>
  <c r="AE8627" i="1"/>
  <c r="AE8626" i="1"/>
  <c r="AE8625" i="1"/>
  <c r="AE8624" i="1"/>
  <c r="AE8623" i="1"/>
  <c r="AE8622" i="1"/>
  <c r="AE8621" i="1"/>
  <c r="AE8620" i="1"/>
  <c r="AE8619" i="1"/>
  <c r="AE8618" i="1"/>
  <c r="AE8617" i="1"/>
  <c r="AE8616" i="1"/>
  <c r="AE8615" i="1"/>
  <c r="AE8614" i="1"/>
  <c r="AE8613" i="1"/>
  <c r="AE8612" i="1"/>
  <c r="AE8611" i="1"/>
  <c r="AE8610" i="1"/>
  <c r="AE8609" i="1"/>
  <c r="AE8608" i="1"/>
  <c r="AE8607" i="1"/>
  <c r="AE8606" i="1"/>
  <c r="AE8605" i="1"/>
  <c r="AE8604" i="1"/>
  <c r="AE8603" i="1"/>
  <c r="AE8602" i="1"/>
  <c r="AE8601" i="1"/>
  <c r="AE8600" i="1"/>
  <c r="AE8599" i="1"/>
  <c r="AE8598" i="1"/>
  <c r="AE8597" i="1"/>
  <c r="AE8596" i="1"/>
  <c r="AE8595" i="1"/>
  <c r="AE8594" i="1"/>
  <c r="AE8593" i="1"/>
  <c r="AE8592" i="1"/>
  <c r="AE8591" i="1"/>
  <c r="AE8590" i="1"/>
  <c r="AE8589" i="1"/>
  <c r="AE8588" i="1"/>
  <c r="AE8587" i="1"/>
  <c r="AE8586" i="1"/>
  <c r="AE8585" i="1"/>
  <c r="AE8584" i="1"/>
  <c r="AE8583" i="1"/>
  <c r="AE8582" i="1"/>
  <c r="AE8581" i="1"/>
  <c r="AE8580" i="1"/>
  <c r="AE8579" i="1"/>
  <c r="AE8578" i="1"/>
  <c r="AE8577" i="1"/>
  <c r="AE8576" i="1"/>
  <c r="AE8575" i="1"/>
  <c r="AE8574" i="1"/>
  <c r="AE8573" i="1"/>
  <c r="AE8572" i="1"/>
  <c r="AE8571" i="1"/>
  <c r="AE8570" i="1"/>
  <c r="AE8569" i="1"/>
  <c r="AE8568" i="1"/>
  <c r="AE8567" i="1"/>
  <c r="AE8566" i="1"/>
  <c r="AE8565" i="1"/>
  <c r="AE8564" i="1"/>
  <c r="AE8563" i="1"/>
  <c r="AE8562" i="1"/>
  <c r="AE8561" i="1"/>
  <c r="AE8560" i="1"/>
  <c r="AE8559" i="1"/>
  <c r="AE8558" i="1"/>
  <c r="AE8557" i="1"/>
  <c r="AE8556" i="1"/>
  <c r="AE8555" i="1"/>
  <c r="AE8554" i="1"/>
  <c r="AE8553" i="1"/>
  <c r="AE8552" i="1"/>
  <c r="AE8551" i="1"/>
  <c r="AE8550" i="1"/>
  <c r="AE8549" i="1"/>
  <c r="AE8548" i="1"/>
  <c r="AE8547" i="1"/>
  <c r="AE8546" i="1"/>
  <c r="AE8545" i="1"/>
  <c r="AE8544" i="1"/>
  <c r="AE8543" i="1"/>
  <c r="AE8542" i="1"/>
  <c r="AE8541" i="1"/>
  <c r="AE8540" i="1"/>
  <c r="AE8539" i="1"/>
  <c r="AE8538" i="1"/>
  <c r="AE8537" i="1"/>
  <c r="AE8536" i="1"/>
  <c r="AE8535" i="1"/>
  <c r="AE8534" i="1"/>
  <c r="AE8533" i="1"/>
  <c r="AE8532" i="1"/>
  <c r="AE8531" i="1"/>
  <c r="AE8530" i="1"/>
  <c r="AE8529" i="1"/>
  <c r="AE8528" i="1"/>
  <c r="AE8527" i="1"/>
  <c r="AE8526" i="1"/>
  <c r="AE8525" i="1"/>
  <c r="AE8524" i="1"/>
  <c r="AE8523" i="1"/>
  <c r="AE8522" i="1"/>
  <c r="AE8521" i="1"/>
  <c r="AE8520" i="1"/>
  <c r="AE8519" i="1"/>
  <c r="AE8518" i="1"/>
  <c r="AE8517" i="1"/>
  <c r="AE8516" i="1"/>
  <c r="AE8515" i="1"/>
  <c r="AE8514" i="1"/>
  <c r="AE8513" i="1"/>
  <c r="AE8512" i="1"/>
  <c r="AE8511" i="1"/>
  <c r="AE8510" i="1"/>
  <c r="AE8509" i="1"/>
  <c r="AE8508" i="1"/>
  <c r="AE8507" i="1"/>
  <c r="AE8506" i="1"/>
  <c r="AE8505" i="1"/>
  <c r="AE8504" i="1"/>
  <c r="AE8503" i="1"/>
  <c r="AE8502" i="1"/>
  <c r="AE8501" i="1"/>
  <c r="AE8500" i="1"/>
  <c r="AE8499" i="1"/>
  <c r="AE8498" i="1"/>
  <c r="AE8497" i="1"/>
  <c r="AE8496" i="1"/>
  <c r="AE8495" i="1"/>
  <c r="AE8494" i="1"/>
  <c r="AE8493" i="1"/>
  <c r="AE8492" i="1"/>
  <c r="AE8491" i="1"/>
  <c r="AE8490" i="1"/>
  <c r="AE8489" i="1"/>
  <c r="AE8488" i="1"/>
  <c r="AE8487" i="1"/>
  <c r="AE8486" i="1"/>
  <c r="AE8485" i="1"/>
  <c r="AE8484" i="1"/>
  <c r="AE8483" i="1"/>
  <c r="AE8482" i="1"/>
  <c r="AE8481" i="1"/>
  <c r="AE8480" i="1"/>
  <c r="AE8479" i="1"/>
  <c r="AE8478" i="1"/>
  <c r="AE8477" i="1"/>
  <c r="AE8476" i="1"/>
  <c r="AE8475" i="1"/>
  <c r="AE8474" i="1"/>
  <c r="AE8473" i="1"/>
  <c r="AE8472" i="1"/>
  <c r="AE8471" i="1"/>
  <c r="AE8470" i="1"/>
  <c r="AE8469" i="1"/>
  <c r="AE8468" i="1"/>
  <c r="AE8467" i="1"/>
  <c r="AE8466" i="1"/>
  <c r="AE8465" i="1"/>
  <c r="AE8464" i="1"/>
  <c r="AE8463" i="1"/>
  <c r="AE8462" i="1"/>
  <c r="AE8461" i="1"/>
  <c r="AE8460" i="1"/>
  <c r="AE8459" i="1"/>
  <c r="AE8458" i="1"/>
  <c r="AE8457" i="1"/>
  <c r="AE8456" i="1"/>
  <c r="AE8455" i="1"/>
  <c r="AE8454" i="1"/>
  <c r="AE8453" i="1"/>
  <c r="AE8452" i="1"/>
  <c r="AE8451" i="1"/>
  <c r="AE8450" i="1"/>
  <c r="AE8449" i="1"/>
  <c r="AE8448" i="1"/>
  <c r="AE8447" i="1"/>
  <c r="AE8446" i="1"/>
  <c r="AE8445" i="1"/>
  <c r="AE8444" i="1"/>
  <c r="AE8443" i="1"/>
  <c r="AE8442" i="1"/>
  <c r="AE8441" i="1"/>
  <c r="AE8440" i="1"/>
  <c r="AE8439" i="1"/>
  <c r="AE8438" i="1"/>
  <c r="AE8437" i="1"/>
  <c r="AE8436" i="1"/>
  <c r="AE8435" i="1"/>
  <c r="AE8434" i="1"/>
  <c r="AE8433" i="1"/>
  <c r="AE8432" i="1"/>
  <c r="AE8431" i="1"/>
  <c r="AE8430" i="1"/>
  <c r="AE8429" i="1"/>
  <c r="AE8428" i="1"/>
  <c r="AE8427" i="1"/>
  <c r="AE8426" i="1"/>
  <c r="AE8425" i="1"/>
  <c r="AE8424" i="1"/>
  <c r="AE8423" i="1"/>
  <c r="AE8422" i="1"/>
  <c r="AE8421" i="1"/>
  <c r="AE8420" i="1"/>
  <c r="AE8419" i="1"/>
  <c r="AE8418" i="1"/>
  <c r="AE8417" i="1"/>
  <c r="AE8416" i="1"/>
  <c r="AE8415" i="1"/>
  <c r="AE8414" i="1"/>
  <c r="AE8413" i="1"/>
  <c r="AE8412" i="1"/>
  <c r="AE8411" i="1"/>
  <c r="AE8410" i="1"/>
  <c r="AE8409" i="1"/>
  <c r="AE8408" i="1"/>
  <c r="AE8407" i="1"/>
  <c r="AE8406" i="1"/>
  <c r="AE8405" i="1"/>
  <c r="AE8404" i="1"/>
  <c r="AE8403" i="1"/>
  <c r="AE8402" i="1"/>
  <c r="AE8401" i="1"/>
  <c r="AE8400" i="1"/>
  <c r="AE8399" i="1"/>
  <c r="AE8398" i="1"/>
  <c r="AE8397" i="1"/>
  <c r="AE8396" i="1"/>
  <c r="AE8395" i="1"/>
  <c r="AE8394" i="1"/>
  <c r="AE8393" i="1"/>
  <c r="AE8392" i="1"/>
  <c r="AE8391" i="1"/>
  <c r="AE8390" i="1"/>
  <c r="AE8389" i="1"/>
  <c r="AE8388" i="1"/>
  <c r="AE8387" i="1"/>
  <c r="AE8386" i="1"/>
  <c r="AE8385" i="1"/>
  <c r="AE8384" i="1"/>
  <c r="AE8383" i="1"/>
  <c r="AE8382" i="1"/>
  <c r="AE8381" i="1"/>
  <c r="AE8380" i="1"/>
  <c r="AE8379" i="1"/>
  <c r="AE8378" i="1"/>
  <c r="AE8377" i="1"/>
  <c r="AE8376" i="1"/>
  <c r="AE8375" i="1"/>
  <c r="AE8374" i="1"/>
  <c r="AE8373" i="1"/>
  <c r="AE8372" i="1"/>
  <c r="AE8371" i="1"/>
  <c r="AE8370" i="1"/>
  <c r="AE8369" i="1"/>
  <c r="AE8368" i="1"/>
  <c r="AE8367" i="1"/>
  <c r="AE8366" i="1"/>
  <c r="AE8365" i="1"/>
  <c r="AE8364" i="1"/>
  <c r="AE8363" i="1"/>
  <c r="AE8362" i="1"/>
  <c r="AE8361" i="1"/>
  <c r="AE8360" i="1"/>
  <c r="AE8359" i="1"/>
  <c r="AE8358" i="1"/>
  <c r="AE8357" i="1"/>
  <c r="AE8356" i="1"/>
  <c r="AE8355" i="1"/>
  <c r="AE8354" i="1"/>
  <c r="AE8353" i="1"/>
  <c r="AE8352" i="1"/>
  <c r="AE8351" i="1"/>
  <c r="AE8350" i="1"/>
  <c r="AE8349" i="1"/>
  <c r="AE8348" i="1"/>
  <c r="AE8347" i="1"/>
  <c r="AE8346" i="1"/>
  <c r="AE8345" i="1"/>
  <c r="AE8344" i="1"/>
  <c r="AE8343" i="1"/>
  <c r="AE8342" i="1"/>
  <c r="AE8341" i="1"/>
  <c r="AE8340" i="1"/>
  <c r="AE8339" i="1"/>
  <c r="AE8338" i="1"/>
  <c r="AE8337" i="1"/>
  <c r="AE8336" i="1"/>
  <c r="AE8335" i="1"/>
  <c r="AE8334" i="1"/>
  <c r="AE8333" i="1"/>
  <c r="AE8332" i="1"/>
  <c r="AE8331" i="1"/>
  <c r="AE8330" i="1"/>
  <c r="AE8329" i="1"/>
  <c r="AE8328" i="1"/>
  <c r="AE8327" i="1"/>
  <c r="AE8326" i="1"/>
  <c r="AE8325" i="1"/>
  <c r="AE8324" i="1"/>
  <c r="AE8323" i="1"/>
  <c r="AE8322" i="1"/>
  <c r="AE8321" i="1"/>
  <c r="AE8320" i="1"/>
  <c r="AE8319" i="1"/>
  <c r="AE8318" i="1"/>
  <c r="AE8317" i="1"/>
  <c r="AE8316" i="1"/>
  <c r="AE8315" i="1"/>
  <c r="AE8314" i="1"/>
  <c r="AE8313" i="1"/>
  <c r="AE8312" i="1"/>
  <c r="AE8311" i="1"/>
  <c r="AE8310" i="1"/>
  <c r="AE8309" i="1"/>
  <c r="AE8308" i="1"/>
  <c r="AE8307" i="1"/>
  <c r="AE8306" i="1"/>
  <c r="AE8305" i="1"/>
  <c r="AE8304" i="1"/>
  <c r="AE8303" i="1"/>
  <c r="AE8302" i="1"/>
  <c r="AE8301" i="1"/>
  <c r="AE8300" i="1"/>
  <c r="AE8299" i="1"/>
  <c r="AE8298" i="1"/>
  <c r="AE8297" i="1"/>
  <c r="AE8296" i="1"/>
  <c r="AE8295" i="1"/>
  <c r="AE8294" i="1"/>
  <c r="AE8293" i="1"/>
  <c r="AE8292" i="1"/>
  <c r="AE8291" i="1"/>
  <c r="AE8290" i="1"/>
  <c r="AE8289" i="1"/>
  <c r="AE8288" i="1"/>
  <c r="AE8287" i="1"/>
  <c r="AE8286" i="1"/>
  <c r="AE8285" i="1"/>
  <c r="AE8284" i="1"/>
  <c r="AE8283" i="1"/>
  <c r="AE8282" i="1"/>
  <c r="AE8281" i="1"/>
  <c r="AE8280" i="1"/>
  <c r="AE8279" i="1"/>
  <c r="AE8278" i="1"/>
  <c r="AE8277" i="1"/>
  <c r="AE8276" i="1"/>
  <c r="AE8275" i="1"/>
  <c r="AE8274" i="1"/>
  <c r="AE8273" i="1"/>
  <c r="AE8272" i="1"/>
  <c r="AE8271" i="1"/>
  <c r="AE8270" i="1"/>
  <c r="AE8269" i="1"/>
  <c r="AE8268" i="1"/>
  <c r="AE8267" i="1"/>
  <c r="AE8266" i="1"/>
  <c r="AE8265" i="1"/>
  <c r="AE8264" i="1"/>
  <c r="AE8263" i="1"/>
  <c r="AE8262" i="1"/>
  <c r="AE8261" i="1"/>
  <c r="AE8260" i="1"/>
  <c r="AE8259" i="1"/>
  <c r="AE8258" i="1"/>
  <c r="AE8257" i="1"/>
  <c r="AE8256" i="1"/>
  <c r="AE8255" i="1"/>
  <c r="AE8254" i="1"/>
  <c r="AE8253" i="1"/>
  <c r="AE8252" i="1"/>
  <c r="AE8251" i="1"/>
  <c r="AE8250" i="1"/>
  <c r="AE8249" i="1"/>
  <c r="AE8248" i="1"/>
  <c r="AE8247" i="1"/>
  <c r="AE8246" i="1"/>
  <c r="AE8245" i="1"/>
  <c r="AE8244" i="1"/>
  <c r="AE8243" i="1"/>
  <c r="AE8242" i="1"/>
  <c r="AE8241" i="1"/>
  <c r="AE8240" i="1"/>
  <c r="AE8239" i="1"/>
  <c r="AE8238" i="1"/>
  <c r="AE8237" i="1"/>
  <c r="AE8236" i="1"/>
  <c r="AE8235" i="1"/>
  <c r="AE8234" i="1"/>
  <c r="AE8233" i="1"/>
  <c r="AE8232" i="1"/>
  <c r="AE8231" i="1"/>
  <c r="AE8230" i="1"/>
  <c r="AE8229" i="1"/>
  <c r="AE8228" i="1"/>
  <c r="AE8227" i="1"/>
  <c r="AE8226" i="1"/>
  <c r="AE8225" i="1"/>
  <c r="AE8224" i="1"/>
  <c r="AE8223" i="1"/>
  <c r="AE8222" i="1"/>
  <c r="AE8221" i="1"/>
  <c r="AE8220" i="1"/>
  <c r="AE8219" i="1"/>
  <c r="AE8218" i="1"/>
  <c r="AE8217" i="1"/>
  <c r="AE8216" i="1"/>
  <c r="AE8215" i="1"/>
  <c r="AE8214" i="1"/>
  <c r="AE8213" i="1"/>
  <c r="AE8212" i="1"/>
  <c r="AE8211" i="1"/>
  <c r="AE8210" i="1"/>
  <c r="AE8209" i="1"/>
  <c r="AE8208" i="1"/>
  <c r="AE8207" i="1"/>
  <c r="AE8206" i="1"/>
  <c r="AE8205" i="1"/>
  <c r="AE8204" i="1"/>
  <c r="AE8203" i="1"/>
  <c r="AE8202" i="1"/>
  <c r="AE8201" i="1"/>
  <c r="AE8200" i="1"/>
  <c r="AE8199" i="1"/>
  <c r="AE8198" i="1"/>
  <c r="AE8197" i="1"/>
  <c r="AE8196" i="1"/>
  <c r="AE8195" i="1"/>
  <c r="AE8194" i="1"/>
  <c r="AE8193" i="1"/>
  <c r="AE8192" i="1"/>
  <c r="AE8191" i="1"/>
  <c r="AE8190" i="1"/>
  <c r="AE8189" i="1"/>
  <c r="AE8188" i="1"/>
  <c r="AE8187" i="1"/>
  <c r="AE8186" i="1"/>
  <c r="AE8185" i="1"/>
  <c r="AE8184" i="1"/>
  <c r="AE8183" i="1"/>
  <c r="AE8182" i="1"/>
  <c r="AE8181" i="1"/>
  <c r="AE8180" i="1"/>
  <c r="AE8179" i="1"/>
  <c r="AE8178" i="1"/>
  <c r="AE8177" i="1"/>
  <c r="AE8176" i="1"/>
  <c r="AE8175" i="1"/>
  <c r="AE8174" i="1"/>
  <c r="AE8173" i="1"/>
  <c r="AE8172" i="1"/>
  <c r="AE8171" i="1"/>
  <c r="AE8170" i="1"/>
  <c r="AE8169" i="1"/>
  <c r="AE8168" i="1"/>
  <c r="AE8167" i="1"/>
  <c r="AE8166" i="1"/>
  <c r="AE8165" i="1"/>
  <c r="AE8164" i="1"/>
  <c r="AE8163" i="1"/>
  <c r="AE8162" i="1"/>
  <c r="AE8161" i="1"/>
  <c r="AE8160" i="1"/>
  <c r="AE8159" i="1"/>
  <c r="AE8158" i="1"/>
  <c r="AE8157" i="1"/>
  <c r="AE8156" i="1"/>
  <c r="AE8155" i="1"/>
  <c r="AE8154" i="1"/>
  <c r="AE8153" i="1"/>
  <c r="AE8152" i="1"/>
  <c r="AE8151" i="1"/>
  <c r="AE8150" i="1"/>
  <c r="AE8149" i="1"/>
  <c r="AE8148" i="1"/>
  <c r="AE8147" i="1"/>
  <c r="AE8146" i="1"/>
  <c r="AE8145" i="1"/>
  <c r="AE8144" i="1"/>
  <c r="AE8143" i="1"/>
  <c r="AE8142" i="1"/>
  <c r="AE8141" i="1"/>
  <c r="AE8140" i="1"/>
  <c r="AE8139" i="1"/>
  <c r="AE8138" i="1"/>
  <c r="AE8137" i="1"/>
  <c r="AE8136" i="1"/>
  <c r="AE8135" i="1"/>
  <c r="AE8134" i="1"/>
  <c r="AE8133" i="1"/>
  <c r="AE8132" i="1"/>
  <c r="AE8131" i="1"/>
  <c r="AE8130" i="1"/>
  <c r="AE8129" i="1"/>
  <c r="AE8128" i="1"/>
  <c r="AE8127" i="1"/>
  <c r="AE8126" i="1"/>
  <c r="AE8125" i="1"/>
  <c r="AE8124" i="1"/>
  <c r="AE8123" i="1"/>
  <c r="AE8122" i="1"/>
  <c r="AE8121" i="1"/>
  <c r="AE8120" i="1"/>
  <c r="AE8119" i="1"/>
  <c r="AE8118" i="1"/>
  <c r="AE8117" i="1"/>
  <c r="AE8116" i="1"/>
  <c r="AE8115" i="1"/>
  <c r="AE8114" i="1"/>
  <c r="AE8113" i="1"/>
  <c r="AE8112" i="1"/>
  <c r="AE8111" i="1"/>
  <c r="AE8110" i="1"/>
  <c r="AE8109" i="1"/>
  <c r="AE8108" i="1"/>
  <c r="AE8107" i="1"/>
  <c r="AE8106" i="1"/>
  <c r="AE8105" i="1"/>
  <c r="AE8104" i="1"/>
  <c r="AE8103" i="1"/>
  <c r="AE8102" i="1"/>
  <c r="AE8101" i="1"/>
  <c r="AE8100" i="1"/>
  <c r="AE8099" i="1"/>
  <c r="AE8098" i="1"/>
  <c r="AE8097" i="1"/>
  <c r="AE8096" i="1"/>
  <c r="AE8095" i="1"/>
  <c r="AE8094" i="1"/>
  <c r="AE8093" i="1"/>
  <c r="AE8092" i="1"/>
  <c r="AE8091" i="1"/>
  <c r="AE8090" i="1"/>
  <c r="AE8089" i="1"/>
  <c r="AE8088" i="1"/>
  <c r="AE8087" i="1"/>
  <c r="AE8086" i="1"/>
  <c r="AE8085" i="1"/>
  <c r="AE8084" i="1"/>
  <c r="AE8083" i="1"/>
  <c r="AE8082" i="1"/>
  <c r="AE8081" i="1"/>
  <c r="AE8080" i="1"/>
  <c r="AE8079" i="1"/>
  <c r="AE8078" i="1"/>
  <c r="AE8077" i="1"/>
  <c r="AE8076" i="1"/>
  <c r="AE8075" i="1"/>
  <c r="AE8074" i="1"/>
  <c r="AE8073" i="1"/>
  <c r="AE8072" i="1"/>
  <c r="AE8071" i="1"/>
  <c r="AE8070" i="1"/>
  <c r="AE8069" i="1"/>
  <c r="AE8068" i="1"/>
  <c r="AE8067" i="1"/>
  <c r="AE8066" i="1"/>
  <c r="AE8065" i="1"/>
  <c r="AE8064" i="1"/>
  <c r="AE8063" i="1"/>
  <c r="AE8062" i="1"/>
  <c r="AE8061" i="1"/>
  <c r="AE8060" i="1"/>
  <c r="AE8059" i="1"/>
  <c r="AE8058" i="1"/>
  <c r="AE8057" i="1"/>
  <c r="AE8056" i="1"/>
  <c r="AE8055" i="1"/>
  <c r="AE8054" i="1"/>
  <c r="AE8053" i="1"/>
  <c r="AE8052" i="1"/>
  <c r="AE8051" i="1"/>
  <c r="AE8050" i="1"/>
  <c r="AE8049" i="1"/>
  <c r="AE8048" i="1"/>
  <c r="AE8047" i="1"/>
  <c r="AE8046" i="1"/>
  <c r="AE8045" i="1"/>
  <c r="AE8044" i="1"/>
  <c r="AE8043" i="1"/>
  <c r="AE8042" i="1"/>
  <c r="AE8041" i="1"/>
  <c r="AE8040" i="1"/>
  <c r="AE8039" i="1"/>
  <c r="AE8038" i="1"/>
  <c r="AE8037" i="1"/>
  <c r="AE8036" i="1"/>
  <c r="AE8035" i="1"/>
  <c r="AE8034" i="1"/>
  <c r="AE8033" i="1"/>
  <c r="AE8032" i="1"/>
  <c r="AE8031" i="1"/>
  <c r="AE8030" i="1"/>
  <c r="AE8029" i="1"/>
  <c r="AE8028" i="1"/>
  <c r="AE8027" i="1"/>
  <c r="AE8026" i="1"/>
  <c r="AE8025" i="1"/>
  <c r="AE8024" i="1"/>
  <c r="AE8023" i="1"/>
  <c r="AE8022" i="1"/>
  <c r="AE8021" i="1"/>
  <c r="AE8020" i="1"/>
  <c r="AE8019" i="1"/>
  <c r="AE8018" i="1"/>
  <c r="AE8017" i="1"/>
  <c r="AE8016" i="1"/>
  <c r="AE8015" i="1"/>
  <c r="AE8014" i="1"/>
  <c r="AE8013" i="1"/>
  <c r="AE8012" i="1"/>
  <c r="AE8011" i="1"/>
  <c r="AE8010" i="1"/>
  <c r="AE8009" i="1"/>
  <c r="AE8008" i="1"/>
  <c r="AE8007" i="1"/>
  <c r="AE8006" i="1"/>
  <c r="AE8005" i="1"/>
  <c r="AE8004" i="1"/>
  <c r="AE8003" i="1"/>
  <c r="AE8002" i="1"/>
  <c r="AE8001" i="1"/>
  <c r="AE8000" i="1"/>
  <c r="AE7999" i="1"/>
  <c r="AE7998" i="1"/>
  <c r="AE7997" i="1"/>
  <c r="AE7996" i="1"/>
  <c r="AE7995" i="1"/>
  <c r="AE7994" i="1"/>
  <c r="AE7993" i="1"/>
  <c r="AE7992" i="1"/>
  <c r="AE7991" i="1"/>
  <c r="AE7990" i="1"/>
  <c r="AE7989" i="1"/>
  <c r="AE7988" i="1"/>
  <c r="AE7987" i="1"/>
  <c r="AE7986" i="1"/>
  <c r="AE7985" i="1"/>
  <c r="AE7984" i="1"/>
  <c r="AE7983" i="1"/>
  <c r="AE7982" i="1"/>
  <c r="AE7981" i="1"/>
  <c r="AE7980" i="1"/>
  <c r="AE7979" i="1"/>
  <c r="AE7978" i="1"/>
  <c r="AE7977" i="1"/>
  <c r="AE7976" i="1"/>
  <c r="AE7975" i="1"/>
  <c r="AE7974" i="1"/>
  <c r="AE7973" i="1"/>
  <c r="AE7972" i="1"/>
  <c r="AE7971" i="1"/>
  <c r="AE7970" i="1"/>
  <c r="AE7969" i="1"/>
  <c r="AE7968" i="1"/>
  <c r="AE7967" i="1"/>
  <c r="AE7966" i="1"/>
  <c r="AE7965" i="1"/>
  <c r="AE7964" i="1"/>
  <c r="AE7963" i="1"/>
  <c r="AE7962" i="1"/>
  <c r="AE7961" i="1"/>
  <c r="AE7960" i="1"/>
  <c r="AE7959" i="1"/>
  <c r="AE7958" i="1"/>
  <c r="AE7957" i="1"/>
  <c r="AE7956" i="1"/>
  <c r="AE7955" i="1"/>
  <c r="AE7954" i="1"/>
  <c r="AE7953" i="1"/>
  <c r="AE7952" i="1"/>
  <c r="AE7951" i="1"/>
  <c r="AE7950" i="1"/>
  <c r="AE7949" i="1"/>
  <c r="AE7948" i="1"/>
  <c r="AE7947" i="1"/>
  <c r="AE7946" i="1"/>
  <c r="AE7945" i="1"/>
  <c r="AE7944" i="1"/>
  <c r="AE7943" i="1"/>
  <c r="AE7942" i="1"/>
  <c r="AE7941" i="1"/>
  <c r="AE7940" i="1"/>
  <c r="AE7939" i="1"/>
  <c r="AE7938" i="1"/>
  <c r="AE7937" i="1"/>
  <c r="AE7936" i="1"/>
  <c r="AE7935" i="1"/>
  <c r="AE7934" i="1"/>
  <c r="AE7933" i="1"/>
  <c r="AE7932" i="1"/>
  <c r="AE7931" i="1"/>
  <c r="AE7930" i="1"/>
  <c r="AE7929" i="1"/>
  <c r="AE7928" i="1"/>
  <c r="AE7927" i="1"/>
  <c r="AE7926" i="1"/>
  <c r="AE7925" i="1"/>
  <c r="AE7924" i="1"/>
  <c r="AE7923" i="1"/>
  <c r="AE7922" i="1"/>
  <c r="AE7921" i="1"/>
  <c r="AE7920" i="1"/>
  <c r="AE7919" i="1"/>
  <c r="AE7918" i="1"/>
  <c r="AE7917" i="1"/>
  <c r="AE7916" i="1"/>
  <c r="AE7915" i="1"/>
  <c r="AE7914" i="1"/>
  <c r="AE7913" i="1"/>
  <c r="AE7912" i="1"/>
  <c r="AE7911" i="1"/>
  <c r="AE7910" i="1"/>
  <c r="AE7909" i="1"/>
  <c r="AE7908" i="1"/>
  <c r="AE7907" i="1"/>
  <c r="AE7906" i="1"/>
  <c r="AE7905" i="1"/>
  <c r="AE7904" i="1"/>
  <c r="AE7903" i="1"/>
  <c r="AE7902" i="1"/>
  <c r="AE7901" i="1"/>
  <c r="AE7900" i="1"/>
  <c r="AE7899" i="1"/>
  <c r="AE7898" i="1"/>
  <c r="AE7897" i="1"/>
  <c r="AE7896" i="1"/>
  <c r="AE7895" i="1"/>
  <c r="AE7894" i="1"/>
  <c r="AE7893" i="1"/>
  <c r="AE7892" i="1"/>
  <c r="AE7891" i="1"/>
  <c r="AE7890" i="1"/>
  <c r="AE7889" i="1"/>
  <c r="AE7888" i="1"/>
  <c r="AE7887" i="1"/>
  <c r="AE7886" i="1"/>
  <c r="AE7885" i="1"/>
  <c r="AE7884" i="1"/>
  <c r="AE7883" i="1"/>
  <c r="AE7882" i="1"/>
  <c r="AE7881" i="1"/>
  <c r="AE7880" i="1"/>
  <c r="AE7879" i="1"/>
  <c r="AE7878" i="1"/>
  <c r="AE7877" i="1"/>
  <c r="AE7876" i="1"/>
  <c r="AE7875" i="1"/>
  <c r="AE7874" i="1"/>
  <c r="AE7873" i="1"/>
  <c r="AE7872" i="1"/>
  <c r="AE7871" i="1"/>
  <c r="AE7870" i="1"/>
  <c r="AE7869" i="1"/>
  <c r="AE7868" i="1"/>
  <c r="AE7867" i="1"/>
  <c r="AE7866" i="1"/>
  <c r="AE7865" i="1"/>
  <c r="AE7864" i="1"/>
  <c r="AE7863" i="1"/>
  <c r="AE7862" i="1"/>
  <c r="AE7861" i="1"/>
  <c r="AE7860" i="1"/>
  <c r="AE7859" i="1"/>
  <c r="AE7858" i="1"/>
  <c r="AE7857" i="1"/>
  <c r="AE7856" i="1"/>
  <c r="AE7855" i="1"/>
  <c r="AE7854" i="1"/>
  <c r="AE7853" i="1"/>
  <c r="AE7852" i="1"/>
  <c r="AE7851" i="1"/>
  <c r="AE7850" i="1"/>
  <c r="AE7849" i="1"/>
  <c r="AE7848" i="1"/>
  <c r="AE7847" i="1"/>
  <c r="AE7846" i="1"/>
  <c r="AE7845" i="1"/>
  <c r="AE7844" i="1"/>
  <c r="AE7843" i="1"/>
  <c r="AE7842" i="1"/>
  <c r="AE7841" i="1"/>
  <c r="AE7840" i="1"/>
  <c r="AE7839" i="1"/>
  <c r="AE7838" i="1"/>
  <c r="AE7837" i="1"/>
  <c r="AE7836" i="1"/>
  <c r="AE7835" i="1"/>
  <c r="AE7834" i="1"/>
  <c r="AE7833" i="1"/>
  <c r="AE7832" i="1"/>
  <c r="AE7831" i="1"/>
  <c r="AE7830" i="1"/>
  <c r="AE7829" i="1"/>
  <c r="AE7828" i="1"/>
  <c r="AE7827" i="1"/>
  <c r="AE7826" i="1"/>
  <c r="AE7825" i="1"/>
  <c r="AE7824" i="1"/>
  <c r="AE7823" i="1"/>
  <c r="AE7822" i="1"/>
  <c r="AE7821" i="1"/>
  <c r="AE7820" i="1"/>
  <c r="AE7819" i="1"/>
  <c r="AE7818" i="1"/>
  <c r="AE7817" i="1"/>
  <c r="AE7816" i="1"/>
  <c r="AE7815" i="1"/>
  <c r="AE7814" i="1"/>
  <c r="AE7813" i="1"/>
  <c r="AE7812" i="1"/>
  <c r="AE7811" i="1"/>
  <c r="AE7810" i="1"/>
  <c r="AE7809" i="1"/>
  <c r="AE7808" i="1"/>
  <c r="AE7807" i="1"/>
  <c r="AE7806" i="1"/>
  <c r="AE7805" i="1"/>
  <c r="AE7804" i="1"/>
  <c r="AE7803" i="1"/>
  <c r="AE7802" i="1"/>
  <c r="AE7801" i="1"/>
  <c r="AE7800" i="1"/>
  <c r="AE7799" i="1"/>
  <c r="AE7798" i="1"/>
  <c r="AE7797" i="1"/>
  <c r="AE7796" i="1"/>
  <c r="AE7795" i="1"/>
  <c r="AE7794" i="1"/>
  <c r="AE7793" i="1"/>
  <c r="AE7792" i="1"/>
  <c r="AE7791" i="1"/>
  <c r="AE7790" i="1"/>
  <c r="AE7789" i="1"/>
  <c r="AE7788" i="1"/>
  <c r="AE7787" i="1"/>
  <c r="AE7786" i="1"/>
  <c r="AE7785" i="1"/>
  <c r="AE7784" i="1"/>
  <c r="AE7783" i="1"/>
  <c r="AE7782" i="1"/>
  <c r="AE7781" i="1"/>
  <c r="AE7780" i="1"/>
  <c r="AE7779" i="1"/>
  <c r="AE7778" i="1"/>
  <c r="AE7777" i="1"/>
  <c r="AE7776" i="1"/>
  <c r="AE7775" i="1"/>
  <c r="AE7774" i="1"/>
  <c r="AE7773" i="1"/>
  <c r="AE7772" i="1"/>
  <c r="AE7771" i="1"/>
  <c r="AE7770" i="1"/>
  <c r="AE7769" i="1"/>
  <c r="AE7768" i="1"/>
  <c r="AE7767" i="1"/>
  <c r="AE7766" i="1"/>
  <c r="AE7765" i="1"/>
  <c r="AE7764" i="1"/>
  <c r="AE7763" i="1"/>
  <c r="AE7762" i="1"/>
  <c r="AE7761" i="1"/>
  <c r="AE7760" i="1"/>
  <c r="AE7759" i="1"/>
  <c r="AE7758" i="1"/>
  <c r="AE7757" i="1"/>
  <c r="AE7756" i="1"/>
  <c r="AE7755" i="1"/>
  <c r="AE7754" i="1"/>
  <c r="AE7753" i="1"/>
  <c r="AE7752" i="1"/>
  <c r="AE7751" i="1"/>
  <c r="AE7750" i="1"/>
  <c r="AE7749" i="1"/>
  <c r="AE7748" i="1"/>
  <c r="AE7747" i="1"/>
  <c r="AE7746" i="1"/>
  <c r="AE7745" i="1"/>
  <c r="AE7744" i="1"/>
  <c r="AE7743" i="1"/>
  <c r="AE7742" i="1"/>
  <c r="AE7741" i="1"/>
  <c r="AE7740" i="1"/>
  <c r="AE7739" i="1"/>
  <c r="AE7738" i="1"/>
  <c r="AE7737" i="1"/>
  <c r="AE7736" i="1"/>
  <c r="AE7735" i="1"/>
  <c r="AE7734" i="1"/>
  <c r="AE7733" i="1"/>
  <c r="AE7732" i="1"/>
  <c r="AE7731" i="1"/>
  <c r="AE7730" i="1"/>
  <c r="AE7729" i="1"/>
  <c r="AE7728" i="1"/>
  <c r="AE7727" i="1"/>
  <c r="AE7726" i="1"/>
  <c r="AE7725" i="1"/>
  <c r="AE7724" i="1"/>
  <c r="AE7723" i="1"/>
  <c r="AE7722" i="1"/>
  <c r="AE7721" i="1"/>
  <c r="AE7720" i="1"/>
  <c r="AE7719" i="1"/>
  <c r="AE7718" i="1"/>
  <c r="AE7717" i="1"/>
  <c r="AE7716" i="1"/>
  <c r="AE7715" i="1"/>
  <c r="AE7714" i="1"/>
  <c r="AE7713" i="1"/>
  <c r="AE7712" i="1"/>
  <c r="AE7711" i="1"/>
  <c r="AE7710" i="1"/>
  <c r="AE7709" i="1"/>
  <c r="AE7708" i="1"/>
  <c r="AE7707" i="1"/>
  <c r="AE7706" i="1"/>
  <c r="AE7705" i="1"/>
  <c r="AE7704" i="1"/>
  <c r="AE7703" i="1"/>
  <c r="AE7702" i="1"/>
  <c r="AE7701" i="1"/>
  <c r="AE7700" i="1"/>
  <c r="AE7699" i="1"/>
  <c r="AE7698" i="1"/>
  <c r="AE7697" i="1"/>
  <c r="AE7696" i="1"/>
  <c r="AE7695" i="1"/>
  <c r="AE7694" i="1"/>
  <c r="AE7693" i="1"/>
  <c r="AE7692" i="1"/>
  <c r="AE7691" i="1"/>
  <c r="AE7690" i="1"/>
  <c r="AE7689" i="1"/>
  <c r="AE7688" i="1"/>
  <c r="AE7687" i="1"/>
  <c r="AE7686" i="1"/>
  <c r="AE7685" i="1"/>
  <c r="AE7684" i="1"/>
  <c r="AE7683" i="1"/>
  <c r="AE7682" i="1"/>
  <c r="AE7681" i="1"/>
  <c r="AE7680" i="1"/>
  <c r="AE7679" i="1"/>
  <c r="AE7678" i="1"/>
  <c r="AE7677" i="1"/>
  <c r="AE7676" i="1"/>
  <c r="AE7675" i="1"/>
  <c r="AE7674" i="1"/>
  <c r="AE7673" i="1"/>
  <c r="AE7672" i="1"/>
  <c r="AE7671" i="1"/>
  <c r="AE7670" i="1"/>
  <c r="AE7669" i="1"/>
  <c r="AE7668" i="1"/>
  <c r="AE7667" i="1"/>
  <c r="AE7666" i="1"/>
  <c r="AE7665" i="1"/>
  <c r="AE7664" i="1"/>
  <c r="AE7663" i="1"/>
  <c r="AE7662" i="1"/>
  <c r="AE7661" i="1"/>
  <c r="AE7660" i="1"/>
  <c r="AE7659" i="1"/>
  <c r="AE7658" i="1"/>
  <c r="AE7657" i="1"/>
  <c r="AE7656" i="1"/>
  <c r="AE7655" i="1"/>
  <c r="AE7654" i="1"/>
  <c r="AE7653" i="1"/>
  <c r="AE7652" i="1"/>
  <c r="AE7651" i="1"/>
  <c r="AE7650" i="1"/>
  <c r="AE7649" i="1"/>
  <c r="AE7648" i="1"/>
  <c r="AE7647" i="1"/>
  <c r="AE7646" i="1"/>
  <c r="AE7645" i="1"/>
  <c r="AE7644" i="1"/>
  <c r="AE7643" i="1"/>
  <c r="AE7642" i="1"/>
  <c r="AE7641" i="1"/>
  <c r="AE7640" i="1"/>
  <c r="AE7639" i="1"/>
  <c r="AE7638" i="1"/>
  <c r="AE7637" i="1"/>
  <c r="AE7636" i="1"/>
  <c r="AE7635" i="1"/>
  <c r="AE7634" i="1"/>
  <c r="AE7633" i="1"/>
  <c r="AE7632" i="1"/>
  <c r="AE7631" i="1"/>
  <c r="AE7630" i="1"/>
  <c r="AE7629" i="1"/>
  <c r="AE7628" i="1"/>
  <c r="AE7627" i="1"/>
  <c r="AE7626" i="1"/>
  <c r="AE7625" i="1"/>
  <c r="AE7624" i="1"/>
  <c r="AE7623" i="1"/>
  <c r="AE7622" i="1"/>
  <c r="AE7621" i="1"/>
  <c r="AE7620" i="1"/>
  <c r="AE7619" i="1"/>
  <c r="AE7618" i="1"/>
  <c r="AE7617" i="1"/>
  <c r="AE7616" i="1"/>
  <c r="AE7615" i="1"/>
  <c r="AE7614" i="1"/>
  <c r="AE7613" i="1"/>
  <c r="AE7612" i="1"/>
  <c r="AE7611" i="1"/>
  <c r="AE7610" i="1"/>
  <c r="AE7609" i="1"/>
  <c r="AE7608" i="1"/>
  <c r="AE7607" i="1"/>
  <c r="AE7606" i="1"/>
  <c r="AE7605" i="1"/>
  <c r="AE7604" i="1"/>
  <c r="AE7603" i="1"/>
  <c r="AE7602" i="1"/>
  <c r="AE7601" i="1"/>
  <c r="AE7600" i="1"/>
  <c r="AE7599" i="1"/>
  <c r="AE7598" i="1"/>
  <c r="AE7597" i="1"/>
  <c r="AE7596" i="1"/>
  <c r="AE7595" i="1"/>
  <c r="AE7594" i="1"/>
  <c r="AE7593" i="1"/>
  <c r="AE7592" i="1"/>
  <c r="AE7591" i="1"/>
  <c r="AE7590" i="1"/>
  <c r="AE7589" i="1"/>
  <c r="AE7588" i="1"/>
  <c r="AE7587" i="1"/>
  <c r="AE7586" i="1"/>
  <c r="AE7585" i="1"/>
  <c r="AE7584" i="1"/>
  <c r="AE7583" i="1"/>
  <c r="AE7582" i="1"/>
  <c r="AE7581" i="1"/>
  <c r="AE7580" i="1"/>
  <c r="AE7579" i="1"/>
  <c r="AE7578" i="1"/>
  <c r="AE7577" i="1"/>
  <c r="AE7576" i="1"/>
  <c r="AE7575" i="1"/>
  <c r="AE7574" i="1"/>
  <c r="AE7573" i="1"/>
  <c r="AE7572" i="1"/>
  <c r="AE7571" i="1"/>
  <c r="AE7570" i="1"/>
  <c r="AE7569" i="1"/>
  <c r="AE7568" i="1"/>
  <c r="AE7567" i="1"/>
  <c r="AE7566" i="1"/>
  <c r="AE7565" i="1"/>
  <c r="AE7564" i="1"/>
  <c r="AE7563" i="1"/>
  <c r="AE7562" i="1"/>
  <c r="AE7561" i="1"/>
  <c r="AE7560" i="1"/>
  <c r="AE7559" i="1"/>
  <c r="AE7558" i="1"/>
  <c r="AE7557" i="1"/>
  <c r="AE7556" i="1"/>
  <c r="AE7555" i="1"/>
  <c r="AE7554" i="1"/>
  <c r="AE7553" i="1"/>
  <c r="AE7552" i="1"/>
  <c r="AE7551" i="1"/>
  <c r="AE7550" i="1"/>
  <c r="AE7549" i="1"/>
  <c r="AE7548" i="1"/>
  <c r="AE7547" i="1"/>
  <c r="AE7546" i="1"/>
  <c r="AE7545" i="1"/>
  <c r="AE7544" i="1"/>
  <c r="AE7543" i="1"/>
  <c r="AE7542" i="1"/>
  <c r="AE7541" i="1"/>
  <c r="AE7540" i="1"/>
  <c r="AE7539" i="1"/>
  <c r="AE7538" i="1"/>
  <c r="AE7537" i="1"/>
  <c r="AE7536" i="1"/>
  <c r="AE7535" i="1"/>
  <c r="AE7534" i="1"/>
  <c r="AE7533" i="1"/>
  <c r="AE7532" i="1"/>
  <c r="AE7531" i="1"/>
  <c r="AE7530" i="1"/>
  <c r="AE7529" i="1"/>
  <c r="AE7528" i="1"/>
  <c r="AE7527" i="1"/>
  <c r="AE7526" i="1"/>
  <c r="AE7525" i="1"/>
  <c r="AE7524" i="1"/>
  <c r="AE7523" i="1"/>
  <c r="AE7522" i="1"/>
  <c r="AE7521" i="1"/>
  <c r="AE7520" i="1"/>
  <c r="AE7519" i="1"/>
  <c r="AE7518" i="1"/>
  <c r="AE7517" i="1"/>
  <c r="AE7516" i="1"/>
  <c r="AE7515" i="1"/>
  <c r="AE7514" i="1"/>
  <c r="AE7513" i="1"/>
  <c r="AE7512" i="1"/>
  <c r="AE7511" i="1"/>
  <c r="AE7510" i="1"/>
  <c r="AE7509" i="1"/>
  <c r="AE7508" i="1"/>
  <c r="AE7507" i="1"/>
  <c r="AE7506" i="1"/>
  <c r="AE7505" i="1"/>
  <c r="AE7504" i="1"/>
  <c r="AE7503" i="1"/>
  <c r="AE7502" i="1"/>
  <c r="AE7501" i="1"/>
  <c r="AE7500" i="1"/>
  <c r="AE7499" i="1"/>
  <c r="AE7498" i="1"/>
  <c r="AE7497" i="1"/>
  <c r="AE7496" i="1"/>
  <c r="AE7495" i="1"/>
  <c r="AE7494" i="1"/>
  <c r="AE7493" i="1"/>
  <c r="AE7492" i="1"/>
  <c r="AE7491" i="1"/>
  <c r="AE7490" i="1"/>
  <c r="AE7489" i="1"/>
  <c r="AE7488" i="1"/>
  <c r="AE7487" i="1"/>
  <c r="AE7486" i="1"/>
  <c r="AE7485" i="1"/>
  <c r="AE7484" i="1"/>
  <c r="AE7483" i="1"/>
  <c r="AE7482" i="1"/>
  <c r="AE7481" i="1"/>
  <c r="AE7480" i="1"/>
  <c r="AE7479" i="1"/>
  <c r="AE7478" i="1"/>
  <c r="AE7477" i="1"/>
  <c r="AE7476" i="1"/>
  <c r="AE7475" i="1"/>
  <c r="AE7474" i="1"/>
  <c r="AE7473" i="1"/>
  <c r="AE7472" i="1"/>
  <c r="AE7471" i="1"/>
  <c r="AE7470" i="1"/>
  <c r="AE7469" i="1"/>
  <c r="AE7468" i="1"/>
  <c r="AE7467" i="1"/>
  <c r="AE7466" i="1"/>
  <c r="AE7465" i="1"/>
  <c r="AE7464" i="1"/>
  <c r="AE7463" i="1"/>
  <c r="AE7462" i="1"/>
  <c r="AE7461" i="1"/>
  <c r="AE7460" i="1"/>
  <c r="AE7459" i="1"/>
  <c r="AE7458" i="1"/>
  <c r="AE7457" i="1"/>
  <c r="AE7456" i="1"/>
  <c r="AE7455" i="1"/>
  <c r="AE7454" i="1"/>
  <c r="AE7453" i="1"/>
  <c r="AE7452" i="1"/>
  <c r="AE7451" i="1"/>
  <c r="AE7450" i="1"/>
  <c r="AE7449" i="1"/>
  <c r="AE7448" i="1"/>
  <c r="AE7447" i="1"/>
  <c r="AE7446" i="1"/>
  <c r="AE7445" i="1"/>
  <c r="AE7444" i="1"/>
  <c r="AE7443" i="1"/>
  <c r="AE7442" i="1"/>
  <c r="AE7441" i="1"/>
  <c r="AE7440" i="1"/>
  <c r="AE7439" i="1"/>
  <c r="AE7438" i="1"/>
  <c r="AE7437" i="1"/>
  <c r="AE7436" i="1"/>
  <c r="AE7435" i="1"/>
  <c r="AE7434" i="1"/>
  <c r="AE7433" i="1"/>
  <c r="AE7432" i="1"/>
  <c r="AE7431" i="1"/>
  <c r="AE7430" i="1"/>
  <c r="AE7429" i="1"/>
  <c r="AE7428" i="1"/>
  <c r="AE7427" i="1"/>
  <c r="AE7426" i="1"/>
  <c r="AE7425" i="1"/>
  <c r="AE7424" i="1"/>
  <c r="AE7423" i="1"/>
  <c r="AE7422" i="1"/>
  <c r="AE7421" i="1"/>
  <c r="AE7420" i="1"/>
  <c r="AE7419" i="1"/>
  <c r="AE7418" i="1"/>
  <c r="AE7417" i="1"/>
  <c r="AE7416" i="1"/>
  <c r="AE7415" i="1"/>
  <c r="AE7414" i="1"/>
  <c r="AE7413" i="1"/>
  <c r="AE7412" i="1"/>
  <c r="AE7411" i="1"/>
  <c r="AE7410" i="1"/>
  <c r="AE7409" i="1"/>
  <c r="AE7408" i="1"/>
  <c r="AE7407" i="1"/>
  <c r="AE7406" i="1"/>
  <c r="AE7405" i="1"/>
  <c r="AE7404" i="1"/>
  <c r="AE7403" i="1"/>
  <c r="AE7402" i="1"/>
  <c r="AE7401" i="1"/>
  <c r="AE7400" i="1"/>
  <c r="AE7399" i="1"/>
  <c r="AE7398" i="1"/>
  <c r="AE7397" i="1"/>
  <c r="AE7396" i="1"/>
  <c r="AE7395" i="1"/>
  <c r="AE7394" i="1"/>
  <c r="AE7393" i="1"/>
  <c r="AE7392" i="1"/>
  <c r="AE7391" i="1"/>
  <c r="AE7390" i="1"/>
  <c r="AE7389" i="1"/>
  <c r="AE7388" i="1"/>
  <c r="AE7387" i="1"/>
  <c r="AE7386" i="1"/>
  <c r="AE7385" i="1"/>
  <c r="AE7384" i="1"/>
  <c r="AE7383" i="1"/>
  <c r="AE7382" i="1"/>
  <c r="AE7381" i="1"/>
  <c r="AE7380" i="1"/>
  <c r="AE7379" i="1"/>
  <c r="AE7378" i="1"/>
  <c r="AE7377" i="1"/>
  <c r="AE7376" i="1"/>
  <c r="AE7375" i="1"/>
  <c r="AE7374" i="1"/>
  <c r="AE7373" i="1"/>
  <c r="AE7372" i="1"/>
  <c r="AE7371" i="1"/>
  <c r="AE7370" i="1"/>
  <c r="AE7369" i="1"/>
  <c r="AE7368" i="1"/>
  <c r="AE7367" i="1"/>
  <c r="AE7366" i="1"/>
  <c r="AE7365" i="1"/>
  <c r="AE7364" i="1"/>
  <c r="AE7363" i="1"/>
  <c r="AE7362" i="1"/>
  <c r="AE7361" i="1"/>
  <c r="AE7360" i="1"/>
  <c r="AE7359" i="1"/>
  <c r="AE7358" i="1"/>
  <c r="AE7357" i="1"/>
  <c r="AE7356" i="1"/>
  <c r="AE7355" i="1"/>
  <c r="AE7354" i="1"/>
  <c r="AE7353" i="1"/>
  <c r="AE7352" i="1"/>
  <c r="AE7351" i="1"/>
  <c r="AE7350" i="1"/>
  <c r="AE7349" i="1"/>
  <c r="AE7348" i="1"/>
  <c r="AE7347" i="1"/>
  <c r="AE7346" i="1"/>
  <c r="AE7345" i="1"/>
  <c r="AE7344" i="1"/>
  <c r="AE7343" i="1"/>
  <c r="AE7342" i="1"/>
  <c r="AE7341" i="1"/>
  <c r="AE7340" i="1"/>
  <c r="AE7339" i="1"/>
  <c r="AE7338" i="1"/>
  <c r="AE7337" i="1"/>
  <c r="AE7336" i="1"/>
  <c r="AE7335" i="1"/>
  <c r="AE7334" i="1"/>
  <c r="AE7333" i="1"/>
  <c r="AE7332" i="1"/>
  <c r="AE7331" i="1"/>
  <c r="AE7330" i="1"/>
  <c r="AE7329" i="1"/>
  <c r="AE7328" i="1"/>
  <c r="AE7327" i="1"/>
  <c r="AE7326" i="1"/>
  <c r="AE7325" i="1"/>
  <c r="AE7324" i="1"/>
  <c r="AE7323" i="1"/>
  <c r="AE7322" i="1"/>
  <c r="AE7321" i="1"/>
  <c r="AE7320" i="1"/>
  <c r="AE7319" i="1"/>
  <c r="AE7318" i="1"/>
  <c r="AE7317" i="1"/>
  <c r="AE7316" i="1"/>
  <c r="AE7315" i="1"/>
  <c r="AE7314" i="1"/>
  <c r="AE7313" i="1"/>
  <c r="AE7312" i="1"/>
  <c r="AE7311" i="1"/>
  <c r="AE7310" i="1"/>
  <c r="AE7309" i="1"/>
  <c r="AE7308" i="1"/>
  <c r="AE7307" i="1"/>
  <c r="AE7306" i="1"/>
  <c r="AE7305" i="1"/>
  <c r="AE7304" i="1"/>
  <c r="AE7303" i="1"/>
  <c r="AE7302" i="1"/>
  <c r="AE7301" i="1"/>
  <c r="AE7300" i="1"/>
  <c r="AE7299" i="1"/>
  <c r="AE7298" i="1"/>
  <c r="AE7297" i="1"/>
  <c r="AE7296" i="1"/>
  <c r="AE7295" i="1"/>
  <c r="AE7294" i="1"/>
  <c r="AE7293" i="1"/>
  <c r="AE7292" i="1"/>
  <c r="AE7291" i="1"/>
  <c r="AE7290" i="1"/>
  <c r="AE7289" i="1"/>
  <c r="AE7288" i="1"/>
  <c r="AE7287" i="1"/>
  <c r="AE7286" i="1"/>
  <c r="AE7285" i="1"/>
  <c r="AE7284" i="1"/>
  <c r="AE7283" i="1"/>
  <c r="AE7282" i="1"/>
  <c r="AE7281" i="1"/>
  <c r="AE7280" i="1"/>
  <c r="AE7279" i="1"/>
  <c r="AE7278" i="1"/>
  <c r="AE7277" i="1"/>
  <c r="AE7276" i="1"/>
  <c r="AE7275" i="1"/>
  <c r="AE7274" i="1"/>
  <c r="AE7273" i="1"/>
  <c r="AE7272" i="1"/>
  <c r="AE7271" i="1"/>
  <c r="AE7270" i="1"/>
  <c r="AE7269" i="1"/>
  <c r="AE7268" i="1"/>
  <c r="AE7267" i="1"/>
  <c r="AE7266" i="1"/>
  <c r="AE7265" i="1"/>
  <c r="AE7264" i="1"/>
  <c r="AE7263" i="1"/>
  <c r="AE7262" i="1"/>
  <c r="AE7261" i="1"/>
  <c r="AE7260" i="1"/>
  <c r="AE7259" i="1"/>
  <c r="AE7258" i="1"/>
  <c r="AE7257" i="1"/>
  <c r="AE7256" i="1"/>
  <c r="AE7255" i="1"/>
  <c r="AE7254" i="1"/>
  <c r="AE7253" i="1"/>
  <c r="AE7252" i="1"/>
  <c r="AE7251" i="1"/>
  <c r="AE7250" i="1"/>
  <c r="AE7249" i="1"/>
  <c r="AE7248" i="1"/>
  <c r="AE7247" i="1"/>
  <c r="AE7246" i="1"/>
  <c r="AE7245" i="1"/>
  <c r="AE7244" i="1"/>
  <c r="AE7243" i="1"/>
  <c r="AE7242" i="1"/>
  <c r="AE7241" i="1"/>
  <c r="AE7240" i="1"/>
  <c r="AE7239" i="1"/>
  <c r="AE7238" i="1"/>
  <c r="AE7237" i="1"/>
  <c r="AE7236" i="1"/>
  <c r="AE7235" i="1"/>
  <c r="AE7234" i="1"/>
  <c r="AE7233" i="1"/>
  <c r="AE7232" i="1"/>
  <c r="AE7231" i="1"/>
  <c r="AE7230" i="1"/>
  <c r="AE7229" i="1"/>
  <c r="AE7228" i="1"/>
  <c r="AE7227" i="1"/>
  <c r="AE7226" i="1"/>
  <c r="AE7225" i="1"/>
  <c r="AE7224" i="1"/>
  <c r="AE7223" i="1"/>
  <c r="AE7222" i="1"/>
  <c r="AE7221" i="1"/>
  <c r="AE7220" i="1"/>
  <c r="AE7219" i="1"/>
  <c r="AE7218" i="1"/>
  <c r="AE7217" i="1"/>
  <c r="AE7216" i="1"/>
  <c r="AE7215" i="1"/>
  <c r="AE7214" i="1"/>
  <c r="AE7213" i="1"/>
  <c r="AE7212" i="1"/>
  <c r="AE7211" i="1"/>
  <c r="AE7210" i="1"/>
  <c r="AE7209" i="1"/>
  <c r="AE7208" i="1"/>
  <c r="AE7207" i="1"/>
  <c r="AE7206" i="1"/>
  <c r="AE7205" i="1"/>
  <c r="AE7204" i="1"/>
  <c r="AE7203" i="1"/>
  <c r="AE7202" i="1"/>
  <c r="AE7201" i="1"/>
  <c r="AE7200" i="1"/>
  <c r="AE7199" i="1"/>
  <c r="AE7198" i="1"/>
  <c r="AE7197" i="1"/>
  <c r="AE7196" i="1"/>
  <c r="AE7195" i="1"/>
  <c r="AE7194" i="1"/>
  <c r="AE7193" i="1"/>
  <c r="AE7192" i="1"/>
  <c r="AE7191" i="1"/>
  <c r="AE7190" i="1"/>
  <c r="AE7189" i="1"/>
  <c r="AE7188" i="1"/>
  <c r="AE7187" i="1"/>
  <c r="AE7186" i="1"/>
  <c r="AE7185" i="1"/>
  <c r="AE7184" i="1"/>
  <c r="AE7183" i="1"/>
  <c r="AE7182" i="1"/>
  <c r="AE7181" i="1"/>
  <c r="AE7180" i="1"/>
  <c r="AE7179" i="1"/>
  <c r="AE7178" i="1"/>
  <c r="AE7177" i="1"/>
  <c r="AE7176" i="1"/>
  <c r="AE7175" i="1"/>
  <c r="AE7174" i="1"/>
  <c r="AE7173" i="1"/>
  <c r="AE7172" i="1"/>
  <c r="AE7171" i="1"/>
  <c r="AE7170" i="1"/>
  <c r="AE7169" i="1"/>
  <c r="AE7168" i="1"/>
  <c r="AE7167" i="1"/>
  <c r="AE7166" i="1"/>
  <c r="AE7165" i="1"/>
  <c r="AE7164" i="1"/>
  <c r="AE7163" i="1"/>
  <c r="AE7162" i="1"/>
  <c r="AE7161" i="1"/>
  <c r="AE7160" i="1"/>
  <c r="AE7159" i="1"/>
  <c r="AE7158" i="1"/>
  <c r="AE7157" i="1"/>
  <c r="AE7156" i="1"/>
  <c r="AE7155" i="1"/>
  <c r="AE7154" i="1"/>
  <c r="AE7153" i="1"/>
  <c r="AE7152" i="1"/>
  <c r="AE7151" i="1"/>
  <c r="AE7150" i="1"/>
  <c r="AE7149" i="1"/>
  <c r="AE7148" i="1"/>
  <c r="AE7147" i="1"/>
  <c r="AE7146" i="1"/>
  <c r="AE7145" i="1"/>
  <c r="AE7144" i="1"/>
  <c r="AE7143" i="1"/>
  <c r="AE7142" i="1"/>
  <c r="AE7141" i="1"/>
  <c r="AE7140" i="1"/>
  <c r="AE7139" i="1"/>
  <c r="AE7138" i="1"/>
  <c r="AE7137" i="1"/>
  <c r="AE7136" i="1"/>
  <c r="AE7135" i="1"/>
  <c r="AE7134" i="1"/>
  <c r="AE7133" i="1"/>
  <c r="AE7132" i="1"/>
  <c r="AE7131" i="1"/>
  <c r="AE7130" i="1"/>
  <c r="AE7129" i="1"/>
  <c r="AE7128" i="1"/>
  <c r="AE7127" i="1"/>
  <c r="AE7126" i="1"/>
  <c r="AE7125" i="1"/>
  <c r="AE7124" i="1"/>
  <c r="AE7123" i="1"/>
  <c r="AE7122" i="1"/>
  <c r="AE7121" i="1"/>
  <c r="AE7120" i="1"/>
  <c r="AE7119" i="1"/>
  <c r="AE7118" i="1"/>
  <c r="AE7117" i="1"/>
  <c r="AE7116" i="1"/>
  <c r="AE7115" i="1"/>
  <c r="AE7114" i="1"/>
  <c r="AE7113" i="1"/>
  <c r="AE7112" i="1"/>
  <c r="AE7111" i="1"/>
  <c r="AE7110" i="1"/>
  <c r="AE7109" i="1"/>
  <c r="AE7108" i="1"/>
  <c r="AE7107" i="1"/>
  <c r="AE7106" i="1"/>
  <c r="AE7105" i="1"/>
  <c r="AE7104" i="1"/>
  <c r="AE7103" i="1"/>
  <c r="AE7102" i="1"/>
  <c r="AE7101" i="1"/>
  <c r="AE7100" i="1"/>
  <c r="AE7099" i="1"/>
  <c r="AE7098" i="1"/>
  <c r="AE7097" i="1"/>
  <c r="AE7096" i="1"/>
  <c r="AE7095" i="1"/>
  <c r="AE7094" i="1"/>
  <c r="AE7093" i="1"/>
  <c r="AE7092" i="1"/>
  <c r="AE7091" i="1"/>
  <c r="AE7090" i="1"/>
  <c r="AE7089" i="1"/>
  <c r="AE7088" i="1"/>
  <c r="AE7087" i="1"/>
  <c r="AE7086" i="1"/>
  <c r="AE7085" i="1"/>
  <c r="AE7084" i="1"/>
  <c r="AE7083" i="1"/>
  <c r="AE7082" i="1"/>
  <c r="AE7081" i="1"/>
  <c r="AE7080" i="1"/>
  <c r="AE7079" i="1"/>
  <c r="AE7078" i="1"/>
  <c r="AE7077" i="1"/>
  <c r="AE7076" i="1"/>
  <c r="AE7075" i="1"/>
  <c r="AE7074" i="1"/>
  <c r="AE7073" i="1"/>
  <c r="AE7072" i="1"/>
  <c r="AE7071" i="1"/>
  <c r="AE7070" i="1"/>
  <c r="AE7069" i="1"/>
  <c r="AE7068" i="1"/>
  <c r="AE7067" i="1"/>
  <c r="AE7066" i="1"/>
  <c r="AE7065" i="1"/>
  <c r="AE7064" i="1"/>
  <c r="AE7063" i="1"/>
  <c r="AE7062" i="1"/>
  <c r="AE7061" i="1"/>
  <c r="AE7060" i="1"/>
  <c r="AE7059" i="1"/>
  <c r="AE7058" i="1"/>
  <c r="AE7057" i="1"/>
  <c r="AE7056" i="1"/>
  <c r="AE7055" i="1"/>
  <c r="AE7054" i="1"/>
  <c r="AE7053" i="1"/>
  <c r="AE7052" i="1"/>
  <c r="AE7051" i="1"/>
  <c r="AE7050" i="1"/>
  <c r="AE7049" i="1"/>
  <c r="AE7048" i="1"/>
  <c r="AE7047" i="1"/>
  <c r="AE7046" i="1"/>
  <c r="AE7045" i="1"/>
  <c r="AE7044" i="1"/>
  <c r="AE7043" i="1"/>
  <c r="AE7042" i="1"/>
  <c r="AE7041" i="1"/>
  <c r="AE7040" i="1"/>
  <c r="AE7039" i="1"/>
  <c r="AE7038" i="1"/>
  <c r="AE7037" i="1"/>
  <c r="AE7036" i="1"/>
  <c r="AE7035" i="1"/>
  <c r="AE7034" i="1"/>
  <c r="AE7033" i="1"/>
  <c r="AE7032" i="1"/>
  <c r="AE7031" i="1"/>
  <c r="AE7030" i="1"/>
  <c r="AE7029" i="1"/>
  <c r="AE7028" i="1"/>
  <c r="AE7027" i="1"/>
  <c r="AE7026" i="1"/>
  <c r="AE7025" i="1"/>
  <c r="AE7024" i="1"/>
  <c r="AE7023" i="1"/>
  <c r="AE7022" i="1"/>
  <c r="AE7021" i="1"/>
  <c r="AE7020" i="1"/>
  <c r="AE7019" i="1"/>
  <c r="AE7018" i="1"/>
  <c r="AE7017" i="1"/>
  <c r="AE7016" i="1"/>
  <c r="AE7015" i="1"/>
  <c r="AE7014" i="1"/>
  <c r="AE7013" i="1"/>
  <c r="AE7012" i="1"/>
  <c r="AE7011" i="1"/>
  <c r="AE7010" i="1"/>
  <c r="AE7009" i="1"/>
  <c r="AE7008" i="1"/>
  <c r="AE7007" i="1"/>
  <c r="AE7006" i="1"/>
  <c r="AE7005" i="1"/>
  <c r="AE7004" i="1"/>
  <c r="AE7003" i="1"/>
  <c r="AE7002" i="1"/>
  <c r="AE7001" i="1"/>
  <c r="AE7000" i="1"/>
  <c r="AE6999" i="1"/>
  <c r="AE6998" i="1"/>
  <c r="AE6997" i="1"/>
  <c r="AE6996" i="1"/>
  <c r="AE6995" i="1"/>
  <c r="AE6994" i="1"/>
  <c r="AE6993" i="1"/>
  <c r="AE6992" i="1"/>
  <c r="AE6991" i="1"/>
  <c r="AE6990" i="1"/>
  <c r="AE6989" i="1"/>
  <c r="AE6988" i="1"/>
  <c r="AE6987" i="1"/>
  <c r="AE6986" i="1"/>
  <c r="AE6985" i="1"/>
  <c r="AE6984" i="1"/>
  <c r="AE6983" i="1"/>
  <c r="AE6982" i="1"/>
  <c r="AE6981" i="1"/>
  <c r="AE6980" i="1"/>
  <c r="AE6979" i="1"/>
  <c r="AE6978" i="1"/>
  <c r="AE6977" i="1"/>
  <c r="AE6976" i="1"/>
  <c r="AE6975" i="1"/>
  <c r="AE6974" i="1"/>
  <c r="AE6973" i="1"/>
  <c r="AE6972" i="1"/>
  <c r="AE6971" i="1"/>
  <c r="AE6970" i="1"/>
  <c r="AE6969" i="1"/>
  <c r="AE6968" i="1"/>
  <c r="AE6967" i="1"/>
  <c r="AE6966" i="1"/>
  <c r="AE6965" i="1"/>
  <c r="AE6964" i="1"/>
  <c r="AE6963" i="1"/>
  <c r="AE6962" i="1"/>
  <c r="AE6961" i="1"/>
  <c r="AE6960" i="1"/>
  <c r="AE6959" i="1"/>
  <c r="AE6958" i="1"/>
  <c r="AE6957" i="1"/>
  <c r="AE6956" i="1"/>
  <c r="AE6955" i="1"/>
  <c r="AE6954" i="1"/>
  <c r="AE6953" i="1"/>
  <c r="AE6952" i="1"/>
  <c r="AE6951" i="1"/>
  <c r="AE6950" i="1"/>
  <c r="AE6949" i="1"/>
  <c r="AE6948" i="1"/>
  <c r="AE6947" i="1"/>
  <c r="AE6946" i="1"/>
  <c r="AE6945" i="1"/>
  <c r="AE6944" i="1"/>
  <c r="AE6943" i="1"/>
  <c r="AE6942" i="1"/>
  <c r="AE6941" i="1"/>
  <c r="AE6940" i="1"/>
  <c r="AE6939" i="1"/>
  <c r="AE6938" i="1"/>
  <c r="AE6937" i="1"/>
  <c r="AE6936" i="1"/>
  <c r="AE6935" i="1"/>
  <c r="AE6934" i="1"/>
  <c r="AE6933" i="1"/>
  <c r="AE6932" i="1"/>
  <c r="AE6931" i="1"/>
  <c r="AE6930" i="1"/>
  <c r="AE6929" i="1"/>
  <c r="AE6928" i="1"/>
  <c r="AE6927" i="1"/>
  <c r="AE6926" i="1"/>
  <c r="AE6925" i="1"/>
  <c r="AE6924" i="1"/>
  <c r="AE6923" i="1"/>
  <c r="AE6922" i="1"/>
  <c r="AE6921" i="1"/>
  <c r="AE6920" i="1"/>
  <c r="AE6919" i="1"/>
  <c r="AE6918" i="1"/>
  <c r="AE6917" i="1"/>
  <c r="AE6916" i="1"/>
  <c r="AE6915" i="1"/>
  <c r="AE6914" i="1"/>
  <c r="AE6913" i="1"/>
  <c r="AE6912" i="1"/>
  <c r="AE6911" i="1"/>
  <c r="AE6910" i="1"/>
  <c r="AE6909" i="1"/>
  <c r="AE6908" i="1"/>
  <c r="AE6907" i="1"/>
  <c r="AE6906" i="1"/>
  <c r="AE6905" i="1"/>
  <c r="AE6904" i="1"/>
  <c r="AE6903" i="1"/>
  <c r="AE6902" i="1"/>
  <c r="AE6901" i="1"/>
  <c r="AE6900" i="1"/>
  <c r="AE6899" i="1"/>
  <c r="AE6898" i="1"/>
  <c r="AE6897" i="1"/>
  <c r="AE6896" i="1"/>
  <c r="AE6895" i="1"/>
  <c r="AE6894" i="1"/>
  <c r="AE6893" i="1"/>
  <c r="AE6892" i="1"/>
  <c r="AE6891" i="1"/>
  <c r="AE6890" i="1"/>
  <c r="AE6889" i="1"/>
  <c r="AE6888" i="1"/>
  <c r="AE6887" i="1"/>
  <c r="AE6886" i="1"/>
  <c r="AE6885" i="1"/>
  <c r="AE6884" i="1"/>
  <c r="AE6883" i="1"/>
  <c r="AE6882" i="1"/>
  <c r="AE6881" i="1"/>
  <c r="AE6880" i="1"/>
  <c r="AE6879" i="1"/>
  <c r="AE6878" i="1"/>
  <c r="AE6877" i="1"/>
  <c r="AE6876" i="1"/>
  <c r="AE6875" i="1"/>
  <c r="AE6874" i="1"/>
  <c r="AE6873" i="1"/>
  <c r="AE6872" i="1"/>
  <c r="AE6871" i="1"/>
  <c r="AE6870" i="1"/>
  <c r="AE6869" i="1"/>
  <c r="AE6868" i="1"/>
  <c r="AE6867" i="1"/>
  <c r="AE6866" i="1"/>
  <c r="AE6865" i="1"/>
  <c r="AE6864" i="1"/>
  <c r="AE6863" i="1"/>
  <c r="AE6862" i="1"/>
  <c r="AE6861" i="1"/>
  <c r="AE6860" i="1"/>
  <c r="AE6859" i="1"/>
  <c r="AE6858" i="1"/>
  <c r="AE6857" i="1"/>
  <c r="AE6856" i="1"/>
  <c r="AE6855" i="1"/>
  <c r="AE6854" i="1"/>
  <c r="AE6853" i="1"/>
  <c r="AE6852" i="1"/>
  <c r="AE6851" i="1"/>
  <c r="AE6850" i="1"/>
  <c r="AE6849" i="1"/>
  <c r="AE6848" i="1"/>
  <c r="AE6847" i="1"/>
  <c r="AE6846" i="1"/>
  <c r="AE6845" i="1"/>
  <c r="AE6844" i="1"/>
  <c r="AE6843" i="1"/>
  <c r="AE6842" i="1"/>
  <c r="AE6841" i="1"/>
  <c r="AE6840" i="1"/>
  <c r="AE6839" i="1"/>
  <c r="AE6838" i="1"/>
  <c r="AE6837" i="1"/>
  <c r="AE6836" i="1"/>
  <c r="AE6835" i="1"/>
  <c r="AE6834" i="1"/>
  <c r="AE6833" i="1"/>
  <c r="AE6832" i="1"/>
  <c r="AE6831" i="1"/>
  <c r="AE6830" i="1"/>
  <c r="AE6829" i="1"/>
  <c r="AE6828" i="1"/>
  <c r="AE6827" i="1"/>
  <c r="AE6826" i="1"/>
  <c r="AE6825" i="1"/>
  <c r="AE6824" i="1"/>
  <c r="AE6823" i="1"/>
  <c r="AE6822" i="1"/>
  <c r="AE6821" i="1"/>
  <c r="AE6820" i="1"/>
  <c r="AE6819" i="1"/>
  <c r="AE6818" i="1"/>
  <c r="AE6817" i="1"/>
  <c r="AE6816" i="1"/>
  <c r="AE6815" i="1"/>
  <c r="AE6814" i="1"/>
  <c r="AE6813" i="1"/>
  <c r="AE6812" i="1"/>
  <c r="AE6811" i="1"/>
  <c r="AE6810" i="1"/>
  <c r="AE6809" i="1"/>
  <c r="AE6808" i="1"/>
  <c r="AE6807" i="1"/>
  <c r="AE6806" i="1"/>
  <c r="AE6805" i="1"/>
  <c r="AE6804" i="1"/>
  <c r="AE6803" i="1"/>
  <c r="AE6802" i="1"/>
  <c r="AE6801" i="1"/>
  <c r="AE6800" i="1"/>
  <c r="AE6799" i="1"/>
  <c r="AE6798" i="1"/>
  <c r="AE6797" i="1"/>
  <c r="AE6796" i="1"/>
  <c r="AE6795" i="1"/>
  <c r="AE6794" i="1"/>
  <c r="AE6793" i="1"/>
  <c r="AE6792" i="1"/>
  <c r="AE6791" i="1"/>
  <c r="AE6790" i="1"/>
  <c r="AE6789" i="1"/>
  <c r="AE6788" i="1"/>
  <c r="AE6787" i="1"/>
  <c r="AE6786" i="1"/>
  <c r="AE6785" i="1"/>
  <c r="AE6784" i="1"/>
  <c r="AE6783" i="1"/>
  <c r="AE6782" i="1"/>
  <c r="AE6781" i="1"/>
  <c r="AE6780" i="1"/>
  <c r="AE6779" i="1"/>
  <c r="AE6778" i="1"/>
  <c r="AE6777" i="1"/>
  <c r="AE6776" i="1"/>
  <c r="AE6775" i="1"/>
  <c r="AE6774" i="1"/>
  <c r="AE6773" i="1"/>
  <c r="AE6772" i="1"/>
  <c r="AE6771" i="1"/>
  <c r="AE6770" i="1"/>
  <c r="AE6769" i="1"/>
  <c r="AE6768" i="1"/>
  <c r="AE6767" i="1"/>
  <c r="AE6766" i="1"/>
  <c r="AE6765" i="1"/>
  <c r="AE6764" i="1"/>
  <c r="AE6763" i="1"/>
  <c r="AE6762" i="1"/>
  <c r="AE6761" i="1"/>
  <c r="AE6760" i="1"/>
  <c r="AE6759" i="1"/>
  <c r="AE6758" i="1"/>
  <c r="AE6757" i="1"/>
  <c r="AE6756" i="1"/>
  <c r="AE6755" i="1"/>
  <c r="AE6754" i="1"/>
  <c r="AE6753" i="1"/>
  <c r="AE6752" i="1"/>
  <c r="AE6751" i="1"/>
  <c r="AE6750" i="1"/>
  <c r="AE6749" i="1"/>
  <c r="AE6748" i="1"/>
  <c r="AE6747" i="1"/>
  <c r="AE6746" i="1"/>
  <c r="AE6745" i="1"/>
  <c r="AE6744" i="1"/>
  <c r="AE6743" i="1"/>
  <c r="AE6742" i="1"/>
  <c r="AE6741" i="1"/>
  <c r="AE6740" i="1"/>
  <c r="AE6739" i="1"/>
  <c r="AE6738" i="1"/>
  <c r="AE6737" i="1"/>
  <c r="AE6736" i="1"/>
  <c r="AE6735" i="1"/>
  <c r="AE6734" i="1"/>
  <c r="AE6733" i="1"/>
  <c r="AE6732" i="1"/>
  <c r="AE6731" i="1"/>
  <c r="AE6730" i="1"/>
  <c r="AE6729" i="1"/>
  <c r="AE6728" i="1"/>
  <c r="AE6727" i="1"/>
  <c r="AE6726" i="1"/>
  <c r="AE6725" i="1"/>
  <c r="AE6724" i="1"/>
  <c r="AE6723" i="1"/>
  <c r="AE6722" i="1"/>
  <c r="AE6721" i="1"/>
  <c r="AE6720" i="1"/>
  <c r="AE6719" i="1"/>
  <c r="AE6718" i="1"/>
  <c r="AE6717" i="1"/>
  <c r="AE6716" i="1"/>
  <c r="AE6715" i="1"/>
  <c r="AE6714" i="1"/>
  <c r="AE6713" i="1"/>
  <c r="AE6712" i="1"/>
  <c r="AE6711" i="1"/>
  <c r="AE6710" i="1"/>
  <c r="AE6709" i="1"/>
  <c r="AE6708" i="1"/>
  <c r="AE6707" i="1"/>
  <c r="AE6706" i="1"/>
  <c r="AE6705" i="1"/>
  <c r="AE6704" i="1"/>
  <c r="AE6703" i="1"/>
  <c r="AE6702" i="1"/>
  <c r="AE6701" i="1"/>
  <c r="AE6700" i="1"/>
  <c r="AE6699" i="1"/>
  <c r="AE6698" i="1"/>
  <c r="AE6697" i="1"/>
  <c r="AE6696" i="1"/>
  <c r="AE6695" i="1"/>
  <c r="AE6694" i="1"/>
  <c r="AE6693" i="1"/>
  <c r="AE6692" i="1"/>
  <c r="AE6691" i="1"/>
  <c r="AE6690" i="1"/>
  <c r="AE6689" i="1"/>
  <c r="AE6688" i="1"/>
  <c r="AE6687" i="1"/>
  <c r="AE6686" i="1"/>
  <c r="AE6685" i="1"/>
  <c r="AE6684" i="1"/>
  <c r="AE6683" i="1"/>
  <c r="AE6682" i="1"/>
  <c r="AE6681" i="1"/>
  <c r="AE6680" i="1"/>
  <c r="AE6679" i="1"/>
  <c r="AE6678" i="1"/>
  <c r="AE6677" i="1"/>
  <c r="AE6676" i="1"/>
  <c r="AE6675" i="1"/>
  <c r="AE6674" i="1"/>
  <c r="AE6673" i="1"/>
  <c r="AE6672" i="1"/>
  <c r="AE6671" i="1"/>
  <c r="AE6670" i="1"/>
  <c r="AE6669" i="1"/>
  <c r="AE6668" i="1"/>
  <c r="AE6667" i="1"/>
  <c r="AE6666" i="1"/>
  <c r="AE6665" i="1"/>
  <c r="AE6664" i="1"/>
  <c r="AE6663" i="1"/>
  <c r="AE6662" i="1"/>
  <c r="AE6661" i="1"/>
  <c r="AE6660" i="1"/>
  <c r="AE6659" i="1"/>
  <c r="AE6658" i="1"/>
  <c r="AE6657" i="1"/>
  <c r="AE6656" i="1"/>
  <c r="AE6655" i="1"/>
  <c r="AE6654" i="1"/>
  <c r="AE6653" i="1"/>
  <c r="AE6652" i="1"/>
  <c r="AE6651" i="1"/>
  <c r="AE6650" i="1"/>
  <c r="AE6649" i="1"/>
  <c r="AE6648" i="1"/>
  <c r="AE6647" i="1"/>
  <c r="AE6646" i="1"/>
  <c r="AE6645" i="1"/>
  <c r="AE6644" i="1"/>
  <c r="AE6643" i="1"/>
  <c r="AE6642" i="1"/>
  <c r="AE6641" i="1"/>
  <c r="AE6640" i="1"/>
  <c r="AE6639" i="1"/>
  <c r="AE6638" i="1"/>
  <c r="AE6637" i="1"/>
  <c r="AE6636" i="1"/>
  <c r="AE6635" i="1"/>
  <c r="AE6634" i="1"/>
  <c r="AE6633" i="1"/>
  <c r="AE6632" i="1"/>
  <c r="AE6631" i="1"/>
  <c r="AE6630" i="1"/>
  <c r="AE6629" i="1"/>
  <c r="AE6628" i="1"/>
  <c r="AE6627" i="1"/>
  <c r="AE6626" i="1"/>
  <c r="AE6625" i="1"/>
  <c r="AE6624" i="1"/>
  <c r="AE6623" i="1"/>
  <c r="AE6622" i="1"/>
  <c r="AE6621" i="1"/>
  <c r="AE6620" i="1"/>
  <c r="AE6619" i="1"/>
  <c r="AE6618" i="1"/>
  <c r="AE6617" i="1"/>
  <c r="AE6616" i="1"/>
  <c r="AE6615" i="1"/>
  <c r="AE6614" i="1"/>
  <c r="AE6613" i="1"/>
  <c r="AE6612" i="1"/>
  <c r="AE6611" i="1"/>
  <c r="AE6610" i="1"/>
  <c r="AE6609" i="1"/>
  <c r="AE6608" i="1"/>
  <c r="AE6607" i="1"/>
  <c r="AE6606" i="1"/>
  <c r="AE6605" i="1"/>
  <c r="AE6604" i="1"/>
  <c r="AE6603" i="1"/>
  <c r="AE6602" i="1"/>
  <c r="AE6601" i="1"/>
  <c r="AE6600" i="1"/>
  <c r="AE6599" i="1"/>
  <c r="AE6598" i="1"/>
  <c r="AE6597" i="1"/>
  <c r="AE6596" i="1"/>
  <c r="AE6595" i="1"/>
  <c r="AE6594" i="1"/>
  <c r="AE6593" i="1"/>
  <c r="AE6592" i="1"/>
  <c r="AE6591" i="1"/>
  <c r="AE6590" i="1"/>
  <c r="AE6589" i="1"/>
  <c r="AE6588" i="1"/>
  <c r="AE6587" i="1"/>
  <c r="AE6586" i="1"/>
  <c r="AE6585" i="1"/>
  <c r="AE6584" i="1"/>
  <c r="AE6583" i="1"/>
  <c r="AE6582" i="1"/>
  <c r="AE6581" i="1"/>
  <c r="AE6580" i="1"/>
  <c r="AE6579" i="1"/>
  <c r="AE6578" i="1"/>
  <c r="AE6577" i="1"/>
  <c r="AE6576" i="1"/>
  <c r="AE6575" i="1"/>
  <c r="AE6574" i="1"/>
  <c r="AE6573" i="1"/>
  <c r="AE6572" i="1"/>
  <c r="AE6571" i="1"/>
  <c r="AE6570" i="1"/>
  <c r="AE6569" i="1"/>
  <c r="AE6568" i="1"/>
  <c r="AE6567" i="1"/>
  <c r="AE6566" i="1"/>
  <c r="AE6565" i="1"/>
  <c r="AE6564" i="1"/>
  <c r="AE6563" i="1"/>
  <c r="AE6562" i="1"/>
  <c r="AE6561" i="1"/>
  <c r="AE6560" i="1"/>
  <c r="AE6559" i="1"/>
  <c r="AE6558" i="1"/>
  <c r="AE6557" i="1"/>
  <c r="AE6556" i="1"/>
  <c r="AE6555" i="1"/>
  <c r="AE6554" i="1"/>
  <c r="AE6553" i="1"/>
  <c r="AE6552" i="1"/>
  <c r="AE6551" i="1"/>
  <c r="AE6550" i="1"/>
  <c r="AE6549" i="1"/>
  <c r="AE6548" i="1"/>
  <c r="AE6547" i="1"/>
  <c r="AE6546" i="1"/>
  <c r="AE6545" i="1"/>
  <c r="AE6544" i="1"/>
  <c r="AE6543" i="1"/>
  <c r="AE6542" i="1"/>
  <c r="AE6541" i="1"/>
  <c r="AE6540" i="1"/>
  <c r="AE6539" i="1"/>
  <c r="AE6538" i="1"/>
  <c r="AE6537" i="1"/>
  <c r="AE6536" i="1"/>
  <c r="AE6535" i="1"/>
  <c r="AE6534" i="1"/>
  <c r="AE6533" i="1"/>
  <c r="AE6532" i="1"/>
  <c r="AE6531" i="1"/>
  <c r="AE6530" i="1"/>
  <c r="AE6529" i="1"/>
  <c r="AE6528" i="1"/>
  <c r="AE6527" i="1"/>
  <c r="AE6526" i="1"/>
  <c r="AE6525" i="1"/>
  <c r="AE6524" i="1"/>
  <c r="AE6523" i="1"/>
  <c r="AE6522" i="1"/>
  <c r="AE6521" i="1"/>
  <c r="AE6520" i="1"/>
  <c r="AE6519" i="1"/>
  <c r="AE6518" i="1"/>
  <c r="AE6517" i="1"/>
  <c r="AE6516" i="1"/>
  <c r="AE6515" i="1"/>
  <c r="AE6514" i="1"/>
  <c r="AE6513" i="1"/>
  <c r="AE6512" i="1"/>
  <c r="AE6511" i="1"/>
  <c r="AE6510" i="1"/>
  <c r="AE6509" i="1"/>
  <c r="AE6508" i="1"/>
  <c r="AE6507" i="1"/>
  <c r="AE6506" i="1"/>
  <c r="AE6505" i="1"/>
  <c r="AE6504" i="1"/>
  <c r="AE6503" i="1"/>
  <c r="AE6502" i="1"/>
  <c r="AE6501" i="1"/>
  <c r="AE6500" i="1"/>
  <c r="AE6499" i="1"/>
  <c r="AE6498" i="1"/>
  <c r="AE6497" i="1"/>
  <c r="AE6496" i="1"/>
  <c r="AE6495" i="1"/>
  <c r="AE6494" i="1"/>
  <c r="AE6493" i="1"/>
  <c r="AE6492" i="1"/>
  <c r="AE6491" i="1"/>
  <c r="AE6490" i="1"/>
  <c r="AE6489" i="1"/>
  <c r="AE6488" i="1"/>
  <c r="AE6487" i="1"/>
  <c r="AE6486" i="1"/>
  <c r="AE6485" i="1"/>
  <c r="AE6484" i="1"/>
  <c r="AE6483" i="1"/>
  <c r="AE6482" i="1"/>
  <c r="AE6481" i="1"/>
  <c r="AE6480" i="1"/>
  <c r="AE6479" i="1"/>
  <c r="AE6478" i="1"/>
  <c r="AE6477" i="1"/>
  <c r="AE6476" i="1"/>
  <c r="AE6475" i="1"/>
  <c r="AE6474" i="1"/>
  <c r="AE6473" i="1"/>
  <c r="AE6472" i="1"/>
  <c r="AE6471" i="1"/>
  <c r="AE6470" i="1"/>
  <c r="AE6469" i="1"/>
  <c r="AE6468" i="1"/>
  <c r="AE6467" i="1"/>
  <c r="AE6466" i="1"/>
  <c r="AE6465" i="1"/>
  <c r="AE6464" i="1"/>
  <c r="AE6463" i="1"/>
  <c r="AE6462" i="1"/>
  <c r="AE6461" i="1"/>
  <c r="AE6460" i="1"/>
  <c r="AE6459" i="1"/>
  <c r="AE6458" i="1"/>
  <c r="AE6457" i="1"/>
  <c r="AE6456" i="1"/>
  <c r="AE6455" i="1"/>
  <c r="AE6454" i="1"/>
  <c r="AE6453" i="1"/>
  <c r="AE6452" i="1"/>
  <c r="AE6451" i="1"/>
  <c r="AE6450" i="1"/>
  <c r="AE6449" i="1"/>
  <c r="AE6448" i="1"/>
  <c r="AE6447" i="1"/>
  <c r="AE6446" i="1"/>
  <c r="AE6445" i="1"/>
  <c r="AE6444" i="1"/>
  <c r="AE6443" i="1"/>
  <c r="AE6442" i="1"/>
  <c r="AE6441" i="1"/>
  <c r="AE6440" i="1"/>
  <c r="AE6439" i="1"/>
  <c r="AE6438" i="1"/>
  <c r="AE6437" i="1"/>
  <c r="AE6436" i="1"/>
  <c r="AE6435" i="1"/>
  <c r="AE6434" i="1"/>
  <c r="AE6433" i="1"/>
  <c r="AE6432" i="1"/>
  <c r="AE6431" i="1"/>
  <c r="AE6430" i="1"/>
  <c r="AE6429" i="1"/>
  <c r="AE6428" i="1"/>
  <c r="AE6427" i="1"/>
  <c r="AE6426" i="1"/>
  <c r="AE6425" i="1"/>
  <c r="AE6424" i="1"/>
  <c r="AE6423" i="1"/>
  <c r="AE6422" i="1"/>
  <c r="AE6421" i="1"/>
  <c r="AE6420" i="1"/>
  <c r="AE6419" i="1"/>
  <c r="AE6418" i="1"/>
  <c r="AE6417" i="1"/>
  <c r="AE6416" i="1"/>
  <c r="AE6415" i="1"/>
  <c r="AE6414" i="1"/>
  <c r="AE6413" i="1"/>
  <c r="AE6412" i="1"/>
  <c r="AE6411" i="1"/>
  <c r="AE6410" i="1"/>
  <c r="AE6409" i="1"/>
  <c r="AE6408" i="1"/>
  <c r="AE6407" i="1"/>
  <c r="AE6406" i="1"/>
  <c r="AE6405" i="1"/>
  <c r="AE6404" i="1"/>
  <c r="AE6403" i="1"/>
  <c r="AE6402" i="1"/>
  <c r="AE6401" i="1"/>
  <c r="AE6400" i="1"/>
  <c r="AE6399" i="1"/>
  <c r="AE6398" i="1"/>
  <c r="AE6397" i="1"/>
  <c r="AE6396" i="1"/>
  <c r="AE6395" i="1"/>
  <c r="AE6394" i="1"/>
  <c r="AE6393" i="1"/>
  <c r="AE6392" i="1"/>
  <c r="AE6391" i="1"/>
  <c r="AE6390" i="1"/>
  <c r="AE6389" i="1"/>
  <c r="AE6388" i="1"/>
  <c r="AE6387" i="1"/>
  <c r="AE6386" i="1"/>
  <c r="AE6385" i="1"/>
  <c r="AE6384" i="1"/>
  <c r="AE6383" i="1"/>
  <c r="AE6382" i="1"/>
  <c r="AE6381" i="1"/>
  <c r="AE6380" i="1"/>
  <c r="AE6379" i="1"/>
  <c r="AE6378" i="1"/>
  <c r="AE6377" i="1"/>
  <c r="AE6376" i="1"/>
  <c r="AE6375" i="1"/>
  <c r="AE6374" i="1"/>
  <c r="AE6373" i="1"/>
  <c r="AE6372" i="1"/>
  <c r="AE6371" i="1"/>
  <c r="AE6370" i="1"/>
  <c r="AE6369" i="1"/>
  <c r="AE6368" i="1"/>
  <c r="AE6367" i="1"/>
  <c r="AE6366" i="1"/>
  <c r="AE6365" i="1"/>
  <c r="AE6364" i="1"/>
  <c r="AE6363" i="1"/>
  <c r="AE6362" i="1"/>
  <c r="AE6361" i="1"/>
  <c r="AE6360" i="1"/>
  <c r="AE6359" i="1"/>
  <c r="AE6358" i="1"/>
  <c r="AE6357" i="1"/>
  <c r="AE6356" i="1"/>
  <c r="AE6355" i="1"/>
  <c r="AE6354" i="1"/>
  <c r="AE6353" i="1"/>
  <c r="AE6352" i="1"/>
  <c r="AE6351" i="1"/>
  <c r="AE6350" i="1"/>
  <c r="AE6349" i="1"/>
  <c r="AE6348" i="1"/>
  <c r="AE6347" i="1"/>
  <c r="AE6346" i="1"/>
  <c r="AE6345" i="1"/>
  <c r="AE6344" i="1"/>
  <c r="AE6343" i="1"/>
  <c r="AE6342" i="1"/>
  <c r="AE6341" i="1"/>
  <c r="AE6340" i="1"/>
  <c r="AE6339" i="1"/>
  <c r="AE6338" i="1"/>
  <c r="AE6337" i="1"/>
  <c r="AE6336" i="1"/>
  <c r="AE6335" i="1"/>
  <c r="AE6334" i="1"/>
  <c r="AE6333" i="1"/>
  <c r="AE6332" i="1"/>
  <c r="AE6331" i="1"/>
  <c r="AE6330" i="1"/>
  <c r="AE6329" i="1"/>
  <c r="AE6328" i="1"/>
  <c r="AE6327" i="1"/>
  <c r="AE6326" i="1"/>
  <c r="AE6325" i="1"/>
  <c r="AE6324" i="1"/>
  <c r="AE6323" i="1"/>
  <c r="AE6322" i="1"/>
  <c r="AE6321" i="1"/>
  <c r="AE6320" i="1"/>
  <c r="AE6319" i="1"/>
  <c r="AE6318" i="1"/>
  <c r="AE6317" i="1"/>
  <c r="AE6316" i="1"/>
  <c r="AE6315" i="1"/>
  <c r="AE6314" i="1"/>
  <c r="AE6313" i="1"/>
  <c r="AE6312" i="1"/>
  <c r="AE6311" i="1"/>
  <c r="AE6310" i="1"/>
  <c r="AE6309" i="1"/>
  <c r="AE6308" i="1"/>
  <c r="AE6307" i="1"/>
  <c r="AE6306" i="1"/>
  <c r="AE6305" i="1"/>
  <c r="AE6304" i="1"/>
  <c r="AE6303" i="1"/>
  <c r="AE6302" i="1"/>
  <c r="AE6301" i="1"/>
  <c r="AE6300" i="1"/>
  <c r="AE6299" i="1"/>
  <c r="AE6298" i="1"/>
  <c r="AE6297" i="1"/>
  <c r="AE6296" i="1"/>
  <c r="AE6295" i="1"/>
  <c r="AE6294" i="1"/>
  <c r="AE6293" i="1"/>
  <c r="AE6292" i="1"/>
  <c r="AE6291" i="1"/>
  <c r="AE6290" i="1"/>
  <c r="AE6289" i="1"/>
  <c r="AE6288" i="1"/>
  <c r="AE6287" i="1"/>
  <c r="AE6286" i="1"/>
  <c r="AE6285" i="1"/>
  <c r="AE6284" i="1"/>
  <c r="AE6283" i="1"/>
  <c r="AE6282" i="1"/>
  <c r="AE6281" i="1"/>
  <c r="AE6280" i="1"/>
  <c r="AE6279" i="1"/>
  <c r="AE6278" i="1"/>
  <c r="AE6277" i="1"/>
  <c r="AE6276" i="1"/>
  <c r="AE6275" i="1"/>
  <c r="AE6274" i="1"/>
  <c r="AE6273" i="1"/>
  <c r="AE6272" i="1"/>
  <c r="AE6271" i="1"/>
  <c r="AE6270" i="1"/>
  <c r="AE6269" i="1"/>
  <c r="AE6268" i="1"/>
  <c r="AE6267" i="1"/>
  <c r="AE6266" i="1"/>
  <c r="AE6265" i="1"/>
  <c r="AE6264" i="1"/>
  <c r="AE6263" i="1"/>
  <c r="AE6262" i="1"/>
  <c r="AE6261" i="1"/>
  <c r="AE6260" i="1"/>
  <c r="AE6259" i="1"/>
  <c r="AE6258" i="1"/>
  <c r="AE6257" i="1"/>
  <c r="AE6256" i="1"/>
  <c r="AE6255" i="1"/>
  <c r="AE6254" i="1"/>
  <c r="AE6253" i="1"/>
  <c r="AE6252" i="1"/>
  <c r="AE6251" i="1"/>
  <c r="AE6250" i="1"/>
  <c r="AE6249" i="1"/>
  <c r="AE6248" i="1"/>
  <c r="AE6247" i="1"/>
  <c r="AE6246" i="1"/>
  <c r="AE6245" i="1"/>
  <c r="AE6244" i="1"/>
  <c r="AE6243" i="1"/>
  <c r="AE6242" i="1"/>
  <c r="AE6241" i="1"/>
  <c r="AE6240" i="1"/>
  <c r="AE6239" i="1"/>
  <c r="AE6238" i="1"/>
  <c r="AE6237" i="1"/>
  <c r="AE6236" i="1"/>
  <c r="AE6235" i="1"/>
  <c r="AE6234" i="1"/>
  <c r="AE6233" i="1"/>
  <c r="AE6232" i="1"/>
  <c r="AE6231" i="1"/>
  <c r="AE6230" i="1"/>
  <c r="AE6229" i="1"/>
  <c r="AE6228" i="1"/>
  <c r="AE6227" i="1"/>
  <c r="AE6226" i="1"/>
  <c r="AE6225" i="1"/>
  <c r="AE6224" i="1"/>
  <c r="AE6223" i="1"/>
  <c r="AE6222" i="1"/>
  <c r="AE6221" i="1"/>
  <c r="AE6220" i="1"/>
  <c r="AE6219" i="1"/>
  <c r="AE6218" i="1"/>
  <c r="AE6217" i="1"/>
  <c r="AE6216" i="1"/>
  <c r="AE6215" i="1"/>
  <c r="AE6214" i="1"/>
  <c r="AE6213" i="1"/>
  <c r="AE6212" i="1"/>
  <c r="AE6211" i="1"/>
  <c r="AE6210" i="1"/>
  <c r="AE6209" i="1"/>
  <c r="AE6208" i="1"/>
  <c r="AE6207" i="1"/>
  <c r="AE6206" i="1"/>
  <c r="AE6205" i="1"/>
  <c r="AE6204" i="1"/>
  <c r="AE6203" i="1"/>
  <c r="AE6202" i="1"/>
  <c r="AE6201" i="1"/>
  <c r="AE6200" i="1"/>
  <c r="AE6199" i="1"/>
  <c r="AE6198" i="1"/>
  <c r="AE6197" i="1"/>
  <c r="AE6196" i="1"/>
  <c r="AE6195" i="1"/>
  <c r="AE6194" i="1"/>
  <c r="AE6193" i="1"/>
  <c r="AE6192" i="1"/>
  <c r="AE6191" i="1"/>
  <c r="AE6190" i="1"/>
  <c r="AE6189" i="1"/>
  <c r="AE6188" i="1"/>
  <c r="AE6187" i="1"/>
  <c r="AE6186" i="1"/>
  <c r="AE6185" i="1"/>
  <c r="AE6184" i="1"/>
  <c r="AE6183" i="1"/>
  <c r="AE6182" i="1"/>
  <c r="AE6181" i="1"/>
  <c r="AE6180" i="1"/>
  <c r="AE6179" i="1"/>
  <c r="AE6178" i="1"/>
  <c r="AE6177" i="1"/>
  <c r="AE6176" i="1"/>
  <c r="AE6175" i="1"/>
  <c r="AE6174" i="1"/>
  <c r="AE6173" i="1"/>
  <c r="AE6172" i="1"/>
  <c r="AE6171" i="1"/>
  <c r="AE6170" i="1"/>
  <c r="AE6169" i="1"/>
  <c r="AE6168" i="1"/>
  <c r="AE6167" i="1"/>
  <c r="AE6166" i="1"/>
  <c r="AE6165" i="1"/>
  <c r="AE6164" i="1"/>
  <c r="AE6163" i="1"/>
  <c r="AE6162" i="1"/>
  <c r="AE6161" i="1"/>
  <c r="AE6160" i="1"/>
  <c r="AE6159" i="1"/>
  <c r="AE6158" i="1"/>
  <c r="AE6157" i="1"/>
  <c r="AE6156" i="1"/>
  <c r="AE6155" i="1"/>
  <c r="AE6154" i="1"/>
  <c r="AE6153" i="1"/>
  <c r="AE6152" i="1"/>
  <c r="AE6151" i="1"/>
  <c r="AE6150" i="1"/>
  <c r="AE6149" i="1"/>
  <c r="AE6148" i="1"/>
  <c r="AE6147" i="1"/>
  <c r="AE6146" i="1"/>
  <c r="AE6145" i="1"/>
  <c r="AE6144" i="1"/>
  <c r="AE6143" i="1"/>
  <c r="AE6142" i="1"/>
  <c r="AE6141" i="1"/>
  <c r="AE6140" i="1"/>
  <c r="AE6139" i="1"/>
  <c r="AE6138" i="1"/>
  <c r="AE6137" i="1"/>
  <c r="AE6136" i="1"/>
  <c r="AE6135" i="1"/>
  <c r="AE6134" i="1"/>
  <c r="AE6133" i="1"/>
  <c r="AE6132" i="1"/>
  <c r="AE6131" i="1"/>
  <c r="AE6130" i="1"/>
  <c r="AE6129" i="1"/>
  <c r="AE6128" i="1"/>
  <c r="AE6127" i="1"/>
  <c r="AE6126" i="1"/>
  <c r="AE6125" i="1"/>
  <c r="AE6124" i="1"/>
  <c r="AE6123" i="1"/>
  <c r="AE6122" i="1"/>
  <c r="AE6121" i="1"/>
  <c r="AE6120" i="1"/>
  <c r="AE6119" i="1"/>
  <c r="AE6118" i="1"/>
  <c r="AE6117" i="1"/>
  <c r="AE6116" i="1"/>
  <c r="AE6115" i="1"/>
  <c r="AE6114" i="1"/>
  <c r="AE6113" i="1"/>
  <c r="AE6112" i="1"/>
  <c r="AE6111" i="1"/>
  <c r="AE6110" i="1"/>
  <c r="AE6109" i="1"/>
  <c r="AE6108" i="1"/>
  <c r="AE6107" i="1"/>
  <c r="AE6106" i="1"/>
  <c r="AE6105" i="1"/>
  <c r="AE6104" i="1"/>
  <c r="AE6103" i="1"/>
  <c r="AE6102" i="1"/>
  <c r="AE6101" i="1"/>
  <c r="AE6100" i="1"/>
  <c r="AE6099" i="1"/>
  <c r="AE6098" i="1"/>
  <c r="AE6097" i="1"/>
  <c r="AE6096" i="1"/>
  <c r="AE6095" i="1"/>
  <c r="AE6094" i="1"/>
  <c r="AE6093" i="1"/>
  <c r="AE6092" i="1"/>
  <c r="AE6091" i="1"/>
  <c r="AE6090" i="1"/>
  <c r="AE6089" i="1"/>
  <c r="AE6088" i="1"/>
  <c r="AE6087" i="1"/>
  <c r="AE6086" i="1"/>
  <c r="AE6085" i="1"/>
  <c r="AE6084" i="1"/>
  <c r="AE6083" i="1"/>
  <c r="AE6082" i="1"/>
  <c r="AE6081" i="1"/>
  <c r="AE6080" i="1"/>
  <c r="AE6079" i="1"/>
  <c r="AE6078" i="1"/>
  <c r="AE6077" i="1"/>
  <c r="AE6076" i="1"/>
  <c r="AE6075" i="1"/>
  <c r="AE6074" i="1"/>
  <c r="AE6073" i="1"/>
  <c r="AE6072" i="1"/>
  <c r="AE6071" i="1"/>
  <c r="AE6070" i="1"/>
  <c r="AE6069" i="1"/>
  <c r="AE6068" i="1"/>
  <c r="AE6067" i="1"/>
  <c r="AE6066" i="1"/>
  <c r="AE6065" i="1"/>
  <c r="AE6064" i="1"/>
  <c r="AE6063" i="1"/>
  <c r="AE6062" i="1"/>
  <c r="AE6061" i="1"/>
  <c r="AE6060" i="1"/>
  <c r="AE6059" i="1"/>
  <c r="AE6058" i="1"/>
  <c r="AE6057" i="1"/>
  <c r="AE6056" i="1"/>
  <c r="AE6055" i="1"/>
  <c r="AE6054" i="1"/>
  <c r="AE6053" i="1"/>
  <c r="AE6052" i="1"/>
  <c r="AE6051" i="1"/>
  <c r="AE6050" i="1"/>
  <c r="AE6049" i="1"/>
  <c r="AE6048" i="1"/>
  <c r="AE6047" i="1"/>
  <c r="AE6046" i="1"/>
  <c r="AE6045" i="1"/>
  <c r="AE6044" i="1"/>
  <c r="AE6043" i="1"/>
  <c r="AE6042" i="1"/>
  <c r="AE6041" i="1"/>
  <c r="AE6040" i="1"/>
  <c r="AE6039" i="1"/>
  <c r="AE6038" i="1"/>
  <c r="AE6037" i="1"/>
  <c r="AE6036" i="1"/>
  <c r="AE6035" i="1"/>
  <c r="AE6034" i="1"/>
  <c r="AE6033" i="1"/>
  <c r="AE6032" i="1"/>
  <c r="AE6031" i="1"/>
  <c r="AE6030" i="1"/>
  <c r="AE6029" i="1"/>
  <c r="AE6028" i="1"/>
  <c r="AE6027" i="1"/>
  <c r="AE6026" i="1"/>
  <c r="AE6025" i="1"/>
  <c r="AE6024" i="1"/>
  <c r="AE6023" i="1"/>
  <c r="AE6022" i="1"/>
  <c r="AE6021" i="1"/>
  <c r="AE6020" i="1"/>
  <c r="AE6019" i="1"/>
  <c r="AE6018" i="1"/>
  <c r="AE6017" i="1"/>
  <c r="AE6016" i="1"/>
  <c r="AE6015" i="1"/>
  <c r="AE6014" i="1"/>
  <c r="AE6013" i="1"/>
  <c r="AE6012" i="1"/>
  <c r="AE6011" i="1"/>
  <c r="AE6010" i="1"/>
  <c r="AE6009" i="1"/>
  <c r="AE6008" i="1"/>
  <c r="AE6007" i="1"/>
  <c r="AE6006" i="1"/>
  <c r="AE6005" i="1"/>
  <c r="AE6004" i="1"/>
  <c r="AE6003" i="1"/>
  <c r="AE6002" i="1"/>
  <c r="AE6001" i="1"/>
  <c r="AE6000" i="1"/>
  <c r="AE5999" i="1"/>
  <c r="AE5998" i="1"/>
  <c r="AE5997" i="1"/>
  <c r="AE5996" i="1"/>
  <c r="AE5995" i="1"/>
  <c r="AE5994" i="1"/>
  <c r="AE5993" i="1"/>
  <c r="AE5992" i="1"/>
  <c r="AE5991" i="1"/>
  <c r="AE5990" i="1"/>
  <c r="AE5989" i="1"/>
  <c r="AE5988" i="1"/>
  <c r="AE5987" i="1"/>
  <c r="AE5986" i="1"/>
  <c r="AE5985" i="1"/>
  <c r="AE5984" i="1"/>
  <c r="AE5983" i="1"/>
  <c r="AE5982" i="1"/>
  <c r="AE5981" i="1"/>
  <c r="AE5980" i="1"/>
  <c r="AE5979" i="1"/>
  <c r="AE5978" i="1"/>
  <c r="AE5977" i="1"/>
  <c r="AE5976" i="1"/>
  <c r="AE5975" i="1"/>
  <c r="AE5974" i="1"/>
  <c r="AE5973" i="1"/>
  <c r="AE5972" i="1"/>
  <c r="AE5971" i="1"/>
  <c r="AE5970" i="1"/>
  <c r="AE5969" i="1"/>
  <c r="AE5968" i="1"/>
  <c r="AE5967" i="1"/>
  <c r="AE5966" i="1"/>
  <c r="AE5965" i="1"/>
  <c r="AE5964" i="1"/>
  <c r="AE5963" i="1"/>
  <c r="AE5962" i="1"/>
  <c r="AE5961" i="1"/>
  <c r="AE5960" i="1"/>
  <c r="AE5959" i="1"/>
  <c r="AE5958" i="1"/>
  <c r="AE5957" i="1"/>
  <c r="AE5956" i="1"/>
  <c r="AE5955" i="1"/>
  <c r="AE5954" i="1"/>
  <c r="AE5953" i="1"/>
  <c r="AE5952" i="1"/>
  <c r="AE5951" i="1"/>
  <c r="AE5950" i="1"/>
  <c r="AE5949" i="1"/>
  <c r="AE5948" i="1"/>
  <c r="AE5947" i="1"/>
  <c r="AE5946" i="1"/>
  <c r="AE5945" i="1"/>
  <c r="AE5944" i="1"/>
  <c r="AE5943" i="1"/>
  <c r="AE5942" i="1"/>
  <c r="AE5941" i="1"/>
  <c r="AE5940" i="1"/>
  <c r="AE5939" i="1"/>
  <c r="AE5938" i="1"/>
  <c r="AE5937" i="1"/>
  <c r="AE5936" i="1"/>
  <c r="AE5935" i="1"/>
  <c r="AE5934" i="1"/>
  <c r="AE5933" i="1"/>
  <c r="AE5932" i="1"/>
  <c r="AE5931" i="1"/>
  <c r="AE5930" i="1"/>
  <c r="AE5929" i="1"/>
  <c r="AE5928" i="1"/>
  <c r="AE5927" i="1"/>
  <c r="AE5926" i="1"/>
  <c r="AE5925" i="1"/>
  <c r="AE5924" i="1"/>
  <c r="AE5923" i="1"/>
  <c r="AE5922" i="1"/>
  <c r="AE5921" i="1"/>
  <c r="AE5920" i="1"/>
  <c r="AE5919" i="1"/>
  <c r="AE5918" i="1"/>
  <c r="AE5917" i="1"/>
  <c r="AE5916" i="1"/>
  <c r="AE5915" i="1"/>
  <c r="AE5914" i="1"/>
  <c r="AE5913" i="1"/>
  <c r="AE5912" i="1"/>
  <c r="AE5911" i="1"/>
  <c r="AE5910" i="1"/>
  <c r="AE5909" i="1"/>
  <c r="AE5908" i="1"/>
  <c r="AE5907" i="1"/>
  <c r="AE5906" i="1"/>
  <c r="AE5905" i="1"/>
  <c r="AE5904" i="1"/>
  <c r="AE5903" i="1"/>
  <c r="AE5902" i="1"/>
  <c r="AE5901" i="1"/>
  <c r="AE5900" i="1"/>
  <c r="AE5899" i="1"/>
  <c r="AE5898" i="1"/>
  <c r="AE5897" i="1"/>
  <c r="AE5896" i="1"/>
  <c r="AE5895" i="1"/>
  <c r="AE5894" i="1"/>
  <c r="AE5893" i="1"/>
  <c r="AE5892" i="1"/>
  <c r="AE5891" i="1"/>
  <c r="AE5890" i="1"/>
  <c r="AE5889" i="1"/>
  <c r="AE5888" i="1"/>
  <c r="AE5887" i="1"/>
  <c r="AE5886" i="1"/>
  <c r="AE5885" i="1"/>
  <c r="AE5884" i="1"/>
  <c r="AE5883" i="1"/>
  <c r="AE5882" i="1"/>
  <c r="AE5881" i="1"/>
  <c r="AE5880" i="1"/>
  <c r="AE5879" i="1"/>
  <c r="AE5878" i="1"/>
  <c r="AE5877" i="1"/>
  <c r="AE5876" i="1"/>
  <c r="AE5875" i="1"/>
  <c r="AE5874" i="1"/>
  <c r="AE5873" i="1"/>
  <c r="AE5872" i="1"/>
  <c r="AE5871" i="1"/>
  <c r="AE5870" i="1"/>
  <c r="AE5869" i="1"/>
  <c r="AE5868" i="1"/>
  <c r="AE5867" i="1"/>
  <c r="AE5866" i="1"/>
  <c r="AE5865" i="1"/>
  <c r="AE5864" i="1"/>
  <c r="AE5863" i="1"/>
  <c r="AE5862" i="1"/>
  <c r="AE5861" i="1"/>
  <c r="AE5860" i="1"/>
  <c r="AE5859" i="1"/>
  <c r="AE5858" i="1"/>
  <c r="AE5857" i="1"/>
  <c r="AE5856" i="1"/>
  <c r="AE5855" i="1"/>
  <c r="AE5854" i="1"/>
  <c r="AE5853" i="1"/>
  <c r="AE5852" i="1"/>
  <c r="AE5851" i="1"/>
  <c r="AE5850" i="1"/>
  <c r="AE5849" i="1"/>
  <c r="AE5848" i="1"/>
  <c r="AE5847" i="1"/>
  <c r="AE5846" i="1"/>
  <c r="AE5845" i="1"/>
  <c r="AE5844" i="1"/>
  <c r="AE5843" i="1"/>
  <c r="AE5842" i="1"/>
  <c r="AE5841" i="1"/>
  <c r="AE5840" i="1"/>
  <c r="AE5839" i="1"/>
  <c r="AE5838" i="1"/>
  <c r="AE5837" i="1"/>
  <c r="AE5836" i="1"/>
  <c r="AE5835" i="1"/>
  <c r="AE5834" i="1"/>
  <c r="AE5833" i="1"/>
  <c r="AE5832" i="1"/>
  <c r="AE5831" i="1"/>
  <c r="AE5830" i="1"/>
  <c r="AE5829" i="1"/>
  <c r="AE5828" i="1"/>
  <c r="AE5827" i="1"/>
  <c r="AE5826" i="1"/>
  <c r="AE5825" i="1"/>
  <c r="AE5824" i="1"/>
  <c r="AE5823" i="1"/>
  <c r="AE5822" i="1"/>
  <c r="AE5821" i="1"/>
  <c r="AE5820" i="1"/>
  <c r="AE5819" i="1"/>
  <c r="AE5818" i="1"/>
  <c r="AE5817" i="1"/>
  <c r="AE5816" i="1"/>
  <c r="AE5815" i="1"/>
  <c r="AE5814" i="1"/>
  <c r="AE5813" i="1"/>
  <c r="AE5812" i="1"/>
  <c r="AE5811" i="1"/>
  <c r="AE5810" i="1"/>
  <c r="AE5809" i="1"/>
  <c r="AE5808" i="1"/>
  <c r="AE5807" i="1"/>
  <c r="AE5806" i="1"/>
  <c r="AE5805" i="1"/>
  <c r="AE5804" i="1"/>
  <c r="AE5803" i="1"/>
  <c r="AE5802" i="1"/>
  <c r="AE5801" i="1"/>
  <c r="AE5800" i="1"/>
  <c r="AE5799" i="1"/>
  <c r="AE5798" i="1"/>
  <c r="AE5797" i="1"/>
  <c r="AE5796" i="1"/>
  <c r="AE5795" i="1"/>
  <c r="AE5794" i="1"/>
  <c r="AE5793" i="1"/>
  <c r="AE5792" i="1"/>
  <c r="AE5791" i="1"/>
  <c r="AE5790" i="1"/>
  <c r="AE5789" i="1"/>
  <c r="AE5788" i="1"/>
  <c r="AE5787" i="1"/>
  <c r="AE5786" i="1"/>
  <c r="AE5785" i="1"/>
  <c r="AE5784" i="1"/>
  <c r="AE5783" i="1"/>
  <c r="AE5782" i="1"/>
  <c r="AE5781" i="1"/>
  <c r="AE5780" i="1"/>
  <c r="AE5779" i="1"/>
  <c r="AE5778" i="1"/>
  <c r="AE5777" i="1"/>
  <c r="AE5776" i="1"/>
  <c r="AE5775" i="1"/>
  <c r="AE5774" i="1"/>
  <c r="AE5773" i="1"/>
  <c r="AE5772" i="1"/>
  <c r="AE5771" i="1"/>
  <c r="AE5770" i="1"/>
  <c r="AE5769" i="1"/>
  <c r="AE5768" i="1"/>
  <c r="AE5767" i="1"/>
  <c r="AE5766" i="1"/>
  <c r="AE5765" i="1"/>
  <c r="AE5764" i="1"/>
  <c r="AE5763" i="1"/>
  <c r="AE5762" i="1"/>
  <c r="AE5761" i="1"/>
  <c r="AE5760" i="1"/>
  <c r="AE5759" i="1"/>
  <c r="AE5758" i="1"/>
  <c r="AE5757" i="1"/>
  <c r="AE5756" i="1"/>
  <c r="AE5755" i="1"/>
  <c r="AE5754" i="1"/>
  <c r="AE5753" i="1"/>
  <c r="AE5752" i="1"/>
  <c r="AE5751" i="1"/>
  <c r="AE5750" i="1"/>
  <c r="AE5749" i="1"/>
  <c r="AE5748" i="1"/>
  <c r="AE5747" i="1"/>
  <c r="AE5746" i="1"/>
  <c r="AE5745" i="1"/>
  <c r="AE5744" i="1"/>
  <c r="AE5743" i="1"/>
  <c r="AE5742" i="1"/>
  <c r="AE5741" i="1"/>
  <c r="AE5740" i="1"/>
  <c r="AE5739" i="1"/>
  <c r="AE5738" i="1"/>
  <c r="AE5737" i="1"/>
  <c r="AE5736" i="1"/>
  <c r="AE5735" i="1"/>
  <c r="AE5734" i="1"/>
  <c r="AE5733" i="1"/>
  <c r="AE5732" i="1"/>
  <c r="AE5731" i="1"/>
  <c r="AE5730" i="1"/>
  <c r="AE5729" i="1"/>
  <c r="AE5728" i="1"/>
  <c r="AE5727" i="1"/>
  <c r="AE5726" i="1"/>
  <c r="AE5725" i="1"/>
  <c r="AE5724" i="1"/>
  <c r="AE5723" i="1"/>
  <c r="AE5722" i="1"/>
  <c r="AE5721" i="1"/>
  <c r="AE5720" i="1"/>
  <c r="AE5719" i="1"/>
  <c r="AE5718" i="1"/>
  <c r="AE5717" i="1"/>
  <c r="AE5716" i="1"/>
  <c r="AE5715" i="1"/>
  <c r="AE5714" i="1"/>
  <c r="AE5713" i="1"/>
  <c r="AE5712" i="1"/>
  <c r="AE5711" i="1"/>
  <c r="AE5710" i="1"/>
  <c r="AE5709" i="1"/>
  <c r="AE5708" i="1"/>
  <c r="AE5707" i="1"/>
  <c r="AE5706" i="1"/>
  <c r="AE5705" i="1"/>
  <c r="AE5704" i="1"/>
  <c r="AE5703" i="1"/>
  <c r="AE5702" i="1"/>
  <c r="AE5701" i="1"/>
  <c r="AE5700" i="1"/>
  <c r="AE5699" i="1"/>
  <c r="AE5698" i="1"/>
  <c r="AE5697" i="1"/>
  <c r="AE5696" i="1"/>
  <c r="AE5695" i="1"/>
  <c r="AE5694" i="1"/>
  <c r="AE5693" i="1"/>
  <c r="AE5692" i="1"/>
  <c r="AE5691" i="1"/>
  <c r="AE5690" i="1"/>
  <c r="AE5689" i="1"/>
  <c r="AE5688" i="1"/>
  <c r="AE5687" i="1"/>
  <c r="AE5686" i="1"/>
  <c r="AE5685" i="1"/>
  <c r="AE5684" i="1"/>
  <c r="AE5683" i="1"/>
  <c r="AE5682" i="1"/>
  <c r="AE5681" i="1"/>
  <c r="AE5680" i="1"/>
  <c r="AE5679" i="1"/>
  <c r="AE5678" i="1"/>
  <c r="AE5677" i="1"/>
  <c r="AE5676" i="1"/>
  <c r="AE5675" i="1"/>
  <c r="AE5674" i="1"/>
  <c r="AE5673" i="1"/>
  <c r="AE5672" i="1"/>
  <c r="AE5671" i="1"/>
  <c r="AE5670" i="1"/>
  <c r="AE5669" i="1"/>
  <c r="AE5668" i="1"/>
  <c r="AE5667" i="1"/>
  <c r="AE5666" i="1"/>
  <c r="AE5665" i="1"/>
  <c r="AE5664" i="1"/>
  <c r="AE5663" i="1"/>
  <c r="AE5662" i="1"/>
  <c r="AE5661" i="1"/>
  <c r="AE5660" i="1"/>
  <c r="AE5659" i="1"/>
  <c r="AE5658" i="1"/>
  <c r="AE5657" i="1"/>
  <c r="AE5656" i="1"/>
  <c r="AE5655" i="1"/>
  <c r="AE5654" i="1"/>
  <c r="AE5653" i="1"/>
  <c r="AE5652" i="1"/>
  <c r="AE5651" i="1"/>
  <c r="AE5650" i="1"/>
  <c r="AE5649" i="1"/>
  <c r="AE5648" i="1"/>
  <c r="AE5647" i="1"/>
  <c r="AE5646" i="1"/>
  <c r="AE5645" i="1"/>
  <c r="AE5644" i="1"/>
  <c r="AE5643" i="1"/>
  <c r="AE5642" i="1"/>
  <c r="AE5641" i="1"/>
  <c r="AE5640" i="1"/>
  <c r="AE5639" i="1"/>
  <c r="AE5638" i="1"/>
  <c r="AE5637" i="1"/>
  <c r="AE5636" i="1"/>
  <c r="AE5635" i="1"/>
  <c r="AE5634" i="1"/>
  <c r="AE5633" i="1"/>
  <c r="AE5632" i="1"/>
  <c r="AE5631" i="1"/>
  <c r="AE5630" i="1"/>
  <c r="AE5629" i="1"/>
  <c r="AE5628" i="1"/>
  <c r="AE5627" i="1"/>
  <c r="AE5626" i="1"/>
  <c r="AE5625" i="1"/>
  <c r="AE5624" i="1"/>
  <c r="AE5623" i="1"/>
  <c r="AE5622" i="1"/>
  <c r="AE5621" i="1"/>
  <c r="AE5620" i="1"/>
  <c r="AE5619" i="1"/>
  <c r="AE5618" i="1"/>
  <c r="AE5617" i="1"/>
  <c r="AE5616" i="1"/>
  <c r="AE5615" i="1"/>
  <c r="AE5614" i="1"/>
  <c r="AE5613" i="1"/>
  <c r="AE5612" i="1"/>
  <c r="AE5611" i="1"/>
  <c r="AE5610" i="1"/>
  <c r="AE5609" i="1"/>
  <c r="AE5608" i="1"/>
  <c r="AE5607" i="1"/>
  <c r="AE5606" i="1"/>
  <c r="AE5605" i="1"/>
  <c r="AE5604" i="1"/>
  <c r="AE5603" i="1"/>
  <c r="AE5602" i="1"/>
  <c r="AE5601" i="1"/>
  <c r="AE5600" i="1"/>
  <c r="AE5599" i="1"/>
  <c r="AE5598" i="1"/>
  <c r="AE5597" i="1"/>
  <c r="AE5596" i="1"/>
  <c r="AE5595" i="1"/>
  <c r="AE5594" i="1"/>
  <c r="AE5593" i="1"/>
  <c r="AE5592" i="1"/>
  <c r="AE5591" i="1"/>
  <c r="AE5590" i="1"/>
  <c r="AE5589" i="1"/>
  <c r="AE5588" i="1"/>
  <c r="AE5587" i="1"/>
  <c r="AE5586" i="1"/>
  <c r="AE5585" i="1"/>
  <c r="AE5584" i="1"/>
  <c r="AE5583" i="1"/>
  <c r="AE5582" i="1"/>
  <c r="AE5581" i="1"/>
  <c r="AE5580" i="1"/>
  <c r="AE5579" i="1"/>
  <c r="AE5578" i="1"/>
  <c r="AE5577" i="1"/>
  <c r="AE5576" i="1"/>
  <c r="AE5575" i="1"/>
  <c r="AE5574" i="1"/>
  <c r="AE5573" i="1"/>
  <c r="AE5572" i="1"/>
  <c r="AE5571" i="1"/>
  <c r="AE5570" i="1"/>
  <c r="AE5569" i="1"/>
  <c r="AE5568" i="1"/>
  <c r="AE5567" i="1"/>
  <c r="AE5566" i="1"/>
  <c r="AE5565" i="1"/>
  <c r="AE5564" i="1"/>
  <c r="AE5563" i="1"/>
  <c r="AE5562" i="1"/>
  <c r="AE5561" i="1"/>
  <c r="AE5560" i="1"/>
  <c r="AE5559" i="1"/>
  <c r="AE5558" i="1"/>
  <c r="AE5557" i="1"/>
  <c r="AE5556" i="1"/>
  <c r="AE5555" i="1"/>
  <c r="AE5554" i="1"/>
  <c r="AE5553" i="1"/>
  <c r="AE5552" i="1"/>
  <c r="AE5551" i="1"/>
  <c r="AE5550" i="1"/>
  <c r="AE5549" i="1"/>
  <c r="AE5548" i="1"/>
  <c r="AE5547" i="1"/>
  <c r="AE5546" i="1"/>
  <c r="AE5545" i="1"/>
  <c r="AE5544" i="1"/>
  <c r="AE5543" i="1"/>
  <c r="AE5542" i="1"/>
  <c r="AE5541" i="1"/>
  <c r="AE5540" i="1"/>
  <c r="AE5539" i="1"/>
  <c r="AE5538" i="1"/>
  <c r="AE5537" i="1"/>
  <c r="AE5536" i="1"/>
  <c r="AE5535" i="1"/>
  <c r="AE5534" i="1"/>
  <c r="AE5533" i="1"/>
  <c r="AE5532" i="1"/>
  <c r="AE5531" i="1"/>
  <c r="AE5530" i="1"/>
  <c r="AE5529" i="1"/>
  <c r="AE5528" i="1"/>
  <c r="AE5527" i="1"/>
  <c r="AE5526" i="1"/>
  <c r="AE5525" i="1"/>
  <c r="AE5524" i="1"/>
  <c r="AE5523" i="1"/>
  <c r="AE5522" i="1"/>
  <c r="AE5521" i="1"/>
  <c r="AE5520" i="1"/>
  <c r="AE5519" i="1"/>
  <c r="AE5518" i="1"/>
  <c r="AE5517" i="1"/>
  <c r="AE5516" i="1"/>
  <c r="AE5515" i="1"/>
  <c r="AE5514" i="1"/>
  <c r="AE5513" i="1"/>
  <c r="AE5512" i="1"/>
  <c r="AE5511" i="1"/>
  <c r="AE5510" i="1"/>
  <c r="AE5509" i="1"/>
  <c r="AE5508" i="1"/>
  <c r="AE5507" i="1"/>
  <c r="AE5506" i="1"/>
  <c r="AE5505" i="1"/>
  <c r="AE5504" i="1"/>
  <c r="AE5503" i="1"/>
  <c r="AE5502" i="1"/>
  <c r="AE5501" i="1"/>
  <c r="AE5500" i="1"/>
  <c r="AE5499" i="1"/>
  <c r="AE5498" i="1"/>
  <c r="AE5497" i="1"/>
  <c r="AE5496" i="1"/>
  <c r="AE5495" i="1"/>
  <c r="AE5494" i="1"/>
  <c r="AE5493" i="1"/>
  <c r="AE5492" i="1"/>
  <c r="AE5491" i="1"/>
  <c r="AE5490" i="1"/>
  <c r="AE5489" i="1"/>
  <c r="AE5488" i="1"/>
  <c r="AE5487" i="1"/>
  <c r="AE5486" i="1"/>
  <c r="AE5485" i="1"/>
  <c r="AE5484" i="1"/>
  <c r="AE5483" i="1"/>
  <c r="AE5482" i="1"/>
  <c r="AE5481" i="1"/>
  <c r="AE5480" i="1"/>
  <c r="AE5479" i="1"/>
  <c r="AE5478" i="1"/>
  <c r="AE5477" i="1"/>
  <c r="AE5476" i="1"/>
  <c r="AE5475" i="1"/>
  <c r="AE5474" i="1"/>
  <c r="AE5473" i="1"/>
  <c r="AE5472" i="1"/>
  <c r="AE5471" i="1"/>
  <c r="AE5470" i="1"/>
  <c r="AE5469" i="1"/>
  <c r="AE5468" i="1"/>
  <c r="AE5467" i="1"/>
  <c r="AE5466" i="1"/>
  <c r="AE5465" i="1"/>
  <c r="AE5464" i="1"/>
  <c r="AE5463" i="1"/>
  <c r="AE5462" i="1"/>
  <c r="AE5461" i="1"/>
  <c r="AE5460" i="1"/>
  <c r="AE5459" i="1"/>
  <c r="AE5458" i="1"/>
  <c r="AE5457" i="1"/>
  <c r="AE5456" i="1"/>
  <c r="AE5455" i="1"/>
  <c r="AE5454" i="1"/>
  <c r="AE5453" i="1"/>
  <c r="AE5452" i="1"/>
  <c r="AE5451" i="1"/>
  <c r="AE5450" i="1"/>
  <c r="AE5449" i="1"/>
  <c r="AE5448" i="1"/>
  <c r="AE5447" i="1"/>
  <c r="AE5446" i="1"/>
  <c r="AE5445" i="1"/>
  <c r="AE5444" i="1"/>
  <c r="AE5443" i="1"/>
  <c r="AE5442" i="1"/>
  <c r="AE5441" i="1"/>
  <c r="AE5440" i="1"/>
  <c r="AE5439" i="1"/>
  <c r="AE5438" i="1"/>
  <c r="AE5437" i="1"/>
  <c r="AE5436" i="1"/>
  <c r="AE5435" i="1"/>
  <c r="AE5434" i="1"/>
  <c r="AE5433" i="1"/>
  <c r="AE5432" i="1"/>
  <c r="AE5431" i="1"/>
  <c r="AE5430" i="1"/>
  <c r="AE5429" i="1"/>
  <c r="AE5428" i="1"/>
  <c r="AE5427" i="1"/>
  <c r="AE5426" i="1"/>
  <c r="AE5425" i="1"/>
  <c r="AE5424" i="1"/>
  <c r="AE5423" i="1"/>
  <c r="AE5422" i="1"/>
  <c r="AE5421" i="1"/>
  <c r="AE5420" i="1"/>
  <c r="AE5419" i="1"/>
  <c r="AE5418" i="1"/>
  <c r="AE5417" i="1"/>
  <c r="AE5416" i="1"/>
  <c r="AE5415" i="1"/>
  <c r="AE5414" i="1"/>
  <c r="AE5413" i="1"/>
  <c r="AE5412" i="1"/>
  <c r="AE5411" i="1"/>
  <c r="AE5410" i="1"/>
  <c r="AE5409" i="1"/>
  <c r="AE5408" i="1"/>
  <c r="AE5407" i="1"/>
  <c r="AE5406" i="1"/>
  <c r="AE5405" i="1"/>
  <c r="AE5404" i="1"/>
  <c r="AE5403" i="1"/>
  <c r="AE5402" i="1"/>
  <c r="AE5401" i="1"/>
  <c r="AE5400" i="1"/>
  <c r="AE5399" i="1"/>
  <c r="AE5398" i="1"/>
  <c r="AE5397" i="1"/>
  <c r="AE5396" i="1"/>
  <c r="AE5395" i="1"/>
  <c r="AE5394" i="1"/>
  <c r="AE5393" i="1"/>
  <c r="AE5392" i="1"/>
  <c r="AE5391" i="1"/>
  <c r="AE5390" i="1"/>
  <c r="AE5389" i="1"/>
  <c r="AE5388" i="1"/>
  <c r="AE5387" i="1"/>
  <c r="AE5386" i="1"/>
  <c r="AE5385" i="1"/>
  <c r="AE5384" i="1"/>
  <c r="AE5383" i="1"/>
  <c r="AE5382" i="1"/>
  <c r="AE5381" i="1"/>
  <c r="AE5380" i="1"/>
  <c r="AE5379" i="1"/>
  <c r="AE5378" i="1"/>
  <c r="AE5377" i="1"/>
  <c r="AE5376" i="1"/>
  <c r="AE5375" i="1"/>
  <c r="AE5374" i="1"/>
  <c r="AE5373" i="1"/>
  <c r="AE5372" i="1"/>
  <c r="AE5371" i="1"/>
  <c r="AE5370" i="1"/>
  <c r="AE5369" i="1"/>
  <c r="AE5368" i="1"/>
  <c r="AE5367" i="1"/>
  <c r="AE5366" i="1"/>
  <c r="AE5365" i="1"/>
  <c r="AE5364" i="1"/>
  <c r="AE5363" i="1"/>
  <c r="AE5362" i="1"/>
  <c r="AE5361" i="1"/>
  <c r="AE5360" i="1"/>
  <c r="AE5359" i="1"/>
  <c r="AE5358" i="1"/>
  <c r="AE5357" i="1"/>
  <c r="AE5356" i="1"/>
  <c r="AE5355" i="1"/>
  <c r="AE5354" i="1"/>
  <c r="AE5353" i="1"/>
  <c r="AE5352" i="1"/>
  <c r="AE5351" i="1"/>
  <c r="AE5350" i="1"/>
  <c r="AE5349" i="1"/>
  <c r="AE5348" i="1"/>
  <c r="AE5347" i="1"/>
  <c r="AE5346" i="1"/>
  <c r="AE5345" i="1"/>
  <c r="AE5344" i="1"/>
  <c r="AE5343" i="1"/>
  <c r="AE5342" i="1"/>
  <c r="AE5341" i="1"/>
  <c r="AE5340" i="1"/>
  <c r="AE5339" i="1"/>
  <c r="AE5338" i="1"/>
  <c r="AE5337" i="1"/>
  <c r="AE5336" i="1"/>
  <c r="AE5335" i="1"/>
  <c r="AE5334" i="1"/>
  <c r="AE5333" i="1"/>
  <c r="AE5332" i="1"/>
  <c r="AE5331" i="1"/>
  <c r="AE5330" i="1"/>
  <c r="AE5329" i="1"/>
  <c r="AE5328" i="1"/>
  <c r="AE5327" i="1"/>
  <c r="AE5326" i="1"/>
  <c r="AE5325" i="1"/>
  <c r="AE5324" i="1"/>
  <c r="AE5323" i="1"/>
  <c r="AE5322" i="1"/>
  <c r="AE5321" i="1"/>
  <c r="AE5320" i="1"/>
  <c r="AE5319" i="1"/>
  <c r="AE5318" i="1"/>
  <c r="AE5317" i="1"/>
  <c r="AE5316" i="1"/>
  <c r="AE5315" i="1"/>
  <c r="AE5314" i="1"/>
  <c r="AE5313" i="1"/>
  <c r="AE5312" i="1"/>
  <c r="AE5311" i="1"/>
  <c r="AE5310" i="1"/>
  <c r="AE5309" i="1"/>
  <c r="AE5308" i="1"/>
  <c r="AE5307" i="1"/>
  <c r="AE5306" i="1"/>
  <c r="AE5305" i="1"/>
  <c r="AE5304" i="1"/>
  <c r="AE5303" i="1"/>
  <c r="AE5302" i="1"/>
  <c r="AE5301" i="1"/>
  <c r="AE5300" i="1"/>
  <c r="AE5299" i="1"/>
  <c r="AE5298" i="1"/>
  <c r="AE5297" i="1"/>
  <c r="AE5296" i="1"/>
  <c r="AE5295" i="1"/>
  <c r="AE5294" i="1"/>
  <c r="AE5293" i="1"/>
  <c r="AE5292" i="1"/>
  <c r="AE5291" i="1"/>
  <c r="AE5290" i="1"/>
  <c r="AE5289" i="1"/>
  <c r="AE5288" i="1"/>
  <c r="AE5287" i="1"/>
  <c r="AE5286" i="1"/>
  <c r="AE5285" i="1"/>
  <c r="AE5284" i="1"/>
  <c r="AE5283" i="1"/>
  <c r="AE5282" i="1"/>
  <c r="AE5281" i="1"/>
  <c r="AE5280" i="1"/>
  <c r="AE5279" i="1"/>
  <c r="AE5278" i="1"/>
  <c r="AE5277" i="1"/>
  <c r="AE5276" i="1"/>
  <c r="AE5275" i="1"/>
  <c r="AE5274" i="1"/>
  <c r="AE5273" i="1"/>
  <c r="AE5272" i="1"/>
  <c r="AE5271" i="1"/>
  <c r="AE5270" i="1"/>
  <c r="AE5269" i="1"/>
  <c r="AE5268" i="1"/>
  <c r="AE5267" i="1"/>
  <c r="AE5266" i="1"/>
  <c r="AE5265" i="1"/>
  <c r="AE5264" i="1"/>
  <c r="AE5263" i="1"/>
  <c r="AE5262" i="1"/>
  <c r="AE5261" i="1"/>
  <c r="AE5260" i="1"/>
  <c r="AE5259" i="1"/>
  <c r="AE5258" i="1"/>
  <c r="AE5257" i="1"/>
  <c r="AE5256" i="1"/>
  <c r="AE5255" i="1"/>
  <c r="AE5254" i="1"/>
  <c r="AE5253" i="1"/>
  <c r="AE5252" i="1"/>
  <c r="AE5251" i="1"/>
  <c r="AE5250" i="1"/>
  <c r="AE5249" i="1"/>
  <c r="AE5248" i="1"/>
  <c r="AE5247" i="1"/>
  <c r="AE5246" i="1"/>
  <c r="AE5245" i="1"/>
  <c r="AE5244" i="1"/>
  <c r="AE5243" i="1"/>
  <c r="AE5242" i="1"/>
  <c r="AE5241" i="1"/>
  <c r="AE5240" i="1"/>
  <c r="AE5239" i="1"/>
  <c r="AE5238" i="1"/>
  <c r="AE5237" i="1"/>
  <c r="AE5236" i="1"/>
  <c r="AE5235" i="1"/>
  <c r="AE5234" i="1"/>
  <c r="AE5233" i="1"/>
  <c r="AE5232" i="1"/>
  <c r="AE5231" i="1"/>
  <c r="AE5230" i="1"/>
  <c r="AE5229" i="1"/>
  <c r="AE5228" i="1"/>
  <c r="AE5227" i="1"/>
  <c r="AE5226" i="1"/>
  <c r="AE5225" i="1"/>
  <c r="AE5224" i="1"/>
  <c r="AE5223" i="1"/>
  <c r="AE5222" i="1"/>
  <c r="AE5221" i="1"/>
  <c r="AE5220" i="1"/>
  <c r="AE5219" i="1"/>
  <c r="AE5218" i="1"/>
  <c r="AE5217" i="1"/>
  <c r="AE5216" i="1"/>
  <c r="AE5215" i="1"/>
  <c r="AE5214" i="1"/>
  <c r="AE5213" i="1"/>
  <c r="AE5212" i="1"/>
  <c r="AE5211" i="1"/>
  <c r="AE5210" i="1"/>
  <c r="AE5209" i="1"/>
  <c r="AE5208" i="1"/>
  <c r="AE5207" i="1"/>
  <c r="AE5206" i="1"/>
  <c r="AE5205" i="1"/>
  <c r="AE5204" i="1"/>
  <c r="AE5203" i="1"/>
  <c r="AE5202" i="1"/>
  <c r="AE5201" i="1"/>
  <c r="AE5200" i="1"/>
  <c r="AE5199" i="1"/>
  <c r="AE5198" i="1"/>
  <c r="AE5197" i="1"/>
  <c r="AE5196" i="1"/>
  <c r="AE5195" i="1"/>
  <c r="AE5194" i="1"/>
  <c r="AE5193" i="1"/>
  <c r="AE5192" i="1"/>
  <c r="AE5191" i="1"/>
  <c r="AE5190" i="1"/>
  <c r="AE5189" i="1"/>
  <c r="AE5188" i="1"/>
  <c r="AE5187" i="1"/>
  <c r="AE5186" i="1"/>
  <c r="AE5185" i="1"/>
  <c r="AE5184" i="1"/>
  <c r="AE5183" i="1"/>
  <c r="AE5182" i="1"/>
  <c r="AE5181" i="1"/>
  <c r="AE5180" i="1"/>
  <c r="AE5179" i="1"/>
  <c r="AE5178" i="1"/>
  <c r="AE5177" i="1"/>
  <c r="AE5176" i="1"/>
  <c r="AE5175" i="1"/>
  <c r="AE5174" i="1"/>
  <c r="AE5173" i="1"/>
  <c r="AE5172" i="1"/>
  <c r="AE5171" i="1"/>
  <c r="AE5170" i="1"/>
  <c r="AE5169" i="1"/>
  <c r="AE5168" i="1"/>
  <c r="AE5167" i="1"/>
  <c r="AE5166" i="1"/>
  <c r="AE5165" i="1"/>
  <c r="AE5164" i="1"/>
  <c r="AE5163" i="1"/>
  <c r="AE5162" i="1"/>
  <c r="AE5161" i="1"/>
  <c r="AE5160" i="1"/>
  <c r="AE5159" i="1"/>
  <c r="AE5158" i="1"/>
  <c r="AE5157" i="1"/>
  <c r="AE5156" i="1"/>
  <c r="AE5155" i="1"/>
  <c r="AE5154" i="1"/>
  <c r="AE5153" i="1"/>
  <c r="AE5152" i="1"/>
  <c r="AE5151" i="1"/>
  <c r="AE5150" i="1"/>
  <c r="AE5149" i="1"/>
  <c r="AE5148" i="1"/>
  <c r="AE5147" i="1"/>
  <c r="AE5146" i="1"/>
  <c r="AE5145" i="1"/>
  <c r="AE5144" i="1"/>
  <c r="AE5143" i="1"/>
  <c r="AE5142" i="1"/>
  <c r="AE5141" i="1"/>
  <c r="AE5140" i="1"/>
  <c r="AE5139" i="1"/>
  <c r="AE5138" i="1"/>
  <c r="AE5137" i="1"/>
  <c r="AE5136" i="1"/>
  <c r="AE5135" i="1"/>
  <c r="AE5134" i="1"/>
  <c r="AE5133" i="1"/>
  <c r="AE5132" i="1"/>
  <c r="AE5131" i="1"/>
  <c r="AE5130" i="1"/>
  <c r="AE5129" i="1"/>
  <c r="AE5128" i="1"/>
  <c r="AE5127" i="1"/>
  <c r="AE5126" i="1"/>
  <c r="AE5125" i="1"/>
  <c r="AE5124" i="1"/>
  <c r="AE5123" i="1"/>
  <c r="AE5122" i="1"/>
  <c r="AE5121" i="1"/>
  <c r="AE5120" i="1"/>
  <c r="AE5119" i="1"/>
  <c r="AE5118" i="1"/>
  <c r="AE5117" i="1"/>
  <c r="AE5116" i="1"/>
  <c r="AE5115" i="1"/>
  <c r="AE5114" i="1"/>
  <c r="AE5113" i="1"/>
  <c r="AE5112" i="1"/>
  <c r="AE5111" i="1"/>
  <c r="AE5110" i="1"/>
  <c r="AE5109" i="1"/>
  <c r="AE5108" i="1"/>
  <c r="AE5107" i="1"/>
  <c r="AE5106" i="1"/>
  <c r="AE5105" i="1"/>
  <c r="AE5104" i="1"/>
  <c r="AE5103" i="1"/>
  <c r="AE5102" i="1"/>
  <c r="AE5101" i="1"/>
  <c r="AE5100" i="1"/>
  <c r="AE5099" i="1"/>
  <c r="AE5098" i="1"/>
  <c r="AE5097" i="1"/>
  <c r="AE5096" i="1"/>
  <c r="AE5095" i="1"/>
  <c r="AE5094" i="1"/>
  <c r="AE5093" i="1"/>
  <c r="AE5092" i="1"/>
  <c r="AE5091" i="1"/>
  <c r="AE5090" i="1"/>
  <c r="AE5089" i="1"/>
  <c r="AE5088" i="1"/>
  <c r="AE5087" i="1"/>
  <c r="AE5086" i="1"/>
  <c r="AE5085" i="1"/>
  <c r="AE5084" i="1"/>
  <c r="AE5083" i="1"/>
  <c r="AE5082" i="1"/>
  <c r="AE5081" i="1"/>
  <c r="AE5080" i="1"/>
  <c r="AE5079" i="1"/>
  <c r="AE5078" i="1"/>
  <c r="AE5077" i="1"/>
  <c r="AE5076" i="1"/>
  <c r="AE5075" i="1"/>
  <c r="AE5074" i="1"/>
  <c r="AE5073" i="1"/>
  <c r="AE5072" i="1"/>
  <c r="AE5071" i="1"/>
  <c r="AE5070" i="1"/>
  <c r="AE5069" i="1"/>
  <c r="AE5068" i="1"/>
  <c r="AE5067" i="1"/>
  <c r="AE5066" i="1"/>
  <c r="AE5065" i="1"/>
  <c r="AE5064" i="1"/>
  <c r="AE5063" i="1"/>
  <c r="AE5062" i="1"/>
  <c r="AE5061" i="1"/>
  <c r="AE5060" i="1"/>
  <c r="AE5059" i="1"/>
  <c r="AE5058" i="1"/>
  <c r="AE5057" i="1"/>
  <c r="AE5056" i="1"/>
  <c r="AE5055" i="1"/>
  <c r="AE5054" i="1"/>
  <c r="AE5053" i="1"/>
  <c r="AE5052" i="1"/>
  <c r="AE5051" i="1"/>
  <c r="AE5050" i="1"/>
  <c r="AE5049" i="1"/>
  <c r="AE5048" i="1"/>
  <c r="AE5047" i="1"/>
  <c r="AE5046" i="1"/>
  <c r="AE5045" i="1"/>
  <c r="AE5044" i="1"/>
  <c r="AE5043" i="1"/>
  <c r="AE5042" i="1"/>
  <c r="AE5041" i="1"/>
  <c r="AE5040" i="1"/>
  <c r="AE5039" i="1"/>
  <c r="AE5038" i="1"/>
  <c r="AE5037" i="1"/>
  <c r="AE5036" i="1"/>
  <c r="AE5035" i="1"/>
  <c r="AE5034" i="1"/>
  <c r="AE5033" i="1"/>
  <c r="AE5032" i="1"/>
  <c r="AE5031" i="1"/>
  <c r="AE5030" i="1"/>
  <c r="AE5029" i="1"/>
  <c r="AE5028" i="1"/>
  <c r="AE5027" i="1"/>
  <c r="AE5026" i="1"/>
  <c r="AE5025" i="1"/>
  <c r="AE5024" i="1"/>
  <c r="AE5023" i="1"/>
  <c r="AE5022" i="1"/>
  <c r="AE5021" i="1"/>
  <c r="AE5020" i="1"/>
  <c r="AE5019" i="1"/>
  <c r="AE5018" i="1"/>
  <c r="AE5017" i="1"/>
  <c r="AE5016" i="1"/>
  <c r="AE5015" i="1"/>
  <c r="AE5014" i="1"/>
  <c r="AE5013" i="1"/>
  <c r="AE5012" i="1"/>
  <c r="AE5011" i="1"/>
  <c r="AE5010" i="1"/>
  <c r="AE5009" i="1"/>
  <c r="AE5008" i="1"/>
  <c r="AE5007" i="1"/>
  <c r="AE5006" i="1"/>
  <c r="AE5005" i="1"/>
  <c r="AE5004" i="1"/>
  <c r="AE5003" i="1"/>
  <c r="AE5002" i="1"/>
  <c r="AE5001" i="1"/>
  <c r="AE5000" i="1"/>
  <c r="AE4999" i="1"/>
  <c r="AE4998" i="1"/>
  <c r="AE4997" i="1"/>
  <c r="AE4996" i="1"/>
  <c r="AE4995" i="1"/>
  <c r="AE4994" i="1"/>
  <c r="AE4993" i="1"/>
  <c r="AE4992" i="1"/>
  <c r="AE4991" i="1"/>
  <c r="AE4990" i="1"/>
  <c r="AE4989" i="1"/>
  <c r="AE4988" i="1"/>
  <c r="AE4987" i="1"/>
  <c r="AE4986" i="1"/>
  <c r="AE4985" i="1"/>
  <c r="AE4984" i="1"/>
  <c r="AE4983" i="1"/>
  <c r="AE4982" i="1"/>
  <c r="AE4981" i="1"/>
  <c r="AE4980" i="1"/>
  <c r="AE4979" i="1"/>
  <c r="AE4978" i="1"/>
  <c r="AE4977" i="1"/>
  <c r="AE4976" i="1"/>
  <c r="AE4975" i="1"/>
  <c r="AE4974" i="1"/>
  <c r="AE4973" i="1"/>
  <c r="AE4972" i="1"/>
  <c r="AE4971" i="1"/>
  <c r="AE4970" i="1"/>
  <c r="AE4969" i="1"/>
  <c r="AE4968" i="1"/>
  <c r="AE4967" i="1"/>
  <c r="AE4966" i="1"/>
  <c r="AE4965" i="1"/>
  <c r="AE4964" i="1"/>
  <c r="AE4963" i="1"/>
  <c r="AE4962" i="1"/>
  <c r="AE4961" i="1"/>
  <c r="AE4960" i="1"/>
  <c r="AE4959" i="1"/>
  <c r="AE4958" i="1"/>
  <c r="AE4957" i="1"/>
  <c r="AE4956" i="1"/>
  <c r="AE4955" i="1"/>
  <c r="AE4954" i="1"/>
  <c r="AE4953" i="1"/>
  <c r="AE4952" i="1"/>
  <c r="AE4951" i="1"/>
  <c r="AE4950" i="1"/>
  <c r="AE4949" i="1"/>
  <c r="AE4948" i="1"/>
  <c r="AE4947" i="1"/>
  <c r="AE4946" i="1"/>
  <c r="AE4945" i="1"/>
  <c r="AE4944" i="1"/>
  <c r="AE4943" i="1"/>
  <c r="AE4942" i="1"/>
  <c r="AE4941" i="1"/>
  <c r="AE4940" i="1"/>
  <c r="AE4939" i="1"/>
  <c r="AE4938" i="1"/>
  <c r="AE4937" i="1"/>
  <c r="AE4936" i="1"/>
  <c r="AE4935" i="1"/>
  <c r="AE4934" i="1"/>
  <c r="AE4933" i="1"/>
  <c r="AE4932" i="1"/>
  <c r="AE4931" i="1"/>
  <c r="AE4930" i="1"/>
  <c r="AE4929" i="1"/>
  <c r="AE4928" i="1"/>
  <c r="AE4927" i="1"/>
  <c r="AE4926" i="1"/>
  <c r="AE4925" i="1"/>
  <c r="AE4924" i="1"/>
  <c r="AE4923" i="1"/>
  <c r="AE4922" i="1"/>
  <c r="AE4921" i="1"/>
  <c r="AE4920" i="1"/>
  <c r="AE4919" i="1"/>
  <c r="AE4918" i="1"/>
  <c r="AE4917" i="1"/>
  <c r="AE4916" i="1"/>
  <c r="AE4915" i="1"/>
  <c r="AE4914" i="1"/>
  <c r="AE4913" i="1"/>
  <c r="AE4912" i="1"/>
  <c r="AE4911" i="1"/>
  <c r="AE4910" i="1"/>
  <c r="AE4909" i="1"/>
  <c r="AE4908" i="1"/>
  <c r="AE4907" i="1"/>
  <c r="AE4906" i="1"/>
  <c r="AE4905" i="1"/>
  <c r="AE4904" i="1"/>
  <c r="AE4903" i="1"/>
  <c r="AE4902" i="1"/>
  <c r="AE4901" i="1"/>
  <c r="AE4900" i="1"/>
  <c r="AE4899" i="1"/>
  <c r="AE4898" i="1"/>
  <c r="AE4897" i="1"/>
  <c r="AE4896" i="1"/>
  <c r="AE4895" i="1"/>
  <c r="AE4894" i="1"/>
  <c r="AE4893" i="1"/>
  <c r="AE4892" i="1"/>
  <c r="AE4891" i="1"/>
  <c r="AE4890" i="1"/>
  <c r="AE4889" i="1"/>
  <c r="AE4888" i="1"/>
  <c r="AE4887" i="1"/>
  <c r="AE4886" i="1"/>
  <c r="AE4885" i="1"/>
  <c r="AE4884" i="1"/>
  <c r="AE4883" i="1"/>
  <c r="AE4882" i="1"/>
  <c r="AE4881" i="1"/>
  <c r="AE4880" i="1"/>
  <c r="AE4879" i="1"/>
  <c r="AE4878" i="1"/>
  <c r="AE4877" i="1"/>
  <c r="AE4876" i="1"/>
  <c r="AE4875" i="1"/>
  <c r="AE4874" i="1"/>
  <c r="AE4873" i="1"/>
  <c r="AE4872" i="1"/>
  <c r="AE4871" i="1"/>
  <c r="AE4870" i="1"/>
  <c r="AE4869" i="1"/>
  <c r="AE4868" i="1"/>
  <c r="AE4867" i="1"/>
  <c r="AE4866" i="1"/>
  <c r="AE4865" i="1"/>
  <c r="AE4864" i="1"/>
  <c r="AE4863" i="1"/>
  <c r="AE4862" i="1"/>
  <c r="AE4861" i="1"/>
  <c r="AE4860" i="1"/>
  <c r="AE4859" i="1"/>
  <c r="AE4858" i="1"/>
  <c r="AE4857" i="1"/>
  <c r="AE4856" i="1"/>
  <c r="AE4855" i="1"/>
  <c r="AE4854" i="1"/>
  <c r="AE4853" i="1"/>
  <c r="AE4852" i="1"/>
  <c r="AE4851" i="1"/>
  <c r="AE4850" i="1"/>
  <c r="AE4849" i="1"/>
  <c r="AE4848" i="1"/>
  <c r="AE4847" i="1"/>
  <c r="AE4846" i="1"/>
  <c r="AE4845" i="1"/>
  <c r="AE4844" i="1"/>
  <c r="AE4843" i="1"/>
  <c r="AE4842" i="1"/>
  <c r="AE4841" i="1"/>
  <c r="AE4840" i="1"/>
  <c r="AE4839" i="1"/>
  <c r="AE4838" i="1"/>
  <c r="AE4837" i="1"/>
  <c r="AE4836" i="1"/>
  <c r="AE4835" i="1"/>
  <c r="AE4834" i="1"/>
  <c r="AE4833" i="1"/>
  <c r="AE4832" i="1"/>
  <c r="AE4831" i="1"/>
  <c r="AE4830" i="1"/>
  <c r="AE4829" i="1"/>
  <c r="AE4828" i="1"/>
  <c r="AE4827" i="1"/>
  <c r="AE4826" i="1"/>
  <c r="AE4825" i="1"/>
  <c r="AE4824" i="1"/>
  <c r="AE4823" i="1"/>
  <c r="AE4822" i="1"/>
  <c r="AE4821" i="1"/>
  <c r="AE4820" i="1"/>
  <c r="AE4819" i="1"/>
  <c r="AE4818" i="1"/>
  <c r="AE4817" i="1"/>
  <c r="AE4816" i="1"/>
  <c r="AE4815" i="1"/>
  <c r="AE4814" i="1"/>
  <c r="AE4813" i="1"/>
  <c r="AE4812" i="1"/>
  <c r="AE4811" i="1"/>
  <c r="AE4810" i="1"/>
  <c r="AE4809" i="1"/>
  <c r="AE4808" i="1"/>
  <c r="AE4807" i="1"/>
  <c r="AE4806" i="1"/>
  <c r="AE4805" i="1"/>
  <c r="AE4804" i="1"/>
  <c r="AE4803" i="1"/>
  <c r="AE4802" i="1"/>
  <c r="AE4801" i="1"/>
  <c r="AE4800" i="1"/>
  <c r="AE4799" i="1"/>
  <c r="AE4798" i="1"/>
  <c r="AE4797" i="1"/>
  <c r="AE4796" i="1"/>
  <c r="AE4795" i="1"/>
  <c r="AE4794" i="1"/>
  <c r="AE4793" i="1"/>
  <c r="AE4792" i="1"/>
  <c r="AE4791" i="1"/>
  <c r="AE4790" i="1"/>
  <c r="AE4789" i="1"/>
  <c r="AE4788" i="1"/>
  <c r="AE4787" i="1"/>
  <c r="AE4786" i="1"/>
  <c r="AE4785" i="1"/>
  <c r="AE4784" i="1"/>
  <c r="AE4783" i="1"/>
  <c r="AE4782" i="1"/>
  <c r="AE4781" i="1"/>
  <c r="AE4780" i="1"/>
  <c r="AE4779" i="1"/>
  <c r="AE4778" i="1"/>
  <c r="AE4777" i="1"/>
  <c r="AE4776" i="1"/>
  <c r="AE4775" i="1"/>
  <c r="AE4774" i="1"/>
  <c r="AE4773" i="1"/>
  <c r="AE4772" i="1"/>
  <c r="AE4771" i="1"/>
  <c r="AE4770" i="1"/>
  <c r="AE4769" i="1"/>
  <c r="AE4768" i="1"/>
  <c r="AE4767" i="1"/>
  <c r="AE4766" i="1"/>
  <c r="AE4765" i="1"/>
  <c r="AE4764" i="1"/>
  <c r="AE4763" i="1"/>
  <c r="AE4762" i="1"/>
  <c r="AE4761" i="1"/>
  <c r="AE4760" i="1"/>
  <c r="AE4759" i="1"/>
  <c r="AE4758" i="1"/>
  <c r="AE4757" i="1"/>
  <c r="AE4756" i="1"/>
  <c r="AE4755" i="1"/>
  <c r="AE4754" i="1"/>
  <c r="AE4753" i="1"/>
  <c r="AE4752" i="1"/>
  <c r="AE4751" i="1"/>
  <c r="AE4750" i="1"/>
  <c r="AE4749" i="1"/>
  <c r="AE4748" i="1"/>
  <c r="AE4747" i="1"/>
  <c r="AE4746" i="1"/>
  <c r="AE4745" i="1"/>
  <c r="AE4744" i="1"/>
  <c r="AE4743" i="1"/>
  <c r="AE4742" i="1"/>
  <c r="AE4741" i="1"/>
  <c r="AE4740" i="1"/>
  <c r="AE4739" i="1"/>
  <c r="AE4738" i="1"/>
  <c r="AE4737" i="1"/>
  <c r="AE4736" i="1"/>
  <c r="AE4735" i="1"/>
  <c r="AE4734" i="1"/>
  <c r="AE4733" i="1"/>
  <c r="AE4732" i="1"/>
  <c r="AE4731" i="1"/>
  <c r="AE4730" i="1"/>
  <c r="AE4729" i="1"/>
  <c r="AE4728" i="1"/>
  <c r="AE4727" i="1"/>
  <c r="AE4726" i="1"/>
  <c r="AE4725" i="1"/>
  <c r="AE4724" i="1"/>
  <c r="AE4723" i="1"/>
  <c r="AE4722" i="1"/>
  <c r="AE4721" i="1"/>
  <c r="AE4720" i="1"/>
  <c r="AE4719" i="1"/>
  <c r="AE4718" i="1"/>
  <c r="AE4717" i="1"/>
  <c r="AE4716" i="1"/>
  <c r="AE4715" i="1"/>
  <c r="AE4714" i="1"/>
  <c r="AE4713" i="1"/>
  <c r="AE4712" i="1"/>
  <c r="AE4711" i="1"/>
  <c r="AE4710" i="1"/>
  <c r="AE4709" i="1"/>
  <c r="AE4708" i="1"/>
  <c r="AE4707" i="1"/>
  <c r="AE4706" i="1"/>
  <c r="AE4705" i="1"/>
  <c r="AE4704" i="1"/>
  <c r="AE4703" i="1"/>
  <c r="AE4702" i="1"/>
  <c r="AE4701" i="1"/>
  <c r="AE4700" i="1"/>
  <c r="AE4699" i="1"/>
  <c r="AE4698" i="1"/>
  <c r="AE4697" i="1"/>
  <c r="AE4696" i="1"/>
  <c r="AE4695" i="1"/>
  <c r="AE4694" i="1"/>
  <c r="AE4693" i="1"/>
  <c r="AE4692" i="1"/>
  <c r="AE4691" i="1"/>
  <c r="AE4690" i="1"/>
  <c r="AE4689" i="1"/>
  <c r="AE4688" i="1"/>
  <c r="AE4687" i="1"/>
  <c r="AE4686" i="1"/>
  <c r="AE4685" i="1"/>
  <c r="AE4684" i="1"/>
  <c r="AE4683" i="1"/>
  <c r="AE4682" i="1"/>
  <c r="AE4681" i="1"/>
  <c r="AE4680" i="1"/>
  <c r="AE4679" i="1"/>
  <c r="AE4678" i="1"/>
  <c r="AE4677" i="1"/>
  <c r="AE4676" i="1"/>
  <c r="AE4675" i="1"/>
  <c r="AE4674" i="1"/>
  <c r="AE4673" i="1"/>
  <c r="AE4672" i="1"/>
  <c r="AE4671" i="1"/>
  <c r="AE4670" i="1"/>
  <c r="AE4669" i="1"/>
  <c r="AE4668" i="1"/>
  <c r="AE4667" i="1"/>
  <c r="AE4666" i="1"/>
  <c r="AE4665" i="1"/>
  <c r="AE4664" i="1"/>
  <c r="AE4663" i="1"/>
  <c r="AE4662" i="1"/>
  <c r="AE4661" i="1"/>
  <c r="AE4660" i="1"/>
  <c r="AE4659" i="1"/>
  <c r="AE4658" i="1"/>
  <c r="AE4657" i="1"/>
  <c r="AE4656" i="1"/>
  <c r="AE4655" i="1"/>
  <c r="AE4654" i="1"/>
  <c r="AE4653" i="1"/>
  <c r="AE4652" i="1"/>
  <c r="AE4651" i="1"/>
  <c r="AE4650" i="1"/>
  <c r="AE4649" i="1"/>
  <c r="AE4648" i="1"/>
  <c r="AE4647" i="1"/>
  <c r="AE4646" i="1"/>
  <c r="AE4645" i="1"/>
  <c r="AE4644" i="1"/>
  <c r="AE4643" i="1"/>
  <c r="AE4642" i="1"/>
  <c r="AE4641" i="1"/>
  <c r="AE4640" i="1"/>
  <c r="AE4639" i="1"/>
  <c r="AE4638" i="1"/>
  <c r="AE4637" i="1"/>
  <c r="AE4636" i="1"/>
  <c r="AE4635" i="1"/>
  <c r="AE4634" i="1"/>
  <c r="AE4633" i="1"/>
  <c r="AE4632" i="1"/>
  <c r="AE4631" i="1"/>
  <c r="AE4630" i="1"/>
  <c r="AE4629" i="1"/>
  <c r="AE4628" i="1"/>
  <c r="AE4627" i="1"/>
  <c r="AE4626" i="1"/>
  <c r="AE4625" i="1"/>
  <c r="AE4624" i="1"/>
  <c r="AE4623" i="1"/>
  <c r="AE4622" i="1"/>
  <c r="AE4621" i="1"/>
  <c r="AE4620" i="1"/>
  <c r="AE4619" i="1"/>
  <c r="AE4618" i="1"/>
  <c r="AE4617" i="1"/>
  <c r="AE4616" i="1"/>
  <c r="AE4615" i="1"/>
  <c r="AE4614" i="1"/>
  <c r="AE4613" i="1"/>
  <c r="AE4612" i="1"/>
  <c r="AE4611" i="1"/>
  <c r="AE4610" i="1"/>
  <c r="AE4609" i="1"/>
  <c r="AE4608" i="1"/>
  <c r="AE4607" i="1"/>
  <c r="AE4606" i="1"/>
  <c r="AE4605" i="1"/>
  <c r="AE4604" i="1"/>
  <c r="AE4603" i="1"/>
  <c r="AE4602" i="1"/>
  <c r="AE4601" i="1"/>
  <c r="AE4600" i="1"/>
  <c r="AE4599" i="1"/>
  <c r="AE4598" i="1"/>
  <c r="AE4597" i="1"/>
  <c r="AE4596" i="1"/>
  <c r="AE4595" i="1"/>
  <c r="AE4594" i="1"/>
  <c r="AE4593" i="1"/>
  <c r="AE4592" i="1"/>
  <c r="AE4591" i="1"/>
  <c r="AE4590" i="1"/>
  <c r="AE4589" i="1"/>
  <c r="AE4588" i="1"/>
  <c r="AE4587" i="1"/>
  <c r="AE4586" i="1"/>
  <c r="AE4585" i="1"/>
  <c r="AE4584" i="1"/>
  <c r="AE4583" i="1"/>
  <c r="AE4582" i="1"/>
  <c r="AE4581" i="1"/>
  <c r="AE4580" i="1"/>
  <c r="AE4579" i="1"/>
  <c r="AE4578" i="1"/>
  <c r="AE4577" i="1"/>
  <c r="AE4576" i="1"/>
  <c r="AE4575" i="1"/>
  <c r="AE4574" i="1"/>
  <c r="AE4573" i="1"/>
  <c r="AE4572" i="1"/>
  <c r="AE4571" i="1"/>
  <c r="AE4570" i="1"/>
  <c r="AE4569" i="1"/>
  <c r="AE4568" i="1"/>
  <c r="AE4567" i="1"/>
  <c r="AE4566" i="1"/>
  <c r="AE4565" i="1"/>
  <c r="AE4564" i="1"/>
  <c r="AE4563" i="1"/>
  <c r="AE4562" i="1"/>
  <c r="AE4561" i="1"/>
  <c r="AE4560" i="1"/>
  <c r="AE4559" i="1"/>
  <c r="AE4558" i="1"/>
  <c r="AE4557" i="1"/>
  <c r="AE4556" i="1"/>
  <c r="AE4555" i="1"/>
  <c r="AE4554" i="1"/>
  <c r="AE4553" i="1"/>
  <c r="AE4552" i="1"/>
  <c r="AE4551" i="1"/>
  <c r="AE4550" i="1"/>
  <c r="AE4549" i="1"/>
  <c r="AE4548" i="1"/>
  <c r="AE4547" i="1"/>
  <c r="AE4546" i="1"/>
  <c r="AE4545" i="1"/>
  <c r="AE4544" i="1"/>
  <c r="AE4543" i="1"/>
  <c r="AE4542" i="1"/>
  <c r="AE4541" i="1"/>
  <c r="AE4540" i="1"/>
  <c r="AE4539" i="1"/>
  <c r="AE4538" i="1"/>
  <c r="AE4537" i="1"/>
  <c r="AE4536" i="1"/>
  <c r="AE4535" i="1"/>
  <c r="AE4534" i="1"/>
  <c r="AE4533" i="1"/>
  <c r="AE4532" i="1"/>
  <c r="AE4531" i="1"/>
  <c r="AE4530" i="1"/>
  <c r="AE4529" i="1"/>
  <c r="AE4528" i="1"/>
  <c r="AE4527" i="1"/>
  <c r="AE4526" i="1"/>
  <c r="AE4525" i="1"/>
  <c r="AE4524" i="1"/>
  <c r="AE4523" i="1"/>
  <c r="AE4522" i="1"/>
  <c r="AE4521" i="1"/>
  <c r="AE4520" i="1"/>
  <c r="AE4519" i="1"/>
  <c r="AE4518" i="1"/>
  <c r="AE4517" i="1"/>
  <c r="AE4516" i="1"/>
  <c r="AE4515" i="1"/>
  <c r="AE4514" i="1"/>
  <c r="AE4513" i="1"/>
  <c r="AE4512" i="1"/>
  <c r="AE4511" i="1"/>
  <c r="AE4510" i="1"/>
  <c r="AE4509" i="1"/>
  <c r="AE4508" i="1"/>
  <c r="AE4507" i="1"/>
  <c r="AE4506" i="1"/>
  <c r="AE4505" i="1"/>
  <c r="AE4504" i="1"/>
  <c r="AE4503" i="1"/>
  <c r="AE4502" i="1"/>
  <c r="AE4501" i="1"/>
  <c r="AE4500" i="1"/>
  <c r="AE4499" i="1"/>
  <c r="AE4498" i="1"/>
  <c r="AE4497" i="1"/>
  <c r="AE4496" i="1"/>
  <c r="AE4495" i="1"/>
  <c r="AE4494" i="1"/>
  <c r="AE4493" i="1"/>
  <c r="AE4492" i="1"/>
  <c r="AE4491" i="1"/>
  <c r="AE4490" i="1"/>
  <c r="AE4489" i="1"/>
  <c r="AE4488" i="1"/>
  <c r="AE4487" i="1"/>
  <c r="AE4486" i="1"/>
  <c r="AE4485" i="1"/>
  <c r="AE4484" i="1"/>
  <c r="AE4483" i="1"/>
  <c r="AE4482" i="1"/>
  <c r="AE4481" i="1"/>
  <c r="AE4480" i="1"/>
  <c r="AE4479" i="1"/>
  <c r="AE4478" i="1"/>
  <c r="AE4477" i="1"/>
  <c r="AE4476" i="1"/>
  <c r="AE4475" i="1"/>
  <c r="AE4474" i="1"/>
  <c r="AE4473" i="1"/>
  <c r="AE4472" i="1"/>
  <c r="AE4471" i="1"/>
  <c r="AE4470" i="1"/>
  <c r="AE4469" i="1"/>
  <c r="AE4468" i="1"/>
  <c r="AE4467" i="1"/>
  <c r="AE4466" i="1"/>
  <c r="AE4465" i="1"/>
  <c r="AE4464" i="1"/>
  <c r="AE4463" i="1"/>
  <c r="AE4462" i="1"/>
  <c r="AE4461" i="1"/>
  <c r="AE4460" i="1"/>
  <c r="AE4459" i="1"/>
  <c r="AE4458" i="1"/>
  <c r="AE4457" i="1"/>
  <c r="AE4456" i="1"/>
  <c r="AE4455" i="1"/>
  <c r="AE4454" i="1"/>
  <c r="AE4453" i="1"/>
  <c r="AE4452" i="1"/>
  <c r="AE4451" i="1"/>
  <c r="AE4450" i="1"/>
  <c r="AE4449" i="1"/>
  <c r="AE4448" i="1"/>
  <c r="AE4447" i="1"/>
  <c r="AE4446" i="1"/>
  <c r="AE4445" i="1"/>
  <c r="AE4444" i="1"/>
  <c r="AE4443" i="1"/>
  <c r="AE4442" i="1"/>
  <c r="AE4441" i="1"/>
  <c r="AE4440" i="1"/>
  <c r="AE4439" i="1"/>
  <c r="AE4438" i="1"/>
  <c r="AE4437" i="1"/>
  <c r="AE4436" i="1"/>
  <c r="AE4435" i="1"/>
  <c r="AE4434" i="1"/>
  <c r="AE4433" i="1"/>
  <c r="AE4432" i="1"/>
  <c r="AE4431" i="1"/>
  <c r="AE4430" i="1"/>
  <c r="AE4429" i="1"/>
  <c r="AE4428" i="1"/>
  <c r="AE4427" i="1"/>
  <c r="AE4426" i="1"/>
  <c r="AE4425" i="1"/>
  <c r="AE4424" i="1"/>
  <c r="AE4423" i="1"/>
  <c r="AE4422" i="1"/>
  <c r="AE4421" i="1"/>
  <c r="AE4420" i="1"/>
  <c r="AE4419" i="1"/>
  <c r="AE4418" i="1"/>
  <c r="AE4417" i="1"/>
  <c r="AE4416" i="1"/>
  <c r="AE4415" i="1"/>
  <c r="AE4414" i="1"/>
  <c r="AE4413" i="1"/>
  <c r="AE4412" i="1"/>
  <c r="AE4411" i="1"/>
  <c r="AE4410" i="1"/>
  <c r="AE4409" i="1"/>
  <c r="AE4408" i="1"/>
  <c r="AE4407" i="1"/>
  <c r="AE4406" i="1"/>
  <c r="AE4405" i="1"/>
  <c r="AE4404" i="1"/>
  <c r="AE4403" i="1"/>
  <c r="AE4402" i="1"/>
  <c r="AE4401" i="1"/>
  <c r="AE4400" i="1"/>
  <c r="AE4399" i="1"/>
  <c r="AE4398" i="1"/>
  <c r="AE4397" i="1"/>
  <c r="AE4396" i="1"/>
  <c r="AE4395" i="1"/>
  <c r="AE4394" i="1"/>
  <c r="AE4393" i="1"/>
  <c r="AE4392" i="1"/>
  <c r="AE4391" i="1"/>
  <c r="AE4390" i="1"/>
  <c r="AE4389" i="1"/>
  <c r="AE4388" i="1"/>
  <c r="AE4387" i="1"/>
  <c r="AE4386" i="1"/>
  <c r="AE4385" i="1"/>
  <c r="AE4384" i="1"/>
  <c r="AE4383" i="1"/>
  <c r="AE4382" i="1"/>
  <c r="AE4381" i="1"/>
  <c r="AE4380" i="1"/>
  <c r="AE4379" i="1"/>
  <c r="AE4378" i="1"/>
  <c r="AE4377" i="1"/>
  <c r="AE4376" i="1"/>
  <c r="AE4375" i="1"/>
  <c r="AE4374" i="1"/>
  <c r="AE4373" i="1"/>
  <c r="AE4372" i="1"/>
  <c r="AE4371" i="1"/>
  <c r="AE4370" i="1"/>
  <c r="AE4369" i="1"/>
  <c r="AE4368" i="1"/>
  <c r="AE4367" i="1"/>
  <c r="AE4366" i="1"/>
  <c r="AE4365" i="1"/>
  <c r="AE4364" i="1"/>
  <c r="AE4363" i="1"/>
  <c r="AE4362" i="1"/>
  <c r="AE4361" i="1"/>
  <c r="AE4360" i="1"/>
  <c r="AE4359" i="1"/>
  <c r="AE4358" i="1"/>
  <c r="AE4357" i="1"/>
  <c r="AE4356" i="1"/>
  <c r="AE4355" i="1"/>
  <c r="AE4354" i="1"/>
  <c r="AE4353" i="1"/>
  <c r="AE4352" i="1"/>
  <c r="AE4351" i="1"/>
  <c r="AE4350" i="1"/>
  <c r="AE4349" i="1"/>
  <c r="AE4348" i="1"/>
  <c r="AE4347" i="1"/>
  <c r="AE4346" i="1"/>
  <c r="AE4345" i="1"/>
  <c r="AE4344" i="1"/>
  <c r="AE4343" i="1"/>
  <c r="AE4342" i="1"/>
  <c r="AE4341" i="1"/>
  <c r="AE4340" i="1"/>
  <c r="AE4339" i="1"/>
  <c r="AE4338" i="1"/>
  <c r="AE4337" i="1"/>
  <c r="AE4336" i="1"/>
  <c r="AE4335" i="1"/>
  <c r="AE4334" i="1"/>
  <c r="AE4333" i="1"/>
  <c r="AE4332" i="1"/>
  <c r="AE4331" i="1"/>
  <c r="AE4330" i="1"/>
  <c r="AE4329" i="1"/>
  <c r="AE4328" i="1"/>
  <c r="AE4327" i="1"/>
  <c r="AE4326" i="1"/>
  <c r="AE4325" i="1"/>
  <c r="AE4324" i="1"/>
  <c r="AE4323" i="1"/>
  <c r="AE4322" i="1"/>
  <c r="AE4321" i="1"/>
  <c r="AE4320" i="1"/>
  <c r="AE4319" i="1"/>
  <c r="AE4318" i="1"/>
  <c r="AE4317" i="1"/>
  <c r="AE4316" i="1"/>
  <c r="AE4315" i="1"/>
  <c r="AE4314" i="1"/>
  <c r="AE4313" i="1"/>
  <c r="AE4312" i="1"/>
  <c r="AE4311" i="1"/>
  <c r="AE4310" i="1"/>
  <c r="AE4309" i="1"/>
  <c r="AE4308" i="1"/>
  <c r="AE4307" i="1"/>
  <c r="AE4306" i="1"/>
  <c r="AE4305" i="1"/>
  <c r="AE4304" i="1"/>
  <c r="AE4303" i="1"/>
  <c r="AE4302" i="1"/>
  <c r="AE4301" i="1"/>
  <c r="AE4300" i="1"/>
  <c r="AE4299" i="1"/>
  <c r="AE4298" i="1"/>
  <c r="AE4297" i="1"/>
  <c r="AE4296" i="1"/>
  <c r="AE4295" i="1"/>
  <c r="AE4294" i="1"/>
  <c r="AE4293" i="1"/>
  <c r="AE4292" i="1"/>
  <c r="AE4291" i="1"/>
  <c r="AE4290" i="1"/>
  <c r="AE4289" i="1"/>
  <c r="AE4288" i="1"/>
  <c r="AE4287" i="1"/>
  <c r="AE4286" i="1"/>
  <c r="AE4285" i="1"/>
  <c r="AE4284" i="1"/>
  <c r="AE4283" i="1"/>
  <c r="AE4282" i="1"/>
  <c r="AE4281" i="1"/>
  <c r="AE4280" i="1"/>
  <c r="AE4279" i="1"/>
  <c r="AE4278" i="1"/>
  <c r="AE4277" i="1"/>
  <c r="AE4276" i="1"/>
  <c r="AE4275" i="1"/>
  <c r="AE4274" i="1"/>
  <c r="AE4273" i="1"/>
  <c r="AE4272" i="1"/>
  <c r="AE4271" i="1"/>
  <c r="AE4270" i="1"/>
  <c r="AE4269" i="1"/>
  <c r="AE4268" i="1"/>
  <c r="AE4267" i="1"/>
  <c r="AE4266" i="1"/>
  <c r="AE4265" i="1"/>
  <c r="AE4264" i="1"/>
  <c r="AE4263" i="1"/>
  <c r="AE4262" i="1"/>
  <c r="AE4261" i="1"/>
  <c r="AE4260" i="1"/>
  <c r="AE4259" i="1"/>
  <c r="AE4258" i="1"/>
  <c r="AE4257" i="1"/>
  <c r="AE4256" i="1"/>
  <c r="AE4255" i="1"/>
  <c r="AE4254" i="1"/>
  <c r="AE4253" i="1"/>
  <c r="AE4252" i="1"/>
  <c r="AE4251" i="1"/>
  <c r="AE4250" i="1"/>
  <c r="AE4249" i="1"/>
  <c r="AE4248" i="1"/>
  <c r="AE4247" i="1"/>
  <c r="AE4246" i="1"/>
  <c r="AE4245" i="1"/>
  <c r="AE4244" i="1"/>
  <c r="AE4243" i="1"/>
  <c r="AE4242" i="1"/>
  <c r="AE4241" i="1"/>
  <c r="AE4240" i="1"/>
  <c r="AE4239" i="1"/>
  <c r="AE4238" i="1"/>
  <c r="AE4237" i="1"/>
  <c r="AE4236" i="1"/>
  <c r="AE4235" i="1"/>
  <c r="AE4234" i="1"/>
  <c r="AE4233" i="1"/>
  <c r="AE4232" i="1"/>
  <c r="AE4231" i="1"/>
  <c r="AE4230" i="1"/>
  <c r="AE4229" i="1"/>
  <c r="AE4228" i="1"/>
  <c r="AE4227" i="1"/>
  <c r="AE4226" i="1"/>
  <c r="AE4225" i="1"/>
  <c r="AE4224" i="1"/>
  <c r="AE4223" i="1"/>
  <c r="AE4222" i="1"/>
  <c r="AE4221" i="1"/>
  <c r="AE4220" i="1"/>
  <c r="AE4219" i="1"/>
  <c r="AE4218" i="1"/>
  <c r="AE4217" i="1"/>
  <c r="AE4216" i="1"/>
  <c r="AE4215" i="1"/>
  <c r="AE4214" i="1"/>
  <c r="AE4213" i="1"/>
  <c r="AE4212" i="1"/>
  <c r="AE4211" i="1"/>
  <c r="AE4210" i="1"/>
  <c r="AE4209" i="1"/>
  <c r="AE4208" i="1"/>
  <c r="AE4207" i="1"/>
  <c r="AE4206" i="1"/>
  <c r="AE4205" i="1"/>
  <c r="AE4204" i="1"/>
  <c r="AE4203" i="1"/>
  <c r="AE4202" i="1"/>
  <c r="AE4201" i="1"/>
  <c r="AE4200" i="1"/>
  <c r="AE4199" i="1"/>
  <c r="AE4198" i="1"/>
  <c r="AE4197" i="1"/>
  <c r="AE4196" i="1"/>
  <c r="AE4195" i="1"/>
  <c r="AE4194" i="1"/>
  <c r="AE4193" i="1"/>
  <c r="AE4192" i="1"/>
  <c r="AE4191" i="1"/>
  <c r="AE4190" i="1"/>
  <c r="AE4189" i="1"/>
  <c r="AE4188" i="1"/>
  <c r="AE4187" i="1"/>
  <c r="AE4186" i="1"/>
  <c r="AE4185" i="1"/>
  <c r="AE4184" i="1"/>
  <c r="AE4183" i="1"/>
  <c r="AE4182" i="1"/>
  <c r="AE4181" i="1"/>
  <c r="AE4180" i="1"/>
  <c r="AE4179" i="1"/>
  <c r="AE4178" i="1"/>
  <c r="AE4177" i="1"/>
  <c r="AE4176" i="1"/>
  <c r="AE4175" i="1"/>
  <c r="AE4174" i="1"/>
  <c r="AE4173" i="1"/>
  <c r="AE4172" i="1"/>
  <c r="AE4171" i="1"/>
  <c r="AE4170" i="1"/>
  <c r="AE4169" i="1"/>
  <c r="AE4168" i="1"/>
  <c r="AE4167" i="1"/>
  <c r="AE4166" i="1"/>
  <c r="AE4165" i="1"/>
  <c r="AE4164" i="1"/>
  <c r="AE4163" i="1"/>
  <c r="AE4162" i="1"/>
  <c r="AE4161" i="1"/>
  <c r="AE4160" i="1"/>
  <c r="AE4159" i="1"/>
  <c r="AE4158" i="1"/>
  <c r="AE4157" i="1"/>
  <c r="AE4156" i="1"/>
  <c r="AE4155" i="1"/>
  <c r="AE4154" i="1"/>
  <c r="AE4153" i="1"/>
  <c r="AE4152" i="1"/>
  <c r="AE4151" i="1"/>
  <c r="AE4150" i="1"/>
  <c r="AE4149" i="1"/>
  <c r="AE4148" i="1"/>
  <c r="AE4147" i="1"/>
  <c r="AE4146" i="1"/>
  <c r="AE4145" i="1"/>
  <c r="AE4144" i="1"/>
  <c r="AE4143" i="1"/>
  <c r="AE4142" i="1"/>
  <c r="AE4141" i="1"/>
  <c r="AE4140" i="1"/>
  <c r="AE4139" i="1"/>
  <c r="AE4138" i="1"/>
  <c r="AE4137" i="1"/>
  <c r="AE4136" i="1"/>
  <c r="AE4135" i="1"/>
  <c r="AE4134" i="1"/>
  <c r="AE4133" i="1"/>
  <c r="AE4132" i="1"/>
  <c r="AE4131" i="1"/>
  <c r="AE4130" i="1"/>
  <c r="AE4129" i="1"/>
  <c r="AE4128" i="1"/>
  <c r="AE4127" i="1"/>
  <c r="AE4126" i="1"/>
  <c r="AE4125" i="1"/>
  <c r="AE4124" i="1"/>
  <c r="AE4123" i="1"/>
  <c r="AE4122" i="1"/>
  <c r="AE4121" i="1"/>
  <c r="AE4120" i="1"/>
  <c r="AE4119" i="1"/>
  <c r="AE4118" i="1"/>
  <c r="AE4117" i="1"/>
  <c r="AE4116" i="1"/>
  <c r="AE4115" i="1"/>
  <c r="AE4114" i="1"/>
  <c r="AE4113" i="1"/>
  <c r="AE4112" i="1"/>
  <c r="AE4111" i="1"/>
  <c r="AE4110" i="1"/>
  <c r="AE4109" i="1"/>
  <c r="AE4108" i="1"/>
  <c r="AE4107" i="1"/>
  <c r="AE4106" i="1"/>
  <c r="AE4105" i="1"/>
  <c r="AE4104" i="1"/>
  <c r="AE4103" i="1"/>
  <c r="AE4102" i="1"/>
  <c r="AE4101" i="1"/>
  <c r="AE4100" i="1"/>
  <c r="AE4099" i="1"/>
  <c r="AE4098" i="1"/>
  <c r="AE4097" i="1"/>
  <c r="AE4096" i="1"/>
  <c r="AE4095" i="1"/>
  <c r="AE4094" i="1"/>
  <c r="AE4093" i="1"/>
  <c r="AE4092" i="1"/>
  <c r="AE4091" i="1"/>
  <c r="AE4090" i="1"/>
  <c r="AE4089" i="1"/>
  <c r="AE4088" i="1"/>
  <c r="AE4087" i="1"/>
  <c r="AE4086" i="1"/>
  <c r="AE4085" i="1"/>
  <c r="AE4084" i="1"/>
  <c r="AE4083" i="1"/>
  <c r="AE4082" i="1"/>
  <c r="AE4081" i="1"/>
  <c r="AE4080" i="1"/>
  <c r="AE4079" i="1"/>
  <c r="AE4078" i="1"/>
  <c r="AE4077" i="1"/>
  <c r="AE4076" i="1"/>
  <c r="AE4075" i="1"/>
  <c r="AE4074" i="1"/>
  <c r="AE4073" i="1"/>
  <c r="AE4072" i="1"/>
  <c r="AE4071" i="1"/>
  <c r="AE4070" i="1"/>
  <c r="AE4069" i="1"/>
  <c r="AE4068" i="1"/>
  <c r="AE4067" i="1"/>
  <c r="AE4066" i="1"/>
  <c r="AE4065" i="1"/>
  <c r="AE4064" i="1"/>
  <c r="AE4063" i="1"/>
  <c r="AE4062" i="1"/>
  <c r="AE4061" i="1"/>
  <c r="AE4060" i="1"/>
  <c r="AE4059" i="1"/>
  <c r="AE4058" i="1"/>
  <c r="AE4057" i="1"/>
  <c r="AE4056" i="1"/>
  <c r="AE4055" i="1"/>
  <c r="AE4054" i="1"/>
  <c r="AE4053" i="1"/>
  <c r="AE4052" i="1"/>
  <c r="AE4051" i="1"/>
  <c r="AE4050" i="1"/>
  <c r="AE4049" i="1"/>
  <c r="AE4048" i="1"/>
  <c r="AE4047" i="1"/>
  <c r="AE4046" i="1"/>
  <c r="AE4045" i="1"/>
  <c r="AE4044" i="1"/>
  <c r="AE4043" i="1"/>
  <c r="AE4042" i="1"/>
  <c r="AE4041" i="1"/>
  <c r="AE4040" i="1"/>
  <c r="AE4039" i="1"/>
  <c r="AE4038" i="1"/>
  <c r="AE4037" i="1"/>
  <c r="AE4036" i="1"/>
  <c r="AE4035" i="1"/>
  <c r="AE4034" i="1"/>
  <c r="AE4033" i="1"/>
  <c r="AE4032" i="1"/>
  <c r="AE4031" i="1"/>
  <c r="AE4030" i="1"/>
  <c r="AE4029" i="1"/>
  <c r="AE4028" i="1"/>
  <c r="AE4027" i="1"/>
  <c r="AE4026" i="1"/>
  <c r="AE4025" i="1"/>
  <c r="AE4024" i="1"/>
  <c r="AE4023" i="1"/>
  <c r="AE4022" i="1"/>
  <c r="AE4021" i="1"/>
  <c r="AE4020" i="1"/>
  <c r="AE4019" i="1"/>
  <c r="AE4018" i="1"/>
  <c r="AE4017" i="1"/>
  <c r="AE4016" i="1"/>
  <c r="AE4015" i="1"/>
  <c r="AE4014" i="1"/>
  <c r="AE4013" i="1"/>
  <c r="AE4012" i="1"/>
  <c r="AE4011" i="1"/>
  <c r="AE4010" i="1"/>
  <c r="AE4009" i="1"/>
  <c r="AE4008" i="1"/>
  <c r="AE4007" i="1"/>
  <c r="AE4006" i="1"/>
  <c r="AE4005" i="1"/>
  <c r="AE4004" i="1"/>
  <c r="AE4003" i="1"/>
  <c r="AE4002" i="1"/>
  <c r="AE4001" i="1"/>
  <c r="AE4000" i="1"/>
  <c r="AE3999" i="1"/>
  <c r="AE3998" i="1"/>
  <c r="AE3997" i="1"/>
  <c r="AE3996" i="1"/>
  <c r="AE3995" i="1"/>
  <c r="AE3994" i="1"/>
  <c r="AE3993" i="1"/>
  <c r="AE3992" i="1"/>
  <c r="AE3991" i="1"/>
  <c r="AE3990" i="1"/>
  <c r="AE3989" i="1"/>
  <c r="AE3988" i="1"/>
  <c r="AE3987" i="1"/>
  <c r="AE3986" i="1"/>
  <c r="AE3985" i="1"/>
  <c r="AE3984" i="1"/>
  <c r="AE3983" i="1"/>
  <c r="AE3982" i="1"/>
  <c r="AE3981" i="1"/>
  <c r="AE3980" i="1"/>
  <c r="AE3979" i="1"/>
  <c r="AE3978" i="1"/>
  <c r="AE3977" i="1"/>
  <c r="AE3976" i="1"/>
  <c r="AE3975" i="1"/>
  <c r="AE3974" i="1"/>
  <c r="AE3973" i="1"/>
  <c r="AE3972" i="1"/>
  <c r="AE3971" i="1"/>
  <c r="AE3970" i="1"/>
  <c r="AE3969" i="1"/>
  <c r="AE3968" i="1"/>
  <c r="AE3967" i="1"/>
  <c r="AE3966" i="1"/>
  <c r="AE3965" i="1"/>
  <c r="AE3964" i="1"/>
  <c r="AE3963" i="1"/>
  <c r="AE3962" i="1"/>
  <c r="AE3961" i="1"/>
  <c r="AE3960" i="1"/>
  <c r="AE3959" i="1"/>
  <c r="AE3958" i="1"/>
  <c r="AE3957" i="1"/>
  <c r="AE3956" i="1"/>
  <c r="AE3955" i="1"/>
  <c r="AE3954" i="1"/>
  <c r="AE3953" i="1"/>
  <c r="AE3952" i="1"/>
  <c r="AE3951" i="1"/>
  <c r="AE3950" i="1"/>
  <c r="AE3949" i="1"/>
  <c r="AE3948" i="1"/>
  <c r="AE3947" i="1"/>
  <c r="AE3946" i="1"/>
  <c r="AE3945" i="1"/>
  <c r="AE3944" i="1"/>
  <c r="AE3943" i="1"/>
  <c r="AE3942" i="1"/>
  <c r="AE3941" i="1"/>
  <c r="AE3940" i="1"/>
  <c r="AE3939" i="1"/>
  <c r="AE3938" i="1"/>
  <c r="AE3937" i="1"/>
  <c r="AE3936" i="1"/>
  <c r="AE3935" i="1"/>
  <c r="AE3934" i="1"/>
  <c r="AE3933" i="1"/>
  <c r="AE3932" i="1"/>
  <c r="AE3931" i="1"/>
  <c r="AE3930" i="1"/>
  <c r="AE3929" i="1"/>
  <c r="AE3928" i="1"/>
  <c r="AE3927" i="1"/>
  <c r="AE3926" i="1"/>
  <c r="AE3925" i="1"/>
  <c r="AE3924" i="1"/>
  <c r="AE3923" i="1"/>
  <c r="AE3922" i="1"/>
  <c r="AE3921" i="1"/>
  <c r="AE3920" i="1"/>
  <c r="AE3919" i="1"/>
  <c r="AE3918" i="1"/>
  <c r="AE3917" i="1"/>
  <c r="AE3916" i="1"/>
  <c r="AE3915" i="1"/>
  <c r="AE3914" i="1"/>
  <c r="AE3913" i="1"/>
  <c r="AE3912" i="1"/>
  <c r="AE3911" i="1"/>
  <c r="AE3910" i="1"/>
  <c r="AE3909" i="1"/>
  <c r="AE3908" i="1"/>
  <c r="AE3907" i="1"/>
  <c r="AE3906" i="1"/>
  <c r="AE3905" i="1"/>
  <c r="AE3904" i="1"/>
  <c r="AE3903" i="1"/>
  <c r="AE3902" i="1"/>
  <c r="AE3901" i="1"/>
  <c r="AE3900" i="1"/>
  <c r="AE3899" i="1"/>
  <c r="AE3898" i="1"/>
  <c r="AE3897" i="1"/>
  <c r="AE3896" i="1"/>
  <c r="AE3895" i="1"/>
  <c r="AE3894" i="1"/>
  <c r="AE3893" i="1"/>
  <c r="AE3892" i="1"/>
  <c r="AE3891" i="1"/>
  <c r="AE3890" i="1"/>
  <c r="AE3889" i="1"/>
  <c r="AE3888" i="1"/>
  <c r="AE3887" i="1"/>
  <c r="AE3886" i="1"/>
  <c r="AE3885" i="1"/>
  <c r="AE3884" i="1"/>
  <c r="AE3883" i="1"/>
  <c r="AE3882" i="1"/>
  <c r="AE3881" i="1"/>
  <c r="AE3880" i="1"/>
  <c r="AE3879" i="1"/>
  <c r="AE3878" i="1"/>
  <c r="AE3877" i="1"/>
  <c r="AE3876" i="1"/>
  <c r="AE3875" i="1"/>
  <c r="AE3874" i="1"/>
  <c r="AE3873" i="1"/>
  <c r="AE3872" i="1"/>
  <c r="AE3871" i="1"/>
  <c r="AE3870" i="1"/>
  <c r="AE3869" i="1"/>
  <c r="AE3868" i="1"/>
  <c r="AE3867" i="1"/>
  <c r="AE3866" i="1"/>
  <c r="AE3865" i="1"/>
  <c r="AE3864" i="1"/>
  <c r="AE3863" i="1"/>
  <c r="AE3862" i="1"/>
  <c r="AE3861" i="1"/>
  <c r="AE3860" i="1"/>
  <c r="AE3859" i="1"/>
  <c r="AE3858" i="1"/>
  <c r="AE3857" i="1"/>
  <c r="AE3856" i="1"/>
  <c r="AE3855" i="1"/>
  <c r="AE3854" i="1"/>
  <c r="AE3853" i="1"/>
  <c r="AE3852" i="1"/>
  <c r="AE3851" i="1"/>
  <c r="AE3850" i="1"/>
  <c r="AE3849" i="1"/>
  <c r="AE3848" i="1"/>
  <c r="AE3847" i="1"/>
  <c r="AE3846" i="1"/>
  <c r="AE3845" i="1"/>
  <c r="AE3844" i="1"/>
  <c r="AE3843" i="1"/>
  <c r="AE3842" i="1"/>
  <c r="AE3841" i="1"/>
  <c r="AE3840" i="1"/>
  <c r="AE3839" i="1"/>
  <c r="AE3838" i="1"/>
  <c r="AE3837" i="1"/>
  <c r="AE3836" i="1"/>
  <c r="AE3835" i="1"/>
  <c r="AE3834" i="1"/>
  <c r="AE3833" i="1"/>
  <c r="AE3832" i="1"/>
  <c r="AE3831" i="1"/>
  <c r="AE3830" i="1"/>
  <c r="AE3829" i="1"/>
  <c r="AE3828" i="1"/>
  <c r="AE3827" i="1"/>
  <c r="AE3826" i="1"/>
  <c r="AE3825" i="1"/>
  <c r="AE3824" i="1"/>
  <c r="AE3823" i="1"/>
  <c r="AE3822" i="1"/>
  <c r="AE3821" i="1"/>
  <c r="AE3820" i="1"/>
  <c r="AE3819" i="1"/>
  <c r="AE3818" i="1"/>
  <c r="AE3817" i="1"/>
  <c r="AE3816" i="1"/>
  <c r="AE3815" i="1"/>
  <c r="AE3814" i="1"/>
  <c r="AE3813" i="1"/>
  <c r="AE3812" i="1"/>
  <c r="AE3811" i="1"/>
  <c r="AE3810" i="1"/>
  <c r="AE3809" i="1"/>
  <c r="AE3808" i="1"/>
  <c r="AE3807" i="1"/>
  <c r="AE3806" i="1"/>
  <c r="AE3805" i="1"/>
  <c r="AE3804" i="1"/>
  <c r="AE3803" i="1"/>
  <c r="AE3802" i="1"/>
  <c r="AE3801" i="1"/>
  <c r="AE3800" i="1"/>
  <c r="AE3799" i="1"/>
  <c r="AE3798" i="1"/>
  <c r="AE3797" i="1"/>
  <c r="AE3796" i="1"/>
  <c r="AE3795" i="1"/>
  <c r="AE3794" i="1"/>
  <c r="AE3793" i="1"/>
  <c r="AE3792" i="1"/>
  <c r="AE3791" i="1"/>
  <c r="AE3790" i="1"/>
  <c r="AE3789" i="1"/>
  <c r="AE3788" i="1"/>
  <c r="AE3787" i="1"/>
  <c r="AE3786" i="1"/>
  <c r="AE3785" i="1"/>
  <c r="AE3784" i="1"/>
  <c r="AE3783" i="1"/>
  <c r="AE3782" i="1"/>
  <c r="AE3781" i="1"/>
  <c r="AE3780" i="1"/>
  <c r="AE3779" i="1"/>
  <c r="AE3778" i="1"/>
  <c r="AE3777" i="1"/>
  <c r="AE3776" i="1"/>
  <c r="AE3775" i="1"/>
  <c r="AE3774" i="1"/>
  <c r="AE3773" i="1"/>
  <c r="AE3772" i="1"/>
  <c r="AE3771" i="1"/>
  <c r="AE3770" i="1"/>
  <c r="AE3769" i="1"/>
  <c r="AE3768" i="1"/>
  <c r="AE3767" i="1"/>
  <c r="AE3766" i="1"/>
  <c r="AE3765" i="1"/>
  <c r="AE3764" i="1"/>
  <c r="AE3763" i="1"/>
  <c r="AE3762" i="1"/>
  <c r="AE3761" i="1"/>
  <c r="AE3760" i="1"/>
  <c r="AE3759" i="1"/>
  <c r="AE3758" i="1"/>
  <c r="AE3757" i="1"/>
  <c r="AE3756" i="1"/>
  <c r="AE3755" i="1"/>
  <c r="AE3754" i="1"/>
  <c r="AE3753" i="1"/>
  <c r="AE3752" i="1"/>
  <c r="AE3751" i="1"/>
  <c r="AE3750" i="1"/>
  <c r="AE3749" i="1"/>
  <c r="AE3748" i="1"/>
  <c r="AE3747" i="1"/>
  <c r="AE3746" i="1"/>
  <c r="AE3745" i="1"/>
  <c r="AE3744" i="1"/>
  <c r="AE3743" i="1"/>
  <c r="AE3742" i="1"/>
  <c r="AE3741" i="1"/>
  <c r="AE3740" i="1"/>
  <c r="AE3739" i="1"/>
  <c r="AE3738" i="1"/>
  <c r="AE3737" i="1"/>
  <c r="AE3736" i="1"/>
  <c r="AE3735" i="1"/>
  <c r="AE3734" i="1"/>
  <c r="AE3733" i="1"/>
  <c r="AE3732" i="1"/>
  <c r="AE3731" i="1"/>
  <c r="AE3730" i="1"/>
  <c r="AE3729" i="1"/>
  <c r="AE3728" i="1"/>
  <c r="AE3727" i="1"/>
  <c r="AE3726" i="1"/>
  <c r="AE3725" i="1"/>
  <c r="AE3724" i="1"/>
  <c r="AE3723" i="1"/>
  <c r="AE3722" i="1"/>
  <c r="AE3721" i="1"/>
  <c r="AE3720" i="1"/>
  <c r="AE3719" i="1"/>
  <c r="AE3718" i="1"/>
  <c r="AE3717" i="1"/>
  <c r="AE3716" i="1"/>
  <c r="AE3715" i="1"/>
  <c r="AE3714" i="1"/>
  <c r="AE3713" i="1"/>
  <c r="AE3712" i="1"/>
  <c r="AE3711" i="1"/>
  <c r="AE3710" i="1"/>
  <c r="AE3709" i="1"/>
  <c r="AE3708" i="1"/>
  <c r="AE3707" i="1"/>
  <c r="AE3706" i="1"/>
  <c r="AE3705" i="1"/>
  <c r="AE3704" i="1"/>
  <c r="AE3703" i="1"/>
  <c r="AE3702" i="1"/>
  <c r="AE3701" i="1"/>
  <c r="AE3700" i="1"/>
  <c r="AE3699" i="1"/>
  <c r="AE3698" i="1"/>
  <c r="AE3697" i="1"/>
  <c r="AE3696" i="1"/>
  <c r="AE3695" i="1"/>
  <c r="AE3694" i="1"/>
  <c r="AE3693" i="1"/>
  <c r="AE3692" i="1"/>
  <c r="AE3691" i="1"/>
  <c r="AE3690" i="1"/>
  <c r="AE3689" i="1"/>
  <c r="AE3688" i="1"/>
  <c r="AE3687" i="1"/>
  <c r="AE3686" i="1"/>
  <c r="AE3685" i="1"/>
  <c r="AE3684" i="1"/>
  <c r="AE3683" i="1"/>
  <c r="AE3682" i="1"/>
  <c r="AE3681" i="1"/>
  <c r="AE3680" i="1"/>
  <c r="AE3679" i="1"/>
  <c r="AE3678" i="1"/>
  <c r="AE3677" i="1"/>
  <c r="AE3676" i="1"/>
  <c r="AE3675" i="1"/>
  <c r="AE3674" i="1"/>
  <c r="AE3673" i="1"/>
  <c r="AE3672" i="1"/>
  <c r="AE3671" i="1"/>
  <c r="AE3670" i="1"/>
  <c r="AE3669" i="1"/>
  <c r="AE3668" i="1"/>
  <c r="AE3667" i="1"/>
  <c r="AE3666" i="1"/>
  <c r="AE3665" i="1"/>
  <c r="AE3664" i="1"/>
  <c r="AE3663" i="1"/>
  <c r="AE3662" i="1"/>
  <c r="AE3661" i="1"/>
  <c r="AE3660" i="1"/>
  <c r="AE3659" i="1"/>
  <c r="AE3658" i="1"/>
  <c r="AE3657" i="1"/>
  <c r="AE3656" i="1"/>
  <c r="AE3655" i="1"/>
  <c r="AE3654" i="1"/>
  <c r="AE3653" i="1"/>
  <c r="AE3652" i="1"/>
  <c r="AE3651" i="1"/>
  <c r="AE3650" i="1"/>
  <c r="AE3649" i="1"/>
  <c r="AE3648" i="1"/>
  <c r="AE3647" i="1"/>
  <c r="AE3646" i="1"/>
  <c r="AE3645" i="1"/>
  <c r="AE3644" i="1"/>
  <c r="AE3643" i="1"/>
  <c r="AE3642" i="1"/>
  <c r="AE3641" i="1"/>
  <c r="AE3640" i="1"/>
  <c r="AE3639" i="1"/>
  <c r="AE3638" i="1"/>
  <c r="AE3637" i="1"/>
  <c r="AE3636" i="1"/>
  <c r="AE3635" i="1"/>
  <c r="AE3634" i="1"/>
  <c r="AE3633" i="1"/>
  <c r="AE3632" i="1"/>
  <c r="AE3631" i="1"/>
  <c r="AE3630" i="1"/>
  <c r="AE3629" i="1"/>
  <c r="AE3628" i="1"/>
  <c r="AE3627" i="1"/>
  <c r="AE3626" i="1"/>
  <c r="AE3625" i="1"/>
  <c r="AE3624" i="1"/>
  <c r="AE3623" i="1"/>
  <c r="AE3622" i="1"/>
  <c r="AE3621" i="1"/>
  <c r="AE3620" i="1"/>
  <c r="AE3619" i="1"/>
  <c r="AE3618" i="1"/>
  <c r="AE3617" i="1"/>
  <c r="AE3616" i="1"/>
  <c r="AE3615" i="1"/>
  <c r="AE3614" i="1"/>
  <c r="AE3613" i="1"/>
  <c r="AE3612" i="1"/>
  <c r="AE3611" i="1"/>
  <c r="AE3610" i="1"/>
  <c r="AE3609" i="1"/>
  <c r="AE3608" i="1"/>
  <c r="AE3607" i="1"/>
  <c r="AE3606" i="1"/>
  <c r="AE3605" i="1"/>
  <c r="AE3604" i="1"/>
  <c r="AE3603" i="1"/>
  <c r="AE3602" i="1"/>
  <c r="AE3601" i="1"/>
  <c r="AE3600" i="1"/>
  <c r="AE3599" i="1"/>
  <c r="AE3598" i="1"/>
  <c r="AE3597" i="1"/>
  <c r="AE3596" i="1"/>
  <c r="AE3595" i="1"/>
  <c r="AE3594" i="1"/>
  <c r="AE3593" i="1"/>
  <c r="AE3592" i="1"/>
  <c r="AE3591" i="1"/>
  <c r="AE3590" i="1"/>
  <c r="AE3589" i="1"/>
  <c r="AE3588" i="1"/>
  <c r="AE3587" i="1"/>
  <c r="AE3586" i="1"/>
  <c r="AE3585" i="1"/>
  <c r="AE3584" i="1"/>
  <c r="AE3583" i="1"/>
  <c r="AE3582" i="1"/>
  <c r="AE3581" i="1"/>
  <c r="AE3580" i="1"/>
  <c r="AE3579" i="1"/>
  <c r="AE3578" i="1"/>
  <c r="AE3577" i="1"/>
  <c r="AE3576" i="1"/>
  <c r="AE3575" i="1"/>
  <c r="AE3574" i="1"/>
  <c r="AE3573" i="1"/>
  <c r="AE3572" i="1"/>
  <c r="AE3571" i="1"/>
  <c r="AE3570" i="1"/>
  <c r="AE3569" i="1"/>
  <c r="AE3568" i="1"/>
  <c r="AE3567" i="1"/>
  <c r="AE3566" i="1"/>
  <c r="AE3565" i="1"/>
  <c r="AE3564" i="1"/>
  <c r="AE3563" i="1"/>
  <c r="AE3562" i="1"/>
  <c r="AE3561" i="1"/>
  <c r="AE3560" i="1"/>
  <c r="AE3559" i="1"/>
  <c r="AE3558" i="1"/>
  <c r="AE3557" i="1"/>
  <c r="AE3556" i="1"/>
  <c r="AE3555" i="1"/>
  <c r="AE3554" i="1"/>
  <c r="AE3553" i="1"/>
  <c r="AE3552" i="1"/>
  <c r="AE3551" i="1"/>
  <c r="AE3550" i="1"/>
  <c r="AE3549" i="1"/>
  <c r="AE3548" i="1"/>
  <c r="AE3547" i="1"/>
  <c r="AE3546" i="1"/>
  <c r="AE3545" i="1"/>
  <c r="AE3544" i="1"/>
  <c r="AE3543" i="1"/>
  <c r="AE3542" i="1"/>
  <c r="AE3541" i="1"/>
  <c r="AE3540" i="1"/>
  <c r="AE3539" i="1"/>
  <c r="AE3538" i="1"/>
  <c r="AE3537" i="1"/>
  <c r="AE3536" i="1"/>
  <c r="AE3535" i="1"/>
  <c r="AE3534" i="1"/>
  <c r="AE3533" i="1"/>
  <c r="AE3532" i="1"/>
  <c r="AE3531" i="1"/>
  <c r="AE3530" i="1"/>
  <c r="AE3529" i="1"/>
  <c r="AE3528" i="1"/>
  <c r="AE3527" i="1"/>
  <c r="AE3526" i="1"/>
  <c r="AE3525" i="1"/>
  <c r="AE3524" i="1"/>
  <c r="AE3523" i="1"/>
  <c r="AE3522" i="1"/>
  <c r="AE3521" i="1"/>
  <c r="AE3520" i="1"/>
  <c r="AE3519" i="1"/>
  <c r="AE3518" i="1"/>
  <c r="AE3517" i="1"/>
  <c r="AE3516" i="1"/>
  <c r="AE3515" i="1"/>
  <c r="AE3514" i="1"/>
  <c r="AE3513" i="1"/>
  <c r="AE3512" i="1"/>
  <c r="AE3511" i="1"/>
  <c r="AE3510" i="1"/>
  <c r="AE3509" i="1"/>
  <c r="AE3508" i="1"/>
  <c r="AE3507" i="1"/>
  <c r="AE3506" i="1"/>
  <c r="AE3505" i="1"/>
  <c r="AE3504" i="1"/>
  <c r="AE3503" i="1"/>
  <c r="AE3502" i="1"/>
  <c r="AE3501" i="1"/>
  <c r="AE3500" i="1"/>
  <c r="AE3499" i="1"/>
  <c r="AE3498" i="1"/>
  <c r="AE3497" i="1"/>
  <c r="AE3496" i="1"/>
  <c r="AE3495" i="1"/>
  <c r="AE3494" i="1"/>
  <c r="AE3493" i="1"/>
  <c r="AE3492" i="1"/>
  <c r="AE3491" i="1"/>
  <c r="AE3490" i="1"/>
  <c r="AE3489" i="1"/>
  <c r="AE3488" i="1"/>
  <c r="AE3487" i="1"/>
  <c r="AE3486" i="1"/>
  <c r="AE3485" i="1"/>
  <c r="AE3484" i="1"/>
  <c r="AE3483" i="1"/>
  <c r="AE3482" i="1"/>
  <c r="AE3481" i="1"/>
  <c r="AE3480" i="1"/>
  <c r="AE3479" i="1"/>
  <c r="AE3478" i="1"/>
  <c r="AE3477" i="1"/>
  <c r="AE3476" i="1"/>
  <c r="AE3475" i="1"/>
  <c r="AE3474" i="1"/>
  <c r="AE3473" i="1"/>
  <c r="AE3472" i="1"/>
  <c r="AE3471" i="1"/>
  <c r="AE3470" i="1"/>
  <c r="AE3469" i="1"/>
  <c r="AE3468" i="1"/>
  <c r="AE3467" i="1"/>
  <c r="AE3466" i="1"/>
  <c r="AE3465" i="1"/>
  <c r="AE3464" i="1"/>
  <c r="AE3463" i="1"/>
  <c r="AE3462" i="1"/>
  <c r="AE3461" i="1"/>
  <c r="AE3460" i="1"/>
  <c r="AE3459" i="1"/>
  <c r="AE3458" i="1"/>
  <c r="AE3457" i="1"/>
  <c r="AE3456" i="1"/>
  <c r="AE3455" i="1"/>
  <c r="AE3454" i="1"/>
  <c r="AE3453" i="1"/>
  <c r="AE3452" i="1"/>
  <c r="AE3451" i="1"/>
  <c r="AE3450" i="1"/>
  <c r="AE3449" i="1"/>
  <c r="AE3448" i="1"/>
  <c r="AE3447" i="1"/>
  <c r="AE3446" i="1"/>
  <c r="AE3445" i="1"/>
  <c r="AE3444" i="1"/>
  <c r="AE3443" i="1"/>
  <c r="AE3442" i="1"/>
  <c r="AE3441" i="1"/>
  <c r="AE3440" i="1"/>
  <c r="AE3439" i="1"/>
  <c r="AE3438" i="1"/>
  <c r="AE3437" i="1"/>
  <c r="AE3436" i="1"/>
  <c r="AE3435" i="1"/>
  <c r="AE3434" i="1"/>
  <c r="AE3433" i="1"/>
  <c r="AE3432" i="1"/>
  <c r="AE3431" i="1"/>
  <c r="AE3430" i="1"/>
  <c r="AE3429" i="1"/>
  <c r="AE3428" i="1"/>
  <c r="AE3427" i="1"/>
  <c r="AE3426" i="1"/>
  <c r="AE3425" i="1"/>
  <c r="AE3424" i="1"/>
  <c r="AE3423" i="1"/>
  <c r="AE3422" i="1"/>
  <c r="AE3421" i="1"/>
  <c r="AE3420" i="1"/>
  <c r="AE3419" i="1"/>
  <c r="AE3418" i="1"/>
  <c r="AE3417" i="1"/>
  <c r="AE3416" i="1"/>
  <c r="AE3415" i="1"/>
  <c r="AE3414" i="1"/>
  <c r="AE3413" i="1"/>
  <c r="AE3412" i="1"/>
  <c r="AE3411" i="1"/>
  <c r="AE3410" i="1"/>
  <c r="AE3409" i="1"/>
  <c r="AE3408" i="1"/>
  <c r="AE3407" i="1"/>
  <c r="AE3406" i="1"/>
  <c r="AE3405" i="1"/>
  <c r="AE3404" i="1"/>
  <c r="AE3403" i="1"/>
  <c r="AE3402" i="1"/>
  <c r="AE3401" i="1"/>
  <c r="AE3400" i="1"/>
  <c r="AE3399" i="1"/>
  <c r="AE3398" i="1"/>
  <c r="AE3397" i="1"/>
  <c r="AE3396" i="1"/>
  <c r="AE3395" i="1"/>
  <c r="AE3394" i="1"/>
  <c r="AE3393" i="1"/>
  <c r="AE3392" i="1"/>
  <c r="AE3391" i="1"/>
  <c r="AE3390" i="1"/>
  <c r="AE3389" i="1"/>
  <c r="AE3388" i="1"/>
  <c r="AE3387" i="1"/>
  <c r="AE3386" i="1"/>
  <c r="AE3385" i="1"/>
  <c r="AE3384" i="1"/>
  <c r="AE3383" i="1"/>
  <c r="AE3382" i="1"/>
  <c r="AE3381" i="1"/>
  <c r="AE3380" i="1"/>
  <c r="AE3379" i="1"/>
  <c r="AE3378" i="1"/>
  <c r="AE3377" i="1"/>
  <c r="AE3376" i="1"/>
  <c r="AE3375" i="1"/>
  <c r="AE3374" i="1"/>
  <c r="AE3373" i="1"/>
  <c r="AE3372" i="1"/>
  <c r="AE3371" i="1"/>
  <c r="AE3370" i="1"/>
  <c r="AE3369" i="1"/>
  <c r="AE3368" i="1"/>
  <c r="AE3367" i="1"/>
  <c r="AE3366" i="1"/>
  <c r="AE3365" i="1"/>
  <c r="AE3364" i="1"/>
  <c r="AE3363" i="1"/>
  <c r="AE3362" i="1"/>
  <c r="AE3361" i="1"/>
  <c r="AE3360" i="1"/>
  <c r="AE3359" i="1"/>
  <c r="AE3358" i="1"/>
  <c r="AE3357" i="1"/>
  <c r="AE3356" i="1"/>
  <c r="AE3355" i="1"/>
  <c r="AE3354" i="1"/>
  <c r="AE3353" i="1"/>
  <c r="AE3352" i="1"/>
  <c r="AE3351" i="1"/>
  <c r="AE3350" i="1"/>
  <c r="AE3349" i="1"/>
  <c r="AE3348" i="1"/>
  <c r="AE3347" i="1"/>
  <c r="AE3346" i="1"/>
  <c r="AE3345" i="1"/>
  <c r="AE3344" i="1"/>
  <c r="AE3343" i="1"/>
  <c r="AE3342" i="1"/>
  <c r="AE3341" i="1"/>
  <c r="AE3340" i="1"/>
  <c r="AE3339" i="1"/>
  <c r="AE3338" i="1"/>
  <c r="AE3337" i="1"/>
  <c r="AE3336" i="1"/>
  <c r="AE3335" i="1"/>
  <c r="AE3334" i="1"/>
  <c r="AE3333" i="1"/>
  <c r="AE3332" i="1"/>
  <c r="AE3331" i="1"/>
  <c r="AE3330" i="1"/>
  <c r="AE3329" i="1"/>
  <c r="AE3328" i="1"/>
  <c r="AE3327" i="1"/>
  <c r="AE3326" i="1"/>
  <c r="AE3325" i="1"/>
  <c r="AE3324" i="1"/>
  <c r="AE3323" i="1"/>
  <c r="AE3322" i="1"/>
  <c r="AE3321" i="1"/>
  <c r="AE3320" i="1"/>
  <c r="AE3319" i="1"/>
  <c r="AE3318" i="1"/>
  <c r="AE3317" i="1"/>
  <c r="AE3316" i="1"/>
  <c r="AE3315" i="1"/>
  <c r="AE3314" i="1"/>
  <c r="AE3313" i="1"/>
  <c r="AE3312" i="1"/>
  <c r="AE3311" i="1"/>
  <c r="AE3310" i="1"/>
  <c r="AE3309" i="1"/>
  <c r="AE3308" i="1"/>
  <c r="AE3307" i="1"/>
  <c r="AE3306" i="1"/>
  <c r="AE3305" i="1"/>
  <c r="AE3304" i="1"/>
  <c r="AE3303" i="1"/>
  <c r="AE3302" i="1"/>
  <c r="AE3301" i="1"/>
  <c r="AE3300" i="1"/>
  <c r="AE3299" i="1"/>
  <c r="AE3298" i="1"/>
  <c r="AE3297" i="1"/>
  <c r="AE3296" i="1"/>
  <c r="AE3295" i="1"/>
  <c r="AE3294" i="1"/>
  <c r="AE3293" i="1"/>
  <c r="AE3292" i="1"/>
  <c r="AE3291" i="1"/>
  <c r="AE3290" i="1"/>
  <c r="AE3289" i="1"/>
  <c r="AE3288" i="1"/>
  <c r="AE3287" i="1"/>
  <c r="AE3286" i="1"/>
  <c r="AE3285" i="1"/>
  <c r="AE3284" i="1"/>
  <c r="AE3283" i="1"/>
  <c r="AE3282" i="1"/>
  <c r="AE3281" i="1"/>
  <c r="AE3280" i="1"/>
  <c r="AE3279" i="1"/>
  <c r="AE3278" i="1"/>
  <c r="AE3277" i="1"/>
  <c r="AE3276" i="1"/>
  <c r="AE3275" i="1"/>
  <c r="AE3274" i="1"/>
  <c r="AE3273" i="1"/>
  <c r="AE3272" i="1"/>
  <c r="AE3271" i="1"/>
  <c r="AE3270" i="1"/>
  <c r="AE3269" i="1"/>
  <c r="AE3268" i="1"/>
  <c r="AE3267" i="1"/>
  <c r="AE3266" i="1"/>
  <c r="AE3265" i="1"/>
  <c r="AE3264" i="1"/>
  <c r="AE3263" i="1"/>
  <c r="AE3262" i="1"/>
  <c r="AE3261" i="1"/>
  <c r="AE3260" i="1"/>
  <c r="AE3259" i="1"/>
  <c r="AE3258" i="1"/>
  <c r="AE3257" i="1"/>
  <c r="AE3256" i="1"/>
  <c r="AE3255" i="1"/>
  <c r="AE3254" i="1"/>
  <c r="AE3253" i="1"/>
  <c r="AE3252" i="1"/>
  <c r="AE3251" i="1"/>
  <c r="AE3250" i="1"/>
  <c r="AE3249" i="1"/>
  <c r="AE3248" i="1"/>
  <c r="AE3247" i="1"/>
  <c r="AE3246" i="1"/>
  <c r="AE3245" i="1"/>
  <c r="AE3244" i="1"/>
  <c r="AE3243" i="1"/>
  <c r="AE3242" i="1"/>
  <c r="AE3241" i="1"/>
  <c r="AE3240" i="1"/>
  <c r="AE3239" i="1"/>
  <c r="AE3238" i="1"/>
  <c r="AE3237" i="1"/>
  <c r="AE3236" i="1"/>
  <c r="AE3235" i="1"/>
  <c r="AE3234" i="1"/>
  <c r="AE3233" i="1"/>
  <c r="AE3232" i="1"/>
  <c r="AE3231" i="1"/>
  <c r="AE3230" i="1"/>
  <c r="AE3229" i="1"/>
  <c r="AE3228" i="1"/>
  <c r="AE3227" i="1"/>
  <c r="AE3226" i="1"/>
  <c r="AE3225" i="1"/>
  <c r="AE3224" i="1"/>
  <c r="AE3223" i="1"/>
  <c r="AE3222" i="1"/>
  <c r="AE3221" i="1"/>
  <c r="AE3220" i="1"/>
  <c r="AE3219" i="1"/>
  <c r="AE3218" i="1"/>
  <c r="AE3217" i="1"/>
  <c r="AE3216" i="1"/>
  <c r="AE3215" i="1"/>
  <c r="AE3214" i="1"/>
  <c r="AE3213" i="1"/>
  <c r="AE3212" i="1"/>
  <c r="AE3211" i="1"/>
  <c r="AE3210" i="1"/>
  <c r="AE3209" i="1"/>
  <c r="AE3208" i="1"/>
  <c r="AE3207" i="1"/>
  <c r="AE3206" i="1"/>
  <c r="AE3205" i="1"/>
  <c r="AE3204" i="1"/>
  <c r="AE3203" i="1"/>
  <c r="AE3202" i="1"/>
  <c r="AE3201" i="1"/>
  <c r="AE3200" i="1"/>
  <c r="AE3199" i="1"/>
  <c r="AE3198" i="1"/>
  <c r="AE3197" i="1"/>
  <c r="AE3196" i="1"/>
  <c r="AE3195" i="1"/>
  <c r="AE3194" i="1"/>
  <c r="AE3193" i="1"/>
  <c r="AE3192" i="1"/>
  <c r="AE3191" i="1"/>
  <c r="AE3190" i="1"/>
  <c r="AE3189" i="1"/>
  <c r="AE3188" i="1"/>
  <c r="AE3187" i="1"/>
  <c r="AE3186" i="1"/>
  <c r="AE3185" i="1"/>
  <c r="AE3184" i="1"/>
  <c r="AE3183" i="1"/>
  <c r="AE3182" i="1"/>
  <c r="AE3181" i="1"/>
  <c r="AE3180" i="1"/>
  <c r="AE3179" i="1"/>
  <c r="AE3178" i="1"/>
  <c r="AE3177" i="1"/>
  <c r="AE3176" i="1"/>
  <c r="AE3175" i="1"/>
  <c r="AE3174" i="1"/>
  <c r="AE3173" i="1"/>
  <c r="AE3172" i="1"/>
  <c r="AE3171" i="1"/>
  <c r="AE3170" i="1"/>
  <c r="AE3169" i="1"/>
  <c r="AE3168" i="1"/>
  <c r="AE3167" i="1"/>
  <c r="AE3166" i="1"/>
  <c r="AE3165" i="1"/>
  <c r="AE3164" i="1"/>
  <c r="AE3163" i="1"/>
  <c r="AE3162" i="1"/>
  <c r="AE3161" i="1"/>
  <c r="AE3160" i="1"/>
  <c r="AE3159" i="1"/>
  <c r="AE3158" i="1"/>
  <c r="AE3157" i="1"/>
  <c r="AE3156" i="1"/>
  <c r="AE3155" i="1"/>
  <c r="AE3154" i="1"/>
  <c r="AE3153" i="1"/>
  <c r="AE3152" i="1"/>
  <c r="AE3151" i="1"/>
  <c r="AE3150" i="1"/>
  <c r="AE3149" i="1"/>
  <c r="AE3148" i="1"/>
  <c r="AE3147" i="1"/>
  <c r="AE3146" i="1"/>
  <c r="AE3145" i="1"/>
  <c r="AE3144" i="1"/>
  <c r="AE3143" i="1"/>
  <c r="AE3142" i="1"/>
  <c r="AE3141" i="1"/>
  <c r="AE3140" i="1"/>
  <c r="AE3139" i="1"/>
  <c r="AE3138" i="1"/>
  <c r="AE3137" i="1"/>
  <c r="AE3136" i="1"/>
  <c r="AE3135" i="1"/>
  <c r="AE3134" i="1"/>
  <c r="AE3133" i="1"/>
  <c r="AE3132" i="1"/>
  <c r="AE3131" i="1"/>
  <c r="AE3130" i="1"/>
  <c r="AE3129" i="1"/>
  <c r="AE3128" i="1"/>
  <c r="AE3127" i="1"/>
  <c r="AE3126" i="1"/>
  <c r="AE3125" i="1"/>
  <c r="AE3124" i="1"/>
  <c r="AE3123" i="1"/>
  <c r="AE3122" i="1"/>
  <c r="AE3121" i="1"/>
  <c r="AE3120" i="1"/>
  <c r="AE3119" i="1"/>
  <c r="AE3118" i="1"/>
  <c r="AE3117" i="1"/>
  <c r="AE3116" i="1"/>
  <c r="AE3115" i="1"/>
  <c r="AE3114" i="1"/>
  <c r="AE3113" i="1"/>
  <c r="AE3112" i="1"/>
  <c r="AE3111" i="1"/>
  <c r="AE3110" i="1"/>
  <c r="AE3109" i="1"/>
  <c r="AE3108" i="1"/>
  <c r="AE3107" i="1"/>
  <c r="AE3106" i="1"/>
  <c r="AE3105" i="1"/>
  <c r="AE3104" i="1"/>
  <c r="AE3103" i="1"/>
  <c r="AE3102" i="1"/>
  <c r="AE3101" i="1"/>
  <c r="AE3100" i="1"/>
  <c r="AE3099" i="1"/>
  <c r="AE3098" i="1"/>
  <c r="AE3097" i="1"/>
  <c r="AE3096" i="1"/>
  <c r="AE3095" i="1"/>
  <c r="AE3094" i="1"/>
  <c r="AE3093" i="1"/>
  <c r="AE3092" i="1"/>
  <c r="AE3091" i="1"/>
  <c r="AE3090" i="1"/>
  <c r="AE3089" i="1"/>
  <c r="AE3088" i="1"/>
  <c r="AE3087" i="1"/>
  <c r="AE3086" i="1"/>
  <c r="AE3085" i="1"/>
  <c r="AE3084" i="1"/>
  <c r="AE3083" i="1"/>
  <c r="AE3082" i="1"/>
  <c r="AE3081" i="1"/>
  <c r="AE3080" i="1"/>
  <c r="AE3079" i="1"/>
  <c r="AE3078" i="1"/>
  <c r="AE3077" i="1"/>
  <c r="AE3076" i="1"/>
  <c r="AE3075" i="1"/>
  <c r="AE3074" i="1"/>
  <c r="AE3073" i="1"/>
  <c r="AE3072" i="1"/>
  <c r="AE3071" i="1"/>
  <c r="AE3070" i="1"/>
  <c r="AE3069" i="1"/>
  <c r="AE3068" i="1"/>
  <c r="AE3067" i="1"/>
  <c r="AE3066" i="1"/>
  <c r="AE3065" i="1"/>
  <c r="AE3064" i="1"/>
  <c r="AE3063" i="1"/>
  <c r="AE3062" i="1"/>
  <c r="AE3061" i="1"/>
  <c r="AE3060" i="1"/>
  <c r="AE3059" i="1"/>
  <c r="AE3058" i="1"/>
  <c r="AE3057" i="1"/>
  <c r="AE3056" i="1"/>
  <c r="AE3055" i="1"/>
  <c r="AE3054" i="1"/>
  <c r="AE3053" i="1"/>
  <c r="AE3052" i="1"/>
  <c r="AE3051" i="1"/>
  <c r="AE3050" i="1"/>
  <c r="AE3049" i="1"/>
  <c r="AE3048" i="1"/>
  <c r="AE3047" i="1"/>
  <c r="AE3046" i="1"/>
  <c r="AE3045" i="1"/>
  <c r="AE3044" i="1"/>
  <c r="AE3043" i="1"/>
  <c r="AE3042" i="1"/>
  <c r="AE3041" i="1"/>
  <c r="AE3040" i="1"/>
  <c r="AE3039" i="1"/>
  <c r="AE3038" i="1"/>
  <c r="AE3037" i="1"/>
  <c r="AE3036" i="1"/>
  <c r="AE3035" i="1"/>
  <c r="AE3034" i="1"/>
  <c r="AE3033" i="1"/>
  <c r="AE3032" i="1"/>
  <c r="AE3031" i="1"/>
  <c r="AE3030" i="1"/>
  <c r="AE3029" i="1"/>
  <c r="AE3028" i="1"/>
  <c r="AE3027" i="1"/>
  <c r="AE3026" i="1"/>
  <c r="AE3025" i="1"/>
  <c r="AE3024" i="1"/>
  <c r="AE3023" i="1"/>
  <c r="AE3022" i="1"/>
  <c r="AE3021" i="1"/>
  <c r="AE3020" i="1"/>
  <c r="AE3019" i="1"/>
  <c r="AE3018" i="1"/>
  <c r="AE3017" i="1"/>
  <c r="AE3016" i="1"/>
  <c r="AE3015" i="1"/>
  <c r="AE3014" i="1"/>
  <c r="AE3013" i="1"/>
  <c r="AE3012" i="1"/>
  <c r="AE3011" i="1"/>
  <c r="AE3010" i="1"/>
  <c r="AE3009" i="1"/>
  <c r="AE3008" i="1"/>
  <c r="AE3007" i="1"/>
  <c r="AE3006" i="1"/>
  <c r="AE3005" i="1"/>
  <c r="AE3004" i="1"/>
  <c r="AE3003" i="1"/>
  <c r="AE3002" i="1"/>
  <c r="AE3001" i="1"/>
  <c r="AE3000" i="1"/>
  <c r="AE2999" i="1"/>
  <c r="AE2998" i="1"/>
  <c r="AE2997" i="1"/>
  <c r="AE2996" i="1"/>
  <c r="AE2995" i="1"/>
  <c r="AE2994" i="1"/>
  <c r="AE2993" i="1"/>
  <c r="AE2992" i="1"/>
  <c r="AE2991" i="1"/>
  <c r="AE2990" i="1"/>
  <c r="AE2989" i="1"/>
  <c r="AE2988" i="1"/>
  <c r="AE2987" i="1"/>
  <c r="AE2986" i="1"/>
  <c r="AE2985" i="1"/>
  <c r="AE2984" i="1"/>
  <c r="AE2983" i="1"/>
  <c r="AE2982" i="1"/>
  <c r="AE2981" i="1"/>
  <c r="AE2980" i="1"/>
  <c r="AE2979" i="1"/>
  <c r="AE2978" i="1"/>
  <c r="AE2977" i="1"/>
  <c r="AE2976" i="1"/>
  <c r="AE2975" i="1"/>
  <c r="AE2974" i="1"/>
  <c r="AE2973" i="1"/>
  <c r="AE2972" i="1"/>
  <c r="AE2971" i="1"/>
  <c r="AE2970"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AE4" i="1"/>
  <c r="L22" i="2" a="1"/>
  <c r="L22" i="2" s="1"/>
  <c r="M41" i="2" a="1"/>
  <c r="M41" i="2" s="1"/>
  <c r="M31" i="2" a="1"/>
  <c r="M31" i="2" s="1"/>
  <c r="M40" i="2" a="1"/>
  <c r="M40" i="2" s="1"/>
  <c r="M30" i="2" a="1"/>
  <c r="M30" i="2" s="1"/>
  <c r="M39" i="2" a="1"/>
  <c r="M39" i="2" s="1"/>
  <c r="M29" i="2" a="1"/>
  <c r="M29" i="2" s="1"/>
  <c r="F7" i="2"/>
  <c r="M38" i="2" a="1"/>
  <c r="M38" i="2" s="1"/>
  <c r="M28" i="2" a="1"/>
  <c r="M28" i="2" s="1"/>
  <c r="F6" i="2"/>
  <c r="M37" i="2" a="1"/>
  <c r="M37" i="2" s="1"/>
  <c r="M27" i="2" a="1"/>
  <c r="M27" i="2" s="1"/>
  <c r="F5" i="2"/>
  <c r="M46" i="2" a="1"/>
  <c r="M46" i="2" s="1"/>
  <c r="M36" i="2" a="1"/>
  <c r="M36" i="2" s="1"/>
  <c r="M26" i="2" a="1"/>
  <c r="M26" i="2" s="1"/>
  <c r="F4" i="2"/>
  <c r="M45" i="2" a="1"/>
  <c r="M45" i="2" s="1"/>
  <c r="M35" i="2" a="1"/>
  <c r="M35" i="2" s="1"/>
  <c r="M25" i="2" a="1"/>
  <c r="M25" i="2" s="1"/>
  <c r="F3" i="2"/>
  <c r="M44" i="2" a="1"/>
  <c r="M44" i="2" s="1"/>
  <c r="M34" i="2" a="1"/>
  <c r="M34" i="2" s="1"/>
  <c r="M24" i="2" a="1"/>
  <c r="M24" i="2" s="1"/>
  <c r="F2" i="2"/>
  <c r="M43" i="2" a="1"/>
  <c r="M43" i="2" s="1"/>
  <c r="M33" i="2" a="1"/>
  <c r="M33" i="2" s="1"/>
  <c r="M23" i="2" a="1"/>
  <c r="M23" i="2" s="1"/>
  <c r="M42" i="2" a="1"/>
  <c r="M42" i="2" s="1"/>
  <c r="M32" i="2" a="1"/>
  <c r="M32" i="2" s="1"/>
  <c r="L41" i="2" a="1"/>
  <c r="L41" i="2" s="1"/>
  <c r="L31" i="2" a="1"/>
  <c r="L31" i="2" s="1"/>
  <c r="L40" i="2" a="1"/>
  <c r="L40" i="2" s="1"/>
  <c r="L30" i="2" a="1"/>
  <c r="L30" i="2" s="1"/>
  <c r="L39" i="2" a="1"/>
  <c r="L39" i="2" s="1"/>
  <c r="L29" i="2" a="1"/>
  <c r="L29" i="2" s="1"/>
  <c r="L38" i="2" a="1"/>
  <c r="L38" i="2" s="1"/>
  <c r="L28" i="2" a="1"/>
  <c r="L28" i="2" s="1"/>
  <c r="L37" i="2" a="1"/>
  <c r="L37" i="2" s="1"/>
  <c r="L27" i="2" a="1"/>
  <c r="L27" i="2" s="1"/>
  <c r="N6" i="2"/>
  <c r="M6" i="2"/>
  <c r="L6" i="2"/>
  <c r="K6" i="2"/>
  <c r="J6" i="2"/>
  <c r="B7" i="2"/>
  <c r="L36" i="2" a="1"/>
  <c r="L36" i="2" s="1"/>
  <c r="L26" i="2" a="1"/>
  <c r="L26" i="2" s="1"/>
  <c r="B6" i="2"/>
  <c r="L45" i="2" a="1"/>
  <c r="L45" i="2" s="1"/>
  <c r="L35" i="2" a="1"/>
  <c r="L35" i="2" s="1"/>
  <c r="L25" i="2" a="1"/>
  <c r="L25" i="2" s="1"/>
  <c r="B5" i="2"/>
  <c r="L44" i="2" a="1"/>
  <c r="L44" i="2" s="1"/>
  <c r="L34" i="2" a="1"/>
  <c r="L34" i="2" s="1"/>
  <c r="L24" i="2" a="1"/>
  <c r="L24" i="2" s="1"/>
  <c r="B4" i="2"/>
  <c r="L43" i="2" a="1"/>
  <c r="L43" i="2" s="1"/>
  <c r="L33" i="2" a="1"/>
  <c r="L33" i="2" s="1"/>
  <c r="L23" i="2" a="1"/>
  <c r="L23" i="2" s="1"/>
  <c r="B3" i="2"/>
  <c r="L42" i="2" a="1"/>
  <c r="L42" i="2" s="1"/>
  <c r="L32" i="2" a="1"/>
  <c r="L32" i="2" s="1"/>
  <c r="AF12" i="2" l="1"/>
  <c r="AG15" i="2"/>
  <c r="AC9" i="2"/>
  <c r="AG7" i="2"/>
  <c r="AF25" i="2"/>
  <c r="AD12" i="2"/>
  <c r="AD17" i="2"/>
  <c r="AD24" i="2"/>
  <c r="AD25" i="2"/>
  <c r="AD15" i="2"/>
  <c r="AF19" i="2"/>
  <c r="AG19" i="2"/>
  <c r="AF21" i="2"/>
  <c r="AF7" i="2"/>
  <c r="AF15" i="2"/>
  <c r="AG21" i="2"/>
  <c r="AC25" i="2"/>
  <c r="B8" i="2"/>
  <c r="F9" i="2" s="1"/>
  <c r="M18" i="2"/>
  <c r="AF17" i="2"/>
  <c r="AG12" i="2"/>
  <c r="AF22" i="2"/>
  <c r="AD6" i="2"/>
  <c r="AC16" i="2"/>
  <c r="AF26" i="2"/>
  <c r="AC13" i="2"/>
  <c r="AF20" i="2"/>
  <c r="AG17" i="2"/>
  <c r="AG10" i="2"/>
  <c r="AF10" i="2"/>
  <c r="AF4" i="2"/>
  <c r="AF13" i="2"/>
  <c r="AD23" i="2"/>
  <c r="AC22" i="2"/>
  <c r="AD4" i="2"/>
  <c r="AC20" i="2"/>
  <c r="AD10" i="2"/>
  <c r="AG6" i="2"/>
  <c r="AF16" i="2"/>
  <c r="AC18" i="2"/>
  <c r="AC14" i="2"/>
  <c r="AG27" i="2"/>
  <c r="AC8" i="2"/>
  <c r="AG16" i="2"/>
  <c r="AC6" i="2"/>
  <c r="AD26" i="2"/>
  <c r="AD13" i="2"/>
  <c r="AG26" i="2"/>
  <c r="AC27" i="2"/>
  <c r="AD27" i="2"/>
  <c r="AG8" i="2"/>
  <c r="AF23" i="2"/>
  <c r="AF14" i="2"/>
  <c r="AC28" i="2"/>
  <c r="AC11" i="2"/>
  <c r="AG14" i="2"/>
  <c r="AD28" i="2"/>
  <c r="AC26" i="2"/>
  <c r="AG22" i="2"/>
  <c r="AF6" i="2"/>
  <c r="AD16" i="2"/>
  <c r="AG13" i="2"/>
  <c r="AC23" i="2"/>
  <c r="AF8" i="2"/>
  <c r="AF27" i="2"/>
  <c r="AF18" i="2"/>
  <c r="AG23" i="2"/>
  <c r="AD5" i="2"/>
  <c r="AD11" i="2"/>
  <c r="AC21" i="2"/>
  <c r="AF28" i="2"/>
  <c r="AG25" i="2"/>
  <c r="AC10" i="2"/>
  <c r="AG4" i="2"/>
  <c r="AD20" i="2"/>
  <c r="AG20" i="2"/>
  <c r="AD8" i="2"/>
  <c r="AD18" i="2"/>
  <c r="AD14" i="2"/>
  <c r="AG18" i="2"/>
  <c r="AF5" i="2"/>
  <c r="AF11" i="2"/>
  <c r="AD21" i="2"/>
  <c r="AG28" i="2"/>
  <c r="AC24" i="2"/>
  <c r="AF9" i="2"/>
  <c r="AC15" i="2"/>
  <c r="AD19" i="2"/>
  <c r="AF24" i="2"/>
  <c r="AC4" i="2"/>
  <c r="AG24" i="2"/>
  <c r="AC5" i="2"/>
  <c r="AD22" i="2"/>
  <c r="AG5" i="2"/>
  <c r="AG11" i="2"/>
  <c r="AD9" i="2"/>
  <c r="AC19" i="2"/>
  <c r="AC7" i="2"/>
  <c r="AG9" i="2"/>
  <c r="AC12" i="2"/>
  <c r="AD7" i="2"/>
  <c r="AC17" i="2"/>
  <c r="L8" i="2"/>
  <c r="J8" i="2" s="1"/>
  <c r="Q3" i="2" l="1"/>
  <c r="Q11" i="2"/>
  <c r="Q16" i="2"/>
  <c r="Q23" i="2"/>
  <c r="S24" i="2"/>
  <c r="S20" i="2"/>
  <c r="S11" i="2"/>
  <c r="Q14" i="2"/>
  <c r="Q24" i="2"/>
  <c r="S14" i="2"/>
  <c r="Q8" i="2"/>
  <c r="S18" i="2"/>
  <c r="S6" i="2"/>
  <c r="J18" i="2"/>
  <c r="S26" i="2"/>
  <c r="Q27" i="2"/>
  <c r="Q26" i="2"/>
  <c r="S4" i="2"/>
  <c r="Q5" i="2"/>
  <c r="S8" i="2"/>
  <c r="Q4" i="2"/>
  <c r="Q12" i="2"/>
  <c r="S5" i="2"/>
  <c r="S13" i="2"/>
  <c r="S22" i="2"/>
  <c r="S12" i="2"/>
  <c r="S27" i="2"/>
  <c r="S19" i="2"/>
  <c r="Q17" i="2"/>
  <c r="S7" i="2"/>
  <c r="S3" i="2"/>
  <c r="Q20" i="2"/>
  <c r="S9" i="2"/>
  <c r="S23" i="2"/>
  <c r="S17" i="2"/>
  <c r="S25" i="2"/>
  <c r="Q22" i="2"/>
  <c r="Q15" i="2"/>
  <c r="S10" i="2"/>
  <c r="Q13" i="2"/>
  <c r="S21" i="2"/>
  <c r="Q6" i="2"/>
  <c r="Q25" i="2"/>
  <c r="S15" i="2"/>
  <c r="Q18" i="2"/>
  <c r="Q7" i="2"/>
  <c r="Q9" i="2"/>
  <c r="Q19" i="2"/>
  <c r="S16" i="2"/>
  <c r="Q10" i="2"/>
  <c r="Q21" i="2"/>
  <c r="M8" i="2"/>
  <c r="U5" i="2" l="1"/>
  <c r="U11" i="2"/>
  <c r="U16" i="2"/>
  <c r="U23" i="2"/>
  <c r="U24" i="2"/>
  <c r="U20" i="2"/>
  <c r="U14" i="2"/>
  <c r="U6" i="2"/>
  <c r="U8" i="2"/>
  <c r="U18" i="2"/>
  <c r="U21" i="2"/>
  <c r="U26" i="2"/>
  <c r="U27" i="2"/>
  <c r="U12" i="2"/>
  <c r="U19" i="2"/>
  <c r="U13" i="2"/>
  <c r="Z6" i="2"/>
  <c r="Z5" i="2"/>
  <c r="U7" i="2"/>
  <c r="Z4" i="2"/>
  <c r="U4" i="2"/>
  <c r="U15" i="2"/>
  <c r="U22" i="2"/>
  <c r="U10" i="2"/>
  <c r="Z11" i="2"/>
  <c r="Z10" i="2"/>
  <c r="Z13" i="2"/>
  <c r="Z9" i="2"/>
  <c r="U17" i="2"/>
  <c r="Z23" i="2"/>
  <c r="Z20" i="2"/>
  <c r="Z22" i="2"/>
  <c r="Z21" i="2"/>
  <c r="Z17" i="2"/>
  <c r="U9" i="2"/>
  <c r="AA16" i="2"/>
  <c r="AA19" i="2"/>
  <c r="AA9" i="2"/>
  <c r="AA22" i="2"/>
  <c r="AA25" i="2"/>
  <c r="AA12" i="2"/>
  <c r="AA23" i="2"/>
  <c r="AA13" i="2"/>
  <c r="AA15" i="2"/>
  <c r="S28" i="2"/>
  <c r="AA8" i="2"/>
  <c r="AA7" i="2"/>
  <c r="AA18" i="2"/>
  <c r="AA24" i="2"/>
  <c r="AA6" i="2"/>
  <c r="AA14" i="2"/>
  <c r="AA4" i="2"/>
  <c r="AA27" i="2"/>
  <c r="AA21" i="2"/>
  <c r="AA20" i="2"/>
  <c r="AA10" i="2"/>
  <c r="AA5" i="2"/>
  <c r="AA17" i="2"/>
  <c r="AA11" i="2"/>
  <c r="AA26" i="2"/>
  <c r="Z14" i="2"/>
  <c r="Z27" i="2"/>
  <c r="Z19" i="2"/>
  <c r="U3" i="2"/>
  <c r="Z8" i="2"/>
  <c r="U25" i="2"/>
  <c r="Z24" i="2"/>
  <c r="Z12" i="2"/>
  <c r="Z18" i="2"/>
  <c r="Z16" i="2"/>
  <c r="Q28" i="2"/>
  <c r="Z26" i="2"/>
  <c r="Z15" i="2"/>
  <c r="Z7" i="2"/>
  <c r="Z25" i="2"/>
  <c r="Y4" i="2" l="1"/>
  <c r="Y6" i="2"/>
  <c r="Y5" i="2"/>
  <c r="Y18" i="2"/>
  <c r="Y7" i="2"/>
  <c r="Y15" i="2"/>
  <c r="Y19" i="2"/>
  <c r="Y27" i="2"/>
  <c r="Y14" i="2"/>
  <c r="Y22" i="2"/>
  <c r="Y16" i="2"/>
  <c r="Y23" i="2"/>
  <c r="Y24" i="2"/>
  <c r="Y10" i="2"/>
  <c r="Y11" i="2"/>
  <c r="Y25" i="2"/>
  <c r="Y17" i="2"/>
  <c r="Y21" i="2"/>
  <c r="Y26" i="2"/>
  <c r="Y20" i="2"/>
  <c r="Y12" i="2"/>
  <c r="Y9" i="2"/>
  <c r="Y13" i="2"/>
  <c r="Y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<sst xmlns="http://schemas.openxmlformats.org/spreadsheetml/2006/main" count="218418" uniqueCount="3784">
  <si>
    <t>Game ID</t>
  </si>
  <si>
    <t>Date</t>
  </si>
  <si>
    <t>Side 1</t>
  </si>
  <si>
    <t>CSA</t>
  </si>
  <si>
    <t>Player 1</t>
  </si>
  <si>
    <t>Side 2</t>
  </si>
  <si>
    <t>Player 2</t>
  </si>
  <si>
    <t>Game</t>
  </si>
  <si>
    <t>John Luerding, CSA</t>
  </si>
  <si>
    <t>USA</t>
  </si>
  <si>
    <t>Ken Bascom, USA</t>
  </si>
  <si>
    <t>TS Chickamauga</t>
  </si>
  <si>
    <t>Pat Dunkerley, CSA</t>
  </si>
  <si>
    <t>John Gremmels, USA</t>
  </si>
  <si>
    <t>TS Gettysburg</t>
  </si>
  <si>
    <t>Terry Lubka, CSA</t>
  </si>
  <si>
    <t>Lawrence Bouton, USA</t>
  </si>
  <si>
    <t>TS Bull Run</t>
  </si>
  <si>
    <t>Fred Erbe, CSA</t>
  </si>
  <si>
    <t>Ernie Sands, USA</t>
  </si>
  <si>
    <t>Nate Cushman, CSA</t>
  </si>
  <si>
    <t>Stephen Venezia, USA</t>
  </si>
  <si>
    <t>Mauro Pedretti, USA</t>
  </si>
  <si>
    <t>Tom Gremmels, USA</t>
  </si>
  <si>
    <t>TS Antietam</t>
  </si>
  <si>
    <t>Johann Huels, CSA</t>
  </si>
  <si>
    <t>Gary Hoover, USA</t>
  </si>
  <si>
    <t>Ian Rousell, CSA</t>
  </si>
  <si>
    <t>Unknown, USA</t>
  </si>
  <si>
    <t>Steve Kerwick, CSA</t>
  </si>
  <si>
    <t>Gary Larsen, USA</t>
  </si>
  <si>
    <t>Tom Moore, CSA</t>
  </si>
  <si>
    <t>Robert Magyar, USA</t>
  </si>
  <si>
    <t>Troy Allen, USA</t>
  </si>
  <si>
    <t>Alan Taylor, CSA</t>
  </si>
  <si>
    <t>Unknown, CSA</t>
  </si>
  <si>
    <t>Jeffrey Smith, USA</t>
  </si>
  <si>
    <t>Ambros Tremel, USA</t>
  </si>
  <si>
    <t>Bob Jamelli, CSA</t>
  </si>
  <si>
    <t>Gene Nix, CSA</t>
  </si>
  <si>
    <t>Mike Letus, USA</t>
  </si>
  <si>
    <t>Jack Harris, CSA</t>
  </si>
  <si>
    <t>Steven Kral, USA</t>
  </si>
  <si>
    <t>Russ Levy, CSA</t>
  </si>
  <si>
    <t>Colin Gaskell, USA</t>
  </si>
  <si>
    <t>Michael Dowling, USA</t>
  </si>
  <si>
    <t>Ken Miller (closed), CSA</t>
  </si>
  <si>
    <t>Daniel Kurkimilis, CSA</t>
  </si>
  <si>
    <t>Kurt Helm, USA</t>
  </si>
  <si>
    <t>Bill Peters, CSA</t>
  </si>
  <si>
    <t>Jeff Hunt (closed), CSA</t>
  </si>
  <si>
    <t>Ed Taylor, CSA</t>
  </si>
  <si>
    <t>Stefan Reuter, USA</t>
  </si>
  <si>
    <t>Dave Broyles, USA</t>
  </si>
  <si>
    <t>Ned Simms, USA</t>
  </si>
  <si>
    <t>Mark Nelms, USA</t>
  </si>
  <si>
    <t>Keith Staton, CSA</t>
  </si>
  <si>
    <t>Steve Haas, USA</t>
  </si>
  <si>
    <t>Fabio Pedretti, USA</t>
  </si>
  <si>
    <t>Steve Roland, CSA</t>
  </si>
  <si>
    <t>Peter Yrureta, USA</t>
  </si>
  <si>
    <t>Andrew Houlston, CSA</t>
  </si>
  <si>
    <t>Sean Freehan, USA</t>
  </si>
  <si>
    <t>Sam Orlando, CSA</t>
  </si>
  <si>
    <t>Dan Klein, USA</t>
  </si>
  <si>
    <t>TS Shiloh</t>
  </si>
  <si>
    <t>Brent Horrocks, USA</t>
  </si>
  <si>
    <t>Kevin Wenker, USA</t>
  </si>
  <si>
    <t>Scott Cameron, CSA</t>
  </si>
  <si>
    <t>Ben Chambers, CSA</t>
  </si>
  <si>
    <t>Bob Breen, USA</t>
  </si>
  <si>
    <t>M DeMello, USA</t>
  </si>
  <si>
    <t>Caleb Vicks, CSA</t>
  </si>
  <si>
    <t>Kevin Melton, CSA</t>
  </si>
  <si>
    <t>Olaf Paviot, USA</t>
  </si>
  <si>
    <t>Phil Squair, CSA</t>
  </si>
  <si>
    <t>William Green, CSA</t>
  </si>
  <si>
    <t>Andreas Hahn, CSA</t>
  </si>
  <si>
    <t>Lars Wistedt, USA</t>
  </si>
  <si>
    <t>Flynn E. Carroll, USA</t>
  </si>
  <si>
    <t>Chris Coutant, USA</t>
  </si>
  <si>
    <t>Steve Blake, USA</t>
  </si>
  <si>
    <t>Kevin Mayes, CSA</t>
  </si>
  <si>
    <t>A.J. Vedders, USA</t>
  </si>
  <si>
    <t>Edward Anson, USA</t>
  </si>
  <si>
    <t>Frank Mullins, USA</t>
  </si>
  <si>
    <t>John Lindley, CSA</t>
  </si>
  <si>
    <t>Craig Deaton, CSA</t>
  </si>
  <si>
    <t>J Bourne, USA</t>
  </si>
  <si>
    <t>David Billieres, CSA</t>
  </si>
  <si>
    <t>Greg Hanbuch (closed), USA</t>
  </si>
  <si>
    <t>Kenneth Miller, USA</t>
  </si>
  <si>
    <t>Calvin Graham, CSA</t>
  </si>
  <si>
    <t>Daniel Macnamara, USA</t>
  </si>
  <si>
    <t>Art Ozols, CSA</t>
  </si>
  <si>
    <t>Will Glanker, USA</t>
  </si>
  <si>
    <t>D Boughner, USA</t>
  </si>
  <si>
    <t>Mark Adams, CSA</t>
  </si>
  <si>
    <t>Jim Twining, USA</t>
  </si>
  <si>
    <t>Andrew Welsh, USA</t>
  </si>
  <si>
    <t>Paul Stoklosa, CSA</t>
  </si>
  <si>
    <t>Ross McDaniel, CSA</t>
  </si>
  <si>
    <t>D.W. Mallory, CSA</t>
  </si>
  <si>
    <t>Ray White, CSA</t>
  </si>
  <si>
    <t>Gerald Jensen, CSA</t>
  </si>
  <si>
    <t>Marcello Gennari, CSA</t>
  </si>
  <si>
    <t>Jeff Gray, CSA</t>
  </si>
  <si>
    <t>David Peek, CSA</t>
  </si>
  <si>
    <t>Larry Janack, USA</t>
  </si>
  <si>
    <t>Dan Murphy, CSA</t>
  </si>
  <si>
    <t>Daniel Areny, CSA</t>
  </si>
  <si>
    <t>Jim Robertson, USA</t>
  </si>
  <si>
    <t>Paul Smith, CSA</t>
  </si>
  <si>
    <t>Damien Bier, USA</t>
  </si>
  <si>
    <t>Joseph Pascucci, USA</t>
  </si>
  <si>
    <t>Jerry Nelson, CSA</t>
  </si>
  <si>
    <t>Chad Stephens, USA</t>
  </si>
  <si>
    <t>Kyle FitzMaurice (closed), CSA</t>
  </si>
  <si>
    <t>Bill Zuelsdorff, USA</t>
  </si>
  <si>
    <t>Tony Best, CSA</t>
  </si>
  <si>
    <t>Dustin Arnold, CSA</t>
  </si>
  <si>
    <t>Philippe Mouledous, USA</t>
  </si>
  <si>
    <t>James Gleason, USA</t>
  </si>
  <si>
    <t>Glynn Hargreaves, CSA</t>
  </si>
  <si>
    <t>William Smith, USA</t>
  </si>
  <si>
    <t>David Kerns, CSA</t>
  </si>
  <si>
    <t>B.G. Schlueter, USA</t>
  </si>
  <si>
    <t>Gregory Kline, CSA</t>
  </si>
  <si>
    <t>Larry Hepner, CSA</t>
  </si>
  <si>
    <t>Steve Beno, USA</t>
  </si>
  <si>
    <t>Lindsey Nathan, USA</t>
  </si>
  <si>
    <t>John Sheffield, USA</t>
  </si>
  <si>
    <t>Dante Vuyadinov, USA</t>
  </si>
  <si>
    <t>John Hardy, CSA</t>
  </si>
  <si>
    <t>Niall Murphy, USA</t>
  </si>
  <si>
    <t>Rob Bottos, CSA</t>
  </si>
  <si>
    <t>Lee Gast, USA</t>
  </si>
  <si>
    <t>Ian Ainsworth, CSA</t>
  </si>
  <si>
    <t>James Wilson, CSA</t>
  </si>
  <si>
    <t>John McCue, CSA</t>
  </si>
  <si>
    <t>Kevin Mainwaring, USA</t>
  </si>
  <si>
    <t>Joseph Sabin, USA</t>
  </si>
  <si>
    <t>Shelton Freedman, CSA</t>
  </si>
  <si>
    <t>Peter Don, CSA</t>
  </si>
  <si>
    <t>Ralph Peterson, USA</t>
  </si>
  <si>
    <t>Martin Zvolensky, CSA</t>
  </si>
  <si>
    <t>Mark O'Reilly, USA</t>
  </si>
  <si>
    <t>Donald Centers, USA</t>
  </si>
  <si>
    <t>Michael Zynski, USA</t>
  </si>
  <si>
    <t>Gordon Park, CSA</t>
  </si>
  <si>
    <t>Bill Croft, USA</t>
  </si>
  <si>
    <t>Gishlain Krygier, CSA</t>
  </si>
  <si>
    <t>Trevor Bramley, CSA</t>
  </si>
  <si>
    <t>Marcus Potts, USA</t>
  </si>
  <si>
    <t>Dwight Conlan, CSA</t>
  </si>
  <si>
    <t>Marcus Grad, CSA</t>
  </si>
  <si>
    <t>Charles Bynum, CSA</t>
  </si>
  <si>
    <t>Armand Lauzon, CSA</t>
  </si>
  <si>
    <t>Jeff Methvin, CSA</t>
  </si>
  <si>
    <t>Rob Love, USA</t>
  </si>
  <si>
    <t>Gareth Jenkins, CSA</t>
  </si>
  <si>
    <t>Tom Linquanti, USA</t>
  </si>
  <si>
    <t>Jerry Wells, CSA</t>
  </si>
  <si>
    <t>Tom Dehoff, CSA</t>
  </si>
  <si>
    <t>Philip Currier, CSA</t>
  </si>
  <si>
    <t>Jon Cuneo, CSA</t>
  </si>
  <si>
    <t>Tom Myers, CSA</t>
  </si>
  <si>
    <t>Devin Fader, USA</t>
  </si>
  <si>
    <t>Alessandro Staccioli, CSA</t>
  </si>
  <si>
    <t>Michael Bush, USA</t>
  </si>
  <si>
    <t>Andy Hall, USA</t>
  </si>
  <si>
    <t>Luke Campbell, USA</t>
  </si>
  <si>
    <t>Paul Stapleton, CSA</t>
  </si>
  <si>
    <t>Ken Carver, CSA</t>
  </si>
  <si>
    <t>James Murphy, USA</t>
  </si>
  <si>
    <t>Kirk Hutzel, USA</t>
  </si>
  <si>
    <t>Randy Moffat, CSA</t>
  </si>
  <si>
    <t>Mark Kibbey, CSA</t>
  </si>
  <si>
    <t>Vern Pinkham, CSA</t>
  </si>
  <si>
    <t>Wally Schwartz, USA</t>
  </si>
  <si>
    <t>Peter Newell, USA</t>
  </si>
  <si>
    <t>Ross Sutton, USA</t>
  </si>
  <si>
    <t>John Looby, CSA</t>
  </si>
  <si>
    <t>Bob Hughes, USA</t>
  </si>
  <si>
    <t>David Klebbe, USA</t>
  </si>
  <si>
    <t>Bradley Bemus, CSA</t>
  </si>
  <si>
    <t>Kelly Ross, USA</t>
  </si>
  <si>
    <t>Mike Burns, CSA</t>
  </si>
  <si>
    <t>Tim Goodwin, USA</t>
  </si>
  <si>
    <t>Michael Gnall, USA</t>
  </si>
  <si>
    <t>John Lytwak, USA</t>
  </si>
  <si>
    <t>Adrian Roberts, CSA</t>
  </si>
  <si>
    <t>Jeff Mathes, CSA</t>
  </si>
  <si>
    <t>Paul Chavis, CSA</t>
  </si>
  <si>
    <t>Douglas Rogers, CSA</t>
  </si>
  <si>
    <t>Paul Buckingham, USA</t>
  </si>
  <si>
    <t>Rick Martin, CSA</t>
  </si>
  <si>
    <t>Al Covaleski, USA</t>
  </si>
  <si>
    <t>Scott MacPhee, USA</t>
  </si>
  <si>
    <t>Darryl Purinton, USA</t>
  </si>
  <si>
    <t>Gary Cobleigh, USA</t>
  </si>
  <si>
    <t>Mark Janssen, CSA</t>
  </si>
  <si>
    <t>Robert Harney, CSA</t>
  </si>
  <si>
    <t>Miroslav Sundin, CSA</t>
  </si>
  <si>
    <t>Jon Martens, USA</t>
  </si>
  <si>
    <t>Brad Young, USA</t>
  </si>
  <si>
    <t>Dejan Zupancic, CSA</t>
  </si>
  <si>
    <t>Douglas Hocking, CSA</t>
  </si>
  <si>
    <t>Joe Barrette, CSA</t>
  </si>
  <si>
    <t>Robert Allen, CSA</t>
  </si>
  <si>
    <t>Pete Keller, USA</t>
  </si>
  <si>
    <t>Vaughn Bramley, CSA</t>
  </si>
  <si>
    <t>Don North, CSA</t>
  </si>
  <si>
    <t>Dale Carpiaux, CSA</t>
  </si>
  <si>
    <t>Alex Bramley, USA</t>
  </si>
  <si>
    <t>Ted Madden, USA</t>
  </si>
  <si>
    <t>Eric Jones, USA</t>
  </si>
  <si>
    <t>David Frey, CSA</t>
  </si>
  <si>
    <t>Roger Van Hoozer, CSA</t>
  </si>
  <si>
    <t>Vick Salloum, USA</t>
  </si>
  <si>
    <t>Brian Sullivan, USA</t>
  </si>
  <si>
    <t>Michael Medina, USA</t>
  </si>
  <si>
    <t>Marco Rietveld, CSA</t>
  </si>
  <si>
    <t>Jim Forbes, CSA</t>
  </si>
  <si>
    <t>Sam Dodson, USA</t>
  </si>
  <si>
    <t>John Myers, CSA</t>
  </si>
  <si>
    <t>Ken Johnson, CSA</t>
  </si>
  <si>
    <t>Max Wharton, CSA</t>
  </si>
  <si>
    <t>Pete Eagle, USA</t>
  </si>
  <si>
    <t>Lawrence Bertolino, CSA</t>
  </si>
  <si>
    <t>David Guegan, USA</t>
  </si>
  <si>
    <t>Al Amos, USA</t>
  </si>
  <si>
    <t>William Erickson, USA</t>
  </si>
  <si>
    <t>Antony Barlow, USA</t>
  </si>
  <si>
    <t>Einar Jon Masson (Closed), USA</t>
  </si>
  <si>
    <t>Chuck Jensen, USA</t>
  </si>
  <si>
    <t>Gary Cope, CSA</t>
  </si>
  <si>
    <t>Michael Mihalik, CSA</t>
  </si>
  <si>
    <t>Sean Coffey, USA</t>
  </si>
  <si>
    <t>David Remington, CSA</t>
  </si>
  <si>
    <t>Matt Perrenod, USA</t>
  </si>
  <si>
    <t>David Gray, CSA</t>
  </si>
  <si>
    <t>Mike Tomlin, USA</t>
  </si>
  <si>
    <t>Nikos Kourounis, CSA</t>
  </si>
  <si>
    <t>Phil Powers, CSA</t>
  </si>
  <si>
    <t>Sergio Jencic, USA</t>
  </si>
  <si>
    <t>Tom Dobson, USA</t>
  </si>
  <si>
    <t>Rick Trembley, USA</t>
  </si>
  <si>
    <t>Noel Fazakerly, USA</t>
  </si>
  <si>
    <t>Bill Braddock, CSA</t>
  </si>
  <si>
    <t>Jon Thayer, CSA</t>
  </si>
  <si>
    <t>Emil Aerne, CSA</t>
  </si>
  <si>
    <t>John Armstrong, USA</t>
  </si>
  <si>
    <t>Richard Heinrich, USA</t>
  </si>
  <si>
    <t>Todd Weick, USA</t>
  </si>
  <si>
    <t>Eric Carlile, USA</t>
  </si>
  <si>
    <t>Michel Paccino, CSA</t>
  </si>
  <si>
    <t>Stephane Moutin, CSA</t>
  </si>
  <si>
    <t>D.S. Walter, USA</t>
  </si>
  <si>
    <t>Douglas Burke, USA</t>
  </si>
  <si>
    <t>Ian Wilkinson, CSA</t>
  </si>
  <si>
    <t>John Cameron, USA</t>
  </si>
  <si>
    <t>Raymond Turner, CSA</t>
  </si>
  <si>
    <t>Rich Carollo, CSA</t>
  </si>
  <si>
    <t>Mark Collino, CSA</t>
  </si>
  <si>
    <t>Tim Reneau, CSA</t>
  </si>
  <si>
    <t>Mike Dean, USA</t>
  </si>
  <si>
    <t>Alex Brandsma, USA</t>
  </si>
  <si>
    <t>Dirk Gross, USA</t>
  </si>
  <si>
    <t>Adam Danell, USA</t>
  </si>
  <si>
    <t>Alex Ruhrmann, USA</t>
  </si>
  <si>
    <t>Don Broyles, CSA</t>
  </si>
  <si>
    <t>Simon Ward, CSA</t>
  </si>
  <si>
    <t>Tony Malone, CSA</t>
  </si>
  <si>
    <t>Jeff Burton, CSA</t>
  </si>
  <si>
    <t>Stephen Peluso, USA</t>
  </si>
  <si>
    <t>Alphonse DeMere, CSA</t>
  </si>
  <si>
    <t>Kent Olson, CSA</t>
  </si>
  <si>
    <t>Mike Wells, CSA</t>
  </si>
  <si>
    <t>John Munro, CSA</t>
  </si>
  <si>
    <t>Chris Hopper (Closed), USA</t>
  </si>
  <si>
    <t>Denis J. McBride, CSA</t>
  </si>
  <si>
    <t>Greg Colgan, CSA</t>
  </si>
  <si>
    <t>Sean Reynolds, USA</t>
  </si>
  <si>
    <t>Davie Buchbinder, USA</t>
  </si>
  <si>
    <t>Mark Oakford, USA</t>
  </si>
  <si>
    <t>Dan Peterjohn, USA</t>
  </si>
  <si>
    <t>Michael Smith, CSA</t>
  </si>
  <si>
    <t>Barry Gregory, CSA</t>
  </si>
  <si>
    <t>Larry Geesaman, CSA</t>
  </si>
  <si>
    <t>Robert Hoover, USA</t>
  </si>
  <si>
    <t>Gian Morelli, CSA</t>
  </si>
  <si>
    <t>Claes Melbro, CSA</t>
  </si>
  <si>
    <t>Patrick Walker, CSA</t>
  </si>
  <si>
    <t>Charles Lovelace, CSA</t>
  </si>
  <si>
    <t>John Moore, CSA</t>
  </si>
  <si>
    <t>R Bartlett, USA</t>
  </si>
  <si>
    <t>David Carden, CSA</t>
  </si>
  <si>
    <t>John Griffin, CSA</t>
  </si>
  <si>
    <t>Benjamin Fryer, CSA</t>
  </si>
  <si>
    <t>Cyrus Kiss, CSA</t>
  </si>
  <si>
    <t>David Moser, CSA</t>
  </si>
  <si>
    <t>Malcolm Hunt, CSA</t>
  </si>
  <si>
    <t>Ian Travers, USA</t>
  </si>
  <si>
    <t>Randy Brooks, USA</t>
  </si>
  <si>
    <t>John Kurtz, USA</t>
  </si>
  <si>
    <t>Ken Jones, USA</t>
  </si>
  <si>
    <t>Eric Zamis, USA</t>
  </si>
  <si>
    <t>Charlie Houston, USA</t>
  </si>
  <si>
    <t>J. L. Charvat, USA</t>
  </si>
  <si>
    <t>Tim Brommer, CSA</t>
  </si>
  <si>
    <t>David Ray, CSA</t>
  </si>
  <si>
    <t>Jean Commissaire, CSA</t>
  </si>
  <si>
    <t>Richard Weber, CSA</t>
  </si>
  <si>
    <t>Alan Lipa, USA</t>
  </si>
  <si>
    <t>Steve Marchese, USA</t>
  </si>
  <si>
    <t>Stan Shannon, CSA</t>
  </si>
  <si>
    <t>Craig Morris, CSA</t>
  </si>
  <si>
    <t>Graham Fife, CSA</t>
  </si>
  <si>
    <t>Thomas Callmeyer, USA</t>
  </si>
  <si>
    <t>Tony Bruner, CSA</t>
  </si>
  <si>
    <t>Henri van Kerckhoven, CSA</t>
  </si>
  <si>
    <t>Don Gryffyd, USA</t>
  </si>
  <si>
    <t>Carl Winzer, USA</t>
  </si>
  <si>
    <t>Frank Holt, USA</t>
  </si>
  <si>
    <t>Paul Herk, USA</t>
  </si>
  <si>
    <t>Vincent Rivers, CSA</t>
  </si>
  <si>
    <t>Chris Keller, CSA</t>
  </si>
  <si>
    <t>Yves Michel, USA</t>
  </si>
  <si>
    <t>Ethan VanLoenen, USA</t>
  </si>
  <si>
    <t>Mark Coccio, CSA</t>
  </si>
  <si>
    <t>Thomas Ciampa, USA</t>
  </si>
  <si>
    <t>Stephen Hewett, CSA</t>
  </si>
  <si>
    <t>Jon Hooper, CSA</t>
  </si>
  <si>
    <t>Robert Toelle, CSA</t>
  </si>
  <si>
    <t>Alexander Von Steuben, CSA</t>
  </si>
  <si>
    <t>John Marchese, USA</t>
  </si>
  <si>
    <t>John Walsh, CSA</t>
  </si>
  <si>
    <t>Frank DiNola, USA</t>
  </si>
  <si>
    <t>Jim Thomas, CSA</t>
  </si>
  <si>
    <t>Ash Steubs, USA</t>
  </si>
  <si>
    <t>Tim Maines, CSA</t>
  </si>
  <si>
    <t>Geoff Reece, USA</t>
  </si>
  <si>
    <t>Larry Brown, CSA</t>
  </si>
  <si>
    <t>Tony Hill, CSA</t>
  </si>
  <si>
    <t>Todd Hufnagel, USA</t>
  </si>
  <si>
    <t>Simone Tombesi, USA</t>
  </si>
  <si>
    <t>Brett Schulte, USA</t>
  </si>
  <si>
    <t>Robert Frost, USA</t>
  </si>
  <si>
    <t>Paul King, USA</t>
  </si>
  <si>
    <t>Andy Burke, CSA</t>
  </si>
  <si>
    <t>Loren Drummond, USA</t>
  </si>
  <si>
    <t>Jaime Camp, CSA</t>
  </si>
  <si>
    <t>Andrew Murby, USA</t>
  </si>
  <si>
    <t>Les Knight, USA</t>
  </si>
  <si>
    <t>Roger Truitt, CSA</t>
  </si>
  <si>
    <t>Janek Matysiak, CSA</t>
  </si>
  <si>
    <t>Joe Crespo, USA</t>
  </si>
  <si>
    <t>Robert Hewett, USA</t>
  </si>
  <si>
    <t>Parker Stanton, CSA</t>
  </si>
  <si>
    <t>Richard White, CSA</t>
  </si>
  <si>
    <t>William Rodes, CSA</t>
  </si>
  <si>
    <t>Peter Green, CSA</t>
  </si>
  <si>
    <t>Jeorg Meinecke, USA</t>
  </si>
  <si>
    <t>Neal Clark, CSA</t>
  </si>
  <si>
    <t>Ian Miller, USA</t>
  </si>
  <si>
    <t>Gary Patterson, USA</t>
  </si>
  <si>
    <t>Rod Murchison, CSA</t>
  </si>
  <si>
    <t>Jospeh Spinali, CSA</t>
  </si>
  <si>
    <t>Matt Wolny, CSA</t>
  </si>
  <si>
    <t>John McGarry, USA</t>
  </si>
  <si>
    <t>Mike Fuss, CSA</t>
  </si>
  <si>
    <t>Gary McClellan, USA</t>
  </si>
  <si>
    <t>Justin Sharpe, CSA</t>
  </si>
  <si>
    <t>Greg Bravo, USA</t>
  </si>
  <si>
    <t>Jeff Bangma, USA</t>
  </si>
  <si>
    <t>Russ Dodge, CSA</t>
  </si>
  <si>
    <t>WDS Corinth</t>
  </si>
  <si>
    <t>Richard Hamilton, CSA</t>
  </si>
  <si>
    <t>Michael Davies, CSA</t>
  </si>
  <si>
    <t>Roger Hulinsky, CSA</t>
  </si>
  <si>
    <t>Jeffrey McDonald, USA</t>
  </si>
  <si>
    <t>Marcin Mystkowski, CSA</t>
  </si>
  <si>
    <t>Matthew Dawkins, CSA</t>
  </si>
  <si>
    <t>Grant Davey, USA</t>
  </si>
  <si>
    <t>William Barker, CSA</t>
  </si>
  <si>
    <t>Marshall Hamby, CSA</t>
  </si>
  <si>
    <t>Ronald Stakelbeck, CSA</t>
  </si>
  <si>
    <t>Michael O'Connor, USA</t>
  </si>
  <si>
    <t>Peter Seibel, CSA</t>
  </si>
  <si>
    <t>Brandon Dersin, CSA</t>
  </si>
  <si>
    <t>John Chapman, USA</t>
  </si>
  <si>
    <t>Rudy Zodda, CSA</t>
  </si>
  <si>
    <t>Brad Taylor, CSA</t>
  </si>
  <si>
    <t>Charlie Hayes, CSA</t>
  </si>
  <si>
    <t>Edward Blackburn, USA</t>
  </si>
  <si>
    <t>Randy Morris, CSA</t>
  </si>
  <si>
    <t>Jim Pfluecke (closed), CSA</t>
  </si>
  <si>
    <t>Daryl Miles, USA</t>
  </si>
  <si>
    <t>Cassady Craft, USA</t>
  </si>
  <si>
    <t>David Barton, CSA</t>
  </si>
  <si>
    <t>Howie Gray, CSA</t>
  </si>
  <si>
    <t>Anthony Bova, CSA</t>
  </si>
  <si>
    <t>Don Herndon, CSA</t>
  </si>
  <si>
    <t>John Easom, CSA</t>
  </si>
  <si>
    <t>Miheal Sagarduy, CSA</t>
  </si>
  <si>
    <t>Fletcher North, CSA</t>
  </si>
  <si>
    <t>Ken Counselman, USA</t>
  </si>
  <si>
    <t>Steve Haas , USA</t>
  </si>
  <si>
    <t>Judson Titchen, CSA</t>
  </si>
  <si>
    <t>Diego Lagomarsino, USA</t>
  </si>
  <si>
    <t>Adam Wadding, CSA</t>
  </si>
  <si>
    <t>Bert Daniel, CSA</t>
  </si>
  <si>
    <t>Erik Snoek, CSA</t>
  </si>
  <si>
    <t>Richard Orris, USA</t>
  </si>
  <si>
    <t>Hans-Joachim Lewinski, USA</t>
  </si>
  <si>
    <t>Marcus Remilion, USA</t>
  </si>
  <si>
    <t>Nick Lindsey, USA</t>
  </si>
  <si>
    <t>John Strycharz, CSA</t>
  </si>
  <si>
    <t>Chris Mooney, CSA</t>
  </si>
  <si>
    <t>Emmette Bird, CSA</t>
  </si>
  <si>
    <t>Dale Amsbaugh, CSA</t>
  </si>
  <si>
    <t>Robert Roda, CSA</t>
  </si>
  <si>
    <t>William Vaughn, CSA</t>
  </si>
  <si>
    <t>Graham Howie, CSA</t>
  </si>
  <si>
    <t>Steven Donlon, CSA</t>
  </si>
  <si>
    <t>Antonio Zambrano, CSA</t>
  </si>
  <si>
    <t>David Danner, USA</t>
  </si>
  <si>
    <t>David Gillies, USA</t>
  </si>
  <si>
    <t>Bob Stewart, USA</t>
  </si>
  <si>
    <t>Steve Broom, CSA</t>
  </si>
  <si>
    <t>Cliff Salvemini, USA</t>
  </si>
  <si>
    <t>Steve Barrett, CSA</t>
  </si>
  <si>
    <t>Juan Pablo daCruz, CSA</t>
  </si>
  <si>
    <t>Sean McCarthy, CSA</t>
  </si>
  <si>
    <t>Kenneth Hampton, USA</t>
  </si>
  <si>
    <t>Pedro Pinto, CSA</t>
  </si>
  <si>
    <t>Alonzo Jesus, USA</t>
  </si>
  <si>
    <t>Lloyd H. Cole, CSA</t>
  </si>
  <si>
    <t>Marcus Lindstrom, CSA</t>
  </si>
  <si>
    <t>Sean Turner (closed), CSA</t>
  </si>
  <si>
    <t>Chris Trog, USA</t>
  </si>
  <si>
    <t>Peter Dawson, CSA</t>
  </si>
  <si>
    <t>Lionel Mounier, CSA</t>
  </si>
  <si>
    <t>Charles Vernon, CSA</t>
  </si>
  <si>
    <t>Scott Adams, USA</t>
  </si>
  <si>
    <t>Louis Milke, CSA</t>
  </si>
  <si>
    <t>Rick Schroeder, USA</t>
  </si>
  <si>
    <t>John Brogden, USA</t>
  </si>
  <si>
    <t>Antonio Rodriguez, USA</t>
  </si>
  <si>
    <t>James Wilkes, USA</t>
  </si>
  <si>
    <t>Nik Butler, USA</t>
  </si>
  <si>
    <t>John Giaramito, USA</t>
  </si>
  <si>
    <t>Jonas Karlen, CSA</t>
  </si>
  <si>
    <t>Rick MacLean, CSA</t>
  </si>
  <si>
    <t>James Geringer, USA</t>
  </si>
  <si>
    <t>Robert Trent, CSA</t>
  </si>
  <si>
    <t>Phil Purnell, CSA</t>
  </si>
  <si>
    <t>Ed Meyertholen, CSA</t>
  </si>
  <si>
    <t>Jim O'Neill, CSA</t>
  </si>
  <si>
    <t>David Kendall, CSA</t>
  </si>
  <si>
    <t>David Cross, USA</t>
  </si>
  <si>
    <t>Terry Dancer, CSA</t>
  </si>
  <si>
    <t>Ryan Bird, CSA</t>
  </si>
  <si>
    <t>Willie Passmore, USA</t>
  </si>
  <si>
    <t>Patrick Mossier, CSA</t>
  </si>
  <si>
    <t>Michael McCarty, USA</t>
  </si>
  <si>
    <t>James Hayes, CSA</t>
  </si>
  <si>
    <t>Scott Schlitte, USA</t>
  </si>
  <si>
    <t>Philip Roubaud, USA</t>
  </si>
  <si>
    <t>Doug Strickler, CSA</t>
  </si>
  <si>
    <t>Simon MacBeth, USA</t>
  </si>
  <si>
    <t>Lloyd Simmons, USA</t>
  </si>
  <si>
    <t>Tim Wheeler, USA</t>
  </si>
  <si>
    <t>Diego Laiseka, CSA</t>
  </si>
  <si>
    <t>Alan Edmonds, USA</t>
  </si>
  <si>
    <t>David Stotsenburgh, CSA</t>
  </si>
  <si>
    <t>Ugo Bartolucci, CSA</t>
  </si>
  <si>
    <t>Martin Adamson, CSA</t>
  </si>
  <si>
    <t>Charles Greco, USA</t>
  </si>
  <si>
    <t>Sal Minnella, CSA</t>
  </si>
  <si>
    <t>Kevin Payne, CSA</t>
  </si>
  <si>
    <t>Michael Hoener, USA</t>
  </si>
  <si>
    <t>Greg Morrison, USA</t>
  </si>
  <si>
    <t>Jeff Ross, CSA</t>
  </si>
  <si>
    <t>Paul Wakeman, USA</t>
  </si>
  <si>
    <t>John Frank, USA</t>
  </si>
  <si>
    <t>Kevan Thomas, CSA</t>
  </si>
  <si>
    <t>Brian Lawler (closed), USA</t>
  </si>
  <si>
    <t>Chris Cross, CSA</t>
  </si>
  <si>
    <t>Atle Jenssen, USA</t>
  </si>
  <si>
    <t>Wilhelm Andress, USA</t>
  </si>
  <si>
    <t>R.D. Haynes, CSA</t>
  </si>
  <si>
    <t>Chris Trog, CSA</t>
  </si>
  <si>
    <t>Robert Weir, CSA</t>
  </si>
  <si>
    <t>Steve Terrington, CSA</t>
  </si>
  <si>
    <t>Ray Anderson, CSA</t>
  </si>
  <si>
    <t>Will Stewart, CSA</t>
  </si>
  <si>
    <t>John Meredith, USA</t>
  </si>
  <si>
    <t>Hank Smith, CSA</t>
  </si>
  <si>
    <t>David Bowman, CSA</t>
  </si>
  <si>
    <t>Greg Olender, USA</t>
  </si>
  <si>
    <t>Ron Fulwell, CSA</t>
  </si>
  <si>
    <t>Jim Hall, CSA</t>
  </si>
  <si>
    <t>Lex Scorpious, CSA</t>
  </si>
  <si>
    <t>Charles McAleenan, CSA</t>
  </si>
  <si>
    <t>Troy Caperton, CSA</t>
  </si>
  <si>
    <t>Richard Link, CSA</t>
  </si>
  <si>
    <t>Corey Todaro, CSA</t>
  </si>
  <si>
    <t>John Snyder, CSA</t>
  </si>
  <si>
    <t>Tom Doran, USA</t>
  </si>
  <si>
    <t>Jonathan Birch, CSA</t>
  </si>
  <si>
    <t>Craig Robertson, USA</t>
  </si>
  <si>
    <t>Marcel Mary, CSA</t>
  </si>
  <si>
    <t>Andrew Sweeting, CSA</t>
  </si>
  <si>
    <t>Ted Watts, CSA</t>
  </si>
  <si>
    <t>Jason Fitch (closed), CSA</t>
  </si>
  <si>
    <t>John Longstreet, CSA</t>
  </si>
  <si>
    <t>Tim Miller, CSA</t>
  </si>
  <si>
    <t>Alan Erikson, USA</t>
  </si>
  <si>
    <t>George Kasnic, USA</t>
  </si>
  <si>
    <t>Derald Riggs, USA</t>
  </si>
  <si>
    <t>Mark Stout, CSA</t>
  </si>
  <si>
    <t>James Cieslak, CSA</t>
  </si>
  <si>
    <t>Rob Hinkle, CSA</t>
  </si>
  <si>
    <t>Andrew Hayes, CSA</t>
  </si>
  <si>
    <t>Patrick Gambill, CSA</t>
  </si>
  <si>
    <t>Chuck McAllister, CSA</t>
  </si>
  <si>
    <t>Patrick Hayes, CSA</t>
  </si>
  <si>
    <t>Santi Camsola, USA</t>
  </si>
  <si>
    <t>Ross McPhail, USA</t>
  </si>
  <si>
    <t>John Kiley, CSA</t>
  </si>
  <si>
    <t>Marc Vuillet, CSA</t>
  </si>
  <si>
    <t>Mike Bangert, CSA</t>
  </si>
  <si>
    <t>Gerrit Van Mourik, CSA</t>
  </si>
  <si>
    <t>Gordon Boggon, CSA</t>
  </si>
  <si>
    <t>Bob Malone, USA</t>
  </si>
  <si>
    <t>Isacco Ubaldi, CSA</t>
  </si>
  <si>
    <t>Don Adams, CSA</t>
  </si>
  <si>
    <t>Joseph Alberti (closed), USA</t>
  </si>
  <si>
    <t>Nikos Alexander, USA</t>
  </si>
  <si>
    <t>Aric Jorn, USA</t>
  </si>
  <si>
    <t>Mike Laabs, CSA</t>
  </si>
  <si>
    <t>John Dragan, CSA</t>
  </si>
  <si>
    <t>Mark Collier, CSA</t>
  </si>
  <si>
    <t>John Corbin, USA</t>
  </si>
  <si>
    <t>Bill Goodman, CSA</t>
  </si>
  <si>
    <t>Bob Russell, CSA</t>
  </si>
  <si>
    <t>Ian Coyle, CSA</t>
  </si>
  <si>
    <t>Chris Nyrhila, CSA</t>
  </si>
  <si>
    <t>Sam Martin, USA</t>
  </si>
  <si>
    <t>Rick DeNicolo, USA</t>
  </si>
  <si>
    <t>Russ Jenkins, USA</t>
  </si>
  <si>
    <t>Brian Lawler (USA), USA</t>
  </si>
  <si>
    <t>Thomas Kanyak, CSA</t>
  </si>
  <si>
    <t>Glenn Wade, USA</t>
  </si>
  <si>
    <t>Rys Purnell, CSA</t>
  </si>
  <si>
    <t>Owen Evans, CSA</t>
  </si>
  <si>
    <t>David Stevens, USA</t>
  </si>
  <si>
    <t>Malcolm Robinson, USA</t>
  </si>
  <si>
    <t>Thomas Kay, USA</t>
  </si>
  <si>
    <t>James Collin, CSA</t>
  </si>
  <si>
    <t>Bill Cassely, USA</t>
  </si>
  <si>
    <t>Randy Hartwig, USA</t>
  </si>
  <si>
    <t>Florian Erlenbach, USA</t>
  </si>
  <si>
    <t>David Jones, USA</t>
  </si>
  <si>
    <t>Dan Henning, CSA</t>
  </si>
  <si>
    <t>Thomas Toftkjaer, CSA</t>
  </si>
  <si>
    <t>Larry Quick, CSA</t>
  </si>
  <si>
    <t>WDS Ozark</t>
  </si>
  <si>
    <t>Bobby Adams, CSA</t>
  </si>
  <si>
    <t>Ted Huffman, CSA</t>
  </si>
  <si>
    <t>Mark Tuttle, CSA</t>
  </si>
  <si>
    <t>Scott Courtney, CSA</t>
  </si>
  <si>
    <t>Bart Kersteter, USA</t>
  </si>
  <si>
    <t>Matthew Morrison, USA</t>
  </si>
  <si>
    <t>Mark Biss, CSA</t>
  </si>
  <si>
    <t>Scott Ludwig, CSA</t>
  </si>
  <si>
    <t>Phil Driscoll, USA</t>
  </si>
  <si>
    <t>Theodor Papatheodorou, CSA</t>
  </si>
  <si>
    <t>Ian Proctor, CSA</t>
  </si>
  <si>
    <t>Robert Snurr, CSA</t>
  </si>
  <si>
    <t>Don Golen, USA</t>
  </si>
  <si>
    <t>Wayne Luebbert, USA</t>
  </si>
  <si>
    <t>William Dowling, USA</t>
  </si>
  <si>
    <t>Ed Lytwak, USA</t>
  </si>
  <si>
    <t>David McGown Jr., CSA</t>
  </si>
  <si>
    <t>David Dickey, CSA</t>
  </si>
  <si>
    <t>Patrick Carroll, CSA</t>
  </si>
  <si>
    <t>Tony Beyersdorf, CSA</t>
  </si>
  <si>
    <t>Roman Bernhard, USA</t>
  </si>
  <si>
    <t>Peter Salzarulo, CSA</t>
  </si>
  <si>
    <t>Billie Jo Sawyer, CSA</t>
  </si>
  <si>
    <t>Reuben Couch, USA</t>
  </si>
  <si>
    <t>Emily Stewart, USA</t>
  </si>
  <si>
    <t>Luciano Bassotti, CSA</t>
  </si>
  <si>
    <t>Ben Rice, USA</t>
  </si>
  <si>
    <t>Jeff Laub, USA</t>
  </si>
  <si>
    <t>Aaron Jenkins, USA</t>
  </si>
  <si>
    <t>Zach Barnes, CSA</t>
  </si>
  <si>
    <t>Michael Rinus, CSA</t>
  </si>
  <si>
    <t>George Stewart, USA</t>
  </si>
  <si>
    <t>James Hughson, CSA</t>
  </si>
  <si>
    <t>Philip Healy, CSA</t>
  </si>
  <si>
    <t>Russ Crimp, USA</t>
  </si>
  <si>
    <t>Barry Davis, CSA</t>
  </si>
  <si>
    <t>Rob Field, CSA</t>
  </si>
  <si>
    <t>Christopher Schultze, CSA</t>
  </si>
  <si>
    <t>Marc Rosser, CSA</t>
  </si>
  <si>
    <t>Ray Fazzi, USA</t>
  </si>
  <si>
    <t>Ken Gray, USA</t>
  </si>
  <si>
    <t>Greg Edmand, USA</t>
  </si>
  <si>
    <t>Jeff Heidman, CSA</t>
  </si>
  <si>
    <t>Richard Spain, CSA</t>
  </si>
  <si>
    <t>Kennon Whitehead, CSA</t>
  </si>
  <si>
    <t>Drew Wagenhoffer, USA</t>
  </si>
  <si>
    <t>Jim Whitehead, USA</t>
  </si>
  <si>
    <t>Steve Edgar, CSA</t>
  </si>
  <si>
    <t>Rea Hederman, CSA</t>
  </si>
  <si>
    <t>John Neblo, USA</t>
  </si>
  <si>
    <t>Aaron Burr, CSA</t>
  </si>
  <si>
    <t>Alan Lynn, CSA</t>
  </si>
  <si>
    <t>Eric Karcher, CSA</t>
  </si>
  <si>
    <t>Danforth Fleak, USA</t>
  </si>
  <si>
    <t>Dale Lastowicka (closed), USA</t>
  </si>
  <si>
    <t>James Temperton, USA</t>
  </si>
  <si>
    <t>Rich Harmon, USA</t>
  </si>
  <si>
    <t>Conor Larkin, CSA</t>
  </si>
  <si>
    <t>Trey Rosier, USA</t>
  </si>
  <si>
    <t>Ricardo Bonachia, CSA</t>
  </si>
  <si>
    <t>Dermot Gavin, USA</t>
  </si>
  <si>
    <t>Lawrence Oliver, CSA</t>
  </si>
  <si>
    <t>Paul Siragusa, CSA</t>
  </si>
  <si>
    <t>WDS Franklin</t>
  </si>
  <si>
    <t>Mike Gunner, CSA</t>
  </si>
  <si>
    <t>Dan Armenta, USA</t>
  </si>
  <si>
    <t>J.M. Toledo, USA</t>
  </si>
  <si>
    <t>Bill Brockman, CSA</t>
  </si>
  <si>
    <t>Tom Hicks, CSA</t>
  </si>
  <si>
    <t>Jim Bones, CSA</t>
  </si>
  <si>
    <t>Thomas Borling, USA</t>
  </si>
  <si>
    <t>Mark Wolken, USA</t>
  </si>
  <si>
    <t>Mark W. Zapp, CSA</t>
  </si>
  <si>
    <t>Thibault Giles, CSA</t>
  </si>
  <si>
    <t>Richard Gray, CSA</t>
  </si>
  <si>
    <t>Bob Lake, CSA</t>
  </si>
  <si>
    <t>Mark Weierman, USA</t>
  </si>
  <si>
    <t>Dean Beecham, USA</t>
  </si>
  <si>
    <t>WDS Gettysburg</t>
  </si>
  <si>
    <t>ATW Payne, USA</t>
  </si>
  <si>
    <t>Ford Williams, CSA</t>
  </si>
  <si>
    <t>Devon Hill, USA</t>
  </si>
  <si>
    <t>Michael Gjerde, USA</t>
  </si>
  <si>
    <t>Sandro Giordano, USA</t>
  </si>
  <si>
    <t>Andrew Vernier, CSA</t>
  </si>
  <si>
    <t>Gilbert Collins, CSA</t>
  </si>
  <si>
    <t>Paul Kenney, CSA</t>
  </si>
  <si>
    <t>Geoff Norton, CSA</t>
  </si>
  <si>
    <t>Mike Davies, USA</t>
  </si>
  <si>
    <t>Andrew Grotz, CSA</t>
  </si>
  <si>
    <t>Magnus Eriksson, USA</t>
  </si>
  <si>
    <t>Mike Kaulbars, USA</t>
  </si>
  <si>
    <t>Javier Rodriguez, CSA</t>
  </si>
  <si>
    <t>Eric Clemons, CSA</t>
  </si>
  <si>
    <t>William Swayne, CSA</t>
  </si>
  <si>
    <t>Sandy O'Neill, USA</t>
  </si>
  <si>
    <t>Nathan Shaffer, CSA</t>
  </si>
  <si>
    <t>Joe Mishurda, USA</t>
  </si>
  <si>
    <t>Steve Kitchen, CSA</t>
  </si>
  <si>
    <t>Evan Castle, CSA</t>
  </si>
  <si>
    <t>James Gallup, CSA</t>
  </si>
  <si>
    <t>Robert Jackson, USA</t>
  </si>
  <si>
    <t>Chuck Berdanier, USA</t>
  </si>
  <si>
    <t>Norman Lathrop, USA</t>
  </si>
  <si>
    <t>Brad Slepetz, CSA</t>
  </si>
  <si>
    <t>James Puff, CSA</t>
  </si>
  <si>
    <t>Christian Arndt, CSA</t>
  </si>
  <si>
    <t>Gery Bastiani, CSA</t>
  </si>
  <si>
    <t>Nicholas Kunz, CSA</t>
  </si>
  <si>
    <t>Kenneth Schneider, USA</t>
  </si>
  <si>
    <t>Paul Dyson, CSA</t>
  </si>
  <si>
    <t>David Koziol, USA</t>
  </si>
  <si>
    <t>Neil Edwards, USA</t>
  </si>
  <si>
    <t>Jay Patrick, USA</t>
  </si>
  <si>
    <t>Tyler Maschino, USA</t>
  </si>
  <si>
    <t>Keith Dawson, USA</t>
  </si>
  <si>
    <t>Jacob Montag, USA</t>
  </si>
  <si>
    <t>David Groce, USA</t>
  </si>
  <si>
    <t>Robert DiNardo, USA</t>
  </si>
  <si>
    <t>Chris Baker, CSA</t>
  </si>
  <si>
    <t>Dale Henken, USA</t>
  </si>
  <si>
    <t>Mike Bozyk, USA</t>
  </si>
  <si>
    <t>Jim Caudill, USA</t>
  </si>
  <si>
    <t>C. Lauret Brannan, CSA</t>
  </si>
  <si>
    <t>David Webber, CSA</t>
  </si>
  <si>
    <t>Ed Schreiner, CSA</t>
  </si>
  <si>
    <t>Bob Johnson, USA</t>
  </si>
  <si>
    <t>Peter Dunn, CSA</t>
  </si>
  <si>
    <t>Lucas Kling, USA</t>
  </si>
  <si>
    <t>Henry Rice, USA</t>
  </si>
  <si>
    <t>Phillip Chimara, USA</t>
  </si>
  <si>
    <t>Kevin Ivie, USA</t>
  </si>
  <si>
    <t>Antonio Aitala, USA</t>
  </si>
  <si>
    <t>Darren McDonald, USA</t>
  </si>
  <si>
    <t>Al Nardi, CSA</t>
  </si>
  <si>
    <t>Andreas Naujoks, CSA</t>
  </si>
  <si>
    <t>Brent Layman, USA</t>
  </si>
  <si>
    <t>Tom Barber, CSA</t>
  </si>
  <si>
    <t>Robert Riley, CSA</t>
  </si>
  <si>
    <t>Sergio Navarro, CSA</t>
  </si>
  <si>
    <t>Frank Lateur, CSA</t>
  </si>
  <si>
    <t>Boyd Denner, CSA</t>
  </si>
  <si>
    <t>Tim Isgro, CSA</t>
  </si>
  <si>
    <t>Mike Cox, USA</t>
  </si>
  <si>
    <t>WDS Peninsula</t>
  </si>
  <si>
    <t>Paul Johnson, CSA</t>
  </si>
  <si>
    <t>Tom Bridges, USA</t>
  </si>
  <si>
    <t>Harold Lajoie, CSA</t>
  </si>
  <si>
    <t>John Cotter, USA</t>
  </si>
  <si>
    <t>Phil Prete, USA</t>
  </si>
  <si>
    <t>Damian Cannon, USA</t>
  </si>
  <si>
    <t>Fausto Rolland, CSA</t>
  </si>
  <si>
    <t>Bill Dick, USA</t>
  </si>
  <si>
    <t>Michael Malone, CSA</t>
  </si>
  <si>
    <t>Andreas Scubla, USA</t>
  </si>
  <si>
    <t>Peter Dell, CSA</t>
  </si>
  <si>
    <t>David Rooke, USA</t>
  </si>
  <si>
    <t>George Denney, USA</t>
  </si>
  <si>
    <t>William Shrum, CSA</t>
  </si>
  <si>
    <t>D. H. Smith, CSA</t>
  </si>
  <si>
    <t>Paul Sharp, USA</t>
  </si>
  <si>
    <t>Pierre Desruisseaux, CSA</t>
  </si>
  <si>
    <t>WDS Shiloh</t>
  </si>
  <si>
    <t>Brett Kolcun, USA</t>
  </si>
  <si>
    <t>Dwight McBride, USA</t>
  </si>
  <si>
    <t>Mark Crawford, CSA</t>
  </si>
  <si>
    <t>Joe Sherfy, USA</t>
  </si>
  <si>
    <t>Garry Lauter, USA</t>
  </si>
  <si>
    <t>Joseph Alberti, USA</t>
  </si>
  <si>
    <t>Steve Johnson, USA</t>
  </si>
  <si>
    <t>Larenzo Brown, CSA</t>
  </si>
  <si>
    <t>Ola Berli, CSA</t>
  </si>
  <si>
    <t>Matt Ford, CSA</t>
  </si>
  <si>
    <t>Russ Daley, CSA</t>
  </si>
  <si>
    <t>Roland Morris, USA</t>
  </si>
  <si>
    <t>Alexander Giles, USA</t>
  </si>
  <si>
    <t>William Leotowski, CSA</t>
  </si>
  <si>
    <t>Simon Bedford, USA</t>
  </si>
  <si>
    <t>Gabriel Szala, USA</t>
  </si>
  <si>
    <t>Przemek Niedzielski, CSA</t>
  </si>
  <si>
    <t>Matthew Ozvat, USA</t>
  </si>
  <si>
    <t>Jeff Conner, CSA</t>
  </si>
  <si>
    <t>Willie Davis, USA</t>
  </si>
  <si>
    <t>Rick Rozos, USA</t>
  </si>
  <si>
    <t>Jerry White, USA</t>
  </si>
  <si>
    <t>Jason Reeves, CSA</t>
  </si>
  <si>
    <t>Emilio Suarez, CSA</t>
  </si>
  <si>
    <t>Bo Arnold, CSA</t>
  </si>
  <si>
    <t>Ed Toms, USA</t>
  </si>
  <si>
    <t>Larry Mills, CSA</t>
  </si>
  <si>
    <t>Terry Scott, CSA</t>
  </si>
  <si>
    <t>Rich Walker, CSA</t>
  </si>
  <si>
    <t>Jess Norris, USA</t>
  </si>
  <si>
    <t>Bill Spitz, USA</t>
  </si>
  <si>
    <t>David Earls, USA</t>
  </si>
  <si>
    <t>Tommy Brewster, USA</t>
  </si>
  <si>
    <t>Gary Krenek, CSA</t>
  </si>
  <si>
    <t>David Swartz, USA</t>
  </si>
  <si>
    <t>Val Bernard, USA</t>
  </si>
  <si>
    <t>Jason Fitch, USA</t>
  </si>
  <si>
    <t>Lewis Fisher, CSA</t>
  </si>
  <si>
    <t>Chadd Vail, CSA</t>
  </si>
  <si>
    <t>Zac Durant, USA</t>
  </si>
  <si>
    <t>Chris Papalia, USA</t>
  </si>
  <si>
    <t>William Stewart II, CSA</t>
  </si>
  <si>
    <t>J. Brian Phillips, CSA</t>
  </si>
  <si>
    <t>Bill Keys, CSA</t>
  </si>
  <si>
    <t>Jeff Biggs, USA</t>
  </si>
  <si>
    <t>Ryan Kliciak, CSA</t>
  </si>
  <si>
    <t>Giorgio Beacco, CSA</t>
  </si>
  <si>
    <t>Byron Cameron, USA</t>
  </si>
  <si>
    <t>Ozgur Budak, CSA</t>
  </si>
  <si>
    <t>Richard Meuleveld, USA</t>
  </si>
  <si>
    <t>Juerg Schulthess, CSA</t>
  </si>
  <si>
    <t>Dave Fichtner, USA</t>
  </si>
  <si>
    <t>James Murphy, CSA</t>
  </si>
  <si>
    <t>Kerry Vannada, CSA</t>
  </si>
  <si>
    <t>Tom Phillips, CSA</t>
  </si>
  <si>
    <t>Gene Holmberg, CSA</t>
  </si>
  <si>
    <t>Willie Tisdale, CSA</t>
  </si>
  <si>
    <t>D.J. Hawkins, CSA</t>
  </si>
  <si>
    <t>Celamanka Noftz, CSA</t>
  </si>
  <si>
    <t>Ben Butler, USA</t>
  </si>
  <si>
    <t>Tom McKenna, CSA</t>
  </si>
  <si>
    <t>John Newton, CSA</t>
  </si>
  <si>
    <t>William Drakert, USA</t>
  </si>
  <si>
    <t>Patrick Mullen, CSA</t>
  </si>
  <si>
    <t>Jeff Hunt, CSA</t>
  </si>
  <si>
    <t>Carley Coma, CSA</t>
  </si>
  <si>
    <t>Martial Dorland, CSA</t>
  </si>
  <si>
    <t>Stephen Brennan, CSA</t>
  </si>
  <si>
    <t>Fred Newth, CSA</t>
  </si>
  <si>
    <t>Drake Cill, CSA</t>
  </si>
  <si>
    <t>Ken Turner, CSA</t>
  </si>
  <si>
    <t>Mike Willoughby, CSA</t>
  </si>
  <si>
    <t>John Fogarty, USA</t>
  </si>
  <si>
    <t>Steve Hewitt, USA</t>
  </si>
  <si>
    <t>Thomas Argyle, CSA</t>
  </si>
  <si>
    <t>Chris Newcomb, CSA</t>
  </si>
  <si>
    <t>Mark Lewis, USA</t>
  </si>
  <si>
    <t>Ron Virts, USA</t>
  </si>
  <si>
    <t>Charles Lott, CSA</t>
  </si>
  <si>
    <t>Chris Hopper, USA</t>
  </si>
  <si>
    <t>Herb Nagel Jr., CSA</t>
  </si>
  <si>
    <t>Reynaldo Tavison, CSA</t>
  </si>
  <si>
    <t>Cezary Domalski, USA</t>
  </si>
  <si>
    <t>Kevin Burton, CSA</t>
  </si>
  <si>
    <t>Rusty Hodgkiss, USA</t>
  </si>
  <si>
    <t>Jeff Smith, USA</t>
  </si>
  <si>
    <t>Alfred Shumate, CSA</t>
  </si>
  <si>
    <t>John Quick, CSA</t>
  </si>
  <si>
    <t>Bruce Evans, USA</t>
  </si>
  <si>
    <t>Barry Bahr, CSA</t>
  </si>
  <si>
    <t>Mike Hagerty, CSA</t>
  </si>
  <si>
    <t>Bryan Gentry, CSA</t>
  </si>
  <si>
    <t>Joshua Chausse, CSA</t>
  </si>
  <si>
    <t>Karl Herzoff, USA</t>
  </si>
  <si>
    <t>Julien Petit, USA</t>
  </si>
  <si>
    <t>Pete Russo, USA</t>
  </si>
  <si>
    <t>Gregory Barnard, CSA</t>
  </si>
  <si>
    <t>Edward Stewart, CSA</t>
  </si>
  <si>
    <t>Stuart Wilson, USA</t>
  </si>
  <si>
    <t>Carlo Bonferroni, CSA</t>
  </si>
  <si>
    <t>Joe Bukal, USA</t>
  </si>
  <si>
    <t>Rick Brown, CSA</t>
  </si>
  <si>
    <t>Stuart Nichols, CSA</t>
  </si>
  <si>
    <t>Paul Ayers, USA</t>
  </si>
  <si>
    <t>Ryan Jackson, USA</t>
  </si>
  <si>
    <t>Joe Cofer, CSA</t>
  </si>
  <si>
    <t>Gary Christian, USA</t>
  </si>
  <si>
    <t>Kevin Cooper, CSA</t>
  </si>
  <si>
    <t>Dan Rothenberger, USA</t>
  </si>
  <si>
    <t>Kevin Barrows, USA</t>
  </si>
  <si>
    <t>Neal Carney, USA</t>
  </si>
  <si>
    <t>Gene Renna, USA</t>
  </si>
  <si>
    <t>Ryan Lynch, CSA</t>
  </si>
  <si>
    <t>Robert Snurr, USA</t>
  </si>
  <si>
    <t>Donald Ferguson, CSA</t>
  </si>
  <si>
    <t>Greg Davis, CSA</t>
  </si>
  <si>
    <t>Juan Diego, USA</t>
  </si>
  <si>
    <t>Juergen Massion, CSA</t>
  </si>
  <si>
    <t>Jan Welleman, CSA</t>
  </si>
  <si>
    <t>Greg Mahoney, USA</t>
  </si>
  <si>
    <t>Jay Wilson, CSA</t>
  </si>
  <si>
    <t>David Miller, CSA</t>
  </si>
  <si>
    <t>Mike Bangert, USA</t>
  </si>
  <si>
    <t>Gary Schofield, CSA</t>
  </si>
  <si>
    <t>Mike Burdulis, CSA</t>
  </si>
  <si>
    <t>Edward McGrath, CSA</t>
  </si>
  <si>
    <t>Gary Caverly, CSA</t>
  </si>
  <si>
    <t>Alan Benjamin, USA</t>
  </si>
  <si>
    <t>WDS Vicksburg</t>
  </si>
  <si>
    <t>Andrew Bennett, USA</t>
  </si>
  <si>
    <t>Mike Collins, USA</t>
  </si>
  <si>
    <t>Krystian Betlej, CSA</t>
  </si>
  <si>
    <t>Liviu Dudas, CSA</t>
  </si>
  <si>
    <t>Kevin Combs, CSA</t>
  </si>
  <si>
    <t>William Cirillo, USA</t>
  </si>
  <si>
    <t>Cameron McOmish, CSA</t>
  </si>
  <si>
    <t>Pat Thompson, USA</t>
  </si>
  <si>
    <t>WDS Atlanta</t>
  </si>
  <si>
    <t>Greg Rockwell, CSA</t>
  </si>
  <si>
    <t>Clay Shurts, USA</t>
  </si>
  <si>
    <t>Daniel Sheppard, CSA</t>
  </si>
  <si>
    <t>Jim Woods, USA</t>
  </si>
  <si>
    <t>Andrew Black, USA</t>
  </si>
  <si>
    <t>Goetz Hasenmueller, CSA</t>
  </si>
  <si>
    <t>James Whitehead, CSA</t>
  </si>
  <si>
    <t>Roger Metcalf, USA</t>
  </si>
  <si>
    <t>Michael Stepowski, CSA</t>
  </si>
  <si>
    <t>John Lutes, USA</t>
  </si>
  <si>
    <t>Colin Hay, USA</t>
  </si>
  <si>
    <t>Dustin Triebel, CSA</t>
  </si>
  <si>
    <t>James Brammer, CSA</t>
  </si>
  <si>
    <t>John Nash, USA</t>
  </si>
  <si>
    <t>Michael Robbe, CSA</t>
  </si>
  <si>
    <t>Paul Luskin, CSA</t>
  </si>
  <si>
    <t>Jeffery Wong, USA</t>
  </si>
  <si>
    <t>Bramwell Holt, USA</t>
  </si>
  <si>
    <t>Peter Tietown, CSA</t>
  </si>
  <si>
    <t>James Sirc, USA</t>
  </si>
  <si>
    <t>Fatih Bas, CSA</t>
  </si>
  <si>
    <t>Al Clark, CSA</t>
  </si>
  <si>
    <t>Laurie James, CSA</t>
  </si>
  <si>
    <t>Franciso Pagan, CSA</t>
  </si>
  <si>
    <t>WDS Chickamauga</t>
  </si>
  <si>
    <t>Ken Calvert, USA</t>
  </si>
  <si>
    <t>Hampus Drott, CSA</t>
  </si>
  <si>
    <t>Harry Brumley, USA</t>
  </si>
  <si>
    <t>Jerry Butley, USA</t>
  </si>
  <si>
    <t>Richard Whipkey, USA</t>
  </si>
  <si>
    <t>Richard Anderson, USA</t>
  </si>
  <si>
    <t>Joseph Meyer, USA</t>
  </si>
  <si>
    <t>Steve Maddy, CSA</t>
  </si>
  <si>
    <t>Douglas Shaw, USA</t>
  </si>
  <si>
    <t>Michael Seger, USA</t>
  </si>
  <si>
    <t>Charles Babb, USA</t>
  </si>
  <si>
    <t>John Kiley, USA</t>
  </si>
  <si>
    <t>Randall Sickbert, USA</t>
  </si>
  <si>
    <t>Charles-Jean Gerard, CSA</t>
  </si>
  <si>
    <t>Vincent Barker, CSA</t>
  </si>
  <si>
    <t>Joe McCleery, USA</t>
  </si>
  <si>
    <t>Blaze Lee Dragon, USA</t>
  </si>
  <si>
    <t>Dale Blair, CSA</t>
  </si>
  <si>
    <t>Andy Taylor, CSA</t>
  </si>
  <si>
    <t>Scott Vandenhoogen, CSA</t>
  </si>
  <si>
    <t>Larry Kocher, CSA</t>
  </si>
  <si>
    <t>Art Ingram, CSA</t>
  </si>
  <si>
    <t>Jim Garner, CSA</t>
  </si>
  <si>
    <t>Marklen Twitty, USA</t>
  </si>
  <si>
    <t>Alvin Baker, CSA</t>
  </si>
  <si>
    <t>Matthew Ransom, CSA</t>
  </si>
  <si>
    <t>Gene Van Hook, USA</t>
  </si>
  <si>
    <t>Robert Noftz, USA</t>
  </si>
  <si>
    <t>Dave Clements, USA</t>
  </si>
  <si>
    <t>John Vernon, USA</t>
  </si>
  <si>
    <t>Drexel Ringbloom, USA</t>
  </si>
  <si>
    <t>Keith Williamson, USA</t>
  </si>
  <si>
    <t>Roberto Morresi, CSA</t>
  </si>
  <si>
    <t>WDS Antietam</t>
  </si>
  <si>
    <t>Christophe Zittino, CSA</t>
  </si>
  <si>
    <t>AGEOD-AACW</t>
  </si>
  <si>
    <t>Harlan Seyfer, USA</t>
  </si>
  <si>
    <t>Jeff Pratt, CSA</t>
  </si>
  <si>
    <t>Joseph Plewacki, CSA</t>
  </si>
  <si>
    <t>Oliver Kreuels, CSA</t>
  </si>
  <si>
    <t>Andrew Young, CSA</t>
  </si>
  <si>
    <t>Ola Berli, USA</t>
  </si>
  <si>
    <t>Nick DeStefano, CSA</t>
  </si>
  <si>
    <t>Steve Real, CSA</t>
  </si>
  <si>
    <t>Ernest Ferrer, USA</t>
  </si>
  <si>
    <t>Frank Roach, CSA</t>
  </si>
  <si>
    <t>Joseph Fagan, USA</t>
  </si>
  <si>
    <t>Dwain Cunningham, CSA</t>
  </si>
  <si>
    <t>Charles Snow, CSA</t>
  </si>
  <si>
    <t>Paul Brennan, USA</t>
  </si>
  <si>
    <t>Patrick Weigel, USA</t>
  </si>
  <si>
    <t>Camilo Montoya, CSA</t>
  </si>
  <si>
    <t>John Brogden (closed), CSA</t>
  </si>
  <si>
    <t>Stewart Crisp, USA</t>
  </si>
  <si>
    <t>Bill Bertrand, CSA</t>
  </si>
  <si>
    <t>Michael Curtis, CSA</t>
  </si>
  <si>
    <t>Allan Hovey, CSA</t>
  </si>
  <si>
    <t>Mark Nielsen, CSA</t>
  </si>
  <si>
    <t>Michael Lauer, CSA</t>
  </si>
  <si>
    <t>Roy Purcell, CSA</t>
  </si>
  <si>
    <t>Robert Wilson, CSA</t>
  </si>
  <si>
    <t>Mark Vaccaro, CSA</t>
  </si>
  <si>
    <t>Abe Apfel, USA</t>
  </si>
  <si>
    <t>Jim Belk, CSA</t>
  </si>
  <si>
    <t>David R. Smith, CSA</t>
  </si>
  <si>
    <t>David Klebbe, CSA</t>
  </si>
  <si>
    <t>Chris Swann, USA</t>
  </si>
  <si>
    <t>Doug McClellan, CSA</t>
  </si>
  <si>
    <t>Tom Wight, CSA</t>
  </si>
  <si>
    <t>Clay Dougherty, CSA</t>
  </si>
  <si>
    <t>Jack Lee, USA</t>
  </si>
  <si>
    <t>Bill Stokes, CSA</t>
  </si>
  <si>
    <t>Bruce Klem, CSA</t>
  </si>
  <si>
    <t>Sanford O'Neill, USA</t>
  </si>
  <si>
    <t>Steve Overton, USA</t>
  </si>
  <si>
    <t>MATRIX- Forge of Freedom</t>
  </si>
  <si>
    <t>Mark Truitt, CSA</t>
  </si>
  <si>
    <t>Charles Schmidt, CSA</t>
  </si>
  <si>
    <t>Edwin Sineath, CSA</t>
  </si>
  <si>
    <t>Earle Cook (closed), CSA</t>
  </si>
  <si>
    <t>Robert Schroeder, USA</t>
  </si>
  <si>
    <t>Andrei Desnitsky, USA</t>
  </si>
  <si>
    <t>Kevin Killeen, USA</t>
  </si>
  <si>
    <t>Jon Tisdale, CSA</t>
  </si>
  <si>
    <t>Thomas Wayne, CSA</t>
  </si>
  <si>
    <t>Kenyon Woodget, CSA</t>
  </si>
  <si>
    <t>James Broadhead, CSA</t>
  </si>
  <si>
    <t>Mike Alberts, USA</t>
  </si>
  <si>
    <t>Robert Hardee, CSA</t>
  </si>
  <si>
    <t>Ian Travers, CSA</t>
  </si>
  <si>
    <t>Graham Evans, CSA</t>
  </si>
  <si>
    <t>John McCue, USA</t>
  </si>
  <si>
    <t>Bob Hovey, USA</t>
  </si>
  <si>
    <t>Ed Thornton, CSA</t>
  </si>
  <si>
    <t>Sascha Marx, CSA</t>
  </si>
  <si>
    <t>Harry Haines, CSA</t>
  </si>
  <si>
    <t>Prax Swan, CSA</t>
  </si>
  <si>
    <t>Robert Hovey, USA</t>
  </si>
  <si>
    <t>Brian Lawler, CSA</t>
  </si>
  <si>
    <t>John Heneghan, CSA</t>
  </si>
  <si>
    <t>Gil Ocampo, USA</t>
  </si>
  <si>
    <t>Steve Trauth, USA</t>
  </si>
  <si>
    <t>Michael Woods, USA</t>
  </si>
  <si>
    <t>Derek Flower, USA</t>
  </si>
  <si>
    <t>Paul Van Ravenswaay, CSA</t>
  </si>
  <si>
    <t>Alan Erikson, CSA</t>
  </si>
  <si>
    <t>Jack Waldron, USA</t>
  </si>
  <si>
    <t>Klaus Kuhlmann, CSA</t>
  </si>
  <si>
    <t>Waylon Hughes Jr., CSA</t>
  </si>
  <si>
    <t>Mark van der Hagen, USA</t>
  </si>
  <si>
    <t>Warren Cressy, USA</t>
  </si>
  <si>
    <t>George Meyer, CSA</t>
  </si>
  <si>
    <t>Neal Hebert, CSA</t>
  </si>
  <si>
    <t>Frederic Mora, CSA</t>
  </si>
  <si>
    <t>George Tarr, CSA</t>
  </si>
  <si>
    <t>Todd Pollard, CSA</t>
  </si>
  <si>
    <t>John Davis (closed), CSA</t>
  </si>
  <si>
    <t>Robert Bruce, CSA</t>
  </si>
  <si>
    <t>Patrick Brenner, USA</t>
  </si>
  <si>
    <t>Clay Livingston, CSA</t>
  </si>
  <si>
    <t>WDS Chancellorsville</t>
  </si>
  <si>
    <t>Mike Stefanowicz, USA</t>
  </si>
  <si>
    <t>Stewart Stiles, CSA</t>
  </si>
  <si>
    <t>Matthew Ozvat, CSA</t>
  </si>
  <si>
    <t>Michael Gandt, CSA</t>
  </si>
  <si>
    <t>Michael Osborne, USA</t>
  </si>
  <si>
    <t>Nikolai Boboshko, CSA</t>
  </si>
  <si>
    <t>Lars Magnus, CSA</t>
  </si>
  <si>
    <t>Bill Mathews, USA</t>
  </si>
  <si>
    <t>Dylan McCartney, USA</t>
  </si>
  <si>
    <t>Geoff Cartwright, CSA</t>
  </si>
  <si>
    <t>Derek Heinlen, CSA</t>
  </si>
  <si>
    <t>David Elkin, USA</t>
  </si>
  <si>
    <t>Mike Prucha, USA</t>
  </si>
  <si>
    <t>Rick Glisson, CSA</t>
  </si>
  <si>
    <t>Richard Simonitch, USA</t>
  </si>
  <si>
    <t>Ernie Fantini, USA</t>
  </si>
  <si>
    <t>Mark Johnson, USA</t>
  </si>
  <si>
    <t>Lutz Schmidt, USA</t>
  </si>
  <si>
    <t>Miguel Molina, CSA</t>
  </si>
  <si>
    <t>Roberto Massena, CSA</t>
  </si>
  <si>
    <t>War Between The States (WBTS)</t>
  </si>
  <si>
    <t>Ray Matthews, USA</t>
  </si>
  <si>
    <t>Ian Conway, CSA</t>
  </si>
  <si>
    <t>Jeff Magaw, CSA</t>
  </si>
  <si>
    <t>Kris Carter, CSA</t>
  </si>
  <si>
    <t>Tommy Lynn, USA</t>
  </si>
  <si>
    <t>Andreas Trommel, USA</t>
  </si>
  <si>
    <t>Scott Reed, CSA</t>
  </si>
  <si>
    <t>Zafer Ejder, USA</t>
  </si>
  <si>
    <t>James Foster, CSA</t>
  </si>
  <si>
    <t>Michael Anderson, CSA</t>
  </si>
  <si>
    <t>Brian Jones, CSA</t>
  </si>
  <si>
    <t>Tim Delaney, USA</t>
  </si>
  <si>
    <t>Marcos Ruiz, CSA</t>
  </si>
  <si>
    <t>Yvan Durand, CSA</t>
  </si>
  <si>
    <t>Blake Strickler, CSA</t>
  </si>
  <si>
    <t>James Foster (closed), CSA</t>
  </si>
  <si>
    <t>Mike Pettigano, USA</t>
  </si>
  <si>
    <t>Scott Clawson, CSA</t>
  </si>
  <si>
    <t>Richard Tidwell, USA</t>
  </si>
  <si>
    <t>James Brook, CSA</t>
  </si>
  <si>
    <t>Roberto Sanchez, USA</t>
  </si>
  <si>
    <t>James Weathers, CSA</t>
  </si>
  <si>
    <t>Joseph Medeiros, CSA</t>
  </si>
  <si>
    <t>Joseph Kerr, USA</t>
  </si>
  <si>
    <t>Greg Capella, CSA</t>
  </si>
  <si>
    <t>Victor Balaguer, USA</t>
  </si>
  <si>
    <t>Mark Davis, CSA</t>
  </si>
  <si>
    <t>Gary Feathler (closed), USA</t>
  </si>
  <si>
    <t>Maxime Yvelin, USA</t>
  </si>
  <si>
    <t>Bill Bullock, USA</t>
  </si>
  <si>
    <t>Sam Dodson, CSA</t>
  </si>
  <si>
    <t>Einar Jon Masson, USA</t>
  </si>
  <si>
    <t>Mark Gaffney, USA</t>
  </si>
  <si>
    <t>Karel Van Canegem-Ardijns, CSA</t>
  </si>
  <si>
    <t>Michael Macnamara, USA</t>
  </si>
  <si>
    <t>Stan McDowell, CSA</t>
  </si>
  <si>
    <t>Xavier Bordas, USA</t>
  </si>
  <si>
    <t>Sean Luskin, USA</t>
  </si>
  <si>
    <t>Jeff Dohrmann, USA</t>
  </si>
  <si>
    <t>Ernie Patterson, USA</t>
  </si>
  <si>
    <t>Grant Davey, CSA</t>
  </si>
  <si>
    <t>Mark Swan, CSA</t>
  </si>
  <si>
    <t>Ted Heath, CSA</t>
  </si>
  <si>
    <t>Vincent Maddis, USA</t>
  </si>
  <si>
    <t>Tim Simondson, USA</t>
  </si>
  <si>
    <t>Alan Sparks, CSA</t>
  </si>
  <si>
    <t>Len Hermer, USA</t>
  </si>
  <si>
    <t>Neil Thomas, CSA</t>
  </si>
  <si>
    <t>Keith Verble, CSA</t>
  </si>
  <si>
    <t>Gary Feathler, CSA</t>
  </si>
  <si>
    <t>Aleksander Krolikowski (closed), USA</t>
  </si>
  <si>
    <t>Philip Thompson, USA</t>
  </si>
  <si>
    <t>Larry Stymiest, CSA</t>
  </si>
  <si>
    <t>Larry Flaherty, USA</t>
  </si>
  <si>
    <t>Robert Busey, CSA</t>
  </si>
  <si>
    <t>Leon Korotko, USA</t>
  </si>
  <si>
    <t>Thomas 'TJ' Shelby, CSA</t>
  </si>
  <si>
    <t>Donald Vandergriff, CSA</t>
  </si>
  <si>
    <t>Giovanni Boffi, CSA</t>
  </si>
  <si>
    <t>Chuck Paul, USA</t>
  </si>
  <si>
    <t>Mark Zapp, USA</t>
  </si>
  <si>
    <t>Andrew Kinghorn, USA</t>
  </si>
  <si>
    <t>Matt Erickson, CSA</t>
  </si>
  <si>
    <t>William Peters, USA</t>
  </si>
  <si>
    <t>Robert Webb, CSA</t>
  </si>
  <si>
    <t>Charles-Gervais de Pecqueur, CSA</t>
  </si>
  <si>
    <t>Gary Whalen, CSA</t>
  </si>
  <si>
    <t>Rich Davis, CSA</t>
  </si>
  <si>
    <t>Kevin Koch, USA</t>
  </si>
  <si>
    <t>Dane Rosell, CSA</t>
  </si>
  <si>
    <t>Leland Ferguson, USA</t>
  </si>
  <si>
    <t>Bill Schmitt (closed), CSA</t>
  </si>
  <si>
    <t>Jim Rutt, CSA</t>
  </si>
  <si>
    <t>Olivier Bianchi, USA</t>
  </si>
  <si>
    <t>K.C. Kastilahn, USA</t>
  </si>
  <si>
    <t>David Martin, USA</t>
  </si>
  <si>
    <t>James Bell, USA</t>
  </si>
  <si>
    <t>Mick Rocks, USA</t>
  </si>
  <si>
    <t>Jay Bauer, USA</t>
  </si>
  <si>
    <t>Yueyi Zhuo, USA</t>
  </si>
  <si>
    <t>Greg Hough, CSA</t>
  </si>
  <si>
    <t>David Goode, CSA</t>
  </si>
  <si>
    <t>Michael Chandler Jr., CSA</t>
  </si>
  <si>
    <t>Rian McCarthy, CSA</t>
  </si>
  <si>
    <t>Matthew Kelich, CSA</t>
  </si>
  <si>
    <t>Clinton Matthews, CSA</t>
  </si>
  <si>
    <t>Mark Brien, USA</t>
  </si>
  <si>
    <t>Jon Moore, USA</t>
  </si>
  <si>
    <t>Bruce Wietharn, USA</t>
  </si>
  <si>
    <t>Jerad Alexander, USA</t>
  </si>
  <si>
    <t>Robert Whalen, USA</t>
  </si>
  <si>
    <t>Ronnie James, CSA</t>
  </si>
  <si>
    <t>Aloysius Kling Sr., CSA</t>
  </si>
  <si>
    <t>Francois Chatain, USA</t>
  </si>
  <si>
    <t>Mark Lovett, CSA</t>
  </si>
  <si>
    <t>Marc Moore, USA</t>
  </si>
  <si>
    <t>Carlos Tosca, USA</t>
  </si>
  <si>
    <t>Gregor Olinsky, USA</t>
  </si>
  <si>
    <t>Taro Dwadin, CSA</t>
  </si>
  <si>
    <t>Dagan Chambers, CSA</t>
  </si>
  <si>
    <t>Walt Moehle, USA</t>
  </si>
  <si>
    <t>John Corrigan, USA</t>
  </si>
  <si>
    <t>Schluiffen del Pino, USA</t>
  </si>
  <si>
    <t>Edward Lauermann, CSA</t>
  </si>
  <si>
    <t>Tony Medoro, USA</t>
  </si>
  <si>
    <t>Aldo Miccio, USA</t>
  </si>
  <si>
    <t>Paolo Pizzingrilli, CSA</t>
  </si>
  <si>
    <t>James Blessing, USA</t>
  </si>
  <si>
    <t>James Edwards, CSA</t>
  </si>
  <si>
    <t>Tony Best, USA</t>
  </si>
  <si>
    <t>Rob Truitt, CSA</t>
  </si>
  <si>
    <t>David McWaters, CSA</t>
  </si>
  <si>
    <t>Bill Schmitt, USA</t>
  </si>
  <si>
    <t>Miguel Ruiz, CSA</t>
  </si>
  <si>
    <t>Hugh Forester, CSA</t>
  </si>
  <si>
    <t>David Stotsenburgh, USA</t>
  </si>
  <si>
    <t>Tod Kershner, USA</t>
  </si>
  <si>
    <t>Norwood Sparrowhawk, CSA</t>
  </si>
  <si>
    <t>Kenneth Crist, USA</t>
  </si>
  <si>
    <t>Stuart Wilson, CSA</t>
  </si>
  <si>
    <t>Karol Toth, USA</t>
  </si>
  <si>
    <t>Sean Turner, USA</t>
  </si>
  <si>
    <t>James Foster, USA</t>
  </si>
  <si>
    <t>Thomas Denney, CSA</t>
  </si>
  <si>
    <t>Mike Luther, USA</t>
  </si>
  <si>
    <t>Andrew Shore, CSA</t>
  </si>
  <si>
    <t>Simon Patrick, USA</t>
  </si>
  <si>
    <t>Brock Allton, CSA</t>
  </si>
  <si>
    <t>Richard Miskinis, USA</t>
  </si>
  <si>
    <t>Kevin Crawford, USA</t>
  </si>
  <si>
    <t>Noah Perrotti, USA</t>
  </si>
  <si>
    <t>Chris Perleberg, USA</t>
  </si>
  <si>
    <t>WDS Overland</t>
  </si>
  <si>
    <t>Clifton Seney, USA</t>
  </si>
  <si>
    <t>John Ferry, USA</t>
  </si>
  <si>
    <t>Warren Bajan, USA</t>
  </si>
  <si>
    <t>Tyler Green, CSA</t>
  </si>
  <si>
    <t>John Collick, USA</t>
  </si>
  <si>
    <t>Mark Wurster, CSA</t>
  </si>
  <si>
    <t>Brian Owens, CSA</t>
  </si>
  <si>
    <t>James Buehner, CSA</t>
  </si>
  <si>
    <t>Russell Longmire, CSA</t>
  </si>
  <si>
    <t>Alessandro Demichelis, CSA</t>
  </si>
  <si>
    <t>William Hart, USA</t>
  </si>
  <si>
    <t>Billy Ray Wagenseller, CSA</t>
  </si>
  <si>
    <t>JP Dasseville, CSA</t>
  </si>
  <si>
    <t>Phillip Messier, USA</t>
  </si>
  <si>
    <t>Mark Lane, CSA</t>
  </si>
  <si>
    <t>Richard Ahlf, CSA</t>
  </si>
  <si>
    <t>Alexsander Krolikowski , USA</t>
  </si>
  <si>
    <t>Tony Barrett, CSA</t>
  </si>
  <si>
    <t>Derek Hampel, USA</t>
  </si>
  <si>
    <t>Ken Fortune, USA</t>
  </si>
  <si>
    <t>Dave Lifford, USA</t>
  </si>
  <si>
    <t>David Smiley, CSA</t>
  </si>
  <si>
    <t>Mark Lichtenberg, USA</t>
  </si>
  <si>
    <t>Seth Trickey, USA</t>
  </si>
  <si>
    <t>Joe Matthews, CSA</t>
  </si>
  <si>
    <t>Joseph Deko, USA</t>
  </si>
  <si>
    <t>Mark Rogers, CSA</t>
  </si>
  <si>
    <t>Jeff McMahon, USA</t>
  </si>
  <si>
    <t>Alvin Baker, USA</t>
  </si>
  <si>
    <t>Jason Allibone, USA</t>
  </si>
  <si>
    <t>Blaze Dragon, CSA</t>
  </si>
  <si>
    <t>Hakan Hen, CSA</t>
  </si>
  <si>
    <t>Stefano Santalucia, CSA</t>
  </si>
  <si>
    <t>Michael Aldrich, USA</t>
  </si>
  <si>
    <t>Tom Lifsey, USA</t>
  </si>
  <si>
    <t>Slawek Manikowski, USA</t>
  </si>
  <si>
    <t>Andrew Boustouler, CSA</t>
  </si>
  <si>
    <t>Michael Taylor, USA</t>
  </si>
  <si>
    <t>Kevin Combs, USA</t>
  </si>
  <si>
    <t>Christian Hecht, USA</t>
  </si>
  <si>
    <t>Jeff Bardon, USA</t>
  </si>
  <si>
    <t>Peter Fisher, USA</t>
  </si>
  <si>
    <t>Dale Lastowicka, CSA</t>
  </si>
  <si>
    <t>Max Corley, USA</t>
  </si>
  <si>
    <t>Stefano Ciampoli, CSA</t>
  </si>
  <si>
    <t>Phillip White, CSA</t>
  </si>
  <si>
    <t>Michael Goglinski, USA</t>
  </si>
  <si>
    <t>David Andrews, CSA</t>
  </si>
  <si>
    <t>Ryan Woods, USA</t>
  </si>
  <si>
    <t>Joey Walraven, CSA</t>
  </si>
  <si>
    <t>Mike Friedman, USA</t>
  </si>
  <si>
    <t>Milton Taylor, USA</t>
  </si>
  <si>
    <t>Scott Fausel, USA</t>
  </si>
  <si>
    <t>Paul Robison, USA</t>
  </si>
  <si>
    <t>AGEOD - CIVIL WAR II</t>
  </si>
  <si>
    <t>Jack Campbell, CSA</t>
  </si>
  <si>
    <t>Michel Paoli, USA</t>
  </si>
  <si>
    <t>Brad Lorton, USA</t>
  </si>
  <si>
    <t>Thomas Kille, USA</t>
  </si>
  <si>
    <t>Fabio Fogato, CSA</t>
  </si>
  <si>
    <t>Matt Maher, USA</t>
  </si>
  <si>
    <t>Enrico Grifo, CSA</t>
  </si>
  <si>
    <t>Steven Eck, CSA</t>
  </si>
  <si>
    <t>Matt Clausen, USA</t>
  </si>
  <si>
    <t>Joe Golchini, USA</t>
  </si>
  <si>
    <t>Ronald Bolton, CSA</t>
  </si>
  <si>
    <t>Richard Lim, USA</t>
  </si>
  <si>
    <t>Jack Lau, USA</t>
  </si>
  <si>
    <t>Thomas Margraf, USA</t>
  </si>
  <si>
    <t>Michael St. Julien, USA</t>
  </si>
  <si>
    <t>Bob McRae, CSA</t>
  </si>
  <si>
    <t>Peter Winship, USA</t>
  </si>
  <si>
    <t>Ed Blackburn, CSA</t>
  </si>
  <si>
    <t>Timothy Axon, CSA</t>
  </si>
  <si>
    <t>Jim Ross, USA</t>
  </si>
  <si>
    <t>Eric Edrada, USA</t>
  </si>
  <si>
    <t>Justin Kowal, CSA</t>
  </si>
  <si>
    <t>Jim Pfluecke, USA</t>
  </si>
  <si>
    <t>Thomas Andrews, USA</t>
  </si>
  <si>
    <t>Harry Kellogg III, USA</t>
  </si>
  <si>
    <t>Steffen Haug, USA</t>
  </si>
  <si>
    <t>Greg Hanbuch, USA</t>
  </si>
  <si>
    <t>Michael Lange, CSA</t>
  </si>
  <si>
    <t>John Van Vliet, CSA</t>
  </si>
  <si>
    <t>Clifford Douglas, USA</t>
  </si>
  <si>
    <t>Baley Tolleson, CSA</t>
  </si>
  <si>
    <t>Brian Kramer, CSA</t>
  </si>
  <si>
    <t>Patrick Hollevoet, CSA</t>
  </si>
  <si>
    <t>Cris Kubiak, USA</t>
  </si>
  <si>
    <t>Dan Hill, CSA</t>
  </si>
  <si>
    <t>Jack Moore, CSA</t>
  </si>
  <si>
    <t>Michael Barycki, USA</t>
  </si>
  <si>
    <t>Hubert Coupez, USA</t>
  </si>
  <si>
    <t>Rick Hiker, USA</t>
  </si>
  <si>
    <t>Thomas Hibolin, CSA</t>
  </si>
  <si>
    <t>Zach Marsh, CSA</t>
  </si>
  <si>
    <t>Bob Ciolek, USA</t>
  </si>
  <si>
    <t>Steve Sober, USA</t>
  </si>
  <si>
    <t>Pavel Golubev, CSA</t>
  </si>
  <si>
    <t>Ken Talley, CSA</t>
  </si>
  <si>
    <t>Scott Reed, USA</t>
  </si>
  <si>
    <t>Walt Dortch, USA</t>
  </si>
  <si>
    <t>Scott Parsons, USA</t>
  </si>
  <si>
    <t>Daniel Houghtaling, USA</t>
  </si>
  <si>
    <t>Jim Boling, USA</t>
  </si>
  <si>
    <t>Jay Hightower, USA</t>
  </si>
  <si>
    <t>WDS Petersburg</t>
  </si>
  <si>
    <t>Steve Tinling, USA</t>
  </si>
  <si>
    <t>Tony Belcher, USA</t>
  </si>
  <si>
    <t>Scott Eichelberger, USA</t>
  </si>
  <si>
    <t>Derek Squires, USA</t>
  </si>
  <si>
    <t>Frank Freeman, USA</t>
  </si>
  <si>
    <t>Fred Edens, CSA</t>
  </si>
  <si>
    <t>Earle Cook, USA</t>
  </si>
  <si>
    <t>DW Nabors, USA</t>
  </si>
  <si>
    <t>Robert Russett, CSA</t>
  </si>
  <si>
    <t>Erin O'Brian, USA</t>
  </si>
  <si>
    <t>Victor Nelson, USA</t>
  </si>
  <si>
    <t>Charles Cummins, USA</t>
  </si>
  <si>
    <t>Matthew Reyes, USA</t>
  </si>
  <si>
    <t>Danny Canavan, CSA</t>
  </si>
  <si>
    <t>WDS Shenandoah</t>
  </si>
  <si>
    <t>David Betting, CSA</t>
  </si>
  <si>
    <t>Mark Gibson, CSA</t>
  </si>
  <si>
    <t>Aleksander Krolikowski, CSA</t>
  </si>
  <si>
    <t>Dan Castro, CSA</t>
  </si>
  <si>
    <t>David Alston, USA</t>
  </si>
  <si>
    <t>Craig Truesdell, USA</t>
  </si>
  <si>
    <t>Trevor Preston, USA</t>
  </si>
  <si>
    <t>Ryan Dukeman, USA</t>
  </si>
  <si>
    <t>Chris Kuzmanovic, CSA</t>
  </si>
  <si>
    <t>Lyle Smith, CSA</t>
  </si>
  <si>
    <t>Eric Jackson, CSA</t>
  </si>
  <si>
    <t>Brian Twist, USA</t>
  </si>
  <si>
    <t>Rob Tokarz, USA</t>
  </si>
  <si>
    <t>Ray Struder, CSA</t>
  </si>
  <si>
    <t>Keith Christian, CSA</t>
  </si>
  <si>
    <t>Hampus Drott (closed), USA</t>
  </si>
  <si>
    <t>Jason Campbell (closed), USA</t>
  </si>
  <si>
    <t>William Schwartz, USA</t>
  </si>
  <si>
    <t>Jason Campbell, CSA</t>
  </si>
  <si>
    <t>Ross Greenley, USA</t>
  </si>
  <si>
    <t>Mike Terhune, CSA</t>
  </si>
  <si>
    <t>Luis Lanuza, CSA</t>
  </si>
  <si>
    <t>Andreas Wessling, CSA</t>
  </si>
  <si>
    <t>Didier Cornillie, USA</t>
  </si>
  <si>
    <t>Pete Steele, CSA</t>
  </si>
  <si>
    <t>Steve Archer, USA</t>
  </si>
  <si>
    <t>Jeff Rossbach, USA</t>
  </si>
  <si>
    <t>Edwin Shi, CSA</t>
  </si>
  <si>
    <t>Dillon Woo, USA</t>
  </si>
  <si>
    <t>Josef Seidl, CSA</t>
  </si>
  <si>
    <t>Denny Holt, CSA</t>
  </si>
  <si>
    <t>Przemek Niedzielski, USA</t>
  </si>
  <si>
    <t>Lynn Newell, USA</t>
  </si>
  <si>
    <t>Alexander Wang, CSA</t>
  </si>
  <si>
    <t>Todd Hively, CSA</t>
  </si>
  <si>
    <t>August Hu, USA</t>
  </si>
  <si>
    <t>Thomas Marshall, CSA</t>
  </si>
  <si>
    <t>Phoenix Rann, USA</t>
  </si>
  <si>
    <t>Tex McSwain, CSA</t>
  </si>
  <si>
    <t>Paul Swanson, CSA</t>
  </si>
  <si>
    <t>Tony McCarthy, USA</t>
  </si>
  <si>
    <t>Carl Amling, CSA</t>
  </si>
  <si>
    <t>Garret Fitzgerald, USA</t>
  </si>
  <si>
    <t>Paul Bowman, USA</t>
  </si>
  <si>
    <t>Gian Luca Giorgi, USA</t>
  </si>
  <si>
    <t>Tom Porto, USA</t>
  </si>
  <si>
    <t>Paul Allaway, CSA</t>
  </si>
  <si>
    <t>Stephen Weppner, USA</t>
  </si>
  <si>
    <t>David Dumas-Grégoire, CSA</t>
  </si>
  <si>
    <t>Mitchell Johnson, USA</t>
  </si>
  <si>
    <t>Andrew Snelgrove, CSA</t>
  </si>
  <si>
    <t>Kyle FitzMaurice, USA</t>
  </si>
  <si>
    <t>Duncan Rice, USA</t>
  </si>
  <si>
    <t>William Stewart, CSA</t>
  </si>
  <si>
    <t>WDS Forgotten</t>
  </si>
  <si>
    <t>Ian Spence, USA</t>
  </si>
  <si>
    <t>Gary Houghtaling, CSA</t>
  </si>
  <si>
    <t>Steffen van Nix, CSA</t>
  </si>
  <si>
    <t>Steve Griffith, CSA</t>
  </si>
  <si>
    <t>Dave Spencer, CSA</t>
  </si>
  <si>
    <t>Lynn Kelly, CSA</t>
  </si>
  <si>
    <t>Chris Colwell, CSA</t>
  </si>
  <si>
    <t>Kirk Allton, CSA</t>
  </si>
  <si>
    <t>Garrett Davis, CSA</t>
  </si>
  <si>
    <t>Ash McLeod, USA</t>
  </si>
  <si>
    <t>John Kesson, CSA</t>
  </si>
  <si>
    <t>Richard Eisele, CSA</t>
  </si>
  <si>
    <t>David Smith, USA</t>
  </si>
  <si>
    <t>William Treuting, CSA</t>
  </si>
  <si>
    <t>Tyler Knapp, CSA</t>
  </si>
  <si>
    <t>Buck Preston, CSA</t>
  </si>
  <si>
    <t>Ben Slagle, USA</t>
  </si>
  <si>
    <t>Jason Han, USA</t>
  </si>
  <si>
    <t>Ron Brooks, USA</t>
  </si>
  <si>
    <t>Ashdoll Ren, CSA</t>
  </si>
  <si>
    <t>Troy Zhang, USA</t>
  </si>
  <si>
    <t>Isheach Pandragon, CSA</t>
  </si>
  <si>
    <t>Josh Jansen, CSA</t>
  </si>
  <si>
    <t>Logrus Pattern, USA</t>
  </si>
  <si>
    <t>Michael Johnson, CSA</t>
  </si>
  <si>
    <t>Philip Jones, CSA</t>
  </si>
  <si>
    <t>Mike Hemer, CSA</t>
  </si>
  <si>
    <t>Colin Davies, CSA</t>
  </si>
  <si>
    <t>Chiel Faber, CSA</t>
  </si>
  <si>
    <t>Martin Spangler, CSA</t>
  </si>
  <si>
    <t>Thomas Plunk, USA</t>
  </si>
  <si>
    <t>David Cronin, USA</t>
  </si>
  <si>
    <t>Chris Lane, CSA</t>
  </si>
  <si>
    <t>Nicholas Ferry, USA</t>
  </si>
  <si>
    <t>Chris Scilla, USA</t>
  </si>
  <si>
    <t>Petr Michalek, USA</t>
  </si>
  <si>
    <t>Adam Brookes, CSA</t>
  </si>
  <si>
    <t>Karl McEntegart, CSA</t>
  </si>
  <si>
    <t>Wurd Gorgo, USA</t>
  </si>
  <si>
    <t>John Rodriguez, USA</t>
  </si>
  <si>
    <t>Thompson Cox, CSA</t>
  </si>
  <si>
    <t>Frank Ward, USA</t>
  </si>
  <si>
    <t>Luke Freet, CSA</t>
  </si>
  <si>
    <t>Grant Piper, CSA</t>
  </si>
  <si>
    <t>Sam Rogers, CSA</t>
  </si>
  <si>
    <t>Jim York, CSA</t>
  </si>
  <si>
    <t>Steve Bissett, CSA</t>
  </si>
  <si>
    <t>Daniel Merrill, CSA</t>
  </si>
  <si>
    <t>William Palladino, USA</t>
  </si>
  <si>
    <t>James Holloway, CSA</t>
  </si>
  <si>
    <t>Steve Naidamast, CSA</t>
  </si>
  <si>
    <t>Michael Jacob, USA</t>
  </si>
  <si>
    <t>Jack Monash, CSA</t>
  </si>
  <si>
    <t>Gary O'Brien, USA</t>
  </si>
  <si>
    <t>Sven Finn, USA</t>
  </si>
  <si>
    <t>Miles Blazek, CSA</t>
  </si>
  <si>
    <t>Andy Hendrick, USA</t>
  </si>
  <si>
    <t>George Bisset, USA</t>
  </si>
  <si>
    <t>WDS Civil War Battles</t>
  </si>
  <si>
    <t>Matthew Hunt, CSA</t>
  </si>
  <si>
    <t>Logan Murrill, USA</t>
  </si>
  <si>
    <t>Christopher Anderson, USA</t>
  </si>
  <si>
    <t>Chris Vasquez, USA</t>
  </si>
  <si>
    <t>Paul Skanderson, USA</t>
  </si>
  <si>
    <t>James Durney, USA</t>
  </si>
  <si>
    <t>Jules Verne, USA</t>
  </si>
  <si>
    <t>Jonathan Powles, CSA</t>
  </si>
  <si>
    <t>Leo Evans, USA</t>
  </si>
  <si>
    <t>Ian Saunders, CSA</t>
  </si>
  <si>
    <t>Wallace Welder, USA</t>
  </si>
  <si>
    <t>David Keller, USA</t>
  </si>
  <si>
    <t>Chris Walton, USA</t>
  </si>
  <si>
    <t>John Davis, CSA</t>
  </si>
  <si>
    <t>Grayson Frank, CSA</t>
  </si>
  <si>
    <t>Drew Franz, CSA</t>
  </si>
  <si>
    <t>Sergio Porres, CSA</t>
  </si>
  <si>
    <t>Nic Quattromani, USA</t>
  </si>
  <si>
    <t>Dave Hicks, CSA</t>
  </si>
  <si>
    <t>Richard Coyne, CSA</t>
  </si>
  <si>
    <t>Mitchell Cole, CSA</t>
  </si>
  <si>
    <t>Bryan McDonald, CSA</t>
  </si>
  <si>
    <t>Jaime C. Ros, USA</t>
  </si>
  <si>
    <t>Greg Carleton, USA</t>
  </si>
  <si>
    <t>Scott Blanchett, CSA</t>
  </si>
  <si>
    <t>Jim Pyle, USA</t>
  </si>
  <si>
    <t>Don Lazov, CSA</t>
  </si>
  <si>
    <t>Leo Delauncey, USA</t>
  </si>
  <si>
    <t>Michael Mershon, USA</t>
  </si>
  <si>
    <t>Tiago de la Guerra, CSA</t>
  </si>
  <si>
    <t>Alan Sharif, USA</t>
  </si>
  <si>
    <t>Warrick Whatman (closed), CSA</t>
  </si>
  <si>
    <t>Sam Centreville, CSA</t>
  </si>
  <si>
    <t>Stan Jezior, USA</t>
  </si>
  <si>
    <t>George Copelan, CSA</t>
  </si>
  <si>
    <t>Jay Glenn, USA</t>
  </si>
  <si>
    <t>Seltzer Richardson, USA</t>
  </si>
  <si>
    <t>Patrick Martinez, CSA</t>
  </si>
  <si>
    <t>James King, USA</t>
  </si>
  <si>
    <t>Warrick Whatman, USA</t>
  </si>
  <si>
    <t>Tim Novack, CSA</t>
  </si>
  <si>
    <t>Jay Schuck, CSA</t>
  </si>
  <si>
    <t>Fred Harvey, CSA</t>
  </si>
  <si>
    <t>Stefan Brandl, USA</t>
  </si>
  <si>
    <t>Harvey Morris, USA</t>
  </si>
  <si>
    <t>Noah Lovelace, USA</t>
  </si>
  <si>
    <t>Game Type</t>
  </si>
  <si>
    <t>Battle</t>
  </si>
  <si>
    <t>Maneuver</t>
  </si>
  <si>
    <t>Multiplayer Battle</t>
  </si>
  <si>
    <t>Multiplayer Maneuver</t>
  </si>
  <si>
    <t>ATA Training</t>
  </si>
  <si>
    <t>maneuver</t>
  </si>
  <si>
    <t>Turns</t>
  </si>
  <si>
    <t>Victor</t>
  </si>
  <si>
    <t>Victory Level</t>
  </si>
  <si>
    <t>Minor Victory</t>
  </si>
  <si>
    <t>Major Victory</t>
  </si>
  <si>
    <t>.</t>
  </si>
  <si>
    <t>Draw</t>
  </si>
  <si>
    <t>Side #3</t>
  </si>
  <si>
    <t>Name #3</t>
  </si>
  <si>
    <t>Side #4</t>
  </si>
  <si>
    <t>Name #4</t>
  </si>
  <si>
    <t>Side #5</t>
  </si>
  <si>
    <t>Name #5</t>
  </si>
  <si>
    <t>Side #6</t>
  </si>
  <si>
    <t>Name #6</t>
  </si>
  <si>
    <t>Side #7</t>
  </si>
  <si>
    <t>Name #7</t>
  </si>
  <si>
    <t>Side #8</t>
  </si>
  <si>
    <t>Name #8</t>
  </si>
  <si>
    <t>Side #9</t>
  </si>
  <si>
    <t>Name #9</t>
  </si>
  <si>
    <t>Side #10</t>
  </si>
  <si>
    <t>Name #10</t>
  </si>
  <si>
    <t>Chuck Soukup, CSA</t>
  </si>
  <si>
    <t>Ed Thornton, USA</t>
  </si>
  <si>
    <t>Hampus Drott, USA</t>
  </si>
  <si>
    <t>Michael Chandler Jr.,CSA</t>
  </si>
  <si>
    <t>Scenario</t>
  </si>
  <si>
    <t>17: The Fatal Order of the Day [24 Turns]</t>
  </si>
  <si>
    <t>06a: The Wheatfield to Round Top [12 Turns]</t>
  </si>
  <si>
    <t>22: The Trap Springs Shut [15 Turns]</t>
  </si>
  <si>
    <t>02h: Out of the Mist [36 Turns]</t>
  </si>
  <si>
    <t>13c: Stuart Arrives! [193 Turns]</t>
  </si>
  <si>
    <t>01: Battle for South Mountain [38 Turns]</t>
  </si>
  <si>
    <t>02: Blood and Buttons [38 Turns]</t>
  </si>
  <si>
    <t>12: The Bloodiest Morning [24 Turns]</t>
  </si>
  <si>
    <t>Other (Not Listed Above or Unknown)</t>
  </si>
  <si>
    <t>08: The Battle of Antietam [45 Turns]</t>
  </si>
  <si>
    <t>07: The Fight for the Bridges [12 Turns]</t>
  </si>
  <si>
    <t>16a: The Rock of Chickamauga [30 Turns]</t>
  </si>
  <si>
    <t>03: The Battle of First Bull Run [49 Turns]</t>
  </si>
  <si>
    <t>13a: The Battle of Gettysburg [149 Turns]</t>
  </si>
  <si>
    <t>12: The Second Battle of Bull Run [78 Turns]</t>
  </si>
  <si>
    <t>07: Too Little, Too Late [6 Turns]</t>
  </si>
  <si>
    <t>01: Drive the Dogs Back [21 Turns]</t>
  </si>
  <si>
    <t>03: The Battle for Murfreesboro [135 Turns]</t>
  </si>
  <si>
    <t>10h: The Final Assault [24 Turns]</t>
  </si>
  <si>
    <t>13h: The Battle of Gettysburg [149 Turns]</t>
  </si>
  <si>
    <t>15. Carnage in the Cornfield [8 Turns]</t>
  </si>
  <si>
    <t>10a: The Battle of Chickamauga [85 Turns]</t>
  </si>
  <si>
    <t>08h: Fight or Retreat? [51 Turns]</t>
  </si>
  <si>
    <t>01: The Battle of Wilson’s Creek [18 Turns]</t>
  </si>
  <si>
    <t>05: Wallace Takes the Shunpike [91 Turns]</t>
  </si>
  <si>
    <t>11: The High-Water Mark [11 Turns]</t>
  </si>
  <si>
    <t>09: The Purdy Road Line [21 Turns]</t>
  </si>
  <si>
    <t>15a: The Second Day [30 Turns]</t>
  </si>
  <si>
    <t>06h: The Wheatfield to Round Top [12 Turns]</t>
  </si>
  <si>
    <t>03a: A Rock and a Hard Place [21 Turns]</t>
  </si>
  <si>
    <t>08: Friends, Hell! [11 Turns]</t>
  </si>
  <si>
    <t>04h: The Battle of Shiloh [90 Turns]</t>
  </si>
  <si>
    <t>11: Twice Hallowed Ground [90 Turns]</t>
  </si>
  <si>
    <t>11: Loose Cannons [45 Turns]</t>
  </si>
  <si>
    <t>06b: Longstreet’s Other Boot [12 Turns]</t>
  </si>
  <si>
    <t>12: Pickett’s Charge [6 Turns]</t>
  </si>
  <si>
    <t>18: Day of Reckoning [33 Turns]</t>
  </si>
  <si>
    <t>09: Full Deck [45 Turns]</t>
  </si>
  <si>
    <t>09: Which Bird gets the Worm? [99 Turns]</t>
  </si>
  <si>
    <t>02: Cat &amp; Mouse [84 Turns]</t>
  </si>
  <si>
    <t>09: Brawner’s Brawl [12 Turns]</t>
  </si>
  <si>
    <t>22: Burnside’s Bridge [10 Turns]</t>
  </si>
  <si>
    <t>01: First Contact! [7 Turns]</t>
  </si>
  <si>
    <t>12: We shall soon be In It [12 Turns]</t>
  </si>
  <si>
    <t>02a: Out of the Mist [36 Turns]</t>
  </si>
  <si>
    <t>20: Boys, Give them Rocks! [4 Turns]</t>
  </si>
  <si>
    <t>09: Culp’s Hill, Bloody Hill [20 Turns]</t>
  </si>
  <si>
    <t>12: Smashing the Nest [7 Turns]</t>
  </si>
  <si>
    <t>11: Like a Pack of Wolves [6 Turns]</t>
  </si>
  <si>
    <t>04: The Creole’s Plan [28 Turns]</t>
  </si>
  <si>
    <t>13a: A Bellyful o’ Fightin’ [10 Turns]</t>
  </si>
  <si>
    <t>08: Sherman’s First Line [8 Turns]</t>
  </si>
  <si>
    <t>06: Johnston’s Attack [85 Turns]</t>
  </si>
  <si>
    <t>04: But for a Few More Men [135 Turns]</t>
  </si>
  <si>
    <t>15b: The Second Day [30 Turns]</t>
  </si>
  <si>
    <t>11: Stirring up the Hornets [9 Turns]</t>
  </si>
  <si>
    <t>03: McLaws Arrives [38 Turns]</t>
  </si>
  <si>
    <t>10: The Battle of Brawner’s Farm [7 Turns]</t>
  </si>
  <si>
    <t>07: Forward, Bucktails! [6 Turns]</t>
  </si>
  <si>
    <t>10: Hooker’s Debut [45 Turns]</t>
  </si>
  <si>
    <t>17: Whirlwind of Death [14 Turns]</t>
  </si>
  <si>
    <t>04a: Decisions, Decisions! [51 Turns]</t>
  </si>
  <si>
    <t>15: Yankees Resurgent [28 Turns]</t>
  </si>
  <si>
    <t>05: Cold Steel, Boys! [10 Turns]</t>
  </si>
  <si>
    <t>02: Blackburn’s Ford [11 Turns]</t>
  </si>
  <si>
    <t>13b: The Day Before [27 Turns]</t>
  </si>
  <si>
    <t>04h: Decisions, Decisions! [51 Turns]</t>
  </si>
  <si>
    <t>04: Take them Anyhow [10 Turns]</t>
  </si>
  <si>
    <t>13: Another Bloody Morning [24 Turns]</t>
  </si>
  <si>
    <t>23: Rohring Good Time [23 Turns]</t>
  </si>
  <si>
    <t>16: The Battle of Prairie Grove [18 Turns]</t>
  </si>
  <si>
    <t>20: The Ninth’s Attack [27 Turns]</t>
  </si>
  <si>
    <t>07: Faces to the Foe [8 Turns]</t>
  </si>
  <si>
    <t>13: Last Chance for Glory [10 Turns]</t>
  </si>
  <si>
    <t>10: A Brief Respite [27 Turns]</t>
  </si>
  <si>
    <t>19: Bloody Lane [12 Turns]</t>
  </si>
  <si>
    <t>14: Concerted Effort [24 Turns]</t>
  </si>
  <si>
    <t>06: My Poor Orphans! [7 Turns]</t>
  </si>
  <si>
    <t>05h: Double Envelopment [16 Turns]</t>
  </si>
  <si>
    <t>03h: A Rock and a Hard Place [21 Turns]</t>
  </si>
  <si>
    <t>05: Look Out for Your Left [40 Turns]</t>
  </si>
  <si>
    <t>02: The Lyon’s Roar [18 Turns]</t>
  </si>
  <si>
    <t>14: Porter Hits the Right [27 Turns]</t>
  </si>
  <si>
    <t>07: The Devil’s Own Day [37 Turns]</t>
  </si>
  <si>
    <t>21: Richardson’s Attack [9 Turns]</t>
  </si>
  <si>
    <t>06: You are Turned! [34 Turns]</t>
  </si>
  <si>
    <t>01: The Lines Were Forming [84 Turns]</t>
  </si>
  <si>
    <t>24: Double Trouble [8 Turns]</t>
  </si>
  <si>
    <t>03: Hold On, Hold Out [78 Turns]</t>
  </si>
  <si>
    <t>13: We Shall Bag the Whole Crowd [26 Turns]</t>
  </si>
  <si>
    <t>16: No Cause for Delay [36 Turns]</t>
  </si>
  <si>
    <t>10b: Bragg’s Best Chance? [85 Turns]</t>
  </si>
  <si>
    <t>16b: The Rock of Chickamauga [30 Turns]</t>
  </si>
  <si>
    <t>19: All the King’s Men [33 Turns]</t>
  </si>
  <si>
    <t>18b: Bragg Avoids a Trap [60 Turns]</t>
  </si>
  <si>
    <t>05a: Double Envelopment [16 Turns]</t>
  </si>
  <si>
    <t>14: No Rest for the Weary [10 Turns]</t>
  </si>
  <si>
    <t>00ahist_Middleburg [12 Turns]</t>
  </si>
  <si>
    <t>CC / CG / 38</t>
  </si>
  <si>
    <t>CC / CG / 20</t>
  </si>
  <si>
    <t>03hist_Davis Bridge [43 Turns]</t>
  </si>
  <si>
    <t>CC / CG / 40</t>
  </si>
  <si>
    <t>CC / CG / 104</t>
  </si>
  <si>
    <t>CC / CG / 25</t>
  </si>
  <si>
    <t>01hist_Iuka [12 Turns]</t>
  </si>
  <si>
    <t>00ahistalt_Middleburg [15 Turns]</t>
  </si>
  <si>
    <t>CC / CG / 105</t>
  </si>
  <si>
    <t>CC / CG / 72</t>
  </si>
  <si>
    <t>00bhist_Britton’s Lane [17 Turns]</t>
  </si>
  <si>
    <t>CC / CG / 52</t>
  </si>
  <si>
    <t>02hist_Corinth-full [98 Turns]</t>
  </si>
  <si>
    <t>CC / CG / 6</t>
  </si>
  <si>
    <t>CC / CG / 78</t>
  </si>
  <si>
    <t>02hist2_Corinth-day2 [30 Turns]</t>
  </si>
  <si>
    <t>CC / btc_c1u1 / 92</t>
  </si>
  <si>
    <t>CC / CG / 90</t>
  </si>
  <si>
    <t>CC / CG / 15</t>
  </si>
  <si>
    <t>CC / CG / 45</t>
  </si>
  <si>
    <t>CC / CG / 98</t>
  </si>
  <si>
    <t>CC / CG / 50</t>
  </si>
  <si>
    <t>04: The Battle of Shiloh [91 Turns]</t>
  </si>
  <si>
    <t>CC / CG / 12</t>
  </si>
  <si>
    <t>08: What about the Fords? [12 Turns]</t>
  </si>
  <si>
    <t>CC / CG / 101</t>
  </si>
  <si>
    <t>10a: The Final Assault [24 Turns]</t>
  </si>
  <si>
    <t>02hist1_White House [14 Turns]</t>
  </si>
  <si>
    <t>CC / CG / 110</t>
  </si>
  <si>
    <t>CC / CG / 75</t>
  </si>
  <si>
    <t>18: Collision in the West Woods [9 Turns]</t>
  </si>
  <si>
    <t>CC / CG / 24</t>
  </si>
  <si>
    <t>CC / m_c1u1 / 92</t>
  </si>
  <si>
    <t>000started [9 Turns]</t>
  </si>
  <si>
    <t>CC / CG / 125</t>
  </si>
  <si>
    <t>CC / 04 / 36</t>
  </si>
  <si>
    <t>CC / CG / 92</t>
  </si>
  <si>
    <t>CC / H03 / 90</t>
  </si>
  <si>
    <t>CC / CG / 18</t>
  </si>
  <si>
    <t>15: Some Pointed Advice [10 Turns]</t>
  </si>
  <si>
    <t>CC / H02 / 90</t>
  </si>
  <si>
    <t>CC / GB001 / 149</t>
  </si>
  <si>
    <t>CC / GB002 / 21</t>
  </si>
  <si>
    <t>CC / CG / 13</t>
  </si>
  <si>
    <t>14a: Night Seemed to Quake &amp; Tremble [5 Turns]</t>
  </si>
  <si>
    <t>18a: Bragg Avoids a Trap [60 Turns]</t>
  </si>
  <si>
    <t>02hist1alt_White House_W [14 Turns]</t>
  </si>
  <si>
    <t>CC / CH01 / 280</t>
  </si>
  <si>
    <t>CC / GB002 / 36</t>
  </si>
  <si>
    <t>03hist1_Big Hill [13 Turns]</t>
  </si>
  <si>
    <t>CC / KoT / 70</t>
  </si>
  <si>
    <t>CC / CH03 / 48</t>
  </si>
  <si>
    <t>CC / FR01h / 50</t>
  </si>
  <si>
    <t>06: Turner’s Gap [10 Turns]</t>
  </si>
  <si>
    <t>00bhistalt_Britton’s Lane [17 Turns]</t>
  </si>
  <si>
    <t>CC / CG / 91</t>
  </si>
  <si>
    <t>CC / FR03a / 50</t>
  </si>
  <si>
    <t>CC / H01 / 90</t>
  </si>
  <si>
    <t>16: Yankee Stress Test [10 Turns]</t>
  </si>
  <si>
    <t>CC / BR01NF / 49</t>
  </si>
  <si>
    <t>CC / FB01 / 50</t>
  </si>
  <si>
    <t>CC / 1BR / 55</t>
  </si>
  <si>
    <t>CC / GBN01 / 149</t>
  </si>
  <si>
    <t>CC / CG / 55</t>
  </si>
  <si>
    <t>17: You Will Beat the Enemy Back [8 Turns]</t>
  </si>
  <si>
    <t>CC / 2BR / 80</t>
  </si>
  <si>
    <t>CC / CG / 30</t>
  </si>
  <si>
    <t>CC / CG / 21</t>
  </si>
  <si>
    <t>13b: A Bellyful o’ Fightin’ [10 Turns]</t>
  </si>
  <si>
    <t>CC / SP01 / 92</t>
  </si>
  <si>
    <t>CC / CHI01m / 114</t>
  </si>
  <si>
    <t>CC / CHH01 / 40</t>
  </si>
  <si>
    <t>14b: Night Seemed to Quake &amp; Tremble [5 Turns]</t>
  </si>
  <si>
    <t>07a: PR_Dunagin’s Farm H [14 Turns]</t>
  </si>
  <si>
    <t>CO / CB / 21</t>
  </si>
  <si>
    <t>CO / CG / 52</t>
  </si>
  <si>
    <t>CC / K01 / 20</t>
  </si>
  <si>
    <t>CO / CG / 21</t>
  </si>
  <si>
    <t>CO / CG / 11</t>
  </si>
  <si>
    <t>CO / CG / 18</t>
  </si>
  <si>
    <t>CO / CG / 24</t>
  </si>
  <si>
    <t>CO / LC / 21</t>
  </si>
  <si>
    <t>CC / o3h1 / 13</t>
  </si>
  <si>
    <t>09: Prairie Grove_H0500h [41 Turns]</t>
  </si>
  <si>
    <t>CO / PR / 21</t>
  </si>
  <si>
    <t>CO / LC / ??</t>
  </si>
  <si>
    <t>CO / PR / 24</t>
  </si>
  <si>
    <t>CO / OC / 17</t>
  </si>
  <si>
    <t>03: Wilson’s Creek_Histscn [21 Turns]</t>
  </si>
  <si>
    <t>CO / PR / 11</t>
  </si>
  <si>
    <t>09: Cane Hill Var [27 Turns]</t>
  </si>
  <si>
    <t>01: Boonville_Histscn [21 Turns]</t>
  </si>
  <si>
    <t>CO / PR / 103</t>
  </si>
  <si>
    <t>03histalt2_Davis Bridge_W [43 Turns]</t>
  </si>
  <si>
    <t>CC / Sh01 / 48</t>
  </si>
  <si>
    <t>CC / CHI01 / 114</t>
  </si>
  <si>
    <t>CC / WI / 90</t>
  </si>
  <si>
    <t>CC / CG / 37</t>
  </si>
  <si>
    <t>02hist1alt_White House [14 Turns]</t>
  </si>
  <si>
    <t>03c: Wilson’s Creek_Histvar [18 Turns]</t>
  </si>
  <si>
    <t>CC / TG / 36</t>
  </si>
  <si>
    <t>CO / 04 / 48</t>
  </si>
  <si>
    <t>CO / LC / 52</t>
  </si>
  <si>
    <t>CO / WC / 52</t>
  </si>
  <si>
    <t>CC / BEL01 / 37</t>
  </si>
  <si>
    <t>CO / LC / 23</t>
  </si>
  <si>
    <t>CC / CHH02 / 40</t>
  </si>
  <si>
    <t>00: Started [10 Turns]</t>
  </si>
  <si>
    <t>07d: PR_Elkhorn Tavern H [10 Turns]</t>
  </si>
  <si>
    <t>CC / CG / 103</t>
  </si>
  <si>
    <t>CO / CG / 14</t>
  </si>
  <si>
    <t>25: Timely Arrival [5 Turns]</t>
  </si>
  <si>
    <t>CO / PR / ??</t>
  </si>
  <si>
    <t>CO / 08 / 14</t>
  </si>
  <si>
    <t>CO / CG / 50</t>
  </si>
  <si>
    <t>CO / CG / 17</t>
  </si>
  <si>
    <t>CC / CG / 100</t>
  </si>
  <si>
    <t>13c: A Bellyful o’ Fightin’ [10 Turns]</t>
  </si>
  <si>
    <t>CO / 08 / 13</t>
  </si>
  <si>
    <t>CO / WC / 23</t>
  </si>
  <si>
    <t>CO / CG / 103</t>
  </si>
  <si>
    <t>CC / CG / 33</t>
  </si>
  <si>
    <t>CO / PR / 14</t>
  </si>
  <si>
    <t>03a: Bloody Hill_Histscn [11 Turns]</t>
  </si>
  <si>
    <t>CC / CG / 36</t>
  </si>
  <si>
    <t>CC / CG / 140</t>
  </si>
  <si>
    <t>07h: PR_full_unfixed_Supplied [94 Turns]</t>
  </si>
  <si>
    <t>CC / CC1 / 20</t>
  </si>
  <si>
    <t>09: Cane Hill Histscn [27 Turns]</t>
  </si>
  <si>
    <t>CO / CG / ??</t>
  </si>
  <si>
    <t>CC / FR02 / 20</t>
  </si>
  <si>
    <t>CO / CG / 23</t>
  </si>
  <si>
    <t>07c: PR_Leetown Hist [13 Turns]</t>
  </si>
  <si>
    <t>CC / CG / 35</t>
  </si>
  <si>
    <t>CC / CG / 23</t>
  </si>
  <si>
    <t>CO / CG / 22</t>
  </si>
  <si>
    <t>CO / CG / 16</t>
  </si>
  <si>
    <t>CF / CG / 20</t>
  </si>
  <si>
    <t>CF / CG / 15</t>
  </si>
  <si>
    <t>CC / SH01 / 48</t>
  </si>
  <si>
    <t>CC / WI01 / 100</t>
  </si>
  <si>
    <t>CF / CG / 36</t>
  </si>
  <si>
    <t>CF / CG / 16</t>
  </si>
  <si>
    <t>030: Franklin V.10 [31 Turns]</t>
  </si>
  <si>
    <t>CC / CK / 20</t>
  </si>
  <si>
    <t>011: Spring Hill V.2 [15 Turns]</t>
  </si>
  <si>
    <t>CC / B0 / 16</t>
  </si>
  <si>
    <t>CC / NFG01 / 149</t>
  </si>
  <si>
    <t>CF / CG / 18</t>
  </si>
  <si>
    <t>019: Spring Hill V.10 [75 Turns]</t>
  </si>
  <si>
    <t>CF / CG / 23</t>
  </si>
  <si>
    <t>CF / CG / 26</t>
  </si>
  <si>
    <t>065: Traveller’s Rest [15 Turns]</t>
  </si>
  <si>
    <t>CF / CG / 19</t>
  </si>
  <si>
    <t>CF / CG / 59</t>
  </si>
  <si>
    <t>005: Columbia V.4 [36 Turns]</t>
  </si>
  <si>
    <t>CC / GB003 / 21</t>
  </si>
  <si>
    <t>CO / CG / 42</t>
  </si>
  <si>
    <t>038: Overall's Creek V.1 [21 Turns]</t>
  </si>
  <si>
    <t>013: Spring Hill V.4 [14 Turns]</t>
  </si>
  <si>
    <t>CC / CM02 / 23</t>
  </si>
  <si>
    <t>020: Franklin (Hist) [10 Turns]</t>
  </si>
  <si>
    <t>07b: PR_Pea Ridge full H [94 Turns]</t>
  </si>
  <si>
    <t>CO / CG / 27</t>
  </si>
  <si>
    <t>CO / CG / 104</t>
  </si>
  <si>
    <t>CF / CG / 14</t>
  </si>
  <si>
    <t>001: Columbia [23 Turns]</t>
  </si>
  <si>
    <t>021: Franklin V.1 [13 Turns]</t>
  </si>
  <si>
    <t>CF / CG / 13</t>
  </si>
  <si>
    <t>CC / CG / 120</t>
  </si>
  <si>
    <t>CC / CM01 / 21</t>
  </si>
  <si>
    <t>CC / D01 / 21</t>
  </si>
  <si>
    <t>CC / FR04 / 27</t>
  </si>
  <si>
    <t>CC / BCR01 / 23</t>
  </si>
  <si>
    <t>CC / 3BR / 21</t>
  </si>
  <si>
    <t>5th Scenario in Gettysburg campaign</t>
  </si>
  <si>
    <t>CC / WINIII / 31</t>
  </si>
  <si>
    <t>031: Franklin V.11 [8 Turns]</t>
  </si>
  <si>
    <t>CO / CG / 41</t>
  </si>
  <si>
    <t>CF / CG / 40</t>
  </si>
  <si>
    <t>CC / CG / 80</t>
  </si>
  <si>
    <t>042: Nashville (Hist) [86 Turns]</t>
  </si>
  <si>
    <t>051: Nashville V.8 [34 Turns]</t>
  </si>
  <si>
    <t>CC / FD / 45</t>
  </si>
  <si>
    <t>CC / WINIIIh / 36</t>
  </si>
  <si>
    <t>032: Franklin V.12 [18 Turns]</t>
  </si>
  <si>
    <t>004: Columbia V.3 [20 Turns]</t>
  </si>
  <si>
    <t>CC / CH02 / 30</t>
  </si>
  <si>
    <t>CC / HFM61 / 22</t>
  </si>
  <si>
    <t>015: Spring Hill V.6 [16 Turns]</t>
  </si>
  <si>
    <t>025: Franklin V.5 [13 Turns]</t>
  </si>
  <si>
    <t>053: Nashville V.10 [36 Turns]</t>
  </si>
  <si>
    <t>003: Columbia V.2 [20 Turns]</t>
  </si>
  <si>
    <t>CF / CG / 33</t>
  </si>
  <si>
    <t>023: Franklin V.3 [18 Turns]</t>
  </si>
  <si>
    <t>CF / CG / 55</t>
  </si>
  <si>
    <t>CO / CG / 36</t>
  </si>
  <si>
    <t>03d: Wilson’s Creek_Histvar [18 Turns]</t>
  </si>
  <si>
    <t>062: Nashville V.19 [15 Turns]</t>
  </si>
  <si>
    <t>001: The Battle of Brandy Station – June 9 1863 (Var. 1) [47 Turns]</t>
  </si>
  <si>
    <t>CC / CG / 99</t>
  </si>
  <si>
    <t>Batlle of Newtonia</t>
  </si>
  <si>
    <t>Battle of Mackey's Creek Crossing</t>
  </si>
  <si>
    <t>287: The Whole Army moves North (Var. 17) [49 Turns]</t>
  </si>
  <si>
    <t>003: The Second Battle of Winchester – June 13 1863 (Var. 1) [86 Turns]</t>
  </si>
  <si>
    <t>!historical 4. Aldie - June 17 1863 [12 Turns]</t>
  </si>
  <si>
    <t>!historical 1.2.1 Culps Hill - July 2nd – Gettysburg [6 Turns]</t>
  </si>
  <si>
    <t>Prelim to Brandy Sation</t>
  </si>
  <si>
    <t>Battle of Corinth</t>
  </si>
  <si>
    <t>!historical 1.1 Gettysburg - July 1 1863 [44 Turns]</t>
  </si>
  <si>
    <t>2nd game of Campaign</t>
  </si>
  <si>
    <t>!historical 1. Gettysburg - July 1 - 3 1863 [156 Turns]</t>
  </si>
  <si>
    <t>Nashville battle in Franklin campaign</t>
  </si>
  <si>
    <t>090: Block the Crossings (Var. 3) [37 Turns]</t>
  </si>
  <si>
    <t>South Mountain June 27</t>
  </si>
  <si>
    <t>training</t>
  </si>
  <si>
    <t>Big Bethel</t>
  </si>
  <si>
    <t>Winchester</t>
  </si>
  <si>
    <t>Ozark campaign</t>
  </si>
  <si>
    <t>Battle of Spring Hill (Campaign Game I Battle)</t>
  </si>
  <si>
    <t>!historical 1.2 Gettysburg - July 2, 1863 [17 Turns]</t>
  </si>
  <si>
    <t>Campaign</t>
  </si>
  <si>
    <t>Shiloh1.02/H01</t>
  </si>
  <si>
    <t>Blind Scenario</t>
  </si>
  <si>
    <t>007: The Battle of Gettysburg – July 1 1863 (Var. 1) [158 Turns]</t>
  </si>
  <si>
    <t>Aldie Var 80</t>
  </si>
  <si>
    <t>!historical 1.3.1 Cavalry East - July 3rd – Gettysburg [19 Turns]</t>
  </si>
  <si>
    <t>Cane Hill</t>
  </si>
  <si>
    <t>Campaign - first engagement at Jackson</t>
  </si>
  <si>
    <t>Fight at Travellers Rest</t>
  </si>
  <si>
    <t>Wilson Creek</t>
  </si>
  <si>
    <t>Battle of Franklin. 2nd in campaign</t>
  </si>
  <si>
    <t>Aldie (var. 57)</t>
  </si>
  <si>
    <t>Winchester. 2nd in the campaign.</t>
  </si>
  <si>
    <t>Lyon's 1861 Missouri Campaign - Boonsville</t>
  </si>
  <si>
    <t>Battle of Noconnah Creek</t>
  </si>
  <si>
    <t>Nashville (Franklin Campaign)</t>
  </si>
  <si>
    <t>First Battle of Boonville, June 17, 1861 (Historic</t>
  </si>
  <si>
    <t>The Raid</t>
  </si>
  <si>
    <t>Fredericksburg/02</t>
  </si>
  <si>
    <t>Boonesborough</t>
  </si>
  <si>
    <t>Campaign game</t>
  </si>
  <si>
    <t>Hagerstown - Third battle in campaign</t>
  </si>
  <si>
    <t>Corinth - Oct 3-4</t>
  </si>
  <si>
    <t>Mizner v Armstrong</t>
  </si>
  <si>
    <t>Battle of Grand Junction</t>
  </si>
  <si>
    <t>Campaign Cornith Murphy holds Luka</t>
  </si>
  <si>
    <t>!historical 1.1.1 Opening Fight - July 1st – Gettysburg [4 Turns]</t>
  </si>
  <si>
    <t>Rebel Infestation</t>
  </si>
  <si>
    <t>Battle of Paducah</t>
  </si>
  <si>
    <t>Custom Scenario Fredericksburg</t>
  </si>
  <si>
    <t>Cane Hill(2nd Battle Ozark Campaign)</t>
  </si>
  <si>
    <t>Prairie Grove</t>
  </si>
  <si>
    <t>Campaign Game - Second Engagment at Corinth</t>
  </si>
  <si>
    <t>Nashville Mod for Hank Smiths FTW</t>
  </si>
  <si>
    <t>The Battle of Purdy, November 10, 1862</t>
  </si>
  <si>
    <t>Belmount/01</t>
  </si>
  <si>
    <t>Crisis in the Valley - (Winchester)</t>
  </si>
  <si>
    <t>Cane Hill-2nd Ozark Campaign.</t>
  </si>
  <si>
    <t>Paducah-1st game of Campaign.</t>
  </si>
  <si>
    <t>Down the pike they come (var. 9)</t>
  </si>
  <si>
    <t>4th battle of campaign</t>
  </si>
  <si>
    <t>5th battle of campaign</t>
  </si>
  <si>
    <t>Middleberg, 3rd in the campaign</t>
  </si>
  <si>
    <t>Pipe Creek, 5th in a campaign</t>
  </si>
  <si>
    <t>119: Shift East and North (Var. 3) [243 Turns]</t>
  </si>
  <si>
    <t>063: Encounters along South Mountain I (Var. 6) [15 Turns]</t>
  </si>
  <si>
    <t>02: Carthage_histscn [52 Turns]</t>
  </si>
  <si>
    <t>The Second Battle of Winchester, June 13 1863 (13)</t>
  </si>
  <si>
    <t>Battle of Pea Ridge</t>
  </si>
  <si>
    <t>Campaign Corinth - 2nd Battle</t>
  </si>
  <si>
    <t>Battle of Brandy Station June 9 1863 Var 6</t>
  </si>
  <si>
    <t>Corinth Campaign Battle 3</t>
  </si>
  <si>
    <t>Full Campaign</t>
  </si>
  <si>
    <t>Carnage at Franklin, Campaign Scenario 2</t>
  </si>
  <si>
    <t>Cashtown: Campaign Scenario 1</t>
  </si>
  <si>
    <t>Nashville: Campaign Scenario 3</t>
  </si>
  <si>
    <t>Sharpsburg CC/SH01/48</t>
  </si>
  <si>
    <t>Rappahannock: Scenario 2 of campaign.</t>
  </si>
  <si>
    <t>Cane Hill: Campaign Scenario 2</t>
  </si>
  <si>
    <t>Newtonia: Campaign Scenario 1</t>
  </si>
  <si>
    <t>Federicksburg/02</t>
  </si>
  <si>
    <t>Campaign 1</t>
  </si>
  <si>
    <t>Game two in a Campaign</t>
  </si>
  <si>
    <t>Rappahannock Station--game 1 of campaign</t>
  </si>
  <si>
    <t>Prairie Grove - Last battle in a campaign</t>
  </si>
  <si>
    <t>Blackburn - (What if?) Who dares wins. (EAW scale)</t>
  </si>
  <si>
    <t>The battle of Carthage</t>
  </si>
  <si>
    <t>The Battle of Purdy\cwlyc.a.c1u2</t>
  </si>
  <si>
    <t>Second Battle in the Pea Ridge Campaign</t>
  </si>
  <si>
    <t>Battle of Hatchie c23u4/40</t>
  </si>
  <si>
    <t>!historical 1.1.2 Oak Hill - July 1st – Gettysburg [6 Turns]</t>
  </si>
  <si>
    <t>2nd in Campaign</t>
  </si>
  <si>
    <t>3rd Scenario of campaign</t>
  </si>
  <si>
    <t>Tennessee Campaign</t>
  </si>
  <si>
    <t>Pearidge-first battle of campaign</t>
  </si>
  <si>
    <t>Campaign Game 1st Battle</t>
  </si>
  <si>
    <t>2nd Battle of the Campaing</t>
  </si>
  <si>
    <t>Middlegurg: Armstrong goes for broke</t>
  </si>
  <si>
    <t>!historical 1.1.3 Barlow and Early - July 1st – Gettysburg [5 Turns]</t>
  </si>
  <si>
    <t>Sharpsburg Var 37 Jun 25 1863</t>
  </si>
  <si>
    <t>1st battle</t>
  </si>
  <si>
    <t>Battle of Hatchie pjvdr_c23u4.scn</t>
  </si>
  <si>
    <t>Grand Junction / La Grange</t>
  </si>
  <si>
    <t>Battle near Warrenton in Campaign Sequence</t>
  </si>
  <si>
    <t>Custom Scenario "Wagoner's Fight"</t>
  </si>
  <si>
    <t>Rear Guard Custom Scenario</t>
  </si>
  <si>
    <t>Trouble on the way north (big Rappahannock map)</t>
  </si>
  <si>
    <t>Camp Game "To the Banks of the Ohio" (1st Battle)</t>
  </si>
  <si>
    <t>CC/CG/75 (First Battle in a Corinth Campaign)</t>
  </si>
  <si>
    <t>Fredericksburg</t>
  </si>
  <si>
    <t>Crush the rear guard (var 3)</t>
  </si>
  <si>
    <t>Battle 3 of Corinth Campaign</t>
  </si>
  <si>
    <t>LittleYellowCreek</t>
  </si>
  <si>
    <t>Pea Ridge Campaign 2nd Battle: Battle of Pea Ridge</t>
  </si>
  <si>
    <t>004: Sharpsburg – June 25 1863 (Var. 21) [24 Turns]</t>
  </si>
  <si>
    <t>Campaign - 1st Battle, The Battle of Pea Ridge</t>
  </si>
  <si>
    <t>2nd battle of Campaign Gettysburg - Winchester</t>
  </si>
  <si>
    <t>2nd of campaign--retreat from Paducah</t>
  </si>
  <si>
    <t>!historical 1.3.2 Culps Hill - July 3rd – Gettysburg [20 Turns]</t>
  </si>
  <si>
    <t>!HIST_Weather 1.2a Gettysburg - July 2 1863 5 am [53 Turns]</t>
  </si>
  <si>
    <t>07g: PR_full_Supplied [94 Turns]</t>
  </si>
  <si>
    <t>Last scenario in Ozark campaign game</t>
  </si>
  <si>
    <t>010: Spring Hill V.1 [21 Turns]</t>
  </si>
  <si>
    <t>6th battle of campaign</t>
  </si>
  <si>
    <t>7th battle of campaign</t>
  </si>
  <si>
    <t>Campaign - 3rd Battle - Warrenton</t>
  </si>
  <si>
    <t>Campaign - Brandy Station</t>
  </si>
  <si>
    <t>048: Nashville V.5 [59 Turns]</t>
  </si>
  <si>
    <t>Campaign game 1</t>
  </si>
  <si>
    <t>Second Battle of Paducah</t>
  </si>
  <si>
    <t>005: Aldie – June 17 1863 (Var. 4) [72 Turns]</t>
  </si>
  <si>
    <t>Union Pursuit from Little Yellow Creek/dlyc(a)....</t>
  </si>
  <si>
    <t>The Raid, June 29, 1863 (Var. 14)</t>
  </si>
  <si>
    <t>055: Nashville V.12 [36 Turns]</t>
  </si>
  <si>
    <t>065: Probing at Sharpsburg (Var. 3) [12 Turns]</t>
  </si>
  <si>
    <t>Campaign Gettysburg first engagement</t>
  </si>
  <si>
    <t>Campaign Scenario</t>
  </si>
  <si>
    <t>Campaign - Battle #1 Spring Hill</t>
  </si>
  <si>
    <t>CC/HOLDING OPEN ROSECRANS ESCAPE/CWLYC B _C1U2/90</t>
  </si>
  <si>
    <t>HCOO2v</t>
  </si>
  <si>
    <t>Campaign Battle #3 Defending the Crossing</t>
  </si>
  <si>
    <t>The Second Battle of Winchester, June 13, 1863</t>
  </si>
  <si>
    <t>Thoroughfare Gap</t>
  </si>
  <si>
    <t>Union Pursuit Little Yellow Creek</t>
  </si>
  <si>
    <t>Van Dorns Diversion</t>
  </si>
  <si>
    <t>Wilson's Creek</t>
  </si>
  <si>
    <t>Armageddon on the Potomac</t>
  </si>
  <si>
    <t>Elkhorn Tavern</t>
  </si>
  <si>
    <t>288: Probing Westward (Var. 13) [27 Turns]</t>
  </si>
  <si>
    <t>Full Franklin Campaign : first battle</t>
  </si>
  <si>
    <t>Third Engagement of Campaign at Davis's Bridge</t>
  </si>
  <si>
    <t>To the banks of the Ohio</t>
  </si>
  <si>
    <t>Uion pursuit little yellow creek</t>
  </si>
  <si>
    <t>Lexington variant 06d</t>
  </si>
  <si>
    <t>Campaign Game - Second Engagement at the Rappahann</t>
  </si>
  <si>
    <t>Martinsburg, June 14, 1863 (var. 48)</t>
  </si>
  <si>
    <t>The Battle of Brandy Station, June 9, 1863 (var. 8</t>
  </si>
  <si>
    <t>290: Rebel Infestation (Var. 9) [18 Turns]</t>
  </si>
  <si>
    <t>Battle of Franklin (2nd battle of the campaign)</t>
  </si>
  <si>
    <t>Like Lightning From The Sky</t>
  </si>
  <si>
    <t>1st scenario in Pea Ridge campaign</t>
  </si>
  <si>
    <t>Ely's Ford</t>
  </si>
  <si>
    <t>Campaign game 1st</t>
  </si>
  <si>
    <t>Battle of Gettysburg</t>
  </si>
  <si>
    <t>09: Prairie Grove_H1100 [25 Turns]</t>
  </si>
  <si>
    <t>!historical 3. Second Winchester - June 13 – 14 [86 Turns]</t>
  </si>
  <si>
    <t>custom</t>
  </si>
  <si>
    <t>CO/CG/Boonville</t>
  </si>
  <si>
    <t>Dunagin's farm- 2nd scenario in Pea Ridge campaign</t>
  </si>
  <si>
    <t>Second Battle of the Campaign - Davies Bridge</t>
  </si>
  <si>
    <t>Sharpsburg, June 25, 1863 (var. 18)</t>
  </si>
  <si>
    <t>Campaign Corinth - First engagement of Campaign</t>
  </si>
  <si>
    <t>Sharpsburg skirmish</t>
  </si>
  <si>
    <t>Battle of Pearidge, part 3 of campaign.</t>
  </si>
  <si>
    <t>Rear Guard custom scenario by Mike Mihalik</t>
  </si>
  <si>
    <t>Entrenched along Pipe Creek I (var. 5)</t>
  </si>
  <si>
    <t>Blackman's ford EAW1</t>
  </si>
  <si>
    <t>09: Prairie Grove_H0500 [41 Turns]</t>
  </si>
  <si>
    <t>Martinsburg, 2nd battle of the full campaign.</t>
  </si>
  <si>
    <t>3st Battle of Ozark Campaign-Prairie Grove</t>
  </si>
  <si>
    <t>Battle of Ripley</t>
  </si>
  <si>
    <t>Battle of the Hatchie</t>
  </si>
  <si>
    <t>154: The Move North (Var. 37) [160 Turns]</t>
  </si>
  <si>
    <t>Miznar V Armstrong</t>
  </si>
  <si>
    <t>Murphy defends Iuka</t>
  </si>
  <si>
    <t>pajc1u1/ Race to the Crossroads/11/18/1862</t>
  </si>
  <si>
    <t>Price Strikes Again</t>
  </si>
  <si>
    <t>The Battle of Ripley</t>
  </si>
  <si>
    <t>Franklin Campaign</t>
  </si>
  <si>
    <t>Encounters Along South Mountain I (var. 1)</t>
  </si>
  <si>
    <t>Campaign Corinth first engagement</t>
  </si>
  <si>
    <t>Along the Pike (var 2)</t>
  </si>
  <si>
    <t>Armageddon on the Potomac I (var 8)</t>
  </si>
  <si>
    <t>The Battle of Brandy Station (var. 5)</t>
  </si>
  <si>
    <t>Franklin, 2nd Battle Tennessee Campaign</t>
  </si>
  <si>
    <t>Sharpsburg variant 20</t>
  </si>
  <si>
    <t>Custom scenario The Wilderness</t>
  </si>
  <si>
    <t>2nd battle of Campaign</t>
  </si>
  <si>
    <t>Encounters along South Mountain I (var. 7)</t>
  </si>
  <si>
    <t>The Army of the West Strikes Corinth</t>
  </si>
  <si>
    <t>194: Crush the Union Left! III (Var. 40) [160 Turns]</t>
  </si>
  <si>
    <t>Campaign Franklin - Battle #2 - Franklin</t>
  </si>
  <si>
    <t>Campaing - Battle #3 Nashville</t>
  </si>
  <si>
    <t>Crane Creek, Feb. 14, 1862</t>
  </si>
  <si>
    <t>First Battle of Boonville, June 27, 1861 variant</t>
  </si>
  <si>
    <t>Campaign first engagement</t>
  </si>
  <si>
    <t>082: The Fight North I (Var. 20) [272 Turns]</t>
  </si>
  <si>
    <t>02a: Hist Beaver Dam June 26 [23 Turns]</t>
  </si>
  <si>
    <t>1st game of campaign</t>
  </si>
  <si>
    <t>006: The Raid – June 29 1863 (Var. 13) [13 Turns]</t>
  </si>
  <si>
    <t>Rosecrans at Iuka, Sept.14, 1862</t>
  </si>
  <si>
    <t>02c: Hist Beaver Dam June 26 [15 Turns]</t>
  </si>
  <si>
    <t>Nashville, 3rd Battle Tennessee Camp. HPS Franklin</t>
  </si>
  <si>
    <t>Culp's Hill</t>
  </si>
  <si>
    <t>02b: Hist Beaver Dam June 26 [23 Turns]</t>
  </si>
  <si>
    <t>03c: Var_Gaines’s Mill June 27 [29 Turns]</t>
  </si>
  <si>
    <t>Campaign game ??? no name for individual scenario?</t>
  </si>
  <si>
    <t>08a: Hist 7 Days Campaign [407 Turns]</t>
  </si>
  <si>
    <t>MacDowell-1st Battle Pea Ridge Campaign-HPS Ozark</t>
  </si>
  <si>
    <t>01a: Hist Oak Grove June 25 [40 Turns]</t>
  </si>
  <si>
    <t>Old Tavern</t>
  </si>
  <si>
    <t>Campaign - 2nd battle</t>
  </si>
  <si>
    <t>Second scenario in the campaig....Franklin itself.</t>
  </si>
  <si>
    <t>3. OAK GROVE: June 25, 1862</t>
  </si>
  <si>
    <t>OLD TAVERN: June 25, 1862</t>
  </si>
  <si>
    <t>Battle of Dunagin's Farm, Feb 17, 1862 Historical</t>
  </si>
  <si>
    <t>Spring Hill</t>
  </si>
  <si>
    <t>Cane Hill, 2nd Battle Campaign Ozark, HPS Ozark</t>
  </si>
  <si>
    <t>Prairie Grove Dec 7, 1862</t>
  </si>
  <si>
    <t>Battle of Corinth -- 2nd engagement in the Campaig</t>
  </si>
  <si>
    <t>Nashville</t>
  </si>
  <si>
    <t>Shiloh Corinth Mode</t>
  </si>
  <si>
    <t>077: Meeting Engagement! IV (Var. 11) [213 Turns]</t>
  </si>
  <si>
    <t>289: Along the Southern Flank (Var. 6) [18 Turns]</t>
  </si>
  <si>
    <t>008: Falling Waters – July 12 1863 (Var. 1) [106 Turns]</t>
  </si>
  <si>
    <t>060: Nashville V.17 [87 Turns]</t>
  </si>
  <si>
    <t>Guarding the Crossing</t>
  </si>
  <si>
    <t>Sharpsburg\004</t>
  </si>
  <si>
    <t>03b: Hist Gaines’s Mill June 27 [29 Turns]</t>
  </si>
  <si>
    <t>Nashville - 3rd Battle of the Campaign</t>
  </si>
  <si>
    <t>279: Winchester Redux I (Var. 15) [216 Turns]</t>
  </si>
  <si>
    <t>00f: Var_Seven Pines May 31 – June 1 [51 Turns]</t>
  </si>
  <si>
    <t>Beaver Dam Creek</t>
  </si>
  <si>
    <t>Martinsburg</t>
  </si>
  <si>
    <t>00a: Hist Seven Pines May 31 – June 1 [82 Turns]</t>
  </si>
  <si>
    <t>First battle of a campaign</t>
  </si>
  <si>
    <t>2nd battle of a campaign</t>
  </si>
  <si>
    <t>cav battle</t>
  </si>
  <si>
    <t>Battle for Nashville</t>
  </si>
  <si>
    <t>Battle of Franklin Campaign Scenario</t>
  </si>
  <si>
    <t>Continuation of Corinth Campaign - Ripley Battle</t>
  </si>
  <si>
    <t>!historical 1.2.5 The Wheatfield - July 2nd – Gettysburg [4 Turns]</t>
  </si>
  <si>
    <t>Rappahanock Campaign Battle</t>
  </si>
  <si>
    <t>wc1u2 The Battle of Wilson's Creek. (Historical)</t>
  </si>
  <si>
    <t>294: Collision in Maryland (Var. 2) [205 Turns]</t>
  </si>
  <si>
    <t>156: Attack from the West (Var. 122) [212 Turns]</t>
  </si>
  <si>
    <t>First game of campaign</t>
  </si>
  <si>
    <t>Stuart's arrives</t>
  </si>
  <si>
    <t>Trap at McDowell</t>
  </si>
  <si>
    <t>Training 1.01</t>
  </si>
  <si>
    <t>!!whqt-m1.bte Custom Scenario by Rich Hamilton</t>
  </si>
  <si>
    <t>Battle of Nashville</t>
  </si>
  <si>
    <t>Campaign Game, (2nd battle)</t>
  </si>
  <si>
    <t>Nashville - 4th Battle of the Campaign</t>
  </si>
  <si>
    <t>00i: Var_Seven Pines May 31 – June 1 [110 Turns]</t>
  </si>
  <si>
    <t>Gaine's Mill</t>
  </si>
  <si>
    <t>offogotc1u1 - similar to Historical Beaver Creek</t>
  </si>
  <si>
    <t>First Engagement of Campaign Ozark - Newtonia</t>
  </si>
  <si>
    <t>4th battle of Campaign. Battle for Corinth</t>
  </si>
  <si>
    <t>170: Trouble on the way North IV (Var. 104) [216 Turns]</t>
  </si>
  <si>
    <t>Campaign Scenario- Battle for the Bull Run Gaps</t>
  </si>
  <si>
    <t>05c: Var_Savage Station June 29 [37 Turns]</t>
  </si>
  <si>
    <t>beaver dam</t>
  </si>
  <si>
    <t>02d: Hist Beaver Dam to GM June 26-27 [81 Turns]</t>
  </si>
  <si>
    <t>1st campaign game</t>
  </si>
  <si>
    <t>!historical 2. Brandy Station - June 9 [47 Turns]</t>
  </si>
  <si>
    <t>Custom Short Oak Hill</t>
  </si>
  <si>
    <t>The Battle of Corinth</t>
  </si>
  <si>
    <t>Battle of Purdy: Retreat from Corinth</t>
  </si>
  <si>
    <t>Second Battle of Winchester (Campaign scenario)</t>
  </si>
  <si>
    <t>Second Battle in Pea Ridge campaign</t>
  </si>
  <si>
    <t>Cedar Mountain (Corinth Mod)</t>
  </si>
  <si>
    <t>CC\The Battle of Jackson\cf_c2u3\105</t>
  </si>
  <si>
    <t>Campaign Franklin - Franklin_h0</t>
  </si>
  <si>
    <t>009: Spring Hill (Hist) [8 Turns]</t>
  </si>
  <si>
    <t>Revised Oak Hill</t>
  </si>
  <si>
    <t>Trouble on the way north (var#80)</t>
  </si>
  <si>
    <t>05a: Hist_Savage Station June 29 [39 Turns]</t>
  </si>
  <si>
    <t>017: Spring Hill V.8 [20 Turns]</t>
  </si>
  <si>
    <t>Longstreet's Charge -- a Mihalik custom scenario</t>
  </si>
  <si>
    <t>Sugar Creek-2nd battle-Pea Ridge Campaign</t>
  </si>
  <si>
    <t>!historical 1.2.4 Little Round Top - July 2nd – Gettysburg [7 Turns]</t>
  </si>
  <si>
    <t>Modified Oak Hill</t>
  </si>
  <si>
    <t>2. OLD TAVERN: June 25, 1862</t>
  </si>
  <si>
    <t>4th Battle Tennessee Campaign, (Nashville)</t>
  </si>
  <si>
    <t>uwlyc(b)-c2u2 Missouri holds the line at Bay Spr</t>
  </si>
  <si>
    <t>Battle of Seven Pines 0h</t>
  </si>
  <si>
    <t>c4u3</t>
  </si>
  <si>
    <t>October</t>
  </si>
  <si>
    <t>Franklin</t>
  </si>
  <si>
    <t>The raid</t>
  </si>
  <si>
    <t>Campaign Scenario 2: Cane Hill (05FEB0247)</t>
  </si>
  <si>
    <t>Campaign Scenario 3: Reed Mountain</t>
  </si>
  <si>
    <t>The Battle of Pea Ridge 1862</t>
  </si>
  <si>
    <t>03a: Hist Gaines’s Mill June 27 [32 Turns]</t>
  </si>
  <si>
    <t>5th Campaign Scenario: Paducah</t>
  </si>
  <si>
    <t>000: Getting Started [6 Turns]</t>
  </si>
  <si>
    <t>117: Defense of the Gaps (Var. 29) [72 Turns]</t>
  </si>
  <si>
    <t>031: Falling Waters July 13 1863 (Var. 1) [49 Turns]</t>
  </si>
  <si>
    <t>pjvdr_c1u1 Armstrong raids the M&amp;O, October 7th, 1862 /25</t>
  </si>
  <si>
    <t>pjvdr_c2u1 The Battle of Corinth, October 3-4, 1862 /104</t>
  </si>
  <si>
    <t>rrr_c1u1 The Battle of Corinth, October 24-25, 1862 /104</t>
  </si>
  <si>
    <t>uwh_c1u1 Armstrong raids the M&amp;O, October 7th, 1862 /25</t>
  </si>
  <si>
    <t>01b: Hist Oak Grove June 25 [39 Turns]</t>
  </si>
  <si>
    <t>cc c1u1 Trap at McDowell Feb 15, 1862 /22</t>
  </si>
  <si>
    <t>ch c1u2 Battle of Cane Hill, Nov. 28, 1862 /27</t>
  </si>
  <si>
    <t>n c1u1 The Battle of Newtonia, Sept 30, 1862 (Hist) /14</t>
  </si>
  <si>
    <t>off_c1u1.scn 1. Beaver Dam to Gaines's Mill - June 26-27, 1862 /81</t>
  </si>
  <si>
    <t>off_c3u1.scn 7. Return to Seven Pines - June 26-27, 1862 /81</t>
  </si>
  <si>
    <t>og_c1u1.scn 1. OAK GROVE (Historical battle setup): June 25, 1862 /23</t>
  </si>
  <si>
    <t>pgcvch c1u2 Prairie Grove Campaign,Dec 7, 1862 /41</t>
  </si>
  <si>
    <t>pr c3u3 The Battle of Pea Ridge /103</t>
  </si>
  <si>
    <t>001: Bel_Belmont revisited [18 Turns]</t>
  </si>
  <si>
    <t>cwlyc(b)_c2u12 Skirmish at Farmington Heights,Sept 18, 1862 /15</t>
  </si>
  <si>
    <t>059: Marengo in the Heartland VI (Var. 19) [272 Turns]</t>
  </si>
  <si>
    <t>034: Franklin V.14 [36 Turns]</t>
  </si>
  <si>
    <t>paj_c1u1 Race to the Crossroads, November 18, 1862 /37</t>
  </si>
  <si>
    <t>04a: Hist_Golding’s Farm June 28 [40 Turns]</t>
  </si>
  <si>
    <t>bbwos2_c2u2.scn 4. Bottom's Bridge and W.O. Swamp: June 30 - July 1 /95</t>
  </si>
  <si>
    <t>161: Trouble on the way North III (Var. 95) [216 Turns]</t>
  </si>
  <si>
    <t>057: Nashville V.14 [30 Turns]</t>
  </si>
  <si>
    <t>02a: Carthage_histvar [52 Turns]</t>
  </si>
  <si>
    <t>178: Early Envelopment II (Var. 2) [216 Turns]</t>
  </si>
  <si>
    <t>Iuka_C1U4 The Battle of Little Yellow Creek, Sept. 17, 1862 /40</t>
  </si>
  <si>
    <t>otto_c1u1 The Battle of Paducah, November 24-25, 1862 /75</t>
  </si>
  <si>
    <t>00b: Var_Seven Pines May 31 – June 1 [82 Turns]</t>
  </si>
  <si>
    <t>off_c3u1.scn 7. Return to Seven Pines - June 26-27, 1862 /101</t>
  </si>
  <si>
    <t>opening_c1u1 Murphy defends Iuka, Sept. 14, 1862 /38</t>
  </si>
  <si>
    <t>og_c1u2.scn 2. OLD TAVERN: June 25, 1862 /23</t>
  </si>
  <si>
    <t>005: Bel_Pillow Attacks Grant [18 Turns]</t>
  </si>
  <si>
    <t>105: MS_Buell and Hardee at M.S. [36 Turns]</t>
  </si>
  <si>
    <t>og_c2u1.scn 3. OAK GROVE: June 25, 1862 /23</t>
  </si>
  <si>
    <t>08: Newtonia Histscn [11 Turns]</t>
  </si>
  <si>
    <t>offogot_c2u1.scn 4. Return to Seven Pines - June 26-27, 1862 /101</t>
  </si>
  <si>
    <t>080: Jk_Battle of Jackson [46 Turns]</t>
  </si>
  <si>
    <t>pr c1u2 The Battle of Pea Ridge /103</t>
  </si>
  <si>
    <t>04: Lexington Sept 18 H [33 Turns]</t>
  </si>
  <si>
    <t>CHI01 Battle of Chickamauga /114</t>
  </si>
  <si>
    <t>102: Skirmish near Gettysburg (Var. 5) [12 Turns]</t>
  </si>
  <si>
    <t>02b: Carthage_hist7p [7 Turns]</t>
  </si>
  <si>
    <t>rrr_c2u3 The Battle of Corinth, October 24-25, 1862 /104</t>
  </si>
  <si>
    <t>004: Bel_Belmont_Landing (Hist) [20 Turns]</t>
  </si>
  <si>
    <t>05: Lexington Sept 19 H [27 Turns]</t>
  </si>
  <si>
    <t>opening_c1u3 Rosecrans at Iuka, Sept.14, 1862 /38</t>
  </si>
  <si>
    <t>rr_c1u1 The Battle of Corinth, October 24-25, 1862 /104</t>
  </si>
  <si>
    <t>lsc c1u1 Action at Little Sugar Creek, Feb. 17, 1862 /14</t>
  </si>
  <si>
    <t>102: MS_Onto Logan’s Cross Roads (Sun) [26 Turns]</t>
  </si>
  <si>
    <t>163: Offensive Preparations Interrupted III (Var. 66) [216 Turns]</t>
  </si>
  <si>
    <t>182: Offensive Preparations Interrupted I (Var. 120) [216 Turns]</t>
  </si>
  <si>
    <t>boon c1u2 First Battle of Boonville June 27 1861 variant /21</t>
  </si>
  <si>
    <t>05b: Hist_Savage Station June 29 [37 Turns]</t>
  </si>
  <si>
    <t>06c: Lexington Sept 12 Var [27 Turns]</t>
  </si>
  <si>
    <t>opening_c2u1 The Army of the West strikes Corinth, Sept. 15-16, 1862 /104</t>
  </si>
  <si>
    <t>rr_c3u1 The Battle of Corinth, October 24-25, 1862 /104</t>
  </si>
  <si>
    <t>06c: Camp_Glendale to Malvern Hill [114 Turns]</t>
  </si>
  <si>
    <t>off_c2u1.scn 4. Beaver Dam to Gaines's Mill - June 26-27, 1862 /81</t>
  </si>
  <si>
    <t>010: Ca_Pope Defends Cairo [40 Turns]</t>
  </si>
  <si>
    <t>pjvdr_c1u4 Backs to the wall, Oct. 4, 1862 /50</t>
  </si>
  <si>
    <t>002: Bel_Belmont_Advance (Hist) [18 Turns]</t>
  </si>
  <si>
    <t>129: NM_Battle on the Mississippi River [20 Turns]</t>
  </si>
  <si>
    <t>rr_c1u2 The Battle of Corinth, October 24-25, 1862 /104</t>
  </si>
  <si>
    <t>uwlyc(a)_c2u2 Missouri holds the line at Bay Springs, Sept 18, 1862 /20</t>
  </si>
  <si>
    <t>cf_c2u3 The Battle of Jackson, Nov. 15, 1962 /105</t>
  </si>
  <si>
    <t>114: MS_Battle of Mill Springs (Hist) [10 Turns]</t>
  </si>
  <si>
    <t>024: FD_Day 1 (Hist) [21 Turns]</t>
  </si>
  <si>
    <t>107: MS_East Tennessee Defense [68 Turns]</t>
  </si>
  <si>
    <t>201: ZZ_Naval Warfare (20 Turns)</t>
  </si>
  <si>
    <t>rr_c1u3 The Battle of Corinth, October 24-25, 1862 /104</t>
  </si>
  <si>
    <t>wc c1u1 The Battle of Wilson's Creek, Aug 10, 1861 variant /23</t>
  </si>
  <si>
    <t>006: Bel_Polk Refuses Pillow [15 Turns]</t>
  </si>
  <si>
    <t>otto_c2u2 The Battle of Paducah, November 24-25, 1862 /75</t>
  </si>
  <si>
    <t>off_c2u2.scn 5. Beaver Dam to Gaines's Mill - June 26-27, 1862 /81</t>
  </si>
  <si>
    <t>pr c2u1 The Battle of Pea Ridge /103</t>
  </si>
  <si>
    <t>03e: Spring River_What If [27 Turn]</t>
  </si>
  <si>
    <t>01F Battle of Iuka-Frost PDT /12</t>
  </si>
  <si>
    <t>pg c2u1 Prairie Grove Campaign,Dec 7, 1862 /41</t>
  </si>
  <si>
    <t>051: FH_Fort Henry (Hist) [12 Turns]</t>
  </si>
  <si>
    <t>122: NM_Battle of New Madrid (Hist) [40 Turns]</t>
  </si>
  <si>
    <t>063: Fk_Blood on the Road to Franklin [40 Turns]</t>
  </si>
  <si>
    <t>101: MS_Onto Logan’s Cross Roads (Hist) [26 Turns]</t>
  </si>
  <si>
    <t>162: Trouble on the way North I (Var. 36) [216 Turns]</t>
  </si>
  <si>
    <t>01c: Var_Oak Grove June 25 [39 Turns]</t>
  </si>
  <si>
    <t>015: Co_Defending Columbia [22 Turns]</t>
  </si>
  <si>
    <t>offogot_c1u2.scn 2. Beaver Dam to Gaines's Mill - June 26-27, 1862 /81</t>
  </si>
  <si>
    <t>ss_c1u2.scn 2. Savage Station - June 29, 1862 /37</t>
  </si>
  <si>
    <t>068: Along the Pike (Var. 4) [12 Turns]</t>
  </si>
  <si>
    <t>vdd_c4u1 Van Dorn's diversion, Sept. 16, 1862 /52</t>
  </si>
  <si>
    <t>055: FH_Help from Ft Donelson [18 Turns]</t>
  </si>
  <si>
    <t>cc c1u2 Crane Creek, Feb. 14, 1862 /16</t>
  </si>
  <si>
    <t>144: Sh_Battle of Shiloh (Hist) [86 Turns]</t>
  </si>
  <si>
    <t>07e: PR_Pea Ridge Day 2 H [15 Turns]</t>
  </si>
  <si>
    <t>dbr_c1u1 Battle of Davis Bridge, Oct 26, 1862 /45</t>
  </si>
  <si>
    <t>277: From out of the Valley VII (Var. 78) [216 Turns]</t>
  </si>
  <si>
    <t>Rear Guard Custon Scenario July 5, 1863 /25</t>
  </si>
  <si>
    <t>013: CK_Calf Killer Creek [40 Turns]</t>
  </si>
  <si>
    <t>058: FH_Help has Arrived (Eastport) [16 Turns]</t>
  </si>
  <si>
    <t>052: Rebels in Gettysburg! (Var. 7) [224 Turns]</t>
  </si>
  <si>
    <t>032: FD_Day 3 (Hist) [20 Turns]</t>
  </si>
  <si>
    <t>018: Co_The Fight at Columbia [28 Turns]</t>
  </si>
  <si>
    <t>203: North of the Rail Line II (Var. 3) [104 Turns]</t>
  </si>
  <si>
    <t>lsc c1u2 Action at Little Sugar Creek, Feb. 17, 1862 /11</t>
  </si>
  <si>
    <t>096: From Out of the West VIII (Var. 17) [232 Turns]</t>
  </si>
  <si>
    <t>033: FD_Day 4 Breakout (Hist) [33 Turns]</t>
  </si>
  <si>
    <t>2BR Battle of 2nd Bull Run /80</t>
  </si>
  <si>
    <t>cf_c3u3 Meeting Engagement along the Wolf, Nov. 13, 1862 /105</t>
  </si>
  <si>
    <t>040: FD_Feb 15th Day of Battle [28 Turns]</t>
  </si>
  <si>
    <t>038: Gregg Moves West (Var. 6) [15 Turns]</t>
  </si>
  <si>
    <t>00j: Var_Seven Pines May 31 – June 1 [110 Turns]</t>
  </si>
  <si>
    <t>off_c3u2.scn 8. Return to Seven Pines - June 26-27, 1862 /101</t>
  </si>
  <si>
    <t>otto_c2u3 The Battle of Paducah, November 24-25, 1862 /75</t>
  </si>
  <si>
    <t>059: FH_Retreat and Pursuit from FH [15 Turns]</t>
  </si>
  <si>
    <t>pr c2u3 The Battle of Pea Ridge /103</t>
  </si>
  <si>
    <t>00h: Var_Seven Pines May 31 – June 1 [78 Turns]</t>
  </si>
  <si>
    <t>057: FH_Help has arrived at Ft Henry [16 Turns]</t>
  </si>
  <si>
    <t>ctrc1u1_c1u1.scn 1. Chickahominy to Richmond - June 28-29, 1862 /117</t>
  </si>
  <si>
    <t>cc c2u2 Crane Creek, Feb. 14, 1862 /16</t>
  </si>
  <si>
    <t>lsc c2u2 Action at Little Sugar Creek, Feb. 17, 1862 /11</t>
  </si>
  <si>
    <t>002: Race to the River (Var. 5) [156 Turns]</t>
  </si>
  <si>
    <t>00e: Hist_Seven Pines May 31 – June 1 [51 Turns]</t>
  </si>
  <si>
    <t>220: On a Collision Course V (Var. 20) [216 Turns]</t>
  </si>
  <si>
    <t>053: Marengo in the Heartland I (Var. 9) [272 Turns]</t>
  </si>
  <si>
    <t>06a: Hist Glendale June 30 [40 Turns]</t>
  </si>
  <si>
    <t>rrr_c3u3 The Battle of Corinth, October 24-25, 1862 /104</t>
  </si>
  <si>
    <t>pr c3u2 The Battle of Pea Ridge /103</t>
  </si>
  <si>
    <t>171: The Direct Approach I (Var. 5) [216 Turns]</t>
  </si>
  <si>
    <t>pr c3u1 The Battle of Pea Ridge /103</t>
  </si>
  <si>
    <t>068: Fk_The Mother of Battles [86 Turns]</t>
  </si>
  <si>
    <t>073: Fr_Johnston attacks Buell [44 Turns]</t>
  </si>
  <si>
    <t>108: Entrenched along Pipe Creek III (Var. 5) [213 Turns]</t>
  </si>
  <si>
    <t>228: On a Collision Course XIII (Var. 27) [216 Turns]</t>
  </si>
  <si>
    <t>opening_c1u2 Stanley bolsters Iuka's defenses, Sept.14, 1862 /38</t>
  </si>
  <si>
    <t>03hist1_Big Hill Young's Bridge: Bowen Saves the Army, Oct. 5, 1862 /13</t>
  </si>
  <si>
    <t>rrr_c2u1 The Battle of Corinth, October 24-25, 1862 /104</t>
  </si>
  <si>
    <t>07a: Hist Malvern Hill July 1 [43 Turns]</t>
  </si>
  <si>
    <t>018: Spring Hill V.9 [36 Turns]</t>
  </si>
  <si>
    <t>pjvdr_c4u2 The Battle of Corinth, October 3-4, 1862 /104</t>
  </si>
  <si>
    <t>070: Fr_A Grand Battle [86 Turns]</t>
  </si>
  <si>
    <t>086: Jk_Grant from the East [40 Turns]</t>
  </si>
  <si>
    <t>100: MS_Advance onto Mill S. (Hist) [12 Turns]</t>
  </si>
  <si>
    <t>ch c2u2 Battle of Cane Hill, Nov. 28, 1862 /27</t>
  </si>
  <si>
    <t>115: MS_Battle of Mill Springs (Sun) [18 Turns]</t>
  </si>
  <si>
    <t>pfttc_c12u1 Raid on Bethel Station, September 19, 1862 /12</t>
  </si>
  <si>
    <t>007: Ca_A Bad Day Near Cairo [18 Turns]</t>
  </si>
  <si>
    <t>010: Scrap East of the Mountains (Var. 23) [86 Turns]</t>
  </si>
  <si>
    <t>183: The Unexpected IV (Var. 23) [216 Turns]</t>
  </si>
  <si>
    <t>gwoshu_c2u1.scn 2. Glendale to Malvern Hill: June 30 - July 1, 1862 /80</t>
  </si>
  <si>
    <t>ss_c2u1.scn 3. Savage Station - June 29, 1862 /37</t>
  </si>
  <si>
    <t>pr c1u1 The Battle of Pea Ridge /103</t>
  </si>
  <si>
    <t>pr c2u2 The Battle of Pea Ridge /103</t>
  </si>
  <si>
    <t>boon c2u1 First Battle of Boonville June 27 1861 variant /21</t>
  </si>
  <si>
    <t>ch c1u1 Battle of Cane Hill, Nov. 28, 1862 (Historical) /27</t>
  </si>
  <si>
    <t>WINIII Battle of Winchester-Balanced /90</t>
  </si>
  <si>
    <t>019: Co_The Fight at Columbia v.1 [28 Turns]</t>
  </si>
  <si>
    <t>bbwos2_c1u2.scn 2. Bottom's Bridge and W.O. Swamp: June 30 - July 1 /95</t>
  </si>
  <si>
    <t>150: Attack on a Broad Front (Var. 2) [160 Turns]</t>
  </si>
  <si>
    <t>og_c2u2.scn 4. OLD TAVERN: June 25, 1862 /23</t>
  </si>
  <si>
    <t>042: FD_Feb 15th Day of Battle (v.2) [28 Turns]</t>
  </si>
  <si>
    <t>003: Bel_Belmont_Advance (Alter OB) [18 Turns]</t>
  </si>
  <si>
    <t>146: Sh_Battle of Shiloh (v.2) [86 Turns]</t>
  </si>
  <si>
    <t>069: Fk_Union Drive at Spring Hill [56 Turns]</t>
  </si>
  <si>
    <t>043: Nashville (Hist) [27 Turns]</t>
  </si>
  <si>
    <t>034: Entrenched along Pipe Creek I (Var. 1) [202 Turns]</t>
  </si>
  <si>
    <t>035: Franklin V.15 [33 Turns]</t>
  </si>
  <si>
    <t>crosslex24c2u1 Battle of Lexington, June 24, 1861 /45</t>
  </si>
  <si>
    <t>175: Sh_Rain Comes [86 Turns]</t>
  </si>
  <si>
    <t>155: Sh_Grant is Ready [40 Turns]</t>
  </si>
  <si>
    <t>pjvdr_c23u4 The Battle of the Hatchie, October 2, 1862 /40</t>
  </si>
  <si>
    <t>CHH02 Battle of Champion's Hill - Historical /40</t>
  </si>
  <si>
    <t>crosscar5_c1u12 The Battle of Carthage, July 5, 1861 (Hist) /52</t>
  </si>
  <si>
    <t>012: Ca_Rebels at Cairo [26 Turns]</t>
  </si>
  <si>
    <t>ctrsiege2.scn 2. Siege of Richmond - July 10, 1862 /133</t>
  </si>
  <si>
    <t>Iuka_C1U2 The Battle of Little Yellow Creek, Sept. 17, 1862 /40</t>
  </si>
  <si>
    <t>078: Meeting Engagement! III (Var. 11) [213 Turns]</t>
  </si>
  <si>
    <t>cf_c3u1 Battle of Grand Junction, Nov. 13, 1862 /105</t>
  </si>
  <si>
    <t>061: Marengo in the Heartland VIII (Var. 46) [272 Turns]</t>
  </si>
  <si>
    <t>pjvdr_c2u3 The Battle of Corinth, October 3-4, 1862 /104</t>
  </si>
  <si>
    <t>087: Three Approaches II (Var. 11) [213 Turns]</t>
  </si>
  <si>
    <t>ctrsiege1.scn 1. Siege of Richmond - July 10, 1862 /133</t>
  </si>
  <si>
    <t>gwos2_c1u1.scn 1. Glendale to Malvern Hill: June 30 - July 1, 1862 /80</t>
  </si>
  <si>
    <t>044: Nashville V.1 [68 Turns]</t>
  </si>
  <si>
    <t>130: NM_Defend New Madrid [26 Turns]</t>
  </si>
  <si>
    <t>020: Pipe Creek Assault – Balanced (Var. 1) [191 Turns]</t>
  </si>
  <si>
    <t>008: Ca_Hardee at Cairo [40 Turns]</t>
  </si>
  <si>
    <t>022: Co_The Fight at Columbia v.4 [28 Turns]</t>
  </si>
  <si>
    <t>off_c1u3.scn 3. Beaver Dam to Gaines's Mill - June 26-27, 1862 /81</t>
  </si>
  <si>
    <t>wc c2u1 The Battle of Wilson's Creek, Aug 10, 1861 variant /23</t>
  </si>
  <si>
    <t>028: FD_Day 2 (Hist) [22 Turns]</t>
  </si>
  <si>
    <t>078: Jk_A Divisional Clash [18 Turns]</t>
  </si>
  <si>
    <t>182: Sh_Assault on Sherman (Hist) [10 Turns]</t>
  </si>
  <si>
    <t>072: Fr_ Cavalry Fight at Frankfort [18 Turns]</t>
  </si>
  <si>
    <t>103: MS_Battle of Beech Grove [15 Turns]</t>
  </si>
  <si>
    <t>cf_c1u2 Haynie faces destruction, Nov. 15, 1962 /105</t>
  </si>
  <si>
    <t>g2wos2_c1u1.scn 1. Glendale to Malvern Hill: June 30 - July 1, 1862 /80</t>
  </si>
  <si>
    <t>041: FD_Feb 15th Day of Battle (v.1) [28 Turns]</t>
  </si>
  <si>
    <t>013: Stand on Pipe Creek (Var. 65) [176 Turns]</t>
  </si>
  <si>
    <t>171: Sh_Place of Peace! [40 Turns]</t>
  </si>
  <si>
    <t>boon c2u2 First Battle of Boonville June 27 1861 variant /21</t>
  </si>
  <si>
    <t>054: Nashville V.11 [36 Turns]</t>
  </si>
  <si>
    <t>07b: Hist Malvern Hill July 1 [32 Turns]</t>
  </si>
  <si>
    <t>!historical 1.3.4 Cavalry South - July 3rd – Gettysburg [6 Turns]</t>
  </si>
  <si>
    <t>Iuka_C2U2</t>
  </si>
  <si>
    <t>ss_c1u1.scn 1. Savage Station - June 29, 1862 /37</t>
  </si>
  <si>
    <t>137: Nv_Battle of Nashville [56 Turns]</t>
  </si>
  <si>
    <t>156: Sh_Grant is Ready (v.1) [86 Turns]</t>
  </si>
  <si>
    <t>sshill_c2u1.scn 3(Hill). Savage Station - June 29, 1862 /37</t>
  </si>
  <si>
    <t>082: Jk_Block Buell [15 Turns]</t>
  </si>
  <si>
    <t>103: The Crisis is at Hand I (Var. 5) [241 Turns]</t>
  </si>
  <si>
    <t>gwos2_c2u1.scn 2. Glendale to Malvern Hill: June 30 - July 1, 1862 /80</t>
  </si>
  <si>
    <t>offogot_c1u1.scn 1. Beaver Dam to Gaines's Mill - June 26-27, 1862 /81</t>
  </si>
  <si>
    <t>03b: Wilson’s Creek_Histscn [21 Turns]</t>
  </si>
  <si>
    <t>000: Getting Started [10 Turns]</t>
  </si>
  <si>
    <t>065: Fk_Fight at Spring Hill [18 Turns]</t>
  </si>
  <si>
    <t>180: Sh_Shiloh without Buell [70 Turns]</t>
  </si>
  <si>
    <t>chcvn c1u1 Battle of Cane Hill, Nov. 28, 1862 /27</t>
  </si>
  <si>
    <t>!historical 1.2a Gettysburg - July 2 1863 5 am [53 Turns]</t>
  </si>
  <si>
    <t>096: Jk_Three Pronged Attack (v.2) [30 Turns]</t>
  </si>
  <si>
    <t>002: Columbia V.1 [18 Turns]</t>
  </si>
  <si>
    <t>!historical 1.2.2 Cemetery Hill - July 2nd – Gettysburg [4 Turns]</t>
  </si>
  <si>
    <t>!historical 1.2.3 Devil's Den - July 2nd – Gettysburg [5 Turns]</t>
  </si>
  <si>
    <t>otto_c2u1 The Battle of Paducah, November 24-25, 1862 /75</t>
  </si>
  <si>
    <t>pgcvch c1u1 Prairie Grove Campaign,Dec 7, 1862 /41</t>
  </si>
  <si>
    <t>022: Crush the Rear Guard (Var. 3) [48 Turns]</t>
  </si>
  <si>
    <t>212: North of Waterloo Bridge I (Var. 30) [160 Turns]</t>
  </si>
  <si>
    <t>083: Jk_Buell vs. Bragg [30 Turns]</t>
  </si>
  <si>
    <t>!historical 1.3.3 Pickett’s Charge - July 3rd – Gettysburg [9 Turns]</t>
  </si>
  <si>
    <t>032: The Long Road South (Var. 42) [89 Turns]</t>
  </si>
  <si>
    <t>124: NM_Battle of New Madrid (v.2) [40 Turns]</t>
  </si>
  <si>
    <t>027: Franklin V.7 [13 Turns]</t>
  </si>
  <si>
    <t>157: Sh_The Hornet’s Nest (Hist) [9 Turns]</t>
  </si>
  <si>
    <t>170: Sh_Pittsburg Landing (Hist) [8 Turns]</t>
  </si>
  <si>
    <t>017: Co_Rear Guard Fight (v.1) [18 Turns]</t>
  </si>
  <si>
    <t>045: FD_Probe into Dover (Rain) [20 Turns]</t>
  </si>
  <si>
    <t>104: The Crisis is at Hand II (Var. 13) [241 Turns]</t>
  </si>
  <si>
    <t>081: Cavalry Skirmishes (Var. 32) [18 Turns]</t>
  </si>
  <si>
    <t>g2woshu_c2u1.scn 2. Glendale to Malvern Hill: June 30 - July 1, 1862 /80</t>
  </si>
  <si>
    <t>066: Fk_Forrest Fights [25 Turns]</t>
  </si>
  <si>
    <t>094: Jk_Three Pronged Attack [30 Turns]</t>
  </si>
  <si>
    <t>064: Nashville V.21 [10 Turns]</t>
  </si>
  <si>
    <t>Iuka_C1U1 Price Strikes Again!, September 17, 1862 /90</t>
  </si>
  <si>
    <t>09: Prairie Grove_H0720 [36 Turns]</t>
  </si>
  <si>
    <t>176: Sh_Sherman’s March [40 Turns]</t>
  </si>
  <si>
    <t>LCR004 Logans Cross Road /20</t>
  </si>
  <si>
    <t>205: The Sulphur Springs in June I (Var. 21) [160 Turns]</t>
  </si>
  <si>
    <t>1BR Battle of 1st Bull Run /55</t>
  </si>
  <si>
    <t>uwlyc(b)_c2u2 Missouri holds the line at Bay Springs, Sept 18, 1862 /20</t>
  </si>
  <si>
    <t>185: Trouble on the way North II (Var. 58) [216 Turns]</t>
  </si>
  <si>
    <t>145: Sh_Battle of Shiloh (v.1) [86 Turns]</t>
  </si>
  <si>
    <t>vdd_c23u1 Van Dorn's diversion, Sept. 16, 1862 /52</t>
  </si>
  <si>
    <t>pg c1u1 Prairie Grove Campaign,Dec 7, 1862 /41</t>
  </si>
  <si>
    <t>037: Overall’s Creek (Hist) [21 Turns]</t>
  </si>
  <si>
    <t>037: 2nd Corps Moves West (Var. 5) [46 Turns]</t>
  </si>
  <si>
    <t>009: Ca_Naval Action [20 Turns]</t>
  </si>
  <si>
    <t>202: ZZ_Naval Warfare (v.1) [28 Turns]</t>
  </si>
  <si>
    <t>05: Crittenden’s Attack [132 Turns]</t>
  </si>
  <si>
    <t>n c1u2 The Battle of Newtonia, Sept 30, 1862 /14</t>
  </si>
  <si>
    <t>040: An Interrupted Shift to the West (Var. 10) [46 Turns]</t>
  </si>
  <si>
    <t>crosslex24c2u2 Battle of Lexington, June 24, 1861 /45</t>
  </si>
  <si>
    <t>bbwoshu_c1u1.scn 1. Bottom's Bridge and W.O. Swamp: June 30 - July 1 /95</t>
  </si>
  <si>
    <t>071: Fr_Battle of Frankfort [38 Turns]</t>
  </si>
  <si>
    <t>n c2u1 The Battle of Newtonia, Sept 30, 1862 /14</t>
  </si>
  <si>
    <t>ch c2u1 Battle of Cane Hill, Nov. 28, 1862 /27</t>
  </si>
  <si>
    <t>200: XX_Battle of the Ridges (v.1) [40 Turns]</t>
  </si>
  <si>
    <t>029: FD_Day 2 (Hist with Exit) [22 Turns]</t>
  </si>
  <si>
    <t>2BR Battle of 2nd Bull Run /55</t>
  </si>
  <si>
    <t>00VDGJ Van Dorn's Grand Junction Gambit /36</t>
  </si>
  <si>
    <t>Battle of Salem Church - 1863</t>
  </si>
  <si>
    <t>052: FH_Fort Henry (v.1) [12 Turns]</t>
  </si>
  <si>
    <t>BEL01 Battle of Belmont /37</t>
  </si>
  <si>
    <t>SH01 Battle of Sharpsburg /48</t>
  </si>
  <si>
    <t>Battle of Iuka - Sept. 14, 1862</t>
  </si>
  <si>
    <t>008: Columbia V.6 [30 Turns]</t>
  </si>
  <si>
    <t>007: Columbia V.6 [30 Turns]</t>
  </si>
  <si>
    <t>db_c1u3 Battle of Davis Bridge, Oct 5, 1862 /45</t>
  </si>
  <si>
    <t>db_c1u1 Battle of Davis Bridge, Oct 5, 1862 /45</t>
  </si>
  <si>
    <t>066: Marengo in the Heartland II (Var. 24) [272 Turns]</t>
  </si>
  <si>
    <t>071: Massed along the Pike II (Var. 11) [213 Turns]</t>
  </si>
  <si>
    <t>049: Nashville V.6 [66 Turns]</t>
  </si>
  <si>
    <t>072: Three Approaches I (Var. 4) [213 Turns]</t>
  </si>
  <si>
    <t>pjvdr_c1u3 The Battle of Ripley, Oct. 4, 1862 /50</t>
  </si>
  <si>
    <t>016: Co_Rear Guard Fight [18 Turns]</t>
  </si>
  <si>
    <t>159: Assault on Bull Run (Var. 1) [212 Turns]</t>
  </si>
  <si>
    <t>070: A Belated Move North (Var. 2) [224 Turns]</t>
  </si>
  <si>
    <t>jrtr_c1u2.scn 2. James River to Richmond - July 15, 1862 /117</t>
  </si>
  <si>
    <t>pgcvn c1u1 Prairie Grove Campaign,Dec 7, 1862 /41</t>
  </si>
  <si>
    <t>047: Nashville V.4 [59 Turns]</t>
  </si>
  <si>
    <t>134: NM_Island Fight [12 Turns]</t>
  </si>
  <si>
    <t>01a: Boonville_Var [24 Turns]</t>
  </si>
  <si>
    <t>!historical 1.3 Gettysburg - July 3 1863 4 am [54 Turns]</t>
  </si>
  <si>
    <t>117: MS_Johnston Invades Ky (v.1) [86 Turns]</t>
  </si>
  <si>
    <t>181: Sh_Shiloh without Buell (v.1) [27 Turns]</t>
  </si>
  <si>
    <t>wc c1u2 The Battle of Wilson's Creek, Aug 10, 1861 (Hist) /23</t>
  </si>
  <si>
    <t>152: Sh_Clash of Armies (v.1) [80 Turns]</t>
  </si>
  <si>
    <t>006: Columbia V.5 [36 Turns]</t>
  </si>
  <si>
    <t>cwlyc(b)_c2u12 Skirmish at Farmington Heights,Sept 18,1862 /15</t>
  </si>
  <si>
    <t>120: Entrenched along Pipe Creek VII (Var. 6) [213 Turns]</t>
  </si>
  <si>
    <t>046: FD_Rebels March on FH [40 Turns]</t>
  </si>
  <si>
    <t>085: Jk_Cavalry Clash near Jackson [22 Turns]</t>
  </si>
  <si>
    <t>049: FH_Battle in the Pits at FH (Eastport) [15 Turns]</t>
  </si>
  <si>
    <t>086: Massed along the Pike III (Var. 7) [213 Turns]</t>
  </si>
  <si>
    <t>207: The Sulphur Springs in June III (Var. 40) [160 Turns]</t>
  </si>
  <si>
    <t>023: Pipe Creek Assault – Center (Var. 1) [191 Turns]</t>
  </si>
  <si>
    <t>02f: Camp_Beaver Dam June 26 [331 Turns]</t>
  </si>
  <si>
    <t>286: Forcing the Potomac (Var. 5) [49 Turns]</t>
  </si>
  <si>
    <t>113: MS_Full Force at Mill Springs (Sun) [24 Turns]</t>
  </si>
  <si>
    <t>088: Meeting Engagement! (Var. 7) [213 Turns]</t>
  </si>
  <si>
    <t>n c2u2 The Battle of Newtonia, Sept 30, 1862 /14</t>
  </si>
  <si>
    <t>cwlyc(a)_c1u1 Price attacks Corinth, September 18, 1862 /90</t>
  </si>
  <si>
    <t>055: Marengo in the Heartland III (Var. 28) [272 Turns]</t>
  </si>
  <si>
    <t>028: Stand in Pennsylvania (Var. 7) [68 Turns]</t>
  </si>
  <si>
    <t>064: Fk_Encounter at Thompson Station [18 Turns]</t>
  </si>
  <si>
    <t>cwh_c1u2 Jackson's West Tennessee Raid, October 9, 1862 /12</t>
  </si>
  <si>
    <t>099: MS_Advance onto Mill Springs [24 Turns]</t>
  </si>
  <si>
    <t>077: Fr_Streetfight [20 Turns]</t>
  </si>
  <si>
    <t>CM01 Battle of Cedar Mountain /21</t>
  </si>
  <si>
    <t>067: Fk_Road Block [36 Turns]</t>
  </si>
  <si>
    <t>cf_c1u1 Ord holds the Forked Deer line, Nov. 15, 1862 /105</t>
  </si>
  <si>
    <t>112: MS_Full Force at Mill Springs [24 Turns]</t>
  </si>
  <si>
    <t>dlyc(b)_c2u1 Union pursuit from Little Yellow Creek, Sept. 18, 1862 /34</t>
  </si>
  <si>
    <t>063: Nashville V.20 [12 Turns]</t>
  </si>
  <si>
    <t>025: FD_Day 1 (Hist with Exit) [21 Turns]</t>
  </si>
  <si>
    <t>116: MS_Johnston Invades Kentucky [86 Turns]</t>
  </si>
  <si>
    <t>025: On to Virginia I (Var. 4) [156 Turns]</t>
  </si>
  <si>
    <t>151: Sh_Clash of Armies [80 Turns]</t>
  </si>
  <si>
    <t>120: MS_Union attack on Beech Grove (v.1) [27 Turns]</t>
  </si>
  <si>
    <t>169: Sh_NM_Dual Battle [86 Turns]</t>
  </si>
  <si>
    <t>127: NM_Battle of Point Pleasant [20 Turns]</t>
  </si>
  <si>
    <t>142: Nv_Rebels Turn and Fight [40 Turns]</t>
  </si>
  <si>
    <t>pjvdr_c3u2 The Battle of Corinth, October 3-4, 1862 /104</t>
  </si>
  <si>
    <t>012: July 7th – Rapid Pursuit (Var. 1) [158 Turns]</t>
  </si>
  <si>
    <t>FR03a Storm over Fredricksburg - Alternate /50</t>
  </si>
  <si>
    <t>209: North of Waterloo Bridge I (Var. 21) [160 Turns]</t>
  </si>
  <si>
    <t>03histalt_Davis Bridge [43 Turns]</t>
  </si>
  <si>
    <t>135: NM_Rebels Strike Back [40 Turns]</t>
  </si>
  <si>
    <t>106: MS_Buell and Hardee at M.S. (v.1) [36 Turns]</t>
  </si>
  <si>
    <t>147: Sh_Battle of Shiloh (v.3 Exit) [86 Turns]</t>
  </si>
  <si>
    <t>052: Nashville V.9 [33 Turns]</t>
  </si>
  <si>
    <t>02e: Camp_Beaver Dam to Malvern Hill [331 Turns]</t>
  </si>
  <si>
    <t>06b: Hist Glendale June 30 [26 Turns]</t>
  </si>
  <si>
    <t>02h: Port Gibson [38 Turns]</t>
  </si>
  <si>
    <t>03h: Raymond [18 Turns]</t>
  </si>
  <si>
    <t>05h. Champion Hill [30 Turns]</t>
  </si>
  <si>
    <t>cbp_c1u1.scn /46</t>
  </si>
  <si>
    <t>cbp_c2u1.scn /24</t>
  </si>
  <si>
    <t>jf_c1u2.scn /34</t>
  </si>
  <si>
    <t>pgsb_c1u1.scn /38</t>
  </si>
  <si>
    <t>jf_c1u1.scn /77</t>
  </si>
  <si>
    <t>pgsb_c2u1.scn /38</t>
  </si>
  <si>
    <t>04h: Battle of Jackson [18 Turns]</t>
  </si>
  <si>
    <t>06h: Big Black Bridge [20 Turns]</t>
  </si>
  <si>
    <t>02h_a: Grindstone Ford [27 Turns]</t>
  </si>
  <si>
    <t>172: Sh_Place of Peace! (v.1) [40 Turns]</t>
  </si>
  <si>
    <t>01h_a: 27th Chickasaw Bayou [16 Turns]</t>
  </si>
  <si>
    <t>thc_c1u1.scn /29</t>
  </si>
  <si>
    <t>fmc_jax c2u2.scn /67</t>
  </si>
  <si>
    <t>03d: Camp_Gaines’s Mill to Malvern Hill [282 Turns]</t>
  </si>
  <si>
    <t>09h: Milliken’s Bend [18 Turns]</t>
  </si>
  <si>
    <t>pg c2u2 Prairie Grove Campaign,Dec 7, 1862 /41</t>
  </si>
  <si>
    <t>062: Fk_Battle along Franklin’s Turnpike [36 Turns]</t>
  </si>
  <si>
    <t>132: NM_Grant takes Command (v.1) [78 Turns]</t>
  </si>
  <si>
    <t>g2woshu_c1u1.scn 1. Glendale to Malvern Hill: June 30 - July 1, 1862 /80</t>
  </si>
  <si>
    <t>cbp2_c1u2.scn /46</t>
  </si>
  <si>
    <t>011: July 8th – Counterstroke (Var. 1) [158 Turns]</t>
  </si>
  <si>
    <t>jrtr_c2u1.scn 1. James River to Richmond - July 3, 1862 /117</t>
  </si>
  <si>
    <t>cf_c1u4 The Battle of Purdy, November 10, 1862 /78</t>
  </si>
  <si>
    <t>cbp2_c2u1.scn /24</t>
  </si>
  <si>
    <t>fmc_jax c1u1.scn /18</t>
  </si>
  <si>
    <t>rr_c2u1 The Battle of Corinth, October 24-25, 1862 /104</t>
  </si>
  <si>
    <t>01h: Chickasaw Bayou [198 Turns]</t>
  </si>
  <si>
    <t>026: Storm the Rear Guard (Var. 15) [89 Turns]</t>
  </si>
  <si>
    <t>005: Rocky Face Meeting Engagement [46 Turns]</t>
  </si>
  <si>
    <t>084: Siege of Atlanta July 15-16 Historical [107 Turns]</t>
  </si>
  <si>
    <t>ctrc2u2_c1u1.scn 1. Chickahominy to Richmond - June 28-29, 1862 /117</t>
  </si>
  <si>
    <t>001: Rocky Face Ridge May 8 Historical [37 Turns]</t>
  </si>
  <si>
    <t>035: An Avalanche Heads South (Var. 88) [198 Turns]</t>
  </si>
  <si>
    <t>006: Rocky Face Meeting Engagement V.1 [46 Turns]</t>
  </si>
  <si>
    <t>034: FD_Day 4 Breakout (v.1) [33 Turns]</t>
  </si>
  <si>
    <t>037: Cassville May 19 PM Historical [40 Turns]</t>
  </si>
  <si>
    <t>292: Down the Pike they Come (Var. 12) [205 Turns]</t>
  </si>
  <si>
    <t>66. Marengo in the heartland II (var. 24) /272</t>
  </si>
  <si>
    <t>jf_c2u1.scn /77</t>
  </si>
  <si>
    <t>thc_c1u2.scn /29</t>
  </si>
  <si>
    <t>033: Falling Waters July 11 1863 (Var. 1) [162 Turns]</t>
  </si>
  <si>
    <t>jf_c2u2.scn /77</t>
  </si>
  <si>
    <t>019: Resaca May 14-15th Weather [80 Turns]</t>
  </si>
  <si>
    <t>043: Armageddon on the Potomac I (Var. 11) [272 Turns]</t>
  </si>
  <si>
    <t>012: Resaca May 14th Weather [36 Turns]</t>
  </si>
  <si>
    <t>003: Rocky Face Dug Gap May 8th Historical [12 Turns]</t>
  </si>
  <si>
    <t>cbp2_c2u2.scn /45</t>
  </si>
  <si>
    <t>034: Cassville May 19 AM V.1 [30 Turns]</t>
  </si>
  <si>
    <t>039: Cassville May 19 PM V.1 [40 Turns]</t>
  </si>
  <si>
    <t>042: New Hope May 25 1pm V.1 [20 Turns]</t>
  </si>
  <si>
    <t>160: The Mountain Line (Var. 7) [232 Turns]</t>
  </si>
  <si>
    <t>pgsb_c2u2.scn /39</t>
  </si>
  <si>
    <t>002: Rocky Face Ridge May 8 Historical Weather [37 Turns]</t>
  </si>
  <si>
    <t>04h_a: McClernand’s Fix [24 Turns]</t>
  </si>
  <si>
    <t>05whatif_a: Champion Hill [30 Turns]</t>
  </si>
  <si>
    <t>01whatif_c: 29th Chickasaw Bayou [33 Turns]</t>
  </si>
  <si>
    <t>011: Resaca May 14th Historical [36 Turns]</t>
  </si>
  <si>
    <t>121: NM_Battle in the Swamps [18 Turns]</t>
  </si>
  <si>
    <t>004: Rocky Face Dug Gap May 8th Historical Weather [12 Turns]</t>
  </si>
  <si>
    <t>071: Kennesaw June 27 9am Weather [40 Turns]</t>
  </si>
  <si>
    <t>cf_c12u4 The Battle of Purdy, November 10, 1862 /78</t>
  </si>
  <si>
    <t>102: Ezra Church July 28 Historical [18 Turns]</t>
  </si>
  <si>
    <t>046: Picketts Mill May 27 Historical [14 Turns]</t>
  </si>
  <si>
    <t>038: Cassville May 19 PM Weather [40 Turns]</t>
  </si>
  <si>
    <t>009: Rocky Face Meeting Engagement V.4 [46 Turns]</t>
  </si>
  <si>
    <t>023: Resaca-First Contact [10 Turns]</t>
  </si>
  <si>
    <t>070: Kennesaw June 27 9am Historical [40 Turns]</t>
  </si>
  <si>
    <t>216: Crush the Union Left! II (Var. 36) [160 Turns]</t>
  </si>
  <si>
    <t>080: Chattahoochie July 7-8 Weather [102 Turns]</t>
  </si>
  <si>
    <t>158: Attack from the West and South II (Var. 20) [212 Turns]</t>
  </si>
  <si>
    <t>033: Cassville May 19 AM Weather [27 Turns]</t>
  </si>
  <si>
    <t>off_c1u2.scn 2. Beaver Dam to Gaines's Mill - June 26-27, 1862 /81</t>
  </si>
  <si>
    <t>007: Rocky Face Meeting Engagement V.2 [46 Turns]</t>
  </si>
  <si>
    <t>064: Kolb’s Farm June 22 4pm Weather [16 Turns]</t>
  </si>
  <si>
    <t>pfttc_c1u2 Pursuit from Corinth, September 19,1862 /40</t>
  </si>
  <si>
    <t>dbr_c1u2 Battle of Davis Bridge, Oct 26, 1862 /45</t>
  </si>
  <si>
    <t>cbp2_c2u2 Redbone Church.scn /45</t>
  </si>
  <si>
    <t>052: Picketts Mill May 27 V.5 [20 Turns]</t>
  </si>
  <si>
    <t>pgsb_c1u2.scn /39</t>
  </si>
  <si>
    <t>076: Smyrna July 4th Historical [12 Turns]</t>
  </si>
  <si>
    <t>cbp_c1u2.scn /46</t>
  </si>
  <si>
    <t>054: Dallas May 28 Historical Weather [16 Turns]</t>
  </si>
  <si>
    <t>05h_a. Champion Hill (large) [77 Turns]</t>
  </si>
  <si>
    <t>091: Peachtree July 20 V.2 [25 Turns]</t>
  </si>
  <si>
    <t>018: Resaca May 14-15th Historical [80 Turns]</t>
  </si>
  <si>
    <t>133: Equal Force Fight #1 (Infantry) [35 Turns]</t>
  </si>
  <si>
    <t>059: Nashville V.16 [49 Turns]</t>
  </si>
  <si>
    <t>032: Cassville May 19 AM Historical [27 Turns]</t>
  </si>
  <si>
    <t>cbp_c2u2.scn /45</t>
  </si>
  <si>
    <t>cbp2_c1u1.scn /46</t>
  </si>
  <si>
    <t>060: FH_Turn and Fight [15 Turns]</t>
  </si>
  <si>
    <t>021: Co_The Fight at Columbia v.3 [28 Turns]</t>
  </si>
  <si>
    <t>274: Caught in Transition V (Var. 16) [216 Turns]</t>
  </si>
  <si>
    <t>001: p_Perryville (h) [15 Turns]</t>
  </si>
  <si>
    <t>017: sr_Murfreesboro V.1 [85 Turns]</t>
  </si>
  <si>
    <t>ctrc1u1_c2u1.scn 2. Chickahominy to Richmond - June 28-29, 1862 /117</t>
  </si>
  <si>
    <t>002: p_Perryville (h)w [15 Turns]</t>
  </si>
  <si>
    <t>012: p_Perryville V.5w (meet 50%) [35 Turns]</t>
  </si>
  <si>
    <t>068: Kolb’s Farm June 22 4pm V.4 [18 Turns]</t>
  </si>
  <si>
    <t>135 SR_Murfreesboro (027_Winter).scn /35</t>
  </si>
  <si>
    <t>005: p_Perryville V.2 (meet) [38 Turns]</t>
  </si>
  <si>
    <t>028: sr_Murfreesboro V.6w (meet) [35 Turns]</t>
  </si>
  <si>
    <t>009: p_Perryville V.4 (meet) [35 Turns]</t>
  </si>
  <si>
    <t>014: p_Open Knob 3pm (w) [10 Turns]</t>
  </si>
  <si>
    <t>033: sr_Sheridan’s Defense (h) [15 Turns]</t>
  </si>
  <si>
    <t>011: p_Perryville V.5 (meet 50%) [35 Turns]</t>
  </si>
  <si>
    <t>123 SR_Murfreesboro (015_Winter).scn /132</t>
  </si>
  <si>
    <t>Cam_Chickamauga Sept. 1863.scn /35</t>
  </si>
  <si>
    <t>098: Atlanta July 22 Weather [24 Turns]</t>
  </si>
  <si>
    <t>013: Resaca May 14th Sectional [36 Turns]</t>
  </si>
  <si>
    <t>pg c1u2 Prairie Grove Campaign,Dec 7, 1862 /41</t>
  </si>
  <si>
    <t>05whatif_b: Champion Hill (large) [77 Turns]</t>
  </si>
  <si>
    <t>013: p_Open Knob 3pm [10 Turns]</t>
  </si>
  <si>
    <t>006: p_Perryville V.2w (meet) [38 Turns]</t>
  </si>
  <si>
    <t>fmc_jax c1u2.scn /67</t>
  </si>
  <si>
    <t>110: MS_Thomas flanked at M.S. [36 Turns]</t>
  </si>
  <si>
    <t>cwlyc(a)_c2u12 Skirmish at Farmington Heights,Sept 18,1862 /15</t>
  </si>
  <si>
    <t>149: On a Collision Course I (Var. 34) [216 Turns]</t>
  </si>
  <si>
    <t>123: NM_Battle of New Madrid (v.1) [40 Turns]</t>
  </si>
  <si>
    <t>016: sr_Murfreesboro (h)w [132 Turns]</t>
  </si>
  <si>
    <t>Cam_Chickamauga C1U2 C2U2.scn /130</t>
  </si>
  <si>
    <t>043: New Hope May 25 1pm V.2 [20 Turns]</t>
  </si>
  <si>
    <t>030: Resaca-Angle Fight [10 Turns]</t>
  </si>
  <si>
    <t>003: p_Perryville V.1 [15 Turns]</t>
  </si>
  <si>
    <t>063: Kolb’s Farm June 22 4pm Historical [16 Turns]</t>
  </si>
  <si>
    <t>088: Peachtree July 20 Weather [21 Turns]</t>
  </si>
  <si>
    <t>040: chick_Chickamauga (h)w [85 Turns]</t>
  </si>
  <si>
    <t>034: sr_Sheridan’s Defense (h)w [15 Turns]</t>
  </si>
  <si>
    <t>127: Dallas May 28th Company 5 [12 Turns]</t>
  </si>
  <si>
    <t>029: sr_McCown Attacks (h) [12 Turns]</t>
  </si>
  <si>
    <t>041: Only Half Prepared I (Var. 2) [272 Turns]</t>
  </si>
  <si>
    <t>149: Sh_Buell’s March [40 Turns]</t>
  </si>
  <si>
    <t>093: frk_Skirmish at Frankfort [35 Turns]</t>
  </si>
  <si>
    <t>Other (Enter description in Comments including # turns) /0</t>
  </si>
  <si>
    <t>087: Peachtree July 20 Historical [21 Turns]</t>
  </si>
  <si>
    <t>104: nash_Nashville Sept. 1863 (meet)w [40 Turns]</t>
  </si>
  <si>
    <t>040: New Hope May 25 1pm Historical [10 Turns]</t>
  </si>
  <si>
    <t>047: Picketts Mill May 27 Weather [14 Turns]</t>
  </si>
  <si>
    <t>124: Dallas May 28th Company 2 [16 Turns]</t>
  </si>
  <si>
    <t>015: sr_Murfreesboro (h) [132 Turns]</t>
  </si>
  <si>
    <t>113 AI_Sheridan's Defense A_I Challenge #2 15 /15</t>
  </si>
  <si>
    <t>073: chatt_Rebels Defend Chattanooga [35 Turns]</t>
  </si>
  <si>
    <t>101: nash_Bragg Attacks Nashville [35 Turns]</t>
  </si>
  <si>
    <t>076: The Whole Army moves North (Var. 4) [200 Turns]</t>
  </si>
  <si>
    <t>072: Kennesaw June 27 V.1 [102 Turns]</t>
  </si>
  <si>
    <t>291: A Hard Row to Hoe (Var. 18) [158 Turns]</t>
  </si>
  <si>
    <t>048: Picketts Mill May 27 V.1 [14 Turns]</t>
  </si>
  <si>
    <t>041: chick_Chickamauga V.1 (50%) [85 Turns]</t>
  </si>
  <si>
    <t>110: spr_The Battle for Tennessee (w) [86 Turns]</t>
  </si>
  <si>
    <t>265: From out of the Valley I (Var. 60) [216 Turns]</t>
  </si>
  <si>
    <t>thc2_c2u1.scn /29</t>
  </si>
  <si>
    <t>041: New Hope May 25 1pm Weather [10 Turns]</t>
  </si>
  <si>
    <t>039: chick_Chickamauga (h) [85 Turns]</t>
  </si>
  <si>
    <t>088: Jk_Grant from the East (v.2) [40 Turns]</t>
  </si>
  <si>
    <t>051: Picketts Mill May 27 V.4 [20 Turns]</t>
  </si>
  <si>
    <t>037: sr_Breckinridge Attack (h) [9 Turns]</t>
  </si>
  <si>
    <t>049: chick_Meeting Engagement V.1 [130 Turns]</t>
  </si>
  <si>
    <t>166: Sh_More Rebels [86 Turns]</t>
  </si>
  <si>
    <t>059: Dallas May 28 V.5 [16 Turns]</t>
  </si>
  <si>
    <t>271: From out of the Valley IV (Var. 53) [216 Turns]</t>
  </si>
  <si>
    <t>030: sr_McCown Attacks (h)w [12 Turns]</t>
  </si>
  <si>
    <t>107: spr_On to Nashville [40 Turns]</t>
  </si>
  <si>
    <t>029: Delay near Gettysburg (Var. 3) [68 Turns]</t>
  </si>
  <si>
    <t>082: Chattahoochie July 7-8 V.2 [102 Turns]</t>
  </si>
  <si>
    <t>084: From the Four Corners They Come (Var. 203) [301 Turns]</t>
  </si>
  <si>
    <t>083: chatt_Tunnel Hill (h) [17 Turns]</t>
  </si>
  <si>
    <t>Cam_Perryville C1U2 C2U2(w).scn /38</t>
  </si>
  <si>
    <t>01h_b: 28th Chickasaw Bayou [30 Turns]</t>
  </si>
  <si>
    <t>063: chatt_Missionary Ridge (h) [27 Turns]</t>
  </si>
  <si>
    <t>Cam_Murfreesboro C2U2(w).scn /132</t>
  </si>
  <si>
    <t>199: XX_Battle of the Ridges [40 Turns]</t>
  </si>
  <si>
    <t>123: Dallas May 28th Company 1 [48 Turns]</t>
  </si>
  <si>
    <t>061: Kennesaw June 20 Chase [102 Turns]</t>
  </si>
  <si>
    <t>054: Dug In and Waiting (Var. 1) [200 Turns]</t>
  </si>
  <si>
    <t>rrr_c1u3 The Battle of Corinth, October 24-25, 1862 /104</t>
  </si>
  <si>
    <t>016: Stand on Big Pipe Creek – Attack Across the Front (Var. 3) [179 Turns]</t>
  </si>
  <si>
    <t>015: Resaca May 14th V.2 [47 Turns]</t>
  </si>
  <si>
    <t>055: chick_Horseshoe Ridge (h) [18 Turns]</t>
  </si>
  <si>
    <t>053: FH_Fort Henry (v.2) [12 Turns]</t>
  </si>
  <si>
    <t>00g: Var_Seven Pines May 31 – June 1 [78 Turns]</t>
  </si>
  <si>
    <t>090: Peachtree July 20 V.1 [30 Turns]</t>
  </si>
  <si>
    <t>136 SR_Murfreesboro (028_Winter)w.scn /35</t>
  </si>
  <si>
    <t>cf_c1u3 The Battle of Jackson, Nov. 15, 1962 /105</t>
  </si>
  <si>
    <t>267: From out of the Valley II (Var. 29) [216 Turns]</t>
  </si>
  <si>
    <t>097: Atlanta July 22 Historical [24 Turns]</t>
  </si>
  <si>
    <t>057: chick_Bridge Defense (h) [12 Turns]</t>
  </si>
  <si>
    <t>WI01 Battle of the Wilderness /100</t>
  </si>
  <si>
    <t>104: MS_Battle of Beech Grove (Sun) [15 Turns]</t>
  </si>
  <si>
    <t>161: Sh_Johnston’s Plan II [86 Turns]</t>
  </si>
  <si>
    <t>081: Chattahoochie July 7-8 V.1 [102 Turns]</t>
  </si>
  <si>
    <t>051: chick_Jay’s Mill 9am (h) [12 Turns]</t>
  </si>
  <si>
    <t>087: frk_Battle for Kentucky [40 Turns]</t>
  </si>
  <si>
    <t>067: chatt_Missionary Ridge V.2 [27 Turns]</t>
  </si>
  <si>
    <t>WINIIIh 3rd Winchester Historical /36</t>
  </si>
  <si>
    <t>093: Jk_The Siege (v.1) [68 Turns]</t>
  </si>
  <si>
    <t>010: p_Perryville V.4w (meet) [35 Turns]</t>
  </si>
  <si>
    <t>058: Marengo in the Heartland V (Var. 5) [272 Turns]</t>
  </si>
  <si>
    <t>097: gm_Cheatham Probes North [15 Turns]</t>
  </si>
  <si>
    <t>Cam_Greater Mill Springs Sept. 1863.scn /40</t>
  </si>
  <si>
    <t>043: chick_Chickamauga V.2 (h) [35 Turns]</t>
  </si>
  <si>
    <t>Cam_Murfreesboro C2U2.scn /132</t>
  </si>
  <si>
    <t>062: Kennesaw June 20 Chase V.1 [102 Turns]</t>
  </si>
  <si>
    <t>064: chatt_Missionary Ridge (h)w [27 Turns]</t>
  </si>
  <si>
    <t>fmc_jax c2u1.scn /64</t>
  </si>
  <si>
    <t>097: Jk_Van Dorn Arrives [40 Turns]</t>
  </si>
  <si>
    <t>091: Weather_Battle for Union [15 Turns]</t>
  </si>
  <si>
    <t>053: CM_Cedar Mountain (Historical) [21 Turns]</t>
  </si>
  <si>
    <t>CM01 Battle of Cedar Mountain /20</t>
  </si>
  <si>
    <t>1861 â€“ The Civil War (April â€“ Full 2 Theater Campaign) /114</t>
  </si>
  <si>
    <t>1862 â€“ Bloody April (1862 Shiloh Battle Scenario) /8</t>
  </si>
  <si>
    <t>Cam_Missionary Ridge C2U2.scn /27</t>
  </si>
  <si>
    <t>059: chick_Brock Field 1pm (h) [15 Turns]</t>
  </si>
  <si>
    <t>059: CM_Cedar Mountain V.6 [21 Turns]</t>
  </si>
  <si>
    <t>CAM_Cedar Mountain C1U1 /21</t>
  </si>
  <si>
    <t>014: 2BR_2nd Bull Run (Historical) [81 Turns]</t>
  </si>
  <si>
    <t>019: 2BR_2nd Bull Run V.5 [81 Turns]</t>
  </si>
  <si>
    <t>023: 2BR_Groveton (Historical) [10 Turns]</t>
  </si>
  <si>
    <t>054: CM_Cedar Mountain V.1 [21 Turns]</t>
  </si>
  <si>
    <t>1862 â€“ West (West Theater Campaign) /24</t>
  </si>
  <si>
    <t>1862 â€“ East ( East Theater Campaign) /24</t>
  </si>
  <si>
    <t>001: 1BR_Blackburn Ford [21 Turns]</t>
  </si>
  <si>
    <t>000: Getting Started [12 Turns]</t>
  </si>
  <si>
    <t>CAM_Groveton C2U3 /10</t>
  </si>
  <si>
    <t>050: chick_Meeting Engagement V.1w [130 Turns]</t>
  </si>
  <si>
    <t>045: Ant_South Sharpsburg [20 Turns]</t>
  </si>
  <si>
    <t>Campaign. Defense in depth of the Rappahannock.</t>
  </si>
  <si>
    <t>Vicksburg ( Mississippi 1863 Battle Scenario) /9</t>
  </si>
  <si>
    <t>002: 1BR_Bull Run (Historical) [45 Turns]</t>
  </si>
  <si>
    <t>CAM_Cedar Mountain C1U3w /21</t>
  </si>
  <si>
    <t>pgcvncvch c2u1 Prairie Grove Campaign,Dec 7, 1862 /41</t>
  </si>
  <si>
    <t>CAM_2nd Bull Run C3U1 /81</t>
  </si>
  <si>
    <t>080: From Out of the West I (Var. 29) [232 Turns]</t>
  </si>
  <si>
    <t>02whatif_a: Grindstone Ford [27 Turns]</t>
  </si>
  <si>
    <t>CAM_Groveton C1U3 /10</t>
  </si>
  <si>
    <t>055: CM_Cedar Mountain V.2 [21 Turns]</t>
  </si>
  <si>
    <t>02h_b: Ingraham Heights [27 Turns]</t>
  </si>
  <si>
    <t>051: Ch_Chantilly V.1 [55 Turns]</t>
  </si>
  <si>
    <t>09: Prairie Grove_H0720h [36 Turns]</t>
  </si>
  <si>
    <t>Cam_Perryville C1U2 C2U2.scn /38</t>
  </si>
  <si>
    <t>046: chick_Chickamauga Day 2 (h)w [35 Turns]</t>
  </si>
  <si>
    <t>031: Ant_Antietam (Historical) [40 Turns]</t>
  </si>
  <si>
    <t>062: H_Hagerstown V.2 [86 Turns]</t>
  </si>
  <si>
    <t>081: chatt_Lookout Mountain (h) [16 Turns]</t>
  </si>
  <si>
    <t>167 Chatt_Tunnel Hill (083_Winter).scn /17</t>
  </si>
  <si>
    <t>004: p_Perryville V.1w [15 Turns]</t>
  </si>
  <si>
    <t>043: Ant_North Woods (Historical) [16 Turns]</t>
  </si>
  <si>
    <t>093: Peachtree July 20 V.4 [25 Turns]</t>
  </si>
  <si>
    <t>195: Meet_Weather_Cedar Mountain [21 Turns]</t>
  </si>
  <si>
    <t>064: SM_South Mountain (Historical) [40 Turns]</t>
  </si>
  <si>
    <t>1864 â€“ Atlanta ( Georgia 1864 Battle Scenario) /11</t>
  </si>
  <si>
    <t>036: Ant_Antietam V.5 [40 Turns]</t>
  </si>
  <si>
    <t>025: sr_Murfreesboro V.5 [40 Turns]</t>
  </si>
  <si>
    <t>010: Rocky Face Meeting Engagement V.5 [46 Turns]</t>
  </si>
  <si>
    <t>CAM_Cedar Mountain C1U2 /21</t>
  </si>
  <si>
    <t>157: Attack from the West and South I (Var. 56) [212 Turns]</t>
  </si>
  <si>
    <t>192: Meet_Chantilly [26 Turns]</t>
  </si>
  <si>
    <t>CAM_Groveton C3U2 /12</t>
  </si>
  <si>
    <t>Cam_Murfreesboro Dec. 1962(w).scn /40</t>
  </si>
  <si>
    <t>077: chatt_Wauhatchie (h) [12 Turns]</t>
  </si>
  <si>
    <t>080: Weather_Ant_Antietam (Historical) [40 Turns]</t>
  </si>
  <si>
    <t>050: Ch_Chantilly (Historical) [15 Turns]</t>
  </si>
  <si>
    <t>009: 1BR_Bull Run V.7 [45 Turns]</t>
  </si>
  <si>
    <t>193: Meet_Groveton [15 Turns]</t>
  </si>
  <si>
    <t>068: Gap_Gaps to Manassas [86 Turns]</t>
  </si>
  <si>
    <t>g2wos2_c2u1.scn 2. Glendale to Malvern Hill: June 30 - July 1, 1862 /80</t>
  </si>
  <si>
    <t>028: 2BR_Groveton V.5 [12 Turns]</t>
  </si>
  <si>
    <t>1861 Far West (Trans-Mississippi 1861-1862 Battle Scenario) /17</t>
  </si>
  <si>
    <t>CAM_Cedar Mountain C3U2 /21</t>
  </si>
  <si>
    <t>Cam_Murfreesboro C1U2.scn /132</t>
  </si>
  <si>
    <t>057: CM_Cedar Mountain V.4 [21 Turns]</t>
  </si>
  <si>
    <t>047: chick_Meeting Engagement [130 Turns]</t>
  </si>
  <si>
    <t>262: On a Collision Course XLVII (Var. 29) [216 Turns]</t>
  </si>
  <si>
    <t>074: Cheatham’s Hill June 27 9am Historical [12 Turns]</t>
  </si>
  <si>
    <t>101: Atlanta July 22 V.2 [78 Turns]</t>
  </si>
  <si>
    <t>025: 2BR_Groveton V.2 [10 Turns]</t>
  </si>
  <si>
    <t>048: Ant_Hagerstown March V.1 [86 Turns]</t>
  </si>
  <si>
    <t>210: North of Waterloo Bridge I (Var. 25) [160 Turns]</t>
  </si>
  <si>
    <t>107: Weather_CM_Cedar Mountain V.1 [21 Turns]</t>
  </si>
  <si>
    <t>056: chick_Horseshoe Ridge (h)w [18 Turns]</t>
  </si>
  <si>
    <t>065: chatt_Missionary Ridge V.1 [27 Turns]</t>
  </si>
  <si>
    <t>027: sr_Murfreesboro V.6 (meet) [35 Turns]</t>
  </si>
  <si>
    <t>018: 2BR_2nd Bull Run V.4 [81 Turns]</t>
  </si>
  <si>
    <t>024: 2BR_Groveton V.1 [10 Turns]</t>
  </si>
  <si>
    <t>CAM_Groveton C1U2 /10</t>
  </si>
  <si>
    <t>07h: May 19 Assault [22 Turns]</t>
  </si>
  <si>
    <t>073: Kennesaw June 27 V.2 [40 Turns]</t>
  </si>
  <si>
    <t>CAM_2nd Bull Run C2U2 /81</t>
  </si>
  <si>
    <t>190: Meet_2nd Bull Run [45 Turns]</t>
  </si>
  <si>
    <t>217: On a Collision Course II (Var. 11) [216 Turns]</t>
  </si>
  <si>
    <t>004: 1BR_Bull Run V.2 [42 Turns]</t>
  </si>
  <si>
    <t>003: 1BR_Bull Run V.1 [42 Turns]</t>
  </si>
  <si>
    <t>094: Peachtree July 20 V.5 [95 Turns]</t>
  </si>
  <si>
    <t>cf_c2u4 The Battle of Purdy, November 10, 1862 /78</t>
  </si>
  <si>
    <t>113: Jonesboro August 31 Historical [20 Turns]</t>
  </si>
  <si>
    <t>045: chick_Chickamauga Day 2 (h) [35 Turns]</t>
  </si>
  <si>
    <t>08h: May 22 Assault [40 Turns]</t>
  </si>
  <si>
    <t>CH03 Battle of Salem's Church /48</t>
  </si>
  <si>
    <t>114: Jonesboro August 31 Weather [20 Turns]</t>
  </si>
  <si>
    <t>CAM_Groveton C3U1 /12</t>
  </si>
  <si>
    <t>086: chatt_Ringgold Gap (h)w [12 Turns]</t>
  </si>
  <si>
    <t>106: Weather_CM_Cedar Mountain (Historical) [21 Turns]</t>
  </si>
  <si>
    <t>CAM_Chantilly C2U1 /55</t>
  </si>
  <si>
    <t>iukaa_c3u2 Price Strikes Again!, September 17, 1862 /90</t>
  </si>
  <si>
    <t>pjvdr_c2u2 The Battle of Corinth, October 3-4, 1862 /104</t>
  </si>
  <si>
    <t>061: chick_Cavalry Battle [35 Turns]</t>
  </si>
  <si>
    <t>070: Gap_Warrenton Collision [40 Turns]</t>
  </si>
  <si>
    <t>185: EF_Equal force fight #3 [30 Turns]</t>
  </si>
  <si>
    <t>080: chatt_Wauhatchie V.1 (h)w [10 Turns]</t>
  </si>
  <si>
    <t>131: NM_Grant takes Command [40 Turns]</t>
  </si>
  <si>
    <t>058: CM_Cedar Mountain V.5 [21 Turns]</t>
  </si>
  <si>
    <t>191: Meet_Cedar Mountain [21 Turns]</t>
  </si>
  <si>
    <t>194: Meet_Hagerstown [86 Turns]</t>
  </si>
  <si>
    <t>197: Meet_Weather_2nd Bull Run [45 Turns]</t>
  </si>
  <si>
    <t>072: chatt_Missionary Ridge Nov 23rd (h)w [80 Turns]</t>
  </si>
  <si>
    <t>cf_c4u3 Meeting Engagement along the Wolf, Nov. 13, 1862 /105</t>
  </si>
  <si>
    <t>CAM_Cedar Mountain C2U3 /21</t>
  </si>
  <si>
    <t>CAM_Groveton C3U3 /12</t>
  </si>
  <si>
    <t>076: chatt_Brown’s Ferry (h)w [10 Turns]</t>
  </si>
  <si>
    <t>056: CM_Cedar Mountain V.3 [21 Turns]</t>
  </si>
  <si>
    <t>The Coming Fury (July, 1861) /111</t>
  </si>
  <si>
    <t>08a: Fight or Retreat? [51 Turns]</t>
  </si>
  <si>
    <t>134: Equal Force Fight #2 (Cavalry) [20 Turns]</t>
  </si>
  <si>
    <t>081: Weather_Ant_Antietam V.1 [40 Turns]</t>
  </si>
  <si>
    <t>183: Sh_Battle of Shiloh Day 2 (Hist) [53 Turns]</t>
  </si>
  <si>
    <t>CH02 Jackson's Charge /30</t>
  </si>
  <si>
    <t>CAM_Antietam C1U3w /40</t>
  </si>
  <si>
    <t>095: Sherman’s Advance July 20th Historical [145 Turns]</t>
  </si>
  <si>
    <t>CAM_2nd Bull Run C1U1 /81</t>
  </si>
  <si>
    <t>012: 1BR_Henry Hill [12 Turns]</t>
  </si>
  <si>
    <t>069: Gap_Battle for Virginia [40 Turns]</t>
  </si>
  <si>
    <t>114: Weather_Ch_Chantilly V.1 [55 Turns]</t>
  </si>
  <si>
    <t>172: Go Deep and Roll ‘em Up IV (Var. 4) [216 Turns]</t>
  </si>
  <si>
    <t>09: Prairie Grove_Hf0500 [41 Turns]</t>
  </si>
  <si>
    <t>047: Ant_Hagerstown March [86 Turns]</t>
  </si>
  <si>
    <t>131: Challenge the AI #4_Jonesboro [20 Turns]</t>
  </si>
  <si>
    <t>pjvdr_c3u3 The Battle of Corinth, October 3-4, 1862 /104</t>
  </si>
  <si>
    <t>005: 1BR_Bull Run V.3 [42 Turns]</t>
  </si>
  <si>
    <t>035: Cassville May 19 AM V.2 [30 Turns]</t>
  </si>
  <si>
    <t>115: Jonesboro Aug31-Sept 1 [70 Turns]</t>
  </si>
  <si>
    <t>026: sr_Murfreesboro V.5w [40 Turns]</t>
  </si>
  <si>
    <t>015: 2BR_2nd Bull Run V.1 [36 Turns]</t>
  </si>
  <si>
    <t>ctr_c3_1.scn 1. Chickahominy to Richmond - June 28-29, 1862 /117</t>
  </si>
  <si>
    <t>060: H_Hagerstown [86 Turns]</t>
  </si>
  <si>
    <t>101: Entrenched along Pipe Creek IV (Var. 10) [213 Turns]</t>
  </si>
  <si>
    <t>008: 1BR_Bull Run V.6 [40 Turns]</t>
  </si>
  <si>
    <t>103: nash_Nashville Sept. 1863 (meet) [40 Turns]</t>
  </si>
  <si>
    <t>iukaab_c2u12 Mizner vs. Armstrong, Sept. 19th, 1862 /15</t>
  </si>
  <si>
    <t>053: Dallas May 28 Historical [16 Turns]</t>
  </si>
  <si>
    <t>013: 1BR_Henry Hill V.1 [12 Turns]</t>
  </si>
  <si>
    <t>037: Ant_Antietam V.6 [40 Turns]</t>
  </si>
  <si>
    <t>095: Weather_1BR_Blackburn Ford [21 Turns]</t>
  </si>
  <si>
    <t>122: Weather_2BR_Groveton V.5 [12 Turns]</t>
  </si>
  <si>
    <t>079: Chattahoochie July 7-8 Historical [102 Turns]</t>
  </si>
  <si>
    <t>05d: Camp_Savage Station to Malvern Hill [174 Turns]</t>
  </si>
  <si>
    <t>1861 â€“ Seeing The Elephant â€“ Bull Run 1861 Battle Scenario /5</t>
  </si>
  <si>
    <t>CAM_Chantilly C2U3 /55</t>
  </si>
  <si>
    <t>CAM_South Mountain C3U2 /40</t>
  </si>
  <si>
    <t>111: Utoy Creek Aug 6 Historical [21 Turns]</t>
  </si>
  <si>
    <t>062: chick_Cavalry Battle (w) [35 Turns]</t>
  </si>
  <si>
    <t>095: gm_A Great Clash North of the Cumberland [40 Turns]</t>
  </si>
  <si>
    <t>1862 â€“ Struggle For The Heartland ( Full 2 Theater Campaign) /91</t>
  </si>
  <si>
    <t>1861 â€“ The Coming Fury (July â€“ Full 2 Theater Campaign) /107</t>
  </si>
  <si>
    <t>017: 2BR_2nd Bull Run V.3 [36 Turns]</t>
  </si>
  <si>
    <t>Cam_Murfreesboro Dec. 1962.scn /40</t>
  </si>
  <si>
    <t>030: Halt the Pursuit (Var. 2) [68 Turns]</t>
  </si>
  <si>
    <t>109: spr_The Battle for Tennessee [86 Turns]</t>
  </si>
  <si>
    <t>138: Nv_Late for Battle at Nashville [56 Turns]</t>
  </si>
  <si>
    <t>CAM_Chantilly C1U1 /15</t>
  </si>
  <si>
    <t>038: sr_Breckinridge Attack (h)w [9 Turns]</t>
  </si>
  <si>
    <t>061: H_Hagerstown V.1 [86 Turns]</t>
  </si>
  <si>
    <t>045: New Hope May 25 4pm [15 Turns]</t>
  </si>
  <si>
    <t>077: Weather_2BR_2nd Bull Run V.6 [81 Turns]</t>
  </si>
  <si>
    <t>Standard Campaign /111</t>
  </si>
  <si>
    <t>075: chatt_Brown’s Ferry (h) [10 Turns]</t>
  </si>
  <si>
    <t>011: 1BR_Matthews Hill [12 Turns]</t>
  </si>
  <si>
    <t>083: Chattahoochie July 7-8 V.3 [102 Turns]</t>
  </si>
  <si>
    <t>07h_a: Stockade Redan [10 Turns]</t>
  </si>
  <si>
    <t>09: Prairie Grove_H300p [10 Turns]</t>
  </si>
  <si>
    <t>126: Weather_Hagerstown March [86 Turns]</t>
  </si>
  <si>
    <t>09whatif_a: Milliken’s Bend [18 Turns]</t>
  </si>
  <si>
    <t>204: North of the Rail Line III (Var. 1) [216 Turns]</t>
  </si>
  <si>
    <t>069: The Northern Approaches (Var. 1) [12 Turns]</t>
  </si>
  <si>
    <t>uwgje_c1u1 Desperation along the Hatchie, Nov. 16, 1862 /35</t>
  </si>
  <si>
    <t>CAM_2nd Bull Run C3U2w /81</t>
  </si>
  <si>
    <t>078: chatt_Wauhatchie (h)w [12 Turns]</t>
  </si>
  <si>
    <t>108: MS_Attack on Beech Grove [24 Turns]</t>
  </si>
  <si>
    <t>m_c1u2 The Battle of Memphis, Dec. 14-15, 1862 /92</t>
  </si>
  <si>
    <t>183: EF_Equal force fight #1 [30 Turns]</t>
  </si>
  <si>
    <t>109: Sunshine Church July 31 Historical [15 Turns]</t>
  </si>
  <si>
    <t>089: frk_Kentucky Sept. 1863 [40 Turns]</t>
  </si>
  <si>
    <t>CAM_Antietam C4U3 /40</t>
  </si>
  <si>
    <t>184: EF_Equal force fight #2 [30 Turns]</t>
  </si>
  <si>
    <t>CAM_2nd Bull Run C2U3w /81</t>
  </si>
  <si>
    <t>Training tutorial â€“ Basic Rules /10</t>
  </si>
  <si>
    <t>030: 2BR_Groveton V.7 [12 Turns]</t>
  </si>
  <si>
    <t>bbwos2_c1u1.scn 1. Bottom's Bridge and W.O. Swamp: June 30 - July 1 /95</t>
  </si>
  <si>
    <t>Cam_Frankfort Dec 1862.scn /35</t>
  </si>
  <si>
    <t>186: North of the Rail Line IV (Var. 1) [216 Turns]</t>
  </si>
  <si>
    <t>008: Rocky Face Meeting Engagement V.3 [46 Turns]</t>
  </si>
  <si>
    <t>158: Sh_Johnston’s Plan [86 Turns]</t>
  </si>
  <si>
    <t>065: SM_South Mountain V.1 [85 Turns]</t>
  </si>
  <si>
    <t>168: Sh_More Rebels (v.2) [86 Turns]</t>
  </si>
  <si>
    <t>148: By the Right Flank (Var. 3) [160 Turns]</t>
  </si>
  <si>
    <t>Cam_Frankfort September 1863(w).scn /40</t>
  </si>
  <si>
    <t>052: Ch_Chantilly_Cavalry [30 Turns]</t>
  </si>
  <si>
    <t>150: Sh_Buell’s March (Rain) [40 Turns]</t>
  </si>
  <si>
    <t>281: Winchester Redux III (Var. 7) [216 Turns]</t>
  </si>
  <si>
    <t>CAM_Groveton C2U1 /10</t>
  </si>
  <si>
    <t>uwh_c1u1 On to Ripley!, Maury's ambush, Oct. 4,1862 /50</t>
  </si>
  <si>
    <t>111: MS_Thomas flanked at M.S. (v.1) [36 Turns]</t>
  </si>
  <si>
    <t>152: South of Kelly’s Ford (Var. 5) [160 Turns]</t>
  </si>
  <si>
    <t>043: FD_Feb 15th Day of Battle (v.3) [28 Turns]</t>
  </si>
  <si>
    <t>Cam_Nashville April 1863.scn /35</t>
  </si>
  <si>
    <t>016: 2BR_2nd Bull Run V.2 [36 Turns]</t>
  </si>
  <si>
    <t>049: Ant_Meeting at the Center [40 Turns]</t>
  </si>
  <si>
    <t>062: Meeting Engagement II (Var. 7) [213 Turns]</t>
  </si>
  <si>
    <t>032: Ant_Antietam V.1 [40 Turns]</t>
  </si>
  <si>
    <t>Cam_Frankfort Dec 1862(w).scn /35</t>
  </si>
  <si>
    <t>001F: Nov 1st Cav [40 Turns]</t>
  </si>
  <si>
    <t>003F: Nov 21st 6am [40 Turns]</t>
  </si>
  <si>
    <t>018F: March 17th Kelly’s Ford [25 Turns]</t>
  </si>
  <si>
    <t>019F: March 17th Kelly’s Ford V.1 [25 Turns]</t>
  </si>
  <si>
    <t>020C: A Concentration of Confederates [46 Turns]</t>
  </si>
  <si>
    <t>026C: May 1st – May 3rd [133 Turns]</t>
  </si>
  <si>
    <t>027C: May 1st – May 3rd V.1 [133 Turns]</t>
  </si>
  <si>
    <t>029C: May 1st 11am [25 Turns]</t>
  </si>
  <si>
    <t>030C: May 1st 11am V.1 [25 Turns]</t>
  </si>
  <si>
    <t>033C: May 1st 11am V.4 [9 Turns]</t>
  </si>
  <si>
    <t>046C: May 1st 2pm V.2 [25 Turns]</t>
  </si>
  <si>
    <t>057C: May 2nd 3pm [16 Turns]</t>
  </si>
  <si>
    <t>070C: May 3rd (Full Field) V.2 [46 Turns]</t>
  </si>
  <si>
    <t>077C: River Crossing [36 Turns]</t>
  </si>
  <si>
    <t>078F: Nov 1st Blind Meet [35 Turns]</t>
  </si>
  <si>
    <t>079C: May 1863 Blind Meet [46 Turns]</t>
  </si>
  <si>
    <t>080C: May 1863 Equal Fight [40 Turns]</t>
  </si>
  <si>
    <t>Weather04_Nov 21th 6am V.1.scn /40</t>
  </si>
  <si>
    <t>041C: May 1st 11am Small Map [25 Turns]</t>
  </si>
  <si>
    <t>085C: Banks Ford May 4th [21 Turns]</t>
  </si>
  <si>
    <t>CAM_May 1st 11am C1U1w.scn /9</t>
  </si>
  <si>
    <t>AI Challenge_Banks's Ford.scn /21</t>
  </si>
  <si>
    <t>CAM_May 1st 11am C1U1.scn /9</t>
  </si>
  <si>
    <t>CAM_May 1st 2pm C1U1.scn /25</t>
  </si>
  <si>
    <t>CAM_May 2nd 3pm C1U1.scn /16</t>
  </si>
  <si>
    <t>CAM_Nov 1st Blind Meet V.1.scn /75</t>
  </si>
  <si>
    <t>Weather03_Nov 21th 6am.scn /40</t>
  </si>
  <si>
    <t>06whatif_a: Loring’s Arrival [38 Turns]</t>
  </si>
  <si>
    <t>002F: Nov 19th_Meeting Engagement [86 Turns]</t>
  </si>
  <si>
    <t>049: Picketts Mill May 27 V.2 [24 Turns]</t>
  </si>
  <si>
    <t>Weather68_Face off near Chancellorsville.scn /25</t>
  </si>
  <si>
    <t>Cam_Chickamauga Nov. 1863(w).scn /40</t>
  </si>
  <si>
    <t>098F: Face off near Chancellorsville [25 Turns]</t>
  </si>
  <si>
    <t>113: Weather_Ch_Chantilly (Historical) [15 Turns]</t>
  </si>
  <si>
    <t>021C: April 29th [35 Turns]</t>
  </si>
  <si>
    <t>jrtr_c1u1.scn 1. James River to Richmond - July 3, 1862 /117</t>
  </si>
  <si>
    <t>172: AI Challenge_South Mountain V.1 [40 Turns]</t>
  </si>
  <si>
    <t>CAM_May 3rd 5am C2U3w.scn /46</t>
  </si>
  <si>
    <t>CAM_Nov 1st Blind Meet.scn /35</t>
  </si>
  <si>
    <t>CAM_Cedar Mountain C1U1w /21</t>
  </si>
  <si>
    <t>060C: May 2nd 3pm V.3 [16 Turns]</t>
  </si>
  <si>
    <t>081C: May 1863 Equal Fight V.1 [40 Turns]</t>
  </si>
  <si>
    <t>026: 2BR_Groveton V.3 [10 Turns]</t>
  </si>
  <si>
    <t>097: Weather_1BR_Bull Run V.1 [42 Turns]</t>
  </si>
  <si>
    <t>008F: Dec 13th 6am [36 Turns]</t>
  </si>
  <si>
    <t>064C: May 3rd 5am [46 Turns]</t>
  </si>
  <si>
    <t>041: Ant_Antietam V.10 [46 Turns]</t>
  </si>
  <si>
    <t>03whatif: Raymond [18 Turns]</t>
  </si>
  <si>
    <t>139: Nv_Early Assault on Nashville [36 Turns]</t>
  </si>
  <si>
    <t>CAM_May 1863 Blind Meet V.1_w.scn /86</t>
  </si>
  <si>
    <t>CAM_Antietam C4U1 /40</t>
  </si>
  <si>
    <t>022C: April 30th [46 Turns]</t>
  </si>
  <si>
    <t>CAM_Chantilly C1U2w /18</t>
  </si>
  <si>
    <t>086C: Burnt Bridges [46 Turns]</t>
  </si>
  <si>
    <t>CAM_Nov 1st Blind Meet_w.scn /35</t>
  </si>
  <si>
    <t>CAM_South Mountain C2U3w /40</t>
  </si>
  <si>
    <t>000C: Getting Started [12 Turns]</t>
  </si>
  <si>
    <t>044: Ant_North Woods_Cavalry [25 Turns]</t>
  </si>
  <si>
    <t>paj_c2u1 Race to the Crossroads, November 18, 1862 /37</t>
  </si>
  <si>
    <t>CAM_May 1863 Blind Meet V.1.scn /86</t>
  </si>
  <si>
    <t>Weather02_Nov 19th_Meeting.scn /86</t>
  </si>
  <si>
    <t>252: On a Collision Course XXXVII (Var. 33) [216 Turns]</t>
  </si>
  <si>
    <t>044C: May 1st 2pm [25 Turns]</t>
  </si>
  <si>
    <t>Weather08_Dec 13th 6am.scn /36</t>
  </si>
  <si>
    <t>019: sr_Murfreesboro V.2 [85 Turns]</t>
  </si>
  <si>
    <t>182: EF_Battle for Union V.2 AI Challenge [20 Turns]</t>
  </si>
  <si>
    <t>Cam_Murfreesboro C2U1(w).scn /132</t>
  </si>
  <si>
    <t>058: chick_Bridge Defense (h)w [12 Turns]</t>
  </si>
  <si>
    <t>CAM_Nov 1st Blind Meet V.1_w.scn /75</t>
  </si>
  <si>
    <t>Weather24_May 1st 2pm.scn /25</t>
  </si>
  <si>
    <t>044: Armageddon on the Potomac II (Var. 1) [272 Turns]</t>
  </si>
  <si>
    <t>038C: May 1st 11am V.9 [9 Turns]</t>
  </si>
  <si>
    <t>094F: Nov 9th Cav Battle [36 Turns]</t>
  </si>
  <si>
    <t>057: Dallas May 28 V.3 [40 Turns]</t>
  </si>
  <si>
    <t>060: chick_Brock Field 1pm (h)w [15 Turns]</t>
  </si>
  <si>
    <t>Battle Cry of Freedom 1861-1865 /100</t>
  </si>
  <si>
    <t>The Climax2 /32</t>
  </si>
  <si>
    <t>087: Jk_Grant from the East (v.1) [40 Turns]</t>
  </si>
  <si>
    <t>012: Spring Hill V.3 [17 Turns]</t>
  </si>
  <si>
    <t>087C: Burnt Bridges V.1 [90 Turns]</t>
  </si>
  <si>
    <t>007: p_Perryville V.3 [18 Turns]</t>
  </si>
  <si>
    <t>CAM_May 1st 11am C3U3.scn /9</t>
  </si>
  <si>
    <t>008: p_Perryville V.3w [18 Turns]</t>
  </si>
  <si>
    <t>096: gm_A Great Clash North of the Cumberland (w) [40 Turns]</t>
  </si>
  <si>
    <t>CAM_South Mountain C2U1w /40</t>
  </si>
  <si>
    <t>CAM_May 2nd 3pm C2U1.scn /16</t>
  </si>
  <si>
    <t>1861 The Civil War (April Full 2 Theater Campaign) /114</t>
  </si>
  <si>
    <t>040: Ant_Antietam V.9 [40 Turns]</t>
  </si>
  <si>
    <t>Cam_Murfreesboro C1U2(w).scn /132</t>
  </si>
  <si>
    <t>The Climax /32</t>
  </si>
  <si>
    <t>074: chatt_Rebels Defend Chattanooga (w) [35 Turns]</t>
  </si>
  <si>
    <t>Raid on Stephenson’s Depot [18 Turns]</t>
  </si>
  <si>
    <t>028C: May 1st – May 4th [176 Turns]</t>
  </si>
  <si>
    <t>027: 2BR_Groveton V.4 [10 Turns]</t>
  </si>
  <si>
    <t>035: Ant_Antietam V.4 [40 Turns]</t>
  </si>
  <si>
    <t>Things Heat Up /16</t>
  </si>
  <si>
    <t>ld_c4u234 Lovell's Diversion, Sept. 16, 1862 /25</t>
  </si>
  <si>
    <t>092: From Out of the West IV (Var. 134) [232 Turns]</t>
  </si>
  <si>
    <t>042: chick_Chickamauga V.1w (50%) [85 Turns]</t>
  </si>
  <si>
    <t>06c Wheatfield to Roundtop (fixed arrivals) /18</t>
  </si>
  <si>
    <t>076: Weather_2BR_2nd Bull Run V.5 [81 Turns]</t>
  </si>
  <si>
    <t>Struggle for Control /200</t>
  </si>
  <si>
    <t>033: Ant_Antietam V.2 [40 Turns]</t>
  </si>
  <si>
    <t>135: Weather_North Woods (Hist) [16 Turns]</t>
  </si>
  <si>
    <t>CAM_Nov 1st_Cav_w.scn /40</t>
  </si>
  <si>
    <t>CAM_Nov 21th_w.scn /40</t>
  </si>
  <si>
    <t>Weather00_Nov 1st_Cav.scn /40</t>
  </si>
  <si>
    <t>127 SR_Murfreesboro (019_Winter).scn /132</t>
  </si>
  <si>
    <t>199: South of the Rail Line II (Var. 4)_W [216 Turns]</t>
  </si>
  <si>
    <t>058C: May 2nd 3pm V.1 [16 Turns]</t>
  </si>
  <si>
    <t>061: FHFD_Ft Henry to Ft Don Campaign [450 Turns]</t>
  </si>
  <si>
    <t>074: Fr_Rebels Defend Frankfort [40 Turns]</t>
  </si>
  <si>
    <t>024C: April 30th V.2 [46 Turns]</t>
  </si>
  <si>
    <t>071: chatt_Missionary Ridge Nov 23rd (h) [80 Turns]</t>
  </si>
  <si>
    <t>thc_c2u1.scn /29</t>
  </si>
  <si>
    <t>CAM_Antietam C6U1w /40</t>
  </si>
  <si>
    <t>CAM_May 1st 2pm C3U3.scn /25</t>
  </si>
  <si>
    <t>126: NM_Battle of New Madrid (v.4) [40 Turns]</t>
  </si>
  <si>
    <t>159: Sh_Johnston’s Plan (v.1) [86 Turns]</t>
  </si>
  <si>
    <t>CAM_May 1st 11am C1U3.scn /9</t>
  </si>
  <si>
    <t>cf_c4u1 Battle of Grand Junction, Nov. 13, 1862 /105</t>
  </si>
  <si>
    <t>020: sr_Murfreesboro V.2w [85 Turns]</t>
  </si>
  <si>
    <t>055: Dallas May 28 V.1 [40 Turns]</t>
  </si>
  <si>
    <t>CAM_Chantilly C2U1w /55</t>
  </si>
  <si>
    <t>CAM_May 1st 11am C2U3.scn /9</t>
  </si>
  <si>
    <t>db_c1u2 Battle of Davis Bridge, Oct 5, 1862 /45</t>
  </si>
  <si>
    <t>Cam_Murfreesboro C2U1.scn /132</t>
  </si>
  <si>
    <t>010: 1BR_Bull Run V.8 [35 Turns]</t>
  </si>
  <si>
    <t>046: Ant_Sunken Road (Historical) [14 Turns]</t>
  </si>
  <si>
    <t>032C: May 1st 11am V.3 [25 Turns]</t>
  </si>
  <si>
    <t>199: Meet_Weather_Hagerstown [86 Turns]</t>
  </si>
  <si>
    <t>Weather20_April 30th V.1.scn /86</t>
  </si>
  <si>
    <t>Weather22_April 30th V.3.scn /46</t>
  </si>
  <si>
    <t>off_c2u3.scn 6. Beaver Dam to Gaines's Mill - June 26-27, 1862 /81</t>
  </si>
  <si>
    <t>CAM_May 1863 Blind Meet_w.scn /46</t>
  </si>
  <si>
    <t>189: Crush the Union Left! IV (Var. 3) [160 Turns]</t>
  </si>
  <si>
    <t>275: From out of the Valley VI (Var. 7) [216 Turns]</t>
  </si>
  <si>
    <t>CAM_May 2nd 3pm C1U2.scn /16</t>
  </si>
  <si>
    <t>06b Longstreet_x0019_s Other Boot (fixed arrivals) /18</t>
  </si>
  <si>
    <t>096: Weather_1BR_Bull Run (Historical) [45 Turns]</t>
  </si>
  <si>
    <t>131: Weather_Henry Hill [12 Turns]</t>
  </si>
  <si>
    <t>Worth Dying For (fixed arrivals) /18</t>
  </si>
  <si>
    <t>Cam_Chickamauga C1U2 C2U2(w).scn /130</t>
  </si>
  <si>
    <t>CAM_May 2nd 3pm C2U3.scn /16</t>
  </si>
  <si>
    <t>thc2_c1u1.scn /29</t>
  </si>
  <si>
    <t>042C: May 1st 11am Small Map V.1 [25 Turns]</t>
  </si>
  <si>
    <t>Cam_Frankfort April 1864(w).scn /40</t>
  </si>
  <si>
    <t>155: Link up with 2nd Corps (Var. 3) [104 Turns]</t>
  </si>
  <si>
    <t>109: Entrenched along Pipe Creek XVII (Var. 26) [213 Turns]</t>
  </si>
  <si>
    <t>058: Dallas May 28 V.4 [40 Turns]</t>
  </si>
  <si>
    <t>014: Resaca May 14th V.1 [46 Turns]</t>
  </si>
  <si>
    <t>063C: Marye’s Heights_May 3rd 10 am [9 Turns]</t>
  </si>
  <si>
    <t>010F: Dec 13th 6am V.2 [36 Turns]</t>
  </si>
  <si>
    <t>CAM_May 1863 Blind Meet V.2.scn /46</t>
  </si>
  <si>
    <t>btcb_c1u1 Return to Corinth, Dec. 10-12, 1862 /125</t>
  </si>
  <si>
    <t>Things Heat Up2 /16</t>
  </si>
  <si>
    <t>vdd_c4u234 Van Dorn's diversion, Sept. 16, 1862 /52</t>
  </si>
  <si>
    <t>036C: May 1st 11am V.7 [9 Turns]</t>
  </si>
  <si>
    <t>066: chatt_Missionary Ridge V.1w [27 Turns]</t>
  </si>
  <si>
    <t>uwlyc(a)_c2u1 Union pursuit from Little Yellow Creek, Sept. 18, 1862 /34</t>
  </si>
  <si>
    <t>088: frk_Battle for Kentucky (w) [40 Turns]</t>
  </si>
  <si>
    <t>096F: Nov 17th Battle for Falmouth V.1 [36 Turns]</t>
  </si>
  <si>
    <t>016: Resaca May 14th V.3 [47 Turns]</t>
  </si>
  <si>
    <t>196: Meet_Weather_Groveton [15 Turns]</t>
  </si>
  <si>
    <t>136: Nv_Attack on Ft Beauregard [12 Turns]</t>
  </si>
  <si>
    <t>Weather34_May 1st-May3rd.scn /133</t>
  </si>
  <si>
    <t>CAM_May 3rd 5am C2U3.scn /46</t>
  </si>
  <si>
    <t>cwh_c1u1 The Battle of Corinth, October 4, 1862 /52</t>
  </si>
  <si>
    <t>014F: Meade and Gibbon Attack V.1 [12 Turns]</t>
  </si>
  <si>
    <t>105: nash_Nashville Under Siege [40 Turns]</t>
  </si>
  <si>
    <t>H01 Battle of Shiloh - Norris /90</t>
  </si>
  <si>
    <t>m_c1u1 The Battle of Memphis, December 14-15, 1862 /92</t>
  </si>
  <si>
    <t>m_c2u3 The Battle of Nonconnah Creek, Dec. 14-15, 1862 /92</t>
  </si>
  <si>
    <t>opening_c2u3 Mizner tries to save Corinth, Sept. 15-16, 1862 /104</t>
  </si>
  <si>
    <t>00c: Hist_Seven Pines May 31 – June 1 [51 Turns]</t>
  </si>
  <si>
    <t>174: AI Challenge_Bull Run (Hist) _Weather [45 Turns]</t>
  </si>
  <si>
    <t>WI02 Battle of the Wilderness /90</t>
  </si>
  <si>
    <t>122: Allatoona Oct 5th V.2 [17 Turns]</t>
  </si>
  <si>
    <t>CAM_May 1st 2pm C3U2.scn /25</t>
  </si>
  <si>
    <t>186: EF_Equal force fight #4 [30 Turns]</t>
  </si>
  <si>
    <t>034: Ant_Antietam V.3 [40 Turns]</t>
  </si>
  <si>
    <t>018: sr_Murfreesboro V.1w [85 Turns]</t>
  </si>
  <si>
    <t>259: On a Collision Course XLIV (Var. 15) [216 Turns]</t>
  </si>
  <si>
    <t>189: EF_Battle for Union V.2 [20 Turns]</t>
  </si>
  <si>
    <t>Weather01_Nov1st_Blind Meet /35</t>
  </si>
  <si>
    <t>Cam_Chickamauga Sept. 1863(w).scn /35</t>
  </si>
  <si>
    <t>03histalt_Davis Bridge_W [43 Turns]</t>
  </si>
  <si>
    <t>CAM_May 3rd 5am C1U1.scn /46</t>
  </si>
  <si>
    <t>047: FD_Surprise and Retake FD [40 Turns]</t>
  </si>
  <si>
    <t>045: Armageddon on the Potomac III (Var. 2) [272 Turns]</t>
  </si>
  <si>
    <t>085: Siege of Atlanta July 15-16 Weather [107 Turns]</t>
  </si>
  <si>
    <t>084: chatt_Tunnel Hill (h)w [17 Turns]</t>
  </si>
  <si>
    <t>CAM_Groveton C1U1w /10</t>
  </si>
  <si>
    <t>Weather18_April 29th.scn /35</t>
  </si>
  <si>
    <t>016F: Meade’s Assault_Center and Right [10 Turns]</t>
  </si>
  <si>
    <t>108: spr_On to Nashville (w) [40 Turns]</t>
  </si>
  <si>
    <t>CAM_2nd Bull Run C1U2w /81</t>
  </si>
  <si>
    <t>098: gm_Cheatham Probes North (w) [15 Turns]</t>
  </si>
  <si>
    <t>012F: Dec 13th 6am Small Map [36 Turns]</t>
  </si>
  <si>
    <t>004F: Nov 21st 6am V1. [40 Turns]</t>
  </si>
  <si>
    <t>cf_c2u2 Haynie faces destruction, Nov. 15, 1962 /105</t>
  </si>
  <si>
    <t>044: chick_Chickamauga V.2w (h) [35 Turns]</t>
  </si>
  <si>
    <t>bbwoshuhill_c1u2.scn 2. Bottom's Bridge and W.O. Swamp: June 30 - July 1 /95</t>
  </si>
  <si>
    <t>141: Weather_South Sharpsburg (H) [20 Turns]</t>
  </si>
  <si>
    <t>042: Ant_Burnside Bridge [12 Turns]</t>
  </si>
  <si>
    <t>006: 1BR_Bull Run V.4 [40 Turns]</t>
  </si>
  <si>
    <t>iukaa_c1u1 Price Strikes Again!, September 17, 1862 /90</t>
  </si>
  <si>
    <t>CAM_Cedar Mountain C2U2w /21</t>
  </si>
  <si>
    <t>CAM_Groveton C3U3w /12</t>
  </si>
  <si>
    <t>01hvar: Chickasaw Bayou [253 Turns]</t>
  </si>
  <si>
    <t>CAM_Cedar Mountain C3U3w /21</t>
  </si>
  <si>
    <t>083: Weather_Ant_Antietam V.3 [40 Turns]</t>
  </si>
  <si>
    <t>157: AI Challenge_Antietam V.3 [40 Turns]</t>
  </si>
  <si>
    <t>Cam_Rebels defend Chattanooga 4_64(w).scn /35</t>
  </si>
  <si>
    <t>CAM_Hagerstown C1U1 /86</t>
  </si>
  <si>
    <t>036: Only Half Prepared III (Var. 4) [272 Turns]</t>
  </si>
  <si>
    <t>CAM_2nd Bull Run C3U3w /81</t>
  </si>
  <si>
    <t>The Battle of Iuka_C3U2.scn. Sept. 19, 1862/98</t>
  </si>
  <si>
    <t>dlyc(b)_c1u1 Trap at Little Yellow Creek, Sept. 18, 1862 /50</t>
  </si>
  <si>
    <t>108: Weather_CM_Cedar Mountain V.2 [21 Turns]</t>
  </si>
  <si>
    <t>CAM_Dec 13th.scn /36</t>
  </si>
  <si>
    <t>082: The Fight North I (Var. 20)_W [272 Turns]</t>
  </si>
  <si>
    <t>076C: King of the Mountain [30 Turns]</t>
  </si>
  <si>
    <t>067: Kolb’s Farm June 22 4pm V.3 [12 Turns]</t>
  </si>
  <si>
    <t>100: From Out of the West XII (Var. 113) [232 Turns]</t>
  </si>
  <si>
    <t>14c: Night Seemed to Quake &amp; Tremble [5 Turns]</t>
  </si>
  <si>
    <t>099: gm_Escape from Kentucky [38 Turns]</t>
  </si>
  <si>
    <t>132: Weather_Henry Hill V.1 [12 Turns]</t>
  </si>
  <si>
    <t>073: Massed along the Pike I (Var. 10) [213 Turns]</t>
  </si>
  <si>
    <t>085: chatt_Ringgold Gap (h) [12 Turns]</t>
  </si>
  <si>
    <t>cwlyc(a)_c1u2 Battle of Purdy: Retreat from Corinth, Sept. 18, 1862 /23</t>
  </si>
  <si>
    <t>Cam_Frankfort April 1864.scn /40</t>
  </si>
  <si>
    <t>082: chatt_Lookout Mountain (h)w [16 Turns]</t>
  </si>
  <si>
    <t>134 SR_Murfreesboro (026_Winter)w.scn /40</t>
  </si>
  <si>
    <t>CAM_Antietam C1U2w /40</t>
  </si>
  <si>
    <t>025: Resaca-Hood’s Attack [11 Turns]</t>
  </si>
  <si>
    <t>009F: Dec 13th 6am V.1 [36 Turns]</t>
  </si>
  <si>
    <t>198: Meet_Weather_Chantilly [26 Turns]</t>
  </si>
  <si>
    <t>CAM_Groveton C1U1 /10</t>
  </si>
  <si>
    <t>102: nash_Bragg Attacks Nashville (w) [35 Turns]</t>
  </si>
  <si>
    <t>046: Nashville V.3 [49 Turns]</t>
  </si>
  <si>
    <t>CAM_2nd Bull Run C1U1w /81</t>
  </si>
  <si>
    <t>079: Weather_2BR_2nd Bull Run V.8 [81 Turns]</t>
  </si>
  <si>
    <t>T101-Relief of Williamsport /82</t>
  </si>
  <si>
    <t>187: EF_Battle for Union [15 Turns]</t>
  </si>
  <si>
    <t>128: Weather_Hagerstown V.1 [86 Turns]</t>
  </si>
  <si>
    <t>020: 2BR_2nd Bull Run V.6 [81 Turns]</t>
  </si>
  <si>
    <t>cf_c3u2 Battle of Grand Junction, Nov. 13, 1862 /105</t>
  </si>
  <si>
    <t>pjvdr_c1u2 Armstrong raids the M&amp;O, October 7th, 1862 /25</t>
  </si>
  <si>
    <t>rrr_c2u2 The Battle of Corinth, October 24-25, 1862 /104</t>
  </si>
  <si>
    <t>158: AI Challenge_Antietam V.4 [40 Turns]</t>
  </si>
  <si>
    <t>07f: PR_Pea Ridge full Unfixed [94 Turns]</t>
  </si>
  <si>
    <t>097: From Out of the West IX (Var. 71) [232 Turns]</t>
  </si>
  <si>
    <t>096: Sherman’s Advance July 20th Weather [145 Turns]</t>
  </si>
  <si>
    <t>092F: Dec 17th Rebel Attack V.1 [84 Turns]</t>
  </si>
  <si>
    <t>167: Sh_More Rebels (v.1) [86 Turns]</t>
  </si>
  <si>
    <t>067: SM_South Mountain V.3 [42 Turns]</t>
  </si>
  <si>
    <t>188: EF_Battle for Union V.1 [15 Turns]</t>
  </si>
  <si>
    <t>otto_c1u3 The Battle of Paducah, November 24-25, 1862 /75</t>
  </si>
  <si>
    <t>007: 1BR_Bull Run V.5 [40 Turns]</t>
  </si>
  <si>
    <t>023C: April 30th V.1 [86 Turns]</t>
  </si>
  <si>
    <t>CAM_Nov Blind Meet_w.scn /35</t>
  </si>
  <si>
    <t>125: Weather_Hagerstown [86 Turns]</t>
  </si>
  <si>
    <t>Landscapes Turned Red- 1862-1865 /100</t>
  </si>
  <si>
    <t>173: Sh_Place of Peace! (v.2) [40 Turns]</t>
  </si>
  <si>
    <t>CAM_May 2nd 3pm C3U3.scn /16</t>
  </si>
  <si>
    <t>138: Block the Advance (Var. 115) [243 Turns]</t>
  </si>
  <si>
    <t>144: South of Gettysburg III (Var. 1) [200 Turns]</t>
  </si>
  <si>
    <t>143: Nv_Street Fight for Nashville [18 Turns]</t>
  </si>
  <si>
    <t>CAM_May 3rd 5am C3U1.scn /46</t>
  </si>
  <si>
    <t>098: Weather_1BR_Bull Run V.2 [42 Turns]</t>
  </si>
  <si>
    <t>CAM_May 2nd 3pm C3U2.scn /16</t>
  </si>
  <si>
    <t>Cam_Frankfort November 1863(w).scn /40</t>
  </si>
  <si>
    <t>10whatif_a. July 6 Assault [40 Turns]</t>
  </si>
  <si>
    <t>068C: May 3rd (Full Field) [46 Turns]</t>
  </si>
  <si>
    <t>092: Weather_Battle for Union V.1 [15 Turns]</t>
  </si>
  <si>
    <t>293: Along the road to Westminster (Var. 1) [205 Turns]</t>
  </si>
  <si>
    <t>161 Chatt_Wauhatchie (077_Winter).scn /12</t>
  </si>
  <si>
    <t>CAM_May 3rd 5am C2U2.scn /46</t>
  </si>
  <si>
    <t>093: Weather_Battle for Union V.2 [20 Turns]</t>
  </si>
  <si>
    <t>081: Jk_Battle of Jackson (v.1) [18 Turns]</t>
  </si>
  <si>
    <t>048: chick_Meeting Engagement w [130 Turns]</t>
  </si>
  <si>
    <t>283: Winchester Redux V (Var. 12) [216 Turns]</t>
  </si>
  <si>
    <t>006F: City V.1 [10 Turns]</t>
  </si>
  <si>
    <t>092: frk_Smith Defends Frankfort (w) [35 Turns]</t>
  </si>
  <si>
    <t>083: Hasty Movement (Var. 66) [301 Turns]</t>
  </si>
  <si>
    <t>089: From Out of the West II (Var. 196) [232 Turns]</t>
  </si>
  <si>
    <t>Southern Steel (Nov 1861) /111</t>
  </si>
  <si>
    <t>06a Wheatfield to Roundtop (variable arrivals) /18</t>
  </si>
  <si>
    <t>CAM_Chantilly C3U3 /15</t>
  </si>
  <si>
    <t>034C: May 1st 11am V.5 [9 Turns]</t>
  </si>
  <si>
    <t>CAM_Hagerstown C2U2 /86</t>
  </si>
  <si>
    <t>CAM_Antietam C3U2w /40</t>
  </si>
  <si>
    <t>222: On a Collision Course VII (Var. 22) [216 Turns]</t>
  </si>
  <si>
    <t>ctrc1u2_c1u1.scn 1. Chickahominy to Richmond - June 28-29, 1862 /117</t>
  </si>
  <si>
    <t>02g: Camp_Beaver Dam June 26 [331 Turns]</t>
  </si>
  <si>
    <t>thc_c2u2.scn /29</t>
  </si>
  <si>
    <t>m_c2u1 The Battle of Memphis, Dec. 14-15, 1862 /92</t>
  </si>
  <si>
    <t>044: FD_Probe into Dover [21 Turns]</t>
  </si>
  <si>
    <t>024: On to Virginia II (Var. 5) [156 Turns]</t>
  </si>
  <si>
    <t>052: chick_Jay’s Mill 9am (h)w [12 Turns]</t>
  </si>
  <si>
    <t>169: A Surprise from Across the Rappahannock I (Var. 119) [216 Turns]</t>
  </si>
  <si>
    <t>pfttc_c2u2 Pursuit from Corinth, September 19,1862 /40</t>
  </si>
  <si>
    <t>off_c3u3.scn 9. Return to Seven Pines - June 26-27, 1862 /101</t>
  </si>
  <si>
    <t>05f: Camp_Savage Station to Malvern Hill_W [174 Turns]</t>
  </si>
  <si>
    <t>Cam_Greater Mill Springs Sept. 1863(w).scn /40</t>
  </si>
  <si>
    <t>065: Kolb’s Farm June 22 4pm V.1 [16 Turns]</t>
  </si>
  <si>
    <t>CAM_Cedar Mountain C1U3 /21</t>
  </si>
  <si>
    <t>040C: May 1st 11am V.11 [9 Turns]</t>
  </si>
  <si>
    <t>167: A Surprise from Across the Rappahannock III (Var. 39) [216 Turns]</t>
  </si>
  <si>
    <t>CAM_May 1st 2pm C3U1.scn /25</t>
  </si>
  <si>
    <t>200: South of the Rail Line III (Var. 2) [216 Turns]</t>
  </si>
  <si>
    <t>165: The Unexpected I (Var. 13) [216 Turns]</t>
  </si>
  <si>
    <t>076: Fr_Nv_Battle of the Dual Cities [20 Turns]</t>
  </si>
  <si>
    <t>094: frk_Skirmish at Frankfort (w) [35 Turns]</t>
  </si>
  <si>
    <t>073C: May 3rd Early Arrives [46 Turns]</t>
  </si>
  <si>
    <t>024: sr_Murfreesboro V.4w [85 Turns]</t>
  </si>
  <si>
    <t>137: Weather_SM_South Mountain (Historical) [40 Turns]</t>
  </si>
  <si>
    <t>Cam_Murfreesboro April 1863(w).scn /35</t>
  </si>
  <si>
    <t>cf_c4u4 The Battle of Purdy, November 10, 1862 /78</t>
  </si>
  <si>
    <t>022: Franklin V.2 [13 Turns]</t>
  </si>
  <si>
    <t>CAM_Antietam C1U1 /40</t>
  </si>
  <si>
    <t>m_c2u2 The Battle of Memphis, December 14-15, 1862 /92</t>
  </si>
  <si>
    <t>090: frk_Kentucky Sept. 1863 (w) [40 Turns]</t>
  </si>
  <si>
    <t>178: Sh_Sherman’s March (v.2) [80 Turns]</t>
  </si>
  <si>
    <t>NFG01 Norris-Frost Gettysburg</t>
  </si>
  <si>
    <t>1861 – The Civil War (April – Full 2 Theater Campaign) /114</t>
  </si>
  <si>
    <t>1862 – West (West Theater Campaign) /24</t>
  </si>
  <si>
    <t>116-640505: Wild A1 [66 Turns]</t>
  </si>
  <si>
    <t>106-640505: Catharpin_A1 [34 Turns]</t>
  </si>
  <si>
    <t>112-640505: Warren’s Attack A1 [12 Turns]</t>
  </si>
  <si>
    <t>208-640508: Spotsylvania 12 [236 Turns]</t>
  </si>
  <si>
    <t>102-640505: Brock Intersection_A2 [12 Turns]</t>
  </si>
  <si>
    <t>230-640515: New Market A1 [36 Turns]</t>
  </si>
  <si>
    <t>109-640505: Wilderness1_05 [67 Turns]</t>
  </si>
  <si>
    <t>000: Getting Started [8 Turns]</t>
  </si>
  <si>
    <t>002-631127: Mine Run Campaign_12 [128 Turns]</t>
  </si>
  <si>
    <t>509-640605: Piedmont A1 [44 Turns]</t>
  </si>
  <si>
    <t>104-640505: !!Wilderness_25 [68 Turns]</t>
  </si>
  <si>
    <t>506-640611: Trev Stn Day1 A1 [36 Turns]</t>
  </si>
  <si>
    <t>404-640528: To Cold Harbor A5 [70 Turns]</t>
  </si>
  <si>
    <t>127: Weather_Hagerstown March V.1 [86 Turns]</t>
  </si>
  <si>
    <t>107-640505: Mine Run_A1 [82 Turns]</t>
  </si>
  <si>
    <t>402-640528: To Cold Harbor A1 [100 Turns]</t>
  </si>
  <si>
    <t>127-640506: Gordon’s Attack A5 [12 Turns]</t>
  </si>
  <si>
    <t>201-640507: Walthall’s Junction A1 [20 Turns]</t>
  </si>
  <si>
    <t>003-631130: Mine Run_11 [36 Turns]</t>
  </si>
  <si>
    <t>215-640511: Yellow Tavern A1 [87 Turns]</t>
  </si>
  <si>
    <t>401-640528: Haw’s Shop A1 [28 Turns]</t>
  </si>
  <si>
    <t>110-640505: Rapidan_A2 [75 Turns]</t>
  </si>
  <si>
    <t>303-640523: N.Anna A1 [70 Turns]</t>
  </si>
  <si>
    <t>1864 – Bloody Roads South ( 2 Theater Campaign ) /41</t>
  </si>
  <si>
    <t>124: Weather_2BR_Groveton V.7 [12 Turns]</t>
  </si>
  <si>
    <t>119-640505: Wilderness2_25 [66 Turns]</t>
  </si>
  <si>
    <t>105-640505: !Wilderness_21 [97 Turns]</t>
  </si>
  <si>
    <t>210-640509: Cloyd’s Mtn A1 [12 Turns]</t>
  </si>
  <si>
    <t>056C: May 2nd 3pm Small Map V.1 [16 Turns]</t>
  </si>
  <si>
    <t>027: Resaca-Cherokee Fort [12 Turns]</t>
  </si>
  <si>
    <t>Cam_Missionary Ridge C2U2(w).scn /27</t>
  </si>
  <si>
    <t>004-631130: Mine Run_12 [24 Turns]</t>
  </si>
  <si>
    <t>209-640508: Spotsylvania 15 [192 Turns]</t>
  </si>
  <si>
    <t>050C: May 1st 2pm V.6 [25 Turns]</t>
  </si>
  <si>
    <t>180: Offensive Preparations Interrupted IV (Var. 34) [216 Turns]</t>
  </si>
  <si>
    <t>077: Smyrna July 4th Weather [12 Turns]</t>
  </si>
  <si>
    <t>216-640512: Meadow Bridge A1 [27 Turns]</t>
  </si>
  <si>
    <t>Weather70_Fast Advance V.1.scn /36</t>
  </si>
  <si>
    <t>123-640506: Gordon’s Attack A1 [12 Turns]</t>
  </si>
  <si>
    <t>202-640508: Gordonsv A1 [20 Turns]</t>
  </si>
  <si>
    <t>148: AI Challenge_Bull Run V.4 [40 Turns]</t>
  </si>
  <si>
    <t>064: Encounters along South Mountain III (Var. 2) [15 Turns]</t>
  </si>
  <si>
    <t>TG Battle of Thoroughfare Gap /36</t>
  </si>
  <si>
    <t>218-640512: Mule Shoe A1 [24 Turns]</t>
  </si>
  <si>
    <t>416-640527: Crump’s Creek A1 [12 Turns]</t>
  </si>
  <si>
    <t>otc(a)_c1u1 Corinth or death!, September 19, 1862 /90</t>
  </si>
  <si>
    <t>128: NM_Battle of Tiptonville [18 Turns]</t>
  </si>
  <si>
    <t>009: Pipe Creek Assault – Right (Var. 1) [191 Turns]</t>
  </si>
  <si>
    <t>wc c2u2 The Battle of Wilson's Creek, Aug 10, 1861 variant /23</t>
  </si>
  <si>
    <t>036: Franklin V.16 [48 Turns]</t>
  </si>
  <si>
    <t>063: H_Hagerstown V.3 [86 Turns]</t>
  </si>
  <si>
    <t>091F: Dec 17th Rebel Attack [45 Turns]</t>
  </si>
  <si>
    <t>221-640512: Spots A3 [75 Turns]</t>
  </si>
  <si>
    <t>231-640519: Harris Farm A1 [28 Turns]</t>
  </si>
  <si>
    <t>100-640504: Campaign [1390 Turns]</t>
  </si>
  <si>
    <t>207-640508: Spots A1 [72 Turns]</t>
  </si>
  <si>
    <t>214-640510: Upton’s Assault A1 [15 Turns]</t>
  </si>
  <si>
    <t>118-640505: Wild A5 [95 Turns]</t>
  </si>
  <si>
    <t>212-640510: Po River_Alt_11kj [21 Turns]</t>
  </si>
  <si>
    <t>220-640512: Spots A2 [72 Turns]</t>
  </si>
  <si>
    <t>031: sr_Johnson’s Reserve (h) [10 Turns]</t>
  </si>
  <si>
    <t>035: sr_Sheridan’s Final (h) [15 Turns]</t>
  </si>
  <si>
    <t>101-640505: Brock Intersection_A1 [24 Turns]</t>
  </si>
  <si>
    <t>001-631127: Mine Run Campaign_11 [174 Turns]</t>
  </si>
  <si>
    <t>020: Co_The Fight at Columbia v.2 [28 Turns]</t>
  </si>
  <si>
    <t>CAM_May 1st 2pm C1U2.scn /25</t>
  </si>
  <si>
    <t>307-640523: N.Anna A3 [70 Turns]</t>
  </si>
  <si>
    <t>029: Resaca-Cherokee Fort V.1 [15 Turns]</t>
  </si>
  <si>
    <t>410-640601: CH1Jun A1 [42 Turns]</t>
  </si>
  <si>
    <t>CAM_Chantilly C3U2w /15</t>
  </si>
  <si>
    <t>CAM_South Mountain C1U1 /40</t>
  </si>
  <si>
    <t>301-640521: MudTav A1 [63 Turns]</t>
  </si>
  <si>
    <t>CAM_Antietam C6U2w /40</t>
  </si>
  <si>
    <t>066: SM_South Mountain V.2 [85 Turns]</t>
  </si>
  <si>
    <t>074C: Salem Church May 3rd [12 Turns]</t>
  </si>
  <si>
    <t>057: Marengo in the Heartland IV (Var. 32) [272 Turns]</t>
  </si>
  <si>
    <t>147 Chatt_Missionary Ridge (063_Winter).scn /27</t>
  </si>
  <si>
    <t>CAM_2nd Bull Run C2U1 /81</t>
  </si>
  <si>
    <t>120-640505: Wilderness3_32 [83 Turns]</t>
  </si>
  <si>
    <t>1861 – Seeing The Elephant – Bull Run 1861 Battle Scenario /5</t>
  </si>
  <si>
    <t>178: AI Challenge_Bull Run V.4_Weather [40 Turns]</t>
  </si>
  <si>
    <t>089F: French and Hancock Attack [17 Turns]</t>
  </si>
  <si>
    <t>039: The North Wins the Race (Var. 15) [158 Turns]</t>
  </si>
  <si>
    <t>165 Chatt_Lookout Mountain (081_Winter).scn /16</t>
  </si>
  <si>
    <t>013F: Meade and Gibbon Attack [12 Turns]</t>
  </si>
  <si>
    <t>227-640515: Bermuda A1 [74 Turns]</t>
  </si>
  <si>
    <t>103: Weather_1BR_Bull Run V.7 [45 Turns]</t>
  </si>
  <si>
    <t>222-640512: Spots A4 [51 Turns]</t>
  </si>
  <si>
    <t>132 SR_Murfreesboro (024_Winter)w.scn /132</t>
  </si>
  <si>
    <t>229-640516: DB A! [34 Turns]</t>
  </si>
  <si>
    <t>505-640609: Richmond West A1 [57 Turns]</t>
  </si>
  <si>
    <t>219: On a Collision Course IV (Var. 6) [216 Turns]</t>
  </si>
  <si>
    <t>021: Resaca May 15th Historical [26 Turns]</t>
  </si>
  <si>
    <t>!HPS_BG_Training_v.1.01 [16 Turns]</t>
  </si>
  <si>
    <t>1862: West (West Theater Scenario) /24</t>
  </si>
  <si>
    <t>Apple Pie Ridge-126 Turns</t>
  </si>
  <si>
    <t>173: Go Deep and Roll ‘em Up III (Var. 4)_W [216 Turns]</t>
  </si>
  <si>
    <t>232-640519: Harris Farm A2 [20 Turns]</t>
  </si>
  <si>
    <t>213-640510: Po River A1 [21 Turns]</t>
  </si>
  <si>
    <t>285: Winchester Redux VII (Var. 16) [216 Turns]</t>
  </si>
  <si>
    <t>CAM_Cedar Mountain C2U2 /21</t>
  </si>
  <si>
    <t>129-640506: Longstreet’s Flank Attack A1 [24 Turns]</t>
  </si>
  <si>
    <t>CAM_Antietam C2U1 /40</t>
  </si>
  <si>
    <t>CAM_Cedar Mountain C3U2w /21</t>
  </si>
  <si>
    <t>CAM_Groveton C3U2w /12</t>
  </si>
  <si>
    <t>00d: Var_Seven Pines May 31 – June 1 [51 Turns]</t>
  </si>
  <si>
    <t>117: Jonesboro Sept 1 Historical [15 Turns]</t>
  </si>
  <si>
    <t>CAM_May 1st 2pm C2U3.scn /25</t>
  </si>
  <si>
    <t>122-640505: Wilderness4_21 [90 Turns]</t>
  </si>
  <si>
    <t>BCR01 Battle of Brice's Crossroads /23</t>
  </si>
  <si>
    <t>108-640505: Rapidan_A1[109 Turns]</t>
  </si>
  <si>
    <t>205-640508: Mass A1 [8 Turns]</t>
  </si>
  <si>
    <t>119: Allatoona Oct 5th Historical [13 Turns]</t>
  </si>
  <si>
    <t>Thunder at the Crossroads (Gettysburg 1863 Battle Scenario) /5</t>
  </si>
  <si>
    <t>153: The Mountain Line II (Var. 18) [212 Turns]</t>
  </si>
  <si>
    <t>014: CK_Calf Killer Creek (Rain) [40 Turns]</t>
  </si>
  <si>
    <t>paj_c12u2</t>
  </si>
  <si>
    <t>cwlyc(b)_c1u1 Race to save Corinth, Sept. 18, 1862 /90</t>
  </si>
  <si>
    <t>130-640506: Second Day A1 [49 Turns]</t>
  </si>
  <si>
    <t>CAM_2nd Bull Run C1U3 /81</t>
  </si>
  <si>
    <t>408-640531: Cav Cold Harbor A1 [15 Turns]</t>
  </si>
  <si>
    <t>022: 2BR_2nd Bull Run V.8 [81 Turns]</t>
  </si>
  <si>
    <t>106: Attack from the West VI (Var. 85) [213 Turns]</t>
  </si>
  <si>
    <t>166: A Surprise from Across the Rappahannock IV (Var. 295) [216 Turns]</t>
  </si>
  <si>
    <t>054: FH_Fort Henry (v.3) [12 Turns]</t>
  </si>
  <si>
    <t>124 SR_Murfreesboro (016_Winter)w.scn /132</t>
  </si>
  <si>
    <t>1861: The Civil War (April - Full 2 Theater Campaign) /114</t>
  </si>
  <si>
    <t>107: Ezra Church July 28 V.3 [20 Turns]</t>
  </si>
  <si>
    <t>148: Sh_Buell’s Escape [26 Turns]</t>
  </si>
  <si>
    <t>CAM_Chantilly C2U2w /55</t>
  </si>
  <si>
    <t>078: Weather_2BR_2nd Bull Run V.7 [81 Turns]</t>
  </si>
  <si>
    <t>CAM_May 2nd 3pm C1U3.scn /16</t>
  </si>
  <si>
    <t>Cam_Missionary Ridge C2U1(w).scn /27</t>
  </si>
  <si>
    <t>079: From Out of the West III (Var. 124) [232 Turns]</t>
  </si>
  <si>
    <t>306-640524: Strike Them a Blow A1 [22 Turns]</t>
  </si>
  <si>
    <t>165: Sh_Johnston’s Plan II (v.4) [86 Turns]</t>
  </si>
  <si>
    <t>045: Nashville V.2 [68 Turns]</t>
  </si>
  <si>
    <t>061: Nashville V.18 [15 Turns]</t>
  </si>
  <si>
    <t>206-640508: Mine Run A4 [40 Turns]</t>
  </si>
  <si>
    <t>pgcvch c2u2 Prairie Grove Campaign,Dec 7, 1862 /41</t>
  </si>
  <si>
    <t>022: sr_Murfreesboro V.3w [85 Turns]</t>
  </si>
  <si>
    <t>Bloody April (Shiloh 1862 Battle Scenario) /8</t>
  </si>
  <si>
    <t>050: Picketts Mill May 27 V.3 [24 Turns]</t>
  </si>
  <si>
    <t>m_c1u3 The Battle of Cypress Creek, December 14-15, 1862 /92</t>
  </si>
  <si>
    <t>!HISTORICAL 1.2_06a Wheatfield to Roundtop - July 2, 1863 /12</t>
  </si>
  <si>
    <t>maj_c3u12 Race to Memphis, November 18, 1862 /100</t>
  </si>
  <si>
    <t>113-640505: Warren’s Attack A2 [12 Turns]</t>
  </si>
  <si>
    <t>229-640516: Drewry’s Bluff A! [34 Turns]</t>
  </si>
  <si>
    <t>005: First Assault I June 15th 1864 [30 Turns]</t>
  </si>
  <si>
    <t>044: 2nd Reams Station II Aug 25th 1864 [18 Turns]</t>
  </si>
  <si>
    <t>001: Jerusalem Plank I June 9th 1864 [12 Turns]</t>
  </si>
  <si>
    <t>050: Peebles Farm III Sept 30th 1864 [15 Turns]</t>
  </si>
  <si>
    <t>023: Federal Advance I June 18th 1864 [24 Turns]</t>
  </si>
  <si>
    <t>009: Hancock’s Advance June 16th 1864 [40 Turns]</t>
  </si>
  <si>
    <t>036: Globe Tavern I Aug 18th 1864 [25 Turns]</t>
  </si>
  <si>
    <t>070w: Holly Point Church I Oct 27th 1864 [20 Turns]</t>
  </si>
  <si>
    <t>094: Dinwiddie C.H. II Mar 31st 1865 [18 Turns]</t>
  </si>
  <si>
    <t>101w: Five Forks IV April 1st 1865 [21 Turns]</t>
  </si>
  <si>
    <t>034: The Crater July 30th 1864 [12 Turns]</t>
  </si>
  <si>
    <t>116: The Pursuit April 7th 1865 [40 Turns]</t>
  </si>
  <si>
    <t>018: Potter’s Attack III June 17th 1864 [9 Turns]</t>
  </si>
  <si>
    <t>063w: Vaughan Road III Oct 1st 1864 [12 Turns]</t>
  </si>
  <si>
    <t>071: Holly Point Church II Oct 27th 1864 [31 Turns]</t>
  </si>
  <si>
    <t>008: Siege of Petersburg June 15th – 17th 1864 [60 Turns]</t>
  </si>
  <si>
    <t>108: Sailor’s Creek III April 6th 1865 [18 Turns]</t>
  </si>
  <si>
    <t>096: Five Forks I April 1st 1865 [15 Turns]</t>
  </si>
  <si>
    <t>030w: Mahone’s Attack June 22nd 1864 [9 Turns]</t>
  </si>
  <si>
    <t>046: Peebles Farm I Sept 30th 1864 [12 Turns]</t>
  </si>
  <si>
    <t>022: Willcox’s Attack II June 17th 1864 [21 Turns]</t>
  </si>
  <si>
    <t>114: 1st Battle High Bridge I April 6th 1865 [12 Turns]</t>
  </si>
  <si>
    <t>124: Cumberland Heights April 7th 1865 [21 Turns]</t>
  </si>
  <si>
    <t>051: Peebles Farm IV Sept 30th 1864 [21 Turns]</t>
  </si>
  <si>
    <t>053w: Rocky Branch I Sept 30th 1864 [15 Turns]</t>
  </si>
  <si>
    <t>010w: Hancock’s Advance June 16th 1864 [40 Turns]</t>
  </si>
  <si>
    <t>067: Encounters along South Mountain II (Var. 2) [15 Turns]</t>
  </si>
  <si>
    <t>072: Burgess Mill I Oct 27th 1864 [12 Turns]</t>
  </si>
  <si>
    <t>032: sr_Johnson’s Reserve (h)w [10 Turns]</t>
  </si>
  <si>
    <t>078: Hatcher’s Run III Feb 5th 1865 [17 Turns]</t>
  </si>
  <si>
    <t>122: Southside April 7th 1865 [15 Turns]</t>
  </si>
  <si>
    <t>109: Weather_CM_Cedar Mountain V.3 [21 Turns]</t>
  </si>
  <si>
    <t>120: Weather_2BR_Groveton V.3 [10 Turns]</t>
  </si>
  <si>
    <t>007: First Assault II June 15th 1864 [30 Turns]</t>
  </si>
  <si>
    <t>082: Fort Stedman I Mar 25th 1865 [10 Turns]</t>
  </si>
  <si>
    <t>118: Prince Edward Road April 7th 1865 [24 Turns]</t>
  </si>
  <si>
    <t>075: Weather_2BR_2nd Bull Run V.4 [81 Turns]</t>
  </si>
  <si>
    <t>055: Fort Archer I Sept 30th 1864 [15 Turns]</t>
  </si>
  <si>
    <t>uwh_c1u1 On to Ripley!, Oct. 4,1862 /50</t>
  </si>
  <si>
    <t>082: Weather_Ant_Antietam V.2 [40 Turns]</t>
  </si>
  <si>
    <t>042: 2nd Reams Station I Aug 25th 1864 [18 Turns]</t>
  </si>
  <si>
    <t>123w: Southside April 7th 1865 [15 Turns]</t>
  </si>
  <si>
    <t>CAM_2nd Bull Run C3U3 /81</t>
  </si>
  <si>
    <t>102: Sailor’s Creek I April 6th 1865 [12 Turns]</t>
  </si>
  <si>
    <t>CAM_2nd Bull Run C1U2 /81</t>
  </si>
  <si>
    <t>020: Willcox’s Attack I June 17th 1864 [11 Turns]</t>
  </si>
  <si>
    <t>039: Ant_Antietam V.8 [40 Turns]</t>
  </si>
  <si>
    <t>CAM_South Mountain C2U2 /40</t>
  </si>
  <si>
    <t>rr_c3u2 The Battle of Corinth, October 24-25, 1862 /104</t>
  </si>
  <si>
    <t>CAM_Antietam C2U2 /40</t>
  </si>
  <si>
    <t>027: Federal Advance III June 18th 1864 [20 Turns]</t>
  </si>
  <si>
    <t>000: Getting Started [7 Turns]</t>
  </si>
  <si>
    <t>077: Hatcher’s Run II Feb 5th 1865 [17 Turns]</t>
  </si>
  <si>
    <t>217-640512: Mine Run A3 [64 Turns]</t>
  </si>
  <si>
    <t>157 Chatt_Rebels defend Chatt (073_Winter).scn /35</t>
  </si>
  <si>
    <t>AI Challenge River Crossing.scn /36</t>
  </si>
  <si>
    <t>054: Rocky Branch II Sept 30th 1864 [21 Turns]</t>
  </si>
  <si>
    <t>CAM_South Mountain C2U3 /40</t>
  </si>
  <si>
    <t>062: Vaughan Road III Oct 1st 1864 [12 Turns]</t>
  </si>
  <si>
    <t>211-640510: Po River_11kj [21 Turns]</t>
  </si>
  <si>
    <t>082C: Salem Church Equal Fight [35 Turns]</t>
  </si>
  <si>
    <t>011: McDowell May 8th 1862 [15 Turns]</t>
  </si>
  <si>
    <t>017: McDowell V.2 May 8th 1862 [25 Turns]</t>
  </si>
  <si>
    <t>005: 1st Battle of Kernstown V.1 March 23rd 1862 [21 Turns]</t>
  </si>
  <si>
    <t>002: (Weather) 1st Battle of Kernstown March 23rd 1862 [21 Turns]</t>
  </si>
  <si>
    <t>001: 1st Battle of Kernstown March 23rd 1862 [21 Turns]</t>
  </si>
  <si>
    <t>Weather46_May 3rd 5am V.1.scn /46</t>
  </si>
  <si>
    <t>029: 1st Battle of Winchester May 25th 1862 [19 Turns]</t>
  </si>
  <si>
    <t>!!What if Cleburne Attacks /23</t>
  </si>
  <si>
    <t>!!What if Fortress Rosecrans /40</t>
  </si>
  <si>
    <t>025: Front Royal V.1 May 23rd 1862 [20 Turns]</t>
  </si>
  <si>
    <t>015: McDowell V.1 May 8th 1862 [25 Turns]</t>
  </si>
  <si>
    <t>014: North of Westminster (Var. 60) [176 Turns]</t>
  </si>
  <si>
    <t>021: Front Royal May 23rd 1862 [10 Turns]</t>
  </si>
  <si>
    <t>012: (Weather) McDowell May 8th 1862 [15 Turns]</t>
  </si>
  <si>
    <t>098: Heaton’s Crossroads July 16th 1864 [21 Turns]</t>
  </si>
  <si>
    <t>047: Cross Keys V.1 June 8th 1862 [25 Turns]</t>
  </si>
  <si>
    <t>150: 3rd Winchester Sept 19th 1864 [24 Turns]</t>
  </si>
  <si>
    <t>022: (Weather) Front Royal May 23rd 1862 [10 Turns]</t>
  </si>
  <si>
    <t>035: 1st Battle of Winchester V.2 May 25th 1862 [30 Turns]</t>
  </si>
  <si>
    <t>131: Summit Point August 21st 1864 [27 Turns]</t>
  </si>
  <si>
    <t>153: 3rd Winchester V.1 Sept 19th 1864 [24 Turns]</t>
  </si>
  <si>
    <t>164: Cedar Creek October 19th 1864 [36 Turns]</t>
  </si>
  <si>
    <t>043: Cross Keys June 8th 1862 [15 Turns]</t>
  </si>
  <si>
    <t>030: (Weather) 1st Battle of Winchester May 25th 1862 [19 Turns]</t>
  </si>
  <si>
    <t>008: (Weather) 1st Battle of Kernstown V.2 March 23rd 1862 [21 Turns]</t>
  </si>
  <si>
    <t>037: Good’s Farm June 6th 1862 [8 Turns]</t>
  </si>
  <si>
    <t>018: (Weather) McDowell V.2 May 8th 1862 [25 Turns]</t>
  </si>
  <si>
    <t>053: Port Republic June 9th 1862 [15 Turns]</t>
  </si>
  <si>
    <t>061: New Market May 15th 1864 [18 Turns]</t>
  </si>
  <si>
    <t>045: 2nd Reams Station II Aug 25th 1864 [18 Turns]</t>
  </si>
  <si>
    <t>041: Good’s Farm V.1 June 6th 1862 [25 Turns]</t>
  </si>
  <si>
    <t>038: (Weather) Good’s Farm June 6th 1862 [8 Turns]</t>
  </si>
  <si>
    <t>offogot_c1u3.scn 3. Beaver Dam to Gaines's Mill - June 26-27, 1862 /81</t>
  </si>
  <si>
    <t>010: (Weather) 1st Battle of Kernstown V.3 March 23rd 1862 [21 Turns]</t>
  </si>
  <si>
    <t>152: AI Challenge_Matthews Hill [12 Turns]</t>
  </si>
  <si>
    <t>075: Lynchburg June 17th &amp; 18th 1864 [50 Turns]</t>
  </si>
  <si>
    <t>085: Monocacy July 9th 1864 [21 Turns]</t>
  </si>
  <si>
    <t>051: Concentration Faced by Opposition (Var. 3) [224 Turns]</t>
  </si>
  <si>
    <t>171: Cedar Creek_small October 19th 1864 [15 Turns]</t>
  </si>
  <si>
    <t>049: Cross Keys V.2 June 8th 1862 [25 Turns]</t>
  </si>
  <si>
    <t>033: 1st Battle of Winchester V.1 May 25th 1862 [27 Turns]</t>
  </si>
  <si>
    <t>128: (Weather) Guard Hill August 16th 1864 [18 Turns]</t>
  </si>
  <si>
    <t>051: Carroll’s Raid June 8th 1862 [10 Turns]</t>
  </si>
  <si>
    <t>044: (Weather) Cross Keys June 8th 1862 [15 Turns]</t>
  </si>
  <si>
    <t>088: Fort Stevens July 11th 1864 [60 Turns]</t>
  </si>
  <si>
    <t>036: (Weather) 1st Battle of Winchester V.2 May 25th 1862 [30 Turns]</t>
  </si>
  <si>
    <t>128-640506: Hancock’s Dawn Attack A1 [24 Turns]</t>
  </si>
  <si>
    <t>054: (Weather) Port Republic June 9th 1862 [15 Turns]</t>
  </si>
  <si>
    <t>059: Port Republic V.2 June 9th 1862 [15 Turns]</t>
  </si>
  <si>
    <t>129: Guard Hill V.1 August 16th 1864 [18 Turns]</t>
  </si>
  <si>
    <t>011: Ledlie’s Attack I June 17th 1864 [9 Turns]</t>
  </si>
  <si>
    <t>057: Port Republic V.1 June 9th 1862 [30 Turns]</t>
  </si>
  <si>
    <t>otc(a)_c2u1 Clash of cavalry at Little Yellow Creek, Sept. 19, 1862 /18</t>
  </si>
  <si>
    <t>Pemberton Gets Help Tournament_Port Gibson /38</t>
  </si>
  <si>
    <t>Pemberton Gets Help Tournament_Battle for Jackson /38</t>
  </si>
  <si>
    <t>Pemberton Gets Help Tournament_No Turning Back /38</t>
  </si>
  <si>
    <t>108: Rutherford’s Farm V.1 July 20th 1864 [21 Turns]</t>
  </si>
  <si>
    <t>133 SR_Murfreesboro (025_Winter).scn /40</t>
  </si>
  <si>
    <t>Pemberton Gets Help Tournament_Battle for Auburn /38</t>
  </si>
  <si>
    <t>204-640508: Laurel Hill 11 [8 Turns]</t>
  </si>
  <si>
    <t>065: Piedmont June 5th 1864 [24 Turns]</t>
  </si>
  <si>
    <t>Iuka_C2U2 "We'll I-uker 'em"--The Battle of Iuka, Sept. 19, 1862 /98</t>
  </si>
  <si>
    <t>140: (Weather) Smithfield Crossing V.1 August 29th 1864 [24 Turns]</t>
  </si>
  <si>
    <t>062: (Weather) New Market May 15th 1864 [18 Turns]</t>
  </si>
  <si>
    <t>Iuka_C2U4 A head-on fight---Iuka, Sept. 19, 1862 /98</t>
  </si>
  <si>
    <t>042: (Weather) Good’s Farm V.1 June 6th 1862 [25 Turns]</t>
  </si>
  <si>
    <t>066: (Weather) Piedmont June 5th 1864 [24 Turns]</t>
  </si>
  <si>
    <t>147: (Weather) Berryville V.2 Sept 4th 1864 [30 Turns]</t>
  </si>
  <si>
    <t>138: Appomattox I April 9th 1865 [15 Turns]</t>
  </si>
  <si>
    <t>072: (Weather) Lynchburg June 17th 1864 [12 Turns]</t>
  </si>
  <si>
    <t>iukaa_c3u1 Price Strikes Again!, September 17, 1862 /90</t>
  </si>
  <si>
    <t>048: (Weather) Cross Keys V.1 June 8th 1862 [25 Turns]</t>
  </si>
  <si>
    <t>006: (Weather) 1st Battle of Kernstown V.1 March 23rd 1862 [21 Turns]</t>
  </si>
  <si>
    <t>151: (Weather) 3rd Winchester Sept 19th 1864 [24 Turns]</t>
  </si>
  <si>
    <t>105: Rutherford’s Farm July 20th 1864 [12 Turns]</t>
  </si>
  <si>
    <t>050: (Weather) Cross Keys V.2 June 8th 1862 [25 Turns]</t>
  </si>
  <si>
    <t>089: (Weather) Fort Stevens July 11th 1864 [60 Turns]</t>
  </si>
  <si>
    <t>CAM_South Mountain C2U1 /40</t>
  </si>
  <si>
    <t>135: (Weather) Summit Point V.1 August 21st 1864 [36 Turns]</t>
  </si>
  <si>
    <t>159: (Weather) Fisher’s Hill Sept 22 1864 [18 Turns]</t>
  </si>
  <si>
    <t>007: 1st Battle of Kernstown V.2 March 23rd 1862 [21 Turns]</t>
  </si>
  <si>
    <t>058: Vaughan Road I Oct 1st 1864 [8 Turns]</t>
  </si>
  <si>
    <t>110: 2nd Kernstown July 24th 1864 1864 [27 Turns]</t>
  </si>
  <si>
    <t>020: (Weather) McDowell V.3 May 8th 1862 [25 Turns]</t>
  </si>
  <si>
    <t>058: (Weather) Port Republic V.1 June 9th 1862 [30 Turns]</t>
  </si>
  <si>
    <t>160: Tom’s Brook October 9 1864 [15 Turns]</t>
  </si>
  <si>
    <t>161: (Weather) Tom’s Brook October 9 1864 [15 Turns]</t>
  </si>
  <si>
    <t>170: (Weather) Cedar Creek V.1 October 19th 1864 [36 Turns]</t>
  </si>
  <si>
    <t>413-640603: C.Harb A1 [51 Turns]</t>
  </si>
  <si>
    <t>155: Fisher’s Hill Sept 22 1864 [18 Turns]</t>
  </si>
  <si>
    <t>127: Guard Hill August 16th 1864 [18 Turns]</t>
  </si>
  <si>
    <t>130: (Weather) Guard Hill V.1 August 16th 1864 [18 Turns]</t>
  </si>
  <si>
    <t>169: Cedar Creek V.1 October 19th 1864 [36 Turns]</t>
  </si>
  <si>
    <t>019: McDowell V.3 May 8th 1862 [25 Turns]</t>
  </si>
  <si>
    <t>113: 2nd Kernstown V.1 July 24th 1864 1864 [27 Turns]</t>
  </si>
  <si>
    <t>132: (Weather) Summit Point August 21st 1864 [27 Turns]</t>
  </si>
  <si>
    <t>071: Weather_2BR_2nd Bull Run (Historical) [81 Turns]</t>
  </si>
  <si>
    <t>095: (Weather) Heaton’s Crossroads July 16th 1864 [12 Turns]</t>
  </si>
  <si>
    <t>101: Weather_1BR_Bull Run V.5 [40 Turns]</t>
  </si>
  <si>
    <t>021: 2BR_2nd Bull Run V.7 [81 Turns]</t>
  </si>
  <si>
    <t>139: Smithfield Crossing V.1 August 29th 1864 [24 Turns]</t>
  </si>
  <si>
    <t>134: Summit Point V.1 August 21st 1864 [36 Turns]</t>
  </si>
  <si>
    <t>101: (Weather) Cool Springs July 18th 1864 [15 Turns]</t>
  </si>
  <si>
    <t>141: Berryville Sept 3rd 1864 [10 Turns]</t>
  </si>
  <si>
    <t>106: (Weather) Rutherford’s Farm July 20th 1864 [12 Turns]</t>
  </si>
  <si>
    <t>136: Smithfield Crossing August 29th 1864 [18 Turns]</t>
  </si>
  <si>
    <t>146: Berryville V.2 Sept 4th 1864 [30 Turns]</t>
  </si>
  <si>
    <t>111: (Weather) 2nd Kernstown July 24th 1864 1864 [27 Turns]</t>
  </si>
  <si>
    <t>116: Weather_Gap_Gaps to Manassas [86 Turns]</t>
  </si>
  <si>
    <t>029: 2BR_Groveton V.6 [12 Turns]</t>
  </si>
  <si>
    <t>127-640506: Burnside’s Assault [9 Turns]</t>
  </si>
  <si>
    <t>052: (Weather) Carroll’s Raid June 8th 1862 [10 Turns]</t>
  </si>
  <si>
    <t>Surprise at Dawn – June 30, 1863 (var. II)/ /256</t>
  </si>
  <si>
    <t>405-640530: Bethesda Church A1 [16 Turns]</t>
  </si>
  <si>
    <t>070: (Weather) Piedmont V.2 June 5th 1864 [24 Turns]</t>
  </si>
  <si>
    <t>116: (Weather) Folck’s Mill August 1 1864 [15 Turns]</t>
  </si>
  <si>
    <t>145: (Weather) Berryville V.1 Sept 3rd 1864 [15 Turns]</t>
  </si>
  <si>
    <t>086: (Weather) Monocacy July 9th 1864 [21 Turns]</t>
  </si>
  <si>
    <t>124: (Weather) Moorefield V.1 August 7th 1864 [18 Turns]</t>
  </si>
  <si>
    <t>017: Stand on Big Pipe Creek – Crush the Center (Var. 3) [179 Turns]</t>
  </si>
  <si>
    <t>Cam_Nashville April 1863(w).scn /35</t>
  </si>
  <si>
    <t>cf_c4u2 Battle of Grand Junction, Nov. 13, 1862 /105</t>
  </si>
  <si>
    <t>086: Siege of Atlanta July 15-16 V.1 [107 Turns]</t>
  </si>
  <si>
    <t>050: FH_Battle in the Pits at FH [15 Turns]</t>
  </si>
  <si>
    <t>188: Smash the Center IV (Var. 13) [160 Turns]</t>
  </si>
  <si>
    <t>090: Jk_Polk Escapes South [30 Turns]</t>
  </si>
  <si>
    <t>094: Heaton’s Crossroads July 16th 1864 [12 Turns]</t>
  </si>
  <si>
    <t>078: (Weather) Lynchburg June 18th 1864 [25 Turns]</t>
  </si>
  <si>
    <t>100: Cool Springs July 18th 1864 [15 Turns]</t>
  </si>
  <si>
    <t>119w: Prince Edward Road April 7th 1865 [24 Turns]</t>
  </si>
  <si>
    <t>092: Jk_The Siege [40 Turns]</t>
  </si>
  <si>
    <t>009: Westport (Union as AI Challenge) [30 Turns]</t>
  </si>
  <si>
    <t>060: (Weather) Port Republic V.2 June 9th 1862 [15 Turns]</t>
  </si>
  <si>
    <t>001: Glorieta (Getting Started) [12 Turns]</t>
  </si>
  <si>
    <t>023: 620805-(A) BatonRge+Navy 30 [20 Turns]</t>
  </si>
  <si>
    <t>051: 640220-(H) Olustee 20 [21 Turns]</t>
  </si>
  <si>
    <t>052: 640220-(H) Olustee 30 [21 Turns]</t>
  </si>
  <si>
    <t>069: chatt_Missionary Ridge V.3 [27 Turns]</t>
  </si>
  <si>
    <t>056: 640408-(H) Mansfield 20 [25 Turns]</t>
  </si>
  <si>
    <t>058: 640409-(H) Pleasant Hill 20 [24 Turns]</t>
  </si>
  <si>
    <t>080: 640927-(H) Pilot Knob 20 [66 Turns]</t>
  </si>
  <si>
    <t>031: 630314-(A) Port Hudson 20 [24 Turns]</t>
  </si>
  <si>
    <t>032: 630315-(A) Port Hudson 20 [18 Turns]</t>
  </si>
  <si>
    <t>108: 650319-(H) Bentonville 30 [101 Turns]</t>
  </si>
  <si>
    <t>064: 640430-(A) Jenkins’ Ferry 30 [25 Turns]</t>
  </si>
  <si>
    <t>083: 641019-(H) Lexington 30 [14 Turns]</t>
  </si>
  <si>
    <t>086: 641021-(H) Missouri 105T 30 [105Turns]</t>
  </si>
  <si>
    <t>040: 630709-(A) Charleston 30 [220 Turns]</t>
  </si>
  <si>
    <t>081: Lynchburg V.2 June 17th 1864 [30 Turns]</t>
  </si>
  <si>
    <t>085: 641021-(A) Battle at Little Blue 20 [30 Turns]</t>
  </si>
  <si>
    <t>magj_c3u12 Race to Memphis, November 16, 1862 /100</t>
  </si>
  <si>
    <t>CAM_Antietam C1U2 /40</t>
  </si>
  <si>
    <t>CAM_Hagerstown C2U1w /86</t>
  </si>
  <si>
    <t>115: Folck’s Mill August 1 1864 [15 Turns]</t>
  </si>
  <si>
    <t>090: 641022-(H) Battle at Big Blue 20 [43 Turns]</t>
  </si>
  <si>
    <t>120: Moorefield August 7th 1864 [18 Turns]</t>
  </si>
  <si>
    <t>btcb_c1u2 Return to Corinth, Dec. 10-12, 1862 /125</t>
  </si>
  <si>
    <t>066C: May 3rd 5am V.2 [46 Turns]</t>
  </si>
  <si>
    <t>092: 641023-(H) Battle of Westport 20 [39 Turns]</t>
  </si>
  <si>
    <t>282: Winchester Redux IV (Var. 12) [216 Turns]</t>
  </si>
  <si>
    <t>071: Lynchburg June 17th 1864 [12 Turns]</t>
  </si>
  <si>
    <t>Cam_Greater Mill Springs April 1864.scn /40</t>
  </si>
  <si>
    <t>097: 641024-(H) Battle of Trading Post 30 [40 Turns]</t>
  </si>
  <si>
    <t>079: Jk_A Divisional Clash (Rain) [18 Turns]</t>
  </si>
  <si>
    <t>033: 630315-(B) Port Hudson 20 [60 Turns]</t>
  </si>
  <si>
    <t>011: Ca_Pope is Recalled to Cairo [40 Turns]</t>
  </si>
  <si>
    <t>295 Lee's Charge-custom /300</t>
  </si>
  <si>
    <t>otto_c4u4 The Battle of Paducah, November 24-25, 1862 /75</t>
  </si>
  <si>
    <t>095F: Nov 17th Battle for Falmouth [36 Turns]</t>
  </si>
  <si>
    <t>020: 620616-(H) Secessionville 20 [36 Turns]</t>
  </si>
  <si>
    <t>101: 650113-(H) Fort Fisher 20 [130 Turns]</t>
  </si>
  <si>
    <t>417-640528: Fourth Epoch [280 Turns]</t>
  </si>
  <si>
    <t>cc c2u1 Battle of McDowell, Feb. 15, 1862 /19</t>
  </si>
  <si>
    <t>070: 640610-(H) Brice’s Cross Roads (R-20) [27 Turns]</t>
  </si>
  <si>
    <t>233-640508: Gordonsv_A2 [100 Turns]</t>
  </si>
  <si>
    <t>068: 640610-(H) Brice’s Cross Roads 20 [27 Turns]</t>
  </si>
  <si>
    <t>015: 620216-(H) Valverde 20 [36 Turns]</t>
  </si>
  <si>
    <t>thc2_c1u2.scn /29</t>
  </si>
  <si>
    <t>069: Holly Point Church I Oct 27th 1864 [20 Turns]</t>
  </si>
  <si>
    <t>056: FH_Help from FD (v.1) [18 Turns]</t>
  </si>
  <si>
    <t>016: Spring Hill V.7 [19 Turns]</t>
  </si>
  <si>
    <t>Stonewall at Gettysburg [156 Turns]</t>
  </si>
  <si>
    <t>058: Nashville V.15 [59 Turns]</t>
  </si>
  <si>
    <t>168: A Surprise from Across the Rappahannock II (Var. 556) [216 Turns]</t>
  </si>
  <si>
    <t>094: 641024-(A) Battle of Mine Creek 30 [40 Turns]</t>
  </si>
  <si>
    <t>037w: Globe Tavern I Aug 18th 1864 [25 Turns]</t>
  </si>
  <si>
    <t>038: Globe Tavern II Aug 18th 1864 [15 Turns]</t>
  </si>
  <si>
    <t>CAM_Antietam C7U4w /40</t>
  </si>
  <si>
    <t>016: 620216-(H) Valverde 30 [26 Turns]</t>
  </si>
  <si>
    <t>023: sr_Murfreesboro V.4 [85 Turns]</t>
  </si>
  <si>
    <t>004-620101- Williamsburg_W [40 Turns]</t>
  </si>
  <si>
    <t>002-631014- Bristoe Station Heth’s Attack [15 Turns]</t>
  </si>
  <si>
    <t>001 – Getting Started [10 Turns]</t>
  </si>
  <si>
    <t>05e: Camp_Savage Station to Malvern Hill [174 Turns]</t>
  </si>
  <si>
    <t>003-631014- Bristoe Station Meeting Engagement [24 Turns]</t>
  </si>
  <si>
    <t>005-620101- Williamsburg [40 Turns]</t>
  </si>
  <si>
    <t>02histalt_Corinth-full [95 Turns]</t>
  </si>
  <si>
    <t>056_AI Play_(Weather)_Port Republic June 9th, 1862 /15</t>
  </si>
  <si>
    <t>055_AI Play_Port Republic June 9th, 1862 /15</t>
  </si>
  <si>
    <t>092: Dinwiddie C.H. I Mar 31st 1865 [15 Turns]</t>
  </si>
  <si>
    <t>100: Five Forks IV April 1st 1865 [21 Turns]</t>
  </si>
  <si>
    <t>Terrible Swift Sword (Var. 4) /266</t>
  </si>
  <si>
    <t>018: 620328-(H) Glorieta 30 [26 Turns]</t>
  </si>
  <si>
    <t>111: 650319-Day 1- Bentonville 20 [36 Turns]</t>
  </si>
  <si>
    <t>017: Resaca May 14th V.4 [102 Turns]</t>
  </si>
  <si>
    <t>124-640506: Gordon’s Attack A2 [12 Turns]</t>
  </si>
  <si>
    <t>!BG 001 – The Battle of Gettysburg (2024 Version) [145 Turns]</t>
  </si>
  <si>
    <t>115: Weather_Ch_Chantilly_Cavalry [30 Turns]</t>
  </si>
  <si>
    <t>!BG 025 – Equal Force Battle V.4 [50 Turns]</t>
  </si>
  <si>
    <t>!BG 022 – Equal Force Battle V.1 [50 Turns]</t>
  </si>
  <si>
    <t>CAM_Chantilly C1U3 /18</t>
  </si>
  <si>
    <t>117w: The Pursuit April 7th 1865 [40 Turns]</t>
  </si>
  <si>
    <t>160: Sh_Johnston’s Plan (v.2) [86 Turns]</t>
  </si>
  <si>
    <t>!BG 023 – Equal Force Battle V.2 [102 Turns]</t>
  </si>
  <si>
    <t>!BG 005 – Every Last Man is Here [187 Turns]</t>
  </si>
  <si>
    <t>012: 620216-(H) Ft. Craig 20 [30 Turns]</t>
  </si>
  <si>
    <t>!BG 003 – An Alternate Universe [149 Turns]</t>
  </si>
  <si>
    <t>!BG 021 – Equal Force Battle [102 Turns]</t>
  </si>
  <si>
    <t>022: 620805-(A) BatonRge+Navy 20 [30 Turns]</t>
  </si>
  <si>
    <t>062: 640430-(H) Jenkins’ Ferry 20 [42 Turns]</t>
  </si>
  <si>
    <t>!BG 011 – A Rock and a Hard Place V.1 [18 Turns]</t>
  </si>
  <si>
    <t>501-640609: Richmond East A1 [57 Turns]</t>
  </si>
  <si>
    <t>018: Stand on Big Pipe Creek – Assault the Left (Var. 1) [179 Turns]</t>
  </si>
  <si>
    <t>!!Getting Started [4 Turns]</t>
  </si>
  <si>
    <t>!BG 013 – Longstreet’s Assault [12 Turns]</t>
  </si>
  <si>
    <t>!HIST_Weather 1.1 Gettysburg - July 1 1863 [44 Turns]</t>
  </si>
  <si>
    <t>187: Smash the Center III (Var. 96) [160 Turns]</t>
  </si>
  <si>
    <t>!BG 008: Battle of the North Anna [101 Turns]</t>
  </si>
  <si>
    <t>!BG06: Stevenson in Tennessee [135 Turns]</t>
  </si>
  <si>
    <t>!BG 008 – First Contact! [9 Turns]</t>
  </si>
  <si>
    <t>!BG 010 – A Rock and a Hard Place [21 Turns]</t>
  </si>
  <si>
    <t>!BG 014 – Longstreet’s Assault V.1 [12 Turns]</t>
  </si>
  <si>
    <t>!BG03: Reinforced at Stones River [135 Turns]</t>
  </si>
  <si>
    <t>132-640505: Wild A1 [95 Turns]</t>
  </si>
  <si>
    <t>604-640612: Crossing the James [300 Turns]</t>
  </si>
  <si>
    <t>TOTAL GAMES</t>
  </si>
  <si>
    <t>Battles Only (Side Specific)</t>
  </si>
  <si>
    <t xml:space="preserve">CSA </t>
  </si>
  <si>
    <t>Battles</t>
  </si>
  <si>
    <t>MV</t>
  </si>
  <si>
    <t>mv</t>
  </si>
  <si>
    <t>Maneuvers</t>
  </si>
  <si>
    <t>This includes all one-on-one Battles where players play as their own side only.</t>
  </si>
  <si>
    <t>AGEOD-AACW II</t>
  </si>
  <si>
    <t>MP Battles</t>
  </si>
  <si>
    <t>Forge of Freedom</t>
  </si>
  <si>
    <t>MP Maneuvers</t>
  </si>
  <si>
    <t>CSA MV</t>
  </si>
  <si>
    <t>CSA mv</t>
  </si>
  <si>
    <t>USA mv</t>
  </si>
  <si>
    <t>USA MV</t>
  </si>
  <si>
    <t>WBTS</t>
  </si>
  <si>
    <t>Winning %</t>
  </si>
  <si>
    <t>TOTAL</t>
  </si>
  <si>
    <t>Multiplayer Battles Only</t>
  </si>
  <si>
    <t>Total Games</t>
  </si>
  <si>
    <t>This represents all Multiplayer Battles listed in the DOR.</t>
  </si>
  <si>
    <t>Turns Played in Games</t>
  </si>
  <si>
    <t>1 - 9</t>
  </si>
  <si>
    <t>10 - 49</t>
  </si>
  <si>
    <t>50 - 99</t>
  </si>
  <si>
    <t>100 - 149</t>
  </si>
  <si>
    <t>150 - 199</t>
  </si>
  <si>
    <t>200+</t>
  </si>
  <si>
    <t>Year-by-Year Battle Results (Side Specific)</t>
  </si>
  <si>
    <t>Avg. Game Turns</t>
  </si>
  <si>
    <t>CSA Victories</t>
  </si>
  <si>
    <t>USA Victories</t>
  </si>
  <si>
    <t>Gain for Victors</t>
  </si>
  <si>
    <t>Overall Advantage</t>
  </si>
  <si>
    <t>CSA 65</t>
  </si>
  <si>
    <t>CSA 109</t>
  </si>
  <si>
    <t>Total Turns</t>
  </si>
  <si>
    <t>CSA 20</t>
  </si>
  <si>
    <t>USA 2</t>
  </si>
  <si>
    <t>CSA 76</t>
  </si>
  <si>
    <t>CSA 49</t>
  </si>
  <si>
    <t>USA 52</t>
  </si>
  <si>
    <t>USA 77</t>
  </si>
  <si>
    <t>USA 40</t>
  </si>
  <si>
    <t>USA 42</t>
  </si>
  <si>
    <t>USA 133</t>
  </si>
  <si>
    <t>USA 139</t>
  </si>
  <si>
    <t>USA 184</t>
  </si>
  <si>
    <t>USA 200</t>
  </si>
  <si>
    <t>USA 215</t>
  </si>
  <si>
    <t>USA 239</t>
  </si>
  <si>
    <t>USA 225</t>
  </si>
  <si>
    <t>USA 232</t>
  </si>
  <si>
    <t>USA 248</t>
  </si>
  <si>
    <t>USA 194</t>
  </si>
  <si>
    <t>USA 65</t>
  </si>
  <si>
    <t>CSA 108</t>
  </si>
  <si>
    <t>CSA 196</t>
  </si>
  <si>
    <t>CSA 238</t>
  </si>
  <si>
    <t>TOTALS</t>
  </si>
  <si>
    <t>Game Title</t>
  </si>
  <si>
    <t>Games Played</t>
  </si>
  <si>
    <t>Draws</t>
  </si>
  <si>
    <t>YEAR</t>
  </si>
  <si>
    <t>GAMES</t>
  </si>
  <si>
    <t>TURNS</t>
  </si>
  <si>
    <t>OBD Points Calculator</t>
  </si>
  <si>
    <t>Number of Turns Played</t>
  </si>
  <si>
    <t>Minor Defeat</t>
  </si>
  <si>
    <t>Major Defeat</t>
  </si>
  <si>
    <t>SLM</t>
  </si>
  <si>
    <t>RM</t>
  </si>
  <si>
    <t>D</t>
  </si>
  <si>
    <t>md</t>
  </si>
  <si>
    <t>MD</t>
  </si>
  <si>
    <t>CSA        Win %</t>
  </si>
  <si>
    <t>USA        Win %</t>
  </si>
  <si>
    <t>Games</t>
  </si>
  <si>
    <t>Played</t>
  </si>
  <si>
    <t>Victories</t>
  </si>
  <si>
    <t>Win %</t>
  </si>
  <si>
    <t>Release</t>
  </si>
  <si>
    <t>Year</t>
  </si>
  <si>
    <t>BATTLES</t>
  </si>
  <si>
    <t>MANEUVERS</t>
  </si>
  <si>
    <t>Pts Formula</t>
  </si>
  <si>
    <t>CSA Victory</t>
  </si>
  <si>
    <t>USA Victory</t>
  </si>
  <si>
    <t>Side-Specific Battles Only (CSA Player/Reb vs. USA Player/Yank)</t>
  </si>
  <si>
    <t>Results Include all Games of Any Type (Battle, Maneuver, etc.)</t>
  </si>
  <si>
    <t>(Enter Exact Scenario Name Here)</t>
  </si>
  <si>
    <t>(Select Game Title)</t>
  </si>
  <si>
    <t>Playing as</t>
  </si>
  <si>
    <t>Listed</t>
  </si>
  <si>
    <t>TOTAL STATISTICS (All Games excluding ATA Training Games)</t>
  </si>
  <si>
    <t>Maj Vic</t>
  </si>
  <si>
    <t>Min Vic</t>
  </si>
  <si>
    <t>Min Def</t>
  </si>
  <si>
    <t>Maj Def</t>
  </si>
  <si>
    <t>Total</t>
  </si>
  <si>
    <t>Loss %</t>
  </si>
  <si>
    <t>Battle Statistics Only</t>
  </si>
  <si>
    <t>#1</t>
  </si>
  <si>
    <t>#2</t>
  </si>
  <si>
    <t>#3</t>
  </si>
  <si>
    <t>#4</t>
  </si>
  <si>
    <t>#5</t>
  </si>
  <si>
    <t>#6</t>
  </si>
  <si>
    <t>#7</t>
  </si>
  <si>
    <t>#8</t>
  </si>
  <si>
    <t>#9</t>
  </si>
  <si>
    <t>#10</t>
  </si>
  <si>
    <t>Maneuver Statistics Only</t>
  </si>
  <si>
    <t>Multiplayer Battle Statistics Only</t>
  </si>
  <si>
    <t>DRAWS</t>
  </si>
  <si>
    <t>Multiplayer Maneuver Statistics Only</t>
  </si>
  <si>
    <t>ATA Training Games (Do Not Count for Trackable Statistics)</t>
  </si>
  <si>
    <t>GRAND TOTAL OF ALL GAMES</t>
  </si>
  <si>
    <t>Total Turns Played</t>
  </si>
  <si>
    <t>Battle Turns</t>
  </si>
  <si>
    <t>Maneuver Turns</t>
  </si>
  <si>
    <t>Multiplayer Battle Turns</t>
  </si>
  <si>
    <t>Multiplayer Maneuver Turns</t>
  </si>
  <si>
    <t>ATA Training Turns</t>
  </si>
  <si>
    <t>Average Turns per Game</t>
  </si>
  <si>
    <t>MP Battle</t>
  </si>
  <si>
    <t>MP</t>
  </si>
  <si>
    <t>MP Maneuver</t>
  </si>
  <si>
    <t>ATA</t>
  </si>
  <si>
    <t>ALL GAMES / ALL TYPES</t>
  </si>
  <si>
    <t>294: Collision in Maryland (Var. 2)_W [205 Turns]</t>
  </si>
  <si>
    <t>!BG 019: Equal Force Battle v.3 [110 Turns]</t>
  </si>
  <si>
    <t>Gary McHugh, USA</t>
  </si>
  <si>
    <t>084: From the Four Corners They Come (Var. 203)_W [301 Turns]</t>
  </si>
  <si>
    <t>!BG 002: Meeting Engagement in the Wilderness [100 Turns]</t>
  </si>
  <si>
    <t>!BG09: Chickamauga Meeting Engagement V.1 [107 Turns]</t>
  </si>
  <si>
    <t>09: Brawner's Brawl [12 Turns]</t>
  </si>
  <si>
    <t>100: 641225-(H) Fort Fisher 30 [80 Turns]</t>
  </si>
  <si>
    <t>03hist1_Big Hill_W [13 Turns]</t>
  </si>
  <si>
    <t>Campaign Game</t>
  </si>
  <si>
    <t>02hist_Corinth_full.scn</t>
  </si>
  <si>
    <t>!BG 015: The Showdown v.3 (Butler Arrives) [107 Turns]</t>
  </si>
  <si>
    <t>!BG 004: Lee Flanks Grant [104 Turns]</t>
  </si>
  <si>
    <t>053: 640220-(A) Olustee 20 [21 Turns]</t>
  </si>
  <si>
    <t>Kent Scarbrough, CSA</t>
  </si>
  <si>
    <t>!BG011 - A Rock and a Hard Place V.1 (18 Turns)</t>
  </si>
  <si>
    <t>Tom Porto, CSA</t>
  </si>
  <si>
    <t>!BG10: Chickamauga Meeting Engagement V.2 [87 Turns]</t>
  </si>
  <si>
    <t>!BG 017: Equal Force Battle v.1 [104 Turns]</t>
  </si>
  <si>
    <t>Michael Robbins, USA</t>
  </si>
  <si>
    <t>017: 620328-(H) Glorieta 20 [39 Turns]</t>
  </si>
  <si>
    <t>!BG 016: Equal Force Battle [49 Turns]</t>
  </si>
  <si>
    <t>164: The Unexpected II (Var. 31) [216 Turns]</t>
  </si>
  <si>
    <t>292: Down the Pike they Come (Var. 12)_W [205 Turns]</t>
  </si>
  <si>
    <t>!BG 021: Equal Force Battle v.5 [52 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</si>
</sst>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24" x14ac:knownFonts="1">
    <font>
      <sz val="11"/>
      <color theme="1"/>
      <name val="Calibri"/>
      <family val="2"/>
    </font>
    <font>
      <sz val="11"/>
      <color theme="1"/>
      <name val="Calibri"/>
      <family val="2"/>
    </font>
    <font>
      <b/>
      <sz val="11"/>
      <color rgb="FF000000"/>
      <name val="Calibri"/>
      <family val="2"/>
    </font>
    <font>
      <sz val="11"/>
      <name val="Calibri"/>
      <family val="2"/>
    </font>
    <font>
      <b/>
      <sz val="11"/>
      <color theme="0"/>
      <name val="Calibri"/>
      <family val="2"/>
    </font>
    <font>
      <sz val="11"/>
      <color rgb="FFFF0000"/>
      <name val="Calibri"/>
      <family val="2"/>
    </font>
    <font>
      <b/>
      <sz val="11"/>
      <color theme="1"/>
      <name val="Calibri"/>
      <family val="2"/>
    </font>
    <font>
      <sz val="11"/>
      <color theme="0"/>
      <name val="Calibri"/>
      <family val="2"/>
    </font>
    <font>
      <sz val="11"/>
      <color rgb="FF0070C0"/>
      <name val="Calibri"/>
      <family val="2"/>
    </font>
    <font>
      <sz val="11"/>
      <color theme="1"/>
      <name val="Times New Roman"/>
      <family val="1"/>
    </font>
    <font>
      <b/>
      <sz val="16"/>
      <color theme="1"/>
      <name val="Calibri"/>
      <family val="2"/>
    </font>
    <font>
      <b/>
      <sz val="14"/>
      <color theme="1"/>
      <name val="Calibri"/>
      <family val="2"/>
    </font>
    <font>
      <b/>
      <sz val="20"/>
      <color theme="1"/>
      <name val="Calibri"/>
      <family val="2"/>
    </font>
    <font>
      <b/>
      <sz val="16"/>
      <color rgb="FFFF0000"/>
      <name val="Calibri"/>
      <family val="2"/>
    </font>
    <font>
      <sz val="16"/>
      <color theme="1"/>
      <name val="Calibri"/>
      <family val="2"/>
    </font>
    <font>
      <sz val="14"/>
      <color theme="1"/>
      <name val="Calibri"/>
      <family val="2"/>
    </font>
    <font>
      <b/>
      <sz val="16"/>
      <color theme="0"/>
      <name val="Calibri"/>
      <family val="2"/>
    </font>
    <font>
      <b/>
      <sz val="11"/>
      <color rgb="FFFF0000"/>
      <name val="Calibri"/>
      <family val="2"/>
    </font>
    <font>
      <b/>
      <sz val="11"/>
      <name val="Calibri"/>
      <family val="2"/>
    </font>
    <font>
      <b/>
      <sz val="12"/>
      <color theme="1"/>
      <name val="Calibri"/>
      <family val="2"/>
    </font>
    <font>
      <b/>
      <sz val="12"/>
      <color theme="0"/>
      <name val="Calibri"/>
      <family val="2"/>
    </font>
    <font>
      <b/>
      <sz val="12"/>
      <name val="Calibri"/>
      <family val="2"/>
    </font>
    <font>
      <sz val="12"/>
      <color theme="1"/>
      <name val="Calibri"/>
      <family val="2"/>
    </font>
    <font>
      <b/>
      <sz val="28"/>
      <color theme="1"/>
      <name val="Calibri"/>
      <family val="2"/>
    </font>
  </fonts>
  <fills count="16">
    <fill>
      <patternFill patternType="none"/>
    </fill>
    <fill>
      <patternFill patternType="gray125"/>
    </fill>
    <fill>
      <patternFill patternType="solid">
        <fgColor rgb="FF000000"/>
        <bgColor rgb="FF000000"/>
      </patternFill>
    </fill>
    <fill>
      <patternFill patternType="solid">
        <fgColor rgb="FFFFF2CC"/>
        <bgColor rgb="FF000000"/>
      </patternFill>
    </fill>
    <fill>
      <patternFill patternType="solid">
        <fgColor rgb="FFFFC000"/>
        <bgColor indexed="64"/>
      </patternFill>
    </fill>
    <fill>
      <patternFill patternType="solid">
        <fgColor theme="1"/>
        <bgColor indexed="64"/>
      </patternFill>
    </fill>
    <fill>
      <patternFill patternType="solid">
        <fgColor rgb="FFFFF2CC"/>
        <bgColor indexed="64"/>
      </patternFill>
    </fill>
    <fill>
      <patternFill patternType="solid">
        <fgColor rgb="FFFFFF00"/>
        <bgColor indexed="64"/>
      </patternFill>
    </fill>
    <fill>
      <patternFill patternType="solid">
        <fgColor theme="0"/>
        <bgColor indexed="64"/>
      </patternFill>
    </fill>
    <fill>
      <patternFill patternType="solid">
        <fgColor rgb="FFC000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xf numFmtId="43" fontId="1" fillId="0" borderId="0" applyFont="0" applyFill="0" applyBorder="0" applyAlignment="0" applyProtection="0"/>
  </cellStyleXfs>
  <cellXfs count="214">
    <xf numFmtId="0" fontId="0" fillId="0" borderId="0" xfId="0"/>
    <xf numFmtId="49" fontId="0" fillId="2" borderId="0" xfId="0" applyNumberFormat="1" applyFill="1" applyAlignment="1">
      <alignment horizontal="left"/>
    </xf>
    <xf numFmtId="0" fontId="0" fillId="2" borderId="0" xfId="0" applyFill="1" applyAlignment="1">
      <alignment horizontal="left"/>
    </xf>
    <xf numFmtId="0" fontId="0" fillId="2" borderId="0" xfId="0" applyFill="1"/>
    <xf numFmtId="49" fontId="2" fillId="3" borderId="1" xfId="0" applyNumberFormat="1"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xf numFmtId="37" fontId="3" fillId="0" borderId="0" xfId="1" applyNumberFormat="1" applyFont="1" applyFill="1" applyBorder="1" applyAlignment="1">
      <alignment horizontal="left"/>
    </xf>
    <xf numFmtId="14" fontId="0" fillId="0" borderId="0" xfId="0" applyNumberFormat="1" applyAlignment="1">
      <alignment horizontal="left"/>
    </xf>
    <xf numFmtId="49" fontId="0" fillId="0" borderId="0" xfId="0" applyNumberFormat="1"/>
    <xf numFmtId="14" fontId="0" fillId="0" borderId="0" xfId="0" applyNumberFormat="1"/>
    <xf numFmtId="14" fontId="3" fillId="0" borderId="0" xfId="0" applyNumberFormat="1" applyFont="1" applyAlignment="1">
      <alignment horizontal="left"/>
    </xf>
    <xf numFmtId="0" fontId="3" fillId="0" borderId="0" xfId="0" applyFont="1"/>
    <xf numFmtId="0" fontId="0" fillId="0" borderId="0" xfId="0" applyAlignment="1">
      <alignment horizontal="left"/>
    </xf>
    <xf numFmtId="49" fontId="0" fillId="0" borderId="0" xfId="0" applyNumberFormat="1" applyAlignment="1">
      <alignment horizontal="left"/>
    </xf>
    <xf numFmtId="0" fontId="8" fillId="0" borderId="0" xfId="0" applyFont="1"/>
    <xf numFmtId="0" fontId="5" fillId="0" borderId="0" xfId="0" applyFont="1"/>
    <xf numFmtId="16" fontId="0" fillId="0" borderId="0" xfId="0" applyNumberFormat="1"/>
    <xf numFmtId="0" fontId="0" fillId="2" borderId="0" xfId="0" applyFill="1" applyAlignment="1">
      <alignment horizontal="center"/>
    </xf>
    <xf numFmtId="0" fontId="2" fillId="3" borderId="1"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top"/>
    </xf>
    <xf numFmtId="0" fontId="3" fillId="0" borderId="0" xfId="0" applyFont="1" applyAlignment="1">
      <alignment horizontal="center"/>
    </xf>
    <xf numFmtId="0" fontId="5" fillId="0" borderId="0" xfId="0" applyFont="1" applyAlignment="1">
      <alignment horizontal="left"/>
    </xf>
    <xf numFmtId="0" fontId="8" fillId="0" borderId="0" xfId="0" applyFont="1" applyAlignment="1">
      <alignment horizontal="left"/>
    </xf>
    <xf numFmtId="0" fontId="3" fillId="0" borderId="0" xfId="0" applyFont="1" applyAlignment="1">
      <alignment horizontal="left"/>
    </xf>
    <xf numFmtId="49" fontId="0" fillId="2" borderId="0" xfId="0" applyNumberFormat="1" applyFill="1"/>
    <xf numFmtId="49" fontId="2" fillId="3" borderId="1" xfId="0" applyNumberFormat="1" applyFont="1" applyFill="1" applyBorder="1"/>
    <xf numFmtId="0" fontId="0" fillId="5" borderId="0" xfId="0" applyFill="1"/>
    <xf numFmtId="0" fontId="6" fillId="4" borderId="1" xfId="0" applyFont="1" applyFill="1" applyBorder="1" applyAlignment="1">
      <alignment horizontal="center"/>
    </xf>
    <xf numFmtId="0" fontId="7" fillId="0" borderId="0" xfId="0" applyFont="1"/>
    <xf numFmtId="3" fontId="6" fillId="7" borderId="4" xfId="0" applyNumberFormat="1" applyFont="1" applyFill="1" applyBorder="1" applyAlignment="1">
      <alignment horizontal="center"/>
    </xf>
    <xf numFmtId="3" fontId="0" fillId="8" borderId="4" xfId="0" applyNumberFormat="1" applyFill="1" applyBorder="1"/>
    <xf numFmtId="3" fontId="0" fillId="0" borderId="0" xfId="0" applyNumberFormat="1"/>
    <xf numFmtId="3" fontId="7" fillId="0" borderId="0" xfId="0" applyNumberFormat="1" applyFont="1"/>
    <xf numFmtId="3" fontId="7" fillId="0" borderId="0" xfId="0" applyNumberFormat="1" applyFont="1" applyAlignment="1">
      <alignment horizontal="center"/>
    </xf>
    <xf numFmtId="3" fontId="4" fillId="9" borderId="5" xfId="0" applyNumberFormat="1" applyFont="1" applyFill="1" applyBorder="1" applyAlignment="1">
      <alignment horizontal="center"/>
    </xf>
    <xf numFmtId="3" fontId="4" fillId="9" borderId="7" xfId="0" applyNumberFormat="1" applyFont="1" applyFill="1" applyBorder="1" applyAlignment="1">
      <alignment horizontal="center"/>
    </xf>
    <xf numFmtId="3" fontId="6" fillId="8" borderId="7" xfId="0" applyNumberFormat="1" applyFont="1" applyFill="1" applyBorder="1" applyAlignment="1">
      <alignment horizontal="center"/>
    </xf>
    <xf numFmtId="3" fontId="4" fillId="10" borderId="7" xfId="0" applyNumberFormat="1" applyFont="1" applyFill="1" applyBorder="1" applyAlignment="1">
      <alignment horizontal="center"/>
    </xf>
    <xf numFmtId="3" fontId="4" fillId="10" borderId="6" xfId="0" applyNumberFormat="1" applyFont="1" applyFill="1" applyBorder="1" applyAlignment="1">
      <alignment horizontal="center"/>
    </xf>
    <xf numFmtId="3" fontId="4" fillId="9" borderId="8" xfId="0" applyNumberFormat="1" applyFont="1" applyFill="1" applyBorder="1" applyAlignment="1">
      <alignment horizontal="center"/>
    </xf>
    <xf numFmtId="3" fontId="4" fillId="9" borderId="12" xfId="0" applyNumberFormat="1" applyFont="1" applyFill="1" applyBorder="1" applyAlignment="1">
      <alignment horizontal="center"/>
    </xf>
    <xf numFmtId="3" fontId="6" fillId="8" borderId="12" xfId="0" applyNumberFormat="1" applyFont="1" applyFill="1" applyBorder="1" applyAlignment="1">
      <alignment horizontal="center"/>
    </xf>
    <xf numFmtId="3" fontId="4" fillId="10" borderId="12" xfId="0" applyNumberFormat="1" applyFont="1" applyFill="1" applyBorder="1" applyAlignment="1">
      <alignment horizontal="center"/>
    </xf>
    <xf numFmtId="3" fontId="4" fillId="10" borderId="9" xfId="0" applyNumberFormat="1" applyFont="1" applyFill="1" applyBorder="1" applyAlignment="1">
      <alignment horizontal="center"/>
    </xf>
    <xf numFmtId="3" fontId="6" fillId="7" borderId="4" xfId="0" applyNumberFormat="1" applyFont="1" applyFill="1" applyBorder="1"/>
    <xf numFmtId="3" fontId="6" fillId="0" borderId="13" xfId="0" applyNumberFormat="1" applyFont="1" applyBorder="1" applyAlignment="1">
      <alignment horizontal="center"/>
    </xf>
    <xf numFmtId="3" fontId="6" fillId="8" borderId="14" xfId="0" applyNumberFormat="1" applyFont="1" applyFill="1" applyBorder="1" applyAlignment="1">
      <alignment horizontal="center"/>
    </xf>
    <xf numFmtId="0" fontId="0" fillId="5" borderId="1" xfId="0" applyFill="1" applyBorder="1"/>
    <xf numFmtId="49" fontId="6" fillId="6" borderId="1" xfId="0" applyNumberFormat="1" applyFont="1" applyFill="1" applyBorder="1" applyAlignment="1">
      <alignment horizontal="center"/>
    </xf>
    <xf numFmtId="3" fontId="0" fillId="0" borderId="1" xfId="0" applyNumberFormat="1" applyBorder="1"/>
    <xf numFmtId="0" fontId="6" fillId="8" borderId="2" xfId="0" applyFont="1" applyFill="1" applyBorder="1" applyAlignment="1">
      <alignment horizontal="center"/>
    </xf>
    <xf numFmtId="0" fontId="6" fillId="0" borderId="2" xfId="0" applyFont="1" applyBorder="1" applyAlignment="1">
      <alignment horizontal="center"/>
    </xf>
    <xf numFmtId="3" fontId="5" fillId="0" borderId="0" xfId="0" applyNumberFormat="1" applyFont="1"/>
    <xf numFmtId="0" fontId="6" fillId="11" borderId="16"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0" fillId="0" borderId="1" xfId="0" applyBorder="1"/>
    <xf numFmtId="3" fontId="0" fillId="11" borderId="17" xfId="0" applyNumberFormat="1" applyFill="1" applyBorder="1" applyAlignment="1">
      <alignment horizontal="center"/>
    </xf>
    <xf numFmtId="3" fontId="0" fillId="0" borderId="1" xfId="0" applyNumberFormat="1" applyBorder="1" applyAlignment="1">
      <alignment horizontal="center"/>
    </xf>
    <xf numFmtId="3" fontId="0" fillId="12" borderId="2" xfId="0" applyNumberFormat="1" applyFill="1" applyBorder="1" applyAlignment="1">
      <alignment horizontal="center"/>
    </xf>
    <xf numFmtId="10" fontId="0" fillId="11" borderId="17" xfId="0" applyNumberFormat="1" applyFill="1" applyBorder="1" applyAlignment="1">
      <alignment horizontal="center"/>
    </xf>
    <xf numFmtId="10" fontId="0" fillId="12" borderId="1" xfId="0" applyNumberFormat="1" applyFill="1" applyBorder="1" applyAlignment="1">
      <alignment horizontal="center"/>
    </xf>
    <xf numFmtId="3" fontId="6" fillId="7" borderId="2" xfId="0" applyNumberFormat="1" applyFont="1" applyFill="1" applyBorder="1"/>
    <xf numFmtId="0" fontId="0" fillId="5" borderId="13" xfId="0" applyFill="1" applyBorder="1"/>
    <xf numFmtId="49" fontId="6" fillId="6" borderId="13" xfId="0" applyNumberFormat="1" applyFont="1" applyFill="1" applyBorder="1" applyAlignment="1">
      <alignment horizontal="center"/>
    </xf>
    <xf numFmtId="3" fontId="0" fillId="0" borderId="13" xfId="0" applyNumberFormat="1" applyBorder="1"/>
    <xf numFmtId="164" fontId="6" fillId="0" borderId="1" xfId="0" applyNumberFormat="1" applyFont="1" applyBorder="1"/>
    <xf numFmtId="0" fontId="6" fillId="6" borderId="1" xfId="0" applyFont="1" applyFill="1" applyBorder="1" applyAlignment="1">
      <alignment horizontal="center"/>
    </xf>
    <xf numFmtId="3" fontId="6" fillId="7" borderId="1" xfId="0" applyNumberFormat="1" applyFont="1" applyFill="1" applyBorder="1" applyAlignment="1">
      <alignment horizontal="center"/>
    </xf>
    <xf numFmtId="3" fontId="6" fillId="13" borderId="1" xfId="0" applyNumberFormat="1" applyFont="1" applyFill="1" applyBorder="1" applyAlignment="1">
      <alignment horizontal="center"/>
    </xf>
    <xf numFmtId="0" fontId="6" fillId="14" borderId="1" xfId="0" applyFont="1" applyFill="1" applyBorder="1" applyAlignment="1">
      <alignment horizontal="center"/>
    </xf>
    <xf numFmtId="0" fontId="6" fillId="15" borderId="1" xfId="0" applyFont="1" applyFill="1" applyBorder="1" applyAlignment="1">
      <alignment horizontal="center"/>
    </xf>
    <xf numFmtId="3" fontId="6" fillId="0" borderId="1" xfId="0" applyNumberFormat="1" applyFont="1" applyBorder="1"/>
    <xf numFmtId="0" fontId="13" fillId="0" borderId="1" xfId="0" applyFont="1" applyBorder="1" applyAlignment="1" applyProtection="1">
      <alignment horizontal="center" vertical="center"/>
      <protection locked="0"/>
    </xf>
    <xf numFmtId="0" fontId="14" fillId="0" borderId="1" xfId="0" applyFont="1" applyBorder="1" applyAlignment="1">
      <alignment horizontal="center" vertical="center"/>
    </xf>
    <xf numFmtId="0" fontId="0" fillId="5" borderId="0" xfId="0" applyFill="1" applyAlignment="1">
      <alignment horizontal="center" vertical="center"/>
    </xf>
    <xf numFmtId="165" fontId="15" fillId="0" borderId="1" xfId="0" applyNumberFormat="1" applyFont="1" applyBorder="1" applyAlignment="1">
      <alignment horizontal="center" vertical="center"/>
    </xf>
    <xf numFmtId="0" fontId="15" fillId="0" borderId="1" xfId="0" applyFont="1" applyBorder="1" applyAlignment="1">
      <alignment horizontal="left" vertical="center"/>
    </xf>
    <xf numFmtId="0" fontId="0" fillId="5" borderId="0" xfId="0" applyFill="1" applyAlignment="1">
      <alignment horizontal="center"/>
    </xf>
    <xf numFmtId="0" fontId="6" fillId="6"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16" fillId="5" borderId="0" xfId="0" applyFont="1" applyFill="1" applyAlignment="1">
      <alignment vertical="center"/>
    </xf>
    <xf numFmtId="0" fontId="10" fillId="6" borderId="1" xfId="0" applyFont="1" applyFill="1" applyBorder="1" applyAlignment="1">
      <alignment horizontal="center" vertical="center"/>
    </xf>
    <xf numFmtId="3" fontId="0" fillId="8" borderId="2" xfId="0" applyNumberFormat="1" applyFill="1" applyBorder="1"/>
    <xf numFmtId="3" fontId="0" fillId="6" borderId="13" xfId="0" applyNumberFormat="1" applyFill="1" applyBorder="1"/>
    <xf numFmtId="0" fontId="6" fillId="6" borderId="14" xfId="0" applyFont="1" applyFill="1" applyBorder="1" applyAlignment="1">
      <alignment horizontal="center" vertical="center" wrapText="1"/>
    </xf>
    <xf numFmtId="3" fontId="6" fillId="12" borderId="19" xfId="0" applyNumberFormat="1" applyFont="1" applyFill="1" applyBorder="1" applyAlignment="1">
      <alignment horizontal="center"/>
    </xf>
    <xf numFmtId="3" fontId="6" fillId="11" borderId="20" xfId="0" applyNumberFormat="1" applyFont="1" applyFill="1" applyBorder="1" applyAlignment="1">
      <alignment horizontal="center"/>
    </xf>
    <xf numFmtId="3" fontId="6" fillId="12" borderId="13" xfId="0" applyNumberFormat="1" applyFont="1" applyFill="1" applyBorder="1" applyAlignment="1">
      <alignment horizontal="center"/>
    </xf>
    <xf numFmtId="0" fontId="6" fillId="6" borderId="8" xfId="0" applyFont="1" applyFill="1" applyBorder="1" applyAlignment="1">
      <alignment horizontal="center" vertical="center" wrapText="1"/>
    </xf>
    <xf numFmtId="3" fontId="6" fillId="6" borderId="5" xfId="0" applyNumberFormat="1" applyFont="1" applyFill="1" applyBorder="1" applyAlignment="1">
      <alignment horizontal="center"/>
    </xf>
    <xf numFmtId="0" fontId="0" fillId="0" borderId="2" xfId="0" applyBorder="1" applyAlignment="1">
      <alignment horizontal="center"/>
    </xf>
    <xf numFmtId="3" fontId="6" fillId="0" borderId="18" xfId="0" applyNumberFormat="1" applyFont="1" applyBorder="1" applyAlignment="1">
      <alignment horizontal="center"/>
    </xf>
    <xf numFmtId="0" fontId="3" fillId="0" borderId="0" xfId="0" applyFont="1" applyAlignment="1">
      <alignment horizontal="center" vertical="center"/>
    </xf>
    <xf numFmtId="0" fontId="0" fillId="5" borderId="11" xfId="0" applyFill="1" applyBorder="1"/>
    <xf numFmtId="0" fontId="21" fillId="7" borderId="1" xfId="0" applyFont="1" applyFill="1" applyBorder="1" applyAlignment="1">
      <alignment horizontal="center" vertical="center"/>
    </xf>
    <xf numFmtId="0" fontId="19" fillId="0" borderId="1" xfId="0" applyFont="1" applyBorder="1" applyAlignment="1">
      <alignment horizontal="center" vertical="center"/>
    </xf>
    <xf numFmtId="0" fontId="19" fillId="11" borderId="1" xfId="0" applyFont="1" applyFill="1" applyBorder="1" applyAlignment="1">
      <alignment horizontal="center" vertical="center"/>
    </xf>
    <xf numFmtId="0" fontId="19" fillId="12" borderId="1" xfId="0" applyFont="1" applyFill="1" applyBorder="1" applyAlignment="1">
      <alignment horizontal="center" vertical="center"/>
    </xf>
    <xf numFmtId="10" fontId="19" fillId="11" borderId="1" xfId="0" applyNumberFormat="1" applyFont="1" applyFill="1" applyBorder="1" applyAlignment="1">
      <alignment horizontal="center" vertical="center"/>
    </xf>
    <xf numFmtId="10" fontId="19" fillId="12" borderId="1" xfId="0" applyNumberFormat="1" applyFont="1" applyFill="1" applyBorder="1" applyAlignment="1">
      <alignment horizontal="center" vertical="center"/>
    </xf>
    <xf numFmtId="0" fontId="22" fillId="5" borderId="0" xfId="0" applyFont="1" applyFill="1" applyAlignment="1">
      <alignment horizontal="center" vertical="center"/>
    </xf>
    <xf numFmtId="0" fontId="19" fillId="5" borderId="1" xfId="0" applyFont="1" applyFill="1" applyBorder="1" applyAlignment="1">
      <alignment horizontal="center" vertical="center"/>
    </xf>
    <xf numFmtId="10" fontId="19" fillId="5" borderId="1" xfId="0" applyNumberFormat="1" applyFont="1" applyFill="1" applyBorder="1" applyAlignment="1">
      <alignment horizontal="center" vertical="center"/>
    </xf>
    <xf numFmtId="0" fontId="0" fillId="0" borderId="1" xfId="0" applyBorder="1" applyAlignment="1">
      <alignment horizontal="center"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10" fontId="0" fillId="11" borderId="1" xfId="0" applyNumberFormat="1" applyFill="1" applyBorder="1" applyAlignment="1">
      <alignment horizontal="center" vertical="center"/>
    </xf>
    <xf numFmtId="10" fontId="0" fillId="12" borderId="1" xfId="0" applyNumberFormat="1" applyFill="1" applyBorder="1" applyAlignment="1">
      <alignment horizontal="center" vertical="center"/>
    </xf>
    <xf numFmtId="0" fontId="18" fillId="6" borderId="13" xfId="0" applyFont="1" applyFill="1" applyBorder="1" applyAlignment="1">
      <alignment horizontal="center"/>
    </xf>
    <xf numFmtId="0" fontId="6" fillId="7" borderId="1" xfId="0" applyFont="1" applyFill="1" applyBorder="1" applyAlignment="1">
      <alignment horizontal="center"/>
    </xf>
    <xf numFmtId="0" fontId="3" fillId="5" borderId="0" xfId="0" applyFont="1" applyFill="1" applyAlignment="1">
      <alignment horizontal="center"/>
    </xf>
    <xf numFmtId="0" fontId="6" fillId="5" borderId="1" xfId="0" applyFont="1" applyFill="1" applyBorder="1" applyAlignment="1">
      <alignment horizontal="center"/>
    </xf>
    <xf numFmtId="1" fontId="6" fillId="7" borderId="1" xfId="0" applyNumberFormat="1" applyFont="1" applyFill="1" applyBorder="1" applyAlignment="1">
      <alignment horizontal="center"/>
    </xf>
    <xf numFmtId="0" fontId="0" fillId="0" borderId="13" xfId="0" applyBorder="1"/>
    <xf numFmtId="0" fontId="0" fillId="0" borderId="5" xfId="0" applyBorder="1" applyAlignment="1">
      <alignment horizontal="center"/>
    </xf>
    <xf numFmtId="3" fontId="0" fillId="11" borderId="20" xfId="0" applyNumberFormat="1" applyFill="1" applyBorder="1" applyAlignment="1">
      <alignment horizontal="center"/>
    </xf>
    <xf numFmtId="3" fontId="0" fillId="0" borderId="13" xfId="0" applyNumberFormat="1" applyBorder="1" applyAlignment="1">
      <alignment horizontal="center"/>
    </xf>
    <xf numFmtId="3" fontId="0" fillId="12" borderId="5" xfId="0" applyNumberFormat="1" applyFill="1" applyBorder="1" applyAlignment="1">
      <alignment horizontal="center"/>
    </xf>
    <xf numFmtId="3" fontId="6" fillId="11" borderId="21" xfId="0" applyNumberFormat="1" applyFont="1" applyFill="1" applyBorder="1" applyAlignment="1">
      <alignment horizontal="center"/>
    </xf>
    <xf numFmtId="3" fontId="6" fillId="0" borderId="22" xfId="0" applyNumberFormat="1" applyFont="1" applyBorder="1" applyAlignment="1">
      <alignment horizontal="center"/>
    </xf>
    <xf numFmtId="3" fontId="6" fillId="12" borderId="23" xfId="0" applyNumberFormat="1" applyFont="1" applyFill="1" applyBorder="1" applyAlignment="1">
      <alignment horizontal="center"/>
    </xf>
    <xf numFmtId="3" fontId="6" fillId="0" borderId="19" xfId="0" applyNumberFormat="1" applyFont="1" applyBorder="1" applyAlignment="1">
      <alignment horizontal="center"/>
    </xf>
    <xf numFmtId="10" fontId="0" fillId="11" borderId="20" xfId="0" applyNumberFormat="1" applyFill="1" applyBorder="1" applyAlignment="1">
      <alignment horizontal="center"/>
    </xf>
    <xf numFmtId="10" fontId="0" fillId="12" borderId="13" xfId="0" applyNumberFormat="1" applyFill="1" applyBorder="1" applyAlignment="1">
      <alignment horizontal="center"/>
    </xf>
    <xf numFmtId="10" fontId="0" fillId="11" borderId="26" xfId="0" applyNumberFormat="1" applyFill="1" applyBorder="1" applyAlignment="1">
      <alignment horizontal="center"/>
    </xf>
    <xf numFmtId="10" fontId="0" fillId="12" borderId="22" xfId="0" applyNumberFormat="1" applyFill="1" applyBorder="1" applyAlignment="1">
      <alignment horizontal="center"/>
    </xf>
    <xf numFmtId="3" fontId="6" fillId="8" borderId="27" xfId="0" applyNumberFormat="1" applyFont="1" applyFill="1" applyBorder="1" applyAlignment="1">
      <alignment horizontal="center"/>
    </xf>
    <xf numFmtId="0" fontId="3" fillId="0" borderId="1" xfId="0" applyFont="1" applyBorder="1" applyAlignment="1">
      <alignment vertical="center"/>
    </xf>
    <xf numFmtId="0" fontId="3" fillId="0" borderId="1" xfId="0" applyFont="1" applyBorder="1"/>
    <xf numFmtId="49" fontId="3" fillId="0" borderId="0" xfId="0" applyNumberFormat="1" applyFont="1"/>
    <xf numFmtId="49" fontId="9" fillId="0" borderId="0" xfId="0" applyNumberFormat="1" applyFont="1" applyAlignment="1">
      <alignment vertical="center"/>
    </xf>
    <xf numFmtId="49" fontId="9" fillId="0" borderId="0" xfId="0" applyNumberFormat="1" applyFont="1"/>
    <xf numFmtId="0" fontId="6" fillId="0" borderId="1" xfId="0" applyFont="1" applyBorder="1" applyAlignment="1">
      <alignment horizontal="center"/>
    </xf>
    <xf numFmtId="10" fontId="6" fillId="0" borderId="1" xfId="0" applyNumberFormat="1" applyFont="1" applyBorder="1" applyAlignment="1">
      <alignment horizontal="center"/>
    </xf>
    <xf numFmtId="0" fontId="17" fillId="0" borderId="1" xfId="0" applyFont="1" applyBorder="1" applyAlignment="1">
      <alignment horizontal="center"/>
    </xf>
    <xf numFmtId="3" fontId="17" fillId="0" borderId="1" xfId="0" applyNumberFormat="1" applyFont="1" applyBorder="1" applyAlignment="1">
      <alignment horizontal="center"/>
    </xf>
    <xf numFmtId="3" fontId="6" fillId="8" borderId="13" xfId="0" applyNumberFormat="1"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1" xfId="0" applyFont="1" applyFill="1" applyBorder="1" applyAlignment="1">
      <alignment horizontal="center"/>
    </xf>
    <xf numFmtId="3" fontId="4" fillId="9" borderId="10" xfId="0" applyNumberFormat="1" applyFont="1" applyFill="1" applyBorder="1" applyAlignment="1">
      <alignment horizontal="center"/>
    </xf>
    <xf numFmtId="3" fontId="4" fillId="9" borderId="11" xfId="0" applyNumberFormat="1" applyFont="1" applyFill="1" applyBorder="1" applyAlignment="1">
      <alignment horizontal="center"/>
    </xf>
    <xf numFmtId="3" fontId="4" fillId="10" borderId="10" xfId="0" applyNumberFormat="1" applyFont="1" applyFill="1" applyBorder="1" applyAlignment="1">
      <alignment horizontal="center"/>
    </xf>
    <xf numFmtId="3" fontId="4" fillId="10" borderId="11" xfId="0" applyNumberFormat="1"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3" fontId="6" fillId="8" borderId="5" xfId="0" applyNumberFormat="1" applyFont="1" applyFill="1" applyBorder="1" applyAlignment="1">
      <alignment horizontal="center"/>
    </xf>
    <xf numFmtId="3" fontId="6" fillId="8" borderId="6" xfId="0" applyNumberFormat="1" applyFont="1" applyFill="1" applyBorder="1" applyAlignment="1">
      <alignment horizontal="center"/>
    </xf>
    <xf numFmtId="3" fontId="6" fillId="8" borderId="7" xfId="0" applyNumberFormat="1" applyFont="1" applyFill="1" applyBorder="1" applyAlignment="1">
      <alignment horizontal="center"/>
    </xf>
    <xf numFmtId="0" fontId="6" fillId="6" borderId="10" xfId="0" applyFont="1" applyFill="1" applyBorder="1" applyAlignment="1">
      <alignment horizontal="center" wrapText="1"/>
    </xf>
    <xf numFmtId="0" fontId="6" fillId="6" borderId="0" xfId="0" applyFont="1" applyFill="1" applyAlignment="1">
      <alignment horizontal="center" wrapText="1"/>
    </xf>
    <xf numFmtId="0" fontId="6" fillId="6" borderId="11" xfId="0" applyFont="1" applyFill="1" applyBorder="1" applyAlignment="1">
      <alignment horizontal="center" wrapText="1"/>
    </xf>
    <xf numFmtId="0" fontId="6" fillId="6" borderId="8" xfId="0" applyFont="1" applyFill="1" applyBorder="1" applyAlignment="1">
      <alignment horizontal="center" wrapText="1"/>
    </xf>
    <xf numFmtId="0" fontId="6" fillId="6" borderId="12" xfId="0" applyFont="1" applyFill="1" applyBorder="1" applyAlignment="1">
      <alignment horizontal="center" wrapText="1"/>
    </xf>
    <xf numFmtId="0" fontId="6" fillId="6" borderId="9" xfId="0" applyFont="1" applyFill="1" applyBorder="1" applyAlignment="1">
      <alignment horizontal="center" wrapText="1"/>
    </xf>
    <xf numFmtId="0" fontId="11" fillId="6" borderId="5"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0" xfId="0" applyFont="1" applyFill="1" applyAlignment="1">
      <alignment horizontal="center" vertical="center"/>
    </xf>
    <xf numFmtId="0" fontId="11" fillId="6" borderId="11" xfId="0" applyFont="1" applyFill="1" applyBorder="1" applyAlignment="1">
      <alignment horizontal="center" vertical="center"/>
    </xf>
    <xf numFmtId="10" fontId="6" fillId="0" borderId="8" xfId="0" applyNumberFormat="1" applyFont="1" applyBorder="1" applyAlignment="1">
      <alignment horizontal="center"/>
    </xf>
    <xf numFmtId="10" fontId="6" fillId="0" borderId="9" xfId="0" applyNumberFormat="1" applyFont="1" applyBorder="1" applyAlignment="1">
      <alignment horizontal="center"/>
    </xf>
    <xf numFmtId="10" fontId="6" fillId="0" borderId="12" xfId="0" applyNumberFormat="1" applyFont="1" applyBorder="1" applyAlignment="1">
      <alignment horizontal="center"/>
    </xf>
    <xf numFmtId="3" fontId="6" fillId="11" borderId="2" xfId="0" applyNumberFormat="1" applyFont="1" applyFill="1" applyBorder="1" applyAlignment="1">
      <alignment horizontal="center"/>
    </xf>
    <xf numFmtId="3" fontId="6" fillId="11" borderId="3" xfId="0" applyNumberFormat="1" applyFont="1" applyFill="1" applyBorder="1" applyAlignment="1">
      <alignment horizontal="center"/>
    </xf>
    <xf numFmtId="3" fontId="6" fillId="0" borderId="2" xfId="0" applyNumberFormat="1" applyFont="1" applyBorder="1" applyAlignment="1">
      <alignment horizontal="center"/>
    </xf>
    <xf numFmtId="3" fontId="6" fillId="0" borderId="4" xfId="0" applyNumberFormat="1" applyFont="1" applyBorder="1" applyAlignment="1">
      <alignment horizontal="center"/>
    </xf>
    <xf numFmtId="1" fontId="6" fillId="11" borderId="2" xfId="0" applyNumberFormat="1" applyFont="1" applyFill="1" applyBorder="1" applyAlignment="1">
      <alignment horizontal="center"/>
    </xf>
    <xf numFmtId="1" fontId="6" fillId="11" borderId="4" xfId="0" applyNumberFormat="1" applyFont="1" applyFill="1" applyBorder="1" applyAlignment="1">
      <alignment horizontal="center"/>
    </xf>
    <xf numFmtId="0" fontId="4" fillId="9" borderId="8" xfId="0" applyFont="1" applyFill="1" applyBorder="1" applyAlignment="1">
      <alignment horizontal="center"/>
    </xf>
    <xf numFmtId="0" fontId="4" fillId="9" borderId="9" xfId="0" applyFont="1" applyFill="1" applyBorder="1" applyAlignment="1">
      <alignment horizontal="center"/>
    </xf>
    <xf numFmtId="3" fontId="6" fillId="0" borderId="3" xfId="0" applyNumberFormat="1" applyFont="1" applyBorder="1" applyAlignment="1">
      <alignment horizontal="center"/>
    </xf>
    <xf numFmtId="3" fontId="6" fillId="12" borderId="2" xfId="0" applyNumberFormat="1" applyFont="1" applyFill="1" applyBorder="1" applyAlignment="1">
      <alignment horizontal="center"/>
    </xf>
    <xf numFmtId="3" fontId="6" fillId="12" borderId="4" xfId="0" applyNumberFormat="1" applyFont="1" applyFill="1" applyBorder="1" applyAlignment="1">
      <alignment horizontal="center"/>
    </xf>
    <xf numFmtId="1" fontId="6" fillId="12" borderId="2" xfId="0" applyNumberFormat="1" applyFont="1" applyFill="1" applyBorder="1" applyAlignment="1">
      <alignment horizontal="center"/>
    </xf>
    <xf numFmtId="1" fontId="6" fillId="12" borderId="4" xfId="0" applyNumberFormat="1" applyFont="1" applyFill="1" applyBorder="1" applyAlignment="1">
      <alignment horizontal="center"/>
    </xf>
    <xf numFmtId="0" fontId="4" fillId="10" borderId="8" xfId="0" applyFont="1" applyFill="1" applyBorder="1" applyAlignment="1">
      <alignment horizontal="center"/>
    </xf>
    <xf numFmtId="0" fontId="4" fillId="10" borderId="9" xfId="0" applyFont="1" applyFill="1" applyBorder="1" applyAlignment="1">
      <alignment horizont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4" fillId="5" borderId="8" xfId="0" applyFont="1" applyFill="1" applyBorder="1" applyAlignment="1">
      <alignment horizontal="center"/>
    </xf>
    <xf numFmtId="0" fontId="4" fillId="5" borderId="9" xfId="0" applyFont="1" applyFill="1" applyBorder="1" applyAlignment="1">
      <alignment horizontal="center"/>
    </xf>
    <xf numFmtId="3" fontId="4" fillId="9" borderId="2" xfId="0" applyNumberFormat="1" applyFont="1" applyFill="1" applyBorder="1" applyAlignment="1">
      <alignment horizontal="center"/>
    </xf>
    <xf numFmtId="3" fontId="4" fillId="9" borderId="3" xfId="0" applyNumberFormat="1" applyFont="1" applyFill="1" applyBorder="1" applyAlignment="1">
      <alignment horizontal="center"/>
    </xf>
    <xf numFmtId="3" fontId="4" fillId="10" borderId="3" xfId="0" applyNumberFormat="1" applyFont="1" applyFill="1" applyBorder="1" applyAlignment="1">
      <alignment horizontal="center"/>
    </xf>
    <xf numFmtId="0" fontId="23" fillId="0" borderId="0" xfId="0" applyFont="1" applyAlignment="1">
      <alignment horizontal="left" vertical="center"/>
    </xf>
    <xf numFmtId="0" fontId="6" fillId="6" borderId="7"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4" borderId="8" xfId="0" applyFont="1" applyFill="1" applyBorder="1" applyAlignment="1">
      <alignment horizontal="left"/>
    </xf>
    <xf numFmtId="0" fontId="6" fillId="4" borderId="12" xfId="0" applyFont="1" applyFill="1" applyBorder="1" applyAlignment="1">
      <alignment horizontal="left"/>
    </xf>
    <xf numFmtId="0" fontId="6" fillId="4" borderId="10" xfId="0" applyFont="1" applyFill="1" applyBorder="1" applyAlignment="1">
      <alignment horizontal="left"/>
    </xf>
    <xf numFmtId="0" fontId="6" fillId="4" borderId="0" xfId="0" applyFont="1" applyFill="1" applyAlignment="1">
      <alignment horizontal="left"/>
    </xf>
    <xf numFmtId="0" fontId="6" fillId="4" borderId="2" xfId="0" applyFont="1" applyFill="1" applyBorder="1" applyAlignment="1">
      <alignment horizontal="left"/>
    </xf>
    <xf numFmtId="0" fontId="6" fillId="4" borderId="3" xfId="0" applyFont="1" applyFill="1" applyBorder="1" applyAlignment="1">
      <alignment horizontal="left"/>
    </xf>
    <xf numFmtId="0" fontId="21" fillId="4" borderId="12" xfId="0" applyFont="1" applyFill="1" applyBorder="1" applyAlignment="1">
      <alignment horizontal="center" vertical="center"/>
    </xf>
    <xf numFmtId="0" fontId="20" fillId="5" borderId="12" xfId="0" applyFont="1" applyFill="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cellXfs>
  <cellStyles count="2">
    <cellStyle name="Comma" xfId="1" builtinId="3"/>
    <cellStyle name="Normal" xfId="0" builtinId="0"/>
  </cellStyles>
  <dxfs count="50">
    <dxf>
      <font>
        <color rgb="FF0070C0"/>
      </font>
    </dxf>
    <dxf>
      <font>
        <color rgb="FFFF000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FF0000"/>
      </font>
    </dxf>
    <dxf>
      <font>
        <color rgb="FF0070C0"/>
      </font>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10</xdr:col>
      <xdr:colOff>52916</xdr:colOff>
      <xdr:row>2</xdr:row>
      <xdr:rowOff>21167</xdr:rowOff>
    </xdr:from>
    <xdr:to>
      <xdr:col>21</xdr:col>
      <xdr:colOff>391584</xdr:colOff>
      <xdr:row>24</xdr:row>
      <xdr:rowOff>169333</xdr:rowOff>
    </xdr:to>
    <xdr:sp macro="" textlink="">
      <xdr:nvSpPr>
        <xdr:cNvPr id="2" name="TextBox 1">
          <a:extLst>
            <a:ext uri="{FF2B5EF4-FFF2-40B4-BE49-F238E27FC236}">
              <a16:creationId xmlns:a16="http://schemas.microsoft.com/office/drawing/2014/main" id="{458C32FE-9627-4FCB-8009-3BAB14EC5D15}"/>
            </a:ext>
          </a:extLst>
        </xdr:cNvPr>
        <xdr:cNvSpPr txBox="1"/>
      </xdr:nvSpPr>
      <xdr:spPr>
        <a:xfrm>
          <a:off x="5786966" y="402167"/>
          <a:ext cx="7044268" cy="4339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tx1"/>
              </a:solidFill>
            </a:rPr>
            <a:t>Use</a:t>
          </a:r>
          <a:r>
            <a:rPr lang="en-US" sz="1600" baseline="0">
              <a:solidFill>
                <a:schemeClr val="tx1"/>
              </a:solidFill>
            </a:rPr>
            <a:t> this page to look up any current or former Member's basic stats.</a:t>
          </a:r>
        </a:p>
        <a:p>
          <a:endParaRPr lang="en-US" sz="1600" baseline="0">
            <a:solidFill>
              <a:schemeClr val="tx1"/>
            </a:solidFill>
          </a:endParaRPr>
        </a:p>
        <a:p>
          <a:r>
            <a:rPr lang="en-US" sz="1600" baseline="0">
              <a:solidFill>
                <a:schemeClr val="tx1"/>
              </a:solidFill>
            </a:rPr>
            <a:t>Enter their name EXACTLY as it appears in the Database -</a:t>
          </a:r>
        </a:p>
        <a:p>
          <a:r>
            <a:rPr lang="en-US" sz="1600" baseline="0">
              <a:solidFill>
                <a:schemeClr val="tx1"/>
              </a:solidFill>
            </a:rPr>
            <a:t>EXAMPLES</a:t>
          </a:r>
        </a:p>
        <a:p>
          <a:r>
            <a:rPr lang="en-US" sz="1600" baseline="0">
              <a:solidFill>
                <a:schemeClr val="tx1"/>
              </a:solidFill>
            </a:rPr>
            <a:t>John Dragan, CSA</a:t>
          </a:r>
        </a:p>
        <a:p>
          <a:r>
            <a:rPr lang="en-US" sz="1600" baseline="0">
              <a:solidFill>
                <a:schemeClr val="tx1"/>
              </a:solidFill>
            </a:rPr>
            <a:t>Joe Mishurda, USA</a:t>
          </a:r>
        </a:p>
        <a:p>
          <a:endParaRPr lang="en-US" sz="1600" baseline="0">
            <a:solidFill>
              <a:schemeClr val="tx1"/>
            </a:solidFill>
          </a:endParaRPr>
        </a:p>
        <a:p>
          <a:endParaRPr lang="en-US" sz="1600" baseline="0">
            <a:solidFill>
              <a:schemeClr val="tx1"/>
            </a:solidFill>
          </a:endParaRPr>
        </a:p>
        <a:p>
          <a:endParaRPr lang="en-US" sz="1600" baseline="0">
            <a:solidFill>
              <a:schemeClr val="tx1"/>
            </a:solidFill>
          </a:endParaRPr>
        </a:p>
        <a:p>
          <a:endParaRPr 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374386</xdr:colOff>
      <xdr:row>24</xdr:row>
      <xdr:rowOff>59530</xdr:rowOff>
    </xdr:from>
    <xdr:to>
      <xdr:col>22</xdr:col>
      <xdr:colOff>112448</xdr:colOff>
      <xdr:row>29</xdr:row>
      <xdr:rowOff>142875</xdr:rowOff>
    </xdr:to>
    <xdr:sp macro="" textlink="">
      <xdr:nvSpPr>
        <xdr:cNvPr id="2" name="TextBox 1">
          <a:extLst>
            <a:ext uri="{FF2B5EF4-FFF2-40B4-BE49-F238E27FC236}">
              <a16:creationId xmlns:a16="http://schemas.microsoft.com/office/drawing/2014/main" id="{8E15D35B-6608-4B9A-9642-205246AD603F}"/>
            </a:ext>
          </a:extLst>
        </xdr:cNvPr>
        <xdr:cNvSpPr txBox="1"/>
      </xdr:nvSpPr>
      <xdr:spPr>
        <a:xfrm>
          <a:off x="16531167" y="5274468"/>
          <a:ext cx="3381375" cy="1035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Scenarios included</a:t>
          </a:r>
          <a:r>
            <a:rPr lang="en-US" sz="1800" b="1" baseline="0"/>
            <a:t> here</a:t>
          </a:r>
          <a:r>
            <a:rPr lang="en-US" sz="1800" b="1"/>
            <a:t> were </a:t>
          </a:r>
          <a:r>
            <a:rPr lang="en-US" sz="1800" b="1" baseline="0"/>
            <a:t>the most popularly played historical ones.</a:t>
          </a:r>
          <a:endParaRPr lang="en-US" sz="1800" b="1"/>
        </a:p>
      </xdr:txBody>
    </xdr:sp>
    <xdr:clientData/>
  </xdr:twoCellAnchor>
  <xdr:twoCellAnchor>
    <xdr:from>
      <xdr:col>16</xdr:col>
      <xdr:colOff>309297</xdr:colOff>
      <xdr:row>0</xdr:row>
      <xdr:rowOff>145521</xdr:rowOff>
    </xdr:from>
    <xdr:to>
      <xdr:col>22</xdr:col>
      <xdr:colOff>447145</xdr:colOff>
      <xdr:row>4</xdr:row>
      <xdr:rowOff>154781</xdr:rowOff>
    </xdr:to>
    <xdr:sp macro="" textlink="">
      <xdr:nvSpPr>
        <xdr:cNvPr id="3" name="TextBox 2">
          <a:extLst>
            <a:ext uri="{FF2B5EF4-FFF2-40B4-BE49-F238E27FC236}">
              <a16:creationId xmlns:a16="http://schemas.microsoft.com/office/drawing/2014/main" id="{CE2A92DD-7125-4E9A-8303-A5B7A5DD0EFE}"/>
            </a:ext>
          </a:extLst>
        </xdr:cNvPr>
        <xdr:cNvSpPr txBox="1"/>
      </xdr:nvSpPr>
      <xdr:spPr>
        <a:xfrm>
          <a:off x="16466078" y="145521"/>
          <a:ext cx="3781161" cy="1414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Want</a:t>
          </a:r>
          <a:r>
            <a:rPr lang="en-US" sz="1800" b="1" baseline="0"/>
            <a:t> to find a scenario's battle results that is not listed here? Add the </a:t>
          </a:r>
          <a:r>
            <a:rPr lang="en-US" sz="1800" b="1" u="sng" baseline="0"/>
            <a:t>exact information</a:t>
          </a:r>
          <a:r>
            <a:rPr lang="en-US" sz="1800" b="1" u="none" baseline="0"/>
            <a:t> </a:t>
          </a:r>
          <a:r>
            <a:rPr lang="en-US" sz="1800" b="1" baseline="0"/>
            <a:t>to the left in the highlighted yellow boxes.</a:t>
          </a:r>
          <a:endParaRPr lang="en-US"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2</xdr:row>
      <xdr:rowOff>180976</xdr:rowOff>
    </xdr:from>
    <xdr:to>
      <xdr:col>17</xdr:col>
      <xdr:colOff>523875</xdr:colOff>
      <xdr:row>15</xdr:row>
      <xdr:rowOff>238126</xdr:rowOff>
    </xdr:to>
    <xdr:sp macro="" textlink="">
      <xdr:nvSpPr>
        <xdr:cNvPr id="2" name="TextBox 1">
          <a:extLst>
            <a:ext uri="{FF2B5EF4-FFF2-40B4-BE49-F238E27FC236}">
              <a16:creationId xmlns:a16="http://schemas.microsoft.com/office/drawing/2014/main" id="{F3CFFA1B-9FBC-41D8-A583-4B7793087E74}"/>
            </a:ext>
          </a:extLst>
        </xdr:cNvPr>
        <xdr:cNvSpPr txBox="1"/>
      </xdr:nvSpPr>
      <xdr:spPr>
        <a:xfrm>
          <a:off x="5800725" y="561976"/>
          <a:ext cx="6924675" cy="501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Note:</a:t>
          </a:r>
          <a:r>
            <a:rPr lang="en-US" sz="1400" b="1" i="0" baseline="0">
              <a:solidFill>
                <a:schemeClr val="dk1"/>
              </a:solidFill>
              <a:effectLst/>
              <a:latin typeface="+mn-lt"/>
              <a:ea typeface="+mn-ea"/>
              <a:cs typeface="+mn-cs"/>
            </a:rPr>
            <a:t> The only cell you can change is the Number of Turns Played. This will automatically calculate the OBD points you can expect for your game based on the result.</a:t>
          </a:r>
          <a:endParaRPr lang="en-US" sz="1400" b="1"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0" i="0">
              <a:solidFill>
                <a:schemeClr val="dk1"/>
              </a:solidFill>
              <a:effectLst/>
              <a:latin typeface="+mn-lt"/>
              <a:ea typeface="+mn-ea"/>
              <a:cs typeface="+mn-cs"/>
            </a:rPr>
            <a:t>An End Game (found on the Game Registration site) must be completed for every finished engagement. The victor of the completed engagement will file the End Game Registration.Completed engagements will receive base points equal to the sum of the Scenario Length Modifier (SLM) plus the Result Modifier (RM). Additionally, a bonus of 1 point is added to the winners total.</a:t>
          </a:r>
          <a:br>
            <a:rPr lang="en-US" sz="1200" b="0" i="0">
              <a:solidFill>
                <a:schemeClr val="dk1"/>
              </a:solidFill>
              <a:effectLst/>
              <a:latin typeface="+mn-lt"/>
              <a:ea typeface="+mn-ea"/>
              <a:cs typeface="+mn-cs"/>
            </a:rPr>
          </a:br>
          <a:r>
            <a:rPr lang="en-US" sz="1200" b="0" i="0">
              <a:solidFill>
                <a:schemeClr val="dk1"/>
              </a:solidFill>
              <a:effectLst/>
              <a:latin typeface="+mn-lt"/>
              <a:ea typeface="+mn-ea"/>
              <a:cs typeface="+mn-cs"/>
            </a:rPr>
            <a:t>The values for the formula are calculated as follows:</a:t>
          </a:r>
        </a:p>
        <a:p>
          <a:r>
            <a:rPr lang="en-US" sz="1200" b="0" i="0">
              <a:solidFill>
                <a:schemeClr val="dk1"/>
              </a:solidFill>
              <a:effectLst/>
              <a:latin typeface="+mn-lt"/>
              <a:ea typeface="+mn-ea"/>
              <a:cs typeface="+mn-cs"/>
            </a:rPr>
            <a:t>(SLM) + (RM) = points (+1 to winners total)</a:t>
          </a:r>
        </a:p>
        <a:p>
          <a:r>
            <a:rPr lang="en-US" sz="1200" b="0" i="0">
              <a:solidFill>
                <a:schemeClr val="dk1"/>
              </a:solidFill>
              <a:effectLst/>
              <a:latin typeface="+mn-lt"/>
              <a:ea typeface="+mn-ea"/>
              <a:cs typeface="+mn-cs"/>
            </a:rPr>
            <a:t>SLM (Scenario Length Modifier) = Number of Turns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4</a:t>
          </a:r>
        </a:p>
        <a:p>
          <a:r>
            <a:rPr lang="en-US" sz="1200" b="0" i="0">
              <a:solidFill>
                <a:schemeClr val="dk1"/>
              </a:solidFill>
              <a:effectLst/>
              <a:latin typeface="+mn-lt"/>
              <a:ea typeface="+mn-ea"/>
              <a:cs typeface="+mn-cs"/>
            </a:rPr>
            <a:t>RM (Result Modifier) =  (Num of Turns x Win/Loss results))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100</a:t>
          </a:r>
        </a:p>
        <a:p>
          <a:r>
            <a:rPr lang="en-US" sz="1200" b="0" i="0">
              <a:solidFill>
                <a:schemeClr val="dk1"/>
              </a:solidFill>
              <a:effectLst/>
              <a:latin typeface="+mn-lt"/>
              <a:ea typeface="+mn-ea"/>
              <a:cs typeface="+mn-cs"/>
            </a:rPr>
            <a:t>Win / Loss results</a:t>
          </a:r>
        </a:p>
        <a:p>
          <a:r>
            <a:rPr lang="en-US" sz="1200" b="0" i="0">
              <a:solidFill>
                <a:schemeClr val="dk1"/>
              </a:solidFill>
              <a:effectLst/>
              <a:latin typeface="+mn-lt"/>
              <a:ea typeface="+mn-ea"/>
              <a:cs typeface="+mn-cs"/>
            </a:rPr>
            <a:t>Major Victory: + 3</a:t>
          </a:r>
        </a:p>
        <a:p>
          <a:r>
            <a:rPr lang="en-US" sz="1200" b="0" i="0">
              <a:solidFill>
                <a:schemeClr val="dk1"/>
              </a:solidFill>
              <a:effectLst/>
              <a:latin typeface="+mn-lt"/>
              <a:ea typeface="+mn-ea"/>
              <a:cs typeface="+mn-cs"/>
            </a:rPr>
            <a:t>Minor Victory: + 1</a:t>
          </a:r>
        </a:p>
        <a:p>
          <a:r>
            <a:rPr lang="en-US" sz="1200" b="0" i="0">
              <a:solidFill>
                <a:schemeClr val="dk1"/>
              </a:solidFill>
              <a:effectLst/>
              <a:latin typeface="+mn-lt"/>
              <a:ea typeface="+mn-ea"/>
              <a:cs typeface="+mn-cs"/>
            </a:rPr>
            <a:t>Draw: 0 pts.</a:t>
          </a:r>
        </a:p>
        <a:p>
          <a:r>
            <a:rPr lang="en-US" sz="1200" b="0" i="0">
              <a:solidFill>
                <a:schemeClr val="dk1"/>
              </a:solidFill>
              <a:effectLst/>
              <a:latin typeface="+mn-lt"/>
              <a:ea typeface="+mn-ea"/>
              <a:cs typeface="+mn-cs"/>
            </a:rPr>
            <a:t>Minor Defeat: - 1</a:t>
          </a:r>
        </a:p>
        <a:p>
          <a:r>
            <a:rPr lang="en-US" sz="1200" b="0" i="0">
              <a:solidFill>
                <a:schemeClr val="dk1"/>
              </a:solidFill>
              <a:effectLst/>
              <a:latin typeface="+mn-lt"/>
              <a:ea typeface="+mn-ea"/>
              <a:cs typeface="+mn-cs"/>
            </a:rPr>
            <a:t>Major Defeat: - 3</a:t>
          </a:r>
        </a:p>
        <a:p>
          <a:r>
            <a:rPr lang="en-US" sz="1200" b="0" i="0">
              <a:solidFill>
                <a:schemeClr val="dk1"/>
              </a:solidFill>
              <a:effectLst/>
              <a:latin typeface="+mn-lt"/>
              <a:ea typeface="+mn-ea"/>
              <a:cs typeface="+mn-cs"/>
            </a:rPr>
            <a:t>Example Calculation for a Major Victory at 30 Turns:</a:t>
          </a:r>
        </a:p>
        <a:p>
          <a:r>
            <a:rPr lang="en-US" sz="1200" b="0" i="0">
              <a:solidFill>
                <a:schemeClr val="dk1"/>
              </a:solidFill>
              <a:effectLst/>
              <a:latin typeface="+mn-lt"/>
              <a:ea typeface="+mn-ea"/>
              <a:cs typeface="+mn-cs"/>
            </a:rPr>
            <a:t>Winner's Total = (30 ÷ 4) + (30 x 3)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100)  = 7.5 + .9 + 1 = 9.4</a:t>
          </a:r>
        </a:p>
        <a:p>
          <a:r>
            <a:rPr lang="en-US" sz="1200" b="0" i="0">
              <a:solidFill>
                <a:schemeClr val="dk1"/>
              </a:solidFill>
              <a:effectLst/>
              <a:latin typeface="+mn-lt"/>
              <a:ea typeface="+mn-ea"/>
              <a:cs typeface="+mn-cs"/>
            </a:rPr>
            <a:t>Loser's Total = (30 ÷ 4) + (30 x (-)3)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100) = 7.5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.9 = 6.6</a:t>
          </a:r>
        </a:p>
        <a:p>
          <a:r>
            <a:rPr lang="en-US" sz="1200" b="0" i="0">
              <a:solidFill>
                <a:schemeClr val="dk1"/>
              </a:solidFill>
              <a:effectLst/>
              <a:latin typeface="+mn-lt"/>
              <a:ea typeface="+mn-ea"/>
              <a:cs typeface="+mn-cs"/>
            </a:rPr>
            <a:t>Maneuver Engagements (see below) are calculated using the same method, only the results are halved as follows:</a:t>
          </a:r>
        </a:p>
        <a:p>
          <a:r>
            <a:rPr lang="en-US" sz="1200" b="0" i="0">
              <a:solidFill>
                <a:schemeClr val="dk1"/>
              </a:solidFill>
              <a:effectLst/>
              <a:latin typeface="+mn-lt"/>
              <a:ea typeface="+mn-ea"/>
              <a:cs typeface="+mn-cs"/>
            </a:rPr>
            <a:t>(SLM) + (RM) = (points (+1 to winners total))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2</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5132-B27D-408C-A48F-568147863888}">
  <dimension ref="A1:AU46"/>
  <sheetViews>
    <sheetView tabSelected="1" workbookViewId="0">
      <selection activeCell="I28" sqref="I28"/>
    </sheetView>
  </sheetViews>
  <sheetFormatPr defaultRowHeight="15" x14ac:dyDescent="0.25"/>
  <cols>
    <col min="1" max="1" width="24.85546875" customWidth="1"/>
    <col min="25" max="33" width="9.140625" style="31"/>
    <col min="34" max="38" width="9.140625" style="16"/>
    <col min="39" max="47" width="9.140625" style="12"/>
  </cols>
  <sheetData>
    <row r="1" spans="1:34" ht="15" customHeight="1" x14ac:dyDescent="0.25">
      <c r="A1" s="185" t="s">
        <v>3628</v>
      </c>
      <c r="B1" s="186"/>
      <c r="C1" s="34"/>
      <c r="D1" s="145" t="s">
        <v>3650</v>
      </c>
      <c r="E1" s="145"/>
      <c r="F1" s="145"/>
      <c r="J1" s="161" t="s">
        <v>3629</v>
      </c>
      <c r="K1" s="162"/>
      <c r="L1" s="162"/>
      <c r="M1" s="162"/>
      <c r="N1" s="163"/>
      <c r="P1" s="142" t="s">
        <v>3657</v>
      </c>
      <c r="Q1" s="143"/>
      <c r="R1" s="143"/>
      <c r="S1" s="143"/>
      <c r="T1" s="143"/>
      <c r="U1" s="143"/>
      <c r="V1" s="143"/>
      <c r="W1" s="143"/>
      <c r="X1" s="144"/>
    </row>
    <row r="2" spans="1:34" ht="15" customHeight="1" x14ac:dyDescent="0.25">
      <c r="A2" s="187"/>
      <c r="B2" s="188"/>
      <c r="C2" s="34"/>
      <c r="D2" s="50"/>
      <c r="E2" s="51" t="s">
        <v>3651</v>
      </c>
      <c r="F2" s="52">
        <f>COUNTIFS('MASTER DOR LIST'!$J$4:$J$999984,"&lt;10")</f>
        <v>2413</v>
      </c>
      <c r="J2" s="164"/>
      <c r="K2" s="165"/>
      <c r="L2" s="165"/>
      <c r="M2" s="165"/>
      <c r="N2" s="166"/>
      <c r="P2" s="29"/>
      <c r="Q2" s="146" t="s">
        <v>3659</v>
      </c>
      <c r="R2" s="147"/>
      <c r="S2" s="148" t="s">
        <v>3660</v>
      </c>
      <c r="T2" s="149"/>
      <c r="U2" s="150" t="s">
        <v>3661</v>
      </c>
      <c r="V2" s="151"/>
      <c r="W2" s="150" t="s">
        <v>3662</v>
      </c>
      <c r="X2" s="151"/>
      <c r="AC2" s="31" t="s">
        <v>3630</v>
      </c>
      <c r="AF2" s="31" t="s">
        <v>9</v>
      </c>
    </row>
    <row r="3" spans="1:34" s="34" customFormat="1" ht="15" customHeight="1" x14ac:dyDescent="0.25">
      <c r="A3" s="87" t="s">
        <v>3631</v>
      </c>
      <c r="B3" s="33">
        <f>COUNTIF('MASTER DOR LIST'!I:I,"Battle")</f>
        <v>17576</v>
      </c>
      <c r="D3" s="50"/>
      <c r="E3" s="51" t="s">
        <v>3652</v>
      </c>
      <c r="F3" s="52">
        <f>COUNTIFS('MASTER DOR LIST'!$J$4:$J$999984,"&gt;=10",'MASTER DOR LIST'!$J$4:$J$999984,"&lt;=49")</f>
        <v>18018</v>
      </c>
      <c r="J3" s="155" t="s">
        <v>3635</v>
      </c>
      <c r="K3" s="156"/>
      <c r="L3" s="156"/>
      <c r="M3" s="156"/>
      <c r="N3" s="157"/>
      <c r="P3" s="53">
        <v>2001</v>
      </c>
      <c r="Q3" s="170">
        <f t="shared" ref="Q3:Q27" si="0">AC4+AD4</f>
        <v>494</v>
      </c>
      <c r="R3" s="171"/>
      <c r="S3" s="172">
        <f t="shared" ref="S3:S27" si="1">AF4+AG4</f>
        <v>433</v>
      </c>
      <c r="T3" s="173"/>
      <c r="U3" s="174">
        <f t="shared" ref="U3:U27" si="2">ABS(Q3-S3)</f>
        <v>61</v>
      </c>
      <c r="V3" s="175"/>
      <c r="W3" s="176" t="s">
        <v>3663</v>
      </c>
      <c r="X3" s="177"/>
      <c r="Y3" s="35"/>
      <c r="Z3" s="35"/>
      <c r="AA3" s="35"/>
      <c r="AB3" s="31"/>
      <c r="AC3" s="35" t="s">
        <v>3632</v>
      </c>
      <c r="AD3" s="35" t="s">
        <v>3633</v>
      </c>
      <c r="AE3" s="35" t="s">
        <v>1466</v>
      </c>
      <c r="AF3" s="35" t="s">
        <v>3632</v>
      </c>
      <c r="AG3" s="35" t="s">
        <v>3633</v>
      </c>
      <c r="AH3" s="55"/>
    </row>
    <row r="4" spans="1:34" s="34" customFormat="1" x14ac:dyDescent="0.25">
      <c r="A4" s="87" t="s">
        <v>3634</v>
      </c>
      <c r="B4" s="33">
        <f>COUNTIF('MASTER DOR LIST'!I:I,"Maneuver")</f>
        <v>4284</v>
      </c>
      <c r="D4" s="50"/>
      <c r="E4" s="51" t="s">
        <v>3653</v>
      </c>
      <c r="F4" s="52">
        <f>COUNTIFS('MASTER DOR LIST'!$J$4:$J$999984,"&gt;=50",'MASTER DOR LIST'!$J$4:$J$999984,"&lt;=99")</f>
        <v>2560</v>
      </c>
      <c r="J4" s="158"/>
      <c r="K4" s="159"/>
      <c r="L4" s="159"/>
      <c r="M4" s="159"/>
      <c r="N4" s="160"/>
      <c r="P4" s="53">
        <v>2002</v>
      </c>
      <c r="Q4" s="170">
        <f t="shared" si="0"/>
        <v>523</v>
      </c>
      <c r="R4" s="171"/>
      <c r="S4" s="172">
        <f t="shared" si="1"/>
        <v>475</v>
      </c>
      <c r="T4" s="173"/>
      <c r="U4" s="174">
        <f t="shared" si="2"/>
        <v>48</v>
      </c>
      <c r="V4" s="175"/>
      <c r="W4" s="176" t="s">
        <v>3664</v>
      </c>
      <c r="X4" s="177"/>
      <c r="Y4" s="35">
        <f>ABS(Z4-AA4)</f>
        <v>109</v>
      </c>
      <c r="Z4" s="35">
        <f>SUM($Q$3:R4)</f>
        <v>1017</v>
      </c>
      <c r="AA4" s="35">
        <f>SUM($S$3:T4)</f>
        <v>908</v>
      </c>
      <c r="AB4" s="31">
        <v>2001</v>
      </c>
      <c r="AC4" s="36">
        <f>COUNTIFS('MASTER DOR LIST'!$L:$L,"Major Victory",'MASTER DOR LIST'!$K:$K,"CSA",'MASTER DOR LIST'!$I:$I,"Battle",'MASTER DOR LIST'!$AE:$AE,"2001",'MASTER DOR LIST'!$D:$D,"*, CSA*")</f>
        <v>434</v>
      </c>
      <c r="AD4" s="36">
        <f>COUNTIFS('MASTER DOR LIST'!$L:$L,"Minor Victory",'MASTER DOR LIST'!$K:$K,"CSA",'MASTER DOR LIST'!$I:$I,"Battle",'MASTER DOR LIST'!$AE:$AE,"2001",'MASTER DOR LIST'!$D:$D,"*, CSA*")</f>
        <v>60</v>
      </c>
      <c r="AE4" s="35"/>
      <c r="AF4" s="36">
        <f>COUNTIFS('MASTER DOR LIST'!$L:$L,"Minor Victory",'MASTER DOR LIST'!$K:$K,"USA",'MASTER DOR LIST'!$I:$I,"Battle",'MASTER DOR LIST'!$AE:$AE,"2001",'MASTER DOR LIST'!$F:$F,"*, USA*")</f>
        <v>56</v>
      </c>
      <c r="AG4" s="36">
        <f>COUNTIFS('MASTER DOR LIST'!$L:$L,"Major Victory",'MASTER DOR LIST'!$K:$K,"USA",'MASTER DOR LIST'!$I:$I,"Battle",'MASTER DOR LIST'!$AE:$AE,"2001",'MASTER DOR LIST'!$F:$F,"*, USA*")</f>
        <v>377</v>
      </c>
      <c r="AH4" s="55"/>
    </row>
    <row r="5" spans="1:34" s="34" customFormat="1" x14ac:dyDescent="0.25">
      <c r="A5" s="87" t="s">
        <v>3637</v>
      </c>
      <c r="B5" s="33">
        <f>COUNTIF('MASTER DOR LIST'!I:I,"Multiplayer Battle")</f>
        <v>529</v>
      </c>
      <c r="D5" s="50"/>
      <c r="E5" s="51" t="s">
        <v>3654</v>
      </c>
      <c r="F5" s="52">
        <f>COUNTIFS('MASTER DOR LIST'!$J$4:$J$999984,"&gt;=100",'MASTER DOR LIST'!$J$4:$J$999984,"&lt;=149")</f>
        <v>367</v>
      </c>
      <c r="J5" s="37" t="s">
        <v>3640</v>
      </c>
      <c r="K5" s="38" t="s">
        <v>3641</v>
      </c>
      <c r="L5" s="39" t="s">
        <v>1466</v>
      </c>
      <c r="M5" s="40" t="s">
        <v>3642</v>
      </c>
      <c r="N5" s="41" t="s">
        <v>3643</v>
      </c>
      <c r="P5" s="53">
        <v>2003</v>
      </c>
      <c r="Q5" s="172">
        <f t="shared" si="0"/>
        <v>411</v>
      </c>
      <c r="R5" s="178"/>
      <c r="S5" s="179">
        <f t="shared" si="1"/>
        <v>500</v>
      </c>
      <c r="T5" s="180"/>
      <c r="U5" s="181">
        <f>ABS(Q5-S5)</f>
        <v>89</v>
      </c>
      <c r="V5" s="182"/>
      <c r="W5" s="176" t="s">
        <v>3666</v>
      </c>
      <c r="X5" s="177"/>
      <c r="Y5" s="35">
        <f t="shared" ref="Y5:Y27" si="3">ABS(Z5-AA5)</f>
        <v>20</v>
      </c>
      <c r="Z5" s="35">
        <f>SUM($Q$3:R5)</f>
        <v>1428</v>
      </c>
      <c r="AA5" s="35">
        <f>SUM($S$3:T5)</f>
        <v>1408</v>
      </c>
      <c r="AB5" s="31">
        <v>2002</v>
      </c>
      <c r="AC5" s="36">
        <f>COUNTIFS('MASTER DOR LIST'!$L:$L,"Major Victory",'MASTER DOR LIST'!$K:$K,"CSA",'MASTER DOR LIST'!$I:$I,"Battle",'MASTER DOR LIST'!$AE:$AE,"2002",'MASTER DOR LIST'!$D:$D,"*, CSA*")</f>
        <v>432</v>
      </c>
      <c r="AD5" s="36">
        <f>COUNTIFS('MASTER DOR LIST'!$L:$L,"Minor Victory",'MASTER DOR LIST'!$K:$K,"CSA",'MASTER DOR LIST'!$I:$I,"Battle",'MASTER DOR LIST'!$AE:$AE,"2002",'MASTER DOR LIST'!$D:$D,"*, CSA*")</f>
        <v>91</v>
      </c>
      <c r="AE5" s="35"/>
      <c r="AF5" s="36">
        <f>COUNTIFS('MASTER DOR LIST'!$L:$L,"Minor Victory",'MASTER DOR LIST'!$K:$K,"USA",'MASTER DOR LIST'!$I:$I,"Battle",'MASTER DOR LIST'!$AE:$AE,"2002",'MASTER DOR LIST'!$F:$F,"*, USA*")</f>
        <v>71</v>
      </c>
      <c r="AG5" s="36">
        <f>COUNTIFS('MASTER DOR LIST'!$L:$L,"Major Victory",'MASTER DOR LIST'!$K:$K,"USA",'MASTER DOR LIST'!$I:$I,"Battle",'MASTER DOR LIST'!$AE:$AE,"2002",'MASTER DOR LIST'!$F:$F,"*, USA*")</f>
        <v>404</v>
      </c>
      <c r="AH5" s="55"/>
    </row>
    <row r="6" spans="1:34" s="34" customFormat="1" x14ac:dyDescent="0.25">
      <c r="A6" s="87" t="s">
        <v>3639</v>
      </c>
      <c r="B6" s="33">
        <f>COUNTIF('MASTER DOR LIST'!I:I,"Multiplayer Maneuver")</f>
        <v>74</v>
      </c>
      <c r="D6" s="50"/>
      <c r="E6" s="51" t="s">
        <v>3655</v>
      </c>
      <c r="F6" s="52">
        <f>COUNTIFS('MASTER DOR LIST'!$J$4:$J$999984,"&gt;=150",'MASTER DOR LIST'!$J$4:$J$999984,"&lt;=199")</f>
        <v>54</v>
      </c>
      <c r="J6" s="42">
        <f>COUNTIFS('MASTER DOR LIST'!$K:$K,"CSA",'MASTER DOR LIST'!$I:$I,"Battle",'MASTER DOR LIST'!$L:$L,"Major Victory",'MASTER DOR LIST'!$D:$D,"*, CSA*")</f>
        <v>5324</v>
      </c>
      <c r="K6" s="43">
        <f>COUNTIFS('MASTER DOR LIST'!$K:$K,"CSA",'MASTER DOR LIST'!$I:$I,"Battle",'MASTER DOR LIST'!$L:$L,"Minor Victory",'MASTER DOR LIST'!$D:$D,"*, CSA*")</f>
        <v>1604</v>
      </c>
      <c r="L6" s="44">
        <f>COUNTIFS('MASTER DOR LIST'!K:K,".",'MASTER DOR LIST'!I:I,"Battle",'MASTER DOR LIST'!D:D,"*, CSA*")</f>
        <v>3292</v>
      </c>
      <c r="M6" s="45">
        <f>COUNTIFS('MASTER DOR LIST'!$K:$K,"USA",'MASTER DOR LIST'!$I:$I,"Battle",'MASTER DOR LIST'!$L:$L,"Minor Victory",'MASTER DOR LIST'!$F:$F,"*, USA*")</f>
        <v>1616</v>
      </c>
      <c r="N6" s="46">
        <f>COUNTIFS('MASTER DOR LIST'!$K:$K,"USA",'MASTER DOR LIST'!$I:$I,"Battle",'MASTER DOR LIST'!$L:$L,"Major Victory",'MASTER DOR LIST'!$F:$F,"*, USA*")</f>
        <v>5032</v>
      </c>
      <c r="P6" s="53">
        <v>2004</v>
      </c>
      <c r="Q6" s="172">
        <f t="shared" si="0"/>
        <v>174</v>
      </c>
      <c r="R6" s="178"/>
      <c r="S6" s="179">
        <f t="shared" si="1"/>
        <v>196</v>
      </c>
      <c r="T6" s="180"/>
      <c r="U6" s="181">
        <f t="shared" si="2"/>
        <v>22</v>
      </c>
      <c r="V6" s="182"/>
      <c r="W6" s="183" t="s">
        <v>3667</v>
      </c>
      <c r="X6" s="184"/>
      <c r="Y6" s="35">
        <f t="shared" si="3"/>
        <v>2</v>
      </c>
      <c r="Z6" s="35">
        <f>SUM($Q$3:R6)</f>
        <v>1602</v>
      </c>
      <c r="AA6" s="35">
        <f>SUM($S$3:T6)</f>
        <v>1604</v>
      </c>
      <c r="AB6" s="31">
        <v>2003</v>
      </c>
      <c r="AC6" s="36">
        <f>COUNTIFS('MASTER DOR LIST'!$L:$L,"Major Victory",'MASTER DOR LIST'!$K:$K,"CSA",'MASTER DOR LIST'!$I:$I,"Battle",'MASTER DOR LIST'!$AE:$AE,"2003",'MASTER DOR LIST'!$D:$D,"*, CSA*")</f>
        <v>334</v>
      </c>
      <c r="AD6" s="36">
        <f>COUNTIFS('MASTER DOR LIST'!$L:$L,"Minor Victory",'MASTER DOR LIST'!$K:$K,"CSA",'MASTER DOR LIST'!$I:$I,"Battle",'MASTER DOR LIST'!$AE:$AE,"2003",'MASTER DOR LIST'!$D:$D,"*, CSA*")</f>
        <v>77</v>
      </c>
      <c r="AE6" s="35"/>
      <c r="AF6" s="36">
        <f>COUNTIFS('MASTER DOR LIST'!$L:$L,"Minor Victory",'MASTER DOR LIST'!$K:$K,"USA",'MASTER DOR LIST'!$I:$I,"Battle",'MASTER DOR LIST'!$AE:$AE,"2003",'MASTER DOR LIST'!$F:$F,"*, USA*")</f>
        <v>89</v>
      </c>
      <c r="AG6" s="36">
        <f>COUNTIFS('MASTER DOR LIST'!$L:$L,"Major Victory",'MASTER DOR LIST'!$K:$K,"USA",'MASTER DOR LIST'!$I:$I,"Battle",'MASTER DOR LIST'!$AE:$AE,"2003",'MASTER DOR LIST'!$F:$F,"*, USA*")</f>
        <v>411</v>
      </c>
      <c r="AH6" s="55"/>
    </row>
    <row r="7" spans="1:34" s="34" customFormat="1" x14ac:dyDescent="0.25">
      <c r="A7" s="87" t="s">
        <v>1458</v>
      </c>
      <c r="B7" s="33">
        <f>COUNTIF('MASTER DOR LIST'!I:I,"ATA Training")</f>
        <v>989</v>
      </c>
      <c r="D7" s="66"/>
      <c r="E7" s="67" t="s">
        <v>3656</v>
      </c>
      <c r="F7" s="68">
        <f>COUNTIFS('MASTER DOR LIST'!$J$4:$J$999984,"&gt;=200")</f>
        <v>40</v>
      </c>
      <c r="J7" s="152" t="s">
        <v>3645</v>
      </c>
      <c r="K7" s="153"/>
      <c r="L7" s="48" t="s">
        <v>3646</v>
      </c>
      <c r="M7" s="154" t="s">
        <v>3645</v>
      </c>
      <c r="N7" s="153"/>
      <c r="P7" s="53">
        <v>2005</v>
      </c>
      <c r="Q7" s="170">
        <f t="shared" si="0"/>
        <v>565</v>
      </c>
      <c r="R7" s="171"/>
      <c r="S7" s="172">
        <f t="shared" si="1"/>
        <v>487</v>
      </c>
      <c r="T7" s="173"/>
      <c r="U7" s="174">
        <f t="shared" si="2"/>
        <v>78</v>
      </c>
      <c r="V7" s="175"/>
      <c r="W7" s="176" t="s">
        <v>3668</v>
      </c>
      <c r="X7" s="177"/>
      <c r="Y7" s="35">
        <f t="shared" si="3"/>
        <v>76</v>
      </c>
      <c r="Z7" s="35">
        <f>SUM($Q$3:R7)</f>
        <v>2167</v>
      </c>
      <c r="AA7" s="35">
        <f>SUM($S$3:T7)</f>
        <v>2091</v>
      </c>
      <c r="AB7" s="31">
        <v>2004</v>
      </c>
      <c r="AC7" s="36">
        <f>COUNTIFS('MASTER DOR LIST'!$L:$L,"Major Victory",'MASTER DOR LIST'!$K:$K,"CSA",'MASTER DOR LIST'!$I:$I,"Battle",'MASTER DOR LIST'!$AE:$AE,"2004",'MASTER DOR LIST'!$D:$D,"*, CSA*")</f>
        <v>139</v>
      </c>
      <c r="AD7" s="36">
        <f>COUNTIFS('MASTER DOR LIST'!$L:$L,"Minor Victory",'MASTER DOR LIST'!$K:$K,"CSA",'MASTER DOR LIST'!$I:$I,"Battle",'MASTER DOR LIST'!$AE:$AE,"2004",'MASTER DOR LIST'!$D:$D,"*, CSA*")</f>
        <v>35</v>
      </c>
      <c r="AE7" s="35"/>
      <c r="AF7" s="36">
        <f>COUNTIFS('MASTER DOR LIST'!$L:$L,"Minor Victory",'MASTER DOR LIST'!$K:$K,"USA",'MASTER DOR LIST'!$I:$I,"Battle",'MASTER DOR LIST'!$AE:$AE,"2004",'MASTER DOR LIST'!$F:$F,"*, USA*")</f>
        <v>35</v>
      </c>
      <c r="AG7" s="36">
        <f>COUNTIFS('MASTER DOR LIST'!$L:$L,"Major Victory",'MASTER DOR LIST'!$K:$K,"USA",'MASTER DOR LIST'!$I:$I,"Battle",'MASTER DOR LIST'!$AE:$AE,"2004",'MASTER DOR LIST'!$F:$F,"*, USA*")</f>
        <v>161</v>
      </c>
      <c r="AH7" s="55"/>
    </row>
    <row r="8" spans="1:34" s="34" customFormat="1" x14ac:dyDescent="0.25">
      <c r="A8" s="65" t="s">
        <v>3628</v>
      </c>
      <c r="B8" s="47">
        <f>SUM(B3:B7)</f>
        <v>23452</v>
      </c>
      <c r="D8" s="145" t="s">
        <v>3665</v>
      </c>
      <c r="E8" s="145"/>
      <c r="F8" s="75">
        <f>SUM('MASTER DOR LIST'!J:J)</f>
        <v>675963</v>
      </c>
      <c r="J8" s="167">
        <f>(2*(J6+K6)+L6)/(2*L8)</f>
        <v>0.50829973915105531</v>
      </c>
      <c r="K8" s="168"/>
      <c r="L8" s="49">
        <f>SUM(J6,K6,L6,M6,N6)</f>
        <v>16868</v>
      </c>
      <c r="M8" s="169">
        <f>(2*(N6+M6)+L6)/(2*L8)</f>
        <v>0.49170026084894475</v>
      </c>
      <c r="N8" s="168"/>
      <c r="P8" s="53">
        <v>2006</v>
      </c>
      <c r="Q8" s="172">
        <f t="shared" si="0"/>
        <v>405</v>
      </c>
      <c r="R8" s="178"/>
      <c r="S8" s="179">
        <f t="shared" si="1"/>
        <v>432</v>
      </c>
      <c r="T8" s="180"/>
      <c r="U8" s="181">
        <f t="shared" si="2"/>
        <v>27</v>
      </c>
      <c r="V8" s="182"/>
      <c r="W8" s="176" t="s">
        <v>3669</v>
      </c>
      <c r="X8" s="177"/>
      <c r="Y8" s="35">
        <f t="shared" si="3"/>
        <v>49</v>
      </c>
      <c r="Z8" s="35">
        <f>SUM($Q$3:R8)</f>
        <v>2572</v>
      </c>
      <c r="AA8" s="35">
        <f>SUM($S$3:T8)</f>
        <v>2523</v>
      </c>
      <c r="AB8" s="31">
        <v>2005</v>
      </c>
      <c r="AC8" s="36">
        <f>COUNTIFS('MASTER DOR LIST'!$L:$L,"Major Victory",'MASTER DOR LIST'!$K:$K,"CSA",'MASTER DOR LIST'!$I:$I,"Battle",'MASTER DOR LIST'!$AE:$AE,"2005",'MASTER DOR LIST'!$D:$D,"*, CSA*")</f>
        <v>436</v>
      </c>
      <c r="AD8" s="36">
        <f>COUNTIFS('MASTER DOR LIST'!$L:$L,"Minor Victory",'MASTER DOR LIST'!$K:$K,"CSA",'MASTER DOR LIST'!$I:$I,"Battle",'MASTER DOR LIST'!$AE:$AE,"2005",'MASTER DOR LIST'!$D:$D,"*, CSA*")</f>
        <v>129</v>
      </c>
      <c r="AE8" s="35"/>
      <c r="AF8" s="36">
        <f>COUNTIFS('MASTER DOR LIST'!$L:$L,"Minor Victory",'MASTER DOR LIST'!$K:$K,"USA",'MASTER DOR LIST'!$I:$I,"Battle",'MASTER DOR LIST'!$AE:$AE,"2005",'MASTER DOR LIST'!$F:$F,"*, USA*")</f>
        <v>120</v>
      </c>
      <c r="AG8" s="36">
        <f>COUNTIFS('MASTER DOR LIST'!$L:$L,"Major Victory",'MASTER DOR LIST'!$K:$K,"USA",'MASTER DOR LIST'!$I:$I,"Battle",'MASTER DOR LIST'!$AE:$AE,"2005",'MASTER DOR LIST'!$F:$F,"*, USA*")</f>
        <v>367</v>
      </c>
      <c r="AH8" s="55"/>
    </row>
    <row r="9" spans="1:34" s="34" customFormat="1" x14ac:dyDescent="0.25">
      <c r="D9" s="145" t="s">
        <v>3658</v>
      </c>
      <c r="E9" s="145"/>
      <c r="F9" s="69">
        <f>F8/B8</f>
        <v>28.823256012280403</v>
      </c>
      <c r="P9" s="53">
        <v>2007</v>
      </c>
      <c r="Q9" s="172">
        <f t="shared" si="0"/>
        <v>403</v>
      </c>
      <c r="R9" s="178"/>
      <c r="S9" s="179">
        <f t="shared" si="1"/>
        <v>504</v>
      </c>
      <c r="T9" s="180"/>
      <c r="U9" s="181">
        <f t="shared" si="2"/>
        <v>101</v>
      </c>
      <c r="V9" s="182"/>
      <c r="W9" s="183" t="s">
        <v>3670</v>
      </c>
      <c r="X9" s="184"/>
      <c r="Y9" s="35">
        <f t="shared" si="3"/>
        <v>52</v>
      </c>
      <c r="Z9" s="35">
        <f>SUM($Q$3:R9)</f>
        <v>2975</v>
      </c>
      <c r="AA9" s="35">
        <f>SUM($S$3:T9)</f>
        <v>3027</v>
      </c>
      <c r="AB9" s="31">
        <v>2006</v>
      </c>
      <c r="AC9" s="36">
        <f>COUNTIFS('MASTER DOR LIST'!$L:$L,"Major Victory",'MASTER DOR LIST'!$K:$K,"CSA",'MASTER DOR LIST'!$I:$I,"Battle",'MASTER DOR LIST'!$AE:$AE,"2006",'MASTER DOR LIST'!$D:$D,"*, CSA*")</f>
        <v>319</v>
      </c>
      <c r="AD9" s="36">
        <f>COUNTIFS('MASTER DOR LIST'!$L:$L,"Minor Victory",'MASTER DOR LIST'!$K:$K,"CSA",'MASTER DOR LIST'!$I:$I,"Battle",'MASTER DOR LIST'!$AE:$AE,"2006",'MASTER DOR LIST'!$D:$D,"*, CSA*")</f>
        <v>86</v>
      </c>
      <c r="AE9" s="35"/>
      <c r="AF9" s="36">
        <f>COUNTIFS('MASTER DOR LIST'!$L:$L,"Minor Victory",'MASTER DOR LIST'!$K:$K,"USA",'MASTER DOR LIST'!$I:$I,"Battle",'MASTER DOR LIST'!$AE:$AE,"2006",'MASTER DOR LIST'!$F:$F,"*, USA*")</f>
        <v>105</v>
      </c>
      <c r="AG9" s="36">
        <f>COUNTIFS('MASTER DOR LIST'!$L:$L,"Major Victory",'MASTER DOR LIST'!$K:$K,"USA",'MASTER DOR LIST'!$I:$I,"Battle",'MASTER DOR LIST'!$AE:$AE,"2006",'MASTER DOR LIST'!$F:$F,"*, USA*")</f>
        <v>327</v>
      </c>
      <c r="AH9" s="55"/>
    </row>
    <row r="10" spans="1:34" s="34" customFormat="1" ht="15" customHeight="1" x14ac:dyDescent="0.25">
      <c r="P10" s="53">
        <v>2008</v>
      </c>
      <c r="Q10" s="172">
        <f t="shared" si="0"/>
        <v>473</v>
      </c>
      <c r="R10" s="178"/>
      <c r="S10" s="179">
        <f t="shared" si="1"/>
        <v>498</v>
      </c>
      <c r="T10" s="180"/>
      <c r="U10" s="181">
        <f t="shared" si="2"/>
        <v>25</v>
      </c>
      <c r="V10" s="182"/>
      <c r="W10" s="183" t="s">
        <v>3671</v>
      </c>
      <c r="X10" s="184"/>
      <c r="Y10" s="35">
        <f t="shared" si="3"/>
        <v>77</v>
      </c>
      <c r="Z10" s="35">
        <f>SUM($Q$3:R10)</f>
        <v>3448</v>
      </c>
      <c r="AA10" s="35">
        <f>SUM($S$3:T10)</f>
        <v>3525</v>
      </c>
      <c r="AB10" s="31">
        <v>2007</v>
      </c>
      <c r="AC10" s="36">
        <f>COUNTIFS('MASTER DOR LIST'!$L:$L,"Major Victory",'MASTER DOR LIST'!$K:$K,"CSA",'MASTER DOR LIST'!$I:$I,"Battle",'MASTER DOR LIST'!$AE:$AE,"2007",'MASTER DOR LIST'!$D:$D,"*, CSA*")</f>
        <v>289</v>
      </c>
      <c r="AD10" s="36">
        <f>COUNTIFS('MASTER DOR LIST'!$L:$L,"Minor Victory",'MASTER DOR LIST'!$K:$K,"CSA",'MASTER DOR LIST'!$I:$I,"Battle",'MASTER DOR LIST'!$AE:$AE,"2007",'MASTER DOR LIST'!$D:$D,"*, CSA*")</f>
        <v>114</v>
      </c>
      <c r="AE10" s="35"/>
      <c r="AF10" s="36">
        <f>COUNTIFS('MASTER DOR LIST'!$L:$L,"Minor Victory",'MASTER DOR LIST'!$K:$K,"USA",'MASTER DOR LIST'!$I:$I,"Battle",'MASTER DOR LIST'!$AE:$AE,"2007",'MASTER DOR LIST'!$F:$F,"*, USA*")</f>
        <v>136</v>
      </c>
      <c r="AG10" s="36">
        <f>COUNTIFS('MASTER DOR LIST'!$L:$L,"Major Victory",'MASTER DOR LIST'!$K:$K,"USA",'MASTER DOR LIST'!$I:$I,"Battle",'MASTER DOR LIST'!$AE:$AE,"2007",'MASTER DOR LIST'!$F:$F,"*, USA*")</f>
        <v>368</v>
      </c>
      <c r="AH10" s="55"/>
    </row>
    <row r="11" spans="1:34" s="34" customFormat="1" ht="15" customHeight="1" x14ac:dyDescent="0.25">
      <c r="J11" s="161" t="s">
        <v>3647</v>
      </c>
      <c r="K11" s="162"/>
      <c r="L11" s="162"/>
      <c r="M11" s="162"/>
      <c r="N11" s="163"/>
      <c r="P11" s="53">
        <v>2009</v>
      </c>
      <c r="Q11" s="170">
        <f t="shared" si="0"/>
        <v>401</v>
      </c>
      <c r="R11" s="171"/>
      <c r="S11" s="172">
        <f t="shared" si="1"/>
        <v>364</v>
      </c>
      <c r="T11" s="173"/>
      <c r="U11" s="174">
        <f t="shared" si="2"/>
        <v>37</v>
      </c>
      <c r="V11" s="175"/>
      <c r="W11" s="183" t="s">
        <v>3672</v>
      </c>
      <c r="X11" s="184"/>
      <c r="Y11" s="35">
        <f t="shared" si="3"/>
        <v>40</v>
      </c>
      <c r="Z11" s="35">
        <f>SUM($Q$3:R11)</f>
        <v>3849</v>
      </c>
      <c r="AA11" s="35">
        <f>SUM($S$3:T11)</f>
        <v>3889</v>
      </c>
      <c r="AB11" s="31">
        <v>2008</v>
      </c>
      <c r="AC11" s="36">
        <f>COUNTIFS('MASTER DOR LIST'!$L:$L,"Major Victory",'MASTER DOR LIST'!$K:$K,"CSA",'MASTER DOR LIST'!$I:$I,"Battle",'MASTER DOR LIST'!$AE:$AE,"2008",'MASTER DOR LIST'!$D:$D,"*, CSA*")</f>
        <v>350</v>
      </c>
      <c r="AD11" s="36">
        <f>COUNTIFS('MASTER DOR LIST'!$L:$L,"Minor Victory",'MASTER DOR LIST'!$K:$K,"CSA",'MASTER DOR LIST'!$I:$I,"Battle",'MASTER DOR LIST'!$AE:$AE,"2008",'MASTER DOR LIST'!$D:$D,"*, CSA*")</f>
        <v>123</v>
      </c>
      <c r="AE11" s="35"/>
      <c r="AF11" s="36">
        <f>COUNTIFS('MASTER DOR LIST'!$L:$L,"Minor Victory",'MASTER DOR LIST'!$K:$K,"USA",'MASTER DOR LIST'!$I:$I,"Battle",'MASTER DOR LIST'!$AE:$AE,"2008",'MASTER DOR LIST'!$F:$F,"*, USA*")</f>
        <v>141</v>
      </c>
      <c r="AG11" s="36">
        <f>COUNTIFS('MASTER DOR LIST'!$L:$L,"Major Victory",'MASTER DOR LIST'!$K:$K,"USA",'MASTER DOR LIST'!$I:$I,"Battle",'MASTER DOR LIST'!$AE:$AE,"2008",'MASTER DOR LIST'!$F:$F,"*, USA*")</f>
        <v>357</v>
      </c>
      <c r="AH11" s="55"/>
    </row>
    <row r="12" spans="1:34" s="34" customFormat="1" x14ac:dyDescent="0.25">
      <c r="A12" s="189" t="s">
        <v>3689</v>
      </c>
      <c r="B12" s="94" t="s">
        <v>3710</v>
      </c>
      <c r="C12" s="94" t="s">
        <v>3706</v>
      </c>
      <c r="D12" s="91" t="s">
        <v>3630</v>
      </c>
      <c r="E12" s="88"/>
      <c r="F12" s="90" t="s">
        <v>9</v>
      </c>
      <c r="G12" s="91" t="s">
        <v>3</v>
      </c>
      <c r="H12" s="92" t="s">
        <v>9</v>
      </c>
      <c r="J12" s="164"/>
      <c r="K12" s="165"/>
      <c r="L12" s="165"/>
      <c r="M12" s="165"/>
      <c r="N12" s="166"/>
      <c r="P12" s="53">
        <v>2010</v>
      </c>
      <c r="Q12" s="172">
        <f t="shared" si="0"/>
        <v>324</v>
      </c>
      <c r="R12" s="178"/>
      <c r="S12" s="179">
        <f t="shared" si="1"/>
        <v>326</v>
      </c>
      <c r="T12" s="180"/>
      <c r="U12" s="181">
        <f t="shared" si="2"/>
        <v>2</v>
      </c>
      <c r="V12" s="182"/>
      <c r="W12" s="183" t="s">
        <v>3673</v>
      </c>
      <c r="X12" s="184"/>
      <c r="Y12" s="35">
        <f t="shared" si="3"/>
        <v>42</v>
      </c>
      <c r="Z12" s="35">
        <f>SUM($Q$3:R12)</f>
        <v>4173</v>
      </c>
      <c r="AA12" s="35">
        <f>SUM($S$3:T12)</f>
        <v>4215</v>
      </c>
      <c r="AB12" s="31">
        <v>2009</v>
      </c>
      <c r="AC12" s="36">
        <f>COUNTIFS('MASTER DOR LIST'!$L:$L,"Major Victory",'MASTER DOR LIST'!$K:$K,"CSA",'MASTER DOR LIST'!$I:$I,"Battle",'MASTER DOR LIST'!$AE:$AE,"2009",'MASTER DOR LIST'!$D:$D,"*, CSA*")</f>
        <v>277</v>
      </c>
      <c r="AD12" s="36">
        <f>COUNTIFS('MASTER DOR LIST'!$L:$L,"Minor Victory",'MASTER DOR LIST'!$K:$K,"CSA",'MASTER DOR LIST'!$I:$I,"Battle",'MASTER DOR LIST'!$AE:$AE,"2009",'MASTER DOR LIST'!$D:$D,"*, CSA*")</f>
        <v>124</v>
      </c>
      <c r="AE12" s="35"/>
      <c r="AF12" s="36">
        <f>COUNTIFS('MASTER DOR LIST'!$L:$L,"Minor Victory",'MASTER DOR LIST'!$K:$K,"USA",'MASTER DOR LIST'!$I:$I,"Battle",'MASTER DOR LIST'!$AE:$AE,"2009",'MASTER DOR LIST'!$F:$F,"*, USA*")</f>
        <v>109</v>
      </c>
      <c r="AG12" s="36">
        <f>COUNTIFS('MASTER DOR LIST'!$L:$L,"Major Victory",'MASTER DOR LIST'!$K:$K,"USA",'MASTER DOR LIST'!$I:$I,"Battle",'MASTER DOR LIST'!$AE:$AE,"2009",'MASTER DOR LIST'!$F:$F,"*, USA*")</f>
        <v>255</v>
      </c>
      <c r="AH12" s="55"/>
    </row>
    <row r="13" spans="1:34" s="34" customFormat="1" x14ac:dyDescent="0.25">
      <c r="A13" s="190"/>
      <c r="B13" s="93" t="s">
        <v>3711</v>
      </c>
      <c r="C13" s="93" t="s">
        <v>3707</v>
      </c>
      <c r="D13" s="56" t="s">
        <v>3708</v>
      </c>
      <c r="E13" s="89" t="s">
        <v>3691</v>
      </c>
      <c r="F13" s="57" t="s">
        <v>3708</v>
      </c>
      <c r="G13" s="56" t="s">
        <v>3709</v>
      </c>
      <c r="H13" s="58" t="s">
        <v>3709</v>
      </c>
      <c r="J13" s="155" t="s">
        <v>3649</v>
      </c>
      <c r="K13" s="156"/>
      <c r="L13" s="156"/>
      <c r="M13" s="156"/>
      <c r="N13" s="157"/>
      <c r="P13" s="53">
        <v>2011</v>
      </c>
      <c r="Q13" s="172">
        <f t="shared" si="0"/>
        <v>351</v>
      </c>
      <c r="R13" s="178"/>
      <c r="S13" s="179">
        <f t="shared" si="1"/>
        <v>442</v>
      </c>
      <c r="T13" s="180"/>
      <c r="U13" s="181">
        <f t="shared" si="2"/>
        <v>91</v>
      </c>
      <c r="V13" s="182"/>
      <c r="W13" s="183" t="s">
        <v>3674</v>
      </c>
      <c r="X13" s="184"/>
      <c r="Y13" s="35">
        <f t="shared" si="3"/>
        <v>133</v>
      </c>
      <c r="Z13" s="35">
        <f>SUM($Q$3:R13)</f>
        <v>4524</v>
      </c>
      <c r="AA13" s="35">
        <f>SUM($S$3:T13)</f>
        <v>4657</v>
      </c>
      <c r="AB13" s="31">
        <v>2010</v>
      </c>
      <c r="AC13" s="36">
        <f>COUNTIFS('MASTER DOR LIST'!$L:$L,"Major Victory",'MASTER DOR LIST'!$K:$K,"CSA",'MASTER DOR LIST'!$I:$I,"Battle",'MASTER DOR LIST'!$AE:$AE,"2010",'MASTER DOR LIST'!$D:$D,"*, CSA*")</f>
        <v>234</v>
      </c>
      <c r="AD13" s="36">
        <f>COUNTIFS('MASTER DOR LIST'!$L:$L,"Minor Victory",'MASTER DOR LIST'!$K:$K,"CSA",'MASTER DOR LIST'!$I:$I,"Battle",'MASTER DOR LIST'!$AE:$AE,"2010",'MASTER DOR LIST'!$D:$D,"*, CSA*")</f>
        <v>90</v>
      </c>
      <c r="AE13" s="35"/>
      <c r="AF13" s="36">
        <f>COUNTIFS('MASTER DOR LIST'!$L:$L,"Minor Victory",'MASTER DOR LIST'!$K:$K,"USA",'MASTER DOR LIST'!$I:$I,"Battle",'MASTER DOR LIST'!$AE:$AE,"2010",'MASTER DOR LIST'!$F:$F,"*, USA*")</f>
        <v>88</v>
      </c>
      <c r="AG13" s="36">
        <f>COUNTIFS('MASTER DOR LIST'!$L:$L,"Major Victory",'MASTER DOR LIST'!$K:$K,"USA",'MASTER DOR LIST'!$I:$I,"Battle",'MASTER DOR LIST'!$AE:$AE,"2010",'MASTER DOR LIST'!$F:$F,"*, USA*")</f>
        <v>238</v>
      </c>
      <c r="AH13" s="55"/>
    </row>
    <row r="14" spans="1:34" s="34" customFormat="1" x14ac:dyDescent="0.25">
      <c r="A14" s="59" t="s">
        <v>24</v>
      </c>
      <c r="B14" s="95">
        <v>1996</v>
      </c>
      <c r="C14" s="96">
        <f>COUNTIF('MASTER DOR LIST'!G:G,A14)</f>
        <v>1253</v>
      </c>
      <c r="D14" s="60">
        <f>COUNTIFS('MASTER DOR LIST'!K:K,"CSA",'MASTER DOR LIST'!G:G,A14)</f>
        <v>469</v>
      </c>
      <c r="E14" s="61">
        <f>COUNTIFS('MASTER DOR LIST'!K:K,".",'MASTER DOR LIST'!G:G,A14)</f>
        <v>150</v>
      </c>
      <c r="F14" s="62">
        <f>COUNTIFS('MASTER DOR LIST'!K:K,"USA",'MASTER DOR LIST'!G:G,A14)</f>
        <v>634</v>
      </c>
      <c r="G14" s="63">
        <f>(2*D14+E14)/(2*C14)</f>
        <v>0.43415802075019955</v>
      </c>
      <c r="H14" s="64">
        <f>(2*F14+E14)/(2*C14)</f>
        <v>0.56584197924980051</v>
      </c>
      <c r="J14" s="158"/>
      <c r="K14" s="159"/>
      <c r="L14" s="159"/>
      <c r="M14" s="159"/>
      <c r="N14" s="160"/>
      <c r="P14" s="53">
        <v>2012</v>
      </c>
      <c r="Q14" s="172">
        <f t="shared" si="0"/>
        <v>323</v>
      </c>
      <c r="R14" s="178"/>
      <c r="S14" s="179">
        <f t="shared" si="1"/>
        <v>329</v>
      </c>
      <c r="T14" s="180"/>
      <c r="U14" s="181">
        <f t="shared" si="2"/>
        <v>6</v>
      </c>
      <c r="V14" s="182"/>
      <c r="W14" s="183" t="s">
        <v>3675</v>
      </c>
      <c r="X14" s="184"/>
      <c r="Y14" s="35">
        <f t="shared" si="3"/>
        <v>139</v>
      </c>
      <c r="Z14" s="35">
        <f>SUM($Q$3:R14)</f>
        <v>4847</v>
      </c>
      <c r="AA14" s="35">
        <f>SUM($S$3:T14)</f>
        <v>4986</v>
      </c>
      <c r="AB14" s="31">
        <v>2011</v>
      </c>
      <c r="AC14" s="36">
        <f>COUNTIFS('MASTER DOR LIST'!$L:$L,"Major Victory",'MASTER DOR LIST'!$K:$K,"CSA",'MASTER DOR LIST'!$I:$I,"Battle",'MASTER DOR LIST'!$AE:$AE,"2011",'MASTER DOR LIST'!$D:$D,"*, CSA*")</f>
        <v>255</v>
      </c>
      <c r="AD14" s="36">
        <f>COUNTIFS('MASTER DOR LIST'!$L:$L,"Minor Victory",'MASTER DOR LIST'!$K:$K,"CSA",'MASTER DOR LIST'!$I:$I,"Battle",'MASTER DOR LIST'!$AE:$AE,"2011",'MASTER DOR LIST'!$D:$D,"*, CSA*")</f>
        <v>96</v>
      </c>
      <c r="AE14" s="35"/>
      <c r="AF14" s="36">
        <f>COUNTIFS('MASTER DOR LIST'!$L:$L,"Minor Victory",'MASTER DOR LIST'!$K:$K,"USA",'MASTER DOR LIST'!$I:$I,"Battle",'MASTER DOR LIST'!$AE:$AE,"2011",'MASTER DOR LIST'!$F:$F,"*, USA*")</f>
        <v>108</v>
      </c>
      <c r="AG14" s="36">
        <f>COUNTIFS('MASTER DOR LIST'!$L:$L,"Major Victory",'MASTER DOR LIST'!$K:$K,"USA",'MASTER DOR LIST'!$I:$I,"Battle",'MASTER DOR LIST'!$AE:$AE,"2011",'MASTER DOR LIST'!$F:$F,"*, USA*")</f>
        <v>334</v>
      </c>
      <c r="AH14" s="55"/>
    </row>
    <row r="15" spans="1:34" s="34" customFormat="1" x14ac:dyDescent="0.25">
      <c r="A15" s="59" t="s">
        <v>17</v>
      </c>
      <c r="B15" s="95">
        <v>1997</v>
      </c>
      <c r="C15" s="96">
        <f>COUNTIF('MASTER DOR LIST'!G:G,A15)</f>
        <v>1330</v>
      </c>
      <c r="D15" s="60">
        <f>COUNTIFS('MASTER DOR LIST'!K:K,"CSA",'MASTER DOR LIST'!G:G,A15)</f>
        <v>549</v>
      </c>
      <c r="E15" s="61">
        <f>COUNTIFS('MASTER DOR LIST'!K:K,".",'MASTER DOR LIST'!G:G,A15)</f>
        <v>222</v>
      </c>
      <c r="F15" s="62">
        <f>COUNTIFS('MASTER DOR LIST'!K:K,"USA",'MASTER DOR LIST'!G:G,A15)</f>
        <v>559</v>
      </c>
      <c r="G15" s="63">
        <f>(2*D15+E15)/(2*C15)</f>
        <v>0.49624060150375937</v>
      </c>
      <c r="H15" s="64">
        <f>(2*F15+E15)/(2*C15)</f>
        <v>0.50375939849624063</v>
      </c>
      <c r="J15" s="37" t="s">
        <v>3640</v>
      </c>
      <c r="K15" s="38" t="s">
        <v>3641</v>
      </c>
      <c r="L15" s="39" t="s">
        <v>1466</v>
      </c>
      <c r="M15" s="40" t="s">
        <v>3642</v>
      </c>
      <c r="N15" s="41" t="s">
        <v>3643</v>
      </c>
      <c r="P15" s="53">
        <v>2013</v>
      </c>
      <c r="Q15" s="172">
        <f t="shared" si="0"/>
        <v>269</v>
      </c>
      <c r="R15" s="178"/>
      <c r="S15" s="179">
        <f t="shared" si="1"/>
        <v>314</v>
      </c>
      <c r="T15" s="180"/>
      <c r="U15" s="181">
        <f t="shared" si="2"/>
        <v>45</v>
      </c>
      <c r="V15" s="182"/>
      <c r="W15" s="183" t="s">
        <v>3676</v>
      </c>
      <c r="X15" s="184"/>
      <c r="Y15" s="35">
        <f t="shared" si="3"/>
        <v>184</v>
      </c>
      <c r="Z15" s="35">
        <f>SUM($Q$3:R15)</f>
        <v>5116</v>
      </c>
      <c r="AA15" s="35">
        <f>SUM($S$3:T15)</f>
        <v>5300</v>
      </c>
      <c r="AB15" s="31">
        <v>2012</v>
      </c>
      <c r="AC15" s="36">
        <f>COUNTIFS('MASTER DOR LIST'!$L:$L,"Major Victory",'MASTER DOR LIST'!$K:$K,"CSA",'MASTER DOR LIST'!$I:$I,"Battle",'MASTER DOR LIST'!$AE:$AE,"2012",'MASTER DOR LIST'!$D:$D,"*, CSA*")</f>
        <v>249</v>
      </c>
      <c r="AD15" s="36">
        <f>COUNTIFS('MASTER DOR LIST'!$L:$L,"Minor Victory",'MASTER DOR LIST'!$K:$K,"CSA",'MASTER DOR LIST'!$I:$I,"Battle",'MASTER DOR LIST'!$AE:$AE,"2012",'MASTER DOR LIST'!$D:$D,"*, CSA*")</f>
        <v>74</v>
      </c>
      <c r="AE15" s="35"/>
      <c r="AF15" s="36">
        <f>COUNTIFS('MASTER DOR LIST'!$L:$L,"Minor Victory",'MASTER DOR LIST'!$K:$K,"USA",'MASTER DOR LIST'!$I:$I,"Battle",'MASTER DOR LIST'!$AE:$AE,"2012",'MASTER DOR LIST'!$F:$F,"*, USA*")</f>
        <v>78</v>
      </c>
      <c r="AG15" s="36">
        <f>COUNTIFS('MASTER DOR LIST'!$L:$L,"Major Victory",'MASTER DOR LIST'!$K:$K,"USA",'MASTER DOR LIST'!$I:$I,"Battle",'MASTER DOR LIST'!$AE:$AE,"2012",'MASTER DOR LIST'!$F:$F,"*, USA*")</f>
        <v>251</v>
      </c>
      <c r="AH15" s="55"/>
    </row>
    <row r="16" spans="1:34" s="34" customFormat="1" x14ac:dyDescent="0.25">
      <c r="A16" s="59" t="s">
        <v>11</v>
      </c>
      <c r="B16" s="95">
        <v>1999</v>
      </c>
      <c r="C16" s="96">
        <f>COUNTIF('MASTER DOR LIST'!G:G,A16)</f>
        <v>816</v>
      </c>
      <c r="D16" s="60">
        <f>COUNTIFS('MASTER DOR LIST'!K:K,"CSA",'MASTER DOR LIST'!G:G,A16)</f>
        <v>370</v>
      </c>
      <c r="E16" s="61">
        <f>COUNTIFS('MASTER DOR LIST'!K:K,".",'MASTER DOR LIST'!G:G,A16)</f>
        <v>144</v>
      </c>
      <c r="F16" s="62">
        <f>COUNTIFS('MASTER DOR LIST'!K:K,"USA",'MASTER DOR LIST'!G:G,A16)</f>
        <v>302</v>
      </c>
      <c r="G16" s="63">
        <f t="shared" ref="G16:G18" si="4">(2*D16+E16)/(2*C16)</f>
        <v>0.54166666666666663</v>
      </c>
      <c r="H16" s="64">
        <f t="shared" ref="H16:H18" si="5">(2*F16+E16)/(2*C16)</f>
        <v>0.45833333333333331</v>
      </c>
      <c r="J16" s="42">
        <f>(COUNTIFS('MASTER DOR LIST'!$K:$K,"CSA",'MASTER DOR LIST'!$I:$I,"Multiplayer Battle",'MASTER DOR LIST'!$L:$L,"Major Victory"))</f>
        <v>163</v>
      </c>
      <c r="K16" s="43">
        <f>(COUNTIFS('MASTER DOR LIST'!$K:$K,"CSA",'MASTER DOR LIST'!$I:$I,"Multiplayer Battle",'MASTER DOR LIST'!$L:$L,"Minor Victory"))</f>
        <v>41</v>
      </c>
      <c r="L16" s="44">
        <f>COUNTIFS('MASTER DOR LIST'!I:I,"Multiplayer Battle",'MASTER DOR LIST'!K:K,".")</f>
        <v>112</v>
      </c>
      <c r="M16" s="45">
        <f>(COUNTIFS('MASTER DOR LIST'!$K:$K,"USA",'MASTER DOR LIST'!$I:$I,"Multiplayer Battle",'MASTER DOR LIST'!$L:$L,"Minor Victory"))</f>
        <v>42</v>
      </c>
      <c r="N16" s="46">
        <f>(COUNTIFS('MASTER DOR LIST'!$K:$K,"USA",'MASTER DOR LIST'!$I:$I,"Multiplayer Battle",'MASTER DOR LIST'!$L:$L,"Major Victory"))</f>
        <v>171</v>
      </c>
      <c r="P16" s="53">
        <v>2014</v>
      </c>
      <c r="Q16" s="172">
        <f t="shared" si="0"/>
        <v>171</v>
      </c>
      <c r="R16" s="178"/>
      <c r="S16" s="179">
        <f t="shared" si="1"/>
        <v>187</v>
      </c>
      <c r="T16" s="180"/>
      <c r="U16" s="181">
        <f t="shared" si="2"/>
        <v>16</v>
      </c>
      <c r="V16" s="182"/>
      <c r="W16" s="183" t="s">
        <v>3677</v>
      </c>
      <c r="X16" s="184"/>
      <c r="Y16" s="35">
        <f t="shared" si="3"/>
        <v>200</v>
      </c>
      <c r="Z16" s="35">
        <f>SUM($Q$3:R16)</f>
        <v>5287</v>
      </c>
      <c r="AA16" s="35">
        <f>SUM($S$3:T16)</f>
        <v>5487</v>
      </c>
      <c r="AB16" s="31">
        <v>2013</v>
      </c>
      <c r="AC16" s="36">
        <f>COUNTIFS('MASTER DOR LIST'!$L:$L,"Major Victory",'MASTER DOR LIST'!$K:$K,"CSA",'MASTER DOR LIST'!$I:$I,"Battle",'MASTER DOR LIST'!$AE:$AE,"2013",'MASTER DOR LIST'!$D:$D,"*, CSA*")</f>
        <v>194</v>
      </c>
      <c r="AD16" s="36">
        <f>COUNTIFS('MASTER DOR LIST'!$L:$L,"Minor Victory",'MASTER DOR LIST'!$K:$K,"CSA",'MASTER DOR LIST'!$I:$I,"Battle",'MASTER DOR LIST'!$AE:$AE,"2013",'MASTER DOR LIST'!$D:$D,"*, CSA*")</f>
        <v>75</v>
      </c>
      <c r="AE16" s="35"/>
      <c r="AF16" s="36">
        <f>COUNTIFS('MASTER DOR LIST'!$L:$L,"Minor Victory",'MASTER DOR LIST'!$K:$K,"USA",'MASTER DOR LIST'!$I:$I,"Battle",'MASTER DOR LIST'!$AE:$AE,"2013",'MASTER DOR LIST'!$F:$F,"*, USA*")</f>
        <v>74</v>
      </c>
      <c r="AG16" s="36">
        <f>COUNTIFS('MASTER DOR LIST'!$L:$L,"Major Victory",'MASTER DOR LIST'!$K:$K,"USA",'MASTER DOR LIST'!$I:$I,"Battle",'MASTER DOR LIST'!$AE:$AE,"2013",'MASTER DOR LIST'!$F:$F,"*, USA*")</f>
        <v>240</v>
      </c>
      <c r="AH16" s="55"/>
    </row>
    <row r="17" spans="1:34" s="34" customFormat="1" x14ac:dyDescent="0.25">
      <c r="A17" s="59" t="s">
        <v>14</v>
      </c>
      <c r="B17" s="95">
        <v>1996</v>
      </c>
      <c r="C17" s="96">
        <f>COUNTIF('MASTER DOR LIST'!G:G,A17)</f>
        <v>2348</v>
      </c>
      <c r="D17" s="60">
        <f>COUNTIFS('MASTER DOR LIST'!K:K,"CSA",'MASTER DOR LIST'!G:G,A17)</f>
        <v>961</v>
      </c>
      <c r="E17" s="61">
        <f>COUNTIFS('MASTER DOR LIST'!K:K,".",'MASTER DOR LIST'!G:G,A17)</f>
        <v>366</v>
      </c>
      <c r="F17" s="62">
        <f>COUNTIFS('MASTER DOR LIST'!K:K,"USA",'MASTER DOR LIST'!G:G,A17)</f>
        <v>1021</v>
      </c>
      <c r="G17" s="63">
        <f t="shared" si="4"/>
        <v>0.48722316865417375</v>
      </c>
      <c r="H17" s="64">
        <f t="shared" si="5"/>
        <v>0.51277683134582619</v>
      </c>
      <c r="J17" s="152" t="s">
        <v>3645</v>
      </c>
      <c r="K17" s="153"/>
      <c r="L17" s="141" t="s">
        <v>3646</v>
      </c>
      <c r="M17" s="154" t="s">
        <v>3645</v>
      </c>
      <c r="N17" s="153"/>
      <c r="P17" s="53">
        <v>2015</v>
      </c>
      <c r="Q17" s="172">
        <f t="shared" si="0"/>
        <v>117</v>
      </c>
      <c r="R17" s="178"/>
      <c r="S17" s="179">
        <f t="shared" si="1"/>
        <v>132</v>
      </c>
      <c r="T17" s="180"/>
      <c r="U17" s="181">
        <f t="shared" si="2"/>
        <v>15</v>
      </c>
      <c r="V17" s="182"/>
      <c r="W17" s="183" t="s">
        <v>3678</v>
      </c>
      <c r="X17" s="184"/>
      <c r="Y17" s="35">
        <f t="shared" si="3"/>
        <v>215</v>
      </c>
      <c r="Z17" s="35">
        <f>SUM($Q$3:R17)</f>
        <v>5404</v>
      </c>
      <c r="AA17" s="35">
        <f>SUM($S$3:T17)</f>
        <v>5619</v>
      </c>
      <c r="AB17" s="31">
        <v>2014</v>
      </c>
      <c r="AC17" s="36">
        <f>COUNTIFS('MASTER DOR LIST'!$L:$L,"Major Victory",'MASTER DOR LIST'!$K:$K,"CSA",'MASTER DOR LIST'!$I:$I,"Battle",'MASTER DOR LIST'!$AE:$AE,"2014",'MASTER DOR LIST'!$D:$D,"*, CSA*")</f>
        <v>123</v>
      </c>
      <c r="AD17" s="36">
        <f>COUNTIFS('MASTER DOR LIST'!$L:$L,"Minor Victory",'MASTER DOR LIST'!$K:$K,"CSA",'MASTER DOR LIST'!$I:$I,"Battle",'MASTER DOR LIST'!$AE:$AE,"2014",'MASTER DOR LIST'!$D:$D,"*, CSA*")</f>
        <v>48</v>
      </c>
      <c r="AE17" s="35"/>
      <c r="AF17" s="36">
        <f>COUNTIFS('MASTER DOR LIST'!$L:$L,"Minor Victory",'MASTER DOR LIST'!$K:$K,"USA",'MASTER DOR LIST'!$I:$I,"Battle",'MASTER DOR LIST'!$AE:$AE,"2014",'MASTER DOR LIST'!$F:$F,"*, USA*")</f>
        <v>53</v>
      </c>
      <c r="AG17" s="36">
        <f>COUNTIFS('MASTER DOR LIST'!$L:$L,"Major Victory",'MASTER DOR LIST'!$K:$K,"USA",'MASTER DOR LIST'!$I:$I,"Battle",'MASTER DOR LIST'!$AE:$AE,"2014",'MASTER DOR LIST'!$F:$F,"*, USA*")</f>
        <v>134</v>
      </c>
      <c r="AH17" s="55"/>
    </row>
    <row r="18" spans="1:34" s="34" customFormat="1" x14ac:dyDescent="0.25">
      <c r="A18" s="59" t="s">
        <v>65</v>
      </c>
      <c r="B18" s="95">
        <v>1996</v>
      </c>
      <c r="C18" s="96">
        <f>COUNTIF('MASTER DOR LIST'!G:G,A18)</f>
        <v>843</v>
      </c>
      <c r="D18" s="60">
        <f>COUNTIFS('MASTER DOR LIST'!K:K,"CSA",'MASTER DOR LIST'!G:G,A18)</f>
        <v>405</v>
      </c>
      <c r="E18" s="61">
        <f>COUNTIFS('MASTER DOR LIST'!K:K,".",'MASTER DOR LIST'!G:G,A18)</f>
        <v>116</v>
      </c>
      <c r="F18" s="62">
        <f>COUNTIFS('MASTER DOR LIST'!K:K,"USA",'MASTER DOR LIST'!G:G,A18)</f>
        <v>322</v>
      </c>
      <c r="G18" s="63">
        <f t="shared" si="4"/>
        <v>0.54922894424673785</v>
      </c>
      <c r="H18" s="64">
        <f t="shared" si="5"/>
        <v>0.45077105575326215</v>
      </c>
      <c r="J18" s="167">
        <f>(2*(J16+K16)+L16)/(2*L18)</f>
        <v>0.49149338374291113</v>
      </c>
      <c r="K18" s="168"/>
      <c r="L18" s="49">
        <f>SUM(J16,K16,L16,M16,N16)</f>
        <v>529</v>
      </c>
      <c r="M18" s="169">
        <f>(2*(N16+M16)+L16)/(2*L18)</f>
        <v>0.50850661625708882</v>
      </c>
      <c r="N18" s="168"/>
      <c r="P18" s="53">
        <v>2016</v>
      </c>
      <c r="Q18" s="172">
        <f t="shared" si="0"/>
        <v>84</v>
      </c>
      <c r="R18" s="178"/>
      <c r="S18" s="179">
        <f t="shared" si="1"/>
        <v>108</v>
      </c>
      <c r="T18" s="180"/>
      <c r="U18" s="181">
        <f t="shared" si="2"/>
        <v>24</v>
      </c>
      <c r="V18" s="182"/>
      <c r="W18" s="183" t="s">
        <v>3679</v>
      </c>
      <c r="X18" s="184"/>
      <c r="Y18" s="35">
        <f t="shared" si="3"/>
        <v>239</v>
      </c>
      <c r="Z18" s="35">
        <f>SUM($Q$3:R18)</f>
        <v>5488</v>
      </c>
      <c r="AA18" s="35">
        <f>SUM($S$3:T18)</f>
        <v>5727</v>
      </c>
      <c r="AB18" s="31">
        <v>2015</v>
      </c>
      <c r="AC18" s="36">
        <f>COUNTIFS('MASTER DOR LIST'!$L:$L,"Major Victory",'MASTER DOR LIST'!$K:$K,"CSA",'MASTER DOR LIST'!$I:$I,"Battle",'MASTER DOR LIST'!$AE:$AE,"2015",'MASTER DOR LIST'!$D:$D,"*, CSA*")</f>
        <v>91</v>
      </c>
      <c r="AD18" s="36">
        <f>COUNTIFS('MASTER DOR LIST'!$L:$L,"Minor Victory",'MASTER DOR LIST'!$K:$K,"CSA",'MASTER DOR LIST'!$I:$I,"Battle",'MASTER DOR LIST'!$AE:$AE,"2015",'MASTER DOR LIST'!$D:$D,"*, CSA*")</f>
        <v>26</v>
      </c>
      <c r="AE18" s="35"/>
      <c r="AF18" s="36">
        <f>COUNTIFS('MASTER DOR LIST'!$L:$L,"Minor Victory",'MASTER DOR LIST'!$K:$K,"USA",'MASTER DOR LIST'!$I:$I,"Battle",'MASTER DOR LIST'!$AE:$AE,"2015",'MASTER DOR LIST'!$F:$F,"*, USA*")</f>
        <v>30</v>
      </c>
      <c r="AG18" s="36">
        <f>COUNTIFS('MASTER DOR LIST'!$L:$L,"Major Victory",'MASTER DOR LIST'!$K:$K,"USA",'MASTER DOR LIST'!$I:$I,"Battle",'MASTER DOR LIST'!$AE:$AE,"2015",'MASTER DOR LIST'!$F:$F,"*, USA*")</f>
        <v>102</v>
      </c>
      <c r="AH18" s="55"/>
    </row>
    <row r="19" spans="1:34" x14ac:dyDescent="0.25">
      <c r="A19" s="59" t="s">
        <v>929</v>
      </c>
      <c r="B19" s="95">
        <v>2008</v>
      </c>
      <c r="C19" s="96">
        <f>COUNTIF('MASTER DOR LIST'!G:G,A19)</f>
        <v>2017</v>
      </c>
      <c r="D19" s="60">
        <f>COUNTIFS('MASTER DOR LIST'!K:K,"CSA",'MASTER DOR LIST'!G:G,A19)</f>
        <v>825</v>
      </c>
      <c r="E19" s="61">
        <f>COUNTIFS('MASTER DOR LIST'!K:K,".",'MASTER DOR LIST'!G:G,A19)</f>
        <v>488</v>
      </c>
      <c r="F19" s="62">
        <f>COUNTIFS('MASTER DOR LIST'!K:K,"USA",'MASTER DOR LIST'!G:G,A19)</f>
        <v>704</v>
      </c>
      <c r="G19" s="63">
        <f t="shared" ref="G19" si="6">(2*D19+E19)/(2*C19)</f>
        <v>0.52999504214179471</v>
      </c>
      <c r="H19" s="64">
        <f t="shared" ref="H19" si="7">(2*F19+E19)/(2*C19)</f>
        <v>0.47000495785820523</v>
      </c>
      <c r="O19" s="34"/>
      <c r="P19" s="53">
        <v>2017</v>
      </c>
      <c r="Q19" s="170">
        <f t="shared" si="0"/>
        <v>69</v>
      </c>
      <c r="R19" s="171"/>
      <c r="S19" s="172">
        <f t="shared" si="1"/>
        <v>55</v>
      </c>
      <c r="T19" s="173"/>
      <c r="U19" s="174">
        <f t="shared" si="2"/>
        <v>14</v>
      </c>
      <c r="V19" s="175"/>
      <c r="W19" s="183" t="s">
        <v>3680</v>
      </c>
      <c r="X19" s="184"/>
      <c r="Y19" s="35">
        <f t="shared" si="3"/>
        <v>225</v>
      </c>
      <c r="Z19" s="35">
        <f>SUM($Q$3:R19)</f>
        <v>5557</v>
      </c>
      <c r="AA19" s="35">
        <f>SUM($S$3:T19)</f>
        <v>5782</v>
      </c>
      <c r="AB19" s="31">
        <v>2016</v>
      </c>
      <c r="AC19" s="36">
        <f>COUNTIFS('MASTER DOR LIST'!$L:$L,"Major Victory",'MASTER DOR LIST'!$K:$K,"CSA",'MASTER DOR LIST'!$I:$I,"Battle",'MASTER DOR LIST'!$AE:$AE,"2016",'MASTER DOR LIST'!$D:$D,"*, CSA*")</f>
        <v>69</v>
      </c>
      <c r="AD19" s="36">
        <f>COUNTIFS('MASTER DOR LIST'!$L:$L,"Minor Victory",'MASTER DOR LIST'!$K:$K,"CSA",'MASTER DOR LIST'!$I:$I,"Battle",'MASTER DOR LIST'!$AE:$AE,"2016",'MASTER DOR LIST'!$D:$D,"*, CSA*")</f>
        <v>15</v>
      </c>
      <c r="AF19" s="36">
        <f>COUNTIFS('MASTER DOR LIST'!$L:$L,"Minor Victory",'MASTER DOR LIST'!$K:$K,"USA",'MASTER DOR LIST'!$I:$I,"Battle",'MASTER DOR LIST'!$AE:$AE,"2016",'MASTER DOR LIST'!$F:$F,"*, USA*")</f>
        <v>23</v>
      </c>
      <c r="AG19" s="36">
        <f>COUNTIFS('MASTER DOR LIST'!$L:$L,"Major Victory",'MASTER DOR LIST'!$K:$K,"USA",'MASTER DOR LIST'!$I:$I,"Battle",'MASTER DOR LIST'!$AE:$AE,"2016",'MASTER DOR LIST'!$F:$F,"*, USA*")</f>
        <v>85</v>
      </c>
    </row>
    <row r="20" spans="1:34" x14ac:dyDescent="0.25">
      <c r="A20" s="59" t="s">
        <v>870</v>
      </c>
      <c r="B20" s="95">
        <v>2007</v>
      </c>
      <c r="C20" s="96">
        <f>COUNTIF('MASTER DOR LIST'!G:G,A20)</f>
        <v>939</v>
      </c>
      <c r="D20" s="60">
        <f>COUNTIFS('MASTER DOR LIST'!K:K,"CSA",'MASTER DOR LIST'!G:G,A20)</f>
        <v>327</v>
      </c>
      <c r="E20" s="61">
        <f>COUNTIFS('MASTER DOR LIST'!K:K,".",'MASTER DOR LIST'!G:G,A20)</f>
        <v>202</v>
      </c>
      <c r="F20" s="62">
        <f>COUNTIFS('MASTER DOR LIST'!K:K,"USA",'MASTER DOR LIST'!G:G,A20)</f>
        <v>410</v>
      </c>
      <c r="G20" s="63">
        <f t="shared" ref="G20:G38" si="8">(2*D20+E20)/(2*C20)</f>
        <v>0.45580404685835996</v>
      </c>
      <c r="H20" s="64">
        <f t="shared" ref="H20:H38" si="9">(2*F20+E20)/(2*C20)</f>
        <v>0.54419595314164004</v>
      </c>
      <c r="O20" s="34"/>
      <c r="P20" s="53">
        <v>2018</v>
      </c>
      <c r="Q20" s="172">
        <f t="shared" si="0"/>
        <v>67</v>
      </c>
      <c r="R20" s="178"/>
      <c r="S20" s="179">
        <f t="shared" si="1"/>
        <v>74</v>
      </c>
      <c r="T20" s="180"/>
      <c r="U20" s="181">
        <f t="shared" si="2"/>
        <v>7</v>
      </c>
      <c r="V20" s="182"/>
      <c r="W20" s="183" t="s">
        <v>3681</v>
      </c>
      <c r="X20" s="184"/>
      <c r="Y20" s="35">
        <f t="shared" si="3"/>
        <v>232</v>
      </c>
      <c r="Z20" s="35">
        <f>SUM($Q$3:R20)</f>
        <v>5624</v>
      </c>
      <c r="AA20" s="35">
        <f>SUM($S$3:T20)</f>
        <v>5856</v>
      </c>
      <c r="AB20" s="31">
        <v>2017</v>
      </c>
      <c r="AC20" s="36">
        <f>COUNTIFS('MASTER DOR LIST'!$L:$L,"Major Victory",'MASTER DOR LIST'!$K:$K,"CSA",'MASTER DOR LIST'!$I:$I,"Battle",'MASTER DOR LIST'!$AE:$AE,"2017",'MASTER DOR LIST'!$D:$D,"*, CSA*")</f>
        <v>50</v>
      </c>
      <c r="AD20" s="36">
        <f>COUNTIFS('MASTER DOR LIST'!$L:$L,"Minor Victory",'MASTER DOR LIST'!$K:$K,"CSA",'MASTER DOR LIST'!$I:$I,"Battle",'MASTER DOR LIST'!$AE:$AE,"2017",'MASTER DOR LIST'!$D:$D,"*, CSA*")</f>
        <v>19</v>
      </c>
      <c r="AF20" s="36">
        <f>COUNTIFS('MASTER DOR LIST'!$L:$L,"Minor Victory",'MASTER DOR LIST'!$K:$K,"USA",'MASTER DOR LIST'!$I:$I,"Battle",'MASTER DOR LIST'!$AE:$AE,"2017",'MASTER DOR LIST'!$F:$F,"*, USA*")</f>
        <v>7</v>
      </c>
      <c r="AG20" s="36">
        <f>COUNTIFS('MASTER DOR LIST'!$L:$L,"Major Victory",'MASTER DOR LIST'!$K:$K,"USA",'MASTER DOR LIST'!$I:$I,"Battle",'MASTER DOR LIST'!$AE:$AE,"2017",'MASTER DOR LIST'!$F:$F,"*, USA*")</f>
        <v>48</v>
      </c>
    </row>
    <row r="21" spans="1:34" ht="15" customHeight="1" x14ac:dyDescent="0.25">
      <c r="A21" s="59" t="s">
        <v>1016</v>
      </c>
      <c r="B21" s="95">
        <v>2009</v>
      </c>
      <c r="C21" s="96">
        <f>COUNTIF('MASTER DOR LIST'!G:G,A21)</f>
        <v>709</v>
      </c>
      <c r="D21" s="60">
        <f>COUNTIFS('MASTER DOR LIST'!K:K,"CSA",'MASTER DOR LIST'!G:G,A21)</f>
        <v>324</v>
      </c>
      <c r="E21" s="61">
        <f>COUNTIFS('MASTER DOR LIST'!K:K,".",'MASTER DOR LIST'!G:G,A21)</f>
        <v>158</v>
      </c>
      <c r="F21" s="62">
        <f>COUNTIFS('MASTER DOR LIST'!K:K,"USA",'MASTER DOR LIST'!G:G,A21)</f>
        <v>227</v>
      </c>
      <c r="G21" s="63">
        <f t="shared" si="8"/>
        <v>0.56840620592383639</v>
      </c>
      <c r="H21" s="64">
        <f t="shared" si="9"/>
        <v>0.43159379407616361</v>
      </c>
      <c r="K21" s="30" t="s">
        <v>3692</v>
      </c>
      <c r="L21" s="73" t="s">
        <v>3693</v>
      </c>
      <c r="M21" s="74" t="s">
        <v>3694</v>
      </c>
      <c r="O21" s="34"/>
      <c r="P21" s="53">
        <v>2019</v>
      </c>
      <c r="Q21" s="172">
        <f t="shared" si="0"/>
        <v>62</v>
      </c>
      <c r="R21" s="178"/>
      <c r="S21" s="179">
        <f t="shared" si="1"/>
        <v>78</v>
      </c>
      <c r="T21" s="180"/>
      <c r="U21" s="181">
        <f t="shared" si="2"/>
        <v>16</v>
      </c>
      <c r="V21" s="182"/>
      <c r="W21" s="183" t="s">
        <v>3682</v>
      </c>
      <c r="X21" s="184"/>
      <c r="Y21" s="35">
        <f t="shared" si="3"/>
        <v>248</v>
      </c>
      <c r="Z21" s="35">
        <f>SUM($Q$3:R21)</f>
        <v>5686</v>
      </c>
      <c r="AA21" s="35">
        <f>SUM($S$3:T21)</f>
        <v>5934</v>
      </c>
      <c r="AB21" s="31">
        <v>2018</v>
      </c>
      <c r="AC21" s="36">
        <f>COUNTIFS('MASTER DOR LIST'!$L:$L,"Major Victory",'MASTER DOR LIST'!$K:$K,"CSA",'MASTER DOR LIST'!$I:$I,"Battle",'MASTER DOR LIST'!$AE:$AE,"2018",'MASTER DOR LIST'!$D:$D,"*, CSA*")</f>
        <v>53</v>
      </c>
      <c r="AD21" s="36">
        <f>COUNTIFS('MASTER DOR LIST'!$L:$L,"Minor Victory",'MASTER DOR LIST'!$K:$K,"CSA",'MASTER DOR LIST'!$I:$I,"Battle",'MASTER DOR LIST'!$AE:$AE,"2018",'MASTER DOR LIST'!$D:$D,"*, CSA*")</f>
        <v>14</v>
      </c>
      <c r="AF21" s="36">
        <f>COUNTIFS('MASTER DOR LIST'!$L:$L,"Minor Victory",'MASTER DOR LIST'!$K:$K,"USA",'MASTER DOR LIST'!$I:$I,"Battle",'MASTER DOR LIST'!$AE:$AE,"2018",'MASTER DOR LIST'!$F:$F,"*, USA*")</f>
        <v>21</v>
      </c>
      <c r="AG21" s="36">
        <f>COUNTIFS('MASTER DOR LIST'!$L:$L,"Major Victory",'MASTER DOR LIST'!$K:$K,"USA",'MASTER DOR LIST'!$I:$I,"Battle",'MASTER DOR LIST'!$AE:$AE,"2018",'MASTER DOR LIST'!$F:$F,"*, USA*")</f>
        <v>53</v>
      </c>
    </row>
    <row r="22" spans="1:34" x14ac:dyDescent="0.25">
      <c r="A22" s="59" t="s">
        <v>895</v>
      </c>
      <c r="B22" s="95">
        <v>2007</v>
      </c>
      <c r="C22" s="96">
        <f>COUNTIF('MASTER DOR LIST'!G:G,A22)</f>
        <v>1538</v>
      </c>
      <c r="D22" s="60">
        <f>COUNTIFS('MASTER DOR LIST'!K:K,"CSA",'MASTER DOR LIST'!G:G,A22)</f>
        <v>615</v>
      </c>
      <c r="E22" s="61">
        <f>COUNTIFS('MASTER DOR LIST'!K:K,".",'MASTER DOR LIST'!G:G,A22)</f>
        <v>328</v>
      </c>
      <c r="F22" s="62">
        <f>COUNTIFS('MASTER DOR LIST'!K:K,"USA",'MASTER DOR LIST'!G:G,A22)</f>
        <v>595</v>
      </c>
      <c r="G22" s="63">
        <f t="shared" si="8"/>
        <v>0.50650195058517555</v>
      </c>
      <c r="H22" s="64">
        <f t="shared" si="9"/>
        <v>0.49349804941482445</v>
      </c>
      <c r="K22" s="70">
        <v>2001</v>
      </c>
      <c r="L22" s="72" cm="1">
        <f t="array" ref="L22">SUMPRODUCT(--(YEAR('MASTER DOR LIST'!$B$4:$B$999984)=$K22))</f>
        <v>1414</v>
      </c>
      <c r="M22" s="32" cm="1">
        <f t="array" ref="M22">SUMPRODUCT(--(YEAR('MASTER DOR LIST'!$B$4:$B$999984)=2001),'MASTER DOR LIST'!$J$4:$J$999984)</f>
        <v>43665</v>
      </c>
      <c r="P22" s="53">
        <v>2020</v>
      </c>
      <c r="Q22" s="170">
        <f t="shared" si="0"/>
        <v>253</v>
      </c>
      <c r="R22" s="171"/>
      <c r="S22" s="172">
        <f t="shared" si="1"/>
        <v>199</v>
      </c>
      <c r="T22" s="173"/>
      <c r="U22" s="174">
        <f t="shared" si="2"/>
        <v>54</v>
      </c>
      <c r="V22" s="175"/>
      <c r="W22" s="183" t="s">
        <v>3683</v>
      </c>
      <c r="X22" s="184"/>
      <c r="Y22" s="35">
        <f t="shared" si="3"/>
        <v>194</v>
      </c>
      <c r="Z22" s="35">
        <f>SUM($Q$3:R22)</f>
        <v>5939</v>
      </c>
      <c r="AA22" s="35">
        <f>SUM($S$3:T22)</f>
        <v>6133</v>
      </c>
      <c r="AB22" s="31">
        <v>2019</v>
      </c>
      <c r="AC22" s="36">
        <f>COUNTIFS('MASTER DOR LIST'!$L:$L,"Major Victory",'MASTER DOR LIST'!$K:$K,"CSA",'MASTER DOR LIST'!$I:$I,"Battle",'MASTER DOR LIST'!$AE:$AE,"2019",'MASTER DOR LIST'!$D:$D,"*, CSA*")</f>
        <v>50</v>
      </c>
      <c r="AD22" s="36">
        <f>COUNTIFS('MASTER DOR LIST'!$L:$L,"Minor Victory",'MASTER DOR LIST'!$K:$K,"CSA",'MASTER DOR LIST'!$I:$I,"Battle",'MASTER DOR LIST'!$AE:$AE,"2019",'MASTER DOR LIST'!$D:$D,"*, CSA*")</f>
        <v>12</v>
      </c>
      <c r="AF22" s="36">
        <f>COUNTIFS('MASTER DOR LIST'!$L:$L,"Minor Victory",'MASTER DOR LIST'!$K:$K,"USA",'MASTER DOR LIST'!$I:$I,"Battle",'MASTER DOR LIST'!$AE:$AE,"2019",'MASTER DOR LIST'!$F:$F,"*, USA*")</f>
        <v>25</v>
      </c>
      <c r="AG22" s="36">
        <f>COUNTIFS('MASTER DOR LIST'!$L:$L,"Major Victory",'MASTER DOR LIST'!$K:$K,"USA",'MASTER DOR LIST'!$I:$I,"Battle",'MASTER DOR LIST'!$AE:$AE,"2019",'MASTER DOR LIST'!$F:$F,"*, USA*")</f>
        <v>53</v>
      </c>
    </row>
    <row r="23" spans="1:34" x14ac:dyDescent="0.25">
      <c r="A23" s="59" t="s">
        <v>377</v>
      </c>
      <c r="B23" s="95">
        <v>2001</v>
      </c>
      <c r="C23" s="96">
        <f>COUNTIF('MASTER DOR LIST'!G:G,A23)</f>
        <v>1728</v>
      </c>
      <c r="D23" s="60">
        <f>COUNTIFS('MASTER DOR LIST'!K:K,"CSA",'MASTER DOR LIST'!G:G,A23)</f>
        <v>744</v>
      </c>
      <c r="E23" s="61">
        <f>COUNTIFS('MASTER DOR LIST'!K:K,".",'MASTER DOR LIST'!G:G,A23)</f>
        <v>362</v>
      </c>
      <c r="F23" s="62">
        <f>COUNTIFS('MASTER DOR LIST'!K:K,"USA",'MASTER DOR LIST'!G:G,A23)</f>
        <v>622</v>
      </c>
      <c r="G23" s="63">
        <f t="shared" si="8"/>
        <v>0.53530092592592593</v>
      </c>
      <c r="H23" s="64">
        <f t="shared" si="9"/>
        <v>0.46469907407407407</v>
      </c>
      <c r="K23" s="70">
        <v>2002</v>
      </c>
      <c r="L23" s="72" cm="1">
        <f t="array" ref="L23">SUMPRODUCT(--(YEAR('MASTER DOR LIST'!$B$4:$B$999984)=$K23))</f>
        <v>1642</v>
      </c>
      <c r="M23" s="32" cm="1">
        <f t="array" ref="M23">SUMPRODUCT(--(YEAR('MASTER DOR LIST'!$B$4:$B$999984)=2002),'MASTER DOR LIST'!$J$4:$J$999984)</f>
        <v>47211</v>
      </c>
      <c r="P23" s="53">
        <v>2021</v>
      </c>
      <c r="Q23" s="170">
        <f t="shared" si="0"/>
        <v>293</v>
      </c>
      <c r="R23" s="171"/>
      <c r="S23" s="172">
        <f t="shared" si="1"/>
        <v>164</v>
      </c>
      <c r="T23" s="173"/>
      <c r="U23" s="174">
        <f t="shared" si="2"/>
        <v>129</v>
      </c>
      <c r="V23" s="175"/>
      <c r="W23" s="183" t="s">
        <v>3684</v>
      </c>
      <c r="X23" s="184"/>
      <c r="Y23" s="35">
        <f t="shared" si="3"/>
        <v>65</v>
      </c>
      <c r="Z23" s="35">
        <f>SUM($Q$3:R23)</f>
        <v>6232</v>
      </c>
      <c r="AA23" s="35">
        <f>SUM($S$3:T23)</f>
        <v>6297</v>
      </c>
      <c r="AB23" s="31">
        <v>2020</v>
      </c>
      <c r="AC23" s="36">
        <f>COUNTIFS('MASTER DOR LIST'!$L:$L,"Major Victory",'MASTER DOR LIST'!$K:$K,"CSA",'MASTER DOR LIST'!$I:$I,"Battle",'MASTER DOR LIST'!$AE:$AE,"2020",'MASTER DOR LIST'!$D:$D,"*, CSA*")</f>
        <v>185</v>
      </c>
      <c r="AD23" s="36">
        <f>COUNTIFS('MASTER DOR LIST'!$L:$L,"Minor Victory",'MASTER DOR LIST'!$K:$K,"CSA",'MASTER DOR LIST'!$I:$I,"Battle",'MASTER DOR LIST'!$AE:$AE,"2020",'MASTER DOR LIST'!$D:$D,"*, CSA*")</f>
        <v>68</v>
      </c>
      <c r="AF23" s="36">
        <f>COUNTIFS('MASTER DOR LIST'!$L:$L,"Minor Victory",'MASTER DOR LIST'!$K:$K,"USA",'MASTER DOR LIST'!$I:$I,"Battle",'MASTER DOR LIST'!$AE:$AE,"2020",'MASTER DOR LIST'!$F:$F,"*, USA*")</f>
        <v>58</v>
      </c>
      <c r="AG23" s="36">
        <f>COUNTIFS('MASTER DOR LIST'!$L:$L,"Major Victory",'MASTER DOR LIST'!$K:$K,"USA",'MASTER DOR LIST'!$I:$I,"Battle",'MASTER DOR LIST'!$AE:$AE,"2020",'MASTER DOR LIST'!$F:$F,"*, USA*")</f>
        <v>141</v>
      </c>
    </row>
    <row r="24" spans="1:34" x14ac:dyDescent="0.25">
      <c r="A24" s="59" t="s">
        <v>1406</v>
      </c>
      <c r="B24" s="95">
        <v>2023</v>
      </c>
      <c r="C24" s="96">
        <f>COUNTIF('MASTER DOR LIST'!G:G,A24)</f>
        <v>42</v>
      </c>
      <c r="D24" s="60">
        <f>COUNTIFS('MASTER DOR LIST'!K:K,"CSA",'MASTER DOR LIST'!G:G,A24)</f>
        <v>7</v>
      </c>
      <c r="E24" s="61">
        <f>COUNTIFS('MASTER DOR LIST'!K:K,".",'MASTER DOR LIST'!G:G,A24)</f>
        <v>27</v>
      </c>
      <c r="F24" s="62">
        <f>COUNTIFS('MASTER DOR LIST'!K:K,"USA",'MASTER DOR LIST'!G:G,A24)</f>
        <v>8</v>
      </c>
      <c r="G24" s="63">
        <f t="shared" si="8"/>
        <v>0.48809523809523808</v>
      </c>
      <c r="H24" s="64">
        <f t="shared" si="9"/>
        <v>0.51190476190476186</v>
      </c>
      <c r="K24" s="70">
        <v>2003</v>
      </c>
      <c r="L24" s="72" cm="1">
        <f t="array" ref="L24">SUMPRODUCT(--(YEAR('MASTER DOR LIST'!$B$4:$B$999984)=$K24))</f>
        <v>1682</v>
      </c>
      <c r="M24" s="32" cm="1">
        <f t="array" ref="M24">SUMPRODUCT(--(YEAR('MASTER DOR LIST'!$B$4:$B$999984)=2003),'MASTER DOR LIST'!$J$4:$J$999984)</f>
        <v>44203</v>
      </c>
      <c r="P24" s="53">
        <v>2022</v>
      </c>
      <c r="Q24" s="170">
        <f t="shared" si="0"/>
        <v>335</v>
      </c>
      <c r="R24" s="171"/>
      <c r="S24" s="172">
        <f t="shared" si="1"/>
        <v>162</v>
      </c>
      <c r="T24" s="173"/>
      <c r="U24" s="174">
        <f t="shared" si="2"/>
        <v>173</v>
      </c>
      <c r="V24" s="175"/>
      <c r="W24" s="176" t="s">
        <v>3685</v>
      </c>
      <c r="X24" s="177"/>
      <c r="Y24" s="35">
        <f t="shared" si="3"/>
        <v>108</v>
      </c>
      <c r="Z24" s="35">
        <f>SUM($Q$3:R24)</f>
        <v>6567</v>
      </c>
      <c r="AA24" s="35">
        <f>SUM($S$3:T24)</f>
        <v>6459</v>
      </c>
      <c r="AB24" s="31">
        <v>2021</v>
      </c>
      <c r="AC24" s="36">
        <f>COUNTIFS('MASTER DOR LIST'!$L:$L,"Major Victory",'MASTER DOR LIST'!$K:$K,"CSA",'MASTER DOR LIST'!$I:$I,"Battle",'MASTER DOR LIST'!$AE:$AE,"2021",'MASTER DOR LIST'!$D:$D,"*, CSA*")</f>
        <v>232</v>
      </c>
      <c r="AD24" s="36">
        <f>COUNTIFS('MASTER DOR LIST'!$L:$L,"Minor Victory",'MASTER DOR LIST'!$K:$K,"CSA",'MASTER DOR LIST'!$I:$I,"Battle",'MASTER DOR LIST'!$AE:$AE,"2021",'MASTER DOR LIST'!$D:$D,"*, CSA*")</f>
        <v>61</v>
      </c>
      <c r="AF24" s="36">
        <f>COUNTIFS('MASTER DOR LIST'!$L:$L,"Minor Victory",'MASTER DOR LIST'!$K:$K,"USA",'MASTER DOR LIST'!$I:$I,"Battle",'MASTER DOR LIST'!$AE:$AE,"2021",'MASTER DOR LIST'!$F:$F,"*, USA*")</f>
        <v>55</v>
      </c>
      <c r="AG24" s="36">
        <f>COUNTIFS('MASTER DOR LIST'!$L:$L,"Major Victory",'MASTER DOR LIST'!$K:$K,"USA",'MASTER DOR LIST'!$I:$I,"Battle",'MASTER DOR LIST'!$AE:$AE,"2021",'MASTER DOR LIST'!$F:$F,"*, USA*")</f>
        <v>109</v>
      </c>
    </row>
    <row r="25" spans="1:34" x14ac:dyDescent="0.25">
      <c r="A25" s="59" t="s">
        <v>1347</v>
      </c>
      <c r="B25" s="95">
        <v>2021</v>
      </c>
      <c r="C25" s="96">
        <f>COUNTIF('MASTER DOR LIST'!G:G,A25)</f>
        <v>101</v>
      </c>
      <c r="D25" s="60">
        <f>COUNTIFS('MASTER DOR LIST'!K:K,"CSA",'MASTER DOR LIST'!G:G,A25)</f>
        <v>44</v>
      </c>
      <c r="E25" s="61">
        <f>COUNTIFS('MASTER DOR LIST'!K:K,".",'MASTER DOR LIST'!G:G,A25)</f>
        <v>25</v>
      </c>
      <c r="F25" s="62">
        <f>COUNTIFS('MASTER DOR LIST'!K:K,"USA",'MASTER DOR LIST'!G:G,A25)</f>
        <v>32</v>
      </c>
      <c r="G25" s="63">
        <f t="shared" si="8"/>
        <v>0.55940594059405946</v>
      </c>
      <c r="H25" s="64">
        <f t="shared" si="9"/>
        <v>0.4405940594059406</v>
      </c>
      <c r="K25" s="70">
        <v>2004</v>
      </c>
      <c r="L25" s="72" cm="1">
        <f t="array" ref="L25">SUMPRODUCT(--(YEAR('MASTER DOR LIST'!$B$4:$B$999984)=$K25))</f>
        <v>699</v>
      </c>
      <c r="M25" s="32" cm="1">
        <f t="array" ref="M25">SUMPRODUCT(--(YEAR('MASTER DOR LIST'!$B$4:$B$999984)=2004),'MASTER DOR LIST'!$J$4:$J$999984)</f>
        <v>15841</v>
      </c>
      <c r="P25" s="53">
        <v>2023</v>
      </c>
      <c r="Q25" s="170">
        <f t="shared" si="0"/>
        <v>176</v>
      </c>
      <c r="R25" s="171"/>
      <c r="S25" s="172">
        <f t="shared" si="1"/>
        <v>88</v>
      </c>
      <c r="T25" s="173"/>
      <c r="U25" s="174">
        <f t="shared" si="2"/>
        <v>88</v>
      </c>
      <c r="V25" s="175"/>
      <c r="W25" s="176" t="s">
        <v>3686</v>
      </c>
      <c r="X25" s="177"/>
      <c r="Y25" s="35">
        <f t="shared" si="3"/>
        <v>196</v>
      </c>
      <c r="Z25" s="35">
        <f>SUM($Q$3:R25)</f>
        <v>6743</v>
      </c>
      <c r="AA25" s="35">
        <f>SUM($S$3:T25)</f>
        <v>6547</v>
      </c>
      <c r="AB25" s="31">
        <v>2022</v>
      </c>
      <c r="AC25" s="36">
        <f>COUNTIFS('MASTER DOR LIST'!$L:$L,"Major Victory",'MASTER DOR LIST'!$K:$K,"CSA",'MASTER DOR LIST'!$I:$I,"Battle",'MASTER DOR LIST'!$AE:$AE,"2022",'MASTER DOR LIST'!$D:$D,"*, CSA*")</f>
        <v>246</v>
      </c>
      <c r="AD25" s="36">
        <f>COUNTIFS('MASTER DOR LIST'!$L:$L,"Minor Victory",'MASTER DOR LIST'!$K:$K,"CSA",'MASTER DOR LIST'!$I:$I,"Battle",'MASTER DOR LIST'!$AE:$AE,"2022",'MASTER DOR LIST'!$D:$D,"*, CSA*")</f>
        <v>89</v>
      </c>
      <c r="AF25" s="36">
        <f>COUNTIFS('MASTER DOR LIST'!$L:$L,"Minor Victory",'MASTER DOR LIST'!$K:$K,"USA",'MASTER DOR LIST'!$I:$I,"Battle",'MASTER DOR LIST'!$AE:$AE,"2022",'MASTER DOR LIST'!$F:$F,"*, USA*")</f>
        <v>66</v>
      </c>
      <c r="AG25" s="36">
        <f>COUNTIFS('MASTER DOR LIST'!$L:$L,"Major Victory",'MASTER DOR LIST'!$K:$K,"USA",'MASTER DOR LIST'!$I:$I,"Battle",'MASTER DOR LIST'!$AE:$AE,"2022",'MASTER DOR LIST'!$F:$F,"*, USA*")</f>
        <v>96</v>
      </c>
    </row>
    <row r="26" spans="1:34" x14ac:dyDescent="0.25">
      <c r="A26" s="59" t="s">
        <v>633</v>
      </c>
      <c r="B26" s="95">
        <v>2003</v>
      </c>
      <c r="C26" s="96">
        <f>COUNTIF('MASTER DOR LIST'!G:G,A26)</f>
        <v>498</v>
      </c>
      <c r="D26" s="60">
        <f>COUNTIFS('MASTER DOR LIST'!K:K,"CSA",'MASTER DOR LIST'!G:G,A26)</f>
        <v>240</v>
      </c>
      <c r="E26" s="61">
        <f>COUNTIFS('MASTER DOR LIST'!K:K,".",'MASTER DOR LIST'!G:G,A26)</f>
        <v>56</v>
      </c>
      <c r="F26" s="62">
        <f>COUNTIFS('MASTER DOR LIST'!K:K,"USA",'MASTER DOR LIST'!G:G,A26)</f>
        <v>202</v>
      </c>
      <c r="G26" s="63">
        <f t="shared" si="8"/>
        <v>0.5381526104417671</v>
      </c>
      <c r="H26" s="64">
        <f t="shared" si="9"/>
        <v>0.46184738955823296</v>
      </c>
      <c r="K26" s="70">
        <v>2005</v>
      </c>
      <c r="L26" s="72" cm="1">
        <f t="array" ref="L26">SUMPRODUCT(--(YEAR('MASTER DOR LIST'!$B$4:$B$999984)=$K26))</f>
        <v>1777</v>
      </c>
      <c r="M26" s="32" cm="1">
        <f t="array" ref="M26">SUMPRODUCT(--(YEAR('MASTER DOR LIST'!$B$4:$B$999984)=2005),'MASTER DOR LIST'!$J$4:$J$999984)</f>
        <v>50275</v>
      </c>
      <c r="P26" s="53">
        <v>2024</v>
      </c>
      <c r="Q26" s="170">
        <f t="shared" si="0"/>
        <v>95</v>
      </c>
      <c r="R26" s="171"/>
      <c r="S26" s="172">
        <f t="shared" si="1"/>
        <v>53</v>
      </c>
      <c r="T26" s="173"/>
      <c r="U26" s="174">
        <f t="shared" si="2"/>
        <v>42</v>
      </c>
      <c r="V26" s="175"/>
      <c r="W26" s="176" t="s">
        <v>3687</v>
      </c>
      <c r="X26" s="177"/>
      <c r="Y26" s="35">
        <f t="shared" si="3"/>
        <v>238</v>
      </c>
      <c r="Z26" s="35">
        <f>SUM($Q$3:R26)</f>
        <v>6838</v>
      </c>
      <c r="AA26" s="35">
        <f>SUM($S$3:T26)</f>
        <v>6600</v>
      </c>
      <c r="AB26" s="31">
        <v>2023</v>
      </c>
      <c r="AC26" s="36">
        <f>COUNTIFS('MASTER DOR LIST'!$L:$L,"Major Victory",'MASTER DOR LIST'!$K:$K,"CSA",'MASTER DOR LIST'!$I:$I,"Battle",'MASTER DOR LIST'!$AE:$AE,"2023",'MASTER DOR LIST'!$D:$D,"*, CSA*")</f>
        <v>132</v>
      </c>
      <c r="AD26" s="36">
        <f>COUNTIFS('MASTER DOR LIST'!$L:$L,"Minor Victory",'MASTER DOR LIST'!$K:$K,"CSA",'MASTER DOR LIST'!$I:$I,"Battle",'MASTER DOR LIST'!$AE:$AE,"2023",'MASTER DOR LIST'!$D:$D,"*, CSA*")</f>
        <v>44</v>
      </c>
      <c r="AF26" s="36">
        <f>COUNTIFS('MASTER DOR LIST'!$L:$L,"Minor Victory",'MASTER DOR LIST'!$K:$K,"USA",'MASTER DOR LIST'!$I:$I,"Battle",'MASTER DOR LIST'!$AE:$AE,"2023",'MASTER DOR LIST'!$F:$F,"*, USA*")</f>
        <v>36</v>
      </c>
      <c r="AG26" s="36">
        <f>COUNTIFS('MASTER DOR LIST'!$L:$L,"Major Victory",'MASTER DOR LIST'!$K:$K,"USA",'MASTER DOR LIST'!$I:$I,"Battle",'MASTER DOR LIST'!$AE:$AE,"2023",'MASTER DOR LIST'!$F:$F,"*, USA*")</f>
        <v>52</v>
      </c>
    </row>
    <row r="27" spans="1:34" x14ac:dyDescent="0.25">
      <c r="A27" s="59" t="s">
        <v>648</v>
      </c>
      <c r="B27" s="95">
        <v>2004</v>
      </c>
      <c r="C27" s="96">
        <f>COUNTIF('MASTER DOR LIST'!G:G,A27)</f>
        <v>3631</v>
      </c>
      <c r="D27" s="60">
        <f>COUNTIFS('MASTER DOR LIST'!K:K,"CSA",'MASTER DOR LIST'!G:G,A27)</f>
        <v>1417</v>
      </c>
      <c r="E27" s="61">
        <f>COUNTIFS('MASTER DOR LIST'!K:K,".",'MASTER DOR LIST'!G:G,A27)</f>
        <v>1039</v>
      </c>
      <c r="F27" s="62">
        <f>COUNTIFS('MASTER DOR LIST'!K:K,"USA",'MASTER DOR LIST'!G:G,A27)</f>
        <v>1175</v>
      </c>
      <c r="G27" s="63">
        <f t="shared" si="8"/>
        <v>0.53332415312586068</v>
      </c>
      <c r="H27" s="64">
        <f t="shared" si="9"/>
        <v>0.46667584687413938</v>
      </c>
      <c r="K27" s="70">
        <v>2006</v>
      </c>
      <c r="L27" s="72" cm="1">
        <f t="array" ref="L27">SUMPRODUCT(--(YEAR('MASTER DOR LIST'!$B$4:$B$999984)=$K27))</f>
        <v>1550</v>
      </c>
      <c r="M27" s="32" cm="1">
        <f t="array" ref="M27">SUMPRODUCT(--(YEAR('MASTER DOR LIST'!$B$4:$B$999984)=2006),'MASTER DOR LIST'!$J$4:$J$999984)</f>
        <v>37067</v>
      </c>
      <c r="P27" s="53">
        <v>2025</v>
      </c>
      <c r="Q27" s="170">
        <f t="shared" si="0"/>
        <v>90</v>
      </c>
      <c r="R27" s="171"/>
      <c r="S27" s="172">
        <f t="shared" si="1"/>
        <v>48</v>
      </c>
      <c r="T27" s="173"/>
      <c r="U27" s="174">
        <f t="shared" si="2"/>
        <v>42</v>
      </c>
      <c r="V27" s="175"/>
      <c r="W27" s="193"/>
      <c r="X27" s="194"/>
      <c r="Y27" s="35">
        <f t="shared" si="3"/>
        <v>280</v>
      </c>
      <c r="Z27" s="35">
        <f>SUM($Q$3:R27)</f>
        <v>6928</v>
      </c>
      <c r="AA27" s="35">
        <f>SUM($S$3:T27)</f>
        <v>6648</v>
      </c>
      <c r="AB27" s="31">
        <v>2024</v>
      </c>
      <c r="AC27" s="36">
        <f>COUNTIFS('MASTER DOR LIST'!$L:$L,"Major Victory",'MASTER DOR LIST'!$K:$K,"CSA",'MASTER DOR LIST'!$I:$I,"Battle",'MASTER DOR LIST'!$AE:$AE,"2024",'MASTER DOR LIST'!$D:$D,"*, CSA*")</f>
        <v>83</v>
      </c>
      <c r="AD27" s="36">
        <f>COUNTIFS('MASTER DOR LIST'!$L:$L,"Minor Victory",'MASTER DOR LIST'!$K:$K,"CSA",'MASTER DOR LIST'!$I:$I,"Battle",'MASTER DOR LIST'!$AE:$AE,"2024",'MASTER DOR LIST'!$D:$D,"*, CSA*")</f>
        <v>12</v>
      </c>
      <c r="AF27" s="36">
        <f>COUNTIFS('MASTER DOR LIST'!$L:$L,"Minor Victory",'MASTER DOR LIST'!$K:$K,"USA",'MASTER DOR LIST'!$I:$I,"Battle",'MASTER DOR LIST'!$AE:$AE,"2024",'MASTER DOR LIST'!$F:$F,"*, USA*")</f>
        <v>18</v>
      </c>
      <c r="AG27" s="36">
        <f>COUNTIFS('MASTER DOR LIST'!$L:$L,"Major Victory",'MASTER DOR LIST'!$K:$K,"USA",'MASTER DOR LIST'!$I:$I,"Battle",'MASTER DOR LIST'!$AE:$AE,"2024",'MASTER DOR LIST'!$F:$F,"*, USA*")</f>
        <v>35</v>
      </c>
    </row>
    <row r="28" spans="1:34" x14ac:dyDescent="0.25">
      <c r="A28" s="59" t="s">
        <v>1170</v>
      </c>
      <c r="B28" s="95">
        <v>2012</v>
      </c>
      <c r="C28" s="96">
        <f>COUNTIF('MASTER DOR LIST'!G:G,A28)</f>
        <v>434</v>
      </c>
      <c r="D28" s="60">
        <f>COUNTIFS('MASTER DOR LIST'!K:K,"CSA",'MASTER DOR LIST'!G:G,A28)</f>
        <v>147</v>
      </c>
      <c r="E28" s="61">
        <f>COUNTIFS('MASTER DOR LIST'!K:K,".",'MASTER DOR LIST'!G:G,A28)</f>
        <v>97</v>
      </c>
      <c r="F28" s="62">
        <f>COUNTIFS('MASTER DOR LIST'!K:K,"USA",'MASTER DOR LIST'!G:G,A28)</f>
        <v>190</v>
      </c>
      <c r="G28" s="63">
        <f t="shared" si="8"/>
        <v>0.45046082949308758</v>
      </c>
      <c r="H28" s="64">
        <f t="shared" si="9"/>
        <v>0.54953917050691248</v>
      </c>
      <c r="K28" s="70">
        <v>2007</v>
      </c>
      <c r="L28" s="72" cm="1">
        <f t="array" ref="L28">SUMPRODUCT(--(YEAR('MASTER DOR LIST'!$B$4:$B$999984)=$K28))</f>
        <v>1526</v>
      </c>
      <c r="M28" s="32" cm="1">
        <f t="array" ref="M28">SUMPRODUCT(--(YEAR('MASTER DOR LIST'!$B$4:$B$999984)=2007),'MASTER DOR LIST'!$J$4:$J$999984)</f>
        <v>40398</v>
      </c>
      <c r="P28" s="54" t="s">
        <v>3688</v>
      </c>
      <c r="Q28" s="195">
        <f>SUM(Q3:R27)</f>
        <v>6928</v>
      </c>
      <c r="R28" s="196"/>
      <c r="S28" s="197">
        <f>SUM(S3:T27)</f>
        <v>6648</v>
      </c>
      <c r="T28" s="197"/>
      <c r="U28" s="29"/>
      <c r="V28" s="29"/>
      <c r="W28" s="29"/>
      <c r="X28" s="29"/>
      <c r="AB28" s="31">
        <v>2025</v>
      </c>
      <c r="AC28" s="36">
        <f>COUNTIFS('MASTER DOR LIST'!$L:$L,"Major Victory",'MASTER DOR LIST'!$K:$K,"CSA",'MASTER DOR LIST'!$I:$I,"Battle",'MASTER DOR LIST'!$AE:$AE,"2025",'MASTER DOR LIST'!$D:$D,"*, CSA*")</f>
        <v>68</v>
      </c>
      <c r="AD28" s="36">
        <f>COUNTIFS('MASTER DOR LIST'!$L:$L,"Minor Victory",'MASTER DOR LIST'!$K:$K,"CSA",'MASTER DOR LIST'!$I:$I,"Battle",'MASTER DOR LIST'!$AE:$AE,"2025",'MASTER DOR LIST'!$D:$D,"*, CSA*")</f>
        <v>22</v>
      </c>
      <c r="AF28" s="36">
        <f>COUNTIFS('MASTER DOR LIST'!$L:$L,"Minor Victory",'MASTER DOR LIST'!$K:$K,"USA",'MASTER DOR LIST'!$I:$I,"Battle",'MASTER DOR LIST'!$AE:$AE,"2025",'MASTER DOR LIST'!$F:$F,"*, USA*")</f>
        <v>14</v>
      </c>
      <c r="AG28" s="36">
        <f>COUNTIFS('MASTER DOR LIST'!$L:$L,"Major Victory",'MASTER DOR LIST'!$K:$K,"USA",'MASTER DOR LIST'!$I:$I,"Battle",'MASTER DOR LIST'!$AE:$AE,"2025",'MASTER DOR LIST'!$F:$F,"*, USA*")</f>
        <v>34</v>
      </c>
    </row>
    <row r="29" spans="1:34" x14ac:dyDescent="0.25">
      <c r="A29" s="59" t="s">
        <v>569</v>
      </c>
      <c r="B29" s="95">
        <v>2003</v>
      </c>
      <c r="C29" s="96">
        <f>COUNTIF('MASTER DOR LIST'!G:G,A29)</f>
        <v>1033</v>
      </c>
      <c r="D29" s="60">
        <f>COUNTIFS('MASTER DOR LIST'!K:K,"CSA",'MASTER DOR LIST'!G:G,A29)</f>
        <v>370</v>
      </c>
      <c r="E29" s="61">
        <f>COUNTIFS('MASTER DOR LIST'!K:K,".",'MASTER DOR LIST'!G:G,A29)</f>
        <v>245</v>
      </c>
      <c r="F29" s="62">
        <f>COUNTIFS('MASTER DOR LIST'!K:K,"USA",'MASTER DOR LIST'!G:G,A29)</f>
        <v>418</v>
      </c>
      <c r="G29" s="63">
        <f t="shared" si="8"/>
        <v>0.47676669893514034</v>
      </c>
      <c r="H29" s="64">
        <f t="shared" si="9"/>
        <v>0.52323330106485966</v>
      </c>
      <c r="K29" s="70">
        <v>2008</v>
      </c>
      <c r="L29" s="72" cm="1">
        <f t="array" ref="L29">SUMPRODUCT(--(YEAR('MASTER DOR LIST'!$B$4:$B$999984)=$K29))</f>
        <v>1567</v>
      </c>
      <c r="M29" s="32" cm="1">
        <f t="array" ref="M29">SUMPRODUCT(--(YEAR('MASTER DOR LIST'!$B$4:$B$999984)=2008),'MASTER DOR LIST'!$J$4:$J$999984)</f>
        <v>43899</v>
      </c>
    </row>
    <row r="30" spans="1:34" x14ac:dyDescent="0.25">
      <c r="A30" s="59" t="s">
        <v>714</v>
      </c>
      <c r="B30" s="95">
        <v>2005</v>
      </c>
      <c r="C30" s="96">
        <f>COUNTIF('MASTER DOR LIST'!G:G,A30)</f>
        <v>946</v>
      </c>
      <c r="D30" s="60">
        <f>COUNTIFS('MASTER DOR LIST'!K:K,"CSA",'MASTER DOR LIST'!G:G,A30)</f>
        <v>320</v>
      </c>
      <c r="E30" s="61">
        <f>COUNTIFS('MASTER DOR LIST'!K:K,".",'MASTER DOR LIST'!G:G,A30)</f>
        <v>207</v>
      </c>
      <c r="F30" s="62">
        <f>COUNTIFS('MASTER DOR LIST'!K:K,"USA",'MASTER DOR LIST'!G:G,A30)</f>
        <v>419</v>
      </c>
      <c r="G30" s="63">
        <f t="shared" si="8"/>
        <v>0.44767441860465118</v>
      </c>
      <c r="H30" s="64">
        <f t="shared" si="9"/>
        <v>0.55232558139534882</v>
      </c>
      <c r="K30" s="70">
        <v>2009</v>
      </c>
      <c r="L30" s="72" cm="1">
        <f t="array" ref="L30">SUMPRODUCT(--(YEAR('MASTER DOR LIST'!$B$4:$B$999984)=$K30))</f>
        <v>1390</v>
      </c>
      <c r="M30" s="32" cm="1">
        <f t="array" ref="M30">SUMPRODUCT(--(YEAR('MASTER DOR LIST'!$B$4:$B$999984)=2009),'MASTER DOR LIST'!$J$4:$J$999984)</f>
        <v>41411</v>
      </c>
    </row>
    <row r="31" spans="1:34" x14ac:dyDescent="0.25">
      <c r="A31" s="59" t="s">
        <v>1277</v>
      </c>
      <c r="B31" s="95">
        <v>2018</v>
      </c>
      <c r="C31" s="96">
        <f>COUNTIF('MASTER DOR LIST'!G:G,A31)</f>
        <v>146</v>
      </c>
      <c r="D31" s="60">
        <f>COUNTIFS('MASTER DOR LIST'!K:K,"CSA",'MASTER DOR LIST'!G:G,A31)</f>
        <v>59</v>
      </c>
      <c r="E31" s="61">
        <f>COUNTIFS('MASTER DOR LIST'!K:K,".",'MASTER DOR LIST'!G:G,A31)</f>
        <v>23</v>
      </c>
      <c r="F31" s="62">
        <f>COUNTIFS('MASTER DOR LIST'!K:K,"USA",'MASTER DOR LIST'!G:G,A31)</f>
        <v>64</v>
      </c>
      <c r="G31" s="63">
        <f t="shared" si="8"/>
        <v>0.48287671232876711</v>
      </c>
      <c r="H31" s="64">
        <f t="shared" si="9"/>
        <v>0.51712328767123283</v>
      </c>
      <c r="K31" s="70">
        <v>2010</v>
      </c>
      <c r="L31" s="72" cm="1">
        <f t="array" ref="L31">SUMPRODUCT(--(YEAR('MASTER DOR LIST'!$B$4:$B$999984)=$K31))</f>
        <v>1319</v>
      </c>
      <c r="M31" s="32" cm="1">
        <f t="array" ref="M31">SUMPRODUCT(--(YEAR('MASTER DOR LIST'!$B$4:$B$999984)=2010),'MASTER DOR LIST'!$J$4:$J$999984)</f>
        <v>39412</v>
      </c>
    </row>
    <row r="32" spans="1:34" x14ac:dyDescent="0.25">
      <c r="A32" s="59" t="s">
        <v>1292</v>
      </c>
      <c r="B32" s="95">
        <v>2019</v>
      </c>
      <c r="C32" s="96">
        <f>COUNTIF('MASTER DOR LIST'!G:G,A32)</f>
        <v>515</v>
      </c>
      <c r="D32" s="60">
        <f>COUNTIFS('MASTER DOR LIST'!K:K,"CSA",'MASTER DOR LIST'!G:G,A32)</f>
        <v>210</v>
      </c>
      <c r="E32" s="61">
        <f>COUNTIFS('MASTER DOR LIST'!K:K,".",'MASTER DOR LIST'!G:G,A32)</f>
        <v>155</v>
      </c>
      <c r="F32" s="62">
        <f>COUNTIFS('MASTER DOR LIST'!K:K,"USA",'MASTER DOR LIST'!G:G,A32)</f>
        <v>150</v>
      </c>
      <c r="G32" s="63">
        <f t="shared" si="8"/>
        <v>0.55825242718446599</v>
      </c>
      <c r="H32" s="64">
        <f t="shared" si="9"/>
        <v>0.44174757281553401</v>
      </c>
      <c r="K32" s="70">
        <v>2011</v>
      </c>
      <c r="L32" s="72" cm="1">
        <f t="array" ref="L32">SUMPRODUCT(--(YEAR('MASTER DOR LIST'!$B$4:$B$999984)=$K32))</f>
        <v>1343</v>
      </c>
      <c r="M32" s="32" cm="1">
        <f t="array" ref="M32">SUMPRODUCT(--(YEAR('MASTER DOR LIST'!$B$4:$B$999984)=2011),'MASTER DOR LIST'!$J$4:$J$999984)</f>
        <v>40136</v>
      </c>
    </row>
    <row r="33" spans="1:13" x14ac:dyDescent="0.25">
      <c r="A33" s="59" t="s">
        <v>732</v>
      </c>
      <c r="B33" s="95">
        <v>2005</v>
      </c>
      <c r="C33" s="96">
        <f>COUNTIF('MASTER DOR LIST'!G:G,A33)</f>
        <v>1638</v>
      </c>
      <c r="D33" s="60">
        <f>COUNTIFS('MASTER DOR LIST'!K:K,"CSA",'MASTER DOR LIST'!G:G,A33)</f>
        <v>685</v>
      </c>
      <c r="E33" s="61">
        <f>COUNTIFS('MASTER DOR LIST'!K:K,".",'MASTER DOR LIST'!G:G,A33)</f>
        <v>358</v>
      </c>
      <c r="F33" s="62">
        <f>COUNTIFS('MASTER DOR LIST'!K:K,"USA",'MASTER DOR LIST'!G:G,A33)</f>
        <v>595</v>
      </c>
      <c r="G33" s="63">
        <f t="shared" si="8"/>
        <v>0.52747252747252749</v>
      </c>
      <c r="H33" s="64">
        <f t="shared" si="9"/>
        <v>0.47252747252747251</v>
      </c>
      <c r="K33" s="70">
        <v>2012</v>
      </c>
      <c r="L33" s="72" cm="1">
        <f t="array" ref="L33">SUMPRODUCT(--(YEAR('MASTER DOR LIST'!$B$4:$B$999984)=$K33))</f>
        <v>1083</v>
      </c>
      <c r="M33" s="32" cm="1">
        <f t="array" ref="M33">SUMPRODUCT(--(YEAR('MASTER DOR LIST'!$B$4:$B$999984)=2012),'MASTER DOR LIST'!$J$4:$J$999984)</f>
        <v>33153</v>
      </c>
    </row>
    <row r="34" spans="1:13" x14ac:dyDescent="0.25">
      <c r="A34" s="59" t="s">
        <v>861</v>
      </c>
      <c r="B34" s="95">
        <v>2007</v>
      </c>
      <c r="C34" s="96">
        <f>COUNTIF('MASTER DOR LIST'!G:G,A34)</f>
        <v>844</v>
      </c>
      <c r="D34" s="60">
        <f>COUNTIFS('MASTER DOR LIST'!K:K,"CSA",'MASTER DOR LIST'!G:G,A34)</f>
        <v>199</v>
      </c>
      <c r="E34" s="61">
        <f>COUNTIFS('MASTER DOR LIST'!K:K,".",'MASTER DOR LIST'!G:G,A34)</f>
        <v>190</v>
      </c>
      <c r="F34" s="62">
        <f>COUNTIFS('MASTER DOR LIST'!K:K,"USA",'MASTER DOR LIST'!G:G,A34)</f>
        <v>455</v>
      </c>
      <c r="G34" s="63">
        <f t="shared" si="8"/>
        <v>0.34834123222748814</v>
      </c>
      <c r="H34" s="64">
        <f t="shared" si="9"/>
        <v>0.65165876777251186</v>
      </c>
      <c r="K34" s="70">
        <v>2013</v>
      </c>
      <c r="L34" s="72" cm="1">
        <f t="array" ref="L34">SUMPRODUCT(--(YEAR('MASTER DOR LIST'!$B$4:$B$999984)=$K34))</f>
        <v>933</v>
      </c>
      <c r="M34" s="32" cm="1">
        <f t="array" ref="M34">SUMPRODUCT(--(YEAR('MASTER DOR LIST'!$B$4:$B$999984)=2013),'MASTER DOR LIST'!$J$4:$J$999984)</f>
        <v>28818</v>
      </c>
    </row>
    <row r="35" spans="1:13" x14ac:dyDescent="0.25">
      <c r="A35" s="59" t="s">
        <v>931</v>
      </c>
      <c r="B35" s="95">
        <v>2008</v>
      </c>
      <c r="C35" s="96">
        <f>COUNTIF('MASTER DOR LIST'!G:G,A35)</f>
        <v>72</v>
      </c>
      <c r="D35" s="60">
        <f>COUNTIFS('MASTER DOR LIST'!K:K,"CSA",'MASTER DOR LIST'!G:G,A35)</f>
        <v>18</v>
      </c>
      <c r="E35" s="61">
        <f>COUNTIFS('MASTER DOR LIST'!K:K,".",'MASTER DOR LIST'!G:G,A35)</f>
        <v>23</v>
      </c>
      <c r="F35" s="62">
        <f>COUNTIFS('MASTER DOR LIST'!K:K,"USA",'MASTER DOR LIST'!G:G,A35)</f>
        <v>31</v>
      </c>
      <c r="G35" s="63">
        <f t="shared" si="8"/>
        <v>0.40972222222222221</v>
      </c>
      <c r="H35" s="64">
        <f t="shared" si="9"/>
        <v>0.59027777777777779</v>
      </c>
      <c r="K35" s="70">
        <v>2014</v>
      </c>
      <c r="L35" s="72" cm="1">
        <f t="array" ref="L35">SUMPRODUCT(--(YEAR('MASTER DOR LIST'!$B$4:$B$999984)=$K35))</f>
        <v>613</v>
      </c>
      <c r="M35" s="32" cm="1">
        <f t="array" ref="M35">SUMPRODUCT(--(YEAR('MASTER DOR LIST'!$B$4:$B$999984)=2014),'MASTER DOR LIST'!$J$4:$J$999984)</f>
        <v>19456</v>
      </c>
    </row>
    <row r="36" spans="1:13" x14ac:dyDescent="0.25">
      <c r="A36" s="59" t="s">
        <v>3636</v>
      </c>
      <c r="B36" s="95">
        <v>2014</v>
      </c>
      <c r="C36" s="96">
        <f>COUNTIF('MASTER DOR LIST'!G:G,"AGEOD - CIVIL WAR II")</f>
        <v>5</v>
      </c>
      <c r="D36" s="60">
        <f>COUNTIFS('MASTER DOR LIST'!K:K,"CSA",'MASTER DOR LIST'!G:G,"AGEOD - CIVIL WAR II")</f>
        <v>1</v>
      </c>
      <c r="E36" s="61">
        <f>COUNTIFS('MASTER DOR LIST'!K:K,".",'MASTER DOR LIST'!G:G,"AGEOD - CIVIL WAR II")</f>
        <v>0</v>
      </c>
      <c r="F36" s="62">
        <f>COUNTIFS('MASTER DOR LIST'!K:K,"USA",'MASTER DOR LIST'!G:G,"AGEOD - CIVIL WAR II")</f>
        <v>4</v>
      </c>
      <c r="G36" s="63">
        <f t="shared" si="8"/>
        <v>0.2</v>
      </c>
      <c r="H36" s="64">
        <f t="shared" si="9"/>
        <v>0.8</v>
      </c>
      <c r="K36" s="70">
        <v>2015</v>
      </c>
      <c r="L36" s="72" cm="1">
        <f t="array" ref="L36">SUMPRODUCT(--(YEAR('MASTER DOR LIST'!$B$4:$B$999984)=$K36))</f>
        <v>420</v>
      </c>
      <c r="M36" s="32" cm="1">
        <f t="array" ref="M36">SUMPRODUCT(--(YEAR('MASTER DOR LIST'!$B$4:$B$999984)=2015),'MASTER DOR LIST'!$J$4:$J$999984)</f>
        <v>12687</v>
      </c>
    </row>
    <row r="37" spans="1:13" x14ac:dyDescent="0.25">
      <c r="A37" s="59" t="s">
        <v>3638</v>
      </c>
      <c r="B37" s="95">
        <v>2008</v>
      </c>
      <c r="C37" s="96">
        <f>COUNTIF('MASTER DOR LIST'!G:G,"MATRIX- Forge of Freedom")</f>
        <v>4</v>
      </c>
      <c r="D37" s="60">
        <f>COUNTIFS('MASTER DOR LIST'!K:K,"CSA",'MASTER DOR LIST'!G:G,"MATRIX- Forge of Freedom")</f>
        <v>1</v>
      </c>
      <c r="E37" s="61">
        <f>COUNTIFS('MASTER DOR LIST'!K:K,".",'MASTER DOR LIST'!G:G,"MATRIX- Forge of Freedom")</f>
        <v>2</v>
      </c>
      <c r="F37" s="62">
        <f>COUNTIFS('MASTER DOR LIST'!K:K,"USA",'MASTER DOR LIST'!G:G,"MATRIX- Forge of Freedom")</f>
        <v>1</v>
      </c>
      <c r="G37" s="63">
        <f t="shared" si="8"/>
        <v>0.5</v>
      </c>
      <c r="H37" s="64">
        <f t="shared" si="9"/>
        <v>0.5</v>
      </c>
      <c r="K37" s="70">
        <v>2016</v>
      </c>
      <c r="L37" s="72" cm="1">
        <f t="array" ref="L37">SUMPRODUCT(--(YEAR('MASTER DOR LIST'!$B$4:$B$999984)=$K37))</f>
        <v>301</v>
      </c>
      <c r="M37" s="32" cm="1">
        <f t="array" ref="M37">SUMPRODUCT(--(YEAR('MASTER DOR LIST'!$B$4:$B$999984)=2016),'MASTER DOR LIST'!$J$4:$J$999984)</f>
        <v>10413</v>
      </c>
    </row>
    <row r="38" spans="1:13" ht="15.75" thickBot="1" x14ac:dyDescent="0.3">
      <c r="A38" s="118" t="s">
        <v>3644</v>
      </c>
      <c r="B38" s="119">
        <v>2009</v>
      </c>
      <c r="C38" s="126">
        <f>COUNTIF('MASTER DOR LIST'!G:G,"War Between The States (WBTS)")</f>
        <v>22</v>
      </c>
      <c r="D38" s="120">
        <f>COUNTIFS('MASTER DOR LIST'!K:K,"CSA",'MASTER DOR LIST'!G:G,"War Between The States (WBTS)")</f>
        <v>13</v>
      </c>
      <c r="E38" s="121">
        <f>COUNTIFS('MASTER DOR LIST'!K:K,".",'MASTER DOR LIST'!G:G,"War Between The States (WBTS)")</f>
        <v>0</v>
      </c>
      <c r="F38" s="122">
        <f>COUNTIFS('MASTER DOR LIST'!K:K,"USA",'MASTER DOR LIST'!G:G,"War Between The States (WBTS)")</f>
        <v>9</v>
      </c>
      <c r="G38" s="127">
        <f t="shared" si="8"/>
        <v>0.59090909090909094</v>
      </c>
      <c r="H38" s="128">
        <f t="shared" si="9"/>
        <v>0.40909090909090912</v>
      </c>
      <c r="K38" s="70">
        <v>2017</v>
      </c>
      <c r="L38" s="72" cm="1">
        <f t="array" ref="L38">SUMPRODUCT(--(YEAR('MASTER DOR LIST'!$B$4:$B$999984)=$K38))</f>
        <v>209</v>
      </c>
      <c r="M38" s="32" cm="1">
        <f t="array" ref="M38">SUMPRODUCT(--(YEAR('MASTER DOR LIST'!$B$4:$B$999984)=2017),'MASTER DOR LIST'!$J$4:$J$999984)</f>
        <v>7850</v>
      </c>
    </row>
    <row r="39" spans="1:13" x14ac:dyDescent="0.25">
      <c r="A39" s="191" t="s">
        <v>3758</v>
      </c>
      <c r="B39" s="192"/>
      <c r="C39" s="131">
        <f>SUM(C14:C38)</f>
        <v>23452</v>
      </c>
      <c r="D39" s="123">
        <f t="shared" ref="D39:F39" si="10">SUM(D14:D38)</f>
        <v>9320</v>
      </c>
      <c r="E39" s="124">
        <f t="shared" si="10"/>
        <v>4983</v>
      </c>
      <c r="F39" s="125">
        <f t="shared" si="10"/>
        <v>9149</v>
      </c>
      <c r="G39" s="129">
        <f t="shared" ref="G39" si="11">(2*D39+E39)/(2*C39)</f>
        <v>0.50364574449940303</v>
      </c>
      <c r="H39" s="130">
        <f t="shared" ref="H39" si="12">(2*F39+E39)/(2*C39)</f>
        <v>0.49635425550059697</v>
      </c>
      <c r="K39" s="70">
        <v>2018</v>
      </c>
      <c r="L39" s="72" cm="1">
        <f t="array" ref="L39">SUMPRODUCT(--(YEAR('MASTER DOR LIST'!$B$4:$B$999984)=$K39))</f>
        <v>252</v>
      </c>
      <c r="M39" s="32" cm="1">
        <f t="array" ref="M39">SUMPRODUCT(--(YEAR('MASTER DOR LIST'!$B$4:$B$999984)=2018),'MASTER DOR LIST'!$J$4:$J$999984)</f>
        <v>7938</v>
      </c>
    </row>
    <row r="40" spans="1:13" x14ac:dyDescent="0.25">
      <c r="K40" s="70">
        <v>2019</v>
      </c>
      <c r="L40" s="72" cm="1">
        <f t="array" ref="L40">SUMPRODUCT(--(YEAR('MASTER DOR LIST'!$B$4:$B$999984)=$K40))</f>
        <v>343</v>
      </c>
      <c r="M40" s="32" cm="1">
        <f t="array" ref="M40">SUMPRODUCT(--(YEAR('MASTER DOR LIST'!$B$4:$B$999984)=2019),'MASTER DOR LIST'!$J$4:$J$999984)</f>
        <v>9093</v>
      </c>
    </row>
    <row r="41" spans="1:13" x14ac:dyDescent="0.25">
      <c r="K41" s="70">
        <v>2020</v>
      </c>
      <c r="L41" s="72" cm="1">
        <f t="array" ref="L41">SUMPRODUCT(--(YEAR('MASTER DOR LIST'!$B$4:$B$999984)=$K41))</f>
        <v>809</v>
      </c>
      <c r="M41" s="32" cm="1">
        <f t="array" ref="M41">SUMPRODUCT(--(YEAR('MASTER DOR LIST'!$B$4:$B$999984)=2020),'MASTER DOR LIST'!$J$4:$J$999984)</f>
        <v>23065</v>
      </c>
    </row>
    <row r="42" spans="1:13" x14ac:dyDescent="0.25">
      <c r="K42" s="70">
        <v>2021</v>
      </c>
      <c r="L42" s="72" cm="1">
        <f t="array" ref="L42">SUMPRODUCT(--(YEAR('MASTER DOR LIST'!$B$4:$B$999984)=$K42))</f>
        <v>797</v>
      </c>
      <c r="M42" s="32" cm="1">
        <f t="array" ref="M42">SUMPRODUCT(--(YEAR('MASTER DOR LIST'!$B$4:$B$999984)=2021),'MASTER DOR LIST'!$J$4:$J$999984)</f>
        <v>23783</v>
      </c>
    </row>
    <row r="43" spans="1:13" x14ac:dyDescent="0.25">
      <c r="K43" s="70">
        <v>2022</v>
      </c>
      <c r="L43" s="72" cm="1">
        <f t="array" ref="L43">SUMPRODUCT(--(YEAR('MASTER DOR LIST'!$B$4:$B$999984)=$K43))</f>
        <v>798</v>
      </c>
      <c r="M43" s="32" cm="1">
        <f t="array" ref="M43">SUMPRODUCT(--(YEAR('MASTER DOR LIST'!$B$4:$B$999984)=2022),'MASTER DOR LIST'!$J$4:$J$999984)</f>
        <v>23453</v>
      </c>
    </row>
    <row r="44" spans="1:13" x14ac:dyDescent="0.25">
      <c r="K44" s="70">
        <v>2023</v>
      </c>
      <c r="L44" s="72" cm="1">
        <f t="array" ref="L44">SUMPRODUCT(--(YEAR('MASTER DOR LIST'!$B$4:$B$999984)=$K44))</f>
        <v>451</v>
      </c>
      <c r="M44" s="32" cm="1">
        <f t="array" ref="M44">SUMPRODUCT(--(YEAR('MASTER DOR LIST'!$B$4:$B$999984)=2023),'MASTER DOR LIST'!$J$4:$J$999984)</f>
        <v>14817</v>
      </c>
    </row>
    <row r="45" spans="1:13" x14ac:dyDescent="0.25">
      <c r="K45" s="70">
        <v>2024</v>
      </c>
      <c r="L45" s="72" cm="1">
        <f t="array" ref="L45">SUMPRODUCT(--(YEAR('MASTER DOR LIST'!$B$4:$B$999984)=$K45))</f>
        <v>251</v>
      </c>
      <c r="M45" s="32" cm="1">
        <f t="array" ref="M45">SUMPRODUCT(--(YEAR('MASTER DOR LIST'!$B$4:$B$999984)=2024),'MASTER DOR LIST'!$J$4:$J$999984)</f>
        <v>7987</v>
      </c>
    </row>
    <row r="46" spans="1:13" x14ac:dyDescent="0.25">
      <c r="K46" s="70">
        <v>2025</v>
      </c>
      <c r="L46" s="72" cm="1">
        <f t="array" ref="L46">SUMPRODUCT(--(YEAR('MASTER DOR LIST'!$B$4:$B$999984)=$K46))</f>
        <v>285</v>
      </c>
      <c r="M46" s="32" cm="1">
        <f t="array" ref="M46">SUMPRODUCT(--(YEAR('MASTER DOR LIST'!$B$4:$B$999984)=2025),'MASTER DOR LIST'!$J$4:$J$999984)</f>
        <v>9932</v>
      </c>
    </row>
  </sheetData>
  <mergeCells count="125">
    <mergeCell ref="A1:B2"/>
    <mergeCell ref="A12:A13"/>
    <mergeCell ref="A39:B39"/>
    <mergeCell ref="Q27:R27"/>
    <mergeCell ref="S27:T27"/>
    <mergeCell ref="U27:V27"/>
    <mergeCell ref="W27:X27"/>
    <mergeCell ref="Q28:R28"/>
    <mergeCell ref="S28:T28"/>
    <mergeCell ref="Q25:R25"/>
    <mergeCell ref="S25:T25"/>
    <mergeCell ref="U25:V25"/>
    <mergeCell ref="W25:X25"/>
    <mergeCell ref="Q26:R26"/>
    <mergeCell ref="S26:T26"/>
    <mergeCell ref="U26:V26"/>
    <mergeCell ref="W26:X26"/>
    <mergeCell ref="Q23:R23"/>
    <mergeCell ref="S23:T23"/>
    <mergeCell ref="U23:V23"/>
    <mergeCell ref="W23:X23"/>
    <mergeCell ref="Q24:R24"/>
    <mergeCell ref="S24:T24"/>
    <mergeCell ref="U24:V24"/>
    <mergeCell ref="W24:X24"/>
    <mergeCell ref="Q21:R21"/>
    <mergeCell ref="S21:T21"/>
    <mergeCell ref="U21:V21"/>
    <mergeCell ref="W21:X21"/>
    <mergeCell ref="Q22:R22"/>
    <mergeCell ref="S22:T22"/>
    <mergeCell ref="U22:V22"/>
    <mergeCell ref="W22:X22"/>
    <mergeCell ref="Q19:R19"/>
    <mergeCell ref="S19:T19"/>
    <mergeCell ref="U19:V19"/>
    <mergeCell ref="W19:X19"/>
    <mergeCell ref="Q20:R20"/>
    <mergeCell ref="S20:T20"/>
    <mergeCell ref="U20:V20"/>
    <mergeCell ref="W20:X20"/>
    <mergeCell ref="Q17:R17"/>
    <mergeCell ref="S17:T17"/>
    <mergeCell ref="U17:V17"/>
    <mergeCell ref="W17:X17"/>
    <mergeCell ref="Q18:R18"/>
    <mergeCell ref="S18:T18"/>
    <mergeCell ref="U18:V18"/>
    <mergeCell ref="W18:X18"/>
    <mergeCell ref="Q15:R15"/>
    <mergeCell ref="S15:T15"/>
    <mergeCell ref="U15:V15"/>
    <mergeCell ref="W15:X15"/>
    <mergeCell ref="Q16:R16"/>
    <mergeCell ref="S16:T16"/>
    <mergeCell ref="U16:V16"/>
    <mergeCell ref="W16:X16"/>
    <mergeCell ref="Q13:R13"/>
    <mergeCell ref="S13:T13"/>
    <mergeCell ref="U13:V13"/>
    <mergeCell ref="W13:X13"/>
    <mergeCell ref="Q14:R14"/>
    <mergeCell ref="S14:T14"/>
    <mergeCell ref="U14:V14"/>
    <mergeCell ref="W14:X14"/>
    <mergeCell ref="Q12:R12"/>
    <mergeCell ref="S12:T12"/>
    <mergeCell ref="U12:V12"/>
    <mergeCell ref="W12:X12"/>
    <mergeCell ref="Q9:R9"/>
    <mergeCell ref="S9:T9"/>
    <mergeCell ref="U9:V9"/>
    <mergeCell ref="W9:X9"/>
    <mergeCell ref="Q10:R10"/>
    <mergeCell ref="S10:T10"/>
    <mergeCell ref="U10:V10"/>
    <mergeCell ref="W10:X10"/>
    <mergeCell ref="U4:V4"/>
    <mergeCell ref="W4:X4"/>
    <mergeCell ref="J18:K18"/>
    <mergeCell ref="M18:N18"/>
    <mergeCell ref="Q7:R7"/>
    <mergeCell ref="S7:T7"/>
    <mergeCell ref="U7:V7"/>
    <mergeCell ref="W7:X7"/>
    <mergeCell ref="Q8:R8"/>
    <mergeCell ref="S8:T8"/>
    <mergeCell ref="U8:V8"/>
    <mergeCell ref="W8:X8"/>
    <mergeCell ref="Q5:R5"/>
    <mergeCell ref="S5:T5"/>
    <mergeCell ref="U5:V5"/>
    <mergeCell ref="W5:X5"/>
    <mergeCell ref="Q6:R6"/>
    <mergeCell ref="S6:T6"/>
    <mergeCell ref="U6:V6"/>
    <mergeCell ref="W6:X6"/>
    <mergeCell ref="Q11:R11"/>
    <mergeCell ref="S11:T11"/>
    <mergeCell ref="U11:V11"/>
    <mergeCell ref="W11:X11"/>
    <mergeCell ref="P1:X1"/>
    <mergeCell ref="D9:E9"/>
    <mergeCell ref="Q2:R2"/>
    <mergeCell ref="S2:T2"/>
    <mergeCell ref="U2:V2"/>
    <mergeCell ref="W2:X2"/>
    <mergeCell ref="D8:E8"/>
    <mergeCell ref="D1:F1"/>
    <mergeCell ref="J17:K17"/>
    <mergeCell ref="M17:N17"/>
    <mergeCell ref="J13:N14"/>
    <mergeCell ref="J11:N12"/>
    <mergeCell ref="J7:K7"/>
    <mergeCell ref="M7:N7"/>
    <mergeCell ref="J8:K8"/>
    <mergeCell ref="M8:N8"/>
    <mergeCell ref="J3:N4"/>
    <mergeCell ref="J1:N2"/>
    <mergeCell ref="Q3:R3"/>
    <mergeCell ref="S3:T3"/>
    <mergeCell ref="U3:V3"/>
    <mergeCell ref="W3:X3"/>
    <mergeCell ref="Q4:R4"/>
    <mergeCell ref="S4:T4"/>
  </mergeCells>
  <conditionalFormatting sqref="K16:N16 M17:N17 K17:K18 L18:N18 M32 M42">
    <cfRule type="containsText" dxfId="49" priority="1" operator="containsText" text=", USA">
      <formula>NOT(ISERROR(SEARCH(", USA",K16)))</formula>
    </cfRule>
    <cfRule type="containsText" dxfId="48" priority="2" operator="containsText" text=", CSA">
      <formula>NOT(ISERROR(SEARCH(", CSA",K16)))</formula>
    </cfRule>
  </conditionalFormatting>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03D3-7091-486D-ADEE-8655B540BDDD}">
  <dimension ref="A1:FK23457"/>
  <sheetViews>
    <sheetView zoomScale="70" zoomScaleNormal="70" workbookViewId="0">
      <pane ySplit="3" topLeftCell="A23417" activePane="bottomLeft" state="frozen"/>
      <selection pane="bottomLeft" activeCell="D23460" sqref="D23460"/>
    </sheetView>
  </sheetViews>
  <sheetFormatPr defaultRowHeight="15" x14ac:dyDescent="0.25"/>
  <cols>
    <col min="1" max="1" width="12.7109375" style="14" customWidth="1"/>
    <col min="2" max="2" width="15.7109375" style="13" bestFit="1" customWidth="1"/>
    <col min="4" max="4" width="51.7109375" bestFit="1" customWidth="1"/>
    <col min="6" max="6" width="51.7109375" customWidth="1"/>
    <col min="7" max="7" width="24.7109375" bestFit="1" customWidth="1"/>
    <col min="8" max="8" width="81.28515625" style="9" customWidth="1"/>
    <col min="9" max="9" width="23.140625" bestFit="1" customWidth="1"/>
    <col min="10" max="11" width="9.140625" style="20"/>
    <col min="12" max="12" width="15.28515625" bestFit="1" customWidth="1"/>
    <col min="13" max="14" width="9.140625" style="20"/>
    <col min="15" max="15" width="7.7109375" bestFit="1" customWidth="1"/>
    <col min="16" max="16" width="60.7109375" style="13" customWidth="1"/>
    <col min="17" max="17" width="7.7109375" customWidth="1"/>
    <col min="18" max="18" width="60.7109375" customWidth="1"/>
    <col min="19" max="19" width="7.7109375" customWidth="1"/>
    <col min="20" max="20" width="60.7109375" customWidth="1"/>
    <col min="21" max="21" width="7.7109375" customWidth="1"/>
    <col min="22" max="22" width="60.7109375" customWidth="1"/>
    <col min="23" max="23" width="7.7109375" customWidth="1"/>
    <col min="24" max="24" width="60.7109375" customWidth="1"/>
    <col min="25" max="25" width="7.7109375" customWidth="1"/>
    <col min="26" max="26" width="60.7109375" customWidth="1"/>
    <col min="27" max="27" width="7.7109375" customWidth="1"/>
    <col min="28" max="28" width="60.7109375" customWidth="1"/>
    <col min="29" max="29" width="7.7109375" customWidth="1"/>
    <col min="30" max="30" width="60.7109375" customWidth="1"/>
    <col min="40" max="45" width="15.7109375" style="23" customWidth="1"/>
    <col min="46" max="46" width="15.7109375" style="12" customWidth="1"/>
    <col min="47" max="51" width="15.7109375" style="23" customWidth="1"/>
    <col min="52" max="52" width="15.7109375" style="12" customWidth="1"/>
    <col min="53" max="57" width="15.7109375" style="23" customWidth="1"/>
    <col min="58" max="58" width="15.7109375" style="12" customWidth="1"/>
    <col min="59" max="166" width="15.7109375" style="23" customWidth="1"/>
    <col min="167" max="167" width="9.140625" style="20"/>
  </cols>
  <sheetData>
    <row r="1" spans="1:166" x14ac:dyDescent="0.25">
      <c r="A1" s="1"/>
      <c r="B1" s="2"/>
      <c r="C1" s="3"/>
      <c r="D1" s="3"/>
      <c r="E1" s="3"/>
      <c r="F1" s="3"/>
      <c r="G1" s="3"/>
      <c r="H1" s="27"/>
      <c r="I1" s="3"/>
      <c r="J1" s="18"/>
      <c r="K1" s="18"/>
      <c r="L1" s="3"/>
      <c r="M1" s="18"/>
      <c r="N1" s="18"/>
      <c r="O1" s="3"/>
      <c r="P1" s="2"/>
      <c r="Q1" s="3"/>
      <c r="R1" s="3"/>
      <c r="S1" s="3"/>
      <c r="T1" s="3"/>
      <c r="U1" s="3"/>
      <c r="V1" s="3"/>
      <c r="W1" s="3"/>
      <c r="X1" s="3"/>
      <c r="Y1" s="3"/>
      <c r="Z1" s="3"/>
      <c r="AA1" s="3"/>
      <c r="AB1" s="3"/>
      <c r="AC1" s="3"/>
      <c r="AD1" s="3"/>
      <c r="BJ1" s="23" t="s">
        <v>3</v>
      </c>
      <c r="BK1" s="23" t="s">
        <v>3</v>
      </c>
      <c r="BL1" s="23" t="s">
        <v>1465</v>
      </c>
      <c r="BM1" s="23" t="s">
        <v>3</v>
      </c>
      <c r="BN1" s="23" t="s">
        <v>3</v>
      </c>
      <c r="BO1" s="23" t="s">
        <v>9</v>
      </c>
      <c r="BP1" s="23" t="s">
        <v>9</v>
      </c>
      <c r="BQ1" s="23" t="s">
        <v>9</v>
      </c>
      <c r="BR1" s="23" t="s">
        <v>9</v>
      </c>
      <c r="BS1" s="23" t="s">
        <v>3</v>
      </c>
      <c r="BT1" s="23" t="s">
        <v>3</v>
      </c>
      <c r="BU1" s="23" t="s">
        <v>1465</v>
      </c>
      <c r="BV1" s="23" t="s">
        <v>3</v>
      </c>
      <c r="BW1" s="23" t="s">
        <v>3</v>
      </c>
      <c r="BX1" s="23" t="s">
        <v>9</v>
      </c>
      <c r="BY1" s="23" t="s">
        <v>9</v>
      </c>
      <c r="BZ1" s="23" t="s">
        <v>9</v>
      </c>
      <c r="CA1" s="23" t="s">
        <v>9</v>
      </c>
      <c r="CK1" s="23" t="s">
        <v>3</v>
      </c>
      <c r="CL1" s="23" t="s">
        <v>3</v>
      </c>
      <c r="CM1" s="23" t="s">
        <v>1465</v>
      </c>
      <c r="CN1" s="23" t="s">
        <v>3</v>
      </c>
      <c r="CO1" s="23" t="s">
        <v>3</v>
      </c>
      <c r="CP1" s="23" t="s">
        <v>9</v>
      </c>
      <c r="CQ1" s="23" t="s">
        <v>9</v>
      </c>
      <c r="CR1" s="23" t="s">
        <v>9</v>
      </c>
      <c r="CS1" s="23" t="s">
        <v>9</v>
      </c>
      <c r="CT1" s="23" t="s">
        <v>3</v>
      </c>
      <c r="CU1" s="23" t="s">
        <v>3</v>
      </c>
      <c r="CV1" s="23" t="s">
        <v>1465</v>
      </c>
      <c r="CW1" s="23" t="s">
        <v>3</v>
      </c>
      <c r="CX1" s="23" t="s">
        <v>3</v>
      </c>
      <c r="CY1" s="23" t="s">
        <v>9</v>
      </c>
      <c r="CZ1" s="23" t="s">
        <v>9</v>
      </c>
      <c r="DA1" s="23" t="s">
        <v>9</v>
      </c>
      <c r="DB1" s="23" t="s">
        <v>9</v>
      </c>
      <c r="DM1" s="23" t="s">
        <v>3</v>
      </c>
      <c r="DN1" s="23" t="s">
        <v>3</v>
      </c>
      <c r="DO1" s="23" t="s">
        <v>1465</v>
      </c>
      <c r="DP1" s="23" t="s">
        <v>3</v>
      </c>
      <c r="DQ1" s="23" t="s">
        <v>3</v>
      </c>
      <c r="DR1" s="23" t="s">
        <v>9</v>
      </c>
      <c r="DS1" s="23" t="s">
        <v>9</v>
      </c>
      <c r="DT1" s="23" t="s">
        <v>9</v>
      </c>
      <c r="DU1" s="23" t="s">
        <v>9</v>
      </c>
      <c r="DV1" s="23" t="s">
        <v>3</v>
      </c>
      <c r="DW1" s="23" t="s">
        <v>3</v>
      </c>
      <c r="DX1" s="23" t="s">
        <v>1465</v>
      </c>
      <c r="DY1" s="23" t="s">
        <v>3</v>
      </c>
      <c r="DZ1" s="23" t="s">
        <v>3</v>
      </c>
      <c r="EA1" s="23" t="s">
        <v>9</v>
      </c>
      <c r="EB1" s="23" t="s">
        <v>9</v>
      </c>
      <c r="EC1" s="23" t="s">
        <v>9</v>
      </c>
      <c r="ED1" s="23" t="s">
        <v>9</v>
      </c>
      <c r="EN1" s="23" t="s">
        <v>3</v>
      </c>
      <c r="EO1" s="23" t="s">
        <v>3</v>
      </c>
      <c r="EP1" s="23" t="s">
        <v>1465</v>
      </c>
      <c r="EQ1" s="23" t="s">
        <v>3</v>
      </c>
      <c r="ER1" s="23" t="s">
        <v>3</v>
      </c>
      <c r="ES1" s="23" t="s">
        <v>9</v>
      </c>
      <c r="ET1" s="23" t="s">
        <v>9</v>
      </c>
      <c r="EU1" s="23" t="s">
        <v>9</v>
      </c>
      <c r="EV1" s="23" t="s">
        <v>9</v>
      </c>
      <c r="EW1" s="23" t="s">
        <v>3</v>
      </c>
      <c r="EX1" s="23" t="s">
        <v>3</v>
      </c>
      <c r="EY1" s="23" t="s">
        <v>1465</v>
      </c>
      <c r="EZ1" s="23" t="s">
        <v>3</v>
      </c>
      <c r="FA1" s="23" t="s">
        <v>3</v>
      </c>
      <c r="FB1" s="23" t="s">
        <v>9</v>
      </c>
      <c r="FC1" s="23" t="s">
        <v>9</v>
      </c>
      <c r="FD1" s="23" t="s">
        <v>9</v>
      </c>
      <c r="FE1" s="23" t="s">
        <v>9</v>
      </c>
    </row>
    <row r="2" spans="1:166" x14ac:dyDescent="0.25">
      <c r="A2" s="1"/>
      <c r="B2" s="2"/>
      <c r="C2" s="3"/>
      <c r="D2" s="3"/>
      <c r="E2" s="3"/>
      <c r="F2" s="3"/>
      <c r="G2" s="3"/>
      <c r="H2" s="27"/>
      <c r="I2" s="3"/>
      <c r="J2" s="18"/>
      <c r="K2" s="18"/>
      <c r="L2" s="3"/>
      <c r="M2" s="18"/>
      <c r="N2" s="18"/>
      <c r="O2" s="3"/>
      <c r="P2" s="2"/>
      <c r="Q2" s="3"/>
      <c r="R2" s="3"/>
      <c r="S2" s="3"/>
      <c r="T2" s="3"/>
      <c r="U2" s="3"/>
      <c r="V2" s="3"/>
      <c r="W2" s="3"/>
      <c r="X2" s="3"/>
      <c r="Y2" s="3"/>
      <c r="Z2" s="3"/>
      <c r="AA2" s="3"/>
      <c r="AB2" s="3"/>
      <c r="AC2" s="3"/>
      <c r="AD2" s="3"/>
      <c r="BJ2" s="23" t="s">
        <v>1454</v>
      </c>
      <c r="BK2" s="23" t="s">
        <v>1454</v>
      </c>
      <c r="BL2" s="23" t="s">
        <v>1454</v>
      </c>
      <c r="BM2" s="23" t="s">
        <v>1454</v>
      </c>
      <c r="BN2" s="23" t="s">
        <v>1454</v>
      </c>
      <c r="BO2" s="23" t="s">
        <v>1454</v>
      </c>
      <c r="BP2" s="23" t="s">
        <v>1454</v>
      </c>
      <c r="BQ2" s="23" t="s">
        <v>1454</v>
      </c>
      <c r="BR2" s="23" t="s">
        <v>1454</v>
      </c>
      <c r="BS2" s="23" t="s">
        <v>1455</v>
      </c>
      <c r="BT2" s="23" t="s">
        <v>1455</v>
      </c>
      <c r="BU2" s="23" t="s">
        <v>1455</v>
      </c>
      <c r="BV2" s="23" t="s">
        <v>1455</v>
      </c>
      <c r="BW2" s="23" t="s">
        <v>1455</v>
      </c>
      <c r="BX2" s="23" t="s">
        <v>1455</v>
      </c>
      <c r="BY2" s="23" t="s">
        <v>1455</v>
      </c>
      <c r="BZ2" s="23" t="s">
        <v>1455</v>
      </c>
      <c r="CA2" s="23" t="s">
        <v>1455</v>
      </c>
      <c r="CC2" s="23" t="s">
        <v>1454</v>
      </c>
      <c r="CD2" s="23" t="s">
        <v>1455</v>
      </c>
      <c r="CE2" s="23" t="s">
        <v>1454</v>
      </c>
      <c r="CF2" s="23" t="s">
        <v>1455</v>
      </c>
      <c r="CK2" s="23" t="s">
        <v>1454</v>
      </c>
      <c r="CL2" s="23" t="s">
        <v>1454</v>
      </c>
      <c r="CM2" s="23" t="s">
        <v>1454</v>
      </c>
      <c r="CN2" s="23" t="s">
        <v>1454</v>
      </c>
      <c r="CO2" s="23" t="s">
        <v>1454</v>
      </c>
      <c r="CP2" s="23" t="s">
        <v>1454</v>
      </c>
      <c r="CQ2" s="23" t="s">
        <v>1454</v>
      </c>
      <c r="CR2" s="23" t="s">
        <v>1454</v>
      </c>
      <c r="CS2" s="23" t="s">
        <v>1454</v>
      </c>
      <c r="CT2" s="23" t="s">
        <v>1455</v>
      </c>
      <c r="CU2" s="23" t="s">
        <v>1455</v>
      </c>
      <c r="CV2" s="23" t="s">
        <v>1455</v>
      </c>
      <c r="CW2" s="23" t="s">
        <v>1455</v>
      </c>
      <c r="CX2" s="23" t="s">
        <v>1455</v>
      </c>
      <c r="CY2" s="23" t="s">
        <v>1455</v>
      </c>
      <c r="CZ2" s="23" t="s">
        <v>1455</v>
      </c>
      <c r="DA2" s="23" t="s">
        <v>1455</v>
      </c>
      <c r="DB2" s="23" t="s">
        <v>1455</v>
      </c>
      <c r="DD2" s="23" t="s">
        <v>1454</v>
      </c>
      <c r="DE2" s="23" t="s">
        <v>1455</v>
      </c>
      <c r="DF2" s="23" t="s">
        <v>1454</v>
      </c>
      <c r="DG2" s="23" t="s">
        <v>1455</v>
      </c>
      <c r="DM2" s="23" t="s">
        <v>1456</v>
      </c>
      <c r="DN2" s="23" t="s">
        <v>1456</v>
      </c>
      <c r="DO2" s="23" t="s">
        <v>1456</v>
      </c>
      <c r="DP2" s="23" t="s">
        <v>1456</v>
      </c>
      <c r="DQ2" s="23" t="s">
        <v>1456</v>
      </c>
      <c r="DR2" s="23" t="s">
        <v>1456</v>
      </c>
      <c r="DS2" s="23" t="s">
        <v>1456</v>
      </c>
      <c r="DT2" s="23" t="s">
        <v>1456</v>
      </c>
      <c r="DU2" s="23" t="s">
        <v>1456</v>
      </c>
      <c r="DV2" s="23" t="s">
        <v>1457</v>
      </c>
      <c r="DW2" s="23" t="s">
        <v>1457</v>
      </c>
      <c r="DX2" s="23" t="s">
        <v>1457</v>
      </c>
      <c r="DY2" s="23" t="s">
        <v>1457</v>
      </c>
      <c r="DZ2" s="23" t="s">
        <v>1457</v>
      </c>
      <c r="EA2" s="23" t="s">
        <v>1457</v>
      </c>
      <c r="EB2" s="23" t="s">
        <v>1457</v>
      </c>
      <c r="EC2" s="23" t="s">
        <v>1457</v>
      </c>
      <c r="ED2" s="23" t="s">
        <v>1457</v>
      </c>
      <c r="EF2" s="23" t="s">
        <v>1456</v>
      </c>
      <c r="EG2" s="23" t="s">
        <v>1457</v>
      </c>
      <c r="EH2" s="23" t="s">
        <v>1456</v>
      </c>
      <c r="EI2" s="23" t="s">
        <v>1457</v>
      </c>
      <c r="EN2" s="23" t="s">
        <v>1456</v>
      </c>
      <c r="EO2" s="23" t="s">
        <v>1456</v>
      </c>
      <c r="EP2" s="23" t="s">
        <v>1456</v>
      </c>
      <c r="EQ2" s="23" t="s">
        <v>1456</v>
      </c>
      <c r="ER2" s="23" t="s">
        <v>1456</v>
      </c>
      <c r="ES2" s="23" t="s">
        <v>1456</v>
      </c>
      <c r="ET2" s="23" t="s">
        <v>1456</v>
      </c>
      <c r="EU2" s="23" t="s">
        <v>1456</v>
      </c>
      <c r="EV2" s="23" t="s">
        <v>1456</v>
      </c>
      <c r="EW2" s="23" t="s">
        <v>1457</v>
      </c>
      <c r="EX2" s="23" t="s">
        <v>1457</v>
      </c>
      <c r="EY2" s="23" t="s">
        <v>1457</v>
      </c>
      <c r="EZ2" s="23" t="s">
        <v>1457</v>
      </c>
      <c r="FA2" s="23" t="s">
        <v>1457</v>
      </c>
      <c r="FB2" s="23" t="s">
        <v>1457</v>
      </c>
      <c r="FC2" s="23" t="s">
        <v>1457</v>
      </c>
      <c r="FD2" s="23" t="s">
        <v>1457</v>
      </c>
      <c r="FE2" s="23" t="s">
        <v>1457</v>
      </c>
      <c r="FG2" s="23" t="s">
        <v>1456</v>
      </c>
      <c r="FH2" s="23" t="s">
        <v>1457</v>
      </c>
      <c r="FI2" s="23" t="s">
        <v>1456</v>
      </c>
      <c r="FJ2" s="23" t="s">
        <v>1457</v>
      </c>
    </row>
    <row r="3" spans="1:166" x14ac:dyDescent="0.25">
      <c r="A3" s="4" t="s">
        <v>0</v>
      </c>
      <c r="B3" s="5" t="s">
        <v>1</v>
      </c>
      <c r="C3" s="6" t="s">
        <v>2</v>
      </c>
      <c r="D3" s="6" t="s">
        <v>4</v>
      </c>
      <c r="E3" s="6" t="s">
        <v>5</v>
      </c>
      <c r="F3" s="6" t="s">
        <v>6</v>
      </c>
      <c r="G3" s="6" t="s">
        <v>7</v>
      </c>
      <c r="H3" s="28" t="s">
        <v>1487</v>
      </c>
      <c r="I3" s="6" t="s">
        <v>1453</v>
      </c>
      <c r="J3" s="19" t="s">
        <v>1460</v>
      </c>
      <c r="K3" s="19" t="s">
        <v>1461</v>
      </c>
      <c r="L3" s="6" t="s">
        <v>1462</v>
      </c>
      <c r="M3" s="19" t="s">
        <v>2</v>
      </c>
      <c r="N3" s="19" t="s">
        <v>5</v>
      </c>
      <c r="O3" s="6" t="s">
        <v>1467</v>
      </c>
      <c r="P3" s="5" t="s">
        <v>1468</v>
      </c>
      <c r="Q3" s="6" t="s">
        <v>1469</v>
      </c>
      <c r="R3" s="6" t="s">
        <v>1470</v>
      </c>
      <c r="S3" s="6" t="s">
        <v>1471</v>
      </c>
      <c r="T3" s="6" t="s">
        <v>1472</v>
      </c>
      <c r="U3" s="6" t="s">
        <v>1473</v>
      </c>
      <c r="V3" s="6" t="s">
        <v>1474</v>
      </c>
      <c r="W3" s="6" t="s">
        <v>1475</v>
      </c>
      <c r="X3" s="6" t="s">
        <v>1476</v>
      </c>
      <c r="Y3" s="6" t="s">
        <v>1477</v>
      </c>
      <c r="Z3" s="6" t="s">
        <v>1478</v>
      </c>
      <c r="AA3" s="6" t="s">
        <v>1479</v>
      </c>
      <c r="AB3" s="6" t="s">
        <v>1480</v>
      </c>
      <c r="AC3" s="6" t="s">
        <v>1481</v>
      </c>
      <c r="AD3" s="6" t="s">
        <v>1482</v>
      </c>
      <c r="AN3" s="23" t="s">
        <v>3712</v>
      </c>
      <c r="AO3" s="97" t="s">
        <v>1464</v>
      </c>
      <c r="AP3" s="97" t="s">
        <v>1463</v>
      </c>
      <c r="AQ3" s="97" t="s">
        <v>1466</v>
      </c>
      <c r="AR3" s="97" t="s">
        <v>3697</v>
      </c>
      <c r="AS3" s="97" t="s">
        <v>3698</v>
      </c>
      <c r="AT3" s="97" t="s">
        <v>3713</v>
      </c>
      <c r="AU3" s="97" t="s">
        <v>1464</v>
      </c>
      <c r="AV3" s="97" t="s">
        <v>1463</v>
      </c>
      <c r="AW3" s="97" t="s">
        <v>1466</v>
      </c>
      <c r="AX3" s="97" t="s">
        <v>3697</v>
      </c>
      <c r="AY3" s="97" t="s">
        <v>3698</v>
      </c>
      <c r="AZ3" s="97" t="s">
        <v>3714</v>
      </c>
      <c r="BA3" s="97" t="s">
        <v>3699</v>
      </c>
      <c r="BB3" s="97" t="s">
        <v>3632</v>
      </c>
      <c r="BC3" s="97" t="s">
        <v>3633</v>
      </c>
      <c r="BD3" s="97" t="s">
        <v>3702</v>
      </c>
      <c r="BE3" s="97" t="s">
        <v>3703</v>
      </c>
      <c r="BJ3" s="23" t="s">
        <v>1464</v>
      </c>
      <c r="BK3" s="23" t="s">
        <v>1463</v>
      </c>
      <c r="BL3" s="23" t="s">
        <v>1466</v>
      </c>
      <c r="BM3" s="23" t="s">
        <v>3697</v>
      </c>
      <c r="BN3" s="23" t="s">
        <v>3698</v>
      </c>
      <c r="BO3" s="23" t="s">
        <v>1464</v>
      </c>
      <c r="BP3" s="23" t="s">
        <v>1463</v>
      </c>
      <c r="BQ3" s="23" t="s">
        <v>3697</v>
      </c>
      <c r="BR3" s="23" t="s">
        <v>3698</v>
      </c>
      <c r="BS3" s="23" t="s">
        <v>1464</v>
      </c>
      <c r="BT3" s="23" t="s">
        <v>1463</v>
      </c>
      <c r="BU3" s="23" t="s">
        <v>1466</v>
      </c>
      <c r="BV3" s="23" t="s">
        <v>3697</v>
      </c>
      <c r="BW3" s="23" t="s">
        <v>3698</v>
      </c>
      <c r="BX3" s="23" t="s">
        <v>1464</v>
      </c>
      <c r="BY3" s="23" t="s">
        <v>1463</v>
      </c>
      <c r="BZ3" s="23" t="s">
        <v>3697</v>
      </c>
      <c r="CA3" s="23" t="s">
        <v>3698</v>
      </c>
      <c r="CC3" s="23" t="s">
        <v>3715</v>
      </c>
      <c r="CD3" s="23" t="s">
        <v>3715</v>
      </c>
      <c r="CE3" s="23" t="s">
        <v>3716</v>
      </c>
      <c r="CF3" s="23" t="s">
        <v>3716</v>
      </c>
      <c r="CK3" s="23" t="s">
        <v>1464</v>
      </c>
      <c r="CL3" s="23" t="s">
        <v>1463</v>
      </c>
      <c r="CM3" s="23" t="s">
        <v>1466</v>
      </c>
      <c r="CN3" s="23" t="s">
        <v>3697</v>
      </c>
      <c r="CO3" s="23" t="s">
        <v>3698</v>
      </c>
      <c r="CP3" s="23" t="s">
        <v>1464</v>
      </c>
      <c r="CQ3" s="23" t="s">
        <v>1463</v>
      </c>
      <c r="CR3" s="23" t="s">
        <v>3697</v>
      </c>
      <c r="CS3" s="23" t="s">
        <v>3698</v>
      </c>
      <c r="CT3" s="23" t="s">
        <v>1464</v>
      </c>
      <c r="CU3" s="23" t="s">
        <v>1463</v>
      </c>
      <c r="CV3" s="23" t="s">
        <v>1466</v>
      </c>
      <c r="CW3" s="23" t="s">
        <v>3697</v>
      </c>
      <c r="CX3" s="23" t="s">
        <v>3698</v>
      </c>
      <c r="CY3" s="23" t="s">
        <v>1464</v>
      </c>
      <c r="CZ3" s="23" t="s">
        <v>1463</v>
      </c>
      <c r="DA3" s="23" t="s">
        <v>3697</v>
      </c>
      <c r="DB3" s="23" t="s">
        <v>3698</v>
      </c>
      <c r="DD3" s="23" t="s">
        <v>3715</v>
      </c>
      <c r="DE3" s="23" t="s">
        <v>3715</v>
      </c>
      <c r="DF3" s="23" t="s">
        <v>3716</v>
      </c>
      <c r="DG3" s="23" t="s">
        <v>3716</v>
      </c>
      <c r="DM3" s="23" t="s">
        <v>1464</v>
      </c>
      <c r="DN3" s="23" t="s">
        <v>1463</v>
      </c>
      <c r="DO3" s="23" t="s">
        <v>1466</v>
      </c>
      <c r="DP3" s="23" t="s">
        <v>3697</v>
      </c>
      <c r="DQ3" s="23" t="s">
        <v>3698</v>
      </c>
      <c r="DR3" s="23" t="s">
        <v>1464</v>
      </c>
      <c r="DS3" s="23" t="s">
        <v>1463</v>
      </c>
      <c r="DT3" s="23" t="s">
        <v>3697</v>
      </c>
      <c r="DU3" s="23" t="s">
        <v>3698</v>
      </c>
      <c r="DV3" s="23" t="s">
        <v>1464</v>
      </c>
      <c r="DW3" s="23" t="s">
        <v>1463</v>
      </c>
      <c r="DX3" s="23" t="s">
        <v>1466</v>
      </c>
      <c r="DY3" s="23" t="s">
        <v>3697</v>
      </c>
      <c r="DZ3" s="23" t="s">
        <v>3698</v>
      </c>
      <c r="EA3" s="23" t="s">
        <v>1464</v>
      </c>
      <c r="EB3" s="23" t="s">
        <v>1463</v>
      </c>
      <c r="EC3" s="23" t="s">
        <v>3697</v>
      </c>
      <c r="ED3" s="23" t="s">
        <v>3698</v>
      </c>
      <c r="EF3" s="23" t="s">
        <v>3715</v>
      </c>
      <c r="EG3" s="23" t="s">
        <v>3715</v>
      </c>
      <c r="EH3" s="23" t="s">
        <v>3716</v>
      </c>
      <c r="EI3" s="23" t="s">
        <v>3716</v>
      </c>
      <c r="EN3" s="23" t="s">
        <v>1464</v>
      </c>
      <c r="EO3" s="23" t="s">
        <v>1463</v>
      </c>
      <c r="EP3" s="23" t="s">
        <v>1466</v>
      </c>
      <c r="EQ3" s="23" t="s">
        <v>3697</v>
      </c>
      <c r="ER3" s="23" t="s">
        <v>3698</v>
      </c>
      <c r="ES3" s="23" t="s">
        <v>1464</v>
      </c>
      <c r="ET3" s="23" t="s">
        <v>1463</v>
      </c>
      <c r="EU3" s="23" t="s">
        <v>3697</v>
      </c>
      <c r="EV3" s="23" t="s">
        <v>3698</v>
      </c>
      <c r="EW3" s="23" t="s">
        <v>1464</v>
      </c>
      <c r="EX3" s="23" t="s">
        <v>1463</v>
      </c>
      <c r="EY3" s="23" t="s">
        <v>1466</v>
      </c>
      <c r="EZ3" s="23" t="s">
        <v>3697</v>
      </c>
      <c r="FA3" s="23" t="s">
        <v>3698</v>
      </c>
      <c r="FB3" s="23" t="s">
        <v>1464</v>
      </c>
      <c r="FC3" s="23" t="s">
        <v>1463</v>
      </c>
      <c r="FD3" s="23" t="s">
        <v>3697</v>
      </c>
      <c r="FE3" s="23" t="s">
        <v>3698</v>
      </c>
      <c r="FG3" s="23" t="s">
        <v>3715</v>
      </c>
      <c r="FH3" s="23" t="s">
        <v>3715</v>
      </c>
      <c r="FI3" s="23" t="s">
        <v>3716</v>
      </c>
      <c r="FJ3" s="23" t="s">
        <v>3716</v>
      </c>
    </row>
    <row r="4" spans="1:166" x14ac:dyDescent="0.25">
      <c r="A4" s="7">
        <v>1</v>
      </c>
      <c r="B4" s="8">
        <v>36893</v>
      </c>
      <c r="C4" t="s">
        <v>3</v>
      </c>
      <c r="D4" t="s">
        <v>8</v>
      </c>
      <c r="E4" t="s">
        <v>9</v>
      </c>
      <c r="F4" t="s">
        <v>10</v>
      </c>
      <c r="G4" t="s">
        <v>11</v>
      </c>
      <c r="H4" s="135" t="s">
        <v>1488</v>
      </c>
      <c r="I4" t="s">
        <v>1454</v>
      </c>
      <c r="J4" s="20">
        <v>24</v>
      </c>
      <c r="K4" s="20" t="s">
        <v>9</v>
      </c>
      <c r="L4" t="s">
        <v>1463</v>
      </c>
      <c r="M4" s="20">
        <v>5.76</v>
      </c>
      <c r="N4" s="20">
        <v>7.24</v>
      </c>
      <c r="AE4">
        <f t="shared" ref="AE4:AE67" si="0">YEAR(B4)</f>
        <v>2001</v>
      </c>
      <c r="AT4" s="23"/>
      <c r="AZ4" s="23"/>
      <c r="BF4" s="23"/>
    </row>
    <row r="5" spans="1:166" x14ac:dyDescent="0.25">
      <c r="A5" s="7">
        <v>2</v>
      </c>
      <c r="B5" s="8">
        <v>36893</v>
      </c>
      <c r="C5" t="s">
        <v>3</v>
      </c>
      <c r="D5" t="s">
        <v>12</v>
      </c>
      <c r="E5" t="s">
        <v>9</v>
      </c>
      <c r="F5" t="s">
        <v>13</v>
      </c>
      <c r="G5" t="s">
        <v>14</v>
      </c>
      <c r="H5" s="135" t="s">
        <v>1489</v>
      </c>
      <c r="I5" t="s">
        <v>1454</v>
      </c>
      <c r="J5" s="20">
        <v>12</v>
      </c>
      <c r="K5" s="20" t="s">
        <v>3</v>
      </c>
      <c r="L5" t="s">
        <v>1463</v>
      </c>
      <c r="M5" s="20">
        <v>4.12</v>
      </c>
      <c r="N5" s="20">
        <v>2.88</v>
      </c>
      <c r="AE5">
        <f t="shared" si="0"/>
        <v>2001</v>
      </c>
      <c r="AT5" s="23"/>
      <c r="AZ5" s="23"/>
      <c r="BF5" s="23"/>
    </row>
    <row r="6" spans="1:166" x14ac:dyDescent="0.25">
      <c r="A6" s="7">
        <v>3</v>
      </c>
      <c r="B6" s="8">
        <v>36893</v>
      </c>
      <c r="C6" t="s">
        <v>3</v>
      </c>
      <c r="D6" t="s">
        <v>15</v>
      </c>
      <c r="E6" t="s">
        <v>9</v>
      </c>
      <c r="F6" t="s">
        <v>16</v>
      </c>
      <c r="G6" t="s">
        <v>17</v>
      </c>
      <c r="H6" s="135" t="s">
        <v>1490</v>
      </c>
      <c r="I6" t="s">
        <v>1454</v>
      </c>
      <c r="J6" s="20">
        <v>12</v>
      </c>
      <c r="K6" s="20" t="s">
        <v>9</v>
      </c>
      <c r="L6" t="s">
        <v>1464</v>
      </c>
      <c r="M6" s="20">
        <v>2.64</v>
      </c>
      <c r="N6" s="20">
        <v>4.3599999999999994</v>
      </c>
      <c r="AE6">
        <f t="shared" si="0"/>
        <v>2001</v>
      </c>
      <c r="AT6" s="23"/>
      <c r="AZ6" s="23"/>
      <c r="BF6" s="23"/>
    </row>
    <row r="7" spans="1:166" x14ac:dyDescent="0.25">
      <c r="A7" s="7">
        <v>4</v>
      </c>
      <c r="B7" s="8">
        <v>36895</v>
      </c>
      <c r="C7" t="s">
        <v>3</v>
      </c>
      <c r="D7" t="s">
        <v>18</v>
      </c>
      <c r="E7" t="s">
        <v>9</v>
      </c>
      <c r="F7" t="s">
        <v>19</v>
      </c>
      <c r="G7" t="s">
        <v>14</v>
      </c>
      <c r="H7" s="135" t="s">
        <v>1491</v>
      </c>
      <c r="I7" t="s">
        <v>1454</v>
      </c>
      <c r="J7" s="20">
        <v>36</v>
      </c>
      <c r="K7" s="20" t="s">
        <v>1465</v>
      </c>
      <c r="L7" t="s">
        <v>1466</v>
      </c>
      <c r="M7" s="20">
        <v>9</v>
      </c>
      <c r="N7" s="20">
        <v>9</v>
      </c>
      <c r="AE7">
        <f t="shared" si="0"/>
        <v>2001</v>
      </c>
      <c r="AT7" s="23"/>
      <c r="AZ7" s="23"/>
      <c r="BF7" s="23"/>
    </row>
    <row r="8" spans="1:166" x14ac:dyDescent="0.25">
      <c r="A8" s="7">
        <v>5</v>
      </c>
      <c r="B8" s="8">
        <v>36895</v>
      </c>
      <c r="C8" t="s">
        <v>3</v>
      </c>
      <c r="D8" t="s">
        <v>20</v>
      </c>
      <c r="E8" t="s">
        <v>9</v>
      </c>
      <c r="F8" t="s">
        <v>21</v>
      </c>
      <c r="G8" t="s">
        <v>14</v>
      </c>
      <c r="H8" s="135" t="s">
        <v>1492</v>
      </c>
      <c r="I8" t="s">
        <v>1454</v>
      </c>
      <c r="J8" s="20">
        <v>107</v>
      </c>
      <c r="K8" s="20" t="s">
        <v>9</v>
      </c>
      <c r="L8" t="s">
        <v>1464</v>
      </c>
      <c r="M8" s="20">
        <v>23.54</v>
      </c>
      <c r="N8" s="20">
        <v>30.96</v>
      </c>
      <c r="AE8">
        <f t="shared" si="0"/>
        <v>2001</v>
      </c>
      <c r="AT8" s="23"/>
      <c r="AZ8" s="23"/>
      <c r="BF8" s="23"/>
    </row>
    <row r="9" spans="1:166" x14ac:dyDescent="0.25">
      <c r="A9" s="7">
        <v>6</v>
      </c>
      <c r="B9" s="8">
        <v>36895</v>
      </c>
      <c r="C9" t="s">
        <v>3</v>
      </c>
      <c r="D9" t="s">
        <v>22</v>
      </c>
      <c r="E9" t="s">
        <v>9</v>
      </c>
      <c r="F9" t="s">
        <v>23</v>
      </c>
      <c r="G9" t="s">
        <v>24</v>
      </c>
      <c r="H9" s="135" t="s">
        <v>1493</v>
      </c>
      <c r="I9" t="s">
        <v>1455</v>
      </c>
      <c r="J9" s="20">
        <v>38</v>
      </c>
      <c r="K9" s="20" t="s">
        <v>9</v>
      </c>
      <c r="L9" t="s">
        <v>1464</v>
      </c>
      <c r="M9" s="20">
        <v>4.18</v>
      </c>
      <c r="N9" s="20">
        <v>5.82</v>
      </c>
      <c r="AE9">
        <f t="shared" si="0"/>
        <v>2001</v>
      </c>
      <c r="AT9" s="23"/>
      <c r="AZ9" s="23"/>
      <c r="BF9" s="23"/>
    </row>
    <row r="10" spans="1:166" x14ac:dyDescent="0.25">
      <c r="A10" s="7">
        <v>7</v>
      </c>
      <c r="B10" s="8">
        <v>36895</v>
      </c>
      <c r="C10" t="s">
        <v>3</v>
      </c>
      <c r="D10" t="s">
        <v>25</v>
      </c>
      <c r="E10" t="s">
        <v>9</v>
      </c>
      <c r="F10" t="s">
        <v>26</v>
      </c>
      <c r="G10" t="s">
        <v>24</v>
      </c>
      <c r="H10" s="135" t="s">
        <v>1494</v>
      </c>
      <c r="I10" t="s">
        <v>1454</v>
      </c>
      <c r="J10" s="20">
        <v>38</v>
      </c>
      <c r="K10" s="20" t="s">
        <v>9</v>
      </c>
      <c r="L10" t="s">
        <v>1464</v>
      </c>
      <c r="M10" s="20">
        <v>8.36</v>
      </c>
      <c r="N10" s="20">
        <v>11.64</v>
      </c>
      <c r="AE10">
        <f t="shared" si="0"/>
        <v>2001</v>
      </c>
      <c r="AT10" s="23"/>
      <c r="AZ10" s="23"/>
      <c r="BF10" s="23"/>
    </row>
    <row r="11" spans="1:166" x14ac:dyDescent="0.25">
      <c r="A11" s="7">
        <v>8</v>
      </c>
      <c r="B11" s="8">
        <v>36895</v>
      </c>
      <c r="C11" t="s">
        <v>3</v>
      </c>
      <c r="D11" t="s">
        <v>27</v>
      </c>
      <c r="E11" t="s">
        <v>9</v>
      </c>
      <c r="F11" s="15" t="s">
        <v>28</v>
      </c>
      <c r="G11" t="s">
        <v>24</v>
      </c>
      <c r="H11" s="135" t="s">
        <v>1495</v>
      </c>
      <c r="I11" t="s">
        <v>1454</v>
      </c>
      <c r="J11" s="20">
        <v>5</v>
      </c>
      <c r="K11" s="20" t="s">
        <v>1465</v>
      </c>
      <c r="L11" t="s">
        <v>1466</v>
      </c>
      <c r="M11" s="20">
        <v>1.25</v>
      </c>
      <c r="N11" s="20">
        <v>1.25</v>
      </c>
      <c r="AE11">
        <f t="shared" si="0"/>
        <v>2001</v>
      </c>
      <c r="AT11" s="23"/>
      <c r="AZ11" s="23"/>
      <c r="BF11" s="23"/>
    </row>
    <row r="12" spans="1:166" x14ac:dyDescent="0.25">
      <c r="A12" s="7">
        <v>9</v>
      </c>
      <c r="B12" s="8">
        <v>36895</v>
      </c>
      <c r="C12" t="s">
        <v>3</v>
      </c>
      <c r="D12" t="s">
        <v>29</v>
      </c>
      <c r="E12" t="s">
        <v>9</v>
      </c>
      <c r="F12" t="s">
        <v>30</v>
      </c>
      <c r="G12" t="s">
        <v>24</v>
      </c>
      <c r="H12" s="135" t="s">
        <v>1495</v>
      </c>
      <c r="I12" t="s">
        <v>1454</v>
      </c>
      <c r="J12" s="20">
        <v>24</v>
      </c>
      <c r="K12" s="20" t="s">
        <v>9</v>
      </c>
      <c r="L12" t="s">
        <v>1464</v>
      </c>
      <c r="M12" s="20">
        <v>5.28</v>
      </c>
      <c r="N12" s="20">
        <v>7.72</v>
      </c>
      <c r="AE12">
        <f t="shared" si="0"/>
        <v>2001</v>
      </c>
      <c r="AT12" s="23"/>
      <c r="AZ12" s="23"/>
      <c r="BF12" s="23"/>
    </row>
    <row r="13" spans="1:166" x14ac:dyDescent="0.25">
      <c r="A13" s="7">
        <v>10</v>
      </c>
      <c r="B13" s="8">
        <v>36895</v>
      </c>
      <c r="C13" t="s">
        <v>3</v>
      </c>
      <c r="D13" t="s">
        <v>31</v>
      </c>
      <c r="E13" t="s">
        <v>9</v>
      </c>
      <c r="F13" t="s">
        <v>19</v>
      </c>
      <c r="G13" t="s">
        <v>24</v>
      </c>
      <c r="H13" s="136" t="s">
        <v>1496</v>
      </c>
      <c r="I13" t="s">
        <v>1454</v>
      </c>
      <c r="J13" s="20">
        <v>40</v>
      </c>
      <c r="K13" s="20" t="s">
        <v>3</v>
      </c>
      <c r="L13" t="s">
        <v>1464</v>
      </c>
      <c r="M13" s="20">
        <v>12.2</v>
      </c>
      <c r="N13" s="20">
        <v>8.8000000000000007</v>
      </c>
      <c r="AE13">
        <f t="shared" si="0"/>
        <v>2001</v>
      </c>
      <c r="AT13" s="23"/>
      <c r="AZ13" s="23"/>
      <c r="BF13" s="23"/>
    </row>
    <row r="14" spans="1:166" x14ac:dyDescent="0.25">
      <c r="A14" s="7">
        <v>11</v>
      </c>
      <c r="B14" s="8">
        <v>36896</v>
      </c>
      <c r="C14" t="s">
        <v>3</v>
      </c>
      <c r="D14" t="s">
        <v>32</v>
      </c>
      <c r="E14" t="s">
        <v>9</v>
      </c>
      <c r="F14" t="s">
        <v>33</v>
      </c>
      <c r="G14" t="s">
        <v>24</v>
      </c>
      <c r="H14" s="135" t="s">
        <v>1497</v>
      </c>
      <c r="I14" t="s">
        <v>1455</v>
      </c>
      <c r="J14" s="20">
        <v>19</v>
      </c>
      <c r="K14" s="20" t="s">
        <v>3</v>
      </c>
      <c r="L14" t="s">
        <v>1464</v>
      </c>
      <c r="M14" s="20">
        <v>3.16</v>
      </c>
      <c r="N14" s="20">
        <v>2.09</v>
      </c>
      <c r="AE14">
        <f t="shared" si="0"/>
        <v>2001</v>
      </c>
      <c r="AT14" s="23"/>
      <c r="AZ14" s="23"/>
      <c r="BF14" s="23"/>
    </row>
    <row r="15" spans="1:166" x14ac:dyDescent="0.25">
      <c r="A15" s="7">
        <v>12</v>
      </c>
      <c r="B15" s="8">
        <v>36897</v>
      </c>
      <c r="C15" t="s">
        <v>3</v>
      </c>
      <c r="D15" t="s">
        <v>34</v>
      </c>
      <c r="E15" t="s">
        <v>9</v>
      </c>
      <c r="F15" s="16" t="s">
        <v>35</v>
      </c>
      <c r="G15" t="s">
        <v>11</v>
      </c>
      <c r="H15" s="135" t="s">
        <v>1498</v>
      </c>
      <c r="I15" t="s">
        <v>1455</v>
      </c>
      <c r="J15" s="20">
        <v>12</v>
      </c>
      <c r="K15" s="20" t="s">
        <v>3</v>
      </c>
      <c r="L15" t="s">
        <v>1464</v>
      </c>
      <c r="M15" s="20">
        <v>2.1799999999999997</v>
      </c>
      <c r="N15" s="20">
        <v>1.32</v>
      </c>
      <c r="AE15">
        <f t="shared" si="0"/>
        <v>2001</v>
      </c>
      <c r="AT15" s="23"/>
      <c r="AZ15" s="23"/>
      <c r="BF15" s="23"/>
    </row>
    <row r="16" spans="1:166" x14ac:dyDescent="0.25">
      <c r="A16" s="7">
        <v>13</v>
      </c>
      <c r="B16" s="8">
        <v>36897</v>
      </c>
      <c r="C16" t="s">
        <v>3</v>
      </c>
      <c r="D16" t="s">
        <v>34</v>
      </c>
      <c r="E16" t="s">
        <v>9</v>
      </c>
      <c r="F16" t="s">
        <v>36</v>
      </c>
      <c r="G16" t="s">
        <v>11</v>
      </c>
      <c r="H16" s="135" t="s">
        <v>1499</v>
      </c>
      <c r="I16" t="s">
        <v>1454</v>
      </c>
      <c r="J16" s="20">
        <v>15</v>
      </c>
      <c r="K16" s="20" t="s">
        <v>3</v>
      </c>
      <c r="L16" t="s">
        <v>1464</v>
      </c>
      <c r="M16" s="20">
        <v>5.2</v>
      </c>
      <c r="N16" s="20">
        <v>3.3</v>
      </c>
      <c r="AE16">
        <f t="shared" si="0"/>
        <v>2001</v>
      </c>
      <c r="AT16" s="23"/>
      <c r="AZ16" s="23"/>
      <c r="BF16" s="23"/>
    </row>
    <row r="17" spans="1:31" x14ac:dyDescent="0.25">
      <c r="A17" s="7">
        <v>14</v>
      </c>
      <c r="B17" s="8">
        <v>36897</v>
      </c>
      <c r="C17" t="s">
        <v>3</v>
      </c>
      <c r="D17" t="s">
        <v>27</v>
      </c>
      <c r="E17" t="s">
        <v>9</v>
      </c>
      <c r="F17" t="s">
        <v>37</v>
      </c>
      <c r="G17" t="s">
        <v>17</v>
      </c>
      <c r="H17" s="136" t="s">
        <v>1500</v>
      </c>
      <c r="I17" t="s">
        <v>1454</v>
      </c>
      <c r="J17" s="20">
        <v>39</v>
      </c>
      <c r="K17" s="20" t="s">
        <v>3</v>
      </c>
      <c r="L17" t="s">
        <v>1464</v>
      </c>
      <c r="M17" s="20">
        <v>11.92</v>
      </c>
      <c r="N17" s="20">
        <v>8.58</v>
      </c>
      <c r="AE17">
        <f t="shared" si="0"/>
        <v>2001</v>
      </c>
    </row>
    <row r="18" spans="1:31" x14ac:dyDescent="0.25">
      <c r="A18" s="7">
        <v>15</v>
      </c>
      <c r="B18" s="8">
        <v>36897</v>
      </c>
      <c r="C18" t="s">
        <v>3</v>
      </c>
      <c r="D18" t="s">
        <v>38</v>
      </c>
      <c r="E18" t="s">
        <v>9</v>
      </c>
      <c r="F18" t="s">
        <v>39</v>
      </c>
      <c r="G18" t="s">
        <v>14</v>
      </c>
      <c r="H18" s="135" t="s">
        <v>1501</v>
      </c>
      <c r="I18" t="s">
        <v>1455</v>
      </c>
      <c r="J18" s="20">
        <v>36</v>
      </c>
      <c r="K18" s="20" t="s">
        <v>9</v>
      </c>
      <c r="L18" t="s">
        <v>1464</v>
      </c>
      <c r="M18" s="20">
        <v>3.96</v>
      </c>
      <c r="N18" s="20">
        <v>5.54</v>
      </c>
      <c r="AE18">
        <f t="shared" si="0"/>
        <v>2001</v>
      </c>
    </row>
    <row r="19" spans="1:31" x14ac:dyDescent="0.25">
      <c r="A19" s="7">
        <v>16</v>
      </c>
      <c r="B19" s="8">
        <v>36897</v>
      </c>
      <c r="C19" t="s">
        <v>3</v>
      </c>
      <c r="D19" t="s">
        <v>8</v>
      </c>
      <c r="E19" t="s">
        <v>9</v>
      </c>
      <c r="F19" t="s">
        <v>40</v>
      </c>
      <c r="G19" t="s">
        <v>14</v>
      </c>
      <c r="H19" s="135" t="s">
        <v>1492</v>
      </c>
      <c r="I19" t="s">
        <v>1456</v>
      </c>
      <c r="J19" s="20">
        <v>12</v>
      </c>
      <c r="K19" s="20" t="s">
        <v>3</v>
      </c>
      <c r="L19" t="s">
        <v>1464</v>
      </c>
      <c r="M19" s="20">
        <v>4.3599999999999994</v>
      </c>
      <c r="N19" s="20">
        <v>2.64</v>
      </c>
      <c r="O19" t="s">
        <v>3</v>
      </c>
      <c r="P19" s="13" t="s">
        <v>177</v>
      </c>
      <c r="Q19" t="s">
        <v>9</v>
      </c>
      <c r="R19" t="s">
        <v>169</v>
      </c>
      <c r="S19" t="s">
        <v>1465</v>
      </c>
      <c r="U19" t="s">
        <v>1465</v>
      </c>
      <c r="W19" t="s">
        <v>1465</v>
      </c>
      <c r="Y19" t="s">
        <v>1465</v>
      </c>
      <c r="AA19" t="s">
        <v>1465</v>
      </c>
      <c r="AC19" t="s">
        <v>1465</v>
      </c>
      <c r="AE19">
        <f t="shared" si="0"/>
        <v>2001</v>
      </c>
    </row>
    <row r="20" spans="1:31" x14ac:dyDescent="0.25">
      <c r="A20" s="7">
        <v>17</v>
      </c>
      <c r="B20" s="8">
        <v>36897</v>
      </c>
      <c r="C20" t="s">
        <v>3</v>
      </c>
      <c r="D20" t="s">
        <v>25</v>
      </c>
      <c r="E20" t="s">
        <v>9</v>
      </c>
      <c r="F20" t="s">
        <v>37</v>
      </c>
      <c r="G20" t="s">
        <v>17</v>
      </c>
      <c r="H20" s="136" t="s">
        <v>1502</v>
      </c>
      <c r="I20" t="s">
        <v>1454</v>
      </c>
      <c r="J20" s="20">
        <v>66</v>
      </c>
      <c r="K20" s="20" t="s">
        <v>9</v>
      </c>
      <c r="L20" t="s">
        <v>1464</v>
      </c>
      <c r="M20" s="20">
        <v>14.52</v>
      </c>
      <c r="N20" s="20">
        <v>19.48</v>
      </c>
      <c r="AE20">
        <f t="shared" si="0"/>
        <v>2001</v>
      </c>
    </row>
    <row r="21" spans="1:31" x14ac:dyDescent="0.25">
      <c r="A21" s="7">
        <v>18</v>
      </c>
      <c r="B21" s="8">
        <v>36897</v>
      </c>
      <c r="C21" t="s">
        <v>3</v>
      </c>
      <c r="D21" t="s">
        <v>41</v>
      </c>
      <c r="E21" t="s">
        <v>9</v>
      </c>
      <c r="F21" t="s">
        <v>42</v>
      </c>
      <c r="G21" t="s">
        <v>11</v>
      </c>
      <c r="H21" s="136" t="s">
        <v>1496</v>
      </c>
      <c r="I21" t="s">
        <v>1454</v>
      </c>
      <c r="J21" s="20">
        <v>17</v>
      </c>
      <c r="K21" s="20" t="s">
        <v>3</v>
      </c>
      <c r="L21" t="s">
        <v>1464</v>
      </c>
      <c r="M21" s="20">
        <v>5.76</v>
      </c>
      <c r="N21" s="20">
        <v>3.74</v>
      </c>
      <c r="AE21">
        <f t="shared" si="0"/>
        <v>2001</v>
      </c>
    </row>
    <row r="22" spans="1:31" x14ac:dyDescent="0.25">
      <c r="A22" s="7">
        <v>19</v>
      </c>
      <c r="B22" s="8">
        <v>36897</v>
      </c>
      <c r="C22" t="s">
        <v>3</v>
      </c>
      <c r="D22" t="s">
        <v>43</v>
      </c>
      <c r="E22" t="s">
        <v>9</v>
      </c>
      <c r="F22" t="s">
        <v>44</v>
      </c>
      <c r="G22" t="s">
        <v>14</v>
      </c>
      <c r="H22" s="135" t="s">
        <v>1496</v>
      </c>
      <c r="I22" t="s">
        <v>1454</v>
      </c>
      <c r="J22" s="20">
        <v>30</v>
      </c>
      <c r="K22" s="20" t="s">
        <v>3</v>
      </c>
      <c r="L22" t="s">
        <v>1464</v>
      </c>
      <c r="M22" s="20">
        <v>9.4</v>
      </c>
      <c r="N22" s="20">
        <v>6.6</v>
      </c>
      <c r="AE22">
        <f t="shared" si="0"/>
        <v>2001</v>
      </c>
    </row>
    <row r="23" spans="1:31" x14ac:dyDescent="0.25">
      <c r="A23" s="7">
        <v>20</v>
      </c>
      <c r="B23" s="8">
        <v>36897</v>
      </c>
      <c r="C23" t="s">
        <v>3</v>
      </c>
      <c r="D23" t="s">
        <v>43</v>
      </c>
      <c r="E23" t="s">
        <v>9</v>
      </c>
      <c r="F23" t="s">
        <v>45</v>
      </c>
      <c r="G23" t="s">
        <v>24</v>
      </c>
      <c r="H23" s="136" t="s">
        <v>1496</v>
      </c>
      <c r="I23" t="s">
        <v>1454</v>
      </c>
      <c r="J23" s="20">
        <v>41</v>
      </c>
      <c r="K23" s="20" t="s">
        <v>9</v>
      </c>
      <c r="L23" t="s">
        <v>1464</v>
      </c>
      <c r="M23" s="20">
        <v>9.02</v>
      </c>
      <c r="N23" s="20">
        <v>12.48</v>
      </c>
      <c r="AE23">
        <f t="shared" si="0"/>
        <v>2001</v>
      </c>
    </row>
    <row r="24" spans="1:31" x14ac:dyDescent="0.25">
      <c r="A24" s="7">
        <v>21</v>
      </c>
      <c r="B24" s="8">
        <v>36897</v>
      </c>
      <c r="C24" t="s">
        <v>3</v>
      </c>
      <c r="D24" t="s">
        <v>46</v>
      </c>
      <c r="E24" t="s">
        <v>9</v>
      </c>
      <c r="F24" s="15" t="s">
        <v>28</v>
      </c>
      <c r="G24" t="s">
        <v>24</v>
      </c>
      <c r="H24" s="135" t="s">
        <v>1493</v>
      </c>
      <c r="I24" t="s">
        <v>1454</v>
      </c>
      <c r="J24" s="20">
        <v>36</v>
      </c>
      <c r="K24" s="20" t="s">
        <v>3</v>
      </c>
      <c r="L24" t="s">
        <v>1464</v>
      </c>
      <c r="M24" s="20">
        <v>11.08</v>
      </c>
      <c r="N24" s="20">
        <v>7.92</v>
      </c>
      <c r="AE24">
        <f t="shared" si="0"/>
        <v>2001</v>
      </c>
    </row>
    <row r="25" spans="1:31" x14ac:dyDescent="0.25">
      <c r="A25" s="7">
        <v>22</v>
      </c>
      <c r="B25" s="8">
        <v>36898</v>
      </c>
      <c r="C25" t="s">
        <v>3</v>
      </c>
      <c r="D25" t="s">
        <v>47</v>
      </c>
      <c r="E25" t="s">
        <v>9</v>
      </c>
      <c r="F25" t="s">
        <v>48</v>
      </c>
      <c r="G25" t="s">
        <v>14</v>
      </c>
      <c r="H25" s="135" t="s">
        <v>1503</v>
      </c>
      <c r="I25" t="s">
        <v>1454</v>
      </c>
      <c r="J25" s="20">
        <v>6</v>
      </c>
      <c r="K25" s="20" t="s">
        <v>3</v>
      </c>
      <c r="L25" t="s">
        <v>1464</v>
      </c>
      <c r="M25" s="20">
        <v>2.6799999999999997</v>
      </c>
      <c r="N25" s="20">
        <v>1.32</v>
      </c>
      <c r="AE25">
        <f t="shared" si="0"/>
        <v>2001</v>
      </c>
    </row>
    <row r="26" spans="1:31" x14ac:dyDescent="0.25">
      <c r="A26" s="7">
        <v>23</v>
      </c>
      <c r="B26" s="8">
        <v>36898</v>
      </c>
      <c r="C26" t="s">
        <v>3</v>
      </c>
      <c r="D26" t="s">
        <v>49</v>
      </c>
      <c r="E26" t="s">
        <v>9</v>
      </c>
      <c r="F26" t="s">
        <v>50</v>
      </c>
      <c r="G26" t="s">
        <v>17</v>
      </c>
      <c r="H26" s="135" t="s">
        <v>1504</v>
      </c>
      <c r="I26" t="s">
        <v>1455</v>
      </c>
      <c r="J26" s="20">
        <v>20</v>
      </c>
      <c r="K26" s="20" t="s">
        <v>9</v>
      </c>
      <c r="L26" t="s">
        <v>1464</v>
      </c>
      <c r="M26" s="20">
        <v>2.2000000000000002</v>
      </c>
      <c r="N26" s="20">
        <v>3.3</v>
      </c>
      <c r="AE26">
        <f t="shared" si="0"/>
        <v>2001</v>
      </c>
    </row>
    <row r="27" spans="1:31" x14ac:dyDescent="0.25">
      <c r="A27" s="7">
        <v>24</v>
      </c>
      <c r="B27" s="8">
        <v>36898</v>
      </c>
      <c r="C27" t="s">
        <v>3</v>
      </c>
      <c r="D27" t="s">
        <v>51</v>
      </c>
      <c r="E27" t="s">
        <v>9</v>
      </c>
      <c r="F27" t="s">
        <v>48</v>
      </c>
      <c r="G27" t="s">
        <v>14</v>
      </c>
      <c r="H27" s="135" t="s">
        <v>1503</v>
      </c>
      <c r="I27" t="s">
        <v>1454</v>
      </c>
      <c r="J27" s="20">
        <v>12</v>
      </c>
      <c r="K27" s="20" t="s">
        <v>3</v>
      </c>
      <c r="L27" t="s">
        <v>1464</v>
      </c>
      <c r="M27" s="20">
        <v>4.3599999999999994</v>
      </c>
      <c r="N27" s="20">
        <v>2.64</v>
      </c>
      <c r="AE27">
        <f t="shared" si="0"/>
        <v>2001</v>
      </c>
    </row>
    <row r="28" spans="1:31" x14ac:dyDescent="0.25">
      <c r="A28" s="7">
        <v>25</v>
      </c>
      <c r="B28" s="8">
        <v>36898</v>
      </c>
      <c r="C28" t="s">
        <v>3</v>
      </c>
      <c r="D28" t="s">
        <v>25</v>
      </c>
      <c r="E28" t="s">
        <v>9</v>
      </c>
      <c r="F28" t="s">
        <v>52</v>
      </c>
      <c r="G28" t="s">
        <v>11</v>
      </c>
      <c r="H28" s="135" t="s">
        <v>1505</v>
      </c>
      <c r="I28" t="s">
        <v>1454</v>
      </c>
      <c r="J28" s="20">
        <v>19</v>
      </c>
      <c r="K28" s="20" t="s">
        <v>3</v>
      </c>
      <c r="L28" t="s">
        <v>1464</v>
      </c>
      <c r="M28" s="20">
        <v>6.32</v>
      </c>
      <c r="N28" s="20">
        <v>4.18</v>
      </c>
      <c r="AE28">
        <f t="shared" si="0"/>
        <v>2001</v>
      </c>
    </row>
    <row r="29" spans="1:31" x14ac:dyDescent="0.25">
      <c r="A29" s="7">
        <v>26</v>
      </c>
      <c r="B29" s="8">
        <v>36898</v>
      </c>
      <c r="C29" t="s">
        <v>3</v>
      </c>
      <c r="D29" t="s">
        <v>46</v>
      </c>
      <c r="E29" t="s">
        <v>9</v>
      </c>
      <c r="F29" t="s">
        <v>53</v>
      </c>
      <c r="G29" t="s">
        <v>14</v>
      </c>
      <c r="H29" s="135" t="s">
        <v>1491</v>
      </c>
      <c r="I29" t="s">
        <v>1454</v>
      </c>
      <c r="J29" s="20">
        <v>34</v>
      </c>
      <c r="K29" s="20" t="s">
        <v>9</v>
      </c>
      <c r="L29" t="s">
        <v>1464</v>
      </c>
      <c r="M29" s="20">
        <v>7.48</v>
      </c>
      <c r="N29" s="20">
        <v>10.52</v>
      </c>
      <c r="AE29">
        <f t="shared" si="0"/>
        <v>2001</v>
      </c>
    </row>
    <row r="30" spans="1:31" x14ac:dyDescent="0.25">
      <c r="A30" s="7">
        <v>27</v>
      </c>
      <c r="B30" s="8">
        <v>36898</v>
      </c>
      <c r="C30" t="s">
        <v>3</v>
      </c>
      <c r="D30" t="s">
        <v>54</v>
      </c>
      <c r="E30" t="s">
        <v>9</v>
      </c>
      <c r="F30" t="s">
        <v>55</v>
      </c>
      <c r="G30" t="s">
        <v>14</v>
      </c>
      <c r="H30" s="135" t="s">
        <v>1506</v>
      </c>
      <c r="I30" t="s">
        <v>1455</v>
      </c>
      <c r="J30" s="20">
        <v>6</v>
      </c>
      <c r="K30" s="20" t="s">
        <v>9</v>
      </c>
      <c r="L30" t="s">
        <v>1464</v>
      </c>
      <c r="M30" s="20">
        <v>0.66</v>
      </c>
      <c r="N30" s="20">
        <v>1.3399999999999999</v>
      </c>
      <c r="AE30">
        <f t="shared" si="0"/>
        <v>2001</v>
      </c>
    </row>
    <row r="31" spans="1:31" x14ac:dyDescent="0.25">
      <c r="A31" s="7">
        <v>28</v>
      </c>
      <c r="B31" s="8">
        <v>36898</v>
      </c>
      <c r="C31" t="s">
        <v>3</v>
      </c>
      <c r="D31" t="s">
        <v>27</v>
      </c>
      <c r="E31" t="s">
        <v>9</v>
      </c>
      <c r="F31" t="s">
        <v>13</v>
      </c>
      <c r="G31" t="s">
        <v>14</v>
      </c>
      <c r="H31" s="135" t="s">
        <v>1507</v>
      </c>
      <c r="I31" t="s">
        <v>1454</v>
      </c>
      <c r="J31" s="20">
        <v>33</v>
      </c>
      <c r="K31" s="20" t="s">
        <v>9</v>
      </c>
      <c r="L31" t="s">
        <v>1464</v>
      </c>
      <c r="M31" s="20">
        <v>7.26</v>
      </c>
      <c r="N31" s="20">
        <v>10.24</v>
      </c>
      <c r="AE31">
        <f t="shared" si="0"/>
        <v>2001</v>
      </c>
    </row>
    <row r="32" spans="1:31" x14ac:dyDescent="0.25">
      <c r="A32" s="7">
        <v>29</v>
      </c>
      <c r="B32" s="8">
        <v>36898</v>
      </c>
      <c r="C32" t="s">
        <v>3</v>
      </c>
      <c r="D32" t="s">
        <v>56</v>
      </c>
      <c r="E32" t="s">
        <v>9</v>
      </c>
      <c r="F32" t="s">
        <v>22</v>
      </c>
      <c r="G32" t="s">
        <v>17</v>
      </c>
      <c r="H32" s="136" t="s">
        <v>1496</v>
      </c>
      <c r="I32" t="s">
        <v>1454</v>
      </c>
      <c r="J32" s="20">
        <v>10</v>
      </c>
      <c r="K32" s="20" t="s">
        <v>9</v>
      </c>
      <c r="L32" t="s">
        <v>1463</v>
      </c>
      <c r="M32" s="20">
        <v>2.4</v>
      </c>
      <c r="N32" s="20">
        <v>3.6</v>
      </c>
      <c r="AE32">
        <f t="shared" si="0"/>
        <v>2001</v>
      </c>
    </row>
    <row r="33" spans="1:31" x14ac:dyDescent="0.25">
      <c r="A33" s="7">
        <v>30</v>
      </c>
      <c r="B33" s="8">
        <v>36898</v>
      </c>
      <c r="C33" t="s">
        <v>3</v>
      </c>
      <c r="D33" t="s">
        <v>39</v>
      </c>
      <c r="E33" t="s">
        <v>9</v>
      </c>
      <c r="F33" t="s">
        <v>57</v>
      </c>
      <c r="G33" t="s">
        <v>24</v>
      </c>
      <c r="H33" s="135" t="s">
        <v>1497</v>
      </c>
      <c r="I33" t="s">
        <v>1454</v>
      </c>
      <c r="J33" s="20">
        <v>21</v>
      </c>
      <c r="K33" s="20" t="s">
        <v>3</v>
      </c>
      <c r="L33" t="s">
        <v>1464</v>
      </c>
      <c r="M33" s="20">
        <v>6.88</v>
      </c>
      <c r="N33" s="20">
        <v>4.62</v>
      </c>
      <c r="AE33">
        <f t="shared" si="0"/>
        <v>2001</v>
      </c>
    </row>
    <row r="34" spans="1:31" x14ac:dyDescent="0.25">
      <c r="A34" s="7">
        <v>31</v>
      </c>
      <c r="B34" s="8">
        <v>36898</v>
      </c>
      <c r="C34" t="s">
        <v>3</v>
      </c>
      <c r="D34" t="s">
        <v>56</v>
      </c>
      <c r="E34" t="s">
        <v>9</v>
      </c>
      <c r="F34" t="s">
        <v>58</v>
      </c>
      <c r="G34" t="s">
        <v>24</v>
      </c>
      <c r="H34" s="135" t="s">
        <v>1508</v>
      </c>
      <c r="I34" t="s">
        <v>1454</v>
      </c>
      <c r="J34" s="20">
        <v>8</v>
      </c>
      <c r="K34" s="20" t="s">
        <v>9</v>
      </c>
      <c r="L34" t="s">
        <v>1464</v>
      </c>
      <c r="M34" s="20">
        <v>1.76</v>
      </c>
      <c r="N34" s="20">
        <v>3.24</v>
      </c>
      <c r="AE34">
        <f t="shared" si="0"/>
        <v>2001</v>
      </c>
    </row>
    <row r="35" spans="1:31" x14ac:dyDescent="0.25">
      <c r="A35" s="7">
        <v>32</v>
      </c>
      <c r="B35" s="8">
        <v>36899</v>
      </c>
      <c r="C35" t="s">
        <v>3</v>
      </c>
      <c r="D35" t="s">
        <v>59</v>
      </c>
      <c r="E35" t="s">
        <v>9</v>
      </c>
      <c r="F35" t="s">
        <v>60</v>
      </c>
      <c r="G35" t="s">
        <v>11</v>
      </c>
      <c r="H35" s="135" t="s">
        <v>1509</v>
      </c>
      <c r="I35" t="s">
        <v>1454</v>
      </c>
      <c r="J35" s="20">
        <v>85</v>
      </c>
      <c r="K35" s="20" t="s">
        <v>9</v>
      </c>
      <c r="L35" t="s">
        <v>1464</v>
      </c>
      <c r="M35" s="20">
        <v>18.7</v>
      </c>
      <c r="N35" s="20">
        <v>24.8</v>
      </c>
      <c r="AE35">
        <f t="shared" si="0"/>
        <v>2001</v>
      </c>
    </row>
    <row r="36" spans="1:31" x14ac:dyDescent="0.25">
      <c r="A36" s="7">
        <v>33</v>
      </c>
      <c r="B36" s="8">
        <v>36899</v>
      </c>
      <c r="C36" t="s">
        <v>3</v>
      </c>
      <c r="D36" t="s">
        <v>61</v>
      </c>
      <c r="E36" t="s">
        <v>9</v>
      </c>
      <c r="F36" t="s">
        <v>62</v>
      </c>
      <c r="G36" t="s">
        <v>14</v>
      </c>
      <c r="H36" s="135" t="s">
        <v>1491</v>
      </c>
      <c r="I36" t="s">
        <v>1454</v>
      </c>
      <c r="J36" s="20">
        <v>36</v>
      </c>
      <c r="K36" s="20" t="s">
        <v>3</v>
      </c>
      <c r="L36" t="s">
        <v>1464</v>
      </c>
      <c r="M36" s="20">
        <v>11.08</v>
      </c>
      <c r="N36" s="20">
        <v>7.92</v>
      </c>
      <c r="AE36">
        <f t="shared" si="0"/>
        <v>2001</v>
      </c>
    </row>
    <row r="37" spans="1:31" x14ac:dyDescent="0.25">
      <c r="A37" s="7">
        <v>34</v>
      </c>
      <c r="B37" s="8">
        <v>36899</v>
      </c>
      <c r="C37" t="s">
        <v>3</v>
      </c>
      <c r="D37" t="s">
        <v>49</v>
      </c>
      <c r="E37" t="s">
        <v>9</v>
      </c>
      <c r="F37" t="s">
        <v>63</v>
      </c>
      <c r="G37" t="s">
        <v>14</v>
      </c>
      <c r="H37" s="135" t="s">
        <v>1510</v>
      </c>
      <c r="I37" t="s">
        <v>1457</v>
      </c>
      <c r="J37" s="20">
        <v>2</v>
      </c>
      <c r="K37" s="20" t="s">
        <v>1465</v>
      </c>
      <c r="L37" t="s">
        <v>1466</v>
      </c>
      <c r="M37" s="20">
        <v>0.25</v>
      </c>
      <c r="N37" s="20">
        <v>0.25</v>
      </c>
      <c r="O37" t="s">
        <v>3</v>
      </c>
      <c r="P37" s="13" t="s">
        <v>61</v>
      </c>
      <c r="Q37" t="s">
        <v>9</v>
      </c>
      <c r="R37" t="s">
        <v>27</v>
      </c>
      <c r="S37" t="s">
        <v>9</v>
      </c>
      <c r="T37" t="s">
        <v>128</v>
      </c>
      <c r="U37" t="s">
        <v>1465</v>
      </c>
      <c r="W37" t="s">
        <v>1465</v>
      </c>
      <c r="Y37" t="s">
        <v>1465</v>
      </c>
      <c r="AA37" t="s">
        <v>1465</v>
      </c>
      <c r="AC37" t="s">
        <v>1465</v>
      </c>
      <c r="AE37">
        <f t="shared" si="0"/>
        <v>2001</v>
      </c>
    </row>
    <row r="38" spans="1:31" x14ac:dyDescent="0.25">
      <c r="A38" s="7">
        <v>35</v>
      </c>
      <c r="B38" s="8">
        <v>36899</v>
      </c>
      <c r="C38" t="s">
        <v>3</v>
      </c>
      <c r="D38" t="s">
        <v>59</v>
      </c>
      <c r="E38" t="s">
        <v>9</v>
      </c>
      <c r="F38" t="s">
        <v>60</v>
      </c>
      <c r="G38" t="s">
        <v>17</v>
      </c>
      <c r="H38" s="136" t="s">
        <v>1500</v>
      </c>
      <c r="I38" t="s">
        <v>1454</v>
      </c>
      <c r="J38" s="20">
        <v>46</v>
      </c>
      <c r="K38" s="20" t="s">
        <v>9</v>
      </c>
      <c r="L38" t="s">
        <v>1464</v>
      </c>
      <c r="M38" s="20">
        <v>10.120000000000001</v>
      </c>
      <c r="N38" s="20">
        <v>13.879999999999999</v>
      </c>
      <c r="AE38">
        <f t="shared" si="0"/>
        <v>2001</v>
      </c>
    </row>
    <row r="39" spans="1:31" x14ac:dyDescent="0.25">
      <c r="A39" s="7">
        <v>36</v>
      </c>
      <c r="B39" s="8">
        <v>36899</v>
      </c>
      <c r="C39" t="s">
        <v>3</v>
      </c>
      <c r="D39" t="s">
        <v>59</v>
      </c>
      <c r="E39" t="s">
        <v>9</v>
      </c>
      <c r="F39" t="s">
        <v>64</v>
      </c>
      <c r="G39" t="s">
        <v>14</v>
      </c>
      <c r="H39" s="135" t="s">
        <v>1507</v>
      </c>
      <c r="I39" t="s">
        <v>1454</v>
      </c>
      <c r="J39" s="20">
        <v>20</v>
      </c>
      <c r="K39" s="20" t="s">
        <v>9</v>
      </c>
      <c r="L39" t="s">
        <v>1464</v>
      </c>
      <c r="M39" s="20">
        <v>4.4000000000000004</v>
      </c>
      <c r="N39" s="20">
        <v>6.6</v>
      </c>
      <c r="AE39">
        <f t="shared" si="0"/>
        <v>2001</v>
      </c>
    </row>
    <row r="40" spans="1:31" x14ac:dyDescent="0.25">
      <c r="A40" s="7">
        <v>37</v>
      </c>
      <c r="B40" s="8">
        <v>36899</v>
      </c>
      <c r="C40" t="s">
        <v>3</v>
      </c>
      <c r="D40" t="s">
        <v>54</v>
      </c>
      <c r="E40" t="s">
        <v>9</v>
      </c>
      <c r="F40" s="16" t="s">
        <v>35</v>
      </c>
      <c r="G40" t="s">
        <v>65</v>
      </c>
      <c r="H40" s="135" t="s">
        <v>1511</v>
      </c>
      <c r="I40" t="s">
        <v>1454</v>
      </c>
      <c r="J40" s="20">
        <v>9</v>
      </c>
      <c r="K40" s="20" t="s">
        <v>3</v>
      </c>
      <c r="L40" t="s">
        <v>1464</v>
      </c>
      <c r="M40" s="20">
        <v>3.52</v>
      </c>
      <c r="N40" s="20">
        <v>1.98</v>
      </c>
      <c r="AE40">
        <f t="shared" si="0"/>
        <v>2001</v>
      </c>
    </row>
    <row r="41" spans="1:31" x14ac:dyDescent="0.25">
      <c r="A41" s="7">
        <v>38</v>
      </c>
      <c r="B41" s="8">
        <v>36901</v>
      </c>
      <c r="C41" t="s">
        <v>3</v>
      </c>
      <c r="D41" t="s">
        <v>49</v>
      </c>
      <c r="E41" t="s">
        <v>9</v>
      </c>
      <c r="F41" t="s">
        <v>66</v>
      </c>
      <c r="G41" t="s">
        <v>65</v>
      </c>
      <c r="H41" s="135" t="s">
        <v>1512</v>
      </c>
      <c r="I41" t="s">
        <v>1454</v>
      </c>
      <c r="J41" s="20">
        <v>91</v>
      </c>
      <c r="K41" s="20" t="s">
        <v>1465</v>
      </c>
      <c r="L41" t="s">
        <v>1466</v>
      </c>
      <c r="M41" s="20">
        <v>22.75</v>
      </c>
      <c r="N41" s="20">
        <v>22.75</v>
      </c>
      <c r="AE41">
        <f t="shared" si="0"/>
        <v>2001</v>
      </c>
    </row>
    <row r="42" spans="1:31" x14ac:dyDescent="0.25">
      <c r="A42" s="7">
        <v>39</v>
      </c>
      <c r="B42" s="8">
        <v>36901</v>
      </c>
      <c r="C42" t="s">
        <v>3</v>
      </c>
      <c r="D42" t="s">
        <v>54</v>
      </c>
      <c r="E42" t="s">
        <v>9</v>
      </c>
      <c r="F42" t="s">
        <v>55</v>
      </c>
      <c r="G42" t="s">
        <v>14</v>
      </c>
      <c r="H42" s="135" t="s">
        <v>1513</v>
      </c>
      <c r="I42" t="s">
        <v>1455</v>
      </c>
      <c r="J42" s="20">
        <v>6</v>
      </c>
      <c r="K42" s="20" t="s">
        <v>9</v>
      </c>
      <c r="L42" t="s">
        <v>1464</v>
      </c>
      <c r="M42" s="20">
        <v>0.66</v>
      </c>
      <c r="N42" s="20">
        <v>1.3399999999999999</v>
      </c>
      <c r="AE42">
        <f t="shared" si="0"/>
        <v>2001</v>
      </c>
    </row>
    <row r="43" spans="1:31" x14ac:dyDescent="0.25">
      <c r="A43" s="7">
        <v>40</v>
      </c>
      <c r="B43" s="8">
        <v>36901</v>
      </c>
      <c r="C43" t="s">
        <v>3</v>
      </c>
      <c r="D43" t="s">
        <v>63</v>
      </c>
      <c r="E43" t="s">
        <v>9</v>
      </c>
      <c r="F43" t="s">
        <v>67</v>
      </c>
      <c r="G43" t="s">
        <v>65</v>
      </c>
      <c r="H43" s="135" t="s">
        <v>1514</v>
      </c>
      <c r="I43" t="s">
        <v>1454</v>
      </c>
      <c r="J43" s="20">
        <v>16</v>
      </c>
      <c r="K43" s="20" t="s">
        <v>9</v>
      </c>
      <c r="L43" t="s">
        <v>1464</v>
      </c>
      <c r="M43" s="20">
        <v>3.52</v>
      </c>
      <c r="N43" s="20">
        <v>5.48</v>
      </c>
      <c r="AE43">
        <f t="shared" si="0"/>
        <v>2001</v>
      </c>
    </row>
    <row r="44" spans="1:31" x14ac:dyDescent="0.25">
      <c r="A44" s="7">
        <v>41</v>
      </c>
      <c r="B44" s="8">
        <v>36901</v>
      </c>
      <c r="C44" t="s">
        <v>3</v>
      </c>
      <c r="D44" t="s">
        <v>68</v>
      </c>
      <c r="E44" t="s">
        <v>9</v>
      </c>
      <c r="F44" t="s">
        <v>66</v>
      </c>
      <c r="G44" t="s">
        <v>11</v>
      </c>
      <c r="H44" s="135" t="s">
        <v>1509</v>
      </c>
      <c r="I44" t="s">
        <v>1454</v>
      </c>
      <c r="J44" s="20">
        <v>36</v>
      </c>
      <c r="K44" s="20" t="s">
        <v>9</v>
      </c>
      <c r="L44" t="s">
        <v>1464</v>
      </c>
      <c r="M44" s="20">
        <v>7.92</v>
      </c>
      <c r="N44" s="20">
        <v>11.08</v>
      </c>
      <c r="AE44">
        <f t="shared" si="0"/>
        <v>2001</v>
      </c>
    </row>
    <row r="45" spans="1:31" x14ac:dyDescent="0.25">
      <c r="A45" s="7">
        <v>42</v>
      </c>
      <c r="B45" s="8">
        <v>36901</v>
      </c>
      <c r="C45" t="s">
        <v>3</v>
      </c>
      <c r="D45" t="s">
        <v>69</v>
      </c>
      <c r="E45" t="s">
        <v>9</v>
      </c>
      <c r="F45" t="s">
        <v>55</v>
      </c>
      <c r="G45" t="s">
        <v>11</v>
      </c>
      <c r="H45" s="135" t="s">
        <v>1515</v>
      </c>
      <c r="I45" t="s">
        <v>1454</v>
      </c>
      <c r="J45" s="20">
        <v>19</v>
      </c>
      <c r="K45" s="20" t="s">
        <v>9</v>
      </c>
      <c r="L45" t="s">
        <v>1464</v>
      </c>
      <c r="M45" s="20">
        <v>4.18</v>
      </c>
      <c r="N45" s="20">
        <v>6.32</v>
      </c>
      <c r="AE45">
        <f t="shared" si="0"/>
        <v>2001</v>
      </c>
    </row>
    <row r="46" spans="1:31" x14ac:dyDescent="0.25">
      <c r="A46" s="7">
        <v>43</v>
      </c>
      <c r="B46" s="8">
        <v>36901</v>
      </c>
      <c r="C46" t="s">
        <v>3</v>
      </c>
      <c r="D46" t="s">
        <v>63</v>
      </c>
      <c r="E46" t="s">
        <v>9</v>
      </c>
      <c r="F46" t="s">
        <v>70</v>
      </c>
      <c r="G46" t="s">
        <v>14</v>
      </c>
      <c r="H46" s="135" t="s">
        <v>1516</v>
      </c>
      <c r="I46" t="s">
        <v>1454</v>
      </c>
      <c r="J46" s="20">
        <v>12</v>
      </c>
      <c r="K46" s="20" t="s">
        <v>9</v>
      </c>
      <c r="L46" t="s">
        <v>1463</v>
      </c>
      <c r="M46" s="20">
        <v>2.88</v>
      </c>
      <c r="N46" s="20">
        <v>4.12</v>
      </c>
      <c r="AE46">
        <f t="shared" si="0"/>
        <v>2001</v>
      </c>
    </row>
    <row r="47" spans="1:31" x14ac:dyDescent="0.25">
      <c r="A47" s="7">
        <v>44</v>
      </c>
      <c r="B47" s="8">
        <v>36901</v>
      </c>
      <c r="C47" t="s">
        <v>3</v>
      </c>
      <c r="D47" t="s">
        <v>46</v>
      </c>
      <c r="E47" t="s">
        <v>9</v>
      </c>
      <c r="F47" t="s">
        <v>71</v>
      </c>
      <c r="G47" t="s">
        <v>14</v>
      </c>
      <c r="H47" s="135" t="s">
        <v>1507</v>
      </c>
      <c r="I47" t="s">
        <v>1454</v>
      </c>
      <c r="J47" s="20">
        <v>40</v>
      </c>
      <c r="K47" s="20" t="s">
        <v>1465</v>
      </c>
      <c r="L47" t="s">
        <v>1466</v>
      </c>
      <c r="M47" s="20">
        <v>10</v>
      </c>
      <c r="N47" s="20">
        <v>10</v>
      </c>
      <c r="AE47">
        <f t="shared" si="0"/>
        <v>2001</v>
      </c>
    </row>
    <row r="48" spans="1:31" x14ac:dyDescent="0.25">
      <c r="A48" s="7">
        <v>45</v>
      </c>
      <c r="B48" s="8">
        <v>36902</v>
      </c>
      <c r="C48" t="s">
        <v>3</v>
      </c>
      <c r="D48" t="s">
        <v>72</v>
      </c>
      <c r="E48" t="s">
        <v>9</v>
      </c>
      <c r="F48" s="15" t="s">
        <v>28</v>
      </c>
      <c r="G48" t="s">
        <v>11</v>
      </c>
      <c r="H48" s="135" t="s">
        <v>1509</v>
      </c>
      <c r="I48" t="s">
        <v>1454</v>
      </c>
      <c r="J48" s="20">
        <v>40</v>
      </c>
      <c r="K48" s="20" t="s">
        <v>3</v>
      </c>
      <c r="L48" t="s">
        <v>1464</v>
      </c>
      <c r="M48" s="20">
        <v>12.2</v>
      </c>
      <c r="N48" s="20">
        <v>8.8000000000000007</v>
      </c>
      <c r="AE48">
        <f t="shared" si="0"/>
        <v>2001</v>
      </c>
    </row>
    <row r="49" spans="1:31" x14ac:dyDescent="0.25">
      <c r="A49" s="7">
        <v>46</v>
      </c>
      <c r="B49" s="8">
        <v>36902</v>
      </c>
      <c r="C49" t="s">
        <v>3</v>
      </c>
      <c r="D49" t="s">
        <v>73</v>
      </c>
      <c r="E49" t="s">
        <v>9</v>
      </c>
      <c r="F49" t="s">
        <v>74</v>
      </c>
      <c r="G49" t="s">
        <v>14</v>
      </c>
      <c r="H49" s="135" t="s">
        <v>1517</v>
      </c>
      <c r="I49" t="s">
        <v>1454</v>
      </c>
      <c r="J49" s="20">
        <v>21</v>
      </c>
      <c r="K49" s="20" t="s">
        <v>3</v>
      </c>
      <c r="L49" t="s">
        <v>1464</v>
      </c>
      <c r="M49" s="20">
        <v>6.88</v>
      </c>
      <c r="N49" s="20">
        <v>4.62</v>
      </c>
      <c r="AE49">
        <f t="shared" si="0"/>
        <v>2001</v>
      </c>
    </row>
    <row r="50" spans="1:31" x14ac:dyDescent="0.25">
      <c r="A50" s="7">
        <v>47</v>
      </c>
      <c r="B50" s="8">
        <v>36902</v>
      </c>
      <c r="C50" t="s">
        <v>3</v>
      </c>
      <c r="D50" t="s">
        <v>75</v>
      </c>
      <c r="E50" t="s">
        <v>9</v>
      </c>
      <c r="F50" t="s">
        <v>76</v>
      </c>
      <c r="G50" t="s">
        <v>14</v>
      </c>
      <c r="H50" s="135" t="s">
        <v>1489</v>
      </c>
      <c r="I50" t="s">
        <v>1455</v>
      </c>
      <c r="J50" s="20">
        <v>12</v>
      </c>
      <c r="K50" s="20" t="s">
        <v>9</v>
      </c>
      <c r="L50" t="s">
        <v>1464</v>
      </c>
      <c r="M50" s="20">
        <v>1.32</v>
      </c>
      <c r="N50" s="20">
        <v>2.1799999999999997</v>
      </c>
      <c r="AE50">
        <f t="shared" si="0"/>
        <v>2001</v>
      </c>
    </row>
    <row r="51" spans="1:31" x14ac:dyDescent="0.25">
      <c r="A51" s="7">
        <v>48</v>
      </c>
      <c r="B51" s="8">
        <v>36902</v>
      </c>
      <c r="C51" t="s">
        <v>3</v>
      </c>
      <c r="D51" t="s">
        <v>77</v>
      </c>
      <c r="E51" t="s">
        <v>9</v>
      </c>
      <c r="F51" t="s">
        <v>78</v>
      </c>
      <c r="G51" t="s">
        <v>14</v>
      </c>
      <c r="H51" s="135" t="s">
        <v>1507</v>
      </c>
      <c r="I51" t="s">
        <v>1454</v>
      </c>
      <c r="J51" s="20">
        <v>142</v>
      </c>
      <c r="K51" s="20" t="s">
        <v>3</v>
      </c>
      <c r="L51" t="s">
        <v>1464</v>
      </c>
      <c r="M51" s="20">
        <v>40.76</v>
      </c>
      <c r="N51" s="20">
        <v>31.240000000000002</v>
      </c>
      <c r="AE51">
        <f t="shared" si="0"/>
        <v>2001</v>
      </c>
    </row>
    <row r="52" spans="1:31" x14ac:dyDescent="0.25">
      <c r="A52" s="7">
        <v>49</v>
      </c>
      <c r="B52" s="8">
        <v>36902</v>
      </c>
      <c r="C52" t="s">
        <v>3</v>
      </c>
      <c r="D52" t="s">
        <v>77</v>
      </c>
      <c r="E52" t="s">
        <v>9</v>
      </c>
      <c r="F52" t="s">
        <v>78</v>
      </c>
      <c r="G52" t="s">
        <v>65</v>
      </c>
      <c r="H52" s="135" t="s">
        <v>1511</v>
      </c>
      <c r="I52" t="s">
        <v>1454</v>
      </c>
      <c r="J52" s="20">
        <v>18</v>
      </c>
      <c r="K52" s="20" t="s">
        <v>3</v>
      </c>
      <c r="L52" t="s">
        <v>1464</v>
      </c>
      <c r="M52" s="20">
        <v>6.04</v>
      </c>
      <c r="N52" s="20">
        <v>3.96</v>
      </c>
      <c r="AE52">
        <f t="shared" si="0"/>
        <v>2001</v>
      </c>
    </row>
    <row r="53" spans="1:31" x14ac:dyDescent="0.25">
      <c r="A53" s="7">
        <v>50</v>
      </c>
      <c r="B53" s="8">
        <v>36902</v>
      </c>
      <c r="C53" t="s">
        <v>3</v>
      </c>
      <c r="D53" t="s">
        <v>73</v>
      </c>
      <c r="E53" t="s">
        <v>9</v>
      </c>
      <c r="F53" t="s">
        <v>79</v>
      </c>
      <c r="G53" t="s">
        <v>24</v>
      </c>
      <c r="H53" s="136" t="s">
        <v>1496</v>
      </c>
      <c r="I53" t="s">
        <v>1454</v>
      </c>
      <c r="J53" s="20">
        <v>33</v>
      </c>
      <c r="K53" s="20" t="s">
        <v>3</v>
      </c>
      <c r="L53" t="s">
        <v>1464</v>
      </c>
      <c r="M53" s="20">
        <v>10.24</v>
      </c>
      <c r="N53" s="20">
        <v>7.26</v>
      </c>
      <c r="AE53">
        <f t="shared" si="0"/>
        <v>2001</v>
      </c>
    </row>
    <row r="54" spans="1:31" x14ac:dyDescent="0.25">
      <c r="A54" s="7">
        <v>51</v>
      </c>
      <c r="B54" s="8">
        <v>36902</v>
      </c>
      <c r="C54" t="s">
        <v>3</v>
      </c>
      <c r="D54" t="s">
        <v>77</v>
      </c>
      <c r="E54" t="s">
        <v>9</v>
      </c>
      <c r="F54" t="s">
        <v>78</v>
      </c>
      <c r="G54" t="s">
        <v>24</v>
      </c>
      <c r="H54" s="135" t="s">
        <v>1493</v>
      </c>
      <c r="I54" t="s">
        <v>1454</v>
      </c>
      <c r="J54" s="20">
        <v>38</v>
      </c>
      <c r="K54" s="20" t="s">
        <v>9</v>
      </c>
      <c r="L54" t="s">
        <v>1464</v>
      </c>
      <c r="M54" s="20">
        <v>8.36</v>
      </c>
      <c r="N54" s="20">
        <v>11.64</v>
      </c>
      <c r="AE54">
        <f t="shared" si="0"/>
        <v>2001</v>
      </c>
    </row>
    <row r="55" spans="1:31" x14ac:dyDescent="0.25">
      <c r="A55" s="7">
        <v>52</v>
      </c>
      <c r="B55" s="8">
        <v>36904</v>
      </c>
      <c r="C55" t="s">
        <v>3</v>
      </c>
      <c r="D55" t="s">
        <v>39</v>
      </c>
      <c r="E55" t="s">
        <v>9</v>
      </c>
      <c r="F55" s="15" t="s">
        <v>28</v>
      </c>
      <c r="G55" t="s">
        <v>17</v>
      </c>
      <c r="H55" s="135" t="s">
        <v>1518</v>
      </c>
      <c r="I55" t="s">
        <v>1454</v>
      </c>
      <c r="J55" s="20">
        <v>11</v>
      </c>
      <c r="K55" s="20" t="s">
        <v>3</v>
      </c>
      <c r="L55" t="s">
        <v>1464</v>
      </c>
      <c r="M55" s="20">
        <v>4.08</v>
      </c>
      <c r="N55" s="20">
        <v>2.42</v>
      </c>
      <c r="AE55">
        <f t="shared" si="0"/>
        <v>2001</v>
      </c>
    </row>
    <row r="56" spans="1:31" x14ac:dyDescent="0.25">
      <c r="A56" s="7">
        <v>53</v>
      </c>
      <c r="B56" s="8">
        <v>36904</v>
      </c>
      <c r="C56" t="s">
        <v>3</v>
      </c>
      <c r="D56" t="s">
        <v>29</v>
      </c>
      <c r="E56" t="s">
        <v>9</v>
      </c>
      <c r="F56" t="s">
        <v>80</v>
      </c>
      <c r="G56" t="s">
        <v>14</v>
      </c>
      <c r="H56" s="135" t="s">
        <v>1489</v>
      </c>
      <c r="I56" t="s">
        <v>1454</v>
      </c>
      <c r="J56" s="20">
        <v>12</v>
      </c>
      <c r="K56" s="20" t="s">
        <v>3</v>
      </c>
      <c r="L56" t="s">
        <v>1463</v>
      </c>
      <c r="M56" s="20">
        <v>4.12</v>
      </c>
      <c r="N56" s="20">
        <v>2.88</v>
      </c>
      <c r="AE56">
        <f t="shared" si="0"/>
        <v>2001</v>
      </c>
    </row>
    <row r="57" spans="1:31" x14ac:dyDescent="0.25">
      <c r="A57" s="7">
        <v>54</v>
      </c>
      <c r="B57" s="8">
        <v>36904</v>
      </c>
      <c r="C57" t="s">
        <v>3</v>
      </c>
      <c r="D57" t="s">
        <v>25</v>
      </c>
      <c r="E57" t="s">
        <v>9</v>
      </c>
      <c r="F57" t="s">
        <v>81</v>
      </c>
      <c r="G57" t="s">
        <v>17</v>
      </c>
      <c r="H57" s="135" t="s">
        <v>1502</v>
      </c>
      <c r="I57" t="s">
        <v>1454</v>
      </c>
      <c r="J57" s="20">
        <v>78</v>
      </c>
      <c r="K57" s="20" t="s">
        <v>3</v>
      </c>
      <c r="L57" t="s">
        <v>1464</v>
      </c>
      <c r="M57" s="20">
        <v>22.84</v>
      </c>
      <c r="N57" s="20">
        <v>17.16</v>
      </c>
      <c r="AE57">
        <f t="shared" si="0"/>
        <v>2001</v>
      </c>
    </row>
    <row r="58" spans="1:31" x14ac:dyDescent="0.25">
      <c r="A58" s="7">
        <v>55</v>
      </c>
      <c r="B58" s="8">
        <v>36904</v>
      </c>
      <c r="C58" t="s">
        <v>3</v>
      </c>
      <c r="D58" t="s">
        <v>82</v>
      </c>
      <c r="E58" t="s">
        <v>9</v>
      </c>
      <c r="F58" t="s">
        <v>83</v>
      </c>
      <c r="G58" t="s">
        <v>17</v>
      </c>
      <c r="H58" s="135" t="s">
        <v>1502</v>
      </c>
      <c r="I58" t="s">
        <v>1454</v>
      </c>
      <c r="J58" s="20">
        <v>50</v>
      </c>
      <c r="K58" s="20" t="s">
        <v>3</v>
      </c>
      <c r="L58" t="s">
        <v>1464</v>
      </c>
      <c r="M58" s="20">
        <v>15</v>
      </c>
      <c r="N58" s="20">
        <v>11</v>
      </c>
      <c r="AE58">
        <f t="shared" si="0"/>
        <v>2001</v>
      </c>
    </row>
    <row r="59" spans="1:31" x14ac:dyDescent="0.25">
      <c r="A59" s="7">
        <v>56</v>
      </c>
      <c r="B59" s="8">
        <v>36904</v>
      </c>
      <c r="C59" t="s">
        <v>3</v>
      </c>
      <c r="D59" t="s">
        <v>49</v>
      </c>
      <c r="E59" t="s">
        <v>9</v>
      </c>
      <c r="F59" t="s">
        <v>84</v>
      </c>
      <c r="G59" t="s">
        <v>65</v>
      </c>
      <c r="H59" s="135" t="s">
        <v>1519</v>
      </c>
      <c r="I59" t="s">
        <v>1454</v>
      </c>
      <c r="J59" s="20">
        <v>40</v>
      </c>
      <c r="K59" s="20" t="s">
        <v>1465</v>
      </c>
      <c r="L59" t="s">
        <v>1466</v>
      </c>
      <c r="M59" s="20">
        <v>10</v>
      </c>
      <c r="N59" s="20">
        <v>10</v>
      </c>
      <c r="AE59">
        <f t="shared" si="0"/>
        <v>2001</v>
      </c>
    </row>
    <row r="60" spans="1:31" x14ac:dyDescent="0.25">
      <c r="A60" s="7">
        <v>57</v>
      </c>
      <c r="B60" s="8">
        <v>36904</v>
      </c>
      <c r="C60" t="s">
        <v>3</v>
      </c>
      <c r="D60" t="s">
        <v>49</v>
      </c>
      <c r="E60" t="s">
        <v>9</v>
      </c>
      <c r="F60" t="s">
        <v>85</v>
      </c>
      <c r="G60" t="s">
        <v>65</v>
      </c>
      <c r="H60" s="135" t="s">
        <v>1519</v>
      </c>
      <c r="I60" t="s">
        <v>1454</v>
      </c>
      <c r="J60" s="20">
        <v>20</v>
      </c>
      <c r="K60" s="20" t="s">
        <v>9</v>
      </c>
      <c r="L60" t="s">
        <v>1464</v>
      </c>
      <c r="M60" s="20">
        <v>4.4000000000000004</v>
      </c>
      <c r="N60" s="20">
        <v>6.6</v>
      </c>
      <c r="AE60">
        <f t="shared" si="0"/>
        <v>2001</v>
      </c>
    </row>
    <row r="61" spans="1:31" x14ac:dyDescent="0.25">
      <c r="A61" s="7">
        <v>58</v>
      </c>
      <c r="B61" s="8">
        <v>36904</v>
      </c>
      <c r="C61" t="s">
        <v>3</v>
      </c>
      <c r="D61" t="s">
        <v>49</v>
      </c>
      <c r="E61" t="s">
        <v>9</v>
      </c>
      <c r="F61" t="s">
        <v>86</v>
      </c>
      <c r="G61" t="s">
        <v>14</v>
      </c>
      <c r="H61" s="135" t="s">
        <v>1496</v>
      </c>
      <c r="I61" t="s">
        <v>1455</v>
      </c>
      <c r="J61" s="20">
        <v>23</v>
      </c>
      <c r="K61" s="20" t="s">
        <v>9</v>
      </c>
      <c r="L61" t="s">
        <v>1464</v>
      </c>
      <c r="M61" s="20">
        <v>2.5300000000000002</v>
      </c>
      <c r="N61" s="20">
        <v>3.7199999999999998</v>
      </c>
      <c r="AE61">
        <f t="shared" si="0"/>
        <v>2001</v>
      </c>
    </row>
    <row r="62" spans="1:31" x14ac:dyDescent="0.25">
      <c r="A62" s="7">
        <v>59</v>
      </c>
      <c r="B62" s="8">
        <v>36905</v>
      </c>
      <c r="C62" t="s">
        <v>3</v>
      </c>
      <c r="D62" t="s">
        <v>87</v>
      </c>
      <c r="E62" t="s">
        <v>9</v>
      </c>
      <c r="F62" t="s">
        <v>88</v>
      </c>
      <c r="G62" t="s">
        <v>11</v>
      </c>
      <c r="H62" s="135" t="s">
        <v>1505</v>
      </c>
      <c r="I62" t="s">
        <v>1454</v>
      </c>
      <c r="J62" s="20">
        <v>75</v>
      </c>
      <c r="K62" s="20" t="s">
        <v>9</v>
      </c>
      <c r="L62" t="s">
        <v>1464</v>
      </c>
      <c r="M62" s="20">
        <v>16.5</v>
      </c>
      <c r="N62" s="20">
        <v>22</v>
      </c>
      <c r="AE62">
        <f t="shared" si="0"/>
        <v>2001</v>
      </c>
    </row>
    <row r="63" spans="1:31" x14ac:dyDescent="0.25">
      <c r="A63" s="7">
        <v>60</v>
      </c>
      <c r="B63" s="8">
        <v>36905</v>
      </c>
      <c r="C63" t="s">
        <v>3</v>
      </c>
      <c r="D63" t="s">
        <v>89</v>
      </c>
      <c r="E63" t="s">
        <v>9</v>
      </c>
      <c r="F63" t="s">
        <v>90</v>
      </c>
      <c r="G63" t="s">
        <v>17</v>
      </c>
      <c r="H63" s="135" t="s">
        <v>1520</v>
      </c>
      <c r="I63" t="s">
        <v>1454</v>
      </c>
      <c r="J63" s="20">
        <v>62</v>
      </c>
      <c r="K63" s="20" t="s">
        <v>3</v>
      </c>
      <c r="L63" t="s">
        <v>1464</v>
      </c>
      <c r="M63" s="20">
        <v>18.36</v>
      </c>
      <c r="N63" s="20">
        <v>13.64</v>
      </c>
      <c r="AE63">
        <f t="shared" si="0"/>
        <v>2001</v>
      </c>
    </row>
    <row r="64" spans="1:31" x14ac:dyDescent="0.25">
      <c r="A64" s="7">
        <v>61</v>
      </c>
      <c r="B64" s="8">
        <v>36905</v>
      </c>
      <c r="C64" t="s">
        <v>3</v>
      </c>
      <c r="D64" t="s">
        <v>46</v>
      </c>
      <c r="E64" t="s">
        <v>9</v>
      </c>
      <c r="F64" t="s">
        <v>91</v>
      </c>
      <c r="G64" t="s">
        <v>11</v>
      </c>
      <c r="H64" s="135" t="s">
        <v>1496</v>
      </c>
      <c r="I64" t="s">
        <v>1454</v>
      </c>
      <c r="J64" s="20">
        <v>43</v>
      </c>
      <c r="K64" s="20" t="s">
        <v>9</v>
      </c>
      <c r="L64" t="s">
        <v>1464</v>
      </c>
      <c r="M64" s="20">
        <v>9.4600000000000009</v>
      </c>
      <c r="N64" s="20">
        <v>13.04</v>
      </c>
      <c r="AE64">
        <f t="shared" si="0"/>
        <v>2001</v>
      </c>
    </row>
    <row r="65" spans="1:31" x14ac:dyDescent="0.25">
      <c r="A65" s="7">
        <v>62</v>
      </c>
      <c r="B65" s="8">
        <v>36905</v>
      </c>
      <c r="C65" t="s">
        <v>3</v>
      </c>
      <c r="D65" t="s">
        <v>92</v>
      </c>
      <c r="E65" t="s">
        <v>9</v>
      </c>
      <c r="F65" t="s">
        <v>93</v>
      </c>
      <c r="G65" t="s">
        <v>17</v>
      </c>
      <c r="H65" s="135" t="s">
        <v>1496</v>
      </c>
      <c r="I65" t="s">
        <v>1454</v>
      </c>
      <c r="J65" s="20">
        <v>38</v>
      </c>
      <c r="K65" s="20" t="s">
        <v>9</v>
      </c>
      <c r="L65" t="s">
        <v>1464</v>
      </c>
      <c r="M65" s="20">
        <v>8.36</v>
      </c>
      <c r="N65" s="20">
        <v>11.64</v>
      </c>
      <c r="AE65">
        <f t="shared" si="0"/>
        <v>2001</v>
      </c>
    </row>
    <row r="66" spans="1:31" x14ac:dyDescent="0.25">
      <c r="A66" s="7">
        <v>63</v>
      </c>
      <c r="B66" s="8">
        <v>36905</v>
      </c>
      <c r="C66" t="s">
        <v>3</v>
      </c>
      <c r="D66" t="s">
        <v>94</v>
      </c>
      <c r="E66" t="s">
        <v>9</v>
      </c>
      <c r="F66" t="s">
        <v>95</v>
      </c>
      <c r="G66" t="s">
        <v>24</v>
      </c>
      <c r="H66" s="135" t="s">
        <v>1521</v>
      </c>
      <c r="I66" t="s">
        <v>1454</v>
      </c>
      <c r="J66" s="20">
        <v>45</v>
      </c>
      <c r="K66" s="20" t="s">
        <v>9</v>
      </c>
      <c r="L66" t="s">
        <v>1464</v>
      </c>
      <c r="M66" s="20">
        <v>9.9</v>
      </c>
      <c r="N66" s="20">
        <v>13.6</v>
      </c>
      <c r="AE66">
        <f t="shared" si="0"/>
        <v>2001</v>
      </c>
    </row>
    <row r="67" spans="1:31" x14ac:dyDescent="0.25">
      <c r="A67" s="7">
        <v>64</v>
      </c>
      <c r="B67" s="8">
        <v>36906</v>
      </c>
      <c r="C67" t="s">
        <v>3</v>
      </c>
      <c r="D67" t="s">
        <v>55</v>
      </c>
      <c r="E67" t="s">
        <v>9</v>
      </c>
      <c r="F67" t="s">
        <v>36</v>
      </c>
      <c r="G67" t="s">
        <v>14</v>
      </c>
      <c r="H67" s="135" t="s">
        <v>1522</v>
      </c>
      <c r="I67" t="s">
        <v>1455</v>
      </c>
      <c r="J67" s="20">
        <v>6</v>
      </c>
      <c r="K67" s="20" t="s">
        <v>1465</v>
      </c>
      <c r="L67" t="s">
        <v>1466</v>
      </c>
      <c r="M67" s="20">
        <v>0.75</v>
      </c>
      <c r="N67" s="20">
        <v>0.75</v>
      </c>
      <c r="AE67">
        <f t="shared" si="0"/>
        <v>2001</v>
      </c>
    </row>
    <row r="68" spans="1:31" x14ac:dyDescent="0.25">
      <c r="A68" s="7">
        <v>65</v>
      </c>
      <c r="B68" s="8">
        <v>36906</v>
      </c>
      <c r="C68" t="s">
        <v>3</v>
      </c>
      <c r="D68" t="s">
        <v>94</v>
      </c>
      <c r="E68" t="s">
        <v>9</v>
      </c>
      <c r="F68" t="s">
        <v>96</v>
      </c>
      <c r="G68" t="s">
        <v>17</v>
      </c>
      <c r="H68" s="135" t="s">
        <v>1520</v>
      </c>
      <c r="I68" t="s">
        <v>1454</v>
      </c>
      <c r="J68" s="20">
        <v>28</v>
      </c>
      <c r="K68" s="20" t="s">
        <v>3</v>
      </c>
      <c r="L68" t="s">
        <v>1464</v>
      </c>
      <c r="M68" s="20">
        <v>8.84</v>
      </c>
      <c r="N68" s="20">
        <v>6.16</v>
      </c>
      <c r="AE68">
        <f t="shared" ref="AE68:AE131" si="1">YEAR(B68)</f>
        <v>2001</v>
      </c>
    </row>
    <row r="69" spans="1:31" x14ac:dyDescent="0.25">
      <c r="A69" s="7">
        <v>66</v>
      </c>
      <c r="B69" s="8">
        <v>36906</v>
      </c>
      <c r="C69" t="s">
        <v>3</v>
      </c>
      <c r="D69" t="s">
        <v>97</v>
      </c>
      <c r="E69" t="s">
        <v>9</v>
      </c>
      <c r="F69" t="s">
        <v>98</v>
      </c>
      <c r="G69" t="s">
        <v>17</v>
      </c>
      <c r="H69" s="135" t="s">
        <v>1496</v>
      </c>
      <c r="I69" t="s">
        <v>1454</v>
      </c>
      <c r="J69" s="20">
        <v>39</v>
      </c>
      <c r="K69" s="20" t="s">
        <v>9</v>
      </c>
      <c r="L69" t="s">
        <v>1463</v>
      </c>
      <c r="M69" s="20">
        <v>9.36</v>
      </c>
      <c r="N69" s="20">
        <v>11.14</v>
      </c>
      <c r="AE69">
        <f t="shared" si="1"/>
        <v>2001</v>
      </c>
    </row>
    <row r="70" spans="1:31" x14ac:dyDescent="0.25">
      <c r="A70" s="7">
        <v>67</v>
      </c>
      <c r="B70" s="8">
        <v>36908</v>
      </c>
      <c r="C70" t="s">
        <v>3</v>
      </c>
      <c r="D70" t="s">
        <v>54</v>
      </c>
      <c r="E70" t="s">
        <v>9</v>
      </c>
      <c r="F70" t="s">
        <v>55</v>
      </c>
      <c r="G70" t="s">
        <v>14</v>
      </c>
      <c r="H70" s="135" t="s">
        <v>1523</v>
      </c>
      <c r="I70" t="s">
        <v>1455</v>
      </c>
      <c r="J70" s="20">
        <v>6</v>
      </c>
      <c r="K70" s="20" t="s">
        <v>9</v>
      </c>
      <c r="L70" t="s">
        <v>1464</v>
      </c>
      <c r="M70" s="20">
        <v>0.66</v>
      </c>
      <c r="N70" s="20">
        <v>1.3399999999999999</v>
      </c>
      <c r="AE70">
        <f t="shared" si="1"/>
        <v>2001</v>
      </c>
    </row>
    <row r="71" spans="1:31" x14ac:dyDescent="0.25">
      <c r="A71" s="7">
        <v>68</v>
      </c>
      <c r="B71" s="8">
        <v>36908</v>
      </c>
      <c r="C71" t="s">
        <v>3</v>
      </c>
      <c r="D71" t="s">
        <v>27</v>
      </c>
      <c r="E71" t="s">
        <v>9</v>
      </c>
      <c r="F71" t="s">
        <v>99</v>
      </c>
      <c r="G71" t="s">
        <v>17</v>
      </c>
      <c r="H71" s="135" t="s">
        <v>1524</v>
      </c>
      <c r="I71" t="s">
        <v>1454</v>
      </c>
      <c r="J71" s="20">
        <v>28</v>
      </c>
      <c r="K71" s="20" t="s">
        <v>9</v>
      </c>
      <c r="L71" t="s">
        <v>1464</v>
      </c>
      <c r="M71" s="20">
        <v>6.16</v>
      </c>
      <c r="N71" s="20">
        <v>8.84</v>
      </c>
      <c r="AE71">
        <f t="shared" si="1"/>
        <v>2001</v>
      </c>
    </row>
    <row r="72" spans="1:31" x14ac:dyDescent="0.25">
      <c r="A72" s="7">
        <v>69</v>
      </c>
      <c r="B72" s="8">
        <v>36908</v>
      </c>
      <c r="C72" t="s">
        <v>3</v>
      </c>
      <c r="D72" t="s">
        <v>100</v>
      </c>
      <c r="E72" t="s">
        <v>9</v>
      </c>
      <c r="F72" t="s">
        <v>90</v>
      </c>
      <c r="G72" t="s">
        <v>14</v>
      </c>
      <c r="H72" s="135" t="s">
        <v>1507</v>
      </c>
      <c r="I72" t="s">
        <v>1454</v>
      </c>
      <c r="J72" s="20">
        <v>110</v>
      </c>
      <c r="K72" s="20" t="s">
        <v>9</v>
      </c>
      <c r="L72" t="s">
        <v>1464</v>
      </c>
      <c r="M72" s="20">
        <v>24.2</v>
      </c>
      <c r="N72" s="20">
        <v>31.8</v>
      </c>
      <c r="AE72">
        <f t="shared" si="1"/>
        <v>2001</v>
      </c>
    </row>
    <row r="73" spans="1:31" x14ac:dyDescent="0.25">
      <c r="A73" s="7">
        <v>70</v>
      </c>
      <c r="B73" s="8">
        <v>36908</v>
      </c>
      <c r="C73" t="s">
        <v>3</v>
      </c>
      <c r="D73" t="s">
        <v>101</v>
      </c>
      <c r="E73" t="s">
        <v>9</v>
      </c>
      <c r="F73" t="s">
        <v>10</v>
      </c>
      <c r="G73" t="s">
        <v>65</v>
      </c>
      <c r="H73" s="135" t="s">
        <v>1519</v>
      </c>
      <c r="I73" t="s">
        <v>1454</v>
      </c>
      <c r="J73" s="20">
        <v>16</v>
      </c>
      <c r="K73" s="20" t="s">
        <v>3</v>
      </c>
      <c r="L73" t="s">
        <v>1464</v>
      </c>
      <c r="M73" s="20">
        <v>5.48</v>
      </c>
      <c r="N73" s="20">
        <v>3.52</v>
      </c>
      <c r="AE73">
        <f t="shared" si="1"/>
        <v>2001</v>
      </c>
    </row>
    <row r="74" spans="1:31" x14ac:dyDescent="0.25">
      <c r="A74" s="7">
        <v>71</v>
      </c>
      <c r="B74" s="8">
        <v>36908</v>
      </c>
      <c r="C74" t="s">
        <v>3</v>
      </c>
      <c r="D74" t="s">
        <v>102</v>
      </c>
      <c r="E74" t="s">
        <v>9</v>
      </c>
      <c r="F74" t="s">
        <v>45</v>
      </c>
      <c r="G74" t="s">
        <v>11</v>
      </c>
      <c r="H74" s="135" t="s">
        <v>1496</v>
      </c>
      <c r="I74" t="s">
        <v>1454</v>
      </c>
      <c r="J74" s="20">
        <v>17</v>
      </c>
      <c r="K74" s="20" t="s">
        <v>3</v>
      </c>
      <c r="L74" t="s">
        <v>1463</v>
      </c>
      <c r="M74" s="20">
        <v>5.42</v>
      </c>
      <c r="N74" s="20">
        <v>4.08</v>
      </c>
      <c r="AE74">
        <f t="shared" si="1"/>
        <v>2001</v>
      </c>
    </row>
    <row r="75" spans="1:31" x14ac:dyDescent="0.25">
      <c r="A75" s="7">
        <v>72</v>
      </c>
      <c r="B75" s="8">
        <v>36908</v>
      </c>
      <c r="C75" t="s">
        <v>3</v>
      </c>
      <c r="D75" t="s">
        <v>103</v>
      </c>
      <c r="E75" t="s">
        <v>9</v>
      </c>
      <c r="F75" t="s">
        <v>104</v>
      </c>
      <c r="G75" t="s">
        <v>65</v>
      </c>
      <c r="H75" s="135" t="s">
        <v>1496</v>
      </c>
      <c r="I75" t="s">
        <v>1455</v>
      </c>
      <c r="J75" s="20">
        <v>28</v>
      </c>
      <c r="K75" s="20" t="s">
        <v>9</v>
      </c>
      <c r="L75" t="s">
        <v>1464</v>
      </c>
      <c r="M75" s="20">
        <v>3.08</v>
      </c>
      <c r="N75" s="20">
        <v>4.42</v>
      </c>
      <c r="AE75">
        <f t="shared" si="1"/>
        <v>2001</v>
      </c>
    </row>
    <row r="76" spans="1:31" x14ac:dyDescent="0.25">
      <c r="A76" s="7">
        <v>73</v>
      </c>
      <c r="B76" s="8">
        <v>36908</v>
      </c>
      <c r="C76" t="s">
        <v>3</v>
      </c>
      <c r="D76" t="s">
        <v>77</v>
      </c>
      <c r="E76" t="s">
        <v>9</v>
      </c>
      <c r="F76" t="s">
        <v>78</v>
      </c>
      <c r="G76" t="s">
        <v>24</v>
      </c>
      <c r="H76" s="135" t="s">
        <v>1525</v>
      </c>
      <c r="I76" t="s">
        <v>1454</v>
      </c>
      <c r="J76" s="20">
        <v>25</v>
      </c>
      <c r="K76" s="20" t="s">
        <v>9</v>
      </c>
      <c r="L76" t="s">
        <v>1464</v>
      </c>
      <c r="M76" s="20">
        <v>5.5</v>
      </c>
      <c r="N76" s="20">
        <v>8</v>
      </c>
      <c r="AE76">
        <f t="shared" si="1"/>
        <v>2001</v>
      </c>
    </row>
    <row r="77" spans="1:31" x14ac:dyDescent="0.25">
      <c r="A77" s="7">
        <v>74</v>
      </c>
      <c r="B77" s="8">
        <v>36908</v>
      </c>
      <c r="C77" t="s">
        <v>3</v>
      </c>
      <c r="D77" t="s">
        <v>100</v>
      </c>
      <c r="E77" t="s">
        <v>9</v>
      </c>
      <c r="F77" t="s">
        <v>96</v>
      </c>
      <c r="G77" t="s">
        <v>24</v>
      </c>
      <c r="H77" s="135" t="s">
        <v>1493</v>
      </c>
      <c r="I77" t="s">
        <v>1454</v>
      </c>
      <c r="J77" s="20">
        <v>38</v>
      </c>
      <c r="K77" s="20" t="s">
        <v>9</v>
      </c>
      <c r="L77" t="s">
        <v>1464</v>
      </c>
      <c r="M77" s="20">
        <v>8.36</v>
      </c>
      <c r="N77" s="20">
        <v>11.64</v>
      </c>
      <c r="AE77">
        <f t="shared" si="1"/>
        <v>2001</v>
      </c>
    </row>
    <row r="78" spans="1:31" x14ac:dyDescent="0.25">
      <c r="A78" s="7">
        <v>75</v>
      </c>
      <c r="B78" s="8">
        <v>36909</v>
      </c>
      <c r="C78" t="s">
        <v>3</v>
      </c>
      <c r="D78" t="s">
        <v>105</v>
      </c>
      <c r="E78" t="s">
        <v>9</v>
      </c>
      <c r="F78" t="s">
        <v>106</v>
      </c>
      <c r="G78" t="s">
        <v>24</v>
      </c>
      <c r="H78" s="135" t="s">
        <v>1493</v>
      </c>
      <c r="I78" t="s">
        <v>1455</v>
      </c>
      <c r="J78" s="20">
        <v>9</v>
      </c>
      <c r="K78" s="20" t="s">
        <v>9</v>
      </c>
      <c r="L78" t="s">
        <v>1464</v>
      </c>
      <c r="M78" s="20">
        <v>0.99</v>
      </c>
      <c r="N78" s="20">
        <v>1.76</v>
      </c>
      <c r="AE78">
        <f t="shared" si="1"/>
        <v>2001</v>
      </c>
    </row>
    <row r="79" spans="1:31" x14ac:dyDescent="0.25">
      <c r="A79" s="7">
        <v>76</v>
      </c>
      <c r="B79" s="8">
        <v>36909</v>
      </c>
      <c r="C79" t="s">
        <v>3</v>
      </c>
      <c r="D79" t="s">
        <v>107</v>
      </c>
      <c r="E79" t="s">
        <v>9</v>
      </c>
      <c r="F79" t="s">
        <v>108</v>
      </c>
      <c r="G79" t="s">
        <v>11</v>
      </c>
      <c r="H79" s="135" t="s">
        <v>1526</v>
      </c>
      <c r="I79" t="s">
        <v>1454</v>
      </c>
      <c r="J79" s="20">
        <v>99</v>
      </c>
      <c r="K79" s="20" t="s">
        <v>3</v>
      </c>
      <c r="L79" t="s">
        <v>1464</v>
      </c>
      <c r="M79" s="20">
        <v>28.72</v>
      </c>
      <c r="N79" s="20">
        <v>21.78</v>
      </c>
      <c r="AE79">
        <f t="shared" si="1"/>
        <v>2001</v>
      </c>
    </row>
    <row r="80" spans="1:31" x14ac:dyDescent="0.25">
      <c r="A80" s="7">
        <v>77</v>
      </c>
      <c r="B80" s="8">
        <v>36909</v>
      </c>
      <c r="C80" t="s">
        <v>3</v>
      </c>
      <c r="D80" t="s">
        <v>76</v>
      </c>
      <c r="E80" t="s">
        <v>9</v>
      </c>
      <c r="F80" t="s">
        <v>91</v>
      </c>
      <c r="G80" t="s">
        <v>14</v>
      </c>
      <c r="H80" s="135" t="s">
        <v>1522</v>
      </c>
      <c r="I80" t="s">
        <v>1454</v>
      </c>
      <c r="J80" s="20">
        <v>12</v>
      </c>
      <c r="K80" s="20" t="s">
        <v>9</v>
      </c>
      <c r="L80" t="s">
        <v>1464</v>
      </c>
      <c r="M80" s="20">
        <v>2.64</v>
      </c>
      <c r="N80" s="20">
        <v>4.3599999999999994</v>
      </c>
      <c r="AE80">
        <f t="shared" si="1"/>
        <v>2001</v>
      </c>
    </row>
    <row r="81" spans="1:31" x14ac:dyDescent="0.25">
      <c r="A81" s="7">
        <v>78</v>
      </c>
      <c r="B81" s="8">
        <v>36909</v>
      </c>
      <c r="C81" t="s">
        <v>3</v>
      </c>
      <c r="D81" t="s">
        <v>101</v>
      </c>
      <c r="E81" t="s">
        <v>9</v>
      </c>
      <c r="F81" t="s">
        <v>40</v>
      </c>
      <c r="G81" t="s">
        <v>65</v>
      </c>
      <c r="H81" s="135" t="s">
        <v>1519</v>
      </c>
      <c r="I81" t="s">
        <v>1454</v>
      </c>
      <c r="J81" s="20">
        <v>20</v>
      </c>
      <c r="K81" s="20" t="s">
        <v>3</v>
      </c>
      <c r="L81" t="s">
        <v>1464</v>
      </c>
      <c r="M81" s="20">
        <v>6.6</v>
      </c>
      <c r="N81" s="20">
        <v>4.4000000000000004</v>
      </c>
      <c r="AE81">
        <f t="shared" si="1"/>
        <v>2001</v>
      </c>
    </row>
    <row r="82" spans="1:31" x14ac:dyDescent="0.25">
      <c r="A82" s="7">
        <v>79</v>
      </c>
      <c r="B82" s="8">
        <v>36909</v>
      </c>
      <c r="C82" t="s">
        <v>3</v>
      </c>
      <c r="D82" t="s">
        <v>109</v>
      </c>
      <c r="E82" t="s">
        <v>9</v>
      </c>
      <c r="F82" t="s">
        <v>81</v>
      </c>
      <c r="G82" t="s">
        <v>14</v>
      </c>
      <c r="H82" s="135" t="s">
        <v>1496</v>
      </c>
      <c r="I82" t="s">
        <v>1454</v>
      </c>
      <c r="J82" s="20">
        <v>115</v>
      </c>
      <c r="K82" s="20" t="s">
        <v>3</v>
      </c>
      <c r="L82" t="s">
        <v>1464</v>
      </c>
      <c r="M82" s="20">
        <v>33.200000000000003</v>
      </c>
      <c r="N82" s="20">
        <v>25.3</v>
      </c>
      <c r="AE82">
        <f t="shared" si="1"/>
        <v>2001</v>
      </c>
    </row>
    <row r="83" spans="1:31" x14ac:dyDescent="0.25">
      <c r="A83" s="7">
        <v>80</v>
      </c>
      <c r="B83" s="8">
        <v>36909</v>
      </c>
      <c r="C83" t="s">
        <v>3</v>
      </c>
      <c r="D83" t="s">
        <v>110</v>
      </c>
      <c r="E83" t="s">
        <v>9</v>
      </c>
      <c r="F83" t="s">
        <v>111</v>
      </c>
      <c r="G83" t="s">
        <v>17</v>
      </c>
      <c r="H83" s="135" t="s">
        <v>1496</v>
      </c>
      <c r="I83" t="s">
        <v>1454</v>
      </c>
      <c r="J83" s="20">
        <v>25</v>
      </c>
      <c r="K83" s="20" t="s">
        <v>3</v>
      </c>
      <c r="L83" t="s">
        <v>1464</v>
      </c>
      <c r="M83" s="20">
        <v>8</v>
      </c>
      <c r="N83" s="20">
        <v>5.5</v>
      </c>
      <c r="AE83">
        <f t="shared" si="1"/>
        <v>2001</v>
      </c>
    </row>
    <row r="84" spans="1:31" x14ac:dyDescent="0.25">
      <c r="A84" s="7">
        <v>81</v>
      </c>
      <c r="B84" s="8">
        <v>36910</v>
      </c>
      <c r="C84" t="s">
        <v>3</v>
      </c>
      <c r="D84" t="s">
        <v>112</v>
      </c>
      <c r="E84" t="s">
        <v>9</v>
      </c>
      <c r="F84" t="s">
        <v>113</v>
      </c>
      <c r="G84" t="s">
        <v>65</v>
      </c>
      <c r="H84" s="135" t="s">
        <v>1496</v>
      </c>
      <c r="I84" t="s">
        <v>1454</v>
      </c>
      <c r="J84" s="20">
        <v>14</v>
      </c>
      <c r="K84" s="20" t="s">
        <v>1465</v>
      </c>
      <c r="L84" t="s">
        <v>1466</v>
      </c>
      <c r="M84" s="20">
        <v>3.5</v>
      </c>
      <c r="N84" s="20">
        <v>3.5</v>
      </c>
      <c r="AE84">
        <f t="shared" si="1"/>
        <v>2001</v>
      </c>
    </row>
    <row r="85" spans="1:31" x14ac:dyDescent="0.25">
      <c r="A85" s="7">
        <v>82</v>
      </c>
      <c r="B85" s="8">
        <v>36912</v>
      </c>
      <c r="C85" t="s">
        <v>3</v>
      </c>
      <c r="D85" t="s">
        <v>12</v>
      </c>
      <c r="E85" t="s">
        <v>9</v>
      </c>
      <c r="F85" t="s">
        <v>114</v>
      </c>
      <c r="G85" t="s">
        <v>11</v>
      </c>
      <c r="H85" s="135" t="s">
        <v>1527</v>
      </c>
      <c r="I85" t="s">
        <v>1454</v>
      </c>
      <c r="J85" s="20">
        <v>53</v>
      </c>
      <c r="K85" s="20" t="s">
        <v>3</v>
      </c>
      <c r="L85" t="s">
        <v>1464</v>
      </c>
      <c r="M85" s="20">
        <v>15.84</v>
      </c>
      <c r="N85" s="20">
        <v>11.66</v>
      </c>
      <c r="AE85">
        <f t="shared" si="1"/>
        <v>2001</v>
      </c>
    </row>
    <row r="86" spans="1:31" x14ac:dyDescent="0.25">
      <c r="A86" s="7">
        <v>83</v>
      </c>
      <c r="B86" s="8">
        <v>36912</v>
      </c>
      <c r="C86" t="s">
        <v>3</v>
      </c>
      <c r="D86" t="s">
        <v>115</v>
      </c>
      <c r="E86" t="s">
        <v>9</v>
      </c>
      <c r="F86" t="s">
        <v>116</v>
      </c>
      <c r="G86" t="s">
        <v>17</v>
      </c>
      <c r="H86" s="135" t="s">
        <v>1504</v>
      </c>
      <c r="I86" t="s">
        <v>1454</v>
      </c>
      <c r="J86" s="20">
        <v>21</v>
      </c>
      <c r="K86" s="20" t="s">
        <v>9</v>
      </c>
      <c r="L86" t="s">
        <v>1464</v>
      </c>
      <c r="M86" s="20">
        <v>4.62</v>
      </c>
      <c r="N86" s="20">
        <v>6.88</v>
      </c>
      <c r="AE86">
        <f t="shared" si="1"/>
        <v>2001</v>
      </c>
    </row>
    <row r="87" spans="1:31" x14ac:dyDescent="0.25">
      <c r="A87" s="7">
        <v>84</v>
      </c>
      <c r="B87" s="8">
        <v>36912</v>
      </c>
      <c r="C87" t="s">
        <v>3</v>
      </c>
      <c r="D87" t="s">
        <v>117</v>
      </c>
      <c r="E87" t="s">
        <v>9</v>
      </c>
      <c r="F87" t="s">
        <v>70</v>
      </c>
      <c r="G87" t="s">
        <v>17</v>
      </c>
      <c r="H87" s="135" t="s">
        <v>1500</v>
      </c>
      <c r="I87" t="s">
        <v>1454</v>
      </c>
      <c r="J87" s="20">
        <v>44</v>
      </c>
      <c r="K87" s="20" t="s">
        <v>9</v>
      </c>
      <c r="L87" t="s">
        <v>1464</v>
      </c>
      <c r="M87" s="20">
        <v>9.68</v>
      </c>
      <c r="N87" s="20">
        <v>13.32</v>
      </c>
      <c r="AE87">
        <f t="shared" si="1"/>
        <v>2001</v>
      </c>
    </row>
    <row r="88" spans="1:31" x14ac:dyDescent="0.25">
      <c r="A88" s="7">
        <v>85</v>
      </c>
      <c r="B88" s="8">
        <v>36912</v>
      </c>
      <c r="C88" t="s">
        <v>3</v>
      </c>
      <c r="D88" t="s">
        <v>115</v>
      </c>
      <c r="E88" t="s">
        <v>9</v>
      </c>
      <c r="F88" t="s">
        <v>118</v>
      </c>
      <c r="G88" t="s">
        <v>17</v>
      </c>
      <c r="H88" s="135" t="s">
        <v>1528</v>
      </c>
      <c r="I88" t="s">
        <v>1454</v>
      </c>
      <c r="J88" s="20">
        <v>10</v>
      </c>
      <c r="K88" s="20" t="s">
        <v>9</v>
      </c>
      <c r="L88" t="s">
        <v>1463</v>
      </c>
      <c r="M88" s="20">
        <v>2.4</v>
      </c>
      <c r="N88" s="20">
        <v>3.6</v>
      </c>
      <c r="AE88">
        <f t="shared" si="1"/>
        <v>2001</v>
      </c>
    </row>
    <row r="89" spans="1:31" x14ac:dyDescent="0.25">
      <c r="A89" s="7">
        <v>86</v>
      </c>
      <c r="B89" s="8">
        <v>36912</v>
      </c>
      <c r="C89" t="s">
        <v>3</v>
      </c>
      <c r="D89" t="s">
        <v>92</v>
      </c>
      <c r="E89" t="s">
        <v>9</v>
      </c>
      <c r="F89" t="s">
        <v>119</v>
      </c>
      <c r="G89" t="s">
        <v>14</v>
      </c>
      <c r="H89" s="135" t="s">
        <v>1501</v>
      </c>
      <c r="I89" t="s">
        <v>1455</v>
      </c>
      <c r="J89" s="20">
        <v>41</v>
      </c>
      <c r="K89" s="20" t="s">
        <v>1465</v>
      </c>
      <c r="L89" t="s">
        <v>1466</v>
      </c>
      <c r="M89" s="20">
        <v>5.125</v>
      </c>
      <c r="N89" s="20">
        <v>5.125</v>
      </c>
      <c r="AE89">
        <f t="shared" si="1"/>
        <v>2001</v>
      </c>
    </row>
    <row r="90" spans="1:31" x14ac:dyDescent="0.25">
      <c r="A90" s="7">
        <v>87</v>
      </c>
      <c r="B90" s="8">
        <v>36912</v>
      </c>
      <c r="C90" t="s">
        <v>3</v>
      </c>
      <c r="D90" t="s">
        <v>120</v>
      </c>
      <c r="E90" t="s">
        <v>9</v>
      </c>
      <c r="F90" t="s">
        <v>119</v>
      </c>
      <c r="G90" t="s">
        <v>14</v>
      </c>
      <c r="H90" s="135" t="s">
        <v>1501</v>
      </c>
      <c r="I90" t="s">
        <v>1455</v>
      </c>
      <c r="J90" s="20">
        <v>32</v>
      </c>
      <c r="K90" s="20" t="s">
        <v>3</v>
      </c>
      <c r="L90" t="s">
        <v>1464</v>
      </c>
      <c r="M90" s="20">
        <v>4.9800000000000004</v>
      </c>
      <c r="N90" s="20">
        <v>3.52</v>
      </c>
      <c r="AE90">
        <f t="shared" si="1"/>
        <v>2001</v>
      </c>
    </row>
    <row r="91" spans="1:31" x14ac:dyDescent="0.25">
      <c r="A91" s="7">
        <v>88</v>
      </c>
      <c r="B91" s="8">
        <v>36912</v>
      </c>
      <c r="C91" t="s">
        <v>3</v>
      </c>
      <c r="D91" s="16" t="s">
        <v>35</v>
      </c>
      <c r="E91" t="s">
        <v>9</v>
      </c>
      <c r="F91" t="s">
        <v>119</v>
      </c>
      <c r="G91" t="s">
        <v>14</v>
      </c>
      <c r="H91" s="135" t="s">
        <v>1501</v>
      </c>
      <c r="I91" t="s">
        <v>1455</v>
      </c>
      <c r="J91" s="20">
        <v>31</v>
      </c>
      <c r="K91" s="20" t="s">
        <v>9</v>
      </c>
      <c r="L91" t="s">
        <v>1464</v>
      </c>
      <c r="M91" s="20">
        <v>3.41</v>
      </c>
      <c r="N91" s="20">
        <v>4.84</v>
      </c>
      <c r="AE91">
        <f t="shared" si="1"/>
        <v>2001</v>
      </c>
    </row>
    <row r="92" spans="1:31" x14ac:dyDescent="0.25">
      <c r="A92" s="7">
        <v>89</v>
      </c>
      <c r="B92" s="8">
        <v>36912</v>
      </c>
      <c r="C92" t="s">
        <v>3</v>
      </c>
      <c r="D92" t="s">
        <v>34</v>
      </c>
      <c r="E92" t="s">
        <v>9</v>
      </c>
      <c r="F92" t="s">
        <v>60</v>
      </c>
      <c r="G92" t="s">
        <v>14</v>
      </c>
      <c r="H92" s="135" t="s">
        <v>1507</v>
      </c>
      <c r="I92" t="s">
        <v>1454</v>
      </c>
      <c r="J92" s="20">
        <v>60</v>
      </c>
      <c r="K92" s="20" t="s">
        <v>9</v>
      </c>
      <c r="L92" t="s">
        <v>1464</v>
      </c>
      <c r="M92" s="20">
        <v>13.2</v>
      </c>
      <c r="N92" s="20">
        <v>17.8</v>
      </c>
      <c r="AE92">
        <f t="shared" si="1"/>
        <v>2001</v>
      </c>
    </row>
    <row r="93" spans="1:31" x14ac:dyDescent="0.25">
      <c r="A93" s="7">
        <v>90</v>
      </c>
      <c r="B93" s="8">
        <v>36912</v>
      </c>
      <c r="C93" t="s">
        <v>3</v>
      </c>
      <c r="D93" t="s">
        <v>107</v>
      </c>
      <c r="E93" t="s">
        <v>9</v>
      </c>
      <c r="F93" t="s">
        <v>121</v>
      </c>
      <c r="G93" t="s">
        <v>14</v>
      </c>
      <c r="H93" s="135" t="s">
        <v>1507</v>
      </c>
      <c r="I93" t="s">
        <v>1454</v>
      </c>
      <c r="J93" s="20">
        <v>149</v>
      </c>
      <c r="K93" s="20" t="s">
        <v>3</v>
      </c>
      <c r="L93" t="s">
        <v>1464</v>
      </c>
      <c r="M93" s="20">
        <v>42.72</v>
      </c>
      <c r="N93" s="20">
        <v>32.78</v>
      </c>
      <c r="AE93">
        <f t="shared" si="1"/>
        <v>2001</v>
      </c>
    </row>
    <row r="94" spans="1:31" x14ac:dyDescent="0.25">
      <c r="A94" s="7">
        <v>91</v>
      </c>
      <c r="B94" s="8">
        <v>36912</v>
      </c>
      <c r="C94" t="s">
        <v>3</v>
      </c>
      <c r="D94" t="s">
        <v>115</v>
      </c>
      <c r="E94" t="s">
        <v>9</v>
      </c>
      <c r="F94" t="s">
        <v>60</v>
      </c>
      <c r="G94" t="s">
        <v>14</v>
      </c>
      <c r="H94" s="135" t="s">
        <v>1507</v>
      </c>
      <c r="I94" t="s">
        <v>1454</v>
      </c>
      <c r="J94" s="20">
        <v>110</v>
      </c>
      <c r="K94" s="20" t="s">
        <v>9</v>
      </c>
      <c r="L94" t="s">
        <v>1464</v>
      </c>
      <c r="M94" s="20">
        <v>24.2</v>
      </c>
      <c r="N94" s="20">
        <v>31.8</v>
      </c>
      <c r="AE94">
        <f t="shared" si="1"/>
        <v>2001</v>
      </c>
    </row>
    <row r="95" spans="1:31" x14ac:dyDescent="0.25">
      <c r="A95" s="7">
        <v>92</v>
      </c>
      <c r="B95" s="8">
        <v>36912</v>
      </c>
      <c r="C95" t="s">
        <v>3</v>
      </c>
      <c r="D95" t="s">
        <v>54</v>
      </c>
      <c r="E95" t="s">
        <v>9</v>
      </c>
      <c r="F95" t="s">
        <v>55</v>
      </c>
      <c r="G95" t="s">
        <v>14</v>
      </c>
      <c r="H95" s="135" t="s">
        <v>1507</v>
      </c>
      <c r="I95" t="s">
        <v>1455</v>
      </c>
      <c r="J95" s="20">
        <v>98</v>
      </c>
      <c r="K95" s="20" t="s">
        <v>9</v>
      </c>
      <c r="L95" t="s">
        <v>1464</v>
      </c>
      <c r="M95" s="20">
        <v>10.78</v>
      </c>
      <c r="N95" s="20">
        <v>14.22</v>
      </c>
      <c r="AE95">
        <f t="shared" si="1"/>
        <v>2001</v>
      </c>
    </row>
    <row r="96" spans="1:31" x14ac:dyDescent="0.25">
      <c r="A96" s="7">
        <v>93</v>
      </c>
      <c r="B96" s="8">
        <v>36912</v>
      </c>
      <c r="C96" t="s">
        <v>3</v>
      </c>
      <c r="D96" t="s">
        <v>120</v>
      </c>
      <c r="E96" t="s">
        <v>9</v>
      </c>
      <c r="F96" t="s">
        <v>122</v>
      </c>
      <c r="G96" t="s">
        <v>11</v>
      </c>
      <c r="H96" s="135" t="s">
        <v>1496</v>
      </c>
      <c r="I96" t="s">
        <v>1454</v>
      </c>
      <c r="J96" s="20">
        <v>36</v>
      </c>
      <c r="K96" s="20" t="s">
        <v>1465</v>
      </c>
      <c r="L96" t="s">
        <v>1466</v>
      </c>
      <c r="M96" s="20">
        <v>9</v>
      </c>
      <c r="N96" s="20">
        <v>9</v>
      </c>
      <c r="AE96">
        <f t="shared" si="1"/>
        <v>2001</v>
      </c>
    </row>
    <row r="97" spans="1:31" x14ac:dyDescent="0.25">
      <c r="A97" s="7">
        <v>94</v>
      </c>
      <c r="B97" s="8">
        <v>36912</v>
      </c>
      <c r="C97" t="s">
        <v>3</v>
      </c>
      <c r="D97" s="16" t="s">
        <v>35</v>
      </c>
      <c r="E97" t="s">
        <v>9</v>
      </c>
      <c r="F97" t="s">
        <v>34</v>
      </c>
      <c r="G97" t="s">
        <v>17</v>
      </c>
      <c r="H97" s="135" t="s">
        <v>1496</v>
      </c>
      <c r="I97" t="s">
        <v>1455</v>
      </c>
      <c r="J97" s="20">
        <v>35</v>
      </c>
      <c r="K97" s="20" t="s">
        <v>1465</v>
      </c>
      <c r="L97" t="s">
        <v>1466</v>
      </c>
      <c r="M97" s="20">
        <v>4.375</v>
      </c>
      <c r="N97" s="20">
        <v>4.375</v>
      </c>
      <c r="AE97">
        <f t="shared" si="1"/>
        <v>2001</v>
      </c>
    </row>
    <row r="98" spans="1:31" x14ac:dyDescent="0.25">
      <c r="A98" s="7">
        <v>95</v>
      </c>
      <c r="B98" s="8">
        <v>36912</v>
      </c>
      <c r="C98" t="s">
        <v>3</v>
      </c>
      <c r="D98" t="s">
        <v>8</v>
      </c>
      <c r="E98" t="s">
        <v>9</v>
      </c>
      <c r="F98" t="s">
        <v>122</v>
      </c>
      <c r="G98" t="s">
        <v>17</v>
      </c>
      <c r="H98" s="135" t="s">
        <v>1496</v>
      </c>
      <c r="I98" t="s">
        <v>1454</v>
      </c>
      <c r="J98" s="20">
        <v>39</v>
      </c>
      <c r="K98" s="20" t="s">
        <v>9</v>
      </c>
      <c r="L98" t="s">
        <v>1463</v>
      </c>
      <c r="M98" s="20">
        <v>9.36</v>
      </c>
      <c r="N98" s="20">
        <v>11.14</v>
      </c>
      <c r="AE98">
        <f t="shared" si="1"/>
        <v>2001</v>
      </c>
    </row>
    <row r="99" spans="1:31" x14ac:dyDescent="0.25">
      <c r="A99" s="7">
        <v>96</v>
      </c>
      <c r="B99" s="8">
        <v>36912</v>
      </c>
      <c r="C99" t="s">
        <v>3</v>
      </c>
      <c r="D99" t="s">
        <v>123</v>
      </c>
      <c r="E99" t="s">
        <v>9</v>
      </c>
      <c r="F99" t="s">
        <v>124</v>
      </c>
      <c r="G99" t="s">
        <v>17</v>
      </c>
      <c r="H99" s="135" t="s">
        <v>1496</v>
      </c>
      <c r="I99" t="s">
        <v>1454</v>
      </c>
      <c r="J99" s="20">
        <v>25</v>
      </c>
      <c r="K99" s="20" t="s">
        <v>9</v>
      </c>
      <c r="L99" t="s">
        <v>1463</v>
      </c>
      <c r="M99" s="20">
        <v>6</v>
      </c>
      <c r="N99" s="20">
        <v>7.5</v>
      </c>
      <c r="AE99">
        <f t="shared" si="1"/>
        <v>2001</v>
      </c>
    </row>
    <row r="100" spans="1:31" x14ac:dyDescent="0.25">
      <c r="A100" s="7">
        <v>97</v>
      </c>
      <c r="B100" s="8">
        <v>36912</v>
      </c>
      <c r="C100" t="s">
        <v>3</v>
      </c>
      <c r="D100" t="s">
        <v>120</v>
      </c>
      <c r="E100" t="s">
        <v>9</v>
      </c>
      <c r="F100" t="s">
        <v>55</v>
      </c>
      <c r="G100" t="s">
        <v>65</v>
      </c>
      <c r="H100" s="135" t="s">
        <v>1496</v>
      </c>
      <c r="I100" t="s">
        <v>1454</v>
      </c>
      <c r="J100" s="20">
        <v>75</v>
      </c>
      <c r="K100" s="20" t="s">
        <v>9</v>
      </c>
      <c r="L100" t="s">
        <v>1464</v>
      </c>
      <c r="M100" s="20">
        <v>16.5</v>
      </c>
      <c r="N100" s="20">
        <v>22</v>
      </c>
      <c r="AE100">
        <f t="shared" si="1"/>
        <v>2001</v>
      </c>
    </row>
    <row r="101" spans="1:31" x14ac:dyDescent="0.25">
      <c r="A101" s="7">
        <v>98</v>
      </c>
      <c r="B101" s="8">
        <v>36912</v>
      </c>
      <c r="C101" t="s">
        <v>3</v>
      </c>
      <c r="D101" t="s">
        <v>103</v>
      </c>
      <c r="E101" t="s">
        <v>9</v>
      </c>
      <c r="F101" t="s">
        <v>117</v>
      </c>
      <c r="G101" t="s">
        <v>65</v>
      </c>
      <c r="H101" s="135" t="s">
        <v>1496</v>
      </c>
      <c r="I101" t="s">
        <v>1455</v>
      </c>
      <c r="J101" s="20">
        <v>20</v>
      </c>
      <c r="K101" s="20" t="s">
        <v>9</v>
      </c>
      <c r="L101" t="s">
        <v>1464</v>
      </c>
      <c r="M101" s="20">
        <v>2.2000000000000002</v>
      </c>
      <c r="N101" s="20">
        <v>3.3</v>
      </c>
      <c r="AE101">
        <f t="shared" si="1"/>
        <v>2001</v>
      </c>
    </row>
    <row r="102" spans="1:31" x14ac:dyDescent="0.25">
      <c r="A102" s="7">
        <v>99</v>
      </c>
      <c r="B102" s="8">
        <v>36912</v>
      </c>
      <c r="C102" t="s">
        <v>3</v>
      </c>
      <c r="D102" t="s">
        <v>117</v>
      </c>
      <c r="E102" t="s">
        <v>9</v>
      </c>
      <c r="F102" t="s">
        <v>55</v>
      </c>
      <c r="G102" t="s">
        <v>65</v>
      </c>
      <c r="H102" s="135" t="s">
        <v>1496</v>
      </c>
      <c r="I102" t="s">
        <v>1454</v>
      </c>
      <c r="J102" s="20">
        <v>28</v>
      </c>
      <c r="K102" s="20" t="s">
        <v>9</v>
      </c>
      <c r="L102" t="s">
        <v>1464</v>
      </c>
      <c r="M102" s="20">
        <v>6.16</v>
      </c>
      <c r="N102" s="20">
        <v>8.84</v>
      </c>
      <c r="AE102">
        <f t="shared" si="1"/>
        <v>2001</v>
      </c>
    </row>
    <row r="103" spans="1:31" x14ac:dyDescent="0.25">
      <c r="A103" s="7">
        <v>100</v>
      </c>
      <c r="B103" s="8">
        <v>36912</v>
      </c>
      <c r="C103" t="s">
        <v>3</v>
      </c>
      <c r="D103" t="s">
        <v>125</v>
      </c>
      <c r="E103" t="s">
        <v>9</v>
      </c>
      <c r="F103" t="s">
        <v>126</v>
      </c>
      <c r="G103" t="s">
        <v>24</v>
      </c>
      <c r="H103" s="135" t="s">
        <v>1529</v>
      </c>
      <c r="I103" t="s">
        <v>1454</v>
      </c>
      <c r="J103" s="20">
        <v>10</v>
      </c>
      <c r="K103" s="20" t="s">
        <v>1465</v>
      </c>
      <c r="L103" t="s">
        <v>1466</v>
      </c>
      <c r="M103" s="20">
        <v>2.5</v>
      </c>
      <c r="N103" s="20">
        <v>2.5</v>
      </c>
      <c r="AE103">
        <f t="shared" si="1"/>
        <v>2001</v>
      </c>
    </row>
    <row r="104" spans="1:31" x14ac:dyDescent="0.25">
      <c r="A104" s="7">
        <v>101</v>
      </c>
      <c r="B104" s="8">
        <v>36912</v>
      </c>
      <c r="C104" t="s">
        <v>3</v>
      </c>
      <c r="D104" t="s">
        <v>127</v>
      </c>
      <c r="E104" t="s">
        <v>9</v>
      </c>
      <c r="F104" t="s">
        <v>126</v>
      </c>
      <c r="G104" t="s">
        <v>24</v>
      </c>
      <c r="H104" s="135" t="s">
        <v>1529</v>
      </c>
      <c r="I104" t="s">
        <v>1454</v>
      </c>
      <c r="J104" s="20">
        <v>10</v>
      </c>
      <c r="K104" s="20" t="s">
        <v>9</v>
      </c>
      <c r="L104" t="s">
        <v>1464</v>
      </c>
      <c r="M104" s="20">
        <v>2.2000000000000002</v>
      </c>
      <c r="N104" s="20">
        <v>3.8</v>
      </c>
      <c r="AE104">
        <f t="shared" si="1"/>
        <v>2001</v>
      </c>
    </row>
    <row r="105" spans="1:31" x14ac:dyDescent="0.25">
      <c r="A105" s="7">
        <v>102</v>
      </c>
      <c r="B105" s="8">
        <v>36912</v>
      </c>
      <c r="C105" t="s">
        <v>3</v>
      </c>
      <c r="D105" t="s">
        <v>117</v>
      </c>
      <c r="E105" t="s">
        <v>9</v>
      </c>
      <c r="F105" t="s">
        <v>126</v>
      </c>
      <c r="G105" t="s">
        <v>24</v>
      </c>
      <c r="H105" s="135" t="s">
        <v>1529</v>
      </c>
      <c r="I105" t="s">
        <v>1454</v>
      </c>
      <c r="J105" s="20">
        <v>10</v>
      </c>
      <c r="K105" s="20" t="s">
        <v>9</v>
      </c>
      <c r="L105" t="s">
        <v>1463</v>
      </c>
      <c r="M105" s="20">
        <v>2.4</v>
      </c>
      <c r="N105" s="20">
        <v>3.6</v>
      </c>
      <c r="AE105">
        <f t="shared" si="1"/>
        <v>2001</v>
      </c>
    </row>
    <row r="106" spans="1:31" x14ac:dyDescent="0.25">
      <c r="A106" s="7">
        <v>103</v>
      </c>
      <c r="B106" s="8">
        <v>36912</v>
      </c>
      <c r="C106" t="s">
        <v>3</v>
      </c>
      <c r="D106" t="s">
        <v>128</v>
      </c>
      <c r="E106" t="s">
        <v>9</v>
      </c>
      <c r="F106" t="s">
        <v>126</v>
      </c>
      <c r="G106" t="s">
        <v>24</v>
      </c>
      <c r="H106" s="135" t="s">
        <v>1529</v>
      </c>
      <c r="I106" t="s">
        <v>1454</v>
      </c>
      <c r="J106" s="20">
        <v>10</v>
      </c>
      <c r="K106" s="20" t="s">
        <v>9</v>
      </c>
      <c r="L106" t="s">
        <v>1464</v>
      </c>
      <c r="M106" s="20">
        <v>2.2000000000000002</v>
      </c>
      <c r="N106" s="20">
        <v>3.8</v>
      </c>
      <c r="AE106">
        <f t="shared" si="1"/>
        <v>2001</v>
      </c>
    </row>
    <row r="107" spans="1:31" x14ac:dyDescent="0.25">
      <c r="A107" s="7">
        <v>104</v>
      </c>
      <c r="B107" s="8">
        <v>36912</v>
      </c>
      <c r="C107" t="s">
        <v>3</v>
      </c>
      <c r="D107" t="s">
        <v>63</v>
      </c>
      <c r="E107" t="s">
        <v>9</v>
      </c>
      <c r="F107" t="s">
        <v>126</v>
      </c>
      <c r="G107" t="s">
        <v>24</v>
      </c>
      <c r="H107" s="135" t="s">
        <v>1529</v>
      </c>
      <c r="I107" t="s">
        <v>1454</v>
      </c>
      <c r="J107" s="20">
        <v>10</v>
      </c>
      <c r="K107" s="20" t="s">
        <v>3</v>
      </c>
      <c r="L107" t="s">
        <v>1464</v>
      </c>
      <c r="M107" s="20">
        <v>3.8</v>
      </c>
      <c r="N107" s="20">
        <v>2.2000000000000002</v>
      </c>
      <c r="AE107">
        <f t="shared" si="1"/>
        <v>2001</v>
      </c>
    </row>
    <row r="108" spans="1:31" x14ac:dyDescent="0.25">
      <c r="A108" s="7">
        <v>105</v>
      </c>
      <c r="B108" s="8">
        <v>36913</v>
      </c>
      <c r="C108" t="s">
        <v>3</v>
      </c>
      <c r="D108" t="s">
        <v>107</v>
      </c>
      <c r="E108" t="s">
        <v>9</v>
      </c>
      <c r="F108" t="s">
        <v>129</v>
      </c>
      <c r="G108" t="s">
        <v>11</v>
      </c>
      <c r="H108" s="135" t="s">
        <v>1509</v>
      </c>
      <c r="I108" t="s">
        <v>1454</v>
      </c>
      <c r="J108" s="20">
        <v>85</v>
      </c>
      <c r="K108" s="20" t="s">
        <v>1465</v>
      </c>
      <c r="L108" t="s">
        <v>1466</v>
      </c>
      <c r="M108" s="20">
        <v>21.25</v>
      </c>
      <c r="N108" s="20">
        <v>21.25</v>
      </c>
      <c r="AE108">
        <f t="shared" si="1"/>
        <v>2001</v>
      </c>
    </row>
    <row r="109" spans="1:31" x14ac:dyDescent="0.25">
      <c r="A109" s="7">
        <v>106</v>
      </c>
      <c r="B109" s="8">
        <v>36913</v>
      </c>
      <c r="C109" t="s">
        <v>3</v>
      </c>
      <c r="D109" t="s">
        <v>51</v>
      </c>
      <c r="E109" t="s">
        <v>9</v>
      </c>
      <c r="F109" t="s">
        <v>70</v>
      </c>
      <c r="G109" t="s">
        <v>14</v>
      </c>
      <c r="H109" s="135" t="s">
        <v>1516</v>
      </c>
      <c r="I109" t="s">
        <v>1454</v>
      </c>
      <c r="J109" s="20">
        <v>12</v>
      </c>
      <c r="K109" s="20" t="s">
        <v>9</v>
      </c>
      <c r="L109" t="s">
        <v>1464</v>
      </c>
      <c r="M109" s="20">
        <v>2.64</v>
      </c>
      <c r="N109" s="20">
        <v>4.3599999999999994</v>
      </c>
      <c r="AE109">
        <f t="shared" si="1"/>
        <v>2001</v>
      </c>
    </row>
    <row r="110" spans="1:31" x14ac:dyDescent="0.25">
      <c r="A110" s="7">
        <v>107</v>
      </c>
      <c r="B110" s="8">
        <v>36913</v>
      </c>
      <c r="C110" t="s">
        <v>3</v>
      </c>
      <c r="D110" t="s">
        <v>25</v>
      </c>
      <c r="E110" t="s">
        <v>9</v>
      </c>
      <c r="F110" t="s">
        <v>130</v>
      </c>
      <c r="G110" t="s">
        <v>17</v>
      </c>
      <c r="H110" s="135" t="s">
        <v>1502</v>
      </c>
      <c r="I110" t="s">
        <v>1454</v>
      </c>
      <c r="J110" s="20">
        <v>65</v>
      </c>
      <c r="K110" s="20" t="s">
        <v>9</v>
      </c>
      <c r="L110" t="s">
        <v>1464</v>
      </c>
      <c r="M110" s="20">
        <v>14.3</v>
      </c>
      <c r="N110" s="20">
        <v>19.2</v>
      </c>
      <c r="AE110">
        <f t="shared" si="1"/>
        <v>2001</v>
      </c>
    </row>
    <row r="111" spans="1:31" x14ac:dyDescent="0.25">
      <c r="A111" s="7">
        <v>108</v>
      </c>
      <c r="B111" s="8">
        <v>36913</v>
      </c>
      <c r="C111" t="s">
        <v>3</v>
      </c>
      <c r="D111" s="15" t="s">
        <v>28</v>
      </c>
      <c r="E111" t="s">
        <v>9</v>
      </c>
      <c r="F111" t="s">
        <v>119</v>
      </c>
      <c r="G111" t="s">
        <v>14</v>
      </c>
      <c r="H111" s="135" t="s">
        <v>1507</v>
      </c>
      <c r="I111" t="s">
        <v>1454</v>
      </c>
      <c r="J111" s="20">
        <v>147</v>
      </c>
      <c r="K111" s="20" t="s">
        <v>9</v>
      </c>
      <c r="L111" t="s">
        <v>1464</v>
      </c>
      <c r="M111" s="20">
        <v>32.340000000000003</v>
      </c>
      <c r="N111" s="20">
        <v>42.16</v>
      </c>
      <c r="AE111">
        <f t="shared" si="1"/>
        <v>2001</v>
      </c>
    </row>
    <row r="112" spans="1:31" x14ac:dyDescent="0.25">
      <c r="A112" s="7">
        <v>109</v>
      </c>
      <c r="B112" s="8">
        <v>36913</v>
      </c>
      <c r="C112" t="s">
        <v>3</v>
      </c>
      <c r="D112" t="s">
        <v>107</v>
      </c>
      <c r="E112" t="s">
        <v>9</v>
      </c>
      <c r="F112" t="s">
        <v>71</v>
      </c>
      <c r="G112" t="s">
        <v>14</v>
      </c>
      <c r="H112" s="135" t="s">
        <v>1507</v>
      </c>
      <c r="I112" t="s">
        <v>1454</v>
      </c>
      <c r="J112" s="20">
        <v>149</v>
      </c>
      <c r="K112" s="20" t="s">
        <v>3</v>
      </c>
      <c r="L112" t="s">
        <v>1464</v>
      </c>
      <c r="M112" s="20">
        <v>42.72</v>
      </c>
      <c r="N112" s="20">
        <v>32.78</v>
      </c>
      <c r="AE112">
        <f t="shared" si="1"/>
        <v>2001</v>
      </c>
    </row>
    <row r="113" spans="1:31" x14ac:dyDescent="0.25">
      <c r="A113" s="7">
        <v>110</v>
      </c>
      <c r="B113" s="8">
        <v>36913</v>
      </c>
      <c r="C113" t="s">
        <v>3</v>
      </c>
      <c r="D113" t="s">
        <v>27</v>
      </c>
      <c r="E113" t="s">
        <v>9</v>
      </c>
      <c r="F113" t="s">
        <v>13</v>
      </c>
      <c r="G113" t="s">
        <v>65</v>
      </c>
      <c r="H113" s="135" t="s">
        <v>1519</v>
      </c>
      <c r="I113" t="s">
        <v>1454</v>
      </c>
      <c r="J113" s="20">
        <v>61</v>
      </c>
      <c r="K113" s="20" t="s">
        <v>9</v>
      </c>
      <c r="L113" t="s">
        <v>1464</v>
      </c>
      <c r="M113" s="20">
        <v>13.42</v>
      </c>
      <c r="N113" s="20">
        <v>18.079999999999998</v>
      </c>
      <c r="AE113">
        <f t="shared" si="1"/>
        <v>2001</v>
      </c>
    </row>
    <row r="114" spans="1:31" x14ac:dyDescent="0.25">
      <c r="A114" s="7">
        <v>111</v>
      </c>
      <c r="B114" s="8">
        <v>36913</v>
      </c>
      <c r="C114" t="s">
        <v>3</v>
      </c>
      <c r="D114" t="s">
        <v>125</v>
      </c>
      <c r="E114" t="s">
        <v>9</v>
      </c>
      <c r="F114" s="15" t="s">
        <v>28</v>
      </c>
      <c r="G114" t="s">
        <v>65</v>
      </c>
      <c r="H114" s="135" t="s">
        <v>1496</v>
      </c>
      <c r="I114" t="s">
        <v>1454</v>
      </c>
      <c r="J114" s="20">
        <v>56</v>
      </c>
      <c r="K114" s="20" t="s">
        <v>9</v>
      </c>
      <c r="L114" t="s">
        <v>1464</v>
      </c>
      <c r="M114" s="20">
        <v>12.32</v>
      </c>
      <c r="N114" s="20">
        <v>16.68</v>
      </c>
      <c r="AE114">
        <f t="shared" si="1"/>
        <v>2001</v>
      </c>
    </row>
    <row r="115" spans="1:31" x14ac:dyDescent="0.25">
      <c r="A115" s="7">
        <v>112</v>
      </c>
      <c r="B115" s="8">
        <v>36913</v>
      </c>
      <c r="C115" t="s">
        <v>3</v>
      </c>
      <c r="D115" t="s">
        <v>47</v>
      </c>
      <c r="E115" t="s">
        <v>9</v>
      </c>
      <c r="F115" t="s">
        <v>126</v>
      </c>
      <c r="G115" t="s">
        <v>24</v>
      </c>
      <c r="H115" s="135" t="s">
        <v>1529</v>
      </c>
      <c r="I115" t="s">
        <v>1454</v>
      </c>
      <c r="J115" s="20">
        <v>10</v>
      </c>
      <c r="K115" s="20" t="s">
        <v>9</v>
      </c>
      <c r="L115" t="s">
        <v>1464</v>
      </c>
      <c r="M115" s="20">
        <v>2.2000000000000002</v>
      </c>
      <c r="N115" s="20">
        <v>3.8</v>
      </c>
      <c r="AE115">
        <f t="shared" si="1"/>
        <v>2001</v>
      </c>
    </row>
    <row r="116" spans="1:31" x14ac:dyDescent="0.25">
      <c r="A116" s="7">
        <v>113</v>
      </c>
      <c r="B116" s="8">
        <v>36913</v>
      </c>
      <c r="C116" t="s">
        <v>3</v>
      </c>
      <c r="D116" t="s">
        <v>25</v>
      </c>
      <c r="E116" t="s">
        <v>9</v>
      </c>
      <c r="F116" t="s">
        <v>126</v>
      </c>
      <c r="G116" t="s">
        <v>24</v>
      </c>
      <c r="H116" s="135" t="s">
        <v>1529</v>
      </c>
      <c r="I116" t="s">
        <v>1454</v>
      </c>
      <c r="J116" s="20">
        <v>10</v>
      </c>
      <c r="K116" s="20" t="s">
        <v>9</v>
      </c>
      <c r="L116" t="s">
        <v>1464</v>
      </c>
      <c r="M116" s="20">
        <v>2.2000000000000002</v>
      </c>
      <c r="N116" s="20">
        <v>3.8</v>
      </c>
      <c r="AE116">
        <f t="shared" si="1"/>
        <v>2001</v>
      </c>
    </row>
    <row r="117" spans="1:31" x14ac:dyDescent="0.25">
      <c r="A117" s="7">
        <v>114</v>
      </c>
      <c r="B117" s="8">
        <v>36914</v>
      </c>
      <c r="C117" t="s">
        <v>3</v>
      </c>
      <c r="D117" t="s">
        <v>55</v>
      </c>
      <c r="E117" t="s">
        <v>9</v>
      </c>
      <c r="F117" t="s">
        <v>131</v>
      </c>
      <c r="G117" t="s">
        <v>14</v>
      </c>
      <c r="H117" s="135" t="s">
        <v>1530</v>
      </c>
      <c r="I117" t="s">
        <v>1455</v>
      </c>
      <c r="J117" s="20">
        <v>7</v>
      </c>
      <c r="K117" s="20" t="s">
        <v>1465</v>
      </c>
      <c r="L117" t="s">
        <v>1466</v>
      </c>
      <c r="M117" s="20">
        <v>0.875</v>
      </c>
      <c r="N117" s="20">
        <v>0.875</v>
      </c>
      <c r="AE117">
        <f t="shared" si="1"/>
        <v>2001</v>
      </c>
    </row>
    <row r="118" spans="1:31" x14ac:dyDescent="0.25">
      <c r="A118" s="7">
        <v>115</v>
      </c>
      <c r="B118" s="8">
        <v>36914</v>
      </c>
      <c r="C118" t="s">
        <v>3</v>
      </c>
      <c r="D118" t="s">
        <v>34</v>
      </c>
      <c r="E118" t="s">
        <v>9</v>
      </c>
      <c r="F118" t="s">
        <v>62</v>
      </c>
      <c r="G118" t="s">
        <v>14</v>
      </c>
      <c r="H118" s="135" t="s">
        <v>1507</v>
      </c>
      <c r="I118" t="s">
        <v>1454</v>
      </c>
      <c r="J118" s="20">
        <v>125</v>
      </c>
      <c r="K118" s="20" t="s">
        <v>9</v>
      </c>
      <c r="L118" t="s">
        <v>1464</v>
      </c>
      <c r="M118" s="20">
        <v>27.5</v>
      </c>
      <c r="N118" s="20">
        <v>36</v>
      </c>
      <c r="AE118">
        <f t="shared" si="1"/>
        <v>2001</v>
      </c>
    </row>
    <row r="119" spans="1:31" x14ac:dyDescent="0.25">
      <c r="A119" s="7">
        <v>116</v>
      </c>
      <c r="B119" s="8">
        <v>36915</v>
      </c>
      <c r="C119" t="s">
        <v>3</v>
      </c>
      <c r="D119" t="s">
        <v>128</v>
      </c>
      <c r="E119" t="s">
        <v>9</v>
      </c>
      <c r="F119" t="s">
        <v>132</v>
      </c>
      <c r="G119" t="s">
        <v>11</v>
      </c>
      <c r="H119" s="135" t="s">
        <v>1531</v>
      </c>
      <c r="I119" t="s">
        <v>1454</v>
      </c>
      <c r="J119" s="20">
        <v>12</v>
      </c>
      <c r="K119" s="20" t="s">
        <v>9</v>
      </c>
      <c r="L119" t="s">
        <v>1463</v>
      </c>
      <c r="M119" s="20">
        <v>2.88</v>
      </c>
      <c r="N119" s="20">
        <v>4.12</v>
      </c>
      <c r="AE119">
        <f t="shared" si="1"/>
        <v>2001</v>
      </c>
    </row>
    <row r="120" spans="1:31" x14ac:dyDescent="0.25">
      <c r="A120" s="7">
        <v>117</v>
      </c>
      <c r="B120" s="8">
        <v>36915</v>
      </c>
      <c r="C120" t="s">
        <v>3</v>
      </c>
      <c r="D120" t="s">
        <v>128</v>
      </c>
      <c r="E120" t="s">
        <v>9</v>
      </c>
      <c r="F120" t="s">
        <v>48</v>
      </c>
      <c r="G120" t="s">
        <v>14</v>
      </c>
      <c r="H120" s="135" t="s">
        <v>1532</v>
      </c>
      <c r="I120" t="s">
        <v>1454</v>
      </c>
      <c r="J120" s="20">
        <v>36</v>
      </c>
      <c r="K120" s="20" t="s">
        <v>9</v>
      </c>
      <c r="L120" t="s">
        <v>1464</v>
      </c>
      <c r="M120" s="20">
        <v>7.92</v>
      </c>
      <c r="N120" s="20">
        <v>11.08</v>
      </c>
      <c r="AE120">
        <f t="shared" si="1"/>
        <v>2001</v>
      </c>
    </row>
    <row r="121" spans="1:31" x14ac:dyDescent="0.25">
      <c r="A121" s="7">
        <v>118</v>
      </c>
      <c r="B121" s="8">
        <v>36915</v>
      </c>
      <c r="C121" t="s">
        <v>3</v>
      </c>
      <c r="D121" t="s">
        <v>8</v>
      </c>
      <c r="E121" t="s">
        <v>9</v>
      </c>
      <c r="F121" t="s">
        <v>10</v>
      </c>
      <c r="G121" t="s">
        <v>14</v>
      </c>
      <c r="H121" s="135" t="s">
        <v>1491</v>
      </c>
      <c r="I121" t="s">
        <v>1454</v>
      </c>
      <c r="J121" s="20">
        <v>36</v>
      </c>
      <c r="K121" s="20" t="s">
        <v>3</v>
      </c>
      <c r="L121" t="s">
        <v>1463</v>
      </c>
      <c r="M121" s="20">
        <v>10.36</v>
      </c>
      <c r="N121" s="20">
        <v>8.64</v>
      </c>
      <c r="AE121">
        <f t="shared" si="1"/>
        <v>2001</v>
      </c>
    </row>
    <row r="122" spans="1:31" x14ac:dyDescent="0.25">
      <c r="A122" s="7">
        <v>119</v>
      </c>
      <c r="B122" s="8">
        <v>36915</v>
      </c>
      <c r="C122" t="s">
        <v>3</v>
      </c>
      <c r="D122" t="s">
        <v>73</v>
      </c>
      <c r="E122" t="s">
        <v>9</v>
      </c>
      <c r="F122" s="15" t="s">
        <v>28</v>
      </c>
      <c r="G122" t="s">
        <v>14</v>
      </c>
      <c r="H122" s="135" t="s">
        <v>1517</v>
      </c>
      <c r="I122" t="s">
        <v>1454</v>
      </c>
      <c r="J122" s="20">
        <v>18</v>
      </c>
      <c r="K122" s="20" t="s">
        <v>3</v>
      </c>
      <c r="L122" t="s">
        <v>1464</v>
      </c>
      <c r="M122" s="20">
        <v>6.04</v>
      </c>
      <c r="N122" s="20">
        <v>3.96</v>
      </c>
      <c r="AE122">
        <f t="shared" si="1"/>
        <v>2001</v>
      </c>
    </row>
    <row r="123" spans="1:31" x14ac:dyDescent="0.25">
      <c r="A123" s="7">
        <v>120</v>
      </c>
      <c r="B123" s="8">
        <v>36916</v>
      </c>
      <c r="C123" t="s">
        <v>3</v>
      </c>
      <c r="D123" t="s">
        <v>104</v>
      </c>
      <c r="E123" t="s">
        <v>9</v>
      </c>
      <c r="F123" t="s">
        <v>40</v>
      </c>
      <c r="G123" t="s">
        <v>17</v>
      </c>
      <c r="H123" s="135" t="s">
        <v>1504</v>
      </c>
      <c r="I123" t="s">
        <v>1454</v>
      </c>
      <c r="J123" s="20">
        <v>21</v>
      </c>
      <c r="K123" s="20" t="s">
        <v>1465</v>
      </c>
      <c r="L123" t="s">
        <v>1466</v>
      </c>
      <c r="M123" s="20">
        <v>5.25</v>
      </c>
      <c r="N123" s="20">
        <v>5.25</v>
      </c>
      <c r="AE123">
        <f t="shared" si="1"/>
        <v>2001</v>
      </c>
    </row>
    <row r="124" spans="1:31" x14ac:dyDescent="0.25">
      <c r="A124" s="7">
        <v>121</v>
      </c>
      <c r="B124" s="8">
        <v>36916</v>
      </c>
      <c r="C124" t="s">
        <v>3</v>
      </c>
      <c r="D124" t="s">
        <v>133</v>
      </c>
      <c r="E124" t="s">
        <v>9</v>
      </c>
      <c r="F124" t="s">
        <v>80</v>
      </c>
      <c r="G124" t="s">
        <v>17</v>
      </c>
      <c r="H124" s="136" t="s">
        <v>1533</v>
      </c>
      <c r="I124" t="s">
        <v>1454</v>
      </c>
      <c r="J124" s="20">
        <v>4</v>
      </c>
      <c r="K124" s="20" t="s">
        <v>3</v>
      </c>
      <c r="L124" t="s">
        <v>1463</v>
      </c>
      <c r="M124" s="20">
        <v>2.04</v>
      </c>
      <c r="N124" s="20">
        <v>0.96</v>
      </c>
      <c r="AE124">
        <f t="shared" si="1"/>
        <v>2001</v>
      </c>
    </row>
    <row r="125" spans="1:31" x14ac:dyDescent="0.25">
      <c r="A125" s="7">
        <v>122</v>
      </c>
      <c r="B125" s="8">
        <v>36916</v>
      </c>
      <c r="C125" t="s">
        <v>3</v>
      </c>
      <c r="D125" t="s">
        <v>107</v>
      </c>
      <c r="E125" t="s">
        <v>9</v>
      </c>
      <c r="F125" t="s">
        <v>134</v>
      </c>
      <c r="G125" t="s">
        <v>14</v>
      </c>
      <c r="H125" s="135" t="s">
        <v>1507</v>
      </c>
      <c r="I125" t="s">
        <v>1454</v>
      </c>
      <c r="J125" s="20">
        <v>149</v>
      </c>
      <c r="K125" s="20" t="s">
        <v>3</v>
      </c>
      <c r="L125" t="s">
        <v>1464</v>
      </c>
      <c r="M125" s="20">
        <v>42.72</v>
      </c>
      <c r="N125" s="20">
        <v>32.78</v>
      </c>
      <c r="AE125">
        <f t="shared" si="1"/>
        <v>2001</v>
      </c>
    </row>
    <row r="126" spans="1:31" x14ac:dyDescent="0.25">
      <c r="A126" s="7">
        <v>123</v>
      </c>
      <c r="B126" s="8">
        <v>36916</v>
      </c>
      <c r="C126" t="s">
        <v>3</v>
      </c>
      <c r="D126" t="s">
        <v>135</v>
      </c>
      <c r="E126" t="s">
        <v>9</v>
      </c>
      <c r="F126" t="s">
        <v>130</v>
      </c>
      <c r="G126" t="s">
        <v>65</v>
      </c>
      <c r="H126" s="135" t="s">
        <v>1496</v>
      </c>
      <c r="I126" t="s">
        <v>1454</v>
      </c>
      <c r="J126" s="20">
        <v>16</v>
      </c>
      <c r="K126" s="20" t="s">
        <v>3</v>
      </c>
      <c r="L126" t="s">
        <v>1464</v>
      </c>
      <c r="M126" s="20">
        <v>5.48</v>
      </c>
      <c r="N126" s="20">
        <v>3.52</v>
      </c>
      <c r="AE126">
        <f t="shared" si="1"/>
        <v>2001</v>
      </c>
    </row>
    <row r="127" spans="1:31" x14ac:dyDescent="0.25">
      <c r="A127" s="7">
        <v>124</v>
      </c>
      <c r="B127" s="8">
        <v>36916</v>
      </c>
      <c r="C127" t="s">
        <v>3</v>
      </c>
      <c r="D127" t="s">
        <v>54</v>
      </c>
      <c r="E127" t="s">
        <v>9</v>
      </c>
      <c r="F127" t="s">
        <v>136</v>
      </c>
      <c r="G127" t="s">
        <v>24</v>
      </c>
      <c r="H127" s="135" t="s">
        <v>1529</v>
      </c>
      <c r="I127" t="s">
        <v>1455</v>
      </c>
      <c r="J127" s="20">
        <v>10</v>
      </c>
      <c r="K127" s="20" t="s">
        <v>9</v>
      </c>
      <c r="L127" t="s">
        <v>1463</v>
      </c>
      <c r="M127" s="20">
        <v>1.2</v>
      </c>
      <c r="N127" s="20">
        <v>1.8</v>
      </c>
      <c r="AE127">
        <f t="shared" si="1"/>
        <v>2001</v>
      </c>
    </row>
    <row r="128" spans="1:31" x14ac:dyDescent="0.25">
      <c r="A128" s="7">
        <v>125</v>
      </c>
      <c r="B128" s="8">
        <v>36917</v>
      </c>
      <c r="C128" t="s">
        <v>3</v>
      </c>
      <c r="D128" t="s">
        <v>137</v>
      </c>
      <c r="E128" t="s">
        <v>9</v>
      </c>
      <c r="F128" t="s">
        <v>134</v>
      </c>
      <c r="G128" t="s">
        <v>17</v>
      </c>
      <c r="H128" s="135" t="s">
        <v>1500</v>
      </c>
      <c r="I128" t="s">
        <v>1454</v>
      </c>
      <c r="J128" s="20">
        <v>26</v>
      </c>
      <c r="K128" s="20" t="s">
        <v>9</v>
      </c>
      <c r="L128" t="s">
        <v>1464</v>
      </c>
      <c r="M128" s="20">
        <v>5.72</v>
      </c>
      <c r="N128" s="20">
        <v>8.2800000000000011</v>
      </c>
      <c r="AE128">
        <f t="shared" si="1"/>
        <v>2001</v>
      </c>
    </row>
    <row r="129" spans="1:31" x14ac:dyDescent="0.25">
      <c r="A129" s="7">
        <v>126</v>
      </c>
      <c r="B129" s="8">
        <v>36917</v>
      </c>
      <c r="C129" t="s">
        <v>3</v>
      </c>
      <c r="D129" s="16" t="s">
        <v>35</v>
      </c>
      <c r="E129" t="s">
        <v>9</v>
      </c>
      <c r="F129" t="s">
        <v>119</v>
      </c>
      <c r="G129" t="s">
        <v>14</v>
      </c>
      <c r="H129" s="135" t="s">
        <v>1491</v>
      </c>
      <c r="I129" t="s">
        <v>1455</v>
      </c>
      <c r="J129" s="20">
        <v>30</v>
      </c>
      <c r="K129" s="20" t="s">
        <v>1465</v>
      </c>
      <c r="L129" t="s">
        <v>1466</v>
      </c>
      <c r="M129" s="20">
        <v>3.75</v>
      </c>
      <c r="N129" s="20">
        <v>3.75</v>
      </c>
      <c r="AE129">
        <f t="shared" si="1"/>
        <v>2001</v>
      </c>
    </row>
    <row r="130" spans="1:31" x14ac:dyDescent="0.25">
      <c r="A130" s="7">
        <v>127</v>
      </c>
      <c r="B130" s="8">
        <v>36917</v>
      </c>
      <c r="C130" t="s">
        <v>3</v>
      </c>
      <c r="D130" t="s">
        <v>138</v>
      </c>
      <c r="E130" t="s">
        <v>9</v>
      </c>
      <c r="F130" t="s">
        <v>108</v>
      </c>
      <c r="G130" t="s">
        <v>14</v>
      </c>
      <c r="H130" s="135" t="s">
        <v>1522</v>
      </c>
      <c r="I130" t="s">
        <v>1454</v>
      </c>
      <c r="J130" s="20">
        <v>12</v>
      </c>
      <c r="K130" s="20" t="s">
        <v>3</v>
      </c>
      <c r="L130" t="s">
        <v>1464</v>
      </c>
      <c r="M130" s="20">
        <v>4.3599999999999994</v>
      </c>
      <c r="N130" s="20">
        <v>2.64</v>
      </c>
      <c r="AE130">
        <f t="shared" si="1"/>
        <v>2001</v>
      </c>
    </row>
    <row r="131" spans="1:31" x14ac:dyDescent="0.25">
      <c r="A131" s="7">
        <v>128</v>
      </c>
      <c r="B131" s="8">
        <v>36917</v>
      </c>
      <c r="C131" t="s">
        <v>3</v>
      </c>
      <c r="D131" t="s">
        <v>139</v>
      </c>
      <c r="E131" t="s">
        <v>9</v>
      </c>
      <c r="F131" t="s">
        <v>140</v>
      </c>
      <c r="G131" t="s">
        <v>14</v>
      </c>
      <c r="H131" s="135" t="s">
        <v>1522</v>
      </c>
      <c r="I131" t="s">
        <v>1454</v>
      </c>
      <c r="J131" s="20">
        <v>12</v>
      </c>
      <c r="K131" s="20" t="s">
        <v>9</v>
      </c>
      <c r="L131" t="s">
        <v>1464</v>
      </c>
      <c r="M131" s="20">
        <v>2.64</v>
      </c>
      <c r="N131" s="20">
        <v>4.3599999999999994</v>
      </c>
      <c r="AE131">
        <f t="shared" si="1"/>
        <v>2001</v>
      </c>
    </row>
    <row r="132" spans="1:31" x14ac:dyDescent="0.25">
      <c r="A132" s="7">
        <v>129</v>
      </c>
      <c r="B132" s="8">
        <v>36917</v>
      </c>
      <c r="C132" t="s">
        <v>3</v>
      </c>
      <c r="D132" t="s">
        <v>138</v>
      </c>
      <c r="E132" t="s">
        <v>9</v>
      </c>
      <c r="F132" t="s">
        <v>141</v>
      </c>
      <c r="G132" t="s">
        <v>65</v>
      </c>
      <c r="H132" s="135" t="s">
        <v>1511</v>
      </c>
      <c r="I132" t="s">
        <v>1454</v>
      </c>
      <c r="J132" s="20">
        <v>9</v>
      </c>
      <c r="K132" s="20" t="s">
        <v>9</v>
      </c>
      <c r="L132" t="s">
        <v>1464</v>
      </c>
      <c r="M132" s="20">
        <v>1.98</v>
      </c>
      <c r="N132" s="20">
        <v>3.52</v>
      </c>
      <c r="AE132">
        <f t="shared" ref="AE132:AE195" si="2">YEAR(B132)</f>
        <v>2001</v>
      </c>
    </row>
    <row r="133" spans="1:31" x14ac:dyDescent="0.25">
      <c r="A133" s="7">
        <v>130</v>
      </c>
      <c r="B133" s="8">
        <v>36917</v>
      </c>
      <c r="C133" t="s">
        <v>3</v>
      </c>
      <c r="D133" t="s">
        <v>140</v>
      </c>
      <c r="E133" t="s">
        <v>9</v>
      </c>
      <c r="F133" t="s">
        <v>120</v>
      </c>
      <c r="G133" t="s">
        <v>14</v>
      </c>
      <c r="H133" s="135" t="s">
        <v>1496</v>
      </c>
      <c r="I133" t="s">
        <v>1454</v>
      </c>
      <c r="J133" s="20">
        <v>15</v>
      </c>
      <c r="K133" s="20" t="s">
        <v>1465</v>
      </c>
      <c r="L133" t="s">
        <v>1466</v>
      </c>
      <c r="M133" s="20">
        <v>3.75</v>
      </c>
      <c r="N133" s="20">
        <v>3.75</v>
      </c>
      <c r="AE133">
        <f t="shared" si="2"/>
        <v>2001</v>
      </c>
    </row>
    <row r="134" spans="1:31" x14ac:dyDescent="0.25">
      <c r="A134" s="7">
        <v>131</v>
      </c>
      <c r="B134" s="8">
        <v>36917</v>
      </c>
      <c r="C134" t="s">
        <v>3</v>
      </c>
      <c r="D134" t="s">
        <v>115</v>
      </c>
      <c r="E134" t="s">
        <v>9</v>
      </c>
      <c r="F134" t="s">
        <v>142</v>
      </c>
      <c r="G134" t="s">
        <v>24</v>
      </c>
      <c r="H134" s="136" t="s">
        <v>1508</v>
      </c>
      <c r="I134" t="s">
        <v>1455</v>
      </c>
      <c r="J134" s="20">
        <v>12</v>
      </c>
      <c r="K134" s="20" t="s">
        <v>1465</v>
      </c>
      <c r="L134" t="s">
        <v>1466</v>
      </c>
      <c r="M134" s="20">
        <v>1.5</v>
      </c>
      <c r="N134" s="20">
        <v>1.5</v>
      </c>
      <c r="AE134">
        <f t="shared" si="2"/>
        <v>2001</v>
      </c>
    </row>
    <row r="135" spans="1:31" x14ac:dyDescent="0.25">
      <c r="A135" s="7">
        <v>132</v>
      </c>
      <c r="B135" s="8">
        <v>36917</v>
      </c>
      <c r="C135" t="s">
        <v>3</v>
      </c>
      <c r="D135" t="s">
        <v>143</v>
      </c>
      <c r="E135" t="s">
        <v>9</v>
      </c>
      <c r="F135" t="s">
        <v>144</v>
      </c>
      <c r="G135" t="s">
        <v>24</v>
      </c>
      <c r="H135" s="136" t="s">
        <v>1496</v>
      </c>
      <c r="I135" t="s">
        <v>1454</v>
      </c>
      <c r="J135" s="20">
        <v>31</v>
      </c>
      <c r="K135" s="20" t="s">
        <v>1465</v>
      </c>
      <c r="L135" t="s">
        <v>1466</v>
      </c>
      <c r="M135" s="20">
        <v>7.75</v>
      </c>
      <c r="N135" s="20">
        <v>7.75</v>
      </c>
      <c r="AE135">
        <f t="shared" si="2"/>
        <v>2001</v>
      </c>
    </row>
    <row r="136" spans="1:31" x14ac:dyDescent="0.25">
      <c r="A136" s="7">
        <v>133</v>
      </c>
      <c r="B136" s="8">
        <v>36918</v>
      </c>
      <c r="C136" t="s">
        <v>3</v>
      </c>
      <c r="D136" t="s">
        <v>51</v>
      </c>
      <c r="E136" t="s">
        <v>9</v>
      </c>
      <c r="F136" t="s">
        <v>131</v>
      </c>
      <c r="G136" t="s">
        <v>14</v>
      </c>
      <c r="H136" s="135" t="s">
        <v>1534</v>
      </c>
      <c r="I136" t="s">
        <v>1454</v>
      </c>
      <c r="J136" s="20">
        <v>10</v>
      </c>
      <c r="K136" s="20" t="s">
        <v>1465</v>
      </c>
      <c r="L136" t="s">
        <v>1466</v>
      </c>
      <c r="M136" s="20">
        <v>2.5</v>
      </c>
      <c r="N136" s="20">
        <v>2.5</v>
      </c>
      <c r="AE136">
        <f t="shared" si="2"/>
        <v>2001</v>
      </c>
    </row>
    <row r="137" spans="1:31" x14ac:dyDescent="0.25">
      <c r="A137" s="7">
        <v>134</v>
      </c>
      <c r="B137" s="8">
        <v>36918</v>
      </c>
      <c r="C137" t="s">
        <v>3</v>
      </c>
      <c r="D137" t="s">
        <v>145</v>
      </c>
      <c r="E137" t="s">
        <v>9</v>
      </c>
      <c r="F137" s="15" t="s">
        <v>28</v>
      </c>
      <c r="G137" t="s">
        <v>24</v>
      </c>
      <c r="H137" s="135" t="s">
        <v>1525</v>
      </c>
      <c r="I137" t="s">
        <v>1454</v>
      </c>
      <c r="J137" s="20">
        <v>8</v>
      </c>
      <c r="K137" s="20" t="s">
        <v>3</v>
      </c>
      <c r="L137" t="s">
        <v>1464</v>
      </c>
      <c r="M137" s="20">
        <v>3.24</v>
      </c>
      <c r="N137" s="20">
        <v>1.76</v>
      </c>
      <c r="AE137">
        <f t="shared" si="2"/>
        <v>2001</v>
      </c>
    </row>
    <row r="138" spans="1:31" x14ac:dyDescent="0.25">
      <c r="A138" s="7">
        <v>135</v>
      </c>
      <c r="B138" s="8">
        <v>36919</v>
      </c>
      <c r="C138" t="s">
        <v>3</v>
      </c>
      <c r="D138" t="s">
        <v>27</v>
      </c>
      <c r="E138" t="s">
        <v>9</v>
      </c>
      <c r="F138" s="15" t="s">
        <v>28</v>
      </c>
      <c r="G138" t="s">
        <v>17</v>
      </c>
      <c r="H138" s="135" t="s">
        <v>1528</v>
      </c>
      <c r="I138" t="s">
        <v>1454</v>
      </c>
      <c r="J138" s="20">
        <v>10</v>
      </c>
      <c r="K138" s="20" t="s">
        <v>3</v>
      </c>
      <c r="L138" t="s">
        <v>1464</v>
      </c>
      <c r="M138" s="20">
        <v>3.8</v>
      </c>
      <c r="N138" s="20">
        <v>2.2000000000000002</v>
      </c>
      <c r="AE138">
        <f t="shared" si="2"/>
        <v>2001</v>
      </c>
    </row>
    <row r="139" spans="1:31" x14ac:dyDescent="0.25">
      <c r="A139" s="7">
        <v>136</v>
      </c>
      <c r="B139" s="8">
        <v>36919</v>
      </c>
      <c r="C139" t="s">
        <v>3</v>
      </c>
      <c r="D139" t="s">
        <v>60</v>
      </c>
      <c r="E139" t="s">
        <v>9</v>
      </c>
      <c r="F139" t="s">
        <v>119</v>
      </c>
      <c r="G139" t="s">
        <v>14</v>
      </c>
      <c r="H139" s="135" t="s">
        <v>1489</v>
      </c>
      <c r="I139" t="s">
        <v>1454</v>
      </c>
      <c r="J139" s="20">
        <v>12</v>
      </c>
      <c r="K139" s="20" t="s">
        <v>1465</v>
      </c>
      <c r="L139" t="s">
        <v>1466</v>
      </c>
      <c r="M139" s="20">
        <v>3</v>
      </c>
      <c r="N139" s="20">
        <v>3</v>
      </c>
      <c r="AE139">
        <f t="shared" si="2"/>
        <v>2001</v>
      </c>
    </row>
    <row r="140" spans="1:31" x14ac:dyDescent="0.25">
      <c r="A140" s="7">
        <v>137</v>
      </c>
      <c r="B140" s="8">
        <v>36919</v>
      </c>
      <c r="C140" t="s">
        <v>3</v>
      </c>
      <c r="D140" t="s">
        <v>115</v>
      </c>
      <c r="E140" t="s">
        <v>9</v>
      </c>
      <c r="F140" t="s">
        <v>118</v>
      </c>
      <c r="G140" t="s">
        <v>17</v>
      </c>
      <c r="H140" s="135" t="s">
        <v>1502</v>
      </c>
      <c r="I140" t="s">
        <v>1454</v>
      </c>
      <c r="J140" s="20">
        <v>60</v>
      </c>
      <c r="K140" s="20" t="s">
        <v>9</v>
      </c>
      <c r="L140" t="s">
        <v>1464</v>
      </c>
      <c r="M140" s="20">
        <v>13.2</v>
      </c>
      <c r="N140" s="20">
        <v>17.8</v>
      </c>
      <c r="AE140">
        <f t="shared" si="2"/>
        <v>2001</v>
      </c>
    </row>
    <row r="141" spans="1:31" x14ac:dyDescent="0.25">
      <c r="A141" s="7">
        <v>138</v>
      </c>
      <c r="B141" s="8">
        <v>36919</v>
      </c>
      <c r="C141" t="s">
        <v>3</v>
      </c>
      <c r="D141" t="s">
        <v>119</v>
      </c>
      <c r="E141" t="s">
        <v>9</v>
      </c>
      <c r="F141" t="s">
        <v>60</v>
      </c>
      <c r="G141" t="s">
        <v>14</v>
      </c>
      <c r="H141" s="135" t="s">
        <v>1507</v>
      </c>
      <c r="I141" t="s">
        <v>1454</v>
      </c>
      <c r="J141" s="20">
        <v>20</v>
      </c>
      <c r="K141" s="20" t="s">
        <v>1465</v>
      </c>
      <c r="L141" t="s">
        <v>1466</v>
      </c>
      <c r="M141" s="20">
        <v>5</v>
      </c>
      <c r="N141" s="20">
        <v>5</v>
      </c>
      <c r="AE141">
        <f t="shared" si="2"/>
        <v>2001</v>
      </c>
    </row>
    <row r="142" spans="1:31" x14ac:dyDescent="0.25">
      <c r="A142" s="7">
        <v>139</v>
      </c>
      <c r="B142" s="8">
        <v>36919</v>
      </c>
      <c r="C142" t="s">
        <v>3</v>
      </c>
      <c r="D142" t="s">
        <v>92</v>
      </c>
      <c r="E142" t="s">
        <v>9</v>
      </c>
      <c r="F142" t="s">
        <v>146</v>
      </c>
      <c r="G142" t="s">
        <v>24</v>
      </c>
      <c r="H142" s="135" t="s">
        <v>1497</v>
      </c>
      <c r="I142" t="s">
        <v>1454</v>
      </c>
      <c r="J142" s="20">
        <v>31</v>
      </c>
      <c r="K142" s="20" t="s">
        <v>9</v>
      </c>
      <c r="L142" t="s">
        <v>1464</v>
      </c>
      <c r="M142" s="20">
        <v>6.82</v>
      </c>
      <c r="N142" s="20">
        <v>9.68</v>
      </c>
      <c r="AE142">
        <f t="shared" si="2"/>
        <v>2001</v>
      </c>
    </row>
    <row r="143" spans="1:31" x14ac:dyDescent="0.25">
      <c r="A143" s="7">
        <v>140</v>
      </c>
      <c r="B143" s="8">
        <v>36920</v>
      </c>
      <c r="C143" t="s">
        <v>3</v>
      </c>
      <c r="D143" t="s">
        <v>147</v>
      </c>
      <c r="E143" t="s">
        <v>9</v>
      </c>
      <c r="F143" t="s">
        <v>68</v>
      </c>
      <c r="G143" t="s">
        <v>17</v>
      </c>
      <c r="H143" s="135" t="s">
        <v>1502</v>
      </c>
      <c r="I143" t="s">
        <v>1454</v>
      </c>
      <c r="J143" s="20">
        <v>49</v>
      </c>
      <c r="K143" s="20" t="s">
        <v>1465</v>
      </c>
      <c r="L143" t="s">
        <v>1466</v>
      </c>
      <c r="M143" s="20">
        <v>12.25</v>
      </c>
      <c r="N143" s="20">
        <v>12.25</v>
      </c>
      <c r="AE143">
        <f t="shared" si="2"/>
        <v>2001</v>
      </c>
    </row>
    <row r="144" spans="1:31" x14ac:dyDescent="0.25">
      <c r="A144" s="7">
        <v>141</v>
      </c>
      <c r="B144" s="8">
        <v>36920</v>
      </c>
      <c r="C144" t="s">
        <v>3</v>
      </c>
      <c r="D144" t="s">
        <v>47</v>
      </c>
      <c r="E144" t="s">
        <v>9</v>
      </c>
      <c r="F144" t="s">
        <v>108</v>
      </c>
      <c r="G144" t="s">
        <v>14</v>
      </c>
      <c r="H144" s="135" t="s">
        <v>1510</v>
      </c>
      <c r="I144" t="s">
        <v>1454</v>
      </c>
      <c r="J144" s="20">
        <v>51</v>
      </c>
      <c r="K144" s="20" t="s">
        <v>9</v>
      </c>
      <c r="L144" t="s">
        <v>1464</v>
      </c>
      <c r="M144" s="20">
        <v>11.22</v>
      </c>
      <c r="N144" s="20">
        <v>15.28</v>
      </c>
      <c r="AE144">
        <f t="shared" si="2"/>
        <v>2001</v>
      </c>
    </row>
    <row r="145" spans="1:31" x14ac:dyDescent="0.25">
      <c r="A145" s="7">
        <v>142</v>
      </c>
      <c r="B145" s="8">
        <v>36921</v>
      </c>
      <c r="C145" t="s">
        <v>3</v>
      </c>
      <c r="D145" t="s">
        <v>77</v>
      </c>
      <c r="E145" t="s">
        <v>9</v>
      </c>
      <c r="F145" t="s">
        <v>78</v>
      </c>
      <c r="G145" t="s">
        <v>14</v>
      </c>
      <c r="H145" s="135" t="s">
        <v>1507</v>
      </c>
      <c r="I145" t="s">
        <v>1454</v>
      </c>
      <c r="J145" s="20">
        <v>145</v>
      </c>
      <c r="K145" s="20" t="s">
        <v>3</v>
      </c>
      <c r="L145" t="s">
        <v>1464</v>
      </c>
      <c r="M145" s="20">
        <v>41.6</v>
      </c>
      <c r="N145" s="20">
        <v>31.9</v>
      </c>
      <c r="AE145">
        <f t="shared" si="2"/>
        <v>2001</v>
      </c>
    </row>
    <row r="146" spans="1:31" x14ac:dyDescent="0.25">
      <c r="A146" s="7">
        <v>143</v>
      </c>
      <c r="B146" s="8">
        <v>36921</v>
      </c>
      <c r="C146" t="s">
        <v>3</v>
      </c>
      <c r="D146" t="s">
        <v>77</v>
      </c>
      <c r="E146" t="s">
        <v>9</v>
      </c>
      <c r="F146" t="s">
        <v>78</v>
      </c>
      <c r="G146" t="s">
        <v>65</v>
      </c>
      <c r="H146" s="135" t="s">
        <v>1511</v>
      </c>
      <c r="I146" t="s">
        <v>1454</v>
      </c>
      <c r="J146" s="20">
        <v>12</v>
      </c>
      <c r="K146" s="20" t="s">
        <v>3</v>
      </c>
      <c r="L146" t="s">
        <v>1464</v>
      </c>
      <c r="M146" s="20">
        <v>4.3599999999999994</v>
      </c>
      <c r="N146" s="20">
        <v>2.64</v>
      </c>
      <c r="AE146">
        <f t="shared" si="2"/>
        <v>2001</v>
      </c>
    </row>
    <row r="147" spans="1:31" x14ac:dyDescent="0.25">
      <c r="A147" s="7">
        <v>144</v>
      </c>
      <c r="B147" s="8">
        <v>36921</v>
      </c>
      <c r="C147" t="s">
        <v>3</v>
      </c>
      <c r="D147" t="s">
        <v>138</v>
      </c>
      <c r="E147" t="s">
        <v>9</v>
      </c>
      <c r="F147" t="s">
        <v>141</v>
      </c>
      <c r="G147" t="s">
        <v>65</v>
      </c>
      <c r="H147" s="135" t="s">
        <v>1511</v>
      </c>
      <c r="I147" t="s">
        <v>1454</v>
      </c>
      <c r="J147" s="20">
        <v>8</v>
      </c>
      <c r="K147" s="20" t="s">
        <v>3</v>
      </c>
      <c r="L147" t="s">
        <v>1464</v>
      </c>
      <c r="M147" s="20">
        <v>3.24</v>
      </c>
      <c r="N147" s="20">
        <v>1.76</v>
      </c>
      <c r="AE147">
        <f t="shared" si="2"/>
        <v>2001</v>
      </c>
    </row>
    <row r="148" spans="1:31" x14ac:dyDescent="0.25">
      <c r="A148" s="7">
        <v>145</v>
      </c>
      <c r="B148" s="8">
        <v>36921</v>
      </c>
      <c r="C148" t="s">
        <v>3</v>
      </c>
      <c r="D148" t="s">
        <v>133</v>
      </c>
      <c r="E148" t="s">
        <v>9</v>
      </c>
      <c r="F148" t="s">
        <v>148</v>
      </c>
      <c r="G148" t="s">
        <v>65</v>
      </c>
      <c r="H148" s="135" t="s">
        <v>1535</v>
      </c>
      <c r="I148" t="s">
        <v>1454</v>
      </c>
      <c r="J148" s="20">
        <v>7</v>
      </c>
      <c r="K148" s="20" t="s">
        <v>3</v>
      </c>
      <c r="L148" t="s">
        <v>1463</v>
      </c>
      <c r="M148" s="20">
        <v>2.8200000000000003</v>
      </c>
      <c r="N148" s="20">
        <v>1.68</v>
      </c>
      <c r="AE148">
        <f t="shared" si="2"/>
        <v>2001</v>
      </c>
    </row>
    <row r="149" spans="1:31" x14ac:dyDescent="0.25">
      <c r="A149" s="7">
        <v>146</v>
      </c>
      <c r="B149" s="8">
        <v>36921</v>
      </c>
      <c r="C149" t="s">
        <v>3</v>
      </c>
      <c r="D149" t="s">
        <v>149</v>
      </c>
      <c r="E149" t="s">
        <v>9</v>
      </c>
      <c r="F149" t="s">
        <v>150</v>
      </c>
      <c r="G149" t="s">
        <v>24</v>
      </c>
      <c r="H149" s="135" t="s">
        <v>1497</v>
      </c>
      <c r="I149" t="s">
        <v>1454</v>
      </c>
      <c r="J149" s="20">
        <v>45</v>
      </c>
      <c r="K149" s="20" t="s">
        <v>3</v>
      </c>
      <c r="L149" t="s">
        <v>1464</v>
      </c>
      <c r="M149" s="20">
        <v>13.6</v>
      </c>
      <c r="N149" s="20">
        <v>9.9</v>
      </c>
      <c r="AE149">
        <f t="shared" si="2"/>
        <v>2001</v>
      </c>
    </row>
    <row r="150" spans="1:31" x14ac:dyDescent="0.25">
      <c r="A150" s="7">
        <v>147</v>
      </c>
      <c r="B150" s="8">
        <v>36921</v>
      </c>
      <c r="C150" t="s">
        <v>3</v>
      </c>
      <c r="D150" s="16" t="s">
        <v>35</v>
      </c>
      <c r="E150" t="s">
        <v>9</v>
      </c>
      <c r="F150" t="s">
        <v>78</v>
      </c>
      <c r="G150" t="s">
        <v>24</v>
      </c>
      <c r="H150" s="135" t="s">
        <v>1525</v>
      </c>
      <c r="I150" t="s">
        <v>1454</v>
      </c>
      <c r="J150" s="20">
        <v>45</v>
      </c>
      <c r="K150" s="20" t="s">
        <v>9</v>
      </c>
      <c r="L150" t="s">
        <v>1464</v>
      </c>
      <c r="M150" s="20">
        <v>9.9</v>
      </c>
      <c r="N150" s="20">
        <v>13.6</v>
      </c>
      <c r="AE150">
        <f t="shared" si="2"/>
        <v>2001</v>
      </c>
    </row>
    <row r="151" spans="1:31" x14ac:dyDescent="0.25">
      <c r="A151" s="7">
        <v>148</v>
      </c>
      <c r="B151" s="8">
        <v>36921</v>
      </c>
      <c r="C151" t="s">
        <v>3</v>
      </c>
      <c r="D151" t="s">
        <v>77</v>
      </c>
      <c r="E151" t="s">
        <v>9</v>
      </c>
      <c r="F151" t="s">
        <v>78</v>
      </c>
      <c r="G151" t="s">
        <v>24</v>
      </c>
      <c r="H151" s="135" t="s">
        <v>1493</v>
      </c>
      <c r="I151" t="s">
        <v>1454</v>
      </c>
      <c r="J151" s="20">
        <v>24</v>
      </c>
      <c r="K151" s="20" t="s">
        <v>9</v>
      </c>
      <c r="L151" t="s">
        <v>1464</v>
      </c>
      <c r="M151" s="20">
        <v>5.28</v>
      </c>
      <c r="N151" s="20">
        <v>7.72</v>
      </c>
      <c r="AE151">
        <f t="shared" si="2"/>
        <v>2001</v>
      </c>
    </row>
    <row r="152" spans="1:31" x14ac:dyDescent="0.25">
      <c r="A152" s="7">
        <v>149</v>
      </c>
      <c r="B152" s="8">
        <v>36923</v>
      </c>
      <c r="C152" t="s">
        <v>3</v>
      </c>
      <c r="D152" t="s">
        <v>51</v>
      </c>
      <c r="E152" t="s">
        <v>9</v>
      </c>
      <c r="F152" t="s">
        <v>48</v>
      </c>
      <c r="G152" t="s">
        <v>11</v>
      </c>
      <c r="H152" s="135" t="s">
        <v>1498</v>
      </c>
      <c r="I152" t="s">
        <v>1454</v>
      </c>
      <c r="J152" s="20">
        <v>12</v>
      </c>
      <c r="K152" s="20" t="s">
        <v>3</v>
      </c>
      <c r="L152" t="s">
        <v>1464</v>
      </c>
      <c r="M152" s="20">
        <v>4.3599999999999994</v>
      </c>
      <c r="N152" s="20">
        <v>2.64</v>
      </c>
      <c r="AE152">
        <f t="shared" si="2"/>
        <v>2001</v>
      </c>
    </row>
    <row r="153" spans="1:31" x14ac:dyDescent="0.25">
      <c r="A153" s="7">
        <v>150</v>
      </c>
      <c r="B153" s="8">
        <v>36923</v>
      </c>
      <c r="C153" t="s">
        <v>3</v>
      </c>
      <c r="D153" t="s">
        <v>51</v>
      </c>
      <c r="E153" t="s">
        <v>9</v>
      </c>
      <c r="F153" t="s">
        <v>48</v>
      </c>
      <c r="G153" t="s">
        <v>11</v>
      </c>
      <c r="H153" s="135" t="s">
        <v>1498</v>
      </c>
      <c r="I153" t="s">
        <v>1454</v>
      </c>
      <c r="J153" s="20">
        <v>12</v>
      </c>
      <c r="K153" s="20" t="s">
        <v>3</v>
      </c>
      <c r="L153" t="s">
        <v>1463</v>
      </c>
      <c r="M153" s="20">
        <v>4.12</v>
      </c>
      <c r="N153" s="20">
        <v>2.88</v>
      </c>
      <c r="AE153">
        <f t="shared" si="2"/>
        <v>2001</v>
      </c>
    </row>
    <row r="154" spans="1:31" x14ac:dyDescent="0.25">
      <c r="A154" s="7">
        <v>151</v>
      </c>
      <c r="B154" s="8">
        <v>36923</v>
      </c>
      <c r="C154" t="s">
        <v>3</v>
      </c>
      <c r="D154" t="s">
        <v>135</v>
      </c>
      <c r="E154" t="s">
        <v>9</v>
      </c>
      <c r="F154" s="15" t="s">
        <v>28</v>
      </c>
      <c r="G154" t="s">
        <v>11</v>
      </c>
      <c r="H154" s="135" t="s">
        <v>1536</v>
      </c>
      <c r="I154" t="s">
        <v>1454</v>
      </c>
      <c r="J154" s="20">
        <v>6</v>
      </c>
      <c r="K154" s="20" t="s">
        <v>3</v>
      </c>
      <c r="L154" t="s">
        <v>1463</v>
      </c>
      <c r="M154" s="20">
        <v>2.56</v>
      </c>
      <c r="N154" s="20">
        <v>1.44</v>
      </c>
      <c r="AE154">
        <f t="shared" si="2"/>
        <v>2001</v>
      </c>
    </row>
    <row r="155" spans="1:31" x14ac:dyDescent="0.25">
      <c r="A155" s="7">
        <v>152</v>
      </c>
      <c r="B155" s="8">
        <v>36923</v>
      </c>
      <c r="C155" t="s">
        <v>3</v>
      </c>
      <c r="D155" t="s">
        <v>27</v>
      </c>
      <c r="E155" t="s">
        <v>9</v>
      </c>
      <c r="F155" s="15" t="s">
        <v>28</v>
      </c>
      <c r="G155" t="s">
        <v>17</v>
      </c>
      <c r="H155" s="135" t="s">
        <v>1502</v>
      </c>
      <c r="I155" t="s">
        <v>1454</v>
      </c>
      <c r="J155" s="20">
        <v>61</v>
      </c>
      <c r="K155" s="20" t="s">
        <v>3</v>
      </c>
      <c r="L155" t="s">
        <v>1464</v>
      </c>
      <c r="M155" s="20">
        <v>18.079999999999998</v>
      </c>
      <c r="N155" s="20">
        <v>13.42</v>
      </c>
      <c r="AE155">
        <f t="shared" si="2"/>
        <v>2001</v>
      </c>
    </row>
    <row r="156" spans="1:31" x14ac:dyDescent="0.25">
      <c r="A156" s="7">
        <v>153</v>
      </c>
      <c r="B156" s="8">
        <v>36925</v>
      </c>
      <c r="C156" t="s">
        <v>3</v>
      </c>
      <c r="D156" t="s">
        <v>151</v>
      </c>
      <c r="E156" t="s">
        <v>9</v>
      </c>
      <c r="F156" t="s">
        <v>120</v>
      </c>
      <c r="G156" t="s">
        <v>17</v>
      </c>
      <c r="H156" s="135" t="s">
        <v>1537</v>
      </c>
      <c r="I156" t="s">
        <v>1455</v>
      </c>
      <c r="J156" s="20">
        <v>28</v>
      </c>
      <c r="K156" s="20" t="s">
        <v>1465</v>
      </c>
      <c r="L156" t="s">
        <v>1466</v>
      </c>
      <c r="M156" s="20">
        <v>3.5</v>
      </c>
      <c r="N156" s="20">
        <v>3.5</v>
      </c>
      <c r="AE156">
        <f t="shared" si="2"/>
        <v>2001</v>
      </c>
    </row>
    <row r="157" spans="1:31" x14ac:dyDescent="0.25">
      <c r="A157" s="7">
        <v>154</v>
      </c>
      <c r="B157" s="8">
        <v>36925</v>
      </c>
      <c r="C157" t="s">
        <v>3</v>
      </c>
      <c r="D157" t="s">
        <v>152</v>
      </c>
      <c r="E157" t="s">
        <v>9</v>
      </c>
      <c r="F157" t="s">
        <v>153</v>
      </c>
      <c r="G157" t="s">
        <v>14</v>
      </c>
      <c r="H157" s="135" t="s">
        <v>1492</v>
      </c>
      <c r="I157" t="s">
        <v>1454</v>
      </c>
      <c r="J157" s="20">
        <v>193</v>
      </c>
      <c r="K157" s="20" t="s">
        <v>3</v>
      </c>
      <c r="L157" t="s">
        <v>1464</v>
      </c>
      <c r="M157" s="20">
        <v>55.04</v>
      </c>
      <c r="N157" s="20">
        <v>42.46</v>
      </c>
      <c r="AE157">
        <f t="shared" si="2"/>
        <v>2001</v>
      </c>
    </row>
    <row r="158" spans="1:31" x14ac:dyDescent="0.25">
      <c r="A158" s="7">
        <v>155</v>
      </c>
      <c r="B158" s="8">
        <v>36925</v>
      </c>
      <c r="C158" t="s">
        <v>3</v>
      </c>
      <c r="D158" t="s">
        <v>154</v>
      </c>
      <c r="E158" t="s">
        <v>9</v>
      </c>
      <c r="F158" t="s">
        <v>71</v>
      </c>
      <c r="G158" t="s">
        <v>14</v>
      </c>
      <c r="H158" s="135" t="s">
        <v>1507</v>
      </c>
      <c r="I158" t="s">
        <v>1454</v>
      </c>
      <c r="J158" s="20">
        <v>149</v>
      </c>
      <c r="K158" s="20" t="s">
        <v>3</v>
      </c>
      <c r="L158" t="s">
        <v>1464</v>
      </c>
      <c r="M158" s="20">
        <v>42.72</v>
      </c>
      <c r="N158" s="20">
        <v>32.78</v>
      </c>
      <c r="AE158">
        <f t="shared" si="2"/>
        <v>2001</v>
      </c>
    </row>
    <row r="159" spans="1:31" x14ac:dyDescent="0.25">
      <c r="A159" s="7">
        <v>156</v>
      </c>
      <c r="B159" s="8">
        <v>36925</v>
      </c>
      <c r="C159" t="s">
        <v>3</v>
      </c>
      <c r="D159" t="s">
        <v>76</v>
      </c>
      <c r="E159" t="s">
        <v>9</v>
      </c>
      <c r="F159" t="s">
        <v>152</v>
      </c>
      <c r="G159" t="s">
        <v>14</v>
      </c>
      <c r="H159" s="135" t="s">
        <v>1496</v>
      </c>
      <c r="I159" t="s">
        <v>1455</v>
      </c>
      <c r="J159" s="20">
        <v>3</v>
      </c>
      <c r="K159" s="20" t="s">
        <v>1465</v>
      </c>
      <c r="L159" t="s">
        <v>1466</v>
      </c>
      <c r="M159" s="20">
        <v>0.375</v>
      </c>
      <c r="N159" s="20">
        <v>0.375</v>
      </c>
      <c r="AE159">
        <f t="shared" si="2"/>
        <v>2001</v>
      </c>
    </row>
    <row r="160" spans="1:31" x14ac:dyDescent="0.25">
      <c r="A160" s="7">
        <v>157</v>
      </c>
      <c r="B160" s="8">
        <v>36926</v>
      </c>
      <c r="C160" t="s">
        <v>3</v>
      </c>
      <c r="D160" t="s">
        <v>155</v>
      </c>
      <c r="E160" t="s">
        <v>9</v>
      </c>
      <c r="F160" t="s">
        <v>84</v>
      </c>
      <c r="G160" t="s">
        <v>11</v>
      </c>
      <c r="H160" s="135" t="s">
        <v>1531</v>
      </c>
      <c r="I160" t="s">
        <v>1454</v>
      </c>
      <c r="J160" s="20">
        <v>12</v>
      </c>
      <c r="K160" s="20" t="s">
        <v>9</v>
      </c>
      <c r="L160" t="s">
        <v>1463</v>
      </c>
      <c r="M160" s="20">
        <v>2.88</v>
      </c>
      <c r="N160" s="20">
        <v>4.12</v>
      </c>
      <c r="AE160">
        <f t="shared" si="2"/>
        <v>2001</v>
      </c>
    </row>
    <row r="161" spans="1:31" x14ac:dyDescent="0.25">
      <c r="A161" s="7">
        <v>158</v>
      </c>
      <c r="B161" s="8">
        <v>36926</v>
      </c>
      <c r="C161" t="s">
        <v>3</v>
      </c>
      <c r="D161" t="s">
        <v>156</v>
      </c>
      <c r="E161" t="s">
        <v>9</v>
      </c>
      <c r="F161" t="s">
        <v>157</v>
      </c>
      <c r="G161" t="s">
        <v>17</v>
      </c>
      <c r="H161" s="135" t="s">
        <v>1500</v>
      </c>
      <c r="I161" t="s">
        <v>1455</v>
      </c>
      <c r="J161" s="20">
        <v>38</v>
      </c>
      <c r="K161" s="20" t="s">
        <v>9</v>
      </c>
      <c r="L161" t="s">
        <v>1464</v>
      </c>
      <c r="M161" s="20">
        <v>4.18</v>
      </c>
      <c r="N161" s="20">
        <v>5.82</v>
      </c>
      <c r="AE161">
        <f t="shared" si="2"/>
        <v>2001</v>
      </c>
    </row>
    <row r="162" spans="1:31" x14ac:dyDescent="0.25">
      <c r="A162" s="7">
        <v>159</v>
      </c>
      <c r="B162" s="8">
        <v>36926</v>
      </c>
      <c r="C162" t="s">
        <v>3</v>
      </c>
      <c r="D162" t="s">
        <v>158</v>
      </c>
      <c r="E162" t="s">
        <v>9</v>
      </c>
      <c r="F162" s="15" t="s">
        <v>28</v>
      </c>
      <c r="G162" t="s">
        <v>14</v>
      </c>
      <c r="H162" s="135" t="s">
        <v>1530</v>
      </c>
      <c r="I162" t="s">
        <v>1454</v>
      </c>
      <c r="J162" s="20">
        <v>7</v>
      </c>
      <c r="K162" s="20" t="s">
        <v>9</v>
      </c>
      <c r="L162" t="s">
        <v>1464</v>
      </c>
      <c r="M162" s="20">
        <v>1.54</v>
      </c>
      <c r="N162" s="20">
        <v>2.96</v>
      </c>
      <c r="AE162">
        <f t="shared" si="2"/>
        <v>2001</v>
      </c>
    </row>
    <row r="163" spans="1:31" x14ac:dyDescent="0.25">
      <c r="A163" s="7">
        <v>160</v>
      </c>
      <c r="B163" s="8">
        <v>36926</v>
      </c>
      <c r="C163" t="s">
        <v>3</v>
      </c>
      <c r="D163" t="s">
        <v>158</v>
      </c>
      <c r="E163" t="s">
        <v>9</v>
      </c>
      <c r="F163" t="s">
        <v>159</v>
      </c>
      <c r="G163" t="s">
        <v>17</v>
      </c>
      <c r="H163" s="135" t="s">
        <v>1524</v>
      </c>
      <c r="I163" t="s">
        <v>1454</v>
      </c>
      <c r="J163" s="20">
        <v>16</v>
      </c>
      <c r="K163" s="20" t="s">
        <v>9</v>
      </c>
      <c r="L163" t="s">
        <v>1464</v>
      </c>
      <c r="M163" s="20">
        <v>3.52</v>
      </c>
      <c r="N163" s="20">
        <v>5.48</v>
      </c>
      <c r="AE163">
        <f t="shared" si="2"/>
        <v>2001</v>
      </c>
    </row>
    <row r="164" spans="1:31" x14ac:dyDescent="0.25">
      <c r="A164" s="7">
        <v>161</v>
      </c>
      <c r="B164" s="8">
        <v>36926</v>
      </c>
      <c r="C164" t="s">
        <v>3</v>
      </c>
      <c r="D164" t="s">
        <v>92</v>
      </c>
      <c r="E164" t="s">
        <v>9</v>
      </c>
      <c r="F164" t="s">
        <v>63</v>
      </c>
      <c r="G164" t="s">
        <v>11</v>
      </c>
      <c r="H164" s="135" t="s">
        <v>1496</v>
      </c>
      <c r="I164" t="s">
        <v>1457</v>
      </c>
      <c r="J164" s="20">
        <v>8</v>
      </c>
      <c r="K164" s="20" t="s">
        <v>3</v>
      </c>
      <c r="L164" t="s">
        <v>1464</v>
      </c>
      <c r="M164" s="20">
        <v>1.62</v>
      </c>
      <c r="N164" s="20">
        <v>0.88</v>
      </c>
      <c r="O164" t="s">
        <v>3</v>
      </c>
      <c r="P164" s="13" t="s">
        <v>135</v>
      </c>
      <c r="Q164" t="s">
        <v>9</v>
      </c>
      <c r="R164" t="s">
        <v>237</v>
      </c>
      <c r="S164" t="s">
        <v>9</v>
      </c>
      <c r="T164" t="s">
        <v>160</v>
      </c>
      <c r="U164" t="s">
        <v>1465</v>
      </c>
      <c r="W164" t="s">
        <v>1465</v>
      </c>
      <c r="Y164" t="s">
        <v>1465</v>
      </c>
      <c r="AA164" t="s">
        <v>1465</v>
      </c>
      <c r="AC164" t="s">
        <v>1465</v>
      </c>
      <c r="AE164">
        <f t="shared" si="2"/>
        <v>2001</v>
      </c>
    </row>
    <row r="165" spans="1:31" x14ac:dyDescent="0.25">
      <c r="A165" s="7">
        <v>162</v>
      </c>
      <c r="B165" s="8">
        <v>36927</v>
      </c>
      <c r="C165" t="s">
        <v>3</v>
      </c>
      <c r="D165" t="s">
        <v>106</v>
      </c>
      <c r="E165" t="s">
        <v>9</v>
      </c>
      <c r="F165" t="s">
        <v>105</v>
      </c>
      <c r="G165" t="s">
        <v>24</v>
      </c>
      <c r="H165" s="135" t="s">
        <v>1493</v>
      </c>
      <c r="I165" t="s">
        <v>1455</v>
      </c>
      <c r="J165" s="20">
        <v>12</v>
      </c>
      <c r="K165" s="20" t="s">
        <v>3</v>
      </c>
      <c r="L165" t="s">
        <v>1464</v>
      </c>
      <c r="M165" s="20">
        <v>2.1799999999999997</v>
      </c>
      <c r="N165" s="20">
        <v>1.32</v>
      </c>
      <c r="AE165">
        <f t="shared" si="2"/>
        <v>2001</v>
      </c>
    </row>
    <row r="166" spans="1:31" x14ac:dyDescent="0.25">
      <c r="A166" s="7">
        <v>163</v>
      </c>
      <c r="B166" s="8">
        <v>36927</v>
      </c>
      <c r="C166" t="s">
        <v>3</v>
      </c>
      <c r="D166" t="s">
        <v>160</v>
      </c>
      <c r="E166" t="s">
        <v>9</v>
      </c>
      <c r="F166" t="s">
        <v>150</v>
      </c>
      <c r="G166" t="s">
        <v>17</v>
      </c>
      <c r="H166" s="135" t="s">
        <v>1500</v>
      </c>
      <c r="I166" t="s">
        <v>1454</v>
      </c>
      <c r="J166" s="20">
        <v>39</v>
      </c>
      <c r="K166" s="20" t="s">
        <v>3</v>
      </c>
      <c r="L166" t="s">
        <v>1464</v>
      </c>
      <c r="M166" s="20">
        <v>11.92</v>
      </c>
      <c r="N166" s="20">
        <v>8.58</v>
      </c>
      <c r="AE166">
        <f t="shared" si="2"/>
        <v>2001</v>
      </c>
    </row>
    <row r="167" spans="1:31" x14ac:dyDescent="0.25">
      <c r="A167" s="7">
        <v>164</v>
      </c>
      <c r="B167" s="8">
        <v>36927</v>
      </c>
      <c r="C167" t="s">
        <v>3</v>
      </c>
      <c r="D167" t="s">
        <v>25</v>
      </c>
      <c r="E167" t="s">
        <v>9</v>
      </c>
      <c r="F167" t="s">
        <v>150</v>
      </c>
      <c r="G167" t="s">
        <v>65</v>
      </c>
      <c r="H167" s="135" t="s">
        <v>1511</v>
      </c>
      <c r="I167" t="s">
        <v>1454</v>
      </c>
      <c r="J167" s="20">
        <v>18</v>
      </c>
      <c r="K167" s="20" t="s">
        <v>3</v>
      </c>
      <c r="L167" t="s">
        <v>1464</v>
      </c>
      <c r="M167" s="20">
        <v>6.04</v>
      </c>
      <c r="N167" s="20">
        <v>3.96</v>
      </c>
      <c r="AE167">
        <f t="shared" si="2"/>
        <v>2001</v>
      </c>
    </row>
    <row r="168" spans="1:31" x14ac:dyDescent="0.25">
      <c r="A168" s="7">
        <v>165</v>
      </c>
      <c r="B168" s="8">
        <v>36927</v>
      </c>
      <c r="C168" t="s">
        <v>3</v>
      </c>
      <c r="D168" t="s">
        <v>106</v>
      </c>
      <c r="E168" t="s">
        <v>9</v>
      </c>
      <c r="F168" t="s">
        <v>161</v>
      </c>
      <c r="G168" t="s">
        <v>65</v>
      </c>
      <c r="H168" s="135" t="s">
        <v>1519</v>
      </c>
      <c r="I168" t="s">
        <v>1454</v>
      </c>
      <c r="J168" s="20">
        <v>44</v>
      </c>
      <c r="K168" s="20" t="s">
        <v>3</v>
      </c>
      <c r="L168" t="s">
        <v>1464</v>
      </c>
      <c r="M168" s="20">
        <v>13.32</v>
      </c>
      <c r="N168" s="20">
        <v>9.68</v>
      </c>
      <c r="AE168">
        <f t="shared" si="2"/>
        <v>2001</v>
      </c>
    </row>
    <row r="169" spans="1:31" x14ac:dyDescent="0.25">
      <c r="A169" s="7">
        <v>166</v>
      </c>
      <c r="B169" s="8">
        <v>36928</v>
      </c>
      <c r="C169" t="s">
        <v>3</v>
      </c>
      <c r="D169" t="s">
        <v>115</v>
      </c>
      <c r="E169" t="s">
        <v>9</v>
      </c>
      <c r="F169" t="s">
        <v>116</v>
      </c>
      <c r="G169" t="s">
        <v>11</v>
      </c>
      <c r="H169" s="135" t="s">
        <v>1538</v>
      </c>
      <c r="I169" t="s">
        <v>1454</v>
      </c>
      <c r="J169" s="20">
        <v>10</v>
      </c>
      <c r="K169" s="20" t="s">
        <v>1465</v>
      </c>
      <c r="L169" t="s">
        <v>1466</v>
      </c>
      <c r="M169" s="20">
        <v>2.5</v>
      </c>
      <c r="N169" s="20">
        <v>2.5</v>
      </c>
      <c r="AE169">
        <f t="shared" si="2"/>
        <v>2001</v>
      </c>
    </row>
    <row r="170" spans="1:31" x14ac:dyDescent="0.25">
      <c r="A170" s="7">
        <v>167</v>
      </c>
      <c r="B170" s="8">
        <v>36928</v>
      </c>
      <c r="C170" t="s">
        <v>3</v>
      </c>
      <c r="D170" t="s">
        <v>162</v>
      </c>
      <c r="E170" t="s">
        <v>9</v>
      </c>
      <c r="F170" t="s">
        <v>36</v>
      </c>
      <c r="G170" t="s">
        <v>11</v>
      </c>
      <c r="H170" s="135" t="s">
        <v>1499</v>
      </c>
      <c r="I170" t="s">
        <v>1454</v>
      </c>
      <c r="J170" s="20">
        <v>17</v>
      </c>
      <c r="K170" s="20" t="s">
        <v>3</v>
      </c>
      <c r="L170" t="s">
        <v>1463</v>
      </c>
      <c r="M170" s="20">
        <v>5.42</v>
      </c>
      <c r="N170" s="20">
        <v>4.08</v>
      </c>
      <c r="AE170">
        <f t="shared" si="2"/>
        <v>2001</v>
      </c>
    </row>
    <row r="171" spans="1:31" x14ac:dyDescent="0.25">
      <c r="A171" s="7">
        <v>168</v>
      </c>
      <c r="B171" s="8">
        <v>36928</v>
      </c>
      <c r="C171" t="s">
        <v>3</v>
      </c>
      <c r="D171" t="s">
        <v>157</v>
      </c>
      <c r="E171" t="s">
        <v>9</v>
      </c>
      <c r="F171" t="s">
        <v>163</v>
      </c>
      <c r="G171" t="s">
        <v>17</v>
      </c>
      <c r="H171" s="135" t="s">
        <v>1500</v>
      </c>
      <c r="I171" t="s">
        <v>1455</v>
      </c>
      <c r="J171" s="20">
        <v>23</v>
      </c>
      <c r="K171" s="20" t="s">
        <v>3</v>
      </c>
      <c r="L171" t="s">
        <v>1464</v>
      </c>
      <c r="M171" s="20">
        <v>3.7199999999999998</v>
      </c>
      <c r="N171" s="20">
        <v>2.5300000000000002</v>
      </c>
      <c r="AE171">
        <f t="shared" si="2"/>
        <v>2001</v>
      </c>
    </row>
    <row r="172" spans="1:31" x14ac:dyDescent="0.25">
      <c r="A172" s="7">
        <v>169</v>
      </c>
      <c r="B172" s="8">
        <v>36928</v>
      </c>
      <c r="C172" t="s">
        <v>3</v>
      </c>
      <c r="D172" t="s">
        <v>164</v>
      </c>
      <c r="E172" t="s">
        <v>9</v>
      </c>
      <c r="F172" t="s">
        <v>118</v>
      </c>
      <c r="G172" t="s">
        <v>17</v>
      </c>
      <c r="H172" s="135" t="s">
        <v>1528</v>
      </c>
      <c r="I172" t="s">
        <v>1454</v>
      </c>
      <c r="J172" s="20">
        <v>10</v>
      </c>
      <c r="K172" s="20" t="s">
        <v>1465</v>
      </c>
      <c r="L172" t="s">
        <v>1466</v>
      </c>
      <c r="M172" s="20">
        <v>2.5</v>
      </c>
      <c r="N172" s="20">
        <v>2.5</v>
      </c>
      <c r="AE172">
        <f t="shared" si="2"/>
        <v>2001</v>
      </c>
    </row>
    <row r="173" spans="1:31" x14ac:dyDescent="0.25">
      <c r="A173" s="7">
        <v>170</v>
      </c>
      <c r="B173" s="8">
        <v>36928</v>
      </c>
      <c r="C173" t="s">
        <v>3</v>
      </c>
      <c r="D173" t="s">
        <v>47</v>
      </c>
      <c r="E173" t="s">
        <v>9</v>
      </c>
      <c r="F173" t="s">
        <v>141</v>
      </c>
      <c r="G173" t="s">
        <v>14</v>
      </c>
      <c r="H173" s="135" t="s">
        <v>1516</v>
      </c>
      <c r="I173" t="s">
        <v>1454</v>
      </c>
      <c r="J173" s="20">
        <v>12</v>
      </c>
      <c r="K173" s="20" t="s">
        <v>3</v>
      </c>
      <c r="L173" t="s">
        <v>1464</v>
      </c>
      <c r="M173" s="20">
        <v>4.3599999999999994</v>
      </c>
      <c r="N173" s="20">
        <v>2.64</v>
      </c>
      <c r="AE173">
        <f t="shared" si="2"/>
        <v>2001</v>
      </c>
    </row>
    <row r="174" spans="1:31" x14ac:dyDescent="0.25">
      <c r="A174" s="7">
        <v>171</v>
      </c>
      <c r="B174" s="8">
        <v>36928</v>
      </c>
      <c r="C174" t="s">
        <v>3</v>
      </c>
      <c r="D174" t="s">
        <v>51</v>
      </c>
      <c r="E174" t="s">
        <v>9</v>
      </c>
      <c r="F174" t="s">
        <v>55</v>
      </c>
      <c r="G174" t="s">
        <v>17</v>
      </c>
      <c r="H174" s="135" t="s">
        <v>1502</v>
      </c>
      <c r="I174" t="s">
        <v>1454</v>
      </c>
      <c r="J174" s="20">
        <v>47</v>
      </c>
      <c r="K174" s="20" t="s">
        <v>9</v>
      </c>
      <c r="L174" t="s">
        <v>1464</v>
      </c>
      <c r="M174" s="20">
        <v>10.34</v>
      </c>
      <c r="N174" s="20">
        <v>14.16</v>
      </c>
      <c r="AE174">
        <f t="shared" si="2"/>
        <v>2001</v>
      </c>
    </row>
    <row r="175" spans="1:31" x14ac:dyDescent="0.25">
      <c r="A175" s="7">
        <v>172</v>
      </c>
      <c r="B175" s="8">
        <v>36928</v>
      </c>
      <c r="C175" t="s">
        <v>3</v>
      </c>
      <c r="D175" t="s">
        <v>47</v>
      </c>
      <c r="E175" t="s">
        <v>9</v>
      </c>
      <c r="F175" t="s">
        <v>141</v>
      </c>
      <c r="G175" t="s">
        <v>14</v>
      </c>
      <c r="H175" s="135" t="s">
        <v>1503</v>
      </c>
      <c r="I175" t="s">
        <v>1454</v>
      </c>
      <c r="J175" s="20">
        <v>6</v>
      </c>
      <c r="K175" s="20" t="s">
        <v>9</v>
      </c>
      <c r="L175" t="s">
        <v>1464</v>
      </c>
      <c r="M175" s="20">
        <v>1.32</v>
      </c>
      <c r="N175" s="20">
        <v>2.6799999999999997</v>
      </c>
      <c r="AE175">
        <f t="shared" si="2"/>
        <v>2001</v>
      </c>
    </row>
    <row r="176" spans="1:31" x14ac:dyDescent="0.25">
      <c r="A176" s="7">
        <v>173</v>
      </c>
      <c r="B176" s="8">
        <v>36928</v>
      </c>
      <c r="C176" t="s">
        <v>3</v>
      </c>
      <c r="D176" t="s">
        <v>73</v>
      </c>
      <c r="E176" t="s">
        <v>9</v>
      </c>
      <c r="F176" t="s">
        <v>141</v>
      </c>
      <c r="G176" t="s">
        <v>14</v>
      </c>
      <c r="H176" s="135" t="s">
        <v>1503</v>
      </c>
      <c r="I176" t="s">
        <v>1454</v>
      </c>
      <c r="J176" s="20">
        <v>6</v>
      </c>
      <c r="K176" s="20" t="s">
        <v>9</v>
      </c>
      <c r="L176" t="s">
        <v>1463</v>
      </c>
      <c r="M176" s="20">
        <v>1.44</v>
      </c>
      <c r="N176" s="20">
        <v>2.56</v>
      </c>
      <c r="AE176">
        <f t="shared" si="2"/>
        <v>2001</v>
      </c>
    </row>
    <row r="177" spans="1:31" x14ac:dyDescent="0.25">
      <c r="A177" s="7">
        <v>174</v>
      </c>
      <c r="B177" s="8">
        <v>36928</v>
      </c>
      <c r="C177" t="s">
        <v>3</v>
      </c>
      <c r="D177" t="s">
        <v>165</v>
      </c>
      <c r="E177" t="s">
        <v>9</v>
      </c>
      <c r="F177" t="s">
        <v>71</v>
      </c>
      <c r="G177" t="s">
        <v>14</v>
      </c>
      <c r="H177" s="135" t="s">
        <v>1507</v>
      </c>
      <c r="I177" t="s">
        <v>1454</v>
      </c>
      <c r="J177" s="20">
        <v>73</v>
      </c>
      <c r="K177" s="20" t="s">
        <v>3</v>
      </c>
      <c r="L177" t="s">
        <v>1464</v>
      </c>
      <c r="M177" s="20">
        <v>21.44</v>
      </c>
      <c r="N177" s="20">
        <v>16.059999999999999</v>
      </c>
      <c r="AE177">
        <f t="shared" si="2"/>
        <v>2001</v>
      </c>
    </row>
    <row r="178" spans="1:31" x14ac:dyDescent="0.25">
      <c r="A178" s="7">
        <v>175</v>
      </c>
      <c r="B178" s="8">
        <v>36928</v>
      </c>
      <c r="C178" t="s">
        <v>3</v>
      </c>
      <c r="D178" t="s">
        <v>101</v>
      </c>
      <c r="E178" t="s">
        <v>9</v>
      </c>
      <c r="F178" t="s">
        <v>10</v>
      </c>
      <c r="G178" t="s">
        <v>24</v>
      </c>
      <c r="H178" s="135" t="s">
        <v>1521</v>
      </c>
      <c r="I178" t="s">
        <v>1454</v>
      </c>
      <c r="J178" s="20">
        <v>20</v>
      </c>
      <c r="K178" s="20" t="s">
        <v>3</v>
      </c>
      <c r="L178" t="s">
        <v>1464</v>
      </c>
      <c r="M178" s="20">
        <v>6.6</v>
      </c>
      <c r="N178" s="20">
        <v>4.4000000000000004</v>
      </c>
      <c r="AE178">
        <f t="shared" si="2"/>
        <v>2001</v>
      </c>
    </row>
    <row r="179" spans="1:31" x14ac:dyDescent="0.25">
      <c r="A179" s="7">
        <v>176</v>
      </c>
      <c r="B179" s="8">
        <v>36929</v>
      </c>
      <c r="C179" t="s">
        <v>3</v>
      </c>
      <c r="D179" t="s">
        <v>157</v>
      </c>
      <c r="E179" t="s">
        <v>9</v>
      </c>
      <c r="F179" t="s">
        <v>166</v>
      </c>
      <c r="G179" t="s">
        <v>17</v>
      </c>
      <c r="H179" s="135" t="s">
        <v>1500</v>
      </c>
      <c r="I179" t="s">
        <v>1455</v>
      </c>
      <c r="J179" s="20">
        <v>13</v>
      </c>
      <c r="K179" s="20" t="s">
        <v>3</v>
      </c>
      <c r="L179" t="s">
        <v>1464</v>
      </c>
      <c r="M179" s="20">
        <v>2.3200000000000003</v>
      </c>
      <c r="N179" s="20">
        <v>1.43</v>
      </c>
      <c r="AE179">
        <f t="shared" si="2"/>
        <v>2001</v>
      </c>
    </row>
    <row r="180" spans="1:31" x14ac:dyDescent="0.25">
      <c r="A180" s="7">
        <v>177</v>
      </c>
      <c r="B180" s="8">
        <v>36929</v>
      </c>
      <c r="C180" t="s">
        <v>3</v>
      </c>
      <c r="D180" t="s">
        <v>128</v>
      </c>
      <c r="E180" t="s">
        <v>9</v>
      </c>
      <c r="F180" t="s">
        <v>119</v>
      </c>
      <c r="G180" t="s">
        <v>14</v>
      </c>
      <c r="H180" s="135" t="s">
        <v>1501</v>
      </c>
      <c r="I180" t="s">
        <v>1455</v>
      </c>
      <c r="J180" s="20">
        <v>14</v>
      </c>
      <c r="K180" s="20" t="s">
        <v>9</v>
      </c>
      <c r="L180" t="s">
        <v>1464</v>
      </c>
      <c r="M180" s="20">
        <v>1.54</v>
      </c>
      <c r="N180" s="20">
        <v>2.46</v>
      </c>
      <c r="AE180">
        <f t="shared" si="2"/>
        <v>2001</v>
      </c>
    </row>
    <row r="181" spans="1:31" x14ac:dyDescent="0.25">
      <c r="A181" s="7">
        <v>178</v>
      </c>
      <c r="B181" s="8">
        <v>36929</v>
      </c>
      <c r="C181" t="s">
        <v>3</v>
      </c>
      <c r="D181" t="s">
        <v>140</v>
      </c>
      <c r="E181" t="s">
        <v>9</v>
      </c>
      <c r="F181" t="s">
        <v>158</v>
      </c>
      <c r="G181" t="s">
        <v>14</v>
      </c>
      <c r="H181" s="135" t="s">
        <v>1496</v>
      </c>
      <c r="I181" t="s">
        <v>1454</v>
      </c>
      <c r="J181" s="20">
        <v>12</v>
      </c>
      <c r="K181" s="20" t="s">
        <v>3</v>
      </c>
      <c r="L181" t="s">
        <v>1464</v>
      </c>
      <c r="M181" s="20">
        <v>4.3599999999999994</v>
      </c>
      <c r="N181" s="20">
        <v>2.64</v>
      </c>
      <c r="AE181">
        <f t="shared" si="2"/>
        <v>2001</v>
      </c>
    </row>
    <row r="182" spans="1:31" x14ac:dyDescent="0.25">
      <c r="A182" s="7">
        <v>179</v>
      </c>
      <c r="B182" s="8">
        <v>36929</v>
      </c>
      <c r="C182" t="s">
        <v>3</v>
      </c>
      <c r="D182" t="s">
        <v>155</v>
      </c>
      <c r="E182" t="s">
        <v>9</v>
      </c>
      <c r="F182" s="15" t="s">
        <v>28</v>
      </c>
      <c r="G182" t="s">
        <v>14</v>
      </c>
      <c r="H182" s="135" t="s">
        <v>1496</v>
      </c>
      <c r="I182" t="s">
        <v>1454</v>
      </c>
      <c r="J182" s="20">
        <v>15</v>
      </c>
      <c r="K182" s="20" t="s">
        <v>1465</v>
      </c>
      <c r="L182" t="s">
        <v>1466</v>
      </c>
      <c r="M182" s="20">
        <v>3.75</v>
      </c>
      <c r="N182" s="20">
        <v>3.75</v>
      </c>
      <c r="AE182">
        <f t="shared" si="2"/>
        <v>2001</v>
      </c>
    </row>
    <row r="183" spans="1:31" x14ac:dyDescent="0.25">
      <c r="A183" s="7">
        <v>180</v>
      </c>
      <c r="B183" s="8">
        <v>36929</v>
      </c>
      <c r="C183" t="s">
        <v>3</v>
      </c>
      <c r="D183" t="s">
        <v>8</v>
      </c>
      <c r="E183" t="s">
        <v>9</v>
      </c>
      <c r="F183" t="s">
        <v>167</v>
      </c>
      <c r="G183" t="s">
        <v>24</v>
      </c>
      <c r="H183" s="135" t="s">
        <v>1497</v>
      </c>
      <c r="I183" t="s">
        <v>1454</v>
      </c>
      <c r="J183" s="20">
        <v>26</v>
      </c>
      <c r="K183" s="20" t="s">
        <v>9</v>
      </c>
      <c r="L183" t="s">
        <v>1464</v>
      </c>
      <c r="M183" s="20">
        <v>5.72</v>
      </c>
      <c r="N183" s="20">
        <v>8.2800000000000011</v>
      </c>
      <c r="AE183">
        <f t="shared" si="2"/>
        <v>2001</v>
      </c>
    </row>
    <row r="184" spans="1:31" x14ac:dyDescent="0.25">
      <c r="A184" s="7">
        <v>181</v>
      </c>
      <c r="B184" s="8">
        <v>36930</v>
      </c>
      <c r="C184" t="s">
        <v>3</v>
      </c>
      <c r="D184" t="s">
        <v>47</v>
      </c>
      <c r="E184" t="s">
        <v>9</v>
      </c>
      <c r="F184" t="s">
        <v>99</v>
      </c>
      <c r="G184" t="s">
        <v>14</v>
      </c>
      <c r="H184" s="135" t="s">
        <v>1491</v>
      </c>
      <c r="I184" t="s">
        <v>1454</v>
      </c>
      <c r="J184" s="20">
        <v>36</v>
      </c>
      <c r="K184" s="20" t="s">
        <v>1465</v>
      </c>
      <c r="L184" t="s">
        <v>1466</v>
      </c>
      <c r="M184" s="20">
        <v>9</v>
      </c>
      <c r="N184" s="20">
        <v>9</v>
      </c>
      <c r="AE184">
        <f t="shared" si="2"/>
        <v>2001</v>
      </c>
    </row>
    <row r="185" spans="1:31" x14ac:dyDescent="0.25">
      <c r="A185" s="7">
        <v>182</v>
      </c>
      <c r="B185" s="8">
        <v>36930</v>
      </c>
      <c r="C185" t="s">
        <v>3</v>
      </c>
      <c r="D185" t="s">
        <v>168</v>
      </c>
      <c r="E185" t="s">
        <v>9</v>
      </c>
      <c r="F185" t="s">
        <v>169</v>
      </c>
      <c r="G185" t="s">
        <v>14</v>
      </c>
      <c r="H185" s="135" t="s">
        <v>1507</v>
      </c>
      <c r="I185" t="s">
        <v>1454</v>
      </c>
      <c r="J185" s="20">
        <v>80</v>
      </c>
      <c r="K185" s="20" t="s">
        <v>9</v>
      </c>
      <c r="L185" t="s">
        <v>1464</v>
      </c>
      <c r="M185" s="20">
        <v>17.600000000000001</v>
      </c>
      <c r="N185" s="20">
        <v>23.4</v>
      </c>
      <c r="AE185">
        <f t="shared" si="2"/>
        <v>2001</v>
      </c>
    </row>
    <row r="186" spans="1:31" x14ac:dyDescent="0.25">
      <c r="A186" s="7">
        <v>183</v>
      </c>
      <c r="B186" s="8">
        <v>36930</v>
      </c>
      <c r="C186" t="s">
        <v>3</v>
      </c>
      <c r="D186" t="s">
        <v>158</v>
      </c>
      <c r="E186" t="s">
        <v>9</v>
      </c>
      <c r="F186" t="s">
        <v>71</v>
      </c>
      <c r="G186" t="s">
        <v>14</v>
      </c>
      <c r="H186" s="135" t="s">
        <v>1507</v>
      </c>
      <c r="I186" t="s">
        <v>1454</v>
      </c>
      <c r="J186" s="20">
        <v>70</v>
      </c>
      <c r="K186" s="20" t="s">
        <v>1465</v>
      </c>
      <c r="L186" t="s">
        <v>1466</v>
      </c>
      <c r="M186" s="20">
        <v>17.5</v>
      </c>
      <c r="N186" s="20">
        <v>17.5</v>
      </c>
      <c r="AE186">
        <f t="shared" si="2"/>
        <v>2001</v>
      </c>
    </row>
    <row r="187" spans="1:31" x14ac:dyDescent="0.25">
      <c r="A187" s="7">
        <v>184</v>
      </c>
      <c r="B187" s="8">
        <v>36930</v>
      </c>
      <c r="C187" t="s">
        <v>3</v>
      </c>
      <c r="D187" s="16" t="s">
        <v>35</v>
      </c>
      <c r="E187" t="s">
        <v>9</v>
      </c>
      <c r="F187" t="s">
        <v>170</v>
      </c>
      <c r="G187" t="s">
        <v>65</v>
      </c>
      <c r="H187" s="135" t="s">
        <v>1519</v>
      </c>
      <c r="I187" t="s">
        <v>1454</v>
      </c>
      <c r="J187" s="20">
        <v>90</v>
      </c>
      <c r="K187" s="20" t="s">
        <v>3</v>
      </c>
      <c r="L187" t="s">
        <v>1464</v>
      </c>
      <c r="M187" s="20">
        <v>26.2</v>
      </c>
      <c r="N187" s="20">
        <v>19.8</v>
      </c>
      <c r="AE187">
        <f t="shared" si="2"/>
        <v>2001</v>
      </c>
    </row>
    <row r="188" spans="1:31" x14ac:dyDescent="0.25">
      <c r="A188" s="7">
        <v>185</v>
      </c>
      <c r="B188" s="8">
        <v>36930</v>
      </c>
      <c r="C188" t="s">
        <v>3</v>
      </c>
      <c r="D188" t="s">
        <v>25</v>
      </c>
      <c r="E188" t="s">
        <v>9</v>
      </c>
      <c r="F188" t="s">
        <v>16</v>
      </c>
      <c r="G188" t="s">
        <v>65</v>
      </c>
      <c r="H188" s="135" t="s">
        <v>1539</v>
      </c>
      <c r="I188" t="s">
        <v>1454</v>
      </c>
      <c r="J188" s="20">
        <v>8</v>
      </c>
      <c r="K188" s="20" t="s">
        <v>3</v>
      </c>
      <c r="L188" t="s">
        <v>1464</v>
      </c>
      <c r="M188" s="20">
        <v>3.24</v>
      </c>
      <c r="N188" s="20">
        <v>1.76</v>
      </c>
      <c r="AE188">
        <f t="shared" si="2"/>
        <v>2001</v>
      </c>
    </row>
    <row r="189" spans="1:31" x14ac:dyDescent="0.25">
      <c r="A189" s="7">
        <v>186</v>
      </c>
      <c r="B189" s="8">
        <v>36930</v>
      </c>
      <c r="C189" t="s">
        <v>3</v>
      </c>
      <c r="D189" t="s">
        <v>139</v>
      </c>
      <c r="E189" t="s">
        <v>9</v>
      </c>
      <c r="F189" t="s">
        <v>101</v>
      </c>
      <c r="G189" t="s">
        <v>14</v>
      </c>
      <c r="H189" s="135" t="s">
        <v>1496</v>
      </c>
      <c r="I189" t="s">
        <v>1455</v>
      </c>
      <c r="J189" s="20">
        <v>15</v>
      </c>
      <c r="K189" s="20" t="s">
        <v>1465</v>
      </c>
      <c r="L189" t="s">
        <v>1466</v>
      </c>
      <c r="M189" s="20">
        <v>1.875</v>
      </c>
      <c r="N189" s="20">
        <v>1.875</v>
      </c>
      <c r="AE189">
        <f t="shared" si="2"/>
        <v>2001</v>
      </c>
    </row>
    <row r="190" spans="1:31" x14ac:dyDescent="0.25">
      <c r="A190" s="7">
        <v>187</v>
      </c>
      <c r="B190" s="8">
        <v>36930</v>
      </c>
      <c r="C190" t="s">
        <v>3</v>
      </c>
      <c r="D190" t="s">
        <v>112</v>
      </c>
      <c r="E190" t="s">
        <v>9</v>
      </c>
      <c r="F190" t="s">
        <v>171</v>
      </c>
      <c r="G190" t="s">
        <v>17</v>
      </c>
      <c r="H190" s="135" t="s">
        <v>1496</v>
      </c>
      <c r="I190" t="s">
        <v>1454</v>
      </c>
      <c r="J190" s="20">
        <v>12</v>
      </c>
      <c r="K190" s="20" t="s">
        <v>1465</v>
      </c>
      <c r="L190" t="s">
        <v>1466</v>
      </c>
      <c r="M190" s="20">
        <v>3</v>
      </c>
      <c r="N190" s="20">
        <v>3</v>
      </c>
      <c r="AE190">
        <f t="shared" si="2"/>
        <v>2001</v>
      </c>
    </row>
    <row r="191" spans="1:31" x14ac:dyDescent="0.25">
      <c r="A191" s="7">
        <v>188</v>
      </c>
      <c r="B191" s="8">
        <v>36931</v>
      </c>
      <c r="C191" t="s">
        <v>3</v>
      </c>
      <c r="D191" t="s">
        <v>166</v>
      </c>
      <c r="E191" t="s">
        <v>9</v>
      </c>
      <c r="F191" t="s">
        <v>70</v>
      </c>
      <c r="G191" t="s">
        <v>17</v>
      </c>
      <c r="H191" s="135" t="s">
        <v>1500</v>
      </c>
      <c r="I191" t="s">
        <v>1454</v>
      </c>
      <c r="J191" s="20">
        <v>24</v>
      </c>
      <c r="K191" s="20" t="s">
        <v>1465</v>
      </c>
      <c r="L191" t="s">
        <v>1466</v>
      </c>
      <c r="M191" s="20">
        <v>6</v>
      </c>
      <c r="N191" s="20">
        <v>6</v>
      </c>
      <c r="AE191">
        <f t="shared" si="2"/>
        <v>2001</v>
      </c>
    </row>
    <row r="192" spans="1:31" x14ac:dyDescent="0.25">
      <c r="A192" s="7">
        <v>189</v>
      </c>
      <c r="B192" s="8">
        <v>36931</v>
      </c>
      <c r="C192" t="s">
        <v>3</v>
      </c>
      <c r="D192" t="s">
        <v>73</v>
      </c>
      <c r="E192" t="s">
        <v>9</v>
      </c>
      <c r="F192" t="s">
        <v>44</v>
      </c>
      <c r="G192" t="s">
        <v>14</v>
      </c>
      <c r="H192" s="135" t="s">
        <v>1517</v>
      </c>
      <c r="I192" t="s">
        <v>1454</v>
      </c>
      <c r="J192" s="20">
        <v>12</v>
      </c>
      <c r="K192" s="20" t="s">
        <v>1465</v>
      </c>
      <c r="L192" t="s">
        <v>1466</v>
      </c>
      <c r="M192" s="20">
        <v>3</v>
      </c>
      <c r="N192" s="20">
        <v>3</v>
      </c>
      <c r="AE192">
        <f t="shared" si="2"/>
        <v>2001</v>
      </c>
    </row>
    <row r="193" spans="1:31" x14ac:dyDescent="0.25">
      <c r="A193" s="7">
        <v>190</v>
      </c>
      <c r="B193" s="8">
        <v>36931</v>
      </c>
      <c r="C193" t="s">
        <v>3</v>
      </c>
      <c r="D193" t="s">
        <v>172</v>
      </c>
      <c r="E193" t="s">
        <v>9</v>
      </c>
      <c r="F193" t="s">
        <v>118</v>
      </c>
      <c r="G193" t="s">
        <v>65</v>
      </c>
      <c r="H193" s="135" t="s">
        <v>1540</v>
      </c>
      <c r="I193" t="s">
        <v>1454</v>
      </c>
      <c r="J193" s="20">
        <v>65</v>
      </c>
      <c r="K193" s="20" t="s">
        <v>3</v>
      </c>
      <c r="L193" t="s">
        <v>1464</v>
      </c>
      <c r="M193" s="20">
        <v>19.2</v>
      </c>
      <c r="N193" s="20">
        <v>14.3</v>
      </c>
      <c r="AE193">
        <f t="shared" si="2"/>
        <v>2001</v>
      </c>
    </row>
    <row r="194" spans="1:31" x14ac:dyDescent="0.25">
      <c r="A194" s="7">
        <v>191</v>
      </c>
      <c r="B194" s="8">
        <v>36931</v>
      </c>
      <c r="C194" t="s">
        <v>3</v>
      </c>
      <c r="D194" t="s">
        <v>68</v>
      </c>
      <c r="E194" t="s">
        <v>9</v>
      </c>
      <c r="F194" t="s">
        <v>40</v>
      </c>
      <c r="G194" t="s">
        <v>65</v>
      </c>
      <c r="H194" s="135" t="s">
        <v>1496</v>
      </c>
      <c r="I194" t="s">
        <v>1454</v>
      </c>
      <c r="J194" s="20">
        <v>17</v>
      </c>
      <c r="K194" s="20" t="s">
        <v>9</v>
      </c>
      <c r="L194" t="s">
        <v>1464</v>
      </c>
      <c r="M194" s="20">
        <v>3.74</v>
      </c>
      <c r="N194" s="20">
        <v>5.76</v>
      </c>
      <c r="AE194">
        <f t="shared" si="2"/>
        <v>2001</v>
      </c>
    </row>
    <row r="195" spans="1:31" x14ac:dyDescent="0.25">
      <c r="A195" s="7">
        <v>192</v>
      </c>
      <c r="B195" s="8">
        <v>36932</v>
      </c>
      <c r="C195" t="s">
        <v>3</v>
      </c>
      <c r="D195" t="s">
        <v>173</v>
      </c>
      <c r="E195" t="s">
        <v>9</v>
      </c>
      <c r="F195" t="s">
        <v>167</v>
      </c>
      <c r="G195" t="s">
        <v>11</v>
      </c>
      <c r="H195" s="135" t="s">
        <v>1505</v>
      </c>
      <c r="I195" t="s">
        <v>1454</v>
      </c>
      <c r="J195" s="20">
        <v>14</v>
      </c>
      <c r="K195" s="20" t="s">
        <v>3</v>
      </c>
      <c r="L195" t="s">
        <v>1464</v>
      </c>
      <c r="M195" s="20">
        <v>4.92</v>
      </c>
      <c r="N195" s="20">
        <v>3.08</v>
      </c>
      <c r="AE195">
        <f t="shared" si="2"/>
        <v>2001</v>
      </c>
    </row>
    <row r="196" spans="1:31" x14ac:dyDescent="0.25">
      <c r="A196" s="7">
        <v>193</v>
      </c>
      <c r="B196" s="8">
        <v>36932</v>
      </c>
      <c r="C196" t="s">
        <v>3</v>
      </c>
      <c r="D196" t="s">
        <v>50</v>
      </c>
      <c r="E196" t="s">
        <v>9</v>
      </c>
      <c r="F196" t="s">
        <v>159</v>
      </c>
      <c r="G196" t="s">
        <v>11</v>
      </c>
      <c r="H196" s="135" t="s">
        <v>1498</v>
      </c>
      <c r="I196" t="s">
        <v>1454</v>
      </c>
      <c r="J196" s="20">
        <v>12</v>
      </c>
      <c r="K196" s="20" t="s">
        <v>1465</v>
      </c>
      <c r="L196" t="s">
        <v>1466</v>
      </c>
      <c r="M196" s="20">
        <v>3</v>
      </c>
      <c r="N196" s="20">
        <v>3</v>
      </c>
      <c r="AE196">
        <f t="shared" ref="AE196:AE259" si="3">YEAR(B196)</f>
        <v>2001</v>
      </c>
    </row>
    <row r="197" spans="1:31" x14ac:dyDescent="0.25">
      <c r="A197" s="7">
        <v>194</v>
      </c>
      <c r="B197" s="8">
        <v>36932</v>
      </c>
      <c r="C197" t="s">
        <v>3</v>
      </c>
      <c r="D197" t="s">
        <v>158</v>
      </c>
      <c r="E197" t="s">
        <v>9</v>
      </c>
      <c r="F197" s="15" t="s">
        <v>28</v>
      </c>
      <c r="G197" t="s">
        <v>14</v>
      </c>
      <c r="H197" s="135" t="s">
        <v>1491</v>
      </c>
      <c r="I197" t="s">
        <v>1454</v>
      </c>
      <c r="J197" s="20">
        <v>36</v>
      </c>
      <c r="K197" s="20" t="s">
        <v>9</v>
      </c>
      <c r="L197" t="s">
        <v>1464</v>
      </c>
      <c r="M197" s="20">
        <v>7.92</v>
      </c>
      <c r="N197" s="20">
        <v>11.08</v>
      </c>
      <c r="AE197">
        <f t="shared" si="3"/>
        <v>2001</v>
      </c>
    </row>
    <row r="198" spans="1:31" x14ac:dyDescent="0.25">
      <c r="A198" s="7">
        <v>195</v>
      </c>
      <c r="B198" s="8">
        <v>36932</v>
      </c>
      <c r="C198" t="s">
        <v>3</v>
      </c>
      <c r="D198" t="s">
        <v>104</v>
      </c>
      <c r="E198" t="s">
        <v>9</v>
      </c>
      <c r="F198" t="s">
        <v>174</v>
      </c>
      <c r="G198" t="s">
        <v>14</v>
      </c>
      <c r="H198" s="135" t="s">
        <v>1489</v>
      </c>
      <c r="I198" t="s">
        <v>1454</v>
      </c>
      <c r="J198" s="20">
        <v>12</v>
      </c>
      <c r="K198" s="20" t="s">
        <v>1465</v>
      </c>
      <c r="L198" t="s">
        <v>1466</v>
      </c>
      <c r="M198" s="20">
        <v>3</v>
      </c>
      <c r="N198" s="20">
        <v>3</v>
      </c>
      <c r="AE198">
        <f t="shared" si="3"/>
        <v>2001</v>
      </c>
    </row>
    <row r="199" spans="1:31" x14ac:dyDescent="0.25">
      <c r="A199" s="7">
        <v>196</v>
      </c>
      <c r="B199" s="8">
        <v>36932</v>
      </c>
      <c r="C199" t="s">
        <v>3</v>
      </c>
      <c r="D199" t="s">
        <v>50</v>
      </c>
      <c r="E199" t="s">
        <v>9</v>
      </c>
      <c r="F199" t="s">
        <v>175</v>
      </c>
      <c r="G199" t="s">
        <v>17</v>
      </c>
      <c r="H199" s="135" t="s">
        <v>1520</v>
      </c>
      <c r="I199" t="s">
        <v>1454</v>
      </c>
      <c r="J199" s="20">
        <v>56</v>
      </c>
      <c r="K199" s="20" t="s">
        <v>3</v>
      </c>
      <c r="L199" t="s">
        <v>1464</v>
      </c>
      <c r="M199" s="20">
        <v>16.68</v>
      </c>
      <c r="N199" s="20">
        <v>12.32</v>
      </c>
      <c r="AE199">
        <f t="shared" si="3"/>
        <v>2001</v>
      </c>
    </row>
    <row r="200" spans="1:31" x14ac:dyDescent="0.25">
      <c r="A200" s="7">
        <v>197</v>
      </c>
      <c r="B200" s="8">
        <v>36932</v>
      </c>
      <c r="C200" t="s">
        <v>3</v>
      </c>
      <c r="D200" t="s">
        <v>50</v>
      </c>
      <c r="E200" t="s">
        <v>9</v>
      </c>
      <c r="F200" t="s">
        <v>27</v>
      </c>
      <c r="G200" t="s">
        <v>65</v>
      </c>
      <c r="H200" s="135" t="s">
        <v>1535</v>
      </c>
      <c r="I200" t="s">
        <v>1455</v>
      </c>
      <c r="J200" s="20">
        <v>7</v>
      </c>
      <c r="K200" s="20" t="s">
        <v>9</v>
      </c>
      <c r="L200" t="s">
        <v>1464</v>
      </c>
      <c r="M200" s="20">
        <v>0.77</v>
      </c>
      <c r="N200" s="20">
        <v>1.48</v>
      </c>
      <c r="AE200">
        <f t="shared" si="3"/>
        <v>2001</v>
      </c>
    </row>
    <row r="201" spans="1:31" x14ac:dyDescent="0.25">
      <c r="A201" s="7">
        <v>198</v>
      </c>
      <c r="B201" s="8">
        <v>36933</v>
      </c>
      <c r="C201" t="s">
        <v>3</v>
      </c>
      <c r="D201" t="s">
        <v>176</v>
      </c>
      <c r="E201" t="s">
        <v>9</v>
      </c>
      <c r="F201" t="s">
        <v>64</v>
      </c>
      <c r="G201" t="s">
        <v>11</v>
      </c>
      <c r="H201" s="135" t="s">
        <v>1541</v>
      </c>
      <c r="I201" t="s">
        <v>1454</v>
      </c>
      <c r="J201" s="20">
        <v>38</v>
      </c>
      <c r="K201" s="20" t="s">
        <v>3</v>
      </c>
      <c r="L201" t="s">
        <v>1464</v>
      </c>
      <c r="M201" s="20">
        <v>11.64</v>
      </c>
      <c r="N201" s="20">
        <v>8.36</v>
      </c>
      <c r="AE201">
        <f t="shared" si="3"/>
        <v>2001</v>
      </c>
    </row>
    <row r="202" spans="1:31" x14ac:dyDescent="0.25">
      <c r="A202" s="7">
        <v>199</v>
      </c>
      <c r="B202" s="8">
        <v>36933</v>
      </c>
      <c r="C202" t="s">
        <v>3</v>
      </c>
      <c r="D202" t="s">
        <v>50</v>
      </c>
      <c r="E202" t="s">
        <v>9</v>
      </c>
      <c r="F202" t="s">
        <v>115</v>
      </c>
      <c r="G202" t="s">
        <v>11</v>
      </c>
      <c r="H202" s="135" t="s">
        <v>1498</v>
      </c>
      <c r="I202" t="s">
        <v>1455</v>
      </c>
      <c r="J202" s="20">
        <v>12</v>
      </c>
      <c r="K202" s="20" t="s">
        <v>3</v>
      </c>
      <c r="L202" t="s">
        <v>1464</v>
      </c>
      <c r="M202" s="20">
        <v>2.1799999999999997</v>
      </c>
      <c r="N202" s="20">
        <v>1.32</v>
      </c>
      <c r="AE202">
        <f t="shared" si="3"/>
        <v>2001</v>
      </c>
    </row>
    <row r="203" spans="1:31" x14ac:dyDescent="0.25">
      <c r="A203" s="7">
        <v>200</v>
      </c>
      <c r="B203" s="8">
        <v>36933</v>
      </c>
      <c r="C203" t="s">
        <v>3</v>
      </c>
      <c r="D203" t="s">
        <v>162</v>
      </c>
      <c r="E203" t="s">
        <v>9</v>
      </c>
      <c r="F203" s="16" t="s">
        <v>35</v>
      </c>
      <c r="G203" t="s">
        <v>11</v>
      </c>
      <c r="H203" s="135" t="s">
        <v>1542</v>
      </c>
      <c r="I203" t="s">
        <v>1455</v>
      </c>
      <c r="J203" s="20">
        <v>30</v>
      </c>
      <c r="K203" s="20" t="s">
        <v>3</v>
      </c>
      <c r="L203" t="s">
        <v>1464</v>
      </c>
      <c r="M203" s="20">
        <v>4.7</v>
      </c>
      <c r="N203" s="20">
        <v>3.3</v>
      </c>
      <c r="AE203">
        <f t="shared" si="3"/>
        <v>2001</v>
      </c>
    </row>
    <row r="204" spans="1:31" x14ac:dyDescent="0.25">
      <c r="A204" s="7">
        <v>201</v>
      </c>
      <c r="B204" s="8">
        <v>36933</v>
      </c>
      <c r="C204" t="s">
        <v>3</v>
      </c>
      <c r="D204" s="16" t="s">
        <v>35</v>
      </c>
      <c r="E204" t="s">
        <v>9</v>
      </c>
      <c r="F204" t="s">
        <v>174</v>
      </c>
      <c r="G204" t="s">
        <v>14</v>
      </c>
      <c r="H204" s="135" t="s">
        <v>1489</v>
      </c>
      <c r="I204" t="s">
        <v>1454</v>
      </c>
      <c r="J204" s="20">
        <v>12</v>
      </c>
      <c r="K204" s="20" t="s">
        <v>9</v>
      </c>
      <c r="L204" t="s">
        <v>1464</v>
      </c>
      <c r="M204" s="20">
        <v>2.64</v>
      </c>
      <c r="N204" s="20">
        <v>4.3599999999999994</v>
      </c>
      <c r="AE204">
        <f t="shared" si="3"/>
        <v>2001</v>
      </c>
    </row>
    <row r="205" spans="1:31" x14ac:dyDescent="0.25">
      <c r="A205" s="7">
        <v>202</v>
      </c>
      <c r="B205" s="8">
        <v>36933</v>
      </c>
      <c r="C205" t="s">
        <v>3</v>
      </c>
      <c r="D205" t="s">
        <v>176</v>
      </c>
      <c r="E205" t="s">
        <v>9</v>
      </c>
      <c r="F205" t="s">
        <v>64</v>
      </c>
      <c r="G205" t="s">
        <v>14</v>
      </c>
      <c r="H205" s="135" t="s">
        <v>1501</v>
      </c>
      <c r="I205" t="s">
        <v>1454</v>
      </c>
      <c r="J205" s="20">
        <v>12</v>
      </c>
      <c r="K205" s="20" t="s">
        <v>3</v>
      </c>
      <c r="L205" t="s">
        <v>1464</v>
      </c>
      <c r="M205" s="20">
        <v>4.3599999999999994</v>
      </c>
      <c r="N205" s="20">
        <v>2.64</v>
      </c>
      <c r="AE205">
        <f t="shared" si="3"/>
        <v>2001</v>
      </c>
    </row>
    <row r="206" spans="1:31" x14ac:dyDescent="0.25">
      <c r="A206" s="7">
        <v>203</v>
      </c>
      <c r="B206" s="8">
        <v>36933</v>
      </c>
      <c r="C206" t="s">
        <v>3</v>
      </c>
      <c r="D206" t="s">
        <v>25</v>
      </c>
      <c r="E206" t="s">
        <v>9</v>
      </c>
      <c r="F206" t="s">
        <v>16</v>
      </c>
      <c r="G206" t="s">
        <v>65</v>
      </c>
      <c r="H206" s="135" t="s">
        <v>1514</v>
      </c>
      <c r="I206" t="s">
        <v>1454</v>
      </c>
      <c r="J206" s="20">
        <v>21</v>
      </c>
      <c r="K206" s="20" t="s">
        <v>3</v>
      </c>
      <c r="L206" t="s">
        <v>1464</v>
      </c>
      <c r="M206" s="20">
        <v>6.88</v>
      </c>
      <c r="N206" s="20">
        <v>4.62</v>
      </c>
      <c r="AE206">
        <f t="shared" si="3"/>
        <v>2001</v>
      </c>
    </row>
    <row r="207" spans="1:31" x14ac:dyDescent="0.25">
      <c r="A207" s="7">
        <v>204</v>
      </c>
      <c r="B207" s="8">
        <v>36933</v>
      </c>
      <c r="C207" t="s">
        <v>3</v>
      </c>
      <c r="D207" t="s">
        <v>50</v>
      </c>
      <c r="E207" t="s">
        <v>9</v>
      </c>
      <c r="F207" t="s">
        <v>40</v>
      </c>
      <c r="G207" t="s">
        <v>65</v>
      </c>
      <c r="H207" s="135" t="s">
        <v>1543</v>
      </c>
      <c r="I207" t="s">
        <v>1454</v>
      </c>
      <c r="J207" s="20">
        <v>9</v>
      </c>
      <c r="K207" s="20" t="s">
        <v>9</v>
      </c>
      <c r="L207" t="s">
        <v>1463</v>
      </c>
      <c r="M207" s="20">
        <v>2.16</v>
      </c>
      <c r="N207" s="20">
        <v>3.34</v>
      </c>
      <c r="AE207">
        <f t="shared" si="3"/>
        <v>2001</v>
      </c>
    </row>
    <row r="208" spans="1:31" x14ac:dyDescent="0.25">
      <c r="A208" s="7">
        <v>205</v>
      </c>
      <c r="B208" s="8">
        <v>36933</v>
      </c>
      <c r="C208" t="s">
        <v>3</v>
      </c>
      <c r="D208" t="s">
        <v>25</v>
      </c>
      <c r="E208" t="s">
        <v>9</v>
      </c>
      <c r="F208" t="s">
        <v>177</v>
      </c>
      <c r="G208" t="s">
        <v>24</v>
      </c>
      <c r="H208" s="135" t="s">
        <v>1544</v>
      </c>
      <c r="I208" t="s">
        <v>1455</v>
      </c>
      <c r="J208" s="20">
        <v>30</v>
      </c>
      <c r="K208" s="20" t="s">
        <v>9</v>
      </c>
      <c r="L208" t="s">
        <v>1464</v>
      </c>
      <c r="M208" s="20">
        <v>3.3</v>
      </c>
      <c r="N208" s="20">
        <v>4.7</v>
      </c>
      <c r="AE208">
        <f t="shared" si="3"/>
        <v>2001</v>
      </c>
    </row>
    <row r="209" spans="1:31" x14ac:dyDescent="0.25">
      <c r="A209" s="7">
        <v>206</v>
      </c>
      <c r="B209" s="8">
        <v>36934</v>
      </c>
      <c r="C209" t="s">
        <v>3</v>
      </c>
      <c r="D209" s="16" t="s">
        <v>35</v>
      </c>
      <c r="E209" t="s">
        <v>9</v>
      </c>
      <c r="F209" t="s">
        <v>10</v>
      </c>
      <c r="G209" t="s">
        <v>17</v>
      </c>
      <c r="H209" s="135" t="s">
        <v>1500</v>
      </c>
      <c r="I209" t="s">
        <v>1454</v>
      </c>
      <c r="J209" s="20">
        <v>47</v>
      </c>
      <c r="K209" s="20" t="s">
        <v>3</v>
      </c>
      <c r="L209" t="s">
        <v>1463</v>
      </c>
      <c r="M209" s="20">
        <v>13.22</v>
      </c>
      <c r="N209" s="20">
        <v>11.28</v>
      </c>
      <c r="AE209">
        <f t="shared" si="3"/>
        <v>2001</v>
      </c>
    </row>
    <row r="210" spans="1:31" x14ac:dyDescent="0.25">
      <c r="A210" s="7">
        <v>207</v>
      </c>
      <c r="B210" s="8">
        <v>36934</v>
      </c>
      <c r="C210" t="s">
        <v>3</v>
      </c>
      <c r="D210" t="s">
        <v>133</v>
      </c>
      <c r="E210" t="s">
        <v>9</v>
      </c>
      <c r="F210" t="s">
        <v>148</v>
      </c>
      <c r="G210" t="s">
        <v>17</v>
      </c>
      <c r="H210" s="135" t="s">
        <v>1545</v>
      </c>
      <c r="I210" t="s">
        <v>1454</v>
      </c>
      <c r="J210" s="20">
        <v>7</v>
      </c>
      <c r="K210" s="20" t="s">
        <v>3</v>
      </c>
      <c r="L210" t="s">
        <v>1463</v>
      </c>
      <c r="M210" s="20">
        <v>2.8200000000000003</v>
      </c>
      <c r="N210" s="20">
        <v>1.68</v>
      </c>
      <c r="AE210">
        <f t="shared" si="3"/>
        <v>2001</v>
      </c>
    </row>
    <row r="211" spans="1:31" x14ac:dyDescent="0.25">
      <c r="A211" s="7">
        <v>208</v>
      </c>
      <c r="B211" s="8">
        <v>36934</v>
      </c>
      <c r="C211" t="s">
        <v>3</v>
      </c>
      <c r="D211" t="s">
        <v>178</v>
      </c>
      <c r="E211" t="s">
        <v>9</v>
      </c>
      <c r="F211" t="s">
        <v>179</v>
      </c>
      <c r="G211" t="s">
        <v>17</v>
      </c>
      <c r="H211" s="135" t="s">
        <v>1520</v>
      </c>
      <c r="I211" t="s">
        <v>1454</v>
      </c>
      <c r="J211" s="20">
        <v>63</v>
      </c>
      <c r="K211" s="20" t="s">
        <v>9</v>
      </c>
      <c r="L211" t="s">
        <v>1464</v>
      </c>
      <c r="M211" s="20">
        <v>13.86</v>
      </c>
      <c r="N211" s="20">
        <v>18.64</v>
      </c>
      <c r="AE211">
        <f t="shared" si="3"/>
        <v>2001</v>
      </c>
    </row>
    <row r="212" spans="1:31" x14ac:dyDescent="0.25">
      <c r="A212" s="7">
        <v>209</v>
      </c>
      <c r="B212" s="8">
        <v>36934</v>
      </c>
      <c r="C212" t="s">
        <v>3</v>
      </c>
      <c r="D212" t="s">
        <v>100</v>
      </c>
      <c r="E212" t="s">
        <v>9</v>
      </c>
      <c r="F212" t="s">
        <v>169</v>
      </c>
      <c r="G212" t="s">
        <v>17</v>
      </c>
      <c r="H212" s="135" t="s">
        <v>1502</v>
      </c>
      <c r="I212" t="s">
        <v>1454</v>
      </c>
      <c r="J212" s="20">
        <v>58</v>
      </c>
      <c r="K212" s="20" t="s">
        <v>9</v>
      </c>
      <c r="L212" t="s">
        <v>1464</v>
      </c>
      <c r="M212" s="20">
        <v>12.76</v>
      </c>
      <c r="N212" s="20">
        <v>17.239999999999998</v>
      </c>
      <c r="AE212">
        <f t="shared" si="3"/>
        <v>2001</v>
      </c>
    </row>
    <row r="213" spans="1:31" x14ac:dyDescent="0.25">
      <c r="A213" s="7">
        <v>210</v>
      </c>
      <c r="B213" s="8">
        <v>36934</v>
      </c>
      <c r="C213" t="s">
        <v>3</v>
      </c>
      <c r="D213" s="15" t="s">
        <v>28</v>
      </c>
      <c r="E213" t="s">
        <v>9</v>
      </c>
      <c r="F213" t="s">
        <v>119</v>
      </c>
      <c r="G213" t="s">
        <v>14</v>
      </c>
      <c r="H213" s="135" t="s">
        <v>1507</v>
      </c>
      <c r="I213" t="s">
        <v>1454</v>
      </c>
      <c r="J213" s="20">
        <v>149</v>
      </c>
      <c r="K213" s="20" t="s">
        <v>1465</v>
      </c>
      <c r="L213" t="s">
        <v>1466</v>
      </c>
      <c r="M213" s="20">
        <v>37.25</v>
      </c>
      <c r="N213" s="20">
        <v>37.25</v>
      </c>
      <c r="AE213">
        <f t="shared" si="3"/>
        <v>2001</v>
      </c>
    </row>
    <row r="214" spans="1:31" x14ac:dyDescent="0.25">
      <c r="A214" s="7">
        <v>211</v>
      </c>
      <c r="B214" s="8">
        <v>36934</v>
      </c>
      <c r="C214" t="s">
        <v>3</v>
      </c>
      <c r="D214" t="s">
        <v>178</v>
      </c>
      <c r="E214" t="s">
        <v>9</v>
      </c>
      <c r="F214" t="s">
        <v>26</v>
      </c>
      <c r="G214" t="s">
        <v>65</v>
      </c>
      <c r="H214" s="135" t="s">
        <v>1519</v>
      </c>
      <c r="I214" t="s">
        <v>1454</v>
      </c>
      <c r="J214" s="20">
        <v>90</v>
      </c>
      <c r="K214" s="20" t="s">
        <v>9</v>
      </c>
      <c r="L214" t="s">
        <v>1464</v>
      </c>
      <c r="M214" s="20">
        <v>19.8</v>
      </c>
      <c r="N214" s="20">
        <v>26.2</v>
      </c>
      <c r="AE214">
        <f t="shared" si="3"/>
        <v>2001</v>
      </c>
    </row>
    <row r="215" spans="1:31" x14ac:dyDescent="0.25">
      <c r="A215" s="7">
        <v>212</v>
      </c>
      <c r="B215" s="8">
        <v>36934</v>
      </c>
      <c r="C215" t="s">
        <v>3</v>
      </c>
      <c r="D215" t="s">
        <v>77</v>
      </c>
      <c r="E215" t="s">
        <v>9</v>
      </c>
      <c r="F215" t="s">
        <v>78</v>
      </c>
      <c r="G215" t="s">
        <v>65</v>
      </c>
      <c r="H215" s="135" t="s">
        <v>1540</v>
      </c>
      <c r="I215" t="s">
        <v>1454</v>
      </c>
      <c r="J215" s="20">
        <v>78</v>
      </c>
      <c r="K215" s="20" t="s">
        <v>3</v>
      </c>
      <c r="L215" t="s">
        <v>1464</v>
      </c>
      <c r="M215" s="20">
        <v>22.84</v>
      </c>
      <c r="N215" s="20">
        <v>17.16</v>
      </c>
      <c r="AE215">
        <f t="shared" si="3"/>
        <v>2001</v>
      </c>
    </row>
    <row r="216" spans="1:31" x14ac:dyDescent="0.25">
      <c r="A216" s="7">
        <v>213</v>
      </c>
      <c r="B216" s="8">
        <v>36934</v>
      </c>
      <c r="C216" t="s">
        <v>3</v>
      </c>
      <c r="D216" t="s">
        <v>133</v>
      </c>
      <c r="E216" t="s">
        <v>9</v>
      </c>
      <c r="F216" t="s">
        <v>32</v>
      </c>
      <c r="G216" t="s">
        <v>14</v>
      </c>
      <c r="H216" s="135" t="s">
        <v>1496</v>
      </c>
      <c r="I216" t="s">
        <v>1454</v>
      </c>
      <c r="J216" s="20">
        <v>13</v>
      </c>
      <c r="K216" s="20" t="s">
        <v>1465</v>
      </c>
      <c r="L216" t="s">
        <v>1466</v>
      </c>
      <c r="M216" s="20">
        <v>3.25</v>
      </c>
      <c r="N216" s="20">
        <v>3.25</v>
      </c>
      <c r="AE216">
        <f t="shared" si="3"/>
        <v>2001</v>
      </c>
    </row>
    <row r="217" spans="1:31" x14ac:dyDescent="0.25">
      <c r="A217" s="7">
        <v>214</v>
      </c>
      <c r="B217" s="8">
        <v>36934</v>
      </c>
      <c r="C217" t="s">
        <v>3</v>
      </c>
      <c r="D217" t="s">
        <v>63</v>
      </c>
      <c r="E217" t="s">
        <v>9</v>
      </c>
      <c r="F217" t="s">
        <v>126</v>
      </c>
      <c r="G217" t="s">
        <v>24</v>
      </c>
      <c r="H217" s="135" t="s">
        <v>1546</v>
      </c>
      <c r="I217" t="s">
        <v>1454</v>
      </c>
      <c r="J217" s="20">
        <v>8</v>
      </c>
      <c r="K217" s="20" t="s">
        <v>9</v>
      </c>
      <c r="L217" t="s">
        <v>1464</v>
      </c>
      <c r="M217" s="20">
        <v>1.76</v>
      </c>
      <c r="N217" s="20">
        <v>3.24</v>
      </c>
      <c r="AE217">
        <f t="shared" si="3"/>
        <v>2001</v>
      </c>
    </row>
    <row r="218" spans="1:31" x14ac:dyDescent="0.25">
      <c r="A218" s="7">
        <v>215</v>
      </c>
      <c r="B218" s="8">
        <v>36934</v>
      </c>
      <c r="C218" t="s">
        <v>3</v>
      </c>
      <c r="D218" t="s">
        <v>66</v>
      </c>
      <c r="E218" t="s">
        <v>9</v>
      </c>
      <c r="F218" t="s">
        <v>68</v>
      </c>
      <c r="G218" t="s">
        <v>24</v>
      </c>
      <c r="H218" s="135" t="s">
        <v>1547</v>
      </c>
      <c r="I218" t="s">
        <v>1454</v>
      </c>
      <c r="J218" s="20">
        <v>45</v>
      </c>
      <c r="K218" s="20" t="s">
        <v>9</v>
      </c>
      <c r="L218" t="s">
        <v>1464</v>
      </c>
      <c r="M218" s="20">
        <v>9.9</v>
      </c>
      <c r="N218" s="20">
        <v>13.6</v>
      </c>
      <c r="AE218">
        <f t="shared" si="3"/>
        <v>2001</v>
      </c>
    </row>
    <row r="219" spans="1:31" x14ac:dyDescent="0.25">
      <c r="A219" s="7">
        <v>216</v>
      </c>
      <c r="B219" s="8">
        <v>36935</v>
      </c>
      <c r="C219" t="s">
        <v>3</v>
      </c>
      <c r="D219" t="s">
        <v>49</v>
      </c>
      <c r="E219" t="s">
        <v>9</v>
      </c>
      <c r="F219" t="s">
        <v>68</v>
      </c>
      <c r="G219" t="s">
        <v>17</v>
      </c>
      <c r="H219" s="135" t="s">
        <v>1537</v>
      </c>
      <c r="I219" t="s">
        <v>1455</v>
      </c>
      <c r="J219" s="20">
        <v>28</v>
      </c>
      <c r="K219" s="20" t="s">
        <v>3</v>
      </c>
      <c r="L219" t="s">
        <v>1464</v>
      </c>
      <c r="M219" s="20">
        <v>4.42</v>
      </c>
      <c r="N219" s="20">
        <v>3.08</v>
      </c>
      <c r="AE219">
        <f t="shared" si="3"/>
        <v>2001</v>
      </c>
    </row>
    <row r="220" spans="1:31" x14ac:dyDescent="0.25">
      <c r="A220" s="7">
        <v>217</v>
      </c>
      <c r="B220" s="8">
        <v>36935</v>
      </c>
      <c r="C220" t="s">
        <v>3</v>
      </c>
      <c r="D220" t="s">
        <v>104</v>
      </c>
      <c r="E220" t="s">
        <v>9</v>
      </c>
      <c r="F220" t="s">
        <v>141</v>
      </c>
      <c r="G220" t="s">
        <v>14</v>
      </c>
      <c r="H220" s="135" t="s">
        <v>1516</v>
      </c>
      <c r="I220" t="s">
        <v>1454</v>
      </c>
      <c r="J220" s="20">
        <v>12</v>
      </c>
      <c r="K220" s="20" t="s">
        <v>3</v>
      </c>
      <c r="L220" t="s">
        <v>1464</v>
      </c>
      <c r="M220" s="20">
        <v>4.3599999999999994</v>
      </c>
      <c r="N220" s="20">
        <v>2.64</v>
      </c>
      <c r="AE220">
        <f t="shared" si="3"/>
        <v>2001</v>
      </c>
    </row>
    <row r="221" spans="1:31" x14ac:dyDescent="0.25">
      <c r="A221" s="7">
        <v>218</v>
      </c>
      <c r="B221" s="8">
        <v>36935</v>
      </c>
      <c r="C221" t="s">
        <v>3</v>
      </c>
      <c r="D221" t="s">
        <v>49</v>
      </c>
      <c r="E221" t="s">
        <v>9</v>
      </c>
      <c r="F221" t="s">
        <v>68</v>
      </c>
      <c r="G221" t="s">
        <v>24</v>
      </c>
      <c r="H221" s="135" t="s">
        <v>1547</v>
      </c>
      <c r="I221" t="s">
        <v>1455</v>
      </c>
      <c r="J221" s="20">
        <v>40</v>
      </c>
      <c r="K221" s="20" t="s">
        <v>9</v>
      </c>
      <c r="L221" t="s">
        <v>1464</v>
      </c>
      <c r="M221" s="20">
        <v>4.4000000000000004</v>
      </c>
      <c r="N221" s="20">
        <v>6.1</v>
      </c>
      <c r="AE221">
        <f t="shared" si="3"/>
        <v>2001</v>
      </c>
    </row>
    <row r="222" spans="1:31" x14ac:dyDescent="0.25">
      <c r="A222" s="7">
        <v>219</v>
      </c>
      <c r="B222" s="8">
        <v>36935</v>
      </c>
      <c r="C222" t="s">
        <v>3</v>
      </c>
      <c r="D222" t="s">
        <v>54</v>
      </c>
      <c r="E222" t="s">
        <v>9</v>
      </c>
      <c r="F222" t="s">
        <v>136</v>
      </c>
      <c r="G222" t="s">
        <v>24</v>
      </c>
      <c r="H222" s="135" t="s">
        <v>1548</v>
      </c>
      <c r="I222" t="s">
        <v>1455</v>
      </c>
      <c r="J222" s="20">
        <v>12</v>
      </c>
      <c r="K222" s="20" t="s">
        <v>9</v>
      </c>
      <c r="L222" t="s">
        <v>1464</v>
      </c>
      <c r="M222" s="20">
        <v>1.32</v>
      </c>
      <c r="N222" s="20">
        <v>2.1799999999999997</v>
      </c>
      <c r="AE222">
        <f t="shared" si="3"/>
        <v>2001</v>
      </c>
    </row>
    <row r="223" spans="1:31" x14ac:dyDescent="0.25">
      <c r="A223" s="7">
        <v>220</v>
      </c>
      <c r="B223" s="8">
        <v>36935</v>
      </c>
      <c r="C223" t="s">
        <v>3</v>
      </c>
      <c r="D223" t="s">
        <v>178</v>
      </c>
      <c r="E223" t="s">
        <v>9</v>
      </c>
      <c r="F223" s="15" t="s">
        <v>28</v>
      </c>
      <c r="G223" t="s">
        <v>24</v>
      </c>
      <c r="H223" s="135" t="s">
        <v>1493</v>
      </c>
      <c r="I223" t="s">
        <v>1454</v>
      </c>
      <c r="J223" s="20">
        <v>24</v>
      </c>
      <c r="K223" s="20" t="s">
        <v>1465</v>
      </c>
      <c r="L223" t="s">
        <v>1466</v>
      </c>
      <c r="M223" s="20">
        <v>6</v>
      </c>
      <c r="N223" s="20">
        <v>6</v>
      </c>
      <c r="AE223">
        <f t="shared" si="3"/>
        <v>2001</v>
      </c>
    </row>
    <row r="224" spans="1:31" x14ac:dyDescent="0.25">
      <c r="A224" s="7">
        <v>221</v>
      </c>
      <c r="B224" s="8">
        <v>36936</v>
      </c>
      <c r="C224" t="s">
        <v>3</v>
      </c>
      <c r="D224" t="s">
        <v>73</v>
      </c>
      <c r="E224" t="s">
        <v>9</v>
      </c>
      <c r="F224" t="s">
        <v>180</v>
      </c>
      <c r="G224" t="s">
        <v>14</v>
      </c>
      <c r="H224" s="135" t="s">
        <v>1517</v>
      </c>
      <c r="I224" t="s">
        <v>1454</v>
      </c>
      <c r="J224" s="20">
        <v>21</v>
      </c>
      <c r="K224" s="20" t="s">
        <v>3</v>
      </c>
      <c r="L224" t="s">
        <v>1463</v>
      </c>
      <c r="M224" s="20">
        <v>6.46</v>
      </c>
      <c r="N224" s="20">
        <v>5.04</v>
      </c>
      <c r="AE224">
        <f t="shared" si="3"/>
        <v>2001</v>
      </c>
    </row>
    <row r="225" spans="1:31" x14ac:dyDescent="0.25">
      <c r="A225" s="7">
        <v>222</v>
      </c>
      <c r="B225" s="8">
        <v>36936</v>
      </c>
      <c r="C225" t="s">
        <v>3</v>
      </c>
      <c r="D225" t="s">
        <v>47</v>
      </c>
      <c r="E225" t="s">
        <v>9</v>
      </c>
      <c r="F225" t="s">
        <v>111</v>
      </c>
      <c r="G225" t="s">
        <v>17</v>
      </c>
      <c r="H225" s="135" t="s">
        <v>1528</v>
      </c>
      <c r="I225" t="s">
        <v>1454</v>
      </c>
      <c r="J225" s="20">
        <v>10</v>
      </c>
      <c r="K225" s="20" t="s">
        <v>1465</v>
      </c>
      <c r="L225" t="s">
        <v>1466</v>
      </c>
      <c r="M225" s="20">
        <v>2.5</v>
      </c>
      <c r="N225" s="20">
        <v>2.5</v>
      </c>
      <c r="AE225">
        <f t="shared" si="3"/>
        <v>2001</v>
      </c>
    </row>
    <row r="226" spans="1:31" x14ac:dyDescent="0.25">
      <c r="A226" s="7">
        <v>223</v>
      </c>
      <c r="B226" s="8">
        <v>36937</v>
      </c>
      <c r="C226" t="s">
        <v>3</v>
      </c>
      <c r="D226" t="s">
        <v>29</v>
      </c>
      <c r="E226" t="s">
        <v>9</v>
      </c>
      <c r="F226" t="s">
        <v>30</v>
      </c>
      <c r="G226" t="s">
        <v>14</v>
      </c>
      <c r="H226" s="135" t="s">
        <v>1489</v>
      </c>
      <c r="I226" t="s">
        <v>1456</v>
      </c>
      <c r="J226" s="20">
        <v>12</v>
      </c>
      <c r="K226" s="20" t="s">
        <v>3</v>
      </c>
      <c r="L226" t="s">
        <v>1464</v>
      </c>
      <c r="M226" s="20">
        <v>4.3599999999999994</v>
      </c>
      <c r="N226" s="20">
        <v>2.64</v>
      </c>
      <c r="O226" t="s">
        <v>3</v>
      </c>
      <c r="P226" s="13" t="s">
        <v>53</v>
      </c>
      <c r="Q226" t="s">
        <v>9</v>
      </c>
      <c r="R226" t="s">
        <v>10</v>
      </c>
      <c r="S226" t="s">
        <v>1465</v>
      </c>
      <c r="U226" t="s">
        <v>1465</v>
      </c>
      <c r="W226" t="s">
        <v>1465</v>
      </c>
      <c r="Y226" t="s">
        <v>1465</v>
      </c>
      <c r="AA226" t="s">
        <v>1465</v>
      </c>
      <c r="AC226" t="s">
        <v>1465</v>
      </c>
      <c r="AE226">
        <f t="shared" si="3"/>
        <v>2001</v>
      </c>
    </row>
    <row r="227" spans="1:31" x14ac:dyDescent="0.25">
      <c r="A227" s="7">
        <v>224</v>
      </c>
      <c r="B227" s="8">
        <v>36937</v>
      </c>
      <c r="C227" t="s">
        <v>3</v>
      </c>
      <c r="D227" t="s">
        <v>181</v>
      </c>
      <c r="E227" t="s">
        <v>9</v>
      </c>
      <c r="F227" t="s">
        <v>174</v>
      </c>
      <c r="G227" t="s">
        <v>14</v>
      </c>
      <c r="H227" s="135" t="s">
        <v>1489</v>
      </c>
      <c r="I227" t="s">
        <v>1455</v>
      </c>
      <c r="J227" s="20">
        <v>10</v>
      </c>
      <c r="K227" s="20" t="s">
        <v>3</v>
      </c>
      <c r="L227" t="s">
        <v>1464</v>
      </c>
      <c r="M227" s="20">
        <v>1.9</v>
      </c>
      <c r="N227" s="20">
        <v>1.1000000000000001</v>
      </c>
      <c r="AE227">
        <f t="shared" si="3"/>
        <v>2001</v>
      </c>
    </row>
    <row r="228" spans="1:31" x14ac:dyDescent="0.25">
      <c r="A228" s="7">
        <v>225</v>
      </c>
      <c r="B228" s="8">
        <v>36937</v>
      </c>
      <c r="C228" t="s">
        <v>3</v>
      </c>
      <c r="D228" t="s">
        <v>103</v>
      </c>
      <c r="E228" t="s">
        <v>9</v>
      </c>
      <c r="F228" t="s">
        <v>182</v>
      </c>
      <c r="G228" t="s">
        <v>14</v>
      </c>
      <c r="H228" s="135" t="s">
        <v>1510</v>
      </c>
      <c r="I228" t="s">
        <v>1455</v>
      </c>
      <c r="J228" s="20">
        <v>15</v>
      </c>
      <c r="K228" s="20" t="s">
        <v>9</v>
      </c>
      <c r="L228" t="s">
        <v>1464</v>
      </c>
      <c r="M228" s="20">
        <v>1.65</v>
      </c>
      <c r="N228" s="20">
        <v>2.6</v>
      </c>
      <c r="AE228">
        <f t="shared" si="3"/>
        <v>2001</v>
      </c>
    </row>
    <row r="229" spans="1:31" x14ac:dyDescent="0.25">
      <c r="A229" s="7">
        <v>226</v>
      </c>
      <c r="B229" s="8">
        <v>36937</v>
      </c>
      <c r="C229" t="s">
        <v>3</v>
      </c>
      <c r="D229" t="s">
        <v>158</v>
      </c>
      <c r="E229" t="s">
        <v>9</v>
      </c>
      <c r="F229" t="s">
        <v>183</v>
      </c>
      <c r="G229" t="s">
        <v>24</v>
      </c>
      <c r="H229" s="135" t="s">
        <v>1544</v>
      </c>
      <c r="I229" t="s">
        <v>1454</v>
      </c>
      <c r="J229" s="20">
        <v>35</v>
      </c>
      <c r="K229" s="20" t="s">
        <v>9</v>
      </c>
      <c r="L229" t="s">
        <v>1464</v>
      </c>
      <c r="M229" s="20">
        <v>7.7</v>
      </c>
      <c r="N229" s="20">
        <v>10.8</v>
      </c>
      <c r="AE229">
        <f t="shared" si="3"/>
        <v>2001</v>
      </c>
    </row>
    <row r="230" spans="1:31" x14ac:dyDescent="0.25">
      <c r="A230" s="7">
        <v>227</v>
      </c>
      <c r="B230" s="8">
        <v>36937</v>
      </c>
      <c r="C230" t="s">
        <v>3</v>
      </c>
      <c r="D230" t="s">
        <v>39</v>
      </c>
      <c r="E230" t="s">
        <v>9</v>
      </c>
      <c r="F230" t="s">
        <v>130</v>
      </c>
      <c r="G230" t="s">
        <v>24</v>
      </c>
      <c r="H230" s="135" t="s">
        <v>1497</v>
      </c>
      <c r="I230" t="s">
        <v>1454</v>
      </c>
      <c r="J230" s="20">
        <v>45</v>
      </c>
      <c r="K230" s="20" t="s">
        <v>3</v>
      </c>
      <c r="L230" t="s">
        <v>1464</v>
      </c>
      <c r="M230" s="20">
        <v>13.6</v>
      </c>
      <c r="N230" s="20">
        <v>9.9</v>
      </c>
      <c r="AE230">
        <f t="shared" si="3"/>
        <v>2001</v>
      </c>
    </row>
    <row r="231" spans="1:31" x14ac:dyDescent="0.25">
      <c r="A231" s="7">
        <v>228</v>
      </c>
      <c r="B231" s="8">
        <v>36937</v>
      </c>
      <c r="C231" t="s">
        <v>3</v>
      </c>
      <c r="D231" s="16" t="s">
        <v>35</v>
      </c>
      <c r="E231" t="s">
        <v>9</v>
      </c>
      <c r="F231" t="s">
        <v>184</v>
      </c>
      <c r="G231" t="s">
        <v>24</v>
      </c>
      <c r="H231" s="135" t="s">
        <v>1529</v>
      </c>
      <c r="I231" t="s">
        <v>1454</v>
      </c>
      <c r="J231" s="20">
        <v>10</v>
      </c>
      <c r="K231" s="20" t="s">
        <v>9</v>
      </c>
      <c r="L231" t="s">
        <v>1464</v>
      </c>
      <c r="M231" s="20">
        <v>2.2000000000000002</v>
      </c>
      <c r="N231" s="20">
        <v>3.8</v>
      </c>
      <c r="AE231">
        <f t="shared" si="3"/>
        <v>2001</v>
      </c>
    </row>
    <row r="232" spans="1:31" x14ac:dyDescent="0.25">
      <c r="A232" s="7">
        <v>229</v>
      </c>
      <c r="B232" s="8">
        <v>36938</v>
      </c>
      <c r="C232" t="s">
        <v>3</v>
      </c>
      <c r="D232" t="s">
        <v>185</v>
      </c>
      <c r="E232" t="s">
        <v>9</v>
      </c>
      <c r="F232" t="s">
        <v>186</v>
      </c>
      <c r="G232" t="s">
        <v>11</v>
      </c>
      <c r="H232" s="135" t="s">
        <v>1505</v>
      </c>
      <c r="I232" t="s">
        <v>1454</v>
      </c>
      <c r="J232" s="20">
        <v>16</v>
      </c>
      <c r="K232" s="20" t="s">
        <v>9</v>
      </c>
      <c r="L232" t="s">
        <v>1464</v>
      </c>
      <c r="M232" s="20">
        <v>3.52</v>
      </c>
      <c r="N232" s="20">
        <v>5.48</v>
      </c>
      <c r="AE232">
        <f t="shared" si="3"/>
        <v>2001</v>
      </c>
    </row>
    <row r="233" spans="1:31" x14ac:dyDescent="0.25">
      <c r="A233" s="7">
        <v>230</v>
      </c>
      <c r="B233" s="8">
        <v>36938</v>
      </c>
      <c r="C233" t="s">
        <v>3</v>
      </c>
      <c r="D233" t="s">
        <v>187</v>
      </c>
      <c r="E233" t="s">
        <v>9</v>
      </c>
      <c r="F233" t="s">
        <v>188</v>
      </c>
      <c r="G233" t="s">
        <v>17</v>
      </c>
      <c r="H233" s="135" t="s">
        <v>1500</v>
      </c>
      <c r="I233" t="s">
        <v>1454</v>
      </c>
      <c r="J233" s="20">
        <v>37</v>
      </c>
      <c r="K233" s="20" t="s">
        <v>3</v>
      </c>
      <c r="L233" t="s">
        <v>1464</v>
      </c>
      <c r="M233" s="20">
        <v>11.36</v>
      </c>
      <c r="N233" s="20">
        <v>8.14</v>
      </c>
      <c r="AE233">
        <f t="shared" si="3"/>
        <v>2001</v>
      </c>
    </row>
    <row r="234" spans="1:31" x14ac:dyDescent="0.25">
      <c r="A234" s="7">
        <v>231</v>
      </c>
      <c r="B234" s="8">
        <v>36938</v>
      </c>
      <c r="C234" t="s">
        <v>3</v>
      </c>
      <c r="D234" t="s">
        <v>25</v>
      </c>
      <c r="E234" t="s">
        <v>9</v>
      </c>
      <c r="F234" t="s">
        <v>26</v>
      </c>
      <c r="G234" t="s">
        <v>17</v>
      </c>
      <c r="H234" s="135" t="s">
        <v>1502</v>
      </c>
      <c r="I234" t="s">
        <v>1454</v>
      </c>
      <c r="J234" s="20">
        <v>75</v>
      </c>
      <c r="K234" s="20" t="s">
        <v>3</v>
      </c>
      <c r="L234" t="s">
        <v>1464</v>
      </c>
      <c r="M234" s="20">
        <v>22</v>
      </c>
      <c r="N234" s="20">
        <v>16.5</v>
      </c>
      <c r="AE234">
        <f t="shared" si="3"/>
        <v>2001</v>
      </c>
    </row>
    <row r="235" spans="1:31" x14ac:dyDescent="0.25">
      <c r="A235" s="7">
        <v>232</v>
      </c>
      <c r="B235" s="8">
        <v>36938</v>
      </c>
      <c r="C235" t="s">
        <v>3</v>
      </c>
      <c r="D235" t="s">
        <v>73</v>
      </c>
      <c r="E235" t="s">
        <v>9</v>
      </c>
      <c r="F235" t="s">
        <v>189</v>
      </c>
      <c r="G235" t="s">
        <v>14</v>
      </c>
      <c r="H235" s="135" t="s">
        <v>1507</v>
      </c>
      <c r="I235" t="s">
        <v>1454</v>
      </c>
      <c r="J235" s="20">
        <v>67</v>
      </c>
      <c r="K235" s="20" t="s">
        <v>9</v>
      </c>
      <c r="L235" t="s">
        <v>1464</v>
      </c>
      <c r="M235" s="20">
        <v>14.74</v>
      </c>
      <c r="N235" s="20">
        <v>19.759999999999998</v>
      </c>
      <c r="AE235">
        <f t="shared" si="3"/>
        <v>2001</v>
      </c>
    </row>
    <row r="236" spans="1:31" x14ac:dyDescent="0.25">
      <c r="A236" s="7">
        <v>233</v>
      </c>
      <c r="B236" s="8">
        <v>36938</v>
      </c>
      <c r="C236" t="s">
        <v>3</v>
      </c>
      <c r="D236" t="s">
        <v>73</v>
      </c>
      <c r="E236" t="s">
        <v>9</v>
      </c>
      <c r="F236" t="s">
        <v>79</v>
      </c>
      <c r="G236" t="s">
        <v>24</v>
      </c>
      <c r="H236" s="135" t="s">
        <v>1497</v>
      </c>
      <c r="I236" t="s">
        <v>1454</v>
      </c>
      <c r="J236" s="20">
        <v>26</v>
      </c>
      <c r="K236" s="20" t="s">
        <v>3</v>
      </c>
      <c r="L236" t="s">
        <v>1464</v>
      </c>
      <c r="M236" s="20">
        <v>8.2800000000000011</v>
      </c>
      <c r="N236" s="20">
        <v>5.72</v>
      </c>
      <c r="AE236">
        <f t="shared" si="3"/>
        <v>2001</v>
      </c>
    </row>
    <row r="237" spans="1:31" x14ac:dyDescent="0.25">
      <c r="A237" s="7">
        <v>234</v>
      </c>
      <c r="B237" s="8">
        <v>36938</v>
      </c>
      <c r="C237" t="s">
        <v>3</v>
      </c>
      <c r="D237" t="s">
        <v>73</v>
      </c>
      <c r="E237" t="s">
        <v>9</v>
      </c>
      <c r="F237" t="s">
        <v>189</v>
      </c>
      <c r="G237" t="s">
        <v>24</v>
      </c>
      <c r="H237" s="136" t="s">
        <v>1496</v>
      </c>
      <c r="I237" t="s">
        <v>1454</v>
      </c>
      <c r="J237" s="20">
        <v>23</v>
      </c>
      <c r="K237" s="20" t="s">
        <v>3</v>
      </c>
      <c r="L237" t="s">
        <v>1463</v>
      </c>
      <c r="M237" s="20">
        <v>6.98</v>
      </c>
      <c r="N237" s="20">
        <v>5.52</v>
      </c>
      <c r="AE237">
        <f t="shared" si="3"/>
        <v>2001</v>
      </c>
    </row>
    <row r="238" spans="1:31" x14ac:dyDescent="0.25">
      <c r="A238" s="7">
        <v>235</v>
      </c>
      <c r="B238" s="8">
        <v>36939</v>
      </c>
      <c r="C238" t="s">
        <v>3</v>
      </c>
      <c r="D238" t="s">
        <v>25</v>
      </c>
      <c r="E238" t="s">
        <v>9</v>
      </c>
      <c r="F238" t="s">
        <v>52</v>
      </c>
      <c r="G238" t="s">
        <v>11</v>
      </c>
      <c r="H238" s="135" t="s">
        <v>1509</v>
      </c>
      <c r="I238" t="s">
        <v>1454</v>
      </c>
      <c r="J238" s="20">
        <v>66</v>
      </c>
      <c r="K238" s="20" t="s">
        <v>3</v>
      </c>
      <c r="L238" t="s">
        <v>1464</v>
      </c>
      <c r="M238" s="20">
        <v>19.48</v>
      </c>
      <c r="N238" s="20">
        <v>14.52</v>
      </c>
      <c r="AE238">
        <f t="shared" si="3"/>
        <v>2001</v>
      </c>
    </row>
    <row r="239" spans="1:31" x14ac:dyDescent="0.25">
      <c r="A239" s="7">
        <v>236</v>
      </c>
      <c r="B239" s="8">
        <v>36939</v>
      </c>
      <c r="C239" t="s">
        <v>3</v>
      </c>
      <c r="D239" t="s">
        <v>8</v>
      </c>
      <c r="E239" t="s">
        <v>9</v>
      </c>
      <c r="F239" t="s">
        <v>190</v>
      </c>
      <c r="G239" t="s">
        <v>14</v>
      </c>
      <c r="H239" s="135" t="s">
        <v>1549</v>
      </c>
      <c r="I239" t="s">
        <v>1454</v>
      </c>
      <c r="J239" s="20">
        <v>21</v>
      </c>
      <c r="K239" s="20" t="s">
        <v>9</v>
      </c>
      <c r="L239" t="s">
        <v>1464</v>
      </c>
      <c r="M239" s="20">
        <v>4.62</v>
      </c>
      <c r="N239" s="20">
        <v>6.88</v>
      </c>
      <c r="AE239">
        <f t="shared" si="3"/>
        <v>2001</v>
      </c>
    </row>
    <row r="240" spans="1:31" x14ac:dyDescent="0.25">
      <c r="A240" s="7">
        <v>237</v>
      </c>
      <c r="B240" s="8">
        <v>36939</v>
      </c>
      <c r="C240" t="s">
        <v>3</v>
      </c>
      <c r="D240" t="s">
        <v>117</v>
      </c>
      <c r="E240" t="s">
        <v>9</v>
      </c>
      <c r="F240" t="s">
        <v>55</v>
      </c>
      <c r="G240" t="s">
        <v>17</v>
      </c>
      <c r="H240" s="135" t="s">
        <v>1520</v>
      </c>
      <c r="I240" t="s">
        <v>1454</v>
      </c>
      <c r="J240" s="20">
        <v>78</v>
      </c>
      <c r="K240" s="20" t="s">
        <v>9</v>
      </c>
      <c r="L240" t="s">
        <v>1464</v>
      </c>
      <c r="M240" s="20">
        <v>17.16</v>
      </c>
      <c r="N240" s="20">
        <v>22.84</v>
      </c>
      <c r="AE240">
        <f t="shared" si="3"/>
        <v>2001</v>
      </c>
    </row>
    <row r="241" spans="1:31" x14ac:dyDescent="0.25">
      <c r="A241" s="7">
        <v>238</v>
      </c>
      <c r="B241" s="8">
        <v>36939</v>
      </c>
      <c r="C241" t="s">
        <v>3</v>
      </c>
      <c r="D241" t="s">
        <v>73</v>
      </c>
      <c r="E241" t="s">
        <v>9</v>
      </c>
      <c r="F241" t="s">
        <v>111</v>
      </c>
      <c r="G241" t="s">
        <v>14</v>
      </c>
      <c r="H241" s="135" t="s">
        <v>1507</v>
      </c>
      <c r="I241" t="s">
        <v>1454</v>
      </c>
      <c r="J241" s="20">
        <v>84</v>
      </c>
      <c r="K241" s="20" t="s">
        <v>3</v>
      </c>
      <c r="L241" t="s">
        <v>1464</v>
      </c>
      <c r="M241" s="20">
        <v>24.52</v>
      </c>
      <c r="N241" s="20">
        <v>18.48</v>
      </c>
      <c r="AE241">
        <f t="shared" si="3"/>
        <v>2001</v>
      </c>
    </row>
    <row r="242" spans="1:31" x14ac:dyDescent="0.25">
      <c r="A242" s="7">
        <v>239</v>
      </c>
      <c r="B242" s="8">
        <v>36940</v>
      </c>
      <c r="C242" t="s">
        <v>3</v>
      </c>
      <c r="D242" t="s">
        <v>15</v>
      </c>
      <c r="E242" t="s">
        <v>9</v>
      </c>
      <c r="F242" t="s">
        <v>167</v>
      </c>
      <c r="G242" t="s">
        <v>11</v>
      </c>
      <c r="H242" s="135" t="s">
        <v>1505</v>
      </c>
      <c r="I242" t="s">
        <v>1454</v>
      </c>
      <c r="J242" s="20">
        <v>30</v>
      </c>
      <c r="K242" s="20" t="s">
        <v>9</v>
      </c>
      <c r="L242" t="s">
        <v>1464</v>
      </c>
      <c r="M242" s="20">
        <v>6.6</v>
      </c>
      <c r="N242" s="20">
        <v>9.4</v>
      </c>
      <c r="AE242">
        <f t="shared" si="3"/>
        <v>2001</v>
      </c>
    </row>
    <row r="243" spans="1:31" x14ac:dyDescent="0.25">
      <c r="A243" s="7">
        <v>240</v>
      </c>
      <c r="B243" s="8">
        <v>36940</v>
      </c>
      <c r="C243" t="s">
        <v>3</v>
      </c>
      <c r="D243" t="s">
        <v>191</v>
      </c>
      <c r="E243" t="s">
        <v>9</v>
      </c>
      <c r="F243" t="s">
        <v>192</v>
      </c>
      <c r="G243" t="s">
        <v>11</v>
      </c>
      <c r="H243" s="135" t="s">
        <v>1496</v>
      </c>
      <c r="I243" t="s">
        <v>1455</v>
      </c>
      <c r="J243" s="20">
        <v>30</v>
      </c>
      <c r="K243" s="20" t="s">
        <v>9</v>
      </c>
      <c r="L243" t="s">
        <v>1463</v>
      </c>
      <c r="M243" s="20">
        <v>3.6</v>
      </c>
      <c r="N243" s="20">
        <v>4.4000000000000004</v>
      </c>
      <c r="AE243">
        <f t="shared" si="3"/>
        <v>2001</v>
      </c>
    </row>
    <row r="244" spans="1:31" x14ac:dyDescent="0.25">
      <c r="A244" s="7">
        <v>241</v>
      </c>
      <c r="B244" s="8">
        <v>36940</v>
      </c>
      <c r="C244" t="s">
        <v>3</v>
      </c>
      <c r="D244" t="s">
        <v>193</v>
      </c>
      <c r="E244" t="s">
        <v>9</v>
      </c>
      <c r="F244" t="s">
        <v>140</v>
      </c>
      <c r="G244" t="s">
        <v>14</v>
      </c>
      <c r="H244" s="135" t="s">
        <v>1496</v>
      </c>
      <c r="I244" t="s">
        <v>1454</v>
      </c>
      <c r="J244" s="20">
        <v>12</v>
      </c>
      <c r="K244" s="20" t="s">
        <v>3</v>
      </c>
      <c r="L244" t="s">
        <v>1464</v>
      </c>
      <c r="M244" s="20">
        <v>4.3599999999999994</v>
      </c>
      <c r="N244" s="20">
        <v>2.64</v>
      </c>
      <c r="AE244">
        <f t="shared" si="3"/>
        <v>2001</v>
      </c>
    </row>
    <row r="245" spans="1:31" x14ac:dyDescent="0.25">
      <c r="A245" s="7">
        <v>242</v>
      </c>
      <c r="B245" s="8">
        <v>36941</v>
      </c>
      <c r="C245" t="s">
        <v>3</v>
      </c>
      <c r="D245" t="s">
        <v>194</v>
      </c>
      <c r="E245" t="s">
        <v>9</v>
      </c>
      <c r="F245" t="s">
        <v>195</v>
      </c>
      <c r="G245" t="s">
        <v>11</v>
      </c>
      <c r="H245" s="135" t="s">
        <v>1499</v>
      </c>
      <c r="I245" t="s">
        <v>1454</v>
      </c>
      <c r="J245" s="20">
        <v>30</v>
      </c>
      <c r="K245" s="20" t="s">
        <v>9</v>
      </c>
      <c r="L245" t="s">
        <v>1463</v>
      </c>
      <c r="M245" s="20">
        <v>7.2</v>
      </c>
      <c r="N245" s="20">
        <v>8.8000000000000007</v>
      </c>
      <c r="AE245">
        <f t="shared" si="3"/>
        <v>2001</v>
      </c>
    </row>
    <row r="246" spans="1:31" x14ac:dyDescent="0.25">
      <c r="A246" s="7">
        <v>243</v>
      </c>
      <c r="B246" s="8">
        <v>36941</v>
      </c>
      <c r="C246" t="s">
        <v>3</v>
      </c>
      <c r="D246" s="16" t="s">
        <v>35</v>
      </c>
      <c r="E246" t="s">
        <v>9</v>
      </c>
      <c r="F246" t="s">
        <v>23</v>
      </c>
      <c r="G246" t="s">
        <v>14</v>
      </c>
      <c r="H246" s="135" t="s">
        <v>1491</v>
      </c>
      <c r="I246" t="s">
        <v>1454</v>
      </c>
      <c r="J246" s="20">
        <v>36</v>
      </c>
      <c r="K246" s="20" t="s">
        <v>9</v>
      </c>
      <c r="L246" t="s">
        <v>1464</v>
      </c>
      <c r="M246" s="20">
        <v>7.92</v>
      </c>
      <c r="N246" s="20">
        <v>11.08</v>
      </c>
      <c r="AE246">
        <f t="shared" si="3"/>
        <v>2001</v>
      </c>
    </row>
    <row r="247" spans="1:31" x14ac:dyDescent="0.25">
      <c r="A247" s="7">
        <v>244</v>
      </c>
      <c r="B247" s="8">
        <v>36941</v>
      </c>
      <c r="C247" t="s">
        <v>3</v>
      </c>
      <c r="D247" t="s">
        <v>104</v>
      </c>
      <c r="E247" t="s">
        <v>9</v>
      </c>
      <c r="F247" t="s">
        <v>163</v>
      </c>
      <c r="G247" t="s">
        <v>17</v>
      </c>
      <c r="H247" s="135" t="s">
        <v>1496</v>
      </c>
      <c r="I247" t="s">
        <v>1455</v>
      </c>
      <c r="J247" s="20">
        <v>7</v>
      </c>
      <c r="K247" s="20" t="s">
        <v>3</v>
      </c>
      <c r="L247" t="s">
        <v>1464</v>
      </c>
      <c r="M247" s="20">
        <v>1.48</v>
      </c>
      <c r="N247" s="20">
        <v>0.77</v>
      </c>
      <c r="AE247">
        <f t="shared" si="3"/>
        <v>2001</v>
      </c>
    </row>
    <row r="248" spans="1:31" x14ac:dyDescent="0.25">
      <c r="A248" s="7">
        <v>245</v>
      </c>
      <c r="B248" s="8">
        <v>36941</v>
      </c>
      <c r="C248" t="s">
        <v>3</v>
      </c>
      <c r="D248" t="s">
        <v>54</v>
      </c>
      <c r="E248" t="s">
        <v>9</v>
      </c>
      <c r="F248" t="s">
        <v>23</v>
      </c>
      <c r="G248" t="s">
        <v>24</v>
      </c>
      <c r="H248" s="135" t="s">
        <v>1497</v>
      </c>
      <c r="I248" t="s">
        <v>1455</v>
      </c>
      <c r="J248" s="20">
        <v>36</v>
      </c>
      <c r="K248" s="20" t="s">
        <v>9</v>
      </c>
      <c r="L248" t="s">
        <v>1464</v>
      </c>
      <c r="M248" s="20">
        <v>3.96</v>
      </c>
      <c r="N248" s="20">
        <v>5.54</v>
      </c>
      <c r="AE248">
        <f t="shared" si="3"/>
        <v>2001</v>
      </c>
    </row>
    <row r="249" spans="1:31" x14ac:dyDescent="0.25">
      <c r="A249" s="7">
        <v>246</v>
      </c>
      <c r="B249" s="8">
        <v>36941</v>
      </c>
      <c r="C249" t="s">
        <v>3</v>
      </c>
      <c r="D249" t="s">
        <v>196</v>
      </c>
      <c r="E249" t="s">
        <v>9</v>
      </c>
      <c r="F249" t="s">
        <v>197</v>
      </c>
      <c r="G249" t="s">
        <v>24</v>
      </c>
      <c r="H249" s="135" t="s">
        <v>1493</v>
      </c>
      <c r="I249" t="s">
        <v>1454</v>
      </c>
      <c r="J249" s="20">
        <v>30</v>
      </c>
      <c r="K249" s="20" t="s">
        <v>3</v>
      </c>
      <c r="L249" t="s">
        <v>1464</v>
      </c>
      <c r="M249" s="20">
        <v>9.4</v>
      </c>
      <c r="N249" s="20">
        <v>6.6</v>
      </c>
      <c r="AE249">
        <f t="shared" si="3"/>
        <v>2001</v>
      </c>
    </row>
    <row r="250" spans="1:31" x14ac:dyDescent="0.25">
      <c r="A250" s="7">
        <v>247</v>
      </c>
      <c r="B250" s="8">
        <v>36942</v>
      </c>
      <c r="C250" t="s">
        <v>3</v>
      </c>
      <c r="D250" t="s">
        <v>18</v>
      </c>
      <c r="E250" t="s">
        <v>9</v>
      </c>
      <c r="F250" s="15" t="s">
        <v>28</v>
      </c>
      <c r="G250" t="s">
        <v>14</v>
      </c>
      <c r="H250" s="135" t="s">
        <v>1491</v>
      </c>
      <c r="I250" t="s">
        <v>1454</v>
      </c>
      <c r="J250" s="20">
        <v>29</v>
      </c>
      <c r="K250" s="20" t="s">
        <v>9</v>
      </c>
      <c r="L250" t="s">
        <v>1464</v>
      </c>
      <c r="M250" s="20">
        <v>6.38</v>
      </c>
      <c r="N250" s="20">
        <v>9.1199999999999992</v>
      </c>
      <c r="AE250">
        <f t="shared" si="3"/>
        <v>2001</v>
      </c>
    </row>
    <row r="251" spans="1:31" x14ac:dyDescent="0.25">
      <c r="A251" s="7">
        <v>248</v>
      </c>
      <c r="B251" s="8">
        <v>36942</v>
      </c>
      <c r="C251" t="s">
        <v>3</v>
      </c>
      <c r="D251" t="s">
        <v>47</v>
      </c>
      <c r="E251" t="s">
        <v>9</v>
      </c>
      <c r="F251" t="s">
        <v>111</v>
      </c>
      <c r="G251" t="s">
        <v>17</v>
      </c>
      <c r="H251" s="135" t="s">
        <v>1545</v>
      </c>
      <c r="I251" t="s">
        <v>1454</v>
      </c>
      <c r="J251" s="20">
        <v>7</v>
      </c>
      <c r="K251" s="20" t="s">
        <v>3</v>
      </c>
      <c r="L251" t="s">
        <v>1464</v>
      </c>
      <c r="M251" s="20">
        <v>2.96</v>
      </c>
      <c r="N251" s="20">
        <v>1.54</v>
      </c>
      <c r="AE251">
        <f t="shared" si="3"/>
        <v>2001</v>
      </c>
    </row>
    <row r="252" spans="1:31" x14ac:dyDescent="0.25">
      <c r="A252" s="7">
        <v>249</v>
      </c>
      <c r="B252" s="8">
        <v>36942</v>
      </c>
      <c r="C252" t="s">
        <v>3</v>
      </c>
      <c r="D252" t="s">
        <v>27</v>
      </c>
      <c r="E252" t="s">
        <v>9</v>
      </c>
      <c r="F252" t="s">
        <v>198</v>
      </c>
      <c r="G252" t="s">
        <v>17</v>
      </c>
      <c r="H252" s="135" t="s">
        <v>1502</v>
      </c>
      <c r="I252" t="s">
        <v>1454</v>
      </c>
      <c r="J252" s="20">
        <v>58</v>
      </c>
      <c r="K252" s="20" t="s">
        <v>3</v>
      </c>
      <c r="L252" t="s">
        <v>1464</v>
      </c>
      <c r="M252" s="20">
        <v>17.239999999999998</v>
      </c>
      <c r="N252" s="20">
        <v>12.76</v>
      </c>
      <c r="AE252">
        <f t="shared" si="3"/>
        <v>2001</v>
      </c>
    </row>
    <row r="253" spans="1:31" x14ac:dyDescent="0.25">
      <c r="A253" s="7">
        <v>250</v>
      </c>
      <c r="B253" s="8">
        <v>36943</v>
      </c>
      <c r="C253" t="s">
        <v>3</v>
      </c>
      <c r="D253" t="s">
        <v>73</v>
      </c>
      <c r="E253" t="s">
        <v>9</v>
      </c>
      <c r="F253" t="s">
        <v>83</v>
      </c>
      <c r="G253" t="s">
        <v>14</v>
      </c>
      <c r="H253" s="135" t="s">
        <v>1507</v>
      </c>
      <c r="I253" t="s">
        <v>1454</v>
      </c>
      <c r="J253" s="20">
        <v>24</v>
      </c>
      <c r="K253" s="20" t="s">
        <v>1465</v>
      </c>
      <c r="L253" t="s">
        <v>1466</v>
      </c>
      <c r="M253" s="20">
        <v>6</v>
      </c>
      <c r="N253" s="20">
        <v>6</v>
      </c>
      <c r="AE253">
        <f t="shared" si="3"/>
        <v>2001</v>
      </c>
    </row>
    <row r="254" spans="1:31" x14ac:dyDescent="0.25">
      <c r="A254" s="7">
        <v>251</v>
      </c>
      <c r="B254" s="8">
        <v>36943</v>
      </c>
      <c r="C254" t="s">
        <v>3</v>
      </c>
      <c r="D254" t="s">
        <v>73</v>
      </c>
      <c r="E254" t="s">
        <v>9</v>
      </c>
      <c r="F254" t="s">
        <v>99</v>
      </c>
      <c r="G254" t="s">
        <v>14</v>
      </c>
      <c r="H254" s="135" t="s">
        <v>1507</v>
      </c>
      <c r="I254" t="s">
        <v>1454</v>
      </c>
      <c r="J254" s="20">
        <v>76</v>
      </c>
      <c r="K254" s="20" t="s">
        <v>9</v>
      </c>
      <c r="L254" t="s">
        <v>1464</v>
      </c>
      <c r="M254" s="20">
        <v>16.72</v>
      </c>
      <c r="N254" s="20">
        <v>22.28</v>
      </c>
      <c r="AE254">
        <f t="shared" si="3"/>
        <v>2001</v>
      </c>
    </row>
    <row r="255" spans="1:31" x14ac:dyDescent="0.25">
      <c r="A255" s="7">
        <v>252</v>
      </c>
      <c r="B255" s="8">
        <v>36943</v>
      </c>
      <c r="C255" t="s">
        <v>3</v>
      </c>
      <c r="D255" t="s">
        <v>72</v>
      </c>
      <c r="E255" t="s">
        <v>9</v>
      </c>
      <c r="F255" t="s">
        <v>199</v>
      </c>
      <c r="G255" t="s">
        <v>65</v>
      </c>
      <c r="H255" s="135" t="s">
        <v>1550</v>
      </c>
      <c r="I255" t="s">
        <v>1454</v>
      </c>
      <c r="J255" s="20">
        <v>25</v>
      </c>
      <c r="K255" s="20" t="s">
        <v>9</v>
      </c>
      <c r="L255" t="s">
        <v>1464</v>
      </c>
      <c r="M255" s="20">
        <v>5.5</v>
      </c>
      <c r="N255" s="20">
        <v>8</v>
      </c>
      <c r="AE255">
        <f t="shared" si="3"/>
        <v>2001</v>
      </c>
    </row>
    <row r="256" spans="1:31" x14ac:dyDescent="0.25">
      <c r="A256" s="7">
        <v>253</v>
      </c>
      <c r="B256" s="8">
        <v>36943</v>
      </c>
      <c r="C256" t="s">
        <v>3</v>
      </c>
      <c r="D256" t="s">
        <v>63</v>
      </c>
      <c r="E256" t="s">
        <v>9</v>
      </c>
      <c r="F256" t="s">
        <v>70</v>
      </c>
      <c r="G256" t="s">
        <v>14</v>
      </c>
      <c r="H256" s="135" t="s">
        <v>1496</v>
      </c>
      <c r="I256" t="s">
        <v>1454</v>
      </c>
      <c r="J256" s="20">
        <v>18</v>
      </c>
      <c r="K256" s="20" t="s">
        <v>9</v>
      </c>
      <c r="L256" t="s">
        <v>1464</v>
      </c>
      <c r="M256" s="20">
        <v>3.96</v>
      </c>
      <c r="N256" s="20">
        <v>6.04</v>
      </c>
      <c r="AE256">
        <f t="shared" si="3"/>
        <v>2001</v>
      </c>
    </row>
    <row r="257" spans="1:31" x14ac:dyDescent="0.25">
      <c r="A257" s="7">
        <v>254</v>
      </c>
      <c r="B257" s="8">
        <v>36943</v>
      </c>
      <c r="C257" t="s">
        <v>3</v>
      </c>
      <c r="D257" t="s">
        <v>104</v>
      </c>
      <c r="E257" t="s">
        <v>9</v>
      </c>
      <c r="F257" t="s">
        <v>200</v>
      </c>
      <c r="G257" t="s">
        <v>24</v>
      </c>
      <c r="H257" s="135" t="s">
        <v>1496</v>
      </c>
      <c r="I257" t="s">
        <v>1454</v>
      </c>
      <c r="J257" s="20">
        <v>15</v>
      </c>
      <c r="K257" s="20" t="s">
        <v>9</v>
      </c>
      <c r="L257" t="s">
        <v>1464</v>
      </c>
      <c r="M257" s="20">
        <v>3.3</v>
      </c>
      <c r="N257" s="20">
        <v>5.2</v>
      </c>
      <c r="AE257">
        <f t="shared" si="3"/>
        <v>2001</v>
      </c>
    </row>
    <row r="258" spans="1:31" x14ac:dyDescent="0.25">
      <c r="A258" s="7">
        <v>255</v>
      </c>
      <c r="B258" s="8">
        <v>36945</v>
      </c>
      <c r="C258" t="s">
        <v>3</v>
      </c>
      <c r="D258" t="s">
        <v>27</v>
      </c>
      <c r="E258" t="s">
        <v>9</v>
      </c>
      <c r="F258" t="s">
        <v>50</v>
      </c>
      <c r="G258" t="s">
        <v>65</v>
      </c>
      <c r="H258" s="135" t="s">
        <v>1535</v>
      </c>
      <c r="I258" t="s">
        <v>1455</v>
      </c>
      <c r="J258" s="20">
        <v>7</v>
      </c>
      <c r="K258" s="20" t="s">
        <v>3</v>
      </c>
      <c r="L258" t="s">
        <v>1464</v>
      </c>
      <c r="M258" s="20">
        <v>1.48</v>
      </c>
      <c r="N258" s="20">
        <v>0.77</v>
      </c>
      <c r="AE258">
        <f t="shared" si="3"/>
        <v>2001</v>
      </c>
    </row>
    <row r="259" spans="1:31" x14ac:dyDescent="0.25">
      <c r="A259" s="7">
        <v>256</v>
      </c>
      <c r="B259" s="8">
        <v>36945</v>
      </c>
      <c r="C259" t="s">
        <v>3</v>
      </c>
      <c r="D259" t="s">
        <v>47</v>
      </c>
      <c r="E259" t="s">
        <v>9</v>
      </c>
      <c r="F259" t="s">
        <v>48</v>
      </c>
      <c r="G259" t="s">
        <v>14</v>
      </c>
      <c r="H259" s="135" t="s">
        <v>1496</v>
      </c>
      <c r="I259" t="s">
        <v>1454</v>
      </c>
      <c r="J259" s="20">
        <v>56</v>
      </c>
      <c r="K259" s="20" t="s">
        <v>3</v>
      </c>
      <c r="L259" t="s">
        <v>1464</v>
      </c>
      <c r="M259" s="20">
        <v>16.68</v>
      </c>
      <c r="N259" s="20">
        <v>12.32</v>
      </c>
      <c r="AE259">
        <f t="shared" si="3"/>
        <v>2001</v>
      </c>
    </row>
    <row r="260" spans="1:31" x14ac:dyDescent="0.25">
      <c r="A260" s="7">
        <v>257</v>
      </c>
      <c r="B260" s="8">
        <v>36945</v>
      </c>
      <c r="C260" t="s">
        <v>3</v>
      </c>
      <c r="D260" t="s">
        <v>201</v>
      </c>
      <c r="E260" t="s">
        <v>9</v>
      </c>
      <c r="F260" t="s">
        <v>202</v>
      </c>
      <c r="G260" t="s">
        <v>24</v>
      </c>
      <c r="H260" s="135" t="s">
        <v>1551</v>
      </c>
      <c r="I260" t="s">
        <v>1455</v>
      </c>
      <c r="J260" s="20">
        <v>3</v>
      </c>
      <c r="K260" s="20" t="s">
        <v>9</v>
      </c>
      <c r="L260" t="s">
        <v>1464</v>
      </c>
      <c r="M260" s="20">
        <v>0.33</v>
      </c>
      <c r="N260" s="20">
        <v>0.91999999999999993</v>
      </c>
      <c r="AE260">
        <f t="shared" ref="AE260:AE323" si="4">YEAR(B260)</f>
        <v>2001</v>
      </c>
    </row>
    <row r="261" spans="1:31" x14ac:dyDescent="0.25">
      <c r="A261" s="7">
        <v>258</v>
      </c>
      <c r="B261" s="8">
        <v>36946</v>
      </c>
      <c r="C261" t="s">
        <v>3</v>
      </c>
      <c r="D261" t="s">
        <v>165</v>
      </c>
      <c r="E261" t="s">
        <v>9</v>
      </c>
      <c r="F261" s="15" t="s">
        <v>28</v>
      </c>
      <c r="G261" t="s">
        <v>24</v>
      </c>
      <c r="H261" s="135" t="s">
        <v>1493</v>
      </c>
      <c r="I261" t="s">
        <v>1454</v>
      </c>
      <c r="J261" s="20">
        <v>4</v>
      </c>
      <c r="K261" s="20" t="s">
        <v>3</v>
      </c>
      <c r="L261" t="s">
        <v>1464</v>
      </c>
      <c r="M261" s="20">
        <v>2.12</v>
      </c>
      <c r="N261" s="20">
        <v>0.88</v>
      </c>
      <c r="AE261">
        <f t="shared" si="4"/>
        <v>2001</v>
      </c>
    </row>
    <row r="262" spans="1:31" x14ac:dyDescent="0.25">
      <c r="A262" s="7">
        <v>259</v>
      </c>
      <c r="B262" s="8">
        <v>36946</v>
      </c>
      <c r="C262" t="s">
        <v>3</v>
      </c>
      <c r="D262" t="s">
        <v>140</v>
      </c>
      <c r="E262" t="s">
        <v>9</v>
      </c>
      <c r="F262" t="s">
        <v>196</v>
      </c>
      <c r="G262" t="s">
        <v>11</v>
      </c>
      <c r="H262" s="135" t="s">
        <v>1498</v>
      </c>
      <c r="I262" t="s">
        <v>1454</v>
      </c>
      <c r="J262" s="20">
        <v>12</v>
      </c>
      <c r="K262" s="20" t="s">
        <v>9</v>
      </c>
      <c r="L262" t="s">
        <v>1464</v>
      </c>
      <c r="M262" s="20">
        <v>2.64</v>
      </c>
      <c r="N262" s="20">
        <v>4.3599999999999994</v>
      </c>
      <c r="AE262">
        <f t="shared" si="4"/>
        <v>2001</v>
      </c>
    </row>
    <row r="263" spans="1:31" x14ac:dyDescent="0.25">
      <c r="A263" s="7">
        <v>260</v>
      </c>
      <c r="B263" s="8">
        <v>36946</v>
      </c>
      <c r="C263" t="s">
        <v>3</v>
      </c>
      <c r="D263" t="s">
        <v>50</v>
      </c>
      <c r="E263" t="s">
        <v>9</v>
      </c>
      <c r="F263" t="s">
        <v>108</v>
      </c>
      <c r="G263" t="s">
        <v>11</v>
      </c>
      <c r="H263" s="135" t="s">
        <v>1498</v>
      </c>
      <c r="I263" t="s">
        <v>1454</v>
      </c>
      <c r="J263" s="20">
        <v>12</v>
      </c>
      <c r="K263" s="20" t="s">
        <v>3</v>
      </c>
      <c r="L263" t="s">
        <v>1464</v>
      </c>
      <c r="M263" s="20">
        <v>4.3599999999999994</v>
      </c>
      <c r="N263" s="20">
        <v>2.64</v>
      </c>
      <c r="AE263">
        <f t="shared" si="4"/>
        <v>2001</v>
      </c>
    </row>
    <row r="264" spans="1:31" x14ac:dyDescent="0.25">
      <c r="A264" s="7">
        <v>261</v>
      </c>
      <c r="B264" s="8">
        <v>36946</v>
      </c>
      <c r="C264" t="s">
        <v>3</v>
      </c>
      <c r="D264" t="s">
        <v>135</v>
      </c>
      <c r="E264" t="s">
        <v>9</v>
      </c>
      <c r="F264" t="s">
        <v>169</v>
      </c>
      <c r="G264" t="s">
        <v>11</v>
      </c>
      <c r="H264" s="135" t="s">
        <v>1526</v>
      </c>
      <c r="I264" t="s">
        <v>1454</v>
      </c>
      <c r="J264" s="20">
        <v>22</v>
      </c>
      <c r="K264" s="20" t="s">
        <v>3</v>
      </c>
      <c r="L264" t="s">
        <v>1464</v>
      </c>
      <c r="M264" s="20">
        <v>7.16</v>
      </c>
      <c r="N264" s="20">
        <v>4.84</v>
      </c>
      <c r="AE264">
        <f t="shared" si="4"/>
        <v>2001</v>
      </c>
    </row>
    <row r="265" spans="1:31" x14ac:dyDescent="0.25">
      <c r="A265" s="7">
        <v>262</v>
      </c>
      <c r="B265" s="8">
        <v>36946</v>
      </c>
      <c r="C265" t="s">
        <v>3</v>
      </c>
      <c r="D265" t="s">
        <v>47</v>
      </c>
      <c r="E265" t="s">
        <v>9</v>
      </c>
      <c r="F265" t="s">
        <v>111</v>
      </c>
      <c r="G265" t="s">
        <v>17</v>
      </c>
      <c r="H265" s="135" t="s">
        <v>1520</v>
      </c>
      <c r="I265" t="s">
        <v>1454</v>
      </c>
      <c r="J265" s="20">
        <v>70</v>
      </c>
      <c r="K265" s="20" t="s">
        <v>9</v>
      </c>
      <c r="L265" t="s">
        <v>1464</v>
      </c>
      <c r="M265" s="20">
        <v>15.4</v>
      </c>
      <c r="N265" s="20">
        <v>20.6</v>
      </c>
      <c r="AE265">
        <f t="shared" si="4"/>
        <v>2001</v>
      </c>
    </row>
    <row r="266" spans="1:31" x14ac:dyDescent="0.25">
      <c r="A266" s="7">
        <v>263</v>
      </c>
      <c r="B266" s="8">
        <v>36946</v>
      </c>
      <c r="C266" t="s">
        <v>3</v>
      </c>
      <c r="D266" t="s">
        <v>18</v>
      </c>
      <c r="E266" t="s">
        <v>9</v>
      </c>
      <c r="F266" s="15" t="s">
        <v>28</v>
      </c>
      <c r="G266" t="s">
        <v>17</v>
      </c>
      <c r="H266" s="135" t="s">
        <v>1502</v>
      </c>
      <c r="I266" t="s">
        <v>1454</v>
      </c>
      <c r="J266" s="20">
        <v>9</v>
      </c>
      <c r="K266" s="20" t="s">
        <v>3</v>
      </c>
      <c r="L266" t="s">
        <v>1463</v>
      </c>
      <c r="M266" s="20">
        <v>3.34</v>
      </c>
      <c r="N266" s="20">
        <v>2.16</v>
      </c>
      <c r="AE266">
        <f t="shared" si="4"/>
        <v>2001</v>
      </c>
    </row>
    <row r="267" spans="1:31" x14ac:dyDescent="0.25">
      <c r="A267" s="7">
        <v>264</v>
      </c>
      <c r="B267" s="8">
        <v>36946</v>
      </c>
      <c r="C267" t="s">
        <v>3</v>
      </c>
      <c r="D267" t="s">
        <v>203</v>
      </c>
      <c r="E267" t="s">
        <v>9</v>
      </c>
      <c r="F267" t="s">
        <v>204</v>
      </c>
      <c r="G267" t="s">
        <v>14</v>
      </c>
      <c r="H267" s="135" t="s">
        <v>1506</v>
      </c>
      <c r="I267" t="s">
        <v>1454</v>
      </c>
      <c r="J267" s="20">
        <v>24</v>
      </c>
      <c r="K267" s="20" t="s">
        <v>9</v>
      </c>
      <c r="L267" t="s">
        <v>1464</v>
      </c>
      <c r="M267" s="20">
        <v>5.28</v>
      </c>
      <c r="N267" s="20">
        <v>7.72</v>
      </c>
      <c r="AE267">
        <f t="shared" si="4"/>
        <v>2001</v>
      </c>
    </row>
    <row r="268" spans="1:31" x14ac:dyDescent="0.25">
      <c r="A268" s="7">
        <v>265</v>
      </c>
      <c r="B268" s="8">
        <v>36946</v>
      </c>
      <c r="C268" t="s">
        <v>3</v>
      </c>
      <c r="D268" t="s">
        <v>166</v>
      </c>
      <c r="E268" t="s">
        <v>9</v>
      </c>
      <c r="F268" t="s">
        <v>126</v>
      </c>
      <c r="G268" t="s">
        <v>24</v>
      </c>
      <c r="H268" s="135" t="s">
        <v>1546</v>
      </c>
      <c r="I268" t="s">
        <v>1454</v>
      </c>
      <c r="J268" s="20">
        <v>12</v>
      </c>
      <c r="K268" s="20" t="s">
        <v>9</v>
      </c>
      <c r="L268" t="s">
        <v>1464</v>
      </c>
      <c r="M268" s="20">
        <v>2.64</v>
      </c>
      <c r="N268" s="20">
        <v>4.3599999999999994</v>
      </c>
      <c r="AE268">
        <f t="shared" si="4"/>
        <v>2001</v>
      </c>
    </row>
    <row r="269" spans="1:31" x14ac:dyDescent="0.25">
      <c r="A269" s="7">
        <v>266</v>
      </c>
      <c r="B269" s="8">
        <v>36947</v>
      </c>
      <c r="C269" t="s">
        <v>3</v>
      </c>
      <c r="D269" t="s">
        <v>51</v>
      </c>
      <c r="E269" t="s">
        <v>9</v>
      </c>
      <c r="F269" t="s">
        <v>70</v>
      </c>
      <c r="G269" t="s">
        <v>11</v>
      </c>
      <c r="H269" s="135" t="s">
        <v>1498</v>
      </c>
      <c r="I269" t="s">
        <v>1454</v>
      </c>
      <c r="J269" s="20">
        <v>12</v>
      </c>
      <c r="K269" s="20" t="s">
        <v>1465</v>
      </c>
      <c r="L269" t="s">
        <v>1466</v>
      </c>
      <c r="M269" s="20">
        <v>3</v>
      </c>
      <c r="N269" s="20">
        <v>3</v>
      </c>
      <c r="AE269">
        <f t="shared" si="4"/>
        <v>2001</v>
      </c>
    </row>
    <row r="270" spans="1:31" x14ac:dyDescent="0.25">
      <c r="A270" s="7">
        <v>267</v>
      </c>
      <c r="B270" s="8">
        <v>36947</v>
      </c>
      <c r="C270" t="s">
        <v>3</v>
      </c>
      <c r="D270" t="s">
        <v>154</v>
      </c>
      <c r="E270" t="s">
        <v>9</v>
      </c>
      <c r="F270" t="s">
        <v>122</v>
      </c>
      <c r="G270" t="s">
        <v>11</v>
      </c>
      <c r="H270" s="135" t="s">
        <v>1499</v>
      </c>
      <c r="I270" t="s">
        <v>1454</v>
      </c>
      <c r="J270" s="20">
        <v>27</v>
      </c>
      <c r="K270" s="20" t="s">
        <v>1465</v>
      </c>
      <c r="L270" t="s">
        <v>1466</v>
      </c>
      <c r="M270" s="20">
        <v>6.75</v>
      </c>
      <c r="N270" s="20">
        <v>6.75</v>
      </c>
      <c r="AE270">
        <f t="shared" si="4"/>
        <v>2001</v>
      </c>
    </row>
    <row r="271" spans="1:31" x14ac:dyDescent="0.25">
      <c r="A271" s="7">
        <v>268</v>
      </c>
      <c r="B271" s="8">
        <v>36947</v>
      </c>
      <c r="C271" t="s">
        <v>3</v>
      </c>
      <c r="D271" t="s">
        <v>49</v>
      </c>
      <c r="E271" t="s">
        <v>9</v>
      </c>
      <c r="F271" t="s">
        <v>179</v>
      </c>
      <c r="G271" t="s">
        <v>17</v>
      </c>
      <c r="H271" s="135" t="s">
        <v>1552</v>
      </c>
      <c r="I271" t="s">
        <v>1454</v>
      </c>
      <c r="J271" s="20">
        <v>10</v>
      </c>
      <c r="K271" s="20" t="s">
        <v>9</v>
      </c>
      <c r="L271" t="s">
        <v>1464</v>
      </c>
      <c r="M271" s="20">
        <v>2.2000000000000002</v>
      </c>
      <c r="N271" s="20">
        <v>3.8</v>
      </c>
      <c r="AE271">
        <f t="shared" si="4"/>
        <v>2001</v>
      </c>
    </row>
    <row r="272" spans="1:31" x14ac:dyDescent="0.25">
      <c r="A272" s="7">
        <v>269</v>
      </c>
      <c r="B272" s="8">
        <v>36947</v>
      </c>
      <c r="C272" t="s">
        <v>3</v>
      </c>
      <c r="D272" t="s">
        <v>12</v>
      </c>
      <c r="E272" t="s">
        <v>9</v>
      </c>
      <c r="F272" t="s">
        <v>186</v>
      </c>
      <c r="G272" t="s">
        <v>65</v>
      </c>
      <c r="H272" s="135" t="s">
        <v>1519</v>
      </c>
      <c r="I272" t="s">
        <v>1454</v>
      </c>
      <c r="J272" s="20">
        <v>41</v>
      </c>
      <c r="K272" s="20" t="s">
        <v>9</v>
      </c>
      <c r="L272" t="s">
        <v>1464</v>
      </c>
      <c r="M272" s="20">
        <v>9.02</v>
      </c>
      <c r="N272" s="20">
        <v>12.48</v>
      </c>
      <c r="AE272">
        <f t="shared" si="4"/>
        <v>2001</v>
      </c>
    </row>
    <row r="273" spans="1:31" x14ac:dyDescent="0.25">
      <c r="A273" s="7">
        <v>270</v>
      </c>
      <c r="B273" s="8">
        <v>36947</v>
      </c>
      <c r="C273" t="s">
        <v>3</v>
      </c>
      <c r="D273" t="s">
        <v>12</v>
      </c>
      <c r="E273" t="s">
        <v>9</v>
      </c>
      <c r="F273" t="s">
        <v>108</v>
      </c>
      <c r="G273" t="s">
        <v>65</v>
      </c>
      <c r="H273" s="135" t="s">
        <v>1519</v>
      </c>
      <c r="I273" t="s">
        <v>1454</v>
      </c>
      <c r="J273" s="20">
        <v>35</v>
      </c>
      <c r="K273" s="20" t="s">
        <v>3</v>
      </c>
      <c r="L273" t="s">
        <v>1464</v>
      </c>
      <c r="M273" s="20">
        <v>10.8</v>
      </c>
      <c r="N273" s="20">
        <v>7.7</v>
      </c>
      <c r="AE273">
        <f t="shared" si="4"/>
        <v>2001</v>
      </c>
    </row>
    <row r="274" spans="1:31" x14ac:dyDescent="0.25">
      <c r="A274" s="7">
        <v>271</v>
      </c>
      <c r="B274" s="8">
        <v>36947</v>
      </c>
      <c r="C274" t="s">
        <v>3</v>
      </c>
      <c r="D274" t="s">
        <v>133</v>
      </c>
      <c r="E274" t="s">
        <v>9</v>
      </c>
      <c r="F274" t="s">
        <v>148</v>
      </c>
      <c r="G274" t="s">
        <v>11</v>
      </c>
      <c r="H274" s="135" t="s">
        <v>1496</v>
      </c>
      <c r="I274" t="s">
        <v>1454</v>
      </c>
      <c r="J274" s="20">
        <v>8</v>
      </c>
      <c r="K274" s="20" t="s">
        <v>9</v>
      </c>
      <c r="L274" t="s">
        <v>1463</v>
      </c>
      <c r="M274" s="20">
        <v>1.92</v>
      </c>
      <c r="N274" s="20">
        <v>3.08</v>
      </c>
      <c r="AE274">
        <f t="shared" si="4"/>
        <v>2001</v>
      </c>
    </row>
    <row r="275" spans="1:31" x14ac:dyDescent="0.25">
      <c r="A275" s="7">
        <v>272</v>
      </c>
      <c r="B275" s="8">
        <v>36948</v>
      </c>
      <c r="C275" t="s">
        <v>3</v>
      </c>
      <c r="D275" t="s">
        <v>173</v>
      </c>
      <c r="E275" t="s">
        <v>9</v>
      </c>
      <c r="F275" t="s">
        <v>55</v>
      </c>
      <c r="G275" t="s">
        <v>11</v>
      </c>
      <c r="H275" s="135" t="s">
        <v>1541</v>
      </c>
      <c r="I275" t="s">
        <v>1454</v>
      </c>
      <c r="J275" s="20">
        <v>9</v>
      </c>
      <c r="K275" s="20" t="s">
        <v>3</v>
      </c>
      <c r="L275" t="s">
        <v>1464</v>
      </c>
      <c r="M275" s="20">
        <v>3.52</v>
      </c>
      <c r="N275" s="20">
        <v>1.98</v>
      </c>
      <c r="AE275">
        <f t="shared" si="4"/>
        <v>2001</v>
      </c>
    </row>
    <row r="276" spans="1:31" x14ac:dyDescent="0.25">
      <c r="A276" s="7">
        <v>273</v>
      </c>
      <c r="B276" s="8">
        <v>36948</v>
      </c>
      <c r="C276" t="s">
        <v>3</v>
      </c>
      <c r="D276" t="s">
        <v>173</v>
      </c>
      <c r="E276" t="s">
        <v>9</v>
      </c>
      <c r="F276" t="s">
        <v>205</v>
      </c>
      <c r="G276" t="s">
        <v>17</v>
      </c>
      <c r="H276" s="135" t="s">
        <v>1500</v>
      </c>
      <c r="I276" t="s">
        <v>1454</v>
      </c>
      <c r="J276" s="20">
        <v>49</v>
      </c>
      <c r="K276" s="20" t="s">
        <v>3</v>
      </c>
      <c r="L276" t="s">
        <v>1464</v>
      </c>
      <c r="M276" s="20">
        <v>14.72</v>
      </c>
      <c r="N276" s="20">
        <v>10.78</v>
      </c>
      <c r="AE276">
        <f t="shared" si="4"/>
        <v>2001</v>
      </c>
    </row>
    <row r="277" spans="1:31" x14ac:dyDescent="0.25">
      <c r="A277" s="7">
        <v>274</v>
      </c>
      <c r="B277" s="8">
        <v>36948</v>
      </c>
      <c r="C277" t="s">
        <v>3</v>
      </c>
      <c r="D277" t="s">
        <v>203</v>
      </c>
      <c r="E277" t="s">
        <v>9</v>
      </c>
      <c r="F277" t="s">
        <v>204</v>
      </c>
      <c r="G277" t="s">
        <v>14</v>
      </c>
      <c r="H277" s="135" t="s">
        <v>1507</v>
      </c>
      <c r="I277" t="s">
        <v>1454</v>
      </c>
      <c r="J277" s="20">
        <v>149</v>
      </c>
      <c r="K277" s="20" t="s">
        <v>9</v>
      </c>
      <c r="L277" t="s">
        <v>1464</v>
      </c>
      <c r="M277" s="20">
        <v>32.78</v>
      </c>
      <c r="N277" s="20">
        <v>42.72</v>
      </c>
      <c r="AE277">
        <f t="shared" si="4"/>
        <v>2001</v>
      </c>
    </row>
    <row r="278" spans="1:31" x14ac:dyDescent="0.25">
      <c r="A278" s="7">
        <v>275</v>
      </c>
      <c r="B278" s="8">
        <v>36949</v>
      </c>
      <c r="C278" t="s">
        <v>3</v>
      </c>
      <c r="D278" t="s">
        <v>50</v>
      </c>
      <c r="E278" t="s">
        <v>9</v>
      </c>
      <c r="F278" t="s">
        <v>126</v>
      </c>
      <c r="G278" t="s">
        <v>11</v>
      </c>
      <c r="H278" s="135" t="s">
        <v>1498</v>
      </c>
      <c r="I278" t="s">
        <v>1454</v>
      </c>
      <c r="J278" s="20">
        <v>12</v>
      </c>
      <c r="K278" s="20" t="s">
        <v>3</v>
      </c>
      <c r="L278" t="s">
        <v>1464</v>
      </c>
      <c r="M278" s="20">
        <v>4.3599999999999994</v>
      </c>
      <c r="N278" s="20">
        <v>2.64</v>
      </c>
      <c r="AE278">
        <f t="shared" si="4"/>
        <v>2001</v>
      </c>
    </row>
    <row r="279" spans="1:31" x14ac:dyDescent="0.25">
      <c r="A279" s="7">
        <v>276</v>
      </c>
      <c r="B279" s="8">
        <v>36949</v>
      </c>
      <c r="C279" t="s">
        <v>3</v>
      </c>
      <c r="D279" t="s">
        <v>164</v>
      </c>
      <c r="E279" t="s">
        <v>9</v>
      </c>
      <c r="F279" t="s">
        <v>118</v>
      </c>
      <c r="G279" t="s">
        <v>24</v>
      </c>
      <c r="H279" s="135" t="s">
        <v>1493</v>
      </c>
      <c r="I279" t="s">
        <v>1454</v>
      </c>
      <c r="J279" s="20">
        <v>26</v>
      </c>
      <c r="K279" s="20" t="s">
        <v>9</v>
      </c>
      <c r="L279" t="s">
        <v>1464</v>
      </c>
      <c r="M279" s="20">
        <v>5.72</v>
      </c>
      <c r="N279" s="20">
        <v>8.2800000000000011</v>
      </c>
      <c r="AE279">
        <f t="shared" si="4"/>
        <v>2001</v>
      </c>
    </row>
    <row r="280" spans="1:31" x14ac:dyDescent="0.25">
      <c r="A280" s="7">
        <v>277</v>
      </c>
      <c r="B280" s="8">
        <v>36950</v>
      </c>
      <c r="C280" t="s">
        <v>3</v>
      </c>
      <c r="D280" t="s">
        <v>101</v>
      </c>
      <c r="E280" t="s">
        <v>9</v>
      </c>
      <c r="F280" t="s">
        <v>10</v>
      </c>
      <c r="G280" t="s">
        <v>11</v>
      </c>
      <c r="H280" s="135" t="s">
        <v>1505</v>
      </c>
      <c r="I280" t="s">
        <v>1454</v>
      </c>
      <c r="J280" s="20">
        <v>16</v>
      </c>
      <c r="K280" s="20" t="s">
        <v>3</v>
      </c>
      <c r="L280" t="s">
        <v>1464</v>
      </c>
      <c r="M280" s="20">
        <v>5.48</v>
      </c>
      <c r="N280" s="20">
        <v>3.52</v>
      </c>
      <c r="AE280">
        <f t="shared" si="4"/>
        <v>2001</v>
      </c>
    </row>
    <row r="281" spans="1:31" x14ac:dyDescent="0.25">
      <c r="A281" s="7">
        <v>278</v>
      </c>
      <c r="B281" s="8">
        <v>36950</v>
      </c>
      <c r="C281" t="s">
        <v>3</v>
      </c>
      <c r="D281" t="s">
        <v>206</v>
      </c>
      <c r="E281" t="s">
        <v>9</v>
      </c>
      <c r="F281" t="s">
        <v>91</v>
      </c>
      <c r="G281" t="s">
        <v>65</v>
      </c>
      <c r="H281" s="135" t="s">
        <v>1519</v>
      </c>
      <c r="I281" t="s">
        <v>1454</v>
      </c>
      <c r="J281" s="20">
        <v>90</v>
      </c>
      <c r="K281" s="20" t="s">
        <v>9</v>
      </c>
      <c r="L281" t="s">
        <v>1464</v>
      </c>
      <c r="M281" s="20">
        <v>19.8</v>
      </c>
      <c r="N281" s="20">
        <v>26.2</v>
      </c>
      <c r="AE281">
        <f t="shared" si="4"/>
        <v>2001</v>
      </c>
    </row>
    <row r="282" spans="1:31" x14ac:dyDescent="0.25">
      <c r="A282" s="7">
        <v>279</v>
      </c>
      <c r="B282" s="8">
        <v>36950</v>
      </c>
      <c r="C282" t="s">
        <v>3</v>
      </c>
      <c r="D282" t="s">
        <v>136</v>
      </c>
      <c r="E282" t="s">
        <v>9</v>
      </c>
      <c r="F282" t="s">
        <v>205</v>
      </c>
      <c r="G282" t="s">
        <v>17</v>
      </c>
      <c r="H282" s="135" t="s">
        <v>1496</v>
      </c>
      <c r="I282" t="s">
        <v>1455</v>
      </c>
      <c r="J282" s="20">
        <v>21</v>
      </c>
      <c r="K282" s="20" t="s">
        <v>3</v>
      </c>
      <c r="L282" t="s">
        <v>1463</v>
      </c>
      <c r="M282" s="20">
        <v>3.23</v>
      </c>
      <c r="N282" s="20">
        <v>2.52</v>
      </c>
      <c r="AE282">
        <f t="shared" si="4"/>
        <v>2001</v>
      </c>
    </row>
    <row r="283" spans="1:31" x14ac:dyDescent="0.25">
      <c r="A283" s="7">
        <v>280</v>
      </c>
      <c r="B283" s="8">
        <v>36950</v>
      </c>
      <c r="C283" t="s">
        <v>3</v>
      </c>
      <c r="D283" t="s">
        <v>32</v>
      </c>
      <c r="E283" t="s">
        <v>9</v>
      </c>
      <c r="F283" t="s">
        <v>207</v>
      </c>
      <c r="G283" t="s">
        <v>14</v>
      </c>
      <c r="H283" s="135" t="s">
        <v>1496</v>
      </c>
      <c r="I283" t="s">
        <v>1454</v>
      </c>
      <c r="J283" s="20">
        <v>30</v>
      </c>
      <c r="K283" s="20" t="s">
        <v>9</v>
      </c>
      <c r="L283" t="s">
        <v>1464</v>
      </c>
      <c r="M283" s="20">
        <v>6.6</v>
      </c>
      <c r="N283" s="20">
        <v>9.4</v>
      </c>
      <c r="AE283">
        <f t="shared" si="4"/>
        <v>2001</v>
      </c>
    </row>
    <row r="284" spans="1:31" x14ac:dyDescent="0.25">
      <c r="A284" s="7">
        <v>281</v>
      </c>
      <c r="B284" s="8">
        <v>36950</v>
      </c>
      <c r="C284" t="s">
        <v>3</v>
      </c>
      <c r="D284" t="s">
        <v>104</v>
      </c>
      <c r="E284" t="s">
        <v>9</v>
      </c>
      <c r="F284" t="s">
        <v>103</v>
      </c>
      <c r="G284" t="s">
        <v>65</v>
      </c>
      <c r="H284" s="135" t="s">
        <v>1496</v>
      </c>
      <c r="I284" t="s">
        <v>1455</v>
      </c>
      <c r="J284" s="20">
        <v>54</v>
      </c>
      <c r="K284" s="20" t="s">
        <v>9</v>
      </c>
      <c r="L284" t="s">
        <v>1464</v>
      </c>
      <c r="M284" s="20">
        <v>5.9399999999999995</v>
      </c>
      <c r="N284" s="20">
        <v>8.06</v>
      </c>
      <c r="AE284">
        <f t="shared" si="4"/>
        <v>2001</v>
      </c>
    </row>
    <row r="285" spans="1:31" x14ac:dyDescent="0.25">
      <c r="A285" s="7">
        <v>282</v>
      </c>
      <c r="B285" s="8">
        <v>36950</v>
      </c>
      <c r="C285" t="s">
        <v>3</v>
      </c>
      <c r="D285" t="s">
        <v>104</v>
      </c>
      <c r="E285" t="s">
        <v>9</v>
      </c>
      <c r="F285" t="s">
        <v>23</v>
      </c>
      <c r="G285" t="s">
        <v>24</v>
      </c>
      <c r="H285" s="135" t="s">
        <v>1497</v>
      </c>
      <c r="I285" t="s">
        <v>1454</v>
      </c>
      <c r="J285" s="20">
        <v>37</v>
      </c>
      <c r="K285" s="20" t="s">
        <v>9</v>
      </c>
      <c r="L285" t="s">
        <v>1464</v>
      </c>
      <c r="M285" s="20">
        <v>8.14</v>
      </c>
      <c r="N285" s="20">
        <v>11.36</v>
      </c>
      <c r="AE285">
        <f t="shared" si="4"/>
        <v>2001</v>
      </c>
    </row>
    <row r="286" spans="1:31" x14ac:dyDescent="0.25">
      <c r="A286" s="7">
        <v>283</v>
      </c>
      <c r="B286" s="8">
        <v>36951</v>
      </c>
      <c r="C286" t="s">
        <v>3</v>
      </c>
      <c r="D286" t="s">
        <v>208</v>
      </c>
      <c r="E286" t="s">
        <v>9</v>
      </c>
      <c r="F286" t="s">
        <v>106</v>
      </c>
      <c r="G286" t="s">
        <v>24</v>
      </c>
      <c r="H286" s="135" t="s">
        <v>1493</v>
      </c>
      <c r="I286" t="s">
        <v>1455</v>
      </c>
      <c r="J286" s="20">
        <v>30</v>
      </c>
      <c r="K286" s="20" t="s">
        <v>9</v>
      </c>
      <c r="L286" t="s">
        <v>1464</v>
      </c>
      <c r="M286" s="20">
        <v>3.3</v>
      </c>
      <c r="N286" s="20">
        <v>4.7</v>
      </c>
      <c r="AE286">
        <f t="shared" si="4"/>
        <v>2001</v>
      </c>
    </row>
    <row r="287" spans="1:31" x14ac:dyDescent="0.25">
      <c r="A287" s="7">
        <v>284</v>
      </c>
      <c r="B287" s="8">
        <v>36951</v>
      </c>
      <c r="C287" t="s">
        <v>3</v>
      </c>
      <c r="D287" t="s">
        <v>208</v>
      </c>
      <c r="E287" t="s">
        <v>9</v>
      </c>
      <c r="F287" s="15" t="s">
        <v>28</v>
      </c>
      <c r="G287" t="s">
        <v>14</v>
      </c>
      <c r="H287" s="135" t="s">
        <v>1516</v>
      </c>
      <c r="I287" t="s">
        <v>1454</v>
      </c>
      <c r="J287" s="20">
        <v>7</v>
      </c>
      <c r="K287" s="20" t="s">
        <v>3</v>
      </c>
      <c r="L287" t="s">
        <v>1464</v>
      </c>
      <c r="M287" s="20">
        <v>2.96</v>
      </c>
      <c r="N287" s="20">
        <v>1.54</v>
      </c>
      <c r="AE287">
        <f t="shared" si="4"/>
        <v>2001</v>
      </c>
    </row>
    <row r="288" spans="1:31" x14ac:dyDescent="0.25">
      <c r="A288" s="7">
        <v>285</v>
      </c>
      <c r="B288" s="8">
        <v>36951</v>
      </c>
      <c r="C288" t="s">
        <v>3</v>
      </c>
      <c r="D288" t="s">
        <v>39</v>
      </c>
      <c r="E288" t="s">
        <v>9</v>
      </c>
      <c r="F288" t="s">
        <v>38</v>
      </c>
      <c r="G288" t="s">
        <v>65</v>
      </c>
      <c r="H288" s="135" t="s">
        <v>1511</v>
      </c>
      <c r="I288" t="s">
        <v>1455</v>
      </c>
      <c r="J288" s="20">
        <v>18</v>
      </c>
      <c r="K288" s="20" t="s">
        <v>9</v>
      </c>
      <c r="L288" t="s">
        <v>1464</v>
      </c>
      <c r="M288" s="20">
        <v>1.98</v>
      </c>
      <c r="N288" s="20">
        <v>3.02</v>
      </c>
      <c r="AE288">
        <f t="shared" si="4"/>
        <v>2001</v>
      </c>
    </row>
    <row r="289" spans="1:31" x14ac:dyDescent="0.25">
      <c r="A289" s="7">
        <v>286</v>
      </c>
      <c r="B289" s="8">
        <v>36952</v>
      </c>
      <c r="C289" t="s">
        <v>3</v>
      </c>
      <c r="D289" t="s">
        <v>173</v>
      </c>
      <c r="E289" t="s">
        <v>9</v>
      </c>
      <c r="F289" t="s">
        <v>167</v>
      </c>
      <c r="G289" t="s">
        <v>11</v>
      </c>
      <c r="H289" s="135" t="s">
        <v>1527</v>
      </c>
      <c r="I289" t="s">
        <v>1454</v>
      </c>
      <c r="J289" s="20">
        <v>74</v>
      </c>
      <c r="K289" s="20" t="s">
        <v>9</v>
      </c>
      <c r="L289" t="s">
        <v>1464</v>
      </c>
      <c r="M289" s="20">
        <v>16.28</v>
      </c>
      <c r="N289" s="20">
        <v>21.72</v>
      </c>
      <c r="AE289">
        <f t="shared" si="4"/>
        <v>2001</v>
      </c>
    </row>
    <row r="290" spans="1:31" x14ac:dyDescent="0.25">
      <c r="A290" s="7">
        <v>287</v>
      </c>
      <c r="B290" s="8">
        <v>36952</v>
      </c>
      <c r="C290" t="s">
        <v>3</v>
      </c>
      <c r="D290" t="s">
        <v>8</v>
      </c>
      <c r="E290" t="s">
        <v>9</v>
      </c>
      <c r="F290" t="s">
        <v>66</v>
      </c>
      <c r="G290" t="s">
        <v>14</v>
      </c>
      <c r="H290" s="135" t="s">
        <v>1522</v>
      </c>
      <c r="I290" t="s">
        <v>1454</v>
      </c>
      <c r="J290" s="20">
        <v>11</v>
      </c>
      <c r="K290" s="20" t="s">
        <v>9</v>
      </c>
      <c r="L290" t="s">
        <v>1464</v>
      </c>
      <c r="M290" s="20">
        <v>2.42</v>
      </c>
      <c r="N290" s="20">
        <v>4.08</v>
      </c>
      <c r="AE290">
        <f t="shared" si="4"/>
        <v>2001</v>
      </c>
    </row>
    <row r="291" spans="1:31" x14ac:dyDescent="0.25">
      <c r="A291" s="7">
        <v>288</v>
      </c>
      <c r="B291" s="8">
        <v>36952</v>
      </c>
      <c r="C291" t="s">
        <v>3</v>
      </c>
      <c r="D291" t="s">
        <v>178</v>
      </c>
      <c r="E291" t="s">
        <v>9</v>
      </c>
      <c r="F291" t="s">
        <v>64</v>
      </c>
      <c r="G291" t="s">
        <v>14</v>
      </c>
      <c r="H291" s="135" t="s">
        <v>1522</v>
      </c>
      <c r="I291" t="s">
        <v>1454</v>
      </c>
      <c r="J291" s="20">
        <v>12</v>
      </c>
      <c r="K291" s="20" t="s">
        <v>9</v>
      </c>
      <c r="L291" t="s">
        <v>1464</v>
      </c>
      <c r="M291" s="20">
        <v>2.64</v>
      </c>
      <c r="N291" s="20">
        <v>4.3599999999999994</v>
      </c>
      <c r="AE291">
        <f t="shared" si="4"/>
        <v>2001</v>
      </c>
    </row>
    <row r="292" spans="1:31" x14ac:dyDescent="0.25">
      <c r="A292" s="7">
        <v>289</v>
      </c>
      <c r="B292" s="8">
        <v>36953</v>
      </c>
      <c r="C292" t="s">
        <v>3</v>
      </c>
      <c r="D292" t="s">
        <v>160</v>
      </c>
      <c r="E292" t="s">
        <v>9</v>
      </c>
      <c r="F292" t="s">
        <v>52</v>
      </c>
      <c r="G292" t="s">
        <v>14</v>
      </c>
      <c r="H292" s="135" t="s">
        <v>1522</v>
      </c>
      <c r="I292" t="s">
        <v>1454</v>
      </c>
      <c r="J292" s="20">
        <v>12</v>
      </c>
      <c r="K292" s="20" t="s">
        <v>3</v>
      </c>
      <c r="L292" t="s">
        <v>1464</v>
      </c>
      <c r="M292" s="20">
        <v>4.3599999999999994</v>
      </c>
      <c r="N292" s="20">
        <v>2.64</v>
      </c>
      <c r="AE292">
        <f t="shared" si="4"/>
        <v>2001</v>
      </c>
    </row>
    <row r="293" spans="1:31" x14ac:dyDescent="0.25">
      <c r="A293" s="7">
        <v>290</v>
      </c>
      <c r="B293" s="8">
        <v>36953</v>
      </c>
      <c r="C293" t="s">
        <v>3</v>
      </c>
      <c r="D293" t="s">
        <v>209</v>
      </c>
      <c r="E293" t="s">
        <v>9</v>
      </c>
      <c r="F293" t="s">
        <v>210</v>
      </c>
      <c r="G293" t="s">
        <v>14</v>
      </c>
      <c r="H293" s="135" t="s">
        <v>1522</v>
      </c>
      <c r="I293" t="s">
        <v>1454</v>
      </c>
      <c r="J293" s="20">
        <v>12</v>
      </c>
      <c r="K293" s="20" t="s">
        <v>3</v>
      </c>
      <c r="L293" t="s">
        <v>1464</v>
      </c>
      <c r="M293" s="20">
        <v>4.3599999999999994</v>
      </c>
      <c r="N293" s="20">
        <v>2.64</v>
      </c>
      <c r="AE293">
        <f t="shared" si="4"/>
        <v>2001</v>
      </c>
    </row>
    <row r="294" spans="1:31" x14ac:dyDescent="0.25">
      <c r="A294" s="7">
        <v>291</v>
      </c>
      <c r="B294" s="8">
        <v>36953</v>
      </c>
      <c r="C294" t="s">
        <v>3</v>
      </c>
      <c r="D294" t="s">
        <v>203</v>
      </c>
      <c r="E294" t="s">
        <v>9</v>
      </c>
      <c r="F294" t="s">
        <v>204</v>
      </c>
      <c r="G294" t="s">
        <v>17</v>
      </c>
      <c r="H294" s="135" t="s">
        <v>1520</v>
      </c>
      <c r="I294" t="s">
        <v>1454</v>
      </c>
      <c r="J294" s="20">
        <v>90</v>
      </c>
      <c r="K294" s="20" t="s">
        <v>9</v>
      </c>
      <c r="L294" t="s">
        <v>1463</v>
      </c>
      <c r="M294" s="20">
        <v>21.6</v>
      </c>
      <c r="N294" s="20">
        <v>24.4</v>
      </c>
      <c r="AE294">
        <f t="shared" si="4"/>
        <v>2001</v>
      </c>
    </row>
    <row r="295" spans="1:31" x14ac:dyDescent="0.25">
      <c r="A295" s="7">
        <v>292</v>
      </c>
      <c r="B295" s="8">
        <v>36953</v>
      </c>
      <c r="C295" t="s">
        <v>3</v>
      </c>
      <c r="D295" s="16" t="s">
        <v>35</v>
      </c>
      <c r="E295" t="s">
        <v>9</v>
      </c>
      <c r="F295" t="s">
        <v>150</v>
      </c>
      <c r="G295" t="s">
        <v>14</v>
      </c>
      <c r="H295" s="135" t="s">
        <v>1553</v>
      </c>
      <c r="I295" t="s">
        <v>1454</v>
      </c>
      <c r="J295" s="20">
        <v>24</v>
      </c>
      <c r="K295" s="20" t="s">
        <v>3</v>
      </c>
      <c r="L295" t="s">
        <v>1464</v>
      </c>
      <c r="M295" s="20">
        <v>7.72</v>
      </c>
      <c r="N295" s="20">
        <v>5.28</v>
      </c>
      <c r="AE295">
        <f t="shared" si="4"/>
        <v>2001</v>
      </c>
    </row>
    <row r="296" spans="1:31" x14ac:dyDescent="0.25">
      <c r="A296" s="7">
        <v>293</v>
      </c>
      <c r="B296" s="8">
        <v>36953</v>
      </c>
      <c r="C296" t="s">
        <v>3</v>
      </c>
      <c r="D296" t="s">
        <v>145</v>
      </c>
      <c r="E296" t="s">
        <v>9</v>
      </c>
      <c r="F296" t="s">
        <v>159</v>
      </c>
      <c r="G296" t="s">
        <v>11</v>
      </c>
      <c r="H296" s="135" t="s">
        <v>1496</v>
      </c>
      <c r="I296" t="s">
        <v>1454</v>
      </c>
      <c r="J296" s="20">
        <v>41</v>
      </c>
      <c r="K296" s="20" t="s">
        <v>3</v>
      </c>
      <c r="L296" t="s">
        <v>1463</v>
      </c>
      <c r="M296" s="20">
        <v>11.66</v>
      </c>
      <c r="N296" s="20">
        <v>9.84</v>
      </c>
      <c r="AE296">
        <f t="shared" si="4"/>
        <v>2001</v>
      </c>
    </row>
    <row r="297" spans="1:31" x14ac:dyDescent="0.25">
      <c r="A297" s="7">
        <v>294</v>
      </c>
      <c r="B297" s="8">
        <v>36953</v>
      </c>
      <c r="C297" t="s">
        <v>3</v>
      </c>
      <c r="D297" t="s">
        <v>31</v>
      </c>
      <c r="E297" t="s">
        <v>9</v>
      </c>
      <c r="F297" t="s">
        <v>159</v>
      </c>
      <c r="G297" t="s">
        <v>17</v>
      </c>
      <c r="H297" s="135" t="s">
        <v>1496</v>
      </c>
      <c r="I297" t="s">
        <v>1454</v>
      </c>
      <c r="J297" s="20">
        <v>15</v>
      </c>
      <c r="K297" s="20" t="s">
        <v>1465</v>
      </c>
      <c r="L297" t="s">
        <v>1466</v>
      </c>
      <c r="M297" s="20">
        <v>3.75</v>
      </c>
      <c r="N297" s="20">
        <v>3.75</v>
      </c>
      <c r="AE297">
        <f t="shared" si="4"/>
        <v>2001</v>
      </c>
    </row>
    <row r="298" spans="1:31" x14ac:dyDescent="0.25">
      <c r="A298" s="7">
        <v>295</v>
      </c>
      <c r="B298" s="8">
        <v>36954</v>
      </c>
      <c r="C298" t="s">
        <v>3</v>
      </c>
      <c r="D298" t="s">
        <v>211</v>
      </c>
      <c r="E298" t="s">
        <v>9</v>
      </c>
      <c r="F298" t="s">
        <v>189</v>
      </c>
      <c r="G298" t="s">
        <v>11</v>
      </c>
      <c r="H298" s="135" t="s">
        <v>1542</v>
      </c>
      <c r="I298" t="s">
        <v>1454</v>
      </c>
      <c r="J298" s="20">
        <v>27</v>
      </c>
      <c r="K298" s="20" t="s">
        <v>9</v>
      </c>
      <c r="L298" t="s">
        <v>1464</v>
      </c>
      <c r="M298" s="20">
        <v>5.9399999999999995</v>
      </c>
      <c r="N298" s="20">
        <v>8.56</v>
      </c>
      <c r="AE298">
        <f t="shared" si="4"/>
        <v>2001</v>
      </c>
    </row>
    <row r="299" spans="1:31" x14ac:dyDescent="0.25">
      <c r="A299" s="7">
        <v>296</v>
      </c>
      <c r="B299" s="8">
        <v>36954</v>
      </c>
      <c r="C299" t="s">
        <v>3</v>
      </c>
      <c r="D299" t="s">
        <v>38</v>
      </c>
      <c r="E299" t="s">
        <v>9</v>
      </c>
      <c r="F299" t="s">
        <v>182</v>
      </c>
      <c r="G299" t="s">
        <v>17</v>
      </c>
      <c r="H299" s="135" t="s">
        <v>1500</v>
      </c>
      <c r="I299" t="s">
        <v>1455</v>
      </c>
      <c r="J299" s="20">
        <v>18</v>
      </c>
      <c r="K299" s="20" t="s">
        <v>9</v>
      </c>
      <c r="L299" t="s">
        <v>1464</v>
      </c>
      <c r="M299" s="20">
        <v>1.98</v>
      </c>
      <c r="N299" s="20">
        <v>3.02</v>
      </c>
      <c r="AE299">
        <f t="shared" si="4"/>
        <v>2001</v>
      </c>
    </row>
    <row r="300" spans="1:31" x14ac:dyDescent="0.25">
      <c r="A300" s="7">
        <v>297</v>
      </c>
      <c r="B300" s="8">
        <v>36954</v>
      </c>
      <c r="C300" t="s">
        <v>3</v>
      </c>
      <c r="D300" t="s">
        <v>212</v>
      </c>
      <c r="E300" t="s">
        <v>9</v>
      </c>
      <c r="F300" t="s">
        <v>131</v>
      </c>
      <c r="G300" t="s">
        <v>14</v>
      </c>
      <c r="H300" s="135" t="s">
        <v>1522</v>
      </c>
      <c r="I300" t="s">
        <v>1454</v>
      </c>
      <c r="J300" s="20">
        <v>12</v>
      </c>
      <c r="K300" s="20" t="s">
        <v>3</v>
      </c>
      <c r="L300" t="s">
        <v>1464</v>
      </c>
      <c r="M300" s="20">
        <v>4.3599999999999994</v>
      </c>
      <c r="N300" s="20">
        <v>2.64</v>
      </c>
      <c r="AE300">
        <f t="shared" si="4"/>
        <v>2001</v>
      </c>
    </row>
    <row r="301" spans="1:31" x14ac:dyDescent="0.25">
      <c r="A301" s="7">
        <v>298</v>
      </c>
      <c r="B301" s="8">
        <v>36954</v>
      </c>
      <c r="C301" t="s">
        <v>3</v>
      </c>
      <c r="D301" t="s">
        <v>163</v>
      </c>
      <c r="E301" t="s">
        <v>9</v>
      </c>
      <c r="F301" t="s">
        <v>55</v>
      </c>
      <c r="G301" t="s">
        <v>24</v>
      </c>
      <c r="H301" s="135" t="s">
        <v>1497</v>
      </c>
      <c r="I301" t="s">
        <v>1454</v>
      </c>
      <c r="J301" s="20">
        <v>38</v>
      </c>
      <c r="K301" s="20" t="s">
        <v>3</v>
      </c>
      <c r="L301" t="s">
        <v>1464</v>
      </c>
      <c r="M301" s="20">
        <v>11.64</v>
      </c>
      <c r="N301" s="20">
        <v>8.36</v>
      </c>
      <c r="AE301">
        <f t="shared" si="4"/>
        <v>2001</v>
      </c>
    </row>
    <row r="302" spans="1:31" x14ac:dyDescent="0.25">
      <c r="A302" s="7">
        <v>299</v>
      </c>
      <c r="B302" s="8">
        <v>36954</v>
      </c>
      <c r="C302" t="s">
        <v>3</v>
      </c>
      <c r="D302" t="s">
        <v>51</v>
      </c>
      <c r="E302" t="s">
        <v>9</v>
      </c>
      <c r="F302" t="s">
        <v>46</v>
      </c>
      <c r="G302" t="s">
        <v>24</v>
      </c>
      <c r="H302" s="136" t="s">
        <v>1496</v>
      </c>
      <c r="I302" t="s">
        <v>1455</v>
      </c>
      <c r="J302" s="20">
        <v>16</v>
      </c>
      <c r="K302" s="20" t="s">
        <v>9</v>
      </c>
      <c r="L302" t="s">
        <v>1463</v>
      </c>
      <c r="M302" s="20">
        <v>1.92</v>
      </c>
      <c r="N302" s="20">
        <v>2.58</v>
      </c>
      <c r="AE302">
        <f t="shared" si="4"/>
        <v>2001</v>
      </c>
    </row>
    <row r="303" spans="1:31" x14ac:dyDescent="0.25">
      <c r="A303" s="7">
        <v>300</v>
      </c>
      <c r="B303" s="8">
        <v>36955</v>
      </c>
      <c r="C303" t="s">
        <v>3</v>
      </c>
      <c r="D303" s="16" t="s">
        <v>35</v>
      </c>
      <c r="E303" t="s">
        <v>9</v>
      </c>
      <c r="F303" t="s">
        <v>45</v>
      </c>
      <c r="G303" t="s">
        <v>14</v>
      </c>
      <c r="H303" s="135" t="s">
        <v>1554</v>
      </c>
      <c r="I303" t="s">
        <v>1454</v>
      </c>
      <c r="J303" s="20">
        <v>31</v>
      </c>
      <c r="K303" s="20" t="s">
        <v>3</v>
      </c>
      <c r="L303" t="s">
        <v>1464</v>
      </c>
      <c r="M303" s="20">
        <v>9.68</v>
      </c>
      <c r="N303" s="20">
        <v>6.82</v>
      </c>
      <c r="AE303">
        <f t="shared" si="4"/>
        <v>2001</v>
      </c>
    </row>
    <row r="304" spans="1:31" x14ac:dyDescent="0.25">
      <c r="A304" s="7">
        <v>301</v>
      </c>
      <c r="B304" s="8">
        <v>36955</v>
      </c>
      <c r="C304" t="s">
        <v>3</v>
      </c>
      <c r="D304" t="s">
        <v>76</v>
      </c>
      <c r="E304" t="s">
        <v>9</v>
      </c>
      <c r="F304" t="s">
        <v>197</v>
      </c>
      <c r="G304" t="s">
        <v>14</v>
      </c>
      <c r="H304" s="135" t="s">
        <v>1489</v>
      </c>
      <c r="I304" t="s">
        <v>1454</v>
      </c>
      <c r="J304" s="20">
        <v>12</v>
      </c>
      <c r="K304" s="20" t="s">
        <v>3</v>
      </c>
      <c r="L304" t="s">
        <v>1464</v>
      </c>
      <c r="M304" s="20">
        <v>4.3599999999999994</v>
      </c>
      <c r="N304" s="20">
        <v>2.64</v>
      </c>
      <c r="AE304">
        <f t="shared" si="4"/>
        <v>2001</v>
      </c>
    </row>
    <row r="305" spans="1:31" x14ac:dyDescent="0.25">
      <c r="A305" s="7">
        <v>302</v>
      </c>
      <c r="B305" s="8">
        <v>36955</v>
      </c>
      <c r="C305" t="s">
        <v>3</v>
      </c>
      <c r="D305" t="s">
        <v>213</v>
      </c>
      <c r="E305" t="s">
        <v>9</v>
      </c>
      <c r="F305" t="s">
        <v>214</v>
      </c>
      <c r="G305" t="s">
        <v>14</v>
      </c>
      <c r="H305" s="135" t="s">
        <v>1522</v>
      </c>
      <c r="I305" t="s">
        <v>1454</v>
      </c>
      <c r="J305" s="20">
        <v>12</v>
      </c>
      <c r="K305" s="20" t="s">
        <v>3</v>
      </c>
      <c r="L305" t="s">
        <v>1464</v>
      </c>
      <c r="M305" s="20">
        <v>4.3599999999999994</v>
      </c>
      <c r="N305" s="20">
        <v>2.64</v>
      </c>
      <c r="AE305">
        <f t="shared" si="4"/>
        <v>2001</v>
      </c>
    </row>
    <row r="306" spans="1:31" x14ac:dyDescent="0.25">
      <c r="A306" s="7">
        <v>303</v>
      </c>
      <c r="B306" s="8">
        <v>36955</v>
      </c>
      <c r="C306" t="s">
        <v>3</v>
      </c>
      <c r="D306" t="s">
        <v>31</v>
      </c>
      <c r="E306" t="s">
        <v>9</v>
      </c>
      <c r="F306" t="s">
        <v>122</v>
      </c>
      <c r="G306" t="s">
        <v>11</v>
      </c>
      <c r="H306" s="135" t="s">
        <v>1496</v>
      </c>
      <c r="I306" t="s">
        <v>1454</v>
      </c>
      <c r="J306" s="20">
        <v>15</v>
      </c>
      <c r="K306" s="20" t="s">
        <v>1465</v>
      </c>
      <c r="L306" t="s">
        <v>1466</v>
      </c>
      <c r="M306" s="20">
        <v>3.75</v>
      </c>
      <c r="N306" s="20">
        <v>3.75</v>
      </c>
      <c r="AE306">
        <f t="shared" si="4"/>
        <v>2001</v>
      </c>
    </row>
    <row r="307" spans="1:31" x14ac:dyDescent="0.25">
      <c r="A307" s="7">
        <v>304</v>
      </c>
      <c r="B307" s="8">
        <v>36955</v>
      </c>
      <c r="C307" t="s">
        <v>3</v>
      </c>
      <c r="D307" t="s">
        <v>51</v>
      </c>
      <c r="E307" t="s">
        <v>9</v>
      </c>
      <c r="F307" t="s">
        <v>197</v>
      </c>
      <c r="G307" t="s">
        <v>24</v>
      </c>
      <c r="H307" s="135" t="s">
        <v>1555</v>
      </c>
      <c r="I307" t="s">
        <v>1454</v>
      </c>
      <c r="J307" s="20">
        <v>10</v>
      </c>
      <c r="K307" s="20" t="s">
        <v>3</v>
      </c>
      <c r="L307" t="s">
        <v>1463</v>
      </c>
      <c r="M307" s="20">
        <v>3.6</v>
      </c>
      <c r="N307" s="20">
        <v>2.4</v>
      </c>
      <c r="AE307">
        <f t="shared" si="4"/>
        <v>2001</v>
      </c>
    </row>
    <row r="308" spans="1:31" x14ac:dyDescent="0.25">
      <c r="A308" s="7">
        <v>305</v>
      </c>
      <c r="B308" s="8">
        <v>36955</v>
      </c>
      <c r="C308" t="s">
        <v>3</v>
      </c>
      <c r="D308" t="s">
        <v>152</v>
      </c>
      <c r="E308" t="s">
        <v>9</v>
      </c>
      <c r="F308" t="s">
        <v>214</v>
      </c>
      <c r="G308" t="s">
        <v>24</v>
      </c>
      <c r="H308" s="135" t="s">
        <v>1497</v>
      </c>
      <c r="I308" t="s">
        <v>1454</v>
      </c>
      <c r="J308" s="20">
        <v>45</v>
      </c>
      <c r="K308" s="20" t="s">
        <v>3</v>
      </c>
      <c r="L308" t="s">
        <v>1464</v>
      </c>
      <c r="M308" s="20">
        <v>13.6</v>
      </c>
      <c r="N308" s="20">
        <v>9.9</v>
      </c>
      <c r="AE308">
        <f t="shared" si="4"/>
        <v>2001</v>
      </c>
    </row>
    <row r="309" spans="1:31" x14ac:dyDescent="0.25">
      <c r="A309" s="7">
        <v>306</v>
      </c>
      <c r="B309" s="8">
        <v>36955</v>
      </c>
      <c r="C309" t="s">
        <v>3</v>
      </c>
      <c r="D309" t="s">
        <v>25</v>
      </c>
      <c r="E309" t="s">
        <v>9</v>
      </c>
      <c r="F309" t="s">
        <v>45</v>
      </c>
      <c r="G309" t="s">
        <v>24</v>
      </c>
      <c r="H309" s="135" t="s">
        <v>1556</v>
      </c>
      <c r="I309" t="s">
        <v>1454</v>
      </c>
      <c r="J309" s="20">
        <v>24</v>
      </c>
      <c r="K309" s="20" t="s">
        <v>1465</v>
      </c>
      <c r="L309" t="s">
        <v>1466</v>
      </c>
      <c r="M309" s="20">
        <v>6</v>
      </c>
      <c r="N309" s="20">
        <v>6</v>
      </c>
      <c r="AE309">
        <f t="shared" si="4"/>
        <v>2001</v>
      </c>
    </row>
    <row r="310" spans="1:31" x14ac:dyDescent="0.25">
      <c r="A310" s="7">
        <v>307</v>
      </c>
      <c r="B310" s="8">
        <v>36955</v>
      </c>
      <c r="C310" t="s">
        <v>3</v>
      </c>
      <c r="D310" t="s">
        <v>211</v>
      </c>
      <c r="E310" t="s">
        <v>9</v>
      </c>
      <c r="F310" t="s">
        <v>153</v>
      </c>
      <c r="G310" t="s">
        <v>24</v>
      </c>
      <c r="H310" s="135" t="s">
        <v>1557</v>
      </c>
      <c r="I310" t="s">
        <v>1454</v>
      </c>
      <c r="J310" s="20">
        <v>23</v>
      </c>
      <c r="K310" s="20" t="s">
        <v>9</v>
      </c>
      <c r="L310" t="s">
        <v>1464</v>
      </c>
      <c r="M310" s="20">
        <v>5.0600000000000005</v>
      </c>
      <c r="N310" s="20">
        <v>7.4399999999999995</v>
      </c>
      <c r="AE310">
        <f t="shared" si="4"/>
        <v>2001</v>
      </c>
    </row>
    <row r="311" spans="1:31" x14ac:dyDescent="0.25">
      <c r="A311" s="7">
        <v>308</v>
      </c>
      <c r="B311" s="8">
        <v>36956</v>
      </c>
      <c r="C311" t="s">
        <v>3</v>
      </c>
      <c r="D311" t="s">
        <v>160</v>
      </c>
      <c r="E311" t="s">
        <v>9</v>
      </c>
      <c r="F311" t="s">
        <v>177</v>
      </c>
      <c r="G311" t="s">
        <v>11</v>
      </c>
      <c r="H311" s="135" t="s">
        <v>1526</v>
      </c>
      <c r="I311" t="s">
        <v>1455</v>
      </c>
      <c r="J311" s="20">
        <v>49</v>
      </c>
      <c r="K311" s="20" t="s">
        <v>3</v>
      </c>
      <c r="L311" t="s">
        <v>1463</v>
      </c>
      <c r="M311" s="20">
        <v>6.87</v>
      </c>
      <c r="N311" s="20">
        <v>5.88</v>
      </c>
      <c r="AE311">
        <f t="shared" si="4"/>
        <v>2001</v>
      </c>
    </row>
    <row r="312" spans="1:31" x14ac:dyDescent="0.25">
      <c r="A312" s="7">
        <v>309</v>
      </c>
      <c r="B312" s="8">
        <v>36956</v>
      </c>
      <c r="C312" t="s">
        <v>3</v>
      </c>
      <c r="D312" t="s">
        <v>75</v>
      </c>
      <c r="E312" t="s">
        <v>9</v>
      </c>
      <c r="F312" t="s">
        <v>76</v>
      </c>
      <c r="G312" t="s">
        <v>14</v>
      </c>
      <c r="H312" s="135" t="s">
        <v>1491</v>
      </c>
      <c r="I312" t="s">
        <v>1455</v>
      </c>
      <c r="J312" s="20">
        <v>36</v>
      </c>
      <c r="K312" s="20" t="s">
        <v>3</v>
      </c>
      <c r="L312" t="s">
        <v>1464</v>
      </c>
      <c r="M312" s="20">
        <v>5.54</v>
      </c>
      <c r="N312" s="20">
        <v>3.96</v>
      </c>
      <c r="AE312">
        <f t="shared" si="4"/>
        <v>2001</v>
      </c>
    </row>
    <row r="313" spans="1:31" x14ac:dyDescent="0.25">
      <c r="A313" s="7">
        <v>310</v>
      </c>
      <c r="B313" s="8">
        <v>36956</v>
      </c>
      <c r="C313" t="s">
        <v>3</v>
      </c>
      <c r="D313" t="s">
        <v>27</v>
      </c>
      <c r="E313" t="s">
        <v>9</v>
      </c>
      <c r="F313" t="s">
        <v>13</v>
      </c>
      <c r="G313" t="s">
        <v>14</v>
      </c>
      <c r="H313" s="135" t="s">
        <v>1522</v>
      </c>
      <c r="I313" t="s">
        <v>1454</v>
      </c>
      <c r="J313" s="20">
        <v>12</v>
      </c>
      <c r="K313" s="20" t="s">
        <v>9</v>
      </c>
      <c r="L313" t="s">
        <v>1464</v>
      </c>
      <c r="M313" s="20">
        <v>2.64</v>
      </c>
      <c r="N313" s="20">
        <v>4.3599999999999994</v>
      </c>
      <c r="AE313">
        <f t="shared" si="4"/>
        <v>2001</v>
      </c>
    </row>
    <row r="314" spans="1:31" x14ac:dyDescent="0.25">
      <c r="A314" s="7">
        <v>311</v>
      </c>
      <c r="B314" s="8">
        <v>36956</v>
      </c>
      <c r="C314" t="s">
        <v>3</v>
      </c>
      <c r="D314" t="s">
        <v>20</v>
      </c>
      <c r="E314" t="s">
        <v>9</v>
      </c>
      <c r="F314" t="s">
        <v>186</v>
      </c>
      <c r="G314" t="s">
        <v>14</v>
      </c>
      <c r="H314" s="135" t="s">
        <v>1522</v>
      </c>
      <c r="I314" t="s">
        <v>1454</v>
      </c>
      <c r="J314" s="20">
        <v>12</v>
      </c>
      <c r="K314" s="20" t="s">
        <v>9</v>
      </c>
      <c r="L314" t="s">
        <v>1464</v>
      </c>
      <c r="M314" s="20">
        <v>2.64</v>
      </c>
      <c r="N314" s="20">
        <v>4.3599999999999994</v>
      </c>
      <c r="AE314">
        <f t="shared" si="4"/>
        <v>2001</v>
      </c>
    </row>
    <row r="315" spans="1:31" x14ac:dyDescent="0.25">
      <c r="A315" s="7">
        <v>312</v>
      </c>
      <c r="B315" s="8">
        <v>36956</v>
      </c>
      <c r="C315" t="s">
        <v>3</v>
      </c>
      <c r="D315" t="s">
        <v>160</v>
      </c>
      <c r="E315" t="s">
        <v>9</v>
      </c>
      <c r="F315" t="s">
        <v>215</v>
      </c>
      <c r="G315" t="s">
        <v>14</v>
      </c>
      <c r="H315" s="135" t="s">
        <v>1516</v>
      </c>
      <c r="I315" t="s">
        <v>1454</v>
      </c>
      <c r="J315" s="20">
        <v>12</v>
      </c>
      <c r="K315" s="20" t="s">
        <v>9</v>
      </c>
      <c r="L315" t="s">
        <v>1464</v>
      </c>
      <c r="M315" s="20">
        <v>2.64</v>
      </c>
      <c r="N315" s="20">
        <v>4.3599999999999994</v>
      </c>
      <c r="AE315">
        <f t="shared" si="4"/>
        <v>2001</v>
      </c>
    </row>
    <row r="316" spans="1:31" x14ac:dyDescent="0.25">
      <c r="A316" s="7">
        <v>313</v>
      </c>
      <c r="B316" s="8">
        <v>36956</v>
      </c>
      <c r="C316" t="s">
        <v>3</v>
      </c>
      <c r="D316" t="s">
        <v>29</v>
      </c>
      <c r="E316" t="s">
        <v>9</v>
      </c>
      <c r="F316" t="s">
        <v>21</v>
      </c>
      <c r="G316" t="s">
        <v>14</v>
      </c>
      <c r="H316" s="135" t="s">
        <v>1492</v>
      </c>
      <c r="I316" t="s">
        <v>1454</v>
      </c>
      <c r="J316" s="20">
        <v>147</v>
      </c>
      <c r="K316" s="20" t="s">
        <v>9</v>
      </c>
      <c r="L316" t="s">
        <v>1464</v>
      </c>
      <c r="M316" s="20">
        <v>32.340000000000003</v>
      </c>
      <c r="N316" s="20">
        <v>42.16</v>
      </c>
      <c r="AE316">
        <f t="shared" si="4"/>
        <v>2001</v>
      </c>
    </row>
    <row r="317" spans="1:31" x14ac:dyDescent="0.25">
      <c r="A317" s="7">
        <v>314</v>
      </c>
      <c r="B317" s="8">
        <v>36956</v>
      </c>
      <c r="C317" t="s">
        <v>3</v>
      </c>
      <c r="D317" t="s">
        <v>18</v>
      </c>
      <c r="E317" t="s">
        <v>9</v>
      </c>
      <c r="F317" t="s">
        <v>216</v>
      </c>
      <c r="G317" t="s">
        <v>14</v>
      </c>
      <c r="H317" s="135" t="s">
        <v>1507</v>
      </c>
      <c r="I317" t="s">
        <v>1454</v>
      </c>
      <c r="J317" s="20">
        <v>16</v>
      </c>
      <c r="K317" s="20" t="s">
        <v>9</v>
      </c>
      <c r="L317" t="s">
        <v>1464</v>
      </c>
      <c r="M317" s="20">
        <v>3.52</v>
      </c>
      <c r="N317" s="20">
        <v>5.48</v>
      </c>
      <c r="AE317">
        <f t="shared" si="4"/>
        <v>2001</v>
      </c>
    </row>
    <row r="318" spans="1:31" x14ac:dyDescent="0.25">
      <c r="A318" s="7">
        <v>315</v>
      </c>
      <c r="B318" s="8">
        <v>36956</v>
      </c>
      <c r="C318" t="s">
        <v>3</v>
      </c>
      <c r="D318" t="s">
        <v>160</v>
      </c>
      <c r="E318" t="s">
        <v>9</v>
      </c>
      <c r="F318" t="s">
        <v>215</v>
      </c>
      <c r="G318" t="s">
        <v>14</v>
      </c>
      <c r="H318" s="135" t="s">
        <v>1507</v>
      </c>
      <c r="I318" t="s">
        <v>1454</v>
      </c>
      <c r="J318" s="20">
        <v>62</v>
      </c>
      <c r="K318" s="20" t="s">
        <v>9</v>
      </c>
      <c r="L318" t="s">
        <v>1464</v>
      </c>
      <c r="M318" s="20">
        <v>13.64</v>
      </c>
      <c r="N318" s="20">
        <v>18.36</v>
      </c>
      <c r="AE318">
        <f t="shared" si="4"/>
        <v>2001</v>
      </c>
    </row>
    <row r="319" spans="1:31" x14ac:dyDescent="0.25">
      <c r="A319" s="7">
        <v>316</v>
      </c>
      <c r="B319" s="8">
        <v>36956</v>
      </c>
      <c r="C319" t="s">
        <v>3</v>
      </c>
      <c r="D319" t="s">
        <v>162</v>
      </c>
      <c r="E319" t="s">
        <v>9</v>
      </c>
      <c r="F319" t="s">
        <v>55</v>
      </c>
      <c r="G319" t="s">
        <v>65</v>
      </c>
      <c r="H319" s="135" t="s">
        <v>1519</v>
      </c>
      <c r="I319" t="s">
        <v>1454</v>
      </c>
      <c r="J319" s="20">
        <v>69</v>
      </c>
      <c r="K319" s="20" t="s">
        <v>3</v>
      </c>
      <c r="L319" t="s">
        <v>1463</v>
      </c>
      <c r="M319" s="20">
        <v>18.940000000000001</v>
      </c>
      <c r="N319" s="20">
        <v>16.559999999999999</v>
      </c>
      <c r="AE319">
        <f t="shared" si="4"/>
        <v>2001</v>
      </c>
    </row>
    <row r="320" spans="1:31" x14ac:dyDescent="0.25">
      <c r="A320" s="7">
        <v>317</v>
      </c>
      <c r="B320" s="8">
        <v>36956</v>
      </c>
      <c r="C320" t="s">
        <v>3</v>
      </c>
      <c r="D320" t="s">
        <v>160</v>
      </c>
      <c r="E320" t="s">
        <v>9</v>
      </c>
      <c r="F320" t="s">
        <v>215</v>
      </c>
      <c r="G320" t="s">
        <v>65</v>
      </c>
      <c r="H320" s="135" t="s">
        <v>1550</v>
      </c>
      <c r="I320" t="s">
        <v>1454</v>
      </c>
      <c r="J320" s="20">
        <v>28</v>
      </c>
      <c r="K320" s="20" t="s">
        <v>9</v>
      </c>
      <c r="L320" t="s">
        <v>1464</v>
      </c>
      <c r="M320" s="20">
        <v>6.16</v>
      </c>
      <c r="N320" s="20">
        <v>8.84</v>
      </c>
      <c r="AE320">
        <f t="shared" si="4"/>
        <v>2001</v>
      </c>
    </row>
    <row r="321" spans="1:31" x14ac:dyDescent="0.25">
      <c r="A321" s="7">
        <v>318</v>
      </c>
      <c r="B321" s="8">
        <v>36956</v>
      </c>
      <c r="C321" t="s">
        <v>3</v>
      </c>
      <c r="D321" t="s">
        <v>151</v>
      </c>
      <c r="E321" t="s">
        <v>9</v>
      </c>
      <c r="F321" t="s">
        <v>108</v>
      </c>
      <c r="G321" t="s">
        <v>65</v>
      </c>
      <c r="H321" s="135" t="s">
        <v>1558</v>
      </c>
      <c r="I321" t="s">
        <v>1454</v>
      </c>
      <c r="J321" s="20">
        <v>18</v>
      </c>
      <c r="K321" s="20" t="s">
        <v>3</v>
      </c>
      <c r="L321" t="s">
        <v>1464</v>
      </c>
      <c r="M321" s="20">
        <v>6.04</v>
      </c>
      <c r="N321" s="20">
        <v>3.96</v>
      </c>
      <c r="AE321">
        <f t="shared" si="4"/>
        <v>2001</v>
      </c>
    </row>
    <row r="322" spans="1:31" x14ac:dyDescent="0.25">
      <c r="A322" s="7">
        <v>319</v>
      </c>
      <c r="B322" s="8">
        <v>36956</v>
      </c>
      <c r="C322" t="s">
        <v>3</v>
      </c>
      <c r="D322" t="s">
        <v>217</v>
      </c>
      <c r="E322" t="s">
        <v>9</v>
      </c>
      <c r="F322" t="s">
        <v>159</v>
      </c>
      <c r="G322" t="s">
        <v>14</v>
      </c>
      <c r="H322" s="135" t="s">
        <v>1496</v>
      </c>
      <c r="I322" t="s">
        <v>1454</v>
      </c>
      <c r="J322" s="20">
        <v>15</v>
      </c>
      <c r="K322" s="20" t="s">
        <v>3</v>
      </c>
      <c r="L322" t="s">
        <v>1464</v>
      </c>
      <c r="M322" s="20">
        <v>5.2</v>
      </c>
      <c r="N322" s="20">
        <v>3.3</v>
      </c>
      <c r="AE322">
        <f t="shared" si="4"/>
        <v>2001</v>
      </c>
    </row>
    <row r="323" spans="1:31" x14ac:dyDescent="0.25">
      <c r="A323" s="7">
        <v>320</v>
      </c>
      <c r="B323" s="8">
        <v>36956</v>
      </c>
      <c r="C323" t="s">
        <v>3</v>
      </c>
      <c r="D323" t="s">
        <v>217</v>
      </c>
      <c r="E323" t="s">
        <v>9</v>
      </c>
      <c r="F323" t="s">
        <v>159</v>
      </c>
      <c r="G323" t="s">
        <v>14</v>
      </c>
      <c r="H323" s="135" t="s">
        <v>1496</v>
      </c>
      <c r="I323" t="s">
        <v>1454</v>
      </c>
      <c r="J323" s="20">
        <v>10</v>
      </c>
      <c r="K323" s="20" t="s">
        <v>9</v>
      </c>
      <c r="L323" t="s">
        <v>1463</v>
      </c>
      <c r="M323" s="20">
        <v>2.4</v>
      </c>
      <c r="N323" s="20">
        <v>3.6</v>
      </c>
      <c r="AE323">
        <f t="shared" si="4"/>
        <v>2001</v>
      </c>
    </row>
    <row r="324" spans="1:31" x14ac:dyDescent="0.25">
      <c r="A324" s="7">
        <v>321</v>
      </c>
      <c r="B324" s="8">
        <v>36956</v>
      </c>
      <c r="C324" t="s">
        <v>3</v>
      </c>
      <c r="D324" t="s">
        <v>51</v>
      </c>
      <c r="E324" t="s">
        <v>9</v>
      </c>
      <c r="F324" t="s">
        <v>23</v>
      </c>
      <c r="G324" t="s">
        <v>65</v>
      </c>
      <c r="H324" s="135" t="s">
        <v>1496</v>
      </c>
      <c r="I324" t="s">
        <v>1454</v>
      </c>
      <c r="J324" s="20">
        <v>33</v>
      </c>
      <c r="K324" s="20" t="s">
        <v>9</v>
      </c>
      <c r="L324" t="s">
        <v>1464</v>
      </c>
      <c r="M324" s="20">
        <v>7.26</v>
      </c>
      <c r="N324" s="20">
        <v>10.24</v>
      </c>
      <c r="AE324">
        <f t="shared" ref="AE324:AE387" si="5">YEAR(B324)</f>
        <v>2001</v>
      </c>
    </row>
    <row r="325" spans="1:31" x14ac:dyDescent="0.25">
      <c r="A325" s="7">
        <v>322</v>
      </c>
      <c r="B325" s="8">
        <v>36956</v>
      </c>
      <c r="C325" t="s">
        <v>3</v>
      </c>
      <c r="D325" t="s">
        <v>218</v>
      </c>
      <c r="E325" t="s">
        <v>9</v>
      </c>
      <c r="F325" t="s">
        <v>159</v>
      </c>
      <c r="G325" t="s">
        <v>65</v>
      </c>
      <c r="H325" s="135" t="s">
        <v>1496</v>
      </c>
      <c r="I325" t="s">
        <v>1454</v>
      </c>
      <c r="J325" s="20">
        <v>28</v>
      </c>
      <c r="K325" s="20" t="s">
        <v>9</v>
      </c>
      <c r="L325" t="s">
        <v>1464</v>
      </c>
      <c r="M325" s="20">
        <v>6.16</v>
      </c>
      <c r="N325" s="20">
        <v>8.84</v>
      </c>
      <c r="AE325">
        <f t="shared" si="5"/>
        <v>2001</v>
      </c>
    </row>
    <row r="326" spans="1:31" x14ac:dyDescent="0.25">
      <c r="A326" s="7">
        <v>323</v>
      </c>
      <c r="B326" s="8">
        <v>36956</v>
      </c>
      <c r="C326" t="s">
        <v>3</v>
      </c>
      <c r="D326" s="16" t="s">
        <v>35</v>
      </c>
      <c r="E326" t="s">
        <v>9</v>
      </c>
      <c r="F326" t="s">
        <v>132</v>
      </c>
      <c r="G326" t="s">
        <v>24</v>
      </c>
      <c r="H326" s="135" t="s">
        <v>1559</v>
      </c>
      <c r="I326" t="s">
        <v>1454</v>
      </c>
      <c r="J326" s="20">
        <v>23</v>
      </c>
      <c r="K326" s="20" t="s">
        <v>9</v>
      </c>
      <c r="L326" t="s">
        <v>1464</v>
      </c>
      <c r="M326" s="20">
        <v>5.0600000000000005</v>
      </c>
      <c r="N326" s="20">
        <v>7.4399999999999995</v>
      </c>
      <c r="AE326">
        <f t="shared" si="5"/>
        <v>2001</v>
      </c>
    </row>
    <row r="327" spans="1:31" x14ac:dyDescent="0.25">
      <c r="A327" s="7">
        <v>324</v>
      </c>
      <c r="B327" s="8">
        <v>36956</v>
      </c>
      <c r="C327" t="s">
        <v>3</v>
      </c>
      <c r="D327" t="s">
        <v>73</v>
      </c>
      <c r="E327" t="s">
        <v>9</v>
      </c>
      <c r="F327" t="s">
        <v>219</v>
      </c>
      <c r="G327" t="s">
        <v>24</v>
      </c>
      <c r="H327" s="136" t="s">
        <v>1496</v>
      </c>
      <c r="I327" t="s">
        <v>1454</v>
      </c>
      <c r="J327" s="20">
        <v>14</v>
      </c>
      <c r="K327" s="20" t="s">
        <v>3</v>
      </c>
      <c r="L327" t="s">
        <v>1464</v>
      </c>
      <c r="M327" s="20">
        <v>4.92</v>
      </c>
      <c r="N327" s="20">
        <v>3.08</v>
      </c>
      <c r="AE327">
        <f t="shared" si="5"/>
        <v>2001</v>
      </c>
    </row>
    <row r="328" spans="1:31" x14ac:dyDescent="0.25">
      <c r="A328" s="7">
        <v>325</v>
      </c>
      <c r="B328" s="8">
        <v>36957</v>
      </c>
      <c r="C328" t="s">
        <v>3</v>
      </c>
      <c r="D328" t="s">
        <v>53</v>
      </c>
      <c r="E328" t="s">
        <v>9</v>
      </c>
      <c r="F328" t="s">
        <v>220</v>
      </c>
      <c r="G328" t="s">
        <v>11</v>
      </c>
      <c r="H328" s="135" t="s">
        <v>1509</v>
      </c>
      <c r="I328" t="s">
        <v>1455</v>
      </c>
      <c r="J328" s="20">
        <v>28</v>
      </c>
      <c r="K328" s="20" t="s">
        <v>9</v>
      </c>
      <c r="L328" t="s">
        <v>1463</v>
      </c>
      <c r="M328" s="20">
        <v>3.36</v>
      </c>
      <c r="N328" s="20">
        <v>4.1400000000000006</v>
      </c>
      <c r="AE328">
        <f t="shared" si="5"/>
        <v>2001</v>
      </c>
    </row>
    <row r="329" spans="1:31" x14ac:dyDescent="0.25">
      <c r="A329" s="7">
        <v>326</v>
      </c>
      <c r="B329" s="8">
        <v>36957</v>
      </c>
      <c r="C329" t="s">
        <v>3</v>
      </c>
      <c r="D329" t="s">
        <v>97</v>
      </c>
      <c r="E329" t="s">
        <v>9</v>
      </c>
      <c r="F329" t="s">
        <v>221</v>
      </c>
      <c r="G329" t="s">
        <v>65</v>
      </c>
      <c r="H329" s="135" t="s">
        <v>1535</v>
      </c>
      <c r="I329" t="s">
        <v>1454</v>
      </c>
      <c r="J329" s="20">
        <v>7</v>
      </c>
      <c r="K329" s="20" t="s">
        <v>3</v>
      </c>
      <c r="L329" t="s">
        <v>1464</v>
      </c>
      <c r="M329" s="20">
        <v>2.96</v>
      </c>
      <c r="N329" s="20">
        <v>1.54</v>
      </c>
      <c r="AE329">
        <f t="shared" si="5"/>
        <v>2001</v>
      </c>
    </row>
    <row r="330" spans="1:31" x14ac:dyDescent="0.25">
      <c r="A330" s="7">
        <v>327</v>
      </c>
      <c r="B330" s="8">
        <v>36958</v>
      </c>
      <c r="C330" t="s">
        <v>3</v>
      </c>
      <c r="D330" t="s">
        <v>27</v>
      </c>
      <c r="E330" t="s">
        <v>9</v>
      </c>
      <c r="F330" t="s">
        <v>216</v>
      </c>
      <c r="G330" t="s">
        <v>17</v>
      </c>
      <c r="H330" s="135" t="s">
        <v>1500</v>
      </c>
      <c r="I330" t="s">
        <v>1454</v>
      </c>
      <c r="J330" s="20">
        <v>49</v>
      </c>
      <c r="K330" s="20" t="s">
        <v>9</v>
      </c>
      <c r="L330" t="s">
        <v>1464</v>
      </c>
      <c r="M330" s="20">
        <v>10.78</v>
      </c>
      <c r="N330" s="20">
        <v>14.72</v>
      </c>
      <c r="AE330">
        <f t="shared" si="5"/>
        <v>2001</v>
      </c>
    </row>
    <row r="331" spans="1:31" x14ac:dyDescent="0.25">
      <c r="A331" s="7">
        <v>328</v>
      </c>
      <c r="B331" s="8">
        <v>36958</v>
      </c>
      <c r="C331" t="s">
        <v>3</v>
      </c>
      <c r="D331" t="s">
        <v>106</v>
      </c>
      <c r="E331" t="s">
        <v>9</v>
      </c>
      <c r="F331" s="15" t="s">
        <v>28</v>
      </c>
      <c r="G331" t="s">
        <v>14</v>
      </c>
      <c r="H331" s="135" t="s">
        <v>1522</v>
      </c>
      <c r="I331" t="s">
        <v>1454</v>
      </c>
      <c r="J331" s="20">
        <v>8</v>
      </c>
      <c r="K331" s="20" t="s">
        <v>3</v>
      </c>
      <c r="L331" t="s">
        <v>1464</v>
      </c>
      <c r="M331" s="20">
        <v>3.24</v>
      </c>
      <c r="N331" s="20">
        <v>1.76</v>
      </c>
      <c r="AE331">
        <f t="shared" si="5"/>
        <v>2001</v>
      </c>
    </row>
    <row r="332" spans="1:31" x14ac:dyDescent="0.25">
      <c r="A332" s="7">
        <v>329</v>
      </c>
      <c r="B332" s="8">
        <v>36958</v>
      </c>
      <c r="C332" t="s">
        <v>3</v>
      </c>
      <c r="D332" t="s">
        <v>46</v>
      </c>
      <c r="E332" t="s">
        <v>9</v>
      </c>
      <c r="F332" t="s">
        <v>179</v>
      </c>
      <c r="G332" t="s">
        <v>14</v>
      </c>
      <c r="H332" s="135" t="s">
        <v>1522</v>
      </c>
      <c r="I332" t="s">
        <v>1454</v>
      </c>
      <c r="J332" s="20">
        <v>12</v>
      </c>
      <c r="K332" s="20" t="s">
        <v>3</v>
      </c>
      <c r="L332" t="s">
        <v>1464</v>
      </c>
      <c r="M332" s="20">
        <v>4.3599999999999994</v>
      </c>
      <c r="N332" s="20">
        <v>2.64</v>
      </c>
      <c r="AE332">
        <f t="shared" si="5"/>
        <v>2001</v>
      </c>
    </row>
    <row r="333" spans="1:31" x14ac:dyDescent="0.25">
      <c r="A333" s="7">
        <v>330</v>
      </c>
      <c r="B333" s="8">
        <v>36958</v>
      </c>
      <c r="C333" t="s">
        <v>3</v>
      </c>
      <c r="D333" t="s">
        <v>149</v>
      </c>
      <c r="E333" t="s">
        <v>9</v>
      </c>
      <c r="F333" t="s">
        <v>222</v>
      </c>
      <c r="G333" t="s">
        <v>14</v>
      </c>
      <c r="H333" s="135" t="s">
        <v>1507</v>
      </c>
      <c r="I333" t="s">
        <v>1455</v>
      </c>
      <c r="J333" s="20">
        <v>79</v>
      </c>
      <c r="K333" s="20" t="s">
        <v>3</v>
      </c>
      <c r="L333" t="s">
        <v>1464</v>
      </c>
      <c r="M333" s="20">
        <v>11.56</v>
      </c>
      <c r="N333" s="20">
        <v>8.69</v>
      </c>
      <c r="AE333">
        <f t="shared" si="5"/>
        <v>2001</v>
      </c>
    </row>
    <row r="334" spans="1:31" x14ac:dyDescent="0.25">
      <c r="A334" s="7">
        <v>331</v>
      </c>
      <c r="B334" s="8">
        <v>36958</v>
      </c>
      <c r="C334" t="s">
        <v>3</v>
      </c>
      <c r="D334" t="s">
        <v>203</v>
      </c>
      <c r="E334" t="s">
        <v>9</v>
      </c>
      <c r="F334" t="s">
        <v>204</v>
      </c>
      <c r="G334" t="s">
        <v>65</v>
      </c>
      <c r="H334" s="135" t="s">
        <v>1496</v>
      </c>
      <c r="I334" t="s">
        <v>1454</v>
      </c>
      <c r="J334" s="20">
        <v>75</v>
      </c>
      <c r="K334" s="20" t="s">
        <v>9</v>
      </c>
      <c r="L334" t="s">
        <v>1463</v>
      </c>
      <c r="M334" s="20">
        <v>18</v>
      </c>
      <c r="N334" s="20">
        <v>20.5</v>
      </c>
      <c r="AE334">
        <f t="shared" si="5"/>
        <v>2001</v>
      </c>
    </row>
    <row r="335" spans="1:31" x14ac:dyDescent="0.25">
      <c r="A335" s="7">
        <v>332</v>
      </c>
      <c r="B335" s="8">
        <v>36958</v>
      </c>
      <c r="C335" t="s">
        <v>3</v>
      </c>
      <c r="D335" t="s">
        <v>101</v>
      </c>
      <c r="E335" t="s">
        <v>9</v>
      </c>
      <c r="F335" t="s">
        <v>10</v>
      </c>
      <c r="G335" t="s">
        <v>24</v>
      </c>
      <c r="H335" s="135" t="s">
        <v>1494</v>
      </c>
      <c r="I335" t="s">
        <v>1454</v>
      </c>
      <c r="J335" s="20">
        <v>25</v>
      </c>
      <c r="K335" s="20" t="s">
        <v>3</v>
      </c>
      <c r="L335" t="s">
        <v>1464</v>
      </c>
      <c r="M335" s="20">
        <v>8</v>
      </c>
      <c r="N335" s="20">
        <v>5.5</v>
      </c>
      <c r="AE335">
        <f t="shared" si="5"/>
        <v>2001</v>
      </c>
    </row>
    <row r="336" spans="1:31" x14ac:dyDescent="0.25">
      <c r="A336" s="7">
        <v>333</v>
      </c>
      <c r="B336" s="8">
        <v>36958</v>
      </c>
      <c r="C336" t="s">
        <v>3</v>
      </c>
      <c r="D336" t="s">
        <v>168</v>
      </c>
      <c r="E336" t="s">
        <v>9</v>
      </c>
      <c r="F336" t="s">
        <v>222</v>
      </c>
      <c r="G336" t="s">
        <v>24</v>
      </c>
      <c r="H336" s="135" t="s">
        <v>1497</v>
      </c>
      <c r="I336" t="s">
        <v>1455</v>
      </c>
      <c r="J336" s="20">
        <v>45</v>
      </c>
      <c r="K336" s="20" t="s">
        <v>9</v>
      </c>
      <c r="L336" t="s">
        <v>1464</v>
      </c>
      <c r="M336" s="20">
        <v>4.95</v>
      </c>
      <c r="N336" s="20">
        <v>6.8</v>
      </c>
      <c r="AE336">
        <f t="shared" si="5"/>
        <v>2001</v>
      </c>
    </row>
    <row r="337" spans="1:31" x14ac:dyDescent="0.25">
      <c r="A337" s="7">
        <v>334</v>
      </c>
      <c r="B337" s="8">
        <v>36959</v>
      </c>
      <c r="C337" t="s">
        <v>3</v>
      </c>
      <c r="D337" t="s">
        <v>56</v>
      </c>
      <c r="E337" t="s">
        <v>9</v>
      </c>
      <c r="F337" t="s">
        <v>216</v>
      </c>
      <c r="G337" t="s">
        <v>17</v>
      </c>
      <c r="H337" s="135" t="s">
        <v>1500</v>
      </c>
      <c r="I337" t="s">
        <v>1454</v>
      </c>
      <c r="J337" s="20">
        <v>21</v>
      </c>
      <c r="K337" s="20" t="s">
        <v>9</v>
      </c>
      <c r="L337" t="s">
        <v>1464</v>
      </c>
      <c r="M337" s="20">
        <v>4.62</v>
      </c>
      <c r="N337" s="20">
        <v>6.88</v>
      </c>
      <c r="AE337">
        <f t="shared" si="5"/>
        <v>2001</v>
      </c>
    </row>
    <row r="338" spans="1:31" x14ac:dyDescent="0.25">
      <c r="A338" s="7">
        <v>335</v>
      </c>
      <c r="B338" s="8">
        <v>36959</v>
      </c>
      <c r="C338" t="s">
        <v>3</v>
      </c>
      <c r="D338" t="s">
        <v>27</v>
      </c>
      <c r="E338" t="s">
        <v>9</v>
      </c>
      <c r="F338" t="s">
        <v>44</v>
      </c>
      <c r="G338" t="s">
        <v>14</v>
      </c>
      <c r="H338" s="135" t="s">
        <v>1549</v>
      </c>
      <c r="I338" t="s">
        <v>1454</v>
      </c>
      <c r="J338" s="20">
        <v>11</v>
      </c>
      <c r="K338" s="20" t="s">
        <v>9</v>
      </c>
      <c r="L338" t="s">
        <v>1464</v>
      </c>
      <c r="M338" s="20">
        <v>2.42</v>
      </c>
      <c r="N338" s="20">
        <v>4.08</v>
      </c>
      <c r="AE338">
        <f t="shared" si="5"/>
        <v>2001</v>
      </c>
    </row>
    <row r="339" spans="1:31" x14ac:dyDescent="0.25">
      <c r="A339" s="7">
        <v>336</v>
      </c>
      <c r="B339" s="8">
        <v>36959</v>
      </c>
      <c r="C339" t="s">
        <v>3</v>
      </c>
      <c r="D339" t="s">
        <v>223</v>
      </c>
      <c r="E339" t="s">
        <v>9</v>
      </c>
      <c r="F339" t="s">
        <v>44</v>
      </c>
      <c r="G339" t="s">
        <v>14</v>
      </c>
      <c r="H339" s="135" t="s">
        <v>1510</v>
      </c>
      <c r="I339" t="s">
        <v>1454</v>
      </c>
      <c r="J339" s="20">
        <v>23</v>
      </c>
      <c r="K339" s="20" t="s">
        <v>9</v>
      </c>
      <c r="L339" t="s">
        <v>1464</v>
      </c>
      <c r="M339" s="20">
        <v>5.0600000000000005</v>
      </c>
      <c r="N339" s="20">
        <v>7.4399999999999995</v>
      </c>
      <c r="AE339">
        <f t="shared" si="5"/>
        <v>2001</v>
      </c>
    </row>
    <row r="340" spans="1:31" x14ac:dyDescent="0.25">
      <c r="A340" s="7">
        <v>337</v>
      </c>
      <c r="B340" s="8">
        <v>36961</v>
      </c>
      <c r="C340" t="s">
        <v>3</v>
      </c>
      <c r="D340" t="s">
        <v>137</v>
      </c>
      <c r="E340" t="s">
        <v>9</v>
      </c>
      <c r="F340" t="s">
        <v>134</v>
      </c>
      <c r="G340" t="s">
        <v>11</v>
      </c>
      <c r="H340" s="135" t="s">
        <v>1505</v>
      </c>
      <c r="I340" t="s">
        <v>1454</v>
      </c>
      <c r="J340" s="20">
        <v>127</v>
      </c>
      <c r="K340" s="20" t="s">
        <v>1465</v>
      </c>
      <c r="L340" t="s">
        <v>1466</v>
      </c>
      <c r="M340" s="20">
        <v>31.75</v>
      </c>
      <c r="N340" s="20">
        <v>31.75</v>
      </c>
      <c r="AE340">
        <f t="shared" si="5"/>
        <v>2001</v>
      </c>
    </row>
    <row r="341" spans="1:31" x14ac:dyDescent="0.25">
      <c r="A341" s="7">
        <v>338</v>
      </c>
      <c r="B341" s="8">
        <v>36961</v>
      </c>
      <c r="C341" t="s">
        <v>3</v>
      </c>
      <c r="D341" t="s">
        <v>117</v>
      </c>
      <c r="E341" t="s">
        <v>9</v>
      </c>
      <c r="F341" t="s">
        <v>224</v>
      </c>
      <c r="G341" t="s">
        <v>11</v>
      </c>
      <c r="H341" s="135" t="s">
        <v>1505</v>
      </c>
      <c r="I341" t="s">
        <v>1454</v>
      </c>
      <c r="J341" s="20">
        <v>65</v>
      </c>
      <c r="K341" s="20" t="s">
        <v>3</v>
      </c>
      <c r="L341" t="s">
        <v>1464</v>
      </c>
      <c r="M341" s="20">
        <v>19.2</v>
      </c>
      <c r="N341" s="20">
        <v>14.3</v>
      </c>
      <c r="AE341">
        <f t="shared" si="5"/>
        <v>2001</v>
      </c>
    </row>
    <row r="342" spans="1:31" x14ac:dyDescent="0.25">
      <c r="A342" s="7">
        <v>339</v>
      </c>
      <c r="B342" s="8">
        <v>36961</v>
      </c>
      <c r="C342" t="s">
        <v>3</v>
      </c>
      <c r="D342" t="s">
        <v>104</v>
      </c>
      <c r="E342" t="s">
        <v>9</v>
      </c>
      <c r="F342" t="s">
        <v>108</v>
      </c>
      <c r="G342" t="s">
        <v>11</v>
      </c>
      <c r="H342" s="135" t="s">
        <v>1531</v>
      </c>
      <c r="I342" t="s">
        <v>1454</v>
      </c>
      <c r="J342" s="20">
        <v>12</v>
      </c>
      <c r="K342" s="20" t="s">
        <v>3</v>
      </c>
      <c r="L342" t="s">
        <v>1463</v>
      </c>
      <c r="M342" s="20">
        <v>4.12</v>
      </c>
      <c r="N342" s="20">
        <v>2.88</v>
      </c>
      <c r="AE342">
        <f t="shared" si="5"/>
        <v>2001</v>
      </c>
    </row>
    <row r="343" spans="1:31" x14ac:dyDescent="0.25">
      <c r="A343" s="7">
        <v>340</v>
      </c>
      <c r="B343" s="8">
        <v>36961</v>
      </c>
      <c r="C343" t="s">
        <v>3</v>
      </c>
      <c r="D343" t="s">
        <v>225</v>
      </c>
      <c r="E343" t="s">
        <v>9</v>
      </c>
      <c r="F343" t="s">
        <v>197</v>
      </c>
      <c r="G343" t="s">
        <v>14</v>
      </c>
      <c r="H343" s="135" t="s">
        <v>1530</v>
      </c>
      <c r="I343" t="s">
        <v>1454</v>
      </c>
      <c r="J343" s="20">
        <v>7</v>
      </c>
      <c r="K343" s="20" t="s">
        <v>3</v>
      </c>
      <c r="L343" t="s">
        <v>1464</v>
      </c>
      <c r="M343" s="20">
        <v>2.96</v>
      </c>
      <c r="N343" s="20">
        <v>1.54</v>
      </c>
      <c r="AE343">
        <f t="shared" si="5"/>
        <v>2001</v>
      </c>
    </row>
    <row r="344" spans="1:31" x14ac:dyDescent="0.25">
      <c r="A344" s="7">
        <v>341</v>
      </c>
      <c r="B344" s="8">
        <v>36961</v>
      </c>
      <c r="C344" t="s">
        <v>3</v>
      </c>
      <c r="D344" t="s">
        <v>135</v>
      </c>
      <c r="E344" t="s">
        <v>9</v>
      </c>
      <c r="F344" s="15" t="s">
        <v>28</v>
      </c>
      <c r="G344" t="s">
        <v>17</v>
      </c>
      <c r="H344" s="135" t="s">
        <v>1560</v>
      </c>
      <c r="I344" t="s">
        <v>1454</v>
      </c>
      <c r="J344" s="20">
        <v>8</v>
      </c>
      <c r="K344" s="20" t="s">
        <v>9</v>
      </c>
      <c r="L344" t="s">
        <v>1464</v>
      </c>
      <c r="M344" s="20">
        <v>1.76</v>
      </c>
      <c r="N344" s="20">
        <v>3.24</v>
      </c>
      <c r="AE344">
        <f t="shared" si="5"/>
        <v>2001</v>
      </c>
    </row>
    <row r="345" spans="1:31" x14ac:dyDescent="0.25">
      <c r="A345" s="7">
        <v>342</v>
      </c>
      <c r="B345" s="8">
        <v>36961</v>
      </c>
      <c r="C345" t="s">
        <v>3</v>
      </c>
      <c r="D345" t="s">
        <v>226</v>
      </c>
      <c r="E345" t="s">
        <v>9</v>
      </c>
      <c r="F345" t="s">
        <v>23</v>
      </c>
      <c r="G345" t="s">
        <v>14</v>
      </c>
      <c r="H345" s="135" t="s">
        <v>1522</v>
      </c>
      <c r="I345" t="s">
        <v>1454</v>
      </c>
      <c r="J345" s="20">
        <v>12</v>
      </c>
      <c r="K345" s="20" t="s">
        <v>9</v>
      </c>
      <c r="L345" t="s">
        <v>1464</v>
      </c>
      <c r="M345" s="20">
        <v>2.64</v>
      </c>
      <c r="N345" s="20">
        <v>4.3599999999999994</v>
      </c>
      <c r="AE345">
        <f t="shared" si="5"/>
        <v>2001</v>
      </c>
    </row>
    <row r="346" spans="1:31" x14ac:dyDescent="0.25">
      <c r="A346" s="7">
        <v>343</v>
      </c>
      <c r="B346" s="8">
        <v>36961</v>
      </c>
      <c r="C346" t="s">
        <v>3</v>
      </c>
      <c r="D346" t="s">
        <v>12</v>
      </c>
      <c r="E346" t="s">
        <v>9</v>
      </c>
      <c r="F346" t="s">
        <v>80</v>
      </c>
      <c r="G346" t="s">
        <v>14</v>
      </c>
      <c r="H346" s="135" t="s">
        <v>1522</v>
      </c>
      <c r="I346" t="s">
        <v>1454</v>
      </c>
      <c r="J346" s="20">
        <v>12</v>
      </c>
      <c r="K346" s="20" t="s">
        <v>3</v>
      </c>
      <c r="L346" t="s">
        <v>1464</v>
      </c>
      <c r="M346" s="20">
        <v>4.3599999999999994</v>
      </c>
      <c r="N346" s="20">
        <v>2.64</v>
      </c>
      <c r="AE346">
        <f t="shared" si="5"/>
        <v>2001</v>
      </c>
    </row>
    <row r="347" spans="1:31" x14ac:dyDescent="0.25">
      <c r="A347" s="7">
        <v>344</v>
      </c>
      <c r="B347" s="8">
        <v>36961</v>
      </c>
      <c r="C347" t="s">
        <v>3</v>
      </c>
      <c r="D347" t="s">
        <v>227</v>
      </c>
      <c r="E347" t="s">
        <v>9</v>
      </c>
      <c r="F347" t="s">
        <v>168</v>
      </c>
      <c r="G347" t="s">
        <v>14</v>
      </c>
      <c r="H347" s="135" t="s">
        <v>1516</v>
      </c>
      <c r="I347" t="s">
        <v>1457</v>
      </c>
      <c r="J347" s="20">
        <v>12</v>
      </c>
      <c r="K347" s="20" t="s">
        <v>3</v>
      </c>
      <c r="L347" t="s">
        <v>1463</v>
      </c>
      <c r="M347" s="20">
        <v>2.06</v>
      </c>
      <c r="N347" s="20">
        <v>1.44</v>
      </c>
      <c r="O347" t="s">
        <v>3</v>
      </c>
      <c r="P347" s="13" t="s">
        <v>548</v>
      </c>
      <c r="Q347" t="s">
        <v>9</v>
      </c>
      <c r="R347" t="s">
        <v>202</v>
      </c>
      <c r="S347" t="s">
        <v>1465</v>
      </c>
      <c r="U347" t="s">
        <v>1465</v>
      </c>
      <c r="W347" t="s">
        <v>1465</v>
      </c>
      <c r="Y347" t="s">
        <v>1465</v>
      </c>
      <c r="AA347" t="s">
        <v>1465</v>
      </c>
      <c r="AC347" t="s">
        <v>1465</v>
      </c>
      <c r="AE347">
        <f t="shared" si="5"/>
        <v>2001</v>
      </c>
    </row>
    <row r="348" spans="1:31" x14ac:dyDescent="0.25">
      <c r="A348" s="7">
        <v>345</v>
      </c>
      <c r="B348" s="8">
        <v>36961</v>
      </c>
      <c r="C348" t="s">
        <v>3</v>
      </c>
      <c r="D348" t="s">
        <v>222</v>
      </c>
      <c r="E348" t="s">
        <v>9</v>
      </c>
      <c r="F348" t="s">
        <v>149</v>
      </c>
      <c r="G348" t="s">
        <v>17</v>
      </c>
      <c r="H348" s="135" t="s">
        <v>1502</v>
      </c>
      <c r="I348" t="s">
        <v>1455</v>
      </c>
      <c r="J348" s="20">
        <v>60</v>
      </c>
      <c r="K348" s="20" t="s">
        <v>9</v>
      </c>
      <c r="L348" t="s">
        <v>1463</v>
      </c>
      <c r="M348" s="20">
        <v>7.2</v>
      </c>
      <c r="N348" s="20">
        <v>8.3000000000000007</v>
      </c>
      <c r="AE348">
        <f t="shared" si="5"/>
        <v>2001</v>
      </c>
    </row>
    <row r="349" spans="1:31" x14ac:dyDescent="0.25">
      <c r="A349" s="7">
        <v>346</v>
      </c>
      <c r="B349" s="8">
        <v>36961</v>
      </c>
      <c r="C349" t="s">
        <v>3</v>
      </c>
      <c r="D349" s="16" t="s">
        <v>35</v>
      </c>
      <c r="E349" t="s">
        <v>9</v>
      </c>
      <c r="F349" t="s">
        <v>221</v>
      </c>
      <c r="G349" t="s">
        <v>65</v>
      </c>
      <c r="H349" s="135" t="s">
        <v>1561</v>
      </c>
      <c r="I349" t="s">
        <v>1454</v>
      </c>
      <c r="J349" s="20">
        <v>10</v>
      </c>
      <c r="K349" s="20" t="s">
        <v>9</v>
      </c>
      <c r="L349" t="s">
        <v>1464</v>
      </c>
      <c r="M349" s="20">
        <v>2.2000000000000002</v>
      </c>
      <c r="N349" s="20">
        <v>3.8</v>
      </c>
      <c r="AE349">
        <f t="shared" si="5"/>
        <v>2001</v>
      </c>
    </row>
    <row r="350" spans="1:31" x14ac:dyDescent="0.25">
      <c r="A350" s="7">
        <v>347</v>
      </c>
      <c r="B350" s="8">
        <v>36962</v>
      </c>
      <c r="C350" t="s">
        <v>3</v>
      </c>
      <c r="D350" t="s">
        <v>27</v>
      </c>
      <c r="E350" t="s">
        <v>9</v>
      </c>
      <c r="F350" t="s">
        <v>228</v>
      </c>
      <c r="G350" t="s">
        <v>11</v>
      </c>
      <c r="H350" s="135" t="s">
        <v>1505</v>
      </c>
      <c r="I350" t="s">
        <v>1454</v>
      </c>
      <c r="J350" s="20">
        <v>50</v>
      </c>
      <c r="K350" s="20" t="s">
        <v>9</v>
      </c>
      <c r="L350" t="s">
        <v>1464</v>
      </c>
      <c r="M350" s="20">
        <v>11</v>
      </c>
      <c r="N350" s="20">
        <v>15</v>
      </c>
      <c r="AE350">
        <f t="shared" si="5"/>
        <v>2001</v>
      </c>
    </row>
    <row r="351" spans="1:31" x14ac:dyDescent="0.25">
      <c r="A351" s="7">
        <v>348</v>
      </c>
      <c r="B351" s="8">
        <v>36962</v>
      </c>
      <c r="C351" t="s">
        <v>3</v>
      </c>
      <c r="D351" t="s">
        <v>54</v>
      </c>
      <c r="E351" t="s">
        <v>9</v>
      </c>
      <c r="F351" t="s">
        <v>183</v>
      </c>
      <c r="G351" t="s">
        <v>14</v>
      </c>
      <c r="H351" s="135" t="s">
        <v>1522</v>
      </c>
      <c r="I351" t="s">
        <v>1455</v>
      </c>
      <c r="J351" s="20">
        <v>12</v>
      </c>
      <c r="K351" s="20" t="s">
        <v>3</v>
      </c>
      <c r="L351" t="s">
        <v>1464</v>
      </c>
      <c r="M351" s="20">
        <v>2.1799999999999997</v>
      </c>
      <c r="N351" s="20">
        <v>1.32</v>
      </c>
      <c r="AE351">
        <f t="shared" si="5"/>
        <v>2001</v>
      </c>
    </row>
    <row r="352" spans="1:31" x14ac:dyDescent="0.25">
      <c r="A352" s="7">
        <v>349</v>
      </c>
      <c r="B352" s="8">
        <v>36962</v>
      </c>
      <c r="C352" t="s">
        <v>3</v>
      </c>
      <c r="D352" t="s">
        <v>54</v>
      </c>
      <c r="E352" t="s">
        <v>9</v>
      </c>
      <c r="F352" t="s">
        <v>40</v>
      </c>
      <c r="G352" t="s">
        <v>17</v>
      </c>
      <c r="H352" s="135" t="s">
        <v>1520</v>
      </c>
      <c r="I352" t="s">
        <v>1455</v>
      </c>
      <c r="J352" s="20">
        <v>37</v>
      </c>
      <c r="K352" s="20" t="s">
        <v>1465</v>
      </c>
      <c r="L352" t="s">
        <v>1466</v>
      </c>
      <c r="M352" s="20">
        <v>4.625</v>
      </c>
      <c r="N352" s="20">
        <v>4.625</v>
      </c>
      <c r="AE352">
        <f t="shared" si="5"/>
        <v>2001</v>
      </c>
    </row>
    <row r="353" spans="1:31" x14ac:dyDescent="0.25">
      <c r="A353" s="7">
        <v>350</v>
      </c>
      <c r="B353" s="8">
        <v>36962</v>
      </c>
      <c r="C353" t="s">
        <v>3</v>
      </c>
      <c r="D353" t="s">
        <v>25</v>
      </c>
      <c r="E353" t="s">
        <v>9</v>
      </c>
      <c r="F353" t="s">
        <v>16</v>
      </c>
      <c r="G353" t="s">
        <v>65</v>
      </c>
      <c r="H353" s="135" t="s">
        <v>1562</v>
      </c>
      <c r="I353" t="s">
        <v>1454</v>
      </c>
      <c r="J353" s="20">
        <v>27</v>
      </c>
      <c r="K353" s="20" t="s">
        <v>9</v>
      </c>
      <c r="L353" t="s">
        <v>1464</v>
      </c>
      <c r="M353" s="20">
        <v>5.9399999999999995</v>
      </c>
      <c r="N353" s="20">
        <v>8.56</v>
      </c>
      <c r="AE353">
        <f t="shared" si="5"/>
        <v>2001</v>
      </c>
    </row>
    <row r="354" spans="1:31" x14ac:dyDescent="0.25">
      <c r="A354" s="7">
        <v>351</v>
      </c>
      <c r="B354" s="8">
        <v>36963</v>
      </c>
      <c r="C354" t="s">
        <v>3</v>
      </c>
      <c r="D354" t="s">
        <v>47</v>
      </c>
      <c r="E354" t="s">
        <v>9</v>
      </c>
      <c r="F354" t="s">
        <v>78</v>
      </c>
      <c r="G354" t="s">
        <v>14</v>
      </c>
      <c r="H354" s="135" t="s">
        <v>1530</v>
      </c>
      <c r="I354" t="s">
        <v>1454</v>
      </c>
      <c r="J354" s="20">
        <v>7</v>
      </c>
      <c r="K354" s="20" t="s">
        <v>9</v>
      </c>
      <c r="L354" t="s">
        <v>1464</v>
      </c>
      <c r="M354" s="20">
        <v>1.54</v>
      </c>
      <c r="N354" s="20">
        <v>2.96</v>
      </c>
      <c r="AE354">
        <f t="shared" si="5"/>
        <v>2001</v>
      </c>
    </row>
    <row r="355" spans="1:31" x14ac:dyDescent="0.25">
      <c r="A355" s="7">
        <v>352</v>
      </c>
      <c r="B355" s="8">
        <v>36965</v>
      </c>
      <c r="C355" t="s">
        <v>3</v>
      </c>
      <c r="D355" t="s">
        <v>229</v>
      </c>
      <c r="E355" t="s">
        <v>9</v>
      </c>
      <c r="F355" t="s">
        <v>134</v>
      </c>
      <c r="G355" t="s">
        <v>11</v>
      </c>
      <c r="H355" s="135" t="s">
        <v>1509</v>
      </c>
      <c r="I355" t="s">
        <v>1454</v>
      </c>
      <c r="J355" s="20">
        <v>47</v>
      </c>
      <c r="K355" s="20" t="s">
        <v>9</v>
      </c>
      <c r="L355" t="s">
        <v>1464</v>
      </c>
      <c r="M355" s="20">
        <v>10.34</v>
      </c>
      <c r="N355" s="20">
        <v>14.16</v>
      </c>
      <c r="AE355">
        <f t="shared" si="5"/>
        <v>2001</v>
      </c>
    </row>
    <row r="356" spans="1:31" x14ac:dyDescent="0.25">
      <c r="A356" s="7">
        <v>353</v>
      </c>
      <c r="B356" s="8">
        <v>36965</v>
      </c>
      <c r="C356" t="s">
        <v>3</v>
      </c>
      <c r="D356" t="s">
        <v>151</v>
      </c>
      <c r="E356" t="s">
        <v>9</v>
      </c>
      <c r="F356" t="s">
        <v>230</v>
      </c>
      <c r="G356" t="s">
        <v>17</v>
      </c>
      <c r="H356" s="135" t="s">
        <v>1500</v>
      </c>
      <c r="I356" t="s">
        <v>1454</v>
      </c>
      <c r="J356" s="20">
        <v>34</v>
      </c>
      <c r="K356" s="20" t="s">
        <v>3</v>
      </c>
      <c r="L356" t="s">
        <v>1464</v>
      </c>
      <c r="M356" s="20">
        <v>10.52</v>
      </c>
      <c r="N356" s="20">
        <v>7.48</v>
      </c>
      <c r="AE356">
        <f t="shared" si="5"/>
        <v>2001</v>
      </c>
    </row>
    <row r="357" spans="1:31" x14ac:dyDescent="0.25">
      <c r="A357" s="7">
        <v>354</v>
      </c>
      <c r="B357" s="8">
        <v>36965</v>
      </c>
      <c r="C357" t="s">
        <v>3</v>
      </c>
      <c r="D357" t="s">
        <v>8</v>
      </c>
      <c r="E357" t="s">
        <v>9</v>
      </c>
      <c r="F357" t="s">
        <v>231</v>
      </c>
      <c r="G357" t="s">
        <v>14</v>
      </c>
      <c r="H357" s="135" t="s">
        <v>1522</v>
      </c>
      <c r="I357" t="s">
        <v>1454</v>
      </c>
      <c r="J357" s="20">
        <v>12</v>
      </c>
      <c r="K357" s="20" t="s">
        <v>9</v>
      </c>
      <c r="L357" t="s">
        <v>1464</v>
      </c>
      <c r="M357" s="20">
        <v>2.64</v>
      </c>
      <c r="N357" s="20">
        <v>4.3599999999999994</v>
      </c>
      <c r="AE357">
        <f t="shared" si="5"/>
        <v>2001</v>
      </c>
    </row>
    <row r="358" spans="1:31" x14ac:dyDescent="0.25">
      <c r="A358" s="7">
        <v>355</v>
      </c>
      <c r="B358" s="8">
        <v>36965</v>
      </c>
      <c r="C358" t="s">
        <v>3</v>
      </c>
      <c r="D358" t="s">
        <v>203</v>
      </c>
      <c r="E358" t="s">
        <v>9</v>
      </c>
      <c r="F358" t="s">
        <v>204</v>
      </c>
      <c r="G358" t="s">
        <v>14</v>
      </c>
      <c r="H358" s="135" t="s">
        <v>1492</v>
      </c>
      <c r="I358" t="s">
        <v>1454</v>
      </c>
      <c r="J358" s="20">
        <v>193</v>
      </c>
      <c r="K358" s="20" t="s">
        <v>3</v>
      </c>
      <c r="L358" t="s">
        <v>1463</v>
      </c>
      <c r="M358" s="20">
        <v>51.18</v>
      </c>
      <c r="N358" s="20">
        <v>46.32</v>
      </c>
      <c r="AE358">
        <f t="shared" si="5"/>
        <v>2001</v>
      </c>
    </row>
    <row r="359" spans="1:31" x14ac:dyDescent="0.25">
      <c r="A359" s="7">
        <v>356</v>
      </c>
      <c r="B359" s="8">
        <v>36965</v>
      </c>
      <c r="C359" t="s">
        <v>3</v>
      </c>
      <c r="D359" t="s">
        <v>125</v>
      </c>
      <c r="E359" t="s">
        <v>9</v>
      </c>
      <c r="F359" t="s">
        <v>232</v>
      </c>
      <c r="G359" t="s">
        <v>14</v>
      </c>
      <c r="H359" s="135" t="s">
        <v>1496</v>
      </c>
      <c r="I359" t="s">
        <v>1454</v>
      </c>
      <c r="J359" s="20">
        <v>12</v>
      </c>
      <c r="K359" s="20" t="s">
        <v>3</v>
      </c>
      <c r="L359" t="s">
        <v>1463</v>
      </c>
      <c r="M359" s="20">
        <v>4.12</v>
      </c>
      <c r="N359" s="20">
        <v>2.88</v>
      </c>
      <c r="AE359">
        <f t="shared" si="5"/>
        <v>2001</v>
      </c>
    </row>
    <row r="360" spans="1:31" x14ac:dyDescent="0.25">
      <c r="A360" s="7">
        <v>357</v>
      </c>
      <c r="B360" s="8">
        <v>36965</v>
      </c>
      <c r="C360" t="s">
        <v>3</v>
      </c>
      <c r="D360" t="s">
        <v>125</v>
      </c>
      <c r="E360" t="s">
        <v>9</v>
      </c>
      <c r="F360" t="s">
        <v>233</v>
      </c>
      <c r="G360" t="s">
        <v>17</v>
      </c>
      <c r="H360" s="135" t="s">
        <v>1496</v>
      </c>
      <c r="I360" t="s">
        <v>1454</v>
      </c>
      <c r="J360" s="20">
        <v>61</v>
      </c>
      <c r="K360" s="20" t="s">
        <v>9</v>
      </c>
      <c r="L360" t="s">
        <v>1464</v>
      </c>
      <c r="M360" s="20">
        <v>13.42</v>
      </c>
      <c r="N360" s="20">
        <v>18.079999999999998</v>
      </c>
      <c r="AE360">
        <f t="shared" si="5"/>
        <v>2001</v>
      </c>
    </row>
    <row r="361" spans="1:31" x14ac:dyDescent="0.25">
      <c r="A361" s="7">
        <v>358</v>
      </c>
      <c r="B361" s="8">
        <v>36965</v>
      </c>
      <c r="C361" t="s">
        <v>3</v>
      </c>
      <c r="D361" t="s">
        <v>86</v>
      </c>
      <c r="E361" t="s">
        <v>9</v>
      </c>
      <c r="F361" t="s">
        <v>142</v>
      </c>
      <c r="G361" t="s">
        <v>24</v>
      </c>
      <c r="H361" s="135" t="s">
        <v>1563</v>
      </c>
      <c r="I361" t="s">
        <v>1455</v>
      </c>
      <c r="J361" s="20">
        <v>12</v>
      </c>
      <c r="K361" s="20" t="s">
        <v>3</v>
      </c>
      <c r="L361" t="s">
        <v>1464</v>
      </c>
      <c r="M361" s="20">
        <v>2.1799999999999997</v>
      </c>
      <c r="N361" s="20">
        <v>1.32</v>
      </c>
      <c r="AE361">
        <f t="shared" si="5"/>
        <v>2001</v>
      </c>
    </row>
    <row r="362" spans="1:31" x14ac:dyDescent="0.25">
      <c r="A362" s="7">
        <v>359</v>
      </c>
      <c r="B362" s="8">
        <v>36965</v>
      </c>
      <c r="C362" t="s">
        <v>3</v>
      </c>
      <c r="D362" t="s">
        <v>234</v>
      </c>
      <c r="E362" t="s">
        <v>9</v>
      </c>
      <c r="F362" t="s">
        <v>195</v>
      </c>
      <c r="G362" t="s">
        <v>24</v>
      </c>
      <c r="H362" s="135" t="s">
        <v>1557</v>
      </c>
      <c r="I362" t="s">
        <v>1455</v>
      </c>
      <c r="J362" s="20">
        <v>23</v>
      </c>
      <c r="K362" s="20" t="s">
        <v>9</v>
      </c>
      <c r="L362" t="s">
        <v>1464</v>
      </c>
      <c r="M362" s="20">
        <v>2.5300000000000002</v>
      </c>
      <c r="N362" s="20">
        <v>3.7199999999999998</v>
      </c>
      <c r="AE362">
        <f t="shared" si="5"/>
        <v>2001</v>
      </c>
    </row>
    <row r="363" spans="1:31" x14ac:dyDescent="0.25">
      <c r="A363" s="7">
        <v>360</v>
      </c>
      <c r="B363" s="8">
        <v>36966</v>
      </c>
      <c r="C363" t="s">
        <v>3</v>
      </c>
      <c r="D363" t="s">
        <v>18</v>
      </c>
      <c r="E363" t="s">
        <v>9</v>
      </c>
      <c r="F363" t="s">
        <v>170</v>
      </c>
      <c r="G363" t="s">
        <v>17</v>
      </c>
      <c r="H363" s="135" t="s">
        <v>1552</v>
      </c>
      <c r="I363" t="s">
        <v>1454</v>
      </c>
      <c r="J363" s="20">
        <v>11</v>
      </c>
      <c r="K363" s="20" t="s">
        <v>3</v>
      </c>
      <c r="L363" t="s">
        <v>1464</v>
      </c>
      <c r="M363" s="20">
        <v>4.08</v>
      </c>
      <c r="N363" s="20">
        <v>2.42</v>
      </c>
      <c r="AE363">
        <f t="shared" si="5"/>
        <v>2001</v>
      </c>
    </row>
    <row r="364" spans="1:31" x14ac:dyDescent="0.25">
      <c r="A364" s="7">
        <v>361</v>
      </c>
      <c r="B364" s="8">
        <v>36966</v>
      </c>
      <c r="C364" t="s">
        <v>3</v>
      </c>
      <c r="D364" t="s">
        <v>135</v>
      </c>
      <c r="E364" t="s">
        <v>9</v>
      </c>
      <c r="F364" s="15" t="s">
        <v>28</v>
      </c>
      <c r="G364" t="s">
        <v>17</v>
      </c>
      <c r="H364" s="135" t="s">
        <v>1518</v>
      </c>
      <c r="I364" t="s">
        <v>1454</v>
      </c>
      <c r="J364" s="20">
        <v>11</v>
      </c>
      <c r="K364" s="20" t="s">
        <v>3</v>
      </c>
      <c r="L364" t="s">
        <v>1464</v>
      </c>
      <c r="M364" s="20">
        <v>4.08</v>
      </c>
      <c r="N364" s="20">
        <v>2.42</v>
      </c>
      <c r="AE364">
        <f t="shared" si="5"/>
        <v>2001</v>
      </c>
    </row>
    <row r="365" spans="1:31" x14ac:dyDescent="0.25">
      <c r="A365" s="7">
        <v>362</v>
      </c>
      <c r="B365" s="8">
        <v>36966</v>
      </c>
      <c r="C365" t="s">
        <v>3</v>
      </c>
      <c r="D365" t="s">
        <v>18</v>
      </c>
      <c r="E365" t="s">
        <v>9</v>
      </c>
      <c r="F365" t="s">
        <v>235</v>
      </c>
      <c r="G365" t="s">
        <v>14</v>
      </c>
      <c r="H365" s="135" t="s">
        <v>1522</v>
      </c>
      <c r="I365" t="s">
        <v>1454</v>
      </c>
      <c r="J365" s="20">
        <v>6</v>
      </c>
      <c r="K365" s="20" t="s">
        <v>9</v>
      </c>
      <c r="L365" t="s">
        <v>1464</v>
      </c>
      <c r="M365" s="20">
        <v>1.32</v>
      </c>
      <c r="N365" s="20">
        <v>2.6799999999999997</v>
      </c>
      <c r="AE365">
        <f t="shared" si="5"/>
        <v>2001</v>
      </c>
    </row>
    <row r="366" spans="1:31" x14ac:dyDescent="0.25">
      <c r="A366" s="7">
        <v>363</v>
      </c>
      <c r="B366" s="8">
        <v>36966</v>
      </c>
      <c r="C366" t="s">
        <v>3</v>
      </c>
      <c r="D366" t="s">
        <v>104</v>
      </c>
      <c r="E366" t="s">
        <v>9</v>
      </c>
      <c r="F366" t="s">
        <v>66</v>
      </c>
      <c r="G366" t="s">
        <v>17</v>
      </c>
      <c r="H366" s="135" t="s">
        <v>1520</v>
      </c>
      <c r="I366" t="s">
        <v>1454</v>
      </c>
      <c r="J366" s="20">
        <v>50</v>
      </c>
      <c r="K366" s="20" t="s">
        <v>3</v>
      </c>
      <c r="L366" t="s">
        <v>1464</v>
      </c>
      <c r="M366" s="20">
        <v>15</v>
      </c>
      <c r="N366" s="20">
        <v>11</v>
      </c>
      <c r="AE366">
        <f t="shared" si="5"/>
        <v>2001</v>
      </c>
    </row>
    <row r="367" spans="1:31" x14ac:dyDescent="0.25">
      <c r="A367" s="7">
        <v>364</v>
      </c>
      <c r="B367" s="8">
        <v>36966</v>
      </c>
      <c r="C367" t="s">
        <v>3</v>
      </c>
      <c r="D367" s="16" t="s">
        <v>35</v>
      </c>
      <c r="E367" t="s">
        <v>9</v>
      </c>
      <c r="F367" t="s">
        <v>70</v>
      </c>
      <c r="G367" t="s">
        <v>17</v>
      </c>
      <c r="H367" s="135" t="s">
        <v>1520</v>
      </c>
      <c r="I367" t="s">
        <v>1454</v>
      </c>
      <c r="J367" s="20">
        <v>43</v>
      </c>
      <c r="K367" s="20" t="s">
        <v>9</v>
      </c>
      <c r="L367" t="s">
        <v>1463</v>
      </c>
      <c r="M367" s="20">
        <v>10.32</v>
      </c>
      <c r="N367" s="20">
        <v>12.18</v>
      </c>
      <c r="AE367">
        <f t="shared" si="5"/>
        <v>2001</v>
      </c>
    </row>
    <row r="368" spans="1:31" x14ac:dyDescent="0.25">
      <c r="A368" s="7">
        <v>365</v>
      </c>
      <c r="B368" s="8">
        <v>36966</v>
      </c>
      <c r="C368" t="s">
        <v>3</v>
      </c>
      <c r="D368" t="s">
        <v>236</v>
      </c>
      <c r="E368" t="s">
        <v>9</v>
      </c>
      <c r="F368" t="s">
        <v>90</v>
      </c>
      <c r="G368" t="s">
        <v>14</v>
      </c>
      <c r="H368" s="135" t="s">
        <v>1507</v>
      </c>
      <c r="I368" t="s">
        <v>1454</v>
      </c>
      <c r="J368" s="20">
        <v>131</v>
      </c>
      <c r="K368" s="20" t="s">
        <v>3</v>
      </c>
      <c r="L368" t="s">
        <v>1464</v>
      </c>
      <c r="M368" s="20">
        <v>37.68</v>
      </c>
      <c r="N368" s="20">
        <v>28.82</v>
      </c>
      <c r="AE368">
        <f t="shared" si="5"/>
        <v>2001</v>
      </c>
    </row>
    <row r="369" spans="1:31" x14ac:dyDescent="0.25">
      <c r="A369" s="7">
        <v>366</v>
      </c>
      <c r="B369" s="8">
        <v>36968</v>
      </c>
      <c r="C369" t="s">
        <v>3</v>
      </c>
      <c r="D369" t="s">
        <v>185</v>
      </c>
      <c r="E369" t="s">
        <v>9</v>
      </c>
      <c r="F369" t="s">
        <v>186</v>
      </c>
      <c r="G369" t="s">
        <v>11</v>
      </c>
      <c r="H369" s="135" t="s">
        <v>1509</v>
      </c>
      <c r="I369" t="s">
        <v>1454</v>
      </c>
      <c r="J369" s="20">
        <v>25</v>
      </c>
      <c r="K369" s="20" t="s">
        <v>1465</v>
      </c>
      <c r="L369" t="s">
        <v>1466</v>
      </c>
      <c r="M369" s="20">
        <v>6.25</v>
      </c>
      <c r="N369" s="20">
        <v>6.25</v>
      </c>
      <c r="AE369">
        <f t="shared" si="5"/>
        <v>2001</v>
      </c>
    </row>
    <row r="370" spans="1:31" x14ac:dyDescent="0.25">
      <c r="A370" s="7">
        <v>367</v>
      </c>
      <c r="B370" s="8">
        <v>36968</v>
      </c>
      <c r="C370" t="s">
        <v>3</v>
      </c>
      <c r="D370" t="s">
        <v>237</v>
      </c>
      <c r="E370" t="s">
        <v>9</v>
      </c>
      <c r="F370" t="s">
        <v>186</v>
      </c>
      <c r="G370" t="s">
        <v>65</v>
      </c>
      <c r="H370" s="135" t="s">
        <v>1558</v>
      </c>
      <c r="I370" t="s">
        <v>1454</v>
      </c>
      <c r="J370" s="20">
        <v>18</v>
      </c>
      <c r="K370" s="20" t="s">
        <v>1465</v>
      </c>
      <c r="L370" t="s">
        <v>1466</v>
      </c>
      <c r="M370" s="20">
        <v>4.5</v>
      </c>
      <c r="N370" s="20">
        <v>4.5</v>
      </c>
      <c r="AE370">
        <f t="shared" si="5"/>
        <v>2001</v>
      </c>
    </row>
    <row r="371" spans="1:31" x14ac:dyDescent="0.25">
      <c r="A371" s="7">
        <v>368</v>
      </c>
      <c r="B371" s="8">
        <v>36969</v>
      </c>
      <c r="C371" t="s">
        <v>3</v>
      </c>
      <c r="D371" t="s">
        <v>163</v>
      </c>
      <c r="E371" t="s">
        <v>9</v>
      </c>
      <c r="F371" t="s">
        <v>104</v>
      </c>
      <c r="G371" t="s">
        <v>14</v>
      </c>
      <c r="H371" s="135" t="s">
        <v>1491</v>
      </c>
      <c r="I371" t="s">
        <v>1455</v>
      </c>
      <c r="J371" s="20">
        <v>23</v>
      </c>
      <c r="K371" s="20" t="s">
        <v>3</v>
      </c>
      <c r="L371" t="s">
        <v>1464</v>
      </c>
      <c r="M371" s="20">
        <v>3.7199999999999998</v>
      </c>
      <c r="N371" s="20">
        <v>2.5300000000000002</v>
      </c>
      <c r="AE371">
        <f t="shared" si="5"/>
        <v>2001</v>
      </c>
    </row>
    <row r="372" spans="1:31" x14ac:dyDescent="0.25">
      <c r="A372" s="7">
        <v>369</v>
      </c>
      <c r="B372" s="8">
        <v>36969</v>
      </c>
      <c r="C372" t="s">
        <v>3</v>
      </c>
      <c r="D372" t="s">
        <v>217</v>
      </c>
      <c r="E372" t="s">
        <v>9</v>
      </c>
      <c r="F372" t="s">
        <v>238</v>
      </c>
      <c r="G372" t="s">
        <v>14</v>
      </c>
      <c r="H372" s="135" t="s">
        <v>1507</v>
      </c>
      <c r="I372" t="s">
        <v>1454</v>
      </c>
      <c r="J372" s="20">
        <v>18</v>
      </c>
      <c r="K372" s="20" t="s">
        <v>3</v>
      </c>
      <c r="L372" t="s">
        <v>1464</v>
      </c>
      <c r="M372" s="20">
        <v>6.04</v>
      </c>
      <c r="N372" s="20">
        <v>3.96</v>
      </c>
      <c r="AE372">
        <f t="shared" si="5"/>
        <v>2001</v>
      </c>
    </row>
    <row r="373" spans="1:31" x14ac:dyDescent="0.25">
      <c r="A373" s="7">
        <v>370</v>
      </c>
      <c r="B373" s="8">
        <v>36970</v>
      </c>
      <c r="C373" t="s">
        <v>3</v>
      </c>
      <c r="D373" t="s">
        <v>239</v>
      </c>
      <c r="E373" t="s">
        <v>9</v>
      </c>
      <c r="F373" t="s">
        <v>66</v>
      </c>
      <c r="G373" t="s">
        <v>11</v>
      </c>
      <c r="H373" s="135" t="s">
        <v>1509</v>
      </c>
      <c r="I373" t="s">
        <v>1454</v>
      </c>
      <c r="J373" s="20">
        <v>50</v>
      </c>
      <c r="K373" s="20" t="s">
        <v>3</v>
      </c>
      <c r="L373" t="s">
        <v>1464</v>
      </c>
      <c r="M373" s="20">
        <v>15</v>
      </c>
      <c r="N373" s="20">
        <v>11</v>
      </c>
      <c r="AE373">
        <f t="shared" si="5"/>
        <v>2001</v>
      </c>
    </row>
    <row r="374" spans="1:31" x14ac:dyDescent="0.25">
      <c r="A374" s="7">
        <v>371</v>
      </c>
      <c r="B374" s="8">
        <v>36970</v>
      </c>
      <c r="C374" t="s">
        <v>3</v>
      </c>
      <c r="D374" t="s">
        <v>10</v>
      </c>
      <c r="E374" t="s">
        <v>9</v>
      </c>
      <c r="F374" t="s">
        <v>101</v>
      </c>
      <c r="G374" t="s">
        <v>14</v>
      </c>
      <c r="H374" s="135" t="s">
        <v>1491</v>
      </c>
      <c r="I374" t="s">
        <v>1454</v>
      </c>
      <c r="J374" s="20">
        <v>36</v>
      </c>
      <c r="K374" s="20" t="s">
        <v>3</v>
      </c>
      <c r="L374" t="s">
        <v>1464</v>
      </c>
      <c r="M374" s="20">
        <v>11.08</v>
      </c>
      <c r="N374" s="20">
        <v>7.92</v>
      </c>
      <c r="AE374">
        <f t="shared" si="5"/>
        <v>2001</v>
      </c>
    </row>
    <row r="375" spans="1:31" x14ac:dyDescent="0.25">
      <c r="A375" s="7">
        <v>372</v>
      </c>
      <c r="B375" s="8">
        <v>36970</v>
      </c>
      <c r="C375" t="s">
        <v>3</v>
      </c>
      <c r="D375" t="s">
        <v>89</v>
      </c>
      <c r="E375" t="s">
        <v>9</v>
      </c>
      <c r="F375" t="s">
        <v>230</v>
      </c>
      <c r="G375" t="s">
        <v>17</v>
      </c>
      <c r="H375" s="135" t="s">
        <v>1502</v>
      </c>
      <c r="I375" t="s">
        <v>1454</v>
      </c>
      <c r="J375" s="20">
        <v>44</v>
      </c>
      <c r="K375" s="20" t="s">
        <v>9</v>
      </c>
      <c r="L375" t="s">
        <v>1464</v>
      </c>
      <c r="M375" s="20">
        <v>9.68</v>
      </c>
      <c r="N375" s="20">
        <v>13.32</v>
      </c>
      <c r="AE375">
        <f t="shared" si="5"/>
        <v>2001</v>
      </c>
    </row>
    <row r="376" spans="1:31" x14ac:dyDescent="0.25">
      <c r="A376" s="7">
        <v>373</v>
      </c>
      <c r="B376" s="8">
        <v>36970</v>
      </c>
      <c r="C376" t="s">
        <v>3</v>
      </c>
      <c r="D376" t="s">
        <v>236</v>
      </c>
      <c r="E376" t="s">
        <v>9</v>
      </c>
      <c r="F376" t="s">
        <v>231</v>
      </c>
      <c r="G376" t="s">
        <v>24</v>
      </c>
      <c r="H376" s="135" t="s">
        <v>1564</v>
      </c>
      <c r="I376" t="s">
        <v>1454</v>
      </c>
      <c r="J376" s="20">
        <v>24</v>
      </c>
      <c r="K376" s="20" t="s">
        <v>9</v>
      </c>
      <c r="L376" t="s">
        <v>1464</v>
      </c>
      <c r="M376" s="20">
        <v>5.28</v>
      </c>
      <c r="N376" s="20">
        <v>7.72</v>
      </c>
      <c r="AE376">
        <f t="shared" si="5"/>
        <v>2001</v>
      </c>
    </row>
    <row r="377" spans="1:31" x14ac:dyDescent="0.25">
      <c r="A377" s="7">
        <v>374</v>
      </c>
      <c r="B377" s="8">
        <v>36971</v>
      </c>
      <c r="C377" t="s">
        <v>3</v>
      </c>
      <c r="D377" t="s">
        <v>69</v>
      </c>
      <c r="E377" t="s">
        <v>9</v>
      </c>
      <c r="F377" t="s">
        <v>55</v>
      </c>
      <c r="G377" t="s">
        <v>11</v>
      </c>
      <c r="H377" s="135" t="s">
        <v>1509</v>
      </c>
      <c r="I377" t="s">
        <v>1454</v>
      </c>
      <c r="J377" s="20">
        <v>60</v>
      </c>
      <c r="K377" s="20" t="s">
        <v>1465</v>
      </c>
      <c r="L377" t="s">
        <v>1466</v>
      </c>
      <c r="M377" s="20">
        <v>15</v>
      </c>
      <c r="N377" s="20">
        <v>15</v>
      </c>
      <c r="AE377">
        <f t="shared" si="5"/>
        <v>2001</v>
      </c>
    </row>
    <row r="378" spans="1:31" x14ac:dyDescent="0.25">
      <c r="A378" s="7">
        <v>375</v>
      </c>
      <c r="B378" s="8">
        <v>36971</v>
      </c>
      <c r="C378" t="s">
        <v>3</v>
      </c>
      <c r="D378" t="s">
        <v>60</v>
      </c>
      <c r="E378" t="s">
        <v>9</v>
      </c>
      <c r="F378" t="s">
        <v>240</v>
      </c>
      <c r="G378" t="s">
        <v>14</v>
      </c>
      <c r="H378" s="135" t="s">
        <v>1489</v>
      </c>
      <c r="I378" t="s">
        <v>1458</v>
      </c>
      <c r="J378" s="20">
        <v>10</v>
      </c>
      <c r="K378" s="20" t="s">
        <v>1465</v>
      </c>
      <c r="L378" t="s">
        <v>1466</v>
      </c>
      <c r="M378" s="20">
        <v>10</v>
      </c>
      <c r="N378" s="20">
        <v>30</v>
      </c>
      <c r="AE378">
        <f t="shared" si="5"/>
        <v>2001</v>
      </c>
    </row>
    <row r="379" spans="1:31" x14ac:dyDescent="0.25">
      <c r="A379" s="7">
        <v>376</v>
      </c>
      <c r="B379" s="8">
        <v>36971</v>
      </c>
      <c r="C379" t="s">
        <v>3</v>
      </c>
      <c r="D379" t="s">
        <v>203</v>
      </c>
      <c r="E379" t="s">
        <v>9</v>
      </c>
      <c r="F379" t="s">
        <v>204</v>
      </c>
      <c r="G379" t="s">
        <v>17</v>
      </c>
      <c r="H379" s="135" t="s">
        <v>1520</v>
      </c>
      <c r="I379" t="s">
        <v>1454</v>
      </c>
      <c r="J379" s="20">
        <v>90</v>
      </c>
      <c r="K379" s="20" t="s">
        <v>9</v>
      </c>
      <c r="L379" t="s">
        <v>1464</v>
      </c>
      <c r="M379" s="20">
        <v>19.8</v>
      </c>
      <c r="N379" s="20">
        <v>26.2</v>
      </c>
      <c r="AE379">
        <f t="shared" si="5"/>
        <v>2001</v>
      </c>
    </row>
    <row r="380" spans="1:31" x14ac:dyDescent="0.25">
      <c r="A380" s="7">
        <v>377</v>
      </c>
      <c r="B380" s="8">
        <v>36971</v>
      </c>
      <c r="C380" t="s">
        <v>3</v>
      </c>
      <c r="D380" t="s">
        <v>53</v>
      </c>
      <c r="E380" t="s">
        <v>9</v>
      </c>
      <c r="F380" t="s">
        <v>220</v>
      </c>
      <c r="G380" t="s">
        <v>14</v>
      </c>
      <c r="H380" s="135" t="s">
        <v>1507</v>
      </c>
      <c r="I380" t="s">
        <v>1455</v>
      </c>
      <c r="J380" s="20">
        <v>145</v>
      </c>
      <c r="K380" s="20" t="s">
        <v>9</v>
      </c>
      <c r="L380" t="s">
        <v>1464</v>
      </c>
      <c r="M380" s="20">
        <v>15.95</v>
      </c>
      <c r="N380" s="20">
        <v>20.8</v>
      </c>
      <c r="AE380">
        <f t="shared" si="5"/>
        <v>2001</v>
      </c>
    </row>
    <row r="381" spans="1:31" x14ac:dyDescent="0.25">
      <c r="A381" s="7">
        <v>378</v>
      </c>
      <c r="B381" s="8">
        <v>36971</v>
      </c>
      <c r="C381" t="s">
        <v>3</v>
      </c>
      <c r="D381" t="s">
        <v>49</v>
      </c>
      <c r="E381" t="s">
        <v>9</v>
      </c>
      <c r="F381" t="s">
        <v>111</v>
      </c>
      <c r="G381" t="s">
        <v>14</v>
      </c>
      <c r="H381" s="135" t="s">
        <v>1496</v>
      </c>
      <c r="I381" t="s">
        <v>1454</v>
      </c>
      <c r="J381" s="20">
        <v>12</v>
      </c>
      <c r="K381" s="20" t="s">
        <v>3</v>
      </c>
      <c r="L381" t="s">
        <v>1463</v>
      </c>
      <c r="M381" s="20">
        <v>4.12</v>
      </c>
      <c r="N381" s="20">
        <v>2.88</v>
      </c>
      <c r="AE381">
        <f t="shared" si="5"/>
        <v>2001</v>
      </c>
    </row>
    <row r="382" spans="1:31" x14ac:dyDescent="0.25">
      <c r="A382" s="7">
        <v>379</v>
      </c>
      <c r="B382" s="8">
        <v>36971</v>
      </c>
      <c r="C382" t="s">
        <v>3</v>
      </c>
      <c r="D382" t="s">
        <v>32</v>
      </c>
      <c r="E382" t="s">
        <v>9</v>
      </c>
      <c r="F382" t="s">
        <v>220</v>
      </c>
      <c r="G382" t="s">
        <v>24</v>
      </c>
      <c r="H382" s="135" t="s">
        <v>1497</v>
      </c>
      <c r="I382" t="s">
        <v>1455</v>
      </c>
      <c r="J382" s="20">
        <v>20</v>
      </c>
      <c r="K382" s="20" t="s">
        <v>3</v>
      </c>
      <c r="L382" t="s">
        <v>1464</v>
      </c>
      <c r="M382" s="20">
        <v>3.3</v>
      </c>
      <c r="N382" s="20">
        <v>2.2000000000000002</v>
      </c>
      <c r="AE382">
        <f t="shared" si="5"/>
        <v>2001</v>
      </c>
    </row>
    <row r="383" spans="1:31" x14ac:dyDescent="0.25">
      <c r="A383" s="7">
        <v>380</v>
      </c>
      <c r="B383" s="8">
        <v>36972</v>
      </c>
      <c r="C383" t="s">
        <v>3</v>
      </c>
      <c r="D383" t="s">
        <v>51</v>
      </c>
      <c r="E383" t="s">
        <v>9</v>
      </c>
      <c r="F383" t="s">
        <v>70</v>
      </c>
      <c r="G383" t="s">
        <v>11</v>
      </c>
      <c r="H383" s="135" t="s">
        <v>1531</v>
      </c>
      <c r="I383" t="s">
        <v>1454</v>
      </c>
      <c r="J383" s="20">
        <v>12</v>
      </c>
      <c r="K383" s="20" t="s">
        <v>9</v>
      </c>
      <c r="L383" t="s">
        <v>1464</v>
      </c>
      <c r="M383" s="20">
        <v>2.64</v>
      </c>
      <c r="N383" s="20">
        <v>4.3599999999999994</v>
      </c>
      <c r="AE383">
        <f t="shared" si="5"/>
        <v>2001</v>
      </c>
    </row>
    <row r="384" spans="1:31" x14ac:dyDescent="0.25">
      <c r="A384" s="7">
        <v>381</v>
      </c>
      <c r="B384" s="8">
        <v>36972</v>
      </c>
      <c r="C384" t="s">
        <v>3</v>
      </c>
      <c r="D384" t="s">
        <v>115</v>
      </c>
      <c r="E384" t="s">
        <v>9</v>
      </c>
      <c r="F384" t="s">
        <v>232</v>
      </c>
      <c r="G384" t="s">
        <v>17</v>
      </c>
      <c r="H384" s="135" t="s">
        <v>1518</v>
      </c>
      <c r="I384" t="s">
        <v>1454</v>
      </c>
      <c r="J384" s="20">
        <v>11</v>
      </c>
      <c r="K384" s="20" t="s">
        <v>9</v>
      </c>
      <c r="L384" t="s">
        <v>1463</v>
      </c>
      <c r="M384" s="20">
        <v>2.64</v>
      </c>
      <c r="N384" s="20">
        <v>3.86</v>
      </c>
      <c r="AE384">
        <f t="shared" si="5"/>
        <v>2001</v>
      </c>
    </row>
    <row r="385" spans="1:31" x14ac:dyDescent="0.25">
      <c r="A385" s="7">
        <v>382</v>
      </c>
      <c r="B385" s="8">
        <v>36972</v>
      </c>
      <c r="C385" t="s">
        <v>3</v>
      </c>
      <c r="D385" s="16" t="s">
        <v>35</v>
      </c>
      <c r="E385" t="s">
        <v>9</v>
      </c>
      <c r="F385" t="s">
        <v>205</v>
      </c>
      <c r="G385" t="s">
        <v>17</v>
      </c>
      <c r="H385" s="135" t="s">
        <v>1520</v>
      </c>
      <c r="I385" t="s">
        <v>1454</v>
      </c>
      <c r="J385" s="20">
        <v>20</v>
      </c>
      <c r="K385" s="20" t="s">
        <v>9</v>
      </c>
      <c r="L385" t="s">
        <v>1464</v>
      </c>
      <c r="M385" s="20">
        <v>4.4000000000000004</v>
      </c>
      <c r="N385" s="20">
        <v>6.6</v>
      </c>
      <c r="AE385">
        <f t="shared" si="5"/>
        <v>2001</v>
      </c>
    </row>
    <row r="386" spans="1:31" x14ac:dyDescent="0.25">
      <c r="A386" s="7">
        <v>383</v>
      </c>
      <c r="B386" s="8">
        <v>36972</v>
      </c>
      <c r="C386" t="s">
        <v>3</v>
      </c>
      <c r="D386" t="s">
        <v>241</v>
      </c>
      <c r="E386" t="s">
        <v>9</v>
      </c>
      <c r="F386" t="s">
        <v>233</v>
      </c>
      <c r="G386" t="s">
        <v>11</v>
      </c>
      <c r="H386" s="135" t="s">
        <v>1496</v>
      </c>
      <c r="I386" t="s">
        <v>1454</v>
      </c>
      <c r="J386" s="20">
        <v>61</v>
      </c>
      <c r="K386" s="20" t="s">
        <v>1465</v>
      </c>
      <c r="L386" t="s">
        <v>1466</v>
      </c>
      <c r="M386" s="20">
        <v>15.25</v>
      </c>
      <c r="N386" s="20">
        <v>15.25</v>
      </c>
      <c r="AE386">
        <f t="shared" si="5"/>
        <v>2001</v>
      </c>
    </row>
    <row r="387" spans="1:31" x14ac:dyDescent="0.25">
      <c r="A387" s="7">
        <v>384</v>
      </c>
      <c r="B387" s="8">
        <v>36972</v>
      </c>
      <c r="C387" t="s">
        <v>3</v>
      </c>
      <c r="D387" t="s">
        <v>115</v>
      </c>
      <c r="E387" t="s">
        <v>9</v>
      </c>
      <c r="F387" t="s">
        <v>118</v>
      </c>
      <c r="G387" t="s">
        <v>24</v>
      </c>
      <c r="H387" s="135" t="s">
        <v>1493</v>
      </c>
      <c r="I387" t="s">
        <v>1454</v>
      </c>
      <c r="J387" s="20">
        <v>38</v>
      </c>
      <c r="K387" s="20" t="s">
        <v>9</v>
      </c>
      <c r="L387" t="s">
        <v>1463</v>
      </c>
      <c r="M387" s="20">
        <v>9.1199999999999992</v>
      </c>
      <c r="N387" s="20">
        <v>10.88</v>
      </c>
      <c r="AE387">
        <f t="shared" si="5"/>
        <v>2001</v>
      </c>
    </row>
    <row r="388" spans="1:31" x14ac:dyDescent="0.25">
      <c r="A388" s="7">
        <v>385</v>
      </c>
      <c r="B388" s="8">
        <v>36973</v>
      </c>
      <c r="C388" t="s">
        <v>3</v>
      </c>
      <c r="D388" t="s">
        <v>115</v>
      </c>
      <c r="E388" t="s">
        <v>9</v>
      </c>
      <c r="F388" t="s">
        <v>242</v>
      </c>
      <c r="G388" t="s">
        <v>11</v>
      </c>
      <c r="H388" s="135" t="s">
        <v>1565</v>
      </c>
      <c r="I388" t="s">
        <v>1454</v>
      </c>
      <c r="J388" s="20">
        <v>7</v>
      </c>
      <c r="K388" s="20" t="s">
        <v>1465</v>
      </c>
      <c r="L388" t="s">
        <v>1466</v>
      </c>
      <c r="M388" s="20">
        <v>1.75</v>
      </c>
      <c r="N388" s="20">
        <v>1.75</v>
      </c>
      <c r="AE388">
        <f t="shared" ref="AE388:AE451" si="6">YEAR(B388)</f>
        <v>2001</v>
      </c>
    </row>
    <row r="389" spans="1:31" x14ac:dyDescent="0.25">
      <c r="A389" s="7">
        <v>386</v>
      </c>
      <c r="B389" s="8">
        <v>36973</v>
      </c>
      <c r="C389" t="s">
        <v>3</v>
      </c>
      <c r="D389" s="16" t="s">
        <v>35</v>
      </c>
      <c r="E389" t="s">
        <v>9</v>
      </c>
      <c r="F389" t="s">
        <v>10</v>
      </c>
      <c r="G389" t="s">
        <v>11</v>
      </c>
      <c r="H389" s="135" t="s">
        <v>1509</v>
      </c>
      <c r="I389" t="s">
        <v>1454</v>
      </c>
      <c r="J389" s="20">
        <v>37</v>
      </c>
      <c r="K389" s="20" t="s">
        <v>9</v>
      </c>
      <c r="L389" t="s">
        <v>1464</v>
      </c>
      <c r="M389" s="20">
        <v>8.14</v>
      </c>
      <c r="N389" s="20">
        <v>11.36</v>
      </c>
      <c r="AE389">
        <f t="shared" si="6"/>
        <v>2001</v>
      </c>
    </row>
    <row r="390" spans="1:31" x14ac:dyDescent="0.25">
      <c r="A390" s="7">
        <v>387</v>
      </c>
      <c r="B390" s="8">
        <v>36973</v>
      </c>
      <c r="C390" t="s">
        <v>3</v>
      </c>
      <c r="D390" t="s">
        <v>51</v>
      </c>
      <c r="E390" t="s">
        <v>9</v>
      </c>
      <c r="F390" t="s">
        <v>242</v>
      </c>
      <c r="G390" t="s">
        <v>14</v>
      </c>
      <c r="H390" s="135" t="s">
        <v>1566</v>
      </c>
      <c r="I390" t="s">
        <v>1454</v>
      </c>
      <c r="J390" s="20">
        <v>16</v>
      </c>
      <c r="K390" s="20" t="s">
        <v>9</v>
      </c>
      <c r="L390" t="s">
        <v>1464</v>
      </c>
      <c r="M390" s="20">
        <v>3.52</v>
      </c>
      <c r="N390" s="20">
        <v>5.48</v>
      </c>
      <c r="AE390">
        <f t="shared" si="6"/>
        <v>2001</v>
      </c>
    </row>
    <row r="391" spans="1:31" x14ac:dyDescent="0.25">
      <c r="A391" s="7">
        <v>388</v>
      </c>
      <c r="B391" s="8">
        <v>36973</v>
      </c>
      <c r="C391" t="s">
        <v>3</v>
      </c>
      <c r="D391" t="s">
        <v>165</v>
      </c>
      <c r="E391" t="s">
        <v>9</v>
      </c>
      <c r="F391" s="15" t="s">
        <v>28</v>
      </c>
      <c r="G391" t="s">
        <v>14</v>
      </c>
      <c r="H391" s="135" t="s">
        <v>1522</v>
      </c>
      <c r="I391" t="s">
        <v>1454</v>
      </c>
      <c r="J391" s="20">
        <v>12</v>
      </c>
      <c r="K391" s="20" t="s">
        <v>3</v>
      </c>
      <c r="L391" t="s">
        <v>1463</v>
      </c>
      <c r="M391" s="20">
        <v>4.12</v>
      </c>
      <c r="N391" s="20">
        <v>2.88</v>
      </c>
      <c r="AE391">
        <f t="shared" si="6"/>
        <v>2001</v>
      </c>
    </row>
    <row r="392" spans="1:31" x14ac:dyDescent="0.25">
      <c r="A392" s="7">
        <v>389</v>
      </c>
      <c r="B392" s="8">
        <v>36973</v>
      </c>
      <c r="C392" t="s">
        <v>3</v>
      </c>
      <c r="D392" t="s">
        <v>47</v>
      </c>
      <c r="E392" t="s">
        <v>9</v>
      </c>
      <c r="F392" t="s">
        <v>36</v>
      </c>
      <c r="G392" t="s">
        <v>14</v>
      </c>
      <c r="H392" s="135" t="s">
        <v>1516</v>
      </c>
      <c r="I392" t="s">
        <v>1454</v>
      </c>
      <c r="J392" s="20">
        <v>12</v>
      </c>
      <c r="K392" s="20" t="s">
        <v>3</v>
      </c>
      <c r="L392" t="s">
        <v>1464</v>
      </c>
      <c r="M392" s="20">
        <v>4.3599999999999994</v>
      </c>
      <c r="N392" s="20">
        <v>2.64</v>
      </c>
      <c r="AE392">
        <f t="shared" si="6"/>
        <v>2001</v>
      </c>
    </row>
    <row r="393" spans="1:31" x14ac:dyDescent="0.25">
      <c r="A393" s="7">
        <v>390</v>
      </c>
      <c r="B393" s="8">
        <v>36973</v>
      </c>
      <c r="C393" t="s">
        <v>3</v>
      </c>
      <c r="D393" t="s">
        <v>165</v>
      </c>
      <c r="E393" t="s">
        <v>9</v>
      </c>
      <c r="F393" t="s">
        <v>121</v>
      </c>
      <c r="G393" t="s">
        <v>65</v>
      </c>
      <c r="H393" s="135" t="s">
        <v>1558</v>
      </c>
      <c r="I393" t="s">
        <v>1454</v>
      </c>
      <c r="J393" s="20">
        <v>18</v>
      </c>
      <c r="K393" s="20" t="s">
        <v>3</v>
      </c>
      <c r="L393" t="s">
        <v>1464</v>
      </c>
      <c r="M393" s="20">
        <v>6.04</v>
      </c>
      <c r="N393" s="20">
        <v>3.96</v>
      </c>
      <c r="AE393">
        <f t="shared" si="6"/>
        <v>2001</v>
      </c>
    </row>
    <row r="394" spans="1:31" x14ac:dyDescent="0.25">
      <c r="A394" s="7">
        <v>391</v>
      </c>
      <c r="B394" s="8">
        <v>36973</v>
      </c>
      <c r="C394" t="s">
        <v>3</v>
      </c>
      <c r="D394" t="s">
        <v>27</v>
      </c>
      <c r="E394" t="s">
        <v>9</v>
      </c>
      <c r="F394" t="s">
        <v>210</v>
      </c>
      <c r="G394" t="s">
        <v>24</v>
      </c>
      <c r="H394" s="135" t="s">
        <v>1555</v>
      </c>
      <c r="I394" t="s">
        <v>1454</v>
      </c>
      <c r="J394" s="20">
        <v>10</v>
      </c>
      <c r="K394" s="20" t="s">
        <v>3</v>
      </c>
      <c r="L394" t="s">
        <v>1464</v>
      </c>
      <c r="M394" s="20">
        <v>3.8</v>
      </c>
      <c r="N394" s="20">
        <v>2.2000000000000002</v>
      </c>
      <c r="AE394">
        <f t="shared" si="6"/>
        <v>2001</v>
      </c>
    </row>
    <row r="395" spans="1:31" x14ac:dyDescent="0.25">
      <c r="A395" s="7">
        <v>392</v>
      </c>
      <c r="B395" s="8">
        <v>36974</v>
      </c>
      <c r="C395" t="s">
        <v>3</v>
      </c>
      <c r="D395" s="16" t="s">
        <v>35</v>
      </c>
      <c r="E395" t="s">
        <v>9</v>
      </c>
      <c r="F395" t="s">
        <v>80</v>
      </c>
      <c r="G395" t="s">
        <v>14</v>
      </c>
      <c r="H395" s="135" t="s">
        <v>1491</v>
      </c>
      <c r="I395" t="s">
        <v>1454</v>
      </c>
      <c r="J395" s="20">
        <v>32</v>
      </c>
      <c r="K395" s="20" t="s">
        <v>9</v>
      </c>
      <c r="L395" t="s">
        <v>1464</v>
      </c>
      <c r="M395" s="20">
        <v>7.04</v>
      </c>
      <c r="N395" s="20">
        <v>9.9600000000000009</v>
      </c>
      <c r="AE395">
        <f t="shared" si="6"/>
        <v>2001</v>
      </c>
    </row>
    <row r="396" spans="1:31" x14ac:dyDescent="0.25">
      <c r="A396" s="7">
        <v>393</v>
      </c>
      <c r="B396" s="8">
        <v>36974</v>
      </c>
      <c r="C396" t="s">
        <v>3</v>
      </c>
      <c r="D396" t="s">
        <v>158</v>
      </c>
      <c r="E396" t="s">
        <v>9</v>
      </c>
      <c r="F396" t="s">
        <v>140</v>
      </c>
      <c r="G396" t="s">
        <v>14</v>
      </c>
      <c r="H396" s="135" t="s">
        <v>1567</v>
      </c>
      <c r="I396" t="s">
        <v>1454</v>
      </c>
      <c r="J396" s="20">
        <v>21</v>
      </c>
      <c r="K396" s="20" t="s">
        <v>1465</v>
      </c>
      <c r="L396" t="s">
        <v>1466</v>
      </c>
      <c r="M396" s="20">
        <v>5.25</v>
      </c>
      <c r="N396" s="20">
        <v>5.25</v>
      </c>
      <c r="AE396">
        <f t="shared" si="6"/>
        <v>2001</v>
      </c>
    </row>
    <row r="397" spans="1:31" x14ac:dyDescent="0.25">
      <c r="A397" s="7">
        <v>394</v>
      </c>
      <c r="B397" s="8">
        <v>36974</v>
      </c>
      <c r="C397" t="s">
        <v>3</v>
      </c>
      <c r="D397" t="s">
        <v>243</v>
      </c>
      <c r="E397" t="s">
        <v>9</v>
      </c>
      <c r="F397" t="s">
        <v>55</v>
      </c>
      <c r="G397" t="s">
        <v>14</v>
      </c>
      <c r="H397" s="135" t="s">
        <v>1522</v>
      </c>
      <c r="I397" t="s">
        <v>1454</v>
      </c>
      <c r="J397" s="20">
        <v>12</v>
      </c>
      <c r="K397" s="20" t="s">
        <v>3</v>
      </c>
      <c r="L397" t="s">
        <v>1464</v>
      </c>
      <c r="M397" s="20">
        <v>4.3599999999999994</v>
      </c>
      <c r="N397" s="20">
        <v>2.64</v>
      </c>
      <c r="AE397">
        <f t="shared" si="6"/>
        <v>2001</v>
      </c>
    </row>
    <row r="398" spans="1:31" x14ac:dyDescent="0.25">
      <c r="A398" s="7">
        <v>395</v>
      </c>
      <c r="B398" s="8">
        <v>36974</v>
      </c>
      <c r="C398" t="s">
        <v>3</v>
      </c>
      <c r="D398" t="s">
        <v>203</v>
      </c>
      <c r="E398" t="s">
        <v>9</v>
      </c>
      <c r="F398" t="s">
        <v>204</v>
      </c>
      <c r="G398" t="s">
        <v>14</v>
      </c>
      <c r="H398" s="135" t="s">
        <v>1501</v>
      </c>
      <c r="I398" t="s">
        <v>1454</v>
      </c>
      <c r="J398" s="20">
        <v>149</v>
      </c>
      <c r="K398" s="20" t="s">
        <v>1465</v>
      </c>
      <c r="L398" t="s">
        <v>1466</v>
      </c>
      <c r="M398" s="20">
        <v>37.25</v>
      </c>
      <c r="N398" s="20">
        <v>37.25</v>
      </c>
      <c r="AE398">
        <f t="shared" si="6"/>
        <v>2001</v>
      </c>
    </row>
    <row r="399" spans="1:31" x14ac:dyDescent="0.25">
      <c r="A399" s="7">
        <v>396</v>
      </c>
      <c r="B399" s="8">
        <v>36975</v>
      </c>
      <c r="C399" t="s">
        <v>3</v>
      </c>
      <c r="D399" t="s">
        <v>29</v>
      </c>
      <c r="E399" t="s">
        <v>9</v>
      </c>
      <c r="F399" t="s">
        <v>240</v>
      </c>
      <c r="G399" t="s">
        <v>17</v>
      </c>
      <c r="H399" s="135" t="s">
        <v>1568</v>
      </c>
      <c r="I399" t="s">
        <v>1454</v>
      </c>
      <c r="J399" s="20">
        <v>40</v>
      </c>
      <c r="K399" s="20" t="s">
        <v>9</v>
      </c>
      <c r="L399" t="s">
        <v>1464</v>
      </c>
      <c r="M399" s="20">
        <v>8.8000000000000007</v>
      </c>
      <c r="N399" s="20">
        <v>12.2</v>
      </c>
      <c r="AE399">
        <f t="shared" si="6"/>
        <v>2001</v>
      </c>
    </row>
    <row r="400" spans="1:31" x14ac:dyDescent="0.25">
      <c r="A400" s="7">
        <v>397</v>
      </c>
      <c r="B400" s="8">
        <v>36975</v>
      </c>
      <c r="C400" t="s">
        <v>3</v>
      </c>
      <c r="D400" s="16" t="s">
        <v>35</v>
      </c>
      <c r="E400" t="s">
        <v>9</v>
      </c>
      <c r="F400" t="s">
        <v>136</v>
      </c>
      <c r="G400" t="s">
        <v>14</v>
      </c>
      <c r="H400" s="135" t="s">
        <v>1516</v>
      </c>
      <c r="I400" t="s">
        <v>1454</v>
      </c>
      <c r="J400" s="20">
        <v>12</v>
      </c>
      <c r="K400" s="20" t="s">
        <v>9</v>
      </c>
      <c r="L400" t="s">
        <v>1464</v>
      </c>
      <c r="M400" s="20">
        <v>2.64</v>
      </c>
      <c r="N400" s="20">
        <v>4.3599999999999994</v>
      </c>
      <c r="AE400">
        <f t="shared" si="6"/>
        <v>2001</v>
      </c>
    </row>
    <row r="401" spans="1:31" x14ac:dyDescent="0.25">
      <c r="A401" s="7">
        <v>398</v>
      </c>
      <c r="B401" s="8">
        <v>36975</v>
      </c>
      <c r="C401" t="s">
        <v>3</v>
      </c>
      <c r="D401" t="s">
        <v>244</v>
      </c>
      <c r="E401" t="s">
        <v>9</v>
      </c>
      <c r="F401" t="s">
        <v>245</v>
      </c>
      <c r="G401" t="s">
        <v>65</v>
      </c>
      <c r="H401" s="135" t="s">
        <v>1511</v>
      </c>
      <c r="I401" t="s">
        <v>1454</v>
      </c>
      <c r="J401" s="20">
        <v>18</v>
      </c>
      <c r="K401" s="20" t="s">
        <v>9</v>
      </c>
      <c r="L401" t="s">
        <v>1464</v>
      </c>
      <c r="M401" s="20">
        <v>3.96</v>
      </c>
      <c r="N401" s="20">
        <v>6.04</v>
      </c>
      <c r="AE401">
        <f t="shared" si="6"/>
        <v>2001</v>
      </c>
    </row>
    <row r="402" spans="1:31" x14ac:dyDescent="0.25">
      <c r="A402" s="7">
        <v>399</v>
      </c>
      <c r="B402" s="8">
        <v>36975</v>
      </c>
      <c r="C402" t="s">
        <v>3</v>
      </c>
      <c r="D402" t="s">
        <v>244</v>
      </c>
      <c r="E402" t="s">
        <v>9</v>
      </c>
      <c r="F402" t="s">
        <v>245</v>
      </c>
      <c r="G402" t="s">
        <v>65</v>
      </c>
      <c r="H402" s="135" t="s">
        <v>1569</v>
      </c>
      <c r="I402" t="s">
        <v>1454</v>
      </c>
      <c r="J402" s="20">
        <v>18</v>
      </c>
      <c r="K402" s="20" t="s">
        <v>9</v>
      </c>
      <c r="L402" t="s">
        <v>1464</v>
      </c>
      <c r="M402" s="20">
        <v>3.96</v>
      </c>
      <c r="N402" s="20">
        <v>6.04</v>
      </c>
      <c r="AE402">
        <f t="shared" si="6"/>
        <v>2001</v>
      </c>
    </row>
    <row r="403" spans="1:31" x14ac:dyDescent="0.25">
      <c r="A403" s="7">
        <v>400</v>
      </c>
      <c r="B403" s="8">
        <v>36975</v>
      </c>
      <c r="C403" t="s">
        <v>3</v>
      </c>
      <c r="D403" t="s">
        <v>142</v>
      </c>
      <c r="E403" t="s">
        <v>9</v>
      </c>
      <c r="F403" t="s">
        <v>86</v>
      </c>
      <c r="G403" t="s">
        <v>24</v>
      </c>
      <c r="H403" s="135" t="s">
        <v>1564</v>
      </c>
      <c r="I403" t="s">
        <v>1455</v>
      </c>
      <c r="J403" s="20">
        <v>16</v>
      </c>
      <c r="K403" s="20" t="s">
        <v>9</v>
      </c>
      <c r="L403" t="s">
        <v>1464</v>
      </c>
      <c r="M403" s="20">
        <v>1.76</v>
      </c>
      <c r="N403" s="20">
        <v>2.74</v>
      </c>
      <c r="AE403">
        <f t="shared" si="6"/>
        <v>2001</v>
      </c>
    </row>
    <row r="404" spans="1:31" x14ac:dyDescent="0.25">
      <c r="A404" s="7">
        <v>401</v>
      </c>
      <c r="B404" s="8">
        <v>36975</v>
      </c>
      <c r="C404" t="s">
        <v>3</v>
      </c>
      <c r="D404" t="s">
        <v>152</v>
      </c>
      <c r="E404" t="s">
        <v>9</v>
      </c>
      <c r="F404" t="s">
        <v>126</v>
      </c>
      <c r="G404" t="s">
        <v>24</v>
      </c>
      <c r="H404" s="135" t="s">
        <v>1563</v>
      </c>
      <c r="I404" t="s">
        <v>1454</v>
      </c>
      <c r="J404" s="20">
        <v>9</v>
      </c>
      <c r="K404" s="20" t="s">
        <v>3</v>
      </c>
      <c r="L404" t="s">
        <v>1464</v>
      </c>
      <c r="M404" s="20">
        <v>3.52</v>
      </c>
      <c r="N404" s="20">
        <v>1.98</v>
      </c>
      <c r="AE404">
        <f t="shared" si="6"/>
        <v>2001</v>
      </c>
    </row>
    <row r="405" spans="1:31" x14ac:dyDescent="0.25">
      <c r="A405" s="7">
        <v>402</v>
      </c>
      <c r="B405" s="8">
        <v>36976</v>
      </c>
      <c r="C405" t="s">
        <v>3</v>
      </c>
      <c r="D405" t="s">
        <v>38</v>
      </c>
      <c r="E405" t="s">
        <v>9</v>
      </c>
      <c r="F405" t="s">
        <v>222</v>
      </c>
      <c r="G405" t="s">
        <v>11</v>
      </c>
      <c r="H405" s="135" t="s">
        <v>1526</v>
      </c>
      <c r="I405" t="s">
        <v>1455</v>
      </c>
      <c r="J405" s="20">
        <v>78</v>
      </c>
      <c r="K405" s="20" t="s">
        <v>9</v>
      </c>
      <c r="L405" t="s">
        <v>1464</v>
      </c>
      <c r="M405" s="20">
        <v>8.58</v>
      </c>
      <c r="N405" s="20">
        <v>11.42</v>
      </c>
      <c r="AE405">
        <f t="shared" si="6"/>
        <v>2001</v>
      </c>
    </row>
    <row r="406" spans="1:31" x14ac:dyDescent="0.25">
      <c r="A406" s="7">
        <v>403</v>
      </c>
      <c r="B406" s="8">
        <v>36976</v>
      </c>
      <c r="C406" t="s">
        <v>3</v>
      </c>
      <c r="D406" t="s">
        <v>38</v>
      </c>
      <c r="E406" t="s">
        <v>9</v>
      </c>
      <c r="F406" t="s">
        <v>222</v>
      </c>
      <c r="G406" t="s">
        <v>17</v>
      </c>
      <c r="H406" s="135" t="s">
        <v>1500</v>
      </c>
      <c r="I406" t="s">
        <v>1455</v>
      </c>
      <c r="J406" s="20">
        <v>49</v>
      </c>
      <c r="K406" s="20" t="s">
        <v>9</v>
      </c>
      <c r="L406" t="s">
        <v>1464</v>
      </c>
      <c r="M406" s="20">
        <v>5.39</v>
      </c>
      <c r="N406" s="20">
        <v>7.36</v>
      </c>
      <c r="AE406">
        <f t="shared" si="6"/>
        <v>2001</v>
      </c>
    </row>
    <row r="407" spans="1:31" x14ac:dyDescent="0.25">
      <c r="A407" s="7">
        <v>404</v>
      </c>
      <c r="B407" s="8">
        <v>36976</v>
      </c>
      <c r="C407" t="s">
        <v>3</v>
      </c>
      <c r="D407" t="s">
        <v>193</v>
      </c>
      <c r="E407" t="s">
        <v>9</v>
      </c>
      <c r="F407" t="s">
        <v>140</v>
      </c>
      <c r="G407" t="s">
        <v>14</v>
      </c>
      <c r="H407" s="135" t="s">
        <v>1567</v>
      </c>
      <c r="I407" t="s">
        <v>1454</v>
      </c>
      <c r="J407" s="20">
        <v>21</v>
      </c>
      <c r="K407" s="20" t="s">
        <v>9</v>
      </c>
      <c r="L407" t="s">
        <v>1464</v>
      </c>
      <c r="M407" s="20">
        <v>4.62</v>
      </c>
      <c r="N407" s="20">
        <v>6.88</v>
      </c>
      <c r="AE407">
        <f t="shared" si="6"/>
        <v>2001</v>
      </c>
    </row>
    <row r="408" spans="1:31" x14ac:dyDescent="0.25">
      <c r="A408" s="7">
        <v>405</v>
      </c>
      <c r="B408" s="8">
        <v>36976</v>
      </c>
      <c r="C408" t="s">
        <v>3</v>
      </c>
      <c r="D408" t="s">
        <v>244</v>
      </c>
      <c r="E408" t="s">
        <v>9</v>
      </c>
      <c r="F408" t="s">
        <v>78</v>
      </c>
      <c r="G408" t="s">
        <v>14</v>
      </c>
      <c r="H408" s="135" t="s">
        <v>1522</v>
      </c>
      <c r="I408" t="s">
        <v>1454</v>
      </c>
      <c r="J408" s="20">
        <v>12</v>
      </c>
      <c r="K408" s="20" t="s">
        <v>9</v>
      </c>
      <c r="L408" t="s">
        <v>1464</v>
      </c>
      <c r="M408" s="20">
        <v>2.64</v>
      </c>
      <c r="N408" s="20">
        <v>4.3599999999999994</v>
      </c>
      <c r="AE408">
        <f t="shared" si="6"/>
        <v>2001</v>
      </c>
    </row>
    <row r="409" spans="1:31" x14ac:dyDescent="0.25">
      <c r="A409" s="7">
        <v>406</v>
      </c>
      <c r="B409" s="8">
        <v>36977</v>
      </c>
      <c r="C409" t="s">
        <v>3</v>
      </c>
      <c r="D409" t="s">
        <v>162</v>
      </c>
      <c r="E409" t="s">
        <v>9</v>
      </c>
      <c r="F409" t="s">
        <v>232</v>
      </c>
      <c r="G409" t="s">
        <v>11</v>
      </c>
      <c r="H409" s="135" t="s">
        <v>1531</v>
      </c>
      <c r="I409" t="s">
        <v>1454</v>
      </c>
      <c r="J409" s="20">
        <v>12</v>
      </c>
      <c r="K409" s="20" t="s">
        <v>3</v>
      </c>
      <c r="L409" t="s">
        <v>1464</v>
      </c>
      <c r="M409" s="20">
        <v>4.3599999999999994</v>
      </c>
      <c r="N409" s="20">
        <v>2.64</v>
      </c>
      <c r="AE409">
        <f t="shared" si="6"/>
        <v>2001</v>
      </c>
    </row>
    <row r="410" spans="1:31" x14ac:dyDescent="0.25">
      <c r="A410" s="7">
        <v>407</v>
      </c>
      <c r="B410" s="8">
        <v>36977</v>
      </c>
      <c r="C410" t="s">
        <v>3</v>
      </c>
      <c r="D410" t="s">
        <v>200</v>
      </c>
      <c r="E410" t="s">
        <v>9</v>
      </c>
      <c r="F410" t="s">
        <v>53</v>
      </c>
      <c r="G410" t="s">
        <v>14</v>
      </c>
      <c r="H410" s="135" t="s">
        <v>1530</v>
      </c>
      <c r="I410" t="s">
        <v>1458</v>
      </c>
      <c r="J410" s="20">
        <v>7</v>
      </c>
      <c r="K410" s="20" t="s">
        <v>3</v>
      </c>
      <c r="L410" t="s">
        <v>1463</v>
      </c>
      <c r="M410" s="20">
        <v>10</v>
      </c>
      <c r="N410" s="20">
        <v>30</v>
      </c>
      <c r="AE410">
        <f t="shared" si="6"/>
        <v>2001</v>
      </c>
    </row>
    <row r="411" spans="1:31" x14ac:dyDescent="0.25">
      <c r="A411" s="7">
        <v>408</v>
      </c>
      <c r="B411" s="8">
        <v>36977</v>
      </c>
      <c r="C411" t="s">
        <v>3</v>
      </c>
      <c r="D411" t="s">
        <v>200</v>
      </c>
      <c r="E411" t="s">
        <v>9</v>
      </c>
      <c r="F411" t="s">
        <v>246</v>
      </c>
      <c r="G411" t="s">
        <v>14</v>
      </c>
      <c r="H411" s="135" t="s">
        <v>1530</v>
      </c>
      <c r="I411" t="s">
        <v>1458</v>
      </c>
      <c r="J411" s="20">
        <v>7</v>
      </c>
      <c r="K411" s="20" t="s">
        <v>3</v>
      </c>
      <c r="L411" t="s">
        <v>1463</v>
      </c>
      <c r="M411" s="20">
        <v>10</v>
      </c>
      <c r="N411" s="20">
        <v>30</v>
      </c>
      <c r="AE411">
        <f t="shared" si="6"/>
        <v>2001</v>
      </c>
    </row>
    <row r="412" spans="1:31" x14ac:dyDescent="0.25">
      <c r="A412" s="7">
        <v>409</v>
      </c>
      <c r="B412" s="8">
        <v>36977</v>
      </c>
      <c r="C412" t="s">
        <v>3</v>
      </c>
      <c r="D412" t="s">
        <v>151</v>
      </c>
      <c r="E412" t="s">
        <v>9</v>
      </c>
      <c r="F412" t="s">
        <v>238</v>
      </c>
      <c r="G412" t="s">
        <v>14</v>
      </c>
      <c r="H412" s="135" t="s">
        <v>1522</v>
      </c>
      <c r="I412" t="s">
        <v>1454</v>
      </c>
      <c r="J412" s="20">
        <v>12</v>
      </c>
      <c r="K412" s="20" t="s">
        <v>3</v>
      </c>
      <c r="L412" t="s">
        <v>1464</v>
      </c>
      <c r="M412" s="20">
        <v>4.3599999999999994</v>
      </c>
      <c r="N412" s="20">
        <v>2.64</v>
      </c>
      <c r="AE412">
        <f t="shared" si="6"/>
        <v>2001</v>
      </c>
    </row>
    <row r="413" spans="1:31" x14ac:dyDescent="0.25">
      <c r="A413" s="7">
        <v>410</v>
      </c>
      <c r="B413" s="8">
        <v>36977</v>
      </c>
      <c r="C413" t="s">
        <v>3</v>
      </c>
      <c r="D413" t="s">
        <v>91</v>
      </c>
      <c r="E413" t="s">
        <v>9</v>
      </c>
      <c r="F413" t="s">
        <v>247</v>
      </c>
      <c r="G413" t="s">
        <v>14</v>
      </c>
      <c r="H413" s="135" t="s">
        <v>1516</v>
      </c>
      <c r="I413" t="s">
        <v>1458</v>
      </c>
      <c r="J413" s="20">
        <v>12</v>
      </c>
      <c r="K413" s="20" t="s">
        <v>1465</v>
      </c>
      <c r="L413" t="s">
        <v>1466</v>
      </c>
      <c r="M413" s="20">
        <v>10</v>
      </c>
      <c r="N413" s="20">
        <v>30</v>
      </c>
      <c r="AE413">
        <f t="shared" si="6"/>
        <v>2001</v>
      </c>
    </row>
    <row r="414" spans="1:31" x14ac:dyDescent="0.25">
      <c r="A414" s="7">
        <v>411</v>
      </c>
      <c r="B414" s="8">
        <v>36977</v>
      </c>
      <c r="C414" t="s">
        <v>3</v>
      </c>
      <c r="D414" t="s">
        <v>152</v>
      </c>
      <c r="E414" t="s">
        <v>9</v>
      </c>
      <c r="F414" t="s">
        <v>214</v>
      </c>
      <c r="G414" t="s">
        <v>65</v>
      </c>
      <c r="H414" s="135" t="s">
        <v>1511</v>
      </c>
      <c r="I414" t="s">
        <v>1454</v>
      </c>
      <c r="J414" s="20">
        <v>18</v>
      </c>
      <c r="K414" s="20" t="s">
        <v>1465</v>
      </c>
      <c r="L414" t="s">
        <v>1466</v>
      </c>
      <c r="M414" s="20">
        <v>4.5</v>
      </c>
      <c r="N414" s="20">
        <v>4.5</v>
      </c>
      <c r="AE414">
        <f t="shared" si="6"/>
        <v>2001</v>
      </c>
    </row>
    <row r="415" spans="1:31" x14ac:dyDescent="0.25">
      <c r="A415" s="7">
        <v>412</v>
      </c>
      <c r="B415" s="8">
        <v>36978</v>
      </c>
      <c r="C415" t="s">
        <v>3</v>
      </c>
      <c r="D415" t="s">
        <v>47</v>
      </c>
      <c r="E415" t="s">
        <v>9</v>
      </c>
      <c r="F415" t="s">
        <v>248</v>
      </c>
      <c r="G415" t="s">
        <v>14</v>
      </c>
      <c r="H415" s="135" t="s">
        <v>1567</v>
      </c>
      <c r="I415" t="s">
        <v>1454</v>
      </c>
      <c r="J415" s="20">
        <v>21</v>
      </c>
      <c r="K415" s="20" t="s">
        <v>3</v>
      </c>
      <c r="L415" t="s">
        <v>1464</v>
      </c>
      <c r="M415" s="20">
        <v>6.88</v>
      </c>
      <c r="N415" s="20">
        <v>4.62</v>
      </c>
      <c r="AE415">
        <f t="shared" si="6"/>
        <v>2001</v>
      </c>
    </row>
    <row r="416" spans="1:31" x14ac:dyDescent="0.25">
      <c r="A416" s="7">
        <v>413</v>
      </c>
      <c r="B416" s="8">
        <v>36978</v>
      </c>
      <c r="C416" t="s">
        <v>3</v>
      </c>
      <c r="D416" t="s">
        <v>53</v>
      </c>
      <c r="E416" t="s">
        <v>9</v>
      </c>
      <c r="F416" t="s">
        <v>131</v>
      </c>
      <c r="G416" t="s">
        <v>14</v>
      </c>
      <c r="H416" s="135" t="s">
        <v>1522</v>
      </c>
      <c r="I416" t="s">
        <v>1455</v>
      </c>
      <c r="J416" s="20">
        <v>12</v>
      </c>
      <c r="K416" s="20" t="s">
        <v>3</v>
      </c>
      <c r="L416" t="s">
        <v>1464</v>
      </c>
      <c r="M416" s="20">
        <v>2.1799999999999997</v>
      </c>
      <c r="N416" s="20">
        <v>1.32</v>
      </c>
      <c r="AE416">
        <f t="shared" si="6"/>
        <v>2001</v>
      </c>
    </row>
    <row r="417" spans="1:31" x14ac:dyDescent="0.25">
      <c r="A417" s="7">
        <v>414</v>
      </c>
      <c r="B417" s="8">
        <v>36978</v>
      </c>
      <c r="C417" t="s">
        <v>3</v>
      </c>
      <c r="D417" t="s">
        <v>94</v>
      </c>
      <c r="E417" t="s">
        <v>9</v>
      </c>
      <c r="F417" t="s">
        <v>249</v>
      </c>
      <c r="G417" t="s">
        <v>14</v>
      </c>
      <c r="H417" s="135" t="s">
        <v>1496</v>
      </c>
      <c r="I417" t="s">
        <v>1455</v>
      </c>
      <c r="J417" s="20">
        <v>9</v>
      </c>
      <c r="K417" s="20" t="s">
        <v>3</v>
      </c>
      <c r="L417" t="s">
        <v>1464</v>
      </c>
      <c r="M417" s="20">
        <v>1.76</v>
      </c>
      <c r="N417" s="20">
        <v>0.99</v>
      </c>
      <c r="AE417">
        <f t="shared" si="6"/>
        <v>2001</v>
      </c>
    </row>
    <row r="418" spans="1:31" x14ac:dyDescent="0.25">
      <c r="A418" s="7">
        <v>415</v>
      </c>
      <c r="B418" s="8">
        <v>36978</v>
      </c>
      <c r="C418" t="s">
        <v>3</v>
      </c>
      <c r="D418" t="s">
        <v>249</v>
      </c>
      <c r="E418" t="s">
        <v>9</v>
      </c>
      <c r="F418" t="s">
        <v>94</v>
      </c>
      <c r="G418" t="s">
        <v>14</v>
      </c>
      <c r="H418" s="135" t="s">
        <v>1496</v>
      </c>
      <c r="I418" t="s">
        <v>1455</v>
      </c>
      <c r="J418" s="20">
        <v>12</v>
      </c>
      <c r="K418" s="20" t="s">
        <v>9</v>
      </c>
      <c r="L418" t="s">
        <v>1464</v>
      </c>
      <c r="M418" s="20">
        <v>1.32</v>
      </c>
      <c r="N418" s="20">
        <v>2.1799999999999997</v>
      </c>
      <c r="AE418">
        <f t="shared" si="6"/>
        <v>2001</v>
      </c>
    </row>
    <row r="419" spans="1:31" x14ac:dyDescent="0.25">
      <c r="A419" s="7">
        <v>416</v>
      </c>
      <c r="B419" s="8">
        <v>36978</v>
      </c>
      <c r="C419" t="s">
        <v>3</v>
      </c>
      <c r="D419" t="s">
        <v>160</v>
      </c>
      <c r="E419" t="s">
        <v>9</v>
      </c>
      <c r="F419" t="s">
        <v>99</v>
      </c>
      <c r="G419" t="s">
        <v>17</v>
      </c>
      <c r="H419" s="135" t="s">
        <v>1502</v>
      </c>
      <c r="I419" t="s">
        <v>1454</v>
      </c>
      <c r="J419" s="20">
        <v>59</v>
      </c>
      <c r="K419" s="20" t="s">
        <v>1465</v>
      </c>
      <c r="L419" t="s">
        <v>1466</v>
      </c>
      <c r="M419" s="20">
        <v>14.75</v>
      </c>
      <c r="N419" s="20">
        <v>14.75</v>
      </c>
      <c r="AE419">
        <f t="shared" si="6"/>
        <v>2001</v>
      </c>
    </row>
    <row r="420" spans="1:31" x14ac:dyDescent="0.25">
      <c r="A420" s="7">
        <v>417</v>
      </c>
      <c r="B420" s="8">
        <v>36978</v>
      </c>
      <c r="C420" t="s">
        <v>3</v>
      </c>
      <c r="D420" t="s">
        <v>27</v>
      </c>
      <c r="E420" t="s">
        <v>9</v>
      </c>
      <c r="F420" t="s">
        <v>228</v>
      </c>
      <c r="G420" t="s">
        <v>65</v>
      </c>
      <c r="H420" s="135" t="s">
        <v>1511</v>
      </c>
      <c r="I420" t="s">
        <v>1454</v>
      </c>
      <c r="J420" s="20">
        <v>15</v>
      </c>
      <c r="K420" s="20" t="s">
        <v>3</v>
      </c>
      <c r="L420" t="s">
        <v>1464</v>
      </c>
      <c r="M420" s="20">
        <v>5.2</v>
      </c>
      <c r="N420" s="20">
        <v>3.3</v>
      </c>
      <c r="AE420">
        <f t="shared" si="6"/>
        <v>2001</v>
      </c>
    </row>
    <row r="421" spans="1:31" x14ac:dyDescent="0.25">
      <c r="A421" s="7">
        <v>418</v>
      </c>
      <c r="B421" s="8">
        <v>36978</v>
      </c>
      <c r="C421" t="s">
        <v>3</v>
      </c>
      <c r="D421" t="s">
        <v>139</v>
      </c>
      <c r="E421" t="s">
        <v>9</v>
      </c>
      <c r="F421" t="s">
        <v>101</v>
      </c>
      <c r="G421" t="s">
        <v>14</v>
      </c>
      <c r="H421" s="135" t="s">
        <v>1496</v>
      </c>
      <c r="I421" t="s">
        <v>1455</v>
      </c>
      <c r="J421" s="20">
        <v>6</v>
      </c>
      <c r="K421" s="20" t="s">
        <v>1465</v>
      </c>
      <c r="L421" t="s">
        <v>1466</v>
      </c>
      <c r="M421" s="20">
        <v>0.75</v>
      </c>
      <c r="N421" s="20">
        <v>0.75</v>
      </c>
      <c r="AE421">
        <f t="shared" si="6"/>
        <v>2001</v>
      </c>
    </row>
    <row r="422" spans="1:31" x14ac:dyDescent="0.25">
      <c r="A422" s="7">
        <v>419</v>
      </c>
      <c r="B422" s="8">
        <v>36978</v>
      </c>
      <c r="C422" t="s">
        <v>3</v>
      </c>
      <c r="D422" t="s">
        <v>250</v>
      </c>
      <c r="E422" t="s">
        <v>9</v>
      </c>
      <c r="F422" t="s">
        <v>75</v>
      </c>
      <c r="G422" t="s">
        <v>14</v>
      </c>
      <c r="H422" s="135" t="s">
        <v>1496</v>
      </c>
      <c r="I422" t="s">
        <v>1455</v>
      </c>
      <c r="J422" s="20">
        <v>12</v>
      </c>
      <c r="K422" s="20" t="s">
        <v>9</v>
      </c>
      <c r="L422" t="s">
        <v>1464</v>
      </c>
      <c r="M422" s="20">
        <v>1.32</v>
      </c>
      <c r="N422" s="20">
        <v>2.1799999999999997</v>
      </c>
      <c r="AE422">
        <f t="shared" si="6"/>
        <v>2001</v>
      </c>
    </row>
    <row r="423" spans="1:31" x14ac:dyDescent="0.25">
      <c r="A423" s="7">
        <v>420</v>
      </c>
      <c r="B423" s="8">
        <v>36978</v>
      </c>
      <c r="C423" t="s">
        <v>3</v>
      </c>
      <c r="D423" t="s">
        <v>75</v>
      </c>
      <c r="E423" t="s">
        <v>9</v>
      </c>
      <c r="F423" t="s">
        <v>250</v>
      </c>
      <c r="G423" t="s">
        <v>14</v>
      </c>
      <c r="H423" s="135" t="s">
        <v>1496</v>
      </c>
      <c r="I423" t="s">
        <v>1455</v>
      </c>
      <c r="J423" s="20">
        <v>12</v>
      </c>
      <c r="K423" s="20" t="s">
        <v>3</v>
      </c>
      <c r="L423" t="s">
        <v>1464</v>
      </c>
      <c r="M423" s="20">
        <v>2.1799999999999997</v>
      </c>
      <c r="N423" s="20">
        <v>1.32</v>
      </c>
      <c r="AE423">
        <f t="shared" si="6"/>
        <v>2001</v>
      </c>
    </row>
    <row r="424" spans="1:31" x14ac:dyDescent="0.25">
      <c r="A424" s="7">
        <v>421</v>
      </c>
      <c r="B424" s="8">
        <v>36978</v>
      </c>
      <c r="C424" t="s">
        <v>3</v>
      </c>
      <c r="D424" t="s">
        <v>101</v>
      </c>
      <c r="E424" t="s">
        <v>9</v>
      </c>
      <c r="F424" t="s">
        <v>139</v>
      </c>
      <c r="G424" t="s">
        <v>14</v>
      </c>
      <c r="H424" s="135" t="s">
        <v>1496</v>
      </c>
      <c r="I424" t="s">
        <v>1455</v>
      </c>
      <c r="J424" s="20">
        <v>12</v>
      </c>
      <c r="K424" s="20" t="s">
        <v>3</v>
      </c>
      <c r="L424" t="s">
        <v>1464</v>
      </c>
      <c r="M424" s="20">
        <v>2.1799999999999997</v>
      </c>
      <c r="N424" s="20">
        <v>1.32</v>
      </c>
      <c r="AE424">
        <f t="shared" si="6"/>
        <v>2001</v>
      </c>
    </row>
    <row r="425" spans="1:31" x14ac:dyDescent="0.25">
      <c r="A425" s="7">
        <v>422</v>
      </c>
      <c r="B425" s="8">
        <v>36978</v>
      </c>
      <c r="C425" t="s">
        <v>3</v>
      </c>
      <c r="D425" t="s">
        <v>152</v>
      </c>
      <c r="E425" t="s">
        <v>9</v>
      </c>
      <c r="F425" t="s">
        <v>76</v>
      </c>
      <c r="G425" t="s">
        <v>14</v>
      </c>
      <c r="H425" s="135" t="s">
        <v>1496</v>
      </c>
      <c r="I425" t="s">
        <v>1455</v>
      </c>
      <c r="J425" s="20">
        <v>12</v>
      </c>
      <c r="K425" s="20" t="s">
        <v>3</v>
      </c>
      <c r="L425" t="s">
        <v>1464</v>
      </c>
      <c r="M425" s="20">
        <v>2.1799999999999997</v>
      </c>
      <c r="N425" s="20">
        <v>1.32</v>
      </c>
      <c r="AE425">
        <f t="shared" si="6"/>
        <v>2001</v>
      </c>
    </row>
    <row r="426" spans="1:31" x14ac:dyDescent="0.25">
      <c r="A426" s="7">
        <v>423</v>
      </c>
      <c r="B426" s="8">
        <v>36978</v>
      </c>
      <c r="C426" t="s">
        <v>3</v>
      </c>
      <c r="D426" t="s">
        <v>140</v>
      </c>
      <c r="E426" t="s">
        <v>9</v>
      </c>
      <c r="F426" t="s">
        <v>120</v>
      </c>
      <c r="G426" t="s">
        <v>14</v>
      </c>
      <c r="H426" s="135" t="s">
        <v>1496</v>
      </c>
      <c r="I426" t="s">
        <v>1454</v>
      </c>
      <c r="J426" s="20">
        <v>12</v>
      </c>
      <c r="K426" s="20" t="s">
        <v>3</v>
      </c>
      <c r="L426" t="s">
        <v>1464</v>
      </c>
      <c r="M426" s="20">
        <v>4.3599999999999994</v>
      </c>
      <c r="N426" s="20">
        <v>2.64</v>
      </c>
      <c r="AE426">
        <f t="shared" si="6"/>
        <v>2001</v>
      </c>
    </row>
    <row r="427" spans="1:31" x14ac:dyDescent="0.25">
      <c r="A427" s="7">
        <v>424</v>
      </c>
      <c r="B427" s="8">
        <v>36978</v>
      </c>
      <c r="C427" t="s">
        <v>3</v>
      </c>
      <c r="D427" t="s">
        <v>120</v>
      </c>
      <c r="E427" t="s">
        <v>9</v>
      </c>
      <c r="F427" t="s">
        <v>140</v>
      </c>
      <c r="G427" t="s">
        <v>14</v>
      </c>
      <c r="H427" s="135" t="s">
        <v>1496</v>
      </c>
      <c r="I427" t="s">
        <v>1454</v>
      </c>
      <c r="J427" s="20">
        <v>12</v>
      </c>
      <c r="K427" s="20" t="s">
        <v>9</v>
      </c>
      <c r="L427" t="s">
        <v>1464</v>
      </c>
      <c r="M427" s="20">
        <v>2.64</v>
      </c>
      <c r="N427" s="20">
        <v>4.3599999999999994</v>
      </c>
      <c r="AE427">
        <f t="shared" si="6"/>
        <v>2001</v>
      </c>
    </row>
    <row r="428" spans="1:31" x14ac:dyDescent="0.25">
      <c r="A428" s="7">
        <v>425</v>
      </c>
      <c r="B428" s="8">
        <v>36978</v>
      </c>
      <c r="C428" t="s">
        <v>3</v>
      </c>
      <c r="D428" t="s">
        <v>133</v>
      </c>
      <c r="E428" t="s">
        <v>9</v>
      </c>
      <c r="F428" t="s">
        <v>32</v>
      </c>
      <c r="G428" t="s">
        <v>14</v>
      </c>
      <c r="H428" s="135" t="s">
        <v>1496</v>
      </c>
      <c r="I428" t="s">
        <v>1454</v>
      </c>
      <c r="J428" s="20">
        <v>12</v>
      </c>
      <c r="K428" s="20" t="s">
        <v>3</v>
      </c>
      <c r="L428" t="s">
        <v>1464</v>
      </c>
      <c r="M428" s="20">
        <v>4.3599999999999994</v>
      </c>
      <c r="N428" s="20">
        <v>2.64</v>
      </c>
      <c r="AE428">
        <f t="shared" si="6"/>
        <v>2001</v>
      </c>
    </row>
    <row r="429" spans="1:31" x14ac:dyDescent="0.25">
      <c r="A429" s="7">
        <v>426</v>
      </c>
      <c r="B429" s="8">
        <v>36978</v>
      </c>
      <c r="C429" t="s">
        <v>3</v>
      </c>
      <c r="D429" t="s">
        <v>51</v>
      </c>
      <c r="E429" t="s">
        <v>9</v>
      </c>
      <c r="F429" t="s">
        <v>248</v>
      </c>
      <c r="G429" t="s">
        <v>24</v>
      </c>
      <c r="H429" s="135" t="s">
        <v>1495</v>
      </c>
      <c r="I429" t="s">
        <v>1454</v>
      </c>
      <c r="J429" s="20">
        <v>24</v>
      </c>
      <c r="K429" s="20" t="s">
        <v>9</v>
      </c>
      <c r="L429" t="s">
        <v>1464</v>
      </c>
      <c r="M429" s="20">
        <v>5.28</v>
      </c>
      <c r="N429" s="20">
        <v>7.72</v>
      </c>
      <c r="AE429">
        <f t="shared" si="6"/>
        <v>2001</v>
      </c>
    </row>
    <row r="430" spans="1:31" x14ac:dyDescent="0.25">
      <c r="A430" s="7">
        <v>427</v>
      </c>
      <c r="B430" s="8">
        <v>36978</v>
      </c>
      <c r="C430" t="s">
        <v>3</v>
      </c>
      <c r="D430" t="s">
        <v>73</v>
      </c>
      <c r="E430" t="s">
        <v>9</v>
      </c>
      <c r="F430" t="s">
        <v>248</v>
      </c>
      <c r="G430" t="s">
        <v>24</v>
      </c>
      <c r="H430" s="136" t="s">
        <v>1496</v>
      </c>
      <c r="I430" t="s">
        <v>1454</v>
      </c>
      <c r="J430" s="20">
        <v>15</v>
      </c>
      <c r="K430" s="20" t="s">
        <v>3</v>
      </c>
      <c r="L430" t="s">
        <v>1464</v>
      </c>
      <c r="M430" s="20">
        <v>5.2</v>
      </c>
      <c r="N430" s="20">
        <v>3.3</v>
      </c>
      <c r="AE430">
        <f t="shared" si="6"/>
        <v>2001</v>
      </c>
    </row>
    <row r="431" spans="1:31" x14ac:dyDescent="0.25">
      <c r="A431" s="7">
        <v>428</v>
      </c>
      <c r="B431" s="8">
        <v>36979</v>
      </c>
      <c r="C431" t="s">
        <v>3</v>
      </c>
      <c r="D431" t="s">
        <v>251</v>
      </c>
      <c r="E431" t="s">
        <v>9</v>
      </c>
      <c r="F431" t="s">
        <v>248</v>
      </c>
      <c r="G431" t="s">
        <v>14</v>
      </c>
      <c r="H431" s="135" t="s">
        <v>1491</v>
      </c>
      <c r="I431" t="s">
        <v>1454</v>
      </c>
      <c r="J431" s="20">
        <v>32</v>
      </c>
      <c r="K431" s="20" t="s">
        <v>3</v>
      </c>
      <c r="L431" t="s">
        <v>1464</v>
      </c>
      <c r="M431" s="20">
        <v>9.9600000000000009</v>
      </c>
      <c r="N431" s="20">
        <v>7.04</v>
      </c>
      <c r="AE431">
        <f t="shared" si="6"/>
        <v>2001</v>
      </c>
    </row>
    <row r="432" spans="1:31" x14ac:dyDescent="0.25">
      <c r="A432" s="7">
        <v>429</v>
      </c>
      <c r="B432" s="8">
        <v>36979</v>
      </c>
      <c r="C432" t="s">
        <v>3</v>
      </c>
      <c r="D432" t="s">
        <v>115</v>
      </c>
      <c r="E432" t="s">
        <v>9</v>
      </c>
      <c r="F432" t="s">
        <v>232</v>
      </c>
      <c r="G432" t="s">
        <v>17</v>
      </c>
      <c r="H432" s="135" t="s">
        <v>1518</v>
      </c>
      <c r="I432" t="s">
        <v>1454</v>
      </c>
      <c r="J432" s="20">
        <v>11</v>
      </c>
      <c r="K432" s="20" t="s">
        <v>1465</v>
      </c>
      <c r="L432" t="s">
        <v>1466</v>
      </c>
      <c r="M432" s="20">
        <v>2.75</v>
      </c>
      <c r="N432" s="20">
        <v>2.75</v>
      </c>
      <c r="AE432">
        <f t="shared" si="6"/>
        <v>2001</v>
      </c>
    </row>
    <row r="433" spans="1:31" x14ac:dyDescent="0.25">
      <c r="A433" s="7">
        <v>430</v>
      </c>
      <c r="B433" s="8">
        <v>36979</v>
      </c>
      <c r="C433" t="s">
        <v>3</v>
      </c>
      <c r="D433" t="s">
        <v>69</v>
      </c>
      <c r="E433" t="s">
        <v>9</v>
      </c>
      <c r="F433" t="s">
        <v>242</v>
      </c>
      <c r="G433" t="s">
        <v>17</v>
      </c>
      <c r="H433" s="135" t="s">
        <v>1490</v>
      </c>
      <c r="I433" t="s">
        <v>1454</v>
      </c>
      <c r="J433" s="20">
        <v>15</v>
      </c>
      <c r="K433" s="20" t="s">
        <v>9</v>
      </c>
      <c r="L433" t="s">
        <v>1463</v>
      </c>
      <c r="M433" s="20">
        <v>3.6</v>
      </c>
      <c r="N433" s="20">
        <v>4.9000000000000004</v>
      </c>
      <c r="AE433">
        <f t="shared" si="6"/>
        <v>2001</v>
      </c>
    </row>
    <row r="434" spans="1:31" x14ac:dyDescent="0.25">
      <c r="A434" s="7">
        <v>431</v>
      </c>
      <c r="B434" s="8">
        <v>36979</v>
      </c>
      <c r="C434" t="s">
        <v>3</v>
      </c>
      <c r="D434" t="s">
        <v>251</v>
      </c>
      <c r="E434" t="s">
        <v>9</v>
      </c>
      <c r="F434" t="s">
        <v>242</v>
      </c>
      <c r="G434" t="s">
        <v>65</v>
      </c>
      <c r="H434" s="135" t="s">
        <v>1550</v>
      </c>
      <c r="I434" t="s">
        <v>1454</v>
      </c>
      <c r="J434" s="20">
        <v>21</v>
      </c>
      <c r="K434" s="20" t="s">
        <v>9</v>
      </c>
      <c r="L434" t="s">
        <v>1464</v>
      </c>
      <c r="M434" s="20">
        <v>4.62</v>
      </c>
      <c r="N434" s="20">
        <v>6.88</v>
      </c>
      <c r="AE434">
        <f t="shared" si="6"/>
        <v>2001</v>
      </c>
    </row>
    <row r="435" spans="1:31" x14ac:dyDescent="0.25">
      <c r="A435" s="7">
        <v>432</v>
      </c>
      <c r="B435" s="8">
        <v>36979</v>
      </c>
      <c r="C435" t="s">
        <v>3</v>
      </c>
      <c r="D435" t="s">
        <v>18</v>
      </c>
      <c r="E435" t="s">
        <v>9</v>
      </c>
      <c r="F435" t="s">
        <v>23</v>
      </c>
      <c r="G435" t="s">
        <v>24</v>
      </c>
      <c r="H435" s="135" t="s">
        <v>1555</v>
      </c>
      <c r="I435" t="s">
        <v>1454</v>
      </c>
      <c r="J435" s="20">
        <v>8</v>
      </c>
      <c r="K435" s="20" t="s">
        <v>9</v>
      </c>
      <c r="L435" t="s">
        <v>1464</v>
      </c>
      <c r="M435" s="20">
        <v>1.76</v>
      </c>
      <c r="N435" s="20">
        <v>3.24</v>
      </c>
      <c r="AE435">
        <f t="shared" si="6"/>
        <v>2001</v>
      </c>
    </row>
    <row r="436" spans="1:31" x14ac:dyDescent="0.25">
      <c r="A436" s="7">
        <v>433</v>
      </c>
      <c r="B436" s="8">
        <v>36980</v>
      </c>
      <c r="C436" t="s">
        <v>3</v>
      </c>
      <c r="D436" t="s">
        <v>43</v>
      </c>
      <c r="E436" t="s">
        <v>9</v>
      </c>
      <c r="F436" t="s">
        <v>252</v>
      </c>
      <c r="G436" t="s">
        <v>14</v>
      </c>
      <c r="H436" s="135" t="s">
        <v>1496</v>
      </c>
      <c r="I436" t="s">
        <v>1454</v>
      </c>
      <c r="J436" s="20">
        <v>18</v>
      </c>
      <c r="K436" s="20" t="s">
        <v>3</v>
      </c>
      <c r="L436" t="s">
        <v>1464</v>
      </c>
      <c r="M436" s="20">
        <v>6.04</v>
      </c>
      <c r="N436" s="20">
        <v>3.96</v>
      </c>
      <c r="AE436">
        <f t="shared" si="6"/>
        <v>2001</v>
      </c>
    </row>
    <row r="437" spans="1:31" x14ac:dyDescent="0.25">
      <c r="A437" s="7">
        <v>434</v>
      </c>
      <c r="B437" s="8">
        <v>36980</v>
      </c>
      <c r="C437" t="s">
        <v>3</v>
      </c>
      <c r="D437" t="s">
        <v>178</v>
      </c>
      <c r="E437" t="s">
        <v>9</v>
      </c>
      <c r="F437" t="s">
        <v>235</v>
      </c>
      <c r="G437" t="s">
        <v>24</v>
      </c>
      <c r="H437" s="135" t="s">
        <v>1555</v>
      </c>
      <c r="I437" t="s">
        <v>1454</v>
      </c>
      <c r="J437" s="20">
        <v>10</v>
      </c>
      <c r="K437" s="20" t="s">
        <v>9</v>
      </c>
      <c r="L437" t="s">
        <v>1464</v>
      </c>
      <c r="M437" s="20">
        <v>2.2000000000000002</v>
      </c>
      <c r="N437" s="20">
        <v>3.8</v>
      </c>
      <c r="AE437">
        <f t="shared" si="6"/>
        <v>2001</v>
      </c>
    </row>
    <row r="438" spans="1:31" x14ac:dyDescent="0.25">
      <c r="A438" s="7">
        <v>435</v>
      </c>
      <c r="B438" s="8">
        <v>36981</v>
      </c>
      <c r="C438" t="s">
        <v>3</v>
      </c>
      <c r="D438" t="s">
        <v>53</v>
      </c>
      <c r="E438" t="s">
        <v>9</v>
      </c>
      <c r="F438" t="s">
        <v>53</v>
      </c>
      <c r="G438" t="s">
        <v>14</v>
      </c>
      <c r="H438" s="135" t="s">
        <v>1530</v>
      </c>
      <c r="I438" t="s">
        <v>1455</v>
      </c>
      <c r="J438" s="20">
        <v>7</v>
      </c>
      <c r="K438" s="20" t="s">
        <v>1465</v>
      </c>
      <c r="L438" t="s">
        <v>1466</v>
      </c>
      <c r="M438" s="20">
        <v>0.875</v>
      </c>
      <c r="N438" s="20">
        <v>0.875</v>
      </c>
      <c r="AE438">
        <f t="shared" si="6"/>
        <v>2001</v>
      </c>
    </row>
    <row r="439" spans="1:31" x14ac:dyDescent="0.25">
      <c r="A439" s="7">
        <v>436</v>
      </c>
      <c r="B439" s="8">
        <v>36981</v>
      </c>
      <c r="C439" t="s">
        <v>3</v>
      </c>
      <c r="D439" t="s">
        <v>223</v>
      </c>
      <c r="E439" t="s">
        <v>9</v>
      </c>
      <c r="F439" t="s">
        <v>43</v>
      </c>
      <c r="G439" t="s">
        <v>14</v>
      </c>
      <c r="H439" s="135" t="s">
        <v>1567</v>
      </c>
      <c r="I439" t="s">
        <v>1455</v>
      </c>
      <c r="J439" s="20">
        <v>21</v>
      </c>
      <c r="K439" s="20" t="s">
        <v>9</v>
      </c>
      <c r="L439" t="s">
        <v>1463</v>
      </c>
      <c r="M439" s="20">
        <v>2.52</v>
      </c>
      <c r="N439" s="20">
        <v>3.23</v>
      </c>
      <c r="AE439">
        <f t="shared" si="6"/>
        <v>2001</v>
      </c>
    </row>
    <row r="440" spans="1:31" x14ac:dyDescent="0.25">
      <c r="A440" s="7">
        <v>437</v>
      </c>
      <c r="B440" s="8">
        <v>36981</v>
      </c>
      <c r="C440" t="s">
        <v>3</v>
      </c>
      <c r="D440" s="16" t="s">
        <v>35</v>
      </c>
      <c r="E440" t="s">
        <v>9</v>
      </c>
      <c r="F440" t="s">
        <v>170</v>
      </c>
      <c r="G440" t="s">
        <v>65</v>
      </c>
      <c r="H440" s="135" t="s">
        <v>1511</v>
      </c>
      <c r="I440" t="s">
        <v>1454</v>
      </c>
      <c r="J440" s="20">
        <v>18</v>
      </c>
      <c r="K440" s="20" t="s">
        <v>3</v>
      </c>
      <c r="L440" t="s">
        <v>1464</v>
      </c>
      <c r="M440" s="20">
        <v>6.04</v>
      </c>
      <c r="N440" s="20">
        <v>3.96</v>
      </c>
      <c r="AE440">
        <f t="shared" si="6"/>
        <v>2001</v>
      </c>
    </row>
    <row r="441" spans="1:31" x14ac:dyDescent="0.25">
      <c r="A441" s="7">
        <v>438</v>
      </c>
      <c r="B441" s="8">
        <v>36982</v>
      </c>
      <c r="C441" t="s">
        <v>3</v>
      </c>
      <c r="D441" t="s">
        <v>18</v>
      </c>
      <c r="E441" t="s">
        <v>9</v>
      </c>
      <c r="F441" t="s">
        <v>170</v>
      </c>
      <c r="G441" t="s">
        <v>14</v>
      </c>
      <c r="H441" s="135" t="s">
        <v>1491</v>
      </c>
      <c r="I441" t="s">
        <v>1454</v>
      </c>
      <c r="J441" s="20">
        <v>23</v>
      </c>
      <c r="K441" s="20" t="s">
        <v>3</v>
      </c>
      <c r="L441" t="s">
        <v>1464</v>
      </c>
      <c r="M441" s="20">
        <v>7.4399999999999995</v>
      </c>
      <c r="N441" s="20">
        <v>5.0600000000000005</v>
      </c>
      <c r="AE441">
        <f t="shared" si="6"/>
        <v>2001</v>
      </c>
    </row>
    <row r="442" spans="1:31" x14ac:dyDescent="0.25">
      <c r="A442" s="7">
        <v>439</v>
      </c>
      <c r="B442" s="8">
        <v>36982</v>
      </c>
      <c r="C442" t="s">
        <v>3</v>
      </c>
      <c r="D442" t="s">
        <v>253</v>
      </c>
      <c r="E442" t="s">
        <v>9</v>
      </c>
      <c r="F442" t="s">
        <v>118</v>
      </c>
      <c r="G442" t="s">
        <v>14</v>
      </c>
      <c r="H442" s="135" t="s">
        <v>1516</v>
      </c>
      <c r="I442" t="s">
        <v>1455</v>
      </c>
      <c r="J442" s="20">
        <v>12</v>
      </c>
      <c r="K442" s="20" t="s">
        <v>9</v>
      </c>
      <c r="L442" t="s">
        <v>1464</v>
      </c>
      <c r="M442" s="20">
        <v>1.32</v>
      </c>
      <c r="N442" s="20">
        <v>2.1799999999999997</v>
      </c>
      <c r="AE442">
        <f t="shared" si="6"/>
        <v>2001</v>
      </c>
    </row>
    <row r="443" spans="1:31" x14ac:dyDescent="0.25">
      <c r="A443" s="7">
        <v>440</v>
      </c>
      <c r="B443" s="8">
        <v>36982</v>
      </c>
      <c r="C443" t="s">
        <v>3</v>
      </c>
      <c r="D443" t="s">
        <v>203</v>
      </c>
      <c r="E443" t="s">
        <v>9</v>
      </c>
      <c r="F443" t="s">
        <v>204</v>
      </c>
      <c r="G443" t="s">
        <v>14</v>
      </c>
      <c r="H443" s="135" t="s">
        <v>1501</v>
      </c>
      <c r="I443" t="s">
        <v>1454</v>
      </c>
      <c r="J443" s="20">
        <v>149</v>
      </c>
      <c r="K443" s="20" t="s">
        <v>9</v>
      </c>
      <c r="L443" t="s">
        <v>1464</v>
      </c>
      <c r="M443" s="20">
        <v>32.78</v>
      </c>
      <c r="N443" s="20">
        <v>42.72</v>
      </c>
      <c r="AE443">
        <f t="shared" si="6"/>
        <v>2001</v>
      </c>
    </row>
    <row r="444" spans="1:31" x14ac:dyDescent="0.25">
      <c r="A444" s="7">
        <v>441</v>
      </c>
      <c r="B444" s="8">
        <v>36982</v>
      </c>
      <c r="C444" t="s">
        <v>3</v>
      </c>
      <c r="D444" t="s">
        <v>29</v>
      </c>
      <c r="E444" t="s">
        <v>9</v>
      </c>
      <c r="F444" t="s">
        <v>10</v>
      </c>
      <c r="G444" t="s">
        <v>17</v>
      </c>
      <c r="H444" s="135" t="s">
        <v>1570</v>
      </c>
      <c r="I444" t="s">
        <v>1456</v>
      </c>
      <c r="J444" s="20">
        <v>27</v>
      </c>
      <c r="K444" s="20" t="s">
        <v>3</v>
      </c>
      <c r="L444" t="s">
        <v>1464</v>
      </c>
      <c r="M444" s="20">
        <v>8.56</v>
      </c>
      <c r="N444" s="20">
        <v>5.9399999999999995</v>
      </c>
      <c r="O444" t="s">
        <v>3</v>
      </c>
      <c r="P444" s="13" t="s">
        <v>53</v>
      </c>
      <c r="Q444" t="s">
        <v>9</v>
      </c>
      <c r="R444" t="s">
        <v>30</v>
      </c>
      <c r="S444" t="s">
        <v>1465</v>
      </c>
      <c r="U444" t="s">
        <v>1465</v>
      </c>
      <c r="W444" t="s">
        <v>1465</v>
      </c>
      <c r="Y444" t="s">
        <v>1465</v>
      </c>
      <c r="AA444" t="s">
        <v>1465</v>
      </c>
      <c r="AC444" t="s">
        <v>1465</v>
      </c>
      <c r="AE444">
        <f t="shared" si="6"/>
        <v>2001</v>
      </c>
    </row>
    <row r="445" spans="1:31" x14ac:dyDescent="0.25">
      <c r="A445" s="7">
        <v>442</v>
      </c>
      <c r="B445" s="8">
        <v>36982</v>
      </c>
      <c r="C445" t="s">
        <v>3</v>
      </c>
      <c r="D445" t="s">
        <v>29</v>
      </c>
      <c r="E445" t="s">
        <v>9</v>
      </c>
      <c r="F445" t="s">
        <v>254</v>
      </c>
      <c r="G445" t="s">
        <v>17</v>
      </c>
      <c r="H445" s="135" t="s">
        <v>1496</v>
      </c>
      <c r="I445" t="s">
        <v>1454</v>
      </c>
      <c r="J445" s="20">
        <v>39</v>
      </c>
      <c r="K445" s="20" t="s">
        <v>3</v>
      </c>
      <c r="L445" t="s">
        <v>1464</v>
      </c>
      <c r="M445" s="20">
        <v>11.92</v>
      </c>
      <c r="N445" s="20">
        <v>8.58</v>
      </c>
      <c r="AE445">
        <f t="shared" si="6"/>
        <v>2001</v>
      </c>
    </row>
    <row r="446" spans="1:31" x14ac:dyDescent="0.25">
      <c r="A446" s="7">
        <v>443</v>
      </c>
      <c r="B446" s="8">
        <v>36982</v>
      </c>
      <c r="C446" t="s">
        <v>3</v>
      </c>
      <c r="D446" t="s">
        <v>213</v>
      </c>
      <c r="E446" t="s">
        <v>9</v>
      </c>
      <c r="F446" t="s">
        <v>186</v>
      </c>
      <c r="G446" t="s">
        <v>24</v>
      </c>
      <c r="H446" s="135" t="s">
        <v>1555</v>
      </c>
      <c r="I446" t="s">
        <v>1454</v>
      </c>
      <c r="J446" s="20">
        <v>10</v>
      </c>
      <c r="K446" s="20" t="s">
        <v>9</v>
      </c>
      <c r="L446" t="s">
        <v>1463</v>
      </c>
      <c r="M446" s="20">
        <v>2.4</v>
      </c>
      <c r="N446" s="20">
        <v>3.6</v>
      </c>
      <c r="AE446">
        <f t="shared" si="6"/>
        <v>2001</v>
      </c>
    </row>
    <row r="447" spans="1:31" x14ac:dyDescent="0.25">
      <c r="A447" s="7">
        <v>444</v>
      </c>
      <c r="B447" s="8">
        <v>36982</v>
      </c>
      <c r="C447" t="s">
        <v>3</v>
      </c>
      <c r="D447" t="s">
        <v>106</v>
      </c>
      <c r="E447" t="s">
        <v>9</v>
      </c>
      <c r="F447" t="s">
        <v>214</v>
      </c>
      <c r="G447" t="s">
        <v>24</v>
      </c>
      <c r="H447" s="135" t="s">
        <v>1555</v>
      </c>
      <c r="I447" t="s">
        <v>1454</v>
      </c>
      <c r="J447" s="20">
        <v>10</v>
      </c>
      <c r="K447" s="20" t="s">
        <v>3</v>
      </c>
      <c r="L447" t="s">
        <v>1464</v>
      </c>
      <c r="M447" s="20">
        <v>3.8</v>
      </c>
      <c r="N447" s="20">
        <v>2.2000000000000002</v>
      </c>
      <c r="AE447">
        <f t="shared" si="6"/>
        <v>2001</v>
      </c>
    </row>
    <row r="448" spans="1:31" x14ac:dyDescent="0.25">
      <c r="A448" s="7">
        <v>445</v>
      </c>
      <c r="B448" s="8">
        <v>36982</v>
      </c>
      <c r="C448" t="s">
        <v>3</v>
      </c>
      <c r="D448" t="s">
        <v>39</v>
      </c>
      <c r="E448" t="s">
        <v>9</v>
      </c>
      <c r="F448" t="s">
        <v>57</v>
      </c>
      <c r="G448" t="s">
        <v>24</v>
      </c>
      <c r="H448" s="135" t="s">
        <v>1497</v>
      </c>
      <c r="I448" t="s">
        <v>1454</v>
      </c>
      <c r="J448" s="20">
        <v>22</v>
      </c>
      <c r="K448" s="20" t="s">
        <v>3</v>
      </c>
      <c r="L448" t="s">
        <v>1464</v>
      </c>
      <c r="M448" s="20">
        <v>7.16</v>
      </c>
      <c r="N448" s="20">
        <v>4.84</v>
      </c>
      <c r="AE448">
        <f t="shared" si="6"/>
        <v>2001</v>
      </c>
    </row>
    <row r="449" spans="1:31" x14ac:dyDescent="0.25">
      <c r="A449" s="7">
        <v>446</v>
      </c>
      <c r="B449" s="8">
        <v>36984</v>
      </c>
      <c r="C449" t="s">
        <v>3</v>
      </c>
      <c r="D449" t="s">
        <v>237</v>
      </c>
      <c r="E449" t="s">
        <v>9</v>
      </c>
      <c r="F449" t="s">
        <v>186</v>
      </c>
      <c r="G449" t="s">
        <v>65</v>
      </c>
      <c r="H449" s="135" t="s">
        <v>1511</v>
      </c>
      <c r="I449" t="s">
        <v>1454</v>
      </c>
      <c r="J449" s="20">
        <v>15</v>
      </c>
      <c r="K449" s="20" t="s">
        <v>3</v>
      </c>
      <c r="L449" t="s">
        <v>1464</v>
      </c>
      <c r="M449" s="20">
        <v>5.2</v>
      </c>
      <c r="N449" s="20">
        <v>3.3</v>
      </c>
      <c r="AE449">
        <f t="shared" si="6"/>
        <v>2001</v>
      </c>
    </row>
    <row r="450" spans="1:31" x14ac:dyDescent="0.25">
      <c r="A450" s="7">
        <v>447</v>
      </c>
      <c r="B450" s="8">
        <v>36984</v>
      </c>
      <c r="C450" t="s">
        <v>3</v>
      </c>
      <c r="D450" t="s">
        <v>152</v>
      </c>
      <c r="E450" t="s">
        <v>9</v>
      </c>
      <c r="F450" t="s">
        <v>76</v>
      </c>
      <c r="G450" t="s">
        <v>14</v>
      </c>
      <c r="H450" s="135" t="s">
        <v>1496</v>
      </c>
      <c r="I450" t="s">
        <v>1455</v>
      </c>
      <c r="J450" s="20">
        <v>12</v>
      </c>
      <c r="K450" s="20" t="s">
        <v>3</v>
      </c>
      <c r="L450" t="s">
        <v>1464</v>
      </c>
      <c r="M450" s="20">
        <v>2.1799999999999997</v>
      </c>
      <c r="N450" s="20">
        <v>1.32</v>
      </c>
      <c r="AE450">
        <f t="shared" si="6"/>
        <v>2001</v>
      </c>
    </row>
    <row r="451" spans="1:31" x14ac:dyDescent="0.25">
      <c r="A451" s="7">
        <v>448</v>
      </c>
      <c r="B451" s="8">
        <v>36984</v>
      </c>
      <c r="C451" t="s">
        <v>3</v>
      </c>
      <c r="D451" t="s">
        <v>51</v>
      </c>
      <c r="E451" t="s">
        <v>9</v>
      </c>
      <c r="F451" t="s">
        <v>253</v>
      </c>
      <c r="G451" t="s">
        <v>14</v>
      </c>
      <c r="H451" s="135" t="s">
        <v>1496</v>
      </c>
      <c r="I451" t="s">
        <v>1454</v>
      </c>
      <c r="J451" s="20">
        <v>112</v>
      </c>
      <c r="K451" s="20" t="s">
        <v>3</v>
      </c>
      <c r="L451" t="s">
        <v>1464</v>
      </c>
      <c r="M451" s="20">
        <v>32.36</v>
      </c>
      <c r="N451" s="20">
        <v>24.64</v>
      </c>
      <c r="AE451">
        <f t="shared" si="6"/>
        <v>2001</v>
      </c>
    </row>
    <row r="452" spans="1:31" x14ac:dyDescent="0.25">
      <c r="A452" s="7">
        <v>449</v>
      </c>
      <c r="B452" s="8">
        <v>36984</v>
      </c>
      <c r="C452" t="s">
        <v>3</v>
      </c>
      <c r="D452" t="s">
        <v>244</v>
      </c>
      <c r="E452" t="s">
        <v>9</v>
      </c>
      <c r="F452" t="s">
        <v>216</v>
      </c>
      <c r="G452" t="s">
        <v>24</v>
      </c>
      <c r="H452" s="135" t="s">
        <v>1494</v>
      </c>
      <c r="I452" t="s">
        <v>1454</v>
      </c>
      <c r="J452" s="20">
        <v>34</v>
      </c>
      <c r="K452" s="20" t="s">
        <v>9</v>
      </c>
      <c r="L452" t="s">
        <v>1464</v>
      </c>
      <c r="M452" s="20">
        <v>7.48</v>
      </c>
      <c r="N452" s="20">
        <v>10.52</v>
      </c>
      <c r="AE452">
        <f t="shared" ref="AE452:AE515" si="7">YEAR(B452)</f>
        <v>2001</v>
      </c>
    </row>
    <row r="453" spans="1:31" x14ac:dyDescent="0.25">
      <c r="A453" s="7">
        <v>450</v>
      </c>
      <c r="B453" s="8">
        <v>36985</v>
      </c>
      <c r="C453" t="s">
        <v>3</v>
      </c>
      <c r="D453" t="s">
        <v>251</v>
      </c>
      <c r="E453" t="s">
        <v>9</v>
      </c>
      <c r="F453" t="s">
        <v>255</v>
      </c>
      <c r="G453" t="s">
        <v>14</v>
      </c>
      <c r="H453" s="135" t="s">
        <v>1567</v>
      </c>
      <c r="I453" t="s">
        <v>1454</v>
      </c>
      <c r="J453" s="20">
        <v>21</v>
      </c>
      <c r="K453" s="20" t="s">
        <v>3</v>
      </c>
      <c r="L453" t="s">
        <v>1464</v>
      </c>
      <c r="M453" s="20">
        <v>6.88</v>
      </c>
      <c r="N453" s="20">
        <v>4.62</v>
      </c>
      <c r="AE453">
        <f t="shared" si="7"/>
        <v>2001</v>
      </c>
    </row>
    <row r="454" spans="1:31" x14ac:dyDescent="0.25">
      <c r="A454" s="7">
        <v>451</v>
      </c>
      <c r="B454" s="8">
        <v>36985</v>
      </c>
      <c r="C454" t="s">
        <v>3</v>
      </c>
      <c r="D454" t="s">
        <v>51</v>
      </c>
      <c r="E454" t="s">
        <v>9</v>
      </c>
      <c r="F454" t="s">
        <v>26</v>
      </c>
      <c r="G454" t="s">
        <v>14</v>
      </c>
      <c r="H454" s="135" t="s">
        <v>1522</v>
      </c>
      <c r="I454" t="s">
        <v>1454</v>
      </c>
      <c r="J454" s="20">
        <v>12</v>
      </c>
      <c r="K454" s="20" t="s">
        <v>9</v>
      </c>
      <c r="L454" t="s">
        <v>1464</v>
      </c>
      <c r="M454" s="20">
        <v>2.64</v>
      </c>
      <c r="N454" s="20">
        <v>4.3599999999999994</v>
      </c>
      <c r="AE454">
        <f t="shared" si="7"/>
        <v>2001</v>
      </c>
    </row>
    <row r="455" spans="1:31" x14ac:dyDescent="0.25">
      <c r="A455" s="7">
        <v>452</v>
      </c>
      <c r="B455" s="8">
        <v>36985</v>
      </c>
      <c r="C455" t="s">
        <v>3</v>
      </c>
      <c r="D455" t="s">
        <v>135</v>
      </c>
      <c r="E455" t="s">
        <v>9</v>
      </c>
      <c r="F455" s="15" t="s">
        <v>28</v>
      </c>
      <c r="G455" t="s">
        <v>17</v>
      </c>
      <c r="H455" s="135" t="s">
        <v>1502</v>
      </c>
      <c r="I455" t="s">
        <v>1454</v>
      </c>
      <c r="J455" s="20">
        <v>32</v>
      </c>
      <c r="K455" s="20" t="s">
        <v>9</v>
      </c>
      <c r="L455" t="s">
        <v>1464</v>
      </c>
      <c r="M455" s="20">
        <v>7.04</v>
      </c>
      <c r="N455" s="20">
        <v>9.9600000000000009</v>
      </c>
      <c r="AE455">
        <f t="shared" si="7"/>
        <v>2001</v>
      </c>
    </row>
    <row r="456" spans="1:31" x14ac:dyDescent="0.25">
      <c r="A456" s="7">
        <v>453</v>
      </c>
      <c r="B456" s="8">
        <v>36985</v>
      </c>
      <c r="C456" t="s">
        <v>3</v>
      </c>
      <c r="D456" t="s">
        <v>256</v>
      </c>
      <c r="E456" t="s">
        <v>9</v>
      </c>
      <c r="F456" t="s">
        <v>89</v>
      </c>
      <c r="G456" t="s">
        <v>24</v>
      </c>
      <c r="H456" s="135" t="s">
        <v>1497</v>
      </c>
      <c r="I456" t="s">
        <v>1455</v>
      </c>
      <c r="J456" s="20">
        <v>25</v>
      </c>
      <c r="K456" s="20" t="s">
        <v>9</v>
      </c>
      <c r="L456" t="s">
        <v>1464</v>
      </c>
      <c r="M456" s="20">
        <v>2.75</v>
      </c>
      <c r="N456" s="20">
        <v>4</v>
      </c>
      <c r="AE456">
        <f t="shared" si="7"/>
        <v>2001</v>
      </c>
    </row>
    <row r="457" spans="1:31" x14ac:dyDescent="0.25">
      <c r="A457" s="7">
        <v>454</v>
      </c>
      <c r="B457" s="8">
        <v>36986</v>
      </c>
      <c r="C457" t="s">
        <v>3</v>
      </c>
      <c r="D457" t="s">
        <v>165</v>
      </c>
      <c r="E457" t="s">
        <v>9</v>
      </c>
      <c r="F457" t="s">
        <v>210</v>
      </c>
      <c r="G457" t="s">
        <v>17</v>
      </c>
      <c r="H457" s="135" t="s">
        <v>1500</v>
      </c>
      <c r="I457" t="s">
        <v>1454</v>
      </c>
      <c r="J457" s="20">
        <v>49</v>
      </c>
      <c r="K457" s="20" t="s">
        <v>3</v>
      </c>
      <c r="L457" t="s">
        <v>1464</v>
      </c>
      <c r="M457" s="20">
        <v>14.72</v>
      </c>
      <c r="N457" s="20">
        <v>10.78</v>
      </c>
      <c r="AE457">
        <f t="shared" si="7"/>
        <v>2001</v>
      </c>
    </row>
    <row r="458" spans="1:31" x14ac:dyDescent="0.25">
      <c r="A458" s="7">
        <v>455</v>
      </c>
      <c r="B458" s="8">
        <v>36986</v>
      </c>
      <c r="C458" t="s">
        <v>3</v>
      </c>
      <c r="D458" t="s">
        <v>257</v>
      </c>
      <c r="E458" t="s">
        <v>9</v>
      </c>
      <c r="F458" t="s">
        <v>108</v>
      </c>
      <c r="G458" t="s">
        <v>65</v>
      </c>
      <c r="H458" s="135" t="s">
        <v>1519</v>
      </c>
      <c r="I458" t="s">
        <v>1454</v>
      </c>
      <c r="J458" s="20">
        <v>78</v>
      </c>
      <c r="K458" s="20" t="s">
        <v>9</v>
      </c>
      <c r="L458" t="s">
        <v>1464</v>
      </c>
      <c r="M458" s="20">
        <v>17.16</v>
      </c>
      <c r="N458" s="20">
        <v>22.84</v>
      </c>
      <c r="AE458">
        <f t="shared" si="7"/>
        <v>2001</v>
      </c>
    </row>
    <row r="459" spans="1:31" x14ac:dyDescent="0.25">
      <c r="A459" s="7">
        <v>456</v>
      </c>
      <c r="B459" s="8">
        <v>36986</v>
      </c>
      <c r="C459" t="s">
        <v>3</v>
      </c>
      <c r="D459" t="s">
        <v>251</v>
      </c>
      <c r="E459" t="s">
        <v>9</v>
      </c>
      <c r="F459" t="s">
        <v>258</v>
      </c>
      <c r="G459" t="s">
        <v>65</v>
      </c>
      <c r="H459" s="135" t="s">
        <v>1571</v>
      </c>
      <c r="I459" t="s">
        <v>1454</v>
      </c>
      <c r="J459" s="20">
        <v>37</v>
      </c>
      <c r="K459" s="20" t="s">
        <v>3</v>
      </c>
      <c r="L459" t="s">
        <v>1464</v>
      </c>
      <c r="M459" s="20">
        <v>11.36</v>
      </c>
      <c r="N459" s="20">
        <v>8.14</v>
      </c>
      <c r="AE459">
        <f t="shared" si="7"/>
        <v>2001</v>
      </c>
    </row>
    <row r="460" spans="1:31" x14ac:dyDescent="0.25">
      <c r="A460" s="7">
        <v>457</v>
      </c>
      <c r="B460" s="8">
        <v>36986</v>
      </c>
      <c r="C460" t="s">
        <v>3</v>
      </c>
      <c r="D460" t="s">
        <v>145</v>
      </c>
      <c r="E460" t="s">
        <v>9</v>
      </c>
      <c r="F460" t="s">
        <v>159</v>
      </c>
      <c r="G460" t="s">
        <v>17</v>
      </c>
      <c r="H460" s="135" t="s">
        <v>1496</v>
      </c>
      <c r="I460" t="s">
        <v>1454</v>
      </c>
      <c r="J460" s="20">
        <v>29</v>
      </c>
      <c r="K460" s="20" t="s">
        <v>3</v>
      </c>
      <c r="L460" t="s">
        <v>1464</v>
      </c>
      <c r="M460" s="20">
        <v>9.1199999999999992</v>
      </c>
      <c r="N460" s="20">
        <v>6.38</v>
      </c>
      <c r="AE460">
        <f t="shared" si="7"/>
        <v>2001</v>
      </c>
    </row>
    <row r="461" spans="1:31" x14ac:dyDescent="0.25">
      <c r="A461" s="7">
        <v>458</v>
      </c>
      <c r="B461" s="8">
        <v>36986</v>
      </c>
      <c r="C461" t="s">
        <v>3</v>
      </c>
      <c r="D461" t="s">
        <v>165</v>
      </c>
      <c r="E461" t="s">
        <v>9</v>
      </c>
      <c r="F461" t="s">
        <v>121</v>
      </c>
      <c r="G461" t="s">
        <v>65</v>
      </c>
      <c r="H461" s="135" t="s">
        <v>1496</v>
      </c>
      <c r="I461" t="s">
        <v>1454</v>
      </c>
      <c r="J461" s="20">
        <v>34</v>
      </c>
      <c r="K461" s="20" t="s">
        <v>3</v>
      </c>
      <c r="L461" t="s">
        <v>1464</v>
      </c>
      <c r="M461" s="20">
        <v>10.52</v>
      </c>
      <c r="N461" s="20">
        <v>7.48</v>
      </c>
      <c r="AE461">
        <f t="shared" si="7"/>
        <v>2001</v>
      </c>
    </row>
    <row r="462" spans="1:31" x14ac:dyDescent="0.25">
      <c r="A462" s="7">
        <v>459</v>
      </c>
      <c r="B462" s="8">
        <v>36986</v>
      </c>
      <c r="C462" t="s">
        <v>3</v>
      </c>
      <c r="D462" t="s">
        <v>54</v>
      </c>
      <c r="E462" t="s">
        <v>9</v>
      </c>
      <c r="F462" t="s">
        <v>179</v>
      </c>
      <c r="G462" t="s">
        <v>24</v>
      </c>
      <c r="H462" s="135" t="s">
        <v>1555</v>
      </c>
      <c r="I462" t="s">
        <v>1455</v>
      </c>
      <c r="J462" s="20">
        <v>10</v>
      </c>
      <c r="K462" s="20" t="s">
        <v>1465</v>
      </c>
      <c r="L462" t="s">
        <v>1466</v>
      </c>
      <c r="M462" s="20">
        <v>1.25</v>
      </c>
      <c r="N462" s="20">
        <v>1.25</v>
      </c>
      <c r="AE462">
        <f t="shared" si="7"/>
        <v>2001</v>
      </c>
    </row>
    <row r="463" spans="1:31" x14ac:dyDescent="0.25">
      <c r="A463" s="7">
        <v>460</v>
      </c>
      <c r="B463" s="8">
        <v>36986</v>
      </c>
      <c r="C463" t="s">
        <v>3</v>
      </c>
      <c r="D463" t="s">
        <v>258</v>
      </c>
      <c r="E463" t="s">
        <v>9</v>
      </c>
      <c r="F463" t="s">
        <v>242</v>
      </c>
      <c r="G463" t="s">
        <v>24</v>
      </c>
      <c r="H463" s="135" t="s">
        <v>1521</v>
      </c>
      <c r="I463" t="s">
        <v>1455</v>
      </c>
      <c r="J463" s="20">
        <v>21</v>
      </c>
      <c r="K463" s="20" t="s">
        <v>9</v>
      </c>
      <c r="L463" t="s">
        <v>1464</v>
      </c>
      <c r="M463" s="20">
        <v>2.31</v>
      </c>
      <c r="N463" s="20">
        <v>3.44</v>
      </c>
      <c r="AE463">
        <f t="shared" si="7"/>
        <v>2001</v>
      </c>
    </row>
    <row r="464" spans="1:31" x14ac:dyDescent="0.25">
      <c r="A464" s="7">
        <v>461</v>
      </c>
      <c r="B464" s="8">
        <v>36986</v>
      </c>
      <c r="C464" t="s">
        <v>3</v>
      </c>
      <c r="D464" t="s">
        <v>165</v>
      </c>
      <c r="E464" t="s">
        <v>9</v>
      </c>
      <c r="F464" t="s">
        <v>254</v>
      </c>
      <c r="G464" t="s">
        <v>24</v>
      </c>
      <c r="H464" s="136" t="s">
        <v>1496</v>
      </c>
      <c r="I464" t="s">
        <v>1454</v>
      </c>
      <c r="J464" s="20">
        <v>7</v>
      </c>
      <c r="K464" s="20" t="s">
        <v>3</v>
      </c>
      <c r="L464" t="s">
        <v>1464</v>
      </c>
      <c r="M464" s="20">
        <v>2.96</v>
      </c>
      <c r="N464" s="20">
        <v>1.54</v>
      </c>
      <c r="AE464">
        <f t="shared" si="7"/>
        <v>2001</v>
      </c>
    </row>
    <row r="465" spans="1:31" x14ac:dyDescent="0.25">
      <c r="A465" s="7">
        <v>462</v>
      </c>
      <c r="B465" s="8">
        <v>36987</v>
      </c>
      <c r="C465" t="s">
        <v>3</v>
      </c>
      <c r="D465" t="s">
        <v>27</v>
      </c>
      <c r="E465" t="s">
        <v>9</v>
      </c>
      <c r="F465" t="s">
        <v>99</v>
      </c>
      <c r="G465" t="s">
        <v>11</v>
      </c>
      <c r="H465" s="135" t="s">
        <v>1509</v>
      </c>
      <c r="I465" t="s">
        <v>1454</v>
      </c>
      <c r="J465" s="20">
        <v>67</v>
      </c>
      <c r="K465" s="20" t="s">
        <v>3</v>
      </c>
      <c r="L465" t="s">
        <v>1464</v>
      </c>
      <c r="M465" s="20">
        <v>19.759999999999998</v>
      </c>
      <c r="N465" s="20">
        <v>14.74</v>
      </c>
      <c r="AE465">
        <f t="shared" si="7"/>
        <v>2001</v>
      </c>
    </row>
    <row r="466" spans="1:31" x14ac:dyDescent="0.25">
      <c r="A466" s="7">
        <v>463</v>
      </c>
      <c r="B466" s="8">
        <v>36987</v>
      </c>
      <c r="C466" t="s">
        <v>3</v>
      </c>
      <c r="D466" t="s">
        <v>27</v>
      </c>
      <c r="E466" t="s">
        <v>9</v>
      </c>
      <c r="F466" t="s">
        <v>37</v>
      </c>
      <c r="G466" t="s">
        <v>17</v>
      </c>
      <c r="H466" s="135" t="s">
        <v>1500</v>
      </c>
      <c r="I466" t="s">
        <v>1454</v>
      </c>
      <c r="J466" s="20">
        <v>49</v>
      </c>
      <c r="K466" s="20" t="s">
        <v>3</v>
      </c>
      <c r="L466" t="s">
        <v>1464</v>
      </c>
      <c r="M466" s="20">
        <v>14.72</v>
      </c>
      <c r="N466" s="20">
        <v>10.78</v>
      </c>
      <c r="AE466">
        <f t="shared" si="7"/>
        <v>2001</v>
      </c>
    </row>
    <row r="467" spans="1:31" x14ac:dyDescent="0.25">
      <c r="A467" s="7">
        <v>464</v>
      </c>
      <c r="B467" s="8">
        <v>36987</v>
      </c>
      <c r="C467" t="s">
        <v>3</v>
      </c>
      <c r="D467" t="s">
        <v>47</v>
      </c>
      <c r="E467" t="s">
        <v>9</v>
      </c>
      <c r="F467" t="s">
        <v>19</v>
      </c>
      <c r="G467" t="s">
        <v>14</v>
      </c>
      <c r="H467" s="135" t="s">
        <v>1567</v>
      </c>
      <c r="I467" t="s">
        <v>1454</v>
      </c>
      <c r="J467" s="20">
        <v>21</v>
      </c>
      <c r="K467" s="20" t="s">
        <v>3</v>
      </c>
      <c r="L467" t="s">
        <v>1464</v>
      </c>
      <c r="M467" s="20">
        <v>6.88</v>
      </c>
      <c r="N467" s="20">
        <v>4.62</v>
      </c>
      <c r="AE467">
        <f t="shared" si="7"/>
        <v>2001</v>
      </c>
    </row>
    <row r="468" spans="1:31" x14ac:dyDescent="0.25">
      <c r="A468" s="7">
        <v>465</v>
      </c>
      <c r="B468" s="8">
        <v>36987</v>
      </c>
      <c r="C468" t="s">
        <v>3</v>
      </c>
      <c r="D468" t="s">
        <v>47</v>
      </c>
      <c r="E468" t="s">
        <v>9</v>
      </c>
      <c r="F468" t="s">
        <v>246</v>
      </c>
      <c r="G468" t="s">
        <v>14</v>
      </c>
      <c r="H468" s="135" t="s">
        <v>1489</v>
      </c>
      <c r="I468" t="s">
        <v>1454</v>
      </c>
      <c r="J468" s="20">
        <v>12</v>
      </c>
      <c r="K468" s="20" t="s">
        <v>3</v>
      </c>
      <c r="L468" t="s">
        <v>1464</v>
      </c>
      <c r="M468" s="20">
        <v>4.3599999999999994</v>
      </c>
      <c r="N468" s="20">
        <v>2.64</v>
      </c>
      <c r="AE468">
        <f t="shared" si="7"/>
        <v>2001</v>
      </c>
    </row>
    <row r="469" spans="1:31" x14ac:dyDescent="0.25">
      <c r="A469" s="7">
        <v>466</v>
      </c>
      <c r="B469" s="8">
        <v>36988</v>
      </c>
      <c r="C469" t="s">
        <v>3</v>
      </c>
      <c r="D469" s="16" t="s">
        <v>35</v>
      </c>
      <c r="E469" t="s">
        <v>9</v>
      </c>
      <c r="F469" t="s">
        <v>30</v>
      </c>
      <c r="G469" t="s">
        <v>14</v>
      </c>
      <c r="H469" s="135" t="s">
        <v>1522</v>
      </c>
      <c r="I469" t="s">
        <v>1456</v>
      </c>
      <c r="J469" s="20">
        <v>12</v>
      </c>
      <c r="K469" s="20" t="s">
        <v>9</v>
      </c>
      <c r="L469" t="s">
        <v>1464</v>
      </c>
      <c r="M469" s="20">
        <v>2.64</v>
      </c>
      <c r="N469" s="20">
        <v>4.3599999999999994</v>
      </c>
      <c r="O469" t="s">
        <v>3</v>
      </c>
      <c r="P469" s="13" t="s">
        <v>156</v>
      </c>
      <c r="Q469" t="s">
        <v>9</v>
      </c>
      <c r="R469" t="s">
        <v>268</v>
      </c>
      <c r="S469" t="s">
        <v>9</v>
      </c>
      <c r="T469" t="s">
        <v>233</v>
      </c>
      <c r="U469" t="s">
        <v>1465</v>
      </c>
      <c r="W469" t="s">
        <v>1465</v>
      </c>
      <c r="Y469" t="s">
        <v>1465</v>
      </c>
      <c r="AA469" t="s">
        <v>1465</v>
      </c>
      <c r="AC469" t="s">
        <v>1465</v>
      </c>
      <c r="AE469">
        <f t="shared" si="7"/>
        <v>2001</v>
      </c>
    </row>
    <row r="470" spans="1:31" x14ac:dyDescent="0.25">
      <c r="A470" s="7">
        <v>467</v>
      </c>
      <c r="B470" s="8">
        <v>36988</v>
      </c>
      <c r="C470" t="s">
        <v>3</v>
      </c>
      <c r="D470" t="s">
        <v>236</v>
      </c>
      <c r="E470" t="s">
        <v>9</v>
      </c>
      <c r="F470" t="s">
        <v>259</v>
      </c>
      <c r="G470" t="s">
        <v>14</v>
      </c>
      <c r="H470" s="135" t="s">
        <v>1523</v>
      </c>
      <c r="I470" t="s">
        <v>1454</v>
      </c>
      <c r="J470" s="20">
        <v>6</v>
      </c>
      <c r="K470" s="20" t="s">
        <v>9</v>
      </c>
      <c r="L470" t="s">
        <v>1464</v>
      </c>
      <c r="M470" s="20">
        <v>1.32</v>
      </c>
      <c r="N470" s="20">
        <v>2.6799999999999997</v>
      </c>
      <c r="AE470">
        <f t="shared" si="7"/>
        <v>2001</v>
      </c>
    </row>
    <row r="471" spans="1:31" x14ac:dyDescent="0.25">
      <c r="A471" s="7">
        <v>468</v>
      </c>
      <c r="B471" s="8">
        <v>36988</v>
      </c>
      <c r="C471" t="s">
        <v>3</v>
      </c>
      <c r="D471" t="s">
        <v>38</v>
      </c>
      <c r="E471" t="s">
        <v>9</v>
      </c>
      <c r="F471" t="s">
        <v>39</v>
      </c>
      <c r="G471" t="s">
        <v>65</v>
      </c>
      <c r="H471" s="135" t="s">
        <v>1569</v>
      </c>
      <c r="I471" t="s">
        <v>1455</v>
      </c>
      <c r="J471" s="20">
        <v>18</v>
      </c>
      <c r="K471" s="20" t="s">
        <v>9</v>
      </c>
      <c r="L471" t="s">
        <v>1464</v>
      </c>
      <c r="M471" s="20">
        <v>1.98</v>
      </c>
      <c r="N471" s="20">
        <v>3.02</v>
      </c>
      <c r="AE471">
        <f t="shared" si="7"/>
        <v>2001</v>
      </c>
    </row>
    <row r="472" spans="1:31" x14ac:dyDescent="0.25">
      <c r="A472" s="7">
        <v>469</v>
      </c>
      <c r="B472" s="8">
        <v>36988</v>
      </c>
      <c r="C472" t="s">
        <v>3</v>
      </c>
      <c r="D472" t="s">
        <v>206</v>
      </c>
      <c r="E472" t="s">
        <v>9</v>
      </c>
      <c r="F472" s="15" t="s">
        <v>28</v>
      </c>
      <c r="G472" t="s">
        <v>24</v>
      </c>
      <c r="H472" s="135" t="s">
        <v>1497</v>
      </c>
      <c r="I472" t="s">
        <v>1454</v>
      </c>
      <c r="J472" s="20">
        <v>25</v>
      </c>
      <c r="K472" s="20" t="s">
        <v>3</v>
      </c>
      <c r="L472" t="s">
        <v>1464</v>
      </c>
      <c r="M472" s="20">
        <v>8</v>
      </c>
      <c r="N472" s="20">
        <v>5.5</v>
      </c>
      <c r="AE472">
        <f t="shared" si="7"/>
        <v>2001</v>
      </c>
    </row>
    <row r="473" spans="1:31" x14ac:dyDescent="0.25">
      <c r="A473" s="7">
        <v>470</v>
      </c>
      <c r="B473" s="8">
        <v>36988</v>
      </c>
      <c r="C473" t="s">
        <v>3</v>
      </c>
      <c r="D473" t="s">
        <v>27</v>
      </c>
      <c r="E473" t="s">
        <v>9</v>
      </c>
      <c r="F473" t="s">
        <v>74</v>
      </c>
      <c r="G473" t="s">
        <v>24</v>
      </c>
      <c r="H473" s="135" t="s">
        <v>1525</v>
      </c>
      <c r="I473" t="s">
        <v>1454</v>
      </c>
      <c r="J473" s="20">
        <v>38</v>
      </c>
      <c r="K473" s="20" t="s">
        <v>9</v>
      </c>
      <c r="L473" t="s">
        <v>1464</v>
      </c>
      <c r="M473" s="20">
        <v>8.36</v>
      </c>
      <c r="N473" s="20">
        <v>11.64</v>
      </c>
      <c r="AE473">
        <f t="shared" si="7"/>
        <v>2001</v>
      </c>
    </row>
    <row r="474" spans="1:31" x14ac:dyDescent="0.25">
      <c r="A474" s="7">
        <v>471</v>
      </c>
      <c r="B474" s="8">
        <v>36988</v>
      </c>
      <c r="C474" t="s">
        <v>3</v>
      </c>
      <c r="D474" t="s">
        <v>138</v>
      </c>
      <c r="E474" t="s">
        <v>9</v>
      </c>
      <c r="F474" t="s">
        <v>158</v>
      </c>
      <c r="G474" t="s">
        <v>24</v>
      </c>
      <c r="H474" s="136" t="s">
        <v>1496</v>
      </c>
      <c r="I474" t="s">
        <v>1455</v>
      </c>
      <c r="J474" s="20">
        <v>14</v>
      </c>
      <c r="K474" s="20" t="s">
        <v>3</v>
      </c>
      <c r="L474" t="s">
        <v>1464</v>
      </c>
      <c r="M474" s="20">
        <v>2.46</v>
      </c>
      <c r="N474" s="20">
        <v>1.54</v>
      </c>
      <c r="AE474">
        <f t="shared" si="7"/>
        <v>2001</v>
      </c>
    </row>
    <row r="475" spans="1:31" x14ac:dyDescent="0.25">
      <c r="A475" s="7">
        <v>472</v>
      </c>
      <c r="B475" s="8">
        <v>36988</v>
      </c>
      <c r="C475" t="s">
        <v>3</v>
      </c>
      <c r="D475" t="s">
        <v>86</v>
      </c>
      <c r="E475" t="s">
        <v>9</v>
      </c>
      <c r="F475" t="s">
        <v>91</v>
      </c>
      <c r="G475" t="s">
        <v>24</v>
      </c>
      <c r="H475" s="135" t="s">
        <v>1493</v>
      </c>
      <c r="I475" t="s">
        <v>1454</v>
      </c>
      <c r="J475" s="20">
        <v>34</v>
      </c>
      <c r="K475" s="20" t="s">
        <v>9</v>
      </c>
      <c r="L475" t="s">
        <v>1464</v>
      </c>
      <c r="M475" s="20">
        <v>7.48</v>
      </c>
      <c r="N475" s="20">
        <v>10.52</v>
      </c>
      <c r="AE475">
        <f t="shared" si="7"/>
        <v>2001</v>
      </c>
    </row>
    <row r="476" spans="1:31" x14ac:dyDescent="0.25">
      <c r="A476" s="7">
        <v>473</v>
      </c>
      <c r="B476" s="8">
        <v>36989</v>
      </c>
      <c r="C476" t="s">
        <v>3</v>
      </c>
      <c r="D476" t="s">
        <v>38</v>
      </c>
      <c r="E476" t="s">
        <v>9</v>
      </c>
      <c r="F476" t="s">
        <v>182</v>
      </c>
      <c r="G476" t="s">
        <v>11</v>
      </c>
      <c r="H476" s="135" t="s">
        <v>1526</v>
      </c>
      <c r="I476" t="s">
        <v>1455</v>
      </c>
      <c r="J476" s="20">
        <v>24</v>
      </c>
      <c r="K476" s="20" t="s">
        <v>1465</v>
      </c>
      <c r="L476" t="s">
        <v>1466</v>
      </c>
      <c r="M476" s="20">
        <v>3</v>
      </c>
      <c r="N476" s="20">
        <v>3</v>
      </c>
      <c r="AE476">
        <f t="shared" si="7"/>
        <v>2001</v>
      </c>
    </row>
    <row r="477" spans="1:31" x14ac:dyDescent="0.25">
      <c r="A477" s="7">
        <v>474</v>
      </c>
      <c r="B477" s="8">
        <v>36989</v>
      </c>
      <c r="C477" t="s">
        <v>3</v>
      </c>
      <c r="D477" t="s">
        <v>18</v>
      </c>
      <c r="E477" t="s">
        <v>9</v>
      </c>
      <c r="F477" t="s">
        <v>254</v>
      </c>
      <c r="G477" t="s">
        <v>17</v>
      </c>
      <c r="H477" s="135" t="s">
        <v>1552</v>
      </c>
      <c r="I477" t="s">
        <v>1454</v>
      </c>
      <c r="J477" s="20">
        <v>8</v>
      </c>
      <c r="K477" s="20" t="s">
        <v>9</v>
      </c>
      <c r="L477" t="s">
        <v>1464</v>
      </c>
      <c r="M477" s="20">
        <v>1.76</v>
      </c>
      <c r="N477" s="20">
        <v>3.24</v>
      </c>
      <c r="AE477">
        <f t="shared" si="7"/>
        <v>2001</v>
      </c>
    </row>
    <row r="478" spans="1:31" x14ac:dyDescent="0.25">
      <c r="A478" s="7">
        <v>475</v>
      </c>
      <c r="B478" s="8">
        <v>36989</v>
      </c>
      <c r="C478" t="s">
        <v>3</v>
      </c>
      <c r="D478" t="s">
        <v>260</v>
      </c>
      <c r="E478" t="s">
        <v>9</v>
      </c>
      <c r="F478" t="s">
        <v>246</v>
      </c>
      <c r="G478" t="s">
        <v>14</v>
      </c>
      <c r="H478" s="135" t="s">
        <v>1489</v>
      </c>
      <c r="I478" t="s">
        <v>1454</v>
      </c>
      <c r="J478" s="20">
        <v>12</v>
      </c>
      <c r="K478" s="20" t="s">
        <v>9</v>
      </c>
      <c r="L478" t="s">
        <v>1464</v>
      </c>
      <c r="M478" s="20">
        <v>2.64</v>
      </c>
      <c r="N478" s="20">
        <v>4.3599999999999994</v>
      </c>
      <c r="AE478">
        <f t="shared" si="7"/>
        <v>2001</v>
      </c>
    </row>
    <row r="479" spans="1:31" x14ac:dyDescent="0.25">
      <c r="A479" s="7">
        <v>476</v>
      </c>
      <c r="B479" s="8">
        <v>36989</v>
      </c>
      <c r="C479" t="s">
        <v>3</v>
      </c>
      <c r="D479" t="s">
        <v>138</v>
      </c>
      <c r="E479" t="s">
        <v>9</v>
      </c>
      <c r="F479" t="s">
        <v>205</v>
      </c>
      <c r="G479" t="s">
        <v>14</v>
      </c>
      <c r="H479" s="135" t="s">
        <v>1522</v>
      </c>
      <c r="I479" t="s">
        <v>1454</v>
      </c>
      <c r="J479" s="20">
        <v>11</v>
      </c>
      <c r="K479" s="20" t="s">
        <v>9</v>
      </c>
      <c r="L479" t="s">
        <v>1464</v>
      </c>
      <c r="M479" s="20">
        <v>2.42</v>
      </c>
      <c r="N479" s="20">
        <v>4.08</v>
      </c>
      <c r="AE479">
        <f t="shared" si="7"/>
        <v>2001</v>
      </c>
    </row>
    <row r="480" spans="1:31" x14ac:dyDescent="0.25">
      <c r="A480" s="7">
        <v>477</v>
      </c>
      <c r="B480" s="8">
        <v>36989</v>
      </c>
      <c r="C480" t="s">
        <v>3</v>
      </c>
      <c r="D480" t="s">
        <v>8</v>
      </c>
      <c r="E480" t="s">
        <v>9</v>
      </c>
      <c r="F480" t="s">
        <v>205</v>
      </c>
      <c r="G480" t="s">
        <v>14</v>
      </c>
      <c r="H480" s="135" t="s">
        <v>1522</v>
      </c>
      <c r="I480" t="s">
        <v>1454</v>
      </c>
      <c r="J480" s="20">
        <v>12</v>
      </c>
      <c r="K480" s="20" t="s">
        <v>9</v>
      </c>
      <c r="L480" t="s">
        <v>1463</v>
      </c>
      <c r="M480" s="20">
        <v>2.88</v>
      </c>
      <c r="N480" s="20">
        <v>4.12</v>
      </c>
      <c r="AE480">
        <f t="shared" si="7"/>
        <v>2001</v>
      </c>
    </row>
    <row r="481" spans="1:31" x14ac:dyDescent="0.25">
      <c r="A481" s="7">
        <v>478</v>
      </c>
      <c r="B481" s="8">
        <v>36989</v>
      </c>
      <c r="C481" t="s">
        <v>3</v>
      </c>
      <c r="D481" t="s">
        <v>182</v>
      </c>
      <c r="E481" t="s">
        <v>9</v>
      </c>
      <c r="F481" t="s">
        <v>38</v>
      </c>
      <c r="G481" t="s">
        <v>17</v>
      </c>
      <c r="H481" s="135" t="s">
        <v>1520</v>
      </c>
      <c r="I481" t="s">
        <v>1455</v>
      </c>
      <c r="J481" s="20">
        <v>23</v>
      </c>
      <c r="K481" s="20" t="s">
        <v>1465</v>
      </c>
      <c r="L481" t="s">
        <v>1466</v>
      </c>
      <c r="M481" s="20">
        <v>2.875</v>
      </c>
      <c r="N481" s="20">
        <v>2.875</v>
      </c>
      <c r="AE481">
        <f t="shared" si="7"/>
        <v>2001</v>
      </c>
    </row>
    <row r="482" spans="1:31" x14ac:dyDescent="0.25">
      <c r="A482" s="7">
        <v>479</v>
      </c>
      <c r="B482" s="8">
        <v>36989</v>
      </c>
      <c r="C482" t="s">
        <v>3</v>
      </c>
      <c r="D482" t="s">
        <v>257</v>
      </c>
      <c r="E482" t="s">
        <v>9</v>
      </c>
      <c r="F482" t="s">
        <v>246</v>
      </c>
      <c r="G482" t="s">
        <v>65</v>
      </c>
      <c r="H482" s="135" t="s">
        <v>1543</v>
      </c>
      <c r="I482" t="s">
        <v>1454</v>
      </c>
      <c r="J482" s="20">
        <v>9</v>
      </c>
      <c r="K482" s="20" t="s">
        <v>3</v>
      </c>
      <c r="L482" t="s">
        <v>1464</v>
      </c>
      <c r="M482" s="20">
        <v>3.52</v>
      </c>
      <c r="N482" s="20">
        <v>1.98</v>
      </c>
      <c r="AE482">
        <f t="shared" si="7"/>
        <v>2001</v>
      </c>
    </row>
    <row r="483" spans="1:31" x14ac:dyDescent="0.25">
      <c r="A483" s="7">
        <v>480</v>
      </c>
      <c r="B483" s="8">
        <v>36989</v>
      </c>
      <c r="C483" t="s">
        <v>3</v>
      </c>
      <c r="D483" t="s">
        <v>34</v>
      </c>
      <c r="E483" t="s">
        <v>9</v>
      </c>
      <c r="F483" t="s">
        <v>261</v>
      </c>
      <c r="G483" t="s">
        <v>24</v>
      </c>
      <c r="H483" s="135" t="s">
        <v>1497</v>
      </c>
      <c r="I483" t="s">
        <v>1454</v>
      </c>
      <c r="J483" s="20">
        <v>36</v>
      </c>
      <c r="K483" s="20" t="s">
        <v>9</v>
      </c>
      <c r="L483" t="s">
        <v>1464</v>
      </c>
      <c r="M483" s="20">
        <v>7.92</v>
      </c>
      <c r="N483" s="20">
        <v>11.08</v>
      </c>
      <c r="AE483">
        <f t="shared" si="7"/>
        <v>2001</v>
      </c>
    </row>
    <row r="484" spans="1:31" x14ac:dyDescent="0.25">
      <c r="A484" s="7">
        <v>481</v>
      </c>
      <c r="B484" s="8">
        <v>36990</v>
      </c>
      <c r="C484" t="s">
        <v>3</v>
      </c>
      <c r="D484" t="s">
        <v>262</v>
      </c>
      <c r="E484" t="s">
        <v>9</v>
      </c>
      <c r="F484" t="s">
        <v>248</v>
      </c>
      <c r="G484" t="s">
        <v>14</v>
      </c>
      <c r="H484" s="135" t="s">
        <v>1567</v>
      </c>
      <c r="I484" t="s">
        <v>1454</v>
      </c>
      <c r="J484" s="20">
        <v>21</v>
      </c>
      <c r="K484" s="20" t="s">
        <v>3</v>
      </c>
      <c r="L484" t="s">
        <v>1464</v>
      </c>
      <c r="M484" s="20">
        <v>6.88</v>
      </c>
      <c r="N484" s="20">
        <v>4.62</v>
      </c>
      <c r="AE484">
        <f t="shared" si="7"/>
        <v>2001</v>
      </c>
    </row>
    <row r="485" spans="1:31" x14ac:dyDescent="0.25">
      <c r="A485" s="7">
        <v>482</v>
      </c>
      <c r="B485" s="8">
        <v>36990</v>
      </c>
      <c r="C485" t="s">
        <v>3</v>
      </c>
      <c r="D485" t="s">
        <v>262</v>
      </c>
      <c r="E485" t="s">
        <v>9</v>
      </c>
      <c r="F485" t="s">
        <v>78</v>
      </c>
      <c r="G485" t="s">
        <v>14</v>
      </c>
      <c r="H485" s="135" t="s">
        <v>1522</v>
      </c>
      <c r="I485" t="s">
        <v>1454</v>
      </c>
      <c r="J485" s="20">
        <v>12</v>
      </c>
      <c r="K485" s="20" t="s">
        <v>9</v>
      </c>
      <c r="L485" t="s">
        <v>1464</v>
      </c>
      <c r="M485" s="20">
        <v>2.64</v>
      </c>
      <c r="N485" s="20">
        <v>4.3599999999999994</v>
      </c>
      <c r="AE485">
        <f t="shared" si="7"/>
        <v>2001</v>
      </c>
    </row>
    <row r="486" spans="1:31" x14ac:dyDescent="0.25">
      <c r="A486" s="7">
        <v>483</v>
      </c>
      <c r="B486" s="8">
        <v>36990</v>
      </c>
      <c r="C486" t="s">
        <v>3</v>
      </c>
      <c r="D486" t="s">
        <v>237</v>
      </c>
      <c r="E486" t="s">
        <v>9</v>
      </c>
      <c r="F486" t="s">
        <v>124</v>
      </c>
      <c r="G486" t="s">
        <v>17</v>
      </c>
      <c r="H486" s="135" t="s">
        <v>1502</v>
      </c>
      <c r="I486" t="s">
        <v>1454</v>
      </c>
      <c r="J486" s="20">
        <v>41</v>
      </c>
      <c r="K486" s="20" t="s">
        <v>3</v>
      </c>
      <c r="L486" t="s">
        <v>1464</v>
      </c>
      <c r="M486" s="20">
        <v>12.48</v>
      </c>
      <c r="N486" s="20">
        <v>9.02</v>
      </c>
      <c r="AE486">
        <f t="shared" si="7"/>
        <v>2001</v>
      </c>
    </row>
    <row r="487" spans="1:31" x14ac:dyDescent="0.25">
      <c r="A487" s="7">
        <v>484</v>
      </c>
      <c r="B487" s="8">
        <v>36990</v>
      </c>
      <c r="C487" t="s">
        <v>3</v>
      </c>
      <c r="D487" t="s">
        <v>25</v>
      </c>
      <c r="E487" t="s">
        <v>9</v>
      </c>
      <c r="F487" t="s">
        <v>219</v>
      </c>
      <c r="G487" t="s">
        <v>65</v>
      </c>
      <c r="H487" s="135" t="s">
        <v>1540</v>
      </c>
      <c r="I487" t="s">
        <v>1454</v>
      </c>
      <c r="J487" s="20">
        <v>23</v>
      </c>
      <c r="K487" s="20" t="s">
        <v>3</v>
      </c>
      <c r="L487" t="s">
        <v>1464</v>
      </c>
      <c r="M487" s="20">
        <v>7.4399999999999995</v>
      </c>
      <c r="N487" s="20">
        <v>5.0600000000000005</v>
      </c>
      <c r="AE487">
        <f t="shared" si="7"/>
        <v>2001</v>
      </c>
    </row>
    <row r="488" spans="1:31" x14ac:dyDescent="0.25">
      <c r="A488" s="7">
        <v>485</v>
      </c>
      <c r="B488" s="8">
        <v>36990</v>
      </c>
      <c r="C488" t="s">
        <v>3</v>
      </c>
      <c r="D488" t="s">
        <v>73</v>
      </c>
      <c r="E488" t="s">
        <v>9</v>
      </c>
      <c r="F488" t="s">
        <v>184</v>
      </c>
      <c r="G488" t="s">
        <v>24</v>
      </c>
      <c r="H488" s="136" t="s">
        <v>1496</v>
      </c>
      <c r="I488" t="s">
        <v>1454</v>
      </c>
      <c r="J488" s="20">
        <v>23</v>
      </c>
      <c r="K488" s="20" t="s">
        <v>3</v>
      </c>
      <c r="L488" t="s">
        <v>1464</v>
      </c>
      <c r="M488" s="20">
        <v>7.4399999999999995</v>
      </c>
      <c r="N488" s="20">
        <v>5.0600000000000005</v>
      </c>
      <c r="AE488">
        <f t="shared" si="7"/>
        <v>2001</v>
      </c>
    </row>
    <row r="489" spans="1:31" x14ac:dyDescent="0.25">
      <c r="A489" s="7">
        <v>486</v>
      </c>
      <c r="B489" s="8">
        <v>36990</v>
      </c>
      <c r="C489" t="s">
        <v>3</v>
      </c>
      <c r="D489" t="s">
        <v>86</v>
      </c>
      <c r="E489" t="s">
        <v>9</v>
      </c>
      <c r="F489" t="s">
        <v>258</v>
      </c>
      <c r="G489" t="s">
        <v>24</v>
      </c>
      <c r="H489" s="135" t="s">
        <v>1493</v>
      </c>
      <c r="I489" t="s">
        <v>1454</v>
      </c>
      <c r="J489" s="20">
        <v>38</v>
      </c>
      <c r="K489" s="20" t="s">
        <v>3</v>
      </c>
      <c r="L489" t="s">
        <v>1464</v>
      </c>
      <c r="M489" s="20">
        <v>11.64</v>
      </c>
      <c r="N489" s="20">
        <v>8.36</v>
      </c>
      <c r="AE489">
        <f t="shared" si="7"/>
        <v>2001</v>
      </c>
    </row>
    <row r="490" spans="1:31" x14ac:dyDescent="0.25">
      <c r="A490" s="7">
        <v>487</v>
      </c>
      <c r="B490" s="8">
        <v>36991</v>
      </c>
      <c r="C490" t="s">
        <v>3</v>
      </c>
      <c r="D490" t="s">
        <v>262</v>
      </c>
      <c r="E490" t="s">
        <v>9</v>
      </c>
      <c r="F490" t="s">
        <v>232</v>
      </c>
      <c r="G490" t="s">
        <v>14</v>
      </c>
      <c r="H490" s="135" t="s">
        <v>1496</v>
      </c>
      <c r="I490" t="s">
        <v>1454</v>
      </c>
      <c r="J490" s="20">
        <v>14</v>
      </c>
      <c r="K490" s="20" t="s">
        <v>9</v>
      </c>
      <c r="L490" t="s">
        <v>1463</v>
      </c>
      <c r="M490" s="20">
        <v>3.36</v>
      </c>
      <c r="N490" s="20">
        <v>4.6400000000000006</v>
      </c>
      <c r="AE490">
        <f t="shared" si="7"/>
        <v>2001</v>
      </c>
    </row>
    <row r="491" spans="1:31" x14ac:dyDescent="0.25">
      <c r="A491" s="7">
        <v>488</v>
      </c>
      <c r="B491" s="8">
        <v>36992</v>
      </c>
      <c r="C491" t="s">
        <v>3</v>
      </c>
      <c r="D491" t="s">
        <v>27</v>
      </c>
      <c r="E491" t="s">
        <v>9</v>
      </c>
      <c r="F491" t="s">
        <v>46</v>
      </c>
      <c r="G491" t="s">
        <v>14</v>
      </c>
      <c r="H491" s="135" t="s">
        <v>1522</v>
      </c>
      <c r="I491" t="s">
        <v>1455</v>
      </c>
      <c r="J491" s="20">
        <v>12</v>
      </c>
      <c r="K491" s="20" t="s">
        <v>3</v>
      </c>
      <c r="L491" t="s">
        <v>1464</v>
      </c>
      <c r="M491" s="20">
        <v>2.1799999999999997</v>
      </c>
      <c r="N491" s="20">
        <v>1.32</v>
      </c>
      <c r="AE491">
        <f t="shared" si="7"/>
        <v>2001</v>
      </c>
    </row>
    <row r="492" spans="1:31" x14ac:dyDescent="0.25">
      <c r="A492" s="7">
        <v>489</v>
      </c>
      <c r="B492" s="8">
        <v>36992</v>
      </c>
      <c r="C492" t="s">
        <v>3</v>
      </c>
      <c r="D492" t="s">
        <v>54</v>
      </c>
      <c r="E492" t="s">
        <v>9</v>
      </c>
      <c r="F492" t="s">
        <v>46</v>
      </c>
      <c r="G492" t="s">
        <v>14</v>
      </c>
      <c r="H492" s="135" t="s">
        <v>1522</v>
      </c>
      <c r="I492" t="s">
        <v>1454</v>
      </c>
      <c r="J492" s="20">
        <v>12</v>
      </c>
      <c r="K492" s="20" t="s">
        <v>3</v>
      </c>
      <c r="L492" t="s">
        <v>1464</v>
      </c>
      <c r="M492" s="20">
        <v>4.3599999999999994</v>
      </c>
      <c r="N492" s="20">
        <v>2.64</v>
      </c>
      <c r="AE492">
        <f t="shared" si="7"/>
        <v>2001</v>
      </c>
    </row>
    <row r="493" spans="1:31" x14ac:dyDescent="0.25">
      <c r="A493" s="7">
        <v>490</v>
      </c>
      <c r="B493" s="8">
        <v>36992</v>
      </c>
      <c r="C493" t="s">
        <v>3</v>
      </c>
      <c r="D493" t="s">
        <v>262</v>
      </c>
      <c r="E493" t="s">
        <v>9</v>
      </c>
      <c r="F493" t="s">
        <v>78</v>
      </c>
      <c r="G493" t="s">
        <v>14</v>
      </c>
      <c r="H493" s="135" t="s">
        <v>1522</v>
      </c>
      <c r="I493" t="s">
        <v>1454</v>
      </c>
      <c r="J493" s="20">
        <v>12</v>
      </c>
      <c r="K493" s="20" t="s">
        <v>9</v>
      </c>
      <c r="L493" t="s">
        <v>1464</v>
      </c>
      <c r="M493" s="20">
        <v>2.64</v>
      </c>
      <c r="N493" s="20">
        <v>4.3599999999999994</v>
      </c>
      <c r="AE493">
        <f t="shared" si="7"/>
        <v>2001</v>
      </c>
    </row>
    <row r="494" spans="1:31" x14ac:dyDescent="0.25">
      <c r="A494" s="7">
        <v>491</v>
      </c>
      <c r="B494" s="8">
        <v>36992</v>
      </c>
      <c r="C494" t="s">
        <v>3</v>
      </c>
      <c r="D494" t="s">
        <v>8</v>
      </c>
      <c r="E494" t="s">
        <v>9</v>
      </c>
      <c r="F494" t="s">
        <v>91</v>
      </c>
      <c r="G494" t="s">
        <v>14</v>
      </c>
      <c r="H494" s="135" t="s">
        <v>1522</v>
      </c>
      <c r="I494" t="s">
        <v>1454</v>
      </c>
      <c r="J494" s="20">
        <v>12</v>
      </c>
      <c r="K494" s="20" t="s">
        <v>9</v>
      </c>
      <c r="L494" t="s">
        <v>1463</v>
      </c>
      <c r="M494" s="20">
        <v>2.88</v>
      </c>
      <c r="N494" s="20">
        <v>4.12</v>
      </c>
      <c r="AE494">
        <f t="shared" si="7"/>
        <v>2001</v>
      </c>
    </row>
    <row r="495" spans="1:31" x14ac:dyDescent="0.25">
      <c r="A495" s="7">
        <v>492</v>
      </c>
      <c r="B495" s="8">
        <v>36992</v>
      </c>
      <c r="C495" t="s">
        <v>3</v>
      </c>
      <c r="D495" t="s">
        <v>25</v>
      </c>
      <c r="E495" t="s">
        <v>9</v>
      </c>
      <c r="F495" t="s">
        <v>254</v>
      </c>
      <c r="G495" t="s">
        <v>14</v>
      </c>
      <c r="H495" s="135" t="s">
        <v>1534</v>
      </c>
      <c r="I495" t="s">
        <v>1454</v>
      </c>
      <c r="J495" s="20">
        <v>16</v>
      </c>
      <c r="K495" s="20" t="s">
        <v>9</v>
      </c>
      <c r="L495" t="s">
        <v>1464</v>
      </c>
      <c r="M495" s="20">
        <v>3.52</v>
      </c>
      <c r="N495" s="20">
        <v>5.48</v>
      </c>
      <c r="AE495">
        <f t="shared" si="7"/>
        <v>2001</v>
      </c>
    </row>
    <row r="496" spans="1:31" x14ac:dyDescent="0.25">
      <c r="A496" s="7">
        <v>493</v>
      </c>
      <c r="B496" s="8">
        <v>36992</v>
      </c>
      <c r="C496" t="s">
        <v>3</v>
      </c>
      <c r="D496" t="s">
        <v>102</v>
      </c>
      <c r="E496" t="s">
        <v>9</v>
      </c>
      <c r="F496" t="s">
        <v>263</v>
      </c>
      <c r="G496" t="s">
        <v>14</v>
      </c>
      <c r="H496" s="135" t="s">
        <v>1496</v>
      </c>
      <c r="I496" t="s">
        <v>1455</v>
      </c>
      <c r="J496" s="20">
        <v>13</v>
      </c>
      <c r="K496" s="20" t="s">
        <v>3</v>
      </c>
      <c r="L496" t="s">
        <v>1464</v>
      </c>
      <c r="M496" s="20">
        <v>2.3200000000000003</v>
      </c>
      <c r="N496" s="20">
        <v>1.43</v>
      </c>
      <c r="AE496">
        <f t="shared" si="7"/>
        <v>2001</v>
      </c>
    </row>
    <row r="497" spans="1:31" x14ac:dyDescent="0.25">
      <c r="A497" s="7">
        <v>494</v>
      </c>
      <c r="B497" s="8">
        <v>36992</v>
      </c>
      <c r="C497" t="s">
        <v>3</v>
      </c>
      <c r="D497" t="s">
        <v>251</v>
      </c>
      <c r="E497" t="s">
        <v>9</v>
      </c>
      <c r="F497" t="s">
        <v>264</v>
      </c>
      <c r="G497" t="s">
        <v>24</v>
      </c>
      <c r="H497" s="135" t="s">
        <v>1497</v>
      </c>
      <c r="I497" t="s">
        <v>1455</v>
      </c>
      <c r="J497" s="20">
        <v>27</v>
      </c>
      <c r="K497" s="20" t="s">
        <v>9</v>
      </c>
      <c r="L497" t="s">
        <v>1464</v>
      </c>
      <c r="M497" s="20">
        <v>2.9699999999999998</v>
      </c>
      <c r="N497" s="20">
        <v>4.28</v>
      </c>
      <c r="AE497">
        <f t="shared" si="7"/>
        <v>2001</v>
      </c>
    </row>
    <row r="498" spans="1:31" x14ac:dyDescent="0.25">
      <c r="A498" s="7">
        <v>495</v>
      </c>
      <c r="B498" s="8">
        <v>36992</v>
      </c>
      <c r="C498" t="s">
        <v>3</v>
      </c>
      <c r="D498" t="s">
        <v>178</v>
      </c>
      <c r="E498" t="s">
        <v>9</v>
      </c>
      <c r="F498" t="s">
        <v>258</v>
      </c>
      <c r="G498" t="s">
        <v>24</v>
      </c>
      <c r="H498" s="135" t="s">
        <v>1497</v>
      </c>
      <c r="I498" t="s">
        <v>1456</v>
      </c>
      <c r="J498" s="20">
        <v>12</v>
      </c>
      <c r="K498" s="20" t="s">
        <v>1465</v>
      </c>
      <c r="L498" t="s">
        <v>1466</v>
      </c>
      <c r="M498" s="20">
        <v>3</v>
      </c>
      <c r="N498" s="20">
        <v>3</v>
      </c>
      <c r="O498" t="s">
        <v>3</v>
      </c>
      <c r="P498" s="13" t="s">
        <v>8</v>
      </c>
      <c r="Q498" t="s">
        <v>9</v>
      </c>
      <c r="R498" t="s">
        <v>254</v>
      </c>
      <c r="S498" t="s">
        <v>3</v>
      </c>
      <c r="T498" t="s">
        <v>212</v>
      </c>
      <c r="U498" t="s">
        <v>1465</v>
      </c>
      <c r="W498" t="s">
        <v>1465</v>
      </c>
      <c r="Y498" t="s">
        <v>1465</v>
      </c>
      <c r="AA498" t="s">
        <v>1465</v>
      </c>
      <c r="AC498" t="s">
        <v>1465</v>
      </c>
      <c r="AE498">
        <f t="shared" si="7"/>
        <v>2001</v>
      </c>
    </row>
    <row r="499" spans="1:31" x14ac:dyDescent="0.25">
      <c r="A499" s="7">
        <v>496</v>
      </c>
      <c r="B499" s="8">
        <v>36993</v>
      </c>
      <c r="C499" t="s">
        <v>3</v>
      </c>
      <c r="D499" t="s">
        <v>178</v>
      </c>
      <c r="E499" t="s">
        <v>9</v>
      </c>
      <c r="F499" s="16" t="s">
        <v>35</v>
      </c>
      <c r="G499" t="s">
        <v>14</v>
      </c>
      <c r="H499" s="135" t="s">
        <v>1489</v>
      </c>
      <c r="I499" t="s">
        <v>1455</v>
      </c>
      <c r="J499" s="20">
        <v>12</v>
      </c>
      <c r="K499" s="20" t="s">
        <v>9</v>
      </c>
      <c r="L499" t="s">
        <v>1464</v>
      </c>
      <c r="M499" s="20">
        <v>1.32</v>
      </c>
      <c r="N499" s="20">
        <v>2.1799999999999997</v>
      </c>
      <c r="AE499">
        <f t="shared" si="7"/>
        <v>2001</v>
      </c>
    </row>
    <row r="500" spans="1:31" x14ac:dyDescent="0.25">
      <c r="A500" s="7">
        <v>497</v>
      </c>
      <c r="B500" s="8">
        <v>36993</v>
      </c>
      <c r="C500" t="s">
        <v>3</v>
      </c>
      <c r="D500" t="s">
        <v>265</v>
      </c>
      <c r="E500" t="s">
        <v>9</v>
      </c>
      <c r="F500" t="s">
        <v>78</v>
      </c>
      <c r="G500" t="s">
        <v>17</v>
      </c>
      <c r="H500" s="135" t="s">
        <v>1520</v>
      </c>
      <c r="I500" t="s">
        <v>1454</v>
      </c>
      <c r="J500" s="20">
        <v>22</v>
      </c>
      <c r="K500" s="20" t="s">
        <v>1465</v>
      </c>
      <c r="L500" t="s">
        <v>1466</v>
      </c>
      <c r="M500" s="20">
        <v>5.5</v>
      </c>
      <c r="N500" s="20">
        <v>5.5</v>
      </c>
      <c r="AE500">
        <f t="shared" si="7"/>
        <v>2001</v>
      </c>
    </row>
    <row r="501" spans="1:31" x14ac:dyDescent="0.25">
      <c r="A501" s="7">
        <v>498</v>
      </c>
      <c r="B501" s="8">
        <v>36993</v>
      </c>
      <c r="C501" t="s">
        <v>3</v>
      </c>
      <c r="D501" t="s">
        <v>173</v>
      </c>
      <c r="E501" t="s">
        <v>9</v>
      </c>
      <c r="F501" t="s">
        <v>10</v>
      </c>
      <c r="G501" t="s">
        <v>14</v>
      </c>
      <c r="H501" s="135" t="s">
        <v>1507</v>
      </c>
      <c r="I501" t="s">
        <v>1454</v>
      </c>
      <c r="J501" s="20">
        <v>78</v>
      </c>
      <c r="K501" s="20" t="s">
        <v>9</v>
      </c>
      <c r="L501" t="s">
        <v>1464</v>
      </c>
      <c r="M501" s="20">
        <v>17.16</v>
      </c>
      <c r="N501" s="20">
        <v>22.84</v>
      </c>
      <c r="AE501">
        <f t="shared" si="7"/>
        <v>2001</v>
      </c>
    </row>
    <row r="502" spans="1:31" x14ac:dyDescent="0.25">
      <c r="A502" s="7">
        <v>499</v>
      </c>
      <c r="B502" s="8">
        <v>36993</v>
      </c>
      <c r="C502" t="s">
        <v>3</v>
      </c>
      <c r="D502" t="s">
        <v>185</v>
      </c>
      <c r="E502" t="s">
        <v>9</v>
      </c>
      <c r="F502" t="s">
        <v>142</v>
      </c>
      <c r="G502" t="s">
        <v>24</v>
      </c>
      <c r="H502" s="135" t="s">
        <v>1572</v>
      </c>
      <c r="I502" t="s">
        <v>1455</v>
      </c>
      <c r="J502" s="20">
        <v>9</v>
      </c>
      <c r="K502" s="20" t="s">
        <v>1465</v>
      </c>
      <c r="L502" t="s">
        <v>1466</v>
      </c>
      <c r="M502" s="20">
        <v>1.125</v>
      </c>
      <c r="N502" s="20">
        <v>1.125</v>
      </c>
      <c r="AE502">
        <f t="shared" si="7"/>
        <v>2001</v>
      </c>
    </row>
    <row r="503" spans="1:31" x14ac:dyDescent="0.25">
      <c r="A503" s="7">
        <v>500</v>
      </c>
      <c r="B503" s="8">
        <v>36997</v>
      </c>
      <c r="C503" t="s">
        <v>3</v>
      </c>
      <c r="D503" t="s">
        <v>27</v>
      </c>
      <c r="E503" t="s">
        <v>9</v>
      </c>
      <c r="F503" t="s">
        <v>238</v>
      </c>
      <c r="G503" t="s">
        <v>17</v>
      </c>
      <c r="H503" s="135" t="s">
        <v>1504</v>
      </c>
      <c r="I503" t="s">
        <v>1454</v>
      </c>
      <c r="J503" s="20">
        <v>21</v>
      </c>
      <c r="K503" s="20" t="s">
        <v>3</v>
      </c>
      <c r="L503" t="s">
        <v>1464</v>
      </c>
      <c r="M503" s="20">
        <v>6.88</v>
      </c>
      <c r="N503" s="20">
        <v>4.62</v>
      </c>
      <c r="AE503">
        <f t="shared" si="7"/>
        <v>2001</v>
      </c>
    </row>
    <row r="504" spans="1:31" x14ac:dyDescent="0.25">
      <c r="A504" s="7">
        <v>501</v>
      </c>
      <c r="B504" s="8">
        <v>36997</v>
      </c>
      <c r="C504" t="s">
        <v>3</v>
      </c>
      <c r="D504" t="s">
        <v>100</v>
      </c>
      <c r="E504" t="s">
        <v>9</v>
      </c>
      <c r="F504" t="s">
        <v>62</v>
      </c>
      <c r="G504" t="s">
        <v>11</v>
      </c>
      <c r="H504" s="135" t="s">
        <v>1505</v>
      </c>
      <c r="I504" t="s">
        <v>1454</v>
      </c>
      <c r="J504" s="20">
        <v>53</v>
      </c>
      <c r="K504" s="20" t="s">
        <v>9</v>
      </c>
      <c r="L504" t="s">
        <v>1464</v>
      </c>
      <c r="M504" s="20">
        <v>11.66</v>
      </c>
      <c r="N504" s="20">
        <v>15.84</v>
      </c>
      <c r="AE504">
        <f t="shared" si="7"/>
        <v>2001</v>
      </c>
    </row>
    <row r="505" spans="1:31" x14ac:dyDescent="0.25">
      <c r="A505" s="7">
        <v>502</v>
      </c>
      <c r="B505" s="8">
        <v>36997</v>
      </c>
      <c r="C505" t="s">
        <v>3</v>
      </c>
      <c r="D505" t="s">
        <v>49</v>
      </c>
      <c r="E505" t="s">
        <v>9</v>
      </c>
      <c r="F505" t="s">
        <v>13</v>
      </c>
      <c r="G505" t="s">
        <v>11</v>
      </c>
      <c r="H505" s="135" t="s">
        <v>1531</v>
      </c>
      <c r="I505" t="s">
        <v>1454</v>
      </c>
      <c r="J505" s="20">
        <v>12</v>
      </c>
      <c r="K505" s="20" t="s">
        <v>9</v>
      </c>
      <c r="L505" t="s">
        <v>1463</v>
      </c>
      <c r="M505" s="20">
        <v>2.88</v>
      </c>
      <c r="N505" s="20">
        <v>4.12</v>
      </c>
      <c r="AE505">
        <f t="shared" si="7"/>
        <v>2001</v>
      </c>
    </row>
    <row r="506" spans="1:31" x14ac:dyDescent="0.25">
      <c r="A506" s="7">
        <v>503</v>
      </c>
      <c r="B506" s="8">
        <v>36997</v>
      </c>
      <c r="C506" t="s">
        <v>3</v>
      </c>
      <c r="D506" t="s">
        <v>91</v>
      </c>
      <c r="E506" t="s">
        <v>9</v>
      </c>
      <c r="F506" t="s">
        <v>266</v>
      </c>
      <c r="G506" t="s">
        <v>11</v>
      </c>
      <c r="H506" s="135" t="s">
        <v>1531</v>
      </c>
      <c r="I506" t="s">
        <v>1458</v>
      </c>
      <c r="J506" s="20">
        <v>10</v>
      </c>
      <c r="K506" s="20" t="s">
        <v>3</v>
      </c>
      <c r="L506" t="s">
        <v>1464</v>
      </c>
      <c r="M506" s="20">
        <v>10</v>
      </c>
      <c r="N506" s="20">
        <v>30</v>
      </c>
      <c r="AE506">
        <f t="shared" si="7"/>
        <v>2001</v>
      </c>
    </row>
    <row r="507" spans="1:31" x14ac:dyDescent="0.25">
      <c r="A507" s="7">
        <v>504</v>
      </c>
      <c r="B507" s="8">
        <v>36997</v>
      </c>
      <c r="C507" t="s">
        <v>3</v>
      </c>
      <c r="D507" t="s">
        <v>165</v>
      </c>
      <c r="E507" t="s">
        <v>9</v>
      </c>
      <c r="F507" t="s">
        <v>258</v>
      </c>
      <c r="G507" t="s">
        <v>17</v>
      </c>
      <c r="H507" s="135" t="s">
        <v>1500</v>
      </c>
      <c r="I507" t="s">
        <v>1454</v>
      </c>
      <c r="J507" s="20">
        <v>49</v>
      </c>
      <c r="K507" s="20" t="s">
        <v>3</v>
      </c>
      <c r="L507" t="s">
        <v>1464</v>
      </c>
      <c r="M507" s="20">
        <v>14.72</v>
      </c>
      <c r="N507" s="20">
        <v>10.78</v>
      </c>
      <c r="AE507">
        <f t="shared" si="7"/>
        <v>2001</v>
      </c>
    </row>
    <row r="508" spans="1:31" x14ac:dyDescent="0.25">
      <c r="A508" s="7">
        <v>505</v>
      </c>
      <c r="B508" s="8">
        <v>36997</v>
      </c>
      <c r="C508" t="s">
        <v>3</v>
      </c>
      <c r="D508" t="s">
        <v>169</v>
      </c>
      <c r="E508" t="s">
        <v>9</v>
      </c>
      <c r="F508" t="s">
        <v>74</v>
      </c>
      <c r="G508" t="s">
        <v>14</v>
      </c>
      <c r="H508" s="135" t="s">
        <v>1532</v>
      </c>
      <c r="I508" t="s">
        <v>1455</v>
      </c>
      <c r="J508" s="20">
        <v>35</v>
      </c>
      <c r="K508" s="20" t="s">
        <v>3</v>
      </c>
      <c r="L508" t="s">
        <v>1464</v>
      </c>
      <c r="M508" s="20">
        <v>5.4</v>
      </c>
      <c r="N508" s="20">
        <v>3.85</v>
      </c>
      <c r="AE508">
        <f t="shared" si="7"/>
        <v>2001</v>
      </c>
    </row>
    <row r="509" spans="1:31" x14ac:dyDescent="0.25">
      <c r="A509" s="7">
        <v>506</v>
      </c>
      <c r="B509" s="8">
        <v>36997</v>
      </c>
      <c r="C509" t="s">
        <v>3</v>
      </c>
      <c r="D509" t="s">
        <v>18</v>
      </c>
      <c r="E509" t="s">
        <v>9</v>
      </c>
      <c r="F509" t="s">
        <v>254</v>
      </c>
      <c r="G509" t="s">
        <v>14</v>
      </c>
      <c r="H509" s="135" t="s">
        <v>1491</v>
      </c>
      <c r="I509" t="s">
        <v>1454</v>
      </c>
      <c r="J509" s="20">
        <v>22</v>
      </c>
      <c r="K509" s="20" t="s">
        <v>3</v>
      </c>
      <c r="L509" t="s">
        <v>1464</v>
      </c>
      <c r="M509" s="20">
        <v>7.16</v>
      </c>
      <c r="N509" s="20">
        <v>4.84</v>
      </c>
      <c r="AE509">
        <f t="shared" si="7"/>
        <v>2001</v>
      </c>
    </row>
    <row r="510" spans="1:31" x14ac:dyDescent="0.25">
      <c r="A510" s="7">
        <v>507</v>
      </c>
      <c r="B510" s="8">
        <v>36997</v>
      </c>
      <c r="C510" t="s">
        <v>3</v>
      </c>
      <c r="D510" t="s">
        <v>74</v>
      </c>
      <c r="E510" t="s">
        <v>9</v>
      </c>
      <c r="F510" t="s">
        <v>267</v>
      </c>
      <c r="G510" t="s">
        <v>14</v>
      </c>
      <c r="H510" s="135" t="s">
        <v>1491</v>
      </c>
      <c r="I510" t="s">
        <v>1455</v>
      </c>
      <c r="J510" s="20">
        <v>28</v>
      </c>
      <c r="K510" s="20" t="s">
        <v>3</v>
      </c>
      <c r="L510" t="s">
        <v>1464</v>
      </c>
      <c r="M510" s="20">
        <v>4.42</v>
      </c>
      <c r="N510" s="20">
        <v>3.08</v>
      </c>
      <c r="AE510">
        <f t="shared" si="7"/>
        <v>2001</v>
      </c>
    </row>
    <row r="511" spans="1:31" x14ac:dyDescent="0.25">
      <c r="A511" s="7">
        <v>508</v>
      </c>
      <c r="B511" s="8">
        <v>36997</v>
      </c>
      <c r="C511" t="s">
        <v>3</v>
      </c>
      <c r="D511" t="s">
        <v>27</v>
      </c>
      <c r="E511" t="s">
        <v>9</v>
      </c>
      <c r="F511" t="s">
        <v>247</v>
      </c>
      <c r="G511" t="s">
        <v>14</v>
      </c>
      <c r="H511" s="135" t="s">
        <v>1517</v>
      </c>
      <c r="I511" t="s">
        <v>1454</v>
      </c>
      <c r="J511" s="20">
        <v>21</v>
      </c>
      <c r="K511" s="20" t="s">
        <v>9</v>
      </c>
      <c r="L511" t="s">
        <v>1463</v>
      </c>
      <c r="M511" s="20">
        <v>5.04</v>
      </c>
      <c r="N511" s="20">
        <v>6.46</v>
      </c>
      <c r="AE511">
        <f t="shared" si="7"/>
        <v>2001</v>
      </c>
    </row>
    <row r="512" spans="1:31" x14ac:dyDescent="0.25">
      <c r="A512" s="7">
        <v>509</v>
      </c>
      <c r="B512" s="8">
        <v>36997</v>
      </c>
      <c r="C512" t="s">
        <v>3</v>
      </c>
      <c r="D512" t="s">
        <v>154</v>
      </c>
      <c r="E512" t="s">
        <v>9</v>
      </c>
      <c r="F512" t="s">
        <v>246</v>
      </c>
      <c r="G512" t="s">
        <v>14</v>
      </c>
      <c r="H512" s="135" t="s">
        <v>1489</v>
      </c>
      <c r="I512" t="s">
        <v>1454</v>
      </c>
      <c r="J512" s="20">
        <v>12</v>
      </c>
      <c r="K512" s="20" t="s">
        <v>3</v>
      </c>
      <c r="L512" t="s">
        <v>1464</v>
      </c>
      <c r="M512" s="20">
        <v>4.3599999999999994</v>
      </c>
      <c r="N512" s="20">
        <v>2.64</v>
      </c>
      <c r="AE512">
        <f t="shared" si="7"/>
        <v>2001</v>
      </c>
    </row>
    <row r="513" spans="1:31" x14ac:dyDescent="0.25">
      <c r="A513" s="7">
        <v>510</v>
      </c>
      <c r="B513" s="8">
        <v>36997</v>
      </c>
      <c r="C513" t="s">
        <v>3</v>
      </c>
      <c r="D513" s="16" t="s">
        <v>35</v>
      </c>
      <c r="E513" t="s">
        <v>9</v>
      </c>
      <c r="F513" t="s">
        <v>149</v>
      </c>
      <c r="G513" t="s">
        <v>14</v>
      </c>
      <c r="H513" s="135" t="s">
        <v>1522</v>
      </c>
      <c r="I513" t="s">
        <v>1455</v>
      </c>
      <c r="J513" s="20">
        <v>12</v>
      </c>
      <c r="K513" s="20" t="s">
        <v>9</v>
      </c>
      <c r="L513" t="s">
        <v>1463</v>
      </c>
      <c r="M513" s="20">
        <v>1.44</v>
      </c>
      <c r="N513" s="20">
        <v>2.06</v>
      </c>
      <c r="AE513">
        <f t="shared" si="7"/>
        <v>2001</v>
      </c>
    </row>
    <row r="514" spans="1:31" x14ac:dyDescent="0.25">
      <c r="A514" s="7">
        <v>511</v>
      </c>
      <c r="B514" s="8">
        <v>36997</v>
      </c>
      <c r="C514" t="s">
        <v>3</v>
      </c>
      <c r="D514" t="s">
        <v>22</v>
      </c>
      <c r="E514" t="s">
        <v>9</v>
      </c>
      <c r="F514" t="s">
        <v>205</v>
      </c>
      <c r="G514" t="s">
        <v>14</v>
      </c>
      <c r="H514" s="135" t="s">
        <v>1522</v>
      </c>
      <c r="I514" t="s">
        <v>1456</v>
      </c>
      <c r="J514" s="20">
        <v>12</v>
      </c>
      <c r="K514" s="20" t="s">
        <v>9</v>
      </c>
      <c r="L514" t="s">
        <v>1464</v>
      </c>
      <c r="M514" s="20">
        <v>2.64</v>
      </c>
      <c r="N514" s="20">
        <v>4.3599999999999994</v>
      </c>
      <c r="O514" t="s">
        <v>3</v>
      </c>
      <c r="P514" s="13" t="s">
        <v>162</v>
      </c>
      <c r="Q514" t="s">
        <v>9</v>
      </c>
      <c r="R514" t="s">
        <v>245</v>
      </c>
      <c r="S514" t="s">
        <v>3</v>
      </c>
      <c r="T514" t="s">
        <v>201</v>
      </c>
      <c r="U514" t="s">
        <v>9</v>
      </c>
      <c r="V514" t="s">
        <v>10</v>
      </c>
      <c r="W514" t="s">
        <v>1465</v>
      </c>
      <c r="Y514" t="s">
        <v>1465</v>
      </c>
      <c r="AA514" t="s">
        <v>1465</v>
      </c>
      <c r="AC514" t="s">
        <v>1465</v>
      </c>
      <c r="AE514">
        <f t="shared" si="7"/>
        <v>2001</v>
      </c>
    </row>
    <row r="515" spans="1:31" x14ac:dyDescent="0.25">
      <c r="A515" s="7">
        <v>512</v>
      </c>
      <c r="B515" s="8">
        <v>36997</v>
      </c>
      <c r="C515" t="s">
        <v>3</v>
      </c>
      <c r="D515" t="s">
        <v>77</v>
      </c>
      <c r="E515" t="s">
        <v>9</v>
      </c>
      <c r="F515" t="s">
        <v>78</v>
      </c>
      <c r="G515" t="s">
        <v>17</v>
      </c>
      <c r="H515" s="135" t="s">
        <v>1520</v>
      </c>
      <c r="I515" t="s">
        <v>1454</v>
      </c>
      <c r="J515" s="20">
        <v>56</v>
      </c>
      <c r="K515" s="20" t="s">
        <v>1465</v>
      </c>
      <c r="L515" t="s">
        <v>1466</v>
      </c>
      <c r="M515" s="20">
        <v>14</v>
      </c>
      <c r="N515" s="20">
        <v>14</v>
      </c>
      <c r="AE515">
        <f t="shared" si="7"/>
        <v>2001</v>
      </c>
    </row>
    <row r="516" spans="1:31" x14ac:dyDescent="0.25">
      <c r="A516" s="7">
        <v>513</v>
      </c>
      <c r="B516" s="8">
        <v>36997</v>
      </c>
      <c r="C516" t="s">
        <v>3</v>
      </c>
      <c r="D516" t="s">
        <v>257</v>
      </c>
      <c r="E516" t="s">
        <v>9</v>
      </c>
      <c r="F516" t="s">
        <v>246</v>
      </c>
      <c r="G516" t="s">
        <v>14</v>
      </c>
      <c r="H516" s="135" t="s">
        <v>1516</v>
      </c>
      <c r="I516" t="s">
        <v>1454</v>
      </c>
      <c r="J516" s="20">
        <v>12</v>
      </c>
      <c r="K516" s="20" t="s">
        <v>3</v>
      </c>
      <c r="L516" t="s">
        <v>1464</v>
      </c>
      <c r="M516" s="20">
        <v>4.3599999999999994</v>
      </c>
      <c r="N516" s="20">
        <v>2.64</v>
      </c>
      <c r="AE516">
        <f t="shared" ref="AE516:AE579" si="8">YEAR(B516)</f>
        <v>2001</v>
      </c>
    </row>
    <row r="517" spans="1:31" x14ac:dyDescent="0.25">
      <c r="A517" s="7">
        <v>514</v>
      </c>
      <c r="B517" s="8">
        <v>36997</v>
      </c>
      <c r="C517" t="s">
        <v>3</v>
      </c>
      <c r="D517" t="s">
        <v>72</v>
      </c>
      <c r="E517" t="s">
        <v>9</v>
      </c>
      <c r="F517" t="s">
        <v>268</v>
      </c>
      <c r="G517" t="s">
        <v>17</v>
      </c>
      <c r="H517" s="135" t="s">
        <v>1502</v>
      </c>
      <c r="I517" t="s">
        <v>1454</v>
      </c>
      <c r="J517" s="20">
        <v>26</v>
      </c>
      <c r="K517" s="20" t="s">
        <v>9</v>
      </c>
      <c r="L517" t="s">
        <v>1463</v>
      </c>
      <c r="M517" s="20">
        <v>6.24</v>
      </c>
      <c r="N517" s="20">
        <v>7.76</v>
      </c>
      <c r="AE517">
        <f t="shared" si="8"/>
        <v>2001</v>
      </c>
    </row>
    <row r="518" spans="1:31" x14ac:dyDescent="0.25">
      <c r="A518" s="7">
        <v>515</v>
      </c>
      <c r="B518" s="8">
        <v>36997</v>
      </c>
      <c r="C518" t="s">
        <v>3</v>
      </c>
      <c r="D518" t="s">
        <v>123</v>
      </c>
      <c r="E518" t="s">
        <v>9</v>
      </c>
      <c r="F518" t="s">
        <v>124</v>
      </c>
      <c r="G518" t="s">
        <v>17</v>
      </c>
      <c r="H518" s="135" t="s">
        <v>1502</v>
      </c>
      <c r="I518" t="s">
        <v>1454</v>
      </c>
      <c r="J518" s="20">
        <v>32</v>
      </c>
      <c r="K518" s="20" t="s">
        <v>9</v>
      </c>
      <c r="L518" t="s">
        <v>1464</v>
      </c>
      <c r="M518" s="20">
        <v>7.04</v>
      </c>
      <c r="N518" s="20">
        <v>9.9600000000000009</v>
      </c>
      <c r="AE518">
        <f t="shared" si="8"/>
        <v>2001</v>
      </c>
    </row>
    <row r="519" spans="1:31" x14ac:dyDescent="0.25">
      <c r="A519" s="7">
        <v>516</v>
      </c>
      <c r="B519" s="8">
        <v>36997</v>
      </c>
      <c r="C519" t="s">
        <v>3</v>
      </c>
      <c r="D519" t="s">
        <v>134</v>
      </c>
      <c r="E519" t="s">
        <v>9</v>
      </c>
      <c r="F519" t="s">
        <v>269</v>
      </c>
      <c r="G519" t="s">
        <v>17</v>
      </c>
      <c r="H519" s="135" t="s">
        <v>1502</v>
      </c>
      <c r="I519" t="s">
        <v>1455</v>
      </c>
      <c r="J519" s="20">
        <v>48</v>
      </c>
      <c r="K519" s="20" t="s">
        <v>9</v>
      </c>
      <c r="L519" t="s">
        <v>1464</v>
      </c>
      <c r="M519" s="20">
        <v>5.28</v>
      </c>
      <c r="N519" s="20">
        <v>7.22</v>
      </c>
      <c r="AE519">
        <f t="shared" si="8"/>
        <v>2001</v>
      </c>
    </row>
    <row r="520" spans="1:31" x14ac:dyDescent="0.25">
      <c r="A520" s="7">
        <v>517</v>
      </c>
      <c r="B520" s="8">
        <v>36997</v>
      </c>
      <c r="C520" t="s">
        <v>3</v>
      </c>
      <c r="D520" t="s">
        <v>66</v>
      </c>
      <c r="E520" t="s">
        <v>9</v>
      </c>
      <c r="F520" t="s">
        <v>270</v>
      </c>
      <c r="G520" t="s">
        <v>14</v>
      </c>
      <c r="H520" s="135" t="s">
        <v>1496</v>
      </c>
      <c r="I520" t="s">
        <v>1458</v>
      </c>
      <c r="J520" s="20">
        <v>3</v>
      </c>
      <c r="K520" s="20" t="s">
        <v>3</v>
      </c>
      <c r="L520" t="s">
        <v>1463</v>
      </c>
      <c r="M520" s="20">
        <v>10</v>
      </c>
      <c r="N520" s="20">
        <v>30</v>
      </c>
      <c r="AE520">
        <f t="shared" si="8"/>
        <v>2001</v>
      </c>
    </row>
    <row r="521" spans="1:31" x14ac:dyDescent="0.25">
      <c r="A521" s="7">
        <v>518</v>
      </c>
      <c r="B521" s="8">
        <v>36997</v>
      </c>
      <c r="C521" t="s">
        <v>3</v>
      </c>
      <c r="D521" t="s">
        <v>165</v>
      </c>
      <c r="E521" t="s">
        <v>9</v>
      </c>
      <c r="F521" t="s">
        <v>85</v>
      </c>
      <c r="G521" t="s">
        <v>11</v>
      </c>
      <c r="H521" s="135" t="s">
        <v>1496</v>
      </c>
      <c r="I521" t="s">
        <v>1454</v>
      </c>
      <c r="J521" s="20">
        <v>22</v>
      </c>
      <c r="K521" s="20" t="s">
        <v>1465</v>
      </c>
      <c r="L521" t="s">
        <v>1466</v>
      </c>
      <c r="M521" s="20">
        <v>5.5</v>
      </c>
      <c r="N521" s="20">
        <v>5.5</v>
      </c>
      <c r="AE521">
        <f t="shared" si="8"/>
        <v>2001</v>
      </c>
    </row>
    <row r="522" spans="1:31" x14ac:dyDescent="0.25">
      <c r="A522" s="7">
        <v>519</v>
      </c>
      <c r="B522" s="8">
        <v>36997</v>
      </c>
      <c r="C522" t="s">
        <v>3</v>
      </c>
      <c r="D522" s="16" t="s">
        <v>35</v>
      </c>
      <c r="E522" t="s">
        <v>9</v>
      </c>
      <c r="F522" t="s">
        <v>232</v>
      </c>
      <c r="G522" t="s">
        <v>14</v>
      </c>
      <c r="H522" s="135" t="s">
        <v>1496</v>
      </c>
      <c r="I522" t="s">
        <v>1454</v>
      </c>
      <c r="J522" s="20">
        <v>6</v>
      </c>
      <c r="K522" s="20" t="s">
        <v>9</v>
      </c>
      <c r="L522" t="s">
        <v>1464</v>
      </c>
      <c r="M522" s="20">
        <v>1.32</v>
      </c>
      <c r="N522" s="20">
        <v>2.6799999999999997</v>
      </c>
      <c r="AE522">
        <f t="shared" si="8"/>
        <v>2001</v>
      </c>
    </row>
    <row r="523" spans="1:31" x14ac:dyDescent="0.25">
      <c r="A523" s="7">
        <v>520</v>
      </c>
      <c r="B523" s="8">
        <v>36997</v>
      </c>
      <c r="C523" t="s">
        <v>3</v>
      </c>
      <c r="D523" t="s">
        <v>38</v>
      </c>
      <c r="E523" t="s">
        <v>9</v>
      </c>
      <c r="F523" t="s">
        <v>183</v>
      </c>
      <c r="G523" t="s">
        <v>65</v>
      </c>
      <c r="H523" s="135" t="s">
        <v>1496</v>
      </c>
      <c r="I523" t="s">
        <v>1454</v>
      </c>
      <c r="J523" s="20">
        <v>48</v>
      </c>
      <c r="K523" s="20" t="s">
        <v>9</v>
      </c>
      <c r="L523" t="s">
        <v>1464</v>
      </c>
      <c r="M523" s="20">
        <v>10.56</v>
      </c>
      <c r="N523" s="20">
        <v>14.44</v>
      </c>
      <c r="AE523">
        <f t="shared" si="8"/>
        <v>2001</v>
      </c>
    </row>
    <row r="524" spans="1:31" x14ac:dyDescent="0.25">
      <c r="A524" s="7">
        <v>521</v>
      </c>
      <c r="B524" s="8">
        <v>36997</v>
      </c>
      <c r="C524" t="s">
        <v>3</v>
      </c>
      <c r="D524" s="16" t="s">
        <v>35</v>
      </c>
      <c r="E524" t="s">
        <v>9</v>
      </c>
      <c r="F524" t="s">
        <v>147</v>
      </c>
      <c r="G524" t="s">
        <v>24</v>
      </c>
      <c r="H524" s="135" t="s">
        <v>1494</v>
      </c>
      <c r="I524" t="s">
        <v>1454</v>
      </c>
      <c r="J524" s="20">
        <v>38</v>
      </c>
      <c r="K524" s="20" t="s">
        <v>9</v>
      </c>
      <c r="L524" t="s">
        <v>1464</v>
      </c>
      <c r="M524" s="20">
        <v>8.36</v>
      </c>
      <c r="N524" s="20">
        <v>11.64</v>
      </c>
      <c r="AE524">
        <f t="shared" si="8"/>
        <v>2001</v>
      </c>
    </row>
    <row r="525" spans="1:31" x14ac:dyDescent="0.25">
      <c r="A525" s="7">
        <v>522</v>
      </c>
      <c r="B525" s="8">
        <v>36997</v>
      </c>
      <c r="C525" t="s">
        <v>3</v>
      </c>
      <c r="D525" t="s">
        <v>219</v>
      </c>
      <c r="E525" t="s">
        <v>9</v>
      </c>
      <c r="F525" t="s">
        <v>44</v>
      </c>
      <c r="G525" t="s">
        <v>24</v>
      </c>
      <c r="H525" s="135" t="s">
        <v>1497</v>
      </c>
      <c r="I525" t="s">
        <v>1455</v>
      </c>
      <c r="J525" s="20">
        <v>40</v>
      </c>
      <c r="K525" s="20" t="s">
        <v>9</v>
      </c>
      <c r="L525" t="s">
        <v>1464</v>
      </c>
      <c r="M525" s="20">
        <v>4.4000000000000004</v>
      </c>
      <c r="N525" s="20">
        <v>6.1</v>
      </c>
      <c r="AE525">
        <f t="shared" si="8"/>
        <v>2001</v>
      </c>
    </row>
    <row r="526" spans="1:31" x14ac:dyDescent="0.25">
      <c r="A526" s="7">
        <v>523</v>
      </c>
      <c r="B526" s="8">
        <v>36997</v>
      </c>
      <c r="C526" t="s">
        <v>3</v>
      </c>
      <c r="D526" t="s">
        <v>8</v>
      </c>
      <c r="E526" t="s">
        <v>9</v>
      </c>
      <c r="F526" t="s">
        <v>44</v>
      </c>
      <c r="G526" t="s">
        <v>24</v>
      </c>
      <c r="H526" s="135" t="s">
        <v>1525</v>
      </c>
      <c r="I526" t="s">
        <v>1454</v>
      </c>
      <c r="J526" s="20">
        <v>20</v>
      </c>
      <c r="K526" s="20" t="s">
        <v>9</v>
      </c>
      <c r="L526" t="s">
        <v>1464</v>
      </c>
      <c r="M526" s="20">
        <v>4.4000000000000004</v>
      </c>
      <c r="N526" s="20">
        <v>6.6</v>
      </c>
      <c r="AE526">
        <f t="shared" si="8"/>
        <v>2001</v>
      </c>
    </row>
    <row r="527" spans="1:31" x14ac:dyDescent="0.25">
      <c r="A527" s="7">
        <v>524</v>
      </c>
      <c r="B527" s="8">
        <v>36997</v>
      </c>
      <c r="C527" t="s">
        <v>3</v>
      </c>
      <c r="D527" t="s">
        <v>187</v>
      </c>
      <c r="E527" t="s">
        <v>9</v>
      </c>
      <c r="F527" t="s">
        <v>44</v>
      </c>
      <c r="G527" t="s">
        <v>24</v>
      </c>
      <c r="H527" s="135" t="s">
        <v>1525</v>
      </c>
      <c r="I527" t="s">
        <v>1454</v>
      </c>
      <c r="J527" s="20">
        <v>30</v>
      </c>
      <c r="K527" s="20" t="s">
        <v>3</v>
      </c>
      <c r="L527" t="s">
        <v>1464</v>
      </c>
      <c r="M527" s="20">
        <v>9.4</v>
      </c>
      <c r="N527" s="20">
        <v>6.6</v>
      </c>
      <c r="AE527">
        <f t="shared" si="8"/>
        <v>2001</v>
      </c>
    </row>
    <row r="528" spans="1:31" x14ac:dyDescent="0.25">
      <c r="A528" s="7">
        <v>525</v>
      </c>
      <c r="B528" s="8">
        <v>36997</v>
      </c>
      <c r="C528" t="s">
        <v>3</v>
      </c>
      <c r="D528" t="s">
        <v>271</v>
      </c>
      <c r="E528" t="s">
        <v>9</v>
      </c>
      <c r="F528" t="s">
        <v>40</v>
      </c>
      <c r="G528" t="s">
        <v>24</v>
      </c>
      <c r="H528" s="135" t="s">
        <v>1556</v>
      </c>
      <c r="I528" t="s">
        <v>1456</v>
      </c>
      <c r="J528" s="20">
        <v>14</v>
      </c>
      <c r="K528" s="20" t="s">
        <v>9</v>
      </c>
      <c r="L528" t="s">
        <v>1464</v>
      </c>
      <c r="M528" s="20">
        <v>3.08</v>
      </c>
      <c r="N528" s="20">
        <v>4.92</v>
      </c>
      <c r="O528" t="s">
        <v>3</v>
      </c>
      <c r="P528" s="13" t="s">
        <v>138</v>
      </c>
      <c r="Q528" t="s">
        <v>9</v>
      </c>
      <c r="R528" t="s">
        <v>53</v>
      </c>
      <c r="S528" t="s">
        <v>1465</v>
      </c>
      <c r="U528" t="s">
        <v>1465</v>
      </c>
      <c r="W528" t="s">
        <v>1465</v>
      </c>
      <c r="Y528" t="s">
        <v>1465</v>
      </c>
      <c r="AA528" t="s">
        <v>1465</v>
      </c>
      <c r="AC528" t="s">
        <v>1465</v>
      </c>
      <c r="AE528">
        <f t="shared" si="8"/>
        <v>2001</v>
      </c>
    </row>
    <row r="529" spans="1:31" x14ac:dyDescent="0.25">
      <c r="A529" s="7">
        <v>526</v>
      </c>
      <c r="B529" s="8">
        <v>36997</v>
      </c>
      <c r="C529" t="s">
        <v>3</v>
      </c>
      <c r="D529" t="s">
        <v>260</v>
      </c>
      <c r="E529" t="s">
        <v>9</v>
      </c>
      <c r="F529" t="s">
        <v>202</v>
      </c>
      <c r="G529" t="s">
        <v>24</v>
      </c>
      <c r="H529" s="135" t="s">
        <v>1563</v>
      </c>
      <c r="I529" t="s">
        <v>1455</v>
      </c>
      <c r="J529" s="20">
        <v>12</v>
      </c>
      <c r="K529" s="20" t="s">
        <v>9</v>
      </c>
      <c r="L529" t="s">
        <v>1464</v>
      </c>
      <c r="M529" s="20">
        <v>1.32</v>
      </c>
      <c r="N529" s="20">
        <v>2.1799999999999997</v>
      </c>
      <c r="AE529">
        <f t="shared" si="8"/>
        <v>2001</v>
      </c>
    </row>
    <row r="530" spans="1:31" x14ac:dyDescent="0.25">
      <c r="A530" s="7">
        <v>527</v>
      </c>
      <c r="B530" s="8">
        <v>36997</v>
      </c>
      <c r="C530" t="s">
        <v>3</v>
      </c>
      <c r="D530" t="s">
        <v>272</v>
      </c>
      <c r="E530" t="s">
        <v>9</v>
      </c>
      <c r="F530" t="s">
        <v>78</v>
      </c>
      <c r="G530" t="s">
        <v>24</v>
      </c>
      <c r="H530" s="135" t="s">
        <v>1493</v>
      </c>
      <c r="I530" t="s">
        <v>1454</v>
      </c>
      <c r="J530" s="20">
        <v>36</v>
      </c>
      <c r="K530" s="20" t="s">
        <v>9</v>
      </c>
      <c r="L530" t="s">
        <v>1464</v>
      </c>
      <c r="M530" s="20">
        <v>7.92</v>
      </c>
      <c r="N530" s="20">
        <v>11.08</v>
      </c>
      <c r="AE530">
        <f t="shared" si="8"/>
        <v>2001</v>
      </c>
    </row>
    <row r="531" spans="1:31" x14ac:dyDescent="0.25">
      <c r="A531" s="7">
        <v>528</v>
      </c>
      <c r="B531" s="8">
        <v>36997</v>
      </c>
      <c r="C531" t="s">
        <v>3</v>
      </c>
      <c r="D531" t="s">
        <v>100</v>
      </c>
      <c r="E531" t="s">
        <v>9</v>
      </c>
      <c r="F531" t="s">
        <v>62</v>
      </c>
      <c r="G531" t="s">
        <v>24</v>
      </c>
      <c r="H531" s="135" t="s">
        <v>1493</v>
      </c>
      <c r="I531" t="s">
        <v>1454</v>
      </c>
      <c r="J531" s="20">
        <v>38</v>
      </c>
      <c r="K531" s="20" t="s">
        <v>9</v>
      </c>
      <c r="L531" t="s">
        <v>1464</v>
      </c>
      <c r="M531" s="20">
        <v>8.36</v>
      </c>
      <c r="N531" s="20">
        <v>11.64</v>
      </c>
      <c r="AE531">
        <f t="shared" si="8"/>
        <v>2001</v>
      </c>
    </row>
    <row r="532" spans="1:31" x14ac:dyDescent="0.25">
      <c r="A532" s="7">
        <v>529</v>
      </c>
      <c r="B532" s="8">
        <v>36998</v>
      </c>
      <c r="C532" t="s">
        <v>3</v>
      </c>
      <c r="D532" t="s">
        <v>273</v>
      </c>
      <c r="E532" t="s">
        <v>9</v>
      </c>
      <c r="F532" t="s">
        <v>78</v>
      </c>
      <c r="G532" t="s">
        <v>11</v>
      </c>
      <c r="H532" s="135" t="s">
        <v>1531</v>
      </c>
      <c r="I532" t="s">
        <v>1454</v>
      </c>
      <c r="J532" s="20">
        <v>12</v>
      </c>
      <c r="K532" s="20" t="s">
        <v>9</v>
      </c>
      <c r="L532" t="s">
        <v>1464</v>
      </c>
      <c r="M532" s="20">
        <v>2.64</v>
      </c>
      <c r="N532" s="20">
        <v>4.3599999999999994</v>
      </c>
      <c r="AE532">
        <f t="shared" si="8"/>
        <v>2001</v>
      </c>
    </row>
    <row r="533" spans="1:31" x14ac:dyDescent="0.25">
      <c r="A533" s="7">
        <v>530</v>
      </c>
      <c r="B533" s="8">
        <v>36998</v>
      </c>
      <c r="C533" t="s">
        <v>3</v>
      </c>
      <c r="D533" t="s">
        <v>69</v>
      </c>
      <c r="E533" t="s">
        <v>9</v>
      </c>
      <c r="F533" t="s">
        <v>214</v>
      </c>
      <c r="G533" t="s">
        <v>14</v>
      </c>
      <c r="H533" s="135" t="s">
        <v>1567</v>
      </c>
      <c r="I533" t="s">
        <v>1454</v>
      </c>
      <c r="J533" s="20">
        <v>18</v>
      </c>
      <c r="K533" s="20" t="s">
        <v>3</v>
      </c>
      <c r="L533" t="s">
        <v>1464</v>
      </c>
      <c r="M533" s="20">
        <v>6.04</v>
      </c>
      <c r="N533" s="20">
        <v>3.96</v>
      </c>
      <c r="AE533">
        <f t="shared" si="8"/>
        <v>2001</v>
      </c>
    </row>
    <row r="534" spans="1:31" x14ac:dyDescent="0.25">
      <c r="A534" s="7">
        <v>531</v>
      </c>
      <c r="B534" s="8">
        <v>36998</v>
      </c>
      <c r="C534" t="s">
        <v>3</v>
      </c>
      <c r="D534" t="s">
        <v>203</v>
      </c>
      <c r="E534" t="s">
        <v>9</v>
      </c>
      <c r="F534" t="s">
        <v>23</v>
      </c>
      <c r="G534" t="s">
        <v>17</v>
      </c>
      <c r="H534" s="135" t="s">
        <v>1573</v>
      </c>
      <c r="I534" t="s">
        <v>1454</v>
      </c>
      <c r="J534" s="20">
        <v>16</v>
      </c>
      <c r="K534" s="20" t="s">
        <v>9</v>
      </c>
      <c r="L534" t="s">
        <v>1464</v>
      </c>
      <c r="M534" s="20">
        <v>3.52</v>
      </c>
      <c r="N534" s="20">
        <v>5.48</v>
      </c>
      <c r="AE534">
        <f t="shared" si="8"/>
        <v>2001</v>
      </c>
    </row>
    <row r="535" spans="1:31" x14ac:dyDescent="0.25">
      <c r="A535" s="7">
        <v>532</v>
      </c>
      <c r="B535" s="8">
        <v>36998</v>
      </c>
      <c r="C535" t="s">
        <v>3</v>
      </c>
      <c r="D535" t="s">
        <v>237</v>
      </c>
      <c r="E535" t="s">
        <v>9</v>
      </c>
      <c r="F535" t="s">
        <v>186</v>
      </c>
      <c r="G535" t="s">
        <v>17</v>
      </c>
      <c r="H535" s="135" t="s">
        <v>1528</v>
      </c>
      <c r="I535" t="s">
        <v>1454</v>
      </c>
      <c r="J535" s="20">
        <v>10</v>
      </c>
      <c r="K535" s="20" t="s">
        <v>9</v>
      </c>
      <c r="L535" t="s">
        <v>1464</v>
      </c>
      <c r="M535" s="20">
        <v>2.2000000000000002</v>
      </c>
      <c r="N535" s="20">
        <v>3.8</v>
      </c>
      <c r="AE535">
        <f t="shared" si="8"/>
        <v>2001</v>
      </c>
    </row>
    <row r="536" spans="1:31" x14ac:dyDescent="0.25">
      <c r="A536" s="7">
        <v>533</v>
      </c>
      <c r="B536" s="8">
        <v>36998</v>
      </c>
      <c r="C536" t="s">
        <v>3</v>
      </c>
      <c r="D536" t="s">
        <v>72</v>
      </c>
      <c r="E536" t="s">
        <v>9</v>
      </c>
      <c r="F536" t="s">
        <v>136</v>
      </c>
      <c r="G536" t="s">
        <v>14</v>
      </c>
      <c r="H536" s="135" t="s">
        <v>1522</v>
      </c>
      <c r="I536" t="s">
        <v>1456</v>
      </c>
      <c r="J536" s="20">
        <v>12</v>
      </c>
      <c r="K536" s="20" t="s">
        <v>3</v>
      </c>
      <c r="L536" t="s">
        <v>1464</v>
      </c>
      <c r="M536" s="20">
        <v>4.3599999999999994</v>
      </c>
      <c r="N536" s="20">
        <v>2.64</v>
      </c>
      <c r="O536" t="s">
        <v>3</v>
      </c>
      <c r="P536" s="13" t="s">
        <v>82</v>
      </c>
      <c r="Q536" t="s">
        <v>9</v>
      </c>
      <c r="R536" t="s">
        <v>230</v>
      </c>
      <c r="S536" t="s">
        <v>1465</v>
      </c>
      <c r="U536" t="s">
        <v>1465</v>
      </c>
      <c r="W536" t="s">
        <v>1465</v>
      </c>
      <c r="Y536" t="s">
        <v>1465</v>
      </c>
      <c r="AA536" t="s">
        <v>1465</v>
      </c>
      <c r="AC536" t="s">
        <v>1465</v>
      </c>
      <c r="AE536">
        <f t="shared" si="8"/>
        <v>2001</v>
      </c>
    </row>
    <row r="537" spans="1:31" x14ac:dyDescent="0.25">
      <c r="A537" s="7">
        <v>534</v>
      </c>
      <c r="B537" s="8">
        <v>36998</v>
      </c>
      <c r="C537" t="s">
        <v>3</v>
      </c>
      <c r="D537" t="s">
        <v>217</v>
      </c>
      <c r="E537" t="s">
        <v>9</v>
      </c>
      <c r="F537" t="s">
        <v>205</v>
      </c>
      <c r="G537" t="s">
        <v>14</v>
      </c>
      <c r="H537" s="135" t="s">
        <v>1522</v>
      </c>
      <c r="I537" t="s">
        <v>1456</v>
      </c>
      <c r="J537" s="20">
        <v>12</v>
      </c>
      <c r="K537" s="20" t="s">
        <v>1465</v>
      </c>
      <c r="L537" t="s">
        <v>1466</v>
      </c>
      <c r="M537" s="20">
        <v>3</v>
      </c>
      <c r="N537" s="20">
        <v>3</v>
      </c>
      <c r="O537" t="s">
        <v>3</v>
      </c>
      <c r="P537" s="13" t="s">
        <v>43</v>
      </c>
      <c r="Q537" t="s">
        <v>9</v>
      </c>
      <c r="R537" t="s">
        <v>78</v>
      </c>
      <c r="S537" t="s">
        <v>1465</v>
      </c>
      <c r="U537" t="s">
        <v>1465</v>
      </c>
      <c r="W537" t="s">
        <v>1465</v>
      </c>
      <c r="Y537" t="s">
        <v>1465</v>
      </c>
      <c r="AA537" t="s">
        <v>1465</v>
      </c>
      <c r="AC537" t="s">
        <v>1465</v>
      </c>
      <c r="AE537">
        <f t="shared" si="8"/>
        <v>2001</v>
      </c>
    </row>
    <row r="538" spans="1:31" x14ac:dyDescent="0.25">
      <c r="A538" s="7">
        <v>535</v>
      </c>
      <c r="B538" s="8">
        <v>36998</v>
      </c>
      <c r="C538" t="s">
        <v>3</v>
      </c>
      <c r="D538" s="16" t="s">
        <v>35</v>
      </c>
      <c r="E538" t="s">
        <v>9</v>
      </c>
      <c r="F538" t="s">
        <v>252</v>
      </c>
      <c r="G538" t="s">
        <v>14</v>
      </c>
      <c r="H538" s="135" t="s">
        <v>1522</v>
      </c>
      <c r="I538" t="s">
        <v>1456</v>
      </c>
      <c r="J538" s="20">
        <v>12</v>
      </c>
      <c r="K538" s="20" t="s">
        <v>9</v>
      </c>
      <c r="L538" t="s">
        <v>1463</v>
      </c>
      <c r="M538" s="20">
        <v>2.88</v>
      </c>
      <c r="N538" s="20">
        <v>4.12</v>
      </c>
      <c r="O538" t="s">
        <v>3</v>
      </c>
      <c r="P538" s="13" t="s">
        <v>257</v>
      </c>
      <c r="Q538" t="s">
        <v>9</v>
      </c>
      <c r="R538" t="s">
        <v>215</v>
      </c>
      <c r="S538" t="s">
        <v>1465</v>
      </c>
      <c r="U538" t="s">
        <v>1465</v>
      </c>
      <c r="W538" t="s">
        <v>1465</v>
      </c>
      <c r="Y538" t="s">
        <v>1465</v>
      </c>
      <c r="AA538" t="s">
        <v>1465</v>
      </c>
      <c r="AC538" t="s">
        <v>1465</v>
      </c>
      <c r="AE538">
        <f t="shared" si="8"/>
        <v>2001</v>
      </c>
    </row>
    <row r="539" spans="1:31" x14ac:dyDescent="0.25">
      <c r="A539" s="7">
        <v>536</v>
      </c>
      <c r="B539" s="8">
        <v>36998</v>
      </c>
      <c r="C539" t="s">
        <v>3</v>
      </c>
      <c r="D539" t="s">
        <v>196</v>
      </c>
      <c r="E539" t="s">
        <v>9</v>
      </c>
      <c r="F539" t="s">
        <v>259</v>
      </c>
      <c r="G539" t="s">
        <v>17</v>
      </c>
      <c r="H539" s="135" t="s">
        <v>1520</v>
      </c>
      <c r="I539" t="s">
        <v>1456</v>
      </c>
      <c r="J539" s="20">
        <v>39</v>
      </c>
      <c r="K539" s="20" t="s">
        <v>9</v>
      </c>
      <c r="L539" t="s">
        <v>1464</v>
      </c>
      <c r="M539" s="20">
        <v>8.58</v>
      </c>
      <c r="N539" s="20">
        <v>11.92</v>
      </c>
      <c r="O539" t="s">
        <v>9</v>
      </c>
      <c r="P539" s="13" t="s">
        <v>55</v>
      </c>
      <c r="Q539" t="s">
        <v>1465</v>
      </c>
      <c r="S539" t="s">
        <v>1465</v>
      </c>
      <c r="U539" t="s">
        <v>1465</v>
      </c>
      <c r="W539" t="s">
        <v>1465</v>
      </c>
      <c r="Y539" t="s">
        <v>1465</v>
      </c>
      <c r="AA539" t="s">
        <v>1465</v>
      </c>
      <c r="AC539" t="s">
        <v>1465</v>
      </c>
      <c r="AE539">
        <f t="shared" si="8"/>
        <v>2001</v>
      </c>
    </row>
    <row r="540" spans="1:31" x14ac:dyDescent="0.25">
      <c r="A540" s="7">
        <v>537</v>
      </c>
      <c r="B540" s="8">
        <v>36998</v>
      </c>
      <c r="C540" t="s">
        <v>3</v>
      </c>
      <c r="D540" t="s">
        <v>15</v>
      </c>
      <c r="E540" t="s">
        <v>9</v>
      </c>
      <c r="F540" t="s">
        <v>68</v>
      </c>
      <c r="G540" t="s">
        <v>65</v>
      </c>
      <c r="H540" s="135" t="s">
        <v>1558</v>
      </c>
      <c r="I540" t="s">
        <v>1455</v>
      </c>
      <c r="J540" s="20">
        <v>10</v>
      </c>
      <c r="K540" s="20" t="s">
        <v>3</v>
      </c>
      <c r="L540" t="s">
        <v>1464</v>
      </c>
      <c r="M540" s="20">
        <v>1.9</v>
      </c>
      <c r="N540" s="20">
        <v>1.1000000000000001</v>
      </c>
      <c r="AE540">
        <f t="shared" si="8"/>
        <v>2001</v>
      </c>
    </row>
    <row r="541" spans="1:31" x14ac:dyDescent="0.25">
      <c r="A541" s="7">
        <v>538</v>
      </c>
      <c r="B541" s="8">
        <v>36999</v>
      </c>
      <c r="C541" t="s">
        <v>3</v>
      </c>
      <c r="D541" t="s">
        <v>274</v>
      </c>
      <c r="E541" t="s">
        <v>9</v>
      </c>
      <c r="F541" t="s">
        <v>188</v>
      </c>
      <c r="G541" t="s">
        <v>17</v>
      </c>
      <c r="H541" s="135" t="s">
        <v>1504</v>
      </c>
      <c r="I541" t="s">
        <v>1454</v>
      </c>
      <c r="J541" s="20">
        <v>21</v>
      </c>
      <c r="K541" s="20" t="s">
        <v>9</v>
      </c>
      <c r="L541" t="s">
        <v>1464</v>
      </c>
      <c r="M541" s="20">
        <v>4.62</v>
      </c>
      <c r="N541" s="20">
        <v>6.88</v>
      </c>
      <c r="AE541">
        <f t="shared" si="8"/>
        <v>2001</v>
      </c>
    </row>
    <row r="542" spans="1:31" x14ac:dyDescent="0.25">
      <c r="A542" s="7">
        <v>539</v>
      </c>
      <c r="B542" s="8">
        <v>36999</v>
      </c>
      <c r="C542" t="s">
        <v>3</v>
      </c>
      <c r="D542" t="s">
        <v>165</v>
      </c>
      <c r="E542" t="s">
        <v>9</v>
      </c>
      <c r="F542" t="s">
        <v>247</v>
      </c>
      <c r="G542" t="s">
        <v>11</v>
      </c>
      <c r="H542" s="135" t="s">
        <v>1574</v>
      </c>
      <c r="I542" t="s">
        <v>1454</v>
      </c>
      <c r="J542" s="20">
        <v>18</v>
      </c>
      <c r="K542" s="20" t="s">
        <v>1465</v>
      </c>
      <c r="L542" t="s">
        <v>1466</v>
      </c>
      <c r="M542" s="20">
        <v>4.5</v>
      </c>
      <c r="N542" s="20">
        <v>4.5</v>
      </c>
      <c r="AE542">
        <f t="shared" si="8"/>
        <v>2001</v>
      </c>
    </row>
    <row r="543" spans="1:31" x14ac:dyDescent="0.25">
      <c r="A543" s="7">
        <v>540</v>
      </c>
      <c r="B543" s="8">
        <v>36999</v>
      </c>
      <c r="C543" t="s">
        <v>3</v>
      </c>
      <c r="D543" s="16" t="s">
        <v>35</v>
      </c>
      <c r="E543" t="s">
        <v>9</v>
      </c>
      <c r="F543" t="s">
        <v>232</v>
      </c>
      <c r="G543" t="s">
        <v>17</v>
      </c>
      <c r="H543" s="135" t="s">
        <v>1500</v>
      </c>
      <c r="I543" t="s">
        <v>1454</v>
      </c>
      <c r="J543" s="20">
        <v>28</v>
      </c>
      <c r="K543" s="20" t="s">
        <v>1465</v>
      </c>
      <c r="L543" t="s">
        <v>1466</v>
      </c>
      <c r="M543" s="20">
        <v>7</v>
      </c>
      <c r="N543" s="20">
        <v>7</v>
      </c>
      <c r="AE543">
        <f t="shared" si="8"/>
        <v>2001</v>
      </c>
    </row>
    <row r="544" spans="1:31" x14ac:dyDescent="0.25">
      <c r="A544" s="7">
        <v>541</v>
      </c>
      <c r="B544" s="8">
        <v>36999</v>
      </c>
      <c r="C544" t="s">
        <v>3</v>
      </c>
      <c r="D544" t="s">
        <v>18</v>
      </c>
      <c r="E544" t="s">
        <v>9</v>
      </c>
      <c r="F544" t="s">
        <v>247</v>
      </c>
      <c r="G544" t="s">
        <v>14</v>
      </c>
      <c r="H544" s="135" t="s">
        <v>1491</v>
      </c>
      <c r="I544" t="s">
        <v>1454</v>
      </c>
      <c r="J544" s="20">
        <v>8</v>
      </c>
      <c r="K544" s="20" t="s">
        <v>9</v>
      </c>
      <c r="L544" t="s">
        <v>1464</v>
      </c>
      <c r="M544" s="20">
        <v>1.76</v>
      </c>
      <c r="N544" s="20">
        <v>3.24</v>
      </c>
      <c r="AE544">
        <f t="shared" si="8"/>
        <v>2001</v>
      </c>
    </row>
    <row r="545" spans="1:31" x14ac:dyDescent="0.25">
      <c r="A545" s="7">
        <v>542</v>
      </c>
      <c r="B545" s="8">
        <v>36999</v>
      </c>
      <c r="C545" t="s">
        <v>3</v>
      </c>
      <c r="D545" t="s">
        <v>154</v>
      </c>
      <c r="E545" t="s">
        <v>9</v>
      </c>
      <c r="F545" t="s">
        <v>246</v>
      </c>
      <c r="G545" t="s">
        <v>17</v>
      </c>
      <c r="H545" s="135" t="s">
        <v>1528</v>
      </c>
      <c r="I545" t="s">
        <v>1454</v>
      </c>
      <c r="J545" s="20">
        <v>12</v>
      </c>
      <c r="K545" s="20" t="s">
        <v>1465</v>
      </c>
      <c r="L545" t="s">
        <v>1466</v>
      </c>
      <c r="M545" s="20">
        <v>3</v>
      </c>
      <c r="N545" s="20">
        <v>3</v>
      </c>
      <c r="AE545">
        <f t="shared" si="8"/>
        <v>2001</v>
      </c>
    </row>
    <row r="546" spans="1:31" x14ac:dyDescent="0.25">
      <c r="A546" s="7">
        <v>543</v>
      </c>
      <c r="B546" s="8">
        <v>36999</v>
      </c>
      <c r="C546" t="s">
        <v>3</v>
      </c>
      <c r="D546" t="s">
        <v>274</v>
      </c>
      <c r="E546" t="s">
        <v>9</v>
      </c>
      <c r="F546" t="s">
        <v>275</v>
      </c>
      <c r="G546" t="s">
        <v>17</v>
      </c>
      <c r="H546" s="135" t="s">
        <v>1528</v>
      </c>
      <c r="I546" t="s">
        <v>1454</v>
      </c>
      <c r="J546" s="20">
        <v>12</v>
      </c>
      <c r="K546" s="20" t="s">
        <v>1465</v>
      </c>
      <c r="L546" t="s">
        <v>1466</v>
      </c>
      <c r="M546" s="20">
        <v>3</v>
      </c>
      <c r="N546" s="20">
        <v>3</v>
      </c>
      <c r="AE546">
        <f t="shared" si="8"/>
        <v>2001</v>
      </c>
    </row>
    <row r="547" spans="1:31" x14ac:dyDescent="0.25">
      <c r="A547" s="7">
        <v>544</v>
      </c>
      <c r="B547" s="8">
        <v>36999</v>
      </c>
      <c r="C547" t="s">
        <v>3</v>
      </c>
      <c r="D547" t="s">
        <v>178</v>
      </c>
      <c r="E547" t="s">
        <v>9</v>
      </c>
      <c r="F547" t="s">
        <v>26</v>
      </c>
      <c r="G547" t="s">
        <v>14</v>
      </c>
      <c r="H547" s="135" t="s">
        <v>1553</v>
      </c>
      <c r="I547" t="s">
        <v>1454</v>
      </c>
      <c r="J547" s="20">
        <v>28</v>
      </c>
      <c r="K547" s="20" t="s">
        <v>3</v>
      </c>
      <c r="L547" t="s">
        <v>1463</v>
      </c>
      <c r="M547" s="20">
        <v>8.2800000000000011</v>
      </c>
      <c r="N547" s="20">
        <v>6.72</v>
      </c>
      <c r="AE547">
        <f t="shared" si="8"/>
        <v>2001</v>
      </c>
    </row>
    <row r="548" spans="1:31" x14ac:dyDescent="0.25">
      <c r="A548" s="7">
        <v>545</v>
      </c>
      <c r="B548" s="8">
        <v>36999</v>
      </c>
      <c r="C548" t="s">
        <v>3</v>
      </c>
      <c r="D548" t="s">
        <v>209</v>
      </c>
      <c r="E548" t="s">
        <v>9</v>
      </c>
      <c r="F548" t="s">
        <v>13</v>
      </c>
      <c r="G548" t="s">
        <v>24</v>
      </c>
      <c r="H548" s="135" t="s">
        <v>1555</v>
      </c>
      <c r="I548" t="s">
        <v>1454</v>
      </c>
      <c r="J548" s="20">
        <v>10</v>
      </c>
      <c r="K548" s="20" t="s">
        <v>1465</v>
      </c>
      <c r="L548" t="s">
        <v>1466</v>
      </c>
      <c r="M548" s="20">
        <v>2.5</v>
      </c>
      <c r="N548" s="20">
        <v>2.5</v>
      </c>
      <c r="AE548">
        <f t="shared" si="8"/>
        <v>2001</v>
      </c>
    </row>
    <row r="549" spans="1:31" x14ac:dyDescent="0.25">
      <c r="A549" s="7">
        <v>546</v>
      </c>
      <c r="B549" s="8">
        <v>36999</v>
      </c>
      <c r="C549" t="s">
        <v>3</v>
      </c>
      <c r="D549" t="s">
        <v>274</v>
      </c>
      <c r="E549" t="s">
        <v>9</v>
      </c>
      <c r="F549" t="s">
        <v>126</v>
      </c>
      <c r="G549" t="s">
        <v>24</v>
      </c>
      <c r="H549" s="135" t="s">
        <v>1529</v>
      </c>
      <c r="I549" t="s">
        <v>1454</v>
      </c>
      <c r="J549" s="20">
        <v>10</v>
      </c>
      <c r="K549" s="20" t="s">
        <v>3</v>
      </c>
      <c r="L549" t="s">
        <v>1463</v>
      </c>
      <c r="M549" s="20">
        <v>3.6</v>
      </c>
      <c r="N549" s="20">
        <v>2.4</v>
      </c>
      <c r="AE549">
        <f t="shared" si="8"/>
        <v>2001</v>
      </c>
    </row>
    <row r="550" spans="1:31" x14ac:dyDescent="0.25">
      <c r="A550" s="7">
        <v>547</v>
      </c>
      <c r="B550" s="8">
        <v>37000</v>
      </c>
      <c r="C550" t="s">
        <v>3</v>
      </c>
      <c r="D550" t="s">
        <v>115</v>
      </c>
      <c r="E550" t="s">
        <v>9</v>
      </c>
      <c r="F550" t="s">
        <v>242</v>
      </c>
      <c r="G550" t="s">
        <v>11</v>
      </c>
      <c r="H550" s="135" t="s">
        <v>1527</v>
      </c>
      <c r="I550" t="s">
        <v>1454</v>
      </c>
      <c r="J550" s="20">
        <v>71</v>
      </c>
      <c r="K550" s="20" t="s">
        <v>9</v>
      </c>
      <c r="L550" t="s">
        <v>1464</v>
      </c>
      <c r="M550" s="20">
        <v>15.620000000000001</v>
      </c>
      <c r="N550" s="20">
        <v>20.88</v>
      </c>
      <c r="AE550">
        <f t="shared" si="8"/>
        <v>2001</v>
      </c>
    </row>
    <row r="551" spans="1:31" x14ac:dyDescent="0.25">
      <c r="A551" s="7">
        <v>548</v>
      </c>
      <c r="B551" s="8">
        <v>37000</v>
      </c>
      <c r="C551" t="s">
        <v>3</v>
      </c>
      <c r="D551" t="s">
        <v>115</v>
      </c>
      <c r="E551" t="s">
        <v>9</v>
      </c>
      <c r="F551" t="s">
        <v>171</v>
      </c>
      <c r="G551" t="s">
        <v>17</v>
      </c>
      <c r="H551" s="135" t="s">
        <v>1500</v>
      </c>
      <c r="I551" t="s">
        <v>1454</v>
      </c>
      <c r="J551" s="20">
        <v>47</v>
      </c>
      <c r="K551" s="20" t="s">
        <v>9</v>
      </c>
      <c r="L551" t="s">
        <v>1464</v>
      </c>
      <c r="M551" s="20">
        <v>10.34</v>
      </c>
      <c r="N551" s="20">
        <v>14.16</v>
      </c>
      <c r="AE551">
        <f t="shared" si="8"/>
        <v>2001</v>
      </c>
    </row>
    <row r="552" spans="1:31" x14ac:dyDescent="0.25">
      <c r="A552" s="7">
        <v>549</v>
      </c>
      <c r="B552" s="8">
        <v>37000</v>
      </c>
      <c r="C552" t="s">
        <v>3</v>
      </c>
      <c r="D552" t="s">
        <v>76</v>
      </c>
      <c r="E552" t="s">
        <v>9</v>
      </c>
      <c r="F552" t="s">
        <v>258</v>
      </c>
      <c r="G552" t="s">
        <v>14</v>
      </c>
      <c r="H552" s="135" t="s">
        <v>1489</v>
      </c>
      <c r="I552" t="s">
        <v>1454</v>
      </c>
      <c r="J552" s="20">
        <v>12</v>
      </c>
      <c r="K552" s="20" t="s">
        <v>3</v>
      </c>
      <c r="L552" t="s">
        <v>1464</v>
      </c>
      <c r="M552" s="20">
        <v>4.3599999999999994</v>
      </c>
      <c r="N552" s="20">
        <v>2.64</v>
      </c>
      <c r="AE552">
        <f t="shared" si="8"/>
        <v>2001</v>
      </c>
    </row>
    <row r="553" spans="1:31" x14ac:dyDescent="0.25">
      <c r="A553" s="7">
        <v>550</v>
      </c>
      <c r="B553" s="8">
        <v>37000</v>
      </c>
      <c r="C553" t="s">
        <v>3</v>
      </c>
      <c r="D553" t="s">
        <v>72</v>
      </c>
      <c r="E553" t="s">
        <v>9</v>
      </c>
      <c r="F553" s="15" t="s">
        <v>28</v>
      </c>
      <c r="G553" t="s">
        <v>14</v>
      </c>
      <c r="H553" s="135" t="s">
        <v>1507</v>
      </c>
      <c r="I553" t="s">
        <v>1454</v>
      </c>
      <c r="J553" s="20">
        <v>5</v>
      </c>
      <c r="K553" s="20" t="s">
        <v>1465</v>
      </c>
      <c r="L553" t="s">
        <v>1466</v>
      </c>
      <c r="M553" s="20">
        <v>1.25</v>
      </c>
      <c r="N553" s="20">
        <v>1.25</v>
      </c>
      <c r="AE553">
        <f t="shared" si="8"/>
        <v>2001</v>
      </c>
    </row>
    <row r="554" spans="1:31" x14ac:dyDescent="0.25">
      <c r="A554" s="7">
        <v>551</v>
      </c>
      <c r="B554" s="8">
        <v>37000</v>
      </c>
      <c r="C554" t="s">
        <v>3</v>
      </c>
      <c r="D554" t="s">
        <v>274</v>
      </c>
      <c r="E554" t="s">
        <v>9</v>
      </c>
      <c r="F554" t="s">
        <v>111</v>
      </c>
      <c r="G554" t="s">
        <v>24</v>
      </c>
      <c r="H554" s="135" t="s">
        <v>1551</v>
      </c>
      <c r="I554" t="s">
        <v>1454</v>
      </c>
      <c r="J554" s="20">
        <v>10</v>
      </c>
      <c r="K554" s="20" t="s">
        <v>3</v>
      </c>
      <c r="L554" t="s">
        <v>1463</v>
      </c>
      <c r="M554" s="20">
        <v>3.6</v>
      </c>
      <c r="N554" s="20">
        <v>2.4</v>
      </c>
      <c r="AE554">
        <f t="shared" si="8"/>
        <v>2001</v>
      </c>
    </row>
    <row r="555" spans="1:31" x14ac:dyDescent="0.25">
      <c r="A555" s="7">
        <v>552</v>
      </c>
      <c r="B555" s="8">
        <v>37002</v>
      </c>
      <c r="C555" t="s">
        <v>3</v>
      </c>
      <c r="D555" t="s">
        <v>271</v>
      </c>
      <c r="E555" t="s">
        <v>9</v>
      </c>
      <c r="F555" t="s">
        <v>53</v>
      </c>
      <c r="G555" t="s">
        <v>11</v>
      </c>
      <c r="H555" s="135" t="s">
        <v>1542</v>
      </c>
      <c r="I555" t="s">
        <v>1454</v>
      </c>
      <c r="J555" s="20">
        <v>30</v>
      </c>
      <c r="K555" s="20" t="s">
        <v>3</v>
      </c>
      <c r="L555" t="s">
        <v>1463</v>
      </c>
      <c r="M555" s="20">
        <v>8.8000000000000007</v>
      </c>
      <c r="N555" s="20">
        <v>7.2</v>
      </c>
      <c r="AE555">
        <f t="shared" si="8"/>
        <v>2001</v>
      </c>
    </row>
    <row r="556" spans="1:31" x14ac:dyDescent="0.25">
      <c r="A556" s="7">
        <v>553</v>
      </c>
      <c r="B556" s="8">
        <v>37002</v>
      </c>
      <c r="C556" t="s">
        <v>3</v>
      </c>
      <c r="D556" t="s">
        <v>273</v>
      </c>
      <c r="E556" t="s">
        <v>9</v>
      </c>
      <c r="F556" t="s">
        <v>80</v>
      </c>
      <c r="G556" t="s">
        <v>65</v>
      </c>
      <c r="H556" s="135" t="s">
        <v>1511</v>
      </c>
      <c r="I556" t="s">
        <v>1454</v>
      </c>
      <c r="J556" s="20">
        <v>18</v>
      </c>
      <c r="K556" s="20" t="s">
        <v>3</v>
      </c>
      <c r="L556" t="s">
        <v>1464</v>
      </c>
      <c r="M556" s="20">
        <v>6.04</v>
      </c>
      <c r="N556" s="20">
        <v>3.96</v>
      </c>
      <c r="AE556">
        <f t="shared" si="8"/>
        <v>2001</v>
      </c>
    </row>
    <row r="557" spans="1:31" x14ac:dyDescent="0.25">
      <c r="A557" s="7">
        <v>554</v>
      </c>
      <c r="B557" s="8">
        <v>37002</v>
      </c>
      <c r="C557" t="s">
        <v>3</v>
      </c>
      <c r="D557" t="s">
        <v>276</v>
      </c>
      <c r="E557" t="s">
        <v>9</v>
      </c>
      <c r="F557" s="15" t="s">
        <v>28</v>
      </c>
      <c r="G557" t="s">
        <v>11</v>
      </c>
      <c r="H557" s="135" t="s">
        <v>1496</v>
      </c>
      <c r="I557" t="s">
        <v>1454</v>
      </c>
      <c r="J557" s="20">
        <v>61</v>
      </c>
      <c r="K557" s="20" t="s">
        <v>3</v>
      </c>
      <c r="L557" t="s">
        <v>1464</v>
      </c>
      <c r="M557" s="20">
        <v>18.079999999999998</v>
      </c>
      <c r="N557" s="20">
        <v>13.42</v>
      </c>
      <c r="AE557">
        <f t="shared" si="8"/>
        <v>2001</v>
      </c>
    </row>
    <row r="558" spans="1:31" x14ac:dyDescent="0.25">
      <c r="A558" s="7">
        <v>555</v>
      </c>
      <c r="B558" s="8">
        <v>37002</v>
      </c>
      <c r="C558" t="s">
        <v>3</v>
      </c>
      <c r="D558" t="s">
        <v>187</v>
      </c>
      <c r="E558" t="s">
        <v>9</v>
      </c>
      <c r="F558" t="s">
        <v>200</v>
      </c>
      <c r="G558" t="s">
        <v>24</v>
      </c>
      <c r="H558" s="135" t="s">
        <v>1525</v>
      </c>
      <c r="I558" t="s">
        <v>1454</v>
      </c>
      <c r="J558" s="20">
        <v>34</v>
      </c>
      <c r="K558" s="20" t="s">
        <v>3</v>
      </c>
      <c r="L558" t="s">
        <v>1464</v>
      </c>
      <c r="M558" s="20">
        <v>10.52</v>
      </c>
      <c r="N558" s="20">
        <v>7.48</v>
      </c>
      <c r="AE558">
        <f t="shared" si="8"/>
        <v>2001</v>
      </c>
    </row>
    <row r="559" spans="1:31" x14ac:dyDescent="0.25">
      <c r="A559" s="7">
        <v>556</v>
      </c>
      <c r="B559" s="8">
        <v>37002</v>
      </c>
      <c r="C559" t="s">
        <v>3</v>
      </c>
      <c r="D559" t="s">
        <v>271</v>
      </c>
      <c r="E559" t="s">
        <v>9</v>
      </c>
      <c r="F559" t="s">
        <v>126</v>
      </c>
      <c r="G559" t="s">
        <v>24</v>
      </c>
      <c r="H559" s="135" t="s">
        <v>1529</v>
      </c>
      <c r="I559" t="s">
        <v>1454</v>
      </c>
      <c r="J559" s="20">
        <v>10</v>
      </c>
      <c r="K559" s="20" t="s">
        <v>9</v>
      </c>
      <c r="L559" t="s">
        <v>1464</v>
      </c>
      <c r="M559" s="20">
        <v>2.2000000000000002</v>
      </c>
      <c r="N559" s="20">
        <v>3.8</v>
      </c>
      <c r="AE559">
        <f t="shared" si="8"/>
        <v>2001</v>
      </c>
    </row>
    <row r="560" spans="1:31" x14ac:dyDescent="0.25">
      <c r="A560" s="7">
        <v>557</v>
      </c>
      <c r="B560" s="8">
        <v>37003</v>
      </c>
      <c r="C560" t="s">
        <v>3</v>
      </c>
      <c r="D560" t="s">
        <v>91</v>
      </c>
      <c r="E560" t="s">
        <v>9</v>
      </c>
      <c r="F560" t="s">
        <v>266</v>
      </c>
      <c r="G560" t="s">
        <v>11</v>
      </c>
      <c r="H560" s="135" t="s">
        <v>1531</v>
      </c>
      <c r="I560" t="s">
        <v>1455</v>
      </c>
      <c r="J560" s="20">
        <v>12</v>
      </c>
      <c r="K560" s="20" t="s">
        <v>9</v>
      </c>
      <c r="L560" t="s">
        <v>1464</v>
      </c>
      <c r="M560" s="20">
        <v>1.32</v>
      </c>
      <c r="N560" s="20">
        <v>2.1799999999999997</v>
      </c>
      <c r="AE560">
        <f t="shared" si="8"/>
        <v>2001</v>
      </c>
    </row>
    <row r="561" spans="1:31" x14ac:dyDescent="0.25">
      <c r="A561" s="7">
        <v>558</v>
      </c>
      <c r="B561" s="8">
        <v>37003</v>
      </c>
      <c r="C561" t="s">
        <v>3</v>
      </c>
      <c r="D561" t="s">
        <v>97</v>
      </c>
      <c r="E561" t="s">
        <v>9</v>
      </c>
      <c r="F561" t="s">
        <v>98</v>
      </c>
      <c r="G561" t="s">
        <v>17</v>
      </c>
      <c r="H561" s="135" t="s">
        <v>1500</v>
      </c>
      <c r="I561" t="s">
        <v>1454</v>
      </c>
      <c r="J561" s="20">
        <v>46</v>
      </c>
      <c r="K561" s="20" t="s">
        <v>9</v>
      </c>
      <c r="L561" t="s">
        <v>1464</v>
      </c>
      <c r="M561" s="20">
        <v>10.120000000000001</v>
      </c>
      <c r="N561" s="20">
        <v>13.879999999999999</v>
      </c>
      <c r="AE561">
        <f t="shared" si="8"/>
        <v>2001</v>
      </c>
    </row>
    <row r="562" spans="1:31" x14ac:dyDescent="0.25">
      <c r="A562" s="7">
        <v>559</v>
      </c>
      <c r="B562" s="8">
        <v>37003</v>
      </c>
      <c r="C562" t="s">
        <v>3</v>
      </c>
      <c r="D562" t="s">
        <v>152</v>
      </c>
      <c r="E562" t="s">
        <v>9</v>
      </c>
      <c r="F562" t="s">
        <v>214</v>
      </c>
      <c r="G562" t="s">
        <v>65</v>
      </c>
      <c r="H562" s="135" t="s">
        <v>1550</v>
      </c>
      <c r="I562" t="s">
        <v>1454</v>
      </c>
      <c r="J562" s="20">
        <v>28</v>
      </c>
      <c r="K562" s="20" t="s">
        <v>3</v>
      </c>
      <c r="L562" t="s">
        <v>1464</v>
      </c>
      <c r="M562" s="20">
        <v>8.84</v>
      </c>
      <c r="N562" s="20">
        <v>6.16</v>
      </c>
      <c r="AE562">
        <f t="shared" si="8"/>
        <v>2001</v>
      </c>
    </row>
    <row r="563" spans="1:31" x14ac:dyDescent="0.25">
      <c r="A563" s="7">
        <v>560</v>
      </c>
      <c r="B563" s="8">
        <v>37003</v>
      </c>
      <c r="C563" t="s">
        <v>3</v>
      </c>
      <c r="D563" t="s">
        <v>213</v>
      </c>
      <c r="E563" t="s">
        <v>9</v>
      </c>
      <c r="F563" t="s">
        <v>46</v>
      </c>
      <c r="G563" t="s">
        <v>17</v>
      </c>
      <c r="H563" s="135" t="s">
        <v>1496</v>
      </c>
      <c r="I563" t="s">
        <v>1455</v>
      </c>
      <c r="J563" s="20">
        <v>45</v>
      </c>
      <c r="K563" s="20" t="s">
        <v>9</v>
      </c>
      <c r="L563" t="s">
        <v>1464</v>
      </c>
      <c r="M563" s="20">
        <v>4.95</v>
      </c>
      <c r="N563" s="20">
        <v>6.8</v>
      </c>
      <c r="AE563">
        <f t="shared" si="8"/>
        <v>2001</v>
      </c>
    </row>
    <row r="564" spans="1:31" x14ac:dyDescent="0.25">
      <c r="A564" s="7">
        <v>561</v>
      </c>
      <c r="B564" s="8">
        <v>37004</v>
      </c>
      <c r="C564" t="s">
        <v>3</v>
      </c>
      <c r="D564" t="s">
        <v>51</v>
      </c>
      <c r="E564" t="s">
        <v>9</v>
      </c>
      <c r="F564" s="15" t="s">
        <v>28</v>
      </c>
      <c r="G564" t="s">
        <v>11</v>
      </c>
      <c r="H564" s="135" t="s">
        <v>1509</v>
      </c>
      <c r="I564" t="s">
        <v>1454</v>
      </c>
      <c r="J564" s="20">
        <v>20</v>
      </c>
      <c r="K564" s="20" t="s">
        <v>3</v>
      </c>
      <c r="L564" t="s">
        <v>1464</v>
      </c>
      <c r="M564" s="20">
        <v>6.6</v>
      </c>
      <c r="N564" s="20">
        <v>4.4000000000000004</v>
      </c>
      <c r="AE564">
        <f t="shared" si="8"/>
        <v>2001</v>
      </c>
    </row>
    <row r="565" spans="1:31" x14ac:dyDescent="0.25">
      <c r="A565" s="7">
        <v>562</v>
      </c>
      <c r="B565" s="8">
        <v>37004</v>
      </c>
      <c r="C565" t="s">
        <v>3</v>
      </c>
      <c r="D565" t="s">
        <v>155</v>
      </c>
      <c r="E565" t="s">
        <v>9</v>
      </c>
      <c r="F565" t="s">
        <v>53</v>
      </c>
      <c r="G565" t="s">
        <v>14</v>
      </c>
      <c r="H565" s="135" t="s">
        <v>1491</v>
      </c>
      <c r="I565" t="s">
        <v>1454</v>
      </c>
      <c r="J565" s="20">
        <v>18</v>
      </c>
      <c r="K565" s="20" t="s">
        <v>3</v>
      </c>
      <c r="L565" t="s">
        <v>1464</v>
      </c>
      <c r="M565" s="20">
        <v>6.04</v>
      </c>
      <c r="N565" s="20">
        <v>3.96</v>
      </c>
      <c r="AE565">
        <f t="shared" si="8"/>
        <v>2001</v>
      </c>
    </row>
    <row r="566" spans="1:31" x14ac:dyDescent="0.25">
      <c r="A566" s="7">
        <v>563</v>
      </c>
      <c r="B566" s="8">
        <v>37004</v>
      </c>
      <c r="C566" t="s">
        <v>3</v>
      </c>
      <c r="D566" t="s">
        <v>277</v>
      </c>
      <c r="E566" t="s">
        <v>9</v>
      </c>
      <c r="F566" t="s">
        <v>202</v>
      </c>
      <c r="G566" t="s">
        <v>14</v>
      </c>
      <c r="H566" s="135" t="s">
        <v>1489</v>
      </c>
      <c r="I566" t="s">
        <v>1455</v>
      </c>
      <c r="J566" s="20">
        <v>12</v>
      </c>
      <c r="K566" s="20" t="s">
        <v>3</v>
      </c>
      <c r="L566" t="s">
        <v>1464</v>
      </c>
      <c r="M566" s="20">
        <v>2.1799999999999997</v>
      </c>
      <c r="N566" s="20">
        <v>1.32</v>
      </c>
      <c r="AE566">
        <f t="shared" si="8"/>
        <v>2001</v>
      </c>
    </row>
    <row r="567" spans="1:31" x14ac:dyDescent="0.25">
      <c r="A567" s="7">
        <v>564</v>
      </c>
      <c r="B567" s="8">
        <v>37004</v>
      </c>
      <c r="C567" t="s">
        <v>3</v>
      </c>
      <c r="D567" t="s">
        <v>277</v>
      </c>
      <c r="E567" t="s">
        <v>9</v>
      </c>
      <c r="F567" t="s">
        <v>34</v>
      </c>
      <c r="G567" t="s">
        <v>65</v>
      </c>
      <c r="H567" s="135" t="s">
        <v>1511</v>
      </c>
      <c r="I567" t="s">
        <v>1455</v>
      </c>
      <c r="J567" s="20">
        <v>18</v>
      </c>
      <c r="K567" s="20" t="s">
        <v>3</v>
      </c>
      <c r="L567" t="s">
        <v>1464</v>
      </c>
      <c r="M567" s="20">
        <v>3.02</v>
      </c>
      <c r="N567" s="20">
        <v>1.98</v>
      </c>
      <c r="AE567">
        <f t="shared" si="8"/>
        <v>2001</v>
      </c>
    </row>
    <row r="568" spans="1:31" x14ac:dyDescent="0.25">
      <c r="A568" s="7">
        <v>565</v>
      </c>
      <c r="B568" s="8">
        <v>37004</v>
      </c>
      <c r="C568" t="s">
        <v>3</v>
      </c>
      <c r="D568" t="s">
        <v>47</v>
      </c>
      <c r="E568" t="s">
        <v>9</v>
      </c>
      <c r="F568" t="s">
        <v>246</v>
      </c>
      <c r="G568" t="s">
        <v>24</v>
      </c>
      <c r="H568" s="135" t="s">
        <v>1493</v>
      </c>
      <c r="I568" t="s">
        <v>1454</v>
      </c>
      <c r="J568" s="20">
        <v>38</v>
      </c>
      <c r="K568" s="20" t="s">
        <v>3</v>
      </c>
      <c r="L568" t="s">
        <v>1464</v>
      </c>
      <c r="M568" s="20">
        <v>11.64</v>
      </c>
      <c r="N568" s="20">
        <v>8.36</v>
      </c>
      <c r="AE568">
        <f t="shared" si="8"/>
        <v>2001</v>
      </c>
    </row>
    <row r="569" spans="1:31" x14ac:dyDescent="0.25">
      <c r="A569" s="7">
        <v>566</v>
      </c>
      <c r="B569" s="8">
        <v>37005</v>
      </c>
      <c r="C569" t="s">
        <v>3</v>
      </c>
      <c r="D569" t="s">
        <v>27</v>
      </c>
      <c r="E569" t="s">
        <v>9</v>
      </c>
      <c r="F569" t="s">
        <v>238</v>
      </c>
      <c r="G569" t="s">
        <v>17</v>
      </c>
      <c r="H569" s="135" t="s">
        <v>1552</v>
      </c>
      <c r="I569" t="s">
        <v>1454</v>
      </c>
      <c r="J569" s="20">
        <v>11</v>
      </c>
      <c r="K569" s="20" t="s">
        <v>3</v>
      </c>
      <c r="L569" t="s">
        <v>1463</v>
      </c>
      <c r="M569" s="20">
        <v>3.86</v>
      </c>
      <c r="N569" s="20">
        <v>2.64</v>
      </c>
      <c r="AE569">
        <f t="shared" si="8"/>
        <v>2001</v>
      </c>
    </row>
    <row r="570" spans="1:31" x14ac:dyDescent="0.25">
      <c r="A570" s="7">
        <v>567</v>
      </c>
      <c r="B570" s="8">
        <v>37005</v>
      </c>
      <c r="C570" t="s">
        <v>3</v>
      </c>
      <c r="D570" t="s">
        <v>278</v>
      </c>
      <c r="E570" t="s">
        <v>9</v>
      </c>
      <c r="F570" t="s">
        <v>266</v>
      </c>
      <c r="G570" t="s">
        <v>14</v>
      </c>
      <c r="H570" s="135" t="s">
        <v>1530</v>
      </c>
      <c r="I570" t="s">
        <v>1454</v>
      </c>
      <c r="J570" s="20">
        <v>6</v>
      </c>
      <c r="K570" s="20" t="s">
        <v>9</v>
      </c>
      <c r="L570" t="s">
        <v>1464</v>
      </c>
      <c r="M570" s="20">
        <v>1.32</v>
      </c>
      <c r="N570" s="20">
        <v>2.6799999999999997</v>
      </c>
      <c r="AE570">
        <f t="shared" si="8"/>
        <v>2001</v>
      </c>
    </row>
    <row r="571" spans="1:31" x14ac:dyDescent="0.25">
      <c r="A571" s="7">
        <v>568</v>
      </c>
      <c r="B571" s="8">
        <v>37005</v>
      </c>
      <c r="C571" t="s">
        <v>3</v>
      </c>
      <c r="D571" t="s">
        <v>278</v>
      </c>
      <c r="E571" t="s">
        <v>9</v>
      </c>
      <c r="F571" t="s">
        <v>32</v>
      </c>
      <c r="G571" t="s">
        <v>14</v>
      </c>
      <c r="H571" s="135" t="s">
        <v>1532</v>
      </c>
      <c r="I571" t="s">
        <v>1454</v>
      </c>
      <c r="J571" s="20">
        <v>15</v>
      </c>
      <c r="K571" s="20" t="s">
        <v>1465</v>
      </c>
      <c r="L571" t="s">
        <v>1466</v>
      </c>
      <c r="M571" s="20">
        <v>3.75</v>
      </c>
      <c r="N571" s="20">
        <v>3.75</v>
      </c>
      <c r="AE571">
        <f t="shared" si="8"/>
        <v>2001</v>
      </c>
    </row>
    <row r="572" spans="1:31" x14ac:dyDescent="0.25">
      <c r="A572" s="7">
        <v>569</v>
      </c>
      <c r="B572" s="8">
        <v>37005</v>
      </c>
      <c r="C572" t="s">
        <v>3</v>
      </c>
      <c r="D572" t="s">
        <v>278</v>
      </c>
      <c r="E572" t="s">
        <v>9</v>
      </c>
      <c r="F572" t="s">
        <v>246</v>
      </c>
      <c r="G572" t="s">
        <v>14</v>
      </c>
      <c r="H572" s="135" t="s">
        <v>1516</v>
      </c>
      <c r="I572" t="s">
        <v>1454</v>
      </c>
      <c r="J572" s="20">
        <v>12</v>
      </c>
      <c r="K572" s="20" t="s">
        <v>1465</v>
      </c>
      <c r="L572" t="s">
        <v>1466</v>
      </c>
      <c r="M572" s="20">
        <v>3</v>
      </c>
      <c r="N572" s="20">
        <v>3</v>
      </c>
      <c r="AE572">
        <f t="shared" si="8"/>
        <v>2001</v>
      </c>
    </row>
    <row r="573" spans="1:31" x14ac:dyDescent="0.25">
      <c r="A573" s="7">
        <v>570</v>
      </c>
      <c r="B573" s="8">
        <v>37005</v>
      </c>
      <c r="C573" t="s">
        <v>3</v>
      </c>
      <c r="D573" t="s">
        <v>279</v>
      </c>
      <c r="E573" t="s">
        <v>9</v>
      </c>
      <c r="F573" t="s">
        <v>280</v>
      </c>
      <c r="G573" t="s">
        <v>14</v>
      </c>
      <c r="H573" s="135" t="s">
        <v>1496</v>
      </c>
      <c r="I573" t="s">
        <v>1454</v>
      </c>
      <c r="J573" s="20">
        <v>95</v>
      </c>
      <c r="K573" s="20" t="s">
        <v>9</v>
      </c>
      <c r="L573" t="s">
        <v>1464</v>
      </c>
      <c r="M573" s="20">
        <v>20.9</v>
      </c>
      <c r="N573" s="20">
        <v>27.6</v>
      </c>
      <c r="AE573">
        <f t="shared" si="8"/>
        <v>2001</v>
      </c>
    </row>
    <row r="574" spans="1:31" x14ac:dyDescent="0.25">
      <c r="A574" s="7">
        <v>571</v>
      </c>
      <c r="B574" s="8">
        <v>37007</v>
      </c>
      <c r="C574" t="s">
        <v>3</v>
      </c>
      <c r="D574" t="s">
        <v>115</v>
      </c>
      <c r="E574" t="s">
        <v>9</v>
      </c>
      <c r="F574" t="s">
        <v>232</v>
      </c>
      <c r="G574" t="s">
        <v>17</v>
      </c>
      <c r="H574" s="135" t="s">
        <v>1500</v>
      </c>
      <c r="I574" t="s">
        <v>1454</v>
      </c>
      <c r="J574" s="20">
        <v>47</v>
      </c>
      <c r="K574" s="20" t="s">
        <v>9</v>
      </c>
      <c r="L574" t="s">
        <v>1464</v>
      </c>
      <c r="M574" s="20">
        <v>10.34</v>
      </c>
      <c r="N574" s="20">
        <v>14.16</v>
      </c>
      <c r="AE574">
        <f t="shared" si="8"/>
        <v>2001</v>
      </c>
    </row>
    <row r="575" spans="1:31" x14ac:dyDescent="0.25">
      <c r="A575" s="7">
        <v>572</v>
      </c>
      <c r="B575" s="8">
        <v>37007</v>
      </c>
      <c r="C575" t="s">
        <v>3</v>
      </c>
      <c r="D575" t="s">
        <v>253</v>
      </c>
      <c r="E575" t="s">
        <v>9</v>
      </c>
      <c r="F575" t="s">
        <v>48</v>
      </c>
      <c r="G575" t="s">
        <v>14</v>
      </c>
      <c r="H575" s="135" t="s">
        <v>1530</v>
      </c>
      <c r="I575" t="s">
        <v>1455</v>
      </c>
      <c r="J575" s="20">
        <v>7</v>
      </c>
      <c r="K575" s="20" t="s">
        <v>9</v>
      </c>
      <c r="L575" t="s">
        <v>1464</v>
      </c>
      <c r="M575" s="20">
        <v>0.77</v>
      </c>
      <c r="N575" s="20">
        <v>1.48</v>
      </c>
      <c r="AE575">
        <f t="shared" si="8"/>
        <v>2001</v>
      </c>
    </row>
    <row r="576" spans="1:31" x14ac:dyDescent="0.25">
      <c r="A576" s="7">
        <v>573</v>
      </c>
      <c r="B576" s="8">
        <v>37007</v>
      </c>
      <c r="C576" t="s">
        <v>3</v>
      </c>
      <c r="D576" t="s">
        <v>272</v>
      </c>
      <c r="E576" t="s">
        <v>9</v>
      </c>
      <c r="F576" t="s">
        <v>275</v>
      </c>
      <c r="G576" t="s">
        <v>17</v>
      </c>
      <c r="H576" s="135" t="s">
        <v>1528</v>
      </c>
      <c r="I576" t="s">
        <v>1454</v>
      </c>
      <c r="J576" s="20">
        <v>10</v>
      </c>
      <c r="K576" s="20" t="s">
        <v>1465</v>
      </c>
      <c r="L576" t="s">
        <v>1466</v>
      </c>
      <c r="M576" s="20">
        <v>2.5</v>
      </c>
      <c r="N576" s="20">
        <v>2.5</v>
      </c>
      <c r="AE576">
        <f t="shared" si="8"/>
        <v>2001</v>
      </c>
    </row>
    <row r="577" spans="1:31" x14ac:dyDescent="0.25">
      <c r="A577" s="7">
        <v>574</v>
      </c>
      <c r="B577" s="8">
        <v>37007</v>
      </c>
      <c r="C577" t="s">
        <v>3</v>
      </c>
      <c r="D577" t="s">
        <v>257</v>
      </c>
      <c r="E577" t="s">
        <v>9</v>
      </c>
      <c r="F577" t="s">
        <v>147</v>
      </c>
      <c r="G577" t="s">
        <v>14</v>
      </c>
      <c r="H577" s="135" t="s">
        <v>1507</v>
      </c>
      <c r="I577" t="s">
        <v>1454</v>
      </c>
      <c r="J577" s="20">
        <v>54</v>
      </c>
      <c r="K577" s="20" t="s">
        <v>1465</v>
      </c>
      <c r="L577" t="s">
        <v>1466</v>
      </c>
      <c r="M577" s="20">
        <v>13.5</v>
      </c>
      <c r="N577" s="20">
        <v>13.5</v>
      </c>
      <c r="AE577">
        <f t="shared" si="8"/>
        <v>2001</v>
      </c>
    </row>
    <row r="578" spans="1:31" x14ac:dyDescent="0.25">
      <c r="A578" s="7">
        <v>575</v>
      </c>
      <c r="B578" s="8">
        <v>37007</v>
      </c>
      <c r="C578" t="s">
        <v>3</v>
      </c>
      <c r="D578" t="s">
        <v>277</v>
      </c>
      <c r="E578" t="s">
        <v>9</v>
      </c>
      <c r="F578" t="s">
        <v>34</v>
      </c>
      <c r="G578" t="s">
        <v>65</v>
      </c>
      <c r="H578" s="135" t="s">
        <v>1511</v>
      </c>
      <c r="I578" t="s">
        <v>1455</v>
      </c>
      <c r="J578" s="20">
        <v>18</v>
      </c>
      <c r="K578" s="20" t="s">
        <v>9</v>
      </c>
      <c r="L578" t="s">
        <v>1464</v>
      </c>
      <c r="M578" s="20">
        <v>1.98</v>
      </c>
      <c r="N578" s="20">
        <v>3.02</v>
      </c>
      <c r="AE578">
        <f t="shared" si="8"/>
        <v>2001</v>
      </c>
    </row>
    <row r="579" spans="1:31" x14ac:dyDescent="0.25">
      <c r="A579" s="7">
        <v>576</v>
      </c>
      <c r="B579" s="8">
        <v>37007</v>
      </c>
      <c r="C579" t="s">
        <v>3</v>
      </c>
      <c r="D579" t="s">
        <v>163</v>
      </c>
      <c r="E579" t="s">
        <v>9</v>
      </c>
      <c r="F579" t="s">
        <v>221</v>
      </c>
      <c r="G579" t="s">
        <v>65</v>
      </c>
      <c r="H579" s="135" t="s">
        <v>1543</v>
      </c>
      <c r="I579" t="s">
        <v>1454</v>
      </c>
      <c r="J579" s="20">
        <v>9</v>
      </c>
      <c r="K579" s="20" t="s">
        <v>3</v>
      </c>
      <c r="L579" t="s">
        <v>1464</v>
      </c>
      <c r="M579" s="20">
        <v>3.52</v>
      </c>
      <c r="N579" s="20">
        <v>1.98</v>
      </c>
      <c r="AE579">
        <f t="shared" si="8"/>
        <v>2001</v>
      </c>
    </row>
    <row r="580" spans="1:31" x14ac:dyDescent="0.25">
      <c r="A580" s="7">
        <v>577</v>
      </c>
      <c r="B580" s="8">
        <v>37007</v>
      </c>
      <c r="C580" t="s">
        <v>3</v>
      </c>
      <c r="D580" t="s">
        <v>260</v>
      </c>
      <c r="E580" t="s">
        <v>9</v>
      </c>
      <c r="F580" t="s">
        <v>246</v>
      </c>
      <c r="G580" t="s">
        <v>24</v>
      </c>
      <c r="H580" s="135" t="s">
        <v>1555</v>
      </c>
      <c r="I580" t="s">
        <v>1454</v>
      </c>
      <c r="J580" s="20">
        <v>10</v>
      </c>
      <c r="K580" s="20" t="s">
        <v>3</v>
      </c>
      <c r="L580" t="s">
        <v>1464</v>
      </c>
      <c r="M580" s="20">
        <v>3.8</v>
      </c>
      <c r="N580" s="20">
        <v>2.2000000000000002</v>
      </c>
      <c r="AE580">
        <f t="shared" ref="AE580:AE643" si="9">YEAR(B580)</f>
        <v>2001</v>
      </c>
    </row>
    <row r="581" spans="1:31" x14ac:dyDescent="0.25">
      <c r="A581" s="7">
        <v>578</v>
      </c>
      <c r="B581" s="8">
        <v>37008</v>
      </c>
      <c r="C581" t="s">
        <v>3</v>
      </c>
      <c r="D581" t="s">
        <v>77</v>
      </c>
      <c r="E581" t="s">
        <v>9</v>
      </c>
      <c r="F581" t="s">
        <v>270</v>
      </c>
      <c r="G581" t="s">
        <v>17</v>
      </c>
      <c r="H581" s="135" t="s">
        <v>1500</v>
      </c>
      <c r="I581" t="s">
        <v>1454</v>
      </c>
      <c r="J581" s="20">
        <v>12</v>
      </c>
      <c r="K581" s="20" t="s">
        <v>3</v>
      </c>
      <c r="L581" t="s">
        <v>1464</v>
      </c>
      <c r="M581" s="20">
        <v>4.3599999999999994</v>
      </c>
      <c r="N581" s="20">
        <v>2.64</v>
      </c>
      <c r="AE581">
        <f t="shared" si="9"/>
        <v>2001</v>
      </c>
    </row>
    <row r="582" spans="1:31" x14ac:dyDescent="0.25">
      <c r="A582" s="7">
        <v>579</v>
      </c>
      <c r="B582" s="8">
        <v>37009</v>
      </c>
      <c r="C582" t="s">
        <v>3</v>
      </c>
      <c r="D582" t="s">
        <v>281</v>
      </c>
      <c r="E582" t="s">
        <v>9</v>
      </c>
      <c r="F582" t="s">
        <v>19</v>
      </c>
      <c r="G582" t="s">
        <v>14</v>
      </c>
      <c r="H582" s="135" t="s">
        <v>1491</v>
      </c>
      <c r="I582" t="s">
        <v>1454</v>
      </c>
      <c r="J582" s="20">
        <v>36</v>
      </c>
      <c r="K582" s="20" t="s">
        <v>3</v>
      </c>
      <c r="L582" t="s">
        <v>1464</v>
      </c>
      <c r="M582" s="20">
        <v>11.08</v>
      </c>
      <c r="N582" s="20">
        <v>7.92</v>
      </c>
      <c r="AE582">
        <f t="shared" si="9"/>
        <v>2001</v>
      </c>
    </row>
    <row r="583" spans="1:31" x14ac:dyDescent="0.25">
      <c r="A583" s="7">
        <v>580</v>
      </c>
      <c r="B583" s="8">
        <v>37009</v>
      </c>
      <c r="C583" t="s">
        <v>3</v>
      </c>
      <c r="D583" t="s">
        <v>282</v>
      </c>
      <c r="E583" t="s">
        <v>9</v>
      </c>
      <c r="F583" s="15" t="s">
        <v>28</v>
      </c>
      <c r="G583" t="s">
        <v>14</v>
      </c>
      <c r="H583" s="135" t="s">
        <v>1567</v>
      </c>
      <c r="I583" t="s">
        <v>1456</v>
      </c>
      <c r="J583" s="20">
        <v>19</v>
      </c>
      <c r="K583" s="20" t="s">
        <v>9</v>
      </c>
      <c r="L583" t="s">
        <v>1464</v>
      </c>
      <c r="M583" s="20">
        <v>4.18</v>
      </c>
      <c r="N583" s="20">
        <v>6.32</v>
      </c>
      <c r="O583" t="s">
        <v>3</v>
      </c>
      <c r="P583" s="13" t="s">
        <v>149</v>
      </c>
      <c r="Q583" t="s">
        <v>9</v>
      </c>
      <c r="R583" t="s">
        <v>21</v>
      </c>
      <c r="S583" t="s">
        <v>1465</v>
      </c>
      <c r="U583" t="s">
        <v>1465</v>
      </c>
      <c r="W583" t="s">
        <v>1465</v>
      </c>
      <c r="Y583" t="s">
        <v>1465</v>
      </c>
      <c r="AA583" t="s">
        <v>1465</v>
      </c>
      <c r="AC583" t="s">
        <v>1465</v>
      </c>
      <c r="AE583">
        <f t="shared" si="9"/>
        <v>2001</v>
      </c>
    </row>
    <row r="584" spans="1:31" x14ac:dyDescent="0.25">
      <c r="A584" s="7">
        <v>581</v>
      </c>
      <c r="B584" s="8">
        <v>37010</v>
      </c>
      <c r="C584" t="s">
        <v>3</v>
      </c>
      <c r="D584" t="s">
        <v>106</v>
      </c>
      <c r="E584" t="s">
        <v>9</v>
      </c>
      <c r="F584" t="s">
        <v>268</v>
      </c>
      <c r="G584" t="s">
        <v>11</v>
      </c>
      <c r="H584" s="135" t="s">
        <v>1509</v>
      </c>
      <c r="I584" t="s">
        <v>1454</v>
      </c>
      <c r="J584" s="20">
        <v>74</v>
      </c>
      <c r="K584" s="20" t="s">
        <v>9</v>
      </c>
      <c r="L584" t="s">
        <v>1464</v>
      </c>
      <c r="M584" s="20">
        <v>16.28</v>
      </c>
      <c r="N584" s="20">
        <v>21.72</v>
      </c>
      <c r="AE584">
        <f t="shared" si="9"/>
        <v>2001</v>
      </c>
    </row>
    <row r="585" spans="1:31" x14ac:dyDescent="0.25">
      <c r="A585" s="7">
        <v>582</v>
      </c>
      <c r="B585" s="8">
        <v>37010</v>
      </c>
      <c r="C585" t="s">
        <v>3</v>
      </c>
      <c r="D585" t="s">
        <v>278</v>
      </c>
      <c r="E585" t="s">
        <v>9</v>
      </c>
      <c r="F585" t="s">
        <v>266</v>
      </c>
      <c r="G585" t="s">
        <v>14</v>
      </c>
      <c r="H585" s="135" t="s">
        <v>1491</v>
      </c>
      <c r="I585" t="s">
        <v>1454</v>
      </c>
      <c r="J585" s="20">
        <v>10</v>
      </c>
      <c r="K585" s="20" t="s">
        <v>9</v>
      </c>
      <c r="L585" t="s">
        <v>1464</v>
      </c>
      <c r="M585" s="20">
        <v>2.2000000000000002</v>
      </c>
      <c r="N585" s="20">
        <v>3.8</v>
      </c>
      <c r="AE585">
        <f t="shared" si="9"/>
        <v>2001</v>
      </c>
    </row>
    <row r="586" spans="1:31" x14ac:dyDescent="0.25">
      <c r="A586" s="7">
        <v>583</v>
      </c>
      <c r="B586" s="8">
        <v>37010</v>
      </c>
      <c r="C586" t="s">
        <v>3</v>
      </c>
      <c r="D586" t="s">
        <v>278</v>
      </c>
      <c r="E586" t="s">
        <v>9</v>
      </c>
      <c r="F586" t="s">
        <v>140</v>
      </c>
      <c r="G586" t="s">
        <v>14</v>
      </c>
      <c r="H586" s="135" t="s">
        <v>1491</v>
      </c>
      <c r="I586" t="s">
        <v>1454</v>
      </c>
      <c r="J586" s="20">
        <v>6</v>
      </c>
      <c r="K586" s="20" t="s">
        <v>1465</v>
      </c>
      <c r="L586" t="s">
        <v>1466</v>
      </c>
      <c r="M586" s="20">
        <v>1.5</v>
      </c>
      <c r="N586" s="20">
        <v>1.5</v>
      </c>
      <c r="AE586">
        <f t="shared" si="9"/>
        <v>2001</v>
      </c>
    </row>
    <row r="587" spans="1:31" x14ac:dyDescent="0.25">
      <c r="A587" s="7">
        <v>584</v>
      </c>
      <c r="B587" s="8">
        <v>37010</v>
      </c>
      <c r="C587" t="s">
        <v>3</v>
      </c>
      <c r="D587" t="s">
        <v>18</v>
      </c>
      <c r="E587" t="s">
        <v>9</v>
      </c>
      <c r="F587" t="s">
        <v>118</v>
      </c>
      <c r="G587" t="s">
        <v>17</v>
      </c>
      <c r="H587" s="135" t="s">
        <v>1502</v>
      </c>
      <c r="I587" t="s">
        <v>1454</v>
      </c>
      <c r="J587" s="20">
        <v>41</v>
      </c>
      <c r="K587" s="20" t="s">
        <v>1465</v>
      </c>
      <c r="L587" t="s">
        <v>1466</v>
      </c>
      <c r="M587" s="20">
        <v>10.25</v>
      </c>
      <c r="N587" s="20">
        <v>10.25</v>
      </c>
      <c r="AE587">
        <f t="shared" si="9"/>
        <v>2001</v>
      </c>
    </row>
    <row r="588" spans="1:31" x14ac:dyDescent="0.25">
      <c r="A588" s="7">
        <v>585</v>
      </c>
      <c r="B588" s="8">
        <v>37010</v>
      </c>
      <c r="C588" t="s">
        <v>3</v>
      </c>
      <c r="D588" t="s">
        <v>106</v>
      </c>
      <c r="E588" t="s">
        <v>9</v>
      </c>
      <c r="F588" t="s">
        <v>283</v>
      </c>
      <c r="G588" t="s">
        <v>14</v>
      </c>
      <c r="H588" s="135" t="s">
        <v>1496</v>
      </c>
      <c r="I588" t="s">
        <v>1454</v>
      </c>
      <c r="J588" s="20">
        <v>28</v>
      </c>
      <c r="K588" s="20" t="s">
        <v>3</v>
      </c>
      <c r="L588" t="s">
        <v>1464</v>
      </c>
      <c r="M588" s="20">
        <v>8.84</v>
      </c>
      <c r="N588" s="20">
        <v>6.16</v>
      </c>
      <c r="AE588">
        <f t="shared" si="9"/>
        <v>2001</v>
      </c>
    </row>
    <row r="589" spans="1:31" x14ac:dyDescent="0.25">
      <c r="A589" s="7">
        <v>586</v>
      </c>
      <c r="B589" s="8">
        <v>37010</v>
      </c>
      <c r="C589" t="s">
        <v>3</v>
      </c>
      <c r="D589" t="s">
        <v>72</v>
      </c>
      <c r="E589" t="s">
        <v>9</v>
      </c>
      <c r="F589" t="s">
        <v>258</v>
      </c>
      <c r="G589" t="s">
        <v>24</v>
      </c>
      <c r="H589" s="135" t="s">
        <v>1521</v>
      </c>
      <c r="I589" t="s">
        <v>1454</v>
      </c>
      <c r="J589" s="20">
        <v>30</v>
      </c>
      <c r="K589" s="20" t="s">
        <v>9</v>
      </c>
      <c r="L589" t="s">
        <v>1464</v>
      </c>
      <c r="M589" s="20">
        <v>6.6</v>
      </c>
      <c r="N589" s="20">
        <v>9.4</v>
      </c>
      <c r="AE589">
        <f t="shared" si="9"/>
        <v>2001</v>
      </c>
    </row>
    <row r="590" spans="1:31" x14ac:dyDescent="0.25">
      <c r="A590" s="7">
        <v>587</v>
      </c>
      <c r="B590" s="8">
        <v>37011</v>
      </c>
      <c r="C590" t="s">
        <v>3</v>
      </c>
      <c r="D590" t="s">
        <v>8</v>
      </c>
      <c r="E590" t="s">
        <v>9</v>
      </c>
      <c r="F590" t="s">
        <v>45</v>
      </c>
      <c r="G590" t="s">
        <v>14</v>
      </c>
      <c r="H590" s="135" t="s">
        <v>1522</v>
      </c>
      <c r="I590" t="s">
        <v>1454</v>
      </c>
      <c r="J590" s="20">
        <v>12</v>
      </c>
      <c r="K590" s="20" t="s">
        <v>3</v>
      </c>
      <c r="L590" t="s">
        <v>1464</v>
      </c>
      <c r="M590" s="20">
        <v>4.3599999999999994</v>
      </c>
      <c r="N590" s="20">
        <v>2.64</v>
      </c>
      <c r="AE590">
        <f t="shared" si="9"/>
        <v>2001</v>
      </c>
    </row>
    <row r="591" spans="1:31" x14ac:dyDescent="0.25">
      <c r="A591" s="7">
        <v>588</v>
      </c>
      <c r="B591" s="8">
        <v>37011</v>
      </c>
      <c r="C591" t="s">
        <v>3</v>
      </c>
      <c r="D591" t="s">
        <v>160</v>
      </c>
      <c r="E591" t="s">
        <v>9</v>
      </c>
      <c r="F591" t="s">
        <v>254</v>
      </c>
      <c r="G591" t="s">
        <v>65</v>
      </c>
      <c r="H591" s="135" t="s">
        <v>1519</v>
      </c>
      <c r="I591" t="s">
        <v>1454</v>
      </c>
      <c r="J591" s="20">
        <v>22</v>
      </c>
      <c r="K591" s="20" t="s">
        <v>3</v>
      </c>
      <c r="L591" t="s">
        <v>1464</v>
      </c>
      <c r="M591" s="20">
        <v>7.16</v>
      </c>
      <c r="N591" s="20">
        <v>4.84</v>
      </c>
      <c r="AE591">
        <f t="shared" si="9"/>
        <v>2001</v>
      </c>
    </row>
    <row r="592" spans="1:31" x14ac:dyDescent="0.25">
      <c r="A592" s="7">
        <v>589</v>
      </c>
      <c r="B592" s="8">
        <v>37011</v>
      </c>
      <c r="C592" t="s">
        <v>3</v>
      </c>
      <c r="D592" t="s">
        <v>78</v>
      </c>
      <c r="E592" t="s">
        <v>9</v>
      </c>
      <c r="F592" t="s">
        <v>245</v>
      </c>
      <c r="G592" t="s">
        <v>65</v>
      </c>
      <c r="H592" s="135" t="s">
        <v>1519</v>
      </c>
      <c r="I592" t="s">
        <v>1455</v>
      </c>
      <c r="J592" s="20">
        <v>50</v>
      </c>
      <c r="K592" s="20" t="s">
        <v>1465</v>
      </c>
      <c r="L592" t="s">
        <v>1466</v>
      </c>
      <c r="M592" s="20">
        <v>6.25</v>
      </c>
      <c r="N592" s="20">
        <v>6.25</v>
      </c>
      <c r="AE592">
        <f t="shared" si="9"/>
        <v>2001</v>
      </c>
    </row>
    <row r="593" spans="1:31" x14ac:dyDescent="0.25">
      <c r="A593" s="7">
        <v>590</v>
      </c>
      <c r="B593" s="8">
        <v>37011</v>
      </c>
      <c r="C593" t="s">
        <v>3</v>
      </c>
      <c r="D593" t="s">
        <v>154</v>
      </c>
      <c r="E593" t="s">
        <v>9</v>
      </c>
      <c r="F593" t="s">
        <v>158</v>
      </c>
      <c r="G593" t="s">
        <v>14</v>
      </c>
      <c r="H593" s="135" t="s">
        <v>1496</v>
      </c>
      <c r="I593" t="s">
        <v>1455</v>
      </c>
      <c r="J593" s="20">
        <v>12</v>
      </c>
      <c r="K593" s="20" t="s">
        <v>3</v>
      </c>
      <c r="L593" t="s">
        <v>1464</v>
      </c>
      <c r="M593" s="20">
        <v>2.1799999999999997</v>
      </c>
      <c r="N593" s="20">
        <v>1.32</v>
      </c>
      <c r="AE593">
        <f t="shared" si="9"/>
        <v>2001</v>
      </c>
    </row>
    <row r="594" spans="1:31" x14ac:dyDescent="0.25">
      <c r="A594" s="7">
        <v>591</v>
      </c>
      <c r="B594" s="8">
        <v>37011</v>
      </c>
      <c r="C594" t="s">
        <v>3</v>
      </c>
      <c r="D594" t="s">
        <v>158</v>
      </c>
      <c r="E594" t="s">
        <v>9</v>
      </c>
      <c r="F594" t="s">
        <v>154</v>
      </c>
      <c r="G594" t="s">
        <v>14</v>
      </c>
      <c r="H594" s="135" t="s">
        <v>1496</v>
      </c>
      <c r="I594" t="s">
        <v>1455</v>
      </c>
      <c r="J594" s="20">
        <v>10</v>
      </c>
      <c r="K594" s="20" t="s">
        <v>9</v>
      </c>
      <c r="L594" t="s">
        <v>1464</v>
      </c>
      <c r="M594" s="20">
        <v>1.1000000000000001</v>
      </c>
      <c r="N594" s="20">
        <v>1.9</v>
      </c>
      <c r="AE594">
        <f t="shared" si="9"/>
        <v>2001</v>
      </c>
    </row>
    <row r="595" spans="1:31" x14ac:dyDescent="0.25">
      <c r="A595" s="7">
        <v>592</v>
      </c>
      <c r="B595" s="8">
        <v>37011</v>
      </c>
      <c r="C595" t="s">
        <v>3</v>
      </c>
      <c r="D595" t="s">
        <v>262</v>
      </c>
      <c r="E595" t="s">
        <v>9</v>
      </c>
      <c r="F595" t="s">
        <v>232</v>
      </c>
      <c r="G595" t="s">
        <v>14</v>
      </c>
      <c r="H595" s="135" t="s">
        <v>1496</v>
      </c>
      <c r="I595" t="s">
        <v>1454</v>
      </c>
      <c r="J595" s="20">
        <v>4</v>
      </c>
      <c r="K595" s="20" t="s">
        <v>9</v>
      </c>
      <c r="L595" t="s">
        <v>1464</v>
      </c>
      <c r="M595" s="20">
        <v>0.88</v>
      </c>
      <c r="N595" s="20">
        <v>2.12</v>
      </c>
      <c r="AE595">
        <f t="shared" si="9"/>
        <v>2001</v>
      </c>
    </row>
    <row r="596" spans="1:31" x14ac:dyDescent="0.25">
      <c r="A596" s="7">
        <v>593</v>
      </c>
      <c r="B596" s="8">
        <v>37011</v>
      </c>
      <c r="C596" t="s">
        <v>3</v>
      </c>
      <c r="D596" t="s">
        <v>160</v>
      </c>
      <c r="E596" t="s">
        <v>9</v>
      </c>
      <c r="F596" t="s">
        <v>26</v>
      </c>
      <c r="G596" t="s">
        <v>24</v>
      </c>
      <c r="H596" s="135" t="s">
        <v>1555</v>
      </c>
      <c r="I596" t="s">
        <v>1454</v>
      </c>
      <c r="J596" s="20">
        <v>10</v>
      </c>
      <c r="K596" s="20" t="s">
        <v>3</v>
      </c>
      <c r="L596" t="s">
        <v>1464</v>
      </c>
      <c r="M596" s="20">
        <v>3.8</v>
      </c>
      <c r="N596" s="20">
        <v>2.2000000000000002</v>
      </c>
      <c r="AE596">
        <f t="shared" si="9"/>
        <v>2001</v>
      </c>
    </row>
    <row r="597" spans="1:31" x14ac:dyDescent="0.25">
      <c r="A597" s="7">
        <v>594</v>
      </c>
      <c r="B597" s="8">
        <v>37011</v>
      </c>
      <c r="C597" t="s">
        <v>3</v>
      </c>
      <c r="D597" t="s">
        <v>160</v>
      </c>
      <c r="E597" t="s">
        <v>9</v>
      </c>
      <c r="F597" t="s">
        <v>254</v>
      </c>
      <c r="G597" t="s">
        <v>24</v>
      </c>
      <c r="H597" s="135" t="s">
        <v>1497</v>
      </c>
      <c r="I597" t="s">
        <v>1454</v>
      </c>
      <c r="J597" s="20">
        <v>19</v>
      </c>
      <c r="K597" s="20" t="s">
        <v>3</v>
      </c>
      <c r="L597" t="s">
        <v>1464</v>
      </c>
      <c r="M597" s="20">
        <v>6.32</v>
      </c>
      <c r="N597" s="20">
        <v>4.18</v>
      </c>
      <c r="AE597">
        <f t="shared" si="9"/>
        <v>2001</v>
      </c>
    </row>
    <row r="598" spans="1:31" x14ac:dyDescent="0.25">
      <c r="A598" s="7">
        <v>595</v>
      </c>
      <c r="B598" s="8">
        <v>37012</v>
      </c>
      <c r="C598" t="s">
        <v>3</v>
      </c>
      <c r="D598" t="s">
        <v>25</v>
      </c>
      <c r="E598" t="s">
        <v>9</v>
      </c>
      <c r="F598" t="s">
        <v>254</v>
      </c>
      <c r="G598" t="s">
        <v>17</v>
      </c>
      <c r="H598" s="135" t="s">
        <v>1500</v>
      </c>
      <c r="I598" t="s">
        <v>1454</v>
      </c>
      <c r="J598" s="20">
        <v>39</v>
      </c>
      <c r="K598" s="20" t="s">
        <v>3</v>
      </c>
      <c r="L598" t="s">
        <v>1464</v>
      </c>
      <c r="M598" s="20">
        <v>11.92</v>
      </c>
      <c r="N598" s="20">
        <v>8.58</v>
      </c>
      <c r="AE598">
        <f t="shared" si="9"/>
        <v>2001</v>
      </c>
    </row>
    <row r="599" spans="1:31" x14ac:dyDescent="0.25">
      <c r="A599" s="7">
        <v>596</v>
      </c>
      <c r="B599" s="8">
        <v>37012</v>
      </c>
      <c r="C599" t="s">
        <v>3</v>
      </c>
      <c r="D599" t="s">
        <v>237</v>
      </c>
      <c r="E599" t="s">
        <v>9</v>
      </c>
      <c r="F599" t="s">
        <v>186</v>
      </c>
      <c r="G599" t="s">
        <v>17</v>
      </c>
      <c r="H599" s="135" t="s">
        <v>1545</v>
      </c>
      <c r="I599" t="s">
        <v>1454</v>
      </c>
      <c r="J599" s="20">
        <v>7</v>
      </c>
      <c r="K599" s="20" t="s">
        <v>3</v>
      </c>
      <c r="L599" t="s">
        <v>1464</v>
      </c>
      <c r="M599" s="20">
        <v>2.96</v>
      </c>
      <c r="N599" s="20">
        <v>1.54</v>
      </c>
      <c r="AE599">
        <f t="shared" si="9"/>
        <v>2001</v>
      </c>
    </row>
    <row r="600" spans="1:31" x14ac:dyDescent="0.25">
      <c r="A600" s="7">
        <v>597</v>
      </c>
      <c r="B600" s="8">
        <v>37014</v>
      </c>
      <c r="C600" t="s">
        <v>3</v>
      </c>
      <c r="D600" t="s">
        <v>274</v>
      </c>
      <c r="E600" t="s">
        <v>9</v>
      </c>
      <c r="F600" t="s">
        <v>188</v>
      </c>
      <c r="G600" t="s">
        <v>17</v>
      </c>
      <c r="H600" s="135" t="s">
        <v>1500</v>
      </c>
      <c r="I600" t="s">
        <v>1454</v>
      </c>
      <c r="J600" s="20">
        <v>24</v>
      </c>
      <c r="K600" s="20" t="s">
        <v>9</v>
      </c>
      <c r="L600" t="s">
        <v>1464</v>
      </c>
      <c r="M600" s="20">
        <v>5.28</v>
      </c>
      <c r="N600" s="20">
        <v>7.72</v>
      </c>
      <c r="AE600">
        <f t="shared" si="9"/>
        <v>2001</v>
      </c>
    </row>
    <row r="601" spans="1:31" x14ac:dyDescent="0.25">
      <c r="A601" s="7">
        <v>598</v>
      </c>
      <c r="B601" s="8">
        <v>37014</v>
      </c>
      <c r="C601" t="s">
        <v>3</v>
      </c>
      <c r="D601" t="s">
        <v>266</v>
      </c>
      <c r="E601" t="s">
        <v>9</v>
      </c>
      <c r="F601" t="s">
        <v>238</v>
      </c>
      <c r="G601" t="s">
        <v>17</v>
      </c>
      <c r="H601" s="135" t="s">
        <v>1500</v>
      </c>
      <c r="I601" t="s">
        <v>1455</v>
      </c>
      <c r="J601" s="20">
        <v>49</v>
      </c>
      <c r="K601" s="20" t="s">
        <v>9</v>
      </c>
      <c r="L601" t="s">
        <v>1464</v>
      </c>
      <c r="M601" s="20">
        <v>5.39</v>
      </c>
      <c r="N601" s="20">
        <v>7.36</v>
      </c>
      <c r="AE601">
        <f t="shared" si="9"/>
        <v>2001</v>
      </c>
    </row>
    <row r="602" spans="1:31" x14ac:dyDescent="0.25">
      <c r="A602" s="7">
        <v>599</v>
      </c>
      <c r="B602" s="8">
        <v>37014</v>
      </c>
      <c r="C602" t="s">
        <v>3</v>
      </c>
      <c r="D602" t="s">
        <v>200</v>
      </c>
      <c r="E602" t="s">
        <v>9</v>
      </c>
      <c r="F602" t="s">
        <v>284</v>
      </c>
      <c r="G602" t="s">
        <v>14</v>
      </c>
      <c r="H602" s="135" t="s">
        <v>1530</v>
      </c>
      <c r="I602" t="s">
        <v>1458</v>
      </c>
      <c r="J602" s="20">
        <v>7</v>
      </c>
      <c r="K602" s="20" t="s">
        <v>3</v>
      </c>
      <c r="L602" t="s">
        <v>1463</v>
      </c>
      <c r="M602" s="20">
        <v>10</v>
      </c>
      <c r="N602" s="20">
        <v>30</v>
      </c>
      <c r="AE602">
        <f t="shared" si="9"/>
        <v>2001</v>
      </c>
    </row>
    <row r="603" spans="1:31" x14ac:dyDescent="0.25">
      <c r="A603" s="7">
        <v>600</v>
      </c>
      <c r="B603" s="8">
        <v>37014</v>
      </c>
      <c r="C603" t="s">
        <v>3</v>
      </c>
      <c r="D603" t="s">
        <v>110</v>
      </c>
      <c r="E603" t="s">
        <v>9</v>
      </c>
      <c r="F603" t="s">
        <v>111</v>
      </c>
      <c r="G603" t="s">
        <v>65</v>
      </c>
      <c r="H603" s="135" t="s">
        <v>1496</v>
      </c>
      <c r="I603" t="s">
        <v>1454</v>
      </c>
      <c r="J603" s="20">
        <v>18</v>
      </c>
      <c r="K603" s="20" t="s">
        <v>3</v>
      </c>
      <c r="L603" t="s">
        <v>1464</v>
      </c>
      <c r="M603" s="20">
        <v>6.04</v>
      </c>
      <c r="N603" s="20">
        <v>3.96</v>
      </c>
      <c r="AE603">
        <f t="shared" si="9"/>
        <v>2001</v>
      </c>
    </row>
    <row r="604" spans="1:31" x14ac:dyDescent="0.25">
      <c r="A604" s="7">
        <v>601</v>
      </c>
      <c r="B604" s="8">
        <v>37014</v>
      </c>
      <c r="C604" t="s">
        <v>3</v>
      </c>
      <c r="D604" t="s">
        <v>200</v>
      </c>
      <c r="E604" t="s">
        <v>9</v>
      </c>
      <c r="F604" t="s">
        <v>285</v>
      </c>
      <c r="G604" t="s">
        <v>24</v>
      </c>
      <c r="H604" s="135" t="s">
        <v>1546</v>
      </c>
      <c r="I604" t="s">
        <v>1458</v>
      </c>
      <c r="J604" s="20">
        <v>6</v>
      </c>
      <c r="K604" s="20" t="s">
        <v>3</v>
      </c>
      <c r="L604" t="s">
        <v>1463</v>
      </c>
      <c r="M604" s="20">
        <v>10</v>
      </c>
      <c r="N604" s="20">
        <v>30</v>
      </c>
      <c r="AE604">
        <f t="shared" si="9"/>
        <v>2001</v>
      </c>
    </row>
    <row r="605" spans="1:31" x14ac:dyDescent="0.25">
      <c r="A605" s="7">
        <v>602</v>
      </c>
      <c r="B605" s="8">
        <v>37014</v>
      </c>
      <c r="C605" t="s">
        <v>3</v>
      </c>
      <c r="D605" t="s">
        <v>69</v>
      </c>
      <c r="E605" t="s">
        <v>9</v>
      </c>
      <c r="F605" t="s">
        <v>78</v>
      </c>
      <c r="G605" t="s">
        <v>24</v>
      </c>
      <c r="H605" s="135" t="s">
        <v>1525</v>
      </c>
      <c r="I605" t="s">
        <v>1454</v>
      </c>
      <c r="J605" s="20">
        <v>30</v>
      </c>
      <c r="K605" s="20" t="s">
        <v>9</v>
      </c>
      <c r="L605" t="s">
        <v>1464</v>
      </c>
      <c r="M605" s="20">
        <v>6.6</v>
      </c>
      <c r="N605" s="20">
        <v>9.4</v>
      </c>
      <c r="AE605">
        <f t="shared" si="9"/>
        <v>2001</v>
      </c>
    </row>
    <row r="606" spans="1:31" x14ac:dyDescent="0.25">
      <c r="A606" s="7">
        <v>603</v>
      </c>
      <c r="B606" s="8">
        <v>37014</v>
      </c>
      <c r="C606" t="s">
        <v>3</v>
      </c>
      <c r="D606" t="s">
        <v>69</v>
      </c>
      <c r="E606" t="s">
        <v>9</v>
      </c>
      <c r="F606" t="s">
        <v>286</v>
      </c>
      <c r="G606" t="s">
        <v>24</v>
      </c>
      <c r="H606" s="135" t="s">
        <v>1556</v>
      </c>
      <c r="I606" t="s">
        <v>1454</v>
      </c>
      <c r="J606" s="20">
        <v>24</v>
      </c>
      <c r="K606" s="20" t="s">
        <v>3</v>
      </c>
      <c r="L606" t="s">
        <v>1464</v>
      </c>
      <c r="M606" s="20">
        <v>7.72</v>
      </c>
      <c r="N606" s="20">
        <v>5.28</v>
      </c>
      <c r="AE606">
        <f t="shared" si="9"/>
        <v>2001</v>
      </c>
    </row>
    <row r="607" spans="1:31" x14ac:dyDescent="0.25">
      <c r="A607" s="7">
        <v>604</v>
      </c>
      <c r="B607" s="8">
        <v>37014</v>
      </c>
      <c r="C607" t="s">
        <v>3</v>
      </c>
      <c r="D607" t="s">
        <v>49</v>
      </c>
      <c r="E607" t="s">
        <v>9</v>
      </c>
      <c r="F607" t="s">
        <v>248</v>
      </c>
      <c r="G607" t="s">
        <v>24</v>
      </c>
      <c r="H607" s="135" t="s">
        <v>1493</v>
      </c>
      <c r="I607" t="s">
        <v>1454</v>
      </c>
      <c r="J607" s="20">
        <v>38</v>
      </c>
      <c r="K607" s="20" t="s">
        <v>3</v>
      </c>
      <c r="L607" t="s">
        <v>1464</v>
      </c>
      <c r="M607" s="20">
        <v>11.64</v>
      </c>
      <c r="N607" s="20">
        <v>8.36</v>
      </c>
      <c r="AE607">
        <f t="shared" si="9"/>
        <v>2001</v>
      </c>
    </row>
    <row r="608" spans="1:31" x14ac:dyDescent="0.25">
      <c r="A608" s="7">
        <v>605</v>
      </c>
      <c r="B608" s="8">
        <v>37015</v>
      </c>
      <c r="C608" t="s">
        <v>3</v>
      </c>
      <c r="D608" s="16" t="s">
        <v>35</v>
      </c>
      <c r="E608" t="s">
        <v>9</v>
      </c>
      <c r="F608" t="s">
        <v>262</v>
      </c>
      <c r="G608" t="s">
        <v>14</v>
      </c>
      <c r="H608" s="135" t="s">
        <v>1530</v>
      </c>
      <c r="I608" t="s">
        <v>1455</v>
      </c>
      <c r="J608" s="20">
        <v>7</v>
      </c>
      <c r="K608" s="20" t="s">
        <v>3</v>
      </c>
      <c r="L608" t="s">
        <v>1464</v>
      </c>
      <c r="M608" s="20">
        <v>1.48</v>
      </c>
      <c r="N608" s="20">
        <v>0.77</v>
      </c>
      <c r="AE608">
        <f t="shared" si="9"/>
        <v>2001</v>
      </c>
    </row>
    <row r="609" spans="1:31" x14ac:dyDescent="0.25">
      <c r="A609" s="7">
        <v>606</v>
      </c>
      <c r="B609" s="8">
        <v>37015</v>
      </c>
      <c r="C609" t="s">
        <v>3</v>
      </c>
      <c r="D609" t="s">
        <v>8</v>
      </c>
      <c r="E609" t="s">
        <v>9</v>
      </c>
      <c r="F609" t="s">
        <v>13</v>
      </c>
      <c r="G609" t="s">
        <v>14</v>
      </c>
      <c r="H609" s="135" t="s">
        <v>1507</v>
      </c>
      <c r="I609" t="s">
        <v>1454</v>
      </c>
      <c r="J609" s="20">
        <v>47</v>
      </c>
      <c r="K609" s="20" t="s">
        <v>9</v>
      </c>
      <c r="L609" t="s">
        <v>1464</v>
      </c>
      <c r="M609" s="20">
        <v>10.34</v>
      </c>
      <c r="N609" s="20">
        <v>14.16</v>
      </c>
      <c r="AE609">
        <f t="shared" si="9"/>
        <v>2001</v>
      </c>
    </row>
    <row r="610" spans="1:31" x14ac:dyDescent="0.25">
      <c r="A610" s="7">
        <v>607</v>
      </c>
      <c r="B610" s="8">
        <v>37015</v>
      </c>
      <c r="C610" t="s">
        <v>3</v>
      </c>
      <c r="D610" t="s">
        <v>25</v>
      </c>
      <c r="E610" t="s">
        <v>9</v>
      </c>
      <c r="F610" t="s">
        <v>16</v>
      </c>
      <c r="G610" t="s">
        <v>65</v>
      </c>
      <c r="H610" s="135" t="s">
        <v>1543</v>
      </c>
      <c r="I610" t="s">
        <v>1454</v>
      </c>
      <c r="J610" s="20">
        <v>9</v>
      </c>
      <c r="K610" s="20" t="s">
        <v>3</v>
      </c>
      <c r="L610" t="s">
        <v>1463</v>
      </c>
      <c r="M610" s="20">
        <v>3.34</v>
      </c>
      <c r="N610" s="20">
        <v>2.16</v>
      </c>
      <c r="AE610">
        <f t="shared" si="9"/>
        <v>2001</v>
      </c>
    </row>
    <row r="611" spans="1:31" x14ac:dyDescent="0.25">
      <c r="A611" s="7">
        <v>608</v>
      </c>
      <c r="B611" s="8">
        <v>37015</v>
      </c>
      <c r="C611" t="s">
        <v>3</v>
      </c>
      <c r="D611" t="s">
        <v>209</v>
      </c>
      <c r="E611" t="s">
        <v>9</v>
      </c>
      <c r="F611" t="s">
        <v>118</v>
      </c>
      <c r="G611" t="s">
        <v>24</v>
      </c>
      <c r="H611" s="135" t="s">
        <v>1497</v>
      </c>
      <c r="I611" t="s">
        <v>1454</v>
      </c>
      <c r="J611" s="20">
        <v>23</v>
      </c>
      <c r="K611" s="20" t="s">
        <v>3</v>
      </c>
      <c r="L611" t="s">
        <v>1464</v>
      </c>
      <c r="M611" s="20">
        <v>7.4399999999999995</v>
      </c>
      <c r="N611" s="20">
        <v>5.0600000000000005</v>
      </c>
      <c r="AE611">
        <f t="shared" si="9"/>
        <v>2001</v>
      </c>
    </row>
    <row r="612" spans="1:31" x14ac:dyDescent="0.25">
      <c r="A612" s="7">
        <v>609</v>
      </c>
      <c r="B612" s="8">
        <v>37015</v>
      </c>
      <c r="C612" t="s">
        <v>3</v>
      </c>
      <c r="D612" t="s">
        <v>287</v>
      </c>
      <c r="E612" t="s">
        <v>9</v>
      </c>
      <c r="F612" t="s">
        <v>266</v>
      </c>
      <c r="G612" t="s">
        <v>24</v>
      </c>
      <c r="H612" s="135" t="s">
        <v>1495</v>
      </c>
      <c r="I612" t="s">
        <v>1454</v>
      </c>
      <c r="J612" s="20">
        <v>38</v>
      </c>
      <c r="K612" s="20" t="s">
        <v>3</v>
      </c>
      <c r="L612" t="s">
        <v>1464</v>
      </c>
      <c r="M612" s="20">
        <v>11.64</v>
      </c>
      <c r="N612" s="20">
        <v>8.36</v>
      </c>
      <c r="AE612">
        <f t="shared" si="9"/>
        <v>2001</v>
      </c>
    </row>
    <row r="613" spans="1:31" x14ac:dyDescent="0.25">
      <c r="A613" s="7">
        <v>610</v>
      </c>
      <c r="B613" s="8">
        <v>37016</v>
      </c>
      <c r="C613" t="s">
        <v>3</v>
      </c>
      <c r="D613" t="s">
        <v>18</v>
      </c>
      <c r="E613" t="s">
        <v>9</v>
      </c>
      <c r="F613" t="s">
        <v>240</v>
      </c>
      <c r="G613" t="s">
        <v>14</v>
      </c>
      <c r="H613" s="135" t="s">
        <v>1491</v>
      </c>
      <c r="I613" t="s">
        <v>1454</v>
      </c>
      <c r="J613" s="20">
        <v>25</v>
      </c>
      <c r="K613" s="20" t="s">
        <v>9</v>
      </c>
      <c r="L613" t="s">
        <v>1464</v>
      </c>
      <c r="M613" s="20">
        <v>5.5</v>
      </c>
      <c r="N613" s="20">
        <v>8</v>
      </c>
      <c r="AE613">
        <f t="shared" si="9"/>
        <v>2001</v>
      </c>
    </row>
    <row r="614" spans="1:31" x14ac:dyDescent="0.25">
      <c r="A614" s="7">
        <v>611</v>
      </c>
      <c r="B614" s="8">
        <v>37016</v>
      </c>
      <c r="C614" t="s">
        <v>3</v>
      </c>
      <c r="D614" t="s">
        <v>66</v>
      </c>
      <c r="E614" t="s">
        <v>9</v>
      </c>
      <c r="F614" t="s">
        <v>288</v>
      </c>
      <c r="G614" t="s">
        <v>17</v>
      </c>
      <c r="H614" s="135" t="s">
        <v>1490</v>
      </c>
      <c r="I614" t="s">
        <v>1454</v>
      </c>
      <c r="J614" s="20">
        <v>3</v>
      </c>
      <c r="K614" s="20" t="s">
        <v>1465</v>
      </c>
      <c r="L614" t="s">
        <v>1466</v>
      </c>
      <c r="M614" s="20">
        <v>0.75</v>
      </c>
      <c r="N614" s="20">
        <v>0.75</v>
      </c>
      <c r="AE614">
        <f t="shared" si="9"/>
        <v>2001</v>
      </c>
    </row>
    <row r="615" spans="1:31" x14ac:dyDescent="0.25">
      <c r="A615" s="7">
        <v>612</v>
      </c>
      <c r="B615" s="8">
        <v>37016</v>
      </c>
      <c r="C615" t="s">
        <v>3</v>
      </c>
      <c r="D615" t="s">
        <v>262</v>
      </c>
      <c r="E615" t="s">
        <v>9</v>
      </c>
      <c r="F615" t="s">
        <v>266</v>
      </c>
      <c r="G615" t="s">
        <v>65</v>
      </c>
      <c r="H615" s="135" t="s">
        <v>1511</v>
      </c>
      <c r="I615" t="s">
        <v>1454</v>
      </c>
      <c r="J615" s="20">
        <v>18</v>
      </c>
      <c r="K615" s="20" t="s">
        <v>9</v>
      </c>
      <c r="L615" t="s">
        <v>1464</v>
      </c>
      <c r="M615" s="20">
        <v>3.96</v>
      </c>
      <c r="N615" s="20">
        <v>6.04</v>
      </c>
      <c r="AE615">
        <f t="shared" si="9"/>
        <v>2001</v>
      </c>
    </row>
    <row r="616" spans="1:31" x14ac:dyDescent="0.25">
      <c r="A616" s="7">
        <v>613</v>
      </c>
      <c r="B616" s="8">
        <v>37016</v>
      </c>
      <c r="C616" t="s">
        <v>3</v>
      </c>
      <c r="D616" t="s">
        <v>258</v>
      </c>
      <c r="E616" t="s">
        <v>9</v>
      </c>
      <c r="F616" t="s">
        <v>242</v>
      </c>
      <c r="G616" t="s">
        <v>65</v>
      </c>
      <c r="H616" s="135" t="s">
        <v>1496</v>
      </c>
      <c r="I616" t="s">
        <v>1455</v>
      </c>
      <c r="J616" s="20">
        <v>37</v>
      </c>
      <c r="K616" s="20" t="s">
        <v>9</v>
      </c>
      <c r="L616" t="s">
        <v>1464</v>
      </c>
      <c r="M616" s="20">
        <v>4.07</v>
      </c>
      <c r="N616" s="20">
        <v>5.68</v>
      </c>
      <c r="AE616">
        <f t="shared" si="9"/>
        <v>2001</v>
      </c>
    </row>
    <row r="617" spans="1:31" x14ac:dyDescent="0.25">
      <c r="A617" s="7">
        <v>614</v>
      </c>
      <c r="B617" s="8">
        <v>37016</v>
      </c>
      <c r="C617" t="s">
        <v>3</v>
      </c>
      <c r="D617" t="s">
        <v>168</v>
      </c>
      <c r="E617" t="s">
        <v>9</v>
      </c>
      <c r="F617" t="s">
        <v>242</v>
      </c>
      <c r="G617" t="s">
        <v>24</v>
      </c>
      <c r="H617" s="135" t="s">
        <v>1497</v>
      </c>
      <c r="I617" t="s">
        <v>1454</v>
      </c>
      <c r="J617" s="20">
        <v>33</v>
      </c>
      <c r="K617" s="20" t="s">
        <v>9</v>
      </c>
      <c r="L617" t="s">
        <v>1464</v>
      </c>
      <c r="M617" s="20">
        <v>7.26</v>
      </c>
      <c r="N617" s="20">
        <v>10.24</v>
      </c>
      <c r="AE617">
        <f t="shared" si="9"/>
        <v>2001</v>
      </c>
    </row>
    <row r="618" spans="1:31" x14ac:dyDescent="0.25">
      <c r="A618" s="7">
        <v>615</v>
      </c>
      <c r="B618" s="8">
        <v>37016</v>
      </c>
      <c r="C618" t="s">
        <v>3</v>
      </c>
      <c r="D618" t="s">
        <v>51</v>
      </c>
      <c r="E618" t="s">
        <v>9</v>
      </c>
      <c r="F618" t="s">
        <v>234</v>
      </c>
      <c r="G618" t="s">
        <v>24</v>
      </c>
      <c r="H618" s="135" t="s">
        <v>1497</v>
      </c>
      <c r="I618" t="s">
        <v>1456</v>
      </c>
      <c r="J618" s="20">
        <v>24</v>
      </c>
      <c r="K618" s="20" t="s">
        <v>9</v>
      </c>
      <c r="L618" t="s">
        <v>1464</v>
      </c>
      <c r="M618" s="20">
        <v>5.28</v>
      </c>
      <c r="N618" s="20">
        <v>7.72</v>
      </c>
      <c r="O618" t="s">
        <v>3</v>
      </c>
      <c r="P618" s="13" t="s">
        <v>178</v>
      </c>
      <c r="Q618" t="s">
        <v>9</v>
      </c>
      <c r="R618" t="s">
        <v>235</v>
      </c>
      <c r="S618" t="s">
        <v>3</v>
      </c>
      <c r="T618" t="s">
        <v>25</v>
      </c>
      <c r="U618" t="s">
        <v>9</v>
      </c>
      <c r="V618" t="s">
        <v>52</v>
      </c>
      <c r="W618" t="s">
        <v>1465</v>
      </c>
      <c r="Y618" t="s">
        <v>1465</v>
      </c>
      <c r="AA618" t="s">
        <v>1465</v>
      </c>
      <c r="AC618" t="s">
        <v>1465</v>
      </c>
      <c r="AE618">
        <f t="shared" si="9"/>
        <v>2001</v>
      </c>
    </row>
    <row r="619" spans="1:31" x14ac:dyDescent="0.25">
      <c r="A619" s="7">
        <v>616</v>
      </c>
      <c r="B619" s="8">
        <v>37017</v>
      </c>
      <c r="C619" t="s">
        <v>3</v>
      </c>
      <c r="D619" t="s">
        <v>172</v>
      </c>
      <c r="E619" t="s">
        <v>9</v>
      </c>
      <c r="F619" t="s">
        <v>118</v>
      </c>
      <c r="G619" t="s">
        <v>11</v>
      </c>
      <c r="H619" s="135" t="s">
        <v>1527</v>
      </c>
      <c r="I619" t="s">
        <v>1454</v>
      </c>
      <c r="J619" s="20">
        <v>24</v>
      </c>
      <c r="K619" s="20" t="s">
        <v>3</v>
      </c>
      <c r="L619" t="s">
        <v>1464</v>
      </c>
      <c r="M619" s="20">
        <v>7.72</v>
      </c>
      <c r="N619" s="20">
        <v>5.28</v>
      </c>
      <c r="AE619">
        <f t="shared" si="9"/>
        <v>2001</v>
      </c>
    </row>
    <row r="620" spans="1:31" x14ac:dyDescent="0.25">
      <c r="A620" s="7">
        <v>617</v>
      </c>
      <c r="B620" s="8">
        <v>37017</v>
      </c>
      <c r="C620" t="s">
        <v>3</v>
      </c>
      <c r="D620" t="s">
        <v>289</v>
      </c>
      <c r="E620" t="s">
        <v>9</v>
      </c>
      <c r="F620" t="s">
        <v>202</v>
      </c>
      <c r="G620" t="s">
        <v>11</v>
      </c>
      <c r="H620" s="135" t="s">
        <v>1531</v>
      </c>
      <c r="I620" t="s">
        <v>1455</v>
      </c>
      <c r="J620" s="20">
        <v>12</v>
      </c>
      <c r="K620" s="20" t="s">
        <v>3</v>
      </c>
      <c r="L620" t="s">
        <v>1464</v>
      </c>
      <c r="M620" s="20">
        <v>2.1799999999999997</v>
      </c>
      <c r="N620" s="20">
        <v>1.32</v>
      </c>
      <c r="AE620">
        <f t="shared" si="9"/>
        <v>2001</v>
      </c>
    </row>
    <row r="621" spans="1:31" x14ac:dyDescent="0.25">
      <c r="A621" s="7">
        <v>618</v>
      </c>
      <c r="B621" s="8">
        <v>37017</v>
      </c>
      <c r="C621" t="s">
        <v>3</v>
      </c>
      <c r="D621" t="s">
        <v>162</v>
      </c>
      <c r="E621" t="s">
        <v>9</v>
      </c>
      <c r="F621" t="s">
        <v>232</v>
      </c>
      <c r="G621" t="s">
        <v>11</v>
      </c>
      <c r="H621" s="135" t="s">
        <v>1531</v>
      </c>
      <c r="I621" t="s">
        <v>1454</v>
      </c>
      <c r="J621" s="20">
        <v>12</v>
      </c>
      <c r="K621" s="20" t="s">
        <v>3</v>
      </c>
      <c r="L621" t="s">
        <v>1463</v>
      </c>
      <c r="M621" s="20">
        <v>4.12</v>
      </c>
      <c r="N621" s="20">
        <v>2.88</v>
      </c>
      <c r="AE621">
        <f t="shared" si="9"/>
        <v>2001</v>
      </c>
    </row>
    <row r="622" spans="1:31" x14ac:dyDescent="0.25">
      <c r="A622" s="7">
        <v>619</v>
      </c>
      <c r="B622" s="8">
        <v>37017</v>
      </c>
      <c r="C622" t="s">
        <v>3</v>
      </c>
      <c r="D622" t="s">
        <v>173</v>
      </c>
      <c r="E622" t="s">
        <v>9</v>
      </c>
      <c r="F622" t="s">
        <v>81</v>
      </c>
      <c r="G622" t="s">
        <v>17</v>
      </c>
      <c r="H622" s="135" t="s">
        <v>1500</v>
      </c>
      <c r="I622" t="s">
        <v>1454</v>
      </c>
      <c r="J622" s="20">
        <v>17</v>
      </c>
      <c r="K622" s="20" t="s">
        <v>1465</v>
      </c>
      <c r="L622" t="s">
        <v>1466</v>
      </c>
      <c r="M622" s="20">
        <v>4.25</v>
      </c>
      <c r="N622" s="20">
        <v>4.25</v>
      </c>
      <c r="AE622">
        <f t="shared" si="9"/>
        <v>2001</v>
      </c>
    </row>
    <row r="623" spans="1:31" x14ac:dyDescent="0.25">
      <c r="A623" s="7">
        <v>620</v>
      </c>
      <c r="B623" s="8">
        <v>37017</v>
      </c>
      <c r="C623" t="s">
        <v>3</v>
      </c>
      <c r="D623" t="s">
        <v>115</v>
      </c>
      <c r="E623" t="s">
        <v>9</v>
      </c>
      <c r="F623" t="s">
        <v>86</v>
      </c>
      <c r="G623" t="s">
        <v>14</v>
      </c>
      <c r="H623" s="135" t="s">
        <v>1491</v>
      </c>
      <c r="I623" t="s">
        <v>1455</v>
      </c>
      <c r="J623" s="20">
        <v>31</v>
      </c>
      <c r="K623" s="20" t="s">
        <v>9</v>
      </c>
      <c r="L623" t="s">
        <v>1464</v>
      </c>
      <c r="M623" s="20">
        <v>3.41</v>
      </c>
      <c r="N623" s="20">
        <v>4.84</v>
      </c>
      <c r="AE623">
        <f t="shared" si="9"/>
        <v>2001</v>
      </c>
    </row>
    <row r="624" spans="1:31" x14ac:dyDescent="0.25">
      <c r="A624" s="7">
        <v>621</v>
      </c>
      <c r="B624" s="8">
        <v>37017</v>
      </c>
      <c r="C624" t="s">
        <v>3</v>
      </c>
      <c r="D624" t="s">
        <v>106</v>
      </c>
      <c r="E624" t="s">
        <v>9</v>
      </c>
      <c r="F624" t="s">
        <v>46</v>
      </c>
      <c r="G624" t="s">
        <v>14</v>
      </c>
      <c r="H624" s="135" t="s">
        <v>1522</v>
      </c>
      <c r="I624" t="s">
        <v>1455</v>
      </c>
      <c r="J624" s="20">
        <v>12</v>
      </c>
      <c r="K624" s="20" t="s">
        <v>3</v>
      </c>
      <c r="L624" t="s">
        <v>1464</v>
      </c>
      <c r="M624" s="20">
        <v>2.1799999999999997</v>
      </c>
      <c r="N624" s="20">
        <v>1.32</v>
      </c>
      <c r="AE624">
        <f t="shared" si="9"/>
        <v>2001</v>
      </c>
    </row>
    <row r="625" spans="1:31" x14ac:dyDescent="0.25">
      <c r="A625" s="7">
        <v>622</v>
      </c>
      <c r="B625" s="8">
        <v>37017</v>
      </c>
      <c r="C625" t="s">
        <v>3</v>
      </c>
      <c r="D625" t="s">
        <v>160</v>
      </c>
      <c r="E625" t="s">
        <v>9</v>
      </c>
      <c r="F625" t="s">
        <v>150</v>
      </c>
      <c r="G625" t="s">
        <v>65</v>
      </c>
      <c r="H625" s="135" t="s">
        <v>1519</v>
      </c>
      <c r="I625" t="s">
        <v>1454</v>
      </c>
      <c r="J625" s="20">
        <v>62</v>
      </c>
      <c r="K625" s="20" t="s">
        <v>3</v>
      </c>
      <c r="L625" t="s">
        <v>1464</v>
      </c>
      <c r="M625" s="20">
        <v>18.36</v>
      </c>
      <c r="N625" s="20">
        <v>13.64</v>
      </c>
      <c r="AE625">
        <f t="shared" si="9"/>
        <v>2001</v>
      </c>
    </row>
    <row r="626" spans="1:31" x14ac:dyDescent="0.25">
      <c r="A626" s="7">
        <v>623</v>
      </c>
      <c r="B626" s="8">
        <v>37017</v>
      </c>
      <c r="C626" t="s">
        <v>3</v>
      </c>
      <c r="D626" t="s">
        <v>287</v>
      </c>
      <c r="E626" t="s">
        <v>9</v>
      </c>
      <c r="F626" t="s">
        <v>266</v>
      </c>
      <c r="G626" t="s">
        <v>65</v>
      </c>
      <c r="H626" s="135" t="s">
        <v>1571</v>
      </c>
      <c r="I626" t="s">
        <v>1454</v>
      </c>
      <c r="J626" s="20">
        <v>37</v>
      </c>
      <c r="K626" s="20" t="s">
        <v>9</v>
      </c>
      <c r="L626" t="s">
        <v>1464</v>
      </c>
      <c r="M626" s="20">
        <v>8.14</v>
      </c>
      <c r="N626" s="20">
        <v>11.36</v>
      </c>
      <c r="AE626">
        <f t="shared" si="9"/>
        <v>2001</v>
      </c>
    </row>
    <row r="627" spans="1:31" x14ac:dyDescent="0.25">
      <c r="A627" s="7">
        <v>624</v>
      </c>
      <c r="B627" s="8">
        <v>37017</v>
      </c>
      <c r="C627" t="s">
        <v>3</v>
      </c>
      <c r="D627" t="s">
        <v>187</v>
      </c>
      <c r="E627" t="s">
        <v>9</v>
      </c>
      <c r="F627" t="s">
        <v>232</v>
      </c>
      <c r="G627" t="s">
        <v>17</v>
      </c>
      <c r="H627" s="135" t="s">
        <v>1496</v>
      </c>
      <c r="I627" t="s">
        <v>1454</v>
      </c>
      <c r="J627" s="20">
        <v>70</v>
      </c>
      <c r="K627" s="20" t="s">
        <v>3</v>
      </c>
      <c r="L627" t="s">
        <v>1464</v>
      </c>
      <c r="M627" s="20">
        <v>20.6</v>
      </c>
      <c r="N627" s="20">
        <v>15.4</v>
      </c>
      <c r="AE627">
        <f t="shared" si="9"/>
        <v>2001</v>
      </c>
    </row>
    <row r="628" spans="1:31" x14ac:dyDescent="0.25">
      <c r="A628" s="7">
        <v>625</v>
      </c>
      <c r="B628" s="8">
        <v>37017</v>
      </c>
      <c r="C628" t="s">
        <v>3</v>
      </c>
      <c r="D628" t="s">
        <v>165</v>
      </c>
      <c r="E628" t="s">
        <v>9</v>
      </c>
      <c r="F628" t="s">
        <v>183</v>
      </c>
      <c r="G628" t="s">
        <v>24</v>
      </c>
      <c r="H628" s="135" t="s">
        <v>1555</v>
      </c>
      <c r="I628" t="s">
        <v>1454</v>
      </c>
      <c r="J628" s="20">
        <v>10</v>
      </c>
      <c r="K628" s="20" t="s">
        <v>3</v>
      </c>
      <c r="L628" t="s">
        <v>1463</v>
      </c>
      <c r="M628" s="20">
        <v>3.6</v>
      </c>
      <c r="N628" s="20">
        <v>2.4</v>
      </c>
      <c r="AE628">
        <f t="shared" si="9"/>
        <v>2001</v>
      </c>
    </row>
    <row r="629" spans="1:31" x14ac:dyDescent="0.25">
      <c r="A629" s="7">
        <v>626</v>
      </c>
      <c r="B629" s="8">
        <v>37018</v>
      </c>
      <c r="C629" t="s">
        <v>3</v>
      </c>
      <c r="D629" t="s">
        <v>251</v>
      </c>
      <c r="E629" t="s">
        <v>9</v>
      </c>
      <c r="F629" t="s">
        <v>238</v>
      </c>
      <c r="G629" t="s">
        <v>17</v>
      </c>
      <c r="H629" s="135" t="s">
        <v>1500</v>
      </c>
      <c r="I629" t="s">
        <v>1454</v>
      </c>
      <c r="J629" s="20">
        <v>26</v>
      </c>
      <c r="K629" s="20" t="s">
        <v>3</v>
      </c>
      <c r="L629" t="s">
        <v>1464</v>
      </c>
      <c r="M629" s="20">
        <v>8.2800000000000011</v>
      </c>
      <c r="N629" s="20">
        <v>5.72</v>
      </c>
      <c r="AE629">
        <f t="shared" si="9"/>
        <v>2001</v>
      </c>
    </row>
    <row r="630" spans="1:31" x14ac:dyDescent="0.25">
      <c r="A630" s="7">
        <v>627</v>
      </c>
      <c r="B630" s="8">
        <v>37018</v>
      </c>
      <c r="C630" t="s">
        <v>3</v>
      </c>
      <c r="D630" t="s">
        <v>142</v>
      </c>
      <c r="E630" t="s">
        <v>9</v>
      </c>
      <c r="F630" t="s">
        <v>290</v>
      </c>
      <c r="G630" t="s">
        <v>14</v>
      </c>
      <c r="H630" s="135" t="s">
        <v>1513</v>
      </c>
      <c r="I630" t="s">
        <v>1454</v>
      </c>
      <c r="J630" s="20">
        <v>10</v>
      </c>
      <c r="K630" s="20" t="s">
        <v>3</v>
      </c>
      <c r="L630" t="s">
        <v>1464</v>
      </c>
      <c r="M630" s="20">
        <v>3.8</v>
      </c>
      <c r="N630" s="20">
        <v>2.2000000000000002</v>
      </c>
      <c r="AE630">
        <f t="shared" si="9"/>
        <v>2001</v>
      </c>
    </row>
    <row r="631" spans="1:31" x14ac:dyDescent="0.25">
      <c r="A631" s="7">
        <v>628</v>
      </c>
      <c r="B631" s="8">
        <v>37018</v>
      </c>
      <c r="C631" t="s">
        <v>3</v>
      </c>
      <c r="D631" t="s">
        <v>279</v>
      </c>
      <c r="E631" t="s">
        <v>9</v>
      </c>
      <c r="F631" t="s">
        <v>78</v>
      </c>
      <c r="G631" t="s">
        <v>14</v>
      </c>
      <c r="H631" s="135" t="s">
        <v>1507</v>
      </c>
      <c r="I631" t="s">
        <v>1454</v>
      </c>
      <c r="J631" s="20">
        <v>65</v>
      </c>
      <c r="K631" s="20" t="s">
        <v>3</v>
      </c>
      <c r="L631" t="s">
        <v>1464</v>
      </c>
      <c r="M631" s="20">
        <v>19.2</v>
      </c>
      <c r="N631" s="20">
        <v>14.3</v>
      </c>
      <c r="AE631">
        <f t="shared" si="9"/>
        <v>2001</v>
      </c>
    </row>
    <row r="632" spans="1:31" x14ac:dyDescent="0.25">
      <c r="A632" s="7">
        <v>629</v>
      </c>
      <c r="B632" s="8">
        <v>37018</v>
      </c>
      <c r="C632" t="s">
        <v>3</v>
      </c>
      <c r="D632" t="s">
        <v>251</v>
      </c>
      <c r="E632" t="s">
        <v>9</v>
      </c>
      <c r="F632" t="s">
        <v>266</v>
      </c>
      <c r="G632" t="s">
        <v>65</v>
      </c>
      <c r="H632" s="135" t="s">
        <v>1511</v>
      </c>
      <c r="I632" t="s">
        <v>1454</v>
      </c>
      <c r="J632" s="20">
        <v>13</v>
      </c>
      <c r="K632" s="20" t="s">
        <v>3</v>
      </c>
      <c r="L632" t="s">
        <v>1464</v>
      </c>
      <c r="M632" s="20">
        <v>4.6400000000000006</v>
      </c>
      <c r="N632" s="20">
        <v>2.86</v>
      </c>
      <c r="AE632">
        <f t="shared" si="9"/>
        <v>2001</v>
      </c>
    </row>
    <row r="633" spans="1:31" x14ac:dyDescent="0.25">
      <c r="A633" s="7">
        <v>630</v>
      </c>
      <c r="B633" s="8">
        <v>37019</v>
      </c>
      <c r="C633" t="s">
        <v>3</v>
      </c>
      <c r="D633" t="s">
        <v>253</v>
      </c>
      <c r="E633" t="s">
        <v>9</v>
      </c>
      <c r="F633" t="s">
        <v>238</v>
      </c>
      <c r="G633" t="s">
        <v>14</v>
      </c>
      <c r="H633" s="135" t="s">
        <v>1522</v>
      </c>
      <c r="I633" t="s">
        <v>1455</v>
      </c>
      <c r="J633" s="20">
        <v>12</v>
      </c>
      <c r="K633" s="20" t="s">
        <v>3</v>
      </c>
      <c r="L633" t="s">
        <v>1464</v>
      </c>
      <c r="M633" s="20">
        <v>2.1799999999999997</v>
      </c>
      <c r="N633" s="20">
        <v>1.32</v>
      </c>
      <c r="AE633">
        <f t="shared" si="9"/>
        <v>2001</v>
      </c>
    </row>
    <row r="634" spans="1:31" x14ac:dyDescent="0.25">
      <c r="A634" s="7">
        <v>631</v>
      </c>
      <c r="B634" s="8">
        <v>37019</v>
      </c>
      <c r="C634" t="s">
        <v>3</v>
      </c>
      <c r="D634" t="s">
        <v>154</v>
      </c>
      <c r="E634" t="s">
        <v>9</v>
      </c>
      <c r="F634" t="s">
        <v>19</v>
      </c>
      <c r="G634" t="s">
        <v>14</v>
      </c>
      <c r="H634" s="135" t="s">
        <v>1496</v>
      </c>
      <c r="I634" t="s">
        <v>1454</v>
      </c>
      <c r="J634" s="20">
        <v>149</v>
      </c>
      <c r="K634" s="20" t="s">
        <v>3</v>
      </c>
      <c r="L634" t="s">
        <v>1464</v>
      </c>
      <c r="M634" s="20">
        <v>42.72</v>
      </c>
      <c r="N634" s="20">
        <v>32.78</v>
      </c>
      <c r="AE634">
        <f t="shared" si="9"/>
        <v>2001</v>
      </c>
    </row>
    <row r="635" spans="1:31" x14ac:dyDescent="0.25">
      <c r="A635" s="7">
        <v>632</v>
      </c>
      <c r="B635" s="8">
        <v>37019</v>
      </c>
      <c r="C635" t="s">
        <v>3</v>
      </c>
      <c r="D635" t="s">
        <v>154</v>
      </c>
      <c r="E635" t="s">
        <v>9</v>
      </c>
      <c r="F635" t="s">
        <v>19</v>
      </c>
      <c r="G635" t="s">
        <v>17</v>
      </c>
      <c r="H635" s="135" t="s">
        <v>1496</v>
      </c>
      <c r="I635" t="s">
        <v>1454</v>
      </c>
      <c r="J635" s="20">
        <v>38</v>
      </c>
      <c r="K635" s="20" t="s">
        <v>3</v>
      </c>
      <c r="L635" t="s">
        <v>1463</v>
      </c>
      <c r="M635" s="20">
        <v>10.88</v>
      </c>
      <c r="N635" s="20">
        <v>9.1199999999999992</v>
      </c>
      <c r="AE635">
        <f t="shared" si="9"/>
        <v>2001</v>
      </c>
    </row>
    <row r="636" spans="1:31" x14ac:dyDescent="0.25">
      <c r="A636" s="7">
        <v>633</v>
      </c>
      <c r="B636" s="8">
        <v>37020</v>
      </c>
      <c r="C636" t="s">
        <v>3</v>
      </c>
      <c r="D636" t="s">
        <v>273</v>
      </c>
      <c r="E636" t="s">
        <v>9</v>
      </c>
      <c r="F636" t="s">
        <v>258</v>
      </c>
      <c r="G636" t="s">
        <v>11</v>
      </c>
      <c r="H636" s="135" t="s">
        <v>1505</v>
      </c>
      <c r="I636" t="s">
        <v>1454</v>
      </c>
      <c r="J636" s="20">
        <v>29</v>
      </c>
      <c r="K636" s="20" t="s">
        <v>9</v>
      </c>
      <c r="L636" t="s">
        <v>1464</v>
      </c>
      <c r="M636" s="20">
        <v>6.38</v>
      </c>
      <c r="N636" s="20">
        <v>9.1199999999999992</v>
      </c>
      <c r="AE636">
        <f t="shared" si="9"/>
        <v>2001</v>
      </c>
    </row>
    <row r="637" spans="1:31" x14ac:dyDescent="0.25">
      <c r="A637" s="7">
        <v>634</v>
      </c>
      <c r="B637" s="8">
        <v>37020</v>
      </c>
      <c r="C637" t="s">
        <v>3</v>
      </c>
      <c r="D637" t="s">
        <v>273</v>
      </c>
      <c r="E637" t="s">
        <v>9</v>
      </c>
      <c r="F637" t="s">
        <v>242</v>
      </c>
      <c r="G637" t="s">
        <v>14</v>
      </c>
      <c r="H637" s="135" t="s">
        <v>1507</v>
      </c>
      <c r="I637" t="s">
        <v>1454</v>
      </c>
      <c r="J637" s="20">
        <v>54</v>
      </c>
      <c r="K637" s="20" t="s">
        <v>9</v>
      </c>
      <c r="L637" t="s">
        <v>1464</v>
      </c>
      <c r="M637" s="20">
        <v>11.879999999999999</v>
      </c>
      <c r="N637" s="20">
        <v>16.12</v>
      </c>
      <c r="AE637">
        <f t="shared" si="9"/>
        <v>2001</v>
      </c>
    </row>
    <row r="638" spans="1:31" x14ac:dyDescent="0.25">
      <c r="A638" s="7">
        <v>635</v>
      </c>
      <c r="B638" s="8">
        <v>37021</v>
      </c>
      <c r="C638" t="s">
        <v>3</v>
      </c>
      <c r="D638" t="s">
        <v>274</v>
      </c>
      <c r="E638" t="s">
        <v>9</v>
      </c>
      <c r="F638" t="s">
        <v>78</v>
      </c>
      <c r="G638" t="s">
        <v>11</v>
      </c>
      <c r="H638" s="135" t="s">
        <v>1531</v>
      </c>
      <c r="I638" t="s">
        <v>1454</v>
      </c>
      <c r="J638" s="20">
        <v>4</v>
      </c>
      <c r="K638" s="20" t="s">
        <v>9</v>
      </c>
      <c r="L638" t="s">
        <v>1464</v>
      </c>
      <c r="M638" s="20">
        <v>0.88</v>
      </c>
      <c r="N638" s="20">
        <v>2.12</v>
      </c>
      <c r="AE638">
        <f t="shared" si="9"/>
        <v>2001</v>
      </c>
    </row>
    <row r="639" spans="1:31" x14ac:dyDescent="0.25">
      <c r="A639" s="7">
        <v>636</v>
      </c>
      <c r="B639" s="8">
        <v>37021</v>
      </c>
      <c r="C639" t="s">
        <v>3</v>
      </c>
      <c r="D639" t="s">
        <v>27</v>
      </c>
      <c r="E639" t="s">
        <v>9</v>
      </c>
      <c r="F639" t="s">
        <v>238</v>
      </c>
      <c r="G639" t="s">
        <v>17</v>
      </c>
      <c r="H639" s="135" t="s">
        <v>1500</v>
      </c>
      <c r="I639" t="s">
        <v>1454</v>
      </c>
      <c r="J639" s="20">
        <v>19</v>
      </c>
      <c r="K639" s="20" t="s">
        <v>3</v>
      </c>
      <c r="L639" t="s">
        <v>1464</v>
      </c>
      <c r="M639" s="20">
        <v>6.32</v>
      </c>
      <c r="N639" s="20">
        <v>4.18</v>
      </c>
      <c r="AE639">
        <f t="shared" si="9"/>
        <v>2001</v>
      </c>
    </row>
    <row r="640" spans="1:31" x14ac:dyDescent="0.25">
      <c r="A640" s="7">
        <v>637</v>
      </c>
      <c r="B640" s="8">
        <v>37021</v>
      </c>
      <c r="C640" t="s">
        <v>3</v>
      </c>
      <c r="D640" t="s">
        <v>178</v>
      </c>
      <c r="E640" t="s">
        <v>9</v>
      </c>
      <c r="F640" s="15" t="s">
        <v>28</v>
      </c>
      <c r="G640" t="s">
        <v>17</v>
      </c>
      <c r="H640" s="135" t="s">
        <v>1500</v>
      </c>
      <c r="I640" t="s">
        <v>1454</v>
      </c>
      <c r="J640" s="20">
        <v>49</v>
      </c>
      <c r="K640" s="20" t="s">
        <v>9</v>
      </c>
      <c r="L640" t="s">
        <v>1463</v>
      </c>
      <c r="M640" s="20">
        <v>11.76</v>
      </c>
      <c r="N640" s="20">
        <v>13.74</v>
      </c>
      <c r="AE640">
        <f t="shared" si="9"/>
        <v>2001</v>
      </c>
    </row>
    <row r="641" spans="1:31" x14ac:dyDescent="0.25">
      <c r="A641" s="7">
        <v>638</v>
      </c>
      <c r="B641" s="8">
        <v>37021</v>
      </c>
      <c r="C641" t="s">
        <v>3</v>
      </c>
      <c r="D641" t="s">
        <v>274</v>
      </c>
      <c r="E641" t="s">
        <v>9</v>
      </c>
      <c r="F641" t="s">
        <v>131</v>
      </c>
      <c r="G641" t="s">
        <v>65</v>
      </c>
      <c r="H641" s="135" t="s">
        <v>1519</v>
      </c>
      <c r="I641" t="s">
        <v>1454</v>
      </c>
      <c r="J641" s="20">
        <v>3</v>
      </c>
      <c r="K641" s="20" t="s">
        <v>9</v>
      </c>
      <c r="L641" t="s">
        <v>1464</v>
      </c>
      <c r="M641" s="20">
        <v>0.66</v>
      </c>
      <c r="N641" s="20">
        <v>1.8399999999999999</v>
      </c>
      <c r="AE641">
        <f t="shared" si="9"/>
        <v>2001</v>
      </c>
    </row>
    <row r="642" spans="1:31" x14ac:dyDescent="0.25">
      <c r="A642" s="7">
        <v>639</v>
      </c>
      <c r="B642" s="8">
        <v>37021</v>
      </c>
      <c r="C642" t="s">
        <v>3</v>
      </c>
      <c r="D642" t="s">
        <v>151</v>
      </c>
      <c r="E642" t="s">
        <v>9</v>
      </c>
      <c r="F642" t="s">
        <v>80</v>
      </c>
      <c r="G642" t="s">
        <v>24</v>
      </c>
      <c r="H642" s="135" t="s">
        <v>1555</v>
      </c>
      <c r="I642" t="s">
        <v>1454</v>
      </c>
      <c r="J642" s="20">
        <v>10</v>
      </c>
      <c r="K642" s="20" t="s">
        <v>3</v>
      </c>
      <c r="L642" t="s">
        <v>1463</v>
      </c>
      <c r="M642" s="20">
        <v>3.6</v>
      </c>
      <c r="N642" s="20">
        <v>2.4</v>
      </c>
      <c r="AE642">
        <f t="shared" si="9"/>
        <v>2001</v>
      </c>
    </row>
    <row r="643" spans="1:31" x14ac:dyDescent="0.25">
      <c r="A643" s="7">
        <v>640</v>
      </c>
      <c r="B643" s="8">
        <v>37021</v>
      </c>
      <c r="C643" t="s">
        <v>3</v>
      </c>
      <c r="D643" t="s">
        <v>273</v>
      </c>
      <c r="E643" t="s">
        <v>9</v>
      </c>
      <c r="F643" t="s">
        <v>270</v>
      </c>
      <c r="G643" t="s">
        <v>24</v>
      </c>
      <c r="H643" s="135" t="s">
        <v>1497</v>
      </c>
      <c r="I643" t="s">
        <v>1454</v>
      </c>
      <c r="J643" s="20">
        <v>21</v>
      </c>
      <c r="K643" s="20" t="s">
        <v>9</v>
      </c>
      <c r="L643" t="s">
        <v>1464</v>
      </c>
      <c r="M643" s="20">
        <v>4.62</v>
      </c>
      <c r="N643" s="20">
        <v>6.88</v>
      </c>
      <c r="AE643">
        <f t="shared" si="9"/>
        <v>2001</v>
      </c>
    </row>
    <row r="644" spans="1:31" x14ac:dyDescent="0.25">
      <c r="A644" s="7">
        <v>641</v>
      </c>
      <c r="B644" s="8">
        <v>37021</v>
      </c>
      <c r="C644" t="s">
        <v>3</v>
      </c>
      <c r="D644" t="s">
        <v>291</v>
      </c>
      <c r="E644" t="s">
        <v>9</v>
      </c>
      <c r="F644" t="s">
        <v>27</v>
      </c>
      <c r="G644" t="s">
        <v>24</v>
      </c>
      <c r="H644" s="135" t="s">
        <v>1495</v>
      </c>
      <c r="I644" t="s">
        <v>1455</v>
      </c>
      <c r="J644" s="20">
        <v>24</v>
      </c>
      <c r="K644" s="20" t="s">
        <v>9</v>
      </c>
      <c r="L644" t="s">
        <v>1464</v>
      </c>
      <c r="M644" s="20">
        <v>2.64</v>
      </c>
      <c r="N644" s="20">
        <v>3.86</v>
      </c>
      <c r="AE644">
        <f t="shared" ref="AE644:AE707" si="10">YEAR(B644)</f>
        <v>2001</v>
      </c>
    </row>
    <row r="645" spans="1:31" x14ac:dyDescent="0.25">
      <c r="A645" s="7">
        <v>642</v>
      </c>
      <c r="B645" s="8">
        <v>37022</v>
      </c>
      <c r="C645" t="s">
        <v>3</v>
      </c>
      <c r="D645" t="s">
        <v>149</v>
      </c>
      <c r="E645" t="s">
        <v>9</v>
      </c>
      <c r="F645" s="16" t="s">
        <v>35</v>
      </c>
      <c r="G645" t="s">
        <v>14</v>
      </c>
      <c r="H645" s="135" t="s">
        <v>1522</v>
      </c>
      <c r="I645" t="s">
        <v>1455</v>
      </c>
      <c r="J645" s="20">
        <v>12</v>
      </c>
      <c r="K645" s="20" t="s">
        <v>3</v>
      </c>
      <c r="L645" t="s">
        <v>1464</v>
      </c>
      <c r="M645" s="20">
        <v>2.1799999999999997</v>
      </c>
      <c r="N645" s="20">
        <v>1.32</v>
      </c>
      <c r="AE645">
        <f t="shared" si="10"/>
        <v>2001</v>
      </c>
    </row>
    <row r="646" spans="1:31" x14ac:dyDescent="0.25">
      <c r="A646" s="7">
        <v>643</v>
      </c>
      <c r="B646" s="8">
        <v>37022</v>
      </c>
      <c r="C646" t="s">
        <v>3</v>
      </c>
      <c r="D646" t="s">
        <v>292</v>
      </c>
      <c r="E646" t="s">
        <v>9</v>
      </c>
      <c r="F646" t="s">
        <v>136</v>
      </c>
      <c r="G646" t="s">
        <v>17</v>
      </c>
      <c r="H646" s="135" t="s">
        <v>1496</v>
      </c>
      <c r="I646" t="s">
        <v>1454</v>
      </c>
      <c r="J646" s="20">
        <v>38</v>
      </c>
      <c r="K646" s="20" t="s">
        <v>1465</v>
      </c>
      <c r="L646" t="s">
        <v>1466</v>
      </c>
      <c r="M646" s="20">
        <v>9.5</v>
      </c>
      <c r="N646" s="20">
        <v>9.5</v>
      </c>
      <c r="AE646">
        <f t="shared" si="10"/>
        <v>2001</v>
      </c>
    </row>
    <row r="647" spans="1:31" x14ac:dyDescent="0.25">
      <c r="A647" s="7">
        <v>644</v>
      </c>
      <c r="B647" s="8">
        <v>37022</v>
      </c>
      <c r="C647" t="s">
        <v>3</v>
      </c>
      <c r="D647" t="s">
        <v>237</v>
      </c>
      <c r="E647" t="s">
        <v>9</v>
      </c>
      <c r="F647" t="s">
        <v>186</v>
      </c>
      <c r="G647" t="s">
        <v>24</v>
      </c>
      <c r="H647" s="135" t="s">
        <v>1575</v>
      </c>
      <c r="I647" t="s">
        <v>1454</v>
      </c>
      <c r="J647" s="20">
        <v>8</v>
      </c>
      <c r="K647" s="20" t="s">
        <v>1465</v>
      </c>
      <c r="L647" t="s">
        <v>1466</v>
      </c>
      <c r="M647" s="20">
        <v>2</v>
      </c>
      <c r="N647" s="20">
        <v>2</v>
      </c>
      <c r="AE647">
        <f t="shared" si="10"/>
        <v>2001</v>
      </c>
    </row>
    <row r="648" spans="1:31" x14ac:dyDescent="0.25">
      <c r="A648" s="7">
        <v>645</v>
      </c>
      <c r="B648" s="8">
        <v>37023</v>
      </c>
      <c r="C648" t="s">
        <v>3</v>
      </c>
      <c r="D648" t="s">
        <v>287</v>
      </c>
      <c r="E648" t="s">
        <v>9</v>
      </c>
      <c r="F648" t="s">
        <v>152</v>
      </c>
      <c r="G648" t="s">
        <v>14</v>
      </c>
      <c r="H648" s="135" t="s">
        <v>1532</v>
      </c>
      <c r="I648" t="s">
        <v>1455</v>
      </c>
      <c r="J648" s="20">
        <v>35</v>
      </c>
      <c r="K648" s="20" t="s">
        <v>9</v>
      </c>
      <c r="L648" t="s">
        <v>1464</v>
      </c>
      <c r="M648" s="20">
        <v>3.85</v>
      </c>
      <c r="N648" s="20">
        <v>5.4</v>
      </c>
      <c r="AE648">
        <f t="shared" si="10"/>
        <v>2001</v>
      </c>
    </row>
    <row r="649" spans="1:31" x14ac:dyDescent="0.25">
      <c r="A649" s="7">
        <v>646</v>
      </c>
      <c r="B649" s="8">
        <v>37023</v>
      </c>
      <c r="C649" t="s">
        <v>3</v>
      </c>
      <c r="D649" t="s">
        <v>47</v>
      </c>
      <c r="E649" t="s">
        <v>9</v>
      </c>
      <c r="F649" t="s">
        <v>248</v>
      </c>
      <c r="G649" t="s">
        <v>14</v>
      </c>
      <c r="H649" s="135" t="s">
        <v>1516</v>
      </c>
      <c r="I649" t="s">
        <v>1454</v>
      </c>
      <c r="J649" s="20">
        <v>12</v>
      </c>
      <c r="K649" s="20" t="s">
        <v>3</v>
      </c>
      <c r="L649" t="s">
        <v>1464</v>
      </c>
      <c r="M649" s="20">
        <v>4.3599999999999994</v>
      </c>
      <c r="N649" s="20">
        <v>2.64</v>
      </c>
      <c r="AE649">
        <f t="shared" si="10"/>
        <v>2001</v>
      </c>
    </row>
    <row r="650" spans="1:31" x14ac:dyDescent="0.25">
      <c r="A650" s="7">
        <v>647</v>
      </c>
      <c r="B650" s="8">
        <v>37023</v>
      </c>
      <c r="C650" t="s">
        <v>3</v>
      </c>
      <c r="D650" t="s">
        <v>12</v>
      </c>
      <c r="E650" t="s">
        <v>9</v>
      </c>
      <c r="F650" s="15" t="s">
        <v>28</v>
      </c>
      <c r="G650" t="s">
        <v>24</v>
      </c>
      <c r="H650" s="135" t="s">
        <v>1555</v>
      </c>
      <c r="I650" t="s">
        <v>1454</v>
      </c>
      <c r="J650" s="20">
        <v>10</v>
      </c>
      <c r="K650" s="20" t="s">
        <v>3</v>
      </c>
      <c r="L650" t="s">
        <v>1464</v>
      </c>
      <c r="M650" s="20">
        <v>3.8</v>
      </c>
      <c r="N650" s="20">
        <v>2.2000000000000002</v>
      </c>
      <c r="AE650">
        <f t="shared" si="10"/>
        <v>2001</v>
      </c>
    </row>
    <row r="651" spans="1:31" x14ac:dyDescent="0.25">
      <c r="A651" s="7">
        <v>648</v>
      </c>
      <c r="B651" s="8">
        <v>37024</v>
      </c>
      <c r="C651" t="s">
        <v>3</v>
      </c>
      <c r="D651" t="s">
        <v>38</v>
      </c>
      <c r="E651" t="s">
        <v>9</v>
      </c>
      <c r="F651" t="s">
        <v>39</v>
      </c>
      <c r="G651" t="s">
        <v>11</v>
      </c>
      <c r="H651" s="135" t="s">
        <v>1526</v>
      </c>
      <c r="I651" t="s">
        <v>1455</v>
      </c>
      <c r="J651" s="20">
        <v>42</v>
      </c>
      <c r="K651" s="20" t="s">
        <v>9</v>
      </c>
      <c r="L651" t="s">
        <v>1464</v>
      </c>
      <c r="M651" s="20">
        <v>4.62</v>
      </c>
      <c r="N651" s="20">
        <v>6.38</v>
      </c>
      <c r="AE651">
        <f t="shared" si="10"/>
        <v>2001</v>
      </c>
    </row>
    <row r="652" spans="1:31" x14ac:dyDescent="0.25">
      <c r="A652" s="7">
        <v>649</v>
      </c>
      <c r="B652" s="8">
        <v>37024</v>
      </c>
      <c r="C652" t="s">
        <v>3</v>
      </c>
      <c r="D652" t="s">
        <v>277</v>
      </c>
      <c r="E652" t="s">
        <v>9</v>
      </c>
      <c r="F652" t="s">
        <v>55</v>
      </c>
      <c r="G652" t="s">
        <v>11</v>
      </c>
      <c r="H652" s="135" t="s">
        <v>1542</v>
      </c>
      <c r="I652" t="s">
        <v>1454</v>
      </c>
      <c r="J652" s="20">
        <v>30</v>
      </c>
      <c r="K652" s="20" t="s">
        <v>9</v>
      </c>
      <c r="L652" t="s">
        <v>1464</v>
      </c>
      <c r="M652" s="20">
        <v>6.6</v>
      </c>
      <c r="N652" s="20">
        <v>9.4</v>
      </c>
      <c r="AE652">
        <f t="shared" si="10"/>
        <v>2001</v>
      </c>
    </row>
    <row r="653" spans="1:31" x14ac:dyDescent="0.25">
      <c r="A653" s="7">
        <v>650</v>
      </c>
      <c r="B653" s="8">
        <v>37024</v>
      </c>
      <c r="C653" t="s">
        <v>3</v>
      </c>
      <c r="D653" t="s">
        <v>27</v>
      </c>
      <c r="E653" t="s">
        <v>9</v>
      </c>
      <c r="F653" t="s">
        <v>238</v>
      </c>
      <c r="G653" t="s">
        <v>17</v>
      </c>
      <c r="H653" s="135" t="s">
        <v>1537</v>
      </c>
      <c r="I653" t="s">
        <v>1454</v>
      </c>
      <c r="J653" s="20">
        <v>28</v>
      </c>
      <c r="K653" s="20" t="s">
        <v>3</v>
      </c>
      <c r="L653" t="s">
        <v>1464</v>
      </c>
      <c r="M653" s="20">
        <v>8.84</v>
      </c>
      <c r="N653" s="20">
        <v>6.16</v>
      </c>
      <c r="AE653">
        <f t="shared" si="10"/>
        <v>2001</v>
      </c>
    </row>
    <row r="654" spans="1:31" x14ac:dyDescent="0.25">
      <c r="A654" s="7">
        <v>651</v>
      </c>
      <c r="B654" s="8">
        <v>37024</v>
      </c>
      <c r="C654" t="s">
        <v>3</v>
      </c>
      <c r="D654" t="s">
        <v>127</v>
      </c>
      <c r="E654" t="s">
        <v>9</v>
      </c>
      <c r="F654" t="s">
        <v>55</v>
      </c>
      <c r="G654" t="s">
        <v>14</v>
      </c>
      <c r="H654" s="135" t="s">
        <v>1554</v>
      </c>
      <c r="I654" t="s">
        <v>1454</v>
      </c>
      <c r="J654" s="20">
        <v>37</v>
      </c>
      <c r="K654" s="20" t="s">
        <v>9</v>
      </c>
      <c r="L654" t="s">
        <v>1464</v>
      </c>
      <c r="M654" s="20">
        <v>8.14</v>
      </c>
      <c r="N654" s="20">
        <v>11.36</v>
      </c>
      <c r="AE654">
        <f t="shared" si="10"/>
        <v>2001</v>
      </c>
    </row>
    <row r="655" spans="1:31" x14ac:dyDescent="0.25">
      <c r="A655" s="7">
        <v>652</v>
      </c>
      <c r="B655" s="8">
        <v>37024</v>
      </c>
      <c r="C655" t="s">
        <v>3</v>
      </c>
      <c r="D655" t="s">
        <v>277</v>
      </c>
      <c r="E655" t="s">
        <v>9</v>
      </c>
      <c r="F655" t="s">
        <v>174</v>
      </c>
      <c r="G655" t="s">
        <v>14</v>
      </c>
      <c r="H655" s="135" t="s">
        <v>1489</v>
      </c>
      <c r="I655" t="s">
        <v>1454</v>
      </c>
      <c r="J655" s="20">
        <v>12</v>
      </c>
      <c r="K655" s="20" t="s">
        <v>9</v>
      </c>
      <c r="L655" t="s">
        <v>1464</v>
      </c>
      <c r="M655" s="20">
        <v>2.64</v>
      </c>
      <c r="N655" s="20">
        <v>4.3599999999999994</v>
      </c>
      <c r="AE655">
        <f t="shared" si="10"/>
        <v>2001</v>
      </c>
    </row>
    <row r="656" spans="1:31" x14ac:dyDescent="0.25">
      <c r="A656" s="7">
        <v>653</v>
      </c>
      <c r="B656" s="8">
        <v>37024</v>
      </c>
      <c r="C656" t="s">
        <v>3</v>
      </c>
      <c r="D656" t="s">
        <v>18</v>
      </c>
      <c r="E656" t="s">
        <v>9</v>
      </c>
      <c r="F656" t="s">
        <v>170</v>
      </c>
      <c r="G656" t="s">
        <v>14</v>
      </c>
      <c r="H656" s="135" t="s">
        <v>1516</v>
      </c>
      <c r="I656" t="s">
        <v>1454</v>
      </c>
      <c r="J656" s="20">
        <v>12</v>
      </c>
      <c r="K656" s="20" t="s">
        <v>3</v>
      </c>
      <c r="L656" t="s">
        <v>1464</v>
      </c>
      <c r="M656" s="20">
        <v>4.3599999999999994</v>
      </c>
      <c r="N656" s="20">
        <v>2.64</v>
      </c>
      <c r="AE656">
        <f t="shared" si="10"/>
        <v>2001</v>
      </c>
    </row>
    <row r="657" spans="1:31" x14ac:dyDescent="0.25">
      <c r="A657" s="7">
        <v>654</v>
      </c>
      <c r="B657" s="8">
        <v>37024</v>
      </c>
      <c r="C657" t="s">
        <v>3</v>
      </c>
      <c r="D657" t="s">
        <v>18</v>
      </c>
      <c r="E657" t="s">
        <v>9</v>
      </c>
      <c r="F657" s="15" t="s">
        <v>28</v>
      </c>
      <c r="G657" t="s">
        <v>17</v>
      </c>
      <c r="H657" s="135" t="s">
        <v>1502</v>
      </c>
      <c r="I657" t="s">
        <v>1454</v>
      </c>
      <c r="J657" s="20">
        <v>36</v>
      </c>
      <c r="K657" s="20" t="s">
        <v>9</v>
      </c>
      <c r="L657" t="s">
        <v>1464</v>
      </c>
      <c r="M657" s="20">
        <v>7.92</v>
      </c>
      <c r="N657" s="20">
        <v>11.08</v>
      </c>
      <c r="AE657">
        <f t="shared" si="10"/>
        <v>2001</v>
      </c>
    </row>
    <row r="658" spans="1:31" x14ac:dyDescent="0.25">
      <c r="A658" s="7">
        <v>655</v>
      </c>
      <c r="B658" s="8">
        <v>37024</v>
      </c>
      <c r="C658" t="s">
        <v>3</v>
      </c>
      <c r="D658" t="s">
        <v>47</v>
      </c>
      <c r="E658" t="s">
        <v>9</v>
      </c>
      <c r="F658" t="s">
        <v>255</v>
      </c>
      <c r="G658" t="s">
        <v>24</v>
      </c>
      <c r="H658" s="135" t="s">
        <v>1493</v>
      </c>
      <c r="I658" t="s">
        <v>1454</v>
      </c>
      <c r="J658" s="20">
        <v>38</v>
      </c>
      <c r="K658" s="20" t="s">
        <v>9</v>
      </c>
      <c r="L658" t="s">
        <v>1464</v>
      </c>
      <c r="M658" s="20">
        <v>8.36</v>
      </c>
      <c r="N658" s="20">
        <v>11.64</v>
      </c>
      <c r="AE658">
        <f t="shared" si="10"/>
        <v>2001</v>
      </c>
    </row>
    <row r="659" spans="1:31" x14ac:dyDescent="0.25">
      <c r="A659" s="7">
        <v>656</v>
      </c>
      <c r="B659" s="8">
        <v>37025</v>
      </c>
      <c r="C659" t="s">
        <v>3</v>
      </c>
      <c r="D659" t="s">
        <v>135</v>
      </c>
      <c r="E659" t="s">
        <v>9</v>
      </c>
      <c r="F659" t="s">
        <v>259</v>
      </c>
      <c r="G659" t="s">
        <v>14</v>
      </c>
      <c r="H659" s="135" t="s">
        <v>1522</v>
      </c>
      <c r="I659" t="s">
        <v>1456</v>
      </c>
      <c r="J659" s="20">
        <v>11</v>
      </c>
      <c r="K659" s="20" t="s">
        <v>9</v>
      </c>
      <c r="L659" t="s">
        <v>1464</v>
      </c>
      <c r="M659" s="20">
        <v>2.42</v>
      </c>
      <c r="N659" s="20">
        <v>4.08</v>
      </c>
      <c r="O659" t="s">
        <v>3</v>
      </c>
      <c r="P659" s="13" t="s">
        <v>548</v>
      </c>
      <c r="Q659" t="s">
        <v>9</v>
      </c>
      <c r="R659" t="s">
        <v>252</v>
      </c>
      <c r="S659" t="s">
        <v>1465</v>
      </c>
      <c r="U659" t="s">
        <v>1465</v>
      </c>
      <c r="W659" t="s">
        <v>1465</v>
      </c>
      <c r="Y659" t="s">
        <v>1465</v>
      </c>
      <c r="AA659" t="s">
        <v>1465</v>
      </c>
      <c r="AC659" t="s">
        <v>1465</v>
      </c>
      <c r="AE659">
        <f t="shared" si="10"/>
        <v>2001</v>
      </c>
    </row>
    <row r="660" spans="1:31" x14ac:dyDescent="0.25">
      <c r="A660" s="7">
        <v>657</v>
      </c>
      <c r="B660" s="8">
        <v>37025</v>
      </c>
      <c r="C660" t="s">
        <v>3</v>
      </c>
      <c r="D660" t="s">
        <v>157</v>
      </c>
      <c r="E660" t="s">
        <v>9</v>
      </c>
      <c r="F660" t="s">
        <v>254</v>
      </c>
      <c r="G660" t="s">
        <v>65</v>
      </c>
      <c r="H660" s="135" t="s">
        <v>1550</v>
      </c>
      <c r="I660" t="s">
        <v>1454</v>
      </c>
      <c r="J660" s="20">
        <v>16</v>
      </c>
      <c r="K660" s="20" t="s">
        <v>3</v>
      </c>
      <c r="L660" t="s">
        <v>1464</v>
      </c>
      <c r="M660" s="20">
        <v>5.48</v>
      </c>
      <c r="N660" s="20">
        <v>3.52</v>
      </c>
      <c r="AE660">
        <f t="shared" si="10"/>
        <v>2001</v>
      </c>
    </row>
    <row r="661" spans="1:31" x14ac:dyDescent="0.25">
      <c r="A661" s="7">
        <v>658</v>
      </c>
      <c r="B661" s="8">
        <v>37025</v>
      </c>
      <c r="C661" t="s">
        <v>3</v>
      </c>
      <c r="D661" t="s">
        <v>31</v>
      </c>
      <c r="E661" t="s">
        <v>9</v>
      </c>
      <c r="F661" t="s">
        <v>159</v>
      </c>
      <c r="G661" t="s">
        <v>65</v>
      </c>
      <c r="H661" s="135" t="s">
        <v>1496</v>
      </c>
      <c r="I661" t="s">
        <v>1454</v>
      </c>
      <c r="J661" s="20">
        <v>28</v>
      </c>
      <c r="K661" s="20" t="s">
        <v>1465</v>
      </c>
      <c r="L661" t="s">
        <v>1466</v>
      </c>
      <c r="M661" s="20">
        <v>7</v>
      </c>
      <c r="N661" s="20">
        <v>7</v>
      </c>
      <c r="AE661">
        <f t="shared" si="10"/>
        <v>2001</v>
      </c>
    </row>
    <row r="662" spans="1:31" x14ac:dyDescent="0.25">
      <c r="A662" s="7">
        <v>659</v>
      </c>
      <c r="B662" s="8">
        <v>37026</v>
      </c>
      <c r="C662" t="s">
        <v>3</v>
      </c>
      <c r="D662" t="s">
        <v>115</v>
      </c>
      <c r="E662" t="s">
        <v>9</v>
      </c>
      <c r="F662" t="s">
        <v>118</v>
      </c>
      <c r="G662" t="s">
        <v>11</v>
      </c>
      <c r="H662" s="135" t="s">
        <v>1509</v>
      </c>
      <c r="I662" t="s">
        <v>1454</v>
      </c>
      <c r="J662" s="20">
        <v>50</v>
      </c>
      <c r="K662" s="20" t="s">
        <v>3</v>
      </c>
      <c r="L662" t="s">
        <v>1464</v>
      </c>
      <c r="M662" s="20">
        <v>15</v>
      </c>
      <c r="N662" s="20">
        <v>11</v>
      </c>
      <c r="AE662">
        <f t="shared" si="10"/>
        <v>2001</v>
      </c>
    </row>
    <row r="663" spans="1:31" x14ac:dyDescent="0.25">
      <c r="A663" s="7">
        <v>660</v>
      </c>
      <c r="B663" s="8">
        <v>37026</v>
      </c>
      <c r="C663" t="s">
        <v>3</v>
      </c>
      <c r="D663" t="s">
        <v>25</v>
      </c>
      <c r="E663" t="s">
        <v>9</v>
      </c>
      <c r="F663" t="s">
        <v>81</v>
      </c>
      <c r="G663" t="s">
        <v>17</v>
      </c>
      <c r="H663" s="135" t="s">
        <v>1500</v>
      </c>
      <c r="I663" t="s">
        <v>1454</v>
      </c>
      <c r="J663" s="20">
        <v>47</v>
      </c>
      <c r="K663" s="20" t="s">
        <v>3</v>
      </c>
      <c r="L663" t="s">
        <v>1464</v>
      </c>
      <c r="M663" s="20">
        <v>14.16</v>
      </c>
      <c r="N663" s="20">
        <v>10.34</v>
      </c>
      <c r="AE663">
        <f t="shared" si="10"/>
        <v>2001</v>
      </c>
    </row>
    <row r="664" spans="1:31" x14ac:dyDescent="0.25">
      <c r="A664" s="7">
        <v>661</v>
      </c>
      <c r="B664" s="8">
        <v>37026</v>
      </c>
      <c r="C664" t="s">
        <v>3</v>
      </c>
      <c r="D664" t="s">
        <v>293</v>
      </c>
      <c r="E664" t="s">
        <v>9</v>
      </c>
      <c r="F664" t="s">
        <v>13</v>
      </c>
      <c r="G664" t="s">
        <v>14</v>
      </c>
      <c r="H664" s="135" t="s">
        <v>1554</v>
      </c>
      <c r="I664" t="s">
        <v>1454</v>
      </c>
      <c r="J664" s="20">
        <v>26</v>
      </c>
      <c r="K664" s="20" t="s">
        <v>9</v>
      </c>
      <c r="L664" t="s">
        <v>1464</v>
      </c>
      <c r="M664" s="20">
        <v>5.72</v>
      </c>
      <c r="N664" s="20">
        <v>8.2800000000000011</v>
      </c>
      <c r="AE664">
        <f t="shared" si="10"/>
        <v>2001</v>
      </c>
    </row>
    <row r="665" spans="1:31" x14ac:dyDescent="0.25">
      <c r="A665" s="7">
        <v>662</v>
      </c>
      <c r="B665" s="8">
        <v>37026</v>
      </c>
      <c r="C665" t="s">
        <v>3</v>
      </c>
      <c r="D665" t="s">
        <v>287</v>
      </c>
      <c r="E665" t="s">
        <v>9</v>
      </c>
      <c r="F665" t="s">
        <v>126</v>
      </c>
      <c r="G665" t="s">
        <v>24</v>
      </c>
      <c r="H665" s="135" t="s">
        <v>1494</v>
      </c>
      <c r="I665" t="s">
        <v>1454</v>
      </c>
      <c r="J665" s="20">
        <v>38</v>
      </c>
      <c r="K665" s="20" t="s">
        <v>3</v>
      </c>
      <c r="L665" t="s">
        <v>1464</v>
      </c>
      <c r="M665" s="20">
        <v>11.64</v>
      </c>
      <c r="N665" s="20">
        <v>8.36</v>
      </c>
      <c r="AE665">
        <f t="shared" si="10"/>
        <v>2001</v>
      </c>
    </row>
    <row r="666" spans="1:31" x14ac:dyDescent="0.25">
      <c r="A666" s="7">
        <v>663</v>
      </c>
      <c r="B666" s="8">
        <v>37026</v>
      </c>
      <c r="C666" t="s">
        <v>3</v>
      </c>
      <c r="D666" t="s">
        <v>54</v>
      </c>
      <c r="E666" t="s">
        <v>9</v>
      </c>
      <c r="F666" t="s">
        <v>136</v>
      </c>
      <c r="G666" t="s">
        <v>24</v>
      </c>
      <c r="H666" s="135" t="s">
        <v>1555</v>
      </c>
      <c r="I666" t="s">
        <v>1455</v>
      </c>
      <c r="J666" s="20">
        <v>10</v>
      </c>
      <c r="K666" s="20" t="s">
        <v>9</v>
      </c>
      <c r="L666" t="s">
        <v>1463</v>
      </c>
      <c r="M666" s="20">
        <v>1.2</v>
      </c>
      <c r="N666" s="20">
        <v>1.8</v>
      </c>
      <c r="AE666">
        <f t="shared" si="10"/>
        <v>2001</v>
      </c>
    </row>
    <row r="667" spans="1:31" x14ac:dyDescent="0.25">
      <c r="A667" s="7">
        <v>664</v>
      </c>
      <c r="B667" s="8">
        <v>37026</v>
      </c>
      <c r="C667" t="s">
        <v>3</v>
      </c>
      <c r="D667" t="s">
        <v>271</v>
      </c>
      <c r="E667" t="s">
        <v>9</v>
      </c>
      <c r="F667" t="s">
        <v>53</v>
      </c>
      <c r="G667" t="s">
        <v>24</v>
      </c>
      <c r="H667" s="135" t="s">
        <v>1497</v>
      </c>
      <c r="I667" t="s">
        <v>1454</v>
      </c>
      <c r="J667" s="20">
        <v>45</v>
      </c>
      <c r="K667" s="20" t="s">
        <v>9</v>
      </c>
      <c r="L667" t="s">
        <v>1464</v>
      </c>
      <c r="M667" s="20">
        <v>9.9</v>
      </c>
      <c r="N667" s="20">
        <v>13.6</v>
      </c>
      <c r="AE667">
        <f t="shared" si="10"/>
        <v>2001</v>
      </c>
    </row>
    <row r="668" spans="1:31" x14ac:dyDescent="0.25">
      <c r="A668" s="7">
        <v>665</v>
      </c>
      <c r="B668" s="8">
        <v>37026</v>
      </c>
      <c r="C668" t="s">
        <v>3</v>
      </c>
      <c r="D668" t="s">
        <v>47</v>
      </c>
      <c r="E668" t="s">
        <v>9</v>
      </c>
      <c r="F668" t="s">
        <v>147</v>
      </c>
      <c r="G668" t="s">
        <v>24</v>
      </c>
      <c r="H668" s="135" t="s">
        <v>1493</v>
      </c>
      <c r="I668" t="s">
        <v>1454</v>
      </c>
      <c r="J668" s="20">
        <v>38</v>
      </c>
      <c r="K668" s="20" t="s">
        <v>9</v>
      </c>
      <c r="L668" t="s">
        <v>1464</v>
      </c>
      <c r="M668" s="20">
        <v>8.36</v>
      </c>
      <c r="N668" s="20">
        <v>11.64</v>
      </c>
      <c r="AE668">
        <f t="shared" si="10"/>
        <v>2001</v>
      </c>
    </row>
    <row r="669" spans="1:31" x14ac:dyDescent="0.25">
      <c r="A669" s="7">
        <v>666</v>
      </c>
      <c r="B669" s="8">
        <v>37027</v>
      </c>
      <c r="C669" t="s">
        <v>3</v>
      </c>
      <c r="D669" t="s">
        <v>25</v>
      </c>
      <c r="E669" t="s">
        <v>9</v>
      </c>
      <c r="F669" t="s">
        <v>130</v>
      </c>
      <c r="G669" t="s">
        <v>11</v>
      </c>
      <c r="H669" s="135" t="s">
        <v>1505</v>
      </c>
      <c r="I669" t="s">
        <v>1454</v>
      </c>
      <c r="J669" s="20">
        <v>100</v>
      </c>
      <c r="K669" s="20" t="s">
        <v>3</v>
      </c>
      <c r="L669" t="s">
        <v>1464</v>
      </c>
      <c r="M669" s="20">
        <v>29</v>
      </c>
      <c r="N669" s="20">
        <v>22</v>
      </c>
      <c r="AE669">
        <f t="shared" si="10"/>
        <v>2001</v>
      </c>
    </row>
    <row r="670" spans="1:31" x14ac:dyDescent="0.25">
      <c r="A670" s="7">
        <v>667</v>
      </c>
      <c r="B670" s="8">
        <v>37027</v>
      </c>
      <c r="C670" t="s">
        <v>3</v>
      </c>
      <c r="D670" t="s">
        <v>154</v>
      </c>
      <c r="E670" t="s">
        <v>9</v>
      </c>
      <c r="F670" t="s">
        <v>174</v>
      </c>
      <c r="G670" t="s">
        <v>14</v>
      </c>
      <c r="H670" s="135" t="s">
        <v>1496</v>
      </c>
      <c r="I670" t="s">
        <v>1454</v>
      </c>
      <c r="J670" s="20">
        <v>25</v>
      </c>
      <c r="K670" s="20" t="s">
        <v>9</v>
      </c>
      <c r="L670" t="s">
        <v>1464</v>
      </c>
      <c r="M670" s="20">
        <v>5.5</v>
      </c>
      <c r="N670" s="20">
        <v>8</v>
      </c>
      <c r="AE670">
        <f t="shared" si="10"/>
        <v>2001</v>
      </c>
    </row>
    <row r="671" spans="1:31" x14ac:dyDescent="0.25">
      <c r="A671" s="7">
        <v>668</v>
      </c>
      <c r="B671" s="8">
        <v>37027</v>
      </c>
      <c r="C671" t="s">
        <v>3</v>
      </c>
      <c r="D671" t="s">
        <v>294</v>
      </c>
      <c r="E671" t="s">
        <v>9</v>
      </c>
      <c r="F671" t="s">
        <v>55</v>
      </c>
      <c r="G671" t="s">
        <v>24</v>
      </c>
      <c r="H671" s="135" t="s">
        <v>1555</v>
      </c>
      <c r="I671" t="s">
        <v>1454</v>
      </c>
      <c r="J671" s="20">
        <v>10</v>
      </c>
      <c r="K671" s="20" t="s">
        <v>9</v>
      </c>
      <c r="L671" t="s">
        <v>1463</v>
      </c>
      <c r="M671" s="20">
        <v>2.4</v>
      </c>
      <c r="N671" s="20">
        <v>3.6</v>
      </c>
      <c r="AE671">
        <f t="shared" si="10"/>
        <v>2001</v>
      </c>
    </row>
    <row r="672" spans="1:31" x14ac:dyDescent="0.25">
      <c r="A672" s="7">
        <v>669</v>
      </c>
      <c r="B672" s="8">
        <v>37028</v>
      </c>
      <c r="C672" t="s">
        <v>3</v>
      </c>
      <c r="D672" t="s">
        <v>120</v>
      </c>
      <c r="E672" t="s">
        <v>9</v>
      </c>
      <c r="F672" t="s">
        <v>136</v>
      </c>
      <c r="G672" t="s">
        <v>14</v>
      </c>
      <c r="H672" s="135" t="s">
        <v>1532</v>
      </c>
      <c r="I672" t="s">
        <v>1454</v>
      </c>
      <c r="J672" s="20">
        <v>30</v>
      </c>
      <c r="K672" s="20" t="s">
        <v>3</v>
      </c>
      <c r="L672" t="s">
        <v>1464</v>
      </c>
      <c r="M672" s="20">
        <v>9.4</v>
      </c>
      <c r="N672" s="20">
        <v>6.6</v>
      </c>
      <c r="AE672">
        <f t="shared" si="10"/>
        <v>2001</v>
      </c>
    </row>
    <row r="673" spans="1:31" x14ac:dyDescent="0.25">
      <c r="A673" s="7">
        <v>670</v>
      </c>
      <c r="B673" s="8">
        <v>37028</v>
      </c>
      <c r="C673" t="s">
        <v>3</v>
      </c>
      <c r="D673" t="s">
        <v>295</v>
      </c>
      <c r="E673" t="s">
        <v>9</v>
      </c>
      <c r="F673" t="s">
        <v>296</v>
      </c>
      <c r="G673" t="s">
        <v>14</v>
      </c>
      <c r="H673" s="135" t="s">
        <v>1491</v>
      </c>
      <c r="I673" t="s">
        <v>1454</v>
      </c>
      <c r="J673" s="20">
        <v>20</v>
      </c>
      <c r="K673" s="20" t="s">
        <v>3</v>
      </c>
      <c r="L673" t="s">
        <v>1464</v>
      </c>
      <c r="M673" s="20">
        <v>6.6</v>
      </c>
      <c r="N673" s="20">
        <v>4.4000000000000004</v>
      </c>
      <c r="AE673">
        <f t="shared" si="10"/>
        <v>2001</v>
      </c>
    </row>
    <row r="674" spans="1:31" x14ac:dyDescent="0.25">
      <c r="A674" s="7">
        <v>671</v>
      </c>
      <c r="B674" s="8">
        <v>37028</v>
      </c>
      <c r="C674" t="s">
        <v>3</v>
      </c>
      <c r="D674" t="s">
        <v>295</v>
      </c>
      <c r="E674" t="s">
        <v>9</v>
      </c>
      <c r="F674" t="s">
        <v>275</v>
      </c>
      <c r="G674" t="s">
        <v>17</v>
      </c>
      <c r="H674" s="135" t="s">
        <v>1568</v>
      </c>
      <c r="I674" t="s">
        <v>1454</v>
      </c>
      <c r="J674" s="20">
        <v>36</v>
      </c>
      <c r="K674" s="20" t="s">
        <v>3</v>
      </c>
      <c r="L674" t="s">
        <v>1464</v>
      </c>
      <c r="M674" s="20">
        <v>11.08</v>
      </c>
      <c r="N674" s="20">
        <v>7.92</v>
      </c>
      <c r="AE674">
        <f t="shared" si="10"/>
        <v>2001</v>
      </c>
    </row>
    <row r="675" spans="1:31" x14ac:dyDescent="0.25">
      <c r="A675" s="7">
        <v>672</v>
      </c>
      <c r="B675" s="8">
        <v>37028</v>
      </c>
      <c r="C675" t="s">
        <v>3</v>
      </c>
      <c r="D675" t="s">
        <v>297</v>
      </c>
      <c r="E675" t="s">
        <v>9</v>
      </c>
      <c r="F675" t="s">
        <v>202</v>
      </c>
      <c r="G675" t="s">
        <v>14</v>
      </c>
      <c r="H675" s="135" t="s">
        <v>1489</v>
      </c>
      <c r="I675" t="s">
        <v>1455</v>
      </c>
      <c r="J675" s="20">
        <v>12</v>
      </c>
      <c r="K675" s="20" t="s">
        <v>9</v>
      </c>
      <c r="L675" t="s">
        <v>1464</v>
      </c>
      <c r="M675" s="20">
        <v>1.32</v>
      </c>
      <c r="N675" s="20">
        <v>2.1799999999999997</v>
      </c>
      <c r="AE675">
        <f t="shared" si="10"/>
        <v>2001</v>
      </c>
    </row>
    <row r="676" spans="1:31" x14ac:dyDescent="0.25">
      <c r="A676" s="7">
        <v>673</v>
      </c>
      <c r="B676" s="8">
        <v>37028</v>
      </c>
      <c r="C676" t="s">
        <v>3</v>
      </c>
      <c r="D676" t="s">
        <v>253</v>
      </c>
      <c r="E676" t="s">
        <v>9</v>
      </c>
      <c r="F676" t="s">
        <v>216</v>
      </c>
      <c r="G676" t="s">
        <v>14</v>
      </c>
      <c r="H676" s="135" t="s">
        <v>1507</v>
      </c>
      <c r="I676" t="s">
        <v>1455</v>
      </c>
      <c r="J676" s="20">
        <v>89</v>
      </c>
      <c r="K676" s="20" t="s">
        <v>9</v>
      </c>
      <c r="L676" t="s">
        <v>1464</v>
      </c>
      <c r="M676" s="20">
        <v>9.7899999999999991</v>
      </c>
      <c r="N676" s="20">
        <v>12.96</v>
      </c>
      <c r="AE676">
        <f t="shared" si="10"/>
        <v>2001</v>
      </c>
    </row>
    <row r="677" spans="1:31" x14ac:dyDescent="0.25">
      <c r="A677" s="7">
        <v>674</v>
      </c>
      <c r="B677" s="8">
        <v>37028</v>
      </c>
      <c r="C677" t="s">
        <v>3</v>
      </c>
      <c r="D677" t="s">
        <v>29</v>
      </c>
      <c r="E677" t="s">
        <v>9</v>
      </c>
      <c r="F677" t="s">
        <v>245</v>
      </c>
      <c r="G677" t="s">
        <v>11</v>
      </c>
      <c r="H677" s="135" t="s">
        <v>1496</v>
      </c>
      <c r="I677" t="s">
        <v>1454</v>
      </c>
      <c r="J677" s="20">
        <v>20</v>
      </c>
      <c r="K677" s="20" t="s">
        <v>9</v>
      </c>
      <c r="L677" t="s">
        <v>1464</v>
      </c>
      <c r="M677" s="20">
        <v>4.4000000000000004</v>
      </c>
      <c r="N677" s="20">
        <v>6.6</v>
      </c>
      <c r="AE677">
        <f t="shared" si="10"/>
        <v>2001</v>
      </c>
    </row>
    <row r="678" spans="1:31" x14ac:dyDescent="0.25">
      <c r="A678" s="7">
        <v>675</v>
      </c>
      <c r="B678" s="8">
        <v>37028</v>
      </c>
      <c r="C678" t="s">
        <v>3</v>
      </c>
      <c r="D678" t="s">
        <v>295</v>
      </c>
      <c r="E678" t="s">
        <v>9</v>
      </c>
      <c r="F678" t="s">
        <v>140</v>
      </c>
      <c r="G678" t="s">
        <v>14</v>
      </c>
      <c r="H678" s="135" t="s">
        <v>1496</v>
      </c>
      <c r="I678" t="s">
        <v>1454</v>
      </c>
      <c r="J678" s="20">
        <v>12</v>
      </c>
      <c r="K678" s="20" t="s">
        <v>9</v>
      </c>
      <c r="L678" t="s">
        <v>1464</v>
      </c>
      <c r="M678" s="20">
        <v>2.64</v>
      </c>
      <c r="N678" s="20">
        <v>4.3599999999999994</v>
      </c>
      <c r="AE678">
        <f t="shared" si="10"/>
        <v>2001</v>
      </c>
    </row>
    <row r="679" spans="1:31" x14ac:dyDescent="0.25">
      <c r="A679" s="7">
        <v>676</v>
      </c>
      <c r="B679" s="8">
        <v>37028</v>
      </c>
      <c r="C679" t="s">
        <v>3</v>
      </c>
      <c r="D679" t="s">
        <v>213</v>
      </c>
      <c r="E679" t="s">
        <v>9</v>
      </c>
      <c r="F679" t="s">
        <v>179</v>
      </c>
      <c r="G679" t="s">
        <v>65</v>
      </c>
      <c r="H679" s="135" t="s">
        <v>1496</v>
      </c>
      <c r="I679" t="s">
        <v>1454</v>
      </c>
      <c r="J679" s="20">
        <v>23</v>
      </c>
      <c r="K679" s="20" t="s">
        <v>3</v>
      </c>
      <c r="L679" t="s">
        <v>1464</v>
      </c>
      <c r="M679" s="20">
        <v>7.4399999999999995</v>
      </c>
      <c r="N679" s="20">
        <v>5.0600000000000005</v>
      </c>
      <c r="AE679">
        <f t="shared" si="10"/>
        <v>2001</v>
      </c>
    </row>
    <row r="680" spans="1:31" x14ac:dyDescent="0.25">
      <c r="A680" s="7">
        <v>677</v>
      </c>
      <c r="B680" s="8">
        <v>37032</v>
      </c>
      <c r="C680" t="s">
        <v>3</v>
      </c>
      <c r="D680" t="s">
        <v>298</v>
      </c>
      <c r="E680" t="s">
        <v>9</v>
      </c>
      <c r="F680" t="s">
        <v>48</v>
      </c>
      <c r="G680" t="s">
        <v>14</v>
      </c>
      <c r="H680" s="135" t="s">
        <v>1530</v>
      </c>
      <c r="I680" t="s">
        <v>1454</v>
      </c>
      <c r="J680" s="20">
        <v>7</v>
      </c>
      <c r="K680" s="20" t="s">
        <v>1465</v>
      </c>
      <c r="L680" t="s">
        <v>1466</v>
      </c>
      <c r="M680" s="20">
        <v>1.75</v>
      </c>
      <c r="N680" s="20">
        <v>1.75</v>
      </c>
      <c r="AE680">
        <f t="shared" si="10"/>
        <v>2001</v>
      </c>
    </row>
    <row r="681" spans="1:31" x14ac:dyDescent="0.25">
      <c r="A681" s="7">
        <v>678</v>
      </c>
      <c r="B681" s="8">
        <v>37032</v>
      </c>
      <c r="C681" t="s">
        <v>3</v>
      </c>
      <c r="D681" t="s">
        <v>193</v>
      </c>
      <c r="E681" t="s">
        <v>9</v>
      </c>
      <c r="F681" t="s">
        <v>266</v>
      </c>
      <c r="G681" t="s">
        <v>14</v>
      </c>
      <c r="H681" s="135" t="s">
        <v>1491</v>
      </c>
      <c r="I681" t="s">
        <v>1454</v>
      </c>
      <c r="J681" s="20">
        <v>36</v>
      </c>
      <c r="K681" s="20" t="s">
        <v>9</v>
      </c>
      <c r="L681" t="s">
        <v>1464</v>
      </c>
      <c r="M681" s="20">
        <v>7.92</v>
      </c>
      <c r="N681" s="20">
        <v>11.08</v>
      </c>
      <c r="AE681">
        <f t="shared" si="10"/>
        <v>2001</v>
      </c>
    </row>
    <row r="682" spans="1:31" x14ac:dyDescent="0.25">
      <c r="A682" s="7">
        <v>679</v>
      </c>
      <c r="B682" s="8">
        <v>37032</v>
      </c>
      <c r="C682" t="s">
        <v>3</v>
      </c>
      <c r="D682" t="s">
        <v>298</v>
      </c>
      <c r="E682" t="s">
        <v>9</v>
      </c>
      <c r="F682" t="s">
        <v>29</v>
      </c>
      <c r="G682" t="s">
        <v>14</v>
      </c>
      <c r="H682" s="135" t="s">
        <v>1567</v>
      </c>
      <c r="I682" t="s">
        <v>1455</v>
      </c>
      <c r="J682" s="20">
        <v>21</v>
      </c>
      <c r="K682" s="20" t="s">
        <v>3</v>
      </c>
      <c r="L682" t="s">
        <v>1464</v>
      </c>
      <c r="M682" s="20">
        <v>3.44</v>
      </c>
      <c r="N682" s="20">
        <v>2.31</v>
      </c>
      <c r="AE682">
        <f t="shared" si="10"/>
        <v>2001</v>
      </c>
    </row>
    <row r="683" spans="1:31" x14ac:dyDescent="0.25">
      <c r="A683" s="7">
        <v>680</v>
      </c>
      <c r="B683" s="8">
        <v>37032</v>
      </c>
      <c r="C683" t="s">
        <v>3</v>
      </c>
      <c r="D683" t="s">
        <v>162</v>
      </c>
      <c r="E683" t="s">
        <v>9</v>
      </c>
      <c r="F683" t="s">
        <v>42</v>
      </c>
      <c r="G683" t="s">
        <v>14</v>
      </c>
      <c r="H683" s="135" t="s">
        <v>1522</v>
      </c>
      <c r="I683" t="s">
        <v>1454</v>
      </c>
      <c r="J683" s="20">
        <v>12</v>
      </c>
      <c r="K683" s="20" t="s">
        <v>3</v>
      </c>
      <c r="L683" t="s">
        <v>1464</v>
      </c>
      <c r="M683" s="20">
        <v>4.3599999999999994</v>
      </c>
      <c r="N683" s="20">
        <v>2.64</v>
      </c>
      <c r="AE683">
        <f t="shared" si="10"/>
        <v>2001</v>
      </c>
    </row>
    <row r="684" spans="1:31" x14ac:dyDescent="0.25">
      <c r="A684" s="7">
        <v>681</v>
      </c>
      <c r="B684" s="8">
        <v>37032</v>
      </c>
      <c r="C684" t="s">
        <v>3</v>
      </c>
      <c r="D684" t="s">
        <v>299</v>
      </c>
      <c r="E684" t="s">
        <v>9</v>
      </c>
      <c r="F684" t="s">
        <v>119</v>
      </c>
      <c r="G684" t="s">
        <v>14</v>
      </c>
      <c r="H684" s="135" t="s">
        <v>1507</v>
      </c>
      <c r="I684" t="s">
        <v>1455</v>
      </c>
      <c r="J684" s="20">
        <v>41</v>
      </c>
      <c r="K684" s="20" t="s">
        <v>9</v>
      </c>
      <c r="L684" t="s">
        <v>1464</v>
      </c>
      <c r="M684" s="20">
        <v>4.51</v>
      </c>
      <c r="N684" s="20">
        <v>6.24</v>
      </c>
      <c r="AE684">
        <f t="shared" si="10"/>
        <v>2001</v>
      </c>
    </row>
    <row r="685" spans="1:31" x14ac:dyDescent="0.25">
      <c r="A685" s="7">
        <v>682</v>
      </c>
      <c r="B685" s="8">
        <v>37032</v>
      </c>
      <c r="C685" t="s">
        <v>3</v>
      </c>
      <c r="D685" t="s">
        <v>300</v>
      </c>
      <c r="E685" t="s">
        <v>9</v>
      </c>
      <c r="F685" t="s">
        <v>236</v>
      </c>
      <c r="G685" t="s">
        <v>14</v>
      </c>
      <c r="H685" s="135" t="s">
        <v>1507</v>
      </c>
      <c r="I685" t="s">
        <v>1455</v>
      </c>
      <c r="J685" s="20">
        <v>96</v>
      </c>
      <c r="K685" s="20" t="s">
        <v>9</v>
      </c>
      <c r="L685" t="s">
        <v>1464</v>
      </c>
      <c r="M685" s="20">
        <v>10.56</v>
      </c>
      <c r="N685" s="20">
        <v>13.94</v>
      </c>
      <c r="AE685">
        <f t="shared" si="10"/>
        <v>2001</v>
      </c>
    </row>
    <row r="686" spans="1:31" x14ac:dyDescent="0.25">
      <c r="A686" s="7">
        <v>683</v>
      </c>
      <c r="B686" s="8">
        <v>37032</v>
      </c>
      <c r="C686" t="s">
        <v>3</v>
      </c>
      <c r="D686" t="s">
        <v>301</v>
      </c>
      <c r="E686" t="s">
        <v>9</v>
      </c>
      <c r="F686" t="s">
        <v>119</v>
      </c>
      <c r="G686" t="s">
        <v>14</v>
      </c>
      <c r="H686" s="135" t="s">
        <v>1507</v>
      </c>
      <c r="I686" t="s">
        <v>1455</v>
      </c>
      <c r="J686" s="20">
        <v>56</v>
      </c>
      <c r="K686" s="20" t="s">
        <v>9</v>
      </c>
      <c r="L686" t="s">
        <v>1464</v>
      </c>
      <c r="M686" s="20">
        <v>6.16</v>
      </c>
      <c r="N686" s="20">
        <v>8.34</v>
      </c>
      <c r="AE686">
        <f t="shared" si="10"/>
        <v>2001</v>
      </c>
    </row>
    <row r="687" spans="1:31" x14ac:dyDescent="0.25">
      <c r="A687" s="7">
        <v>684</v>
      </c>
      <c r="B687" s="8">
        <v>37032</v>
      </c>
      <c r="C687" t="s">
        <v>3</v>
      </c>
      <c r="D687" t="s">
        <v>273</v>
      </c>
      <c r="E687" t="s">
        <v>9</v>
      </c>
      <c r="F687" t="s">
        <v>146</v>
      </c>
      <c r="G687" t="s">
        <v>14</v>
      </c>
      <c r="H687" s="135" t="s">
        <v>1507</v>
      </c>
      <c r="I687" t="s">
        <v>1454</v>
      </c>
      <c r="J687" s="20">
        <v>77</v>
      </c>
      <c r="K687" s="20" t="s">
        <v>9</v>
      </c>
      <c r="L687" t="s">
        <v>1464</v>
      </c>
      <c r="M687" s="20">
        <v>16.940000000000001</v>
      </c>
      <c r="N687" s="20">
        <v>22.56</v>
      </c>
      <c r="AE687">
        <f t="shared" si="10"/>
        <v>2001</v>
      </c>
    </row>
    <row r="688" spans="1:31" x14ac:dyDescent="0.25">
      <c r="A688" s="7">
        <v>685</v>
      </c>
      <c r="B688" s="8">
        <v>37032</v>
      </c>
      <c r="C688" t="s">
        <v>3</v>
      </c>
      <c r="D688" t="s">
        <v>106</v>
      </c>
      <c r="E688" t="s">
        <v>9</v>
      </c>
      <c r="F688" t="s">
        <v>23</v>
      </c>
      <c r="G688" t="s">
        <v>65</v>
      </c>
      <c r="H688" s="135" t="s">
        <v>1496</v>
      </c>
      <c r="I688" t="s">
        <v>1454</v>
      </c>
      <c r="J688" s="20">
        <v>16</v>
      </c>
      <c r="K688" s="20" t="s">
        <v>3</v>
      </c>
      <c r="L688" t="s">
        <v>1464</v>
      </c>
      <c r="M688" s="20">
        <v>5.48</v>
      </c>
      <c r="N688" s="20">
        <v>3.52</v>
      </c>
      <c r="AE688">
        <f t="shared" si="10"/>
        <v>2001</v>
      </c>
    </row>
    <row r="689" spans="1:31" x14ac:dyDescent="0.25">
      <c r="A689" s="7">
        <v>686</v>
      </c>
      <c r="B689" s="8">
        <v>37032</v>
      </c>
      <c r="C689" t="s">
        <v>3</v>
      </c>
      <c r="D689" t="s">
        <v>43</v>
      </c>
      <c r="E689" t="s">
        <v>9</v>
      </c>
      <c r="F689" t="s">
        <v>252</v>
      </c>
      <c r="G689" t="s">
        <v>24</v>
      </c>
      <c r="H689" s="136" t="s">
        <v>1496</v>
      </c>
      <c r="I689" t="s">
        <v>1456</v>
      </c>
      <c r="J689" s="20">
        <v>10</v>
      </c>
      <c r="K689" s="20" t="s">
        <v>1465</v>
      </c>
      <c r="L689" t="s">
        <v>1466</v>
      </c>
      <c r="M689" s="20">
        <v>2.5</v>
      </c>
      <c r="N689" s="20">
        <v>2.5</v>
      </c>
      <c r="O689" t="s">
        <v>3</v>
      </c>
      <c r="P689" s="13" t="s">
        <v>72</v>
      </c>
      <c r="Q689" t="s">
        <v>9</v>
      </c>
      <c r="R689" t="s">
        <v>215</v>
      </c>
      <c r="S689" t="s">
        <v>1465</v>
      </c>
      <c r="U689" t="s">
        <v>1465</v>
      </c>
      <c r="W689" t="s">
        <v>1465</v>
      </c>
      <c r="Y689" t="s">
        <v>1465</v>
      </c>
      <c r="AA689" t="s">
        <v>1465</v>
      </c>
      <c r="AC689" t="s">
        <v>1465</v>
      </c>
      <c r="AE689">
        <f t="shared" si="10"/>
        <v>2001</v>
      </c>
    </row>
    <row r="690" spans="1:31" x14ac:dyDescent="0.25">
      <c r="A690" s="7">
        <v>687</v>
      </c>
      <c r="B690" s="8">
        <v>37032</v>
      </c>
      <c r="C690" t="s">
        <v>3</v>
      </c>
      <c r="D690" t="s">
        <v>43</v>
      </c>
      <c r="E690" t="s">
        <v>9</v>
      </c>
      <c r="F690" t="s">
        <v>252</v>
      </c>
      <c r="G690" t="s">
        <v>24</v>
      </c>
      <c r="H690" s="136" t="s">
        <v>1496</v>
      </c>
      <c r="I690" t="s">
        <v>1456</v>
      </c>
      <c r="J690" s="20">
        <v>32</v>
      </c>
      <c r="K690" s="20" t="s">
        <v>3</v>
      </c>
      <c r="L690" t="s">
        <v>1464</v>
      </c>
      <c r="M690" s="20">
        <v>9.9600000000000009</v>
      </c>
      <c r="N690" s="20">
        <v>7.04</v>
      </c>
      <c r="O690" t="s">
        <v>3</v>
      </c>
      <c r="P690" s="13" t="s">
        <v>135</v>
      </c>
      <c r="Q690" t="s">
        <v>9</v>
      </c>
      <c r="R690" t="s">
        <v>45</v>
      </c>
      <c r="S690" t="s">
        <v>1465</v>
      </c>
      <c r="U690" t="s">
        <v>1465</v>
      </c>
      <c r="W690" t="s">
        <v>1465</v>
      </c>
      <c r="Y690" t="s">
        <v>1465</v>
      </c>
      <c r="AA690" t="s">
        <v>1465</v>
      </c>
      <c r="AC690" t="s">
        <v>1465</v>
      </c>
      <c r="AE690">
        <f t="shared" si="10"/>
        <v>2001</v>
      </c>
    </row>
    <row r="691" spans="1:31" x14ac:dyDescent="0.25">
      <c r="A691" s="7">
        <v>688</v>
      </c>
      <c r="B691" s="8">
        <v>37033</v>
      </c>
      <c r="C691" t="s">
        <v>3</v>
      </c>
      <c r="D691" t="s">
        <v>277</v>
      </c>
      <c r="E691" t="s">
        <v>9</v>
      </c>
      <c r="F691" t="s">
        <v>58</v>
      </c>
      <c r="G691" t="s">
        <v>17</v>
      </c>
      <c r="H691" s="135" t="s">
        <v>1500</v>
      </c>
      <c r="I691" t="s">
        <v>1454</v>
      </c>
      <c r="J691" s="20">
        <v>49</v>
      </c>
      <c r="K691" s="20" t="s">
        <v>9</v>
      </c>
      <c r="L691" t="s">
        <v>1464</v>
      </c>
      <c r="M691" s="20">
        <v>10.78</v>
      </c>
      <c r="N691" s="20">
        <v>14.72</v>
      </c>
      <c r="AE691">
        <f t="shared" si="10"/>
        <v>2001</v>
      </c>
    </row>
    <row r="692" spans="1:31" x14ac:dyDescent="0.25">
      <c r="A692" s="7">
        <v>689</v>
      </c>
      <c r="B692" s="8">
        <v>37033</v>
      </c>
      <c r="C692" t="s">
        <v>3</v>
      </c>
      <c r="D692" t="s">
        <v>178</v>
      </c>
      <c r="E692" t="s">
        <v>9</v>
      </c>
      <c r="F692" t="s">
        <v>26</v>
      </c>
      <c r="G692" t="s">
        <v>17</v>
      </c>
      <c r="H692" s="135" t="s">
        <v>1500</v>
      </c>
      <c r="I692" t="s">
        <v>1454</v>
      </c>
      <c r="J692" s="20">
        <v>49</v>
      </c>
      <c r="K692" s="20" t="s">
        <v>3</v>
      </c>
      <c r="L692" t="s">
        <v>1464</v>
      </c>
      <c r="M692" s="20">
        <v>14.72</v>
      </c>
      <c r="N692" s="20">
        <v>10.78</v>
      </c>
      <c r="AE692">
        <f t="shared" si="10"/>
        <v>2001</v>
      </c>
    </row>
    <row r="693" spans="1:31" x14ac:dyDescent="0.25">
      <c r="A693" s="7">
        <v>690</v>
      </c>
      <c r="B693" s="8">
        <v>37033</v>
      </c>
      <c r="C693" t="s">
        <v>3</v>
      </c>
      <c r="D693" t="s">
        <v>277</v>
      </c>
      <c r="E693" t="s">
        <v>9</v>
      </c>
      <c r="F693" t="s">
        <v>119</v>
      </c>
      <c r="G693" t="s">
        <v>14</v>
      </c>
      <c r="H693" s="135" t="s">
        <v>1507</v>
      </c>
      <c r="I693" t="s">
        <v>1455</v>
      </c>
      <c r="J693" s="20">
        <v>51</v>
      </c>
      <c r="K693" s="20" t="s">
        <v>9</v>
      </c>
      <c r="L693" t="s">
        <v>1464</v>
      </c>
      <c r="M693" s="20">
        <v>5.61</v>
      </c>
      <c r="N693" s="20">
        <v>7.64</v>
      </c>
      <c r="AE693">
        <f t="shared" si="10"/>
        <v>2001</v>
      </c>
    </row>
    <row r="694" spans="1:31" x14ac:dyDescent="0.25">
      <c r="A694" s="7">
        <v>691</v>
      </c>
      <c r="B694" s="8">
        <v>37033</v>
      </c>
      <c r="C694" t="s">
        <v>3</v>
      </c>
      <c r="D694" t="s">
        <v>251</v>
      </c>
      <c r="E694" t="s">
        <v>9</v>
      </c>
      <c r="F694" t="s">
        <v>179</v>
      </c>
      <c r="G694" t="s">
        <v>65</v>
      </c>
      <c r="H694" s="136" t="s">
        <v>1576</v>
      </c>
      <c r="I694" t="s">
        <v>1454</v>
      </c>
      <c r="J694" s="20">
        <v>78</v>
      </c>
      <c r="K694" s="20" t="s">
        <v>3</v>
      </c>
      <c r="L694" t="s">
        <v>1464</v>
      </c>
      <c r="M694" s="20">
        <v>22.84</v>
      </c>
      <c r="N694" s="20">
        <v>17.16</v>
      </c>
      <c r="AE694">
        <f t="shared" si="10"/>
        <v>2001</v>
      </c>
    </row>
    <row r="695" spans="1:31" x14ac:dyDescent="0.25">
      <c r="A695" s="7">
        <v>692</v>
      </c>
      <c r="B695" s="8">
        <v>37033</v>
      </c>
      <c r="C695" t="s">
        <v>3</v>
      </c>
      <c r="D695" t="s">
        <v>273</v>
      </c>
      <c r="E695" t="s">
        <v>9</v>
      </c>
      <c r="F695" s="15" t="s">
        <v>28</v>
      </c>
      <c r="G695" t="s">
        <v>65</v>
      </c>
      <c r="H695" s="135" t="s">
        <v>1558</v>
      </c>
      <c r="I695" t="s">
        <v>1454</v>
      </c>
      <c r="J695" s="20">
        <v>15</v>
      </c>
      <c r="K695" s="20" t="s">
        <v>9</v>
      </c>
      <c r="L695" t="s">
        <v>1464</v>
      </c>
      <c r="M695" s="20">
        <v>3.3</v>
      </c>
      <c r="N695" s="20">
        <v>5.2</v>
      </c>
      <c r="AE695">
        <f t="shared" si="10"/>
        <v>2001</v>
      </c>
    </row>
    <row r="696" spans="1:31" x14ac:dyDescent="0.25">
      <c r="A696" s="7">
        <v>693</v>
      </c>
      <c r="B696" s="8">
        <v>37033</v>
      </c>
      <c r="C696" t="s">
        <v>3</v>
      </c>
      <c r="D696" t="s">
        <v>86</v>
      </c>
      <c r="E696" t="s">
        <v>9</v>
      </c>
      <c r="F696" t="s">
        <v>91</v>
      </c>
      <c r="G696" t="s">
        <v>14</v>
      </c>
      <c r="H696" s="135" t="s">
        <v>1496</v>
      </c>
      <c r="I696" t="s">
        <v>1454</v>
      </c>
      <c r="J696" s="20">
        <v>51</v>
      </c>
      <c r="K696" s="20" t="s">
        <v>3</v>
      </c>
      <c r="L696" t="s">
        <v>1464</v>
      </c>
      <c r="M696" s="20">
        <v>15.28</v>
      </c>
      <c r="N696" s="20">
        <v>11.22</v>
      </c>
      <c r="AE696">
        <f t="shared" si="10"/>
        <v>2001</v>
      </c>
    </row>
    <row r="697" spans="1:31" x14ac:dyDescent="0.25">
      <c r="A697" s="7">
        <v>694</v>
      </c>
      <c r="B697" s="8">
        <v>37033</v>
      </c>
      <c r="C697" t="s">
        <v>3</v>
      </c>
      <c r="D697" t="s">
        <v>243</v>
      </c>
      <c r="E697" t="s">
        <v>9</v>
      </c>
      <c r="F697" t="s">
        <v>83</v>
      </c>
      <c r="G697" t="s">
        <v>24</v>
      </c>
      <c r="H697" s="135" t="s">
        <v>1555</v>
      </c>
      <c r="I697" t="s">
        <v>1454</v>
      </c>
      <c r="J697" s="20">
        <v>10</v>
      </c>
      <c r="K697" s="20" t="s">
        <v>3</v>
      </c>
      <c r="L697" t="s">
        <v>1464</v>
      </c>
      <c r="M697" s="20">
        <v>3.8</v>
      </c>
      <c r="N697" s="20">
        <v>2.2000000000000002</v>
      </c>
      <c r="AE697">
        <f t="shared" si="10"/>
        <v>2001</v>
      </c>
    </row>
    <row r="698" spans="1:31" x14ac:dyDescent="0.25">
      <c r="A698" s="7">
        <v>695</v>
      </c>
      <c r="B698" s="8">
        <v>37033</v>
      </c>
      <c r="C698" t="s">
        <v>3</v>
      </c>
      <c r="D698" t="s">
        <v>73</v>
      </c>
      <c r="E698" t="s">
        <v>9</v>
      </c>
      <c r="F698" t="s">
        <v>184</v>
      </c>
      <c r="G698" t="s">
        <v>24</v>
      </c>
      <c r="H698" s="136" t="s">
        <v>1496</v>
      </c>
      <c r="I698" t="s">
        <v>1454</v>
      </c>
      <c r="J698" s="20">
        <v>12</v>
      </c>
      <c r="K698" s="20" t="s">
        <v>3</v>
      </c>
      <c r="L698" t="s">
        <v>1464</v>
      </c>
      <c r="M698" s="20">
        <v>4.3599999999999994</v>
      </c>
      <c r="N698" s="20">
        <v>2.64</v>
      </c>
      <c r="AE698">
        <f t="shared" si="10"/>
        <v>2001</v>
      </c>
    </row>
    <row r="699" spans="1:31" x14ac:dyDescent="0.25">
      <c r="A699" s="7">
        <v>696</v>
      </c>
      <c r="B699" s="8">
        <v>37036</v>
      </c>
      <c r="C699" t="s">
        <v>3</v>
      </c>
      <c r="D699" t="s">
        <v>47</v>
      </c>
      <c r="E699" t="s">
        <v>9</v>
      </c>
      <c r="F699" t="s">
        <v>296</v>
      </c>
      <c r="G699" t="s">
        <v>14</v>
      </c>
      <c r="H699" s="135" t="s">
        <v>1516</v>
      </c>
      <c r="I699" t="s">
        <v>1454</v>
      </c>
      <c r="J699" s="20">
        <v>12</v>
      </c>
      <c r="K699" s="20" t="s">
        <v>3</v>
      </c>
      <c r="L699" t="s">
        <v>1464</v>
      </c>
      <c r="M699" s="20">
        <v>4.3599999999999994</v>
      </c>
      <c r="N699" s="20">
        <v>2.64</v>
      </c>
      <c r="AE699">
        <f t="shared" si="10"/>
        <v>2001</v>
      </c>
    </row>
    <row r="700" spans="1:31" x14ac:dyDescent="0.25">
      <c r="A700" s="7">
        <v>697</v>
      </c>
      <c r="B700" s="8">
        <v>37036</v>
      </c>
      <c r="C700" t="s">
        <v>3</v>
      </c>
      <c r="D700" t="s">
        <v>125</v>
      </c>
      <c r="E700" t="s">
        <v>9</v>
      </c>
      <c r="F700" t="s">
        <v>159</v>
      </c>
      <c r="G700" t="s">
        <v>65</v>
      </c>
      <c r="H700" s="135" t="s">
        <v>1496</v>
      </c>
      <c r="I700" t="s">
        <v>1454</v>
      </c>
      <c r="J700" s="20">
        <v>44</v>
      </c>
      <c r="K700" s="20" t="s">
        <v>3</v>
      </c>
      <c r="L700" t="s">
        <v>1464</v>
      </c>
      <c r="M700" s="20">
        <v>13.32</v>
      </c>
      <c r="N700" s="20">
        <v>9.68</v>
      </c>
      <c r="AE700">
        <f t="shared" si="10"/>
        <v>2001</v>
      </c>
    </row>
    <row r="701" spans="1:31" x14ac:dyDescent="0.25">
      <c r="A701" s="7">
        <v>698</v>
      </c>
      <c r="B701" s="8">
        <v>37036</v>
      </c>
      <c r="C701" t="s">
        <v>3</v>
      </c>
      <c r="D701" t="s">
        <v>236</v>
      </c>
      <c r="E701" t="s">
        <v>9</v>
      </c>
      <c r="F701" t="s">
        <v>292</v>
      </c>
      <c r="G701" t="s">
        <v>24</v>
      </c>
      <c r="H701" s="135" t="s">
        <v>1497</v>
      </c>
      <c r="I701" t="s">
        <v>1455</v>
      </c>
      <c r="J701" s="20">
        <v>45</v>
      </c>
      <c r="K701" s="20" t="s">
        <v>9</v>
      </c>
      <c r="L701" t="s">
        <v>1464</v>
      </c>
      <c r="M701" s="20">
        <v>4.95</v>
      </c>
      <c r="N701" s="20">
        <v>6.8</v>
      </c>
      <c r="AE701">
        <f t="shared" si="10"/>
        <v>2001</v>
      </c>
    </row>
    <row r="702" spans="1:31" x14ac:dyDescent="0.25">
      <c r="A702" s="7">
        <v>699</v>
      </c>
      <c r="B702" s="8">
        <v>37037</v>
      </c>
      <c r="C702" t="s">
        <v>3</v>
      </c>
      <c r="D702" t="s">
        <v>178</v>
      </c>
      <c r="E702" t="s">
        <v>9</v>
      </c>
      <c r="F702" t="s">
        <v>159</v>
      </c>
      <c r="G702" t="s">
        <v>17</v>
      </c>
      <c r="H702" s="135" t="s">
        <v>1496</v>
      </c>
      <c r="I702" t="s">
        <v>1454</v>
      </c>
      <c r="J702" s="20">
        <v>65</v>
      </c>
      <c r="K702" s="20" t="s">
        <v>9</v>
      </c>
      <c r="L702" t="s">
        <v>1464</v>
      </c>
      <c r="M702" s="20">
        <v>14.3</v>
      </c>
      <c r="N702" s="20">
        <v>19.2</v>
      </c>
      <c r="AE702">
        <f t="shared" si="10"/>
        <v>2001</v>
      </c>
    </row>
    <row r="703" spans="1:31" x14ac:dyDescent="0.25">
      <c r="A703" s="7">
        <v>700</v>
      </c>
      <c r="B703" s="8">
        <v>37038</v>
      </c>
      <c r="C703" t="s">
        <v>3</v>
      </c>
      <c r="D703" t="s">
        <v>260</v>
      </c>
      <c r="E703" t="s">
        <v>9</v>
      </c>
      <c r="F703" t="s">
        <v>70</v>
      </c>
      <c r="G703" t="s">
        <v>17</v>
      </c>
      <c r="H703" s="135" t="s">
        <v>1520</v>
      </c>
      <c r="I703" t="s">
        <v>1454</v>
      </c>
      <c r="J703" s="20">
        <v>57</v>
      </c>
      <c r="K703" s="20" t="s">
        <v>9</v>
      </c>
      <c r="L703" t="s">
        <v>1464</v>
      </c>
      <c r="M703" s="20">
        <v>12.54</v>
      </c>
      <c r="N703" s="20">
        <v>16.96</v>
      </c>
      <c r="AE703">
        <f t="shared" si="10"/>
        <v>2001</v>
      </c>
    </row>
    <row r="704" spans="1:31" x14ac:dyDescent="0.25">
      <c r="A704" s="7">
        <v>701</v>
      </c>
      <c r="B704" s="8">
        <v>37038</v>
      </c>
      <c r="C704" t="s">
        <v>3</v>
      </c>
      <c r="D704" t="s">
        <v>149</v>
      </c>
      <c r="E704" t="s">
        <v>9</v>
      </c>
      <c r="F704" t="s">
        <v>282</v>
      </c>
      <c r="G704" t="s">
        <v>14</v>
      </c>
      <c r="H704" s="135" t="s">
        <v>1503</v>
      </c>
      <c r="I704" t="s">
        <v>1455</v>
      </c>
      <c r="J704" s="20">
        <v>5</v>
      </c>
      <c r="K704" s="20" t="s">
        <v>9</v>
      </c>
      <c r="L704" t="s">
        <v>1464</v>
      </c>
      <c r="M704" s="20">
        <v>0.55000000000000004</v>
      </c>
      <c r="N704" s="20">
        <v>1.2</v>
      </c>
      <c r="AE704">
        <f t="shared" si="10"/>
        <v>2001</v>
      </c>
    </row>
    <row r="705" spans="1:31" x14ac:dyDescent="0.25">
      <c r="A705" s="7">
        <v>702</v>
      </c>
      <c r="B705" s="8">
        <v>37038</v>
      </c>
      <c r="C705" t="s">
        <v>3</v>
      </c>
      <c r="D705" t="s">
        <v>194</v>
      </c>
      <c r="E705" t="s">
        <v>9</v>
      </c>
      <c r="F705" t="s">
        <v>254</v>
      </c>
      <c r="G705" t="s">
        <v>65</v>
      </c>
      <c r="H705" s="135" t="s">
        <v>1558</v>
      </c>
      <c r="I705" t="s">
        <v>1454</v>
      </c>
      <c r="J705" s="20">
        <v>18</v>
      </c>
      <c r="K705" s="20" t="s">
        <v>3</v>
      </c>
      <c r="L705" t="s">
        <v>1464</v>
      </c>
      <c r="M705" s="20">
        <v>6.04</v>
      </c>
      <c r="N705" s="20">
        <v>3.96</v>
      </c>
      <c r="AE705">
        <f t="shared" si="10"/>
        <v>2001</v>
      </c>
    </row>
    <row r="706" spans="1:31" x14ac:dyDescent="0.25">
      <c r="A706" s="7">
        <v>703</v>
      </c>
      <c r="B706" s="8">
        <v>37038</v>
      </c>
      <c r="C706" t="s">
        <v>3</v>
      </c>
      <c r="D706" t="s">
        <v>165</v>
      </c>
      <c r="E706" t="s">
        <v>9</v>
      </c>
      <c r="F706" t="s">
        <v>186</v>
      </c>
      <c r="G706" t="s">
        <v>65</v>
      </c>
      <c r="H706" s="135" t="s">
        <v>1496</v>
      </c>
      <c r="I706" t="s">
        <v>1454</v>
      </c>
      <c r="J706" s="20">
        <v>24</v>
      </c>
      <c r="K706" s="20" t="s">
        <v>9</v>
      </c>
      <c r="L706" t="s">
        <v>1463</v>
      </c>
      <c r="M706" s="20">
        <v>5.76</v>
      </c>
      <c r="N706" s="20">
        <v>7.24</v>
      </c>
      <c r="AE706">
        <f t="shared" si="10"/>
        <v>2001</v>
      </c>
    </row>
    <row r="707" spans="1:31" x14ac:dyDescent="0.25">
      <c r="A707" s="7">
        <v>704</v>
      </c>
      <c r="B707" s="8">
        <v>37039</v>
      </c>
      <c r="C707" t="s">
        <v>3</v>
      </c>
      <c r="D707" t="s">
        <v>51</v>
      </c>
      <c r="E707" t="s">
        <v>9</v>
      </c>
      <c r="F707" t="s">
        <v>238</v>
      </c>
      <c r="G707" t="s">
        <v>14</v>
      </c>
      <c r="H707" s="135" t="s">
        <v>1567</v>
      </c>
      <c r="I707" t="s">
        <v>1454</v>
      </c>
      <c r="J707" s="20">
        <v>6</v>
      </c>
      <c r="K707" s="20" t="s">
        <v>9</v>
      </c>
      <c r="L707" t="s">
        <v>1464</v>
      </c>
      <c r="M707" s="20">
        <v>1.32</v>
      </c>
      <c r="N707" s="20">
        <v>2.6799999999999997</v>
      </c>
      <c r="AE707">
        <f t="shared" si="10"/>
        <v>2001</v>
      </c>
    </row>
    <row r="708" spans="1:31" x14ac:dyDescent="0.25">
      <c r="A708" s="7">
        <v>705</v>
      </c>
      <c r="B708" s="8">
        <v>37039</v>
      </c>
      <c r="C708" t="s">
        <v>3</v>
      </c>
      <c r="D708" t="s">
        <v>43</v>
      </c>
      <c r="E708" t="s">
        <v>9</v>
      </c>
      <c r="F708" t="s">
        <v>55</v>
      </c>
      <c r="G708" t="s">
        <v>14</v>
      </c>
      <c r="H708" s="135" t="s">
        <v>1496</v>
      </c>
      <c r="I708" t="s">
        <v>1454</v>
      </c>
      <c r="J708" s="20">
        <v>32</v>
      </c>
      <c r="K708" s="20" t="s">
        <v>3</v>
      </c>
      <c r="L708" t="s">
        <v>1464</v>
      </c>
      <c r="M708" s="20">
        <v>9.9600000000000009</v>
      </c>
      <c r="N708" s="20">
        <v>7.04</v>
      </c>
      <c r="AE708">
        <f t="shared" ref="AE708:AE771" si="11">YEAR(B708)</f>
        <v>2001</v>
      </c>
    </row>
    <row r="709" spans="1:31" x14ac:dyDescent="0.25">
      <c r="A709" s="7">
        <v>706</v>
      </c>
      <c r="B709" s="8">
        <v>37039</v>
      </c>
      <c r="C709" t="s">
        <v>3</v>
      </c>
      <c r="D709" t="s">
        <v>54</v>
      </c>
      <c r="E709" t="s">
        <v>9</v>
      </c>
      <c r="F709" t="s">
        <v>66</v>
      </c>
      <c r="G709" t="s">
        <v>65</v>
      </c>
      <c r="H709" s="135" t="s">
        <v>1496</v>
      </c>
      <c r="I709" t="s">
        <v>1455</v>
      </c>
      <c r="J709" s="20">
        <v>18</v>
      </c>
      <c r="K709" s="20" t="s">
        <v>3</v>
      </c>
      <c r="L709" t="s">
        <v>1464</v>
      </c>
      <c r="M709" s="20">
        <v>3.02</v>
      </c>
      <c r="N709" s="20">
        <v>1.98</v>
      </c>
      <c r="AE709">
        <f t="shared" si="11"/>
        <v>2001</v>
      </c>
    </row>
    <row r="710" spans="1:31" x14ac:dyDescent="0.25">
      <c r="A710" s="7">
        <v>707</v>
      </c>
      <c r="B710" s="8">
        <v>37039</v>
      </c>
      <c r="C710" t="s">
        <v>3</v>
      </c>
      <c r="D710" t="s">
        <v>47</v>
      </c>
      <c r="E710" t="s">
        <v>9</v>
      </c>
      <c r="F710" t="s">
        <v>126</v>
      </c>
      <c r="G710" t="s">
        <v>24</v>
      </c>
      <c r="H710" s="135" t="s">
        <v>1494</v>
      </c>
      <c r="I710" t="s">
        <v>1454</v>
      </c>
      <c r="J710" s="20">
        <v>38</v>
      </c>
      <c r="K710" s="20" t="s">
        <v>9</v>
      </c>
      <c r="L710" t="s">
        <v>1464</v>
      </c>
      <c r="M710" s="20">
        <v>8.36</v>
      </c>
      <c r="N710" s="20">
        <v>11.64</v>
      </c>
      <c r="AE710">
        <f t="shared" si="11"/>
        <v>2001</v>
      </c>
    </row>
    <row r="711" spans="1:31" x14ac:dyDescent="0.25">
      <c r="A711" s="7">
        <v>708</v>
      </c>
      <c r="B711" s="8">
        <v>37039</v>
      </c>
      <c r="C711" t="s">
        <v>3</v>
      </c>
      <c r="D711" t="s">
        <v>289</v>
      </c>
      <c r="E711" t="s">
        <v>9</v>
      </c>
      <c r="F711" t="s">
        <v>34</v>
      </c>
      <c r="G711" t="s">
        <v>24</v>
      </c>
      <c r="H711" s="135" t="s">
        <v>1559</v>
      </c>
      <c r="I711" t="s">
        <v>1455</v>
      </c>
      <c r="J711" s="20">
        <v>27</v>
      </c>
      <c r="K711" s="20" t="s">
        <v>3</v>
      </c>
      <c r="L711" t="s">
        <v>1464</v>
      </c>
      <c r="M711" s="20">
        <v>4.28</v>
      </c>
      <c r="N711" s="20">
        <v>2.9699999999999998</v>
      </c>
      <c r="AE711">
        <f t="shared" si="11"/>
        <v>2001</v>
      </c>
    </row>
    <row r="712" spans="1:31" x14ac:dyDescent="0.25">
      <c r="A712" s="7">
        <v>709</v>
      </c>
      <c r="B712" s="8">
        <v>37040</v>
      </c>
      <c r="C712" t="s">
        <v>3</v>
      </c>
      <c r="D712" t="s">
        <v>115</v>
      </c>
      <c r="E712" t="s">
        <v>9</v>
      </c>
      <c r="F712" t="s">
        <v>10</v>
      </c>
      <c r="G712" t="s">
        <v>11</v>
      </c>
      <c r="H712" s="135" t="s">
        <v>1509</v>
      </c>
      <c r="I712" t="s">
        <v>1454</v>
      </c>
      <c r="J712" s="20">
        <v>85</v>
      </c>
      <c r="K712" s="20" t="s">
        <v>3</v>
      </c>
      <c r="L712" t="s">
        <v>1463</v>
      </c>
      <c r="M712" s="20">
        <v>23.1</v>
      </c>
      <c r="N712" s="20">
        <v>20.399999999999999</v>
      </c>
      <c r="AE712">
        <f t="shared" si="11"/>
        <v>2001</v>
      </c>
    </row>
    <row r="713" spans="1:31" x14ac:dyDescent="0.25">
      <c r="A713" s="7">
        <v>710</v>
      </c>
      <c r="B713" s="8">
        <v>37040</v>
      </c>
      <c r="C713" t="s">
        <v>3</v>
      </c>
      <c r="D713" t="s">
        <v>125</v>
      </c>
      <c r="E713" t="s">
        <v>9</v>
      </c>
      <c r="F713" t="s">
        <v>288</v>
      </c>
      <c r="G713" t="s">
        <v>14</v>
      </c>
      <c r="H713" s="135" t="s">
        <v>1507</v>
      </c>
      <c r="I713" t="s">
        <v>1455</v>
      </c>
      <c r="J713" s="20">
        <v>95</v>
      </c>
      <c r="K713" s="20" t="s">
        <v>9</v>
      </c>
      <c r="L713" t="s">
        <v>1464</v>
      </c>
      <c r="M713" s="20">
        <v>10.45</v>
      </c>
      <c r="N713" s="20">
        <v>13.8</v>
      </c>
      <c r="AE713">
        <f t="shared" si="11"/>
        <v>2001</v>
      </c>
    </row>
    <row r="714" spans="1:31" x14ac:dyDescent="0.25">
      <c r="A714" s="7">
        <v>711</v>
      </c>
      <c r="B714" s="8">
        <v>37042</v>
      </c>
      <c r="C714" t="s">
        <v>3</v>
      </c>
      <c r="D714" t="s">
        <v>27</v>
      </c>
      <c r="E714" t="s">
        <v>9</v>
      </c>
      <c r="F714" t="s">
        <v>238</v>
      </c>
      <c r="G714" t="s">
        <v>17</v>
      </c>
      <c r="H714" s="135" t="s">
        <v>1568</v>
      </c>
      <c r="I714" t="s">
        <v>1454</v>
      </c>
      <c r="J714" s="20">
        <v>40</v>
      </c>
      <c r="K714" s="20" t="s">
        <v>1465</v>
      </c>
      <c r="L714" t="s">
        <v>1466</v>
      </c>
      <c r="M714" s="20">
        <v>10</v>
      </c>
      <c r="N714" s="20">
        <v>10</v>
      </c>
      <c r="AE714">
        <f t="shared" si="11"/>
        <v>2001</v>
      </c>
    </row>
    <row r="715" spans="1:31" x14ac:dyDescent="0.25">
      <c r="A715" s="7">
        <v>712</v>
      </c>
      <c r="B715" s="8">
        <v>37042</v>
      </c>
      <c r="C715" t="s">
        <v>3</v>
      </c>
      <c r="D715" t="s">
        <v>47</v>
      </c>
      <c r="E715" t="s">
        <v>9</v>
      </c>
      <c r="F715" t="s">
        <v>248</v>
      </c>
      <c r="G715" t="s">
        <v>14</v>
      </c>
      <c r="H715" s="135" t="s">
        <v>1510</v>
      </c>
      <c r="I715" t="s">
        <v>1454</v>
      </c>
      <c r="J715" s="20">
        <v>51</v>
      </c>
      <c r="K715" s="20" t="s">
        <v>9</v>
      </c>
      <c r="L715" t="s">
        <v>1463</v>
      </c>
      <c r="M715" s="20">
        <v>12.24</v>
      </c>
      <c r="N715" s="20">
        <v>14.26</v>
      </c>
      <c r="AE715">
        <f t="shared" si="11"/>
        <v>2001</v>
      </c>
    </row>
    <row r="716" spans="1:31" x14ac:dyDescent="0.25">
      <c r="A716" s="7">
        <v>713</v>
      </c>
      <c r="B716" s="8">
        <v>37042</v>
      </c>
      <c r="C716" t="s">
        <v>3</v>
      </c>
      <c r="D716" t="s">
        <v>302</v>
      </c>
      <c r="E716" t="s">
        <v>9</v>
      </c>
      <c r="F716" t="s">
        <v>248</v>
      </c>
      <c r="G716" t="s">
        <v>14</v>
      </c>
      <c r="H716" s="135" t="s">
        <v>1510</v>
      </c>
      <c r="I716" t="s">
        <v>1454</v>
      </c>
      <c r="J716" s="20">
        <v>26</v>
      </c>
      <c r="K716" s="20" t="s">
        <v>9</v>
      </c>
      <c r="L716" t="s">
        <v>1464</v>
      </c>
      <c r="M716" s="20">
        <v>5.72</v>
      </c>
      <c r="N716" s="20">
        <v>8.2800000000000011</v>
      </c>
      <c r="AE716">
        <f t="shared" si="11"/>
        <v>2001</v>
      </c>
    </row>
    <row r="717" spans="1:31" x14ac:dyDescent="0.25">
      <c r="A717" s="7">
        <v>714</v>
      </c>
      <c r="B717" s="8">
        <v>37042</v>
      </c>
      <c r="C717" t="s">
        <v>3</v>
      </c>
      <c r="D717" t="s">
        <v>27</v>
      </c>
      <c r="E717" t="s">
        <v>9</v>
      </c>
      <c r="F717" t="s">
        <v>64</v>
      </c>
      <c r="G717" t="s">
        <v>65</v>
      </c>
      <c r="H717" s="135" t="s">
        <v>1496</v>
      </c>
      <c r="I717" t="s">
        <v>1454</v>
      </c>
      <c r="J717" s="20">
        <v>17</v>
      </c>
      <c r="K717" s="20" t="s">
        <v>3</v>
      </c>
      <c r="L717" t="s">
        <v>1464</v>
      </c>
      <c r="M717" s="20">
        <v>5.76</v>
      </c>
      <c r="N717" s="20">
        <v>3.74</v>
      </c>
      <c r="AE717">
        <f t="shared" si="11"/>
        <v>2001</v>
      </c>
    </row>
    <row r="718" spans="1:31" x14ac:dyDescent="0.25">
      <c r="A718" s="7">
        <v>715</v>
      </c>
      <c r="B718" s="8">
        <v>37042</v>
      </c>
      <c r="C718" t="s">
        <v>3</v>
      </c>
      <c r="D718" t="s">
        <v>237</v>
      </c>
      <c r="E718" t="s">
        <v>9</v>
      </c>
      <c r="F718" t="s">
        <v>186</v>
      </c>
      <c r="G718" t="s">
        <v>24</v>
      </c>
      <c r="H718" s="135" t="s">
        <v>1494</v>
      </c>
      <c r="I718" t="s">
        <v>1454</v>
      </c>
      <c r="J718" s="20">
        <v>38</v>
      </c>
      <c r="K718" s="20" t="s">
        <v>9</v>
      </c>
      <c r="L718" t="s">
        <v>1463</v>
      </c>
      <c r="M718" s="20">
        <v>9.1199999999999992</v>
      </c>
      <c r="N718" s="20">
        <v>10.88</v>
      </c>
      <c r="AE718">
        <f t="shared" si="11"/>
        <v>2001</v>
      </c>
    </row>
    <row r="719" spans="1:31" x14ac:dyDescent="0.25">
      <c r="A719" s="7">
        <v>716</v>
      </c>
      <c r="B719" s="8">
        <v>37043</v>
      </c>
      <c r="C719" t="s">
        <v>3</v>
      </c>
      <c r="D719" t="s">
        <v>46</v>
      </c>
      <c r="E719" t="s">
        <v>9</v>
      </c>
      <c r="F719" t="s">
        <v>19</v>
      </c>
      <c r="G719" t="s">
        <v>65</v>
      </c>
      <c r="H719" s="135" t="s">
        <v>1496</v>
      </c>
      <c r="I719" t="s">
        <v>1454</v>
      </c>
      <c r="J719" s="20">
        <v>15</v>
      </c>
      <c r="K719" s="20" t="s">
        <v>3</v>
      </c>
      <c r="L719" t="s">
        <v>1464</v>
      </c>
      <c r="M719" s="20">
        <v>5.2</v>
      </c>
      <c r="N719" s="20">
        <v>3.3</v>
      </c>
      <c r="AE719">
        <f t="shared" si="11"/>
        <v>2001</v>
      </c>
    </row>
    <row r="720" spans="1:31" x14ac:dyDescent="0.25">
      <c r="A720" s="7">
        <v>717</v>
      </c>
      <c r="B720" s="8">
        <v>37044</v>
      </c>
      <c r="C720" t="s">
        <v>3</v>
      </c>
      <c r="D720" t="s">
        <v>303</v>
      </c>
      <c r="E720" t="s">
        <v>9</v>
      </c>
      <c r="F720" t="s">
        <v>246</v>
      </c>
      <c r="G720" t="s">
        <v>14</v>
      </c>
      <c r="H720" s="135" t="s">
        <v>1523</v>
      </c>
      <c r="I720" t="s">
        <v>1455</v>
      </c>
      <c r="J720" s="20">
        <v>6</v>
      </c>
      <c r="K720" s="20" t="s">
        <v>9</v>
      </c>
      <c r="L720" t="s">
        <v>1464</v>
      </c>
      <c r="M720" s="20">
        <v>0.66</v>
      </c>
      <c r="N720" s="20">
        <v>1.3399999999999999</v>
      </c>
      <c r="AE720">
        <f t="shared" si="11"/>
        <v>2001</v>
      </c>
    </row>
    <row r="721" spans="1:31" x14ac:dyDescent="0.25">
      <c r="A721" s="7">
        <v>718</v>
      </c>
      <c r="B721" s="8">
        <v>37044</v>
      </c>
      <c r="C721" t="s">
        <v>3</v>
      </c>
      <c r="D721" t="s">
        <v>186</v>
      </c>
      <c r="E721" t="s">
        <v>9</v>
      </c>
      <c r="F721" t="s">
        <v>288</v>
      </c>
      <c r="G721" t="s">
        <v>14</v>
      </c>
      <c r="H721" s="135" t="s">
        <v>1507</v>
      </c>
      <c r="I721" t="s">
        <v>1454</v>
      </c>
      <c r="J721" s="20">
        <v>26</v>
      </c>
      <c r="K721" s="20" t="s">
        <v>3</v>
      </c>
      <c r="L721" t="s">
        <v>1463</v>
      </c>
      <c r="M721" s="20">
        <v>7.76</v>
      </c>
      <c r="N721" s="20">
        <v>6.24</v>
      </c>
      <c r="AE721">
        <f t="shared" si="11"/>
        <v>2001</v>
      </c>
    </row>
    <row r="722" spans="1:31" x14ac:dyDescent="0.25">
      <c r="A722" s="7">
        <v>719</v>
      </c>
      <c r="B722" s="8">
        <v>37044</v>
      </c>
      <c r="C722" t="s">
        <v>3</v>
      </c>
      <c r="D722" t="s">
        <v>304</v>
      </c>
      <c r="E722" t="s">
        <v>9</v>
      </c>
      <c r="F722" t="s">
        <v>305</v>
      </c>
      <c r="G722" t="s">
        <v>14</v>
      </c>
      <c r="H722" s="135" t="s">
        <v>1496</v>
      </c>
      <c r="I722" t="s">
        <v>1458</v>
      </c>
      <c r="J722" s="20">
        <v>21</v>
      </c>
      <c r="K722" s="20" t="s">
        <v>1465</v>
      </c>
      <c r="L722" t="s">
        <v>1466</v>
      </c>
      <c r="M722" s="20">
        <v>10</v>
      </c>
      <c r="N722" s="20">
        <v>30</v>
      </c>
      <c r="AE722">
        <f t="shared" si="11"/>
        <v>2001</v>
      </c>
    </row>
    <row r="723" spans="1:31" x14ac:dyDescent="0.25">
      <c r="A723" s="7">
        <v>720</v>
      </c>
      <c r="B723" s="8">
        <v>37044</v>
      </c>
      <c r="C723" t="s">
        <v>3</v>
      </c>
      <c r="D723" t="s">
        <v>304</v>
      </c>
      <c r="E723" t="s">
        <v>9</v>
      </c>
      <c r="F723" t="s">
        <v>306</v>
      </c>
      <c r="G723" t="s">
        <v>14</v>
      </c>
      <c r="H723" s="135" t="s">
        <v>1496</v>
      </c>
      <c r="I723" t="s">
        <v>1458</v>
      </c>
      <c r="J723" s="20">
        <v>21</v>
      </c>
      <c r="K723" s="20" t="s">
        <v>9</v>
      </c>
      <c r="L723" t="s">
        <v>1464</v>
      </c>
      <c r="M723" s="20">
        <v>10</v>
      </c>
      <c r="N723" s="20">
        <v>30</v>
      </c>
      <c r="AE723">
        <f t="shared" si="11"/>
        <v>2001</v>
      </c>
    </row>
    <row r="724" spans="1:31" x14ac:dyDescent="0.25">
      <c r="A724" s="7">
        <v>721</v>
      </c>
      <c r="B724" s="8">
        <v>37044</v>
      </c>
      <c r="C724" t="s">
        <v>3</v>
      </c>
      <c r="D724" t="s">
        <v>164</v>
      </c>
      <c r="E724" t="s">
        <v>9</v>
      </c>
      <c r="F724" t="s">
        <v>118</v>
      </c>
      <c r="G724" t="s">
        <v>24</v>
      </c>
      <c r="H724" s="135" t="s">
        <v>1521</v>
      </c>
      <c r="I724" t="s">
        <v>1454</v>
      </c>
      <c r="J724" s="20">
        <v>12</v>
      </c>
      <c r="K724" s="20" t="s">
        <v>9</v>
      </c>
      <c r="L724" t="s">
        <v>1464</v>
      </c>
      <c r="M724" s="20">
        <v>2.64</v>
      </c>
      <c r="N724" s="20">
        <v>4.3599999999999994</v>
      </c>
      <c r="AE724">
        <f t="shared" si="11"/>
        <v>2001</v>
      </c>
    </row>
    <row r="725" spans="1:31" x14ac:dyDescent="0.25">
      <c r="A725" s="7">
        <v>722</v>
      </c>
      <c r="B725" s="8">
        <v>37045</v>
      </c>
      <c r="C725" t="s">
        <v>3</v>
      </c>
      <c r="D725" t="s">
        <v>115</v>
      </c>
      <c r="E725" t="s">
        <v>9</v>
      </c>
      <c r="F725" t="s">
        <v>210</v>
      </c>
      <c r="G725" t="s">
        <v>11</v>
      </c>
      <c r="H725" s="135" t="s">
        <v>1505</v>
      </c>
      <c r="I725" t="s">
        <v>1454</v>
      </c>
      <c r="J725" s="20">
        <v>85</v>
      </c>
      <c r="K725" s="20" t="s">
        <v>9</v>
      </c>
      <c r="L725" t="s">
        <v>1464</v>
      </c>
      <c r="M725" s="20">
        <v>18.7</v>
      </c>
      <c r="N725" s="20">
        <v>24.8</v>
      </c>
      <c r="AE725">
        <f t="shared" si="11"/>
        <v>2001</v>
      </c>
    </row>
    <row r="726" spans="1:31" x14ac:dyDescent="0.25">
      <c r="A726" s="7">
        <v>723</v>
      </c>
      <c r="B726" s="8">
        <v>37045</v>
      </c>
      <c r="C726" t="s">
        <v>3</v>
      </c>
      <c r="D726" t="s">
        <v>129</v>
      </c>
      <c r="E726" t="s">
        <v>9</v>
      </c>
      <c r="F726" t="s">
        <v>130</v>
      </c>
      <c r="G726" t="s">
        <v>11</v>
      </c>
      <c r="H726" s="135" t="s">
        <v>1509</v>
      </c>
      <c r="I726" t="s">
        <v>1455</v>
      </c>
      <c r="J726" s="20">
        <v>60</v>
      </c>
      <c r="K726" s="20" t="s">
        <v>3</v>
      </c>
      <c r="L726" t="s">
        <v>1464</v>
      </c>
      <c r="M726" s="20">
        <v>8.9</v>
      </c>
      <c r="N726" s="20">
        <v>6.6</v>
      </c>
      <c r="AE726">
        <f t="shared" si="11"/>
        <v>2001</v>
      </c>
    </row>
    <row r="727" spans="1:31" x14ac:dyDescent="0.25">
      <c r="A727" s="7">
        <v>724</v>
      </c>
      <c r="B727" s="8">
        <v>37045</v>
      </c>
      <c r="C727" t="s">
        <v>3</v>
      </c>
      <c r="D727" t="s">
        <v>125</v>
      </c>
      <c r="E727" t="s">
        <v>9</v>
      </c>
      <c r="F727" t="s">
        <v>259</v>
      </c>
      <c r="G727" t="s">
        <v>14</v>
      </c>
      <c r="H727" s="135" t="s">
        <v>1522</v>
      </c>
      <c r="I727" t="s">
        <v>1454</v>
      </c>
      <c r="J727" s="20">
        <v>12</v>
      </c>
      <c r="K727" s="20" t="s">
        <v>9</v>
      </c>
      <c r="L727" t="s">
        <v>1464</v>
      </c>
      <c r="M727" s="20">
        <v>2.64</v>
      </c>
      <c r="N727" s="20">
        <v>4.3599999999999994</v>
      </c>
      <c r="AE727">
        <f t="shared" si="11"/>
        <v>2001</v>
      </c>
    </row>
    <row r="728" spans="1:31" x14ac:dyDescent="0.25">
      <c r="A728" s="7">
        <v>725</v>
      </c>
      <c r="B728" s="8">
        <v>37045</v>
      </c>
      <c r="C728" t="s">
        <v>3</v>
      </c>
      <c r="D728" t="s">
        <v>39</v>
      </c>
      <c r="E728" t="s">
        <v>9</v>
      </c>
      <c r="F728" t="s">
        <v>57</v>
      </c>
      <c r="G728" t="s">
        <v>24</v>
      </c>
      <c r="H728" s="135" t="s">
        <v>1497</v>
      </c>
      <c r="I728" t="s">
        <v>1454</v>
      </c>
      <c r="J728" s="20">
        <v>24</v>
      </c>
      <c r="K728" s="20" t="s">
        <v>3</v>
      </c>
      <c r="L728" t="s">
        <v>1464</v>
      </c>
      <c r="M728" s="20">
        <v>7.72</v>
      </c>
      <c r="N728" s="20">
        <v>5.28</v>
      </c>
      <c r="AE728">
        <f t="shared" si="11"/>
        <v>2001</v>
      </c>
    </row>
    <row r="729" spans="1:31" x14ac:dyDescent="0.25">
      <c r="A729" s="7">
        <v>726</v>
      </c>
      <c r="B729" s="8">
        <v>37046</v>
      </c>
      <c r="C729" t="s">
        <v>3</v>
      </c>
      <c r="D729" t="s">
        <v>91</v>
      </c>
      <c r="E729" t="s">
        <v>9</v>
      </c>
      <c r="F729" t="s">
        <v>307</v>
      </c>
      <c r="G729" t="s">
        <v>14</v>
      </c>
      <c r="H729" s="135" t="s">
        <v>1496</v>
      </c>
      <c r="I729" t="s">
        <v>1458</v>
      </c>
      <c r="J729" s="20">
        <v>21</v>
      </c>
      <c r="K729" s="20" t="s">
        <v>1465</v>
      </c>
      <c r="L729" t="s">
        <v>1466</v>
      </c>
      <c r="M729" s="20">
        <v>10</v>
      </c>
      <c r="N729" s="20">
        <v>30</v>
      </c>
      <c r="AE729">
        <f t="shared" si="11"/>
        <v>2001</v>
      </c>
    </row>
    <row r="730" spans="1:31" x14ac:dyDescent="0.25">
      <c r="A730" s="7">
        <v>727</v>
      </c>
      <c r="B730" s="8">
        <v>37047</v>
      </c>
      <c r="C730" t="s">
        <v>3</v>
      </c>
      <c r="D730" t="s">
        <v>302</v>
      </c>
      <c r="E730" t="s">
        <v>9</v>
      </c>
      <c r="F730" t="s">
        <v>202</v>
      </c>
      <c r="G730" t="s">
        <v>11</v>
      </c>
      <c r="H730" s="135" t="s">
        <v>1531</v>
      </c>
      <c r="I730" t="s">
        <v>1455</v>
      </c>
      <c r="J730" s="20">
        <v>12</v>
      </c>
      <c r="K730" s="20" t="s">
        <v>9</v>
      </c>
      <c r="L730" t="s">
        <v>1463</v>
      </c>
      <c r="M730" s="20">
        <v>1.44</v>
      </c>
      <c r="N730" s="20">
        <v>2.06</v>
      </c>
      <c r="AE730">
        <f t="shared" si="11"/>
        <v>2001</v>
      </c>
    </row>
    <row r="731" spans="1:31" x14ac:dyDescent="0.25">
      <c r="A731" s="7">
        <v>728</v>
      </c>
      <c r="B731" s="8">
        <v>37047</v>
      </c>
      <c r="C731" t="s">
        <v>3</v>
      </c>
      <c r="D731" t="s">
        <v>273</v>
      </c>
      <c r="E731" t="s">
        <v>9</v>
      </c>
      <c r="F731" t="s">
        <v>270</v>
      </c>
      <c r="G731" t="s">
        <v>14</v>
      </c>
      <c r="H731" s="135" t="s">
        <v>1507</v>
      </c>
      <c r="I731" t="s">
        <v>1454</v>
      </c>
      <c r="J731" s="20">
        <v>100</v>
      </c>
      <c r="K731" s="20" t="s">
        <v>9</v>
      </c>
      <c r="L731" t="s">
        <v>1464</v>
      </c>
      <c r="M731" s="20">
        <v>22</v>
      </c>
      <c r="N731" s="20">
        <v>29</v>
      </c>
      <c r="AE731">
        <f t="shared" si="11"/>
        <v>2001</v>
      </c>
    </row>
    <row r="732" spans="1:31" x14ac:dyDescent="0.25">
      <c r="A732" s="7">
        <v>729</v>
      </c>
      <c r="B732" s="8">
        <v>37047</v>
      </c>
      <c r="C732" t="s">
        <v>3</v>
      </c>
      <c r="D732" t="s">
        <v>55</v>
      </c>
      <c r="E732" t="s">
        <v>9</v>
      </c>
      <c r="F732" t="s">
        <v>308</v>
      </c>
      <c r="G732" t="s">
        <v>24</v>
      </c>
      <c r="H732" s="136" t="s">
        <v>1496</v>
      </c>
      <c r="I732" t="s">
        <v>1458</v>
      </c>
      <c r="J732" s="20">
        <v>21</v>
      </c>
      <c r="K732" s="20" t="s">
        <v>1465</v>
      </c>
      <c r="L732" t="s">
        <v>1466</v>
      </c>
      <c r="M732" s="20">
        <v>10</v>
      </c>
      <c r="N732" s="20">
        <v>30</v>
      </c>
      <c r="AE732">
        <f t="shared" si="11"/>
        <v>2001</v>
      </c>
    </row>
    <row r="733" spans="1:31" x14ac:dyDescent="0.25">
      <c r="A733" s="7">
        <v>730</v>
      </c>
      <c r="B733" s="8">
        <v>37048</v>
      </c>
      <c r="C733" t="s">
        <v>3</v>
      </c>
      <c r="D733" t="s">
        <v>101</v>
      </c>
      <c r="E733" t="s">
        <v>9</v>
      </c>
      <c r="F733" t="s">
        <v>119</v>
      </c>
      <c r="G733" t="s">
        <v>14</v>
      </c>
      <c r="H733" s="135" t="s">
        <v>1501</v>
      </c>
      <c r="I733" t="s">
        <v>1455</v>
      </c>
      <c r="J733" s="20">
        <v>22</v>
      </c>
      <c r="K733" s="20" t="s">
        <v>3</v>
      </c>
      <c r="L733" t="s">
        <v>1464</v>
      </c>
      <c r="M733" s="20">
        <v>3.58</v>
      </c>
      <c r="N733" s="20">
        <v>2.42</v>
      </c>
      <c r="AE733">
        <f t="shared" si="11"/>
        <v>2001</v>
      </c>
    </row>
    <row r="734" spans="1:31" x14ac:dyDescent="0.25">
      <c r="A734" s="7">
        <v>731</v>
      </c>
      <c r="B734" s="8">
        <v>37048</v>
      </c>
      <c r="C734" t="s">
        <v>3</v>
      </c>
      <c r="D734" t="s">
        <v>38</v>
      </c>
      <c r="E734" t="s">
        <v>9</v>
      </c>
      <c r="F734" t="s">
        <v>119</v>
      </c>
      <c r="G734" t="s">
        <v>14</v>
      </c>
      <c r="H734" s="135" t="s">
        <v>1507</v>
      </c>
      <c r="I734" t="s">
        <v>1455</v>
      </c>
      <c r="J734" s="20">
        <v>40</v>
      </c>
      <c r="K734" s="20" t="s">
        <v>9</v>
      </c>
      <c r="L734" t="s">
        <v>1464</v>
      </c>
      <c r="M734" s="20">
        <v>4.4000000000000004</v>
      </c>
      <c r="N734" s="20">
        <v>6.1</v>
      </c>
      <c r="AE734">
        <f t="shared" si="11"/>
        <v>2001</v>
      </c>
    </row>
    <row r="735" spans="1:31" x14ac:dyDescent="0.25">
      <c r="A735" s="7">
        <v>732</v>
      </c>
      <c r="B735" s="8">
        <v>37048</v>
      </c>
      <c r="C735" t="s">
        <v>3</v>
      </c>
      <c r="D735" t="s">
        <v>273</v>
      </c>
      <c r="E735" t="s">
        <v>9</v>
      </c>
      <c r="F735" t="s">
        <v>309</v>
      </c>
      <c r="G735" t="s">
        <v>14</v>
      </c>
      <c r="H735" s="135" t="s">
        <v>1507</v>
      </c>
      <c r="I735" t="s">
        <v>1454</v>
      </c>
      <c r="J735" s="20">
        <v>66</v>
      </c>
      <c r="K735" s="20" t="s">
        <v>9</v>
      </c>
      <c r="L735" t="s">
        <v>1464</v>
      </c>
      <c r="M735" s="20">
        <v>14.52</v>
      </c>
      <c r="N735" s="20">
        <v>19.48</v>
      </c>
      <c r="AE735">
        <f t="shared" si="11"/>
        <v>2001</v>
      </c>
    </row>
    <row r="736" spans="1:31" x14ac:dyDescent="0.25">
      <c r="A736" s="7">
        <v>733</v>
      </c>
      <c r="B736" s="8">
        <v>37048</v>
      </c>
      <c r="C736" t="s">
        <v>3</v>
      </c>
      <c r="D736" t="s">
        <v>273</v>
      </c>
      <c r="E736" t="s">
        <v>9</v>
      </c>
      <c r="F736" t="s">
        <v>170</v>
      </c>
      <c r="G736" t="s">
        <v>65</v>
      </c>
      <c r="H736" s="135" t="s">
        <v>1558</v>
      </c>
      <c r="I736" t="s">
        <v>1454</v>
      </c>
      <c r="J736" s="20">
        <v>18</v>
      </c>
      <c r="K736" s="20" t="s">
        <v>3</v>
      </c>
      <c r="L736" t="s">
        <v>1464</v>
      </c>
      <c r="M736" s="20">
        <v>6.04</v>
      </c>
      <c r="N736" s="20">
        <v>3.96</v>
      </c>
      <c r="AE736">
        <f t="shared" si="11"/>
        <v>2001</v>
      </c>
    </row>
    <row r="737" spans="1:31" x14ac:dyDescent="0.25">
      <c r="A737" s="7">
        <v>734</v>
      </c>
      <c r="B737" s="8">
        <v>37049</v>
      </c>
      <c r="C737" t="s">
        <v>3</v>
      </c>
      <c r="D737" t="s">
        <v>104</v>
      </c>
      <c r="E737" t="s">
        <v>9</v>
      </c>
      <c r="F737" t="s">
        <v>310</v>
      </c>
      <c r="G737" t="s">
        <v>11</v>
      </c>
      <c r="H737" s="135" t="s">
        <v>1526</v>
      </c>
      <c r="I737" t="s">
        <v>1455</v>
      </c>
      <c r="J737" s="20">
        <v>34</v>
      </c>
      <c r="K737" s="20" t="s">
        <v>3</v>
      </c>
      <c r="L737" t="s">
        <v>1463</v>
      </c>
      <c r="M737" s="20">
        <v>4.92</v>
      </c>
      <c r="N737" s="20">
        <v>4.08</v>
      </c>
      <c r="AE737">
        <f t="shared" si="11"/>
        <v>2001</v>
      </c>
    </row>
    <row r="738" spans="1:31" x14ac:dyDescent="0.25">
      <c r="A738" s="7">
        <v>735</v>
      </c>
      <c r="B738" s="8">
        <v>37049</v>
      </c>
      <c r="C738" t="s">
        <v>3</v>
      </c>
      <c r="D738" t="s">
        <v>311</v>
      </c>
      <c r="E738" t="s">
        <v>9</v>
      </c>
      <c r="F738" t="s">
        <v>154</v>
      </c>
      <c r="G738" t="s">
        <v>14</v>
      </c>
      <c r="H738" s="135" t="s">
        <v>1567</v>
      </c>
      <c r="I738" t="s">
        <v>1455</v>
      </c>
      <c r="J738" s="20">
        <v>21</v>
      </c>
      <c r="K738" s="20" t="s">
        <v>3</v>
      </c>
      <c r="L738" t="s">
        <v>1464</v>
      </c>
      <c r="M738" s="20">
        <v>3.44</v>
      </c>
      <c r="N738" s="20">
        <v>2.31</v>
      </c>
      <c r="AE738">
        <f t="shared" si="11"/>
        <v>2001</v>
      </c>
    </row>
    <row r="739" spans="1:31" x14ac:dyDescent="0.25">
      <c r="A739" s="7">
        <v>736</v>
      </c>
      <c r="B739" s="8">
        <v>37049</v>
      </c>
      <c r="C739" t="s">
        <v>3</v>
      </c>
      <c r="D739" t="s">
        <v>47</v>
      </c>
      <c r="E739" t="s">
        <v>9</v>
      </c>
      <c r="F739" t="s">
        <v>306</v>
      </c>
      <c r="G739" t="s">
        <v>14</v>
      </c>
      <c r="H739" s="135" t="s">
        <v>1516</v>
      </c>
      <c r="I739" t="s">
        <v>1454</v>
      </c>
      <c r="J739" s="20">
        <v>12</v>
      </c>
      <c r="K739" s="20" t="s">
        <v>9</v>
      </c>
      <c r="L739" t="s">
        <v>1464</v>
      </c>
      <c r="M739" s="20">
        <v>2.64</v>
      </c>
      <c r="N739" s="20">
        <v>4.3599999999999994</v>
      </c>
      <c r="AE739">
        <f t="shared" si="11"/>
        <v>2001</v>
      </c>
    </row>
    <row r="740" spans="1:31" x14ac:dyDescent="0.25">
      <c r="A740" s="7">
        <v>737</v>
      </c>
      <c r="B740" s="8">
        <v>37049</v>
      </c>
      <c r="C740" t="s">
        <v>3</v>
      </c>
      <c r="D740" t="s">
        <v>8</v>
      </c>
      <c r="E740" t="s">
        <v>9</v>
      </c>
      <c r="F740" t="s">
        <v>167</v>
      </c>
      <c r="G740" t="s">
        <v>14</v>
      </c>
      <c r="H740" s="135" t="s">
        <v>1501</v>
      </c>
      <c r="I740" t="s">
        <v>1454</v>
      </c>
      <c r="J740" s="20">
        <v>33</v>
      </c>
      <c r="K740" s="20" t="s">
        <v>3</v>
      </c>
      <c r="L740" t="s">
        <v>1464</v>
      </c>
      <c r="M740" s="20">
        <v>10.24</v>
      </c>
      <c r="N740" s="20">
        <v>7.26</v>
      </c>
      <c r="AE740">
        <f t="shared" si="11"/>
        <v>2001</v>
      </c>
    </row>
    <row r="741" spans="1:31" x14ac:dyDescent="0.25">
      <c r="A741" s="7">
        <v>738</v>
      </c>
      <c r="B741" s="8">
        <v>37049</v>
      </c>
      <c r="C741" t="s">
        <v>3</v>
      </c>
      <c r="D741" t="s">
        <v>47</v>
      </c>
      <c r="E741" t="s">
        <v>9</v>
      </c>
      <c r="F741" t="s">
        <v>111</v>
      </c>
      <c r="G741" t="s">
        <v>17</v>
      </c>
      <c r="H741" s="136" t="s">
        <v>1577</v>
      </c>
      <c r="I741" t="s">
        <v>1454</v>
      </c>
      <c r="J741" s="20">
        <v>26</v>
      </c>
      <c r="K741" s="20" t="s">
        <v>3</v>
      </c>
      <c r="L741" t="s">
        <v>1464</v>
      </c>
      <c r="M741" s="20">
        <v>8.2800000000000011</v>
      </c>
      <c r="N741" s="20">
        <v>5.72</v>
      </c>
      <c r="AE741">
        <f t="shared" si="11"/>
        <v>2001</v>
      </c>
    </row>
    <row r="742" spans="1:31" x14ac:dyDescent="0.25">
      <c r="A742" s="7">
        <v>739</v>
      </c>
      <c r="B742" s="8">
        <v>37049</v>
      </c>
      <c r="C742" t="s">
        <v>3</v>
      </c>
      <c r="D742" t="s">
        <v>236</v>
      </c>
      <c r="E742" t="s">
        <v>9</v>
      </c>
      <c r="F742" t="s">
        <v>238</v>
      </c>
      <c r="G742" t="s">
        <v>14</v>
      </c>
      <c r="H742" s="135" t="s">
        <v>1507</v>
      </c>
      <c r="I742" t="s">
        <v>1454</v>
      </c>
      <c r="J742" s="20">
        <v>24</v>
      </c>
      <c r="K742" s="20" t="s">
        <v>3</v>
      </c>
      <c r="L742" t="s">
        <v>1464</v>
      </c>
      <c r="M742" s="20">
        <v>7.72</v>
      </c>
      <c r="N742" s="20">
        <v>5.28</v>
      </c>
      <c r="AE742">
        <f t="shared" si="11"/>
        <v>2001</v>
      </c>
    </row>
    <row r="743" spans="1:31" x14ac:dyDescent="0.25">
      <c r="A743" s="7">
        <v>740</v>
      </c>
      <c r="B743" s="8">
        <v>37049</v>
      </c>
      <c r="C743" t="s">
        <v>3</v>
      </c>
      <c r="D743" t="s">
        <v>32</v>
      </c>
      <c r="E743" t="s">
        <v>9</v>
      </c>
      <c r="F743" t="s">
        <v>10</v>
      </c>
      <c r="G743" t="s">
        <v>65</v>
      </c>
      <c r="H743" s="135" t="s">
        <v>1519</v>
      </c>
      <c r="I743" t="s">
        <v>1455</v>
      </c>
      <c r="J743" s="20">
        <v>23</v>
      </c>
      <c r="K743" s="20" t="s">
        <v>3</v>
      </c>
      <c r="L743" t="s">
        <v>1464</v>
      </c>
      <c r="M743" s="20">
        <v>3.7199999999999998</v>
      </c>
      <c r="N743" s="20">
        <v>2.5300000000000002</v>
      </c>
      <c r="AE743">
        <f t="shared" si="11"/>
        <v>2001</v>
      </c>
    </row>
    <row r="744" spans="1:31" x14ac:dyDescent="0.25">
      <c r="A744" s="7">
        <v>741</v>
      </c>
      <c r="B744" s="8">
        <v>37049</v>
      </c>
      <c r="C744" t="s">
        <v>3</v>
      </c>
      <c r="D744" t="s">
        <v>226</v>
      </c>
      <c r="E744" t="s">
        <v>9</v>
      </c>
      <c r="F744" t="s">
        <v>26</v>
      </c>
      <c r="G744" t="s">
        <v>65</v>
      </c>
      <c r="H744" s="135" t="s">
        <v>1496</v>
      </c>
      <c r="I744" t="s">
        <v>1454</v>
      </c>
      <c r="J744" s="20">
        <v>24</v>
      </c>
      <c r="K744" s="20" t="s">
        <v>3</v>
      </c>
      <c r="L744" t="s">
        <v>1464</v>
      </c>
      <c r="M744" s="20">
        <v>7.72</v>
      </c>
      <c r="N744" s="20">
        <v>5.28</v>
      </c>
      <c r="AE744">
        <f t="shared" si="11"/>
        <v>2001</v>
      </c>
    </row>
    <row r="745" spans="1:31" x14ac:dyDescent="0.25">
      <c r="A745" s="7">
        <v>742</v>
      </c>
      <c r="B745" s="8">
        <v>37049</v>
      </c>
      <c r="C745" t="s">
        <v>3</v>
      </c>
      <c r="D745" t="s">
        <v>236</v>
      </c>
      <c r="E745" t="s">
        <v>9</v>
      </c>
      <c r="F745" t="s">
        <v>179</v>
      </c>
      <c r="G745" t="s">
        <v>24</v>
      </c>
      <c r="H745" s="136" t="s">
        <v>1578</v>
      </c>
      <c r="I745" t="s">
        <v>1454</v>
      </c>
      <c r="J745" s="20">
        <v>36</v>
      </c>
      <c r="K745" s="20" t="s">
        <v>9</v>
      </c>
      <c r="L745" t="s">
        <v>1464</v>
      </c>
      <c r="M745" s="20">
        <v>7.92</v>
      </c>
      <c r="N745" s="20">
        <v>11.08</v>
      </c>
      <c r="AE745">
        <f t="shared" si="11"/>
        <v>2001</v>
      </c>
    </row>
    <row r="746" spans="1:31" x14ac:dyDescent="0.25">
      <c r="A746" s="7">
        <v>743</v>
      </c>
      <c r="B746" s="8">
        <v>37049</v>
      </c>
      <c r="C746" t="s">
        <v>3</v>
      </c>
      <c r="D746" t="s">
        <v>274</v>
      </c>
      <c r="E746" t="s">
        <v>9</v>
      </c>
      <c r="F746" t="s">
        <v>179</v>
      </c>
      <c r="G746" t="s">
        <v>24</v>
      </c>
      <c r="H746" s="136" t="s">
        <v>1578</v>
      </c>
      <c r="I746" t="s">
        <v>1454</v>
      </c>
      <c r="J746" s="20">
        <v>35</v>
      </c>
      <c r="K746" s="20" t="s">
        <v>9</v>
      </c>
      <c r="L746" t="s">
        <v>1464</v>
      </c>
      <c r="M746" s="20">
        <v>7.7</v>
      </c>
      <c r="N746" s="20">
        <v>10.8</v>
      </c>
      <c r="AE746">
        <f t="shared" si="11"/>
        <v>2001</v>
      </c>
    </row>
    <row r="747" spans="1:31" x14ac:dyDescent="0.25">
      <c r="A747" s="7">
        <v>744</v>
      </c>
      <c r="B747" s="8">
        <v>37050</v>
      </c>
      <c r="C747" t="s">
        <v>3</v>
      </c>
      <c r="D747" t="s">
        <v>236</v>
      </c>
      <c r="E747" t="s">
        <v>9</v>
      </c>
      <c r="F747" t="s">
        <v>238</v>
      </c>
      <c r="G747" t="s">
        <v>14</v>
      </c>
      <c r="H747" s="135" t="s">
        <v>1523</v>
      </c>
      <c r="I747" t="s">
        <v>1454</v>
      </c>
      <c r="J747" s="20">
        <v>6</v>
      </c>
      <c r="K747" s="20" t="s">
        <v>9</v>
      </c>
      <c r="L747" t="s">
        <v>1464</v>
      </c>
      <c r="M747" s="20">
        <v>1.32</v>
      </c>
      <c r="N747" s="20">
        <v>2.6799999999999997</v>
      </c>
      <c r="AE747">
        <f t="shared" si="11"/>
        <v>2001</v>
      </c>
    </row>
    <row r="748" spans="1:31" x14ac:dyDescent="0.25">
      <c r="A748" s="7">
        <v>745</v>
      </c>
      <c r="B748" s="8">
        <v>37050</v>
      </c>
      <c r="C748" t="s">
        <v>3</v>
      </c>
      <c r="D748" t="s">
        <v>203</v>
      </c>
      <c r="E748" t="s">
        <v>9</v>
      </c>
      <c r="F748" t="s">
        <v>204</v>
      </c>
      <c r="G748" t="s">
        <v>65</v>
      </c>
      <c r="H748" s="135" t="s">
        <v>1496</v>
      </c>
      <c r="I748" t="s">
        <v>1454</v>
      </c>
      <c r="J748" s="20">
        <v>75</v>
      </c>
      <c r="K748" s="20" t="s">
        <v>9</v>
      </c>
      <c r="L748" t="s">
        <v>1464</v>
      </c>
      <c r="M748" s="20">
        <v>16.5</v>
      </c>
      <c r="N748" s="20">
        <v>22</v>
      </c>
      <c r="AE748">
        <f t="shared" si="11"/>
        <v>2001</v>
      </c>
    </row>
    <row r="749" spans="1:31" x14ac:dyDescent="0.25">
      <c r="A749" s="7">
        <v>746</v>
      </c>
      <c r="B749" s="8">
        <v>37051</v>
      </c>
      <c r="C749" t="s">
        <v>3</v>
      </c>
      <c r="D749" t="s">
        <v>312</v>
      </c>
      <c r="E749" t="s">
        <v>9</v>
      </c>
      <c r="F749" t="s">
        <v>285</v>
      </c>
      <c r="G749" t="s">
        <v>17</v>
      </c>
      <c r="H749" s="135" t="s">
        <v>1504</v>
      </c>
      <c r="I749" t="s">
        <v>1454</v>
      </c>
      <c r="J749" s="20">
        <v>20</v>
      </c>
      <c r="K749" s="20" t="s">
        <v>3</v>
      </c>
      <c r="L749" t="s">
        <v>1464</v>
      </c>
      <c r="M749" s="20">
        <v>6.6</v>
      </c>
      <c r="N749" s="20">
        <v>4.4000000000000004</v>
      </c>
      <c r="AE749">
        <f t="shared" si="11"/>
        <v>2001</v>
      </c>
    </row>
    <row r="750" spans="1:31" x14ac:dyDescent="0.25">
      <c r="A750" s="7">
        <v>747</v>
      </c>
      <c r="B750" s="8">
        <v>37051</v>
      </c>
      <c r="C750" t="s">
        <v>3</v>
      </c>
      <c r="D750" t="s">
        <v>312</v>
      </c>
      <c r="E750" t="s">
        <v>9</v>
      </c>
      <c r="F750" t="s">
        <v>309</v>
      </c>
      <c r="G750" t="s">
        <v>14</v>
      </c>
      <c r="H750" s="135" t="s">
        <v>1489</v>
      </c>
      <c r="I750" t="s">
        <v>1454</v>
      </c>
      <c r="J750" s="20">
        <v>11</v>
      </c>
      <c r="K750" s="20" t="s">
        <v>9</v>
      </c>
      <c r="L750" t="s">
        <v>1464</v>
      </c>
      <c r="M750" s="20">
        <v>2.42</v>
      </c>
      <c r="N750" s="20">
        <v>4.08</v>
      </c>
      <c r="AE750">
        <f t="shared" si="11"/>
        <v>2001</v>
      </c>
    </row>
    <row r="751" spans="1:31" x14ac:dyDescent="0.25">
      <c r="A751" s="7">
        <v>748</v>
      </c>
      <c r="B751" s="8">
        <v>37051</v>
      </c>
      <c r="C751" t="s">
        <v>3</v>
      </c>
      <c r="D751" t="s">
        <v>312</v>
      </c>
      <c r="E751" t="s">
        <v>9</v>
      </c>
      <c r="F751" t="s">
        <v>240</v>
      </c>
      <c r="G751" t="s">
        <v>17</v>
      </c>
      <c r="H751" s="135" t="s">
        <v>1520</v>
      </c>
      <c r="I751" t="s">
        <v>1454</v>
      </c>
      <c r="J751" s="20">
        <v>32</v>
      </c>
      <c r="K751" s="20" t="s">
        <v>9</v>
      </c>
      <c r="L751" t="s">
        <v>1464</v>
      </c>
      <c r="M751" s="20">
        <v>7.04</v>
      </c>
      <c r="N751" s="20">
        <v>9.9600000000000009</v>
      </c>
      <c r="AE751">
        <f t="shared" si="11"/>
        <v>2001</v>
      </c>
    </row>
    <row r="752" spans="1:31" x14ac:dyDescent="0.25">
      <c r="A752" s="7">
        <v>749</v>
      </c>
      <c r="B752" s="8">
        <v>37051</v>
      </c>
      <c r="C752" t="s">
        <v>3</v>
      </c>
      <c r="D752" t="s">
        <v>313</v>
      </c>
      <c r="E752" t="s">
        <v>9</v>
      </c>
      <c r="F752" t="s">
        <v>47</v>
      </c>
      <c r="G752" t="s">
        <v>14</v>
      </c>
      <c r="H752" s="135" t="s">
        <v>1516</v>
      </c>
      <c r="I752" t="s">
        <v>1455</v>
      </c>
      <c r="J752" s="20">
        <v>12</v>
      </c>
      <c r="K752" s="20" t="s">
        <v>9</v>
      </c>
      <c r="L752" t="s">
        <v>1464</v>
      </c>
      <c r="M752" s="20">
        <v>1.32</v>
      </c>
      <c r="N752" s="20">
        <v>2.1799999999999997</v>
      </c>
      <c r="AE752">
        <f t="shared" si="11"/>
        <v>2001</v>
      </c>
    </row>
    <row r="753" spans="1:31" x14ac:dyDescent="0.25">
      <c r="A753" s="7">
        <v>750</v>
      </c>
      <c r="B753" s="8">
        <v>37051</v>
      </c>
      <c r="C753" t="s">
        <v>3</v>
      </c>
      <c r="D753" t="s">
        <v>312</v>
      </c>
      <c r="E753" t="s">
        <v>9</v>
      </c>
      <c r="F753" t="s">
        <v>169</v>
      </c>
      <c r="G753" t="s">
        <v>14</v>
      </c>
      <c r="H753" s="135" t="s">
        <v>1507</v>
      </c>
      <c r="I753" t="s">
        <v>1454</v>
      </c>
      <c r="J753" s="20">
        <v>20</v>
      </c>
      <c r="K753" s="20" t="s">
        <v>1465</v>
      </c>
      <c r="L753" t="s">
        <v>1466</v>
      </c>
      <c r="M753" s="20">
        <v>5</v>
      </c>
      <c r="N753" s="20">
        <v>5</v>
      </c>
      <c r="AE753">
        <f t="shared" si="11"/>
        <v>2001</v>
      </c>
    </row>
    <row r="754" spans="1:31" x14ac:dyDescent="0.25">
      <c r="A754" s="7">
        <v>751</v>
      </c>
      <c r="B754" s="8">
        <v>37051</v>
      </c>
      <c r="C754" t="s">
        <v>3</v>
      </c>
      <c r="D754" t="s">
        <v>236</v>
      </c>
      <c r="E754" t="s">
        <v>9</v>
      </c>
      <c r="F754" t="s">
        <v>170</v>
      </c>
      <c r="G754" t="s">
        <v>65</v>
      </c>
      <c r="H754" s="135" t="s">
        <v>1511</v>
      </c>
      <c r="I754" t="s">
        <v>1454</v>
      </c>
      <c r="J754" s="20">
        <v>18</v>
      </c>
      <c r="K754" s="20" t="s">
        <v>3</v>
      </c>
      <c r="L754" t="s">
        <v>1464</v>
      </c>
      <c r="M754" s="20">
        <v>6.04</v>
      </c>
      <c r="N754" s="20">
        <v>3.96</v>
      </c>
      <c r="AE754">
        <f t="shared" si="11"/>
        <v>2001</v>
      </c>
    </row>
    <row r="755" spans="1:31" x14ac:dyDescent="0.25">
      <c r="A755" s="7">
        <v>752</v>
      </c>
      <c r="B755" s="8">
        <v>37051</v>
      </c>
      <c r="C755" t="s">
        <v>3</v>
      </c>
      <c r="D755" t="s">
        <v>77</v>
      </c>
      <c r="E755" t="s">
        <v>9</v>
      </c>
      <c r="F755" t="s">
        <v>270</v>
      </c>
      <c r="G755" t="s">
        <v>65</v>
      </c>
      <c r="H755" s="135" t="s">
        <v>1496</v>
      </c>
      <c r="I755" t="s">
        <v>1454</v>
      </c>
      <c r="J755" s="20">
        <v>90</v>
      </c>
      <c r="K755" s="20" t="s">
        <v>3</v>
      </c>
      <c r="L755" t="s">
        <v>1464</v>
      </c>
      <c r="M755" s="20">
        <v>26.2</v>
      </c>
      <c r="N755" s="20">
        <v>19.8</v>
      </c>
      <c r="AE755">
        <f t="shared" si="11"/>
        <v>2001</v>
      </c>
    </row>
    <row r="756" spans="1:31" x14ac:dyDescent="0.25">
      <c r="A756" s="7">
        <v>753</v>
      </c>
      <c r="B756" s="8">
        <v>37053</v>
      </c>
      <c r="C756" t="s">
        <v>3</v>
      </c>
      <c r="D756" t="s">
        <v>273</v>
      </c>
      <c r="E756" t="s">
        <v>9</v>
      </c>
      <c r="F756" t="s">
        <v>170</v>
      </c>
      <c r="G756" t="s">
        <v>14</v>
      </c>
      <c r="H756" s="135" t="s">
        <v>1489</v>
      </c>
      <c r="I756" t="s">
        <v>1454</v>
      </c>
      <c r="J756" s="20">
        <v>12</v>
      </c>
      <c r="K756" s="20" t="s">
        <v>3</v>
      </c>
      <c r="L756" t="s">
        <v>1464</v>
      </c>
      <c r="M756" s="20">
        <v>4.3599999999999994</v>
      </c>
      <c r="N756" s="20">
        <v>2.64</v>
      </c>
      <c r="AE756">
        <f t="shared" si="11"/>
        <v>2001</v>
      </c>
    </row>
    <row r="757" spans="1:31" x14ac:dyDescent="0.25">
      <c r="A757" s="7">
        <v>754</v>
      </c>
      <c r="B757" s="8">
        <v>37053</v>
      </c>
      <c r="C757" t="s">
        <v>3</v>
      </c>
      <c r="D757" t="s">
        <v>49</v>
      </c>
      <c r="E757" t="s">
        <v>9</v>
      </c>
      <c r="F757" t="s">
        <v>55</v>
      </c>
      <c r="G757" t="s">
        <v>14</v>
      </c>
      <c r="H757" s="135" t="s">
        <v>1507</v>
      </c>
      <c r="I757" t="s">
        <v>1454</v>
      </c>
      <c r="J757" s="20">
        <v>24</v>
      </c>
      <c r="K757" s="20" t="s">
        <v>3</v>
      </c>
      <c r="L757" t="s">
        <v>1464</v>
      </c>
      <c r="M757" s="20">
        <v>7.72</v>
      </c>
      <c r="N757" s="20">
        <v>5.28</v>
      </c>
      <c r="AE757">
        <f t="shared" si="11"/>
        <v>2001</v>
      </c>
    </row>
    <row r="758" spans="1:31" x14ac:dyDescent="0.25">
      <c r="A758" s="7">
        <v>755</v>
      </c>
      <c r="B758" s="8">
        <v>37053</v>
      </c>
      <c r="C758" t="s">
        <v>3</v>
      </c>
      <c r="D758" t="s">
        <v>251</v>
      </c>
      <c r="E758" t="s">
        <v>9</v>
      </c>
      <c r="F758" t="s">
        <v>309</v>
      </c>
      <c r="G758" t="s">
        <v>14</v>
      </c>
      <c r="H758" s="135" t="s">
        <v>1507</v>
      </c>
      <c r="I758" t="s">
        <v>1454</v>
      </c>
      <c r="J758" s="20">
        <v>149</v>
      </c>
      <c r="K758" s="20" t="s">
        <v>1465</v>
      </c>
      <c r="L758" t="s">
        <v>1466</v>
      </c>
      <c r="M758" s="20">
        <v>37.25</v>
      </c>
      <c r="N758" s="20">
        <v>37.25</v>
      </c>
      <c r="AE758">
        <f t="shared" si="11"/>
        <v>2001</v>
      </c>
    </row>
    <row r="759" spans="1:31" x14ac:dyDescent="0.25">
      <c r="A759" s="7">
        <v>756</v>
      </c>
      <c r="B759" s="8">
        <v>37053</v>
      </c>
      <c r="C759" t="s">
        <v>3</v>
      </c>
      <c r="D759" t="s">
        <v>226</v>
      </c>
      <c r="E759" t="s">
        <v>9</v>
      </c>
      <c r="F759" t="s">
        <v>55</v>
      </c>
      <c r="G759" t="s">
        <v>65</v>
      </c>
      <c r="H759" s="135" t="s">
        <v>1496</v>
      </c>
      <c r="I759" t="s">
        <v>1454</v>
      </c>
      <c r="J759" s="20">
        <v>90</v>
      </c>
      <c r="K759" s="20" t="s">
        <v>3</v>
      </c>
      <c r="L759" t="s">
        <v>1463</v>
      </c>
      <c r="M759" s="20">
        <v>24.4</v>
      </c>
      <c r="N759" s="20">
        <v>21.6</v>
      </c>
      <c r="AE759">
        <f t="shared" si="11"/>
        <v>2001</v>
      </c>
    </row>
    <row r="760" spans="1:31" x14ac:dyDescent="0.25">
      <c r="A760" s="7">
        <v>757</v>
      </c>
      <c r="B760" s="8">
        <v>37054</v>
      </c>
      <c r="C760" t="s">
        <v>3</v>
      </c>
      <c r="D760" t="s">
        <v>312</v>
      </c>
      <c r="E760" t="s">
        <v>9</v>
      </c>
      <c r="F760" t="s">
        <v>34</v>
      </c>
      <c r="G760" t="s">
        <v>17</v>
      </c>
      <c r="H760" s="135" t="s">
        <v>1504</v>
      </c>
      <c r="I760" t="s">
        <v>1455</v>
      </c>
      <c r="J760" s="20">
        <v>12</v>
      </c>
      <c r="K760" s="20" t="s">
        <v>9</v>
      </c>
      <c r="L760" t="s">
        <v>1464</v>
      </c>
      <c r="M760" s="20">
        <v>1.32</v>
      </c>
      <c r="N760" s="20">
        <v>2.1799999999999997</v>
      </c>
      <c r="AE760">
        <f t="shared" si="11"/>
        <v>2001</v>
      </c>
    </row>
    <row r="761" spans="1:31" x14ac:dyDescent="0.25">
      <c r="A761" s="7">
        <v>758</v>
      </c>
      <c r="B761" s="8">
        <v>37054</v>
      </c>
      <c r="C761" t="s">
        <v>3</v>
      </c>
      <c r="D761" t="s">
        <v>312</v>
      </c>
      <c r="E761" t="s">
        <v>9</v>
      </c>
      <c r="F761" t="s">
        <v>202</v>
      </c>
      <c r="G761" t="s">
        <v>14</v>
      </c>
      <c r="H761" s="135" t="s">
        <v>1516</v>
      </c>
      <c r="I761" t="s">
        <v>1455</v>
      </c>
      <c r="J761" s="20">
        <v>12</v>
      </c>
      <c r="K761" s="20" t="s">
        <v>9</v>
      </c>
      <c r="L761" t="s">
        <v>1464</v>
      </c>
      <c r="M761" s="20">
        <v>1.32</v>
      </c>
      <c r="N761" s="20">
        <v>2.1799999999999997</v>
      </c>
      <c r="AE761">
        <f t="shared" si="11"/>
        <v>2001</v>
      </c>
    </row>
    <row r="762" spans="1:31" x14ac:dyDescent="0.25">
      <c r="A762" s="7">
        <v>759</v>
      </c>
      <c r="B762" s="8">
        <v>37054</v>
      </c>
      <c r="C762" t="s">
        <v>3</v>
      </c>
      <c r="D762" t="s">
        <v>312</v>
      </c>
      <c r="E762" t="s">
        <v>9</v>
      </c>
      <c r="F762" t="s">
        <v>307</v>
      </c>
      <c r="G762" t="s">
        <v>14</v>
      </c>
      <c r="H762" s="135" t="s">
        <v>1507</v>
      </c>
      <c r="I762" t="s">
        <v>1454</v>
      </c>
      <c r="J762" s="20">
        <v>20</v>
      </c>
      <c r="K762" s="20" t="s">
        <v>1465</v>
      </c>
      <c r="L762" t="s">
        <v>1466</v>
      </c>
      <c r="M762" s="20">
        <v>5</v>
      </c>
      <c r="N762" s="20">
        <v>5</v>
      </c>
      <c r="AE762">
        <f t="shared" si="11"/>
        <v>2001</v>
      </c>
    </row>
    <row r="763" spans="1:31" x14ac:dyDescent="0.25">
      <c r="A763" s="7">
        <v>760</v>
      </c>
      <c r="B763" s="8">
        <v>37054</v>
      </c>
      <c r="C763" t="s">
        <v>3</v>
      </c>
      <c r="D763" t="s">
        <v>273</v>
      </c>
      <c r="E763" t="s">
        <v>9</v>
      </c>
      <c r="F763" t="s">
        <v>307</v>
      </c>
      <c r="G763" t="s">
        <v>65</v>
      </c>
      <c r="H763" s="135" t="s">
        <v>1519</v>
      </c>
      <c r="I763" t="s">
        <v>1454</v>
      </c>
      <c r="J763" s="20">
        <v>6</v>
      </c>
      <c r="K763" s="20" t="s">
        <v>1465</v>
      </c>
      <c r="L763" t="s">
        <v>1466</v>
      </c>
      <c r="M763" s="20">
        <v>1.5</v>
      </c>
      <c r="N763" s="20">
        <v>1.5</v>
      </c>
      <c r="AE763">
        <f t="shared" si="11"/>
        <v>2001</v>
      </c>
    </row>
    <row r="764" spans="1:31" x14ac:dyDescent="0.25">
      <c r="A764" s="7">
        <v>761</v>
      </c>
      <c r="B764" s="8">
        <v>37054</v>
      </c>
      <c r="C764" t="s">
        <v>3</v>
      </c>
      <c r="D764" t="s">
        <v>312</v>
      </c>
      <c r="E764" t="s">
        <v>9</v>
      </c>
      <c r="F764" t="s">
        <v>309</v>
      </c>
      <c r="G764" t="s">
        <v>24</v>
      </c>
      <c r="H764" s="135" t="s">
        <v>1544</v>
      </c>
      <c r="I764" t="s">
        <v>1454</v>
      </c>
      <c r="J764" s="20">
        <v>34</v>
      </c>
      <c r="K764" s="20" t="s">
        <v>9</v>
      </c>
      <c r="L764" t="s">
        <v>1464</v>
      </c>
      <c r="M764" s="20">
        <v>7.48</v>
      </c>
      <c r="N764" s="20">
        <v>10.52</v>
      </c>
      <c r="AE764">
        <f t="shared" si="11"/>
        <v>2001</v>
      </c>
    </row>
    <row r="765" spans="1:31" x14ac:dyDescent="0.25">
      <c r="A765" s="7">
        <v>762</v>
      </c>
      <c r="B765" s="8">
        <v>37054</v>
      </c>
      <c r="C765" t="s">
        <v>3</v>
      </c>
      <c r="D765" t="s">
        <v>273</v>
      </c>
      <c r="E765" t="s">
        <v>9</v>
      </c>
      <c r="F765" t="s">
        <v>314</v>
      </c>
      <c r="G765" t="s">
        <v>24</v>
      </c>
      <c r="H765" s="135" t="s">
        <v>1525</v>
      </c>
      <c r="I765" t="s">
        <v>1454</v>
      </c>
      <c r="J765" s="20">
        <v>31</v>
      </c>
      <c r="K765" s="20" t="s">
        <v>9</v>
      </c>
      <c r="L765" t="s">
        <v>1464</v>
      </c>
      <c r="M765" s="20">
        <v>6.82</v>
      </c>
      <c r="N765" s="20">
        <v>9.68</v>
      </c>
      <c r="AE765">
        <f t="shared" si="11"/>
        <v>2001</v>
      </c>
    </row>
    <row r="766" spans="1:31" x14ac:dyDescent="0.25">
      <c r="A766" s="7">
        <v>763</v>
      </c>
      <c r="B766" s="8">
        <v>37055</v>
      </c>
      <c r="C766" t="s">
        <v>3</v>
      </c>
      <c r="D766" t="s">
        <v>315</v>
      </c>
      <c r="E766" t="s">
        <v>9</v>
      </c>
      <c r="F766" t="s">
        <v>55</v>
      </c>
      <c r="G766" t="s">
        <v>11</v>
      </c>
      <c r="H766" s="135" t="s">
        <v>1505</v>
      </c>
      <c r="I766" t="s">
        <v>1455</v>
      </c>
      <c r="J766" s="20">
        <v>38</v>
      </c>
      <c r="K766" s="20" t="s">
        <v>9</v>
      </c>
      <c r="L766" t="s">
        <v>1463</v>
      </c>
      <c r="M766" s="20">
        <v>4.5599999999999996</v>
      </c>
      <c r="N766" s="20">
        <v>5.44</v>
      </c>
      <c r="AE766">
        <f t="shared" si="11"/>
        <v>2001</v>
      </c>
    </row>
    <row r="767" spans="1:31" x14ac:dyDescent="0.25">
      <c r="A767" s="7">
        <v>764</v>
      </c>
      <c r="B767" s="8">
        <v>37055</v>
      </c>
      <c r="C767" t="s">
        <v>3</v>
      </c>
      <c r="D767" t="s">
        <v>251</v>
      </c>
      <c r="E767" t="s">
        <v>9</v>
      </c>
      <c r="F767" t="s">
        <v>306</v>
      </c>
      <c r="G767" t="s">
        <v>14</v>
      </c>
      <c r="H767" s="135" t="s">
        <v>1516</v>
      </c>
      <c r="I767" t="s">
        <v>1454</v>
      </c>
      <c r="J767" s="20">
        <v>12</v>
      </c>
      <c r="K767" s="20" t="s">
        <v>9</v>
      </c>
      <c r="L767" t="s">
        <v>1464</v>
      </c>
      <c r="M767" s="20">
        <v>2.64</v>
      </c>
      <c r="N767" s="20">
        <v>4.3599999999999994</v>
      </c>
      <c r="AE767">
        <f t="shared" si="11"/>
        <v>2001</v>
      </c>
    </row>
    <row r="768" spans="1:31" x14ac:dyDescent="0.25">
      <c r="A768" s="7">
        <v>765</v>
      </c>
      <c r="B768" s="8">
        <v>37055</v>
      </c>
      <c r="C768" t="s">
        <v>3</v>
      </c>
      <c r="D768" t="s">
        <v>251</v>
      </c>
      <c r="E768" t="s">
        <v>9</v>
      </c>
      <c r="F768" t="s">
        <v>258</v>
      </c>
      <c r="G768" t="s">
        <v>65</v>
      </c>
      <c r="H768" s="135" t="s">
        <v>1558</v>
      </c>
      <c r="I768" t="s">
        <v>1454</v>
      </c>
      <c r="J768" s="20">
        <v>18</v>
      </c>
      <c r="K768" s="20" t="s">
        <v>1465</v>
      </c>
      <c r="L768" t="s">
        <v>1466</v>
      </c>
      <c r="M768" s="20">
        <v>4.5</v>
      </c>
      <c r="N768" s="20">
        <v>4.5</v>
      </c>
      <c r="AE768">
        <f t="shared" si="11"/>
        <v>2001</v>
      </c>
    </row>
    <row r="769" spans="1:31" x14ac:dyDescent="0.25">
      <c r="A769" s="7">
        <v>766</v>
      </c>
      <c r="B769" s="8">
        <v>37055</v>
      </c>
      <c r="C769" t="s">
        <v>3</v>
      </c>
      <c r="D769" t="s">
        <v>289</v>
      </c>
      <c r="E769" t="s">
        <v>9</v>
      </c>
      <c r="F769" t="s">
        <v>309</v>
      </c>
      <c r="G769" t="s">
        <v>24</v>
      </c>
      <c r="H769" s="135" t="s">
        <v>1544</v>
      </c>
      <c r="I769" t="s">
        <v>1454</v>
      </c>
      <c r="J769" s="20">
        <v>38</v>
      </c>
      <c r="K769" s="20" t="s">
        <v>3</v>
      </c>
      <c r="L769" t="s">
        <v>1464</v>
      </c>
      <c r="M769" s="20">
        <v>11.64</v>
      </c>
      <c r="N769" s="20">
        <v>8.36</v>
      </c>
      <c r="AE769">
        <f t="shared" si="11"/>
        <v>2001</v>
      </c>
    </row>
    <row r="770" spans="1:31" x14ac:dyDescent="0.25">
      <c r="A770" s="7">
        <v>767</v>
      </c>
      <c r="B770" s="8">
        <v>37056</v>
      </c>
      <c r="C770" t="s">
        <v>3</v>
      </c>
      <c r="D770" t="s">
        <v>51</v>
      </c>
      <c r="E770" t="s">
        <v>9</v>
      </c>
      <c r="F770" t="s">
        <v>131</v>
      </c>
      <c r="G770" t="s">
        <v>11</v>
      </c>
      <c r="H770" s="135" t="s">
        <v>1509</v>
      </c>
      <c r="I770" t="s">
        <v>1454</v>
      </c>
      <c r="J770" s="20">
        <v>48</v>
      </c>
      <c r="K770" s="20" t="s">
        <v>1465</v>
      </c>
      <c r="L770" t="s">
        <v>1466</v>
      </c>
      <c r="M770" s="20">
        <v>12</v>
      </c>
      <c r="N770" s="20">
        <v>12</v>
      </c>
      <c r="AE770">
        <f t="shared" si="11"/>
        <v>2001</v>
      </c>
    </row>
    <row r="771" spans="1:31" x14ac:dyDescent="0.25">
      <c r="A771" s="7">
        <v>768</v>
      </c>
      <c r="B771" s="8">
        <v>37056</v>
      </c>
      <c r="C771" t="s">
        <v>3</v>
      </c>
      <c r="D771" t="s">
        <v>315</v>
      </c>
      <c r="E771" t="s">
        <v>9</v>
      </c>
      <c r="F771" t="s">
        <v>266</v>
      </c>
      <c r="G771" t="s">
        <v>11</v>
      </c>
      <c r="H771" s="135" t="s">
        <v>1509</v>
      </c>
      <c r="I771" t="s">
        <v>1455</v>
      </c>
      <c r="J771" s="20">
        <v>25</v>
      </c>
      <c r="K771" s="20" t="s">
        <v>9</v>
      </c>
      <c r="L771" t="s">
        <v>1464</v>
      </c>
      <c r="M771" s="20">
        <v>2.75</v>
      </c>
      <c r="N771" s="20">
        <v>4</v>
      </c>
      <c r="AE771">
        <f t="shared" si="11"/>
        <v>2001</v>
      </c>
    </row>
    <row r="772" spans="1:31" x14ac:dyDescent="0.25">
      <c r="A772" s="7">
        <v>769</v>
      </c>
      <c r="B772" s="8">
        <v>37056</v>
      </c>
      <c r="C772" t="s">
        <v>3</v>
      </c>
      <c r="D772" t="s">
        <v>25</v>
      </c>
      <c r="E772" t="s">
        <v>9</v>
      </c>
      <c r="F772" t="s">
        <v>16</v>
      </c>
      <c r="G772" t="s">
        <v>65</v>
      </c>
      <c r="H772" s="135" t="s">
        <v>1535</v>
      </c>
      <c r="I772" t="s">
        <v>1454</v>
      </c>
      <c r="J772" s="20">
        <v>7</v>
      </c>
      <c r="K772" s="20" t="s">
        <v>3</v>
      </c>
      <c r="L772" t="s">
        <v>1464</v>
      </c>
      <c r="M772" s="20">
        <v>2.96</v>
      </c>
      <c r="N772" s="20">
        <v>1.54</v>
      </c>
      <c r="AE772">
        <f t="shared" ref="AE772:AE835" si="12">YEAR(B772)</f>
        <v>2001</v>
      </c>
    </row>
    <row r="773" spans="1:31" x14ac:dyDescent="0.25">
      <c r="A773" s="7">
        <v>770</v>
      </c>
      <c r="B773" s="8">
        <v>37057</v>
      </c>
      <c r="C773" t="s">
        <v>3</v>
      </c>
      <c r="D773" t="s">
        <v>192</v>
      </c>
      <c r="E773" t="s">
        <v>9</v>
      </c>
      <c r="F773" t="s">
        <v>134</v>
      </c>
      <c r="G773" t="s">
        <v>14</v>
      </c>
      <c r="H773" s="135" t="s">
        <v>1496</v>
      </c>
      <c r="I773" t="s">
        <v>1456</v>
      </c>
      <c r="J773" s="20">
        <v>65</v>
      </c>
      <c r="K773" s="20" t="s">
        <v>1465</v>
      </c>
      <c r="L773" t="s">
        <v>1466</v>
      </c>
      <c r="M773" s="20">
        <v>16.25</v>
      </c>
      <c r="N773" s="20">
        <v>16.25</v>
      </c>
      <c r="O773" t="s">
        <v>9</v>
      </c>
      <c r="P773" s="13" t="s">
        <v>258</v>
      </c>
      <c r="Q773" t="s">
        <v>9</v>
      </c>
      <c r="R773" t="s">
        <v>266</v>
      </c>
      <c r="S773" t="s">
        <v>9</v>
      </c>
      <c r="T773" t="s">
        <v>240</v>
      </c>
      <c r="U773" t="s">
        <v>1465</v>
      </c>
      <c r="W773" t="s">
        <v>1465</v>
      </c>
      <c r="Y773" t="s">
        <v>1465</v>
      </c>
      <c r="AA773" t="s">
        <v>1465</v>
      </c>
      <c r="AC773" t="s">
        <v>1465</v>
      </c>
      <c r="AE773">
        <f t="shared" si="12"/>
        <v>2001</v>
      </c>
    </row>
    <row r="774" spans="1:31" x14ac:dyDescent="0.25">
      <c r="A774" s="7">
        <v>771</v>
      </c>
      <c r="B774" s="8">
        <v>37060</v>
      </c>
      <c r="C774" t="s">
        <v>3</v>
      </c>
      <c r="D774" t="s">
        <v>77</v>
      </c>
      <c r="E774" t="s">
        <v>9</v>
      </c>
      <c r="F774" t="s">
        <v>30</v>
      </c>
      <c r="G774" t="s">
        <v>11</v>
      </c>
      <c r="H774" s="135" t="s">
        <v>1509</v>
      </c>
      <c r="I774" t="s">
        <v>1454</v>
      </c>
      <c r="J774" s="20">
        <v>82</v>
      </c>
      <c r="K774" s="20" t="s">
        <v>3</v>
      </c>
      <c r="L774" t="s">
        <v>1464</v>
      </c>
      <c r="M774" s="20">
        <v>23.96</v>
      </c>
      <c r="N774" s="20">
        <v>18.04</v>
      </c>
      <c r="AE774">
        <f t="shared" si="12"/>
        <v>2001</v>
      </c>
    </row>
    <row r="775" spans="1:31" x14ac:dyDescent="0.25">
      <c r="A775" s="7">
        <v>772</v>
      </c>
      <c r="B775" s="8">
        <v>37060</v>
      </c>
      <c r="C775" t="s">
        <v>3</v>
      </c>
      <c r="D775" t="s">
        <v>312</v>
      </c>
      <c r="E775" t="s">
        <v>9</v>
      </c>
      <c r="F775" t="s">
        <v>60</v>
      </c>
      <c r="G775" t="s">
        <v>14</v>
      </c>
      <c r="H775" s="135" t="s">
        <v>1507</v>
      </c>
      <c r="I775" t="s">
        <v>1454</v>
      </c>
      <c r="J775" s="20">
        <v>20</v>
      </c>
      <c r="K775" s="20" t="s">
        <v>1465</v>
      </c>
      <c r="L775" t="s">
        <v>1466</v>
      </c>
      <c r="M775" s="20">
        <v>5</v>
      </c>
      <c r="N775" s="20">
        <v>5</v>
      </c>
      <c r="AE775">
        <f t="shared" si="12"/>
        <v>2001</v>
      </c>
    </row>
    <row r="776" spans="1:31" x14ac:dyDescent="0.25">
      <c r="A776" s="7">
        <v>773</v>
      </c>
      <c r="B776" s="8">
        <v>37060</v>
      </c>
      <c r="C776" t="s">
        <v>3</v>
      </c>
      <c r="D776" t="s">
        <v>151</v>
      </c>
      <c r="E776" t="s">
        <v>9</v>
      </c>
      <c r="F776" t="s">
        <v>238</v>
      </c>
      <c r="G776" t="s">
        <v>65</v>
      </c>
      <c r="H776" s="135" t="s">
        <v>1496</v>
      </c>
      <c r="I776" t="s">
        <v>1454</v>
      </c>
      <c r="J776" s="20">
        <v>22</v>
      </c>
      <c r="K776" s="20" t="s">
        <v>3</v>
      </c>
      <c r="L776" t="s">
        <v>1464</v>
      </c>
      <c r="M776" s="20">
        <v>7.16</v>
      </c>
      <c r="N776" s="20">
        <v>4.84</v>
      </c>
      <c r="AE776">
        <f t="shared" si="12"/>
        <v>2001</v>
      </c>
    </row>
    <row r="777" spans="1:31" x14ac:dyDescent="0.25">
      <c r="A777" s="7">
        <v>774</v>
      </c>
      <c r="B777" s="8">
        <v>37060</v>
      </c>
      <c r="C777" t="s">
        <v>3</v>
      </c>
      <c r="D777" t="s">
        <v>250</v>
      </c>
      <c r="E777" t="s">
        <v>9</v>
      </c>
      <c r="F777" t="s">
        <v>285</v>
      </c>
      <c r="G777" t="s">
        <v>24</v>
      </c>
      <c r="H777" s="135" t="s">
        <v>1495</v>
      </c>
      <c r="I777" t="s">
        <v>1454</v>
      </c>
      <c r="J777" s="20">
        <v>18</v>
      </c>
      <c r="K777" s="20" t="s">
        <v>9</v>
      </c>
      <c r="L777" t="s">
        <v>1464</v>
      </c>
      <c r="M777" s="20">
        <v>3.96</v>
      </c>
      <c r="N777" s="20">
        <v>6.04</v>
      </c>
      <c r="AE777">
        <f t="shared" si="12"/>
        <v>2001</v>
      </c>
    </row>
    <row r="778" spans="1:31" x14ac:dyDescent="0.25">
      <c r="A778" s="7">
        <v>775</v>
      </c>
      <c r="B778" s="8">
        <v>37061</v>
      </c>
      <c r="C778" t="s">
        <v>3</v>
      </c>
      <c r="D778" t="s">
        <v>315</v>
      </c>
      <c r="E778" t="s">
        <v>9</v>
      </c>
      <c r="F778" t="s">
        <v>118</v>
      </c>
      <c r="G778" t="s">
        <v>24</v>
      </c>
      <c r="H778" s="135" t="s">
        <v>1493</v>
      </c>
      <c r="I778" t="s">
        <v>1455</v>
      </c>
      <c r="J778" s="20">
        <v>36</v>
      </c>
      <c r="K778" s="20" t="s">
        <v>9</v>
      </c>
      <c r="L778" t="s">
        <v>1464</v>
      </c>
      <c r="M778" s="20">
        <v>3.96</v>
      </c>
      <c r="N778" s="20">
        <v>5.54</v>
      </c>
      <c r="AE778">
        <f t="shared" si="12"/>
        <v>2001</v>
      </c>
    </row>
    <row r="779" spans="1:31" x14ac:dyDescent="0.25">
      <c r="A779" s="7">
        <v>776</v>
      </c>
      <c r="B779" s="8">
        <v>37062</v>
      </c>
      <c r="C779" t="s">
        <v>3</v>
      </c>
      <c r="D779" t="s">
        <v>178</v>
      </c>
      <c r="E779" t="s">
        <v>9</v>
      </c>
      <c r="F779" t="s">
        <v>179</v>
      </c>
      <c r="G779" t="s">
        <v>17</v>
      </c>
      <c r="H779" s="135" t="s">
        <v>1500</v>
      </c>
      <c r="I779" t="s">
        <v>1454</v>
      </c>
      <c r="J779" s="20">
        <v>49</v>
      </c>
      <c r="K779" s="20" t="s">
        <v>3</v>
      </c>
      <c r="L779" t="s">
        <v>1464</v>
      </c>
      <c r="M779" s="20">
        <v>14.72</v>
      </c>
      <c r="N779" s="20">
        <v>10.78</v>
      </c>
      <c r="AE779">
        <f t="shared" si="12"/>
        <v>2001</v>
      </c>
    </row>
    <row r="780" spans="1:31" x14ac:dyDescent="0.25">
      <c r="A780" s="7">
        <v>777</v>
      </c>
      <c r="B780" s="8">
        <v>37062</v>
      </c>
      <c r="C780" t="s">
        <v>3</v>
      </c>
      <c r="D780" t="s">
        <v>315</v>
      </c>
      <c r="E780" t="s">
        <v>9</v>
      </c>
      <c r="F780" t="s">
        <v>60</v>
      </c>
      <c r="G780" t="s">
        <v>14</v>
      </c>
      <c r="H780" s="135" t="s">
        <v>1507</v>
      </c>
      <c r="I780" t="s">
        <v>1455</v>
      </c>
      <c r="J780" s="20">
        <v>35</v>
      </c>
      <c r="K780" s="20" t="s">
        <v>9</v>
      </c>
      <c r="L780" t="s">
        <v>1464</v>
      </c>
      <c r="M780" s="20">
        <v>3.85</v>
      </c>
      <c r="N780" s="20">
        <v>5.4</v>
      </c>
      <c r="AE780">
        <f t="shared" si="12"/>
        <v>2001</v>
      </c>
    </row>
    <row r="781" spans="1:31" x14ac:dyDescent="0.25">
      <c r="A781" s="7">
        <v>778</v>
      </c>
      <c r="B781" s="8">
        <v>37063</v>
      </c>
      <c r="C781" t="s">
        <v>3</v>
      </c>
      <c r="D781" t="s">
        <v>226</v>
      </c>
      <c r="E781" t="s">
        <v>9</v>
      </c>
      <c r="F781" t="s">
        <v>266</v>
      </c>
      <c r="G781" t="s">
        <v>17</v>
      </c>
      <c r="H781" s="135" t="s">
        <v>1500</v>
      </c>
      <c r="I781" t="s">
        <v>1454</v>
      </c>
      <c r="J781" s="20">
        <v>42</v>
      </c>
      <c r="K781" s="20" t="s">
        <v>3</v>
      </c>
      <c r="L781" t="s">
        <v>1464</v>
      </c>
      <c r="M781" s="20">
        <v>12.76</v>
      </c>
      <c r="N781" s="20">
        <v>9.24</v>
      </c>
      <c r="AE781">
        <f t="shared" si="12"/>
        <v>2001</v>
      </c>
    </row>
    <row r="782" spans="1:31" x14ac:dyDescent="0.25">
      <c r="A782" s="7">
        <v>779</v>
      </c>
      <c r="B782" s="8">
        <v>37063</v>
      </c>
      <c r="C782" t="s">
        <v>3</v>
      </c>
      <c r="D782" t="s">
        <v>29</v>
      </c>
      <c r="E782" t="s">
        <v>9</v>
      </c>
      <c r="F782" t="s">
        <v>266</v>
      </c>
      <c r="G782" t="s">
        <v>17</v>
      </c>
      <c r="H782" s="135" t="s">
        <v>1500</v>
      </c>
      <c r="I782" t="s">
        <v>1454</v>
      </c>
      <c r="J782" s="20">
        <v>49</v>
      </c>
      <c r="K782" s="20" t="s">
        <v>3</v>
      </c>
      <c r="L782" t="s">
        <v>1464</v>
      </c>
      <c r="M782" s="20">
        <v>14.72</v>
      </c>
      <c r="N782" s="20">
        <v>10.78</v>
      </c>
      <c r="AE782">
        <f t="shared" si="12"/>
        <v>2001</v>
      </c>
    </row>
    <row r="783" spans="1:31" x14ac:dyDescent="0.25">
      <c r="A783" s="7">
        <v>780</v>
      </c>
      <c r="B783" s="8">
        <v>37063</v>
      </c>
      <c r="C783" t="s">
        <v>3</v>
      </c>
      <c r="D783" t="s">
        <v>315</v>
      </c>
      <c r="E783" t="s">
        <v>9</v>
      </c>
      <c r="F783" t="s">
        <v>305</v>
      </c>
      <c r="G783" t="s">
        <v>17</v>
      </c>
      <c r="H783" s="135" t="s">
        <v>1500</v>
      </c>
      <c r="I783" t="s">
        <v>1455</v>
      </c>
      <c r="J783" s="20">
        <v>24</v>
      </c>
      <c r="K783" s="20" t="s">
        <v>3</v>
      </c>
      <c r="L783" t="s">
        <v>1464</v>
      </c>
      <c r="M783" s="20">
        <v>3.86</v>
      </c>
      <c r="N783" s="20">
        <v>2.64</v>
      </c>
      <c r="AE783">
        <f t="shared" si="12"/>
        <v>2001</v>
      </c>
    </row>
    <row r="784" spans="1:31" x14ac:dyDescent="0.25">
      <c r="A784" s="7">
        <v>781</v>
      </c>
      <c r="B784" s="8">
        <v>37063</v>
      </c>
      <c r="C784" t="s">
        <v>3</v>
      </c>
      <c r="D784" t="s">
        <v>32</v>
      </c>
      <c r="E784" t="s">
        <v>9</v>
      </c>
      <c r="F784" t="s">
        <v>10</v>
      </c>
      <c r="G784" t="s">
        <v>14</v>
      </c>
      <c r="H784" s="135" t="s">
        <v>1530</v>
      </c>
      <c r="I784" t="s">
        <v>1455</v>
      </c>
      <c r="J784" s="20">
        <v>7</v>
      </c>
      <c r="K784" s="20" t="s">
        <v>3</v>
      </c>
      <c r="L784" t="s">
        <v>1464</v>
      </c>
      <c r="M784" s="20">
        <v>1.48</v>
      </c>
      <c r="N784" s="20">
        <v>0.77</v>
      </c>
      <c r="AE784">
        <f t="shared" si="12"/>
        <v>2001</v>
      </c>
    </row>
    <row r="785" spans="1:31" x14ac:dyDescent="0.25">
      <c r="A785" s="7">
        <v>782</v>
      </c>
      <c r="B785" s="8">
        <v>37063</v>
      </c>
      <c r="C785" t="s">
        <v>3</v>
      </c>
      <c r="D785" t="s">
        <v>302</v>
      </c>
      <c r="E785" t="s">
        <v>9</v>
      </c>
      <c r="F785" t="s">
        <v>307</v>
      </c>
      <c r="G785" t="s">
        <v>14</v>
      </c>
      <c r="H785" s="135" t="s">
        <v>1517</v>
      </c>
      <c r="I785" t="s">
        <v>1454</v>
      </c>
      <c r="J785" s="20">
        <v>21</v>
      </c>
      <c r="K785" s="20" t="s">
        <v>3</v>
      </c>
      <c r="L785" t="s">
        <v>1464</v>
      </c>
      <c r="M785" s="20">
        <v>6.88</v>
      </c>
      <c r="N785" s="20">
        <v>4.62</v>
      </c>
      <c r="AE785">
        <f t="shared" si="12"/>
        <v>2001</v>
      </c>
    </row>
    <row r="786" spans="1:31" x14ac:dyDescent="0.25">
      <c r="A786" s="7">
        <v>783</v>
      </c>
      <c r="B786" s="8">
        <v>37063</v>
      </c>
      <c r="C786" t="s">
        <v>3</v>
      </c>
      <c r="D786" t="s">
        <v>278</v>
      </c>
      <c r="E786" t="s">
        <v>9</v>
      </c>
      <c r="F786" t="s">
        <v>311</v>
      </c>
      <c r="G786" t="s">
        <v>14</v>
      </c>
      <c r="H786" s="135" t="s">
        <v>1553</v>
      </c>
      <c r="I786" t="s">
        <v>1455</v>
      </c>
      <c r="J786" s="20">
        <v>26</v>
      </c>
      <c r="K786" s="20" t="s">
        <v>9</v>
      </c>
      <c r="L786" t="s">
        <v>1464</v>
      </c>
      <c r="M786" s="20">
        <v>2.86</v>
      </c>
      <c r="N786" s="20">
        <v>4.1400000000000006</v>
      </c>
      <c r="AE786">
        <f t="shared" si="12"/>
        <v>2001</v>
      </c>
    </row>
    <row r="787" spans="1:31" x14ac:dyDescent="0.25">
      <c r="A787" s="7">
        <v>784</v>
      </c>
      <c r="B787" s="8">
        <v>37063</v>
      </c>
      <c r="C787" t="s">
        <v>3</v>
      </c>
      <c r="D787" t="s">
        <v>10</v>
      </c>
      <c r="E787" t="s">
        <v>9</v>
      </c>
      <c r="F787" t="s">
        <v>119</v>
      </c>
      <c r="G787" t="s">
        <v>14</v>
      </c>
      <c r="H787" s="135" t="s">
        <v>1507</v>
      </c>
      <c r="I787" t="s">
        <v>1454</v>
      </c>
      <c r="J787" s="20">
        <v>49</v>
      </c>
      <c r="K787" s="20" t="s">
        <v>1465</v>
      </c>
      <c r="L787" t="s">
        <v>1466</v>
      </c>
      <c r="M787" s="20">
        <v>12.25</v>
      </c>
      <c r="N787" s="20">
        <v>12.25</v>
      </c>
      <c r="AE787">
        <f t="shared" si="12"/>
        <v>2001</v>
      </c>
    </row>
    <row r="788" spans="1:31" x14ac:dyDescent="0.25">
      <c r="A788" s="7">
        <v>785</v>
      </c>
      <c r="B788" s="8">
        <v>37063</v>
      </c>
      <c r="C788" t="s">
        <v>3</v>
      </c>
      <c r="D788" t="s">
        <v>25</v>
      </c>
      <c r="E788" t="s">
        <v>9</v>
      </c>
      <c r="F788" t="s">
        <v>26</v>
      </c>
      <c r="G788" t="s">
        <v>14</v>
      </c>
      <c r="H788" s="135" t="s">
        <v>1507</v>
      </c>
      <c r="I788" t="s">
        <v>1454</v>
      </c>
      <c r="J788" s="20">
        <v>118</v>
      </c>
      <c r="K788" s="20" t="s">
        <v>3</v>
      </c>
      <c r="L788" t="s">
        <v>1464</v>
      </c>
      <c r="M788" s="20">
        <v>34.04</v>
      </c>
      <c r="N788" s="20">
        <v>25.96</v>
      </c>
      <c r="AE788">
        <f t="shared" si="12"/>
        <v>2001</v>
      </c>
    </row>
    <row r="789" spans="1:31" x14ac:dyDescent="0.25">
      <c r="A789" s="7">
        <v>786</v>
      </c>
      <c r="B789" s="8">
        <v>37063</v>
      </c>
      <c r="C789" t="s">
        <v>3</v>
      </c>
      <c r="D789" t="s">
        <v>119</v>
      </c>
      <c r="E789" t="s">
        <v>9</v>
      </c>
      <c r="F789" t="s">
        <v>10</v>
      </c>
      <c r="G789" t="s">
        <v>14</v>
      </c>
      <c r="H789" s="135" t="s">
        <v>1507</v>
      </c>
      <c r="I789" t="s">
        <v>1454</v>
      </c>
      <c r="J789" s="20">
        <v>56</v>
      </c>
      <c r="K789" s="20" t="s">
        <v>3</v>
      </c>
      <c r="L789" t="s">
        <v>1464</v>
      </c>
      <c r="M789" s="20">
        <v>16.68</v>
      </c>
      <c r="N789" s="20">
        <v>12.32</v>
      </c>
      <c r="AE789">
        <f t="shared" si="12"/>
        <v>2001</v>
      </c>
    </row>
    <row r="790" spans="1:31" x14ac:dyDescent="0.25">
      <c r="A790" s="7">
        <v>787</v>
      </c>
      <c r="B790" s="8">
        <v>37063</v>
      </c>
      <c r="C790" t="s">
        <v>3</v>
      </c>
      <c r="D790" t="s">
        <v>165</v>
      </c>
      <c r="E790" t="s">
        <v>9</v>
      </c>
      <c r="F790" t="s">
        <v>210</v>
      </c>
      <c r="G790" t="s">
        <v>24</v>
      </c>
      <c r="H790" s="135" t="s">
        <v>1494</v>
      </c>
      <c r="I790" t="s">
        <v>1454</v>
      </c>
      <c r="J790" s="20">
        <v>32</v>
      </c>
      <c r="K790" s="20" t="s">
        <v>9</v>
      </c>
      <c r="L790" t="s">
        <v>1464</v>
      </c>
      <c r="M790" s="20">
        <v>7.04</v>
      </c>
      <c r="N790" s="20">
        <v>9.9600000000000009</v>
      </c>
      <c r="AE790">
        <f t="shared" si="12"/>
        <v>2001</v>
      </c>
    </row>
    <row r="791" spans="1:31" x14ac:dyDescent="0.25">
      <c r="A791" s="7">
        <v>788</v>
      </c>
      <c r="B791" s="8">
        <v>37064</v>
      </c>
      <c r="C791" t="s">
        <v>3</v>
      </c>
      <c r="D791" t="s">
        <v>315</v>
      </c>
      <c r="E791" t="s">
        <v>9</v>
      </c>
      <c r="F791" t="s">
        <v>305</v>
      </c>
      <c r="G791" t="s">
        <v>11</v>
      </c>
      <c r="H791" s="135" t="s">
        <v>1509</v>
      </c>
      <c r="I791" t="s">
        <v>1455</v>
      </c>
      <c r="J791" s="20">
        <v>40</v>
      </c>
      <c r="K791" s="20" t="s">
        <v>3</v>
      </c>
      <c r="L791" t="s">
        <v>1463</v>
      </c>
      <c r="M791" s="20">
        <v>5.7</v>
      </c>
      <c r="N791" s="20">
        <v>4.8</v>
      </c>
      <c r="AE791">
        <f t="shared" si="12"/>
        <v>2001</v>
      </c>
    </row>
    <row r="792" spans="1:31" x14ac:dyDescent="0.25">
      <c r="A792" s="7">
        <v>789</v>
      </c>
      <c r="B792" s="8">
        <v>37064</v>
      </c>
      <c r="C792" t="s">
        <v>3</v>
      </c>
      <c r="D792" t="s">
        <v>278</v>
      </c>
      <c r="E792" t="s">
        <v>9</v>
      </c>
      <c r="F792" t="s">
        <v>305</v>
      </c>
      <c r="G792" t="s">
        <v>14</v>
      </c>
      <c r="H792" s="135" t="s">
        <v>1501</v>
      </c>
      <c r="I792" t="s">
        <v>1454</v>
      </c>
      <c r="J792" s="20">
        <v>63</v>
      </c>
      <c r="K792" s="20" t="s">
        <v>9</v>
      </c>
      <c r="L792" t="s">
        <v>1464</v>
      </c>
      <c r="M792" s="20">
        <v>13.86</v>
      </c>
      <c r="N792" s="20">
        <v>18.64</v>
      </c>
      <c r="AE792">
        <f t="shared" si="12"/>
        <v>2001</v>
      </c>
    </row>
    <row r="793" spans="1:31" x14ac:dyDescent="0.25">
      <c r="A793" s="7">
        <v>790</v>
      </c>
      <c r="B793" s="8">
        <v>37064</v>
      </c>
      <c r="C793" t="s">
        <v>3</v>
      </c>
      <c r="D793" t="s">
        <v>69</v>
      </c>
      <c r="E793" t="s">
        <v>9</v>
      </c>
      <c r="F793" t="s">
        <v>242</v>
      </c>
      <c r="G793" t="s">
        <v>17</v>
      </c>
      <c r="H793" s="135" t="s">
        <v>1570</v>
      </c>
      <c r="I793" t="s">
        <v>1454</v>
      </c>
      <c r="J793" s="20">
        <v>5</v>
      </c>
      <c r="K793" s="20" t="s">
        <v>1465</v>
      </c>
      <c r="L793" t="s">
        <v>1466</v>
      </c>
      <c r="M793" s="20">
        <v>1.25</v>
      </c>
      <c r="N793" s="20">
        <v>1.25</v>
      </c>
      <c r="AE793">
        <f t="shared" si="12"/>
        <v>2001</v>
      </c>
    </row>
    <row r="794" spans="1:31" x14ac:dyDescent="0.25">
      <c r="A794" s="7">
        <v>791</v>
      </c>
      <c r="B794" s="8">
        <v>37064</v>
      </c>
      <c r="C794" t="s">
        <v>3</v>
      </c>
      <c r="D794" t="s">
        <v>163</v>
      </c>
      <c r="E794" t="s">
        <v>9</v>
      </c>
      <c r="F794" t="s">
        <v>221</v>
      </c>
      <c r="G794" t="s">
        <v>65</v>
      </c>
      <c r="H794" s="135" t="s">
        <v>1535</v>
      </c>
      <c r="I794" t="s">
        <v>1454</v>
      </c>
      <c r="J794" s="20">
        <v>12</v>
      </c>
      <c r="K794" s="20" t="s">
        <v>3</v>
      </c>
      <c r="L794" t="s">
        <v>1464</v>
      </c>
      <c r="M794" s="20">
        <v>4.3599999999999994</v>
      </c>
      <c r="N794" s="20">
        <v>2.64</v>
      </c>
      <c r="AE794">
        <f t="shared" si="12"/>
        <v>2001</v>
      </c>
    </row>
    <row r="795" spans="1:31" x14ac:dyDescent="0.25">
      <c r="A795" s="7">
        <v>792</v>
      </c>
      <c r="B795" s="8">
        <v>37064</v>
      </c>
      <c r="C795" t="s">
        <v>3</v>
      </c>
      <c r="D795" t="s">
        <v>316</v>
      </c>
      <c r="E795" t="s">
        <v>9</v>
      </c>
      <c r="F795" t="s">
        <v>258</v>
      </c>
      <c r="G795" t="s">
        <v>17</v>
      </c>
      <c r="H795" s="135" t="s">
        <v>1496</v>
      </c>
      <c r="I795" t="s">
        <v>1454</v>
      </c>
      <c r="J795" s="20">
        <v>81</v>
      </c>
      <c r="K795" s="20" t="s">
        <v>9</v>
      </c>
      <c r="L795" t="s">
        <v>1464</v>
      </c>
      <c r="M795" s="20">
        <v>17.82</v>
      </c>
      <c r="N795" s="20">
        <v>23.68</v>
      </c>
      <c r="AE795">
        <f t="shared" si="12"/>
        <v>2001</v>
      </c>
    </row>
    <row r="796" spans="1:31" x14ac:dyDescent="0.25">
      <c r="A796" s="7">
        <v>793</v>
      </c>
      <c r="B796" s="8">
        <v>37064</v>
      </c>
      <c r="C796" t="s">
        <v>3</v>
      </c>
      <c r="D796" t="s">
        <v>54</v>
      </c>
      <c r="E796" t="s">
        <v>9</v>
      </c>
      <c r="F796" t="s">
        <v>136</v>
      </c>
      <c r="G796" t="s">
        <v>24</v>
      </c>
      <c r="H796" s="135" t="s">
        <v>1497</v>
      </c>
      <c r="I796" t="s">
        <v>1455</v>
      </c>
      <c r="J796" s="20">
        <v>45</v>
      </c>
      <c r="K796" s="20" t="s">
        <v>9</v>
      </c>
      <c r="L796" t="s">
        <v>1464</v>
      </c>
      <c r="M796" s="20">
        <v>4.95</v>
      </c>
      <c r="N796" s="20">
        <v>6.8</v>
      </c>
      <c r="AE796">
        <f t="shared" si="12"/>
        <v>2001</v>
      </c>
    </row>
    <row r="797" spans="1:31" x14ac:dyDescent="0.25">
      <c r="A797" s="7">
        <v>794</v>
      </c>
      <c r="B797" s="8">
        <v>37064</v>
      </c>
      <c r="C797" t="s">
        <v>3</v>
      </c>
      <c r="D797" t="s">
        <v>315</v>
      </c>
      <c r="E797" t="s">
        <v>9</v>
      </c>
      <c r="F797" t="s">
        <v>108</v>
      </c>
      <c r="G797" t="s">
        <v>24</v>
      </c>
      <c r="H797" s="135" t="s">
        <v>1497</v>
      </c>
      <c r="I797" t="s">
        <v>1455</v>
      </c>
      <c r="J797" s="20">
        <v>11</v>
      </c>
      <c r="K797" s="20" t="s">
        <v>9</v>
      </c>
      <c r="L797" t="s">
        <v>1464</v>
      </c>
      <c r="M797" s="20">
        <v>1.21</v>
      </c>
      <c r="N797" s="20">
        <v>2.04</v>
      </c>
      <c r="AE797">
        <f t="shared" si="12"/>
        <v>2001</v>
      </c>
    </row>
    <row r="798" spans="1:31" x14ac:dyDescent="0.25">
      <c r="A798" s="7">
        <v>795</v>
      </c>
      <c r="B798" s="8">
        <v>37065</v>
      </c>
      <c r="C798" t="s">
        <v>3</v>
      </c>
      <c r="D798" t="s">
        <v>34</v>
      </c>
      <c r="E798" t="s">
        <v>9</v>
      </c>
      <c r="F798" t="s">
        <v>277</v>
      </c>
      <c r="G798" t="s">
        <v>14</v>
      </c>
      <c r="H798" s="135" t="s">
        <v>1501</v>
      </c>
      <c r="I798" t="s">
        <v>1455</v>
      </c>
      <c r="J798" s="20">
        <v>30</v>
      </c>
      <c r="K798" s="20" t="s">
        <v>1465</v>
      </c>
      <c r="L798" t="s">
        <v>1466</v>
      </c>
      <c r="M798" s="20">
        <v>3.75</v>
      </c>
      <c r="N798" s="20">
        <v>3.75</v>
      </c>
      <c r="AE798">
        <f t="shared" si="12"/>
        <v>2001</v>
      </c>
    </row>
    <row r="799" spans="1:31" x14ac:dyDescent="0.25">
      <c r="A799" s="7">
        <v>796</v>
      </c>
      <c r="B799" s="8">
        <v>37065</v>
      </c>
      <c r="C799" t="s">
        <v>3</v>
      </c>
      <c r="D799" t="s">
        <v>12</v>
      </c>
      <c r="E799" t="s">
        <v>9</v>
      </c>
      <c r="F799" t="s">
        <v>55</v>
      </c>
      <c r="G799" t="s">
        <v>65</v>
      </c>
      <c r="H799" s="135" t="s">
        <v>1496</v>
      </c>
      <c r="I799" t="s">
        <v>1454</v>
      </c>
      <c r="J799" s="20">
        <v>14</v>
      </c>
      <c r="K799" s="20" t="s">
        <v>3</v>
      </c>
      <c r="L799" t="s">
        <v>1464</v>
      </c>
      <c r="M799" s="20">
        <v>4.92</v>
      </c>
      <c r="N799" s="20">
        <v>3.08</v>
      </c>
      <c r="AE799">
        <f t="shared" si="12"/>
        <v>2001</v>
      </c>
    </row>
    <row r="800" spans="1:31" x14ac:dyDescent="0.25">
      <c r="A800" s="7">
        <v>797</v>
      </c>
      <c r="B800" s="8">
        <v>37066</v>
      </c>
      <c r="C800" t="s">
        <v>3</v>
      </c>
      <c r="D800" t="s">
        <v>257</v>
      </c>
      <c r="E800" t="s">
        <v>9</v>
      </c>
      <c r="F800" t="s">
        <v>188</v>
      </c>
      <c r="G800" t="s">
        <v>11</v>
      </c>
      <c r="H800" s="135" t="s">
        <v>1505</v>
      </c>
      <c r="I800" t="s">
        <v>1454</v>
      </c>
      <c r="J800" s="20">
        <v>56</v>
      </c>
      <c r="K800" s="20" t="s">
        <v>3</v>
      </c>
      <c r="L800" t="s">
        <v>1463</v>
      </c>
      <c r="M800" s="20">
        <v>15.56</v>
      </c>
      <c r="N800" s="20">
        <v>13.44</v>
      </c>
      <c r="AE800">
        <f t="shared" si="12"/>
        <v>2001</v>
      </c>
    </row>
    <row r="801" spans="1:31" x14ac:dyDescent="0.25">
      <c r="A801" s="7">
        <v>798</v>
      </c>
      <c r="B801" s="8">
        <v>37066</v>
      </c>
      <c r="C801" t="s">
        <v>3</v>
      </c>
      <c r="D801" t="s">
        <v>178</v>
      </c>
      <c r="E801" t="s">
        <v>9</v>
      </c>
      <c r="F801" s="15" t="s">
        <v>28</v>
      </c>
      <c r="G801" t="s">
        <v>11</v>
      </c>
      <c r="H801" s="135" t="s">
        <v>1505</v>
      </c>
      <c r="I801" t="s">
        <v>1454</v>
      </c>
      <c r="J801" s="20">
        <v>37</v>
      </c>
      <c r="K801" s="20" t="s">
        <v>3</v>
      </c>
      <c r="L801" t="s">
        <v>1464</v>
      </c>
      <c r="M801" s="20">
        <v>11.36</v>
      </c>
      <c r="N801" s="20">
        <v>8.14</v>
      </c>
      <c r="AE801">
        <f t="shared" si="12"/>
        <v>2001</v>
      </c>
    </row>
    <row r="802" spans="1:31" x14ac:dyDescent="0.25">
      <c r="A802" s="7">
        <v>799</v>
      </c>
      <c r="B802" s="8">
        <v>37066</v>
      </c>
      <c r="C802" t="s">
        <v>3</v>
      </c>
      <c r="D802" t="s">
        <v>273</v>
      </c>
      <c r="E802" t="s">
        <v>9</v>
      </c>
      <c r="F802" t="s">
        <v>170</v>
      </c>
      <c r="G802" t="s">
        <v>14</v>
      </c>
      <c r="H802" s="135" t="s">
        <v>1507</v>
      </c>
      <c r="I802" t="s">
        <v>1454</v>
      </c>
      <c r="J802" s="20">
        <v>149</v>
      </c>
      <c r="K802" s="20" t="s">
        <v>3</v>
      </c>
      <c r="L802" t="s">
        <v>1464</v>
      </c>
      <c r="M802" s="20">
        <v>42.72</v>
      </c>
      <c r="N802" s="20">
        <v>32.78</v>
      </c>
      <c r="AE802">
        <f t="shared" si="12"/>
        <v>2001</v>
      </c>
    </row>
    <row r="803" spans="1:31" x14ac:dyDescent="0.25">
      <c r="A803" s="7">
        <v>800</v>
      </c>
      <c r="B803" s="8">
        <v>37066</v>
      </c>
      <c r="C803" t="s">
        <v>3</v>
      </c>
      <c r="D803" t="s">
        <v>273</v>
      </c>
      <c r="E803" t="s">
        <v>9</v>
      </c>
      <c r="F803" t="s">
        <v>126</v>
      </c>
      <c r="G803" t="s">
        <v>65</v>
      </c>
      <c r="H803" s="135" t="s">
        <v>1511</v>
      </c>
      <c r="I803" t="s">
        <v>1454</v>
      </c>
      <c r="J803" s="20">
        <v>9</v>
      </c>
      <c r="K803" s="20" t="s">
        <v>3</v>
      </c>
      <c r="L803" t="s">
        <v>1464</v>
      </c>
      <c r="M803" s="20">
        <v>3.52</v>
      </c>
      <c r="N803" s="20">
        <v>1.98</v>
      </c>
      <c r="AE803">
        <f t="shared" si="12"/>
        <v>2001</v>
      </c>
    </row>
    <row r="804" spans="1:31" x14ac:dyDescent="0.25">
      <c r="A804" s="7">
        <v>801</v>
      </c>
      <c r="B804" s="8">
        <v>37066</v>
      </c>
      <c r="C804" t="s">
        <v>3</v>
      </c>
      <c r="D804" t="s">
        <v>311</v>
      </c>
      <c r="E804" t="s">
        <v>9</v>
      </c>
      <c r="F804" t="s">
        <v>154</v>
      </c>
      <c r="G804" t="s">
        <v>14</v>
      </c>
      <c r="H804" s="135" t="s">
        <v>1496</v>
      </c>
      <c r="I804" t="s">
        <v>1455</v>
      </c>
      <c r="J804" s="20">
        <v>47</v>
      </c>
      <c r="K804" s="20" t="s">
        <v>3</v>
      </c>
      <c r="L804" t="s">
        <v>1463</v>
      </c>
      <c r="M804" s="20">
        <v>6.61</v>
      </c>
      <c r="N804" s="20">
        <v>5.64</v>
      </c>
      <c r="AE804">
        <f t="shared" si="12"/>
        <v>2001</v>
      </c>
    </row>
    <row r="805" spans="1:31" x14ac:dyDescent="0.25">
      <c r="A805" s="7">
        <v>802</v>
      </c>
      <c r="B805" s="8">
        <v>37067</v>
      </c>
      <c r="C805" t="s">
        <v>3</v>
      </c>
      <c r="D805" t="s">
        <v>125</v>
      </c>
      <c r="E805" t="s">
        <v>9</v>
      </c>
      <c r="F805" t="s">
        <v>233</v>
      </c>
      <c r="G805" t="s">
        <v>11</v>
      </c>
      <c r="H805" s="135" t="s">
        <v>1496</v>
      </c>
      <c r="I805" t="s">
        <v>1454</v>
      </c>
      <c r="J805" s="20">
        <v>111</v>
      </c>
      <c r="K805" s="20" t="s">
        <v>3</v>
      </c>
      <c r="L805" t="s">
        <v>1464</v>
      </c>
      <c r="M805" s="20">
        <v>32.08</v>
      </c>
      <c r="N805" s="20">
        <v>24.42</v>
      </c>
      <c r="AE805">
        <f t="shared" si="12"/>
        <v>2001</v>
      </c>
    </row>
    <row r="806" spans="1:31" x14ac:dyDescent="0.25">
      <c r="A806" s="7">
        <v>803</v>
      </c>
      <c r="B806" s="8">
        <v>37067</v>
      </c>
      <c r="C806" t="s">
        <v>3</v>
      </c>
      <c r="D806" t="s">
        <v>72</v>
      </c>
      <c r="E806" t="s">
        <v>9</v>
      </c>
      <c r="F806" t="s">
        <v>258</v>
      </c>
      <c r="G806" t="s">
        <v>65</v>
      </c>
      <c r="H806" s="135" t="s">
        <v>1496</v>
      </c>
      <c r="I806" t="s">
        <v>1454</v>
      </c>
      <c r="J806" s="20">
        <v>29</v>
      </c>
      <c r="K806" s="20" t="s">
        <v>9</v>
      </c>
      <c r="L806" t="s">
        <v>1463</v>
      </c>
      <c r="M806" s="20">
        <v>6.96</v>
      </c>
      <c r="N806" s="20">
        <v>8.5399999999999991</v>
      </c>
      <c r="AE806">
        <f t="shared" si="12"/>
        <v>2001</v>
      </c>
    </row>
    <row r="807" spans="1:31" x14ac:dyDescent="0.25">
      <c r="A807" s="7">
        <v>804</v>
      </c>
      <c r="B807" s="8">
        <v>37068</v>
      </c>
      <c r="C807" t="s">
        <v>3</v>
      </c>
      <c r="D807" t="s">
        <v>260</v>
      </c>
      <c r="E807" t="s">
        <v>9</v>
      </c>
      <c r="F807" t="s">
        <v>305</v>
      </c>
      <c r="G807" t="s">
        <v>17</v>
      </c>
      <c r="H807" s="135" t="s">
        <v>1502</v>
      </c>
      <c r="I807" t="s">
        <v>1454</v>
      </c>
      <c r="J807" s="20">
        <v>26</v>
      </c>
      <c r="K807" s="20" t="s">
        <v>9</v>
      </c>
      <c r="L807" t="s">
        <v>1464</v>
      </c>
      <c r="M807" s="20">
        <v>5.72</v>
      </c>
      <c r="N807" s="20">
        <v>8.2800000000000011</v>
      </c>
      <c r="AE807">
        <f t="shared" si="12"/>
        <v>2001</v>
      </c>
    </row>
    <row r="808" spans="1:31" x14ac:dyDescent="0.25">
      <c r="A808" s="7">
        <v>805</v>
      </c>
      <c r="B808" s="8">
        <v>37068</v>
      </c>
      <c r="C808" t="s">
        <v>3</v>
      </c>
      <c r="D808" t="s">
        <v>273</v>
      </c>
      <c r="E808" t="s">
        <v>9</v>
      </c>
      <c r="F808" t="s">
        <v>258</v>
      </c>
      <c r="G808" t="s">
        <v>14</v>
      </c>
      <c r="H808" s="135" t="s">
        <v>1507</v>
      </c>
      <c r="I808" t="s">
        <v>1454</v>
      </c>
      <c r="J808" s="20">
        <v>80</v>
      </c>
      <c r="K808" s="20" t="s">
        <v>9</v>
      </c>
      <c r="L808" t="s">
        <v>1464</v>
      </c>
      <c r="M808" s="20">
        <v>17.600000000000001</v>
      </c>
      <c r="N808" s="20">
        <v>23.4</v>
      </c>
      <c r="AE808">
        <f t="shared" si="12"/>
        <v>2001</v>
      </c>
    </row>
    <row r="809" spans="1:31" x14ac:dyDescent="0.25">
      <c r="A809" s="7">
        <v>806</v>
      </c>
      <c r="B809" s="8">
        <v>37069</v>
      </c>
      <c r="C809" t="s">
        <v>3</v>
      </c>
      <c r="D809" t="s">
        <v>49</v>
      </c>
      <c r="E809" t="s">
        <v>9</v>
      </c>
      <c r="F809" t="s">
        <v>167</v>
      </c>
      <c r="G809" t="s">
        <v>11</v>
      </c>
      <c r="H809" s="135" t="s">
        <v>1509</v>
      </c>
      <c r="I809" t="s">
        <v>1454</v>
      </c>
      <c r="J809" s="20">
        <v>17</v>
      </c>
      <c r="K809" s="20" t="s">
        <v>9</v>
      </c>
      <c r="L809" t="s">
        <v>1464</v>
      </c>
      <c r="M809" s="20">
        <v>3.74</v>
      </c>
      <c r="N809" s="20">
        <v>5.76</v>
      </c>
      <c r="AE809">
        <f t="shared" si="12"/>
        <v>2001</v>
      </c>
    </row>
    <row r="810" spans="1:31" x14ac:dyDescent="0.25">
      <c r="A810" s="7">
        <v>807</v>
      </c>
      <c r="B810" s="8">
        <v>37069</v>
      </c>
      <c r="C810" t="s">
        <v>3</v>
      </c>
      <c r="D810" t="s">
        <v>27</v>
      </c>
      <c r="E810" t="s">
        <v>9</v>
      </c>
      <c r="F810" t="s">
        <v>64</v>
      </c>
      <c r="G810" t="s">
        <v>11</v>
      </c>
      <c r="H810" s="135" t="s">
        <v>1542</v>
      </c>
      <c r="I810" t="s">
        <v>1454</v>
      </c>
      <c r="J810" s="20">
        <v>30</v>
      </c>
      <c r="K810" s="20" t="s">
        <v>3</v>
      </c>
      <c r="L810" t="s">
        <v>1464</v>
      </c>
      <c r="M810" s="20">
        <v>9.4</v>
      </c>
      <c r="N810" s="20">
        <v>6.6</v>
      </c>
      <c r="AE810">
        <f t="shared" si="12"/>
        <v>2001</v>
      </c>
    </row>
    <row r="811" spans="1:31" x14ac:dyDescent="0.25">
      <c r="A811" s="7">
        <v>808</v>
      </c>
      <c r="B811" s="8">
        <v>37069</v>
      </c>
      <c r="C811" t="s">
        <v>3</v>
      </c>
      <c r="D811" t="s">
        <v>317</v>
      </c>
      <c r="E811" t="s">
        <v>9</v>
      </c>
      <c r="F811" t="s">
        <v>147</v>
      </c>
      <c r="G811" t="s">
        <v>17</v>
      </c>
      <c r="H811" s="135" t="s">
        <v>1502</v>
      </c>
      <c r="I811" t="s">
        <v>1454</v>
      </c>
      <c r="J811" s="20">
        <v>78</v>
      </c>
      <c r="K811" s="20" t="s">
        <v>3</v>
      </c>
      <c r="L811" t="s">
        <v>1463</v>
      </c>
      <c r="M811" s="20">
        <v>21.28</v>
      </c>
      <c r="N811" s="20">
        <v>18.72</v>
      </c>
      <c r="AE811">
        <f t="shared" si="12"/>
        <v>2001</v>
      </c>
    </row>
    <row r="812" spans="1:31" x14ac:dyDescent="0.25">
      <c r="A812" s="7">
        <v>809</v>
      </c>
      <c r="B812" s="8">
        <v>37069</v>
      </c>
      <c r="C812" t="s">
        <v>3</v>
      </c>
      <c r="D812" t="s">
        <v>70</v>
      </c>
      <c r="E812" t="s">
        <v>9</v>
      </c>
      <c r="F812" t="s">
        <v>37</v>
      </c>
      <c r="G812" t="s">
        <v>17</v>
      </c>
      <c r="H812" s="136" t="s">
        <v>1533</v>
      </c>
      <c r="I812" t="s">
        <v>1455</v>
      </c>
      <c r="J812" s="20">
        <v>4</v>
      </c>
      <c r="K812" s="20" t="s">
        <v>3</v>
      </c>
      <c r="L812" t="s">
        <v>1463</v>
      </c>
      <c r="M812" s="20">
        <v>1.02</v>
      </c>
      <c r="N812" s="20">
        <v>0.48</v>
      </c>
      <c r="AE812">
        <f t="shared" si="12"/>
        <v>2001</v>
      </c>
    </row>
    <row r="813" spans="1:31" x14ac:dyDescent="0.25">
      <c r="A813" s="7">
        <v>810</v>
      </c>
      <c r="B813" s="8">
        <v>37069</v>
      </c>
      <c r="C813" t="s">
        <v>3</v>
      </c>
      <c r="D813" t="s">
        <v>70</v>
      </c>
      <c r="E813" t="s">
        <v>9</v>
      </c>
      <c r="F813" t="s">
        <v>58</v>
      </c>
      <c r="G813" t="s">
        <v>17</v>
      </c>
      <c r="H813" s="136" t="s">
        <v>1533</v>
      </c>
      <c r="I813" t="s">
        <v>1455</v>
      </c>
      <c r="J813" s="20">
        <v>4</v>
      </c>
      <c r="K813" s="20" t="s">
        <v>3</v>
      </c>
      <c r="L813" t="s">
        <v>1464</v>
      </c>
      <c r="M813" s="20">
        <v>1.06</v>
      </c>
      <c r="N813" s="20">
        <v>0.44</v>
      </c>
      <c r="AE813">
        <f t="shared" si="12"/>
        <v>2001</v>
      </c>
    </row>
    <row r="814" spans="1:31" x14ac:dyDescent="0.25">
      <c r="A814" s="7">
        <v>811</v>
      </c>
      <c r="B814" s="8">
        <v>37069</v>
      </c>
      <c r="C814" t="s">
        <v>3</v>
      </c>
      <c r="D814" t="s">
        <v>70</v>
      </c>
      <c r="E814" t="s">
        <v>9</v>
      </c>
      <c r="F814" t="s">
        <v>290</v>
      </c>
      <c r="G814" t="s">
        <v>17</v>
      </c>
      <c r="H814" s="136" t="s">
        <v>1533</v>
      </c>
      <c r="I814" t="s">
        <v>1455</v>
      </c>
      <c r="J814" s="20">
        <v>4</v>
      </c>
      <c r="K814" s="20" t="s">
        <v>1465</v>
      </c>
      <c r="L814" t="s">
        <v>1466</v>
      </c>
      <c r="M814" s="20">
        <v>0.5</v>
      </c>
      <c r="N814" s="20">
        <v>0.5</v>
      </c>
      <c r="AE814">
        <f t="shared" si="12"/>
        <v>2001</v>
      </c>
    </row>
    <row r="815" spans="1:31" x14ac:dyDescent="0.25">
      <c r="A815" s="7">
        <v>812</v>
      </c>
      <c r="B815" s="8">
        <v>37069</v>
      </c>
      <c r="C815" t="s">
        <v>3</v>
      </c>
      <c r="D815" t="s">
        <v>273</v>
      </c>
      <c r="E815" t="s">
        <v>9</v>
      </c>
      <c r="F815" t="s">
        <v>230</v>
      </c>
      <c r="G815" t="s">
        <v>14</v>
      </c>
      <c r="H815" s="135" t="s">
        <v>1507</v>
      </c>
      <c r="I815" t="s">
        <v>1454</v>
      </c>
      <c r="J815" s="20">
        <v>26</v>
      </c>
      <c r="K815" s="20" t="s">
        <v>9</v>
      </c>
      <c r="L815" t="s">
        <v>1464</v>
      </c>
      <c r="M815" s="20">
        <v>5.72</v>
      </c>
      <c r="N815" s="20">
        <v>8.2800000000000011</v>
      </c>
      <c r="AE815">
        <f t="shared" si="12"/>
        <v>2001</v>
      </c>
    </row>
    <row r="816" spans="1:31" x14ac:dyDescent="0.25">
      <c r="A816" s="7">
        <v>813</v>
      </c>
      <c r="B816" s="8">
        <v>37069</v>
      </c>
      <c r="C816" t="s">
        <v>3</v>
      </c>
      <c r="D816" t="s">
        <v>165</v>
      </c>
      <c r="E816" t="s">
        <v>9</v>
      </c>
      <c r="F816" t="s">
        <v>258</v>
      </c>
      <c r="G816" t="s">
        <v>24</v>
      </c>
      <c r="H816" s="135" t="s">
        <v>1493</v>
      </c>
      <c r="I816" t="s">
        <v>1454</v>
      </c>
      <c r="J816" s="20">
        <v>31</v>
      </c>
      <c r="K816" s="20" t="s">
        <v>9</v>
      </c>
      <c r="L816" t="s">
        <v>1464</v>
      </c>
      <c r="M816" s="20">
        <v>6.82</v>
      </c>
      <c r="N816" s="20">
        <v>9.68</v>
      </c>
      <c r="AE816">
        <f t="shared" si="12"/>
        <v>2001</v>
      </c>
    </row>
    <row r="817" spans="1:31" x14ac:dyDescent="0.25">
      <c r="A817" s="7">
        <v>814</v>
      </c>
      <c r="B817" s="8">
        <v>37070</v>
      </c>
      <c r="C817" t="s">
        <v>3</v>
      </c>
      <c r="D817" t="s">
        <v>47</v>
      </c>
      <c r="E817" t="s">
        <v>9</v>
      </c>
      <c r="F817" t="s">
        <v>306</v>
      </c>
      <c r="G817" t="s">
        <v>14</v>
      </c>
      <c r="H817" s="135" t="s">
        <v>1491</v>
      </c>
      <c r="I817" t="s">
        <v>1454</v>
      </c>
      <c r="J817" s="20">
        <v>35</v>
      </c>
      <c r="K817" s="20" t="s">
        <v>3</v>
      </c>
      <c r="L817" t="s">
        <v>1464</v>
      </c>
      <c r="M817" s="20">
        <v>10.8</v>
      </c>
      <c r="N817" s="20">
        <v>7.7</v>
      </c>
      <c r="AE817">
        <f t="shared" si="12"/>
        <v>2001</v>
      </c>
    </row>
    <row r="818" spans="1:31" x14ac:dyDescent="0.25">
      <c r="A818" s="7">
        <v>815</v>
      </c>
      <c r="B818" s="8">
        <v>37070</v>
      </c>
      <c r="C818" t="s">
        <v>3</v>
      </c>
      <c r="D818" t="s">
        <v>27</v>
      </c>
      <c r="E818" t="s">
        <v>9</v>
      </c>
      <c r="F818" t="s">
        <v>126</v>
      </c>
      <c r="G818" t="s">
        <v>65</v>
      </c>
      <c r="H818" s="135" t="s">
        <v>1511</v>
      </c>
      <c r="I818" t="s">
        <v>1454</v>
      </c>
      <c r="J818" s="20">
        <v>7</v>
      </c>
      <c r="K818" s="20" t="s">
        <v>3</v>
      </c>
      <c r="L818" t="s">
        <v>1464</v>
      </c>
      <c r="M818" s="20">
        <v>2.96</v>
      </c>
      <c r="N818" s="20">
        <v>1.54</v>
      </c>
      <c r="AE818">
        <f t="shared" si="12"/>
        <v>2001</v>
      </c>
    </row>
    <row r="819" spans="1:31" x14ac:dyDescent="0.25">
      <c r="A819" s="7">
        <v>816</v>
      </c>
      <c r="B819" s="8">
        <v>37071</v>
      </c>
      <c r="C819" t="s">
        <v>3</v>
      </c>
      <c r="D819" t="s">
        <v>278</v>
      </c>
      <c r="E819" t="s">
        <v>9</v>
      </c>
      <c r="F819" t="s">
        <v>119</v>
      </c>
      <c r="G819" t="s">
        <v>14</v>
      </c>
      <c r="H819" s="135" t="s">
        <v>1501</v>
      </c>
      <c r="I819" t="s">
        <v>1455</v>
      </c>
      <c r="J819" s="20">
        <v>66</v>
      </c>
      <c r="K819" s="20" t="s">
        <v>9</v>
      </c>
      <c r="L819" t="s">
        <v>1464</v>
      </c>
      <c r="M819" s="20">
        <v>7.26</v>
      </c>
      <c r="N819" s="20">
        <v>9.74</v>
      </c>
      <c r="AE819">
        <f t="shared" si="12"/>
        <v>2001</v>
      </c>
    </row>
    <row r="820" spans="1:31" x14ac:dyDescent="0.25">
      <c r="A820" s="7">
        <v>817</v>
      </c>
      <c r="B820" s="8">
        <v>37072</v>
      </c>
      <c r="C820" t="s">
        <v>3</v>
      </c>
      <c r="D820" t="s">
        <v>49</v>
      </c>
      <c r="E820" t="s">
        <v>9</v>
      </c>
      <c r="F820" t="s">
        <v>216</v>
      </c>
      <c r="G820" t="s">
        <v>17</v>
      </c>
      <c r="H820" s="135" t="s">
        <v>1520</v>
      </c>
      <c r="I820" t="s">
        <v>1454</v>
      </c>
      <c r="J820" s="20">
        <v>34</v>
      </c>
      <c r="K820" s="20" t="s">
        <v>9</v>
      </c>
      <c r="L820" t="s">
        <v>1464</v>
      </c>
      <c r="M820" s="20">
        <v>7.48</v>
      </c>
      <c r="N820" s="20">
        <v>10.52</v>
      </c>
      <c r="AE820">
        <f t="shared" si="12"/>
        <v>2001</v>
      </c>
    </row>
    <row r="821" spans="1:31" x14ac:dyDescent="0.25">
      <c r="A821" s="7">
        <v>818</v>
      </c>
      <c r="B821" s="8">
        <v>37072</v>
      </c>
      <c r="C821" t="s">
        <v>3</v>
      </c>
      <c r="D821" t="s">
        <v>278</v>
      </c>
      <c r="E821" t="s">
        <v>9</v>
      </c>
      <c r="F821" t="s">
        <v>309</v>
      </c>
      <c r="G821" t="s">
        <v>14</v>
      </c>
      <c r="H821" s="135" t="s">
        <v>1507</v>
      </c>
      <c r="I821" t="s">
        <v>1454</v>
      </c>
      <c r="J821" s="20">
        <v>56</v>
      </c>
      <c r="K821" s="20" t="s">
        <v>9</v>
      </c>
      <c r="L821" t="s">
        <v>1464</v>
      </c>
      <c r="M821" s="20">
        <v>12.32</v>
      </c>
      <c r="N821" s="20">
        <v>16.68</v>
      </c>
      <c r="AE821">
        <f t="shared" si="12"/>
        <v>2001</v>
      </c>
    </row>
    <row r="822" spans="1:31" x14ac:dyDescent="0.25">
      <c r="A822" s="7">
        <v>819</v>
      </c>
      <c r="B822" s="8">
        <v>37072</v>
      </c>
      <c r="C822" t="s">
        <v>3</v>
      </c>
      <c r="D822" t="s">
        <v>25</v>
      </c>
      <c r="E822" t="s">
        <v>9</v>
      </c>
      <c r="F822" t="s">
        <v>219</v>
      </c>
      <c r="G822" t="s">
        <v>65</v>
      </c>
      <c r="H822" s="135" t="s">
        <v>1511</v>
      </c>
      <c r="I822" t="s">
        <v>1454</v>
      </c>
      <c r="J822" s="20">
        <v>18</v>
      </c>
      <c r="K822" s="20" t="s">
        <v>3</v>
      </c>
      <c r="L822" t="s">
        <v>1464</v>
      </c>
      <c r="M822" s="20">
        <v>6.04</v>
      </c>
      <c r="N822" s="20">
        <v>3.96</v>
      </c>
      <c r="AE822">
        <f t="shared" si="12"/>
        <v>2001</v>
      </c>
    </row>
    <row r="823" spans="1:31" x14ac:dyDescent="0.25">
      <c r="A823" s="7">
        <v>820</v>
      </c>
      <c r="B823" s="8">
        <v>37073</v>
      </c>
      <c r="C823" t="s">
        <v>3</v>
      </c>
      <c r="D823" t="s">
        <v>236</v>
      </c>
      <c r="E823" t="s">
        <v>9</v>
      </c>
      <c r="F823" t="s">
        <v>170</v>
      </c>
      <c r="G823" t="s">
        <v>14</v>
      </c>
      <c r="H823" s="135" t="s">
        <v>1523</v>
      </c>
      <c r="I823" t="s">
        <v>1454</v>
      </c>
      <c r="J823" s="20">
        <v>6</v>
      </c>
      <c r="K823" s="20" t="s">
        <v>3</v>
      </c>
      <c r="L823" t="s">
        <v>1464</v>
      </c>
      <c r="M823" s="20">
        <v>2.6799999999999997</v>
      </c>
      <c r="N823" s="20">
        <v>1.32</v>
      </c>
      <c r="AE823">
        <f t="shared" si="12"/>
        <v>2001</v>
      </c>
    </row>
    <row r="824" spans="1:31" x14ac:dyDescent="0.25">
      <c r="A824" s="7">
        <v>821</v>
      </c>
      <c r="B824" s="8">
        <v>37073</v>
      </c>
      <c r="C824" t="s">
        <v>3</v>
      </c>
      <c r="D824" t="s">
        <v>318</v>
      </c>
      <c r="E824" t="s">
        <v>9</v>
      </c>
      <c r="F824" t="s">
        <v>119</v>
      </c>
      <c r="G824" t="s">
        <v>14</v>
      </c>
      <c r="H824" s="135" t="s">
        <v>1501</v>
      </c>
      <c r="I824" t="s">
        <v>1455</v>
      </c>
      <c r="J824" s="20">
        <v>90</v>
      </c>
      <c r="K824" s="20" t="s">
        <v>9</v>
      </c>
      <c r="L824" t="s">
        <v>1464</v>
      </c>
      <c r="M824" s="20">
        <v>9.9</v>
      </c>
      <c r="N824" s="20">
        <v>13.1</v>
      </c>
      <c r="AE824">
        <f t="shared" si="12"/>
        <v>2001</v>
      </c>
    </row>
    <row r="825" spans="1:31" x14ac:dyDescent="0.25">
      <c r="A825" s="7">
        <v>822</v>
      </c>
      <c r="B825" s="8">
        <v>37073</v>
      </c>
      <c r="C825" t="s">
        <v>3</v>
      </c>
      <c r="D825" t="s">
        <v>312</v>
      </c>
      <c r="E825" t="s">
        <v>9</v>
      </c>
      <c r="F825" t="s">
        <v>126</v>
      </c>
      <c r="G825" t="s">
        <v>65</v>
      </c>
      <c r="H825" s="135" t="s">
        <v>1511</v>
      </c>
      <c r="I825" t="s">
        <v>1454</v>
      </c>
      <c r="J825" s="20">
        <v>15</v>
      </c>
      <c r="K825" s="20" t="s">
        <v>3</v>
      </c>
      <c r="L825" t="s">
        <v>1464</v>
      </c>
      <c r="M825" s="20">
        <v>5.2</v>
      </c>
      <c r="N825" s="20">
        <v>3.3</v>
      </c>
      <c r="AE825">
        <f t="shared" si="12"/>
        <v>2001</v>
      </c>
    </row>
    <row r="826" spans="1:31" x14ac:dyDescent="0.25">
      <c r="A826" s="7">
        <v>823</v>
      </c>
      <c r="B826" s="8">
        <v>37073</v>
      </c>
      <c r="C826" t="s">
        <v>3</v>
      </c>
      <c r="D826" t="s">
        <v>43</v>
      </c>
      <c r="E826" t="s">
        <v>9</v>
      </c>
      <c r="F826" t="s">
        <v>55</v>
      </c>
      <c r="G826" t="s">
        <v>14</v>
      </c>
      <c r="H826" s="135" t="s">
        <v>1496</v>
      </c>
      <c r="I826" t="s">
        <v>1454</v>
      </c>
      <c r="J826" s="20">
        <v>50</v>
      </c>
      <c r="K826" s="20" t="s">
        <v>9</v>
      </c>
      <c r="L826" t="s">
        <v>1464</v>
      </c>
      <c r="M826" s="20">
        <v>11</v>
      </c>
      <c r="N826" s="20">
        <v>15</v>
      </c>
      <c r="AE826">
        <f t="shared" si="12"/>
        <v>2001</v>
      </c>
    </row>
    <row r="827" spans="1:31" x14ac:dyDescent="0.25">
      <c r="A827" s="7">
        <v>824</v>
      </c>
      <c r="B827" s="8">
        <v>37073</v>
      </c>
      <c r="C827" t="s">
        <v>3</v>
      </c>
      <c r="D827" t="s">
        <v>43</v>
      </c>
      <c r="E827" t="s">
        <v>9</v>
      </c>
      <c r="F827" t="s">
        <v>44</v>
      </c>
      <c r="G827" t="s">
        <v>14</v>
      </c>
      <c r="H827" s="135" t="s">
        <v>1496</v>
      </c>
      <c r="I827" t="s">
        <v>1454</v>
      </c>
      <c r="J827" s="20">
        <v>90</v>
      </c>
      <c r="K827" s="20" t="s">
        <v>3</v>
      </c>
      <c r="L827" t="s">
        <v>1464</v>
      </c>
      <c r="M827" s="20">
        <v>26.2</v>
      </c>
      <c r="N827" s="20">
        <v>19.8</v>
      </c>
      <c r="AE827">
        <f t="shared" si="12"/>
        <v>2001</v>
      </c>
    </row>
    <row r="828" spans="1:31" x14ac:dyDescent="0.25">
      <c r="A828" s="7">
        <v>825</v>
      </c>
      <c r="B828" s="8">
        <v>37073</v>
      </c>
      <c r="C828" t="s">
        <v>3</v>
      </c>
      <c r="D828" t="s">
        <v>43</v>
      </c>
      <c r="E828" t="s">
        <v>9</v>
      </c>
      <c r="F828" t="s">
        <v>252</v>
      </c>
      <c r="G828" t="s">
        <v>14</v>
      </c>
      <c r="H828" s="135" t="s">
        <v>1496</v>
      </c>
      <c r="I828" t="s">
        <v>1456</v>
      </c>
      <c r="J828" s="20">
        <v>50</v>
      </c>
      <c r="K828" s="20" t="s">
        <v>9</v>
      </c>
      <c r="L828" t="s">
        <v>1464</v>
      </c>
      <c r="M828" s="20">
        <v>11</v>
      </c>
      <c r="N828" s="20">
        <v>15</v>
      </c>
      <c r="O828" t="s">
        <v>3</v>
      </c>
      <c r="P828" s="13" t="s">
        <v>72</v>
      </c>
      <c r="Q828" t="s">
        <v>9</v>
      </c>
      <c r="R828" t="s">
        <v>215</v>
      </c>
      <c r="S828" t="s">
        <v>1465</v>
      </c>
      <c r="U828" t="s">
        <v>1465</v>
      </c>
      <c r="W828" t="s">
        <v>1465</v>
      </c>
      <c r="Y828" t="s">
        <v>1465</v>
      </c>
      <c r="AA828" t="s">
        <v>1465</v>
      </c>
      <c r="AC828" t="s">
        <v>1465</v>
      </c>
      <c r="AE828">
        <f t="shared" si="12"/>
        <v>2001</v>
      </c>
    </row>
    <row r="829" spans="1:31" x14ac:dyDescent="0.25">
      <c r="A829" s="7">
        <v>826</v>
      </c>
      <c r="B829" s="8">
        <v>37073</v>
      </c>
      <c r="C829" t="s">
        <v>3</v>
      </c>
      <c r="D829" t="s">
        <v>43</v>
      </c>
      <c r="E829" t="s">
        <v>9</v>
      </c>
      <c r="F829" t="s">
        <v>55</v>
      </c>
      <c r="G829" t="s">
        <v>14</v>
      </c>
      <c r="H829" s="135" t="s">
        <v>1496</v>
      </c>
      <c r="I829" t="s">
        <v>1456</v>
      </c>
      <c r="J829" s="20">
        <v>30</v>
      </c>
      <c r="K829" s="20" t="s">
        <v>3</v>
      </c>
      <c r="L829" t="s">
        <v>1464</v>
      </c>
      <c r="M829" s="20">
        <v>9.4</v>
      </c>
      <c r="N829" s="20">
        <v>6.6</v>
      </c>
      <c r="O829" t="s">
        <v>3</v>
      </c>
      <c r="P829" s="13" t="s">
        <v>73</v>
      </c>
      <c r="Q829" t="s">
        <v>9</v>
      </c>
      <c r="R829" t="s">
        <v>79</v>
      </c>
      <c r="S829" t="s">
        <v>1465</v>
      </c>
      <c r="U829" t="s">
        <v>1465</v>
      </c>
      <c r="W829" t="s">
        <v>1465</v>
      </c>
      <c r="Y829" t="s">
        <v>1465</v>
      </c>
      <c r="AA829" t="s">
        <v>1465</v>
      </c>
      <c r="AC829" t="s">
        <v>1465</v>
      </c>
      <c r="AE829">
        <f t="shared" si="12"/>
        <v>2001</v>
      </c>
    </row>
    <row r="830" spans="1:31" x14ac:dyDescent="0.25">
      <c r="A830" s="7">
        <v>827</v>
      </c>
      <c r="B830" s="8">
        <v>37073</v>
      </c>
      <c r="C830" t="s">
        <v>3</v>
      </c>
      <c r="D830" t="s">
        <v>165</v>
      </c>
      <c r="E830" t="s">
        <v>9</v>
      </c>
      <c r="F830" t="s">
        <v>29</v>
      </c>
      <c r="G830" t="s">
        <v>24</v>
      </c>
      <c r="H830" s="136" t="s">
        <v>1496</v>
      </c>
      <c r="I830" t="s">
        <v>1455</v>
      </c>
      <c r="J830" s="20">
        <v>20</v>
      </c>
      <c r="K830" s="20" t="s">
        <v>3</v>
      </c>
      <c r="L830" t="s">
        <v>1464</v>
      </c>
      <c r="M830" s="20">
        <v>3.3</v>
      </c>
      <c r="N830" s="20">
        <v>2.2000000000000002</v>
      </c>
      <c r="AE830">
        <f t="shared" si="12"/>
        <v>2001</v>
      </c>
    </row>
    <row r="831" spans="1:31" x14ac:dyDescent="0.25">
      <c r="A831" s="7">
        <v>828</v>
      </c>
      <c r="B831" s="8">
        <v>37074</v>
      </c>
      <c r="C831" t="s">
        <v>3</v>
      </c>
      <c r="D831" t="s">
        <v>168</v>
      </c>
      <c r="E831" t="s">
        <v>9</v>
      </c>
      <c r="F831" t="s">
        <v>179</v>
      </c>
      <c r="G831" t="s">
        <v>17</v>
      </c>
      <c r="H831" s="135" t="s">
        <v>1500</v>
      </c>
      <c r="I831" t="s">
        <v>1454</v>
      </c>
      <c r="J831" s="20">
        <v>49</v>
      </c>
      <c r="K831" s="20" t="s">
        <v>3</v>
      </c>
      <c r="L831" t="s">
        <v>1464</v>
      </c>
      <c r="M831" s="20">
        <v>14.72</v>
      </c>
      <c r="N831" s="20">
        <v>10.78</v>
      </c>
      <c r="AE831">
        <f t="shared" si="12"/>
        <v>2001</v>
      </c>
    </row>
    <row r="832" spans="1:31" x14ac:dyDescent="0.25">
      <c r="A832" s="7">
        <v>829</v>
      </c>
      <c r="B832" s="8">
        <v>37074</v>
      </c>
      <c r="C832" t="s">
        <v>3</v>
      </c>
      <c r="D832" t="s">
        <v>178</v>
      </c>
      <c r="E832" t="s">
        <v>9</v>
      </c>
      <c r="F832" t="s">
        <v>26</v>
      </c>
      <c r="G832" t="s">
        <v>14</v>
      </c>
      <c r="H832" s="135" t="s">
        <v>1492</v>
      </c>
      <c r="I832" t="s">
        <v>1454</v>
      </c>
      <c r="J832" s="20">
        <v>153</v>
      </c>
      <c r="K832" s="20" t="s">
        <v>1465</v>
      </c>
      <c r="L832" t="s">
        <v>1466</v>
      </c>
      <c r="M832" s="20">
        <v>38.25</v>
      </c>
      <c r="N832" s="20">
        <v>38.25</v>
      </c>
      <c r="AE832">
        <f t="shared" si="12"/>
        <v>2001</v>
      </c>
    </row>
    <row r="833" spans="1:31" x14ac:dyDescent="0.25">
      <c r="A833" s="7">
        <v>830</v>
      </c>
      <c r="B833" s="8">
        <v>37074</v>
      </c>
      <c r="C833" t="s">
        <v>3</v>
      </c>
      <c r="D833" t="s">
        <v>149</v>
      </c>
      <c r="E833" t="s">
        <v>9</v>
      </c>
      <c r="F833" t="s">
        <v>319</v>
      </c>
      <c r="G833" t="s">
        <v>14</v>
      </c>
      <c r="H833" s="135" t="s">
        <v>1507</v>
      </c>
      <c r="I833" t="s">
        <v>1454</v>
      </c>
      <c r="J833" s="20">
        <v>93</v>
      </c>
      <c r="K833" s="20" t="s">
        <v>3</v>
      </c>
      <c r="L833" t="s">
        <v>1463</v>
      </c>
      <c r="M833" s="20">
        <v>25.18</v>
      </c>
      <c r="N833" s="20">
        <v>22.32</v>
      </c>
      <c r="AE833">
        <f t="shared" si="12"/>
        <v>2001</v>
      </c>
    </row>
    <row r="834" spans="1:31" x14ac:dyDescent="0.25">
      <c r="A834" s="7">
        <v>831</v>
      </c>
      <c r="B834" s="8">
        <v>37074</v>
      </c>
      <c r="C834" t="s">
        <v>3</v>
      </c>
      <c r="D834" t="s">
        <v>149</v>
      </c>
      <c r="E834" t="s">
        <v>9</v>
      </c>
      <c r="F834" t="s">
        <v>169</v>
      </c>
      <c r="G834" t="s">
        <v>65</v>
      </c>
      <c r="H834" s="135" t="s">
        <v>1496</v>
      </c>
      <c r="I834" t="s">
        <v>1454</v>
      </c>
      <c r="J834" s="20">
        <v>31</v>
      </c>
      <c r="K834" s="20" t="s">
        <v>3</v>
      </c>
      <c r="L834" t="s">
        <v>1463</v>
      </c>
      <c r="M834" s="20">
        <v>9.06</v>
      </c>
      <c r="N834" s="20">
        <v>7.44</v>
      </c>
      <c r="AE834">
        <f t="shared" si="12"/>
        <v>2001</v>
      </c>
    </row>
    <row r="835" spans="1:31" x14ac:dyDescent="0.25">
      <c r="A835" s="7">
        <v>832</v>
      </c>
      <c r="B835" s="8">
        <v>37074</v>
      </c>
      <c r="C835" t="s">
        <v>3</v>
      </c>
      <c r="D835" t="s">
        <v>178</v>
      </c>
      <c r="E835" t="s">
        <v>9</v>
      </c>
      <c r="F835" t="s">
        <v>26</v>
      </c>
      <c r="G835" t="s">
        <v>24</v>
      </c>
      <c r="H835" s="135" t="s">
        <v>1494</v>
      </c>
      <c r="I835" t="s">
        <v>1454</v>
      </c>
      <c r="J835" s="20">
        <v>38</v>
      </c>
      <c r="K835" s="20" t="s">
        <v>9</v>
      </c>
      <c r="L835" t="s">
        <v>1464</v>
      </c>
      <c r="M835" s="20">
        <v>8.36</v>
      </c>
      <c r="N835" s="20">
        <v>11.64</v>
      </c>
      <c r="AE835">
        <f t="shared" si="12"/>
        <v>2001</v>
      </c>
    </row>
    <row r="836" spans="1:31" x14ac:dyDescent="0.25">
      <c r="A836" s="7">
        <v>833</v>
      </c>
      <c r="B836" s="8">
        <v>37074</v>
      </c>
      <c r="C836" t="s">
        <v>3</v>
      </c>
      <c r="D836" t="s">
        <v>315</v>
      </c>
      <c r="E836" t="s">
        <v>9</v>
      </c>
      <c r="F836" t="s">
        <v>179</v>
      </c>
      <c r="G836" t="s">
        <v>24</v>
      </c>
      <c r="H836" s="135" t="s">
        <v>1497</v>
      </c>
      <c r="I836" t="s">
        <v>1455</v>
      </c>
      <c r="J836" s="20">
        <v>45</v>
      </c>
      <c r="K836" s="20" t="s">
        <v>1465</v>
      </c>
      <c r="L836" t="s">
        <v>1466</v>
      </c>
      <c r="M836" s="20">
        <v>5.625</v>
      </c>
      <c r="N836" s="20">
        <v>5.625</v>
      </c>
      <c r="AE836">
        <f t="shared" ref="AE836:AE899" si="13">YEAR(B836)</f>
        <v>2001</v>
      </c>
    </row>
    <row r="837" spans="1:31" x14ac:dyDescent="0.25">
      <c r="A837" s="7">
        <v>834</v>
      </c>
      <c r="B837" s="8">
        <v>37075</v>
      </c>
      <c r="C837" t="s">
        <v>3</v>
      </c>
      <c r="D837" t="s">
        <v>320</v>
      </c>
      <c r="E837" t="s">
        <v>9</v>
      </c>
      <c r="F837" t="s">
        <v>93</v>
      </c>
      <c r="G837" t="s">
        <v>17</v>
      </c>
      <c r="H837" s="135" t="s">
        <v>1500</v>
      </c>
      <c r="I837" t="s">
        <v>1454</v>
      </c>
      <c r="J837" s="20">
        <v>20</v>
      </c>
      <c r="K837" s="20" t="s">
        <v>9</v>
      </c>
      <c r="L837" t="s">
        <v>1464</v>
      </c>
      <c r="M837" s="20">
        <v>4.4000000000000004</v>
      </c>
      <c r="N837" s="20">
        <v>6.6</v>
      </c>
      <c r="AE837">
        <f t="shared" si="13"/>
        <v>2001</v>
      </c>
    </row>
    <row r="838" spans="1:31" x14ac:dyDescent="0.25">
      <c r="A838" s="7">
        <v>835</v>
      </c>
      <c r="B838" s="8">
        <v>37075</v>
      </c>
      <c r="C838" t="s">
        <v>3</v>
      </c>
      <c r="D838" t="s">
        <v>77</v>
      </c>
      <c r="E838" t="s">
        <v>9</v>
      </c>
      <c r="F838" t="s">
        <v>270</v>
      </c>
      <c r="G838" t="s">
        <v>17</v>
      </c>
      <c r="H838" s="135" t="s">
        <v>1502</v>
      </c>
      <c r="I838" t="s">
        <v>1454</v>
      </c>
      <c r="J838" s="20">
        <v>69</v>
      </c>
      <c r="K838" s="20" t="s">
        <v>3</v>
      </c>
      <c r="L838" t="s">
        <v>1464</v>
      </c>
      <c r="M838" s="20">
        <v>20.32</v>
      </c>
      <c r="N838" s="20">
        <v>15.18</v>
      </c>
      <c r="AE838">
        <f t="shared" si="13"/>
        <v>2001</v>
      </c>
    </row>
    <row r="839" spans="1:31" x14ac:dyDescent="0.25">
      <c r="A839" s="7">
        <v>836</v>
      </c>
      <c r="B839" s="8">
        <v>37076</v>
      </c>
      <c r="C839" t="s">
        <v>3</v>
      </c>
      <c r="D839" t="s">
        <v>321</v>
      </c>
      <c r="E839" t="s">
        <v>9</v>
      </c>
      <c r="F839" t="s">
        <v>275</v>
      </c>
      <c r="G839" t="s">
        <v>11</v>
      </c>
      <c r="H839" s="135" t="s">
        <v>1509</v>
      </c>
      <c r="I839" t="s">
        <v>1454</v>
      </c>
      <c r="J839" s="20">
        <v>43</v>
      </c>
      <c r="K839" s="20" t="s">
        <v>3</v>
      </c>
      <c r="L839" t="s">
        <v>1464</v>
      </c>
      <c r="M839" s="20">
        <v>13.04</v>
      </c>
      <c r="N839" s="20">
        <v>9.4600000000000009</v>
      </c>
      <c r="AE839">
        <f t="shared" si="13"/>
        <v>2001</v>
      </c>
    </row>
    <row r="840" spans="1:31" x14ac:dyDescent="0.25">
      <c r="A840" s="7">
        <v>837</v>
      </c>
      <c r="B840" s="8">
        <v>37076</v>
      </c>
      <c r="C840" t="s">
        <v>3</v>
      </c>
      <c r="D840" t="s">
        <v>31</v>
      </c>
      <c r="E840" t="s">
        <v>9</v>
      </c>
      <c r="F840" t="s">
        <v>232</v>
      </c>
      <c r="G840" t="s">
        <v>14</v>
      </c>
      <c r="H840" s="135" t="s">
        <v>1507</v>
      </c>
      <c r="I840" t="s">
        <v>1454</v>
      </c>
      <c r="J840" s="20">
        <v>70</v>
      </c>
      <c r="K840" s="20" t="s">
        <v>1465</v>
      </c>
      <c r="L840" t="s">
        <v>1466</v>
      </c>
      <c r="M840" s="20">
        <v>17.5</v>
      </c>
      <c r="N840" s="20">
        <v>17.5</v>
      </c>
      <c r="AE840">
        <f t="shared" si="13"/>
        <v>2001</v>
      </c>
    </row>
    <row r="841" spans="1:31" x14ac:dyDescent="0.25">
      <c r="A841" s="7">
        <v>838</v>
      </c>
      <c r="B841" s="8">
        <v>37076</v>
      </c>
      <c r="C841" t="s">
        <v>3</v>
      </c>
      <c r="D841" t="s">
        <v>140</v>
      </c>
      <c r="E841" t="s">
        <v>9</v>
      </c>
      <c r="F841" t="s">
        <v>85</v>
      </c>
      <c r="G841" t="s">
        <v>14</v>
      </c>
      <c r="H841" s="135" t="s">
        <v>1507</v>
      </c>
      <c r="I841" t="s">
        <v>1455</v>
      </c>
      <c r="J841" s="20">
        <v>40</v>
      </c>
      <c r="K841" s="20" t="s">
        <v>3</v>
      </c>
      <c r="L841" t="s">
        <v>1464</v>
      </c>
      <c r="M841" s="20">
        <v>6.1</v>
      </c>
      <c r="N841" s="20">
        <v>4.4000000000000004</v>
      </c>
      <c r="AE841">
        <f t="shared" si="13"/>
        <v>2001</v>
      </c>
    </row>
    <row r="842" spans="1:31" x14ac:dyDescent="0.25">
      <c r="A842" s="7">
        <v>839</v>
      </c>
      <c r="B842" s="8">
        <v>37077</v>
      </c>
      <c r="C842" t="s">
        <v>3</v>
      </c>
      <c r="D842" t="s">
        <v>278</v>
      </c>
      <c r="E842" t="s">
        <v>9</v>
      </c>
      <c r="F842" t="s">
        <v>311</v>
      </c>
      <c r="G842" t="s">
        <v>14</v>
      </c>
      <c r="H842" s="135" t="s">
        <v>1491</v>
      </c>
      <c r="I842" t="s">
        <v>1455</v>
      </c>
      <c r="J842" s="20">
        <v>36</v>
      </c>
      <c r="K842" s="20" t="s">
        <v>3</v>
      </c>
      <c r="L842" t="s">
        <v>1464</v>
      </c>
      <c r="M842" s="20">
        <v>5.54</v>
      </c>
      <c r="N842" s="20">
        <v>3.96</v>
      </c>
      <c r="AE842">
        <f t="shared" si="13"/>
        <v>2001</v>
      </c>
    </row>
    <row r="843" spans="1:31" x14ac:dyDescent="0.25">
      <c r="A843" s="7">
        <v>840</v>
      </c>
      <c r="B843" s="8">
        <v>37080</v>
      </c>
      <c r="C843" t="s">
        <v>3</v>
      </c>
      <c r="D843" t="s">
        <v>27</v>
      </c>
      <c r="E843" t="s">
        <v>9</v>
      </c>
      <c r="F843" t="s">
        <v>238</v>
      </c>
      <c r="G843" t="s">
        <v>17</v>
      </c>
      <c r="H843" s="135" t="s">
        <v>1573</v>
      </c>
      <c r="I843" t="s">
        <v>1454</v>
      </c>
      <c r="J843" s="20">
        <v>34</v>
      </c>
      <c r="K843" s="20" t="s">
        <v>3</v>
      </c>
      <c r="L843" t="s">
        <v>1464</v>
      </c>
      <c r="M843" s="20">
        <v>10.52</v>
      </c>
      <c r="N843" s="20">
        <v>7.48</v>
      </c>
      <c r="AE843">
        <f t="shared" si="13"/>
        <v>2001</v>
      </c>
    </row>
    <row r="844" spans="1:31" x14ac:dyDescent="0.25">
      <c r="A844" s="7">
        <v>841</v>
      </c>
      <c r="B844" s="8">
        <v>37080</v>
      </c>
      <c r="C844" t="s">
        <v>3</v>
      </c>
      <c r="D844" t="s">
        <v>146</v>
      </c>
      <c r="E844" t="s">
        <v>9</v>
      </c>
      <c r="F844" t="s">
        <v>305</v>
      </c>
      <c r="G844" t="s">
        <v>65</v>
      </c>
      <c r="H844" s="135" t="s">
        <v>1558</v>
      </c>
      <c r="I844" t="s">
        <v>1455</v>
      </c>
      <c r="J844" s="20">
        <v>18</v>
      </c>
      <c r="K844" s="20" t="s">
        <v>3</v>
      </c>
      <c r="L844" t="s">
        <v>1464</v>
      </c>
      <c r="M844" s="20">
        <v>3.02</v>
      </c>
      <c r="N844" s="20">
        <v>1.98</v>
      </c>
      <c r="AE844">
        <f t="shared" si="13"/>
        <v>2001</v>
      </c>
    </row>
    <row r="845" spans="1:31" x14ac:dyDescent="0.25">
      <c r="A845" s="7">
        <v>842</v>
      </c>
      <c r="B845" s="8">
        <v>37080</v>
      </c>
      <c r="C845" t="s">
        <v>3</v>
      </c>
      <c r="D845" t="s">
        <v>192</v>
      </c>
      <c r="E845" t="s">
        <v>9</v>
      </c>
      <c r="F845" t="s">
        <v>191</v>
      </c>
      <c r="G845" t="s">
        <v>11</v>
      </c>
      <c r="H845" s="135" t="s">
        <v>1496</v>
      </c>
      <c r="I845" t="s">
        <v>1455</v>
      </c>
      <c r="J845" s="20">
        <v>43</v>
      </c>
      <c r="K845" s="20" t="s">
        <v>3</v>
      </c>
      <c r="L845" t="s">
        <v>1464</v>
      </c>
      <c r="M845" s="20">
        <v>6.52</v>
      </c>
      <c r="N845" s="20">
        <v>4.7300000000000004</v>
      </c>
      <c r="AE845">
        <f t="shared" si="13"/>
        <v>2001</v>
      </c>
    </row>
    <row r="846" spans="1:31" x14ac:dyDescent="0.25">
      <c r="A846" s="7">
        <v>843</v>
      </c>
      <c r="B846" s="8">
        <v>37080</v>
      </c>
      <c r="C846" t="s">
        <v>3</v>
      </c>
      <c r="D846" t="s">
        <v>192</v>
      </c>
      <c r="E846" t="s">
        <v>9</v>
      </c>
      <c r="F846" t="s">
        <v>191</v>
      </c>
      <c r="G846" t="s">
        <v>17</v>
      </c>
      <c r="H846" s="135" t="s">
        <v>1496</v>
      </c>
      <c r="I846" t="s">
        <v>1455</v>
      </c>
      <c r="J846" s="20">
        <v>66</v>
      </c>
      <c r="K846" s="20" t="s">
        <v>3</v>
      </c>
      <c r="L846" t="s">
        <v>1464</v>
      </c>
      <c r="M846" s="20">
        <v>9.74</v>
      </c>
      <c r="N846" s="20">
        <v>7.26</v>
      </c>
      <c r="AE846">
        <f t="shared" si="13"/>
        <v>2001</v>
      </c>
    </row>
    <row r="847" spans="1:31" x14ac:dyDescent="0.25">
      <c r="A847" s="7">
        <v>844</v>
      </c>
      <c r="B847" s="8">
        <v>37080</v>
      </c>
      <c r="C847" t="s">
        <v>3</v>
      </c>
      <c r="D847" t="s">
        <v>91</v>
      </c>
      <c r="E847" t="s">
        <v>9</v>
      </c>
      <c r="F847" t="s">
        <v>322</v>
      </c>
      <c r="G847" t="s">
        <v>17</v>
      </c>
      <c r="H847" s="135" t="s">
        <v>1496</v>
      </c>
      <c r="I847" t="s">
        <v>1458</v>
      </c>
      <c r="J847" s="20">
        <v>9</v>
      </c>
      <c r="K847" s="20" t="s">
        <v>1465</v>
      </c>
      <c r="L847" t="s">
        <v>1466</v>
      </c>
      <c r="M847" s="20">
        <v>10</v>
      </c>
      <c r="N847" s="20">
        <v>30</v>
      </c>
      <c r="AE847">
        <f t="shared" si="13"/>
        <v>2001</v>
      </c>
    </row>
    <row r="848" spans="1:31" x14ac:dyDescent="0.25">
      <c r="A848" s="7">
        <v>845</v>
      </c>
      <c r="B848" s="8">
        <v>37080</v>
      </c>
      <c r="C848" t="s">
        <v>3</v>
      </c>
      <c r="D848" t="s">
        <v>43</v>
      </c>
      <c r="E848" t="s">
        <v>9</v>
      </c>
      <c r="F848" t="s">
        <v>114</v>
      </c>
      <c r="G848" t="s">
        <v>14</v>
      </c>
      <c r="H848" s="135" t="s">
        <v>1496</v>
      </c>
      <c r="I848" t="s">
        <v>1454</v>
      </c>
      <c r="J848" s="20">
        <v>150</v>
      </c>
      <c r="K848" s="20" t="s">
        <v>3</v>
      </c>
      <c r="L848" t="s">
        <v>1464</v>
      </c>
      <c r="M848" s="20">
        <v>43</v>
      </c>
      <c r="N848" s="20">
        <v>33</v>
      </c>
      <c r="AE848">
        <f t="shared" si="13"/>
        <v>2001</v>
      </c>
    </row>
    <row r="849" spans="1:31" x14ac:dyDescent="0.25">
      <c r="A849" s="7">
        <v>846</v>
      </c>
      <c r="B849" s="8">
        <v>37081</v>
      </c>
      <c r="C849" t="s">
        <v>3</v>
      </c>
      <c r="D849" t="s">
        <v>38</v>
      </c>
      <c r="E849" t="s">
        <v>9</v>
      </c>
      <c r="F849" s="15" t="s">
        <v>28</v>
      </c>
      <c r="G849" t="s">
        <v>11</v>
      </c>
      <c r="H849" s="135" t="s">
        <v>1527</v>
      </c>
      <c r="I849" t="s">
        <v>1454</v>
      </c>
      <c r="J849" s="20">
        <v>35</v>
      </c>
      <c r="K849" s="20" t="s">
        <v>3</v>
      </c>
      <c r="L849" t="s">
        <v>1463</v>
      </c>
      <c r="M849" s="20">
        <v>10.1</v>
      </c>
      <c r="N849" s="20">
        <v>8.4</v>
      </c>
      <c r="AE849">
        <f t="shared" si="13"/>
        <v>2001</v>
      </c>
    </row>
    <row r="850" spans="1:31" x14ac:dyDescent="0.25">
      <c r="A850" s="7">
        <v>847</v>
      </c>
      <c r="B850" s="8">
        <v>37081</v>
      </c>
      <c r="C850" t="s">
        <v>3</v>
      </c>
      <c r="D850" t="s">
        <v>120</v>
      </c>
      <c r="E850" t="s">
        <v>9</v>
      </c>
      <c r="F850" t="s">
        <v>175</v>
      </c>
      <c r="G850" t="s">
        <v>17</v>
      </c>
      <c r="H850" s="135" t="s">
        <v>1496</v>
      </c>
      <c r="I850" t="s">
        <v>1454</v>
      </c>
      <c r="J850" s="20">
        <v>38</v>
      </c>
      <c r="K850" s="20" t="s">
        <v>3</v>
      </c>
      <c r="L850" t="s">
        <v>1464</v>
      </c>
      <c r="M850" s="20">
        <v>11.64</v>
      </c>
      <c r="N850" s="20">
        <v>8.36</v>
      </c>
      <c r="AE850">
        <f t="shared" si="13"/>
        <v>2001</v>
      </c>
    </row>
    <row r="851" spans="1:31" x14ac:dyDescent="0.25">
      <c r="A851" s="7">
        <v>848</v>
      </c>
      <c r="B851" s="8">
        <v>37081</v>
      </c>
      <c r="C851" t="s">
        <v>3</v>
      </c>
      <c r="D851" t="s">
        <v>209</v>
      </c>
      <c r="E851" t="s">
        <v>9</v>
      </c>
      <c r="F851" t="s">
        <v>235</v>
      </c>
      <c r="G851" t="s">
        <v>65</v>
      </c>
      <c r="H851" s="135" t="s">
        <v>1496</v>
      </c>
      <c r="I851" t="s">
        <v>1454</v>
      </c>
      <c r="J851" s="20">
        <v>24</v>
      </c>
      <c r="K851" s="20" t="s">
        <v>9</v>
      </c>
      <c r="L851" t="s">
        <v>1464</v>
      </c>
      <c r="M851" s="20">
        <v>5.28</v>
      </c>
      <c r="N851" s="20">
        <v>7.72</v>
      </c>
      <c r="AE851">
        <f t="shared" si="13"/>
        <v>2001</v>
      </c>
    </row>
    <row r="852" spans="1:31" x14ac:dyDescent="0.25">
      <c r="A852" s="7">
        <v>849</v>
      </c>
      <c r="B852" s="8">
        <v>37081</v>
      </c>
      <c r="C852" t="s">
        <v>3</v>
      </c>
      <c r="D852" t="s">
        <v>237</v>
      </c>
      <c r="E852" t="s">
        <v>9</v>
      </c>
      <c r="F852" t="s">
        <v>186</v>
      </c>
      <c r="G852" t="s">
        <v>24</v>
      </c>
      <c r="H852" s="135" t="s">
        <v>1494</v>
      </c>
      <c r="I852" t="s">
        <v>1454</v>
      </c>
      <c r="J852" s="20">
        <v>36</v>
      </c>
      <c r="K852" s="20" t="s">
        <v>3</v>
      </c>
      <c r="L852" t="s">
        <v>1464</v>
      </c>
      <c r="M852" s="20">
        <v>11.08</v>
      </c>
      <c r="N852" s="20">
        <v>7.92</v>
      </c>
      <c r="AE852">
        <f t="shared" si="13"/>
        <v>2001</v>
      </c>
    </row>
    <row r="853" spans="1:31" x14ac:dyDescent="0.25">
      <c r="A853" s="7">
        <v>850</v>
      </c>
      <c r="B853" s="8">
        <v>37081</v>
      </c>
      <c r="C853" t="s">
        <v>3</v>
      </c>
      <c r="D853" t="s">
        <v>287</v>
      </c>
      <c r="E853" t="s">
        <v>9</v>
      </c>
      <c r="F853" t="s">
        <v>228</v>
      </c>
      <c r="G853" t="s">
        <v>24</v>
      </c>
      <c r="H853" s="135" t="s">
        <v>1497</v>
      </c>
      <c r="I853" t="s">
        <v>1454</v>
      </c>
      <c r="J853" s="20">
        <v>20</v>
      </c>
      <c r="K853" s="20" t="s">
        <v>9</v>
      </c>
      <c r="L853" t="s">
        <v>1464</v>
      </c>
      <c r="M853" s="20">
        <v>4.4000000000000004</v>
      </c>
      <c r="N853" s="20">
        <v>6.6</v>
      </c>
      <c r="AE853">
        <f t="shared" si="13"/>
        <v>2001</v>
      </c>
    </row>
    <row r="854" spans="1:31" x14ac:dyDescent="0.25">
      <c r="A854" s="7">
        <v>851</v>
      </c>
      <c r="B854" s="8">
        <v>37082</v>
      </c>
      <c r="C854" t="s">
        <v>3</v>
      </c>
      <c r="D854" t="s">
        <v>278</v>
      </c>
      <c r="E854" t="s">
        <v>9</v>
      </c>
      <c r="F854" t="s">
        <v>242</v>
      </c>
      <c r="G854" t="s">
        <v>14</v>
      </c>
      <c r="H854" s="135" t="s">
        <v>1554</v>
      </c>
      <c r="I854" t="s">
        <v>1454</v>
      </c>
      <c r="J854" s="20">
        <v>19</v>
      </c>
      <c r="K854" s="20" t="s">
        <v>9</v>
      </c>
      <c r="L854" t="s">
        <v>1464</v>
      </c>
      <c r="M854" s="20">
        <v>4.18</v>
      </c>
      <c r="N854" s="20">
        <v>6.32</v>
      </c>
      <c r="AE854">
        <f t="shared" si="13"/>
        <v>2001</v>
      </c>
    </row>
    <row r="855" spans="1:31" x14ac:dyDescent="0.25">
      <c r="A855" s="7">
        <v>852</v>
      </c>
      <c r="B855" s="8">
        <v>37084</v>
      </c>
      <c r="C855" t="s">
        <v>3</v>
      </c>
      <c r="D855" t="s">
        <v>273</v>
      </c>
      <c r="E855" t="s">
        <v>9</v>
      </c>
      <c r="F855" t="s">
        <v>286</v>
      </c>
      <c r="G855" t="s">
        <v>11</v>
      </c>
      <c r="H855" s="135" t="s">
        <v>1505</v>
      </c>
      <c r="I855" t="s">
        <v>1454</v>
      </c>
      <c r="J855" s="20">
        <v>58</v>
      </c>
      <c r="K855" s="20" t="s">
        <v>3</v>
      </c>
      <c r="L855" t="s">
        <v>1464</v>
      </c>
      <c r="M855" s="20">
        <v>17.239999999999998</v>
      </c>
      <c r="N855" s="20">
        <v>12.76</v>
      </c>
      <c r="AE855">
        <f t="shared" si="13"/>
        <v>2001</v>
      </c>
    </row>
    <row r="856" spans="1:31" x14ac:dyDescent="0.25">
      <c r="A856" s="7">
        <v>853</v>
      </c>
      <c r="B856" s="8">
        <v>37084</v>
      </c>
      <c r="C856" t="s">
        <v>3</v>
      </c>
      <c r="D856" t="s">
        <v>229</v>
      </c>
      <c r="E856" t="s">
        <v>9</v>
      </c>
      <c r="F856" t="s">
        <v>134</v>
      </c>
      <c r="G856" t="s">
        <v>17</v>
      </c>
      <c r="H856" s="135" t="s">
        <v>1500</v>
      </c>
      <c r="I856" t="s">
        <v>1456</v>
      </c>
      <c r="J856" s="20">
        <v>30</v>
      </c>
      <c r="K856" s="20" t="s">
        <v>3</v>
      </c>
      <c r="L856" t="s">
        <v>1464</v>
      </c>
      <c r="M856" s="20">
        <v>9.4</v>
      </c>
      <c r="N856" s="20">
        <v>6.6</v>
      </c>
      <c r="O856" t="s">
        <v>3</v>
      </c>
      <c r="P856" s="13" t="s">
        <v>412</v>
      </c>
      <c r="Q856" t="s">
        <v>9</v>
      </c>
      <c r="R856" t="s">
        <v>240</v>
      </c>
      <c r="S856" t="s">
        <v>1465</v>
      </c>
      <c r="U856" t="s">
        <v>1465</v>
      </c>
      <c r="W856" t="s">
        <v>1465</v>
      </c>
      <c r="Y856" t="s">
        <v>1465</v>
      </c>
      <c r="AA856" t="s">
        <v>1465</v>
      </c>
      <c r="AC856" t="s">
        <v>1465</v>
      </c>
      <c r="AE856">
        <f t="shared" si="13"/>
        <v>2001</v>
      </c>
    </row>
    <row r="857" spans="1:31" x14ac:dyDescent="0.25">
      <c r="A857" s="7">
        <v>854</v>
      </c>
      <c r="B857" s="8">
        <v>37084</v>
      </c>
      <c r="C857" t="s">
        <v>3</v>
      </c>
      <c r="D857" t="s">
        <v>312</v>
      </c>
      <c r="E857" t="s">
        <v>9</v>
      </c>
      <c r="F857" t="s">
        <v>307</v>
      </c>
      <c r="G857" t="s">
        <v>17</v>
      </c>
      <c r="H857" s="135" t="s">
        <v>1560</v>
      </c>
      <c r="I857" t="s">
        <v>1454</v>
      </c>
      <c r="J857" s="20">
        <v>7</v>
      </c>
      <c r="K857" s="20" t="s">
        <v>9</v>
      </c>
      <c r="L857" t="s">
        <v>1464</v>
      </c>
      <c r="M857" s="20">
        <v>1.54</v>
      </c>
      <c r="N857" s="20">
        <v>2.96</v>
      </c>
      <c r="AE857">
        <f t="shared" si="13"/>
        <v>2001</v>
      </c>
    </row>
    <row r="858" spans="1:31" x14ac:dyDescent="0.25">
      <c r="A858" s="7">
        <v>855</v>
      </c>
      <c r="B858" s="8">
        <v>37085</v>
      </c>
      <c r="C858" t="s">
        <v>3</v>
      </c>
      <c r="D858" t="s">
        <v>27</v>
      </c>
      <c r="E858" t="s">
        <v>9</v>
      </c>
      <c r="F858" t="s">
        <v>68</v>
      </c>
      <c r="G858" t="s">
        <v>11</v>
      </c>
      <c r="H858" s="135" t="s">
        <v>1505</v>
      </c>
      <c r="I858" t="s">
        <v>1455</v>
      </c>
      <c r="J858" s="20">
        <v>24</v>
      </c>
      <c r="K858" s="20" t="s">
        <v>3</v>
      </c>
      <c r="L858" t="s">
        <v>1464</v>
      </c>
      <c r="M858" s="20">
        <v>3.86</v>
      </c>
      <c r="N858" s="20">
        <v>2.64</v>
      </c>
      <c r="AE858">
        <f t="shared" si="13"/>
        <v>2001</v>
      </c>
    </row>
    <row r="859" spans="1:31" x14ac:dyDescent="0.25">
      <c r="A859" s="7">
        <v>856</v>
      </c>
      <c r="B859" s="8">
        <v>37085</v>
      </c>
      <c r="C859" t="s">
        <v>3</v>
      </c>
      <c r="D859" t="s">
        <v>313</v>
      </c>
      <c r="E859" t="s">
        <v>9</v>
      </c>
      <c r="F859" t="s">
        <v>108</v>
      </c>
      <c r="G859" t="s">
        <v>14</v>
      </c>
      <c r="H859" s="135" t="s">
        <v>1554</v>
      </c>
      <c r="I859" t="s">
        <v>1454</v>
      </c>
      <c r="J859" s="20">
        <v>27</v>
      </c>
      <c r="K859" s="20" t="s">
        <v>9</v>
      </c>
      <c r="L859" t="s">
        <v>1464</v>
      </c>
      <c r="M859" s="20">
        <v>5.9399999999999995</v>
      </c>
      <c r="N859" s="20">
        <v>8.56</v>
      </c>
      <c r="AE859">
        <f t="shared" si="13"/>
        <v>2001</v>
      </c>
    </row>
    <row r="860" spans="1:31" x14ac:dyDescent="0.25">
      <c r="A860" s="7">
        <v>857</v>
      </c>
      <c r="B860" s="8">
        <v>37085</v>
      </c>
      <c r="C860" t="s">
        <v>3</v>
      </c>
      <c r="D860" t="s">
        <v>250</v>
      </c>
      <c r="E860" t="s">
        <v>9</v>
      </c>
      <c r="F860" t="s">
        <v>84</v>
      </c>
      <c r="G860" t="s">
        <v>14</v>
      </c>
      <c r="H860" s="135" t="s">
        <v>1522</v>
      </c>
      <c r="I860" t="s">
        <v>1454</v>
      </c>
      <c r="J860" s="20">
        <v>12</v>
      </c>
      <c r="K860" s="20" t="s">
        <v>9</v>
      </c>
      <c r="L860" t="s">
        <v>1464</v>
      </c>
      <c r="M860" s="20">
        <v>2.64</v>
      </c>
      <c r="N860" s="20">
        <v>4.3599999999999994</v>
      </c>
      <c r="AE860">
        <f t="shared" si="13"/>
        <v>2001</v>
      </c>
    </row>
    <row r="861" spans="1:31" x14ac:dyDescent="0.25">
      <c r="A861" s="7">
        <v>858</v>
      </c>
      <c r="B861" s="8">
        <v>37085</v>
      </c>
      <c r="C861" t="s">
        <v>3</v>
      </c>
      <c r="D861" t="s">
        <v>321</v>
      </c>
      <c r="E861" t="s">
        <v>9</v>
      </c>
      <c r="F861" t="s">
        <v>218</v>
      </c>
      <c r="G861" t="s">
        <v>17</v>
      </c>
      <c r="H861" s="135" t="s">
        <v>1490</v>
      </c>
      <c r="I861" t="s">
        <v>1455</v>
      </c>
      <c r="J861" s="20">
        <v>14</v>
      </c>
      <c r="K861" s="20" t="s">
        <v>3</v>
      </c>
      <c r="L861" t="s">
        <v>1464</v>
      </c>
      <c r="M861" s="20">
        <v>2.46</v>
      </c>
      <c r="N861" s="20">
        <v>1.54</v>
      </c>
      <c r="AE861">
        <f t="shared" si="13"/>
        <v>2001</v>
      </c>
    </row>
    <row r="862" spans="1:31" x14ac:dyDescent="0.25">
      <c r="A862" s="7">
        <v>859</v>
      </c>
      <c r="B862" s="8">
        <v>37088</v>
      </c>
      <c r="C862" t="s">
        <v>3</v>
      </c>
      <c r="D862" t="s">
        <v>321</v>
      </c>
      <c r="E862" t="s">
        <v>9</v>
      </c>
      <c r="F862" t="s">
        <v>218</v>
      </c>
      <c r="G862" t="s">
        <v>11</v>
      </c>
      <c r="H862" s="135" t="s">
        <v>1538</v>
      </c>
      <c r="I862" t="s">
        <v>1455</v>
      </c>
      <c r="J862" s="20">
        <v>10</v>
      </c>
      <c r="K862" s="20" t="s">
        <v>3</v>
      </c>
      <c r="L862" t="s">
        <v>1463</v>
      </c>
      <c r="M862" s="20">
        <v>1.8</v>
      </c>
      <c r="N862" s="20">
        <v>1.2</v>
      </c>
      <c r="AE862">
        <f t="shared" si="13"/>
        <v>2001</v>
      </c>
    </row>
    <row r="863" spans="1:31" x14ac:dyDescent="0.25">
      <c r="A863" s="7">
        <v>860</v>
      </c>
      <c r="B863" s="8">
        <v>37088</v>
      </c>
      <c r="C863" t="s">
        <v>3</v>
      </c>
      <c r="D863" t="s">
        <v>178</v>
      </c>
      <c r="E863" t="s">
        <v>9</v>
      </c>
      <c r="F863" t="s">
        <v>245</v>
      </c>
      <c r="G863" t="s">
        <v>17</v>
      </c>
      <c r="H863" s="135" t="s">
        <v>1500</v>
      </c>
      <c r="I863" t="s">
        <v>1454</v>
      </c>
      <c r="J863" s="20">
        <v>47</v>
      </c>
      <c r="K863" s="20" t="s">
        <v>9</v>
      </c>
      <c r="L863" t="s">
        <v>1464</v>
      </c>
      <c r="M863" s="20">
        <v>10.34</v>
      </c>
      <c r="N863" s="20">
        <v>14.16</v>
      </c>
      <c r="AE863">
        <f t="shared" si="13"/>
        <v>2001</v>
      </c>
    </row>
    <row r="864" spans="1:31" x14ac:dyDescent="0.25">
      <c r="A864" s="7">
        <v>861</v>
      </c>
      <c r="B864" s="8">
        <v>37088</v>
      </c>
      <c r="C864" t="s">
        <v>3</v>
      </c>
      <c r="D864" t="s">
        <v>313</v>
      </c>
      <c r="E864" t="s">
        <v>9</v>
      </c>
      <c r="F864" t="s">
        <v>321</v>
      </c>
      <c r="G864" t="s">
        <v>14</v>
      </c>
      <c r="H864" s="135" t="s">
        <v>1491</v>
      </c>
      <c r="I864" t="s">
        <v>1455</v>
      </c>
      <c r="J864" s="20">
        <v>30</v>
      </c>
      <c r="K864" s="20" t="s">
        <v>9</v>
      </c>
      <c r="L864" t="s">
        <v>1463</v>
      </c>
      <c r="M864" s="20">
        <v>3.6</v>
      </c>
      <c r="N864" s="20">
        <v>4.4000000000000004</v>
      </c>
      <c r="AE864">
        <f t="shared" si="13"/>
        <v>2001</v>
      </c>
    </row>
    <row r="865" spans="1:31" x14ac:dyDescent="0.25">
      <c r="A865" s="7">
        <v>862</v>
      </c>
      <c r="B865" s="8">
        <v>37088</v>
      </c>
      <c r="C865" t="s">
        <v>3</v>
      </c>
      <c r="D865" t="s">
        <v>47</v>
      </c>
      <c r="E865" t="s">
        <v>9</v>
      </c>
      <c r="F865" t="s">
        <v>180</v>
      </c>
      <c r="G865" t="s">
        <v>14</v>
      </c>
      <c r="H865" s="135" t="s">
        <v>1516</v>
      </c>
      <c r="I865" t="s">
        <v>1454</v>
      </c>
      <c r="J865" s="20">
        <v>12</v>
      </c>
      <c r="K865" s="20" t="s">
        <v>3</v>
      </c>
      <c r="L865" t="s">
        <v>1464</v>
      </c>
      <c r="M865" s="20">
        <v>4.3599999999999994</v>
      </c>
      <c r="N865" s="20">
        <v>2.64</v>
      </c>
      <c r="AE865">
        <f t="shared" si="13"/>
        <v>2001</v>
      </c>
    </row>
    <row r="866" spans="1:31" x14ac:dyDescent="0.25">
      <c r="A866" s="7">
        <v>863</v>
      </c>
      <c r="B866" s="8">
        <v>37088</v>
      </c>
      <c r="C866" t="s">
        <v>3</v>
      </c>
      <c r="D866" t="s">
        <v>236</v>
      </c>
      <c r="E866" t="s">
        <v>9</v>
      </c>
      <c r="F866" t="s">
        <v>170</v>
      </c>
      <c r="G866" t="s">
        <v>14</v>
      </c>
      <c r="H866" s="135" t="s">
        <v>1523</v>
      </c>
      <c r="I866" t="s">
        <v>1454</v>
      </c>
      <c r="J866" s="20">
        <v>6</v>
      </c>
      <c r="K866" s="20" t="s">
        <v>3</v>
      </c>
      <c r="L866" t="s">
        <v>1463</v>
      </c>
      <c r="M866" s="20">
        <v>2.56</v>
      </c>
      <c r="N866" s="20">
        <v>1.44</v>
      </c>
      <c r="AE866">
        <f t="shared" si="13"/>
        <v>2001</v>
      </c>
    </row>
    <row r="867" spans="1:31" x14ac:dyDescent="0.25">
      <c r="A867" s="7">
        <v>864</v>
      </c>
      <c r="B867" s="8">
        <v>37088</v>
      </c>
      <c r="C867" t="s">
        <v>3</v>
      </c>
      <c r="D867" t="s">
        <v>168</v>
      </c>
      <c r="E867" t="s">
        <v>9</v>
      </c>
      <c r="F867" t="s">
        <v>242</v>
      </c>
      <c r="G867" t="s">
        <v>65</v>
      </c>
      <c r="H867" s="135" t="s">
        <v>1519</v>
      </c>
      <c r="I867" t="s">
        <v>1454</v>
      </c>
      <c r="J867" s="20">
        <v>59</v>
      </c>
      <c r="K867" s="20" t="s">
        <v>9</v>
      </c>
      <c r="L867" t="s">
        <v>1464</v>
      </c>
      <c r="M867" s="20">
        <v>12.98</v>
      </c>
      <c r="N867" s="20">
        <v>17.52</v>
      </c>
      <c r="AE867">
        <f t="shared" si="13"/>
        <v>2001</v>
      </c>
    </row>
    <row r="868" spans="1:31" x14ac:dyDescent="0.25">
      <c r="A868" s="7">
        <v>865</v>
      </c>
      <c r="B868" s="8">
        <v>37088</v>
      </c>
      <c r="C868" t="s">
        <v>3</v>
      </c>
      <c r="D868" t="s">
        <v>101</v>
      </c>
      <c r="E868" t="s">
        <v>9</v>
      </c>
      <c r="F868" t="s">
        <v>10</v>
      </c>
      <c r="G868" t="s">
        <v>65</v>
      </c>
      <c r="H868" s="135" t="s">
        <v>1519</v>
      </c>
      <c r="I868" t="s">
        <v>1454</v>
      </c>
      <c r="J868" s="20">
        <v>25</v>
      </c>
      <c r="K868" s="20" t="s">
        <v>3</v>
      </c>
      <c r="L868" t="s">
        <v>1464</v>
      </c>
      <c r="M868" s="20">
        <v>8</v>
      </c>
      <c r="N868" s="20">
        <v>5.5</v>
      </c>
      <c r="AE868">
        <f t="shared" si="13"/>
        <v>2001</v>
      </c>
    </row>
    <row r="869" spans="1:31" x14ac:dyDescent="0.25">
      <c r="A869" s="7">
        <v>866</v>
      </c>
      <c r="B869" s="8">
        <v>37090</v>
      </c>
      <c r="C869" t="s">
        <v>3</v>
      </c>
      <c r="D869" t="s">
        <v>77</v>
      </c>
      <c r="E869" t="s">
        <v>9</v>
      </c>
      <c r="F869" t="s">
        <v>270</v>
      </c>
      <c r="G869" t="s">
        <v>11</v>
      </c>
      <c r="H869" s="135" t="s">
        <v>1505</v>
      </c>
      <c r="I869" t="s">
        <v>1454</v>
      </c>
      <c r="J869" s="20">
        <v>27</v>
      </c>
      <c r="K869" s="20" t="s">
        <v>3</v>
      </c>
      <c r="L869" t="s">
        <v>1464</v>
      </c>
      <c r="M869" s="20">
        <v>8.56</v>
      </c>
      <c r="N869" s="20">
        <v>5.9399999999999995</v>
      </c>
      <c r="AE869">
        <f t="shared" si="13"/>
        <v>2001</v>
      </c>
    </row>
    <row r="870" spans="1:31" x14ac:dyDescent="0.25">
      <c r="A870" s="7">
        <v>867</v>
      </c>
      <c r="B870" s="8">
        <v>37090</v>
      </c>
      <c r="C870" t="s">
        <v>3</v>
      </c>
      <c r="D870" t="s">
        <v>129</v>
      </c>
      <c r="E870" t="s">
        <v>9</v>
      </c>
      <c r="F870" t="s">
        <v>179</v>
      </c>
      <c r="G870" t="s">
        <v>11</v>
      </c>
      <c r="H870" s="135" t="s">
        <v>1531</v>
      </c>
      <c r="I870" t="s">
        <v>1455</v>
      </c>
      <c r="J870" s="20">
        <v>12</v>
      </c>
      <c r="K870" s="20" t="s">
        <v>3</v>
      </c>
      <c r="L870" t="s">
        <v>1464</v>
      </c>
      <c r="M870" s="20">
        <v>2.1799999999999997</v>
      </c>
      <c r="N870" s="20">
        <v>1.32</v>
      </c>
      <c r="AE870">
        <f t="shared" si="13"/>
        <v>2001</v>
      </c>
    </row>
    <row r="871" spans="1:31" x14ac:dyDescent="0.25">
      <c r="A871" s="7">
        <v>868</v>
      </c>
      <c r="B871" s="8">
        <v>37090</v>
      </c>
      <c r="C871" t="s">
        <v>3</v>
      </c>
      <c r="D871" t="s">
        <v>273</v>
      </c>
      <c r="E871" t="s">
        <v>9</v>
      </c>
      <c r="F871" t="s">
        <v>322</v>
      </c>
      <c r="G871" t="s">
        <v>17</v>
      </c>
      <c r="H871" s="135" t="s">
        <v>1500</v>
      </c>
      <c r="I871" t="s">
        <v>1454</v>
      </c>
      <c r="J871" s="20">
        <v>11</v>
      </c>
      <c r="K871" s="20" t="s">
        <v>3</v>
      </c>
      <c r="L871" t="s">
        <v>1464</v>
      </c>
      <c r="M871" s="20">
        <v>4.08</v>
      </c>
      <c r="N871" s="20">
        <v>2.42</v>
      </c>
      <c r="AE871">
        <f t="shared" si="13"/>
        <v>2001</v>
      </c>
    </row>
    <row r="872" spans="1:31" x14ac:dyDescent="0.25">
      <c r="A872" s="7">
        <v>869</v>
      </c>
      <c r="B872" s="8">
        <v>37090</v>
      </c>
      <c r="C872" t="s">
        <v>3</v>
      </c>
      <c r="D872" t="s">
        <v>305</v>
      </c>
      <c r="E872" t="s">
        <v>9</v>
      </c>
      <c r="F872" t="s">
        <v>146</v>
      </c>
      <c r="G872" t="s">
        <v>65</v>
      </c>
      <c r="H872" s="135" t="s">
        <v>1519</v>
      </c>
      <c r="I872" t="s">
        <v>1455</v>
      </c>
      <c r="J872" s="20">
        <v>54</v>
      </c>
      <c r="K872" s="20" t="s">
        <v>9</v>
      </c>
      <c r="L872" t="s">
        <v>1464</v>
      </c>
      <c r="M872" s="20">
        <v>5.9399999999999995</v>
      </c>
      <c r="N872" s="20">
        <v>8.06</v>
      </c>
      <c r="AE872">
        <f t="shared" si="13"/>
        <v>2001</v>
      </c>
    </row>
    <row r="873" spans="1:31" x14ac:dyDescent="0.25">
      <c r="A873" s="7">
        <v>870</v>
      </c>
      <c r="B873" s="8">
        <v>37090</v>
      </c>
      <c r="C873" t="s">
        <v>3</v>
      </c>
      <c r="D873" t="s">
        <v>106</v>
      </c>
      <c r="E873" t="s">
        <v>9</v>
      </c>
      <c r="F873" t="s">
        <v>46</v>
      </c>
      <c r="G873" t="s">
        <v>24</v>
      </c>
      <c r="H873" s="136" t="s">
        <v>1496</v>
      </c>
      <c r="I873" t="s">
        <v>1455</v>
      </c>
      <c r="J873" s="20">
        <v>17</v>
      </c>
      <c r="K873" s="20" t="s">
        <v>3</v>
      </c>
      <c r="L873" t="s">
        <v>1464</v>
      </c>
      <c r="M873" s="20">
        <v>2.88</v>
      </c>
      <c r="N873" s="20">
        <v>1.87</v>
      </c>
      <c r="AE873">
        <f t="shared" si="13"/>
        <v>2001</v>
      </c>
    </row>
    <row r="874" spans="1:31" x14ac:dyDescent="0.25">
      <c r="A874" s="7">
        <v>871</v>
      </c>
      <c r="B874" s="8">
        <v>37092</v>
      </c>
      <c r="C874" t="s">
        <v>3</v>
      </c>
      <c r="D874" t="s">
        <v>92</v>
      </c>
      <c r="E874" t="s">
        <v>9</v>
      </c>
      <c r="F874" t="s">
        <v>180</v>
      </c>
      <c r="G874" t="s">
        <v>14</v>
      </c>
      <c r="H874" s="135" t="s">
        <v>1507</v>
      </c>
      <c r="I874" t="s">
        <v>1454</v>
      </c>
      <c r="J874" s="20">
        <v>74</v>
      </c>
      <c r="K874" s="20" t="s">
        <v>9</v>
      </c>
      <c r="L874" t="s">
        <v>1464</v>
      </c>
      <c r="M874" s="20">
        <v>16.28</v>
      </c>
      <c r="N874" s="20">
        <v>21.72</v>
      </c>
      <c r="AE874">
        <f t="shared" si="13"/>
        <v>2001</v>
      </c>
    </row>
    <row r="875" spans="1:31" x14ac:dyDescent="0.25">
      <c r="A875" s="7">
        <v>872</v>
      </c>
      <c r="B875" s="8">
        <v>37092</v>
      </c>
      <c r="C875" t="s">
        <v>3</v>
      </c>
      <c r="D875" t="s">
        <v>46</v>
      </c>
      <c r="E875" t="s">
        <v>9</v>
      </c>
      <c r="F875" t="s">
        <v>186</v>
      </c>
      <c r="G875" t="s">
        <v>14</v>
      </c>
      <c r="H875" s="135" t="s">
        <v>1496</v>
      </c>
      <c r="I875" t="s">
        <v>1454</v>
      </c>
      <c r="J875" s="20">
        <v>16</v>
      </c>
      <c r="K875" s="20" t="s">
        <v>9</v>
      </c>
      <c r="L875" t="s">
        <v>1464</v>
      </c>
      <c r="M875" s="20">
        <v>3.52</v>
      </c>
      <c r="N875" s="20">
        <v>5.48</v>
      </c>
      <c r="AE875">
        <f t="shared" si="13"/>
        <v>2001</v>
      </c>
    </row>
    <row r="876" spans="1:31" x14ac:dyDescent="0.25">
      <c r="A876" s="7">
        <v>873</v>
      </c>
      <c r="B876" s="8">
        <v>37092</v>
      </c>
      <c r="C876" t="s">
        <v>3</v>
      </c>
      <c r="D876" t="s">
        <v>154</v>
      </c>
      <c r="E876" t="s">
        <v>9</v>
      </c>
      <c r="F876" t="s">
        <v>174</v>
      </c>
      <c r="G876" t="s">
        <v>65</v>
      </c>
      <c r="H876" s="135" t="s">
        <v>1496</v>
      </c>
      <c r="I876" t="s">
        <v>1454</v>
      </c>
      <c r="J876" s="20">
        <v>24</v>
      </c>
      <c r="K876" s="20" t="s">
        <v>3</v>
      </c>
      <c r="L876" t="s">
        <v>1464</v>
      </c>
      <c r="M876" s="20">
        <v>7.72</v>
      </c>
      <c r="N876" s="20">
        <v>5.28</v>
      </c>
      <c r="AE876">
        <f t="shared" si="13"/>
        <v>2001</v>
      </c>
    </row>
    <row r="877" spans="1:31" x14ac:dyDescent="0.25">
      <c r="A877" s="7">
        <v>874</v>
      </c>
      <c r="B877" s="8">
        <v>37092</v>
      </c>
      <c r="C877" t="s">
        <v>3</v>
      </c>
      <c r="D877" t="s">
        <v>287</v>
      </c>
      <c r="E877" t="s">
        <v>9</v>
      </c>
      <c r="F877" t="s">
        <v>188</v>
      </c>
      <c r="G877" t="s">
        <v>24</v>
      </c>
      <c r="H877" s="135" t="s">
        <v>1547</v>
      </c>
      <c r="I877" t="s">
        <v>1454</v>
      </c>
      <c r="J877" s="20">
        <v>11</v>
      </c>
      <c r="K877" s="20" t="s">
        <v>9</v>
      </c>
      <c r="L877" t="s">
        <v>1464</v>
      </c>
      <c r="M877" s="20">
        <v>2.42</v>
      </c>
      <c r="N877" s="20">
        <v>4.08</v>
      </c>
      <c r="AE877">
        <f t="shared" si="13"/>
        <v>2001</v>
      </c>
    </row>
    <row r="878" spans="1:31" x14ac:dyDescent="0.25">
      <c r="A878" s="7">
        <v>875</v>
      </c>
      <c r="B878" s="8">
        <v>37092</v>
      </c>
      <c r="C878" t="s">
        <v>3</v>
      </c>
      <c r="D878" t="s">
        <v>311</v>
      </c>
      <c r="E878" t="s">
        <v>9</v>
      </c>
      <c r="F878" t="s">
        <v>108</v>
      </c>
      <c r="G878" t="s">
        <v>24</v>
      </c>
      <c r="H878" s="136" t="s">
        <v>1496</v>
      </c>
      <c r="I878" t="s">
        <v>1454</v>
      </c>
      <c r="J878" s="20">
        <v>11</v>
      </c>
      <c r="K878" s="20" t="s">
        <v>9</v>
      </c>
      <c r="L878" t="s">
        <v>1464</v>
      </c>
      <c r="M878" s="20">
        <v>2.42</v>
      </c>
      <c r="N878" s="20">
        <v>4.08</v>
      </c>
      <c r="AE878">
        <f t="shared" si="13"/>
        <v>2001</v>
      </c>
    </row>
    <row r="879" spans="1:31" x14ac:dyDescent="0.25">
      <c r="A879" s="7">
        <v>876</v>
      </c>
      <c r="B879" s="8">
        <v>37092</v>
      </c>
      <c r="C879" t="s">
        <v>3</v>
      </c>
      <c r="D879" t="s">
        <v>258</v>
      </c>
      <c r="E879" t="s">
        <v>9</v>
      </c>
      <c r="F879" t="s">
        <v>242</v>
      </c>
      <c r="G879" t="s">
        <v>24</v>
      </c>
      <c r="H879" s="136" t="s">
        <v>1496</v>
      </c>
      <c r="I879" t="s">
        <v>1455</v>
      </c>
      <c r="J879" s="20">
        <v>21</v>
      </c>
      <c r="K879" s="20" t="s">
        <v>1465</v>
      </c>
      <c r="L879" t="s">
        <v>1466</v>
      </c>
      <c r="M879" s="20">
        <v>2.625</v>
      </c>
      <c r="N879" s="20">
        <v>2.625</v>
      </c>
      <c r="AE879">
        <f t="shared" si="13"/>
        <v>2001</v>
      </c>
    </row>
    <row r="880" spans="1:31" x14ac:dyDescent="0.25">
      <c r="A880" s="7">
        <v>877</v>
      </c>
      <c r="B880" s="8">
        <v>37094</v>
      </c>
      <c r="C880" t="s">
        <v>3</v>
      </c>
      <c r="D880" t="s">
        <v>287</v>
      </c>
      <c r="E880" t="s">
        <v>9</v>
      </c>
      <c r="F880" t="s">
        <v>108</v>
      </c>
      <c r="G880" t="s">
        <v>24</v>
      </c>
      <c r="H880" s="135" t="s">
        <v>1495</v>
      </c>
      <c r="I880" t="s">
        <v>1454</v>
      </c>
      <c r="J880" s="20">
        <v>24</v>
      </c>
      <c r="K880" s="20" t="s">
        <v>9</v>
      </c>
      <c r="L880" t="s">
        <v>1464</v>
      </c>
      <c r="M880" s="20">
        <v>5.28</v>
      </c>
      <c r="N880" s="20">
        <v>7.72</v>
      </c>
      <c r="AE880">
        <f t="shared" si="13"/>
        <v>2001</v>
      </c>
    </row>
    <row r="881" spans="1:31" x14ac:dyDescent="0.25">
      <c r="A881" s="7">
        <v>878</v>
      </c>
      <c r="B881" s="8">
        <v>37095</v>
      </c>
      <c r="C881" t="s">
        <v>3</v>
      </c>
      <c r="D881" t="s">
        <v>302</v>
      </c>
      <c r="E881" t="s">
        <v>9</v>
      </c>
      <c r="F881" t="s">
        <v>305</v>
      </c>
      <c r="G881" t="s">
        <v>11</v>
      </c>
      <c r="H881" s="135" t="s">
        <v>1505</v>
      </c>
      <c r="I881" t="s">
        <v>1454</v>
      </c>
      <c r="J881" s="20">
        <v>62</v>
      </c>
      <c r="K881" s="20" t="s">
        <v>9</v>
      </c>
      <c r="L881" t="s">
        <v>1464</v>
      </c>
      <c r="M881" s="20">
        <v>13.64</v>
      </c>
      <c r="N881" s="20">
        <v>18.36</v>
      </c>
      <c r="AE881">
        <f t="shared" si="13"/>
        <v>2001</v>
      </c>
    </row>
    <row r="882" spans="1:31" x14ac:dyDescent="0.25">
      <c r="A882" s="7">
        <v>879</v>
      </c>
      <c r="B882" s="8">
        <v>37095</v>
      </c>
      <c r="C882" t="s">
        <v>3</v>
      </c>
      <c r="D882" t="s">
        <v>187</v>
      </c>
      <c r="E882" t="s">
        <v>9</v>
      </c>
      <c r="F882" t="s">
        <v>44</v>
      </c>
      <c r="G882" t="s">
        <v>14</v>
      </c>
      <c r="H882" s="135" t="s">
        <v>1496</v>
      </c>
      <c r="I882" t="s">
        <v>1454</v>
      </c>
      <c r="J882" s="20">
        <v>68</v>
      </c>
      <c r="K882" s="20" t="s">
        <v>9</v>
      </c>
      <c r="L882" t="s">
        <v>1464</v>
      </c>
      <c r="M882" s="20">
        <v>14.96</v>
      </c>
      <c r="N882" s="20">
        <v>20.04</v>
      </c>
      <c r="AE882">
        <f t="shared" si="13"/>
        <v>2001</v>
      </c>
    </row>
    <row r="883" spans="1:31" x14ac:dyDescent="0.25">
      <c r="A883" s="7">
        <v>880</v>
      </c>
      <c r="B883" s="8">
        <v>37096</v>
      </c>
      <c r="C883" t="s">
        <v>3</v>
      </c>
      <c r="D883" t="s">
        <v>27</v>
      </c>
      <c r="E883" t="s">
        <v>9</v>
      </c>
      <c r="F883" t="s">
        <v>64</v>
      </c>
      <c r="G883" t="s">
        <v>24</v>
      </c>
      <c r="H883" s="136" t="s">
        <v>1496</v>
      </c>
      <c r="I883" t="s">
        <v>1454</v>
      </c>
      <c r="J883" s="20">
        <v>13</v>
      </c>
      <c r="K883" s="20" t="s">
        <v>9</v>
      </c>
      <c r="L883" t="s">
        <v>1464</v>
      </c>
      <c r="M883" s="20">
        <v>2.86</v>
      </c>
      <c r="N883" s="20">
        <v>4.6400000000000006</v>
      </c>
      <c r="AE883">
        <f t="shared" si="13"/>
        <v>2001</v>
      </c>
    </row>
    <row r="884" spans="1:31" x14ac:dyDescent="0.25">
      <c r="A884" s="7">
        <v>881</v>
      </c>
      <c r="B884" s="8">
        <v>37097</v>
      </c>
      <c r="C884" t="s">
        <v>3</v>
      </c>
      <c r="D884" t="s">
        <v>311</v>
      </c>
      <c r="E884" t="s">
        <v>9</v>
      </c>
      <c r="F884" t="s">
        <v>75</v>
      </c>
      <c r="G884" t="s">
        <v>14</v>
      </c>
      <c r="H884" s="135" t="s">
        <v>1516</v>
      </c>
      <c r="I884" t="s">
        <v>1455</v>
      </c>
      <c r="J884" s="20">
        <v>12</v>
      </c>
      <c r="K884" s="20" t="s">
        <v>9</v>
      </c>
      <c r="L884" t="s">
        <v>1463</v>
      </c>
      <c r="M884" s="20">
        <v>1.44</v>
      </c>
      <c r="N884" s="20">
        <v>2.06</v>
      </c>
      <c r="AE884">
        <f t="shared" si="13"/>
        <v>2001</v>
      </c>
    </row>
    <row r="885" spans="1:31" x14ac:dyDescent="0.25">
      <c r="A885" s="7">
        <v>882</v>
      </c>
      <c r="B885" s="8">
        <v>37097</v>
      </c>
      <c r="C885" t="s">
        <v>3</v>
      </c>
      <c r="D885" t="s">
        <v>227</v>
      </c>
      <c r="E885" t="s">
        <v>9</v>
      </c>
      <c r="F885" t="s">
        <v>240</v>
      </c>
      <c r="G885" t="s">
        <v>65</v>
      </c>
      <c r="H885" s="135" t="s">
        <v>1519</v>
      </c>
      <c r="I885" t="s">
        <v>1454</v>
      </c>
      <c r="J885" s="20">
        <v>15</v>
      </c>
      <c r="K885" s="20" t="s">
        <v>1465</v>
      </c>
      <c r="L885" t="s">
        <v>1466</v>
      </c>
      <c r="M885" s="20">
        <v>3.75</v>
      </c>
      <c r="N885" s="20">
        <v>3.75</v>
      </c>
      <c r="AE885">
        <f t="shared" si="13"/>
        <v>2001</v>
      </c>
    </row>
    <row r="886" spans="1:31" x14ac:dyDescent="0.25">
      <c r="A886" s="7">
        <v>883</v>
      </c>
      <c r="B886" s="8">
        <v>37097</v>
      </c>
      <c r="C886" t="s">
        <v>3</v>
      </c>
      <c r="D886" t="s">
        <v>25</v>
      </c>
      <c r="E886" t="s">
        <v>9</v>
      </c>
      <c r="F886" t="s">
        <v>37</v>
      </c>
      <c r="G886" t="s">
        <v>65</v>
      </c>
      <c r="H886" s="135" t="s">
        <v>1540</v>
      </c>
      <c r="I886" t="s">
        <v>1454</v>
      </c>
      <c r="J886" s="20">
        <v>73</v>
      </c>
      <c r="K886" s="20" t="s">
        <v>9</v>
      </c>
      <c r="L886" t="s">
        <v>1464</v>
      </c>
      <c r="M886" s="20">
        <v>16.059999999999999</v>
      </c>
      <c r="N886" s="20">
        <v>21.44</v>
      </c>
      <c r="AE886">
        <f t="shared" si="13"/>
        <v>2001</v>
      </c>
    </row>
    <row r="887" spans="1:31" x14ac:dyDescent="0.25">
      <c r="A887" s="7">
        <v>884</v>
      </c>
      <c r="B887" s="8">
        <v>37097</v>
      </c>
      <c r="C887" t="s">
        <v>3</v>
      </c>
      <c r="D887" t="s">
        <v>206</v>
      </c>
      <c r="E887" t="s">
        <v>9</v>
      </c>
      <c r="F887" t="s">
        <v>147</v>
      </c>
      <c r="G887" t="s">
        <v>24</v>
      </c>
      <c r="H887" s="135" t="s">
        <v>1497</v>
      </c>
      <c r="I887" t="s">
        <v>1454</v>
      </c>
      <c r="J887" s="20">
        <v>38</v>
      </c>
      <c r="K887" s="20" t="s">
        <v>9</v>
      </c>
      <c r="L887" t="s">
        <v>1463</v>
      </c>
      <c r="M887" s="20">
        <v>9.1199999999999992</v>
      </c>
      <c r="N887" s="20">
        <v>10.88</v>
      </c>
      <c r="AE887">
        <f t="shared" si="13"/>
        <v>2001</v>
      </c>
    </row>
    <row r="888" spans="1:31" x14ac:dyDescent="0.25">
      <c r="A888" s="7">
        <v>885</v>
      </c>
      <c r="B888" s="8">
        <v>37097</v>
      </c>
      <c r="C888" t="s">
        <v>3</v>
      </c>
      <c r="D888" t="s">
        <v>203</v>
      </c>
      <c r="E888" t="s">
        <v>9</v>
      </c>
      <c r="F888" t="s">
        <v>204</v>
      </c>
      <c r="G888" t="s">
        <v>24</v>
      </c>
      <c r="H888" s="136" t="s">
        <v>1496</v>
      </c>
      <c r="I888" t="s">
        <v>1454</v>
      </c>
      <c r="J888" s="20">
        <v>76</v>
      </c>
      <c r="K888" s="20" t="s">
        <v>9</v>
      </c>
      <c r="L888" t="s">
        <v>1463</v>
      </c>
      <c r="M888" s="20">
        <v>18.239999999999998</v>
      </c>
      <c r="N888" s="20">
        <v>20.76</v>
      </c>
      <c r="AE888">
        <f t="shared" si="13"/>
        <v>2001</v>
      </c>
    </row>
    <row r="889" spans="1:31" x14ac:dyDescent="0.25">
      <c r="A889" s="7">
        <v>886</v>
      </c>
      <c r="B889" s="8">
        <v>37099</v>
      </c>
      <c r="C889" t="s">
        <v>3</v>
      </c>
      <c r="D889" t="s">
        <v>49</v>
      </c>
      <c r="E889" t="s">
        <v>9</v>
      </c>
      <c r="F889" t="s">
        <v>98</v>
      </c>
      <c r="G889" t="s">
        <v>11</v>
      </c>
      <c r="H889" s="135" t="s">
        <v>1509</v>
      </c>
      <c r="I889" t="s">
        <v>1454</v>
      </c>
      <c r="J889" s="20">
        <v>35</v>
      </c>
      <c r="K889" s="20" t="s">
        <v>1465</v>
      </c>
      <c r="L889" t="s">
        <v>1466</v>
      </c>
      <c r="M889" s="20">
        <v>8.75</v>
      </c>
      <c r="N889" s="20">
        <v>8.75</v>
      </c>
      <c r="AE889">
        <f t="shared" si="13"/>
        <v>2001</v>
      </c>
    </row>
    <row r="890" spans="1:31" x14ac:dyDescent="0.25">
      <c r="A890" s="7">
        <v>887</v>
      </c>
      <c r="B890" s="8">
        <v>37099</v>
      </c>
      <c r="C890" t="s">
        <v>3</v>
      </c>
      <c r="D890" t="s">
        <v>49</v>
      </c>
      <c r="E890" t="s">
        <v>9</v>
      </c>
      <c r="F890" t="s">
        <v>67</v>
      </c>
      <c r="G890" t="s">
        <v>11</v>
      </c>
      <c r="H890" s="135" t="s">
        <v>1509</v>
      </c>
      <c r="I890" t="s">
        <v>1454</v>
      </c>
      <c r="J890" s="20">
        <v>10</v>
      </c>
      <c r="K890" s="20" t="s">
        <v>1465</v>
      </c>
      <c r="L890" t="s">
        <v>1466</v>
      </c>
      <c r="M890" s="20">
        <v>2.5</v>
      </c>
      <c r="N890" s="20">
        <v>2.5</v>
      </c>
      <c r="AE890">
        <f t="shared" si="13"/>
        <v>2001</v>
      </c>
    </row>
    <row r="891" spans="1:31" x14ac:dyDescent="0.25">
      <c r="A891" s="7">
        <v>888</v>
      </c>
      <c r="B891" s="8">
        <v>37099</v>
      </c>
      <c r="C891" t="s">
        <v>3</v>
      </c>
      <c r="D891" t="s">
        <v>218</v>
      </c>
      <c r="E891" t="s">
        <v>9</v>
      </c>
      <c r="F891" t="s">
        <v>40</v>
      </c>
      <c r="G891" t="s">
        <v>11</v>
      </c>
      <c r="H891" s="135" t="s">
        <v>1531</v>
      </c>
      <c r="I891" t="s">
        <v>1454</v>
      </c>
      <c r="J891" s="20">
        <v>12</v>
      </c>
      <c r="K891" s="20" t="s">
        <v>9</v>
      </c>
      <c r="L891" t="s">
        <v>1463</v>
      </c>
      <c r="M891" s="20">
        <v>2.88</v>
      </c>
      <c r="N891" s="20">
        <v>4.12</v>
      </c>
      <c r="AE891">
        <f t="shared" si="13"/>
        <v>2001</v>
      </c>
    </row>
    <row r="892" spans="1:31" x14ac:dyDescent="0.25">
      <c r="A892" s="7">
        <v>889</v>
      </c>
      <c r="B892" s="8">
        <v>37099</v>
      </c>
      <c r="C892" t="s">
        <v>3</v>
      </c>
      <c r="D892" t="s">
        <v>312</v>
      </c>
      <c r="E892" t="s">
        <v>9</v>
      </c>
      <c r="F892" t="s">
        <v>108</v>
      </c>
      <c r="G892" t="s">
        <v>17</v>
      </c>
      <c r="H892" s="135" t="s">
        <v>1500</v>
      </c>
      <c r="I892" t="s">
        <v>1454</v>
      </c>
      <c r="J892" s="20">
        <v>12</v>
      </c>
      <c r="K892" s="20" t="s">
        <v>9</v>
      </c>
      <c r="L892" t="s">
        <v>1464</v>
      </c>
      <c r="M892" s="20">
        <v>2.64</v>
      </c>
      <c r="N892" s="20">
        <v>4.3599999999999994</v>
      </c>
      <c r="AE892">
        <f t="shared" si="13"/>
        <v>2001</v>
      </c>
    </row>
    <row r="893" spans="1:31" x14ac:dyDescent="0.25">
      <c r="A893" s="7">
        <v>890</v>
      </c>
      <c r="B893" s="8">
        <v>37099</v>
      </c>
      <c r="C893" t="s">
        <v>3</v>
      </c>
      <c r="D893" t="s">
        <v>227</v>
      </c>
      <c r="E893" t="s">
        <v>9</v>
      </c>
      <c r="F893" t="s">
        <v>179</v>
      </c>
      <c r="G893" t="s">
        <v>14</v>
      </c>
      <c r="H893" s="135" t="s">
        <v>1522</v>
      </c>
      <c r="I893" t="s">
        <v>1454</v>
      </c>
      <c r="J893" s="20">
        <v>12</v>
      </c>
      <c r="K893" s="20" t="s">
        <v>3</v>
      </c>
      <c r="L893" t="s">
        <v>1464</v>
      </c>
      <c r="M893" s="20">
        <v>4.3599999999999994</v>
      </c>
      <c r="N893" s="20">
        <v>2.64</v>
      </c>
      <c r="AE893">
        <f t="shared" si="13"/>
        <v>2001</v>
      </c>
    </row>
    <row r="894" spans="1:31" x14ac:dyDescent="0.25">
      <c r="A894" s="7">
        <v>891</v>
      </c>
      <c r="B894" s="8">
        <v>37099</v>
      </c>
      <c r="C894" t="s">
        <v>3</v>
      </c>
      <c r="D894" t="s">
        <v>263</v>
      </c>
      <c r="E894" t="s">
        <v>9</v>
      </c>
      <c r="F894" t="s">
        <v>288</v>
      </c>
      <c r="G894" t="s">
        <v>14</v>
      </c>
      <c r="H894" s="135" t="s">
        <v>1507</v>
      </c>
      <c r="I894" t="s">
        <v>1455</v>
      </c>
      <c r="J894" s="20">
        <v>80</v>
      </c>
      <c r="K894" s="20" t="s">
        <v>9</v>
      </c>
      <c r="L894" t="s">
        <v>1464</v>
      </c>
      <c r="M894" s="20">
        <v>8.8000000000000007</v>
      </c>
      <c r="N894" s="20">
        <v>11.7</v>
      </c>
      <c r="AE894">
        <f t="shared" si="13"/>
        <v>2001</v>
      </c>
    </row>
    <row r="895" spans="1:31" x14ac:dyDescent="0.25">
      <c r="A895" s="7">
        <v>892</v>
      </c>
      <c r="B895" s="8">
        <v>37099</v>
      </c>
      <c r="C895" t="s">
        <v>3</v>
      </c>
      <c r="D895" t="s">
        <v>51</v>
      </c>
      <c r="E895" t="s">
        <v>9</v>
      </c>
      <c r="F895" t="s">
        <v>323</v>
      </c>
      <c r="G895" t="s">
        <v>14</v>
      </c>
      <c r="H895" s="135" t="s">
        <v>1496</v>
      </c>
      <c r="I895" t="s">
        <v>1454</v>
      </c>
      <c r="J895" s="20">
        <v>40</v>
      </c>
      <c r="K895" s="20" t="s">
        <v>3</v>
      </c>
      <c r="L895" t="s">
        <v>1463</v>
      </c>
      <c r="M895" s="20">
        <v>11.4</v>
      </c>
      <c r="N895" s="20">
        <v>9.6</v>
      </c>
      <c r="AE895">
        <f t="shared" si="13"/>
        <v>2001</v>
      </c>
    </row>
    <row r="896" spans="1:31" x14ac:dyDescent="0.25">
      <c r="A896" s="7">
        <v>893</v>
      </c>
      <c r="B896" s="8">
        <v>37099</v>
      </c>
      <c r="C896" t="s">
        <v>3</v>
      </c>
      <c r="D896" t="s">
        <v>312</v>
      </c>
      <c r="E896" t="s">
        <v>9</v>
      </c>
      <c r="F896" t="s">
        <v>169</v>
      </c>
      <c r="G896" t="s">
        <v>24</v>
      </c>
      <c r="H896" s="135" t="s">
        <v>1497</v>
      </c>
      <c r="I896" t="s">
        <v>1454</v>
      </c>
      <c r="J896" s="20">
        <v>9</v>
      </c>
      <c r="K896" s="20" t="s">
        <v>9</v>
      </c>
      <c r="L896" t="s">
        <v>1464</v>
      </c>
      <c r="M896" s="20">
        <v>1.98</v>
      </c>
      <c r="N896" s="20">
        <v>3.52</v>
      </c>
      <c r="AE896">
        <f t="shared" si="13"/>
        <v>2001</v>
      </c>
    </row>
    <row r="897" spans="1:31" x14ac:dyDescent="0.25">
      <c r="A897" s="7">
        <v>894</v>
      </c>
      <c r="B897" s="8">
        <v>37099</v>
      </c>
      <c r="C897" t="s">
        <v>3</v>
      </c>
      <c r="D897" t="s">
        <v>295</v>
      </c>
      <c r="E897" t="s">
        <v>9</v>
      </c>
      <c r="F897" t="s">
        <v>305</v>
      </c>
      <c r="G897" t="s">
        <v>24</v>
      </c>
      <c r="H897" s="135" t="s">
        <v>1497</v>
      </c>
      <c r="I897" t="s">
        <v>1454</v>
      </c>
      <c r="J897" s="20">
        <v>45</v>
      </c>
      <c r="K897" s="20" t="s">
        <v>3</v>
      </c>
      <c r="L897" t="s">
        <v>1463</v>
      </c>
      <c r="M897" s="20">
        <v>12.7</v>
      </c>
      <c r="N897" s="20">
        <v>10.8</v>
      </c>
      <c r="AE897">
        <f t="shared" si="13"/>
        <v>2001</v>
      </c>
    </row>
    <row r="898" spans="1:31" x14ac:dyDescent="0.25">
      <c r="A898" s="7">
        <v>895</v>
      </c>
      <c r="B898" s="8">
        <v>37099</v>
      </c>
      <c r="C898" t="s">
        <v>3</v>
      </c>
      <c r="D898" t="s">
        <v>311</v>
      </c>
      <c r="E898" t="s">
        <v>9</v>
      </c>
      <c r="F898" t="s">
        <v>275</v>
      </c>
      <c r="G898" t="s">
        <v>24</v>
      </c>
      <c r="H898" s="136" t="s">
        <v>1496</v>
      </c>
      <c r="I898" t="s">
        <v>1456</v>
      </c>
      <c r="J898" s="20">
        <v>8</v>
      </c>
      <c r="K898" s="20" t="s">
        <v>1465</v>
      </c>
      <c r="L898" t="s">
        <v>1466</v>
      </c>
      <c r="M898" s="20">
        <v>2</v>
      </c>
      <c r="N898" s="20">
        <v>2</v>
      </c>
      <c r="O898" t="s">
        <v>3</v>
      </c>
      <c r="P898" s="13" t="s">
        <v>326</v>
      </c>
      <c r="Q898" t="s">
        <v>9</v>
      </c>
      <c r="R898" t="s">
        <v>305</v>
      </c>
      <c r="S898" t="s">
        <v>1465</v>
      </c>
      <c r="U898" t="s">
        <v>1465</v>
      </c>
      <c r="W898" t="s">
        <v>1465</v>
      </c>
      <c r="Y898" t="s">
        <v>1465</v>
      </c>
      <c r="AA898" t="s">
        <v>1465</v>
      </c>
      <c r="AC898" t="s">
        <v>1465</v>
      </c>
      <c r="AE898">
        <f t="shared" si="13"/>
        <v>2001</v>
      </c>
    </row>
    <row r="899" spans="1:31" x14ac:dyDescent="0.25">
      <c r="A899" s="7">
        <v>896</v>
      </c>
      <c r="B899" s="8">
        <v>37101</v>
      </c>
      <c r="C899" t="s">
        <v>3</v>
      </c>
      <c r="D899" t="s">
        <v>27</v>
      </c>
      <c r="E899" t="s">
        <v>9</v>
      </c>
      <c r="F899" t="s">
        <v>68</v>
      </c>
      <c r="G899" t="s">
        <v>11</v>
      </c>
      <c r="H899" s="135" t="s">
        <v>1541</v>
      </c>
      <c r="I899" t="s">
        <v>1455</v>
      </c>
      <c r="J899" s="20">
        <v>33</v>
      </c>
      <c r="K899" s="20" t="s">
        <v>3</v>
      </c>
      <c r="L899" t="s">
        <v>1464</v>
      </c>
      <c r="M899" s="20">
        <v>5.12</v>
      </c>
      <c r="N899" s="20">
        <v>3.63</v>
      </c>
      <c r="AE899">
        <f t="shared" si="13"/>
        <v>2001</v>
      </c>
    </row>
    <row r="900" spans="1:31" x14ac:dyDescent="0.25">
      <c r="A900" s="7">
        <v>897</v>
      </c>
      <c r="B900" s="8">
        <v>37101</v>
      </c>
      <c r="C900" t="s">
        <v>3</v>
      </c>
      <c r="D900" t="s">
        <v>100</v>
      </c>
      <c r="E900" t="s">
        <v>9</v>
      </c>
      <c r="F900" t="s">
        <v>90</v>
      </c>
      <c r="G900" t="s">
        <v>24</v>
      </c>
      <c r="H900" s="135" t="s">
        <v>1497</v>
      </c>
      <c r="I900" t="s">
        <v>1454</v>
      </c>
      <c r="J900" s="20">
        <v>29</v>
      </c>
      <c r="K900" s="20" t="s">
        <v>9</v>
      </c>
      <c r="L900" t="s">
        <v>1464</v>
      </c>
      <c r="M900" s="20">
        <v>6.38</v>
      </c>
      <c r="N900" s="20">
        <v>9.1199999999999992</v>
      </c>
      <c r="AE900">
        <f t="shared" ref="AE900:AE963" si="14">YEAR(B900)</f>
        <v>2001</v>
      </c>
    </row>
    <row r="901" spans="1:31" x14ac:dyDescent="0.25">
      <c r="A901" s="7">
        <v>898</v>
      </c>
      <c r="B901" s="8">
        <v>37101</v>
      </c>
      <c r="C901" t="s">
        <v>3</v>
      </c>
      <c r="D901" t="s">
        <v>29</v>
      </c>
      <c r="E901" t="s">
        <v>9</v>
      </c>
      <c r="F901" t="s">
        <v>165</v>
      </c>
      <c r="G901" t="s">
        <v>24</v>
      </c>
      <c r="H901" s="136" t="s">
        <v>1496</v>
      </c>
      <c r="I901" t="s">
        <v>1455</v>
      </c>
      <c r="J901" s="20">
        <v>20</v>
      </c>
      <c r="K901" s="20" t="s">
        <v>9</v>
      </c>
      <c r="L901" t="s">
        <v>1464</v>
      </c>
      <c r="M901" s="20">
        <v>2.2000000000000002</v>
      </c>
      <c r="N901" s="20">
        <v>3.3</v>
      </c>
      <c r="AE901">
        <f t="shared" si="14"/>
        <v>2001</v>
      </c>
    </row>
    <row r="902" spans="1:31" x14ac:dyDescent="0.25">
      <c r="A902" s="7">
        <v>899</v>
      </c>
      <c r="B902" s="8">
        <v>37101</v>
      </c>
      <c r="C902" t="s">
        <v>3</v>
      </c>
      <c r="D902" t="s">
        <v>12</v>
      </c>
      <c r="E902" t="s">
        <v>9</v>
      </c>
      <c r="F902" t="s">
        <v>13</v>
      </c>
      <c r="G902" t="s">
        <v>24</v>
      </c>
      <c r="H902" s="136" t="s">
        <v>1496</v>
      </c>
      <c r="I902" t="s">
        <v>1454</v>
      </c>
      <c r="J902" s="20">
        <v>17</v>
      </c>
      <c r="K902" s="20" t="s">
        <v>9</v>
      </c>
      <c r="L902" t="s">
        <v>1464</v>
      </c>
      <c r="M902" s="20">
        <v>3.74</v>
      </c>
      <c r="N902" s="20">
        <v>5.76</v>
      </c>
      <c r="AE902">
        <f t="shared" si="14"/>
        <v>2001</v>
      </c>
    </row>
    <row r="903" spans="1:31" x14ac:dyDescent="0.25">
      <c r="A903" s="7">
        <v>900</v>
      </c>
      <c r="B903" s="8">
        <v>37102</v>
      </c>
      <c r="C903" t="s">
        <v>3</v>
      </c>
      <c r="D903" t="s">
        <v>312</v>
      </c>
      <c r="E903" t="s">
        <v>9</v>
      </c>
      <c r="F903" t="s">
        <v>275</v>
      </c>
      <c r="G903" t="s">
        <v>17</v>
      </c>
      <c r="H903" s="135" t="s">
        <v>1568</v>
      </c>
      <c r="I903" t="s">
        <v>1454</v>
      </c>
      <c r="J903" s="20">
        <v>12</v>
      </c>
      <c r="K903" s="20" t="s">
        <v>9</v>
      </c>
      <c r="L903" t="s">
        <v>1464</v>
      </c>
      <c r="M903" s="20">
        <v>2.64</v>
      </c>
      <c r="N903" s="20">
        <v>4.3599999999999994</v>
      </c>
      <c r="AE903">
        <f t="shared" si="14"/>
        <v>2001</v>
      </c>
    </row>
    <row r="904" spans="1:31" x14ac:dyDescent="0.25">
      <c r="A904" s="7">
        <v>901</v>
      </c>
      <c r="B904" s="8">
        <v>37103</v>
      </c>
      <c r="C904" t="s">
        <v>3</v>
      </c>
      <c r="D904" t="s">
        <v>25</v>
      </c>
      <c r="E904" t="s">
        <v>9</v>
      </c>
      <c r="F904" t="s">
        <v>259</v>
      </c>
      <c r="G904" t="s">
        <v>17</v>
      </c>
      <c r="H904" s="135" t="s">
        <v>1500</v>
      </c>
      <c r="I904" t="s">
        <v>1456</v>
      </c>
      <c r="J904" s="20">
        <v>39</v>
      </c>
      <c r="K904" s="20" t="s">
        <v>9</v>
      </c>
      <c r="L904" t="s">
        <v>1464</v>
      </c>
      <c r="M904" s="20">
        <v>8.58</v>
      </c>
      <c r="N904" s="20">
        <v>11.92</v>
      </c>
      <c r="O904" t="s">
        <v>3</v>
      </c>
      <c r="P904" s="13" t="s">
        <v>273</v>
      </c>
      <c r="Q904" t="s">
        <v>9</v>
      </c>
      <c r="R904" t="s">
        <v>739</v>
      </c>
      <c r="S904" t="s">
        <v>1465</v>
      </c>
      <c r="U904" t="s">
        <v>1465</v>
      </c>
      <c r="W904" t="s">
        <v>1465</v>
      </c>
      <c r="Y904" t="s">
        <v>1465</v>
      </c>
      <c r="AA904" t="s">
        <v>1465</v>
      </c>
      <c r="AC904" t="s">
        <v>1465</v>
      </c>
      <c r="AE904">
        <f t="shared" si="14"/>
        <v>2001</v>
      </c>
    </row>
    <row r="905" spans="1:31" x14ac:dyDescent="0.25">
      <c r="A905" s="7">
        <v>902</v>
      </c>
      <c r="B905" s="8">
        <v>37103</v>
      </c>
      <c r="C905" t="s">
        <v>3</v>
      </c>
      <c r="D905" t="s">
        <v>278</v>
      </c>
      <c r="E905" t="s">
        <v>9</v>
      </c>
      <c r="F905" t="s">
        <v>75</v>
      </c>
      <c r="G905" t="s">
        <v>14</v>
      </c>
      <c r="H905" s="135" t="s">
        <v>1530</v>
      </c>
      <c r="I905" t="s">
        <v>1455</v>
      </c>
      <c r="J905" s="20">
        <v>7</v>
      </c>
      <c r="K905" s="20" t="s">
        <v>9</v>
      </c>
      <c r="L905" t="s">
        <v>1464</v>
      </c>
      <c r="M905" s="20">
        <v>0.77</v>
      </c>
      <c r="N905" s="20">
        <v>1.48</v>
      </c>
      <c r="AE905">
        <f t="shared" si="14"/>
        <v>2001</v>
      </c>
    </row>
    <row r="906" spans="1:31" x14ac:dyDescent="0.25">
      <c r="A906" s="7">
        <v>903</v>
      </c>
      <c r="B906" s="8">
        <v>37103</v>
      </c>
      <c r="C906" t="s">
        <v>3</v>
      </c>
      <c r="D906" t="s">
        <v>91</v>
      </c>
      <c r="E906" t="s">
        <v>9</v>
      </c>
      <c r="F906" t="s">
        <v>324</v>
      </c>
      <c r="G906" t="s">
        <v>14</v>
      </c>
      <c r="H906" s="135" t="s">
        <v>1496</v>
      </c>
      <c r="I906" t="s">
        <v>1458</v>
      </c>
      <c r="J906" s="20">
        <v>21</v>
      </c>
      <c r="K906" s="20" t="s">
        <v>1465</v>
      </c>
      <c r="L906" t="s">
        <v>1466</v>
      </c>
      <c r="M906" s="20">
        <v>10</v>
      </c>
      <c r="N906" s="20">
        <v>30</v>
      </c>
      <c r="AE906">
        <f t="shared" si="14"/>
        <v>2001</v>
      </c>
    </row>
    <row r="907" spans="1:31" x14ac:dyDescent="0.25">
      <c r="A907" s="7">
        <v>904</v>
      </c>
      <c r="B907" s="8">
        <v>37103</v>
      </c>
      <c r="C907" t="s">
        <v>3</v>
      </c>
      <c r="D907" t="s">
        <v>91</v>
      </c>
      <c r="E907" t="s">
        <v>9</v>
      </c>
      <c r="F907" t="s">
        <v>325</v>
      </c>
      <c r="G907" t="s">
        <v>14</v>
      </c>
      <c r="H907" s="135" t="s">
        <v>1496</v>
      </c>
      <c r="I907" t="s">
        <v>1458</v>
      </c>
      <c r="J907" s="20">
        <v>21</v>
      </c>
      <c r="K907" s="20" t="s">
        <v>1465</v>
      </c>
      <c r="L907" t="s">
        <v>1466</v>
      </c>
      <c r="M907" s="20">
        <v>10</v>
      </c>
      <c r="N907" s="20">
        <v>30</v>
      </c>
      <c r="AE907">
        <f t="shared" si="14"/>
        <v>2001</v>
      </c>
    </row>
    <row r="908" spans="1:31" x14ac:dyDescent="0.25">
      <c r="A908" s="7">
        <v>905</v>
      </c>
      <c r="B908" s="8">
        <v>37103</v>
      </c>
      <c r="C908" t="s">
        <v>3</v>
      </c>
      <c r="D908" t="s">
        <v>326</v>
      </c>
      <c r="E908" t="s">
        <v>9</v>
      </c>
      <c r="F908" t="s">
        <v>248</v>
      </c>
      <c r="G908" t="s">
        <v>24</v>
      </c>
      <c r="H908" s="136" t="s">
        <v>1496</v>
      </c>
      <c r="I908" t="s">
        <v>1454</v>
      </c>
      <c r="J908" s="20">
        <v>20</v>
      </c>
      <c r="K908" s="20" t="s">
        <v>3</v>
      </c>
      <c r="L908" t="s">
        <v>1464</v>
      </c>
      <c r="M908" s="20">
        <v>6.6</v>
      </c>
      <c r="N908" s="20">
        <v>4.4000000000000004</v>
      </c>
      <c r="AE908">
        <f t="shared" si="14"/>
        <v>2001</v>
      </c>
    </row>
    <row r="909" spans="1:31" x14ac:dyDescent="0.25">
      <c r="A909" s="7">
        <v>906</v>
      </c>
      <c r="B909" s="8">
        <v>37104</v>
      </c>
      <c r="C909" t="s">
        <v>3</v>
      </c>
      <c r="D909" t="s">
        <v>47</v>
      </c>
      <c r="E909" t="s">
        <v>9</v>
      </c>
      <c r="F909" t="s">
        <v>321</v>
      </c>
      <c r="G909" t="s">
        <v>14</v>
      </c>
      <c r="H909" s="135" t="s">
        <v>1516</v>
      </c>
      <c r="I909" t="s">
        <v>1455</v>
      </c>
      <c r="J909" s="20">
        <v>12</v>
      </c>
      <c r="K909" s="20" t="s">
        <v>3</v>
      </c>
      <c r="L909" t="s">
        <v>1464</v>
      </c>
      <c r="M909" s="20">
        <v>2.1799999999999997</v>
      </c>
      <c r="N909" s="20">
        <v>1.32</v>
      </c>
      <c r="AE909">
        <f t="shared" si="14"/>
        <v>2001</v>
      </c>
    </row>
    <row r="910" spans="1:31" x14ac:dyDescent="0.25">
      <c r="A910" s="7">
        <v>907</v>
      </c>
      <c r="B910" s="8">
        <v>37104</v>
      </c>
      <c r="C910" t="s">
        <v>3</v>
      </c>
      <c r="D910" t="s">
        <v>47</v>
      </c>
      <c r="E910" t="s">
        <v>9</v>
      </c>
      <c r="F910" t="s">
        <v>313</v>
      </c>
      <c r="G910" t="s">
        <v>14</v>
      </c>
      <c r="H910" s="135" t="s">
        <v>1516</v>
      </c>
      <c r="I910" t="s">
        <v>1455</v>
      </c>
      <c r="J910" s="20">
        <v>12</v>
      </c>
      <c r="K910" s="20" t="s">
        <v>1465</v>
      </c>
      <c r="L910" t="s">
        <v>1466</v>
      </c>
      <c r="M910" s="20">
        <v>1.5</v>
      </c>
      <c r="N910" s="20">
        <v>1.5</v>
      </c>
      <c r="AE910">
        <f t="shared" si="14"/>
        <v>2001</v>
      </c>
    </row>
    <row r="911" spans="1:31" x14ac:dyDescent="0.25">
      <c r="A911" s="7">
        <v>908</v>
      </c>
      <c r="B911" s="8">
        <v>37104</v>
      </c>
      <c r="C911" t="s">
        <v>3</v>
      </c>
      <c r="D911" t="s">
        <v>125</v>
      </c>
      <c r="E911" t="s">
        <v>9</v>
      </c>
      <c r="F911" t="s">
        <v>202</v>
      </c>
      <c r="G911" t="s">
        <v>14</v>
      </c>
      <c r="H911" s="135" t="s">
        <v>1534</v>
      </c>
      <c r="I911" t="s">
        <v>1455</v>
      </c>
      <c r="J911" s="20">
        <v>20</v>
      </c>
      <c r="K911" s="20" t="s">
        <v>9</v>
      </c>
      <c r="L911" t="s">
        <v>1464</v>
      </c>
      <c r="M911" s="20">
        <v>2.2000000000000002</v>
      </c>
      <c r="N911" s="20">
        <v>3.3</v>
      </c>
      <c r="AE911">
        <f t="shared" si="14"/>
        <v>2001</v>
      </c>
    </row>
    <row r="912" spans="1:31" x14ac:dyDescent="0.25">
      <c r="A912" s="7">
        <v>909</v>
      </c>
      <c r="B912" s="8">
        <v>37104</v>
      </c>
      <c r="C912" t="s">
        <v>3</v>
      </c>
      <c r="D912" t="s">
        <v>327</v>
      </c>
      <c r="E912" t="s">
        <v>9</v>
      </c>
      <c r="F912" t="s">
        <v>328</v>
      </c>
      <c r="G912" t="s">
        <v>14</v>
      </c>
      <c r="H912" s="135" t="s">
        <v>1507</v>
      </c>
      <c r="I912" t="s">
        <v>1454</v>
      </c>
      <c r="J912" s="20">
        <v>97</v>
      </c>
      <c r="K912" s="20" t="s">
        <v>9</v>
      </c>
      <c r="L912" t="s">
        <v>1464</v>
      </c>
      <c r="M912" s="20">
        <v>21.34</v>
      </c>
      <c r="N912" s="20">
        <v>28.16</v>
      </c>
      <c r="AE912">
        <f t="shared" si="14"/>
        <v>2001</v>
      </c>
    </row>
    <row r="913" spans="1:31" x14ac:dyDescent="0.25">
      <c r="A913" s="7">
        <v>910</v>
      </c>
      <c r="B913" s="8">
        <v>37104</v>
      </c>
      <c r="C913" t="s">
        <v>3</v>
      </c>
      <c r="D913" t="s">
        <v>292</v>
      </c>
      <c r="E913" t="s">
        <v>9</v>
      </c>
      <c r="F913" t="s">
        <v>75</v>
      </c>
      <c r="G913" t="s">
        <v>14</v>
      </c>
      <c r="H913" s="135" t="s">
        <v>1496</v>
      </c>
      <c r="I913" t="s">
        <v>1455</v>
      </c>
      <c r="J913" s="20">
        <v>18</v>
      </c>
      <c r="K913" s="20" t="s">
        <v>3</v>
      </c>
      <c r="L913" t="s">
        <v>1464</v>
      </c>
      <c r="M913" s="20">
        <v>3.02</v>
      </c>
      <c r="N913" s="20">
        <v>1.98</v>
      </c>
      <c r="AE913">
        <f t="shared" si="14"/>
        <v>2001</v>
      </c>
    </row>
    <row r="914" spans="1:31" x14ac:dyDescent="0.25">
      <c r="A914" s="7">
        <v>911</v>
      </c>
      <c r="B914" s="8">
        <v>37104</v>
      </c>
      <c r="C914" t="s">
        <v>3</v>
      </c>
      <c r="D914" t="s">
        <v>47</v>
      </c>
      <c r="E914" t="s">
        <v>9</v>
      </c>
      <c r="F914" t="s">
        <v>279</v>
      </c>
      <c r="G914" t="s">
        <v>14</v>
      </c>
      <c r="H914" s="135" t="s">
        <v>1496</v>
      </c>
      <c r="I914" t="s">
        <v>1455</v>
      </c>
      <c r="J914" s="20">
        <v>19</v>
      </c>
      <c r="K914" s="20" t="s">
        <v>3</v>
      </c>
      <c r="L914" t="s">
        <v>1464</v>
      </c>
      <c r="M914" s="20">
        <v>3.16</v>
      </c>
      <c r="N914" s="20">
        <v>2.09</v>
      </c>
      <c r="AE914">
        <f t="shared" si="14"/>
        <v>2001</v>
      </c>
    </row>
    <row r="915" spans="1:31" x14ac:dyDescent="0.25">
      <c r="A915" s="7">
        <v>912</v>
      </c>
      <c r="B915" s="8">
        <v>37104</v>
      </c>
      <c r="C915" t="s">
        <v>3</v>
      </c>
      <c r="D915" t="s">
        <v>236</v>
      </c>
      <c r="E915" t="s">
        <v>9</v>
      </c>
      <c r="F915" t="s">
        <v>311</v>
      </c>
      <c r="G915" t="s">
        <v>14</v>
      </c>
      <c r="H915" s="135" t="s">
        <v>1496</v>
      </c>
      <c r="I915" t="s">
        <v>1455</v>
      </c>
      <c r="J915" s="20">
        <v>19</v>
      </c>
      <c r="K915" s="20" t="s">
        <v>3</v>
      </c>
      <c r="L915" t="s">
        <v>1464</v>
      </c>
      <c r="M915" s="20">
        <v>3.16</v>
      </c>
      <c r="N915" s="20">
        <v>2.09</v>
      </c>
      <c r="AE915">
        <f t="shared" si="14"/>
        <v>2001</v>
      </c>
    </row>
    <row r="916" spans="1:31" x14ac:dyDescent="0.25">
      <c r="A916" s="7">
        <v>913</v>
      </c>
      <c r="B916" s="8">
        <v>37104</v>
      </c>
      <c r="C916" t="s">
        <v>3</v>
      </c>
      <c r="D916" t="s">
        <v>112</v>
      </c>
      <c r="E916" t="s">
        <v>9</v>
      </c>
      <c r="F916" t="s">
        <v>94</v>
      </c>
      <c r="G916" t="s">
        <v>14</v>
      </c>
      <c r="H916" s="135" t="s">
        <v>1496</v>
      </c>
      <c r="I916" t="s">
        <v>1455</v>
      </c>
      <c r="J916" s="20">
        <v>13</v>
      </c>
      <c r="K916" s="20" t="s">
        <v>9</v>
      </c>
      <c r="L916" t="s">
        <v>1464</v>
      </c>
      <c r="M916" s="20">
        <v>1.43</v>
      </c>
      <c r="N916" s="20">
        <v>2.3200000000000003</v>
      </c>
      <c r="AE916">
        <f t="shared" si="14"/>
        <v>2001</v>
      </c>
    </row>
    <row r="917" spans="1:31" x14ac:dyDescent="0.25">
      <c r="A917" s="7">
        <v>914</v>
      </c>
      <c r="B917" s="8">
        <v>37104</v>
      </c>
      <c r="C917" t="s">
        <v>3</v>
      </c>
      <c r="D917" t="s">
        <v>313</v>
      </c>
      <c r="E917" t="s">
        <v>9</v>
      </c>
      <c r="F917" t="s">
        <v>295</v>
      </c>
      <c r="G917" t="s">
        <v>14</v>
      </c>
      <c r="H917" s="135" t="s">
        <v>1496</v>
      </c>
      <c r="I917" t="s">
        <v>1455</v>
      </c>
      <c r="J917" s="20">
        <v>19</v>
      </c>
      <c r="K917" s="20" t="s">
        <v>3</v>
      </c>
      <c r="L917" t="s">
        <v>1463</v>
      </c>
      <c r="M917" s="20">
        <v>2.97</v>
      </c>
      <c r="N917" s="20">
        <v>2.2799999999999998</v>
      </c>
      <c r="AE917">
        <f t="shared" si="14"/>
        <v>2001</v>
      </c>
    </row>
    <row r="918" spans="1:31" x14ac:dyDescent="0.25">
      <c r="A918" s="7">
        <v>915</v>
      </c>
      <c r="B918" s="8">
        <v>37104</v>
      </c>
      <c r="C918" t="s">
        <v>3</v>
      </c>
      <c r="D918" t="s">
        <v>211</v>
      </c>
      <c r="E918" t="s">
        <v>9</v>
      </c>
      <c r="F918" t="s">
        <v>140</v>
      </c>
      <c r="G918" t="s">
        <v>14</v>
      </c>
      <c r="H918" s="135" t="s">
        <v>1496</v>
      </c>
      <c r="I918" t="s">
        <v>1454</v>
      </c>
      <c r="J918" s="20">
        <v>19</v>
      </c>
      <c r="K918" s="20" t="s">
        <v>9</v>
      </c>
      <c r="L918" t="s">
        <v>1464</v>
      </c>
      <c r="M918" s="20">
        <v>4.18</v>
      </c>
      <c r="N918" s="20">
        <v>6.32</v>
      </c>
      <c r="AE918">
        <f t="shared" si="14"/>
        <v>2001</v>
      </c>
    </row>
    <row r="919" spans="1:31" x14ac:dyDescent="0.25">
      <c r="A919" s="7">
        <v>916</v>
      </c>
      <c r="B919" s="8">
        <v>37104</v>
      </c>
      <c r="C919" t="s">
        <v>3</v>
      </c>
      <c r="D919" t="s">
        <v>294</v>
      </c>
      <c r="E919" t="s">
        <v>9</v>
      </c>
      <c r="F919" t="s">
        <v>13</v>
      </c>
      <c r="G919" t="s">
        <v>14</v>
      </c>
      <c r="H919" s="135" t="s">
        <v>1496</v>
      </c>
      <c r="I919" t="s">
        <v>1454</v>
      </c>
      <c r="J919" s="20">
        <v>17</v>
      </c>
      <c r="K919" s="20" t="s">
        <v>9</v>
      </c>
      <c r="L919" t="s">
        <v>1464</v>
      </c>
      <c r="M919" s="20">
        <v>3.74</v>
      </c>
      <c r="N919" s="20">
        <v>5.76</v>
      </c>
      <c r="AE919">
        <f t="shared" si="14"/>
        <v>2001</v>
      </c>
    </row>
    <row r="920" spans="1:31" x14ac:dyDescent="0.25">
      <c r="A920" s="7">
        <v>917</v>
      </c>
      <c r="B920" s="8">
        <v>37104</v>
      </c>
      <c r="C920" t="s">
        <v>3</v>
      </c>
      <c r="D920" t="s">
        <v>55</v>
      </c>
      <c r="E920" t="s">
        <v>9</v>
      </c>
      <c r="F920" t="s">
        <v>329</v>
      </c>
      <c r="G920" t="s">
        <v>14</v>
      </c>
      <c r="H920" s="135" t="s">
        <v>1496</v>
      </c>
      <c r="I920" t="s">
        <v>1458</v>
      </c>
      <c r="J920" s="20">
        <v>21</v>
      </c>
      <c r="K920" s="20" t="s">
        <v>1465</v>
      </c>
      <c r="L920" t="s">
        <v>1466</v>
      </c>
      <c r="M920" s="20">
        <v>10</v>
      </c>
      <c r="N920" s="20">
        <v>30</v>
      </c>
      <c r="AE920">
        <f t="shared" si="14"/>
        <v>2001</v>
      </c>
    </row>
    <row r="921" spans="1:31" x14ac:dyDescent="0.25">
      <c r="A921" s="7">
        <v>918</v>
      </c>
      <c r="B921" s="8">
        <v>37104</v>
      </c>
      <c r="C921" t="s">
        <v>3</v>
      </c>
      <c r="D921" t="s">
        <v>25</v>
      </c>
      <c r="E921" t="s">
        <v>9</v>
      </c>
      <c r="F921" t="s">
        <v>118</v>
      </c>
      <c r="G921" t="s">
        <v>24</v>
      </c>
      <c r="H921" s="135" t="s">
        <v>1493</v>
      </c>
      <c r="I921" t="s">
        <v>1454</v>
      </c>
      <c r="J921" s="20">
        <v>38</v>
      </c>
      <c r="K921" s="20" t="s">
        <v>3</v>
      </c>
      <c r="L921" t="s">
        <v>1464</v>
      </c>
      <c r="M921" s="20">
        <v>11.64</v>
      </c>
      <c r="N921" s="20">
        <v>8.36</v>
      </c>
      <c r="AE921">
        <f t="shared" si="14"/>
        <v>2001</v>
      </c>
    </row>
    <row r="922" spans="1:31" x14ac:dyDescent="0.25">
      <c r="A922" s="7">
        <v>919</v>
      </c>
      <c r="B922" s="8">
        <v>37105</v>
      </c>
      <c r="C922" t="s">
        <v>3</v>
      </c>
      <c r="D922" t="s">
        <v>330</v>
      </c>
      <c r="E922" t="s">
        <v>9</v>
      </c>
      <c r="F922" t="s">
        <v>311</v>
      </c>
      <c r="G922" t="s">
        <v>14</v>
      </c>
      <c r="H922" s="135" t="s">
        <v>1491</v>
      </c>
      <c r="I922" t="s">
        <v>1455</v>
      </c>
      <c r="J922" s="20">
        <v>36</v>
      </c>
      <c r="K922" s="20" t="s">
        <v>3</v>
      </c>
      <c r="L922" t="s">
        <v>1463</v>
      </c>
      <c r="M922" s="20">
        <v>5.18</v>
      </c>
      <c r="N922" s="20">
        <v>4.32</v>
      </c>
      <c r="AE922">
        <f t="shared" si="14"/>
        <v>2001</v>
      </c>
    </row>
    <row r="923" spans="1:31" x14ac:dyDescent="0.25">
      <c r="A923" s="7">
        <v>920</v>
      </c>
      <c r="B923" s="8">
        <v>37105</v>
      </c>
      <c r="C923" t="s">
        <v>3</v>
      </c>
      <c r="D923" t="s">
        <v>302</v>
      </c>
      <c r="E923" t="s">
        <v>9</v>
      </c>
      <c r="F923" t="s">
        <v>331</v>
      </c>
      <c r="G923" t="s">
        <v>14</v>
      </c>
      <c r="H923" s="135" t="s">
        <v>1567</v>
      </c>
      <c r="I923" t="s">
        <v>1454</v>
      </c>
      <c r="J923" s="20">
        <v>16</v>
      </c>
      <c r="K923" s="20" t="s">
        <v>3</v>
      </c>
      <c r="L923" t="s">
        <v>1464</v>
      </c>
      <c r="M923" s="20">
        <v>5.48</v>
      </c>
      <c r="N923" s="20">
        <v>3.52</v>
      </c>
      <c r="AE923">
        <f t="shared" si="14"/>
        <v>2001</v>
      </c>
    </row>
    <row r="924" spans="1:31" x14ac:dyDescent="0.25">
      <c r="A924" s="7">
        <v>921</v>
      </c>
      <c r="B924" s="8">
        <v>37105</v>
      </c>
      <c r="C924" t="s">
        <v>3</v>
      </c>
      <c r="D924" t="s">
        <v>298</v>
      </c>
      <c r="E924" t="s">
        <v>9</v>
      </c>
      <c r="F924" t="s">
        <v>202</v>
      </c>
      <c r="G924" t="s">
        <v>14</v>
      </c>
      <c r="H924" s="135" t="s">
        <v>1566</v>
      </c>
      <c r="I924" t="s">
        <v>1455</v>
      </c>
      <c r="J924" s="20">
        <v>8</v>
      </c>
      <c r="K924" s="20" t="s">
        <v>9</v>
      </c>
      <c r="L924" t="s">
        <v>1464</v>
      </c>
      <c r="M924" s="20">
        <v>0.88</v>
      </c>
      <c r="N924" s="20">
        <v>1.62</v>
      </c>
      <c r="AE924">
        <f t="shared" si="14"/>
        <v>2001</v>
      </c>
    </row>
    <row r="925" spans="1:31" x14ac:dyDescent="0.25">
      <c r="A925" s="7">
        <v>922</v>
      </c>
      <c r="B925" s="8">
        <v>37106</v>
      </c>
      <c r="C925" t="s">
        <v>3</v>
      </c>
      <c r="D925" t="s">
        <v>298</v>
      </c>
      <c r="E925" t="s">
        <v>9</v>
      </c>
      <c r="F925" t="s">
        <v>34</v>
      </c>
      <c r="G925" t="s">
        <v>14</v>
      </c>
      <c r="H925" s="135" t="s">
        <v>1491</v>
      </c>
      <c r="I925" t="s">
        <v>1455</v>
      </c>
      <c r="J925" s="20">
        <v>30</v>
      </c>
      <c r="K925" s="20" t="s">
        <v>1465</v>
      </c>
      <c r="L925" t="s">
        <v>1466</v>
      </c>
      <c r="M925" s="20">
        <v>3.75</v>
      </c>
      <c r="N925" s="20">
        <v>3.75</v>
      </c>
      <c r="AE925">
        <f t="shared" si="14"/>
        <v>2001</v>
      </c>
    </row>
    <row r="926" spans="1:31" x14ac:dyDescent="0.25">
      <c r="A926" s="7">
        <v>923</v>
      </c>
      <c r="B926" s="8">
        <v>37106</v>
      </c>
      <c r="C926" t="s">
        <v>3</v>
      </c>
      <c r="D926" t="s">
        <v>34</v>
      </c>
      <c r="E926" t="s">
        <v>9</v>
      </c>
      <c r="F926" t="s">
        <v>298</v>
      </c>
      <c r="G926" t="s">
        <v>14</v>
      </c>
      <c r="H926" s="135" t="s">
        <v>1567</v>
      </c>
      <c r="I926" t="s">
        <v>1455</v>
      </c>
      <c r="J926" s="20">
        <v>21</v>
      </c>
      <c r="K926" s="20" t="s">
        <v>9</v>
      </c>
      <c r="L926" t="s">
        <v>1464</v>
      </c>
      <c r="M926" s="20">
        <v>2.31</v>
      </c>
      <c r="N926" s="20">
        <v>3.44</v>
      </c>
      <c r="AE926">
        <f t="shared" si="14"/>
        <v>2001</v>
      </c>
    </row>
    <row r="927" spans="1:31" x14ac:dyDescent="0.25">
      <c r="A927" s="7">
        <v>924</v>
      </c>
      <c r="B927" s="8">
        <v>37106</v>
      </c>
      <c r="C927" t="s">
        <v>3</v>
      </c>
      <c r="D927" t="s">
        <v>298</v>
      </c>
      <c r="E927" t="s">
        <v>9</v>
      </c>
      <c r="F927" t="s">
        <v>34</v>
      </c>
      <c r="G927" t="s">
        <v>14</v>
      </c>
      <c r="H927" s="135" t="s">
        <v>1567</v>
      </c>
      <c r="I927" t="s">
        <v>1455</v>
      </c>
      <c r="J927" s="20">
        <v>21</v>
      </c>
      <c r="K927" s="20" t="s">
        <v>3</v>
      </c>
      <c r="L927" t="s">
        <v>1464</v>
      </c>
      <c r="M927" s="20">
        <v>3.44</v>
      </c>
      <c r="N927" s="20">
        <v>2.31</v>
      </c>
      <c r="AE927">
        <f t="shared" si="14"/>
        <v>2001</v>
      </c>
    </row>
    <row r="928" spans="1:31" x14ac:dyDescent="0.25">
      <c r="A928" s="7">
        <v>925</v>
      </c>
      <c r="B928" s="8">
        <v>37106</v>
      </c>
      <c r="C928" t="s">
        <v>3</v>
      </c>
      <c r="D928" t="s">
        <v>27</v>
      </c>
      <c r="E928" t="s">
        <v>9</v>
      </c>
      <c r="F928" t="s">
        <v>238</v>
      </c>
      <c r="G928" t="s">
        <v>17</v>
      </c>
      <c r="H928" s="135" t="s">
        <v>1545</v>
      </c>
      <c r="I928" t="s">
        <v>1454</v>
      </c>
      <c r="J928" s="20">
        <v>7</v>
      </c>
      <c r="K928" s="20" t="s">
        <v>3</v>
      </c>
      <c r="L928" t="s">
        <v>1464</v>
      </c>
      <c r="M928" s="20">
        <v>2.96</v>
      </c>
      <c r="N928" s="20">
        <v>1.54</v>
      </c>
      <c r="AE928">
        <f t="shared" si="14"/>
        <v>2001</v>
      </c>
    </row>
    <row r="929" spans="1:31" x14ac:dyDescent="0.25">
      <c r="A929" s="7">
        <v>926</v>
      </c>
      <c r="B929" s="8">
        <v>37106</v>
      </c>
      <c r="C929" t="s">
        <v>3</v>
      </c>
      <c r="D929" t="s">
        <v>47</v>
      </c>
      <c r="E929" t="s">
        <v>9</v>
      </c>
      <c r="F929" t="s">
        <v>66</v>
      </c>
      <c r="G929" t="s">
        <v>14</v>
      </c>
      <c r="H929" s="135" t="s">
        <v>1516</v>
      </c>
      <c r="I929" t="s">
        <v>1454</v>
      </c>
      <c r="J929" s="20">
        <v>12</v>
      </c>
      <c r="K929" s="20" t="s">
        <v>1465</v>
      </c>
      <c r="L929" t="s">
        <v>1466</v>
      </c>
      <c r="M929" s="20">
        <v>3</v>
      </c>
      <c r="N929" s="20">
        <v>3</v>
      </c>
      <c r="AE929">
        <f t="shared" si="14"/>
        <v>2001</v>
      </c>
    </row>
    <row r="930" spans="1:31" x14ac:dyDescent="0.25">
      <c r="A930" s="7">
        <v>927</v>
      </c>
      <c r="B930" s="8">
        <v>37106</v>
      </c>
      <c r="C930" t="s">
        <v>3</v>
      </c>
      <c r="D930" t="s">
        <v>236</v>
      </c>
      <c r="E930" t="s">
        <v>9</v>
      </c>
      <c r="F930" t="s">
        <v>170</v>
      </c>
      <c r="G930" t="s">
        <v>65</v>
      </c>
      <c r="H930" s="135" t="s">
        <v>1519</v>
      </c>
      <c r="I930" t="s">
        <v>1454</v>
      </c>
      <c r="J930" s="20">
        <v>27</v>
      </c>
      <c r="K930" s="20" t="s">
        <v>3</v>
      </c>
      <c r="L930" t="s">
        <v>1464</v>
      </c>
      <c r="M930" s="20">
        <v>8.56</v>
      </c>
      <c r="N930" s="20">
        <v>5.9399999999999995</v>
      </c>
      <c r="AE930">
        <f t="shared" si="14"/>
        <v>2001</v>
      </c>
    </row>
    <row r="931" spans="1:31" x14ac:dyDescent="0.25">
      <c r="A931" s="7">
        <v>928</v>
      </c>
      <c r="B931" s="8">
        <v>37109</v>
      </c>
      <c r="C931" t="s">
        <v>3</v>
      </c>
      <c r="D931" t="s">
        <v>217</v>
      </c>
      <c r="E931" t="s">
        <v>9</v>
      </c>
      <c r="F931" t="s">
        <v>183</v>
      </c>
      <c r="G931" t="s">
        <v>11</v>
      </c>
      <c r="H931" s="135" t="s">
        <v>1505</v>
      </c>
      <c r="I931" t="s">
        <v>1454</v>
      </c>
      <c r="J931" s="20">
        <v>44</v>
      </c>
      <c r="K931" s="20" t="s">
        <v>1465</v>
      </c>
      <c r="L931" t="s">
        <v>1466</v>
      </c>
      <c r="M931" s="20">
        <v>11</v>
      </c>
      <c r="N931" s="20">
        <v>11</v>
      </c>
      <c r="AE931">
        <f t="shared" si="14"/>
        <v>2001</v>
      </c>
    </row>
    <row r="932" spans="1:31" x14ac:dyDescent="0.25">
      <c r="A932" s="7">
        <v>929</v>
      </c>
      <c r="B932" s="8">
        <v>37109</v>
      </c>
      <c r="C932" t="s">
        <v>3</v>
      </c>
      <c r="D932" t="s">
        <v>273</v>
      </c>
      <c r="E932" t="s">
        <v>9</v>
      </c>
      <c r="F932" t="s">
        <v>314</v>
      </c>
      <c r="G932" t="s">
        <v>11</v>
      </c>
      <c r="H932" s="135" t="s">
        <v>1509</v>
      </c>
      <c r="I932" t="s">
        <v>1454</v>
      </c>
      <c r="J932" s="20">
        <v>38</v>
      </c>
      <c r="K932" s="20" t="s">
        <v>3</v>
      </c>
      <c r="L932" t="s">
        <v>1464</v>
      </c>
      <c r="M932" s="20">
        <v>11.64</v>
      </c>
      <c r="N932" s="20">
        <v>8.36</v>
      </c>
      <c r="AE932">
        <f t="shared" si="14"/>
        <v>2001</v>
      </c>
    </row>
    <row r="933" spans="1:31" x14ac:dyDescent="0.25">
      <c r="A933" s="7">
        <v>930</v>
      </c>
      <c r="B933" s="8">
        <v>37109</v>
      </c>
      <c r="C933" t="s">
        <v>3</v>
      </c>
      <c r="D933" t="s">
        <v>295</v>
      </c>
      <c r="E933" t="s">
        <v>9</v>
      </c>
      <c r="F933" t="s">
        <v>116</v>
      </c>
      <c r="G933" t="s">
        <v>17</v>
      </c>
      <c r="H933" s="135" t="s">
        <v>1500</v>
      </c>
      <c r="I933" t="s">
        <v>1454</v>
      </c>
      <c r="J933" s="20">
        <v>38</v>
      </c>
      <c r="K933" s="20" t="s">
        <v>9</v>
      </c>
      <c r="L933" t="s">
        <v>1464</v>
      </c>
      <c r="M933" s="20">
        <v>8.36</v>
      </c>
      <c r="N933" s="20">
        <v>11.64</v>
      </c>
      <c r="AE933">
        <f t="shared" si="14"/>
        <v>2001</v>
      </c>
    </row>
    <row r="934" spans="1:31" x14ac:dyDescent="0.25">
      <c r="A934" s="7">
        <v>931</v>
      </c>
      <c r="B934" s="8">
        <v>37109</v>
      </c>
      <c r="C934" t="s">
        <v>3</v>
      </c>
      <c r="D934" t="s">
        <v>332</v>
      </c>
      <c r="E934" t="s">
        <v>9</v>
      </c>
      <c r="F934" t="s">
        <v>188</v>
      </c>
      <c r="G934" t="s">
        <v>14</v>
      </c>
      <c r="H934" s="135" t="s">
        <v>1491</v>
      </c>
      <c r="I934" t="s">
        <v>1454</v>
      </c>
      <c r="J934" s="20">
        <v>33</v>
      </c>
      <c r="K934" s="20" t="s">
        <v>3</v>
      </c>
      <c r="L934" t="s">
        <v>1464</v>
      </c>
      <c r="M934" s="20">
        <v>10.24</v>
      </c>
      <c r="N934" s="20">
        <v>7.26</v>
      </c>
      <c r="AE934">
        <f t="shared" si="14"/>
        <v>2001</v>
      </c>
    </row>
    <row r="935" spans="1:31" x14ac:dyDescent="0.25">
      <c r="A935" s="7">
        <v>932</v>
      </c>
      <c r="B935" s="8">
        <v>37109</v>
      </c>
      <c r="C935" t="s">
        <v>3</v>
      </c>
      <c r="D935" t="s">
        <v>273</v>
      </c>
      <c r="E935" t="s">
        <v>9</v>
      </c>
      <c r="F935" t="s">
        <v>230</v>
      </c>
      <c r="G935" t="s">
        <v>17</v>
      </c>
      <c r="H935" s="135" t="s">
        <v>1502</v>
      </c>
      <c r="I935" t="s">
        <v>1454</v>
      </c>
      <c r="J935" s="20">
        <v>42</v>
      </c>
      <c r="K935" s="20" t="s">
        <v>9</v>
      </c>
      <c r="L935" t="s">
        <v>1464</v>
      </c>
      <c r="M935" s="20">
        <v>9.24</v>
      </c>
      <c r="N935" s="20">
        <v>12.76</v>
      </c>
      <c r="AE935">
        <f t="shared" si="14"/>
        <v>2001</v>
      </c>
    </row>
    <row r="936" spans="1:31" x14ac:dyDescent="0.25">
      <c r="A936" s="7">
        <v>933</v>
      </c>
      <c r="B936" s="8">
        <v>37109</v>
      </c>
      <c r="C936" t="s">
        <v>3</v>
      </c>
      <c r="D936" t="s">
        <v>271</v>
      </c>
      <c r="E936" t="s">
        <v>9</v>
      </c>
      <c r="F936" t="s">
        <v>220</v>
      </c>
      <c r="G936" t="s">
        <v>65</v>
      </c>
      <c r="H936" s="135" t="s">
        <v>1571</v>
      </c>
      <c r="I936" t="s">
        <v>1454</v>
      </c>
      <c r="J936" s="20">
        <v>37</v>
      </c>
      <c r="K936" s="20" t="s">
        <v>3</v>
      </c>
      <c r="L936" t="s">
        <v>1464</v>
      </c>
      <c r="M936" s="20">
        <v>11.36</v>
      </c>
      <c r="N936" s="20">
        <v>8.14</v>
      </c>
      <c r="AE936">
        <f t="shared" si="14"/>
        <v>2001</v>
      </c>
    </row>
    <row r="937" spans="1:31" x14ac:dyDescent="0.25">
      <c r="A937" s="7">
        <v>934</v>
      </c>
      <c r="B937" s="8">
        <v>37109</v>
      </c>
      <c r="C937" t="s">
        <v>3</v>
      </c>
      <c r="D937" t="s">
        <v>86</v>
      </c>
      <c r="E937" t="s">
        <v>9</v>
      </c>
      <c r="F937" t="s">
        <v>91</v>
      </c>
      <c r="G937" t="s">
        <v>17</v>
      </c>
      <c r="H937" s="135" t="s">
        <v>1496</v>
      </c>
      <c r="I937" t="s">
        <v>1454</v>
      </c>
      <c r="J937" s="20">
        <v>105</v>
      </c>
      <c r="K937" s="20" t="s">
        <v>9</v>
      </c>
      <c r="L937" t="s">
        <v>1464</v>
      </c>
      <c r="M937" s="20">
        <v>23.1</v>
      </c>
      <c r="N937" s="20">
        <v>30.4</v>
      </c>
      <c r="AE937">
        <f t="shared" si="14"/>
        <v>2001</v>
      </c>
    </row>
    <row r="938" spans="1:31" x14ac:dyDescent="0.25">
      <c r="A938" s="7">
        <v>935</v>
      </c>
      <c r="B938" s="8">
        <v>37109</v>
      </c>
      <c r="C938" t="s">
        <v>3</v>
      </c>
      <c r="D938" t="s">
        <v>271</v>
      </c>
      <c r="E938" t="s">
        <v>9</v>
      </c>
      <c r="F938" t="s">
        <v>53</v>
      </c>
      <c r="G938" t="s">
        <v>14</v>
      </c>
      <c r="H938" s="135" t="s">
        <v>1496</v>
      </c>
      <c r="I938" t="s">
        <v>1454</v>
      </c>
      <c r="J938" s="20">
        <v>33</v>
      </c>
      <c r="K938" s="20" t="s">
        <v>1465</v>
      </c>
      <c r="L938" t="s">
        <v>1466</v>
      </c>
      <c r="M938" s="20">
        <v>8.25</v>
      </c>
      <c r="N938" s="20">
        <v>8.25</v>
      </c>
      <c r="AE938">
        <f t="shared" si="14"/>
        <v>2001</v>
      </c>
    </row>
    <row r="939" spans="1:31" x14ac:dyDescent="0.25">
      <c r="A939" s="7">
        <v>936</v>
      </c>
      <c r="B939" s="8">
        <v>37109</v>
      </c>
      <c r="C939" t="s">
        <v>3</v>
      </c>
      <c r="D939" t="s">
        <v>101</v>
      </c>
      <c r="E939" t="s">
        <v>9</v>
      </c>
      <c r="F939" t="s">
        <v>10</v>
      </c>
      <c r="G939" t="s">
        <v>65</v>
      </c>
      <c r="H939" s="135" t="s">
        <v>1496</v>
      </c>
      <c r="I939" t="s">
        <v>1454</v>
      </c>
      <c r="J939" s="20">
        <v>15</v>
      </c>
      <c r="K939" s="20" t="s">
        <v>3</v>
      </c>
      <c r="L939" t="s">
        <v>1464</v>
      </c>
      <c r="M939" s="20">
        <v>5.2</v>
      </c>
      <c r="N939" s="20">
        <v>3.3</v>
      </c>
      <c r="AE939">
        <f t="shared" si="14"/>
        <v>2001</v>
      </c>
    </row>
    <row r="940" spans="1:31" x14ac:dyDescent="0.25">
      <c r="A940" s="7">
        <v>937</v>
      </c>
      <c r="B940" s="8">
        <v>37109</v>
      </c>
      <c r="C940" t="s">
        <v>3</v>
      </c>
      <c r="D940" t="s">
        <v>321</v>
      </c>
      <c r="E940" t="s">
        <v>9</v>
      </c>
      <c r="F940" t="s">
        <v>309</v>
      </c>
      <c r="G940" t="s">
        <v>24</v>
      </c>
      <c r="H940" s="135" t="s">
        <v>1497</v>
      </c>
      <c r="I940" t="s">
        <v>1454</v>
      </c>
      <c r="J940" s="20">
        <v>23</v>
      </c>
      <c r="K940" s="20" t="s">
        <v>9</v>
      </c>
      <c r="L940" t="s">
        <v>1464</v>
      </c>
      <c r="M940" s="20">
        <v>5.0600000000000005</v>
      </c>
      <c r="N940" s="20">
        <v>7.4399999999999995</v>
      </c>
      <c r="AE940">
        <f t="shared" si="14"/>
        <v>2001</v>
      </c>
    </row>
    <row r="941" spans="1:31" x14ac:dyDescent="0.25">
      <c r="A941" s="7">
        <v>938</v>
      </c>
      <c r="B941" s="8">
        <v>37110</v>
      </c>
      <c r="C941" t="s">
        <v>3</v>
      </c>
      <c r="D941" t="s">
        <v>47</v>
      </c>
      <c r="E941" t="s">
        <v>9</v>
      </c>
      <c r="F941" t="s">
        <v>180</v>
      </c>
      <c r="G941" t="s">
        <v>14</v>
      </c>
      <c r="H941" s="135" t="s">
        <v>1530</v>
      </c>
      <c r="I941" t="s">
        <v>1454</v>
      </c>
      <c r="J941" s="20">
        <v>7</v>
      </c>
      <c r="K941" s="20" t="s">
        <v>3</v>
      </c>
      <c r="L941" t="s">
        <v>1464</v>
      </c>
      <c r="M941" s="20">
        <v>2.96</v>
      </c>
      <c r="N941" s="20">
        <v>1.54</v>
      </c>
      <c r="AE941">
        <f t="shared" si="14"/>
        <v>2001</v>
      </c>
    </row>
    <row r="942" spans="1:31" x14ac:dyDescent="0.25">
      <c r="A942" s="7">
        <v>939</v>
      </c>
      <c r="B942" s="8">
        <v>37110</v>
      </c>
      <c r="C942" t="s">
        <v>3</v>
      </c>
      <c r="D942" t="s">
        <v>311</v>
      </c>
      <c r="E942" t="s">
        <v>9</v>
      </c>
      <c r="F942" t="s">
        <v>278</v>
      </c>
      <c r="G942" t="s">
        <v>14</v>
      </c>
      <c r="H942" s="135" t="s">
        <v>1522</v>
      </c>
      <c r="I942" t="s">
        <v>1455</v>
      </c>
      <c r="J942" s="20">
        <v>12</v>
      </c>
      <c r="K942" s="20" t="s">
        <v>3</v>
      </c>
      <c r="L942" t="s">
        <v>1464</v>
      </c>
      <c r="M942" s="20">
        <v>2.1799999999999997</v>
      </c>
      <c r="N942" s="20">
        <v>1.32</v>
      </c>
      <c r="AE942">
        <f t="shared" si="14"/>
        <v>2001</v>
      </c>
    </row>
    <row r="943" spans="1:31" x14ac:dyDescent="0.25">
      <c r="A943" s="7">
        <v>940</v>
      </c>
      <c r="B943" s="8">
        <v>37110</v>
      </c>
      <c r="C943" t="s">
        <v>3</v>
      </c>
      <c r="D943" t="s">
        <v>129</v>
      </c>
      <c r="E943" t="s">
        <v>9</v>
      </c>
      <c r="F943" t="s">
        <v>179</v>
      </c>
      <c r="G943" t="s">
        <v>65</v>
      </c>
      <c r="H943" s="135" t="s">
        <v>1496</v>
      </c>
      <c r="I943" t="s">
        <v>1455</v>
      </c>
      <c r="J943" s="20">
        <v>29</v>
      </c>
      <c r="K943" s="20" t="s">
        <v>3</v>
      </c>
      <c r="L943" t="s">
        <v>1464</v>
      </c>
      <c r="M943" s="20">
        <v>4.5599999999999996</v>
      </c>
      <c r="N943" s="20">
        <v>3.19</v>
      </c>
      <c r="AE943">
        <f t="shared" si="14"/>
        <v>2001</v>
      </c>
    </row>
    <row r="944" spans="1:31" x14ac:dyDescent="0.25">
      <c r="A944" s="7">
        <v>941</v>
      </c>
      <c r="B944" s="8">
        <v>37110</v>
      </c>
      <c r="C944" t="s">
        <v>3</v>
      </c>
      <c r="D944" t="s">
        <v>154</v>
      </c>
      <c r="E944" t="s">
        <v>9</v>
      </c>
      <c r="F944" t="s">
        <v>246</v>
      </c>
      <c r="G944" t="s">
        <v>24</v>
      </c>
      <c r="H944" s="135" t="s">
        <v>1493</v>
      </c>
      <c r="I944" t="s">
        <v>1454</v>
      </c>
      <c r="J944" s="20">
        <v>38</v>
      </c>
      <c r="K944" s="20" t="s">
        <v>3</v>
      </c>
      <c r="L944" t="s">
        <v>1464</v>
      </c>
      <c r="M944" s="20">
        <v>11.64</v>
      </c>
      <c r="N944" s="20">
        <v>8.36</v>
      </c>
      <c r="AE944">
        <f t="shared" si="14"/>
        <v>2001</v>
      </c>
    </row>
    <row r="945" spans="1:31" x14ac:dyDescent="0.25">
      <c r="A945" s="7">
        <v>942</v>
      </c>
      <c r="B945" s="8">
        <v>37111</v>
      </c>
      <c r="C945" t="s">
        <v>3</v>
      </c>
      <c r="D945" t="s">
        <v>293</v>
      </c>
      <c r="E945" t="s">
        <v>9</v>
      </c>
      <c r="F945" t="s">
        <v>55</v>
      </c>
      <c r="G945" t="s">
        <v>14</v>
      </c>
      <c r="H945" s="135" t="s">
        <v>1566</v>
      </c>
      <c r="I945" t="s">
        <v>1454</v>
      </c>
      <c r="J945" s="20">
        <v>12</v>
      </c>
      <c r="K945" s="20" t="s">
        <v>9</v>
      </c>
      <c r="L945" t="s">
        <v>1464</v>
      </c>
      <c r="M945" s="20">
        <v>2.64</v>
      </c>
      <c r="N945" s="20">
        <v>4.3599999999999994</v>
      </c>
      <c r="AE945">
        <f t="shared" si="14"/>
        <v>2001</v>
      </c>
    </row>
    <row r="946" spans="1:31" x14ac:dyDescent="0.25">
      <c r="A946" s="7">
        <v>943</v>
      </c>
      <c r="B946" s="8">
        <v>37111</v>
      </c>
      <c r="C946" t="s">
        <v>3</v>
      </c>
      <c r="D946" t="s">
        <v>72</v>
      </c>
      <c r="E946" t="s">
        <v>9</v>
      </c>
      <c r="F946" t="s">
        <v>199</v>
      </c>
      <c r="G946" t="s">
        <v>17</v>
      </c>
      <c r="H946" s="135" t="s">
        <v>1502</v>
      </c>
      <c r="I946" t="s">
        <v>1454</v>
      </c>
      <c r="J946" s="20">
        <v>26</v>
      </c>
      <c r="K946" s="20" t="s">
        <v>9</v>
      </c>
      <c r="L946" t="s">
        <v>1464</v>
      </c>
      <c r="M946" s="20">
        <v>5.72</v>
      </c>
      <c r="N946" s="20">
        <v>8.2800000000000011</v>
      </c>
      <c r="AE946">
        <f t="shared" si="14"/>
        <v>2001</v>
      </c>
    </row>
    <row r="947" spans="1:31" x14ac:dyDescent="0.25">
      <c r="A947" s="7">
        <v>944</v>
      </c>
      <c r="B947" s="8">
        <v>37111</v>
      </c>
      <c r="C947" t="s">
        <v>3</v>
      </c>
      <c r="D947" t="s">
        <v>154</v>
      </c>
      <c r="E947" t="s">
        <v>9</v>
      </c>
      <c r="F947" t="s">
        <v>19</v>
      </c>
      <c r="G947" t="s">
        <v>65</v>
      </c>
      <c r="H947" s="135" t="s">
        <v>1496</v>
      </c>
      <c r="I947" t="s">
        <v>1454</v>
      </c>
      <c r="J947" s="20">
        <v>119</v>
      </c>
      <c r="K947" s="20" t="s">
        <v>3</v>
      </c>
      <c r="L947" t="s">
        <v>1464</v>
      </c>
      <c r="M947" s="20">
        <v>34.32</v>
      </c>
      <c r="N947" s="20">
        <v>26.18</v>
      </c>
      <c r="AE947">
        <f t="shared" si="14"/>
        <v>2001</v>
      </c>
    </row>
    <row r="948" spans="1:31" x14ac:dyDescent="0.25">
      <c r="A948" s="7">
        <v>945</v>
      </c>
      <c r="B948" s="8">
        <v>37112</v>
      </c>
      <c r="C948" t="s">
        <v>3</v>
      </c>
      <c r="D948" t="s">
        <v>129</v>
      </c>
      <c r="E948" t="s">
        <v>9</v>
      </c>
      <c r="F948" t="s">
        <v>216</v>
      </c>
      <c r="G948" t="s">
        <v>11</v>
      </c>
      <c r="H948" s="135" t="s">
        <v>1526</v>
      </c>
      <c r="I948" t="s">
        <v>1455</v>
      </c>
      <c r="J948" s="20">
        <v>39</v>
      </c>
      <c r="K948" s="20" t="s">
        <v>3</v>
      </c>
      <c r="L948" t="s">
        <v>1464</v>
      </c>
      <c r="M948" s="20">
        <v>5.96</v>
      </c>
      <c r="N948" s="20">
        <v>4.29</v>
      </c>
      <c r="AE948">
        <f t="shared" si="14"/>
        <v>2001</v>
      </c>
    </row>
    <row r="949" spans="1:31" x14ac:dyDescent="0.25">
      <c r="A949" s="7">
        <v>946</v>
      </c>
      <c r="B949" s="8">
        <v>37112</v>
      </c>
      <c r="C949" t="s">
        <v>3</v>
      </c>
      <c r="D949" t="s">
        <v>129</v>
      </c>
      <c r="E949" t="s">
        <v>9</v>
      </c>
      <c r="F949" t="s">
        <v>19</v>
      </c>
      <c r="G949" t="s">
        <v>11</v>
      </c>
      <c r="H949" s="135" t="s">
        <v>1579</v>
      </c>
      <c r="I949" t="s">
        <v>1455</v>
      </c>
      <c r="J949" s="20">
        <v>85</v>
      </c>
      <c r="K949" s="20" t="s">
        <v>3</v>
      </c>
      <c r="L949" t="s">
        <v>1464</v>
      </c>
      <c r="M949" s="20">
        <v>12.4</v>
      </c>
      <c r="N949" s="20">
        <v>9.35</v>
      </c>
      <c r="AE949">
        <f t="shared" si="14"/>
        <v>2001</v>
      </c>
    </row>
    <row r="950" spans="1:31" x14ac:dyDescent="0.25">
      <c r="A950" s="7">
        <v>947</v>
      </c>
      <c r="B950" s="8">
        <v>37112</v>
      </c>
      <c r="C950" t="s">
        <v>3</v>
      </c>
      <c r="D950" t="s">
        <v>47</v>
      </c>
      <c r="E950" t="s">
        <v>9</v>
      </c>
      <c r="F950" t="s">
        <v>147</v>
      </c>
      <c r="G950" t="s">
        <v>14</v>
      </c>
      <c r="H950" s="135" t="s">
        <v>1516</v>
      </c>
      <c r="I950" t="s">
        <v>1454</v>
      </c>
      <c r="J950" s="20">
        <v>12</v>
      </c>
      <c r="K950" s="20" t="s">
        <v>3</v>
      </c>
      <c r="L950" t="s">
        <v>1464</v>
      </c>
      <c r="M950" s="20">
        <v>4.3599999999999994</v>
      </c>
      <c r="N950" s="20">
        <v>2.64</v>
      </c>
      <c r="AE950">
        <f t="shared" si="14"/>
        <v>2001</v>
      </c>
    </row>
    <row r="951" spans="1:31" x14ac:dyDescent="0.25">
      <c r="A951" s="7">
        <v>948</v>
      </c>
      <c r="B951" s="8">
        <v>37112</v>
      </c>
      <c r="C951" t="s">
        <v>3</v>
      </c>
      <c r="D951" t="s">
        <v>206</v>
      </c>
      <c r="E951" t="s">
        <v>9</v>
      </c>
      <c r="F951" t="s">
        <v>88</v>
      </c>
      <c r="G951" t="s">
        <v>14</v>
      </c>
      <c r="H951" s="135" t="s">
        <v>1516</v>
      </c>
      <c r="I951" t="s">
        <v>1454</v>
      </c>
      <c r="J951" s="20">
        <v>12</v>
      </c>
      <c r="K951" s="20" t="s">
        <v>3</v>
      </c>
      <c r="L951" t="s">
        <v>1464</v>
      </c>
      <c r="M951" s="20">
        <v>4.3599999999999994</v>
      </c>
      <c r="N951" s="20">
        <v>2.64</v>
      </c>
      <c r="AE951">
        <f t="shared" si="14"/>
        <v>2001</v>
      </c>
    </row>
    <row r="952" spans="1:31" x14ac:dyDescent="0.25">
      <c r="A952" s="7">
        <v>949</v>
      </c>
      <c r="B952" s="8">
        <v>37112</v>
      </c>
      <c r="C952" t="s">
        <v>3</v>
      </c>
      <c r="D952" t="s">
        <v>243</v>
      </c>
      <c r="E952" t="s">
        <v>9</v>
      </c>
      <c r="F952" t="s">
        <v>121</v>
      </c>
      <c r="G952" t="s">
        <v>65</v>
      </c>
      <c r="H952" s="135" t="s">
        <v>1496</v>
      </c>
      <c r="I952" t="s">
        <v>1454</v>
      </c>
      <c r="J952" s="20">
        <v>5</v>
      </c>
      <c r="K952" s="20" t="s">
        <v>1465</v>
      </c>
      <c r="L952" t="s">
        <v>1466</v>
      </c>
      <c r="M952" s="20">
        <v>1.25</v>
      </c>
      <c r="N952" s="20">
        <v>1.25</v>
      </c>
      <c r="AE952">
        <f t="shared" si="14"/>
        <v>2001</v>
      </c>
    </row>
    <row r="953" spans="1:31" x14ac:dyDescent="0.25">
      <c r="A953" s="7">
        <v>950</v>
      </c>
      <c r="B953" s="8">
        <v>37112</v>
      </c>
      <c r="C953" t="s">
        <v>3</v>
      </c>
      <c r="D953" t="s">
        <v>280</v>
      </c>
      <c r="E953" t="s">
        <v>9</v>
      </c>
      <c r="F953" t="s">
        <v>242</v>
      </c>
      <c r="G953" t="s">
        <v>24</v>
      </c>
      <c r="H953" s="135" t="s">
        <v>1497</v>
      </c>
      <c r="I953" t="s">
        <v>1455</v>
      </c>
      <c r="J953" s="20">
        <v>29</v>
      </c>
      <c r="K953" s="20" t="s">
        <v>9</v>
      </c>
      <c r="L953" t="s">
        <v>1464</v>
      </c>
      <c r="M953" s="20">
        <v>3.19</v>
      </c>
      <c r="N953" s="20">
        <v>4.5599999999999996</v>
      </c>
      <c r="AE953">
        <f t="shared" si="14"/>
        <v>2001</v>
      </c>
    </row>
    <row r="954" spans="1:31" x14ac:dyDescent="0.25">
      <c r="A954" s="7">
        <v>951</v>
      </c>
      <c r="B954" s="8">
        <v>37113</v>
      </c>
      <c r="C954" t="s">
        <v>3</v>
      </c>
      <c r="D954" t="s">
        <v>333</v>
      </c>
      <c r="E954" t="s">
        <v>9</v>
      </c>
      <c r="F954" t="s">
        <v>228</v>
      </c>
      <c r="G954" t="s">
        <v>11</v>
      </c>
      <c r="H954" s="135" t="s">
        <v>1509</v>
      </c>
      <c r="I954" t="s">
        <v>1454</v>
      </c>
      <c r="J954" s="20">
        <v>26</v>
      </c>
      <c r="K954" s="20" t="s">
        <v>9</v>
      </c>
      <c r="L954" t="s">
        <v>1464</v>
      </c>
      <c r="M954" s="20">
        <v>5.72</v>
      </c>
      <c r="N954" s="20">
        <v>8.2800000000000011</v>
      </c>
      <c r="AE954">
        <f t="shared" si="14"/>
        <v>2001</v>
      </c>
    </row>
    <row r="955" spans="1:31" x14ac:dyDescent="0.25">
      <c r="A955" s="7">
        <v>952</v>
      </c>
      <c r="B955" s="8">
        <v>37113</v>
      </c>
      <c r="C955" t="s">
        <v>3</v>
      </c>
      <c r="D955" t="s">
        <v>178</v>
      </c>
      <c r="E955" t="s">
        <v>9</v>
      </c>
      <c r="F955" t="s">
        <v>179</v>
      </c>
      <c r="G955" t="s">
        <v>17</v>
      </c>
      <c r="H955" s="135" t="s">
        <v>1500</v>
      </c>
      <c r="I955" t="s">
        <v>1454</v>
      </c>
      <c r="J955" s="20">
        <v>49</v>
      </c>
      <c r="K955" s="20" t="s">
        <v>3</v>
      </c>
      <c r="L955" t="s">
        <v>1464</v>
      </c>
      <c r="M955" s="20">
        <v>14.72</v>
      </c>
      <c r="N955" s="20">
        <v>10.78</v>
      </c>
      <c r="AE955">
        <f t="shared" si="14"/>
        <v>2001</v>
      </c>
    </row>
    <row r="956" spans="1:31" x14ac:dyDescent="0.25">
      <c r="A956" s="7">
        <v>953</v>
      </c>
      <c r="B956" s="8">
        <v>37113</v>
      </c>
      <c r="C956" t="s">
        <v>3</v>
      </c>
      <c r="D956" t="s">
        <v>178</v>
      </c>
      <c r="E956" t="s">
        <v>9</v>
      </c>
      <c r="F956" t="s">
        <v>26</v>
      </c>
      <c r="G956" t="s">
        <v>17</v>
      </c>
      <c r="H956" s="135" t="s">
        <v>1518</v>
      </c>
      <c r="I956" t="s">
        <v>1454</v>
      </c>
      <c r="J956" s="20">
        <v>11</v>
      </c>
      <c r="K956" s="20" t="s">
        <v>3</v>
      </c>
      <c r="L956" t="s">
        <v>1464</v>
      </c>
      <c r="M956" s="20">
        <v>4.08</v>
      </c>
      <c r="N956" s="20">
        <v>2.42</v>
      </c>
      <c r="AE956">
        <f t="shared" si="14"/>
        <v>2001</v>
      </c>
    </row>
    <row r="957" spans="1:31" x14ac:dyDescent="0.25">
      <c r="A957" s="7">
        <v>954</v>
      </c>
      <c r="B957" s="8">
        <v>37113</v>
      </c>
      <c r="C957" t="s">
        <v>3</v>
      </c>
      <c r="D957" t="s">
        <v>334</v>
      </c>
      <c r="E957" t="s">
        <v>9</v>
      </c>
      <c r="F957" t="s">
        <v>91</v>
      </c>
      <c r="G957" t="s">
        <v>17</v>
      </c>
      <c r="H957" s="135" t="s">
        <v>1502</v>
      </c>
      <c r="I957" t="s">
        <v>1454</v>
      </c>
      <c r="J957" s="20">
        <v>54</v>
      </c>
      <c r="K957" s="20" t="s">
        <v>3</v>
      </c>
      <c r="L957" t="s">
        <v>1464</v>
      </c>
      <c r="M957" s="20">
        <v>16.12</v>
      </c>
      <c r="N957" s="20">
        <v>11.879999999999999</v>
      </c>
      <c r="AE957">
        <f t="shared" si="14"/>
        <v>2001</v>
      </c>
    </row>
    <row r="958" spans="1:31" x14ac:dyDescent="0.25">
      <c r="A958" s="7">
        <v>955</v>
      </c>
      <c r="B958" s="8">
        <v>37113</v>
      </c>
      <c r="C958" t="s">
        <v>3</v>
      </c>
      <c r="D958" t="s">
        <v>335</v>
      </c>
      <c r="E958" t="s">
        <v>9</v>
      </c>
      <c r="F958" t="s">
        <v>26</v>
      </c>
      <c r="G958" t="s">
        <v>14</v>
      </c>
      <c r="H958" s="135" t="s">
        <v>1492</v>
      </c>
      <c r="I958" t="s">
        <v>1454</v>
      </c>
      <c r="J958" s="20">
        <v>11</v>
      </c>
      <c r="K958" s="20" t="s">
        <v>3</v>
      </c>
      <c r="L958" t="s">
        <v>1464</v>
      </c>
      <c r="M958" s="20">
        <v>4.08</v>
      </c>
      <c r="N958" s="20">
        <v>2.42</v>
      </c>
      <c r="AE958">
        <f t="shared" si="14"/>
        <v>2001</v>
      </c>
    </row>
    <row r="959" spans="1:31" x14ac:dyDescent="0.25">
      <c r="A959" s="7">
        <v>956</v>
      </c>
      <c r="B959" s="8">
        <v>37113</v>
      </c>
      <c r="C959" t="s">
        <v>3</v>
      </c>
      <c r="D959" t="s">
        <v>125</v>
      </c>
      <c r="E959" t="s">
        <v>9</v>
      </c>
      <c r="F959" t="s">
        <v>162</v>
      </c>
      <c r="G959" t="s">
        <v>65</v>
      </c>
      <c r="H959" s="135" t="s">
        <v>1496</v>
      </c>
      <c r="I959" t="s">
        <v>1455</v>
      </c>
      <c r="J959" s="20">
        <v>45</v>
      </c>
      <c r="K959" s="20" t="s">
        <v>3</v>
      </c>
      <c r="L959" t="s">
        <v>1464</v>
      </c>
      <c r="M959" s="20">
        <v>6.8</v>
      </c>
      <c r="N959" s="20">
        <v>4.95</v>
      </c>
      <c r="AE959">
        <f t="shared" si="14"/>
        <v>2001</v>
      </c>
    </row>
    <row r="960" spans="1:31" x14ac:dyDescent="0.25">
      <c r="A960" s="7">
        <v>957</v>
      </c>
      <c r="B960" s="8">
        <v>37116</v>
      </c>
      <c r="C960" t="s">
        <v>3</v>
      </c>
      <c r="D960" t="s">
        <v>202</v>
      </c>
      <c r="E960" t="s">
        <v>9</v>
      </c>
      <c r="F960" t="s">
        <v>232</v>
      </c>
      <c r="G960" t="s">
        <v>11</v>
      </c>
      <c r="H960" s="135" t="s">
        <v>1509</v>
      </c>
      <c r="I960" t="s">
        <v>1454</v>
      </c>
      <c r="J960" s="20">
        <v>20</v>
      </c>
      <c r="K960" s="20" t="s">
        <v>3</v>
      </c>
      <c r="L960" t="s">
        <v>1464</v>
      </c>
      <c r="M960" s="20">
        <v>6.6</v>
      </c>
      <c r="N960" s="20">
        <v>4.4000000000000004</v>
      </c>
      <c r="AE960">
        <f t="shared" si="14"/>
        <v>2001</v>
      </c>
    </row>
    <row r="961" spans="1:31" x14ac:dyDescent="0.25">
      <c r="A961" s="7">
        <v>958</v>
      </c>
      <c r="B961" s="8">
        <v>37116</v>
      </c>
      <c r="C961" t="s">
        <v>3</v>
      </c>
      <c r="D961" t="s">
        <v>149</v>
      </c>
      <c r="E961" t="s">
        <v>9</v>
      </c>
      <c r="F961" s="16" t="s">
        <v>35</v>
      </c>
      <c r="G961" t="s">
        <v>17</v>
      </c>
      <c r="H961" s="135" t="s">
        <v>1500</v>
      </c>
      <c r="I961" t="s">
        <v>1455</v>
      </c>
      <c r="J961" s="20">
        <v>15</v>
      </c>
      <c r="K961" s="20" t="s">
        <v>1465</v>
      </c>
      <c r="L961" t="s">
        <v>1466</v>
      </c>
      <c r="M961" s="20">
        <v>1.875</v>
      </c>
      <c r="N961" s="20">
        <v>1.875</v>
      </c>
      <c r="AE961">
        <f t="shared" si="14"/>
        <v>2001</v>
      </c>
    </row>
    <row r="962" spans="1:31" x14ac:dyDescent="0.25">
      <c r="A962" s="7">
        <v>959</v>
      </c>
      <c r="B962" s="8">
        <v>37116</v>
      </c>
      <c r="C962" t="s">
        <v>3</v>
      </c>
      <c r="D962" t="s">
        <v>72</v>
      </c>
      <c r="E962" t="s">
        <v>9</v>
      </c>
      <c r="F962" t="s">
        <v>58</v>
      </c>
      <c r="G962" t="s">
        <v>17</v>
      </c>
      <c r="H962" s="135" t="s">
        <v>1502</v>
      </c>
      <c r="I962" t="s">
        <v>1454</v>
      </c>
      <c r="J962" s="20">
        <v>1</v>
      </c>
      <c r="K962" s="20" t="s">
        <v>1465</v>
      </c>
      <c r="L962" t="s">
        <v>1466</v>
      </c>
      <c r="M962" s="20">
        <v>0.25</v>
      </c>
      <c r="N962" s="20">
        <v>0.25</v>
      </c>
      <c r="AE962">
        <f t="shared" si="14"/>
        <v>2001</v>
      </c>
    </row>
    <row r="963" spans="1:31" x14ac:dyDescent="0.25">
      <c r="A963" s="7">
        <v>960</v>
      </c>
      <c r="B963" s="8">
        <v>37116</v>
      </c>
      <c r="C963" t="s">
        <v>3</v>
      </c>
      <c r="D963" t="s">
        <v>326</v>
      </c>
      <c r="E963" t="s">
        <v>9</v>
      </c>
      <c r="F963" t="s">
        <v>179</v>
      </c>
      <c r="G963" t="s">
        <v>65</v>
      </c>
      <c r="H963" s="135" t="s">
        <v>1511</v>
      </c>
      <c r="I963" t="s">
        <v>1454</v>
      </c>
      <c r="J963" s="20">
        <v>18</v>
      </c>
      <c r="K963" s="20" t="s">
        <v>3</v>
      </c>
      <c r="L963" t="s">
        <v>1464</v>
      </c>
      <c r="M963" s="20">
        <v>6.04</v>
      </c>
      <c r="N963" s="20">
        <v>3.96</v>
      </c>
      <c r="AE963">
        <f t="shared" si="14"/>
        <v>2001</v>
      </c>
    </row>
    <row r="964" spans="1:31" x14ac:dyDescent="0.25">
      <c r="A964" s="7">
        <v>961</v>
      </c>
      <c r="B964" s="8">
        <v>37116</v>
      </c>
      <c r="C964" t="s">
        <v>3</v>
      </c>
      <c r="D964" t="s">
        <v>32</v>
      </c>
      <c r="E964" t="s">
        <v>9</v>
      </c>
      <c r="F964" t="s">
        <v>101</v>
      </c>
      <c r="G964" t="s">
        <v>65</v>
      </c>
      <c r="H964" s="135" t="s">
        <v>1519</v>
      </c>
      <c r="I964" t="s">
        <v>1454</v>
      </c>
      <c r="J964" s="20">
        <v>28</v>
      </c>
      <c r="K964" s="20" t="s">
        <v>3</v>
      </c>
      <c r="L964" t="s">
        <v>1464</v>
      </c>
      <c r="M964" s="20">
        <v>8.84</v>
      </c>
      <c r="N964" s="20">
        <v>6.16</v>
      </c>
      <c r="AE964">
        <f t="shared" ref="AE964:AE1027" si="15">YEAR(B964)</f>
        <v>2001</v>
      </c>
    </row>
    <row r="965" spans="1:31" x14ac:dyDescent="0.25">
      <c r="A965" s="7">
        <v>962</v>
      </c>
      <c r="B965" s="8">
        <v>37116</v>
      </c>
      <c r="C965" t="s">
        <v>3</v>
      </c>
      <c r="D965" t="s">
        <v>273</v>
      </c>
      <c r="E965" t="s">
        <v>9</v>
      </c>
      <c r="F965" t="s">
        <v>324</v>
      </c>
      <c r="G965" t="s">
        <v>65</v>
      </c>
      <c r="H965" s="135" t="s">
        <v>1558</v>
      </c>
      <c r="I965" t="s">
        <v>1454</v>
      </c>
      <c r="J965" s="20">
        <v>9</v>
      </c>
      <c r="K965" s="20" t="s">
        <v>3</v>
      </c>
      <c r="L965" t="s">
        <v>1464</v>
      </c>
      <c r="M965" s="20">
        <v>3.52</v>
      </c>
      <c r="N965" s="20">
        <v>1.98</v>
      </c>
      <c r="AE965">
        <f t="shared" si="15"/>
        <v>2001</v>
      </c>
    </row>
    <row r="966" spans="1:31" x14ac:dyDescent="0.25">
      <c r="A966" s="7">
        <v>963</v>
      </c>
      <c r="B966" s="8">
        <v>37116</v>
      </c>
      <c r="C966" t="s">
        <v>3</v>
      </c>
      <c r="D966" t="s">
        <v>311</v>
      </c>
      <c r="E966" t="s">
        <v>9</v>
      </c>
      <c r="F966" t="s">
        <v>326</v>
      </c>
      <c r="G966" t="s">
        <v>65</v>
      </c>
      <c r="H966" s="135" t="s">
        <v>1496</v>
      </c>
      <c r="I966" t="s">
        <v>1455</v>
      </c>
      <c r="J966" s="20">
        <v>32</v>
      </c>
      <c r="K966" s="20" t="s">
        <v>9</v>
      </c>
      <c r="L966" t="s">
        <v>1464</v>
      </c>
      <c r="M966" s="20">
        <v>3.52</v>
      </c>
      <c r="N966" s="20">
        <v>4.9800000000000004</v>
      </c>
      <c r="AE966">
        <f t="shared" si="15"/>
        <v>2001</v>
      </c>
    </row>
    <row r="967" spans="1:31" x14ac:dyDescent="0.25">
      <c r="A967" s="7">
        <v>964</v>
      </c>
      <c r="B967" s="8">
        <v>37116</v>
      </c>
      <c r="C967" t="s">
        <v>3</v>
      </c>
      <c r="D967" t="s">
        <v>333</v>
      </c>
      <c r="E967" t="s">
        <v>9</v>
      </c>
      <c r="F967" t="s">
        <v>216</v>
      </c>
      <c r="G967" t="s">
        <v>24</v>
      </c>
      <c r="H967" s="135" t="s">
        <v>1497</v>
      </c>
      <c r="I967" t="s">
        <v>1454</v>
      </c>
      <c r="J967" s="20">
        <v>23</v>
      </c>
      <c r="K967" s="20" t="s">
        <v>9</v>
      </c>
      <c r="L967" t="s">
        <v>1464</v>
      </c>
      <c r="M967" s="20">
        <v>5.0600000000000005</v>
      </c>
      <c r="N967" s="20">
        <v>7.4399999999999995</v>
      </c>
      <c r="AE967">
        <f t="shared" si="15"/>
        <v>2001</v>
      </c>
    </row>
    <row r="968" spans="1:31" x14ac:dyDescent="0.25">
      <c r="A968" s="7">
        <v>965</v>
      </c>
      <c r="B968" s="8">
        <v>37116</v>
      </c>
      <c r="C968" t="s">
        <v>3</v>
      </c>
      <c r="D968" t="s">
        <v>281</v>
      </c>
      <c r="E968" t="s">
        <v>9</v>
      </c>
      <c r="F968" t="s">
        <v>189</v>
      </c>
      <c r="G968" t="s">
        <v>24</v>
      </c>
      <c r="H968" s="136" t="s">
        <v>1496</v>
      </c>
      <c r="I968" t="s">
        <v>1454</v>
      </c>
      <c r="J968" s="20">
        <v>9</v>
      </c>
      <c r="K968" s="20" t="s">
        <v>3</v>
      </c>
      <c r="L968" t="s">
        <v>1464</v>
      </c>
      <c r="M968" s="20">
        <v>3.52</v>
      </c>
      <c r="N968" s="20">
        <v>1.98</v>
      </c>
      <c r="AE968">
        <f t="shared" si="15"/>
        <v>2001</v>
      </c>
    </row>
    <row r="969" spans="1:31" x14ac:dyDescent="0.25">
      <c r="A969" s="7">
        <v>966</v>
      </c>
      <c r="B969" s="8">
        <v>37116</v>
      </c>
      <c r="C969" t="s">
        <v>3</v>
      </c>
      <c r="D969" t="s">
        <v>13</v>
      </c>
      <c r="E969" t="s">
        <v>9</v>
      </c>
      <c r="F969" t="s">
        <v>27</v>
      </c>
      <c r="G969" t="s">
        <v>24</v>
      </c>
      <c r="H969" s="136" t="s">
        <v>1496</v>
      </c>
      <c r="I969" t="s">
        <v>1454</v>
      </c>
      <c r="J969" s="20">
        <v>70</v>
      </c>
      <c r="K969" s="20" t="s">
        <v>3</v>
      </c>
      <c r="L969" t="s">
        <v>1464</v>
      </c>
      <c r="M969" s="20">
        <v>20.6</v>
      </c>
      <c r="N969" s="20">
        <v>15.4</v>
      </c>
      <c r="AE969">
        <f t="shared" si="15"/>
        <v>2001</v>
      </c>
    </row>
    <row r="970" spans="1:31" x14ac:dyDescent="0.25">
      <c r="A970" s="7">
        <v>967</v>
      </c>
      <c r="B970" s="8">
        <v>37116</v>
      </c>
      <c r="C970" t="s">
        <v>3</v>
      </c>
      <c r="D970" t="s">
        <v>302</v>
      </c>
      <c r="E970" t="s">
        <v>9</v>
      </c>
      <c r="F970" t="s">
        <v>248</v>
      </c>
      <c r="G970" t="s">
        <v>24</v>
      </c>
      <c r="H970" s="136" t="s">
        <v>1496</v>
      </c>
      <c r="I970" t="s">
        <v>1454</v>
      </c>
      <c r="J970" s="20">
        <v>18</v>
      </c>
      <c r="K970" s="20" t="s">
        <v>9</v>
      </c>
      <c r="L970" t="s">
        <v>1463</v>
      </c>
      <c r="M970" s="20">
        <v>4.32</v>
      </c>
      <c r="N970" s="20">
        <v>5.68</v>
      </c>
      <c r="AE970">
        <f t="shared" si="15"/>
        <v>2001</v>
      </c>
    </row>
    <row r="971" spans="1:31" x14ac:dyDescent="0.25">
      <c r="A971" s="7">
        <v>968</v>
      </c>
      <c r="B971" s="8">
        <v>37117</v>
      </c>
      <c r="C971" t="s">
        <v>3</v>
      </c>
      <c r="D971" t="s">
        <v>181</v>
      </c>
      <c r="E971" t="s">
        <v>9</v>
      </c>
      <c r="F971" t="s">
        <v>336</v>
      </c>
      <c r="G971" t="s">
        <v>14</v>
      </c>
      <c r="H971" s="135" t="s">
        <v>1522</v>
      </c>
      <c r="I971" t="s">
        <v>1458</v>
      </c>
      <c r="J971" s="20">
        <v>8</v>
      </c>
      <c r="K971" s="20" t="s">
        <v>1465</v>
      </c>
      <c r="L971" t="s">
        <v>1466</v>
      </c>
      <c r="M971" s="20">
        <v>10</v>
      </c>
      <c r="N971" s="20">
        <v>30</v>
      </c>
      <c r="AE971">
        <f t="shared" si="15"/>
        <v>2001</v>
      </c>
    </row>
    <row r="972" spans="1:31" x14ac:dyDescent="0.25">
      <c r="A972" s="7">
        <v>969</v>
      </c>
      <c r="B972" s="8">
        <v>37117</v>
      </c>
      <c r="C972" t="s">
        <v>3</v>
      </c>
      <c r="D972" t="s">
        <v>178</v>
      </c>
      <c r="E972" t="s">
        <v>9</v>
      </c>
      <c r="F972" t="s">
        <v>70</v>
      </c>
      <c r="G972" t="s">
        <v>65</v>
      </c>
      <c r="H972" s="135" t="s">
        <v>1519</v>
      </c>
      <c r="I972" t="s">
        <v>1454</v>
      </c>
      <c r="J972" s="20">
        <v>56</v>
      </c>
      <c r="K972" s="20" t="s">
        <v>9</v>
      </c>
      <c r="L972" t="s">
        <v>1464</v>
      </c>
      <c r="M972" s="20">
        <v>12.32</v>
      </c>
      <c r="N972" s="20">
        <v>16.68</v>
      </c>
      <c r="AE972">
        <f t="shared" si="15"/>
        <v>2001</v>
      </c>
    </row>
    <row r="973" spans="1:31" x14ac:dyDescent="0.25">
      <c r="A973" s="7">
        <v>970</v>
      </c>
      <c r="B973" s="8">
        <v>37119</v>
      </c>
      <c r="C973" t="s">
        <v>3</v>
      </c>
      <c r="D973" t="s">
        <v>337</v>
      </c>
      <c r="E973" t="s">
        <v>9</v>
      </c>
      <c r="F973" t="s">
        <v>338</v>
      </c>
      <c r="G973" t="s">
        <v>11</v>
      </c>
      <c r="H973" s="135" t="s">
        <v>1499</v>
      </c>
      <c r="I973" t="s">
        <v>1454</v>
      </c>
      <c r="J973" s="20">
        <v>10</v>
      </c>
      <c r="K973" s="20" t="s">
        <v>1465</v>
      </c>
      <c r="L973" t="s">
        <v>1466</v>
      </c>
      <c r="M973" s="20">
        <v>2.5</v>
      </c>
      <c r="N973" s="20">
        <v>2.5</v>
      </c>
      <c r="AE973">
        <f t="shared" si="15"/>
        <v>2001</v>
      </c>
    </row>
    <row r="974" spans="1:31" x14ac:dyDescent="0.25">
      <c r="A974" s="7">
        <v>971</v>
      </c>
      <c r="B974" s="8">
        <v>37119</v>
      </c>
      <c r="C974" t="s">
        <v>3</v>
      </c>
      <c r="D974" t="s">
        <v>321</v>
      </c>
      <c r="E974" t="s">
        <v>9</v>
      </c>
      <c r="F974" t="s">
        <v>232</v>
      </c>
      <c r="G974" t="s">
        <v>14</v>
      </c>
      <c r="H974" s="135" t="s">
        <v>1507</v>
      </c>
      <c r="I974" t="s">
        <v>1454</v>
      </c>
      <c r="J974" s="20">
        <v>30</v>
      </c>
      <c r="K974" s="20" t="s">
        <v>3</v>
      </c>
      <c r="L974" t="s">
        <v>1464</v>
      </c>
      <c r="M974" s="20">
        <v>9.4</v>
      </c>
      <c r="N974" s="20">
        <v>6.6</v>
      </c>
      <c r="AE974">
        <f t="shared" si="15"/>
        <v>2001</v>
      </c>
    </row>
    <row r="975" spans="1:31" x14ac:dyDescent="0.25">
      <c r="A975" s="7">
        <v>972</v>
      </c>
      <c r="B975" s="8">
        <v>37119</v>
      </c>
      <c r="C975" t="s">
        <v>3</v>
      </c>
      <c r="D975" t="s">
        <v>54</v>
      </c>
      <c r="E975" t="s">
        <v>9</v>
      </c>
      <c r="F975" t="s">
        <v>55</v>
      </c>
      <c r="G975" t="s">
        <v>65</v>
      </c>
      <c r="H975" s="135" t="s">
        <v>1511</v>
      </c>
      <c r="I975" t="s">
        <v>1455</v>
      </c>
      <c r="J975" s="20">
        <v>18</v>
      </c>
      <c r="K975" s="20" t="s">
        <v>3</v>
      </c>
      <c r="L975" t="s">
        <v>1464</v>
      </c>
      <c r="M975" s="20">
        <v>3.02</v>
      </c>
      <c r="N975" s="20">
        <v>1.98</v>
      </c>
      <c r="AE975">
        <f t="shared" si="15"/>
        <v>2001</v>
      </c>
    </row>
    <row r="976" spans="1:31" x14ac:dyDescent="0.25">
      <c r="A976" s="7">
        <v>973</v>
      </c>
      <c r="B976" s="8">
        <v>37119</v>
      </c>
      <c r="C976" t="s">
        <v>3</v>
      </c>
      <c r="D976" t="s">
        <v>271</v>
      </c>
      <c r="E976" t="s">
        <v>9</v>
      </c>
      <c r="F976" t="s">
        <v>19</v>
      </c>
      <c r="G976" t="s">
        <v>14</v>
      </c>
      <c r="H976" s="135" t="s">
        <v>1496</v>
      </c>
      <c r="I976" t="s">
        <v>1454</v>
      </c>
      <c r="J976" s="20">
        <v>18</v>
      </c>
      <c r="K976" s="20" t="s">
        <v>3</v>
      </c>
      <c r="L976" t="s">
        <v>1464</v>
      </c>
      <c r="M976" s="20">
        <v>6.04</v>
      </c>
      <c r="N976" s="20">
        <v>3.96</v>
      </c>
      <c r="AE976">
        <f t="shared" si="15"/>
        <v>2001</v>
      </c>
    </row>
    <row r="977" spans="1:31" x14ac:dyDescent="0.25">
      <c r="A977" s="7">
        <v>974</v>
      </c>
      <c r="B977" s="8">
        <v>37119</v>
      </c>
      <c r="C977" t="s">
        <v>3</v>
      </c>
      <c r="D977" t="s">
        <v>187</v>
      </c>
      <c r="E977" t="s">
        <v>9</v>
      </c>
      <c r="F977" t="s">
        <v>232</v>
      </c>
      <c r="G977" t="s">
        <v>14</v>
      </c>
      <c r="H977" s="135" t="s">
        <v>1496</v>
      </c>
      <c r="I977" t="s">
        <v>1454</v>
      </c>
      <c r="J977" s="20">
        <v>20</v>
      </c>
      <c r="K977" s="20" t="s">
        <v>3</v>
      </c>
      <c r="L977" t="s">
        <v>1464</v>
      </c>
      <c r="M977" s="20">
        <v>6.6</v>
      </c>
      <c r="N977" s="20">
        <v>4.4000000000000004</v>
      </c>
      <c r="AE977">
        <f t="shared" si="15"/>
        <v>2001</v>
      </c>
    </row>
    <row r="978" spans="1:31" x14ac:dyDescent="0.25">
      <c r="A978" s="7">
        <v>975</v>
      </c>
      <c r="B978" s="8">
        <v>37119</v>
      </c>
      <c r="C978" t="s">
        <v>3</v>
      </c>
      <c r="D978" t="s">
        <v>218</v>
      </c>
      <c r="E978" t="s">
        <v>9</v>
      </c>
      <c r="F978" t="s">
        <v>266</v>
      </c>
      <c r="G978" t="s">
        <v>65</v>
      </c>
      <c r="H978" s="135" t="s">
        <v>1496</v>
      </c>
      <c r="I978" t="s">
        <v>1454</v>
      </c>
      <c r="J978" s="20">
        <v>47</v>
      </c>
      <c r="K978" s="20" t="s">
        <v>3</v>
      </c>
      <c r="L978" t="s">
        <v>1464</v>
      </c>
      <c r="M978" s="20">
        <v>14.16</v>
      </c>
      <c r="N978" s="20">
        <v>10.34</v>
      </c>
      <c r="AE978">
        <f t="shared" si="15"/>
        <v>2001</v>
      </c>
    </row>
    <row r="979" spans="1:31" x14ac:dyDescent="0.25">
      <c r="A979" s="7">
        <v>976</v>
      </c>
      <c r="B979" s="8">
        <v>37119</v>
      </c>
      <c r="C979" t="s">
        <v>3</v>
      </c>
      <c r="D979" t="s">
        <v>339</v>
      </c>
      <c r="E979" t="s">
        <v>9</v>
      </c>
      <c r="F979" t="s">
        <v>118</v>
      </c>
      <c r="G979" t="s">
        <v>24</v>
      </c>
      <c r="H979" s="135" t="s">
        <v>1544</v>
      </c>
      <c r="I979" t="s">
        <v>1454</v>
      </c>
      <c r="J979" s="20">
        <v>28</v>
      </c>
      <c r="K979" s="20" t="s">
        <v>3</v>
      </c>
      <c r="L979" t="s">
        <v>1464</v>
      </c>
      <c r="M979" s="20">
        <v>8.84</v>
      </c>
      <c r="N979" s="20">
        <v>6.16</v>
      </c>
      <c r="AE979">
        <f t="shared" si="15"/>
        <v>2001</v>
      </c>
    </row>
    <row r="980" spans="1:31" x14ac:dyDescent="0.25">
      <c r="A980" s="7">
        <v>977</v>
      </c>
      <c r="B980" s="8">
        <v>37120</v>
      </c>
      <c r="C980" t="s">
        <v>3</v>
      </c>
      <c r="D980" t="s">
        <v>31</v>
      </c>
      <c r="E980" t="s">
        <v>9</v>
      </c>
      <c r="F980" t="s">
        <v>338</v>
      </c>
      <c r="G980" t="s">
        <v>17</v>
      </c>
      <c r="H980" s="135" t="s">
        <v>1500</v>
      </c>
      <c r="I980" t="s">
        <v>1454</v>
      </c>
      <c r="J980" s="20">
        <v>27</v>
      </c>
      <c r="K980" s="20" t="s">
        <v>9</v>
      </c>
      <c r="L980" t="s">
        <v>1464</v>
      </c>
      <c r="M980" s="20">
        <v>5.9399999999999995</v>
      </c>
      <c r="N980" s="20">
        <v>8.56</v>
      </c>
      <c r="AE980">
        <f t="shared" si="15"/>
        <v>2001</v>
      </c>
    </row>
    <row r="981" spans="1:31" x14ac:dyDescent="0.25">
      <c r="A981" s="7">
        <v>978</v>
      </c>
      <c r="B981" s="8">
        <v>37120</v>
      </c>
      <c r="C981" t="s">
        <v>3</v>
      </c>
      <c r="D981" t="s">
        <v>193</v>
      </c>
      <c r="E981" t="s">
        <v>9</v>
      </c>
      <c r="F981" t="s">
        <v>75</v>
      </c>
      <c r="G981" t="s">
        <v>14</v>
      </c>
      <c r="H981" s="135" t="s">
        <v>1491</v>
      </c>
      <c r="I981" t="s">
        <v>1455</v>
      </c>
      <c r="J981" s="20">
        <v>29</v>
      </c>
      <c r="K981" s="20" t="s">
        <v>9</v>
      </c>
      <c r="L981" t="s">
        <v>1464</v>
      </c>
      <c r="M981" s="20">
        <v>3.19</v>
      </c>
      <c r="N981" s="20">
        <v>4.5599999999999996</v>
      </c>
      <c r="AE981">
        <f t="shared" si="15"/>
        <v>2001</v>
      </c>
    </row>
    <row r="982" spans="1:31" x14ac:dyDescent="0.25">
      <c r="A982" s="7">
        <v>979</v>
      </c>
      <c r="B982" s="8">
        <v>37120</v>
      </c>
      <c r="C982" t="s">
        <v>3</v>
      </c>
      <c r="D982" t="s">
        <v>193</v>
      </c>
      <c r="E982" t="s">
        <v>9</v>
      </c>
      <c r="F982" t="s">
        <v>76</v>
      </c>
      <c r="G982" t="s">
        <v>14</v>
      </c>
      <c r="H982" s="135" t="s">
        <v>1567</v>
      </c>
      <c r="I982" t="s">
        <v>1455</v>
      </c>
      <c r="J982" s="20">
        <v>21</v>
      </c>
      <c r="K982" s="20" t="s">
        <v>9</v>
      </c>
      <c r="L982" t="s">
        <v>1464</v>
      </c>
      <c r="M982" s="20">
        <v>2.31</v>
      </c>
      <c r="N982" s="20">
        <v>3.44</v>
      </c>
      <c r="AE982">
        <f t="shared" si="15"/>
        <v>2001</v>
      </c>
    </row>
    <row r="983" spans="1:31" x14ac:dyDescent="0.25">
      <c r="A983" s="7">
        <v>980</v>
      </c>
      <c r="B983" s="8">
        <v>37120</v>
      </c>
      <c r="C983" t="s">
        <v>3</v>
      </c>
      <c r="D983" t="s">
        <v>136</v>
      </c>
      <c r="E983" t="s">
        <v>9</v>
      </c>
      <c r="F983" t="s">
        <v>331</v>
      </c>
      <c r="G983" t="s">
        <v>14</v>
      </c>
      <c r="H983" s="135" t="s">
        <v>1489</v>
      </c>
      <c r="I983" t="s">
        <v>1455</v>
      </c>
      <c r="J983" s="20">
        <v>12</v>
      </c>
      <c r="K983" s="20" t="s">
        <v>3</v>
      </c>
      <c r="L983" t="s">
        <v>1464</v>
      </c>
      <c r="M983" s="20">
        <v>2.1799999999999997</v>
      </c>
      <c r="N983" s="20">
        <v>1.32</v>
      </c>
      <c r="AE983">
        <f t="shared" si="15"/>
        <v>2001</v>
      </c>
    </row>
    <row r="984" spans="1:31" x14ac:dyDescent="0.25">
      <c r="A984" s="7">
        <v>981</v>
      </c>
      <c r="B984" s="8">
        <v>37120</v>
      </c>
      <c r="C984" t="s">
        <v>3</v>
      </c>
      <c r="D984" t="s">
        <v>47</v>
      </c>
      <c r="E984" t="s">
        <v>9</v>
      </c>
      <c r="F984" t="s">
        <v>329</v>
      </c>
      <c r="G984" t="s">
        <v>14</v>
      </c>
      <c r="H984" s="135" t="s">
        <v>1516</v>
      </c>
      <c r="I984" t="s">
        <v>1454</v>
      </c>
      <c r="J984" s="20">
        <v>12</v>
      </c>
      <c r="K984" s="20" t="s">
        <v>3</v>
      </c>
      <c r="L984" t="s">
        <v>1464</v>
      </c>
      <c r="M984" s="20">
        <v>4.3599999999999994</v>
      </c>
      <c r="N984" s="20">
        <v>2.64</v>
      </c>
      <c r="AE984">
        <f t="shared" si="15"/>
        <v>2001</v>
      </c>
    </row>
    <row r="985" spans="1:31" x14ac:dyDescent="0.25">
      <c r="A985" s="7">
        <v>982</v>
      </c>
      <c r="B985" s="8">
        <v>37120</v>
      </c>
      <c r="C985" t="s">
        <v>3</v>
      </c>
      <c r="D985" t="s">
        <v>302</v>
      </c>
      <c r="E985" t="s">
        <v>9</v>
      </c>
      <c r="F985" t="s">
        <v>329</v>
      </c>
      <c r="G985" t="s">
        <v>14</v>
      </c>
      <c r="H985" s="135" t="s">
        <v>1507</v>
      </c>
      <c r="I985" t="s">
        <v>1454</v>
      </c>
      <c r="J985" s="20">
        <v>132</v>
      </c>
      <c r="K985" s="20" t="s">
        <v>9</v>
      </c>
      <c r="L985" t="s">
        <v>1464</v>
      </c>
      <c r="M985" s="20">
        <v>29.04</v>
      </c>
      <c r="N985" s="20">
        <v>37.96</v>
      </c>
      <c r="AE985">
        <f t="shared" si="15"/>
        <v>2001</v>
      </c>
    </row>
    <row r="986" spans="1:31" x14ac:dyDescent="0.25">
      <c r="A986" s="7">
        <v>983</v>
      </c>
      <c r="B986" s="8">
        <v>37121</v>
      </c>
      <c r="C986" t="s">
        <v>3</v>
      </c>
      <c r="D986" t="s">
        <v>154</v>
      </c>
      <c r="E986" t="s">
        <v>9</v>
      </c>
      <c r="F986" t="s">
        <v>179</v>
      </c>
      <c r="G986" t="s">
        <v>65</v>
      </c>
      <c r="H986" s="135" t="s">
        <v>1496</v>
      </c>
      <c r="I986" t="s">
        <v>1454</v>
      </c>
      <c r="J986" s="20">
        <v>22</v>
      </c>
      <c r="K986" s="20" t="s">
        <v>9</v>
      </c>
      <c r="L986" t="s">
        <v>1464</v>
      </c>
      <c r="M986" s="20">
        <v>4.84</v>
      </c>
      <c r="N986" s="20">
        <v>7.16</v>
      </c>
      <c r="AE986">
        <f t="shared" si="15"/>
        <v>2001</v>
      </c>
    </row>
    <row r="987" spans="1:31" x14ac:dyDescent="0.25">
      <c r="A987" s="7">
        <v>984</v>
      </c>
      <c r="B987" s="8">
        <v>37121</v>
      </c>
      <c r="C987" t="s">
        <v>3</v>
      </c>
      <c r="D987" t="s">
        <v>302</v>
      </c>
      <c r="E987" t="s">
        <v>9</v>
      </c>
      <c r="F987" t="s">
        <v>305</v>
      </c>
      <c r="G987" t="s">
        <v>65</v>
      </c>
      <c r="H987" s="135" t="s">
        <v>1496</v>
      </c>
      <c r="I987" t="s">
        <v>1454</v>
      </c>
      <c r="J987" s="20">
        <v>7</v>
      </c>
      <c r="K987" s="20" t="s">
        <v>1465</v>
      </c>
      <c r="L987" t="s">
        <v>1466</v>
      </c>
      <c r="M987" s="20">
        <v>1.75</v>
      </c>
      <c r="N987" s="20">
        <v>1.75</v>
      </c>
      <c r="AE987">
        <f t="shared" si="15"/>
        <v>2001</v>
      </c>
    </row>
    <row r="988" spans="1:31" x14ac:dyDescent="0.25">
      <c r="A988" s="7">
        <v>985</v>
      </c>
      <c r="B988" s="8">
        <v>37121</v>
      </c>
      <c r="C988" t="s">
        <v>3</v>
      </c>
      <c r="D988" t="s">
        <v>26</v>
      </c>
      <c r="E988" t="s">
        <v>9</v>
      </c>
      <c r="F988" t="s">
        <v>55</v>
      </c>
      <c r="G988" t="s">
        <v>24</v>
      </c>
      <c r="H988" s="136" t="s">
        <v>1496</v>
      </c>
      <c r="I988" t="s">
        <v>1455</v>
      </c>
      <c r="J988" s="20">
        <v>20</v>
      </c>
      <c r="K988" s="20" t="s">
        <v>1465</v>
      </c>
      <c r="L988" t="s">
        <v>1466</v>
      </c>
      <c r="M988" s="20">
        <v>2.5</v>
      </c>
      <c r="N988" s="20">
        <v>2.5</v>
      </c>
      <c r="AE988">
        <f t="shared" si="15"/>
        <v>2001</v>
      </c>
    </row>
    <row r="989" spans="1:31" x14ac:dyDescent="0.25">
      <c r="A989" s="7">
        <v>986</v>
      </c>
      <c r="B989" s="8">
        <v>37121</v>
      </c>
      <c r="C989" t="s">
        <v>3</v>
      </c>
      <c r="D989" t="s">
        <v>29</v>
      </c>
      <c r="E989" t="s">
        <v>9</v>
      </c>
      <c r="F989" t="s">
        <v>266</v>
      </c>
      <c r="G989" t="s">
        <v>24</v>
      </c>
      <c r="H989" s="135" t="s">
        <v>1493</v>
      </c>
      <c r="I989" t="s">
        <v>1454</v>
      </c>
      <c r="J989" s="20">
        <v>38</v>
      </c>
      <c r="K989" s="20" t="s">
        <v>9</v>
      </c>
      <c r="L989" t="s">
        <v>1463</v>
      </c>
      <c r="M989" s="20">
        <v>9.1199999999999992</v>
      </c>
      <c r="N989" s="20">
        <v>10.88</v>
      </c>
      <c r="AE989">
        <f t="shared" si="15"/>
        <v>2001</v>
      </c>
    </row>
    <row r="990" spans="1:31" x14ac:dyDescent="0.25">
      <c r="A990" s="7">
        <v>987</v>
      </c>
      <c r="B990" s="8">
        <v>37123</v>
      </c>
      <c r="C990" t="s">
        <v>3</v>
      </c>
      <c r="D990" t="s">
        <v>339</v>
      </c>
      <c r="E990" t="s">
        <v>9</v>
      </c>
      <c r="F990" t="s">
        <v>91</v>
      </c>
      <c r="G990" t="s">
        <v>65</v>
      </c>
      <c r="H990" s="135" t="s">
        <v>1519</v>
      </c>
      <c r="I990" t="s">
        <v>1454</v>
      </c>
      <c r="J990" s="20">
        <v>14</v>
      </c>
      <c r="K990" s="20" t="s">
        <v>3</v>
      </c>
      <c r="L990" t="s">
        <v>1464</v>
      </c>
      <c r="M990" s="20">
        <v>4.92</v>
      </c>
      <c r="N990" s="20">
        <v>3.08</v>
      </c>
      <c r="AE990">
        <f t="shared" si="15"/>
        <v>2001</v>
      </c>
    </row>
    <row r="991" spans="1:31" x14ac:dyDescent="0.25">
      <c r="A991" s="7">
        <v>988</v>
      </c>
      <c r="B991" s="8">
        <v>37123</v>
      </c>
      <c r="C991" t="s">
        <v>3</v>
      </c>
      <c r="D991" t="s">
        <v>154</v>
      </c>
      <c r="E991" t="s">
        <v>9</v>
      </c>
      <c r="F991" t="s">
        <v>179</v>
      </c>
      <c r="G991" t="s">
        <v>24</v>
      </c>
      <c r="H991" s="136" t="s">
        <v>1496</v>
      </c>
      <c r="I991" t="s">
        <v>1454</v>
      </c>
      <c r="J991" s="20">
        <v>33</v>
      </c>
      <c r="K991" s="20" t="s">
        <v>3</v>
      </c>
      <c r="L991" t="s">
        <v>1464</v>
      </c>
      <c r="M991" s="20">
        <v>10.24</v>
      </c>
      <c r="N991" s="20">
        <v>7.26</v>
      </c>
      <c r="AE991">
        <f t="shared" si="15"/>
        <v>2001</v>
      </c>
    </row>
    <row r="992" spans="1:31" x14ac:dyDescent="0.25">
      <c r="A992" s="7">
        <v>989</v>
      </c>
      <c r="B992" s="8">
        <v>37124</v>
      </c>
      <c r="C992" t="s">
        <v>3</v>
      </c>
      <c r="D992" t="s">
        <v>140</v>
      </c>
      <c r="E992" t="s">
        <v>9</v>
      </c>
      <c r="F992" t="s">
        <v>340</v>
      </c>
      <c r="G992" t="s">
        <v>24</v>
      </c>
      <c r="H992" s="135" t="s">
        <v>1493</v>
      </c>
      <c r="I992" t="s">
        <v>1455</v>
      </c>
      <c r="J992" s="20">
        <v>38</v>
      </c>
      <c r="K992" s="20" t="s">
        <v>3</v>
      </c>
      <c r="L992" t="s">
        <v>1464</v>
      </c>
      <c r="M992" s="20">
        <v>5.82</v>
      </c>
      <c r="N992" s="20">
        <v>4.18</v>
      </c>
      <c r="AE992">
        <f t="shared" si="15"/>
        <v>2001</v>
      </c>
    </row>
    <row r="993" spans="1:31" x14ac:dyDescent="0.25">
      <c r="A993" s="7">
        <v>990</v>
      </c>
      <c r="B993" s="8">
        <v>37124</v>
      </c>
      <c r="C993" t="s">
        <v>3</v>
      </c>
      <c r="D993" t="s">
        <v>271</v>
      </c>
      <c r="E993" t="s">
        <v>9</v>
      </c>
      <c r="F993" t="s">
        <v>53</v>
      </c>
      <c r="G993" t="s">
        <v>17</v>
      </c>
      <c r="H993" s="135" t="s">
        <v>1500</v>
      </c>
      <c r="I993" t="s">
        <v>1454</v>
      </c>
      <c r="J993" s="20">
        <v>49</v>
      </c>
      <c r="K993" s="20" t="s">
        <v>3</v>
      </c>
      <c r="L993" t="s">
        <v>1464</v>
      </c>
      <c r="M993" s="20">
        <v>14.72</v>
      </c>
      <c r="N993" s="20">
        <v>10.78</v>
      </c>
      <c r="AE993">
        <f t="shared" si="15"/>
        <v>2001</v>
      </c>
    </row>
    <row r="994" spans="1:31" x14ac:dyDescent="0.25">
      <c r="A994" s="7">
        <v>991</v>
      </c>
      <c r="B994" s="8">
        <v>37124</v>
      </c>
      <c r="C994" t="s">
        <v>3</v>
      </c>
      <c r="D994" t="s">
        <v>302</v>
      </c>
      <c r="E994" t="s">
        <v>9</v>
      </c>
      <c r="F994" t="s">
        <v>338</v>
      </c>
      <c r="G994" t="s">
        <v>24</v>
      </c>
      <c r="H994" s="135" t="s">
        <v>1497</v>
      </c>
      <c r="I994" t="s">
        <v>1454</v>
      </c>
      <c r="J994" s="20">
        <v>31</v>
      </c>
      <c r="K994" s="20" t="s">
        <v>3</v>
      </c>
      <c r="L994" t="s">
        <v>1464</v>
      </c>
      <c r="M994" s="20">
        <v>9.68</v>
      </c>
      <c r="N994" s="20">
        <v>6.82</v>
      </c>
      <c r="AE994">
        <f t="shared" si="15"/>
        <v>2001</v>
      </c>
    </row>
    <row r="995" spans="1:31" x14ac:dyDescent="0.25">
      <c r="A995" s="7">
        <v>992</v>
      </c>
      <c r="B995" s="8">
        <v>37124</v>
      </c>
      <c r="C995" t="s">
        <v>3</v>
      </c>
      <c r="D995" t="s">
        <v>217</v>
      </c>
      <c r="E995" t="s">
        <v>9</v>
      </c>
      <c r="F995" t="s">
        <v>283</v>
      </c>
      <c r="G995" t="s">
        <v>24</v>
      </c>
      <c r="H995" s="136" t="s">
        <v>1496</v>
      </c>
      <c r="I995" t="s">
        <v>1454</v>
      </c>
      <c r="J995" s="20">
        <v>31</v>
      </c>
      <c r="K995" s="20" t="s">
        <v>9</v>
      </c>
      <c r="L995" t="s">
        <v>1464</v>
      </c>
      <c r="M995" s="20">
        <v>6.82</v>
      </c>
      <c r="N995" s="20">
        <v>9.68</v>
      </c>
      <c r="AE995">
        <f t="shared" si="15"/>
        <v>2001</v>
      </c>
    </row>
    <row r="996" spans="1:31" x14ac:dyDescent="0.25">
      <c r="A996" s="7">
        <v>993</v>
      </c>
      <c r="B996" s="8">
        <v>37124</v>
      </c>
      <c r="C996" t="s">
        <v>3</v>
      </c>
      <c r="D996" t="s">
        <v>302</v>
      </c>
      <c r="E996" t="s">
        <v>9</v>
      </c>
      <c r="F996" t="s">
        <v>305</v>
      </c>
      <c r="G996" t="s">
        <v>24</v>
      </c>
      <c r="H996" s="135" t="s">
        <v>1493</v>
      </c>
      <c r="I996" t="s">
        <v>1454</v>
      </c>
      <c r="J996" s="20">
        <v>30</v>
      </c>
      <c r="K996" s="20" t="s">
        <v>3</v>
      </c>
      <c r="L996" t="s">
        <v>1464</v>
      </c>
      <c r="M996" s="20">
        <v>9.4</v>
      </c>
      <c r="N996" s="20">
        <v>6.6</v>
      </c>
      <c r="AE996">
        <f t="shared" si="15"/>
        <v>2001</v>
      </c>
    </row>
    <row r="997" spans="1:31" x14ac:dyDescent="0.25">
      <c r="A997" s="7">
        <v>994</v>
      </c>
      <c r="B997" s="8">
        <v>37125</v>
      </c>
      <c r="C997" t="s">
        <v>3</v>
      </c>
      <c r="D997" t="s">
        <v>149</v>
      </c>
      <c r="E997" t="s">
        <v>9</v>
      </c>
      <c r="F997" t="s">
        <v>341</v>
      </c>
      <c r="G997" t="s">
        <v>17</v>
      </c>
      <c r="H997" s="135" t="s">
        <v>1500</v>
      </c>
      <c r="I997" t="s">
        <v>1455</v>
      </c>
      <c r="J997" s="20">
        <v>28</v>
      </c>
      <c r="K997" s="20" t="s">
        <v>3</v>
      </c>
      <c r="L997" t="s">
        <v>1464</v>
      </c>
      <c r="M997" s="20">
        <v>4.42</v>
      </c>
      <c r="N997" s="20">
        <v>3.08</v>
      </c>
      <c r="AE997">
        <f t="shared" si="15"/>
        <v>2001</v>
      </c>
    </row>
    <row r="998" spans="1:31" x14ac:dyDescent="0.25">
      <c r="A998" s="7">
        <v>995</v>
      </c>
      <c r="B998" s="8">
        <v>37125</v>
      </c>
      <c r="C998" t="s">
        <v>3</v>
      </c>
      <c r="D998" t="s">
        <v>102</v>
      </c>
      <c r="E998" t="s">
        <v>9</v>
      </c>
      <c r="F998" t="s">
        <v>342</v>
      </c>
      <c r="G998" t="s">
        <v>65</v>
      </c>
      <c r="H998" s="135" t="s">
        <v>1550</v>
      </c>
      <c r="I998" t="s">
        <v>1454</v>
      </c>
      <c r="J998" s="20">
        <v>19</v>
      </c>
      <c r="K998" s="20" t="s">
        <v>3</v>
      </c>
      <c r="L998" t="s">
        <v>1463</v>
      </c>
      <c r="M998" s="20">
        <v>5.94</v>
      </c>
      <c r="N998" s="20">
        <v>4.5599999999999996</v>
      </c>
      <c r="AE998">
        <f t="shared" si="15"/>
        <v>2001</v>
      </c>
    </row>
    <row r="999" spans="1:31" x14ac:dyDescent="0.25">
      <c r="A999" s="7">
        <v>996</v>
      </c>
      <c r="B999" s="8">
        <v>37125</v>
      </c>
      <c r="C999" t="s">
        <v>3</v>
      </c>
      <c r="D999" t="s">
        <v>272</v>
      </c>
      <c r="E999" t="s">
        <v>9</v>
      </c>
      <c r="F999" s="15" t="s">
        <v>28</v>
      </c>
      <c r="G999" t="s">
        <v>24</v>
      </c>
      <c r="H999" s="135" t="s">
        <v>1497</v>
      </c>
      <c r="I999" t="s">
        <v>1454</v>
      </c>
      <c r="J999" s="20">
        <v>22</v>
      </c>
      <c r="K999" s="20" t="s">
        <v>3</v>
      </c>
      <c r="L999" t="s">
        <v>1464</v>
      </c>
      <c r="M999" s="20">
        <v>7.16</v>
      </c>
      <c r="N999" s="20">
        <v>4.84</v>
      </c>
      <c r="AE999">
        <f t="shared" si="15"/>
        <v>2001</v>
      </c>
    </row>
    <row r="1000" spans="1:31" x14ac:dyDescent="0.25">
      <c r="A1000" s="7">
        <v>997</v>
      </c>
      <c r="B1000" s="8">
        <v>37125</v>
      </c>
      <c r="C1000" t="s">
        <v>3</v>
      </c>
      <c r="D1000" t="s">
        <v>86</v>
      </c>
      <c r="E1000" t="s">
        <v>9</v>
      </c>
      <c r="F1000" t="s">
        <v>207</v>
      </c>
      <c r="G1000" t="s">
        <v>24</v>
      </c>
      <c r="H1000" s="136" t="s">
        <v>1496</v>
      </c>
      <c r="I1000" t="s">
        <v>1455</v>
      </c>
      <c r="J1000" s="20">
        <v>16</v>
      </c>
      <c r="K1000" s="20" t="s">
        <v>9</v>
      </c>
      <c r="L1000" t="s">
        <v>1464</v>
      </c>
      <c r="M1000" s="20">
        <v>1.76</v>
      </c>
      <c r="N1000" s="20">
        <v>2.74</v>
      </c>
      <c r="AE1000">
        <f t="shared" si="15"/>
        <v>2001</v>
      </c>
    </row>
    <row r="1001" spans="1:31" x14ac:dyDescent="0.25">
      <c r="A1001" s="7">
        <v>998</v>
      </c>
      <c r="B1001" s="8">
        <v>37127</v>
      </c>
      <c r="C1001" t="s">
        <v>3</v>
      </c>
      <c r="D1001" t="s">
        <v>333</v>
      </c>
      <c r="E1001" t="s">
        <v>9</v>
      </c>
      <c r="F1001" t="s">
        <v>304</v>
      </c>
      <c r="G1001" t="s">
        <v>17</v>
      </c>
      <c r="H1001" s="135" t="s">
        <v>1490</v>
      </c>
      <c r="I1001" t="s">
        <v>1454</v>
      </c>
      <c r="J1001" s="20">
        <v>15</v>
      </c>
      <c r="K1001" s="20" t="s">
        <v>9</v>
      </c>
      <c r="L1001" t="s">
        <v>1464</v>
      </c>
      <c r="M1001" s="20">
        <v>3.3</v>
      </c>
      <c r="N1001" s="20">
        <v>5.2</v>
      </c>
      <c r="AE1001">
        <f t="shared" si="15"/>
        <v>2001</v>
      </c>
    </row>
    <row r="1002" spans="1:31" x14ac:dyDescent="0.25">
      <c r="A1002" s="7">
        <v>999</v>
      </c>
      <c r="B1002" s="8">
        <v>37127</v>
      </c>
      <c r="C1002" t="s">
        <v>3</v>
      </c>
      <c r="D1002" t="s">
        <v>343</v>
      </c>
      <c r="E1002" t="s">
        <v>9</v>
      </c>
      <c r="F1002" t="s">
        <v>329</v>
      </c>
      <c r="G1002" t="s">
        <v>65</v>
      </c>
      <c r="H1002" s="135" t="s">
        <v>1519</v>
      </c>
      <c r="I1002" t="s">
        <v>1454</v>
      </c>
      <c r="J1002" s="20">
        <v>90</v>
      </c>
      <c r="K1002" s="20" t="s">
        <v>3</v>
      </c>
      <c r="L1002" t="s">
        <v>1464</v>
      </c>
      <c r="M1002" s="20">
        <v>26.2</v>
      </c>
      <c r="N1002" s="20">
        <v>19.8</v>
      </c>
      <c r="AE1002">
        <f t="shared" si="15"/>
        <v>2001</v>
      </c>
    </row>
    <row r="1003" spans="1:31" x14ac:dyDescent="0.25">
      <c r="A1003" s="7">
        <v>1000</v>
      </c>
      <c r="B1003" s="8">
        <v>37127</v>
      </c>
      <c r="C1003" t="s">
        <v>3</v>
      </c>
      <c r="D1003" t="s">
        <v>302</v>
      </c>
      <c r="E1003" t="s">
        <v>9</v>
      </c>
      <c r="F1003" t="s">
        <v>74</v>
      </c>
      <c r="G1003" t="s">
        <v>24</v>
      </c>
      <c r="H1003" s="136" t="s">
        <v>1496</v>
      </c>
      <c r="I1003" t="s">
        <v>1454</v>
      </c>
      <c r="J1003" s="20">
        <v>10</v>
      </c>
      <c r="K1003" s="20" t="s">
        <v>1465</v>
      </c>
      <c r="L1003" t="s">
        <v>1466</v>
      </c>
      <c r="M1003" s="20">
        <v>2.5</v>
      </c>
      <c r="N1003" s="20">
        <v>2.5</v>
      </c>
      <c r="AE1003">
        <f t="shared" si="15"/>
        <v>2001</v>
      </c>
    </row>
    <row r="1004" spans="1:31" x14ac:dyDescent="0.25">
      <c r="A1004" s="7">
        <v>1001</v>
      </c>
      <c r="B1004" s="8">
        <v>37127</v>
      </c>
      <c r="C1004" t="s">
        <v>3</v>
      </c>
      <c r="D1004" t="s">
        <v>227</v>
      </c>
      <c r="E1004" t="s">
        <v>9</v>
      </c>
      <c r="F1004" t="s">
        <v>179</v>
      </c>
      <c r="G1004" t="s">
        <v>24</v>
      </c>
      <c r="H1004" s="136" t="s">
        <v>1496</v>
      </c>
      <c r="I1004" t="s">
        <v>1454</v>
      </c>
      <c r="J1004" s="20">
        <v>13</v>
      </c>
      <c r="K1004" s="20" t="s">
        <v>9</v>
      </c>
      <c r="L1004" t="s">
        <v>1464</v>
      </c>
      <c r="M1004" s="20">
        <v>2.86</v>
      </c>
      <c r="N1004" s="20">
        <v>4.6400000000000006</v>
      </c>
      <c r="AE1004">
        <f t="shared" si="15"/>
        <v>2001</v>
      </c>
    </row>
    <row r="1005" spans="1:31" x14ac:dyDescent="0.25">
      <c r="A1005" s="7">
        <v>1002</v>
      </c>
      <c r="B1005" s="8">
        <v>37128</v>
      </c>
      <c r="C1005" t="s">
        <v>3</v>
      </c>
      <c r="D1005" t="s">
        <v>47</v>
      </c>
      <c r="E1005" t="s">
        <v>9</v>
      </c>
      <c r="F1005" t="s">
        <v>108</v>
      </c>
      <c r="G1005" t="s">
        <v>14</v>
      </c>
      <c r="H1005" s="135" t="s">
        <v>1516</v>
      </c>
      <c r="I1005" t="s">
        <v>1454</v>
      </c>
      <c r="J1005" s="20">
        <v>12</v>
      </c>
      <c r="K1005" s="20" t="s">
        <v>9</v>
      </c>
      <c r="L1005" t="s">
        <v>1464</v>
      </c>
      <c r="M1005" s="20">
        <v>2.64</v>
      </c>
      <c r="N1005" s="20">
        <v>4.3599999999999994</v>
      </c>
      <c r="AE1005">
        <f t="shared" si="15"/>
        <v>2001</v>
      </c>
    </row>
    <row r="1006" spans="1:31" x14ac:dyDescent="0.25">
      <c r="A1006" s="7">
        <v>1003</v>
      </c>
      <c r="B1006" s="8">
        <v>37128</v>
      </c>
      <c r="C1006" t="s">
        <v>3</v>
      </c>
      <c r="D1006" t="s">
        <v>311</v>
      </c>
      <c r="E1006" t="s">
        <v>9</v>
      </c>
      <c r="F1006" t="s">
        <v>236</v>
      </c>
      <c r="G1006" t="s">
        <v>14</v>
      </c>
      <c r="H1006" s="135" t="s">
        <v>1496</v>
      </c>
      <c r="I1006" t="s">
        <v>1455</v>
      </c>
      <c r="J1006" s="20">
        <v>19</v>
      </c>
      <c r="K1006" s="20" t="s">
        <v>9</v>
      </c>
      <c r="L1006" t="s">
        <v>1464</v>
      </c>
      <c r="M1006" s="20">
        <v>2.09</v>
      </c>
      <c r="N1006" s="20">
        <v>3.16</v>
      </c>
      <c r="AE1006">
        <f t="shared" si="15"/>
        <v>2001</v>
      </c>
    </row>
    <row r="1007" spans="1:31" x14ac:dyDescent="0.25">
      <c r="A1007" s="7">
        <v>1004</v>
      </c>
      <c r="B1007" s="8">
        <v>37129</v>
      </c>
      <c r="C1007" t="s">
        <v>3</v>
      </c>
      <c r="D1007" t="s">
        <v>277</v>
      </c>
      <c r="E1007" t="s">
        <v>9</v>
      </c>
      <c r="F1007" t="s">
        <v>58</v>
      </c>
      <c r="G1007" t="s">
        <v>14</v>
      </c>
      <c r="H1007" s="135" t="s">
        <v>1507</v>
      </c>
      <c r="I1007" t="s">
        <v>1454</v>
      </c>
      <c r="J1007" s="20">
        <v>37</v>
      </c>
      <c r="K1007" s="20" t="s">
        <v>9</v>
      </c>
      <c r="L1007" t="s">
        <v>1464</v>
      </c>
      <c r="M1007" s="20">
        <v>8.14</v>
      </c>
      <c r="N1007" s="20">
        <v>11.36</v>
      </c>
      <c r="AE1007">
        <f t="shared" si="15"/>
        <v>2001</v>
      </c>
    </row>
    <row r="1008" spans="1:31" x14ac:dyDescent="0.25">
      <c r="A1008" s="7">
        <v>1005</v>
      </c>
      <c r="B1008" s="8">
        <v>37129</v>
      </c>
      <c r="C1008" t="s">
        <v>3</v>
      </c>
      <c r="D1008" t="s">
        <v>241</v>
      </c>
      <c r="E1008" t="s">
        <v>9</v>
      </c>
      <c r="F1008" t="s">
        <v>233</v>
      </c>
      <c r="G1008" t="s">
        <v>17</v>
      </c>
      <c r="H1008" s="135" t="s">
        <v>1496</v>
      </c>
      <c r="I1008" t="s">
        <v>1454</v>
      </c>
      <c r="J1008" s="20">
        <v>88</v>
      </c>
      <c r="K1008" s="20" t="s">
        <v>9</v>
      </c>
      <c r="L1008" t="s">
        <v>1464</v>
      </c>
      <c r="M1008" s="20">
        <v>19.36</v>
      </c>
      <c r="N1008" s="20">
        <v>25.64</v>
      </c>
      <c r="AE1008">
        <f t="shared" si="15"/>
        <v>2001</v>
      </c>
    </row>
    <row r="1009" spans="1:31" x14ac:dyDescent="0.25">
      <c r="A1009" s="7">
        <v>1006</v>
      </c>
      <c r="B1009" s="8">
        <v>37129</v>
      </c>
      <c r="C1009" t="s">
        <v>3</v>
      </c>
      <c r="D1009" t="s">
        <v>54</v>
      </c>
      <c r="E1009" t="s">
        <v>9</v>
      </c>
      <c r="F1009" t="s">
        <v>186</v>
      </c>
      <c r="G1009" t="s">
        <v>14</v>
      </c>
      <c r="H1009" s="135" t="s">
        <v>1496</v>
      </c>
      <c r="I1009" t="s">
        <v>1455</v>
      </c>
      <c r="J1009" s="20">
        <v>35</v>
      </c>
      <c r="K1009" s="20" t="s">
        <v>1465</v>
      </c>
      <c r="L1009" t="s">
        <v>1466</v>
      </c>
      <c r="M1009" s="20">
        <v>4.375</v>
      </c>
      <c r="N1009" s="20">
        <v>4.375</v>
      </c>
      <c r="AE1009">
        <f t="shared" si="15"/>
        <v>2001</v>
      </c>
    </row>
    <row r="1010" spans="1:31" x14ac:dyDescent="0.25">
      <c r="A1010" s="7">
        <v>1007</v>
      </c>
      <c r="B1010" s="8">
        <v>37130</v>
      </c>
      <c r="C1010" t="s">
        <v>3</v>
      </c>
      <c r="D1010" t="s">
        <v>302</v>
      </c>
      <c r="E1010" t="s">
        <v>9</v>
      </c>
      <c r="F1010" t="s">
        <v>305</v>
      </c>
      <c r="G1010" t="s">
        <v>17</v>
      </c>
      <c r="H1010" s="135" t="s">
        <v>1500</v>
      </c>
      <c r="I1010" t="s">
        <v>1454</v>
      </c>
      <c r="J1010" s="20">
        <v>40</v>
      </c>
      <c r="K1010" s="20" t="s">
        <v>3</v>
      </c>
      <c r="L1010" t="s">
        <v>1464</v>
      </c>
      <c r="M1010" s="20">
        <v>12.2</v>
      </c>
      <c r="N1010" s="20">
        <v>8.8000000000000007</v>
      </c>
      <c r="AE1010">
        <f t="shared" si="15"/>
        <v>2001</v>
      </c>
    </row>
    <row r="1011" spans="1:31" x14ac:dyDescent="0.25">
      <c r="A1011" s="7">
        <v>1008</v>
      </c>
      <c r="B1011" s="8">
        <v>37130</v>
      </c>
      <c r="C1011" t="s">
        <v>3</v>
      </c>
      <c r="D1011" t="s">
        <v>344</v>
      </c>
      <c r="E1011" t="s">
        <v>9</v>
      </c>
      <c r="F1011" t="s">
        <v>329</v>
      </c>
      <c r="G1011" t="s">
        <v>14</v>
      </c>
      <c r="H1011" s="135" t="s">
        <v>1567</v>
      </c>
      <c r="I1011" t="s">
        <v>1454</v>
      </c>
      <c r="J1011" s="20">
        <v>21</v>
      </c>
      <c r="K1011" s="20" t="s">
        <v>3</v>
      </c>
      <c r="L1011" t="s">
        <v>1464</v>
      </c>
      <c r="M1011" s="20">
        <v>6.88</v>
      </c>
      <c r="N1011" s="20">
        <v>4.62</v>
      </c>
      <c r="AE1011">
        <f t="shared" si="15"/>
        <v>2001</v>
      </c>
    </row>
    <row r="1012" spans="1:31" x14ac:dyDescent="0.25">
      <c r="A1012" s="7">
        <v>1009</v>
      </c>
      <c r="B1012" s="8">
        <v>37130</v>
      </c>
      <c r="C1012" t="s">
        <v>3</v>
      </c>
      <c r="D1012" t="s">
        <v>278</v>
      </c>
      <c r="E1012" t="s">
        <v>9</v>
      </c>
      <c r="F1012" t="s">
        <v>305</v>
      </c>
      <c r="G1012" t="s">
        <v>14</v>
      </c>
      <c r="H1012" s="135" t="s">
        <v>1549</v>
      </c>
      <c r="I1012" t="s">
        <v>1454</v>
      </c>
      <c r="J1012" s="20">
        <v>37</v>
      </c>
      <c r="K1012" s="20" t="s">
        <v>9</v>
      </c>
      <c r="L1012" t="s">
        <v>1464</v>
      </c>
      <c r="M1012" s="20">
        <v>8.14</v>
      </c>
      <c r="N1012" s="20">
        <v>11.36</v>
      </c>
      <c r="AE1012">
        <f t="shared" si="15"/>
        <v>2001</v>
      </c>
    </row>
    <row r="1013" spans="1:31" x14ac:dyDescent="0.25">
      <c r="A1013" s="7">
        <v>1010</v>
      </c>
      <c r="B1013" s="8">
        <v>37130</v>
      </c>
      <c r="C1013" t="s">
        <v>3</v>
      </c>
      <c r="D1013" t="s">
        <v>54</v>
      </c>
      <c r="E1013" t="s">
        <v>9</v>
      </c>
      <c r="F1013" t="s">
        <v>55</v>
      </c>
      <c r="G1013" t="s">
        <v>65</v>
      </c>
      <c r="H1013" s="135" t="s">
        <v>1571</v>
      </c>
      <c r="I1013" t="s">
        <v>1455</v>
      </c>
      <c r="J1013" s="20">
        <v>19</v>
      </c>
      <c r="K1013" s="20" t="s">
        <v>3</v>
      </c>
      <c r="L1013" t="s">
        <v>1464</v>
      </c>
      <c r="M1013" s="20">
        <v>3.16</v>
      </c>
      <c r="N1013" s="20">
        <v>2.09</v>
      </c>
      <c r="AE1013">
        <f t="shared" si="15"/>
        <v>2001</v>
      </c>
    </row>
    <row r="1014" spans="1:31" x14ac:dyDescent="0.25">
      <c r="A1014" s="7">
        <v>1011</v>
      </c>
      <c r="B1014" s="8">
        <v>37130</v>
      </c>
      <c r="C1014" t="s">
        <v>3</v>
      </c>
      <c r="D1014" t="s">
        <v>154</v>
      </c>
      <c r="E1014" t="s">
        <v>9</v>
      </c>
      <c r="F1014" t="s">
        <v>175</v>
      </c>
      <c r="G1014" t="s">
        <v>11</v>
      </c>
      <c r="H1014" s="135" t="s">
        <v>1496</v>
      </c>
      <c r="I1014" t="s">
        <v>1454</v>
      </c>
      <c r="J1014" s="20">
        <v>20</v>
      </c>
      <c r="K1014" s="20" t="s">
        <v>3</v>
      </c>
      <c r="L1014" t="s">
        <v>1464</v>
      </c>
      <c r="M1014" s="20">
        <v>6.6</v>
      </c>
      <c r="N1014" s="20">
        <v>4.4000000000000004</v>
      </c>
      <c r="AE1014">
        <f t="shared" si="15"/>
        <v>2001</v>
      </c>
    </row>
    <row r="1015" spans="1:31" x14ac:dyDescent="0.25">
      <c r="A1015" s="7">
        <v>1012</v>
      </c>
      <c r="B1015" s="8">
        <v>37131</v>
      </c>
      <c r="C1015" t="s">
        <v>3</v>
      </c>
      <c r="D1015" t="s">
        <v>311</v>
      </c>
      <c r="E1015" t="s">
        <v>9</v>
      </c>
      <c r="F1015" t="s">
        <v>326</v>
      </c>
      <c r="G1015" t="s">
        <v>14</v>
      </c>
      <c r="H1015" s="135" t="s">
        <v>1516</v>
      </c>
      <c r="I1015" t="s">
        <v>1455</v>
      </c>
      <c r="J1015" s="20">
        <v>12</v>
      </c>
      <c r="K1015" s="20" t="s">
        <v>9</v>
      </c>
      <c r="L1015" t="s">
        <v>1463</v>
      </c>
      <c r="M1015" s="20">
        <v>1.44</v>
      </c>
      <c r="N1015" s="20">
        <v>2.06</v>
      </c>
      <c r="AE1015">
        <f t="shared" si="15"/>
        <v>2001</v>
      </c>
    </row>
    <row r="1016" spans="1:31" x14ac:dyDescent="0.25">
      <c r="A1016" s="7">
        <v>1013</v>
      </c>
      <c r="B1016" s="8">
        <v>37131</v>
      </c>
      <c r="C1016" t="s">
        <v>3</v>
      </c>
      <c r="D1016" t="s">
        <v>321</v>
      </c>
      <c r="E1016" t="s">
        <v>9</v>
      </c>
      <c r="F1016" t="s">
        <v>66</v>
      </c>
      <c r="G1016" t="s">
        <v>17</v>
      </c>
      <c r="H1016" s="135" t="s">
        <v>1502</v>
      </c>
      <c r="I1016" t="s">
        <v>1454</v>
      </c>
      <c r="J1016" s="20">
        <v>26</v>
      </c>
      <c r="K1016" s="20" t="s">
        <v>9</v>
      </c>
      <c r="L1016" t="s">
        <v>1464</v>
      </c>
      <c r="M1016" s="20">
        <v>5.72</v>
      </c>
      <c r="N1016" s="20">
        <v>8.2800000000000011</v>
      </c>
      <c r="AE1016">
        <f t="shared" si="15"/>
        <v>2001</v>
      </c>
    </row>
    <row r="1017" spans="1:31" x14ac:dyDescent="0.25">
      <c r="A1017" s="7">
        <v>1014</v>
      </c>
      <c r="B1017" s="8">
        <v>37132</v>
      </c>
      <c r="C1017" t="s">
        <v>3</v>
      </c>
      <c r="D1017" t="s">
        <v>289</v>
      </c>
      <c r="E1017" t="s">
        <v>9</v>
      </c>
      <c r="F1017" t="s">
        <v>261</v>
      </c>
      <c r="G1017" t="s">
        <v>17</v>
      </c>
      <c r="H1017" s="135" t="s">
        <v>1573</v>
      </c>
      <c r="I1017" t="s">
        <v>1454</v>
      </c>
      <c r="J1017" s="20">
        <v>22</v>
      </c>
      <c r="K1017" s="20" t="s">
        <v>3</v>
      </c>
      <c r="L1017" t="s">
        <v>1464</v>
      </c>
      <c r="M1017" s="20">
        <v>7.16</v>
      </c>
      <c r="N1017" s="20">
        <v>4.84</v>
      </c>
      <c r="AE1017">
        <f t="shared" si="15"/>
        <v>2001</v>
      </c>
    </row>
    <row r="1018" spans="1:31" x14ac:dyDescent="0.25">
      <c r="A1018" s="7">
        <v>1015</v>
      </c>
      <c r="B1018" s="8">
        <v>37132</v>
      </c>
      <c r="C1018" t="s">
        <v>3</v>
      </c>
      <c r="D1018" t="s">
        <v>339</v>
      </c>
      <c r="E1018" t="s">
        <v>9</v>
      </c>
      <c r="F1018" t="s">
        <v>118</v>
      </c>
      <c r="G1018" t="s">
        <v>65</v>
      </c>
      <c r="H1018" s="135" t="s">
        <v>1550</v>
      </c>
      <c r="I1018" t="s">
        <v>1454</v>
      </c>
      <c r="J1018" s="20">
        <v>28</v>
      </c>
      <c r="K1018" s="20" t="s">
        <v>3</v>
      </c>
      <c r="L1018" t="s">
        <v>1464</v>
      </c>
      <c r="M1018" s="20">
        <v>8.84</v>
      </c>
      <c r="N1018" s="20">
        <v>6.16</v>
      </c>
      <c r="AE1018">
        <f t="shared" si="15"/>
        <v>2001</v>
      </c>
    </row>
    <row r="1019" spans="1:31" x14ac:dyDescent="0.25">
      <c r="A1019" s="7">
        <v>1016</v>
      </c>
      <c r="B1019" s="8">
        <v>37133</v>
      </c>
      <c r="C1019" t="s">
        <v>3</v>
      </c>
      <c r="D1019" t="s">
        <v>164</v>
      </c>
      <c r="E1019" t="s">
        <v>9</v>
      </c>
      <c r="F1019" t="s">
        <v>118</v>
      </c>
      <c r="G1019" t="s">
        <v>11</v>
      </c>
      <c r="H1019" s="135" t="s">
        <v>1488</v>
      </c>
      <c r="I1019" t="s">
        <v>1454</v>
      </c>
      <c r="J1019" s="20">
        <v>17</v>
      </c>
      <c r="K1019" s="20" t="s">
        <v>9</v>
      </c>
      <c r="L1019" t="s">
        <v>1464</v>
      </c>
      <c r="M1019" s="20">
        <v>3.74</v>
      </c>
      <c r="N1019" s="20">
        <v>5.76</v>
      </c>
      <c r="AE1019">
        <f t="shared" si="15"/>
        <v>2001</v>
      </c>
    </row>
    <row r="1020" spans="1:31" x14ac:dyDescent="0.25">
      <c r="A1020" s="7">
        <v>1017</v>
      </c>
      <c r="B1020" s="8">
        <v>37133</v>
      </c>
      <c r="C1020" t="s">
        <v>3</v>
      </c>
      <c r="D1020" t="s">
        <v>73</v>
      </c>
      <c r="E1020" t="s">
        <v>9</v>
      </c>
      <c r="F1020" t="s">
        <v>126</v>
      </c>
      <c r="G1020" t="s">
        <v>14</v>
      </c>
      <c r="H1020" s="135" t="s">
        <v>1567</v>
      </c>
      <c r="I1020" t="s">
        <v>1454</v>
      </c>
      <c r="J1020" s="20">
        <v>21</v>
      </c>
      <c r="K1020" s="20" t="s">
        <v>3</v>
      </c>
      <c r="L1020" t="s">
        <v>1464</v>
      </c>
      <c r="M1020" s="20">
        <v>6.88</v>
      </c>
      <c r="N1020" s="20">
        <v>4.62</v>
      </c>
      <c r="AE1020">
        <f t="shared" si="15"/>
        <v>2001</v>
      </c>
    </row>
    <row r="1021" spans="1:31" x14ac:dyDescent="0.25">
      <c r="A1021" s="7">
        <v>1018</v>
      </c>
      <c r="B1021" s="8">
        <v>37133</v>
      </c>
      <c r="C1021" t="s">
        <v>3</v>
      </c>
      <c r="D1021" t="s">
        <v>75</v>
      </c>
      <c r="E1021" t="s">
        <v>9</v>
      </c>
      <c r="F1021" t="s">
        <v>330</v>
      </c>
      <c r="G1021" t="s">
        <v>14</v>
      </c>
      <c r="H1021" s="135" t="s">
        <v>1516</v>
      </c>
      <c r="I1021" t="s">
        <v>1455</v>
      </c>
      <c r="J1021" s="20">
        <v>12</v>
      </c>
      <c r="K1021" s="20" t="s">
        <v>3</v>
      </c>
      <c r="L1021" t="s">
        <v>1464</v>
      </c>
      <c r="M1021" s="20">
        <v>2.1799999999999997</v>
      </c>
      <c r="N1021" s="20">
        <v>1.32</v>
      </c>
      <c r="AE1021">
        <f t="shared" si="15"/>
        <v>2001</v>
      </c>
    </row>
    <row r="1022" spans="1:31" x14ac:dyDescent="0.25">
      <c r="A1022" s="7">
        <v>1019</v>
      </c>
      <c r="B1022" s="8">
        <v>37133</v>
      </c>
      <c r="C1022" t="s">
        <v>3</v>
      </c>
      <c r="D1022" t="s">
        <v>341</v>
      </c>
      <c r="E1022" t="s">
        <v>9</v>
      </c>
      <c r="F1022" t="s">
        <v>131</v>
      </c>
      <c r="G1022" t="s">
        <v>17</v>
      </c>
      <c r="H1022" s="135" t="s">
        <v>1502</v>
      </c>
      <c r="I1022" t="s">
        <v>1454</v>
      </c>
      <c r="J1022" s="20">
        <v>18</v>
      </c>
      <c r="K1022" s="20" t="s">
        <v>9</v>
      </c>
      <c r="L1022" t="s">
        <v>1464</v>
      </c>
      <c r="M1022" s="20">
        <v>3.96</v>
      </c>
      <c r="N1022" s="20">
        <v>6.04</v>
      </c>
      <c r="AE1022">
        <f t="shared" si="15"/>
        <v>2001</v>
      </c>
    </row>
    <row r="1023" spans="1:31" x14ac:dyDescent="0.25">
      <c r="A1023" s="7">
        <v>1020</v>
      </c>
      <c r="B1023" s="8">
        <v>37135</v>
      </c>
      <c r="C1023" t="s">
        <v>3</v>
      </c>
      <c r="D1023" t="s">
        <v>344</v>
      </c>
      <c r="E1023" t="s">
        <v>9</v>
      </c>
      <c r="F1023" t="s">
        <v>345</v>
      </c>
      <c r="G1023" t="s">
        <v>14</v>
      </c>
      <c r="H1023" s="135" t="s">
        <v>1491</v>
      </c>
      <c r="I1023" t="s">
        <v>1454</v>
      </c>
      <c r="J1023" s="20">
        <v>30</v>
      </c>
      <c r="K1023" s="20" t="s">
        <v>3</v>
      </c>
      <c r="L1023" t="s">
        <v>1464</v>
      </c>
      <c r="M1023" s="20">
        <v>9.4</v>
      </c>
      <c r="N1023" s="20">
        <v>6.6</v>
      </c>
      <c r="AE1023">
        <f t="shared" si="15"/>
        <v>2001</v>
      </c>
    </row>
    <row r="1024" spans="1:31" x14ac:dyDescent="0.25">
      <c r="A1024" s="7">
        <v>1021</v>
      </c>
      <c r="B1024" s="8">
        <v>37135</v>
      </c>
      <c r="C1024" t="s">
        <v>3</v>
      </c>
      <c r="D1024" t="s">
        <v>120</v>
      </c>
      <c r="E1024" t="s">
        <v>9</v>
      </c>
      <c r="F1024" t="s">
        <v>55</v>
      </c>
      <c r="G1024" t="s">
        <v>17</v>
      </c>
      <c r="H1024" s="135" t="s">
        <v>1496</v>
      </c>
      <c r="I1024" t="s">
        <v>1454</v>
      </c>
      <c r="J1024" s="20">
        <v>48</v>
      </c>
      <c r="K1024" s="20" t="s">
        <v>1465</v>
      </c>
      <c r="L1024" t="s">
        <v>1466</v>
      </c>
      <c r="M1024" s="20">
        <v>12</v>
      </c>
      <c r="N1024" s="20">
        <v>12</v>
      </c>
      <c r="AE1024">
        <f t="shared" si="15"/>
        <v>2001</v>
      </c>
    </row>
    <row r="1025" spans="1:31" x14ac:dyDescent="0.25">
      <c r="A1025" s="7">
        <v>1022</v>
      </c>
      <c r="B1025" s="8">
        <v>37137</v>
      </c>
      <c r="C1025" t="s">
        <v>3</v>
      </c>
      <c r="D1025" t="s">
        <v>22</v>
      </c>
      <c r="E1025" t="s">
        <v>9</v>
      </c>
      <c r="F1025" t="s">
        <v>346</v>
      </c>
      <c r="G1025" t="s">
        <v>24</v>
      </c>
      <c r="H1025" s="135" t="s">
        <v>1493</v>
      </c>
      <c r="I1025" t="s">
        <v>1455</v>
      </c>
      <c r="J1025" s="20">
        <v>38</v>
      </c>
      <c r="K1025" s="20" t="s">
        <v>3</v>
      </c>
      <c r="L1025" t="s">
        <v>1464</v>
      </c>
      <c r="M1025" s="20">
        <v>5.82</v>
      </c>
      <c r="N1025" s="20">
        <v>4.18</v>
      </c>
      <c r="AE1025">
        <f t="shared" si="15"/>
        <v>2001</v>
      </c>
    </row>
    <row r="1026" spans="1:31" x14ac:dyDescent="0.25">
      <c r="A1026" s="7">
        <v>1023</v>
      </c>
      <c r="B1026" s="8">
        <v>37137</v>
      </c>
      <c r="C1026" t="s">
        <v>3</v>
      </c>
      <c r="D1026" t="s">
        <v>326</v>
      </c>
      <c r="E1026" t="s">
        <v>9</v>
      </c>
      <c r="F1026" t="s">
        <v>347</v>
      </c>
      <c r="G1026" t="s">
        <v>11</v>
      </c>
      <c r="H1026" s="135" t="s">
        <v>1499</v>
      </c>
      <c r="I1026" t="s">
        <v>1454</v>
      </c>
      <c r="J1026" s="20">
        <v>21</v>
      </c>
      <c r="K1026" s="20" t="s">
        <v>1465</v>
      </c>
      <c r="L1026" t="s">
        <v>1466</v>
      </c>
      <c r="M1026" s="20">
        <v>5.25</v>
      </c>
      <c r="N1026" s="20">
        <v>5.25</v>
      </c>
      <c r="AE1026">
        <f t="shared" si="15"/>
        <v>2001</v>
      </c>
    </row>
    <row r="1027" spans="1:31" x14ac:dyDescent="0.25">
      <c r="A1027" s="7">
        <v>1024</v>
      </c>
      <c r="B1027" s="8">
        <v>37137</v>
      </c>
      <c r="C1027" t="s">
        <v>3</v>
      </c>
      <c r="D1027" t="s">
        <v>106</v>
      </c>
      <c r="E1027" t="s">
        <v>9</v>
      </c>
      <c r="F1027" t="s">
        <v>348</v>
      </c>
      <c r="G1027" t="s">
        <v>14</v>
      </c>
      <c r="H1027" s="135" t="s">
        <v>1516</v>
      </c>
      <c r="I1027" t="s">
        <v>1454</v>
      </c>
      <c r="J1027" s="20">
        <v>12</v>
      </c>
      <c r="K1027" s="20" t="s">
        <v>9</v>
      </c>
      <c r="L1027" t="s">
        <v>1464</v>
      </c>
      <c r="M1027" s="20">
        <v>2.64</v>
      </c>
      <c r="N1027" s="20">
        <v>4.3599999999999994</v>
      </c>
      <c r="AE1027">
        <f t="shared" si="15"/>
        <v>2001</v>
      </c>
    </row>
    <row r="1028" spans="1:31" x14ac:dyDescent="0.25">
      <c r="A1028" s="7">
        <v>1025</v>
      </c>
      <c r="B1028" s="8">
        <v>37137</v>
      </c>
      <c r="C1028" t="s">
        <v>3</v>
      </c>
      <c r="D1028" t="s">
        <v>97</v>
      </c>
      <c r="E1028" t="s">
        <v>9</v>
      </c>
      <c r="F1028" t="s">
        <v>98</v>
      </c>
      <c r="G1028" t="s">
        <v>24</v>
      </c>
      <c r="H1028" s="136" t="s">
        <v>1496</v>
      </c>
      <c r="I1028" t="s">
        <v>1454</v>
      </c>
      <c r="J1028" s="20">
        <v>30</v>
      </c>
      <c r="K1028" s="20" t="s">
        <v>9</v>
      </c>
      <c r="L1028" t="s">
        <v>1464</v>
      </c>
      <c r="M1028" s="20">
        <v>6.6</v>
      </c>
      <c r="N1028" s="20">
        <v>9.4</v>
      </c>
      <c r="AE1028">
        <f t="shared" ref="AE1028:AE1091" si="16">YEAR(B1028)</f>
        <v>2001</v>
      </c>
    </row>
    <row r="1029" spans="1:31" x14ac:dyDescent="0.25">
      <c r="A1029" s="7">
        <v>1026</v>
      </c>
      <c r="B1029" s="8">
        <v>37137</v>
      </c>
      <c r="C1029" t="s">
        <v>3</v>
      </c>
      <c r="D1029" t="s">
        <v>31</v>
      </c>
      <c r="E1029" t="s">
        <v>9</v>
      </c>
      <c r="F1029" t="s">
        <v>245</v>
      </c>
      <c r="G1029" t="s">
        <v>24</v>
      </c>
      <c r="H1029" s="136" t="s">
        <v>1496</v>
      </c>
      <c r="I1029" t="s">
        <v>1454</v>
      </c>
      <c r="J1029" s="20">
        <v>25</v>
      </c>
      <c r="K1029" s="20" t="s">
        <v>9</v>
      </c>
      <c r="L1029" t="s">
        <v>1464</v>
      </c>
      <c r="M1029" s="20">
        <v>5.5</v>
      </c>
      <c r="N1029" s="20">
        <v>8</v>
      </c>
      <c r="AE1029">
        <f t="shared" si="16"/>
        <v>2001</v>
      </c>
    </row>
    <row r="1030" spans="1:31" x14ac:dyDescent="0.25">
      <c r="A1030" s="7">
        <v>1027</v>
      </c>
      <c r="B1030" s="8">
        <v>37137</v>
      </c>
      <c r="C1030" t="s">
        <v>3</v>
      </c>
      <c r="D1030" t="s">
        <v>178</v>
      </c>
      <c r="E1030" t="s">
        <v>9</v>
      </c>
      <c r="F1030" t="s">
        <v>64</v>
      </c>
      <c r="G1030" t="s">
        <v>24</v>
      </c>
      <c r="H1030" s="135" t="s">
        <v>1493</v>
      </c>
      <c r="I1030" t="s">
        <v>1454</v>
      </c>
      <c r="J1030" s="20">
        <v>38</v>
      </c>
      <c r="K1030" s="20" t="s">
        <v>9</v>
      </c>
      <c r="L1030" t="s">
        <v>1464</v>
      </c>
      <c r="M1030" s="20">
        <v>8.36</v>
      </c>
      <c r="N1030" s="20">
        <v>11.64</v>
      </c>
      <c r="AE1030">
        <f t="shared" si="16"/>
        <v>2001</v>
      </c>
    </row>
    <row r="1031" spans="1:31" x14ac:dyDescent="0.25">
      <c r="A1031" s="7">
        <v>1028</v>
      </c>
      <c r="B1031" s="8">
        <v>37138</v>
      </c>
      <c r="C1031" t="s">
        <v>3</v>
      </c>
      <c r="D1031" t="s">
        <v>339</v>
      </c>
      <c r="E1031" t="s">
        <v>9</v>
      </c>
      <c r="F1031" t="s">
        <v>91</v>
      </c>
      <c r="G1031" t="s">
        <v>17</v>
      </c>
      <c r="H1031" s="135" t="s">
        <v>1520</v>
      </c>
      <c r="I1031" t="s">
        <v>1454</v>
      </c>
      <c r="J1031" s="20">
        <v>31</v>
      </c>
      <c r="K1031" s="20" t="s">
        <v>9</v>
      </c>
      <c r="L1031" t="s">
        <v>1464</v>
      </c>
      <c r="M1031" s="20">
        <v>6.82</v>
      </c>
      <c r="N1031" s="20">
        <v>9.68</v>
      </c>
      <c r="AE1031">
        <f t="shared" si="16"/>
        <v>2001</v>
      </c>
    </row>
    <row r="1032" spans="1:31" x14ac:dyDescent="0.25">
      <c r="A1032" s="7">
        <v>1029</v>
      </c>
      <c r="B1032" s="8">
        <v>37138</v>
      </c>
      <c r="C1032" t="s">
        <v>3</v>
      </c>
      <c r="D1032" t="s">
        <v>77</v>
      </c>
      <c r="E1032" t="s">
        <v>9</v>
      </c>
      <c r="F1032" t="s">
        <v>270</v>
      </c>
      <c r="G1032" t="s">
        <v>11</v>
      </c>
      <c r="H1032" s="135" t="s">
        <v>1496</v>
      </c>
      <c r="I1032" t="s">
        <v>1454</v>
      </c>
      <c r="J1032" s="20">
        <v>92</v>
      </c>
      <c r="K1032" s="20" t="s">
        <v>3</v>
      </c>
      <c r="L1032" t="s">
        <v>1464</v>
      </c>
      <c r="M1032" s="20">
        <v>26.759999999999998</v>
      </c>
      <c r="N1032" s="20">
        <v>20.240000000000002</v>
      </c>
      <c r="AE1032">
        <f t="shared" si="16"/>
        <v>2001</v>
      </c>
    </row>
    <row r="1033" spans="1:31" x14ac:dyDescent="0.25">
      <c r="A1033" s="7">
        <v>1030</v>
      </c>
      <c r="B1033" s="8">
        <v>37138</v>
      </c>
      <c r="C1033" t="s">
        <v>3</v>
      </c>
      <c r="D1033" t="s">
        <v>73</v>
      </c>
      <c r="E1033" t="s">
        <v>9</v>
      </c>
      <c r="F1033" t="s">
        <v>245</v>
      </c>
      <c r="G1033" t="s">
        <v>24</v>
      </c>
      <c r="H1033" s="136" t="s">
        <v>1496</v>
      </c>
      <c r="I1033" t="s">
        <v>1454</v>
      </c>
      <c r="J1033" s="20">
        <v>8</v>
      </c>
      <c r="K1033" s="20" t="s">
        <v>3</v>
      </c>
      <c r="L1033" t="s">
        <v>1464</v>
      </c>
      <c r="M1033" s="20">
        <v>3.24</v>
      </c>
      <c r="N1033" s="20">
        <v>1.76</v>
      </c>
      <c r="AE1033">
        <f t="shared" si="16"/>
        <v>2001</v>
      </c>
    </row>
    <row r="1034" spans="1:31" x14ac:dyDescent="0.25">
      <c r="A1034" s="7">
        <v>1031</v>
      </c>
      <c r="B1034" s="8">
        <v>37138</v>
      </c>
      <c r="C1034" t="s">
        <v>3</v>
      </c>
      <c r="D1034" t="s">
        <v>77</v>
      </c>
      <c r="E1034" t="s">
        <v>9</v>
      </c>
      <c r="F1034" t="s">
        <v>270</v>
      </c>
      <c r="G1034" t="s">
        <v>24</v>
      </c>
      <c r="H1034" s="136" t="s">
        <v>1496</v>
      </c>
      <c r="I1034" t="s">
        <v>1454</v>
      </c>
      <c r="J1034" s="20">
        <v>37</v>
      </c>
      <c r="K1034" s="20" t="s">
        <v>3</v>
      </c>
      <c r="L1034" t="s">
        <v>1464</v>
      </c>
      <c r="M1034" s="20">
        <v>11.36</v>
      </c>
      <c r="N1034" s="20">
        <v>8.14</v>
      </c>
      <c r="AE1034">
        <f t="shared" si="16"/>
        <v>2001</v>
      </c>
    </row>
    <row r="1035" spans="1:31" x14ac:dyDescent="0.25">
      <c r="A1035" s="7">
        <v>1032</v>
      </c>
      <c r="B1035" s="8">
        <v>37140</v>
      </c>
      <c r="C1035" t="s">
        <v>3</v>
      </c>
      <c r="D1035" t="s">
        <v>344</v>
      </c>
      <c r="E1035" t="s">
        <v>9</v>
      </c>
      <c r="F1035" t="s">
        <v>347</v>
      </c>
      <c r="G1035" t="s">
        <v>11</v>
      </c>
      <c r="H1035" s="135" t="s">
        <v>1580</v>
      </c>
      <c r="I1035" t="s">
        <v>1454</v>
      </c>
      <c r="J1035" s="20">
        <v>22</v>
      </c>
      <c r="K1035" s="20" t="s">
        <v>3</v>
      </c>
      <c r="L1035" t="s">
        <v>1464</v>
      </c>
      <c r="M1035" s="20">
        <v>7.16</v>
      </c>
      <c r="N1035" s="20">
        <v>4.84</v>
      </c>
      <c r="AE1035">
        <f t="shared" si="16"/>
        <v>2001</v>
      </c>
    </row>
    <row r="1036" spans="1:31" x14ac:dyDescent="0.25">
      <c r="A1036" s="7">
        <v>1033</v>
      </c>
      <c r="B1036" s="8">
        <v>37140</v>
      </c>
      <c r="C1036" t="s">
        <v>3</v>
      </c>
      <c r="D1036" t="s">
        <v>178</v>
      </c>
      <c r="E1036" t="s">
        <v>9</v>
      </c>
      <c r="F1036" t="s">
        <v>84</v>
      </c>
      <c r="G1036" t="s">
        <v>17</v>
      </c>
      <c r="H1036" s="135" t="s">
        <v>1500</v>
      </c>
      <c r="I1036" t="s">
        <v>1454</v>
      </c>
      <c r="J1036" s="20">
        <v>49</v>
      </c>
      <c r="K1036" s="20" t="s">
        <v>1465</v>
      </c>
      <c r="L1036" t="s">
        <v>1466</v>
      </c>
      <c r="M1036" s="20">
        <v>12.25</v>
      </c>
      <c r="N1036" s="20">
        <v>12.25</v>
      </c>
      <c r="AE1036">
        <f t="shared" si="16"/>
        <v>2001</v>
      </c>
    </row>
    <row r="1037" spans="1:31" x14ac:dyDescent="0.25">
      <c r="A1037" s="7">
        <v>1034</v>
      </c>
      <c r="B1037" s="8">
        <v>37140</v>
      </c>
      <c r="C1037" t="s">
        <v>3</v>
      </c>
      <c r="D1037" t="s">
        <v>178</v>
      </c>
      <c r="E1037" t="s">
        <v>9</v>
      </c>
      <c r="F1037" t="s">
        <v>349</v>
      </c>
      <c r="G1037" t="s">
        <v>17</v>
      </c>
      <c r="H1037" s="135" t="s">
        <v>1500</v>
      </c>
      <c r="I1037" t="s">
        <v>1454</v>
      </c>
      <c r="J1037" s="20">
        <v>49</v>
      </c>
      <c r="K1037" s="20" t="s">
        <v>3</v>
      </c>
      <c r="L1037" t="s">
        <v>1464</v>
      </c>
      <c r="M1037" s="20">
        <v>14.72</v>
      </c>
      <c r="N1037" s="20">
        <v>10.78</v>
      </c>
      <c r="AE1037">
        <f t="shared" si="16"/>
        <v>2001</v>
      </c>
    </row>
    <row r="1038" spans="1:31" x14ac:dyDescent="0.25">
      <c r="A1038" s="7">
        <v>1035</v>
      </c>
      <c r="B1038" s="8">
        <v>37140</v>
      </c>
      <c r="C1038" t="s">
        <v>3</v>
      </c>
      <c r="D1038" t="s">
        <v>178</v>
      </c>
      <c r="E1038" t="s">
        <v>9</v>
      </c>
      <c r="F1038" t="s">
        <v>215</v>
      </c>
      <c r="G1038" t="s">
        <v>17</v>
      </c>
      <c r="H1038" s="135" t="s">
        <v>1500</v>
      </c>
      <c r="I1038" t="s">
        <v>1454</v>
      </c>
      <c r="J1038" s="20">
        <v>49</v>
      </c>
      <c r="K1038" s="20" t="s">
        <v>9</v>
      </c>
      <c r="L1038" t="s">
        <v>1464</v>
      </c>
      <c r="M1038" s="20">
        <v>10.78</v>
      </c>
      <c r="N1038" s="20">
        <v>14.72</v>
      </c>
      <c r="AE1038">
        <f t="shared" si="16"/>
        <v>2001</v>
      </c>
    </row>
    <row r="1039" spans="1:31" x14ac:dyDescent="0.25">
      <c r="A1039" s="7">
        <v>1036</v>
      </c>
      <c r="B1039" s="8">
        <v>37140</v>
      </c>
      <c r="C1039" t="s">
        <v>3</v>
      </c>
      <c r="D1039" t="s">
        <v>54</v>
      </c>
      <c r="E1039" t="s">
        <v>9</v>
      </c>
      <c r="F1039" t="s">
        <v>245</v>
      </c>
      <c r="G1039" t="s">
        <v>14</v>
      </c>
      <c r="H1039" s="135" t="s">
        <v>1516</v>
      </c>
      <c r="I1039" t="s">
        <v>1455</v>
      </c>
      <c r="J1039" s="20">
        <v>12</v>
      </c>
      <c r="K1039" s="20" t="s">
        <v>9</v>
      </c>
      <c r="L1039" t="s">
        <v>1464</v>
      </c>
      <c r="M1039" s="20">
        <v>1.32</v>
      </c>
      <c r="N1039" s="20">
        <v>2.1799999999999997</v>
      </c>
      <c r="AE1039">
        <f t="shared" si="16"/>
        <v>2001</v>
      </c>
    </row>
    <row r="1040" spans="1:31" x14ac:dyDescent="0.25">
      <c r="A1040" s="7">
        <v>1037</v>
      </c>
      <c r="B1040" s="8">
        <v>37140</v>
      </c>
      <c r="C1040" t="s">
        <v>3</v>
      </c>
      <c r="D1040" t="s">
        <v>326</v>
      </c>
      <c r="E1040" t="s">
        <v>9</v>
      </c>
      <c r="F1040" t="s">
        <v>148</v>
      </c>
      <c r="G1040" t="s">
        <v>11</v>
      </c>
      <c r="H1040" s="135" t="s">
        <v>1496</v>
      </c>
      <c r="I1040" t="s">
        <v>1454</v>
      </c>
      <c r="J1040" s="20">
        <v>15</v>
      </c>
      <c r="K1040" s="20" t="s">
        <v>9</v>
      </c>
      <c r="L1040" t="s">
        <v>1464</v>
      </c>
      <c r="M1040" s="20">
        <v>3.3</v>
      </c>
      <c r="N1040" s="20">
        <v>5.2</v>
      </c>
      <c r="AE1040">
        <f t="shared" si="16"/>
        <v>2001</v>
      </c>
    </row>
    <row r="1041" spans="1:31" x14ac:dyDescent="0.25">
      <c r="A1041" s="7">
        <v>1038</v>
      </c>
      <c r="B1041" s="8">
        <v>37140</v>
      </c>
      <c r="C1041" t="s">
        <v>3</v>
      </c>
      <c r="D1041" t="s">
        <v>302</v>
      </c>
      <c r="E1041" t="s">
        <v>9</v>
      </c>
      <c r="F1041" t="s">
        <v>305</v>
      </c>
      <c r="G1041" t="s">
        <v>11</v>
      </c>
      <c r="H1041" s="135" t="s">
        <v>1496</v>
      </c>
      <c r="I1041" t="s">
        <v>1454</v>
      </c>
      <c r="J1041" s="20">
        <v>13</v>
      </c>
      <c r="K1041" s="20" t="s">
        <v>3</v>
      </c>
      <c r="L1041" t="s">
        <v>1464</v>
      </c>
      <c r="M1041" s="20">
        <v>4.6400000000000006</v>
      </c>
      <c r="N1041" s="20">
        <v>2.86</v>
      </c>
      <c r="AE1041">
        <f t="shared" si="16"/>
        <v>2001</v>
      </c>
    </row>
    <row r="1042" spans="1:31" x14ac:dyDescent="0.25">
      <c r="A1042" s="7">
        <v>1039</v>
      </c>
      <c r="B1042" s="8">
        <v>37140</v>
      </c>
      <c r="C1042" t="s">
        <v>3</v>
      </c>
      <c r="D1042" t="s">
        <v>326</v>
      </c>
      <c r="E1042" t="s">
        <v>9</v>
      </c>
      <c r="F1042" t="s">
        <v>55</v>
      </c>
      <c r="G1042" t="s">
        <v>11</v>
      </c>
      <c r="H1042" s="135" t="s">
        <v>1496</v>
      </c>
      <c r="I1042" t="s">
        <v>1454</v>
      </c>
      <c r="J1042" s="20">
        <v>11</v>
      </c>
      <c r="K1042" s="20" t="s">
        <v>9</v>
      </c>
      <c r="L1042" t="s">
        <v>1464</v>
      </c>
      <c r="M1042" s="20">
        <v>2.42</v>
      </c>
      <c r="N1042" s="20">
        <v>4.08</v>
      </c>
      <c r="AE1042">
        <f t="shared" si="16"/>
        <v>2001</v>
      </c>
    </row>
    <row r="1043" spans="1:31" x14ac:dyDescent="0.25">
      <c r="A1043" s="7">
        <v>1040</v>
      </c>
      <c r="B1043" s="8">
        <v>37140</v>
      </c>
      <c r="C1043" t="s">
        <v>3</v>
      </c>
      <c r="D1043" t="s">
        <v>12</v>
      </c>
      <c r="E1043" t="s">
        <v>9</v>
      </c>
      <c r="F1043" t="s">
        <v>83</v>
      </c>
      <c r="G1043" t="s">
        <v>14</v>
      </c>
      <c r="H1043" s="135" t="s">
        <v>1496</v>
      </c>
      <c r="I1043" t="s">
        <v>1454</v>
      </c>
      <c r="J1043" s="20">
        <v>35</v>
      </c>
      <c r="K1043" s="20" t="s">
        <v>3</v>
      </c>
      <c r="L1043" t="s">
        <v>1464</v>
      </c>
      <c r="M1043" s="20">
        <v>10.8</v>
      </c>
      <c r="N1043" s="20">
        <v>7.7</v>
      </c>
      <c r="AE1043">
        <f t="shared" si="16"/>
        <v>2001</v>
      </c>
    </row>
    <row r="1044" spans="1:31" x14ac:dyDescent="0.25">
      <c r="A1044" s="7">
        <v>1041</v>
      </c>
      <c r="B1044" s="8">
        <v>37140</v>
      </c>
      <c r="C1044" t="s">
        <v>3</v>
      </c>
      <c r="D1044" t="s">
        <v>326</v>
      </c>
      <c r="E1044" t="s">
        <v>9</v>
      </c>
      <c r="F1044" t="s">
        <v>160</v>
      </c>
      <c r="G1044" t="s">
        <v>24</v>
      </c>
      <c r="H1044" s="135" t="s">
        <v>1525</v>
      </c>
      <c r="I1044" t="s">
        <v>1455</v>
      </c>
      <c r="J1044" s="20">
        <v>22</v>
      </c>
      <c r="K1044" s="20" t="s">
        <v>9</v>
      </c>
      <c r="L1044" t="s">
        <v>1464</v>
      </c>
      <c r="M1044" s="20">
        <v>2.42</v>
      </c>
      <c r="N1044" s="20">
        <v>3.58</v>
      </c>
      <c r="AE1044">
        <f t="shared" si="16"/>
        <v>2001</v>
      </c>
    </row>
    <row r="1045" spans="1:31" x14ac:dyDescent="0.25">
      <c r="A1045" s="7">
        <v>1042</v>
      </c>
      <c r="B1045" s="8">
        <v>37140</v>
      </c>
      <c r="C1045" t="s">
        <v>3</v>
      </c>
      <c r="D1045" t="s">
        <v>160</v>
      </c>
      <c r="E1045" t="s">
        <v>9</v>
      </c>
      <c r="F1045" t="s">
        <v>26</v>
      </c>
      <c r="G1045" t="s">
        <v>24</v>
      </c>
      <c r="H1045" s="135" t="s">
        <v>1493</v>
      </c>
      <c r="I1045" t="s">
        <v>1454</v>
      </c>
      <c r="J1045" s="20">
        <v>29</v>
      </c>
      <c r="K1045" s="20" t="s">
        <v>3</v>
      </c>
      <c r="L1045" t="s">
        <v>1464</v>
      </c>
      <c r="M1045" s="20">
        <v>9.1199999999999992</v>
      </c>
      <c r="N1045" s="20">
        <v>6.38</v>
      </c>
      <c r="AE1045">
        <f t="shared" si="16"/>
        <v>2001</v>
      </c>
    </row>
    <row r="1046" spans="1:31" x14ac:dyDescent="0.25">
      <c r="A1046" s="7">
        <v>1043</v>
      </c>
      <c r="B1046" s="8">
        <v>37141</v>
      </c>
      <c r="C1046" t="s">
        <v>3</v>
      </c>
      <c r="D1046" t="s">
        <v>302</v>
      </c>
      <c r="E1046" t="s">
        <v>9</v>
      </c>
      <c r="F1046" t="s">
        <v>305</v>
      </c>
      <c r="G1046" t="s">
        <v>11</v>
      </c>
      <c r="H1046" s="135" t="s">
        <v>1496</v>
      </c>
      <c r="I1046" t="s">
        <v>1454</v>
      </c>
      <c r="J1046" s="20">
        <v>25</v>
      </c>
      <c r="K1046" s="20" t="s">
        <v>9</v>
      </c>
      <c r="L1046" t="s">
        <v>1464</v>
      </c>
      <c r="M1046" s="20">
        <v>5.5</v>
      </c>
      <c r="N1046" s="20">
        <v>8</v>
      </c>
      <c r="AE1046">
        <f t="shared" si="16"/>
        <v>2001</v>
      </c>
    </row>
    <row r="1047" spans="1:31" x14ac:dyDescent="0.25">
      <c r="A1047" s="7">
        <v>1044</v>
      </c>
      <c r="B1047" s="8">
        <v>37141</v>
      </c>
      <c r="C1047" t="s">
        <v>3</v>
      </c>
      <c r="D1047" t="s">
        <v>140</v>
      </c>
      <c r="E1047" t="s">
        <v>9</v>
      </c>
      <c r="F1047" t="s">
        <v>211</v>
      </c>
      <c r="G1047" t="s">
        <v>14</v>
      </c>
      <c r="H1047" s="135" t="s">
        <v>1496</v>
      </c>
      <c r="I1047" t="s">
        <v>1454</v>
      </c>
      <c r="J1047" s="20">
        <v>13</v>
      </c>
      <c r="K1047" s="20" t="s">
        <v>3</v>
      </c>
      <c r="L1047" t="s">
        <v>1464</v>
      </c>
      <c r="M1047" s="20">
        <v>4.6400000000000006</v>
      </c>
      <c r="N1047" s="20">
        <v>2.86</v>
      </c>
      <c r="AE1047">
        <f t="shared" si="16"/>
        <v>2001</v>
      </c>
    </row>
    <row r="1048" spans="1:31" x14ac:dyDescent="0.25">
      <c r="A1048" s="7">
        <v>1045</v>
      </c>
      <c r="B1048" s="8">
        <v>37143</v>
      </c>
      <c r="C1048" t="s">
        <v>3</v>
      </c>
      <c r="D1048" t="s">
        <v>350</v>
      </c>
      <c r="E1048" t="s">
        <v>9</v>
      </c>
      <c r="F1048" t="s">
        <v>202</v>
      </c>
      <c r="G1048" t="s">
        <v>14</v>
      </c>
      <c r="H1048" s="135" t="s">
        <v>1530</v>
      </c>
      <c r="I1048" t="s">
        <v>1455</v>
      </c>
      <c r="J1048" s="20">
        <v>7</v>
      </c>
      <c r="K1048" s="20" t="s">
        <v>9</v>
      </c>
      <c r="L1048" t="s">
        <v>1464</v>
      </c>
      <c r="M1048" s="20">
        <v>0.77</v>
      </c>
      <c r="N1048" s="20">
        <v>1.48</v>
      </c>
      <c r="AE1048">
        <f t="shared" si="16"/>
        <v>2001</v>
      </c>
    </row>
    <row r="1049" spans="1:31" x14ac:dyDescent="0.25">
      <c r="A1049" s="7">
        <v>1046</v>
      </c>
      <c r="B1049" s="8">
        <v>37143</v>
      </c>
      <c r="C1049" t="s">
        <v>3</v>
      </c>
      <c r="D1049" t="s">
        <v>344</v>
      </c>
      <c r="E1049" t="s">
        <v>9</v>
      </c>
      <c r="F1049" t="s">
        <v>349</v>
      </c>
      <c r="G1049" t="s">
        <v>14</v>
      </c>
      <c r="H1049" s="135" t="s">
        <v>1491</v>
      </c>
      <c r="I1049" t="s">
        <v>1454</v>
      </c>
      <c r="J1049" s="20">
        <v>36</v>
      </c>
      <c r="K1049" s="20" t="s">
        <v>3</v>
      </c>
      <c r="L1049" t="s">
        <v>1464</v>
      </c>
      <c r="M1049" s="20">
        <v>11.08</v>
      </c>
      <c r="N1049" s="20">
        <v>7.92</v>
      </c>
      <c r="AE1049">
        <f t="shared" si="16"/>
        <v>2001</v>
      </c>
    </row>
    <row r="1050" spans="1:31" x14ac:dyDescent="0.25">
      <c r="A1050" s="7">
        <v>1047</v>
      </c>
      <c r="B1050" s="8">
        <v>37143</v>
      </c>
      <c r="C1050" t="s">
        <v>3</v>
      </c>
      <c r="D1050" t="s">
        <v>27</v>
      </c>
      <c r="E1050" t="s">
        <v>9</v>
      </c>
      <c r="F1050" t="s">
        <v>351</v>
      </c>
      <c r="G1050" t="s">
        <v>17</v>
      </c>
      <c r="H1050" s="135" t="s">
        <v>1573</v>
      </c>
      <c r="I1050" t="s">
        <v>1454</v>
      </c>
      <c r="J1050" s="20">
        <v>34</v>
      </c>
      <c r="K1050" s="20" t="s">
        <v>3</v>
      </c>
      <c r="L1050" t="s">
        <v>1464</v>
      </c>
      <c r="M1050" s="20">
        <v>10.52</v>
      </c>
      <c r="N1050" s="20">
        <v>7.48</v>
      </c>
      <c r="AE1050">
        <f t="shared" si="16"/>
        <v>2001</v>
      </c>
    </row>
    <row r="1051" spans="1:31" x14ac:dyDescent="0.25">
      <c r="A1051" s="7">
        <v>1048</v>
      </c>
      <c r="B1051" s="8">
        <v>37143</v>
      </c>
      <c r="C1051" t="s">
        <v>3</v>
      </c>
      <c r="D1051" t="s">
        <v>352</v>
      </c>
      <c r="E1051" t="s">
        <v>9</v>
      </c>
      <c r="F1051" t="s">
        <v>148</v>
      </c>
      <c r="G1051" t="s">
        <v>17</v>
      </c>
      <c r="H1051" s="135" t="s">
        <v>1518</v>
      </c>
      <c r="I1051" t="s">
        <v>1454</v>
      </c>
      <c r="J1051" s="20">
        <v>11</v>
      </c>
      <c r="K1051" s="20" t="s">
        <v>9</v>
      </c>
      <c r="L1051" t="s">
        <v>1464</v>
      </c>
      <c r="M1051" s="20">
        <v>2.42</v>
      </c>
      <c r="N1051" s="20">
        <v>4.08</v>
      </c>
      <c r="AE1051">
        <f t="shared" si="16"/>
        <v>2001</v>
      </c>
    </row>
    <row r="1052" spans="1:31" x14ac:dyDescent="0.25">
      <c r="A1052" s="7">
        <v>1049</v>
      </c>
      <c r="B1052" s="8">
        <v>37143</v>
      </c>
      <c r="C1052" t="s">
        <v>3</v>
      </c>
      <c r="D1052" t="s">
        <v>344</v>
      </c>
      <c r="E1052" t="s">
        <v>9</v>
      </c>
      <c r="F1052" t="s">
        <v>180</v>
      </c>
      <c r="G1052" t="s">
        <v>14</v>
      </c>
      <c r="H1052" s="135" t="s">
        <v>1489</v>
      </c>
      <c r="I1052" t="s">
        <v>1454</v>
      </c>
      <c r="J1052" s="20">
        <v>12</v>
      </c>
      <c r="K1052" s="20" t="s">
        <v>3</v>
      </c>
      <c r="L1052" t="s">
        <v>1463</v>
      </c>
      <c r="M1052" s="20">
        <v>4.12</v>
      </c>
      <c r="N1052" s="20">
        <v>2.88</v>
      </c>
      <c r="AE1052">
        <f t="shared" si="16"/>
        <v>2001</v>
      </c>
    </row>
    <row r="1053" spans="1:31" x14ac:dyDescent="0.25">
      <c r="A1053" s="7">
        <v>1050</v>
      </c>
      <c r="B1053" s="8">
        <v>37143</v>
      </c>
      <c r="C1053" t="s">
        <v>3</v>
      </c>
      <c r="D1053" t="s">
        <v>47</v>
      </c>
      <c r="E1053" t="s">
        <v>9</v>
      </c>
      <c r="F1053" t="s">
        <v>111</v>
      </c>
      <c r="G1053" t="s">
        <v>14</v>
      </c>
      <c r="H1053" s="135" t="s">
        <v>1507</v>
      </c>
      <c r="I1053" t="s">
        <v>1454</v>
      </c>
      <c r="J1053" s="20">
        <v>16</v>
      </c>
      <c r="K1053" s="20" t="s">
        <v>3</v>
      </c>
      <c r="L1053" t="s">
        <v>1464</v>
      </c>
      <c r="M1053" s="20">
        <v>5.48</v>
      </c>
      <c r="N1053" s="20">
        <v>3.52</v>
      </c>
      <c r="AE1053">
        <f t="shared" si="16"/>
        <v>2001</v>
      </c>
    </row>
    <row r="1054" spans="1:31" x14ac:dyDescent="0.25">
      <c r="A1054" s="7">
        <v>1051</v>
      </c>
      <c r="B1054" s="8">
        <v>37143</v>
      </c>
      <c r="C1054" t="s">
        <v>3</v>
      </c>
      <c r="D1054" t="s">
        <v>47</v>
      </c>
      <c r="E1054" t="s">
        <v>9</v>
      </c>
      <c r="F1054" t="s">
        <v>306</v>
      </c>
      <c r="G1054" t="s">
        <v>14</v>
      </c>
      <c r="H1054" s="135" t="s">
        <v>1507</v>
      </c>
      <c r="I1054" t="s">
        <v>1454</v>
      </c>
      <c r="J1054" s="20">
        <v>122</v>
      </c>
      <c r="K1054" s="20" t="s">
        <v>3</v>
      </c>
      <c r="L1054" t="s">
        <v>1464</v>
      </c>
      <c r="M1054" s="20">
        <v>35.159999999999997</v>
      </c>
      <c r="N1054" s="20">
        <v>26.84</v>
      </c>
      <c r="AE1054">
        <f t="shared" si="16"/>
        <v>2001</v>
      </c>
    </row>
    <row r="1055" spans="1:31" x14ac:dyDescent="0.25">
      <c r="A1055" s="7">
        <v>1052</v>
      </c>
      <c r="B1055" s="8">
        <v>37143</v>
      </c>
      <c r="C1055" t="s">
        <v>3</v>
      </c>
      <c r="D1055" t="s">
        <v>211</v>
      </c>
      <c r="E1055" t="s">
        <v>9</v>
      </c>
      <c r="F1055" t="s">
        <v>232</v>
      </c>
      <c r="G1055" t="s">
        <v>14</v>
      </c>
      <c r="H1055" s="135" t="s">
        <v>1507</v>
      </c>
      <c r="I1055" t="s">
        <v>1454</v>
      </c>
      <c r="J1055" s="20">
        <v>20</v>
      </c>
      <c r="K1055" s="20" t="s">
        <v>3</v>
      </c>
      <c r="L1055" t="s">
        <v>1464</v>
      </c>
      <c r="M1055" s="20">
        <v>6.6</v>
      </c>
      <c r="N1055" s="20">
        <v>4.4000000000000004</v>
      </c>
      <c r="AE1055">
        <f t="shared" si="16"/>
        <v>2001</v>
      </c>
    </row>
    <row r="1056" spans="1:31" x14ac:dyDescent="0.25">
      <c r="A1056" s="7">
        <v>1053</v>
      </c>
      <c r="B1056" s="8">
        <v>37143</v>
      </c>
      <c r="C1056" t="s">
        <v>3</v>
      </c>
      <c r="D1056" t="s">
        <v>154</v>
      </c>
      <c r="E1056" t="s">
        <v>9</v>
      </c>
      <c r="F1056" t="s">
        <v>144</v>
      </c>
      <c r="G1056" t="s">
        <v>11</v>
      </c>
      <c r="H1056" s="135" t="s">
        <v>1496</v>
      </c>
      <c r="I1056" t="s">
        <v>1454</v>
      </c>
      <c r="J1056" s="20">
        <v>30</v>
      </c>
      <c r="K1056" s="20" t="s">
        <v>9</v>
      </c>
      <c r="L1056" t="s">
        <v>1464</v>
      </c>
      <c r="M1056" s="20">
        <v>6.6</v>
      </c>
      <c r="N1056" s="20">
        <v>9.4</v>
      </c>
      <c r="AE1056">
        <f t="shared" si="16"/>
        <v>2001</v>
      </c>
    </row>
    <row r="1057" spans="1:31" x14ac:dyDescent="0.25">
      <c r="A1057" s="7">
        <v>1054</v>
      </c>
      <c r="B1057" s="8">
        <v>37144</v>
      </c>
      <c r="C1057" t="s">
        <v>3</v>
      </c>
      <c r="D1057" t="s">
        <v>149</v>
      </c>
      <c r="E1057" t="s">
        <v>9</v>
      </c>
      <c r="F1057" t="s">
        <v>333</v>
      </c>
      <c r="G1057" t="s">
        <v>24</v>
      </c>
      <c r="H1057" s="135" t="s">
        <v>1493</v>
      </c>
      <c r="I1057" t="s">
        <v>1455</v>
      </c>
      <c r="J1057" s="20">
        <v>38</v>
      </c>
      <c r="K1057" s="20" t="s">
        <v>3</v>
      </c>
      <c r="L1057" t="s">
        <v>1464</v>
      </c>
      <c r="M1057" s="20">
        <v>5.82</v>
      </c>
      <c r="N1057" s="20">
        <v>4.18</v>
      </c>
      <c r="AE1057">
        <f t="shared" si="16"/>
        <v>2001</v>
      </c>
    </row>
    <row r="1058" spans="1:31" x14ac:dyDescent="0.25">
      <c r="A1058" s="7">
        <v>1055</v>
      </c>
      <c r="B1058" s="8">
        <v>37144</v>
      </c>
      <c r="C1058" t="s">
        <v>3</v>
      </c>
      <c r="D1058" t="s">
        <v>341</v>
      </c>
      <c r="E1058" t="s">
        <v>9</v>
      </c>
      <c r="F1058" t="s">
        <v>148</v>
      </c>
      <c r="G1058" t="s">
        <v>14</v>
      </c>
      <c r="H1058" s="135" t="s">
        <v>1530</v>
      </c>
      <c r="I1058" t="s">
        <v>1454</v>
      </c>
      <c r="J1058" s="20">
        <v>7</v>
      </c>
      <c r="K1058" s="20" t="s">
        <v>9</v>
      </c>
      <c r="L1058" t="s">
        <v>1464</v>
      </c>
      <c r="M1058" s="20">
        <v>1.54</v>
      </c>
      <c r="N1058" s="20">
        <v>2.96</v>
      </c>
      <c r="AE1058">
        <f t="shared" si="16"/>
        <v>2001</v>
      </c>
    </row>
    <row r="1059" spans="1:31" x14ac:dyDescent="0.25">
      <c r="A1059" s="7">
        <v>1056</v>
      </c>
      <c r="B1059" s="8">
        <v>37144</v>
      </c>
      <c r="C1059" t="s">
        <v>3</v>
      </c>
      <c r="D1059" t="s">
        <v>47</v>
      </c>
      <c r="E1059" t="s">
        <v>9</v>
      </c>
      <c r="F1059" t="s">
        <v>180</v>
      </c>
      <c r="G1059" t="s">
        <v>14</v>
      </c>
      <c r="H1059" s="135" t="s">
        <v>1491</v>
      </c>
      <c r="I1059" t="s">
        <v>1454</v>
      </c>
      <c r="J1059" s="20">
        <v>36</v>
      </c>
      <c r="K1059" s="20" t="s">
        <v>9</v>
      </c>
      <c r="L1059" t="s">
        <v>1464</v>
      </c>
      <c r="M1059" s="20">
        <v>7.92</v>
      </c>
      <c r="N1059" s="20">
        <v>11.08</v>
      </c>
      <c r="AE1059">
        <f t="shared" si="16"/>
        <v>2001</v>
      </c>
    </row>
    <row r="1060" spans="1:31" x14ac:dyDescent="0.25">
      <c r="A1060" s="7">
        <v>1057</v>
      </c>
      <c r="B1060" s="8">
        <v>37144</v>
      </c>
      <c r="C1060" t="s">
        <v>3</v>
      </c>
      <c r="D1060" t="s">
        <v>293</v>
      </c>
      <c r="E1060" t="s">
        <v>9</v>
      </c>
      <c r="F1060" t="s">
        <v>179</v>
      </c>
      <c r="G1060" t="s">
        <v>14</v>
      </c>
      <c r="H1060" s="135" t="s">
        <v>1567</v>
      </c>
      <c r="I1060" t="s">
        <v>1454</v>
      </c>
      <c r="J1060" s="20">
        <v>36</v>
      </c>
      <c r="K1060" s="20" t="s">
        <v>3</v>
      </c>
      <c r="L1060" t="s">
        <v>1464</v>
      </c>
      <c r="M1060" s="20">
        <v>11.08</v>
      </c>
      <c r="N1060" s="20">
        <v>7.92</v>
      </c>
      <c r="AE1060">
        <f t="shared" si="16"/>
        <v>2001</v>
      </c>
    </row>
    <row r="1061" spans="1:31" x14ac:dyDescent="0.25">
      <c r="A1061" s="7">
        <v>1058</v>
      </c>
      <c r="B1061" s="8">
        <v>37144</v>
      </c>
      <c r="C1061" t="s">
        <v>3</v>
      </c>
      <c r="D1061" t="s">
        <v>237</v>
      </c>
      <c r="E1061" t="s">
        <v>9</v>
      </c>
      <c r="F1061" t="s">
        <v>186</v>
      </c>
      <c r="G1061" t="s">
        <v>65</v>
      </c>
      <c r="H1061" s="135" t="s">
        <v>1514</v>
      </c>
      <c r="I1061" t="s">
        <v>1454</v>
      </c>
      <c r="J1061" s="20">
        <v>21</v>
      </c>
      <c r="K1061" s="20" t="s">
        <v>3</v>
      </c>
      <c r="L1061" t="s">
        <v>1464</v>
      </c>
      <c r="M1061" s="20">
        <v>6.88</v>
      </c>
      <c r="N1061" s="20">
        <v>4.62</v>
      </c>
      <c r="AE1061">
        <f t="shared" si="16"/>
        <v>2001</v>
      </c>
    </row>
    <row r="1062" spans="1:31" x14ac:dyDescent="0.25">
      <c r="A1062" s="7">
        <v>1059</v>
      </c>
      <c r="B1062" s="8">
        <v>37144</v>
      </c>
      <c r="C1062" t="s">
        <v>3</v>
      </c>
      <c r="D1062" t="s">
        <v>47</v>
      </c>
      <c r="E1062" t="s">
        <v>9</v>
      </c>
      <c r="F1062" t="s">
        <v>351</v>
      </c>
      <c r="G1062" t="s">
        <v>17</v>
      </c>
      <c r="H1062" s="135" t="s">
        <v>1496</v>
      </c>
      <c r="I1062" t="s">
        <v>1454</v>
      </c>
      <c r="J1062" s="20">
        <v>27</v>
      </c>
      <c r="K1062" s="20" t="s">
        <v>3</v>
      </c>
      <c r="L1062" t="s">
        <v>1464</v>
      </c>
      <c r="M1062" s="20">
        <v>8.56</v>
      </c>
      <c r="N1062" s="20">
        <v>5.9399999999999995</v>
      </c>
      <c r="AE1062">
        <f t="shared" si="16"/>
        <v>2001</v>
      </c>
    </row>
    <row r="1063" spans="1:31" x14ac:dyDescent="0.25">
      <c r="A1063" s="7">
        <v>1060</v>
      </c>
      <c r="B1063" s="8">
        <v>37146</v>
      </c>
      <c r="C1063" t="s">
        <v>3</v>
      </c>
      <c r="D1063" t="s">
        <v>92</v>
      </c>
      <c r="E1063" t="s">
        <v>9</v>
      </c>
      <c r="F1063" t="s">
        <v>167</v>
      </c>
      <c r="G1063" t="s">
        <v>17</v>
      </c>
      <c r="H1063" s="135" t="s">
        <v>1500</v>
      </c>
      <c r="I1063" t="s">
        <v>1454</v>
      </c>
      <c r="J1063" s="20">
        <v>18</v>
      </c>
      <c r="K1063" s="20" t="s">
        <v>3</v>
      </c>
      <c r="L1063" t="s">
        <v>1464</v>
      </c>
      <c r="M1063" s="20">
        <v>6.04</v>
      </c>
      <c r="N1063" s="20">
        <v>3.96</v>
      </c>
      <c r="AE1063">
        <f t="shared" si="16"/>
        <v>2001</v>
      </c>
    </row>
    <row r="1064" spans="1:31" x14ac:dyDescent="0.25">
      <c r="A1064" s="7">
        <v>1061</v>
      </c>
      <c r="B1064" s="8">
        <v>37146</v>
      </c>
      <c r="C1064" t="s">
        <v>3</v>
      </c>
      <c r="D1064" t="s">
        <v>289</v>
      </c>
      <c r="E1064" t="s">
        <v>9</v>
      </c>
      <c r="F1064" t="s">
        <v>353</v>
      </c>
      <c r="G1064" t="s">
        <v>17</v>
      </c>
      <c r="H1064" s="135" t="s">
        <v>1520</v>
      </c>
      <c r="I1064" t="s">
        <v>1454</v>
      </c>
      <c r="J1064" s="20">
        <v>26</v>
      </c>
      <c r="K1064" s="20" t="s">
        <v>3</v>
      </c>
      <c r="L1064" t="s">
        <v>1464</v>
      </c>
      <c r="M1064" s="20">
        <v>8.2800000000000011</v>
      </c>
      <c r="N1064" s="20">
        <v>5.72</v>
      </c>
      <c r="AE1064">
        <f t="shared" si="16"/>
        <v>2001</v>
      </c>
    </row>
    <row r="1065" spans="1:31" x14ac:dyDescent="0.25">
      <c r="A1065" s="7">
        <v>1062</v>
      </c>
      <c r="B1065" s="8">
        <v>37146</v>
      </c>
      <c r="C1065" t="s">
        <v>3</v>
      </c>
      <c r="D1065" t="s">
        <v>344</v>
      </c>
      <c r="E1065" t="s">
        <v>9</v>
      </c>
      <c r="F1065" t="s">
        <v>338</v>
      </c>
      <c r="G1065" t="s">
        <v>14</v>
      </c>
      <c r="H1065" s="135" t="s">
        <v>1553</v>
      </c>
      <c r="I1065" t="s">
        <v>1454</v>
      </c>
      <c r="J1065" s="20">
        <v>27</v>
      </c>
      <c r="K1065" s="20" t="s">
        <v>3</v>
      </c>
      <c r="L1065" t="s">
        <v>1464</v>
      </c>
      <c r="M1065" s="20">
        <v>8.56</v>
      </c>
      <c r="N1065" s="20">
        <v>5.9399999999999995</v>
      </c>
      <c r="AE1065">
        <f t="shared" si="16"/>
        <v>2001</v>
      </c>
    </row>
    <row r="1066" spans="1:31" x14ac:dyDescent="0.25">
      <c r="A1066" s="7">
        <v>1063</v>
      </c>
      <c r="B1066" s="8">
        <v>37146</v>
      </c>
      <c r="C1066" t="s">
        <v>3</v>
      </c>
      <c r="D1066" t="s">
        <v>350</v>
      </c>
      <c r="E1066" t="s">
        <v>9</v>
      </c>
      <c r="F1066" t="s">
        <v>321</v>
      </c>
      <c r="G1066" t="s">
        <v>14</v>
      </c>
      <c r="H1066" s="135" t="s">
        <v>1507</v>
      </c>
      <c r="I1066" t="s">
        <v>1455</v>
      </c>
      <c r="J1066" s="20">
        <v>73</v>
      </c>
      <c r="K1066" s="20" t="s">
        <v>9</v>
      </c>
      <c r="L1066" t="s">
        <v>1464</v>
      </c>
      <c r="M1066" s="20">
        <v>8.0299999999999994</v>
      </c>
      <c r="N1066" s="20">
        <v>10.72</v>
      </c>
      <c r="AE1066">
        <f t="shared" si="16"/>
        <v>2001</v>
      </c>
    </row>
    <row r="1067" spans="1:31" x14ac:dyDescent="0.25">
      <c r="A1067" s="7">
        <v>1064</v>
      </c>
      <c r="B1067" s="8">
        <v>37146</v>
      </c>
      <c r="C1067" t="s">
        <v>3</v>
      </c>
      <c r="D1067" t="s">
        <v>302</v>
      </c>
      <c r="E1067" t="s">
        <v>9</v>
      </c>
      <c r="F1067" t="s">
        <v>305</v>
      </c>
      <c r="G1067" t="s">
        <v>11</v>
      </c>
      <c r="H1067" s="135" t="s">
        <v>1496</v>
      </c>
      <c r="I1067" t="s">
        <v>1454</v>
      </c>
      <c r="J1067" s="20">
        <v>26</v>
      </c>
      <c r="K1067" s="20" t="s">
        <v>9</v>
      </c>
      <c r="L1067" t="s">
        <v>1464</v>
      </c>
      <c r="M1067" s="20">
        <v>5.72</v>
      </c>
      <c r="N1067" s="20">
        <v>8.2800000000000011</v>
      </c>
      <c r="AE1067">
        <f t="shared" si="16"/>
        <v>2001</v>
      </c>
    </row>
    <row r="1068" spans="1:31" x14ac:dyDescent="0.25">
      <c r="A1068" s="7">
        <v>1065</v>
      </c>
      <c r="B1068" s="8">
        <v>37148</v>
      </c>
      <c r="C1068" t="s">
        <v>3</v>
      </c>
      <c r="D1068" t="s">
        <v>350</v>
      </c>
      <c r="E1068" t="s">
        <v>9</v>
      </c>
      <c r="F1068" t="s">
        <v>354</v>
      </c>
      <c r="G1068" t="s">
        <v>14</v>
      </c>
      <c r="H1068" s="135" t="s">
        <v>1507</v>
      </c>
      <c r="I1068" t="s">
        <v>1454</v>
      </c>
      <c r="J1068" s="20">
        <v>114</v>
      </c>
      <c r="K1068" s="20" t="s">
        <v>3</v>
      </c>
      <c r="L1068" t="s">
        <v>1464</v>
      </c>
      <c r="M1068" s="20">
        <v>32.92</v>
      </c>
      <c r="N1068" s="20">
        <v>25.08</v>
      </c>
      <c r="AE1068">
        <f t="shared" si="16"/>
        <v>2001</v>
      </c>
    </row>
    <row r="1069" spans="1:31" x14ac:dyDescent="0.25">
      <c r="A1069" s="7">
        <v>1066</v>
      </c>
      <c r="B1069" s="8">
        <v>37148</v>
      </c>
      <c r="C1069" t="s">
        <v>3</v>
      </c>
      <c r="D1069" t="s">
        <v>206</v>
      </c>
      <c r="E1069" t="s">
        <v>9</v>
      </c>
      <c r="F1069" t="s">
        <v>88</v>
      </c>
      <c r="G1069" t="s">
        <v>65</v>
      </c>
      <c r="H1069" s="135" t="s">
        <v>1569</v>
      </c>
      <c r="I1069" t="s">
        <v>1454</v>
      </c>
      <c r="J1069" s="20">
        <v>8</v>
      </c>
      <c r="K1069" s="20" t="s">
        <v>3</v>
      </c>
      <c r="L1069" t="s">
        <v>1464</v>
      </c>
      <c r="M1069" s="20">
        <v>3.24</v>
      </c>
      <c r="N1069" s="20">
        <v>1.76</v>
      </c>
      <c r="AE1069">
        <f t="shared" si="16"/>
        <v>2001</v>
      </c>
    </row>
    <row r="1070" spans="1:31" x14ac:dyDescent="0.25">
      <c r="A1070" s="7">
        <v>1067</v>
      </c>
      <c r="B1070" s="8">
        <v>37148</v>
      </c>
      <c r="C1070" t="s">
        <v>3</v>
      </c>
      <c r="D1070" t="s">
        <v>73</v>
      </c>
      <c r="E1070" t="s">
        <v>9</v>
      </c>
      <c r="F1070" t="s">
        <v>79</v>
      </c>
      <c r="G1070" t="s">
        <v>65</v>
      </c>
      <c r="H1070" s="135" t="s">
        <v>1519</v>
      </c>
      <c r="I1070" t="s">
        <v>1454</v>
      </c>
      <c r="J1070" s="20">
        <v>25</v>
      </c>
      <c r="K1070" s="20" t="s">
        <v>3</v>
      </c>
      <c r="L1070" t="s">
        <v>1464</v>
      </c>
      <c r="M1070" s="20">
        <v>8</v>
      </c>
      <c r="N1070" s="20">
        <v>5.5</v>
      </c>
      <c r="AE1070">
        <f t="shared" si="16"/>
        <v>2001</v>
      </c>
    </row>
    <row r="1071" spans="1:31" x14ac:dyDescent="0.25">
      <c r="A1071" s="7">
        <v>1068</v>
      </c>
      <c r="B1071" s="8">
        <v>37149</v>
      </c>
      <c r="C1071" t="s">
        <v>3</v>
      </c>
      <c r="D1071" t="s">
        <v>92</v>
      </c>
      <c r="E1071" t="s">
        <v>9</v>
      </c>
      <c r="F1071" t="s">
        <v>240</v>
      </c>
      <c r="G1071" t="s">
        <v>11</v>
      </c>
      <c r="H1071" s="135" t="s">
        <v>1509</v>
      </c>
      <c r="I1071" t="s">
        <v>1454</v>
      </c>
      <c r="J1071" s="20">
        <v>61</v>
      </c>
      <c r="K1071" s="20" t="s">
        <v>9</v>
      </c>
      <c r="L1071" t="s">
        <v>1464</v>
      </c>
      <c r="M1071" s="20">
        <v>13.42</v>
      </c>
      <c r="N1071" s="20">
        <v>18.079999999999998</v>
      </c>
      <c r="AE1071">
        <f t="shared" si="16"/>
        <v>2001</v>
      </c>
    </row>
    <row r="1072" spans="1:31" x14ac:dyDescent="0.25">
      <c r="A1072" s="7">
        <v>1069</v>
      </c>
      <c r="B1072" s="8">
        <v>37149</v>
      </c>
      <c r="C1072" t="s">
        <v>3</v>
      </c>
      <c r="D1072" t="s">
        <v>89</v>
      </c>
      <c r="E1072" t="s">
        <v>9</v>
      </c>
      <c r="F1072" t="s">
        <v>55</v>
      </c>
      <c r="G1072" t="s">
        <v>11</v>
      </c>
      <c r="H1072" s="135" t="s">
        <v>1496</v>
      </c>
      <c r="I1072" t="s">
        <v>1454</v>
      </c>
      <c r="J1072" s="20">
        <v>32</v>
      </c>
      <c r="K1072" s="20" t="s">
        <v>1465</v>
      </c>
      <c r="L1072" t="s">
        <v>1466</v>
      </c>
      <c r="M1072" s="20">
        <v>8</v>
      </c>
      <c r="N1072" s="20">
        <v>8</v>
      </c>
      <c r="AE1072">
        <f t="shared" si="16"/>
        <v>2001</v>
      </c>
    </row>
    <row r="1073" spans="1:31" x14ac:dyDescent="0.25">
      <c r="A1073" s="7">
        <v>1070</v>
      </c>
      <c r="B1073" s="8">
        <v>37149</v>
      </c>
      <c r="C1073" t="s">
        <v>3</v>
      </c>
      <c r="D1073" t="s">
        <v>352</v>
      </c>
      <c r="E1073" t="s">
        <v>9</v>
      </c>
      <c r="F1073" t="s">
        <v>336</v>
      </c>
      <c r="G1073" t="s">
        <v>24</v>
      </c>
      <c r="H1073" s="135" t="s">
        <v>1497</v>
      </c>
      <c r="I1073" t="s">
        <v>1454</v>
      </c>
      <c r="J1073" s="20">
        <v>41</v>
      </c>
      <c r="K1073" s="20" t="s">
        <v>3</v>
      </c>
      <c r="L1073" t="s">
        <v>1464</v>
      </c>
      <c r="M1073" s="20">
        <v>12.48</v>
      </c>
      <c r="N1073" s="20">
        <v>9.02</v>
      </c>
      <c r="AE1073">
        <f t="shared" si="16"/>
        <v>2001</v>
      </c>
    </row>
    <row r="1074" spans="1:31" x14ac:dyDescent="0.25">
      <c r="A1074" s="7">
        <v>1071</v>
      </c>
      <c r="B1074" s="8">
        <v>37149</v>
      </c>
      <c r="C1074" t="s">
        <v>3</v>
      </c>
      <c r="D1074" t="s">
        <v>344</v>
      </c>
      <c r="E1074" t="s">
        <v>9</v>
      </c>
      <c r="F1074" t="s">
        <v>351</v>
      </c>
      <c r="G1074" t="s">
        <v>24</v>
      </c>
      <c r="H1074" s="136" t="s">
        <v>1496</v>
      </c>
      <c r="I1074" t="s">
        <v>1454</v>
      </c>
      <c r="J1074" s="20">
        <v>30</v>
      </c>
      <c r="K1074" s="20" t="s">
        <v>3</v>
      </c>
      <c r="L1074" t="s">
        <v>1464</v>
      </c>
      <c r="M1074" s="20">
        <v>9.4</v>
      </c>
      <c r="N1074" s="20">
        <v>6.6</v>
      </c>
      <c r="AE1074">
        <f t="shared" si="16"/>
        <v>2001</v>
      </c>
    </row>
    <row r="1075" spans="1:31" x14ac:dyDescent="0.25">
      <c r="A1075" s="7">
        <v>1072</v>
      </c>
      <c r="B1075" s="8">
        <v>37150</v>
      </c>
      <c r="C1075" t="s">
        <v>3</v>
      </c>
      <c r="D1075" t="s">
        <v>250</v>
      </c>
      <c r="E1075" t="s">
        <v>9</v>
      </c>
      <c r="F1075" t="s">
        <v>285</v>
      </c>
      <c r="G1075" t="s">
        <v>14</v>
      </c>
      <c r="H1075" s="135" t="s">
        <v>1507</v>
      </c>
      <c r="I1075" t="s">
        <v>1454</v>
      </c>
      <c r="J1075" s="20">
        <v>52</v>
      </c>
      <c r="K1075" s="20" t="s">
        <v>3</v>
      </c>
      <c r="L1075" t="s">
        <v>1464</v>
      </c>
      <c r="M1075" s="20">
        <v>15.56</v>
      </c>
      <c r="N1075" s="20">
        <v>11.44</v>
      </c>
      <c r="AE1075">
        <f t="shared" si="16"/>
        <v>2001</v>
      </c>
    </row>
    <row r="1076" spans="1:31" x14ac:dyDescent="0.25">
      <c r="A1076" s="7">
        <v>1073</v>
      </c>
      <c r="B1076" s="8">
        <v>37151</v>
      </c>
      <c r="C1076" t="s">
        <v>3</v>
      </c>
      <c r="D1076" t="s">
        <v>47</v>
      </c>
      <c r="E1076" t="s">
        <v>9</v>
      </c>
      <c r="F1076" t="s">
        <v>36</v>
      </c>
      <c r="G1076" t="s">
        <v>14</v>
      </c>
      <c r="H1076" s="135" t="s">
        <v>1516</v>
      </c>
      <c r="I1076" t="s">
        <v>1454</v>
      </c>
      <c r="J1076" s="20">
        <v>8</v>
      </c>
      <c r="K1076" s="20" t="s">
        <v>3</v>
      </c>
      <c r="L1076" t="s">
        <v>1464</v>
      </c>
      <c r="M1076" s="20">
        <v>3.24</v>
      </c>
      <c r="N1076" s="20">
        <v>1.76</v>
      </c>
      <c r="AE1076">
        <f t="shared" si="16"/>
        <v>2001</v>
      </c>
    </row>
    <row r="1077" spans="1:31" x14ac:dyDescent="0.25">
      <c r="A1077" s="7">
        <v>1074</v>
      </c>
      <c r="B1077" s="8">
        <v>37151</v>
      </c>
      <c r="C1077" t="s">
        <v>3</v>
      </c>
      <c r="D1077" t="s">
        <v>160</v>
      </c>
      <c r="E1077" t="s">
        <v>9</v>
      </c>
      <c r="F1077" t="s">
        <v>64</v>
      </c>
      <c r="G1077" t="s">
        <v>14</v>
      </c>
      <c r="H1077" s="135" t="s">
        <v>1534</v>
      </c>
      <c r="I1077" t="s">
        <v>1454</v>
      </c>
      <c r="J1077" s="20">
        <v>16</v>
      </c>
      <c r="K1077" s="20" t="s">
        <v>3</v>
      </c>
      <c r="L1077" t="s">
        <v>1464</v>
      </c>
      <c r="M1077" s="20">
        <v>5.48</v>
      </c>
      <c r="N1077" s="20">
        <v>3.52</v>
      </c>
      <c r="AE1077">
        <f t="shared" si="16"/>
        <v>2001</v>
      </c>
    </row>
    <row r="1078" spans="1:31" x14ac:dyDescent="0.25">
      <c r="A1078" s="7">
        <v>1075</v>
      </c>
      <c r="B1078" s="8">
        <v>37151</v>
      </c>
      <c r="C1078" t="s">
        <v>3</v>
      </c>
      <c r="D1078" t="s">
        <v>136</v>
      </c>
      <c r="E1078" t="s">
        <v>9</v>
      </c>
      <c r="F1078" t="s">
        <v>331</v>
      </c>
      <c r="G1078" t="s">
        <v>14</v>
      </c>
      <c r="H1078" s="135" t="s">
        <v>1534</v>
      </c>
      <c r="I1078" t="s">
        <v>1455</v>
      </c>
      <c r="J1078" s="20">
        <v>10</v>
      </c>
      <c r="K1078" s="20" t="s">
        <v>9</v>
      </c>
      <c r="L1078" t="s">
        <v>1464</v>
      </c>
      <c r="M1078" s="20">
        <v>1.1000000000000001</v>
      </c>
      <c r="N1078" s="20">
        <v>1.9</v>
      </c>
      <c r="AE1078">
        <f t="shared" si="16"/>
        <v>2001</v>
      </c>
    </row>
    <row r="1079" spans="1:31" x14ac:dyDescent="0.25">
      <c r="A1079" s="7">
        <v>1076</v>
      </c>
      <c r="B1079" s="8">
        <v>37151</v>
      </c>
      <c r="C1079" t="s">
        <v>3</v>
      </c>
      <c r="D1079" t="s">
        <v>229</v>
      </c>
      <c r="E1079" t="s">
        <v>9</v>
      </c>
      <c r="F1079" t="s">
        <v>84</v>
      </c>
      <c r="G1079" t="s">
        <v>65</v>
      </c>
      <c r="H1079" s="135" t="s">
        <v>1519</v>
      </c>
      <c r="I1079" t="s">
        <v>1454</v>
      </c>
      <c r="J1079" s="20">
        <v>28</v>
      </c>
      <c r="K1079" s="20" t="s">
        <v>3</v>
      </c>
      <c r="L1079" t="s">
        <v>1464</v>
      </c>
      <c r="M1079" s="20">
        <v>8.84</v>
      </c>
      <c r="N1079" s="20">
        <v>6.16</v>
      </c>
      <c r="AE1079">
        <f t="shared" si="16"/>
        <v>2001</v>
      </c>
    </row>
    <row r="1080" spans="1:31" x14ac:dyDescent="0.25">
      <c r="A1080" s="7">
        <v>1077</v>
      </c>
      <c r="B1080" s="8">
        <v>37151</v>
      </c>
      <c r="C1080" t="s">
        <v>3</v>
      </c>
      <c r="D1080" t="s">
        <v>344</v>
      </c>
      <c r="E1080" t="s">
        <v>9</v>
      </c>
      <c r="F1080" t="s">
        <v>329</v>
      </c>
      <c r="G1080" t="s">
        <v>24</v>
      </c>
      <c r="H1080" s="136" t="s">
        <v>1496</v>
      </c>
      <c r="I1080" t="s">
        <v>1454</v>
      </c>
      <c r="J1080" s="20">
        <v>75</v>
      </c>
      <c r="K1080" s="20" t="s">
        <v>3</v>
      </c>
      <c r="L1080" t="s">
        <v>1464</v>
      </c>
      <c r="M1080" s="20">
        <v>22</v>
      </c>
      <c r="N1080" s="20">
        <v>16.5</v>
      </c>
      <c r="AE1080">
        <f t="shared" si="16"/>
        <v>2001</v>
      </c>
    </row>
    <row r="1081" spans="1:31" x14ac:dyDescent="0.25">
      <c r="A1081" s="7">
        <v>1078</v>
      </c>
      <c r="B1081" s="8">
        <v>37152</v>
      </c>
      <c r="C1081" t="s">
        <v>3</v>
      </c>
      <c r="D1081" t="s">
        <v>12</v>
      </c>
      <c r="E1081" t="s">
        <v>9</v>
      </c>
      <c r="F1081" t="s">
        <v>351</v>
      </c>
      <c r="G1081" t="s">
        <v>17</v>
      </c>
      <c r="H1081" s="135" t="s">
        <v>1502</v>
      </c>
      <c r="I1081" t="s">
        <v>1454</v>
      </c>
      <c r="J1081" s="20">
        <v>75</v>
      </c>
      <c r="K1081" s="20" t="s">
        <v>3</v>
      </c>
      <c r="L1081" t="s">
        <v>1464</v>
      </c>
      <c r="M1081" s="20">
        <v>22</v>
      </c>
      <c r="N1081" s="20">
        <v>16.5</v>
      </c>
      <c r="AE1081">
        <f t="shared" si="16"/>
        <v>2001</v>
      </c>
    </row>
    <row r="1082" spans="1:31" x14ac:dyDescent="0.25">
      <c r="A1082" s="7">
        <v>1079</v>
      </c>
      <c r="B1082" s="8">
        <v>37152</v>
      </c>
      <c r="C1082" t="s">
        <v>3</v>
      </c>
      <c r="D1082" t="s">
        <v>355</v>
      </c>
      <c r="E1082" t="s">
        <v>9</v>
      </c>
      <c r="F1082" t="s">
        <v>236</v>
      </c>
      <c r="G1082" t="s">
        <v>65</v>
      </c>
      <c r="H1082" s="135" t="s">
        <v>1519</v>
      </c>
      <c r="I1082" t="s">
        <v>1455</v>
      </c>
      <c r="J1082" s="20">
        <v>26</v>
      </c>
      <c r="K1082" s="20" t="s">
        <v>3</v>
      </c>
      <c r="L1082" t="s">
        <v>1464</v>
      </c>
      <c r="M1082" s="20">
        <v>4.1400000000000006</v>
      </c>
      <c r="N1082" s="20">
        <v>2.86</v>
      </c>
      <c r="AE1082">
        <f t="shared" si="16"/>
        <v>2001</v>
      </c>
    </row>
    <row r="1083" spans="1:31" x14ac:dyDescent="0.25">
      <c r="A1083" s="7">
        <v>1080</v>
      </c>
      <c r="B1083" s="8">
        <v>37153</v>
      </c>
      <c r="C1083" t="s">
        <v>3</v>
      </c>
      <c r="D1083" t="s">
        <v>356</v>
      </c>
      <c r="E1083" t="s">
        <v>9</v>
      </c>
      <c r="F1083" t="s">
        <v>354</v>
      </c>
      <c r="G1083" t="s">
        <v>14</v>
      </c>
      <c r="H1083" s="135" t="s">
        <v>1507</v>
      </c>
      <c r="I1083" t="s">
        <v>1454</v>
      </c>
      <c r="J1083" s="20">
        <v>139</v>
      </c>
      <c r="K1083" s="20" t="s">
        <v>3</v>
      </c>
      <c r="L1083" t="s">
        <v>1464</v>
      </c>
      <c r="M1083" s="20">
        <v>39.92</v>
      </c>
      <c r="N1083" s="20">
        <v>30.58</v>
      </c>
      <c r="AE1083">
        <f t="shared" si="16"/>
        <v>2001</v>
      </c>
    </row>
    <row r="1084" spans="1:31" x14ac:dyDescent="0.25">
      <c r="A1084" s="7">
        <v>1081</v>
      </c>
      <c r="B1084" s="8">
        <v>37154</v>
      </c>
      <c r="C1084" t="s">
        <v>3</v>
      </c>
      <c r="D1084" t="s">
        <v>302</v>
      </c>
      <c r="E1084" t="s">
        <v>9</v>
      </c>
      <c r="F1084" t="s">
        <v>305</v>
      </c>
      <c r="G1084" t="s">
        <v>11</v>
      </c>
      <c r="H1084" s="135" t="s">
        <v>1509</v>
      </c>
      <c r="I1084" t="s">
        <v>1454</v>
      </c>
      <c r="J1084" s="20">
        <v>79</v>
      </c>
      <c r="K1084" s="20" t="s">
        <v>3</v>
      </c>
      <c r="L1084" t="s">
        <v>1463</v>
      </c>
      <c r="M1084" s="20">
        <v>21.54</v>
      </c>
      <c r="N1084" s="20">
        <v>18.96</v>
      </c>
      <c r="AE1084">
        <f t="shared" si="16"/>
        <v>2001</v>
      </c>
    </row>
    <row r="1085" spans="1:31" x14ac:dyDescent="0.25">
      <c r="A1085" s="7">
        <v>1082</v>
      </c>
      <c r="B1085" s="8">
        <v>37154</v>
      </c>
      <c r="C1085" t="s">
        <v>3</v>
      </c>
      <c r="D1085" t="s">
        <v>271</v>
      </c>
      <c r="E1085" t="s">
        <v>9</v>
      </c>
      <c r="F1085" t="s">
        <v>53</v>
      </c>
      <c r="G1085" t="s">
        <v>17</v>
      </c>
      <c r="H1085" s="135" t="s">
        <v>1502</v>
      </c>
      <c r="I1085" t="s">
        <v>1454</v>
      </c>
      <c r="J1085" s="20">
        <v>54</v>
      </c>
      <c r="K1085" s="20" t="s">
        <v>3</v>
      </c>
      <c r="L1085" t="s">
        <v>1464</v>
      </c>
      <c r="M1085" s="20">
        <v>16.12</v>
      </c>
      <c r="N1085" s="20">
        <v>11.879999999999999</v>
      </c>
      <c r="AE1085">
        <f t="shared" si="16"/>
        <v>2001</v>
      </c>
    </row>
    <row r="1086" spans="1:31" x14ac:dyDescent="0.25">
      <c r="A1086" s="7">
        <v>1083</v>
      </c>
      <c r="B1086" s="8">
        <v>37154</v>
      </c>
      <c r="C1086" t="s">
        <v>3</v>
      </c>
      <c r="D1086" t="s">
        <v>344</v>
      </c>
      <c r="E1086" t="s">
        <v>9</v>
      </c>
      <c r="F1086" t="s">
        <v>121</v>
      </c>
      <c r="G1086" t="s">
        <v>65</v>
      </c>
      <c r="H1086" s="135" t="s">
        <v>1558</v>
      </c>
      <c r="I1086" t="s">
        <v>1454</v>
      </c>
      <c r="J1086" s="20">
        <v>18</v>
      </c>
      <c r="K1086" s="20" t="s">
        <v>3</v>
      </c>
      <c r="L1086" t="s">
        <v>1464</v>
      </c>
      <c r="M1086" s="20">
        <v>6.04</v>
      </c>
      <c r="N1086" s="20">
        <v>3.96</v>
      </c>
      <c r="AE1086">
        <f t="shared" si="16"/>
        <v>2001</v>
      </c>
    </row>
    <row r="1087" spans="1:31" x14ac:dyDescent="0.25">
      <c r="A1087" s="7">
        <v>1084</v>
      </c>
      <c r="B1087" s="8">
        <v>37157</v>
      </c>
      <c r="C1087" t="s">
        <v>3</v>
      </c>
      <c r="D1087" t="s">
        <v>51</v>
      </c>
      <c r="E1087" t="s">
        <v>9</v>
      </c>
      <c r="F1087" t="s">
        <v>354</v>
      </c>
      <c r="G1087" t="s">
        <v>11</v>
      </c>
      <c r="H1087" s="135" t="s">
        <v>1579</v>
      </c>
      <c r="I1087" t="s">
        <v>1454</v>
      </c>
      <c r="J1087" s="20">
        <v>40</v>
      </c>
      <c r="K1087" s="20" t="s">
        <v>3</v>
      </c>
      <c r="L1087" t="s">
        <v>1464</v>
      </c>
      <c r="M1087" s="20">
        <v>12.2</v>
      </c>
      <c r="N1087" s="20">
        <v>8.8000000000000007</v>
      </c>
      <c r="AE1087">
        <f t="shared" si="16"/>
        <v>2001</v>
      </c>
    </row>
    <row r="1088" spans="1:31" x14ac:dyDescent="0.25">
      <c r="A1088" s="7">
        <v>1085</v>
      </c>
      <c r="B1088" s="8">
        <v>37157</v>
      </c>
      <c r="C1088" t="s">
        <v>3</v>
      </c>
      <c r="D1088" t="s">
        <v>292</v>
      </c>
      <c r="E1088" t="s">
        <v>9</v>
      </c>
      <c r="F1088" t="s">
        <v>351</v>
      </c>
      <c r="G1088" t="s">
        <v>17</v>
      </c>
      <c r="H1088" s="135" t="s">
        <v>1500</v>
      </c>
      <c r="I1088" t="s">
        <v>1454</v>
      </c>
      <c r="J1088" s="20">
        <v>39</v>
      </c>
      <c r="K1088" s="20" t="s">
        <v>3</v>
      </c>
      <c r="L1088" t="s">
        <v>1464</v>
      </c>
      <c r="M1088" s="20">
        <v>11.92</v>
      </c>
      <c r="N1088" s="20">
        <v>8.58</v>
      </c>
      <c r="AE1088">
        <f t="shared" si="16"/>
        <v>2001</v>
      </c>
    </row>
    <row r="1089" spans="1:31" x14ac:dyDescent="0.25">
      <c r="A1089" s="7">
        <v>1086</v>
      </c>
      <c r="B1089" s="8">
        <v>37157</v>
      </c>
      <c r="C1089" t="s">
        <v>3</v>
      </c>
      <c r="D1089" t="s">
        <v>289</v>
      </c>
      <c r="E1089" t="s">
        <v>9</v>
      </c>
      <c r="F1089" t="s">
        <v>336</v>
      </c>
      <c r="G1089" t="s">
        <v>14</v>
      </c>
      <c r="H1089" s="135" t="s">
        <v>1532</v>
      </c>
      <c r="I1089" t="s">
        <v>1454</v>
      </c>
      <c r="J1089" s="20">
        <v>19</v>
      </c>
      <c r="K1089" s="20" t="s">
        <v>3</v>
      </c>
      <c r="L1089" t="s">
        <v>1464</v>
      </c>
      <c r="M1089" s="20">
        <v>6.32</v>
      </c>
      <c r="N1089" s="20">
        <v>4.18</v>
      </c>
      <c r="AE1089">
        <f t="shared" si="16"/>
        <v>2001</v>
      </c>
    </row>
    <row r="1090" spans="1:31" x14ac:dyDescent="0.25">
      <c r="A1090" s="7">
        <v>1087</v>
      </c>
      <c r="B1090" s="8">
        <v>37157</v>
      </c>
      <c r="C1090" t="s">
        <v>3</v>
      </c>
      <c r="D1090" t="s">
        <v>244</v>
      </c>
      <c r="E1090" t="s">
        <v>9</v>
      </c>
      <c r="F1090" t="s">
        <v>336</v>
      </c>
      <c r="G1090" t="s">
        <v>14</v>
      </c>
      <c r="H1090" s="135" t="s">
        <v>1491</v>
      </c>
      <c r="I1090" t="s">
        <v>1454</v>
      </c>
      <c r="J1090" s="20">
        <v>24</v>
      </c>
      <c r="K1090" s="20" t="s">
        <v>3</v>
      </c>
      <c r="L1090" t="s">
        <v>1464</v>
      </c>
      <c r="M1090" s="20">
        <v>7.72</v>
      </c>
      <c r="N1090" s="20">
        <v>5.28</v>
      </c>
      <c r="AE1090">
        <f t="shared" si="16"/>
        <v>2001</v>
      </c>
    </row>
    <row r="1091" spans="1:31" x14ac:dyDescent="0.25">
      <c r="A1091" s="7">
        <v>1088</v>
      </c>
      <c r="B1091" s="8">
        <v>37157</v>
      </c>
      <c r="C1091" t="s">
        <v>3</v>
      </c>
      <c r="D1091" t="s">
        <v>344</v>
      </c>
      <c r="E1091" t="s">
        <v>9</v>
      </c>
      <c r="F1091" t="s">
        <v>286</v>
      </c>
      <c r="G1091" t="s">
        <v>14</v>
      </c>
      <c r="H1091" s="135" t="s">
        <v>1567</v>
      </c>
      <c r="I1091" t="s">
        <v>1454</v>
      </c>
      <c r="J1091" s="20">
        <v>21</v>
      </c>
      <c r="K1091" s="20" t="s">
        <v>3</v>
      </c>
      <c r="L1091" t="s">
        <v>1464</v>
      </c>
      <c r="M1091" s="20">
        <v>6.88</v>
      </c>
      <c r="N1091" s="20">
        <v>4.62</v>
      </c>
      <c r="AE1091">
        <f t="shared" si="16"/>
        <v>2001</v>
      </c>
    </row>
    <row r="1092" spans="1:31" x14ac:dyDescent="0.25">
      <c r="A1092" s="7">
        <v>1089</v>
      </c>
      <c r="B1092" s="8">
        <v>37157</v>
      </c>
      <c r="C1092" t="s">
        <v>3</v>
      </c>
      <c r="D1092" t="s">
        <v>344</v>
      </c>
      <c r="E1092" t="s">
        <v>9</v>
      </c>
      <c r="F1092" t="s">
        <v>345</v>
      </c>
      <c r="G1092" t="s">
        <v>24</v>
      </c>
      <c r="H1092" s="135" t="s">
        <v>1497</v>
      </c>
      <c r="I1092" t="s">
        <v>1454</v>
      </c>
      <c r="J1092" s="20">
        <v>45</v>
      </c>
      <c r="K1092" s="20" t="s">
        <v>3</v>
      </c>
      <c r="L1092" t="s">
        <v>1464</v>
      </c>
      <c r="M1092" s="20">
        <v>13.6</v>
      </c>
      <c r="N1092" s="20">
        <v>9.9</v>
      </c>
      <c r="AE1092">
        <f t="shared" ref="AE1092:AE1155" si="17">YEAR(B1092)</f>
        <v>2001</v>
      </c>
    </row>
    <row r="1093" spans="1:31" x14ac:dyDescent="0.25">
      <c r="A1093" s="7">
        <v>1090</v>
      </c>
      <c r="B1093" s="8">
        <v>37158</v>
      </c>
      <c r="C1093" t="s">
        <v>3</v>
      </c>
      <c r="D1093" t="s">
        <v>333</v>
      </c>
      <c r="E1093" t="s">
        <v>9</v>
      </c>
      <c r="F1093" t="s">
        <v>149</v>
      </c>
      <c r="G1093" t="s">
        <v>14</v>
      </c>
      <c r="H1093" s="135" t="s">
        <v>1491</v>
      </c>
      <c r="I1093" t="s">
        <v>1455</v>
      </c>
      <c r="J1093" s="20">
        <v>13</v>
      </c>
      <c r="K1093" s="20" t="s">
        <v>3</v>
      </c>
      <c r="L1093" t="s">
        <v>1463</v>
      </c>
      <c r="M1093" s="20">
        <v>2.19</v>
      </c>
      <c r="N1093" s="20">
        <v>1.56</v>
      </c>
      <c r="AE1093">
        <f t="shared" si="17"/>
        <v>2001</v>
      </c>
    </row>
    <row r="1094" spans="1:31" x14ac:dyDescent="0.25">
      <c r="A1094" s="7">
        <v>1091</v>
      </c>
      <c r="B1094" s="8">
        <v>37158</v>
      </c>
      <c r="C1094" t="s">
        <v>3</v>
      </c>
      <c r="D1094" t="s">
        <v>245</v>
      </c>
      <c r="E1094" t="s">
        <v>9</v>
      </c>
      <c r="F1094" t="s">
        <v>54</v>
      </c>
      <c r="G1094" t="s">
        <v>14</v>
      </c>
      <c r="H1094" s="135" t="s">
        <v>1516</v>
      </c>
      <c r="I1094" t="s">
        <v>1455</v>
      </c>
      <c r="J1094" s="20">
        <v>12</v>
      </c>
      <c r="K1094" s="20" t="s">
        <v>9</v>
      </c>
      <c r="L1094" t="s">
        <v>1464</v>
      </c>
      <c r="M1094" s="20">
        <v>1.32</v>
      </c>
      <c r="N1094" s="20">
        <v>2.1799999999999997</v>
      </c>
      <c r="AE1094">
        <f t="shared" si="17"/>
        <v>2001</v>
      </c>
    </row>
    <row r="1095" spans="1:31" x14ac:dyDescent="0.25">
      <c r="A1095" s="7">
        <v>1092</v>
      </c>
      <c r="B1095" s="8">
        <v>37158</v>
      </c>
      <c r="C1095" t="s">
        <v>3</v>
      </c>
      <c r="D1095" t="s">
        <v>64</v>
      </c>
      <c r="E1095" t="s">
        <v>9</v>
      </c>
      <c r="F1095" t="s">
        <v>178</v>
      </c>
      <c r="G1095" t="s">
        <v>24</v>
      </c>
      <c r="H1095" s="135" t="s">
        <v>1493</v>
      </c>
      <c r="I1095" t="s">
        <v>1454</v>
      </c>
      <c r="J1095" s="20">
        <v>38</v>
      </c>
      <c r="K1095" s="20" t="s">
        <v>9</v>
      </c>
      <c r="L1095" t="s">
        <v>1464</v>
      </c>
      <c r="M1095" s="20">
        <v>8.36</v>
      </c>
      <c r="N1095" s="20">
        <v>11.64</v>
      </c>
      <c r="AE1095">
        <f t="shared" si="17"/>
        <v>2001</v>
      </c>
    </row>
    <row r="1096" spans="1:31" x14ac:dyDescent="0.25">
      <c r="A1096" s="7">
        <v>1093</v>
      </c>
      <c r="B1096" s="8">
        <v>37158</v>
      </c>
      <c r="C1096" t="s">
        <v>3</v>
      </c>
      <c r="D1096" t="s">
        <v>178</v>
      </c>
      <c r="E1096" t="s">
        <v>9</v>
      </c>
      <c r="F1096" t="s">
        <v>64</v>
      </c>
      <c r="G1096" t="s">
        <v>24</v>
      </c>
      <c r="H1096" s="135" t="s">
        <v>1493</v>
      </c>
      <c r="I1096" t="s">
        <v>1454</v>
      </c>
      <c r="J1096" s="20">
        <v>38</v>
      </c>
      <c r="K1096" s="20" t="s">
        <v>9</v>
      </c>
      <c r="L1096" t="s">
        <v>1464</v>
      </c>
      <c r="M1096" s="20">
        <v>8.36</v>
      </c>
      <c r="N1096" s="20">
        <v>11.64</v>
      </c>
      <c r="AE1096">
        <f t="shared" si="17"/>
        <v>2001</v>
      </c>
    </row>
    <row r="1097" spans="1:31" x14ac:dyDescent="0.25">
      <c r="A1097" s="7">
        <v>1094</v>
      </c>
      <c r="B1097" s="8">
        <v>37160</v>
      </c>
      <c r="C1097" t="s">
        <v>3</v>
      </c>
      <c r="D1097" t="s">
        <v>152</v>
      </c>
      <c r="E1097" t="s">
        <v>9</v>
      </c>
      <c r="F1097" t="s">
        <v>214</v>
      </c>
      <c r="G1097" t="s">
        <v>14</v>
      </c>
      <c r="H1097" s="135" t="s">
        <v>1554</v>
      </c>
      <c r="I1097" t="s">
        <v>1454</v>
      </c>
      <c r="J1097" s="20">
        <v>51</v>
      </c>
      <c r="K1097" s="20" t="s">
        <v>9</v>
      </c>
      <c r="L1097" t="s">
        <v>1463</v>
      </c>
      <c r="M1097" s="20">
        <v>12.24</v>
      </c>
      <c r="N1097" s="20">
        <v>14.26</v>
      </c>
      <c r="AE1097">
        <f t="shared" si="17"/>
        <v>2001</v>
      </c>
    </row>
    <row r="1098" spans="1:31" x14ac:dyDescent="0.25">
      <c r="A1098" s="7">
        <v>1095</v>
      </c>
      <c r="B1098" s="8">
        <v>37160</v>
      </c>
      <c r="C1098" t="s">
        <v>3</v>
      </c>
      <c r="D1098" t="s">
        <v>72</v>
      </c>
      <c r="E1098" t="s">
        <v>9</v>
      </c>
      <c r="F1098" t="s">
        <v>58</v>
      </c>
      <c r="G1098" t="s">
        <v>17</v>
      </c>
      <c r="H1098" s="135" t="s">
        <v>1502</v>
      </c>
      <c r="I1098" t="s">
        <v>1454</v>
      </c>
      <c r="J1098" s="20">
        <v>40</v>
      </c>
      <c r="K1098" s="20" t="s">
        <v>9</v>
      </c>
      <c r="L1098" t="s">
        <v>1464</v>
      </c>
      <c r="M1098" s="20">
        <v>8.8000000000000007</v>
      </c>
      <c r="N1098" s="20">
        <v>12.2</v>
      </c>
      <c r="AE1098">
        <f t="shared" si="17"/>
        <v>2001</v>
      </c>
    </row>
    <row r="1099" spans="1:31" x14ac:dyDescent="0.25">
      <c r="A1099" s="7">
        <v>1096</v>
      </c>
      <c r="B1099" s="8">
        <v>37160</v>
      </c>
      <c r="C1099" t="s">
        <v>3</v>
      </c>
      <c r="D1099" t="s">
        <v>341</v>
      </c>
      <c r="E1099" t="s">
        <v>9</v>
      </c>
      <c r="F1099" t="s">
        <v>347</v>
      </c>
      <c r="G1099" t="s">
        <v>65</v>
      </c>
      <c r="H1099" s="135" t="s">
        <v>1519</v>
      </c>
      <c r="I1099" t="s">
        <v>1454</v>
      </c>
      <c r="J1099" s="20">
        <v>42</v>
      </c>
      <c r="K1099" s="20" t="s">
        <v>9</v>
      </c>
      <c r="L1099" t="s">
        <v>1464</v>
      </c>
      <c r="M1099" s="20">
        <v>9.24</v>
      </c>
      <c r="N1099" s="20">
        <v>12.76</v>
      </c>
      <c r="AE1099">
        <f t="shared" si="17"/>
        <v>2001</v>
      </c>
    </row>
    <row r="1100" spans="1:31" x14ac:dyDescent="0.25">
      <c r="A1100" s="7">
        <v>1097</v>
      </c>
      <c r="B1100" s="8">
        <v>37160</v>
      </c>
      <c r="C1100" t="s">
        <v>3</v>
      </c>
      <c r="D1100" t="s">
        <v>54</v>
      </c>
      <c r="E1100" t="s">
        <v>9</v>
      </c>
      <c r="F1100" t="s">
        <v>55</v>
      </c>
      <c r="G1100" t="s">
        <v>65</v>
      </c>
      <c r="H1100" s="135" t="s">
        <v>1539</v>
      </c>
      <c r="I1100" t="s">
        <v>1455</v>
      </c>
      <c r="J1100" s="20">
        <v>8</v>
      </c>
      <c r="K1100" s="20" t="s">
        <v>3</v>
      </c>
      <c r="L1100" t="s">
        <v>1464</v>
      </c>
      <c r="M1100" s="20">
        <v>1.62</v>
      </c>
      <c r="N1100" s="20">
        <v>0.88</v>
      </c>
      <c r="AE1100">
        <f t="shared" si="17"/>
        <v>2001</v>
      </c>
    </row>
    <row r="1101" spans="1:31" x14ac:dyDescent="0.25">
      <c r="A1101" s="7">
        <v>1098</v>
      </c>
      <c r="B1101" s="8">
        <v>37160</v>
      </c>
      <c r="C1101" t="s">
        <v>3</v>
      </c>
      <c r="D1101" t="s">
        <v>279</v>
      </c>
      <c r="E1101" t="s">
        <v>9</v>
      </c>
      <c r="F1101" t="s">
        <v>47</v>
      </c>
      <c r="G1101" t="s">
        <v>14</v>
      </c>
      <c r="H1101" s="135" t="s">
        <v>1496</v>
      </c>
      <c r="I1101" t="s">
        <v>1455</v>
      </c>
      <c r="J1101" s="20">
        <v>19</v>
      </c>
      <c r="K1101" s="20" t="s">
        <v>3</v>
      </c>
      <c r="L1101" t="s">
        <v>1464</v>
      </c>
      <c r="M1101" s="20">
        <v>3.16</v>
      </c>
      <c r="N1101" s="20">
        <v>2.09</v>
      </c>
      <c r="AE1101">
        <f t="shared" si="17"/>
        <v>2001</v>
      </c>
    </row>
    <row r="1102" spans="1:31" x14ac:dyDescent="0.25">
      <c r="A1102" s="7">
        <v>1099</v>
      </c>
      <c r="B1102" s="8">
        <v>37160</v>
      </c>
      <c r="C1102" t="s">
        <v>3</v>
      </c>
      <c r="D1102" t="s">
        <v>47</v>
      </c>
      <c r="E1102" t="s">
        <v>9</v>
      </c>
      <c r="F1102" t="s">
        <v>108</v>
      </c>
      <c r="G1102" t="s">
        <v>17</v>
      </c>
      <c r="H1102" s="135" t="s">
        <v>1496</v>
      </c>
      <c r="I1102" t="s">
        <v>1454</v>
      </c>
      <c r="J1102" s="20">
        <v>29</v>
      </c>
      <c r="K1102" s="20" t="s">
        <v>3</v>
      </c>
      <c r="L1102" t="s">
        <v>1464</v>
      </c>
      <c r="M1102" s="20">
        <v>9.1199999999999992</v>
      </c>
      <c r="N1102" s="20">
        <v>6.38</v>
      </c>
      <c r="AE1102">
        <f t="shared" si="17"/>
        <v>2001</v>
      </c>
    </row>
    <row r="1103" spans="1:31" x14ac:dyDescent="0.25">
      <c r="A1103" s="7">
        <v>1100</v>
      </c>
      <c r="B1103" s="8">
        <v>37160</v>
      </c>
      <c r="C1103" t="s">
        <v>3</v>
      </c>
      <c r="D1103" t="s">
        <v>115</v>
      </c>
      <c r="E1103" t="s">
        <v>9</v>
      </c>
      <c r="F1103" t="s">
        <v>207</v>
      </c>
      <c r="G1103" t="s">
        <v>65</v>
      </c>
      <c r="H1103" s="135" t="s">
        <v>1496</v>
      </c>
      <c r="I1103" t="s">
        <v>1455</v>
      </c>
      <c r="J1103" s="20">
        <v>8</v>
      </c>
      <c r="K1103" s="20" t="s">
        <v>9</v>
      </c>
      <c r="L1103" t="s">
        <v>1464</v>
      </c>
      <c r="M1103" s="20">
        <v>0.88</v>
      </c>
      <c r="N1103" s="20">
        <v>1.62</v>
      </c>
      <c r="AE1103">
        <f t="shared" si="17"/>
        <v>2001</v>
      </c>
    </row>
    <row r="1104" spans="1:31" x14ac:dyDescent="0.25">
      <c r="A1104" s="7">
        <v>1101</v>
      </c>
      <c r="B1104" s="8">
        <v>37160</v>
      </c>
      <c r="C1104" t="s">
        <v>3</v>
      </c>
      <c r="D1104" t="s">
        <v>277</v>
      </c>
      <c r="E1104" t="s">
        <v>9</v>
      </c>
      <c r="F1104" t="s">
        <v>58</v>
      </c>
      <c r="G1104" t="s">
        <v>24</v>
      </c>
      <c r="H1104" s="135" t="s">
        <v>1497</v>
      </c>
      <c r="I1104" t="s">
        <v>1454</v>
      </c>
      <c r="J1104" s="20">
        <v>45</v>
      </c>
      <c r="K1104" s="20" t="s">
        <v>1465</v>
      </c>
      <c r="L1104" t="s">
        <v>1466</v>
      </c>
      <c r="M1104" s="20">
        <v>11.25</v>
      </c>
      <c r="N1104" s="20">
        <v>11.25</v>
      </c>
      <c r="AE1104">
        <f t="shared" si="17"/>
        <v>2001</v>
      </c>
    </row>
    <row r="1105" spans="1:31" x14ac:dyDescent="0.25">
      <c r="A1105" s="7">
        <v>1102</v>
      </c>
      <c r="B1105" s="8">
        <v>37160</v>
      </c>
      <c r="C1105" t="s">
        <v>3</v>
      </c>
      <c r="D1105" t="s">
        <v>187</v>
      </c>
      <c r="E1105" t="s">
        <v>9</v>
      </c>
      <c r="F1105" t="s">
        <v>248</v>
      </c>
      <c r="G1105" t="s">
        <v>24</v>
      </c>
      <c r="H1105" s="136" t="s">
        <v>1496</v>
      </c>
      <c r="I1105" t="s">
        <v>1454</v>
      </c>
      <c r="J1105" s="20">
        <v>75</v>
      </c>
      <c r="K1105" s="20" t="s">
        <v>3</v>
      </c>
      <c r="L1105" t="s">
        <v>1464</v>
      </c>
      <c r="M1105" s="20">
        <v>22</v>
      </c>
      <c r="N1105" s="20">
        <v>16.5</v>
      </c>
      <c r="AE1105">
        <f t="shared" si="17"/>
        <v>2001</v>
      </c>
    </row>
    <row r="1106" spans="1:31" x14ac:dyDescent="0.25">
      <c r="A1106" s="7">
        <v>1103</v>
      </c>
      <c r="B1106" s="8">
        <v>37162</v>
      </c>
      <c r="C1106" t="s">
        <v>3</v>
      </c>
      <c r="D1106" t="s">
        <v>146</v>
      </c>
      <c r="E1106" t="s">
        <v>9</v>
      </c>
      <c r="F1106" t="s">
        <v>305</v>
      </c>
      <c r="G1106" t="s">
        <v>14</v>
      </c>
      <c r="H1106" s="135" t="s">
        <v>1501</v>
      </c>
      <c r="I1106" t="s">
        <v>1455</v>
      </c>
      <c r="J1106" s="20">
        <v>35</v>
      </c>
      <c r="K1106" s="20" t="s">
        <v>3</v>
      </c>
      <c r="L1106" t="s">
        <v>1464</v>
      </c>
      <c r="M1106" s="20">
        <v>5.4</v>
      </c>
      <c r="N1106" s="20">
        <v>3.85</v>
      </c>
      <c r="AE1106">
        <f t="shared" si="17"/>
        <v>2001</v>
      </c>
    </row>
    <row r="1107" spans="1:31" x14ac:dyDescent="0.25">
      <c r="A1107" s="7">
        <v>1104</v>
      </c>
      <c r="B1107" s="8">
        <v>37162</v>
      </c>
      <c r="C1107" t="s">
        <v>3</v>
      </c>
      <c r="D1107" t="s">
        <v>178</v>
      </c>
      <c r="E1107" t="s">
        <v>9</v>
      </c>
      <c r="F1107" t="s">
        <v>26</v>
      </c>
      <c r="G1107" t="s">
        <v>65</v>
      </c>
      <c r="H1107" s="135" t="s">
        <v>1511</v>
      </c>
      <c r="I1107" t="s">
        <v>1454</v>
      </c>
      <c r="J1107" s="20">
        <v>18</v>
      </c>
      <c r="K1107" s="20" t="s">
        <v>9</v>
      </c>
      <c r="L1107" t="s">
        <v>1464</v>
      </c>
      <c r="M1107" s="20">
        <v>3.96</v>
      </c>
      <c r="N1107" s="20">
        <v>6.04</v>
      </c>
      <c r="AE1107">
        <f t="shared" si="17"/>
        <v>2001</v>
      </c>
    </row>
    <row r="1108" spans="1:31" x14ac:dyDescent="0.25">
      <c r="A1108" s="7">
        <v>1105</v>
      </c>
      <c r="B1108" s="8">
        <v>37162</v>
      </c>
      <c r="C1108" t="s">
        <v>3</v>
      </c>
      <c r="D1108" t="s">
        <v>350</v>
      </c>
      <c r="E1108" t="s">
        <v>9</v>
      </c>
      <c r="F1108" t="s">
        <v>108</v>
      </c>
      <c r="G1108" t="s">
        <v>65</v>
      </c>
      <c r="H1108" s="135" t="s">
        <v>1519</v>
      </c>
      <c r="I1108" t="s">
        <v>1454</v>
      </c>
      <c r="J1108" s="20">
        <v>48</v>
      </c>
      <c r="K1108" s="20" t="s">
        <v>9</v>
      </c>
      <c r="L1108" t="s">
        <v>1464</v>
      </c>
      <c r="M1108" s="20">
        <v>10.56</v>
      </c>
      <c r="N1108" s="20">
        <v>14.44</v>
      </c>
      <c r="AE1108">
        <f t="shared" si="17"/>
        <v>2001</v>
      </c>
    </row>
    <row r="1109" spans="1:31" x14ac:dyDescent="0.25">
      <c r="A1109" s="7">
        <v>1106</v>
      </c>
      <c r="B1109" s="8">
        <v>37162</v>
      </c>
      <c r="C1109" t="s">
        <v>3</v>
      </c>
      <c r="D1109" t="s">
        <v>163</v>
      </c>
      <c r="E1109" t="s">
        <v>9</v>
      </c>
      <c r="F1109" t="s">
        <v>221</v>
      </c>
      <c r="G1109" t="s">
        <v>65</v>
      </c>
      <c r="H1109" s="135" t="s">
        <v>1519</v>
      </c>
      <c r="I1109" t="s">
        <v>1454</v>
      </c>
      <c r="J1109" s="20">
        <v>20</v>
      </c>
      <c r="K1109" s="20" t="s">
        <v>9</v>
      </c>
      <c r="L1109" t="s">
        <v>1464</v>
      </c>
      <c r="M1109" s="20">
        <v>4.4000000000000004</v>
      </c>
      <c r="N1109" s="20">
        <v>6.6</v>
      </c>
      <c r="AE1109">
        <f t="shared" si="17"/>
        <v>2001</v>
      </c>
    </row>
    <row r="1110" spans="1:31" x14ac:dyDescent="0.25">
      <c r="A1110" s="7">
        <v>1107</v>
      </c>
      <c r="B1110" s="8">
        <v>37162</v>
      </c>
      <c r="C1110" t="s">
        <v>3</v>
      </c>
      <c r="D1110" t="s">
        <v>168</v>
      </c>
      <c r="E1110" t="s">
        <v>9</v>
      </c>
      <c r="F1110" t="s">
        <v>215</v>
      </c>
      <c r="G1110" t="s">
        <v>65</v>
      </c>
      <c r="H1110" s="135" t="s">
        <v>1535</v>
      </c>
      <c r="I1110" t="s">
        <v>1454</v>
      </c>
      <c r="J1110" s="20">
        <v>8</v>
      </c>
      <c r="K1110" s="20" t="s">
        <v>9</v>
      </c>
      <c r="L1110" t="s">
        <v>1463</v>
      </c>
      <c r="M1110" s="20">
        <v>1.92</v>
      </c>
      <c r="N1110" s="20">
        <v>3.08</v>
      </c>
      <c r="AE1110">
        <f t="shared" si="17"/>
        <v>2001</v>
      </c>
    </row>
    <row r="1111" spans="1:31" x14ac:dyDescent="0.25">
      <c r="A1111" s="7">
        <v>1108</v>
      </c>
      <c r="B1111" s="8">
        <v>37162</v>
      </c>
      <c r="C1111" t="s">
        <v>3</v>
      </c>
      <c r="D1111" t="s">
        <v>302</v>
      </c>
      <c r="E1111" t="s">
        <v>9</v>
      </c>
      <c r="F1111" t="s">
        <v>305</v>
      </c>
      <c r="G1111" t="s">
        <v>17</v>
      </c>
      <c r="H1111" s="135" t="s">
        <v>1496</v>
      </c>
      <c r="I1111" t="s">
        <v>1454</v>
      </c>
      <c r="J1111" s="20">
        <v>30</v>
      </c>
      <c r="K1111" s="20" t="s">
        <v>3</v>
      </c>
      <c r="L1111" t="s">
        <v>1464</v>
      </c>
      <c r="M1111" s="20">
        <v>9.4</v>
      </c>
      <c r="N1111" s="20">
        <v>6.6</v>
      </c>
      <c r="AE1111">
        <f t="shared" si="17"/>
        <v>2001</v>
      </c>
    </row>
    <row r="1112" spans="1:31" x14ac:dyDescent="0.25">
      <c r="A1112" s="7">
        <v>1109</v>
      </c>
      <c r="B1112" s="8">
        <v>37162</v>
      </c>
      <c r="C1112" t="s">
        <v>3</v>
      </c>
      <c r="D1112" t="s">
        <v>276</v>
      </c>
      <c r="E1112" t="s">
        <v>9</v>
      </c>
      <c r="F1112" t="s">
        <v>108</v>
      </c>
      <c r="G1112" t="s">
        <v>65</v>
      </c>
      <c r="H1112" s="135" t="s">
        <v>1496</v>
      </c>
      <c r="I1112" t="s">
        <v>1454</v>
      </c>
      <c r="J1112" s="20">
        <v>90</v>
      </c>
      <c r="K1112" s="20" t="s">
        <v>3</v>
      </c>
      <c r="L1112" t="s">
        <v>1464</v>
      </c>
      <c r="M1112" s="20">
        <v>26.2</v>
      </c>
      <c r="N1112" s="20">
        <v>19.8</v>
      </c>
      <c r="AE1112">
        <f t="shared" si="17"/>
        <v>2001</v>
      </c>
    </row>
    <row r="1113" spans="1:31" x14ac:dyDescent="0.25">
      <c r="A1113" s="7">
        <v>1110</v>
      </c>
      <c r="B1113" s="8">
        <v>37164</v>
      </c>
      <c r="C1113" t="s">
        <v>3</v>
      </c>
      <c r="D1113" t="s">
        <v>51</v>
      </c>
      <c r="E1113" t="s">
        <v>9</v>
      </c>
      <c r="F1113" t="s">
        <v>21</v>
      </c>
      <c r="G1113" t="s">
        <v>11</v>
      </c>
      <c r="H1113" s="135" t="s">
        <v>1505</v>
      </c>
      <c r="I1113" t="s">
        <v>1454</v>
      </c>
      <c r="J1113" s="20">
        <v>22</v>
      </c>
      <c r="K1113" s="20" t="s">
        <v>1465</v>
      </c>
      <c r="L1113" t="s">
        <v>1466</v>
      </c>
      <c r="M1113" s="20">
        <v>5.5</v>
      </c>
      <c r="N1113" s="20">
        <v>5.5</v>
      </c>
      <c r="AE1113">
        <f t="shared" si="17"/>
        <v>2001</v>
      </c>
    </row>
    <row r="1114" spans="1:31" x14ac:dyDescent="0.25">
      <c r="A1114" s="7">
        <v>1111</v>
      </c>
      <c r="B1114" s="8">
        <v>37164</v>
      </c>
      <c r="C1114" t="s">
        <v>3</v>
      </c>
      <c r="D1114" t="s">
        <v>163</v>
      </c>
      <c r="E1114" t="s">
        <v>9</v>
      </c>
      <c r="F1114" t="s">
        <v>21</v>
      </c>
      <c r="G1114" t="s">
        <v>11</v>
      </c>
      <c r="H1114" s="135" t="s">
        <v>1505</v>
      </c>
      <c r="I1114" t="s">
        <v>1454</v>
      </c>
      <c r="J1114" s="20">
        <v>18</v>
      </c>
      <c r="K1114" s="20" t="s">
        <v>3</v>
      </c>
      <c r="L1114" t="s">
        <v>1464</v>
      </c>
      <c r="M1114" s="20">
        <v>6.04</v>
      </c>
      <c r="N1114" s="20">
        <v>3.96</v>
      </c>
      <c r="AE1114">
        <f t="shared" si="17"/>
        <v>2001</v>
      </c>
    </row>
    <row r="1115" spans="1:31" x14ac:dyDescent="0.25">
      <c r="A1115" s="7">
        <v>1112</v>
      </c>
      <c r="B1115" s="8">
        <v>37164</v>
      </c>
      <c r="C1115" t="s">
        <v>3</v>
      </c>
      <c r="D1115" t="s">
        <v>151</v>
      </c>
      <c r="E1115" t="s">
        <v>9</v>
      </c>
      <c r="F1115" t="s">
        <v>357</v>
      </c>
      <c r="G1115" t="s">
        <v>14</v>
      </c>
      <c r="H1115" s="135" t="s">
        <v>1516</v>
      </c>
      <c r="I1115" t="s">
        <v>1454</v>
      </c>
      <c r="J1115" s="20">
        <v>12</v>
      </c>
      <c r="K1115" s="20" t="s">
        <v>3</v>
      </c>
      <c r="L1115" t="s">
        <v>1464</v>
      </c>
      <c r="M1115" s="20">
        <v>4.3599999999999994</v>
      </c>
      <c r="N1115" s="20">
        <v>2.64</v>
      </c>
      <c r="AE1115">
        <f t="shared" si="17"/>
        <v>2001</v>
      </c>
    </row>
    <row r="1116" spans="1:31" x14ac:dyDescent="0.25">
      <c r="A1116" s="7">
        <v>1113</v>
      </c>
      <c r="B1116" s="8">
        <v>37164</v>
      </c>
      <c r="C1116" t="s">
        <v>3</v>
      </c>
      <c r="D1116" t="s">
        <v>12</v>
      </c>
      <c r="E1116" t="s">
        <v>9</v>
      </c>
      <c r="F1116" t="s">
        <v>258</v>
      </c>
      <c r="G1116" t="s">
        <v>14</v>
      </c>
      <c r="H1116" s="135" t="s">
        <v>1516</v>
      </c>
      <c r="I1116" t="s">
        <v>1454</v>
      </c>
      <c r="J1116" s="20">
        <v>10</v>
      </c>
      <c r="K1116" s="20" t="s">
        <v>3</v>
      </c>
      <c r="L1116" t="s">
        <v>1464</v>
      </c>
      <c r="M1116" s="20">
        <v>3.8</v>
      </c>
      <c r="N1116" s="20">
        <v>2.2000000000000002</v>
      </c>
      <c r="AE1116">
        <f t="shared" si="17"/>
        <v>2001</v>
      </c>
    </row>
    <row r="1117" spans="1:31" x14ac:dyDescent="0.25">
      <c r="A1117" s="7">
        <v>1114</v>
      </c>
      <c r="B1117" s="8">
        <v>37164</v>
      </c>
      <c r="C1117" t="s">
        <v>3</v>
      </c>
      <c r="D1117" t="s">
        <v>25</v>
      </c>
      <c r="E1117" t="s">
        <v>9</v>
      </c>
      <c r="F1117" t="s">
        <v>118</v>
      </c>
      <c r="G1117" t="s">
        <v>17</v>
      </c>
      <c r="H1117" s="135" t="s">
        <v>1502</v>
      </c>
      <c r="I1117" t="s">
        <v>1454</v>
      </c>
      <c r="J1117" s="20">
        <v>78</v>
      </c>
      <c r="K1117" s="20" t="s">
        <v>3</v>
      </c>
      <c r="L1117" t="s">
        <v>1464</v>
      </c>
      <c r="M1117" s="20">
        <v>22.84</v>
      </c>
      <c r="N1117" s="20">
        <v>17.16</v>
      </c>
      <c r="AE1117">
        <f t="shared" si="17"/>
        <v>2001</v>
      </c>
    </row>
    <row r="1118" spans="1:31" x14ac:dyDescent="0.25">
      <c r="A1118" s="7">
        <v>1115</v>
      </c>
      <c r="B1118" s="8">
        <v>37164</v>
      </c>
      <c r="C1118" t="s">
        <v>3</v>
      </c>
      <c r="D1118" t="s">
        <v>341</v>
      </c>
      <c r="E1118" t="s">
        <v>9</v>
      </c>
      <c r="F1118" t="s">
        <v>258</v>
      </c>
      <c r="G1118" t="s">
        <v>65</v>
      </c>
      <c r="H1118" s="135" t="s">
        <v>1519</v>
      </c>
      <c r="I1118" t="s">
        <v>1454</v>
      </c>
      <c r="J1118" s="20">
        <v>56</v>
      </c>
      <c r="K1118" s="20" t="s">
        <v>1465</v>
      </c>
      <c r="L1118" t="s">
        <v>1466</v>
      </c>
      <c r="M1118" s="20">
        <v>14</v>
      </c>
      <c r="N1118" s="20">
        <v>14</v>
      </c>
      <c r="AE1118">
        <f t="shared" si="17"/>
        <v>2001</v>
      </c>
    </row>
    <row r="1119" spans="1:31" x14ac:dyDescent="0.25">
      <c r="A1119" s="7">
        <v>1116</v>
      </c>
      <c r="B1119" s="8">
        <v>37164</v>
      </c>
      <c r="C1119" t="s">
        <v>3</v>
      </c>
      <c r="D1119" t="s">
        <v>72</v>
      </c>
      <c r="E1119" t="s">
        <v>9</v>
      </c>
      <c r="F1119" t="s">
        <v>258</v>
      </c>
      <c r="G1119" t="s">
        <v>11</v>
      </c>
      <c r="H1119" s="135" t="s">
        <v>1496</v>
      </c>
      <c r="I1119" t="s">
        <v>1454</v>
      </c>
      <c r="J1119" s="20">
        <v>35</v>
      </c>
      <c r="K1119" s="20" t="s">
        <v>9</v>
      </c>
      <c r="L1119" t="s">
        <v>1464</v>
      </c>
      <c r="M1119" s="20">
        <v>7.7</v>
      </c>
      <c r="N1119" s="20">
        <v>10.8</v>
      </c>
      <c r="AE1119">
        <f t="shared" si="17"/>
        <v>2001</v>
      </c>
    </row>
    <row r="1120" spans="1:31" x14ac:dyDescent="0.25">
      <c r="A1120" s="7">
        <v>1117</v>
      </c>
      <c r="B1120" s="8">
        <v>37164</v>
      </c>
      <c r="C1120" t="s">
        <v>3</v>
      </c>
      <c r="D1120" t="s">
        <v>47</v>
      </c>
      <c r="E1120" t="s">
        <v>9</v>
      </c>
      <c r="F1120" t="s">
        <v>358</v>
      </c>
      <c r="G1120" t="s">
        <v>17</v>
      </c>
      <c r="H1120" s="135" t="s">
        <v>1496</v>
      </c>
      <c r="I1120" t="s">
        <v>1454</v>
      </c>
      <c r="J1120" s="20">
        <v>39</v>
      </c>
      <c r="K1120" s="20" t="s">
        <v>9</v>
      </c>
      <c r="L1120" t="s">
        <v>1464</v>
      </c>
      <c r="M1120" s="20">
        <v>8.58</v>
      </c>
      <c r="N1120" s="20">
        <v>11.92</v>
      </c>
      <c r="AE1120">
        <f t="shared" si="17"/>
        <v>2001</v>
      </c>
    </row>
    <row r="1121" spans="1:31" x14ac:dyDescent="0.25">
      <c r="A1121" s="7">
        <v>1118</v>
      </c>
      <c r="B1121" s="8">
        <v>37164</v>
      </c>
      <c r="C1121" t="s">
        <v>3</v>
      </c>
      <c r="D1121" t="s">
        <v>359</v>
      </c>
      <c r="E1121" t="s">
        <v>9</v>
      </c>
      <c r="F1121" t="s">
        <v>126</v>
      </c>
      <c r="G1121" t="s">
        <v>24</v>
      </c>
      <c r="H1121" s="135" t="s">
        <v>1555</v>
      </c>
      <c r="I1121" t="s">
        <v>1454</v>
      </c>
      <c r="J1121" s="20">
        <v>10</v>
      </c>
      <c r="K1121" s="20" t="s">
        <v>3</v>
      </c>
      <c r="L1121" t="s">
        <v>1464</v>
      </c>
      <c r="M1121" s="20">
        <v>3.8</v>
      </c>
      <c r="N1121" s="20">
        <v>2.2000000000000002</v>
      </c>
      <c r="AE1121">
        <f t="shared" si="17"/>
        <v>2001</v>
      </c>
    </row>
    <row r="1122" spans="1:31" x14ac:dyDescent="0.25">
      <c r="A1122" s="7">
        <v>1119</v>
      </c>
      <c r="B1122" s="8">
        <v>37164</v>
      </c>
      <c r="C1122" t="s">
        <v>3</v>
      </c>
      <c r="D1122" t="s">
        <v>344</v>
      </c>
      <c r="E1122" t="s">
        <v>9</v>
      </c>
      <c r="F1122" t="s">
        <v>347</v>
      </c>
      <c r="G1122" t="s">
        <v>24</v>
      </c>
      <c r="H1122" s="135" t="s">
        <v>1497</v>
      </c>
      <c r="I1122" t="s">
        <v>1454</v>
      </c>
      <c r="J1122" s="20">
        <v>35</v>
      </c>
      <c r="K1122" s="20" t="s">
        <v>3</v>
      </c>
      <c r="L1122" t="s">
        <v>1464</v>
      </c>
      <c r="M1122" s="20">
        <v>10.8</v>
      </c>
      <c r="N1122" s="20">
        <v>7.7</v>
      </c>
      <c r="AE1122">
        <f t="shared" si="17"/>
        <v>2001</v>
      </c>
    </row>
    <row r="1123" spans="1:31" x14ac:dyDescent="0.25">
      <c r="A1123" s="7">
        <v>1120</v>
      </c>
      <c r="B1123" s="8">
        <v>37164</v>
      </c>
      <c r="C1123" t="s">
        <v>3</v>
      </c>
      <c r="D1123" t="s">
        <v>12</v>
      </c>
      <c r="E1123" t="s">
        <v>9</v>
      </c>
      <c r="F1123" t="s">
        <v>266</v>
      </c>
      <c r="G1123" t="s">
        <v>24</v>
      </c>
      <c r="H1123" s="135" t="s">
        <v>1525</v>
      </c>
      <c r="I1123" t="s">
        <v>1454</v>
      </c>
      <c r="J1123" s="20">
        <v>45</v>
      </c>
      <c r="K1123" s="20" t="s">
        <v>3</v>
      </c>
      <c r="L1123" t="s">
        <v>1464</v>
      </c>
      <c r="M1123" s="20">
        <v>13.6</v>
      </c>
      <c r="N1123" s="20">
        <v>9.9</v>
      </c>
      <c r="AE1123">
        <f t="shared" si="17"/>
        <v>2001</v>
      </c>
    </row>
    <row r="1124" spans="1:31" x14ac:dyDescent="0.25">
      <c r="A1124" s="7">
        <v>1121</v>
      </c>
      <c r="B1124" s="8">
        <v>37164</v>
      </c>
      <c r="C1124" t="s">
        <v>3</v>
      </c>
      <c r="D1124" t="s">
        <v>55</v>
      </c>
      <c r="E1124" t="s">
        <v>9</v>
      </c>
      <c r="F1124" t="s">
        <v>26</v>
      </c>
      <c r="G1124" t="s">
        <v>24</v>
      </c>
      <c r="H1124" s="136" t="s">
        <v>1496</v>
      </c>
      <c r="I1124" t="s">
        <v>1455</v>
      </c>
      <c r="J1124" s="20">
        <v>20</v>
      </c>
      <c r="K1124" s="20" t="s">
        <v>3</v>
      </c>
      <c r="L1124" t="s">
        <v>1464</v>
      </c>
      <c r="M1124" s="20">
        <v>3.3</v>
      </c>
      <c r="N1124" s="20">
        <v>2.2000000000000002</v>
      </c>
      <c r="AE1124">
        <f t="shared" si="17"/>
        <v>2001</v>
      </c>
    </row>
    <row r="1125" spans="1:31" x14ac:dyDescent="0.25">
      <c r="A1125" s="7">
        <v>1122</v>
      </c>
      <c r="B1125" s="8">
        <v>37164</v>
      </c>
      <c r="C1125" t="s">
        <v>3</v>
      </c>
      <c r="D1125" t="s">
        <v>78</v>
      </c>
      <c r="E1125" t="s">
        <v>9</v>
      </c>
      <c r="F1125" t="s">
        <v>270</v>
      </c>
      <c r="G1125" t="s">
        <v>24</v>
      </c>
      <c r="H1125" s="136" t="s">
        <v>1496</v>
      </c>
      <c r="I1125" t="s">
        <v>1455</v>
      </c>
      <c r="J1125" s="20">
        <v>18</v>
      </c>
      <c r="K1125" s="20" t="s">
        <v>9</v>
      </c>
      <c r="L1125" t="s">
        <v>1464</v>
      </c>
      <c r="M1125" s="20">
        <v>1.98</v>
      </c>
      <c r="N1125" s="20">
        <v>3.02</v>
      </c>
      <c r="AE1125">
        <f t="shared" si="17"/>
        <v>2001</v>
      </c>
    </row>
    <row r="1126" spans="1:31" x14ac:dyDescent="0.25">
      <c r="A1126" s="7">
        <v>1123</v>
      </c>
      <c r="B1126" s="8">
        <v>37168</v>
      </c>
      <c r="C1126" t="s">
        <v>3</v>
      </c>
      <c r="D1126" t="s">
        <v>302</v>
      </c>
      <c r="E1126" t="s">
        <v>9</v>
      </c>
      <c r="F1126" t="s">
        <v>305</v>
      </c>
      <c r="G1126" t="s">
        <v>24</v>
      </c>
      <c r="H1126" s="135" t="s">
        <v>1493</v>
      </c>
      <c r="I1126" t="s">
        <v>1454</v>
      </c>
      <c r="J1126" s="20">
        <v>23</v>
      </c>
      <c r="K1126" s="20" t="s">
        <v>1465</v>
      </c>
      <c r="L1126" t="s">
        <v>1466</v>
      </c>
      <c r="M1126" s="20">
        <v>5.75</v>
      </c>
      <c r="N1126" s="20">
        <v>5.75</v>
      </c>
      <c r="AE1126">
        <f t="shared" si="17"/>
        <v>2001</v>
      </c>
    </row>
    <row r="1127" spans="1:31" x14ac:dyDescent="0.25">
      <c r="A1127" s="7">
        <v>1124</v>
      </c>
      <c r="B1127" s="8">
        <v>37168</v>
      </c>
      <c r="C1127" t="s">
        <v>3</v>
      </c>
      <c r="D1127" t="s">
        <v>70</v>
      </c>
      <c r="E1127" t="s">
        <v>9</v>
      </c>
      <c r="F1127" t="s">
        <v>37</v>
      </c>
      <c r="G1127" t="s">
        <v>17</v>
      </c>
      <c r="H1127" s="135" t="s">
        <v>1504</v>
      </c>
      <c r="I1127" t="s">
        <v>1455</v>
      </c>
      <c r="J1127" s="20">
        <v>21</v>
      </c>
      <c r="K1127" s="20" t="s">
        <v>1465</v>
      </c>
      <c r="L1127" t="s">
        <v>1466</v>
      </c>
      <c r="M1127" s="20">
        <v>2.625</v>
      </c>
      <c r="N1127" s="20">
        <v>2.625</v>
      </c>
      <c r="AE1127">
        <f t="shared" si="17"/>
        <v>2001</v>
      </c>
    </row>
    <row r="1128" spans="1:31" x14ac:dyDescent="0.25">
      <c r="A1128" s="7">
        <v>1125</v>
      </c>
      <c r="B1128" s="8">
        <v>37168</v>
      </c>
      <c r="C1128" t="s">
        <v>3</v>
      </c>
      <c r="D1128" t="s">
        <v>70</v>
      </c>
      <c r="E1128" t="s">
        <v>9</v>
      </c>
      <c r="F1128" t="s">
        <v>58</v>
      </c>
      <c r="G1128" t="s">
        <v>17</v>
      </c>
      <c r="H1128" s="135" t="s">
        <v>1504</v>
      </c>
      <c r="I1128" t="s">
        <v>1455</v>
      </c>
      <c r="J1128" s="20">
        <v>21</v>
      </c>
      <c r="K1128" s="20" t="s">
        <v>1465</v>
      </c>
      <c r="L1128" t="s">
        <v>1466</v>
      </c>
      <c r="M1128" s="20">
        <v>2.625</v>
      </c>
      <c r="N1128" s="20">
        <v>2.625</v>
      </c>
      <c r="AE1128">
        <f t="shared" si="17"/>
        <v>2001</v>
      </c>
    </row>
    <row r="1129" spans="1:31" x14ac:dyDescent="0.25">
      <c r="A1129" s="7">
        <v>1126</v>
      </c>
      <c r="B1129" s="8">
        <v>37168</v>
      </c>
      <c r="C1129" t="s">
        <v>3</v>
      </c>
      <c r="D1129" t="s">
        <v>70</v>
      </c>
      <c r="E1129" t="s">
        <v>9</v>
      </c>
      <c r="F1129" t="s">
        <v>81</v>
      </c>
      <c r="G1129" t="s">
        <v>17</v>
      </c>
      <c r="H1129" s="135" t="s">
        <v>1504</v>
      </c>
      <c r="I1129" t="s">
        <v>1455</v>
      </c>
      <c r="J1129" s="20">
        <v>21</v>
      </c>
      <c r="K1129" s="20" t="s">
        <v>9</v>
      </c>
      <c r="L1129" t="s">
        <v>1464</v>
      </c>
      <c r="M1129" s="20">
        <v>2.31</v>
      </c>
      <c r="N1129" s="20">
        <v>3.44</v>
      </c>
      <c r="AE1129">
        <f t="shared" si="17"/>
        <v>2001</v>
      </c>
    </row>
    <row r="1130" spans="1:31" x14ac:dyDescent="0.25">
      <c r="A1130" s="7">
        <v>1127</v>
      </c>
      <c r="B1130" s="8">
        <v>37168</v>
      </c>
      <c r="C1130" t="s">
        <v>3</v>
      </c>
      <c r="D1130" t="s">
        <v>350</v>
      </c>
      <c r="E1130" t="s">
        <v>9</v>
      </c>
      <c r="F1130" t="s">
        <v>34</v>
      </c>
      <c r="G1130" t="s">
        <v>11</v>
      </c>
      <c r="H1130" s="135" t="s">
        <v>1531</v>
      </c>
      <c r="I1130" t="s">
        <v>1455</v>
      </c>
      <c r="J1130" s="20">
        <v>12</v>
      </c>
      <c r="K1130" s="20" t="s">
        <v>3</v>
      </c>
      <c r="L1130" t="s">
        <v>1464</v>
      </c>
      <c r="M1130" s="20">
        <v>2.1799999999999997</v>
      </c>
      <c r="N1130" s="20">
        <v>1.32</v>
      </c>
      <c r="AE1130">
        <f t="shared" si="17"/>
        <v>2001</v>
      </c>
    </row>
    <row r="1131" spans="1:31" x14ac:dyDescent="0.25">
      <c r="A1131" s="7">
        <v>1128</v>
      </c>
      <c r="B1131" s="8">
        <v>37168</v>
      </c>
      <c r="C1131" t="s">
        <v>3</v>
      </c>
      <c r="D1131" t="s">
        <v>351</v>
      </c>
      <c r="E1131" t="s">
        <v>9</v>
      </c>
      <c r="F1131" t="s">
        <v>27</v>
      </c>
      <c r="G1131" t="s">
        <v>17</v>
      </c>
      <c r="H1131" s="135" t="s">
        <v>1573</v>
      </c>
      <c r="I1131" t="s">
        <v>1454</v>
      </c>
      <c r="J1131" s="20">
        <v>34</v>
      </c>
      <c r="K1131" s="20" t="s">
        <v>9</v>
      </c>
      <c r="L1131" t="s">
        <v>1464</v>
      </c>
      <c r="M1131" s="20">
        <v>7.48</v>
      </c>
      <c r="N1131" s="20">
        <v>10.52</v>
      </c>
      <c r="AE1131">
        <f t="shared" si="17"/>
        <v>2001</v>
      </c>
    </row>
    <row r="1132" spans="1:31" x14ac:dyDescent="0.25">
      <c r="A1132" s="7">
        <v>1129</v>
      </c>
      <c r="B1132" s="8">
        <v>37168</v>
      </c>
      <c r="C1132" t="s">
        <v>3</v>
      </c>
      <c r="D1132" t="s">
        <v>73</v>
      </c>
      <c r="E1132" t="s">
        <v>9</v>
      </c>
      <c r="F1132" t="s">
        <v>66</v>
      </c>
      <c r="G1132" t="s">
        <v>14</v>
      </c>
      <c r="H1132" s="135" t="s">
        <v>1522</v>
      </c>
      <c r="I1132" t="s">
        <v>1454</v>
      </c>
      <c r="J1132" s="20">
        <v>5</v>
      </c>
      <c r="K1132" s="20" t="s">
        <v>1465</v>
      </c>
      <c r="L1132" t="s">
        <v>1466</v>
      </c>
      <c r="M1132" s="20">
        <v>1.25</v>
      </c>
      <c r="N1132" s="20">
        <v>1.25</v>
      </c>
      <c r="AE1132">
        <f t="shared" si="17"/>
        <v>2001</v>
      </c>
    </row>
    <row r="1133" spans="1:31" x14ac:dyDescent="0.25">
      <c r="A1133" s="7">
        <v>1130</v>
      </c>
      <c r="B1133" s="8">
        <v>37168</v>
      </c>
      <c r="C1133" t="s">
        <v>3</v>
      </c>
      <c r="D1133" t="s">
        <v>359</v>
      </c>
      <c r="E1133" t="s">
        <v>9</v>
      </c>
      <c r="F1133" t="s">
        <v>336</v>
      </c>
      <c r="G1133" t="s">
        <v>14</v>
      </c>
      <c r="H1133" s="135" t="s">
        <v>1522</v>
      </c>
      <c r="I1133" t="s">
        <v>1454</v>
      </c>
      <c r="J1133" s="20">
        <v>12</v>
      </c>
      <c r="K1133" s="20" t="s">
        <v>3</v>
      </c>
      <c r="L1133" t="s">
        <v>1464</v>
      </c>
      <c r="M1133" s="20">
        <v>4.3599999999999994</v>
      </c>
      <c r="N1133" s="20">
        <v>2.64</v>
      </c>
      <c r="AE1133">
        <f t="shared" si="17"/>
        <v>2001</v>
      </c>
    </row>
    <row r="1134" spans="1:31" x14ac:dyDescent="0.25">
      <c r="A1134" s="7">
        <v>1131</v>
      </c>
      <c r="B1134" s="8">
        <v>37168</v>
      </c>
      <c r="C1134" t="s">
        <v>3</v>
      </c>
      <c r="D1134" t="s">
        <v>202</v>
      </c>
      <c r="E1134" t="s">
        <v>9</v>
      </c>
      <c r="F1134" t="s">
        <v>147</v>
      </c>
      <c r="G1134" t="s">
        <v>14</v>
      </c>
      <c r="H1134" s="135" t="s">
        <v>1507</v>
      </c>
      <c r="I1134" t="s">
        <v>1454</v>
      </c>
      <c r="J1134" s="20">
        <v>36</v>
      </c>
      <c r="K1134" s="20" t="s">
        <v>3</v>
      </c>
      <c r="L1134" t="s">
        <v>1464</v>
      </c>
      <c r="M1134" s="20">
        <v>11.08</v>
      </c>
      <c r="N1134" s="20">
        <v>7.92</v>
      </c>
      <c r="AE1134">
        <f t="shared" si="17"/>
        <v>2001</v>
      </c>
    </row>
    <row r="1135" spans="1:31" x14ac:dyDescent="0.25">
      <c r="A1135" s="7">
        <v>1132</v>
      </c>
      <c r="B1135" s="8">
        <v>37168</v>
      </c>
      <c r="C1135" t="s">
        <v>3</v>
      </c>
      <c r="D1135" t="s">
        <v>302</v>
      </c>
      <c r="E1135" t="s">
        <v>9</v>
      </c>
      <c r="F1135" t="s">
        <v>305</v>
      </c>
      <c r="G1135" t="s">
        <v>65</v>
      </c>
      <c r="H1135" s="135" t="s">
        <v>1511</v>
      </c>
      <c r="I1135" t="s">
        <v>1454</v>
      </c>
      <c r="J1135" s="20">
        <v>13</v>
      </c>
      <c r="K1135" s="20" t="s">
        <v>3</v>
      </c>
      <c r="L1135" t="s">
        <v>1464</v>
      </c>
      <c r="M1135" s="20">
        <v>4.6400000000000006</v>
      </c>
      <c r="N1135" s="20">
        <v>2.86</v>
      </c>
      <c r="AE1135">
        <f t="shared" si="17"/>
        <v>2001</v>
      </c>
    </row>
    <row r="1136" spans="1:31" x14ac:dyDescent="0.25">
      <c r="A1136" s="7">
        <v>1133</v>
      </c>
      <c r="B1136" s="8">
        <v>37168</v>
      </c>
      <c r="C1136" t="s">
        <v>3</v>
      </c>
      <c r="D1136" t="s">
        <v>302</v>
      </c>
      <c r="E1136" t="s">
        <v>9</v>
      </c>
      <c r="F1136" t="s">
        <v>305</v>
      </c>
      <c r="G1136" t="s">
        <v>11</v>
      </c>
      <c r="H1136" s="135" t="s">
        <v>1496</v>
      </c>
      <c r="I1136" t="s">
        <v>1454</v>
      </c>
      <c r="J1136" s="20">
        <v>32</v>
      </c>
      <c r="K1136" s="20" t="s">
        <v>9</v>
      </c>
      <c r="L1136" t="s">
        <v>1464</v>
      </c>
      <c r="M1136" s="20">
        <v>7.04</v>
      </c>
      <c r="N1136" s="20">
        <v>9.9600000000000009</v>
      </c>
      <c r="AE1136">
        <f t="shared" si="17"/>
        <v>2001</v>
      </c>
    </row>
    <row r="1137" spans="1:31" x14ac:dyDescent="0.25">
      <c r="A1137" s="7">
        <v>1134</v>
      </c>
      <c r="B1137" s="8">
        <v>37168</v>
      </c>
      <c r="C1137" t="s">
        <v>3</v>
      </c>
      <c r="D1137" t="s">
        <v>187</v>
      </c>
      <c r="E1137" t="s">
        <v>9</v>
      </c>
      <c r="F1137" t="s">
        <v>258</v>
      </c>
      <c r="G1137" t="s">
        <v>17</v>
      </c>
      <c r="H1137" s="135" t="s">
        <v>1496</v>
      </c>
      <c r="I1137" t="s">
        <v>1454</v>
      </c>
      <c r="J1137" s="20">
        <v>26</v>
      </c>
      <c r="K1137" s="20" t="s">
        <v>3</v>
      </c>
      <c r="L1137" t="s">
        <v>1464</v>
      </c>
      <c r="M1137" s="20">
        <v>8.2800000000000011</v>
      </c>
      <c r="N1137" s="20">
        <v>5.72</v>
      </c>
      <c r="AE1137">
        <f t="shared" si="17"/>
        <v>2001</v>
      </c>
    </row>
    <row r="1138" spans="1:31" x14ac:dyDescent="0.25">
      <c r="A1138" s="7">
        <v>1135</v>
      </c>
      <c r="B1138" s="8">
        <v>37168</v>
      </c>
      <c r="C1138" t="s">
        <v>3</v>
      </c>
      <c r="D1138" t="s">
        <v>47</v>
      </c>
      <c r="E1138" t="s">
        <v>9</v>
      </c>
      <c r="F1138" t="s">
        <v>66</v>
      </c>
      <c r="G1138" t="s">
        <v>17</v>
      </c>
      <c r="H1138" s="135" t="s">
        <v>1496</v>
      </c>
      <c r="I1138" t="s">
        <v>1454</v>
      </c>
      <c r="J1138" s="20">
        <v>12</v>
      </c>
      <c r="K1138" s="20" t="s">
        <v>3</v>
      </c>
      <c r="L1138" t="s">
        <v>1464</v>
      </c>
      <c r="M1138" s="20">
        <v>4.3599999999999994</v>
      </c>
      <c r="N1138" s="20">
        <v>2.64</v>
      </c>
      <c r="AE1138">
        <f t="shared" si="17"/>
        <v>2001</v>
      </c>
    </row>
    <row r="1139" spans="1:31" x14ac:dyDescent="0.25">
      <c r="A1139" s="7">
        <v>1136</v>
      </c>
      <c r="B1139" s="8">
        <v>37168</v>
      </c>
      <c r="C1139" t="s">
        <v>3</v>
      </c>
      <c r="D1139" t="s">
        <v>302</v>
      </c>
      <c r="E1139" t="s">
        <v>9</v>
      </c>
      <c r="F1139" t="s">
        <v>305</v>
      </c>
      <c r="G1139" t="s">
        <v>24</v>
      </c>
      <c r="H1139" s="136" t="s">
        <v>1496</v>
      </c>
      <c r="I1139" t="s">
        <v>1454</v>
      </c>
      <c r="J1139" s="20">
        <v>28</v>
      </c>
      <c r="K1139" s="20" t="s">
        <v>9</v>
      </c>
      <c r="L1139" t="s">
        <v>1464</v>
      </c>
      <c r="M1139" s="20">
        <v>6.16</v>
      </c>
      <c r="N1139" s="20">
        <v>8.84</v>
      </c>
      <c r="AE1139">
        <f t="shared" si="17"/>
        <v>2001</v>
      </c>
    </row>
    <row r="1140" spans="1:31" x14ac:dyDescent="0.25">
      <c r="A1140" s="7">
        <v>1137</v>
      </c>
      <c r="B1140" s="8">
        <v>37170</v>
      </c>
      <c r="C1140" t="s">
        <v>3</v>
      </c>
      <c r="D1140" t="s">
        <v>118</v>
      </c>
      <c r="E1140" t="s">
        <v>9</v>
      </c>
      <c r="F1140" t="s">
        <v>354</v>
      </c>
      <c r="G1140" t="s">
        <v>11</v>
      </c>
      <c r="H1140" s="135" t="s">
        <v>1509</v>
      </c>
      <c r="I1140" t="s">
        <v>1455</v>
      </c>
      <c r="J1140" s="20">
        <v>75</v>
      </c>
      <c r="K1140" s="20" t="s">
        <v>3</v>
      </c>
      <c r="L1140" t="s">
        <v>1464</v>
      </c>
      <c r="M1140" s="20">
        <v>11</v>
      </c>
      <c r="N1140" s="20">
        <v>8.25</v>
      </c>
      <c r="AE1140">
        <f t="shared" si="17"/>
        <v>2001</v>
      </c>
    </row>
    <row r="1141" spans="1:31" x14ac:dyDescent="0.25">
      <c r="A1141" s="7">
        <v>1138</v>
      </c>
      <c r="B1141" s="8">
        <v>37170</v>
      </c>
      <c r="C1141" t="s">
        <v>3</v>
      </c>
      <c r="D1141" t="s">
        <v>360</v>
      </c>
      <c r="E1141" t="s">
        <v>9</v>
      </c>
      <c r="F1141" t="s">
        <v>258</v>
      </c>
      <c r="G1141" t="s">
        <v>17</v>
      </c>
      <c r="H1141" s="135" t="s">
        <v>1500</v>
      </c>
      <c r="I1141" t="s">
        <v>1454</v>
      </c>
      <c r="J1141" s="20">
        <v>40</v>
      </c>
      <c r="K1141" s="20" t="s">
        <v>9</v>
      </c>
      <c r="L1141" t="s">
        <v>1464</v>
      </c>
      <c r="M1141" s="20">
        <v>8.8000000000000007</v>
      </c>
      <c r="N1141" s="20">
        <v>12.2</v>
      </c>
      <c r="AE1141">
        <f t="shared" si="17"/>
        <v>2001</v>
      </c>
    </row>
    <row r="1142" spans="1:31" x14ac:dyDescent="0.25">
      <c r="A1142" s="7">
        <v>1139</v>
      </c>
      <c r="B1142" s="8">
        <v>37170</v>
      </c>
      <c r="C1142" t="s">
        <v>3</v>
      </c>
      <c r="D1142" t="s">
        <v>245</v>
      </c>
      <c r="E1142" t="s">
        <v>9</v>
      </c>
      <c r="F1142" t="s">
        <v>12</v>
      </c>
      <c r="G1142" t="s">
        <v>14</v>
      </c>
      <c r="H1142" s="135" t="s">
        <v>1516</v>
      </c>
      <c r="I1142" t="s">
        <v>1454</v>
      </c>
      <c r="J1142" s="20">
        <v>12</v>
      </c>
      <c r="K1142" s="20" t="s">
        <v>3</v>
      </c>
      <c r="L1142" t="s">
        <v>1464</v>
      </c>
      <c r="M1142" s="20">
        <v>4.3599999999999994</v>
      </c>
      <c r="N1142" s="20">
        <v>2.64</v>
      </c>
      <c r="AE1142">
        <f t="shared" si="17"/>
        <v>2001</v>
      </c>
    </row>
    <row r="1143" spans="1:31" x14ac:dyDescent="0.25">
      <c r="A1143" s="7">
        <v>1140</v>
      </c>
      <c r="B1143" s="8">
        <v>37170</v>
      </c>
      <c r="C1143" t="s">
        <v>3</v>
      </c>
      <c r="D1143" t="s">
        <v>321</v>
      </c>
      <c r="E1143" t="s">
        <v>9</v>
      </c>
      <c r="F1143" t="s">
        <v>228</v>
      </c>
      <c r="G1143" t="s">
        <v>17</v>
      </c>
      <c r="H1143" s="135" t="s">
        <v>1502</v>
      </c>
      <c r="I1143" t="s">
        <v>1454</v>
      </c>
      <c r="J1143" s="20">
        <v>49</v>
      </c>
      <c r="K1143" s="20" t="s">
        <v>9</v>
      </c>
      <c r="L1143" t="s">
        <v>1464</v>
      </c>
      <c r="M1143" s="20">
        <v>10.78</v>
      </c>
      <c r="N1143" s="20">
        <v>14.72</v>
      </c>
      <c r="AE1143">
        <f t="shared" si="17"/>
        <v>2001</v>
      </c>
    </row>
    <row r="1144" spans="1:31" x14ac:dyDescent="0.25">
      <c r="A1144" s="7">
        <v>1141</v>
      </c>
      <c r="B1144" s="8">
        <v>37170</v>
      </c>
      <c r="C1144" t="s">
        <v>3</v>
      </c>
      <c r="D1144" t="s">
        <v>279</v>
      </c>
      <c r="E1144" t="s">
        <v>9</v>
      </c>
      <c r="F1144" t="s">
        <v>119</v>
      </c>
      <c r="G1144" t="s">
        <v>14</v>
      </c>
      <c r="H1144" s="135" t="s">
        <v>1507</v>
      </c>
      <c r="I1144" t="s">
        <v>1455</v>
      </c>
      <c r="J1144" s="20">
        <v>33</v>
      </c>
      <c r="K1144" s="20" t="s">
        <v>3</v>
      </c>
      <c r="L1144" t="s">
        <v>1464</v>
      </c>
      <c r="M1144" s="20">
        <v>5.12</v>
      </c>
      <c r="N1144" s="20">
        <v>3.63</v>
      </c>
      <c r="AE1144">
        <f t="shared" si="17"/>
        <v>2001</v>
      </c>
    </row>
    <row r="1145" spans="1:31" x14ac:dyDescent="0.25">
      <c r="A1145" s="7">
        <v>1142</v>
      </c>
      <c r="B1145" s="8">
        <v>37170</v>
      </c>
      <c r="C1145" t="s">
        <v>3</v>
      </c>
      <c r="D1145" t="s">
        <v>149</v>
      </c>
      <c r="E1145" t="s">
        <v>9</v>
      </c>
      <c r="F1145" t="s">
        <v>341</v>
      </c>
      <c r="G1145" t="s">
        <v>65</v>
      </c>
      <c r="H1145" s="135" t="s">
        <v>1519</v>
      </c>
      <c r="I1145" t="s">
        <v>1455</v>
      </c>
      <c r="J1145" s="20">
        <v>21</v>
      </c>
      <c r="K1145" s="20" t="s">
        <v>9</v>
      </c>
      <c r="L1145" t="s">
        <v>1463</v>
      </c>
      <c r="M1145" s="20">
        <v>2.52</v>
      </c>
      <c r="N1145" s="20">
        <v>3.23</v>
      </c>
      <c r="AE1145">
        <f t="shared" si="17"/>
        <v>2001</v>
      </c>
    </row>
    <row r="1146" spans="1:31" x14ac:dyDescent="0.25">
      <c r="A1146" s="7">
        <v>1143</v>
      </c>
      <c r="B1146" s="8">
        <v>37170</v>
      </c>
      <c r="C1146" t="s">
        <v>3</v>
      </c>
      <c r="D1146" t="s">
        <v>237</v>
      </c>
      <c r="E1146" t="s">
        <v>9</v>
      </c>
      <c r="F1146" t="s">
        <v>186</v>
      </c>
      <c r="G1146" t="s">
        <v>65</v>
      </c>
      <c r="H1146" s="135" t="s">
        <v>1562</v>
      </c>
      <c r="I1146" t="s">
        <v>1454</v>
      </c>
      <c r="J1146" s="20">
        <v>27</v>
      </c>
      <c r="K1146" s="20" t="s">
        <v>3</v>
      </c>
      <c r="L1146" t="s">
        <v>1464</v>
      </c>
      <c r="M1146" s="20">
        <v>8.56</v>
      </c>
      <c r="N1146" s="20">
        <v>5.9399999999999995</v>
      </c>
      <c r="AE1146">
        <f t="shared" si="17"/>
        <v>2001</v>
      </c>
    </row>
    <row r="1147" spans="1:31" x14ac:dyDescent="0.25">
      <c r="A1147" s="7">
        <v>1144</v>
      </c>
      <c r="B1147" s="8">
        <v>37170</v>
      </c>
      <c r="C1147" t="s">
        <v>3</v>
      </c>
      <c r="D1147" t="s">
        <v>86</v>
      </c>
      <c r="E1147" t="s">
        <v>9</v>
      </c>
      <c r="F1147" t="s">
        <v>207</v>
      </c>
      <c r="G1147" t="s">
        <v>11</v>
      </c>
      <c r="H1147" s="135" t="s">
        <v>1496</v>
      </c>
      <c r="I1147" t="s">
        <v>1455</v>
      </c>
      <c r="J1147" s="20">
        <v>75</v>
      </c>
      <c r="K1147" s="20" t="s">
        <v>9</v>
      </c>
      <c r="L1147" t="s">
        <v>1464</v>
      </c>
      <c r="M1147" s="20">
        <v>8.25</v>
      </c>
      <c r="N1147" s="20">
        <v>11</v>
      </c>
      <c r="AE1147">
        <f t="shared" si="17"/>
        <v>2001</v>
      </c>
    </row>
    <row r="1148" spans="1:31" x14ac:dyDescent="0.25">
      <c r="A1148" s="7">
        <v>1145</v>
      </c>
      <c r="B1148" s="8">
        <v>37170</v>
      </c>
      <c r="C1148" t="s">
        <v>3</v>
      </c>
      <c r="D1148" t="s">
        <v>115</v>
      </c>
      <c r="E1148" t="s">
        <v>9</v>
      </c>
      <c r="F1148" t="s">
        <v>207</v>
      </c>
      <c r="G1148" t="s">
        <v>17</v>
      </c>
      <c r="H1148" s="135" t="s">
        <v>1496</v>
      </c>
      <c r="I1148" t="s">
        <v>1455</v>
      </c>
      <c r="J1148" s="20">
        <v>22</v>
      </c>
      <c r="K1148" s="20" t="s">
        <v>9</v>
      </c>
      <c r="L1148" t="s">
        <v>1464</v>
      </c>
      <c r="M1148" s="20">
        <v>2.42</v>
      </c>
      <c r="N1148" s="20">
        <v>3.58</v>
      </c>
      <c r="AE1148">
        <f t="shared" si="17"/>
        <v>2001</v>
      </c>
    </row>
    <row r="1149" spans="1:31" x14ac:dyDescent="0.25">
      <c r="A1149" s="7">
        <v>1146</v>
      </c>
      <c r="B1149" s="8">
        <v>37170</v>
      </c>
      <c r="C1149" t="s">
        <v>3</v>
      </c>
      <c r="D1149" t="s">
        <v>229</v>
      </c>
      <c r="E1149" t="s">
        <v>9</v>
      </c>
      <c r="F1149" t="s">
        <v>84</v>
      </c>
      <c r="G1149" t="s">
        <v>24</v>
      </c>
      <c r="H1149" s="135" t="s">
        <v>1497</v>
      </c>
      <c r="I1149" t="s">
        <v>1454</v>
      </c>
      <c r="J1149" s="20">
        <v>35</v>
      </c>
      <c r="K1149" s="20" t="s">
        <v>3</v>
      </c>
      <c r="L1149" t="s">
        <v>1464</v>
      </c>
      <c r="M1149" s="20">
        <v>10.8</v>
      </c>
      <c r="N1149" s="20">
        <v>7.7</v>
      </c>
      <c r="AE1149">
        <f t="shared" si="17"/>
        <v>2001</v>
      </c>
    </row>
    <row r="1150" spans="1:31" x14ac:dyDescent="0.25">
      <c r="A1150" s="7">
        <v>1147</v>
      </c>
      <c r="B1150" s="8">
        <v>37172</v>
      </c>
      <c r="C1150" t="s">
        <v>3</v>
      </c>
      <c r="D1150" t="s">
        <v>70</v>
      </c>
      <c r="E1150" t="s">
        <v>9</v>
      </c>
      <c r="F1150" t="s">
        <v>290</v>
      </c>
      <c r="G1150" t="s">
        <v>17</v>
      </c>
      <c r="H1150" s="135" t="s">
        <v>1504</v>
      </c>
      <c r="I1150" t="s">
        <v>1455</v>
      </c>
      <c r="J1150" s="20">
        <v>21</v>
      </c>
      <c r="K1150" s="20" t="s">
        <v>3</v>
      </c>
      <c r="L1150" t="s">
        <v>1464</v>
      </c>
      <c r="M1150" s="20">
        <v>3.44</v>
      </c>
      <c r="N1150" s="20">
        <v>2.31</v>
      </c>
      <c r="AE1150">
        <f t="shared" si="17"/>
        <v>2001</v>
      </c>
    </row>
    <row r="1151" spans="1:31" x14ac:dyDescent="0.25">
      <c r="A1151" s="7">
        <v>1148</v>
      </c>
      <c r="B1151" s="8">
        <v>37172</v>
      </c>
      <c r="C1151" t="s">
        <v>3</v>
      </c>
      <c r="D1151" t="s">
        <v>178</v>
      </c>
      <c r="E1151" t="s">
        <v>9</v>
      </c>
      <c r="F1151" t="s">
        <v>26</v>
      </c>
      <c r="G1151" t="s">
        <v>65</v>
      </c>
      <c r="H1151" s="135" t="s">
        <v>1558</v>
      </c>
      <c r="I1151" t="s">
        <v>1454</v>
      </c>
      <c r="J1151" s="20">
        <v>18</v>
      </c>
      <c r="K1151" s="20" t="s">
        <v>9</v>
      </c>
      <c r="L1151" t="s">
        <v>1464</v>
      </c>
      <c r="M1151" s="20">
        <v>3.96</v>
      </c>
      <c r="N1151" s="20">
        <v>6.04</v>
      </c>
      <c r="AE1151">
        <f t="shared" si="17"/>
        <v>2001</v>
      </c>
    </row>
    <row r="1152" spans="1:31" x14ac:dyDescent="0.25">
      <c r="A1152" s="7">
        <v>1149</v>
      </c>
      <c r="B1152" s="8">
        <v>37172</v>
      </c>
      <c r="C1152" t="s">
        <v>3</v>
      </c>
      <c r="D1152" t="s">
        <v>260</v>
      </c>
      <c r="E1152" t="s">
        <v>9</v>
      </c>
      <c r="F1152" t="s">
        <v>344</v>
      </c>
      <c r="G1152" t="s">
        <v>24</v>
      </c>
      <c r="H1152" s="136" t="s">
        <v>1496</v>
      </c>
      <c r="I1152" t="s">
        <v>1455</v>
      </c>
      <c r="J1152" s="20">
        <v>55</v>
      </c>
      <c r="K1152" s="20" t="s">
        <v>9</v>
      </c>
      <c r="L1152" t="s">
        <v>1464</v>
      </c>
      <c r="M1152" s="20">
        <v>6.05</v>
      </c>
      <c r="N1152" s="20">
        <v>8.1999999999999993</v>
      </c>
      <c r="AE1152">
        <f t="shared" si="17"/>
        <v>2001</v>
      </c>
    </row>
    <row r="1153" spans="1:31" x14ac:dyDescent="0.25">
      <c r="A1153" s="7">
        <v>1150</v>
      </c>
      <c r="B1153" s="8">
        <v>37172</v>
      </c>
      <c r="C1153" t="s">
        <v>3</v>
      </c>
      <c r="D1153" t="s">
        <v>178</v>
      </c>
      <c r="E1153" t="s">
        <v>9</v>
      </c>
      <c r="F1153" t="s">
        <v>179</v>
      </c>
      <c r="G1153" t="s">
        <v>24</v>
      </c>
      <c r="H1153" s="136" t="s">
        <v>1496</v>
      </c>
      <c r="I1153" t="s">
        <v>1454</v>
      </c>
      <c r="J1153" s="20">
        <v>64</v>
      </c>
      <c r="K1153" s="20" t="s">
        <v>9</v>
      </c>
      <c r="L1153" t="s">
        <v>1464</v>
      </c>
      <c r="M1153" s="20">
        <v>14.08</v>
      </c>
      <c r="N1153" s="20">
        <v>18.920000000000002</v>
      </c>
      <c r="AE1153">
        <f t="shared" si="17"/>
        <v>2001</v>
      </c>
    </row>
    <row r="1154" spans="1:31" x14ac:dyDescent="0.25">
      <c r="A1154" s="7">
        <v>1151</v>
      </c>
      <c r="B1154" s="8">
        <v>37173</v>
      </c>
      <c r="C1154" t="s">
        <v>3</v>
      </c>
      <c r="D1154" t="s">
        <v>27</v>
      </c>
      <c r="E1154" t="s">
        <v>9</v>
      </c>
      <c r="F1154" t="s">
        <v>10</v>
      </c>
      <c r="G1154" t="s">
        <v>11</v>
      </c>
      <c r="H1154" s="135" t="s">
        <v>1515</v>
      </c>
      <c r="I1154" t="s">
        <v>1454</v>
      </c>
      <c r="J1154" s="20">
        <v>18</v>
      </c>
      <c r="K1154" s="20" t="s">
        <v>3</v>
      </c>
      <c r="L1154" t="s">
        <v>1464</v>
      </c>
      <c r="M1154" s="20">
        <v>6.04</v>
      </c>
      <c r="N1154" s="20">
        <v>3.96</v>
      </c>
      <c r="AE1154">
        <f t="shared" si="17"/>
        <v>2001</v>
      </c>
    </row>
    <row r="1155" spans="1:31" x14ac:dyDescent="0.25">
      <c r="A1155" s="7">
        <v>1152</v>
      </c>
      <c r="B1155" s="8">
        <v>37173</v>
      </c>
      <c r="C1155" t="s">
        <v>3</v>
      </c>
      <c r="D1155" t="s">
        <v>27</v>
      </c>
      <c r="E1155" t="s">
        <v>9</v>
      </c>
      <c r="F1155" t="s">
        <v>10</v>
      </c>
      <c r="G1155" t="s">
        <v>14</v>
      </c>
      <c r="H1155" s="135" t="s">
        <v>1516</v>
      </c>
      <c r="I1155" t="s">
        <v>1454</v>
      </c>
      <c r="J1155" s="20">
        <v>12</v>
      </c>
      <c r="K1155" s="20" t="s">
        <v>3</v>
      </c>
      <c r="L1155" t="s">
        <v>1464</v>
      </c>
      <c r="M1155" s="20">
        <v>4.3599999999999994</v>
      </c>
      <c r="N1155" s="20">
        <v>2.64</v>
      </c>
      <c r="AE1155">
        <f t="shared" si="17"/>
        <v>2001</v>
      </c>
    </row>
    <row r="1156" spans="1:31" x14ac:dyDescent="0.25">
      <c r="A1156" s="7">
        <v>1153</v>
      </c>
      <c r="B1156" s="8">
        <v>37173</v>
      </c>
      <c r="C1156" t="s">
        <v>3</v>
      </c>
      <c r="D1156" t="s">
        <v>341</v>
      </c>
      <c r="E1156" t="s">
        <v>9</v>
      </c>
      <c r="F1156" t="s">
        <v>354</v>
      </c>
      <c r="G1156" t="s">
        <v>65</v>
      </c>
      <c r="H1156" s="135" t="s">
        <v>1519</v>
      </c>
      <c r="I1156" t="s">
        <v>1454</v>
      </c>
      <c r="J1156" s="20">
        <v>36</v>
      </c>
      <c r="K1156" s="20" t="s">
        <v>3</v>
      </c>
      <c r="L1156" t="s">
        <v>1463</v>
      </c>
      <c r="M1156" s="20">
        <v>10.36</v>
      </c>
      <c r="N1156" s="20">
        <v>8.64</v>
      </c>
      <c r="AE1156">
        <f t="shared" ref="AE1156:AE1219" si="18">YEAR(B1156)</f>
        <v>2001</v>
      </c>
    </row>
    <row r="1157" spans="1:31" x14ac:dyDescent="0.25">
      <c r="A1157" s="7">
        <v>1154</v>
      </c>
      <c r="B1157" s="8">
        <v>37173</v>
      </c>
      <c r="C1157" t="s">
        <v>3</v>
      </c>
      <c r="D1157" t="s">
        <v>302</v>
      </c>
      <c r="E1157" t="s">
        <v>9</v>
      </c>
      <c r="F1157" t="s">
        <v>305</v>
      </c>
      <c r="G1157" t="s">
        <v>24</v>
      </c>
      <c r="H1157" s="135" t="s">
        <v>1559</v>
      </c>
      <c r="I1157" t="s">
        <v>1454</v>
      </c>
      <c r="J1157" s="20">
        <v>18</v>
      </c>
      <c r="K1157" s="20" t="s">
        <v>9</v>
      </c>
      <c r="L1157" t="s">
        <v>1464</v>
      </c>
      <c r="M1157" s="20">
        <v>3.96</v>
      </c>
      <c r="N1157" s="20">
        <v>6.04</v>
      </c>
      <c r="AE1157">
        <f t="shared" si="18"/>
        <v>2001</v>
      </c>
    </row>
    <row r="1158" spans="1:31" x14ac:dyDescent="0.25">
      <c r="A1158" s="7">
        <v>1155</v>
      </c>
      <c r="B1158" s="8">
        <v>37173</v>
      </c>
      <c r="C1158" t="s">
        <v>3</v>
      </c>
      <c r="D1158" t="s">
        <v>302</v>
      </c>
      <c r="E1158" t="s">
        <v>9</v>
      </c>
      <c r="F1158" t="s">
        <v>305</v>
      </c>
      <c r="G1158" t="s">
        <v>24</v>
      </c>
      <c r="H1158" s="135" t="s">
        <v>1557</v>
      </c>
      <c r="I1158" t="s">
        <v>1454</v>
      </c>
      <c r="J1158" s="20">
        <v>18</v>
      </c>
      <c r="K1158" s="20" t="s">
        <v>9</v>
      </c>
      <c r="L1158" t="s">
        <v>1464</v>
      </c>
      <c r="M1158" s="20">
        <v>3.96</v>
      </c>
      <c r="N1158" s="20">
        <v>6.04</v>
      </c>
      <c r="AE1158">
        <f t="shared" si="18"/>
        <v>2001</v>
      </c>
    </row>
    <row r="1159" spans="1:31" x14ac:dyDescent="0.25">
      <c r="A1159" s="7">
        <v>1156</v>
      </c>
      <c r="B1159" s="8">
        <v>37175</v>
      </c>
      <c r="C1159" t="s">
        <v>3</v>
      </c>
      <c r="D1159" t="s">
        <v>102</v>
      </c>
      <c r="E1159" t="s">
        <v>9</v>
      </c>
      <c r="F1159" t="s">
        <v>232</v>
      </c>
      <c r="G1159" t="s">
        <v>14</v>
      </c>
      <c r="H1159" s="135" t="s">
        <v>1522</v>
      </c>
      <c r="I1159" t="s">
        <v>1454</v>
      </c>
      <c r="J1159" s="20">
        <v>6</v>
      </c>
      <c r="K1159" s="20" t="s">
        <v>3</v>
      </c>
      <c r="L1159" t="s">
        <v>1464</v>
      </c>
      <c r="M1159" s="20">
        <v>2.6799999999999997</v>
      </c>
      <c r="N1159" s="20">
        <v>1.32</v>
      </c>
      <c r="AE1159">
        <f t="shared" si="18"/>
        <v>2001</v>
      </c>
    </row>
    <row r="1160" spans="1:31" x14ac:dyDescent="0.25">
      <c r="A1160" s="7">
        <v>1157</v>
      </c>
      <c r="B1160" s="8">
        <v>37175</v>
      </c>
      <c r="C1160" t="s">
        <v>3</v>
      </c>
      <c r="D1160" t="s">
        <v>259</v>
      </c>
      <c r="E1160" t="s">
        <v>9</v>
      </c>
      <c r="F1160" t="s">
        <v>145</v>
      </c>
      <c r="G1160" t="s">
        <v>14</v>
      </c>
      <c r="H1160" s="135" t="s">
        <v>1516</v>
      </c>
      <c r="I1160" t="s">
        <v>1454</v>
      </c>
      <c r="J1160" s="20">
        <v>12</v>
      </c>
      <c r="K1160" s="20" t="s">
        <v>1465</v>
      </c>
      <c r="L1160" t="s">
        <v>1466</v>
      </c>
      <c r="M1160" s="20">
        <v>3</v>
      </c>
      <c r="N1160" s="20">
        <v>3</v>
      </c>
      <c r="AE1160">
        <f t="shared" si="18"/>
        <v>2001</v>
      </c>
    </row>
    <row r="1161" spans="1:31" x14ac:dyDescent="0.25">
      <c r="A1161" s="7">
        <v>1158</v>
      </c>
      <c r="B1161" s="8">
        <v>37175</v>
      </c>
      <c r="C1161" t="s">
        <v>3</v>
      </c>
      <c r="D1161" t="s">
        <v>145</v>
      </c>
      <c r="E1161" t="s">
        <v>9</v>
      </c>
      <c r="F1161" t="s">
        <v>259</v>
      </c>
      <c r="G1161" t="s">
        <v>14</v>
      </c>
      <c r="H1161" s="135" t="s">
        <v>1516</v>
      </c>
      <c r="I1161" t="s">
        <v>1454</v>
      </c>
      <c r="J1161" s="20">
        <v>12</v>
      </c>
      <c r="K1161" s="20" t="s">
        <v>9</v>
      </c>
      <c r="L1161" t="s">
        <v>1464</v>
      </c>
      <c r="M1161" s="20">
        <v>2.64</v>
      </c>
      <c r="N1161" s="20">
        <v>4.3599999999999994</v>
      </c>
      <c r="AE1161">
        <f t="shared" si="18"/>
        <v>2001</v>
      </c>
    </row>
    <row r="1162" spans="1:31" x14ac:dyDescent="0.25">
      <c r="A1162" s="7">
        <v>1159</v>
      </c>
      <c r="B1162" s="8">
        <v>37175</v>
      </c>
      <c r="C1162" t="s">
        <v>3</v>
      </c>
      <c r="D1162" t="s">
        <v>287</v>
      </c>
      <c r="E1162" t="s">
        <v>9</v>
      </c>
      <c r="F1162" t="s">
        <v>188</v>
      </c>
      <c r="G1162" t="s">
        <v>65</v>
      </c>
      <c r="H1162" s="135" t="s">
        <v>1519</v>
      </c>
      <c r="I1162" t="s">
        <v>1454</v>
      </c>
      <c r="J1162" s="20">
        <v>22</v>
      </c>
      <c r="K1162" s="20" t="s">
        <v>9</v>
      </c>
      <c r="L1162" t="s">
        <v>1464</v>
      </c>
      <c r="M1162" s="20">
        <v>4.84</v>
      </c>
      <c r="N1162" s="20">
        <v>7.16</v>
      </c>
      <c r="AE1162">
        <f t="shared" si="18"/>
        <v>2001</v>
      </c>
    </row>
    <row r="1163" spans="1:31" x14ac:dyDescent="0.25">
      <c r="A1163" s="7">
        <v>1160</v>
      </c>
      <c r="B1163" s="8">
        <v>37175</v>
      </c>
      <c r="C1163" t="s">
        <v>3</v>
      </c>
      <c r="D1163" t="s">
        <v>192</v>
      </c>
      <c r="E1163" t="s">
        <v>9</v>
      </c>
      <c r="F1163" t="s">
        <v>183</v>
      </c>
      <c r="G1163" t="s">
        <v>14</v>
      </c>
      <c r="H1163" s="135" t="s">
        <v>1496</v>
      </c>
      <c r="I1163" t="s">
        <v>1454</v>
      </c>
      <c r="J1163" s="20">
        <v>45</v>
      </c>
      <c r="K1163" s="20" t="s">
        <v>3</v>
      </c>
      <c r="L1163" t="s">
        <v>1464</v>
      </c>
      <c r="M1163" s="20">
        <v>13.6</v>
      </c>
      <c r="N1163" s="20">
        <v>9.9</v>
      </c>
      <c r="AE1163">
        <f t="shared" si="18"/>
        <v>2001</v>
      </c>
    </row>
    <row r="1164" spans="1:31" x14ac:dyDescent="0.25">
      <c r="A1164" s="7">
        <v>1161</v>
      </c>
      <c r="B1164" s="8">
        <v>37177</v>
      </c>
      <c r="C1164" t="s">
        <v>3</v>
      </c>
      <c r="D1164" t="s">
        <v>54</v>
      </c>
      <c r="E1164" t="s">
        <v>9</v>
      </c>
      <c r="F1164" t="s">
        <v>55</v>
      </c>
      <c r="G1164" t="s">
        <v>65</v>
      </c>
      <c r="H1164" s="135" t="s">
        <v>1514</v>
      </c>
      <c r="I1164" t="s">
        <v>1455</v>
      </c>
      <c r="J1164" s="20">
        <v>9</v>
      </c>
      <c r="K1164" s="20" t="s">
        <v>3</v>
      </c>
      <c r="L1164" t="s">
        <v>1464</v>
      </c>
      <c r="M1164" s="20">
        <v>1.76</v>
      </c>
      <c r="N1164" s="20">
        <v>0.99</v>
      </c>
      <c r="AE1164">
        <f t="shared" si="18"/>
        <v>2001</v>
      </c>
    </row>
    <row r="1165" spans="1:31" x14ac:dyDescent="0.25">
      <c r="A1165" s="7">
        <v>1162</v>
      </c>
      <c r="B1165" s="8">
        <v>37177</v>
      </c>
      <c r="C1165" t="s">
        <v>3</v>
      </c>
      <c r="D1165" t="s">
        <v>15</v>
      </c>
      <c r="E1165" t="s">
        <v>9</v>
      </c>
      <c r="F1165" t="s">
        <v>122</v>
      </c>
      <c r="G1165" t="s">
        <v>11</v>
      </c>
      <c r="H1165" s="135" t="s">
        <v>1496</v>
      </c>
      <c r="I1165" t="s">
        <v>1454</v>
      </c>
      <c r="J1165" s="20">
        <v>18</v>
      </c>
      <c r="K1165" s="20" t="s">
        <v>3</v>
      </c>
      <c r="L1165" t="s">
        <v>1464</v>
      </c>
      <c r="M1165" s="20">
        <v>6.04</v>
      </c>
      <c r="N1165" s="20">
        <v>3.96</v>
      </c>
      <c r="AE1165">
        <f t="shared" si="18"/>
        <v>2001</v>
      </c>
    </row>
    <row r="1166" spans="1:31" x14ac:dyDescent="0.25">
      <c r="A1166" s="7">
        <v>1163</v>
      </c>
      <c r="B1166" s="8">
        <v>37178</v>
      </c>
      <c r="C1166" t="s">
        <v>3</v>
      </c>
      <c r="D1166" t="s">
        <v>326</v>
      </c>
      <c r="E1166" t="s">
        <v>9</v>
      </c>
      <c r="F1166" t="s">
        <v>55</v>
      </c>
      <c r="G1166" t="s">
        <v>11</v>
      </c>
      <c r="H1166" s="135" t="s">
        <v>1505</v>
      </c>
      <c r="I1166" t="s">
        <v>1454</v>
      </c>
      <c r="J1166" s="20">
        <v>5</v>
      </c>
      <c r="K1166" s="20" t="s">
        <v>1465</v>
      </c>
      <c r="L1166" t="s">
        <v>1466</v>
      </c>
      <c r="M1166" s="20">
        <v>1.25</v>
      </c>
      <c r="N1166" s="20">
        <v>1.25</v>
      </c>
      <c r="AE1166">
        <f t="shared" si="18"/>
        <v>2001</v>
      </c>
    </row>
    <row r="1167" spans="1:31" x14ac:dyDescent="0.25">
      <c r="A1167" s="7">
        <v>1164</v>
      </c>
      <c r="B1167" s="8">
        <v>37178</v>
      </c>
      <c r="C1167" t="s">
        <v>3</v>
      </c>
      <c r="D1167" t="s">
        <v>293</v>
      </c>
      <c r="E1167" t="s">
        <v>9</v>
      </c>
      <c r="F1167" t="s">
        <v>55</v>
      </c>
      <c r="G1167" t="s">
        <v>14</v>
      </c>
      <c r="H1167" s="135" t="s">
        <v>1517</v>
      </c>
      <c r="I1167" t="s">
        <v>1454</v>
      </c>
      <c r="J1167" s="20">
        <v>18</v>
      </c>
      <c r="K1167" s="20" t="s">
        <v>3</v>
      </c>
      <c r="L1167" t="s">
        <v>1464</v>
      </c>
      <c r="M1167" s="20">
        <v>6.04</v>
      </c>
      <c r="N1167" s="20">
        <v>3.96</v>
      </c>
      <c r="AE1167">
        <f t="shared" si="18"/>
        <v>2001</v>
      </c>
    </row>
    <row r="1168" spans="1:31" x14ac:dyDescent="0.25">
      <c r="A1168" s="7">
        <v>1165</v>
      </c>
      <c r="B1168" s="8">
        <v>37178</v>
      </c>
      <c r="C1168" t="s">
        <v>3</v>
      </c>
      <c r="D1168" t="s">
        <v>162</v>
      </c>
      <c r="E1168" t="s">
        <v>9</v>
      </c>
      <c r="F1168" t="s">
        <v>55</v>
      </c>
      <c r="G1168" t="s">
        <v>17</v>
      </c>
      <c r="H1168" s="135" t="s">
        <v>1502</v>
      </c>
      <c r="I1168" t="s">
        <v>1454</v>
      </c>
      <c r="J1168" s="20">
        <v>66</v>
      </c>
      <c r="K1168" s="20" t="s">
        <v>9</v>
      </c>
      <c r="L1168" t="s">
        <v>1463</v>
      </c>
      <c r="M1168" s="20">
        <v>15.84</v>
      </c>
      <c r="N1168" s="20">
        <v>18.16</v>
      </c>
      <c r="AE1168">
        <f t="shared" si="18"/>
        <v>2001</v>
      </c>
    </row>
    <row r="1169" spans="1:31" x14ac:dyDescent="0.25">
      <c r="A1169" s="7">
        <v>1166</v>
      </c>
      <c r="B1169" s="8">
        <v>37178</v>
      </c>
      <c r="C1169" t="s">
        <v>3</v>
      </c>
      <c r="D1169" t="s">
        <v>77</v>
      </c>
      <c r="E1169" t="s">
        <v>9</v>
      </c>
      <c r="F1169" t="s">
        <v>270</v>
      </c>
      <c r="G1169" t="s">
        <v>65</v>
      </c>
      <c r="H1169" s="135" t="s">
        <v>1519</v>
      </c>
      <c r="I1169" t="s">
        <v>1454</v>
      </c>
      <c r="J1169" s="20">
        <v>85</v>
      </c>
      <c r="K1169" s="20" t="s">
        <v>3</v>
      </c>
      <c r="L1169" t="s">
        <v>1464</v>
      </c>
      <c r="M1169" s="20">
        <v>24.8</v>
      </c>
      <c r="N1169" s="20">
        <v>18.7</v>
      </c>
      <c r="AE1169">
        <f t="shared" si="18"/>
        <v>2001</v>
      </c>
    </row>
    <row r="1170" spans="1:31" x14ac:dyDescent="0.25">
      <c r="A1170" s="7">
        <v>1167</v>
      </c>
      <c r="B1170" s="8">
        <v>37178</v>
      </c>
      <c r="C1170" t="s">
        <v>3</v>
      </c>
      <c r="D1170" t="s">
        <v>361</v>
      </c>
      <c r="E1170" t="s">
        <v>9</v>
      </c>
      <c r="F1170" t="s">
        <v>55</v>
      </c>
      <c r="G1170" t="s">
        <v>11</v>
      </c>
      <c r="H1170" s="135" t="s">
        <v>1496</v>
      </c>
      <c r="I1170" t="s">
        <v>1454</v>
      </c>
      <c r="J1170" s="20">
        <v>15</v>
      </c>
      <c r="K1170" s="20" t="s">
        <v>9</v>
      </c>
      <c r="L1170" t="s">
        <v>1464</v>
      </c>
      <c r="M1170" s="20">
        <v>3.3</v>
      </c>
      <c r="N1170" s="20">
        <v>5.2</v>
      </c>
      <c r="AE1170">
        <f t="shared" si="18"/>
        <v>2001</v>
      </c>
    </row>
    <row r="1171" spans="1:31" x14ac:dyDescent="0.25">
      <c r="A1171" s="7">
        <v>1168</v>
      </c>
      <c r="B1171" s="8">
        <v>37178</v>
      </c>
      <c r="C1171" t="s">
        <v>3</v>
      </c>
      <c r="D1171" t="s">
        <v>362</v>
      </c>
      <c r="E1171" t="s">
        <v>9</v>
      </c>
      <c r="F1171" t="s">
        <v>55</v>
      </c>
      <c r="G1171" t="s">
        <v>11</v>
      </c>
      <c r="H1171" s="135" t="s">
        <v>1496</v>
      </c>
      <c r="I1171" t="s">
        <v>1454</v>
      </c>
      <c r="J1171" s="20">
        <v>25</v>
      </c>
      <c r="K1171" s="20" t="s">
        <v>9</v>
      </c>
      <c r="L1171" t="s">
        <v>1464</v>
      </c>
      <c r="M1171" s="20">
        <v>5.5</v>
      </c>
      <c r="N1171" s="20">
        <v>8</v>
      </c>
      <c r="AE1171">
        <f t="shared" si="18"/>
        <v>2001</v>
      </c>
    </row>
    <row r="1172" spans="1:31" x14ac:dyDescent="0.25">
      <c r="A1172" s="7">
        <v>1169</v>
      </c>
      <c r="B1172" s="8">
        <v>37178</v>
      </c>
      <c r="C1172" t="s">
        <v>3</v>
      </c>
      <c r="D1172" t="s">
        <v>47</v>
      </c>
      <c r="E1172" t="s">
        <v>9</v>
      </c>
      <c r="F1172" t="s">
        <v>122</v>
      </c>
      <c r="G1172" t="s">
        <v>17</v>
      </c>
      <c r="H1172" s="135" t="s">
        <v>1496</v>
      </c>
      <c r="I1172" t="s">
        <v>1454</v>
      </c>
      <c r="J1172" s="20">
        <v>39</v>
      </c>
      <c r="K1172" s="20" t="s">
        <v>9</v>
      </c>
      <c r="L1172" t="s">
        <v>1463</v>
      </c>
      <c r="M1172" s="20">
        <v>9.36</v>
      </c>
      <c r="N1172" s="20">
        <v>11.14</v>
      </c>
      <c r="AE1172">
        <f t="shared" si="18"/>
        <v>2001</v>
      </c>
    </row>
    <row r="1173" spans="1:31" x14ac:dyDescent="0.25">
      <c r="A1173" s="7">
        <v>1170</v>
      </c>
      <c r="B1173" s="8">
        <v>37178</v>
      </c>
      <c r="C1173" t="s">
        <v>3</v>
      </c>
      <c r="D1173" t="s">
        <v>55</v>
      </c>
      <c r="E1173" t="s">
        <v>9</v>
      </c>
      <c r="F1173" t="s">
        <v>363</v>
      </c>
      <c r="G1173" t="s">
        <v>14</v>
      </c>
      <c r="H1173" s="135" t="s">
        <v>1496</v>
      </c>
      <c r="I1173" t="s">
        <v>1458</v>
      </c>
      <c r="J1173" s="20">
        <v>21</v>
      </c>
      <c r="K1173" s="20" t="s">
        <v>1465</v>
      </c>
      <c r="L1173" t="s">
        <v>1466</v>
      </c>
      <c r="M1173" s="20">
        <v>10</v>
      </c>
      <c r="N1173" s="20">
        <v>30</v>
      </c>
      <c r="AE1173">
        <f t="shared" si="18"/>
        <v>2001</v>
      </c>
    </row>
    <row r="1174" spans="1:31" x14ac:dyDescent="0.25">
      <c r="A1174" s="7">
        <v>1171</v>
      </c>
      <c r="B1174" s="8">
        <v>37179</v>
      </c>
      <c r="C1174" t="s">
        <v>3</v>
      </c>
      <c r="D1174" t="s">
        <v>302</v>
      </c>
      <c r="E1174" t="s">
        <v>9</v>
      </c>
      <c r="F1174" t="s">
        <v>305</v>
      </c>
      <c r="G1174" t="s">
        <v>65</v>
      </c>
      <c r="H1174" s="135" t="s">
        <v>1496</v>
      </c>
      <c r="I1174" t="s">
        <v>1454</v>
      </c>
      <c r="J1174" s="20">
        <v>30</v>
      </c>
      <c r="K1174" s="20" t="s">
        <v>3</v>
      </c>
      <c r="L1174" t="s">
        <v>1464</v>
      </c>
      <c r="M1174" s="20">
        <v>9.4</v>
      </c>
      <c r="N1174" s="20">
        <v>6.6</v>
      </c>
      <c r="AE1174">
        <f t="shared" si="18"/>
        <v>2001</v>
      </c>
    </row>
    <row r="1175" spans="1:31" x14ac:dyDescent="0.25">
      <c r="A1175" s="7">
        <v>1172</v>
      </c>
      <c r="B1175" s="8">
        <v>37179</v>
      </c>
      <c r="C1175" t="s">
        <v>3</v>
      </c>
      <c r="D1175" t="s">
        <v>162</v>
      </c>
      <c r="E1175" t="s">
        <v>9</v>
      </c>
      <c r="F1175" t="s">
        <v>125</v>
      </c>
      <c r="G1175" t="s">
        <v>65</v>
      </c>
      <c r="H1175" s="135" t="s">
        <v>1496</v>
      </c>
      <c r="I1175" t="s">
        <v>1455</v>
      </c>
      <c r="J1175" s="20">
        <v>45</v>
      </c>
      <c r="K1175" s="20" t="s">
        <v>9</v>
      </c>
      <c r="L1175" t="s">
        <v>1464</v>
      </c>
      <c r="M1175" s="20">
        <v>4.95</v>
      </c>
      <c r="N1175" s="20">
        <v>6.8</v>
      </c>
      <c r="AE1175">
        <f t="shared" si="18"/>
        <v>2001</v>
      </c>
    </row>
    <row r="1176" spans="1:31" x14ac:dyDescent="0.25">
      <c r="A1176" s="7">
        <v>1173</v>
      </c>
      <c r="B1176" s="8">
        <v>37179</v>
      </c>
      <c r="C1176" t="s">
        <v>3</v>
      </c>
      <c r="D1176" t="s">
        <v>32</v>
      </c>
      <c r="E1176" t="s">
        <v>9</v>
      </c>
      <c r="F1176" t="s">
        <v>10</v>
      </c>
      <c r="G1176" t="s">
        <v>24</v>
      </c>
      <c r="H1176" s="135" t="s">
        <v>1521</v>
      </c>
      <c r="I1176" t="s">
        <v>1455</v>
      </c>
      <c r="J1176" s="20">
        <v>25</v>
      </c>
      <c r="K1176" s="20" t="s">
        <v>3</v>
      </c>
      <c r="L1176" t="s">
        <v>1464</v>
      </c>
      <c r="M1176" s="20">
        <v>4</v>
      </c>
      <c r="N1176" s="20">
        <v>2.75</v>
      </c>
      <c r="AE1176">
        <f t="shared" si="18"/>
        <v>2001</v>
      </c>
    </row>
    <row r="1177" spans="1:31" x14ac:dyDescent="0.25">
      <c r="A1177" s="7">
        <v>1174</v>
      </c>
      <c r="B1177" s="8">
        <v>37179</v>
      </c>
      <c r="C1177" t="s">
        <v>3</v>
      </c>
      <c r="D1177" t="s">
        <v>218</v>
      </c>
      <c r="E1177" t="s">
        <v>9</v>
      </c>
      <c r="F1177" t="s">
        <v>126</v>
      </c>
      <c r="G1177" t="s">
        <v>24</v>
      </c>
      <c r="H1177" s="135" t="s">
        <v>1529</v>
      </c>
      <c r="I1177" t="s">
        <v>1454</v>
      </c>
      <c r="J1177" s="20">
        <v>10</v>
      </c>
      <c r="K1177" s="20" t="s">
        <v>3</v>
      </c>
      <c r="L1177" t="s">
        <v>1464</v>
      </c>
      <c r="M1177" s="20">
        <v>3.8</v>
      </c>
      <c r="N1177" s="20">
        <v>2.2000000000000002</v>
      </c>
      <c r="AE1177">
        <f t="shared" si="18"/>
        <v>2001</v>
      </c>
    </row>
    <row r="1178" spans="1:31" x14ac:dyDescent="0.25">
      <c r="A1178" s="7">
        <v>1175</v>
      </c>
      <c r="B1178" s="8">
        <v>37183</v>
      </c>
      <c r="C1178" t="s">
        <v>3</v>
      </c>
      <c r="D1178" t="s">
        <v>54</v>
      </c>
      <c r="E1178" t="s">
        <v>9</v>
      </c>
      <c r="F1178" t="s">
        <v>230</v>
      </c>
      <c r="G1178" t="s">
        <v>14</v>
      </c>
      <c r="H1178" s="135" t="s">
        <v>1516</v>
      </c>
      <c r="I1178" t="s">
        <v>1455</v>
      </c>
      <c r="J1178" s="20">
        <v>12</v>
      </c>
      <c r="K1178" s="20" t="s">
        <v>3</v>
      </c>
      <c r="L1178" t="s">
        <v>1464</v>
      </c>
      <c r="M1178" s="20">
        <v>2.1799999999999997</v>
      </c>
      <c r="N1178" s="20">
        <v>1.32</v>
      </c>
      <c r="AE1178">
        <f t="shared" si="18"/>
        <v>2001</v>
      </c>
    </row>
    <row r="1179" spans="1:31" x14ac:dyDescent="0.25">
      <c r="A1179" s="7">
        <v>1176</v>
      </c>
      <c r="B1179" s="8">
        <v>37183</v>
      </c>
      <c r="C1179" t="s">
        <v>3</v>
      </c>
      <c r="D1179" t="s">
        <v>350</v>
      </c>
      <c r="E1179" t="s">
        <v>9</v>
      </c>
      <c r="F1179" t="s">
        <v>118</v>
      </c>
      <c r="G1179" t="s">
        <v>17</v>
      </c>
      <c r="H1179" s="135" t="s">
        <v>1502</v>
      </c>
      <c r="I1179" t="s">
        <v>1454</v>
      </c>
      <c r="J1179" s="20">
        <v>21</v>
      </c>
      <c r="K1179" s="20" t="s">
        <v>3</v>
      </c>
      <c r="L1179" t="s">
        <v>1464</v>
      </c>
      <c r="M1179" s="20">
        <v>6.88</v>
      </c>
      <c r="N1179" s="20">
        <v>4.62</v>
      </c>
      <c r="AE1179">
        <f t="shared" si="18"/>
        <v>2001</v>
      </c>
    </row>
    <row r="1180" spans="1:31" x14ac:dyDescent="0.25">
      <c r="A1180" s="7">
        <v>1177</v>
      </c>
      <c r="B1180" s="8">
        <v>37183</v>
      </c>
      <c r="C1180" t="s">
        <v>3</v>
      </c>
      <c r="D1180" t="s">
        <v>277</v>
      </c>
      <c r="E1180" t="s">
        <v>9</v>
      </c>
      <c r="F1180" t="s">
        <v>58</v>
      </c>
      <c r="G1180" t="s">
        <v>24</v>
      </c>
      <c r="H1180" s="135" t="s">
        <v>1497</v>
      </c>
      <c r="I1180" t="s">
        <v>1454</v>
      </c>
      <c r="J1180" s="20">
        <v>36</v>
      </c>
      <c r="K1180" s="20" t="s">
        <v>9</v>
      </c>
      <c r="L1180" t="s">
        <v>1464</v>
      </c>
      <c r="M1180" s="20">
        <v>7.92</v>
      </c>
      <c r="N1180" s="20">
        <v>11.08</v>
      </c>
      <c r="AE1180">
        <f t="shared" si="18"/>
        <v>2001</v>
      </c>
    </row>
    <row r="1181" spans="1:31" x14ac:dyDescent="0.25">
      <c r="A1181" s="7">
        <v>1178</v>
      </c>
      <c r="B1181" s="8">
        <v>37183</v>
      </c>
      <c r="C1181" t="s">
        <v>3</v>
      </c>
      <c r="D1181" t="s">
        <v>355</v>
      </c>
      <c r="E1181" t="s">
        <v>9</v>
      </c>
      <c r="F1181" t="s">
        <v>236</v>
      </c>
      <c r="G1181" t="s">
        <v>24</v>
      </c>
      <c r="H1181" s="136" t="s">
        <v>1578</v>
      </c>
      <c r="I1181" t="s">
        <v>1455</v>
      </c>
      <c r="J1181" s="20">
        <v>36</v>
      </c>
      <c r="K1181" s="20" t="s">
        <v>9</v>
      </c>
      <c r="L1181" t="s">
        <v>1464</v>
      </c>
      <c r="M1181" s="20">
        <v>3.96</v>
      </c>
      <c r="N1181" s="20">
        <v>5.54</v>
      </c>
      <c r="AE1181">
        <f t="shared" si="18"/>
        <v>2001</v>
      </c>
    </row>
    <row r="1182" spans="1:31" x14ac:dyDescent="0.25">
      <c r="A1182" s="7">
        <v>1179</v>
      </c>
      <c r="B1182" s="8">
        <v>37183</v>
      </c>
      <c r="C1182" t="s">
        <v>3</v>
      </c>
      <c r="D1182" t="s">
        <v>154</v>
      </c>
      <c r="E1182" t="s">
        <v>9</v>
      </c>
      <c r="F1182" t="s">
        <v>66</v>
      </c>
      <c r="G1182" t="s">
        <v>24</v>
      </c>
      <c r="H1182" s="136" t="s">
        <v>1496</v>
      </c>
      <c r="I1182" t="s">
        <v>1454</v>
      </c>
      <c r="J1182" s="20">
        <v>20</v>
      </c>
      <c r="K1182" s="20" t="s">
        <v>3</v>
      </c>
      <c r="L1182" t="s">
        <v>1464</v>
      </c>
      <c r="M1182" s="20">
        <v>6.6</v>
      </c>
      <c r="N1182" s="20">
        <v>4.4000000000000004</v>
      </c>
      <c r="AE1182">
        <f t="shared" si="18"/>
        <v>2001</v>
      </c>
    </row>
    <row r="1183" spans="1:31" x14ac:dyDescent="0.25">
      <c r="A1183" s="7">
        <v>1180</v>
      </c>
      <c r="B1183" s="8">
        <v>37186</v>
      </c>
      <c r="C1183" t="s">
        <v>3</v>
      </c>
      <c r="D1183" t="s">
        <v>72</v>
      </c>
      <c r="E1183" t="s">
        <v>9</v>
      </c>
      <c r="F1183" t="s">
        <v>268</v>
      </c>
      <c r="G1183" t="s">
        <v>11</v>
      </c>
      <c r="H1183" s="135" t="s">
        <v>1505</v>
      </c>
      <c r="I1183" t="s">
        <v>1454</v>
      </c>
      <c r="J1183" s="20">
        <v>24</v>
      </c>
      <c r="K1183" s="20" t="s">
        <v>9</v>
      </c>
      <c r="L1183" t="s">
        <v>1463</v>
      </c>
      <c r="M1183" s="20">
        <v>5.76</v>
      </c>
      <c r="N1183" s="20">
        <v>7.24</v>
      </c>
      <c r="AE1183">
        <f t="shared" si="18"/>
        <v>2001</v>
      </c>
    </row>
    <row r="1184" spans="1:31" x14ac:dyDescent="0.25">
      <c r="A1184" s="7">
        <v>1181</v>
      </c>
      <c r="B1184" s="8">
        <v>37186</v>
      </c>
      <c r="C1184" t="s">
        <v>3</v>
      </c>
      <c r="D1184" t="s">
        <v>38</v>
      </c>
      <c r="E1184" t="s">
        <v>9</v>
      </c>
      <c r="F1184" t="s">
        <v>39</v>
      </c>
      <c r="G1184" t="s">
        <v>11</v>
      </c>
      <c r="H1184" s="135" t="s">
        <v>1541</v>
      </c>
      <c r="I1184" t="s">
        <v>1455</v>
      </c>
      <c r="J1184" s="20">
        <v>65</v>
      </c>
      <c r="K1184" s="20" t="s">
        <v>9</v>
      </c>
      <c r="L1184" t="s">
        <v>1464</v>
      </c>
      <c r="M1184" s="20">
        <v>7.15</v>
      </c>
      <c r="N1184" s="20">
        <v>9.6</v>
      </c>
      <c r="AE1184">
        <f t="shared" si="18"/>
        <v>2001</v>
      </c>
    </row>
    <row r="1185" spans="1:31" x14ac:dyDescent="0.25">
      <c r="A1185" s="7">
        <v>1182</v>
      </c>
      <c r="B1185" s="8">
        <v>37186</v>
      </c>
      <c r="C1185" t="s">
        <v>3</v>
      </c>
      <c r="D1185" t="s">
        <v>339</v>
      </c>
      <c r="E1185" t="s">
        <v>9</v>
      </c>
      <c r="F1185" t="s">
        <v>118</v>
      </c>
      <c r="G1185" t="s">
        <v>17</v>
      </c>
      <c r="H1185" s="135" t="s">
        <v>1528</v>
      </c>
      <c r="I1185" t="s">
        <v>1454</v>
      </c>
      <c r="J1185" s="20">
        <v>10</v>
      </c>
      <c r="K1185" s="20" t="s">
        <v>3</v>
      </c>
      <c r="L1185" t="s">
        <v>1464</v>
      </c>
      <c r="M1185" s="20">
        <v>3.8</v>
      </c>
      <c r="N1185" s="20">
        <v>2.2000000000000002</v>
      </c>
      <c r="AE1185">
        <f t="shared" si="18"/>
        <v>2001</v>
      </c>
    </row>
    <row r="1186" spans="1:31" x14ac:dyDescent="0.25">
      <c r="A1186" s="7">
        <v>1183</v>
      </c>
      <c r="B1186" s="8">
        <v>37186</v>
      </c>
      <c r="C1186" t="s">
        <v>3</v>
      </c>
      <c r="D1186" t="s">
        <v>350</v>
      </c>
      <c r="E1186" t="s">
        <v>9</v>
      </c>
      <c r="F1186" t="s">
        <v>261</v>
      </c>
      <c r="G1186" t="s">
        <v>17</v>
      </c>
      <c r="H1186" s="135" t="s">
        <v>1502</v>
      </c>
      <c r="I1186" t="s">
        <v>1454</v>
      </c>
      <c r="J1186" s="20">
        <v>14</v>
      </c>
      <c r="K1186" s="20" t="s">
        <v>3</v>
      </c>
      <c r="L1186" t="s">
        <v>1464</v>
      </c>
      <c r="M1186" s="20">
        <v>4.92</v>
      </c>
      <c r="N1186" s="20">
        <v>3.08</v>
      </c>
      <c r="AE1186">
        <f t="shared" si="18"/>
        <v>2001</v>
      </c>
    </row>
    <row r="1187" spans="1:31" x14ac:dyDescent="0.25">
      <c r="A1187" s="7">
        <v>1184</v>
      </c>
      <c r="B1187" s="8">
        <v>37186</v>
      </c>
      <c r="C1187" t="s">
        <v>3</v>
      </c>
      <c r="D1187" t="s">
        <v>279</v>
      </c>
      <c r="E1187" t="s">
        <v>9</v>
      </c>
      <c r="F1187" t="s">
        <v>183</v>
      </c>
      <c r="G1187" t="s">
        <v>11</v>
      </c>
      <c r="H1187" s="135" t="s">
        <v>1496</v>
      </c>
      <c r="I1187" t="s">
        <v>1454</v>
      </c>
      <c r="J1187" s="20">
        <v>54</v>
      </c>
      <c r="K1187" s="20" t="s">
        <v>3</v>
      </c>
      <c r="L1187" t="s">
        <v>1464</v>
      </c>
      <c r="M1187" s="20">
        <v>16.12</v>
      </c>
      <c r="N1187" s="20">
        <v>11.879999999999999</v>
      </c>
      <c r="AE1187">
        <f t="shared" si="18"/>
        <v>2001</v>
      </c>
    </row>
    <row r="1188" spans="1:31" x14ac:dyDescent="0.25">
      <c r="A1188" s="7">
        <v>1185</v>
      </c>
      <c r="B1188" s="8">
        <v>37186</v>
      </c>
      <c r="C1188" t="s">
        <v>3</v>
      </c>
      <c r="D1188" t="s">
        <v>43</v>
      </c>
      <c r="E1188" t="s">
        <v>9</v>
      </c>
      <c r="F1188" t="s">
        <v>83</v>
      </c>
      <c r="G1188" t="s">
        <v>14</v>
      </c>
      <c r="H1188" s="135" t="s">
        <v>1496</v>
      </c>
      <c r="I1188" t="s">
        <v>1454</v>
      </c>
      <c r="J1188" s="20">
        <v>14</v>
      </c>
      <c r="K1188" s="20" t="s">
        <v>3</v>
      </c>
      <c r="L1188" t="s">
        <v>1464</v>
      </c>
      <c r="M1188" s="20">
        <v>4.92</v>
      </c>
      <c r="N1188" s="20">
        <v>3.08</v>
      </c>
      <c r="AE1188">
        <f t="shared" si="18"/>
        <v>2001</v>
      </c>
    </row>
    <row r="1189" spans="1:31" x14ac:dyDescent="0.25">
      <c r="A1189" s="7">
        <v>1186</v>
      </c>
      <c r="B1189" s="8">
        <v>37186</v>
      </c>
      <c r="C1189" t="s">
        <v>3</v>
      </c>
      <c r="D1189" t="s">
        <v>279</v>
      </c>
      <c r="E1189" t="s">
        <v>9</v>
      </c>
      <c r="F1189" t="s">
        <v>183</v>
      </c>
      <c r="G1189" t="s">
        <v>65</v>
      </c>
      <c r="H1189" s="135" t="s">
        <v>1496</v>
      </c>
      <c r="I1189" t="s">
        <v>1454</v>
      </c>
      <c r="J1189" s="20">
        <v>24</v>
      </c>
      <c r="K1189" s="20" t="s">
        <v>3</v>
      </c>
      <c r="L1189" t="s">
        <v>1464</v>
      </c>
      <c r="M1189" s="20">
        <v>7.72</v>
      </c>
      <c r="N1189" s="20">
        <v>5.28</v>
      </c>
      <c r="AE1189">
        <f t="shared" si="18"/>
        <v>2001</v>
      </c>
    </row>
    <row r="1190" spans="1:31" x14ac:dyDescent="0.25">
      <c r="A1190" s="7">
        <v>1187</v>
      </c>
      <c r="B1190" s="8">
        <v>37186</v>
      </c>
      <c r="C1190" t="s">
        <v>3</v>
      </c>
      <c r="D1190" t="s">
        <v>326</v>
      </c>
      <c r="E1190" t="s">
        <v>9</v>
      </c>
      <c r="F1190" t="s">
        <v>258</v>
      </c>
      <c r="G1190" t="s">
        <v>65</v>
      </c>
      <c r="H1190" s="135" t="s">
        <v>1496</v>
      </c>
      <c r="I1190" t="s">
        <v>1454</v>
      </c>
      <c r="J1190" s="20">
        <v>10</v>
      </c>
      <c r="K1190" s="20" t="s">
        <v>1465</v>
      </c>
      <c r="L1190" t="s">
        <v>1466</v>
      </c>
      <c r="M1190" s="20">
        <v>2.5</v>
      </c>
      <c r="N1190" s="20">
        <v>2.5</v>
      </c>
      <c r="AE1190">
        <f t="shared" si="18"/>
        <v>2001</v>
      </c>
    </row>
    <row r="1191" spans="1:31" x14ac:dyDescent="0.25">
      <c r="A1191" s="7">
        <v>1188</v>
      </c>
      <c r="B1191" s="8">
        <v>37186</v>
      </c>
      <c r="C1191" t="s">
        <v>3</v>
      </c>
      <c r="D1191" t="s">
        <v>326</v>
      </c>
      <c r="E1191" t="s">
        <v>9</v>
      </c>
      <c r="F1191" t="s">
        <v>118</v>
      </c>
      <c r="G1191" t="s">
        <v>65</v>
      </c>
      <c r="H1191" s="135" t="s">
        <v>1496</v>
      </c>
      <c r="I1191" t="s">
        <v>1454</v>
      </c>
      <c r="J1191" s="20">
        <v>10</v>
      </c>
      <c r="K1191" s="20" t="s">
        <v>1465</v>
      </c>
      <c r="L1191" t="s">
        <v>1466</v>
      </c>
      <c r="M1191" s="20">
        <v>2.5</v>
      </c>
      <c r="N1191" s="20">
        <v>2.5</v>
      </c>
      <c r="AE1191">
        <f t="shared" si="18"/>
        <v>2001</v>
      </c>
    </row>
    <row r="1192" spans="1:31" x14ac:dyDescent="0.25">
      <c r="A1192" s="7">
        <v>1189</v>
      </c>
      <c r="B1192" s="8">
        <v>37186</v>
      </c>
      <c r="C1192" t="s">
        <v>3</v>
      </c>
      <c r="D1192" t="s">
        <v>168</v>
      </c>
      <c r="E1192" t="s">
        <v>9</v>
      </c>
      <c r="F1192" t="s">
        <v>336</v>
      </c>
      <c r="G1192" t="s">
        <v>24</v>
      </c>
      <c r="H1192" s="135" t="s">
        <v>1497</v>
      </c>
      <c r="I1192" t="s">
        <v>1454</v>
      </c>
      <c r="J1192" s="20">
        <v>34</v>
      </c>
      <c r="K1192" s="20" t="s">
        <v>9</v>
      </c>
      <c r="L1192" t="s">
        <v>1464</v>
      </c>
      <c r="M1192" s="20">
        <v>7.48</v>
      </c>
      <c r="N1192" s="20">
        <v>10.52</v>
      </c>
      <c r="AE1192">
        <f t="shared" si="18"/>
        <v>2001</v>
      </c>
    </row>
    <row r="1193" spans="1:31" x14ac:dyDescent="0.25">
      <c r="A1193" s="7">
        <v>1190</v>
      </c>
      <c r="B1193" s="8">
        <v>37186</v>
      </c>
      <c r="C1193" t="s">
        <v>3</v>
      </c>
      <c r="D1193" t="s">
        <v>251</v>
      </c>
      <c r="E1193" t="s">
        <v>9</v>
      </c>
      <c r="F1193" t="s">
        <v>248</v>
      </c>
      <c r="G1193" t="s">
        <v>24</v>
      </c>
      <c r="H1193" s="136" t="s">
        <v>1496</v>
      </c>
      <c r="I1193" t="s">
        <v>1454</v>
      </c>
      <c r="J1193" s="20">
        <v>30</v>
      </c>
      <c r="K1193" s="20" t="s">
        <v>3</v>
      </c>
      <c r="L1193" t="s">
        <v>1464</v>
      </c>
      <c r="M1193" s="20">
        <v>9.4</v>
      </c>
      <c r="N1193" s="20">
        <v>6.6</v>
      </c>
      <c r="AE1193">
        <f t="shared" si="18"/>
        <v>2001</v>
      </c>
    </row>
    <row r="1194" spans="1:31" x14ac:dyDescent="0.25">
      <c r="A1194" s="7">
        <v>1191</v>
      </c>
      <c r="B1194" s="8">
        <v>37187</v>
      </c>
      <c r="C1194" t="s">
        <v>3</v>
      </c>
      <c r="D1194" t="s">
        <v>281</v>
      </c>
      <c r="E1194" t="s">
        <v>9</v>
      </c>
      <c r="F1194" t="s">
        <v>232</v>
      </c>
      <c r="G1194" t="s">
        <v>14</v>
      </c>
      <c r="H1194" s="135" t="s">
        <v>1522</v>
      </c>
      <c r="I1194" t="s">
        <v>1454</v>
      </c>
      <c r="J1194" s="20">
        <v>4</v>
      </c>
      <c r="K1194" s="20" t="s">
        <v>3</v>
      </c>
      <c r="L1194" t="s">
        <v>1464</v>
      </c>
      <c r="M1194" s="20">
        <v>2.12</v>
      </c>
      <c r="N1194" s="20">
        <v>0.88</v>
      </c>
      <c r="AE1194">
        <f t="shared" si="18"/>
        <v>2001</v>
      </c>
    </row>
    <row r="1195" spans="1:31" x14ac:dyDescent="0.25">
      <c r="A1195" s="7">
        <v>1192</v>
      </c>
      <c r="B1195" s="8">
        <v>37189</v>
      </c>
      <c r="C1195" t="s">
        <v>3</v>
      </c>
      <c r="D1195" t="s">
        <v>125</v>
      </c>
      <c r="E1195" t="s">
        <v>9</v>
      </c>
      <c r="F1195" t="s">
        <v>309</v>
      </c>
      <c r="G1195" t="s">
        <v>24</v>
      </c>
      <c r="H1195" s="135" t="s">
        <v>1493</v>
      </c>
      <c r="I1195" t="s">
        <v>1454</v>
      </c>
      <c r="J1195" s="20">
        <v>25</v>
      </c>
      <c r="K1195" s="20" t="s">
        <v>3</v>
      </c>
      <c r="L1195" t="s">
        <v>1464</v>
      </c>
      <c r="M1195" s="20">
        <v>8</v>
      </c>
      <c r="N1195" s="20">
        <v>5.5</v>
      </c>
      <c r="AE1195">
        <f t="shared" si="18"/>
        <v>2001</v>
      </c>
    </row>
    <row r="1196" spans="1:31" x14ac:dyDescent="0.25">
      <c r="A1196" s="7">
        <v>1193</v>
      </c>
      <c r="B1196" s="8">
        <v>37189</v>
      </c>
      <c r="C1196" t="s">
        <v>3</v>
      </c>
      <c r="D1196" t="s">
        <v>38</v>
      </c>
      <c r="E1196" t="s">
        <v>9</v>
      </c>
      <c r="F1196" t="s">
        <v>309</v>
      </c>
      <c r="G1196" t="s">
        <v>11</v>
      </c>
      <c r="H1196" s="135" t="s">
        <v>1526</v>
      </c>
      <c r="I1196" t="s">
        <v>1454</v>
      </c>
      <c r="J1196" s="20">
        <v>50</v>
      </c>
      <c r="K1196" s="20" t="s">
        <v>9</v>
      </c>
      <c r="L1196" t="s">
        <v>1464</v>
      </c>
      <c r="M1196" s="20">
        <v>11</v>
      </c>
      <c r="N1196" s="20">
        <v>15</v>
      </c>
      <c r="AE1196">
        <f t="shared" si="18"/>
        <v>2001</v>
      </c>
    </row>
    <row r="1197" spans="1:31" x14ac:dyDescent="0.25">
      <c r="A1197" s="7">
        <v>1194</v>
      </c>
      <c r="B1197" s="8">
        <v>37189</v>
      </c>
      <c r="C1197" t="s">
        <v>3</v>
      </c>
      <c r="D1197" t="s">
        <v>125</v>
      </c>
      <c r="E1197" t="s">
        <v>9</v>
      </c>
      <c r="F1197" t="s">
        <v>309</v>
      </c>
      <c r="G1197" t="s">
        <v>11</v>
      </c>
      <c r="H1197" s="135" t="s">
        <v>1509</v>
      </c>
      <c r="I1197" t="s">
        <v>1454</v>
      </c>
      <c r="J1197" s="20">
        <v>23</v>
      </c>
      <c r="K1197" s="20" t="s">
        <v>3</v>
      </c>
      <c r="L1197" t="s">
        <v>1464</v>
      </c>
      <c r="M1197" s="20">
        <v>7.4399999999999995</v>
      </c>
      <c r="N1197" s="20">
        <v>5.0600000000000005</v>
      </c>
      <c r="AE1197">
        <f t="shared" si="18"/>
        <v>2001</v>
      </c>
    </row>
    <row r="1198" spans="1:31" x14ac:dyDescent="0.25">
      <c r="A1198" s="7">
        <v>1195</v>
      </c>
      <c r="B1198" s="8">
        <v>37189</v>
      </c>
      <c r="C1198" t="s">
        <v>3</v>
      </c>
      <c r="D1198" t="s">
        <v>115</v>
      </c>
      <c r="E1198" t="s">
        <v>9</v>
      </c>
      <c r="F1198" t="s">
        <v>266</v>
      </c>
      <c r="G1198" t="s">
        <v>17</v>
      </c>
      <c r="H1198" s="135" t="s">
        <v>1500</v>
      </c>
      <c r="I1198" t="s">
        <v>1454</v>
      </c>
      <c r="J1198" s="20">
        <v>49</v>
      </c>
      <c r="K1198" s="20" t="s">
        <v>9</v>
      </c>
      <c r="L1198" t="s">
        <v>1463</v>
      </c>
      <c r="M1198" s="20">
        <v>11.76</v>
      </c>
      <c r="N1198" s="20">
        <v>13.74</v>
      </c>
      <c r="AE1198">
        <f t="shared" si="18"/>
        <v>2001</v>
      </c>
    </row>
    <row r="1199" spans="1:31" x14ac:dyDescent="0.25">
      <c r="A1199" s="7">
        <v>1196</v>
      </c>
      <c r="B1199" s="8">
        <v>37189</v>
      </c>
      <c r="C1199" t="s">
        <v>3</v>
      </c>
      <c r="D1199" t="s">
        <v>140</v>
      </c>
      <c r="E1199" t="s">
        <v>9</v>
      </c>
      <c r="F1199" t="s">
        <v>341</v>
      </c>
      <c r="G1199" t="s">
        <v>17</v>
      </c>
      <c r="H1199" s="135" t="s">
        <v>1502</v>
      </c>
      <c r="I1199" t="s">
        <v>1454</v>
      </c>
      <c r="J1199" s="20">
        <v>19</v>
      </c>
      <c r="K1199" s="20" t="s">
        <v>3</v>
      </c>
      <c r="L1199" t="s">
        <v>1464</v>
      </c>
      <c r="M1199" s="20">
        <v>6.32</v>
      </c>
      <c r="N1199" s="20">
        <v>4.18</v>
      </c>
      <c r="AE1199">
        <f t="shared" si="18"/>
        <v>2001</v>
      </c>
    </row>
    <row r="1200" spans="1:31" x14ac:dyDescent="0.25">
      <c r="A1200" s="7">
        <v>1197</v>
      </c>
      <c r="B1200" s="8">
        <v>37189</v>
      </c>
      <c r="C1200" t="s">
        <v>3</v>
      </c>
      <c r="D1200" t="s">
        <v>168</v>
      </c>
      <c r="E1200" t="s">
        <v>9</v>
      </c>
      <c r="F1200" s="15" t="s">
        <v>28</v>
      </c>
      <c r="G1200" t="s">
        <v>65</v>
      </c>
      <c r="H1200" s="135" t="s">
        <v>1519</v>
      </c>
      <c r="I1200" t="s">
        <v>1454</v>
      </c>
      <c r="J1200" s="20">
        <v>38</v>
      </c>
      <c r="K1200" s="20" t="s">
        <v>3</v>
      </c>
      <c r="L1200" t="s">
        <v>1464</v>
      </c>
      <c r="M1200" s="20">
        <v>11.64</v>
      </c>
      <c r="N1200" s="20">
        <v>8.36</v>
      </c>
      <c r="AE1200">
        <f t="shared" si="18"/>
        <v>2001</v>
      </c>
    </row>
    <row r="1201" spans="1:31" x14ac:dyDescent="0.25">
      <c r="A1201" s="7">
        <v>1198</v>
      </c>
      <c r="B1201" s="8">
        <v>37189</v>
      </c>
      <c r="C1201" t="s">
        <v>3</v>
      </c>
      <c r="D1201" t="s">
        <v>154</v>
      </c>
      <c r="E1201" t="s">
        <v>9</v>
      </c>
      <c r="F1201" t="s">
        <v>66</v>
      </c>
      <c r="G1201" t="s">
        <v>24</v>
      </c>
      <c r="H1201" s="136" t="s">
        <v>1496</v>
      </c>
      <c r="I1201" t="s">
        <v>1454</v>
      </c>
      <c r="J1201" s="20">
        <v>15</v>
      </c>
      <c r="K1201" s="20" t="s">
        <v>9</v>
      </c>
      <c r="L1201" t="s">
        <v>1464</v>
      </c>
      <c r="M1201" s="20">
        <v>3.3</v>
      </c>
      <c r="N1201" s="20">
        <v>5.2</v>
      </c>
      <c r="AE1201">
        <f t="shared" si="18"/>
        <v>2001</v>
      </c>
    </row>
    <row r="1202" spans="1:31" x14ac:dyDescent="0.25">
      <c r="A1202" s="7">
        <v>1199</v>
      </c>
      <c r="B1202" s="8">
        <v>37189</v>
      </c>
      <c r="C1202" t="s">
        <v>3</v>
      </c>
      <c r="D1202" t="s">
        <v>362</v>
      </c>
      <c r="E1202" t="s">
        <v>9</v>
      </c>
      <c r="F1202" t="s">
        <v>309</v>
      </c>
      <c r="G1202" t="s">
        <v>24</v>
      </c>
      <c r="H1202" s="135" t="s">
        <v>1493</v>
      </c>
      <c r="I1202" t="s">
        <v>1454</v>
      </c>
      <c r="J1202" s="20">
        <v>30</v>
      </c>
      <c r="K1202" s="20" t="s">
        <v>9</v>
      </c>
      <c r="L1202" t="s">
        <v>1464</v>
      </c>
      <c r="M1202" s="20">
        <v>6.6</v>
      </c>
      <c r="N1202" s="20">
        <v>9.4</v>
      </c>
      <c r="AE1202">
        <f t="shared" si="18"/>
        <v>2001</v>
      </c>
    </row>
    <row r="1203" spans="1:31" x14ac:dyDescent="0.25">
      <c r="A1203" s="7">
        <v>1200</v>
      </c>
      <c r="B1203" s="8">
        <v>37192</v>
      </c>
      <c r="C1203" t="s">
        <v>3</v>
      </c>
      <c r="D1203" t="s">
        <v>352</v>
      </c>
      <c r="E1203" t="s">
        <v>9</v>
      </c>
      <c r="F1203" t="s">
        <v>108</v>
      </c>
      <c r="G1203" t="s">
        <v>17</v>
      </c>
      <c r="H1203" s="135" t="s">
        <v>1500</v>
      </c>
      <c r="I1203" t="s">
        <v>1454</v>
      </c>
      <c r="J1203" s="20">
        <v>37</v>
      </c>
      <c r="K1203" s="20" t="s">
        <v>3</v>
      </c>
      <c r="L1203" t="s">
        <v>1464</v>
      </c>
      <c r="M1203" s="20">
        <v>11.36</v>
      </c>
      <c r="N1203" s="20">
        <v>8.14</v>
      </c>
      <c r="AE1203">
        <f t="shared" si="18"/>
        <v>2001</v>
      </c>
    </row>
    <row r="1204" spans="1:31" x14ac:dyDescent="0.25">
      <c r="A1204" s="7">
        <v>1201</v>
      </c>
      <c r="B1204" s="8">
        <v>37192</v>
      </c>
      <c r="C1204" t="s">
        <v>3</v>
      </c>
      <c r="D1204" t="s">
        <v>364</v>
      </c>
      <c r="E1204" t="s">
        <v>9</v>
      </c>
      <c r="F1204" t="s">
        <v>365</v>
      </c>
      <c r="G1204" t="s">
        <v>17</v>
      </c>
      <c r="H1204" s="135" t="s">
        <v>1500</v>
      </c>
      <c r="I1204" t="s">
        <v>1454</v>
      </c>
      <c r="J1204" s="20">
        <v>44</v>
      </c>
      <c r="K1204" s="20" t="s">
        <v>3</v>
      </c>
      <c r="L1204" t="s">
        <v>1463</v>
      </c>
      <c r="M1204" s="20">
        <v>12.44</v>
      </c>
      <c r="N1204" s="20">
        <v>10.56</v>
      </c>
      <c r="AE1204">
        <f t="shared" si="18"/>
        <v>2001</v>
      </c>
    </row>
    <row r="1205" spans="1:31" x14ac:dyDescent="0.25">
      <c r="A1205" s="7">
        <v>1202</v>
      </c>
      <c r="B1205" s="8">
        <v>37192</v>
      </c>
      <c r="C1205" t="s">
        <v>3</v>
      </c>
      <c r="D1205" t="s">
        <v>178</v>
      </c>
      <c r="E1205" t="s">
        <v>9</v>
      </c>
      <c r="F1205" t="s">
        <v>366</v>
      </c>
      <c r="G1205" t="s">
        <v>17</v>
      </c>
      <c r="H1205" s="135" t="s">
        <v>1500</v>
      </c>
      <c r="I1205" t="s">
        <v>1454</v>
      </c>
      <c r="J1205" s="20">
        <v>47</v>
      </c>
      <c r="K1205" s="20" t="s">
        <v>9</v>
      </c>
      <c r="L1205" t="s">
        <v>1464</v>
      </c>
      <c r="M1205" s="20">
        <v>10.34</v>
      </c>
      <c r="N1205" s="20">
        <v>14.16</v>
      </c>
      <c r="AE1205">
        <f t="shared" si="18"/>
        <v>2001</v>
      </c>
    </row>
    <row r="1206" spans="1:31" x14ac:dyDescent="0.25">
      <c r="A1206" s="7">
        <v>1203</v>
      </c>
      <c r="B1206" s="8">
        <v>37192</v>
      </c>
      <c r="C1206" t="s">
        <v>3</v>
      </c>
      <c r="D1206" t="s">
        <v>251</v>
      </c>
      <c r="E1206" t="s">
        <v>9</v>
      </c>
      <c r="F1206" t="s">
        <v>306</v>
      </c>
      <c r="G1206" t="s">
        <v>14</v>
      </c>
      <c r="H1206" s="135" t="s">
        <v>1567</v>
      </c>
      <c r="I1206" t="s">
        <v>1454</v>
      </c>
      <c r="J1206" s="20">
        <v>24</v>
      </c>
      <c r="K1206" s="20" t="s">
        <v>9</v>
      </c>
      <c r="L1206" t="s">
        <v>1463</v>
      </c>
      <c r="M1206" s="20">
        <v>5.76</v>
      </c>
      <c r="N1206" s="20">
        <v>7.24</v>
      </c>
      <c r="AE1206">
        <f t="shared" si="18"/>
        <v>2001</v>
      </c>
    </row>
    <row r="1207" spans="1:31" x14ac:dyDescent="0.25">
      <c r="A1207" s="7">
        <v>1204</v>
      </c>
      <c r="B1207" s="8">
        <v>37192</v>
      </c>
      <c r="C1207" t="s">
        <v>3</v>
      </c>
      <c r="D1207" t="s">
        <v>287</v>
      </c>
      <c r="E1207" t="s">
        <v>9</v>
      </c>
      <c r="F1207" t="s">
        <v>140</v>
      </c>
      <c r="G1207" t="s">
        <v>14</v>
      </c>
      <c r="H1207" s="135" t="s">
        <v>1567</v>
      </c>
      <c r="I1207" t="s">
        <v>1454</v>
      </c>
      <c r="J1207" s="20">
        <v>19</v>
      </c>
      <c r="K1207" s="20" t="s">
        <v>9</v>
      </c>
      <c r="L1207" t="s">
        <v>1464</v>
      </c>
      <c r="M1207" s="20">
        <v>4.18</v>
      </c>
      <c r="N1207" s="20">
        <v>6.32</v>
      </c>
      <c r="AE1207">
        <f t="shared" si="18"/>
        <v>2001</v>
      </c>
    </row>
    <row r="1208" spans="1:31" x14ac:dyDescent="0.25">
      <c r="A1208" s="7">
        <v>1205</v>
      </c>
      <c r="B1208" s="8">
        <v>37192</v>
      </c>
      <c r="C1208" t="s">
        <v>3</v>
      </c>
      <c r="D1208" t="s">
        <v>78</v>
      </c>
      <c r="E1208" t="s">
        <v>9</v>
      </c>
      <c r="F1208" t="s">
        <v>27</v>
      </c>
      <c r="G1208" t="s">
        <v>14</v>
      </c>
      <c r="H1208" s="135" t="s">
        <v>1516</v>
      </c>
      <c r="I1208" t="s">
        <v>1454</v>
      </c>
      <c r="J1208" s="20">
        <v>12</v>
      </c>
      <c r="K1208" s="20" t="s">
        <v>9</v>
      </c>
      <c r="L1208" t="s">
        <v>1464</v>
      </c>
      <c r="M1208" s="20">
        <v>2.64</v>
      </c>
      <c r="N1208" s="20">
        <v>4.3599999999999994</v>
      </c>
      <c r="AE1208">
        <f t="shared" si="18"/>
        <v>2001</v>
      </c>
    </row>
    <row r="1209" spans="1:31" x14ac:dyDescent="0.25">
      <c r="A1209" s="7">
        <v>1206</v>
      </c>
      <c r="B1209" s="8">
        <v>37192</v>
      </c>
      <c r="C1209" t="s">
        <v>3</v>
      </c>
      <c r="D1209" t="s">
        <v>54</v>
      </c>
      <c r="E1209" t="s">
        <v>9</v>
      </c>
      <c r="F1209" t="s">
        <v>230</v>
      </c>
      <c r="G1209" t="s">
        <v>14</v>
      </c>
      <c r="H1209" s="135" t="s">
        <v>1516</v>
      </c>
      <c r="I1209" t="s">
        <v>1455</v>
      </c>
      <c r="J1209" s="20">
        <v>12</v>
      </c>
      <c r="K1209" s="20" t="s">
        <v>3</v>
      </c>
      <c r="L1209" t="s">
        <v>1464</v>
      </c>
      <c r="M1209" s="20">
        <v>2.1799999999999997</v>
      </c>
      <c r="N1209" s="20">
        <v>1.32</v>
      </c>
      <c r="AE1209">
        <f t="shared" si="18"/>
        <v>2001</v>
      </c>
    </row>
    <row r="1210" spans="1:31" x14ac:dyDescent="0.25">
      <c r="A1210" s="7">
        <v>1207</v>
      </c>
      <c r="B1210" s="8">
        <v>37192</v>
      </c>
      <c r="C1210" t="s">
        <v>3</v>
      </c>
      <c r="D1210" t="s">
        <v>367</v>
      </c>
      <c r="E1210" t="s">
        <v>9</v>
      </c>
      <c r="F1210" t="s">
        <v>338</v>
      </c>
      <c r="G1210" t="s">
        <v>17</v>
      </c>
      <c r="H1210" s="135" t="s">
        <v>1502</v>
      </c>
      <c r="I1210" t="s">
        <v>1454</v>
      </c>
      <c r="J1210" s="20">
        <v>35</v>
      </c>
      <c r="K1210" s="20" t="s">
        <v>3</v>
      </c>
      <c r="L1210" t="s">
        <v>1464</v>
      </c>
      <c r="M1210" s="20">
        <v>10.8</v>
      </c>
      <c r="N1210" s="20">
        <v>7.7</v>
      </c>
      <c r="AE1210">
        <f t="shared" si="18"/>
        <v>2001</v>
      </c>
    </row>
    <row r="1211" spans="1:31" x14ac:dyDescent="0.25">
      <c r="A1211" s="7">
        <v>1208</v>
      </c>
      <c r="B1211" s="8">
        <v>37192</v>
      </c>
      <c r="C1211" t="s">
        <v>3</v>
      </c>
      <c r="D1211" t="s">
        <v>260</v>
      </c>
      <c r="E1211" t="s">
        <v>9</v>
      </c>
      <c r="F1211" t="s">
        <v>354</v>
      </c>
      <c r="G1211" t="s">
        <v>17</v>
      </c>
      <c r="H1211" s="135" t="s">
        <v>1524</v>
      </c>
      <c r="I1211" t="s">
        <v>1454</v>
      </c>
      <c r="J1211" s="20">
        <v>20</v>
      </c>
      <c r="K1211" s="20" t="s">
        <v>9</v>
      </c>
      <c r="L1211" t="s">
        <v>1464</v>
      </c>
      <c r="M1211" s="20">
        <v>4.4000000000000004</v>
      </c>
      <c r="N1211" s="20">
        <v>6.6</v>
      </c>
      <c r="AE1211">
        <f t="shared" si="18"/>
        <v>2001</v>
      </c>
    </row>
    <row r="1212" spans="1:31" x14ac:dyDescent="0.25">
      <c r="A1212" s="7">
        <v>1209</v>
      </c>
      <c r="B1212" s="8">
        <v>37192</v>
      </c>
      <c r="C1212" t="s">
        <v>3</v>
      </c>
      <c r="D1212" t="s">
        <v>368</v>
      </c>
      <c r="E1212" t="s">
        <v>9</v>
      </c>
      <c r="F1212" t="s">
        <v>119</v>
      </c>
      <c r="G1212" t="s">
        <v>14</v>
      </c>
      <c r="H1212" s="135" t="s">
        <v>1507</v>
      </c>
      <c r="I1212" t="s">
        <v>1455</v>
      </c>
      <c r="J1212" s="20">
        <v>69</v>
      </c>
      <c r="K1212" s="20" t="s">
        <v>9</v>
      </c>
      <c r="L1212" t="s">
        <v>1464</v>
      </c>
      <c r="M1212" s="20">
        <v>7.59</v>
      </c>
      <c r="N1212" s="20">
        <v>10.16</v>
      </c>
      <c r="AE1212">
        <f t="shared" si="18"/>
        <v>2001</v>
      </c>
    </row>
    <row r="1213" spans="1:31" x14ac:dyDescent="0.25">
      <c r="A1213" s="7">
        <v>1210</v>
      </c>
      <c r="B1213" s="8">
        <v>37192</v>
      </c>
      <c r="C1213" t="s">
        <v>3</v>
      </c>
      <c r="D1213" t="s">
        <v>369</v>
      </c>
      <c r="E1213" t="s">
        <v>9</v>
      </c>
      <c r="F1213" t="s">
        <v>70</v>
      </c>
      <c r="G1213" t="s">
        <v>65</v>
      </c>
      <c r="H1213" s="135" t="s">
        <v>1511</v>
      </c>
      <c r="I1213" t="s">
        <v>1454</v>
      </c>
      <c r="J1213" s="20">
        <v>18</v>
      </c>
      <c r="K1213" s="20" t="s">
        <v>9</v>
      </c>
      <c r="L1213" t="s">
        <v>1464</v>
      </c>
      <c r="M1213" s="20">
        <v>3.96</v>
      </c>
      <c r="N1213" s="20">
        <v>6.04</v>
      </c>
      <c r="AE1213">
        <f t="shared" si="18"/>
        <v>2001</v>
      </c>
    </row>
    <row r="1214" spans="1:31" x14ac:dyDescent="0.25">
      <c r="A1214" s="7">
        <v>1211</v>
      </c>
      <c r="B1214" s="8">
        <v>37192</v>
      </c>
      <c r="C1214" t="s">
        <v>3</v>
      </c>
      <c r="D1214" t="s">
        <v>54</v>
      </c>
      <c r="E1214" t="s">
        <v>9</v>
      </c>
      <c r="F1214" t="s">
        <v>55</v>
      </c>
      <c r="G1214" t="s">
        <v>65</v>
      </c>
      <c r="H1214" s="135" t="s">
        <v>1562</v>
      </c>
      <c r="I1214" t="s">
        <v>1455</v>
      </c>
      <c r="J1214" s="20">
        <v>11</v>
      </c>
      <c r="K1214" s="20" t="s">
        <v>3</v>
      </c>
      <c r="L1214" t="s">
        <v>1464</v>
      </c>
      <c r="M1214" s="20">
        <v>2.04</v>
      </c>
      <c r="N1214" s="20">
        <v>1.21</v>
      </c>
      <c r="AE1214">
        <f t="shared" si="18"/>
        <v>2001</v>
      </c>
    </row>
    <row r="1215" spans="1:31" x14ac:dyDescent="0.25">
      <c r="A1215" s="7">
        <v>1212</v>
      </c>
      <c r="B1215" s="8">
        <v>37192</v>
      </c>
      <c r="C1215" t="s">
        <v>3</v>
      </c>
      <c r="D1215" t="s">
        <v>54</v>
      </c>
      <c r="E1215" t="s">
        <v>9</v>
      </c>
      <c r="F1215" t="s">
        <v>55</v>
      </c>
      <c r="G1215" t="s">
        <v>65</v>
      </c>
      <c r="H1215" s="135" t="s">
        <v>1543</v>
      </c>
      <c r="I1215" t="s">
        <v>1455</v>
      </c>
      <c r="J1215" s="20">
        <v>6</v>
      </c>
      <c r="K1215" s="20" t="s">
        <v>3</v>
      </c>
      <c r="L1215" t="s">
        <v>1464</v>
      </c>
      <c r="M1215" s="20">
        <v>1.3399999999999999</v>
      </c>
      <c r="N1215" s="20">
        <v>0.66</v>
      </c>
      <c r="AE1215">
        <f t="shared" si="18"/>
        <v>2001</v>
      </c>
    </row>
    <row r="1216" spans="1:31" x14ac:dyDescent="0.25">
      <c r="A1216" s="7">
        <v>1213</v>
      </c>
      <c r="B1216" s="8">
        <v>37192</v>
      </c>
      <c r="C1216" t="s">
        <v>3</v>
      </c>
      <c r="D1216" t="s">
        <v>43</v>
      </c>
      <c r="E1216" t="s">
        <v>9</v>
      </c>
      <c r="F1216" t="s">
        <v>363</v>
      </c>
      <c r="G1216" t="s">
        <v>17</v>
      </c>
      <c r="H1216" s="135" t="s">
        <v>1496</v>
      </c>
      <c r="I1216" t="s">
        <v>1454</v>
      </c>
      <c r="J1216" s="20">
        <v>12</v>
      </c>
      <c r="K1216" s="20" t="s">
        <v>3</v>
      </c>
      <c r="L1216" t="s">
        <v>1464</v>
      </c>
      <c r="M1216" s="20">
        <v>4.3599999999999994</v>
      </c>
      <c r="N1216" s="20">
        <v>2.64</v>
      </c>
      <c r="AE1216">
        <f t="shared" si="18"/>
        <v>2001</v>
      </c>
    </row>
    <row r="1217" spans="1:31" x14ac:dyDescent="0.25">
      <c r="A1217" s="7">
        <v>1214</v>
      </c>
      <c r="B1217" s="8">
        <v>37192</v>
      </c>
      <c r="C1217" t="s">
        <v>3</v>
      </c>
      <c r="D1217" t="s">
        <v>47</v>
      </c>
      <c r="E1217" t="s">
        <v>9</v>
      </c>
      <c r="F1217" t="s">
        <v>351</v>
      </c>
      <c r="G1217" t="s">
        <v>17</v>
      </c>
      <c r="H1217" s="135" t="s">
        <v>1496</v>
      </c>
      <c r="I1217" t="s">
        <v>1454</v>
      </c>
      <c r="J1217" s="20">
        <v>18</v>
      </c>
      <c r="K1217" s="20" t="s">
        <v>3</v>
      </c>
      <c r="L1217" t="s">
        <v>1464</v>
      </c>
      <c r="M1217" s="20">
        <v>6.04</v>
      </c>
      <c r="N1217" s="20">
        <v>3.96</v>
      </c>
      <c r="AE1217">
        <f t="shared" si="18"/>
        <v>2001</v>
      </c>
    </row>
    <row r="1218" spans="1:31" x14ac:dyDescent="0.25">
      <c r="A1218" s="7">
        <v>1215</v>
      </c>
      <c r="B1218" s="8">
        <v>37192</v>
      </c>
      <c r="C1218" t="s">
        <v>3</v>
      </c>
      <c r="D1218" t="s">
        <v>47</v>
      </c>
      <c r="E1218" t="s">
        <v>9</v>
      </c>
      <c r="F1218" t="s">
        <v>126</v>
      </c>
      <c r="G1218" t="s">
        <v>17</v>
      </c>
      <c r="H1218" s="135" t="s">
        <v>1496</v>
      </c>
      <c r="I1218" t="s">
        <v>1454</v>
      </c>
      <c r="J1218" s="20">
        <v>27</v>
      </c>
      <c r="K1218" s="20" t="s">
        <v>3</v>
      </c>
      <c r="L1218" t="s">
        <v>1464</v>
      </c>
      <c r="M1218" s="20">
        <v>8.56</v>
      </c>
      <c r="N1218" s="20">
        <v>5.9399999999999995</v>
      </c>
      <c r="AE1218">
        <f t="shared" si="18"/>
        <v>2001</v>
      </c>
    </row>
    <row r="1219" spans="1:31" x14ac:dyDescent="0.25">
      <c r="A1219" s="7">
        <v>1216</v>
      </c>
      <c r="B1219" s="8">
        <v>37192</v>
      </c>
      <c r="C1219" t="s">
        <v>3</v>
      </c>
      <c r="D1219" t="s">
        <v>27</v>
      </c>
      <c r="E1219" t="s">
        <v>9</v>
      </c>
      <c r="F1219" t="s">
        <v>235</v>
      </c>
      <c r="G1219" t="s">
        <v>14</v>
      </c>
      <c r="H1219" s="135" t="s">
        <v>1496</v>
      </c>
      <c r="I1219" t="s">
        <v>1454</v>
      </c>
      <c r="J1219" s="20">
        <v>11</v>
      </c>
      <c r="K1219" s="20" t="s">
        <v>9</v>
      </c>
      <c r="L1219" t="s">
        <v>1464</v>
      </c>
      <c r="M1219" s="20">
        <v>2.42</v>
      </c>
      <c r="N1219" s="20">
        <v>4.08</v>
      </c>
      <c r="AE1219">
        <f t="shared" si="18"/>
        <v>2001</v>
      </c>
    </row>
    <row r="1220" spans="1:31" x14ac:dyDescent="0.25">
      <c r="A1220" s="7">
        <v>1217</v>
      </c>
      <c r="B1220" s="8">
        <v>37192</v>
      </c>
      <c r="C1220" t="s">
        <v>3</v>
      </c>
      <c r="D1220" t="s">
        <v>47</v>
      </c>
      <c r="E1220" t="s">
        <v>9</v>
      </c>
      <c r="F1220" t="s">
        <v>267</v>
      </c>
      <c r="G1220" t="s">
        <v>17</v>
      </c>
      <c r="H1220" s="135" t="s">
        <v>1496</v>
      </c>
      <c r="I1220" t="s">
        <v>1454</v>
      </c>
      <c r="J1220" s="20">
        <v>38</v>
      </c>
      <c r="K1220" s="20" t="s">
        <v>3</v>
      </c>
      <c r="L1220" t="s">
        <v>1463</v>
      </c>
      <c r="M1220" s="20">
        <v>10.88</v>
      </c>
      <c r="N1220" s="20">
        <v>9.1199999999999992</v>
      </c>
      <c r="AE1220">
        <f t="shared" ref="AE1220:AE1283" si="19">YEAR(B1220)</f>
        <v>2001</v>
      </c>
    </row>
    <row r="1221" spans="1:31" x14ac:dyDescent="0.25">
      <c r="A1221" s="7">
        <v>1218</v>
      </c>
      <c r="B1221" s="8">
        <v>37192</v>
      </c>
      <c r="C1221" t="s">
        <v>3</v>
      </c>
      <c r="D1221" t="s">
        <v>350</v>
      </c>
      <c r="E1221" t="s">
        <v>9</v>
      </c>
      <c r="F1221" t="s">
        <v>338</v>
      </c>
      <c r="G1221" t="s">
        <v>24</v>
      </c>
      <c r="H1221" s="135" t="s">
        <v>1497</v>
      </c>
      <c r="I1221" t="s">
        <v>1454</v>
      </c>
      <c r="J1221" s="20">
        <v>38</v>
      </c>
      <c r="K1221" s="20" t="s">
        <v>3</v>
      </c>
      <c r="L1221" t="s">
        <v>1464</v>
      </c>
      <c r="M1221" s="20">
        <v>11.64</v>
      </c>
      <c r="N1221" s="20">
        <v>8.36</v>
      </c>
      <c r="AE1221">
        <f t="shared" si="19"/>
        <v>2001</v>
      </c>
    </row>
    <row r="1222" spans="1:31" x14ac:dyDescent="0.25">
      <c r="A1222" s="7">
        <v>1219</v>
      </c>
      <c r="B1222" s="8">
        <v>37192</v>
      </c>
      <c r="C1222" t="s">
        <v>3</v>
      </c>
      <c r="D1222" t="s">
        <v>154</v>
      </c>
      <c r="E1222" t="s">
        <v>9</v>
      </c>
      <c r="F1222" t="s">
        <v>66</v>
      </c>
      <c r="G1222" t="s">
        <v>24</v>
      </c>
      <c r="H1222" s="136" t="s">
        <v>1496</v>
      </c>
      <c r="I1222" t="s">
        <v>1454</v>
      </c>
      <c r="J1222" s="20">
        <v>50</v>
      </c>
      <c r="K1222" s="20" t="s">
        <v>9</v>
      </c>
      <c r="L1222" t="s">
        <v>1464</v>
      </c>
      <c r="M1222" s="20">
        <v>11</v>
      </c>
      <c r="N1222" s="20">
        <v>15</v>
      </c>
      <c r="AE1222">
        <f t="shared" si="19"/>
        <v>2001</v>
      </c>
    </row>
    <row r="1223" spans="1:31" x14ac:dyDescent="0.25">
      <c r="A1223" s="7">
        <v>1220</v>
      </c>
      <c r="B1223" s="8">
        <v>37193</v>
      </c>
      <c r="C1223" t="s">
        <v>3</v>
      </c>
      <c r="D1223" t="s">
        <v>344</v>
      </c>
      <c r="E1223" t="s">
        <v>9</v>
      </c>
      <c r="F1223" t="s">
        <v>338</v>
      </c>
      <c r="G1223" t="s">
        <v>11</v>
      </c>
      <c r="H1223" s="135" t="s">
        <v>1505</v>
      </c>
      <c r="I1223" t="s">
        <v>1454</v>
      </c>
      <c r="J1223" s="20">
        <v>44</v>
      </c>
      <c r="K1223" s="20" t="s">
        <v>3</v>
      </c>
      <c r="L1223" t="s">
        <v>1464</v>
      </c>
      <c r="M1223" s="20">
        <v>13.32</v>
      </c>
      <c r="N1223" s="20">
        <v>9.68</v>
      </c>
      <c r="AE1223">
        <f t="shared" si="19"/>
        <v>2001</v>
      </c>
    </row>
    <row r="1224" spans="1:31" x14ac:dyDescent="0.25">
      <c r="A1224" s="7">
        <v>1221</v>
      </c>
      <c r="B1224" s="8">
        <v>37193</v>
      </c>
      <c r="C1224" t="s">
        <v>3</v>
      </c>
      <c r="D1224" t="s">
        <v>206</v>
      </c>
      <c r="E1224" t="s">
        <v>9</v>
      </c>
      <c r="F1224" t="s">
        <v>108</v>
      </c>
      <c r="G1224" t="s">
        <v>17</v>
      </c>
      <c r="H1224" s="135" t="s">
        <v>1500</v>
      </c>
      <c r="I1224" t="s">
        <v>1454</v>
      </c>
      <c r="J1224" s="20">
        <v>49</v>
      </c>
      <c r="K1224" s="20" t="s">
        <v>9</v>
      </c>
      <c r="L1224" t="s">
        <v>1463</v>
      </c>
      <c r="M1224" s="20">
        <v>11.76</v>
      </c>
      <c r="N1224" s="20">
        <v>13.74</v>
      </c>
      <c r="AE1224">
        <f t="shared" si="19"/>
        <v>2001</v>
      </c>
    </row>
    <row r="1225" spans="1:31" x14ac:dyDescent="0.25">
      <c r="A1225" s="7">
        <v>1222</v>
      </c>
      <c r="B1225" s="8">
        <v>37193</v>
      </c>
      <c r="C1225" t="s">
        <v>3</v>
      </c>
      <c r="D1225" t="s">
        <v>343</v>
      </c>
      <c r="E1225" t="s">
        <v>9</v>
      </c>
      <c r="F1225" t="s">
        <v>363</v>
      </c>
      <c r="G1225" t="s">
        <v>14</v>
      </c>
      <c r="H1225" s="135" t="s">
        <v>1566</v>
      </c>
      <c r="I1225" t="s">
        <v>1454</v>
      </c>
      <c r="J1225" s="20">
        <v>16</v>
      </c>
      <c r="K1225" s="20" t="s">
        <v>3</v>
      </c>
      <c r="L1225" t="s">
        <v>1464</v>
      </c>
      <c r="M1225" s="20">
        <v>5.48</v>
      </c>
      <c r="N1225" s="20">
        <v>3.52</v>
      </c>
      <c r="AE1225">
        <f t="shared" si="19"/>
        <v>2001</v>
      </c>
    </row>
    <row r="1226" spans="1:31" x14ac:dyDescent="0.25">
      <c r="A1226" s="7">
        <v>1223</v>
      </c>
      <c r="B1226" s="8">
        <v>37193</v>
      </c>
      <c r="C1226" t="s">
        <v>3</v>
      </c>
      <c r="D1226" t="s">
        <v>281</v>
      </c>
      <c r="E1226" t="s">
        <v>9</v>
      </c>
      <c r="F1226" t="s">
        <v>68</v>
      </c>
      <c r="G1226" t="s">
        <v>24</v>
      </c>
      <c r="H1226" s="136" t="s">
        <v>1496</v>
      </c>
      <c r="I1226" t="s">
        <v>1455</v>
      </c>
      <c r="J1226" s="20">
        <v>10</v>
      </c>
      <c r="K1226" s="20" t="s">
        <v>3</v>
      </c>
      <c r="L1226" t="s">
        <v>1464</v>
      </c>
      <c r="M1226" s="20">
        <v>1.9</v>
      </c>
      <c r="N1226" s="20">
        <v>1.1000000000000001</v>
      </c>
      <c r="AE1226">
        <f t="shared" si="19"/>
        <v>2001</v>
      </c>
    </row>
    <row r="1227" spans="1:31" x14ac:dyDescent="0.25">
      <c r="A1227" s="7">
        <v>1224</v>
      </c>
      <c r="B1227" s="8">
        <v>37195</v>
      </c>
      <c r="C1227" t="s">
        <v>3</v>
      </c>
      <c r="D1227" t="s">
        <v>73</v>
      </c>
      <c r="E1227" t="s">
        <v>9</v>
      </c>
      <c r="F1227" t="s">
        <v>64</v>
      </c>
      <c r="G1227" t="s">
        <v>14</v>
      </c>
      <c r="H1227" s="135" t="s">
        <v>1491</v>
      </c>
      <c r="I1227" t="s">
        <v>1454</v>
      </c>
      <c r="J1227" s="20">
        <v>36</v>
      </c>
      <c r="K1227" s="20" t="s">
        <v>3</v>
      </c>
      <c r="L1227" t="s">
        <v>1464</v>
      </c>
      <c r="M1227" s="20">
        <v>11.08</v>
      </c>
      <c r="N1227" s="20">
        <v>7.92</v>
      </c>
      <c r="AE1227">
        <f t="shared" si="19"/>
        <v>2001</v>
      </c>
    </row>
    <row r="1228" spans="1:31" x14ac:dyDescent="0.25">
      <c r="A1228" s="7">
        <v>1225</v>
      </c>
      <c r="B1228" s="8">
        <v>37195</v>
      </c>
      <c r="C1228" t="s">
        <v>3</v>
      </c>
      <c r="D1228" t="s">
        <v>12</v>
      </c>
      <c r="E1228" t="s">
        <v>9</v>
      </c>
      <c r="F1228" t="s">
        <v>119</v>
      </c>
      <c r="G1228" t="s">
        <v>14</v>
      </c>
      <c r="H1228" s="135" t="s">
        <v>1492</v>
      </c>
      <c r="I1228" t="s">
        <v>1455</v>
      </c>
      <c r="J1228" s="20">
        <v>90</v>
      </c>
      <c r="K1228" s="20" t="s">
        <v>3</v>
      </c>
      <c r="L1228" t="s">
        <v>1464</v>
      </c>
      <c r="M1228" s="20">
        <v>13.1</v>
      </c>
      <c r="N1228" s="20">
        <v>9.9</v>
      </c>
      <c r="AE1228">
        <f t="shared" si="19"/>
        <v>2001</v>
      </c>
    </row>
    <row r="1229" spans="1:31" x14ac:dyDescent="0.25">
      <c r="A1229" s="7">
        <v>1226</v>
      </c>
      <c r="B1229" s="8">
        <v>37195</v>
      </c>
      <c r="C1229" t="s">
        <v>3</v>
      </c>
      <c r="D1229" t="s">
        <v>154</v>
      </c>
      <c r="E1229" t="s">
        <v>9</v>
      </c>
      <c r="F1229" t="s">
        <v>329</v>
      </c>
      <c r="G1229" t="s">
        <v>65</v>
      </c>
      <c r="H1229" s="135" t="s">
        <v>1519</v>
      </c>
      <c r="I1229" t="s">
        <v>1454</v>
      </c>
      <c r="J1229" s="20">
        <v>24</v>
      </c>
      <c r="K1229" s="20" t="s">
        <v>3</v>
      </c>
      <c r="L1229" t="s">
        <v>1464</v>
      </c>
      <c r="M1229" s="20">
        <v>7.72</v>
      </c>
      <c r="N1229" s="20">
        <v>5.28</v>
      </c>
      <c r="AE1229">
        <f t="shared" si="19"/>
        <v>2001</v>
      </c>
    </row>
    <row r="1230" spans="1:31" x14ac:dyDescent="0.25">
      <c r="A1230" s="7">
        <v>1227</v>
      </c>
      <c r="B1230" s="8">
        <v>37195</v>
      </c>
      <c r="C1230" t="s">
        <v>3</v>
      </c>
      <c r="D1230" t="s">
        <v>362</v>
      </c>
      <c r="E1230" t="s">
        <v>9</v>
      </c>
      <c r="F1230" t="s">
        <v>108</v>
      </c>
      <c r="G1230" t="s">
        <v>65</v>
      </c>
      <c r="H1230" s="135" t="s">
        <v>1496</v>
      </c>
      <c r="I1230" t="s">
        <v>1454</v>
      </c>
      <c r="J1230" s="20">
        <v>10</v>
      </c>
      <c r="K1230" s="20" t="s">
        <v>9</v>
      </c>
      <c r="L1230" t="s">
        <v>1464</v>
      </c>
      <c r="M1230" s="20">
        <v>2.2000000000000002</v>
      </c>
      <c r="N1230" s="20">
        <v>3.8</v>
      </c>
      <c r="AE1230">
        <f t="shared" si="19"/>
        <v>2001</v>
      </c>
    </row>
    <row r="1231" spans="1:31" x14ac:dyDescent="0.25">
      <c r="A1231" s="7">
        <v>1228</v>
      </c>
      <c r="B1231" s="8">
        <v>37196</v>
      </c>
      <c r="C1231" t="s">
        <v>3</v>
      </c>
      <c r="D1231" t="s">
        <v>39</v>
      </c>
      <c r="E1231" t="s">
        <v>9</v>
      </c>
      <c r="F1231" t="s">
        <v>130</v>
      </c>
      <c r="G1231" t="s">
        <v>24</v>
      </c>
      <c r="H1231" s="135" t="s">
        <v>1497</v>
      </c>
      <c r="I1231" t="s">
        <v>1454</v>
      </c>
      <c r="J1231" s="20">
        <v>25</v>
      </c>
      <c r="K1231" s="20" t="s">
        <v>3</v>
      </c>
      <c r="L1231" t="s">
        <v>1464</v>
      </c>
      <c r="M1231" s="20">
        <v>8</v>
      </c>
      <c r="N1231" s="20">
        <v>5.5</v>
      </c>
      <c r="AE1231">
        <f t="shared" si="19"/>
        <v>2001</v>
      </c>
    </row>
    <row r="1232" spans="1:31" x14ac:dyDescent="0.25">
      <c r="A1232" s="7">
        <v>1229</v>
      </c>
      <c r="B1232" s="8">
        <v>37197</v>
      </c>
      <c r="C1232" t="s">
        <v>3</v>
      </c>
      <c r="D1232" t="s">
        <v>369</v>
      </c>
      <c r="E1232" t="s">
        <v>9</v>
      </c>
      <c r="F1232" t="s">
        <v>370</v>
      </c>
      <c r="G1232" t="s">
        <v>11</v>
      </c>
      <c r="H1232" s="135" t="s">
        <v>1531</v>
      </c>
      <c r="I1232" t="s">
        <v>1454</v>
      </c>
      <c r="J1232" s="20">
        <v>12</v>
      </c>
      <c r="K1232" s="20" t="s">
        <v>3</v>
      </c>
      <c r="L1232" t="s">
        <v>1464</v>
      </c>
      <c r="M1232" s="20">
        <v>4.3599999999999994</v>
      </c>
      <c r="N1232" s="20">
        <v>2.64</v>
      </c>
      <c r="AE1232">
        <f t="shared" si="19"/>
        <v>2001</v>
      </c>
    </row>
    <row r="1233" spans="1:31" x14ac:dyDescent="0.25">
      <c r="A1233" s="7">
        <v>1230</v>
      </c>
      <c r="B1233" s="8">
        <v>37197</v>
      </c>
      <c r="C1233" t="s">
        <v>3</v>
      </c>
      <c r="D1233" t="s">
        <v>367</v>
      </c>
      <c r="E1233" t="s">
        <v>9</v>
      </c>
      <c r="F1233" t="s">
        <v>252</v>
      </c>
      <c r="G1233" t="s">
        <v>17</v>
      </c>
      <c r="H1233" s="135" t="s">
        <v>1581</v>
      </c>
      <c r="I1233" t="s">
        <v>1454</v>
      </c>
      <c r="J1233" s="20">
        <v>33</v>
      </c>
      <c r="K1233" s="20" t="s">
        <v>9</v>
      </c>
      <c r="L1233" t="s">
        <v>1464</v>
      </c>
      <c r="M1233" s="20">
        <v>7.26</v>
      </c>
      <c r="N1233" s="20">
        <v>10.24</v>
      </c>
      <c r="AE1233">
        <f t="shared" si="19"/>
        <v>2001</v>
      </c>
    </row>
    <row r="1234" spans="1:31" x14ac:dyDescent="0.25">
      <c r="A1234" s="7">
        <v>1231</v>
      </c>
      <c r="B1234" s="8">
        <v>37197</v>
      </c>
      <c r="C1234" t="s">
        <v>3</v>
      </c>
      <c r="D1234" t="s">
        <v>367</v>
      </c>
      <c r="E1234" t="s">
        <v>9</v>
      </c>
      <c r="F1234" s="15" t="s">
        <v>28</v>
      </c>
      <c r="G1234" t="s">
        <v>24</v>
      </c>
      <c r="H1234" s="135" t="s">
        <v>1548</v>
      </c>
      <c r="I1234" t="s">
        <v>1454</v>
      </c>
      <c r="J1234" s="20">
        <v>14</v>
      </c>
      <c r="K1234" s="20" t="s">
        <v>1465</v>
      </c>
      <c r="L1234" t="s">
        <v>1466</v>
      </c>
      <c r="M1234" s="20">
        <v>3.5</v>
      </c>
      <c r="N1234" s="20">
        <v>3.5</v>
      </c>
      <c r="AE1234">
        <f t="shared" si="19"/>
        <v>2001</v>
      </c>
    </row>
    <row r="1235" spans="1:31" x14ac:dyDescent="0.25">
      <c r="A1235" s="7">
        <v>1232</v>
      </c>
      <c r="B1235" s="8">
        <v>37199</v>
      </c>
      <c r="C1235" t="s">
        <v>3</v>
      </c>
      <c r="D1235" t="s">
        <v>51</v>
      </c>
      <c r="E1235" t="s">
        <v>9</v>
      </c>
      <c r="F1235" t="s">
        <v>108</v>
      </c>
      <c r="G1235" t="s">
        <v>11</v>
      </c>
      <c r="H1235" s="135" t="s">
        <v>1509</v>
      </c>
      <c r="I1235" t="s">
        <v>1454</v>
      </c>
      <c r="J1235" s="20">
        <v>60</v>
      </c>
      <c r="K1235" s="20" t="s">
        <v>9</v>
      </c>
      <c r="L1235" t="s">
        <v>1464</v>
      </c>
      <c r="M1235" s="20">
        <v>13.2</v>
      </c>
      <c r="N1235" s="20">
        <v>17.8</v>
      </c>
      <c r="AE1235">
        <f t="shared" si="19"/>
        <v>2001</v>
      </c>
    </row>
    <row r="1236" spans="1:31" x14ac:dyDescent="0.25">
      <c r="A1236" s="7">
        <v>1233</v>
      </c>
      <c r="B1236" s="8">
        <v>37199</v>
      </c>
      <c r="C1236" t="s">
        <v>3</v>
      </c>
      <c r="D1236" t="s">
        <v>326</v>
      </c>
      <c r="E1236" t="s">
        <v>9</v>
      </c>
      <c r="F1236" t="s">
        <v>108</v>
      </c>
      <c r="G1236" t="s">
        <v>11</v>
      </c>
      <c r="H1236" s="135" t="s">
        <v>1509</v>
      </c>
      <c r="I1236" t="s">
        <v>1454</v>
      </c>
      <c r="J1236" s="20">
        <v>10</v>
      </c>
      <c r="K1236" s="20" t="s">
        <v>9</v>
      </c>
      <c r="L1236" t="s">
        <v>1464</v>
      </c>
      <c r="M1236" s="20">
        <v>2.2000000000000002</v>
      </c>
      <c r="N1236" s="20">
        <v>3.8</v>
      </c>
      <c r="AE1236">
        <f t="shared" si="19"/>
        <v>2001</v>
      </c>
    </row>
    <row r="1237" spans="1:31" x14ac:dyDescent="0.25">
      <c r="A1237" s="7">
        <v>1234</v>
      </c>
      <c r="B1237" s="8">
        <v>37199</v>
      </c>
      <c r="C1237" t="s">
        <v>3</v>
      </c>
      <c r="D1237" t="s">
        <v>140</v>
      </c>
      <c r="E1237" t="s">
        <v>9</v>
      </c>
      <c r="F1237" t="s">
        <v>154</v>
      </c>
      <c r="G1237" t="s">
        <v>17</v>
      </c>
      <c r="H1237" s="135" t="s">
        <v>1490</v>
      </c>
      <c r="I1237" t="s">
        <v>1454</v>
      </c>
      <c r="J1237" s="20">
        <v>15</v>
      </c>
      <c r="K1237" s="20" t="s">
        <v>3</v>
      </c>
      <c r="L1237" t="s">
        <v>1464</v>
      </c>
      <c r="M1237" s="20">
        <v>5.2</v>
      </c>
      <c r="N1237" s="20">
        <v>3.3</v>
      </c>
      <c r="AE1237">
        <f t="shared" si="19"/>
        <v>2001</v>
      </c>
    </row>
    <row r="1238" spans="1:31" x14ac:dyDescent="0.25">
      <c r="A1238" s="7">
        <v>1235</v>
      </c>
      <c r="B1238" s="8">
        <v>37199</v>
      </c>
      <c r="C1238" t="s">
        <v>3</v>
      </c>
      <c r="D1238" t="s">
        <v>154</v>
      </c>
      <c r="E1238" t="s">
        <v>9</v>
      </c>
      <c r="F1238" t="s">
        <v>140</v>
      </c>
      <c r="G1238" t="s">
        <v>17</v>
      </c>
      <c r="H1238" s="135" t="s">
        <v>1490</v>
      </c>
      <c r="I1238" t="s">
        <v>1454</v>
      </c>
      <c r="J1238" s="20">
        <v>11</v>
      </c>
      <c r="K1238" s="20" t="s">
        <v>9</v>
      </c>
      <c r="L1238" t="s">
        <v>1464</v>
      </c>
      <c r="M1238" s="20">
        <v>2.42</v>
      </c>
      <c r="N1238" s="20">
        <v>4.08</v>
      </c>
      <c r="AE1238">
        <f t="shared" si="19"/>
        <v>2001</v>
      </c>
    </row>
    <row r="1239" spans="1:31" x14ac:dyDescent="0.25">
      <c r="A1239" s="7">
        <v>1236</v>
      </c>
      <c r="B1239" s="8">
        <v>37199</v>
      </c>
      <c r="C1239" t="s">
        <v>3</v>
      </c>
      <c r="D1239" t="s">
        <v>339</v>
      </c>
      <c r="E1239" t="s">
        <v>9</v>
      </c>
      <c r="F1239" t="s">
        <v>66</v>
      </c>
      <c r="G1239" t="s">
        <v>14</v>
      </c>
      <c r="H1239" s="135" t="s">
        <v>1507</v>
      </c>
      <c r="I1239" t="s">
        <v>1454</v>
      </c>
      <c r="J1239" s="20">
        <v>9</v>
      </c>
      <c r="K1239" s="20" t="s">
        <v>9</v>
      </c>
      <c r="L1239" t="s">
        <v>1464</v>
      </c>
      <c r="M1239" s="20">
        <v>1.98</v>
      </c>
      <c r="N1239" s="20">
        <v>3.52</v>
      </c>
      <c r="AE1239">
        <f t="shared" si="19"/>
        <v>2001</v>
      </c>
    </row>
    <row r="1240" spans="1:31" x14ac:dyDescent="0.25">
      <c r="A1240" s="7">
        <v>1237</v>
      </c>
      <c r="B1240" s="8">
        <v>37200</v>
      </c>
      <c r="C1240" t="s">
        <v>3</v>
      </c>
      <c r="D1240" t="s">
        <v>27</v>
      </c>
      <c r="E1240" t="s">
        <v>9</v>
      </c>
      <c r="F1240" t="s">
        <v>74</v>
      </c>
      <c r="G1240" t="s">
        <v>11</v>
      </c>
      <c r="H1240" s="135" t="s">
        <v>1526</v>
      </c>
      <c r="I1240" t="s">
        <v>1454</v>
      </c>
      <c r="J1240" s="20">
        <v>45</v>
      </c>
      <c r="K1240" s="20" t="s">
        <v>3</v>
      </c>
      <c r="L1240" t="s">
        <v>1464</v>
      </c>
      <c r="M1240" s="20">
        <v>13.6</v>
      </c>
      <c r="N1240" s="20">
        <v>9.9</v>
      </c>
      <c r="AE1240">
        <f t="shared" si="19"/>
        <v>2001</v>
      </c>
    </row>
    <row r="1241" spans="1:31" x14ac:dyDescent="0.25">
      <c r="A1241" s="7">
        <v>1238</v>
      </c>
      <c r="B1241" s="8">
        <v>37200</v>
      </c>
      <c r="C1241" t="s">
        <v>3</v>
      </c>
      <c r="D1241" t="s">
        <v>371</v>
      </c>
      <c r="E1241" t="s">
        <v>9</v>
      </c>
      <c r="F1241" t="s">
        <v>159</v>
      </c>
      <c r="G1241" t="s">
        <v>11</v>
      </c>
      <c r="H1241" s="135" t="s">
        <v>1542</v>
      </c>
      <c r="I1241" t="s">
        <v>1454</v>
      </c>
      <c r="J1241" s="20">
        <v>24</v>
      </c>
      <c r="K1241" s="20" t="s">
        <v>9</v>
      </c>
      <c r="L1241" t="s">
        <v>1463</v>
      </c>
      <c r="M1241" s="20">
        <v>5.76</v>
      </c>
      <c r="N1241" s="20">
        <v>7.24</v>
      </c>
      <c r="AE1241">
        <f t="shared" si="19"/>
        <v>2001</v>
      </c>
    </row>
    <row r="1242" spans="1:31" x14ac:dyDescent="0.25">
      <c r="A1242" s="7">
        <v>1239</v>
      </c>
      <c r="B1242" s="8">
        <v>37200</v>
      </c>
      <c r="C1242" t="s">
        <v>3</v>
      </c>
      <c r="D1242" t="s">
        <v>27</v>
      </c>
      <c r="E1242" t="s">
        <v>9</v>
      </c>
      <c r="F1242" t="s">
        <v>252</v>
      </c>
      <c r="G1242" t="s">
        <v>14</v>
      </c>
      <c r="H1242" s="135" t="s">
        <v>1489</v>
      </c>
      <c r="I1242" t="s">
        <v>1454</v>
      </c>
      <c r="J1242" s="20">
        <v>12</v>
      </c>
      <c r="K1242" s="20" t="s">
        <v>9</v>
      </c>
      <c r="L1242" t="s">
        <v>1464</v>
      </c>
      <c r="M1242" s="20">
        <v>2.64</v>
      </c>
      <c r="N1242" s="20">
        <v>4.3599999999999994</v>
      </c>
      <c r="AE1242">
        <f t="shared" si="19"/>
        <v>2001</v>
      </c>
    </row>
    <row r="1243" spans="1:31" x14ac:dyDescent="0.25">
      <c r="A1243" s="7">
        <v>1240</v>
      </c>
      <c r="B1243" s="8">
        <v>37200</v>
      </c>
      <c r="C1243" t="s">
        <v>3</v>
      </c>
      <c r="D1243" t="s">
        <v>160</v>
      </c>
      <c r="E1243" t="s">
        <v>9</v>
      </c>
      <c r="F1243" t="s">
        <v>26</v>
      </c>
      <c r="G1243" t="s">
        <v>14</v>
      </c>
      <c r="H1243" s="135" t="s">
        <v>1507</v>
      </c>
      <c r="I1243" t="s">
        <v>1454</v>
      </c>
      <c r="J1243" s="20">
        <v>38</v>
      </c>
      <c r="K1243" s="20" t="s">
        <v>3</v>
      </c>
      <c r="L1243" t="s">
        <v>1464</v>
      </c>
      <c r="M1243" s="20">
        <v>11.64</v>
      </c>
      <c r="N1243" s="20">
        <v>8.36</v>
      </c>
      <c r="AE1243">
        <f t="shared" si="19"/>
        <v>2001</v>
      </c>
    </row>
    <row r="1244" spans="1:31" x14ac:dyDescent="0.25">
      <c r="A1244" s="7">
        <v>1241</v>
      </c>
      <c r="B1244" s="8">
        <v>37200</v>
      </c>
      <c r="C1244" t="s">
        <v>3</v>
      </c>
      <c r="D1244" t="s">
        <v>160</v>
      </c>
      <c r="E1244" t="s">
        <v>9</v>
      </c>
      <c r="F1244" t="s">
        <v>186</v>
      </c>
      <c r="G1244" t="s">
        <v>14</v>
      </c>
      <c r="H1244" s="135" t="s">
        <v>1496</v>
      </c>
      <c r="I1244" t="s">
        <v>1454</v>
      </c>
      <c r="J1244" s="20">
        <v>23</v>
      </c>
      <c r="K1244" s="20" t="s">
        <v>9</v>
      </c>
      <c r="L1244" t="s">
        <v>1463</v>
      </c>
      <c r="M1244" s="20">
        <v>5.52</v>
      </c>
      <c r="N1244" s="20">
        <v>6.98</v>
      </c>
      <c r="AE1244">
        <f t="shared" si="19"/>
        <v>2001</v>
      </c>
    </row>
    <row r="1245" spans="1:31" x14ac:dyDescent="0.25">
      <c r="A1245" s="7">
        <v>1242</v>
      </c>
      <c r="B1245" s="8">
        <v>37200</v>
      </c>
      <c r="C1245" t="s">
        <v>3</v>
      </c>
      <c r="D1245" t="s">
        <v>27</v>
      </c>
      <c r="E1245" t="s">
        <v>9</v>
      </c>
      <c r="F1245" t="s">
        <v>215</v>
      </c>
      <c r="G1245" t="s">
        <v>65</v>
      </c>
      <c r="H1245" s="135" t="s">
        <v>1496</v>
      </c>
      <c r="I1245" t="s">
        <v>1454</v>
      </c>
      <c r="J1245" s="20">
        <v>17</v>
      </c>
      <c r="K1245" s="20" t="s">
        <v>9</v>
      </c>
      <c r="L1245" t="s">
        <v>1464</v>
      </c>
      <c r="M1245" s="20">
        <v>3.74</v>
      </c>
      <c r="N1245" s="20">
        <v>5.76</v>
      </c>
      <c r="AE1245">
        <f t="shared" si="19"/>
        <v>2001</v>
      </c>
    </row>
    <row r="1246" spans="1:31" x14ac:dyDescent="0.25">
      <c r="A1246" s="7">
        <v>1243</v>
      </c>
      <c r="B1246" s="8">
        <v>37200</v>
      </c>
      <c r="C1246" t="s">
        <v>3</v>
      </c>
      <c r="D1246" t="s">
        <v>302</v>
      </c>
      <c r="E1246" t="s">
        <v>9</v>
      </c>
      <c r="F1246" t="s">
        <v>305</v>
      </c>
      <c r="G1246" t="s">
        <v>65</v>
      </c>
      <c r="H1246" s="135" t="s">
        <v>1496</v>
      </c>
      <c r="I1246" t="s">
        <v>1454</v>
      </c>
      <c r="J1246" s="20">
        <v>72</v>
      </c>
      <c r="K1246" s="20" t="s">
        <v>1465</v>
      </c>
      <c r="L1246" t="s">
        <v>1466</v>
      </c>
      <c r="M1246" s="20">
        <v>18</v>
      </c>
      <c r="N1246" s="20">
        <v>18</v>
      </c>
      <c r="AE1246">
        <f t="shared" si="19"/>
        <v>2001</v>
      </c>
    </row>
    <row r="1247" spans="1:31" x14ac:dyDescent="0.25">
      <c r="A1247" s="7">
        <v>1244</v>
      </c>
      <c r="B1247" s="8">
        <v>37200</v>
      </c>
      <c r="C1247" t="s">
        <v>3</v>
      </c>
      <c r="D1247" t="s">
        <v>47</v>
      </c>
      <c r="E1247" t="s">
        <v>9</v>
      </c>
      <c r="F1247" t="s">
        <v>248</v>
      </c>
      <c r="G1247" t="s">
        <v>65</v>
      </c>
      <c r="H1247" s="135" t="s">
        <v>1496</v>
      </c>
      <c r="I1247" t="s">
        <v>1454</v>
      </c>
      <c r="J1247" s="20">
        <v>42</v>
      </c>
      <c r="K1247" s="20" t="s">
        <v>9</v>
      </c>
      <c r="L1247" t="s">
        <v>1464</v>
      </c>
      <c r="M1247" s="20">
        <v>9.24</v>
      </c>
      <c r="N1247" s="20">
        <v>12.76</v>
      </c>
      <c r="AE1247">
        <f t="shared" si="19"/>
        <v>2001</v>
      </c>
    </row>
    <row r="1248" spans="1:31" x14ac:dyDescent="0.25">
      <c r="A1248" s="7">
        <v>1245</v>
      </c>
      <c r="B1248" s="8">
        <v>37200</v>
      </c>
      <c r="C1248" t="s">
        <v>3</v>
      </c>
      <c r="D1248" t="s">
        <v>27</v>
      </c>
      <c r="E1248" t="s">
        <v>9</v>
      </c>
      <c r="F1248" t="s">
        <v>134</v>
      </c>
      <c r="G1248" t="s">
        <v>24</v>
      </c>
      <c r="H1248" s="136" t="s">
        <v>1496</v>
      </c>
      <c r="I1248" t="s">
        <v>1454</v>
      </c>
      <c r="J1248" s="20">
        <v>36</v>
      </c>
      <c r="K1248" s="20" t="s">
        <v>9</v>
      </c>
      <c r="L1248" t="s">
        <v>1464</v>
      </c>
      <c r="M1248" s="20">
        <v>7.92</v>
      </c>
      <c r="N1248" s="20">
        <v>11.08</v>
      </c>
      <c r="AE1248">
        <f t="shared" si="19"/>
        <v>2001</v>
      </c>
    </row>
    <row r="1249" spans="1:31" x14ac:dyDescent="0.25">
      <c r="A1249" s="7">
        <v>1246</v>
      </c>
      <c r="B1249" s="8">
        <v>37201</v>
      </c>
      <c r="C1249" t="s">
        <v>3</v>
      </c>
      <c r="D1249" t="s">
        <v>163</v>
      </c>
      <c r="E1249" t="s">
        <v>9</v>
      </c>
      <c r="F1249" t="s">
        <v>245</v>
      </c>
      <c r="G1249" t="s">
        <v>11</v>
      </c>
      <c r="H1249" s="135" t="s">
        <v>1505</v>
      </c>
      <c r="I1249" t="s">
        <v>1454</v>
      </c>
      <c r="J1249" s="20">
        <v>72</v>
      </c>
      <c r="K1249" s="20" t="s">
        <v>9</v>
      </c>
      <c r="L1249" t="s">
        <v>1464</v>
      </c>
      <c r="M1249" s="20">
        <v>15.84</v>
      </c>
      <c r="N1249" s="20">
        <v>21.16</v>
      </c>
      <c r="AE1249">
        <f t="shared" si="19"/>
        <v>2001</v>
      </c>
    </row>
    <row r="1250" spans="1:31" x14ac:dyDescent="0.25">
      <c r="A1250" s="7">
        <v>1247</v>
      </c>
      <c r="B1250" s="8">
        <v>37201</v>
      </c>
      <c r="C1250" t="s">
        <v>3</v>
      </c>
      <c r="D1250" t="s">
        <v>163</v>
      </c>
      <c r="E1250" t="s">
        <v>9</v>
      </c>
      <c r="F1250" t="s">
        <v>245</v>
      </c>
      <c r="G1250" t="s">
        <v>11</v>
      </c>
      <c r="H1250" s="135" t="s">
        <v>1509</v>
      </c>
      <c r="I1250" t="s">
        <v>1454</v>
      </c>
      <c r="J1250" s="20">
        <v>48</v>
      </c>
      <c r="K1250" s="20" t="s">
        <v>3</v>
      </c>
      <c r="L1250" t="s">
        <v>1464</v>
      </c>
      <c r="M1250" s="20">
        <v>14.44</v>
      </c>
      <c r="N1250" s="20">
        <v>10.56</v>
      </c>
      <c r="AE1250">
        <f t="shared" si="19"/>
        <v>2001</v>
      </c>
    </row>
    <row r="1251" spans="1:31" x14ac:dyDescent="0.25">
      <c r="A1251" s="7">
        <v>1248</v>
      </c>
      <c r="B1251" s="8">
        <v>37201</v>
      </c>
      <c r="C1251" t="s">
        <v>3</v>
      </c>
      <c r="D1251" t="s">
        <v>73</v>
      </c>
      <c r="E1251" t="s">
        <v>9</v>
      </c>
      <c r="F1251" t="s">
        <v>224</v>
      </c>
      <c r="G1251" t="s">
        <v>14</v>
      </c>
      <c r="H1251" s="135" t="s">
        <v>1522</v>
      </c>
      <c r="I1251" t="s">
        <v>1454</v>
      </c>
      <c r="J1251" s="20">
        <v>10</v>
      </c>
      <c r="K1251" s="20" t="s">
        <v>3</v>
      </c>
      <c r="L1251" t="s">
        <v>1464</v>
      </c>
      <c r="M1251" s="20">
        <v>3.8</v>
      </c>
      <c r="N1251" s="20">
        <v>2.2000000000000002</v>
      </c>
      <c r="AE1251">
        <f t="shared" si="19"/>
        <v>2001</v>
      </c>
    </row>
    <row r="1252" spans="1:31" x14ac:dyDescent="0.25">
      <c r="A1252" s="7">
        <v>1249</v>
      </c>
      <c r="B1252" s="8">
        <v>37202</v>
      </c>
      <c r="C1252" t="s">
        <v>3</v>
      </c>
      <c r="D1252" t="s">
        <v>102</v>
      </c>
      <c r="E1252" t="s">
        <v>9</v>
      </c>
      <c r="F1252" t="s">
        <v>372</v>
      </c>
      <c r="G1252" t="s">
        <v>17</v>
      </c>
      <c r="H1252" s="135" t="s">
        <v>1500</v>
      </c>
      <c r="I1252" t="s">
        <v>1454</v>
      </c>
      <c r="J1252" s="20">
        <v>16</v>
      </c>
      <c r="K1252" s="20" t="s">
        <v>3</v>
      </c>
      <c r="L1252" t="s">
        <v>1464</v>
      </c>
      <c r="M1252" s="20">
        <v>5.48</v>
      </c>
      <c r="N1252" s="20">
        <v>3.52</v>
      </c>
      <c r="AE1252">
        <f t="shared" si="19"/>
        <v>2001</v>
      </c>
    </row>
    <row r="1253" spans="1:31" x14ac:dyDescent="0.25">
      <c r="A1253" s="7">
        <v>1250</v>
      </c>
      <c r="B1253" s="8">
        <v>37202</v>
      </c>
      <c r="C1253" t="s">
        <v>3</v>
      </c>
      <c r="D1253" t="s">
        <v>271</v>
      </c>
      <c r="E1253" t="s">
        <v>9</v>
      </c>
      <c r="F1253" t="s">
        <v>53</v>
      </c>
      <c r="G1253" t="s">
        <v>14</v>
      </c>
      <c r="H1253" s="135" t="s">
        <v>1507</v>
      </c>
      <c r="I1253" t="s">
        <v>1454</v>
      </c>
      <c r="J1253" s="20">
        <v>80</v>
      </c>
      <c r="K1253" s="20" t="s">
        <v>3</v>
      </c>
      <c r="L1253" t="s">
        <v>1464</v>
      </c>
      <c r="M1253" s="20">
        <v>23.4</v>
      </c>
      <c r="N1253" s="20">
        <v>17.600000000000001</v>
      </c>
      <c r="AE1253">
        <f t="shared" si="19"/>
        <v>2001</v>
      </c>
    </row>
    <row r="1254" spans="1:31" x14ac:dyDescent="0.25">
      <c r="A1254" s="7">
        <v>1251</v>
      </c>
      <c r="B1254" s="8">
        <v>37206</v>
      </c>
      <c r="C1254" t="s">
        <v>3</v>
      </c>
      <c r="D1254" t="s">
        <v>256</v>
      </c>
      <c r="E1254" t="s">
        <v>9</v>
      </c>
      <c r="F1254" t="s">
        <v>329</v>
      </c>
      <c r="G1254" t="s">
        <v>17</v>
      </c>
      <c r="H1254" s="135" t="s">
        <v>1552</v>
      </c>
      <c r="I1254" t="s">
        <v>1454</v>
      </c>
      <c r="J1254" s="20">
        <v>9</v>
      </c>
      <c r="K1254" s="20" t="s">
        <v>3</v>
      </c>
      <c r="L1254" t="s">
        <v>1464</v>
      </c>
      <c r="M1254" s="20">
        <v>3.52</v>
      </c>
      <c r="N1254" s="20">
        <v>1.98</v>
      </c>
      <c r="AE1254">
        <f t="shared" si="19"/>
        <v>2001</v>
      </c>
    </row>
    <row r="1255" spans="1:31" x14ac:dyDescent="0.25">
      <c r="A1255" s="7">
        <v>1252</v>
      </c>
      <c r="B1255" s="8">
        <v>37206</v>
      </c>
      <c r="C1255" t="s">
        <v>3</v>
      </c>
      <c r="D1255" t="s">
        <v>75</v>
      </c>
      <c r="E1255" t="s">
        <v>9</v>
      </c>
      <c r="F1255" t="s">
        <v>76</v>
      </c>
      <c r="G1255" t="s">
        <v>14</v>
      </c>
      <c r="H1255" s="135" t="s">
        <v>1491</v>
      </c>
      <c r="I1255" t="s">
        <v>1455</v>
      </c>
      <c r="J1255" s="20">
        <v>32</v>
      </c>
      <c r="K1255" s="20" t="s">
        <v>3</v>
      </c>
      <c r="L1255" t="s">
        <v>1464</v>
      </c>
      <c r="M1255" s="20">
        <v>4.9800000000000004</v>
      </c>
      <c r="N1255" s="20">
        <v>3.52</v>
      </c>
      <c r="AE1255">
        <f t="shared" si="19"/>
        <v>2001</v>
      </c>
    </row>
    <row r="1256" spans="1:31" x14ac:dyDescent="0.25">
      <c r="A1256" s="7">
        <v>1253</v>
      </c>
      <c r="B1256" s="8">
        <v>37206</v>
      </c>
      <c r="C1256" t="s">
        <v>3</v>
      </c>
      <c r="D1256" t="s">
        <v>115</v>
      </c>
      <c r="E1256" t="s">
        <v>9</v>
      </c>
      <c r="F1256" t="s">
        <v>210</v>
      </c>
      <c r="G1256" t="s">
        <v>17</v>
      </c>
      <c r="H1256" s="135" t="s">
        <v>1520</v>
      </c>
      <c r="I1256" t="s">
        <v>1454</v>
      </c>
      <c r="J1256" s="20">
        <v>73</v>
      </c>
      <c r="K1256" s="20" t="s">
        <v>9</v>
      </c>
      <c r="L1256" t="s">
        <v>1464</v>
      </c>
      <c r="M1256" s="20">
        <v>16.059999999999999</v>
      </c>
      <c r="N1256" s="20">
        <v>21.44</v>
      </c>
      <c r="AE1256">
        <f t="shared" si="19"/>
        <v>2001</v>
      </c>
    </row>
    <row r="1257" spans="1:31" x14ac:dyDescent="0.25">
      <c r="A1257" s="7">
        <v>1254</v>
      </c>
      <c r="B1257" s="8">
        <v>37206</v>
      </c>
      <c r="C1257" t="s">
        <v>3</v>
      </c>
      <c r="D1257" t="s">
        <v>289</v>
      </c>
      <c r="E1257" t="s">
        <v>9</v>
      </c>
      <c r="F1257" t="s">
        <v>353</v>
      </c>
      <c r="G1257" t="s">
        <v>17</v>
      </c>
      <c r="H1257" s="135" t="s">
        <v>1520</v>
      </c>
      <c r="I1257" t="s">
        <v>1454</v>
      </c>
      <c r="J1257" s="20">
        <v>35</v>
      </c>
      <c r="K1257" s="20" t="s">
        <v>3</v>
      </c>
      <c r="L1257" t="s">
        <v>1464</v>
      </c>
      <c r="M1257" s="20">
        <v>10.8</v>
      </c>
      <c r="N1257" s="20">
        <v>7.7</v>
      </c>
      <c r="AE1257">
        <f t="shared" si="19"/>
        <v>2001</v>
      </c>
    </row>
    <row r="1258" spans="1:31" x14ac:dyDescent="0.25">
      <c r="A1258" s="7">
        <v>1255</v>
      </c>
      <c r="B1258" s="8">
        <v>37206</v>
      </c>
      <c r="C1258" t="s">
        <v>3</v>
      </c>
      <c r="D1258" t="s">
        <v>359</v>
      </c>
      <c r="E1258" t="s">
        <v>9</v>
      </c>
      <c r="F1258" t="s">
        <v>266</v>
      </c>
      <c r="G1258" t="s">
        <v>14</v>
      </c>
      <c r="H1258" s="135" t="s">
        <v>1516</v>
      </c>
      <c r="I1258" t="s">
        <v>1454</v>
      </c>
      <c r="J1258" s="20">
        <v>12</v>
      </c>
      <c r="K1258" s="20" t="s">
        <v>9</v>
      </c>
      <c r="L1258" t="s">
        <v>1464</v>
      </c>
      <c r="M1258" s="20">
        <v>2.64</v>
      </c>
      <c r="N1258" s="20">
        <v>4.3599999999999994</v>
      </c>
      <c r="AE1258">
        <f t="shared" si="19"/>
        <v>2001</v>
      </c>
    </row>
    <row r="1259" spans="1:31" x14ac:dyDescent="0.25">
      <c r="A1259" s="7">
        <v>1256</v>
      </c>
      <c r="B1259" s="8">
        <v>37206</v>
      </c>
      <c r="C1259" t="s">
        <v>3</v>
      </c>
      <c r="D1259" t="s">
        <v>47</v>
      </c>
      <c r="E1259" t="s">
        <v>9</v>
      </c>
      <c r="F1259" t="s">
        <v>140</v>
      </c>
      <c r="G1259" t="s">
        <v>14</v>
      </c>
      <c r="H1259" s="135" t="s">
        <v>1510</v>
      </c>
      <c r="I1259" t="s">
        <v>1454</v>
      </c>
      <c r="J1259" s="20">
        <v>19</v>
      </c>
      <c r="K1259" s="20" t="s">
        <v>1465</v>
      </c>
      <c r="L1259" t="s">
        <v>1466</v>
      </c>
      <c r="M1259" s="20">
        <v>4.75</v>
      </c>
      <c r="N1259" s="20">
        <v>4.75</v>
      </c>
      <c r="AE1259">
        <f t="shared" si="19"/>
        <v>2001</v>
      </c>
    </row>
    <row r="1260" spans="1:31" x14ac:dyDescent="0.25">
      <c r="A1260" s="7">
        <v>1257</v>
      </c>
      <c r="B1260" s="8">
        <v>37206</v>
      </c>
      <c r="C1260" t="s">
        <v>3</v>
      </c>
      <c r="D1260" t="s">
        <v>47</v>
      </c>
      <c r="E1260" t="s">
        <v>9</v>
      </c>
      <c r="F1260" t="s">
        <v>279</v>
      </c>
      <c r="G1260" t="s">
        <v>14</v>
      </c>
      <c r="H1260" s="135" t="s">
        <v>1507</v>
      </c>
      <c r="I1260" t="s">
        <v>1455</v>
      </c>
      <c r="J1260" s="20">
        <v>149</v>
      </c>
      <c r="K1260" s="20" t="s">
        <v>9</v>
      </c>
      <c r="L1260" t="s">
        <v>1464</v>
      </c>
      <c r="M1260" s="20">
        <v>16.39</v>
      </c>
      <c r="N1260" s="20">
        <v>21.36</v>
      </c>
      <c r="AE1260">
        <f t="shared" si="19"/>
        <v>2001</v>
      </c>
    </row>
    <row r="1261" spans="1:31" x14ac:dyDescent="0.25">
      <c r="A1261" s="7">
        <v>1258</v>
      </c>
      <c r="B1261" s="8">
        <v>37206</v>
      </c>
      <c r="C1261" t="s">
        <v>3</v>
      </c>
      <c r="D1261" t="s">
        <v>54</v>
      </c>
      <c r="E1261" t="s">
        <v>9</v>
      </c>
      <c r="F1261" t="s">
        <v>55</v>
      </c>
      <c r="G1261" t="s">
        <v>65</v>
      </c>
      <c r="H1261" s="135" t="s">
        <v>1535</v>
      </c>
      <c r="I1261" t="s">
        <v>1455</v>
      </c>
      <c r="J1261" s="20">
        <v>5</v>
      </c>
      <c r="K1261" s="20" t="s">
        <v>3</v>
      </c>
      <c r="L1261" t="s">
        <v>1464</v>
      </c>
      <c r="M1261" s="20">
        <v>1.2</v>
      </c>
      <c r="N1261" s="20">
        <v>0.55000000000000004</v>
      </c>
      <c r="AE1261">
        <f t="shared" si="19"/>
        <v>2001</v>
      </c>
    </row>
    <row r="1262" spans="1:31" x14ac:dyDescent="0.25">
      <c r="A1262" s="7">
        <v>1259</v>
      </c>
      <c r="B1262" s="8">
        <v>37206</v>
      </c>
      <c r="C1262" t="s">
        <v>3</v>
      </c>
      <c r="D1262" t="s">
        <v>295</v>
      </c>
      <c r="E1262" t="s">
        <v>9</v>
      </c>
      <c r="F1262" t="s">
        <v>305</v>
      </c>
      <c r="G1262" t="s">
        <v>11</v>
      </c>
      <c r="H1262" s="135" t="s">
        <v>1496</v>
      </c>
      <c r="I1262" t="s">
        <v>1454</v>
      </c>
      <c r="J1262" s="20">
        <v>38</v>
      </c>
      <c r="K1262" s="20" t="s">
        <v>9</v>
      </c>
      <c r="L1262" t="s">
        <v>1464</v>
      </c>
      <c r="M1262" s="20">
        <v>8.36</v>
      </c>
      <c r="N1262" s="20">
        <v>11.64</v>
      </c>
      <c r="AE1262">
        <f t="shared" si="19"/>
        <v>2001</v>
      </c>
    </row>
    <row r="1263" spans="1:31" x14ac:dyDescent="0.25">
      <c r="A1263" s="7">
        <v>1260</v>
      </c>
      <c r="B1263" s="8">
        <v>37206</v>
      </c>
      <c r="C1263" t="s">
        <v>3</v>
      </c>
      <c r="D1263" t="s">
        <v>51</v>
      </c>
      <c r="E1263" t="s">
        <v>9</v>
      </c>
      <c r="F1263" t="s">
        <v>48</v>
      </c>
      <c r="G1263" t="s">
        <v>14</v>
      </c>
      <c r="H1263" s="135" t="s">
        <v>1496</v>
      </c>
      <c r="I1263" t="s">
        <v>1454</v>
      </c>
      <c r="J1263" s="20">
        <v>50</v>
      </c>
      <c r="K1263" s="20" t="s">
        <v>1465</v>
      </c>
      <c r="L1263" t="s">
        <v>1466</v>
      </c>
      <c r="M1263" s="20">
        <v>12.5</v>
      </c>
      <c r="N1263" s="20">
        <v>12.5</v>
      </c>
      <c r="AE1263">
        <f t="shared" si="19"/>
        <v>2001</v>
      </c>
    </row>
    <row r="1264" spans="1:31" x14ac:dyDescent="0.25">
      <c r="A1264" s="7">
        <v>1261</v>
      </c>
      <c r="B1264" s="8">
        <v>37206</v>
      </c>
      <c r="C1264" t="s">
        <v>3</v>
      </c>
      <c r="D1264" t="s">
        <v>43</v>
      </c>
      <c r="E1264" t="s">
        <v>9</v>
      </c>
      <c r="F1264" t="s">
        <v>108</v>
      </c>
      <c r="G1264" t="s">
        <v>14</v>
      </c>
      <c r="H1264" s="135" t="s">
        <v>1496</v>
      </c>
      <c r="I1264" t="s">
        <v>1454</v>
      </c>
      <c r="J1264" s="20">
        <v>30</v>
      </c>
      <c r="K1264" s="20" t="s">
        <v>3</v>
      </c>
      <c r="L1264" t="s">
        <v>1464</v>
      </c>
      <c r="M1264" s="20">
        <v>9.4</v>
      </c>
      <c r="N1264" s="20">
        <v>6.6</v>
      </c>
      <c r="AE1264">
        <f t="shared" si="19"/>
        <v>2001</v>
      </c>
    </row>
    <row r="1265" spans="1:31" x14ac:dyDescent="0.25">
      <c r="A1265" s="7">
        <v>1262</v>
      </c>
      <c r="B1265" s="8">
        <v>37206</v>
      </c>
      <c r="C1265" t="s">
        <v>3</v>
      </c>
      <c r="D1265" t="s">
        <v>362</v>
      </c>
      <c r="E1265" t="s">
        <v>9</v>
      </c>
      <c r="F1265" t="s">
        <v>148</v>
      </c>
      <c r="G1265" t="s">
        <v>17</v>
      </c>
      <c r="H1265" s="135" t="s">
        <v>1496</v>
      </c>
      <c r="I1265" t="s">
        <v>1454</v>
      </c>
      <c r="J1265" s="20">
        <v>19</v>
      </c>
      <c r="K1265" s="20" t="s">
        <v>9</v>
      </c>
      <c r="L1265" t="s">
        <v>1464</v>
      </c>
      <c r="M1265" s="20">
        <v>4.18</v>
      </c>
      <c r="N1265" s="20">
        <v>6.32</v>
      </c>
      <c r="AE1265">
        <f t="shared" si="19"/>
        <v>2001</v>
      </c>
    </row>
    <row r="1266" spans="1:31" x14ac:dyDescent="0.25">
      <c r="A1266" s="7">
        <v>1263</v>
      </c>
      <c r="B1266" s="8">
        <v>37206</v>
      </c>
      <c r="C1266" t="s">
        <v>3</v>
      </c>
      <c r="D1266" t="s">
        <v>47</v>
      </c>
      <c r="E1266" t="s">
        <v>9</v>
      </c>
      <c r="F1266" t="s">
        <v>148</v>
      </c>
      <c r="G1266" t="s">
        <v>17</v>
      </c>
      <c r="H1266" s="135" t="s">
        <v>1496</v>
      </c>
      <c r="I1266" t="s">
        <v>1454</v>
      </c>
      <c r="J1266" s="20">
        <v>38</v>
      </c>
      <c r="K1266" s="20" t="s">
        <v>9</v>
      </c>
      <c r="L1266" t="s">
        <v>1464</v>
      </c>
      <c r="M1266" s="20">
        <v>8.36</v>
      </c>
      <c r="N1266" s="20">
        <v>11.64</v>
      </c>
      <c r="AE1266">
        <f t="shared" si="19"/>
        <v>2001</v>
      </c>
    </row>
    <row r="1267" spans="1:31" x14ac:dyDescent="0.25">
      <c r="A1267" s="7">
        <v>1264</v>
      </c>
      <c r="B1267" s="8">
        <v>37206</v>
      </c>
      <c r="C1267" t="s">
        <v>3</v>
      </c>
      <c r="D1267" t="s">
        <v>362</v>
      </c>
      <c r="E1267" t="s">
        <v>9</v>
      </c>
      <c r="F1267" t="s">
        <v>180</v>
      </c>
      <c r="G1267" t="s">
        <v>17</v>
      </c>
      <c r="H1267" s="135" t="s">
        <v>1496</v>
      </c>
      <c r="I1267" t="s">
        <v>1454</v>
      </c>
      <c r="J1267" s="20">
        <v>28</v>
      </c>
      <c r="K1267" s="20" t="s">
        <v>9</v>
      </c>
      <c r="L1267" t="s">
        <v>1464</v>
      </c>
      <c r="M1267" s="20">
        <v>6.16</v>
      </c>
      <c r="N1267" s="20">
        <v>8.84</v>
      </c>
      <c r="AE1267">
        <f t="shared" si="19"/>
        <v>2001</v>
      </c>
    </row>
    <row r="1268" spans="1:31" x14ac:dyDescent="0.25">
      <c r="A1268" s="7">
        <v>1265</v>
      </c>
      <c r="B1268" s="8">
        <v>37206</v>
      </c>
      <c r="C1268" t="s">
        <v>3</v>
      </c>
      <c r="D1268" t="s">
        <v>178</v>
      </c>
      <c r="E1268" t="s">
        <v>9</v>
      </c>
      <c r="F1268" t="s">
        <v>26</v>
      </c>
      <c r="G1268" t="s">
        <v>24</v>
      </c>
      <c r="H1268" s="135" t="s">
        <v>1548</v>
      </c>
      <c r="I1268" t="s">
        <v>1454</v>
      </c>
      <c r="J1268" s="20">
        <v>14</v>
      </c>
      <c r="K1268" s="20" t="s">
        <v>1465</v>
      </c>
      <c r="L1268" t="s">
        <v>1466</v>
      </c>
      <c r="M1268" s="20">
        <v>3.5</v>
      </c>
      <c r="N1268" s="20">
        <v>3.5</v>
      </c>
      <c r="AE1268">
        <f t="shared" si="19"/>
        <v>2001</v>
      </c>
    </row>
    <row r="1269" spans="1:31" x14ac:dyDescent="0.25">
      <c r="A1269" s="7">
        <v>1266</v>
      </c>
      <c r="B1269" s="8">
        <v>37211</v>
      </c>
      <c r="C1269" t="s">
        <v>3</v>
      </c>
      <c r="D1269" t="s">
        <v>206</v>
      </c>
      <c r="E1269" t="s">
        <v>9</v>
      </c>
      <c r="F1269" t="s">
        <v>354</v>
      </c>
      <c r="G1269" t="s">
        <v>65</v>
      </c>
      <c r="H1269" s="135" t="s">
        <v>1569</v>
      </c>
      <c r="I1269" t="s">
        <v>1454</v>
      </c>
      <c r="J1269" s="20">
        <v>18</v>
      </c>
      <c r="K1269" s="20" t="s">
        <v>3</v>
      </c>
      <c r="L1269" t="s">
        <v>1464</v>
      </c>
      <c r="M1269" s="20">
        <v>6.04</v>
      </c>
      <c r="N1269" s="20">
        <v>3.96</v>
      </c>
      <c r="AE1269">
        <f t="shared" si="19"/>
        <v>2001</v>
      </c>
    </row>
    <row r="1270" spans="1:31" x14ac:dyDescent="0.25">
      <c r="A1270" s="7">
        <v>1267</v>
      </c>
      <c r="B1270" s="8">
        <v>37215</v>
      </c>
      <c r="C1270" t="s">
        <v>3</v>
      </c>
      <c r="D1270" t="s">
        <v>373</v>
      </c>
      <c r="E1270" t="s">
        <v>9</v>
      </c>
      <c r="F1270" t="s">
        <v>77</v>
      </c>
      <c r="G1270" t="s">
        <v>17</v>
      </c>
      <c r="H1270" s="135" t="s">
        <v>1552</v>
      </c>
      <c r="I1270" t="s">
        <v>1455</v>
      </c>
      <c r="J1270" s="20">
        <v>13</v>
      </c>
      <c r="K1270" s="20" t="s">
        <v>9</v>
      </c>
      <c r="L1270" t="s">
        <v>1464</v>
      </c>
      <c r="M1270" s="20">
        <v>1.43</v>
      </c>
      <c r="N1270" s="20">
        <v>2.3200000000000003</v>
      </c>
      <c r="AE1270">
        <f t="shared" si="19"/>
        <v>2001</v>
      </c>
    </row>
    <row r="1271" spans="1:31" x14ac:dyDescent="0.25">
      <c r="A1271" s="7">
        <v>1268</v>
      </c>
      <c r="B1271" s="8">
        <v>37215</v>
      </c>
      <c r="C1271" t="s">
        <v>3</v>
      </c>
      <c r="D1271" t="s">
        <v>237</v>
      </c>
      <c r="E1271" t="s">
        <v>9</v>
      </c>
      <c r="F1271" t="s">
        <v>186</v>
      </c>
      <c r="G1271" t="s">
        <v>11</v>
      </c>
      <c r="H1271" s="135" t="s">
        <v>1531</v>
      </c>
      <c r="I1271" t="s">
        <v>1454</v>
      </c>
      <c r="J1271" s="20">
        <v>12</v>
      </c>
      <c r="K1271" s="20" t="s">
        <v>3</v>
      </c>
      <c r="L1271" t="s">
        <v>1463</v>
      </c>
      <c r="M1271" s="20">
        <v>4.12</v>
      </c>
      <c r="N1271" s="20">
        <v>2.88</v>
      </c>
      <c r="AE1271">
        <f t="shared" si="19"/>
        <v>2001</v>
      </c>
    </row>
    <row r="1272" spans="1:31" x14ac:dyDescent="0.25">
      <c r="A1272" s="7">
        <v>1269</v>
      </c>
      <c r="B1272" s="8">
        <v>37215</v>
      </c>
      <c r="C1272" t="s">
        <v>3</v>
      </c>
      <c r="D1272" t="s">
        <v>287</v>
      </c>
      <c r="E1272" t="s">
        <v>9</v>
      </c>
      <c r="F1272" t="s">
        <v>154</v>
      </c>
      <c r="G1272" t="s">
        <v>11</v>
      </c>
      <c r="H1272" s="135" t="s">
        <v>1582</v>
      </c>
      <c r="I1272" t="s">
        <v>1455</v>
      </c>
      <c r="J1272" s="20">
        <v>60</v>
      </c>
      <c r="K1272" s="20" t="s">
        <v>3</v>
      </c>
      <c r="L1272" t="s">
        <v>1464</v>
      </c>
      <c r="M1272" s="20">
        <v>8.9</v>
      </c>
      <c r="N1272" s="20">
        <v>6.6</v>
      </c>
      <c r="AE1272">
        <f t="shared" si="19"/>
        <v>2001</v>
      </c>
    </row>
    <row r="1273" spans="1:31" x14ac:dyDescent="0.25">
      <c r="A1273" s="7">
        <v>1270</v>
      </c>
      <c r="B1273" s="8">
        <v>37215</v>
      </c>
      <c r="C1273" t="s">
        <v>3</v>
      </c>
      <c r="D1273" t="s">
        <v>162</v>
      </c>
      <c r="E1273" t="s">
        <v>9</v>
      </c>
      <c r="F1273" t="s">
        <v>285</v>
      </c>
      <c r="G1273" t="s">
        <v>17</v>
      </c>
      <c r="H1273" s="135" t="s">
        <v>1500</v>
      </c>
      <c r="I1273" t="s">
        <v>1454</v>
      </c>
      <c r="J1273" s="20">
        <v>29</v>
      </c>
      <c r="K1273" s="20" t="s">
        <v>3</v>
      </c>
      <c r="L1273" t="s">
        <v>1464</v>
      </c>
      <c r="M1273" s="20">
        <v>9.1199999999999992</v>
      </c>
      <c r="N1273" s="20">
        <v>6.38</v>
      </c>
      <c r="AE1273">
        <f t="shared" si="19"/>
        <v>2001</v>
      </c>
    </row>
    <row r="1274" spans="1:31" x14ac:dyDescent="0.25">
      <c r="A1274" s="7">
        <v>1271</v>
      </c>
      <c r="B1274" s="8">
        <v>37215</v>
      </c>
      <c r="C1274" t="s">
        <v>3</v>
      </c>
      <c r="D1274" t="s">
        <v>373</v>
      </c>
      <c r="E1274" t="s">
        <v>9</v>
      </c>
      <c r="F1274" t="s">
        <v>77</v>
      </c>
      <c r="G1274" t="s">
        <v>14</v>
      </c>
      <c r="H1274" s="135" t="s">
        <v>1532</v>
      </c>
      <c r="I1274" t="s">
        <v>1455</v>
      </c>
      <c r="J1274" s="20">
        <v>36</v>
      </c>
      <c r="K1274" s="20" t="s">
        <v>9</v>
      </c>
      <c r="L1274" t="s">
        <v>1464</v>
      </c>
      <c r="M1274" s="20">
        <v>3.96</v>
      </c>
      <c r="N1274" s="20">
        <v>5.54</v>
      </c>
      <c r="AE1274">
        <f t="shared" si="19"/>
        <v>2001</v>
      </c>
    </row>
    <row r="1275" spans="1:31" x14ac:dyDescent="0.25">
      <c r="A1275" s="7">
        <v>1272</v>
      </c>
      <c r="B1275" s="8">
        <v>37215</v>
      </c>
      <c r="C1275" t="s">
        <v>3</v>
      </c>
      <c r="D1275" t="s">
        <v>270</v>
      </c>
      <c r="E1275" t="s">
        <v>9</v>
      </c>
      <c r="F1275" t="s">
        <v>281</v>
      </c>
      <c r="G1275" t="s">
        <v>14</v>
      </c>
      <c r="H1275" s="135" t="s">
        <v>1491</v>
      </c>
      <c r="I1275" t="s">
        <v>1454</v>
      </c>
      <c r="J1275" s="20">
        <v>36</v>
      </c>
      <c r="K1275" s="20" t="s">
        <v>9</v>
      </c>
      <c r="L1275" t="s">
        <v>1464</v>
      </c>
      <c r="M1275" s="20">
        <v>7.92</v>
      </c>
      <c r="N1275" s="20">
        <v>11.08</v>
      </c>
      <c r="AE1275">
        <f t="shared" si="19"/>
        <v>2001</v>
      </c>
    </row>
    <row r="1276" spans="1:31" x14ac:dyDescent="0.25">
      <c r="A1276" s="7">
        <v>1273</v>
      </c>
      <c r="B1276" s="8">
        <v>37215</v>
      </c>
      <c r="C1276" t="s">
        <v>3</v>
      </c>
      <c r="D1276" t="s">
        <v>151</v>
      </c>
      <c r="E1276" t="s">
        <v>9</v>
      </c>
      <c r="F1276" t="s">
        <v>27</v>
      </c>
      <c r="G1276" t="s">
        <v>14</v>
      </c>
      <c r="H1276" s="135" t="s">
        <v>1583</v>
      </c>
      <c r="I1276" t="s">
        <v>1455</v>
      </c>
      <c r="J1276" s="20">
        <v>16</v>
      </c>
      <c r="K1276" s="20" t="s">
        <v>9</v>
      </c>
      <c r="L1276" t="s">
        <v>1464</v>
      </c>
      <c r="M1276" s="20">
        <v>1.76</v>
      </c>
      <c r="N1276" s="20">
        <v>2.74</v>
      </c>
      <c r="AE1276">
        <f t="shared" si="19"/>
        <v>2001</v>
      </c>
    </row>
    <row r="1277" spans="1:31" x14ac:dyDescent="0.25">
      <c r="A1277" s="7">
        <v>1274</v>
      </c>
      <c r="B1277" s="8">
        <v>37215</v>
      </c>
      <c r="C1277" t="s">
        <v>3</v>
      </c>
      <c r="D1277" t="s">
        <v>12</v>
      </c>
      <c r="E1277" t="s">
        <v>9</v>
      </c>
      <c r="F1277" t="s">
        <v>27</v>
      </c>
      <c r="G1277" t="s">
        <v>14</v>
      </c>
      <c r="H1277" s="135" t="s">
        <v>1583</v>
      </c>
      <c r="I1277" t="s">
        <v>1455</v>
      </c>
      <c r="J1277" s="20">
        <v>16</v>
      </c>
      <c r="K1277" s="20" t="s">
        <v>3</v>
      </c>
      <c r="L1277" t="s">
        <v>1463</v>
      </c>
      <c r="M1277" s="20">
        <v>2.58</v>
      </c>
      <c r="N1277" s="20">
        <v>1.92</v>
      </c>
      <c r="AE1277">
        <f t="shared" si="19"/>
        <v>2001</v>
      </c>
    </row>
    <row r="1278" spans="1:31" x14ac:dyDescent="0.25">
      <c r="A1278" s="7">
        <v>1275</v>
      </c>
      <c r="B1278" s="8">
        <v>37215</v>
      </c>
      <c r="C1278" t="s">
        <v>3</v>
      </c>
      <c r="D1278" t="s">
        <v>222</v>
      </c>
      <c r="E1278" t="s">
        <v>9</v>
      </c>
      <c r="F1278" t="s">
        <v>149</v>
      </c>
      <c r="G1278" t="s">
        <v>14</v>
      </c>
      <c r="H1278" s="135" t="s">
        <v>1516</v>
      </c>
      <c r="I1278" t="s">
        <v>1455</v>
      </c>
      <c r="J1278" s="20">
        <v>12</v>
      </c>
      <c r="K1278" s="20" t="s">
        <v>1465</v>
      </c>
      <c r="L1278" t="s">
        <v>1466</v>
      </c>
      <c r="M1278" s="20">
        <v>1.5</v>
      </c>
      <c r="N1278" s="20">
        <v>1.5</v>
      </c>
      <c r="AE1278">
        <f t="shared" si="19"/>
        <v>2001</v>
      </c>
    </row>
    <row r="1279" spans="1:31" x14ac:dyDescent="0.25">
      <c r="A1279" s="7">
        <v>1276</v>
      </c>
      <c r="B1279" s="8">
        <v>37215</v>
      </c>
      <c r="C1279" t="s">
        <v>3</v>
      </c>
      <c r="D1279" t="s">
        <v>66</v>
      </c>
      <c r="E1279" t="s">
        <v>9</v>
      </c>
      <c r="F1279" t="s">
        <v>236</v>
      </c>
      <c r="G1279" t="s">
        <v>65</v>
      </c>
      <c r="H1279" s="135" t="s">
        <v>1519</v>
      </c>
      <c r="I1279" t="s">
        <v>1454</v>
      </c>
      <c r="J1279" s="20">
        <v>19</v>
      </c>
      <c r="K1279" s="20" t="s">
        <v>3</v>
      </c>
      <c r="L1279" t="s">
        <v>1464</v>
      </c>
      <c r="M1279" s="20">
        <v>6.32</v>
      </c>
      <c r="N1279" s="20">
        <v>4.18</v>
      </c>
      <c r="AE1279">
        <f t="shared" si="19"/>
        <v>2001</v>
      </c>
    </row>
    <row r="1280" spans="1:31" x14ac:dyDescent="0.25">
      <c r="A1280" s="7">
        <v>1277</v>
      </c>
      <c r="B1280" s="8">
        <v>37215</v>
      </c>
      <c r="C1280" t="s">
        <v>3</v>
      </c>
      <c r="D1280" t="s">
        <v>341</v>
      </c>
      <c r="E1280" t="s">
        <v>9</v>
      </c>
      <c r="F1280" t="s">
        <v>347</v>
      </c>
      <c r="G1280" t="s">
        <v>65</v>
      </c>
      <c r="H1280" s="135" t="s">
        <v>1519</v>
      </c>
      <c r="I1280" t="s">
        <v>1454</v>
      </c>
      <c r="J1280" s="20">
        <v>43</v>
      </c>
      <c r="K1280" s="20" t="s">
        <v>3</v>
      </c>
      <c r="L1280" t="s">
        <v>1464</v>
      </c>
      <c r="M1280" s="20">
        <v>13.04</v>
      </c>
      <c r="N1280" s="20">
        <v>9.4600000000000009</v>
      </c>
      <c r="AE1280">
        <f t="shared" si="19"/>
        <v>2001</v>
      </c>
    </row>
    <row r="1281" spans="1:31" x14ac:dyDescent="0.25">
      <c r="A1281" s="7">
        <v>1278</v>
      </c>
      <c r="B1281" s="8">
        <v>37215</v>
      </c>
      <c r="C1281" t="s">
        <v>3</v>
      </c>
      <c r="D1281" t="s">
        <v>271</v>
      </c>
      <c r="E1281" t="s">
        <v>9</v>
      </c>
      <c r="F1281" t="s">
        <v>13</v>
      </c>
      <c r="G1281" t="s">
        <v>14</v>
      </c>
      <c r="H1281" s="135" t="s">
        <v>1496</v>
      </c>
      <c r="I1281" t="s">
        <v>1454</v>
      </c>
      <c r="J1281" s="20">
        <v>6</v>
      </c>
      <c r="K1281" s="20" t="s">
        <v>9</v>
      </c>
      <c r="L1281" t="s">
        <v>1464</v>
      </c>
      <c r="M1281" s="20">
        <v>1.32</v>
      </c>
      <c r="N1281" s="20">
        <v>2.6799999999999997</v>
      </c>
      <c r="AE1281">
        <f t="shared" si="19"/>
        <v>2001</v>
      </c>
    </row>
    <row r="1282" spans="1:31" x14ac:dyDescent="0.25">
      <c r="A1282" s="7">
        <v>1279</v>
      </c>
      <c r="B1282" s="8">
        <v>37215</v>
      </c>
      <c r="C1282" t="s">
        <v>3</v>
      </c>
      <c r="D1282" t="s">
        <v>47</v>
      </c>
      <c r="E1282" t="s">
        <v>9</v>
      </c>
      <c r="F1282" t="s">
        <v>126</v>
      </c>
      <c r="G1282" t="s">
        <v>65</v>
      </c>
      <c r="H1282" s="135" t="s">
        <v>1496</v>
      </c>
      <c r="I1282" t="s">
        <v>1454</v>
      </c>
      <c r="J1282" s="20">
        <v>15</v>
      </c>
      <c r="K1282" s="20" t="s">
        <v>3</v>
      </c>
      <c r="L1282" t="s">
        <v>1464</v>
      </c>
      <c r="M1282" s="20">
        <v>5.2</v>
      </c>
      <c r="N1282" s="20">
        <v>3.3</v>
      </c>
      <c r="AE1282">
        <f t="shared" si="19"/>
        <v>2001</v>
      </c>
    </row>
    <row r="1283" spans="1:31" x14ac:dyDescent="0.25">
      <c r="A1283" s="7">
        <v>1280</v>
      </c>
      <c r="B1283" s="8">
        <v>37215</v>
      </c>
      <c r="C1283" t="s">
        <v>3</v>
      </c>
      <c r="D1283" t="s">
        <v>178</v>
      </c>
      <c r="E1283" t="s">
        <v>9</v>
      </c>
      <c r="F1283" t="s">
        <v>218</v>
      </c>
      <c r="G1283" t="s">
        <v>24</v>
      </c>
      <c r="H1283" s="135" t="s">
        <v>1497</v>
      </c>
      <c r="I1283" t="s">
        <v>1455</v>
      </c>
      <c r="J1283" s="20">
        <v>45</v>
      </c>
      <c r="K1283" s="20" t="s">
        <v>9</v>
      </c>
      <c r="L1283" t="s">
        <v>1464</v>
      </c>
      <c r="M1283" s="20">
        <v>4.95</v>
      </c>
      <c r="N1283" s="20">
        <v>6.8</v>
      </c>
      <c r="AE1283">
        <f t="shared" si="19"/>
        <v>2001</v>
      </c>
    </row>
    <row r="1284" spans="1:31" x14ac:dyDescent="0.25">
      <c r="A1284" s="7">
        <v>1281</v>
      </c>
      <c r="B1284" s="8">
        <v>37219</v>
      </c>
      <c r="C1284" t="s">
        <v>3</v>
      </c>
      <c r="D1284" t="s">
        <v>350</v>
      </c>
      <c r="E1284" t="s">
        <v>9</v>
      </c>
      <c r="F1284" t="s">
        <v>329</v>
      </c>
      <c r="G1284" t="s">
        <v>11</v>
      </c>
      <c r="H1284" s="135" t="s">
        <v>1509</v>
      </c>
      <c r="I1284" t="s">
        <v>1454</v>
      </c>
      <c r="J1284" s="20">
        <v>51</v>
      </c>
      <c r="K1284" s="20" t="s">
        <v>3</v>
      </c>
      <c r="L1284" t="s">
        <v>1464</v>
      </c>
      <c r="M1284" s="20">
        <v>15.28</v>
      </c>
      <c r="N1284" s="20">
        <v>11.22</v>
      </c>
      <c r="AE1284">
        <f t="shared" ref="AE1284:AE1347" si="20">YEAR(B1284)</f>
        <v>2001</v>
      </c>
    </row>
    <row r="1285" spans="1:31" x14ac:dyDescent="0.25">
      <c r="A1285" s="7">
        <v>1282</v>
      </c>
      <c r="B1285" s="8">
        <v>37219</v>
      </c>
      <c r="C1285" t="s">
        <v>3</v>
      </c>
      <c r="D1285" t="s">
        <v>34</v>
      </c>
      <c r="E1285" t="s">
        <v>9</v>
      </c>
      <c r="F1285" t="s">
        <v>350</v>
      </c>
      <c r="G1285" t="s">
        <v>11</v>
      </c>
      <c r="H1285" s="135" t="s">
        <v>1531</v>
      </c>
      <c r="I1285" t="s">
        <v>1455</v>
      </c>
      <c r="J1285" s="20">
        <v>12</v>
      </c>
      <c r="K1285" s="20" t="s">
        <v>9</v>
      </c>
      <c r="L1285" t="s">
        <v>1464</v>
      </c>
      <c r="M1285" s="20">
        <v>1.32</v>
      </c>
      <c r="N1285" s="20">
        <v>2.1799999999999997</v>
      </c>
      <c r="AE1285">
        <f t="shared" si="20"/>
        <v>2001</v>
      </c>
    </row>
    <row r="1286" spans="1:31" x14ac:dyDescent="0.25">
      <c r="A1286" s="7">
        <v>1283</v>
      </c>
      <c r="B1286" s="8">
        <v>37219</v>
      </c>
      <c r="C1286" t="s">
        <v>3</v>
      </c>
      <c r="D1286" t="s">
        <v>149</v>
      </c>
      <c r="E1286" t="s">
        <v>9</v>
      </c>
      <c r="F1286" t="s">
        <v>333</v>
      </c>
      <c r="G1286" t="s">
        <v>17</v>
      </c>
      <c r="H1286" s="135" t="s">
        <v>1500</v>
      </c>
      <c r="I1286" t="s">
        <v>1455</v>
      </c>
      <c r="J1286" s="20">
        <v>49</v>
      </c>
      <c r="K1286" s="20" t="s">
        <v>1465</v>
      </c>
      <c r="L1286" t="s">
        <v>1466</v>
      </c>
      <c r="M1286" s="20">
        <v>6.125</v>
      </c>
      <c r="N1286" s="20">
        <v>6.125</v>
      </c>
      <c r="AE1286">
        <f t="shared" si="20"/>
        <v>2001</v>
      </c>
    </row>
    <row r="1287" spans="1:31" x14ac:dyDescent="0.25">
      <c r="A1287" s="7">
        <v>1284</v>
      </c>
      <c r="B1287" s="8">
        <v>37219</v>
      </c>
      <c r="C1287" t="s">
        <v>3</v>
      </c>
      <c r="D1287" t="s">
        <v>47</v>
      </c>
      <c r="E1287" t="s">
        <v>9</v>
      </c>
      <c r="F1287" t="s">
        <v>48</v>
      </c>
      <c r="G1287" t="s">
        <v>14</v>
      </c>
      <c r="H1287" s="135" t="s">
        <v>1530</v>
      </c>
      <c r="I1287" t="s">
        <v>1454</v>
      </c>
      <c r="J1287" s="20">
        <v>7</v>
      </c>
      <c r="K1287" s="20" t="s">
        <v>3</v>
      </c>
      <c r="L1287" t="s">
        <v>1464</v>
      </c>
      <c r="M1287" s="20">
        <v>2.96</v>
      </c>
      <c r="N1287" s="20">
        <v>1.54</v>
      </c>
      <c r="AE1287">
        <f t="shared" si="20"/>
        <v>2001</v>
      </c>
    </row>
    <row r="1288" spans="1:31" x14ac:dyDescent="0.25">
      <c r="A1288" s="7">
        <v>1285</v>
      </c>
      <c r="B1288" s="8">
        <v>37219</v>
      </c>
      <c r="C1288" t="s">
        <v>3</v>
      </c>
      <c r="D1288" t="s">
        <v>369</v>
      </c>
      <c r="E1288" t="s">
        <v>9</v>
      </c>
      <c r="F1288" t="s">
        <v>290</v>
      </c>
      <c r="G1288" t="s">
        <v>14</v>
      </c>
      <c r="H1288" s="135" t="s">
        <v>1491</v>
      </c>
      <c r="I1288" t="s">
        <v>1454</v>
      </c>
      <c r="J1288" s="20">
        <v>23</v>
      </c>
      <c r="K1288" s="20" t="s">
        <v>3</v>
      </c>
      <c r="L1288" t="s">
        <v>1464</v>
      </c>
      <c r="M1288" s="20">
        <v>7.4399999999999995</v>
      </c>
      <c r="N1288" s="20">
        <v>5.0600000000000005</v>
      </c>
      <c r="AE1288">
        <f t="shared" si="20"/>
        <v>2001</v>
      </c>
    </row>
    <row r="1289" spans="1:31" x14ac:dyDescent="0.25">
      <c r="A1289" s="7">
        <v>1286</v>
      </c>
      <c r="B1289" s="8">
        <v>37219</v>
      </c>
      <c r="C1289" t="s">
        <v>3</v>
      </c>
      <c r="D1289" t="s">
        <v>39</v>
      </c>
      <c r="E1289" t="s">
        <v>9</v>
      </c>
      <c r="F1289" t="s">
        <v>259</v>
      </c>
      <c r="G1289" t="s">
        <v>17</v>
      </c>
      <c r="H1289" s="135" t="s">
        <v>1520</v>
      </c>
      <c r="I1289" t="s">
        <v>1456</v>
      </c>
      <c r="J1289" s="20">
        <v>33</v>
      </c>
      <c r="K1289" s="20" t="s">
        <v>1465</v>
      </c>
      <c r="L1289" t="s">
        <v>1466</v>
      </c>
      <c r="M1289" s="20">
        <v>8.25</v>
      </c>
      <c r="N1289" s="20">
        <v>8.25</v>
      </c>
      <c r="O1289" t="s">
        <v>3</v>
      </c>
      <c r="P1289" s="13" t="s">
        <v>157</v>
      </c>
      <c r="Q1289" t="s">
        <v>9</v>
      </c>
      <c r="R1289" t="s">
        <v>739</v>
      </c>
      <c r="S1289" t="s">
        <v>1465</v>
      </c>
      <c r="U1289" t="s">
        <v>1465</v>
      </c>
      <c r="W1289" t="s">
        <v>1465</v>
      </c>
      <c r="Y1289" t="s">
        <v>1465</v>
      </c>
      <c r="AA1289" t="s">
        <v>1465</v>
      </c>
      <c r="AC1289" t="s">
        <v>1465</v>
      </c>
      <c r="AE1289">
        <f t="shared" si="20"/>
        <v>2001</v>
      </c>
    </row>
    <row r="1290" spans="1:31" x14ac:dyDescent="0.25">
      <c r="A1290" s="7">
        <v>1287</v>
      </c>
      <c r="B1290" s="8">
        <v>37219</v>
      </c>
      <c r="C1290" t="s">
        <v>3</v>
      </c>
      <c r="D1290" t="s">
        <v>54</v>
      </c>
      <c r="E1290" t="s">
        <v>9</v>
      </c>
      <c r="F1290" t="s">
        <v>55</v>
      </c>
      <c r="G1290" t="s">
        <v>65</v>
      </c>
      <c r="H1290" s="135" t="s">
        <v>1561</v>
      </c>
      <c r="I1290" t="s">
        <v>1455</v>
      </c>
      <c r="J1290" s="20">
        <v>10</v>
      </c>
      <c r="K1290" s="20" t="s">
        <v>1465</v>
      </c>
      <c r="L1290" t="s">
        <v>1466</v>
      </c>
      <c r="M1290" s="20">
        <v>1.25</v>
      </c>
      <c r="N1290" s="20">
        <v>1.25</v>
      </c>
      <c r="AE1290">
        <f t="shared" si="20"/>
        <v>2001</v>
      </c>
    </row>
    <row r="1291" spans="1:31" x14ac:dyDescent="0.25">
      <c r="A1291" s="7">
        <v>1288</v>
      </c>
      <c r="B1291" s="8">
        <v>37221</v>
      </c>
      <c r="C1291" t="s">
        <v>3</v>
      </c>
      <c r="D1291" t="s">
        <v>12</v>
      </c>
      <c r="E1291" t="s">
        <v>9</v>
      </c>
      <c r="F1291" t="s">
        <v>136</v>
      </c>
      <c r="G1291" t="s">
        <v>17</v>
      </c>
      <c r="H1291" s="135" t="s">
        <v>1504</v>
      </c>
      <c r="I1291" t="s">
        <v>1454</v>
      </c>
      <c r="J1291" s="20">
        <v>21</v>
      </c>
      <c r="K1291" s="20" t="s">
        <v>3</v>
      </c>
      <c r="L1291" t="s">
        <v>1464</v>
      </c>
      <c r="M1291" s="20">
        <v>6.88</v>
      </c>
      <c r="N1291" s="20">
        <v>4.62</v>
      </c>
      <c r="AE1291">
        <f t="shared" si="20"/>
        <v>2001</v>
      </c>
    </row>
    <row r="1292" spans="1:31" x14ac:dyDescent="0.25">
      <c r="A1292" s="7">
        <v>1289</v>
      </c>
      <c r="B1292" s="8">
        <v>37221</v>
      </c>
      <c r="C1292" t="s">
        <v>3</v>
      </c>
      <c r="D1292" t="s">
        <v>202</v>
      </c>
      <c r="E1292" t="s">
        <v>9</v>
      </c>
      <c r="F1292" t="s">
        <v>159</v>
      </c>
      <c r="G1292" t="s">
        <v>11</v>
      </c>
      <c r="H1292" s="135" t="s">
        <v>1505</v>
      </c>
      <c r="I1292" t="s">
        <v>1454</v>
      </c>
      <c r="J1292" s="20">
        <v>28</v>
      </c>
      <c r="K1292" s="20" t="s">
        <v>3</v>
      </c>
      <c r="L1292" t="s">
        <v>1464</v>
      </c>
      <c r="M1292" s="20">
        <v>8.84</v>
      </c>
      <c r="N1292" s="20">
        <v>6.16</v>
      </c>
      <c r="AE1292">
        <f t="shared" si="20"/>
        <v>2001</v>
      </c>
    </row>
    <row r="1293" spans="1:31" x14ac:dyDescent="0.25">
      <c r="A1293" s="7">
        <v>1290</v>
      </c>
      <c r="B1293" s="8">
        <v>37221</v>
      </c>
      <c r="C1293" t="s">
        <v>3</v>
      </c>
      <c r="D1293" t="s">
        <v>350</v>
      </c>
      <c r="E1293" t="s">
        <v>9</v>
      </c>
      <c r="F1293" t="s">
        <v>354</v>
      </c>
      <c r="G1293" t="s">
        <v>11</v>
      </c>
      <c r="H1293" s="135" t="s">
        <v>1565</v>
      </c>
      <c r="I1293" t="s">
        <v>1454</v>
      </c>
      <c r="J1293" s="20">
        <v>7</v>
      </c>
      <c r="K1293" s="20" t="s">
        <v>3</v>
      </c>
      <c r="L1293" t="s">
        <v>1464</v>
      </c>
      <c r="M1293" s="20">
        <v>2.96</v>
      </c>
      <c r="N1293" s="20">
        <v>1.54</v>
      </c>
      <c r="AE1293">
        <f t="shared" si="20"/>
        <v>2001</v>
      </c>
    </row>
    <row r="1294" spans="1:31" x14ac:dyDescent="0.25">
      <c r="A1294" s="7">
        <v>1291</v>
      </c>
      <c r="B1294" s="8">
        <v>37221</v>
      </c>
      <c r="C1294" t="s">
        <v>3</v>
      </c>
      <c r="D1294" t="s">
        <v>91</v>
      </c>
      <c r="E1294" t="s">
        <v>9</v>
      </c>
      <c r="F1294" t="s">
        <v>374</v>
      </c>
      <c r="G1294" t="s">
        <v>11</v>
      </c>
      <c r="H1294" s="135" t="s">
        <v>1531</v>
      </c>
      <c r="I1294" t="s">
        <v>1458</v>
      </c>
      <c r="J1294" s="20">
        <v>12</v>
      </c>
      <c r="K1294" s="20" t="s">
        <v>1465</v>
      </c>
      <c r="L1294" t="s">
        <v>1466</v>
      </c>
      <c r="M1294" s="20">
        <v>10</v>
      </c>
      <c r="N1294" s="20">
        <v>30</v>
      </c>
      <c r="AE1294">
        <f t="shared" si="20"/>
        <v>2001</v>
      </c>
    </row>
    <row r="1295" spans="1:31" x14ac:dyDescent="0.25">
      <c r="A1295" s="7">
        <v>1292</v>
      </c>
      <c r="B1295" s="8">
        <v>37221</v>
      </c>
      <c r="C1295" t="s">
        <v>3</v>
      </c>
      <c r="D1295" t="s">
        <v>18</v>
      </c>
      <c r="E1295" t="s">
        <v>9</v>
      </c>
      <c r="F1295" t="s">
        <v>307</v>
      </c>
      <c r="G1295" t="s">
        <v>14</v>
      </c>
      <c r="H1295" s="135" t="s">
        <v>1491</v>
      </c>
      <c r="I1295" t="s">
        <v>1454</v>
      </c>
      <c r="J1295" s="20">
        <v>33</v>
      </c>
      <c r="K1295" s="20" t="s">
        <v>3</v>
      </c>
      <c r="L1295" t="s">
        <v>1464</v>
      </c>
      <c r="M1295" s="20">
        <v>10.24</v>
      </c>
      <c r="N1295" s="20">
        <v>7.26</v>
      </c>
      <c r="AE1295">
        <f t="shared" si="20"/>
        <v>2001</v>
      </c>
    </row>
    <row r="1296" spans="1:31" x14ac:dyDescent="0.25">
      <c r="A1296" s="7">
        <v>1293</v>
      </c>
      <c r="B1296" s="8">
        <v>37221</v>
      </c>
      <c r="C1296" t="s">
        <v>3</v>
      </c>
      <c r="D1296" t="s">
        <v>178</v>
      </c>
      <c r="E1296" t="s">
        <v>9</v>
      </c>
      <c r="F1296" t="s">
        <v>37</v>
      </c>
      <c r="G1296" t="s">
        <v>17</v>
      </c>
      <c r="H1296" s="136" t="s">
        <v>1577</v>
      </c>
      <c r="I1296" t="s">
        <v>1456</v>
      </c>
      <c r="J1296" s="20">
        <v>33</v>
      </c>
      <c r="K1296" s="20" t="s">
        <v>9</v>
      </c>
      <c r="L1296" t="s">
        <v>1464</v>
      </c>
      <c r="M1296" s="20">
        <v>7.26</v>
      </c>
      <c r="N1296" s="20">
        <v>10.24</v>
      </c>
      <c r="O1296" t="s">
        <v>3</v>
      </c>
      <c r="P1296" s="13" t="s">
        <v>22</v>
      </c>
      <c r="Q1296" t="s">
        <v>9</v>
      </c>
      <c r="R1296" t="s">
        <v>58</v>
      </c>
      <c r="S1296" t="s">
        <v>1465</v>
      </c>
      <c r="U1296" t="s">
        <v>1465</v>
      </c>
      <c r="W1296" t="s">
        <v>1465</v>
      </c>
      <c r="Y1296" t="s">
        <v>1465</v>
      </c>
      <c r="AA1296" t="s">
        <v>1465</v>
      </c>
      <c r="AC1296" t="s">
        <v>1465</v>
      </c>
      <c r="AE1296">
        <f t="shared" si="20"/>
        <v>2001</v>
      </c>
    </row>
    <row r="1297" spans="1:31" x14ac:dyDescent="0.25">
      <c r="A1297" s="7">
        <v>1294</v>
      </c>
      <c r="B1297" s="8">
        <v>37221</v>
      </c>
      <c r="C1297" t="s">
        <v>3</v>
      </c>
      <c r="D1297" t="s">
        <v>302</v>
      </c>
      <c r="E1297" t="s">
        <v>9</v>
      </c>
      <c r="F1297" t="s">
        <v>305</v>
      </c>
      <c r="G1297" t="s">
        <v>14</v>
      </c>
      <c r="H1297" s="135" t="s">
        <v>1507</v>
      </c>
      <c r="I1297" t="s">
        <v>1454</v>
      </c>
      <c r="J1297" s="20">
        <v>37</v>
      </c>
      <c r="K1297" s="20" t="s">
        <v>3</v>
      </c>
      <c r="L1297" t="s">
        <v>1464</v>
      </c>
      <c r="M1297" s="20">
        <v>11.36</v>
      </c>
      <c r="N1297" s="20">
        <v>8.14</v>
      </c>
      <c r="AE1297">
        <f t="shared" si="20"/>
        <v>2001</v>
      </c>
    </row>
    <row r="1298" spans="1:31" x14ac:dyDescent="0.25">
      <c r="A1298" s="7">
        <v>1295</v>
      </c>
      <c r="B1298" s="8">
        <v>37221</v>
      </c>
      <c r="C1298" t="s">
        <v>3</v>
      </c>
      <c r="D1298" t="s">
        <v>250</v>
      </c>
      <c r="E1298" t="s">
        <v>9</v>
      </c>
      <c r="F1298" t="s">
        <v>70</v>
      </c>
      <c r="G1298" t="s">
        <v>65</v>
      </c>
      <c r="H1298" s="135" t="s">
        <v>1540</v>
      </c>
      <c r="I1298" t="s">
        <v>1454</v>
      </c>
      <c r="J1298" s="20">
        <v>57</v>
      </c>
      <c r="K1298" s="20" t="s">
        <v>9</v>
      </c>
      <c r="L1298" t="s">
        <v>1463</v>
      </c>
      <c r="M1298" s="20">
        <v>13.68</v>
      </c>
      <c r="N1298" s="20">
        <v>15.82</v>
      </c>
      <c r="AE1298">
        <f t="shared" si="20"/>
        <v>2001</v>
      </c>
    </row>
    <row r="1299" spans="1:31" x14ac:dyDescent="0.25">
      <c r="A1299" s="7">
        <v>1296</v>
      </c>
      <c r="B1299" s="8">
        <v>37221</v>
      </c>
      <c r="C1299" t="s">
        <v>3</v>
      </c>
      <c r="D1299" t="s">
        <v>26</v>
      </c>
      <c r="E1299" t="s">
        <v>9</v>
      </c>
      <c r="F1299" t="s">
        <v>178</v>
      </c>
      <c r="G1299" t="s">
        <v>65</v>
      </c>
      <c r="H1299" s="135" t="s">
        <v>1584</v>
      </c>
      <c r="I1299" t="s">
        <v>1454</v>
      </c>
      <c r="J1299" s="20">
        <v>10</v>
      </c>
      <c r="K1299" s="20" t="s">
        <v>9</v>
      </c>
      <c r="L1299" t="s">
        <v>1464</v>
      </c>
      <c r="M1299" s="20">
        <v>2.2000000000000002</v>
      </c>
      <c r="N1299" s="20">
        <v>3.8</v>
      </c>
      <c r="AE1299">
        <f t="shared" si="20"/>
        <v>2001</v>
      </c>
    </row>
    <row r="1300" spans="1:31" x14ac:dyDescent="0.25">
      <c r="A1300" s="7">
        <v>1297</v>
      </c>
      <c r="B1300" s="8">
        <v>37221</v>
      </c>
      <c r="C1300" t="s">
        <v>3</v>
      </c>
      <c r="D1300" t="s">
        <v>178</v>
      </c>
      <c r="E1300" t="s">
        <v>9</v>
      </c>
      <c r="F1300" t="s">
        <v>26</v>
      </c>
      <c r="G1300" t="s">
        <v>65</v>
      </c>
      <c r="H1300" s="135" t="s">
        <v>1584</v>
      </c>
      <c r="I1300" t="s">
        <v>1454</v>
      </c>
      <c r="J1300" s="20">
        <v>10</v>
      </c>
      <c r="K1300" s="20" t="s">
        <v>9</v>
      </c>
      <c r="L1300" t="s">
        <v>1464</v>
      </c>
      <c r="M1300" s="20">
        <v>2.2000000000000002</v>
      </c>
      <c r="N1300" s="20">
        <v>3.8</v>
      </c>
      <c r="AE1300">
        <f t="shared" si="20"/>
        <v>2001</v>
      </c>
    </row>
    <row r="1301" spans="1:31" x14ac:dyDescent="0.25">
      <c r="A1301" s="7">
        <v>1298</v>
      </c>
      <c r="B1301" s="8">
        <v>37221</v>
      </c>
      <c r="C1301" t="s">
        <v>3</v>
      </c>
      <c r="D1301" t="s">
        <v>54</v>
      </c>
      <c r="E1301" t="s">
        <v>9</v>
      </c>
      <c r="F1301" t="s">
        <v>55</v>
      </c>
      <c r="G1301" t="s">
        <v>65</v>
      </c>
      <c r="H1301" s="135" t="s">
        <v>1550</v>
      </c>
      <c r="I1301" t="s">
        <v>1455</v>
      </c>
      <c r="J1301" s="20">
        <v>28</v>
      </c>
      <c r="K1301" s="20" t="s">
        <v>9</v>
      </c>
      <c r="L1301" t="s">
        <v>1463</v>
      </c>
      <c r="M1301" s="20">
        <v>3.36</v>
      </c>
      <c r="N1301" s="20">
        <v>4.1400000000000006</v>
      </c>
      <c r="AE1301">
        <f t="shared" si="20"/>
        <v>2001</v>
      </c>
    </row>
    <row r="1302" spans="1:31" x14ac:dyDescent="0.25">
      <c r="A1302" s="7">
        <v>1299</v>
      </c>
      <c r="B1302" s="8">
        <v>37221</v>
      </c>
      <c r="C1302" t="s">
        <v>3</v>
      </c>
      <c r="D1302" t="s">
        <v>97</v>
      </c>
      <c r="E1302" t="s">
        <v>9</v>
      </c>
      <c r="F1302" t="s">
        <v>98</v>
      </c>
      <c r="G1302" t="s">
        <v>14</v>
      </c>
      <c r="H1302" s="135" t="s">
        <v>1496</v>
      </c>
      <c r="I1302" t="s">
        <v>1454</v>
      </c>
      <c r="J1302" s="20">
        <v>46</v>
      </c>
      <c r="K1302" s="20" t="s">
        <v>9</v>
      </c>
      <c r="L1302" t="s">
        <v>1464</v>
      </c>
      <c r="M1302" s="20">
        <v>10.120000000000001</v>
      </c>
      <c r="N1302" s="20">
        <v>13.879999999999999</v>
      </c>
      <c r="AE1302">
        <f t="shared" si="20"/>
        <v>2001</v>
      </c>
    </row>
    <row r="1303" spans="1:31" x14ac:dyDescent="0.25">
      <c r="A1303" s="7">
        <v>1300</v>
      </c>
      <c r="B1303" s="8">
        <v>37221</v>
      </c>
      <c r="C1303" t="s">
        <v>3</v>
      </c>
      <c r="D1303" t="s">
        <v>47</v>
      </c>
      <c r="E1303" t="s">
        <v>9</v>
      </c>
      <c r="F1303" t="s">
        <v>351</v>
      </c>
      <c r="G1303" t="s">
        <v>17</v>
      </c>
      <c r="H1303" s="135" t="s">
        <v>1496</v>
      </c>
      <c r="I1303" t="s">
        <v>1454</v>
      </c>
      <c r="J1303" s="20">
        <v>27</v>
      </c>
      <c r="K1303" s="20" t="s">
        <v>9</v>
      </c>
      <c r="L1303" t="s">
        <v>1464</v>
      </c>
      <c r="M1303" s="20">
        <v>5.9399999999999995</v>
      </c>
      <c r="N1303" s="20">
        <v>8.56</v>
      </c>
      <c r="AE1303">
        <f t="shared" si="20"/>
        <v>2001</v>
      </c>
    </row>
    <row r="1304" spans="1:31" x14ac:dyDescent="0.25">
      <c r="A1304" s="7">
        <v>1301</v>
      </c>
      <c r="B1304" s="8">
        <v>37221</v>
      </c>
      <c r="C1304" t="s">
        <v>3</v>
      </c>
      <c r="D1304" t="s">
        <v>47</v>
      </c>
      <c r="E1304" t="s">
        <v>9</v>
      </c>
      <c r="F1304" t="s">
        <v>108</v>
      </c>
      <c r="G1304" t="s">
        <v>17</v>
      </c>
      <c r="H1304" s="135" t="s">
        <v>1496</v>
      </c>
      <c r="I1304" t="s">
        <v>1454</v>
      </c>
      <c r="J1304" s="20">
        <v>38</v>
      </c>
      <c r="K1304" s="20" t="s">
        <v>9</v>
      </c>
      <c r="L1304" t="s">
        <v>1463</v>
      </c>
      <c r="M1304" s="20">
        <v>9.1199999999999992</v>
      </c>
      <c r="N1304" s="20">
        <v>10.88</v>
      </c>
      <c r="AE1304">
        <f t="shared" si="20"/>
        <v>2001</v>
      </c>
    </row>
    <row r="1305" spans="1:31" x14ac:dyDescent="0.25">
      <c r="A1305" s="7">
        <v>1302</v>
      </c>
      <c r="B1305" s="8">
        <v>37221</v>
      </c>
      <c r="C1305" t="s">
        <v>3</v>
      </c>
      <c r="D1305" t="s">
        <v>91</v>
      </c>
      <c r="E1305" t="s">
        <v>9</v>
      </c>
      <c r="F1305" t="s">
        <v>375</v>
      </c>
      <c r="G1305" t="s">
        <v>14</v>
      </c>
      <c r="H1305" s="135" t="s">
        <v>1496</v>
      </c>
      <c r="I1305" t="s">
        <v>1458</v>
      </c>
      <c r="J1305" s="20">
        <v>9</v>
      </c>
      <c r="K1305" s="20" t="s">
        <v>9</v>
      </c>
      <c r="L1305" t="s">
        <v>1463</v>
      </c>
      <c r="M1305" s="20">
        <v>10</v>
      </c>
      <c r="N1305" s="20">
        <v>30</v>
      </c>
      <c r="AE1305">
        <f t="shared" si="20"/>
        <v>2001</v>
      </c>
    </row>
    <row r="1306" spans="1:31" x14ac:dyDescent="0.25">
      <c r="A1306" s="7">
        <v>1303</v>
      </c>
      <c r="B1306" s="8">
        <v>37221</v>
      </c>
      <c r="C1306" t="s">
        <v>3</v>
      </c>
      <c r="D1306" t="s">
        <v>77</v>
      </c>
      <c r="E1306" t="s">
        <v>9</v>
      </c>
      <c r="F1306" t="s">
        <v>270</v>
      </c>
      <c r="G1306" t="s">
        <v>24</v>
      </c>
      <c r="H1306" s="136" t="s">
        <v>1496</v>
      </c>
      <c r="I1306" t="s">
        <v>1454</v>
      </c>
      <c r="J1306" s="20">
        <v>62</v>
      </c>
      <c r="K1306" s="20" t="s">
        <v>3</v>
      </c>
      <c r="L1306" t="s">
        <v>1464</v>
      </c>
      <c r="M1306" s="20">
        <v>18.36</v>
      </c>
      <c r="N1306" s="20">
        <v>13.64</v>
      </c>
      <c r="AE1306">
        <f t="shared" si="20"/>
        <v>2001</v>
      </c>
    </row>
    <row r="1307" spans="1:31" x14ac:dyDescent="0.25">
      <c r="A1307" s="7">
        <v>1304</v>
      </c>
      <c r="B1307" s="8">
        <v>37225</v>
      </c>
      <c r="C1307" t="s">
        <v>3</v>
      </c>
      <c r="D1307" t="s">
        <v>202</v>
      </c>
      <c r="E1307" t="s">
        <v>9</v>
      </c>
      <c r="F1307" t="s">
        <v>354</v>
      </c>
      <c r="G1307" t="s">
        <v>17</v>
      </c>
      <c r="H1307" s="135" t="s">
        <v>1552</v>
      </c>
      <c r="I1307" t="s">
        <v>1454</v>
      </c>
      <c r="J1307" s="20">
        <v>11</v>
      </c>
      <c r="K1307" s="20" t="s">
        <v>1465</v>
      </c>
      <c r="L1307" t="s">
        <v>1466</v>
      </c>
      <c r="M1307" s="20">
        <v>2.75</v>
      </c>
      <c r="N1307" s="20">
        <v>2.75</v>
      </c>
      <c r="AE1307">
        <f t="shared" si="20"/>
        <v>2001</v>
      </c>
    </row>
    <row r="1308" spans="1:31" x14ac:dyDescent="0.25">
      <c r="A1308" s="7">
        <v>1305</v>
      </c>
      <c r="B1308" s="8">
        <v>37225</v>
      </c>
      <c r="C1308" t="s">
        <v>3</v>
      </c>
      <c r="D1308" t="s">
        <v>77</v>
      </c>
      <c r="E1308" t="s">
        <v>9</v>
      </c>
      <c r="F1308" t="s">
        <v>270</v>
      </c>
      <c r="G1308" t="s">
        <v>14</v>
      </c>
      <c r="H1308" s="135" t="s">
        <v>1491</v>
      </c>
      <c r="I1308" t="s">
        <v>1454</v>
      </c>
      <c r="J1308" s="20">
        <v>36</v>
      </c>
      <c r="K1308" s="20" t="s">
        <v>1465</v>
      </c>
      <c r="L1308" t="s">
        <v>1466</v>
      </c>
      <c r="M1308" s="20">
        <v>9</v>
      </c>
      <c r="N1308" s="20">
        <v>9</v>
      </c>
      <c r="AE1308">
        <f t="shared" si="20"/>
        <v>2001</v>
      </c>
    </row>
    <row r="1309" spans="1:31" x14ac:dyDescent="0.25">
      <c r="A1309" s="7">
        <v>1306</v>
      </c>
      <c r="B1309" s="8">
        <v>37225</v>
      </c>
      <c r="C1309" t="s">
        <v>3</v>
      </c>
      <c r="D1309" t="s">
        <v>18</v>
      </c>
      <c r="E1309" t="s">
        <v>9</v>
      </c>
      <c r="F1309" t="s">
        <v>342</v>
      </c>
      <c r="G1309" t="s">
        <v>14</v>
      </c>
      <c r="H1309" s="135" t="s">
        <v>1491</v>
      </c>
      <c r="I1309" t="s">
        <v>1454</v>
      </c>
      <c r="J1309" s="20">
        <v>10</v>
      </c>
      <c r="K1309" s="20" t="s">
        <v>3</v>
      </c>
      <c r="L1309" t="s">
        <v>1464</v>
      </c>
      <c r="M1309" s="20">
        <v>3.8</v>
      </c>
      <c r="N1309" s="20">
        <v>2.2000000000000002</v>
      </c>
      <c r="AE1309">
        <f t="shared" si="20"/>
        <v>2001</v>
      </c>
    </row>
    <row r="1310" spans="1:31" x14ac:dyDescent="0.25">
      <c r="A1310" s="7">
        <v>1307</v>
      </c>
      <c r="B1310" s="8">
        <v>37225</v>
      </c>
      <c r="C1310" t="s">
        <v>3</v>
      </c>
      <c r="D1310" t="s">
        <v>38</v>
      </c>
      <c r="E1310" t="s">
        <v>9</v>
      </c>
      <c r="F1310" s="15" t="s">
        <v>28</v>
      </c>
      <c r="G1310" t="s">
        <v>14</v>
      </c>
      <c r="H1310" s="135" t="s">
        <v>1492</v>
      </c>
      <c r="I1310" t="s">
        <v>1454</v>
      </c>
      <c r="J1310" s="20">
        <v>36</v>
      </c>
      <c r="K1310" s="20" t="s">
        <v>1465</v>
      </c>
      <c r="L1310" t="s">
        <v>1466</v>
      </c>
      <c r="M1310" s="20">
        <v>9</v>
      </c>
      <c r="N1310" s="20">
        <v>9</v>
      </c>
      <c r="AE1310">
        <f t="shared" si="20"/>
        <v>2001</v>
      </c>
    </row>
    <row r="1311" spans="1:31" x14ac:dyDescent="0.25">
      <c r="A1311" s="7">
        <v>1308</v>
      </c>
      <c r="B1311" s="8">
        <v>37227</v>
      </c>
      <c r="C1311" t="s">
        <v>3</v>
      </c>
      <c r="D1311" t="s">
        <v>287</v>
      </c>
      <c r="E1311" t="s">
        <v>9</v>
      </c>
      <c r="F1311" t="s">
        <v>120</v>
      </c>
      <c r="G1311" t="s">
        <v>24</v>
      </c>
      <c r="H1311" s="135" t="s">
        <v>1544</v>
      </c>
      <c r="I1311" t="s">
        <v>1455</v>
      </c>
      <c r="J1311" s="20">
        <v>38</v>
      </c>
      <c r="K1311" s="20" t="s">
        <v>9</v>
      </c>
      <c r="L1311" t="s">
        <v>1464</v>
      </c>
      <c r="M1311" s="20">
        <v>4.18</v>
      </c>
      <c r="N1311" s="20">
        <v>5.82</v>
      </c>
      <c r="AE1311">
        <f t="shared" si="20"/>
        <v>2001</v>
      </c>
    </row>
    <row r="1312" spans="1:31" x14ac:dyDescent="0.25">
      <c r="A1312" s="7">
        <v>1309</v>
      </c>
      <c r="B1312" s="8">
        <v>37227</v>
      </c>
      <c r="C1312" t="s">
        <v>3</v>
      </c>
      <c r="D1312" t="s">
        <v>373</v>
      </c>
      <c r="E1312" t="s">
        <v>9</v>
      </c>
      <c r="F1312" t="s">
        <v>375</v>
      </c>
      <c r="G1312" t="s">
        <v>17</v>
      </c>
      <c r="H1312" s="135" t="s">
        <v>1504</v>
      </c>
      <c r="I1312" t="s">
        <v>1454</v>
      </c>
      <c r="J1312" s="20">
        <v>21</v>
      </c>
      <c r="K1312" s="20" t="s">
        <v>3</v>
      </c>
      <c r="L1312" t="s">
        <v>1464</v>
      </c>
      <c r="M1312" s="20">
        <v>6.88</v>
      </c>
      <c r="N1312" s="20">
        <v>4.62</v>
      </c>
      <c r="AE1312">
        <f t="shared" si="20"/>
        <v>2001</v>
      </c>
    </row>
    <row r="1313" spans="1:31" x14ac:dyDescent="0.25">
      <c r="A1313" s="7">
        <v>1310</v>
      </c>
      <c r="B1313" s="8">
        <v>37227</v>
      </c>
      <c r="C1313" t="s">
        <v>3</v>
      </c>
      <c r="D1313" t="s">
        <v>264</v>
      </c>
      <c r="E1313" t="s">
        <v>9</v>
      </c>
      <c r="F1313" t="s">
        <v>349</v>
      </c>
      <c r="G1313" t="s">
        <v>11</v>
      </c>
      <c r="H1313" s="135" t="s">
        <v>1505</v>
      </c>
      <c r="I1313" t="s">
        <v>1454</v>
      </c>
      <c r="J1313" s="20">
        <v>25</v>
      </c>
      <c r="K1313" s="20" t="s">
        <v>3</v>
      </c>
      <c r="L1313" t="s">
        <v>1464</v>
      </c>
      <c r="M1313" s="20">
        <v>8</v>
      </c>
      <c r="N1313" s="20">
        <v>5.5</v>
      </c>
      <c r="AE1313">
        <f t="shared" si="20"/>
        <v>2001</v>
      </c>
    </row>
    <row r="1314" spans="1:31" x14ac:dyDescent="0.25">
      <c r="A1314" s="7">
        <v>1311</v>
      </c>
      <c r="B1314" s="8">
        <v>37227</v>
      </c>
      <c r="C1314" t="s">
        <v>3</v>
      </c>
      <c r="D1314" t="s">
        <v>263</v>
      </c>
      <c r="E1314" t="s">
        <v>9</v>
      </c>
      <c r="F1314" t="s">
        <v>200</v>
      </c>
      <c r="G1314" t="s">
        <v>11</v>
      </c>
      <c r="H1314" s="135" t="s">
        <v>1526</v>
      </c>
      <c r="I1314" t="s">
        <v>1454</v>
      </c>
      <c r="J1314" s="20">
        <v>99</v>
      </c>
      <c r="K1314" s="20" t="s">
        <v>9</v>
      </c>
      <c r="L1314" t="s">
        <v>1464</v>
      </c>
      <c r="M1314" s="20">
        <v>21.78</v>
      </c>
      <c r="N1314" s="20">
        <v>28.72</v>
      </c>
      <c r="AE1314">
        <f t="shared" si="20"/>
        <v>2001</v>
      </c>
    </row>
    <row r="1315" spans="1:31" x14ac:dyDescent="0.25">
      <c r="A1315" s="7">
        <v>1312</v>
      </c>
      <c r="B1315" s="8">
        <v>37227</v>
      </c>
      <c r="C1315" t="s">
        <v>3</v>
      </c>
      <c r="D1315" t="s">
        <v>12</v>
      </c>
      <c r="E1315" t="s">
        <v>9</v>
      </c>
      <c r="F1315" t="s">
        <v>91</v>
      </c>
      <c r="G1315" t="s">
        <v>14</v>
      </c>
      <c r="H1315" s="135" t="s">
        <v>1516</v>
      </c>
      <c r="I1315" t="s">
        <v>1454</v>
      </c>
      <c r="J1315" s="20">
        <v>12</v>
      </c>
      <c r="K1315" s="20" t="s">
        <v>1465</v>
      </c>
      <c r="L1315" t="s">
        <v>1466</v>
      </c>
      <c r="M1315" s="20">
        <v>3</v>
      </c>
      <c r="N1315" s="20">
        <v>3</v>
      </c>
      <c r="AE1315">
        <f t="shared" si="20"/>
        <v>2001</v>
      </c>
    </row>
    <row r="1316" spans="1:31" x14ac:dyDescent="0.25">
      <c r="A1316" s="7">
        <v>1313</v>
      </c>
      <c r="B1316" s="8">
        <v>37227</v>
      </c>
      <c r="C1316" t="s">
        <v>3</v>
      </c>
      <c r="D1316" t="s">
        <v>115</v>
      </c>
      <c r="E1316" t="s">
        <v>9</v>
      </c>
      <c r="F1316" t="s">
        <v>130</v>
      </c>
      <c r="G1316" t="s">
        <v>17</v>
      </c>
      <c r="H1316" s="135" t="s">
        <v>1502</v>
      </c>
      <c r="I1316" t="s">
        <v>1454</v>
      </c>
      <c r="J1316" s="20">
        <v>32</v>
      </c>
      <c r="K1316" s="20" t="s">
        <v>9</v>
      </c>
      <c r="L1316" t="s">
        <v>1464</v>
      </c>
      <c r="M1316" s="20">
        <v>7.04</v>
      </c>
      <c r="N1316" s="20">
        <v>9.9600000000000009</v>
      </c>
      <c r="AE1316">
        <f t="shared" si="20"/>
        <v>2001</v>
      </c>
    </row>
    <row r="1317" spans="1:31" x14ac:dyDescent="0.25">
      <c r="A1317" s="7">
        <v>1314</v>
      </c>
      <c r="B1317" s="8">
        <v>37227</v>
      </c>
      <c r="C1317" t="s">
        <v>3</v>
      </c>
      <c r="D1317" t="s">
        <v>368</v>
      </c>
      <c r="E1317" t="s">
        <v>9</v>
      </c>
      <c r="F1317" t="s">
        <v>119</v>
      </c>
      <c r="G1317" t="s">
        <v>14</v>
      </c>
      <c r="H1317" s="135" t="s">
        <v>1507</v>
      </c>
      <c r="I1317" t="s">
        <v>1455</v>
      </c>
      <c r="J1317" s="20">
        <v>66</v>
      </c>
      <c r="K1317" s="20" t="s">
        <v>9</v>
      </c>
      <c r="L1317" t="s">
        <v>1464</v>
      </c>
      <c r="M1317" s="20">
        <v>7.26</v>
      </c>
      <c r="N1317" s="20">
        <v>9.74</v>
      </c>
      <c r="AE1317">
        <f t="shared" si="20"/>
        <v>2001</v>
      </c>
    </row>
    <row r="1318" spans="1:31" x14ac:dyDescent="0.25">
      <c r="A1318" s="7">
        <v>1315</v>
      </c>
      <c r="B1318" s="8">
        <v>37227</v>
      </c>
      <c r="C1318" t="s">
        <v>3</v>
      </c>
      <c r="D1318" t="s">
        <v>289</v>
      </c>
      <c r="E1318" t="s">
        <v>9</v>
      </c>
      <c r="F1318" t="s">
        <v>261</v>
      </c>
      <c r="G1318" t="s">
        <v>14</v>
      </c>
      <c r="H1318" s="135" t="s">
        <v>1507</v>
      </c>
      <c r="I1318" t="s">
        <v>1454</v>
      </c>
      <c r="J1318" s="20">
        <v>24</v>
      </c>
      <c r="K1318" s="20" t="s">
        <v>3</v>
      </c>
      <c r="L1318" t="s">
        <v>1464</v>
      </c>
      <c r="M1318" s="20">
        <v>7.72</v>
      </c>
      <c r="N1318" s="20">
        <v>5.28</v>
      </c>
      <c r="AE1318">
        <f t="shared" si="20"/>
        <v>2001</v>
      </c>
    </row>
    <row r="1319" spans="1:31" x14ac:dyDescent="0.25">
      <c r="A1319" s="7">
        <v>1316</v>
      </c>
      <c r="B1319" s="8">
        <v>37227</v>
      </c>
      <c r="C1319" t="s">
        <v>3</v>
      </c>
      <c r="D1319" t="s">
        <v>168</v>
      </c>
      <c r="E1319" t="s">
        <v>9</v>
      </c>
      <c r="F1319" t="s">
        <v>179</v>
      </c>
      <c r="G1319" t="s">
        <v>65</v>
      </c>
      <c r="H1319" s="135" t="s">
        <v>1519</v>
      </c>
      <c r="I1319" t="s">
        <v>1454</v>
      </c>
      <c r="J1319" s="20">
        <v>19</v>
      </c>
      <c r="K1319" s="20" t="s">
        <v>9</v>
      </c>
      <c r="L1319" t="s">
        <v>1463</v>
      </c>
      <c r="M1319" s="20">
        <v>4.5599999999999996</v>
      </c>
      <c r="N1319" s="20">
        <v>5.94</v>
      </c>
      <c r="AE1319">
        <f t="shared" si="20"/>
        <v>2001</v>
      </c>
    </row>
    <row r="1320" spans="1:31" x14ac:dyDescent="0.25">
      <c r="A1320" s="7">
        <v>1317</v>
      </c>
      <c r="B1320" s="8">
        <v>37227</v>
      </c>
      <c r="C1320" t="s">
        <v>3</v>
      </c>
      <c r="D1320" t="s">
        <v>362</v>
      </c>
      <c r="E1320" t="s">
        <v>9</v>
      </c>
      <c r="F1320" t="s">
        <v>122</v>
      </c>
      <c r="G1320" t="s">
        <v>11</v>
      </c>
      <c r="H1320" s="135" t="s">
        <v>1496</v>
      </c>
      <c r="I1320" t="s">
        <v>1454</v>
      </c>
      <c r="J1320" s="20">
        <v>65</v>
      </c>
      <c r="K1320" s="20" t="s">
        <v>9</v>
      </c>
      <c r="L1320" t="s">
        <v>1464</v>
      </c>
      <c r="M1320" s="20">
        <v>14.3</v>
      </c>
      <c r="N1320" s="20">
        <v>19.2</v>
      </c>
      <c r="AE1320">
        <f t="shared" si="20"/>
        <v>2001</v>
      </c>
    </row>
    <row r="1321" spans="1:31" x14ac:dyDescent="0.25">
      <c r="A1321" s="7">
        <v>1318</v>
      </c>
      <c r="B1321" s="8">
        <v>37227</v>
      </c>
      <c r="C1321" t="s">
        <v>3</v>
      </c>
      <c r="D1321" t="s">
        <v>295</v>
      </c>
      <c r="E1321" t="s">
        <v>9</v>
      </c>
      <c r="F1321" t="s">
        <v>313</v>
      </c>
      <c r="G1321" t="s">
        <v>14</v>
      </c>
      <c r="H1321" s="135" t="s">
        <v>1496</v>
      </c>
      <c r="I1321" t="s">
        <v>1455</v>
      </c>
      <c r="J1321" s="20">
        <v>11</v>
      </c>
      <c r="K1321" s="20" t="s">
        <v>3</v>
      </c>
      <c r="L1321" t="s">
        <v>1464</v>
      </c>
      <c r="M1321" s="20">
        <v>2.04</v>
      </c>
      <c r="N1321" s="20">
        <v>1.21</v>
      </c>
      <c r="AE1321">
        <f t="shared" si="20"/>
        <v>2001</v>
      </c>
    </row>
    <row r="1322" spans="1:31" x14ac:dyDescent="0.25">
      <c r="A1322" s="7">
        <v>1319</v>
      </c>
      <c r="B1322" s="8">
        <v>37227</v>
      </c>
      <c r="C1322" t="s">
        <v>3</v>
      </c>
      <c r="D1322" t="s">
        <v>187</v>
      </c>
      <c r="E1322" t="s">
        <v>9</v>
      </c>
      <c r="F1322" t="s">
        <v>258</v>
      </c>
      <c r="G1322" t="s">
        <v>17</v>
      </c>
      <c r="H1322" s="135" t="s">
        <v>1496</v>
      </c>
      <c r="I1322" t="s">
        <v>1454</v>
      </c>
      <c r="J1322" s="20">
        <v>31</v>
      </c>
      <c r="K1322" s="20" t="s">
        <v>3</v>
      </c>
      <c r="L1322" t="s">
        <v>1464</v>
      </c>
      <c r="M1322" s="20">
        <v>9.68</v>
      </c>
      <c r="N1322" s="20">
        <v>6.82</v>
      </c>
      <c r="AE1322">
        <f t="shared" si="20"/>
        <v>2001</v>
      </c>
    </row>
    <row r="1323" spans="1:31" x14ac:dyDescent="0.25">
      <c r="A1323" s="7">
        <v>1320</v>
      </c>
      <c r="B1323" s="8">
        <v>37227</v>
      </c>
      <c r="C1323" t="s">
        <v>3</v>
      </c>
      <c r="D1323" t="s">
        <v>376</v>
      </c>
      <c r="E1323" t="s">
        <v>9</v>
      </c>
      <c r="F1323" t="s">
        <v>25</v>
      </c>
      <c r="G1323" t="s">
        <v>14</v>
      </c>
      <c r="H1323" s="135" t="s">
        <v>1496</v>
      </c>
      <c r="I1323" t="s">
        <v>1458</v>
      </c>
      <c r="J1323" s="20">
        <v>13</v>
      </c>
      <c r="K1323" s="20" t="s">
        <v>1465</v>
      </c>
      <c r="L1323" t="s">
        <v>1466</v>
      </c>
      <c r="M1323" s="20">
        <v>30</v>
      </c>
      <c r="N1323" s="20">
        <v>10</v>
      </c>
      <c r="AE1323">
        <f t="shared" si="20"/>
        <v>2001</v>
      </c>
    </row>
    <row r="1324" spans="1:31" x14ac:dyDescent="0.25">
      <c r="A1324" s="7">
        <v>1321</v>
      </c>
      <c r="B1324" s="8">
        <v>37227</v>
      </c>
      <c r="C1324" t="s">
        <v>3</v>
      </c>
      <c r="D1324" t="s">
        <v>293</v>
      </c>
      <c r="E1324" t="s">
        <v>9</v>
      </c>
      <c r="F1324" t="s">
        <v>19</v>
      </c>
      <c r="G1324" t="s">
        <v>377</v>
      </c>
      <c r="H1324" s="135" t="s">
        <v>1585</v>
      </c>
      <c r="I1324" t="s">
        <v>1454</v>
      </c>
      <c r="J1324" s="20">
        <v>12</v>
      </c>
      <c r="K1324" s="20" t="s">
        <v>3</v>
      </c>
      <c r="L1324" t="s">
        <v>1463</v>
      </c>
      <c r="M1324" s="20">
        <v>4.12</v>
      </c>
      <c r="N1324" s="20">
        <v>2.88</v>
      </c>
      <c r="AE1324">
        <f t="shared" si="20"/>
        <v>2001</v>
      </c>
    </row>
    <row r="1325" spans="1:31" x14ac:dyDescent="0.25">
      <c r="A1325" s="7">
        <v>1322</v>
      </c>
      <c r="B1325" s="8">
        <v>37227</v>
      </c>
      <c r="C1325" t="s">
        <v>3</v>
      </c>
      <c r="D1325" t="s">
        <v>378</v>
      </c>
      <c r="E1325" t="s">
        <v>9</v>
      </c>
      <c r="F1325" t="s">
        <v>258</v>
      </c>
      <c r="G1325" t="s">
        <v>377</v>
      </c>
      <c r="H1325" s="9" t="s">
        <v>1586</v>
      </c>
      <c r="I1325" t="s">
        <v>1454</v>
      </c>
      <c r="J1325" s="20">
        <v>29</v>
      </c>
      <c r="K1325" s="20" t="s">
        <v>1465</v>
      </c>
      <c r="L1325" t="s">
        <v>1466</v>
      </c>
      <c r="M1325" s="20">
        <v>7.25</v>
      </c>
      <c r="N1325" s="20">
        <v>7.25</v>
      </c>
      <c r="AE1325">
        <f t="shared" si="20"/>
        <v>2001</v>
      </c>
    </row>
    <row r="1326" spans="1:31" x14ac:dyDescent="0.25">
      <c r="A1326" s="7">
        <v>1323</v>
      </c>
      <c r="B1326" s="8">
        <v>37227</v>
      </c>
      <c r="C1326" t="s">
        <v>3</v>
      </c>
      <c r="D1326" t="s">
        <v>362</v>
      </c>
      <c r="E1326" t="s">
        <v>9</v>
      </c>
      <c r="F1326" t="s">
        <v>15</v>
      </c>
      <c r="G1326" t="s">
        <v>24</v>
      </c>
      <c r="H1326" s="136" t="s">
        <v>1496</v>
      </c>
      <c r="I1326" t="s">
        <v>1455</v>
      </c>
      <c r="J1326" s="20">
        <v>16</v>
      </c>
      <c r="K1326" s="20" t="s">
        <v>9</v>
      </c>
      <c r="L1326" t="s">
        <v>1464</v>
      </c>
      <c r="M1326" s="20">
        <v>1.76</v>
      </c>
      <c r="N1326" s="20">
        <v>2.74</v>
      </c>
      <c r="AE1326">
        <f t="shared" si="20"/>
        <v>2001</v>
      </c>
    </row>
    <row r="1327" spans="1:31" x14ac:dyDescent="0.25">
      <c r="A1327" s="7">
        <v>1324</v>
      </c>
      <c r="B1327" s="8">
        <v>37227</v>
      </c>
      <c r="C1327" t="s">
        <v>3</v>
      </c>
      <c r="D1327" t="s">
        <v>43</v>
      </c>
      <c r="E1327" t="s">
        <v>9</v>
      </c>
      <c r="F1327" t="s">
        <v>72</v>
      </c>
      <c r="G1327" t="s">
        <v>24</v>
      </c>
      <c r="H1327" s="136" t="s">
        <v>1496</v>
      </c>
      <c r="I1327" t="s">
        <v>1455</v>
      </c>
      <c r="J1327" s="20">
        <v>15</v>
      </c>
      <c r="K1327" s="20" t="s">
        <v>9</v>
      </c>
      <c r="L1327" t="s">
        <v>1463</v>
      </c>
      <c r="M1327" s="20">
        <v>1.8</v>
      </c>
      <c r="N1327" s="20">
        <v>2.4500000000000002</v>
      </c>
      <c r="AE1327">
        <f t="shared" si="20"/>
        <v>2001</v>
      </c>
    </row>
    <row r="1328" spans="1:31" x14ac:dyDescent="0.25">
      <c r="A1328" s="7">
        <v>1325</v>
      </c>
      <c r="B1328" s="8">
        <v>37227</v>
      </c>
      <c r="C1328" t="s">
        <v>3</v>
      </c>
      <c r="D1328" t="s">
        <v>72</v>
      </c>
      <c r="E1328" t="s">
        <v>9</v>
      </c>
      <c r="F1328" t="s">
        <v>43</v>
      </c>
      <c r="G1328" t="s">
        <v>24</v>
      </c>
      <c r="H1328" s="136" t="s">
        <v>1496</v>
      </c>
      <c r="I1328" t="s">
        <v>1455</v>
      </c>
      <c r="J1328" s="20">
        <v>15</v>
      </c>
      <c r="K1328" s="20" t="s">
        <v>3</v>
      </c>
      <c r="L1328" t="s">
        <v>1463</v>
      </c>
      <c r="M1328" s="20">
        <v>2.4500000000000002</v>
      </c>
      <c r="N1328" s="20">
        <v>1.8</v>
      </c>
      <c r="AE1328">
        <f t="shared" si="20"/>
        <v>2001</v>
      </c>
    </row>
    <row r="1329" spans="1:31" x14ac:dyDescent="0.25">
      <c r="A1329" s="7">
        <v>1326</v>
      </c>
      <c r="B1329" s="8">
        <v>37229</v>
      </c>
      <c r="C1329" t="s">
        <v>3</v>
      </c>
      <c r="D1329" t="s">
        <v>350</v>
      </c>
      <c r="E1329" t="s">
        <v>9</v>
      </c>
      <c r="F1329" t="s">
        <v>48</v>
      </c>
      <c r="G1329" t="s">
        <v>14</v>
      </c>
      <c r="H1329" s="135" t="s">
        <v>1530</v>
      </c>
      <c r="I1329" t="s">
        <v>1454</v>
      </c>
      <c r="J1329" s="20">
        <v>7</v>
      </c>
      <c r="K1329" s="20" t="s">
        <v>3</v>
      </c>
      <c r="L1329" t="s">
        <v>1464</v>
      </c>
      <c r="M1329" s="20">
        <v>2.96</v>
      </c>
      <c r="N1329" s="20">
        <v>1.54</v>
      </c>
      <c r="AE1329">
        <f t="shared" si="20"/>
        <v>2001</v>
      </c>
    </row>
    <row r="1330" spans="1:31" x14ac:dyDescent="0.25">
      <c r="A1330" s="7">
        <v>1327</v>
      </c>
      <c r="B1330" s="8">
        <v>37229</v>
      </c>
      <c r="C1330" t="s">
        <v>3</v>
      </c>
      <c r="D1330" t="s">
        <v>47</v>
      </c>
      <c r="E1330" t="s">
        <v>9</v>
      </c>
      <c r="F1330" t="s">
        <v>48</v>
      </c>
      <c r="G1330" t="s">
        <v>14</v>
      </c>
      <c r="H1330" s="135" t="s">
        <v>1532</v>
      </c>
      <c r="I1330" t="s">
        <v>1454</v>
      </c>
      <c r="J1330" s="20">
        <v>12</v>
      </c>
      <c r="K1330" s="20" t="s">
        <v>3</v>
      </c>
      <c r="L1330" t="s">
        <v>1464</v>
      </c>
      <c r="M1330" s="20">
        <v>4.3599999999999994</v>
      </c>
      <c r="N1330" s="20">
        <v>2.64</v>
      </c>
      <c r="AE1330">
        <f t="shared" si="20"/>
        <v>2001</v>
      </c>
    </row>
    <row r="1331" spans="1:31" x14ac:dyDescent="0.25">
      <c r="A1331" s="7">
        <v>1328</v>
      </c>
      <c r="B1331" s="8">
        <v>37230</v>
      </c>
      <c r="C1331" t="s">
        <v>3</v>
      </c>
      <c r="D1331" t="s">
        <v>168</v>
      </c>
      <c r="E1331" t="s">
        <v>9</v>
      </c>
      <c r="F1331" t="s">
        <v>242</v>
      </c>
      <c r="G1331" t="s">
        <v>14</v>
      </c>
      <c r="H1331" s="135" t="s">
        <v>1507</v>
      </c>
      <c r="I1331" t="s">
        <v>1454</v>
      </c>
      <c r="J1331" s="20">
        <v>52</v>
      </c>
      <c r="K1331" s="20" t="s">
        <v>9</v>
      </c>
      <c r="L1331" t="s">
        <v>1464</v>
      </c>
      <c r="M1331" s="20">
        <v>11.44</v>
      </c>
      <c r="N1331" s="20">
        <v>15.56</v>
      </c>
      <c r="AE1331">
        <f t="shared" si="20"/>
        <v>2001</v>
      </c>
    </row>
    <row r="1332" spans="1:31" x14ac:dyDescent="0.25">
      <c r="A1332" s="7">
        <v>1329</v>
      </c>
      <c r="B1332" s="8">
        <v>37230</v>
      </c>
      <c r="C1332" t="s">
        <v>3</v>
      </c>
      <c r="D1332" t="s">
        <v>115</v>
      </c>
      <c r="E1332" t="s">
        <v>9</v>
      </c>
      <c r="F1332" t="s">
        <v>347</v>
      </c>
      <c r="G1332" t="s">
        <v>377</v>
      </c>
      <c r="H1332" s="9" t="s">
        <v>1587</v>
      </c>
      <c r="I1332" t="s">
        <v>1454</v>
      </c>
      <c r="J1332" s="20">
        <v>20</v>
      </c>
      <c r="K1332" s="20" t="s">
        <v>3</v>
      </c>
      <c r="L1332" t="s">
        <v>1463</v>
      </c>
      <c r="M1332" s="20">
        <v>6.2</v>
      </c>
      <c r="N1332" s="20">
        <v>4.8</v>
      </c>
      <c r="AE1332">
        <f t="shared" si="20"/>
        <v>2001</v>
      </c>
    </row>
    <row r="1333" spans="1:31" x14ac:dyDescent="0.25">
      <c r="A1333" s="7">
        <v>1330</v>
      </c>
      <c r="B1333" s="8">
        <v>37230</v>
      </c>
      <c r="C1333" t="s">
        <v>3</v>
      </c>
      <c r="D1333" t="s">
        <v>72</v>
      </c>
      <c r="E1333" t="s">
        <v>9</v>
      </c>
      <c r="F1333" t="s">
        <v>268</v>
      </c>
      <c r="G1333" t="s">
        <v>24</v>
      </c>
      <c r="H1333" s="136" t="s">
        <v>1496</v>
      </c>
      <c r="I1333" t="s">
        <v>1454</v>
      </c>
      <c r="J1333" s="20">
        <v>21</v>
      </c>
      <c r="K1333" s="20" t="s">
        <v>9</v>
      </c>
      <c r="L1333" t="s">
        <v>1464</v>
      </c>
      <c r="M1333" s="20">
        <v>4.62</v>
      </c>
      <c r="N1333" s="20">
        <v>6.88</v>
      </c>
      <c r="AE1333">
        <f t="shared" si="20"/>
        <v>2001</v>
      </c>
    </row>
    <row r="1334" spans="1:31" x14ac:dyDescent="0.25">
      <c r="A1334" s="7">
        <v>1331</v>
      </c>
      <c r="B1334" s="8">
        <v>37231</v>
      </c>
      <c r="C1334" t="s">
        <v>3</v>
      </c>
      <c r="D1334" t="s">
        <v>237</v>
      </c>
      <c r="E1334" t="s">
        <v>9</v>
      </c>
      <c r="F1334" t="s">
        <v>186</v>
      </c>
      <c r="G1334" t="s">
        <v>11</v>
      </c>
      <c r="H1334" s="135" t="s">
        <v>1498</v>
      </c>
      <c r="I1334" t="s">
        <v>1454</v>
      </c>
      <c r="J1334" s="20">
        <v>12</v>
      </c>
      <c r="K1334" s="20" t="s">
        <v>3</v>
      </c>
      <c r="L1334" t="s">
        <v>1463</v>
      </c>
      <c r="M1334" s="20">
        <v>4.12</v>
      </c>
      <c r="N1334" s="20">
        <v>2.88</v>
      </c>
      <c r="AE1334">
        <f t="shared" si="20"/>
        <v>2001</v>
      </c>
    </row>
    <row r="1335" spans="1:31" x14ac:dyDescent="0.25">
      <c r="A1335" s="7">
        <v>1332</v>
      </c>
      <c r="B1335" s="8">
        <v>37231</v>
      </c>
      <c r="C1335" t="s">
        <v>3</v>
      </c>
      <c r="D1335" t="s">
        <v>27</v>
      </c>
      <c r="E1335" t="s">
        <v>9</v>
      </c>
      <c r="F1335" t="s">
        <v>252</v>
      </c>
      <c r="G1335" t="s">
        <v>14</v>
      </c>
      <c r="H1335" s="135" t="s">
        <v>1522</v>
      </c>
      <c r="I1335" t="s">
        <v>1454</v>
      </c>
      <c r="J1335" s="20">
        <v>12</v>
      </c>
      <c r="K1335" s="20" t="s">
        <v>9</v>
      </c>
      <c r="L1335" t="s">
        <v>1464</v>
      </c>
      <c r="M1335" s="20">
        <v>2.64</v>
      </c>
      <c r="N1335" s="20">
        <v>4.3599999999999994</v>
      </c>
      <c r="AE1335">
        <f t="shared" si="20"/>
        <v>2001</v>
      </c>
    </row>
    <row r="1336" spans="1:31" x14ac:dyDescent="0.25">
      <c r="A1336" s="7">
        <v>1333</v>
      </c>
      <c r="B1336" s="8">
        <v>37231</v>
      </c>
      <c r="C1336" t="s">
        <v>3</v>
      </c>
      <c r="D1336" t="s">
        <v>302</v>
      </c>
      <c r="E1336" t="s">
        <v>9</v>
      </c>
      <c r="F1336" t="s">
        <v>305</v>
      </c>
      <c r="G1336" t="s">
        <v>14</v>
      </c>
      <c r="H1336" s="135" t="s">
        <v>1507</v>
      </c>
      <c r="I1336" t="s">
        <v>1454</v>
      </c>
      <c r="J1336" s="20">
        <v>73</v>
      </c>
      <c r="K1336" s="20" t="s">
        <v>9</v>
      </c>
      <c r="L1336" t="s">
        <v>1464</v>
      </c>
      <c r="M1336" s="20">
        <v>16.059999999999999</v>
      </c>
      <c r="N1336" s="20">
        <v>21.44</v>
      </c>
      <c r="AE1336">
        <f t="shared" si="20"/>
        <v>2001</v>
      </c>
    </row>
    <row r="1337" spans="1:31" x14ac:dyDescent="0.25">
      <c r="A1337" s="7">
        <v>1334</v>
      </c>
      <c r="B1337" s="8">
        <v>37231</v>
      </c>
      <c r="C1337" t="s">
        <v>3</v>
      </c>
      <c r="D1337" t="s">
        <v>94</v>
      </c>
      <c r="E1337" t="s">
        <v>9</v>
      </c>
      <c r="F1337" t="s">
        <v>112</v>
      </c>
      <c r="G1337" t="s">
        <v>14</v>
      </c>
      <c r="H1337" s="135" t="s">
        <v>1496</v>
      </c>
      <c r="I1337" t="s">
        <v>1455</v>
      </c>
      <c r="J1337" s="20">
        <v>6</v>
      </c>
      <c r="K1337" s="20" t="s">
        <v>3</v>
      </c>
      <c r="L1337" t="s">
        <v>1464</v>
      </c>
      <c r="M1337" s="20">
        <v>1.3399999999999999</v>
      </c>
      <c r="N1337" s="20">
        <v>0.66</v>
      </c>
      <c r="AE1337">
        <f t="shared" si="20"/>
        <v>2001</v>
      </c>
    </row>
    <row r="1338" spans="1:31" x14ac:dyDescent="0.25">
      <c r="A1338" s="7">
        <v>1335</v>
      </c>
      <c r="B1338" s="8">
        <v>37231</v>
      </c>
      <c r="C1338" t="s">
        <v>3</v>
      </c>
      <c r="D1338" t="s">
        <v>379</v>
      </c>
      <c r="E1338" t="s">
        <v>9</v>
      </c>
      <c r="F1338" t="s">
        <v>236</v>
      </c>
      <c r="G1338" t="s">
        <v>14</v>
      </c>
      <c r="H1338" s="135" t="s">
        <v>1496</v>
      </c>
      <c r="I1338" t="s">
        <v>1458</v>
      </c>
      <c r="J1338" s="20">
        <v>13</v>
      </c>
      <c r="K1338" s="20" t="s">
        <v>1465</v>
      </c>
      <c r="L1338" t="s">
        <v>1466</v>
      </c>
      <c r="M1338" s="20">
        <v>30</v>
      </c>
      <c r="N1338" s="20">
        <v>10</v>
      </c>
      <c r="AE1338">
        <f t="shared" si="20"/>
        <v>2001</v>
      </c>
    </row>
    <row r="1339" spans="1:31" x14ac:dyDescent="0.25">
      <c r="A1339" s="7">
        <v>1336</v>
      </c>
      <c r="B1339" s="8">
        <v>37231</v>
      </c>
      <c r="C1339" t="s">
        <v>3</v>
      </c>
      <c r="D1339" t="s">
        <v>27</v>
      </c>
      <c r="E1339" t="s">
        <v>9</v>
      </c>
      <c r="F1339" t="s">
        <v>351</v>
      </c>
      <c r="G1339" t="s">
        <v>17</v>
      </c>
      <c r="H1339" s="135" t="s">
        <v>1496</v>
      </c>
      <c r="I1339" t="s">
        <v>1454</v>
      </c>
      <c r="J1339" s="20">
        <v>38</v>
      </c>
      <c r="K1339" s="20" t="s">
        <v>9</v>
      </c>
      <c r="L1339" t="s">
        <v>1464</v>
      </c>
      <c r="M1339" s="20">
        <v>8.36</v>
      </c>
      <c r="N1339" s="20">
        <v>11.64</v>
      </c>
      <c r="AE1339">
        <f t="shared" si="20"/>
        <v>2001</v>
      </c>
    </row>
    <row r="1340" spans="1:31" x14ac:dyDescent="0.25">
      <c r="A1340" s="7">
        <v>1337</v>
      </c>
      <c r="B1340" s="8">
        <v>37231</v>
      </c>
      <c r="C1340" t="s">
        <v>3</v>
      </c>
      <c r="D1340" t="s">
        <v>102</v>
      </c>
      <c r="E1340" t="s">
        <v>9</v>
      </c>
      <c r="F1340" t="s">
        <v>372</v>
      </c>
      <c r="G1340" t="s">
        <v>24</v>
      </c>
      <c r="H1340" s="135" t="s">
        <v>1521</v>
      </c>
      <c r="I1340" t="s">
        <v>1454</v>
      </c>
      <c r="J1340" s="20">
        <v>45</v>
      </c>
      <c r="K1340" s="20" t="s">
        <v>3</v>
      </c>
      <c r="L1340" t="s">
        <v>1464</v>
      </c>
      <c r="M1340" s="20">
        <v>13.6</v>
      </c>
      <c r="N1340" s="20">
        <v>9.9</v>
      </c>
      <c r="AE1340">
        <f t="shared" si="20"/>
        <v>2001</v>
      </c>
    </row>
    <row r="1341" spans="1:31" x14ac:dyDescent="0.25">
      <c r="A1341" s="7">
        <v>1338</v>
      </c>
      <c r="B1341" s="8">
        <v>37231</v>
      </c>
      <c r="C1341" t="s">
        <v>3</v>
      </c>
      <c r="D1341" t="s">
        <v>196</v>
      </c>
      <c r="E1341" t="s">
        <v>9</v>
      </c>
      <c r="F1341" t="s">
        <v>188</v>
      </c>
      <c r="G1341" t="s">
        <v>377</v>
      </c>
      <c r="H1341" s="135" t="s">
        <v>1588</v>
      </c>
      <c r="I1341" t="s">
        <v>1454</v>
      </c>
      <c r="J1341" s="20">
        <v>43</v>
      </c>
      <c r="K1341" s="20" t="s">
        <v>9</v>
      </c>
      <c r="L1341" t="s">
        <v>1464</v>
      </c>
      <c r="M1341" s="20">
        <v>9.4600000000000009</v>
      </c>
      <c r="N1341" s="20">
        <v>13.04</v>
      </c>
      <c r="AE1341">
        <f t="shared" si="20"/>
        <v>2001</v>
      </c>
    </row>
    <row r="1342" spans="1:31" x14ac:dyDescent="0.25">
      <c r="A1342" s="7">
        <v>1339</v>
      </c>
      <c r="B1342" s="8">
        <v>37231</v>
      </c>
      <c r="C1342" t="s">
        <v>3</v>
      </c>
      <c r="D1342" t="s">
        <v>293</v>
      </c>
      <c r="E1342" t="s">
        <v>9</v>
      </c>
      <c r="F1342" t="s">
        <v>179</v>
      </c>
      <c r="G1342" t="s">
        <v>377</v>
      </c>
      <c r="H1342" s="9" t="s">
        <v>1589</v>
      </c>
      <c r="I1342" t="s">
        <v>1454</v>
      </c>
      <c r="J1342" s="20">
        <v>40</v>
      </c>
      <c r="K1342" s="20" t="s">
        <v>3</v>
      </c>
      <c r="L1342" t="s">
        <v>1464</v>
      </c>
      <c r="M1342" s="20">
        <v>12.2</v>
      </c>
      <c r="N1342" s="20">
        <v>8.8000000000000007</v>
      </c>
      <c r="AE1342">
        <f t="shared" si="20"/>
        <v>2001</v>
      </c>
    </row>
    <row r="1343" spans="1:31" x14ac:dyDescent="0.25">
      <c r="A1343" s="7">
        <v>1340</v>
      </c>
      <c r="B1343" s="8">
        <v>37231</v>
      </c>
      <c r="C1343" t="s">
        <v>3</v>
      </c>
      <c r="D1343" t="s">
        <v>258</v>
      </c>
      <c r="E1343" t="s">
        <v>9</v>
      </c>
      <c r="F1343" t="s">
        <v>242</v>
      </c>
      <c r="G1343" t="s">
        <v>377</v>
      </c>
      <c r="H1343" s="9" t="s">
        <v>1589</v>
      </c>
      <c r="I1343" t="s">
        <v>1455</v>
      </c>
      <c r="J1343" s="20">
        <v>26</v>
      </c>
      <c r="K1343" s="20" t="s">
        <v>1465</v>
      </c>
      <c r="L1343" t="s">
        <v>1466</v>
      </c>
      <c r="M1343" s="20">
        <v>3.25</v>
      </c>
      <c r="N1343" s="20">
        <v>3.25</v>
      </c>
      <c r="AE1343">
        <f t="shared" si="20"/>
        <v>2001</v>
      </c>
    </row>
    <row r="1344" spans="1:31" x14ac:dyDescent="0.25">
      <c r="A1344" s="7">
        <v>1341</v>
      </c>
      <c r="B1344" s="8">
        <v>37233</v>
      </c>
      <c r="C1344" t="s">
        <v>3</v>
      </c>
      <c r="D1344" t="s">
        <v>380</v>
      </c>
      <c r="E1344" t="s">
        <v>9</v>
      </c>
      <c r="F1344" t="s">
        <v>347</v>
      </c>
      <c r="G1344" t="s">
        <v>377</v>
      </c>
      <c r="H1344" s="9" t="s">
        <v>1590</v>
      </c>
      <c r="I1344" t="s">
        <v>1454</v>
      </c>
      <c r="J1344" s="20">
        <v>82</v>
      </c>
      <c r="K1344" s="20" t="s">
        <v>1465</v>
      </c>
      <c r="L1344" t="s">
        <v>1466</v>
      </c>
      <c r="M1344" s="20">
        <v>20.5</v>
      </c>
      <c r="N1344" s="20">
        <v>20.5</v>
      </c>
      <c r="AE1344">
        <f t="shared" si="20"/>
        <v>2001</v>
      </c>
    </row>
    <row r="1345" spans="1:31" x14ac:dyDescent="0.25">
      <c r="A1345" s="7">
        <v>1342</v>
      </c>
      <c r="B1345" s="8">
        <v>37233</v>
      </c>
      <c r="C1345" t="s">
        <v>3</v>
      </c>
      <c r="D1345" t="s">
        <v>359</v>
      </c>
      <c r="E1345" t="s">
        <v>9</v>
      </c>
      <c r="F1345" t="s">
        <v>347</v>
      </c>
      <c r="G1345" t="s">
        <v>377</v>
      </c>
      <c r="H1345" s="9" t="s">
        <v>1587</v>
      </c>
      <c r="I1345" t="s">
        <v>1454</v>
      </c>
      <c r="J1345" s="20">
        <v>11</v>
      </c>
      <c r="K1345" s="20" t="s">
        <v>9</v>
      </c>
      <c r="L1345" t="s">
        <v>1464</v>
      </c>
      <c r="M1345" s="20">
        <v>2.42</v>
      </c>
      <c r="N1345" s="20">
        <v>4.08</v>
      </c>
      <c r="AE1345">
        <f t="shared" si="20"/>
        <v>2001</v>
      </c>
    </row>
    <row r="1346" spans="1:31" x14ac:dyDescent="0.25">
      <c r="A1346" s="7">
        <v>1343</v>
      </c>
      <c r="B1346" s="8">
        <v>37234</v>
      </c>
      <c r="C1346" t="s">
        <v>3</v>
      </c>
      <c r="D1346" t="s">
        <v>168</v>
      </c>
      <c r="E1346" t="s">
        <v>9</v>
      </c>
      <c r="F1346" t="s">
        <v>366</v>
      </c>
      <c r="G1346" t="s">
        <v>17</v>
      </c>
      <c r="H1346" s="135" t="s">
        <v>1500</v>
      </c>
      <c r="I1346" t="s">
        <v>1454</v>
      </c>
      <c r="J1346" s="20">
        <v>36</v>
      </c>
      <c r="K1346" s="20" t="s">
        <v>9</v>
      </c>
      <c r="L1346" t="s">
        <v>1464</v>
      </c>
      <c r="M1346" s="20">
        <v>7.92</v>
      </c>
      <c r="N1346" s="20">
        <v>11.08</v>
      </c>
      <c r="AE1346">
        <f t="shared" si="20"/>
        <v>2001</v>
      </c>
    </row>
    <row r="1347" spans="1:31" x14ac:dyDescent="0.25">
      <c r="A1347" s="7">
        <v>1344</v>
      </c>
      <c r="B1347" s="8">
        <v>37234</v>
      </c>
      <c r="C1347" t="s">
        <v>3</v>
      </c>
      <c r="D1347" t="s">
        <v>350</v>
      </c>
      <c r="E1347" t="s">
        <v>9</v>
      </c>
      <c r="F1347" t="s">
        <v>381</v>
      </c>
      <c r="G1347" t="s">
        <v>65</v>
      </c>
      <c r="H1347" s="135" t="s">
        <v>1519</v>
      </c>
      <c r="I1347" t="s">
        <v>1454</v>
      </c>
      <c r="J1347" s="20">
        <v>20</v>
      </c>
      <c r="K1347" s="20" t="s">
        <v>9</v>
      </c>
      <c r="L1347" t="s">
        <v>1464</v>
      </c>
      <c r="M1347" s="20">
        <v>4.4000000000000004</v>
      </c>
      <c r="N1347" s="20">
        <v>6.6</v>
      </c>
      <c r="AE1347">
        <f t="shared" si="20"/>
        <v>2001</v>
      </c>
    </row>
    <row r="1348" spans="1:31" x14ac:dyDescent="0.25">
      <c r="A1348" s="7">
        <v>1345</v>
      </c>
      <c r="B1348" s="8">
        <v>37234</v>
      </c>
      <c r="C1348" t="s">
        <v>3</v>
      </c>
      <c r="D1348" t="s">
        <v>154</v>
      </c>
      <c r="E1348" t="s">
        <v>9</v>
      </c>
      <c r="F1348" t="s">
        <v>175</v>
      </c>
      <c r="G1348" t="s">
        <v>11</v>
      </c>
      <c r="H1348" s="135" t="s">
        <v>1496</v>
      </c>
      <c r="I1348" t="s">
        <v>1454</v>
      </c>
      <c r="J1348" s="20">
        <v>56</v>
      </c>
      <c r="K1348" s="20" t="s">
        <v>3</v>
      </c>
      <c r="L1348" t="s">
        <v>1464</v>
      </c>
      <c r="M1348" s="20">
        <v>16.68</v>
      </c>
      <c r="N1348" s="20">
        <v>12.32</v>
      </c>
      <c r="AE1348">
        <f t="shared" ref="AE1348:AE1411" si="21">YEAR(B1348)</f>
        <v>2001</v>
      </c>
    </row>
    <row r="1349" spans="1:31" x14ac:dyDescent="0.25">
      <c r="A1349" s="7">
        <v>1346</v>
      </c>
      <c r="B1349" s="8">
        <v>37234</v>
      </c>
      <c r="C1349" t="s">
        <v>3</v>
      </c>
      <c r="D1349" t="s">
        <v>236</v>
      </c>
      <c r="E1349" t="s">
        <v>9</v>
      </c>
      <c r="F1349" t="s">
        <v>66</v>
      </c>
      <c r="G1349" t="s">
        <v>14</v>
      </c>
      <c r="H1349" s="135" t="s">
        <v>1496</v>
      </c>
      <c r="I1349" t="s">
        <v>1454</v>
      </c>
      <c r="J1349" s="20">
        <v>42</v>
      </c>
      <c r="K1349" s="20" t="s">
        <v>9</v>
      </c>
      <c r="L1349" t="s">
        <v>1464</v>
      </c>
      <c r="M1349" s="20">
        <v>9.24</v>
      </c>
      <c r="N1349" s="20">
        <v>12.76</v>
      </c>
      <c r="AE1349">
        <f t="shared" si="21"/>
        <v>2001</v>
      </c>
    </row>
    <row r="1350" spans="1:31" x14ac:dyDescent="0.25">
      <c r="A1350" s="7">
        <v>1347</v>
      </c>
      <c r="B1350" s="8">
        <v>37234</v>
      </c>
      <c r="C1350" t="s">
        <v>3</v>
      </c>
      <c r="D1350" t="s">
        <v>350</v>
      </c>
      <c r="E1350" t="s">
        <v>9</v>
      </c>
      <c r="F1350" t="s">
        <v>118</v>
      </c>
      <c r="G1350" t="s">
        <v>24</v>
      </c>
      <c r="H1350" s="135" t="s">
        <v>1559</v>
      </c>
      <c r="I1350" t="s">
        <v>1454</v>
      </c>
      <c r="J1350" s="20">
        <v>17</v>
      </c>
      <c r="K1350" s="20" t="s">
        <v>9</v>
      </c>
      <c r="L1350" t="s">
        <v>1464</v>
      </c>
      <c r="M1350" s="20">
        <v>3.74</v>
      </c>
      <c r="N1350" s="20">
        <v>5.76</v>
      </c>
      <c r="AE1350">
        <f t="shared" si="21"/>
        <v>2001</v>
      </c>
    </row>
    <row r="1351" spans="1:31" x14ac:dyDescent="0.25">
      <c r="A1351" s="7">
        <v>1348</v>
      </c>
      <c r="B1351" s="8">
        <v>37235</v>
      </c>
      <c r="C1351" t="s">
        <v>3</v>
      </c>
      <c r="D1351" t="s">
        <v>38</v>
      </c>
      <c r="E1351" t="s">
        <v>9</v>
      </c>
      <c r="F1351" t="s">
        <v>78</v>
      </c>
      <c r="G1351" t="s">
        <v>11</v>
      </c>
      <c r="H1351" s="135" t="s">
        <v>1531</v>
      </c>
      <c r="I1351" t="s">
        <v>1454</v>
      </c>
      <c r="J1351" s="20">
        <v>12</v>
      </c>
      <c r="K1351" s="20" t="s">
        <v>9</v>
      </c>
      <c r="L1351" t="s">
        <v>1464</v>
      </c>
      <c r="M1351" s="20">
        <v>2.64</v>
      </c>
      <c r="N1351" s="20">
        <v>4.3599999999999994</v>
      </c>
      <c r="AE1351">
        <f t="shared" si="21"/>
        <v>2001</v>
      </c>
    </row>
    <row r="1352" spans="1:31" x14ac:dyDescent="0.25">
      <c r="A1352" s="7">
        <v>1349</v>
      </c>
      <c r="B1352" s="8">
        <v>37235</v>
      </c>
      <c r="C1352" t="s">
        <v>3</v>
      </c>
      <c r="D1352" t="s">
        <v>273</v>
      </c>
      <c r="E1352" t="s">
        <v>9</v>
      </c>
      <c r="F1352" t="s">
        <v>338</v>
      </c>
      <c r="G1352" t="s">
        <v>65</v>
      </c>
      <c r="H1352" s="135" t="s">
        <v>1519</v>
      </c>
      <c r="I1352" t="s">
        <v>1454</v>
      </c>
      <c r="J1352" s="20">
        <v>49</v>
      </c>
      <c r="K1352" s="20" t="s">
        <v>3</v>
      </c>
      <c r="L1352" t="s">
        <v>1464</v>
      </c>
      <c r="M1352" s="20">
        <v>14.72</v>
      </c>
      <c r="N1352" s="20">
        <v>10.78</v>
      </c>
      <c r="AE1352">
        <f t="shared" si="21"/>
        <v>2001</v>
      </c>
    </row>
    <row r="1353" spans="1:31" x14ac:dyDescent="0.25">
      <c r="A1353" s="7">
        <v>1350</v>
      </c>
      <c r="B1353" s="8">
        <v>37235</v>
      </c>
      <c r="C1353" t="s">
        <v>3</v>
      </c>
      <c r="D1353" t="s">
        <v>43</v>
      </c>
      <c r="E1353" t="s">
        <v>9</v>
      </c>
      <c r="F1353" t="s">
        <v>45</v>
      </c>
      <c r="G1353" t="s">
        <v>14</v>
      </c>
      <c r="H1353" s="135" t="s">
        <v>1496</v>
      </c>
      <c r="I1353" t="s">
        <v>1454</v>
      </c>
      <c r="J1353" s="20">
        <v>26</v>
      </c>
      <c r="K1353" s="20" t="s">
        <v>3</v>
      </c>
      <c r="L1353" t="s">
        <v>1464</v>
      </c>
      <c r="M1353" s="20">
        <v>8.2800000000000011</v>
      </c>
      <c r="N1353" s="20">
        <v>5.72</v>
      </c>
      <c r="AE1353">
        <f t="shared" si="21"/>
        <v>2001</v>
      </c>
    </row>
    <row r="1354" spans="1:31" x14ac:dyDescent="0.25">
      <c r="A1354" s="7">
        <v>1351</v>
      </c>
      <c r="B1354" s="8">
        <v>37235</v>
      </c>
      <c r="C1354" t="s">
        <v>3</v>
      </c>
      <c r="D1354" t="s">
        <v>344</v>
      </c>
      <c r="E1354" t="s">
        <v>9</v>
      </c>
      <c r="F1354" t="s">
        <v>349</v>
      </c>
      <c r="G1354" t="s">
        <v>65</v>
      </c>
      <c r="H1354" s="135" t="s">
        <v>1496</v>
      </c>
      <c r="I1354" t="s">
        <v>1454</v>
      </c>
      <c r="J1354" s="20">
        <v>45</v>
      </c>
      <c r="K1354" s="20" t="s">
        <v>3</v>
      </c>
      <c r="L1354" t="s">
        <v>1464</v>
      </c>
      <c r="M1354" s="20">
        <v>13.6</v>
      </c>
      <c r="N1354" s="20">
        <v>9.9</v>
      </c>
      <c r="AE1354">
        <f t="shared" si="21"/>
        <v>2001</v>
      </c>
    </row>
    <row r="1355" spans="1:31" x14ac:dyDescent="0.25">
      <c r="A1355" s="7">
        <v>1352</v>
      </c>
      <c r="B1355" s="8">
        <v>37235</v>
      </c>
      <c r="C1355" t="s">
        <v>3</v>
      </c>
      <c r="D1355" t="s">
        <v>115</v>
      </c>
      <c r="E1355" t="s">
        <v>9</v>
      </c>
      <c r="F1355" t="s">
        <v>347</v>
      </c>
      <c r="G1355" t="s">
        <v>377</v>
      </c>
      <c r="H1355" s="9" t="s">
        <v>1591</v>
      </c>
      <c r="I1355" t="s">
        <v>1454</v>
      </c>
      <c r="J1355" s="20">
        <v>22</v>
      </c>
      <c r="K1355" s="20" t="s">
        <v>3</v>
      </c>
      <c r="L1355" t="s">
        <v>1463</v>
      </c>
      <c r="M1355" s="20">
        <v>6.72</v>
      </c>
      <c r="N1355" s="20">
        <v>5.28</v>
      </c>
      <c r="AE1355">
        <f t="shared" si="21"/>
        <v>2001</v>
      </c>
    </row>
    <row r="1356" spans="1:31" x14ac:dyDescent="0.25">
      <c r="A1356" s="7">
        <v>1353</v>
      </c>
      <c r="B1356" s="8">
        <v>37235</v>
      </c>
      <c r="C1356" t="s">
        <v>3</v>
      </c>
      <c r="D1356" t="s">
        <v>382</v>
      </c>
      <c r="E1356" t="s">
        <v>9</v>
      </c>
      <c r="F1356" t="s">
        <v>120</v>
      </c>
      <c r="G1356" t="s">
        <v>24</v>
      </c>
      <c r="H1356" s="136" t="s">
        <v>1496</v>
      </c>
      <c r="I1356" t="s">
        <v>1458</v>
      </c>
      <c r="J1356" s="20">
        <v>36</v>
      </c>
      <c r="K1356" s="20" t="s">
        <v>3</v>
      </c>
      <c r="L1356" t="s">
        <v>1464</v>
      </c>
      <c r="M1356" s="20">
        <v>30</v>
      </c>
      <c r="N1356" s="20">
        <v>10</v>
      </c>
      <c r="AE1356">
        <f t="shared" si="21"/>
        <v>2001</v>
      </c>
    </row>
    <row r="1357" spans="1:31" x14ac:dyDescent="0.25">
      <c r="A1357" s="7">
        <v>1354</v>
      </c>
      <c r="B1357" s="8">
        <v>37236</v>
      </c>
      <c r="C1357" t="s">
        <v>3</v>
      </c>
      <c r="D1357" t="s">
        <v>222</v>
      </c>
      <c r="E1357" t="s">
        <v>9</v>
      </c>
      <c r="F1357" t="s">
        <v>132</v>
      </c>
      <c r="G1357" t="s">
        <v>14</v>
      </c>
      <c r="H1357" s="135" t="s">
        <v>1491</v>
      </c>
      <c r="I1357" t="s">
        <v>1454</v>
      </c>
      <c r="J1357" s="20">
        <v>36</v>
      </c>
      <c r="K1357" s="20" t="s">
        <v>1465</v>
      </c>
      <c r="L1357" t="s">
        <v>1466</v>
      </c>
      <c r="M1357" s="20">
        <v>9</v>
      </c>
      <c r="N1357" s="20">
        <v>9</v>
      </c>
      <c r="AE1357">
        <f t="shared" si="21"/>
        <v>2001</v>
      </c>
    </row>
    <row r="1358" spans="1:31" x14ac:dyDescent="0.25">
      <c r="A1358" s="7">
        <v>1355</v>
      </c>
      <c r="B1358" s="8">
        <v>37236</v>
      </c>
      <c r="C1358" t="s">
        <v>3</v>
      </c>
      <c r="D1358" t="s">
        <v>321</v>
      </c>
      <c r="E1358" t="s">
        <v>9</v>
      </c>
      <c r="F1358" t="s">
        <v>140</v>
      </c>
      <c r="G1358" t="s">
        <v>17</v>
      </c>
      <c r="H1358" s="135" t="s">
        <v>1502</v>
      </c>
      <c r="I1358" t="s">
        <v>1454</v>
      </c>
      <c r="J1358" s="20">
        <v>22</v>
      </c>
      <c r="K1358" s="20" t="s">
        <v>9</v>
      </c>
      <c r="L1358" t="s">
        <v>1464</v>
      </c>
      <c r="M1358" s="20">
        <v>4.84</v>
      </c>
      <c r="N1358" s="20">
        <v>7.16</v>
      </c>
      <c r="AE1358">
        <f t="shared" si="21"/>
        <v>2001</v>
      </c>
    </row>
    <row r="1359" spans="1:31" x14ac:dyDescent="0.25">
      <c r="A1359" s="7">
        <v>1356</v>
      </c>
      <c r="B1359" s="8">
        <v>37236</v>
      </c>
      <c r="C1359" t="s">
        <v>3</v>
      </c>
      <c r="D1359" t="s">
        <v>350</v>
      </c>
      <c r="E1359" t="s">
        <v>9</v>
      </c>
      <c r="F1359" t="s">
        <v>83</v>
      </c>
      <c r="G1359" t="s">
        <v>65</v>
      </c>
      <c r="H1359" s="135" t="s">
        <v>1511</v>
      </c>
      <c r="I1359" t="s">
        <v>1454</v>
      </c>
      <c r="J1359" s="20">
        <v>12</v>
      </c>
      <c r="K1359" s="20" t="s">
        <v>3</v>
      </c>
      <c r="L1359" t="s">
        <v>1464</v>
      </c>
      <c r="M1359" s="20">
        <v>4.3599999999999994</v>
      </c>
      <c r="N1359" s="20">
        <v>2.64</v>
      </c>
      <c r="AE1359">
        <f t="shared" si="21"/>
        <v>2001</v>
      </c>
    </row>
    <row r="1360" spans="1:31" x14ac:dyDescent="0.25">
      <c r="A1360" s="7">
        <v>1357</v>
      </c>
      <c r="B1360" s="8">
        <v>37236</v>
      </c>
      <c r="C1360" t="s">
        <v>3</v>
      </c>
      <c r="D1360" t="s">
        <v>32</v>
      </c>
      <c r="E1360" t="s">
        <v>9</v>
      </c>
      <c r="F1360" t="s">
        <v>104</v>
      </c>
      <c r="G1360" t="s">
        <v>14</v>
      </c>
      <c r="H1360" s="135" t="s">
        <v>1496</v>
      </c>
      <c r="I1360" t="s">
        <v>1454</v>
      </c>
      <c r="J1360" s="20">
        <v>8</v>
      </c>
      <c r="K1360" s="20" t="s">
        <v>3</v>
      </c>
      <c r="L1360" t="s">
        <v>1464</v>
      </c>
      <c r="M1360" s="20">
        <v>3.24</v>
      </c>
      <c r="N1360" s="20">
        <v>1.76</v>
      </c>
      <c r="AE1360">
        <f t="shared" si="21"/>
        <v>2001</v>
      </c>
    </row>
    <row r="1361" spans="1:31" x14ac:dyDescent="0.25">
      <c r="A1361" s="7">
        <v>1358</v>
      </c>
      <c r="B1361" s="8">
        <v>37236</v>
      </c>
      <c r="C1361" t="s">
        <v>3</v>
      </c>
      <c r="D1361" t="s">
        <v>43</v>
      </c>
      <c r="E1361" t="s">
        <v>9</v>
      </c>
      <c r="F1361" t="s">
        <v>55</v>
      </c>
      <c r="G1361" t="s">
        <v>14</v>
      </c>
      <c r="H1361" s="135" t="s">
        <v>1496</v>
      </c>
      <c r="I1361" t="s">
        <v>1456</v>
      </c>
      <c r="J1361" s="20">
        <v>19</v>
      </c>
      <c r="K1361" s="20" t="s">
        <v>3</v>
      </c>
      <c r="L1361" t="s">
        <v>1463</v>
      </c>
      <c r="M1361" s="20">
        <v>5.94</v>
      </c>
      <c r="N1361" s="20">
        <v>4.5599999999999996</v>
      </c>
      <c r="O1361" t="s">
        <v>3</v>
      </c>
      <c r="P1361" s="13" t="s">
        <v>73</v>
      </c>
      <c r="Q1361" t="s">
        <v>9</v>
      </c>
      <c r="R1361" t="s">
        <v>235</v>
      </c>
      <c r="S1361" t="s">
        <v>1465</v>
      </c>
      <c r="U1361" t="s">
        <v>1465</v>
      </c>
      <c r="W1361" t="s">
        <v>1465</v>
      </c>
      <c r="Y1361" t="s">
        <v>1465</v>
      </c>
      <c r="AA1361" t="s">
        <v>1465</v>
      </c>
      <c r="AC1361" t="s">
        <v>1465</v>
      </c>
      <c r="AE1361">
        <f t="shared" si="21"/>
        <v>2001</v>
      </c>
    </row>
    <row r="1362" spans="1:31" x14ac:dyDescent="0.25">
      <c r="A1362" s="7">
        <v>1359</v>
      </c>
      <c r="B1362" s="8">
        <v>37237</v>
      </c>
      <c r="C1362" t="s">
        <v>3</v>
      </c>
      <c r="D1362" t="s">
        <v>383</v>
      </c>
      <c r="E1362" t="s">
        <v>9</v>
      </c>
      <c r="F1362" t="s">
        <v>140</v>
      </c>
      <c r="G1362" t="s">
        <v>17</v>
      </c>
      <c r="H1362" s="135" t="s">
        <v>1490</v>
      </c>
      <c r="I1362" t="s">
        <v>1454</v>
      </c>
      <c r="J1362" s="20">
        <v>15</v>
      </c>
      <c r="K1362" s="20" t="s">
        <v>9</v>
      </c>
      <c r="L1362" t="s">
        <v>1464</v>
      </c>
      <c r="M1362" s="20">
        <v>3.3</v>
      </c>
      <c r="N1362" s="20">
        <v>5.2</v>
      </c>
      <c r="AE1362">
        <f t="shared" si="21"/>
        <v>2001</v>
      </c>
    </row>
    <row r="1363" spans="1:31" x14ac:dyDescent="0.25">
      <c r="A1363" s="7">
        <v>1360</v>
      </c>
      <c r="B1363" s="8">
        <v>37237</v>
      </c>
      <c r="C1363" t="s">
        <v>3</v>
      </c>
      <c r="D1363" t="s">
        <v>341</v>
      </c>
      <c r="E1363" t="s">
        <v>9</v>
      </c>
      <c r="F1363" t="s">
        <v>338</v>
      </c>
      <c r="G1363" t="s">
        <v>65</v>
      </c>
      <c r="H1363" s="135" t="s">
        <v>1519</v>
      </c>
      <c r="I1363" t="s">
        <v>1454</v>
      </c>
      <c r="J1363" s="20">
        <v>34</v>
      </c>
      <c r="K1363" s="20" t="s">
        <v>3</v>
      </c>
      <c r="L1363" t="s">
        <v>1463</v>
      </c>
      <c r="M1363" s="20">
        <v>9.84</v>
      </c>
      <c r="N1363" s="20">
        <v>8.16</v>
      </c>
      <c r="AE1363">
        <f t="shared" si="21"/>
        <v>2001</v>
      </c>
    </row>
    <row r="1364" spans="1:31" x14ac:dyDescent="0.25">
      <c r="A1364" s="7">
        <v>1361</v>
      </c>
      <c r="B1364" s="8">
        <v>37237</v>
      </c>
      <c r="C1364" t="s">
        <v>3</v>
      </c>
      <c r="D1364" t="s">
        <v>380</v>
      </c>
      <c r="E1364" t="s">
        <v>9</v>
      </c>
      <c r="F1364" t="s">
        <v>188</v>
      </c>
      <c r="G1364" t="s">
        <v>377</v>
      </c>
      <c r="H1364" s="9" t="s">
        <v>1590</v>
      </c>
      <c r="I1364" t="s">
        <v>1454</v>
      </c>
      <c r="J1364" s="20">
        <v>87</v>
      </c>
      <c r="K1364" s="20" t="s">
        <v>9</v>
      </c>
      <c r="L1364" t="s">
        <v>1463</v>
      </c>
      <c r="M1364" s="20">
        <v>20.88</v>
      </c>
      <c r="N1364" s="20">
        <v>23.62</v>
      </c>
      <c r="AE1364">
        <f t="shared" si="21"/>
        <v>2001</v>
      </c>
    </row>
    <row r="1365" spans="1:31" x14ac:dyDescent="0.25">
      <c r="A1365" s="7">
        <v>1362</v>
      </c>
      <c r="B1365" s="8">
        <v>37237</v>
      </c>
      <c r="C1365" t="s">
        <v>3</v>
      </c>
      <c r="D1365" t="s">
        <v>281</v>
      </c>
      <c r="E1365" t="s">
        <v>9</v>
      </c>
      <c r="F1365" t="s">
        <v>188</v>
      </c>
      <c r="G1365" t="s">
        <v>377</v>
      </c>
      <c r="H1365" s="9" t="s">
        <v>1587</v>
      </c>
      <c r="I1365" t="s">
        <v>1454</v>
      </c>
      <c r="J1365" s="20">
        <v>20</v>
      </c>
      <c r="K1365" s="20" t="s">
        <v>1465</v>
      </c>
      <c r="L1365" t="s">
        <v>1466</v>
      </c>
      <c r="M1365" s="20">
        <v>5</v>
      </c>
      <c r="N1365" s="20">
        <v>5</v>
      </c>
      <c r="AE1365">
        <f t="shared" si="21"/>
        <v>2001</v>
      </c>
    </row>
    <row r="1366" spans="1:31" x14ac:dyDescent="0.25">
      <c r="A1366" s="7">
        <v>1363</v>
      </c>
      <c r="B1366" s="8">
        <v>37239</v>
      </c>
      <c r="C1366" t="s">
        <v>3</v>
      </c>
      <c r="D1366" t="s">
        <v>8</v>
      </c>
      <c r="E1366" t="s">
        <v>9</v>
      </c>
      <c r="F1366" t="s">
        <v>266</v>
      </c>
      <c r="G1366" t="s">
        <v>17</v>
      </c>
      <c r="H1366" s="135" t="s">
        <v>1496</v>
      </c>
      <c r="I1366" t="s">
        <v>1456</v>
      </c>
      <c r="J1366" s="20">
        <v>37</v>
      </c>
      <c r="K1366" s="20" t="s">
        <v>1465</v>
      </c>
      <c r="L1366" t="s">
        <v>1466</v>
      </c>
      <c r="M1366" s="20">
        <v>9.25</v>
      </c>
      <c r="N1366" s="20">
        <v>9.25</v>
      </c>
      <c r="O1366" t="s">
        <v>3</v>
      </c>
      <c r="P1366" s="13" t="s">
        <v>25</v>
      </c>
      <c r="Q1366" t="s">
        <v>9</v>
      </c>
      <c r="R1366" t="s">
        <v>258</v>
      </c>
      <c r="S1366" t="s">
        <v>1465</v>
      </c>
      <c r="U1366" t="s">
        <v>1465</v>
      </c>
      <c r="W1366" t="s">
        <v>1465</v>
      </c>
      <c r="Y1366" t="s">
        <v>1465</v>
      </c>
      <c r="AA1366" t="s">
        <v>1465</v>
      </c>
      <c r="AC1366" t="s">
        <v>1465</v>
      </c>
      <c r="AE1366">
        <f t="shared" si="21"/>
        <v>2001</v>
      </c>
    </row>
    <row r="1367" spans="1:31" x14ac:dyDescent="0.25">
      <c r="A1367" s="7">
        <v>1364</v>
      </c>
      <c r="B1367" s="8">
        <v>37240</v>
      </c>
      <c r="C1367" t="s">
        <v>3</v>
      </c>
      <c r="D1367" t="s">
        <v>237</v>
      </c>
      <c r="E1367" t="s">
        <v>9</v>
      </c>
      <c r="F1367" t="s">
        <v>186</v>
      </c>
      <c r="G1367" t="s">
        <v>14</v>
      </c>
      <c r="H1367" s="135" t="s">
        <v>1530</v>
      </c>
      <c r="I1367" t="s">
        <v>1454</v>
      </c>
      <c r="J1367" s="20">
        <v>7</v>
      </c>
      <c r="K1367" s="20" t="s">
        <v>9</v>
      </c>
      <c r="L1367" t="s">
        <v>1464</v>
      </c>
      <c r="M1367" s="20">
        <v>1.54</v>
      </c>
      <c r="N1367" s="20">
        <v>2.96</v>
      </c>
      <c r="AE1367">
        <f t="shared" si="21"/>
        <v>2001</v>
      </c>
    </row>
    <row r="1368" spans="1:31" x14ac:dyDescent="0.25">
      <c r="A1368" s="7">
        <v>1365</v>
      </c>
      <c r="B1368" s="8">
        <v>37241</v>
      </c>
      <c r="C1368" t="s">
        <v>3</v>
      </c>
      <c r="D1368" t="s">
        <v>384</v>
      </c>
      <c r="E1368" t="s">
        <v>9</v>
      </c>
      <c r="F1368" t="s">
        <v>108</v>
      </c>
      <c r="G1368" t="s">
        <v>24</v>
      </c>
      <c r="H1368" s="135" t="s">
        <v>1493</v>
      </c>
      <c r="I1368" t="s">
        <v>1455</v>
      </c>
      <c r="J1368" s="20">
        <v>17</v>
      </c>
      <c r="K1368" s="20" t="s">
        <v>9</v>
      </c>
      <c r="L1368" t="s">
        <v>1464</v>
      </c>
      <c r="M1368" s="20">
        <v>1.87</v>
      </c>
      <c r="N1368" s="20">
        <v>2.88</v>
      </c>
      <c r="AE1368">
        <f t="shared" si="21"/>
        <v>2001</v>
      </c>
    </row>
    <row r="1369" spans="1:31" x14ac:dyDescent="0.25">
      <c r="A1369" s="7">
        <v>1366</v>
      </c>
      <c r="B1369" s="8">
        <v>37241</v>
      </c>
      <c r="C1369" t="s">
        <v>3</v>
      </c>
      <c r="D1369" t="s">
        <v>18</v>
      </c>
      <c r="E1369" t="s">
        <v>9</v>
      </c>
      <c r="F1369" t="s">
        <v>336</v>
      </c>
      <c r="G1369" t="s">
        <v>17</v>
      </c>
      <c r="H1369" s="135" t="s">
        <v>1502</v>
      </c>
      <c r="I1369" t="s">
        <v>1454</v>
      </c>
      <c r="J1369" s="20">
        <v>16</v>
      </c>
      <c r="K1369" s="20" t="s">
        <v>9</v>
      </c>
      <c r="L1369" t="s">
        <v>1464</v>
      </c>
      <c r="M1369" s="20">
        <v>3.52</v>
      </c>
      <c r="N1369" s="20">
        <v>5.48</v>
      </c>
      <c r="AE1369">
        <f t="shared" si="21"/>
        <v>2001</v>
      </c>
    </row>
    <row r="1370" spans="1:31" x14ac:dyDescent="0.25">
      <c r="A1370" s="7">
        <v>1367</v>
      </c>
      <c r="B1370" s="8">
        <v>37241</v>
      </c>
      <c r="C1370" t="s">
        <v>3</v>
      </c>
      <c r="D1370" t="s">
        <v>350</v>
      </c>
      <c r="E1370" t="s">
        <v>9</v>
      </c>
      <c r="F1370" t="s">
        <v>338</v>
      </c>
      <c r="G1370" t="s">
        <v>65</v>
      </c>
      <c r="H1370" s="135" t="s">
        <v>1519</v>
      </c>
      <c r="I1370" t="s">
        <v>1454</v>
      </c>
      <c r="J1370" s="20">
        <v>31</v>
      </c>
      <c r="K1370" s="20" t="s">
        <v>3</v>
      </c>
      <c r="L1370" t="s">
        <v>1464</v>
      </c>
      <c r="M1370" s="20">
        <v>9.68</v>
      </c>
      <c r="N1370" s="20">
        <v>6.82</v>
      </c>
      <c r="AE1370">
        <f t="shared" si="21"/>
        <v>2001</v>
      </c>
    </row>
    <row r="1371" spans="1:31" x14ac:dyDescent="0.25">
      <c r="A1371" s="7">
        <v>1368</v>
      </c>
      <c r="B1371" s="8">
        <v>37241</v>
      </c>
      <c r="C1371" t="s">
        <v>3</v>
      </c>
      <c r="D1371" t="s">
        <v>385</v>
      </c>
      <c r="E1371" t="s">
        <v>9</v>
      </c>
      <c r="F1371" t="s">
        <v>236</v>
      </c>
      <c r="G1371" t="s">
        <v>14</v>
      </c>
      <c r="H1371" s="135" t="s">
        <v>1496</v>
      </c>
      <c r="I1371" t="s">
        <v>1458</v>
      </c>
      <c r="J1371" s="20">
        <v>10</v>
      </c>
      <c r="K1371" s="20" t="s">
        <v>1465</v>
      </c>
      <c r="L1371" t="s">
        <v>1466</v>
      </c>
      <c r="M1371" s="20">
        <v>30</v>
      </c>
      <c r="N1371" s="20">
        <v>10</v>
      </c>
      <c r="AE1371">
        <f t="shared" si="21"/>
        <v>2001</v>
      </c>
    </row>
    <row r="1372" spans="1:31" x14ac:dyDescent="0.25">
      <c r="A1372" s="7">
        <v>1369</v>
      </c>
      <c r="B1372" s="8">
        <v>37241</v>
      </c>
      <c r="C1372" t="s">
        <v>3</v>
      </c>
      <c r="D1372" t="s">
        <v>43</v>
      </c>
      <c r="E1372" t="s">
        <v>9</v>
      </c>
      <c r="F1372" t="s">
        <v>363</v>
      </c>
      <c r="G1372" t="s">
        <v>14</v>
      </c>
      <c r="H1372" s="135" t="s">
        <v>1496</v>
      </c>
      <c r="I1372" t="s">
        <v>1454</v>
      </c>
      <c r="J1372" s="20">
        <v>1</v>
      </c>
      <c r="K1372" s="20" t="s">
        <v>3</v>
      </c>
      <c r="L1372" t="s">
        <v>1463</v>
      </c>
      <c r="M1372" s="20">
        <v>1.26</v>
      </c>
      <c r="N1372" s="20">
        <v>0.24</v>
      </c>
      <c r="AE1372">
        <f t="shared" si="21"/>
        <v>2001</v>
      </c>
    </row>
    <row r="1373" spans="1:31" x14ac:dyDescent="0.25">
      <c r="A1373" s="7">
        <v>1370</v>
      </c>
      <c r="B1373" s="8">
        <v>37241</v>
      </c>
      <c r="C1373" t="s">
        <v>3</v>
      </c>
      <c r="D1373" t="s">
        <v>384</v>
      </c>
      <c r="E1373" t="s">
        <v>9</v>
      </c>
      <c r="F1373" t="s">
        <v>336</v>
      </c>
      <c r="G1373" t="s">
        <v>24</v>
      </c>
      <c r="H1373" s="135" t="s">
        <v>1497</v>
      </c>
      <c r="I1373" t="s">
        <v>1455</v>
      </c>
      <c r="J1373" s="20">
        <v>34</v>
      </c>
      <c r="K1373" s="20" t="s">
        <v>9</v>
      </c>
      <c r="L1373" t="s">
        <v>1464</v>
      </c>
      <c r="M1373" s="20">
        <v>3.74</v>
      </c>
      <c r="N1373" s="20">
        <v>5.26</v>
      </c>
      <c r="AE1373">
        <f t="shared" si="21"/>
        <v>2001</v>
      </c>
    </row>
    <row r="1374" spans="1:31" x14ac:dyDescent="0.25">
      <c r="A1374" s="7">
        <v>1371</v>
      </c>
      <c r="B1374" s="8">
        <v>37241</v>
      </c>
      <c r="C1374" t="s">
        <v>3</v>
      </c>
      <c r="D1374" t="s">
        <v>72</v>
      </c>
      <c r="E1374" t="s">
        <v>9</v>
      </c>
      <c r="F1374" t="s">
        <v>258</v>
      </c>
      <c r="G1374" t="s">
        <v>377</v>
      </c>
      <c r="H1374" s="135" t="s">
        <v>1592</v>
      </c>
      <c r="I1374" t="s">
        <v>1454</v>
      </c>
      <c r="J1374" s="20">
        <v>12</v>
      </c>
      <c r="K1374" s="20" t="s">
        <v>9</v>
      </c>
      <c r="L1374" t="s">
        <v>1463</v>
      </c>
      <c r="M1374" s="20">
        <v>2.88</v>
      </c>
      <c r="N1374" s="20">
        <v>4.12</v>
      </c>
      <c r="AE1374">
        <f t="shared" si="21"/>
        <v>2001</v>
      </c>
    </row>
    <row r="1375" spans="1:31" x14ac:dyDescent="0.25">
      <c r="A1375" s="7">
        <v>1372</v>
      </c>
      <c r="B1375" s="8">
        <v>37244</v>
      </c>
      <c r="C1375" t="s">
        <v>3</v>
      </c>
      <c r="D1375" t="s">
        <v>369</v>
      </c>
      <c r="E1375" t="s">
        <v>9</v>
      </c>
      <c r="F1375" t="s">
        <v>381</v>
      </c>
      <c r="G1375" t="s">
        <v>24</v>
      </c>
      <c r="H1375" s="135" t="s">
        <v>1494</v>
      </c>
      <c r="I1375" t="s">
        <v>1454</v>
      </c>
      <c r="J1375" s="20">
        <v>29</v>
      </c>
      <c r="K1375" s="20" t="s">
        <v>9</v>
      </c>
      <c r="L1375" t="s">
        <v>1464</v>
      </c>
      <c r="M1375" s="20">
        <v>6.38</v>
      </c>
      <c r="N1375" s="20">
        <v>9.1199999999999992</v>
      </c>
      <c r="AE1375">
        <f t="shared" si="21"/>
        <v>2001</v>
      </c>
    </row>
    <row r="1376" spans="1:31" x14ac:dyDescent="0.25">
      <c r="A1376" s="7">
        <v>1373</v>
      </c>
      <c r="B1376" s="8">
        <v>37244</v>
      </c>
      <c r="C1376" t="s">
        <v>3</v>
      </c>
      <c r="D1376" t="s">
        <v>138</v>
      </c>
      <c r="E1376" t="s">
        <v>9</v>
      </c>
      <c r="F1376" t="s">
        <v>371</v>
      </c>
      <c r="G1376" t="s">
        <v>14</v>
      </c>
      <c r="H1376" s="135" t="s">
        <v>1530</v>
      </c>
      <c r="I1376" t="s">
        <v>1458</v>
      </c>
      <c r="J1376" s="20">
        <v>7</v>
      </c>
      <c r="K1376" s="20" t="s">
        <v>9</v>
      </c>
      <c r="L1376" t="s">
        <v>1464</v>
      </c>
      <c r="M1376" s="20">
        <v>30</v>
      </c>
      <c r="N1376" s="20">
        <v>10</v>
      </c>
      <c r="AE1376">
        <f t="shared" si="21"/>
        <v>2001</v>
      </c>
    </row>
    <row r="1377" spans="1:31" x14ac:dyDescent="0.25">
      <c r="A1377" s="7">
        <v>1374</v>
      </c>
      <c r="B1377" s="8">
        <v>37244</v>
      </c>
      <c r="C1377" t="s">
        <v>3</v>
      </c>
      <c r="D1377" t="s">
        <v>386</v>
      </c>
      <c r="E1377" t="s">
        <v>9</v>
      </c>
      <c r="F1377" t="s">
        <v>115</v>
      </c>
      <c r="G1377" t="s">
        <v>14</v>
      </c>
      <c r="H1377" s="135" t="s">
        <v>1530</v>
      </c>
      <c r="I1377" t="s">
        <v>1458</v>
      </c>
      <c r="J1377" s="20">
        <v>7</v>
      </c>
      <c r="K1377" s="20" t="s">
        <v>3</v>
      </c>
      <c r="L1377" t="s">
        <v>1464</v>
      </c>
      <c r="M1377" s="20">
        <v>30</v>
      </c>
      <c r="N1377" s="20">
        <v>10</v>
      </c>
      <c r="AE1377">
        <f t="shared" si="21"/>
        <v>2001</v>
      </c>
    </row>
    <row r="1378" spans="1:31" x14ac:dyDescent="0.25">
      <c r="A1378" s="7">
        <v>1375</v>
      </c>
      <c r="B1378" s="8">
        <v>37244</v>
      </c>
      <c r="C1378" t="s">
        <v>3</v>
      </c>
      <c r="D1378" t="s">
        <v>18</v>
      </c>
      <c r="E1378" t="s">
        <v>9</v>
      </c>
      <c r="F1378" t="s">
        <v>283</v>
      </c>
      <c r="G1378" t="s">
        <v>17</v>
      </c>
      <c r="H1378" s="135" t="s">
        <v>1520</v>
      </c>
      <c r="I1378" t="s">
        <v>1454</v>
      </c>
      <c r="J1378" s="20">
        <v>13</v>
      </c>
      <c r="K1378" s="20" t="s">
        <v>3</v>
      </c>
      <c r="L1378" t="s">
        <v>1464</v>
      </c>
      <c r="M1378" s="20">
        <v>4.6400000000000006</v>
      </c>
      <c r="N1378" s="20">
        <v>2.86</v>
      </c>
      <c r="AE1378">
        <f t="shared" si="21"/>
        <v>2001</v>
      </c>
    </row>
    <row r="1379" spans="1:31" x14ac:dyDescent="0.25">
      <c r="A1379" s="7">
        <v>1376</v>
      </c>
      <c r="B1379" s="8">
        <v>37244</v>
      </c>
      <c r="C1379" t="s">
        <v>3</v>
      </c>
      <c r="D1379" t="s">
        <v>350</v>
      </c>
      <c r="E1379" t="s">
        <v>9</v>
      </c>
      <c r="F1379" t="s">
        <v>66</v>
      </c>
      <c r="G1379" t="s">
        <v>17</v>
      </c>
      <c r="H1379" s="135" t="s">
        <v>1502</v>
      </c>
      <c r="I1379" t="s">
        <v>1454</v>
      </c>
      <c r="J1379" s="20">
        <v>43</v>
      </c>
      <c r="K1379" s="20" t="s">
        <v>9</v>
      </c>
      <c r="L1379" t="s">
        <v>1464</v>
      </c>
      <c r="M1379" s="20">
        <v>9.4600000000000009</v>
      </c>
      <c r="N1379" s="20">
        <v>13.04</v>
      </c>
      <c r="AE1379">
        <f t="shared" si="21"/>
        <v>2001</v>
      </c>
    </row>
    <row r="1380" spans="1:31" x14ac:dyDescent="0.25">
      <c r="A1380" s="7">
        <v>1377</v>
      </c>
      <c r="B1380" s="8">
        <v>37244</v>
      </c>
      <c r="C1380" t="s">
        <v>3</v>
      </c>
      <c r="D1380" t="s">
        <v>350</v>
      </c>
      <c r="E1380" t="s">
        <v>9</v>
      </c>
      <c r="F1380" t="s">
        <v>354</v>
      </c>
      <c r="G1380" t="s">
        <v>65</v>
      </c>
      <c r="H1380" s="135" t="s">
        <v>1511</v>
      </c>
      <c r="I1380" t="s">
        <v>1454</v>
      </c>
      <c r="J1380" s="20">
        <v>18</v>
      </c>
      <c r="K1380" s="20" t="s">
        <v>3</v>
      </c>
      <c r="L1380" t="s">
        <v>1464</v>
      </c>
      <c r="M1380" s="20">
        <v>6.04</v>
      </c>
      <c r="N1380" s="20">
        <v>3.96</v>
      </c>
      <c r="AE1380">
        <f t="shared" si="21"/>
        <v>2001</v>
      </c>
    </row>
    <row r="1381" spans="1:31" x14ac:dyDescent="0.25">
      <c r="A1381" s="7">
        <v>1378</v>
      </c>
      <c r="B1381" s="8">
        <v>37244</v>
      </c>
      <c r="C1381" t="s">
        <v>3</v>
      </c>
      <c r="D1381" t="s">
        <v>54</v>
      </c>
      <c r="E1381" t="s">
        <v>9</v>
      </c>
      <c r="F1381" t="s">
        <v>13</v>
      </c>
      <c r="G1381" t="s">
        <v>14</v>
      </c>
      <c r="H1381" s="135" t="s">
        <v>1496</v>
      </c>
      <c r="I1381" t="s">
        <v>1455</v>
      </c>
      <c r="J1381" s="20">
        <v>10</v>
      </c>
      <c r="K1381" s="20" t="s">
        <v>9</v>
      </c>
      <c r="L1381" t="s">
        <v>1464</v>
      </c>
      <c r="M1381" s="20">
        <v>1.1000000000000001</v>
      </c>
      <c r="N1381" s="20">
        <v>1.9</v>
      </c>
      <c r="AE1381">
        <f t="shared" si="21"/>
        <v>2001</v>
      </c>
    </row>
    <row r="1382" spans="1:31" x14ac:dyDescent="0.25">
      <c r="A1382" s="7">
        <v>1379</v>
      </c>
      <c r="B1382" s="8">
        <v>37244</v>
      </c>
      <c r="C1382" t="s">
        <v>3</v>
      </c>
      <c r="D1382" t="s">
        <v>154</v>
      </c>
      <c r="E1382" t="s">
        <v>9</v>
      </c>
      <c r="F1382" t="s">
        <v>179</v>
      </c>
      <c r="G1382" t="s">
        <v>14</v>
      </c>
      <c r="H1382" s="135" t="s">
        <v>1496</v>
      </c>
      <c r="I1382" t="s">
        <v>1454</v>
      </c>
      <c r="J1382" s="20">
        <v>28</v>
      </c>
      <c r="K1382" s="20" t="s">
        <v>9</v>
      </c>
      <c r="L1382" t="s">
        <v>1464</v>
      </c>
      <c r="M1382" s="20">
        <v>6.16</v>
      </c>
      <c r="N1382" s="20">
        <v>8.84</v>
      </c>
      <c r="AE1382">
        <f t="shared" si="21"/>
        <v>2001</v>
      </c>
    </row>
    <row r="1383" spans="1:31" x14ac:dyDescent="0.25">
      <c r="A1383" s="7">
        <v>1380</v>
      </c>
      <c r="B1383" s="8">
        <v>37244</v>
      </c>
      <c r="C1383" t="s">
        <v>3</v>
      </c>
      <c r="D1383" t="s">
        <v>276</v>
      </c>
      <c r="E1383" t="s">
        <v>9</v>
      </c>
      <c r="F1383" t="s">
        <v>180</v>
      </c>
      <c r="G1383" t="s">
        <v>17</v>
      </c>
      <c r="H1383" s="135" t="s">
        <v>1496</v>
      </c>
      <c r="I1383" t="s">
        <v>1454</v>
      </c>
      <c r="J1383" s="20">
        <v>37</v>
      </c>
      <c r="K1383" s="20" t="s">
        <v>3</v>
      </c>
      <c r="L1383" t="s">
        <v>1463</v>
      </c>
      <c r="M1383" s="20">
        <v>10.62</v>
      </c>
      <c r="N1383" s="20">
        <v>8.8800000000000008</v>
      </c>
      <c r="AE1383">
        <f t="shared" si="21"/>
        <v>2001</v>
      </c>
    </row>
    <row r="1384" spans="1:31" x14ac:dyDescent="0.25">
      <c r="A1384" s="7">
        <v>1381</v>
      </c>
      <c r="B1384" s="8">
        <v>37244</v>
      </c>
      <c r="C1384" t="s">
        <v>3</v>
      </c>
      <c r="D1384" t="s">
        <v>276</v>
      </c>
      <c r="E1384" t="s">
        <v>9</v>
      </c>
      <c r="F1384" t="s">
        <v>180</v>
      </c>
      <c r="G1384" t="s">
        <v>17</v>
      </c>
      <c r="H1384" s="135" t="s">
        <v>1496</v>
      </c>
      <c r="I1384" t="s">
        <v>1454</v>
      </c>
      <c r="J1384" s="20">
        <v>38</v>
      </c>
      <c r="K1384" s="20" t="s">
        <v>3</v>
      </c>
      <c r="L1384" t="s">
        <v>1463</v>
      </c>
      <c r="M1384" s="20">
        <v>10.88</v>
      </c>
      <c r="N1384" s="20">
        <v>9.1199999999999992</v>
      </c>
      <c r="AE1384">
        <f t="shared" si="21"/>
        <v>2001</v>
      </c>
    </row>
    <row r="1385" spans="1:31" x14ac:dyDescent="0.25">
      <c r="A1385" s="7">
        <v>1382</v>
      </c>
      <c r="B1385" s="8">
        <v>37244</v>
      </c>
      <c r="C1385" t="s">
        <v>3</v>
      </c>
      <c r="D1385" t="s">
        <v>298</v>
      </c>
      <c r="E1385" t="s">
        <v>9</v>
      </c>
      <c r="F1385" t="s">
        <v>387</v>
      </c>
      <c r="G1385" t="s">
        <v>377</v>
      </c>
      <c r="H1385" s="135" t="s">
        <v>1585</v>
      </c>
      <c r="I1385" t="s">
        <v>1455</v>
      </c>
      <c r="J1385" s="20">
        <v>6</v>
      </c>
      <c r="K1385" s="20" t="s">
        <v>1465</v>
      </c>
      <c r="L1385" t="s">
        <v>1466</v>
      </c>
      <c r="M1385" s="20">
        <v>0.75</v>
      </c>
      <c r="N1385" s="20">
        <v>0.75</v>
      </c>
      <c r="AE1385">
        <f t="shared" si="21"/>
        <v>2001</v>
      </c>
    </row>
    <row r="1386" spans="1:31" x14ac:dyDescent="0.25">
      <c r="A1386" s="7">
        <v>1383</v>
      </c>
      <c r="B1386" s="8">
        <v>37244</v>
      </c>
      <c r="C1386" t="s">
        <v>3</v>
      </c>
      <c r="D1386" t="s">
        <v>129</v>
      </c>
      <c r="E1386" t="s">
        <v>9</v>
      </c>
      <c r="F1386" t="s">
        <v>179</v>
      </c>
      <c r="G1386" t="s">
        <v>377</v>
      </c>
      <c r="H1386" s="135" t="s">
        <v>1593</v>
      </c>
      <c r="I1386" t="s">
        <v>1455</v>
      </c>
      <c r="J1386" s="20">
        <v>15</v>
      </c>
      <c r="K1386" s="20" t="s">
        <v>3</v>
      </c>
      <c r="L1386" t="s">
        <v>1464</v>
      </c>
      <c r="M1386" s="20">
        <v>2.6</v>
      </c>
      <c r="N1386" s="20">
        <v>1.65</v>
      </c>
      <c r="AE1386">
        <f t="shared" si="21"/>
        <v>2001</v>
      </c>
    </row>
    <row r="1387" spans="1:31" x14ac:dyDescent="0.25">
      <c r="A1387" s="7">
        <v>1384</v>
      </c>
      <c r="B1387" s="8">
        <v>37244</v>
      </c>
      <c r="C1387" t="s">
        <v>3</v>
      </c>
      <c r="D1387" t="s">
        <v>163</v>
      </c>
      <c r="E1387" t="s">
        <v>9</v>
      </c>
      <c r="F1387" t="s">
        <v>266</v>
      </c>
      <c r="G1387" t="s">
        <v>377</v>
      </c>
      <c r="H1387" s="135" t="s">
        <v>1588</v>
      </c>
      <c r="I1387" t="s">
        <v>1454</v>
      </c>
      <c r="J1387" s="20">
        <v>43</v>
      </c>
      <c r="K1387" s="20" t="s">
        <v>9</v>
      </c>
      <c r="L1387" t="s">
        <v>1464</v>
      </c>
      <c r="M1387" s="20">
        <v>9.4600000000000009</v>
      </c>
      <c r="N1387" s="20">
        <v>13.04</v>
      </c>
      <c r="AE1387">
        <f t="shared" si="21"/>
        <v>2001</v>
      </c>
    </row>
    <row r="1388" spans="1:31" x14ac:dyDescent="0.25">
      <c r="A1388" s="7">
        <v>1385</v>
      </c>
      <c r="B1388" s="8">
        <v>37244</v>
      </c>
      <c r="C1388" t="s">
        <v>3</v>
      </c>
      <c r="D1388" t="s">
        <v>115</v>
      </c>
      <c r="E1388" t="s">
        <v>9</v>
      </c>
      <c r="F1388" t="s">
        <v>347</v>
      </c>
      <c r="G1388" t="s">
        <v>377</v>
      </c>
      <c r="H1388" s="9" t="s">
        <v>1594</v>
      </c>
      <c r="I1388" t="s">
        <v>1454</v>
      </c>
      <c r="J1388" s="20">
        <v>95</v>
      </c>
      <c r="K1388" s="20" t="s">
        <v>9</v>
      </c>
      <c r="L1388" t="s">
        <v>1464</v>
      </c>
      <c r="M1388" s="20">
        <v>20.9</v>
      </c>
      <c r="N1388" s="20">
        <v>27.6</v>
      </c>
      <c r="AE1388">
        <f t="shared" si="21"/>
        <v>2001</v>
      </c>
    </row>
    <row r="1389" spans="1:31" x14ac:dyDescent="0.25">
      <c r="A1389" s="7">
        <v>1386</v>
      </c>
      <c r="B1389" s="8">
        <v>37244</v>
      </c>
      <c r="C1389" t="s">
        <v>3</v>
      </c>
      <c r="D1389" t="s">
        <v>154</v>
      </c>
      <c r="E1389" t="s">
        <v>9</v>
      </c>
      <c r="F1389" t="s">
        <v>179</v>
      </c>
      <c r="G1389" t="s">
        <v>377</v>
      </c>
      <c r="H1389" s="9" t="s">
        <v>1586</v>
      </c>
      <c r="I1389" t="s">
        <v>1454</v>
      </c>
      <c r="J1389" s="20">
        <v>29</v>
      </c>
      <c r="K1389" s="20" t="s">
        <v>3</v>
      </c>
      <c r="L1389" t="s">
        <v>1464</v>
      </c>
      <c r="M1389" s="20">
        <v>9.1199999999999992</v>
      </c>
      <c r="N1389" s="20">
        <v>6.38</v>
      </c>
      <c r="AE1389">
        <f t="shared" si="21"/>
        <v>2001</v>
      </c>
    </row>
    <row r="1390" spans="1:31" x14ac:dyDescent="0.25">
      <c r="A1390" s="7">
        <v>1387</v>
      </c>
      <c r="B1390" s="8">
        <v>37244</v>
      </c>
      <c r="C1390" t="s">
        <v>3</v>
      </c>
      <c r="D1390" t="s">
        <v>154</v>
      </c>
      <c r="E1390" t="s">
        <v>9</v>
      </c>
      <c r="F1390" t="s">
        <v>32</v>
      </c>
      <c r="G1390" t="s">
        <v>377</v>
      </c>
      <c r="H1390" s="9" t="s">
        <v>1586</v>
      </c>
      <c r="I1390" t="s">
        <v>1454</v>
      </c>
      <c r="J1390" s="20">
        <v>20</v>
      </c>
      <c r="K1390" s="20" t="s">
        <v>9</v>
      </c>
      <c r="L1390" t="s">
        <v>1464</v>
      </c>
      <c r="M1390" s="20">
        <v>4.4000000000000004</v>
      </c>
      <c r="N1390" s="20">
        <v>6.6</v>
      </c>
      <c r="AE1390">
        <f t="shared" si="21"/>
        <v>2001</v>
      </c>
    </row>
    <row r="1391" spans="1:31" x14ac:dyDescent="0.25">
      <c r="A1391" s="7">
        <v>1388</v>
      </c>
      <c r="B1391" s="8">
        <v>37244</v>
      </c>
      <c r="C1391" t="s">
        <v>3</v>
      </c>
      <c r="D1391" t="s">
        <v>129</v>
      </c>
      <c r="E1391" t="s">
        <v>9</v>
      </c>
      <c r="F1391" t="s">
        <v>19</v>
      </c>
      <c r="G1391" t="s">
        <v>377</v>
      </c>
      <c r="H1391" s="9" t="s">
        <v>1586</v>
      </c>
      <c r="I1391" t="s">
        <v>1455</v>
      </c>
      <c r="J1391" s="20">
        <v>32</v>
      </c>
      <c r="K1391" s="20" t="s">
        <v>3</v>
      </c>
      <c r="L1391" t="s">
        <v>1464</v>
      </c>
      <c r="M1391" s="20">
        <v>4.9800000000000004</v>
      </c>
      <c r="N1391" s="20">
        <v>3.52</v>
      </c>
      <c r="AE1391">
        <f t="shared" si="21"/>
        <v>2001</v>
      </c>
    </row>
    <row r="1392" spans="1:31" x14ac:dyDescent="0.25">
      <c r="A1392" s="7">
        <v>1389</v>
      </c>
      <c r="B1392" s="8">
        <v>37244</v>
      </c>
      <c r="C1392" t="s">
        <v>3</v>
      </c>
      <c r="D1392" t="s">
        <v>362</v>
      </c>
      <c r="E1392" t="s">
        <v>9</v>
      </c>
      <c r="F1392" t="s">
        <v>180</v>
      </c>
      <c r="G1392" t="s">
        <v>377</v>
      </c>
      <c r="H1392" s="9" t="s">
        <v>1595</v>
      </c>
      <c r="I1392" t="s">
        <v>1454</v>
      </c>
      <c r="J1392" s="20">
        <v>14</v>
      </c>
      <c r="K1392" s="20" t="s">
        <v>9</v>
      </c>
      <c r="L1392" t="s">
        <v>1463</v>
      </c>
      <c r="M1392" s="20">
        <v>3.36</v>
      </c>
      <c r="N1392" s="20">
        <v>4.6400000000000006</v>
      </c>
      <c r="AE1392">
        <f t="shared" si="21"/>
        <v>2001</v>
      </c>
    </row>
    <row r="1393" spans="1:31" x14ac:dyDescent="0.25">
      <c r="A1393" s="7">
        <v>1390</v>
      </c>
      <c r="B1393" s="8">
        <v>37248</v>
      </c>
      <c r="C1393" t="s">
        <v>3</v>
      </c>
      <c r="D1393" t="s">
        <v>222</v>
      </c>
      <c r="E1393" t="s">
        <v>9</v>
      </c>
      <c r="F1393" t="s">
        <v>38</v>
      </c>
      <c r="G1393" t="s">
        <v>14</v>
      </c>
      <c r="H1393" s="135" t="s">
        <v>1491</v>
      </c>
      <c r="I1393" t="s">
        <v>1455</v>
      </c>
      <c r="J1393" s="20">
        <v>36</v>
      </c>
      <c r="K1393" s="20" t="s">
        <v>3</v>
      </c>
      <c r="L1393" t="s">
        <v>1464</v>
      </c>
      <c r="M1393" s="20">
        <v>5.54</v>
      </c>
      <c r="N1393" s="20">
        <v>3.96</v>
      </c>
      <c r="AE1393">
        <f t="shared" si="21"/>
        <v>2001</v>
      </c>
    </row>
    <row r="1394" spans="1:31" x14ac:dyDescent="0.25">
      <c r="A1394" s="7">
        <v>1391</v>
      </c>
      <c r="B1394" s="8">
        <v>37248</v>
      </c>
      <c r="C1394" t="s">
        <v>3</v>
      </c>
      <c r="D1394" t="s">
        <v>385</v>
      </c>
      <c r="E1394" t="s">
        <v>9</v>
      </c>
      <c r="F1394" t="s">
        <v>372</v>
      </c>
      <c r="G1394" t="s">
        <v>17</v>
      </c>
      <c r="H1394" s="135" t="s">
        <v>1520</v>
      </c>
      <c r="I1394" t="s">
        <v>1454</v>
      </c>
      <c r="J1394" s="20">
        <v>43</v>
      </c>
      <c r="K1394" s="20" t="s">
        <v>9</v>
      </c>
      <c r="L1394" t="s">
        <v>1464</v>
      </c>
      <c r="M1394" s="20">
        <v>9.4600000000000009</v>
      </c>
      <c r="N1394" s="20">
        <v>13.04</v>
      </c>
      <c r="AE1394">
        <f t="shared" si="21"/>
        <v>2001</v>
      </c>
    </row>
    <row r="1395" spans="1:31" x14ac:dyDescent="0.25">
      <c r="A1395" s="7">
        <v>1392</v>
      </c>
      <c r="B1395" s="8">
        <v>37248</v>
      </c>
      <c r="C1395" t="s">
        <v>3</v>
      </c>
      <c r="D1395" t="s">
        <v>385</v>
      </c>
      <c r="E1395" t="s">
        <v>9</v>
      </c>
      <c r="F1395" t="s">
        <v>215</v>
      </c>
      <c r="G1395" t="s">
        <v>65</v>
      </c>
      <c r="H1395" s="135" t="s">
        <v>1519</v>
      </c>
      <c r="I1395" t="s">
        <v>1454</v>
      </c>
      <c r="J1395" s="20">
        <v>23</v>
      </c>
      <c r="K1395" s="20" t="s">
        <v>1465</v>
      </c>
      <c r="L1395" t="s">
        <v>1466</v>
      </c>
      <c r="M1395" s="20">
        <v>5.75</v>
      </c>
      <c r="N1395" s="20">
        <v>5.75</v>
      </c>
      <c r="AE1395">
        <f t="shared" si="21"/>
        <v>2001</v>
      </c>
    </row>
    <row r="1396" spans="1:31" x14ac:dyDescent="0.25">
      <c r="A1396" s="7">
        <v>1393</v>
      </c>
      <c r="B1396" s="8">
        <v>37248</v>
      </c>
      <c r="C1396" t="s">
        <v>3</v>
      </c>
      <c r="D1396" t="s">
        <v>206</v>
      </c>
      <c r="E1396" t="s">
        <v>9</v>
      </c>
      <c r="F1396" t="s">
        <v>81</v>
      </c>
      <c r="G1396" t="s">
        <v>14</v>
      </c>
      <c r="H1396" s="135" t="s">
        <v>1496</v>
      </c>
      <c r="I1396" t="s">
        <v>1454</v>
      </c>
      <c r="J1396" s="20">
        <v>22</v>
      </c>
      <c r="K1396" s="20" t="s">
        <v>1465</v>
      </c>
      <c r="L1396" t="s">
        <v>1466</v>
      </c>
      <c r="M1396" s="20">
        <v>5.5</v>
      </c>
      <c r="N1396" s="20">
        <v>5.5</v>
      </c>
      <c r="AE1396">
        <f t="shared" si="21"/>
        <v>2001</v>
      </c>
    </row>
    <row r="1397" spans="1:31" x14ac:dyDescent="0.25">
      <c r="A1397" s="7">
        <v>1394</v>
      </c>
      <c r="B1397" s="8">
        <v>37248</v>
      </c>
      <c r="C1397" t="s">
        <v>3</v>
      </c>
      <c r="D1397" t="s">
        <v>51</v>
      </c>
      <c r="E1397" t="s">
        <v>9</v>
      </c>
      <c r="F1397" t="s">
        <v>305</v>
      </c>
      <c r="G1397" t="s">
        <v>14</v>
      </c>
      <c r="H1397" s="135" t="s">
        <v>1496</v>
      </c>
      <c r="I1397" t="s">
        <v>1454</v>
      </c>
      <c r="J1397" s="20">
        <v>22</v>
      </c>
      <c r="K1397" s="20" t="s">
        <v>3</v>
      </c>
      <c r="L1397" t="s">
        <v>1464</v>
      </c>
      <c r="M1397" s="20">
        <v>7.16</v>
      </c>
      <c r="N1397" s="20">
        <v>4.84</v>
      </c>
      <c r="AE1397">
        <f t="shared" si="21"/>
        <v>2001</v>
      </c>
    </row>
    <row r="1398" spans="1:31" x14ac:dyDescent="0.25">
      <c r="A1398" s="7">
        <v>1395</v>
      </c>
      <c r="B1398" s="8">
        <v>37248</v>
      </c>
      <c r="C1398" t="s">
        <v>3</v>
      </c>
      <c r="D1398" t="s">
        <v>385</v>
      </c>
      <c r="E1398" t="s">
        <v>9</v>
      </c>
      <c r="F1398" t="s">
        <v>336</v>
      </c>
      <c r="G1398" t="s">
        <v>24</v>
      </c>
      <c r="H1398" s="135" t="s">
        <v>1497</v>
      </c>
      <c r="I1398" t="s">
        <v>1454</v>
      </c>
      <c r="J1398" s="20">
        <v>28</v>
      </c>
      <c r="K1398" s="20" t="s">
        <v>9</v>
      </c>
      <c r="L1398" t="s">
        <v>1464</v>
      </c>
      <c r="M1398" s="20">
        <v>6.16</v>
      </c>
      <c r="N1398" s="20">
        <v>8.84</v>
      </c>
      <c r="AE1398">
        <f t="shared" si="21"/>
        <v>2001</v>
      </c>
    </row>
    <row r="1399" spans="1:31" x14ac:dyDescent="0.25">
      <c r="A1399" s="7">
        <v>1396</v>
      </c>
      <c r="B1399" s="8">
        <v>37249</v>
      </c>
      <c r="C1399" t="s">
        <v>3</v>
      </c>
      <c r="D1399" t="s">
        <v>273</v>
      </c>
      <c r="E1399" t="s">
        <v>9</v>
      </c>
      <c r="F1399" t="s">
        <v>242</v>
      </c>
      <c r="G1399" t="s">
        <v>11</v>
      </c>
      <c r="H1399" s="135" t="s">
        <v>1505</v>
      </c>
      <c r="I1399" t="s">
        <v>1454</v>
      </c>
      <c r="J1399" s="20">
        <v>31</v>
      </c>
      <c r="K1399" s="20" t="s">
        <v>9</v>
      </c>
      <c r="L1399" t="s">
        <v>1464</v>
      </c>
      <c r="M1399" s="20">
        <v>6.82</v>
      </c>
      <c r="N1399" s="20">
        <v>9.68</v>
      </c>
      <c r="AE1399">
        <f t="shared" si="21"/>
        <v>2001</v>
      </c>
    </row>
    <row r="1400" spans="1:31" x14ac:dyDescent="0.25">
      <c r="A1400" s="7">
        <v>1397</v>
      </c>
      <c r="B1400" s="8">
        <v>37249</v>
      </c>
      <c r="C1400" t="s">
        <v>3</v>
      </c>
      <c r="D1400" t="s">
        <v>54</v>
      </c>
      <c r="E1400" t="s">
        <v>9</v>
      </c>
      <c r="F1400" t="s">
        <v>108</v>
      </c>
      <c r="G1400" t="s">
        <v>14</v>
      </c>
      <c r="H1400" s="135" t="s">
        <v>1522</v>
      </c>
      <c r="I1400" t="s">
        <v>1455</v>
      </c>
      <c r="J1400" s="20">
        <v>12</v>
      </c>
      <c r="K1400" s="20" t="s">
        <v>3</v>
      </c>
      <c r="L1400" t="s">
        <v>1464</v>
      </c>
      <c r="M1400" s="20">
        <v>2.1799999999999997</v>
      </c>
      <c r="N1400" s="20">
        <v>1.32</v>
      </c>
      <c r="AE1400">
        <f t="shared" si="21"/>
        <v>2001</v>
      </c>
    </row>
    <row r="1401" spans="1:31" x14ac:dyDescent="0.25">
      <c r="A1401" s="7">
        <v>1398</v>
      </c>
      <c r="B1401" s="8">
        <v>37249</v>
      </c>
      <c r="C1401" t="s">
        <v>3</v>
      </c>
      <c r="D1401" t="s">
        <v>382</v>
      </c>
      <c r="E1401" t="s">
        <v>9</v>
      </c>
      <c r="F1401" t="s">
        <v>206</v>
      </c>
      <c r="G1401" t="s">
        <v>65</v>
      </c>
      <c r="H1401" s="135" t="s">
        <v>1514</v>
      </c>
      <c r="I1401" t="s">
        <v>1455</v>
      </c>
      <c r="J1401" s="20">
        <v>21</v>
      </c>
      <c r="K1401" s="20" t="s">
        <v>3</v>
      </c>
      <c r="L1401" t="s">
        <v>1464</v>
      </c>
      <c r="M1401" s="20">
        <v>3.44</v>
      </c>
      <c r="N1401" s="20">
        <v>2.31</v>
      </c>
      <c r="AE1401">
        <f t="shared" si="21"/>
        <v>2001</v>
      </c>
    </row>
    <row r="1402" spans="1:31" x14ac:dyDescent="0.25">
      <c r="A1402" s="7">
        <v>1399</v>
      </c>
      <c r="B1402" s="8">
        <v>37249</v>
      </c>
      <c r="C1402" t="s">
        <v>3</v>
      </c>
      <c r="D1402" t="s">
        <v>242</v>
      </c>
      <c r="E1402" t="s">
        <v>9</v>
      </c>
      <c r="F1402" t="s">
        <v>273</v>
      </c>
      <c r="G1402" t="s">
        <v>14</v>
      </c>
      <c r="H1402" s="135" t="s">
        <v>1496</v>
      </c>
      <c r="I1402" t="s">
        <v>1454</v>
      </c>
      <c r="J1402" s="20">
        <v>22</v>
      </c>
      <c r="K1402" s="20" t="s">
        <v>9</v>
      </c>
      <c r="L1402" t="s">
        <v>1464</v>
      </c>
      <c r="M1402" s="20">
        <v>4.84</v>
      </c>
      <c r="N1402" s="20">
        <v>7.16</v>
      </c>
      <c r="AE1402">
        <f t="shared" si="21"/>
        <v>2001</v>
      </c>
    </row>
    <row r="1403" spans="1:31" x14ac:dyDescent="0.25">
      <c r="A1403" s="7">
        <v>1400</v>
      </c>
      <c r="B1403" s="8">
        <v>37249</v>
      </c>
      <c r="C1403" t="s">
        <v>3</v>
      </c>
      <c r="D1403" t="s">
        <v>12</v>
      </c>
      <c r="E1403" t="s">
        <v>9</v>
      </c>
      <c r="F1403" t="s">
        <v>70</v>
      </c>
      <c r="G1403" t="s">
        <v>14</v>
      </c>
      <c r="H1403" s="135" t="s">
        <v>1496</v>
      </c>
      <c r="I1403" t="s">
        <v>1454</v>
      </c>
      <c r="J1403" s="20">
        <v>7</v>
      </c>
      <c r="K1403" s="20" t="s">
        <v>1465</v>
      </c>
      <c r="L1403" t="s">
        <v>1466</v>
      </c>
      <c r="M1403" s="20">
        <v>1.75</v>
      </c>
      <c r="N1403" s="20">
        <v>1.75</v>
      </c>
      <c r="AE1403">
        <f t="shared" si="21"/>
        <v>2001</v>
      </c>
    </row>
    <row r="1404" spans="1:31" x14ac:dyDescent="0.25">
      <c r="A1404" s="7">
        <v>1401</v>
      </c>
      <c r="B1404" s="8">
        <v>37249</v>
      </c>
      <c r="C1404" t="s">
        <v>3</v>
      </c>
      <c r="D1404" t="s">
        <v>12</v>
      </c>
      <c r="E1404" t="s">
        <v>9</v>
      </c>
      <c r="F1404" t="s">
        <v>184</v>
      </c>
      <c r="G1404" t="s">
        <v>14</v>
      </c>
      <c r="H1404" s="135" t="s">
        <v>1496</v>
      </c>
      <c r="I1404" t="s">
        <v>1454</v>
      </c>
      <c r="J1404" s="20">
        <v>8</v>
      </c>
      <c r="K1404" s="20" t="s">
        <v>3</v>
      </c>
      <c r="L1404" t="s">
        <v>1464</v>
      </c>
      <c r="M1404" s="20">
        <v>3.24</v>
      </c>
      <c r="N1404" s="20">
        <v>1.76</v>
      </c>
      <c r="AE1404">
        <f t="shared" si="21"/>
        <v>2001</v>
      </c>
    </row>
    <row r="1405" spans="1:31" x14ac:dyDescent="0.25">
      <c r="A1405" s="7">
        <v>1402</v>
      </c>
      <c r="B1405" s="8">
        <v>37249</v>
      </c>
      <c r="C1405" t="s">
        <v>3</v>
      </c>
      <c r="D1405" t="s">
        <v>367</v>
      </c>
      <c r="E1405" t="s">
        <v>9</v>
      </c>
      <c r="F1405" t="s">
        <v>375</v>
      </c>
      <c r="G1405" t="s">
        <v>14</v>
      </c>
      <c r="H1405" s="135" t="s">
        <v>1496</v>
      </c>
      <c r="I1405" t="s">
        <v>1454</v>
      </c>
      <c r="J1405" s="20">
        <v>11</v>
      </c>
      <c r="K1405" s="20" t="s">
        <v>3</v>
      </c>
      <c r="L1405" t="s">
        <v>1464</v>
      </c>
      <c r="M1405" s="20">
        <v>4.08</v>
      </c>
      <c r="N1405" s="20">
        <v>2.42</v>
      </c>
      <c r="AE1405">
        <f t="shared" si="21"/>
        <v>2001</v>
      </c>
    </row>
    <row r="1406" spans="1:31" x14ac:dyDescent="0.25">
      <c r="A1406" s="7">
        <v>1403</v>
      </c>
      <c r="B1406" s="8">
        <v>37252</v>
      </c>
      <c r="C1406" t="s">
        <v>3</v>
      </c>
      <c r="D1406" t="s">
        <v>47</v>
      </c>
      <c r="E1406" t="s">
        <v>9</v>
      </c>
      <c r="F1406" t="s">
        <v>122</v>
      </c>
      <c r="G1406" t="s">
        <v>14</v>
      </c>
      <c r="H1406" s="135" t="s">
        <v>1516</v>
      </c>
      <c r="I1406" t="s">
        <v>1454</v>
      </c>
      <c r="J1406" s="20">
        <v>12</v>
      </c>
      <c r="K1406" s="20" t="s">
        <v>3</v>
      </c>
      <c r="L1406" t="s">
        <v>1464</v>
      </c>
      <c r="M1406" s="20">
        <v>4.3599999999999994</v>
      </c>
      <c r="N1406" s="20">
        <v>2.64</v>
      </c>
      <c r="AE1406">
        <f t="shared" si="21"/>
        <v>2001</v>
      </c>
    </row>
    <row r="1407" spans="1:31" x14ac:dyDescent="0.25">
      <c r="A1407" s="7">
        <v>1404</v>
      </c>
      <c r="B1407" s="8">
        <v>37252</v>
      </c>
      <c r="C1407" t="s">
        <v>3</v>
      </c>
      <c r="D1407" t="s">
        <v>293</v>
      </c>
      <c r="E1407" t="s">
        <v>9</v>
      </c>
      <c r="F1407" t="s">
        <v>19</v>
      </c>
      <c r="G1407" t="s">
        <v>377</v>
      </c>
      <c r="H1407" s="135" t="s">
        <v>1596</v>
      </c>
      <c r="I1407" t="s">
        <v>1454</v>
      </c>
      <c r="J1407" s="20">
        <v>17</v>
      </c>
      <c r="K1407" s="20" t="s">
        <v>3</v>
      </c>
      <c r="L1407" t="s">
        <v>1463</v>
      </c>
      <c r="M1407" s="20">
        <v>5.42</v>
      </c>
      <c r="N1407" s="20">
        <v>4.08</v>
      </c>
      <c r="AE1407">
        <f t="shared" si="21"/>
        <v>2001</v>
      </c>
    </row>
    <row r="1408" spans="1:31" x14ac:dyDescent="0.25">
      <c r="A1408" s="7">
        <v>1405</v>
      </c>
      <c r="B1408" s="8">
        <v>37254</v>
      </c>
      <c r="C1408" t="s">
        <v>3</v>
      </c>
      <c r="D1408" t="s">
        <v>384</v>
      </c>
      <c r="E1408" t="s">
        <v>9</v>
      </c>
      <c r="F1408" t="s">
        <v>354</v>
      </c>
      <c r="G1408" t="s">
        <v>17</v>
      </c>
      <c r="H1408" s="135" t="s">
        <v>1500</v>
      </c>
      <c r="I1408" t="s">
        <v>1455</v>
      </c>
      <c r="J1408" s="20">
        <v>49</v>
      </c>
      <c r="K1408" s="20" t="s">
        <v>3</v>
      </c>
      <c r="L1408" t="s">
        <v>1464</v>
      </c>
      <c r="M1408" s="20">
        <v>7.36</v>
      </c>
      <c r="N1408" s="20">
        <v>5.39</v>
      </c>
      <c r="AE1408">
        <f t="shared" si="21"/>
        <v>2001</v>
      </c>
    </row>
    <row r="1409" spans="1:31" x14ac:dyDescent="0.25">
      <c r="A1409" s="7">
        <v>1406</v>
      </c>
      <c r="B1409" s="8">
        <v>37254</v>
      </c>
      <c r="C1409" t="s">
        <v>3</v>
      </c>
      <c r="D1409" t="s">
        <v>293</v>
      </c>
      <c r="E1409" t="s">
        <v>9</v>
      </c>
      <c r="F1409" t="s">
        <v>388</v>
      </c>
      <c r="G1409" t="s">
        <v>14</v>
      </c>
      <c r="H1409" s="135" t="s">
        <v>1496</v>
      </c>
      <c r="I1409" t="s">
        <v>1454</v>
      </c>
      <c r="J1409" s="20">
        <v>7</v>
      </c>
      <c r="K1409" s="20" t="s">
        <v>3</v>
      </c>
      <c r="L1409" t="s">
        <v>1464</v>
      </c>
      <c r="M1409" s="20">
        <v>2.96</v>
      </c>
      <c r="N1409" s="20">
        <v>1.54</v>
      </c>
      <c r="AE1409">
        <f t="shared" si="21"/>
        <v>2001</v>
      </c>
    </row>
    <row r="1410" spans="1:31" x14ac:dyDescent="0.25">
      <c r="A1410" s="7">
        <v>1407</v>
      </c>
      <c r="B1410" s="8">
        <v>37254</v>
      </c>
      <c r="C1410" t="s">
        <v>3</v>
      </c>
      <c r="D1410" t="s">
        <v>281</v>
      </c>
      <c r="E1410" t="s">
        <v>9</v>
      </c>
      <c r="F1410" t="s">
        <v>188</v>
      </c>
      <c r="G1410" t="s">
        <v>377</v>
      </c>
      <c r="H1410" s="9" t="s">
        <v>1590</v>
      </c>
      <c r="I1410" t="s">
        <v>1454</v>
      </c>
      <c r="J1410" s="20">
        <v>25</v>
      </c>
      <c r="K1410" s="20" t="s">
        <v>9</v>
      </c>
      <c r="L1410" t="s">
        <v>1463</v>
      </c>
      <c r="M1410" s="20">
        <v>6</v>
      </c>
      <c r="N1410" s="20">
        <v>7.5</v>
      </c>
      <c r="AE1410">
        <f t="shared" si="21"/>
        <v>2001</v>
      </c>
    </row>
    <row r="1411" spans="1:31" x14ac:dyDescent="0.25">
      <c r="A1411" s="7">
        <v>1408</v>
      </c>
      <c r="B1411" s="8">
        <v>37254</v>
      </c>
      <c r="C1411" t="s">
        <v>3</v>
      </c>
      <c r="D1411" t="s">
        <v>163</v>
      </c>
      <c r="E1411" t="s">
        <v>9</v>
      </c>
      <c r="F1411" t="s">
        <v>91</v>
      </c>
      <c r="G1411" t="s">
        <v>377</v>
      </c>
      <c r="H1411" s="9" t="s">
        <v>1587</v>
      </c>
      <c r="I1411" t="s">
        <v>1454</v>
      </c>
      <c r="J1411" s="20">
        <v>18</v>
      </c>
      <c r="K1411" s="20" t="s">
        <v>3</v>
      </c>
      <c r="L1411" t="s">
        <v>1463</v>
      </c>
      <c r="M1411" s="20">
        <v>5.68</v>
      </c>
      <c r="N1411" s="20">
        <v>4.32</v>
      </c>
      <c r="AE1411">
        <f t="shared" si="21"/>
        <v>2001</v>
      </c>
    </row>
    <row r="1412" spans="1:31" x14ac:dyDescent="0.25">
      <c r="A1412" s="7">
        <v>1409</v>
      </c>
      <c r="B1412" s="8">
        <v>37254</v>
      </c>
      <c r="C1412" t="s">
        <v>3</v>
      </c>
      <c r="D1412" t="s">
        <v>73</v>
      </c>
      <c r="E1412" t="s">
        <v>9</v>
      </c>
      <c r="F1412" t="s">
        <v>215</v>
      </c>
      <c r="G1412" t="s">
        <v>24</v>
      </c>
      <c r="H1412" s="136" t="s">
        <v>1496</v>
      </c>
      <c r="I1412" t="s">
        <v>1454</v>
      </c>
      <c r="J1412" s="20">
        <v>23</v>
      </c>
      <c r="K1412" s="20" t="s">
        <v>9</v>
      </c>
      <c r="L1412" t="s">
        <v>1464</v>
      </c>
      <c r="M1412" s="20">
        <v>5.0600000000000005</v>
      </c>
      <c r="N1412" s="20">
        <v>7.4399999999999995</v>
      </c>
      <c r="AE1412">
        <f t="shared" ref="AE1412:AE1475" si="22">YEAR(B1412)</f>
        <v>2001</v>
      </c>
    </row>
    <row r="1413" spans="1:31" x14ac:dyDescent="0.25">
      <c r="A1413" s="7">
        <v>1410</v>
      </c>
      <c r="B1413" s="8">
        <v>37255</v>
      </c>
      <c r="C1413" t="s">
        <v>3</v>
      </c>
      <c r="D1413" t="s">
        <v>287</v>
      </c>
      <c r="E1413" t="s">
        <v>9</v>
      </c>
      <c r="F1413" t="s">
        <v>375</v>
      </c>
      <c r="G1413" t="s">
        <v>17</v>
      </c>
      <c r="H1413" s="135" t="s">
        <v>1504</v>
      </c>
      <c r="I1413" t="s">
        <v>1454</v>
      </c>
      <c r="J1413" s="20">
        <v>21</v>
      </c>
      <c r="K1413" s="20" t="s">
        <v>1465</v>
      </c>
      <c r="L1413" t="s">
        <v>1466</v>
      </c>
      <c r="M1413" s="20">
        <v>5.25</v>
      </c>
      <c r="N1413" s="20">
        <v>5.25</v>
      </c>
      <c r="AE1413">
        <f t="shared" si="22"/>
        <v>2001</v>
      </c>
    </row>
    <row r="1414" spans="1:31" x14ac:dyDescent="0.25">
      <c r="A1414" s="7">
        <v>1411</v>
      </c>
      <c r="B1414" s="8">
        <v>37255</v>
      </c>
      <c r="C1414" t="s">
        <v>3</v>
      </c>
      <c r="D1414" t="s">
        <v>389</v>
      </c>
      <c r="E1414" t="s">
        <v>9</v>
      </c>
      <c r="F1414" t="s">
        <v>25</v>
      </c>
      <c r="G1414" t="s">
        <v>17</v>
      </c>
      <c r="H1414" s="135" t="s">
        <v>1528</v>
      </c>
      <c r="I1414" t="s">
        <v>1458</v>
      </c>
      <c r="J1414" s="20">
        <v>10</v>
      </c>
      <c r="K1414" s="20" t="s">
        <v>3</v>
      </c>
      <c r="L1414" t="s">
        <v>1463</v>
      </c>
      <c r="M1414" s="20">
        <v>30</v>
      </c>
      <c r="N1414" s="20">
        <v>10</v>
      </c>
      <c r="AE1414">
        <f t="shared" si="22"/>
        <v>2001</v>
      </c>
    </row>
    <row r="1415" spans="1:31" x14ac:dyDescent="0.25">
      <c r="A1415" s="7">
        <v>1412</v>
      </c>
      <c r="B1415" s="8">
        <v>37255</v>
      </c>
      <c r="C1415" t="s">
        <v>3</v>
      </c>
      <c r="D1415" t="s">
        <v>390</v>
      </c>
      <c r="E1415" t="s">
        <v>9</v>
      </c>
      <c r="F1415" t="s">
        <v>120</v>
      </c>
      <c r="G1415" t="s">
        <v>14</v>
      </c>
      <c r="H1415" s="135" t="s">
        <v>1496</v>
      </c>
      <c r="I1415" t="s">
        <v>1458</v>
      </c>
      <c r="J1415" s="20">
        <v>13</v>
      </c>
      <c r="K1415" s="20" t="s">
        <v>9</v>
      </c>
      <c r="L1415" t="s">
        <v>1464</v>
      </c>
      <c r="M1415" s="20">
        <v>30</v>
      </c>
      <c r="N1415" s="20">
        <v>10</v>
      </c>
      <c r="AE1415">
        <f t="shared" si="22"/>
        <v>2001</v>
      </c>
    </row>
    <row r="1416" spans="1:31" x14ac:dyDescent="0.25">
      <c r="A1416" s="7">
        <v>1413</v>
      </c>
      <c r="B1416" s="8">
        <v>37255</v>
      </c>
      <c r="C1416" t="s">
        <v>3</v>
      </c>
      <c r="D1416" t="s">
        <v>276</v>
      </c>
      <c r="E1416" t="s">
        <v>9</v>
      </c>
      <c r="F1416" t="s">
        <v>387</v>
      </c>
      <c r="G1416" t="s">
        <v>377</v>
      </c>
      <c r="H1416" s="135" t="s">
        <v>1496</v>
      </c>
      <c r="I1416" t="s">
        <v>1455</v>
      </c>
      <c r="J1416" s="20">
        <v>18</v>
      </c>
      <c r="K1416" s="20" t="s">
        <v>3</v>
      </c>
      <c r="L1416" t="s">
        <v>1464</v>
      </c>
      <c r="M1416" s="20">
        <v>3.02</v>
      </c>
      <c r="N1416" s="20">
        <v>1.98</v>
      </c>
      <c r="AE1416">
        <f t="shared" si="22"/>
        <v>2001</v>
      </c>
    </row>
    <row r="1417" spans="1:31" x14ac:dyDescent="0.25">
      <c r="A1417" s="7">
        <v>1414</v>
      </c>
      <c r="B1417" s="8">
        <v>37255</v>
      </c>
      <c r="C1417" t="s">
        <v>3</v>
      </c>
      <c r="D1417" t="s">
        <v>352</v>
      </c>
      <c r="E1417" t="s">
        <v>9</v>
      </c>
      <c r="F1417" t="s">
        <v>40</v>
      </c>
      <c r="G1417" t="s">
        <v>377</v>
      </c>
      <c r="H1417" s="9" t="s">
        <v>1590</v>
      </c>
      <c r="I1417" t="s">
        <v>1454</v>
      </c>
      <c r="J1417" s="20">
        <v>44</v>
      </c>
      <c r="K1417" s="20" t="s">
        <v>3</v>
      </c>
      <c r="L1417" t="s">
        <v>1463</v>
      </c>
      <c r="M1417" s="20">
        <v>12.44</v>
      </c>
      <c r="N1417" s="20">
        <v>10.56</v>
      </c>
      <c r="AE1417">
        <f t="shared" si="22"/>
        <v>2001</v>
      </c>
    </row>
    <row r="1418" spans="1:31" x14ac:dyDescent="0.25">
      <c r="A1418" s="7">
        <v>1415</v>
      </c>
      <c r="B1418" s="8">
        <v>37257</v>
      </c>
      <c r="C1418" t="s">
        <v>3</v>
      </c>
      <c r="D1418" t="s">
        <v>350</v>
      </c>
      <c r="E1418" t="s">
        <v>9</v>
      </c>
      <c r="F1418" t="s">
        <v>261</v>
      </c>
      <c r="G1418" t="s">
        <v>11</v>
      </c>
      <c r="H1418" s="135" t="s">
        <v>1509</v>
      </c>
      <c r="I1418" t="s">
        <v>1454</v>
      </c>
      <c r="J1418" s="20">
        <v>29</v>
      </c>
      <c r="K1418" s="20" t="s">
        <v>3</v>
      </c>
      <c r="L1418" t="s">
        <v>1464</v>
      </c>
      <c r="M1418" s="20">
        <v>9.1199999999999992</v>
      </c>
      <c r="N1418" s="20">
        <v>6.38</v>
      </c>
      <c r="AE1418">
        <f t="shared" si="22"/>
        <v>2002</v>
      </c>
    </row>
    <row r="1419" spans="1:31" x14ac:dyDescent="0.25">
      <c r="A1419" s="7">
        <v>1416</v>
      </c>
      <c r="B1419" s="8">
        <v>37257</v>
      </c>
      <c r="C1419" t="s">
        <v>3</v>
      </c>
      <c r="D1419" t="s">
        <v>273</v>
      </c>
      <c r="E1419" t="s">
        <v>9</v>
      </c>
      <c r="F1419" t="s">
        <v>370</v>
      </c>
      <c r="G1419" t="s">
        <v>11</v>
      </c>
      <c r="H1419" s="135" t="s">
        <v>1509</v>
      </c>
      <c r="I1419" t="s">
        <v>1454</v>
      </c>
      <c r="J1419" s="20">
        <v>49</v>
      </c>
      <c r="K1419" s="20" t="s">
        <v>3</v>
      </c>
      <c r="L1419" t="s">
        <v>1464</v>
      </c>
      <c r="M1419" s="20">
        <v>14.72</v>
      </c>
      <c r="N1419" s="20">
        <v>10.78</v>
      </c>
      <c r="AE1419">
        <f t="shared" si="22"/>
        <v>2002</v>
      </c>
    </row>
    <row r="1420" spans="1:31" x14ac:dyDescent="0.25">
      <c r="A1420" s="7">
        <v>1417</v>
      </c>
      <c r="B1420" s="8">
        <v>37257</v>
      </c>
      <c r="C1420" t="s">
        <v>3</v>
      </c>
      <c r="D1420" t="s">
        <v>31</v>
      </c>
      <c r="E1420" t="s">
        <v>9</v>
      </c>
      <c r="F1420" t="s">
        <v>391</v>
      </c>
      <c r="G1420" t="s">
        <v>17</v>
      </c>
      <c r="H1420" s="135" t="s">
        <v>1500</v>
      </c>
      <c r="I1420" t="s">
        <v>1454</v>
      </c>
      <c r="J1420" s="20">
        <v>32</v>
      </c>
      <c r="K1420" s="20" t="s">
        <v>9</v>
      </c>
      <c r="L1420" t="s">
        <v>1464</v>
      </c>
      <c r="M1420" s="20">
        <v>7.04</v>
      </c>
      <c r="N1420" s="20">
        <v>9.9600000000000009</v>
      </c>
      <c r="AE1420">
        <f t="shared" si="22"/>
        <v>2002</v>
      </c>
    </row>
    <row r="1421" spans="1:31" x14ac:dyDescent="0.25">
      <c r="A1421" s="7">
        <v>1418</v>
      </c>
      <c r="B1421" s="8">
        <v>37257</v>
      </c>
      <c r="C1421" t="s">
        <v>3</v>
      </c>
      <c r="D1421" t="s">
        <v>236</v>
      </c>
      <c r="E1421" t="s">
        <v>9</v>
      </c>
      <c r="F1421" t="s">
        <v>90</v>
      </c>
      <c r="G1421" t="s">
        <v>17</v>
      </c>
      <c r="H1421" s="135" t="s">
        <v>1520</v>
      </c>
      <c r="I1421" t="s">
        <v>1454</v>
      </c>
      <c r="J1421" s="20">
        <v>45</v>
      </c>
      <c r="K1421" s="20" t="s">
        <v>3</v>
      </c>
      <c r="L1421" t="s">
        <v>1464</v>
      </c>
      <c r="M1421" s="20">
        <v>13.6</v>
      </c>
      <c r="N1421" s="20">
        <v>9.9</v>
      </c>
      <c r="AE1421">
        <f t="shared" si="22"/>
        <v>2002</v>
      </c>
    </row>
    <row r="1422" spans="1:31" x14ac:dyDescent="0.25">
      <c r="A1422" s="7">
        <v>1419</v>
      </c>
      <c r="B1422" s="8">
        <v>37257</v>
      </c>
      <c r="C1422" t="s">
        <v>3</v>
      </c>
      <c r="D1422" t="s">
        <v>271</v>
      </c>
      <c r="E1422" t="s">
        <v>9</v>
      </c>
      <c r="F1422" t="s">
        <v>53</v>
      </c>
      <c r="G1422" t="s">
        <v>14</v>
      </c>
      <c r="H1422" s="135" t="s">
        <v>1507</v>
      </c>
      <c r="I1422" t="s">
        <v>1454</v>
      </c>
      <c r="J1422" s="20">
        <v>149</v>
      </c>
      <c r="K1422" s="20" t="s">
        <v>3</v>
      </c>
      <c r="L1422" t="s">
        <v>1464</v>
      </c>
      <c r="M1422" s="20">
        <v>42.72</v>
      </c>
      <c r="N1422" s="20">
        <v>32.78</v>
      </c>
      <c r="AE1422">
        <f t="shared" si="22"/>
        <v>2002</v>
      </c>
    </row>
    <row r="1423" spans="1:31" x14ac:dyDescent="0.25">
      <c r="A1423" s="7">
        <v>1420</v>
      </c>
      <c r="B1423" s="8">
        <v>37257</v>
      </c>
      <c r="C1423" t="s">
        <v>3</v>
      </c>
      <c r="D1423" t="s">
        <v>54</v>
      </c>
      <c r="E1423" t="s">
        <v>9</v>
      </c>
      <c r="F1423" t="s">
        <v>55</v>
      </c>
      <c r="G1423" t="s">
        <v>65</v>
      </c>
      <c r="H1423" s="135" t="s">
        <v>1558</v>
      </c>
      <c r="I1423" t="s">
        <v>1455</v>
      </c>
      <c r="J1423" s="20">
        <v>12</v>
      </c>
      <c r="K1423" s="20" t="s">
        <v>3</v>
      </c>
      <c r="L1423" t="s">
        <v>1464</v>
      </c>
      <c r="M1423" s="20">
        <v>2.1799999999999997</v>
      </c>
      <c r="N1423" s="20">
        <v>1.32</v>
      </c>
      <c r="AE1423">
        <f t="shared" si="22"/>
        <v>2002</v>
      </c>
    </row>
    <row r="1424" spans="1:31" x14ac:dyDescent="0.25">
      <c r="A1424" s="7">
        <v>1421</v>
      </c>
      <c r="B1424" s="8">
        <v>37257</v>
      </c>
      <c r="C1424" t="s">
        <v>3</v>
      </c>
      <c r="D1424" t="s">
        <v>51</v>
      </c>
      <c r="E1424" t="s">
        <v>9</v>
      </c>
      <c r="F1424" t="s">
        <v>174</v>
      </c>
      <c r="G1424" t="s">
        <v>14</v>
      </c>
      <c r="H1424" s="135" t="s">
        <v>1496</v>
      </c>
      <c r="I1424" t="s">
        <v>1454</v>
      </c>
      <c r="J1424" s="20">
        <v>22</v>
      </c>
      <c r="K1424" s="20" t="s">
        <v>9</v>
      </c>
      <c r="L1424" t="s">
        <v>1464</v>
      </c>
      <c r="M1424" s="20">
        <v>4.84</v>
      </c>
      <c r="N1424" s="20">
        <v>7.16</v>
      </c>
      <c r="AE1424">
        <f t="shared" si="22"/>
        <v>2002</v>
      </c>
    </row>
    <row r="1425" spans="1:31" x14ac:dyDescent="0.25">
      <c r="A1425" s="7">
        <v>1422</v>
      </c>
      <c r="B1425" s="8">
        <v>37257</v>
      </c>
      <c r="C1425" t="s">
        <v>3</v>
      </c>
      <c r="D1425" t="s">
        <v>287</v>
      </c>
      <c r="E1425" t="s">
        <v>9</v>
      </c>
      <c r="F1425" t="s">
        <v>258</v>
      </c>
      <c r="G1425" t="s">
        <v>17</v>
      </c>
      <c r="H1425" s="135" t="s">
        <v>1496</v>
      </c>
      <c r="I1425" t="s">
        <v>1454</v>
      </c>
      <c r="J1425" s="20">
        <v>30</v>
      </c>
      <c r="K1425" s="20" t="s">
        <v>9</v>
      </c>
      <c r="L1425" t="s">
        <v>1464</v>
      </c>
      <c r="M1425" s="20">
        <v>6.6</v>
      </c>
      <c r="N1425" s="20">
        <v>9.4</v>
      </c>
      <c r="AE1425">
        <f t="shared" si="22"/>
        <v>2002</v>
      </c>
    </row>
    <row r="1426" spans="1:31" x14ac:dyDescent="0.25">
      <c r="A1426" s="7">
        <v>1423</v>
      </c>
      <c r="B1426" s="8">
        <v>37257</v>
      </c>
      <c r="C1426" t="s">
        <v>3</v>
      </c>
      <c r="D1426" t="s">
        <v>392</v>
      </c>
      <c r="E1426" t="s">
        <v>9</v>
      </c>
      <c r="F1426" t="s">
        <v>43</v>
      </c>
      <c r="G1426" t="s">
        <v>14</v>
      </c>
      <c r="H1426" s="135" t="s">
        <v>1496</v>
      </c>
      <c r="I1426" t="s">
        <v>1458</v>
      </c>
      <c r="J1426" s="20">
        <v>13</v>
      </c>
      <c r="K1426" s="20" t="s">
        <v>1465</v>
      </c>
      <c r="L1426" t="s">
        <v>1466</v>
      </c>
      <c r="M1426" s="20">
        <v>30</v>
      </c>
      <c r="N1426" s="20">
        <v>10</v>
      </c>
      <c r="AE1426">
        <f t="shared" si="22"/>
        <v>2002</v>
      </c>
    </row>
    <row r="1427" spans="1:31" x14ac:dyDescent="0.25">
      <c r="A1427" s="7">
        <v>1424</v>
      </c>
      <c r="B1427" s="8">
        <v>37257</v>
      </c>
      <c r="C1427" t="s">
        <v>3</v>
      </c>
      <c r="D1427" t="s">
        <v>295</v>
      </c>
      <c r="E1427" t="s">
        <v>9</v>
      </c>
      <c r="F1427" t="s">
        <v>258</v>
      </c>
      <c r="G1427" t="s">
        <v>65</v>
      </c>
      <c r="H1427" s="135" t="s">
        <v>1496</v>
      </c>
      <c r="I1427" t="s">
        <v>1454</v>
      </c>
      <c r="J1427" s="20">
        <v>48</v>
      </c>
      <c r="K1427" s="20" t="s">
        <v>9</v>
      </c>
      <c r="L1427" t="s">
        <v>1464</v>
      </c>
      <c r="M1427" s="20">
        <v>10.56</v>
      </c>
      <c r="N1427" s="20">
        <v>14.44</v>
      </c>
      <c r="AE1427">
        <f t="shared" si="22"/>
        <v>2002</v>
      </c>
    </row>
    <row r="1428" spans="1:31" x14ac:dyDescent="0.25">
      <c r="A1428" s="7">
        <v>1425</v>
      </c>
      <c r="B1428" s="8">
        <v>37257</v>
      </c>
      <c r="C1428" t="s">
        <v>3</v>
      </c>
      <c r="D1428" t="s">
        <v>63</v>
      </c>
      <c r="E1428" t="s">
        <v>9</v>
      </c>
      <c r="F1428" t="s">
        <v>55</v>
      </c>
      <c r="G1428" t="s">
        <v>377</v>
      </c>
      <c r="H1428" s="9" t="s">
        <v>1586</v>
      </c>
      <c r="I1428" t="s">
        <v>1454</v>
      </c>
      <c r="J1428" s="20">
        <v>19</v>
      </c>
      <c r="K1428" s="20" t="s">
        <v>3</v>
      </c>
      <c r="L1428" t="s">
        <v>1464</v>
      </c>
      <c r="M1428" s="20">
        <v>6.32</v>
      </c>
      <c r="N1428" s="20">
        <v>4.18</v>
      </c>
      <c r="AE1428">
        <f t="shared" si="22"/>
        <v>2002</v>
      </c>
    </row>
    <row r="1429" spans="1:31" x14ac:dyDescent="0.25">
      <c r="A1429" s="7">
        <v>1426</v>
      </c>
      <c r="B1429" s="8">
        <v>37259</v>
      </c>
      <c r="C1429" t="s">
        <v>3</v>
      </c>
      <c r="D1429" t="s">
        <v>393</v>
      </c>
      <c r="E1429" t="s">
        <v>9</v>
      </c>
      <c r="F1429" t="s">
        <v>345</v>
      </c>
      <c r="G1429" t="s">
        <v>17</v>
      </c>
      <c r="H1429" s="135" t="s">
        <v>1504</v>
      </c>
      <c r="I1429" t="s">
        <v>1454</v>
      </c>
      <c r="J1429" s="20">
        <v>21</v>
      </c>
      <c r="K1429" s="20" t="s">
        <v>3</v>
      </c>
      <c r="L1429" t="s">
        <v>1464</v>
      </c>
      <c r="M1429" s="20">
        <v>6.88</v>
      </c>
      <c r="N1429" s="20">
        <v>4.62</v>
      </c>
      <c r="AE1429">
        <f t="shared" si="22"/>
        <v>2002</v>
      </c>
    </row>
    <row r="1430" spans="1:31" x14ac:dyDescent="0.25">
      <c r="A1430" s="7">
        <v>1427</v>
      </c>
      <c r="B1430" s="8">
        <v>37259</v>
      </c>
      <c r="C1430" t="s">
        <v>3</v>
      </c>
      <c r="D1430" t="s">
        <v>394</v>
      </c>
      <c r="E1430" t="s">
        <v>9</v>
      </c>
      <c r="F1430" t="s">
        <v>395</v>
      </c>
      <c r="G1430" t="s">
        <v>11</v>
      </c>
      <c r="H1430" s="135" t="s">
        <v>1538</v>
      </c>
      <c r="I1430" t="s">
        <v>1454</v>
      </c>
      <c r="J1430" s="20">
        <v>10</v>
      </c>
      <c r="K1430" s="20" t="s">
        <v>3</v>
      </c>
      <c r="L1430" t="s">
        <v>1464</v>
      </c>
      <c r="M1430" s="20">
        <v>3.8</v>
      </c>
      <c r="N1430" s="20">
        <v>2.2000000000000002</v>
      </c>
      <c r="AE1430">
        <f t="shared" si="22"/>
        <v>2002</v>
      </c>
    </row>
    <row r="1431" spans="1:31" x14ac:dyDescent="0.25">
      <c r="A1431" s="7">
        <v>1428</v>
      </c>
      <c r="B1431" s="8">
        <v>37259</v>
      </c>
      <c r="C1431" t="s">
        <v>3</v>
      </c>
      <c r="D1431" t="s">
        <v>178</v>
      </c>
      <c r="E1431" t="s">
        <v>9</v>
      </c>
      <c r="F1431" t="s">
        <v>26</v>
      </c>
      <c r="G1431" t="s">
        <v>11</v>
      </c>
      <c r="H1431" s="135" t="s">
        <v>1538</v>
      </c>
      <c r="I1431" t="s">
        <v>1454</v>
      </c>
      <c r="J1431" s="20">
        <v>10</v>
      </c>
      <c r="K1431" s="20" t="s">
        <v>9</v>
      </c>
      <c r="L1431" t="s">
        <v>1463</v>
      </c>
      <c r="M1431" s="20">
        <v>2.4</v>
      </c>
      <c r="N1431" s="20">
        <v>3.6</v>
      </c>
      <c r="AE1431">
        <f t="shared" si="22"/>
        <v>2002</v>
      </c>
    </row>
    <row r="1432" spans="1:31" x14ac:dyDescent="0.25">
      <c r="A1432" s="7">
        <v>1429</v>
      </c>
      <c r="B1432" s="8">
        <v>37259</v>
      </c>
      <c r="C1432" t="s">
        <v>3</v>
      </c>
      <c r="D1432" t="s">
        <v>140</v>
      </c>
      <c r="E1432" t="s">
        <v>9</v>
      </c>
      <c r="F1432" t="s">
        <v>287</v>
      </c>
      <c r="G1432" t="s">
        <v>14</v>
      </c>
      <c r="H1432" s="135" t="s">
        <v>1567</v>
      </c>
      <c r="I1432" t="s">
        <v>1454</v>
      </c>
      <c r="J1432" s="20">
        <v>9</v>
      </c>
      <c r="K1432" s="20" t="s">
        <v>3</v>
      </c>
      <c r="L1432" t="s">
        <v>1464</v>
      </c>
      <c r="M1432" s="20">
        <v>3.52</v>
      </c>
      <c r="N1432" s="20">
        <v>1.98</v>
      </c>
      <c r="AE1432">
        <f t="shared" si="22"/>
        <v>2002</v>
      </c>
    </row>
    <row r="1433" spans="1:31" x14ac:dyDescent="0.25">
      <c r="A1433" s="7">
        <v>1430</v>
      </c>
      <c r="B1433" s="8">
        <v>37259</v>
      </c>
      <c r="C1433" t="s">
        <v>3</v>
      </c>
      <c r="D1433" t="s">
        <v>51</v>
      </c>
      <c r="E1433" t="s">
        <v>9</v>
      </c>
      <c r="F1433" t="s">
        <v>395</v>
      </c>
      <c r="G1433" t="s">
        <v>17</v>
      </c>
      <c r="H1433" s="135" t="s">
        <v>1560</v>
      </c>
      <c r="I1433" t="s">
        <v>1454</v>
      </c>
      <c r="J1433" s="20">
        <v>8</v>
      </c>
      <c r="K1433" s="20" t="s">
        <v>9</v>
      </c>
      <c r="L1433" t="s">
        <v>1464</v>
      </c>
      <c r="M1433" s="20">
        <v>1.76</v>
      </c>
      <c r="N1433" s="20">
        <v>3.24</v>
      </c>
      <c r="AE1433">
        <f t="shared" si="22"/>
        <v>2002</v>
      </c>
    </row>
    <row r="1434" spans="1:31" x14ac:dyDescent="0.25">
      <c r="A1434" s="7">
        <v>1431</v>
      </c>
      <c r="B1434" s="8">
        <v>37259</v>
      </c>
      <c r="C1434" t="s">
        <v>3</v>
      </c>
      <c r="D1434" t="s">
        <v>31</v>
      </c>
      <c r="E1434" t="s">
        <v>9</v>
      </c>
      <c r="F1434" t="s">
        <v>395</v>
      </c>
      <c r="G1434" t="s">
        <v>14</v>
      </c>
      <c r="H1434" s="135" t="s">
        <v>1554</v>
      </c>
      <c r="I1434" t="s">
        <v>1454</v>
      </c>
      <c r="J1434" s="20">
        <v>46</v>
      </c>
      <c r="K1434" s="20" t="s">
        <v>3</v>
      </c>
      <c r="L1434" t="s">
        <v>1464</v>
      </c>
      <c r="M1434" s="20">
        <v>13.879999999999999</v>
      </c>
      <c r="N1434" s="20">
        <v>10.120000000000001</v>
      </c>
      <c r="AE1434">
        <f t="shared" si="22"/>
        <v>2002</v>
      </c>
    </row>
    <row r="1435" spans="1:31" x14ac:dyDescent="0.25">
      <c r="A1435" s="7">
        <v>1432</v>
      </c>
      <c r="B1435" s="8">
        <v>37259</v>
      </c>
      <c r="C1435" t="s">
        <v>3</v>
      </c>
      <c r="D1435" t="s">
        <v>202</v>
      </c>
      <c r="E1435" t="s">
        <v>9</v>
      </c>
      <c r="F1435" t="s">
        <v>283</v>
      </c>
      <c r="G1435" t="s">
        <v>14</v>
      </c>
      <c r="H1435" s="135" t="s">
        <v>1522</v>
      </c>
      <c r="I1435" t="s">
        <v>1454</v>
      </c>
      <c r="J1435" s="20">
        <v>12</v>
      </c>
      <c r="K1435" s="20" t="s">
        <v>3</v>
      </c>
      <c r="L1435" t="s">
        <v>1464</v>
      </c>
      <c r="M1435" s="20">
        <v>4.3599999999999994</v>
      </c>
      <c r="N1435" s="20">
        <v>2.64</v>
      </c>
      <c r="AE1435">
        <f t="shared" si="22"/>
        <v>2002</v>
      </c>
    </row>
    <row r="1436" spans="1:31" x14ac:dyDescent="0.25">
      <c r="A1436" s="7">
        <v>1433</v>
      </c>
      <c r="B1436" s="8">
        <v>37259</v>
      </c>
      <c r="C1436" t="s">
        <v>3</v>
      </c>
      <c r="D1436" t="s">
        <v>178</v>
      </c>
      <c r="E1436" t="s">
        <v>9</v>
      </c>
      <c r="F1436" t="s">
        <v>64</v>
      </c>
      <c r="G1436" t="s">
        <v>14</v>
      </c>
      <c r="H1436" s="135" t="s">
        <v>1496</v>
      </c>
      <c r="I1436" t="s">
        <v>1454</v>
      </c>
      <c r="J1436" s="20">
        <v>27</v>
      </c>
      <c r="K1436" s="20" t="s">
        <v>9</v>
      </c>
      <c r="L1436" t="s">
        <v>1464</v>
      </c>
      <c r="M1436" s="20">
        <v>5.9399999999999995</v>
      </c>
      <c r="N1436" s="20">
        <v>8.56</v>
      </c>
      <c r="AE1436">
        <f t="shared" si="22"/>
        <v>2002</v>
      </c>
    </row>
    <row r="1437" spans="1:31" x14ac:dyDescent="0.25">
      <c r="A1437" s="7">
        <v>1434</v>
      </c>
      <c r="B1437" s="8">
        <v>37259</v>
      </c>
      <c r="C1437" t="s">
        <v>3</v>
      </c>
      <c r="D1437" t="s">
        <v>396</v>
      </c>
      <c r="E1437" t="s">
        <v>9</v>
      </c>
      <c r="F1437" t="s">
        <v>236</v>
      </c>
      <c r="G1437" t="s">
        <v>14</v>
      </c>
      <c r="H1437" s="135" t="s">
        <v>1496</v>
      </c>
      <c r="I1437" t="s">
        <v>1458</v>
      </c>
      <c r="J1437" s="20">
        <v>13</v>
      </c>
      <c r="K1437" s="20" t="s">
        <v>1465</v>
      </c>
      <c r="L1437" t="s">
        <v>1466</v>
      </c>
      <c r="M1437" s="20">
        <v>30</v>
      </c>
      <c r="N1437" s="20">
        <v>10</v>
      </c>
      <c r="AE1437">
        <f t="shared" si="22"/>
        <v>2002</v>
      </c>
    </row>
    <row r="1438" spans="1:31" x14ac:dyDescent="0.25">
      <c r="A1438" s="7">
        <v>1435</v>
      </c>
      <c r="B1438" s="8">
        <v>37259</v>
      </c>
      <c r="C1438" t="s">
        <v>3</v>
      </c>
      <c r="D1438" t="s">
        <v>397</v>
      </c>
      <c r="E1438" t="s">
        <v>9</v>
      </c>
      <c r="F1438" t="s">
        <v>149</v>
      </c>
      <c r="G1438" t="s">
        <v>14</v>
      </c>
      <c r="H1438" s="135" t="s">
        <v>1496</v>
      </c>
      <c r="I1438" t="s">
        <v>1458</v>
      </c>
      <c r="J1438" s="20">
        <v>7</v>
      </c>
      <c r="K1438" s="20" t="s">
        <v>3</v>
      </c>
      <c r="L1438" t="s">
        <v>1463</v>
      </c>
      <c r="M1438" s="20">
        <v>30</v>
      </c>
      <c r="N1438" s="20">
        <v>10</v>
      </c>
      <c r="AE1438">
        <f t="shared" si="22"/>
        <v>2002</v>
      </c>
    </row>
    <row r="1439" spans="1:31" x14ac:dyDescent="0.25">
      <c r="A1439" s="7">
        <v>1436</v>
      </c>
      <c r="B1439" s="8">
        <v>37259</v>
      </c>
      <c r="C1439" t="s">
        <v>3</v>
      </c>
      <c r="D1439" t="s">
        <v>244</v>
      </c>
      <c r="E1439" t="s">
        <v>9</v>
      </c>
      <c r="F1439" t="s">
        <v>55</v>
      </c>
      <c r="G1439" t="s">
        <v>377</v>
      </c>
      <c r="H1439" s="9" t="s">
        <v>1587</v>
      </c>
      <c r="I1439" t="s">
        <v>1454</v>
      </c>
      <c r="J1439" s="20">
        <v>20</v>
      </c>
      <c r="K1439" s="20" t="s">
        <v>9</v>
      </c>
      <c r="L1439" t="s">
        <v>1463</v>
      </c>
      <c r="M1439" s="20">
        <v>4.8</v>
      </c>
      <c r="N1439" s="20">
        <v>6.2</v>
      </c>
      <c r="AE1439">
        <f t="shared" si="22"/>
        <v>2002</v>
      </c>
    </row>
    <row r="1440" spans="1:31" x14ac:dyDescent="0.25">
      <c r="A1440" s="7">
        <v>1437</v>
      </c>
      <c r="B1440" s="8">
        <v>37259</v>
      </c>
      <c r="C1440" t="s">
        <v>3</v>
      </c>
      <c r="D1440" t="s">
        <v>352</v>
      </c>
      <c r="E1440" t="s">
        <v>9</v>
      </c>
      <c r="F1440" t="s">
        <v>266</v>
      </c>
      <c r="G1440" t="s">
        <v>377</v>
      </c>
      <c r="H1440" s="9" t="s">
        <v>1586</v>
      </c>
      <c r="I1440" t="s">
        <v>1454</v>
      </c>
      <c r="J1440" s="20">
        <v>30</v>
      </c>
      <c r="K1440" s="20" t="s">
        <v>3</v>
      </c>
      <c r="L1440" t="s">
        <v>1464</v>
      </c>
      <c r="M1440" s="20">
        <v>9.4</v>
      </c>
      <c r="N1440" s="20">
        <v>6.6</v>
      </c>
      <c r="AE1440">
        <f t="shared" si="22"/>
        <v>2002</v>
      </c>
    </row>
    <row r="1441" spans="1:31" x14ac:dyDescent="0.25">
      <c r="A1441" s="7">
        <v>1438</v>
      </c>
      <c r="B1441" s="8">
        <v>37259</v>
      </c>
      <c r="C1441" t="s">
        <v>3</v>
      </c>
      <c r="D1441" t="s">
        <v>341</v>
      </c>
      <c r="E1441" t="s">
        <v>9</v>
      </c>
      <c r="F1441" t="s">
        <v>347</v>
      </c>
      <c r="G1441" t="s">
        <v>377</v>
      </c>
      <c r="H1441" s="9" t="s">
        <v>1586</v>
      </c>
      <c r="I1441" t="s">
        <v>1454</v>
      </c>
      <c r="J1441" s="20">
        <v>4</v>
      </c>
      <c r="K1441" s="20" t="s">
        <v>3</v>
      </c>
      <c r="L1441" t="s">
        <v>1463</v>
      </c>
      <c r="M1441" s="20">
        <v>2.04</v>
      </c>
      <c r="N1441" s="20">
        <v>0.96</v>
      </c>
      <c r="AE1441">
        <f t="shared" si="22"/>
        <v>2002</v>
      </c>
    </row>
    <row r="1442" spans="1:31" x14ac:dyDescent="0.25">
      <c r="A1442" s="7">
        <v>1439</v>
      </c>
      <c r="B1442" s="8">
        <v>37261</v>
      </c>
      <c r="C1442" t="s">
        <v>3</v>
      </c>
      <c r="D1442" t="s">
        <v>162</v>
      </c>
      <c r="E1442" t="s">
        <v>9</v>
      </c>
      <c r="F1442" t="s">
        <v>398</v>
      </c>
      <c r="G1442" t="s">
        <v>11</v>
      </c>
      <c r="H1442" s="135" t="s">
        <v>1509</v>
      </c>
      <c r="I1442" t="s">
        <v>1454</v>
      </c>
      <c r="J1442" s="20">
        <v>58</v>
      </c>
      <c r="K1442" s="20" t="s">
        <v>1465</v>
      </c>
      <c r="L1442" t="s">
        <v>1466</v>
      </c>
      <c r="M1442" s="20">
        <v>14.5</v>
      </c>
      <c r="N1442" s="20">
        <v>14.5</v>
      </c>
      <c r="AE1442">
        <f t="shared" si="22"/>
        <v>2002</v>
      </c>
    </row>
    <row r="1443" spans="1:31" x14ac:dyDescent="0.25">
      <c r="A1443" s="7">
        <v>1440</v>
      </c>
      <c r="B1443" s="8">
        <v>37261</v>
      </c>
      <c r="C1443" t="s">
        <v>3</v>
      </c>
      <c r="D1443" t="s">
        <v>107</v>
      </c>
      <c r="E1443" t="s">
        <v>9</v>
      </c>
      <c r="F1443" t="s">
        <v>398</v>
      </c>
      <c r="G1443" t="s">
        <v>17</v>
      </c>
      <c r="H1443" s="135" t="s">
        <v>1502</v>
      </c>
      <c r="I1443" t="s">
        <v>1456</v>
      </c>
      <c r="J1443" s="20">
        <v>48</v>
      </c>
      <c r="K1443" s="20" t="s">
        <v>9</v>
      </c>
      <c r="L1443" t="s">
        <v>1464</v>
      </c>
      <c r="M1443" s="20">
        <v>10.56</v>
      </c>
      <c r="N1443" s="20">
        <v>14.44</v>
      </c>
      <c r="O1443" t="s">
        <v>9</v>
      </c>
      <c r="P1443" s="13" t="s">
        <v>431</v>
      </c>
      <c r="Q1443" t="s">
        <v>1465</v>
      </c>
      <c r="S1443" t="s">
        <v>1465</v>
      </c>
      <c r="U1443" t="s">
        <v>1465</v>
      </c>
      <c r="W1443" t="s">
        <v>1465</v>
      </c>
      <c r="Y1443" t="s">
        <v>1465</v>
      </c>
      <c r="AA1443" t="s">
        <v>1465</v>
      </c>
      <c r="AC1443" t="s">
        <v>1465</v>
      </c>
      <c r="AE1443">
        <f t="shared" si="22"/>
        <v>2002</v>
      </c>
    </row>
    <row r="1444" spans="1:31" x14ac:dyDescent="0.25">
      <c r="A1444" s="7">
        <v>1441</v>
      </c>
      <c r="B1444" s="8">
        <v>37261</v>
      </c>
      <c r="C1444" t="s">
        <v>3</v>
      </c>
      <c r="D1444" t="s">
        <v>107</v>
      </c>
      <c r="E1444" t="s">
        <v>9</v>
      </c>
      <c r="F1444" t="s">
        <v>398</v>
      </c>
      <c r="G1444" t="s">
        <v>14</v>
      </c>
      <c r="H1444" s="135" t="s">
        <v>1507</v>
      </c>
      <c r="I1444" t="s">
        <v>1454</v>
      </c>
      <c r="J1444" s="20">
        <v>130</v>
      </c>
      <c r="K1444" s="20" t="s">
        <v>9</v>
      </c>
      <c r="L1444" t="s">
        <v>1464</v>
      </c>
      <c r="M1444" s="20">
        <v>28.6</v>
      </c>
      <c r="N1444" s="20">
        <v>37.4</v>
      </c>
      <c r="AE1444">
        <f t="shared" si="22"/>
        <v>2002</v>
      </c>
    </row>
    <row r="1445" spans="1:31" x14ac:dyDescent="0.25">
      <c r="A1445" s="7">
        <v>1442</v>
      </c>
      <c r="B1445" s="8">
        <v>37261</v>
      </c>
      <c r="C1445" t="s">
        <v>3</v>
      </c>
      <c r="D1445" t="s">
        <v>394</v>
      </c>
      <c r="E1445" t="s">
        <v>9</v>
      </c>
      <c r="F1445" t="s">
        <v>245</v>
      </c>
      <c r="G1445" t="s">
        <v>65</v>
      </c>
      <c r="H1445" s="135" t="s">
        <v>1511</v>
      </c>
      <c r="I1445" t="s">
        <v>1454</v>
      </c>
      <c r="J1445" s="20">
        <v>18</v>
      </c>
      <c r="K1445" s="20" t="s">
        <v>3</v>
      </c>
      <c r="L1445" t="s">
        <v>1464</v>
      </c>
      <c r="M1445" s="20">
        <v>6.04</v>
      </c>
      <c r="N1445" s="20">
        <v>3.96</v>
      </c>
      <c r="AE1445">
        <f t="shared" si="22"/>
        <v>2002</v>
      </c>
    </row>
    <row r="1446" spans="1:31" x14ac:dyDescent="0.25">
      <c r="A1446" s="7">
        <v>1443</v>
      </c>
      <c r="B1446" s="8">
        <v>37261</v>
      </c>
      <c r="C1446" t="s">
        <v>3</v>
      </c>
      <c r="D1446" t="s">
        <v>274</v>
      </c>
      <c r="E1446" t="s">
        <v>9</v>
      </c>
      <c r="F1446" t="s">
        <v>23</v>
      </c>
      <c r="G1446" t="s">
        <v>65</v>
      </c>
      <c r="H1446" s="135" t="s">
        <v>1519</v>
      </c>
      <c r="I1446" t="s">
        <v>1454</v>
      </c>
      <c r="J1446" s="20">
        <v>45</v>
      </c>
      <c r="K1446" s="20" t="s">
        <v>9</v>
      </c>
      <c r="L1446" t="s">
        <v>1464</v>
      </c>
      <c r="M1446" s="20">
        <v>9.9</v>
      </c>
      <c r="N1446" s="20">
        <v>13.6</v>
      </c>
      <c r="AE1446">
        <f t="shared" si="22"/>
        <v>2002</v>
      </c>
    </row>
    <row r="1447" spans="1:31" x14ac:dyDescent="0.25">
      <c r="A1447" s="7">
        <v>1444</v>
      </c>
      <c r="B1447" s="8">
        <v>37261</v>
      </c>
      <c r="C1447" t="s">
        <v>3</v>
      </c>
      <c r="D1447" t="s">
        <v>178</v>
      </c>
      <c r="E1447" t="s">
        <v>9</v>
      </c>
      <c r="F1447" t="s">
        <v>64</v>
      </c>
      <c r="G1447" t="s">
        <v>11</v>
      </c>
      <c r="H1447" s="135" t="s">
        <v>1496</v>
      </c>
      <c r="I1447" t="s">
        <v>1454</v>
      </c>
      <c r="J1447" s="20">
        <v>35</v>
      </c>
      <c r="K1447" s="20" t="s">
        <v>1465</v>
      </c>
      <c r="L1447" t="s">
        <v>1466</v>
      </c>
      <c r="M1447" s="20">
        <v>8.75</v>
      </c>
      <c r="N1447" s="20">
        <v>8.75</v>
      </c>
      <c r="AE1447">
        <f t="shared" si="22"/>
        <v>2002</v>
      </c>
    </row>
    <row r="1448" spans="1:31" x14ac:dyDescent="0.25">
      <c r="A1448" s="7">
        <v>1445</v>
      </c>
      <c r="B1448" s="8">
        <v>37261</v>
      </c>
      <c r="C1448" t="s">
        <v>3</v>
      </c>
      <c r="D1448" t="s">
        <v>47</v>
      </c>
      <c r="E1448" t="s">
        <v>9</v>
      </c>
      <c r="F1448" t="s">
        <v>180</v>
      </c>
      <c r="G1448" t="s">
        <v>11</v>
      </c>
      <c r="H1448" s="135" t="s">
        <v>1496</v>
      </c>
      <c r="I1448" t="s">
        <v>1454</v>
      </c>
      <c r="J1448" s="20">
        <v>39</v>
      </c>
      <c r="K1448" s="20" t="s">
        <v>9</v>
      </c>
      <c r="L1448" t="s">
        <v>1464</v>
      </c>
      <c r="M1448" s="20">
        <v>8.58</v>
      </c>
      <c r="N1448" s="20">
        <v>11.92</v>
      </c>
      <c r="AE1448">
        <f t="shared" si="22"/>
        <v>2002</v>
      </c>
    </row>
    <row r="1449" spans="1:31" x14ac:dyDescent="0.25">
      <c r="A1449" s="7">
        <v>1446</v>
      </c>
      <c r="B1449" s="8">
        <v>37261</v>
      </c>
      <c r="C1449" t="s">
        <v>3</v>
      </c>
      <c r="D1449" t="s">
        <v>165</v>
      </c>
      <c r="E1449" t="s">
        <v>9</v>
      </c>
      <c r="F1449" t="s">
        <v>23</v>
      </c>
      <c r="G1449" t="s">
        <v>14</v>
      </c>
      <c r="H1449" s="135" t="s">
        <v>1496</v>
      </c>
      <c r="I1449" t="s">
        <v>1454</v>
      </c>
      <c r="J1449" s="20">
        <v>13</v>
      </c>
      <c r="K1449" s="20" t="s">
        <v>9</v>
      </c>
      <c r="L1449" t="s">
        <v>1464</v>
      </c>
      <c r="M1449" s="20">
        <v>2.86</v>
      </c>
      <c r="N1449" s="20">
        <v>4.6400000000000006</v>
      </c>
      <c r="AE1449">
        <f t="shared" si="22"/>
        <v>2002</v>
      </c>
    </row>
    <row r="1450" spans="1:31" x14ac:dyDescent="0.25">
      <c r="A1450" s="7">
        <v>1447</v>
      </c>
      <c r="B1450" s="8">
        <v>37261</v>
      </c>
      <c r="C1450" t="s">
        <v>3</v>
      </c>
      <c r="D1450" t="s">
        <v>378</v>
      </c>
      <c r="E1450" t="s">
        <v>9</v>
      </c>
      <c r="F1450" t="s">
        <v>258</v>
      </c>
      <c r="G1450" t="s">
        <v>377</v>
      </c>
      <c r="H1450" s="9" t="s">
        <v>1597</v>
      </c>
      <c r="I1450" t="s">
        <v>1454</v>
      </c>
      <c r="J1450" s="20">
        <v>40</v>
      </c>
      <c r="K1450" s="20" t="s">
        <v>9</v>
      </c>
      <c r="L1450" t="s">
        <v>1463</v>
      </c>
      <c r="M1450" s="20">
        <v>9.6</v>
      </c>
      <c r="N1450" s="20">
        <v>11.4</v>
      </c>
      <c r="AE1450">
        <f t="shared" si="22"/>
        <v>2002</v>
      </c>
    </row>
    <row r="1451" spans="1:31" x14ac:dyDescent="0.25">
      <c r="A1451" s="7">
        <v>1448</v>
      </c>
      <c r="B1451" s="8">
        <v>37262</v>
      </c>
      <c r="C1451" t="s">
        <v>3</v>
      </c>
      <c r="D1451" t="s">
        <v>47</v>
      </c>
      <c r="E1451" t="s">
        <v>9</v>
      </c>
      <c r="F1451" t="s">
        <v>91</v>
      </c>
      <c r="G1451" t="s">
        <v>14</v>
      </c>
      <c r="H1451" s="135" t="s">
        <v>1530</v>
      </c>
      <c r="I1451" t="s">
        <v>1454</v>
      </c>
      <c r="J1451" s="20">
        <v>7</v>
      </c>
      <c r="K1451" s="20" t="s">
        <v>9</v>
      </c>
      <c r="L1451" t="s">
        <v>1464</v>
      </c>
      <c r="M1451" s="20">
        <v>1.54</v>
      </c>
      <c r="N1451" s="20">
        <v>2.96</v>
      </c>
      <c r="AE1451">
        <f t="shared" si="22"/>
        <v>2002</v>
      </c>
    </row>
    <row r="1452" spans="1:31" x14ac:dyDescent="0.25">
      <c r="A1452" s="7">
        <v>1449</v>
      </c>
      <c r="B1452" s="8">
        <v>37262</v>
      </c>
      <c r="C1452" t="s">
        <v>3</v>
      </c>
      <c r="D1452" t="s">
        <v>55</v>
      </c>
      <c r="E1452" t="s">
        <v>9</v>
      </c>
      <c r="F1452" t="s">
        <v>399</v>
      </c>
      <c r="G1452" t="s">
        <v>14</v>
      </c>
      <c r="H1452" s="135" t="s">
        <v>1530</v>
      </c>
      <c r="I1452" t="s">
        <v>1458</v>
      </c>
      <c r="J1452" s="20">
        <v>21</v>
      </c>
      <c r="K1452" s="20" t="s">
        <v>1465</v>
      </c>
      <c r="L1452" t="s">
        <v>1466</v>
      </c>
      <c r="M1452" s="20">
        <v>10</v>
      </c>
      <c r="N1452" s="20">
        <v>30</v>
      </c>
      <c r="AE1452">
        <f t="shared" si="22"/>
        <v>2002</v>
      </c>
    </row>
    <row r="1453" spans="1:31" x14ac:dyDescent="0.25">
      <c r="A1453" s="7">
        <v>1450</v>
      </c>
      <c r="B1453" s="8">
        <v>37262</v>
      </c>
      <c r="C1453" t="s">
        <v>3</v>
      </c>
      <c r="D1453" t="s">
        <v>12</v>
      </c>
      <c r="E1453" t="s">
        <v>9</v>
      </c>
      <c r="F1453" t="s">
        <v>184</v>
      </c>
      <c r="G1453" t="s">
        <v>17</v>
      </c>
      <c r="H1453" s="135" t="s">
        <v>1520</v>
      </c>
      <c r="I1453" t="s">
        <v>1454</v>
      </c>
      <c r="J1453" s="20">
        <v>38</v>
      </c>
      <c r="K1453" s="20" t="s">
        <v>3</v>
      </c>
      <c r="L1453" t="s">
        <v>1464</v>
      </c>
      <c r="M1453" s="20">
        <v>11.64</v>
      </c>
      <c r="N1453" s="20">
        <v>8.36</v>
      </c>
      <c r="AE1453">
        <f t="shared" si="22"/>
        <v>2002</v>
      </c>
    </row>
    <row r="1454" spans="1:31" x14ac:dyDescent="0.25">
      <c r="A1454" s="7">
        <v>1451</v>
      </c>
      <c r="B1454" s="8">
        <v>37262</v>
      </c>
      <c r="C1454" t="s">
        <v>3</v>
      </c>
      <c r="D1454" t="s">
        <v>47</v>
      </c>
      <c r="E1454" t="s">
        <v>9</v>
      </c>
      <c r="F1454" t="s">
        <v>122</v>
      </c>
      <c r="G1454" t="s">
        <v>14</v>
      </c>
      <c r="H1454" s="135" t="s">
        <v>1503</v>
      </c>
      <c r="I1454" t="s">
        <v>1454</v>
      </c>
      <c r="J1454" s="20">
        <v>6</v>
      </c>
      <c r="K1454" s="20" t="s">
        <v>9</v>
      </c>
      <c r="L1454" t="s">
        <v>1464</v>
      </c>
      <c r="M1454" s="20">
        <v>1.32</v>
      </c>
      <c r="N1454" s="20">
        <v>2.6799999999999997</v>
      </c>
      <c r="AE1454">
        <f t="shared" si="22"/>
        <v>2002</v>
      </c>
    </row>
    <row r="1455" spans="1:31" x14ac:dyDescent="0.25">
      <c r="A1455" s="7">
        <v>1452</v>
      </c>
      <c r="B1455" s="8">
        <v>37262</v>
      </c>
      <c r="C1455" t="s">
        <v>3</v>
      </c>
      <c r="D1455" t="s">
        <v>12</v>
      </c>
      <c r="E1455" t="s">
        <v>9</v>
      </c>
      <c r="F1455" t="s">
        <v>306</v>
      </c>
      <c r="G1455" t="s">
        <v>14</v>
      </c>
      <c r="H1455" s="135" t="s">
        <v>1501</v>
      </c>
      <c r="I1455" t="s">
        <v>1454</v>
      </c>
      <c r="J1455" s="20">
        <v>89</v>
      </c>
      <c r="K1455" s="20" t="s">
        <v>3</v>
      </c>
      <c r="L1455" t="s">
        <v>1464</v>
      </c>
      <c r="M1455" s="20">
        <v>25.92</v>
      </c>
      <c r="N1455" s="20">
        <v>19.579999999999998</v>
      </c>
      <c r="AE1455">
        <f t="shared" si="22"/>
        <v>2002</v>
      </c>
    </row>
    <row r="1456" spans="1:31" x14ac:dyDescent="0.25">
      <c r="A1456" s="7">
        <v>1453</v>
      </c>
      <c r="B1456" s="8">
        <v>37262</v>
      </c>
      <c r="C1456" t="s">
        <v>3</v>
      </c>
      <c r="D1456" t="s">
        <v>213</v>
      </c>
      <c r="E1456" t="s">
        <v>9</v>
      </c>
      <c r="F1456" t="s">
        <v>13</v>
      </c>
      <c r="G1456" t="s">
        <v>14</v>
      </c>
      <c r="H1456" s="135" t="s">
        <v>1496</v>
      </c>
      <c r="I1456" t="s">
        <v>1454</v>
      </c>
      <c r="J1456" s="20">
        <v>30</v>
      </c>
      <c r="K1456" s="20" t="s">
        <v>9</v>
      </c>
      <c r="L1456" t="s">
        <v>1464</v>
      </c>
      <c r="M1456" s="20">
        <v>6.6</v>
      </c>
      <c r="N1456" s="20">
        <v>9.4</v>
      </c>
      <c r="AE1456">
        <f t="shared" si="22"/>
        <v>2002</v>
      </c>
    </row>
    <row r="1457" spans="1:31" x14ac:dyDescent="0.25">
      <c r="A1457" s="7">
        <v>1454</v>
      </c>
      <c r="B1457" s="8">
        <v>37262</v>
      </c>
      <c r="C1457" t="s">
        <v>3</v>
      </c>
      <c r="D1457" t="s">
        <v>341</v>
      </c>
      <c r="E1457" t="s">
        <v>9</v>
      </c>
      <c r="F1457" t="s">
        <v>319</v>
      </c>
      <c r="G1457" t="s">
        <v>24</v>
      </c>
      <c r="H1457" s="135" t="s">
        <v>1497</v>
      </c>
      <c r="I1457" t="s">
        <v>1454</v>
      </c>
      <c r="J1457" s="20">
        <v>35</v>
      </c>
      <c r="K1457" s="20" t="s">
        <v>1465</v>
      </c>
      <c r="L1457" t="s">
        <v>1466</v>
      </c>
      <c r="M1457" s="20">
        <v>8.75</v>
      </c>
      <c r="N1457" s="20">
        <v>8.75</v>
      </c>
      <c r="AE1457">
        <f t="shared" si="22"/>
        <v>2002</v>
      </c>
    </row>
    <row r="1458" spans="1:31" x14ac:dyDescent="0.25">
      <c r="A1458" s="7">
        <v>1455</v>
      </c>
      <c r="B1458" s="8">
        <v>37262</v>
      </c>
      <c r="C1458" t="s">
        <v>3</v>
      </c>
      <c r="D1458" t="s">
        <v>39</v>
      </c>
      <c r="E1458" t="s">
        <v>9</v>
      </c>
      <c r="F1458" t="s">
        <v>57</v>
      </c>
      <c r="G1458" t="s">
        <v>377</v>
      </c>
      <c r="H1458" s="135" t="s">
        <v>1598</v>
      </c>
      <c r="I1458" t="s">
        <v>1454</v>
      </c>
      <c r="J1458" s="20">
        <v>49</v>
      </c>
      <c r="K1458" s="20" t="s">
        <v>3</v>
      </c>
      <c r="L1458" t="s">
        <v>1464</v>
      </c>
      <c r="M1458" s="20">
        <v>14.72</v>
      </c>
      <c r="N1458" s="20">
        <v>10.78</v>
      </c>
      <c r="AE1458">
        <f t="shared" si="22"/>
        <v>2002</v>
      </c>
    </row>
    <row r="1459" spans="1:31" x14ac:dyDescent="0.25">
      <c r="A1459" s="7">
        <v>1456</v>
      </c>
      <c r="B1459" s="8">
        <v>37262</v>
      </c>
      <c r="C1459" t="s">
        <v>3</v>
      </c>
      <c r="D1459" t="s">
        <v>163</v>
      </c>
      <c r="E1459" t="s">
        <v>9</v>
      </c>
      <c r="F1459" t="s">
        <v>91</v>
      </c>
      <c r="G1459" t="s">
        <v>377</v>
      </c>
      <c r="H1459" s="9" t="s">
        <v>1591</v>
      </c>
      <c r="I1459" t="s">
        <v>1454</v>
      </c>
      <c r="J1459" s="20">
        <v>21</v>
      </c>
      <c r="K1459" s="20" t="s">
        <v>9</v>
      </c>
      <c r="L1459" t="s">
        <v>1463</v>
      </c>
      <c r="M1459" s="20">
        <v>5.04</v>
      </c>
      <c r="N1459" s="20">
        <v>6.46</v>
      </c>
      <c r="AE1459">
        <f t="shared" si="22"/>
        <v>2002</v>
      </c>
    </row>
    <row r="1460" spans="1:31" x14ac:dyDescent="0.25">
      <c r="A1460" s="7">
        <v>1457</v>
      </c>
      <c r="B1460" s="8">
        <v>37262</v>
      </c>
      <c r="C1460" t="s">
        <v>3</v>
      </c>
      <c r="D1460" t="s">
        <v>211</v>
      </c>
      <c r="E1460" t="s">
        <v>9</v>
      </c>
      <c r="F1460" t="s">
        <v>153</v>
      </c>
      <c r="G1460" t="s">
        <v>377</v>
      </c>
      <c r="H1460" s="9" t="s">
        <v>1599</v>
      </c>
      <c r="I1460" t="s">
        <v>1454</v>
      </c>
      <c r="J1460" s="20">
        <v>20</v>
      </c>
      <c r="K1460" s="20" t="s">
        <v>3</v>
      </c>
      <c r="L1460" t="s">
        <v>1463</v>
      </c>
      <c r="M1460" s="20">
        <v>6.2</v>
      </c>
      <c r="N1460" s="20">
        <v>4.8</v>
      </c>
      <c r="AE1460">
        <f t="shared" si="22"/>
        <v>2002</v>
      </c>
    </row>
    <row r="1461" spans="1:31" x14ac:dyDescent="0.25">
      <c r="A1461" s="7">
        <v>1458</v>
      </c>
      <c r="B1461" s="8">
        <v>37262</v>
      </c>
      <c r="C1461" t="s">
        <v>3</v>
      </c>
      <c r="D1461" t="s">
        <v>39</v>
      </c>
      <c r="E1461" t="s">
        <v>9</v>
      </c>
      <c r="F1461" t="s">
        <v>57</v>
      </c>
      <c r="G1461" t="s">
        <v>377</v>
      </c>
      <c r="H1461" s="9" t="s">
        <v>1600</v>
      </c>
      <c r="I1461" t="s">
        <v>1454</v>
      </c>
      <c r="J1461" s="20">
        <v>42</v>
      </c>
      <c r="K1461" s="20" t="s">
        <v>3</v>
      </c>
      <c r="L1461" t="s">
        <v>1464</v>
      </c>
      <c r="M1461" s="20">
        <v>12.76</v>
      </c>
      <c r="N1461" s="20">
        <v>9.24</v>
      </c>
      <c r="AE1461">
        <f t="shared" si="22"/>
        <v>2002</v>
      </c>
    </row>
    <row r="1462" spans="1:31" x14ac:dyDescent="0.25">
      <c r="A1462" s="7">
        <v>1459</v>
      </c>
      <c r="B1462" s="8">
        <v>37269</v>
      </c>
      <c r="C1462" t="s">
        <v>3</v>
      </c>
      <c r="D1462" t="s">
        <v>47</v>
      </c>
      <c r="E1462" t="s">
        <v>9</v>
      </c>
      <c r="F1462" t="s">
        <v>267</v>
      </c>
      <c r="G1462" t="s">
        <v>14</v>
      </c>
      <c r="H1462" s="135" t="s">
        <v>1516</v>
      </c>
      <c r="I1462" t="s">
        <v>1454</v>
      </c>
      <c r="J1462" s="20">
        <v>12</v>
      </c>
      <c r="K1462" s="20" t="s">
        <v>3</v>
      </c>
      <c r="L1462" t="s">
        <v>1464</v>
      </c>
      <c r="M1462" s="20">
        <v>4.3599999999999994</v>
      </c>
      <c r="N1462" s="20">
        <v>2.64</v>
      </c>
      <c r="AE1462">
        <f t="shared" si="22"/>
        <v>2002</v>
      </c>
    </row>
    <row r="1463" spans="1:31" x14ac:dyDescent="0.25">
      <c r="A1463" s="7">
        <v>1460</v>
      </c>
      <c r="B1463" s="8">
        <v>37269</v>
      </c>
      <c r="C1463" t="s">
        <v>3</v>
      </c>
      <c r="D1463" t="s">
        <v>394</v>
      </c>
      <c r="E1463" t="s">
        <v>9</v>
      </c>
      <c r="F1463" t="s">
        <v>395</v>
      </c>
      <c r="G1463" t="s">
        <v>14</v>
      </c>
      <c r="H1463" s="135" t="s">
        <v>1506</v>
      </c>
      <c r="I1463" t="s">
        <v>1454</v>
      </c>
      <c r="J1463" s="20">
        <v>18</v>
      </c>
      <c r="K1463" s="20" t="s">
        <v>9</v>
      </c>
      <c r="L1463" t="s">
        <v>1464</v>
      </c>
      <c r="M1463" s="20">
        <v>3.96</v>
      </c>
      <c r="N1463" s="20">
        <v>6.04</v>
      </c>
      <c r="AE1463">
        <f t="shared" si="22"/>
        <v>2002</v>
      </c>
    </row>
    <row r="1464" spans="1:31" x14ac:dyDescent="0.25">
      <c r="A1464" s="7">
        <v>1461</v>
      </c>
      <c r="B1464" s="8">
        <v>37269</v>
      </c>
      <c r="C1464" t="s">
        <v>3</v>
      </c>
      <c r="D1464" t="s">
        <v>384</v>
      </c>
      <c r="E1464" t="s">
        <v>9</v>
      </c>
      <c r="F1464" t="s">
        <v>336</v>
      </c>
      <c r="G1464" t="s">
        <v>14</v>
      </c>
      <c r="H1464" s="135" t="s">
        <v>1501</v>
      </c>
      <c r="I1464" t="s">
        <v>1455</v>
      </c>
      <c r="J1464" s="20">
        <v>23</v>
      </c>
      <c r="K1464" s="20" t="s">
        <v>9</v>
      </c>
      <c r="L1464" t="s">
        <v>1463</v>
      </c>
      <c r="M1464" s="20">
        <v>2.76</v>
      </c>
      <c r="N1464" s="20">
        <v>3.49</v>
      </c>
      <c r="AE1464">
        <f t="shared" si="22"/>
        <v>2002</v>
      </c>
    </row>
    <row r="1465" spans="1:31" x14ac:dyDescent="0.25">
      <c r="A1465" s="7">
        <v>1462</v>
      </c>
      <c r="B1465" s="8">
        <v>37269</v>
      </c>
      <c r="C1465" t="s">
        <v>3</v>
      </c>
      <c r="D1465" t="s">
        <v>54</v>
      </c>
      <c r="E1465" t="s">
        <v>9</v>
      </c>
      <c r="F1465" t="s">
        <v>55</v>
      </c>
      <c r="G1465" t="s">
        <v>65</v>
      </c>
      <c r="H1465" s="135" t="s">
        <v>1519</v>
      </c>
      <c r="I1465" t="s">
        <v>1455</v>
      </c>
      <c r="J1465" s="20">
        <v>19</v>
      </c>
      <c r="K1465" s="20" t="s">
        <v>3</v>
      </c>
      <c r="L1465" t="s">
        <v>1464</v>
      </c>
      <c r="M1465" s="20">
        <v>3.16</v>
      </c>
      <c r="N1465" s="20">
        <v>2.09</v>
      </c>
      <c r="AE1465">
        <f t="shared" si="22"/>
        <v>2002</v>
      </c>
    </row>
    <row r="1466" spans="1:31" x14ac:dyDescent="0.25">
      <c r="A1466" s="7">
        <v>1463</v>
      </c>
      <c r="B1466" s="8">
        <v>37269</v>
      </c>
      <c r="C1466" t="s">
        <v>3</v>
      </c>
      <c r="D1466" t="s">
        <v>350</v>
      </c>
      <c r="E1466" t="s">
        <v>9</v>
      </c>
      <c r="F1466" t="s">
        <v>94</v>
      </c>
      <c r="G1466" t="s">
        <v>377</v>
      </c>
      <c r="H1466" s="9" t="s">
        <v>1586</v>
      </c>
      <c r="I1466" t="s">
        <v>1455</v>
      </c>
      <c r="J1466" s="20">
        <v>22</v>
      </c>
      <c r="K1466" s="20" t="s">
        <v>3</v>
      </c>
      <c r="L1466" t="s">
        <v>1464</v>
      </c>
      <c r="M1466" s="20">
        <v>3.58</v>
      </c>
      <c r="N1466" s="20">
        <v>2.42</v>
      </c>
      <c r="AE1466">
        <f t="shared" si="22"/>
        <v>2002</v>
      </c>
    </row>
    <row r="1467" spans="1:31" x14ac:dyDescent="0.25">
      <c r="A1467" s="7">
        <v>1464</v>
      </c>
      <c r="B1467" s="8">
        <v>37270</v>
      </c>
      <c r="C1467" t="s">
        <v>3</v>
      </c>
      <c r="D1467" t="s">
        <v>149</v>
      </c>
      <c r="E1467" t="s">
        <v>9</v>
      </c>
      <c r="F1467" t="s">
        <v>333</v>
      </c>
      <c r="G1467" t="s">
        <v>11</v>
      </c>
      <c r="H1467" s="135" t="s">
        <v>1498</v>
      </c>
      <c r="I1467" t="s">
        <v>1455</v>
      </c>
      <c r="J1467" s="20">
        <v>12</v>
      </c>
      <c r="K1467" s="20" t="s">
        <v>1465</v>
      </c>
      <c r="L1467" t="s">
        <v>1466</v>
      </c>
      <c r="M1467" s="20">
        <v>1.5</v>
      </c>
      <c r="N1467" s="20">
        <v>1.5</v>
      </c>
      <c r="AE1467">
        <f t="shared" si="22"/>
        <v>2002</v>
      </c>
    </row>
    <row r="1468" spans="1:31" x14ac:dyDescent="0.25">
      <c r="A1468" s="7">
        <v>1465</v>
      </c>
      <c r="B1468" s="8">
        <v>37270</v>
      </c>
      <c r="C1468" t="s">
        <v>3</v>
      </c>
      <c r="D1468" t="s">
        <v>382</v>
      </c>
      <c r="E1468" t="s">
        <v>9</v>
      </c>
      <c r="F1468" t="s">
        <v>78</v>
      </c>
      <c r="G1468" t="s">
        <v>11</v>
      </c>
      <c r="H1468" s="135" t="s">
        <v>1531</v>
      </c>
      <c r="I1468" t="s">
        <v>1454</v>
      </c>
      <c r="J1468" s="20">
        <v>12</v>
      </c>
      <c r="K1468" s="20" t="s">
        <v>3</v>
      </c>
      <c r="L1468" t="s">
        <v>1464</v>
      </c>
      <c r="M1468" s="20">
        <v>4.3599999999999994</v>
      </c>
      <c r="N1468" s="20">
        <v>2.64</v>
      </c>
      <c r="AE1468">
        <f t="shared" si="22"/>
        <v>2002</v>
      </c>
    </row>
    <row r="1469" spans="1:31" x14ac:dyDescent="0.25">
      <c r="A1469" s="7">
        <v>1466</v>
      </c>
      <c r="B1469" s="8">
        <v>37270</v>
      </c>
      <c r="C1469" t="s">
        <v>3</v>
      </c>
      <c r="D1469" t="s">
        <v>400</v>
      </c>
      <c r="E1469" t="s">
        <v>9</v>
      </c>
      <c r="F1469" t="s">
        <v>122</v>
      </c>
      <c r="G1469" t="s">
        <v>17</v>
      </c>
      <c r="H1469" s="135" t="s">
        <v>1500</v>
      </c>
      <c r="I1469" t="s">
        <v>1454</v>
      </c>
      <c r="J1469" s="20">
        <v>49</v>
      </c>
      <c r="K1469" s="20" t="s">
        <v>1465</v>
      </c>
      <c r="L1469" t="s">
        <v>1466</v>
      </c>
      <c r="M1469" s="20">
        <v>12.25</v>
      </c>
      <c r="N1469" s="20">
        <v>12.25</v>
      </c>
      <c r="AE1469">
        <f t="shared" si="22"/>
        <v>2002</v>
      </c>
    </row>
    <row r="1470" spans="1:31" x14ac:dyDescent="0.25">
      <c r="A1470" s="7">
        <v>1467</v>
      </c>
      <c r="B1470" s="8">
        <v>37270</v>
      </c>
      <c r="C1470" t="s">
        <v>3</v>
      </c>
      <c r="D1470" t="s">
        <v>373</v>
      </c>
      <c r="E1470" t="s">
        <v>9</v>
      </c>
      <c r="F1470" t="s">
        <v>354</v>
      </c>
      <c r="G1470" t="s">
        <v>17</v>
      </c>
      <c r="H1470" s="135" t="s">
        <v>1568</v>
      </c>
      <c r="I1470" t="s">
        <v>1454</v>
      </c>
      <c r="J1470" s="20">
        <v>40</v>
      </c>
      <c r="K1470" s="20" t="s">
        <v>3</v>
      </c>
      <c r="L1470" t="s">
        <v>1464</v>
      </c>
      <c r="M1470" s="20">
        <v>12.2</v>
      </c>
      <c r="N1470" s="20">
        <v>8.8000000000000007</v>
      </c>
      <c r="AE1470">
        <f t="shared" si="22"/>
        <v>2002</v>
      </c>
    </row>
    <row r="1471" spans="1:31" x14ac:dyDescent="0.25">
      <c r="A1471" s="7">
        <v>1468</v>
      </c>
      <c r="B1471" s="8">
        <v>37270</v>
      </c>
      <c r="C1471" t="s">
        <v>3</v>
      </c>
      <c r="D1471" t="s">
        <v>390</v>
      </c>
      <c r="E1471" t="s">
        <v>9</v>
      </c>
      <c r="F1471" t="s">
        <v>202</v>
      </c>
      <c r="G1471" t="s">
        <v>14</v>
      </c>
      <c r="H1471" s="135" t="s">
        <v>1566</v>
      </c>
      <c r="I1471" t="s">
        <v>1455</v>
      </c>
      <c r="J1471" s="20">
        <v>16</v>
      </c>
      <c r="K1471" s="20" t="s">
        <v>9</v>
      </c>
      <c r="L1471" t="s">
        <v>1463</v>
      </c>
      <c r="M1471" s="20">
        <v>1.92</v>
      </c>
      <c r="N1471" s="20">
        <v>2.58</v>
      </c>
      <c r="AE1471">
        <f t="shared" si="22"/>
        <v>2002</v>
      </c>
    </row>
    <row r="1472" spans="1:31" x14ac:dyDescent="0.25">
      <c r="A1472" s="7">
        <v>1469</v>
      </c>
      <c r="B1472" s="8">
        <v>37270</v>
      </c>
      <c r="C1472" t="s">
        <v>3</v>
      </c>
      <c r="D1472" t="s">
        <v>31</v>
      </c>
      <c r="E1472" t="s">
        <v>9</v>
      </c>
      <c r="F1472" t="s">
        <v>370</v>
      </c>
      <c r="G1472" t="s">
        <v>14</v>
      </c>
      <c r="H1472" s="135" t="s">
        <v>1522</v>
      </c>
      <c r="I1472" t="s">
        <v>1454</v>
      </c>
      <c r="J1472" s="20">
        <v>12</v>
      </c>
      <c r="K1472" s="20" t="s">
        <v>3</v>
      </c>
      <c r="L1472" t="s">
        <v>1464</v>
      </c>
      <c r="M1472" s="20">
        <v>4.3599999999999994</v>
      </c>
      <c r="N1472" s="20">
        <v>2.64</v>
      </c>
      <c r="AE1472">
        <f t="shared" si="22"/>
        <v>2002</v>
      </c>
    </row>
    <row r="1473" spans="1:31" x14ac:dyDescent="0.25">
      <c r="A1473" s="7">
        <v>1470</v>
      </c>
      <c r="B1473" s="8">
        <v>37270</v>
      </c>
      <c r="C1473" t="s">
        <v>3</v>
      </c>
      <c r="D1473" t="s">
        <v>168</v>
      </c>
      <c r="E1473" t="s">
        <v>9</v>
      </c>
      <c r="F1473" t="s">
        <v>336</v>
      </c>
      <c r="G1473" t="s">
        <v>14</v>
      </c>
      <c r="H1473" s="135" t="s">
        <v>1501</v>
      </c>
      <c r="I1473" t="s">
        <v>1454</v>
      </c>
      <c r="J1473" s="20">
        <v>57</v>
      </c>
      <c r="K1473" s="20" t="s">
        <v>9</v>
      </c>
      <c r="L1473" t="s">
        <v>1464</v>
      </c>
      <c r="M1473" s="20">
        <v>12.54</v>
      </c>
      <c r="N1473" s="20">
        <v>16.96</v>
      </c>
      <c r="AE1473">
        <f t="shared" si="22"/>
        <v>2002</v>
      </c>
    </row>
    <row r="1474" spans="1:31" x14ac:dyDescent="0.25">
      <c r="A1474" s="7">
        <v>1471</v>
      </c>
      <c r="B1474" s="8">
        <v>37270</v>
      </c>
      <c r="C1474" t="s">
        <v>3</v>
      </c>
      <c r="D1474" t="s">
        <v>164</v>
      </c>
      <c r="E1474" t="s">
        <v>9</v>
      </c>
      <c r="F1474" t="s">
        <v>118</v>
      </c>
      <c r="G1474" t="s">
        <v>65</v>
      </c>
      <c r="H1474" s="135" t="s">
        <v>1511</v>
      </c>
      <c r="I1474" t="s">
        <v>1454</v>
      </c>
      <c r="J1474" s="20">
        <v>18</v>
      </c>
      <c r="K1474" s="20" t="s">
        <v>9</v>
      </c>
      <c r="L1474" t="s">
        <v>1463</v>
      </c>
      <c r="M1474" s="20">
        <v>4.32</v>
      </c>
      <c r="N1474" s="20">
        <v>5.68</v>
      </c>
      <c r="AE1474">
        <f t="shared" si="22"/>
        <v>2002</v>
      </c>
    </row>
    <row r="1475" spans="1:31" x14ac:dyDescent="0.25">
      <c r="A1475" s="7">
        <v>1472</v>
      </c>
      <c r="B1475" s="8">
        <v>37270</v>
      </c>
      <c r="C1475" t="s">
        <v>3</v>
      </c>
      <c r="D1475" t="s">
        <v>91</v>
      </c>
      <c r="E1475" t="s">
        <v>9</v>
      </c>
      <c r="F1475" t="s">
        <v>27</v>
      </c>
      <c r="G1475" t="s">
        <v>65</v>
      </c>
      <c r="H1475" s="135" t="s">
        <v>1519</v>
      </c>
      <c r="I1475" t="s">
        <v>1454</v>
      </c>
      <c r="J1475" s="20">
        <v>15</v>
      </c>
      <c r="K1475" s="20" t="s">
        <v>9</v>
      </c>
      <c r="L1475" t="s">
        <v>1464</v>
      </c>
      <c r="M1475" s="20">
        <v>3.3</v>
      </c>
      <c r="N1475" s="20">
        <v>5.2</v>
      </c>
      <c r="AE1475">
        <f t="shared" si="22"/>
        <v>2002</v>
      </c>
    </row>
    <row r="1476" spans="1:31" x14ac:dyDescent="0.25">
      <c r="A1476" s="7">
        <v>1473</v>
      </c>
      <c r="B1476" s="8">
        <v>37270</v>
      </c>
      <c r="C1476" t="s">
        <v>3</v>
      </c>
      <c r="D1476" t="s">
        <v>72</v>
      </c>
      <c r="E1476" t="s">
        <v>9</v>
      </c>
      <c r="F1476" t="s">
        <v>58</v>
      </c>
      <c r="G1476" t="s">
        <v>65</v>
      </c>
      <c r="H1476" s="135" t="s">
        <v>1519</v>
      </c>
      <c r="I1476" t="s">
        <v>1454</v>
      </c>
      <c r="J1476" s="20">
        <v>30</v>
      </c>
      <c r="K1476" s="20" t="s">
        <v>1465</v>
      </c>
      <c r="L1476" t="s">
        <v>1466</v>
      </c>
      <c r="M1476" s="20">
        <v>7.5</v>
      </c>
      <c r="N1476" s="20">
        <v>7.5</v>
      </c>
      <c r="AE1476">
        <f t="shared" ref="AE1476:AE1539" si="23">YEAR(B1476)</f>
        <v>2002</v>
      </c>
    </row>
    <row r="1477" spans="1:31" x14ac:dyDescent="0.25">
      <c r="A1477" s="7">
        <v>1474</v>
      </c>
      <c r="B1477" s="8">
        <v>37270</v>
      </c>
      <c r="C1477" t="s">
        <v>3</v>
      </c>
      <c r="D1477" t="s">
        <v>27</v>
      </c>
      <c r="E1477" t="s">
        <v>9</v>
      </c>
      <c r="F1477" t="s">
        <v>290</v>
      </c>
      <c r="G1477" t="s">
        <v>65</v>
      </c>
      <c r="H1477" s="135" t="s">
        <v>1519</v>
      </c>
      <c r="I1477" t="s">
        <v>1454</v>
      </c>
      <c r="J1477" s="20">
        <v>9</v>
      </c>
      <c r="K1477" s="20" t="s">
        <v>3</v>
      </c>
      <c r="L1477" t="s">
        <v>1464</v>
      </c>
      <c r="M1477" s="20">
        <v>3.52</v>
      </c>
      <c r="N1477" s="20">
        <v>1.98</v>
      </c>
      <c r="AE1477">
        <f t="shared" si="23"/>
        <v>2002</v>
      </c>
    </row>
    <row r="1478" spans="1:31" x14ac:dyDescent="0.25">
      <c r="A1478" s="7">
        <v>1475</v>
      </c>
      <c r="B1478" s="8">
        <v>37270</v>
      </c>
      <c r="C1478" t="s">
        <v>3</v>
      </c>
      <c r="D1478" t="s">
        <v>401</v>
      </c>
      <c r="E1478" t="s">
        <v>9</v>
      </c>
      <c r="F1478" t="s">
        <v>106</v>
      </c>
      <c r="G1478" t="s">
        <v>14</v>
      </c>
      <c r="H1478" s="135" t="s">
        <v>1496</v>
      </c>
      <c r="I1478" t="s">
        <v>1458</v>
      </c>
      <c r="J1478" s="20">
        <v>11</v>
      </c>
      <c r="K1478" s="20" t="s">
        <v>1465</v>
      </c>
      <c r="L1478" t="s">
        <v>1466</v>
      </c>
      <c r="M1478" s="20">
        <v>30</v>
      </c>
      <c r="N1478" s="20">
        <v>10</v>
      </c>
      <c r="AE1478">
        <f t="shared" si="23"/>
        <v>2002</v>
      </c>
    </row>
    <row r="1479" spans="1:31" x14ac:dyDescent="0.25">
      <c r="A1479" s="7">
        <v>1476</v>
      </c>
      <c r="B1479" s="8">
        <v>37270</v>
      </c>
      <c r="C1479" t="s">
        <v>3</v>
      </c>
      <c r="D1479" t="s">
        <v>165</v>
      </c>
      <c r="E1479" t="s">
        <v>9</v>
      </c>
      <c r="F1479" t="s">
        <v>204</v>
      </c>
      <c r="G1479" t="s">
        <v>14</v>
      </c>
      <c r="H1479" s="135" t="s">
        <v>1496</v>
      </c>
      <c r="I1479" t="s">
        <v>1454</v>
      </c>
      <c r="J1479" s="20">
        <v>14</v>
      </c>
      <c r="K1479" s="20" t="s">
        <v>3</v>
      </c>
      <c r="L1479" t="s">
        <v>1464</v>
      </c>
      <c r="M1479" s="20">
        <v>4.92</v>
      </c>
      <c r="N1479" s="20">
        <v>3.08</v>
      </c>
      <c r="AE1479">
        <f t="shared" si="23"/>
        <v>2002</v>
      </c>
    </row>
    <row r="1480" spans="1:31" x14ac:dyDescent="0.25">
      <c r="A1480" s="7">
        <v>1477</v>
      </c>
      <c r="B1480" s="8">
        <v>37270</v>
      </c>
      <c r="C1480" t="s">
        <v>3</v>
      </c>
      <c r="D1480" t="s">
        <v>402</v>
      </c>
      <c r="E1480" t="s">
        <v>9</v>
      </c>
      <c r="F1480" t="s">
        <v>120</v>
      </c>
      <c r="G1480" t="s">
        <v>14</v>
      </c>
      <c r="H1480" s="135" t="s">
        <v>1496</v>
      </c>
      <c r="I1480" t="s">
        <v>1458</v>
      </c>
      <c r="J1480" s="20">
        <v>7</v>
      </c>
      <c r="K1480" s="20" t="s">
        <v>1465</v>
      </c>
      <c r="L1480" t="s">
        <v>1466</v>
      </c>
      <c r="M1480" s="20">
        <v>30</v>
      </c>
      <c r="N1480" s="20">
        <v>10</v>
      </c>
      <c r="AE1480">
        <f t="shared" si="23"/>
        <v>2002</v>
      </c>
    </row>
    <row r="1481" spans="1:31" x14ac:dyDescent="0.25">
      <c r="A1481" s="7">
        <v>1478</v>
      </c>
      <c r="B1481" s="8">
        <v>37270</v>
      </c>
      <c r="C1481" t="s">
        <v>3</v>
      </c>
      <c r="D1481" t="s">
        <v>403</v>
      </c>
      <c r="E1481" t="s">
        <v>9</v>
      </c>
      <c r="F1481" t="s">
        <v>125</v>
      </c>
      <c r="G1481" t="s">
        <v>14</v>
      </c>
      <c r="H1481" s="135" t="s">
        <v>1496</v>
      </c>
      <c r="I1481" t="s">
        <v>1458</v>
      </c>
      <c r="J1481" s="20">
        <v>12</v>
      </c>
      <c r="K1481" s="20" t="s">
        <v>9</v>
      </c>
      <c r="L1481" t="s">
        <v>1463</v>
      </c>
      <c r="M1481" s="20">
        <v>30</v>
      </c>
      <c r="N1481" s="20">
        <v>10</v>
      </c>
      <c r="AE1481">
        <f t="shared" si="23"/>
        <v>2002</v>
      </c>
    </row>
    <row r="1482" spans="1:31" x14ac:dyDescent="0.25">
      <c r="A1482" s="7">
        <v>1479</v>
      </c>
      <c r="B1482" s="8">
        <v>37270</v>
      </c>
      <c r="C1482" t="s">
        <v>3</v>
      </c>
      <c r="D1482" t="s">
        <v>22</v>
      </c>
      <c r="E1482" t="s">
        <v>9</v>
      </c>
      <c r="F1482" t="s">
        <v>346</v>
      </c>
      <c r="G1482" t="s">
        <v>24</v>
      </c>
      <c r="H1482" s="135" t="s">
        <v>1546</v>
      </c>
      <c r="I1482" t="s">
        <v>1455</v>
      </c>
      <c r="J1482" s="20">
        <v>6</v>
      </c>
      <c r="K1482" s="20" t="s">
        <v>9</v>
      </c>
      <c r="L1482" t="s">
        <v>1463</v>
      </c>
      <c r="M1482" s="20">
        <v>0.72</v>
      </c>
      <c r="N1482" s="20">
        <v>1.28</v>
      </c>
      <c r="AE1482">
        <f t="shared" si="23"/>
        <v>2002</v>
      </c>
    </row>
    <row r="1483" spans="1:31" x14ac:dyDescent="0.25">
      <c r="A1483" s="7">
        <v>1480</v>
      </c>
      <c r="B1483" s="8">
        <v>37270</v>
      </c>
      <c r="C1483" t="s">
        <v>3</v>
      </c>
      <c r="D1483" t="s">
        <v>12</v>
      </c>
      <c r="E1483" t="s">
        <v>9</v>
      </c>
      <c r="F1483" t="s">
        <v>70</v>
      </c>
      <c r="G1483" t="s">
        <v>377</v>
      </c>
      <c r="H1483" s="135" t="s">
        <v>1601</v>
      </c>
      <c r="I1483" t="s">
        <v>1454</v>
      </c>
      <c r="J1483" s="20">
        <v>21</v>
      </c>
      <c r="K1483" s="20" t="s">
        <v>9</v>
      </c>
      <c r="L1483" t="s">
        <v>1464</v>
      </c>
      <c r="M1483" s="20">
        <v>4.62</v>
      </c>
      <c r="N1483" s="20">
        <v>6.88</v>
      </c>
      <c r="AE1483">
        <f t="shared" si="23"/>
        <v>2002</v>
      </c>
    </row>
    <row r="1484" spans="1:31" x14ac:dyDescent="0.25">
      <c r="A1484" s="7">
        <v>1481</v>
      </c>
      <c r="B1484" s="8">
        <v>37270</v>
      </c>
      <c r="C1484" t="s">
        <v>3</v>
      </c>
      <c r="D1484" t="s">
        <v>72</v>
      </c>
      <c r="E1484" t="s">
        <v>9</v>
      </c>
      <c r="F1484" t="s">
        <v>258</v>
      </c>
      <c r="G1484" t="s">
        <v>377</v>
      </c>
      <c r="H1484" s="135" t="s">
        <v>1588</v>
      </c>
      <c r="I1484" t="s">
        <v>1454</v>
      </c>
      <c r="J1484" s="20">
        <v>40</v>
      </c>
      <c r="K1484" s="20" t="s">
        <v>9</v>
      </c>
      <c r="L1484" t="s">
        <v>1464</v>
      </c>
      <c r="M1484" s="20">
        <v>8.8000000000000007</v>
      </c>
      <c r="N1484" s="20">
        <v>12.2</v>
      </c>
      <c r="AE1484">
        <f t="shared" si="23"/>
        <v>2002</v>
      </c>
    </row>
    <row r="1485" spans="1:31" x14ac:dyDescent="0.25">
      <c r="A1485" s="7">
        <v>1482</v>
      </c>
      <c r="B1485" s="8">
        <v>37270</v>
      </c>
      <c r="C1485" t="s">
        <v>3</v>
      </c>
      <c r="D1485" t="s">
        <v>388</v>
      </c>
      <c r="E1485" t="s">
        <v>9</v>
      </c>
      <c r="F1485" t="s">
        <v>57</v>
      </c>
      <c r="G1485" t="s">
        <v>377</v>
      </c>
      <c r="H1485" s="9" t="s">
        <v>1602</v>
      </c>
      <c r="I1485" t="s">
        <v>1455</v>
      </c>
      <c r="J1485" s="20">
        <v>31</v>
      </c>
      <c r="K1485" s="20" t="s">
        <v>9</v>
      </c>
      <c r="L1485" t="s">
        <v>1464</v>
      </c>
      <c r="M1485" s="20">
        <v>3.41</v>
      </c>
      <c r="N1485" s="20">
        <v>4.84</v>
      </c>
      <c r="AE1485">
        <f t="shared" si="23"/>
        <v>2002</v>
      </c>
    </row>
    <row r="1486" spans="1:31" x14ac:dyDescent="0.25">
      <c r="A1486" s="7">
        <v>1483</v>
      </c>
      <c r="B1486" s="8">
        <v>37270</v>
      </c>
      <c r="C1486" t="s">
        <v>3</v>
      </c>
      <c r="D1486" t="s">
        <v>293</v>
      </c>
      <c r="E1486" t="s">
        <v>9</v>
      </c>
      <c r="F1486" t="s">
        <v>122</v>
      </c>
      <c r="G1486" t="s">
        <v>377</v>
      </c>
      <c r="H1486" s="9" t="s">
        <v>1587</v>
      </c>
      <c r="I1486" t="s">
        <v>1454</v>
      </c>
      <c r="J1486" s="20">
        <v>20</v>
      </c>
      <c r="K1486" s="20" t="s">
        <v>9</v>
      </c>
      <c r="L1486" t="s">
        <v>1464</v>
      </c>
      <c r="M1486" s="20">
        <v>4.4000000000000004</v>
      </c>
      <c r="N1486" s="20">
        <v>6.6</v>
      </c>
      <c r="AE1486">
        <f t="shared" si="23"/>
        <v>2002</v>
      </c>
    </row>
    <row r="1487" spans="1:31" x14ac:dyDescent="0.25">
      <c r="A1487" s="7">
        <v>1484</v>
      </c>
      <c r="B1487" s="8">
        <v>37270</v>
      </c>
      <c r="C1487" t="s">
        <v>3</v>
      </c>
      <c r="D1487" t="s">
        <v>72</v>
      </c>
      <c r="E1487" t="s">
        <v>9</v>
      </c>
      <c r="F1487" t="s">
        <v>268</v>
      </c>
      <c r="G1487" t="s">
        <v>377</v>
      </c>
      <c r="H1487" s="9" t="s">
        <v>1586</v>
      </c>
      <c r="I1487" t="s">
        <v>1454</v>
      </c>
      <c r="J1487" s="20">
        <v>30</v>
      </c>
      <c r="K1487" s="20" t="s">
        <v>3</v>
      </c>
      <c r="L1487" t="s">
        <v>1464</v>
      </c>
      <c r="M1487" s="20">
        <v>9.4</v>
      </c>
      <c r="N1487" s="20">
        <v>6.6</v>
      </c>
      <c r="AE1487">
        <f t="shared" si="23"/>
        <v>2002</v>
      </c>
    </row>
    <row r="1488" spans="1:31" x14ac:dyDescent="0.25">
      <c r="A1488" s="7">
        <v>1485</v>
      </c>
      <c r="B1488" s="8">
        <v>37270</v>
      </c>
      <c r="C1488" t="s">
        <v>3</v>
      </c>
      <c r="D1488" t="s">
        <v>72</v>
      </c>
      <c r="E1488" t="s">
        <v>9</v>
      </c>
      <c r="F1488" t="s">
        <v>40</v>
      </c>
      <c r="G1488" t="s">
        <v>377</v>
      </c>
      <c r="H1488" s="9" t="s">
        <v>1586</v>
      </c>
      <c r="I1488" t="s">
        <v>1454</v>
      </c>
      <c r="J1488" s="20">
        <v>20</v>
      </c>
      <c r="K1488" s="20" t="s">
        <v>3</v>
      </c>
      <c r="L1488" t="s">
        <v>1464</v>
      </c>
      <c r="M1488" s="20">
        <v>6.6</v>
      </c>
      <c r="N1488" s="20">
        <v>4.4000000000000004</v>
      </c>
      <c r="AE1488">
        <f t="shared" si="23"/>
        <v>2002</v>
      </c>
    </row>
    <row r="1489" spans="1:31" x14ac:dyDescent="0.25">
      <c r="A1489" s="7">
        <v>1486</v>
      </c>
      <c r="B1489" s="8">
        <v>37270</v>
      </c>
      <c r="C1489" t="s">
        <v>3</v>
      </c>
      <c r="D1489" t="s">
        <v>352</v>
      </c>
      <c r="E1489" t="s">
        <v>9</v>
      </c>
      <c r="F1489" t="s">
        <v>266</v>
      </c>
      <c r="G1489" t="s">
        <v>377</v>
      </c>
      <c r="H1489" s="9" t="s">
        <v>1586</v>
      </c>
      <c r="I1489" t="s">
        <v>1454</v>
      </c>
      <c r="J1489" s="20">
        <v>38</v>
      </c>
      <c r="K1489" s="20" t="s">
        <v>3</v>
      </c>
      <c r="L1489" t="s">
        <v>1463</v>
      </c>
      <c r="M1489" s="20">
        <v>10.88</v>
      </c>
      <c r="N1489" s="20">
        <v>9.1199999999999992</v>
      </c>
      <c r="AE1489">
        <f t="shared" si="23"/>
        <v>2002</v>
      </c>
    </row>
    <row r="1490" spans="1:31" x14ac:dyDescent="0.25">
      <c r="A1490" s="7">
        <v>1487</v>
      </c>
      <c r="B1490" s="8">
        <v>37270</v>
      </c>
      <c r="C1490" t="s">
        <v>3</v>
      </c>
      <c r="D1490" t="s">
        <v>12</v>
      </c>
      <c r="E1490" t="s">
        <v>9</v>
      </c>
      <c r="F1490" t="s">
        <v>55</v>
      </c>
      <c r="G1490" t="s">
        <v>377</v>
      </c>
      <c r="H1490" s="9" t="s">
        <v>1586</v>
      </c>
      <c r="I1490" t="s">
        <v>1454</v>
      </c>
      <c r="J1490" s="20">
        <v>29</v>
      </c>
      <c r="K1490" s="20" t="s">
        <v>3</v>
      </c>
      <c r="L1490" t="s">
        <v>1464</v>
      </c>
      <c r="M1490" s="20">
        <v>9.1199999999999992</v>
      </c>
      <c r="N1490" s="20">
        <v>6.38</v>
      </c>
      <c r="AE1490">
        <f t="shared" si="23"/>
        <v>2002</v>
      </c>
    </row>
    <row r="1491" spans="1:31" x14ac:dyDescent="0.25">
      <c r="A1491" s="7">
        <v>1488</v>
      </c>
      <c r="B1491" s="8">
        <v>37270</v>
      </c>
      <c r="C1491" t="s">
        <v>3</v>
      </c>
      <c r="D1491" t="s">
        <v>72</v>
      </c>
      <c r="E1491" t="s">
        <v>9</v>
      </c>
      <c r="F1491" t="s">
        <v>40</v>
      </c>
      <c r="G1491" t="s">
        <v>377</v>
      </c>
      <c r="H1491" s="9" t="s">
        <v>1603</v>
      </c>
      <c r="I1491" t="s">
        <v>1454</v>
      </c>
      <c r="J1491" s="20">
        <v>45</v>
      </c>
      <c r="K1491" s="20" t="s">
        <v>1465</v>
      </c>
      <c r="L1491" t="s">
        <v>1466</v>
      </c>
      <c r="M1491" s="20">
        <v>11.25</v>
      </c>
      <c r="N1491" s="20">
        <v>11.25</v>
      </c>
      <c r="AE1491">
        <f t="shared" si="23"/>
        <v>2002</v>
      </c>
    </row>
    <row r="1492" spans="1:31" x14ac:dyDescent="0.25">
      <c r="A1492" s="7">
        <v>1489</v>
      </c>
      <c r="B1492" s="8">
        <v>37271</v>
      </c>
      <c r="C1492" t="s">
        <v>3</v>
      </c>
      <c r="D1492" t="s">
        <v>392</v>
      </c>
      <c r="E1492" t="s">
        <v>9</v>
      </c>
      <c r="F1492" t="s">
        <v>180</v>
      </c>
      <c r="G1492" t="s">
        <v>14</v>
      </c>
      <c r="H1492" s="135" t="s">
        <v>1491</v>
      </c>
      <c r="I1492" t="s">
        <v>1454</v>
      </c>
      <c r="J1492" s="20">
        <v>36</v>
      </c>
      <c r="K1492" s="20" t="s">
        <v>9</v>
      </c>
      <c r="L1492" t="s">
        <v>1464</v>
      </c>
      <c r="M1492" s="20">
        <v>7.92</v>
      </c>
      <c r="N1492" s="20">
        <v>11.08</v>
      </c>
      <c r="AE1492">
        <f t="shared" si="23"/>
        <v>2002</v>
      </c>
    </row>
    <row r="1493" spans="1:31" x14ac:dyDescent="0.25">
      <c r="A1493" s="7">
        <v>1490</v>
      </c>
      <c r="B1493" s="8">
        <v>37271</v>
      </c>
      <c r="C1493" t="s">
        <v>3</v>
      </c>
      <c r="D1493" t="s">
        <v>287</v>
      </c>
      <c r="E1493" t="s">
        <v>9</v>
      </c>
      <c r="F1493" t="s">
        <v>275</v>
      </c>
      <c r="G1493" t="s">
        <v>17</v>
      </c>
      <c r="H1493" s="135" t="s">
        <v>1568</v>
      </c>
      <c r="I1493" t="s">
        <v>1454</v>
      </c>
      <c r="J1493" s="20">
        <v>18</v>
      </c>
      <c r="K1493" s="20" t="s">
        <v>3</v>
      </c>
      <c r="L1493" t="s">
        <v>1464</v>
      </c>
      <c r="M1493" s="20">
        <v>6.04</v>
      </c>
      <c r="N1493" s="20">
        <v>3.96</v>
      </c>
      <c r="AE1493">
        <f t="shared" si="23"/>
        <v>2002</v>
      </c>
    </row>
    <row r="1494" spans="1:31" x14ac:dyDescent="0.25">
      <c r="A1494" s="7">
        <v>1491</v>
      </c>
      <c r="B1494" s="8">
        <v>37271</v>
      </c>
      <c r="C1494" t="s">
        <v>3</v>
      </c>
      <c r="D1494" t="s">
        <v>390</v>
      </c>
      <c r="E1494" t="s">
        <v>9</v>
      </c>
      <c r="F1494" t="s">
        <v>395</v>
      </c>
      <c r="G1494" t="s">
        <v>14</v>
      </c>
      <c r="H1494" s="135" t="s">
        <v>1566</v>
      </c>
      <c r="I1494" t="s">
        <v>1454</v>
      </c>
      <c r="J1494" s="20">
        <v>16</v>
      </c>
      <c r="K1494" s="20" t="s">
        <v>3</v>
      </c>
      <c r="L1494" t="s">
        <v>1463</v>
      </c>
      <c r="M1494" s="20">
        <v>5.16</v>
      </c>
      <c r="N1494" s="20">
        <v>3.84</v>
      </c>
      <c r="AE1494">
        <f t="shared" si="23"/>
        <v>2002</v>
      </c>
    </row>
    <row r="1495" spans="1:31" x14ac:dyDescent="0.25">
      <c r="A1495" s="7">
        <v>1492</v>
      </c>
      <c r="B1495" s="8">
        <v>37271</v>
      </c>
      <c r="C1495" t="s">
        <v>3</v>
      </c>
      <c r="D1495" t="s">
        <v>274</v>
      </c>
      <c r="E1495" t="s">
        <v>9</v>
      </c>
      <c r="F1495" t="s">
        <v>395</v>
      </c>
      <c r="G1495" t="s">
        <v>17</v>
      </c>
      <c r="H1495" s="135" t="s">
        <v>1520</v>
      </c>
      <c r="I1495" t="s">
        <v>1454</v>
      </c>
      <c r="J1495" s="20">
        <v>25</v>
      </c>
      <c r="K1495" s="20" t="s">
        <v>1465</v>
      </c>
      <c r="L1495" t="s">
        <v>1466</v>
      </c>
      <c r="M1495" s="20">
        <v>6.25</v>
      </c>
      <c r="N1495" s="20">
        <v>6.25</v>
      </c>
      <c r="AE1495">
        <f t="shared" si="23"/>
        <v>2002</v>
      </c>
    </row>
    <row r="1496" spans="1:31" x14ac:dyDescent="0.25">
      <c r="A1496" s="7">
        <v>1493</v>
      </c>
      <c r="B1496" s="8">
        <v>37271</v>
      </c>
      <c r="C1496" t="s">
        <v>3</v>
      </c>
      <c r="D1496" t="s">
        <v>47</v>
      </c>
      <c r="E1496" t="s">
        <v>9</v>
      </c>
      <c r="F1496" t="s">
        <v>396</v>
      </c>
      <c r="G1496" t="s">
        <v>14</v>
      </c>
      <c r="H1496" s="135" t="s">
        <v>1516</v>
      </c>
      <c r="I1496" t="s">
        <v>1455</v>
      </c>
      <c r="J1496" s="20">
        <v>12</v>
      </c>
      <c r="K1496" s="20" t="s">
        <v>3</v>
      </c>
      <c r="L1496" t="s">
        <v>1464</v>
      </c>
      <c r="M1496" s="20">
        <v>2.1799999999999997</v>
      </c>
      <c r="N1496" s="20">
        <v>1.32</v>
      </c>
      <c r="AE1496">
        <f t="shared" si="23"/>
        <v>2002</v>
      </c>
    </row>
    <row r="1497" spans="1:31" x14ac:dyDescent="0.25">
      <c r="A1497" s="7">
        <v>1494</v>
      </c>
      <c r="B1497" s="8">
        <v>37271</v>
      </c>
      <c r="C1497" t="s">
        <v>3</v>
      </c>
      <c r="D1497" t="s">
        <v>149</v>
      </c>
      <c r="E1497" t="s">
        <v>9</v>
      </c>
      <c r="F1497" t="s">
        <v>222</v>
      </c>
      <c r="G1497" t="s">
        <v>14</v>
      </c>
      <c r="H1497" s="135" t="s">
        <v>1516</v>
      </c>
      <c r="I1497" t="s">
        <v>1455</v>
      </c>
      <c r="J1497" s="20">
        <v>12</v>
      </c>
      <c r="K1497" s="20" t="s">
        <v>1465</v>
      </c>
      <c r="L1497" t="s">
        <v>1466</v>
      </c>
      <c r="M1497" s="20">
        <v>1.5</v>
      </c>
      <c r="N1497" s="20">
        <v>1.5</v>
      </c>
      <c r="AE1497">
        <f t="shared" si="23"/>
        <v>2002</v>
      </c>
    </row>
    <row r="1498" spans="1:31" x14ac:dyDescent="0.25">
      <c r="A1498" s="7">
        <v>1495</v>
      </c>
      <c r="B1498" s="8">
        <v>37271</v>
      </c>
      <c r="C1498" t="s">
        <v>3</v>
      </c>
      <c r="D1498" t="s">
        <v>289</v>
      </c>
      <c r="E1498" t="s">
        <v>9</v>
      </c>
      <c r="F1498" t="s">
        <v>353</v>
      </c>
      <c r="G1498" t="s">
        <v>14</v>
      </c>
      <c r="H1498" s="135" t="s">
        <v>1501</v>
      </c>
      <c r="I1498" t="s">
        <v>1454</v>
      </c>
      <c r="J1498" s="20">
        <v>30</v>
      </c>
      <c r="K1498" s="20" t="s">
        <v>3</v>
      </c>
      <c r="L1498" t="s">
        <v>1464</v>
      </c>
      <c r="M1498" s="20">
        <v>9.4</v>
      </c>
      <c r="N1498" s="20">
        <v>6.6</v>
      </c>
      <c r="AE1498">
        <f t="shared" si="23"/>
        <v>2002</v>
      </c>
    </row>
    <row r="1499" spans="1:31" x14ac:dyDescent="0.25">
      <c r="A1499" s="7">
        <v>1496</v>
      </c>
      <c r="B1499" s="8">
        <v>37271</v>
      </c>
      <c r="C1499" t="s">
        <v>3</v>
      </c>
      <c r="D1499" t="s">
        <v>86</v>
      </c>
      <c r="E1499" t="s">
        <v>9</v>
      </c>
      <c r="F1499" t="s">
        <v>186</v>
      </c>
      <c r="G1499" t="s">
        <v>14</v>
      </c>
      <c r="H1499" s="135" t="s">
        <v>1496</v>
      </c>
      <c r="I1499" t="s">
        <v>1454</v>
      </c>
      <c r="J1499" s="20">
        <v>95</v>
      </c>
      <c r="K1499" s="20" t="s">
        <v>9</v>
      </c>
      <c r="L1499" t="s">
        <v>1463</v>
      </c>
      <c r="M1499" s="20">
        <v>22.8</v>
      </c>
      <c r="N1499" s="20">
        <v>25.7</v>
      </c>
      <c r="AE1499">
        <f t="shared" si="23"/>
        <v>2002</v>
      </c>
    </row>
    <row r="1500" spans="1:31" x14ac:dyDescent="0.25">
      <c r="A1500" s="7">
        <v>1497</v>
      </c>
      <c r="B1500" s="8">
        <v>37271</v>
      </c>
      <c r="C1500" t="s">
        <v>3</v>
      </c>
      <c r="D1500" t="s">
        <v>12</v>
      </c>
      <c r="E1500" t="s">
        <v>9</v>
      </c>
      <c r="F1500" t="s">
        <v>55</v>
      </c>
      <c r="G1500" t="s">
        <v>377</v>
      </c>
      <c r="H1500" s="9" t="s">
        <v>1604</v>
      </c>
      <c r="I1500" t="s">
        <v>1454</v>
      </c>
      <c r="J1500" s="20">
        <v>15</v>
      </c>
      <c r="K1500" s="20" t="s">
        <v>1465</v>
      </c>
      <c r="L1500" t="s">
        <v>1466</v>
      </c>
      <c r="M1500" s="20">
        <v>3.75</v>
      </c>
      <c r="N1500" s="20">
        <v>3.75</v>
      </c>
      <c r="AE1500">
        <f t="shared" si="23"/>
        <v>2002</v>
      </c>
    </row>
    <row r="1501" spans="1:31" x14ac:dyDescent="0.25">
      <c r="A1501" s="7">
        <v>1498</v>
      </c>
      <c r="B1501" s="8">
        <v>37271</v>
      </c>
      <c r="C1501" t="s">
        <v>3</v>
      </c>
      <c r="D1501" t="s">
        <v>237</v>
      </c>
      <c r="E1501" t="s">
        <v>9</v>
      </c>
      <c r="F1501" t="s">
        <v>186</v>
      </c>
      <c r="G1501" t="s">
        <v>377</v>
      </c>
      <c r="H1501" s="9" t="s">
        <v>1587</v>
      </c>
      <c r="I1501" t="s">
        <v>1454</v>
      </c>
      <c r="J1501" s="20">
        <v>20</v>
      </c>
      <c r="K1501" s="20" t="s">
        <v>9</v>
      </c>
      <c r="L1501" t="s">
        <v>1463</v>
      </c>
      <c r="M1501" s="20">
        <v>4.8</v>
      </c>
      <c r="N1501" s="20">
        <v>6.2</v>
      </c>
      <c r="AE1501">
        <f t="shared" si="23"/>
        <v>2002</v>
      </c>
    </row>
    <row r="1502" spans="1:31" x14ac:dyDescent="0.25">
      <c r="A1502" s="7">
        <v>1499</v>
      </c>
      <c r="B1502" s="8">
        <v>37271</v>
      </c>
      <c r="C1502" t="s">
        <v>3</v>
      </c>
      <c r="D1502" t="s">
        <v>386</v>
      </c>
      <c r="E1502" t="s">
        <v>9</v>
      </c>
      <c r="F1502" t="s">
        <v>40</v>
      </c>
      <c r="G1502" t="s">
        <v>377</v>
      </c>
      <c r="H1502" s="9" t="s">
        <v>1586</v>
      </c>
      <c r="I1502" t="s">
        <v>1454</v>
      </c>
      <c r="J1502" s="20">
        <v>18</v>
      </c>
      <c r="K1502" s="20" t="s">
        <v>3</v>
      </c>
      <c r="L1502" t="s">
        <v>1463</v>
      </c>
      <c r="M1502" s="20">
        <v>5.68</v>
      </c>
      <c r="N1502" s="20">
        <v>4.32</v>
      </c>
      <c r="AE1502">
        <f t="shared" si="23"/>
        <v>2002</v>
      </c>
    </row>
    <row r="1503" spans="1:31" x14ac:dyDescent="0.25">
      <c r="A1503" s="7">
        <v>1500</v>
      </c>
      <c r="B1503" s="8">
        <v>37271</v>
      </c>
      <c r="C1503" t="s">
        <v>3</v>
      </c>
      <c r="D1503" t="s">
        <v>281</v>
      </c>
      <c r="E1503" t="s">
        <v>9</v>
      </c>
      <c r="F1503" t="s">
        <v>188</v>
      </c>
      <c r="G1503" t="s">
        <v>377</v>
      </c>
      <c r="H1503" s="9" t="s">
        <v>1605</v>
      </c>
      <c r="I1503" t="s">
        <v>1454</v>
      </c>
      <c r="J1503" s="20">
        <v>18</v>
      </c>
      <c r="K1503" s="20" t="s">
        <v>9</v>
      </c>
      <c r="L1503" t="s">
        <v>1464</v>
      </c>
      <c r="M1503" s="20">
        <v>3.96</v>
      </c>
      <c r="N1503" s="20">
        <v>6.04</v>
      </c>
      <c r="AE1503">
        <f t="shared" si="23"/>
        <v>2002</v>
      </c>
    </row>
    <row r="1504" spans="1:31" x14ac:dyDescent="0.25">
      <c r="A1504" s="7">
        <v>1501</v>
      </c>
      <c r="B1504" s="8">
        <v>37272</v>
      </c>
      <c r="C1504" t="s">
        <v>3</v>
      </c>
      <c r="D1504" t="s">
        <v>207</v>
      </c>
      <c r="E1504" t="s">
        <v>9</v>
      </c>
      <c r="F1504" t="s">
        <v>206</v>
      </c>
      <c r="G1504" t="s">
        <v>14</v>
      </c>
      <c r="H1504" s="135" t="s">
        <v>1496</v>
      </c>
      <c r="I1504" t="s">
        <v>1455</v>
      </c>
      <c r="J1504" s="20">
        <v>8</v>
      </c>
      <c r="K1504" s="20" t="s">
        <v>3</v>
      </c>
      <c r="L1504" t="s">
        <v>1464</v>
      </c>
      <c r="M1504" s="20">
        <v>1.62</v>
      </c>
      <c r="N1504" s="20">
        <v>0.88</v>
      </c>
      <c r="AE1504">
        <f t="shared" si="23"/>
        <v>2002</v>
      </c>
    </row>
    <row r="1505" spans="1:31" x14ac:dyDescent="0.25">
      <c r="A1505" s="7">
        <v>1502</v>
      </c>
      <c r="B1505" s="8">
        <v>37272</v>
      </c>
      <c r="C1505" t="s">
        <v>3</v>
      </c>
      <c r="D1505" t="s">
        <v>404</v>
      </c>
      <c r="E1505" t="s">
        <v>9</v>
      </c>
      <c r="F1505" t="s">
        <v>27</v>
      </c>
      <c r="G1505" t="s">
        <v>14</v>
      </c>
      <c r="H1505" s="135" t="s">
        <v>1496</v>
      </c>
      <c r="I1505" t="s">
        <v>1458</v>
      </c>
      <c r="J1505" s="20">
        <v>21</v>
      </c>
      <c r="K1505" s="20" t="s">
        <v>3</v>
      </c>
      <c r="L1505" t="s">
        <v>1464</v>
      </c>
      <c r="M1505" s="20">
        <v>30</v>
      </c>
      <c r="N1505" s="20">
        <v>10</v>
      </c>
      <c r="AE1505">
        <f t="shared" si="23"/>
        <v>2002</v>
      </c>
    </row>
    <row r="1506" spans="1:31" x14ac:dyDescent="0.25">
      <c r="A1506" s="7">
        <v>1503</v>
      </c>
      <c r="B1506" s="8">
        <v>37272</v>
      </c>
      <c r="C1506" t="s">
        <v>3</v>
      </c>
      <c r="D1506" t="s">
        <v>405</v>
      </c>
      <c r="E1506" t="s">
        <v>9</v>
      </c>
      <c r="F1506" t="s">
        <v>140</v>
      </c>
      <c r="G1506" t="s">
        <v>14</v>
      </c>
      <c r="H1506" s="135" t="s">
        <v>1496</v>
      </c>
      <c r="I1506" t="s">
        <v>1458</v>
      </c>
      <c r="J1506" s="20">
        <v>15</v>
      </c>
      <c r="K1506" s="20" t="s">
        <v>1465</v>
      </c>
      <c r="L1506" t="s">
        <v>1466</v>
      </c>
      <c r="M1506" s="20">
        <v>30</v>
      </c>
      <c r="N1506" s="20">
        <v>10</v>
      </c>
      <c r="AE1506">
        <f t="shared" si="23"/>
        <v>2002</v>
      </c>
    </row>
    <row r="1507" spans="1:31" x14ac:dyDescent="0.25">
      <c r="A1507" s="7">
        <v>1504</v>
      </c>
      <c r="B1507" s="8">
        <v>37272</v>
      </c>
      <c r="C1507" t="s">
        <v>3</v>
      </c>
      <c r="D1507" t="s">
        <v>344</v>
      </c>
      <c r="E1507" t="s">
        <v>9</v>
      </c>
      <c r="F1507" t="s">
        <v>338</v>
      </c>
      <c r="G1507" t="s">
        <v>24</v>
      </c>
      <c r="H1507" s="135" t="s">
        <v>1497</v>
      </c>
      <c r="I1507" t="s">
        <v>1454</v>
      </c>
      <c r="J1507" s="20">
        <v>45</v>
      </c>
      <c r="K1507" s="20" t="s">
        <v>3</v>
      </c>
      <c r="L1507" t="s">
        <v>1464</v>
      </c>
      <c r="M1507" s="20">
        <v>13.6</v>
      </c>
      <c r="N1507" s="20">
        <v>9.9</v>
      </c>
      <c r="AE1507">
        <f t="shared" si="23"/>
        <v>2002</v>
      </c>
    </row>
    <row r="1508" spans="1:31" x14ac:dyDescent="0.25">
      <c r="A1508" s="7">
        <v>1505</v>
      </c>
      <c r="B1508" s="8">
        <v>37272</v>
      </c>
      <c r="C1508" t="s">
        <v>3</v>
      </c>
      <c r="D1508" t="s">
        <v>293</v>
      </c>
      <c r="E1508" t="s">
        <v>9</v>
      </c>
      <c r="F1508" t="s">
        <v>19</v>
      </c>
      <c r="G1508" t="s">
        <v>377</v>
      </c>
      <c r="H1508" s="9" t="s">
        <v>1590</v>
      </c>
      <c r="I1508" t="s">
        <v>1454</v>
      </c>
      <c r="J1508" s="20">
        <v>34</v>
      </c>
      <c r="K1508" s="20" t="s">
        <v>3</v>
      </c>
      <c r="L1508" t="s">
        <v>1463</v>
      </c>
      <c r="M1508" s="20">
        <v>9.84</v>
      </c>
      <c r="N1508" s="20">
        <v>8.16</v>
      </c>
      <c r="AE1508">
        <f t="shared" si="23"/>
        <v>2002</v>
      </c>
    </row>
    <row r="1509" spans="1:31" x14ac:dyDescent="0.25">
      <c r="A1509" s="7">
        <v>1506</v>
      </c>
      <c r="B1509" s="8">
        <v>37272</v>
      </c>
      <c r="C1509" t="s">
        <v>3</v>
      </c>
      <c r="D1509" t="s">
        <v>244</v>
      </c>
      <c r="E1509" t="s">
        <v>9</v>
      </c>
      <c r="F1509" t="s">
        <v>55</v>
      </c>
      <c r="G1509" t="s">
        <v>377</v>
      </c>
      <c r="H1509" s="9" t="s">
        <v>1590</v>
      </c>
      <c r="I1509" t="s">
        <v>1454</v>
      </c>
      <c r="J1509" s="20">
        <v>53</v>
      </c>
      <c r="K1509" s="20" t="s">
        <v>9</v>
      </c>
      <c r="L1509" t="s">
        <v>1463</v>
      </c>
      <c r="M1509" s="20">
        <v>12.72</v>
      </c>
      <c r="N1509" s="20">
        <v>14.78</v>
      </c>
      <c r="AE1509">
        <f t="shared" si="23"/>
        <v>2002</v>
      </c>
    </row>
    <row r="1510" spans="1:31" x14ac:dyDescent="0.25">
      <c r="A1510" s="7">
        <v>1507</v>
      </c>
      <c r="B1510" s="8">
        <v>37272</v>
      </c>
      <c r="C1510" t="s">
        <v>3</v>
      </c>
      <c r="D1510" t="s">
        <v>54</v>
      </c>
      <c r="E1510" t="s">
        <v>9</v>
      </c>
      <c r="F1510" t="s">
        <v>347</v>
      </c>
      <c r="G1510" t="s">
        <v>377</v>
      </c>
      <c r="H1510" s="9" t="s">
        <v>1586</v>
      </c>
      <c r="I1510" t="s">
        <v>1455</v>
      </c>
      <c r="J1510" s="20">
        <v>27</v>
      </c>
      <c r="K1510" s="20" t="s">
        <v>3</v>
      </c>
      <c r="L1510" t="s">
        <v>1464</v>
      </c>
      <c r="M1510" s="20">
        <v>4.28</v>
      </c>
      <c r="N1510" s="20">
        <v>2.9699999999999998</v>
      </c>
      <c r="AE1510">
        <f t="shared" si="23"/>
        <v>2002</v>
      </c>
    </row>
    <row r="1511" spans="1:31" x14ac:dyDescent="0.25">
      <c r="A1511" s="7">
        <v>1508</v>
      </c>
      <c r="B1511" s="8">
        <v>37272</v>
      </c>
      <c r="C1511" t="s">
        <v>3</v>
      </c>
      <c r="D1511" t="s">
        <v>54</v>
      </c>
      <c r="E1511" t="s">
        <v>9</v>
      </c>
      <c r="F1511" t="s">
        <v>23</v>
      </c>
      <c r="G1511" t="s">
        <v>377</v>
      </c>
      <c r="H1511" s="9" t="s">
        <v>1586</v>
      </c>
      <c r="I1511" t="s">
        <v>1455</v>
      </c>
      <c r="J1511" s="20">
        <v>21</v>
      </c>
      <c r="K1511" s="20" t="s">
        <v>1465</v>
      </c>
      <c r="L1511" t="s">
        <v>1466</v>
      </c>
      <c r="M1511" s="20">
        <v>2.625</v>
      </c>
      <c r="N1511" s="20">
        <v>2.625</v>
      </c>
      <c r="AE1511">
        <f t="shared" si="23"/>
        <v>2002</v>
      </c>
    </row>
    <row r="1512" spans="1:31" x14ac:dyDescent="0.25">
      <c r="A1512" s="7">
        <v>1509</v>
      </c>
      <c r="B1512" s="8">
        <v>37274</v>
      </c>
      <c r="C1512" t="s">
        <v>3</v>
      </c>
      <c r="D1512" t="s">
        <v>389</v>
      </c>
      <c r="E1512" t="s">
        <v>9</v>
      </c>
      <c r="F1512" t="s">
        <v>206</v>
      </c>
      <c r="G1512" t="s">
        <v>14</v>
      </c>
      <c r="H1512" s="135" t="s">
        <v>1530</v>
      </c>
      <c r="I1512" t="s">
        <v>1455</v>
      </c>
      <c r="J1512" s="20">
        <v>7</v>
      </c>
      <c r="K1512" s="20" t="s">
        <v>3</v>
      </c>
      <c r="L1512" t="s">
        <v>1464</v>
      </c>
      <c r="M1512" s="20">
        <v>1.48</v>
      </c>
      <c r="N1512" s="20">
        <v>0.77</v>
      </c>
      <c r="AE1512">
        <f t="shared" si="23"/>
        <v>2002</v>
      </c>
    </row>
    <row r="1513" spans="1:31" x14ac:dyDescent="0.25">
      <c r="A1513" s="7">
        <v>1510</v>
      </c>
      <c r="B1513" s="8">
        <v>37274</v>
      </c>
      <c r="C1513" t="s">
        <v>3</v>
      </c>
      <c r="D1513" t="s">
        <v>350</v>
      </c>
      <c r="E1513" t="s">
        <v>9</v>
      </c>
      <c r="F1513" t="s">
        <v>83</v>
      </c>
      <c r="G1513" t="s">
        <v>17</v>
      </c>
      <c r="H1513" s="135" t="s">
        <v>1502</v>
      </c>
      <c r="I1513" t="s">
        <v>1454</v>
      </c>
      <c r="J1513" s="20">
        <v>78</v>
      </c>
      <c r="K1513" s="20" t="s">
        <v>3</v>
      </c>
      <c r="L1513" t="s">
        <v>1464</v>
      </c>
      <c r="M1513" s="20">
        <v>22.84</v>
      </c>
      <c r="N1513" s="20">
        <v>17.16</v>
      </c>
      <c r="AE1513">
        <f t="shared" si="23"/>
        <v>2002</v>
      </c>
    </row>
    <row r="1514" spans="1:31" x14ac:dyDescent="0.25">
      <c r="A1514" s="7">
        <v>1511</v>
      </c>
      <c r="B1514" s="8">
        <v>37274</v>
      </c>
      <c r="C1514" t="s">
        <v>3</v>
      </c>
      <c r="D1514" t="s">
        <v>393</v>
      </c>
      <c r="E1514" t="s">
        <v>9</v>
      </c>
      <c r="F1514" t="s">
        <v>329</v>
      </c>
      <c r="G1514" t="s">
        <v>17</v>
      </c>
      <c r="H1514" s="135" t="s">
        <v>1502</v>
      </c>
      <c r="I1514" t="s">
        <v>1454</v>
      </c>
      <c r="J1514" s="20">
        <v>10</v>
      </c>
      <c r="K1514" s="20" t="s">
        <v>9</v>
      </c>
      <c r="L1514" t="s">
        <v>1464</v>
      </c>
      <c r="M1514" s="20">
        <v>2.2000000000000002</v>
      </c>
      <c r="N1514" s="20">
        <v>3.8</v>
      </c>
      <c r="AE1514">
        <f t="shared" si="23"/>
        <v>2002</v>
      </c>
    </row>
    <row r="1515" spans="1:31" x14ac:dyDescent="0.25">
      <c r="A1515" s="7">
        <v>1512</v>
      </c>
      <c r="B1515" s="8">
        <v>37274</v>
      </c>
      <c r="C1515" t="s">
        <v>3</v>
      </c>
      <c r="D1515" t="s">
        <v>384</v>
      </c>
      <c r="E1515" t="s">
        <v>9</v>
      </c>
      <c r="F1515" t="s">
        <v>83</v>
      </c>
      <c r="G1515" t="s">
        <v>24</v>
      </c>
      <c r="H1515" s="135" t="s">
        <v>1497</v>
      </c>
      <c r="I1515" t="s">
        <v>1455</v>
      </c>
      <c r="J1515" s="20">
        <v>17</v>
      </c>
      <c r="K1515" s="20" t="s">
        <v>9</v>
      </c>
      <c r="L1515" t="s">
        <v>1464</v>
      </c>
      <c r="M1515" s="20">
        <v>1.87</v>
      </c>
      <c r="N1515" s="20">
        <v>2.88</v>
      </c>
      <c r="AE1515">
        <f t="shared" si="23"/>
        <v>2002</v>
      </c>
    </row>
    <row r="1516" spans="1:31" x14ac:dyDescent="0.25">
      <c r="A1516" s="7">
        <v>1513</v>
      </c>
      <c r="B1516" s="8">
        <v>37274</v>
      </c>
      <c r="C1516" t="s">
        <v>3</v>
      </c>
      <c r="D1516" t="s">
        <v>31</v>
      </c>
      <c r="E1516" t="s">
        <v>9</v>
      </c>
      <c r="F1516" t="s">
        <v>391</v>
      </c>
      <c r="G1516" t="s">
        <v>24</v>
      </c>
      <c r="H1516" s="135" t="s">
        <v>1493</v>
      </c>
      <c r="I1516" t="s">
        <v>1454</v>
      </c>
      <c r="J1516" s="20">
        <v>38</v>
      </c>
      <c r="K1516" s="20" t="s">
        <v>9</v>
      </c>
      <c r="L1516" t="s">
        <v>1464</v>
      </c>
      <c r="M1516" s="20">
        <v>8.36</v>
      </c>
      <c r="N1516" s="20">
        <v>11.64</v>
      </c>
      <c r="AE1516">
        <f t="shared" si="23"/>
        <v>2002</v>
      </c>
    </row>
    <row r="1517" spans="1:31" x14ac:dyDescent="0.25">
      <c r="A1517" s="7">
        <v>1514</v>
      </c>
      <c r="B1517" s="8">
        <v>37275</v>
      </c>
      <c r="C1517" t="s">
        <v>3</v>
      </c>
      <c r="D1517" t="s">
        <v>186</v>
      </c>
      <c r="E1517" t="s">
        <v>9</v>
      </c>
      <c r="F1517" t="s">
        <v>48</v>
      </c>
      <c r="G1517" t="s">
        <v>14</v>
      </c>
      <c r="H1517" s="135" t="s">
        <v>1491</v>
      </c>
      <c r="I1517" t="s">
        <v>1455</v>
      </c>
      <c r="J1517" s="20">
        <v>15</v>
      </c>
      <c r="K1517" s="20" t="s">
        <v>3</v>
      </c>
      <c r="L1517" t="s">
        <v>1463</v>
      </c>
      <c r="M1517" s="20">
        <v>2.4500000000000002</v>
      </c>
      <c r="N1517" s="20">
        <v>1.8</v>
      </c>
      <c r="AE1517">
        <f t="shared" si="23"/>
        <v>2002</v>
      </c>
    </row>
    <row r="1518" spans="1:31" x14ac:dyDescent="0.25">
      <c r="A1518" s="7">
        <v>1515</v>
      </c>
      <c r="B1518" s="8">
        <v>37275</v>
      </c>
      <c r="C1518" t="s">
        <v>3</v>
      </c>
      <c r="D1518" t="s">
        <v>157</v>
      </c>
      <c r="E1518" t="s">
        <v>9</v>
      </c>
      <c r="F1518" t="s">
        <v>55</v>
      </c>
      <c r="G1518" t="s">
        <v>377</v>
      </c>
      <c r="H1518" s="135" t="s">
        <v>1598</v>
      </c>
      <c r="I1518" t="s">
        <v>1454</v>
      </c>
      <c r="J1518" s="20">
        <v>36</v>
      </c>
      <c r="K1518" s="20" t="s">
        <v>3</v>
      </c>
      <c r="L1518" t="s">
        <v>1464</v>
      </c>
      <c r="M1518" s="20">
        <v>11.08</v>
      </c>
      <c r="N1518" s="20">
        <v>7.92</v>
      </c>
      <c r="AE1518">
        <f t="shared" si="23"/>
        <v>2002</v>
      </c>
    </row>
    <row r="1519" spans="1:31" x14ac:dyDescent="0.25">
      <c r="A1519" s="7">
        <v>1516</v>
      </c>
      <c r="B1519" s="8">
        <v>37275</v>
      </c>
      <c r="C1519" t="s">
        <v>3</v>
      </c>
      <c r="D1519" t="s">
        <v>72</v>
      </c>
      <c r="E1519" t="s">
        <v>9</v>
      </c>
      <c r="F1519" t="s">
        <v>258</v>
      </c>
      <c r="G1519" t="s">
        <v>377</v>
      </c>
      <c r="H1519" s="9" t="s">
        <v>1587</v>
      </c>
      <c r="I1519" t="s">
        <v>1454</v>
      </c>
      <c r="J1519" s="20">
        <v>20</v>
      </c>
      <c r="K1519" s="20" t="s">
        <v>3</v>
      </c>
      <c r="L1519" t="s">
        <v>1463</v>
      </c>
      <c r="M1519" s="20">
        <v>6.2</v>
      </c>
      <c r="N1519" s="20">
        <v>4.8</v>
      </c>
      <c r="AE1519">
        <f t="shared" si="23"/>
        <v>2002</v>
      </c>
    </row>
    <row r="1520" spans="1:31" x14ac:dyDescent="0.25">
      <c r="A1520" s="7">
        <v>1517</v>
      </c>
      <c r="B1520" s="8">
        <v>37275</v>
      </c>
      <c r="C1520" t="s">
        <v>3</v>
      </c>
      <c r="D1520" t="s">
        <v>359</v>
      </c>
      <c r="E1520" t="s">
        <v>9</v>
      </c>
      <c r="F1520" t="s">
        <v>258</v>
      </c>
      <c r="G1520" t="s">
        <v>377</v>
      </c>
      <c r="H1520" s="9" t="s">
        <v>1587</v>
      </c>
      <c r="I1520" t="s">
        <v>1454</v>
      </c>
      <c r="J1520" s="20">
        <v>20</v>
      </c>
      <c r="K1520" s="20" t="s">
        <v>3</v>
      </c>
      <c r="L1520" t="s">
        <v>1464</v>
      </c>
      <c r="M1520" s="20">
        <v>6.6</v>
      </c>
      <c r="N1520" s="20">
        <v>4.4000000000000004</v>
      </c>
      <c r="AE1520">
        <f t="shared" si="23"/>
        <v>2002</v>
      </c>
    </row>
    <row r="1521" spans="1:31" x14ac:dyDescent="0.25">
      <c r="A1521" s="7">
        <v>1518</v>
      </c>
      <c r="B1521" s="8">
        <v>37275</v>
      </c>
      <c r="C1521" t="s">
        <v>3</v>
      </c>
      <c r="D1521" t="s">
        <v>237</v>
      </c>
      <c r="E1521" t="s">
        <v>9</v>
      </c>
      <c r="F1521" t="s">
        <v>186</v>
      </c>
      <c r="G1521" t="s">
        <v>377</v>
      </c>
      <c r="H1521" s="9" t="s">
        <v>1591</v>
      </c>
      <c r="I1521" t="s">
        <v>1454</v>
      </c>
      <c r="J1521" s="20">
        <v>10</v>
      </c>
      <c r="K1521" s="20" t="s">
        <v>1465</v>
      </c>
      <c r="L1521" t="s">
        <v>1466</v>
      </c>
      <c r="M1521" s="20">
        <v>2.5</v>
      </c>
      <c r="N1521" s="20">
        <v>2.5</v>
      </c>
      <c r="AE1521">
        <f t="shared" si="23"/>
        <v>2002</v>
      </c>
    </row>
    <row r="1522" spans="1:31" x14ac:dyDescent="0.25">
      <c r="A1522" s="7">
        <v>1519</v>
      </c>
      <c r="B1522" s="8">
        <v>37277</v>
      </c>
      <c r="C1522" t="s">
        <v>3</v>
      </c>
      <c r="D1522" t="s">
        <v>321</v>
      </c>
      <c r="E1522" t="s">
        <v>9</v>
      </c>
      <c r="F1522" s="15" t="s">
        <v>28</v>
      </c>
      <c r="G1522" t="s">
        <v>11</v>
      </c>
      <c r="H1522" s="135" t="s">
        <v>1505</v>
      </c>
      <c r="I1522" t="s">
        <v>1454</v>
      </c>
      <c r="J1522" s="20">
        <v>31</v>
      </c>
      <c r="K1522" s="20" t="s">
        <v>3</v>
      </c>
      <c r="L1522" t="s">
        <v>1464</v>
      </c>
      <c r="M1522" s="20">
        <v>9.68</v>
      </c>
      <c r="N1522" s="20">
        <v>6.82</v>
      </c>
      <c r="AE1522">
        <f t="shared" si="23"/>
        <v>2002</v>
      </c>
    </row>
    <row r="1523" spans="1:31" x14ac:dyDescent="0.25">
      <c r="A1523" s="7">
        <v>1520</v>
      </c>
      <c r="B1523" s="8">
        <v>37277</v>
      </c>
      <c r="C1523" t="s">
        <v>3</v>
      </c>
      <c r="D1523" t="s">
        <v>287</v>
      </c>
      <c r="E1523" t="s">
        <v>9</v>
      </c>
      <c r="F1523" t="s">
        <v>375</v>
      </c>
      <c r="G1523" t="s">
        <v>14</v>
      </c>
      <c r="H1523" s="135" t="s">
        <v>1532</v>
      </c>
      <c r="I1523" t="s">
        <v>1454</v>
      </c>
      <c r="J1523" s="20">
        <v>29</v>
      </c>
      <c r="K1523" s="20" t="s">
        <v>9</v>
      </c>
      <c r="L1523" t="s">
        <v>1464</v>
      </c>
      <c r="M1523" s="20">
        <v>6.38</v>
      </c>
      <c r="N1523" s="20">
        <v>9.1199999999999992</v>
      </c>
      <c r="AE1523">
        <f t="shared" si="23"/>
        <v>2002</v>
      </c>
    </row>
    <row r="1524" spans="1:31" x14ac:dyDescent="0.25">
      <c r="A1524" s="7">
        <v>1521</v>
      </c>
      <c r="B1524" s="8">
        <v>37277</v>
      </c>
      <c r="C1524" t="s">
        <v>3</v>
      </c>
      <c r="D1524" t="s">
        <v>389</v>
      </c>
      <c r="E1524" t="s">
        <v>9</v>
      </c>
      <c r="F1524" t="s">
        <v>78</v>
      </c>
      <c r="G1524" t="s">
        <v>14</v>
      </c>
      <c r="H1524" s="135" t="s">
        <v>1522</v>
      </c>
      <c r="I1524" t="s">
        <v>1454</v>
      </c>
      <c r="J1524" s="20">
        <v>12</v>
      </c>
      <c r="K1524" s="20" t="s">
        <v>3</v>
      </c>
      <c r="L1524" t="s">
        <v>1464</v>
      </c>
      <c r="M1524" s="20">
        <v>4.3599999999999994</v>
      </c>
      <c r="N1524" s="20">
        <v>2.64</v>
      </c>
      <c r="AE1524">
        <f t="shared" si="23"/>
        <v>2002</v>
      </c>
    </row>
    <row r="1525" spans="1:31" x14ac:dyDescent="0.25">
      <c r="A1525" s="7">
        <v>1522</v>
      </c>
      <c r="B1525" s="8">
        <v>37277</v>
      </c>
      <c r="C1525" t="s">
        <v>3</v>
      </c>
      <c r="D1525" t="s">
        <v>47</v>
      </c>
      <c r="E1525" t="s">
        <v>9</v>
      </c>
      <c r="F1525" t="s">
        <v>91</v>
      </c>
      <c r="G1525" t="s">
        <v>14</v>
      </c>
      <c r="H1525" s="135" t="s">
        <v>1503</v>
      </c>
      <c r="I1525" t="s">
        <v>1454</v>
      </c>
      <c r="J1525" s="20">
        <v>6</v>
      </c>
      <c r="K1525" s="20" t="s">
        <v>3</v>
      </c>
      <c r="L1525" t="s">
        <v>1464</v>
      </c>
      <c r="M1525" s="20">
        <v>2.6799999999999997</v>
      </c>
      <c r="N1525" s="20">
        <v>1.32</v>
      </c>
      <c r="AE1525">
        <f t="shared" si="23"/>
        <v>2002</v>
      </c>
    </row>
    <row r="1526" spans="1:31" x14ac:dyDescent="0.25">
      <c r="A1526" s="7">
        <v>1523</v>
      </c>
      <c r="B1526" s="8">
        <v>37277</v>
      </c>
      <c r="C1526" t="s">
        <v>3</v>
      </c>
      <c r="D1526" t="s">
        <v>126</v>
      </c>
      <c r="E1526" t="s">
        <v>9</v>
      </c>
      <c r="F1526" t="s">
        <v>25</v>
      </c>
      <c r="G1526" t="s">
        <v>14</v>
      </c>
      <c r="H1526" s="135" t="s">
        <v>1496</v>
      </c>
      <c r="I1526" t="s">
        <v>1454</v>
      </c>
      <c r="J1526" s="20">
        <v>22</v>
      </c>
      <c r="K1526" s="20" t="s">
        <v>9</v>
      </c>
      <c r="L1526" t="s">
        <v>1464</v>
      </c>
      <c r="M1526" s="20">
        <v>4.84</v>
      </c>
      <c r="N1526" s="20">
        <v>7.16</v>
      </c>
      <c r="AE1526">
        <f t="shared" si="23"/>
        <v>2002</v>
      </c>
    </row>
    <row r="1527" spans="1:31" x14ac:dyDescent="0.25">
      <c r="A1527" s="7">
        <v>1524</v>
      </c>
      <c r="B1527" s="8">
        <v>37277</v>
      </c>
      <c r="C1527" t="s">
        <v>3</v>
      </c>
      <c r="D1527" t="s">
        <v>25</v>
      </c>
      <c r="E1527" t="s">
        <v>9</v>
      </c>
      <c r="F1527" t="s">
        <v>304</v>
      </c>
      <c r="G1527" t="s">
        <v>14</v>
      </c>
      <c r="H1527" s="135" t="s">
        <v>1496</v>
      </c>
      <c r="I1527" t="s">
        <v>1454</v>
      </c>
      <c r="J1527" s="20">
        <v>22</v>
      </c>
      <c r="K1527" s="20" t="s">
        <v>3</v>
      </c>
      <c r="L1527" t="s">
        <v>1463</v>
      </c>
      <c r="M1527" s="20">
        <v>6.72</v>
      </c>
      <c r="N1527" s="20">
        <v>5.28</v>
      </c>
      <c r="AE1527">
        <f t="shared" si="23"/>
        <v>2002</v>
      </c>
    </row>
    <row r="1528" spans="1:31" x14ac:dyDescent="0.25">
      <c r="A1528" s="7">
        <v>1525</v>
      </c>
      <c r="B1528" s="8">
        <v>37277</v>
      </c>
      <c r="C1528" t="s">
        <v>3</v>
      </c>
      <c r="D1528" t="s">
        <v>350</v>
      </c>
      <c r="E1528" t="s">
        <v>9</v>
      </c>
      <c r="F1528" t="s">
        <v>188</v>
      </c>
      <c r="G1528" t="s">
        <v>14</v>
      </c>
      <c r="H1528" s="135" t="s">
        <v>1496</v>
      </c>
      <c r="I1528" t="s">
        <v>1454</v>
      </c>
      <c r="J1528" s="20">
        <v>35</v>
      </c>
      <c r="K1528" s="20" t="s">
        <v>1465</v>
      </c>
      <c r="L1528" t="s">
        <v>1466</v>
      </c>
      <c r="M1528" s="20">
        <v>8.75</v>
      </c>
      <c r="N1528" s="20">
        <v>8.75</v>
      </c>
      <c r="AE1528">
        <f t="shared" si="23"/>
        <v>2002</v>
      </c>
    </row>
    <row r="1529" spans="1:31" x14ac:dyDescent="0.25">
      <c r="A1529" s="7">
        <v>1526</v>
      </c>
      <c r="B1529" s="8">
        <v>37277</v>
      </c>
      <c r="C1529" t="s">
        <v>3</v>
      </c>
      <c r="D1529" t="s">
        <v>298</v>
      </c>
      <c r="E1529" t="s">
        <v>9</v>
      </c>
      <c r="F1529" t="s">
        <v>285</v>
      </c>
      <c r="G1529" t="s">
        <v>14</v>
      </c>
      <c r="H1529" s="135" t="s">
        <v>1496</v>
      </c>
      <c r="I1529" t="s">
        <v>1454</v>
      </c>
      <c r="J1529" s="20">
        <v>35</v>
      </c>
      <c r="K1529" s="20" t="s">
        <v>9</v>
      </c>
      <c r="L1529" t="s">
        <v>1464</v>
      </c>
      <c r="M1529" s="20">
        <v>7.7</v>
      </c>
      <c r="N1529" s="20">
        <v>10.8</v>
      </c>
      <c r="AE1529">
        <f t="shared" si="23"/>
        <v>2002</v>
      </c>
    </row>
    <row r="1530" spans="1:31" x14ac:dyDescent="0.25">
      <c r="A1530" s="7">
        <v>1527</v>
      </c>
      <c r="B1530" s="8">
        <v>37277</v>
      </c>
      <c r="C1530" t="s">
        <v>3</v>
      </c>
      <c r="D1530" t="s">
        <v>373</v>
      </c>
      <c r="E1530" t="s">
        <v>9</v>
      </c>
      <c r="F1530" t="s">
        <v>228</v>
      </c>
      <c r="G1530" t="s">
        <v>14</v>
      </c>
      <c r="H1530" s="135" t="s">
        <v>1496</v>
      </c>
      <c r="I1530" t="s">
        <v>1454</v>
      </c>
      <c r="J1530" s="20">
        <v>35</v>
      </c>
      <c r="K1530" s="20" t="s">
        <v>9</v>
      </c>
      <c r="L1530" t="s">
        <v>1464</v>
      </c>
      <c r="M1530" s="20">
        <v>7.7</v>
      </c>
      <c r="N1530" s="20">
        <v>10.8</v>
      </c>
      <c r="AE1530">
        <f t="shared" si="23"/>
        <v>2002</v>
      </c>
    </row>
    <row r="1531" spans="1:31" x14ac:dyDescent="0.25">
      <c r="A1531" s="7">
        <v>1528</v>
      </c>
      <c r="B1531" s="8">
        <v>37277</v>
      </c>
      <c r="C1531" t="s">
        <v>3</v>
      </c>
      <c r="D1531" t="s">
        <v>289</v>
      </c>
      <c r="E1531" t="s">
        <v>9</v>
      </c>
      <c r="F1531" t="s">
        <v>309</v>
      </c>
      <c r="G1531" t="s">
        <v>14</v>
      </c>
      <c r="H1531" s="135" t="s">
        <v>1496</v>
      </c>
      <c r="I1531" t="s">
        <v>1454</v>
      </c>
      <c r="J1531" s="20">
        <v>35</v>
      </c>
      <c r="K1531" s="20" t="s">
        <v>3</v>
      </c>
      <c r="L1531" t="s">
        <v>1464</v>
      </c>
      <c r="M1531" s="20">
        <v>10.8</v>
      </c>
      <c r="N1531" s="20">
        <v>7.7</v>
      </c>
      <c r="AE1531">
        <f t="shared" si="23"/>
        <v>2002</v>
      </c>
    </row>
    <row r="1532" spans="1:31" x14ac:dyDescent="0.25">
      <c r="A1532" s="7">
        <v>1529</v>
      </c>
      <c r="B1532" s="8">
        <v>37277</v>
      </c>
      <c r="C1532" t="s">
        <v>3</v>
      </c>
      <c r="D1532" t="s">
        <v>304</v>
      </c>
      <c r="E1532" t="s">
        <v>9</v>
      </c>
      <c r="F1532" t="s">
        <v>406</v>
      </c>
      <c r="G1532" t="s">
        <v>14</v>
      </c>
      <c r="H1532" s="135" t="s">
        <v>1496</v>
      </c>
      <c r="I1532" t="s">
        <v>1454</v>
      </c>
      <c r="J1532" s="20">
        <v>6</v>
      </c>
      <c r="K1532" s="20" t="s">
        <v>1465</v>
      </c>
      <c r="L1532" t="s">
        <v>1466</v>
      </c>
      <c r="M1532" s="20">
        <v>1.5</v>
      </c>
      <c r="N1532" s="20">
        <v>1.5</v>
      </c>
      <c r="AE1532">
        <f t="shared" si="23"/>
        <v>2002</v>
      </c>
    </row>
    <row r="1533" spans="1:31" x14ac:dyDescent="0.25">
      <c r="A1533" s="7">
        <v>1530</v>
      </c>
      <c r="B1533" s="8">
        <v>37277</v>
      </c>
      <c r="C1533" t="s">
        <v>3</v>
      </c>
      <c r="D1533" t="s">
        <v>304</v>
      </c>
      <c r="E1533" t="s">
        <v>9</v>
      </c>
      <c r="F1533" t="s">
        <v>407</v>
      </c>
      <c r="G1533" t="s">
        <v>14</v>
      </c>
      <c r="H1533" s="135" t="s">
        <v>1496</v>
      </c>
      <c r="I1533" t="s">
        <v>1458</v>
      </c>
      <c r="J1533" s="20">
        <v>21</v>
      </c>
      <c r="K1533" s="20" t="s">
        <v>9</v>
      </c>
      <c r="L1533" t="s">
        <v>1464</v>
      </c>
      <c r="M1533" s="20">
        <v>10</v>
      </c>
      <c r="N1533" s="20">
        <v>30</v>
      </c>
      <c r="AE1533">
        <f t="shared" si="23"/>
        <v>2002</v>
      </c>
    </row>
    <row r="1534" spans="1:31" x14ac:dyDescent="0.25">
      <c r="A1534" s="7">
        <v>1531</v>
      </c>
      <c r="B1534" s="8">
        <v>37277</v>
      </c>
      <c r="C1534" t="s">
        <v>3</v>
      </c>
      <c r="D1534" t="s">
        <v>237</v>
      </c>
      <c r="E1534" t="s">
        <v>9</v>
      </c>
      <c r="F1534" t="s">
        <v>186</v>
      </c>
      <c r="G1534" t="s">
        <v>377</v>
      </c>
      <c r="H1534" s="9" t="s">
        <v>1590</v>
      </c>
      <c r="I1534" t="s">
        <v>1454</v>
      </c>
      <c r="J1534" s="20">
        <v>59</v>
      </c>
      <c r="K1534" s="20" t="s">
        <v>1465</v>
      </c>
      <c r="L1534" t="s">
        <v>1466</v>
      </c>
      <c r="M1534" s="20">
        <v>14.75</v>
      </c>
      <c r="N1534" s="20">
        <v>14.75</v>
      </c>
      <c r="AE1534">
        <f t="shared" si="23"/>
        <v>2002</v>
      </c>
    </row>
    <row r="1535" spans="1:31" x14ac:dyDescent="0.25">
      <c r="A1535" s="7">
        <v>1532</v>
      </c>
      <c r="B1535" s="8">
        <v>37277</v>
      </c>
      <c r="C1535" t="s">
        <v>3</v>
      </c>
      <c r="D1535" t="s">
        <v>350</v>
      </c>
      <c r="E1535" t="s">
        <v>9</v>
      </c>
      <c r="F1535" t="s">
        <v>94</v>
      </c>
      <c r="G1535" t="s">
        <v>377</v>
      </c>
      <c r="H1535" s="9" t="s">
        <v>1604</v>
      </c>
      <c r="I1535" t="s">
        <v>1455</v>
      </c>
      <c r="J1535" s="20">
        <v>15</v>
      </c>
      <c r="K1535" s="20" t="s">
        <v>9</v>
      </c>
      <c r="L1535" t="s">
        <v>1463</v>
      </c>
      <c r="M1535" s="20">
        <v>1.8</v>
      </c>
      <c r="N1535" s="20">
        <v>2.4500000000000002</v>
      </c>
      <c r="AE1535">
        <f t="shared" si="23"/>
        <v>2002</v>
      </c>
    </row>
    <row r="1536" spans="1:31" x14ac:dyDescent="0.25">
      <c r="A1536" s="7">
        <v>1533</v>
      </c>
      <c r="B1536" s="8">
        <v>37280</v>
      </c>
      <c r="C1536" t="s">
        <v>3</v>
      </c>
      <c r="D1536" t="s">
        <v>70</v>
      </c>
      <c r="E1536" t="s">
        <v>9</v>
      </c>
      <c r="F1536" t="s">
        <v>395</v>
      </c>
      <c r="G1536" t="s">
        <v>17</v>
      </c>
      <c r="H1536" s="135" t="s">
        <v>1504</v>
      </c>
      <c r="I1536" t="s">
        <v>1455</v>
      </c>
      <c r="J1536" s="20">
        <v>21</v>
      </c>
      <c r="K1536" s="20" t="s">
        <v>1465</v>
      </c>
      <c r="L1536" t="s">
        <v>1466</v>
      </c>
      <c r="M1536" s="20">
        <v>2.625</v>
      </c>
      <c r="N1536" s="20">
        <v>2.625</v>
      </c>
      <c r="AE1536">
        <f t="shared" si="23"/>
        <v>2002</v>
      </c>
    </row>
    <row r="1537" spans="1:31" x14ac:dyDescent="0.25">
      <c r="A1537" s="7">
        <v>1534</v>
      </c>
      <c r="B1537" s="8">
        <v>37280</v>
      </c>
      <c r="C1537" t="s">
        <v>3</v>
      </c>
      <c r="D1537" t="s">
        <v>70</v>
      </c>
      <c r="E1537" t="s">
        <v>9</v>
      </c>
      <c r="F1537" t="s">
        <v>375</v>
      </c>
      <c r="G1537" t="s">
        <v>17</v>
      </c>
      <c r="H1537" s="135" t="s">
        <v>1504</v>
      </c>
      <c r="I1537" t="s">
        <v>1455</v>
      </c>
      <c r="J1537" s="20">
        <v>21</v>
      </c>
      <c r="K1537" s="20" t="s">
        <v>1465</v>
      </c>
      <c r="L1537" t="s">
        <v>1466</v>
      </c>
      <c r="M1537" s="20">
        <v>2.625</v>
      </c>
      <c r="N1537" s="20">
        <v>2.625</v>
      </c>
      <c r="AE1537">
        <f t="shared" si="23"/>
        <v>2002</v>
      </c>
    </row>
    <row r="1538" spans="1:31" x14ac:dyDescent="0.25">
      <c r="A1538" s="7">
        <v>1535</v>
      </c>
      <c r="B1538" s="8">
        <v>37280</v>
      </c>
      <c r="C1538" t="s">
        <v>3</v>
      </c>
      <c r="D1538" t="s">
        <v>380</v>
      </c>
      <c r="E1538" t="s">
        <v>9</v>
      </c>
      <c r="F1538" t="s">
        <v>230</v>
      </c>
      <c r="G1538" t="s">
        <v>14</v>
      </c>
      <c r="H1538" s="135" t="s">
        <v>1530</v>
      </c>
      <c r="I1538" t="s">
        <v>1454</v>
      </c>
      <c r="J1538" s="20">
        <v>7</v>
      </c>
      <c r="K1538" s="20" t="s">
        <v>3</v>
      </c>
      <c r="L1538" t="s">
        <v>1464</v>
      </c>
      <c r="M1538" s="20">
        <v>2.96</v>
      </c>
      <c r="N1538" s="20">
        <v>1.54</v>
      </c>
      <c r="AE1538">
        <f t="shared" si="23"/>
        <v>2002</v>
      </c>
    </row>
    <row r="1539" spans="1:31" x14ac:dyDescent="0.25">
      <c r="A1539" s="7">
        <v>1536</v>
      </c>
      <c r="B1539" s="8">
        <v>37280</v>
      </c>
      <c r="C1539" t="s">
        <v>3</v>
      </c>
      <c r="D1539" t="s">
        <v>302</v>
      </c>
      <c r="E1539" t="s">
        <v>9</v>
      </c>
      <c r="F1539" t="s">
        <v>338</v>
      </c>
      <c r="G1539" t="s">
        <v>17</v>
      </c>
      <c r="H1539" s="135" t="s">
        <v>1502</v>
      </c>
      <c r="I1539" t="s">
        <v>1454</v>
      </c>
      <c r="J1539" s="20">
        <v>24</v>
      </c>
      <c r="K1539" s="20" t="s">
        <v>3</v>
      </c>
      <c r="L1539" t="s">
        <v>1464</v>
      </c>
      <c r="M1539" s="20">
        <v>7.72</v>
      </c>
      <c r="N1539" s="20">
        <v>5.28</v>
      </c>
      <c r="AE1539">
        <f t="shared" si="23"/>
        <v>2002</v>
      </c>
    </row>
    <row r="1540" spans="1:31" x14ac:dyDescent="0.25">
      <c r="A1540" s="7">
        <v>1537</v>
      </c>
      <c r="B1540" s="8">
        <v>37280</v>
      </c>
      <c r="C1540" t="s">
        <v>3</v>
      </c>
      <c r="D1540" t="s">
        <v>400</v>
      </c>
      <c r="E1540" t="s">
        <v>9</v>
      </c>
      <c r="F1540" t="s">
        <v>108</v>
      </c>
      <c r="G1540" t="s">
        <v>65</v>
      </c>
      <c r="H1540" s="135" t="s">
        <v>1519</v>
      </c>
      <c r="I1540" t="s">
        <v>1454</v>
      </c>
      <c r="J1540" s="20">
        <v>30</v>
      </c>
      <c r="K1540" s="20" t="s">
        <v>9</v>
      </c>
      <c r="L1540" t="s">
        <v>1464</v>
      </c>
      <c r="M1540" s="20">
        <v>6.6</v>
      </c>
      <c r="N1540" s="20">
        <v>9.4</v>
      </c>
      <c r="AE1540">
        <f t="shared" ref="AE1540:AE1603" si="24">YEAR(B1540)</f>
        <v>2002</v>
      </c>
    </row>
    <row r="1541" spans="1:31" x14ac:dyDescent="0.25">
      <c r="A1541" s="7">
        <v>1538</v>
      </c>
      <c r="B1541" s="8">
        <v>37280</v>
      </c>
      <c r="C1541" t="s">
        <v>3</v>
      </c>
      <c r="D1541" t="s">
        <v>78</v>
      </c>
      <c r="E1541" t="s">
        <v>9</v>
      </c>
      <c r="F1541" t="s">
        <v>270</v>
      </c>
      <c r="G1541" t="s">
        <v>11</v>
      </c>
      <c r="H1541" s="135" t="s">
        <v>1496</v>
      </c>
      <c r="I1541" t="s">
        <v>1455</v>
      </c>
      <c r="J1541" s="20">
        <v>80</v>
      </c>
      <c r="K1541" s="20" t="s">
        <v>1465</v>
      </c>
      <c r="L1541" t="s">
        <v>1466</v>
      </c>
      <c r="M1541" s="20">
        <v>10</v>
      </c>
      <c r="N1541" s="20">
        <v>10</v>
      </c>
      <c r="AE1541">
        <f t="shared" si="24"/>
        <v>2002</v>
      </c>
    </row>
    <row r="1542" spans="1:31" x14ac:dyDescent="0.25">
      <c r="A1542" s="7">
        <v>1539</v>
      </c>
      <c r="B1542" s="8">
        <v>37280</v>
      </c>
      <c r="C1542" t="s">
        <v>3</v>
      </c>
      <c r="D1542" t="s">
        <v>58</v>
      </c>
      <c r="E1542" t="s">
        <v>9</v>
      </c>
      <c r="F1542" t="s">
        <v>165</v>
      </c>
      <c r="G1542" t="s">
        <v>14</v>
      </c>
      <c r="H1542" s="135" t="s">
        <v>1496</v>
      </c>
      <c r="I1542" t="s">
        <v>1454</v>
      </c>
      <c r="J1542" s="20">
        <v>22</v>
      </c>
      <c r="K1542" s="20" t="s">
        <v>9</v>
      </c>
      <c r="L1542" t="s">
        <v>1464</v>
      </c>
      <c r="M1542" s="20">
        <v>4.84</v>
      </c>
      <c r="N1542" s="20">
        <v>7.16</v>
      </c>
      <c r="AE1542">
        <f t="shared" si="24"/>
        <v>2002</v>
      </c>
    </row>
    <row r="1543" spans="1:31" x14ac:dyDescent="0.25">
      <c r="A1543" s="7">
        <v>1540</v>
      </c>
      <c r="B1543" s="8">
        <v>37280</v>
      </c>
      <c r="C1543" t="s">
        <v>3</v>
      </c>
      <c r="D1543" t="s">
        <v>287</v>
      </c>
      <c r="E1543" t="s">
        <v>9</v>
      </c>
      <c r="F1543" t="s">
        <v>407</v>
      </c>
      <c r="G1543" t="s">
        <v>17</v>
      </c>
      <c r="H1543" s="135" t="s">
        <v>1496</v>
      </c>
      <c r="I1543" t="s">
        <v>1454</v>
      </c>
      <c r="J1543" s="20">
        <v>21</v>
      </c>
      <c r="K1543" s="20" t="s">
        <v>9</v>
      </c>
      <c r="L1543" t="s">
        <v>1464</v>
      </c>
      <c r="M1543" s="20">
        <v>4.62</v>
      </c>
      <c r="N1543" s="20">
        <v>6.88</v>
      </c>
      <c r="AE1543">
        <f t="shared" si="24"/>
        <v>2002</v>
      </c>
    </row>
    <row r="1544" spans="1:31" x14ac:dyDescent="0.25">
      <c r="A1544" s="7">
        <v>1541</v>
      </c>
      <c r="B1544" s="8">
        <v>37280</v>
      </c>
      <c r="C1544" t="s">
        <v>3</v>
      </c>
      <c r="D1544" t="s">
        <v>178</v>
      </c>
      <c r="E1544" t="s">
        <v>9</v>
      </c>
      <c r="F1544" t="s">
        <v>26</v>
      </c>
      <c r="G1544" t="s">
        <v>14</v>
      </c>
      <c r="H1544" s="135" t="s">
        <v>1496</v>
      </c>
      <c r="I1544" t="s">
        <v>1454</v>
      </c>
      <c r="J1544" s="20">
        <v>35</v>
      </c>
      <c r="K1544" s="20" t="s">
        <v>9</v>
      </c>
      <c r="L1544" t="s">
        <v>1463</v>
      </c>
      <c r="M1544" s="20">
        <v>8.4</v>
      </c>
      <c r="N1544" s="20">
        <v>10.1</v>
      </c>
      <c r="AE1544">
        <f t="shared" si="24"/>
        <v>2002</v>
      </c>
    </row>
    <row r="1545" spans="1:31" x14ac:dyDescent="0.25">
      <c r="A1545" s="7">
        <v>1542</v>
      </c>
      <c r="B1545" s="8">
        <v>37280</v>
      </c>
      <c r="C1545" t="s">
        <v>3</v>
      </c>
      <c r="D1545" t="s">
        <v>362</v>
      </c>
      <c r="E1545" t="s">
        <v>9</v>
      </c>
      <c r="F1545" t="s">
        <v>407</v>
      </c>
      <c r="G1545" t="s">
        <v>17</v>
      </c>
      <c r="H1545" s="135" t="s">
        <v>1496</v>
      </c>
      <c r="I1545" t="s">
        <v>1454</v>
      </c>
      <c r="J1545" s="20">
        <v>12</v>
      </c>
      <c r="K1545" s="20" t="s">
        <v>9</v>
      </c>
      <c r="L1545" t="s">
        <v>1464</v>
      </c>
      <c r="M1545" s="20">
        <v>2.64</v>
      </c>
      <c r="N1545" s="20">
        <v>4.3599999999999994</v>
      </c>
      <c r="AE1545">
        <f t="shared" si="24"/>
        <v>2002</v>
      </c>
    </row>
    <row r="1546" spans="1:31" x14ac:dyDescent="0.25">
      <c r="A1546" s="7">
        <v>1543</v>
      </c>
      <c r="B1546" s="8">
        <v>37280</v>
      </c>
      <c r="C1546" t="s">
        <v>3</v>
      </c>
      <c r="D1546" t="s">
        <v>256</v>
      </c>
      <c r="E1546" t="s">
        <v>9</v>
      </c>
      <c r="F1546" t="s">
        <v>275</v>
      </c>
      <c r="G1546" t="s">
        <v>14</v>
      </c>
      <c r="H1546" s="135" t="s">
        <v>1496</v>
      </c>
      <c r="I1546" t="s">
        <v>1454</v>
      </c>
      <c r="J1546" s="20">
        <v>35</v>
      </c>
      <c r="K1546" s="20" t="s">
        <v>1465</v>
      </c>
      <c r="L1546" t="s">
        <v>1466</v>
      </c>
      <c r="M1546" s="20">
        <v>8.75</v>
      </c>
      <c r="N1546" s="20">
        <v>8.75</v>
      </c>
      <c r="AE1546">
        <f t="shared" si="24"/>
        <v>2002</v>
      </c>
    </row>
    <row r="1547" spans="1:31" x14ac:dyDescent="0.25">
      <c r="A1547" s="7">
        <v>1544</v>
      </c>
      <c r="B1547" s="8">
        <v>37280</v>
      </c>
      <c r="C1547" t="s">
        <v>3</v>
      </c>
      <c r="D1547" t="s">
        <v>352</v>
      </c>
      <c r="E1547" t="s">
        <v>9</v>
      </c>
      <c r="F1547" t="s">
        <v>148</v>
      </c>
      <c r="G1547" t="s">
        <v>65</v>
      </c>
      <c r="H1547" s="135" t="s">
        <v>1496</v>
      </c>
      <c r="I1547" t="s">
        <v>1454</v>
      </c>
      <c r="J1547" s="20">
        <v>25</v>
      </c>
      <c r="K1547" s="20" t="s">
        <v>3</v>
      </c>
      <c r="L1547" t="s">
        <v>1464</v>
      </c>
      <c r="M1547" s="20">
        <v>8</v>
      </c>
      <c r="N1547" s="20">
        <v>5.5</v>
      </c>
      <c r="AE1547">
        <f t="shared" si="24"/>
        <v>2002</v>
      </c>
    </row>
    <row r="1548" spans="1:31" x14ac:dyDescent="0.25">
      <c r="A1548" s="7">
        <v>1545</v>
      </c>
      <c r="B1548" s="8">
        <v>37280</v>
      </c>
      <c r="C1548" t="s">
        <v>3</v>
      </c>
      <c r="D1548" t="s">
        <v>380</v>
      </c>
      <c r="E1548" t="s">
        <v>9</v>
      </c>
      <c r="F1548" t="s">
        <v>120</v>
      </c>
      <c r="G1548" t="s">
        <v>377</v>
      </c>
      <c r="H1548" s="9" t="s">
        <v>1590</v>
      </c>
      <c r="I1548" t="s">
        <v>1455</v>
      </c>
      <c r="J1548" s="20">
        <v>22</v>
      </c>
      <c r="K1548" s="20" t="s">
        <v>3</v>
      </c>
      <c r="L1548" t="s">
        <v>1464</v>
      </c>
      <c r="M1548" s="20">
        <v>3.58</v>
      </c>
      <c r="N1548" s="20">
        <v>2.42</v>
      </c>
      <c r="AE1548">
        <f t="shared" si="24"/>
        <v>2002</v>
      </c>
    </row>
    <row r="1549" spans="1:31" x14ac:dyDescent="0.25">
      <c r="A1549" s="7">
        <v>1546</v>
      </c>
      <c r="B1549" s="8">
        <v>37280</v>
      </c>
      <c r="C1549" t="s">
        <v>3</v>
      </c>
      <c r="D1549" t="s">
        <v>12</v>
      </c>
      <c r="E1549" t="s">
        <v>9</v>
      </c>
      <c r="F1549" t="s">
        <v>55</v>
      </c>
      <c r="G1549" t="s">
        <v>377</v>
      </c>
      <c r="H1549" s="9" t="s">
        <v>1591</v>
      </c>
      <c r="I1549" t="s">
        <v>1454</v>
      </c>
      <c r="J1549" s="20">
        <v>15</v>
      </c>
      <c r="K1549" s="20" t="s">
        <v>9</v>
      </c>
      <c r="L1549" t="s">
        <v>1464</v>
      </c>
      <c r="M1549" s="20">
        <v>3.3</v>
      </c>
      <c r="N1549" s="20">
        <v>5.2</v>
      </c>
      <c r="AE1549">
        <f t="shared" si="24"/>
        <v>2002</v>
      </c>
    </row>
    <row r="1550" spans="1:31" x14ac:dyDescent="0.25">
      <c r="A1550" s="7">
        <v>1547</v>
      </c>
      <c r="B1550" s="8">
        <v>37280</v>
      </c>
      <c r="C1550" t="s">
        <v>3</v>
      </c>
      <c r="D1550" t="s">
        <v>162</v>
      </c>
      <c r="E1550" t="s">
        <v>9</v>
      </c>
      <c r="F1550" t="s">
        <v>125</v>
      </c>
      <c r="G1550" t="s">
        <v>377</v>
      </c>
      <c r="H1550" s="9" t="s">
        <v>1586</v>
      </c>
      <c r="I1550" t="s">
        <v>1455</v>
      </c>
      <c r="J1550" s="20">
        <v>18</v>
      </c>
      <c r="K1550" s="20" t="s">
        <v>3</v>
      </c>
      <c r="L1550" t="s">
        <v>1464</v>
      </c>
      <c r="M1550" s="20">
        <v>3.02</v>
      </c>
      <c r="N1550" s="20">
        <v>1.98</v>
      </c>
      <c r="AE1550">
        <f t="shared" si="24"/>
        <v>2002</v>
      </c>
    </row>
    <row r="1551" spans="1:31" x14ac:dyDescent="0.25">
      <c r="A1551" s="7">
        <v>1548</v>
      </c>
      <c r="B1551" s="8">
        <v>37280</v>
      </c>
      <c r="C1551" t="s">
        <v>3</v>
      </c>
      <c r="D1551" t="s">
        <v>249</v>
      </c>
      <c r="E1551" t="s">
        <v>9</v>
      </c>
      <c r="F1551" t="s">
        <v>358</v>
      </c>
      <c r="G1551" t="s">
        <v>377</v>
      </c>
      <c r="H1551" s="9" t="s">
        <v>1586</v>
      </c>
      <c r="I1551" t="s">
        <v>1454</v>
      </c>
      <c r="J1551" s="20">
        <v>13</v>
      </c>
      <c r="K1551" s="20" t="s">
        <v>3</v>
      </c>
      <c r="L1551" t="s">
        <v>1464</v>
      </c>
      <c r="M1551" s="20">
        <v>4.6400000000000006</v>
      </c>
      <c r="N1551" s="20">
        <v>2.86</v>
      </c>
      <c r="AE1551">
        <f t="shared" si="24"/>
        <v>2002</v>
      </c>
    </row>
    <row r="1552" spans="1:31" x14ac:dyDescent="0.25">
      <c r="A1552" s="7">
        <v>1549</v>
      </c>
      <c r="B1552" s="8">
        <v>37280</v>
      </c>
      <c r="C1552" t="s">
        <v>3</v>
      </c>
      <c r="D1552" t="s">
        <v>386</v>
      </c>
      <c r="E1552" t="s">
        <v>9</v>
      </c>
      <c r="F1552" t="s">
        <v>40</v>
      </c>
      <c r="G1552" t="s">
        <v>377</v>
      </c>
      <c r="H1552" s="9" t="s">
        <v>1606</v>
      </c>
      <c r="I1552" t="s">
        <v>1454</v>
      </c>
      <c r="J1552" s="20">
        <v>37</v>
      </c>
      <c r="K1552" s="20" t="s">
        <v>9</v>
      </c>
      <c r="L1552" t="s">
        <v>1464</v>
      </c>
      <c r="M1552" s="20">
        <v>8.14</v>
      </c>
      <c r="N1552" s="20">
        <v>11.36</v>
      </c>
      <c r="AE1552">
        <f t="shared" si="24"/>
        <v>2002</v>
      </c>
    </row>
    <row r="1553" spans="1:31" x14ac:dyDescent="0.25">
      <c r="A1553" s="7">
        <v>1550</v>
      </c>
      <c r="B1553" s="8">
        <v>37281</v>
      </c>
      <c r="C1553" t="s">
        <v>3</v>
      </c>
      <c r="D1553" t="s">
        <v>302</v>
      </c>
      <c r="E1553" t="s">
        <v>9</v>
      </c>
      <c r="F1553" t="s">
        <v>108</v>
      </c>
      <c r="G1553" t="s">
        <v>14</v>
      </c>
      <c r="H1553" s="135" t="s">
        <v>1496</v>
      </c>
      <c r="I1553" t="s">
        <v>1454</v>
      </c>
      <c r="J1553" s="20">
        <v>35</v>
      </c>
      <c r="K1553" s="20" t="s">
        <v>3</v>
      </c>
      <c r="L1553" t="s">
        <v>1464</v>
      </c>
      <c r="M1553" s="20">
        <v>10.8</v>
      </c>
      <c r="N1553" s="20">
        <v>7.7</v>
      </c>
      <c r="AE1553">
        <f t="shared" si="24"/>
        <v>2002</v>
      </c>
    </row>
    <row r="1554" spans="1:31" x14ac:dyDescent="0.25">
      <c r="A1554" s="7">
        <v>1551</v>
      </c>
      <c r="B1554" s="8">
        <v>37281</v>
      </c>
      <c r="C1554" t="s">
        <v>3</v>
      </c>
      <c r="D1554" t="s">
        <v>178</v>
      </c>
      <c r="E1554" t="s">
        <v>9</v>
      </c>
      <c r="F1554" t="s">
        <v>159</v>
      </c>
      <c r="G1554" t="s">
        <v>377</v>
      </c>
      <c r="H1554" s="9" t="s">
        <v>1586</v>
      </c>
      <c r="I1554" t="s">
        <v>1454</v>
      </c>
      <c r="J1554" s="20">
        <v>26</v>
      </c>
      <c r="K1554" s="20" t="s">
        <v>3</v>
      </c>
      <c r="L1554" t="s">
        <v>1464</v>
      </c>
      <c r="M1554" s="20">
        <v>8.2800000000000011</v>
      </c>
      <c r="N1554" s="20">
        <v>5.72</v>
      </c>
      <c r="AE1554">
        <f t="shared" si="24"/>
        <v>2002</v>
      </c>
    </row>
    <row r="1555" spans="1:31" x14ac:dyDescent="0.25">
      <c r="A1555" s="7">
        <v>1552</v>
      </c>
      <c r="B1555" s="8">
        <v>37284</v>
      </c>
      <c r="C1555" t="s">
        <v>3</v>
      </c>
      <c r="D1555" t="s">
        <v>360</v>
      </c>
      <c r="E1555" t="s">
        <v>9</v>
      </c>
      <c r="F1555" t="s">
        <v>258</v>
      </c>
      <c r="G1555" t="s">
        <v>11</v>
      </c>
      <c r="H1555" s="135" t="s">
        <v>1509</v>
      </c>
      <c r="I1555" t="s">
        <v>1454</v>
      </c>
      <c r="J1555" s="20">
        <v>73</v>
      </c>
      <c r="K1555" s="20" t="s">
        <v>3</v>
      </c>
      <c r="L1555" t="s">
        <v>1464</v>
      </c>
      <c r="M1555" s="20">
        <v>21.44</v>
      </c>
      <c r="N1555" s="20">
        <v>16.059999999999999</v>
      </c>
      <c r="AE1555">
        <f t="shared" si="24"/>
        <v>2002</v>
      </c>
    </row>
    <row r="1556" spans="1:31" x14ac:dyDescent="0.25">
      <c r="A1556" s="7">
        <v>1553</v>
      </c>
      <c r="B1556" s="8">
        <v>37284</v>
      </c>
      <c r="C1556" t="s">
        <v>3</v>
      </c>
      <c r="D1556" t="s">
        <v>386</v>
      </c>
      <c r="E1556" t="s">
        <v>9</v>
      </c>
      <c r="F1556" t="s">
        <v>370</v>
      </c>
      <c r="G1556" t="s">
        <v>14</v>
      </c>
      <c r="H1556" s="135" t="s">
        <v>1567</v>
      </c>
      <c r="I1556" t="s">
        <v>1454</v>
      </c>
      <c r="J1556" s="20">
        <v>21</v>
      </c>
      <c r="K1556" s="20" t="s">
        <v>3</v>
      </c>
      <c r="L1556" t="s">
        <v>1464</v>
      </c>
      <c r="M1556" s="20">
        <v>6.88</v>
      </c>
      <c r="N1556" s="20">
        <v>4.62</v>
      </c>
      <c r="AE1556">
        <f t="shared" si="24"/>
        <v>2002</v>
      </c>
    </row>
    <row r="1557" spans="1:31" x14ac:dyDescent="0.25">
      <c r="A1557" s="7">
        <v>1554</v>
      </c>
      <c r="B1557" s="8">
        <v>37284</v>
      </c>
      <c r="C1557" t="s">
        <v>3</v>
      </c>
      <c r="D1557" t="s">
        <v>102</v>
      </c>
      <c r="E1557" t="s">
        <v>9</v>
      </c>
      <c r="F1557" t="s">
        <v>78</v>
      </c>
      <c r="G1557" t="s">
        <v>14</v>
      </c>
      <c r="H1557" s="135" t="s">
        <v>1503</v>
      </c>
      <c r="I1557" t="s">
        <v>1454</v>
      </c>
      <c r="J1557" s="20">
        <v>6</v>
      </c>
      <c r="K1557" s="20" t="s">
        <v>3</v>
      </c>
      <c r="L1557" t="s">
        <v>1464</v>
      </c>
      <c r="M1557" s="20">
        <v>2.6799999999999997</v>
      </c>
      <c r="N1557" s="20">
        <v>1.32</v>
      </c>
      <c r="AE1557">
        <f t="shared" si="24"/>
        <v>2002</v>
      </c>
    </row>
    <row r="1558" spans="1:31" x14ac:dyDescent="0.25">
      <c r="A1558" s="7">
        <v>1555</v>
      </c>
      <c r="B1558" s="8">
        <v>37284</v>
      </c>
      <c r="C1558" t="s">
        <v>3</v>
      </c>
      <c r="D1558" t="s">
        <v>75</v>
      </c>
      <c r="E1558" t="s">
        <v>9</v>
      </c>
      <c r="F1558" t="s">
        <v>292</v>
      </c>
      <c r="G1558" t="s">
        <v>14</v>
      </c>
      <c r="H1558" s="135" t="s">
        <v>1496</v>
      </c>
      <c r="I1558" t="s">
        <v>1455</v>
      </c>
      <c r="J1558" s="20">
        <v>19</v>
      </c>
      <c r="K1558" s="20" t="s">
        <v>3</v>
      </c>
      <c r="L1558" t="s">
        <v>1464</v>
      </c>
      <c r="M1558" s="20">
        <v>3.16</v>
      </c>
      <c r="N1558" s="20">
        <v>2.09</v>
      </c>
      <c r="AE1558">
        <f t="shared" si="24"/>
        <v>2002</v>
      </c>
    </row>
    <row r="1559" spans="1:31" x14ac:dyDescent="0.25">
      <c r="A1559" s="7">
        <v>1556</v>
      </c>
      <c r="B1559" s="8">
        <v>37284</v>
      </c>
      <c r="C1559" t="s">
        <v>3</v>
      </c>
      <c r="D1559" t="s">
        <v>390</v>
      </c>
      <c r="E1559" t="s">
        <v>9</v>
      </c>
      <c r="F1559" s="15" t="s">
        <v>28</v>
      </c>
      <c r="G1559" t="s">
        <v>14</v>
      </c>
      <c r="H1559" s="135" t="s">
        <v>1496</v>
      </c>
      <c r="I1559" t="s">
        <v>1454</v>
      </c>
      <c r="J1559" s="20">
        <v>35</v>
      </c>
      <c r="K1559" s="20" t="s">
        <v>3</v>
      </c>
      <c r="L1559" t="s">
        <v>1464</v>
      </c>
      <c r="M1559" s="20">
        <v>10.8</v>
      </c>
      <c r="N1559" s="20">
        <v>7.7</v>
      </c>
      <c r="AE1559">
        <f t="shared" si="24"/>
        <v>2002</v>
      </c>
    </row>
    <row r="1560" spans="1:31" x14ac:dyDescent="0.25">
      <c r="A1560" s="7">
        <v>1557</v>
      </c>
      <c r="B1560" s="8">
        <v>37284</v>
      </c>
      <c r="C1560" t="s">
        <v>3</v>
      </c>
      <c r="D1560" t="s">
        <v>202</v>
      </c>
      <c r="E1560" t="s">
        <v>9</v>
      </c>
      <c r="F1560" t="s">
        <v>55</v>
      </c>
      <c r="G1560" t="s">
        <v>14</v>
      </c>
      <c r="H1560" s="135" t="s">
        <v>1496</v>
      </c>
      <c r="I1560" t="s">
        <v>1454</v>
      </c>
      <c r="J1560" s="20">
        <v>35</v>
      </c>
      <c r="K1560" s="20" t="s">
        <v>1465</v>
      </c>
      <c r="L1560" t="s">
        <v>1466</v>
      </c>
      <c r="M1560" s="20">
        <v>8.75</v>
      </c>
      <c r="N1560" s="20">
        <v>8.75</v>
      </c>
      <c r="AE1560">
        <f t="shared" si="24"/>
        <v>2002</v>
      </c>
    </row>
    <row r="1561" spans="1:31" x14ac:dyDescent="0.25">
      <c r="A1561" s="7">
        <v>1558</v>
      </c>
      <c r="B1561" s="8">
        <v>37284</v>
      </c>
      <c r="C1561" t="s">
        <v>3</v>
      </c>
      <c r="D1561" t="s">
        <v>125</v>
      </c>
      <c r="E1561" t="s">
        <v>9</v>
      </c>
      <c r="F1561" t="s">
        <v>148</v>
      </c>
      <c r="G1561" t="s">
        <v>65</v>
      </c>
      <c r="H1561" s="135" t="s">
        <v>1496</v>
      </c>
      <c r="I1561" t="s">
        <v>1454</v>
      </c>
      <c r="J1561" s="20">
        <v>12</v>
      </c>
      <c r="K1561" s="20" t="s">
        <v>3</v>
      </c>
      <c r="L1561" t="s">
        <v>1464</v>
      </c>
      <c r="M1561" s="20">
        <v>4.3599999999999994</v>
      </c>
      <c r="N1561" s="20">
        <v>2.64</v>
      </c>
      <c r="AE1561">
        <f t="shared" si="24"/>
        <v>2002</v>
      </c>
    </row>
    <row r="1562" spans="1:31" x14ac:dyDescent="0.25">
      <c r="A1562" s="7">
        <v>1559</v>
      </c>
      <c r="B1562" s="8">
        <v>37284</v>
      </c>
      <c r="C1562" t="s">
        <v>3</v>
      </c>
      <c r="D1562" t="s">
        <v>392</v>
      </c>
      <c r="E1562" t="s">
        <v>9</v>
      </c>
      <c r="F1562" t="s">
        <v>336</v>
      </c>
      <c r="G1562" t="s">
        <v>24</v>
      </c>
      <c r="H1562" s="135" t="s">
        <v>1497</v>
      </c>
      <c r="I1562" t="s">
        <v>1454</v>
      </c>
      <c r="J1562" s="20">
        <v>38</v>
      </c>
      <c r="K1562" s="20" t="s">
        <v>9</v>
      </c>
      <c r="L1562" t="s">
        <v>1464</v>
      </c>
      <c r="M1562" s="20">
        <v>8.36</v>
      </c>
      <c r="N1562" s="20">
        <v>11.64</v>
      </c>
      <c r="AE1562">
        <f t="shared" si="24"/>
        <v>2002</v>
      </c>
    </row>
    <row r="1563" spans="1:31" x14ac:dyDescent="0.25">
      <c r="A1563" s="7">
        <v>1560</v>
      </c>
      <c r="B1563" s="8">
        <v>37284</v>
      </c>
      <c r="C1563" t="s">
        <v>3</v>
      </c>
      <c r="D1563" t="s">
        <v>392</v>
      </c>
      <c r="E1563" t="s">
        <v>9</v>
      </c>
      <c r="F1563" t="s">
        <v>285</v>
      </c>
      <c r="G1563" t="s">
        <v>24</v>
      </c>
      <c r="H1563" s="135" t="s">
        <v>1495</v>
      </c>
      <c r="I1563" t="s">
        <v>1454</v>
      </c>
      <c r="J1563" s="20">
        <v>24</v>
      </c>
      <c r="K1563" s="20" t="s">
        <v>9</v>
      </c>
      <c r="L1563" t="s">
        <v>1464</v>
      </c>
      <c r="M1563" s="20">
        <v>5.28</v>
      </c>
      <c r="N1563" s="20">
        <v>7.72</v>
      </c>
      <c r="AE1563">
        <f t="shared" si="24"/>
        <v>2002</v>
      </c>
    </row>
    <row r="1564" spans="1:31" x14ac:dyDescent="0.25">
      <c r="A1564" s="7">
        <v>1561</v>
      </c>
      <c r="B1564" s="8">
        <v>37284</v>
      </c>
      <c r="C1564" t="s">
        <v>3</v>
      </c>
      <c r="D1564" t="s">
        <v>51</v>
      </c>
      <c r="E1564" t="s">
        <v>9</v>
      </c>
      <c r="F1564" t="s">
        <v>358</v>
      </c>
      <c r="G1564" t="s">
        <v>377</v>
      </c>
      <c r="H1564" s="135" t="s">
        <v>1496</v>
      </c>
      <c r="I1564" t="s">
        <v>1454</v>
      </c>
      <c r="J1564" s="20">
        <v>67</v>
      </c>
      <c r="K1564" s="20" t="s">
        <v>9</v>
      </c>
      <c r="L1564" t="s">
        <v>1463</v>
      </c>
      <c r="M1564" s="20">
        <v>16.079999999999998</v>
      </c>
      <c r="N1564" s="20">
        <v>18.420000000000002</v>
      </c>
      <c r="AE1564">
        <f t="shared" si="24"/>
        <v>2002</v>
      </c>
    </row>
    <row r="1565" spans="1:31" x14ac:dyDescent="0.25">
      <c r="A1565" s="7">
        <v>1562</v>
      </c>
      <c r="B1565" s="8">
        <v>37284</v>
      </c>
      <c r="C1565" t="s">
        <v>3</v>
      </c>
      <c r="D1565" t="s">
        <v>388</v>
      </c>
      <c r="E1565" t="s">
        <v>9</v>
      </c>
      <c r="F1565" t="s">
        <v>159</v>
      </c>
      <c r="G1565" t="s">
        <v>377</v>
      </c>
      <c r="H1565" s="135" t="s">
        <v>1496</v>
      </c>
      <c r="I1565" t="s">
        <v>1455</v>
      </c>
      <c r="J1565" s="20">
        <v>20</v>
      </c>
      <c r="K1565" s="20" t="s">
        <v>1465</v>
      </c>
      <c r="L1565" t="s">
        <v>1466</v>
      </c>
      <c r="M1565" s="20">
        <v>2.5</v>
      </c>
      <c r="N1565" s="20">
        <v>2.5</v>
      </c>
      <c r="AE1565">
        <f t="shared" si="24"/>
        <v>2002</v>
      </c>
    </row>
    <row r="1566" spans="1:31" x14ac:dyDescent="0.25">
      <c r="A1566" s="7">
        <v>1563</v>
      </c>
      <c r="B1566" s="8">
        <v>37284</v>
      </c>
      <c r="C1566" t="s">
        <v>3</v>
      </c>
      <c r="D1566" t="s">
        <v>273</v>
      </c>
      <c r="E1566" t="s">
        <v>9</v>
      </c>
      <c r="F1566" t="s">
        <v>270</v>
      </c>
      <c r="G1566" t="s">
        <v>24</v>
      </c>
      <c r="H1566" s="136" t="s">
        <v>1496</v>
      </c>
      <c r="I1566" t="s">
        <v>1454</v>
      </c>
      <c r="J1566" s="20">
        <v>12</v>
      </c>
      <c r="K1566" s="20" t="s">
        <v>9</v>
      </c>
      <c r="L1566" t="s">
        <v>1464</v>
      </c>
      <c r="M1566" s="20">
        <v>2.64</v>
      </c>
      <c r="N1566" s="20">
        <v>4.3599999999999994</v>
      </c>
      <c r="AE1566">
        <f t="shared" si="24"/>
        <v>2002</v>
      </c>
    </row>
    <row r="1567" spans="1:31" x14ac:dyDescent="0.25">
      <c r="A1567" s="7">
        <v>1564</v>
      </c>
      <c r="B1567" s="8">
        <v>37284</v>
      </c>
      <c r="C1567" t="s">
        <v>3</v>
      </c>
      <c r="D1567" t="s">
        <v>341</v>
      </c>
      <c r="E1567" t="s">
        <v>9</v>
      </c>
      <c r="F1567" t="s">
        <v>347</v>
      </c>
      <c r="G1567" t="s">
        <v>377</v>
      </c>
      <c r="H1567" s="9" t="s">
        <v>1606</v>
      </c>
      <c r="I1567" t="s">
        <v>1454</v>
      </c>
      <c r="J1567" s="20">
        <v>8</v>
      </c>
      <c r="K1567" s="20" t="s">
        <v>9</v>
      </c>
      <c r="L1567" t="s">
        <v>1464</v>
      </c>
      <c r="M1567" s="20">
        <v>1.76</v>
      </c>
      <c r="N1567" s="20">
        <v>3.24</v>
      </c>
      <c r="AE1567">
        <f t="shared" si="24"/>
        <v>2002</v>
      </c>
    </row>
    <row r="1568" spans="1:31" x14ac:dyDescent="0.25">
      <c r="A1568" s="7">
        <v>1565</v>
      </c>
      <c r="B1568" s="8">
        <v>37285</v>
      </c>
      <c r="C1568" t="s">
        <v>3</v>
      </c>
      <c r="D1568" t="s">
        <v>394</v>
      </c>
      <c r="E1568" t="s">
        <v>9</v>
      </c>
      <c r="F1568" t="s">
        <v>78</v>
      </c>
      <c r="G1568" t="s">
        <v>11</v>
      </c>
      <c r="H1568" s="135" t="s">
        <v>1531</v>
      </c>
      <c r="I1568" t="s">
        <v>1454</v>
      </c>
      <c r="J1568" s="20">
        <v>12</v>
      </c>
      <c r="K1568" s="20" t="s">
        <v>3</v>
      </c>
      <c r="L1568" t="s">
        <v>1463</v>
      </c>
      <c r="M1568" s="20">
        <v>4.12</v>
      </c>
      <c r="N1568" s="20">
        <v>2.88</v>
      </c>
      <c r="AE1568">
        <f t="shared" si="24"/>
        <v>2002</v>
      </c>
    </row>
    <row r="1569" spans="1:31" x14ac:dyDescent="0.25">
      <c r="A1569" s="7">
        <v>1566</v>
      </c>
      <c r="B1569" s="8">
        <v>37285</v>
      </c>
      <c r="C1569" t="s">
        <v>3</v>
      </c>
      <c r="D1569" t="s">
        <v>393</v>
      </c>
      <c r="E1569" t="s">
        <v>9</v>
      </c>
      <c r="F1569" t="s">
        <v>399</v>
      </c>
      <c r="G1569" t="s">
        <v>17</v>
      </c>
      <c r="H1569" s="135" t="s">
        <v>1500</v>
      </c>
      <c r="I1569" t="s">
        <v>1454</v>
      </c>
      <c r="J1569" s="20">
        <v>38</v>
      </c>
      <c r="K1569" s="20" t="s">
        <v>1465</v>
      </c>
      <c r="L1569" t="s">
        <v>1466</v>
      </c>
      <c r="M1569" s="20">
        <v>9.5</v>
      </c>
      <c r="N1569" s="20">
        <v>9.5</v>
      </c>
      <c r="AE1569">
        <f t="shared" si="24"/>
        <v>2002</v>
      </c>
    </row>
    <row r="1570" spans="1:31" x14ac:dyDescent="0.25">
      <c r="A1570" s="7">
        <v>1567</v>
      </c>
      <c r="B1570" s="8">
        <v>37285</v>
      </c>
      <c r="C1570" t="s">
        <v>3</v>
      </c>
      <c r="D1570" t="s">
        <v>39</v>
      </c>
      <c r="E1570" t="s">
        <v>9</v>
      </c>
      <c r="F1570" t="s">
        <v>259</v>
      </c>
      <c r="G1570" t="s">
        <v>14</v>
      </c>
      <c r="H1570" s="135" t="s">
        <v>1522</v>
      </c>
      <c r="I1570" t="s">
        <v>1454</v>
      </c>
      <c r="J1570" s="20">
        <v>12</v>
      </c>
      <c r="K1570" s="20" t="s">
        <v>3</v>
      </c>
      <c r="L1570" t="s">
        <v>1463</v>
      </c>
      <c r="M1570" s="20">
        <v>4.12</v>
      </c>
      <c r="N1570" s="20">
        <v>2.88</v>
      </c>
      <c r="AE1570">
        <f t="shared" si="24"/>
        <v>2002</v>
      </c>
    </row>
    <row r="1571" spans="1:31" x14ac:dyDescent="0.25">
      <c r="A1571" s="7">
        <v>1568</v>
      </c>
      <c r="B1571" s="8">
        <v>37285</v>
      </c>
      <c r="C1571" t="s">
        <v>3</v>
      </c>
      <c r="D1571" t="s">
        <v>149</v>
      </c>
      <c r="E1571" t="s">
        <v>9</v>
      </c>
      <c r="F1571" t="s">
        <v>282</v>
      </c>
      <c r="G1571" t="s">
        <v>65</v>
      </c>
      <c r="H1571" s="135" t="s">
        <v>1569</v>
      </c>
      <c r="I1571" t="s">
        <v>1455</v>
      </c>
      <c r="J1571" s="20">
        <v>18</v>
      </c>
      <c r="K1571" s="20" t="s">
        <v>9</v>
      </c>
      <c r="L1571" t="s">
        <v>1463</v>
      </c>
      <c r="M1571" s="20">
        <v>2.16</v>
      </c>
      <c r="N1571" s="20">
        <v>2.84</v>
      </c>
      <c r="AE1571">
        <f t="shared" si="24"/>
        <v>2002</v>
      </c>
    </row>
    <row r="1572" spans="1:31" x14ac:dyDescent="0.25">
      <c r="A1572" s="7">
        <v>1569</v>
      </c>
      <c r="B1572" s="8">
        <v>37285</v>
      </c>
      <c r="C1572" t="s">
        <v>3</v>
      </c>
      <c r="D1572" t="s">
        <v>282</v>
      </c>
      <c r="E1572" t="s">
        <v>9</v>
      </c>
      <c r="F1572" t="s">
        <v>149</v>
      </c>
      <c r="G1572" t="s">
        <v>65</v>
      </c>
      <c r="H1572" s="135" t="s">
        <v>1558</v>
      </c>
      <c r="I1572" t="s">
        <v>1455</v>
      </c>
      <c r="J1572" s="20">
        <v>18</v>
      </c>
      <c r="K1572" s="20" t="s">
        <v>9</v>
      </c>
      <c r="L1572" t="s">
        <v>1463</v>
      </c>
      <c r="M1572" s="20">
        <v>2.16</v>
      </c>
      <c r="N1572" s="20">
        <v>2.84</v>
      </c>
      <c r="AE1572">
        <f t="shared" si="24"/>
        <v>2002</v>
      </c>
    </row>
    <row r="1573" spans="1:31" x14ac:dyDescent="0.25">
      <c r="A1573" s="7">
        <v>1570</v>
      </c>
      <c r="B1573" s="8">
        <v>37285</v>
      </c>
      <c r="C1573" t="s">
        <v>3</v>
      </c>
      <c r="D1573" t="s">
        <v>54</v>
      </c>
      <c r="E1573" t="s">
        <v>9</v>
      </c>
      <c r="F1573" t="s">
        <v>347</v>
      </c>
      <c r="G1573" t="s">
        <v>377</v>
      </c>
      <c r="H1573" s="9" t="s">
        <v>1604</v>
      </c>
      <c r="I1573" t="s">
        <v>1455</v>
      </c>
      <c r="J1573" s="20">
        <v>2</v>
      </c>
      <c r="K1573" s="20" t="s">
        <v>1465</v>
      </c>
      <c r="L1573" t="s">
        <v>1466</v>
      </c>
      <c r="M1573" s="20">
        <v>0.25</v>
      </c>
      <c r="N1573" s="20">
        <v>0.25</v>
      </c>
      <c r="AE1573">
        <f t="shared" si="24"/>
        <v>2002</v>
      </c>
    </row>
    <row r="1574" spans="1:31" x14ac:dyDescent="0.25">
      <c r="A1574" s="7">
        <v>1571</v>
      </c>
      <c r="B1574" s="8">
        <v>37285</v>
      </c>
      <c r="C1574" t="s">
        <v>3</v>
      </c>
      <c r="D1574" t="s">
        <v>39</v>
      </c>
      <c r="E1574" t="s">
        <v>9</v>
      </c>
      <c r="F1574" t="s">
        <v>408</v>
      </c>
      <c r="G1574" t="s">
        <v>377</v>
      </c>
      <c r="H1574" s="9" t="s">
        <v>1587</v>
      </c>
      <c r="I1574" t="s">
        <v>1454</v>
      </c>
      <c r="J1574" s="20">
        <v>20</v>
      </c>
      <c r="K1574" s="20" t="s">
        <v>3</v>
      </c>
      <c r="L1574" t="s">
        <v>1463</v>
      </c>
      <c r="M1574" s="20">
        <v>6.2</v>
      </c>
      <c r="N1574" s="20">
        <v>4.8</v>
      </c>
      <c r="AE1574">
        <f t="shared" si="24"/>
        <v>2002</v>
      </c>
    </row>
    <row r="1575" spans="1:31" x14ac:dyDescent="0.25">
      <c r="A1575" s="7">
        <v>1572</v>
      </c>
      <c r="B1575" s="8">
        <v>37285</v>
      </c>
      <c r="C1575" t="s">
        <v>3</v>
      </c>
      <c r="D1575" t="s">
        <v>287</v>
      </c>
      <c r="E1575" t="s">
        <v>9</v>
      </c>
      <c r="F1575" t="s">
        <v>258</v>
      </c>
      <c r="G1575" t="s">
        <v>24</v>
      </c>
      <c r="H1575" s="136" t="s">
        <v>1496</v>
      </c>
      <c r="I1575" t="s">
        <v>1454</v>
      </c>
      <c r="J1575" s="20">
        <v>11</v>
      </c>
      <c r="K1575" s="20" t="s">
        <v>3</v>
      </c>
      <c r="L1575" t="s">
        <v>1464</v>
      </c>
      <c r="M1575" s="20">
        <v>4.08</v>
      </c>
      <c r="N1575" s="20">
        <v>2.42</v>
      </c>
      <c r="AE1575">
        <f t="shared" si="24"/>
        <v>2002</v>
      </c>
    </row>
    <row r="1576" spans="1:31" x14ac:dyDescent="0.25">
      <c r="A1576" s="7">
        <v>1573</v>
      </c>
      <c r="B1576" s="8">
        <v>37285</v>
      </c>
      <c r="C1576" t="s">
        <v>3</v>
      </c>
      <c r="D1576" t="s">
        <v>72</v>
      </c>
      <c r="E1576" t="s">
        <v>9</v>
      </c>
      <c r="F1576" t="s">
        <v>258</v>
      </c>
      <c r="G1576" t="s">
        <v>377</v>
      </c>
      <c r="H1576" s="9" t="s">
        <v>1607</v>
      </c>
      <c r="I1576" t="s">
        <v>1454</v>
      </c>
      <c r="J1576" s="20">
        <v>30</v>
      </c>
      <c r="K1576" s="20" t="s">
        <v>1465</v>
      </c>
      <c r="L1576" t="s">
        <v>1466</v>
      </c>
      <c r="M1576" s="20">
        <v>7.5</v>
      </c>
      <c r="N1576" s="20">
        <v>7.5</v>
      </c>
      <c r="AE1576">
        <f t="shared" si="24"/>
        <v>2002</v>
      </c>
    </row>
    <row r="1577" spans="1:31" x14ac:dyDescent="0.25">
      <c r="A1577" s="7">
        <v>1574</v>
      </c>
      <c r="B1577" s="8">
        <v>37287</v>
      </c>
      <c r="C1577" t="s">
        <v>3</v>
      </c>
      <c r="D1577" t="s">
        <v>352</v>
      </c>
      <c r="E1577" t="s">
        <v>9</v>
      </c>
      <c r="F1577" t="s">
        <v>288</v>
      </c>
      <c r="G1577" t="s">
        <v>14</v>
      </c>
      <c r="H1577" s="135" t="s">
        <v>1507</v>
      </c>
      <c r="I1577" t="s">
        <v>1455</v>
      </c>
      <c r="J1577" s="20">
        <v>37</v>
      </c>
      <c r="K1577" s="20" t="s">
        <v>1465</v>
      </c>
      <c r="L1577" t="s">
        <v>1466</v>
      </c>
      <c r="M1577" s="20">
        <v>4.625</v>
      </c>
      <c r="N1577" s="20">
        <v>4.625</v>
      </c>
      <c r="AE1577">
        <f t="shared" si="24"/>
        <v>2002</v>
      </c>
    </row>
    <row r="1578" spans="1:31" x14ac:dyDescent="0.25">
      <c r="A1578" s="7">
        <v>1575</v>
      </c>
      <c r="B1578" s="8">
        <v>37287</v>
      </c>
      <c r="C1578" t="s">
        <v>3</v>
      </c>
      <c r="D1578" t="s">
        <v>409</v>
      </c>
      <c r="E1578" t="s">
        <v>9</v>
      </c>
      <c r="F1578" t="s">
        <v>154</v>
      </c>
      <c r="G1578" t="s">
        <v>14</v>
      </c>
      <c r="H1578" s="135" t="s">
        <v>1496</v>
      </c>
      <c r="I1578" t="s">
        <v>1458</v>
      </c>
      <c r="J1578" s="20">
        <v>13</v>
      </c>
      <c r="K1578" s="20" t="s">
        <v>1465</v>
      </c>
      <c r="L1578" t="s">
        <v>1466</v>
      </c>
      <c r="M1578" s="20">
        <v>30</v>
      </c>
      <c r="N1578" s="20">
        <v>10</v>
      </c>
      <c r="AE1578">
        <f t="shared" si="24"/>
        <v>2002</v>
      </c>
    </row>
    <row r="1579" spans="1:31" x14ac:dyDescent="0.25">
      <c r="A1579" s="7">
        <v>1576</v>
      </c>
      <c r="B1579" s="8">
        <v>37287</v>
      </c>
      <c r="C1579" t="s">
        <v>3</v>
      </c>
      <c r="D1579" t="s">
        <v>187</v>
      </c>
      <c r="E1579" t="s">
        <v>9</v>
      </c>
      <c r="F1579" t="s">
        <v>407</v>
      </c>
      <c r="G1579" t="s">
        <v>17</v>
      </c>
      <c r="H1579" s="135" t="s">
        <v>1496</v>
      </c>
      <c r="I1579" t="s">
        <v>1454</v>
      </c>
      <c r="J1579" s="20">
        <v>35</v>
      </c>
      <c r="K1579" s="20" t="s">
        <v>9</v>
      </c>
      <c r="L1579" t="s">
        <v>1464</v>
      </c>
      <c r="M1579" s="20">
        <v>7.7</v>
      </c>
      <c r="N1579" s="20">
        <v>10.8</v>
      </c>
      <c r="AE1579">
        <f t="shared" si="24"/>
        <v>2002</v>
      </c>
    </row>
    <row r="1580" spans="1:31" x14ac:dyDescent="0.25">
      <c r="A1580" s="7">
        <v>1577</v>
      </c>
      <c r="B1580" s="8">
        <v>37287</v>
      </c>
      <c r="C1580" t="s">
        <v>3</v>
      </c>
      <c r="D1580" t="s">
        <v>125</v>
      </c>
      <c r="E1580" t="s">
        <v>9</v>
      </c>
      <c r="F1580" t="s">
        <v>57</v>
      </c>
      <c r="G1580" t="s">
        <v>14</v>
      </c>
      <c r="H1580" s="135" t="s">
        <v>1496</v>
      </c>
      <c r="I1580" t="s">
        <v>1454</v>
      </c>
      <c r="J1580" s="20">
        <v>35</v>
      </c>
      <c r="K1580" s="20" t="s">
        <v>3</v>
      </c>
      <c r="L1580" t="s">
        <v>1464</v>
      </c>
      <c r="M1580" s="20">
        <v>10.8</v>
      </c>
      <c r="N1580" s="20">
        <v>7.7</v>
      </c>
      <c r="AE1580">
        <f t="shared" si="24"/>
        <v>2002</v>
      </c>
    </row>
    <row r="1581" spans="1:31" x14ac:dyDescent="0.25">
      <c r="A1581" s="7">
        <v>1578</v>
      </c>
      <c r="B1581" s="8">
        <v>37287</v>
      </c>
      <c r="C1581" t="s">
        <v>3</v>
      </c>
      <c r="D1581" t="s">
        <v>91</v>
      </c>
      <c r="E1581" t="s">
        <v>9</v>
      </c>
      <c r="F1581" t="s">
        <v>410</v>
      </c>
      <c r="G1581" t="s">
        <v>14</v>
      </c>
      <c r="H1581" s="135" t="s">
        <v>1496</v>
      </c>
      <c r="I1581" t="s">
        <v>1458</v>
      </c>
      <c r="J1581" s="20">
        <v>6</v>
      </c>
      <c r="K1581" s="20" t="s">
        <v>1465</v>
      </c>
      <c r="L1581" t="s">
        <v>1466</v>
      </c>
      <c r="M1581" s="20">
        <v>10</v>
      </c>
      <c r="N1581" s="20">
        <v>30</v>
      </c>
      <c r="AE1581">
        <f t="shared" si="24"/>
        <v>2002</v>
      </c>
    </row>
    <row r="1582" spans="1:31" x14ac:dyDescent="0.25">
      <c r="A1582" s="7">
        <v>1579</v>
      </c>
      <c r="B1582" s="8">
        <v>37287</v>
      </c>
      <c r="C1582" t="s">
        <v>3</v>
      </c>
      <c r="D1582" t="s">
        <v>382</v>
      </c>
      <c r="E1582" t="s">
        <v>9</v>
      </c>
      <c r="F1582" t="s">
        <v>407</v>
      </c>
      <c r="G1582" t="s">
        <v>65</v>
      </c>
      <c r="H1582" s="135" t="s">
        <v>1496</v>
      </c>
      <c r="I1582" t="s">
        <v>1454</v>
      </c>
      <c r="J1582" s="20">
        <v>24</v>
      </c>
      <c r="K1582" s="20" t="s">
        <v>9</v>
      </c>
      <c r="L1582" t="s">
        <v>1464</v>
      </c>
      <c r="M1582" s="20">
        <v>5.28</v>
      </c>
      <c r="N1582" s="20">
        <v>7.72</v>
      </c>
      <c r="AE1582">
        <f t="shared" si="24"/>
        <v>2002</v>
      </c>
    </row>
    <row r="1583" spans="1:31" x14ac:dyDescent="0.25">
      <c r="A1583" s="7">
        <v>1580</v>
      </c>
      <c r="B1583" s="8">
        <v>37287</v>
      </c>
      <c r="C1583" t="s">
        <v>3</v>
      </c>
      <c r="D1583" t="s">
        <v>54</v>
      </c>
      <c r="E1583" t="s">
        <v>9</v>
      </c>
      <c r="F1583" t="s">
        <v>347</v>
      </c>
      <c r="G1583" t="s">
        <v>377</v>
      </c>
      <c r="H1583" s="9" t="s">
        <v>1590</v>
      </c>
      <c r="I1583" t="s">
        <v>1455</v>
      </c>
      <c r="J1583" s="20">
        <v>81</v>
      </c>
      <c r="K1583" s="20" t="s">
        <v>1465</v>
      </c>
      <c r="L1583" t="s">
        <v>1466</v>
      </c>
      <c r="M1583" s="20">
        <v>10.125</v>
      </c>
      <c r="N1583" s="20">
        <v>10.125</v>
      </c>
      <c r="AE1583">
        <f t="shared" si="24"/>
        <v>2002</v>
      </c>
    </row>
    <row r="1584" spans="1:31" x14ac:dyDescent="0.25">
      <c r="A1584" s="7">
        <v>1581</v>
      </c>
      <c r="B1584" s="8">
        <v>37288</v>
      </c>
      <c r="C1584" t="s">
        <v>3</v>
      </c>
      <c r="D1584" t="s">
        <v>302</v>
      </c>
      <c r="E1584" t="s">
        <v>9</v>
      </c>
      <c r="F1584" t="s">
        <v>305</v>
      </c>
      <c r="G1584" t="s">
        <v>65</v>
      </c>
      <c r="H1584" s="135" t="s">
        <v>1519</v>
      </c>
      <c r="I1584" t="s">
        <v>1454</v>
      </c>
      <c r="J1584" s="20">
        <v>55</v>
      </c>
      <c r="K1584" s="20" t="s">
        <v>9</v>
      </c>
      <c r="L1584" t="s">
        <v>1464</v>
      </c>
      <c r="M1584" s="20">
        <v>12.1</v>
      </c>
      <c r="N1584" s="20">
        <v>16.399999999999999</v>
      </c>
      <c r="AE1584">
        <f t="shared" si="24"/>
        <v>2002</v>
      </c>
    </row>
    <row r="1585" spans="1:31" x14ac:dyDescent="0.25">
      <c r="A1585" s="7">
        <v>1582</v>
      </c>
      <c r="B1585" s="8">
        <v>37288</v>
      </c>
      <c r="C1585" t="s">
        <v>3</v>
      </c>
      <c r="D1585" t="s">
        <v>344</v>
      </c>
      <c r="E1585" t="s">
        <v>9</v>
      </c>
      <c r="F1585" t="s">
        <v>345</v>
      </c>
      <c r="G1585" t="s">
        <v>65</v>
      </c>
      <c r="H1585" s="135" t="s">
        <v>1558</v>
      </c>
      <c r="I1585" t="s">
        <v>1454</v>
      </c>
      <c r="J1585" s="20">
        <v>18</v>
      </c>
      <c r="K1585" s="20" t="s">
        <v>3</v>
      </c>
      <c r="L1585" t="s">
        <v>1464</v>
      </c>
      <c r="M1585" s="20">
        <v>6.04</v>
      </c>
      <c r="N1585" s="20">
        <v>3.96</v>
      </c>
      <c r="AE1585">
        <f t="shared" si="24"/>
        <v>2002</v>
      </c>
    </row>
    <row r="1586" spans="1:31" x14ac:dyDescent="0.25">
      <c r="A1586" s="7">
        <v>1583</v>
      </c>
      <c r="B1586" s="8">
        <v>37288</v>
      </c>
      <c r="C1586" t="s">
        <v>3</v>
      </c>
      <c r="D1586" t="s">
        <v>293</v>
      </c>
      <c r="E1586" t="s">
        <v>9</v>
      </c>
      <c r="F1586" t="s">
        <v>122</v>
      </c>
      <c r="G1586" t="s">
        <v>377</v>
      </c>
      <c r="H1586" s="9" t="s">
        <v>1590</v>
      </c>
      <c r="I1586" t="s">
        <v>1454</v>
      </c>
      <c r="J1586" s="20">
        <v>24</v>
      </c>
      <c r="K1586" s="20" t="s">
        <v>3</v>
      </c>
      <c r="L1586" t="s">
        <v>1464</v>
      </c>
      <c r="M1586" s="20">
        <v>7.72</v>
      </c>
      <c r="N1586" s="20">
        <v>5.28</v>
      </c>
      <c r="AE1586">
        <f t="shared" si="24"/>
        <v>2002</v>
      </c>
    </row>
    <row r="1587" spans="1:31" x14ac:dyDescent="0.25">
      <c r="A1587" s="7">
        <v>1584</v>
      </c>
      <c r="B1587" s="8">
        <v>37288</v>
      </c>
      <c r="C1587" t="s">
        <v>3</v>
      </c>
      <c r="D1587" t="s">
        <v>115</v>
      </c>
      <c r="E1587" t="s">
        <v>9</v>
      </c>
      <c r="F1587" t="s">
        <v>347</v>
      </c>
      <c r="G1587" t="s">
        <v>377</v>
      </c>
      <c r="H1587" s="9" t="s">
        <v>1605</v>
      </c>
      <c r="I1587" t="s">
        <v>1454</v>
      </c>
      <c r="J1587" s="20">
        <v>39</v>
      </c>
      <c r="K1587" s="20" t="s">
        <v>9</v>
      </c>
      <c r="L1587" t="s">
        <v>1464</v>
      </c>
      <c r="M1587" s="20">
        <v>8.58</v>
      </c>
      <c r="N1587" s="20">
        <v>11.92</v>
      </c>
      <c r="AE1587">
        <f t="shared" si="24"/>
        <v>2002</v>
      </c>
    </row>
    <row r="1588" spans="1:31" x14ac:dyDescent="0.25">
      <c r="A1588" s="7">
        <v>1585</v>
      </c>
      <c r="B1588" s="8">
        <v>37288</v>
      </c>
      <c r="C1588" t="s">
        <v>3</v>
      </c>
      <c r="D1588" t="s">
        <v>411</v>
      </c>
      <c r="E1588" t="s">
        <v>9</v>
      </c>
      <c r="F1588" t="s">
        <v>43</v>
      </c>
      <c r="G1588" t="s">
        <v>24</v>
      </c>
      <c r="H1588" s="136" t="s">
        <v>1496</v>
      </c>
      <c r="I1588" t="s">
        <v>1458</v>
      </c>
      <c r="J1588" s="20">
        <v>25</v>
      </c>
      <c r="K1588" s="20" t="s">
        <v>9</v>
      </c>
      <c r="L1588" t="s">
        <v>1463</v>
      </c>
      <c r="M1588" s="20">
        <v>30</v>
      </c>
      <c r="N1588" s="20">
        <v>10</v>
      </c>
      <c r="AE1588">
        <f t="shared" si="24"/>
        <v>2002</v>
      </c>
    </row>
    <row r="1589" spans="1:31" x14ac:dyDescent="0.25">
      <c r="A1589" s="7">
        <v>1586</v>
      </c>
      <c r="B1589" s="8">
        <v>37289</v>
      </c>
      <c r="C1589" t="s">
        <v>3</v>
      </c>
      <c r="D1589" t="s">
        <v>162</v>
      </c>
      <c r="E1589" t="s">
        <v>9</v>
      </c>
      <c r="F1589" t="s">
        <v>391</v>
      </c>
      <c r="G1589" t="s">
        <v>14</v>
      </c>
      <c r="H1589" s="135" t="s">
        <v>1496</v>
      </c>
      <c r="I1589" t="s">
        <v>1454</v>
      </c>
      <c r="J1589" s="20">
        <v>35</v>
      </c>
      <c r="K1589" s="20" t="s">
        <v>9</v>
      </c>
      <c r="L1589" t="s">
        <v>1464</v>
      </c>
      <c r="M1589" s="20">
        <v>7.7</v>
      </c>
      <c r="N1589" s="20">
        <v>10.8</v>
      </c>
      <c r="AE1589">
        <f t="shared" si="24"/>
        <v>2002</v>
      </c>
    </row>
    <row r="1590" spans="1:31" x14ac:dyDescent="0.25">
      <c r="A1590" s="7">
        <v>1587</v>
      </c>
      <c r="B1590" s="8">
        <v>37289</v>
      </c>
      <c r="C1590" t="s">
        <v>3</v>
      </c>
      <c r="D1590" t="s">
        <v>264</v>
      </c>
      <c r="E1590" t="s">
        <v>9</v>
      </c>
      <c r="F1590" t="s">
        <v>123</v>
      </c>
      <c r="G1590" t="s">
        <v>377</v>
      </c>
      <c r="H1590" s="9" t="s">
        <v>1586</v>
      </c>
      <c r="I1590" t="s">
        <v>1455</v>
      </c>
      <c r="J1590" s="20">
        <v>23</v>
      </c>
      <c r="K1590" s="20" t="s">
        <v>3</v>
      </c>
      <c r="L1590" t="s">
        <v>1464</v>
      </c>
      <c r="M1590" s="20">
        <v>3.7199999999999998</v>
      </c>
      <c r="N1590" s="20">
        <v>2.5300000000000002</v>
      </c>
      <c r="AE1590">
        <f t="shared" si="24"/>
        <v>2002</v>
      </c>
    </row>
    <row r="1591" spans="1:31" x14ac:dyDescent="0.25">
      <c r="A1591" s="7">
        <v>1588</v>
      </c>
      <c r="B1591" s="8">
        <v>37289</v>
      </c>
      <c r="C1591" t="s">
        <v>3</v>
      </c>
      <c r="D1591" t="s">
        <v>63</v>
      </c>
      <c r="E1591" t="s">
        <v>9</v>
      </c>
      <c r="F1591" t="s">
        <v>55</v>
      </c>
      <c r="G1591" t="s">
        <v>377</v>
      </c>
      <c r="H1591" s="9" t="s">
        <v>1603</v>
      </c>
      <c r="I1591" t="s">
        <v>1454</v>
      </c>
      <c r="J1591" s="20">
        <v>44</v>
      </c>
      <c r="K1591" s="20" t="s">
        <v>9</v>
      </c>
      <c r="L1591" t="s">
        <v>1464</v>
      </c>
      <c r="M1591" s="20">
        <v>9.68</v>
      </c>
      <c r="N1591" s="20">
        <v>13.32</v>
      </c>
      <c r="AE1591">
        <f t="shared" si="24"/>
        <v>2002</v>
      </c>
    </row>
    <row r="1592" spans="1:31" x14ac:dyDescent="0.25">
      <c r="A1592" s="7">
        <v>1589</v>
      </c>
      <c r="B1592" s="8">
        <v>37290</v>
      </c>
      <c r="C1592" t="s">
        <v>3</v>
      </c>
      <c r="D1592" t="s">
        <v>168</v>
      </c>
      <c r="E1592" t="s">
        <v>9</v>
      </c>
      <c r="F1592" t="s">
        <v>222</v>
      </c>
      <c r="G1592" t="s">
        <v>11</v>
      </c>
      <c r="H1592" s="135" t="s">
        <v>1509</v>
      </c>
      <c r="I1592" t="s">
        <v>1455</v>
      </c>
      <c r="J1592" s="20">
        <v>38</v>
      </c>
      <c r="K1592" s="20" t="s">
        <v>9</v>
      </c>
      <c r="L1592" t="s">
        <v>1464</v>
      </c>
      <c r="M1592" s="20">
        <v>4.18</v>
      </c>
      <c r="N1592" s="20">
        <v>5.82</v>
      </c>
      <c r="AE1592">
        <f t="shared" si="24"/>
        <v>2002</v>
      </c>
    </row>
    <row r="1593" spans="1:31" x14ac:dyDescent="0.25">
      <c r="A1593" s="7">
        <v>1590</v>
      </c>
      <c r="B1593" s="8">
        <v>37290</v>
      </c>
      <c r="C1593" t="s">
        <v>3</v>
      </c>
      <c r="D1593" t="s">
        <v>321</v>
      </c>
      <c r="E1593" t="s">
        <v>9</v>
      </c>
      <c r="F1593" s="15" t="s">
        <v>28</v>
      </c>
      <c r="G1593" t="s">
        <v>14</v>
      </c>
      <c r="H1593" s="135" t="s">
        <v>1507</v>
      </c>
      <c r="I1593" t="s">
        <v>1454</v>
      </c>
      <c r="J1593" s="20">
        <v>24</v>
      </c>
      <c r="K1593" s="20" t="s">
        <v>3</v>
      </c>
      <c r="L1593" t="s">
        <v>1464</v>
      </c>
      <c r="M1593" s="20">
        <v>7.72</v>
      </c>
      <c r="N1593" s="20">
        <v>5.28</v>
      </c>
      <c r="AE1593">
        <f t="shared" si="24"/>
        <v>2002</v>
      </c>
    </row>
    <row r="1594" spans="1:31" x14ac:dyDescent="0.25">
      <c r="A1594" s="7">
        <v>1591</v>
      </c>
      <c r="B1594" s="8">
        <v>37290</v>
      </c>
      <c r="C1594" t="s">
        <v>3</v>
      </c>
      <c r="D1594" t="s">
        <v>165</v>
      </c>
      <c r="E1594" t="s">
        <v>9</v>
      </c>
      <c r="F1594" t="s">
        <v>58</v>
      </c>
      <c r="G1594" t="s">
        <v>65</v>
      </c>
      <c r="H1594" s="135" t="s">
        <v>1519</v>
      </c>
      <c r="I1594" t="s">
        <v>1454</v>
      </c>
      <c r="J1594" s="20">
        <v>20</v>
      </c>
      <c r="K1594" s="20" t="s">
        <v>3</v>
      </c>
      <c r="L1594" t="s">
        <v>1464</v>
      </c>
      <c r="M1594" s="20">
        <v>6.6</v>
      </c>
      <c r="N1594" s="20">
        <v>4.4000000000000004</v>
      </c>
      <c r="AE1594">
        <f t="shared" si="24"/>
        <v>2002</v>
      </c>
    </row>
    <row r="1595" spans="1:31" x14ac:dyDescent="0.25">
      <c r="A1595" s="7">
        <v>1592</v>
      </c>
      <c r="B1595" s="8">
        <v>37290</v>
      </c>
      <c r="C1595" t="s">
        <v>3</v>
      </c>
      <c r="D1595" t="s">
        <v>81</v>
      </c>
      <c r="E1595" t="s">
        <v>9</v>
      </c>
      <c r="F1595" s="15" t="s">
        <v>28</v>
      </c>
      <c r="G1595" t="s">
        <v>14</v>
      </c>
      <c r="H1595" s="135" t="s">
        <v>1496</v>
      </c>
      <c r="I1595" t="s">
        <v>1458</v>
      </c>
      <c r="J1595" s="20">
        <v>21</v>
      </c>
      <c r="K1595" s="20" t="s">
        <v>1465</v>
      </c>
      <c r="L1595" t="s">
        <v>1466</v>
      </c>
      <c r="M1595" s="20">
        <v>10</v>
      </c>
      <c r="N1595" s="20">
        <v>30</v>
      </c>
      <c r="AE1595">
        <f t="shared" si="24"/>
        <v>2002</v>
      </c>
    </row>
    <row r="1596" spans="1:31" x14ac:dyDescent="0.25">
      <c r="A1596" s="7">
        <v>1593</v>
      </c>
      <c r="B1596" s="8">
        <v>37290</v>
      </c>
      <c r="C1596" t="s">
        <v>3</v>
      </c>
      <c r="D1596" t="s">
        <v>344</v>
      </c>
      <c r="E1596" t="s">
        <v>9</v>
      </c>
      <c r="F1596" t="s">
        <v>108</v>
      </c>
      <c r="G1596" t="s">
        <v>65</v>
      </c>
      <c r="H1596" s="135" t="s">
        <v>1496</v>
      </c>
      <c r="I1596" t="s">
        <v>1454</v>
      </c>
      <c r="J1596" s="20">
        <v>30</v>
      </c>
      <c r="K1596" s="20" t="s">
        <v>3</v>
      </c>
      <c r="L1596" t="s">
        <v>1464</v>
      </c>
      <c r="M1596" s="20">
        <v>9.4</v>
      </c>
      <c r="N1596" s="20">
        <v>6.6</v>
      </c>
      <c r="AE1596">
        <f t="shared" si="24"/>
        <v>2002</v>
      </c>
    </row>
    <row r="1597" spans="1:31" x14ac:dyDescent="0.25">
      <c r="A1597" s="7">
        <v>1594</v>
      </c>
      <c r="B1597" s="8">
        <v>37290</v>
      </c>
      <c r="C1597" t="s">
        <v>3</v>
      </c>
      <c r="D1597" t="s">
        <v>344</v>
      </c>
      <c r="E1597" t="s">
        <v>9</v>
      </c>
      <c r="F1597" t="s">
        <v>358</v>
      </c>
      <c r="G1597" t="s">
        <v>65</v>
      </c>
      <c r="H1597" s="135" t="s">
        <v>1496</v>
      </c>
      <c r="I1597" t="s">
        <v>1454</v>
      </c>
      <c r="J1597" s="20">
        <v>45</v>
      </c>
      <c r="K1597" s="20" t="s">
        <v>3</v>
      </c>
      <c r="L1597" t="s">
        <v>1464</v>
      </c>
      <c r="M1597" s="20">
        <v>13.6</v>
      </c>
      <c r="N1597" s="20">
        <v>9.9</v>
      </c>
      <c r="AE1597">
        <f t="shared" si="24"/>
        <v>2002</v>
      </c>
    </row>
    <row r="1598" spans="1:31" x14ac:dyDescent="0.25">
      <c r="A1598" s="7">
        <v>1595</v>
      </c>
      <c r="B1598" s="8">
        <v>37290</v>
      </c>
      <c r="C1598" t="s">
        <v>3</v>
      </c>
      <c r="D1598" t="s">
        <v>402</v>
      </c>
      <c r="E1598" t="s">
        <v>9</v>
      </c>
      <c r="F1598" t="s">
        <v>285</v>
      </c>
      <c r="G1598" t="s">
        <v>24</v>
      </c>
      <c r="H1598" s="135" t="s">
        <v>1495</v>
      </c>
      <c r="I1598" t="s">
        <v>1454</v>
      </c>
      <c r="J1598" s="20">
        <v>24</v>
      </c>
      <c r="K1598" s="20" t="s">
        <v>3</v>
      </c>
      <c r="L1598" t="s">
        <v>1464</v>
      </c>
      <c r="M1598" s="20">
        <v>7.72</v>
      </c>
      <c r="N1598" s="20">
        <v>5.28</v>
      </c>
      <c r="AE1598">
        <f t="shared" si="24"/>
        <v>2002</v>
      </c>
    </row>
    <row r="1599" spans="1:31" x14ac:dyDescent="0.25">
      <c r="A1599" s="7">
        <v>1596</v>
      </c>
      <c r="B1599" s="8">
        <v>37290</v>
      </c>
      <c r="C1599" t="s">
        <v>3</v>
      </c>
      <c r="D1599" t="s">
        <v>343</v>
      </c>
      <c r="E1599" t="s">
        <v>9</v>
      </c>
      <c r="F1599" t="s">
        <v>285</v>
      </c>
      <c r="G1599" t="s">
        <v>24</v>
      </c>
      <c r="H1599" s="135" t="s">
        <v>1495</v>
      </c>
      <c r="I1599" t="s">
        <v>1454</v>
      </c>
      <c r="J1599" s="20">
        <v>24</v>
      </c>
      <c r="K1599" s="20" t="s">
        <v>9</v>
      </c>
      <c r="L1599" t="s">
        <v>1464</v>
      </c>
      <c r="M1599" s="20">
        <v>5.28</v>
      </c>
      <c r="N1599" s="20">
        <v>7.72</v>
      </c>
      <c r="AE1599">
        <f t="shared" si="24"/>
        <v>2002</v>
      </c>
    </row>
    <row r="1600" spans="1:31" x14ac:dyDescent="0.25">
      <c r="A1600" s="7">
        <v>1597</v>
      </c>
      <c r="B1600" s="8">
        <v>37290</v>
      </c>
      <c r="C1600" t="s">
        <v>3</v>
      </c>
      <c r="D1600" t="s">
        <v>47</v>
      </c>
      <c r="E1600" t="s">
        <v>9</v>
      </c>
      <c r="F1600" t="s">
        <v>321</v>
      </c>
      <c r="G1600" t="s">
        <v>377</v>
      </c>
      <c r="H1600" s="9" t="s">
        <v>1586</v>
      </c>
      <c r="I1600" t="s">
        <v>1455</v>
      </c>
      <c r="J1600" s="20">
        <v>20</v>
      </c>
      <c r="K1600" s="20" t="s">
        <v>3</v>
      </c>
      <c r="L1600" t="s">
        <v>1463</v>
      </c>
      <c r="M1600" s="20">
        <v>3.1</v>
      </c>
      <c r="N1600" s="20">
        <v>2.4</v>
      </c>
      <c r="AE1600">
        <f t="shared" si="24"/>
        <v>2002</v>
      </c>
    </row>
    <row r="1601" spans="1:31" x14ac:dyDescent="0.25">
      <c r="A1601" s="7">
        <v>1598</v>
      </c>
      <c r="B1601" s="8">
        <v>37291</v>
      </c>
      <c r="C1601" t="s">
        <v>3</v>
      </c>
      <c r="D1601" t="s">
        <v>412</v>
      </c>
      <c r="E1601" t="s">
        <v>9</v>
      </c>
      <c r="F1601" t="s">
        <v>120</v>
      </c>
      <c r="G1601" t="s">
        <v>14</v>
      </c>
      <c r="H1601" s="135" t="s">
        <v>1530</v>
      </c>
      <c r="I1601" t="s">
        <v>1458</v>
      </c>
      <c r="J1601" s="20">
        <v>7</v>
      </c>
      <c r="K1601" s="20" t="s">
        <v>3</v>
      </c>
      <c r="L1601" t="s">
        <v>1464</v>
      </c>
      <c r="M1601" s="20">
        <v>30</v>
      </c>
      <c r="N1601" s="20">
        <v>10</v>
      </c>
      <c r="AE1601">
        <f t="shared" si="24"/>
        <v>2002</v>
      </c>
    </row>
    <row r="1602" spans="1:31" x14ac:dyDescent="0.25">
      <c r="A1602" s="7">
        <v>1599</v>
      </c>
      <c r="B1602" s="8">
        <v>37291</v>
      </c>
      <c r="C1602" t="s">
        <v>3</v>
      </c>
      <c r="D1602" t="s">
        <v>413</v>
      </c>
      <c r="E1602" t="s">
        <v>9</v>
      </c>
      <c r="F1602" t="s">
        <v>27</v>
      </c>
      <c r="G1602" t="s">
        <v>14</v>
      </c>
      <c r="H1602" s="135" t="s">
        <v>1517</v>
      </c>
      <c r="I1602" t="s">
        <v>1458</v>
      </c>
      <c r="J1602" s="20">
        <v>21</v>
      </c>
      <c r="K1602" s="20" t="s">
        <v>9</v>
      </c>
      <c r="L1602" t="s">
        <v>1464</v>
      </c>
      <c r="M1602" s="20">
        <v>30</v>
      </c>
      <c r="N1602" s="20">
        <v>10</v>
      </c>
      <c r="AE1602">
        <f t="shared" si="24"/>
        <v>2002</v>
      </c>
    </row>
    <row r="1603" spans="1:31" x14ac:dyDescent="0.25">
      <c r="A1603" s="7">
        <v>1600</v>
      </c>
      <c r="B1603" s="8">
        <v>37291</v>
      </c>
      <c r="C1603" t="s">
        <v>3</v>
      </c>
      <c r="D1603" t="s">
        <v>75</v>
      </c>
      <c r="E1603" t="s">
        <v>9</v>
      </c>
      <c r="F1603" t="s">
        <v>193</v>
      </c>
      <c r="G1603" t="s">
        <v>14</v>
      </c>
      <c r="H1603" s="135" t="s">
        <v>1516</v>
      </c>
      <c r="I1603" t="s">
        <v>1455</v>
      </c>
      <c r="J1603" s="20">
        <v>12</v>
      </c>
      <c r="K1603" s="20" t="s">
        <v>3</v>
      </c>
      <c r="L1603" t="s">
        <v>1464</v>
      </c>
      <c r="M1603" s="20">
        <v>2.1799999999999997</v>
      </c>
      <c r="N1603" s="20">
        <v>1.32</v>
      </c>
      <c r="AE1603">
        <f t="shared" si="24"/>
        <v>2002</v>
      </c>
    </row>
    <row r="1604" spans="1:31" x14ac:dyDescent="0.25">
      <c r="A1604" s="7">
        <v>1601</v>
      </c>
      <c r="B1604" s="8">
        <v>37291</v>
      </c>
      <c r="C1604" t="s">
        <v>3</v>
      </c>
      <c r="D1604" t="s">
        <v>77</v>
      </c>
      <c r="E1604" t="s">
        <v>9</v>
      </c>
      <c r="F1604" t="s">
        <v>270</v>
      </c>
      <c r="G1604" t="s">
        <v>14</v>
      </c>
      <c r="H1604" s="135" t="s">
        <v>1492</v>
      </c>
      <c r="I1604" t="s">
        <v>1454</v>
      </c>
      <c r="J1604" s="20">
        <v>84</v>
      </c>
      <c r="K1604" s="20" t="s">
        <v>3</v>
      </c>
      <c r="L1604" t="s">
        <v>1464</v>
      </c>
      <c r="M1604" s="20">
        <v>24.52</v>
      </c>
      <c r="N1604" s="20">
        <v>18.48</v>
      </c>
      <c r="AE1604">
        <f t="shared" ref="AE1604:AE1667" si="25">YEAR(B1604)</f>
        <v>2002</v>
      </c>
    </row>
    <row r="1605" spans="1:31" x14ac:dyDescent="0.25">
      <c r="A1605" s="7">
        <v>1602</v>
      </c>
      <c r="B1605" s="8">
        <v>37291</v>
      </c>
      <c r="C1605" t="s">
        <v>3</v>
      </c>
      <c r="D1605" t="s">
        <v>91</v>
      </c>
      <c r="E1605" t="s">
        <v>9</v>
      </c>
      <c r="F1605" t="s">
        <v>414</v>
      </c>
      <c r="G1605" t="s">
        <v>14</v>
      </c>
      <c r="H1605" s="135" t="s">
        <v>1530</v>
      </c>
      <c r="I1605" t="s">
        <v>1458</v>
      </c>
      <c r="J1605" s="20">
        <v>11</v>
      </c>
      <c r="K1605" s="20" t="s">
        <v>9</v>
      </c>
      <c r="L1605" t="s">
        <v>1463</v>
      </c>
      <c r="M1605" s="20">
        <v>10</v>
      </c>
      <c r="N1605" s="20">
        <v>30</v>
      </c>
      <c r="AE1605">
        <f t="shared" si="25"/>
        <v>2002</v>
      </c>
    </row>
    <row r="1606" spans="1:31" x14ac:dyDescent="0.25">
      <c r="A1606" s="7">
        <v>1603</v>
      </c>
      <c r="B1606" s="8">
        <v>37291</v>
      </c>
      <c r="C1606" t="s">
        <v>3</v>
      </c>
      <c r="D1606" t="s">
        <v>383</v>
      </c>
      <c r="E1606" t="s">
        <v>9</v>
      </c>
      <c r="F1606" t="s">
        <v>108</v>
      </c>
      <c r="G1606" t="s">
        <v>24</v>
      </c>
      <c r="H1606" s="136" t="s">
        <v>1508</v>
      </c>
      <c r="I1606" t="s">
        <v>1454</v>
      </c>
      <c r="J1606" s="20">
        <v>8</v>
      </c>
      <c r="K1606" s="20" t="s">
        <v>3</v>
      </c>
      <c r="L1606" t="s">
        <v>1464</v>
      </c>
      <c r="M1606" s="20">
        <v>3.24</v>
      </c>
      <c r="N1606" s="20">
        <v>1.76</v>
      </c>
      <c r="AE1606">
        <f t="shared" si="25"/>
        <v>2002</v>
      </c>
    </row>
    <row r="1607" spans="1:31" x14ac:dyDescent="0.25">
      <c r="A1607" s="7">
        <v>1604</v>
      </c>
      <c r="B1607" s="8">
        <v>37291</v>
      </c>
      <c r="C1607" t="s">
        <v>3</v>
      </c>
      <c r="D1607" t="s">
        <v>402</v>
      </c>
      <c r="E1607" t="s">
        <v>9</v>
      </c>
      <c r="F1607" t="s">
        <v>179</v>
      </c>
      <c r="G1607" t="s">
        <v>24</v>
      </c>
      <c r="H1607" s="135" t="s">
        <v>1563</v>
      </c>
      <c r="I1607" t="s">
        <v>1454</v>
      </c>
      <c r="J1607" s="20">
        <v>12</v>
      </c>
      <c r="K1607" s="20" t="s">
        <v>3</v>
      </c>
      <c r="L1607" t="s">
        <v>1464</v>
      </c>
      <c r="M1607" s="20">
        <v>4.3599999999999994</v>
      </c>
      <c r="N1607" s="20">
        <v>2.64</v>
      </c>
      <c r="AE1607">
        <f t="shared" si="25"/>
        <v>2002</v>
      </c>
    </row>
    <row r="1608" spans="1:31" x14ac:dyDescent="0.25">
      <c r="A1608" s="7">
        <v>1605</v>
      </c>
      <c r="B1608" s="8">
        <v>37292</v>
      </c>
      <c r="C1608" t="s">
        <v>3</v>
      </c>
      <c r="D1608" t="s">
        <v>54</v>
      </c>
      <c r="E1608" t="s">
        <v>9</v>
      </c>
      <c r="F1608" t="s">
        <v>55</v>
      </c>
      <c r="G1608" t="s">
        <v>17</v>
      </c>
      <c r="H1608" s="135" t="s">
        <v>1552</v>
      </c>
      <c r="I1608" t="s">
        <v>1455</v>
      </c>
      <c r="J1608" s="20">
        <v>11</v>
      </c>
      <c r="K1608" s="20" t="s">
        <v>9</v>
      </c>
      <c r="L1608" t="s">
        <v>1464</v>
      </c>
      <c r="M1608" s="20">
        <v>1.21</v>
      </c>
      <c r="N1608" s="20">
        <v>2.04</v>
      </c>
      <c r="AE1608">
        <f t="shared" si="25"/>
        <v>2002</v>
      </c>
    </row>
    <row r="1609" spans="1:31" x14ac:dyDescent="0.25">
      <c r="A1609" s="7">
        <v>1606</v>
      </c>
      <c r="B1609" s="8">
        <v>37292</v>
      </c>
      <c r="C1609" t="s">
        <v>3</v>
      </c>
      <c r="D1609" t="s">
        <v>168</v>
      </c>
      <c r="E1609" t="s">
        <v>9</v>
      </c>
      <c r="F1609" t="s">
        <v>179</v>
      </c>
      <c r="G1609" t="s">
        <v>11</v>
      </c>
      <c r="H1609" s="135" t="s">
        <v>1505</v>
      </c>
      <c r="I1609" t="s">
        <v>1454</v>
      </c>
      <c r="J1609" s="20">
        <v>135</v>
      </c>
      <c r="K1609" s="20" t="s">
        <v>9</v>
      </c>
      <c r="L1609" t="s">
        <v>1464</v>
      </c>
      <c r="M1609" s="20">
        <v>29.7</v>
      </c>
      <c r="N1609" s="20">
        <v>38.799999999999997</v>
      </c>
      <c r="AE1609">
        <f t="shared" si="25"/>
        <v>2002</v>
      </c>
    </row>
    <row r="1610" spans="1:31" x14ac:dyDescent="0.25">
      <c r="A1610" s="7">
        <v>1607</v>
      </c>
      <c r="B1610" s="8">
        <v>37292</v>
      </c>
      <c r="C1610" t="s">
        <v>3</v>
      </c>
      <c r="D1610" t="s">
        <v>164</v>
      </c>
      <c r="E1610" t="s">
        <v>9</v>
      </c>
      <c r="F1610" t="s">
        <v>118</v>
      </c>
      <c r="G1610" t="s">
        <v>14</v>
      </c>
      <c r="H1610" s="135" t="s">
        <v>1554</v>
      </c>
      <c r="I1610" t="s">
        <v>1454</v>
      </c>
      <c r="J1610" s="20">
        <v>17</v>
      </c>
      <c r="K1610" s="20" t="s">
        <v>9</v>
      </c>
      <c r="L1610" t="s">
        <v>1464</v>
      </c>
      <c r="M1610" s="20">
        <v>3.74</v>
      </c>
      <c r="N1610" s="20">
        <v>5.76</v>
      </c>
      <c r="AE1610">
        <f t="shared" si="25"/>
        <v>2002</v>
      </c>
    </row>
    <row r="1611" spans="1:31" x14ac:dyDescent="0.25">
      <c r="A1611" s="7">
        <v>1608</v>
      </c>
      <c r="B1611" s="8">
        <v>37292</v>
      </c>
      <c r="C1611" t="s">
        <v>3</v>
      </c>
      <c r="D1611" t="s">
        <v>106</v>
      </c>
      <c r="E1611" t="s">
        <v>9</v>
      </c>
      <c r="F1611" t="s">
        <v>235</v>
      </c>
      <c r="G1611" t="s">
        <v>14</v>
      </c>
      <c r="H1611" s="135" t="s">
        <v>1496</v>
      </c>
      <c r="I1611" t="s">
        <v>1454</v>
      </c>
      <c r="J1611" s="20">
        <v>14</v>
      </c>
      <c r="K1611" s="20" t="s">
        <v>9</v>
      </c>
      <c r="L1611" t="s">
        <v>1464</v>
      </c>
      <c r="M1611" s="20">
        <v>3.08</v>
      </c>
      <c r="N1611" s="20">
        <v>4.92</v>
      </c>
      <c r="AE1611">
        <f t="shared" si="25"/>
        <v>2002</v>
      </c>
    </row>
    <row r="1612" spans="1:31" x14ac:dyDescent="0.25">
      <c r="A1612" s="7">
        <v>1609</v>
      </c>
      <c r="B1612" s="8">
        <v>37292</v>
      </c>
      <c r="C1612" t="s">
        <v>3</v>
      </c>
      <c r="D1612" t="s">
        <v>287</v>
      </c>
      <c r="E1612" t="s">
        <v>9</v>
      </c>
      <c r="F1612" t="s">
        <v>154</v>
      </c>
      <c r="G1612" t="s">
        <v>24</v>
      </c>
      <c r="H1612" s="135" t="s">
        <v>1497</v>
      </c>
      <c r="I1612" t="s">
        <v>1455</v>
      </c>
      <c r="J1612" s="20">
        <v>25</v>
      </c>
      <c r="K1612" s="20" t="s">
        <v>9</v>
      </c>
      <c r="L1612" t="s">
        <v>1464</v>
      </c>
      <c r="M1612" s="20">
        <v>2.75</v>
      </c>
      <c r="N1612" s="20">
        <v>4</v>
      </c>
      <c r="AE1612">
        <f t="shared" si="25"/>
        <v>2002</v>
      </c>
    </row>
    <row r="1613" spans="1:31" x14ac:dyDescent="0.25">
      <c r="A1613" s="7">
        <v>1610</v>
      </c>
      <c r="B1613" s="8">
        <v>37293</v>
      </c>
      <c r="C1613" t="s">
        <v>3</v>
      </c>
      <c r="D1613" t="s">
        <v>51</v>
      </c>
      <c r="E1613" t="s">
        <v>9</v>
      </c>
      <c r="F1613" t="s">
        <v>415</v>
      </c>
      <c r="G1613" t="s">
        <v>14</v>
      </c>
      <c r="H1613" s="135" t="s">
        <v>1501</v>
      </c>
      <c r="I1613" t="s">
        <v>1454</v>
      </c>
      <c r="J1613" s="20">
        <v>59</v>
      </c>
      <c r="K1613" s="20" t="s">
        <v>9</v>
      </c>
      <c r="L1613" t="s">
        <v>1464</v>
      </c>
      <c r="M1613" s="20">
        <v>12.98</v>
      </c>
      <c r="N1613" s="20">
        <v>17.52</v>
      </c>
      <c r="AE1613">
        <f t="shared" si="25"/>
        <v>2002</v>
      </c>
    </row>
    <row r="1614" spans="1:31" x14ac:dyDescent="0.25">
      <c r="A1614" s="7">
        <v>1611</v>
      </c>
      <c r="B1614" s="8">
        <v>37293</v>
      </c>
      <c r="C1614" t="s">
        <v>3</v>
      </c>
      <c r="D1614" t="s">
        <v>355</v>
      </c>
      <c r="E1614" t="s">
        <v>9</v>
      </c>
      <c r="F1614" t="s">
        <v>415</v>
      </c>
      <c r="G1614" t="s">
        <v>14</v>
      </c>
      <c r="H1614" s="135" t="s">
        <v>1501</v>
      </c>
      <c r="I1614" t="s">
        <v>1454</v>
      </c>
      <c r="J1614" s="20">
        <v>26</v>
      </c>
      <c r="K1614" s="20" t="s">
        <v>3</v>
      </c>
      <c r="L1614" t="s">
        <v>1464</v>
      </c>
      <c r="M1614" s="20">
        <v>8.2800000000000011</v>
      </c>
      <c r="N1614" s="20">
        <v>5.72</v>
      </c>
      <c r="AE1614">
        <f t="shared" si="25"/>
        <v>2002</v>
      </c>
    </row>
    <row r="1615" spans="1:31" x14ac:dyDescent="0.25">
      <c r="A1615" s="7">
        <v>1612</v>
      </c>
      <c r="B1615" s="8">
        <v>37293</v>
      </c>
      <c r="C1615" t="s">
        <v>3</v>
      </c>
      <c r="D1615" t="s">
        <v>367</v>
      </c>
      <c r="E1615" t="s">
        <v>9</v>
      </c>
      <c r="F1615" t="s">
        <v>382</v>
      </c>
      <c r="G1615" t="s">
        <v>65</v>
      </c>
      <c r="H1615" s="135" t="s">
        <v>1540</v>
      </c>
      <c r="I1615" t="s">
        <v>1455</v>
      </c>
      <c r="J1615" s="20">
        <v>29</v>
      </c>
      <c r="K1615" s="20" t="s">
        <v>9</v>
      </c>
      <c r="L1615" t="s">
        <v>1464</v>
      </c>
      <c r="M1615" s="20">
        <v>3.19</v>
      </c>
      <c r="N1615" s="20">
        <v>4.5599999999999996</v>
      </c>
      <c r="AE1615">
        <f t="shared" si="25"/>
        <v>2002</v>
      </c>
    </row>
    <row r="1616" spans="1:31" x14ac:dyDescent="0.25">
      <c r="A1616" s="7">
        <v>1613</v>
      </c>
      <c r="B1616" s="8">
        <v>37293</v>
      </c>
      <c r="C1616" t="s">
        <v>3</v>
      </c>
      <c r="D1616" t="s">
        <v>125</v>
      </c>
      <c r="E1616" t="s">
        <v>9</v>
      </c>
      <c r="F1616" t="s">
        <v>175</v>
      </c>
      <c r="G1616" t="s">
        <v>14</v>
      </c>
      <c r="H1616" s="135" t="s">
        <v>1496</v>
      </c>
      <c r="I1616" t="s">
        <v>1454</v>
      </c>
      <c r="J1616" s="20">
        <v>35</v>
      </c>
      <c r="K1616" s="20" t="s">
        <v>3</v>
      </c>
      <c r="L1616" t="s">
        <v>1464</v>
      </c>
      <c r="M1616" s="20">
        <v>10.8</v>
      </c>
      <c r="N1616" s="20">
        <v>7.7</v>
      </c>
      <c r="AE1616">
        <f t="shared" si="25"/>
        <v>2002</v>
      </c>
    </row>
    <row r="1617" spans="1:31" x14ac:dyDescent="0.25">
      <c r="A1617" s="7">
        <v>1614</v>
      </c>
      <c r="B1617" s="8">
        <v>37293</v>
      </c>
      <c r="C1617" t="s">
        <v>3</v>
      </c>
      <c r="D1617" t="s">
        <v>125</v>
      </c>
      <c r="E1617" t="s">
        <v>9</v>
      </c>
      <c r="F1617" t="s">
        <v>233</v>
      </c>
      <c r="G1617" t="s">
        <v>65</v>
      </c>
      <c r="H1617" s="135" t="s">
        <v>1496</v>
      </c>
      <c r="I1617" t="s">
        <v>1454</v>
      </c>
      <c r="J1617" s="20">
        <v>45</v>
      </c>
      <c r="K1617" s="20" t="s">
        <v>9</v>
      </c>
      <c r="L1617" t="s">
        <v>1464</v>
      </c>
      <c r="M1617" s="20">
        <v>9.9</v>
      </c>
      <c r="N1617" s="20">
        <v>13.6</v>
      </c>
      <c r="AE1617">
        <f t="shared" si="25"/>
        <v>2002</v>
      </c>
    </row>
    <row r="1618" spans="1:31" x14ac:dyDescent="0.25">
      <c r="A1618" s="7">
        <v>1615</v>
      </c>
      <c r="B1618" s="8">
        <v>37293</v>
      </c>
      <c r="C1618" t="s">
        <v>3</v>
      </c>
      <c r="D1618" t="s">
        <v>402</v>
      </c>
      <c r="E1618" t="s">
        <v>9</v>
      </c>
      <c r="F1618" t="s">
        <v>336</v>
      </c>
      <c r="G1618" t="s">
        <v>24</v>
      </c>
      <c r="H1618" s="135" t="s">
        <v>1563</v>
      </c>
      <c r="I1618" t="s">
        <v>1454</v>
      </c>
      <c r="J1618" s="20">
        <v>12</v>
      </c>
      <c r="K1618" s="20" t="s">
        <v>3</v>
      </c>
      <c r="L1618" t="s">
        <v>1464</v>
      </c>
      <c r="M1618" s="20">
        <v>4.3599999999999994</v>
      </c>
      <c r="N1618" s="20">
        <v>2.64</v>
      </c>
      <c r="AE1618">
        <f t="shared" si="25"/>
        <v>2002</v>
      </c>
    </row>
    <row r="1619" spans="1:31" x14ac:dyDescent="0.25">
      <c r="A1619" s="7">
        <v>1616</v>
      </c>
      <c r="B1619" s="8">
        <v>37293</v>
      </c>
      <c r="C1619" t="s">
        <v>3</v>
      </c>
      <c r="D1619" t="s">
        <v>102</v>
      </c>
      <c r="E1619" t="s">
        <v>9</v>
      </c>
      <c r="F1619" t="s">
        <v>204</v>
      </c>
      <c r="G1619" t="s">
        <v>24</v>
      </c>
      <c r="H1619" s="136" t="s">
        <v>1496</v>
      </c>
      <c r="I1619" t="s">
        <v>1454</v>
      </c>
      <c r="J1619" s="20">
        <v>14</v>
      </c>
      <c r="K1619" s="20" t="s">
        <v>3</v>
      </c>
      <c r="L1619" t="s">
        <v>1464</v>
      </c>
      <c r="M1619" s="20">
        <v>4.92</v>
      </c>
      <c r="N1619" s="20">
        <v>3.08</v>
      </c>
      <c r="AE1619">
        <f t="shared" si="25"/>
        <v>2002</v>
      </c>
    </row>
    <row r="1620" spans="1:31" x14ac:dyDescent="0.25">
      <c r="A1620" s="7">
        <v>1617</v>
      </c>
      <c r="B1620" s="8">
        <v>37294</v>
      </c>
      <c r="C1620" t="s">
        <v>3</v>
      </c>
      <c r="D1620" t="s">
        <v>402</v>
      </c>
      <c r="E1620" t="s">
        <v>9</v>
      </c>
      <c r="F1620" t="s">
        <v>416</v>
      </c>
      <c r="G1620" t="s">
        <v>14</v>
      </c>
      <c r="H1620" s="135" t="s">
        <v>1534</v>
      </c>
      <c r="I1620" t="s">
        <v>1454</v>
      </c>
      <c r="J1620" s="20">
        <v>20</v>
      </c>
      <c r="K1620" s="20" t="s">
        <v>9</v>
      </c>
      <c r="L1620" t="s">
        <v>1464</v>
      </c>
      <c r="M1620" s="20">
        <v>4.4000000000000004</v>
      </c>
      <c r="N1620" s="20">
        <v>6.6</v>
      </c>
      <c r="AE1620">
        <f t="shared" si="25"/>
        <v>2002</v>
      </c>
    </row>
    <row r="1621" spans="1:31" x14ac:dyDescent="0.25">
      <c r="A1621" s="7">
        <v>1618</v>
      </c>
      <c r="B1621" s="8">
        <v>37294</v>
      </c>
      <c r="C1621" t="s">
        <v>3</v>
      </c>
      <c r="D1621" t="s">
        <v>205</v>
      </c>
      <c r="E1621" t="s">
        <v>9</v>
      </c>
      <c r="F1621" t="s">
        <v>78</v>
      </c>
      <c r="G1621" t="s">
        <v>65</v>
      </c>
      <c r="H1621" s="135" t="s">
        <v>1558</v>
      </c>
      <c r="I1621" t="s">
        <v>1455</v>
      </c>
      <c r="J1621" s="20">
        <v>15</v>
      </c>
      <c r="K1621" s="20" t="s">
        <v>3</v>
      </c>
      <c r="L1621" t="s">
        <v>1464</v>
      </c>
      <c r="M1621" s="20">
        <v>2.6</v>
      </c>
      <c r="N1621" s="20">
        <v>1.65</v>
      </c>
      <c r="AE1621">
        <f t="shared" si="25"/>
        <v>2002</v>
      </c>
    </row>
    <row r="1622" spans="1:31" x14ac:dyDescent="0.25">
      <c r="A1622" s="7">
        <v>1619</v>
      </c>
      <c r="B1622" s="8">
        <v>37294</v>
      </c>
      <c r="C1622" t="s">
        <v>3</v>
      </c>
      <c r="D1622" t="s">
        <v>287</v>
      </c>
      <c r="E1622" t="s">
        <v>9</v>
      </c>
      <c r="F1622" t="s">
        <v>407</v>
      </c>
      <c r="G1622" t="s">
        <v>65</v>
      </c>
      <c r="H1622" s="135" t="s">
        <v>1496</v>
      </c>
      <c r="I1622" t="s">
        <v>1454</v>
      </c>
      <c r="J1622" s="20">
        <v>16</v>
      </c>
      <c r="K1622" s="20" t="s">
        <v>9</v>
      </c>
      <c r="L1622" t="s">
        <v>1464</v>
      </c>
      <c r="M1622" s="20">
        <v>3.52</v>
      </c>
      <c r="N1622" s="20">
        <v>5.48</v>
      </c>
      <c r="AE1622">
        <f t="shared" si="25"/>
        <v>2002</v>
      </c>
    </row>
    <row r="1623" spans="1:31" x14ac:dyDescent="0.25">
      <c r="A1623" s="7">
        <v>1620</v>
      </c>
      <c r="B1623" s="8">
        <v>37294</v>
      </c>
      <c r="C1623" t="s">
        <v>3</v>
      </c>
      <c r="D1623" t="s">
        <v>154</v>
      </c>
      <c r="E1623" t="s">
        <v>9</v>
      </c>
      <c r="F1623" t="s">
        <v>179</v>
      </c>
      <c r="G1623" t="s">
        <v>377</v>
      </c>
      <c r="H1623" s="9" t="s">
        <v>1604</v>
      </c>
      <c r="I1623" t="s">
        <v>1454</v>
      </c>
      <c r="J1623" s="20">
        <v>15</v>
      </c>
      <c r="K1623" s="20" t="s">
        <v>3</v>
      </c>
      <c r="L1623" t="s">
        <v>1463</v>
      </c>
      <c r="M1623" s="20">
        <v>4.9000000000000004</v>
      </c>
      <c r="N1623" s="20">
        <v>3.6</v>
      </c>
      <c r="AE1623">
        <f t="shared" si="25"/>
        <v>2002</v>
      </c>
    </row>
    <row r="1624" spans="1:31" x14ac:dyDescent="0.25">
      <c r="A1624" s="7">
        <v>1621</v>
      </c>
      <c r="B1624" s="8">
        <v>37295</v>
      </c>
      <c r="C1624" t="s">
        <v>3</v>
      </c>
      <c r="D1624" t="s">
        <v>139</v>
      </c>
      <c r="E1624" t="s">
        <v>9</v>
      </c>
      <c r="F1624" t="s">
        <v>118</v>
      </c>
      <c r="G1624" t="s">
        <v>14</v>
      </c>
      <c r="H1624" s="135" t="s">
        <v>1501</v>
      </c>
      <c r="I1624" t="s">
        <v>1454</v>
      </c>
      <c r="J1624" s="20">
        <v>32</v>
      </c>
      <c r="K1624" s="20" t="s">
        <v>1465</v>
      </c>
      <c r="L1624" t="s">
        <v>1466</v>
      </c>
      <c r="M1624" s="20">
        <v>8</v>
      </c>
      <c r="N1624" s="20">
        <v>8</v>
      </c>
      <c r="AE1624">
        <f t="shared" si="25"/>
        <v>2002</v>
      </c>
    </row>
    <row r="1625" spans="1:31" x14ac:dyDescent="0.25">
      <c r="A1625" s="7">
        <v>1622</v>
      </c>
      <c r="B1625" s="8">
        <v>37295</v>
      </c>
      <c r="C1625" t="s">
        <v>3</v>
      </c>
      <c r="D1625" t="s">
        <v>333</v>
      </c>
      <c r="E1625" t="s">
        <v>9</v>
      </c>
      <c r="F1625" t="s">
        <v>165</v>
      </c>
      <c r="G1625" t="s">
        <v>65</v>
      </c>
      <c r="H1625" s="135" t="s">
        <v>1558</v>
      </c>
      <c r="I1625" t="s">
        <v>1455</v>
      </c>
      <c r="J1625" s="20">
        <v>18</v>
      </c>
      <c r="K1625" s="20" t="s">
        <v>9</v>
      </c>
      <c r="L1625" t="s">
        <v>1463</v>
      </c>
      <c r="M1625" s="20">
        <v>2.16</v>
      </c>
      <c r="N1625" s="20">
        <v>2.84</v>
      </c>
      <c r="AE1625">
        <f t="shared" si="25"/>
        <v>2002</v>
      </c>
    </row>
    <row r="1626" spans="1:31" x14ac:dyDescent="0.25">
      <c r="A1626" s="7">
        <v>1623</v>
      </c>
      <c r="B1626" s="8">
        <v>37295</v>
      </c>
      <c r="C1626" t="s">
        <v>3</v>
      </c>
      <c r="D1626" t="s">
        <v>287</v>
      </c>
      <c r="E1626" t="s">
        <v>9</v>
      </c>
      <c r="F1626" t="s">
        <v>258</v>
      </c>
      <c r="G1626" t="s">
        <v>65</v>
      </c>
      <c r="H1626" s="135" t="s">
        <v>1496</v>
      </c>
      <c r="I1626" t="s">
        <v>1454</v>
      </c>
      <c r="J1626" s="20">
        <v>27</v>
      </c>
      <c r="K1626" s="20" t="s">
        <v>9</v>
      </c>
      <c r="L1626" t="s">
        <v>1464</v>
      </c>
      <c r="M1626" s="20">
        <v>5.9399999999999995</v>
      </c>
      <c r="N1626" s="20">
        <v>8.56</v>
      </c>
      <c r="AE1626">
        <f t="shared" si="25"/>
        <v>2002</v>
      </c>
    </row>
    <row r="1627" spans="1:31" x14ac:dyDescent="0.25">
      <c r="A1627" s="7">
        <v>1624</v>
      </c>
      <c r="B1627" s="8">
        <v>37295</v>
      </c>
      <c r="C1627" t="s">
        <v>3</v>
      </c>
      <c r="D1627" t="s">
        <v>350</v>
      </c>
      <c r="E1627" t="s">
        <v>9</v>
      </c>
      <c r="F1627" t="s">
        <v>118</v>
      </c>
      <c r="G1627" t="s">
        <v>377</v>
      </c>
      <c r="H1627" s="9" t="s">
        <v>1586</v>
      </c>
      <c r="I1627" t="s">
        <v>1454</v>
      </c>
      <c r="J1627" s="20">
        <v>19</v>
      </c>
      <c r="K1627" s="20" t="s">
        <v>3</v>
      </c>
      <c r="L1627" t="s">
        <v>1464</v>
      </c>
      <c r="M1627" s="20">
        <v>6.32</v>
      </c>
      <c r="N1627" s="20">
        <v>4.18</v>
      </c>
      <c r="AE1627">
        <f t="shared" si="25"/>
        <v>2002</v>
      </c>
    </row>
    <row r="1628" spans="1:31" x14ac:dyDescent="0.25">
      <c r="A1628" s="7">
        <v>1625</v>
      </c>
      <c r="B1628" s="8">
        <v>37295</v>
      </c>
      <c r="C1628" t="s">
        <v>3</v>
      </c>
      <c r="D1628" t="s">
        <v>73</v>
      </c>
      <c r="E1628" t="s">
        <v>9</v>
      </c>
      <c r="F1628" t="s">
        <v>215</v>
      </c>
      <c r="G1628" t="s">
        <v>24</v>
      </c>
      <c r="H1628" s="136" t="s">
        <v>1496</v>
      </c>
      <c r="I1628" t="s">
        <v>1454</v>
      </c>
      <c r="J1628" s="20">
        <v>11</v>
      </c>
      <c r="K1628" s="20" t="s">
        <v>9</v>
      </c>
      <c r="L1628" t="s">
        <v>1464</v>
      </c>
      <c r="M1628" s="20">
        <v>2.42</v>
      </c>
      <c r="N1628" s="20">
        <v>4.08</v>
      </c>
      <c r="AE1628">
        <f t="shared" si="25"/>
        <v>2002</v>
      </c>
    </row>
    <row r="1629" spans="1:31" x14ac:dyDescent="0.25">
      <c r="A1629" s="7">
        <v>1626</v>
      </c>
      <c r="B1629" s="8">
        <v>37296</v>
      </c>
      <c r="C1629" t="s">
        <v>3</v>
      </c>
      <c r="D1629" t="s">
        <v>54</v>
      </c>
      <c r="E1629" t="s">
        <v>9</v>
      </c>
      <c r="F1629" t="s">
        <v>55</v>
      </c>
      <c r="G1629" t="s">
        <v>17</v>
      </c>
      <c r="H1629" s="135" t="s">
        <v>1500</v>
      </c>
      <c r="I1629" t="s">
        <v>1455</v>
      </c>
      <c r="J1629" s="20">
        <v>49</v>
      </c>
      <c r="K1629" s="20" t="s">
        <v>1465</v>
      </c>
      <c r="L1629" t="s">
        <v>1466</v>
      </c>
      <c r="M1629" s="20">
        <v>6.125</v>
      </c>
      <c r="N1629" s="20">
        <v>6.125</v>
      </c>
      <c r="AE1629">
        <f t="shared" si="25"/>
        <v>2002</v>
      </c>
    </row>
    <row r="1630" spans="1:31" x14ac:dyDescent="0.25">
      <c r="A1630" s="7">
        <v>1627</v>
      </c>
      <c r="B1630" s="8">
        <v>37296</v>
      </c>
      <c r="C1630" t="s">
        <v>3</v>
      </c>
      <c r="D1630" t="s">
        <v>139</v>
      </c>
      <c r="E1630" t="s">
        <v>9</v>
      </c>
      <c r="F1630" t="s">
        <v>63</v>
      </c>
      <c r="G1630" t="s">
        <v>377</v>
      </c>
      <c r="H1630" s="135" t="s">
        <v>1496</v>
      </c>
      <c r="I1630" t="s">
        <v>1455</v>
      </c>
      <c r="J1630" s="20">
        <v>25</v>
      </c>
      <c r="K1630" s="20" t="s">
        <v>3</v>
      </c>
      <c r="L1630" t="s">
        <v>1464</v>
      </c>
      <c r="M1630" s="20">
        <v>4</v>
      </c>
      <c r="N1630" s="20">
        <v>2.75</v>
      </c>
      <c r="AE1630">
        <f t="shared" si="25"/>
        <v>2002</v>
      </c>
    </row>
    <row r="1631" spans="1:31" x14ac:dyDescent="0.25">
      <c r="A1631" s="7">
        <v>1628</v>
      </c>
      <c r="B1631" s="8">
        <v>37297</v>
      </c>
      <c r="C1631" t="s">
        <v>3</v>
      </c>
      <c r="D1631" t="s">
        <v>402</v>
      </c>
      <c r="E1631" t="s">
        <v>9</v>
      </c>
      <c r="F1631" t="s">
        <v>416</v>
      </c>
      <c r="G1631" t="s">
        <v>24</v>
      </c>
      <c r="H1631" s="135" t="s">
        <v>1493</v>
      </c>
      <c r="I1631" t="s">
        <v>1454</v>
      </c>
      <c r="J1631" s="20">
        <v>18</v>
      </c>
      <c r="K1631" s="20" t="s">
        <v>3</v>
      </c>
      <c r="L1631" t="s">
        <v>1464</v>
      </c>
      <c r="M1631" s="20">
        <v>6.04</v>
      </c>
      <c r="N1631" s="20">
        <v>3.96</v>
      </c>
      <c r="AE1631">
        <f t="shared" si="25"/>
        <v>2002</v>
      </c>
    </row>
    <row r="1632" spans="1:31" x14ac:dyDescent="0.25">
      <c r="A1632" s="7">
        <v>1629</v>
      </c>
      <c r="B1632" s="8">
        <v>37297</v>
      </c>
      <c r="C1632" t="s">
        <v>3</v>
      </c>
      <c r="D1632" t="s">
        <v>155</v>
      </c>
      <c r="E1632" t="s">
        <v>9</v>
      </c>
      <c r="F1632" s="15" t="s">
        <v>28</v>
      </c>
      <c r="G1632" t="s">
        <v>11</v>
      </c>
      <c r="H1632" s="135" t="s">
        <v>1531</v>
      </c>
      <c r="I1632" t="s">
        <v>1454</v>
      </c>
      <c r="J1632" s="20">
        <v>12</v>
      </c>
      <c r="K1632" s="20" t="s">
        <v>1465</v>
      </c>
      <c r="L1632" t="s">
        <v>1466</v>
      </c>
      <c r="M1632" s="20">
        <v>3</v>
      </c>
      <c r="N1632" s="20">
        <v>3</v>
      </c>
      <c r="AE1632">
        <f t="shared" si="25"/>
        <v>2002</v>
      </c>
    </row>
    <row r="1633" spans="1:31" x14ac:dyDescent="0.25">
      <c r="A1633" s="7">
        <v>1630</v>
      </c>
      <c r="B1633" s="8">
        <v>37297</v>
      </c>
      <c r="C1633" t="s">
        <v>3</v>
      </c>
      <c r="D1633" t="s">
        <v>129</v>
      </c>
      <c r="E1633" t="s">
        <v>9</v>
      </c>
      <c r="F1633" t="s">
        <v>130</v>
      </c>
      <c r="G1633" t="s">
        <v>17</v>
      </c>
      <c r="H1633" s="135" t="s">
        <v>1568</v>
      </c>
      <c r="I1633" t="s">
        <v>1455</v>
      </c>
      <c r="J1633" s="20">
        <v>32</v>
      </c>
      <c r="K1633" s="20" t="s">
        <v>3</v>
      </c>
      <c r="L1633" t="s">
        <v>1464</v>
      </c>
      <c r="M1633" s="20">
        <v>4.9800000000000004</v>
      </c>
      <c r="N1633" s="20">
        <v>3.52</v>
      </c>
      <c r="AE1633">
        <f t="shared" si="25"/>
        <v>2002</v>
      </c>
    </row>
    <row r="1634" spans="1:31" x14ac:dyDescent="0.25">
      <c r="A1634" s="7">
        <v>1631</v>
      </c>
      <c r="B1634" s="8">
        <v>37297</v>
      </c>
      <c r="C1634" t="s">
        <v>3</v>
      </c>
      <c r="D1634" t="s">
        <v>31</v>
      </c>
      <c r="E1634" t="s">
        <v>9</v>
      </c>
      <c r="F1634" t="s">
        <v>119</v>
      </c>
      <c r="G1634" t="s">
        <v>14</v>
      </c>
      <c r="H1634" s="135" t="s">
        <v>1501</v>
      </c>
      <c r="I1634" t="s">
        <v>1455</v>
      </c>
      <c r="J1634" s="20">
        <v>80</v>
      </c>
      <c r="K1634" s="20" t="s">
        <v>9</v>
      </c>
      <c r="L1634" t="s">
        <v>1464</v>
      </c>
      <c r="M1634" s="20">
        <v>8.8000000000000007</v>
      </c>
      <c r="N1634" s="20">
        <v>11.7</v>
      </c>
      <c r="AE1634">
        <f t="shared" si="25"/>
        <v>2002</v>
      </c>
    </row>
    <row r="1635" spans="1:31" x14ac:dyDescent="0.25">
      <c r="A1635" s="7">
        <v>1632</v>
      </c>
      <c r="B1635" s="8">
        <v>37297</v>
      </c>
      <c r="C1635" t="s">
        <v>3</v>
      </c>
      <c r="D1635" t="s">
        <v>119</v>
      </c>
      <c r="E1635" t="s">
        <v>9</v>
      </c>
      <c r="F1635" t="s">
        <v>31</v>
      </c>
      <c r="G1635" t="s">
        <v>14</v>
      </c>
      <c r="H1635" s="135" t="s">
        <v>1501</v>
      </c>
      <c r="I1635" t="s">
        <v>1455</v>
      </c>
      <c r="J1635" s="20">
        <v>75</v>
      </c>
      <c r="K1635" s="20" t="s">
        <v>3</v>
      </c>
      <c r="L1635" t="s">
        <v>1464</v>
      </c>
      <c r="M1635" s="20">
        <v>11</v>
      </c>
      <c r="N1635" s="20">
        <v>8.25</v>
      </c>
      <c r="AE1635">
        <f t="shared" si="25"/>
        <v>2002</v>
      </c>
    </row>
    <row r="1636" spans="1:31" x14ac:dyDescent="0.25">
      <c r="A1636" s="7">
        <v>1633</v>
      </c>
      <c r="B1636" s="8">
        <v>37297</v>
      </c>
      <c r="C1636" t="s">
        <v>3</v>
      </c>
      <c r="D1636" t="s">
        <v>233</v>
      </c>
      <c r="E1636" t="s">
        <v>9</v>
      </c>
      <c r="F1636" t="s">
        <v>136</v>
      </c>
      <c r="G1636" t="s">
        <v>17</v>
      </c>
      <c r="H1636" s="135" t="s">
        <v>1570</v>
      </c>
      <c r="I1636" t="s">
        <v>1457</v>
      </c>
      <c r="J1636" s="20">
        <v>24</v>
      </c>
      <c r="K1636" s="20" t="s">
        <v>9</v>
      </c>
      <c r="L1636" t="s">
        <v>1464</v>
      </c>
      <c r="M1636" s="20">
        <v>2.64</v>
      </c>
      <c r="N1636" s="20">
        <v>3.86</v>
      </c>
      <c r="O1636" t="s">
        <v>3</v>
      </c>
      <c r="P1636" s="13" t="s">
        <v>230</v>
      </c>
      <c r="Q1636" t="s">
        <v>9</v>
      </c>
      <c r="R1636" t="s">
        <v>331</v>
      </c>
      <c r="S1636" t="s">
        <v>1465</v>
      </c>
      <c r="U1636" t="s">
        <v>1465</v>
      </c>
      <c r="W1636" t="s">
        <v>1465</v>
      </c>
      <c r="Y1636" t="s">
        <v>1465</v>
      </c>
      <c r="AA1636" t="s">
        <v>1465</v>
      </c>
      <c r="AC1636" t="s">
        <v>1465</v>
      </c>
      <c r="AE1636">
        <f t="shared" si="25"/>
        <v>2002</v>
      </c>
    </row>
    <row r="1637" spans="1:31" x14ac:dyDescent="0.25">
      <c r="A1637" s="7">
        <v>1634</v>
      </c>
      <c r="B1637" s="8">
        <v>37297</v>
      </c>
      <c r="C1637" t="s">
        <v>3</v>
      </c>
      <c r="D1637" t="s">
        <v>298</v>
      </c>
      <c r="E1637" t="s">
        <v>9</v>
      </c>
      <c r="F1637" t="s">
        <v>338</v>
      </c>
      <c r="G1637" t="s">
        <v>14</v>
      </c>
      <c r="H1637" s="135" t="s">
        <v>1496</v>
      </c>
      <c r="I1637" t="s">
        <v>1454</v>
      </c>
      <c r="J1637" s="20">
        <v>35</v>
      </c>
      <c r="K1637" s="20" t="s">
        <v>3</v>
      </c>
      <c r="L1637" t="s">
        <v>1464</v>
      </c>
      <c r="M1637" s="20">
        <v>10.8</v>
      </c>
      <c r="N1637" s="20">
        <v>7.7</v>
      </c>
      <c r="AE1637">
        <f t="shared" si="25"/>
        <v>2002</v>
      </c>
    </row>
    <row r="1638" spans="1:31" x14ac:dyDescent="0.25">
      <c r="A1638" s="7">
        <v>1635</v>
      </c>
      <c r="B1638" s="8">
        <v>37297</v>
      </c>
      <c r="C1638" t="s">
        <v>3</v>
      </c>
      <c r="D1638" t="s">
        <v>344</v>
      </c>
      <c r="E1638" t="s">
        <v>9</v>
      </c>
      <c r="F1638" t="s">
        <v>345</v>
      </c>
      <c r="G1638" t="s">
        <v>65</v>
      </c>
      <c r="H1638" s="135" t="s">
        <v>1496</v>
      </c>
      <c r="I1638" t="s">
        <v>1454</v>
      </c>
      <c r="J1638" s="20">
        <v>58</v>
      </c>
      <c r="K1638" s="20" t="s">
        <v>3</v>
      </c>
      <c r="L1638" t="s">
        <v>1464</v>
      </c>
      <c r="M1638" s="20">
        <v>17.239999999999998</v>
      </c>
      <c r="N1638" s="20">
        <v>12.76</v>
      </c>
      <c r="AE1638">
        <f t="shared" si="25"/>
        <v>2002</v>
      </c>
    </row>
    <row r="1639" spans="1:31" x14ac:dyDescent="0.25">
      <c r="A1639" s="7">
        <v>1636</v>
      </c>
      <c r="B1639" s="8">
        <v>37297</v>
      </c>
      <c r="C1639" t="s">
        <v>3</v>
      </c>
      <c r="D1639" t="s">
        <v>382</v>
      </c>
      <c r="E1639" t="s">
        <v>9</v>
      </c>
      <c r="F1639" t="s">
        <v>336</v>
      </c>
      <c r="G1639" t="s">
        <v>24</v>
      </c>
      <c r="H1639" s="135" t="s">
        <v>1497</v>
      </c>
      <c r="I1639" t="s">
        <v>1454</v>
      </c>
      <c r="J1639" s="20">
        <v>37</v>
      </c>
      <c r="K1639" s="20" t="s">
        <v>9</v>
      </c>
      <c r="L1639" t="s">
        <v>1464</v>
      </c>
      <c r="M1639" s="20">
        <v>8.14</v>
      </c>
      <c r="N1639" s="20">
        <v>11.36</v>
      </c>
      <c r="AE1639">
        <f t="shared" si="25"/>
        <v>2002</v>
      </c>
    </row>
    <row r="1640" spans="1:31" x14ac:dyDescent="0.25">
      <c r="A1640" s="7">
        <v>1637</v>
      </c>
      <c r="B1640" s="8">
        <v>37297</v>
      </c>
      <c r="C1640" t="s">
        <v>3</v>
      </c>
      <c r="D1640" t="s">
        <v>264</v>
      </c>
      <c r="E1640" t="s">
        <v>9</v>
      </c>
      <c r="F1640" t="s">
        <v>123</v>
      </c>
      <c r="G1640" t="s">
        <v>377</v>
      </c>
      <c r="H1640" s="9" t="s">
        <v>1604</v>
      </c>
      <c r="I1640" t="s">
        <v>1455</v>
      </c>
      <c r="J1640" s="20">
        <v>15</v>
      </c>
      <c r="K1640" s="20" t="s">
        <v>3</v>
      </c>
      <c r="L1640" t="s">
        <v>1464</v>
      </c>
      <c r="M1640" s="20">
        <v>2.6</v>
      </c>
      <c r="N1640" s="20">
        <v>1.65</v>
      </c>
      <c r="AE1640">
        <f t="shared" si="25"/>
        <v>2002</v>
      </c>
    </row>
    <row r="1641" spans="1:31" x14ac:dyDescent="0.25">
      <c r="A1641" s="7">
        <v>1638</v>
      </c>
      <c r="B1641" s="8">
        <v>37297</v>
      </c>
      <c r="C1641" t="s">
        <v>3</v>
      </c>
      <c r="D1641" t="s">
        <v>249</v>
      </c>
      <c r="E1641" t="s">
        <v>9</v>
      </c>
      <c r="F1641" t="s">
        <v>358</v>
      </c>
      <c r="G1641" t="s">
        <v>377</v>
      </c>
      <c r="H1641" s="9" t="s">
        <v>1604</v>
      </c>
      <c r="I1641" t="s">
        <v>1454</v>
      </c>
      <c r="J1641" s="20">
        <v>15</v>
      </c>
      <c r="K1641" s="20" t="s">
        <v>3</v>
      </c>
      <c r="L1641" t="s">
        <v>1463</v>
      </c>
      <c r="M1641" s="20">
        <v>4.9000000000000004</v>
      </c>
      <c r="N1641" s="20">
        <v>3.6</v>
      </c>
      <c r="AE1641">
        <f t="shared" si="25"/>
        <v>2002</v>
      </c>
    </row>
    <row r="1642" spans="1:31" x14ac:dyDescent="0.25">
      <c r="A1642" s="7">
        <v>1639</v>
      </c>
      <c r="B1642" s="8">
        <v>37297</v>
      </c>
      <c r="C1642" t="s">
        <v>3</v>
      </c>
      <c r="D1642" t="s">
        <v>379</v>
      </c>
      <c r="E1642" t="s">
        <v>9</v>
      </c>
      <c r="F1642" t="s">
        <v>66</v>
      </c>
      <c r="G1642" t="s">
        <v>24</v>
      </c>
      <c r="H1642" s="135" t="s">
        <v>1493</v>
      </c>
      <c r="I1642" t="s">
        <v>1454</v>
      </c>
      <c r="J1642" s="20">
        <v>35</v>
      </c>
      <c r="K1642" s="20" t="s">
        <v>9</v>
      </c>
      <c r="L1642" t="s">
        <v>1464</v>
      </c>
      <c r="M1642" s="20">
        <v>7.7</v>
      </c>
      <c r="N1642" s="20">
        <v>10.8</v>
      </c>
      <c r="AE1642">
        <f t="shared" si="25"/>
        <v>2002</v>
      </c>
    </row>
    <row r="1643" spans="1:31" x14ac:dyDescent="0.25">
      <c r="A1643" s="7">
        <v>1640</v>
      </c>
      <c r="B1643" s="8">
        <v>37298</v>
      </c>
      <c r="C1643" t="s">
        <v>3</v>
      </c>
      <c r="D1643" t="s">
        <v>154</v>
      </c>
      <c r="E1643" t="s">
        <v>9</v>
      </c>
      <c r="F1643" t="s">
        <v>417</v>
      </c>
      <c r="G1643" t="s">
        <v>11</v>
      </c>
      <c r="H1643" s="135" t="s">
        <v>1505</v>
      </c>
      <c r="I1643" t="s">
        <v>1454</v>
      </c>
      <c r="J1643" s="20">
        <v>36</v>
      </c>
      <c r="K1643" s="20" t="s">
        <v>1465</v>
      </c>
      <c r="L1643" t="s">
        <v>1466</v>
      </c>
      <c r="M1643" s="20">
        <v>9</v>
      </c>
      <c r="N1643" s="20">
        <v>9</v>
      </c>
      <c r="AE1643">
        <f t="shared" si="25"/>
        <v>2002</v>
      </c>
    </row>
    <row r="1644" spans="1:31" x14ac:dyDescent="0.25">
      <c r="A1644" s="7">
        <v>1641</v>
      </c>
      <c r="B1644" s="8">
        <v>37298</v>
      </c>
      <c r="C1644" t="s">
        <v>3</v>
      </c>
      <c r="D1644" t="s">
        <v>273</v>
      </c>
      <c r="E1644" t="s">
        <v>9</v>
      </c>
      <c r="F1644" t="s">
        <v>416</v>
      </c>
      <c r="G1644" t="s">
        <v>65</v>
      </c>
      <c r="H1644" s="135" t="s">
        <v>1511</v>
      </c>
      <c r="I1644" t="s">
        <v>1454</v>
      </c>
      <c r="J1644" s="20">
        <v>18</v>
      </c>
      <c r="K1644" s="20" t="s">
        <v>3</v>
      </c>
      <c r="L1644" t="s">
        <v>1464</v>
      </c>
      <c r="M1644" s="20">
        <v>6.04</v>
      </c>
      <c r="N1644" s="20">
        <v>3.96</v>
      </c>
      <c r="AE1644">
        <f t="shared" si="25"/>
        <v>2002</v>
      </c>
    </row>
    <row r="1645" spans="1:31" x14ac:dyDescent="0.25">
      <c r="A1645" s="7">
        <v>1642</v>
      </c>
      <c r="B1645" s="8">
        <v>37298</v>
      </c>
      <c r="C1645" t="s">
        <v>3</v>
      </c>
      <c r="D1645" t="s">
        <v>154</v>
      </c>
      <c r="E1645" t="s">
        <v>9</v>
      </c>
      <c r="F1645" t="s">
        <v>417</v>
      </c>
      <c r="G1645" t="s">
        <v>65</v>
      </c>
      <c r="H1645" s="135" t="s">
        <v>1496</v>
      </c>
      <c r="I1645" t="s">
        <v>1454</v>
      </c>
      <c r="J1645" s="20">
        <v>21</v>
      </c>
      <c r="K1645" s="20" t="s">
        <v>3</v>
      </c>
      <c r="L1645" t="s">
        <v>1464</v>
      </c>
      <c r="M1645" s="20">
        <v>6.88</v>
      </c>
      <c r="N1645" s="20">
        <v>4.62</v>
      </c>
      <c r="AE1645">
        <f t="shared" si="25"/>
        <v>2002</v>
      </c>
    </row>
    <row r="1646" spans="1:31" x14ac:dyDescent="0.25">
      <c r="A1646" s="7">
        <v>1643</v>
      </c>
      <c r="B1646" s="8">
        <v>37299</v>
      </c>
      <c r="C1646" t="s">
        <v>3</v>
      </c>
      <c r="D1646" t="s">
        <v>367</v>
      </c>
      <c r="E1646" t="s">
        <v>9</v>
      </c>
      <c r="F1646" t="s">
        <v>338</v>
      </c>
      <c r="G1646" t="s">
        <v>11</v>
      </c>
      <c r="H1646" s="135" t="s">
        <v>1509</v>
      </c>
      <c r="I1646" t="s">
        <v>1454</v>
      </c>
      <c r="J1646" s="20">
        <v>29</v>
      </c>
      <c r="K1646" s="20" t="s">
        <v>3</v>
      </c>
      <c r="L1646" t="s">
        <v>1464</v>
      </c>
      <c r="M1646" s="20">
        <v>9.1199999999999992</v>
      </c>
      <c r="N1646" s="20">
        <v>6.38</v>
      </c>
      <c r="AE1646">
        <f t="shared" si="25"/>
        <v>2002</v>
      </c>
    </row>
    <row r="1647" spans="1:31" x14ac:dyDescent="0.25">
      <c r="A1647" s="7">
        <v>1644</v>
      </c>
      <c r="B1647" s="8">
        <v>37299</v>
      </c>
      <c r="C1647" t="s">
        <v>3</v>
      </c>
      <c r="D1647" t="s">
        <v>160</v>
      </c>
      <c r="E1647" t="s">
        <v>9</v>
      </c>
      <c r="F1647" t="s">
        <v>78</v>
      </c>
      <c r="G1647" t="s">
        <v>11</v>
      </c>
      <c r="H1647" s="135" t="s">
        <v>1531</v>
      </c>
      <c r="I1647" t="s">
        <v>1454</v>
      </c>
      <c r="J1647" s="20">
        <v>12</v>
      </c>
      <c r="K1647" s="20" t="s">
        <v>3</v>
      </c>
      <c r="L1647" t="s">
        <v>1464</v>
      </c>
      <c r="M1647" s="20">
        <v>4.3599999999999994</v>
      </c>
      <c r="N1647" s="20">
        <v>2.64</v>
      </c>
      <c r="AE1647">
        <f t="shared" si="25"/>
        <v>2002</v>
      </c>
    </row>
    <row r="1648" spans="1:31" x14ac:dyDescent="0.25">
      <c r="A1648" s="7">
        <v>1645</v>
      </c>
      <c r="B1648" s="8">
        <v>37299</v>
      </c>
      <c r="C1648" t="s">
        <v>3</v>
      </c>
      <c r="D1648" t="s">
        <v>400</v>
      </c>
      <c r="E1648" t="s">
        <v>9</v>
      </c>
      <c r="F1648" t="s">
        <v>55</v>
      </c>
      <c r="G1648" t="s">
        <v>14</v>
      </c>
      <c r="H1648" s="135" t="s">
        <v>1549</v>
      </c>
      <c r="I1648" t="s">
        <v>1454</v>
      </c>
      <c r="J1648" s="20">
        <v>23</v>
      </c>
      <c r="K1648" s="20" t="s">
        <v>9</v>
      </c>
      <c r="L1648" t="s">
        <v>1464</v>
      </c>
      <c r="M1648" s="20">
        <v>5.0600000000000005</v>
      </c>
      <c r="N1648" s="20">
        <v>7.4399999999999995</v>
      </c>
      <c r="AE1648">
        <f t="shared" si="25"/>
        <v>2002</v>
      </c>
    </row>
    <row r="1649" spans="1:31" x14ac:dyDescent="0.25">
      <c r="A1649" s="7">
        <v>1646</v>
      </c>
      <c r="B1649" s="8">
        <v>37299</v>
      </c>
      <c r="C1649" t="s">
        <v>3</v>
      </c>
      <c r="D1649" t="s">
        <v>178</v>
      </c>
      <c r="E1649" t="s">
        <v>9</v>
      </c>
      <c r="F1649" t="s">
        <v>366</v>
      </c>
      <c r="G1649" t="s">
        <v>14</v>
      </c>
      <c r="H1649" s="135" t="s">
        <v>1507</v>
      </c>
      <c r="I1649" t="s">
        <v>1454</v>
      </c>
      <c r="J1649" s="20">
        <v>149</v>
      </c>
      <c r="K1649" s="20" t="s">
        <v>9</v>
      </c>
      <c r="L1649" t="s">
        <v>1464</v>
      </c>
      <c r="M1649" s="20">
        <v>32.78</v>
      </c>
      <c r="N1649" s="20">
        <v>42.72</v>
      </c>
      <c r="AE1649">
        <f t="shared" si="25"/>
        <v>2002</v>
      </c>
    </row>
    <row r="1650" spans="1:31" x14ac:dyDescent="0.25">
      <c r="A1650" s="7">
        <v>1647</v>
      </c>
      <c r="B1650" s="8">
        <v>37299</v>
      </c>
      <c r="C1650" t="s">
        <v>3</v>
      </c>
      <c r="D1650" t="s">
        <v>27</v>
      </c>
      <c r="E1650" t="s">
        <v>9</v>
      </c>
      <c r="F1650" t="s">
        <v>416</v>
      </c>
      <c r="G1650" t="s">
        <v>65</v>
      </c>
      <c r="H1650" s="135" t="s">
        <v>1511</v>
      </c>
      <c r="I1650" t="s">
        <v>1454</v>
      </c>
      <c r="J1650" s="20">
        <v>14</v>
      </c>
      <c r="K1650" s="20" t="s">
        <v>3</v>
      </c>
      <c r="L1650" t="s">
        <v>1464</v>
      </c>
      <c r="M1650" s="20">
        <v>4.92</v>
      </c>
      <c r="N1650" s="20">
        <v>3.08</v>
      </c>
      <c r="AE1650">
        <f t="shared" si="25"/>
        <v>2002</v>
      </c>
    </row>
    <row r="1651" spans="1:31" x14ac:dyDescent="0.25">
      <c r="A1651" s="7">
        <v>1648</v>
      </c>
      <c r="B1651" s="8">
        <v>37299</v>
      </c>
      <c r="C1651" t="s">
        <v>3</v>
      </c>
      <c r="D1651" t="s">
        <v>187</v>
      </c>
      <c r="E1651" t="s">
        <v>9</v>
      </c>
      <c r="F1651" t="s">
        <v>258</v>
      </c>
      <c r="G1651" t="s">
        <v>14</v>
      </c>
      <c r="H1651" s="135" t="s">
        <v>1496</v>
      </c>
      <c r="I1651" t="s">
        <v>1454</v>
      </c>
      <c r="J1651" s="20">
        <v>72</v>
      </c>
      <c r="K1651" s="20" t="s">
        <v>1465</v>
      </c>
      <c r="L1651" t="s">
        <v>1466</v>
      </c>
      <c r="M1651" s="20">
        <v>18</v>
      </c>
      <c r="N1651" s="20">
        <v>18</v>
      </c>
      <c r="AE1651">
        <f t="shared" si="25"/>
        <v>2002</v>
      </c>
    </row>
    <row r="1652" spans="1:31" x14ac:dyDescent="0.25">
      <c r="A1652" s="7">
        <v>1649</v>
      </c>
      <c r="B1652" s="8">
        <v>37299</v>
      </c>
      <c r="C1652" t="s">
        <v>3</v>
      </c>
      <c r="D1652" t="s">
        <v>389</v>
      </c>
      <c r="E1652" t="s">
        <v>9</v>
      </c>
      <c r="F1652" t="s">
        <v>78</v>
      </c>
      <c r="G1652" t="s">
        <v>17</v>
      </c>
      <c r="H1652" s="135" t="s">
        <v>1496</v>
      </c>
      <c r="I1652" t="s">
        <v>1454</v>
      </c>
      <c r="J1652" s="20">
        <v>23</v>
      </c>
      <c r="K1652" s="20" t="s">
        <v>3</v>
      </c>
      <c r="L1652" t="s">
        <v>1464</v>
      </c>
      <c r="M1652" s="20">
        <v>7.4399999999999995</v>
      </c>
      <c r="N1652" s="20">
        <v>5.0600000000000005</v>
      </c>
      <c r="AE1652">
        <f t="shared" si="25"/>
        <v>2002</v>
      </c>
    </row>
    <row r="1653" spans="1:31" x14ac:dyDescent="0.25">
      <c r="A1653" s="7">
        <v>1650</v>
      </c>
      <c r="B1653" s="8">
        <v>37299</v>
      </c>
      <c r="C1653" t="s">
        <v>3</v>
      </c>
      <c r="D1653" t="s">
        <v>212</v>
      </c>
      <c r="E1653" t="s">
        <v>9</v>
      </c>
      <c r="F1653" t="s">
        <v>235</v>
      </c>
      <c r="G1653" t="s">
        <v>14</v>
      </c>
      <c r="H1653" s="135" t="s">
        <v>1496</v>
      </c>
      <c r="I1653" t="s">
        <v>1454</v>
      </c>
      <c r="J1653" s="20">
        <v>32</v>
      </c>
      <c r="K1653" s="20" t="s">
        <v>9</v>
      </c>
      <c r="L1653" t="s">
        <v>1464</v>
      </c>
      <c r="M1653" s="20">
        <v>7.04</v>
      </c>
      <c r="N1653" s="20">
        <v>9.9600000000000009</v>
      </c>
      <c r="AE1653">
        <f t="shared" si="25"/>
        <v>2002</v>
      </c>
    </row>
    <row r="1654" spans="1:31" x14ac:dyDescent="0.25">
      <c r="A1654" s="7">
        <v>1651</v>
      </c>
      <c r="B1654" s="8">
        <v>37299</v>
      </c>
      <c r="C1654" t="s">
        <v>3</v>
      </c>
      <c r="D1654" t="s">
        <v>94</v>
      </c>
      <c r="E1654" t="s">
        <v>9</v>
      </c>
      <c r="F1654" t="s">
        <v>266</v>
      </c>
      <c r="G1654" t="s">
        <v>377</v>
      </c>
      <c r="H1654" s="9" t="s">
        <v>1587</v>
      </c>
      <c r="I1654" t="s">
        <v>1454</v>
      </c>
      <c r="J1654" s="20">
        <v>20</v>
      </c>
      <c r="K1654" s="20" t="s">
        <v>1465</v>
      </c>
      <c r="L1654" t="s">
        <v>1466</v>
      </c>
      <c r="M1654" s="20">
        <v>5</v>
      </c>
      <c r="N1654" s="20">
        <v>5</v>
      </c>
      <c r="AE1654">
        <f t="shared" si="25"/>
        <v>2002</v>
      </c>
    </row>
    <row r="1655" spans="1:31" x14ac:dyDescent="0.25">
      <c r="A1655" s="7">
        <v>1652</v>
      </c>
      <c r="B1655" s="8">
        <v>37299</v>
      </c>
      <c r="C1655" t="s">
        <v>3</v>
      </c>
      <c r="D1655" t="s">
        <v>389</v>
      </c>
      <c r="E1655" t="s">
        <v>9</v>
      </c>
      <c r="F1655" t="s">
        <v>66</v>
      </c>
      <c r="G1655" t="s">
        <v>24</v>
      </c>
      <c r="H1655" s="136" t="s">
        <v>1496</v>
      </c>
      <c r="I1655" t="s">
        <v>1454</v>
      </c>
      <c r="J1655" s="20">
        <v>10</v>
      </c>
      <c r="K1655" s="20" t="s">
        <v>9</v>
      </c>
      <c r="L1655" t="s">
        <v>1464</v>
      </c>
      <c r="M1655" s="20">
        <v>2.2000000000000002</v>
      </c>
      <c r="N1655" s="20">
        <v>3.8</v>
      </c>
      <c r="AE1655">
        <f t="shared" si="25"/>
        <v>2002</v>
      </c>
    </row>
    <row r="1656" spans="1:31" x14ac:dyDescent="0.25">
      <c r="A1656" s="7">
        <v>1653</v>
      </c>
      <c r="B1656" s="8">
        <v>37299</v>
      </c>
      <c r="C1656" t="s">
        <v>3</v>
      </c>
      <c r="D1656" t="s">
        <v>162</v>
      </c>
      <c r="E1656" t="s">
        <v>9</v>
      </c>
      <c r="F1656" t="s">
        <v>125</v>
      </c>
      <c r="G1656" t="s">
        <v>377</v>
      </c>
      <c r="H1656" s="9" t="s">
        <v>1603</v>
      </c>
      <c r="I1656" t="s">
        <v>1455</v>
      </c>
      <c r="J1656" s="20">
        <v>35</v>
      </c>
      <c r="K1656" s="20" t="s">
        <v>9</v>
      </c>
      <c r="L1656" t="s">
        <v>1463</v>
      </c>
      <c r="M1656" s="20">
        <v>4.2</v>
      </c>
      <c r="N1656" s="20">
        <v>5.05</v>
      </c>
      <c r="AE1656">
        <f t="shared" si="25"/>
        <v>2002</v>
      </c>
    </row>
    <row r="1657" spans="1:31" x14ac:dyDescent="0.25">
      <c r="A1657" s="7">
        <v>1654</v>
      </c>
      <c r="B1657" s="8">
        <v>37300</v>
      </c>
      <c r="C1657" t="s">
        <v>3</v>
      </c>
      <c r="D1657" t="s">
        <v>274</v>
      </c>
      <c r="E1657" t="s">
        <v>9</v>
      </c>
      <c r="F1657" t="s">
        <v>416</v>
      </c>
      <c r="G1657" t="s">
        <v>14</v>
      </c>
      <c r="H1657" s="135" t="s">
        <v>1506</v>
      </c>
      <c r="I1657" t="s">
        <v>1454</v>
      </c>
      <c r="J1657" s="20">
        <v>4</v>
      </c>
      <c r="K1657" s="20" t="s">
        <v>9</v>
      </c>
      <c r="L1657" t="s">
        <v>1464</v>
      </c>
      <c r="M1657" s="20">
        <v>0.88</v>
      </c>
      <c r="N1657" s="20">
        <v>2.12</v>
      </c>
      <c r="AE1657">
        <f t="shared" si="25"/>
        <v>2002</v>
      </c>
    </row>
    <row r="1658" spans="1:31" x14ac:dyDescent="0.25">
      <c r="A1658" s="7">
        <v>1655</v>
      </c>
      <c r="B1658" s="8">
        <v>37300</v>
      </c>
      <c r="C1658" t="s">
        <v>3</v>
      </c>
      <c r="D1658" t="s">
        <v>47</v>
      </c>
      <c r="E1658" t="s">
        <v>9</v>
      </c>
      <c r="F1658" t="s">
        <v>70</v>
      </c>
      <c r="G1658" t="s">
        <v>14</v>
      </c>
      <c r="H1658" s="135" t="s">
        <v>1496</v>
      </c>
      <c r="I1658" t="s">
        <v>1454</v>
      </c>
      <c r="J1658" s="20">
        <v>21</v>
      </c>
      <c r="K1658" s="20" t="s">
        <v>3</v>
      </c>
      <c r="L1658" t="s">
        <v>1464</v>
      </c>
      <c r="M1658" s="20">
        <v>6.88</v>
      </c>
      <c r="N1658" s="20">
        <v>4.62</v>
      </c>
      <c r="AE1658">
        <f t="shared" si="25"/>
        <v>2002</v>
      </c>
    </row>
    <row r="1659" spans="1:31" x14ac:dyDescent="0.25">
      <c r="A1659" s="7">
        <v>1656</v>
      </c>
      <c r="B1659" s="8">
        <v>37300</v>
      </c>
      <c r="C1659" t="s">
        <v>3</v>
      </c>
      <c r="D1659" t="s">
        <v>418</v>
      </c>
      <c r="E1659" t="s">
        <v>9</v>
      </c>
      <c r="F1659" t="s">
        <v>273</v>
      </c>
      <c r="G1659" t="s">
        <v>14</v>
      </c>
      <c r="H1659" s="135" t="s">
        <v>1496</v>
      </c>
      <c r="I1659" t="s">
        <v>1458</v>
      </c>
      <c r="J1659" s="20">
        <v>7</v>
      </c>
      <c r="K1659" s="20" t="s">
        <v>3</v>
      </c>
      <c r="L1659" t="s">
        <v>1463</v>
      </c>
      <c r="M1659" s="20">
        <v>30</v>
      </c>
      <c r="N1659" s="20">
        <v>10</v>
      </c>
      <c r="AE1659">
        <f t="shared" si="25"/>
        <v>2002</v>
      </c>
    </row>
    <row r="1660" spans="1:31" x14ac:dyDescent="0.25">
      <c r="A1660" s="7">
        <v>1657</v>
      </c>
      <c r="B1660" s="8">
        <v>37300</v>
      </c>
      <c r="C1660" t="s">
        <v>3</v>
      </c>
      <c r="D1660" t="s">
        <v>273</v>
      </c>
      <c r="E1660" t="s">
        <v>9</v>
      </c>
      <c r="F1660" t="s">
        <v>338</v>
      </c>
      <c r="G1660" t="s">
        <v>65</v>
      </c>
      <c r="H1660" s="135" t="s">
        <v>1496</v>
      </c>
      <c r="I1660" t="s">
        <v>1454</v>
      </c>
      <c r="J1660" s="20">
        <v>33</v>
      </c>
      <c r="K1660" s="20" t="s">
        <v>3</v>
      </c>
      <c r="L1660" t="s">
        <v>1464</v>
      </c>
      <c r="M1660" s="20">
        <v>10.24</v>
      </c>
      <c r="N1660" s="20">
        <v>7.26</v>
      </c>
      <c r="AE1660">
        <f t="shared" si="25"/>
        <v>2002</v>
      </c>
    </row>
    <row r="1661" spans="1:31" x14ac:dyDescent="0.25">
      <c r="A1661" s="7">
        <v>1658</v>
      </c>
      <c r="B1661" s="8">
        <v>37300</v>
      </c>
      <c r="C1661" t="s">
        <v>3</v>
      </c>
      <c r="D1661" t="s">
        <v>63</v>
      </c>
      <c r="E1661" t="s">
        <v>9</v>
      </c>
      <c r="F1661" t="s">
        <v>118</v>
      </c>
      <c r="G1661" t="s">
        <v>377</v>
      </c>
      <c r="H1661" s="9" t="s">
        <v>1590</v>
      </c>
      <c r="I1661" t="s">
        <v>1454</v>
      </c>
      <c r="J1661" s="20">
        <v>33</v>
      </c>
      <c r="K1661" s="20" t="s">
        <v>9</v>
      </c>
      <c r="L1661" t="s">
        <v>1463</v>
      </c>
      <c r="M1661" s="20">
        <v>7.92</v>
      </c>
      <c r="N1661" s="20">
        <v>9.58</v>
      </c>
      <c r="AE1661">
        <f t="shared" si="25"/>
        <v>2002</v>
      </c>
    </row>
    <row r="1662" spans="1:31" x14ac:dyDescent="0.25">
      <c r="A1662" s="7">
        <v>1659</v>
      </c>
      <c r="B1662" s="8">
        <v>37300</v>
      </c>
      <c r="C1662" t="s">
        <v>3</v>
      </c>
      <c r="D1662" t="s">
        <v>115</v>
      </c>
      <c r="E1662" t="s">
        <v>9</v>
      </c>
      <c r="F1662" t="s">
        <v>118</v>
      </c>
      <c r="G1662" t="s">
        <v>377</v>
      </c>
      <c r="H1662" s="9" t="s">
        <v>1587</v>
      </c>
      <c r="I1662" t="s">
        <v>1454</v>
      </c>
      <c r="J1662" s="20">
        <v>20</v>
      </c>
      <c r="K1662" s="20" t="s">
        <v>3</v>
      </c>
      <c r="L1662" t="s">
        <v>1464</v>
      </c>
      <c r="M1662" s="20">
        <v>6.6</v>
      </c>
      <c r="N1662" s="20">
        <v>4.4000000000000004</v>
      </c>
      <c r="AE1662">
        <f t="shared" si="25"/>
        <v>2002</v>
      </c>
    </row>
    <row r="1663" spans="1:31" x14ac:dyDescent="0.25">
      <c r="A1663" s="7">
        <v>1660</v>
      </c>
      <c r="B1663" s="8">
        <v>37302</v>
      </c>
      <c r="C1663" t="s">
        <v>3</v>
      </c>
      <c r="D1663" t="s">
        <v>350</v>
      </c>
      <c r="E1663" t="s">
        <v>9</v>
      </c>
      <c r="F1663" t="s">
        <v>381</v>
      </c>
      <c r="G1663" t="s">
        <v>14</v>
      </c>
      <c r="H1663" s="135" t="s">
        <v>1507</v>
      </c>
      <c r="I1663" t="s">
        <v>1454</v>
      </c>
      <c r="J1663" s="20">
        <v>70</v>
      </c>
      <c r="K1663" s="20" t="s">
        <v>9</v>
      </c>
      <c r="L1663" t="s">
        <v>1464</v>
      </c>
      <c r="M1663" s="20">
        <v>15.4</v>
      </c>
      <c r="N1663" s="20">
        <v>20.6</v>
      </c>
      <c r="AE1663">
        <f t="shared" si="25"/>
        <v>2002</v>
      </c>
    </row>
    <row r="1664" spans="1:31" x14ac:dyDescent="0.25">
      <c r="A1664" s="7">
        <v>1661</v>
      </c>
      <c r="B1664" s="8">
        <v>37302</v>
      </c>
      <c r="C1664" t="s">
        <v>3</v>
      </c>
      <c r="D1664" t="s">
        <v>154</v>
      </c>
      <c r="E1664" t="s">
        <v>9</v>
      </c>
      <c r="F1664" t="s">
        <v>174</v>
      </c>
      <c r="G1664" t="s">
        <v>65</v>
      </c>
      <c r="H1664" s="135" t="s">
        <v>1608</v>
      </c>
      <c r="I1664" t="s">
        <v>1454</v>
      </c>
      <c r="J1664" s="20">
        <v>37</v>
      </c>
      <c r="K1664" s="20" t="s">
        <v>3</v>
      </c>
      <c r="L1664" t="s">
        <v>1464</v>
      </c>
      <c r="M1664" s="20">
        <v>11.36</v>
      </c>
      <c r="N1664" s="20">
        <v>8.14</v>
      </c>
      <c r="AE1664">
        <f t="shared" si="25"/>
        <v>2002</v>
      </c>
    </row>
    <row r="1665" spans="1:31" x14ac:dyDescent="0.25">
      <c r="A1665" s="7">
        <v>1662</v>
      </c>
      <c r="B1665" s="8">
        <v>37302</v>
      </c>
      <c r="C1665" t="s">
        <v>3</v>
      </c>
      <c r="D1665" t="s">
        <v>287</v>
      </c>
      <c r="E1665" t="s">
        <v>9</v>
      </c>
      <c r="F1665" t="s">
        <v>140</v>
      </c>
      <c r="G1665" t="s">
        <v>14</v>
      </c>
      <c r="H1665" s="135" t="s">
        <v>1496</v>
      </c>
      <c r="I1665" t="s">
        <v>1454</v>
      </c>
      <c r="J1665" s="20">
        <v>19</v>
      </c>
      <c r="K1665" s="20" t="s">
        <v>9</v>
      </c>
      <c r="L1665" t="s">
        <v>1464</v>
      </c>
      <c r="M1665" s="20">
        <v>4.18</v>
      </c>
      <c r="N1665" s="20">
        <v>6.32</v>
      </c>
      <c r="AE1665">
        <f t="shared" si="25"/>
        <v>2002</v>
      </c>
    </row>
    <row r="1666" spans="1:31" x14ac:dyDescent="0.25">
      <c r="A1666" s="7">
        <v>1663</v>
      </c>
      <c r="B1666" s="8">
        <v>37302</v>
      </c>
      <c r="C1666" t="s">
        <v>3</v>
      </c>
      <c r="D1666" t="s">
        <v>140</v>
      </c>
      <c r="E1666" t="s">
        <v>9</v>
      </c>
      <c r="F1666" t="s">
        <v>27</v>
      </c>
      <c r="G1666" t="s">
        <v>17</v>
      </c>
      <c r="H1666" s="135" t="s">
        <v>1496</v>
      </c>
      <c r="I1666" t="s">
        <v>1454</v>
      </c>
      <c r="J1666" s="20">
        <v>18</v>
      </c>
      <c r="K1666" s="20" t="s">
        <v>3</v>
      </c>
      <c r="L1666" t="s">
        <v>1464</v>
      </c>
      <c r="M1666" s="20">
        <v>6.04</v>
      </c>
      <c r="N1666" s="20">
        <v>3.96</v>
      </c>
      <c r="AE1666">
        <f t="shared" si="25"/>
        <v>2002</v>
      </c>
    </row>
    <row r="1667" spans="1:31" x14ac:dyDescent="0.25">
      <c r="A1667" s="7">
        <v>1664</v>
      </c>
      <c r="B1667" s="8">
        <v>37302</v>
      </c>
      <c r="C1667" t="s">
        <v>3</v>
      </c>
      <c r="D1667" t="s">
        <v>273</v>
      </c>
      <c r="E1667" t="s">
        <v>9</v>
      </c>
      <c r="F1667" t="s">
        <v>416</v>
      </c>
      <c r="G1667" t="s">
        <v>24</v>
      </c>
      <c r="H1667" s="135" t="s">
        <v>1497</v>
      </c>
      <c r="I1667" t="s">
        <v>1454</v>
      </c>
      <c r="J1667" s="20">
        <v>21</v>
      </c>
      <c r="K1667" s="20" t="s">
        <v>9</v>
      </c>
      <c r="L1667" t="s">
        <v>1464</v>
      </c>
      <c r="M1667" s="20">
        <v>4.62</v>
      </c>
      <c r="N1667" s="20">
        <v>6.88</v>
      </c>
      <c r="AE1667">
        <f t="shared" si="25"/>
        <v>2002</v>
      </c>
    </row>
    <row r="1668" spans="1:31" x14ac:dyDescent="0.25">
      <c r="A1668" s="7">
        <v>1665</v>
      </c>
      <c r="B1668" s="8">
        <v>37302</v>
      </c>
      <c r="C1668" t="s">
        <v>3</v>
      </c>
      <c r="D1668" t="s">
        <v>343</v>
      </c>
      <c r="E1668" t="s">
        <v>9</v>
      </c>
      <c r="F1668" t="s">
        <v>363</v>
      </c>
      <c r="G1668" t="s">
        <v>24</v>
      </c>
      <c r="H1668" s="135" t="s">
        <v>1557</v>
      </c>
      <c r="I1668" t="s">
        <v>1454</v>
      </c>
      <c r="J1668" s="20">
        <v>16</v>
      </c>
      <c r="K1668" s="20" t="s">
        <v>3</v>
      </c>
      <c r="L1668" t="s">
        <v>1464</v>
      </c>
      <c r="M1668" s="20">
        <v>5.48</v>
      </c>
      <c r="N1668" s="20">
        <v>3.52</v>
      </c>
      <c r="AE1668">
        <f t="shared" ref="AE1668:AE1731" si="26">YEAR(B1668)</f>
        <v>2002</v>
      </c>
    </row>
    <row r="1669" spans="1:31" x14ac:dyDescent="0.25">
      <c r="A1669" s="7">
        <v>1666</v>
      </c>
      <c r="B1669" s="8">
        <v>37302</v>
      </c>
      <c r="C1669" t="s">
        <v>3</v>
      </c>
      <c r="D1669" t="s">
        <v>178</v>
      </c>
      <c r="E1669" t="s">
        <v>9</v>
      </c>
      <c r="F1669" t="s">
        <v>159</v>
      </c>
      <c r="G1669" t="s">
        <v>377</v>
      </c>
      <c r="H1669" s="9" t="s">
        <v>1607</v>
      </c>
      <c r="I1669" t="s">
        <v>1454</v>
      </c>
      <c r="J1669" s="20">
        <v>32</v>
      </c>
      <c r="K1669" s="20" t="s">
        <v>3</v>
      </c>
      <c r="L1669" t="s">
        <v>1463</v>
      </c>
      <c r="M1669" s="20">
        <v>9.32</v>
      </c>
      <c r="N1669" s="20">
        <v>7.68</v>
      </c>
      <c r="AE1669">
        <f t="shared" si="26"/>
        <v>2002</v>
      </c>
    </row>
    <row r="1670" spans="1:31" x14ac:dyDescent="0.25">
      <c r="A1670" s="7">
        <v>1667</v>
      </c>
      <c r="B1670" s="8">
        <v>37305</v>
      </c>
      <c r="C1670" t="s">
        <v>3</v>
      </c>
      <c r="D1670" t="s">
        <v>155</v>
      </c>
      <c r="E1670" t="s">
        <v>9</v>
      </c>
      <c r="F1670" t="s">
        <v>179</v>
      </c>
      <c r="G1670" t="s">
        <v>11</v>
      </c>
      <c r="H1670" s="135" t="s">
        <v>1531</v>
      </c>
      <c r="I1670" t="s">
        <v>1454</v>
      </c>
      <c r="J1670" s="20">
        <v>12</v>
      </c>
      <c r="K1670" s="20" t="s">
        <v>1465</v>
      </c>
      <c r="L1670" t="s">
        <v>1466</v>
      </c>
      <c r="M1670" s="20">
        <v>3</v>
      </c>
      <c r="N1670" s="20">
        <v>3</v>
      </c>
      <c r="AE1670">
        <f t="shared" si="26"/>
        <v>2002</v>
      </c>
    </row>
    <row r="1671" spans="1:31" x14ac:dyDescent="0.25">
      <c r="A1671" s="7">
        <v>1668</v>
      </c>
      <c r="B1671" s="8">
        <v>37305</v>
      </c>
      <c r="C1671" t="s">
        <v>3</v>
      </c>
      <c r="D1671" t="s">
        <v>409</v>
      </c>
      <c r="E1671" t="s">
        <v>9</v>
      </c>
      <c r="F1671" t="s">
        <v>78</v>
      </c>
      <c r="G1671" t="s">
        <v>14</v>
      </c>
      <c r="H1671" s="135" t="s">
        <v>1522</v>
      </c>
      <c r="I1671" t="s">
        <v>1454</v>
      </c>
      <c r="J1671" s="20">
        <v>12</v>
      </c>
      <c r="K1671" s="20" t="s">
        <v>1465</v>
      </c>
      <c r="L1671" t="s">
        <v>1466</v>
      </c>
      <c r="M1671" s="20">
        <v>3</v>
      </c>
      <c r="N1671" s="20">
        <v>3</v>
      </c>
      <c r="AE1671">
        <f t="shared" si="26"/>
        <v>2002</v>
      </c>
    </row>
    <row r="1672" spans="1:31" x14ac:dyDescent="0.25">
      <c r="A1672" s="7">
        <v>1669</v>
      </c>
      <c r="B1672" s="8">
        <v>37305</v>
      </c>
      <c r="C1672" t="s">
        <v>3</v>
      </c>
      <c r="D1672" t="s">
        <v>389</v>
      </c>
      <c r="E1672" t="s">
        <v>9</v>
      </c>
      <c r="F1672" t="s">
        <v>395</v>
      </c>
      <c r="G1672" t="s">
        <v>17</v>
      </c>
      <c r="H1672" s="135" t="s">
        <v>1502</v>
      </c>
      <c r="I1672" t="s">
        <v>1454</v>
      </c>
      <c r="J1672" s="20">
        <v>15</v>
      </c>
      <c r="K1672" s="20" t="s">
        <v>3</v>
      </c>
      <c r="L1672" t="s">
        <v>1464</v>
      </c>
      <c r="M1672" s="20">
        <v>5.2</v>
      </c>
      <c r="N1672" s="20">
        <v>3.3</v>
      </c>
      <c r="AE1672">
        <f t="shared" si="26"/>
        <v>2002</v>
      </c>
    </row>
    <row r="1673" spans="1:31" x14ac:dyDescent="0.25">
      <c r="A1673" s="7">
        <v>1670</v>
      </c>
      <c r="B1673" s="8">
        <v>37305</v>
      </c>
      <c r="C1673" t="s">
        <v>3</v>
      </c>
      <c r="D1673" t="s">
        <v>295</v>
      </c>
      <c r="E1673" t="s">
        <v>9</v>
      </c>
      <c r="F1673" t="s">
        <v>116</v>
      </c>
      <c r="G1673" t="s">
        <v>65</v>
      </c>
      <c r="H1673" s="135" t="s">
        <v>1569</v>
      </c>
      <c r="I1673" t="s">
        <v>1454</v>
      </c>
      <c r="J1673" s="20">
        <v>18</v>
      </c>
      <c r="K1673" s="20" t="s">
        <v>9</v>
      </c>
      <c r="L1673" t="s">
        <v>1464</v>
      </c>
      <c r="M1673" s="20">
        <v>3.96</v>
      </c>
      <c r="N1673" s="20">
        <v>6.04</v>
      </c>
      <c r="AE1673">
        <f t="shared" si="26"/>
        <v>2002</v>
      </c>
    </row>
    <row r="1674" spans="1:31" x14ac:dyDescent="0.25">
      <c r="A1674" s="7">
        <v>1671</v>
      </c>
      <c r="B1674" s="8">
        <v>37305</v>
      </c>
      <c r="C1674" t="s">
        <v>3</v>
      </c>
      <c r="D1674" s="16" t="s">
        <v>35</v>
      </c>
      <c r="E1674" t="s">
        <v>9</v>
      </c>
      <c r="F1674" t="s">
        <v>25</v>
      </c>
      <c r="G1674" t="s">
        <v>14</v>
      </c>
      <c r="H1674" s="135" t="s">
        <v>1496</v>
      </c>
      <c r="I1674" t="s">
        <v>1458</v>
      </c>
      <c r="J1674" s="20">
        <v>11</v>
      </c>
      <c r="K1674" s="20" t="s">
        <v>1465</v>
      </c>
      <c r="L1674" t="s">
        <v>1466</v>
      </c>
      <c r="M1674" s="20">
        <v>30</v>
      </c>
      <c r="N1674" s="20">
        <v>10</v>
      </c>
      <c r="AE1674">
        <f t="shared" si="26"/>
        <v>2002</v>
      </c>
    </row>
    <row r="1675" spans="1:31" x14ac:dyDescent="0.25">
      <c r="A1675" s="7">
        <v>1672</v>
      </c>
      <c r="B1675" s="8">
        <v>37305</v>
      </c>
      <c r="C1675" t="s">
        <v>3</v>
      </c>
      <c r="D1675" t="s">
        <v>350</v>
      </c>
      <c r="E1675" t="s">
        <v>9</v>
      </c>
      <c r="F1675" t="s">
        <v>66</v>
      </c>
      <c r="G1675" t="s">
        <v>24</v>
      </c>
      <c r="H1675" s="135" t="s">
        <v>1525</v>
      </c>
      <c r="I1675" t="s">
        <v>1454</v>
      </c>
      <c r="J1675" s="20">
        <v>35</v>
      </c>
      <c r="K1675" s="20" t="s">
        <v>9</v>
      </c>
      <c r="L1675" t="s">
        <v>1464</v>
      </c>
      <c r="M1675" s="20">
        <v>7.7</v>
      </c>
      <c r="N1675" s="20">
        <v>10.8</v>
      </c>
      <c r="AE1675">
        <f t="shared" si="26"/>
        <v>2002</v>
      </c>
    </row>
    <row r="1676" spans="1:31" x14ac:dyDescent="0.25">
      <c r="A1676" s="7">
        <v>1673</v>
      </c>
      <c r="B1676" s="8">
        <v>37305</v>
      </c>
      <c r="C1676" t="s">
        <v>3</v>
      </c>
      <c r="D1676" t="s">
        <v>344</v>
      </c>
      <c r="E1676" t="s">
        <v>9</v>
      </c>
      <c r="F1676" t="s">
        <v>285</v>
      </c>
      <c r="G1676" t="s">
        <v>24</v>
      </c>
      <c r="H1676" s="135" t="s">
        <v>1556</v>
      </c>
      <c r="I1676" t="s">
        <v>1454</v>
      </c>
      <c r="J1676" s="20">
        <v>24</v>
      </c>
      <c r="K1676" s="20" t="s">
        <v>1465</v>
      </c>
      <c r="L1676" t="s">
        <v>1466</v>
      </c>
      <c r="M1676" s="20">
        <v>6</v>
      </c>
      <c r="N1676" s="20">
        <v>6</v>
      </c>
      <c r="AE1676">
        <f t="shared" si="26"/>
        <v>2002</v>
      </c>
    </row>
    <row r="1677" spans="1:31" x14ac:dyDescent="0.25">
      <c r="A1677" s="7">
        <v>1674</v>
      </c>
      <c r="B1677" s="8">
        <v>37305</v>
      </c>
      <c r="C1677" t="s">
        <v>3</v>
      </c>
      <c r="D1677" t="s">
        <v>12</v>
      </c>
      <c r="E1677" t="s">
        <v>9</v>
      </c>
      <c r="F1677" t="s">
        <v>55</v>
      </c>
      <c r="G1677" t="s">
        <v>377</v>
      </c>
      <c r="H1677" s="9" t="s">
        <v>1590</v>
      </c>
      <c r="I1677" t="s">
        <v>1454</v>
      </c>
      <c r="J1677" s="20">
        <v>31</v>
      </c>
      <c r="K1677" s="20" t="s">
        <v>1465</v>
      </c>
      <c r="L1677" t="s">
        <v>1466</v>
      </c>
      <c r="M1677" s="20">
        <v>7.75</v>
      </c>
      <c r="N1677" s="20">
        <v>7.75</v>
      </c>
      <c r="AE1677">
        <f t="shared" si="26"/>
        <v>2002</v>
      </c>
    </row>
    <row r="1678" spans="1:31" x14ac:dyDescent="0.25">
      <c r="A1678" s="7">
        <v>1675</v>
      </c>
      <c r="B1678" s="8">
        <v>37305</v>
      </c>
      <c r="C1678" t="s">
        <v>3</v>
      </c>
      <c r="D1678" t="s">
        <v>378</v>
      </c>
      <c r="E1678" t="s">
        <v>9</v>
      </c>
      <c r="F1678" t="s">
        <v>258</v>
      </c>
      <c r="G1678" t="s">
        <v>377</v>
      </c>
      <c r="H1678" s="9" t="s">
        <v>1590</v>
      </c>
      <c r="I1678" t="s">
        <v>1454</v>
      </c>
      <c r="J1678" s="20">
        <v>38</v>
      </c>
      <c r="K1678" s="20" t="s">
        <v>9</v>
      </c>
      <c r="L1678" t="s">
        <v>1464</v>
      </c>
      <c r="M1678" s="20">
        <v>8.36</v>
      </c>
      <c r="N1678" s="20">
        <v>11.64</v>
      </c>
      <c r="AE1678">
        <f t="shared" si="26"/>
        <v>2002</v>
      </c>
    </row>
    <row r="1679" spans="1:31" x14ac:dyDescent="0.25">
      <c r="A1679" s="7">
        <v>1676</v>
      </c>
      <c r="B1679" s="8">
        <v>37305</v>
      </c>
      <c r="C1679" t="s">
        <v>3</v>
      </c>
      <c r="D1679" t="s">
        <v>63</v>
      </c>
      <c r="E1679" t="s">
        <v>9</v>
      </c>
      <c r="F1679" t="s">
        <v>55</v>
      </c>
      <c r="G1679" t="s">
        <v>377</v>
      </c>
      <c r="H1679" s="9" t="s">
        <v>1590</v>
      </c>
      <c r="I1679" t="s">
        <v>1454</v>
      </c>
      <c r="J1679" s="20">
        <v>28</v>
      </c>
      <c r="K1679" s="20" t="s">
        <v>9</v>
      </c>
      <c r="L1679" t="s">
        <v>1463</v>
      </c>
      <c r="M1679" s="20">
        <v>6.72</v>
      </c>
      <c r="N1679" s="20">
        <v>8.2800000000000011</v>
      </c>
      <c r="AE1679">
        <f t="shared" si="26"/>
        <v>2002</v>
      </c>
    </row>
    <row r="1680" spans="1:31" x14ac:dyDescent="0.25">
      <c r="A1680" s="7">
        <v>1677</v>
      </c>
      <c r="B1680" s="8">
        <v>37305</v>
      </c>
      <c r="C1680" t="s">
        <v>3</v>
      </c>
      <c r="D1680" t="s">
        <v>63</v>
      </c>
      <c r="E1680" t="s">
        <v>9</v>
      </c>
      <c r="F1680" t="s">
        <v>55</v>
      </c>
      <c r="G1680" t="s">
        <v>377</v>
      </c>
      <c r="H1680" s="9" t="s">
        <v>1591</v>
      </c>
      <c r="I1680" t="s">
        <v>1454</v>
      </c>
      <c r="J1680" s="20">
        <v>21</v>
      </c>
      <c r="K1680" s="20" t="s">
        <v>9</v>
      </c>
      <c r="L1680" t="s">
        <v>1464</v>
      </c>
      <c r="M1680" s="20">
        <v>4.62</v>
      </c>
      <c r="N1680" s="20">
        <v>6.88</v>
      </c>
      <c r="AE1680">
        <f t="shared" si="26"/>
        <v>2002</v>
      </c>
    </row>
    <row r="1681" spans="1:31" x14ac:dyDescent="0.25">
      <c r="A1681" s="7">
        <v>1678</v>
      </c>
      <c r="B1681" s="8">
        <v>37305</v>
      </c>
      <c r="C1681" t="s">
        <v>3</v>
      </c>
      <c r="D1681" t="s">
        <v>350</v>
      </c>
      <c r="E1681" t="s">
        <v>9</v>
      </c>
      <c r="F1681" t="s">
        <v>338</v>
      </c>
      <c r="G1681" t="s">
        <v>377</v>
      </c>
      <c r="H1681" s="9" t="s">
        <v>1586</v>
      </c>
      <c r="I1681" t="s">
        <v>1454</v>
      </c>
      <c r="J1681" s="20">
        <v>18</v>
      </c>
      <c r="K1681" s="20" t="s">
        <v>3</v>
      </c>
      <c r="L1681" t="s">
        <v>1464</v>
      </c>
      <c r="M1681" s="20">
        <v>6.04</v>
      </c>
      <c r="N1681" s="20">
        <v>3.96</v>
      </c>
      <c r="AE1681">
        <f t="shared" si="26"/>
        <v>2002</v>
      </c>
    </row>
    <row r="1682" spans="1:31" x14ac:dyDescent="0.25">
      <c r="A1682" s="7">
        <v>1679</v>
      </c>
      <c r="B1682" s="8">
        <v>37305</v>
      </c>
      <c r="C1682" t="s">
        <v>3</v>
      </c>
      <c r="D1682" t="s">
        <v>361</v>
      </c>
      <c r="E1682" t="s">
        <v>9</v>
      </c>
      <c r="F1682" t="s">
        <v>358</v>
      </c>
      <c r="G1682" t="s">
        <v>24</v>
      </c>
      <c r="H1682" s="136" t="s">
        <v>1496</v>
      </c>
      <c r="I1682" t="s">
        <v>1454</v>
      </c>
      <c r="J1682" s="20">
        <v>23</v>
      </c>
      <c r="K1682" s="20" t="s">
        <v>1465</v>
      </c>
      <c r="L1682" t="s">
        <v>1466</v>
      </c>
      <c r="M1682" s="20">
        <v>5.75</v>
      </c>
      <c r="N1682" s="20">
        <v>5.75</v>
      </c>
      <c r="AE1682">
        <f t="shared" si="26"/>
        <v>2002</v>
      </c>
    </row>
    <row r="1683" spans="1:31" x14ac:dyDescent="0.25">
      <c r="A1683" s="7">
        <v>1680</v>
      </c>
      <c r="B1683" s="8">
        <v>37306</v>
      </c>
      <c r="C1683" t="s">
        <v>3</v>
      </c>
      <c r="D1683" t="s">
        <v>149</v>
      </c>
      <c r="E1683" t="s">
        <v>9</v>
      </c>
      <c r="F1683" t="s">
        <v>222</v>
      </c>
      <c r="G1683" t="s">
        <v>17</v>
      </c>
      <c r="H1683" s="135" t="s">
        <v>1500</v>
      </c>
      <c r="I1683" t="s">
        <v>1455</v>
      </c>
      <c r="J1683" s="20">
        <v>41</v>
      </c>
      <c r="K1683" s="20" t="s">
        <v>3</v>
      </c>
      <c r="L1683" t="s">
        <v>1463</v>
      </c>
      <c r="M1683" s="20">
        <v>5.83</v>
      </c>
      <c r="N1683" s="20">
        <v>4.92</v>
      </c>
      <c r="AE1683">
        <f t="shared" si="26"/>
        <v>2002</v>
      </c>
    </row>
    <row r="1684" spans="1:31" x14ac:dyDescent="0.25">
      <c r="A1684" s="7">
        <v>1681</v>
      </c>
      <c r="B1684" s="8">
        <v>37306</v>
      </c>
      <c r="C1684" t="s">
        <v>3</v>
      </c>
      <c r="D1684" t="s">
        <v>273</v>
      </c>
      <c r="E1684" t="s">
        <v>9</v>
      </c>
      <c r="F1684" t="s">
        <v>179</v>
      </c>
      <c r="G1684" t="s">
        <v>14</v>
      </c>
      <c r="H1684" s="135" t="s">
        <v>1496</v>
      </c>
      <c r="I1684" t="s">
        <v>1454</v>
      </c>
      <c r="J1684" s="20">
        <v>22</v>
      </c>
      <c r="K1684" s="20" t="s">
        <v>3</v>
      </c>
      <c r="L1684" t="s">
        <v>1464</v>
      </c>
      <c r="M1684" s="20">
        <v>7.16</v>
      </c>
      <c r="N1684" s="20">
        <v>4.84</v>
      </c>
      <c r="AE1684">
        <f t="shared" si="26"/>
        <v>2002</v>
      </c>
    </row>
    <row r="1685" spans="1:31" x14ac:dyDescent="0.25">
      <c r="A1685" s="7">
        <v>1682</v>
      </c>
      <c r="B1685" s="8">
        <v>37306</v>
      </c>
      <c r="C1685" t="s">
        <v>3</v>
      </c>
      <c r="D1685" t="s">
        <v>43</v>
      </c>
      <c r="E1685" t="s">
        <v>9</v>
      </c>
      <c r="F1685" t="s">
        <v>99</v>
      </c>
      <c r="G1685" t="s">
        <v>14</v>
      </c>
      <c r="H1685" s="135" t="s">
        <v>1496</v>
      </c>
      <c r="I1685" t="s">
        <v>1454</v>
      </c>
      <c r="J1685" s="20">
        <v>20</v>
      </c>
      <c r="K1685" s="20" t="s">
        <v>9</v>
      </c>
      <c r="L1685" t="s">
        <v>1463</v>
      </c>
      <c r="M1685" s="20">
        <v>4.8</v>
      </c>
      <c r="N1685" s="20">
        <v>6.2</v>
      </c>
      <c r="AE1685">
        <f t="shared" si="26"/>
        <v>2002</v>
      </c>
    </row>
    <row r="1686" spans="1:31" x14ac:dyDescent="0.25">
      <c r="A1686" s="7">
        <v>1683</v>
      </c>
      <c r="B1686" s="8">
        <v>37306</v>
      </c>
      <c r="C1686" t="s">
        <v>3</v>
      </c>
      <c r="D1686" t="s">
        <v>249</v>
      </c>
      <c r="E1686" t="s">
        <v>9</v>
      </c>
      <c r="F1686" t="s">
        <v>358</v>
      </c>
      <c r="G1686" t="s">
        <v>377</v>
      </c>
      <c r="H1686" s="9" t="s">
        <v>1590</v>
      </c>
      <c r="I1686" t="s">
        <v>1454</v>
      </c>
      <c r="J1686" s="20">
        <v>11</v>
      </c>
      <c r="K1686" s="20" t="s">
        <v>3</v>
      </c>
      <c r="L1686" t="s">
        <v>1464</v>
      </c>
      <c r="M1686" s="20">
        <v>4.08</v>
      </c>
      <c r="N1686" s="20">
        <v>2.42</v>
      </c>
      <c r="AE1686">
        <f t="shared" si="26"/>
        <v>2002</v>
      </c>
    </row>
    <row r="1687" spans="1:31" x14ac:dyDescent="0.25">
      <c r="A1687" s="7">
        <v>1684</v>
      </c>
      <c r="B1687" s="8">
        <v>37308</v>
      </c>
      <c r="C1687" t="s">
        <v>3</v>
      </c>
      <c r="D1687" t="s">
        <v>403</v>
      </c>
      <c r="E1687" t="s">
        <v>9</v>
      </c>
      <c r="F1687" t="s">
        <v>416</v>
      </c>
      <c r="G1687" t="s">
        <v>24</v>
      </c>
      <c r="H1687" s="135" t="s">
        <v>1493</v>
      </c>
      <c r="I1687" t="s">
        <v>1454</v>
      </c>
      <c r="J1687" s="20">
        <v>26</v>
      </c>
      <c r="K1687" s="20" t="s">
        <v>9</v>
      </c>
      <c r="L1687" t="s">
        <v>1464</v>
      </c>
      <c r="M1687" s="20">
        <v>5.72</v>
      </c>
      <c r="N1687" s="20">
        <v>8.2800000000000011</v>
      </c>
      <c r="AE1687">
        <f t="shared" si="26"/>
        <v>2002</v>
      </c>
    </row>
    <row r="1688" spans="1:31" x14ac:dyDescent="0.25">
      <c r="A1688" s="7">
        <v>1685</v>
      </c>
      <c r="B1688" s="8">
        <v>37308</v>
      </c>
      <c r="C1688" t="s">
        <v>3</v>
      </c>
      <c r="D1688" t="s">
        <v>186</v>
      </c>
      <c r="E1688" t="s">
        <v>9</v>
      </c>
      <c r="F1688" t="s">
        <v>48</v>
      </c>
      <c r="G1688" t="s">
        <v>24</v>
      </c>
      <c r="H1688" s="135" t="s">
        <v>1493</v>
      </c>
      <c r="I1688" t="s">
        <v>1455</v>
      </c>
      <c r="J1688" s="20">
        <v>38</v>
      </c>
      <c r="K1688" s="20" t="s">
        <v>3</v>
      </c>
      <c r="L1688" t="s">
        <v>1464</v>
      </c>
      <c r="M1688" s="20">
        <v>5.82</v>
      </c>
      <c r="N1688" s="20">
        <v>4.18</v>
      </c>
      <c r="AE1688">
        <f t="shared" si="26"/>
        <v>2002</v>
      </c>
    </row>
    <row r="1689" spans="1:31" x14ac:dyDescent="0.25">
      <c r="A1689" s="7">
        <v>1686</v>
      </c>
      <c r="B1689" s="8">
        <v>37308</v>
      </c>
      <c r="C1689" t="s">
        <v>3</v>
      </c>
      <c r="D1689" t="s">
        <v>419</v>
      </c>
      <c r="E1689" t="s">
        <v>9</v>
      </c>
      <c r="F1689" t="s">
        <v>92</v>
      </c>
      <c r="G1689" t="s">
        <v>11</v>
      </c>
      <c r="H1689" s="135" t="s">
        <v>1488</v>
      </c>
      <c r="I1689" t="s">
        <v>1458</v>
      </c>
      <c r="J1689" s="20">
        <v>24</v>
      </c>
      <c r="K1689" s="20" t="s">
        <v>9</v>
      </c>
      <c r="L1689" t="s">
        <v>1463</v>
      </c>
      <c r="M1689" s="20">
        <v>30</v>
      </c>
      <c r="N1689" s="20">
        <v>10</v>
      </c>
      <c r="AE1689">
        <f t="shared" si="26"/>
        <v>2002</v>
      </c>
    </row>
    <row r="1690" spans="1:31" x14ac:dyDescent="0.25">
      <c r="A1690" s="7">
        <v>1687</v>
      </c>
      <c r="B1690" s="8">
        <v>37308</v>
      </c>
      <c r="C1690" t="s">
        <v>3</v>
      </c>
      <c r="D1690" t="s">
        <v>47</v>
      </c>
      <c r="E1690" t="s">
        <v>9</v>
      </c>
      <c r="F1690" t="s">
        <v>91</v>
      </c>
      <c r="G1690" t="s">
        <v>14</v>
      </c>
      <c r="H1690" s="135" t="s">
        <v>1567</v>
      </c>
      <c r="I1690" t="s">
        <v>1454</v>
      </c>
      <c r="J1690" s="20">
        <v>18</v>
      </c>
      <c r="K1690" s="20" t="s">
        <v>3</v>
      </c>
      <c r="L1690" t="s">
        <v>1464</v>
      </c>
      <c r="M1690" s="20">
        <v>6.04</v>
      </c>
      <c r="N1690" s="20">
        <v>3.96</v>
      </c>
      <c r="AE1690">
        <f t="shared" si="26"/>
        <v>2002</v>
      </c>
    </row>
    <row r="1691" spans="1:31" x14ac:dyDescent="0.25">
      <c r="A1691" s="7">
        <v>1688</v>
      </c>
      <c r="B1691" s="8">
        <v>37308</v>
      </c>
      <c r="C1691" t="s">
        <v>3</v>
      </c>
      <c r="D1691" t="s">
        <v>394</v>
      </c>
      <c r="E1691" t="s">
        <v>9</v>
      </c>
      <c r="F1691" t="s">
        <v>403</v>
      </c>
      <c r="G1691" t="s">
        <v>14</v>
      </c>
      <c r="H1691" s="135" t="s">
        <v>1506</v>
      </c>
      <c r="I1691" t="s">
        <v>1455</v>
      </c>
      <c r="J1691" s="20">
        <v>8</v>
      </c>
      <c r="K1691" s="20" t="s">
        <v>3</v>
      </c>
      <c r="L1691" t="s">
        <v>1464</v>
      </c>
      <c r="M1691" s="20">
        <v>1.62</v>
      </c>
      <c r="N1691" s="20">
        <v>0.88</v>
      </c>
      <c r="AE1691">
        <f t="shared" si="26"/>
        <v>2002</v>
      </c>
    </row>
    <row r="1692" spans="1:31" x14ac:dyDescent="0.25">
      <c r="A1692" s="7">
        <v>1689</v>
      </c>
      <c r="B1692" s="8">
        <v>37308</v>
      </c>
      <c r="C1692" t="s">
        <v>3</v>
      </c>
      <c r="D1692" t="s">
        <v>51</v>
      </c>
      <c r="E1692" t="s">
        <v>9</v>
      </c>
      <c r="F1692" t="s">
        <v>174</v>
      </c>
      <c r="G1692" t="s">
        <v>14</v>
      </c>
      <c r="H1692" s="135" t="s">
        <v>1496</v>
      </c>
      <c r="I1692" t="s">
        <v>1454</v>
      </c>
      <c r="J1692" s="20">
        <v>37</v>
      </c>
      <c r="K1692" s="20" t="s">
        <v>3</v>
      </c>
      <c r="L1692" t="s">
        <v>1464</v>
      </c>
      <c r="M1692" s="20">
        <v>11.36</v>
      </c>
      <c r="N1692" s="20">
        <v>8.14</v>
      </c>
      <c r="AE1692">
        <f t="shared" si="26"/>
        <v>2002</v>
      </c>
    </row>
    <row r="1693" spans="1:31" x14ac:dyDescent="0.25">
      <c r="A1693" s="7">
        <v>1690</v>
      </c>
      <c r="B1693" s="8">
        <v>37308</v>
      </c>
      <c r="C1693" t="s">
        <v>3</v>
      </c>
      <c r="D1693" t="s">
        <v>77</v>
      </c>
      <c r="E1693" t="s">
        <v>9</v>
      </c>
      <c r="F1693" t="s">
        <v>21</v>
      </c>
      <c r="G1693" t="s">
        <v>14</v>
      </c>
      <c r="H1693" s="135" t="s">
        <v>1496</v>
      </c>
      <c r="I1693" t="s">
        <v>1454</v>
      </c>
      <c r="J1693" s="20">
        <v>18</v>
      </c>
      <c r="K1693" s="20" t="s">
        <v>3</v>
      </c>
      <c r="L1693" t="s">
        <v>1464</v>
      </c>
      <c r="M1693" s="20">
        <v>6.04</v>
      </c>
      <c r="N1693" s="20">
        <v>3.96</v>
      </c>
      <c r="AE1693">
        <f t="shared" si="26"/>
        <v>2002</v>
      </c>
    </row>
    <row r="1694" spans="1:31" x14ac:dyDescent="0.25">
      <c r="A1694" s="7">
        <v>1691</v>
      </c>
      <c r="B1694" s="8">
        <v>37308</v>
      </c>
      <c r="C1694" t="s">
        <v>3</v>
      </c>
      <c r="D1694" t="s">
        <v>139</v>
      </c>
      <c r="E1694" t="s">
        <v>9</v>
      </c>
      <c r="F1694" t="s">
        <v>188</v>
      </c>
      <c r="G1694" t="s">
        <v>377</v>
      </c>
      <c r="H1694" s="9" t="s">
        <v>1590</v>
      </c>
      <c r="I1694" t="s">
        <v>1454</v>
      </c>
      <c r="J1694" s="20">
        <v>44</v>
      </c>
      <c r="K1694" s="20" t="s">
        <v>9</v>
      </c>
      <c r="L1694" t="s">
        <v>1463</v>
      </c>
      <c r="M1694" s="20">
        <v>10.56</v>
      </c>
      <c r="N1694" s="20">
        <v>12.44</v>
      </c>
      <c r="AE1694">
        <f t="shared" si="26"/>
        <v>2002</v>
      </c>
    </row>
    <row r="1695" spans="1:31" x14ac:dyDescent="0.25">
      <c r="A1695" s="7">
        <v>1692</v>
      </c>
      <c r="B1695" s="8">
        <v>37308</v>
      </c>
      <c r="C1695" t="s">
        <v>3</v>
      </c>
      <c r="D1695" t="s">
        <v>54</v>
      </c>
      <c r="E1695" t="s">
        <v>9</v>
      </c>
      <c r="F1695" t="s">
        <v>23</v>
      </c>
      <c r="G1695" t="s">
        <v>377</v>
      </c>
      <c r="H1695" s="9" t="s">
        <v>1597</v>
      </c>
      <c r="I1695" t="s">
        <v>1455</v>
      </c>
      <c r="J1695" s="20">
        <v>37</v>
      </c>
      <c r="K1695" s="20" t="s">
        <v>9</v>
      </c>
      <c r="L1695" t="s">
        <v>1463</v>
      </c>
      <c r="M1695" s="20">
        <v>4.4400000000000004</v>
      </c>
      <c r="N1695" s="20">
        <v>5.31</v>
      </c>
      <c r="AE1695">
        <f t="shared" si="26"/>
        <v>2002</v>
      </c>
    </row>
    <row r="1696" spans="1:31" x14ac:dyDescent="0.25">
      <c r="A1696" s="7">
        <v>1693</v>
      </c>
      <c r="B1696" s="8">
        <v>37309</v>
      </c>
      <c r="C1696" t="s">
        <v>3</v>
      </c>
      <c r="D1696" t="s">
        <v>187</v>
      </c>
      <c r="E1696" t="s">
        <v>9</v>
      </c>
      <c r="F1696" t="s">
        <v>375</v>
      </c>
      <c r="G1696" t="s">
        <v>11</v>
      </c>
      <c r="H1696" s="135" t="s">
        <v>1541</v>
      </c>
      <c r="I1696" t="s">
        <v>1454</v>
      </c>
      <c r="J1696" s="20">
        <v>12</v>
      </c>
      <c r="K1696" s="20" t="s">
        <v>3</v>
      </c>
      <c r="L1696" t="s">
        <v>1464</v>
      </c>
      <c r="M1696" s="20">
        <v>4.3599999999999994</v>
      </c>
      <c r="N1696" s="20">
        <v>2.64</v>
      </c>
      <c r="AE1696">
        <f t="shared" si="26"/>
        <v>2002</v>
      </c>
    </row>
    <row r="1697" spans="1:31" x14ac:dyDescent="0.25">
      <c r="A1697" s="7">
        <v>1694</v>
      </c>
      <c r="B1697" s="8">
        <v>37309</v>
      </c>
      <c r="C1697" t="s">
        <v>3</v>
      </c>
      <c r="D1697" t="s">
        <v>367</v>
      </c>
      <c r="E1697" t="s">
        <v>9</v>
      </c>
      <c r="F1697" t="s">
        <v>375</v>
      </c>
      <c r="G1697" t="s">
        <v>17</v>
      </c>
      <c r="H1697" s="135" t="s">
        <v>1500</v>
      </c>
      <c r="I1697" t="s">
        <v>1454</v>
      </c>
      <c r="J1697" s="20">
        <v>34</v>
      </c>
      <c r="K1697" s="20" t="s">
        <v>9</v>
      </c>
      <c r="L1697" t="s">
        <v>1463</v>
      </c>
      <c r="M1697" s="20">
        <v>8.16</v>
      </c>
      <c r="N1697" s="20">
        <v>9.84</v>
      </c>
      <c r="AE1697">
        <f t="shared" si="26"/>
        <v>2002</v>
      </c>
    </row>
    <row r="1698" spans="1:31" x14ac:dyDescent="0.25">
      <c r="A1698" s="7">
        <v>1695</v>
      </c>
      <c r="B1698" s="8">
        <v>37309</v>
      </c>
      <c r="C1698" t="s">
        <v>3</v>
      </c>
      <c r="D1698" t="s">
        <v>47</v>
      </c>
      <c r="E1698" t="s">
        <v>9</v>
      </c>
      <c r="F1698" t="s">
        <v>420</v>
      </c>
      <c r="G1698" t="s">
        <v>14</v>
      </c>
      <c r="H1698" s="135" t="s">
        <v>1516</v>
      </c>
      <c r="I1698" t="s">
        <v>1455</v>
      </c>
      <c r="J1698" s="20">
        <v>12</v>
      </c>
      <c r="K1698" s="20" t="s">
        <v>9</v>
      </c>
      <c r="L1698" t="s">
        <v>1463</v>
      </c>
      <c r="M1698" s="20">
        <v>1.44</v>
      </c>
      <c r="N1698" s="20">
        <v>2.06</v>
      </c>
      <c r="AE1698">
        <f t="shared" si="26"/>
        <v>2002</v>
      </c>
    </row>
    <row r="1699" spans="1:31" x14ac:dyDescent="0.25">
      <c r="A1699" s="7">
        <v>1696</v>
      </c>
      <c r="B1699" s="8">
        <v>37309</v>
      </c>
      <c r="C1699" t="s">
        <v>3</v>
      </c>
      <c r="D1699" t="s">
        <v>218</v>
      </c>
      <c r="E1699" t="s">
        <v>9</v>
      </c>
      <c r="F1699" t="s">
        <v>268</v>
      </c>
      <c r="G1699" t="s">
        <v>14</v>
      </c>
      <c r="H1699" s="135" t="s">
        <v>1523</v>
      </c>
      <c r="I1699" t="s">
        <v>1454</v>
      </c>
      <c r="J1699" s="20">
        <v>6</v>
      </c>
      <c r="K1699" s="20" t="s">
        <v>9</v>
      </c>
      <c r="L1699" t="s">
        <v>1463</v>
      </c>
      <c r="M1699" s="20">
        <v>1.44</v>
      </c>
      <c r="N1699" s="20">
        <v>2.56</v>
      </c>
      <c r="AE1699">
        <f t="shared" si="26"/>
        <v>2002</v>
      </c>
    </row>
    <row r="1700" spans="1:31" x14ac:dyDescent="0.25">
      <c r="A1700" s="7">
        <v>1697</v>
      </c>
      <c r="B1700" s="8">
        <v>37311</v>
      </c>
      <c r="C1700" t="s">
        <v>3</v>
      </c>
      <c r="D1700" t="s">
        <v>421</v>
      </c>
      <c r="E1700" t="s">
        <v>9</v>
      </c>
      <c r="F1700" t="s">
        <v>416</v>
      </c>
      <c r="G1700" t="s">
        <v>24</v>
      </c>
      <c r="H1700" s="135" t="s">
        <v>1494</v>
      </c>
      <c r="I1700" t="s">
        <v>1454</v>
      </c>
      <c r="J1700" s="20">
        <v>22</v>
      </c>
      <c r="K1700" s="20" t="s">
        <v>9</v>
      </c>
      <c r="L1700" t="s">
        <v>1464</v>
      </c>
      <c r="M1700" s="20">
        <v>4.84</v>
      </c>
      <c r="N1700" s="20">
        <v>7.16</v>
      </c>
      <c r="AE1700">
        <f t="shared" si="26"/>
        <v>2002</v>
      </c>
    </row>
    <row r="1701" spans="1:31" x14ac:dyDescent="0.25">
      <c r="A1701" s="7">
        <v>1698</v>
      </c>
      <c r="B1701" s="8">
        <v>37311</v>
      </c>
      <c r="C1701" t="s">
        <v>3</v>
      </c>
      <c r="D1701" t="s">
        <v>390</v>
      </c>
      <c r="E1701" t="s">
        <v>9</v>
      </c>
      <c r="F1701" t="s">
        <v>77</v>
      </c>
      <c r="G1701" t="s">
        <v>14</v>
      </c>
      <c r="H1701" s="135" t="s">
        <v>1522</v>
      </c>
      <c r="I1701" t="s">
        <v>1455</v>
      </c>
      <c r="J1701" s="20">
        <v>12</v>
      </c>
      <c r="K1701" s="20" t="s">
        <v>9</v>
      </c>
      <c r="L1701" t="s">
        <v>1464</v>
      </c>
      <c r="M1701" s="20">
        <v>1.32</v>
      </c>
      <c r="N1701" s="20">
        <v>2.1799999999999997</v>
      </c>
      <c r="AE1701">
        <f t="shared" si="26"/>
        <v>2002</v>
      </c>
    </row>
    <row r="1702" spans="1:31" x14ac:dyDescent="0.25">
      <c r="A1702" s="7">
        <v>1699</v>
      </c>
      <c r="B1702" s="8">
        <v>37311</v>
      </c>
      <c r="C1702" t="s">
        <v>3</v>
      </c>
      <c r="D1702" t="s">
        <v>394</v>
      </c>
      <c r="E1702" t="s">
        <v>9</v>
      </c>
      <c r="F1702" t="s">
        <v>205</v>
      </c>
      <c r="G1702" t="s">
        <v>14</v>
      </c>
      <c r="H1702" s="135" t="s">
        <v>1516</v>
      </c>
      <c r="I1702" t="s">
        <v>1454</v>
      </c>
      <c r="J1702" s="20">
        <v>12</v>
      </c>
      <c r="K1702" s="20" t="s">
        <v>3</v>
      </c>
      <c r="L1702" t="s">
        <v>1463</v>
      </c>
      <c r="M1702" s="20">
        <v>4.12</v>
      </c>
      <c r="N1702" s="20">
        <v>2.88</v>
      </c>
      <c r="AE1702">
        <f t="shared" si="26"/>
        <v>2002</v>
      </c>
    </row>
    <row r="1703" spans="1:31" x14ac:dyDescent="0.25">
      <c r="A1703" s="7">
        <v>1700</v>
      </c>
      <c r="B1703" s="8">
        <v>37311</v>
      </c>
      <c r="C1703" t="s">
        <v>3</v>
      </c>
      <c r="D1703" t="s">
        <v>31</v>
      </c>
      <c r="E1703" t="s">
        <v>9</v>
      </c>
      <c r="F1703" t="s">
        <v>119</v>
      </c>
      <c r="G1703" t="s">
        <v>14</v>
      </c>
      <c r="H1703" s="135" t="s">
        <v>1507</v>
      </c>
      <c r="I1703" t="s">
        <v>1455</v>
      </c>
      <c r="J1703" s="20">
        <v>90</v>
      </c>
      <c r="K1703" s="20" t="s">
        <v>9</v>
      </c>
      <c r="L1703" t="s">
        <v>1464</v>
      </c>
      <c r="M1703" s="20">
        <v>9.9</v>
      </c>
      <c r="N1703" s="20">
        <v>13.1</v>
      </c>
      <c r="AE1703">
        <f t="shared" si="26"/>
        <v>2002</v>
      </c>
    </row>
    <row r="1704" spans="1:31" x14ac:dyDescent="0.25">
      <c r="A1704" s="7">
        <v>1701</v>
      </c>
      <c r="B1704" s="8">
        <v>37311</v>
      </c>
      <c r="C1704" t="s">
        <v>3</v>
      </c>
      <c r="D1704" t="s">
        <v>119</v>
      </c>
      <c r="E1704" t="s">
        <v>9</v>
      </c>
      <c r="F1704" t="s">
        <v>31</v>
      </c>
      <c r="G1704" t="s">
        <v>14</v>
      </c>
      <c r="H1704" s="135" t="s">
        <v>1507</v>
      </c>
      <c r="I1704" t="s">
        <v>1455</v>
      </c>
      <c r="J1704" s="20">
        <v>80</v>
      </c>
      <c r="K1704" s="20" t="s">
        <v>3</v>
      </c>
      <c r="L1704" t="s">
        <v>1464</v>
      </c>
      <c r="M1704" s="20">
        <v>11.7</v>
      </c>
      <c r="N1704" s="20">
        <v>8.8000000000000007</v>
      </c>
      <c r="AE1704">
        <f t="shared" si="26"/>
        <v>2002</v>
      </c>
    </row>
    <row r="1705" spans="1:31" x14ac:dyDescent="0.25">
      <c r="A1705" s="7">
        <v>1702</v>
      </c>
      <c r="B1705" s="8">
        <v>37311</v>
      </c>
      <c r="C1705" t="s">
        <v>3</v>
      </c>
      <c r="D1705" t="s">
        <v>409</v>
      </c>
      <c r="E1705" t="s">
        <v>9</v>
      </c>
      <c r="F1705" t="s">
        <v>414</v>
      </c>
      <c r="G1705" t="s">
        <v>14</v>
      </c>
      <c r="H1705" s="135" t="s">
        <v>1507</v>
      </c>
      <c r="I1705" t="s">
        <v>1454</v>
      </c>
      <c r="J1705" s="20">
        <v>40</v>
      </c>
      <c r="K1705" s="20" t="s">
        <v>9</v>
      </c>
      <c r="L1705" t="s">
        <v>1464</v>
      </c>
      <c r="M1705" s="20">
        <v>8.8000000000000007</v>
      </c>
      <c r="N1705" s="20">
        <v>12.2</v>
      </c>
      <c r="AE1705">
        <f t="shared" si="26"/>
        <v>2002</v>
      </c>
    </row>
    <row r="1706" spans="1:31" x14ac:dyDescent="0.25">
      <c r="A1706" s="7">
        <v>1703</v>
      </c>
      <c r="B1706" s="8">
        <v>37311</v>
      </c>
      <c r="C1706" t="s">
        <v>3</v>
      </c>
      <c r="D1706" t="s">
        <v>29</v>
      </c>
      <c r="E1706" t="s">
        <v>9</v>
      </c>
      <c r="F1706" t="s">
        <v>349</v>
      </c>
      <c r="G1706" t="s">
        <v>65</v>
      </c>
      <c r="H1706" s="135" t="s">
        <v>1569</v>
      </c>
      <c r="I1706" t="s">
        <v>1454</v>
      </c>
      <c r="J1706" s="20">
        <v>18</v>
      </c>
      <c r="K1706" s="20" t="s">
        <v>3</v>
      </c>
      <c r="L1706" t="s">
        <v>1464</v>
      </c>
      <c r="M1706" s="20">
        <v>6.04</v>
      </c>
      <c r="N1706" s="20">
        <v>3.96</v>
      </c>
      <c r="AE1706">
        <f t="shared" si="26"/>
        <v>2002</v>
      </c>
    </row>
    <row r="1707" spans="1:31" x14ac:dyDescent="0.25">
      <c r="A1707" s="7">
        <v>1704</v>
      </c>
      <c r="B1707" s="8">
        <v>37311</v>
      </c>
      <c r="C1707" t="s">
        <v>3</v>
      </c>
      <c r="D1707" t="s">
        <v>402</v>
      </c>
      <c r="E1707" t="s">
        <v>9</v>
      </c>
      <c r="F1707" t="s">
        <v>416</v>
      </c>
      <c r="G1707" t="s">
        <v>65</v>
      </c>
      <c r="H1707" s="135" t="s">
        <v>1519</v>
      </c>
      <c r="I1707" t="s">
        <v>1454</v>
      </c>
      <c r="J1707" s="20">
        <v>23</v>
      </c>
      <c r="K1707" s="20" t="s">
        <v>3</v>
      </c>
      <c r="L1707" t="s">
        <v>1464</v>
      </c>
      <c r="M1707" s="20">
        <v>7.4399999999999995</v>
      </c>
      <c r="N1707" s="20">
        <v>5.0600000000000005</v>
      </c>
      <c r="AE1707">
        <f t="shared" si="26"/>
        <v>2002</v>
      </c>
    </row>
    <row r="1708" spans="1:31" x14ac:dyDescent="0.25">
      <c r="A1708" s="7">
        <v>1705</v>
      </c>
      <c r="B1708" s="8">
        <v>37311</v>
      </c>
      <c r="C1708" t="s">
        <v>3</v>
      </c>
      <c r="D1708" t="s">
        <v>344</v>
      </c>
      <c r="E1708" t="s">
        <v>9</v>
      </c>
      <c r="F1708" t="s">
        <v>32</v>
      </c>
      <c r="G1708" t="s">
        <v>65</v>
      </c>
      <c r="H1708" s="135" t="s">
        <v>1519</v>
      </c>
      <c r="I1708" t="s">
        <v>1454</v>
      </c>
      <c r="J1708" s="20">
        <v>20</v>
      </c>
      <c r="K1708" s="20" t="s">
        <v>3</v>
      </c>
      <c r="L1708" t="s">
        <v>1464</v>
      </c>
      <c r="M1708" s="20">
        <v>6.6</v>
      </c>
      <c r="N1708" s="20">
        <v>4.4000000000000004</v>
      </c>
      <c r="AE1708">
        <f t="shared" si="26"/>
        <v>2002</v>
      </c>
    </row>
    <row r="1709" spans="1:31" x14ac:dyDescent="0.25">
      <c r="A1709" s="7">
        <v>1706</v>
      </c>
      <c r="B1709" s="8">
        <v>37311</v>
      </c>
      <c r="C1709" t="s">
        <v>3</v>
      </c>
      <c r="D1709" t="s">
        <v>281</v>
      </c>
      <c r="E1709" t="s">
        <v>9</v>
      </c>
      <c r="F1709" t="s">
        <v>270</v>
      </c>
      <c r="G1709" t="s">
        <v>11</v>
      </c>
      <c r="H1709" s="135" t="s">
        <v>1496</v>
      </c>
      <c r="I1709" t="s">
        <v>1454</v>
      </c>
      <c r="J1709" s="20">
        <v>72</v>
      </c>
      <c r="K1709" s="20" t="s">
        <v>3</v>
      </c>
      <c r="L1709" t="s">
        <v>1463</v>
      </c>
      <c r="M1709" s="20">
        <v>19.72</v>
      </c>
      <c r="N1709" s="20">
        <v>17.28</v>
      </c>
      <c r="AE1709">
        <f t="shared" si="26"/>
        <v>2002</v>
      </c>
    </row>
    <row r="1710" spans="1:31" x14ac:dyDescent="0.25">
      <c r="A1710" s="7">
        <v>1707</v>
      </c>
      <c r="B1710" s="8">
        <v>37311</v>
      </c>
      <c r="C1710" t="s">
        <v>3</v>
      </c>
      <c r="D1710" t="s">
        <v>281</v>
      </c>
      <c r="E1710" t="s">
        <v>9</v>
      </c>
      <c r="F1710" t="s">
        <v>19</v>
      </c>
      <c r="G1710" t="s">
        <v>14</v>
      </c>
      <c r="H1710" s="135" t="s">
        <v>1496</v>
      </c>
      <c r="I1710" t="s">
        <v>1454</v>
      </c>
      <c r="J1710" s="20">
        <v>11</v>
      </c>
      <c r="K1710" s="20" t="s">
        <v>3</v>
      </c>
      <c r="L1710" t="s">
        <v>1464</v>
      </c>
      <c r="M1710" s="20">
        <v>4.08</v>
      </c>
      <c r="N1710" s="20">
        <v>2.42</v>
      </c>
      <c r="AE1710">
        <f t="shared" si="26"/>
        <v>2002</v>
      </c>
    </row>
    <row r="1711" spans="1:31" x14ac:dyDescent="0.25">
      <c r="A1711" s="7">
        <v>1708</v>
      </c>
      <c r="B1711" s="8">
        <v>37311</v>
      </c>
      <c r="C1711" t="s">
        <v>3</v>
      </c>
      <c r="D1711" t="s">
        <v>276</v>
      </c>
      <c r="E1711" t="s">
        <v>9</v>
      </c>
      <c r="F1711" t="s">
        <v>182</v>
      </c>
      <c r="G1711" t="s">
        <v>14</v>
      </c>
      <c r="H1711" s="135" t="s">
        <v>1496</v>
      </c>
      <c r="I1711" t="s">
        <v>1455</v>
      </c>
      <c r="J1711" s="20">
        <v>19</v>
      </c>
      <c r="K1711" s="20" t="s">
        <v>3</v>
      </c>
      <c r="L1711" t="s">
        <v>1464</v>
      </c>
      <c r="M1711" s="20">
        <v>3.16</v>
      </c>
      <c r="N1711" s="20">
        <v>2.09</v>
      </c>
      <c r="AE1711">
        <f t="shared" si="26"/>
        <v>2002</v>
      </c>
    </row>
    <row r="1712" spans="1:31" x14ac:dyDescent="0.25">
      <c r="A1712" s="7">
        <v>1709</v>
      </c>
      <c r="B1712" s="8">
        <v>37311</v>
      </c>
      <c r="C1712" t="s">
        <v>3</v>
      </c>
      <c r="D1712" t="s">
        <v>182</v>
      </c>
      <c r="E1712" t="s">
        <v>9</v>
      </c>
      <c r="F1712" t="s">
        <v>276</v>
      </c>
      <c r="G1712" t="s">
        <v>14</v>
      </c>
      <c r="H1712" s="135" t="s">
        <v>1496</v>
      </c>
      <c r="I1712" t="s">
        <v>1455</v>
      </c>
      <c r="J1712" s="20">
        <v>19</v>
      </c>
      <c r="K1712" s="20" t="s">
        <v>3</v>
      </c>
      <c r="L1712" t="s">
        <v>1464</v>
      </c>
      <c r="M1712" s="20">
        <v>3.16</v>
      </c>
      <c r="N1712" s="20">
        <v>2.09</v>
      </c>
      <c r="AE1712">
        <f t="shared" si="26"/>
        <v>2002</v>
      </c>
    </row>
    <row r="1713" spans="1:31" x14ac:dyDescent="0.25">
      <c r="A1713" s="7">
        <v>1710</v>
      </c>
      <c r="B1713" s="8">
        <v>37311</v>
      </c>
      <c r="C1713" t="s">
        <v>3</v>
      </c>
      <c r="D1713" t="s">
        <v>38</v>
      </c>
      <c r="E1713" t="s">
        <v>9</v>
      </c>
      <c r="F1713" t="s">
        <v>222</v>
      </c>
      <c r="G1713" t="s">
        <v>24</v>
      </c>
      <c r="H1713" s="135" t="s">
        <v>1497</v>
      </c>
      <c r="I1713" t="s">
        <v>1455</v>
      </c>
      <c r="J1713" s="20">
        <v>45</v>
      </c>
      <c r="K1713" s="20" t="s">
        <v>9</v>
      </c>
      <c r="L1713" t="s">
        <v>1464</v>
      </c>
      <c r="M1713" s="20">
        <v>4.95</v>
      </c>
      <c r="N1713" s="20">
        <v>6.8</v>
      </c>
      <c r="AE1713">
        <f t="shared" si="26"/>
        <v>2002</v>
      </c>
    </row>
    <row r="1714" spans="1:31" x14ac:dyDescent="0.25">
      <c r="A1714" s="7">
        <v>1711</v>
      </c>
      <c r="B1714" s="8">
        <v>37311</v>
      </c>
      <c r="C1714" t="s">
        <v>3</v>
      </c>
      <c r="D1714" t="s">
        <v>402</v>
      </c>
      <c r="E1714" t="s">
        <v>9</v>
      </c>
      <c r="F1714" t="s">
        <v>336</v>
      </c>
      <c r="G1714" t="s">
        <v>24</v>
      </c>
      <c r="H1714" s="135" t="s">
        <v>1497</v>
      </c>
      <c r="I1714" t="s">
        <v>1454</v>
      </c>
      <c r="J1714" s="20">
        <v>21</v>
      </c>
      <c r="K1714" s="20" t="s">
        <v>3</v>
      </c>
      <c r="L1714" t="s">
        <v>1464</v>
      </c>
      <c r="M1714" s="20">
        <v>6.88</v>
      </c>
      <c r="N1714" s="20">
        <v>4.62</v>
      </c>
      <c r="AE1714">
        <f t="shared" si="26"/>
        <v>2002</v>
      </c>
    </row>
    <row r="1715" spans="1:31" x14ac:dyDescent="0.25">
      <c r="A1715" s="7">
        <v>1712</v>
      </c>
      <c r="B1715" s="8">
        <v>37311</v>
      </c>
      <c r="C1715" t="s">
        <v>3</v>
      </c>
      <c r="D1715" t="s">
        <v>350</v>
      </c>
      <c r="E1715" t="s">
        <v>9</v>
      </c>
      <c r="F1715" t="s">
        <v>118</v>
      </c>
      <c r="G1715" t="s">
        <v>377</v>
      </c>
      <c r="H1715" s="9" t="s">
        <v>1604</v>
      </c>
      <c r="I1715" t="s">
        <v>1454</v>
      </c>
      <c r="J1715" s="20">
        <v>15</v>
      </c>
      <c r="K1715" s="20" t="s">
        <v>3</v>
      </c>
      <c r="L1715" t="s">
        <v>1464</v>
      </c>
      <c r="M1715" s="20">
        <v>5.2</v>
      </c>
      <c r="N1715" s="20">
        <v>3.3</v>
      </c>
      <c r="AE1715">
        <f t="shared" si="26"/>
        <v>2002</v>
      </c>
    </row>
    <row r="1716" spans="1:31" x14ac:dyDescent="0.25">
      <c r="A1716" s="7">
        <v>1713</v>
      </c>
      <c r="B1716" s="8">
        <v>37311</v>
      </c>
      <c r="C1716" t="s">
        <v>3</v>
      </c>
      <c r="D1716" t="s">
        <v>63</v>
      </c>
      <c r="E1716" t="s">
        <v>9</v>
      </c>
      <c r="F1716" t="s">
        <v>118</v>
      </c>
      <c r="G1716" t="s">
        <v>377</v>
      </c>
      <c r="H1716" s="9" t="s">
        <v>1587</v>
      </c>
      <c r="I1716" t="s">
        <v>1454</v>
      </c>
      <c r="J1716" s="20">
        <v>20</v>
      </c>
      <c r="K1716" s="20" t="s">
        <v>3</v>
      </c>
      <c r="L1716" t="s">
        <v>1464</v>
      </c>
      <c r="M1716" s="20">
        <v>6.6</v>
      </c>
      <c r="N1716" s="20">
        <v>4.4000000000000004</v>
      </c>
      <c r="AE1716">
        <f t="shared" si="26"/>
        <v>2002</v>
      </c>
    </row>
    <row r="1717" spans="1:31" x14ac:dyDescent="0.25">
      <c r="A1717" s="7">
        <v>1714</v>
      </c>
      <c r="B1717" s="8">
        <v>37311</v>
      </c>
      <c r="C1717" t="s">
        <v>3</v>
      </c>
      <c r="D1717" t="s">
        <v>422</v>
      </c>
      <c r="E1717" t="s">
        <v>9</v>
      </c>
      <c r="F1717" t="s">
        <v>380</v>
      </c>
      <c r="G1717" t="s">
        <v>377</v>
      </c>
      <c r="H1717" s="9" t="s">
        <v>1586</v>
      </c>
      <c r="I1717" t="s">
        <v>1455</v>
      </c>
      <c r="J1717" s="20">
        <v>16</v>
      </c>
      <c r="K1717" s="20" t="s">
        <v>1465</v>
      </c>
      <c r="L1717" t="s">
        <v>1466</v>
      </c>
      <c r="M1717" s="20">
        <v>2</v>
      </c>
      <c r="N1717" s="20">
        <v>2</v>
      </c>
      <c r="AE1717">
        <f t="shared" si="26"/>
        <v>2002</v>
      </c>
    </row>
    <row r="1718" spans="1:31" x14ac:dyDescent="0.25">
      <c r="A1718" s="7">
        <v>1715</v>
      </c>
      <c r="B1718" s="8">
        <v>37312</v>
      </c>
      <c r="C1718" t="s">
        <v>3</v>
      </c>
      <c r="D1718" t="s">
        <v>422</v>
      </c>
      <c r="E1718" t="s">
        <v>9</v>
      </c>
      <c r="F1718" t="s">
        <v>329</v>
      </c>
      <c r="G1718" t="s">
        <v>65</v>
      </c>
      <c r="H1718" s="135" t="s">
        <v>1519</v>
      </c>
      <c r="I1718" t="s">
        <v>1454</v>
      </c>
      <c r="J1718" s="20">
        <v>20</v>
      </c>
      <c r="K1718" s="20" t="s">
        <v>9</v>
      </c>
      <c r="L1718" t="s">
        <v>1464</v>
      </c>
      <c r="M1718" s="20">
        <v>4.4000000000000004</v>
      </c>
      <c r="N1718" s="20">
        <v>6.6</v>
      </c>
      <c r="AE1718">
        <f t="shared" si="26"/>
        <v>2002</v>
      </c>
    </row>
    <row r="1719" spans="1:31" x14ac:dyDescent="0.25">
      <c r="A1719" s="7">
        <v>1716</v>
      </c>
      <c r="B1719" s="8">
        <v>37312</v>
      </c>
      <c r="C1719" t="s">
        <v>3</v>
      </c>
      <c r="D1719" t="s">
        <v>423</v>
      </c>
      <c r="E1719" t="s">
        <v>9</v>
      </c>
      <c r="F1719" t="s">
        <v>43</v>
      </c>
      <c r="G1719" t="s">
        <v>65</v>
      </c>
      <c r="H1719" s="135" t="s">
        <v>1496</v>
      </c>
      <c r="I1719" t="s">
        <v>1458</v>
      </c>
      <c r="J1719" s="20">
        <v>11</v>
      </c>
      <c r="K1719" s="20" t="s">
        <v>1465</v>
      </c>
      <c r="L1719" t="s">
        <v>1466</v>
      </c>
      <c r="M1719" s="20">
        <v>30</v>
      </c>
      <c r="N1719" s="20">
        <v>10</v>
      </c>
      <c r="AE1719">
        <f t="shared" si="26"/>
        <v>2002</v>
      </c>
    </row>
    <row r="1720" spans="1:31" x14ac:dyDescent="0.25">
      <c r="A1720" s="7">
        <v>1717</v>
      </c>
      <c r="B1720" s="8">
        <v>37312</v>
      </c>
      <c r="C1720" t="s">
        <v>3</v>
      </c>
      <c r="D1720" t="s">
        <v>140</v>
      </c>
      <c r="E1720" t="s">
        <v>9</v>
      </c>
      <c r="F1720" t="s">
        <v>340</v>
      </c>
      <c r="G1720" t="s">
        <v>17</v>
      </c>
      <c r="H1720" s="135" t="s">
        <v>1496</v>
      </c>
      <c r="I1720" t="s">
        <v>1455</v>
      </c>
      <c r="J1720" s="20">
        <v>38</v>
      </c>
      <c r="K1720" s="20" t="s">
        <v>3</v>
      </c>
      <c r="L1720" t="s">
        <v>1464</v>
      </c>
      <c r="M1720" s="20">
        <v>5.82</v>
      </c>
      <c r="N1720" s="20">
        <v>4.18</v>
      </c>
      <c r="AE1720">
        <f t="shared" si="26"/>
        <v>2002</v>
      </c>
    </row>
    <row r="1721" spans="1:31" x14ac:dyDescent="0.25">
      <c r="A1721" s="7">
        <v>1718</v>
      </c>
      <c r="B1721" s="8">
        <v>37312</v>
      </c>
      <c r="C1721" t="s">
        <v>3</v>
      </c>
      <c r="D1721" t="s">
        <v>403</v>
      </c>
      <c r="E1721" t="s">
        <v>9</v>
      </c>
      <c r="F1721" t="s">
        <v>349</v>
      </c>
      <c r="G1721" t="s">
        <v>24</v>
      </c>
      <c r="H1721" s="135" t="s">
        <v>1497</v>
      </c>
      <c r="I1721" t="s">
        <v>1454</v>
      </c>
      <c r="J1721" s="20">
        <v>45</v>
      </c>
      <c r="K1721" s="20" t="s">
        <v>1465</v>
      </c>
      <c r="L1721" t="s">
        <v>1466</v>
      </c>
      <c r="M1721" s="20">
        <v>11.25</v>
      </c>
      <c r="N1721" s="20">
        <v>11.25</v>
      </c>
      <c r="AE1721">
        <f t="shared" si="26"/>
        <v>2002</v>
      </c>
    </row>
    <row r="1722" spans="1:31" x14ac:dyDescent="0.25">
      <c r="A1722" s="7">
        <v>1719</v>
      </c>
      <c r="B1722" s="8">
        <v>37312</v>
      </c>
      <c r="C1722" t="s">
        <v>3</v>
      </c>
      <c r="D1722" t="s">
        <v>409</v>
      </c>
      <c r="E1722" t="s">
        <v>9</v>
      </c>
      <c r="F1722" t="s">
        <v>258</v>
      </c>
      <c r="G1722" t="s">
        <v>24</v>
      </c>
      <c r="H1722" s="135" t="s">
        <v>1493</v>
      </c>
      <c r="I1722" t="s">
        <v>1454</v>
      </c>
      <c r="J1722" s="20">
        <v>33</v>
      </c>
      <c r="K1722" s="20" t="s">
        <v>9</v>
      </c>
      <c r="L1722" t="s">
        <v>1464</v>
      </c>
      <c r="M1722" s="20">
        <v>7.26</v>
      </c>
      <c r="N1722" s="20">
        <v>10.24</v>
      </c>
      <c r="AE1722">
        <f t="shared" si="26"/>
        <v>2002</v>
      </c>
    </row>
    <row r="1723" spans="1:31" x14ac:dyDescent="0.25">
      <c r="A1723" s="7">
        <v>1720</v>
      </c>
      <c r="B1723" s="8">
        <v>37314</v>
      </c>
      <c r="C1723" t="s">
        <v>3</v>
      </c>
      <c r="D1723" t="s">
        <v>38</v>
      </c>
      <c r="E1723" t="s">
        <v>9</v>
      </c>
      <c r="F1723" t="s">
        <v>39</v>
      </c>
      <c r="G1723" t="s">
        <v>24</v>
      </c>
      <c r="H1723" s="135" t="s">
        <v>1493</v>
      </c>
      <c r="I1723" t="s">
        <v>1455</v>
      </c>
      <c r="J1723" s="20">
        <v>38</v>
      </c>
      <c r="K1723" s="20" t="s">
        <v>9</v>
      </c>
      <c r="L1723" t="s">
        <v>1464</v>
      </c>
      <c r="M1723" s="20">
        <v>4.18</v>
      </c>
      <c r="N1723" s="20">
        <v>5.82</v>
      </c>
      <c r="AE1723">
        <f t="shared" si="26"/>
        <v>2002</v>
      </c>
    </row>
    <row r="1724" spans="1:31" x14ac:dyDescent="0.25">
      <c r="A1724" s="7">
        <v>1721</v>
      </c>
      <c r="B1724" s="8">
        <v>37314</v>
      </c>
      <c r="C1724" t="s">
        <v>3</v>
      </c>
      <c r="D1724" t="s">
        <v>424</v>
      </c>
      <c r="E1724" t="s">
        <v>9</v>
      </c>
      <c r="F1724" t="s">
        <v>416</v>
      </c>
      <c r="G1724" t="s">
        <v>17</v>
      </c>
      <c r="H1724" s="135" t="s">
        <v>1504</v>
      </c>
      <c r="I1724" t="s">
        <v>1454</v>
      </c>
      <c r="J1724" s="20">
        <v>21</v>
      </c>
      <c r="K1724" s="20" t="s">
        <v>9</v>
      </c>
      <c r="L1724" t="s">
        <v>1464</v>
      </c>
      <c r="M1724" s="20">
        <v>4.62</v>
      </c>
      <c r="N1724" s="20">
        <v>6.88</v>
      </c>
      <c r="AE1724">
        <f t="shared" si="26"/>
        <v>2002</v>
      </c>
    </row>
    <row r="1725" spans="1:31" x14ac:dyDescent="0.25">
      <c r="A1725" s="7">
        <v>1722</v>
      </c>
      <c r="B1725" s="8">
        <v>37314</v>
      </c>
      <c r="C1725" t="s">
        <v>3</v>
      </c>
      <c r="D1725" t="s">
        <v>15</v>
      </c>
      <c r="E1725" t="s">
        <v>9</v>
      </c>
      <c r="F1725" t="s">
        <v>189</v>
      </c>
      <c r="G1725" t="s">
        <v>11</v>
      </c>
      <c r="H1725" s="135" t="s">
        <v>1505</v>
      </c>
      <c r="I1725" t="s">
        <v>1454</v>
      </c>
      <c r="J1725" s="20">
        <v>60</v>
      </c>
      <c r="K1725" s="20" t="s">
        <v>9</v>
      </c>
      <c r="L1725" t="s">
        <v>1464</v>
      </c>
      <c r="M1725" s="20">
        <v>13.2</v>
      </c>
      <c r="N1725" s="20">
        <v>17.8</v>
      </c>
      <c r="AE1725">
        <f t="shared" si="26"/>
        <v>2002</v>
      </c>
    </row>
    <row r="1726" spans="1:31" x14ac:dyDescent="0.25">
      <c r="A1726" s="7">
        <v>1723</v>
      </c>
      <c r="B1726" s="8">
        <v>37314</v>
      </c>
      <c r="C1726" t="s">
        <v>3</v>
      </c>
      <c r="D1726" t="s">
        <v>383</v>
      </c>
      <c r="E1726" t="s">
        <v>9</v>
      </c>
      <c r="F1726" t="s">
        <v>416</v>
      </c>
      <c r="G1726" t="s">
        <v>17</v>
      </c>
      <c r="H1726" s="135" t="s">
        <v>1500</v>
      </c>
      <c r="I1726" t="s">
        <v>1454</v>
      </c>
      <c r="J1726" s="20">
        <v>14</v>
      </c>
      <c r="K1726" s="20" t="s">
        <v>9</v>
      </c>
      <c r="L1726" t="s">
        <v>1464</v>
      </c>
      <c r="M1726" s="20">
        <v>3.08</v>
      </c>
      <c r="N1726" s="20">
        <v>4.92</v>
      </c>
      <c r="AE1726">
        <f t="shared" si="26"/>
        <v>2002</v>
      </c>
    </row>
    <row r="1727" spans="1:31" x14ac:dyDescent="0.25">
      <c r="A1727" s="7">
        <v>1724</v>
      </c>
      <c r="B1727" s="8">
        <v>37314</v>
      </c>
      <c r="C1727" t="s">
        <v>3</v>
      </c>
      <c r="D1727" t="s">
        <v>31</v>
      </c>
      <c r="E1727" t="s">
        <v>9</v>
      </c>
      <c r="F1727" t="s">
        <v>245</v>
      </c>
      <c r="G1727" t="s">
        <v>14</v>
      </c>
      <c r="H1727" s="135" t="s">
        <v>1522</v>
      </c>
      <c r="I1727" t="s">
        <v>1454</v>
      </c>
      <c r="J1727" s="20">
        <v>12</v>
      </c>
      <c r="K1727" s="20" t="s">
        <v>9</v>
      </c>
      <c r="L1727" t="s">
        <v>1464</v>
      </c>
      <c r="M1727" s="20">
        <v>2.64</v>
      </c>
      <c r="N1727" s="20">
        <v>4.3599999999999994</v>
      </c>
      <c r="AE1727">
        <f t="shared" si="26"/>
        <v>2002</v>
      </c>
    </row>
    <row r="1728" spans="1:31" x14ac:dyDescent="0.25">
      <c r="A1728" s="7">
        <v>1725</v>
      </c>
      <c r="B1728" s="8">
        <v>37314</v>
      </c>
      <c r="C1728" t="s">
        <v>3</v>
      </c>
      <c r="D1728" t="s">
        <v>383</v>
      </c>
      <c r="E1728" t="s">
        <v>9</v>
      </c>
      <c r="F1728" t="s">
        <v>399</v>
      </c>
      <c r="G1728" t="s">
        <v>17</v>
      </c>
      <c r="H1728" s="135" t="s">
        <v>1490</v>
      </c>
      <c r="I1728" t="s">
        <v>1454</v>
      </c>
      <c r="J1728" s="20">
        <v>15</v>
      </c>
      <c r="K1728" s="20" t="s">
        <v>3</v>
      </c>
      <c r="L1728" t="s">
        <v>1463</v>
      </c>
      <c r="M1728" s="20">
        <v>4.9000000000000004</v>
      </c>
      <c r="N1728" s="20">
        <v>3.6</v>
      </c>
      <c r="AE1728">
        <f t="shared" si="26"/>
        <v>2002</v>
      </c>
    </row>
    <row r="1729" spans="1:31" x14ac:dyDescent="0.25">
      <c r="A1729" s="7">
        <v>1726</v>
      </c>
      <c r="B1729" s="8">
        <v>37314</v>
      </c>
      <c r="C1729" t="s">
        <v>3</v>
      </c>
      <c r="D1729" t="s">
        <v>343</v>
      </c>
      <c r="E1729" t="s">
        <v>9</v>
      </c>
      <c r="F1729" t="s">
        <v>338</v>
      </c>
      <c r="G1729" t="s">
        <v>65</v>
      </c>
      <c r="H1729" s="135" t="s">
        <v>1496</v>
      </c>
      <c r="I1729" t="s">
        <v>1454</v>
      </c>
      <c r="J1729" s="20">
        <v>31</v>
      </c>
      <c r="K1729" s="20" t="s">
        <v>3</v>
      </c>
      <c r="L1729" t="s">
        <v>1464</v>
      </c>
      <c r="M1729" s="20">
        <v>9.68</v>
      </c>
      <c r="N1729" s="20">
        <v>6.82</v>
      </c>
      <c r="AE1729">
        <f t="shared" si="26"/>
        <v>2002</v>
      </c>
    </row>
    <row r="1730" spans="1:31" x14ac:dyDescent="0.25">
      <c r="A1730" s="7">
        <v>1727</v>
      </c>
      <c r="B1730" s="8">
        <v>37315</v>
      </c>
      <c r="C1730" t="s">
        <v>3</v>
      </c>
      <c r="D1730" t="s">
        <v>425</v>
      </c>
      <c r="E1730" t="s">
        <v>9</v>
      </c>
      <c r="F1730" t="s">
        <v>202</v>
      </c>
      <c r="G1730" t="s">
        <v>14</v>
      </c>
      <c r="H1730" s="135" t="s">
        <v>1516</v>
      </c>
      <c r="I1730" t="s">
        <v>1458</v>
      </c>
      <c r="J1730" s="20">
        <v>12</v>
      </c>
      <c r="K1730" s="20" t="s">
        <v>9</v>
      </c>
      <c r="L1730" t="s">
        <v>1464</v>
      </c>
      <c r="M1730" s="20">
        <v>30</v>
      </c>
      <c r="N1730" s="20">
        <v>10</v>
      </c>
      <c r="AE1730">
        <f t="shared" si="26"/>
        <v>2002</v>
      </c>
    </row>
    <row r="1731" spans="1:31" x14ac:dyDescent="0.25">
      <c r="A1731" s="7">
        <v>1728</v>
      </c>
      <c r="B1731" s="8">
        <v>37315</v>
      </c>
      <c r="C1731" t="s">
        <v>3</v>
      </c>
      <c r="D1731" t="s">
        <v>426</v>
      </c>
      <c r="E1731" t="s">
        <v>9</v>
      </c>
      <c r="F1731" t="s">
        <v>236</v>
      </c>
      <c r="G1731" t="s">
        <v>14</v>
      </c>
      <c r="H1731" s="135" t="s">
        <v>1496</v>
      </c>
      <c r="I1731" t="s">
        <v>1458</v>
      </c>
      <c r="J1731" s="20">
        <v>13</v>
      </c>
      <c r="K1731" s="20" t="s">
        <v>3</v>
      </c>
      <c r="L1731" t="s">
        <v>1463</v>
      </c>
      <c r="M1731" s="20">
        <v>30</v>
      </c>
      <c r="N1731" s="20">
        <v>10</v>
      </c>
      <c r="AE1731">
        <f t="shared" si="26"/>
        <v>2002</v>
      </c>
    </row>
    <row r="1732" spans="1:31" x14ac:dyDescent="0.25">
      <c r="A1732" s="7">
        <v>1729</v>
      </c>
      <c r="B1732" s="8">
        <v>37315</v>
      </c>
      <c r="C1732" t="s">
        <v>3</v>
      </c>
      <c r="D1732" s="16" t="s">
        <v>35</v>
      </c>
      <c r="E1732" t="s">
        <v>9</v>
      </c>
      <c r="F1732" t="s">
        <v>154</v>
      </c>
      <c r="G1732" t="s">
        <v>14</v>
      </c>
      <c r="H1732" s="135" t="s">
        <v>1496</v>
      </c>
      <c r="I1732" t="s">
        <v>1458</v>
      </c>
      <c r="J1732" s="20">
        <v>13</v>
      </c>
      <c r="K1732" s="20" t="s">
        <v>9</v>
      </c>
      <c r="L1732" t="s">
        <v>1464</v>
      </c>
      <c r="M1732" s="20">
        <v>30</v>
      </c>
      <c r="N1732" s="20">
        <v>10</v>
      </c>
      <c r="AE1732">
        <f t="shared" ref="AE1732:AE1795" si="27">YEAR(B1732)</f>
        <v>2002</v>
      </c>
    </row>
    <row r="1733" spans="1:31" x14ac:dyDescent="0.25">
      <c r="A1733" s="7">
        <v>1730</v>
      </c>
      <c r="B1733" s="8">
        <v>37316</v>
      </c>
      <c r="C1733" t="s">
        <v>3</v>
      </c>
      <c r="D1733" t="s">
        <v>55</v>
      </c>
      <c r="E1733" t="s">
        <v>9</v>
      </c>
      <c r="F1733" t="s">
        <v>427</v>
      </c>
      <c r="G1733" t="s">
        <v>14</v>
      </c>
      <c r="H1733" s="135" t="s">
        <v>1522</v>
      </c>
      <c r="I1733" t="s">
        <v>1458</v>
      </c>
      <c r="J1733" s="20">
        <v>11</v>
      </c>
      <c r="K1733" s="20" t="s">
        <v>9</v>
      </c>
      <c r="L1733" t="s">
        <v>1464</v>
      </c>
      <c r="M1733" s="20">
        <v>10</v>
      </c>
      <c r="N1733" s="20">
        <v>30</v>
      </c>
      <c r="AE1733">
        <f t="shared" si="27"/>
        <v>2002</v>
      </c>
    </row>
    <row r="1734" spans="1:31" x14ac:dyDescent="0.25">
      <c r="A1734" s="7">
        <v>1731</v>
      </c>
      <c r="B1734" s="8">
        <v>37316</v>
      </c>
      <c r="C1734" t="s">
        <v>3</v>
      </c>
      <c r="D1734" t="s">
        <v>55</v>
      </c>
      <c r="E1734" t="s">
        <v>9</v>
      </c>
      <c r="F1734" t="s">
        <v>428</v>
      </c>
      <c r="G1734" t="s">
        <v>14</v>
      </c>
      <c r="H1734" s="135" t="s">
        <v>1522</v>
      </c>
      <c r="I1734" t="s">
        <v>1458</v>
      </c>
      <c r="J1734" s="20">
        <v>12</v>
      </c>
      <c r="K1734" s="20" t="s">
        <v>9</v>
      </c>
      <c r="L1734" t="s">
        <v>1463</v>
      </c>
      <c r="M1734" s="20">
        <v>10</v>
      </c>
      <c r="N1734" s="20">
        <v>30</v>
      </c>
      <c r="AE1734">
        <f t="shared" si="27"/>
        <v>2002</v>
      </c>
    </row>
    <row r="1735" spans="1:31" x14ac:dyDescent="0.25">
      <c r="A1735" s="7">
        <v>1732</v>
      </c>
      <c r="B1735" s="8">
        <v>37317</v>
      </c>
      <c r="C1735" t="s">
        <v>3</v>
      </c>
      <c r="D1735" t="s">
        <v>350</v>
      </c>
      <c r="E1735" t="s">
        <v>9</v>
      </c>
      <c r="F1735" t="s">
        <v>116</v>
      </c>
      <c r="G1735" t="s">
        <v>24</v>
      </c>
      <c r="H1735" s="135" t="s">
        <v>1525</v>
      </c>
      <c r="I1735" t="s">
        <v>1454</v>
      </c>
      <c r="J1735" s="20">
        <v>23</v>
      </c>
      <c r="K1735" s="20" t="s">
        <v>3</v>
      </c>
      <c r="L1735" t="s">
        <v>1464</v>
      </c>
      <c r="M1735" s="20">
        <v>7.4399999999999995</v>
      </c>
      <c r="N1735" s="20">
        <v>5.0600000000000005</v>
      </c>
      <c r="AE1735">
        <f t="shared" si="27"/>
        <v>2002</v>
      </c>
    </row>
    <row r="1736" spans="1:31" x14ac:dyDescent="0.25">
      <c r="A1736" s="7">
        <v>1733</v>
      </c>
      <c r="B1736" s="8">
        <v>37317</v>
      </c>
      <c r="C1736" t="s">
        <v>3</v>
      </c>
      <c r="D1736" t="s">
        <v>352</v>
      </c>
      <c r="E1736" t="s">
        <v>9</v>
      </c>
      <c r="F1736" t="s">
        <v>266</v>
      </c>
      <c r="G1736" t="s">
        <v>377</v>
      </c>
      <c r="H1736" s="9" t="s">
        <v>1590</v>
      </c>
      <c r="I1736" t="s">
        <v>1454</v>
      </c>
      <c r="J1736" s="20">
        <v>63</v>
      </c>
      <c r="K1736" s="20" t="s">
        <v>1465</v>
      </c>
      <c r="L1736" t="s">
        <v>1466</v>
      </c>
      <c r="M1736" s="20">
        <v>15.75</v>
      </c>
      <c r="N1736" s="20">
        <v>15.75</v>
      </c>
      <c r="AE1736">
        <f t="shared" si="27"/>
        <v>2002</v>
      </c>
    </row>
    <row r="1737" spans="1:31" x14ac:dyDescent="0.25">
      <c r="A1737" s="7">
        <v>1734</v>
      </c>
      <c r="B1737" s="8">
        <v>37317</v>
      </c>
      <c r="C1737" t="s">
        <v>3</v>
      </c>
      <c r="D1737" t="s">
        <v>244</v>
      </c>
      <c r="E1737" t="s">
        <v>9</v>
      </c>
      <c r="F1737" t="s">
        <v>55</v>
      </c>
      <c r="G1737" t="s">
        <v>377</v>
      </c>
      <c r="H1737" s="9" t="s">
        <v>1605</v>
      </c>
      <c r="I1737" t="s">
        <v>1454</v>
      </c>
      <c r="J1737" s="20">
        <v>24</v>
      </c>
      <c r="K1737" s="20" t="s">
        <v>9</v>
      </c>
      <c r="L1737" t="s">
        <v>1464</v>
      </c>
      <c r="M1737" s="20">
        <v>5.28</v>
      </c>
      <c r="N1737" s="20">
        <v>7.72</v>
      </c>
      <c r="AE1737">
        <f t="shared" si="27"/>
        <v>2002</v>
      </c>
    </row>
    <row r="1738" spans="1:31" x14ac:dyDescent="0.25">
      <c r="A1738" s="7">
        <v>1735</v>
      </c>
      <c r="B1738" s="8">
        <v>37319</v>
      </c>
      <c r="C1738" t="s">
        <v>3</v>
      </c>
      <c r="D1738" t="s">
        <v>376</v>
      </c>
      <c r="E1738" t="s">
        <v>9</v>
      </c>
      <c r="F1738" t="s">
        <v>108</v>
      </c>
      <c r="G1738" t="s">
        <v>24</v>
      </c>
      <c r="H1738" s="135" t="s">
        <v>1544</v>
      </c>
      <c r="I1738" t="s">
        <v>1454</v>
      </c>
      <c r="J1738" s="20">
        <v>38</v>
      </c>
      <c r="K1738" s="20" t="s">
        <v>3</v>
      </c>
      <c r="L1738" t="s">
        <v>1464</v>
      </c>
      <c r="M1738" s="20">
        <v>11.64</v>
      </c>
      <c r="N1738" s="20">
        <v>8.36</v>
      </c>
      <c r="AE1738">
        <f t="shared" si="27"/>
        <v>2002</v>
      </c>
    </row>
    <row r="1739" spans="1:31" x14ac:dyDescent="0.25">
      <c r="A1739" s="7">
        <v>1736</v>
      </c>
      <c r="B1739" s="8">
        <v>37319</v>
      </c>
      <c r="C1739" t="s">
        <v>3</v>
      </c>
      <c r="D1739" t="s">
        <v>263</v>
      </c>
      <c r="E1739" t="s">
        <v>9</v>
      </c>
      <c r="F1739" t="s">
        <v>286</v>
      </c>
      <c r="G1739" t="s">
        <v>14</v>
      </c>
      <c r="H1739" s="135" t="s">
        <v>1507</v>
      </c>
      <c r="I1739" t="s">
        <v>1454</v>
      </c>
      <c r="J1739" s="20">
        <v>149</v>
      </c>
      <c r="K1739" s="20" t="s">
        <v>9</v>
      </c>
      <c r="L1739" t="s">
        <v>1464</v>
      </c>
      <c r="M1739" s="20">
        <v>32.78</v>
      </c>
      <c r="N1739" s="20">
        <v>42.72</v>
      </c>
      <c r="AE1739">
        <f t="shared" si="27"/>
        <v>2002</v>
      </c>
    </row>
    <row r="1740" spans="1:31" x14ac:dyDescent="0.25">
      <c r="A1740" s="7">
        <v>1737</v>
      </c>
      <c r="B1740" s="8">
        <v>37319</v>
      </c>
      <c r="C1740" t="s">
        <v>3</v>
      </c>
      <c r="D1740" t="s">
        <v>390</v>
      </c>
      <c r="E1740" t="s">
        <v>9</v>
      </c>
      <c r="F1740" t="s">
        <v>395</v>
      </c>
      <c r="G1740" t="s">
        <v>65</v>
      </c>
      <c r="H1740" s="135" t="s">
        <v>1608</v>
      </c>
      <c r="I1740" t="s">
        <v>1454</v>
      </c>
      <c r="J1740" s="20">
        <v>76</v>
      </c>
      <c r="K1740" s="20" t="s">
        <v>9</v>
      </c>
      <c r="L1740" t="s">
        <v>1464</v>
      </c>
      <c r="M1740" s="20">
        <v>16.72</v>
      </c>
      <c r="N1740" s="20">
        <v>22.28</v>
      </c>
      <c r="AE1740">
        <f t="shared" si="27"/>
        <v>2002</v>
      </c>
    </row>
    <row r="1741" spans="1:31" x14ac:dyDescent="0.25">
      <c r="A1741" s="7">
        <v>1738</v>
      </c>
      <c r="B1741" s="8">
        <v>37319</v>
      </c>
      <c r="C1741" t="s">
        <v>3</v>
      </c>
      <c r="D1741" t="s">
        <v>376</v>
      </c>
      <c r="E1741" t="s">
        <v>9</v>
      </c>
      <c r="F1741" t="s">
        <v>416</v>
      </c>
      <c r="G1741" t="s">
        <v>65</v>
      </c>
      <c r="H1741" s="135" t="s">
        <v>1519</v>
      </c>
      <c r="I1741" t="s">
        <v>1454</v>
      </c>
      <c r="J1741" s="20">
        <v>51</v>
      </c>
      <c r="K1741" s="20" t="s">
        <v>9</v>
      </c>
      <c r="L1741" t="s">
        <v>1464</v>
      </c>
      <c r="M1741" s="20">
        <v>11.22</v>
      </c>
      <c r="N1741" s="20">
        <v>15.28</v>
      </c>
      <c r="AE1741">
        <f t="shared" si="27"/>
        <v>2002</v>
      </c>
    </row>
    <row r="1742" spans="1:31" x14ac:dyDescent="0.25">
      <c r="A1742" s="7">
        <v>1739</v>
      </c>
      <c r="B1742" s="8">
        <v>37319</v>
      </c>
      <c r="C1742" t="s">
        <v>3</v>
      </c>
      <c r="D1742" t="s">
        <v>281</v>
      </c>
      <c r="E1742" t="s">
        <v>9</v>
      </c>
      <c r="F1742" t="s">
        <v>144</v>
      </c>
      <c r="G1742" t="s">
        <v>17</v>
      </c>
      <c r="H1742" s="135" t="s">
        <v>1496</v>
      </c>
      <c r="I1742" t="s">
        <v>1454</v>
      </c>
      <c r="J1742" s="20">
        <v>36</v>
      </c>
      <c r="K1742" s="20" t="s">
        <v>3</v>
      </c>
      <c r="L1742" t="s">
        <v>1463</v>
      </c>
      <c r="M1742" s="20">
        <v>10.36</v>
      </c>
      <c r="N1742" s="20">
        <v>8.64</v>
      </c>
      <c r="AE1742">
        <f t="shared" si="27"/>
        <v>2002</v>
      </c>
    </row>
    <row r="1743" spans="1:31" x14ac:dyDescent="0.25">
      <c r="A1743" s="7">
        <v>1740</v>
      </c>
      <c r="B1743" s="8">
        <v>37319</v>
      </c>
      <c r="C1743" t="s">
        <v>3</v>
      </c>
      <c r="D1743" t="s">
        <v>18</v>
      </c>
      <c r="E1743" t="s">
        <v>9</v>
      </c>
      <c r="F1743" t="s">
        <v>395</v>
      </c>
      <c r="G1743" t="s">
        <v>24</v>
      </c>
      <c r="H1743" s="135" t="s">
        <v>1525</v>
      </c>
      <c r="I1743" t="s">
        <v>1454</v>
      </c>
      <c r="J1743" s="20">
        <v>38</v>
      </c>
      <c r="K1743" s="20" t="s">
        <v>3</v>
      </c>
      <c r="L1743" t="s">
        <v>1464</v>
      </c>
      <c r="M1743" s="20">
        <v>11.64</v>
      </c>
      <c r="N1743" s="20">
        <v>8.36</v>
      </c>
      <c r="AE1743">
        <f t="shared" si="27"/>
        <v>2002</v>
      </c>
    </row>
    <row r="1744" spans="1:31" x14ac:dyDescent="0.25">
      <c r="A1744" s="7">
        <v>1741</v>
      </c>
      <c r="B1744" s="8">
        <v>37319</v>
      </c>
      <c r="C1744" t="s">
        <v>3</v>
      </c>
      <c r="D1744" t="s">
        <v>352</v>
      </c>
      <c r="E1744" t="s">
        <v>9</v>
      </c>
      <c r="F1744" t="s">
        <v>66</v>
      </c>
      <c r="G1744" t="s">
        <v>24</v>
      </c>
      <c r="H1744" s="136" t="s">
        <v>1496</v>
      </c>
      <c r="I1744" t="s">
        <v>1454</v>
      </c>
      <c r="J1744" s="20">
        <v>13</v>
      </c>
      <c r="K1744" s="20" t="s">
        <v>9</v>
      </c>
      <c r="L1744" t="s">
        <v>1464</v>
      </c>
      <c r="M1744" s="20">
        <v>2.86</v>
      </c>
      <c r="N1744" s="20">
        <v>4.6400000000000006</v>
      </c>
      <c r="AE1744">
        <f t="shared" si="27"/>
        <v>2002</v>
      </c>
    </row>
    <row r="1745" spans="1:31" x14ac:dyDescent="0.25">
      <c r="A1745" s="7">
        <v>1742</v>
      </c>
      <c r="B1745" s="8">
        <v>37319</v>
      </c>
      <c r="C1745" t="s">
        <v>3</v>
      </c>
      <c r="D1745" t="s">
        <v>194</v>
      </c>
      <c r="E1745" t="s">
        <v>9</v>
      </c>
      <c r="F1745" t="s">
        <v>407</v>
      </c>
      <c r="G1745" t="s">
        <v>24</v>
      </c>
      <c r="H1745" s="135" t="s">
        <v>1493</v>
      </c>
      <c r="I1745" t="s">
        <v>1454</v>
      </c>
      <c r="J1745" s="20">
        <v>38</v>
      </c>
      <c r="K1745" s="20" t="s">
        <v>9</v>
      </c>
      <c r="L1745" t="s">
        <v>1464</v>
      </c>
      <c r="M1745" s="20">
        <v>8.36</v>
      </c>
      <c r="N1745" s="20">
        <v>11.64</v>
      </c>
      <c r="AE1745">
        <f t="shared" si="27"/>
        <v>2002</v>
      </c>
    </row>
    <row r="1746" spans="1:31" x14ac:dyDescent="0.25">
      <c r="A1746" s="7">
        <v>1743</v>
      </c>
      <c r="B1746" s="8">
        <v>37319</v>
      </c>
      <c r="C1746" t="s">
        <v>3</v>
      </c>
      <c r="D1746" t="s">
        <v>218</v>
      </c>
      <c r="E1746" t="s">
        <v>9</v>
      </c>
      <c r="F1746" t="s">
        <v>268</v>
      </c>
      <c r="G1746" t="s">
        <v>24</v>
      </c>
      <c r="H1746" s="135" t="s">
        <v>1493</v>
      </c>
      <c r="I1746" t="s">
        <v>1454</v>
      </c>
      <c r="J1746" s="20">
        <v>38</v>
      </c>
      <c r="K1746" s="20" t="s">
        <v>9</v>
      </c>
      <c r="L1746" t="s">
        <v>1464</v>
      </c>
      <c r="M1746" s="20">
        <v>8.36</v>
      </c>
      <c r="N1746" s="20">
        <v>11.64</v>
      </c>
      <c r="AE1746">
        <f t="shared" si="27"/>
        <v>2002</v>
      </c>
    </row>
    <row r="1747" spans="1:31" x14ac:dyDescent="0.25">
      <c r="A1747" s="7">
        <v>1744</v>
      </c>
      <c r="B1747" s="8">
        <v>37320</v>
      </c>
      <c r="C1747" t="s">
        <v>3</v>
      </c>
      <c r="D1747" t="s">
        <v>27</v>
      </c>
      <c r="E1747" t="s">
        <v>9</v>
      </c>
      <c r="F1747" t="s">
        <v>116</v>
      </c>
      <c r="G1747" t="s">
        <v>11</v>
      </c>
      <c r="H1747" s="135" t="s">
        <v>1515</v>
      </c>
      <c r="I1747" t="s">
        <v>1454</v>
      </c>
      <c r="J1747" s="20">
        <v>23</v>
      </c>
      <c r="K1747" s="20" t="s">
        <v>3</v>
      </c>
      <c r="L1747" t="s">
        <v>1464</v>
      </c>
      <c r="M1747" s="20">
        <v>7.4399999999999995</v>
      </c>
      <c r="N1747" s="20">
        <v>5.0600000000000005</v>
      </c>
      <c r="AE1747">
        <f t="shared" si="27"/>
        <v>2002</v>
      </c>
    </row>
    <row r="1748" spans="1:31" x14ac:dyDescent="0.25">
      <c r="A1748" s="7">
        <v>1745</v>
      </c>
      <c r="B1748" s="8">
        <v>37320</v>
      </c>
      <c r="C1748" t="s">
        <v>3</v>
      </c>
      <c r="D1748" t="s">
        <v>413</v>
      </c>
      <c r="E1748" t="s">
        <v>9</v>
      </c>
      <c r="F1748" t="s">
        <v>429</v>
      </c>
      <c r="G1748" t="s">
        <v>14</v>
      </c>
      <c r="H1748" s="135" t="s">
        <v>1532</v>
      </c>
      <c r="I1748" t="s">
        <v>1454</v>
      </c>
      <c r="J1748" s="20">
        <v>13</v>
      </c>
      <c r="K1748" s="20" t="s">
        <v>9</v>
      </c>
      <c r="L1748" t="s">
        <v>1464</v>
      </c>
      <c r="M1748" s="20">
        <v>2.86</v>
      </c>
      <c r="N1748" s="20">
        <v>4.6400000000000006</v>
      </c>
      <c r="AE1748">
        <f t="shared" si="27"/>
        <v>2002</v>
      </c>
    </row>
    <row r="1749" spans="1:31" x14ac:dyDescent="0.25">
      <c r="A1749" s="7">
        <v>1746</v>
      </c>
      <c r="B1749" s="8">
        <v>37320</v>
      </c>
      <c r="C1749" t="s">
        <v>3</v>
      </c>
      <c r="D1749" t="s">
        <v>413</v>
      </c>
      <c r="E1749" t="s">
        <v>9</v>
      </c>
      <c r="F1749" t="s">
        <v>416</v>
      </c>
      <c r="G1749" t="s">
        <v>14</v>
      </c>
      <c r="H1749" s="135" t="s">
        <v>1517</v>
      </c>
      <c r="I1749" t="s">
        <v>1454</v>
      </c>
      <c r="J1749" s="20">
        <v>18</v>
      </c>
      <c r="K1749" s="20" t="s">
        <v>9</v>
      </c>
      <c r="L1749" t="s">
        <v>1464</v>
      </c>
      <c r="M1749" s="20">
        <v>3.96</v>
      </c>
      <c r="N1749" s="20">
        <v>6.04</v>
      </c>
      <c r="AE1749">
        <f t="shared" si="27"/>
        <v>2002</v>
      </c>
    </row>
    <row r="1750" spans="1:31" x14ac:dyDescent="0.25">
      <c r="A1750" s="7">
        <v>1747</v>
      </c>
      <c r="B1750" s="8">
        <v>37320</v>
      </c>
      <c r="C1750" t="s">
        <v>3</v>
      </c>
      <c r="D1750" t="s">
        <v>430</v>
      </c>
      <c r="E1750" t="s">
        <v>9</v>
      </c>
      <c r="F1750" t="s">
        <v>416</v>
      </c>
      <c r="G1750" t="s">
        <v>14</v>
      </c>
      <c r="H1750" s="135" t="s">
        <v>1489</v>
      </c>
      <c r="I1750" t="s">
        <v>1454</v>
      </c>
      <c r="J1750" s="20">
        <v>9</v>
      </c>
      <c r="K1750" s="20" t="s">
        <v>9</v>
      </c>
      <c r="L1750" t="s">
        <v>1464</v>
      </c>
      <c r="M1750" s="20">
        <v>1.98</v>
      </c>
      <c r="N1750" s="20">
        <v>3.52</v>
      </c>
      <c r="AE1750">
        <f t="shared" si="27"/>
        <v>2002</v>
      </c>
    </row>
    <row r="1751" spans="1:31" x14ac:dyDescent="0.25">
      <c r="A1751" s="7">
        <v>1748</v>
      </c>
      <c r="B1751" s="8">
        <v>37320</v>
      </c>
      <c r="C1751" t="s">
        <v>3</v>
      </c>
      <c r="D1751" t="s">
        <v>27</v>
      </c>
      <c r="E1751" t="s">
        <v>9</v>
      </c>
      <c r="F1751" t="s">
        <v>252</v>
      </c>
      <c r="G1751" t="s">
        <v>14</v>
      </c>
      <c r="H1751" s="135" t="s">
        <v>1516</v>
      </c>
      <c r="I1751" t="s">
        <v>1454</v>
      </c>
      <c r="J1751" s="20">
        <v>12</v>
      </c>
      <c r="K1751" s="20" t="s">
        <v>9</v>
      </c>
      <c r="L1751" t="s">
        <v>1464</v>
      </c>
      <c r="M1751" s="20">
        <v>2.64</v>
      </c>
      <c r="N1751" s="20">
        <v>4.3599999999999994</v>
      </c>
      <c r="AE1751">
        <f t="shared" si="27"/>
        <v>2002</v>
      </c>
    </row>
    <row r="1752" spans="1:31" x14ac:dyDescent="0.25">
      <c r="A1752" s="7">
        <v>1749</v>
      </c>
      <c r="B1752" s="8">
        <v>37320</v>
      </c>
      <c r="C1752" t="s">
        <v>3</v>
      </c>
      <c r="D1752" t="s">
        <v>27</v>
      </c>
      <c r="E1752" t="s">
        <v>9</v>
      </c>
      <c r="F1752" t="s">
        <v>238</v>
      </c>
      <c r="G1752" t="s">
        <v>17</v>
      </c>
      <c r="H1752" s="136" t="s">
        <v>1577</v>
      </c>
      <c r="I1752" t="s">
        <v>1454</v>
      </c>
      <c r="J1752" s="20">
        <v>26</v>
      </c>
      <c r="K1752" s="20" t="s">
        <v>3</v>
      </c>
      <c r="L1752" t="s">
        <v>1464</v>
      </c>
      <c r="M1752" s="20">
        <v>8.2800000000000011</v>
      </c>
      <c r="N1752" s="20">
        <v>5.72</v>
      </c>
      <c r="AE1752">
        <f t="shared" si="27"/>
        <v>2002</v>
      </c>
    </row>
    <row r="1753" spans="1:31" x14ac:dyDescent="0.25">
      <c r="A1753" s="7">
        <v>1750</v>
      </c>
      <c r="B1753" s="8">
        <v>37320</v>
      </c>
      <c r="C1753" t="s">
        <v>3</v>
      </c>
      <c r="D1753" t="s">
        <v>333</v>
      </c>
      <c r="E1753" t="s">
        <v>9</v>
      </c>
      <c r="F1753" t="s">
        <v>149</v>
      </c>
      <c r="G1753" t="s">
        <v>65</v>
      </c>
      <c r="H1753" s="135" t="s">
        <v>1519</v>
      </c>
      <c r="I1753" t="s">
        <v>1455</v>
      </c>
      <c r="J1753" s="20">
        <v>59</v>
      </c>
      <c r="K1753" s="20" t="s">
        <v>9</v>
      </c>
      <c r="L1753" t="s">
        <v>1463</v>
      </c>
      <c r="M1753" s="20">
        <v>7.08</v>
      </c>
      <c r="N1753" s="20">
        <v>8.17</v>
      </c>
      <c r="AE1753">
        <f t="shared" si="27"/>
        <v>2002</v>
      </c>
    </row>
    <row r="1754" spans="1:31" x14ac:dyDescent="0.25">
      <c r="A1754" s="7">
        <v>1751</v>
      </c>
      <c r="B1754" s="8">
        <v>37320</v>
      </c>
      <c r="C1754" t="s">
        <v>3</v>
      </c>
      <c r="D1754" t="s">
        <v>273</v>
      </c>
      <c r="E1754" t="s">
        <v>9</v>
      </c>
      <c r="F1754" t="s">
        <v>394</v>
      </c>
      <c r="G1754" t="s">
        <v>17</v>
      </c>
      <c r="H1754" s="135" t="s">
        <v>1496</v>
      </c>
      <c r="I1754" t="s">
        <v>1455</v>
      </c>
      <c r="J1754" s="20">
        <v>18</v>
      </c>
      <c r="K1754" s="20" t="s">
        <v>9</v>
      </c>
      <c r="L1754" t="s">
        <v>1464</v>
      </c>
      <c r="M1754" s="20">
        <v>1.98</v>
      </c>
      <c r="N1754" s="20">
        <v>3.02</v>
      </c>
      <c r="AE1754">
        <f t="shared" si="27"/>
        <v>2002</v>
      </c>
    </row>
    <row r="1755" spans="1:31" x14ac:dyDescent="0.25">
      <c r="A1755" s="7">
        <v>1752</v>
      </c>
      <c r="B1755" s="8">
        <v>37320</v>
      </c>
      <c r="C1755" t="s">
        <v>3</v>
      </c>
      <c r="D1755" t="s">
        <v>43</v>
      </c>
      <c r="E1755" t="s">
        <v>9</v>
      </c>
      <c r="F1755" t="s">
        <v>45</v>
      </c>
      <c r="G1755" t="s">
        <v>14</v>
      </c>
      <c r="H1755" s="135" t="s">
        <v>1496</v>
      </c>
      <c r="I1755" t="s">
        <v>1454</v>
      </c>
      <c r="J1755" s="20">
        <v>25</v>
      </c>
      <c r="K1755" s="20" t="s">
        <v>1465</v>
      </c>
      <c r="L1755" t="s">
        <v>1466</v>
      </c>
      <c r="M1755" s="20">
        <v>6.25</v>
      </c>
      <c r="N1755" s="20">
        <v>6.25</v>
      </c>
      <c r="AE1755">
        <f t="shared" si="27"/>
        <v>2002</v>
      </c>
    </row>
    <row r="1756" spans="1:31" x14ac:dyDescent="0.25">
      <c r="A1756" s="7">
        <v>1753</v>
      </c>
      <c r="B1756" s="8">
        <v>37320</v>
      </c>
      <c r="C1756" t="s">
        <v>3</v>
      </c>
      <c r="D1756" t="s">
        <v>162</v>
      </c>
      <c r="E1756" t="s">
        <v>9</v>
      </c>
      <c r="F1756" t="s">
        <v>125</v>
      </c>
      <c r="G1756" t="s">
        <v>377</v>
      </c>
      <c r="H1756" s="9" t="s">
        <v>1609</v>
      </c>
      <c r="I1756" t="s">
        <v>1455</v>
      </c>
      <c r="J1756" s="20">
        <v>8</v>
      </c>
      <c r="K1756" s="20" t="s">
        <v>3</v>
      </c>
      <c r="L1756" t="s">
        <v>1464</v>
      </c>
      <c r="M1756" s="20">
        <v>1.62</v>
      </c>
      <c r="N1756" s="20">
        <v>0.88</v>
      </c>
      <c r="AE1756">
        <f t="shared" si="27"/>
        <v>2002</v>
      </c>
    </row>
    <row r="1757" spans="1:31" x14ac:dyDescent="0.25">
      <c r="A1757" s="7">
        <v>1754</v>
      </c>
      <c r="B1757" s="8">
        <v>37320</v>
      </c>
      <c r="C1757" t="s">
        <v>3</v>
      </c>
      <c r="D1757" t="s">
        <v>386</v>
      </c>
      <c r="E1757" t="s">
        <v>9</v>
      </c>
      <c r="F1757" t="s">
        <v>55</v>
      </c>
      <c r="G1757" t="s">
        <v>377</v>
      </c>
      <c r="H1757" s="9" t="s">
        <v>1586</v>
      </c>
      <c r="I1757" t="s">
        <v>1454</v>
      </c>
      <c r="J1757" s="20">
        <v>25</v>
      </c>
      <c r="K1757" s="20" t="s">
        <v>3</v>
      </c>
      <c r="L1757" t="s">
        <v>1464</v>
      </c>
      <c r="M1757" s="20">
        <v>8</v>
      </c>
      <c r="N1757" s="20">
        <v>5.5</v>
      </c>
      <c r="AE1757">
        <f t="shared" si="27"/>
        <v>2002</v>
      </c>
    </row>
    <row r="1758" spans="1:31" x14ac:dyDescent="0.25">
      <c r="A1758" s="7">
        <v>1755</v>
      </c>
      <c r="B1758" s="8">
        <v>37320</v>
      </c>
      <c r="C1758" t="s">
        <v>3</v>
      </c>
      <c r="D1758" t="s">
        <v>125</v>
      </c>
      <c r="E1758" t="s">
        <v>9</v>
      </c>
      <c r="F1758" t="s">
        <v>233</v>
      </c>
      <c r="G1758" t="s">
        <v>24</v>
      </c>
      <c r="H1758" s="136" t="s">
        <v>1496</v>
      </c>
      <c r="I1758" t="s">
        <v>1454</v>
      </c>
      <c r="J1758" s="20">
        <v>47</v>
      </c>
      <c r="K1758" s="20" t="s">
        <v>9</v>
      </c>
      <c r="L1758" t="s">
        <v>1464</v>
      </c>
      <c r="M1758" s="20">
        <v>10.34</v>
      </c>
      <c r="N1758" s="20">
        <v>14.16</v>
      </c>
      <c r="AE1758">
        <f t="shared" si="27"/>
        <v>2002</v>
      </c>
    </row>
    <row r="1759" spans="1:31" x14ac:dyDescent="0.25">
      <c r="A1759" s="7">
        <v>1756</v>
      </c>
      <c r="B1759" s="8">
        <v>37320</v>
      </c>
      <c r="C1759" t="s">
        <v>3</v>
      </c>
      <c r="D1759" t="s">
        <v>162</v>
      </c>
      <c r="E1759" t="s">
        <v>9</v>
      </c>
      <c r="F1759" t="s">
        <v>125</v>
      </c>
      <c r="G1759" t="s">
        <v>377</v>
      </c>
      <c r="H1759" s="9" t="s">
        <v>1607</v>
      </c>
      <c r="I1759" t="s">
        <v>1455</v>
      </c>
      <c r="J1759" s="20">
        <v>44</v>
      </c>
      <c r="K1759" s="20" t="s">
        <v>1465</v>
      </c>
      <c r="L1759" t="s">
        <v>1466</v>
      </c>
      <c r="M1759" s="20">
        <v>5.5</v>
      </c>
      <c r="N1759" s="20">
        <v>5.5</v>
      </c>
      <c r="AE1759">
        <f t="shared" si="27"/>
        <v>2002</v>
      </c>
    </row>
    <row r="1760" spans="1:31" x14ac:dyDescent="0.25">
      <c r="A1760" s="7">
        <v>1757</v>
      </c>
      <c r="B1760" s="8">
        <v>37321</v>
      </c>
      <c r="C1760" t="s">
        <v>3</v>
      </c>
      <c r="D1760" t="s">
        <v>419</v>
      </c>
      <c r="E1760" t="s">
        <v>9</v>
      </c>
      <c r="F1760" t="s">
        <v>395</v>
      </c>
      <c r="G1760" t="s">
        <v>11</v>
      </c>
      <c r="H1760" s="135" t="s">
        <v>1538</v>
      </c>
      <c r="I1760" t="s">
        <v>1454</v>
      </c>
      <c r="J1760" s="20">
        <v>10</v>
      </c>
      <c r="K1760" s="20" t="s">
        <v>3</v>
      </c>
      <c r="L1760" t="s">
        <v>1463</v>
      </c>
      <c r="M1760" s="20">
        <v>3.6</v>
      </c>
      <c r="N1760" s="20">
        <v>2.4</v>
      </c>
      <c r="AE1760">
        <f t="shared" si="27"/>
        <v>2002</v>
      </c>
    </row>
    <row r="1761" spans="1:31" x14ac:dyDescent="0.25">
      <c r="A1761" s="7">
        <v>1758</v>
      </c>
      <c r="B1761" s="8">
        <v>37321</v>
      </c>
      <c r="C1761" t="s">
        <v>3</v>
      </c>
      <c r="D1761" t="s">
        <v>402</v>
      </c>
      <c r="E1761" t="s">
        <v>9</v>
      </c>
      <c r="F1761" t="s">
        <v>416</v>
      </c>
      <c r="G1761" t="s">
        <v>14</v>
      </c>
      <c r="H1761" s="135" t="s">
        <v>1583</v>
      </c>
      <c r="I1761" t="s">
        <v>1454</v>
      </c>
      <c r="J1761" s="20">
        <v>16</v>
      </c>
      <c r="K1761" s="20" t="s">
        <v>3</v>
      </c>
      <c r="L1761" t="s">
        <v>1463</v>
      </c>
      <c r="M1761" s="20">
        <v>5.16</v>
      </c>
      <c r="N1761" s="20">
        <v>3.84</v>
      </c>
      <c r="AE1761">
        <f t="shared" si="27"/>
        <v>2002</v>
      </c>
    </row>
    <row r="1762" spans="1:31" x14ac:dyDescent="0.25">
      <c r="A1762" s="7">
        <v>1759</v>
      </c>
      <c r="B1762" s="8">
        <v>37321</v>
      </c>
      <c r="C1762" t="s">
        <v>3</v>
      </c>
      <c r="D1762" t="s">
        <v>352</v>
      </c>
      <c r="E1762" t="s">
        <v>9</v>
      </c>
      <c r="F1762" t="s">
        <v>329</v>
      </c>
      <c r="G1762" t="s">
        <v>11</v>
      </c>
      <c r="H1762" s="135" t="s">
        <v>1496</v>
      </c>
      <c r="I1762" t="s">
        <v>1454</v>
      </c>
      <c r="J1762" s="20">
        <v>15</v>
      </c>
      <c r="K1762" s="20" t="s">
        <v>9</v>
      </c>
      <c r="L1762" t="s">
        <v>1464</v>
      </c>
      <c r="M1762" s="20">
        <v>3.3</v>
      </c>
      <c r="N1762" s="20">
        <v>5.2</v>
      </c>
      <c r="AE1762">
        <f t="shared" si="27"/>
        <v>2002</v>
      </c>
    </row>
    <row r="1763" spans="1:31" x14ac:dyDescent="0.25">
      <c r="A1763" s="7">
        <v>1760</v>
      </c>
      <c r="B1763" s="8">
        <v>37321</v>
      </c>
      <c r="C1763" t="s">
        <v>3</v>
      </c>
      <c r="D1763" t="s">
        <v>344</v>
      </c>
      <c r="E1763" t="s">
        <v>9</v>
      </c>
      <c r="F1763" t="s">
        <v>126</v>
      </c>
      <c r="G1763" t="s">
        <v>17</v>
      </c>
      <c r="H1763" s="135" t="s">
        <v>1496</v>
      </c>
      <c r="I1763" t="s">
        <v>1454</v>
      </c>
      <c r="J1763" s="20">
        <v>36</v>
      </c>
      <c r="K1763" s="20" t="s">
        <v>3</v>
      </c>
      <c r="L1763" t="s">
        <v>1464</v>
      </c>
      <c r="M1763" s="20">
        <v>11.08</v>
      </c>
      <c r="N1763" s="20">
        <v>7.92</v>
      </c>
      <c r="AE1763">
        <f t="shared" si="27"/>
        <v>2002</v>
      </c>
    </row>
    <row r="1764" spans="1:31" x14ac:dyDescent="0.25">
      <c r="A1764" s="7">
        <v>1761</v>
      </c>
      <c r="B1764" s="8">
        <v>37321</v>
      </c>
      <c r="C1764" t="s">
        <v>3</v>
      </c>
      <c r="D1764" t="s">
        <v>344</v>
      </c>
      <c r="E1764" t="s">
        <v>9</v>
      </c>
      <c r="F1764" t="s">
        <v>190</v>
      </c>
      <c r="G1764" t="s">
        <v>17</v>
      </c>
      <c r="H1764" s="135" t="s">
        <v>1496</v>
      </c>
      <c r="I1764" t="s">
        <v>1454</v>
      </c>
      <c r="J1764" s="20">
        <v>38</v>
      </c>
      <c r="K1764" s="20" t="s">
        <v>3</v>
      </c>
      <c r="L1764" t="s">
        <v>1463</v>
      </c>
      <c r="M1764" s="20">
        <v>10.88</v>
      </c>
      <c r="N1764" s="20">
        <v>9.1199999999999992</v>
      </c>
      <c r="AE1764">
        <f t="shared" si="27"/>
        <v>2002</v>
      </c>
    </row>
    <row r="1765" spans="1:31" x14ac:dyDescent="0.25">
      <c r="A1765" s="7">
        <v>1762</v>
      </c>
      <c r="B1765" s="8">
        <v>37321</v>
      </c>
      <c r="C1765" t="s">
        <v>3</v>
      </c>
      <c r="D1765" t="s">
        <v>383</v>
      </c>
      <c r="E1765" t="s">
        <v>9</v>
      </c>
      <c r="F1765" t="s">
        <v>354</v>
      </c>
      <c r="G1765" t="s">
        <v>24</v>
      </c>
      <c r="H1765" s="135" t="s">
        <v>1564</v>
      </c>
      <c r="I1765" t="s">
        <v>1454</v>
      </c>
      <c r="J1765" s="20">
        <v>8</v>
      </c>
      <c r="K1765" s="20" t="s">
        <v>3</v>
      </c>
      <c r="L1765" t="s">
        <v>1464</v>
      </c>
      <c r="M1765" s="20">
        <v>3.24</v>
      </c>
      <c r="N1765" s="20">
        <v>1.76</v>
      </c>
      <c r="AE1765">
        <f t="shared" si="27"/>
        <v>2002</v>
      </c>
    </row>
    <row r="1766" spans="1:31" x14ac:dyDescent="0.25">
      <c r="A1766" s="7">
        <v>1763</v>
      </c>
      <c r="B1766" s="8">
        <v>37321</v>
      </c>
      <c r="C1766" t="s">
        <v>3</v>
      </c>
      <c r="D1766" t="s">
        <v>249</v>
      </c>
      <c r="E1766" t="s">
        <v>9</v>
      </c>
      <c r="F1766" t="s">
        <v>55</v>
      </c>
      <c r="G1766" t="s">
        <v>377</v>
      </c>
      <c r="H1766" s="9" t="s">
        <v>1586</v>
      </c>
      <c r="I1766" t="s">
        <v>1454</v>
      </c>
      <c r="J1766" s="20">
        <v>27</v>
      </c>
      <c r="K1766" s="20" t="s">
        <v>3</v>
      </c>
      <c r="L1766" t="s">
        <v>1463</v>
      </c>
      <c r="M1766" s="20">
        <v>8.02</v>
      </c>
      <c r="N1766" s="20">
        <v>6.48</v>
      </c>
      <c r="AE1766">
        <f t="shared" si="27"/>
        <v>2002</v>
      </c>
    </row>
    <row r="1767" spans="1:31" x14ac:dyDescent="0.25">
      <c r="A1767" s="7">
        <v>1764</v>
      </c>
      <c r="B1767" s="8">
        <v>37323</v>
      </c>
      <c r="C1767" t="s">
        <v>3</v>
      </c>
      <c r="D1767" t="s">
        <v>420</v>
      </c>
      <c r="E1767" t="s">
        <v>9</v>
      </c>
      <c r="F1767" t="s">
        <v>55</v>
      </c>
      <c r="G1767" t="s">
        <v>24</v>
      </c>
      <c r="H1767" s="135" t="s">
        <v>1493</v>
      </c>
      <c r="I1767" t="s">
        <v>1454</v>
      </c>
      <c r="J1767" s="20">
        <v>30</v>
      </c>
      <c r="K1767" s="20" t="s">
        <v>9</v>
      </c>
      <c r="L1767" t="s">
        <v>1464</v>
      </c>
      <c r="M1767" s="20">
        <v>6.6</v>
      </c>
      <c r="N1767" s="20">
        <v>9.4</v>
      </c>
      <c r="AE1767">
        <f t="shared" si="27"/>
        <v>2002</v>
      </c>
    </row>
    <row r="1768" spans="1:31" x14ac:dyDescent="0.25">
      <c r="A1768" s="7">
        <v>1765</v>
      </c>
      <c r="B1768" s="8">
        <v>37323</v>
      </c>
      <c r="C1768" t="s">
        <v>3</v>
      </c>
      <c r="D1768" t="s">
        <v>419</v>
      </c>
      <c r="E1768" t="s">
        <v>9</v>
      </c>
      <c r="F1768" t="s">
        <v>202</v>
      </c>
      <c r="G1768" t="s">
        <v>11</v>
      </c>
      <c r="H1768" s="135" t="s">
        <v>1610</v>
      </c>
      <c r="I1768" t="s">
        <v>1455</v>
      </c>
      <c r="J1768" s="20">
        <v>12</v>
      </c>
      <c r="K1768" s="20" t="s">
        <v>3</v>
      </c>
      <c r="L1768" t="s">
        <v>1464</v>
      </c>
      <c r="M1768" s="20">
        <v>2.1799999999999997</v>
      </c>
      <c r="N1768" s="20">
        <v>1.32</v>
      </c>
      <c r="AE1768">
        <f t="shared" si="27"/>
        <v>2002</v>
      </c>
    </row>
    <row r="1769" spans="1:31" x14ac:dyDescent="0.25">
      <c r="A1769" s="7">
        <v>1766</v>
      </c>
      <c r="B1769" s="8">
        <v>37323</v>
      </c>
      <c r="C1769" t="s">
        <v>3</v>
      </c>
      <c r="D1769" t="s">
        <v>187</v>
      </c>
      <c r="E1769" t="s">
        <v>9</v>
      </c>
      <c r="F1769" t="s">
        <v>13</v>
      </c>
      <c r="G1769" t="s">
        <v>11</v>
      </c>
      <c r="H1769" s="135" t="s">
        <v>1526</v>
      </c>
      <c r="I1769" t="s">
        <v>1454</v>
      </c>
      <c r="J1769" s="20">
        <v>50</v>
      </c>
      <c r="K1769" s="20" t="s">
        <v>3</v>
      </c>
      <c r="L1769" t="s">
        <v>1464</v>
      </c>
      <c r="M1769" s="20">
        <v>15</v>
      </c>
      <c r="N1769" s="20">
        <v>11</v>
      </c>
      <c r="AE1769">
        <f t="shared" si="27"/>
        <v>2002</v>
      </c>
    </row>
    <row r="1770" spans="1:31" x14ac:dyDescent="0.25">
      <c r="A1770" s="7">
        <v>1767</v>
      </c>
      <c r="B1770" s="8">
        <v>37323</v>
      </c>
      <c r="C1770" t="s">
        <v>3</v>
      </c>
      <c r="D1770" t="s">
        <v>424</v>
      </c>
      <c r="E1770" t="s">
        <v>9</v>
      </c>
      <c r="F1770" t="s">
        <v>399</v>
      </c>
      <c r="G1770" t="s">
        <v>65</v>
      </c>
      <c r="H1770" s="135" t="s">
        <v>1540</v>
      </c>
      <c r="I1770" t="s">
        <v>1454</v>
      </c>
      <c r="J1770" s="20">
        <v>59</v>
      </c>
      <c r="K1770" s="20" t="s">
        <v>9</v>
      </c>
      <c r="L1770" t="s">
        <v>1464</v>
      </c>
      <c r="M1770" s="20">
        <v>12.98</v>
      </c>
      <c r="N1770" s="20">
        <v>17.52</v>
      </c>
      <c r="AE1770">
        <f t="shared" si="27"/>
        <v>2002</v>
      </c>
    </row>
    <row r="1771" spans="1:31" x14ac:dyDescent="0.25">
      <c r="A1771" s="7">
        <v>1768</v>
      </c>
      <c r="B1771" s="8">
        <v>37323</v>
      </c>
      <c r="C1771" t="s">
        <v>3</v>
      </c>
      <c r="D1771" t="s">
        <v>178</v>
      </c>
      <c r="E1771" t="s">
        <v>9</v>
      </c>
      <c r="F1771" t="s">
        <v>13</v>
      </c>
      <c r="G1771" t="s">
        <v>14</v>
      </c>
      <c r="H1771" s="135" t="s">
        <v>1496</v>
      </c>
      <c r="I1771" t="s">
        <v>1454</v>
      </c>
      <c r="J1771" s="20">
        <v>18</v>
      </c>
      <c r="K1771" s="20" t="s">
        <v>9</v>
      </c>
      <c r="L1771" t="s">
        <v>1464</v>
      </c>
      <c r="M1771" s="20">
        <v>3.96</v>
      </c>
      <c r="N1771" s="20">
        <v>6.04</v>
      </c>
      <c r="AE1771">
        <f t="shared" si="27"/>
        <v>2002</v>
      </c>
    </row>
    <row r="1772" spans="1:31" x14ac:dyDescent="0.25">
      <c r="A1772" s="7">
        <v>1769</v>
      </c>
      <c r="B1772" s="8">
        <v>37323</v>
      </c>
      <c r="C1772" t="s">
        <v>3</v>
      </c>
      <c r="D1772" t="s">
        <v>293</v>
      </c>
      <c r="E1772" t="s">
        <v>9</v>
      </c>
      <c r="F1772" t="s">
        <v>382</v>
      </c>
      <c r="G1772" t="s">
        <v>17</v>
      </c>
      <c r="H1772" s="135" t="s">
        <v>1496</v>
      </c>
      <c r="I1772" t="s">
        <v>1455</v>
      </c>
      <c r="J1772" s="20">
        <v>9</v>
      </c>
      <c r="K1772" s="20" t="s">
        <v>9</v>
      </c>
      <c r="L1772" t="s">
        <v>1464</v>
      </c>
      <c r="M1772" s="20">
        <v>0.99</v>
      </c>
      <c r="N1772" s="20">
        <v>1.76</v>
      </c>
      <c r="AE1772">
        <f t="shared" si="27"/>
        <v>2002</v>
      </c>
    </row>
    <row r="1773" spans="1:31" x14ac:dyDescent="0.25">
      <c r="A1773" s="7">
        <v>1770</v>
      </c>
      <c r="B1773" s="8">
        <v>37323</v>
      </c>
      <c r="C1773" t="s">
        <v>3</v>
      </c>
      <c r="D1773" t="s">
        <v>140</v>
      </c>
      <c r="E1773" t="s">
        <v>9</v>
      </c>
      <c r="F1773" t="s">
        <v>118</v>
      </c>
      <c r="G1773" t="s">
        <v>14</v>
      </c>
      <c r="H1773" s="135" t="s">
        <v>1496</v>
      </c>
      <c r="I1773" t="s">
        <v>1457</v>
      </c>
      <c r="J1773" s="20">
        <v>10</v>
      </c>
      <c r="K1773" s="20" t="s">
        <v>1465</v>
      </c>
      <c r="L1773" t="s">
        <v>1466</v>
      </c>
      <c r="M1773" s="20">
        <v>1.25</v>
      </c>
      <c r="N1773" s="20">
        <v>1.25</v>
      </c>
      <c r="O1773" t="s">
        <v>3</v>
      </c>
      <c r="P1773" s="13" t="s">
        <v>287</v>
      </c>
      <c r="Q1773" t="s">
        <v>9</v>
      </c>
      <c r="R1773" t="s">
        <v>354</v>
      </c>
      <c r="S1773" t="s">
        <v>1465</v>
      </c>
      <c r="U1773" t="s">
        <v>1465</v>
      </c>
      <c r="W1773" t="s">
        <v>1465</v>
      </c>
      <c r="Y1773" t="s">
        <v>1465</v>
      </c>
      <c r="AA1773" t="s">
        <v>1465</v>
      </c>
      <c r="AC1773" t="s">
        <v>1465</v>
      </c>
      <c r="AE1773">
        <f t="shared" si="27"/>
        <v>2002</v>
      </c>
    </row>
    <row r="1774" spans="1:31" x14ac:dyDescent="0.25">
      <c r="A1774" s="7">
        <v>1771</v>
      </c>
      <c r="B1774" s="8">
        <v>37323</v>
      </c>
      <c r="C1774" t="s">
        <v>3</v>
      </c>
      <c r="D1774" t="s">
        <v>140</v>
      </c>
      <c r="E1774" t="s">
        <v>9</v>
      </c>
      <c r="F1774" t="s">
        <v>416</v>
      </c>
      <c r="G1774" t="s">
        <v>14</v>
      </c>
      <c r="H1774" s="135" t="s">
        <v>1496</v>
      </c>
      <c r="I1774" t="s">
        <v>1456</v>
      </c>
      <c r="J1774" s="20">
        <v>25</v>
      </c>
      <c r="K1774" s="20" t="s">
        <v>1465</v>
      </c>
      <c r="L1774" t="s">
        <v>1466</v>
      </c>
      <c r="M1774" s="20">
        <v>6.25</v>
      </c>
      <c r="N1774" s="20">
        <v>6.25</v>
      </c>
      <c r="O1774" t="s">
        <v>3</v>
      </c>
      <c r="P1774" s="13" t="s">
        <v>287</v>
      </c>
      <c r="Q1774" t="s">
        <v>9</v>
      </c>
      <c r="R1774" t="s">
        <v>375</v>
      </c>
      <c r="S1774" t="s">
        <v>1465</v>
      </c>
      <c r="U1774" t="s">
        <v>1465</v>
      </c>
      <c r="W1774" t="s">
        <v>1465</v>
      </c>
      <c r="Y1774" t="s">
        <v>1465</v>
      </c>
      <c r="AA1774" t="s">
        <v>1465</v>
      </c>
      <c r="AC1774" t="s">
        <v>1465</v>
      </c>
      <c r="AE1774">
        <f t="shared" si="27"/>
        <v>2002</v>
      </c>
    </row>
    <row r="1775" spans="1:31" x14ac:dyDescent="0.25">
      <c r="A1775" s="7">
        <v>1772</v>
      </c>
      <c r="B1775" s="8">
        <v>37323</v>
      </c>
      <c r="C1775" t="s">
        <v>3</v>
      </c>
      <c r="D1775" t="s">
        <v>54</v>
      </c>
      <c r="E1775" t="s">
        <v>9</v>
      </c>
      <c r="F1775" t="s">
        <v>431</v>
      </c>
      <c r="G1775" t="s">
        <v>17</v>
      </c>
      <c r="H1775" s="135" t="s">
        <v>1496</v>
      </c>
      <c r="I1775" t="s">
        <v>1455</v>
      </c>
      <c r="J1775" s="20">
        <v>18</v>
      </c>
      <c r="K1775" s="20" t="s">
        <v>3</v>
      </c>
      <c r="L1775" t="s">
        <v>1464</v>
      </c>
      <c r="M1775" s="20">
        <v>3.02</v>
      </c>
      <c r="N1775" s="20">
        <v>1.98</v>
      </c>
      <c r="AE1775">
        <f t="shared" si="27"/>
        <v>2002</v>
      </c>
    </row>
    <row r="1776" spans="1:31" x14ac:dyDescent="0.25">
      <c r="A1776" s="7">
        <v>1773</v>
      </c>
      <c r="B1776" s="8">
        <v>37323</v>
      </c>
      <c r="C1776" t="s">
        <v>3</v>
      </c>
      <c r="D1776" t="s">
        <v>344</v>
      </c>
      <c r="E1776" t="s">
        <v>9</v>
      </c>
      <c r="F1776" t="s">
        <v>407</v>
      </c>
      <c r="G1776" t="s">
        <v>17</v>
      </c>
      <c r="H1776" s="135" t="s">
        <v>1496</v>
      </c>
      <c r="I1776" t="s">
        <v>1454</v>
      </c>
      <c r="J1776" s="20">
        <v>38</v>
      </c>
      <c r="K1776" s="20" t="s">
        <v>3</v>
      </c>
      <c r="L1776" t="s">
        <v>1463</v>
      </c>
      <c r="M1776" s="20">
        <v>10.88</v>
      </c>
      <c r="N1776" s="20">
        <v>9.1199999999999992</v>
      </c>
      <c r="AE1776">
        <f t="shared" si="27"/>
        <v>2002</v>
      </c>
    </row>
    <row r="1777" spans="1:31" x14ac:dyDescent="0.25">
      <c r="A1777" s="7">
        <v>1774</v>
      </c>
      <c r="B1777" s="8">
        <v>37323</v>
      </c>
      <c r="C1777" t="s">
        <v>3</v>
      </c>
      <c r="D1777" t="s">
        <v>202</v>
      </c>
      <c r="E1777" t="s">
        <v>9</v>
      </c>
      <c r="F1777" t="s">
        <v>114</v>
      </c>
      <c r="G1777" t="s">
        <v>14</v>
      </c>
      <c r="H1777" s="135" t="s">
        <v>1496</v>
      </c>
      <c r="I1777" t="s">
        <v>1454</v>
      </c>
      <c r="J1777" s="20">
        <v>35</v>
      </c>
      <c r="K1777" s="20" t="s">
        <v>9</v>
      </c>
      <c r="L1777" t="s">
        <v>1464</v>
      </c>
      <c r="M1777" s="20">
        <v>7.7</v>
      </c>
      <c r="N1777" s="20">
        <v>10.8</v>
      </c>
      <c r="AE1777">
        <f t="shared" si="27"/>
        <v>2002</v>
      </c>
    </row>
    <row r="1778" spans="1:31" x14ac:dyDescent="0.25">
      <c r="A1778" s="7">
        <v>1775</v>
      </c>
      <c r="B1778" s="8">
        <v>37323</v>
      </c>
      <c r="C1778" t="s">
        <v>3</v>
      </c>
      <c r="D1778" t="s">
        <v>213</v>
      </c>
      <c r="E1778" t="s">
        <v>9</v>
      </c>
      <c r="F1778" t="s">
        <v>23</v>
      </c>
      <c r="G1778" t="s">
        <v>65</v>
      </c>
      <c r="H1778" s="135" t="s">
        <v>1496</v>
      </c>
      <c r="I1778" t="s">
        <v>1454</v>
      </c>
      <c r="J1778" s="20">
        <v>18</v>
      </c>
      <c r="K1778" s="20" t="s">
        <v>9</v>
      </c>
      <c r="L1778" t="s">
        <v>1463</v>
      </c>
      <c r="M1778" s="20">
        <v>4.32</v>
      </c>
      <c r="N1778" s="20">
        <v>5.68</v>
      </c>
      <c r="AE1778">
        <f t="shared" si="27"/>
        <v>2002</v>
      </c>
    </row>
    <row r="1779" spans="1:31" x14ac:dyDescent="0.25">
      <c r="A1779" s="7">
        <v>1776</v>
      </c>
      <c r="B1779" s="8">
        <v>37323</v>
      </c>
      <c r="C1779" t="s">
        <v>3</v>
      </c>
      <c r="D1779" t="s">
        <v>424</v>
      </c>
      <c r="E1779" t="s">
        <v>9</v>
      </c>
      <c r="F1779" t="s">
        <v>116</v>
      </c>
      <c r="G1779" t="s">
        <v>24</v>
      </c>
      <c r="H1779" s="135" t="s">
        <v>1548</v>
      </c>
      <c r="I1779" t="s">
        <v>1454</v>
      </c>
      <c r="J1779" s="20">
        <v>18</v>
      </c>
      <c r="K1779" s="20" t="s">
        <v>9</v>
      </c>
      <c r="L1779" t="s">
        <v>1464</v>
      </c>
      <c r="M1779" s="20">
        <v>3.96</v>
      </c>
      <c r="N1779" s="20">
        <v>6.04</v>
      </c>
      <c r="AE1779">
        <f t="shared" si="27"/>
        <v>2002</v>
      </c>
    </row>
    <row r="1780" spans="1:31" x14ac:dyDescent="0.25">
      <c r="A1780" s="7">
        <v>1777</v>
      </c>
      <c r="B1780" s="8">
        <v>37323</v>
      </c>
      <c r="C1780" t="s">
        <v>3</v>
      </c>
      <c r="D1780" t="s">
        <v>249</v>
      </c>
      <c r="E1780" t="s">
        <v>9</v>
      </c>
      <c r="F1780" t="s">
        <v>319</v>
      </c>
      <c r="G1780" t="s">
        <v>377</v>
      </c>
      <c r="H1780" s="135" t="s">
        <v>1496</v>
      </c>
      <c r="I1780" t="s">
        <v>1454</v>
      </c>
      <c r="J1780" s="20">
        <v>19</v>
      </c>
      <c r="K1780" s="20" t="s">
        <v>3</v>
      </c>
      <c r="L1780" t="s">
        <v>1464</v>
      </c>
      <c r="M1780" s="20">
        <v>6.32</v>
      </c>
      <c r="N1780" s="20">
        <v>4.18</v>
      </c>
      <c r="AE1780">
        <f t="shared" si="27"/>
        <v>2002</v>
      </c>
    </row>
    <row r="1781" spans="1:31" x14ac:dyDescent="0.25">
      <c r="A1781" s="7">
        <v>1778</v>
      </c>
      <c r="B1781" s="8">
        <v>37323</v>
      </c>
      <c r="C1781" t="s">
        <v>3</v>
      </c>
      <c r="D1781" t="s">
        <v>51</v>
      </c>
      <c r="E1781" t="s">
        <v>9</v>
      </c>
      <c r="F1781" t="s">
        <v>242</v>
      </c>
      <c r="G1781" t="s">
        <v>377</v>
      </c>
      <c r="H1781" s="135" t="s">
        <v>1496</v>
      </c>
      <c r="I1781" t="s">
        <v>1454</v>
      </c>
      <c r="J1781" s="20">
        <v>21</v>
      </c>
      <c r="K1781" s="20" t="s">
        <v>1465</v>
      </c>
      <c r="L1781" t="s">
        <v>1466</v>
      </c>
      <c r="M1781" s="20">
        <v>5.25</v>
      </c>
      <c r="N1781" s="20">
        <v>5.25</v>
      </c>
      <c r="AE1781">
        <f t="shared" si="27"/>
        <v>2002</v>
      </c>
    </row>
    <row r="1782" spans="1:31" x14ac:dyDescent="0.25">
      <c r="A1782" s="7">
        <v>1779</v>
      </c>
      <c r="B1782" s="8">
        <v>37323</v>
      </c>
      <c r="C1782" t="s">
        <v>3</v>
      </c>
      <c r="D1782" t="s">
        <v>163</v>
      </c>
      <c r="E1782" t="s">
        <v>9</v>
      </c>
      <c r="F1782" t="s">
        <v>91</v>
      </c>
      <c r="G1782" t="s">
        <v>377</v>
      </c>
      <c r="H1782" s="9" t="s">
        <v>1611</v>
      </c>
      <c r="I1782" t="s">
        <v>1454</v>
      </c>
      <c r="J1782" s="20">
        <v>104</v>
      </c>
      <c r="K1782" s="20" t="s">
        <v>1465</v>
      </c>
      <c r="L1782" t="s">
        <v>1466</v>
      </c>
      <c r="M1782" s="20">
        <v>26</v>
      </c>
      <c r="N1782" s="20">
        <v>26</v>
      </c>
      <c r="AE1782">
        <f t="shared" si="27"/>
        <v>2002</v>
      </c>
    </row>
    <row r="1783" spans="1:31" x14ac:dyDescent="0.25">
      <c r="A1783" s="7">
        <v>1780</v>
      </c>
      <c r="B1783" s="8">
        <v>37323</v>
      </c>
      <c r="C1783" t="s">
        <v>3</v>
      </c>
      <c r="D1783" t="s">
        <v>178</v>
      </c>
      <c r="E1783" t="s">
        <v>9</v>
      </c>
      <c r="F1783" t="s">
        <v>179</v>
      </c>
      <c r="G1783" t="s">
        <v>377</v>
      </c>
      <c r="H1783" s="9" t="s">
        <v>1587</v>
      </c>
      <c r="I1783" t="s">
        <v>1454</v>
      </c>
      <c r="J1783" s="20">
        <v>6</v>
      </c>
      <c r="K1783" s="20" t="s">
        <v>3</v>
      </c>
      <c r="L1783" t="s">
        <v>1463</v>
      </c>
      <c r="M1783" s="20">
        <v>2.56</v>
      </c>
      <c r="N1783" s="20">
        <v>1.44</v>
      </c>
      <c r="AE1783">
        <f t="shared" si="27"/>
        <v>2002</v>
      </c>
    </row>
    <row r="1784" spans="1:31" x14ac:dyDescent="0.25">
      <c r="A1784" s="7">
        <v>1781</v>
      </c>
      <c r="B1784" s="8">
        <v>37324</v>
      </c>
      <c r="C1784" t="s">
        <v>3</v>
      </c>
      <c r="D1784" t="s">
        <v>177</v>
      </c>
      <c r="E1784" t="s">
        <v>9</v>
      </c>
      <c r="F1784" t="s">
        <v>78</v>
      </c>
      <c r="G1784" t="s">
        <v>14</v>
      </c>
      <c r="H1784" s="135" t="s">
        <v>1522</v>
      </c>
      <c r="I1784" t="s">
        <v>1454</v>
      </c>
      <c r="J1784" s="20">
        <v>12</v>
      </c>
      <c r="K1784" s="20" t="s">
        <v>3</v>
      </c>
      <c r="L1784" t="s">
        <v>1464</v>
      </c>
      <c r="M1784" s="20">
        <v>4.3599999999999994</v>
      </c>
      <c r="N1784" s="20">
        <v>2.64</v>
      </c>
      <c r="AE1784">
        <f t="shared" si="27"/>
        <v>2002</v>
      </c>
    </row>
    <row r="1785" spans="1:31" x14ac:dyDescent="0.25">
      <c r="A1785" s="7">
        <v>1782</v>
      </c>
      <c r="B1785" s="8">
        <v>37324</v>
      </c>
      <c r="C1785" t="s">
        <v>3</v>
      </c>
      <c r="D1785" t="s">
        <v>43</v>
      </c>
      <c r="E1785" t="s">
        <v>9</v>
      </c>
      <c r="F1785" t="s">
        <v>428</v>
      </c>
      <c r="G1785" t="s">
        <v>14</v>
      </c>
      <c r="H1785" s="135" t="s">
        <v>1522</v>
      </c>
      <c r="I1785" t="s">
        <v>1454</v>
      </c>
      <c r="J1785" s="20">
        <v>12</v>
      </c>
      <c r="K1785" s="20" t="s">
        <v>3</v>
      </c>
      <c r="L1785" t="s">
        <v>1464</v>
      </c>
      <c r="M1785" s="20">
        <v>4.3599999999999994</v>
      </c>
      <c r="N1785" s="20">
        <v>2.64</v>
      </c>
      <c r="AE1785">
        <f t="shared" si="27"/>
        <v>2002</v>
      </c>
    </row>
    <row r="1786" spans="1:31" x14ac:dyDescent="0.25">
      <c r="A1786" s="7">
        <v>1783</v>
      </c>
      <c r="B1786" s="8">
        <v>37324</v>
      </c>
      <c r="C1786" t="s">
        <v>3</v>
      </c>
      <c r="D1786" t="s">
        <v>51</v>
      </c>
      <c r="E1786" t="s">
        <v>9</v>
      </c>
      <c r="F1786" t="s">
        <v>91</v>
      </c>
      <c r="G1786" t="s">
        <v>17</v>
      </c>
      <c r="H1786" s="135" t="s">
        <v>1496</v>
      </c>
      <c r="I1786" t="s">
        <v>1454</v>
      </c>
      <c r="J1786" s="20">
        <v>19</v>
      </c>
      <c r="K1786" s="20" t="s">
        <v>9</v>
      </c>
      <c r="L1786" t="s">
        <v>1464</v>
      </c>
      <c r="M1786" s="20">
        <v>4.18</v>
      </c>
      <c r="N1786" s="20">
        <v>6.32</v>
      </c>
      <c r="AE1786">
        <f t="shared" si="27"/>
        <v>2002</v>
      </c>
    </row>
    <row r="1787" spans="1:31" x14ac:dyDescent="0.25">
      <c r="A1787" s="7">
        <v>1784</v>
      </c>
      <c r="B1787" s="8">
        <v>37324</v>
      </c>
      <c r="C1787" t="s">
        <v>3</v>
      </c>
      <c r="D1787" t="s">
        <v>432</v>
      </c>
      <c r="E1787" t="s">
        <v>9</v>
      </c>
      <c r="F1787" t="s">
        <v>29</v>
      </c>
      <c r="G1787" t="s">
        <v>14</v>
      </c>
      <c r="H1787" s="135" t="s">
        <v>1496</v>
      </c>
      <c r="I1787" t="s">
        <v>1458</v>
      </c>
      <c r="J1787" s="20">
        <v>13</v>
      </c>
      <c r="K1787" s="20" t="s">
        <v>1465</v>
      </c>
      <c r="L1787" t="s">
        <v>1466</v>
      </c>
      <c r="M1787" s="20">
        <v>30</v>
      </c>
      <c r="N1787" s="20">
        <v>10</v>
      </c>
      <c r="AE1787">
        <f t="shared" si="27"/>
        <v>2002</v>
      </c>
    </row>
    <row r="1788" spans="1:31" x14ac:dyDescent="0.25">
      <c r="A1788" s="7">
        <v>1785</v>
      </c>
      <c r="B1788" s="8">
        <v>37324</v>
      </c>
      <c r="C1788" t="s">
        <v>3</v>
      </c>
      <c r="D1788" t="s">
        <v>8</v>
      </c>
      <c r="E1788" t="s">
        <v>9</v>
      </c>
      <c r="F1788" t="s">
        <v>266</v>
      </c>
      <c r="G1788" t="s">
        <v>377</v>
      </c>
      <c r="H1788" s="135" t="s">
        <v>1598</v>
      </c>
      <c r="I1788" t="s">
        <v>1454</v>
      </c>
      <c r="J1788" s="20">
        <v>43</v>
      </c>
      <c r="K1788" s="20" t="s">
        <v>9</v>
      </c>
      <c r="L1788" t="s">
        <v>1464</v>
      </c>
      <c r="M1788" s="20">
        <v>9.4600000000000009</v>
      </c>
      <c r="N1788" s="20">
        <v>13.04</v>
      </c>
      <c r="AE1788">
        <f t="shared" si="27"/>
        <v>2002</v>
      </c>
    </row>
    <row r="1789" spans="1:31" x14ac:dyDescent="0.25">
      <c r="A1789" s="7">
        <v>1786</v>
      </c>
      <c r="B1789" s="8">
        <v>37324</v>
      </c>
      <c r="C1789" t="s">
        <v>3</v>
      </c>
      <c r="D1789" t="s">
        <v>386</v>
      </c>
      <c r="E1789" t="s">
        <v>9</v>
      </c>
      <c r="F1789" t="s">
        <v>55</v>
      </c>
      <c r="G1789" t="s">
        <v>377</v>
      </c>
      <c r="H1789" s="9" t="s">
        <v>1604</v>
      </c>
      <c r="I1789" t="s">
        <v>1454</v>
      </c>
      <c r="J1789" s="20">
        <v>15</v>
      </c>
      <c r="K1789" s="20" t="s">
        <v>1465</v>
      </c>
      <c r="L1789" t="s">
        <v>1466</v>
      </c>
      <c r="M1789" s="20">
        <v>3.75</v>
      </c>
      <c r="N1789" s="20">
        <v>3.75</v>
      </c>
      <c r="AE1789">
        <f t="shared" si="27"/>
        <v>2002</v>
      </c>
    </row>
    <row r="1790" spans="1:31" x14ac:dyDescent="0.25">
      <c r="A1790" s="7">
        <v>1787</v>
      </c>
      <c r="B1790" s="8">
        <v>37324</v>
      </c>
      <c r="C1790" t="s">
        <v>3</v>
      </c>
      <c r="D1790" t="s">
        <v>43</v>
      </c>
      <c r="E1790" t="s">
        <v>9</v>
      </c>
      <c r="F1790" t="s">
        <v>411</v>
      </c>
      <c r="G1790" t="s">
        <v>24</v>
      </c>
      <c r="H1790" s="136" t="s">
        <v>1496</v>
      </c>
      <c r="I1790" t="s">
        <v>1455</v>
      </c>
      <c r="J1790" s="20">
        <v>22</v>
      </c>
      <c r="K1790" s="20" t="s">
        <v>3</v>
      </c>
      <c r="L1790" t="s">
        <v>1463</v>
      </c>
      <c r="M1790" s="20">
        <v>3.36</v>
      </c>
      <c r="N1790" s="20">
        <v>2.64</v>
      </c>
      <c r="AE1790">
        <f t="shared" si="27"/>
        <v>2002</v>
      </c>
    </row>
    <row r="1791" spans="1:31" x14ac:dyDescent="0.25">
      <c r="A1791" s="7">
        <v>1788</v>
      </c>
      <c r="B1791" s="8">
        <v>37325</v>
      </c>
      <c r="C1791" t="s">
        <v>3</v>
      </c>
      <c r="D1791" t="s">
        <v>426</v>
      </c>
      <c r="E1791" t="s">
        <v>9</v>
      </c>
      <c r="F1791" t="s">
        <v>27</v>
      </c>
      <c r="G1791" t="s">
        <v>17</v>
      </c>
      <c r="H1791" s="135" t="s">
        <v>1500</v>
      </c>
      <c r="I1791" t="s">
        <v>1455</v>
      </c>
      <c r="J1791" s="20">
        <v>30</v>
      </c>
      <c r="K1791" s="20" t="s">
        <v>3</v>
      </c>
      <c r="L1791" t="s">
        <v>1464</v>
      </c>
      <c r="M1791" s="20">
        <v>4.7</v>
      </c>
      <c r="N1791" s="20">
        <v>3.3</v>
      </c>
      <c r="AE1791">
        <f t="shared" si="27"/>
        <v>2002</v>
      </c>
    </row>
    <row r="1792" spans="1:31" x14ac:dyDescent="0.25">
      <c r="A1792" s="7">
        <v>1789</v>
      </c>
      <c r="B1792" s="8">
        <v>37325</v>
      </c>
      <c r="C1792" t="s">
        <v>3</v>
      </c>
      <c r="D1792" t="s">
        <v>383</v>
      </c>
      <c r="E1792" t="s">
        <v>9</v>
      </c>
      <c r="F1792" t="s">
        <v>70</v>
      </c>
      <c r="G1792" t="s">
        <v>17</v>
      </c>
      <c r="H1792" s="135" t="s">
        <v>1500</v>
      </c>
      <c r="I1792" t="s">
        <v>1454</v>
      </c>
      <c r="J1792" s="20">
        <v>14</v>
      </c>
      <c r="K1792" s="20" t="s">
        <v>1465</v>
      </c>
      <c r="L1792" t="s">
        <v>1466</v>
      </c>
      <c r="M1792" s="20">
        <v>3.5</v>
      </c>
      <c r="N1792" s="20">
        <v>3.5</v>
      </c>
      <c r="AE1792">
        <f t="shared" si="27"/>
        <v>2002</v>
      </c>
    </row>
    <row r="1793" spans="1:31" x14ac:dyDescent="0.25">
      <c r="A1793" s="7">
        <v>1790</v>
      </c>
      <c r="B1793" s="8">
        <v>37325</v>
      </c>
      <c r="C1793" t="s">
        <v>3</v>
      </c>
      <c r="D1793" t="s">
        <v>392</v>
      </c>
      <c r="E1793" t="s">
        <v>9</v>
      </c>
      <c r="F1793" t="s">
        <v>428</v>
      </c>
      <c r="G1793" t="s">
        <v>14</v>
      </c>
      <c r="H1793" s="135" t="s">
        <v>1522</v>
      </c>
      <c r="I1793" t="s">
        <v>1454</v>
      </c>
      <c r="J1793" s="20">
        <v>12</v>
      </c>
      <c r="K1793" s="20" t="s">
        <v>9</v>
      </c>
      <c r="L1793" t="s">
        <v>1464</v>
      </c>
      <c r="M1793" s="20">
        <v>2.64</v>
      </c>
      <c r="N1793" s="20">
        <v>4.3599999999999994</v>
      </c>
      <c r="AE1793">
        <f t="shared" si="27"/>
        <v>2002</v>
      </c>
    </row>
    <row r="1794" spans="1:31" x14ac:dyDescent="0.25">
      <c r="A1794" s="7">
        <v>1791</v>
      </c>
      <c r="B1794" s="8">
        <v>37325</v>
      </c>
      <c r="C1794" t="s">
        <v>3</v>
      </c>
      <c r="D1794" t="s">
        <v>344</v>
      </c>
      <c r="E1794" t="s">
        <v>9</v>
      </c>
      <c r="F1794" t="s">
        <v>358</v>
      </c>
      <c r="G1794" t="s">
        <v>17</v>
      </c>
      <c r="H1794" s="135" t="s">
        <v>1496</v>
      </c>
      <c r="I1794" t="s">
        <v>1454</v>
      </c>
      <c r="J1794" s="20">
        <v>25</v>
      </c>
      <c r="K1794" s="20" t="s">
        <v>3</v>
      </c>
      <c r="L1794" t="s">
        <v>1464</v>
      </c>
      <c r="M1794" s="20">
        <v>8</v>
      </c>
      <c r="N1794" s="20">
        <v>5.5</v>
      </c>
      <c r="AE1794">
        <f t="shared" si="27"/>
        <v>2002</v>
      </c>
    </row>
    <row r="1795" spans="1:31" x14ac:dyDescent="0.25">
      <c r="A1795" s="7">
        <v>1792</v>
      </c>
      <c r="B1795" s="8">
        <v>37328</v>
      </c>
      <c r="C1795" t="s">
        <v>3</v>
      </c>
      <c r="D1795" t="s">
        <v>383</v>
      </c>
      <c r="E1795" t="s">
        <v>9</v>
      </c>
      <c r="F1795" t="s">
        <v>395</v>
      </c>
      <c r="G1795" t="s">
        <v>24</v>
      </c>
      <c r="H1795" s="135" t="s">
        <v>1493</v>
      </c>
      <c r="I1795" t="s">
        <v>1454</v>
      </c>
      <c r="J1795" s="20">
        <v>9</v>
      </c>
      <c r="K1795" s="20" t="s">
        <v>1465</v>
      </c>
      <c r="L1795" t="s">
        <v>1466</v>
      </c>
      <c r="M1795" s="20">
        <v>2.25</v>
      </c>
      <c r="N1795" s="20">
        <v>2.25</v>
      </c>
      <c r="AE1795">
        <f t="shared" si="27"/>
        <v>2002</v>
      </c>
    </row>
    <row r="1796" spans="1:31" x14ac:dyDescent="0.25">
      <c r="A1796" s="7">
        <v>1793</v>
      </c>
      <c r="B1796" s="8">
        <v>37328</v>
      </c>
      <c r="C1796" t="s">
        <v>3</v>
      </c>
      <c r="D1796" t="s">
        <v>302</v>
      </c>
      <c r="E1796" t="s">
        <v>9</v>
      </c>
      <c r="F1796" t="s">
        <v>146</v>
      </c>
      <c r="G1796" t="s">
        <v>11</v>
      </c>
      <c r="H1796" s="135" t="s">
        <v>1509</v>
      </c>
      <c r="I1796" t="s">
        <v>1454</v>
      </c>
      <c r="J1796" s="20">
        <v>40</v>
      </c>
      <c r="K1796" s="20" t="s">
        <v>3</v>
      </c>
      <c r="L1796" t="s">
        <v>1464</v>
      </c>
      <c r="M1796" s="20">
        <v>12.2</v>
      </c>
      <c r="N1796" s="20">
        <v>8.8000000000000007</v>
      </c>
      <c r="AE1796">
        <f t="shared" ref="AE1796:AE1859" si="28">YEAR(B1796)</f>
        <v>2002</v>
      </c>
    </row>
    <row r="1797" spans="1:31" x14ac:dyDescent="0.25">
      <c r="A1797" s="7">
        <v>1794</v>
      </c>
      <c r="B1797" s="8">
        <v>37328</v>
      </c>
      <c r="C1797" t="s">
        <v>3</v>
      </c>
      <c r="D1797" t="s">
        <v>75</v>
      </c>
      <c r="E1797" t="s">
        <v>9</v>
      </c>
      <c r="F1797" t="s">
        <v>366</v>
      </c>
      <c r="G1797" t="s">
        <v>17</v>
      </c>
      <c r="H1797" s="135" t="s">
        <v>1500</v>
      </c>
      <c r="I1797" t="s">
        <v>1454</v>
      </c>
      <c r="J1797" s="20">
        <v>30</v>
      </c>
      <c r="K1797" s="20" t="s">
        <v>9</v>
      </c>
      <c r="L1797" t="s">
        <v>1464</v>
      </c>
      <c r="M1797" s="20">
        <v>6.6</v>
      </c>
      <c r="N1797" s="20">
        <v>9.4</v>
      </c>
      <c r="AE1797">
        <f t="shared" si="28"/>
        <v>2002</v>
      </c>
    </row>
    <row r="1798" spans="1:31" x14ac:dyDescent="0.25">
      <c r="A1798" s="7">
        <v>1795</v>
      </c>
      <c r="B1798" s="8">
        <v>37328</v>
      </c>
      <c r="C1798" t="s">
        <v>3</v>
      </c>
      <c r="D1798" t="s">
        <v>73</v>
      </c>
      <c r="E1798" t="s">
        <v>9</v>
      </c>
      <c r="F1798" t="s">
        <v>429</v>
      </c>
      <c r="G1798" t="s">
        <v>14</v>
      </c>
      <c r="H1798" s="135" t="s">
        <v>1532</v>
      </c>
      <c r="I1798" t="s">
        <v>1454</v>
      </c>
      <c r="J1798" s="20">
        <v>21</v>
      </c>
      <c r="K1798" s="20" t="s">
        <v>3</v>
      </c>
      <c r="L1798" t="s">
        <v>1464</v>
      </c>
      <c r="M1798" s="20">
        <v>6.88</v>
      </c>
      <c r="N1798" s="20">
        <v>4.62</v>
      </c>
      <c r="AE1798">
        <f t="shared" si="28"/>
        <v>2002</v>
      </c>
    </row>
    <row r="1799" spans="1:31" x14ac:dyDescent="0.25">
      <c r="A1799" s="7">
        <v>1796</v>
      </c>
      <c r="B1799" s="8">
        <v>37328</v>
      </c>
      <c r="C1799" t="s">
        <v>3</v>
      </c>
      <c r="D1799" t="s">
        <v>379</v>
      </c>
      <c r="E1799" t="s">
        <v>9</v>
      </c>
      <c r="F1799" t="s">
        <v>66</v>
      </c>
      <c r="G1799" t="s">
        <v>14</v>
      </c>
      <c r="H1799" s="135" t="s">
        <v>1491</v>
      </c>
      <c r="I1799" t="s">
        <v>1454</v>
      </c>
      <c r="J1799" s="20">
        <v>28</v>
      </c>
      <c r="K1799" s="20" t="s">
        <v>9</v>
      </c>
      <c r="L1799" t="s">
        <v>1463</v>
      </c>
      <c r="M1799" s="20">
        <v>6.72</v>
      </c>
      <c r="N1799" s="20">
        <v>8.2800000000000011</v>
      </c>
      <c r="AE1799">
        <f t="shared" si="28"/>
        <v>2002</v>
      </c>
    </row>
    <row r="1800" spans="1:31" x14ac:dyDescent="0.25">
      <c r="A1800" s="7">
        <v>1797</v>
      </c>
      <c r="B1800" s="8">
        <v>37328</v>
      </c>
      <c r="C1800" t="s">
        <v>3</v>
      </c>
      <c r="D1800" t="s">
        <v>433</v>
      </c>
      <c r="E1800" t="s">
        <v>9</v>
      </c>
      <c r="F1800" t="s">
        <v>395</v>
      </c>
      <c r="G1800" t="s">
        <v>14</v>
      </c>
      <c r="H1800" s="135" t="s">
        <v>1507</v>
      </c>
      <c r="I1800" t="s">
        <v>1454</v>
      </c>
      <c r="J1800" s="20">
        <v>28</v>
      </c>
      <c r="K1800" s="20" t="s">
        <v>3</v>
      </c>
      <c r="L1800" t="s">
        <v>1464</v>
      </c>
      <c r="M1800" s="20">
        <v>8.84</v>
      </c>
      <c r="N1800" s="20">
        <v>6.16</v>
      </c>
      <c r="AE1800">
        <f t="shared" si="28"/>
        <v>2002</v>
      </c>
    </row>
    <row r="1801" spans="1:31" x14ac:dyDescent="0.25">
      <c r="A1801" s="7">
        <v>1798</v>
      </c>
      <c r="B1801" s="8">
        <v>37328</v>
      </c>
      <c r="C1801" t="s">
        <v>3</v>
      </c>
      <c r="D1801" t="s">
        <v>287</v>
      </c>
      <c r="E1801" t="s">
        <v>9</v>
      </c>
      <c r="F1801" t="s">
        <v>37</v>
      </c>
      <c r="G1801" t="s">
        <v>14</v>
      </c>
      <c r="H1801" s="135" t="s">
        <v>1507</v>
      </c>
      <c r="I1801" t="s">
        <v>1454</v>
      </c>
      <c r="J1801" s="20">
        <v>30</v>
      </c>
      <c r="K1801" s="20" t="s">
        <v>9</v>
      </c>
      <c r="L1801" t="s">
        <v>1464</v>
      </c>
      <c r="M1801" s="20">
        <v>6.6</v>
      </c>
      <c r="N1801" s="20">
        <v>9.4</v>
      </c>
      <c r="AE1801">
        <f t="shared" si="28"/>
        <v>2002</v>
      </c>
    </row>
    <row r="1802" spans="1:31" x14ac:dyDescent="0.25">
      <c r="A1802" s="7">
        <v>1799</v>
      </c>
      <c r="B1802" s="8">
        <v>37328</v>
      </c>
      <c r="C1802" t="s">
        <v>3</v>
      </c>
      <c r="D1802" t="s">
        <v>402</v>
      </c>
      <c r="E1802" t="s">
        <v>9</v>
      </c>
      <c r="F1802" t="s">
        <v>289</v>
      </c>
      <c r="G1802" t="s">
        <v>65</v>
      </c>
      <c r="H1802" s="135" t="s">
        <v>1519</v>
      </c>
      <c r="I1802" t="s">
        <v>1455</v>
      </c>
      <c r="J1802" s="20">
        <v>39</v>
      </c>
      <c r="K1802" s="20" t="s">
        <v>9</v>
      </c>
      <c r="L1802" t="s">
        <v>1464</v>
      </c>
      <c r="M1802" s="20">
        <v>4.29</v>
      </c>
      <c r="N1802" s="20">
        <v>5.96</v>
      </c>
      <c r="AE1802">
        <f t="shared" si="28"/>
        <v>2002</v>
      </c>
    </row>
    <row r="1803" spans="1:31" x14ac:dyDescent="0.25">
      <c r="A1803" s="7">
        <v>1800</v>
      </c>
      <c r="B1803" s="8">
        <v>37328</v>
      </c>
      <c r="C1803" t="s">
        <v>3</v>
      </c>
      <c r="D1803" t="s">
        <v>434</v>
      </c>
      <c r="E1803" t="s">
        <v>9</v>
      </c>
      <c r="F1803" t="s">
        <v>154</v>
      </c>
      <c r="G1803" t="s">
        <v>14</v>
      </c>
      <c r="H1803" s="135" t="s">
        <v>1496</v>
      </c>
      <c r="I1803" t="s">
        <v>1458</v>
      </c>
      <c r="J1803" s="20">
        <v>13</v>
      </c>
      <c r="K1803" s="20" t="s">
        <v>9</v>
      </c>
      <c r="L1803" t="s">
        <v>1464</v>
      </c>
      <c r="M1803" s="20">
        <v>30</v>
      </c>
      <c r="N1803" s="20">
        <v>10</v>
      </c>
      <c r="AE1803">
        <f t="shared" si="28"/>
        <v>2002</v>
      </c>
    </row>
    <row r="1804" spans="1:31" x14ac:dyDescent="0.25">
      <c r="A1804" s="7">
        <v>1801</v>
      </c>
      <c r="B1804" s="8">
        <v>37328</v>
      </c>
      <c r="C1804" t="s">
        <v>3</v>
      </c>
      <c r="D1804" t="s">
        <v>402</v>
      </c>
      <c r="E1804" t="s">
        <v>9</v>
      </c>
      <c r="F1804" t="s">
        <v>362</v>
      </c>
      <c r="G1804" t="s">
        <v>17</v>
      </c>
      <c r="H1804" s="135" t="s">
        <v>1496</v>
      </c>
      <c r="I1804" t="s">
        <v>1455</v>
      </c>
      <c r="J1804" s="20">
        <v>13</v>
      </c>
      <c r="K1804" s="20" t="s">
        <v>3</v>
      </c>
      <c r="L1804" t="s">
        <v>1464</v>
      </c>
      <c r="M1804" s="20">
        <v>2.3200000000000003</v>
      </c>
      <c r="N1804" s="20">
        <v>1.43</v>
      </c>
      <c r="AE1804">
        <f t="shared" si="28"/>
        <v>2002</v>
      </c>
    </row>
    <row r="1805" spans="1:31" x14ac:dyDescent="0.25">
      <c r="A1805" s="7">
        <v>1802</v>
      </c>
      <c r="B1805" s="8">
        <v>37328</v>
      </c>
      <c r="C1805" t="s">
        <v>3</v>
      </c>
      <c r="D1805" t="s">
        <v>302</v>
      </c>
      <c r="E1805" t="s">
        <v>9</v>
      </c>
      <c r="F1805" t="s">
        <v>26</v>
      </c>
      <c r="G1805" t="s">
        <v>14</v>
      </c>
      <c r="H1805" s="135" t="s">
        <v>1496</v>
      </c>
      <c r="I1805" t="s">
        <v>1454</v>
      </c>
      <c r="J1805" s="20">
        <v>35</v>
      </c>
      <c r="K1805" s="20" t="s">
        <v>3</v>
      </c>
      <c r="L1805" t="s">
        <v>1463</v>
      </c>
      <c r="M1805" s="20">
        <v>10.1</v>
      </c>
      <c r="N1805" s="20">
        <v>8.4</v>
      </c>
      <c r="AE1805">
        <f t="shared" si="28"/>
        <v>2002</v>
      </c>
    </row>
    <row r="1806" spans="1:31" x14ac:dyDescent="0.25">
      <c r="A1806" s="7">
        <v>1803</v>
      </c>
      <c r="B1806" s="8">
        <v>37328</v>
      </c>
      <c r="C1806" t="s">
        <v>3</v>
      </c>
      <c r="D1806" t="s">
        <v>165</v>
      </c>
      <c r="E1806" t="s">
        <v>9</v>
      </c>
      <c r="F1806" t="s">
        <v>429</v>
      </c>
      <c r="G1806" t="s">
        <v>24</v>
      </c>
      <c r="H1806" s="135" t="s">
        <v>1497</v>
      </c>
      <c r="I1806" t="s">
        <v>1454</v>
      </c>
      <c r="J1806" s="20">
        <v>25</v>
      </c>
      <c r="K1806" s="20" t="s">
        <v>9</v>
      </c>
      <c r="L1806" t="s">
        <v>1464</v>
      </c>
      <c r="M1806" s="20">
        <v>5.5</v>
      </c>
      <c r="N1806" s="20">
        <v>8</v>
      </c>
      <c r="AE1806">
        <f t="shared" si="28"/>
        <v>2002</v>
      </c>
    </row>
    <row r="1807" spans="1:31" x14ac:dyDescent="0.25">
      <c r="A1807" s="7">
        <v>1804</v>
      </c>
      <c r="B1807" s="8">
        <v>37328</v>
      </c>
      <c r="C1807" t="s">
        <v>3</v>
      </c>
      <c r="D1807" t="s">
        <v>236</v>
      </c>
      <c r="E1807" t="s">
        <v>9</v>
      </c>
      <c r="F1807" s="15" t="s">
        <v>28</v>
      </c>
      <c r="G1807" t="s">
        <v>377</v>
      </c>
      <c r="H1807" s="135" t="s">
        <v>1598</v>
      </c>
      <c r="I1807" t="s">
        <v>1454</v>
      </c>
      <c r="J1807" s="20">
        <v>98</v>
      </c>
      <c r="K1807" s="20" t="s">
        <v>9</v>
      </c>
      <c r="L1807" t="s">
        <v>1464</v>
      </c>
      <c r="M1807" s="20">
        <v>21.56</v>
      </c>
      <c r="N1807" s="20">
        <v>28.44</v>
      </c>
      <c r="AE1807">
        <f t="shared" si="28"/>
        <v>2002</v>
      </c>
    </row>
    <row r="1808" spans="1:31" x14ac:dyDescent="0.25">
      <c r="A1808" s="7">
        <v>1805</v>
      </c>
      <c r="B1808" s="8">
        <v>37328</v>
      </c>
      <c r="C1808" t="s">
        <v>3</v>
      </c>
      <c r="D1808" t="s">
        <v>104</v>
      </c>
      <c r="E1808" t="s">
        <v>9</v>
      </c>
      <c r="F1808" t="s">
        <v>245</v>
      </c>
      <c r="G1808" t="s">
        <v>377</v>
      </c>
      <c r="H1808" s="135" t="s">
        <v>1496</v>
      </c>
      <c r="I1808" t="s">
        <v>1454</v>
      </c>
      <c r="J1808" s="20">
        <v>70</v>
      </c>
      <c r="K1808" s="20" t="s">
        <v>9</v>
      </c>
      <c r="L1808" t="s">
        <v>1463</v>
      </c>
      <c r="M1808" s="20">
        <v>16.8</v>
      </c>
      <c r="N1808" s="20">
        <v>19.2</v>
      </c>
      <c r="AE1808">
        <f t="shared" si="28"/>
        <v>2002</v>
      </c>
    </row>
    <row r="1809" spans="1:31" x14ac:dyDescent="0.25">
      <c r="A1809" s="7">
        <v>1806</v>
      </c>
      <c r="B1809" s="8">
        <v>37328</v>
      </c>
      <c r="C1809" t="s">
        <v>3</v>
      </c>
      <c r="D1809" t="s">
        <v>237</v>
      </c>
      <c r="E1809" t="s">
        <v>9</v>
      </c>
      <c r="F1809" t="s">
        <v>186</v>
      </c>
      <c r="G1809" t="s">
        <v>377</v>
      </c>
      <c r="H1809" s="9" t="s">
        <v>1590</v>
      </c>
      <c r="I1809" t="s">
        <v>1454</v>
      </c>
      <c r="J1809" s="20">
        <v>78</v>
      </c>
      <c r="K1809" s="20" t="s">
        <v>3</v>
      </c>
      <c r="L1809" t="s">
        <v>1463</v>
      </c>
      <c r="M1809" s="20">
        <v>21.28</v>
      </c>
      <c r="N1809" s="20">
        <v>18.72</v>
      </c>
      <c r="AE1809">
        <f t="shared" si="28"/>
        <v>2002</v>
      </c>
    </row>
    <row r="1810" spans="1:31" x14ac:dyDescent="0.25">
      <c r="A1810" s="7">
        <v>1807</v>
      </c>
      <c r="B1810" s="8">
        <v>37332</v>
      </c>
      <c r="C1810" t="s">
        <v>3</v>
      </c>
      <c r="D1810" t="s">
        <v>202</v>
      </c>
      <c r="E1810" t="s">
        <v>9</v>
      </c>
      <c r="F1810" t="s">
        <v>55</v>
      </c>
      <c r="G1810" t="s">
        <v>11</v>
      </c>
      <c r="H1810" s="135" t="s">
        <v>1505</v>
      </c>
      <c r="I1810" t="s">
        <v>1454</v>
      </c>
      <c r="J1810" s="20">
        <v>50</v>
      </c>
      <c r="K1810" s="20" t="s">
        <v>3</v>
      </c>
      <c r="L1810" t="s">
        <v>1464</v>
      </c>
      <c r="M1810" s="20">
        <v>15</v>
      </c>
      <c r="N1810" s="20">
        <v>11</v>
      </c>
      <c r="AE1810">
        <f t="shared" si="28"/>
        <v>2002</v>
      </c>
    </row>
    <row r="1811" spans="1:31" x14ac:dyDescent="0.25">
      <c r="A1811" s="7">
        <v>1808</v>
      </c>
      <c r="B1811" s="8">
        <v>37332</v>
      </c>
      <c r="C1811" t="s">
        <v>3</v>
      </c>
      <c r="D1811" t="s">
        <v>77</v>
      </c>
      <c r="E1811" t="s">
        <v>9</v>
      </c>
      <c r="F1811" t="s">
        <v>270</v>
      </c>
      <c r="G1811" t="s">
        <v>11</v>
      </c>
      <c r="H1811" s="135" t="s">
        <v>1526</v>
      </c>
      <c r="I1811" t="s">
        <v>1454</v>
      </c>
      <c r="J1811" s="20">
        <v>52</v>
      </c>
      <c r="K1811" s="20" t="s">
        <v>3</v>
      </c>
      <c r="L1811" t="s">
        <v>1464</v>
      </c>
      <c r="M1811" s="20">
        <v>15.56</v>
      </c>
      <c r="N1811" s="20">
        <v>11.44</v>
      </c>
      <c r="AE1811">
        <f t="shared" si="28"/>
        <v>2002</v>
      </c>
    </row>
    <row r="1812" spans="1:31" x14ac:dyDescent="0.25">
      <c r="A1812" s="7">
        <v>1809</v>
      </c>
      <c r="B1812" s="8">
        <v>37332</v>
      </c>
      <c r="C1812" t="s">
        <v>3</v>
      </c>
      <c r="D1812" t="s">
        <v>154</v>
      </c>
      <c r="E1812" t="s">
        <v>9</v>
      </c>
      <c r="F1812" t="s">
        <v>179</v>
      </c>
      <c r="G1812" t="s">
        <v>17</v>
      </c>
      <c r="H1812" s="135" t="s">
        <v>1500</v>
      </c>
      <c r="I1812" t="s">
        <v>1454</v>
      </c>
      <c r="J1812" s="20">
        <v>49</v>
      </c>
      <c r="K1812" s="20" t="s">
        <v>3</v>
      </c>
      <c r="L1812" t="s">
        <v>1464</v>
      </c>
      <c r="M1812" s="20">
        <v>14.72</v>
      </c>
      <c r="N1812" s="20">
        <v>10.78</v>
      </c>
      <c r="AE1812">
        <f t="shared" si="28"/>
        <v>2002</v>
      </c>
    </row>
    <row r="1813" spans="1:31" x14ac:dyDescent="0.25">
      <c r="A1813" s="7">
        <v>1810</v>
      </c>
      <c r="B1813" s="8">
        <v>37332</v>
      </c>
      <c r="C1813" t="s">
        <v>3</v>
      </c>
      <c r="D1813" t="s">
        <v>405</v>
      </c>
      <c r="E1813" t="s">
        <v>9</v>
      </c>
      <c r="F1813" t="s">
        <v>380</v>
      </c>
      <c r="G1813" t="s">
        <v>14</v>
      </c>
      <c r="H1813" s="135" t="s">
        <v>1522</v>
      </c>
      <c r="I1813" t="s">
        <v>1455</v>
      </c>
      <c r="J1813" s="20">
        <v>12</v>
      </c>
      <c r="K1813" s="20" t="s">
        <v>9</v>
      </c>
      <c r="L1813" t="s">
        <v>1464</v>
      </c>
      <c r="M1813" s="20">
        <v>1.32</v>
      </c>
      <c r="N1813" s="20">
        <v>2.1799999999999997</v>
      </c>
      <c r="AE1813">
        <f t="shared" si="28"/>
        <v>2002</v>
      </c>
    </row>
    <row r="1814" spans="1:31" x14ac:dyDescent="0.25">
      <c r="A1814" s="7">
        <v>1811</v>
      </c>
      <c r="B1814" s="8">
        <v>37332</v>
      </c>
      <c r="C1814" t="s">
        <v>3</v>
      </c>
      <c r="D1814" t="s">
        <v>43</v>
      </c>
      <c r="E1814" t="s">
        <v>9</v>
      </c>
      <c r="F1814" t="s">
        <v>266</v>
      </c>
      <c r="G1814" t="s">
        <v>14</v>
      </c>
      <c r="H1814" s="135" t="s">
        <v>1522</v>
      </c>
      <c r="I1814" t="s">
        <v>1454</v>
      </c>
      <c r="J1814" s="20">
        <v>12</v>
      </c>
      <c r="K1814" s="20" t="s">
        <v>3</v>
      </c>
      <c r="L1814" t="s">
        <v>1464</v>
      </c>
      <c r="M1814" s="20">
        <v>4.3599999999999994</v>
      </c>
      <c r="N1814" s="20">
        <v>2.64</v>
      </c>
      <c r="AE1814">
        <f t="shared" si="28"/>
        <v>2002</v>
      </c>
    </row>
    <row r="1815" spans="1:31" x14ac:dyDescent="0.25">
      <c r="A1815" s="7">
        <v>1812</v>
      </c>
      <c r="B1815" s="8">
        <v>37332</v>
      </c>
      <c r="C1815" t="s">
        <v>3</v>
      </c>
      <c r="D1815" t="s">
        <v>389</v>
      </c>
      <c r="E1815" t="s">
        <v>9</v>
      </c>
      <c r="F1815" t="s">
        <v>395</v>
      </c>
      <c r="G1815" t="s">
        <v>14</v>
      </c>
      <c r="H1815" s="135" t="s">
        <v>1612</v>
      </c>
      <c r="I1815" t="s">
        <v>1454</v>
      </c>
      <c r="J1815" s="20">
        <v>24</v>
      </c>
      <c r="K1815" s="20" t="s">
        <v>1465</v>
      </c>
      <c r="L1815" t="s">
        <v>1466</v>
      </c>
      <c r="M1815" s="20">
        <v>6</v>
      </c>
      <c r="N1815" s="20">
        <v>6</v>
      </c>
      <c r="AE1815">
        <f t="shared" si="28"/>
        <v>2002</v>
      </c>
    </row>
    <row r="1816" spans="1:31" x14ac:dyDescent="0.25">
      <c r="A1816" s="7">
        <v>1813</v>
      </c>
      <c r="B1816" s="8">
        <v>37332</v>
      </c>
      <c r="C1816" t="s">
        <v>3</v>
      </c>
      <c r="D1816" t="s">
        <v>29</v>
      </c>
      <c r="E1816" t="s">
        <v>9</v>
      </c>
      <c r="F1816" t="s">
        <v>416</v>
      </c>
      <c r="G1816" t="s">
        <v>17</v>
      </c>
      <c r="H1816" s="135" t="s">
        <v>1496</v>
      </c>
      <c r="I1816" t="s">
        <v>1454</v>
      </c>
      <c r="J1816" s="20">
        <v>39</v>
      </c>
      <c r="K1816" s="20" t="s">
        <v>1465</v>
      </c>
      <c r="L1816" t="s">
        <v>1466</v>
      </c>
      <c r="M1816" s="20">
        <v>9.75</v>
      </c>
      <c r="N1816" s="20">
        <v>9.75</v>
      </c>
      <c r="AE1816">
        <f t="shared" si="28"/>
        <v>2002</v>
      </c>
    </row>
    <row r="1817" spans="1:31" x14ac:dyDescent="0.25">
      <c r="A1817" s="7">
        <v>1814</v>
      </c>
      <c r="B1817" s="8">
        <v>37332</v>
      </c>
      <c r="C1817" t="s">
        <v>3</v>
      </c>
      <c r="D1817" t="s">
        <v>140</v>
      </c>
      <c r="E1817" t="s">
        <v>9</v>
      </c>
      <c r="F1817" t="s">
        <v>340</v>
      </c>
      <c r="G1817" t="s">
        <v>65</v>
      </c>
      <c r="H1817" s="135" t="s">
        <v>1496</v>
      </c>
      <c r="I1817" t="s">
        <v>1455</v>
      </c>
      <c r="J1817" s="20">
        <v>16</v>
      </c>
      <c r="K1817" s="20" t="s">
        <v>1465</v>
      </c>
      <c r="L1817" t="s">
        <v>1466</v>
      </c>
      <c r="M1817" s="20">
        <v>2</v>
      </c>
      <c r="N1817" s="20">
        <v>2</v>
      </c>
      <c r="AE1817">
        <f t="shared" si="28"/>
        <v>2002</v>
      </c>
    </row>
    <row r="1818" spans="1:31" x14ac:dyDescent="0.25">
      <c r="A1818" s="7">
        <v>1815</v>
      </c>
      <c r="B1818" s="8">
        <v>37332</v>
      </c>
      <c r="C1818" t="s">
        <v>3</v>
      </c>
      <c r="D1818" t="s">
        <v>383</v>
      </c>
      <c r="E1818" t="s">
        <v>9</v>
      </c>
      <c r="F1818" t="s">
        <v>270</v>
      </c>
      <c r="G1818" t="s">
        <v>24</v>
      </c>
      <c r="H1818" s="135" t="s">
        <v>1497</v>
      </c>
      <c r="I1818" t="s">
        <v>1454</v>
      </c>
      <c r="J1818" s="20">
        <v>23</v>
      </c>
      <c r="K1818" s="20" t="s">
        <v>9</v>
      </c>
      <c r="L1818" t="s">
        <v>1464</v>
      </c>
      <c r="M1818" s="20">
        <v>5.0600000000000005</v>
      </c>
      <c r="N1818" s="20">
        <v>7.4399999999999995</v>
      </c>
      <c r="AE1818">
        <f t="shared" si="28"/>
        <v>2002</v>
      </c>
    </row>
    <row r="1819" spans="1:31" x14ac:dyDescent="0.25">
      <c r="A1819" s="7">
        <v>1816</v>
      </c>
      <c r="B1819" s="8">
        <v>37332</v>
      </c>
      <c r="C1819" t="s">
        <v>3</v>
      </c>
      <c r="D1819" t="s">
        <v>386</v>
      </c>
      <c r="E1819" t="s">
        <v>9</v>
      </c>
      <c r="F1819" t="s">
        <v>55</v>
      </c>
      <c r="G1819" t="s">
        <v>377</v>
      </c>
      <c r="H1819" s="9" t="s">
        <v>1590</v>
      </c>
      <c r="I1819" t="s">
        <v>1454</v>
      </c>
      <c r="J1819" s="20">
        <v>36</v>
      </c>
      <c r="K1819" s="20" t="s">
        <v>3</v>
      </c>
      <c r="L1819" t="s">
        <v>1464</v>
      </c>
      <c r="M1819" s="20">
        <v>11.08</v>
      </c>
      <c r="N1819" s="20">
        <v>7.92</v>
      </c>
      <c r="AE1819">
        <f t="shared" si="28"/>
        <v>2002</v>
      </c>
    </row>
    <row r="1820" spans="1:31" x14ac:dyDescent="0.25">
      <c r="A1820" s="7">
        <v>1817</v>
      </c>
      <c r="B1820" s="8">
        <v>37332</v>
      </c>
      <c r="C1820" t="s">
        <v>3</v>
      </c>
      <c r="D1820" t="s">
        <v>276</v>
      </c>
      <c r="E1820" t="s">
        <v>9</v>
      </c>
      <c r="F1820" t="s">
        <v>180</v>
      </c>
      <c r="G1820" t="s">
        <v>377</v>
      </c>
      <c r="H1820" s="9" t="s">
        <v>1586</v>
      </c>
      <c r="I1820" t="s">
        <v>1454</v>
      </c>
      <c r="J1820" s="20">
        <v>70</v>
      </c>
      <c r="K1820" s="20" t="s">
        <v>9</v>
      </c>
      <c r="L1820" t="s">
        <v>1464</v>
      </c>
      <c r="M1820" s="20">
        <v>15.4</v>
      </c>
      <c r="N1820" s="20">
        <v>20.6</v>
      </c>
      <c r="AE1820">
        <f t="shared" si="28"/>
        <v>2002</v>
      </c>
    </row>
    <row r="1821" spans="1:31" x14ac:dyDescent="0.25">
      <c r="A1821" s="7">
        <v>1818</v>
      </c>
      <c r="B1821" s="8">
        <v>37332</v>
      </c>
      <c r="C1821" t="s">
        <v>3</v>
      </c>
      <c r="D1821" t="s">
        <v>402</v>
      </c>
      <c r="E1821" t="s">
        <v>9</v>
      </c>
      <c r="F1821" t="s">
        <v>416</v>
      </c>
      <c r="G1821" t="s">
        <v>24</v>
      </c>
      <c r="H1821" s="136" t="s">
        <v>1496</v>
      </c>
      <c r="I1821" t="s">
        <v>1454</v>
      </c>
      <c r="J1821" s="20">
        <v>82</v>
      </c>
      <c r="K1821" s="20" t="s">
        <v>9</v>
      </c>
      <c r="L1821" t="s">
        <v>1464</v>
      </c>
      <c r="M1821" s="20">
        <v>18.04</v>
      </c>
      <c r="N1821" s="20">
        <v>23.96</v>
      </c>
      <c r="AE1821">
        <f t="shared" si="28"/>
        <v>2002</v>
      </c>
    </row>
    <row r="1822" spans="1:31" x14ac:dyDescent="0.25">
      <c r="A1822" s="7">
        <v>1819</v>
      </c>
      <c r="B1822" s="8">
        <v>37332</v>
      </c>
      <c r="C1822" t="s">
        <v>3</v>
      </c>
      <c r="D1822" t="s">
        <v>154</v>
      </c>
      <c r="E1822" t="s">
        <v>9</v>
      </c>
      <c r="F1822" t="s">
        <v>179</v>
      </c>
      <c r="G1822" t="s">
        <v>377</v>
      </c>
      <c r="H1822" s="9" t="s">
        <v>1607</v>
      </c>
      <c r="I1822" t="s">
        <v>1454</v>
      </c>
      <c r="J1822" s="20">
        <v>11</v>
      </c>
      <c r="K1822" s="20" t="s">
        <v>3</v>
      </c>
      <c r="L1822" t="s">
        <v>1464</v>
      </c>
      <c r="M1822" s="20">
        <v>4.08</v>
      </c>
      <c r="N1822" s="20">
        <v>2.42</v>
      </c>
      <c r="AE1822">
        <f t="shared" si="28"/>
        <v>2002</v>
      </c>
    </row>
    <row r="1823" spans="1:31" x14ac:dyDescent="0.25">
      <c r="A1823" s="7">
        <v>1820</v>
      </c>
      <c r="B1823" s="8">
        <v>37334</v>
      </c>
      <c r="C1823" t="s">
        <v>3</v>
      </c>
      <c r="D1823" t="s">
        <v>350</v>
      </c>
      <c r="E1823" t="s">
        <v>9</v>
      </c>
      <c r="F1823" t="s">
        <v>188</v>
      </c>
      <c r="G1823" t="s">
        <v>11</v>
      </c>
      <c r="H1823" s="135" t="s">
        <v>1509</v>
      </c>
      <c r="I1823" t="s">
        <v>1454</v>
      </c>
      <c r="J1823" s="20">
        <v>85</v>
      </c>
      <c r="K1823" s="20" t="s">
        <v>3</v>
      </c>
      <c r="L1823" t="s">
        <v>1463</v>
      </c>
      <c r="M1823" s="20">
        <v>23.1</v>
      </c>
      <c r="N1823" s="20">
        <v>20.399999999999999</v>
      </c>
      <c r="AE1823">
        <f t="shared" si="28"/>
        <v>2002</v>
      </c>
    </row>
    <row r="1824" spans="1:31" x14ac:dyDescent="0.25">
      <c r="A1824" s="7">
        <v>1821</v>
      </c>
      <c r="B1824" s="8">
        <v>37334</v>
      </c>
      <c r="C1824" t="s">
        <v>3</v>
      </c>
      <c r="D1824" t="s">
        <v>165</v>
      </c>
      <c r="E1824" t="s">
        <v>9</v>
      </c>
      <c r="F1824" t="s">
        <v>416</v>
      </c>
      <c r="G1824" t="s">
        <v>65</v>
      </c>
      <c r="H1824" s="135" t="s">
        <v>1558</v>
      </c>
      <c r="I1824" t="s">
        <v>1454</v>
      </c>
      <c r="J1824" s="20">
        <v>17</v>
      </c>
      <c r="K1824" s="20" t="s">
        <v>3</v>
      </c>
      <c r="L1824" t="s">
        <v>1464</v>
      </c>
      <c r="M1824" s="20">
        <v>5.76</v>
      </c>
      <c r="N1824" s="20">
        <v>3.74</v>
      </c>
      <c r="AE1824">
        <f t="shared" si="28"/>
        <v>2002</v>
      </c>
    </row>
    <row r="1825" spans="1:31" x14ac:dyDescent="0.25">
      <c r="A1825" s="7">
        <v>1822</v>
      </c>
      <c r="B1825" s="8">
        <v>37334</v>
      </c>
      <c r="C1825" t="s">
        <v>3</v>
      </c>
      <c r="D1825" t="s">
        <v>47</v>
      </c>
      <c r="E1825" t="s">
        <v>9</v>
      </c>
      <c r="F1825" t="s">
        <v>267</v>
      </c>
      <c r="G1825" t="s">
        <v>17</v>
      </c>
      <c r="H1825" s="135" t="s">
        <v>1496</v>
      </c>
      <c r="I1825" t="s">
        <v>1454</v>
      </c>
      <c r="J1825" s="20">
        <v>29</v>
      </c>
      <c r="K1825" s="20" t="s">
        <v>3</v>
      </c>
      <c r="L1825" t="s">
        <v>1464</v>
      </c>
      <c r="M1825" s="20">
        <v>9.1199999999999992</v>
      </c>
      <c r="N1825" s="20">
        <v>6.38</v>
      </c>
      <c r="AE1825">
        <f t="shared" si="28"/>
        <v>2002</v>
      </c>
    </row>
    <row r="1826" spans="1:31" x14ac:dyDescent="0.25">
      <c r="A1826" s="7">
        <v>1823</v>
      </c>
      <c r="B1826" s="8">
        <v>37334</v>
      </c>
      <c r="C1826" t="s">
        <v>3</v>
      </c>
      <c r="D1826" t="s">
        <v>380</v>
      </c>
      <c r="E1826" t="s">
        <v>9</v>
      </c>
      <c r="F1826" t="s">
        <v>231</v>
      </c>
      <c r="G1826" t="s">
        <v>377</v>
      </c>
      <c r="H1826" s="9" t="s">
        <v>1590</v>
      </c>
      <c r="I1826" t="s">
        <v>1454</v>
      </c>
      <c r="J1826" s="20">
        <v>62</v>
      </c>
      <c r="K1826" s="20" t="s">
        <v>3</v>
      </c>
      <c r="L1826" t="s">
        <v>1464</v>
      </c>
      <c r="M1826" s="20">
        <v>18.36</v>
      </c>
      <c r="N1826" s="20">
        <v>13.64</v>
      </c>
      <c r="AE1826">
        <f t="shared" si="28"/>
        <v>2002</v>
      </c>
    </row>
    <row r="1827" spans="1:31" x14ac:dyDescent="0.25">
      <c r="A1827" s="7">
        <v>1824</v>
      </c>
      <c r="B1827" s="8">
        <v>37334</v>
      </c>
      <c r="C1827" t="s">
        <v>3</v>
      </c>
      <c r="D1827" t="s">
        <v>249</v>
      </c>
      <c r="E1827" t="s">
        <v>9</v>
      </c>
      <c r="F1827" t="s">
        <v>55</v>
      </c>
      <c r="G1827" t="s">
        <v>377</v>
      </c>
      <c r="H1827" s="9" t="s">
        <v>1603</v>
      </c>
      <c r="I1827" t="s">
        <v>1454</v>
      </c>
      <c r="J1827" s="20">
        <v>31</v>
      </c>
      <c r="K1827" s="20" t="s">
        <v>3</v>
      </c>
      <c r="L1827" t="s">
        <v>1463</v>
      </c>
      <c r="M1827" s="20">
        <v>9.06</v>
      </c>
      <c r="N1827" s="20">
        <v>7.44</v>
      </c>
      <c r="AE1827">
        <f t="shared" si="28"/>
        <v>2002</v>
      </c>
    </row>
    <row r="1828" spans="1:31" x14ac:dyDescent="0.25">
      <c r="A1828" s="7">
        <v>1825</v>
      </c>
      <c r="B1828" s="8">
        <v>37334</v>
      </c>
      <c r="C1828" t="s">
        <v>3</v>
      </c>
      <c r="D1828" t="s">
        <v>411</v>
      </c>
      <c r="E1828" t="s">
        <v>9</v>
      </c>
      <c r="F1828" s="15" t="s">
        <v>28</v>
      </c>
      <c r="G1828" t="s">
        <v>24</v>
      </c>
      <c r="H1828" s="135" t="s">
        <v>1493</v>
      </c>
      <c r="I1828" t="s">
        <v>1454</v>
      </c>
      <c r="J1828" s="20">
        <v>38</v>
      </c>
      <c r="K1828" s="20" t="s">
        <v>3</v>
      </c>
      <c r="L1828" t="s">
        <v>1464</v>
      </c>
      <c r="M1828" s="20">
        <v>11.64</v>
      </c>
      <c r="N1828" s="20">
        <v>8.36</v>
      </c>
      <c r="AE1828">
        <f t="shared" si="28"/>
        <v>2002</v>
      </c>
    </row>
    <row r="1829" spans="1:31" x14ac:dyDescent="0.25">
      <c r="A1829" s="7">
        <v>1826</v>
      </c>
      <c r="B1829" s="8">
        <v>37335</v>
      </c>
      <c r="C1829" t="s">
        <v>3</v>
      </c>
      <c r="D1829" t="s">
        <v>187</v>
      </c>
      <c r="E1829" t="s">
        <v>9</v>
      </c>
      <c r="F1829" t="s">
        <v>375</v>
      </c>
      <c r="G1829" t="s">
        <v>11</v>
      </c>
      <c r="H1829" s="135" t="s">
        <v>1505</v>
      </c>
      <c r="I1829" t="s">
        <v>1454</v>
      </c>
      <c r="J1829" s="20">
        <v>22</v>
      </c>
      <c r="K1829" s="20" t="s">
        <v>1465</v>
      </c>
      <c r="L1829" t="s">
        <v>1466</v>
      </c>
      <c r="M1829" s="20">
        <v>5.5</v>
      </c>
      <c r="N1829" s="20">
        <v>5.5</v>
      </c>
      <c r="AE1829">
        <f t="shared" si="28"/>
        <v>2002</v>
      </c>
    </row>
    <row r="1830" spans="1:31" x14ac:dyDescent="0.25">
      <c r="A1830" s="7">
        <v>1827</v>
      </c>
      <c r="B1830" s="8">
        <v>37335</v>
      </c>
      <c r="C1830" t="s">
        <v>3</v>
      </c>
      <c r="D1830" t="s">
        <v>271</v>
      </c>
      <c r="E1830" t="s">
        <v>9</v>
      </c>
      <c r="F1830" t="s">
        <v>53</v>
      </c>
      <c r="G1830" t="s">
        <v>14</v>
      </c>
      <c r="H1830" s="135" t="s">
        <v>1507</v>
      </c>
      <c r="I1830" t="s">
        <v>1454</v>
      </c>
      <c r="J1830" s="20">
        <v>149</v>
      </c>
      <c r="K1830" s="20" t="s">
        <v>9</v>
      </c>
      <c r="L1830" t="s">
        <v>1464</v>
      </c>
      <c r="M1830" s="20">
        <v>32.78</v>
      </c>
      <c r="N1830" s="20">
        <v>42.72</v>
      </c>
      <c r="AE1830">
        <f t="shared" si="28"/>
        <v>2002</v>
      </c>
    </row>
    <row r="1831" spans="1:31" x14ac:dyDescent="0.25">
      <c r="A1831" s="7">
        <v>1828</v>
      </c>
      <c r="B1831" s="8">
        <v>37335</v>
      </c>
      <c r="C1831" t="s">
        <v>3</v>
      </c>
      <c r="D1831" t="s">
        <v>63</v>
      </c>
      <c r="E1831" t="s">
        <v>9</v>
      </c>
      <c r="F1831" t="s">
        <v>367</v>
      </c>
      <c r="G1831" t="s">
        <v>17</v>
      </c>
      <c r="H1831" s="135" t="s">
        <v>1496</v>
      </c>
      <c r="I1831" t="s">
        <v>1455</v>
      </c>
      <c r="J1831" s="20">
        <v>4</v>
      </c>
      <c r="K1831" s="20" t="s">
        <v>3</v>
      </c>
      <c r="L1831" t="s">
        <v>1464</v>
      </c>
      <c r="M1831" s="20">
        <v>1.06</v>
      </c>
      <c r="N1831" s="20">
        <v>0.44</v>
      </c>
      <c r="AE1831">
        <f t="shared" si="28"/>
        <v>2002</v>
      </c>
    </row>
    <row r="1832" spans="1:31" x14ac:dyDescent="0.25">
      <c r="A1832" s="7">
        <v>1829</v>
      </c>
      <c r="B1832" s="8">
        <v>37335</v>
      </c>
      <c r="C1832" t="s">
        <v>3</v>
      </c>
      <c r="D1832" t="s">
        <v>25</v>
      </c>
      <c r="E1832" t="s">
        <v>9</v>
      </c>
      <c r="F1832" t="s">
        <v>118</v>
      </c>
      <c r="G1832" t="s">
        <v>24</v>
      </c>
      <c r="H1832" s="135" t="s">
        <v>1497</v>
      </c>
      <c r="I1832" t="s">
        <v>1454</v>
      </c>
      <c r="J1832" s="20">
        <v>45</v>
      </c>
      <c r="K1832" s="20" t="s">
        <v>1465</v>
      </c>
      <c r="L1832" t="s">
        <v>1466</v>
      </c>
      <c r="M1832" s="20">
        <v>11.25</v>
      </c>
      <c r="N1832" s="20">
        <v>11.25</v>
      </c>
      <c r="AE1832">
        <f t="shared" si="28"/>
        <v>2002</v>
      </c>
    </row>
    <row r="1833" spans="1:31" x14ac:dyDescent="0.25">
      <c r="A1833" s="7">
        <v>1830</v>
      </c>
      <c r="B1833" s="8">
        <v>37335</v>
      </c>
      <c r="C1833" t="s">
        <v>3</v>
      </c>
      <c r="D1833" t="s">
        <v>72</v>
      </c>
      <c r="E1833" t="s">
        <v>9</v>
      </c>
      <c r="F1833" t="s">
        <v>258</v>
      </c>
      <c r="G1833" t="s">
        <v>377</v>
      </c>
      <c r="H1833" s="9" t="s">
        <v>1590</v>
      </c>
      <c r="I1833" t="s">
        <v>1454</v>
      </c>
      <c r="J1833" s="20">
        <v>39</v>
      </c>
      <c r="K1833" s="20" t="s">
        <v>9</v>
      </c>
      <c r="L1833" t="s">
        <v>1464</v>
      </c>
      <c r="M1833" s="20">
        <v>8.58</v>
      </c>
      <c r="N1833" s="20">
        <v>11.92</v>
      </c>
      <c r="AE1833">
        <f t="shared" si="28"/>
        <v>2002</v>
      </c>
    </row>
    <row r="1834" spans="1:31" x14ac:dyDescent="0.25">
      <c r="A1834" s="7">
        <v>1831</v>
      </c>
      <c r="B1834" s="8">
        <v>37338</v>
      </c>
      <c r="C1834" t="s">
        <v>3</v>
      </c>
      <c r="D1834" t="s">
        <v>344</v>
      </c>
      <c r="E1834" t="s">
        <v>9</v>
      </c>
      <c r="F1834" t="s">
        <v>405</v>
      </c>
      <c r="G1834" t="s">
        <v>14</v>
      </c>
      <c r="H1834" s="135" t="s">
        <v>1567</v>
      </c>
      <c r="I1834" t="s">
        <v>1455</v>
      </c>
      <c r="J1834" s="20">
        <v>21</v>
      </c>
      <c r="K1834" s="20" t="s">
        <v>3</v>
      </c>
      <c r="L1834" t="s">
        <v>1464</v>
      </c>
      <c r="M1834" s="20">
        <v>3.44</v>
      </c>
      <c r="N1834" s="20">
        <v>2.31</v>
      </c>
      <c r="AE1834">
        <f t="shared" si="28"/>
        <v>2002</v>
      </c>
    </row>
    <row r="1835" spans="1:31" x14ac:dyDescent="0.25">
      <c r="A1835" s="7">
        <v>1832</v>
      </c>
      <c r="B1835" s="8">
        <v>37338</v>
      </c>
      <c r="C1835" t="s">
        <v>3</v>
      </c>
      <c r="D1835" t="s">
        <v>27</v>
      </c>
      <c r="E1835" t="s">
        <v>9</v>
      </c>
      <c r="F1835" t="s">
        <v>435</v>
      </c>
      <c r="G1835" t="s">
        <v>14</v>
      </c>
      <c r="H1835" s="135" t="s">
        <v>1507</v>
      </c>
      <c r="I1835" t="s">
        <v>1454</v>
      </c>
      <c r="J1835" s="20">
        <v>44</v>
      </c>
      <c r="K1835" s="20" t="s">
        <v>3</v>
      </c>
      <c r="L1835" t="s">
        <v>1464</v>
      </c>
      <c r="M1835" s="20">
        <v>13.32</v>
      </c>
      <c r="N1835" s="20">
        <v>9.68</v>
      </c>
      <c r="AE1835">
        <f t="shared" si="28"/>
        <v>2002</v>
      </c>
    </row>
    <row r="1836" spans="1:31" x14ac:dyDescent="0.25">
      <c r="A1836" s="7">
        <v>1833</v>
      </c>
      <c r="B1836" s="8">
        <v>37338</v>
      </c>
      <c r="C1836" t="s">
        <v>3</v>
      </c>
      <c r="D1836" t="s">
        <v>72</v>
      </c>
      <c r="E1836" t="s">
        <v>9</v>
      </c>
      <c r="F1836" t="s">
        <v>43</v>
      </c>
      <c r="G1836" t="s">
        <v>14</v>
      </c>
      <c r="H1836" s="135" t="s">
        <v>1496</v>
      </c>
      <c r="I1836" t="s">
        <v>1455</v>
      </c>
      <c r="J1836" s="20">
        <v>150</v>
      </c>
      <c r="K1836" s="20" t="s">
        <v>3</v>
      </c>
      <c r="L1836" t="s">
        <v>1464</v>
      </c>
      <c r="M1836" s="20">
        <v>21.5</v>
      </c>
      <c r="N1836" s="20">
        <v>16.5</v>
      </c>
      <c r="AE1836">
        <f t="shared" si="28"/>
        <v>2002</v>
      </c>
    </row>
    <row r="1837" spans="1:31" x14ac:dyDescent="0.25">
      <c r="A1837" s="7">
        <v>1834</v>
      </c>
      <c r="B1837" s="8">
        <v>37338</v>
      </c>
      <c r="C1837" t="s">
        <v>3</v>
      </c>
      <c r="D1837" t="s">
        <v>436</v>
      </c>
      <c r="E1837" t="s">
        <v>9</v>
      </c>
      <c r="F1837" t="s">
        <v>43</v>
      </c>
      <c r="G1837" t="s">
        <v>14</v>
      </c>
      <c r="H1837" s="135" t="s">
        <v>1496</v>
      </c>
      <c r="I1837" t="s">
        <v>1458</v>
      </c>
      <c r="J1837" s="20">
        <v>13</v>
      </c>
      <c r="K1837" s="20" t="s">
        <v>1465</v>
      </c>
      <c r="L1837" t="s">
        <v>1466</v>
      </c>
      <c r="M1837" s="20">
        <v>30</v>
      </c>
      <c r="N1837" s="20">
        <v>10</v>
      </c>
      <c r="AE1837">
        <f t="shared" si="28"/>
        <v>2002</v>
      </c>
    </row>
    <row r="1838" spans="1:31" x14ac:dyDescent="0.25">
      <c r="A1838" s="7">
        <v>1835</v>
      </c>
      <c r="B1838" s="8">
        <v>37338</v>
      </c>
      <c r="C1838" t="s">
        <v>3</v>
      </c>
      <c r="D1838" t="s">
        <v>91</v>
      </c>
      <c r="E1838" t="s">
        <v>9</v>
      </c>
      <c r="F1838" t="s">
        <v>437</v>
      </c>
      <c r="G1838" t="s">
        <v>14</v>
      </c>
      <c r="H1838" s="135" t="s">
        <v>1496</v>
      </c>
      <c r="I1838" t="s">
        <v>1458</v>
      </c>
      <c r="J1838" s="20">
        <v>12</v>
      </c>
      <c r="K1838" s="20" t="s">
        <v>1465</v>
      </c>
      <c r="L1838" t="s">
        <v>1466</v>
      </c>
      <c r="M1838" s="20">
        <v>10</v>
      </c>
      <c r="N1838" s="20">
        <v>30</v>
      </c>
      <c r="AE1838">
        <f t="shared" si="28"/>
        <v>2002</v>
      </c>
    </row>
    <row r="1839" spans="1:31" x14ac:dyDescent="0.25">
      <c r="A1839" s="7">
        <v>1836</v>
      </c>
      <c r="B1839" s="8">
        <v>37338</v>
      </c>
      <c r="C1839" t="s">
        <v>3</v>
      </c>
      <c r="D1839" t="s">
        <v>405</v>
      </c>
      <c r="E1839" t="s">
        <v>9</v>
      </c>
      <c r="F1839" t="s">
        <v>39</v>
      </c>
      <c r="G1839" t="s">
        <v>24</v>
      </c>
      <c r="H1839" s="136" t="s">
        <v>1508</v>
      </c>
      <c r="I1839" t="s">
        <v>1455</v>
      </c>
      <c r="J1839" s="20">
        <v>8</v>
      </c>
      <c r="K1839" s="20" t="s">
        <v>9</v>
      </c>
      <c r="L1839" t="s">
        <v>1464</v>
      </c>
      <c r="M1839" s="20">
        <v>0.88</v>
      </c>
      <c r="N1839" s="20">
        <v>1.62</v>
      </c>
      <c r="AE1839">
        <f t="shared" si="28"/>
        <v>2002</v>
      </c>
    </row>
    <row r="1840" spans="1:31" x14ac:dyDescent="0.25">
      <c r="A1840" s="7">
        <v>1837</v>
      </c>
      <c r="B1840" s="8">
        <v>37338</v>
      </c>
      <c r="C1840" t="s">
        <v>3</v>
      </c>
      <c r="D1840" t="s">
        <v>135</v>
      </c>
      <c r="E1840" t="s">
        <v>9</v>
      </c>
      <c r="F1840" t="s">
        <v>252</v>
      </c>
      <c r="G1840" t="s">
        <v>24</v>
      </c>
      <c r="H1840" s="136" t="s">
        <v>1496</v>
      </c>
      <c r="I1840" t="s">
        <v>1456</v>
      </c>
      <c r="J1840" s="20">
        <v>11</v>
      </c>
      <c r="K1840" s="20" t="s">
        <v>9</v>
      </c>
      <c r="L1840" t="s">
        <v>1464</v>
      </c>
      <c r="M1840" s="20">
        <v>2.42</v>
      </c>
      <c r="N1840" s="20">
        <v>4.08</v>
      </c>
      <c r="O1840" t="s">
        <v>3</v>
      </c>
      <c r="P1840" s="13" t="s">
        <v>43</v>
      </c>
      <c r="Q1840" t="s">
        <v>9</v>
      </c>
      <c r="R1840" t="s">
        <v>45</v>
      </c>
      <c r="S1840" t="s">
        <v>1465</v>
      </c>
      <c r="U1840" t="s">
        <v>1465</v>
      </c>
      <c r="W1840" t="s">
        <v>1465</v>
      </c>
      <c r="Y1840" t="s">
        <v>1465</v>
      </c>
      <c r="AA1840" t="s">
        <v>1465</v>
      </c>
      <c r="AC1840" t="s">
        <v>1465</v>
      </c>
      <c r="AE1840">
        <f t="shared" si="28"/>
        <v>2002</v>
      </c>
    </row>
    <row r="1841" spans="1:31" x14ac:dyDescent="0.25">
      <c r="A1841" s="7">
        <v>1838</v>
      </c>
      <c r="B1841" s="8">
        <v>37338</v>
      </c>
      <c r="C1841" t="s">
        <v>3</v>
      </c>
      <c r="D1841" t="s">
        <v>31</v>
      </c>
      <c r="E1841" t="s">
        <v>9</v>
      </c>
      <c r="F1841" t="s">
        <v>179</v>
      </c>
      <c r="G1841" t="s">
        <v>24</v>
      </c>
      <c r="H1841" s="136" t="s">
        <v>1496</v>
      </c>
      <c r="I1841" t="s">
        <v>1454</v>
      </c>
      <c r="J1841" s="20">
        <v>27</v>
      </c>
      <c r="K1841" s="20" t="s">
        <v>9</v>
      </c>
      <c r="L1841" t="s">
        <v>1463</v>
      </c>
      <c r="M1841" s="20">
        <v>6.48</v>
      </c>
      <c r="N1841" s="20">
        <v>8.02</v>
      </c>
      <c r="AE1841">
        <f t="shared" si="28"/>
        <v>2002</v>
      </c>
    </row>
    <row r="1842" spans="1:31" x14ac:dyDescent="0.25">
      <c r="A1842" s="7">
        <v>1839</v>
      </c>
      <c r="B1842" s="8">
        <v>37339</v>
      </c>
      <c r="C1842" t="s">
        <v>3</v>
      </c>
      <c r="D1842" t="s">
        <v>178</v>
      </c>
      <c r="E1842" t="s">
        <v>9</v>
      </c>
      <c r="F1842" t="s">
        <v>26</v>
      </c>
      <c r="G1842" t="s">
        <v>24</v>
      </c>
      <c r="H1842" s="135" t="s">
        <v>1544</v>
      </c>
      <c r="I1842" t="s">
        <v>1454</v>
      </c>
      <c r="J1842" s="20">
        <v>38</v>
      </c>
      <c r="K1842" s="20" t="s">
        <v>9</v>
      </c>
      <c r="L1842" t="s">
        <v>1464</v>
      </c>
      <c r="M1842" s="20">
        <v>8.36</v>
      </c>
      <c r="N1842" s="20">
        <v>11.64</v>
      </c>
      <c r="AE1842">
        <f t="shared" si="28"/>
        <v>2002</v>
      </c>
    </row>
    <row r="1843" spans="1:31" x14ac:dyDescent="0.25">
      <c r="A1843" s="7">
        <v>1840</v>
      </c>
      <c r="B1843" s="8">
        <v>37339</v>
      </c>
      <c r="C1843" t="s">
        <v>3</v>
      </c>
      <c r="D1843" t="s">
        <v>432</v>
      </c>
      <c r="E1843" t="s">
        <v>9</v>
      </c>
      <c r="F1843" t="s">
        <v>78</v>
      </c>
      <c r="G1843" t="s">
        <v>11</v>
      </c>
      <c r="H1843" s="135" t="s">
        <v>1531</v>
      </c>
      <c r="I1843" t="s">
        <v>1454</v>
      </c>
      <c r="J1843" s="20">
        <v>12</v>
      </c>
      <c r="K1843" s="20" t="s">
        <v>9</v>
      </c>
      <c r="L1843" t="s">
        <v>1464</v>
      </c>
      <c r="M1843" s="20">
        <v>2.64</v>
      </c>
      <c r="N1843" s="20">
        <v>4.3599999999999994</v>
      </c>
      <c r="AE1843">
        <f t="shared" si="28"/>
        <v>2002</v>
      </c>
    </row>
    <row r="1844" spans="1:31" x14ac:dyDescent="0.25">
      <c r="A1844" s="7">
        <v>1841</v>
      </c>
      <c r="B1844" s="8">
        <v>37339</v>
      </c>
      <c r="C1844" t="s">
        <v>3</v>
      </c>
      <c r="D1844" t="s">
        <v>173</v>
      </c>
      <c r="E1844" t="s">
        <v>9</v>
      </c>
      <c r="F1844" t="s">
        <v>171</v>
      </c>
      <c r="G1844" t="s">
        <v>17</v>
      </c>
      <c r="H1844" s="135" t="s">
        <v>1500</v>
      </c>
      <c r="I1844" t="s">
        <v>1454</v>
      </c>
      <c r="J1844" s="20">
        <v>49</v>
      </c>
      <c r="K1844" s="20" t="s">
        <v>1465</v>
      </c>
      <c r="L1844" t="s">
        <v>1466</v>
      </c>
      <c r="M1844" s="20">
        <v>12.25</v>
      </c>
      <c r="N1844" s="20">
        <v>12.25</v>
      </c>
      <c r="AE1844">
        <f t="shared" si="28"/>
        <v>2002</v>
      </c>
    </row>
    <row r="1845" spans="1:31" x14ac:dyDescent="0.25">
      <c r="A1845" s="7">
        <v>1842</v>
      </c>
      <c r="B1845" s="8">
        <v>37339</v>
      </c>
      <c r="C1845" t="s">
        <v>3</v>
      </c>
      <c r="D1845" t="s">
        <v>18</v>
      </c>
      <c r="E1845" t="s">
        <v>9</v>
      </c>
      <c r="F1845" t="s">
        <v>307</v>
      </c>
      <c r="G1845" t="s">
        <v>14</v>
      </c>
      <c r="H1845" s="135" t="s">
        <v>1516</v>
      </c>
      <c r="I1845" t="s">
        <v>1454</v>
      </c>
      <c r="J1845" s="20">
        <v>12</v>
      </c>
      <c r="K1845" s="20" t="s">
        <v>3</v>
      </c>
      <c r="L1845" t="s">
        <v>1464</v>
      </c>
      <c r="M1845" s="20">
        <v>4.3599999999999994</v>
      </c>
      <c r="N1845" s="20">
        <v>2.64</v>
      </c>
      <c r="AE1845">
        <f t="shared" si="28"/>
        <v>2002</v>
      </c>
    </row>
    <row r="1846" spans="1:31" x14ac:dyDescent="0.25">
      <c r="A1846" s="7">
        <v>1843</v>
      </c>
      <c r="B1846" s="8">
        <v>37339</v>
      </c>
      <c r="C1846" t="s">
        <v>3</v>
      </c>
      <c r="D1846" t="s">
        <v>18</v>
      </c>
      <c r="E1846" t="s">
        <v>9</v>
      </c>
      <c r="F1846" t="s">
        <v>283</v>
      </c>
      <c r="G1846" t="s">
        <v>17</v>
      </c>
      <c r="H1846" s="135" t="s">
        <v>1502</v>
      </c>
      <c r="I1846" t="s">
        <v>1454</v>
      </c>
      <c r="J1846" s="20">
        <v>12</v>
      </c>
      <c r="K1846" s="20" t="s">
        <v>3</v>
      </c>
      <c r="L1846" t="s">
        <v>1464</v>
      </c>
      <c r="M1846" s="20">
        <v>4.3599999999999994</v>
      </c>
      <c r="N1846" s="20">
        <v>2.64</v>
      </c>
      <c r="AE1846">
        <f t="shared" si="28"/>
        <v>2002</v>
      </c>
    </row>
    <row r="1847" spans="1:31" x14ac:dyDescent="0.25">
      <c r="A1847" s="7">
        <v>1844</v>
      </c>
      <c r="B1847" s="8">
        <v>37339</v>
      </c>
      <c r="C1847" t="s">
        <v>3</v>
      </c>
      <c r="D1847" t="s">
        <v>154</v>
      </c>
      <c r="E1847" t="s">
        <v>9</v>
      </c>
      <c r="F1847" t="s">
        <v>390</v>
      </c>
      <c r="G1847" t="s">
        <v>14</v>
      </c>
      <c r="H1847" s="135" t="s">
        <v>1496</v>
      </c>
      <c r="I1847" t="s">
        <v>1455</v>
      </c>
      <c r="J1847" s="20">
        <v>21</v>
      </c>
      <c r="K1847" s="20" t="s">
        <v>9</v>
      </c>
      <c r="L1847" t="s">
        <v>1464</v>
      </c>
      <c r="M1847" s="20">
        <v>2.31</v>
      </c>
      <c r="N1847" s="20">
        <v>3.44</v>
      </c>
      <c r="AE1847">
        <f t="shared" si="28"/>
        <v>2002</v>
      </c>
    </row>
    <row r="1848" spans="1:31" x14ac:dyDescent="0.25">
      <c r="A1848" s="7">
        <v>1845</v>
      </c>
      <c r="B1848" s="8">
        <v>37339</v>
      </c>
      <c r="C1848" t="s">
        <v>3</v>
      </c>
      <c r="D1848" t="s">
        <v>12</v>
      </c>
      <c r="E1848" t="s">
        <v>9</v>
      </c>
      <c r="F1848" t="s">
        <v>23</v>
      </c>
      <c r="G1848" t="s">
        <v>14</v>
      </c>
      <c r="H1848" s="135" t="s">
        <v>1496</v>
      </c>
      <c r="I1848" t="s">
        <v>1454</v>
      </c>
      <c r="J1848" s="20">
        <v>14</v>
      </c>
      <c r="K1848" s="20" t="s">
        <v>1465</v>
      </c>
      <c r="L1848" t="s">
        <v>1466</v>
      </c>
      <c r="M1848" s="20">
        <v>3.5</v>
      </c>
      <c r="N1848" s="20">
        <v>3.5</v>
      </c>
      <c r="AE1848">
        <f t="shared" si="28"/>
        <v>2002</v>
      </c>
    </row>
    <row r="1849" spans="1:31" x14ac:dyDescent="0.25">
      <c r="A1849" s="7">
        <v>1846</v>
      </c>
      <c r="B1849" s="8">
        <v>37339</v>
      </c>
      <c r="C1849" t="s">
        <v>3</v>
      </c>
      <c r="D1849" t="s">
        <v>178</v>
      </c>
      <c r="E1849" t="s">
        <v>9</v>
      </c>
      <c r="F1849" t="s">
        <v>409</v>
      </c>
      <c r="G1849" t="s">
        <v>17</v>
      </c>
      <c r="H1849" s="135" t="s">
        <v>1496</v>
      </c>
      <c r="I1849" t="s">
        <v>1455</v>
      </c>
      <c r="J1849" s="20">
        <v>18</v>
      </c>
      <c r="K1849" s="20" t="s">
        <v>3</v>
      </c>
      <c r="L1849" t="s">
        <v>1463</v>
      </c>
      <c r="M1849" s="20">
        <v>2.84</v>
      </c>
      <c r="N1849" s="20">
        <v>2.16</v>
      </c>
      <c r="AE1849">
        <f t="shared" si="28"/>
        <v>2002</v>
      </c>
    </row>
    <row r="1850" spans="1:31" x14ac:dyDescent="0.25">
      <c r="A1850" s="7">
        <v>1847</v>
      </c>
      <c r="B1850" s="8">
        <v>37339</v>
      </c>
      <c r="C1850" t="s">
        <v>3</v>
      </c>
      <c r="D1850" t="s">
        <v>178</v>
      </c>
      <c r="E1850" t="s">
        <v>9</v>
      </c>
      <c r="F1850" t="s">
        <v>218</v>
      </c>
      <c r="G1850" t="s">
        <v>17</v>
      </c>
      <c r="H1850" s="135" t="s">
        <v>1496</v>
      </c>
      <c r="I1850" t="s">
        <v>1455</v>
      </c>
      <c r="J1850" s="20">
        <v>32</v>
      </c>
      <c r="K1850" s="20" t="s">
        <v>9</v>
      </c>
      <c r="L1850" t="s">
        <v>1464</v>
      </c>
      <c r="M1850" s="20">
        <v>3.52</v>
      </c>
      <c r="N1850" s="20">
        <v>4.9800000000000004</v>
      </c>
      <c r="AE1850">
        <f t="shared" si="28"/>
        <v>2002</v>
      </c>
    </row>
    <row r="1851" spans="1:31" x14ac:dyDescent="0.25">
      <c r="A1851" s="7">
        <v>1848</v>
      </c>
      <c r="B1851" s="8">
        <v>37339</v>
      </c>
      <c r="C1851" t="s">
        <v>3</v>
      </c>
      <c r="D1851" t="s">
        <v>168</v>
      </c>
      <c r="E1851" t="s">
        <v>9</v>
      </c>
      <c r="F1851" t="s">
        <v>285</v>
      </c>
      <c r="G1851" t="s">
        <v>24</v>
      </c>
      <c r="H1851" s="135" t="s">
        <v>1497</v>
      </c>
      <c r="I1851" t="s">
        <v>1454</v>
      </c>
      <c r="J1851" s="20">
        <v>26</v>
      </c>
      <c r="K1851" s="20" t="s">
        <v>9</v>
      </c>
      <c r="L1851" t="s">
        <v>1464</v>
      </c>
      <c r="M1851" s="20">
        <v>5.72</v>
      </c>
      <c r="N1851" s="20">
        <v>8.2800000000000011</v>
      </c>
      <c r="AE1851">
        <f t="shared" si="28"/>
        <v>2002</v>
      </c>
    </row>
    <row r="1852" spans="1:31" x14ac:dyDescent="0.25">
      <c r="A1852" s="7">
        <v>1849</v>
      </c>
      <c r="B1852" s="8">
        <v>37339</v>
      </c>
      <c r="C1852" t="s">
        <v>3</v>
      </c>
      <c r="D1852" t="s">
        <v>344</v>
      </c>
      <c r="E1852" t="s">
        <v>9</v>
      </c>
      <c r="F1852" t="s">
        <v>285</v>
      </c>
      <c r="G1852" t="s">
        <v>24</v>
      </c>
      <c r="H1852" s="135" t="s">
        <v>1497</v>
      </c>
      <c r="I1852" t="s">
        <v>1454</v>
      </c>
      <c r="J1852" s="20">
        <v>25</v>
      </c>
      <c r="K1852" s="20" t="s">
        <v>3</v>
      </c>
      <c r="L1852" t="s">
        <v>1464</v>
      </c>
      <c r="M1852" s="20">
        <v>8</v>
      </c>
      <c r="N1852" s="20">
        <v>5.5</v>
      </c>
      <c r="AE1852">
        <f t="shared" si="28"/>
        <v>2002</v>
      </c>
    </row>
    <row r="1853" spans="1:31" x14ac:dyDescent="0.25">
      <c r="A1853" s="7">
        <v>1850</v>
      </c>
      <c r="B1853" s="8">
        <v>37339</v>
      </c>
      <c r="C1853" t="s">
        <v>3</v>
      </c>
      <c r="D1853" t="s">
        <v>151</v>
      </c>
      <c r="E1853" t="s">
        <v>9</v>
      </c>
      <c r="F1853" t="s">
        <v>12</v>
      </c>
      <c r="G1853" t="s">
        <v>377</v>
      </c>
      <c r="H1853" s="135" t="s">
        <v>1598</v>
      </c>
      <c r="I1853" t="s">
        <v>1455</v>
      </c>
      <c r="J1853" s="20">
        <v>45</v>
      </c>
      <c r="K1853" s="20" t="s">
        <v>1465</v>
      </c>
      <c r="L1853" t="s">
        <v>1466</v>
      </c>
      <c r="M1853" s="20">
        <v>5.625</v>
      </c>
      <c r="N1853" s="20">
        <v>5.625</v>
      </c>
      <c r="AE1853">
        <f t="shared" si="28"/>
        <v>2002</v>
      </c>
    </row>
    <row r="1854" spans="1:31" x14ac:dyDescent="0.25">
      <c r="A1854" s="7">
        <v>1851</v>
      </c>
      <c r="B1854" s="8">
        <v>37339</v>
      </c>
      <c r="C1854" t="s">
        <v>3</v>
      </c>
      <c r="D1854" t="s">
        <v>350</v>
      </c>
      <c r="E1854" t="s">
        <v>9</v>
      </c>
      <c r="F1854" t="s">
        <v>118</v>
      </c>
      <c r="G1854" t="s">
        <v>377</v>
      </c>
      <c r="H1854" s="9" t="s">
        <v>1590</v>
      </c>
      <c r="I1854" t="s">
        <v>1454</v>
      </c>
      <c r="J1854" s="20">
        <v>43</v>
      </c>
      <c r="K1854" s="20" t="s">
        <v>3</v>
      </c>
      <c r="L1854" t="s">
        <v>1463</v>
      </c>
      <c r="M1854" s="20">
        <v>12.18</v>
      </c>
      <c r="N1854" s="20">
        <v>10.32</v>
      </c>
      <c r="AE1854">
        <f t="shared" si="28"/>
        <v>2002</v>
      </c>
    </row>
    <row r="1855" spans="1:31" x14ac:dyDescent="0.25">
      <c r="A1855" s="7">
        <v>1852</v>
      </c>
      <c r="B1855" s="8">
        <v>37339</v>
      </c>
      <c r="C1855" t="s">
        <v>3</v>
      </c>
      <c r="D1855" t="s">
        <v>178</v>
      </c>
      <c r="E1855" t="s">
        <v>9</v>
      </c>
      <c r="F1855" t="s">
        <v>159</v>
      </c>
      <c r="G1855" t="s">
        <v>377</v>
      </c>
      <c r="H1855" s="9" t="s">
        <v>1590</v>
      </c>
      <c r="I1855" t="s">
        <v>1454</v>
      </c>
      <c r="J1855" s="20">
        <v>86</v>
      </c>
      <c r="K1855" s="20" t="s">
        <v>9</v>
      </c>
      <c r="L1855" t="s">
        <v>1464</v>
      </c>
      <c r="M1855" s="20">
        <v>18.920000000000002</v>
      </c>
      <c r="N1855" s="20">
        <v>25.08</v>
      </c>
      <c r="AE1855">
        <f t="shared" si="28"/>
        <v>2002</v>
      </c>
    </row>
    <row r="1856" spans="1:31" x14ac:dyDescent="0.25">
      <c r="A1856" s="7">
        <v>1853</v>
      </c>
      <c r="B1856" s="8">
        <v>37339</v>
      </c>
      <c r="C1856" t="s">
        <v>3</v>
      </c>
      <c r="D1856" t="s">
        <v>249</v>
      </c>
      <c r="E1856" t="s">
        <v>9</v>
      </c>
      <c r="F1856" t="s">
        <v>55</v>
      </c>
      <c r="G1856" t="s">
        <v>377</v>
      </c>
      <c r="H1856" s="9" t="s">
        <v>1594</v>
      </c>
      <c r="I1856" t="s">
        <v>1454</v>
      </c>
      <c r="J1856" s="20">
        <v>17</v>
      </c>
      <c r="K1856" s="20" t="s">
        <v>3</v>
      </c>
      <c r="L1856" t="s">
        <v>1464</v>
      </c>
      <c r="M1856" s="20">
        <v>5.76</v>
      </c>
      <c r="N1856" s="20">
        <v>3.74</v>
      </c>
      <c r="AE1856">
        <f t="shared" si="28"/>
        <v>2002</v>
      </c>
    </row>
    <row r="1857" spans="1:31" x14ac:dyDescent="0.25">
      <c r="A1857" s="7">
        <v>1854</v>
      </c>
      <c r="B1857" s="8">
        <v>37339</v>
      </c>
      <c r="C1857" t="s">
        <v>3</v>
      </c>
      <c r="D1857" t="s">
        <v>386</v>
      </c>
      <c r="E1857" t="s">
        <v>9</v>
      </c>
      <c r="F1857" t="s">
        <v>55</v>
      </c>
      <c r="G1857" t="s">
        <v>377</v>
      </c>
      <c r="H1857" s="9" t="s">
        <v>1594</v>
      </c>
      <c r="I1857" t="s">
        <v>1454</v>
      </c>
      <c r="J1857" s="20">
        <v>28</v>
      </c>
      <c r="K1857" s="20" t="s">
        <v>3</v>
      </c>
      <c r="L1857" t="s">
        <v>1464</v>
      </c>
      <c r="M1857" s="20">
        <v>8.84</v>
      </c>
      <c r="N1857" s="20">
        <v>6.16</v>
      </c>
      <c r="AE1857">
        <f t="shared" si="28"/>
        <v>2002</v>
      </c>
    </row>
    <row r="1858" spans="1:31" x14ac:dyDescent="0.25">
      <c r="A1858" s="7">
        <v>1855</v>
      </c>
      <c r="B1858" s="8">
        <v>37339</v>
      </c>
      <c r="C1858" t="s">
        <v>3</v>
      </c>
      <c r="D1858" t="s">
        <v>249</v>
      </c>
      <c r="E1858" t="s">
        <v>9</v>
      </c>
      <c r="F1858" t="s">
        <v>319</v>
      </c>
      <c r="G1858" t="s">
        <v>377</v>
      </c>
      <c r="H1858" s="9" t="s">
        <v>1597</v>
      </c>
      <c r="I1858" t="s">
        <v>1454</v>
      </c>
      <c r="J1858" s="20">
        <v>52</v>
      </c>
      <c r="K1858" s="20" t="s">
        <v>3</v>
      </c>
      <c r="L1858" t="s">
        <v>1463</v>
      </c>
      <c r="M1858" s="20">
        <v>14.52</v>
      </c>
      <c r="N1858" s="20">
        <v>12.48</v>
      </c>
      <c r="AE1858">
        <f t="shared" si="28"/>
        <v>2002</v>
      </c>
    </row>
    <row r="1859" spans="1:31" x14ac:dyDescent="0.25">
      <c r="A1859" s="7">
        <v>1856</v>
      </c>
      <c r="B1859" s="8">
        <v>37344</v>
      </c>
      <c r="C1859" t="s">
        <v>3</v>
      </c>
      <c r="D1859" t="s">
        <v>173</v>
      </c>
      <c r="E1859" t="s">
        <v>9</v>
      </c>
      <c r="F1859" t="s">
        <v>180</v>
      </c>
      <c r="G1859" t="s">
        <v>11</v>
      </c>
      <c r="H1859" s="135" t="s">
        <v>1509</v>
      </c>
      <c r="I1859" t="s">
        <v>1454</v>
      </c>
      <c r="J1859" s="20">
        <v>83</v>
      </c>
      <c r="K1859" s="20" t="s">
        <v>9</v>
      </c>
      <c r="L1859" t="s">
        <v>1463</v>
      </c>
      <c r="M1859" s="20">
        <v>19.920000000000002</v>
      </c>
      <c r="N1859" s="20">
        <v>22.58</v>
      </c>
      <c r="AE1859">
        <f t="shared" si="28"/>
        <v>2002</v>
      </c>
    </row>
    <row r="1860" spans="1:31" x14ac:dyDescent="0.25">
      <c r="A1860" s="7">
        <v>1857</v>
      </c>
      <c r="B1860" s="8">
        <v>37344</v>
      </c>
      <c r="C1860" t="s">
        <v>3</v>
      </c>
      <c r="D1860" t="s">
        <v>438</v>
      </c>
      <c r="E1860" t="s">
        <v>9</v>
      </c>
      <c r="F1860" t="s">
        <v>372</v>
      </c>
      <c r="G1860" t="s">
        <v>17</v>
      </c>
      <c r="H1860" s="135" t="s">
        <v>1500</v>
      </c>
      <c r="I1860" t="s">
        <v>1454</v>
      </c>
      <c r="J1860" s="20">
        <v>47</v>
      </c>
      <c r="K1860" s="20" t="s">
        <v>9</v>
      </c>
      <c r="L1860" t="s">
        <v>1464</v>
      </c>
      <c r="M1860" s="20">
        <v>10.34</v>
      </c>
      <c r="N1860" s="20">
        <v>14.16</v>
      </c>
      <c r="AE1860">
        <f t="shared" ref="AE1860:AE1923" si="29">YEAR(B1860)</f>
        <v>2002</v>
      </c>
    </row>
    <row r="1861" spans="1:31" x14ac:dyDescent="0.25">
      <c r="A1861" s="7">
        <v>1858</v>
      </c>
      <c r="B1861" s="8">
        <v>37344</v>
      </c>
      <c r="C1861" t="s">
        <v>3</v>
      </c>
      <c r="D1861" t="s">
        <v>43</v>
      </c>
      <c r="E1861" t="s">
        <v>9</v>
      </c>
      <c r="F1861" t="s">
        <v>266</v>
      </c>
      <c r="G1861" t="s">
        <v>14</v>
      </c>
      <c r="H1861" s="135" t="s">
        <v>1489</v>
      </c>
      <c r="I1861" t="s">
        <v>1454</v>
      </c>
      <c r="J1861" s="20">
        <v>12</v>
      </c>
      <c r="K1861" s="20" t="s">
        <v>3</v>
      </c>
      <c r="L1861" t="s">
        <v>1464</v>
      </c>
      <c r="M1861" s="20">
        <v>4.3599999999999994</v>
      </c>
      <c r="N1861" s="20">
        <v>2.64</v>
      </c>
      <c r="AE1861">
        <f t="shared" si="29"/>
        <v>2002</v>
      </c>
    </row>
    <row r="1862" spans="1:31" x14ac:dyDescent="0.25">
      <c r="A1862" s="7">
        <v>1859</v>
      </c>
      <c r="B1862" s="8">
        <v>37344</v>
      </c>
      <c r="C1862" t="s">
        <v>3</v>
      </c>
      <c r="D1862" t="s">
        <v>434</v>
      </c>
      <c r="E1862" t="s">
        <v>9</v>
      </c>
      <c r="F1862" t="s">
        <v>108</v>
      </c>
      <c r="G1862" t="s">
        <v>14</v>
      </c>
      <c r="H1862" s="135" t="s">
        <v>1534</v>
      </c>
      <c r="I1862" t="s">
        <v>1454</v>
      </c>
      <c r="J1862" s="20">
        <v>20</v>
      </c>
      <c r="K1862" s="20" t="s">
        <v>9</v>
      </c>
      <c r="L1862" t="s">
        <v>1464</v>
      </c>
      <c r="M1862" s="20">
        <v>4.4000000000000004</v>
      </c>
      <c r="N1862" s="20">
        <v>6.6</v>
      </c>
      <c r="AE1862">
        <f t="shared" si="29"/>
        <v>2002</v>
      </c>
    </row>
    <row r="1863" spans="1:31" x14ac:dyDescent="0.25">
      <c r="A1863" s="7">
        <v>1860</v>
      </c>
      <c r="B1863" s="8">
        <v>37344</v>
      </c>
      <c r="C1863" t="s">
        <v>3</v>
      </c>
      <c r="D1863" t="s">
        <v>106</v>
      </c>
      <c r="E1863" t="s">
        <v>9</v>
      </c>
      <c r="F1863" t="s">
        <v>186</v>
      </c>
      <c r="G1863" t="s">
        <v>14</v>
      </c>
      <c r="H1863" s="135" t="s">
        <v>1496</v>
      </c>
      <c r="I1863" t="s">
        <v>1454</v>
      </c>
      <c r="J1863" s="20">
        <v>35</v>
      </c>
      <c r="K1863" s="20" t="s">
        <v>9</v>
      </c>
      <c r="L1863" t="s">
        <v>1464</v>
      </c>
      <c r="M1863" s="20">
        <v>7.7</v>
      </c>
      <c r="N1863" s="20">
        <v>10.8</v>
      </c>
      <c r="AE1863">
        <f t="shared" si="29"/>
        <v>2002</v>
      </c>
    </row>
    <row r="1864" spans="1:31" x14ac:dyDescent="0.25">
      <c r="A1864" s="7">
        <v>1861</v>
      </c>
      <c r="B1864" s="8">
        <v>37344</v>
      </c>
      <c r="C1864" t="s">
        <v>3</v>
      </c>
      <c r="D1864" t="s">
        <v>402</v>
      </c>
      <c r="E1864" t="s">
        <v>9</v>
      </c>
      <c r="F1864" t="s">
        <v>429</v>
      </c>
      <c r="G1864" t="s">
        <v>24</v>
      </c>
      <c r="H1864" s="135" t="s">
        <v>1497</v>
      </c>
      <c r="I1864" t="s">
        <v>1454</v>
      </c>
      <c r="J1864" s="20">
        <v>26</v>
      </c>
      <c r="K1864" s="20" t="s">
        <v>3</v>
      </c>
      <c r="L1864" t="s">
        <v>1464</v>
      </c>
      <c r="M1864" s="20">
        <v>8.2800000000000011</v>
      </c>
      <c r="N1864" s="20">
        <v>5.72</v>
      </c>
      <c r="AE1864">
        <f t="shared" si="29"/>
        <v>2002</v>
      </c>
    </row>
    <row r="1865" spans="1:31" x14ac:dyDescent="0.25">
      <c r="A1865" s="7">
        <v>1862</v>
      </c>
      <c r="B1865" s="8">
        <v>37344</v>
      </c>
      <c r="C1865" t="s">
        <v>3</v>
      </c>
      <c r="D1865" t="s">
        <v>187</v>
      </c>
      <c r="E1865" t="s">
        <v>9</v>
      </c>
      <c r="F1865" t="s">
        <v>407</v>
      </c>
      <c r="G1865" t="s">
        <v>24</v>
      </c>
      <c r="H1865" s="135" t="s">
        <v>1497</v>
      </c>
      <c r="I1865" t="s">
        <v>1454</v>
      </c>
      <c r="J1865" s="20">
        <v>16</v>
      </c>
      <c r="K1865" s="20" t="s">
        <v>9</v>
      </c>
      <c r="L1865" t="s">
        <v>1464</v>
      </c>
      <c r="M1865" s="20">
        <v>3.52</v>
      </c>
      <c r="N1865" s="20">
        <v>5.48</v>
      </c>
      <c r="AE1865">
        <f t="shared" si="29"/>
        <v>2002</v>
      </c>
    </row>
    <row r="1866" spans="1:31" x14ac:dyDescent="0.25">
      <c r="A1866" s="7">
        <v>1863</v>
      </c>
      <c r="B1866" s="8">
        <v>37344</v>
      </c>
      <c r="C1866" t="s">
        <v>3</v>
      </c>
      <c r="D1866" t="s">
        <v>380</v>
      </c>
      <c r="E1866" t="s">
        <v>9</v>
      </c>
      <c r="F1866" t="s">
        <v>95</v>
      </c>
      <c r="G1866" t="s">
        <v>377</v>
      </c>
      <c r="H1866" s="135" t="s">
        <v>1593</v>
      </c>
      <c r="I1866" t="s">
        <v>1454</v>
      </c>
      <c r="J1866" s="20">
        <v>9</v>
      </c>
      <c r="K1866" s="20" t="s">
        <v>3</v>
      </c>
      <c r="L1866" t="s">
        <v>1464</v>
      </c>
      <c r="M1866" s="20">
        <v>3.52</v>
      </c>
      <c r="N1866" s="20">
        <v>1.98</v>
      </c>
      <c r="AE1866">
        <f t="shared" si="29"/>
        <v>2002</v>
      </c>
    </row>
    <row r="1867" spans="1:31" x14ac:dyDescent="0.25">
      <c r="A1867" s="7">
        <v>1864</v>
      </c>
      <c r="B1867" s="8">
        <v>37344</v>
      </c>
      <c r="C1867" t="s">
        <v>3</v>
      </c>
      <c r="D1867" t="s">
        <v>412</v>
      </c>
      <c r="E1867" t="s">
        <v>9</v>
      </c>
      <c r="F1867" t="s">
        <v>229</v>
      </c>
      <c r="G1867" t="s">
        <v>377</v>
      </c>
      <c r="H1867" s="135" t="s">
        <v>1613</v>
      </c>
      <c r="I1867" t="s">
        <v>1455</v>
      </c>
      <c r="J1867" s="20">
        <v>14</v>
      </c>
      <c r="K1867" s="20" t="s">
        <v>9</v>
      </c>
      <c r="L1867" t="s">
        <v>1463</v>
      </c>
      <c r="M1867" s="20">
        <v>1.68</v>
      </c>
      <c r="N1867" s="20">
        <v>2.3200000000000003</v>
      </c>
      <c r="AE1867">
        <f t="shared" si="29"/>
        <v>2002</v>
      </c>
    </row>
    <row r="1868" spans="1:31" x14ac:dyDescent="0.25">
      <c r="A1868" s="7">
        <v>1865</v>
      </c>
      <c r="B1868" s="8">
        <v>37344</v>
      </c>
      <c r="C1868" t="s">
        <v>3</v>
      </c>
      <c r="D1868" t="s">
        <v>293</v>
      </c>
      <c r="E1868" t="s">
        <v>9</v>
      </c>
      <c r="F1868" t="s">
        <v>55</v>
      </c>
      <c r="G1868" t="s">
        <v>377</v>
      </c>
      <c r="H1868" s="9" t="s">
        <v>1590</v>
      </c>
      <c r="I1868" t="s">
        <v>1454</v>
      </c>
      <c r="J1868" s="20">
        <v>66</v>
      </c>
      <c r="K1868" s="20" t="s">
        <v>9</v>
      </c>
      <c r="L1868" t="s">
        <v>1463</v>
      </c>
      <c r="M1868" s="20">
        <v>15.84</v>
      </c>
      <c r="N1868" s="20">
        <v>18.16</v>
      </c>
      <c r="AE1868">
        <f t="shared" si="29"/>
        <v>2002</v>
      </c>
    </row>
    <row r="1869" spans="1:31" x14ac:dyDescent="0.25">
      <c r="A1869" s="7">
        <v>1866</v>
      </c>
      <c r="B1869" s="8">
        <v>37344</v>
      </c>
      <c r="C1869" t="s">
        <v>3</v>
      </c>
      <c r="D1869" t="s">
        <v>293</v>
      </c>
      <c r="E1869" t="s">
        <v>9</v>
      </c>
      <c r="F1869" t="s">
        <v>55</v>
      </c>
      <c r="G1869" t="s">
        <v>377</v>
      </c>
      <c r="H1869" s="9" t="s">
        <v>1607</v>
      </c>
      <c r="I1869" t="s">
        <v>1454</v>
      </c>
      <c r="J1869" s="20">
        <v>20</v>
      </c>
      <c r="K1869" s="20" t="s">
        <v>1465</v>
      </c>
      <c r="L1869" t="s">
        <v>1466</v>
      </c>
      <c r="M1869" s="20">
        <v>5</v>
      </c>
      <c r="N1869" s="20">
        <v>5</v>
      </c>
      <c r="AE1869">
        <f t="shared" si="29"/>
        <v>2002</v>
      </c>
    </row>
    <row r="1870" spans="1:31" x14ac:dyDescent="0.25">
      <c r="A1870" s="7">
        <v>1867</v>
      </c>
      <c r="B1870" s="8">
        <v>37347</v>
      </c>
      <c r="C1870" t="s">
        <v>3</v>
      </c>
      <c r="D1870" t="s">
        <v>439</v>
      </c>
      <c r="E1870" t="s">
        <v>9</v>
      </c>
      <c r="F1870" t="s">
        <v>202</v>
      </c>
      <c r="G1870" t="s">
        <v>17</v>
      </c>
      <c r="H1870" s="135" t="s">
        <v>1552</v>
      </c>
      <c r="I1870" t="s">
        <v>1458</v>
      </c>
      <c r="J1870" s="20">
        <v>11</v>
      </c>
      <c r="K1870" s="20" t="s">
        <v>9</v>
      </c>
      <c r="L1870" t="s">
        <v>1464</v>
      </c>
      <c r="M1870" s="20">
        <v>30</v>
      </c>
      <c r="N1870" s="20">
        <v>10</v>
      </c>
      <c r="AE1870">
        <f t="shared" si="29"/>
        <v>2002</v>
      </c>
    </row>
    <row r="1871" spans="1:31" x14ac:dyDescent="0.25">
      <c r="A1871" s="7">
        <v>1868</v>
      </c>
      <c r="B1871" s="8">
        <v>37347</v>
      </c>
      <c r="C1871" t="s">
        <v>3</v>
      </c>
      <c r="D1871" t="s">
        <v>426</v>
      </c>
      <c r="E1871" t="s">
        <v>9</v>
      </c>
      <c r="F1871" t="s">
        <v>12</v>
      </c>
      <c r="G1871" t="s">
        <v>14</v>
      </c>
      <c r="H1871" s="135" t="s">
        <v>1530</v>
      </c>
      <c r="I1871" t="s">
        <v>1455</v>
      </c>
      <c r="J1871" s="20">
        <v>7</v>
      </c>
      <c r="K1871" s="20" t="s">
        <v>9</v>
      </c>
      <c r="L1871" t="s">
        <v>1464</v>
      </c>
      <c r="M1871" s="20">
        <v>0.77</v>
      </c>
      <c r="N1871" s="20">
        <v>1.48</v>
      </c>
      <c r="AE1871">
        <f t="shared" si="29"/>
        <v>2002</v>
      </c>
    </row>
    <row r="1872" spans="1:31" x14ac:dyDescent="0.25">
      <c r="A1872" s="7">
        <v>1869</v>
      </c>
      <c r="B1872" s="8">
        <v>37348</v>
      </c>
      <c r="C1872" t="s">
        <v>3</v>
      </c>
      <c r="D1872" t="s">
        <v>382</v>
      </c>
      <c r="E1872" t="s">
        <v>9</v>
      </c>
      <c r="F1872" t="s">
        <v>407</v>
      </c>
      <c r="G1872" t="s">
        <v>11</v>
      </c>
      <c r="H1872" s="135" t="s">
        <v>1526</v>
      </c>
      <c r="I1872" t="s">
        <v>1454</v>
      </c>
      <c r="J1872" s="20">
        <v>11</v>
      </c>
      <c r="K1872" s="20" t="s">
        <v>9</v>
      </c>
      <c r="L1872" t="s">
        <v>1464</v>
      </c>
      <c r="M1872" s="20">
        <v>2.42</v>
      </c>
      <c r="N1872" s="20">
        <v>4.08</v>
      </c>
      <c r="AE1872">
        <f t="shared" si="29"/>
        <v>2002</v>
      </c>
    </row>
    <row r="1873" spans="1:31" x14ac:dyDescent="0.25">
      <c r="A1873" s="7">
        <v>1870</v>
      </c>
      <c r="B1873" s="8">
        <v>37348</v>
      </c>
      <c r="C1873" t="s">
        <v>3</v>
      </c>
      <c r="D1873" t="s">
        <v>287</v>
      </c>
      <c r="E1873" t="s">
        <v>9</v>
      </c>
      <c r="F1873" t="s">
        <v>258</v>
      </c>
      <c r="G1873" t="s">
        <v>11</v>
      </c>
      <c r="H1873" s="135" t="s">
        <v>1582</v>
      </c>
      <c r="I1873" t="s">
        <v>1454</v>
      </c>
      <c r="J1873" s="20">
        <v>28</v>
      </c>
      <c r="K1873" s="20" t="s">
        <v>9</v>
      </c>
      <c r="L1873" t="s">
        <v>1463</v>
      </c>
      <c r="M1873" s="20">
        <v>6.72</v>
      </c>
      <c r="N1873" s="20">
        <v>8.2800000000000011</v>
      </c>
      <c r="AE1873">
        <f t="shared" si="29"/>
        <v>2002</v>
      </c>
    </row>
    <row r="1874" spans="1:31" x14ac:dyDescent="0.25">
      <c r="A1874" s="7">
        <v>1871</v>
      </c>
      <c r="B1874" s="8">
        <v>37348</v>
      </c>
      <c r="C1874" t="s">
        <v>3</v>
      </c>
      <c r="D1874" t="s">
        <v>229</v>
      </c>
      <c r="E1874" t="s">
        <v>9</v>
      </c>
      <c r="F1874" t="s">
        <v>353</v>
      </c>
      <c r="G1874" t="s">
        <v>17</v>
      </c>
      <c r="H1874" s="135" t="s">
        <v>1500</v>
      </c>
      <c r="I1874" t="s">
        <v>1454</v>
      </c>
      <c r="J1874" s="20">
        <v>27</v>
      </c>
      <c r="K1874" s="20" t="s">
        <v>3</v>
      </c>
      <c r="L1874" t="s">
        <v>1464</v>
      </c>
      <c r="M1874" s="20">
        <v>8.56</v>
      </c>
      <c r="N1874" s="20">
        <v>5.9399999999999995</v>
      </c>
      <c r="AE1874">
        <f t="shared" si="29"/>
        <v>2002</v>
      </c>
    </row>
    <row r="1875" spans="1:31" x14ac:dyDescent="0.25">
      <c r="A1875" s="7">
        <v>1872</v>
      </c>
      <c r="B1875" s="8">
        <v>37348</v>
      </c>
      <c r="C1875" t="s">
        <v>3</v>
      </c>
      <c r="D1875" t="s">
        <v>432</v>
      </c>
      <c r="E1875" t="s">
        <v>9</v>
      </c>
      <c r="F1875" t="s">
        <v>12</v>
      </c>
      <c r="G1875" t="s">
        <v>14</v>
      </c>
      <c r="H1875" s="135" t="s">
        <v>1530</v>
      </c>
      <c r="I1875" t="s">
        <v>1455</v>
      </c>
      <c r="J1875" s="20">
        <v>7</v>
      </c>
      <c r="K1875" s="20" t="s">
        <v>9</v>
      </c>
      <c r="L1875" t="s">
        <v>1464</v>
      </c>
      <c r="M1875" s="20">
        <v>0.77</v>
      </c>
      <c r="N1875" s="20">
        <v>1.48</v>
      </c>
      <c r="AE1875">
        <f t="shared" si="29"/>
        <v>2002</v>
      </c>
    </row>
    <row r="1876" spans="1:31" x14ac:dyDescent="0.25">
      <c r="A1876" s="7">
        <v>1873</v>
      </c>
      <c r="B1876" s="8">
        <v>37348</v>
      </c>
      <c r="C1876" t="s">
        <v>3</v>
      </c>
      <c r="D1876" t="s">
        <v>47</v>
      </c>
      <c r="E1876" t="s">
        <v>9</v>
      </c>
      <c r="F1876" s="16" t="s">
        <v>35</v>
      </c>
      <c r="G1876" t="s">
        <v>14</v>
      </c>
      <c r="H1876" s="135" t="s">
        <v>1516</v>
      </c>
      <c r="I1876" t="s">
        <v>1455</v>
      </c>
      <c r="J1876" s="20">
        <v>12</v>
      </c>
      <c r="K1876" s="20" t="s">
        <v>9</v>
      </c>
      <c r="L1876" t="s">
        <v>1464</v>
      </c>
      <c r="M1876" s="20">
        <v>1.32</v>
      </c>
      <c r="N1876" s="20">
        <v>2.1799999999999997</v>
      </c>
      <c r="AE1876">
        <f t="shared" si="29"/>
        <v>2002</v>
      </c>
    </row>
    <row r="1877" spans="1:31" x14ac:dyDescent="0.25">
      <c r="A1877" s="7">
        <v>1874</v>
      </c>
      <c r="B1877" s="8">
        <v>37348</v>
      </c>
      <c r="C1877" t="s">
        <v>3</v>
      </c>
      <c r="D1877" t="s">
        <v>434</v>
      </c>
      <c r="E1877" t="s">
        <v>9</v>
      </c>
      <c r="F1877" t="s">
        <v>427</v>
      </c>
      <c r="G1877" t="s">
        <v>14</v>
      </c>
      <c r="H1877" s="135" t="s">
        <v>1507</v>
      </c>
      <c r="I1877" t="s">
        <v>1454</v>
      </c>
      <c r="J1877" s="20">
        <v>9</v>
      </c>
      <c r="K1877" s="20" t="s">
        <v>9</v>
      </c>
      <c r="L1877" t="s">
        <v>1464</v>
      </c>
      <c r="M1877" s="20">
        <v>1.98</v>
      </c>
      <c r="N1877" s="20">
        <v>3.52</v>
      </c>
      <c r="AE1877">
        <f t="shared" si="29"/>
        <v>2002</v>
      </c>
    </row>
    <row r="1878" spans="1:31" x14ac:dyDescent="0.25">
      <c r="A1878" s="7">
        <v>1875</v>
      </c>
      <c r="B1878" s="8">
        <v>37348</v>
      </c>
      <c r="C1878" t="s">
        <v>3</v>
      </c>
      <c r="D1878" t="s">
        <v>172</v>
      </c>
      <c r="E1878" t="s">
        <v>9</v>
      </c>
      <c r="F1878" t="s">
        <v>118</v>
      </c>
      <c r="G1878" t="s">
        <v>14</v>
      </c>
      <c r="H1878" s="135" t="s">
        <v>1507</v>
      </c>
      <c r="I1878" t="s">
        <v>1456</v>
      </c>
      <c r="J1878" s="20">
        <v>29</v>
      </c>
      <c r="K1878" s="20" t="s">
        <v>3</v>
      </c>
      <c r="L1878" t="s">
        <v>1464</v>
      </c>
      <c r="M1878" s="20">
        <v>9.1199999999999992</v>
      </c>
      <c r="N1878" s="20">
        <v>6.38</v>
      </c>
      <c r="O1878" t="s">
        <v>3</v>
      </c>
      <c r="P1878" s="13" t="s">
        <v>165</v>
      </c>
      <c r="Q1878" t="s">
        <v>9</v>
      </c>
      <c r="R1878" t="s">
        <v>26</v>
      </c>
      <c r="S1878" t="s">
        <v>1465</v>
      </c>
      <c r="U1878" t="s">
        <v>1465</v>
      </c>
      <c r="W1878" t="s">
        <v>1465</v>
      </c>
      <c r="Y1878" t="s">
        <v>1465</v>
      </c>
      <c r="AA1878" t="s">
        <v>1465</v>
      </c>
      <c r="AC1878" t="s">
        <v>1465</v>
      </c>
      <c r="AE1878">
        <f t="shared" si="29"/>
        <v>2002</v>
      </c>
    </row>
    <row r="1879" spans="1:31" x14ac:dyDescent="0.25">
      <c r="A1879" s="7">
        <v>1876</v>
      </c>
      <c r="B1879" s="8">
        <v>37348</v>
      </c>
      <c r="C1879" t="s">
        <v>3</v>
      </c>
      <c r="D1879" t="s">
        <v>440</v>
      </c>
      <c r="E1879" t="s">
        <v>9</v>
      </c>
      <c r="F1879" t="s">
        <v>106</v>
      </c>
      <c r="G1879" t="s">
        <v>14</v>
      </c>
      <c r="H1879" s="135" t="s">
        <v>1496</v>
      </c>
      <c r="I1879" t="s">
        <v>1458</v>
      </c>
      <c r="J1879" s="20">
        <v>11</v>
      </c>
      <c r="K1879" s="20" t="s">
        <v>1465</v>
      </c>
      <c r="L1879" t="s">
        <v>1466</v>
      </c>
      <c r="M1879" s="20">
        <v>30</v>
      </c>
      <c r="N1879" s="20">
        <v>10</v>
      </c>
      <c r="AE1879">
        <f t="shared" si="29"/>
        <v>2002</v>
      </c>
    </row>
    <row r="1880" spans="1:31" x14ac:dyDescent="0.25">
      <c r="A1880" s="7">
        <v>1877</v>
      </c>
      <c r="B1880" s="8">
        <v>37348</v>
      </c>
      <c r="C1880" t="s">
        <v>3</v>
      </c>
      <c r="D1880" t="s">
        <v>426</v>
      </c>
      <c r="E1880" t="s">
        <v>9</v>
      </c>
      <c r="F1880" t="s">
        <v>354</v>
      </c>
      <c r="G1880" t="s">
        <v>24</v>
      </c>
      <c r="H1880" s="135" t="s">
        <v>1497</v>
      </c>
      <c r="I1880" t="s">
        <v>1454</v>
      </c>
      <c r="J1880" s="20">
        <v>40</v>
      </c>
      <c r="K1880" s="20" t="s">
        <v>3</v>
      </c>
      <c r="L1880" t="s">
        <v>1464</v>
      </c>
      <c r="M1880" s="20">
        <v>12.2</v>
      </c>
      <c r="N1880" s="20">
        <v>8.8000000000000007</v>
      </c>
      <c r="AE1880">
        <f t="shared" si="29"/>
        <v>2002</v>
      </c>
    </row>
    <row r="1881" spans="1:31" x14ac:dyDescent="0.25">
      <c r="A1881" s="7">
        <v>1878</v>
      </c>
      <c r="B1881" s="8">
        <v>37348</v>
      </c>
      <c r="C1881" t="s">
        <v>3</v>
      </c>
      <c r="D1881" t="s">
        <v>91</v>
      </c>
      <c r="E1881" t="s">
        <v>9</v>
      </c>
      <c r="F1881" t="s">
        <v>139</v>
      </c>
      <c r="G1881" t="s">
        <v>377</v>
      </c>
      <c r="H1881" s="9" t="s">
        <v>1591</v>
      </c>
      <c r="I1881" t="s">
        <v>1454</v>
      </c>
      <c r="J1881" s="20">
        <v>25</v>
      </c>
      <c r="K1881" s="20" t="s">
        <v>9</v>
      </c>
      <c r="L1881" t="s">
        <v>1463</v>
      </c>
      <c r="M1881" s="20">
        <v>6</v>
      </c>
      <c r="N1881" s="20">
        <v>7.5</v>
      </c>
      <c r="AE1881">
        <f t="shared" si="29"/>
        <v>2002</v>
      </c>
    </row>
    <row r="1882" spans="1:31" x14ac:dyDescent="0.25">
      <c r="A1882" s="7">
        <v>1879</v>
      </c>
      <c r="B1882" s="8">
        <v>37351</v>
      </c>
      <c r="C1882" t="s">
        <v>3</v>
      </c>
      <c r="D1882" t="s">
        <v>54</v>
      </c>
      <c r="E1882" t="s">
        <v>9</v>
      </c>
      <c r="F1882" t="s">
        <v>55</v>
      </c>
      <c r="G1882" t="s">
        <v>17</v>
      </c>
      <c r="H1882" s="135" t="s">
        <v>1573</v>
      </c>
      <c r="I1882" t="s">
        <v>1455</v>
      </c>
      <c r="J1882" s="20">
        <v>34</v>
      </c>
      <c r="K1882" s="20" t="s">
        <v>3</v>
      </c>
      <c r="L1882" t="s">
        <v>1463</v>
      </c>
      <c r="M1882" s="20">
        <v>4.92</v>
      </c>
      <c r="N1882" s="20">
        <v>4.08</v>
      </c>
      <c r="AE1882">
        <f t="shared" si="29"/>
        <v>2002</v>
      </c>
    </row>
    <row r="1883" spans="1:31" x14ac:dyDescent="0.25">
      <c r="A1883" s="7">
        <v>1880</v>
      </c>
      <c r="B1883" s="8">
        <v>37351</v>
      </c>
      <c r="C1883" t="s">
        <v>3</v>
      </c>
      <c r="D1883" t="s">
        <v>426</v>
      </c>
      <c r="E1883" t="s">
        <v>9</v>
      </c>
      <c r="F1883" t="s">
        <v>78</v>
      </c>
      <c r="G1883" t="s">
        <v>14</v>
      </c>
      <c r="H1883" s="135" t="s">
        <v>1522</v>
      </c>
      <c r="I1883" t="s">
        <v>1454</v>
      </c>
      <c r="J1883" s="20">
        <v>12</v>
      </c>
      <c r="K1883" s="20" t="s">
        <v>3</v>
      </c>
      <c r="L1883" t="s">
        <v>1464</v>
      </c>
      <c r="M1883" s="20">
        <v>4.3599999999999994</v>
      </c>
      <c r="N1883" s="20">
        <v>2.64</v>
      </c>
      <c r="AE1883">
        <f t="shared" si="29"/>
        <v>2002</v>
      </c>
    </row>
    <row r="1884" spans="1:31" x14ac:dyDescent="0.25">
      <c r="A1884" s="7">
        <v>1881</v>
      </c>
      <c r="B1884" s="8">
        <v>37351</v>
      </c>
      <c r="C1884" t="s">
        <v>3</v>
      </c>
      <c r="D1884" t="s">
        <v>402</v>
      </c>
      <c r="E1884" t="s">
        <v>9</v>
      </c>
      <c r="F1884" t="s">
        <v>380</v>
      </c>
      <c r="G1884" t="s">
        <v>14</v>
      </c>
      <c r="H1884" s="135" t="s">
        <v>1516</v>
      </c>
      <c r="I1884" t="s">
        <v>1455</v>
      </c>
      <c r="J1884" s="20">
        <v>12</v>
      </c>
      <c r="K1884" s="20" t="s">
        <v>3</v>
      </c>
      <c r="L1884" t="s">
        <v>1464</v>
      </c>
      <c r="M1884" s="20">
        <v>2.1799999999999997</v>
      </c>
      <c r="N1884" s="20">
        <v>1.32</v>
      </c>
      <c r="AE1884">
        <f t="shared" si="29"/>
        <v>2002</v>
      </c>
    </row>
    <row r="1885" spans="1:31" x14ac:dyDescent="0.25">
      <c r="A1885" s="7">
        <v>1882</v>
      </c>
      <c r="B1885" s="8">
        <v>37351</v>
      </c>
      <c r="C1885" t="s">
        <v>3</v>
      </c>
      <c r="D1885" t="s">
        <v>47</v>
      </c>
      <c r="E1885" t="s">
        <v>9</v>
      </c>
      <c r="F1885" t="s">
        <v>273</v>
      </c>
      <c r="G1885" t="s">
        <v>65</v>
      </c>
      <c r="H1885" s="135" t="s">
        <v>1496</v>
      </c>
      <c r="I1885" t="s">
        <v>1455</v>
      </c>
      <c r="J1885" s="20">
        <v>20</v>
      </c>
      <c r="K1885" s="20" t="s">
        <v>3</v>
      </c>
      <c r="L1885" t="s">
        <v>1464</v>
      </c>
      <c r="M1885" s="20">
        <v>3.3</v>
      </c>
      <c r="N1885" s="20">
        <v>2.2000000000000002</v>
      </c>
      <c r="AE1885">
        <f t="shared" si="29"/>
        <v>2002</v>
      </c>
    </row>
    <row r="1886" spans="1:31" x14ac:dyDescent="0.25">
      <c r="A1886" s="7">
        <v>1883</v>
      </c>
      <c r="B1886" s="8">
        <v>37351</v>
      </c>
      <c r="C1886" t="s">
        <v>3</v>
      </c>
      <c r="D1886" t="s">
        <v>54</v>
      </c>
      <c r="E1886" t="s">
        <v>9</v>
      </c>
      <c r="F1886" t="s">
        <v>151</v>
      </c>
      <c r="G1886" t="s">
        <v>17</v>
      </c>
      <c r="H1886" s="135" t="s">
        <v>1496</v>
      </c>
      <c r="I1886" t="s">
        <v>1454</v>
      </c>
      <c r="J1886" s="20">
        <v>18</v>
      </c>
      <c r="K1886" s="20" t="s">
        <v>1465</v>
      </c>
      <c r="L1886" t="s">
        <v>1466</v>
      </c>
      <c r="M1886" s="20">
        <v>4.5</v>
      </c>
      <c r="N1886" s="20">
        <v>4.5</v>
      </c>
      <c r="AE1886">
        <f t="shared" si="29"/>
        <v>2002</v>
      </c>
    </row>
    <row r="1887" spans="1:31" x14ac:dyDescent="0.25">
      <c r="A1887" s="7">
        <v>1884</v>
      </c>
      <c r="B1887" s="8">
        <v>37351</v>
      </c>
      <c r="C1887" t="s">
        <v>3</v>
      </c>
      <c r="D1887" t="s">
        <v>426</v>
      </c>
      <c r="E1887" t="s">
        <v>9</v>
      </c>
      <c r="F1887" t="s">
        <v>441</v>
      </c>
      <c r="G1887" t="s">
        <v>65</v>
      </c>
      <c r="H1887" s="135" t="s">
        <v>1496</v>
      </c>
      <c r="I1887" t="s">
        <v>1454</v>
      </c>
      <c r="J1887" s="20">
        <v>6</v>
      </c>
      <c r="K1887" s="20" t="s">
        <v>3</v>
      </c>
      <c r="L1887" t="s">
        <v>1464</v>
      </c>
      <c r="M1887" s="20">
        <v>2.6799999999999997</v>
      </c>
      <c r="N1887" s="20">
        <v>1.32</v>
      </c>
      <c r="AE1887">
        <f t="shared" si="29"/>
        <v>2002</v>
      </c>
    </row>
    <row r="1888" spans="1:31" x14ac:dyDescent="0.25">
      <c r="A1888" s="7">
        <v>1885</v>
      </c>
      <c r="B1888" s="8">
        <v>37351</v>
      </c>
      <c r="C1888" t="s">
        <v>3</v>
      </c>
      <c r="D1888" t="s">
        <v>350</v>
      </c>
      <c r="E1888" t="s">
        <v>9</v>
      </c>
      <c r="F1888" t="s">
        <v>338</v>
      </c>
      <c r="G1888" t="s">
        <v>377</v>
      </c>
      <c r="H1888" s="9" t="s">
        <v>1604</v>
      </c>
      <c r="I1888" t="s">
        <v>1454</v>
      </c>
      <c r="J1888" s="20">
        <v>13</v>
      </c>
      <c r="K1888" s="20" t="s">
        <v>3</v>
      </c>
      <c r="L1888" t="s">
        <v>1463</v>
      </c>
      <c r="M1888" s="20">
        <v>4.38</v>
      </c>
      <c r="N1888" s="20">
        <v>3.12</v>
      </c>
      <c r="AE1888">
        <f t="shared" si="29"/>
        <v>2002</v>
      </c>
    </row>
    <row r="1889" spans="1:31" x14ac:dyDescent="0.25">
      <c r="A1889" s="7">
        <v>1886</v>
      </c>
      <c r="B1889" s="8">
        <v>37351</v>
      </c>
      <c r="C1889" t="s">
        <v>3</v>
      </c>
      <c r="D1889" t="s">
        <v>244</v>
      </c>
      <c r="E1889" t="s">
        <v>9</v>
      </c>
      <c r="F1889" t="s">
        <v>242</v>
      </c>
      <c r="G1889" t="s">
        <v>377</v>
      </c>
      <c r="H1889" s="9" t="s">
        <v>1586</v>
      </c>
      <c r="I1889" t="s">
        <v>1454</v>
      </c>
      <c r="J1889" s="20">
        <v>14</v>
      </c>
      <c r="K1889" s="20" t="s">
        <v>1465</v>
      </c>
      <c r="L1889" t="s">
        <v>1466</v>
      </c>
      <c r="M1889" s="20">
        <v>3.5</v>
      </c>
      <c r="N1889" s="20">
        <v>3.5</v>
      </c>
      <c r="AE1889">
        <f t="shared" si="29"/>
        <v>2002</v>
      </c>
    </row>
    <row r="1890" spans="1:31" x14ac:dyDescent="0.25">
      <c r="A1890" s="7">
        <v>1887</v>
      </c>
      <c r="B1890" s="8">
        <v>37351</v>
      </c>
      <c r="C1890" t="s">
        <v>3</v>
      </c>
      <c r="D1890" t="s">
        <v>160</v>
      </c>
      <c r="E1890" t="s">
        <v>9</v>
      </c>
      <c r="F1890" t="s">
        <v>78</v>
      </c>
      <c r="G1890" t="s">
        <v>24</v>
      </c>
      <c r="H1890" s="135" t="s">
        <v>1493</v>
      </c>
      <c r="I1890" t="s">
        <v>1454</v>
      </c>
      <c r="J1890" s="20">
        <v>38</v>
      </c>
      <c r="K1890" s="20" t="s">
        <v>9</v>
      </c>
      <c r="L1890" t="s">
        <v>1464</v>
      </c>
      <c r="M1890" s="20">
        <v>8.36</v>
      </c>
      <c r="N1890" s="20">
        <v>11.64</v>
      </c>
      <c r="AE1890">
        <f t="shared" si="29"/>
        <v>2002</v>
      </c>
    </row>
    <row r="1891" spans="1:31" x14ac:dyDescent="0.25">
      <c r="A1891" s="7">
        <v>1888</v>
      </c>
      <c r="B1891" s="8">
        <v>37352</v>
      </c>
      <c r="C1891" t="s">
        <v>3</v>
      </c>
      <c r="D1891" t="s">
        <v>432</v>
      </c>
      <c r="E1891" t="s">
        <v>9</v>
      </c>
      <c r="F1891" t="s">
        <v>428</v>
      </c>
      <c r="G1891" t="s">
        <v>11</v>
      </c>
      <c r="H1891" s="135" t="s">
        <v>1498</v>
      </c>
      <c r="I1891" t="s">
        <v>1454</v>
      </c>
      <c r="J1891" s="20">
        <v>12</v>
      </c>
      <c r="K1891" s="20" t="s">
        <v>1465</v>
      </c>
      <c r="L1891" t="s">
        <v>1466</v>
      </c>
      <c r="M1891" s="20">
        <v>3</v>
      </c>
      <c r="N1891" s="20">
        <v>3</v>
      </c>
      <c r="AE1891">
        <f t="shared" si="29"/>
        <v>2002</v>
      </c>
    </row>
    <row r="1892" spans="1:31" x14ac:dyDescent="0.25">
      <c r="A1892" s="7">
        <v>1889</v>
      </c>
      <c r="B1892" s="8">
        <v>37352</v>
      </c>
      <c r="C1892" t="s">
        <v>3</v>
      </c>
      <c r="D1892" t="s">
        <v>432</v>
      </c>
      <c r="E1892" t="s">
        <v>9</v>
      </c>
      <c r="F1892" t="s">
        <v>395</v>
      </c>
      <c r="G1892" t="s">
        <v>17</v>
      </c>
      <c r="H1892" s="135" t="s">
        <v>1520</v>
      </c>
      <c r="I1892" t="s">
        <v>1454</v>
      </c>
      <c r="J1892" s="20">
        <v>42</v>
      </c>
      <c r="K1892" s="20" t="s">
        <v>9</v>
      </c>
      <c r="L1892" t="s">
        <v>1464</v>
      </c>
      <c r="M1892" s="20">
        <v>9.24</v>
      </c>
      <c r="N1892" s="20">
        <v>12.76</v>
      </c>
      <c r="AE1892">
        <f t="shared" si="29"/>
        <v>2002</v>
      </c>
    </row>
    <row r="1893" spans="1:31" x14ac:dyDescent="0.25">
      <c r="A1893" s="7">
        <v>1890</v>
      </c>
      <c r="B1893" s="8">
        <v>37352</v>
      </c>
      <c r="C1893" t="s">
        <v>3</v>
      </c>
      <c r="D1893" t="s">
        <v>440</v>
      </c>
      <c r="E1893" t="s">
        <v>9</v>
      </c>
      <c r="F1893" t="s">
        <v>427</v>
      </c>
      <c r="G1893" t="s">
        <v>65</v>
      </c>
      <c r="H1893" s="135" t="s">
        <v>1519</v>
      </c>
      <c r="I1893" t="s">
        <v>1454</v>
      </c>
      <c r="J1893" s="20">
        <v>64</v>
      </c>
      <c r="K1893" s="20" t="s">
        <v>9</v>
      </c>
      <c r="L1893" t="s">
        <v>1464</v>
      </c>
      <c r="M1893" s="20">
        <v>14.08</v>
      </c>
      <c r="N1893" s="20">
        <v>18.920000000000002</v>
      </c>
      <c r="AE1893">
        <f t="shared" si="29"/>
        <v>2002</v>
      </c>
    </row>
    <row r="1894" spans="1:31" x14ac:dyDescent="0.25">
      <c r="A1894" s="7">
        <v>1891</v>
      </c>
      <c r="B1894" s="8">
        <v>37352</v>
      </c>
      <c r="C1894" t="s">
        <v>3</v>
      </c>
      <c r="D1894" t="s">
        <v>54</v>
      </c>
      <c r="E1894" t="s">
        <v>9</v>
      </c>
      <c r="F1894" t="s">
        <v>235</v>
      </c>
      <c r="G1894" t="s">
        <v>14</v>
      </c>
      <c r="H1894" s="135" t="s">
        <v>1496</v>
      </c>
      <c r="I1894" t="s">
        <v>1455</v>
      </c>
      <c r="J1894" s="20">
        <v>32</v>
      </c>
      <c r="K1894" s="20" t="s">
        <v>9</v>
      </c>
      <c r="L1894" t="s">
        <v>1464</v>
      </c>
      <c r="M1894" s="20">
        <v>3.52</v>
      </c>
      <c r="N1894" s="20">
        <v>4.9800000000000004</v>
      </c>
      <c r="AE1894">
        <f t="shared" si="29"/>
        <v>2002</v>
      </c>
    </row>
    <row r="1895" spans="1:31" x14ac:dyDescent="0.25">
      <c r="A1895" s="7">
        <v>1892</v>
      </c>
      <c r="B1895" s="8">
        <v>37352</v>
      </c>
      <c r="C1895" t="s">
        <v>3</v>
      </c>
      <c r="D1895" t="s">
        <v>440</v>
      </c>
      <c r="E1895" t="s">
        <v>9</v>
      </c>
      <c r="F1895" t="s">
        <v>395</v>
      </c>
      <c r="G1895" t="s">
        <v>24</v>
      </c>
      <c r="H1895" s="135" t="s">
        <v>1525</v>
      </c>
      <c r="I1895" t="s">
        <v>1454</v>
      </c>
      <c r="J1895" s="20">
        <v>24</v>
      </c>
      <c r="K1895" s="20" t="s">
        <v>3</v>
      </c>
      <c r="L1895" t="s">
        <v>1464</v>
      </c>
      <c r="M1895" s="20">
        <v>7.72</v>
      </c>
      <c r="N1895" s="20">
        <v>5.28</v>
      </c>
      <c r="AE1895">
        <f t="shared" si="29"/>
        <v>2002</v>
      </c>
    </row>
    <row r="1896" spans="1:31" x14ac:dyDescent="0.25">
      <c r="A1896" s="7">
        <v>1893</v>
      </c>
      <c r="B1896" s="8">
        <v>37353</v>
      </c>
      <c r="C1896" t="s">
        <v>3</v>
      </c>
      <c r="D1896" t="s">
        <v>18</v>
      </c>
      <c r="E1896" t="s">
        <v>9</v>
      </c>
      <c r="F1896" t="s">
        <v>116</v>
      </c>
      <c r="G1896" t="s">
        <v>14</v>
      </c>
      <c r="H1896" s="135" t="s">
        <v>1516</v>
      </c>
      <c r="I1896" t="s">
        <v>1454</v>
      </c>
      <c r="J1896" s="20">
        <v>6</v>
      </c>
      <c r="K1896" s="20" t="s">
        <v>3</v>
      </c>
      <c r="L1896" t="s">
        <v>1464</v>
      </c>
      <c r="M1896" s="20">
        <v>2.6799999999999997</v>
      </c>
      <c r="N1896" s="20">
        <v>1.32</v>
      </c>
      <c r="AE1896">
        <f t="shared" si="29"/>
        <v>2002</v>
      </c>
    </row>
    <row r="1897" spans="1:31" x14ac:dyDescent="0.25">
      <c r="A1897" s="7">
        <v>1894</v>
      </c>
      <c r="B1897" s="8">
        <v>37353</v>
      </c>
      <c r="C1897" t="s">
        <v>3</v>
      </c>
      <c r="D1897" t="s">
        <v>440</v>
      </c>
      <c r="E1897" t="s">
        <v>9</v>
      </c>
      <c r="F1897" t="s">
        <v>338</v>
      </c>
      <c r="G1897" t="s">
        <v>14</v>
      </c>
      <c r="H1897" s="135" t="s">
        <v>1501</v>
      </c>
      <c r="I1897" t="s">
        <v>1454</v>
      </c>
      <c r="J1897" s="20">
        <v>31</v>
      </c>
      <c r="K1897" s="20" t="s">
        <v>3</v>
      </c>
      <c r="L1897" t="s">
        <v>1464</v>
      </c>
      <c r="M1897" s="20">
        <v>9.68</v>
      </c>
      <c r="N1897" s="20">
        <v>6.82</v>
      </c>
      <c r="AE1897">
        <f t="shared" si="29"/>
        <v>2002</v>
      </c>
    </row>
    <row r="1898" spans="1:31" x14ac:dyDescent="0.25">
      <c r="A1898" s="7">
        <v>1895</v>
      </c>
      <c r="B1898" s="8">
        <v>37353</v>
      </c>
      <c r="C1898" t="s">
        <v>3</v>
      </c>
      <c r="D1898" t="s">
        <v>102</v>
      </c>
      <c r="E1898" t="s">
        <v>9</v>
      </c>
      <c r="F1898" t="s">
        <v>45</v>
      </c>
      <c r="G1898" t="s">
        <v>17</v>
      </c>
      <c r="H1898" s="135" t="s">
        <v>1496</v>
      </c>
      <c r="I1898" t="s">
        <v>1454</v>
      </c>
      <c r="J1898" s="20">
        <v>19</v>
      </c>
      <c r="K1898" s="20" t="s">
        <v>3</v>
      </c>
      <c r="L1898" t="s">
        <v>1464</v>
      </c>
      <c r="M1898" s="20">
        <v>6.32</v>
      </c>
      <c r="N1898" s="20">
        <v>4.18</v>
      </c>
      <c r="AE1898">
        <f t="shared" si="29"/>
        <v>2002</v>
      </c>
    </row>
    <row r="1899" spans="1:31" x14ac:dyDescent="0.25">
      <c r="A1899" s="7">
        <v>1896</v>
      </c>
      <c r="B1899" s="8">
        <v>37354</v>
      </c>
      <c r="C1899" t="s">
        <v>3</v>
      </c>
      <c r="D1899" t="s">
        <v>426</v>
      </c>
      <c r="E1899" t="s">
        <v>9</v>
      </c>
      <c r="F1899" t="s">
        <v>395</v>
      </c>
      <c r="G1899" t="s">
        <v>17</v>
      </c>
      <c r="H1899" s="135" t="s">
        <v>1504</v>
      </c>
      <c r="I1899" t="s">
        <v>1454</v>
      </c>
      <c r="J1899" s="20">
        <v>21</v>
      </c>
      <c r="K1899" s="20" t="s">
        <v>3</v>
      </c>
      <c r="L1899" t="s">
        <v>1464</v>
      </c>
      <c r="M1899" s="20">
        <v>6.88</v>
      </c>
      <c r="N1899" s="20">
        <v>4.62</v>
      </c>
      <c r="AE1899">
        <f t="shared" si="29"/>
        <v>2002</v>
      </c>
    </row>
    <row r="1900" spans="1:31" x14ac:dyDescent="0.25">
      <c r="A1900" s="7">
        <v>1897</v>
      </c>
      <c r="B1900" s="8">
        <v>37354</v>
      </c>
      <c r="C1900" t="s">
        <v>3</v>
      </c>
      <c r="D1900" t="s">
        <v>213</v>
      </c>
      <c r="E1900" t="s">
        <v>9</v>
      </c>
      <c r="F1900" t="s">
        <v>106</v>
      </c>
      <c r="G1900" t="s">
        <v>17</v>
      </c>
      <c r="H1900" s="136" t="s">
        <v>1577</v>
      </c>
      <c r="I1900" t="s">
        <v>1456</v>
      </c>
      <c r="J1900" s="20">
        <v>26</v>
      </c>
      <c r="K1900" s="20" t="s">
        <v>9</v>
      </c>
      <c r="L1900" t="s">
        <v>1464</v>
      </c>
      <c r="M1900" s="20">
        <v>5.72</v>
      </c>
      <c r="N1900" s="20">
        <v>8.2800000000000011</v>
      </c>
      <c r="O1900" t="s">
        <v>3</v>
      </c>
      <c r="P1900" s="13" t="s">
        <v>1483</v>
      </c>
      <c r="Q1900" t="s">
        <v>9</v>
      </c>
      <c r="R1900" t="s">
        <v>125</v>
      </c>
      <c r="S1900" t="s">
        <v>1465</v>
      </c>
      <c r="U1900" t="s">
        <v>1465</v>
      </c>
      <c r="W1900" t="s">
        <v>1465</v>
      </c>
      <c r="Y1900" t="s">
        <v>1465</v>
      </c>
      <c r="AA1900" t="s">
        <v>1465</v>
      </c>
      <c r="AC1900" t="s">
        <v>1465</v>
      </c>
      <c r="AE1900">
        <f t="shared" si="29"/>
        <v>2002</v>
      </c>
    </row>
    <row r="1901" spans="1:31" x14ac:dyDescent="0.25">
      <c r="A1901" s="7">
        <v>1898</v>
      </c>
      <c r="B1901" s="8">
        <v>37354</v>
      </c>
      <c r="C1901" t="s">
        <v>3</v>
      </c>
      <c r="D1901" t="s">
        <v>106</v>
      </c>
      <c r="E1901" t="s">
        <v>9</v>
      </c>
      <c r="F1901" t="s">
        <v>83</v>
      </c>
      <c r="G1901" t="s">
        <v>11</v>
      </c>
      <c r="H1901" s="135" t="s">
        <v>1496</v>
      </c>
      <c r="I1901" t="s">
        <v>1454</v>
      </c>
      <c r="J1901" s="20">
        <v>86</v>
      </c>
      <c r="K1901" s="20" t="s">
        <v>3</v>
      </c>
      <c r="L1901" t="s">
        <v>1464</v>
      </c>
      <c r="M1901" s="20">
        <v>25.08</v>
      </c>
      <c r="N1901" s="20">
        <v>18.920000000000002</v>
      </c>
      <c r="AE1901">
        <f t="shared" si="29"/>
        <v>2002</v>
      </c>
    </row>
    <row r="1902" spans="1:31" x14ac:dyDescent="0.25">
      <c r="A1902" s="7">
        <v>1899</v>
      </c>
      <c r="B1902" s="8">
        <v>37354</v>
      </c>
      <c r="C1902" t="s">
        <v>3</v>
      </c>
      <c r="D1902" t="s">
        <v>287</v>
      </c>
      <c r="E1902" t="s">
        <v>9</v>
      </c>
      <c r="F1902" t="s">
        <v>266</v>
      </c>
      <c r="G1902" t="s">
        <v>14</v>
      </c>
      <c r="H1902" s="135" t="s">
        <v>1496</v>
      </c>
      <c r="I1902" t="s">
        <v>1454</v>
      </c>
      <c r="J1902" s="20">
        <v>46</v>
      </c>
      <c r="K1902" s="20" t="s">
        <v>9</v>
      </c>
      <c r="L1902" t="s">
        <v>1464</v>
      </c>
      <c r="M1902" s="20">
        <v>10.120000000000001</v>
      </c>
      <c r="N1902" s="20">
        <v>13.879999999999999</v>
      </c>
      <c r="AE1902">
        <f t="shared" si="29"/>
        <v>2002</v>
      </c>
    </row>
    <row r="1903" spans="1:31" x14ac:dyDescent="0.25">
      <c r="A1903" s="7">
        <v>1900</v>
      </c>
      <c r="B1903" s="8">
        <v>37354</v>
      </c>
      <c r="C1903" t="s">
        <v>3</v>
      </c>
      <c r="D1903" t="s">
        <v>440</v>
      </c>
      <c r="E1903" t="s">
        <v>9</v>
      </c>
      <c r="F1903" t="s">
        <v>429</v>
      </c>
      <c r="G1903" t="s">
        <v>24</v>
      </c>
      <c r="H1903" s="135" t="s">
        <v>1521</v>
      </c>
      <c r="I1903" t="s">
        <v>1454</v>
      </c>
      <c r="J1903" s="20">
        <v>25</v>
      </c>
      <c r="K1903" s="20" t="s">
        <v>3</v>
      </c>
      <c r="L1903" t="s">
        <v>1464</v>
      </c>
      <c r="M1903" s="20">
        <v>8</v>
      </c>
      <c r="N1903" s="20">
        <v>5.5</v>
      </c>
      <c r="AE1903">
        <f t="shared" si="29"/>
        <v>2002</v>
      </c>
    </row>
    <row r="1904" spans="1:31" x14ac:dyDescent="0.25">
      <c r="A1904" s="7">
        <v>1901</v>
      </c>
      <c r="B1904" s="8">
        <v>37354</v>
      </c>
      <c r="C1904" t="s">
        <v>3</v>
      </c>
      <c r="D1904" t="s">
        <v>273</v>
      </c>
      <c r="E1904" t="s">
        <v>9</v>
      </c>
      <c r="F1904" t="s">
        <v>441</v>
      </c>
      <c r="G1904" t="s">
        <v>377</v>
      </c>
      <c r="H1904" s="135" t="s">
        <v>1496</v>
      </c>
      <c r="I1904" t="s">
        <v>1454</v>
      </c>
      <c r="J1904" s="20">
        <v>20</v>
      </c>
      <c r="K1904" s="20" t="s">
        <v>1465</v>
      </c>
      <c r="L1904" t="s">
        <v>1466</v>
      </c>
      <c r="M1904" s="20">
        <v>5</v>
      </c>
      <c r="N1904" s="20">
        <v>5</v>
      </c>
      <c r="AE1904">
        <f t="shared" si="29"/>
        <v>2002</v>
      </c>
    </row>
    <row r="1905" spans="1:31" x14ac:dyDescent="0.25">
      <c r="A1905" s="7">
        <v>1902</v>
      </c>
      <c r="B1905" s="8">
        <v>37356</v>
      </c>
      <c r="C1905" t="s">
        <v>3</v>
      </c>
      <c r="D1905" t="s">
        <v>385</v>
      </c>
      <c r="E1905" t="s">
        <v>9</v>
      </c>
      <c r="F1905" t="s">
        <v>372</v>
      </c>
      <c r="G1905" t="s">
        <v>11</v>
      </c>
      <c r="H1905" s="135" t="s">
        <v>1574</v>
      </c>
      <c r="I1905" t="s">
        <v>1454</v>
      </c>
      <c r="J1905" s="20">
        <v>18</v>
      </c>
      <c r="K1905" s="20" t="s">
        <v>3</v>
      </c>
      <c r="L1905" t="s">
        <v>1464</v>
      </c>
      <c r="M1905" s="20">
        <v>6.04</v>
      </c>
      <c r="N1905" s="20">
        <v>3.96</v>
      </c>
      <c r="AE1905">
        <f t="shared" si="29"/>
        <v>2002</v>
      </c>
    </row>
    <row r="1906" spans="1:31" x14ac:dyDescent="0.25">
      <c r="A1906" s="7">
        <v>1903</v>
      </c>
      <c r="B1906" s="8">
        <v>37356</v>
      </c>
      <c r="C1906" t="s">
        <v>3</v>
      </c>
      <c r="D1906" t="s">
        <v>442</v>
      </c>
      <c r="E1906" t="s">
        <v>9</v>
      </c>
      <c r="F1906" t="s">
        <v>273</v>
      </c>
      <c r="G1906" t="s">
        <v>11</v>
      </c>
      <c r="H1906" s="135" t="s">
        <v>1531</v>
      </c>
      <c r="I1906" t="s">
        <v>1458</v>
      </c>
      <c r="J1906" s="20">
        <v>12</v>
      </c>
      <c r="K1906" s="20" t="s">
        <v>9</v>
      </c>
      <c r="L1906" t="s">
        <v>1464</v>
      </c>
      <c r="M1906" s="20">
        <v>30</v>
      </c>
      <c r="N1906" s="20">
        <v>10</v>
      </c>
      <c r="AE1906">
        <f t="shared" si="29"/>
        <v>2002</v>
      </c>
    </row>
    <row r="1907" spans="1:31" x14ac:dyDescent="0.25">
      <c r="A1907" s="7">
        <v>1904</v>
      </c>
      <c r="B1907" s="8">
        <v>37356</v>
      </c>
      <c r="C1907" t="s">
        <v>3</v>
      </c>
      <c r="D1907" t="s">
        <v>405</v>
      </c>
      <c r="E1907" t="s">
        <v>9</v>
      </c>
      <c r="F1907" t="s">
        <v>73</v>
      </c>
      <c r="G1907" t="s">
        <v>14</v>
      </c>
      <c r="H1907" s="135" t="s">
        <v>1507</v>
      </c>
      <c r="I1907" t="s">
        <v>1455</v>
      </c>
      <c r="J1907" s="20">
        <v>51</v>
      </c>
      <c r="K1907" s="20" t="s">
        <v>3</v>
      </c>
      <c r="L1907" t="s">
        <v>1464</v>
      </c>
      <c r="M1907" s="20">
        <v>7.64</v>
      </c>
      <c r="N1907" s="20">
        <v>5.61</v>
      </c>
      <c r="AE1907">
        <f t="shared" si="29"/>
        <v>2002</v>
      </c>
    </row>
    <row r="1908" spans="1:31" x14ac:dyDescent="0.25">
      <c r="A1908" s="7">
        <v>1905</v>
      </c>
      <c r="B1908" s="8">
        <v>37356</v>
      </c>
      <c r="C1908" t="s">
        <v>3</v>
      </c>
      <c r="D1908" t="s">
        <v>189</v>
      </c>
      <c r="E1908" t="s">
        <v>9</v>
      </c>
      <c r="F1908" t="s">
        <v>73</v>
      </c>
      <c r="G1908" t="s">
        <v>14</v>
      </c>
      <c r="H1908" s="135" t="s">
        <v>1507</v>
      </c>
      <c r="I1908" t="s">
        <v>1454</v>
      </c>
      <c r="J1908" s="20">
        <v>26</v>
      </c>
      <c r="K1908" s="20" t="s">
        <v>3</v>
      </c>
      <c r="L1908" t="s">
        <v>1464</v>
      </c>
      <c r="M1908" s="20">
        <v>8.2800000000000011</v>
      </c>
      <c r="N1908" s="20">
        <v>5.72</v>
      </c>
      <c r="AE1908">
        <f t="shared" si="29"/>
        <v>2002</v>
      </c>
    </row>
    <row r="1909" spans="1:31" x14ac:dyDescent="0.25">
      <c r="A1909" s="7">
        <v>1906</v>
      </c>
      <c r="B1909" s="8">
        <v>37356</v>
      </c>
      <c r="C1909" t="s">
        <v>3</v>
      </c>
      <c r="D1909" t="s">
        <v>440</v>
      </c>
      <c r="E1909" t="s">
        <v>9</v>
      </c>
      <c r="F1909" t="s">
        <v>441</v>
      </c>
      <c r="G1909" t="s">
        <v>24</v>
      </c>
      <c r="H1909" s="135" t="s">
        <v>1497</v>
      </c>
      <c r="I1909" t="s">
        <v>1454</v>
      </c>
      <c r="J1909" s="20">
        <v>15</v>
      </c>
      <c r="K1909" s="20" t="s">
        <v>1465</v>
      </c>
      <c r="L1909" t="s">
        <v>1466</v>
      </c>
      <c r="M1909" s="20">
        <v>3.75</v>
      </c>
      <c r="N1909" s="20">
        <v>3.75</v>
      </c>
      <c r="AE1909">
        <f t="shared" si="29"/>
        <v>2002</v>
      </c>
    </row>
    <row r="1910" spans="1:31" x14ac:dyDescent="0.25">
      <c r="A1910" s="7">
        <v>1907</v>
      </c>
      <c r="B1910" s="8">
        <v>37356</v>
      </c>
      <c r="C1910" t="s">
        <v>3</v>
      </c>
      <c r="D1910" t="s">
        <v>103</v>
      </c>
      <c r="E1910" t="s">
        <v>9</v>
      </c>
      <c r="F1910" t="s">
        <v>126</v>
      </c>
      <c r="G1910" t="s">
        <v>24</v>
      </c>
      <c r="H1910" s="135" t="s">
        <v>1529</v>
      </c>
      <c r="I1910" t="s">
        <v>1454</v>
      </c>
      <c r="J1910" s="20">
        <v>9</v>
      </c>
      <c r="K1910" s="20" t="s">
        <v>9</v>
      </c>
      <c r="L1910" t="s">
        <v>1464</v>
      </c>
      <c r="M1910" s="20">
        <v>1.98</v>
      </c>
      <c r="N1910" s="20">
        <v>3.52</v>
      </c>
      <c r="AE1910">
        <f t="shared" si="29"/>
        <v>2002</v>
      </c>
    </row>
    <row r="1911" spans="1:31" x14ac:dyDescent="0.25">
      <c r="A1911" s="7">
        <v>1908</v>
      </c>
      <c r="B1911" s="8">
        <v>37356</v>
      </c>
      <c r="C1911" t="s">
        <v>3</v>
      </c>
      <c r="D1911" t="s">
        <v>73</v>
      </c>
      <c r="E1911" t="s">
        <v>9</v>
      </c>
      <c r="F1911" t="s">
        <v>108</v>
      </c>
      <c r="G1911" t="s">
        <v>24</v>
      </c>
      <c r="H1911" s="136" t="s">
        <v>1496</v>
      </c>
      <c r="I1911" t="s">
        <v>1454</v>
      </c>
      <c r="J1911" s="20">
        <v>23</v>
      </c>
      <c r="K1911" s="20" t="s">
        <v>3</v>
      </c>
      <c r="L1911" t="s">
        <v>1464</v>
      </c>
      <c r="M1911" s="20">
        <v>7.4399999999999995</v>
      </c>
      <c r="N1911" s="20">
        <v>5.0600000000000005</v>
      </c>
      <c r="AE1911">
        <f t="shared" si="29"/>
        <v>2002</v>
      </c>
    </row>
    <row r="1912" spans="1:31" x14ac:dyDescent="0.25">
      <c r="A1912" s="7">
        <v>1909</v>
      </c>
      <c r="B1912" s="8">
        <v>37356</v>
      </c>
      <c r="C1912" t="s">
        <v>3</v>
      </c>
      <c r="D1912" t="s">
        <v>73</v>
      </c>
      <c r="E1912" t="s">
        <v>9</v>
      </c>
      <c r="F1912" t="s">
        <v>210</v>
      </c>
      <c r="G1912" t="s">
        <v>24</v>
      </c>
      <c r="H1912" s="136" t="s">
        <v>1496</v>
      </c>
      <c r="I1912" t="s">
        <v>1454</v>
      </c>
      <c r="J1912" s="20">
        <v>23</v>
      </c>
      <c r="K1912" s="20" t="s">
        <v>3</v>
      </c>
      <c r="L1912" t="s">
        <v>1464</v>
      </c>
      <c r="M1912" s="20">
        <v>7.4399999999999995</v>
      </c>
      <c r="N1912" s="20">
        <v>5.0600000000000005</v>
      </c>
      <c r="AE1912">
        <f t="shared" si="29"/>
        <v>2002</v>
      </c>
    </row>
    <row r="1913" spans="1:31" x14ac:dyDescent="0.25">
      <c r="A1913" s="7">
        <v>1910</v>
      </c>
      <c r="B1913" s="8">
        <v>37358</v>
      </c>
      <c r="C1913" t="s">
        <v>3</v>
      </c>
      <c r="D1913" t="s">
        <v>412</v>
      </c>
      <c r="E1913" t="s">
        <v>9</v>
      </c>
      <c r="F1913" t="s">
        <v>229</v>
      </c>
      <c r="G1913" t="s">
        <v>377</v>
      </c>
      <c r="H1913" s="135" t="s">
        <v>1613</v>
      </c>
      <c r="I1913" t="s">
        <v>1455</v>
      </c>
      <c r="J1913" s="20">
        <v>14</v>
      </c>
      <c r="K1913" s="20" t="s">
        <v>3</v>
      </c>
      <c r="L1913" t="s">
        <v>1463</v>
      </c>
      <c r="M1913" s="20">
        <v>2.3200000000000003</v>
      </c>
      <c r="N1913" s="20">
        <v>1.68</v>
      </c>
      <c r="AE1913">
        <f t="shared" si="29"/>
        <v>2002</v>
      </c>
    </row>
    <row r="1914" spans="1:31" x14ac:dyDescent="0.25">
      <c r="A1914" s="7">
        <v>1911</v>
      </c>
      <c r="B1914" s="8">
        <v>37358</v>
      </c>
      <c r="C1914" t="s">
        <v>3</v>
      </c>
      <c r="D1914" t="s">
        <v>162</v>
      </c>
      <c r="E1914" t="s">
        <v>9</v>
      </c>
      <c r="F1914" t="s">
        <v>125</v>
      </c>
      <c r="G1914" t="s">
        <v>377</v>
      </c>
      <c r="H1914" s="9" t="s">
        <v>1614</v>
      </c>
      <c r="I1914" t="s">
        <v>1455</v>
      </c>
      <c r="J1914" s="20">
        <v>57</v>
      </c>
      <c r="K1914" s="20" t="s">
        <v>9</v>
      </c>
      <c r="L1914" t="s">
        <v>1464</v>
      </c>
      <c r="M1914" s="20">
        <v>6.27</v>
      </c>
      <c r="N1914" s="20">
        <v>8.48</v>
      </c>
      <c r="AE1914">
        <f t="shared" si="29"/>
        <v>2002</v>
      </c>
    </row>
    <row r="1915" spans="1:31" x14ac:dyDescent="0.25">
      <c r="A1915" s="7">
        <v>1912</v>
      </c>
      <c r="B1915" s="8">
        <v>37359</v>
      </c>
      <c r="C1915" t="s">
        <v>3</v>
      </c>
      <c r="D1915" t="s">
        <v>54</v>
      </c>
      <c r="E1915" t="s">
        <v>9</v>
      </c>
      <c r="F1915" t="s">
        <v>136</v>
      </c>
      <c r="G1915" t="s">
        <v>11</v>
      </c>
      <c r="H1915" s="135" t="s">
        <v>1526</v>
      </c>
      <c r="I1915" t="s">
        <v>1455</v>
      </c>
      <c r="J1915" s="20">
        <v>62</v>
      </c>
      <c r="K1915" s="20" t="s">
        <v>3</v>
      </c>
      <c r="L1915" t="s">
        <v>1464</v>
      </c>
      <c r="M1915" s="20">
        <v>9.18</v>
      </c>
      <c r="N1915" s="20">
        <v>6.82</v>
      </c>
      <c r="AE1915">
        <f t="shared" si="29"/>
        <v>2002</v>
      </c>
    </row>
    <row r="1916" spans="1:31" x14ac:dyDescent="0.25">
      <c r="A1916" s="7">
        <v>1913</v>
      </c>
      <c r="B1916" s="8">
        <v>37359</v>
      </c>
      <c r="C1916" t="s">
        <v>3</v>
      </c>
      <c r="D1916" t="s">
        <v>432</v>
      </c>
      <c r="E1916" t="s">
        <v>9</v>
      </c>
      <c r="F1916" t="s">
        <v>336</v>
      </c>
      <c r="G1916" t="s">
        <v>11</v>
      </c>
      <c r="H1916" s="135" t="s">
        <v>1531</v>
      </c>
      <c r="I1916" t="s">
        <v>1454</v>
      </c>
      <c r="J1916" s="20">
        <v>12</v>
      </c>
      <c r="K1916" s="20" t="s">
        <v>9</v>
      </c>
      <c r="L1916" t="s">
        <v>1464</v>
      </c>
      <c r="M1916" s="20">
        <v>2.64</v>
      </c>
      <c r="N1916" s="20">
        <v>4.3599999999999994</v>
      </c>
      <c r="AE1916">
        <f t="shared" si="29"/>
        <v>2002</v>
      </c>
    </row>
    <row r="1917" spans="1:31" x14ac:dyDescent="0.25">
      <c r="A1917" s="7">
        <v>1914</v>
      </c>
      <c r="B1917" s="8">
        <v>37359</v>
      </c>
      <c r="C1917" t="s">
        <v>3</v>
      </c>
      <c r="D1917" t="s">
        <v>235</v>
      </c>
      <c r="E1917" t="s">
        <v>9</v>
      </c>
      <c r="F1917" t="s">
        <v>372</v>
      </c>
      <c r="G1917" t="s">
        <v>14</v>
      </c>
      <c r="H1917" s="135" t="s">
        <v>1522</v>
      </c>
      <c r="I1917" t="s">
        <v>1457</v>
      </c>
      <c r="J1917" s="20">
        <v>12</v>
      </c>
      <c r="K1917" s="20" t="s">
        <v>9</v>
      </c>
      <c r="L1917" t="s">
        <v>1464</v>
      </c>
      <c r="M1917" s="20">
        <v>1.32</v>
      </c>
      <c r="N1917" s="20">
        <v>2.1799999999999997</v>
      </c>
      <c r="O1917" t="s">
        <v>3</v>
      </c>
      <c r="P1917" s="13" t="s">
        <v>365</v>
      </c>
      <c r="Q1917" t="s">
        <v>9</v>
      </c>
      <c r="R1917" t="s">
        <v>186</v>
      </c>
      <c r="S1917" t="s">
        <v>1465</v>
      </c>
      <c r="U1917" t="s">
        <v>1465</v>
      </c>
      <c r="W1917" t="s">
        <v>1465</v>
      </c>
      <c r="Y1917" t="s">
        <v>1465</v>
      </c>
      <c r="AA1917" t="s">
        <v>1465</v>
      </c>
      <c r="AC1917" t="s">
        <v>1465</v>
      </c>
      <c r="AE1917">
        <f t="shared" si="29"/>
        <v>2002</v>
      </c>
    </row>
    <row r="1918" spans="1:31" x14ac:dyDescent="0.25">
      <c r="A1918" s="7">
        <v>1915</v>
      </c>
      <c r="B1918" s="8">
        <v>37359</v>
      </c>
      <c r="C1918" t="s">
        <v>3</v>
      </c>
      <c r="D1918" t="s">
        <v>352</v>
      </c>
      <c r="E1918" t="s">
        <v>9</v>
      </c>
      <c r="F1918" t="s">
        <v>336</v>
      </c>
      <c r="G1918" t="s">
        <v>17</v>
      </c>
      <c r="H1918" s="135" t="s">
        <v>1502</v>
      </c>
      <c r="I1918" t="s">
        <v>1454</v>
      </c>
      <c r="J1918" s="20">
        <v>11</v>
      </c>
      <c r="K1918" s="20" t="s">
        <v>1465</v>
      </c>
      <c r="L1918" t="s">
        <v>1466</v>
      </c>
      <c r="M1918" s="20">
        <v>2.75</v>
      </c>
      <c r="N1918" s="20">
        <v>2.75</v>
      </c>
      <c r="AE1918">
        <f t="shared" si="29"/>
        <v>2002</v>
      </c>
    </row>
    <row r="1919" spans="1:31" x14ac:dyDescent="0.25">
      <c r="A1919" s="7">
        <v>1916</v>
      </c>
      <c r="B1919" s="8">
        <v>37359</v>
      </c>
      <c r="C1919" t="s">
        <v>3</v>
      </c>
      <c r="D1919" t="s">
        <v>103</v>
      </c>
      <c r="E1919" t="s">
        <v>9</v>
      </c>
      <c r="F1919" t="s">
        <v>319</v>
      </c>
      <c r="G1919" t="s">
        <v>14</v>
      </c>
      <c r="H1919" s="135" t="s">
        <v>1501</v>
      </c>
      <c r="I1919" t="s">
        <v>1454</v>
      </c>
      <c r="J1919" s="20">
        <v>66</v>
      </c>
      <c r="K1919" s="20" t="s">
        <v>9</v>
      </c>
      <c r="L1919" t="s">
        <v>1464</v>
      </c>
      <c r="M1919" s="20">
        <v>14.52</v>
      </c>
      <c r="N1919" s="20">
        <v>19.48</v>
      </c>
      <c r="AE1919">
        <f t="shared" si="29"/>
        <v>2002</v>
      </c>
    </row>
    <row r="1920" spans="1:31" x14ac:dyDescent="0.25">
      <c r="A1920" s="7">
        <v>1917</v>
      </c>
      <c r="B1920" s="8">
        <v>37359</v>
      </c>
      <c r="C1920" t="s">
        <v>3</v>
      </c>
      <c r="D1920" t="s">
        <v>376</v>
      </c>
      <c r="E1920" t="s">
        <v>9</v>
      </c>
      <c r="F1920" t="s">
        <v>416</v>
      </c>
      <c r="G1920" t="s">
        <v>14</v>
      </c>
      <c r="H1920" s="135" t="s">
        <v>1507</v>
      </c>
      <c r="I1920" t="s">
        <v>1454</v>
      </c>
      <c r="J1920" s="20">
        <v>18</v>
      </c>
      <c r="K1920" s="20" t="s">
        <v>1465</v>
      </c>
      <c r="L1920" t="s">
        <v>1466</v>
      </c>
      <c r="M1920" s="20">
        <v>4.5</v>
      </c>
      <c r="N1920" s="20">
        <v>4.5</v>
      </c>
      <c r="AE1920">
        <f t="shared" si="29"/>
        <v>2002</v>
      </c>
    </row>
    <row r="1921" spans="1:31" x14ac:dyDescent="0.25">
      <c r="A1921" s="7">
        <v>1918</v>
      </c>
      <c r="B1921" s="8">
        <v>37359</v>
      </c>
      <c r="C1921" t="s">
        <v>3</v>
      </c>
      <c r="D1921" t="s">
        <v>187</v>
      </c>
      <c r="E1921" t="s">
        <v>9</v>
      </c>
      <c r="F1921" t="s">
        <v>416</v>
      </c>
      <c r="G1921" t="s">
        <v>11</v>
      </c>
      <c r="H1921" s="135" t="s">
        <v>1496</v>
      </c>
      <c r="I1921" t="s">
        <v>1454</v>
      </c>
      <c r="J1921" s="20">
        <v>42</v>
      </c>
      <c r="K1921" s="20" t="s">
        <v>1465</v>
      </c>
      <c r="L1921" t="s">
        <v>1466</v>
      </c>
      <c r="M1921" s="20">
        <v>10.5</v>
      </c>
      <c r="N1921" s="20">
        <v>10.5</v>
      </c>
      <c r="AE1921">
        <f t="shared" si="29"/>
        <v>2002</v>
      </c>
    </row>
    <row r="1922" spans="1:31" x14ac:dyDescent="0.25">
      <c r="A1922" s="7">
        <v>1919</v>
      </c>
      <c r="B1922" s="8">
        <v>37359</v>
      </c>
      <c r="C1922" t="s">
        <v>3</v>
      </c>
      <c r="D1922" t="s">
        <v>344</v>
      </c>
      <c r="E1922" t="s">
        <v>9</v>
      </c>
      <c r="F1922" t="s">
        <v>416</v>
      </c>
      <c r="G1922" t="s">
        <v>14</v>
      </c>
      <c r="H1922" s="135" t="s">
        <v>1496</v>
      </c>
      <c r="I1922" t="s">
        <v>1454</v>
      </c>
      <c r="J1922" s="20">
        <v>21</v>
      </c>
      <c r="K1922" s="20" t="s">
        <v>9</v>
      </c>
      <c r="L1922" t="s">
        <v>1464</v>
      </c>
      <c r="M1922" s="20">
        <v>4.62</v>
      </c>
      <c r="N1922" s="20">
        <v>6.88</v>
      </c>
      <c r="AE1922">
        <f t="shared" si="29"/>
        <v>2002</v>
      </c>
    </row>
    <row r="1923" spans="1:31" x14ac:dyDescent="0.25">
      <c r="A1923" s="7">
        <v>1920</v>
      </c>
      <c r="B1923" s="8">
        <v>37359</v>
      </c>
      <c r="C1923" t="s">
        <v>3</v>
      </c>
      <c r="D1923" t="s">
        <v>443</v>
      </c>
      <c r="E1923" t="s">
        <v>9</v>
      </c>
      <c r="F1923" t="s">
        <v>25</v>
      </c>
      <c r="G1923" t="s">
        <v>14</v>
      </c>
      <c r="H1923" s="135" t="s">
        <v>1496</v>
      </c>
      <c r="I1923" t="s">
        <v>1458</v>
      </c>
      <c r="J1923" s="20">
        <v>10</v>
      </c>
      <c r="K1923" s="20" t="s">
        <v>9</v>
      </c>
      <c r="L1923" t="s">
        <v>1464</v>
      </c>
      <c r="M1923" s="20">
        <v>30</v>
      </c>
      <c r="N1923" s="20">
        <v>10</v>
      </c>
      <c r="AE1923">
        <f t="shared" si="29"/>
        <v>2002</v>
      </c>
    </row>
    <row r="1924" spans="1:31" x14ac:dyDescent="0.25">
      <c r="A1924" s="7">
        <v>1921</v>
      </c>
      <c r="B1924" s="8">
        <v>37359</v>
      </c>
      <c r="C1924" t="s">
        <v>3</v>
      </c>
      <c r="D1924" t="s">
        <v>173</v>
      </c>
      <c r="E1924" t="s">
        <v>9</v>
      </c>
      <c r="F1924" t="s">
        <v>126</v>
      </c>
      <c r="G1924" t="s">
        <v>24</v>
      </c>
      <c r="H1924" s="135" t="s">
        <v>1529</v>
      </c>
      <c r="I1924" t="s">
        <v>1454</v>
      </c>
      <c r="J1924" s="20">
        <v>10</v>
      </c>
      <c r="K1924" s="20" t="s">
        <v>9</v>
      </c>
      <c r="L1924" t="s">
        <v>1464</v>
      </c>
      <c r="M1924" s="20">
        <v>2.2000000000000002</v>
      </c>
      <c r="N1924" s="20">
        <v>3.8</v>
      </c>
      <c r="AE1924">
        <f t="shared" ref="AE1924:AE1987" si="30">YEAR(B1924)</f>
        <v>2002</v>
      </c>
    </row>
    <row r="1925" spans="1:31" x14ac:dyDescent="0.25">
      <c r="A1925" s="7">
        <v>1922</v>
      </c>
      <c r="B1925" s="8">
        <v>37359</v>
      </c>
      <c r="C1925" t="s">
        <v>3</v>
      </c>
      <c r="D1925" t="s">
        <v>103</v>
      </c>
      <c r="E1925" t="s">
        <v>9</v>
      </c>
      <c r="F1925" t="s">
        <v>319</v>
      </c>
      <c r="G1925" t="s">
        <v>24</v>
      </c>
      <c r="H1925" s="136" t="s">
        <v>1496</v>
      </c>
      <c r="I1925" t="s">
        <v>1454</v>
      </c>
      <c r="J1925" s="20">
        <v>45</v>
      </c>
      <c r="K1925" s="20" t="s">
        <v>9</v>
      </c>
      <c r="L1925" t="s">
        <v>1464</v>
      </c>
      <c r="M1925" s="20">
        <v>9.9</v>
      </c>
      <c r="N1925" s="20">
        <v>13.6</v>
      </c>
      <c r="AE1925">
        <f t="shared" si="30"/>
        <v>2002</v>
      </c>
    </row>
    <row r="1926" spans="1:31" x14ac:dyDescent="0.25">
      <c r="A1926" s="7">
        <v>1923</v>
      </c>
      <c r="B1926" s="8">
        <v>37359</v>
      </c>
      <c r="C1926" t="s">
        <v>3</v>
      </c>
      <c r="D1926" t="s">
        <v>249</v>
      </c>
      <c r="E1926" t="s">
        <v>9</v>
      </c>
      <c r="F1926" t="s">
        <v>55</v>
      </c>
      <c r="G1926" t="s">
        <v>377</v>
      </c>
      <c r="H1926" s="9" t="s">
        <v>1615</v>
      </c>
      <c r="I1926" t="s">
        <v>1454</v>
      </c>
      <c r="J1926" s="20">
        <v>29</v>
      </c>
      <c r="K1926" s="20" t="s">
        <v>3</v>
      </c>
      <c r="L1926" t="s">
        <v>1464</v>
      </c>
      <c r="M1926" s="20">
        <v>9.1199999999999992</v>
      </c>
      <c r="N1926" s="20">
        <v>6.38</v>
      </c>
      <c r="AE1926">
        <f t="shared" si="30"/>
        <v>2002</v>
      </c>
    </row>
    <row r="1927" spans="1:31" x14ac:dyDescent="0.25">
      <c r="A1927" s="7">
        <v>1924</v>
      </c>
      <c r="B1927" s="8">
        <v>37359</v>
      </c>
      <c r="C1927" t="s">
        <v>3</v>
      </c>
      <c r="D1927" t="s">
        <v>386</v>
      </c>
      <c r="E1927" t="s">
        <v>9</v>
      </c>
      <c r="F1927" t="s">
        <v>55</v>
      </c>
      <c r="G1927" t="s">
        <v>377</v>
      </c>
      <c r="H1927" s="9" t="s">
        <v>1615</v>
      </c>
      <c r="I1927" t="s">
        <v>1454</v>
      </c>
      <c r="J1927" s="20">
        <v>25</v>
      </c>
      <c r="K1927" s="20" t="s">
        <v>3</v>
      </c>
      <c r="L1927" t="s">
        <v>1464</v>
      </c>
      <c r="M1927" s="20">
        <v>8</v>
      </c>
      <c r="N1927" s="20">
        <v>5.5</v>
      </c>
      <c r="AE1927">
        <f t="shared" si="30"/>
        <v>2002</v>
      </c>
    </row>
    <row r="1928" spans="1:31" x14ac:dyDescent="0.25">
      <c r="A1928" s="7">
        <v>1925</v>
      </c>
      <c r="B1928" s="8">
        <v>37359</v>
      </c>
      <c r="C1928" t="s">
        <v>3</v>
      </c>
      <c r="D1928" t="s">
        <v>129</v>
      </c>
      <c r="E1928" t="s">
        <v>9</v>
      </c>
      <c r="F1928" t="s">
        <v>19</v>
      </c>
      <c r="G1928" t="s">
        <v>377</v>
      </c>
      <c r="H1928" s="9" t="s">
        <v>1603</v>
      </c>
      <c r="I1928" t="s">
        <v>1455</v>
      </c>
      <c r="J1928" s="20">
        <v>60</v>
      </c>
      <c r="K1928" s="20" t="s">
        <v>3</v>
      </c>
      <c r="L1928" t="s">
        <v>1463</v>
      </c>
      <c r="M1928" s="20">
        <v>8.3000000000000007</v>
      </c>
      <c r="N1928" s="20">
        <v>7.2</v>
      </c>
      <c r="AE1928">
        <f t="shared" si="30"/>
        <v>2002</v>
      </c>
    </row>
    <row r="1929" spans="1:31" x14ac:dyDescent="0.25">
      <c r="A1929" s="7">
        <v>1926</v>
      </c>
      <c r="B1929" s="8">
        <v>37360</v>
      </c>
      <c r="C1929" t="s">
        <v>3</v>
      </c>
      <c r="D1929" t="s">
        <v>291</v>
      </c>
      <c r="E1929" t="s">
        <v>9</v>
      </c>
      <c r="F1929" t="s">
        <v>427</v>
      </c>
      <c r="G1929" t="s">
        <v>14</v>
      </c>
      <c r="H1929" s="135" t="s">
        <v>1507</v>
      </c>
      <c r="I1929" t="s">
        <v>1454</v>
      </c>
      <c r="J1929" s="20">
        <v>17</v>
      </c>
      <c r="K1929" s="20" t="s">
        <v>9</v>
      </c>
      <c r="L1929" t="s">
        <v>1464</v>
      </c>
      <c r="M1929" s="20">
        <v>3.74</v>
      </c>
      <c r="N1929" s="20">
        <v>5.76</v>
      </c>
      <c r="AE1929">
        <f t="shared" si="30"/>
        <v>2002</v>
      </c>
    </row>
    <row r="1930" spans="1:31" x14ac:dyDescent="0.25">
      <c r="A1930" s="7">
        <v>1927</v>
      </c>
      <c r="B1930" s="8">
        <v>37360</v>
      </c>
      <c r="C1930" t="s">
        <v>3</v>
      </c>
      <c r="D1930" t="s">
        <v>8</v>
      </c>
      <c r="E1930" t="s">
        <v>9</v>
      </c>
      <c r="F1930" t="s">
        <v>134</v>
      </c>
      <c r="G1930" t="s">
        <v>65</v>
      </c>
      <c r="H1930" s="135" t="s">
        <v>1519</v>
      </c>
      <c r="I1930" t="s">
        <v>1454</v>
      </c>
      <c r="J1930" s="20">
        <v>33</v>
      </c>
      <c r="K1930" s="20" t="s">
        <v>1465</v>
      </c>
      <c r="L1930" t="s">
        <v>1466</v>
      </c>
      <c r="M1930" s="20">
        <v>8.25</v>
      </c>
      <c r="N1930" s="20">
        <v>8.25</v>
      </c>
      <c r="AE1930">
        <f t="shared" si="30"/>
        <v>2002</v>
      </c>
    </row>
    <row r="1931" spans="1:31" x14ac:dyDescent="0.25">
      <c r="A1931" s="7">
        <v>1928</v>
      </c>
      <c r="B1931" s="8">
        <v>37360</v>
      </c>
      <c r="C1931" t="s">
        <v>3</v>
      </c>
      <c r="D1931" t="s">
        <v>426</v>
      </c>
      <c r="E1931" t="s">
        <v>9</v>
      </c>
      <c r="F1931" t="s">
        <v>108</v>
      </c>
      <c r="G1931" t="s">
        <v>65</v>
      </c>
      <c r="H1931" s="135" t="s">
        <v>1558</v>
      </c>
      <c r="I1931" t="s">
        <v>1454</v>
      </c>
      <c r="J1931" s="20">
        <v>18</v>
      </c>
      <c r="K1931" s="20" t="s">
        <v>3</v>
      </c>
      <c r="L1931" t="s">
        <v>1464</v>
      </c>
      <c r="M1931" s="20">
        <v>6.04</v>
      </c>
      <c r="N1931" s="20">
        <v>3.96</v>
      </c>
      <c r="AE1931">
        <f t="shared" si="30"/>
        <v>2002</v>
      </c>
    </row>
    <row r="1932" spans="1:31" x14ac:dyDescent="0.25">
      <c r="A1932" s="7">
        <v>1929</v>
      </c>
      <c r="B1932" s="8">
        <v>37360</v>
      </c>
      <c r="C1932" t="s">
        <v>3</v>
      </c>
      <c r="D1932" t="s">
        <v>25</v>
      </c>
      <c r="E1932" t="s">
        <v>9</v>
      </c>
      <c r="F1932" t="s">
        <v>130</v>
      </c>
      <c r="G1932" t="s">
        <v>14</v>
      </c>
      <c r="H1932" s="135" t="s">
        <v>1496</v>
      </c>
      <c r="I1932" t="s">
        <v>1454</v>
      </c>
      <c r="J1932" s="20">
        <v>15</v>
      </c>
      <c r="K1932" s="20" t="s">
        <v>9</v>
      </c>
      <c r="L1932" t="s">
        <v>1464</v>
      </c>
      <c r="M1932" s="20">
        <v>3.3</v>
      </c>
      <c r="N1932" s="20">
        <v>5.2</v>
      </c>
      <c r="AE1932">
        <f t="shared" si="30"/>
        <v>2002</v>
      </c>
    </row>
    <row r="1933" spans="1:31" x14ac:dyDescent="0.25">
      <c r="A1933" s="7">
        <v>1930</v>
      </c>
      <c r="B1933" s="8">
        <v>37360</v>
      </c>
      <c r="C1933" t="s">
        <v>3</v>
      </c>
      <c r="D1933" t="s">
        <v>39</v>
      </c>
      <c r="E1933" t="s">
        <v>9</v>
      </c>
      <c r="F1933" t="s">
        <v>245</v>
      </c>
      <c r="G1933" t="s">
        <v>11</v>
      </c>
      <c r="H1933" s="135" t="s">
        <v>1496</v>
      </c>
      <c r="I1933" t="s">
        <v>1454</v>
      </c>
      <c r="J1933" s="20">
        <v>20</v>
      </c>
      <c r="K1933" s="20" t="s">
        <v>1465</v>
      </c>
      <c r="L1933" t="s">
        <v>1466</v>
      </c>
      <c r="M1933" s="20">
        <v>5</v>
      </c>
      <c r="N1933" s="20">
        <v>5</v>
      </c>
      <c r="AE1933">
        <f t="shared" si="30"/>
        <v>2002</v>
      </c>
    </row>
    <row r="1934" spans="1:31" x14ac:dyDescent="0.25">
      <c r="A1934" s="7">
        <v>1931</v>
      </c>
      <c r="B1934" s="8">
        <v>37360</v>
      </c>
      <c r="C1934" t="s">
        <v>3</v>
      </c>
      <c r="D1934" t="s">
        <v>229</v>
      </c>
      <c r="E1934" t="s">
        <v>9</v>
      </c>
      <c r="F1934" t="s">
        <v>134</v>
      </c>
      <c r="G1934" t="s">
        <v>14</v>
      </c>
      <c r="H1934" s="135" t="s">
        <v>1496</v>
      </c>
      <c r="I1934" t="s">
        <v>1454</v>
      </c>
      <c r="J1934" s="20">
        <v>136</v>
      </c>
      <c r="K1934" s="20" t="s">
        <v>3</v>
      </c>
      <c r="L1934" t="s">
        <v>1464</v>
      </c>
      <c r="M1934" s="20">
        <v>39.08</v>
      </c>
      <c r="N1934" s="20">
        <v>29.92</v>
      </c>
      <c r="AE1934">
        <f t="shared" si="30"/>
        <v>2002</v>
      </c>
    </row>
    <row r="1935" spans="1:31" x14ac:dyDescent="0.25">
      <c r="A1935" s="7">
        <v>1932</v>
      </c>
      <c r="B1935" s="8">
        <v>37360</v>
      </c>
      <c r="C1935" t="s">
        <v>3</v>
      </c>
      <c r="D1935" t="s">
        <v>103</v>
      </c>
      <c r="E1935" t="s">
        <v>9</v>
      </c>
      <c r="F1935" t="s">
        <v>319</v>
      </c>
      <c r="G1935" t="s">
        <v>377</v>
      </c>
      <c r="H1935" s="9" t="s">
        <v>1587</v>
      </c>
      <c r="I1935" t="s">
        <v>1454</v>
      </c>
      <c r="J1935" s="20">
        <v>20</v>
      </c>
      <c r="K1935" s="20" t="s">
        <v>9</v>
      </c>
      <c r="L1935" t="s">
        <v>1463</v>
      </c>
      <c r="M1935" s="20">
        <v>4.8</v>
      </c>
      <c r="N1935" s="20">
        <v>6.2</v>
      </c>
      <c r="AE1935">
        <f t="shared" si="30"/>
        <v>2002</v>
      </c>
    </row>
    <row r="1936" spans="1:31" x14ac:dyDescent="0.25">
      <c r="A1936" s="7">
        <v>1933</v>
      </c>
      <c r="B1936" s="8">
        <v>37363</v>
      </c>
      <c r="C1936" t="s">
        <v>3</v>
      </c>
      <c r="D1936" t="s">
        <v>273</v>
      </c>
      <c r="E1936" t="s">
        <v>9</v>
      </c>
      <c r="F1936" t="s">
        <v>314</v>
      </c>
      <c r="G1936" t="s">
        <v>17</v>
      </c>
      <c r="H1936" s="135" t="s">
        <v>1500</v>
      </c>
      <c r="I1936" t="s">
        <v>1454</v>
      </c>
      <c r="J1936" s="20">
        <v>37</v>
      </c>
      <c r="K1936" s="20" t="s">
        <v>9</v>
      </c>
      <c r="L1936" t="s">
        <v>1464</v>
      </c>
      <c r="M1936" s="20">
        <v>8.14</v>
      </c>
      <c r="N1936" s="20">
        <v>11.36</v>
      </c>
      <c r="AE1936">
        <f t="shared" si="30"/>
        <v>2002</v>
      </c>
    </row>
    <row r="1937" spans="1:31" x14ac:dyDescent="0.25">
      <c r="A1937" s="7">
        <v>1934</v>
      </c>
      <c r="B1937" s="8">
        <v>37363</v>
      </c>
      <c r="C1937" t="s">
        <v>3</v>
      </c>
      <c r="D1937" t="s">
        <v>213</v>
      </c>
      <c r="E1937" t="s">
        <v>9</v>
      </c>
      <c r="F1937" t="s">
        <v>219</v>
      </c>
      <c r="G1937" t="s">
        <v>14</v>
      </c>
      <c r="H1937" s="135" t="s">
        <v>1491</v>
      </c>
      <c r="I1937" t="s">
        <v>1454</v>
      </c>
      <c r="J1937" s="20">
        <v>14</v>
      </c>
      <c r="K1937" s="20" t="s">
        <v>3</v>
      </c>
      <c r="L1937" t="s">
        <v>1464</v>
      </c>
      <c r="M1937" s="20">
        <v>4.92</v>
      </c>
      <c r="N1937" s="20">
        <v>3.08</v>
      </c>
      <c r="AE1937">
        <f t="shared" si="30"/>
        <v>2002</v>
      </c>
    </row>
    <row r="1938" spans="1:31" x14ac:dyDescent="0.25">
      <c r="A1938" s="7">
        <v>1935</v>
      </c>
      <c r="B1938" s="8">
        <v>37363</v>
      </c>
      <c r="C1938" t="s">
        <v>3</v>
      </c>
      <c r="D1938" t="s">
        <v>400</v>
      </c>
      <c r="E1938" t="s">
        <v>9</v>
      </c>
      <c r="F1938" t="s">
        <v>119</v>
      </c>
      <c r="G1938" t="s">
        <v>14</v>
      </c>
      <c r="H1938" s="135" t="s">
        <v>1507</v>
      </c>
      <c r="I1938" t="s">
        <v>1455</v>
      </c>
      <c r="J1938" s="20">
        <v>60</v>
      </c>
      <c r="K1938" s="20" t="s">
        <v>9</v>
      </c>
      <c r="L1938" t="s">
        <v>1464</v>
      </c>
      <c r="M1938" s="20">
        <v>6.6</v>
      </c>
      <c r="N1938" s="20">
        <v>8.9</v>
      </c>
      <c r="AE1938">
        <f t="shared" si="30"/>
        <v>2002</v>
      </c>
    </row>
    <row r="1939" spans="1:31" x14ac:dyDescent="0.25">
      <c r="A1939" s="7">
        <v>1936</v>
      </c>
      <c r="B1939" s="8">
        <v>37363</v>
      </c>
      <c r="C1939" t="s">
        <v>3</v>
      </c>
      <c r="D1939" t="s">
        <v>119</v>
      </c>
      <c r="E1939" t="s">
        <v>9</v>
      </c>
      <c r="F1939" t="s">
        <v>400</v>
      </c>
      <c r="G1939" t="s">
        <v>14</v>
      </c>
      <c r="H1939" s="135" t="s">
        <v>1507</v>
      </c>
      <c r="I1939" t="s">
        <v>1455</v>
      </c>
      <c r="J1939" s="20">
        <v>68</v>
      </c>
      <c r="K1939" s="20" t="s">
        <v>3</v>
      </c>
      <c r="L1939" t="s">
        <v>1464</v>
      </c>
      <c r="M1939" s="20">
        <v>10.02</v>
      </c>
      <c r="N1939" s="20">
        <v>7.48</v>
      </c>
      <c r="AE1939">
        <f t="shared" si="30"/>
        <v>2002</v>
      </c>
    </row>
    <row r="1940" spans="1:31" x14ac:dyDescent="0.25">
      <c r="A1940" s="7">
        <v>1937</v>
      </c>
      <c r="B1940" s="8">
        <v>37363</v>
      </c>
      <c r="C1940" t="s">
        <v>3</v>
      </c>
      <c r="D1940" t="s">
        <v>394</v>
      </c>
      <c r="E1940" t="s">
        <v>9</v>
      </c>
      <c r="F1940" t="s">
        <v>134</v>
      </c>
      <c r="G1940" t="s">
        <v>65</v>
      </c>
      <c r="H1940" s="135" t="s">
        <v>1569</v>
      </c>
      <c r="I1940" t="s">
        <v>1454</v>
      </c>
      <c r="J1940" s="20">
        <v>12</v>
      </c>
      <c r="K1940" s="20" t="s">
        <v>3</v>
      </c>
      <c r="L1940" t="s">
        <v>1464</v>
      </c>
      <c r="M1940" s="20">
        <v>4.3599999999999994</v>
      </c>
      <c r="N1940" s="20">
        <v>2.64</v>
      </c>
      <c r="AE1940">
        <f t="shared" si="30"/>
        <v>2002</v>
      </c>
    </row>
    <row r="1941" spans="1:31" x14ac:dyDescent="0.25">
      <c r="A1941" s="7">
        <v>1938</v>
      </c>
      <c r="B1941" s="8">
        <v>37363</v>
      </c>
      <c r="C1941" t="s">
        <v>3</v>
      </c>
      <c r="D1941" t="s">
        <v>444</v>
      </c>
      <c r="E1941" t="s">
        <v>9</v>
      </c>
      <c r="F1941" t="s">
        <v>154</v>
      </c>
      <c r="G1941" t="s">
        <v>14</v>
      </c>
      <c r="H1941" s="135" t="s">
        <v>1496</v>
      </c>
      <c r="I1941" t="s">
        <v>1458</v>
      </c>
      <c r="J1941" s="20">
        <v>13</v>
      </c>
      <c r="K1941" s="20" t="s">
        <v>9</v>
      </c>
      <c r="L1941" t="s">
        <v>1463</v>
      </c>
      <c r="M1941" s="20">
        <v>30</v>
      </c>
      <c r="N1941" s="20">
        <v>10</v>
      </c>
      <c r="AE1941">
        <f t="shared" si="30"/>
        <v>2002</v>
      </c>
    </row>
    <row r="1942" spans="1:31" x14ac:dyDescent="0.25">
      <c r="A1942" s="7">
        <v>1939</v>
      </c>
      <c r="B1942" s="8">
        <v>37363</v>
      </c>
      <c r="C1942" t="s">
        <v>3</v>
      </c>
      <c r="D1942" t="s">
        <v>213</v>
      </c>
      <c r="E1942" t="s">
        <v>9</v>
      </c>
      <c r="F1942" t="s">
        <v>108</v>
      </c>
      <c r="G1942" t="s">
        <v>14</v>
      </c>
      <c r="H1942" s="135" t="s">
        <v>1496</v>
      </c>
      <c r="I1942" t="s">
        <v>1454</v>
      </c>
      <c r="J1942" s="20">
        <v>26</v>
      </c>
      <c r="K1942" s="20" t="s">
        <v>1465</v>
      </c>
      <c r="L1942" t="s">
        <v>1466</v>
      </c>
      <c r="M1942" s="20">
        <v>6.5</v>
      </c>
      <c r="N1942" s="20">
        <v>6.5</v>
      </c>
      <c r="AE1942">
        <f t="shared" si="30"/>
        <v>2002</v>
      </c>
    </row>
    <row r="1943" spans="1:31" x14ac:dyDescent="0.25">
      <c r="A1943" s="7">
        <v>1940</v>
      </c>
      <c r="B1943" s="8">
        <v>37365</v>
      </c>
      <c r="C1943" t="s">
        <v>3</v>
      </c>
      <c r="D1943" t="s">
        <v>390</v>
      </c>
      <c r="E1943" t="s">
        <v>9</v>
      </c>
      <c r="F1943" t="s">
        <v>26</v>
      </c>
      <c r="G1943" t="s">
        <v>11</v>
      </c>
      <c r="H1943" s="135" t="s">
        <v>1505</v>
      </c>
      <c r="I1943" t="s">
        <v>1454</v>
      </c>
      <c r="J1943" s="20">
        <v>24</v>
      </c>
      <c r="K1943" s="20" t="s">
        <v>3</v>
      </c>
      <c r="L1943" t="s">
        <v>1464</v>
      </c>
      <c r="M1943" s="20">
        <v>7.72</v>
      </c>
      <c r="N1943" s="20">
        <v>5.28</v>
      </c>
      <c r="AE1943">
        <f t="shared" si="30"/>
        <v>2002</v>
      </c>
    </row>
    <row r="1944" spans="1:31" x14ac:dyDescent="0.25">
      <c r="A1944" s="7">
        <v>1941</v>
      </c>
      <c r="B1944" s="8">
        <v>37365</v>
      </c>
      <c r="C1944" t="s">
        <v>3</v>
      </c>
      <c r="D1944" t="s">
        <v>390</v>
      </c>
      <c r="E1944" t="s">
        <v>9</v>
      </c>
      <c r="F1944" t="s">
        <v>26</v>
      </c>
      <c r="G1944" t="s">
        <v>11</v>
      </c>
      <c r="H1944" s="135" t="s">
        <v>1531</v>
      </c>
      <c r="I1944" t="s">
        <v>1454</v>
      </c>
      <c r="J1944" s="20">
        <v>12</v>
      </c>
      <c r="K1944" s="20" t="s">
        <v>9</v>
      </c>
      <c r="L1944" t="s">
        <v>1463</v>
      </c>
      <c r="M1944" s="20">
        <v>2.88</v>
      </c>
      <c r="N1944" s="20">
        <v>4.12</v>
      </c>
      <c r="AE1944">
        <f t="shared" si="30"/>
        <v>2002</v>
      </c>
    </row>
    <row r="1945" spans="1:31" x14ac:dyDescent="0.25">
      <c r="A1945" s="7">
        <v>1942</v>
      </c>
      <c r="B1945" s="8">
        <v>37365</v>
      </c>
      <c r="C1945" t="s">
        <v>3</v>
      </c>
      <c r="D1945" t="s">
        <v>287</v>
      </c>
      <c r="E1945" t="s">
        <v>9</v>
      </c>
      <c r="F1945" t="s">
        <v>134</v>
      </c>
      <c r="G1945" t="s">
        <v>17</v>
      </c>
      <c r="H1945" s="135" t="s">
        <v>1500</v>
      </c>
      <c r="I1945" t="s">
        <v>1454</v>
      </c>
      <c r="J1945" s="20">
        <v>23</v>
      </c>
      <c r="K1945" s="20" t="s">
        <v>9</v>
      </c>
      <c r="L1945" t="s">
        <v>1464</v>
      </c>
      <c r="M1945" s="20">
        <v>5.0600000000000005</v>
      </c>
      <c r="N1945" s="20">
        <v>7.4399999999999995</v>
      </c>
      <c r="AE1945">
        <f t="shared" si="30"/>
        <v>2002</v>
      </c>
    </row>
    <row r="1946" spans="1:31" x14ac:dyDescent="0.25">
      <c r="A1946" s="7">
        <v>1943</v>
      </c>
      <c r="B1946" s="8">
        <v>37365</v>
      </c>
      <c r="C1946" t="s">
        <v>3</v>
      </c>
      <c r="D1946" t="s">
        <v>55</v>
      </c>
      <c r="E1946" t="s">
        <v>9</v>
      </c>
      <c r="F1946" t="s">
        <v>445</v>
      </c>
      <c r="G1946" t="s">
        <v>14</v>
      </c>
      <c r="H1946" s="135" t="s">
        <v>1530</v>
      </c>
      <c r="I1946" t="s">
        <v>1458</v>
      </c>
      <c r="J1946" s="20">
        <v>7</v>
      </c>
      <c r="K1946" s="20" t="s">
        <v>3</v>
      </c>
      <c r="L1946" t="s">
        <v>1464</v>
      </c>
      <c r="M1946" s="20">
        <v>10</v>
      </c>
      <c r="N1946" s="20">
        <v>30</v>
      </c>
      <c r="AE1946">
        <f t="shared" si="30"/>
        <v>2002</v>
      </c>
    </row>
    <row r="1947" spans="1:31" x14ac:dyDescent="0.25">
      <c r="A1947" s="7">
        <v>1944</v>
      </c>
      <c r="B1947" s="8">
        <v>37365</v>
      </c>
      <c r="C1947" t="s">
        <v>3</v>
      </c>
      <c r="D1947" t="s">
        <v>434</v>
      </c>
      <c r="E1947" t="s">
        <v>9</v>
      </c>
      <c r="F1947" t="s">
        <v>427</v>
      </c>
      <c r="G1947" t="s">
        <v>14</v>
      </c>
      <c r="H1947" s="135" t="s">
        <v>1567</v>
      </c>
      <c r="I1947" t="s">
        <v>1454</v>
      </c>
      <c r="J1947" s="20">
        <v>17</v>
      </c>
      <c r="K1947" s="20" t="s">
        <v>9</v>
      </c>
      <c r="L1947" t="s">
        <v>1464</v>
      </c>
      <c r="M1947" s="20">
        <v>3.74</v>
      </c>
      <c r="N1947" s="20">
        <v>5.76</v>
      </c>
      <c r="AE1947">
        <f t="shared" si="30"/>
        <v>2002</v>
      </c>
    </row>
    <row r="1948" spans="1:31" x14ac:dyDescent="0.25">
      <c r="A1948" s="7">
        <v>1945</v>
      </c>
      <c r="B1948" s="8">
        <v>37365</v>
      </c>
      <c r="C1948" t="s">
        <v>3</v>
      </c>
      <c r="D1948" t="s">
        <v>434</v>
      </c>
      <c r="E1948" t="s">
        <v>9</v>
      </c>
      <c r="F1948" t="s">
        <v>108</v>
      </c>
      <c r="G1948" t="s">
        <v>14</v>
      </c>
      <c r="H1948" s="135" t="s">
        <v>1489</v>
      </c>
      <c r="I1948" t="s">
        <v>1454</v>
      </c>
      <c r="J1948" s="20">
        <v>12</v>
      </c>
      <c r="K1948" s="20" t="s">
        <v>9</v>
      </c>
      <c r="L1948" t="s">
        <v>1464</v>
      </c>
      <c r="M1948" s="20">
        <v>2.64</v>
      </c>
      <c r="N1948" s="20">
        <v>4.3599999999999994</v>
      </c>
      <c r="AE1948">
        <f t="shared" si="30"/>
        <v>2002</v>
      </c>
    </row>
    <row r="1949" spans="1:31" x14ac:dyDescent="0.25">
      <c r="A1949" s="7">
        <v>1946</v>
      </c>
      <c r="B1949" s="8">
        <v>37365</v>
      </c>
      <c r="C1949" t="s">
        <v>3</v>
      </c>
      <c r="D1949" t="s">
        <v>287</v>
      </c>
      <c r="E1949" t="s">
        <v>9</v>
      </c>
      <c r="F1949" t="s">
        <v>407</v>
      </c>
      <c r="G1949" t="s">
        <v>17</v>
      </c>
      <c r="H1949" s="135" t="s">
        <v>1496</v>
      </c>
      <c r="I1949" t="s">
        <v>1454</v>
      </c>
      <c r="J1949" s="20">
        <v>9</v>
      </c>
      <c r="K1949" s="20" t="s">
        <v>9</v>
      </c>
      <c r="L1949" t="s">
        <v>1464</v>
      </c>
      <c r="M1949" s="20">
        <v>1.98</v>
      </c>
      <c r="N1949" s="20">
        <v>3.52</v>
      </c>
      <c r="AE1949">
        <f t="shared" si="30"/>
        <v>2002</v>
      </c>
    </row>
    <row r="1950" spans="1:31" x14ac:dyDescent="0.25">
      <c r="A1950" s="7">
        <v>1947</v>
      </c>
      <c r="B1950" s="8">
        <v>37365</v>
      </c>
      <c r="C1950" t="s">
        <v>3</v>
      </c>
      <c r="D1950" t="s">
        <v>424</v>
      </c>
      <c r="E1950" t="s">
        <v>9</v>
      </c>
      <c r="F1950" t="s">
        <v>416</v>
      </c>
      <c r="G1950" t="s">
        <v>65</v>
      </c>
      <c r="H1950" s="135" t="s">
        <v>1496</v>
      </c>
      <c r="I1950" t="s">
        <v>1454</v>
      </c>
      <c r="J1950" s="20">
        <v>42</v>
      </c>
      <c r="K1950" s="20" t="s">
        <v>9</v>
      </c>
      <c r="L1950" t="s">
        <v>1464</v>
      </c>
      <c r="M1950" s="20">
        <v>9.24</v>
      </c>
      <c r="N1950" s="20">
        <v>12.76</v>
      </c>
      <c r="AE1950">
        <f t="shared" si="30"/>
        <v>2002</v>
      </c>
    </row>
    <row r="1951" spans="1:31" x14ac:dyDescent="0.25">
      <c r="A1951" s="7">
        <v>1948</v>
      </c>
      <c r="B1951" s="8">
        <v>37365</v>
      </c>
      <c r="C1951" t="s">
        <v>3</v>
      </c>
      <c r="D1951" t="s">
        <v>123</v>
      </c>
      <c r="E1951" t="s">
        <v>9</v>
      </c>
      <c r="F1951" t="s">
        <v>124</v>
      </c>
      <c r="G1951" t="s">
        <v>377</v>
      </c>
      <c r="H1951" s="135" t="s">
        <v>1496</v>
      </c>
      <c r="I1951" t="s">
        <v>1454</v>
      </c>
      <c r="J1951" s="20">
        <v>20</v>
      </c>
      <c r="K1951" s="20" t="s">
        <v>3</v>
      </c>
      <c r="L1951" t="s">
        <v>1463</v>
      </c>
      <c r="M1951" s="20">
        <v>6.2</v>
      </c>
      <c r="N1951" s="20">
        <v>4.8</v>
      </c>
      <c r="AE1951">
        <f t="shared" si="30"/>
        <v>2002</v>
      </c>
    </row>
    <row r="1952" spans="1:31" x14ac:dyDescent="0.25">
      <c r="A1952" s="7">
        <v>1949</v>
      </c>
      <c r="B1952" s="8">
        <v>37365</v>
      </c>
      <c r="C1952" t="s">
        <v>3</v>
      </c>
      <c r="D1952" t="s">
        <v>129</v>
      </c>
      <c r="E1952" t="s">
        <v>9</v>
      </c>
      <c r="F1952" t="s">
        <v>19</v>
      </c>
      <c r="G1952" t="s">
        <v>377</v>
      </c>
      <c r="H1952" s="9" t="s">
        <v>1590</v>
      </c>
      <c r="I1952" t="s">
        <v>1455</v>
      </c>
      <c r="J1952" s="20">
        <v>55</v>
      </c>
      <c r="K1952" s="20" t="s">
        <v>3</v>
      </c>
      <c r="L1952" t="s">
        <v>1464</v>
      </c>
      <c r="M1952" s="20">
        <v>8.1999999999999993</v>
      </c>
      <c r="N1952" s="20">
        <v>6.05</v>
      </c>
      <c r="AE1952">
        <f t="shared" si="30"/>
        <v>2002</v>
      </c>
    </row>
    <row r="1953" spans="1:31" x14ac:dyDescent="0.25">
      <c r="A1953" s="7">
        <v>1950</v>
      </c>
      <c r="B1953" s="8">
        <v>37365</v>
      </c>
      <c r="C1953" t="s">
        <v>3</v>
      </c>
      <c r="D1953" t="s">
        <v>402</v>
      </c>
      <c r="E1953" t="s">
        <v>9</v>
      </c>
      <c r="F1953" t="s">
        <v>433</v>
      </c>
      <c r="G1953" t="s">
        <v>24</v>
      </c>
      <c r="H1953" s="135" t="s">
        <v>1496</v>
      </c>
      <c r="I1953" t="s">
        <v>1455</v>
      </c>
      <c r="J1953" s="20">
        <v>9</v>
      </c>
      <c r="K1953" s="20" t="s">
        <v>3</v>
      </c>
      <c r="L1953" t="s">
        <v>1464</v>
      </c>
      <c r="M1953" s="20">
        <v>1.76</v>
      </c>
      <c r="N1953" s="20">
        <v>0.99</v>
      </c>
      <c r="AE1953">
        <f t="shared" si="30"/>
        <v>2002</v>
      </c>
    </row>
    <row r="1954" spans="1:31" x14ac:dyDescent="0.25">
      <c r="A1954" s="7">
        <v>1951</v>
      </c>
      <c r="B1954" s="8">
        <v>37365</v>
      </c>
      <c r="C1954" t="s">
        <v>3</v>
      </c>
      <c r="D1954" t="s">
        <v>433</v>
      </c>
      <c r="E1954" t="s">
        <v>9</v>
      </c>
      <c r="F1954" t="s">
        <v>402</v>
      </c>
      <c r="G1954" t="s">
        <v>24</v>
      </c>
      <c r="H1954" s="135" t="s">
        <v>1496</v>
      </c>
      <c r="I1954" t="s">
        <v>1455</v>
      </c>
      <c r="J1954" s="20">
        <v>9</v>
      </c>
      <c r="K1954" s="20" t="s">
        <v>3</v>
      </c>
      <c r="L1954" t="s">
        <v>1464</v>
      </c>
      <c r="M1954" s="20">
        <v>1.76</v>
      </c>
      <c r="N1954" s="20">
        <v>0.99</v>
      </c>
      <c r="AE1954">
        <f t="shared" si="30"/>
        <v>2002</v>
      </c>
    </row>
    <row r="1955" spans="1:31" x14ac:dyDescent="0.25">
      <c r="A1955" s="7">
        <v>1952</v>
      </c>
      <c r="B1955" s="8">
        <v>37369</v>
      </c>
      <c r="C1955" t="s">
        <v>3</v>
      </c>
      <c r="D1955" t="s">
        <v>47</v>
      </c>
      <c r="E1955" t="s">
        <v>9</v>
      </c>
      <c r="F1955" t="s">
        <v>400</v>
      </c>
      <c r="G1955" t="s">
        <v>14</v>
      </c>
      <c r="H1955" s="135" t="s">
        <v>1516</v>
      </c>
      <c r="I1955" t="s">
        <v>1455</v>
      </c>
      <c r="J1955" s="20">
        <v>12</v>
      </c>
      <c r="K1955" s="20" t="s">
        <v>9</v>
      </c>
      <c r="L1955" t="s">
        <v>1464</v>
      </c>
      <c r="M1955" s="20">
        <v>1.32</v>
      </c>
      <c r="N1955" s="20">
        <v>2.1799999999999997</v>
      </c>
      <c r="AE1955">
        <f t="shared" si="30"/>
        <v>2002</v>
      </c>
    </row>
    <row r="1956" spans="1:31" x14ac:dyDescent="0.25">
      <c r="A1956" s="7">
        <v>1953</v>
      </c>
      <c r="B1956" s="8">
        <v>37369</v>
      </c>
      <c r="C1956" t="s">
        <v>3</v>
      </c>
      <c r="D1956" t="s">
        <v>54</v>
      </c>
      <c r="E1956" t="s">
        <v>9</v>
      </c>
      <c r="F1956" t="s">
        <v>427</v>
      </c>
      <c r="G1956" t="s">
        <v>14</v>
      </c>
      <c r="H1956" s="135" t="s">
        <v>1516</v>
      </c>
      <c r="I1956" t="s">
        <v>1455</v>
      </c>
      <c r="J1956" s="20">
        <v>12</v>
      </c>
      <c r="K1956" s="20" t="s">
        <v>9</v>
      </c>
      <c r="L1956" t="s">
        <v>1463</v>
      </c>
      <c r="M1956" s="20">
        <v>1.44</v>
      </c>
      <c r="N1956" s="20">
        <v>2.06</v>
      </c>
      <c r="AE1956">
        <f t="shared" si="30"/>
        <v>2002</v>
      </c>
    </row>
    <row r="1957" spans="1:31" x14ac:dyDescent="0.25">
      <c r="A1957" s="7">
        <v>1954</v>
      </c>
      <c r="B1957" s="8">
        <v>37369</v>
      </c>
      <c r="C1957" t="s">
        <v>3</v>
      </c>
      <c r="D1957" t="s">
        <v>287</v>
      </c>
      <c r="E1957" t="s">
        <v>9</v>
      </c>
      <c r="F1957" t="s">
        <v>407</v>
      </c>
      <c r="G1957" t="s">
        <v>17</v>
      </c>
      <c r="H1957" s="135" t="s">
        <v>1502</v>
      </c>
      <c r="I1957" t="s">
        <v>1454</v>
      </c>
      <c r="J1957" s="20">
        <v>12</v>
      </c>
      <c r="K1957" s="20" t="s">
        <v>9</v>
      </c>
      <c r="L1957" t="s">
        <v>1464</v>
      </c>
      <c r="M1957" s="20">
        <v>2.64</v>
      </c>
      <c r="N1957" s="20">
        <v>4.3599999999999994</v>
      </c>
      <c r="AE1957">
        <f t="shared" si="30"/>
        <v>2002</v>
      </c>
    </row>
    <row r="1958" spans="1:31" x14ac:dyDescent="0.25">
      <c r="A1958" s="7">
        <v>1955</v>
      </c>
      <c r="B1958" s="8">
        <v>37369</v>
      </c>
      <c r="C1958" t="s">
        <v>3</v>
      </c>
      <c r="D1958" t="s">
        <v>236</v>
      </c>
      <c r="E1958" t="s">
        <v>9</v>
      </c>
      <c r="F1958" t="s">
        <v>90</v>
      </c>
      <c r="G1958" t="s">
        <v>65</v>
      </c>
      <c r="H1958" s="135" t="s">
        <v>1519</v>
      </c>
      <c r="I1958" t="s">
        <v>1454</v>
      </c>
      <c r="J1958" s="20">
        <v>30</v>
      </c>
      <c r="K1958" s="20" t="s">
        <v>3</v>
      </c>
      <c r="L1958" t="s">
        <v>1464</v>
      </c>
      <c r="M1958" s="20">
        <v>9.4</v>
      </c>
      <c r="N1958" s="20">
        <v>6.6</v>
      </c>
      <c r="AE1958">
        <f t="shared" si="30"/>
        <v>2002</v>
      </c>
    </row>
    <row r="1959" spans="1:31" x14ac:dyDescent="0.25">
      <c r="A1959" s="7">
        <v>1956</v>
      </c>
      <c r="B1959" s="8">
        <v>37369</v>
      </c>
      <c r="C1959" t="s">
        <v>3</v>
      </c>
      <c r="D1959" t="s">
        <v>394</v>
      </c>
      <c r="E1959" t="s">
        <v>9</v>
      </c>
      <c r="F1959" t="s">
        <v>215</v>
      </c>
      <c r="G1959" t="s">
        <v>65</v>
      </c>
      <c r="H1959" s="135" t="s">
        <v>1550</v>
      </c>
      <c r="I1959" t="s">
        <v>1454</v>
      </c>
      <c r="J1959" s="20">
        <v>28</v>
      </c>
      <c r="K1959" s="20" t="s">
        <v>9</v>
      </c>
      <c r="L1959" t="s">
        <v>1464</v>
      </c>
      <c r="M1959" s="20">
        <v>6.16</v>
      </c>
      <c r="N1959" s="20">
        <v>8.84</v>
      </c>
      <c r="AE1959">
        <f t="shared" si="30"/>
        <v>2002</v>
      </c>
    </row>
    <row r="1960" spans="1:31" x14ac:dyDescent="0.25">
      <c r="A1960" s="7">
        <v>1957</v>
      </c>
      <c r="B1960" s="8">
        <v>37369</v>
      </c>
      <c r="C1960" t="s">
        <v>3</v>
      </c>
      <c r="D1960" t="s">
        <v>39</v>
      </c>
      <c r="E1960" t="s">
        <v>9</v>
      </c>
      <c r="F1960" t="s">
        <v>57</v>
      </c>
      <c r="G1960" t="s">
        <v>377</v>
      </c>
      <c r="H1960" s="9" t="s">
        <v>1591</v>
      </c>
      <c r="I1960" t="s">
        <v>1454</v>
      </c>
      <c r="J1960" s="20">
        <v>22</v>
      </c>
      <c r="K1960" s="20" t="s">
        <v>1465</v>
      </c>
      <c r="L1960" t="s">
        <v>1466</v>
      </c>
      <c r="M1960" s="20">
        <v>5.5</v>
      </c>
      <c r="N1960" s="20">
        <v>5.5</v>
      </c>
      <c r="AE1960">
        <f t="shared" si="30"/>
        <v>2002</v>
      </c>
    </row>
    <row r="1961" spans="1:31" x14ac:dyDescent="0.25">
      <c r="A1961" s="7">
        <v>1958</v>
      </c>
      <c r="B1961" s="8">
        <v>37369</v>
      </c>
      <c r="C1961" t="s">
        <v>3</v>
      </c>
      <c r="D1961" t="s">
        <v>55</v>
      </c>
      <c r="E1961" t="s">
        <v>9</v>
      </c>
      <c r="F1961" t="s">
        <v>249</v>
      </c>
      <c r="G1961" t="s">
        <v>377</v>
      </c>
      <c r="H1961" s="9" t="s">
        <v>1586</v>
      </c>
      <c r="I1961" t="s">
        <v>1454</v>
      </c>
      <c r="J1961" s="20">
        <v>22</v>
      </c>
      <c r="K1961" s="20" t="s">
        <v>1465</v>
      </c>
      <c r="L1961" t="s">
        <v>1466</v>
      </c>
      <c r="M1961" s="20">
        <v>5.5</v>
      </c>
      <c r="N1961" s="20">
        <v>5.5</v>
      </c>
      <c r="AE1961">
        <f t="shared" si="30"/>
        <v>2002</v>
      </c>
    </row>
    <row r="1962" spans="1:31" x14ac:dyDescent="0.25">
      <c r="A1962" s="7">
        <v>1959</v>
      </c>
      <c r="B1962" s="8">
        <v>37372</v>
      </c>
      <c r="C1962" t="s">
        <v>3</v>
      </c>
      <c r="D1962" t="s">
        <v>432</v>
      </c>
      <c r="E1962" t="s">
        <v>9</v>
      </c>
      <c r="F1962" t="s">
        <v>336</v>
      </c>
      <c r="G1962" t="s">
        <v>11</v>
      </c>
      <c r="H1962" s="135" t="s">
        <v>1526</v>
      </c>
      <c r="I1962" t="s">
        <v>1454</v>
      </c>
      <c r="J1962" s="20">
        <v>66</v>
      </c>
      <c r="K1962" s="20" t="s">
        <v>3</v>
      </c>
      <c r="L1962" t="s">
        <v>1464</v>
      </c>
      <c r="M1962" s="20">
        <v>19.48</v>
      </c>
      <c r="N1962" s="20">
        <v>14.52</v>
      </c>
      <c r="AE1962">
        <f t="shared" si="30"/>
        <v>2002</v>
      </c>
    </row>
    <row r="1963" spans="1:31" x14ac:dyDescent="0.25">
      <c r="A1963" s="7">
        <v>1960</v>
      </c>
      <c r="B1963" s="8">
        <v>37372</v>
      </c>
      <c r="C1963" t="s">
        <v>3</v>
      </c>
      <c r="D1963" t="s">
        <v>97</v>
      </c>
      <c r="E1963" t="s">
        <v>9</v>
      </c>
      <c r="F1963" t="s">
        <v>354</v>
      </c>
      <c r="G1963" t="s">
        <v>11</v>
      </c>
      <c r="H1963" s="135" t="s">
        <v>1531</v>
      </c>
      <c r="I1963" t="s">
        <v>1454</v>
      </c>
      <c r="J1963" s="20">
        <v>12</v>
      </c>
      <c r="K1963" s="20" t="s">
        <v>3</v>
      </c>
      <c r="L1963" t="s">
        <v>1463</v>
      </c>
      <c r="M1963" s="20">
        <v>4.12</v>
      </c>
      <c r="N1963" s="20">
        <v>2.88</v>
      </c>
      <c r="AE1963">
        <f t="shared" si="30"/>
        <v>2002</v>
      </c>
    </row>
    <row r="1964" spans="1:31" x14ac:dyDescent="0.25">
      <c r="A1964" s="7">
        <v>1961</v>
      </c>
      <c r="B1964" s="8">
        <v>37372</v>
      </c>
      <c r="C1964" t="s">
        <v>3</v>
      </c>
      <c r="D1964" t="s">
        <v>369</v>
      </c>
      <c r="E1964" t="s">
        <v>9</v>
      </c>
      <c r="F1964" t="s">
        <v>381</v>
      </c>
      <c r="G1964" t="s">
        <v>11</v>
      </c>
      <c r="H1964" s="135" t="s">
        <v>1515</v>
      </c>
      <c r="I1964" t="s">
        <v>1454</v>
      </c>
      <c r="J1964" s="20">
        <v>24</v>
      </c>
      <c r="K1964" s="20" t="s">
        <v>9</v>
      </c>
      <c r="L1964" t="s">
        <v>1464</v>
      </c>
      <c r="M1964" s="20">
        <v>5.28</v>
      </c>
      <c r="N1964" s="20">
        <v>7.72</v>
      </c>
      <c r="AE1964">
        <f t="shared" si="30"/>
        <v>2002</v>
      </c>
    </row>
    <row r="1965" spans="1:31" x14ac:dyDescent="0.25">
      <c r="A1965" s="7">
        <v>1962</v>
      </c>
      <c r="B1965" s="8">
        <v>37372</v>
      </c>
      <c r="C1965" t="s">
        <v>3</v>
      </c>
      <c r="D1965" t="s">
        <v>73</v>
      </c>
      <c r="E1965" t="s">
        <v>9</v>
      </c>
      <c r="F1965" t="s">
        <v>445</v>
      </c>
      <c r="G1965" t="s">
        <v>14</v>
      </c>
      <c r="H1965" s="135" t="s">
        <v>1491</v>
      </c>
      <c r="I1965" t="s">
        <v>1454</v>
      </c>
      <c r="J1965" s="20">
        <v>11</v>
      </c>
      <c r="K1965" s="20" t="s">
        <v>3</v>
      </c>
      <c r="L1965" t="s">
        <v>1464</v>
      </c>
      <c r="M1965" s="20">
        <v>4.08</v>
      </c>
      <c r="N1965" s="20">
        <v>2.42</v>
      </c>
      <c r="AE1965">
        <f t="shared" si="30"/>
        <v>2002</v>
      </c>
    </row>
    <row r="1966" spans="1:31" x14ac:dyDescent="0.25">
      <c r="A1966" s="7">
        <v>1963</v>
      </c>
      <c r="B1966" s="8">
        <v>37372</v>
      </c>
      <c r="C1966" t="s">
        <v>3</v>
      </c>
      <c r="D1966" t="s">
        <v>394</v>
      </c>
      <c r="E1966" t="s">
        <v>9</v>
      </c>
      <c r="F1966" t="s">
        <v>445</v>
      </c>
      <c r="G1966" t="s">
        <v>14</v>
      </c>
      <c r="H1966" s="135" t="s">
        <v>1566</v>
      </c>
      <c r="I1966" t="s">
        <v>1454</v>
      </c>
      <c r="J1966" s="20">
        <v>16</v>
      </c>
      <c r="K1966" s="20" t="s">
        <v>3</v>
      </c>
      <c r="L1966" t="s">
        <v>1464</v>
      </c>
      <c r="M1966" s="20">
        <v>5.48</v>
      </c>
      <c r="N1966" s="20">
        <v>3.52</v>
      </c>
      <c r="AE1966">
        <f t="shared" si="30"/>
        <v>2002</v>
      </c>
    </row>
    <row r="1967" spans="1:31" x14ac:dyDescent="0.25">
      <c r="A1967" s="7">
        <v>1964</v>
      </c>
      <c r="B1967" s="8">
        <v>37372</v>
      </c>
      <c r="C1967" t="s">
        <v>3</v>
      </c>
      <c r="D1967" t="s">
        <v>73</v>
      </c>
      <c r="E1967" t="s">
        <v>9</v>
      </c>
      <c r="F1967" t="s">
        <v>416</v>
      </c>
      <c r="G1967" t="s">
        <v>14</v>
      </c>
      <c r="H1967" s="135" t="s">
        <v>1522</v>
      </c>
      <c r="I1967" t="s">
        <v>1454</v>
      </c>
      <c r="J1967" s="20">
        <v>12</v>
      </c>
      <c r="K1967" s="20" t="s">
        <v>9</v>
      </c>
      <c r="L1967" t="s">
        <v>1464</v>
      </c>
      <c r="M1967" s="20">
        <v>2.64</v>
      </c>
      <c r="N1967" s="20">
        <v>4.3599999999999994</v>
      </c>
      <c r="AE1967">
        <f t="shared" si="30"/>
        <v>2002</v>
      </c>
    </row>
    <row r="1968" spans="1:31" x14ac:dyDescent="0.25">
      <c r="A1968" s="7">
        <v>1965</v>
      </c>
      <c r="B1968" s="8">
        <v>37372</v>
      </c>
      <c r="C1968" t="s">
        <v>3</v>
      </c>
      <c r="D1968" t="s">
        <v>168</v>
      </c>
      <c r="E1968" t="s">
        <v>9</v>
      </c>
      <c r="F1968" t="s">
        <v>70</v>
      </c>
      <c r="G1968" t="s">
        <v>17</v>
      </c>
      <c r="H1968" s="135" t="s">
        <v>1520</v>
      </c>
      <c r="I1968" t="s">
        <v>1454</v>
      </c>
      <c r="J1968" s="20">
        <v>55</v>
      </c>
      <c r="K1968" s="20" t="s">
        <v>9</v>
      </c>
      <c r="L1968" t="s">
        <v>1464</v>
      </c>
      <c r="M1968" s="20">
        <v>12.1</v>
      </c>
      <c r="N1968" s="20">
        <v>16.399999999999999</v>
      </c>
      <c r="AE1968">
        <f t="shared" si="30"/>
        <v>2002</v>
      </c>
    </row>
    <row r="1969" spans="1:31" x14ac:dyDescent="0.25">
      <c r="A1969" s="7">
        <v>1966</v>
      </c>
      <c r="B1969" s="8">
        <v>37372</v>
      </c>
      <c r="C1969" t="s">
        <v>3</v>
      </c>
      <c r="D1969" t="s">
        <v>344</v>
      </c>
      <c r="E1969" t="s">
        <v>9</v>
      </c>
      <c r="F1969" t="s">
        <v>407</v>
      </c>
      <c r="G1969" t="s">
        <v>65</v>
      </c>
      <c r="H1969" s="135" t="s">
        <v>1519</v>
      </c>
      <c r="I1969" t="s">
        <v>1454</v>
      </c>
      <c r="J1969" s="20">
        <v>27</v>
      </c>
      <c r="K1969" s="20" t="s">
        <v>9</v>
      </c>
      <c r="L1969" t="s">
        <v>1464</v>
      </c>
      <c r="M1969" s="20">
        <v>5.9399999999999995</v>
      </c>
      <c r="N1969" s="20">
        <v>8.56</v>
      </c>
      <c r="AE1969">
        <f t="shared" si="30"/>
        <v>2002</v>
      </c>
    </row>
    <row r="1970" spans="1:31" x14ac:dyDescent="0.25">
      <c r="A1970" s="7">
        <v>1967</v>
      </c>
      <c r="B1970" s="8">
        <v>37372</v>
      </c>
      <c r="C1970" t="s">
        <v>3</v>
      </c>
      <c r="D1970" t="s">
        <v>446</v>
      </c>
      <c r="E1970" t="s">
        <v>9</v>
      </c>
      <c r="F1970" t="s">
        <v>236</v>
      </c>
      <c r="G1970" t="s">
        <v>65</v>
      </c>
      <c r="H1970" s="135" t="s">
        <v>1496</v>
      </c>
      <c r="I1970" t="s">
        <v>1458</v>
      </c>
      <c r="J1970" s="20">
        <v>11</v>
      </c>
      <c r="K1970" s="20" t="s">
        <v>1465</v>
      </c>
      <c r="L1970" t="s">
        <v>1466</v>
      </c>
      <c r="M1970" s="20">
        <v>30</v>
      </c>
      <c r="N1970" s="20">
        <v>10</v>
      </c>
      <c r="AE1970">
        <f t="shared" si="30"/>
        <v>2002</v>
      </c>
    </row>
    <row r="1971" spans="1:31" x14ac:dyDescent="0.25">
      <c r="A1971" s="7">
        <v>1968</v>
      </c>
      <c r="B1971" s="8">
        <v>37372</v>
      </c>
      <c r="C1971" t="s">
        <v>3</v>
      </c>
      <c r="D1971" t="s">
        <v>125</v>
      </c>
      <c r="E1971" t="s">
        <v>9</v>
      </c>
      <c r="F1971" t="s">
        <v>445</v>
      </c>
      <c r="G1971" t="s">
        <v>24</v>
      </c>
      <c r="H1971" s="135" t="s">
        <v>1616</v>
      </c>
      <c r="I1971" t="s">
        <v>1454</v>
      </c>
      <c r="J1971" s="20">
        <v>9</v>
      </c>
      <c r="K1971" s="20" t="s">
        <v>3</v>
      </c>
      <c r="L1971" t="s">
        <v>1464</v>
      </c>
      <c r="M1971" s="20">
        <v>3.52</v>
      </c>
      <c r="N1971" s="20">
        <v>1.98</v>
      </c>
      <c r="AE1971">
        <f t="shared" si="30"/>
        <v>2002</v>
      </c>
    </row>
    <row r="1972" spans="1:31" x14ac:dyDescent="0.25">
      <c r="A1972" s="7">
        <v>1969</v>
      </c>
      <c r="B1972" s="8">
        <v>37372</v>
      </c>
      <c r="C1972" t="s">
        <v>3</v>
      </c>
      <c r="D1972" t="s">
        <v>386</v>
      </c>
      <c r="E1972" t="s">
        <v>9</v>
      </c>
      <c r="F1972" t="s">
        <v>280</v>
      </c>
      <c r="G1972" t="s">
        <v>377</v>
      </c>
      <c r="H1972" s="9" t="s">
        <v>1586</v>
      </c>
      <c r="I1972" t="s">
        <v>1454</v>
      </c>
      <c r="J1972" s="20">
        <v>24</v>
      </c>
      <c r="K1972" s="20" t="s">
        <v>3</v>
      </c>
      <c r="L1972" t="s">
        <v>1464</v>
      </c>
      <c r="M1972" s="20">
        <v>7.72</v>
      </c>
      <c r="N1972" s="20">
        <v>5.28</v>
      </c>
      <c r="AE1972">
        <f t="shared" si="30"/>
        <v>2002</v>
      </c>
    </row>
    <row r="1973" spans="1:31" x14ac:dyDescent="0.25">
      <c r="A1973" s="7">
        <v>1970</v>
      </c>
      <c r="B1973" s="8">
        <v>37372</v>
      </c>
      <c r="C1973" t="s">
        <v>3</v>
      </c>
      <c r="D1973" t="s">
        <v>55</v>
      </c>
      <c r="E1973" t="s">
        <v>9</v>
      </c>
      <c r="F1973" t="s">
        <v>249</v>
      </c>
      <c r="G1973" t="s">
        <v>377</v>
      </c>
      <c r="H1973" s="9" t="s">
        <v>1589</v>
      </c>
      <c r="I1973" t="s">
        <v>1454</v>
      </c>
      <c r="J1973" s="20">
        <v>39</v>
      </c>
      <c r="K1973" s="20" t="s">
        <v>3</v>
      </c>
      <c r="L1973" t="s">
        <v>1463</v>
      </c>
      <c r="M1973" s="20">
        <v>11.14</v>
      </c>
      <c r="N1973" s="20">
        <v>9.36</v>
      </c>
      <c r="AE1973">
        <f t="shared" si="30"/>
        <v>2002</v>
      </c>
    </row>
    <row r="1974" spans="1:31" x14ac:dyDescent="0.25">
      <c r="A1974" s="7">
        <v>1971</v>
      </c>
      <c r="B1974" s="8">
        <v>37372</v>
      </c>
      <c r="C1974" t="s">
        <v>3</v>
      </c>
      <c r="D1974" t="s">
        <v>416</v>
      </c>
      <c r="E1974" t="s">
        <v>9</v>
      </c>
      <c r="F1974" t="s">
        <v>447</v>
      </c>
      <c r="G1974" t="s">
        <v>24</v>
      </c>
      <c r="H1974" s="136" t="s">
        <v>1496</v>
      </c>
      <c r="I1974" t="s">
        <v>1458</v>
      </c>
      <c r="J1974" s="20">
        <v>21</v>
      </c>
      <c r="K1974" s="20" t="s">
        <v>9</v>
      </c>
      <c r="L1974" t="s">
        <v>1464</v>
      </c>
      <c r="M1974" s="20">
        <v>10</v>
      </c>
      <c r="N1974" s="20">
        <v>30</v>
      </c>
      <c r="AE1974">
        <f t="shared" si="30"/>
        <v>2002</v>
      </c>
    </row>
    <row r="1975" spans="1:31" x14ac:dyDescent="0.25">
      <c r="A1975" s="7">
        <v>1972</v>
      </c>
      <c r="B1975" s="8">
        <v>37374</v>
      </c>
      <c r="C1975" t="s">
        <v>3</v>
      </c>
      <c r="D1975" t="s">
        <v>443</v>
      </c>
      <c r="E1975" t="s">
        <v>9</v>
      </c>
      <c r="F1975" t="s">
        <v>445</v>
      </c>
      <c r="G1975" t="s">
        <v>24</v>
      </c>
      <c r="H1975" s="135" t="s">
        <v>1546</v>
      </c>
      <c r="I1975" t="s">
        <v>1454</v>
      </c>
      <c r="J1975" s="20">
        <v>6</v>
      </c>
      <c r="K1975" s="20" t="s">
        <v>9</v>
      </c>
      <c r="L1975" t="s">
        <v>1464</v>
      </c>
      <c r="M1975" s="20">
        <v>1.32</v>
      </c>
      <c r="N1975" s="20">
        <v>2.6799999999999997</v>
      </c>
      <c r="AE1975">
        <f t="shared" si="30"/>
        <v>2002</v>
      </c>
    </row>
    <row r="1976" spans="1:31" x14ac:dyDescent="0.25">
      <c r="A1976" s="7">
        <v>1973</v>
      </c>
      <c r="B1976" s="8">
        <v>37374</v>
      </c>
      <c r="C1976" t="s">
        <v>3</v>
      </c>
      <c r="D1976" t="s">
        <v>344</v>
      </c>
      <c r="E1976" t="s">
        <v>9</v>
      </c>
      <c r="F1976" t="s">
        <v>329</v>
      </c>
      <c r="G1976" t="s">
        <v>11</v>
      </c>
      <c r="H1976" s="135" t="s">
        <v>1496</v>
      </c>
      <c r="I1976" t="s">
        <v>1454</v>
      </c>
      <c r="J1976" s="20">
        <v>68</v>
      </c>
      <c r="K1976" s="20" t="s">
        <v>3</v>
      </c>
      <c r="L1976" t="s">
        <v>1464</v>
      </c>
      <c r="M1976" s="20">
        <v>20.04</v>
      </c>
      <c r="N1976" s="20">
        <v>14.96</v>
      </c>
      <c r="AE1976">
        <f t="shared" si="30"/>
        <v>2002</v>
      </c>
    </row>
    <row r="1977" spans="1:31" x14ac:dyDescent="0.25">
      <c r="A1977" s="7">
        <v>1974</v>
      </c>
      <c r="B1977" s="8">
        <v>37374</v>
      </c>
      <c r="C1977" t="s">
        <v>3</v>
      </c>
      <c r="D1977" t="s">
        <v>173</v>
      </c>
      <c r="E1977" t="s">
        <v>9</v>
      </c>
      <c r="F1977" t="s">
        <v>231</v>
      </c>
      <c r="G1977" t="s">
        <v>377</v>
      </c>
      <c r="H1977" s="135" t="s">
        <v>1496</v>
      </c>
      <c r="I1977" t="s">
        <v>1454</v>
      </c>
      <c r="J1977" s="20">
        <v>33</v>
      </c>
      <c r="K1977" s="20" t="s">
        <v>3</v>
      </c>
      <c r="L1977" t="s">
        <v>1464</v>
      </c>
      <c r="M1977" s="20">
        <v>10.24</v>
      </c>
      <c r="N1977" s="20">
        <v>7.26</v>
      </c>
      <c r="AE1977">
        <f t="shared" si="30"/>
        <v>2002</v>
      </c>
    </row>
    <row r="1978" spans="1:31" x14ac:dyDescent="0.25">
      <c r="A1978" s="7">
        <v>1975</v>
      </c>
      <c r="B1978" s="8">
        <v>37374</v>
      </c>
      <c r="C1978" t="s">
        <v>3</v>
      </c>
      <c r="D1978" t="s">
        <v>97</v>
      </c>
      <c r="E1978" t="s">
        <v>9</v>
      </c>
      <c r="F1978" t="s">
        <v>132</v>
      </c>
      <c r="G1978" t="s">
        <v>377</v>
      </c>
      <c r="H1978" s="9" t="s">
        <v>1609</v>
      </c>
      <c r="I1978" t="s">
        <v>1454</v>
      </c>
      <c r="J1978" s="20">
        <v>12</v>
      </c>
      <c r="K1978" s="20" t="s">
        <v>3</v>
      </c>
      <c r="L1978" t="s">
        <v>1464</v>
      </c>
      <c r="M1978" s="20">
        <v>4.3599999999999994</v>
      </c>
      <c r="N1978" s="20">
        <v>2.64</v>
      </c>
      <c r="AE1978">
        <f t="shared" si="30"/>
        <v>2002</v>
      </c>
    </row>
    <row r="1979" spans="1:31" x14ac:dyDescent="0.25">
      <c r="A1979" s="7">
        <v>1976</v>
      </c>
      <c r="B1979" s="8">
        <v>37376</v>
      </c>
      <c r="C1979" t="s">
        <v>3</v>
      </c>
      <c r="D1979" t="s">
        <v>106</v>
      </c>
      <c r="E1979" t="s">
        <v>9</v>
      </c>
      <c r="F1979" t="s">
        <v>370</v>
      </c>
      <c r="G1979" t="s">
        <v>11</v>
      </c>
      <c r="H1979" s="135" t="s">
        <v>1531</v>
      </c>
      <c r="I1979" t="s">
        <v>1454</v>
      </c>
      <c r="J1979" s="20">
        <v>12</v>
      </c>
      <c r="K1979" s="20" t="s">
        <v>3</v>
      </c>
      <c r="L1979" t="s">
        <v>1464</v>
      </c>
      <c r="M1979" s="20">
        <v>4.3599999999999994</v>
      </c>
      <c r="N1979" s="20">
        <v>2.64</v>
      </c>
      <c r="AE1979">
        <f t="shared" si="30"/>
        <v>2002</v>
      </c>
    </row>
    <row r="1980" spans="1:31" x14ac:dyDescent="0.25">
      <c r="A1980" s="7">
        <v>1977</v>
      </c>
      <c r="B1980" s="8">
        <v>37376</v>
      </c>
      <c r="C1980" t="s">
        <v>3</v>
      </c>
      <c r="D1980" t="s">
        <v>278</v>
      </c>
      <c r="E1980" t="s">
        <v>9</v>
      </c>
      <c r="F1980" t="s">
        <v>305</v>
      </c>
      <c r="G1980" t="s">
        <v>14</v>
      </c>
      <c r="H1980" s="135" t="s">
        <v>1532</v>
      </c>
      <c r="I1980" t="s">
        <v>1454</v>
      </c>
      <c r="J1980" s="20">
        <v>29</v>
      </c>
      <c r="K1980" s="20" t="s">
        <v>9</v>
      </c>
      <c r="L1980" t="s">
        <v>1464</v>
      </c>
      <c r="M1980" s="20">
        <v>6.38</v>
      </c>
      <c r="N1980" s="20">
        <v>9.1199999999999992</v>
      </c>
      <c r="AE1980">
        <f t="shared" si="30"/>
        <v>2002</v>
      </c>
    </row>
    <row r="1981" spans="1:31" x14ac:dyDescent="0.25">
      <c r="A1981" s="7">
        <v>1978</v>
      </c>
      <c r="B1981" s="8">
        <v>37376</v>
      </c>
      <c r="C1981" t="s">
        <v>3</v>
      </c>
      <c r="D1981" t="s">
        <v>73</v>
      </c>
      <c r="E1981" t="s">
        <v>9</v>
      </c>
      <c r="F1981" t="s">
        <v>126</v>
      </c>
      <c r="G1981" t="s">
        <v>14</v>
      </c>
      <c r="H1981" s="135" t="s">
        <v>1522</v>
      </c>
      <c r="I1981" t="s">
        <v>1454</v>
      </c>
      <c r="J1981" s="20">
        <v>6</v>
      </c>
      <c r="K1981" s="20" t="s">
        <v>3</v>
      </c>
      <c r="L1981" t="s">
        <v>1463</v>
      </c>
      <c r="M1981" s="20">
        <v>2.56</v>
      </c>
      <c r="N1981" s="20">
        <v>1.44</v>
      </c>
      <c r="AE1981">
        <f t="shared" si="30"/>
        <v>2002</v>
      </c>
    </row>
    <row r="1982" spans="1:31" x14ac:dyDescent="0.25">
      <c r="A1982" s="7">
        <v>1979</v>
      </c>
      <c r="B1982" s="8">
        <v>37376</v>
      </c>
      <c r="C1982" t="s">
        <v>3</v>
      </c>
      <c r="D1982" t="s">
        <v>380</v>
      </c>
      <c r="E1982" t="s">
        <v>9</v>
      </c>
      <c r="F1982" t="s">
        <v>402</v>
      </c>
      <c r="G1982" t="s">
        <v>14</v>
      </c>
      <c r="H1982" s="135" t="s">
        <v>1516</v>
      </c>
      <c r="I1982" t="s">
        <v>1455</v>
      </c>
      <c r="J1982" s="20">
        <v>6</v>
      </c>
      <c r="K1982" s="20" t="s">
        <v>9</v>
      </c>
      <c r="L1982" t="s">
        <v>1464</v>
      </c>
      <c r="M1982" s="20">
        <v>0.66</v>
      </c>
      <c r="N1982" s="20">
        <v>1.3399999999999999</v>
      </c>
      <c r="AE1982">
        <f t="shared" si="30"/>
        <v>2002</v>
      </c>
    </row>
    <row r="1983" spans="1:31" x14ac:dyDescent="0.25">
      <c r="A1983" s="7">
        <v>1980</v>
      </c>
      <c r="B1983" s="8">
        <v>37376</v>
      </c>
      <c r="C1983" t="s">
        <v>3</v>
      </c>
      <c r="D1983" t="s">
        <v>168</v>
      </c>
      <c r="E1983" t="s">
        <v>9</v>
      </c>
      <c r="F1983" t="s">
        <v>375</v>
      </c>
      <c r="G1983" t="s">
        <v>17</v>
      </c>
      <c r="H1983" s="135" t="s">
        <v>1502</v>
      </c>
      <c r="I1983" t="s">
        <v>1454</v>
      </c>
      <c r="J1983" s="20">
        <v>78</v>
      </c>
      <c r="K1983" s="20" t="s">
        <v>9</v>
      </c>
      <c r="L1983" t="s">
        <v>1463</v>
      </c>
      <c r="M1983" s="20">
        <v>18.72</v>
      </c>
      <c r="N1983" s="20">
        <v>21.28</v>
      </c>
      <c r="AE1983">
        <f t="shared" si="30"/>
        <v>2002</v>
      </c>
    </row>
    <row r="1984" spans="1:31" x14ac:dyDescent="0.25">
      <c r="A1984" s="7">
        <v>1981</v>
      </c>
      <c r="B1984" s="8">
        <v>37376</v>
      </c>
      <c r="C1984" t="s">
        <v>3</v>
      </c>
      <c r="D1984" t="s">
        <v>270</v>
      </c>
      <c r="E1984" t="s">
        <v>9</v>
      </c>
      <c r="F1984" t="s">
        <v>77</v>
      </c>
      <c r="G1984" t="s">
        <v>11</v>
      </c>
      <c r="H1984" s="135" t="s">
        <v>1496</v>
      </c>
      <c r="I1984" t="s">
        <v>1454</v>
      </c>
      <c r="J1984" s="20">
        <v>27</v>
      </c>
      <c r="K1984" s="20" t="s">
        <v>9</v>
      </c>
      <c r="L1984" t="s">
        <v>1464</v>
      </c>
      <c r="M1984" s="20">
        <v>5.9399999999999995</v>
      </c>
      <c r="N1984" s="20">
        <v>8.56</v>
      </c>
      <c r="AE1984">
        <f t="shared" si="30"/>
        <v>2002</v>
      </c>
    </row>
    <row r="1985" spans="1:31" x14ac:dyDescent="0.25">
      <c r="A1985" s="7">
        <v>1982</v>
      </c>
      <c r="B1985" s="8">
        <v>37376</v>
      </c>
      <c r="C1985" t="s">
        <v>3</v>
      </c>
      <c r="D1985" t="s">
        <v>295</v>
      </c>
      <c r="E1985" t="s">
        <v>9</v>
      </c>
      <c r="F1985" t="s">
        <v>258</v>
      </c>
      <c r="G1985" t="s">
        <v>65</v>
      </c>
      <c r="H1985" s="135" t="s">
        <v>1496</v>
      </c>
      <c r="I1985" t="s">
        <v>1454</v>
      </c>
      <c r="J1985" s="20">
        <v>100</v>
      </c>
      <c r="K1985" s="20" t="s">
        <v>9</v>
      </c>
      <c r="L1985" t="s">
        <v>1464</v>
      </c>
      <c r="M1985" s="20">
        <v>22</v>
      </c>
      <c r="N1985" s="20">
        <v>29</v>
      </c>
      <c r="AE1985">
        <f t="shared" si="30"/>
        <v>2002</v>
      </c>
    </row>
    <row r="1986" spans="1:31" x14ac:dyDescent="0.25">
      <c r="A1986" s="7">
        <v>1983</v>
      </c>
      <c r="B1986" s="8">
        <v>37376</v>
      </c>
      <c r="C1986" t="s">
        <v>3</v>
      </c>
      <c r="D1986" t="s">
        <v>444</v>
      </c>
      <c r="E1986" t="s">
        <v>9</v>
      </c>
      <c r="F1986" t="s">
        <v>416</v>
      </c>
      <c r="G1986" t="s">
        <v>24</v>
      </c>
      <c r="H1986" s="135" t="s">
        <v>1556</v>
      </c>
      <c r="I1986" t="s">
        <v>1454</v>
      </c>
      <c r="J1986" s="20">
        <v>24</v>
      </c>
      <c r="K1986" s="20" t="s">
        <v>9</v>
      </c>
      <c r="L1986" t="s">
        <v>1464</v>
      </c>
      <c r="M1986" s="20">
        <v>5.28</v>
      </c>
      <c r="N1986" s="20">
        <v>7.72</v>
      </c>
      <c r="AE1986">
        <f t="shared" si="30"/>
        <v>2002</v>
      </c>
    </row>
    <row r="1987" spans="1:31" x14ac:dyDescent="0.25">
      <c r="A1987" s="7">
        <v>1984</v>
      </c>
      <c r="B1987" s="8">
        <v>37376</v>
      </c>
      <c r="C1987" t="s">
        <v>3</v>
      </c>
      <c r="D1987" t="s">
        <v>293</v>
      </c>
      <c r="E1987" t="s">
        <v>9</v>
      </c>
      <c r="F1987" t="s">
        <v>19</v>
      </c>
      <c r="G1987" t="s">
        <v>377</v>
      </c>
      <c r="H1987" s="135" t="s">
        <v>1496</v>
      </c>
      <c r="I1987" t="s">
        <v>1454</v>
      </c>
      <c r="J1987" s="20">
        <v>40</v>
      </c>
      <c r="K1987" s="20" t="s">
        <v>9</v>
      </c>
      <c r="L1987" t="s">
        <v>1464</v>
      </c>
      <c r="M1987" s="20">
        <v>8.8000000000000007</v>
      </c>
      <c r="N1987" s="20">
        <v>12.2</v>
      </c>
      <c r="AE1987">
        <f t="shared" si="30"/>
        <v>2002</v>
      </c>
    </row>
    <row r="1988" spans="1:31" x14ac:dyDescent="0.25">
      <c r="A1988" s="7">
        <v>1985</v>
      </c>
      <c r="B1988" s="8">
        <v>37376</v>
      </c>
      <c r="C1988" t="s">
        <v>3</v>
      </c>
      <c r="D1988" t="s">
        <v>173</v>
      </c>
      <c r="E1988" t="s">
        <v>9</v>
      </c>
      <c r="F1988" t="s">
        <v>258</v>
      </c>
      <c r="G1988" t="s">
        <v>377</v>
      </c>
      <c r="H1988" s="9" t="s">
        <v>1587</v>
      </c>
      <c r="I1988" t="s">
        <v>1454</v>
      </c>
      <c r="J1988" s="20">
        <v>15</v>
      </c>
      <c r="K1988" s="20" t="s">
        <v>1465</v>
      </c>
      <c r="L1988" t="s">
        <v>1466</v>
      </c>
      <c r="M1988" s="20">
        <v>3.75</v>
      </c>
      <c r="N1988" s="20">
        <v>3.75</v>
      </c>
      <c r="AE1988">
        <f t="shared" ref="AE1988:AE2051" si="31">YEAR(B1988)</f>
        <v>2002</v>
      </c>
    </row>
    <row r="1989" spans="1:31" x14ac:dyDescent="0.25">
      <c r="A1989" s="7">
        <v>1986</v>
      </c>
      <c r="B1989" s="8">
        <v>37376</v>
      </c>
      <c r="C1989" t="s">
        <v>3</v>
      </c>
      <c r="D1989" t="s">
        <v>47</v>
      </c>
      <c r="E1989" t="s">
        <v>9</v>
      </c>
      <c r="F1989" t="s">
        <v>112</v>
      </c>
      <c r="G1989" t="s">
        <v>24</v>
      </c>
      <c r="H1989" s="136" t="s">
        <v>1496</v>
      </c>
      <c r="I1989" t="s">
        <v>1455</v>
      </c>
      <c r="J1989" s="20">
        <v>9</v>
      </c>
      <c r="K1989" s="20" t="s">
        <v>3</v>
      </c>
      <c r="L1989" t="s">
        <v>1464</v>
      </c>
      <c r="M1989" s="20">
        <v>1.76</v>
      </c>
      <c r="N1989" s="20">
        <v>0.99</v>
      </c>
      <c r="AE1989">
        <f t="shared" si="31"/>
        <v>2002</v>
      </c>
    </row>
    <row r="1990" spans="1:31" x14ac:dyDescent="0.25">
      <c r="A1990" s="7">
        <v>1987</v>
      </c>
      <c r="B1990" s="8">
        <v>37377</v>
      </c>
      <c r="C1990" t="s">
        <v>3</v>
      </c>
      <c r="D1990" t="s">
        <v>279</v>
      </c>
      <c r="E1990" t="s">
        <v>9</v>
      </c>
      <c r="F1990" t="s">
        <v>280</v>
      </c>
      <c r="G1990" t="s">
        <v>11</v>
      </c>
      <c r="H1990" s="135" t="s">
        <v>1496</v>
      </c>
      <c r="I1990" t="s">
        <v>1454</v>
      </c>
      <c r="J1990" s="20">
        <v>90</v>
      </c>
      <c r="K1990" s="20" t="s">
        <v>3</v>
      </c>
      <c r="L1990" t="s">
        <v>1464</v>
      </c>
      <c r="M1990" s="20">
        <v>26.2</v>
      </c>
      <c r="N1990" s="20">
        <v>19.8</v>
      </c>
      <c r="AE1990">
        <f t="shared" si="31"/>
        <v>2002</v>
      </c>
    </row>
    <row r="1991" spans="1:31" x14ac:dyDescent="0.25">
      <c r="A1991" s="7">
        <v>1988</v>
      </c>
      <c r="B1991" s="8">
        <v>37377</v>
      </c>
      <c r="C1991" t="s">
        <v>3</v>
      </c>
      <c r="D1991" t="s">
        <v>344</v>
      </c>
      <c r="E1991" t="s">
        <v>9</v>
      </c>
      <c r="F1991" t="s">
        <v>190</v>
      </c>
      <c r="G1991" t="s">
        <v>14</v>
      </c>
      <c r="H1991" s="135" t="s">
        <v>1496</v>
      </c>
      <c r="I1991" t="s">
        <v>1454</v>
      </c>
      <c r="J1991" s="20">
        <v>26</v>
      </c>
      <c r="K1991" s="20" t="s">
        <v>3</v>
      </c>
      <c r="L1991" t="s">
        <v>1464</v>
      </c>
      <c r="M1991" s="20">
        <v>8.2800000000000011</v>
      </c>
      <c r="N1991" s="20">
        <v>5.72</v>
      </c>
      <c r="AE1991">
        <f t="shared" si="31"/>
        <v>2002</v>
      </c>
    </row>
    <row r="1992" spans="1:31" x14ac:dyDescent="0.25">
      <c r="A1992" s="7">
        <v>1989</v>
      </c>
      <c r="B1992" s="8">
        <v>37379</v>
      </c>
      <c r="C1992" t="s">
        <v>3</v>
      </c>
      <c r="D1992" t="s">
        <v>73</v>
      </c>
      <c r="E1992" t="s">
        <v>9</v>
      </c>
      <c r="F1992" t="s">
        <v>448</v>
      </c>
      <c r="G1992" t="s">
        <v>14</v>
      </c>
      <c r="H1992" s="135" t="s">
        <v>1522</v>
      </c>
      <c r="I1992" t="s">
        <v>1454</v>
      </c>
      <c r="J1992" s="20">
        <v>23</v>
      </c>
      <c r="K1992" s="20" t="s">
        <v>3</v>
      </c>
      <c r="L1992" t="s">
        <v>1464</v>
      </c>
      <c r="M1992" s="20">
        <v>7.44</v>
      </c>
      <c r="N1992" s="20">
        <v>5.0599999999999996</v>
      </c>
      <c r="AE1992">
        <f t="shared" si="31"/>
        <v>2002</v>
      </c>
    </row>
    <row r="1993" spans="1:31" x14ac:dyDescent="0.25">
      <c r="A1993" s="7">
        <v>1990</v>
      </c>
      <c r="B1993" s="8">
        <v>37379</v>
      </c>
      <c r="C1993" t="s">
        <v>3</v>
      </c>
      <c r="D1993" t="s">
        <v>352</v>
      </c>
      <c r="E1993" t="s">
        <v>9</v>
      </c>
      <c r="F1993" t="s">
        <v>449</v>
      </c>
      <c r="G1993" t="s">
        <v>14</v>
      </c>
      <c r="H1993" s="135" t="s">
        <v>1507</v>
      </c>
      <c r="I1993" t="s">
        <v>1454</v>
      </c>
      <c r="J1993" s="20">
        <v>38</v>
      </c>
      <c r="K1993" s="20" t="s">
        <v>3</v>
      </c>
      <c r="L1993" t="s">
        <v>1464</v>
      </c>
      <c r="M1993" s="20">
        <v>11.64</v>
      </c>
      <c r="N1993" s="20">
        <v>8.36</v>
      </c>
      <c r="AE1993">
        <f t="shared" si="31"/>
        <v>2002</v>
      </c>
    </row>
    <row r="1994" spans="1:31" x14ac:dyDescent="0.25">
      <c r="A1994" s="7">
        <v>1991</v>
      </c>
      <c r="B1994" s="8">
        <v>37379</v>
      </c>
      <c r="C1994" t="s">
        <v>3</v>
      </c>
      <c r="D1994" t="s">
        <v>287</v>
      </c>
      <c r="E1994" t="s">
        <v>9</v>
      </c>
      <c r="F1994" t="s">
        <v>407</v>
      </c>
      <c r="G1994" t="s">
        <v>65</v>
      </c>
      <c r="H1994" s="135" t="s">
        <v>1496</v>
      </c>
      <c r="I1994" t="s">
        <v>1456</v>
      </c>
      <c r="J1994" s="20">
        <v>36</v>
      </c>
      <c r="K1994" s="20" t="s">
        <v>1465</v>
      </c>
      <c r="L1994" t="s">
        <v>1466</v>
      </c>
      <c r="M1994" s="20">
        <v>9</v>
      </c>
      <c r="N1994" s="20">
        <v>9</v>
      </c>
      <c r="O1994" t="s">
        <v>3</v>
      </c>
      <c r="P1994" s="13" t="s">
        <v>344</v>
      </c>
      <c r="Q1994" t="s">
        <v>9</v>
      </c>
      <c r="R1994" t="s">
        <v>55</v>
      </c>
      <c r="S1994" t="s">
        <v>1465</v>
      </c>
      <c r="U1994" t="s">
        <v>1465</v>
      </c>
      <c r="W1994" t="s">
        <v>1465</v>
      </c>
      <c r="Y1994" t="s">
        <v>1465</v>
      </c>
      <c r="AA1994" t="s">
        <v>1465</v>
      </c>
      <c r="AC1994" t="s">
        <v>1465</v>
      </c>
      <c r="AE1994">
        <f t="shared" si="31"/>
        <v>2002</v>
      </c>
    </row>
    <row r="1995" spans="1:31" x14ac:dyDescent="0.25">
      <c r="A1995" s="7">
        <v>1992</v>
      </c>
      <c r="B1995" s="8">
        <v>37379</v>
      </c>
      <c r="C1995" t="s">
        <v>3</v>
      </c>
      <c r="D1995" t="s">
        <v>382</v>
      </c>
      <c r="E1995" t="s">
        <v>9</v>
      </c>
      <c r="F1995" t="s">
        <v>188</v>
      </c>
      <c r="G1995" t="s">
        <v>377</v>
      </c>
      <c r="H1995" s="9" t="s">
        <v>1590</v>
      </c>
      <c r="I1995" t="s">
        <v>1454</v>
      </c>
      <c r="J1995" s="20">
        <v>60</v>
      </c>
      <c r="K1995" s="20" t="s">
        <v>3</v>
      </c>
      <c r="L1995" t="s">
        <v>1463</v>
      </c>
      <c r="M1995" s="20">
        <v>16.600000000000001</v>
      </c>
      <c r="N1995" s="20">
        <v>14.4</v>
      </c>
      <c r="AE1995">
        <f t="shared" si="31"/>
        <v>2002</v>
      </c>
    </row>
    <row r="1996" spans="1:31" x14ac:dyDescent="0.25">
      <c r="A1996" s="7">
        <v>1993</v>
      </c>
      <c r="B1996" s="8">
        <v>37379</v>
      </c>
      <c r="C1996" t="s">
        <v>3</v>
      </c>
      <c r="D1996" t="s">
        <v>402</v>
      </c>
      <c r="E1996" t="s">
        <v>9</v>
      </c>
      <c r="F1996" t="s">
        <v>126</v>
      </c>
      <c r="G1996" t="s">
        <v>24</v>
      </c>
      <c r="H1996" s="135" t="s">
        <v>1529</v>
      </c>
      <c r="I1996" t="s">
        <v>1454</v>
      </c>
      <c r="J1996" s="20">
        <v>10</v>
      </c>
      <c r="K1996" s="20" t="s">
        <v>3</v>
      </c>
      <c r="L1996" t="s">
        <v>1464</v>
      </c>
      <c r="M1996" s="20">
        <v>3.8</v>
      </c>
      <c r="N1996" s="20">
        <v>2.2000000000000002</v>
      </c>
      <c r="AE1996">
        <f t="shared" si="31"/>
        <v>2002</v>
      </c>
    </row>
    <row r="1997" spans="1:31" x14ac:dyDescent="0.25">
      <c r="A1997" s="7">
        <v>1994</v>
      </c>
      <c r="B1997" s="8">
        <v>37379</v>
      </c>
      <c r="C1997" t="s">
        <v>3</v>
      </c>
      <c r="D1997" t="s">
        <v>229</v>
      </c>
      <c r="E1997" t="s">
        <v>9</v>
      </c>
      <c r="F1997" t="s">
        <v>266</v>
      </c>
      <c r="G1997" t="s">
        <v>377</v>
      </c>
      <c r="H1997" s="9" t="s">
        <v>1586</v>
      </c>
      <c r="I1997" t="s">
        <v>1456</v>
      </c>
      <c r="J1997" s="20">
        <v>16</v>
      </c>
      <c r="K1997" s="20" t="s">
        <v>3</v>
      </c>
      <c r="L1997" t="s">
        <v>1463</v>
      </c>
      <c r="M1997" s="20">
        <v>5.16</v>
      </c>
      <c r="N1997" s="20">
        <v>3.84</v>
      </c>
      <c r="O1997" t="s">
        <v>3</v>
      </c>
      <c r="P1997" s="13" t="s">
        <v>412</v>
      </c>
      <c r="Q1997" t="s">
        <v>9</v>
      </c>
      <c r="R1997" t="s">
        <v>358</v>
      </c>
      <c r="S1997" t="s">
        <v>1465</v>
      </c>
      <c r="U1997" t="s">
        <v>1465</v>
      </c>
      <c r="W1997" t="s">
        <v>1465</v>
      </c>
      <c r="Y1997" t="s">
        <v>1465</v>
      </c>
      <c r="AA1997" t="s">
        <v>1465</v>
      </c>
      <c r="AC1997" t="s">
        <v>1465</v>
      </c>
      <c r="AE1997">
        <f t="shared" si="31"/>
        <v>2002</v>
      </c>
    </row>
    <row r="1998" spans="1:31" x14ac:dyDescent="0.25">
      <c r="A1998" s="7">
        <v>1995</v>
      </c>
      <c r="B1998" s="8">
        <v>37379</v>
      </c>
      <c r="C1998" t="s">
        <v>3</v>
      </c>
      <c r="D1998" t="s">
        <v>352</v>
      </c>
      <c r="E1998" t="s">
        <v>9</v>
      </c>
      <c r="F1998" t="s">
        <v>266</v>
      </c>
      <c r="G1998" t="s">
        <v>377</v>
      </c>
      <c r="H1998" s="9" t="s">
        <v>1605</v>
      </c>
      <c r="I1998" t="s">
        <v>1454</v>
      </c>
      <c r="J1998" s="20">
        <v>45</v>
      </c>
      <c r="K1998" s="20" t="s">
        <v>9</v>
      </c>
      <c r="L1998" t="s">
        <v>1464</v>
      </c>
      <c r="M1998" s="20">
        <v>9.9</v>
      </c>
      <c r="N1998" s="20">
        <v>13.6</v>
      </c>
      <c r="AE1998">
        <f t="shared" si="31"/>
        <v>2002</v>
      </c>
    </row>
    <row r="1999" spans="1:31" x14ac:dyDescent="0.25">
      <c r="A1999" s="7">
        <v>1996</v>
      </c>
      <c r="B1999" s="8">
        <v>37379</v>
      </c>
      <c r="C1999" t="s">
        <v>3</v>
      </c>
      <c r="D1999" t="s">
        <v>352</v>
      </c>
      <c r="E1999" t="s">
        <v>9</v>
      </c>
      <c r="F1999" s="15" t="s">
        <v>28</v>
      </c>
      <c r="G1999" t="s">
        <v>24</v>
      </c>
      <c r="H1999" s="136" t="s">
        <v>1496</v>
      </c>
      <c r="I1999" t="s">
        <v>1454</v>
      </c>
      <c r="J1999" s="20">
        <v>23</v>
      </c>
      <c r="K1999" s="20" t="s">
        <v>3</v>
      </c>
      <c r="L1999" t="s">
        <v>1464</v>
      </c>
      <c r="M1999" s="20">
        <v>7.4399999999999995</v>
      </c>
      <c r="N1999" s="20">
        <v>5.0600000000000005</v>
      </c>
      <c r="AE1999">
        <f t="shared" si="31"/>
        <v>2002</v>
      </c>
    </row>
    <row r="2000" spans="1:31" x14ac:dyDescent="0.25">
      <c r="A2000" s="7">
        <v>1997</v>
      </c>
      <c r="B2000" s="8">
        <v>37379</v>
      </c>
      <c r="C2000" t="s">
        <v>3</v>
      </c>
      <c r="D2000" t="s">
        <v>47</v>
      </c>
      <c r="E2000" t="s">
        <v>9</v>
      </c>
      <c r="F2000" t="s">
        <v>108</v>
      </c>
      <c r="G2000" t="s">
        <v>24</v>
      </c>
      <c r="H2000" s="135" t="s">
        <v>1493</v>
      </c>
      <c r="I2000" t="s">
        <v>1454</v>
      </c>
      <c r="J2000" s="20">
        <v>38</v>
      </c>
      <c r="K2000" s="20" t="s">
        <v>3</v>
      </c>
      <c r="L2000" t="s">
        <v>1464</v>
      </c>
      <c r="M2000" s="20">
        <v>11.64</v>
      </c>
      <c r="N2000" s="20">
        <v>8.36</v>
      </c>
      <c r="AE2000">
        <f t="shared" si="31"/>
        <v>2002</v>
      </c>
    </row>
    <row r="2001" spans="1:31" x14ac:dyDescent="0.25">
      <c r="A2001" s="7">
        <v>1998</v>
      </c>
      <c r="B2001" s="8">
        <v>37381</v>
      </c>
      <c r="C2001" t="s">
        <v>3</v>
      </c>
      <c r="D2001" t="s">
        <v>77</v>
      </c>
      <c r="E2001" t="s">
        <v>9</v>
      </c>
      <c r="F2001" t="s">
        <v>270</v>
      </c>
      <c r="G2001" t="s">
        <v>17</v>
      </c>
      <c r="H2001" s="135" t="s">
        <v>1500</v>
      </c>
      <c r="I2001" t="s">
        <v>1454</v>
      </c>
      <c r="J2001" s="20">
        <v>48</v>
      </c>
      <c r="K2001" s="20" t="s">
        <v>3</v>
      </c>
      <c r="L2001" t="s">
        <v>1463</v>
      </c>
      <c r="M2001" s="20">
        <v>13.48</v>
      </c>
      <c r="N2001" s="20">
        <v>11.52</v>
      </c>
      <c r="AE2001">
        <f t="shared" si="31"/>
        <v>2002</v>
      </c>
    </row>
    <row r="2002" spans="1:31" x14ac:dyDescent="0.25">
      <c r="A2002" s="7">
        <v>1999</v>
      </c>
      <c r="B2002" s="8">
        <v>37381</v>
      </c>
      <c r="C2002" t="s">
        <v>3</v>
      </c>
      <c r="D2002" t="s">
        <v>443</v>
      </c>
      <c r="E2002" t="s">
        <v>9</v>
      </c>
      <c r="F2002" t="s">
        <v>91</v>
      </c>
      <c r="G2002" t="s">
        <v>17</v>
      </c>
      <c r="H2002" s="135" t="s">
        <v>1528</v>
      </c>
      <c r="I2002" t="s">
        <v>1454</v>
      </c>
      <c r="J2002" s="20">
        <v>12</v>
      </c>
      <c r="K2002" s="20" t="s">
        <v>9</v>
      </c>
      <c r="L2002" t="s">
        <v>1463</v>
      </c>
      <c r="M2002" s="20">
        <v>2.88</v>
      </c>
      <c r="N2002" s="20">
        <v>4.12</v>
      </c>
      <c r="AE2002">
        <f t="shared" si="31"/>
        <v>2002</v>
      </c>
    </row>
    <row r="2003" spans="1:31" x14ac:dyDescent="0.25">
      <c r="A2003" s="7">
        <v>2000</v>
      </c>
      <c r="B2003" s="8">
        <v>37381</v>
      </c>
      <c r="C2003" t="s">
        <v>3</v>
      </c>
      <c r="D2003" t="s">
        <v>446</v>
      </c>
      <c r="E2003" t="s">
        <v>9</v>
      </c>
      <c r="F2003" t="s">
        <v>83</v>
      </c>
      <c r="G2003" t="s">
        <v>65</v>
      </c>
      <c r="H2003" s="135" t="s">
        <v>1519</v>
      </c>
      <c r="I2003" t="s">
        <v>1454</v>
      </c>
      <c r="J2003" s="20">
        <v>22</v>
      </c>
      <c r="K2003" s="20" t="s">
        <v>3</v>
      </c>
      <c r="L2003" t="s">
        <v>1464</v>
      </c>
      <c r="M2003" s="20">
        <v>7.16</v>
      </c>
      <c r="N2003" s="20">
        <v>4.84</v>
      </c>
      <c r="AE2003">
        <f t="shared" si="31"/>
        <v>2002</v>
      </c>
    </row>
    <row r="2004" spans="1:31" x14ac:dyDescent="0.25">
      <c r="A2004" s="7">
        <v>2001</v>
      </c>
      <c r="B2004" s="8">
        <v>37381</v>
      </c>
      <c r="C2004" t="s">
        <v>3</v>
      </c>
      <c r="D2004" t="s">
        <v>394</v>
      </c>
      <c r="E2004" t="s">
        <v>9</v>
      </c>
      <c r="F2004" t="s">
        <v>134</v>
      </c>
      <c r="G2004" t="s">
        <v>65</v>
      </c>
      <c r="H2004" s="135" t="s">
        <v>1558</v>
      </c>
      <c r="I2004" t="s">
        <v>1454</v>
      </c>
      <c r="J2004" s="20">
        <v>18</v>
      </c>
      <c r="K2004" s="20" t="s">
        <v>1465</v>
      </c>
      <c r="L2004" t="s">
        <v>1466</v>
      </c>
      <c r="M2004" s="20">
        <v>4.5</v>
      </c>
      <c r="N2004" s="20">
        <v>4.5</v>
      </c>
      <c r="AE2004">
        <f t="shared" si="31"/>
        <v>2002</v>
      </c>
    </row>
    <row r="2005" spans="1:31" x14ac:dyDescent="0.25">
      <c r="A2005" s="7">
        <v>2002</v>
      </c>
      <c r="B2005" s="8">
        <v>37381</v>
      </c>
      <c r="C2005" t="s">
        <v>3</v>
      </c>
      <c r="D2005" t="s">
        <v>394</v>
      </c>
      <c r="E2005" t="s">
        <v>9</v>
      </c>
      <c r="F2005" t="s">
        <v>382</v>
      </c>
      <c r="G2005" t="s">
        <v>17</v>
      </c>
      <c r="H2005" s="135" t="s">
        <v>1496</v>
      </c>
      <c r="I2005" t="s">
        <v>1455</v>
      </c>
      <c r="J2005" s="20">
        <v>19</v>
      </c>
      <c r="K2005" s="20" t="s">
        <v>9</v>
      </c>
      <c r="L2005" t="s">
        <v>1464</v>
      </c>
      <c r="M2005" s="20">
        <v>2.09</v>
      </c>
      <c r="N2005" s="20">
        <v>3.16</v>
      </c>
      <c r="AE2005">
        <f t="shared" si="31"/>
        <v>2002</v>
      </c>
    </row>
    <row r="2006" spans="1:31" x14ac:dyDescent="0.25">
      <c r="A2006" s="7">
        <v>2003</v>
      </c>
      <c r="B2006" s="8">
        <v>37381</v>
      </c>
      <c r="C2006" t="s">
        <v>3</v>
      </c>
      <c r="D2006" t="s">
        <v>91</v>
      </c>
      <c r="E2006" t="s">
        <v>9</v>
      </c>
      <c r="F2006" t="s">
        <v>450</v>
      </c>
      <c r="G2006" t="s">
        <v>14</v>
      </c>
      <c r="H2006" s="135" t="s">
        <v>1496</v>
      </c>
      <c r="I2006" t="s">
        <v>1458</v>
      </c>
      <c r="J2006" s="20">
        <v>12</v>
      </c>
      <c r="K2006" s="20" t="s">
        <v>9</v>
      </c>
      <c r="L2006" t="s">
        <v>1463</v>
      </c>
      <c r="M2006" s="20">
        <v>10</v>
      </c>
      <c r="N2006" s="20">
        <v>30</v>
      </c>
      <c r="AE2006">
        <f t="shared" si="31"/>
        <v>2002</v>
      </c>
    </row>
    <row r="2007" spans="1:31" x14ac:dyDescent="0.25">
      <c r="A2007" s="7">
        <v>2004</v>
      </c>
      <c r="B2007" s="8">
        <v>37381</v>
      </c>
      <c r="C2007" t="s">
        <v>3</v>
      </c>
      <c r="D2007" t="s">
        <v>394</v>
      </c>
      <c r="E2007" t="s">
        <v>9</v>
      </c>
      <c r="F2007" t="s">
        <v>19</v>
      </c>
      <c r="G2007" t="s">
        <v>65</v>
      </c>
      <c r="H2007" s="135" t="s">
        <v>1496</v>
      </c>
      <c r="I2007" t="s">
        <v>1454</v>
      </c>
      <c r="J2007" s="20">
        <v>35</v>
      </c>
      <c r="K2007" s="20" t="s">
        <v>1465</v>
      </c>
      <c r="L2007" t="s">
        <v>1466</v>
      </c>
      <c r="M2007" s="20">
        <v>8.75</v>
      </c>
      <c r="N2007" s="20">
        <v>8.75</v>
      </c>
      <c r="AE2007">
        <f t="shared" si="31"/>
        <v>2002</v>
      </c>
    </row>
    <row r="2008" spans="1:31" x14ac:dyDescent="0.25">
      <c r="A2008" s="7">
        <v>2005</v>
      </c>
      <c r="B2008" s="8">
        <v>37381</v>
      </c>
      <c r="C2008" t="s">
        <v>3</v>
      </c>
      <c r="D2008" t="s">
        <v>402</v>
      </c>
      <c r="E2008" t="s">
        <v>9</v>
      </c>
      <c r="F2008" t="s">
        <v>91</v>
      </c>
      <c r="G2008" t="s">
        <v>24</v>
      </c>
      <c r="H2008" s="135" t="s">
        <v>1497</v>
      </c>
      <c r="I2008" t="s">
        <v>1454</v>
      </c>
      <c r="J2008" s="20">
        <v>8</v>
      </c>
      <c r="K2008" s="20" t="s">
        <v>1465</v>
      </c>
      <c r="L2008" t="s">
        <v>1466</v>
      </c>
      <c r="M2008" s="20">
        <v>2</v>
      </c>
      <c r="N2008" s="20">
        <v>2</v>
      </c>
      <c r="AE2008">
        <f t="shared" si="31"/>
        <v>2002</v>
      </c>
    </row>
    <row r="2009" spans="1:31" x14ac:dyDescent="0.25">
      <c r="A2009" s="7">
        <v>2006</v>
      </c>
      <c r="B2009" s="8">
        <v>37383</v>
      </c>
      <c r="C2009" t="s">
        <v>3</v>
      </c>
      <c r="D2009" t="s">
        <v>258</v>
      </c>
      <c r="E2009" t="s">
        <v>9</v>
      </c>
      <c r="F2009" t="s">
        <v>429</v>
      </c>
      <c r="G2009" t="s">
        <v>24</v>
      </c>
      <c r="H2009" s="135" t="s">
        <v>1493</v>
      </c>
      <c r="I2009" t="s">
        <v>1455</v>
      </c>
      <c r="J2009" s="20">
        <v>35</v>
      </c>
      <c r="K2009" s="20" t="s">
        <v>3</v>
      </c>
      <c r="L2009" t="s">
        <v>1464</v>
      </c>
      <c r="M2009" s="20">
        <v>5.4</v>
      </c>
      <c r="N2009" s="20">
        <v>3.85</v>
      </c>
      <c r="AE2009">
        <f t="shared" si="31"/>
        <v>2002</v>
      </c>
    </row>
    <row r="2010" spans="1:31" x14ac:dyDescent="0.25">
      <c r="A2010" s="7">
        <v>2007</v>
      </c>
      <c r="B2010" s="8">
        <v>37383</v>
      </c>
      <c r="C2010" t="s">
        <v>3</v>
      </c>
      <c r="D2010" t="s">
        <v>125</v>
      </c>
      <c r="E2010" t="s">
        <v>9</v>
      </c>
      <c r="F2010" t="s">
        <v>445</v>
      </c>
      <c r="G2010" t="s">
        <v>24</v>
      </c>
      <c r="H2010" s="135" t="s">
        <v>1546</v>
      </c>
      <c r="I2010" t="s">
        <v>1454</v>
      </c>
      <c r="J2010" s="20">
        <v>6</v>
      </c>
      <c r="K2010" s="20" t="s">
        <v>3</v>
      </c>
      <c r="L2010" t="s">
        <v>1463</v>
      </c>
      <c r="M2010" s="20">
        <v>2.56</v>
      </c>
      <c r="N2010" s="20">
        <v>1.44</v>
      </c>
      <c r="AE2010">
        <f t="shared" si="31"/>
        <v>2002</v>
      </c>
    </row>
    <row r="2011" spans="1:31" x14ac:dyDescent="0.25">
      <c r="A2011" s="7">
        <v>2008</v>
      </c>
      <c r="B2011" s="8">
        <v>37383</v>
      </c>
      <c r="C2011" t="s">
        <v>3</v>
      </c>
      <c r="D2011" t="s">
        <v>389</v>
      </c>
      <c r="E2011" t="s">
        <v>9</v>
      </c>
      <c r="F2011" t="s">
        <v>395</v>
      </c>
      <c r="G2011" t="s">
        <v>17</v>
      </c>
      <c r="H2011" s="135" t="s">
        <v>1500</v>
      </c>
      <c r="I2011" t="s">
        <v>1454</v>
      </c>
      <c r="J2011" s="20">
        <v>47</v>
      </c>
      <c r="K2011" s="20" t="s">
        <v>3</v>
      </c>
      <c r="L2011" t="s">
        <v>1464</v>
      </c>
      <c r="M2011" s="20">
        <v>14.16</v>
      </c>
      <c r="N2011" s="20">
        <v>10.34</v>
      </c>
      <c r="AE2011">
        <f t="shared" si="31"/>
        <v>2002</v>
      </c>
    </row>
    <row r="2012" spans="1:31" x14ac:dyDescent="0.25">
      <c r="A2012" s="7">
        <v>2009</v>
      </c>
      <c r="B2012" s="8">
        <v>37383</v>
      </c>
      <c r="C2012" t="s">
        <v>3</v>
      </c>
      <c r="D2012" t="s">
        <v>444</v>
      </c>
      <c r="E2012" t="s">
        <v>9</v>
      </c>
      <c r="F2012" t="s">
        <v>365</v>
      </c>
      <c r="G2012" t="s">
        <v>14</v>
      </c>
      <c r="H2012" s="135" t="s">
        <v>1530</v>
      </c>
      <c r="I2012" t="s">
        <v>1454</v>
      </c>
      <c r="J2012" s="20">
        <v>7</v>
      </c>
      <c r="K2012" s="20" t="s">
        <v>9</v>
      </c>
      <c r="L2012" t="s">
        <v>1464</v>
      </c>
      <c r="M2012" s="20">
        <v>1.54</v>
      </c>
      <c r="N2012" s="20">
        <v>2.96</v>
      </c>
      <c r="AE2012">
        <f t="shared" si="31"/>
        <v>2002</v>
      </c>
    </row>
    <row r="2013" spans="1:31" x14ac:dyDescent="0.25">
      <c r="A2013" s="7">
        <v>2010</v>
      </c>
      <c r="B2013" s="8">
        <v>37383</v>
      </c>
      <c r="C2013" t="s">
        <v>3</v>
      </c>
      <c r="D2013" t="s">
        <v>444</v>
      </c>
      <c r="E2013" t="s">
        <v>9</v>
      </c>
      <c r="F2013" t="s">
        <v>375</v>
      </c>
      <c r="G2013" t="s">
        <v>14</v>
      </c>
      <c r="H2013" s="135" t="s">
        <v>1491</v>
      </c>
      <c r="I2013" t="s">
        <v>1454</v>
      </c>
      <c r="J2013" s="20">
        <v>35</v>
      </c>
      <c r="K2013" s="20" t="s">
        <v>9</v>
      </c>
      <c r="L2013" t="s">
        <v>1464</v>
      </c>
      <c r="M2013" s="20">
        <v>7.7</v>
      </c>
      <c r="N2013" s="20">
        <v>10.8</v>
      </c>
      <c r="AE2013">
        <f t="shared" si="31"/>
        <v>2002</v>
      </c>
    </row>
    <row r="2014" spans="1:31" x14ac:dyDescent="0.25">
      <c r="A2014" s="7">
        <v>2011</v>
      </c>
      <c r="B2014" s="8">
        <v>37383</v>
      </c>
      <c r="C2014" t="s">
        <v>3</v>
      </c>
      <c r="D2014" t="s">
        <v>54</v>
      </c>
      <c r="E2014" t="s">
        <v>9</v>
      </c>
      <c r="F2014" t="s">
        <v>55</v>
      </c>
      <c r="G2014" t="s">
        <v>17</v>
      </c>
      <c r="H2014" s="135" t="s">
        <v>1560</v>
      </c>
      <c r="I2014" t="s">
        <v>1455</v>
      </c>
      <c r="J2014" s="20">
        <v>8</v>
      </c>
      <c r="K2014" s="20" t="s">
        <v>9</v>
      </c>
      <c r="L2014" t="s">
        <v>1464</v>
      </c>
      <c r="M2014" s="20">
        <v>0.88</v>
      </c>
      <c r="N2014" s="20">
        <v>1.62</v>
      </c>
      <c r="AE2014">
        <f t="shared" si="31"/>
        <v>2002</v>
      </c>
    </row>
    <row r="2015" spans="1:31" x14ac:dyDescent="0.25">
      <c r="A2015" s="7">
        <v>2012</v>
      </c>
      <c r="B2015" s="8">
        <v>37383</v>
      </c>
      <c r="C2015" t="s">
        <v>3</v>
      </c>
      <c r="D2015" t="s">
        <v>444</v>
      </c>
      <c r="E2015" t="s">
        <v>9</v>
      </c>
      <c r="F2015" t="s">
        <v>354</v>
      </c>
      <c r="G2015" t="s">
        <v>14</v>
      </c>
      <c r="H2015" s="135" t="s">
        <v>1507</v>
      </c>
      <c r="I2015" t="s">
        <v>1454</v>
      </c>
      <c r="J2015" s="20">
        <v>115</v>
      </c>
      <c r="K2015" s="20" t="s">
        <v>9</v>
      </c>
      <c r="L2015" t="s">
        <v>1464</v>
      </c>
      <c r="M2015" s="20">
        <v>25.3</v>
      </c>
      <c r="N2015" s="20">
        <v>33.200000000000003</v>
      </c>
      <c r="AE2015">
        <f t="shared" si="31"/>
        <v>2002</v>
      </c>
    </row>
    <row r="2016" spans="1:31" x14ac:dyDescent="0.25">
      <c r="A2016" s="7">
        <v>2013</v>
      </c>
      <c r="B2016" s="8">
        <v>37383</v>
      </c>
      <c r="C2016" t="s">
        <v>3</v>
      </c>
      <c r="D2016" t="s">
        <v>125</v>
      </c>
      <c r="E2016" t="s">
        <v>9</v>
      </c>
      <c r="F2016" t="s">
        <v>445</v>
      </c>
      <c r="G2016" t="s">
        <v>14</v>
      </c>
      <c r="H2016" s="135" t="s">
        <v>1496</v>
      </c>
      <c r="I2016" t="s">
        <v>1454</v>
      </c>
      <c r="J2016" s="20">
        <v>74</v>
      </c>
      <c r="K2016" s="20" t="s">
        <v>3</v>
      </c>
      <c r="L2016" t="s">
        <v>1464</v>
      </c>
      <c r="M2016" s="20">
        <v>21.72</v>
      </c>
      <c r="N2016" s="20">
        <v>16.28</v>
      </c>
      <c r="AE2016">
        <f t="shared" si="31"/>
        <v>2002</v>
      </c>
    </row>
    <row r="2017" spans="1:31" x14ac:dyDescent="0.25">
      <c r="A2017" s="7">
        <v>2014</v>
      </c>
      <c r="B2017" s="8">
        <v>37383</v>
      </c>
      <c r="C2017" t="s">
        <v>3</v>
      </c>
      <c r="D2017" t="s">
        <v>302</v>
      </c>
      <c r="E2017" t="s">
        <v>9</v>
      </c>
      <c r="F2017" t="s">
        <v>305</v>
      </c>
      <c r="G2017" t="s">
        <v>24</v>
      </c>
      <c r="H2017" s="135" t="s">
        <v>1525</v>
      </c>
      <c r="I2017" t="s">
        <v>1454</v>
      </c>
      <c r="J2017" s="20">
        <v>22</v>
      </c>
      <c r="K2017" s="20" t="s">
        <v>9</v>
      </c>
      <c r="L2017" t="s">
        <v>1464</v>
      </c>
      <c r="M2017" s="20">
        <v>4.84</v>
      </c>
      <c r="N2017" s="20">
        <v>7.16</v>
      </c>
      <c r="AE2017">
        <f t="shared" si="31"/>
        <v>2002</v>
      </c>
    </row>
    <row r="2018" spans="1:31" x14ac:dyDescent="0.25">
      <c r="A2018" s="7">
        <v>2015</v>
      </c>
      <c r="B2018" s="8">
        <v>37383</v>
      </c>
      <c r="C2018" t="s">
        <v>3</v>
      </c>
      <c r="D2018" t="s">
        <v>289</v>
      </c>
      <c r="E2018" t="s">
        <v>9</v>
      </c>
      <c r="F2018" t="s">
        <v>416</v>
      </c>
      <c r="G2018" t="s">
        <v>24</v>
      </c>
      <c r="H2018" s="135" t="s">
        <v>1525</v>
      </c>
      <c r="I2018" t="s">
        <v>1456</v>
      </c>
      <c r="J2018" s="20">
        <v>20</v>
      </c>
      <c r="K2018" s="20" t="s">
        <v>3</v>
      </c>
      <c r="L2018" t="s">
        <v>1464</v>
      </c>
      <c r="M2018" s="20">
        <v>6.6</v>
      </c>
      <c r="N2018" s="20">
        <v>4.4000000000000004</v>
      </c>
      <c r="O2018" t="s">
        <v>3</v>
      </c>
      <c r="P2018" s="13" t="s">
        <v>402</v>
      </c>
      <c r="Q2018" t="s">
        <v>9</v>
      </c>
      <c r="R2018" t="s">
        <v>285</v>
      </c>
      <c r="S2018" t="s">
        <v>1465</v>
      </c>
      <c r="U2018" t="s">
        <v>1465</v>
      </c>
      <c r="W2018" t="s">
        <v>1465</v>
      </c>
      <c r="Y2018" t="s">
        <v>1465</v>
      </c>
      <c r="AA2018" t="s">
        <v>1465</v>
      </c>
      <c r="AC2018" t="s">
        <v>1465</v>
      </c>
      <c r="AE2018">
        <f t="shared" si="31"/>
        <v>2002</v>
      </c>
    </row>
    <row r="2019" spans="1:31" x14ac:dyDescent="0.25">
      <c r="A2019" s="7">
        <v>2016</v>
      </c>
      <c r="B2019" s="8">
        <v>37383</v>
      </c>
      <c r="C2019" t="s">
        <v>3</v>
      </c>
      <c r="D2019" t="s">
        <v>397</v>
      </c>
      <c r="E2019" t="s">
        <v>9</v>
      </c>
      <c r="F2019" t="s">
        <v>451</v>
      </c>
      <c r="G2019" t="s">
        <v>377</v>
      </c>
      <c r="H2019" s="135" t="s">
        <v>1613</v>
      </c>
      <c r="I2019" t="s">
        <v>1454</v>
      </c>
      <c r="J2019" s="20">
        <v>14</v>
      </c>
      <c r="K2019" s="20" t="s">
        <v>1465</v>
      </c>
      <c r="L2019" t="s">
        <v>1466</v>
      </c>
      <c r="M2019" s="20">
        <v>3.5</v>
      </c>
      <c r="N2019" s="20">
        <v>3.5</v>
      </c>
      <c r="AE2019">
        <f t="shared" si="31"/>
        <v>2002</v>
      </c>
    </row>
    <row r="2020" spans="1:31" x14ac:dyDescent="0.25">
      <c r="A2020" s="7">
        <v>2017</v>
      </c>
      <c r="B2020" s="8">
        <v>37383</v>
      </c>
      <c r="C2020" t="s">
        <v>3</v>
      </c>
      <c r="D2020" t="s">
        <v>416</v>
      </c>
      <c r="E2020" t="s">
        <v>9</v>
      </c>
      <c r="F2020" t="s">
        <v>126</v>
      </c>
      <c r="G2020" t="s">
        <v>24</v>
      </c>
      <c r="H2020" s="135" t="s">
        <v>1529</v>
      </c>
      <c r="I2020" t="s">
        <v>1455</v>
      </c>
      <c r="J2020" s="20">
        <v>10</v>
      </c>
      <c r="K2020" s="20" t="s">
        <v>3</v>
      </c>
      <c r="L2020" t="s">
        <v>1464</v>
      </c>
      <c r="M2020" s="20">
        <v>1.9</v>
      </c>
      <c r="N2020" s="20">
        <v>1.1000000000000001</v>
      </c>
      <c r="AE2020">
        <f t="shared" si="31"/>
        <v>2002</v>
      </c>
    </row>
    <row r="2021" spans="1:31" x14ac:dyDescent="0.25">
      <c r="A2021" s="7">
        <v>2018</v>
      </c>
      <c r="B2021" s="8">
        <v>37383</v>
      </c>
      <c r="C2021" t="s">
        <v>3</v>
      </c>
      <c r="D2021" t="s">
        <v>386</v>
      </c>
      <c r="E2021" t="s">
        <v>9</v>
      </c>
      <c r="F2021" t="s">
        <v>280</v>
      </c>
      <c r="G2021" t="s">
        <v>377</v>
      </c>
      <c r="H2021" s="9" t="s">
        <v>1617</v>
      </c>
      <c r="I2021" t="s">
        <v>1454</v>
      </c>
      <c r="J2021" s="20">
        <v>15</v>
      </c>
      <c r="K2021" s="20" t="s">
        <v>1465</v>
      </c>
      <c r="L2021" t="s">
        <v>1466</v>
      </c>
      <c r="M2021" s="20">
        <v>3.75</v>
      </c>
      <c r="N2021" s="20">
        <v>3.75</v>
      </c>
      <c r="AE2021">
        <f t="shared" si="31"/>
        <v>2002</v>
      </c>
    </row>
    <row r="2022" spans="1:31" x14ac:dyDescent="0.25">
      <c r="A2022" s="7">
        <v>2019</v>
      </c>
      <c r="B2022" s="8">
        <v>37383</v>
      </c>
      <c r="C2022" t="s">
        <v>3</v>
      </c>
      <c r="D2022" t="s">
        <v>196</v>
      </c>
      <c r="E2022" t="s">
        <v>9</v>
      </c>
      <c r="F2022" t="s">
        <v>188</v>
      </c>
      <c r="G2022" t="s">
        <v>377</v>
      </c>
      <c r="H2022" s="9" t="s">
        <v>1586</v>
      </c>
      <c r="I2022" t="s">
        <v>1454</v>
      </c>
      <c r="J2022" s="20">
        <v>30</v>
      </c>
      <c r="K2022" s="20" t="s">
        <v>3</v>
      </c>
      <c r="L2022" t="s">
        <v>1463</v>
      </c>
      <c r="M2022" s="20">
        <v>8.8000000000000007</v>
      </c>
      <c r="N2022" s="20">
        <v>7.2</v>
      </c>
      <c r="AE2022">
        <f t="shared" si="31"/>
        <v>2002</v>
      </c>
    </row>
    <row r="2023" spans="1:31" x14ac:dyDescent="0.25">
      <c r="A2023" s="7">
        <v>2020</v>
      </c>
      <c r="B2023" s="8">
        <v>37383</v>
      </c>
      <c r="C2023" t="s">
        <v>3</v>
      </c>
      <c r="D2023" t="s">
        <v>47</v>
      </c>
      <c r="E2023" t="s">
        <v>9</v>
      </c>
      <c r="F2023" t="s">
        <v>321</v>
      </c>
      <c r="G2023" t="s">
        <v>377</v>
      </c>
      <c r="H2023" s="9" t="s">
        <v>1603</v>
      </c>
      <c r="I2023" t="s">
        <v>1455</v>
      </c>
      <c r="J2023" s="20">
        <v>57</v>
      </c>
      <c r="K2023" s="20" t="s">
        <v>9</v>
      </c>
      <c r="L2023" t="s">
        <v>1463</v>
      </c>
      <c r="M2023" s="20">
        <v>6.84</v>
      </c>
      <c r="N2023" s="20">
        <v>7.91</v>
      </c>
      <c r="AE2023">
        <f t="shared" si="31"/>
        <v>2002</v>
      </c>
    </row>
    <row r="2024" spans="1:31" x14ac:dyDescent="0.25">
      <c r="A2024" s="7">
        <v>2021</v>
      </c>
      <c r="B2024" s="8">
        <v>37383</v>
      </c>
      <c r="C2024" t="s">
        <v>3</v>
      </c>
      <c r="D2024" t="s">
        <v>47</v>
      </c>
      <c r="E2024" t="s">
        <v>9</v>
      </c>
      <c r="F2024" t="s">
        <v>55</v>
      </c>
      <c r="G2024" t="s">
        <v>377</v>
      </c>
      <c r="H2024" s="9" t="s">
        <v>1618</v>
      </c>
      <c r="I2024" t="s">
        <v>1456</v>
      </c>
      <c r="J2024" s="20">
        <v>35</v>
      </c>
      <c r="K2024" s="20" t="s">
        <v>9</v>
      </c>
      <c r="L2024" t="s">
        <v>1464</v>
      </c>
      <c r="M2024" s="20">
        <v>7.7</v>
      </c>
      <c r="N2024" s="20">
        <v>10.8</v>
      </c>
      <c r="O2024" t="s">
        <v>3</v>
      </c>
      <c r="P2024" s="13" t="s">
        <v>321</v>
      </c>
      <c r="Q2024" t="s">
        <v>9</v>
      </c>
      <c r="R2024" t="s">
        <v>188</v>
      </c>
      <c r="S2024" t="s">
        <v>3</v>
      </c>
      <c r="T2024" t="s">
        <v>154</v>
      </c>
      <c r="U2024" t="s">
        <v>9</v>
      </c>
      <c r="V2024" t="s">
        <v>259</v>
      </c>
      <c r="W2024" t="s">
        <v>3</v>
      </c>
      <c r="X2024" t="s">
        <v>196</v>
      </c>
      <c r="Y2024" t="s">
        <v>1465</v>
      </c>
      <c r="AA2024" t="s">
        <v>1465</v>
      </c>
      <c r="AC2024" t="s">
        <v>1465</v>
      </c>
      <c r="AE2024">
        <f t="shared" si="31"/>
        <v>2002</v>
      </c>
    </row>
    <row r="2025" spans="1:31" x14ac:dyDescent="0.25">
      <c r="A2025" s="7">
        <v>2022</v>
      </c>
      <c r="B2025" s="8">
        <v>37386</v>
      </c>
      <c r="C2025" t="s">
        <v>3</v>
      </c>
      <c r="D2025" t="s">
        <v>443</v>
      </c>
      <c r="E2025" t="s">
        <v>9</v>
      </c>
      <c r="F2025" t="s">
        <v>25</v>
      </c>
      <c r="G2025" t="s">
        <v>14</v>
      </c>
      <c r="H2025" s="135" t="s">
        <v>1491</v>
      </c>
      <c r="I2025" t="s">
        <v>1455</v>
      </c>
      <c r="J2025" s="20">
        <v>36</v>
      </c>
      <c r="K2025" s="20" t="s">
        <v>9</v>
      </c>
      <c r="L2025" t="s">
        <v>1464</v>
      </c>
      <c r="M2025" s="20">
        <v>3.96</v>
      </c>
      <c r="N2025" s="20">
        <v>5.54</v>
      </c>
      <c r="AE2025">
        <f t="shared" si="31"/>
        <v>2002</v>
      </c>
    </row>
    <row r="2026" spans="1:31" x14ac:dyDescent="0.25">
      <c r="A2026" s="7">
        <v>2023</v>
      </c>
      <c r="B2026" s="8">
        <v>37386</v>
      </c>
      <c r="C2026" t="s">
        <v>3</v>
      </c>
      <c r="D2026" t="s">
        <v>440</v>
      </c>
      <c r="E2026" t="s">
        <v>9</v>
      </c>
      <c r="F2026" t="s">
        <v>395</v>
      </c>
      <c r="G2026" t="s">
        <v>17</v>
      </c>
      <c r="H2026" s="135" t="s">
        <v>1520</v>
      </c>
      <c r="I2026" t="s">
        <v>1454</v>
      </c>
      <c r="J2026" s="20">
        <v>84</v>
      </c>
      <c r="K2026" s="20" t="s">
        <v>3</v>
      </c>
      <c r="L2026" t="s">
        <v>1464</v>
      </c>
      <c r="M2026" s="20">
        <v>24.52</v>
      </c>
      <c r="N2026" s="20">
        <v>18.48</v>
      </c>
      <c r="AE2026">
        <f t="shared" si="31"/>
        <v>2002</v>
      </c>
    </row>
    <row r="2027" spans="1:31" x14ac:dyDescent="0.25">
      <c r="A2027" s="7">
        <v>2024</v>
      </c>
      <c r="B2027" s="8">
        <v>37386</v>
      </c>
      <c r="C2027" t="s">
        <v>3</v>
      </c>
      <c r="D2027" t="s">
        <v>38</v>
      </c>
      <c r="E2027" t="s">
        <v>9</v>
      </c>
      <c r="F2027" t="s">
        <v>39</v>
      </c>
      <c r="G2027" t="s">
        <v>17</v>
      </c>
      <c r="H2027" s="135" t="s">
        <v>1502</v>
      </c>
      <c r="I2027" t="s">
        <v>1455</v>
      </c>
      <c r="J2027" s="20">
        <v>15</v>
      </c>
      <c r="K2027" s="20" t="s">
        <v>9</v>
      </c>
      <c r="L2027" t="s">
        <v>1464</v>
      </c>
      <c r="M2027" s="20">
        <v>1.65</v>
      </c>
      <c r="N2027" s="20">
        <v>2.6</v>
      </c>
      <c r="AE2027">
        <f t="shared" si="31"/>
        <v>2002</v>
      </c>
    </row>
    <row r="2028" spans="1:31" x14ac:dyDescent="0.25">
      <c r="A2028" s="7">
        <v>2025</v>
      </c>
      <c r="B2028" s="8">
        <v>37386</v>
      </c>
      <c r="C2028" t="s">
        <v>3</v>
      </c>
      <c r="D2028" t="s">
        <v>165</v>
      </c>
      <c r="E2028" t="s">
        <v>9</v>
      </c>
      <c r="F2028" t="s">
        <v>416</v>
      </c>
      <c r="G2028" t="s">
        <v>14</v>
      </c>
      <c r="H2028" s="135" t="s">
        <v>1513</v>
      </c>
      <c r="I2028" t="s">
        <v>1454</v>
      </c>
      <c r="J2028" s="20">
        <v>10</v>
      </c>
      <c r="K2028" s="20" t="s">
        <v>9</v>
      </c>
      <c r="L2028" t="s">
        <v>1464</v>
      </c>
      <c r="M2028" s="20">
        <v>2.2000000000000002</v>
      </c>
      <c r="N2028" s="20">
        <v>3.8</v>
      </c>
      <c r="AE2028">
        <f t="shared" si="31"/>
        <v>2002</v>
      </c>
    </row>
    <row r="2029" spans="1:31" x14ac:dyDescent="0.25">
      <c r="A2029" s="7">
        <v>2026</v>
      </c>
      <c r="B2029" s="8">
        <v>37386</v>
      </c>
      <c r="C2029" t="s">
        <v>3</v>
      </c>
      <c r="D2029" t="s">
        <v>430</v>
      </c>
      <c r="E2029" t="s">
        <v>9</v>
      </c>
      <c r="F2029" t="s">
        <v>242</v>
      </c>
      <c r="G2029" t="s">
        <v>14</v>
      </c>
      <c r="H2029" s="135" t="s">
        <v>1507</v>
      </c>
      <c r="I2029" t="s">
        <v>1454</v>
      </c>
      <c r="J2029" s="20">
        <v>53</v>
      </c>
      <c r="K2029" s="20" t="s">
        <v>9</v>
      </c>
      <c r="L2029" t="s">
        <v>1464</v>
      </c>
      <c r="M2029" s="20">
        <v>11.66</v>
      </c>
      <c r="N2029" s="20">
        <v>15.84</v>
      </c>
      <c r="AE2029">
        <f t="shared" si="31"/>
        <v>2002</v>
      </c>
    </row>
    <row r="2030" spans="1:31" x14ac:dyDescent="0.25">
      <c r="A2030" s="7">
        <v>2027</v>
      </c>
      <c r="B2030" s="8">
        <v>37386</v>
      </c>
      <c r="C2030" t="s">
        <v>3</v>
      </c>
      <c r="D2030" t="s">
        <v>187</v>
      </c>
      <c r="E2030" t="s">
        <v>9</v>
      </c>
      <c r="F2030" t="s">
        <v>91</v>
      </c>
      <c r="G2030" t="s">
        <v>14</v>
      </c>
      <c r="H2030" s="135" t="s">
        <v>1496</v>
      </c>
      <c r="I2030" t="s">
        <v>1454</v>
      </c>
      <c r="J2030" s="20">
        <v>21</v>
      </c>
      <c r="K2030" s="20" t="s">
        <v>9</v>
      </c>
      <c r="L2030" t="s">
        <v>1463</v>
      </c>
      <c r="M2030" s="20">
        <v>5.04</v>
      </c>
      <c r="N2030" s="20">
        <v>6.46</v>
      </c>
      <c r="AE2030">
        <f t="shared" si="31"/>
        <v>2002</v>
      </c>
    </row>
    <row r="2031" spans="1:31" x14ac:dyDescent="0.25">
      <c r="A2031" s="7">
        <v>2028</v>
      </c>
      <c r="B2031" s="8">
        <v>37386</v>
      </c>
      <c r="C2031" t="s">
        <v>3</v>
      </c>
      <c r="D2031" t="s">
        <v>192</v>
      </c>
      <c r="E2031" t="s">
        <v>9</v>
      </c>
      <c r="F2031" t="s">
        <v>25</v>
      </c>
      <c r="G2031" t="s">
        <v>14</v>
      </c>
      <c r="H2031" s="135" t="s">
        <v>1496</v>
      </c>
      <c r="I2031" t="s">
        <v>1455</v>
      </c>
      <c r="J2031" s="20">
        <v>80</v>
      </c>
      <c r="K2031" s="20" t="s">
        <v>3</v>
      </c>
      <c r="L2031" t="s">
        <v>1464</v>
      </c>
      <c r="M2031" s="20">
        <v>11.7</v>
      </c>
      <c r="N2031" s="20">
        <v>8.8000000000000007</v>
      </c>
      <c r="AE2031">
        <f t="shared" si="31"/>
        <v>2002</v>
      </c>
    </row>
    <row r="2032" spans="1:31" x14ac:dyDescent="0.25">
      <c r="A2032" s="7">
        <v>2029</v>
      </c>
      <c r="B2032" s="8">
        <v>37386</v>
      </c>
      <c r="C2032" t="s">
        <v>3</v>
      </c>
      <c r="D2032" t="s">
        <v>55</v>
      </c>
      <c r="E2032" t="s">
        <v>9</v>
      </c>
      <c r="F2032" t="s">
        <v>452</v>
      </c>
      <c r="G2032" t="s">
        <v>14</v>
      </c>
      <c r="H2032" s="135" t="s">
        <v>1496</v>
      </c>
      <c r="I2032" t="s">
        <v>1458</v>
      </c>
      <c r="J2032" s="20">
        <v>21</v>
      </c>
      <c r="K2032" s="20" t="s">
        <v>1465</v>
      </c>
      <c r="L2032" t="s">
        <v>1466</v>
      </c>
      <c r="M2032" s="20">
        <v>10</v>
      </c>
      <c r="N2032" s="20">
        <v>30</v>
      </c>
      <c r="AE2032">
        <f t="shared" si="31"/>
        <v>2002</v>
      </c>
    </row>
    <row r="2033" spans="1:31" x14ac:dyDescent="0.25">
      <c r="A2033" s="7">
        <v>2030</v>
      </c>
      <c r="B2033" s="8">
        <v>37386</v>
      </c>
      <c r="C2033" t="s">
        <v>3</v>
      </c>
      <c r="D2033" t="s">
        <v>446</v>
      </c>
      <c r="E2033" t="s">
        <v>9</v>
      </c>
      <c r="F2033" t="s">
        <v>66</v>
      </c>
      <c r="G2033" t="s">
        <v>65</v>
      </c>
      <c r="H2033" s="135" t="s">
        <v>1496</v>
      </c>
      <c r="I2033" t="s">
        <v>1454</v>
      </c>
      <c r="J2033" s="20">
        <v>35</v>
      </c>
      <c r="K2033" s="20" t="s">
        <v>9</v>
      </c>
      <c r="L2033" t="s">
        <v>1464</v>
      </c>
      <c r="M2033" s="20">
        <v>7.7</v>
      </c>
      <c r="N2033" s="20">
        <v>10.8</v>
      </c>
      <c r="AE2033">
        <f t="shared" si="31"/>
        <v>2002</v>
      </c>
    </row>
    <row r="2034" spans="1:31" x14ac:dyDescent="0.25">
      <c r="A2034" s="7">
        <v>2031</v>
      </c>
      <c r="B2034" s="8">
        <v>37386</v>
      </c>
      <c r="C2034" t="s">
        <v>3</v>
      </c>
      <c r="D2034" t="s">
        <v>292</v>
      </c>
      <c r="E2034" t="s">
        <v>9</v>
      </c>
      <c r="F2034" t="s">
        <v>67</v>
      </c>
      <c r="G2034" t="s">
        <v>377</v>
      </c>
      <c r="H2034" s="135" t="s">
        <v>1588</v>
      </c>
      <c r="I2034" t="s">
        <v>1454</v>
      </c>
      <c r="J2034" s="20">
        <v>9</v>
      </c>
      <c r="K2034" s="20" t="s">
        <v>9</v>
      </c>
      <c r="L2034" t="s">
        <v>1463</v>
      </c>
      <c r="M2034" s="20">
        <v>2.16</v>
      </c>
      <c r="N2034" s="20">
        <v>3.34</v>
      </c>
      <c r="AE2034">
        <f t="shared" si="31"/>
        <v>2002</v>
      </c>
    </row>
    <row r="2035" spans="1:31" x14ac:dyDescent="0.25">
      <c r="A2035" s="7">
        <v>2032</v>
      </c>
      <c r="B2035" s="8">
        <v>37386</v>
      </c>
      <c r="C2035" t="s">
        <v>3</v>
      </c>
      <c r="D2035" t="s">
        <v>173</v>
      </c>
      <c r="E2035" t="s">
        <v>9</v>
      </c>
      <c r="F2035" t="s">
        <v>258</v>
      </c>
      <c r="G2035" t="s">
        <v>377</v>
      </c>
      <c r="H2035" s="9" t="s">
        <v>1590</v>
      </c>
      <c r="I2035" t="s">
        <v>1454</v>
      </c>
      <c r="J2035" s="20">
        <v>32</v>
      </c>
      <c r="K2035" s="20" t="s">
        <v>3</v>
      </c>
      <c r="L2035" t="s">
        <v>1463</v>
      </c>
      <c r="M2035" s="20">
        <v>9.32</v>
      </c>
      <c r="N2035" s="20">
        <v>7.68</v>
      </c>
      <c r="AE2035">
        <f t="shared" si="31"/>
        <v>2002</v>
      </c>
    </row>
    <row r="2036" spans="1:31" x14ac:dyDescent="0.25">
      <c r="A2036" s="7">
        <v>2033</v>
      </c>
      <c r="B2036" s="8">
        <v>37386</v>
      </c>
      <c r="C2036" t="s">
        <v>3</v>
      </c>
      <c r="D2036" t="s">
        <v>125</v>
      </c>
      <c r="E2036" t="s">
        <v>9</v>
      </c>
      <c r="F2036" t="s">
        <v>233</v>
      </c>
      <c r="G2036" t="s">
        <v>24</v>
      </c>
      <c r="H2036" s="135" t="s">
        <v>1496</v>
      </c>
      <c r="I2036" t="s">
        <v>1454</v>
      </c>
      <c r="J2036" s="20">
        <v>74</v>
      </c>
      <c r="K2036" s="20" t="s">
        <v>9</v>
      </c>
      <c r="L2036" t="s">
        <v>1464</v>
      </c>
      <c r="M2036" s="20">
        <v>16.28</v>
      </c>
      <c r="N2036" s="20">
        <v>21.72</v>
      </c>
      <c r="AE2036">
        <f t="shared" si="31"/>
        <v>2002</v>
      </c>
    </row>
    <row r="2037" spans="1:31" x14ac:dyDescent="0.25">
      <c r="A2037" s="7">
        <v>2034</v>
      </c>
      <c r="B2037" s="8">
        <v>37386</v>
      </c>
      <c r="C2037" t="s">
        <v>3</v>
      </c>
      <c r="D2037" t="s">
        <v>75</v>
      </c>
      <c r="E2037" t="s">
        <v>9</v>
      </c>
      <c r="F2037" t="s">
        <v>125</v>
      </c>
      <c r="G2037" t="s">
        <v>24</v>
      </c>
      <c r="H2037" s="136" t="s">
        <v>1496</v>
      </c>
      <c r="I2037" t="s">
        <v>1458</v>
      </c>
      <c r="J2037" s="20">
        <v>9</v>
      </c>
      <c r="K2037" s="20" t="s">
        <v>9</v>
      </c>
      <c r="L2037" t="s">
        <v>1464</v>
      </c>
      <c r="M2037" s="20">
        <v>30</v>
      </c>
      <c r="N2037" s="20">
        <v>10</v>
      </c>
      <c r="AE2037">
        <f t="shared" si="31"/>
        <v>2002</v>
      </c>
    </row>
    <row r="2038" spans="1:31" x14ac:dyDescent="0.25">
      <c r="A2038" s="7">
        <v>2035</v>
      </c>
      <c r="B2038" s="8">
        <v>37386</v>
      </c>
      <c r="C2038" t="s">
        <v>3</v>
      </c>
      <c r="D2038" t="s">
        <v>292</v>
      </c>
      <c r="E2038" t="s">
        <v>9</v>
      </c>
      <c r="F2038" t="s">
        <v>321</v>
      </c>
      <c r="G2038" t="s">
        <v>24</v>
      </c>
      <c r="H2038" s="136" t="s">
        <v>1496</v>
      </c>
      <c r="I2038" t="s">
        <v>1455</v>
      </c>
      <c r="J2038" s="20">
        <v>9</v>
      </c>
      <c r="K2038" s="20" t="s">
        <v>3</v>
      </c>
      <c r="L2038" t="s">
        <v>1464</v>
      </c>
      <c r="M2038" s="20">
        <v>1.76</v>
      </c>
      <c r="N2038" s="20">
        <v>0.99</v>
      </c>
      <c r="AE2038">
        <f t="shared" si="31"/>
        <v>2002</v>
      </c>
    </row>
    <row r="2039" spans="1:31" x14ac:dyDescent="0.25">
      <c r="A2039" s="7">
        <v>2036</v>
      </c>
      <c r="B2039" s="8">
        <v>37387</v>
      </c>
      <c r="C2039" t="s">
        <v>3</v>
      </c>
      <c r="D2039" t="s">
        <v>27</v>
      </c>
      <c r="E2039" t="s">
        <v>9</v>
      </c>
      <c r="F2039" t="s">
        <v>116</v>
      </c>
      <c r="G2039" t="s">
        <v>11</v>
      </c>
      <c r="H2039" s="135" t="s">
        <v>1542</v>
      </c>
      <c r="I2039" t="s">
        <v>1454</v>
      </c>
      <c r="J2039" s="20">
        <v>24</v>
      </c>
      <c r="K2039" s="20" t="s">
        <v>3</v>
      </c>
      <c r="L2039" t="s">
        <v>1464</v>
      </c>
      <c r="M2039" s="20">
        <v>7.72</v>
      </c>
      <c r="N2039" s="20">
        <v>5.28</v>
      </c>
      <c r="AE2039">
        <f t="shared" si="31"/>
        <v>2002</v>
      </c>
    </row>
    <row r="2040" spans="1:31" x14ac:dyDescent="0.25">
      <c r="A2040" s="7">
        <v>2037</v>
      </c>
      <c r="B2040" s="8">
        <v>37387</v>
      </c>
      <c r="C2040" t="s">
        <v>3</v>
      </c>
      <c r="D2040" t="s">
        <v>334</v>
      </c>
      <c r="E2040" t="s">
        <v>9</v>
      </c>
      <c r="F2040" t="s">
        <v>19</v>
      </c>
      <c r="G2040" t="s">
        <v>65</v>
      </c>
      <c r="H2040" s="135" t="s">
        <v>1511</v>
      </c>
      <c r="I2040" t="s">
        <v>1454</v>
      </c>
      <c r="J2040" s="20">
        <v>10</v>
      </c>
      <c r="K2040" s="20" t="s">
        <v>1465</v>
      </c>
      <c r="L2040" t="s">
        <v>1466</v>
      </c>
      <c r="M2040" s="20">
        <v>2.5</v>
      </c>
      <c r="N2040" s="20">
        <v>2.5</v>
      </c>
      <c r="AE2040">
        <f t="shared" si="31"/>
        <v>2002</v>
      </c>
    </row>
    <row r="2041" spans="1:31" x14ac:dyDescent="0.25">
      <c r="A2041" s="7">
        <v>2038</v>
      </c>
      <c r="B2041" s="8">
        <v>37387</v>
      </c>
      <c r="C2041" t="s">
        <v>3</v>
      </c>
      <c r="D2041" t="s">
        <v>27</v>
      </c>
      <c r="E2041" t="s">
        <v>9</v>
      </c>
      <c r="F2041" t="s">
        <v>160</v>
      </c>
      <c r="G2041" t="s">
        <v>17</v>
      </c>
      <c r="H2041" s="135" t="s">
        <v>1496</v>
      </c>
      <c r="I2041" t="s">
        <v>1455</v>
      </c>
      <c r="J2041" s="20">
        <v>10</v>
      </c>
      <c r="K2041" s="20" t="s">
        <v>3</v>
      </c>
      <c r="L2041" t="s">
        <v>1464</v>
      </c>
      <c r="M2041" s="20">
        <v>1.9</v>
      </c>
      <c r="N2041" s="20">
        <v>1.1000000000000001</v>
      </c>
      <c r="AE2041">
        <f t="shared" si="31"/>
        <v>2002</v>
      </c>
    </row>
    <row r="2042" spans="1:31" x14ac:dyDescent="0.25">
      <c r="A2042" s="7">
        <v>2039</v>
      </c>
      <c r="B2042" s="8">
        <v>37387</v>
      </c>
      <c r="C2042" t="s">
        <v>3</v>
      </c>
      <c r="D2042" t="s">
        <v>378</v>
      </c>
      <c r="E2042" t="s">
        <v>9</v>
      </c>
      <c r="F2042" t="s">
        <v>258</v>
      </c>
      <c r="G2042" t="s">
        <v>377</v>
      </c>
      <c r="H2042" s="9" t="s">
        <v>1605</v>
      </c>
      <c r="I2042" t="s">
        <v>1454</v>
      </c>
      <c r="J2042" s="20">
        <v>11</v>
      </c>
      <c r="K2042" s="20" t="s">
        <v>9</v>
      </c>
      <c r="L2042" t="s">
        <v>1464</v>
      </c>
      <c r="M2042" s="20">
        <v>2.42</v>
      </c>
      <c r="N2042" s="20">
        <v>4.08</v>
      </c>
      <c r="AE2042">
        <f t="shared" si="31"/>
        <v>2002</v>
      </c>
    </row>
    <row r="2043" spans="1:31" x14ac:dyDescent="0.25">
      <c r="A2043" s="7">
        <v>2040</v>
      </c>
      <c r="B2043" s="8">
        <v>37389</v>
      </c>
      <c r="C2043" t="s">
        <v>3</v>
      </c>
      <c r="D2043" t="s">
        <v>75</v>
      </c>
      <c r="E2043" t="s">
        <v>9</v>
      </c>
      <c r="F2043" t="s">
        <v>125</v>
      </c>
      <c r="G2043" t="s">
        <v>14</v>
      </c>
      <c r="H2043" s="135" t="s">
        <v>1522</v>
      </c>
      <c r="I2043" t="s">
        <v>1455</v>
      </c>
      <c r="J2043" s="20">
        <v>12</v>
      </c>
      <c r="K2043" s="20" t="s">
        <v>9</v>
      </c>
      <c r="L2043" t="s">
        <v>1464</v>
      </c>
      <c r="M2043" s="20">
        <v>1.32</v>
      </c>
      <c r="N2043" s="20">
        <v>2.1799999999999997</v>
      </c>
      <c r="AE2043">
        <f t="shared" si="31"/>
        <v>2002</v>
      </c>
    </row>
    <row r="2044" spans="1:31" x14ac:dyDescent="0.25">
      <c r="A2044" s="7">
        <v>2041</v>
      </c>
      <c r="B2044" s="8">
        <v>37389</v>
      </c>
      <c r="C2044" t="s">
        <v>3</v>
      </c>
      <c r="D2044" t="s">
        <v>76</v>
      </c>
      <c r="E2044" t="s">
        <v>9</v>
      </c>
      <c r="F2044" t="s">
        <v>119</v>
      </c>
      <c r="G2044" t="s">
        <v>14</v>
      </c>
      <c r="H2044" s="135" t="s">
        <v>1507</v>
      </c>
      <c r="I2044" t="s">
        <v>1455</v>
      </c>
      <c r="J2044" s="20">
        <v>100</v>
      </c>
      <c r="K2044" s="20" t="s">
        <v>9</v>
      </c>
      <c r="L2044" t="s">
        <v>1464</v>
      </c>
      <c r="M2044" s="20">
        <v>11</v>
      </c>
      <c r="N2044" s="20">
        <v>14.5</v>
      </c>
      <c r="AE2044">
        <f t="shared" si="31"/>
        <v>2002</v>
      </c>
    </row>
    <row r="2045" spans="1:31" x14ac:dyDescent="0.25">
      <c r="A2045" s="7">
        <v>2042</v>
      </c>
      <c r="B2045" s="8">
        <v>37389</v>
      </c>
      <c r="C2045" t="s">
        <v>3</v>
      </c>
      <c r="D2045" t="s">
        <v>76</v>
      </c>
      <c r="E2045" t="s">
        <v>9</v>
      </c>
      <c r="F2045" t="s">
        <v>448</v>
      </c>
      <c r="G2045" t="s">
        <v>14</v>
      </c>
      <c r="H2045" s="135" t="s">
        <v>1507</v>
      </c>
      <c r="I2045" t="s">
        <v>1454</v>
      </c>
      <c r="J2045" s="20">
        <v>70</v>
      </c>
      <c r="K2045" s="20" t="s">
        <v>9</v>
      </c>
      <c r="L2045" t="s">
        <v>1464</v>
      </c>
      <c r="M2045" s="20">
        <v>15.4</v>
      </c>
      <c r="N2045" s="20">
        <v>20.6</v>
      </c>
      <c r="AE2045">
        <f t="shared" si="31"/>
        <v>2002</v>
      </c>
    </row>
    <row r="2046" spans="1:31" x14ac:dyDescent="0.25">
      <c r="A2046" s="7">
        <v>2043</v>
      </c>
      <c r="B2046" s="8">
        <v>37389</v>
      </c>
      <c r="C2046" t="s">
        <v>3</v>
      </c>
      <c r="D2046" t="s">
        <v>426</v>
      </c>
      <c r="E2046" t="s">
        <v>9</v>
      </c>
      <c r="F2046" t="s">
        <v>432</v>
      </c>
      <c r="G2046" t="s">
        <v>65</v>
      </c>
      <c r="H2046" s="135" t="s">
        <v>1511</v>
      </c>
      <c r="I2046" t="s">
        <v>1455</v>
      </c>
      <c r="J2046" s="20">
        <v>10</v>
      </c>
      <c r="K2046" s="20" t="s">
        <v>3</v>
      </c>
      <c r="L2046" t="s">
        <v>1464</v>
      </c>
      <c r="M2046" s="20">
        <v>1.9</v>
      </c>
      <c r="N2046" s="20">
        <v>1.1000000000000001</v>
      </c>
      <c r="AE2046">
        <f t="shared" si="31"/>
        <v>2002</v>
      </c>
    </row>
    <row r="2047" spans="1:31" x14ac:dyDescent="0.25">
      <c r="A2047" s="7">
        <v>2044</v>
      </c>
      <c r="B2047" s="8">
        <v>37389</v>
      </c>
      <c r="C2047" t="s">
        <v>3</v>
      </c>
      <c r="D2047" t="s">
        <v>43</v>
      </c>
      <c r="E2047" t="s">
        <v>9</v>
      </c>
      <c r="F2047" t="s">
        <v>72</v>
      </c>
      <c r="G2047" t="s">
        <v>14</v>
      </c>
      <c r="H2047" s="135" t="s">
        <v>1496</v>
      </c>
      <c r="I2047" t="s">
        <v>1455</v>
      </c>
      <c r="J2047" s="20">
        <v>50</v>
      </c>
      <c r="K2047" s="20" t="s">
        <v>3</v>
      </c>
      <c r="L2047" t="s">
        <v>1464</v>
      </c>
      <c r="M2047" s="20">
        <v>7.5</v>
      </c>
      <c r="N2047" s="20">
        <v>5.5</v>
      </c>
      <c r="AE2047">
        <f t="shared" si="31"/>
        <v>2002</v>
      </c>
    </row>
    <row r="2048" spans="1:31" x14ac:dyDescent="0.25">
      <c r="A2048" s="7">
        <v>2045</v>
      </c>
      <c r="B2048" s="8">
        <v>37389</v>
      </c>
      <c r="C2048" t="s">
        <v>3</v>
      </c>
      <c r="D2048" t="s">
        <v>440</v>
      </c>
      <c r="E2048" t="s">
        <v>9</v>
      </c>
      <c r="F2048" t="s">
        <v>416</v>
      </c>
      <c r="G2048" t="s">
        <v>24</v>
      </c>
      <c r="H2048" s="135" t="s">
        <v>1495</v>
      </c>
      <c r="I2048" t="s">
        <v>1454</v>
      </c>
      <c r="J2048" s="20">
        <v>17</v>
      </c>
      <c r="K2048" s="20" t="s">
        <v>3</v>
      </c>
      <c r="L2048" t="s">
        <v>1464</v>
      </c>
      <c r="M2048" s="20">
        <v>5.76</v>
      </c>
      <c r="N2048" s="20">
        <v>3.74</v>
      </c>
      <c r="AE2048">
        <f t="shared" si="31"/>
        <v>2002</v>
      </c>
    </row>
    <row r="2049" spans="1:31" x14ac:dyDescent="0.25">
      <c r="A2049" s="7">
        <v>2046</v>
      </c>
      <c r="B2049" s="8">
        <v>37389</v>
      </c>
      <c r="C2049" t="s">
        <v>3</v>
      </c>
      <c r="D2049" t="s">
        <v>359</v>
      </c>
      <c r="E2049" t="s">
        <v>9</v>
      </c>
      <c r="F2049" t="s">
        <v>258</v>
      </c>
      <c r="G2049" t="s">
        <v>377</v>
      </c>
      <c r="H2049" s="9" t="s">
        <v>1590</v>
      </c>
      <c r="I2049" t="s">
        <v>1454</v>
      </c>
      <c r="J2049" s="20">
        <v>10</v>
      </c>
      <c r="K2049" s="20" t="s">
        <v>1465</v>
      </c>
      <c r="L2049" t="s">
        <v>1466</v>
      </c>
      <c r="M2049" s="20">
        <v>2.5</v>
      </c>
      <c r="N2049" s="20">
        <v>2.5</v>
      </c>
      <c r="AE2049">
        <f t="shared" si="31"/>
        <v>2002</v>
      </c>
    </row>
    <row r="2050" spans="1:31" x14ac:dyDescent="0.25">
      <c r="A2050" s="7">
        <v>2047</v>
      </c>
      <c r="B2050" s="8">
        <v>37389</v>
      </c>
      <c r="C2050" t="s">
        <v>3</v>
      </c>
      <c r="D2050" t="s">
        <v>453</v>
      </c>
      <c r="E2050" t="s">
        <v>9</v>
      </c>
      <c r="F2050" t="s">
        <v>43</v>
      </c>
      <c r="G2050" t="s">
        <v>24</v>
      </c>
      <c r="H2050" s="136" t="s">
        <v>1496</v>
      </c>
      <c r="I2050" t="s">
        <v>1458</v>
      </c>
      <c r="J2050" s="20">
        <v>10</v>
      </c>
      <c r="K2050" s="20" t="s">
        <v>3</v>
      </c>
      <c r="L2050" t="s">
        <v>1464</v>
      </c>
      <c r="M2050" s="20">
        <v>30</v>
      </c>
      <c r="N2050" s="20">
        <v>10</v>
      </c>
      <c r="AE2050">
        <f t="shared" si="31"/>
        <v>2002</v>
      </c>
    </row>
    <row r="2051" spans="1:31" x14ac:dyDescent="0.25">
      <c r="A2051" s="7">
        <v>2048</v>
      </c>
      <c r="B2051" s="8">
        <v>37391</v>
      </c>
      <c r="C2051" t="s">
        <v>3</v>
      </c>
      <c r="D2051" t="s">
        <v>27</v>
      </c>
      <c r="E2051" t="s">
        <v>9</v>
      </c>
      <c r="F2051" s="15" t="s">
        <v>28</v>
      </c>
      <c r="G2051" t="s">
        <v>11</v>
      </c>
      <c r="H2051" s="135" t="s">
        <v>1509</v>
      </c>
      <c r="I2051" t="s">
        <v>1454</v>
      </c>
      <c r="J2051" s="20">
        <v>34</v>
      </c>
      <c r="K2051" s="20" t="s">
        <v>3</v>
      </c>
      <c r="L2051" t="s">
        <v>1464</v>
      </c>
      <c r="M2051" s="20">
        <v>10.52</v>
      </c>
      <c r="N2051" s="20">
        <v>7.48</v>
      </c>
      <c r="AE2051">
        <f t="shared" si="31"/>
        <v>2002</v>
      </c>
    </row>
    <row r="2052" spans="1:31" x14ac:dyDescent="0.25">
      <c r="A2052" s="7">
        <v>2049</v>
      </c>
      <c r="B2052" s="8">
        <v>37391</v>
      </c>
      <c r="C2052" t="s">
        <v>3</v>
      </c>
      <c r="D2052" t="s">
        <v>454</v>
      </c>
      <c r="E2052" t="s">
        <v>9</v>
      </c>
      <c r="F2052" t="s">
        <v>202</v>
      </c>
      <c r="G2052" t="s">
        <v>11</v>
      </c>
      <c r="H2052" s="135" t="s">
        <v>1531</v>
      </c>
      <c r="I2052" t="s">
        <v>1458</v>
      </c>
      <c r="J2052" s="20">
        <v>12</v>
      </c>
      <c r="K2052" s="20" t="s">
        <v>9</v>
      </c>
      <c r="L2052" t="s">
        <v>1464</v>
      </c>
      <c r="M2052" s="20">
        <v>30</v>
      </c>
      <c r="N2052" s="20">
        <v>10</v>
      </c>
      <c r="AE2052">
        <f t="shared" ref="AE2052:AE2115" si="32">YEAR(B2052)</f>
        <v>2002</v>
      </c>
    </row>
    <row r="2053" spans="1:31" x14ac:dyDescent="0.25">
      <c r="A2053" s="7">
        <v>2050</v>
      </c>
      <c r="B2053" s="8">
        <v>37391</v>
      </c>
      <c r="C2053" t="s">
        <v>3</v>
      </c>
      <c r="D2053" t="s">
        <v>27</v>
      </c>
      <c r="E2053" t="s">
        <v>9</v>
      </c>
      <c r="F2053" t="s">
        <v>180</v>
      </c>
      <c r="G2053" t="s">
        <v>17</v>
      </c>
      <c r="H2053" s="135" t="s">
        <v>1520</v>
      </c>
      <c r="I2053" t="s">
        <v>1454</v>
      </c>
      <c r="J2053" s="20">
        <v>73</v>
      </c>
      <c r="K2053" s="20" t="s">
        <v>9</v>
      </c>
      <c r="L2053" t="s">
        <v>1464</v>
      </c>
      <c r="M2053" s="20">
        <v>16.059999999999999</v>
      </c>
      <c r="N2053" s="20">
        <v>21.44</v>
      </c>
      <c r="AE2053">
        <f t="shared" si="32"/>
        <v>2002</v>
      </c>
    </row>
    <row r="2054" spans="1:31" x14ac:dyDescent="0.25">
      <c r="A2054" s="7">
        <v>2051</v>
      </c>
      <c r="B2054" s="8">
        <v>37391</v>
      </c>
      <c r="C2054" t="s">
        <v>3</v>
      </c>
      <c r="D2054" t="s">
        <v>440</v>
      </c>
      <c r="E2054" t="s">
        <v>9</v>
      </c>
      <c r="F2054" t="s">
        <v>108</v>
      </c>
      <c r="G2054" t="s">
        <v>17</v>
      </c>
      <c r="H2054" s="135" t="s">
        <v>1502</v>
      </c>
      <c r="I2054" t="s">
        <v>1456</v>
      </c>
      <c r="J2054" s="20">
        <v>45</v>
      </c>
      <c r="K2054" s="20" t="s">
        <v>9</v>
      </c>
      <c r="L2054" t="s">
        <v>1464</v>
      </c>
      <c r="M2054" s="20">
        <v>9.9</v>
      </c>
      <c r="N2054" s="20">
        <v>13.6</v>
      </c>
      <c r="O2054" t="s">
        <v>9</v>
      </c>
      <c r="P2054" s="13" t="s">
        <v>407</v>
      </c>
      <c r="Q2054" t="s">
        <v>1465</v>
      </c>
      <c r="S2054" t="s">
        <v>1465</v>
      </c>
      <c r="U2054" t="s">
        <v>1465</v>
      </c>
      <c r="W2054" t="s">
        <v>1465</v>
      </c>
      <c r="Y2054" t="s">
        <v>1465</v>
      </c>
      <c r="AA2054" t="s">
        <v>1465</v>
      </c>
      <c r="AC2054" t="s">
        <v>1465</v>
      </c>
      <c r="AE2054">
        <f t="shared" si="32"/>
        <v>2002</v>
      </c>
    </row>
    <row r="2055" spans="1:31" x14ac:dyDescent="0.25">
      <c r="A2055" s="7">
        <v>2052</v>
      </c>
      <c r="B2055" s="8">
        <v>37391</v>
      </c>
      <c r="C2055" t="s">
        <v>3</v>
      </c>
      <c r="D2055" t="s">
        <v>178</v>
      </c>
      <c r="E2055" t="s">
        <v>9</v>
      </c>
      <c r="F2055" t="s">
        <v>151</v>
      </c>
      <c r="G2055" t="s">
        <v>17</v>
      </c>
      <c r="H2055" s="135" t="s">
        <v>1496</v>
      </c>
      <c r="I2055" t="s">
        <v>1455</v>
      </c>
      <c r="J2055" s="20">
        <v>19</v>
      </c>
      <c r="K2055" s="20" t="s">
        <v>9</v>
      </c>
      <c r="L2055" t="s">
        <v>1464</v>
      </c>
      <c r="M2055" s="20">
        <v>2.09</v>
      </c>
      <c r="N2055" s="20">
        <v>3.16</v>
      </c>
      <c r="AE2055">
        <f t="shared" si="32"/>
        <v>2002</v>
      </c>
    </row>
    <row r="2056" spans="1:31" x14ac:dyDescent="0.25">
      <c r="A2056" s="7">
        <v>2053</v>
      </c>
      <c r="B2056" s="8">
        <v>37391</v>
      </c>
      <c r="C2056" t="s">
        <v>3</v>
      </c>
      <c r="D2056" t="s">
        <v>281</v>
      </c>
      <c r="E2056" t="s">
        <v>9</v>
      </c>
      <c r="F2056" t="s">
        <v>13</v>
      </c>
      <c r="G2056" t="s">
        <v>17</v>
      </c>
      <c r="H2056" s="135" t="s">
        <v>1496</v>
      </c>
      <c r="I2056" t="s">
        <v>1454</v>
      </c>
      <c r="J2056" s="20">
        <v>9</v>
      </c>
      <c r="K2056" s="20" t="s">
        <v>3</v>
      </c>
      <c r="L2056" t="s">
        <v>1464</v>
      </c>
      <c r="M2056" s="20">
        <v>3.52</v>
      </c>
      <c r="N2056" s="20">
        <v>1.98</v>
      </c>
      <c r="AE2056">
        <f t="shared" si="32"/>
        <v>2002</v>
      </c>
    </row>
    <row r="2057" spans="1:31" x14ac:dyDescent="0.25">
      <c r="A2057" s="7">
        <v>2054</v>
      </c>
      <c r="B2057" s="8">
        <v>37391</v>
      </c>
      <c r="C2057" t="s">
        <v>3</v>
      </c>
      <c r="D2057" t="s">
        <v>250</v>
      </c>
      <c r="E2057" t="s">
        <v>9</v>
      </c>
      <c r="F2057" t="s">
        <v>445</v>
      </c>
      <c r="G2057" t="s">
        <v>24</v>
      </c>
      <c r="H2057" s="136" t="s">
        <v>1508</v>
      </c>
      <c r="I2057" t="s">
        <v>1454</v>
      </c>
      <c r="J2057" s="20">
        <v>8</v>
      </c>
      <c r="K2057" s="20" t="s">
        <v>3</v>
      </c>
      <c r="L2057" t="s">
        <v>1464</v>
      </c>
      <c r="M2057" s="20">
        <v>3.24</v>
      </c>
      <c r="N2057" s="20">
        <v>1.76</v>
      </c>
      <c r="AE2057">
        <f t="shared" si="32"/>
        <v>2002</v>
      </c>
    </row>
    <row r="2058" spans="1:31" x14ac:dyDescent="0.25">
      <c r="A2058" s="7">
        <v>2055</v>
      </c>
      <c r="B2058" s="8">
        <v>37391</v>
      </c>
      <c r="C2058" t="s">
        <v>3</v>
      </c>
      <c r="D2058" t="s">
        <v>39</v>
      </c>
      <c r="E2058" t="s">
        <v>9</v>
      </c>
      <c r="F2058" t="s">
        <v>57</v>
      </c>
      <c r="G2058" t="s">
        <v>377</v>
      </c>
      <c r="H2058" s="135" t="s">
        <v>1592</v>
      </c>
      <c r="I2058" t="s">
        <v>1454</v>
      </c>
      <c r="J2058" s="20">
        <v>12</v>
      </c>
      <c r="K2058" s="20" t="s">
        <v>9</v>
      </c>
      <c r="L2058" t="s">
        <v>1463</v>
      </c>
      <c r="M2058" s="20">
        <v>2.88</v>
      </c>
      <c r="N2058" s="20">
        <v>4.12</v>
      </c>
      <c r="AE2058">
        <f t="shared" si="32"/>
        <v>2002</v>
      </c>
    </row>
    <row r="2059" spans="1:31" x14ac:dyDescent="0.25">
      <c r="A2059" s="7">
        <v>2056</v>
      </c>
      <c r="B2059" s="8">
        <v>37391</v>
      </c>
      <c r="C2059" t="s">
        <v>3</v>
      </c>
      <c r="D2059" t="s">
        <v>344</v>
      </c>
      <c r="E2059" t="s">
        <v>9</v>
      </c>
      <c r="F2059" t="s">
        <v>416</v>
      </c>
      <c r="G2059" t="s">
        <v>377</v>
      </c>
      <c r="H2059" s="135" t="s">
        <v>1592</v>
      </c>
      <c r="I2059" t="s">
        <v>1454</v>
      </c>
      <c r="J2059" s="20">
        <v>12</v>
      </c>
      <c r="K2059" s="20" t="s">
        <v>1465</v>
      </c>
      <c r="L2059" t="s">
        <v>1466</v>
      </c>
      <c r="M2059" s="20">
        <v>3</v>
      </c>
      <c r="N2059" s="20">
        <v>3</v>
      </c>
      <c r="AE2059">
        <f t="shared" si="32"/>
        <v>2002</v>
      </c>
    </row>
    <row r="2060" spans="1:31" x14ac:dyDescent="0.25">
      <c r="A2060" s="7">
        <v>2057</v>
      </c>
      <c r="B2060" s="8">
        <v>37391</v>
      </c>
      <c r="C2060" t="s">
        <v>3</v>
      </c>
      <c r="D2060" t="s">
        <v>178</v>
      </c>
      <c r="E2060" t="s">
        <v>9</v>
      </c>
      <c r="F2060" t="s">
        <v>179</v>
      </c>
      <c r="G2060" t="s">
        <v>377</v>
      </c>
      <c r="H2060" s="9" t="s">
        <v>1589</v>
      </c>
      <c r="I2060" t="s">
        <v>1454</v>
      </c>
      <c r="J2060" s="20">
        <v>40</v>
      </c>
      <c r="K2060" s="20" t="s">
        <v>3</v>
      </c>
      <c r="L2060" t="s">
        <v>1464</v>
      </c>
      <c r="M2060" s="20">
        <v>12.2</v>
      </c>
      <c r="N2060" s="20">
        <v>8.8000000000000007</v>
      </c>
      <c r="AE2060">
        <f t="shared" si="32"/>
        <v>2002</v>
      </c>
    </row>
    <row r="2061" spans="1:31" x14ac:dyDescent="0.25">
      <c r="A2061" s="7">
        <v>2058</v>
      </c>
      <c r="B2061" s="8">
        <v>37391</v>
      </c>
      <c r="C2061" t="s">
        <v>3</v>
      </c>
      <c r="D2061" t="s">
        <v>89</v>
      </c>
      <c r="E2061" t="s">
        <v>9</v>
      </c>
      <c r="F2061" t="s">
        <v>230</v>
      </c>
      <c r="G2061" t="s">
        <v>24</v>
      </c>
      <c r="H2061" s="136" t="s">
        <v>1496</v>
      </c>
      <c r="I2061" t="s">
        <v>1454</v>
      </c>
      <c r="J2061" s="20">
        <v>30</v>
      </c>
      <c r="K2061" s="20" t="s">
        <v>9</v>
      </c>
      <c r="L2061" t="s">
        <v>1464</v>
      </c>
      <c r="M2061" s="20">
        <v>6.6</v>
      </c>
      <c r="N2061" s="20">
        <v>9.4</v>
      </c>
      <c r="AE2061">
        <f t="shared" si="32"/>
        <v>2002</v>
      </c>
    </row>
    <row r="2062" spans="1:31" x14ac:dyDescent="0.25">
      <c r="A2062" s="7">
        <v>2059</v>
      </c>
      <c r="B2062" s="8">
        <v>37394</v>
      </c>
      <c r="C2062" t="s">
        <v>3</v>
      </c>
      <c r="D2062" t="s">
        <v>276</v>
      </c>
      <c r="E2062" t="s">
        <v>9</v>
      </c>
      <c r="F2062" t="s">
        <v>352</v>
      </c>
      <c r="G2062" t="s">
        <v>24</v>
      </c>
      <c r="H2062" s="135" t="s">
        <v>1493</v>
      </c>
      <c r="I2062" t="s">
        <v>1455</v>
      </c>
      <c r="J2062" s="20">
        <v>38</v>
      </c>
      <c r="K2062" s="20" t="s">
        <v>9</v>
      </c>
      <c r="L2062" t="s">
        <v>1464</v>
      </c>
      <c r="M2062" s="20">
        <v>4.18</v>
      </c>
      <c r="N2062" s="20">
        <v>5.82</v>
      </c>
      <c r="AE2062">
        <f t="shared" si="32"/>
        <v>2002</v>
      </c>
    </row>
    <row r="2063" spans="1:31" x14ac:dyDescent="0.25">
      <c r="A2063" s="7">
        <v>2060</v>
      </c>
      <c r="B2063" s="8">
        <v>37394</v>
      </c>
      <c r="C2063" t="s">
        <v>3</v>
      </c>
      <c r="D2063" t="s">
        <v>426</v>
      </c>
      <c r="E2063" t="s">
        <v>9</v>
      </c>
      <c r="F2063" t="s">
        <v>395</v>
      </c>
      <c r="G2063" t="s">
        <v>14</v>
      </c>
      <c r="H2063" s="135" t="s">
        <v>1612</v>
      </c>
      <c r="I2063" t="s">
        <v>1454</v>
      </c>
      <c r="J2063" s="20">
        <v>11</v>
      </c>
      <c r="K2063" s="20" t="s">
        <v>9</v>
      </c>
      <c r="L2063" t="s">
        <v>1464</v>
      </c>
      <c r="M2063" s="20">
        <v>2.42</v>
      </c>
      <c r="N2063" s="20">
        <v>4.08</v>
      </c>
      <c r="AE2063">
        <f t="shared" si="32"/>
        <v>2002</v>
      </c>
    </row>
    <row r="2064" spans="1:31" x14ac:dyDescent="0.25">
      <c r="A2064" s="7">
        <v>2061</v>
      </c>
      <c r="B2064" s="8">
        <v>37394</v>
      </c>
      <c r="C2064" t="s">
        <v>3</v>
      </c>
      <c r="D2064" t="s">
        <v>394</v>
      </c>
      <c r="E2064" t="s">
        <v>9</v>
      </c>
      <c r="F2064" t="s">
        <v>445</v>
      </c>
      <c r="G2064" t="s">
        <v>14</v>
      </c>
      <c r="H2064" s="135" t="s">
        <v>1506</v>
      </c>
      <c r="I2064" t="s">
        <v>1454</v>
      </c>
      <c r="J2064" s="20">
        <v>24</v>
      </c>
      <c r="K2064" s="20" t="s">
        <v>9</v>
      </c>
      <c r="L2064" t="s">
        <v>1464</v>
      </c>
      <c r="M2064" s="20">
        <v>5.28</v>
      </c>
      <c r="N2064" s="20">
        <v>7.72</v>
      </c>
      <c r="AE2064">
        <f t="shared" si="32"/>
        <v>2002</v>
      </c>
    </row>
    <row r="2065" spans="1:31" x14ac:dyDescent="0.25">
      <c r="A2065" s="7">
        <v>2062</v>
      </c>
      <c r="B2065" s="8">
        <v>37394</v>
      </c>
      <c r="C2065" t="s">
        <v>3</v>
      </c>
      <c r="D2065" t="s">
        <v>27</v>
      </c>
      <c r="E2065" t="s">
        <v>9</v>
      </c>
      <c r="F2065" t="s">
        <v>238</v>
      </c>
      <c r="G2065" t="s">
        <v>17</v>
      </c>
      <c r="H2065" s="135" t="s">
        <v>1570</v>
      </c>
      <c r="I2065" t="s">
        <v>1454</v>
      </c>
      <c r="J2065" s="20">
        <v>11</v>
      </c>
      <c r="K2065" s="20" t="s">
        <v>3</v>
      </c>
      <c r="L2065" t="s">
        <v>1464</v>
      </c>
      <c r="M2065" s="20">
        <v>4.08</v>
      </c>
      <c r="N2065" s="20">
        <v>2.42</v>
      </c>
      <c r="AE2065">
        <f t="shared" si="32"/>
        <v>2002</v>
      </c>
    </row>
    <row r="2066" spans="1:31" x14ac:dyDescent="0.25">
      <c r="A2066" s="7">
        <v>2063</v>
      </c>
      <c r="B2066" s="8">
        <v>37394</v>
      </c>
      <c r="C2066" t="s">
        <v>3</v>
      </c>
      <c r="D2066" t="s">
        <v>432</v>
      </c>
      <c r="E2066" t="s">
        <v>9</v>
      </c>
      <c r="F2066" t="s">
        <v>426</v>
      </c>
      <c r="G2066" t="s">
        <v>65</v>
      </c>
      <c r="H2066" s="135" t="s">
        <v>1569</v>
      </c>
      <c r="I2066" t="s">
        <v>1455</v>
      </c>
      <c r="J2066" s="20">
        <v>11</v>
      </c>
      <c r="K2066" s="20" t="s">
        <v>9</v>
      </c>
      <c r="L2066" t="s">
        <v>1464</v>
      </c>
      <c r="M2066" s="20">
        <v>1.21</v>
      </c>
      <c r="N2066" s="20">
        <v>2.04</v>
      </c>
      <c r="AE2066">
        <f t="shared" si="32"/>
        <v>2002</v>
      </c>
    </row>
    <row r="2067" spans="1:31" x14ac:dyDescent="0.25">
      <c r="A2067" s="7">
        <v>2064</v>
      </c>
      <c r="B2067" s="8">
        <v>37397</v>
      </c>
      <c r="C2067" t="s">
        <v>3</v>
      </c>
      <c r="D2067" t="s">
        <v>178</v>
      </c>
      <c r="E2067" t="s">
        <v>9</v>
      </c>
      <c r="F2067" t="s">
        <v>26</v>
      </c>
      <c r="G2067" t="s">
        <v>24</v>
      </c>
      <c r="H2067" s="135" t="s">
        <v>1494</v>
      </c>
      <c r="I2067" t="s">
        <v>1454</v>
      </c>
      <c r="J2067" s="20">
        <v>38</v>
      </c>
      <c r="K2067" s="20" t="s">
        <v>9</v>
      </c>
      <c r="L2067" t="s">
        <v>1464</v>
      </c>
      <c r="M2067" s="20">
        <v>8.36</v>
      </c>
      <c r="N2067" s="20">
        <v>11.64</v>
      </c>
      <c r="AE2067">
        <f t="shared" si="32"/>
        <v>2002</v>
      </c>
    </row>
    <row r="2068" spans="1:31" x14ac:dyDescent="0.25">
      <c r="A2068" s="7">
        <v>2065</v>
      </c>
      <c r="B2068" s="8">
        <v>37397</v>
      </c>
      <c r="C2068" t="s">
        <v>3</v>
      </c>
      <c r="D2068" t="s">
        <v>182</v>
      </c>
      <c r="E2068" t="s">
        <v>9</v>
      </c>
      <c r="F2068" t="s">
        <v>236</v>
      </c>
      <c r="G2068" t="s">
        <v>14</v>
      </c>
      <c r="H2068" s="135" t="s">
        <v>1517</v>
      </c>
      <c r="I2068" t="s">
        <v>1455</v>
      </c>
      <c r="J2068" s="20">
        <v>6</v>
      </c>
      <c r="K2068" s="20" t="s">
        <v>9</v>
      </c>
      <c r="L2068" t="s">
        <v>1464</v>
      </c>
      <c r="M2068" s="20">
        <v>0.66</v>
      </c>
      <c r="N2068" s="20">
        <v>1.3399999999999999</v>
      </c>
      <c r="AE2068">
        <f t="shared" si="32"/>
        <v>2002</v>
      </c>
    </row>
    <row r="2069" spans="1:31" x14ac:dyDescent="0.25">
      <c r="A2069" s="7">
        <v>2066</v>
      </c>
      <c r="B2069" s="8">
        <v>37397</v>
      </c>
      <c r="C2069" t="s">
        <v>3</v>
      </c>
      <c r="D2069" t="s">
        <v>240</v>
      </c>
      <c r="E2069" t="s">
        <v>9</v>
      </c>
      <c r="F2069" t="s">
        <v>266</v>
      </c>
      <c r="G2069" t="s">
        <v>65</v>
      </c>
      <c r="H2069" s="135" t="s">
        <v>1558</v>
      </c>
      <c r="I2069" t="s">
        <v>1455</v>
      </c>
      <c r="J2069" s="20">
        <v>18</v>
      </c>
      <c r="K2069" s="20" t="s">
        <v>3</v>
      </c>
      <c r="L2069" t="s">
        <v>1463</v>
      </c>
      <c r="M2069" s="20">
        <v>2.84</v>
      </c>
      <c r="N2069" s="20">
        <v>2.16</v>
      </c>
      <c r="AE2069">
        <f t="shared" si="32"/>
        <v>2002</v>
      </c>
    </row>
    <row r="2070" spans="1:31" x14ac:dyDescent="0.25">
      <c r="A2070" s="7">
        <v>2067</v>
      </c>
      <c r="B2070" s="8">
        <v>37397</v>
      </c>
      <c r="C2070" t="s">
        <v>3</v>
      </c>
      <c r="D2070" t="s">
        <v>266</v>
      </c>
      <c r="E2070" t="s">
        <v>9</v>
      </c>
      <c r="F2070" t="s">
        <v>240</v>
      </c>
      <c r="G2070" t="s">
        <v>65</v>
      </c>
      <c r="H2070" s="135" t="s">
        <v>1558</v>
      </c>
      <c r="I2070" t="s">
        <v>1455</v>
      </c>
      <c r="J2070" s="20">
        <v>18</v>
      </c>
      <c r="K2070" s="20" t="s">
        <v>9</v>
      </c>
      <c r="L2070" t="s">
        <v>1464</v>
      </c>
      <c r="M2070" s="20">
        <v>1.98</v>
      </c>
      <c r="N2070" s="20">
        <v>3.02</v>
      </c>
      <c r="AE2070">
        <f t="shared" si="32"/>
        <v>2002</v>
      </c>
    </row>
    <row r="2071" spans="1:31" x14ac:dyDescent="0.25">
      <c r="A2071" s="7">
        <v>2068</v>
      </c>
      <c r="B2071" s="8">
        <v>37397</v>
      </c>
      <c r="C2071" t="s">
        <v>3</v>
      </c>
      <c r="D2071" t="s">
        <v>369</v>
      </c>
      <c r="E2071" t="s">
        <v>9</v>
      </c>
      <c r="F2071" t="s">
        <v>375</v>
      </c>
      <c r="G2071" t="s">
        <v>14</v>
      </c>
      <c r="H2071" s="135" t="s">
        <v>1496</v>
      </c>
      <c r="I2071" t="s">
        <v>1454</v>
      </c>
      <c r="J2071" s="20">
        <v>26</v>
      </c>
      <c r="K2071" s="20" t="s">
        <v>1465</v>
      </c>
      <c r="L2071" t="s">
        <v>1466</v>
      </c>
      <c r="M2071" s="20">
        <v>6.5</v>
      </c>
      <c r="N2071" s="20">
        <v>6.5</v>
      </c>
      <c r="AE2071">
        <f t="shared" si="32"/>
        <v>2002</v>
      </c>
    </row>
    <row r="2072" spans="1:31" x14ac:dyDescent="0.25">
      <c r="A2072" s="7">
        <v>2069</v>
      </c>
      <c r="B2072" s="8">
        <v>37397</v>
      </c>
      <c r="C2072" t="s">
        <v>3</v>
      </c>
      <c r="D2072" t="s">
        <v>416</v>
      </c>
      <c r="E2072" t="s">
        <v>9</v>
      </c>
      <c r="F2072" t="s">
        <v>455</v>
      </c>
      <c r="G2072" t="s">
        <v>14</v>
      </c>
      <c r="H2072" s="135" t="s">
        <v>1496</v>
      </c>
      <c r="I2072" t="s">
        <v>1458</v>
      </c>
      <c r="J2072" s="20">
        <v>21</v>
      </c>
      <c r="K2072" s="20" t="s">
        <v>1465</v>
      </c>
      <c r="L2072" t="s">
        <v>1466</v>
      </c>
      <c r="M2072" s="20">
        <v>10</v>
      </c>
      <c r="N2072" s="20">
        <v>30</v>
      </c>
      <c r="AE2072">
        <f t="shared" si="32"/>
        <v>2002</v>
      </c>
    </row>
    <row r="2073" spans="1:31" x14ac:dyDescent="0.25">
      <c r="A2073" s="7">
        <v>2070</v>
      </c>
      <c r="B2073" s="8">
        <v>37397</v>
      </c>
      <c r="C2073" t="s">
        <v>3</v>
      </c>
      <c r="D2073" t="s">
        <v>75</v>
      </c>
      <c r="E2073" t="s">
        <v>9</v>
      </c>
      <c r="F2073" t="s">
        <v>108</v>
      </c>
      <c r="G2073" t="s">
        <v>65</v>
      </c>
      <c r="H2073" s="135" t="s">
        <v>1496</v>
      </c>
      <c r="I2073" t="s">
        <v>1454</v>
      </c>
      <c r="J2073" s="20">
        <v>17</v>
      </c>
      <c r="K2073" s="20" t="s">
        <v>9</v>
      </c>
      <c r="L2073" t="s">
        <v>1464</v>
      </c>
      <c r="M2073" s="20">
        <v>3.74</v>
      </c>
      <c r="N2073" s="20">
        <v>5.76</v>
      </c>
      <c r="AE2073">
        <f t="shared" si="32"/>
        <v>2002</v>
      </c>
    </row>
    <row r="2074" spans="1:31" x14ac:dyDescent="0.25">
      <c r="A2074" s="7">
        <v>2071</v>
      </c>
      <c r="B2074" s="8">
        <v>37397</v>
      </c>
      <c r="C2074" t="s">
        <v>3</v>
      </c>
      <c r="D2074" t="s">
        <v>456</v>
      </c>
      <c r="E2074" t="s">
        <v>9</v>
      </c>
      <c r="F2074" t="s">
        <v>236</v>
      </c>
      <c r="G2074" t="s">
        <v>377</v>
      </c>
      <c r="H2074" s="135" t="s">
        <v>1619</v>
      </c>
      <c r="I2074" t="s">
        <v>1458</v>
      </c>
      <c r="J2074" s="20">
        <v>9</v>
      </c>
      <c r="K2074" s="20" t="s">
        <v>9</v>
      </c>
      <c r="L2074" t="s">
        <v>1464</v>
      </c>
      <c r="M2074" s="20">
        <v>30</v>
      </c>
      <c r="N2074" s="20">
        <v>10</v>
      </c>
      <c r="AE2074">
        <f t="shared" si="32"/>
        <v>2002</v>
      </c>
    </row>
    <row r="2075" spans="1:31" x14ac:dyDescent="0.25">
      <c r="A2075" s="7">
        <v>2072</v>
      </c>
      <c r="B2075" s="8">
        <v>37397</v>
      </c>
      <c r="C2075" t="s">
        <v>3</v>
      </c>
      <c r="D2075" t="s">
        <v>416</v>
      </c>
      <c r="E2075" t="s">
        <v>9</v>
      </c>
      <c r="F2075" t="s">
        <v>447</v>
      </c>
      <c r="G2075" t="s">
        <v>24</v>
      </c>
      <c r="H2075" s="136" t="s">
        <v>1496</v>
      </c>
      <c r="I2075" t="s">
        <v>1455</v>
      </c>
      <c r="J2075" s="20">
        <v>12</v>
      </c>
      <c r="K2075" s="20" t="s">
        <v>1465</v>
      </c>
      <c r="L2075" t="s">
        <v>1466</v>
      </c>
      <c r="M2075" s="20">
        <v>1.5</v>
      </c>
      <c r="N2075" s="20">
        <v>1.5</v>
      </c>
      <c r="AE2075">
        <f t="shared" si="32"/>
        <v>2002</v>
      </c>
    </row>
    <row r="2076" spans="1:31" x14ac:dyDescent="0.25">
      <c r="A2076" s="7">
        <v>2073</v>
      </c>
      <c r="B2076" s="8">
        <v>37397</v>
      </c>
      <c r="C2076" t="s">
        <v>3</v>
      </c>
      <c r="D2076" t="s">
        <v>70</v>
      </c>
      <c r="E2076" t="s">
        <v>9</v>
      </c>
      <c r="F2076" t="s">
        <v>154</v>
      </c>
      <c r="G2076" t="s">
        <v>24</v>
      </c>
      <c r="H2076" s="136" t="s">
        <v>1496</v>
      </c>
      <c r="I2076" t="s">
        <v>1454</v>
      </c>
      <c r="J2076" s="20">
        <v>26</v>
      </c>
      <c r="K2076" s="20" t="s">
        <v>1465</v>
      </c>
      <c r="L2076" t="s">
        <v>1466</v>
      </c>
      <c r="M2076" s="20">
        <v>6.5</v>
      </c>
      <c r="N2076" s="20">
        <v>6.5</v>
      </c>
      <c r="AE2076">
        <f t="shared" si="32"/>
        <v>2002</v>
      </c>
    </row>
    <row r="2077" spans="1:31" x14ac:dyDescent="0.25">
      <c r="A2077" s="7">
        <v>2074</v>
      </c>
      <c r="B2077" s="8">
        <v>37397</v>
      </c>
      <c r="C2077" t="s">
        <v>3</v>
      </c>
      <c r="D2077" t="s">
        <v>425</v>
      </c>
      <c r="E2077" t="s">
        <v>9</v>
      </c>
      <c r="F2077" t="s">
        <v>197</v>
      </c>
      <c r="G2077" t="s">
        <v>24</v>
      </c>
      <c r="H2077" s="136" t="s">
        <v>1496</v>
      </c>
      <c r="I2077" t="s">
        <v>1454</v>
      </c>
      <c r="J2077" s="20">
        <v>17</v>
      </c>
      <c r="K2077" s="20" t="s">
        <v>3</v>
      </c>
      <c r="L2077" t="s">
        <v>1463</v>
      </c>
      <c r="M2077" s="20">
        <v>5.42</v>
      </c>
      <c r="N2077" s="20">
        <v>4.08</v>
      </c>
      <c r="AE2077">
        <f t="shared" si="32"/>
        <v>2002</v>
      </c>
    </row>
    <row r="2078" spans="1:31" x14ac:dyDescent="0.25">
      <c r="A2078" s="7">
        <v>2075</v>
      </c>
      <c r="B2078" s="8">
        <v>37397</v>
      </c>
      <c r="C2078" t="s">
        <v>3</v>
      </c>
      <c r="D2078" t="s">
        <v>76</v>
      </c>
      <c r="E2078" t="s">
        <v>9</v>
      </c>
      <c r="F2078" t="s">
        <v>395</v>
      </c>
      <c r="G2078" t="s">
        <v>24</v>
      </c>
      <c r="H2078" s="136" t="s">
        <v>1496</v>
      </c>
      <c r="I2078" t="s">
        <v>1454</v>
      </c>
      <c r="J2078" s="20">
        <v>27</v>
      </c>
      <c r="K2078" s="20" t="s">
        <v>9</v>
      </c>
      <c r="L2078" t="s">
        <v>1464</v>
      </c>
      <c r="M2078" s="20">
        <v>5.9399999999999995</v>
      </c>
      <c r="N2078" s="20">
        <v>8.56</v>
      </c>
      <c r="AE2078">
        <f t="shared" si="32"/>
        <v>2002</v>
      </c>
    </row>
    <row r="2079" spans="1:31" x14ac:dyDescent="0.25">
      <c r="A2079" s="7">
        <v>2076</v>
      </c>
      <c r="B2079" s="8">
        <v>37398</v>
      </c>
      <c r="C2079" t="s">
        <v>3</v>
      </c>
      <c r="D2079" t="s">
        <v>229</v>
      </c>
      <c r="E2079" t="s">
        <v>9</v>
      </c>
      <c r="F2079" t="s">
        <v>134</v>
      </c>
      <c r="G2079" t="s">
        <v>17</v>
      </c>
      <c r="H2079" s="135" t="s">
        <v>1520</v>
      </c>
      <c r="I2079" t="s">
        <v>1456</v>
      </c>
      <c r="J2079" s="20">
        <v>60</v>
      </c>
      <c r="K2079" s="20" t="s">
        <v>3</v>
      </c>
      <c r="L2079" t="s">
        <v>1464</v>
      </c>
      <c r="M2079" s="20">
        <v>17.8</v>
      </c>
      <c r="N2079" s="20">
        <v>13.2</v>
      </c>
      <c r="O2079" t="s">
        <v>3</v>
      </c>
      <c r="P2079" s="13" t="s">
        <v>412</v>
      </c>
      <c r="Q2079" t="s">
        <v>9</v>
      </c>
      <c r="R2079" t="s">
        <v>240</v>
      </c>
      <c r="S2079" t="s">
        <v>1465</v>
      </c>
      <c r="U2079" t="s">
        <v>1465</v>
      </c>
      <c r="W2079" t="s">
        <v>1465</v>
      </c>
      <c r="Y2079" t="s">
        <v>1465</v>
      </c>
      <c r="AA2079" t="s">
        <v>1465</v>
      </c>
      <c r="AC2079" t="s">
        <v>1465</v>
      </c>
      <c r="AE2079">
        <f t="shared" si="32"/>
        <v>2002</v>
      </c>
    </row>
    <row r="2080" spans="1:31" x14ac:dyDescent="0.25">
      <c r="A2080" s="7">
        <v>2077</v>
      </c>
      <c r="B2080" s="8">
        <v>37398</v>
      </c>
      <c r="C2080" t="s">
        <v>3</v>
      </c>
      <c r="D2080" t="s">
        <v>389</v>
      </c>
      <c r="E2080" t="s">
        <v>9</v>
      </c>
      <c r="F2080" t="s">
        <v>64</v>
      </c>
      <c r="G2080" t="s">
        <v>17</v>
      </c>
      <c r="H2080" s="135" t="s">
        <v>1502</v>
      </c>
      <c r="I2080" t="s">
        <v>1454</v>
      </c>
      <c r="J2080" s="20">
        <v>19</v>
      </c>
      <c r="K2080" s="20" t="s">
        <v>3</v>
      </c>
      <c r="L2080" t="s">
        <v>1464</v>
      </c>
      <c r="M2080" s="20">
        <v>6.32</v>
      </c>
      <c r="N2080" s="20">
        <v>4.18</v>
      </c>
      <c r="AE2080">
        <f t="shared" si="32"/>
        <v>2002</v>
      </c>
    </row>
    <row r="2081" spans="1:31" x14ac:dyDescent="0.25">
      <c r="A2081" s="7">
        <v>2078</v>
      </c>
      <c r="B2081" s="8">
        <v>37398</v>
      </c>
      <c r="C2081" t="s">
        <v>3</v>
      </c>
      <c r="D2081" t="s">
        <v>12</v>
      </c>
      <c r="E2081" t="s">
        <v>9</v>
      </c>
      <c r="F2081" t="s">
        <v>177</v>
      </c>
      <c r="G2081" t="s">
        <v>14</v>
      </c>
      <c r="H2081" s="135" t="s">
        <v>1496</v>
      </c>
      <c r="I2081" t="s">
        <v>1455</v>
      </c>
      <c r="J2081" s="20">
        <v>16</v>
      </c>
      <c r="K2081" s="20" t="s">
        <v>3</v>
      </c>
      <c r="L2081" t="s">
        <v>1464</v>
      </c>
      <c r="M2081" s="20">
        <v>2.74</v>
      </c>
      <c r="N2081" s="20">
        <v>1.76</v>
      </c>
      <c r="AE2081">
        <f t="shared" si="32"/>
        <v>2002</v>
      </c>
    </row>
    <row r="2082" spans="1:31" x14ac:dyDescent="0.25">
      <c r="A2082" s="7">
        <v>2079</v>
      </c>
      <c r="B2082" s="8">
        <v>37398</v>
      </c>
      <c r="C2082" t="s">
        <v>3</v>
      </c>
      <c r="D2082" t="s">
        <v>149</v>
      </c>
      <c r="E2082" t="s">
        <v>9</v>
      </c>
      <c r="F2082" t="s">
        <v>319</v>
      </c>
      <c r="G2082" t="s">
        <v>14</v>
      </c>
      <c r="H2082" s="135" t="s">
        <v>1496</v>
      </c>
      <c r="I2082" t="s">
        <v>1454</v>
      </c>
      <c r="J2082" s="20">
        <v>68</v>
      </c>
      <c r="K2082" s="20" t="s">
        <v>3</v>
      </c>
      <c r="L2082" t="s">
        <v>1463</v>
      </c>
      <c r="M2082" s="20">
        <v>18.68</v>
      </c>
      <c r="N2082" s="20">
        <v>16.32</v>
      </c>
      <c r="AE2082">
        <f t="shared" si="32"/>
        <v>2002</v>
      </c>
    </row>
    <row r="2083" spans="1:31" x14ac:dyDescent="0.25">
      <c r="A2083" s="7">
        <v>2080</v>
      </c>
      <c r="B2083" s="8">
        <v>37398</v>
      </c>
      <c r="C2083" t="s">
        <v>3</v>
      </c>
      <c r="D2083" t="s">
        <v>240</v>
      </c>
      <c r="E2083" t="s">
        <v>9</v>
      </c>
      <c r="F2083" t="s">
        <v>196</v>
      </c>
      <c r="G2083" t="s">
        <v>14</v>
      </c>
      <c r="H2083" s="135" t="s">
        <v>1496</v>
      </c>
      <c r="I2083" t="s">
        <v>1454</v>
      </c>
      <c r="J2083" s="20">
        <v>26</v>
      </c>
      <c r="K2083" s="20" t="s">
        <v>3</v>
      </c>
      <c r="L2083" t="s">
        <v>1464</v>
      </c>
      <c r="M2083" s="20">
        <v>8.2800000000000011</v>
      </c>
      <c r="N2083" s="20">
        <v>5.72</v>
      </c>
      <c r="AE2083">
        <f t="shared" si="32"/>
        <v>2002</v>
      </c>
    </row>
    <row r="2084" spans="1:31" x14ac:dyDescent="0.25">
      <c r="A2084" s="7">
        <v>2081</v>
      </c>
      <c r="B2084" s="8">
        <v>37398</v>
      </c>
      <c r="C2084" t="s">
        <v>3</v>
      </c>
      <c r="D2084" t="s">
        <v>81</v>
      </c>
      <c r="E2084" t="s">
        <v>9</v>
      </c>
      <c r="F2084" t="s">
        <v>400</v>
      </c>
      <c r="G2084" t="s">
        <v>14</v>
      </c>
      <c r="H2084" s="135" t="s">
        <v>1496</v>
      </c>
      <c r="I2084" t="s">
        <v>1454</v>
      </c>
      <c r="J2084" s="20">
        <v>13</v>
      </c>
      <c r="K2084" s="20" t="s">
        <v>1465</v>
      </c>
      <c r="L2084" t="s">
        <v>1466</v>
      </c>
      <c r="M2084" s="20">
        <v>3.25</v>
      </c>
      <c r="N2084" s="20">
        <v>3.25</v>
      </c>
      <c r="AE2084">
        <f t="shared" si="32"/>
        <v>2002</v>
      </c>
    </row>
    <row r="2085" spans="1:31" x14ac:dyDescent="0.25">
      <c r="A2085" s="7">
        <v>2082</v>
      </c>
      <c r="B2085" s="8">
        <v>37398</v>
      </c>
      <c r="C2085" t="s">
        <v>3</v>
      </c>
      <c r="D2085" t="s">
        <v>222</v>
      </c>
      <c r="E2085" t="s">
        <v>9</v>
      </c>
      <c r="F2085" t="s">
        <v>149</v>
      </c>
      <c r="G2085" t="s">
        <v>14</v>
      </c>
      <c r="H2085" s="135" t="s">
        <v>1496</v>
      </c>
      <c r="I2085" t="s">
        <v>1456</v>
      </c>
      <c r="J2085" s="20">
        <v>31</v>
      </c>
      <c r="K2085" s="20" t="s">
        <v>9</v>
      </c>
      <c r="L2085" t="s">
        <v>1464</v>
      </c>
      <c r="M2085" s="20">
        <v>6.82</v>
      </c>
      <c r="N2085" s="20">
        <v>9.68</v>
      </c>
      <c r="O2085" t="s">
        <v>3</v>
      </c>
      <c r="P2085" s="13" t="s">
        <v>27</v>
      </c>
      <c r="Q2085" t="s">
        <v>9</v>
      </c>
      <c r="R2085" t="s">
        <v>333</v>
      </c>
      <c r="S2085" t="s">
        <v>1465</v>
      </c>
      <c r="U2085" t="s">
        <v>1465</v>
      </c>
      <c r="W2085" t="s">
        <v>1465</v>
      </c>
      <c r="Y2085" t="s">
        <v>1465</v>
      </c>
      <c r="AA2085" t="s">
        <v>1465</v>
      </c>
      <c r="AC2085" t="s">
        <v>1465</v>
      </c>
      <c r="AE2085">
        <f t="shared" si="32"/>
        <v>2002</v>
      </c>
    </row>
    <row r="2086" spans="1:31" x14ac:dyDescent="0.25">
      <c r="A2086" s="7">
        <v>2083</v>
      </c>
      <c r="B2086" s="8">
        <v>37398</v>
      </c>
      <c r="C2086" t="s">
        <v>3</v>
      </c>
      <c r="D2086" t="s">
        <v>258</v>
      </c>
      <c r="E2086" t="s">
        <v>9</v>
      </c>
      <c r="F2086" t="s">
        <v>104</v>
      </c>
      <c r="G2086" t="s">
        <v>14</v>
      </c>
      <c r="H2086" s="135" t="s">
        <v>1496</v>
      </c>
      <c r="I2086" t="s">
        <v>1454</v>
      </c>
      <c r="J2086" s="20">
        <v>26</v>
      </c>
      <c r="K2086" s="20" t="s">
        <v>1465</v>
      </c>
      <c r="L2086" t="s">
        <v>1466</v>
      </c>
      <c r="M2086" s="20">
        <v>6.5</v>
      </c>
      <c r="N2086" s="20">
        <v>6.5</v>
      </c>
      <c r="AE2086">
        <f t="shared" si="32"/>
        <v>2002</v>
      </c>
    </row>
    <row r="2087" spans="1:31" x14ac:dyDescent="0.25">
      <c r="A2087" s="7">
        <v>2084</v>
      </c>
      <c r="B2087" s="8">
        <v>37398</v>
      </c>
      <c r="C2087" t="s">
        <v>3</v>
      </c>
      <c r="D2087" t="s">
        <v>135</v>
      </c>
      <c r="E2087" t="s">
        <v>9</v>
      </c>
      <c r="F2087" t="s">
        <v>188</v>
      </c>
      <c r="G2087" t="s">
        <v>377</v>
      </c>
      <c r="H2087" s="9" t="s">
        <v>1586</v>
      </c>
      <c r="I2087" t="s">
        <v>1454</v>
      </c>
      <c r="J2087" s="20">
        <v>17</v>
      </c>
      <c r="K2087" s="20" t="s">
        <v>3</v>
      </c>
      <c r="L2087" t="s">
        <v>1463</v>
      </c>
      <c r="M2087" s="20">
        <v>5.42</v>
      </c>
      <c r="N2087" s="20">
        <v>4.08</v>
      </c>
      <c r="AE2087">
        <f t="shared" si="32"/>
        <v>2002</v>
      </c>
    </row>
    <row r="2088" spans="1:31" x14ac:dyDescent="0.25">
      <c r="A2088" s="7">
        <v>2085</v>
      </c>
      <c r="B2088" s="8">
        <v>37398</v>
      </c>
      <c r="C2088" t="s">
        <v>3</v>
      </c>
      <c r="D2088" t="s">
        <v>134</v>
      </c>
      <c r="E2088" t="s">
        <v>9</v>
      </c>
      <c r="F2088" t="s">
        <v>344</v>
      </c>
      <c r="G2088" t="s">
        <v>24</v>
      </c>
      <c r="H2088" s="136" t="s">
        <v>1496</v>
      </c>
      <c r="I2088" t="s">
        <v>1454</v>
      </c>
      <c r="J2088" s="20">
        <v>27</v>
      </c>
      <c r="K2088" s="20" t="s">
        <v>9</v>
      </c>
      <c r="L2088" t="s">
        <v>1464</v>
      </c>
      <c r="M2088" s="20">
        <v>5.9399999999999995</v>
      </c>
      <c r="N2088" s="20">
        <v>8.56</v>
      </c>
      <c r="AE2088">
        <f t="shared" si="32"/>
        <v>2002</v>
      </c>
    </row>
    <row r="2089" spans="1:31" x14ac:dyDescent="0.25">
      <c r="A2089" s="7">
        <v>2086</v>
      </c>
      <c r="B2089" s="8">
        <v>37398</v>
      </c>
      <c r="C2089" t="s">
        <v>3</v>
      </c>
      <c r="D2089" t="s">
        <v>159</v>
      </c>
      <c r="E2089" t="s">
        <v>9</v>
      </c>
      <c r="F2089" t="s">
        <v>236</v>
      </c>
      <c r="G2089" t="s">
        <v>24</v>
      </c>
      <c r="H2089" s="136" t="s">
        <v>1496</v>
      </c>
      <c r="I2089" t="s">
        <v>1454</v>
      </c>
      <c r="J2089" s="20">
        <v>27</v>
      </c>
      <c r="K2089" s="20" t="s">
        <v>9</v>
      </c>
      <c r="L2089" t="s">
        <v>1463</v>
      </c>
      <c r="M2089" s="20">
        <v>6.48</v>
      </c>
      <c r="N2089" s="20">
        <v>8.02</v>
      </c>
      <c r="AE2089">
        <f t="shared" si="32"/>
        <v>2002</v>
      </c>
    </row>
    <row r="2090" spans="1:31" x14ac:dyDescent="0.25">
      <c r="A2090" s="7">
        <v>2087</v>
      </c>
      <c r="B2090" s="8">
        <v>37398</v>
      </c>
      <c r="C2090" t="s">
        <v>3</v>
      </c>
      <c r="D2090" t="s">
        <v>47</v>
      </c>
      <c r="E2090" t="s">
        <v>9</v>
      </c>
      <c r="F2090" t="s">
        <v>305</v>
      </c>
      <c r="G2090" t="s">
        <v>24</v>
      </c>
      <c r="H2090" s="136" t="s">
        <v>1496</v>
      </c>
      <c r="I2090" t="s">
        <v>1454</v>
      </c>
      <c r="J2090" s="20">
        <v>28</v>
      </c>
      <c r="K2090" s="20" t="s">
        <v>3</v>
      </c>
      <c r="L2090" t="s">
        <v>1464</v>
      </c>
      <c r="M2090" s="20">
        <v>8.84</v>
      </c>
      <c r="N2090" s="20">
        <v>6.16</v>
      </c>
      <c r="AE2090">
        <f t="shared" si="32"/>
        <v>2002</v>
      </c>
    </row>
    <row r="2091" spans="1:31" x14ac:dyDescent="0.25">
      <c r="A2091" s="7">
        <v>2088</v>
      </c>
      <c r="B2091" s="8">
        <v>37398</v>
      </c>
      <c r="C2091" t="s">
        <v>3</v>
      </c>
      <c r="D2091" t="s">
        <v>43</v>
      </c>
      <c r="E2091" t="s">
        <v>9</v>
      </c>
      <c r="F2091" t="s">
        <v>114</v>
      </c>
      <c r="G2091" t="s">
        <v>24</v>
      </c>
      <c r="H2091" s="136" t="s">
        <v>1496</v>
      </c>
      <c r="I2091" t="s">
        <v>1454</v>
      </c>
      <c r="J2091" s="20">
        <v>45</v>
      </c>
      <c r="K2091" s="20" t="s">
        <v>9</v>
      </c>
      <c r="L2091" t="s">
        <v>1464</v>
      </c>
      <c r="M2091" s="20">
        <v>9.9</v>
      </c>
      <c r="N2091" s="20">
        <v>13.6</v>
      </c>
      <c r="AE2091">
        <f t="shared" si="32"/>
        <v>2002</v>
      </c>
    </row>
    <row r="2092" spans="1:31" x14ac:dyDescent="0.25">
      <c r="A2092" s="7">
        <v>2089</v>
      </c>
      <c r="B2092" s="8">
        <v>37403</v>
      </c>
      <c r="C2092" t="s">
        <v>3</v>
      </c>
      <c r="D2092" t="s">
        <v>273</v>
      </c>
      <c r="E2092" t="s">
        <v>9</v>
      </c>
      <c r="F2092" t="s">
        <v>416</v>
      </c>
      <c r="G2092" t="s">
        <v>17</v>
      </c>
      <c r="H2092" s="135" t="s">
        <v>1500</v>
      </c>
      <c r="I2092" t="s">
        <v>1454</v>
      </c>
      <c r="J2092" s="20">
        <v>40</v>
      </c>
      <c r="K2092" s="20" t="s">
        <v>9</v>
      </c>
      <c r="L2092" t="s">
        <v>1464</v>
      </c>
      <c r="M2092" s="20">
        <v>8.8000000000000007</v>
      </c>
      <c r="N2092" s="20">
        <v>12.2</v>
      </c>
      <c r="AE2092">
        <f t="shared" si="32"/>
        <v>2002</v>
      </c>
    </row>
    <row r="2093" spans="1:31" x14ac:dyDescent="0.25">
      <c r="A2093" s="7">
        <v>2090</v>
      </c>
      <c r="B2093" s="8">
        <v>37403</v>
      </c>
      <c r="C2093" t="s">
        <v>3</v>
      </c>
      <c r="D2093" t="s">
        <v>440</v>
      </c>
      <c r="E2093" t="s">
        <v>9</v>
      </c>
      <c r="F2093" t="s">
        <v>365</v>
      </c>
      <c r="G2093" t="s">
        <v>14</v>
      </c>
      <c r="H2093" s="135" t="s">
        <v>1530</v>
      </c>
      <c r="I2093" t="s">
        <v>1454</v>
      </c>
      <c r="J2093" s="20">
        <v>7</v>
      </c>
      <c r="K2093" s="20" t="s">
        <v>3</v>
      </c>
      <c r="L2093" t="s">
        <v>1463</v>
      </c>
      <c r="M2093" s="20">
        <v>2.8200000000000003</v>
      </c>
      <c r="N2093" s="20">
        <v>1.68</v>
      </c>
      <c r="AE2093">
        <f t="shared" si="32"/>
        <v>2002</v>
      </c>
    </row>
    <row r="2094" spans="1:31" x14ac:dyDescent="0.25">
      <c r="A2094" s="7">
        <v>2091</v>
      </c>
      <c r="B2094" s="8">
        <v>37403</v>
      </c>
      <c r="C2094" t="s">
        <v>3</v>
      </c>
      <c r="D2094" t="s">
        <v>443</v>
      </c>
      <c r="E2094" t="s">
        <v>9</v>
      </c>
      <c r="F2094" t="s">
        <v>91</v>
      </c>
      <c r="G2094" t="s">
        <v>17</v>
      </c>
      <c r="H2094" s="135" t="s">
        <v>1537</v>
      </c>
      <c r="I2094" t="s">
        <v>1454</v>
      </c>
      <c r="J2094" s="20">
        <v>28</v>
      </c>
      <c r="K2094" s="20" t="s">
        <v>9</v>
      </c>
      <c r="L2094" t="s">
        <v>1464</v>
      </c>
      <c r="M2094" s="20">
        <v>6.16</v>
      </c>
      <c r="N2094" s="20">
        <v>8.84</v>
      </c>
      <c r="AE2094">
        <f t="shared" si="32"/>
        <v>2002</v>
      </c>
    </row>
    <row r="2095" spans="1:31" x14ac:dyDescent="0.25">
      <c r="A2095" s="7">
        <v>2092</v>
      </c>
      <c r="B2095" s="8">
        <v>37403</v>
      </c>
      <c r="C2095" t="s">
        <v>3</v>
      </c>
      <c r="D2095" t="s">
        <v>18</v>
      </c>
      <c r="E2095" t="s">
        <v>9</v>
      </c>
      <c r="F2095" t="s">
        <v>91</v>
      </c>
      <c r="G2095" t="s">
        <v>14</v>
      </c>
      <c r="H2095" s="135" t="s">
        <v>1549</v>
      </c>
      <c r="I2095" t="s">
        <v>1454</v>
      </c>
      <c r="J2095" s="20">
        <v>10</v>
      </c>
      <c r="K2095" s="20" t="s">
        <v>9</v>
      </c>
      <c r="L2095" t="s">
        <v>1464</v>
      </c>
      <c r="M2095" s="20">
        <v>2.2000000000000002</v>
      </c>
      <c r="N2095" s="20">
        <v>3.8</v>
      </c>
      <c r="AE2095">
        <f t="shared" si="32"/>
        <v>2002</v>
      </c>
    </row>
    <row r="2096" spans="1:31" x14ac:dyDescent="0.25">
      <c r="A2096" s="7">
        <v>2093</v>
      </c>
      <c r="B2096" s="8">
        <v>37403</v>
      </c>
      <c r="C2096" t="s">
        <v>3</v>
      </c>
      <c r="D2096" t="s">
        <v>457</v>
      </c>
      <c r="E2096" t="s">
        <v>9</v>
      </c>
      <c r="F2096" t="s">
        <v>273</v>
      </c>
      <c r="G2096" t="s">
        <v>14</v>
      </c>
      <c r="H2096" s="135" t="s">
        <v>1516</v>
      </c>
      <c r="I2096" t="s">
        <v>1458</v>
      </c>
      <c r="J2096" s="20">
        <v>12</v>
      </c>
      <c r="K2096" s="20" t="s">
        <v>9</v>
      </c>
      <c r="L2096" t="s">
        <v>1464</v>
      </c>
      <c r="M2096" s="20">
        <v>30</v>
      </c>
      <c r="N2096" s="20">
        <v>10</v>
      </c>
      <c r="AE2096">
        <f t="shared" si="32"/>
        <v>2002</v>
      </c>
    </row>
    <row r="2097" spans="1:31" x14ac:dyDescent="0.25">
      <c r="A2097" s="7">
        <v>2094</v>
      </c>
      <c r="B2097" s="8">
        <v>37403</v>
      </c>
      <c r="C2097" t="s">
        <v>3</v>
      </c>
      <c r="D2097" t="s">
        <v>75</v>
      </c>
      <c r="E2097" t="s">
        <v>9</v>
      </c>
      <c r="F2097" t="s">
        <v>134</v>
      </c>
      <c r="G2097" t="s">
        <v>65</v>
      </c>
      <c r="H2097" s="135" t="s">
        <v>1569</v>
      </c>
      <c r="I2097" t="s">
        <v>1454</v>
      </c>
      <c r="J2097" s="20">
        <v>18</v>
      </c>
      <c r="K2097" s="20" t="s">
        <v>9</v>
      </c>
      <c r="L2097" t="s">
        <v>1463</v>
      </c>
      <c r="M2097" s="20">
        <v>4.32</v>
      </c>
      <c r="N2097" s="20">
        <v>5.68</v>
      </c>
      <c r="AE2097">
        <f t="shared" si="32"/>
        <v>2002</v>
      </c>
    </row>
    <row r="2098" spans="1:31" x14ac:dyDescent="0.25">
      <c r="A2098" s="7">
        <v>2095</v>
      </c>
      <c r="B2098" s="8">
        <v>37403</v>
      </c>
      <c r="C2098" t="s">
        <v>3</v>
      </c>
      <c r="D2098" t="s">
        <v>446</v>
      </c>
      <c r="E2098" t="s">
        <v>9</v>
      </c>
      <c r="F2098" t="s">
        <v>66</v>
      </c>
      <c r="G2098" t="s">
        <v>65</v>
      </c>
      <c r="H2098" s="135" t="s">
        <v>1512</v>
      </c>
      <c r="I2098" t="s">
        <v>1454</v>
      </c>
      <c r="J2098" s="20">
        <v>41</v>
      </c>
      <c r="K2098" s="20" t="s">
        <v>9</v>
      </c>
      <c r="L2098" t="s">
        <v>1464</v>
      </c>
      <c r="M2098" s="20">
        <v>9.02</v>
      </c>
      <c r="N2098" s="20">
        <v>12.48</v>
      </c>
      <c r="AE2098">
        <f t="shared" si="32"/>
        <v>2002</v>
      </c>
    </row>
    <row r="2099" spans="1:31" x14ac:dyDescent="0.25">
      <c r="A2099" s="7">
        <v>2096</v>
      </c>
      <c r="B2099" s="8">
        <v>37403</v>
      </c>
      <c r="C2099" t="s">
        <v>3</v>
      </c>
      <c r="D2099" t="s">
        <v>102</v>
      </c>
      <c r="E2099" t="s">
        <v>9</v>
      </c>
      <c r="F2099" t="s">
        <v>45</v>
      </c>
      <c r="G2099" t="s">
        <v>11</v>
      </c>
      <c r="H2099" s="135" t="s">
        <v>1496</v>
      </c>
      <c r="I2099" t="s">
        <v>1454</v>
      </c>
      <c r="J2099" s="20">
        <v>38</v>
      </c>
      <c r="K2099" s="20" t="s">
        <v>3</v>
      </c>
      <c r="L2099" t="s">
        <v>1464</v>
      </c>
      <c r="M2099" s="20">
        <v>11.64</v>
      </c>
      <c r="N2099" s="20">
        <v>8.36</v>
      </c>
      <c r="AE2099">
        <f t="shared" si="32"/>
        <v>2002</v>
      </c>
    </row>
    <row r="2100" spans="1:31" x14ac:dyDescent="0.25">
      <c r="A2100" s="7">
        <v>2097</v>
      </c>
      <c r="B2100" s="8">
        <v>37403</v>
      </c>
      <c r="C2100" t="s">
        <v>3</v>
      </c>
      <c r="D2100" t="s">
        <v>273</v>
      </c>
      <c r="E2100" t="s">
        <v>9</v>
      </c>
      <c r="F2100" t="s">
        <v>118</v>
      </c>
      <c r="G2100" t="s">
        <v>17</v>
      </c>
      <c r="H2100" s="135" t="s">
        <v>1496</v>
      </c>
      <c r="I2100" t="s">
        <v>1454</v>
      </c>
      <c r="J2100" s="20">
        <v>21</v>
      </c>
      <c r="K2100" s="20" t="s">
        <v>1465</v>
      </c>
      <c r="L2100" t="s">
        <v>1466</v>
      </c>
      <c r="M2100" s="20">
        <v>5.25</v>
      </c>
      <c r="N2100" s="20">
        <v>5.25</v>
      </c>
      <c r="AE2100">
        <f t="shared" si="32"/>
        <v>2002</v>
      </c>
    </row>
    <row r="2101" spans="1:31" x14ac:dyDescent="0.25">
      <c r="A2101" s="7">
        <v>2098</v>
      </c>
      <c r="B2101" s="8">
        <v>37403</v>
      </c>
      <c r="C2101" t="s">
        <v>3</v>
      </c>
      <c r="D2101" t="s">
        <v>192</v>
      </c>
      <c r="E2101" t="s">
        <v>9</v>
      </c>
      <c r="F2101" t="s">
        <v>161</v>
      </c>
      <c r="G2101" t="s">
        <v>14</v>
      </c>
      <c r="H2101" s="135" t="s">
        <v>1496</v>
      </c>
      <c r="I2101" t="s">
        <v>1454</v>
      </c>
      <c r="J2101" s="20">
        <v>86</v>
      </c>
      <c r="K2101" s="20" t="s">
        <v>3</v>
      </c>
      <c r="L2101" t="s">
        <v>1464</v>
      </c>
      <c r="M2101" s="20">
        <v>25.08</v>
      </c>
      <c r="N2101" s="20">
        <v>18.920000000000002</v>
      </c>
      <c r="AE2101">
        <f t="shared" si="32"/>
        <v>2002</v>
      </c>
    </row>
    <row r="2102" spans="1:31" x14ac:dyDescent="0.25">
      <c r="A2102" s="7">
        <v>2099</v>
      </c>
      <c r="B2102" s="8">
        <v>37403</v>
      </c>
      <c r="C2102" t="s">
        <v>3</v>
      </c>
      <c r="D2102" t="s">
        <v>458</v>
      </c>
      <c r="E2102" t="s">
        <v>9</v>
      </c>
      <c r="F2102" t="s">
        <v>236</v>
      </c>
      <c r="G2102" t="s">
        <v>14</v>
      </c>
      <c r="H2102" s="135" t="s">
        <v>1496</v>
      </c>
      <c r="I2102" t="s">
        <v>1458</v>
      </c>
      <c r="J2102" s="20">
        <v>13</v>
      </c>
      <c r="K2102" s="20" t="s">
        <v>1465</v>
      </c>
      <c r="L2102" t="s">
        <v>1466</v>
      </c>
      <c r="M2102" s="20">
        <v>30</v>
      </c>
      <c r="N2102" s="20">
        <v>10</v>
      </c>
      <c r="AE2102">
        <f t="shared" si="32"/>
        <v>2002</v>
      </c>
    </row>
    <row r="2103" spans="1:31" x14ac:dyDescent="0.25">
      <c r="A2103" s="7">
        <v>2100</v>
      </c>
      <c r="B2103" s="8">
        <v>37403</v>
      </c>
      <c r="C2103" t="s">
        <v>3</v>
      </c>
      <c r="D2103" t="s">
        <v>440</v>
      </c>
      <c r="E2103" t="s">
        <v>9</v>
      </c>
      <c r="F2103" t="s">
        <v>210</v>
      </c>
      <c r="G2103" t="s">
        <v>24</v>
      </c>
      <c r="H2103" s="135" t="s">
        <v>1563</v>
      </c>
      <c r="I2103" t="s">
        <v>1454</v>
      </c>
      <c r="J2103" s="20">
        <v>12</v>
      </c>
      <c r="K2103" s="20" t="s">
        <v>3</v>
      </c>
      <c r="L2103" t="s">
        <v>1464</v>
      </c>
      <c r="M2103" s="20">
        <v>4.3599999999999994</v>
      </c>
      <c r="N2103" s="20">
        <v>2.64</v>
      </c>
      <c r="AE2103">
        <f t="shared" si="32"/>
        <v>2002</v>
      </c>
    </row>
    <row r="2104" spans="1:31" x14ac:dyDescent="0.25">
      <c r="A2104" s="7">
        <v>2101</v>
      </c>
      <c r="B2104" s="8">
        <v>37403</v>
      </c>
      <c r="C2104" t="s">
        <v>3</v>
      </c>
      <c r="D2104" t="s">
        <v>440</v>
      </c>
      <c r="E2104" t="s">
        <v>9</v>
      </c>
      <c r="F2104" t="s">
        <v>126</v>
      </c>
      <c r="G2104" t="s">
        <v>24</v>
      </c>
      <c r="H2104" s="135" t="s">
        <v>1529</v>
      </c>
      <c r="I2104" t="s">
        <v>1454</v>
      </c>
      <c r="J2104" s="20">
        <v>9</v>
      </c>
      <c r="K2104" s="20" t="s">
        <v>3</v>
      </c>
      <c r="L2104" t="s">
        <v>1464</v>
      </c>
      <c r="M2104" s="20">
        <v>3.52</v>
      </c>
      <c r="N2104" s="20">
        <v>1.98</v>
      </c>
      <c r="AE2104">
        <f t="shared" si="32"/>
        <v>2002</v>
      </c>
    </row>
    <row r="2105" spans="1:31" x14ac:dyDescent="0.25">
      <c r="A2105" s="7">
        <v>2102</v>
      </c>
      <c r="B2105" s="8">
        <v>37403</v>
      </c>
      <c r="C2105" t="s">
        <v>3</v>
      </c>
      <c r="D2105" t="s">
        <v>292</v>
      </c>
      <c r="E2105" t="s">
        <v>9</v>
      </c>
      <c r="F2105" t="s">
        <v>441</v>
      </c>
      <c r="G2105" t="s">
        <v>377</v>
      </c>
      <c r="H2105" s="9" t="s">
        <v>1586</v>
      </c>
      <c r="I2105" t="s">
        <v>1454</v>
      </c>
      <c r="J2105" s="20">
        <v>21</v>
      </c>
      <c r="K2105" s="20" t="s">
        <v>3</v>
      </c>
      <c r="L2105" t="s">
        <v>1464</v>
      </c>
      <c r="M2105" s="20">
        <v>6.88</v>
      </c>
      <c r="N2105" s="20">
        <v>4.62</v>
      </c>
      <c r="AE2105">
        <f t="shared" si="32"/>
        <v>2002</v>
      </c>
    </row>
    <row r="2106" spans="1:31" x14ac:dyDescent="0.25">
      <c r="A2106" s="7">
        <v>2103</v>
      </c>
      <c r="B2106" s="8">
        <v>37403</v>
      </c>
      <c r="C2106" t="s">
        <v>3</v>
      </c>
      <c r="D2106" t="s">
        <v>459</v>
      </c>
      <c r="E2106" t="s">
        <v>9</v>
      </c>
      <c r="F2106" t="s">
        <v>154</v>
      </c>
      <c r="G2106" t="s">
        <v>24</v>
      </c>
      <c r="H2106" s="136" t="s">
        <v>1496</v>
      </c>
      <c r="I2106" t="s">
        <v>1458</v>
      </c>
      <c r="J2106" s="20">
        <v>10</v>
      </c>
      <c r="K2106" s="20" t="s">
        <v>1465</v>
      </c>
      <c r="L2106" t="s">
        <v>1466</v>
      </c>
      <c r="M2106" s="20">
        <v>30</v>
      </c>
      <c r="N2106" s="20">
        <v>10</v>
      </c>
      <c r="AE2106">
        <f t="shared" si="32"/>
        <v>2002</v>
      </c>
    </row>
    <row r="2107" spans="1:31" x14ac:dyDescent="0.25">
      <c r="A2107" s="7">
        <v>2104</v>
      </c>
      <c r="B2107" s="8">
        <v>37403</v>
      </c>
      <c r="C2107" t="s">
        <v>3</v>
      </c>
      <c r="D2107" t="s">
        <v>129</v>
      </c>
      <c r="E2107" t="s">
        <v>9</v>
      </c>
      <c r="F2107" t="s">
        <v>266</v>
      </c>
      <c r="G2107" t="s">
        <v>24</v>
      </c>
      <c r="H2107" s="136" t="s">
        <v>1496</v>
      </c>
      <c r="I2107" t="s">
        <v>1455</v>
      </c>
      <c r="J2107" s="20">
        <v>27</v>
      </c>
      <c r="K2107" s="20" t="s">
        <v>1465</v>
      </c>
      <c r="L2107" t="s">
        <v>1466</v>
      </c>
      <c r="M2107" s="20">
        <v>3.375</v>
      </c>
      <c r="N2107" s="20">
        <v>3.375</v>
      </c>
      <c r="AE2107">
        <f t="shared" si="32"/>
        <v>2002</v>
      </c>
    </row>
    <row r="2108" spans="1:31" x14ac:dyDescent="0.25">
      <c r="A2108" s="7">
        <v>2105</v>
      </c>
      <c r="B2108" s="8">
        <v>37405</v>
      </c>
      <c r="C2108" t="s">
        <v>3</v>
      </c>
      <c r="D2108" t="s">
        <v>436</v>
      </c>
      <c r="E2108" t="s">
        <v>9</v>
      </c>
      <c r="F2108" t="s">
        <v>429</v>
      </c>
      <c r="G2108" t="s">
        <v>14</v>
      </c>
      <c r="H2108" s="135" t="s">
        <v>1496</v>
      </c>
      <c r="I2108" t="s">
        <v>1454</v>
      </c>
      <c r="J2108" s="20">
        <v>15</v>
      </c>
      <c r="K2108" s="20" t="s">
        <v>9</v>
      </c>
      <c r="L2108" t="s">
        <v>1464</v>
      </c>
      <c r="M2108" s="20">
        <v>3.3</v>
      </c>
      <c r="N2108" s="20">
        <v>5.2</v>
      </c>
      <c r="AE2108">
        <f t="shared" si="32"/>
        <v>2002</v>
      </c>
    </row>
    <row r="2109" spans="1:31" x14ac:dyDescent="0.25">
      <c r="A2109" s="7">
        <v>2106</v>
      </c>
      <c r="B2109" s="8">
        <v>37406</v>
      </c>
      <c r="C2109" t="s">
        <v>3</v>
      </c>
      <c r="D2109" t="s">
        <v>354</v>
      </c>
      <c r="E2109" t="s">
        <v>9</v>
      </c>
      <c r="F2109" t="s">
        <v>91</v>
      </c>
      <c r="G2109" t="s">
        <v>14</v>
      </c>
      <c r="H2109" s="135" t="s">
        <v>1522</v>
      </c>
      <c r="I2109" t="s">
        <v>1455</v>
      </c>
      <c r="J2109" s="20">
        <v>12</v>
      </c>
      <c r="K2109" s="20" t="s">
        <v>9</v>
      </c>
      <c r="L2109" t="s">
        <v>1464</v>
      </c>
      <c r="M2109" s="20">
        <v>1.32</v>
      </c>
      <c r="N2109" s="20">
        <v>2.1799999999999997</v>
      </c>
      <c r="AE2109">
        <f t="shared" si="32"/>
        <v>2002</v>
      </c>
    </row>
    <row r="2110" spans="1:31" x14ac:dyDescent="0.25">
      <c r="A2110" s="7">
        <v>2107</v>
      </c>
      <c r="B2110" s="8">
        <v>37406</v>
      </c>
      <c r="C2110" t="s">
        <v>3</v>
      </c>
      <c r="D2110" t="s">
        <v>444</v>
      </c>
      <c r="E2110" t="s">
        <v>9</v>
      </c>
      <c r="F2110" t="s">
        <v>354</v>
      </c>
      <c r="G2110" t="s">
        <v>17</v>
      </c>
      <c r="H2110" s="135" t="s">
        <v>1520</v>
      </c>
      <c r="I2110" t="s">
        <v>1454</v>
      </c>
      <c r="J2110" s="20">
        <v>38</v>
      </c>
      <c r="K2110" s="20" t="s">
        <v>9</v>
      </c>
      <c r="L2110" t="s">
        <v>1464</v>
      </c>
      <c r="M2110" s="20">
        <v>8.36</v>
      </c>
      <c r="N2110" s="20">
        <v>11.64</v>
      </c>
      <c r="AE2110">
        <f t="shared" si="32"/>
        <v>2002</v>
      </c>
    </row>
    <row r="2111" spans="1:31" x14ac:dyDescent="0.25">
      <c r="A2111" s="7">
        <v>2108</v>
      </c>
      <c r="B2111" s="8">
        <v>37406</v>
      </c>
      <c r="C2111" t="s">
        <v>3</v>
      </c>
      <c r="D2111" t="s">
        <v>432</v>
      </c>
      <c r="E2111" t="s">
        <v>9</v>
      </c>
      <c r="F2111" t="s">
        <v>171</v>
      </c>
      <c r="G2111" t="s">
        <v>17</v>
      </c>
      <c r="H2111" s="135" t="s">
        <v>1502</v>
      </c>
      <c r="I2111" t="s">
        <v>1454</v>
      </c>
      <c r="J2111" s="20">
        <v>46</v>
      </c>
      <c r="K2111" s="20" t="s">
        <v>9</v>
      </c>
      <c r="L2111" t="s">
        <v>1464</v>
      </c>
      <c r="M2111" s="20">
        <v>10.120000000000001</v>
      </c>
      <c r="N2111" s="20">
        <v>13.879999999999999</v>
      </c>
      <c r="AE2111">
        <f t="shared" si="32"/>
        <v>2002</v>
      </c>
    </row>
    <row r="2112" spans="1:31" x14ac:dyDescent="0.25">
      <c r="A2112" s="7">
        <v>2109</v>
      </c>
      <c r="B2112" s="8">
        <v>37406</v>
      </c>
      <c r="C2112" t="s">
        <v>3</v>
      </c>
      <c r="D2112" t="s">
        <v>350</v>
      </c>
      <c r="E2112" t="s">
        <v>9</v>
      </c>
      <c r="F2112" t="s">
        <v>315</v>
      </c>
      <c r="G2112" t="s">
        <v>14</v>
      </c>
      <c r="H2112" s="135" t="s">
        <v>1507</v>
      </c>
      <c r="I2112" t="s">
        <v>1454</v>
      </c>
      <c r="J2112" s="20">
        <v>70</v>
      </c>
      <c r="K2112" s="20" t="s">
        <v>3</v>
      </c>
      <c r="L2112" t="s">
        <v>1464</v>
      </c>
      <c r="M2112" s="20">
        <v>20.6</v>
      </c>
      <c r="N2112" s="20">
        <v>15.4</v>
      </c>
      <c r="AE2112">
        <f t="shared" si="32"/>
        <v>2002</v>
      </c>
    </row>
    <row r="2113" spans="1:31" x14ac:dyDescent="0.25">
      <c r="A2113" s="7">
        <v>2110</v>
      </c>
      <c r="B2113" s="8">
        <v>37406</v>
      </c>
      <c r="C2113" t="s">
        <v>3</v>
      </c>
      <c r="D2113" t="s">
        <v>278</v>
      </c>
      <c r="E2113" t="s">
        <v>9</v>
      </c>
      <c r="F2113" t="s">
        <v>354</v>
      </c>
      <c r="G2113" t="s">
        <v>14</v>
      </c>
      <c r="H2113" s="135" t="s">
        <v>1496</v>
      </c>
      <c r="I2113" t="s">
        <v>1454</v>
      </c>
      <c r="J2113" s="20">
        <v>26</v>
      </c>
      <c r="K2113" s="20" t="s">
        <v>9</v>
      </c>
      <c r="L2113" t="s">
        <v>1464</v>
      </c>
      <c r="M2113" s="20">
        <v>5.72</v>
      </c>
      <c r="N2113" s="20">
        <v>8.2800000000000011</v>
      </c>
      <c r="AE2113">
        <f t="shared" si="32"/>
        <v>2002</v>
      </c>
    </row>
    <row r="2114" spans="1:31" x14ac:dyDescent="0.25">
      <c r="A2114" s="7">
        <v>2111</v>
      </c>
      <c r="B2114" s="8">
        <v>37406</v>
      </c>
      <c r="C2114" t="s">
        <v>3</v>
      </c>
      <c r="D2114" t="s">
        <v>250</v>
      </c>
      <c r="E2114" t="s">
        <v>9</v>
      </c>
      <c r="F2114" t="s">
        <v>445</v>
      </c>
      <c r="G2114" t="s">
        <v>24</v>
      </c>
      <c r="H2114" s="135" t="s">
        <v>1525</v>
      </c>
      <c r="I2114" t="s">
        <v>1454</v>
      </c>
      <c r="J2114" s="20">
        <v>35</v>
      </c>
      <c r="K2114" s="20" t="s">
        <v>9</v>
      </c>
      <c r="L2114" t="s">
        <v>1464</v>
      </c>
      <c r="M2114" s="20">
        <v>7.7</v>
      </c>
      <c r="N2114" s="20">
        <v>10.8</v>
      </c>
      <c r="AE2114">
        <f t="shared" si="32"/>
        <v>2002</v>
      </c>
    </row>
    <row r="2115" spans="1:31" x14ac:dyDescent="0.25">
      <c r="A2115" s="7">
        <v>2112</v>
      </c>
      <c r="B2115" s="8">
        <v>37406</v>
      </c>
      <c r="C2115" t="s">
        <v>3</v>
      </c>
      <c r="D2115" t="s">
        <v>390</v>
      </c>
      <c r="E2115" t="s">
        <v>9</v>
      </c>
      <c r="F2115" t="s">
        <v>315</v>
      </c>
      <c r="G2115" t="s">
        <v>24</v>
      </c>
      <c r="H2115" s="135" t="s">
        <v>1547</v>
      </c>
      <c r="I2115" t="s">
        <v>1454</v>
      </c>
      <c r="J2115" s="20">
        <v>45</v>
      </c>
      <c r="K2115" s="20" t="s">
        <v>9</v>
      </c>
      <c r="L2115" t="s">
        <v>1464</v>
      </c>
      <c r="M2115" s="20">
        <v>9.9</v>
      </c>
      <c r="N2115" s="20">
        <v>13.6</v>
      </c>
      <c r="AE2115">
        <f t="shared" si="32"/>
        <v>2002</v>
      </c>
    </row>
    <row r="2116" spans="1:31" x14ac:dyDescent="0.25">
      <c r="A2116" s="7">
        <v>2113</v>
      </c>
      <c r="B2116" s="8">
        <v>37406</v>
      </c>
      <c r="C2116" t="s">
        <v>3</v>
      </c>
      <c r="D2116" t="s">
        <v>39</v>
      </c>
      <c r="E2116" t="s">
        <v>9</v>
      </c>
      <c r="F2116" t="s">
        <v>57</v>
      </c>
      <c r="G2116" t="s">
        <v>377</v>
      </c>
      <c r="H2116" s="9" t="s">
        <v>1590</v>
      </c>
      <c r="I2116" t="s">
        <v>1454</v>
      </c>
      <c r="J2116" s="20">
        <v>99</v>
      </c>
      <c r="K2116" s="20" t="s">
        <v>3</v>
      </c>
      <c r="L2116" t="s">
        <v>1464</v>
      </c>
      <c r="M2116" s="20">
        <v>28.72</v>
      </c>
      <c r="N2116" s="20">
        <v>21.78</v>
      </c>
      <c r="AE2116">
        <f t="shared" ref="AE2116:AE2179" si="33">YEAR(B2116)</f>
        <v>2002</v>
      </c>
    </row>
    <row r="2117" spans="1:31" x14ac:dyDescent="0.25">
      <c r="A2117" s="7">
        <v>2114</v>
      </c>
      <c r="B2117" s="8">
        <v>37406</v>
      </c>
      <c r="C2117" t="s">
        <v>3</v>
      </c>
      <c r="D2117" t="s">
        <v>55</v>
      </c>
      <c r="E2117" t="s">
        <v>9</v>
      </c>
      <c r="F2117" t="s">
        <v>249</v>
      </c>
      <c r="G2117" t="s">
        <v>377</v>
      </c>
      <c r="H2117" s="9" t="s">
        <v>1607</v>
      </c>
      <c r="I2117" t="s">
        <v>1454</v>
      </c>
      <c r="J2117" s="20">
        <v>25</v>
      </c>
      <c r="K2117" s="20" t="s">
        <v>3</v>
      </c>
      <c r="L2117" t="s">
        <v>1464</v>
      </c>
      <c r="M2117" s="20">
        <v>8</v>
      </c>
      <c r="N2117" s="20">
        <v>5.5</v>
      </c>
      <c r="AE2117">
        <f t="shared" si="33"/>
        <v>2002</v>
      </c>
    </row>
    <row r="2118" spans="1:31" x14ac:dyDescent="0.25">
      <c r="A2118" s="7">
        <v>2115</v>
      </c>
      <c r="B2118" s="8">
        <v>37406</v>
      </c>
      <c r="C2118" t="s">
        <v>3</v>
      </c>
      <c r="D2118" t="s">
        <v>196</v>
      </c>
      <c r="E2118" t="s">
        <v>9</v>
      </c>
      <c r="F2118" t="s">
        <v>188</v>
      </c>
      <c r="G2118" t="s">
        <v>377</v>
      </c>
      <c r="H2118" s="9" t="s">
        <v>1597</v>
      </c>
      <c r="I2118" t="s">
        <v>1454</v>
      </c>
      <c r="J2118" s="20">
        <v>25</v>
      </c>
      <c r="K2118" s="20" t="s">
        <v>1465</v>
      </c>
      <c r="L2118" t="s">
        <v>1466</v>
      </c>
      <c r="M2118" s="20">
        <v>6.25</v>
      </c>
      <c r="N2118" s="20">
        <v>6.25</v>
      </c>
      <c r="AE2118">
        <f t="shared" si="33"/>
        <v>2002</v>
      </c>
    </row>
    <row r="2119" spans="1:31" x14ac:dyDescent="0.25">
      <c r="A2119" s="7">
        <v>2116</v>
      </c>
      <c r="B2119" s="8">
        <v>37406</v>
      </c>
      <c r="C2119" t="s">
        <v>3</v>
      </c>
      <c r="D2119" t="s">
        <v>281</v>
      </c>
      <c r="E2119" t="s">
        <v>9</v>
      </c>
      <c r="F2119" t="s">
        <v>91</v>
      </c>
      <c r="G2119" t="s">
        <v>24</v>
      </c>
      <c r="H2119" s="136" t="s">
        <v>1496</v>
      </c>
      <c r="I2119" t="s">
        <v>1454</v>
      </c>
      <c r="J2119" s="20">
        <v>21</v>
      </c>
      <c r="K2119" s="20" t="s">
        <v>9</v>
      </c>
      <c r="L2119" t="s">
        <v>1463</v>
      </c>
      <c r="M2119" s="20">
        <v>5.04</v>
      </c>
      <c r="N2119" s="20">
        <v>6.46</v>
      </c>
      <c r="AE2119">
        <f t="shared" si="33"/>
        <v>2002</v>
      </c>
    </row>
    <row r="2120" spans="1:31" x14ac:dyDescent="0.25">
      <c r="A2120" s="7">
        <v>2117</v>
      </c>
      <c r="B2120" s="8">
        <v>37406</v>
      </c>
      <c r="C2120" t="s">
        <v>3</v>
      </c>
      <c r="D2120" t="s">
        <v>321</v>
      </c>
      <c r="E2120" t="s">
        <v>9</v>
      </c>
      <c r="F2120" t="s">
        <v>292</v>
      </c>
      <c r="G2120" t="s">
        <v>24</v>
      </c>
      <c r="H2120" s="136" t="s">
        <v>1496</v>
      </c>
      <c r="I2120" t="s">
        <v>1455</v>
      </c>
      <c r="J2120" s="20">
        <v>9</v>
      </c>
      <c r="K2120" s="20" t="s">
        <v>3</v>
      </c>
      <c r="L2120" t="s">
        <v>1464</v>
      </c>
      <c r="M2120" s="20">
        <v>1.76</v>
      </c>
      <c r="N2120" s="20">
        <v>0.99</v>
      </c>
      <c r="AE2120">
        <f t="shared" si="33"/>
        <v>2002</v>
      </c>
    </row>
    <row r="2121" spans="1:31" x14ac:dyDescent="0.25">
      <c r="A2121" s="7">
        <v>2118</v>
      </c>
      <c r="B2121" s="8">
        <v>37407</v>
      </c>
      <c r="C2121" t="s">
        <v>3</v>
      </c>
      <c r="D2121" t="s">
        <v>54</v>
      </c>
      <c r="E2121" t="s">
        <v>9</v>
      </c>
      <c r="F2121" t="s">
        <v>55</v>
      </c>
      <c r="G2121" t="s">
        <v>17</v>
      </c>
      <c r="H2121" s="135" t="s">
        <v>1518</v>
      </c>
      <c r="I2121" t="s">
        <v>1455</v>
      </c>
      <c r="J2121" s="20">
        <v>11</v>
      </c>
      <c r="K2121" s="20" t="s">
        <v>3</v>
      </c>
      <c r="L2121" t="s">
        <v>1464</v>
      </c>
      <c r="M2121" s="20">
        <v>2.04</v>
      </c>
      <c r="N2121" s="20">
        <v>1.21</v>
      </c>
      <c r="AE2121">
        <f t="shared" si="33"/>
        <v>2002</v>
      </c>
    </row>
    <row r="2122" spans="1:31" x14ac:dyDescent="0.25">
      <c r="A2122" s="7">
        <v>2119</v>
      </c>
      <c r="B2122" s="8">
        <v>37407</v>
      </c>
      <c r="C2122" t="s">
        <v>3</v>
      </c>
      <c r="D2122" t="s">
        <v>352</v>
      </c>
      <c r="E2122" t="s">
        <v>9</v>
      </c>
      <c r="F2122" t="s">
        <v>452</v>
      </c>
      <c r="G2122" t="s">
        <v>65</v>
      </c>
      <c r="H2122" s="135" t="s">
        <v>1569</v>
      </c>
      <c r="I2122" t="s">
        <v>1454</v>
      </c>
      <c r="J2122" s="20">
        <v>18</v>
      </c>
      <c r="K2122" s="20" t="s">
        <v>3</v>
      </c>
      <c r="L2122" t="s">
        <v>1464</v>
      </c>
      <c r="M2122" s="20">
        <v>6.04</v>
      </c>
      <c r="N2122" s="20">
        <v>3.96</v>
      </c>
      <c r="AE2122">
        <f t="shared" si="33"/>
        <v>2002</v>
      </c>
    </row>
    <row r="2123" spans="1:31" x14ac:dyDescent="0.25">
      <c r="A2123" s="7">
        <v>2120</v>
      </c>
      <c r="B2123" s="8">
        <v>37407</v>
      </c>
      <c r="C2123" t="s">
        <v>3</v>
      </c>
      <c r="D2123" t="s">
        <v>460</v>
      </c>
      <c r="E2123" t="s">
        <v>9</v>
      </c>
      <c r="F2123" t="s">
        <v>43</v>
      </c>
      <c r="G2123" t="s">
        <v>14</v>
      </c>
      <c r="H2123" s="135" t="s">
        <v>1496</v>
      </c>
      <c r="I2123" t="s">
        <v>1458</v>
      </c>
      <c r="J2123" s="20">
        <v>11</v>
      </c>
      <c r="K2123" s="20" t="s">
        <v>9</v>
      </c>
      <c r="L2123" t="s">
        <v>1464</v>
      </c>
      <c r="M2123" s="20">
        <v>30</v>
      </c>
      <c r="N2123" s="20">
        <v>10</v>
      </c>
      <c r="AE2123">
        <f t="shared" si="33"/>
        <v>2002</v>
      </c>
    </row>
    <row r="2124" spans="1:31" x14ac:dyDescent="0.25">
      <c r="A2124" s="7">
        <v>2121</v>
      </c>
      <c r="B2124" s="8">
        <v>37407</v>
      </c>
      <c r="C2124" t="s">
        <v>3</v>
      </c>
      <c r="D2124" t="s">
        <v>213</v>
      </c>
      <c r="E2124" t="s">
        <v>9</v>
      </c>
      <c r="F2124" t="s">
        <v>336</v>
      </c>
      <c r="G2124" t="s">
        <v>24</v>
      </c>
      <c r="H2124" s="135" t="s">
        <v>1556</v>
      </c>
      <c r="I2124" t="s">
        <v>1454</v>
      </c>
      <c r="J2124" s="20">
        <v>14</v>
      </c>
      <c r="K2124" s="20" t="s">
        <v>3</v>
      </c>
      <c r="L2124" t="s">
        <v>1464</v>
      </c>
      <c r="M2124" s="20">
        <v>4.92</v>
      </c>
      <c r="N2124" s="20">
        <v>3.08</v>
      </c>
      <c r="AE2124">
        <f t="shared" si="33"/>
        <v>2002</v>
      </c>
    </row>
    <row r="2125" spans="1:31" x14ac:dyDescent="0.25">
      <c r="A2125" s="7">
        <v>2122</v>
      </c>
      <c r="B2125" s="8">
        <v>37407</v>
      </c>
      <c r="C2125" t="s">
        <v>3</v>
      </c>
      <c r="D2125" t="s">
        <v>39</v>
      </c>
      <c r="E2125" t="s">
        <v>9</v>
      </c>
      <c r="F2125" t="s">
        <v>57</v>
      </c>
      <c r="G2125" t="s">
        <v>377</v>
      </c>
      <c r="H2125" s="9" t="s">
        <v>1620</v>
      </c>
      <c r="I2125" t="s">
        <v>1454</v>
      </c>
      <c r="J2125" s="20">
        <v>56</v>
      </c>
      <c r="K2125" s="20" t="s">
        <v>3</v>
      </c>
      <c r="L2125" t="s">
        <v>1464</v>
      </c>
      <c r="M2125" s="20">
        <v>16.68</v>
      </c>
      <c r="N2125" s="20">
        <v>12.32</v>
      </c>
      <c r="AE2125">
        <f t="shared" si="33"/>
        <v>2002</v>
      </c>
    </row>
    <row r="2126" spans="1:31" x14ac:dyDescent="0.25">
      <c r="A2126" s="7">
        <v>2123</v>
      </c>
      <c r="B2126" s="8">
        <v>37407</v>
      </c>
      <c r="C2126" t="s">
        <v>3</v>
      </c>
      <c r="D2126" t="s">
        <v>380</v>
      </c>
      <c r="E2126" t="s">
        <v>9</v>
      </c>
      <c r="F2126" t="s">
        <v>188</v>
      </c>
      <c r="G2126" t="s">
        <v>377</v>
      </c>
      <c r="H2126" s="9" t="s">
        <v>1591</v>
      </c>
      <c r="I2126" t="s">
        <v>1454</v>
      </c>
      <c r="J2126" s="20">
        <v>25</v>
      </c>
      <c r="K2126" s="20" t="s">
        <v>9</v>
      </c>
      <c r="L2126" t="s">
        <v>1463</v>
      </c>
      <c r="M2126" s="20">
        <v>6</v>
      </c>
      <c r="N2126" s="20">
        <v>7.5</v>
      </c>
      <c r="AE2126">
        <f t="shared" si="33"/>
        <v>2002</v>
      </c>
    </row>
    <row r="2127" spans="1:31" x14ac:dyDescent="0.25">
      <c r="A2127" s="7">
        <v>2124</v>
      </c>
      <c r="B2127" s="8">
        <v>37407</v>
      </c>
      <c r="C2127" t="s">
        <v>3</v>
      </c>
      <c r="D2127" t="s">
        <v>25</v>
      </c>
      <c r="E2127" t="s">
        <v>9</v>
      </c>
      <c r="F2127" t="s">
        <v>26</v>
      </c>
      <c r="G2127" t="s">
        <v>24</v>
      </c>
      <c r="H2127" s="136" t="s">
        <v>1496</v>
      </c>
      <c r="I2127" t="s">
        <v>1454</v>
      </c>
      <c r="J2127" s="20">
        <v>18</v>
      </c>
      <c r="K2127" s="20" t="s">
        <v>3</v>
      </c>
      <c r="L2127" t="s">
        <v>1464</v>
      </c>
      <c r="M2127" s="20">
        <v>6.04</v>
      </c>
      <c r="N2127" s="20">
        <v>3.96</v>
      </c>
      <c r="AE2127">
        <f t="shared" si="33"/>
        <v>2002</v>
      </c>
    </row>
    <row r="2128" spans="1:31" x14ac:dyDescent="0.25">
      <c r="A2128" s="7">
        <v>2125</v>
      </c>
      <c r="B2128" s="8">
        <v>37408</v>
      </c>
      <c r="C2128" t="s">
        <v>3</v>
      </c>
      <c r="D2128" t="s">
        <v>72</v>
      </c>
      <c r="E2128" t="s">
        <v>9</v>
      </c>
      <c r="F2128" t="s">
        <v>315</v>
      </c>
      <c r="G2128" t="s">
        <v>11</v>
      </c>
      <c r="H2128" s="135" t="s">
        <v>1509</v>
      </c>
      <c r="I2128" t="s">
        <v>1454</v>
      </c>
      <c r="J2128" s="20">
        <v>41</v>
      </c>
      <c r="K2128" s="20" t="s">
        <v>3</v>
      </c>
      <c r="L2128" t="s">
        <v>1464</v>
      </c>
      <c r="M2128" s="20">
        <v>12.48</v>
      </c>
      <c r="N2128" s="20">
        <v>9.02</v>
      </c>
      <c r="AE2128">
        <f t="shared" si="33"/>
        <v>2002</v>
      </c>
    </row>
    <row r="2129" spans="1:31" x14ac:dyDescent="0.25">
      <c r="A2129" s="7">
        <v>2126</v>
      </c>
      <c r="B2129" s="8">
        <v>37408</v>
      </c>
      <c r="C2129" t="s">
        <v>3</v>
      </c>
      <c r="D2129" t="s">
        <v>457</v>
      </c>
      <c r="E2129" t="s">
        <v>9</v>
      </c>
      <c r="F2129" t="s">
        <v>336</v>
      </c>
      <c r="G2129" t="s">
        <v>14</v>
      </c>
      <c r="H2129" s="135" t="s">
        <v>1530</v>
      </c>
      <c r="I2129" t="s">
        <v>1454</v>
      </c>
      <c r="J2129" s="20">
        <v>7</v>
      </c>
      <c r="K2129" s="20" t="s">
        <v>9</v>
      </c>
      <c r="L2129" t="s">
        <v>1464</v>
      </c>
      <c r="M2129" s="20">
        <v>1.54</v>
      </c>
      <c r="N2129" s="20">
        <v>2.96</v>
      </c>
      <c r="AE2129">
        <f t="shared" si="33"/>
        <v>2002</v>
      </c>
    </row>
    <row r="2130" spans="1:31" x14ac:dyDescent="0.25">
      <c r="A2130" s="7">
        <v>2127</v>
      </c>
      <c r="B2130" s="8">
        <v>37408</v>
      </c>
      <c r="C2130" t="s">
        <v>3</v>
      </c>
      <c r="D2130" t="s">
        <v>333</v>
      </c>
      <c r="E2130" t="s">
        <v>9</v>
      </c>
      <c r="F2130" t="s">
        <v>315</v>
      </c>
      <c r="G2130" t="s">
        <v>14</v>
      </c>
      <c r="H2130" s="135" t="s">
        <v>1507</v>
      </c>
      <c r="I2130" t="s">
        <v>1454</v>
      </c>
      <c r="J2130" s="20">
        <v>39</v>
      </c>
      <c r="K2130" s="20" t="s">
        <v>3</v>
      </c>
      <c r="L2130" t="s">
        <v>1463</v>
      </c>
      <c r="M2130" s="20">
        <v>11.14</v>
      </c>
      <c r="N2130" s="20">
        <v>9.36</v>
      </c>
      <c r="AE2130">
        <f t="shared" si="33"/>
        <v>2002</v>
      </c>
    </row>
    <row r="2131" spans="1:31" x14ac:dyDescent="0.25">
      <c r="A2131" s="7">
        <v>2128</v>
      </c>
      <c r="B2131" s="8">
        <v>37408</v>
      </c>
      <c r="C2131" t="s">
        <v>3</v>
      </c>
      <c r="D2131" t="s">
        <v>273</v>
      </c>
      <c r="E2131" t="s">
        <v>9</v>
      </c>
      <c r="F2131" t="s">
        <v>315</v>
      </c>
      <c r="G2131" t="s">
        <v>14</v>
      </c>
      <c r="H2131" s="135" t="s">
        <v>1507</v>
      </c>
      <c r="I2131" t="s">
        <v>1454</v>
      </c>
      <c r="J2131" s="20">
        <v>21</v>
      </c>
      <c r="K2131" s="20" t="s">
        <v>3</v>
      </c>
      <c r="L2131" t="s">
        <v>1464</v>
      </c>
      <c r="M2131" s="20">
        <v>6.88</v>
      </c>
      <c r="N2131" s="20">
        <v>4.62</v>
      </c>
      <c r="AE2131">
        <f t="shared" si="33"/>
        <v>2002</v>
      </c>
    </row>
    <row r="2132" spans="1:31" x14ac:dyDescent="0.25">
      <c r="A2132" s="7">
        <v>2129</v>
      </c>
      <c r="B2132" s="8">
        <v>37408</v>
      </c>
      <c r="C2132" t="s">
        <v>3</v>
      </c>
      <c r="D2132" t="s">
        <v>432</v>
      </c>
      <c r="E2132" t="s">
        <v>9</v>
      </c>
      <c r="F2132" t="s">
        <v>395</v>
      </c>
      <c r="G2132" t="s">
        <v>65</v>
      </c>
      <c r="H2132" s="135" t="s">
        <v>1519</v>
      </c>
      <c r="I2132" t="s">
        <v>1454</v>
      </c>
      <c r="J2132" s="20">
        <v>56</v>
      </c>
      <c r="K2132" s="20" t="s">
        <v>9</v>
      </c>
      <c r="L2132" t="s">
        <v>1464</v>
      </c>
      <c r="M2132" s="20">
        <v>12.32</v>
      </c>
      <c r="N2132" s="20">
        <v>16.68</v>
      </c>
      <c r="AE2132">
        <f t="shared" si="33"/>
        <v>2002</v>
      </c>
    </row>
    <row r="2133" spans="1:31" x14ac:dyDescent="0.25">
      <c r="A2133" s="7">
        <v>2130</v>
      </c>
      <c r="B2133" s="8">
        <v>37408</v>
      </c>
      <c r="C2133" t="s">
        <v>3</v>
      </c>
      <c r="D2133" t="s">
        <v>165</v>
      </c>
      <c r="E2133" t="s">
        <v>9</v>
      </c>
      <c r="F2133" t="s">
        <v>63</v>
      </c>
      <c r="G2133" t="s">
        <v>17</v>
      </c>
      <c r="H2133" s="135" t="s">
        <v>1496</v>
      </c>
      <c r="I2133" t="s">
        <v>1455</v>
      </c>
      <c r="J2133" s="20">
        <v>11</v>
      </c>
      <c r="K2133" s="20" t="s">
        <v>3</v>
      </c>
      <c r="L2133" t="s">
        <v>1464</v>
      </c>
      <c r="M2133" s="20">
        <v>2.04</v>
      </c>
      <c r="N2133" s="20">
        <v>1.21</v>
      </c>
      <c r="AE2133">
        <f t="shared" si="33"/>
        <v>2002</v>
      </c>
    </row>
    <row r="2134" spans="1:31" x14ac:dyDescent="0.25">
      <c r="A2134" s="7">
        <v>2131</v>
      </c>
      <c r="B2134" s="8">
        <v>37408</v>
      </c>
      <c r="C2134" t="s">
        <v>3</v>
      </c>
      <c r="D2134" t="s">
        <v>394</v>
      </c>
      <c r="E2134" t="s">
        <v>9</v>
      </c>
      <c r="F2134" t="s">
        <v>134</v>
      </c>
      <c r="G2134" t="s">
        <v>65</v>
      </c>
      <c r="H2134" s="135" t="s">
        <v>1496</v>
      </c>
      <c r="I2134" t="s">
        <v>1454</v>
      </c>
      <c r="J2134" s="20">
        <v>48</v>
      </c>
      <c r="K2134" s="20" t="s">
        <v>3</v>
      </c>
      <c r="L2134" t="s">
        <v>1464</v>
      </c>
      <c r="M2134" s="20">
        <v>14.44</v>
      </c>
      <c r="N2134" s="20">
        <v>10.56</v>
      </c>
      <c r="AE2134">
        <f t="shared" si="33"/>
        <v>2002</v>
      </c>
    </row>
    <row r="2135" spans="1:31" x14ac:dyDescent="0.25">
      <c r="A2135" s="7">
        <v>2132</v>
      </c>
      <c r="B2135" s="8">
        <v>37410</v>
      </c>
      <c r="C2135" t="s">
        <v>3</v>
      </c>
      <c r="D2135" t="s">
        <v>54</v>
      </c>
      <c r="E2135" t="s">
        <v>9</v>
      </c>
      <c r="F2135" t="s">
        <v>259</v>
      </c>
      <c r="G2135" t="s">
        <v>14</v>
      </c>
      <c r="H2135" s="135" t="s">
        <v>1522</v>
      </c>
      <c r="I2135" t="s">
        <v>1455</v>
      </c>
      <c r="J2135" s="20">
        <v>12</v>
      </c>
      <c r="K2135" s="20" t="s">
        <v>9</v>
      </c>
      <c r="L2135" t="s">
        <v>1463</v>
      </c>
      <c r="M2135" s="20">
        <v>1.44</v>
      </c>
      <c r="N2135" s="20">
        <v>2.06</v>
      </c>
      <c r="AE2135">
        <f t="shared" si="33"/>
        <v>2002</v>
      </c>
    </row>
    <row r="2136" spans="1:31" x14ac:dyDescent="0.25">
      <c r="A2136" s="7">
        <v>2133</v>
      </c>
      <c r="B2136" s="8">
        <v>37410</v>
      </c>
      <c r="C2136" t="s">
        <v>3</v>
      </c>
      <c r="D2136" t="s">
        <v>55</v>
      </c>
      <c r="E2136" t="s">
        <v>9</v>
      </c>
      <c r="F2136" t="s">
        <v>461</v>
      </c>
      <c r="G2136" t="s">
        <v>14</v>
      </c>
      <c r="H2136" s="135" t="s">
        <v>1522</v>
      </c>
      <c r="I2136" t="s">
        <v>1458</v>
      </c>
      <c r="J2136" s="20">
        <v>12</v>
      </c>
      <c r="K2136" s="20" t="s">
        <v>1465</v>
      </c>
      <c r="L2136" t="s">
        <v>1466</v>
      </c>
      <c r="M2136" s="20">
        <v>10</v>
      </c>
      <c r="N2136" s="20">
        <v>30</v>
      </c>
      <c r="AE2136">
        <f t="shared" si="33"/>
        <v>2002</v>
      </c>
    </row>
    <row r="2137" spans="1:31" x14ac:dyDescent="0.25">
      <c r="A2137" s="7">
        <v>2134</v>
      </c>
      <c r="B2137" s="8">
        <v>37410</v>
      </c>
      <c r="C2137" t="s">
        <v>3</v>
      </c>
      <c r="D2137" t="s">
        <v>458</v>
      </c>
      <c r="E2137" t="s">
        <v>9</v>
      </c>
      <c r="F2137" t="s">
        <v>435</v>
      </c>
      <c r="G2137" t="s">
        <v>14</v>
      </c>
      <c r="H2137" s="135" t="s">
        <v>1507</v>
      </c>
      <c r="I2137" t="s">
        <v>1454</v>
      </c>
      <c r="J2137" s="20">
        <v>64</v>
      </c>
      <c r="K2137" s="20" t="s">
        <v>9</v>
      </c>
      <c r="L2137" t="s">
        <v>1463</v>
      </c>
      <c r="M2137" s="20">
        <v>15.36</v>
      </c>
      <c r="N2137" s="20">
        <v>17.64</v>
      </c>
      <c r="AE2137">
        <f t="shared" si="33"/>
        <v>2002</v>
      </c>
    </row>
    <row r="2138" spans="1:31" x14ac:dyDescent="0.25">
      <c r="A2138" s="7">
        <v>2135</v>
      </c>
      <c r="B2138" s="8">
        <v>37410</v>
      </c>
      <c r="C2138" t="s">
        <v>3</v>
      </c>
      <c r="D2138" t="s">
        <v>457</v>
      </c>
      <c r="E2138" t="s">
        <v>9</v>
      </c>
      <c r="F2138" t="s">
        <v>435</v>
      </c>
      <c r="G2138" t="s">
        <v>14</v>
      </c>
      <c r="H2138" s="135" t="s">
        <v>1507</v>
      </c>
      <c r="I2138" t="s">
        <v>1454</v>
      </c>
      <c r="J2138" s="20">
        <v>101</v>
      </c>
      <c r="K2138" s="20" t="s">
        <v>9</v>
      </c>
      <c r="L2138" t="s">
        <v>1464</v>
      </c>
      <c r="M2138" s="20">
        <v>22.22</v>
      </c>
      <c r="N2138" s="20">
        <v>29.28</v>
      </c>
      <c r="AE2138">
        <f t="shared" si="33"/>
        <v>2002</v>
      </c>
    </row>
    <row r="2139" spans="1:31" x14ac:dyDescent="0.25">
      <c r="A2139" s="7">
        <v>2136</v>
      </c>
      <c r="B2139" s="8">
        <v>37410</v>
      </c>
      <c r="C2139" t="s">
        <v>3</v>
      </c>
      <c r="D2139" t="s">
        <v>462</v>
      </c>
      <c r="E2139" t="s">
        <v>9</v>
      </c>
      <c r="F2139" t="s">
        <v>25</v>
      </c>
      <c r="G2139" t="s">
        <v>65</v>
      </c>
      <c r="H2139" s="135" t="s">
        <v>1543</v>
      </c>
      <c r="I2139" t="s">
        <v>1458</v>
      </c>
      <c r="J2139" s="20">
        <v>9</v>
      </c>
      <c r="K2139" s="20" t="s">
        <v>9</v>
      </c>
      <c r="L2139" t="s">
        <v>1464</v>
      </c>
      <c r="M2139" s="20">
        <v>30</v>
      </c>
      <c r="N2139" s="20">
        <v>10</v>
      </c>
      <c r="AE2139">
        <f t="shared" si="33"/>
        <v>2002</v>
      </c>
    </row>
    <row r="2140" spans="1:31" x14ac:dyDescent="0.25">
      <c r="A2140" s="7">
        <v>2137</v>
      </c>
      <c r="B2140" s="8">
        <v>37410</v>
      </c>
      <c r="C2140" t="s">
        <v>3</v>
      </c>
      <c r="D2140" t="s">
        <v>72</v>
      </c>
      <c r="E2140" t="s">
        <v>9</v>
      </c>
      <c r="F2140" t="s">
        <v>268</v>
      </c>
      <c r="G2140" t="s">
        <v>377</v>
      </c>
      <c r="H2140" s="9" t="s">
        <v>1590</v>
      </c>
      <c r="I2140" t="s">
        <v>1454</v>
      </c>
      <c r="J2140" s="20">
        <v>30</v>
      </c>
      <c r="K2140" s="20" t="s">
        <v>3</v>
      </c>
      <c r="L2140" t="s">
        <v>1463</v>
      </c>
      <c r="M2140" s="20">
        <v>8.8000000000000007</v>
      </c>
      <c r="N2140" s="20">
        <v>7.2</v>
      </c>
      <c r="AE2140">
        <f t="shared" si="33"/>
        <v>2002</v>
      </c>
    </row>
    <row r="2141" spans="1:31" x14ac:dyDescent="0.25">
      <c r="A2141" s="7">
        <v>2138</v>
      </c>
      <c r="B2141" s="8">
        <v>37410</v>
      </c>
      <c r="C2141" t="s">
        <v>3</v>
      </c>
      <c r="D2141" t="s">
        <v>73</v>
      </c>
      <c r="E2141" t="s">
        <v>9</v>
      </c>
      <c r="F2141" t="s">
        <v>416</v>
      </c>
      <c r="G2141" t="s">
        <v>24</v>
      </c>
      <c r="H2141" s="136" t="s">
        <v>1496</v>
      </c>
      <c r="I2141" t="s">
        <v>1454</v>
      </c>
      <c r="J2141" s="20">
        <v>18</v>
      </c>
      <c r="K2141" s="20" t="s">
        <v>3</v>
      </c>
      <c r="L2141" t="s">
        <v>1464</v>
      </c>
      <c r="M2141" s="20">
        <v>6.04</v>
      </c>
      <c r="N2141" s="20">
        <v>3.96</v>
      </c>
      <c r="AE2141">
        <f t="shared" si="33"/>
        <v>2002</v>
      </c>
    </row>
    <row r="2142" spans="1:31" x14ac:dyDescent="0.25">
      <c r="A2142" s="7">
        <v>2139</v>
      </c>
      <c r="B2142" s="8">
        <v>37410</v>
      </c>
      <c r="C2142" t="s">
        <v>3</v>
      </c>
      <c r="D2142" t="s">
        <v>213</v>
      </c>
      <c r="E2142" t="s">
        <v>9</v>
      </c>
      <c r="F2142" t="s">
        <v>66</v>
      </c>
      <c r="G2142" t="s">
        <v>24</v>
      </c>
      <c r="H2142" s="136" t="s">
        <v>1496</v>
      </c>
      <c r="I2142" t="s">
        <v>1454</v>
      </c>
      <c r="J2142" s="20">
        <v>6</v>
      </c>
      <c r="K2142" s="20" t="s">
        <v>3</v>
      </c>
      <c r="L2142" t="s">
        <v>1463</v>
      </c>
      <c r="M2142" s="20">
        <v>2.56</v>
      </c>
      <c r="N2142" s="20">
        <v>1.44</v>
      </c>
      <c r="AE2142">
        <f t="shared" si="33"/>
        <v>2002</v>
      </c>
    </row>
    <row r="2143" spans="1:31" x14ac:dyDescent="0.25">
      <c r="A2143" s="7">
        <v>2140</v>
      </c>
      <c r="B2143" s="8">
        <v>37410</v>
      </c>
      <c r="C2143" t="s">
        <v>3</v>
      </c>
      <c r="D2143" t="s">
        <v>213</v>
      </c>
      <c r="E2143" t="s">
        <v>9</v>
      </c>
      <c r="F2143" t="s">
        <v>336</v>
      </c>
      <c r="G2143" t="s">
        <v>24</v>
      </c>
      <c r="H2143" s="136" t="s">
        <v>1496</v>
      </c>
      <c r="I2143" t="s">
        <v>1454</v>
      </c>
      <c r="J2143" s="20">
        <v>15</v>
      </c>
      <c r="K2143" s="20" t="s">
        <v>9</v>
      </c>
      <c r="L2143" t="s">
        <v>1464</v>
      </c>
      <c r="M2143" s="20">
        <v>3.3</v>
      </c>
      <c r="N2143" s="20">
        <v>5.2</v>
      </c>
      <c r="AE2143">
        <f t="shared" si="33"/>
        <v>2002</v>
      </c>
    </row>
    <row r="2144" spans="1:31" x14ac:dyDescent="0.25">
      <c r="A2144" s="7">
        <v>2141</v>
      </c>
      <c r="B2144" s="8">
        <v>37410</v>
      </c>
      <c r="C2144" t="s">
        <v>3</v>
      </c>
      <c r="D2144" t="s">
        <v>213</v>
      </c>
      <c r="E2144" t="s">
        <v>9</v>
      </c>
      <c r="F2144" t="s">
        <v>45</v>
      </c>
      <c r="G2144" t="s">
        <v>24</v>
      </c>
      <c r="H2144" s="136" t="s">
        <v>1496</v>
      </c>
      <c r="I2144" t="s">
        <v>1454</v>
      </c>
      <c r="J2144" s="20">
        <v>27</v>
      </c>
      <c r="K2144" s="20" t="s">
        <v>9</v>
      </c>
      <c r="L2144" t="s">
        <v>1463</v>
      </c>
      <c r="M2144" s="20">
        <v>6.48</v>
      </c>
      <c r="N2144" s="20">
        <v>8.02</v>
      </c>
      <c r="AE2144">
        <f t="shared" si="33"/>
        <v>2002</v>
      </c>
    </row>
    <row r="2145" spans="1:31" x14ac:dyDescent="0.25">
      <c r="A2145" s="7">
        <v>2142</v>
      </c>
      <c r="B2145" s="8">
        <v>37410</v>
      </c>
      <c r="C2145" t="s">
        <v>3</v>
      </c>
      <c r="D2145" t="s">
        <v>8</v>
      </c>
      <c r="E2145" t="s">
        <v>9</v>
      </c>
      <c r="F2145" t="s">
        <v>416</v>
      </c>
      <c r="G2145" t="s">
        <v>24</v>
      </c>
      <c r="H2145" s="136" t="s">
        <v>1496</v>
      </c>
      <c r="I2145" t="s">
        <v>1454</v>
      </c>
      <c r="J2145" s="20">
        <v>20</v>
      </c>
      <c r="K2145" s="20" t="s">
        <v>9</v>
      </c>
      <c r="L2145" t="s">
        <v>1464</v>
      </c>
      <c r="M2145" s="20">
        <v>4.4000000000000004</v>
      </c>
      <c r="N2145" s="20">
        <v>6.6</v>
      </c>
      <c r="AE2145">
        <f t="shared" si="33"/>
        <v>2002</v>
      </c>
    </row>
    <row r="2146" spans="1:31" x14ac:dyDescent="0.25">
      <c r="A2146" s="7">
        <v>2143</v>
      </c>
      <c r="B2146" s="8">
        <v>37413</v>
      </c>
      <c r="C2146" t="s">
        <v>3</v>
      </c>
      <c r="D2146" t="s">
        <v>352</v>
      </c>
      <c r="E2146" t="s">
        <v>9</v>
      </c>
      <c r="F2146" s="15" t="s">
        <v>28</v>
      </c>
      <c r="G2146" t="s">
        <v>17</v>
      </c>
      <c r="H2146" s="135" t="s">
        <v>1496</v>
      </c>
      <c r="I2146" t="s">
        <v>1454</v>
      </c>
      <c r="J2146" s="20">
        <v>12</v>
      </c>
      <c r="K2146" s="20" t="s">
        <v>3</v>
      </c>
      <c r="L2146" t="s">
        <v>1464</v>
      </c>
      <c r="M2146" s="20">
        <v>4.3599999999999994</v>
      </c>
      <c r="N2146" s="20">
        <v>2.64</v>
      </c>
      <c r="AE2146">
        <f t="shared" si="33"/>
        <v>2002</v>
      </c>
    </row>
    <row r="2147" spans="1:31" x14ac:dyDescent="0.25">
      <c r="A2147" s="7">
        <v>2144</v>
      </c>
      <c r="B2147" s="8">
        <v>37413</v>
      </c>
      <c r="C2147" t="s">
        <v>3</v>
      </c>
      <c r="D2147" t="s">
        <v>91</v>
      </c>
      <c r="E2147" t="s">
        <v>9</v>
      </c>
      <c r="F2147" t="s">
        <v>163</v>
      </c>
      <c r="G2147" t="s">
        <v>377</v>
      </c>
      <c r="H2147" s="9" t="s">
        <v>1621</v>
      </c>
      <c r="I2147" t="s">
        <v>1454</v>
      </c>
      <c r="J2147" s="20">
        <v>36</v>
      </c>
      <c r="K2147" s="20" t="s">
        <v>3</v>
      </c>
      <c r="L2147" t="s">
        <v>1463</v>
      </c>
      <c r="M2147" s="20">
        <v>10.36</v>
      </c>
      <c r="N2147" s="20">
        <v>8.64</v>
      </c>
      <c r="AE2147">
        <f t="shared" si="33"/>
        <v>2002</v>
      </c>
    </row>
    <row r="2148" spans="1:31" x14ac:dyDescent="0.25">
      <c r="A2148" s="7">
        <v>2145</v>
      </c>
      <c r="B2148" s="8">
        <v>37413</v>
      </c>
      <c r="C2148" t="s">
        <v>3</v>
      </c>
      <c r="D2148" t="s">
        <v>178</v>
      </c>
      <c r="E2148" t="s">
        <v>9</v>
      </c>
      <c r="F2148" t="s">
        <v>159</v>
      </c>
      <c r="G2148" t="s">
        <v>377</v>
      </c>
      <c r="H2148" s="9" t="s">
        <v>1605</v>
      </c>
      <c r="I2148" t="s">
        <v>1454</v>
      </c>
      <c r="J2148" s="20">
        <v>33</v>
      </c>
      <c r="K2148" s="20" t="s">
        <v>9</v>
      </c>
      <c r="L2148" t="s">
        <v>1464</v>
      </c>
      <c r="M2148" s="20">
        <v>7.26</v>
      </c>
      <c r="N2148" s="20">
        <v>10.24</v>
      </c>
      <c r="AE2148">
        <f t="shared" si="33"/>
        <v>2002</v>
      </c>
    </row>
    <row r="2149" spans="1:31" x14ac:dyDescent="0.25">
      <c r="A2149" s="7">
        <v>2146</v>
      </c>
      <c r="B2149" s="8">
        <v>37415</v>
      </c>
      <c r="C2149" t="s">
        <v>3</v>
      </c>
      <c r="D2149" t="s">
        <v>160</v>
      </c>
      <c r="E2149" t="s">
        <v>9</v>
      </c>
      <c r="F2149" t="s">
        <v>448</v>
      </c>
      <c r="G2149" t="s">
        <v>11</v>
      </c>
      <c r="H2149" s="135" t="s">
        <v>1526</v>
      </c>
      <c r="I2149" t="s">
        <v>1454</v>
      </c>
      <c r="J2149" s="20">
        <v>47</v>
      </c>
      <c r="K2149" s="20" t="s">
        <v>3</v>
      </c>
      <c r="L2149" t="s">
        <v>1464</v>
      </c>
      <c r="M2149" s="20">
        <v>14.16</v>
      </c>
      <c r="N2149" s="20">
        <v>10.34</v>
      </c>
      <c r="AE2149">
        <f t="shared" si="33"/>
        <v>2002</v>
      </c>
    </row>
    <row r="2150" spans="1:31" x14ac:dyDescent="0.25">
      <c r="A2150" s="7">
        <v>2147</v>
      </c>
      <c r="B2150" s="8">
        <v>37415</v>
      </c>
      <c r="C2150" t="s">
        <v>3</v>
      </c>
      <c r="D2150" t="s">
        <v>442</v>
      </c>
      <c r="E2150" t="s">
        <v>9</v>
      </c>
      <c r="F2150" t="s">
        <v>414</v>
      </c>
      <c r="G2150" t="s">
        <v>11</v>
      </c>
      <c r="H2150" s="135" t="s">
        <v>1488</v>
      </c>
      <c r="I2150" t="s">
        <v>1454</v>
      </c>
      <c r="J2150" s="20">
        <v>9</v>
      </c>
      <c r="K2150" s="20" t="s">
        <v>9</v>
      </c>
      <c r="L2150" t="s">
        <v>1464</v>
      </c>
      <c r="M2150" s="20">
        <v>1.98</v>
      </c>
      <c r="N2150" s="20">
        <v>3.52</v>
      </c>
      <c r="AE2150">
        <f t="shared" si="33"/>
        <v>2002</v>
      </c>
    </row>
    <row r="2151" spans="1:31" x14ac:dyDescent="0.25">
      <c r="A2151" s="7">
        <v>2148</v>
      </c>
      <c r="B2151" s="8">
        <v>37415</v>
      </c>
      <c r="C2151" t="s">
        <v>3</v>
      </c>
      <c r="D2151" t="s">
        <v>302</v>
      </c>
      <c r="E2151" t="s">
        <v>9</v>
      </c>
      <c r="F2151" t="s">
        <v>305</v>
      </c>
      <c r="G2151" t="s">
        <v>17</v>
      </c>
      <c r="H2151" s="135" t="s">
        <v>1502</v>
      </c>
      <c r="I2151" t="s">
        <v>1454</v>
      </c>
      <c r="J2151" s="20">
        <v>30</v>
      </c>
      <c r="K2151" s="20" t="s">
        <v>9</v>
      </c>
      <c r="L2151" t="s">
        <v>1464</v>
      </c>
      <c r="M2151" s="20">
        <v>6.6</v>
      </c>
      <c r="N2151" s="20">
        <v>9.4</v>
      </c>
      <c r="AE2151">
        <f t="shared" si="33"/>
        <v>2002</v>
      </c>
    </row>
    <row r="2152" spans="1:31" x14ac:dyDescent="0.25">
      <c r="A2152" s="7">
        <v>2149</v>
      </c>
      <c r="B2152" s="8">
        <v>37415</v>
      </c>
      <c r="C2152" t="s">
        <v>3</v>
      </c>
      <c r="D2152" t="s">
        <v>457</v>
      </c>
      <c r="E2152" t="s">
        <v>9</v>
      </c>
      <c r="F2152" t="s">
        <v>336</v>
      </c>
      <c r="G2152" t="s">
        <v>17</v>
      </c>
      <c r="H2152" s="135" t="s">
        <v>1524</v>
      </c>
      <c r="I2152" t="s">
        <v>1454</v>
      </c>
      <c r="J2152" s="20">
        <v>25</v>
      </c>
      <c r="K2152" s="20" t="s">
        <v>9</v>
      </c>
      <c r="L2152" t="s">
        <v>1464</v>
      </c>
      <c r="M2152" s="20">
        <v>5.5</v>
      </c>
      <c r="N2152" s="20">
        <v>8</v>
      </c>
      <c r="AE2152">
        <f t="shared" si="33"/>
        <v>2002</v>
      </c>
    </row>
    <row r="2153" spans="1:31" x14ac:dyDescent="0.25">
      <c r="A2153" s="7">
        <v>2150</v>
      </c>
      <c r="B2153" s="8">
        <v>37415</v>
      </c>
      <c r="C2153" t="s">
        <v>3</v>
      </c>
      <c r="D2153" t="s">
        <v>160</v>
      </c>
      <c r="E2153" t="s">
        <v>9</v>
      </c>
      <c r="F2153" t="s">
        <v>210</v>
      </c>
      <c r="G2153" t="s">
        <v>14</v>
      </c>
      <c r="H2153" s="135" t="s">
        <v>1492</v>
      </c>
      <c r="I2153" t="s">
        <v>1454</v>
      </c>
      <c r="J2153" s="20">
        <v>104</v>
      </c>
      <c r="K2153" s="20" t="s">
        <v>3</v>
      </c>
      <c r="L2153" t="s">
        <v>1464</v>
      </c>
      <c r="M2153" s="20">
        <v>30.12</v>
      </c>
      <c r="N2153" s="20">
        <v>22.88</v>
      </c>
      <c r="AE2153">
        <f t="shared" si="33"/>
        <v>2002</v>
      </c>
    </row>
    <row r="2154" spans="1:31" x14ac:dyDescent="0.25">
      <c r="A2154" s="7">
        <v>2151</v>
      </c>
      <c r="B2154" s="8">
        <v>37415</v>
      </c>
      <c r="C2154" t="s">
        <v>3</v>
      </c>
      <c r="D2154" t="s">
        <v>160</v>
      </c>
      <c r="E2154" t="s">
        <v>9</v>
      </c>
      <c r="F2154" t="s">
        <v>315</v>
      </c>
      <c r="G2154" t="s">
        <v>14</v>
      </c>
      <c r="H2154" s="135" t="s">
        <v>1492</v>
      </c>
      <c r="I2154" t="s">
        <v>1454</v>
      </c>
      <c r="J2154" s="20">
        <v>21</v>
      </c>
      <c r="K2154" s="20" t="s">
        <v>3</v>
      </c>
      <c r="L2154" t="s">
        <v>1464</v>
      </c>
      <c r="M2154" s="20">
        <v>6.88</v>
      </c>
      <c r="N2154" s="20">
        <v>4.62</v>
      </c>
      <c r="AE2154">
        <f t="shared" si="33"/>
        <v>2002</v>
      </c>
    </row>
    <row r="2155" spans="1:31" x14ac:dyDescent="0.25">
      <c r="A2155" s="7">
        <v>2152</v>
      </c>
      <c r="B2155" s="8">
        <v>37415</v>
      </c>
      <c r="C2155" t="s">
        <v>3</v>
      </c>
      <c r="D2155" t="s">
        <v>463</v>
      </c>
      <c r="E2155" t="s">
        <v>9</v>
      </c>
      <c r="F2155" t="s">
        <v>43</v>
      </c>
      <c r="G2155" t="s">
        <v>14</v>
      </c>
      <c r="H2155" s="135" t="s">
        <v>1496</v>
      </c>
      <c r="I2155" t="s">
        <v>1458</v>
      </c>
      <c r="J2155" s="20">
        <v>10</v>
      </c>
      <c r="K2155" s="20" t="s">
        <v>1465</v>
      </c>
      <c r="L2155" t="s">
        <v>1466</v>
      </c>
      <c r="M2155" s="20">
        <v>30</v>
      </c>
      <c r="N2155" s="20">
        <v>10</v>
      </c>
      <c r="AE2155">
        <f t="shared" si="33"/>
        <v>2002</v>
      </c>
    </row>
    <row r="2156" spans="1:31" x14ac:dyDescent="0.25">
      <c r="A2156" s="7">
        <v>2153</v>
      </c>
      <c r="B2156" s="8">
        <v>37418</v>
      </c>
      <c r="C2156" t="s">
        <v>3</v>
      </c>
      <c r="D2156" t="s">
        <v>454</v>
      </c>
      <c r="E2156" t="s">
        <v>9</v>
      </c>
      <c r="F2156" t="s">
        <v>464</v>
      </c>
      <c r="G2156" t="s">
        <v>17</v>
      </c>
      <c r="H2156" s="135" t="s">
        <v>1504</v>
      </c>
      <c r="I2156" t="s">
        <v>1454</v>
      </c>
      <c r="J2156" s="20">
        <v>21</v>
      </c>
      <c r="K2156" s="20" t="s">
        <v>1465</v>
      </c>
      <c r="L2156" t="s">
        <v>1466</v>
      </c>
      <c r="M2156" s="20">
        <v>5.25</v>
      </c>
      <c r="N2156" s="20">
        <v>5.25</v>
      </c>
      <c r="AE2156">
        <f t="shared" si="33"/>
        <v>2002</v>
      </c>
    </row>
    <row r="2157" spans="1:31" x14ac:dyDescent="0.25">
      <c r="A2157" s="7">
        <v>2154</v>
      </c>
      <c r="B2157" s="8">
        <v>37418</v>
      </c>
      <c r="C2157" t="s">
        <v>3</v>
      </c>
      <c r="D2157" t="s">
        <v>27</v>
      </c>
      <c r="E2157" t="s">
        <v>9</v>
      </c>
      <c r="F2157" t="s">
        <v>228</v>
      </c>
      <c r="G2157" t="s">
        <v>17</v>
      </c>
      <c r="H2157" s="135" t="s">
        <v>1500</v>
      </c>
      <c r="I2157" t="s">
        <v>1454</v>
      </c>
      <c r="J2157" s="20">
        <v>49</v>
      </c>
      <c r="K2157" s="20" t="s">
        <v>3</v>
      </c>
      <c r="L2157" t="s">
        <v>1464</v>
      </c>
      <c r="M2157" s="20">
        <v>14.72</v>
      </c>
      <c r="N2157" s="20">
        <v>10.78</v>
      </c>
      <c r="AE2157">
        <f t="shared" si="33"/>
        <v>2002</v>
      </c>
    </row>
    <row r="2158" spans="1:31" x14ac:dyDescent="0.25">
      <c r="A2158" s="7">
        <v>2155</v>
      </c>
      <c r="B2158" s="8">
        <v>37418</v>
      </c>
      <c r="C2158" t="s">
        <v>3</v>
      </c>
      <c r="D2158" t="s">
        <v>440</v>
      </c>
      <c r="E2158" t="s">
        <v>9</v>
      </c>
      <c r="F2158" t="s">
        <v>448</v>
      </c>
      <c r="G2158" t="s">
        <v>11</v>
      </c>
      <c r="H2158" s="135" t="s">
        <v>1498</v>
      </c>
      <c r="I2158" t="s">
        <v>1454</v>
      </c>
      <c r="J2158" s="20">
        <v>12</v>
      </c>
      <c r="K2158" s="20" t="s">
        <v>3</v>
      </c>
      <c r="L2158" t="s">
        <v>1464</v>
      </c>
      <c r="M2158" s="20">
        <v>4.3599999999999994</v>
      </c>
      <c r="N2158" s="20">
        <v>2.64</v>
      </c>
      <c r="AE2158">
        <f t="shared" si="33"/>
        <v>2002</v>
      </c>
    </row>
    <row r="2159" spans="1:31" x14ac:dyDescent="0.25">
      <c r="A2159" s="7">
        <v>2156</v>
      </c>
      <c r="B2159" s="8">
        <v>37418</v>
      </c>
      <c r="C2159" t="s">
        <v>3</v>
      </c>
      <c r="D2159" t="s">
        <v>54</v>
      </c>
      <c r="E2159" t="s">
        <v>9</v>
      </c>
      <c r="F2159" t="s">
        <v>55</v>
      </c>
      <c r="G2159" t="s">
        <v>17</v>
      </c>
      <c r="H2159" s="135" t="s">
        <v>1545</v>
      </c>
      <c r="I2159" t="s">
        <v>1455</v>
      </c>
      <c r="J2159" s="20">
        <v>5</v>
      </c>
      <c r="K2159" s="20" t="s">
        <v>3</v>
      </c>
      <c r="L2159" t="s">
        <v>1464</v>
      </c>
      <c r="M2159" s="20">
        <v>1.2</v>
      </c>
      <c r="N2159" s="20">
        <v>0.55000000000000004</v>
      </c>
      <c r="AE2159">
        <f t="shared" si="33"/>
        <v>2002</v>
      </c>
    </row>
    <row r="2160" spans="1:31" x14ac:dyDescent="0.25">
      <c r="A2160" s="7">
        <v>2157</v>
      </c>
      <c r="B2160" s="8">
        <v>37418</v>
      </c>
      <c r="C2160" t="s">
        <v>3</v>
      </c>
      <c r="D2160" t="s">
        <v>18</v>
      </c>
      <c r="E2160" t="s">
        <v>9</v>
      </c>
      <c r="F2160" t="s">
        <v>315</v>
      </c>
      <c r="G2160" t="s">
        <v>17</v>
      </c>
      <c r="H2160" s="135" t="s">
        <v>1502</v>
      </c>
      <c r="I2160" t="s">
        <v>1454</v>
      </c>
      <c r="J2160" s="20">
        <v>18</v>
      </c>
      <c r="K2160" s="20" t="s">
        <v>1465</v>
      </c>
      <c r="L2160" t="s">
        <v>1466</v>
      </c>
      <c r="M2160" s="20">
        <v>4.5</v>
      </c>
      <c r="N2160" s="20">
        <v>4.5</v>
      </c>
      <c r="AE2160">
        <f t="shared" si="33"/>
        <v>2002</v>
      </c>
    </row>
    <row r="2161" spans="1:31" x14ac:dyDescent="0.25">
      <c r="A2161" s="7">
        <v>2158</v>
      </c>
      <c r="B2161" s="8">
        <v>37418</v>
      </c>
      <c r="C2161" t="s">
        <v>3</v>
      </c>
      <c r="D2161" t="s">
        <v>457</v>
      </c>
      <c r="E2161" t="s">
        <v>9</v>
      </c>
      <c r="F2161" t="s">
        <v>315</v>
      </c>
      <c r="G2161" t="s">
        <v>17</v>
      </c>
      <c r="H2161" s="135" t="s">
        <v>1502</v>
      </c>
      <c r="I2161" t="s">
        <v>1454</v>
      </c>
      <c r="J2161" s="20">
        <v>50</v>
      </c>
      <c r="K2161" s="20" t="s">
        <v>1465</v>
      </c>
      <c r="L2161" t="s">
        <v>1466</v>
      </c>
      <c r="M2161" s="20">
        <v>12.5</v>
      </c>
      <c r="N2161" s="20">
        <v>12.5</v>
      </c>
      <c r="AE2161">
        <f t="shared" si="33"/>
        <v>2002</v>
      </c>
    </row>
    <row r="2162" spans="1:31" x14ac:dyDescent="0.25">
      <c r="A2162" s="7">
        <v>2159</v>
      </c>
      <c r="B2162" s="8">
        <v>37418</v>
      </c>
      <c r="C2162" t="s">
        <v>3</v>
      </c>
      <c r="D2162" t="s">
        <v>352</v>
      </c>
      <c r="E2162" t="s">
        <v>9</v>
      </c>
      <c r="F2162" t="s">
        <v>276</v>
      </c>
      <c r="G2162" t="s">
        <v>14</v>
      </c>
      <c r="H2162" s="135" t="s">
        <v>1523</v>
      </c>
      <c r="I2162" t="s">
        <v>1455</v>
      </c>
      <c r="J2162" s="20">
        <v>6</v>
      </c>
      <c r="K2162" s="20" t="s">
        <v>9</v>
      </c>
      <c r="L2162" t="s">
        <v>1464</v>
      </c>
      <c r="M2162" s="20">
        <v>0.66</v>
      </c>
      <c r="N2162" s="20">
        <v>1.3399999999999999</v>
      </c>
      <c r="AE2162">
        <f t="shared" si="33"/>
        <v>2002</v>
      </c>
    </row>
    <row r="2163" spans="1:31" x14ac:dyDescent="0.25">
      <c r="A2163" s="7">
        <v>2160</v>
      </c>
      <c r="B2163" s="8">
        <v>37418</v>
      </c>
      <c r="C2163" t="s">
        <v>3</v>
      </c>
      <c r="D2163" t="s">
        <v>102</v>
      </c>
      <c r="E2163" t="s">
        <v>9</v>
      </c>
      <c r="F2163" t="s">
        <v>389</v>
      </c>
      <c r="G2163" t="s">
        <v>65</v>
      </c>
      <c r="H2163" s="135" t="s">
        <v>1496</v>
      </c>
      <c r="I2163" t="s">
        <v>1455</v>
      </c>
      <c r="J2163" s="20">
        <v>17</v>
      </c>
      <c r="K2163" s="20" t="s">
        <v>9</v>
      </c>
      <c r="L2163" t="s">
        <v>1464</v>
      </c>
      <c r="M2163" s="20">
        <v>1.87</v>
      </c>
      <c r="N2163" s="20">
        <v>2.88</v>
      </c>
      <c r="AE2163">
        <f t="shared" si="33"/>
        <v>2002</v>
      </c>
    </row>
    <row r="2164" spans="1:31" x14ac:dyDescent="0.25">
      <c r="A2164" s="7">
        <v>2161</v>
      </c>
      <c r="B2164" s="8">
        <v>37418</v>
      </c>
      <c r="C2164" t="s">
        <v>3</v>
      </c>
      <c r="D2164" t="s">
        <v>165</v>
      </c>
      <c r="E2164" t="s">
        <v>9</v>
      </c>
      <c r="F2164" t="s">
        <v>55</v>
      </c>
      <c r="G2164" t="s">
        <v>17</v>
      </c>
      <c r="H2164" s="135" t="s">
        <v>1496</v>
      </c>
      <c r="I2164" t="s">
        <v>1454</v>
      </c>
      <c r="J2164" s="20">
        <v>15</v>
      </c>
      <c r="K2164" s="20" t="s">
        <v>3</v>
      </c>
      <c r="L2164" t="s">
        <v>1464</v>
      </c>
      <c r="M2164" s="20">
        <v>5.2</v>
      </c>
      <c r="N2164" s="20">
        <v>3.3</v>
      </c>
      <c r="AE2164">
        <f t="shared" si="33"/>
        <v>2002</v>
      </c>
    </row>
    <row r="2165" spans="1:31" x14ac:dyDescent="0.25">
      <c r="A2165" s="7">
        <v>2162</v>
      </c>
      <c r="B2165" s="8">
        <v>37418</v>
      </c>
      <c r="C2165" t="s">
        <v>3</v>
      </c>
      <c r="D2165" t="s">
        <v>31</v>
      </c>
      <c r="E2165" t="s">
        <v>9</v>
      </c>
      <c r="F2165" t="s">
        <v>391</v>
      </c>
      <c r="G2165" t="s">
        <v>24</v>
      </c>
      <c r="H2165" s="135" t="s">
        <v>1525</v>
      </c>
      <c r="I2165" t="s">
        <v>1454</v>
      </c>
      <c r="J2165" s="20">
        <v>29</v>
      </c>
      <c r="K2165" s="20" t="s">
        <v>9</v>
      </c>
      <c r="L2165" t="s">
        <v>1464</v>
      </c>
      <c r="M2165" s="20">
        <v>6.38</v>
      </c>
      <c r="N2165" s="20">
        <v>9.1199999999999992</v>
      </c>
      <c r="AE2165">
        <f t="shared" si="33"/>
        <v>2002</v>
      </c>
    </row>
    <row r="2166" spans="1:31" x14ac:dyDescent="0.25">
      <c r="A2166" s="7">
        <v>2163</v>
      </c>
      <c r="B2166" s="8">
        <v>37418</v>
      </c>
      <c r="C2166" t="s">
        <v>3</v>
      </c>
      <c r="D2166" t="s">
        <v>196</v>
      </c>
      <c r="E2166" t="s">
        <v>9</v>
      </c>
      <c r="F2166" t="s">
        <v>188</v>
      </c>
      <c r="G2166" t="s">
        <v>377</v>
      </c>
      <c r="H2166" s="9" t="s">
        <v>1590</v>
      </c>
      <c r="I2166" t="s">
        <v>1454</v>
      </c>
      <c r="J2166" s="20">
        <v>55</v>
      </c>
      <c r="K2166" s="20" t="s">
        <v>9</v>
      </c>
      <c r="L2166" t="s">
        <v>1463</v>
      </c>
      <c r="M2166" s="20">
        <v>13.2</v>
      </c>
      <c r="N2166" s="20">
        <v>15.3</v>
      </c>
      <c r="AE2166">
        <f t="shared" si="33"/>
        <v>2002</v>
      </c>
    </row>
    <row r="2167" spans="1:31" x14ac:dyDescent="0.25">
      <c r="A2167" s="7">
        <v>2164</v>
      </c>
      <c r="B2167" s="8">
        <v>37418</v>
      </c>
      <c r="C2167" t="s">
        <v>3</v>
      </c>
      <c r="D2167" t="s">
        <v>350</v>
      </c>
      <c r="E2167" t="s">
        <v>9</v>
      </c>
      <c r="F2167" t="s">
        <v>118</v>
      </c>
      <c r="G2167" t="s">
        <v>377</v>
      </c>
      <c r="H2167" s="9" t="s">
        <v>1594</v>
      </c>
      <c r="I2167" t="s">
        <v>1454</v>
      </c>
      <c r="J2167" s="20">
        <v>17</v>
      </c>
      <c r="K2167" s="20" t="s">
        <v>3</v>
      </c>
      <c r="L2167" t="s">
        <v>1464</v>
      </c>
      <c r="M2167" s="20">
        <v>5.76</v>
      </c>
      <c r="N2167" s="20">
        <v>3.74</v>
      </c>
      <c r="AE2167">
        <f t="shared" si="33"/>
        <v>2002</v>
      </c>
    </row>
    <row r="2168" spans="1:31" x14ac:dyDescent="0.25">
      <c r="A2168" s="7">
        <v>2165</v>
      </c>
      <c r="B2168" s="8">
        <v>37418</v>
      </c>
      <c r="C2168" t="s">
        <v>3</v>
      </c>
      <c r="D2168" t="s">
        <v>72</v>
      </c>
      <c r="E2168" t="s">
        <v>9</v>
      </c>
      <c r="F2168" t="s">
        <v>268</v>
      </c>
      <c r="G2168" t="s">
        <v>377</v>
      </c>
      <c r="H2168" s="9" t="s">
        <v>1594</v>
      </c>
      <c r="I2168" t="s">
        <v>1454</v>
      </c>
      <c r="J2168" s="20">
        <v>100</v>
      </c>
      <c r="K2168" s="20" t="s">
        <v>9</v>
      </c>
      <c r="L2168" t="s">
        <v>1464</v>
      </c>
      <c r="M2168" s="20">
        <v>22</v>
      </c>
      <c r="N2168" s="20">
        <v>29</v>
      </c>
      <c r="AE2168">
        <f t="shared" si="33"/>
        <v>2002</v>
      </c>
    </row>
    <row r="2169" spans="1:31" x14ac:dyDescent="0.25">
      <c r="A2169" s="7">
        <v>2166</v>
      </c>
      <c r="B2169" s="8">
        <v>37418</v>
      </c>
      <c r="C2169" t="s">
        <v>3</v>
      </c>
      <c r="D2169" t="s">
        <v>426</v>
      </c>
      <c r="E2169" t="s">
        <v>9</v>
      </c>
      <c r="F2169" t="s">
        <v>395</v>
      </c>
      <c r="G2169" t="s">
        <v>24</v>
      </c>
      <c r="H2169" s="136" t="s">
        <v>1496</v>
      </c>
      <c r="I2169" t="s">
        <v>1454</v>
      </c>
      <c r="J2169" s="20">
        <v>90</v>
      </c>
      <c r="K2169" s="20" t="s">
        <v>3</v>
      </c>
      <c r="L2169" t="s">
        <v>1464</v>
      </c>
      <c r="M2169" s="20">
        <v>26.2</v>
      </c>
      <c r="N2169" s="20">
        <v>19.8</v>
      </c>
      <c r="AE2169">
        <f t="shared" si="33"/>
        <v>2002</v>
      </c>
    </row>
    <row r="2170" spans="1:31" x14ac:dyDescent="0.25">
      <c r="A2170" s="7">
        <v>2167</v>
      </c>
      <c r="B2170" s="8">
        <v>37418</v>
      </c>
      <c r="C2170" t="s">
        <v>3</v>
      </c>
      <c r="D2170" t="s">
        <v>454</v>
      </c>
      <c r="E2170" t="s">
        <v>9</v>
      </c>
      <c r="F2170" t="s">
        <v>147</v>
      </c>
      <c r="G2170" t="s">
        <v>24</v>
      </c>
      <c r="H2170" s="135" t="s">
        <v>1493</v>
      </c>
      <c r="I2170" t="s">
        <v>1454</v>
      </c>
      <c r="J2170" s="20">
        <v>38</v>
      </c>
      <c r="K2170" s="20" t="s">
        <v>9</v>
      </c>
      <c r="L2170" t="s">
        <v>1464</v>
      </c>
      <c r="M2170" s="20">
        <v>8.36</v>
      </c>
      <c r="N2170" s="20">
        <v>11.64</v>
      </c>
      <c r="AE2170">
        <f t="shared" si="33"/>
        <v>2002</v>
      </c>
    </row>
    <row r="2171" spans="1:31" x14ac:dyDescent="0.25">
      <c r="A2171" s="7">
        <v>2168</v>
      </c>
      <c r="B2171" s="8">
        <v>37419</v>
      </c>
      <c r="C2171" t="s">
        <v>3</v>
      </c>
      <c r="D2171" t="s">
        <v>43</v>
      </c>
      <c r="E2171" t="s">
        <v>9</v>
      </c>
      <c r="F2171" t="s">
        <v>448</v>
      </c>
      <c r="G2171" t="s">
        <v>14</v>
      </c>
      <c r="H2171" s="135" t="s">
        <v>1522</v>
      </c>
      <c r="I2171" t="s">
        <v>1454</v>
      </c>
      <c r="J2171" s="20">
        <v>12</v>
      </c>
      <c r="K2171" s="20" t="s">
        <v>3</v>
      </c>
      <c r="L2171" t="s">
        <v>1464</v>
      </c>
      <c r="M2171" s="20">
        <v>4.3599999999999994</v>
      </c>
      <c r="N2171" s="20">
        <v>2.64</v>
      </c>
      <c r="AE2171">
        <f t="shared" si="33"/>
        <v>2002</v>
      </c>
    </row>
    <row r="2172" spans="1:31" x14ac:dyDescent="0.25">
      <c r="A2172" s="7">
        <v>2169</v>
      </c>
      <c r="B2172" s="8">
        <v>37421</v>
      </c>
      <c r="C2172" t="s">
        <v>3</v>
      </c>
      <c r="D2172" t="s">
        <v>51</v>
      </c>
      <c r="E2172" t="s">
        <v>9</v>
      </c>
      <c r="F2172" t="s">
        <v>416</v>
      </c>
      <c r="G2172" t="s">
        <v>11</v>
      </c>
      <c r="H2172" s="135" t="s">
        <v>1531</v>
      </c>
      <c r="I2172" t="s">
        <v>1454</v>
      </c>
      <c r="J2172" s="20">
        <v>12</v>
      </c>
      <c r="K2172" s="20" t="s">
        <v>9</v>
      </c>
      <c r="L2172" t="s">
        <v>1463</v>
      </c>
      <c r="M2172" s="20">
        <v>2.88</v>
      </c>
      <c r="N2172" s="20">
        <v>4.12</v>
      </c>
      <c r="AE2172">
        <f t="shared" si="33"/>
        <v>2002</v>
      </c>
    </row>
    <row r="2173" spans="1:31" x14ac:dyDescent="0.25">
      <c r="A2173" s="7">
        <v>2170</v>
      </c>
      <c r="B2173" s="8">
        <v>37421</v>
      </c>
      <c r="C2173" t="s">
        <v>3</v>
      </c>
      <c r="D2173" t="s">
        <v>424</v>
      </c>
      <c r="E2173" t="s">
        <v>9</v>
      </c>
      <c r="F2173" t="s">
        <v>416</v>
      </c>
      <c r="G2173" t="s">
        <v>14</v>
      </c>
      <c r="H2173" s="135" t="s">
        <v>1567</v>
      </c>
      <c r="I2173" t="s">
        <v>1454</v>
      </c>
      <c r="J2173" s="20">
        <v>21</v>
      </c>
      <c r="K2173" s="20" t="s">
        <v>9</v>
      </c>
      <c r="L2173" t="s">
        <v>1464</v>
      </c>
      <c r="M2173" s="20">
        <v>4.62</v>
      </c>
      <c r="N2173" s="20">
        <v>6.88</v>
      </c>
      <c r="AE2173">
        <f t="shared" si="33"/>
        <v>2002</v>
      </c>
    </row>
    <row r="2174" spans="1:31" x14ac:dyDescent="0.25">
      <c r="A2174" s="7">
        <v>2171</v>
      </c>
      <c r="B2174" s="8">
        <v>37421</v>
      </c>
      <c r="C2174" t="s">
        <v>3</v>
      </c>
      <c r="D2174" t="s">
        <v>462</v>
      </c>
      <c r="E2174" t="s">
        <v>9</v>
      </c>
      <c r="F2174" t="s">
        <v>315</v>
      </c>
      <c r="G2174" t="s">
        <v>65</v>
      </c>
      <c r="H2174" s="135" t="s">
        <v>1519</v>
      </c>
      <c r="I2174" t="s">
        <v>1454</v>
      </c>
      <c r="J2174" s="20">
        <v>35</v>
      </c>
      <c r="K2174" s="20" t="s">
        <v>9</v>
      </c>
      <c r="L2174" t="s">
        <v>1464</v>
      </c>
      <c r="M2174" s="20">
        <v>7.7</v>
      </c>
      <c r="N2174" s="20">
        <v>10.8</v>
      </c>
      <c r="AE2174">
        <f t="shared" si="33"/>
        <v>2002</v>
      </c>
    </row>
    <row r="2175" spans="1:31" x14ac:dyDescent="0.25">
      <c r="A2175" s="7">
        <v>2172</v>
      </c>
      <c r="B2175" s="8">
        <v>37421</v>
      </c>
      <c r="C2175" t="s">
        <v>3</v>
      </c>
      <c r="D2175" t="s">
        <v>75</v>
      </c>
      <c r="E2175" t="s">
        <v>9</v>
      </c>
      <c r="F2175" t="s">
        <v>134</v>
      </c>
      <c r="G2175" t="s">
        <v>17</v>
      </c>
      <c r="H2175" s="135" t="s">
        <v>1496</v>
      </c>
      <c r="I2175" t="s">
        <v>1454</v>
      </c>
      <c r="J2175" s="20">
        <v>19</v>
      </c>
      <c r="K2175" s="20" t="s">
        <v>1465</v>
      </c>
      <c r="L2175" t="s">
        <v>1466</v>
      </c>
      <c r="M2175" s="20">
        <v>4.75</v>
      </c>
      <c r="N2175" s="20">
        <v>4.75</v>
      </c>
      <c r="AE2175">
        <f t="shared" si="33"/>
        <v>2002</v>
      </c>
    </row>
    <row r="2176" spans="1:31" x14ac:dyDescent="0.25">
      <c r="A2176" s="7">
        <v>2173</v>
      </c>
      <c r="B2176" s="8">
        <v>37421</v>
      </c>
      <c r="C2176" t="s">
        <v>3</v>
      </c>
      <c r="D2176" t="s">
        <v>462</v>
      </c>
      <c r="E2176" t="s">
        <v>9</v>
      </c>
      <c r="F2176" t="s">
        <v>407</v>
      </c>
      <c r="G2176" t="s">
        <v>24</v>
      </c>
      <c r="H2176" s="135" t="s">
        <v>1497</v>
      </c>
      <c r="I2176" t="s">
        <v>1454</v>
      </c>
      <c r="J2176" s="20">
        <v>18</v>
      </c>
      <c r="K2176" s="20" t="s">
        <v>9</v>
      </c>
      <c r="L2176" t="s">
        <v>1464</v>
      </c>
      <c r="M2176" s="20">
        <v>3.96</v>
      </c>
      <c r="N2176" s="20">
        <v>6.04</v>
      </c>
      <c r="AE2176">
        <f t="shared" si="33"/>
        <v>2002</v>
      </c>
    </row>
    <row r="2177" spans="1:31" x14ac:dyDescent="0.25">
      <c r="A2177" s="7">
        <v>2174</v>
      </c>
      <c r="B2177" s="8">
        <v>37421</v>
      </c>
      <c r="C2177" t="s">
        <v>3</v>
      </c>
      <c r="D2177" t="s">
        <v>135</v>
      </c>
      <c r="E2177" t="s">
        <v>9</v>
      </c>
      <c r="F2177" t="s">
        <v>188</v>
      </c>
      <c r="G2177" t="s">
        <v>377</v>
      </c>
      <c r="H2177" s="9" t="s">
        <v>1591</v>
      </c>
      <c r="I2177" t="s">
        <v>1454</v>
      </c>
      <c r="J2177" s="20">
        <v>20</v>
      </c>
      <c r="K2177" s="20" t="s">
        <v>9</v>
      </c>
      <c r="L2177" t="s">
        <v>1463</v>
      </c>
      <c r="M2177" s="20">
        <v>4.8</v>
      </c>
      <c r="N2177" s="20">
        <v>6.2</v>
      </c>
      <c r="AE2177">
        <f t="shared" si="33"/>
        <v>2002</v>
      </c>
    </row>
    <row r="2178" spans="1:31" x14ac:dyDescent="0.25">
      <c r="A2178" s="7">
        <v>2175</v>
      </c>
      <c r="B2178" s="8">
        <v>37421</v>
      </c>
      <c r="C2178" t="s">
        <v>3</v>
      </c>
      <c r="D2178" t="s">
        <v>72</v>
      </c>
      <c r="E2178" t="s">
        <v>9</v>
      </c>
      <c r="F2178" t="s">
        <v>258</v>
      </c>
      <c r="G2178" t="s">
        <v>377</v>
      </c>
      <c r="H2178" s="9" t="s">
        <v>1622</v>
      </c>
      <c r="I2178" t="s">
        <v>1454</v>
      </c>
      <c r="J2178" s="20">
        <v>67</v>
      </c>
      <c r="K2178" s="20" t="s">
        <v>3</v>
      </c>
      <c r="L2178" t="s">
        <v>1463</v>
      </c>
      <c r="M2178" s="20">
        <v>18.420000000000002</v>
      </c>
      <c r="N2178" s="20">
        <v>16.079999999999998</v>
      </c>
      <c r="AE2178">
        <f t="shared" si="33"/>
        <v>2002</v>
      </c>
    </row>
    <row r="2179" spans="1:31" x14ac:dyDescent="0.25">
      <c r="A2179" s="7">
        <v>2176</v>
      </c>
      <c r="B2179" s="8">
        <v>37425</v>
      </c>
      <c r="C2179" t="s">
        <v>3</v>
      </c>
      <c r="D2179" t="s">
        <v>344</v>
      </c>
      <c r="E2179" t="s">
        <v>9</v>
      </c>
      <c r="F2179" t="s">
        <v>416</v>
      </c>
      <c r="G2179" t="s">
        <v>11</v>
      </c>
      <c r="H2179" s="135" t="s">
        <v>1509</v>
      </c>
      <c r="I2179" t="s">
        <v>1454</v>
      </c>
      <c r="J2179" s="20">
        <v>28</v>
      </c>
      <c r="K2179" s="20" t="s">
        <v>3</v>
      </c>
      <c r="L2179" t="s">
        <v>1464</v>
      </c>
      <c r="M2179" s="20">
        <v>8.84</v>
      </c>
      <c r="N2179" s="20">
        <v>6.16</v>
      </c>
      <c r="AE2179">
        <f t="shared" si="33"/>
        <v>2002</v>
      </c>
    </row>
    <row r="2180" spans="1:31" x14ac:dyDescent="0.25">
      <c r="A2180" s="7">
        <v>2177</v>
      </c>
      <c r="B2180" s="8">
        <v>37425</v>
      </c>
      <c r="C2180" t="s">
        <v>3</v>
      </c>
      <c r="D2180" t="s">
        <v>462</v>
      </c>
      <c r="E2180" t="s">
        <v>9</v>
      </c>
      <c r="F2180" t="s">
        <v>365</v>
      </c>
      <c r="G2180" t="s">
        <v>14</v>
      </c>
      <c r="H2180" s="135" t="s">
        <v>1530</v>
      </c>
      <c r="I2180" t="s">
        <v>1454</v>
      </c>
      <c r="J2180" s="20">
        <v>7</v>
      </c>
      <c r="K2180" s="20" t="s">
        <v>9</v>
      </c>
      <c r="L2180" t="s">
        <v>1464</v>
      </c>
      <c r="M2180" s="20">
        <v>1.54</v>
      </c>
      <c r="N2180" s="20">
        <v>2.96</v>
      </c>
      <c r="AE2180">
        <f t="shared" ref="AE2180:AE2243" si="34">YEAR(B2180)</f>
        <v>2002</v>
      </c>
    </row>
    <row r="2181" spans="1:31" x14ac:dyDescent="0.25">
      <c r="A2181" s="7">
        <v>2178</v>
      </c>
      <c r="B2181" s="8">
        <v>37425</v>
      </c>
      <c r="C2181" t="s">
        <v>3</v>
      </c>
      <c r="D2181" t="s">
        <v>339</v>
      </c>
      <c r="E2181" t="s">
        <v>9</v>
      </c>
      <c r="F2181" t="s">
        <v>464</v>
      </c>
      <c r="G2181" t="s">
        <v>14</v>
      </c>
      <c r="H2181" s="135" t="s">
        <v>1491</v>
      </c>
      <c r="I2181" t="s">
        <v>1454</v>
      </c>
      <c r="J2181" s="20">
        <v>36</v>
      </c>
      <c r="K2181" s="20" t="s">
        <v>3</v>
      </c>
      <c r="L2181" t="s">
        <v>1464</v>
      </c>
      <c r="M2181" s="20">
        <v>11.08</v>
      </c>
      <c r="N2181" s="20">
        <v>7.92</v>
      </c>
      <c r="AE2181">
        <f t="shared" si="34"/>
        <v>2002</v>
      </c>
    </row>
    <row r="2182" spans="1:31" x14ac:dyDescent="0.25">
      <c r="A2182" s="7">
        <v>2179</v>
      </c>
      <c r="B2182" s="8">
        <v>37425</v>
      </c>
      <c r="C2182" t="s">
        <v>3</v>
      </c>
      <c r="D2182" t="s">
        <v>465</v>
      </c>
      <c r="E2182" t="s">
        <v>9</v>
      </c>
      <c r="F2182" t="s">
        <v>27</v>
      </c>
      <c r="G2182" t="s">
        <v>14</v>
      </c>
      <c r="H2182" s="135" t="s">
        <v>1567</v>
      </c>
      <c r="I2182" t="s">
        <v>1458</v>
      </c>
      <c r="J2182" s="20">
        <v>21</v>
      </c>
      <c r="K2182" s="20" t="s">
        <v>3</v>
      </c>
      <c r="L2182" t="s">
        <v>1463</v>
      </c>
      <c r="M2182" s="20">
        <v>30</v>
      </c>
      <c r="N2182" s="20">
        <v>10</v>
      </c>
      <c r="AE2182">
        <f t="shared" si="34"/>
        <v>2002</v>
      </c>
    </row>
    <row r="2183" spans="1:31" x14ac:dyDescent="0.25">
      <c r="A2183" s="7">
        <v>2180</v>
      </c>
      <c r="B2183" s="8">
        <v>37425</v>
      </c>
      <c r="C2183" t="s">
        <v>3</v>
      </c>
      <c r="D2183" t="s">
        <v>314</v>
      </c>
      <c r="E2183" t="s">
        <v>9</v>
      </c>
      <c r="F2183" t="s">
        <v>285</v>
      </c>
      <c r="G2183" t="s">
        <v>17</v>
      </c>
      <c r="H2183" s="135" t="s">
        <v>1520</v>
      </c>
      <c r="I2183" t="s">
        <v>1455</v>
      </c>
      <c r="J2183" s="20">
        <v>4</v>
      </c>
      <c r="K2183" s="20" t="s">
        <v>1465</v>
      </c>
      <c r="L2183" t="s">
        <v>1466</v>
      </c>
      <c r="M2183" s="20">
        <v>0.5</v>
      </c>
      <c r="N2183" s="20">
        <v>0.5</v>
      </c>
      <c r="AE2183">
        <f t="shared" si="34"/>
        <v>2002</v>
      </c>
    </row>
    <row r="2184" spans="1:31" x14ac:dyDescent="0.25">
      <c r="A2184" s="7">
        <v>2181</v>
      </c>
      <c r="B2184" s="8">
        <v>37425</v>
      </c>
      <c r="C2184" t="s">
        <v>3</v>
      </c>
      <c r="D2184" t="s">
        <v>462</v>
      </c>
      <c r="E2184" t="s">
        <v>9</v>
      </c>
      <c r="F2184" t="s">
        <v>466</v>
      </c>
      <c r="G2184" t="s">
        <v>14</v>
      </c>
      <c r="H2184" s="135" t="s">
        <v>1516</v>
      </c>
      <c r="I2184" t="s">
        <v>1454</v>
      </c>
      <c r="J2184" s="20">
        <v>12</v>
      </c>
      <c r="K2184" s="20" t="s">
        <v>3</v>
      </c>
      <c r="L2184" t="s">
        <v>1464</v>
      </c>
      <c r="M2184" s="20">
        <v>4.3599999999999994</v>
      </c>
      <c r="N2184" s="20">
        <v>2.64</v>
      </c>
      <c r="AE2184">
        <f t="shared" si="34"/>
        <v>2002</v>
      </c>
    </row>
    <row r="2185" spans="1:31" x14ac:dyDescent="0.25">
      <c r="A2185" s="7">
        <v>2182</v>
      </c>
      <c r="B2185" s="8">
        <v>37425</v>
      </c>
      <c r="C2185" t="s">
        <v>3</v>
      </c>
      <c r="D2185" t="s">
        <v>462</v>
      </c>
      <c r="E2185" t="s">
        <v>9</v>
      </c>
      <c r="F2185" t="s">
        <v>464</v>
      </c>
      <c r="G2185" t="s">
        <v>14</v>
      </c>
      <c r="H2185" s="135" t="s">
        <v>1507</v>
      </c>
      <c r="I2185" t="s">
        <v>1454</v>
      </c>
      <c r="J2185" s="20">
        <v>80</v>
      </c>
      <c r="K2185" s="20" t="s">
        <v>9</v>
      </c>
      <c r="L2185" t="s">
        <v>1463</v>
      </c>
      <c r="M2185" s="20">
        <v>19.2</v>
      </c>
      <c r="N2185" s="20">
        <v>21.8</v>
      </c>
      <c r="AE2185">
        <f t="shared" si="34"/>
        <v>2002</v>
      </c>
    </row>
    <row r="2186" spans="1:31" x14ac:dyDescent="0.25">
      <c r="A2186" s="7">
        <v>2183</v>
      </c>
      <c r="B2186" s="8">
        <v>37425</v>
      </c>
      <c r="C2186" t="s">
        <v>3</v>
      </c>
      <c r="D2186" t="s">
        <v>467</v>
      </c>
      <c r="E2186" t="s">
        <v>9</v>
      </c>
      <c r="F2186" t="s">
        <v>273</v>
      </c>
      <c r="G2186" t="s">
        <v>65</v>
      </c>
      <c r="H2186" s="135" t="s">
        <v>1511</v>
      </c>
      <c r="I2186" t="s">
        <v>1458</v>
      </c>
      <c r="J2186" s="20">
        <v>18</v>
      </c>
      <c r="K2186" s="20" t="s">
        <v>9</v>
      </c>
      <c r="L2186" t="s">
        <v>1464</v>
      </c>
      <c r="M2186" s="20">
        <v>30</v>
      </c>
      <c r="N2186" s="20">
        <v>10</v>
      </c>
      <c r="AE2186">
        <f t="shared" si="34"/>
        <v>2002</v>
      </c>
    </row>
    <row r="2187" spans="1:31" x14ac:dyDescent="0.25">
      <c r="A2187" s="7">
        <v>2184</v>
      </c>
      <c r="B2187" s="8">
        <v>37425</v>
      </c>
      <c r="C2187" t="s">
        <v>3</v>
      </c>
      <c r="D2187" t="s">
        <v>47</v>
      </c>
      <c r="E2187" t="s">
        <v>9</v>
      </c>
      <c r="F2187" t="s">
        <v>390</v>
      </c>
      <c r="G2187" t="s">
        <v>17</v>
      </c>
      <c r="H2187" s="135" t="s">
        <v>1496</v>
      </c>
      <c r="I2187" t="s">
        <v>1455</v>
      </c>
      <c r="J2187" s="20">
        <v>21</v>
      </c>
      <c r="K2187" s="20" t="s">
        <v>3</v>
      </c>
      <c r="L2187" t="s">
        <v>1463</v>
      </c>
      <c r="M2187" s="20">
        <v>3.23</v>
      </c>
      <c r="N2187" s="20">
        <v>2.52</v>
      </c>
      <c r="AE2187">
        <f t="shared" si="34"/>
        <v>2002</v>
      </c>
    </row>
    <row r="2188" spans="1:31" x14ac:dyDescent="0.25">
      <c r="A2188" s="7">
        <v>2185</v>
      </c>
      <c r="B2188" s="8">
        <v>37425</v>
      </c>
      <c r="C2188" t="s">
        <v>3</v>
      </c>
      <c r="D2188" t="s">
        <v>453</v>
      </c>
      <c r="E2188" t="s">
        <v>9</v>
      </c>
      <c r="F2188" t="s">
        <v>258</v>
      </c>
      <c r="G2188" t="s">
        <v>377</v>
      </c>
      <c r="H2188" s="135" t="s">
        <v>1592</v>
      </c>
      <c r="I2188" t="s">
        <v>1454</v>
      </c>
      <c r="J2188" s="20">
        <v>12</v>
      </c>
      <c r="K2188" s="20" t="s">
        <v>9</v>
      </c>
      <c r="L2188" t="s">
        <v>1463</v>
      </c>
      <c r="M2188" s="20">
        <v>2.88</v>
      </c>
      <c r="N2188" s="20">
        <v>4.12</v>
      </c>
      <c r="AE2188">
        <f t="shared" si="34"/>
        <v>2002</v>
      </c>
    </row>
    <row r="2189" spans="1:31" x14ac:dyDescent="0.25">
      <c r="A2189" s="7">
        <v>2186</v>
      </c>
      <c r="B2189" s="8">
        <v>37425</v>
      </c>
      <c r="C2189" t="s">
        <v>3</v>
      </c>
      <c r="D2189" t="s">
        <v>453</v>
      </c>
      <c r="E2189" t="s">
        <v>9</v>
      </c>
      <c r="F2189" t="s">
        <v>126</v>
      </c>
      <c r="G2189" t="s">
        <v>24</v>
      </c>
      <c r="H2189" s="135" t="s">
        <v>1529</v>
      </c>
      <c r="I2189" t="s">
        <v>1454</v>
      </c>
      <c r="J2189" s="20">
        <v>10</v>
      </c>
      <c r="K2189" s="20" t="s">
        <v>9</v>
      </c>
      <c r="L2189" t="s">
        <v>1464</v>
      </c>
      <c r="M2189" s="20">
        <v>2.2000000000000002</v>
      </c>
      <c r="N2189" s="20">
        <v>3.8</v>
      </c>
      <c r="AE2189">
        <f t="shared" si="34"/>
        <v>2002</v>
      </c>
    </row>
    <row r="2190" spans="1:31" x14ac:dyDescent="0.25">
      <c r="A2190" s="7">
        <v>2187</v>
      </c>
      <c r="B2190" s="8">
        <v>37428</v>
      </c>
      <c r="C2190" t="s">
        <v>3</v>
      </c>
      <c r="D2190" t="s">
        <v>454</v>
      </c>
      <c r="E2190" t="s">
        <v>9</v>
      </c>
      <c r="F2190" t="s">
        <v>372</v>
      </c>
      <c r="G2190" t="s">
        <v>11</v>
      </c>
      <c r="H2190" s="135" t="s">
        <v>1505</v>
      </c>
      <c r="I2190" t="s">
        <v>1454</v>
      </c>
      <c r="J2190" s="20">
        <v>7</v>
      </c>
      <c r="K2190" s="20" t="s">
        <v>1465</v>
      </c>
      <c r="L2190" t="s">
        <v>1466</v>
      </c>
      <c r="M2190" s="20">
        <v>1.75</v>
      </c>
      <c r="N2190" s="20">
        <v>1.75</v>
      </c>
      <c r="AE2190">
        <f t="shared" si="34"/>
        <v>2002</v>
      </c>
    </row>
    <row r="2191" spans="1:31" x14ac:dyDescent="0.25">
      <c r="A2191" s="7">
        <v>2188</v>
      </c>
      <c r="B2191" s="8">
        <v>37428</v>
      </c>
      <c r="C2191" t="s">
        <v>3</v>
      </c>
      <c r="D2191" t="s">
        <v>222</v>
      </c>
      <c r="E2191" t="s">
        <v>9</v>
      </c>
      <c r="F2191" t="s">
        <v>64</v>
      </c>
      <c r="G2191" t="s">
        <v>11</v>
      </c>
      <c r="H2191" s="135" t="s">
        <v>1505</v>
      </c>
      <c r="I2191" t="s">
        <v>1456</v>
      </c>
      <c r="J2191" s="20">
        <v>44</v>
      </c>
      <c r="K2191" s="20" t="s">
        <v>1465</v>
      </c>
      <c r="L2191" t="s">
        <v>1466</v>
      </c>
      <c r="M2191" s="20">
        <v>11</v>
      </c>
      <c r="N2191" s="20">
        <v>11</v>
      </c>
      <c r="O2191" t="s">
        <v>3</v>
      </c>
      <c r="P2191" s="13" t="s">
        <v>465</v>
      </c>
      <c r="Q2191" t="s">
        <v>1465</v>
      </c>
      <c r="S2191" t="s">
        <v>1465</v>
      </c>
      <c r="U2191" t="s">
        <v>1465</v>
      </c>
      <c r="W2191" t="s">
        <v>1465</v>
      </c>
      <c r="Y2191" t="s">
        <v>1465</v>
      </c>
      <c r="AA2191" t="s">
        <v>1465</v>
      </c>
      <c r="AC2191" t="s">
        <v>1465</v>
      </c>
      <c r="AE2191">
        <f t="shared" si="34"/>
        <v>2002</v>
      </c>
    </row>
    <row r="2192" spans="1:31" x14ac:dyDescent="0.25">
      <c r="A2192" s="7">
        <v>2189</v>
      </c>
      <c r="B2192" s="8">
        <v>37428</v>
      </c>
      <c r="C2192" t="s">
        <v>3</v>
      </c>
      <c r="D2192" t="s">
        <v>222</v>
      </c>
      <c r="E2192" t="s">
        <v>9</v>
      </c>
      <c r="F2192" t="s">
        <v>336</v>
      </c>
      <c r="G2192" t="s">
        <v>11</v>
      </c>
      <c r="H2192" s="135" t="s">
        <v>1505</v>
      </c>
      <c r="I2192" t="s">
        <v>1456</v>
      </c>
      <c r="J2192" s="20">
        <v>8</v>
      </c>
      <c r="K2192" s="20" t="s">
        <v>3</v>
      </c>
      <c r="L2192" t="s">
        <v>1464</v>
      </c>
      <c r="M2192" s="20">
        <v>3.24</v>
      </c>
      <c r="N2192" s="20">
        <v>1.76</v>
      </c>
      <c r="O2192" t="s">
        <v>3</v>
      </c>
      <c r="P2192" s="13" t="s">
        <v>465</v>
      </c>
      <c r="Q2192" t="s">
        <v>9</v>
      </c>
      <c r="R2192" t="s">
        <v>315</v>
      </c>
      <c r="S2192" t="s">
        <v>1465</v>
      </c>
      <c r="U2192" t="s">
        <v>1465</v>
      </c>
      <c r="W2192" t="s">
        <v>1465</v>
      </c>
      <c r="Y2192" t="s">
        <v>1465</v>
      </c>
      <c r="AA2192" t="s">
        <v>1465</v>
      </c>
      <c r="AC2192" t="s">
        <v>1465</v>
      </c>
      <c r="AE2192">
        <f t="shared" si="34"/>
        <v>2002</v>
      </c>
    </row>
    <row r="2193" spans="1:31" x14ac:dyDescent="0.25">
      <c r="A2193" s="7">
        <v>2190</v>
      </c>
      <c r="B2193" s="8">
        <v>37428</v>
      </c>
      <c r="C2193" t="s">
        <v>3</v>
      </c>
      <c r="D2193" t="s">
        <v>160</v>
      </c>
      <c r="E2193" t="s">
        <v>9</v>
      </c>
      <c r="F2193" t="s">
        <v>464</v>
      </c>
      <c r="G2193" t="s">
        <v>14</v>
      </c>
      <c r="H2193" s="135" t="s">
        <v>1491</v>
      </c>
      <c r="I2193" t="s">
        <v>1454</v>
      </c>
      <c r="J2193" s="20">
        <v>25</v>
      </c>
      <c r="K2193" s="20" t="s">
        <v>3</v>
      </c>
      <c r="L2193" t="s">
        <v>1464</v>
      </c>
      <c r="M2193" s="20">
        <v>8</v>
      </c>
      <c r="N2193" s="20">
        <v>5.5</v>
      </c>
      <c r="AE2193">
        <f t="shared" si="34"/>
        <v>2002</v>
      </c>
    </row>
    <row r="2194" spans="1:31" x14ac:dyDescent="0.25">
      <c r="A2194" s="7">
        <v>2191</v>
      </c>
      <c r="B2194" s="8">
        <v>37428</v>
      </c>
      <c r="C2194" t="s">
        <v>3</v>
      </c>
      <c r="D2194" s="16" t="s">
        <v>35</v>
      </c>
      <c r="E2194" t="s">
        <v>9</v>
      </c>
      <c r="F2194" t="s">
        <v>66</v>
      </c>
      <c r="G2194" t="s">
        <v>17</v>
      </c>
      <c r="H2194" s="135" t="s">
        <v>1524</v>
      </c>
      <c r="I2194" t="s">
        <v>1454</v>
      </c>
      <c r="J2194" s="20">
        <v>30</v>
      </c>
      <c r="K2194" s="20" t="s">
        <v>9</v>
      </c>
      <c r="L2194" t="s">
        <v>1464</v>
      </c>
      <c r="M2194" s="20">
        <v>6.6</v>
      </c>
      <c r="N2194" s="20">
        <v>9.4</v>
      </c>
      <c r="AE2194">
        <f t="shared" si="34"/>
        <v>2002</v>
      </c>
    </row>
    <row r="2195" spans="1:31" x14ac:dyDescent="0.25">
      <c r="A2195" s="7">
        <v>2192</v>
      </c>
      <c r="B2195" s="8">
        <v>37428</v>
      </c>
      <c r="C2195" t="s">
        <v>3</v>
      </c>
      <c r="D2195" t="s">
        <v>462</v>
      </c>
      <c r="E2195" t="s">
        <v>9</v>
      </c>
      <c r="F2195" t="s">
        <v>407</v>
      </c>
      <c r="G2195" t="s">
        <v>14</v>
      </c>
      <c r="H2195" s="135" t="s">
        <v>1507</v>
      </c>
      <c r="I2195" t="s">
        <v>1454</v>
      </c>
      <c r="J2195" s="20">
        <v>17</v>
      </c>
      <c r="K2195" s="20" t="s">
        <v>9</v>
      </c>
      <c r="L2195" t="s">
        <v>1464</v>
      </c>
      <c r="M2195" s="20">
        <v>3.74</v>
      </c>
      <c r="N2195" s="20">
        <v>5.76</v>
      </c>
      <c r="AE2195">
        <f t="shared" si="34"/>
        <v>2002</v>
      </c>
    </row>
    <row r="2196" spans="1:31" x14ac:dyDescent="0.25">
      <c r="A2196" s="7">
        <v>2193</v>
      </c>
      <c r="B2196" s="8">
        <v>37428</v>
      </c>
      <c r="C2196" t="s">
        <v>3</v>
      </c>
      <c r="D2196" t="s">
        <v>209</v>
      </c>
      <c r="E2196" t="s">
        <v>9</v>
      </c>
      <c r="F2196" t="s">
        <v>186</v>
      </c>
      <c r="G2196" t="s">
        <v>14</v>
      </c>
      <c r="H2196" s="135" t="s">
        <v>1496</v>
      </c>
      <c r="I2196" t="s">
        <v>1454</v>
      </c>
      <c r="J2196" s="20">
        <v>35</v>
      </c>
      <c r="K2196" s="20" t="s">
        <v>9</v>
      </c>
      <c r="L2196" t="s">
        <v>1463</v>
      </c>
      <c r="M2196" s="20">
        <v>8.4</v>
      </c>
      <c r="N2196" s="20">
        <v>10.1</v>
      </c>
      <c r="AE2196">
        <f t="shared" si="34"/>
        <v>2002</v>
      </c>
    </row>
    <row r="2197" spans="1:31" x14ac:dyDescent="0.25">
      <c r="A2197" s="7">
        <v>2194</v>
      </c>
      <c r="B2197" s="8">
        <v>37428</v>
      </c>
      <c r="C2197" t="s">
        <v>3</v>
      </c>
      <c r="D2197" t="s">
        <v>196</v>
      </c>
      <c r="E2197" t="s">
        <v>9</v>
      </c>
      <c r="F2197" t="s">
        <v>468</v>
      </c>
      <c r="G2197" t="s">
        <v>377</v>
      </c>
      <c r="H2197" s="9" t="s">
        <v>1589</v>
      </c>
      <c r="I2197" t="s">
        <v>1454</v>
      </c>
      <c r="J2197" s="20">
        <v>40</v>
      </c>
      <c r="K2197" s="20" t="s">
        <v>9</v>
      </c>
      <c r="L2197" t="s">
        <v>1464</v>
      </c>
      <c r="M2197" s="20">
        <v>8.8000000000000007</v>
      </c>
      <c r="N2197" s="20">
        <v>12.2</v>
      </c>
      <c r="AE2197">
        <f t="shared" si="34"/>
        <v>2002</v>
      </c>
    </row>
    <row r="2198" spans="1:31" x14ac:dyDescent="0.25">
      <c r="A2198" s="7">
        <v>2195</v>
      </c>
      <c r="B2198" s="8">
        <v>37428</v>
      </c>
      <c r="C2198" t="s">
        <v>3</v>
      </c>
      <c r="D2198" t="s">
        <v>125</v>
      </c>
      <c r="E2198" t="s">
        <v>9</v>
      </c>
      <c r="F2198" t="s">
        <v>108</v>
      </c>
      <c r="G2198" t="s">
        <v>24</v>
      </c>
      <c r="H2198" s="136" t="s">
        <v>1496</v>
      </c>
      <c r="I2198" t="s">
        <v>1454</v>
      </c>
      <c r="J2198" s="20">
        <v>23</v>
      </c>
      <c r="K2198" s="20" t="s">
        <v>3</v>
      </c>
      <c r="L2198" t="s">
        <v>1464</v>
      </c>
      <c r="M2198" s="20">
        <v>7.4399999999999995</v>
      </c>
      <c r="N2198" s="20">
        <v>5.0600000000000005</v>
      </c>
      <c r="AE2198">
        <f t="shared" si="34"/>
        <v>2002</v>
      </c>
    </row>
    <row r="2199" spans="1:31" x14ac:dyDescent="0.25">
      <c r="A2199" s="7">
        <v>2196</v>
      </c>
      <c r="B2199" s="8">
        <v>37429</v>
      </c>
      <c r="C2199" t="s">
        <v>3</v>
      </c>
      <c r="D2199" t="s">
        <v>259</v>
      </c>
      <c r="E2199" t="s">
        <v>9</v>
      </c>
      <c r="F2199" t="s">
        <v>51</v>
      </c>
      <c r="G2199" t="s">
        <v>17</v>
      </c>
      <c r="H2199" s="135" t="s">
        <v>1500</v>
      </c>
      <c r="I2199" t="s">
        <v>1456</v>
      </c>
      <c r="J2199" s="20">
        <v>25</v>
      </c>
      <c r="K2199" s="20" t="s">
        <v>9</v>
      </c>
      <c r="L2199" t="s">
        <v>1464</v>
      </c>
      <c r="M2199" s="20">
        <v>5.5</v>
      </c>
      <c r="N2199" s="20">
        <v>8</v>
      </c>
      <c r="O2199" t="s">
        <v>3</v>
      </c>
      <c r="P2199" s="13" t="s">
        <v>739</v>
      </c>
      <c r="Q2199" t="s">
        <v>9</v>
      </c>
      <c r="R2199" t="s">
        <v>178</v>
      </c>
      <c r="S2199" t="s">
        <v>1465</v>
      </c>
      <c r="U2199" t="s">
        <v>1465</v>
      </c>
      <c r="W2199" t="s">
        <v>1465</v>
      </c>
      <c r="Y2199" t="s">
        <v>1465</v>
      </c>
      <c r="AA2199" t="s">
        <v>1465</v>
      </c>
      <c r="AC2199" t="s">
        <v>1465</v>
      </c>
      <c r="AE2199">
        <f t="shared" si="34"/>
        <v>2002</v>
      </c>
    </row>
    <row r="2200" spans="1:31" x14ac:dyDescent="0.25">
      <c r="A2200" s="7">
        <v>2197</v>
      </c>
      <c r="B2200" s="8">
        <v>37429</v>
      </c>
      <c r="C2200" t="s">
        <v>3</v>
      </c>
      <c r="D2200" t="s">
        <v>202</v>
      </c>
      <c r="E2200" t="s">
        <v>9</v>
      </c>
      <c r="F2200" t="s">
        <v>114</v>
      </c>
      <c r="G2200" t="s">
        <v>17</v>
      </c>
      <c r="H2200" s="135" t="s">
        <v>1520</v>
      </c>
      <c r="I2200" t="s">
        <v>1454</v>
      </c>
      <c r="J2200" s="20">
        <v>36</v>
      </c>
      <c r="K2200" s="20" t="s">
        <v>1465</v>
      </c>
      <c r="L2200" t="s">
        <v>1466</v>
      </c>
      <c r="M2200" s="20">
        <v>9</v>
      </c>
      <c r="N2200" s="20">
        <v>9</v>
      </c>
      <c r="AE2200">
        <f t="shared" si="34"/>
        <v>2002</v>
      </c>
    </row>
    <row r="2201" spans="1:31" x14ac:dyDescent="0.25">
      <c r="A2201" s="7">
        <v>2198</v>
      </c>
      <c r="B2201" s="8">
        <v>37429</v>
      </c>
      <c r="C2201" t="s">
        <v>3</v>
      </c>
      <c r="D2201" t="s">
        <v>38</v>
      </c>
      <c r="E2201" t="s">
        <v>9</v>
      </c>
      <c r="F2201" t="s">
        <v>222</v>
      </c>
      <c r="G2201" t="s">
        <v>65</v>
      </c>
      <c r="H2201" s="135" t="s">
        <v>1519</v>
      </c>
      <c r="I2201" t="s">
        <v>1455</v>
      </c>
      <c r="J2201" s="20">
        <v>61</v>
      </c>
      <c r="K2201" s="20" t="s">
        <v>9</v>
      </c>
      <c r="L2201" t="s">
        <v>1464</v>
      </c>
      <c r="M2201" s="20">
        <v>6.71</v>
      </c>
      <c r="N2201" s="20">
        <v>9.0399999999999991</v>
      </c>
      <c r="AE2201">
        <f t="shared" si="34"/>
        <v>2002</v>
      </c>
    </row>
    <row r="2202" spans="1:31" x14ac:dyDescent="0.25">
      <c r="A2202" s="7">
        <v>2199</v>
      </c>
      <c r="B2202" s="8">
        <v>37429</v>
      </c>
      <c r="C2202" t="s">
        <v>3</v>
      </c>
      <c r="D2202" t="s">
        <v>276</v>
      </c>
      <c r="E2202" t="s">
        <v>9</v>
      </c>
      <c r="F2202" t="s">
        <v>352</v>
      </c>
      <c r="G2202" t="s">
        <v>24</v>
      </c>
      <c r="H2202" s="135" t="s">
        <v>1497</v>
      </c>
      <c r="I2202" t="s">
        <v>1455</v>
      </c>
      <c r="J2202" s="20">
        <v>30</v>
      </c>
      <c r="K2202" s="20" t="s">
        <v>1465</v>
      </c>
      <c r="L2202" t="s">
        <v>1466</v>
      </c>
      <c r="M2202" s="20">
        <v>3.75</v>
      </c>
      <c r="N2202" s="20">
        <v>3.75</v>
      </c>
      <c r="AE2202">
        <f t="shared" si="34"/>
        <v>2002</v>
      </c>
    </row>
    <row r="2203" spans="1:31" x14ac:dyDescent="0.25">
      <c r="A2203" s="7">
        <v>2200</v>
      </c>
      <c r="B2203" s="8">
        <v>37429</v>
      </c>
      <c r="C2203" t="s">
        <v>3</v>
      </c>
      <c r="D2203" t="s">
        <v>104</v>
      </c>
      <c r="E2203" t="s">
        <v>9</v>
      </c>
      <c r="F2203" t="s">
        <v>308</v>
      </c>
      <c r="G2203" t="s">
        <v>377</v>
      </c>
      <c r="H2203" s="9" t="s">
        <v>1586</v>
      </c>
      <c r="I2203" t="s">
        <v>1454</v>
      </c>
      <c r="J2203" s="20">
        <v>15</v>
      </c>
      <c r="K2203" s="20" t="s">
        <v>3</v>
      </c>
      <c r="L2203" t="s">
        <v>1463</v>
      </c>
      <c r="M2203" s="20">
        <v>4.9000000000000004</v>
      </c>
      <c r="N2203" s="20">
        <v>3.6</v>
      </c>
      <c r="AE2203">
        <f t="shared" si="34"/>
        <v>2002</v>
      </c>
    </row>
    <row r="2204" spans="1:31" x14ac:dyDescent="0.25">
      <c r="A2204" s="7">
        <v>2201</v>
      </c>
      <c r="B2204" s="8">
        <v>37429</v>
      </c>
      <c r="C2204" t="s">
        <v>3</v>
      </c>
      <c r="D2204" t="s">
        <v>258</v>
      </c>
      <c r="E2204" t="s">
        <v>9</v>
      </c>
      <c r="F2204" t="s">
        <v>280</v>
      </c>
      <c r="G2204" t="s">
        <v>377</v>
      </c>
      <c r="H2204" s="9" t="s">
        <v>1623</v>
      </c>
      <c r="I2204" t="s">
        <v>1455</v>
      </c>
      <c r="J2204" s="20">
        <v>19</v>
      </c>
      <c r="K2204" s="20" t="s">
        <v>9</v>
      </c>
      <c r="L2204" t="s">
        <v>1464</v>
      </c>
      <c r="M2204" s="20">
        <v>2.09</v>
      </c>
      <c r="N2204" s="20">
        <v>3.16</v>
      </c>
      <c r="AE2204">
        <f t="shared" si="34"/>
        <v>2002</v>
      </c>
    </row>
    <row r="2205" spans="1:31" x14ac:dyDescent="0.25">
      <c r="A2205" s="7">
        <v>2202</v>
      </c>
      <c r="B2205" s="8">
        <v>37431</v>
      </c>
      <c r="C2205" t="s">
        <v>3</v>
      </c>
      <c r="D2205" t="s">
        <v>273</v>
      </c>
      <c r="E2205" t="s">
        <v>9</v>
      </c>
      <c r="F2205" t="s">
        <v>469</v>
      </c>
      <c r="G2205" t="s">
        <v>17</v>
      </c>
      <c r="H2205" s="135" t="s">
        <v>1552</v>
      </c>
      <c r="I2205" t="s">
        <v>1454</v>
      </c>
      <c r="J2205" s="20">
        <v>11</v>
      </c>
      <c r="K2205" s="20" t="s">
        <v>3</v>
      </c>
      <c r="L2205" t="s">
        <v>1464</v>
      </c>
      <c r="M2205" s="20">
        <v>4.08</v>
      </c>
      <c r="N2205" s="20">
        <v>2.42</v>
      </c>
      <c r="AE2205">
        <f t="shared" si="34"/>
        <v>2002</v>
      </c>
    </row>
    <row r="2206" spans="1:31" x14ac:dyDescent="0.25">
      <c r="A2206" s="7">
        <v>2203</v>
      </c>
      <c r="B2206" s="8">
        <v>37431</v>
      </c>
      <c r="C2206" t="s">
        <v>3</v>
      </c>
      <c r="D2206" t="s">
        <v>256</v>
      </c>
      <c r="E2206" t="s">
        <v>9</v>
      </c>
      <c r="F2206" t="s">
        <v>468</v>
      </c>
      <c r="G2206" t="s">
        <v>14</v>
      </c>
      <c r="H2206" s="135" t="s">
        <v>1567</v>
      </c>
      <c r="I2206" t="s">
        <v>1454</v>
      </c>
      <c r="J2206" s="20">
        <v>21</v>
      </c>
      <c r="K2206" s="20" t="s">
        <v>9</v>
      </c>
      <c r="L2206" t="s">
        <v>1464</v>
      </c>
      <c r="M2206" s="20">
        <v>4.62</v>
      </c>
      <c r="N2206" s="20">
        <v>6.88</v>
      </c>
      <c r="AE2206">
        <f t="shared" si="34"/>
        <v>2002</v>
      </c>
    </row>
    <row r="2207" spans="1:31" x14ac:dyDescent="0.25">
      <c r="A2207" s="7">
        <v>2204</v>
      </c>
      <c r="B2207" s="8">
        <v>37431</v>
      </c>
      <c r="C2207" t="s">
        <v>3</v>
      </c>
      <c r="D2207" t="s">
        <v>271</v>
      </c>
      <c r="E2207" t="s">
        <v>9</v>
      </c>
      <c r="F2207" t="s">
        <v>53</v>
      </c>
      <c r="G2207" t="s">
        <v>14</v>
      </c>
      <c r="H2207" s="135" t="s">
        <v>1492</v>
      </c>
      <c r="I2207" t="s">
        <v>1454</v>
      </c>
      <c r="J2207" s="20">
        <v>93</v>
      </c>
      <c r="K2207" s="20" t="s">
        <v>3</v>
      </c>
      <c r="L2207" t="s">
        <v>1464</v>
      </c>
      <c r="M2207" s="20">
        <v>27.04</v>
      </c>
      <c r="N2207" s="20">
        <v>20.46</v>
      </c>
      <c r="AE2207">
        <f t="shared" si="34"/>
        <v>2002</v>
      </c>
    </row>
    <row r="2208" spans="1:31" x14ac:dyDescent="0.25">
      <c r="A2208" s="7">
        <v>2205</v>
      </c>
      <c r="B2208" s="8">
        <v>37431</v>
      </c>
      <c r="C2208" t="s">
        <v>3</v>
      </c>
      <c r="D2208" t="s">
        <v>389</v>
      </c>
      <c r="E2208" t="s">
        <v>9</v>
      </c>
      <c r="F2208" t="s">
        <v>64</v>
      </c>
      <c r="G2208" t="s">
        <v>14</v>
      </c>
      <c r="H2208" s="135" t="s">
        <v>1492</v>
      </c>
      <c r="I2208" t="s">
        <v>1454</v>
      </c>
      <c r="J2208" s="20">
        <v>73</v>
      </c>
      <c r="K2208" s="20" t="s">
        <v>3</v>
      </c>
      <c r="L2208" t="s">
        <v>1464</v>
      </c>
      <c r="M2208" s="20">
        <v>21.44</v>
      </c>
      <c r="N2208" s="20">
        <v>16.059999999999999</v>
      </c>
      <c r="AE2208">
        <f t="shared" si="34"/>
        <v>2002</v>
      </c>
    </row>
    <row r="2209" spans="1:31" x14ac:dyDescent="0.25">
      <c r="A2209" s="7">
        <v>2206</v>
      </c>
      <c r="B2209" s="8">
        <v>37431</v>
      </c>
      <c r="C2209" t="s">
        <v>3</v>
      </c>
      <c r="D2209" t="s">
        <v>206</v>
      </c>
      <c r="E2209" t="s">
        <v>9</v>
      </c>
      <c r="F2209" t="s">
        <v>466</v>
      </c>
      <c r="G2209" t="s">
        <v>14</v>
      </c>
      <c r="H2209" s="135" t="s">
        <v>1507</v>
      </c>
      <c r="I2209" t="s">
        <v>1454</v>
      </c>
      <c r="J2209" s="20">
        <v>78</v>
      </c>
      <c r="K2209" s="20" t="s">
        <v>3</v>
      </c>
      <c r="L2209" t="s">
        <v>1464</v>
      </c>
      <c r="M2209" s="20">
        <v>22.84</v>
      </c>
      <c r="N2209" s="20">
        <v>17.16</v>
      </c>
      <c r="AE2209">
        <f t="shared" si="34"/>
        <v>2002</v>
      </c>
    </row>
    <row r="2210" spans="1:31" x14ac:dyDescent="0.25">
      <c r="A2210" s="7">
        <v>2207</v>
      </c>
      <c r="B2210" s="8">
        <v>37431</v>
      </c>
      <c r="C2210" t="s">
        <v>3</v>
      </c>
      <c r="D2210" t="s">
        <v>271</v>
      </c>
      <c r="E2210" t="s">
        <v>9</v>
      </c>
      <c r="F2210" t="s">
        <v>23</v>
      </c>
      <c r="G2210" t="s">
        <v>14</v>
      </c>
      <c r="H2210" s="135" t="s">
        <v>1496</v>
      </c>
      <c r="I2210" t="s">
        <v>1454</v>
      </c>
      <c r="J2210" s="20">
        <v>35</v>
      </c>
      <c r="K2210" s="20" t="s">
        <v>9</v>
      </c>
      <c r="L2210" t="s">
        <v>1464</v>
      </c>
      <c r="M2210" s="20">
        <v>7.7</v>
      </c>
      <c r="N2210" s="20">
        <v>10.8</v>
      </c>
      <c r="AE2210">
        <f t="shared" si="34"/>
        <v>2002</v>
      </c>
    </row>
    <row r="2211" spans="1:31" x14ac:dyDescent="0.25">
      <c r="A2211" s="7">
        <v>2208</v>
      </c>
      <c r="B2211" s="8">
        <v>37431</v>
      </c>
      <c r="C2211" t="s">
        <v>3</v>
      </c>
      <c r="D2211" t="s">
        <v>426</v>
      </c>
      <c r="E2211" t="s">
        <v>9</v>
      </c>
      <c r="F2211" t="s">
        <v>429</v>
      </c>
      <c r="G2211" t="s">
        <v>14</v>
      </c>
      <c r="H2211" s="135" t="s">
        <v>1496</v>
      </c>
      <c r="I2211" t="s">
        <v>1454</v>
      </c>
      <c r="J2211" s="20">
        <v>12</v>
      </c>
      <c r="K2211" s="20" t="s">
        <v>9</v>
      </c>
      <c r="L2211" t="s">
        <v>1464</v>
      </c>
      <c r="M2211" s="20">
        <v>2.64</v>
      </c>
      <c r="N2211" s="20">
        <v>4.3599999999999994</v>
      </c>
      <c r="AE2211">
        <f t="shared" si="34"/>
        <v>2002</v>
      </c>
    </row>
    <row r="2212" spans="1:31" x14ac:dyDescent="0.25">
      <c r="A2212" s="7">
        <v>2209</v>
      </c>
      <c r="B2212" s="8">
        <v>37431</v>
      </c>
      <c r="C2212" t="s">
        <v>3</v>
      </c>
      <c r="D2212" t="s">
        <v>446</v>
      </c>
      <c r="E2212" t="s">
        <v>9</v>
      </c>
      <c r="F2212" t="s">
        <v>114</v>
      </c>
      <c r="G2212" t="s">
        <v>65</v>
      </c>
      <c r="H2212" s="135" t="s">
        <v>1496</v>
      </c>
      <c r="I2212" t="s">
        <v>1454</v>
      </c>
      <c r="J2212" s="20">
        <v>14</v>
      </c>
      <c r="K2212" s="20" t="s">
        <v>9</v>
      </c>
      <c r="L2212" t="s">
        <v>1464</v>
      </c>
      <c r="M2212" s="20">
        <v>3.08</v>
      </c>
      <c r="N2212" s="20">
        <v>4.92</v>
      </c>
      <c r="AE2212">
        <f t="shared" si="34"/>
        <v>2002</v>
      </c>
    </row>
    <row r="2213" spans="1:31" x14ac:dyDescent="0.25">
      <c r="A2213" s="7">
        <v>2210</v>
      </c>
      <c r="B2213" s="8">
        <v>37431</v>
      </c>
      <c r="C2213" t="s">
        <v>3</v>
      </c>
      <c r="D2213" t="s">
        <v>350</v>
      </c>
      <c r="E2213" t="s">
        <v>9</v>
      </c>
      <c r="F2213" t="s">
        <v>338</v>
      </c>
      <c r="G2213" t="s">
        <v>377</v>
      </c>
      <c r="H2213" s="9" t="s">
        <v>1590</v>
      </c>
      <c r="I2213" t="s">
        <v>1454</v>
      </c>
      <c r="J2213" s="20">
        <v>40</v>
      </c>
      <c r="K2213" s="20" t="s">
        <v>3</v>
      </c>
      <c r="L2213" t="s">
        <v>1463</v>
      </c>
      <c r="M2213" s="20">
        <v>11.4</v>
      </c>
      <c r="N2213" s="20">
        <v>9.6</v>
      </c>
      <c r="AE2213">
        <f t="shared" si="34"/>
        <v>2002</v>
      </c>
    </row>
    <row r="2214" spans="1:31" x14ac:dyDescent="0.25">
      <c r="A2214" s="7">
        <v>2211</v>
      </c>
      <c r="B2214" s="8">
        <v>37431</v>
      </c>
      <c r="C2214" t="s">
        <v>3</v>
      </c>
      <c r="D2214" t="s">
        <v>115</v>
      </c>
      <c r="E2214" t="s">
        <v>9</v>
      </c>
      <c r="F2214" t="s">
        <v>118</v>
      </c>
      <c r="G2214" t="s">
        <v>377</v>
      </c>
      <c r="H2214" s="9" t="s">
        <v>1590</v>
      </c>
      <c r="I2214" t="s">
        <v>1454</v>
      </c>
      <c r="J2214" s="20">
        <v>67</v>
      </c>
      <c r="K2214" s="20" t="s">
        <v>3</v>
      </c>
      <c r="L2214" t="s">
        <v>1463</v>
      </c>
      <c r="M2214" s="20">
        <v>18.420000000000002</v>
      </c>
      <c r="N2214" s="20">
        <v>16.079999999999998</v>
      </c>
      <c r="AE2214">
        <f t="shared" si="34"/>
        <v>2002</v>
      </c>
    </row>
    <row r="2215" spans="1:31" x14ac:dyDescent="0.25">
      <c r="A2215" s="7">
        <v>2212</v>
      </c>
      <c r="B2215" s="8">
        <v>37431</v>
      </c>
      <c r="C2215" t="s">
        <v>3</v>
      </c>
      <c r="D2215" t="s">
        <v>237</v>
      </c>
      <c r="E2215" t="s">
        <v>9</v>
      </c>
      <c r="F2215" t="s">
        <v>186</v>
      </c>
      <c r="G2215" t="s">
        <v>377</v>
      </c>
      <c r="H2215" s="9" t="s">
        <v>1590</v>
      </c>
      <c r="I2215" t="s">
        <v>1454</v>
      </c>
      <c r="J2215" s="20">
        <v>56</v>
      </c>
      <c r="K2215" s="20" t="s">
        <v>9</v>
      </c>
      <c r="L2215" t="s">
        <v>1464</v>
      </c>
      <c r="M2215" s="20">
        <v>12.32</v>
      </c>
      <c r="N2215" s="20">
        <v>16.68</v>
      </c>
      <c r="AE2215">
        <f t="shared" si="34"/>
        <v>2002</v>
      </c>
    </row>
    <row r="2216" spans="1:31" x14ac:dyDescent="0.25">
      <c r="A2216" s="7">
        <v>2213</v>
      </c>
      <c r="B2216" s="8">
        <v>37431</v>
      </c>
      <c r="C2216" t="s">
        <v>3</v>
      </c>
      <c r="D2216" t="s">
        <v>115</v>
      </c>
      <c r="E2216" t="s">
        <v>9</v>
      </c>
      <c r="F2216" t="s">
        <v>118</v>
      </c>
      <c r="G2216" t="s">
        <v>377</v>
      </c>
      <c r="H2216" s="9" t="s">
        <v>1594</v>
      </c>
      <c r="I2216" t="s">
        <v>1454</v>
      </c>
      <c r="J2216" s="20">
        <v>37</v>
      </c>
      <c r="K2216" s="20" t="s">
        <v>3</v>
      </c>
      <c r="L2216" t="s">
        <v>1464</v>
      </c>
      <c r="M2216" s="20">
        <v>11.36</v>
      </c>
      <c r="N2216" s="20">
        <v>8.14</v>
      </c>
      <c r="AE2216">
        <f t="shared" si="34"/>
        <v>2002</v>
      </c>
    </row>
    <row r="2217" spans="1:31" x14ac:dyDescent="0.25">
      <c r="A2217" s="7">
        <v>2214</v>
      </c>
      <c r="B2217" s="8">
        <v>37431</v>
      </c>
      <c r="C2217" t="s">
        <v>3</v>
      </c>
      <c r="D2217" t="s">
        <v>55</v>
      </c>
      <c r="E2217" t="s">
        <v>9</v>
      </c>
      <c r="F2217" t="s">
        <v>249</v>
      </c>
      <c r="G2217" t="s">
        <v>377</v>
      </c>
      <c r="H2217" s="9" t="s">
        <v>1605</v>
      </c>
      <c r="I2217" t="s">
        <v>1454</v>
      </c>
      <c r="J2217" s="20">
        <v>31</v>
      </c>
      <c r="K2217" s="20" t="s">
        <v>9</v>
      </c>
      <c r="L2217" t="s">
        <v>1464</v>
      </c>
      <c r="M2217" s="20">
        <v>6.82</v>
      </c>
      <c r="N2217" s="20">
        <v>9.68</v>
      </c>
      <c r="AE2217">
        <f t="shared" si="34"/>
        <v>2002</v>
      </c>
    </row>
    <row r="2218" spans="1:31" x14ac:dyDescent="0.25">
      <c r="A2218" s="7">
        <v>2215</v>
      </c>
      <c r="B2218" s="8">
        <v>37434</v>
      </c>
      <c r="C2218" t="s">
        <v>3</v>
      </c>
      <c r="D2218" t="s">
        <v>25</v>
      </c>
      <c r="E2218" t="s">
        <v>9</v>
      </c>
      <c r="F2218" t="s">
        <v>118</v>
      </c>
      <c r="G2218" t="s">
        <v>17</v>
      </c>
      <c r="H2218" s="135" t="s">
        <v>1500</v>
      </c>
      <c r="I2218" t="s">
        <v>1454</v>
      </c>
      <c r="J2218" s="20">
        <v>39</v>
      </c>
      <c r="K2218" s="20" t="s">
        <v>3</v>
      </c>
      <c r="L2218" t="s">
        <v>1464</v>
      </c>
      <c r="M2218" s="20">
        <v>11.92</v>
      </c>
      <c r="N2218" s="20">
        <v>8.58</v>
      </c>
      <c r="AE2218">
        <f t="shared" si="34"/>
        <v>2002</v>
      </c>
    </row>
    <row r="2219" spans="1:31" x14ac:dyDescent="0.25">
      <c r="A2219" s="7">
        <v>2216</v>
      </c>
      <c r="B2219" s="8">
        <v>37434</v>
      </c>
      <c r="C2219" t="s">
        <v>3</v>
      </c>
      <c r="D2219" t="s">
        <v>454</v>
      </c>
      <c r="E2219" t="s">
        <v>9</v>
      </c>
      <c r="F2219" t="s">
        <v>464</v>
      </c>
      <c r="G2219" t="s">
        <v>17</v>
      </c>
      <c r="H2219" s="135" t="s">
        <v>1537</v>
      </c>
      <c r="I2219" t="s">
        <v>1454</v>
      </c>
      <c r="J2219" s="20">
        <v>28</v>
      </c>
      <c r="K2219" s="20" t="s">
        <v>3</v>
      </c>
      <c r="L2219" t="s">
        <v>1464</v>
      </c>
      <c r="M2219" s="20">
        <v>8.84</v>
      </c>
      <c r="N2219" s="20">
        <v>6.16</v>
      </c>
      <c r="AE2219">
        <f t="shared" si="34"/>
        <v>2002</v>
      </c>
    </row>
    <row r="2220" spans="1:31" x14ac:dyDescent="0.25">
      <c r="A2220" s="7">
        <v>2217</v>
      </c>
      <c r="B2220" s="8">
        <v>37434</v>
      </c>
      <c r="C2220" t="s">
        <v>3</v>
      </c>
      <c r="D2220" t="s">
        <v>54</v>
      </c>
      <c r="E2220" t="s">
        <v>9</v>
      </c>
      <c r="F2220" t="s">
        <v>339</v>
      </c>
      <c r="G2220" t="s">
        <v>17</v>
      </c>
      <c r="H2220" s="135" t="s">
        <v>1570</v>
      </c>
      <c r="I2220" t="s">
        <v>1456</v>
      </c>
      <c r="J2220" s="20">
        <v>27</v>
      </c>
      <c r="K2220" s="20" t="s">
        <v>3</v>
      </c>
      <c r="L2220" t="s">
        <v>1464</v>
      </c>
      <c r="M2220" s="20">
        <v>8.56</v>
      </c>
      <c r="N2220" s="20">
        <v>5.9399999999999995</v>
      </c>
      <c r="O2220" t="s">
        <v>3</v>
      </c>
      <c r="P2220" s="13" t="s">
        <v>27</v>
      </c>
      <c r="Q2220" t="s">
        <v>9</v>
      </c>
      <c r="R2220" t="s">
        <v>236</v>
      </c>
      <c r="S2220" t="s">
        <v>3</v>
      </c>
      <c r="T2220" t="s">
        <v>106</v>
      </c>
      <c r="U2220" t="s">
        <v>9</v>
      </c>
      <c r="V2220" t="s">
        <v>281</v>
      </c>
      <c r="W2220" t="s">
        <v>1465</v>
      </c>
      <c r="Y2220" t="s">
        <v>1465</v>
      </c>
      <c r="AA2220" t="s">
        <v>1465</v>
      </c>
      <c r="AC2220" t="s">
        <v>1465</v>
      </c>
      <c r="AE2220">
        <f t="shared" si="34"/>
        <v>2002</v>
      </c>
    </row>
    <row r="2221" spans="1:31" x14ac:dyDescent="0.25">
      <c r="A2221" s="7">
        <v>2218</v>
      </c>
      <c r="B2221" s="8">
        <v>37434</v>
      </c>
      <c r="C2221" t="s">
        <v>3</v>
      </c>
      <c r="D2221" t="s">
        <v>125</v>
      </c>
      <c r="E2221" t="s">
        <v>9</v>
      </c>
      <c r="F2221" t="s">
        <v>233</v>
      </c>
      <c r="G2221" t="s">
        <v>14</v>
      </c>
      <c r="H2221" s="135" t="s">
        <v>1496</v>
      </c>
      <c r="I2221" t="s">
        <v>1454</v>
      </c>
      <c r="J2221" s="20">
        <v>104</v>
      </c>
      <c r="K2221" s="20" t="s">
        <v>9</v>
      </c>
      <c r="L2221" t="s">
        <v>1464</v>
      </c>
      <c r="M2221" s="20">
        <v>22.88</v>
      </c>
      <c r="N2221" s="20">
        <v>30.12</v>
      </c>
      <c r="AE2221">
        <f t="shared" si="34"/>
        <v>2002</v>
      </c>
    </row>
    <row r="2222" spans="1:31" x14ac:dyDescent="0.25">
      <c r="A2222" s="7">
        <v>2219</v>
      </c>
      <c r="B2222" s="8">
        <v>37434</v>
      </c>
      <c r="C2222" t="s">
        <v>3</v>
      </c>
      <c r="D2222" t="s">
        <v>470</v>
      </c>
      <c r="E2222" t="s">
        <v>9</v>
      </c>
      <c r="F2222" t="s">
        <v>106</v>
      </c>
      <c r="G2222" t="s">
        <v>14</v>
      </c>
      <c r="H2222" s="135" t="s">
        <v>1496</v>
      </c>
      <c r="I2222" t="s">
        <v>1458</v>
      </c>
      <c r="J2222" s="20">
        <v>11</v>
      </c>
      <c r="K2222" s="20" t="s">
        <v>9</v>
      </c>
      <c r="L2222" t="s">
        <v>1464</v>
      </c>
      <c r="M2222" s="20">
        <v>30</v>
      </c>
      <c r="N2222" s="20">
        <v>10</v>
      </c>
      <c r="AE2222">
        <f t="shared" si="34"/>
        <v>2002</v>
      </c>
    </row>
    <row r="2223" spans="1:31" x14ac:dyDescent="0.25">
      <c r="A2223" s="7">
        <v>2220</v>
      </c>
      <c r="B2223" s="8">
        <v>37434</v>
      </c>
      <c r="C2223" t="s">
        <v>3</v>
      </c>
      <c r="D2223" t="s">
        <v>27</v>
      </c>
      <c r="E2223" t="s">
        <v>9</v>
      </c>
      <c r="F2223" t="s">
        <v>165</v>
      </c>
      <c r="G2223" t="s">
        <v>14</v>
      </c>
      <c r="H2223" s="135" t="s">
        <v>1496</v>
      </c>
      <c r="I2223" t="s">
        <v>1455</v>
      </c>
      <c r="J2223" s="20">
        <v>18</v>
      </c>
      <c r="K2223" s="20" t="s">
        <v>3</v>
      </c>
      <c r="L2223" t="s">
        <v>1464</v>
      </c>
      <c r="M2223" s="20">
        <v>3.02</v>
      </c>
      <c r="N2223" s="20">
        <v>1.98</v>
      </c>
      <c r="AE2223">
        <f t="shared" si="34"/>
        <v>2002</v>
      </c>
    </row>
    <row r="2224" spans="1:31" x14ac:dyDescent="0.25">
      <c r="A2224" s="7">
        <v>2221</v>
      </c>
      <c r="B2224" s="8">
        <v>37434</v>
      </c>
      <c r="C2224" t="s">
        <v>3</v>
      </c>
      <c r="D2224" t="s">
        <v>419</v>
      </c>
      <c r="E2224" t="s">
        <v>9</v>
      </c>
      <c r="F2224" t="s">
        <v>428</v>
      </c>
      <c r="G2224" t="s">
        <v>377</v>
      </c>
      <c r="H2224" s="9" t="s">
        <v>1590</v>
      </c>
      <c r="I2224" t="s">
        <v>1454</v>
      </c>
      <c r="J2224" s="20">
        <v>47</v>
      </c>
      <c r="K2224" s="20" t="s">
        <v>9</v>
      </c>
      <c r="L2224" t="s">
        <v>1464</v>
      </c>
      <c r="M2224" s="20">
        <v>10.34</v>
      </c>
      <c r="N2224" s="20">
        <v>14.16</v>
      </c>
      <c r="AE2224">
        <f t="shared" si="34"/>
        <v>2002</v>
      </c>
    </row>
    <row r="2225" spans="1:31" x14ac:dyDescent="0.25">
      <c r="A2225" s="7">
        <v>2222</v>
      </c>
      <c r="B2225" s="8">
        <v>37434</v>
      </c>
      <c r="C2225" t="s">
        <v>3</v>
      </c>
      <c r="D2225" t="s">
        <v>104</v>
      </c>
      <c r="E2225" t="s">
        <v>9</v>
      </c>
      <c r="F2225" t="s">
        <v>308</v>
      </c>
      <c r="G2225" t="s">
        <v>377</v>
      </c>
      <c r="H2225" s="9" t="s">
        <v>1624</v>
      </c>
      <c r="I2225" t="s">
        <v>1454</v>
      </c>
      <c r="J2225" s="20">
        <v>18</v>
      </c>
      <c r="K2225" s="20" t="s">
        <v>3</v>
      </c>
      <c r="L2225" t="s">
        <v>1463</v>
      </c>
      <c r="M2225" s="20">
        <v>5.68</v>
      </c>
      <c r="N2225" s="20">
        <v>4.32</v>
      </c>
      <c r="AE2225">
        <f t="shared" si="34"/>
        <v>2002</v>
      </c>
    </row>
    <row r="2226" spans="1:31" x14ac:dyDescent="0.25">
      <c r="A2226" s="7">
        <v>2223</v>
      </c>
      <c r="B2226" s="8">
        <v>37434</v>
      </c>
      <c r="C2226" t="s">
        <v>3</v>
      </c>
      <c r="D2226" t="s">
        <v>178</v>
      </c>
      <c r="E2226" t="s">
        <v>9</v>
      </c>
      <c r="F2226" t="s">
        <v>159</v>
      </c>
      <c r="G2226" t="s">
        <v>377</v>
      </c>
      <c r="H2226" s="9" t="s">
        <v>1587</v>
      </c>
      <c r="I2226" t="s">
        <v>1454</v>
      </c>
      <c r="J2226" s="20">
        <v>20</v>
      </c>
      <c r="K2226" s="20" t="s">
        <v>3</v>
      </c>
      <c r="L2226" t="s">
        <v>1463</v>
      </c>
      <c r="M2226" s="20">
        <v>6.2</v>
      </c>
      <c r="N2226" s="20">
        <v>4.8</v>
      </c>
      <c r="AE2226">
        <f t="shared" si="34"/>
        <v>2002</v>
      </c>
    </row>
    <row r="2227" spans="1:31" x14ac:dyDescent="0.25">
      <c r="A2227" s="7">
        <v>2224</v>
      </c>
      <c r="B2227" s="8">
        <v>37434</v>
      </c>
      <c r="C2227" t="s">
        <v>3</v>
      </c>
      <c r="D2227" t="s">
        <v>178</v>
      </c>
      <c r="E2227" t="s">
        <v>9</v>
      </c>
      <c r="F2227" t="s">
        <v>159</v>
      </c>
      <c r="G2227" t="s">
        <v>24</v>
      </c>
      <c r="H2227" s="136" t="s">
        <v>1496</v>
      </c>
      <c r="I2227" t="s">
        <v>1454</v>
      </c>
      <c r="J2227" s="20">
        <v>35</v>
      </c>
      <c r="K2227" s="20" t="s">
        <v>9</v>
      </c>
      <c r="L2227" t="s">
        <v>1464</v>
      </c>
      <c r="M2227" s="20">
        <v>7.7</v>
      </c>
      <c r="N2227" s="20">
        <v>10.8</v>
      </c>
      <c r="AE2227">
        <f t="shared" si="34"/>
        <v>2002</v>
      </c>
    </row>
    <row r="2228" spans="1:31" x14ac:dyDescent="0.25">
      <c r="A2228" s="7">
        <v>2225</v>
      </c>
      <c r="B2228" s="8">
        <v>37436</v>
      </c>
      <c r="C2228" t="s">
        <v>3</v>
      </c>
      <c r="D2228" t="s">
        <v>459</v>
      </c>
      <c r="E2228" t="s">
        <v>9</v>
      </c>
      <c r="F2228" t="s">
        <v>126</v>
      </c>
      <c r="G2228" t="s">
        <v>24</v>
      </c>
      <c r="H2228" s="135" t="s">
        <v>1494</v>
      </c>
      <c r="I2228" t="s">
        <v>1454</v>
      </c>
      <c r="J2228" s="20">
        <v>38</v>
      </c>
      <c r="K2228" s="20" t="s">
        <v>3</v>
      </c>
      <c r="L2228" t="s">
        <v>1464</v>
      </c>
      <c r="M2228" s="20">
        <v>11.64</v>
      </c>
      <c r="N2228" s="20">
        <v>8.36</v>
      </c>
      <c r="AE2228">
        <f t="shared" si="34"/>
        <v>2002</v>
      </c>
    </row>
    <row r="2229" spans="1:31" x14ac:dyDescent="0.25">
      <c r="A2229" s="7">
        <v>2226</v>
      </c>
      <c r="B2229" s="8">
        <v>37436</v>
      </c>
      <c r="C2229" t="s">
        <v>3</v>
      </c>
      <c r="D2229" t="s">
        <v>394</v>
      </c>
      <c r="E2229" t="s">
        <v>9</v>
      </c>
      <c r="F2229" t="s">
        <v>445</v>
      </c>
      <c r="G2229" t="s">
        <v>17</v>
      </c>
      <c r="H2229" s="135" t="s">
        <v>1500</v>
      </c>
      <c r="I2229" t="s">
        <v>1454</v>
      </c>
      <c r="J2229" s="20">
        <v>18</v>
      </c>
      <c r="K2229" s="20" t="s">
        <v>3</v>
      </c>
      <c r="L2229" t="s">
        <v>1464</v>
      </c>
      <c r="M2229" s="20">
        <v>6.04</v>
      </c>
      <c r="N2229" s="20">
        <v>3.96</v>
      </c>
      <c r="AE2229">
        <f t="shared" si="34"/>
        <v>2002</v>
      </c>
    </row>
    <row r="2230" spans="1:31" x14ac:dyDescent="0.25">
      <c r="A2230" s="7">
        <v>2227</v>
      </c>
      <c r="B2230" s="8">
        <v>37436</v>
      </c>
      <c r="C2230" t="s">
        <v>3</v>
      </c>
      <c r="D2230" t="s">
        <v>462</v>
      </c>
      <c r="E2230" t="s">
        <v>9</v>
      </c>
      <c r="F2230" t="s">
        <v>389</v>
      </c>
      <c r="G2230" t="s">
        <v>17</v>
      </c>
      <c r="H2230" s="135" t="s">
        <v>1502</v>
      </c>
      <c r="I2230" t="s">
        <v>1455</v>
      </c>
      <c r="J2230" s="20">
        <v>19</v>
      </c>
      <c r="K2230" s="20" t="s">
        <v>9</v>
      </c>
      <c r="L2230" t="s">
        <v>1464</v>
      </c>
      <c r="M2230" s="20">
        <v>2.09</v>
      </c>
      <c r="N2230" s="20">
        <v>3.16</v>
      </c>
      <c r="AE2230">
        <f t="shared" si="34"/>
        <v>2002</v>
      </c>
    </row>
    <row r="2231" spans="1:31" x14ac:dyDescent="0.25">
      <c r="A2231" s="7">
        <v>2228</v>
      </c>
      <c r="B2231" s="8">
        <v>37436</v>
      </c>
      <c r="C2231" t="s">
        <v>3</v>
      </c>
      <c r="D2231" t="s">
        <v>81</v>
      </c>
      <c r="E2231" t="s">
        <v>9</v>
      </c>
      <c r="F2231" t="s">
        <v>471</v>
      </c>
      <c r="G2231" t="s">
        <v>65</v>
      </c>
      <c r="H2231" s="135" t="s">
        <v>1539</v>
      </c>
      <c r="I2231" t="s">
        <v>1458</v>
      </c>
      <c r="J2231" s="20">
        <v>8</v>
      </c>
      <c r="K2231" s="20" t="s">
        <v>3</v>
      </c>
      <c r="L2231" t="s">
        <v>1463</v>
      </c>
      <c r="M2231" s="20">
        <v>10</v>
      </c>
      <c r="N2231" s="20">
        <v>30</v>
      </c>
      <c r="AE2231">
        <f t="shared" si="34"/>
        <v>2002</v>
      </c>
    </row>
    <row r="2232" spans="1:31" x14ac:dyDescent="0.25">
      <c r="A2232" s="7">
        <v>2229</v>
      </c>
      <c r="B2232" s="8">
        <v>37436</v>
      </c>
      <c r="C2232" t="s">
        <v>3</v>
      </c>
      <c r="D2232" t="s">
        <v>78</v>
      </c>
      <c r="E2232" t="s">
        <v>9</v>
      </c>
      <c r="F2232" t="s">
        <v>270</v>
      </c>
      <c r="G2232" t="s">
        <v>65</v>
      </c>
      <c r="H2232" s="135" t="s">
        <v>1496</v>
      </c>
      <c r="I2232" t="s">
        <v>1455</v>
      </c>
      <c r="J2232" s="20">
        <v>42</v>
      </c>
      <c r="K2232" s="20" t="s">
        <v>9</v>
      </c>
      <c r="L2232" t="s">
        <v>1464</v>
      </c>
      <c r="M2232" s="20">
        <v>4.62</v>
      </c>
      <c r="N2232" s="20">
        <v>6.38</v>
      </c>
      <c r="AE2232">
        <f t="shared" si="34"/>
        <v>2002</v>
      </c>
    </row>
    <row r="2233" spans="1:31" x14ac:dyDescent="0.25">
      <c r="A2233" s="7">
        <v>2230</v>
      </c>
      <c r="B2233" s="8">
        <v>37436</v>
      </c>
      <c r="C2233" t="s">
        <v>3</v>
      </c>
      <c r="D2233" t="s">
        <v>462</v>
      </c>
      <c r="E2233" t="s">
        <v>9</v>
      </c>
      <c r="F2233" t="s">
        <v>466</v>
      </c>
      <c r="G2233" t="s">
        <v>24</v>
      </c>
      <c r="H2233" s="135" t="s">
        <v>1495</v>
      </c>
      <c r="I2233" t="s">
        <v>1454</v>
      </c>
      <c r="J2233" s="20">
        <v>24</v>
      </c>
      <c r="K2233" s="20" t="s">
        <v>3</v>
      </c>
      <c r="L2233" t="s">
        <v>1464</v>
      </c>
      <c r="M2233" s="20">
        <v>7.72</v>
      </c>
      <c r="N2233" s="20">
        <v>5.28</v>
      </c>
      <c r="AE2233">
        <f t="shared" si="34"/>
        <v>2002</v>
      </c>
    </row>
    <row r="2234" spans="1:31" x14ac:dyDescent="0.25">
      <c r="A2234" s="7">
        <v>2231</v>
      </c>
      <c r="B2234" s="8">
        <v>37436</v>
      </c>
      <c r="C2234" t="s">
        <v>3</v>
      </c>
      <c r="D2234" t="s">
        <v>157</v>
      </c>
      <c r="E2234" t="s">
        <v>9</v>
      </c>
      <c r="F2234" t="s">
        <v>85</v>
      </c>
      <c r="G2234" t="s">
        <v>377</v>
      </c>
      <c r="H2234" s="135" t="s">
        <v>1598</v>
      </c>
      <c r="I2234" t="s">
        <v>1454</v>
      </c>
      <c r="J2234" s="20">
        <v>10</v>
      </c>
      <c r="K2234" s="20" t="s">
        <v>1465</v>
      </c>
      <c r="L2234" t="s">
        <v>1466</v>
      </c>
      <c r="M2234" s="20">
        <v>2.5</v>
      </c>
      <c r="N2234" s="20">
        <v>2.5</v>
      </c>
      <c r="AE2234">
        <f t="shared" si="34"/>
        <v>2002</v>
      </c>
    </row>
    <row r="2235" spans="1:31" x14ac:dyDescent="0.25">
      <c r="A2235" s="7">
        <v>2232</v>
      </c>
      <c r="B2235" s="8">
        <v>37437</v>
      </c>
      <c r="C2235" t="s">
        <v>3</v>
      </c>
      <c r="D2235" t="s">
        <v>178</v>
      </c>
      <c r="E2235" t="s">
        <v>9</v>
      </c>
      <c r="F2235" t="s">
        <v>26</v>
      </c>
      <c r="G2235" t="s">
        <v>24</v>
      </c>
      <c r="H2235" s="135" t="s">
        <v>1544</v>
      </c>
      <c r="I2235" t="s">
        <v>1454</v>
      </c>
      <c r="J2235" s="20">
        <v>38</v>
      </c>
      <c r="K2235" s="20" t="s">
        <v>9</v>
      </c>
      <c r="L2235" t="s">
        <v>1463</v>
      </c>
      <c r="M2235" s="20">
        <v>9.1199999999999992</v>
      </c>
      <c r="N2235" s="20">
        <v>10.88</v>
      </c>
      <c r="AE2235">
        <f t="shared" si="34"/>
        <v>2002</v>
      </c>
    </row>
    <row r="2236" spans="1:31" x14ac:dyDescent="0.25">
      <c r="A2236" s="7">
        <v>2233</v>
      </c>
      <c r="B2236" s="8">
        <v>37437</v>
      </c>
      <c r="C2236" t="s">
        <v>3</v>
      </c>
      <c r="D2236" t="s">
        <v>462</v>
      </c>
      <c r="E2236" t="s">
        <v>9</v>
      </c>
      <c r="F2236" t="s">
        <v>468</v>
      </c>
      <c r="G2236" t="s">
        <v>14</v>
      </c>
      <c r="H2236" s="135" t="s">
        <v>1491</v>
      </c>
      <c r="I2236" t="s">
        <v>1454</v>
      </c>
      <c r="J2236" s="20">
        <v>35</v>
      </c>
      <c r="K2236" s="20" t="s">
        <v>9</v>
      </c>
      <c r="L2236" t="s">
        <v>1464</v>
      </c>
      <c r="M2236" s="20">
        <v>7.7</v>
      </c>
      <c r="N2236" s="20">
        <v>10.8</v>
      </c>
      <c r="AE2236">
        <f t="shared" si="34"/>
        <v>2002</v>
      </c>
    </row>
    <row r="2237" spans="1:31" x14ac:dyDescent="0.25">
      <c r="A2237" s="7">
        <v>2234</v>
      </c>
      <c r="B2237" s="8">
        <v>37437</v>
      </c>
      <c r="C2237" t="s">
        <v>3</v>
      </c>
      <c r="D2237" t="s">
        <v>298</v>
      </c>
      <c r="E2237" t="s">
        <v>9</v>
      </c>
      <c r="F2237" t="s">
        <v>468</v>
      </c>
      <c r="G2237" t="s">
        <v>14</v>
      </c>
      <c r="H2237" s="135" t="s">
        <v>1492</v>
      </c>
      <c r="I2237" t="s">
        <v>1454</v>
      </c>
      <c r="J2237" s="20">
        <v>105</v>
      </c>
      <c r="K2237" s="20" t="s">
        <v>9</v>
      </c>
      <c r="L2237" t="s">
        <v>1464</v>
      </c>
      <c r="M2237" s="20">
        <v>23.1</v>
      </c>
      <c r="N2237" s="20">
        <v>30.4</v>
      </c>
      <c r="AE2237">
        <f t="shared" si="34"/>
        <v>2002</v>
      </c>
    </row>
    <row r="2238" spans="1:31" x14ac:dyDescent="0.25">
      <c r="A2238" s="7">
        <v>2235</v>
      </c>
      <c r="B2238" s="8">
        <v>37437</v>
      </c>
      <c r="C2238" t="s">
        <v>3</v>
      </c>
      <c r="D2238" t="s">
        <v>382</v>
      </c>
      <c r="E2238" t="s">
        <v>9</v>
      </c>
      <c r="F2238" t="s">
        <v>414</v>
      </c>
      <c r="G2238" t="s">
        <v>14</v>
      </c>
      <c r="H2238" s="135" t="s">
        <v>1492</v>
      </c>
      <c r="I2238" t="s">
        <v>1454</v>
      </c>
      <c r="J2238" s="20">
        <v>45</v>
      </c>
      <c r="K2238" s="20" t="s">
        <v>1465</v>
      </c>
      <c r="L2238" t="s">
        <v>1466</v>
      </c>
      <c r="M2238" s="20">
        <v>11.25</v>
      </c>
      <c r="N2238" s="20">
        <v>11.25</v>
      </c>
      <c r="AE2238">
        <f t="shared" si="34"/>
        <v>2002</v>
      </c>
    </row>
    <row r="2239" spans="1:31" x14ac:dyDescent="0.25">
      <c r="A2239" s="7">
        <v>2236</v>
      </c>
      <c r="B2239" s="8">
        <v>37437</v>
      </c>
      <c r="C2239" t="s">
        <v>3</v>
      </c>
      <c r="D2239" t="s">
        <v>298</v>
      </c>
      <c r="E2239" t="s">
        <v>9</v>
      </c>
      <c r="F2239" t="s">
        <v>468</v>
      </c>
      <c r="G2239" t="s">
        <v>14</v>
      </c>
      <c r="H2239" s="135" t="s">
        <v>1507</v>
      </c>
      <c r="I2239" t="s">
        <v>1454</v>
      </c>
      <c r="J2239" s="20">
        <v>71</v>
      </c>
      <c r="K2239" s="20" t="s">
        <v>9</v>
      </c>
      <c r="L2239" t="s">
        <v>1464</v>
      </c>
      <c r="M2239" s="20">
        <v>15.620000000000001</v>
      </c>
      <c r="N2239" s="20">
        <v>20.88</v>
      </c>
      <c r="AE2239">
        <f t="shared" si="34"/>
        <v>2002</v>
      </c>
    </row>
    <row r="2240" spans="1:31" x14ac:dyDescent="0.25">
      <c r="A2240" s="7">
        <v>2237</v>
      </c>
      <c r="B2240" s="8">
        <v>37437</v>
      </c>
      <c r="C2240" t="s">
        <v>3</v>
      </c>
      <c r="D2240" t="s">
        <v>25</v>
      </c>
      <c r="E2240" t="s">
        <v>9</v>
      </c>
      <c r="F2240" t="s">
        <v>26</v>
      </c>
      <c r="G2240" t="s">
        <v>65</v>
      </c>
      <c r="H2240" s="135" t="s">
        <v>1519</v>
      </c>
      <c r="I2240" t="s">
        <v>1454</v>
      </c>
      <c r="J2240" s="20">
        <v>90</v>
      </c>
      <c r="K2240" s="20" t="s">
        <v>3</v>
      </c>
      <c r="L2240" t="s">
        <v>1464</v>
      </c>
      <c r="M2240" s="20">
        <v>26.2</v>
      </c>
      <c r="N2240" s="20">
        <v>19.8</v>
      </c>
      <c r="AE2240">
        <f t="shared" si="34"/>
        <v>2002</v>
      </c>
    </row>
    <row r="2241" spans="1:31" x14ac:dyDescent="0.25">
      <c r="A2241" s="7">
        <v>2238</v>
      </c>
      <c r="B2241" s="8">
        <v>37437</v>
      </c>
      <c r="C2241" t="s">
        <v>3</v>
      </c>
      <c r="D2241" t="s">
        <v>81</v>
      </c>
      <c r="E2241" t="s">
        <v>9</v>
      </c>
      <c r="F2241" t="s">
        <v>471</v>
      </c>
      <c r="G2241" t="s">
        <v>65</v>
      </c>
      <c r="H2241" s="135" t="s">
        <v>1543</v>
      </c>
      <c r="I2241" t="s">
        <v>1458</v>
      </c>
      <c r="J2241" s="20">
        <v>9</v>
      </c>
      <c r="K2241" s="20" t="s">
        <v>3</v>
      </c>
      <c r="L2241" t="s">
        <v>1463</v>
      </c>
      <c r="M2241" s="20">
        <v>10</v>
      </c>
      <c r="N2241" s="20">
        <v>30</v>
      </c>
      <c r="AE2241">
        <f t="shared" si="34"/>
        <v>2002</v>
      </c>
    </row>
    <row r="2242" spans="1:31" x14ac:dyDescent="0.25">
      <c r="A2242" s="7">
        <v>2239</v>
      </c>
      <c r="B2242" s="8">
        <v>37438</v>
      </c>
      <c r="C2242" t="s">
        <v>3</v>
      </c>
      <c r="D2242" t="s">
        <v>348</v>
      </c>
      <c r="E2242" t="s">
        <v>9</v>
      </c>
      <c r="F2242" s="15" t="s">
        <v>28</v>
      </c>
      <c r="G2242" t="s">
        <v>14</v>
      </c>
      <c r="H2242" s="135" t="s">
        <v>1516</v>
      </c>
      <c r="I2242" t="s">
        <v>1458</v>
      </c>
      <c r="J2242" s="20">
        <v>12</v>
      </c>
      <c r="K2242" s="20" t="s">
        <v>3</v>
      </c>
      <c r="L2242" t="s">
        <v>1464</v>
      </c>
      <c r="M2242" s="20">
        <v>10</v>
      </c>
      <c r="N2242" s="20">
        <v>30</v>
      </c>
      <c r="AE2242">
        <f t="shared" si="34"/>
        <v>2002</v>
      </c>
    </row>
    <row r="2243" spans="1:31" x14ac:dyDescent="0.25">
      <c r="A2243" s="7">
        <v>2240</v>
      </c>
      <c r="B2243" s="8">
        <v>37438</v>
      </c>
      <c r="C2243" t="s">
        <v>3</v>
      </c>
      <c r="D2243" t="s">
        <v>348</v>
      </c>
      <c r="E2243" t="s">
        <v>9</v>
      </c>
      <c r="F2243" t="s">
        <v>472</v>
      </c>
      <c r="G2243" t="s">
        <v>14</v>
      </c>
      <c r="H2243" s="135" t="s">
        <v>1516</v>
      </c>
      <c r="I2243" t="s">
        <v>1458</v>
      </c>
      <c r="J2243" s="20">
        <v>12</v>
      </c>
      <c r="K2243" s="20" t="s">
        <v>1465</v>
      </c>
      <c r="L2243" t="s">
        <v>1466</v>
      </c>
      <c r="M2243" s="20">
        <v>10</v>
      </c>
      <c r="N2243" s="20">
        <v>30</v>
      </c>
      <c r="AE2243">
        <f t="shared" si="34"/>
        <v>2002</v>
      </c>
    </row>
    <row r="2244" spans="1:31" x14ac:dyDescent="0.25">
      <c r="A2244" s="7">
        <v>2241</v>
      </c>
      <c r="B2244" s="8">
        <v>37438</v>
      </c>
      <c r="C2244" t="s">
        <v>3</v>
      </c>
      <c r="D2244" t="s">
        <v>457</v>
      </c>
      <c r="E2244" t="s">
        <v>9</v>
      </c>
      <c r="F2244" t="s">
        <v>202</v>
      </c>
      <c r="G2244" t="s">
        <v>17</v>
      </c>
      <c r="H2244" s="135" t="s">
        <v>1625</v>
      </c>
      <c r="I2244" t="s">
        <v>1455</v>
      </c>
      <c r="J2244" s="20">
        <v>10</v>
      </c>
      <c r="K2244" s="20" t="s">
        <v>3</v>
      </c>
      <c r="L2244" t="s">
        <v>1463</v>
      </c>
      <c r="M2244" s="20">
        <v>1.8</v>
      </c>
      <c r="N2244" s="20">
        <v>1.2</v>
      </c>
      <c r="AE2244">
        <f t="shared" ref="AE2244:AE2307" si="35">YEAR(B2244)</f>
        <v>2002</v>
      </c>
    </row>
    <row r="2245" spans="1:31" x14ac:dyDescent="0.25">
      <c r="A2245" s="7">
        <v>2242</v>
      </c>
      <c r="B2245" s="8">
        <v>37438</v>
      </c>
      <c r="C2245" t="s">
        <v>3</v>
      </c>
      <c r="D2245" t="s">
        <v>454</v>
      </c>
      <c r="E2245" t="s">
        <v>9</v>
      </c>
      <c r="F2245" t="s">
        <v>329</v>
      </c>
      <c r="G2245" t="s">
        <v>14</v>
      </c>
      <c r="H2245" s="135" t="s">
        <v>1507</v>
      </c>
      <c r="I2245" t="s">
        <v>1454</v>
      </c>
      <c r="J2245" s="20">
        <v>56</v>
      </c>
      <c r="K2245" s="20" t="s">
        <v>9</v>
      </c>
      <c r="L2245" t="s">
        <v>1464</v>
      </c>
      <c r="M2245" s="20">
        <v>12.32</v>
      </c>
      <c r="N2245" s="20">
        <v>16.68</v>
      </c>
      <c r="AE2245">
        <f t="shared" si="35"/>
        <v>2002</v>
      </c>
    </row>
    <row r="2246" spans="1:31" x14ac:dyDescent="0.25">
      <c r="A2246" s="7">
        <v>2243</v>
      </c>
      <c r="B2246" s="8">
        <v>37438</v>
      </c>
      <c r="C2246" t="s">
        <v>3</v>
      </c>
      <c r="D2246" t="s">
        <v>416</v>
      </c>
      <c r="E2246" t="s">
        <v>9</v>
      </c>
      <c r="F2246" t="s">
        <v>174</v>
      </c>
      <c r="G2246" t="s">
        <v>14</v>
      </c>
      <c r="H2246" s="135" t="s">
        <v>1496</v>
      </c>
      <c r="I2246" t="s">
        <v>1455</v>
      </c>
      <c r="J2246" s="20">
        <v>14</v>
      </c>
      <c r="K2246" s="20" t="s">
        <v>3</v>
      </c>
      <c r="L2246" t="s">
        <v>1463</v>
      </c>
      <c r="M2246" s="20">
        <v>2.3200000000000003</v>
      </c>
      <c r="N2246" s="20">
        <v>1.68</v>
      </c>
      <c r="AE2246">
        <f t="shared" si="35"/>
        <v>2002</v>
      </c>
    </row>
    <row r="2247" spans="1:31" x14ac:dyDescent="0.25">
      <c r="A2247" s="7">
        <v>2244</v>
      </c>
      <c r="B2247" s="8">
        <v>37438</v>
      </c>
      <c r="C2247" t="s">
        <v>3</v>
      </c>
      <c r="D2247" t="s">
        <v>416</v>
      </c>
      <c r="E2247" t="s">
        <v>9</v>
      </c>
      <c r="F2247" t="s">
        <v>285</v>
      </c>
      <c r="G2247" t="s">
        <v>14</v>
      </c>
      <c r="H2247" s="135" t="s">
        <v>1496</v>
      </c>
      <c r="I2247" t="s">
        <v>1455</v>
      </c>
      <c r="J2247" s="20">
        <v>55</v>
      </c>
      <c r="K2247" s="20" t="s">
        <v>9</v>
      </c>
      <c r="L2247" t="s">
        <v>1463</v>
      </c>
      <c r="M2247" s="20">
        <v>6.6</v>
      </c>
      <c r="N2247" s="20">
        <v>7.65</v>
      </c>
      <c r="AE2247">
        <f t="shared" si="35"/>
        <v>2002</v>
      </c>
    </row>
    <row r="2248" spans="1:31" x14ac:dyDescent="0.25">
      <c r="A2248" s="7">
        <v>2245</v>
      </c>
      <c r="B2248" s="8">
        <v>37438</v>
      </c>
      <c r="C2248" t="s">
        <v>3</v>
      </c>
      <c r="D2248" t="s">
        <v>462</v>
      </c>
      <c r="E2248" t="s">
        <v>9</v>
      </c>
      <c r="F2248" t="s">
        <v>416</v>
      </c>
      <c r="G2248" t="s">
        <v>65</v>
      </c>
      <c r="H2248" s="135" t="s">
        <v>1496</v>
      </c>
      <c r="I2248" t="s">
        <v>1454</v>
      </c>
      <c r="J2248" s="20">
        <v>50</v>
      </c>
      <c r="K2248" s="20" t="s">
        <v>9</v>
      </c>
      <c r="L2248" t="s">
        <v>1464</v>
      </c>
      <c r="M2248" s="20">
        <v>11</v>
      </c>
      <c r="N2248" s="20">
        <v>15</v>
      </c>
      <c r="AE2248">
        <f t="shared" si="35"/>
        <v>2002</v>
      </c>
    </row>
    <row r="2249" spans="1:31" x14ac:dyDescent="0.25">
      <c r="A2249" s="7">
        <v>2246</v>
      </c>
      <c r="B2249" s="8">
        <v>37438</v>
      </c>
      <c r="C2249" t="s">
        <v>3</v>
      </c>
      <c r="D2249" t="s">
        <v>386</v>
      </c>
      <c r="E2249" t="s">
        <v>9</v>
      </c>
      <c r="F2249" t="s">
        <v>280</v>
      </c>
      <c r="G2249" t="s">
        <v>377</v>
      </c>
      <c r="H2249" s="9" t="s">
        <v>1605</v>
      </c>
      <c r="I2249" t="s">
        <v>1454</v>
      </c>
      <c r="J2249" s="20">
        <v>39</v>
      </c>
      <c r="K2249" s="20" t="s">
        <v>3</v>
      </c>
      <c r="L2249" t="s">
        <v>1464</v>
      </c>
      <c r="M2249" s="20">
        <v>11.92</v>
      </c>
      <c r="N2249" s="20">
        <v>8.58</v>
      </c>
      <c r="AE2249">
        <f t="shared" si="35"/>
        <v>2002</v>
      </c>
    </row>
    <row r="2250" spans="1:31" x14ac:dyDescent="0.25">
      <c r="A2250" s="7">
        <v>2247</v>
      </c>
      <c r="B2250" s="8">
        <v>37439</v>
      </c>
      <c r="C2250" t="s">
        <v>3</v>
      </c>
      <c r="D2250" t="s">
        <v>462</v>
      </c>
      <c r="E2250" t="s">
        <v>9</v>
      </c>
      <c r="F2250" s="15" t="s">
        <v>28</v>
      </c>
      <c r="G2250" t="s">
        <v>17</v>
      </c>
      <c r="H2250" s="135" t="s">
        <v>1500</v>
      </c>
      <c r="I2250" t="s">
        <v>1454</v>
      </c>
      <c r="J2250" s="20">
        <v>10</v>
      </c>
      <c r="K2250" s="20" t="s">
        <v>1465</v>
      </c>
      <c r="L2250" t="s">
        <v>1466</v>
      </c>
      <c r="M2250" s="20">
        <v>2.5</v>
      </c>
      <c r="N2250" s="20">
        <v>2.5</v>
      </c>
      <c r="AE2250">
        <f t="shared" si="35"/>
        <v>2002</v>
      </c>
    </row>
    <row r="2251" spans="1:31" x14ac:dyDescent="0.25">
      <c r="A2251" s="7">
        <v>2248</v>
      </c>
      <c r="B2251" s="8">
        <v>37439</v>
      </c>
      <c r="C2251" t="s">
        <v>3</v>
      </c>
      <c r="D2251" t="s">
        <v>389</v>
      </c>
      <c r="E2251" t="s">
        <v>9</v>
      </c>
      <c r="F2251" t="s">
        <v>462</v>
      </c>
      <c r="G2251" t="s">
        <v>17</v>
      </c>
      <c r="H2251" s="135" t="s">
        <v>1502</v>
      </c>
      <c r="I2251" t="s">
        <v>1455</v>
      </c>
      <c r="J2251" s="20">
        <v>16</v>
      </c>
      <c r="K2251" s="20" t="s">
        <v>3</v>
      </c>
      <c r="L2251" t="s">
        <v>1464</v>
      </c>
      <c r="M2251" s="20">
        <v>2.74</v>
      </c>
      <c r="N2251" s="20">
        <v>1.76</v>
      </c>
      <c r="AE2251">
        <f t="shared" si="35"/>
        <v>2002</v>
      </c>
    </row>
    <row r="2252" spans="1:31" x14ac:dyDescent="0.25">
      <c r="A2252" s="7">
        <v>2249</v>
      </c>
      <c r="B2252" s="8">
        <v>37439</v>
      </c>
      <c r="C2252" t="s">
        <v>3</v>
      </c>
      <c r="D2252" t="s">
        <v>178</v>
      </c>
      <c r="E2252" t="s">
        <v>9</v>
      </c>
      <c r="F2252" t="s">
        <v>64</v>
      </c>
      <c r="G2252" t="s">
        <v>377</v>
      </c>
      <c r="H2252" s="9" t="s">
        <v>1590</v>
      </c>
      <c r="I2252" t="s">
        <v>1454</v>
      </c>
      <c r="J2252" s="20">
        <v>72</v>
      </c>
      <c r="K2252" s="20" t="s">
        <v>1465</v>
      </c>
      <c r="L2252" t="s">
        <v>1466</v>
      </c>
      <c r="M2252" s="20">
        <v>18</v>
      </c>
      <c r="N2252" s="20">
        <v>18</v>
      </c>
      <c r="AE2252">
        <f t="shared" si="35"/>
        <v>2002</v>
      </c>
    </row>
    <row r="2253" spans="1:31" x14ac:dyDescent="0.25">
      <c r="A2253" s="7">
        <v>2250</v>
      </c>
      <c r="B2253" s="8">
        <v>37439</v>
      </c>
      <c r="C2253" t="s">
        <v>3</v>
      </c>
      <c r="D2253" t="s">
        <v>229</v>
      </c>
      <c r="E2253" t="s">
        <v>9</v>
      </c>
      <c r="F2253" t="s">
        <v>266</v>
      </c>
      <c r="G2253" t="s">
        <v>377</v>
      </c>
      <c r="H2253" s="9" t="s">
        <v>1606</v>
      </c>
      <c r="I2253" t="s">
        <v>1456</v>
      </c>
      <c r="J2253" s="20">
        <v>25</v>
      </c>
      <c r="K2253" s="20" t="s">
        <v>1465</v>
      </c>
      <c r="L2253" t="s">
        <v>1466</v>
      </c>
      <c r="M2253" s="20">
        <v>6.25</v>
      </c>
      <c r="N2253" s="20">
        <v>6.25</v>
      </c>
      <c r="O2253" t="s">
        <v>3</v>
      </c>
      <c r="P2253" s="13" t="s">
        <v>412</v>
      </c>
      <c r="Q2253" t="s">
        <v>9</v>
      </c>
      <c r="R2253" t="s">
        <v>358</v>
      </c>
      <c r="S2253" t="s">
        <v>1465</v>
      </c>
      <c r="U2253" t="s">
        <v>1465</v>
      </c>
      <c r="W2253" t="s">
        <v>1465</v>
      </c>
      <c r="Y2253" t="s">
        <v>1465</v>
      </c>
      <c r="AA2253" t="s">
        <v>1465</v>
      </c>
      <c r="AC2253" t="s">
        <v>1465</v>
      </c>
      <c r="AE2253">
        <f t="shared" si="35"/>
        <v>2002</v>
      </c>
    </row>
    <row r="2254" spans="1:31" x14ac:dyDescent="0.25">
      <c r="A2254" s="7">
        <v>2251</v>
      </c>
      <c r="B2254" s="8">
        <v>37440</v>
      </c>
      <c r="C2254" t="s">
        <v>3</v>
      </c>
      <c r="D2254" t="s">
        <v>462</v>
      </c>
      <c r="E2254" t="s">
        <v>9</v>
      </c>
      <c r="F2254" t="s">
        <v>160</v>
      </c>
      <c r="G2254" t="s">
        <v>17</v>
      </c>
      <c r="H2254" s="135" t="s">
        <v>1500</v>
      </c>
      <c r="I2254" t="s">
        <v>1455</v>
      </c>
      <c r="J2254" s="20">
        <v>22</v>
      </c>
      <c r="K2254" s="20" t="s">
        <v>9</v>
      </c>
      <c r="L2254" t="s">
        <v>1464</v>
      </c>
      <c r="M2254" s="20">
        <v>2.42</v>
      </c>
      <c r="N2254" s="20">
        <v>3.58</v>
      </c>
      <c r="AE2254">
        <f t="shared" si="35"/>
        <v>2002</v>
      </c>
    </row>
    <row r="2255" spans="1:31" x14ac:dyDescent="0.25">
      <c r="A2255" s="7">
        <v>2252</v>
      </c>
      <c r="B2255" s="8">
        <v>37440</v>
      </c>
      <c r="C2255" t="s">
        <v>3</v>
      </c>
      <c r="D2255" t="s">
        <v>462</v>
      </c>
      <c r="E2255" t="s">
        <v>9</v>
      </c>
      <c r="F2255" t="s">
        <v>365</v>
      </c>
      <c r="G2255" t="s">
        <v>11</v>
      </c>
      <c r="H2255" s="135" t="s">
        <v>1526</v>
      </c>
      <c r="I2255" t="s">
        <v>1454</v>
      </c>
      <c r="J2255" s="20">
        <v>60</v>
      </c>
      <c r="K2255" s="20" t="s">
        <v>9</v>
      </c>
      <c r="L2255" t="s">
        <v>1464</v>
      </c>
      <c r="M2255" s="20">
        <v>13.2</v>
      </c>
      <c r="N2255" s="20">
        <v>17.8</v>
      </c>
      <c r="AE2255">
        <f t="shared" si="35"/>
        <v>2002</v>
      </c>
    </row>
    <row r="2256" spans="1:31" x14ac:dyDescent="0.25">
      <c r="A2256" s="7">
        <v>2253</v>
      </c>
      <c r="B2256" s="8">
        <v>37440</v>
      </c>
      <c r="C2256" t="s">
        <v>3</v>
      </c>
      <c r="D2256" t="s">
        <v>15</v>
      </c>
      <c r="E2256" t="s">
        <v>9</v>
      </c>
      <c r="F2256" t="s">
        <v>91</v>
      </c>
      <c r="G2256" t="s">
        <v>14</v>
      </c>
      <c r="H2256" s="135" t="s">
        <v>1566</v>
      </c>
      <c r="I2256" t="s">
        <v>1454</v>
      </c>
      <c r="J2256" s="20">
        <v>16</v>
      </c>
      <c r="K2256" s="20" t="s">
        <v>9</v>
      </c>
      <c r="L2256" t="s">
        <v>1464</v>
      </c>
      <c r="M2256" s="20">
        <v>3.52</v>
      </c>
      <c r="N2256" s="20">
        <v>5.48</v>
      </c>
      <c r="AE2256">
        <f t="shared" si="35"/>
        <v>2002</v>
      </c>
    </row>
    <row r="2257" spans="1:31" x14ac:dyDescent="0.25">
      <c r="A2257" s="7">
        <v>2254</v>
      </c>
      <c r="B2257" s="8">
        <v>37440</v>
      </c>
      <c r="C2257" t="s">
        <v>3</v>
      </c>
      <c r="D2257" t="s">
        <v>43</v>
      </c>
      <c r="E2257" t="s">
        <v>9</v>
      </c>
      <c r="F2257" t="s">
        <v>134</v>
      </c>
      <c r="G2257" t="s">
        <v>14</v>
      </c>
      <c r="H2257" s="135" t="s">
        <v>1522</v>
      </c>
      <c r="I2257" t="s">
        <v>1454</v>
      </c>
      <c r="J2257" s="20">
        <v>12</v>
      </c>
      <c r="K2257" s="20" t="s">
        <v>3</v>
      </c>
      <c r="L2257" t="s">
        <v>1464</v>
      </c>
      <c r="M2257" s="20">
        <v>4.3599999999999994</v>
      </c>
      <c r="N2257" s="20">
        <v>2.64</v>
      </c>
      <c r="AE2257">
        <f t="shared" si="35"/>
        <v>2002</v>
      </c>
    </row>
    <row r="2258" spans="1:31" x14ac:dyDescent="0.25">
      <c r="A2258" s="7">
        <v>2255</v>
      </c>
      <c r="B2258" s="8">
        <v>37440</v>
      </c>
      <c r="C2258" t="s">
        <v>3</v>
      </c>
      <c r="D2258" t="s">
        <v>191</v>
      </c>
      <c r="E2258" t="s">
        <v>9</v>
      </c>
      <c r="F2258" t="s">
        <v>192</v>
      </c>
      <c r="G2258" t="s">
        <v>14</v>
      </c>
      <c r="H2258" s="135" t="s">
        <v>1496</v>
      </c>
      <c r="I2258" t="s">
        <v>1455</v>
      </c>
      <c r="J2258" s="20">
        <v>105</v>
      </c>
      <c r="K2258" s="20" t="s">
        <v>9</v>
      </c>
      <c r="L2258" t="s">
        <v>1464</v>
      </c>
      <c r="M2258" s="20">
        <v>11.55</v>
      </c>
      <c r="N2258" s="20">
        <v>15.2</v>
      </c>
      <c r="AE2258">
        <f t="shared" si="35"/>
        <v>2002</v>
      </c>
    </row>
    <row r="2259" spans="1:31" x14ac:dyDescent="0.25">
      <c r="A2259" s="7">
        <v>2256</v>
      </c>
      <c r="B2259" s="8">
        <v>37440</v>
      </c>
      <c r="C2259" t="s">
        <v>3</v>
      </c>
      <c r="D2259" t="s">
        <v>382</v>
      </c>
      <c r="E2259" t="s">
        <v>9</v>
      </c>
      <c r="F2259" t="s">
        <v>108</v>
      </c>
      <c r="G2259" t="s">
        <v>14</v>
      </c>
      <c r="H2259" s="135" t="s">
        <v>1496</v>
      </c>
      <c r="I2259" t="s">
        <v>1454</v>
      </c>
      <c r="J2259" s="20">
        <v>60</v>
      </c>
      <c r="K2259" s="20" t="s">
        <v>3</v>
      </c>
      <c r="L2259" t="s">
        <v>1464</v>
      </c>
      <c r="M2259" s="20">
        <v>17.8</v>
      </c>
      <c r="N2259" s="20">
        <v>13.2</v>
      </c>
      <c r="AE2259">
        <f t="shared" si="35"/>
        <v>2002</v>
      </c>
    </row>
    <row r="2260" spans="1:31" x14ac:dyDescent="0.25">
      <c r="A2260" s="7">
        <v>2257</v>
      </c>
      <c r="B2260" s="8">
        <v>37440</v>
      </c>
      <c r="C2260" t="s">
        <v>3</v>
      </c>
      <c r="D2260" t="s">
        <v>292</v>
      </c>
      <c r="E2260" t="s">
        <v>9</v>
      </c>
      <c r="F2260" t="s">
        <v>136</v>
      </c>
      <c r="G2260" t="s">
        <v>24</v>
      </c>
      <c r="H2260" s="136" t="s">
        <v>1496</v>
      </c>
      <c r="I2260" t="s">
        <v>1454</v>
      </c>
      <c r="J2260" s="20">
        <v>23</v>
      </c>
      <c r="K2260" s="20" t="s">
        <v>9</v>
      </c>
      <c r="L2260" t="s">
        <v>1464</v>
      </c>
      <c r="M2260" s="20">
        <v>5.0600000000000005</v>
      </c>
      <c r="N2260" s="20">
        <v>7.4399999999999995</v>
      </c>
      <c r="AE2260">
        <f t="shared" si="35"/>
        <v>2002</v>
      </c>
    </row>
    <row r="2261" spans="1:31" x14ac:dyDescent="0.25">
      <c r="A2261" s="7">
        <v>2258</v>
      </c>
      <c r="B2261" s="8">
        <v>37441</v>
      </c>
      <c r="C2261" t="s">
        <v>3</v>
      </c>
      <c r="D2261" t="s">
        <v>473</v>
      </c>
      <c r="E2261" t="s">
        <v>9</v>
      </c>
      <c r="F2261" t="s">
        <v>55</v>
      </c>
      <c r="G2261" t="s">
        <v>14</v>
      </c>
      <c r="H2261" s="135" t="s">
        <v>1530</v>
      </c>
      <c r="I2261" t="s">
        <v>1455</v>
      </c>
      <c r="J2261" s="20">
        <v>7</v>
      </c>
      <c r="K2261" s="20" t="s">
        <v>9</v>
      </c>
      <c r="L2261" t="s">
        <v>1463</v>
      </c>
      <c r="M2261" s="20">
        <v>0.84</v>
      </c>
      <c r="N2261" s="20">
        <v>1.4100000000000001</v>
      </c>
      <c r="AE2261">
        <f t="shared" si="35"/>
        <v>2002</v>
      </c>
    </row>
    <row r="2262" spans="1:31" x14ac:dyDescent="0.25">
      <c r="A2262" s="7">
        <v>2259</v>
      </c>
      <c r="B2262" s="8">
        <v>37441</v>
      </c>
      <c r="C2262" t="s">
        <v>3</v>
      </c>
      <c r="D2262" t="s">
        <v>55</v>
      </c>
      <c r="E2262" t="s">
        <v>9</v>
      </c>
      <c r="F2262" t="s">
        <v>473</v>
      </c>
      <c r="G2262" t="s">
        <v>14</v>
      </c>
      <c r="H2262" s="135" t="s">
        <v>1530</v>
      </c>
      <c r="I2262" t="s">
        <v>1458</v>
      </c>
      <c r="J2262" s="20">
        <v>7</v>
      </c>
      <c r="K2262" s="20" t="s">
        <v>1465</v>
      </c>
      <c r="L2262" t="s">
        <v>1466</v>
      </c>
      <c r="M2262" s="20">
        <v>10</v>
      </c>
      <c r="N2262" s="20">
        <v>30</v>
      </c>
      <c r="AE2262">
        <f t="shared" si="35"/>
        <v>2002</v>
      </c>
    </row>
    <row r="2263" spans="1:31" x14ac:dyDescent="0.25">
      <c r="A2263" s="7">
        <v>2260</v>
      </c>
      <c r="B2263" s="8">
        <v>37441</v>
      </c>
      <c r="C2263" t="s">
        <v>3</v>
      </c>
      <c r="D2263" t="s">
        <v>43</v>
      </c>
      <c r="E2263" t="s">
        <v>9</v>
      </c>
      <c r="F2263" t="s">
        <v>461</v>
      </c>
      <c r="G2263" t="s">
        <v>14</v>
      </c>
      <c r="H2263" s="135" t="s">
        <v>1522</v>
      </c>
      <c r="I2263" t="s">
        <v>1454</v>
      </c>
      <c r="J2263" s="20">
        <v>11</v>
      </c>
      <c r="K2263" s="20" t="s">
        <v>3</v>
      </c>
      <c r="L2263" t="s">
        <v>1464</v>
      </c>
      <c r="M2263" s="20">
        <v>4.08</v>
      </c>
      <c r="N2263" s="20">
        <v>2.42</v>
      </c>
      <c r="AE2263">
        <f t="shared" si="35"/>
        <v>2002</v>
      </c>
    </row>
    <row r="2264" spans="1:31" x14ac:dyDescent="0.25">
      <c r="A2264" s="7">
        <v>2261</v>
      </c>
      <c r="B2264" s="8">
        <v>37441</v>
      </c>
      <c r="C2264" t="s">
        <v>3</v>
      </c>
      <c r="D2264" t="s">
        <v>43</v>
      </c>
      <c r="E2264" t="s">
        <v>9</v>
      </c>
      <c r="F2264" t="s">
        <v>466</v>
      </c>
      <c r="G2264" t="s">
        <v>14</v>
      </c>
      <c r="H2264" s="135" t="s">
        <v>1496</v>
      </c>
      <c r="I2264" t="s">
        <v>1456</v>
      </c>
      <c r="J2264" s="20">
        <v>70</v>
      </c>
      <c r="K2264" s="20" t="s">
        <v>3</v>
      </c>
      <c r="L2264" t="s">
        <v>1464</v>
      </c>
      <c r="M2264" s="20">
        <v>20.6</v>
      </c>
      <c r="N2264" s="20">
        <v>15.4</v>
      </c>
      <c r="O2264" t="s">
        <v>3</v>
      </c>
      <c r="P2264" s="13" t="s">
        <v>72</v>
      </c>
      <c r="Q2264" t="s">
        <v>9</v>
      </c>
      <c r="R2264" t="s">
        <v>464</v>
      </c>
      <c r="S2264" t="s">
        <v>1465</v>
      </c>
      <c r="U2264" t="s">
        <v>1465</v>
      </c>
      <c r="W2264" t="s">
        <v>1465</v>
      </c>
      <c r="Y2264" t="s">
        <v>1465</v>
      </c>
      <c r="AA2264" t="s">
        <v>1465</v>
      </c>
      <c r="AC2264" t="s">
        <v>1465</v>
      </c>
      <c r="AE2264">
        <f t="shared" si="35"/>
        <v>2002</v>
      </c>
    </row>
    <row r="2265" spans="1:31" x14ac:dyDescent="0.25">
      <c r="A2265" s="7">
        <v>2262</v>
      </c>
      <c r="B2265" s="8">
        <v>37441</v>
      </c>
      <c r="C2265" t="s">
        <v>3</v>
      </c>
      <c r="D2265" t="s">
        <v>474</v>
      </c>
      <c r="E2265" t="s">
        <v>9</v>
      </c>
      <c r="F2265" t="s">
        <v>43</v>
      </c>
      <c r="G2265" t="s">
        <v>14</v>
      </c>
      <c r="H2265" s="135" t="s">
        <v>1496</v>
      </c>
      <c r="I2265" t="s">
        <v>1458</v>
      </c>
      <c r="J2265" s="20">
        <v>13</v>
      </c>
      <c r="K2265" s="20" t="s">
        <v>1465</v>
      </c>
      <c r="L2265" t="s">
        <v>1466</v>
      </c>
      <c r="M2265" s="20">
        <v>30</v>
      </c>
      <c r="N2265" s="20">
        <v>10</v>
      </c>
      <c r="AE2265">
        <f t="shared" si="35"/>
        <v>2002</v>
      </c>
    </row>
    <row r="2266" spans="1:31" x14ac:dyDescent="0.25">
      <c r="A2266" s="7">
        <v>2263</v>
      </c>
      <c r="B2266" s="8">
        <v>37441</v>
      </c>
      <c r="C2266" t="s">
        <v>3</v>
      </c>
      <c r="D2266" t="s">
        <v>91</v>
      </c>
      <c r="E2266" t="s">
        <v>9</v>
      </c>
      <c r="F2266" s="15" t="s">
        <v>28</v>
      </c>
      <c r="G2266" t="s">
        <v>14</v>
      </c>
      <c r="H2266" s="135" t="s">
        <v>1496</v>
      </c>
      <c r="I2266" t="s">
        <v>1458</v>
      </c>
      <c r="J2266" s="20">
        <v>12</v>
      </c>
      <c r="K2266" s="20" t="s">
        <v>9</v>
      </c>
      <c r="L2266" t="s">
        <v>1463</v>
      </c>
      <c r="M2266" s="20">
        <v>10</v>
      </c>
      <c r="N2266" s="20">
        <v>30</v>
      </c>
      <c r="AE2266">
        <f t="shared" si="35"/>
        <v>2002</v>
      </c>
    </row>
    <row r="2267" spans="1:31" x14ac:dyDescent="0.25">
      <c r="A2267" s="7">
        <v>2264</v>
      </c>
      <c r="B2267" s="8">
        <v>37441</v>
      </c>
      <c r="C2267" t="s">
        <v>3</v>
      </c>
      <c r="D2267" t="s">
        <v>91</v>
      </c>
      <c r="E2267" t="s">
        <v>9</v>
      </c>
      <c r="F2267" t="s">
        <v>475</v>
      </c>
      <c r="G2267" t="s">
        <v>24</v>
      </c>
      <c r="H2267" s="135" t="s">
        <v>1548</v>
      </c>
      <c r="I2267" t="s">
        <v>1458</v>
      </c>
      <c r="J2267" s="20">
        <v>10</v>
      </c>
      <c r="K2267" s="20" t="s">
        <v>9</v>
      </c>
      <c r="L2267" t="s">
        <v>1463</v>
      </c>
      <c r="M2267" s="20">
        <v>10</v>
      </c>
      <c r="N2267" s="20">
        <v>30</v>
      </c>
      <c r="AE2267">
        <f t="shared" si="35"/>
        <v>2002</v>
      </c>
    </row>
    <row r="2268" spans="1:31" x14ac:dyDescent="0.25">
      <c r="A2268" s="7">
        <v>2265</v>
      </c>
      <c r="B2268" s="8">
        <v>37441</v>
      </c>
      <c r="C2268" t="s">
        <v>3</v>
      </c>
      <c r="D2268" t="s">
        <v>462</v>
      </c>
      <c r="E2268" t="s">
        <v>9</v>
      </c>
      <c r="F2268" t="s">
        <v>108</v>
      </c>
      <c r="G2268" t="s">
        <v>24</v>
      </c>
      <c r="H2268" s="135" t="s">
        <v>1496</v>
      </c>
      <c r="I2268" t="s">
        <v>1454</v>
      </c>
      <c r="J2268" s="20">
        <v>20</v>
      </c>
      <c r="K2268" s="20" t="s">
        <v>9</v>
      </c>
      <c r="L2268" t="s">
        <v>1463</v>
      </c>
      <c r="M2268" s="20">
        <v>4.8</v>
      </c>
      <c r="N2268" s="20">
        <v>6.2</v>
      </c>
      <c r="AE2268">
        <f t="shared" si="35"/>
        <v>2002</v>
      </c>
    </row>
    <row r="2269" spans="1:31" x14ac:dyDescent="0.25">
      <c r="A2269" s="7">
        <v>2266</v>
      </c>
      <c r="B2269" s="8">
        <v>37441</v>
      </c>
      <c r="C2269" t="s">
        <v>3</v>
      </c>
      <c r="D2269" t="s">
        <v>476</v>
      </c>
      <c r="E2269" t="s">
        <v>9</v>
      </c>
      <c r="F2269" t="s">
        <v>236</v>
      </c>
      <c r="G2269" t="s">
        <v>24</v>
      </c>
      <c r="H2269" s="136" t="s">
        <v>1496</v>
      </c>
      <c r="I2269" t="s">
        <v>1458</v>
      </c>
      <c r="J2269" s="20">
        <v>10</v>
      </c>
      <c r="K2269" s="20" t="s">
        <v>3</v>
      </c>
      <c r="L2269" t="s">
        <v>1463</v>
      </c>
      <c r="M2269" s="20">
        <v>30</v>
      </c>
      <c r="N2269" s="20">
        <v>10</v>
      </c>
      <c r="AE2269">
        <f t="shared" si="35"/>
        <v>2002</v>
      </c>
    </row>
    <row r="2270" spans="1:31" x14ac:dyDescent="0.25">
      <c r="A2270" s="7">
        <v>2267</v>
      </c>
      <c r="B2270" s="8">
        <v>37442</v>
      </c>
      <c r="C2270" t="s">
        <v>3</v>
      </c>
      <c r="D2270" t="s">
        <v>160</v>
      </c>
      <c r="E2270" t="s">
        <v>9</v>
      </c>
      <c r="F2270" t="s">
        <v>464</v>
      </c>
      <c r="G2270" t="s">
        <v>17</v>
      </c>
      <c r="H2270" s="135" t="s">
        <v>1504</v>
      </c>
      <c r="I2270" t="s">
        <v>1454</v>
      </c>
      <c r="J2270" s="20">
        <v>17</v>
      </c>
      <c r="K2270" s="20" t="s">
        <v>9</v>
      </c>
      <c r="L2270" t="s">
        <v>1464</v>
      </c>
      <c r="M2270" s="20">
        <v>3.74</v>
      </c>
      <c r="N2270" s="20">
        <v>5.76</v>
      </c>
      <c r="AE2270">
        <f t="shared" si="35"/>
        <v>2002</v>
      </c>
    </row>
    <row r="2271" spans="1:31" x14ac:dyDescent="0.25">
      <c r="A2271" s="7">
        <v>2268</v>
      </c>
      <c r="B2271" s="8">
        <v>37442</v>
      </c>
      <c r="C2271" t="s">
        <v>3</v>
      </c>
      <c r="D2271" s="16" t="s">
        <v>35</v>
      </c>
      <c r="E2271" t="s">
        <v>9</v>
      </c>
      <c r="F2271" t="s">
        <v>106</v>
      </c>
      <c r="G2271" t="s">
        <v>11</v>
      </c>
      <c r="H2271" s="135" t="s">
        <v>1538</v>
      </c>
      <c r="I2271" t="s">
        <v>1458</v>
      </c>
      <c r="J2271" s="20">
        <v>10</v>
      </c>
      <c r="K2271" s="20" t="s">
        <v>1465</v>
      </c>
      <c r="L2271" t="s">
        <v>1466</v>
      </c>
      <c r="M2271" s="20">
        <v>30</v>
      </c>
      <c r="N2271" s="20">
        <v>10</v>
      </c>
      <c r="AE2271">
        <f t="shared" si="35"/>
        <v>2002</v>
      </c>
    </row>
    <row r="2272" spans="1:31" x14ac:dyDescent="0.25">
      <c r="A2272" s="7">
        <v>2269</v>
      </c>
      <c r="B2272" s="8">
        <v>37446</v>
      </c>
      <c r="C2272" t="s">
        <v>3</v>
      </c>
      <c r="D2272" t="s">
        <v>115</v>
      </c>
      <c r="E2272" t="s">
        <v>9</v>
      </c>
      <c r="F2272" t="s">
        <v>347</v>
      </c>
      <c r="G2272" t="s">
        <v>11</v>
      </c>
      <c r="H2272" s="135" t="s">
        <v>1498</v>
      </c>
      <c r="I2272" t="s">
        <v>1454</v>
      </c>
      <c r="J2272" s="20">
        <v>12</v>
      </c>
      <c r="K2272" s="20" t="s">
        <v>3</v>
      </c>
      <c r="L2272" t="s">
        <v>1463</v>
      </c>
      <c r="M2272" s="20">
        <v>4.12</v>
      </c>
      <c r="N2272" s="20">
        <v>2.88</v>
      </c>
      <c r="AE2272">
        <f t="shared" si="35"/>
        <v>2002</v>
      </c>
    </row>
    <row r="2273" spans="1:31" x14ac:dyDescent="0.25">
      <c r="A2273" s="7">
        <v>2270</v>
      </c>
      <c r="B2273" s="8">
        <v>37446</v>
      </c>
      <c r="C2273" t="s">
        <v>3</v>
      </c>
      <c r="D2273" t="s">
        <v>168</v>
      </c>
      <c r="E2273" t="s">
        <v>9</v>
      </c>
      <c r="F2273" t="s">
        <v>336</v>
      </c>
      <c r="G2273" t="s">
        <v>11</v>
      </c>
      <c r="H2273" s="135" t="s">
        <v>1509</v>
      </c>
      <c r="I2273" t="s">
        <v>1454</v>
      </c>
      <c r="J2273" s="20">
        <v>23</v>
      </c>
      <c r="K2273" s="20" t="s">
        <v>9</v>
      </c>
      <c r="L2273" t="s">
        <v>1464</v>
      </c>
      <c r="M2273" s="20">
        <v>5.0600000000000005</v>
      </c>
      <c r="N2273" s="20">
        <v>7.4399999999999995</v>
      </c>
      <c r="AE2273">
        <f t="shared" si="35"/>
        <v>2002</v>
      </c>
    </row>
    <row r="2274" spans="1:31" x14ac:dyDescent="0.25">
      <c r="A2274" s="7">
        <v>2271</v>
      </c>
      <c r="B2274" s="8">
        <v>37446</v>
      </c>
      <c r="C2274" t="s">
        <v>3</v>
      </c>
      <c r="D2274" t="s">
        <v>18</v>
      </c>
      <c r="E2274" t="s">
        <v>9</v>
      </c>
      <c r="F2274" t="s">
        <v>468</v>
      </c>
      <c r="G2274" t="s">
        <v>14</v>
      </c>
      <c r="H2274" s="135" t="s">
        <v>1491</v>
      </c>
      <c r="I2274" t="s">
        <v>1454</v>
      </c>
      <c r="J2274" s="20">
        <v>10</v>
      </c>
      <c r="K2274" s="20" t="s">
        <v>9</v>
      </c>
      <c r="L2274" t="s">
        <v>1464</v>
      </c>
      <c r="M2274" s="20">
        <v>2.2000000000000002</v>
      </c>
      <c r="N2274" s="20">
        <v>3.8</v>
      </c>
      <c r="AE2274">
        <f t="shared" si="35"/>
        <v>2002</v>
      </c>
    </row>
    <row r="2275" spans="1:31" x14ac:dyDescent="0.25">
      <c r="A2275" s="7">
        <v>2272</v>
      </c>
      <c r="B2275" s="8">
        <v>37446</v>
      </c>
      <c r="C2275" t="s">
        <v>3</v>
      </c>
      <c r="D2275" t="s">
        <v>457</v>
      </c>
      <c r="E2275" t="s">
        <v>9</v>
      </c>
      <c r="F2275" t="s">
        <v>44</v>
      </c>
      <c r="G2275" t="s">
        <v>14</v>
      </c>
      <c r="H2275" s="135" t="s">
        <v>1549</v>
      </c>
      <c r="I2275" t="s">
        <v>1454</v>
      </c>
      <c r="J2275" s="20">
        <v>30</v>
      </c>
      <c r="K2275" s="20" t="s">
        <v>9</v>
      </c>
      <c r="L2275" t="s">
        <v>1464</v>
      </c>
      <c r="M2275" s="20">
        <v>6.6</v>
      </c>
      <c r="N2275" s="20">
        <v>9.4</v>
      </c>
      <c r="AE2275">
        <f t="shared" si="35"/>
        <v>2002</v>
      </c>
    </row>
    <row r="2276" spans="1:31" x14ac:dyDescent="0.25">
      <c r="A2276" s="7">
        <v>2273</v>
      </c>
      <c r="B2276" s="8">
        <v>37446</v>
      </c>
      <c r="C2276" t="s">
        <v>3</v>
      </c>
      <c r="D2276" t="s">
        <v>477</v>
      </c>
      <c r="E2276" t="s">
        <v>9</v>
      </c>
      <c r="F2276" t="s">
        <v>125</v>
      </c>
      <c r="G2276" t="s">
        <v>14</v>
      </c>
      <c r="H2276" s="135" t="s">
        <v>1522</v>
      </c>
      <c r="I2276" t="s">
        <v>1458</v>
      </c>
      <c r="J2276" s="20">
        <v>12</v>
      </c>
      <c r="K2276" s="20" t="s">
        <v>9</v>
      </c>
      <c r="L2276" t="s">
        <v>1464</v>
      </c>
      <c r="M2276" s="20">
        <v>30</v>
      </c>
      <c r="N2276" s="20">
        <v>10</v>
      </c>
      <c r="AE2276">
        <f t="shared" si="35"/>
        <v>2002</v>
      </c>
    </row>
    <row r="2277" spans="1:31" x14ac:dyDescent="0.25">
      <c r="A2277" s="7">
        <v>2274</v>
      </c>
      <c r="B2277" s="8">
        <v>37446</v>
      </c>
      <c r="C2277" t="s">
        <v>3</v>
      </c>
      <c r="D2277" t="s">
        <v>281</v>
      </c>
      <c r="E2277" t="s">
        <v>9</v>
      </c>
      <c r="F2277" t="s">
        <v>270</v>
      </c>
      <c r="G2277" t="s">
        <v>17</v>
      </c>
      <c r="H2277" s="135" t="s">
        <v>1520</v>
      </c>
      <c r="I2277" t="s">
        <v>1454</v>
      </c>
      <c r="J2277" s="20">
        <v>83</v>
      </c>
      <c r="K2277" s="20" t="s">
        <v>9</v>
      </c>
      <c r="L2277" t="s">
        <v>1464</v>
      </c>
      <c r="M2277" s="20">
        <v>18.259999999999998</v>
      </c>
      <c r="N2277" s="20">
        <v>24.240000000000002</v>
      </c>
      <c r="AE2277">
        <f t="shared" si="35"/>
        <v>2002</v>
      </c>
    </row>
    <row r="2278" spans="1:31" x14ac:dyDescent="0.25">
      <c r="A2278" s="7">
        <v>2275</v>
      </c>
      <c r="B2278" s="8">
        <v>37446</v>
      </c>
      <c r="C2278" t="s">
        <v>3</v>
      </c>
      <c r="D2278" t="s">
        <v>389</v>
      </c>
      <c r="E2278" t="s">
        <v>9</v>
      </c>
      <c r="F2278" t="s">
        <v>471</v>
      </c>
      <c r="G2278" t="s">
        <v>65</v>
      </c>
      <c r="H2278" s="135" t="s">
        <v>1543</v>
      </c>
      <c r="I2278" t="s">
        <v>1454</v>
      </c>
      <c r="J2278" s="20">
        <v>9</v>
      </c>
      <c r="K2278" s="20" t="s">
        <v>1465</v>
      </c>
      <c r="L2278" t="s">
        <v>1466</v>
      </c>
      <c r="M2278" s="20">
        <v>2.25</v>
      </c>
      <c r="N2278" s="20">
        <v>2.25</v>
      </c>
      <c r="AE2278">
        <f t="shared" si="35"/>
        <v>2002</v>
      </c>
    </row>
    <row r="2279" spans="1:31" x14ac:dyDescent="0.25">
      <c r="A2279" s="7">
        <v>2276</v>
      </c>
      <c r="B2279" s="8">
        <v>37446</v>
      </c>
      <c r="C2279" t="s">
        <v>3</v>
      </c>
      <c r="D2279" t="s">
        <v>462</v>
      </c>
      <c r="E2279" t="s">
        <v>9</v>
      </c>
      <c r="F2279" t="s">
        <v>471</v>
      </c>
      <c r="G2279" t="s">
        <v>65</v>
      </c>
      <c r="H2279" s="135" t="s">
        <v>1543</v>
      </c>
      <c r="I2279" t="s">
        <v>1454</v>
      </c>
      <c r="J2279" s="20">
        <v>9</v>
      </c>
      <c r="K2279" s="20" t="s">
        <v>9</v>
      </c>
      <c r="L2279" t="s">
        <v>1463</v>
      </c>
      <c r="M2279" s="20">
        <v>2.16</v>
      </c>
      <c r="N2279" s="20">
        <v>3.34</v>
      </c>
      <c r="AE2279">
        <f t="shared" si="35"/>
        <v>2002</v>
      </c>
    </row>
    <row r="2280" spans="1:31" x14ac:dyDescent="0.25">
      <c r="A2280" s="7">
        <v>2277</v>
      </c>
      <c r="B2280" s="8">
        <v>37446</v>
      </c>
      <c r="C2280" t="s">
        <v>3</v>
      </c>
      <c r="D2280" t="s">
        <v>416</v>
      </c>
      <c r="E2280" t="s">
        <v>9</v>
      </c>
      <c r="F2280" t="s">
        <v>473</v>
      </c>
      <c r="G2280" t="s">
        <v>14</v>
      </c>
      <c r="H2280" s="135" t="s">
        <v>1496</v>
      </c>
      <c r="I2280" t="s">
        <v>1455</v>
      </c>
      <c r="J2280" s="20">
        <v>10</v>
      </c>
      <c r="K2280" s="20" t="s">
        <v>9</v>
      </c>
      <c r="L2280" t="s">
        <v>1464</v>
      </c>
      <c r="M2280" s="20">
        <v>1.1000000000000001</v>
      </c>
      <c r="N2280" s="20">
        <v>1.9</v>
      </c>
      <c r="AE2280">
        <f t="shared" si="35"/>
        <v>2002</v>
      </c>
    </row>
    <row r="2281" spans="1:31" x14ac:dyDescent="0.25">
      <c r="A2281" s="7">
        <v>2278</v>
      </c>
      <c r="B2281" s="8">
        <v>37446</v>
      </c>
      <c r="C2281" t="s">
        <v>3</v>
      </c>
      <c r="D2281" t="s">
        <v>281</v>
      </c>
      <c r="E2281" t="s">
        <v>9</v>
      </c>
      <c r="F2281" t="s">
        <v>270</v>
      </c>
      <c r="G2281" t="s">
        <v>17</v>
      </c>
      <c r="H2281" s="135" t="s">
        <v>1496</v>
      </c>
      <c r="I2281" t="s">
        <v>1454</v>
      </c>
      <c r="J2281" s="20">
        <v>15</v>
      </c>
      <c r="K2281" s="20" t="s">
        <v>1465</v>
      </c>
      <c r="L2281" t="s">
        <v>1466</v>
      </c>
      <c r="M2281" s="20">
        <v>3.75</v>
      </c>
      <c r="N2281" s="20">
        <v>3.75</v>
      </c>
      <c r="AE2281">
        <f t="shared" si="35"/>
        <v>2002</v>
      </c>
    </row>
    <row r="2282" spans="1:31" x14ac:dyDescent="0.25">
      <c r="A2282" s="7">
        <v>2279</v>
      </c>
      <c r="B2282" s="8">
        <v>37446</v>
      </c>
      <c r="C2282" t="s">
        <v>3</v>
      </c>
      <c r="D2282" t="s">
        <v>12</v>
      </c>
      <c r="E2282" t="s">
        <v>9</v>
      </c>
      <c r="F2282" t="s">
        <v>382</v>
      </c>
      <c r="G2282" t="s">
        <v>14</v>
      </c>
      <c r="H2282" s="135" t="s">
        <v>1496</v>
      </c>
      <c r="I2282" t="s">
        <v>1455</v>
      </c>
      <c r="J2282" s="20">
        <v>21</v>
      </c>
      <c r="K2282" s="20" t="s">
        <v>3</v>
      </c>
      <c r="L2282" t="s">
        <v>1464</v>
      </c>
      <c r="M2282" s="20">
        <v>3.44</v>
      </c>
      <c r="N2282" s="20">
        <v>2.31</v>
      </c>
      <c r="AE2282">
        <f t="shared" si="35"/>
        <v>2002</v>
      </c>
    </row>
    <row r="2283" spans="1:31" x14ac:dyDescent="0.25">
      <c r="A2283" s="7">
        <v>2280</v>
      </c>
      <c r="B2283" s="8">
        <v>37446</v>
      </c>
      <c r="C2283" t="s">
        <v>3</v>
      </c>
      <c r="D2283" t="s">
        <v>457</v>
      </c>
      <c r="E2283" t="s">
        <v>9</v>
      </c>
      <c r="F2283" t="s">
        <v>180</v>
      </c>
      <c r="G2283" t="s">
        <v>24</v>
      </c>
      <c r="H2283" s="135" t="s">
        <v>1525</v>
      </c>
      <c r="I2283" t="s">
        <v>1454</v>
      </c>
      <c r="J2283" s="20">
        <v>27</v>
      </c>
      <c r="K2283" s="20" t="s">
        <v>9</v>
      </c>
      <c r="L2283" t="s">
        <v>1464</v>
      </c>
      <c r="M2283" s="20">
        <v>5.9399999999999995</v>
      </c>
      <c r="N2283" s="20">
        <v>8.56</v>
      </c>
      <c r="AE2283">
        <f t="shared" si="35"/>
        <v>2002</v>
      </c>
    </row>
    <row r="2284" spans="1:31" x14ac:dyDescent="0.25">
      <c r="A2284" s="7">
        <v>2281</v>
      </c>
      <c r="B2284" s="8">
        <v>37446</v>
      </c>
      <c r="C2284" t="s">
        <v>3</v>
      </c>
      <c r="D2284" t="s">
        <v>457</v>
      </c>
      <c r="E2284" t="s">
        <v>9</v>
      </c>
      <c r="F2284" t="s">
        <v>99</v>
      </c>
      <c r="G2284" t="s">
        <v>24</v>
      </c>
      <c r="H2284" s="135" t="s">
        <v>1563</v>
      </c>
      <c r="I2284" t="s">
        <v>1454</v>
      </c>
      <c r="J2284" s="20">
        <v>12</v>
      </c>
      <c r="K2284" s="20" t="s">
        <v>1465</v>
      </c>
      <c r="L2284" t="s">
        <v>1466</v>
      </c>
      <c r="M2284" s="20">
        <v>3</v>
      </c>
      <c r="N2284" s="20">
        <v>3</v>
      </c>
      <c r="AE2284">
        <f t="shared" si="35"/>
        <v>2002</v>
      </c>
    </row>
    <row r="2285" spans="1:31" x14ac:dyDescent="0.25">
      <c r="A2285" s="7">
        <v>2282</v>
      </c>
      <c r="B2285" s="8">
        <v>37446</v>
      </c>
      <c r="C2285" t="s">
        <v>3</v>
      </c>
      <c r="D2285" t="s">
        <v>457</v>
      </c>
      <c r="E2285" t="s">
        <v>9</v>
      </c>
      <c r="F2285" t="s">
        <v>450</v>
      </c>
      <c r="G2285" t="s">
        <v>24</v>
      </c>
      <c r="H2285" s="135" t="s">
        <v>1563</v>
      </c>
      <c r="I2285" t="s">
        <v>1454</v>
      </c>
      <c r="J2285" s="20">
        <v>12</v>
      </c>
      <c r="K2285" s="20" t="s">
        <v>3</v>
      </c>
      <c r="L2285" t="s">
        <v>1464</v>
      </c>
      <c r="M2285" s="20">
        <v>4.3599999999999994</v>
      </c>
      <c r="N2285" s="20">
        <v>2.64</v>
      </c>
      <c r="AE2285">
        <f t="shared" si="35"/>
        <v>2002</v>
      </c>
    </row>
    <row r="2286" spans="1:31" x14ac:dyDescent="0.25">
      <c r="A2286" s="7">
        <v>2283</v>
      </c>
      <c r="B2286" s="8">
        <v>37446</v>
      </c>
      <c r="C2286" t="s">
        <v>3</v>
      </c>
      <c r="D2286" t="s">
        <v>380</v>
      </c>
      <c r="E2286" t="s">
        <v>9</v>
      </c>
      <c r="F2286" t="s">
        <v>188</v>
      </c>
      <c r="G2286" t="s">
        <v>377</v>
      </c>
      <c r="H2286" s="9" t="s">
        <v>1590</v>
      </c>
      <c r="I2286" t="s">
        <v>1454</v>
      </c>
      <c r="J2286" s="20">
        <v>47</v>
      </c>
      <c r="K2286" s="20" t="s">
        <v>9</v>
      </c>
      <c r="L2286" t="s">
        <v>1464</v>
      </c>
      <c r="M2286" s="20">
        <v>10.34</v>
      </c>
      <c r="N2286" s="20">
        <v>14.16</v>
      </c>
      <c r="AE2286">
        <f t="shared" si="35"/>
        <v>2002</v>
      </c>
    </row>
    <row r="2287" spans="1:31" x14ac:dyDescent="0.25">
      <c r="A2287" s="7">
        <v>2284</v>
      </c>
      <c r="B2287" s="8">
        <v>37446</v>
      </c>
      <c r="C2287" t="s">
        <v>3</v>
      </c>
      <c r="D2287" t="s">
        <v>129</v>
      </c>
      <c r="E2287" t="s">
        <v>9</v>
      </c>
      <c r="F2287" t="s">
        <v>19</v>
      </c>
      <c r="G2287" t="s">
        <v>377</v>
      </c>
      <c r="H2287" s="9" t="s">
        <v>1600</v>
      </c>
      <c r="I2287" t="s">
        <v>1455</v>
      </c>
      <c r="J2287" s="20">
        <v>61</v>
      </c>
      <c r="K2287" s="20" t="s">
        <v>3</v>
      </c>
      <c r="L2287" t="s">
        <v>1464</v>
      </c>
      <c r="M2287" s="20">
        <v>9.0399999999999991</v>
      </c>
      <c r="N2287" s="20">
        <v>6.71</v>
      </c>
      <c r="AE2287">
        <f t="shared" si="35"/>
        <v>2002</v>
      </c>
    </row>
    <row r="2288" spans="1:31" x14ac:dyDescent="0.25">
      <c r="A2288" s="7">
        <v>2285</v>
      </c>
      <c r="B2288" s="8">
        <v>37447</v>
      </c>
      <c r="C2288" t="s">
        <v>3</v>
      </c>
      <c r="D2288" t="s">
        <v>344</v>
      </c>
      <c r="E2288" t="s">
        <v>9</v>
      </c>
      <c r="F2288" t="s">
        <v>126</v>
      </c>
      <c r="G2288" t="s">
        <v>24</v>
      </c>
      <c r="H2288" s="135" t="s">
        <v>1544</v>
      </c>
      <c r="I2288" t="s">
        <v>1454</v>
      </c>
      <c r="J2288" s="20">
        <v>38</v>
      </c>
      <c r="K2288" s="20" t="s">
        <v>3</v>
      </c>
      <c r="L2288" t="s">
        <v>1464</v>
      </c>
      <c r="M2288" s="20">
        <v>11.64</v>
      </c>
      <c r="N2288" s="20">
        <v>8.36</v>
      </c>
      <c r="AE2288">
        <f t="shared" si="35"/>
        <v>2002</v>
      </c>
    </row>
    <row r="2289" spans="1:31" x14ac:dyDescent="0.25">
      <c r="A2289" s="7">
        <v>2286</v>
      </c>
      <c r="B2289" s="8">
        <v>37447</v>
      </c>
      <c r="C2289" t="s">
        <v>3</v>
      </c>
      <c r="D2289" t="s">
        <v>462</v>
      </c>
      <c r="E2289" t="s">
        <v>9</v>
      </c>
      <c r="F2289" t="s">
        <v>108</v>
      </c>
      <c r="G2289" t="s">
        <v>11</v>
      </c>
      <c r="H2289" s="135" t="s">
        <v>1505</v>
      </c>
      <c r="I2289" t="s">
        <v>1454</v>
      </c>
      <c r="J2289" s="20">
        <v>78</v>
      </c>
      <c r="K2289" s="20" t="s">
        <v>9</v>
      </c>
      <c r="L2289" t="s">
        <v>1464</v>
      </c>
      <c r="M2289" s="20">
        <v>17.16</v>
      </c>
      <c r="N2289" s="20">
        <v>22.84</v>
      </c>
      <c r="AE2289">
        <f t="shared" si="35"/>
        <v>2002</v>
      </c>
    </row>
    <row r="2290" spans="1:31" x14ac:dyDescent="0.25">
      <c r="A2290" s="7">
        <v>2287</v>
      </c>
      <c r="B2290" s="8">
        <v>37447</v>
      </c>
      <c r="C2290" t="s">
        <v>3</v>
      </c>
      <c r="D2290" t="s">
        <v>344</v>
      </c>
      <c r="E2290" t="s">
        <v>9</v>
      </c>
      <c r="F2290" t="s">
        <v>351</v>
      </c>
      <c r="G2290" t="s">
        <v>11</v>
      </c>
      <c r="H2290" s="135" t="s">
        <v>1509</v>
      </c>
      <c r="I2290" t="s">
        <v>1454</v>
      </c>
      <c r="J2290" s="20">
        <v>65</v>
      </c>
      <c r="K2290" s="20" t="s">
        <v>3</v>
      </c>
      <c r="L2290" t="s">
        <v>1464</v>
      </c>
      <c r="M2290" s="20">
        <v>19.2</v>
      </c>
      <c r="N2290" s="20">
        <v>14.3</v>
      </c>
      <c r="AE2290">
        <f t="shared" si="35"/>
        <v>2002</v>
      </c>
    </row>
    <row r="2291" spans="1:31" x14ac:dyDescent="0.25">
      <c r="A2291" s="7">
        <v>2288</v>
      </c>
      <c r="B2291" s="8">
        <v>37447</v>
      </c>
      <c r="C2291" t="s">
        <v>3</v>
      </c>
      <c r="D2291" t="s">
        <v>43</v>
      </c>
      <c r="E2291" t="s">
        <v>9</v>
      </c>
      <c r="F2291" t="s">
        <v>55</v>
      </c>
      <c r="G2291" t="s">
        <v>14</v>
      </c>
      <c r="H2291" s="135" t="s">
        <v>1496</v>
      </c>
      <c r="I2291" t="s">
        <v>1454</v>
      </c>
      <c r="J2291" s="20">
        <v>22</v>
      </c>
      <c r="K2291" s="20" t="s">
        <v>1465</v>
      </c>
      <c r="L2291" t="s">
        <v>1466</v>
      </c>
      <c r="M2291" s="20">
        <v>5.5</v>
      </c>
      <c r="N2291" s="20">
        <v>5.5</v>
      </c>
      <c r="AE2291">
        <f t="shared" si="35"/>
        <v>2002</v>
      </c>
    </row>
    <row r="2292" spans="1:31" x14ac:dyDescent="0.25">
      <c r="A2292" s="7">
        <v>2289</v>
      </c>
      <c r="B2292" s="8">
        <v>37447</v>
      </c>
      <c r="C2292" t="s">
        <v>3</v>
      </c>
      <c r="D2292" t="s">
        <v>443</v>
      </c>
      <c r="E2292" t="s">
        <v>9</v>
      </c>
      <c r="F2292" t="s">
        <v>126</v>
      </c>
      <c r="G2292" t="s">
        <v>24</v>
      </c>
      <c r="H2292" s="135" t="s">
        <v>1529</v>
      </c>
      <c r="I2292" t="s">
        <v>1454</v>
      </c>
      <c r="J2292" s="20">
        <v>10</v>
      </c>
      <c r="K2292" s="20" t="s">
        <v>9</v>
      </c>
      <c r="L2292" t="s">
        <v>1464</v>
      </c>
      <c r="M2292" s="20">
        <v>2.2000000000000002</v>
      </c>
      <c r="N2292" s="20">
        <v>3.8</v>
      </c>
      <c r="AE2292">
        <f t="shared" si="35"/>
        <v>2002</v>
      </c>
    </row>
    <row r="2293" spans="1:31" x14ac:dyDescent="0.25">
      <c r="A2293" s="7">
        <v>2290</v>
      </c>
      <c r="B2293" s="8">
        <v>37447</v>
      </c>
      <c r="C2293" t="s">
        <v>3</v>
      </c>
      <c r="D2293" t="s">
        <v>339</v>
      </c>
      <c r="E2293" t="s">
        <v>9</v>
      </c>
      <c r="F2293" t="s">
        <v>148</v>
      </c>
      <c r="G2293" t="s">
        <v>24</v>
      </c>
      <c r="H2293" s="136" t="s">
        <v>1496</v>
      </c>
      <c r="I2293" t="s">
        <v>1454</v>
      </c>
      <c r="J2293" s="20">
        <v>10</v>
      </c>
      <c r="K2293" s="20" t="s">
        <v>9</v>
      </c>
      <c r="L2293" t="s">
        <v>1463</v>
      </c>
      <c r="M2293" s="20">
        <v>2.4</v>
      </c>
      <c r="N2293" s="20">
        <v>3.6</v>
      </c>
      <c r="AE2293">
        <f t="shared" si="35"/>
        <v>2002</v>
      </c>
    </row>
    <row r="2294" spans="1:31" x14ac:dyDescent="0.25">
      <c r="A2294" s="7">
        <v>2291</v>
      </c>
      <c r="B2294" s="8">
        <v>37447</v>
      </c>
      <c r="C2294" t="s">
        <v>3</v>
      </c>
      <c r="D2294" t="s">
        <v>280</v>
      </c>
      <c r="E2294" t="s">
        <v>9</v>
      </c>
      <c r="F2294" t="s">
        <v>258</v>
      </c>
      <c r="G2294" t="s">
        <v>377</v>
      </c>
      <c r="H2294" s="9" t="s">
        <v>1626</v>
      </c>
      <c r="I2294" t="s">
        <v>1455</v>
      </c>
      <c r="J2294" s="20">
        <v>25</v>
      </c>
      <c r="K2294" s="20" t="s">
        <v>3</v>
      </c>
      <c r="L2294" t="s">
        <v>1464</v>
      </c>
      <c r="M2294" s="20">
        <v>4</v>
      </c>
      <c r="N2294" s="20">
        <v>2.75</v>
      </c>
      <c r="AE2294">
        <f t="shared" si="35"/>
        <v>2002</v>
      </c>
    </row>
    <row r="2295" spans="1:31" x14ac:dyDescent="0.25">
      <c r="A2295" s="7">
        <v>2292</v>
      </c>
      <c r="B2295" s="8">
        <v>37448</v>
      </c>
      <c r="C2295" t="s">
        <v>3</v>
      </c>
      <c r="D2295" t="s">
        <v>75</v>
      </c>
      <c r="E2295" t="s">
        <v>9</v>
      </c>
      <c r="F2295" t="s">
        <v>454</v>
      </c>
      <c r="G2295" t="s">
        <v>17</v>
      </c>
      <c r="H2295" s="135" t="s">
        <v>1504</v>
      </c>
      <c r="I2295" t="s">
        <v>1455</v>
      </c>
      <c r="J2295" s="20">
        <v>21</v>
      </c>
      <c r="K2295" s="20" t="s">
        <v>3</v>
      </c>
      <c r="L2295" t="s">
        <v>1464</v>
      </c>
      <c r="M2295" s="20">
        <v>3.44</v>
      </c>
      <c r="N2295" s="20">
        <v>2.31</v>
      </c>
      <c r="AE2295">
        <f t="shared" si="35"/>
        <v>2002</v>
      </c>
    </row>
    <row r="2296" spans="1:31" x14ac:dyDescent="0.25">
      <c r="A2296" s="7">
        <v>2293</v>
      </c>
      <c r="B2296" s="8">
        <v>37448</v>
      </c>
      <c r="C2296" t="s">
        <v>3</v>
      </c>
      <c r="D2296" t="s">
        <v>160</v>
      </c>
      <c r="E2296" t="s">
        <v>9</v>
      </c>
      <c r="F2296" t="s">
        <v>462</v>
      </c>
      <c r="G2296" t="s">
        <v>17</v>
      </c>
      <c r="H2296" s="135" t="s">
        <v>1500</v>
      </c>
      <c r="I2296" t="s">
        <v>1455</v>
      </c>
      <c r="J2296" s="20">
        <v>37</v>
      </c>
      <c r="K2296" s="20" t="s">
        <v>3</v>
      </c>
      <c r="L2296" t="s">
        <v>1464</v>
      </c>
      <c r="M2296" s="20">
        <v>5.68</v>
      </c>
      <c r="N2296" s="20">
        <v>4.07</v>
      </c>
      <c r="AE2296">
        <f t="shared" si="35"/>
        <v>2002</v>
      </c>
    </row>
    <row r="2297" spans="1:31" x14ac:dyDescent="0.25">
      <c r="A2297" s="7">
        <v>2294</v>
      </c>
      <c r="B2297" s="8">
        <v>37448</v>
      </c>
      <c r="C2297" t="s">
        <v>3</v>
      </c>
      <c r="D2297" t="s">
        <v>462</v>
      </c>
      <c r="E2297" t="s">
        <v>9</v>
      </c>
      <c r="F2297" t="s">
        <v>315</v>
      </c>
      <c r="G2297" t="s">
        <v>17</v>
      </c>
      <c r="H2297" s="135" t="s">
        <v>1502</v>
      </c>
      <c r="I2297" t="s">
        <v>1454</v>
      </c>
      <c r="J2297" s="20">
        <v>33</v>
      </c>
      <c r="K2297" s="20" t="s">
        <v>3</v>
      </c>
      <c r="L2297" t="s">
        <v>1464</v>
      </c>
      <c r="M2297" s="20">
        <v>10.24</v>
      </c>
      <c r="N2297" s="20">
        <v>7.26</v>
      </c>
      <c r="AE2297">
        <f t="shared" si="35"/>
        <v>2002</v>
      </c>
    </row>
    <row r="2298" spans="1:31" x14ac:dyDescent="0.25">
      <c r="A2298" s="7">
        <v>2295</v>
      </c>
      <c r="B2298" s="8">
        <v>37448</v>
      </c>
      <c r="C2298" t="s">
        <v>3</v>
      </c>
      <c r="D2298" t="s">
        <v>389</v>
      </c>
      <c r="E2298" t="s">
        <v>9</v>
      </c>
      <c r="F2298" t="s">
        <v>471</v>
      </c>
      <c r="G2298" t="s">
        <v>65</v>
      </c>
      <c r="H2298" s="135" t="s">
        <v>1519</v>
      </c>
      <c r="I2298" t="s">
        <v>1454</v>
      </c>
      <c r="J2298" s="20">
        <v>41</v>
      </c>
      <c r="K2298" s="20" t="s">
        <v>1465</v>
      </c>
      <c r="L2298" t="s">
        <v>1466</v>
      </c>
      <c r="M2298" s="20">
        <v>10.25</v>
      </c>
      <c r="N2298" s="20">
        <v>10.25</v>
      </c>
      <c r="AE2298">
        <f t="shared" si="35"/>
        <v>2002</v>
      </c>
    </row>
    <row r="2299" spans="1:31" x14ac:dyDescent="0.25">
      <c r="A2299" s="7">
        <v>2296</v>
      </c>
      <c r="B2299" s="8">
        <v>37448</v>
      </c>
      <c r="C2299" t="s">
        <v>3</v>
      </c>
      <c r="D2299" t="s">
        <v>462</v>
      </c>
      <c r="E2299" t="s">
        <v>9</v>
      </c>
      <c r="F2299" t="s">
        <v>471</v>
      </c>
      <c r="G2299" t="s">
        <v>65</v>
      </c>
      <c r="H2299" s="135" t="s">
        <v>1540</v>
      </c>
      <c r="I2299" t="s">
        <v>1454</v>
      </c>
      <c r="J2299" s="20">
        <v>48</v>
      </c>
      <c r="K2299" s="20" t="s">
        <v>9</v>
      </c>
      <c r="L2299" t="s">
        <v>1464</v>
      </c>
      <c r="M2299" s="20">
        <v>10.56</v>
      </c>
      <c r="N2299" s="20">
        <v>14.44</v>
      </c>
      <c r="AE2299">
        <f t="shared" si="35"/>
        <v>2002</v>
      </c>
    </row>
    <row r="2300" spans="1:31" x14ac:dyDescent="0.25">
      <c r="A2300" s="7">
        <v>2297</v>
      </c>
      <c r="B2300" s="8">
        <v>37448</v>
      </c>
      <c r="C2300" t="s">
        <v>3</v>
      </c>
      <c r="D2300" t="s">
        <v>389</v>
      </c>
      <c r="E2300" t="s">
        <v>9</v>
      </c>
      <c r="F2300" t="s">
        <v>47</v>
      </c>
      <c r="G2300" t="s">
        <v>17</v>
      </c>
      <c r="H2300" s="135" t="s">
        <v>1496</v>
      </c>
      <c r="I2300" t="s">
        <v>1455</v>
      </c>
      <c r="J2300" s="20">
        <v>21</v>
      </c>
      <c r="K2300" s="20" t="s">
        <v>9</v>
      </c>
      <c r="L2300" t="s">
        <v>1464</v>
      </c>
      <c r="M2300" s="20">
        <v>2.31</v>
      </c>
      <c r="N2300" s="20">
        <v>3.44</v>
      </c>
      <c r="AE2300">
        <f t="shared" si="35"/>
        <v>2002</v>
      </c>
    </row>
    <row r="2301" spans="1:31" x14ac:dyDescent="0.25">
      <c r="A2301" s="7">
        <v>2298</v>
      </c>
      <c r="B2301" s="8">
        <v>37448</v>
      </c>
      <c r="C2301" t="s">
        <v>3</v>
      </c>
      <c r="D2301" t="s">
        <v>454</v>
      </c>
      <c r="E2301" t="s">
        <v>9</v>
      </c>
      <c r="F2301" t="s">
        <v>126</v>
      </c>
      <c r="G2301" t="s">
        <v>24</v>
      </c>
      <c r="H2301" s="135" t="s">
        <v>1529</v>
      </c>
      <c r="I2301" t="s">
        <v>1454</v>
      </c>
      <c r="J2301" s="20">
        <v>10</v>
      </c>
      <c r="K2301" s="20" t="s">
        <v>3</v>
      </c>
      <c r="L2301" t="s">
        <v>1464</v>
      </c>
      <c r="M2301" s="20">
        <v>3.8</v>
      </c>
      <c r="N2301" s="20">
        <v>2.2000000000000002</v>
      </c>
      <c r="AE2301">
        <f t="shared" si="35"/>
        <v>2002</v>
      </c>
    </row>
    <row r="2302" spans="1:31" x14ac:dyDescent="0.25">
      <c r="A2302" s="7">
        <v>2299</v>
      </c>
      <c r="B2302" s="8">
        <v>37449</v>
      </c>
      <c r="C2302" t="s">
        <v>3</v>
      </c>
      <c r="D2302" t="s">
        <v>339</v>
      </c>
      <c r="E2302" t="s">
        <v>9</v>
      </c>
      <c r="F2302" t="s">
        <v>464</v>
      </c>
      <c r="G2302" t="s">
        <v>17</v>
      </c>
      <c r="H2302" s="135" t="s">
        <v>1504</v>
      </c>
      <c r="I2302" t="s">
        <v>1454</v>
      </c>
      <c r="J2302" s="20">
        <v>21</v>
      </c>
      <c r="K2302" s="20" t="s">
        <v>3</v>
      </c>
      <c r="L2302" t="s">
        <v>1463</v>
      </c>
      <c r="M2302" s="20">
        <v>6.46</v>
      </c>
      <c r="N2302" s="20">
        <v>5.04</v>
      </c>
      <c r="AE2302">
        <f t="shared" si="35"/>
        <v>2002</v>
      </c>
    </row>
    <row r="2303" spans="1:31" x14ac:dyDescent="0.25">
      <c r="A2303" s="7">
        <v>2300</v>
      </c>
      <c r="B2303" s="8">
        <v>37449</v>
      </c>
      <c r="C2303" t="s">
        <v>3</v>
      </c>
      <c r="D2303" t="s">
        <v>394</v>
      </c>
      <c r="E2303" t="s">
        <v>9</v>
      </c>
      <c r="F2303" t="s">
        <v>347</v>
      </c>
      <c r="G2303" t="s">
        <v>17</v>
      </c>
      <c r="H2303" s="135" t="s">
        <v>1552</v>
      </c>
      <c r="I2303" t="s">
        <v>1454</v>
      </c>
      <c r="J2303" s="20">
        <v>11</v>
      </c>
      <c r="K2303" s="20" t="s">
        <v>3</v>
      </c>
      <c r="L2303" t="s">
        <v>1464</v>
      </c>
      <c r="M2303" s="20">
        <v>4.08</v>
      </c>
      <c r="N2303" s="20">
        <v>2.42</v>
      </c>
      <c r="AE2303">
        <f t="shared" si="35"/>
        <v>2002</v>
      </c>
    </row>
    <row r="2304" spans="1:31" x14ac:dyDescent="0.25">
      <c r="A2304" s="7">
        <v>2301</v>
      </c>
      <c r="B2304" s="8">
        <v>37449</v>
      </c>
      <c r="C2304" t="s">
        <v>3</v>
      </c>
      <c r="D2304" t="s">
        <v>215</v>
      </c>
      <c r="E2304" t="s">
        <v>9</v>
      </c>
      <c r="F2304" t="s">
        <v>91</v>
      </c>
      <c r="G2304" t="s">
        <v>17</v>
      </c>
      <c r="H2304" s="135" t="s">
        <v>1496</v>
      </c>
      <c r="I2304" t="s">
        <v>1455</v>
      </c>
      <c r="J2304" s="20">
        <v>19</v>
      </c>
      <c r="K2304" s="20" t="s">
        <v>3</v>
      </c>
      <c r="L2304" t="s">
        <v>1464</v>
      </c>
      <c r="M2304" s="20">
        <v>3.16</v>
      </c>
      <c r="N2304" s="20">
        <v>2.09</v>
      </c>
      <c r="AE2304">
        <f t="shared" si="35"/>
        <v>2002</v>
      </c>
    </row>
    <row r="2305" spans="1:31" x14ac:dyDescent="0.25">
      <c r="A2305" s="7">
        <v>2302</v>
      </c>
      <c r="B2305" s="8">
        <v>37449</v>
      </c>
      <c r="C2305" t="s">
        <v>3</v>
      </c>
      <c r="D2305" t="s">
        <v>384</v>
      </c>
      <c r="E2305" t="s">
        <v>9</v>
      </c>
      <c r="F2305" t="s">
        <v>336</v>
      </c>
      <c r="G2305" t="s">
        <v>24</v>
      </c>
      <c r="H2305" s="135" t="s">
        <v>1497</v>
      </c>
      <c r="I2305" t="s">
        <v>1455</v>
      </c>
      <c r="J2305" s="20">
        <v>17</v>
      </c>
      <c r="K2305" s="20" t="s">
        <v>9</v>
      </c>
      <c r="L2305" t="s">
        <v>1464</v>
      </c>
      <c r="M2305" s="20">
        <v>1.87</v>
      </c>
      <c r="N2305" s="20">
        <v>2.88</v>
      </c>
      <c r="AE2305">
        <f t="shared" si="35"/>
        <v>2002</v>
      </c>
    </row>
    <row r="2306" spans="1:31" x14ac:dyDescent="0.25">
      <c r="A2306" s="7">
        <v>2303</v>
      </c>
      <c r="B2306" s="8">
        <v>37449</v>
      </c>
      <c r="C2306" t="s">
        <v>3</v>
      </c>
      <c r="D2306" t="s">
        <v>350</v>
      </c>
      <c r="E2306" t="s">
        <v>9</v>
      </c>
      <c r="F2306" t="s">
        <v>118</v>
      </c>
      <c r="G2306" t="s">
        <v>377</v>
      </c>
      <c r="H2306" s="9" t="s">
        <v>1615</v>
      </c>
      <c r="I2306" t="s">
        <v>1454</v>
      </c>
      <c r="J2306" s="20">
        <v>29</v>
      </c>
      <c r="K2306" s="20" t="s">
        <v>3</v>
      </c>
      <c r="L2306" t="s">
        <v>1464</v>
      </c>
      <c r="M2306" s="20">
        <v>9.1199999999999992</v>
      </c>
      <c r="N2306" s="20">
        <v>6.38</v>
      </c>
      <c r="AE2306">
        <f t="shared" si="35"/>
        <v>2002</v>
      </c>
    </row>
    <row r="2307" spans="1:31" x14ac:dyDescent="0.25">
      <c r="A2307" s="7">
        <v>2304</v>
      </c>
      <c r="B2307" s="8">
        <v>37449</v>
      </c>
      <c r="C2307" t="s">
        <v>3</v>
      </c>
      <c r="D2307" t="s">
        <v>462</v>
      </c>
      <c r="E2307" t="s">
        <v>9</v>
      </c>
      <c r="F2307" t="s">
        <v>347</v>
      </c>
      <c r="G2307" t="s">
        <v>24</v>
      </c>
      <c r="H2307" s="135" t="s">
        <v>1493</v>
      </c>
      <c r="I2307" t="s">
        <v>1454</v>
      </c>
      <c r="J2307" s="20">
        <v>38</v>
      </c>
      <c r="K2307" s="20" t="s">
        <v>9</v>
      </c>
      <c r="L2307" t="s">
        <v>1464</v>
      </c>
      <c r="M2307" s="20">
        <v>8.36</v>
      </c>
      <c r="N2307" s="20">
        <v>11.64</v>
      </c>
      <c r="AE2307">
        <f t="shared" si="35"/>
        <v>2002</v>
      </c>
    </row>
    <row r="2308" spans="1:31" x14ac:dyDescent="0.25">
      <c r="A2308" s="7">
        <v>2305</v>
      </c>
      <c r="B2308" s="8">
        <v>37459</v>
      </c>
      <c r="C2308" t="s">
        <v>3</v>
      </c>
      <c r="D2308" t="s">
        <v>432</v>
      </c>
      <c r="E2308" t="s">
        <v>9</v>
      </c>
      <c r="F2308" t="s">
        <v>78</v>
      </c>
      <c r="G2308" t="s">
        <v>24</v>
      </c>
      <c r="H2308" s="135" t="s">
        <v>1493</v>
      </c>
      <c r="I2308" t="s">
        <v>1454</v>
      </c>
      <c r="J2308" s="20">
        <v>25</v>
      </c>
      <c r="K2308" s="20" t="s">
        <v>9</v>
      </c>
      <c r="L2308" t="s">
        <v>1464</v>
      </c>
      <c r="M2308" s="20">
        <v>5.5</v>
      </c>
      <c r="N2308" s="20">
        <v>8</v>
      </c>
      <c r="AE2308">
        <f t="shared" ref="AE2308:AE2371" si="36">YEAR(B2308)</f>
        <v>2002</v>
      </c>
    </row>
    <row r="2309" spans="1:31" x14ac:dyDescent="0.25">
      <c r="A2309" s="7">
        <v>2306</v>
      </c>
      <c r="B2309" s="8">
        <v>37459</v>
      </c>
      <c r="C2309" t="s">
        <v>3</v>
      </c>
      <c r="D2309" t="s">
        <v>446</v>
      </c>
      <c r="E2309" t="s">
        <v>9</v>
      </c>
      <c r="F2309" t="s">
        <v>75</v>
      </c>
      <c r="G2309" t="s">
        <v>65</v>
      </c>
      <c r="H2309" s="135" t="s">
        <v>1511</v>
      </c>
      <c r="I2309" t="s">
        <v>1455</v>
      </c>
      <c r="J2309" s="20">
        <v>14</v>
      </c>
      <c r="K2309" s="20" t="s">
        <v>3</v>
      </c>
      <c r="L2309" t="s">
        <v>1464</v>
      </c>
      <c r="M2309" s="20">
        <v>2.46</v>
      </c>
      <c r="N2309" s="20">
        <v>1.54</v>
      </c>
      <c r="AE2309">
        <f t="shared" si="36"/>
        <v>2002</v>
      </c>
    </row>
    <row r="2310" spans="1:31" x14ac:dyDescent="0.25">
      <c r="A2310" s="7">
        <v>2307</v>
      </c>
      <c r="B2310" s="8">
        <v>37459</v>
      </c>
      <c r="C2310" t="s">
        <v>3</v>
      </c>
      <c r="D2310" t="s">
        <v>444</v>
      </c>
      <c r="E2310" t="s">
        <v>9</v>
      </c>
      <c r="F2310" t="s">
        <v>354</v>
      </c>
      <c r="G2310" t="s">
        <v>17</v>
      </c>
      <c r="H2310" s="135" t="s">
        <v>1504</v>
      </c>
      <c r="I2310" t="s">
        <v>1454</v>
      </c>
      <c r="J2310" s="20">
        <v>21</v>
      </c>
      <c r="K2310" s="20" t="s">
        <v>3</v>
      </c>
      <c r="L2310" t="s">
        <v>1463</v>
      </c>
      <c r="M2310" s="20">
        <v>6.46</v>
      </c>
      <c r="N2310" s="20">
        <v>5.04</v>
      </c>
      <c r="AE2310">
        <f t="shared" si="36"/>
        <v>2002</v>
      </c>
    </row>
    <row r="2311" spans="1:31" x14ac:dyDescent="0.25">
      <c r="A2311" s="7">
        <v>2308</v>
      </c>
      <c r="B2311" s="8">
        <v>37459</v>
      </c>
      <c r="C2311" t="s">
        <v>3</v>
      </c>
      <c r="D2311" t="s">
        <v>462</v>
      </c>
      <c r="E2311" t="s">
        <v>9</v>
      </c>
      <c r="F2311" t="s">
        <v>464</v>
      </c>
      <c r="G2311" t="s">
        <v>17</v>
      </c>
      <c r="H2311" s="135" t="s">
        <v>1504</v>
      </c>
      <c r="I2311" t="s">
        <v>1454</v>
      </c>
      <c r="J2311" s="20">
        <v>21</v>
      </c>
      <c r="K2311" s="20" t="s">
        <v>9</v>
      </c>
      <c r="L2311" t="s">
        <v>1464</v>
      </c>
      <c r="M2311" s="20">
        <v>4.62</v>
      </c>
      <c r="N2311" s="20">
        <v>6.88</v>
      </c>
      <c r="AE2311">
        <f t="shared" si="36"/>
        <v>2002</v>
      </c>
    </row>
    <row r="2312" spans="1:31" x14ac:dyDescent="0.25">
      <c r="A2312" s="7">
        <v>2309</v>
      </c>
      <c r="B2312" s="8">
        <v>37459</v>
      </c>
      <c r="C2312" t="s">
        <v>3</v>
      </c>
      <c r="D2312" t="s">
        <v>157</v>
      </c>
      <c r="E2312" t="s">
        <v>9</v>
      </c>
      <c r="F2312" t="s">
        <v>99</v>
      </c>
      <c r="G2312" t="s">
        <v>17</v>
      </c>
      <c r="H2312" s="135" t="s">
        <v>1500</v>
      </c>
      <c r="I2312" t="s">
        <v>1454</v>
      </c>
      <c r="J2312" s="20">
        <v>23</v>
      </c>
      <c r="K2312" s="20" t="s">
        <v>3</v>
      </c>
      <c r="L2312" t="s">
        <v>1464</v>
      </c>
      <c r="M2312" s="20">
        <v>7.4399999999999995</v>
      </c>
      <c r="N2312" s="20">
        <v>5.0600000000000005</v>
      </c>
      <c r="AE2312">
        <f t="shared" si="36"/>
        <v>2002</v>
      </c>
    </row>
    <row r="2313" spans="1:31" x14ac:dyDescent="0.25">
      <c r="A2313" s="7">
        <v>2310</v>
      </c>
      <c r="B2313" s="8">
        <v>37459</v>
      </c>
      <c r="C2313" t="s">
        <v>3</v>
      </c>
      <c r="D2313" t="s">
        <v>394</v>
      </c>
      <c r="E2313" t="s">
        <v>9</v>
      </c>
      <c r="F2313" t="s">
        <v>228</v>
      </c>
      <c r="G2313" t="s">
        <v>17</v>
      </c>
      <c r="H2313" s="135" t="s">
        <v>1500</v>
      </c>
      <c r="I2313" t="s">
        <v>1454</v>
      </c>
      <c r="J2313" s="20">
        <v>49</v>
      </c>
      <c r="K2313" s="20" t="s">
        <v>9</v>
      </c>
      <c r="L2313" t="s">
        <v>1463</v>
      </c>
      <c r="M2313" s="20">
        <v>11.76</v>
      </c>
      <c r="N2313" s="20">
        <v>13.74</v>
      </c>
      <c r="AE2313">
        <f t="shared" si="36"/>
        <v>2002</v>
      </c>
    </row>
    <row r="2314" spans="1:31" x14ac:dyDescent="0.25">
      <c r="A2314" s="7">
        <v>2311</v>
      </c>
      <c r="B2314" s="8">
        <v>37459</v>
      </c>
      <c r="C2314" t="s">
        <v>3</v>
      </c>
      <c r="D2314" t="s">
        <v>457</v>
      </c>
      <c r="E2314" t="s">
        <v>9</v>
      </c>
      <c r="F2314" s="15" t="s">
        <v>28</v>
      </c>
      <c r="G2314" t="s">
        <v>17</v>
      </c>
      <c r="H2314" s="135" t="s">
        <v>1500</v>
      </c>
      <c r="I2314" t="s">
        <v>1454</v>
      </c>
      <c r="J2314" s="20">
        <v>30</v>
      </c>
      <c r="K2314" s="20" t="s">
        <v>3</v>
      </c>
      <c r="L2314" t="s">
        <v>1464</v>
      </c>
      <c r="M2314" s="20">
        <v>9.4</v>
      </c>
      <c r="N2314" s="20">
        <v>6.6</v>
      </c>
      <c r="AE2314">
        <f t="shared" si="36"/>
        <v>2002</v>
      </c>
    </row>
    <row r="2315" spans="1:31" x14ac:dyDescent="0.25">
      <c r="A2315" s="7">
        <v>2312</v>
      </c>
      <c r="B2315" s="8">
        <v>37459</v>
      </c>
      <c r="C2315" t="s">
        <v>3</v>
      </c>
      <c r="D2315" t="s">
        <v>273</v>
      </c>
      <c r="E2315" t="s">
        <v>9</v>
      </c>
      <c r="F2315" t="s">
        <v>469</v>
      </c>
      <c r="G2315" t="s">
        <v>17</v>
      </c>
      <c r="H2315" s="135" t="s">
        <v>1500</v>
      </c>
      <c r="I2315" t="s">
        <v>1454</v>
      </c>
      <c r="J2315" s="20">
        <v>30</v>
      </c>
      <c r="K2315" s="20" t="s">
        <v>3</v>
      </c>
      <c r="L2315" t="s">
        <v>1464</v>
      </c>
      <c r="M2315" s="20">
        <v>9.4</v>
      </c>
      <c r="N2315" s="20">
        <v>6.6</v>
      </c>
      <c r="AE2315">
        <f t="shared" si="36"/>
        <v>2002</v>
      </c>
    </row>
    <row r="2316" spans="1:31" x14ac:dyDescent="0.25">
      <c r="A2316" s="7">
        <v>2313</v>
      </c>
      <c r="B2316" s="8">
        <v>37459</v>
      </c>
      <c r="C2316" t="s">
        <v>3</v>
      </c>
      <c r="D2316" t="s">
        <v>462</v>
      </c>
      <c r="E2316" t="s">
        <v>9</v>
      </c>
      <c r="F2316" t="s">
        <v>329</v>
      </c>
      <c r="G2316" t="s">
        <v>11</v>
      </c>
      <c r="H2316" s="135" t="s">
        <v>1505</v>
      </c>
      <c r="I2316" t="s">
        <v>1454</v>
      </c>
      <c r="J2316" s="20">
        <v>69</v>
      </c>
      <c r="K2316" s="20" t="s">
        <v>9</v>
      </c>
      <c r="L2316" t="s">
        <v>1464</v>
      </c>
      <c r="M2316" s="20">
        <v>15.18</v>
      </c>
      <c r="N2316" s="20">
        <v>20.32</v>
      </c>
      <c r="AE2316">
        <f t="shared" si="36"/>
        <v>2002</v>
      </c>
    </row>
    <row r="2317" spans="1:31" x14ac:dyDescent="0.25">
      <c r="A2317" s="7">
        <v>2314</v>
      </c>
      <c r="B2317" s="8">
        <v>37459</v>
      </c>
      <c r="C2317" t="s">
        <v>3</v>
      </c>
      <c r="D2317" t="s">
        <v>115</v>
      </c>
      <c r="E2317" t="s">
        <v>9</v>
      </c>
      <c r="F2317" t="s">
        <v>347</v>
      </c>
      <c r="G2317" t="s">
        <v>11</v>
      </c>
      <c r="H2317" s="135" t="s">
        <v>1536</v>
      </c>
      <c r="I2317" t="s">
        <v>1454</v>
      </c>
      <c r="J2317" s="20">
        <v>6</v>
      </c>
      <c r="K2317" s="20" t="s">
        <v>9</v>
      </c>
      <c r="L2317" t="s">
        <v>1464</v>
      </c>
      <c r="M2317" s="20">
        <v>1.32</v>
      </c>
      <c r="N2317" s="20">
        <v>2.6799999999999997</v>
      </c>
      <c r="AE2317">
        <f t="shared" si="36"/>
        <v>2002</v>
      </c>
    </row>
    <row r="2318" spans="1:31" x14ac:dyDescent="0.25">
      <c r="A2318" s="7">
        <v>2315</v>
      </c>
      <c r="B2318" s="8">
        <v>37459</v>
      </c>
      <c r="C2318" t="s">
        <v>3</v>
      </c>
      <c r="D2318" t="s">
        <v>432</v>
      </c>
      <c r="E2318" t="s">
        <v>9</v>
      </c>
      <c r="F2318" t="s">
        <v>347</v>
      </c>
      <c r="G2318" t="s">
        <v>11</v>
      </c>
      <c r="H2318" s="135" t="s">
        <v>1499</v>
      </c>
      <c r="I2318" t="s">
        <v>1454</v>
      </c>
      <c r="J2318" s="20">
        <v>22</v>
      </c>
      <c r="K2318" s="20" t="s">
        <v>9</v>
      </c>
      <c r="L2318" t="s">
        <v>1464</v>
      </c>
      <c r="M2318" s="20">
        <v>4.84</v>
      </c>
      <c r="N2318" s="20">
        <v>7.16</v>
      </c>
      <c r="AE2318">
        <f t="shared" si="36"/>
        <v>2002</v>
      </c>
    </row>
    <row r="2319" spans="1:31" x14ac:dyDescent="0.25">
      <c r="A2319" s="7">
        <v>2316</v>
      </c>
      <c r="B2319" s="8">
        <v>37459</v>
      </c>
      <c r="C2319" t="s">
        <v>3</v>
      </c>
      <c r="D2319" t="s">
        <v>443</v>
      </c>
      <c r="E2319" t="s">
        <v>9</v>
      </c>
      <c r="F2319" t="s">
        <v>53</v>
      </c>
      <c r="G2319" t="s">
        <v>14</v>
      </c>
      <c r="H2319" s="135" t="s">
        <v>1491</v>
      </c>
      <c r="I2319" t="s">
        <v>1454</v>
      </c>
      <c r="J2319" s="20">
        <v>36</v>
      </c>
      <c r="K2319" s="20" t="s">
        <v>9</v>
      </c>
      <c r="L2319" t="s">
        <v>1464</v>
      </c>
      <c r="M2319" s="20">
        <v>7.92</v>
      </c>
      <c r="N2319" s="20">
        <v>11.08</v>
      </c>
      <c r="AE2319">
        <f t="shared" si="36"/>
        <v>2002</v>
      </c>
    </row>
    <row r="2320" spans="1:31" x14ac:dyDescent="0.25">
      <c r="A2320" s="7">
        <v>2317</v>
      </c>
      <c r="B2320" s="8">
        <v>37459</v>
      </c>
      <c r="C2320" t="s">
        <v>3</v>
      </c>
      <c r="D2320" t="s">
        <v>478</v>
      </c>
      <c r="E2320" t="s">
        <v>9</v>
      </c>
      <c r="F2320" t="s">
        <v>354</v>
      </c>
      <c r="G2320" t="s">
        <v>17</v>
      </c>
      <c r="H2320" s="135" t="s">
        <v>1568</v>
      </c>
      <c r="I2320" t="s">
        <v>1454</v>
      </c>
      <c r="J2320" s="20">
        <v>34</v>
      </c>
      <c r="K2320" s="20" t="s">
        <v>3</v>
      </c>
      <c r="L2320" t="s">
        <v>1464</v>
      </c>
      <c r="M2320" s="20">
        <v>10.52</v>
      </c>
      <c r="N2320" s="20">
        <v>7.48</v>
      </c>
      <c r="AE2320">
        <f t="shared" si="36"/>
        <v>2002</v>
      </c>
    </row>
    <row r="2321" spans="1:31" x14ac:dyDescent="0.25">
      <c r="A2321" s="7">
        <v>2318</v>
      </c>
      <c r="B2321" s="8">
        <v>37459</v>
      </c>
      <c r="C2321" t="s">
        <v>3</v>
      </c>
      <c r="D2321" t="s">
        <v>443</v>
      </c>
      <c r="E2321" t="s">
        <v>9</v>
      </c>
      <c r="F2321" t="s">
        <v>44</v>
      </c>
      <c r="G2321" t="s">
        <v>14</v>
      </c>
      <c r="H2321" s="135" t="s">
        <v>1549</v>
      </c>
      <c r="I2321" t="s">
        <v>1454</v>
      </c>
      <c r="J2321" s="20">
        <v>51</v>
      </c>
      <c r="K2321" s="20" t="s">
        <v>9</v>
      </c>
      <c r="L2321" t="s">
        <v>1464</v>
      </c>
      <c r="M2321" s="20">
        <v>11.22</v>
      </c>
      <c r="N2321" s="20">
        <v>15.28</v>
      </c>
      <c r="AE2321">
        <f t="shared" si="36"/>
        <v>2002</v>
      </c>
    </row>
    <row r="2322" spans="1:31" x14ac:dyDescent="0.25">
      <c r="A2322" s="7">
        <v>2319</v>
      </c>
      <c r="B2322" s="8">
        <v>37459</v>
      </c>
      <c r="C2322" t="s">
        <v>3</v>
      </c>
      <c r="D2322" t="s">
        <v>444</v>
      </c>
      <c r="E2322" t="s">
        <v>9</v>
      </c>
      <c r="F2322" t="s">
        <v>336</v>
      </c>
      <c r="G2322" t="s">
        <v>17</v>
      </c>
      <c r="H2322" s="135" t="s">
        <v>1520</v>
      </c>
      <c r="I2322" t="s">
        <v>1454</v>
      </c>
      <c r="J2322" s="20">
        <v>58</v>
      </c>
      <c r="K2322" s="20" t="s">
        <v>9</v>
      </c>
      <c r="L2322" t="s">
        <v>1464</v>
      </c>
      <c r="M2322" s="20">
        <v>12.76</v>
      </c>
      <c r="N2322" s="20">
        <v>17.239999999999998</v>
      </c>
      <c r="AE2322">
        <f t="shared" si="36"/>
        <v>2002</v>
      </c>
    </row>
    <row r="2323" spans="1:31" x14ac:dyDescent="0.25">
      <c r="A2323" s="7">
        <v>2320</v>
      </c>
      <c r="B2323" s="8">
        <v>37459</v>
      </c>
      <c r="C2323" t="s">
        <v>3</v>
      </c>
      <c r="D2323" t="s">
        <v>32</v>
      </c>
      <c r="E2323" t="s">
        <v>9</v>
      </c>
      <c r="F2323" t="s">
        <v>108</v>
      </c>
      <c r="G2323" t="s">
        <v>17</v>
      </c>
      <c r="H2323" s="135" t="s">
        <v>1502</v>
      </c>
      <c r="I2323" t="s">
        <v>1455</v>
      </c>
      <c r="J2323" s="20">
        <v>23</v>
      </c>
      <c r="K2323" s="20" t="s">
        <v>9</v>
      </c>
      <c r="L2323" t="s">
        <v>1464</v>
      </c>
      <c r="M2323" s="20">
        <v>2.5300000000000002</v>
      </c>
      <c r="N2323" s="20">
        <v>3.7199999999999998</v>
      </c>
      <c r="AE2323">
        <f t="shared" si="36"/>
        <v>2002</v>
      </c>
    </row>
    <row r="2324" spans="1:31" x14ac:dyDescent="0.25">
      <c r="A2324" s="7">
        <v>2321</v>
      </c>
      <c r="B2324" s="8">
        <v>37459</v>
      </c>
      <c r="C2324" t="s">
        <v>3</v>
      </c>
      <c r="D2324" t="s">
        <v>360</v>
      </c>
      <c r="E2324" t="s">
        <v>9</v>
      </c>
      <c r="F2324" t="s">
        <v>258</v>
      </c>
      <c r="G2324" t="s">
        <v>65</v>
      </c>
      <c r="H2324" s="135" t="s">
        <v>1569</v>
      </c>
      <c r="I2324" t="s">
        <v>1454</v>
      </c>
      <c r="J2324" s="20">
        <v>11</v>
      </c>
      <c r="K2324" s="20" t="s">
        <v>3</v>
      </c>
      <c r="L2324" t="s">
        <v>1464</v>
      </c>
      <c r="M2324" s="20">
        <v>4.08</v>
      </c>
      <c r="N2324" s="20">
        <v>2.42</v>
      </c>
      <c r="AE2324">
        <f t="shared" si="36"/>
        <v>2002</v>
      </c>
    </row>
    <row r="2325" spans="1:31" x14ac:dyDescent="0.25">
      <c r="A2325" s="7">
        <v>2322</v>
      </c>
      <c r="B2325" s="8">
        <v>37459</v>
      </c>
      <c r="C2325" t="s">
        <v>3</v>
      </c>
      <c r="D2325" t="s">
        <v>411</v>
      </c>
      <c r="E2325" t="s">
        <v>9</v>
      </c>
      <c r="F2325" t="s">
        <v>450</v>
      </c>
      <c r="G2325" t="s">
        <v>24</v>
      </c>
      <c r="H2325" s="135" t="s">
        <v>1497</v>
      </c>
      <c r="I2325" t="s">
        <v>1454</v>
      </c>
      <c r="J2325" s="20">
        <v>38</v>
      </c>
      <c r="K2325" s="20" t="s">
        <v>9</v>
      </c>
      <c r="L2325" t="s">
        <v>1464</v>
      </c>
      <c r="M2325" s="20">
        <v>8.36</v>
      </c>
      <c r="N2325" s="20">
        <v>11.64</v>
      </c>
      <c r="AE2325">
        <f t="shared" si="36"/>
        <v>2002</v>
      </c>
    </row>
    <row r="2326" spans="1:31" x14ac:dyDescent="0.25">
      <c r="A2326" s="7">
        <v>2323</v>
      </c>
      <c r="B2326" s="8">
        <v>37459</v>
      </c>
      <c r="C2326" t="s">
        <v>3</v>
      </c>
      <c r="D2326" t="s">
        <v>81</v>
      </c>
      <c r="E2326" t="s">
        <v>9</v>
      </c>
      <c r="F2326" t="s">
        <v>479</v>
      </c>
      <c r="G2326" t="s">
        <v>14</v>
      </c>
      <c r="H2326" s="135" t="s">
        <v>1496</v>
      </c>
      <c r="I2326" t="s">
        <v>1458</v>
      </c>
      <c r="J2326" s="20">
        <v>15</v>
      </c>
      <c r="K2326" s="20" t="s">
        <v>1465</v>
      </c>
      <c r="L2326" t="s">
        <v>1466</v>
      </c>
      <c r="M2326" s="20">
        <v>10</v>
      </c>
      <c r="N2326" s="20">
        <v>30</v>
      </c>
      <c r="AE2326">
        <f t="shared" si="36"/>
        <v>2002</v>
      </c>
    </row>
    <row r="2327" spans="1:31" x14ac:dyDescent="0.25">
      <c r="A2327" s="7">
        <v>2324</v>
      </c>
      <c r="B2327" s="8">
        <v>37459</v>
      </c>
      <c r="C2327" t="s">
        <v>3</v>
      </c>
      <c r="D2327" t="s">
        <v>78</v>
      </c>
      <c r="E2327" t="s">
        <v>9</v>
      </c>
      <c r="F2327" t="s">
        <v>270</v>
      </c>
      <c r="G2327" t="s">
        <v>11</v>
      </c>
      <c r="H2327" s="135" t="s">
        <v>1496</v>
      </c>
      <c r="I2327" t="s">
        <v>1455</v>
      </c>
      <c r="J2327" s="20">
        <v>42</v>
      </c>
      <c r="K2327" s="20" t="s">
        <v>9</v>
      </c>
      <c r="L2327" t="s">
        <v>1464</v>
      </c>
      <c r="M2327" s="20">
        <v>4.62</v>
      </c>
      <c r="N2327" s="20">
        <v>6.38</v>
      </c>
      <c r="AE2327">
        <f t="shared" si="36"/>
        <v>2002</v>
      </c>
    </row>
    <row r="2328" spans="1:31" x14ac:dyDescent="0.25">
      <c r="A2328" s="7">
        <v>2325</v>
      </c>
      <c r="B2328" s="8">
        <v>37459</v>
      </c>
      <c r="C2328" t="s">
        <v>3</v>
      </c>
      <c r="D2328" t="s">
        <v>78</v>
      </c>
      <c r="E2328" t="s">
        <v>9</v>
      </c>
      <c r="F2328" t="s">
        <v>270</v>
      </c>
      <c r="G2328" t="s">
        <v>11</v>
      </c>
      <c r="H2328" s="135" t="s">
        <v>1496</v>
      </c>
      <c r="I2328" t="s">
        <v>1455</v>
      </c>
      <c r="J2328" s="20">
        <v>51</v>
      </c>
      <c r="K2328" s="20" t="s">
        <v>9</v>
      </c>
      <c r="L2328" t="s">
        <v>1464</v>
      </c>
      <c r="M2328" s="20">
        <v>5.61</v>
      </c>
      <c r="N2328" s="20">
        <v>7.64</v>
      </c>
      <c r="AE2328">
        <f t="shared" si="36"/>
        <v>2002</v>
      </c>
    </row>
    <row r="2329" spans="1:31" x14ac:dyDescent="0.25">
      <c r="A2329" s="7">
        <v>2326</v>
      </c>
      <c r="B2329" s="8">
        <v>37459</v>
      </c>
      <c r="C2329" t="s">
        <v>3</v>
      </c>
      <c r="D2329" t="s">
        <v>462</v>
      </c>
      <c r="E2329" t="s">
        <v>9</v>
      </c>
      <c r="F2329" t="s">
        <v>466</v>
      </c>
      <c r="G2329" t="s">
        <v>17</v>
      </c>
      <c r="H2329" s="135" t="s">
        <v>1496</v>
      </c>
      <c r="I2329" t="s">
        <v>1454</v>
      </c>
      <c r="J2329" s="20">
        <v>35</v>
      </c>
      <c r="K2329" s="20" t="s">
        <v>3</v>
      </c>
      <c r="L2329" t="s">
        <v>1464</v>
      </c>
      <c r="M2329" s="20">
        <v>10.8</v>
      </c>
      <c r="N2329" s="20">
        <v>7.7</v>
      </c>
      <c r="AE2329">
        <f t="shared" si="36"/>
        <v>2002</v>
      </c>
    </row>
    <row r="2330" spans="1:31" x14ac:dyDescent="0.25">
      <c r="A2330" s="7">
        <v>2327</v>
      </c>
      <c r="B2330" s="8">
        <v>37459</v>
      </c>
      <c r="C2330" t="s">
        <v>3</v>
      </c>
      <c r="D2330" t="s">
        <v>43</v>
      </c>
      <c r="E2330" t="s">
        <v>9</v>
      </c>
      <c r="F2330" t="s">
        <v>45</v>
      </c>
      <c r="G2330" t="s">
        <v>14</v>
      </c>
      <c r="H2330" s="135" t="s">
        <v>1496</v>
      </c>
      <c r="I2330" t="s">
        <v>1454</v>
      </c>
      <c r="J2330" s="20">
        <v>26</v>
      </c>
      <c r="K2330" s="20" t="s">
        <v>1465</v>
      </c>
      <c r="L2330" t="s">
        <v>1466</v>
      </c>
      <c r="M2330" s="20">
        <v>6.5</v>
      </c>
      <c r="N2330" s="20">
        <v>6.5</v>
      </c>
      <c r="AE2330">
        <f t="shared" si="36"/>
        <v>2002</v>
      </c>
    </row>
    <row r="2331" spans="1:31" x14ac:dyDescent="0.25">
      <c r="A2331" s="7">
        <v>2328</v>
      </c>
      <c r="B2331" s="8">
        <v>37459</v>
      </c>
      <c r="C2331" t="s">
        <v>3</v>
      </c>
      <c r="D2331" t="s">
        <v>77</v>
      </c>
      <c r="E2331" t="s">
        <v>9</v>
      </c>
      <c r="F2331" t="s">
        <v>270</v>
      </c>
      <c r="G2331" t="s">
        <v>14</v>
      </c>
      <c r="H2331" s="135" t="s">
        <v>1496</v>
      </c>
      <c r="I2331" t="s">
        <v>1454</v>
      </c>
      <c r="J2331" s="20">
        <v>42</v>
      </c>
      <c r="K2331" s="20" t="s">
        <v>3</v>
      </c>
      <c r="L2331" t="s">
        <v>1464</v>
      </c>
      <c r="M2331" s="20">
        <v>12.76</v>
      </c>
      <c r="N2331" s="20">
        <v>9.24</v>
      </c>
      <c r="AE2331">
        <f t="shared" si="36"/>
        <v>2002</v>
      </c>
    </row>
    <row r="2332" spans="1:31" x14ac:dyDescent="0.25">
      <c r="A2332" s="7">
        <v>2329</v>
      </c>
      <c r="B2332" s="8">
        <v>37459</v>
      </c>
      <c r="C2332" t="s">
        <v>3</v>
      </c>
      <c r="D2332" t="s">
        <v>295</v>
      </c>
      <c r="E2332" t="s">
        <v>9</v>
      </c>
      <c r="F2332" t="s">
        <v>305</v>
      </c>
      <c r="G2332" t="s">
        <v>65</v>
      </c>
      <c r="H2332" s="135" t="s">
        <v>1496</v>
      </c>
      <c r="I2332" t="s">
        <v>1454</v>
      </c>
      <c r="J2332" s="20">
        <v>55</v>
      </c>
      <c r="K2332" s="20" t="s">
        <v>3</v>
      </c>
      <c r="L2332" t="s">
        <v>1464</v>
      </c>
      <c r="M2332" s="20">
        <v>16.399999999999999</v>
      </c>
      <c r="N2332" s="20">
        <v>12.1</v>
      </c>
      <c r="AE2332">
        <f t="shared" si="36"/>
        <v>2002</v>
      </c>
    </row>
    <row r="2333" spans="1:31" x14ac:dyDescent="0.25">
      <c r="A2333" s="7">
        <v>2330</v>
      </c>
      <c r="B2333" s="8">
        <v>37459</v>
      </c>
      <c r="C2333" t="s">
        <v>3</v>
      </c>
      <c r="D2333" t="s">
        <v>236</v>
      </c>
      <c r="E2333" t="s">
        <v>9</v>
      </c>
      <c r="F2333" t="s">
        <v>90</v>
      </c>
      <c r="G2333" t="s">
        <v>24</v>
      </c>
      <c r="H2333" s="135" t="s">
        <v>1497</v>
      </c>
      <c r="I2333" t="s">
        <v>1454</v>
      </c>
      <c r="J2333" s="20">
        <v>38</v>
      </c>
      <c r="K2333" s="20" t="s">
        <v>9</v>
      </c>
      <c r="L2333" t="s">
        <v>1464</v>
      </c>
      <c r="M2333" s="20">
        <v>8.36</v>
      </c>
      <c r="N2333" s="20">
        <v>11.64</v>
      </c>
      <c r="AE2333">
        <f t="shared" si="36"/>
        <v>2002</v>
      </c>
    </row>
    <row r="2334" spans="1:31" x14ac:dyDescent="0.25">
      <c r="A2334" s="7">
        <v>2331</v>
      </c>
      <c r="B2334" s="8">
        <v>37459</v>
      </c>
      <c r="C2334" t="s">
        <v>3</v>
      </c>
      <c r="D2334" t="s">
        <v>343</v>
      </c>
      <c r="E2334" t="s">
        <v>9</v>
      </c>
      <c r="F2334" t="s">
        <v>363</v>
      </c>
      <c r="G2334" t="s">
        <v>377</v>
      </c>
      <c r="H2334" s="135" t="s">
        <v>1613</v>
      </c>
      <c r="I2334" t="s">
        <v>1454</v>
      </c>
      <c r="J2334" s="20">
        <v>14</v>
      </c>
      <c r="K2334" s="20" t="s">
        <v>3</v>
      </c>
      <c r="L2334" t="s">
        <v>1463</v>
      </c>
      <c r="M2334" s="20">
        <v>4.6400000000000006</v>
      </c>
      <c r="N2334" s="20">
        <v>3.36</v>
      </c>
      <c r="AE2334">
        <f t="shared" si="36"/>
        <v>2002</v>
      </c>
    </row>
    <row r="2335" spans="1:31" x14ac:dyDescent="0.25">
      <c r="A2335" s="7">
        <v>2332</v>
      </c>
      <c r="B2335" s="8">
        <v>37459</v>
      </c>
      <c r="C2335" t="s">
        <v>3</v>
      </c>
      <c r="D2335" t="s">
        <v>293</v>
      </c>
      <c r="E2335" t="s">
        <v>9</v>
      </c>
      <c r="F2335" t="s">
        <v>55</v>
      </c>
      <c r="G2335" t="s">
        <v>377</v>
      </c>
      <c r="H2335" s="9" t="s">
        <v>1590</v>
      </c>
      <c r="I2335" t="s">
        <v>1454</v>
      </c>
      <c r="J2335" s="20">
        <v>25</v>
      </c>
      <c r="K2335" s="20" t="s">
        <v>9</v>
      </c>
      <c r="L2335" t="s">
        <v>1463</v>
      </c>
      <c r="M2335" s="20">
        <v>6</v>
      </c>
      <c r="N2335" s="20">
        <v>7.5</v>
      </c>
      <c r="AE2335">
        <f t="shared" si="36"/>
        <v>2002</v>
      </c>
    </row>
    <row r="2336" spans="1:31" x14ac:dyDescent="0.25">
      <c r="A2336" s="7">
        <v>2333</v>
      </c>
      <c r="B2336" s="8">
        <v>37462</v>
      </c>
      <c r="C2336" t="s">
        <v>3</v>
      </c>
      <c r="D2336" t="s">
        <v>339</v>
      </c>
      <c r="E2336" t="s">
        <v>9</v>
      </c>
      <c r="F2336" t="s">
        <v>464</v>
      </c>
      <c r="G2336" t="s">
        <v>24</v>
      </c>
      <c r="H2336" s="135" t="s">
        <v>1544</v>
      </c>
      <c r="I2336" t="s">
        <v>1454</v>
      </c>
      <c r="J2336" s="20">
        <v>38</v>
      </c>
      <c r="K2336" s="20" t="s">
        <v>3</v>
      </c>
      <c r="L2336" t="s">
        <v>1463</v>
      </c>
      <c r="M2336" s="20">
        <v>10.88</v>
      </c>
      <c r="N2336" s="20">
        <v>9.1199999999999992</v>
      </c>
      <c r="AE2336">
        <f t="shared" si="36"/>
        <v>2002</v>
      </c>
    </row>
    <row r="2337" spans="1:31" x14ac:dyDescent="0.25">
      <c r="A2337" s="7">
        <v>2334</v>
      </c>
      <c r="B2337" s="8">
        <v>37462</v>
      </c>
      <c r="C2337" t="s">
        <v>3</v>
      </c>
      <c r="D2337" t="s">
        <v>474</v>
      </c>
      <c r="E2337" t="s">
        <v>9</v>
      </c>
      <c r="F2337" t="s">
        <v>108</v>
      </c>
      <c r="G2337" t="s">
        <v>24</v>
      </c>
      <c r="H2337" s="135" t="s">
        <v>1544</v>
      </c>
      <c r="I2337" t="s">
        <v>1454</v>
      </c>
      <c r="J2337" s="20">
        <v>27</v>
      </c>
      <c r="K2337" s="20" t="s">
        <v>9</v>
      </c>
      <c r="L2337" t="s">
        <v>1464</v>
      </c>
      <c r="M2337" s="20">
        <v>5.9399999999999995</v>
      </c>
      <c r="N2337" s="20">
        <v>8.56</v>
      </c>
      <c r="AE2337">
        <f t="shared" si="36"/>
        <v>2002</v>
      </c>
    </row>
    <row r="2338" spans="1:31" x14ac:dyDescent="0.25">
      <c r="A2338" s="7">
        <v>2335</v>
      </c>
      <c r="B2338" s="8">
        <v>37462</v>
      </c>
      <c r="C2338" t="s">
        <v>3</v>
      </c>
      <c r="D2338" t="s">
        <v>194</v>
      </c>
      <c r="E2338" t="s">
        <v>9</v>
      </c>
      <c r="F2338" t="s">
        <v>407</v>
      </c>
      <c r="G2338" t="s">
        <v>11</v>
      </c>
      <c r="H2338" s="135" t="s">
        <v>1509</v>
      </c>
      <c r="I2338" t="s">
        <v>1454</v>
      </c>
      <c r="J2338" s="20">
        <v>57</v>
      </c>
      <c r="K2338" s="20" t="s">
        <v>9</v>
      </c>
      <c r="L2338" t="s">
        <v>1464</v>
      </c>
      <c r="M2338" s="20">
        <v>12.54</v>
      </c>
      <c r="N2338" s="20">
        <v>16.96</v>
      </c>
      <c r="AE2338">
        <f t="shared" si="36"/>
        <v>2002</v>
      </c>
    </row>
    <row r="2339" spans="1:31" x14ac:dyDescent="0.25">
      <c r="A2339" s="7">
        <v>2336</v>
      </c>
      <c r="B2339" s="8">
        <v>37462</v>
      </c>
      <c r="C2339" t="s">
        <v>3</v>
      </c>
      <c r="D2339" t="s">
        <v>18</v>
      </c>
      <c r="E2339" t="s">
        <v>9</v>
      </c>
      <c r="F2339" t="s">
        <v>471</v>
      </c>
      <c r="G2339" t="s">
        <v>14</v>
      </c>
      <c r="H2339" s="135" t="s">
        <v>1491</v>
      </c>
      <c r="I2339" t="s">
        <v>1454</v>
      </c>
      <c r="J2339" s="20">
        <v>36</v>
      </c>
      <c r="K2339" s="20" t="s">
        <v>9</v>
      </c>
      <c r="L2339" t="s">
        <v>1464</v>
      </c>
      <c r="M2339" s="20">
        <v>7.92</v>
      </c>
      <c r="N2339" s="20">
        <v>11.08</v>
      </c>
      <c r="AE2339">
        <f t="shared" si="36"/>
        <v>2002</v>
      </c>
    </row>
    <row r="2340" spans="1:31" x14ac:dyDescent="0.25">
      <c r="A2340" s="7">
        <v>2337</v>
      </c>
      <c r="B2340" s="8">
        <v>37462</v>
      </c>
      <c r="C2340" t="s">
        <v>3</v>
      </c>
      <c r="D2340" t="s">
        <v>443</v>
      </c>
      <c r="E2340" t="s">
        <v>9</v>
      </c>
      <c r="F2340" t="s">
        <v>395</v>
      </c>
      <c r="G2340" t="s">
        <v>14</v>
      </c>
      <c r="H2340" s="135" t="s">
        <v>1491</v>
      </c>
      <c r="I2340" t="s">
        <v>1454</v>
      </c>
      <c r="J2340" s="20">
        <v>36</v>
      </c>
      <c r="K2340" s="20" t="s">
        <v>9</v>
      </c>
      <c r="L2340" t="s">
        <v>1464</v>
      </c>
      <c r="M2340" s="20">
        <v>7.92</v>
      </c>
      <c r="N2340" s="20">
        <v>11.08</v>
      </c>
      <c r="AE2340">
        <f t="shared" si="36"/>
        <v>2002</v>
      </c>
    </row>
    <row r="2341" spans="1:31" x14ac:dyDescent="0.25">
      <c r="A2341" s="7">
        <v>2338</v>
      </c>
      <c r="B2341" s="8">
        <v>37462</v>
      </c>
      <c r="C2341" t="s">
        <v>3</v>
      </c>
      <c r="D2341" t="s">
        <v>454</v>
      </c>
      <c r="E2341" t="s">
        <v>9</v>
      </c>
      <c r="F2341" t="s">
        <v>464</v>
      </c>
      <c r="G2341" t="s">
        <v>17</v>
      </c>
      <c r="H2341" s="135" t="s">
        <v>1573</v>
      </c>
      <c r="I2341" t="s">
        <v>1454</v>
      </c>
      <c r="J2341" s="20">
        <v>34</v>
      </c>
      <c r="K2341" s="20" t="s">
        <v>3</v>
      </c>
      <c r="L2341" t="s">
        <v>1464</v>
      </c>
      <c r="M2341" s="20">
        <v>10.52</v>
      </c>
      <c r="N2341" s="20">
        <v>7.48</v>
      </c>
      <c r="AE2341">
        <f t="shared" si="36"/>
        <v>2002</v>
      </c>
    </row>
    <row r="2342" spans="1:31" x14ac:dyDescent="0.25">
      <c r="A2342" s="7">
        <v>2339</v>
      </c>
      <c r="B2342" s="8">
        <v>37462</v>
      </c>
      <c r="C2342" t="s">
        <v>3</v>
      </c>
      <c r="D2342" t="s">
        <v>384</v>
      </c>
      <c r="E2342" t="s">
        <v>9</v>
      </c>
      <c r="F2342" t="s">
        <v>450</v>
      </c>
      <c r="G2342" t="s">
        <v>17</v>
      </c>
      <c r="H2342" s="135" t="s">
        <v>1502</v>
      </c>
      <c r="I2342" t="s">
        <v>1455</v>
      </c>
      <c r="J2342" s="20">
        <v>43</v>
      </c>
      <c r="K2342" s="20" t="s">
        <v>9</v>
      </c>
      <c r="L2342" t="s">
        <v>1464</v>
      </c>
      <c r="M2342" s="20">
        <v>4.7300000000000004</v>
      </c>
      <c r="N2342" s="20">
        <v>6.52</v>
      </c>
      <c r="AE2342">
        <f t="shared" si="36"/>
        <v>2002</v>
      </c>
    </row>
    <row r="2343" spans="1:31" x14ac:dyDescent="0.25">
      <c r="A2343" s="7">
        <v>2340</v>
      </c>
      <c r="B2343" s="8">
        <v>37462</v>
      </c>
      <c r="C2343" t="s">
        <v>3</v>
      </c>
      <c r="D2343" t="s">
        <v>383</v>
      </c>
      <c r="E2343" t="s">
        <v>9</v>
      </c>
      <c r="F2343" t="s">
        <v>395</v>
      </c>
      <c r="G2343" t="s">
        <v>14</v>
      </c>
      <c r="H2343" s="135" t="s">
        <v>1501</v>
      </c>
      <c r="I2343" t="s">
        <v>1454</v>
      </c>
      <c r="J2343" s="20">
        <v>23</v>
      </c>
      <c r="K2343" s="20" t="s">
        <v>1465</v>
      </c>
      <c r="L2343" t="s">
        <v>1466</v>
      </c>
      <c r="M2343" s="20">
        <v>5.75</v>
      </c>
      <c r="N2343" s="20">
        <v>5.75</v>
      </c>
      <c r="AE2343">
        <f t="shared" si="36"/>
        <v>2002</v>
      </c>
    </row>
    <row r="2344" spans="1:31" x14ac:dyDescent="0.25">
      <c r="A2344" s="7">
        <v>2341</v>
      </c>
      <c r="B2344" s="8">
        <v>37462</v>
      </c>
      <c r="C2344" t="s">
        <v>3</v>
      </c>
      <c r="D2344" t="s">
        <v>394</v>
      </c>
      <c r="E2344" t="s">
        <v>9</v>
      </c>
      <c r="F2344" t="s">
        <v>108</v>
      </c>
      <c r="G2344" t="s">
        <v>17</v>
      </c>
      <c r="H2344" s="135" t="s">
        <v>1581</v>
      </c>
      <c r="I2344" t="s">
        <v>1454</v>
      </c>
      <c r="J2344" s="20">
        <v>33</v>
      </c>
      <c r="K2344" s="20" t="s">
        <v>3</v>
      </c>
      <c r="L2344" t="s">
        <v>1464</v>
      </c>
      <c r="M2344" s="20">
        <v>10.24</v>
      </c>
      <c r="N2344" s="20">
        <v>7.26</v>
      </c>
      <c r="AE2344">
        <f t="shared" si="36"/>
        <v>2002</v>
      </c>
    </row>
    <row r="2345" spans="1:31" x14ac:dyDescent="0.25">
      <c r="A2345" s="7">
        <v>2342</v>
      </c>
      <c r="B2345" s="8">
        <v>37462</v>
      </c>
      <c r="C2345" t="s">
        <v>3</v>
      </c>
      <c r="D2345" t="s">
        <v>411</v>
      </c>
      <c r="E2345" t="s">
        <v>9</v>
      </c>
      <c r="F2345" t="s">
        <v>479</v>
      </c>
      <c r="G2345" t="s">
        <v>65</v>
      </c>
      <c r="H2345" s="135" t="s">
        <v>1540</v>
      </c>
      <c r="I2345" t="s">
        <v>1454</v>
      </c>
      <c r="J2345" s="20">
        <v>85</v>
      </c>
      <c r="K2345" s="20" t="s">
        <v>3</v>
      </c>
      <c r="L2345" t="s">
        <v>1464</v>
      </c>
      <c r="M2345" s="20">
        <v>24.8</v>
      </c>
      <c r="N2345" s="20">
        <v>18.7</v>
      </c>
      <c r="AE2345">
        <f t="shared" si="36"/>
        <v>2002</v>
      </c>
    </row>
    <row r="2346" spans="1:31" x14ac:dyDescent="0.25">
      <c r="A2346" s="7">
        <v>2343</v>
      </c>
      <c r="B2346" s="8">
        <v>37462</v>
      </c>
      <c r="C2346" t="s">
        <v>3</v>
      </c>
      <c r="D2346" t="s">
        <v>471</v>
      </c>
      <c r="E2346" t="s">
        <v>9</v>
      </c>
      <c r="F2346" t="s">
        <v>452</v>
      </c>
      <c r="G2346" t="s">
        <v>65</v>
      </c>
      <c r="H2346" s="135" t="s">
        <v>1571</v>
      </c>
      <c r="I2346" t="s">
        <v>1455</v>
      </c>
      <c r="J2346" s="20">
        <v>37</v>
      </c>
      <c r="K2346" s="20" t="s">
        <v>3</v>
      </c>
      <c r="L2346" t="s">
        <v>1464</v>
      </c>
      <c r="M2346" s="20">
        <v>5.68</v>
      </c>
      <c r="N2346" s="20">
        <v>4.07</v>
      </c>
      <c r="AE2346">
        <f t="shared" si="36"/>
        <v>2002</v>
      </c>
    </row>
    <row r="2347" spans="1:31" x14ac:dyDescent="0.25">
      <c r="A2347" s="7">
        <v>2344</v>
      </c>
      <c r="B2347" s="8">
        <v>37462</v>
      </c>
      <c r="C2347" t="s">
        <v>3</v>
      </c>
      <c r="D2347" t="s">
        <v>461</v>
      </c>
      <c r="E2347" t="s">
        <v>9</v>
      </c>
      <c r="F2347" t="s">
        <v>420</v>
      </c>
      <c r="G2347" t="s">
        <v>65</v>
      </c>
      <c r="H2347" s="135" t="s">
        <v>1562</v>
      </c>
      <c r="I2347" t="s">
        <v>1454</v>
      </c>
      <c r="J2347" s="20">
        <v>27</v>
      </c>
      <c r="K2347" s="20" t="s">
        <v>9</v>
      </c>
      <c r="L2347" t="s">
        <v>1464</v>
      </c>
      <c r="M2347" s="20">
        <v>5.9399999999999995</v>
      </c>
      <c r="N2347" s="20">
        <v>8.56</v>
      </c>
      <c r="AE2347">
        <f t="shared" si="36"/>
        <v>2002</v>
      </c>
    </row>
    <row r="2348" spans="1:31" x14ac:dyDescent="0.25">
      <c r="A2348" s="7">
        <v>2345</v>
      </c>
      <c r="B2348" s="8">
        <v>37462</v>
      </c>
      <c r="C2348" t="s">
        <v>3</v>
      </c>
      <c r="D2348" t="s">
        <v>420</v>
      </c>
      <c r="E2348" t="s">
        <v>9</v>
      </c>
      <c r="F2348" t="s">
        <v>461</v>
      </c>
      <c r="G2348" t="s">
        <v>65</v>
      </c>
      <c r="H2348" s="135" t="s">
        <v>1562</v>
      </c>
      <c r="I2348" t="s">
        <v>1454</v>
      </c>
      <c r="J2348" s="20">
        <v>15</v>
      </c>
      <c r="K2348" s="20" t="s">
        <v>3</v>
      </c>
      <c r="L2348" t="s">
        <v>1464</v>
      </c>
      <c r="M2348" s="20">
        <v>5.2</v>
      </c>
      <c r="N2348" s="20">
        <v>3.3</v>
      </c>
      <c r="AE2348">
        <f t="shared" si="36"/>
        <v>2002</v>
      </c>
    </row>
    <row r="2349" spans="1:31" x14ac:dyDescent="0.25">
      <c r="A2349" s="7">
        <v>2346</v>
      </c>
      <c r="B2349" s="8">
        <v>37462</v>
      </c>
      <c r="C2349" t="s">
        <v>3</v>
      </c>
      <c r="D2349" t="s">
        <v>480</v>
      </c>
      <c r="E2349" t="s">
        <v>9</v>
      </c>
      <c r="F2349" t="s">
        <v>43</v>
      </c>
      <c r="G2349" t="s">
        <v>14</v>
      </c>
      <c r="H2349" s="135" t="s">
        <v>1496</v>
      </c>
      <c r="I2349" t="s">
        <v>1458</v>
      </c>
      <c r="J2349" s="20">
        <v>13</v>
      </c>
      <c r="K2349" s="20" t="s">
        <v>3</v>
      </c>
      <c r="L2349" t="s">
        <v>1463</v>
      </c>
      <c r="M2349" s="20">
        <v>30</v>
      </c>
      <c r="N2349" s="20">
        <v>10</v>
      </c>
      <c r="AE2349">
        <f t="shared" si="36"/>
        <v>2002</v>
      </c>
    </row>
    <row r="2350" spans="1:31" x14ac:dyDescent="0.25">
      <c r="A2350" s="7">
        <v>2347</v>
      </c>
      <c r="B2350" s="8">
        <v>37462</v>
      </c>
      <c r="C2350" t="s">
        <v>3</v>
      </c>
      <c r="D2350" t="s">
        <v>481</v>
      </c>
      <c r="E2350" t="s">
        <v>9</v>
      </c>
      <c r="F2350" t="s">
        <v>106</v>
      </c>
      <c r="G2350" t="s">
        <v>14</v>
      </c>
      <c r="H2350" s="135" t="s">
        <v>1496</v>
      </c>
      <c r="I2350" t="s">
        <v>1458</v>
      </c>
      <c r="J2350" s="20">
        <v>11</v>
      </c>
      <c r="K2350" s="20" t="s">
        <v>1465</v>
      </c>
      <c r="L2350" t="s">
        <v>1466</v>
      </c>
      <c r="M2350" s="20">
        <v>30</v>
      </c>
      <c r="N2350" s="20">
        <v>10</v>
      </c>
      <c r="AE2350">
        <f t="shared" si="36"/>
        <v>2002</v>
      </c>
    </row>
    <row r="2351" spans="1:31" x14ac:dyDescent="0.25">
      <c r="A2351" s="7">
        <v>2348</v>
      </c>
      <c r="B2351" s="8">
        <v>37462</v>
      </c>
      <c r="C2351" t="s">
        <v>3</v>
      </c>
      <c r="D2351" t="s">
        <v>43</v>
      </c>
      <c r="E2351" t="s">
        <v>9</v>
      </c>
      <c r="F2351" t="s">
        <v>448</v>
      </c>
      <c r="G2351" t="s">
        <v>14</v>
      </c>
      <c r="H2351" s="135" t="s">
        <v>1496</v>
      </c>
      <c r="I2351" t="s">
        <v>1454</v>
      </c>
      <c r="J2351" s="20">
        <v>30</v>
      </c>
      <c r="K2351" s="20" t="s">
        <v>9</v>
      </c>
      <c r="L2351" t="s">
        <v>1463</v>
      </c>
      <c r="M2351" s="20">
        <v>7.2</v>
      </c>
      <c r="N2351" s="20">
        <v>8.8000000000000007</v>
      </c>
      <c r="AE2351">
        <f t="shared" si="36"/>
        <v>2002</v>
      </c>
    </row>
    <row r="2352" spans="1:31" x14ac:dyDescent="0.25">
      <c r="A2352" s="7">
        <v>2349</v>
      </c>
      <c r="B2352" s="8">
        <v>37462</v>
      </c>
      <c r="C2352" t="s">
        <v>3</v>
      </c>
      <c r="D2352" t="s">
        <v>459</v>
      </c>
      <c r="E2352" t="s">
        <v>9</v>
      </c>
      <c r="F2352" t="s">
        <v>126</v>
      </c>
      <c r="G2352" t="s">
        <v>24</v>
      </c>
      <c r="H2352" s="135" t="s">
        <v>1521</v>
      </c>
      <c r="I2352" t="s">
        <v>1454</v>
      </c>
      <c r="J2352" s="20">
        <v>45</v>
      </c>
      <c r="K2352" s="20" t="s">
        <v>9</v>
      </c>
      <c r="L2352" t="s">
        <v>1464</v>
      </c>
      <c r="M2352" s="20">
        <v>9.9</v>
      </c>
      <c r="N2352" s="20">
        <v>13.6</v>
      </c>
      <c r="AE2352">
        <f t="shared" si="36"/>
        <v>2002</v>
      </c>
    </row>
    <row r="2353" spans="1:31" x14ac:dyDescent="0.25">
      <c r="A2353" s="7">
        <v>2350</v>
      </c>
      <c r="B2353" s="8">
        <v>37462</v>
      </c>
      <c r="C2353" t="s">
        <v>3</v>
      </c>
      <c r="D2353" t="s">
        <v>298</v>
      </c>
      <c r="E2353" t="s">
        <v>9</v>
      </c>
      <c r="F2353" t="s">
        <v>468</v>
      </c>
      <c r="G2353" t="s">
        <v>377</v>
      </c>
      <c r="H2353" s="9" t="s">
        <v>1624</v>
      </c>
      <c r="I2353" t="s">
        <v>1454</v>
      </c>
      <c r="J2353" s="20">
        <v>7</v>
      </c>
      <c r="K2353" s="20" t="s">
        <v>3</v>
      </c>
      <c r="L2353" t="s">
        <v>1464</v>
      </c>
      <c r="M2353" s="20">
        <v>2.96</v>
      </c>
      <c r="N2353" s="20">
        <v>1.54</v>
      </c>
      <c r="AE2353">
        <f t="shared" si="36"/>
        <v>2002</v>
      </c>
    </row>
    <row r="2354" spans="1:31" x14ac:dyDescent="0.25">
      <c r="A2354" s="7">
        <v>2351</v>
      </c>
      <c r="B2354" s="8">
        <v>37462</v>
      </c>
      <c r="C2354" t="s">
        <v>3</v>
      </c>
      <c r="D2354" t="s">
        <v>206</v>
      </c>
      <c r="E2354" t="s">
        <v>9</v>
      </c>
      <c r="F2354" t="s">
        <v>471</v>
      </c>
      <c r="G2354" t="s">
        <v>24</v>
      </c>
      <c r="H2354" s="135" t="s">
        <v>1493</v>
      </c>
      <c r="I2354" t="s">
        <v>1454</v>
      </c>
      <c r="J2354" s="20">
        <v>35</v>
      </c>
      <c r="K2354" s="20" t="s">
        <v>1465</v>
      </c>
      <c r="L2354" t="s">
        <v>1466</v>
      </c>
      <c r="M2354" s="20">
        <v>8.75</v>
      </c>
      <c r="N2354" s="20">
        <v>8.75</v>
      </c>
      <c r="AE2354">
        <f t="shared" si="36"/>
        <v>2002</v>
      </c>
    </row>
    <row r="2355" spans="1:31" x14ac:dyDescent="0.25">
      <c r="A2355" s="7">
        <v>2352</v>
      </c>
      <c r="B2355" s="8">
        <v>37462</v>
      </c>
      <c r="C2355" t="s">
        <v>3</v>
      </c>
      <c r="D2355" t="s">
        <v>457</v>
      </c>
      <c r="E2355" t="s">
        <v>9</v>
      </c>
      <c r="F2355" t="s">
        <v>471</v>
      </c>
      <c r="G2355" t="s">
        <v>24</v>
      </c>
      <c r="H2355" s="135" t="s">
        <v>1493</v>
      </c>
      <c r="I2355" t="s">
        <v>1454</v>
      </c>
      <c r="J2355" s="20">
        <v>38</v>
      </c>
      <c r="K2355" s="20" t="s">
        <v>9</v>
      </c>
      <c r="L2355" t="s">
        <v>1464</v>
      </c>
      <c r="M2355" s="20">
        <v>8.36</v>
      </c>
      <c r="N2355" s="20">
        <v>11.64</v>
      </c>
      <c r="AE2355">
        <f t="shared" si="36"/>
        <v>2002</v>
      </c>
    </row>
    <row r="2356" spans="1:31" x14ac:dyDescent="0.25">
      <c r="A2356" s="7">
        <v>2353</v>
      </c>
      <c r="B2356" s="8">
        <v>37464</v>
      </c>
      <c r="C2356" t="s">
        <v>3</v>
      </c>
      <c r="D2356" t="s">
        <v>160</v>
      </c>
      <c r="E2356" t="s">
        <v>9</v>
      </c>
      <c r="F2356" t="s">
        <v>464</v>
      </c>
      <c r="G2356" t="s">
        <v>17</v>
      </c>
      <c r="H2356" s="135" t="s">
        <v>1500</v>
      </c>
      <c r="I2356" t="s">
        <v>1454</v>
      </c>
      <c r="J2356" s="20">
        <v>45</v>
      </c>
      <c r="K2356" s="20" t="s">
        <v>3</v>
      </c>
      <c r="L2356" t="s">
        <v>1464</v>
      </c>
      <c r="M2356" s="20">
        <v>13.6</v>
      </c>
      <c r="N2356" s="20">
        <v>9.9</v>
      </c>
      <c r="AE2356">
        <f t="shared" si="36"/>
        <v>2002</v>
      </c>
    </row>
    <row r="2357" spans="1:31" x14ac:dyDescent="0.25">
      <c r="A2357" s="7">
        <v>2354</v>
      </c>
      <c r="B2357" s="8">
        <v>37464</v>
      </c>
      <c r="C2357" t="s">
        <v>3</v>
      </c>
      <c r="D2357" t="s">
        <v>115</v>
      </c>
      <c r="E2357" t="s">
        <v>9</v>
      </c>
      <c r="F2357" t="s">
        <v>347</v>
      </c>
      <c r="G2357" t="s">
        <v>11</v>
      </c>
      <c r="H2357" s="135" t="s">
        <v>1531</v>
      </c>
      <c r="I2357" t="s">
        <v>1454</v>
      </c>
      <c r="J2357" s="20">
        <v>11</v>
      </c>
      <c r="K2357" s="20" t="s">
        <v>9</v>
      </c>
      <c r="L2357" t="s">
        <v>1464</v>
      </c>
      <c r="M2357" s="20">
        <v>2.42</v>
      </c>
      <c r="N2357" s="20">
        <v>4.08</v>
      </c>
      <c r="AE2357">
        <f t="shared" si="36"/>
        <v>2002</v>
      </c>
    </row>
    <row r="2358" spans="1:31" x14ac:dyDescent="0.25">
      <c r="A2358" s="7">
        <v>2355</v>
      </c>
      <c r="B2358" s="8">
        <v>37464</v>
      </c>
      <c r="C2358" t="s">
        <v>3</v>
      </c>
      <c r="D2358" t="s">
        <v>462</v>
      </c>
      <c r="E2358" t="s">
        <v>9</v>
      </c>
      <c r="F2358" t="s">
        <v>464</v>
      </c>
      <c r="G2358" t="s">
        <v>17</v>
      </c>
      <c r="H2358" s="135" t="s">
        <v>1537</v>
      </c>
      <c r="I2358" t="s">
        <v>1456</v>
      </c>
      <c r="J2358" s="20">
        <v>28</v>
      </c>
      <c r="K2358" s="20" t="s">
        <v>3</v>
      </c>
      <c r="L2358" t="s">
        <v>1464</v>
      </c>
      <c r="M2358" s="20">
        <v>8.84</v>
      </c>
      <c r="N2358" s="20">
        <v>6.16</v>
      </c>
      <c r="O2358" t="s">
        <v>3</v>
      </c>
      <c r="P2358" s="13" t="s">
        <v>339</v>
      </c>
      <c r="Q2358" t="s">
        <v>1465</v>
      </c>
      <c r="S2358" t="s">
        <v>1465</v>
      </c>
      <c r="U2358" t="s">
        <v>1465</v>
      </c>
      <c r="W2358" t="s">
        <v>1465</v>
      </c>
      <c r="Y2358" t="s">
        <v>1465</v>
      </c>
      <c r="AA2358" t="s">
        <v>1465</v>
      </c>
      <c r="AC2358" t="s">
        <v>1465</v>
      </c>
      <c r="AE2358">
        <f t="shared" si="36"/>
        <v>2002</v>
      </c>
    </row>
    <row r="2359" spans="1:31" x14ac:dyDescent="0.25">
      <c r="A2359" s="7">
        <v>2356</v>
      </c>
      <c r="B2359" s="8">
        <v>37464</v>
      </c>
      <c r="C2359" t="s">
        <v>3</v>
      </c>
      <c r="D2359" t="s">
        <v>443</v>
      </c>
      <c r="E2359" t="s">
        <v>9</v>
      </c>
      <c r="F2359" t="s">
        <v>126</v>
      </c>
      <c r="G2359" t="s">
        <v>17</v>
      </c>
      <c r="H2359" s="135" t="s">
        <v>1581</v>
      </c>
      <c r="I2359" t="s">
        <v>1454</v>
      </c>
      <c r="J2359" s="20">
        <v>12</v>
      </c>
      <c r="K2359" s="20" t="s">
        <v>3</v>
      </c>
      <c r="L2359" t="s">
        <v>1464</v>
      </c>
      <c r="M2359" s="20">
        <v>4.3599999999999994</v>
      </c>
      <c r="N2359" s="20">
        <v>2.64</v>
      </c>
      <c r="AE2359">
        <f t="shared" si="36"/>
        <v>2002</v>
      </c>
    </row>
    <row r="2360" spans="1:31" x14ac:dyDescent="0.25">
      <c r="A2360" s="7">
        <v>2357</v>
      </c>
      <c r="B2360" s="8">
        <v>37464</v>
      </c>
      <c r="C2360" t="s">
        <v>3</v>
      </c>
      <c r="D2360" t="s">
        <v>426</v>
      </c>
      <c r="E2360" t="s">
        <v>9</v>
      </c>
      <c r="F2360" t="s">
        <v>432</v>
      </c>
      <c r="G2360" t="s">
        <v>65</v>
      </c>
      <c r="H2360" s="135" t="s">
        <v>1519</v>
      </c>
      <c r="I2360" t="s">
        <v>1455</v>
      </c>
      <c r="J2360" s="20">
        <v>30</v>
      </c>
      <c r="K2360" s="20" t="s">
        <v>3</v>
      </c>
      <c r="L2360" t="s">
        <v>1464</v>
      </c>
      <c r="M2360" s="20">
        <v>4.7</v>
      </c>
      <c r="N2360" s="20">
        <v>3.3</v>
      </c>
      <c r="AE2360">
        <f t="shared" si="36"/>
        <v>2002</v>
      </c>
    </row>
    <row r="2361" spans="1:31" x14ac:dyDescent="0.25">
      <c r="A2361" s="7">
        <v>2358</v>
      </c>
      <c r="B2361" s="8">
        <v>37464</v>
      </c>
      <c r="C2361" t="s">
        <v>3</v>
      </c>
      <c r="D2361" t="s">
        <v>32</v>
      </c>
      <c r="E2361" t="s">
        <v>9</v>
      </c>
      <c r="F2361" t="s">
        <v>482</v>
      </c>
      <c r="G2361" t="s">
        <v>65</v>
      </c>
      <c r="H2361" s="135" t="s">
        <v>1558</v>
      </c>
      <c r="I2361" t="s">
        <v>1455</v>
      </c>
      <c r="J2361" s="20">
        <v>18</v>
      </c>
      <c r="K2361" s="20" t="s">
        <v>3</v>
      </c>
      <c r="L2361" t="s">
        <v>1464</v>
      </c>
      <c r="M2361" s="20">
        <v>3.02</v>
      </c>
      <c r="N2361" s="20">
        <v>1.98</v>
      </c>
      <c r="AE2361">
        <f t="shared" si="36"/>
        <v>2002</v>
      </c>
    </row>
    <row r="2362" spans="1:31" x14ac:dyDescent="0.25">
      <c r="A2362" s="7">
        <v>2359</v>
      </c>
      <c r="B2362" s="8">
        <v>37464</v>
      </c>
      <c r="C2362" t="s">
        <v>3</v>
      </c>
      <c r="D2362" t="s">
        <v>420</v>
      </c>
      <c r="E2362" t="s">
        <v>9</v>
      </c>
      <c r="F2362" t="s">
        <v>179</v>
      </c>
      <c r="G2362" t="s">
        <v>24</v>
      </c>
      <c r="H2362" s="135" t="s">
        <v>1521</v>
      </c>
      <c r="I2362" t="s">
        <v>1454</v>
      </c>
      <c r="J2362" s="20">
        <v>45</v>
      </c>
      <c r="K2362" s="20" t="s">
        <v>3</v>
      </c>
      <c r="L2362" t="s">
        <v>1464</v>
      </c>
      <c r="M2362" s="20">
        <v>13.6</v>
      </c>
      <c r="N2362" s="20">
        <v>9.9</v>
      </c>
      <c r="AE2362">
        <f t="shared" si="36"/>
        <v>2002</v>
      </c>
    </row>
    <row r="2363" spans="1:31" x14ac:dyDescent="0.25">
      <c r="A2363" s="7">
        <v>2360</v>
      </c>
      <c r="B2363" s="8">
        <v>37464</v>
      </c>
      <c r="C2363" t="s">
        <v>3</v>
      </c>
      <c r="D2363" t="s">
        <v>458</v>
      </c>
      <c r="E2363" t="s">
        <v>9</v>
      </c>
      <c r="F2363" t="s">
        <v>240</v>
      </c>
      <c r="G2363" t="s">
        <v>377</v>
      </c>
      <c r="H2363" s="9" t="s">
        <v>1586</v>
      </c>
      <c r="I2363" t="s">
        <v>1454</v>
      </c>
      <c r="J2363" s="20">
        <v>33</v>
      </c>
      <c r="K2363" s="20" t="s">
        <v>1465</v>
      </c>
      <c r="L2363" t="s">
        <v>1466</v>
      </c>
      <c r="M2363" s="20">
        <v>8.25</v>
      </c>
      <c r="N2363" s="20">
        <v>8.25</v>
      </c>
      <c r="AE2363">
        <f t="shared" si="36"/>
        <v>2002</v>
      </c>
    </row>
    <row r="2364" spans="1:31" x14ac:dyDescent="0.25">
      <c r="A2364" s="7">
        <v>2361</v>
      </c>
      <c r="B2364" s="8">
        <v>37464</v>
      </c>
      <c r="C2364" t="s">
        <v>3</v>
      </c>
      <c r="D2364" t="s">
        <v>81</v>
      </c>
      <c r="E2364" t="s">
        <v>9</v>
      </c>
      <c r="F2364" t="s">
        <v>483</v>
      </c>
      <c r="G2364" t="s">
        <v>24</v>
      </c>
      <c r="H2364" s="136" t="s">
        <v>1496</v>
      </c>
      <c r="I2364" t="s">
        <v>1458</v>
      </c>
      <c r="J2364" s="20">
        <v>15</v>
      </c>
      <c r="K2364" s="20" t="s">
        <v>1465</v>
      </c>
      <c r="L2364" t="s">
        <v>1466</v>
      </c>
      <c r="M2364" s="20">
        <v>10</v>
      </c>
      <c r="N2364" s="20">
        <v>30</v>
      </c>
      <c r="AE2364">
        <f t="shared" si="36"/>
        <v>2002</v>
      </c>
    </row>
    <row r="2365" spans="1:31" x14ac:dyDescent="0.25">
      <c r="A2365" s="7">
        <v>2362</v>
      </c>
      <c r="B2365" s="8">
        <v>37468</v>
      </c>
      <c r="C2365" t="s">
        <v>3</v>
      </c>
      <c r="D2365" t="s">
        <v>344</v>
      </c>
      <c r="E2365" t="s">
        <v>9</v>
      </c>
      <c r="F2365" t="s">
        <v>286</v>
      </c>
      <c r="G2365" t="s">
        <v>24</v>
      </c>
      <c r="H2365" s="135" t="s">
        <v>1497</v>
      </c>
      <c r="I2365" t="s">
        <v>1454</v>
      </c>
      <c r="J2365" s="20">
        <v>31</v>
      </c>
      <c r="K2365" s="20" t="s">
        <v>3</v>
      </c>
      <c r="L2365" t="s">
        <v>1464</v>
      </c>
      <c r="M2365" s="20">
        <v>9.68</v>
      </c>
      <c r="N2365" s="20">
        <v>6.82</v>
      </c>
      <c r="AE2365">
        <f t="shared" si="36"/>
        <v>2002</v>
      </c>
    </row>
    <row r="2366" spans="1:31" x14ac:dyDescent="0.25">
      <c r="A2366" s="7">
        <v>2363</v>
      </c>
      <c r="B2366" s="8">
        <v>37468</v>
      </c>
      <c r="C2366" t="s">
        <v>3</v>
      </c>
      <c r="D2366" t="s">
        <v>420</v>
      </c>
      <c r="E2366" t="s">
        <v>9</v>
      </c>
      <c r="F2366" t="s">
        <v>55</v>
      </c>
      <c r="G2366" t="s">
        <v>11</v>
      </c>
      <c r="H2366" s="135" t="s">
        <v>1526</v>
      </c>
      <c r="I2366" t="s">
        <v>1454</v>
      </c>
      <c r="J2366" s="20">
        <v>67</v>
      </c>
      <c r="K2366" s="20" t="s">
        <v>3</v>
      </c>
      <c r="L2366" t="s">
        <v>1463</v>
      </c>
      <c r="M2366" s="20">
        <v>18.420000000000002</v>
      </c>
      <c r="N2366" s="20">
        <v>16.079999999999998</v>
      </c>
      <c r="AE2366">
        <f t="shared" si="36"/>
        <v>2002</v>
      </c>
    </row>
    <row r="2367" spans="1:31" x14ac:dyDescent="0.25">
      <c r="A2367" s="7">
        <v>2364</v>
      </c>
      <c r="B2367" s="8">
        <v>37468</v>
      </c>
      <c r="C2367" t="s">
        <v>3</v>
      </c>
      <c r="D2367" t="s">
        <v>51</v>
      </c>
      <c r="E2367" t="s">
        <v>9</v>
      </c>
      <c r="F2367" t="s">
        <v>179</v>
      </c>
      <c r="G2367" t="s">
        <v>11</v>
      </c>
      <c r="H2367" s="135" t="s">
        <v>1509</v>
      </c>
      <c r="I2367" t="s">
        <v>1454</v>
      </c>
      <c r="J2367" s="20">
        <v>52</v>
      </c>
      <c r="K2367" s="20" t="s">
        <v>3</v>
      </c>
      <c r="L2367" t="s">
        <v>1464</v>
      </c>
      <c r="M2367" s="20">
        <v>15.56</v>
      </c>
      <c r="N2367" s="20">
        <v>11.44</v>
      </c>
      <c r="AE2367">
        <f t="shared" si="36"/>
        <v>2002</v>
      </c>
    </row>
    <row r="2368" spans="1:31" x14ac:dyDescent="0.25">
      <c r="A2368" s="7">
        <v>2365</v>
      </c>
      <c r="B2368" s="8">
        <v>37468</v>
      </c>
      <c r="C2368" t="s">
        <v>3</v>
      </c>
      <c r="D2368" t="s">
        <v>480</v>
      </c>
      <c r="E2368" t="s">
        <v>9</v>
      </c>
      <c r="F2368" t="s">
        <v>448</v>
      </c>
      <c r="G2368" t="s">
        <v>14</v>
      </c>
      <c r="H2368" s="135" t="s">
        <v>1491</v>
      </c>
      <c r="I2368" t="s">
        <v>1454</v>
      </c>
      <c r="J2368" s="20">
        <v>33</v>
      </c>
      <c r="K2368" s="20" t="s">
        <v>9</v>
      </c>
      <c r="L2368" t="s">
        <v>1464</v>
      </c>
      <c r="M2368" s="20">
        <v>7.26</v>
      </c>
      <c r="N2368" s="20">
        <v>10.24</v>
      </c>
      <c r="AE2368">
        <f t="shared" si="36"/>
        <v>2002</v>
      </c>
    </row>
    <row r="2369" spans="1:31" x14ac:dyDescent="0.25">
      <c r="A2369" s="7">
        <v>2366</v>
      </c>
      <c r="B2369" s="8">
        <v>37468</v>
      </c>
      <c r="C2369" t="s">
        <v>3</v>
      </c>
      <c r="D2369" t="s">
        <v>480</v>
      </c>
      <c r="E2369" t="s">
        <v>9</v>
      </c>
      <c r="F2369" t="s">
        <v>414</v>
      </c>
      <c r="G2369" t="s">
        <v>14</v>
      </c>
      <c r="H2369" s="135" t="s">
        <v>1491</v>
      </c>
      <c r="I2369" t="s">
        <v>1454</v>
      </c>
      <c r="J2369" s="20">
        <v>23</v>
      </c>
      <c r="K2369" s="20" t="s">
        <v>3</v>
      </c>
      <c r="L2369" t="s">
        <v>1464</v>
      </c>
      <c r="M2369" s="20">
        <v>7.4399999999999995</v>
      </c>
      <c r="N2369" s="20">
        <v>5.0600000000000005</v>
      </c>
      <c r="AE2369">
        <f t="shared" si="36"/>
        <v>2002</v>
      </c>
    </row>
    <row r="2370" spans="1:31" x14ac:dyDescent="0.25">
      <c r="A2370" s="7">
        <v>2367</v>
      </c>
      <c r="B2370" s="8">
        <v>37468</v>
      </c>
      <c r="C2370" t="s">
        <v>3</v>
      </c>
      <c r="D2370" t="s">
        <v>75</v>
      </c>
      <c r="E2370" t="s">
        <v>9</v>
      </c>
      <c r="F2370" t="s">
        <v>454</v>
      </c>
      <c r="G2370" t="s">
        <v>14</v>
      </c>
      <c r="H2370" s="135" t="s">
        <v>1516</v>
      </c>
      <c r="I2370" t="s">
        <v>1455</v>
      </c>
      <c r="J2370" s="20">
        <v>12</v>
      </c>
      <c r="K2370" s="20" t="s">
        <v>1465</v>
      </c>
      <c r="L2370" t="s">
        <v>1466</v>
      </c>
      <c r="M2370" s="20">
        <v>1.5</v>
      </c>
      <c r="N2370" s="20">
        <v>1.5</v>
      </c>
      <c r="AE2370">
        <f t="shared" si="36"/>
        <v>2002</v>
      </c>
    </row>
    <row r="2371" spans="1:31" x14ac:dyDescent="0.25">
      <c r="A2371" s="7">
        <v>2368</v>
      </c>
      <c r="B2371" s="8">
        <v>37468</v>
      </c>
      <c r="C2371" t="s">
        <v>3</v>
      </c>
      <c r="D2371" t="s">
        <v>259</v>
      </c>
      <c r="E2371" t="s">
        <v>9</v>
      </c>
      <c r="F2371" t="s">
        <v>145</v>
      </c>
      <c r="G2371" t="s">
        <v>14</v>
      </c>
      <c r="H2371" s="135" t="s">
        <v>1516</v>
      </c>
      <c r="I2371" t="s">
        <v>1454</v>
      </c>
      <c r="J2371" s="20">
        <v>12</v>
      </c>
      <c r="K2371" s="20" t="s">
        <v>1465</v>
      </c>
      <c r="L2371" t="s">
        <v>1466</v>
      </c>
      <c r="M2371" s="20">
        <v>3</v>
      </c>
      <c r="N2371" s="20">
        <v>3</v>
      </c>
      <c r="AE2371">
        <f t="shared" si="36"/>
        <v>2002</v>
      </c>
    </row>
    <row r="2372" spans="1:31" x14ac:dyDescent="0.25">
      <c r="A2372" s="7">
        <v>2369</v>
      </c>
      <c r="B2372" s="8">
        <v>37468</v>
      </c>
      <c r="C2372" t="s">
        <v>3</v>
      </c>
      <c r="D2372" t="s">
        <v>145</v>
      </c>
      <c r="E2372" t="s">
        <v>9</v>
      </c>
      <c r="F2372" t="s">
        <v>259</v>
      </c>
      <c r="G2372" t="s">
        <v>14</v>
      </c>
      <c r="H2372" s="135" t="s">
        <v>1516</v>
      </c>
      <c r="I2372" t="s">
        <v>1454</v>
      </c>
      <c r="J2372" s="20">
        <v>12</v>
      </c>
      <c r="K2372" s="20" t="s">
        <v>9</v>
      </c>
      <c r="L2372" t="s">
        <v>1464</v>
      </c>
      <c r="M2372" s="20">
        <v>2.64</v>
      </c>
      <c r="N2372" s="20">
        <v>4.3599999999999994</v>
      </c>
      <c r="AE2372">
        <f t="shared" ref="AE2372:AE2435" si="37">YEAR(B2372)</f>
        <v>2002</v>
      </c>
    </row>
    <row r="2373" spans="1:31" x14ac:dyDescent="0.25">
      <c r="A2373" s="7">
        <v>2370</v>
      </c>
      <c r="B2373" s="8">
        <v>37468</v>
      </c>
      <c r="C2373" t="s">
        <v>3</v>
      </c>
      <c r="D2373" t="s">
        <v>51</v>
      </c>
      <c r="E2373" t="s">
        <v>9</v>
      </c>
      <c r="F2373" t="s">
        <v>33</v>
      </c>
      <c r="G2373" t="s">
        <v>17</v>
      </c>
      <c r="H2373" s="135" t="s">
        <v>1502</v>
      </c>
      <c r="I2373" t="s">
        <v>1454</v>
      </c>
      <c r="J2373" s="20">
        <v>18</v>
      </c>
      <c r="K2373" s="20" t="s">
        <v>9</v>
      </c>
      <c r="L2373" t="s">
        <v>1463</v>
      </c>
      <c r="M2373" s="20">
        <v>4.32</v>
      </c>
      <c r="N2373" s="20">
        <v>5.68</v>
      </c>
      <c r="AE2373">
        <f t="shared" si="37"/>
        <v>2002</v>
      </c>
    </row>
    <row r="2374" spans="1:31" x14ac:dyDescent="0.25">
      <c r="A2374" s="7">
        <v>2371</v>
      </c>
      <c r="B2374" s="8">
        <v>37468</v>
      </c>
      <c r="C2374" t="s">
        <v>3</v>
      </c>
      <c r="D2374" t="s">
        <v>54</v>
      </c>
      <c r="E2374" t="s">
        <v>9</v>
      </c>
      <c r="F2374" t="s">
        <v>55</v>
      </c>
      <c r="G2374" t="s">
        <v>17</v>
      </c>
      <c r="H2374" s="135" t="s">
        <v>1502</v>
      </c>
      <c r="I2374" t="s">
        <v>1455</v>
      </c>
      <c r="J2374" s="20">
        <v>70</v>
      </c>
      <c r="K2374" s="20" t="s">
        <v>9</v>
      </c>
      <c r="L2374" t="s">
        <v>1463</v>
      </c>
      <c r="M2374" s="20">
        <v>8.4</v>
      </c>
      <c r="N2374" s="20">
        <v>9.6</v>
      </c>
      <c r="AE2374">
        <f t="shared" si="37"/>
        <v>2002</v>
      </c>
    </row>
    <row r="2375" spans="1:31" x14ac:dyDescent="0.25">
      <c r="A2375" s="7">
        <v>2372</v>
      </c>
      <c r="B2375" s="8">
        <v>37468</v>
      </c>
      <c r="C2375" t="s">
        <v>3</v>
      </c>
      <c r="D2375" t="s">
        <v>37</v>
      </c>
      <c r="E2375" t="s">
        <v>9</v>
      </c>
      <c r="F2375" t="s">
        <v>70</v>
      </c>
      <c r="G2375" t="s">
        <v>14</v>
      </c>
      <c r="H2375" s="135" t="s">
        <v>1503</v>
      </c>
      <c r="I2375" t="s">
        <v>1455</v>
      </c>
      <c r="J2375" s="20">
        <v>6</v>
      </c>
      <c r="K2375" s="20" t="s">
        <v>3</v>
      </c>
      <c r="L2375" t="s">
        <v>1464</v>
      </c>
      <c r="M2375" s="20">
        <v>1.3399999999999999</v>
      </c>
      <c r="N2375" s="20">
        <v>0.66</v>
      </c>
      <c r="AE2375">
        <f t="shared" si="37"/>
        <v>2002</v>
      </c>
    </row>
    <row r="2376" spans="1:31" x14ac:dyDescent="0.25">
      <c r="A2376" s="7">
        <v>2373</v>
      </c>
      <c r="B2376" s="8">
        <v>37468</v>
      </c>
      <c r="C2376" t="s">
        <v>3</v>
      </c>
      <c r="D2376" t="s">
        <v>37</v>
      </c>
      <c r="E2376" t="s">
        <v>9</v>
      </c>
      <c r="F2376" t="s">
        <v>395</v>
      </c>
      <c r="G2376" t="s">
        <v>14</v>
      </c>
      <c r="H2376" s="135" t="s">
        <v>1503</v>
      </c>
      <c r="I2376" t="s">
        <v>1455</v>
      </c>
      <c r="J2376" s="20">
        <v>6</v>
      </c>
      <c r="K2376" s="20" t="s">
        <v>1465</v>
      </c>
      <c r="L2376" t="s">
        <v>1466</v>
      </c>
      <c r="M2376" s="20">
        <v>0.75</v>
      </c>
      <c r="N2376" s="20">
        <v>0.75</v>
      </c>
      <c r="AE2376">
        <f t="shared" si="37"/>
        <v>2002</v>
      </c>
    </row>
    <row r="2377" spans="1:31" x14ac:dyDescent="0.25">
      <c r="A2377" s="7">
        <v>2374</v>
      </c>
      <c r="B2377" s="8">
        <v>37468</v>
      </c>
      <c r="C2377" t="s">
        <v>3</v>
      </c>
      <c r="D2377" t="s">
        <v>37</v>
      </c>
      <c r="E2377" t="s">
        <v>9</v>
      </c>
      <c r="F2377" t="s">
        <v>415</v>
      </c>
      <c r="G2377" t="s">
        <v>14</v>
      </c>
      <c r="H2377" s="135" t="s">
        <v>1503</v>
      </c>
      <c r="I2377" t="s">
        <v>1455</v>
      </c>
      <c r="J2377" s="20">
        <v>6</v>
      </c>
      <c r="K2377" s="20" t="s">
        <v>9</v>
      </c>
      <c r="L2377" t="s">
        <v>1464</v>
      </c>
      <c r="M2377" s="20">
        <v>0.66</v>
      </c>
      <c r="N2377" s="20">
        <v>1.3399999999999999</v>
      </c>
      <c r="AE2377">
        <f t="shared" si="37"/>
        <v>2002</v>
      </c>
    </row>
    <row r="2378" spans="1:31" x14ac:dyDescent="0.25">
      <c r="A2378" s="7">
        <v>2375</v>
      </c>
      <c r="B2378" s="8">
        <v>37468</v>
      </c>
      <c r="C2378" t="s">
        <v>3</v>
      </c>
      <c r="D2378" t="s">
        <v>37</v>
      </c>
      <c r="E2378" t="s">
        <v>9</v>
      </c>
      <c r="F2378" t="s">
        <v>375</v>
      </c>
      <c r="G2378" t="s">
        <v>14</v>
      </c>
      <c r="H2378" s="135" t="s">
        <v>1503</v>
      </c>
      <c r="I2378" t="s">
        <v>1455</v>
      </c>
      <c r="J2378" s="20">
        <v>6</v>
      </c>
      <c r="K2378" s="20" t="s">
        <v>3</v>
      </c>
      <c r="L2378" t="s">
        <v>1464</v>
      </c>
      <c r="M2378" s="20">
        <v>1.3399999999999999</v>
      </c>
      <c r="N2378" s="20">
        <v>0.66</v>
      </c>
      <c r="AE2378">
        <f t="shared" si="37"/>
        <v>2002</v>
      </c>
    </row>
    <row r="2379" spans="1:31" x14ac:dyDescent="0.25">
      <c r="A2379" s="7">
        <v>2376</v>
      </c>
      <c r="B2379" s="8">
        <v>37468</v>
      </c>
      <c r="C2379" t="s">
        <v>3</v>
      </c>
      <c r="D2379" t="s">
        <v>37</v>
      </c>
      <c r="E2379" t="s">
        <v>9</v>
      </c>
      <c r="F2379" t="s">
        <v>159</v>
      </c>
      <c r="G2379" t="s">
        <v>14</v>
      </c>
      <c r="H2379" s="135" t="s">
        <v>1503</v>
      </c>
      <c r="I2379" t="s">
        <v>1455</v>
      </c>
      <c r="J2379" s="20">
        <v>6</v>
      </c>
      <c r="K2379" s="20" t="s">
        <v>9</v>
      </c>
      <c r="L2379" t="s">
        <v>1464</v>
      </c>
      <c r="M2379" s="20">
        <v>0.66</v>
      </c>
      <c r="N2379" s="20">
        <v>1.3399999999999999</v>
      </c>
      <c r="AE2379">
        <f t="shared" si="37"/>
        <v>2002</v>
      </c>
    </row>
    <row r="2380" spans="1:31" x14ac:dyDescent="0.25">
      <c r="A2380" s="7">
        <v>2377</v>
      </c>
      <c r="B2380" s="8">
        <v>37468</v>
      </c>
      <c r="C2380" t="s">
        <v>3</v>
      </c>
      <c r="D2380" t="s">
        <v>37</v>
      </c>
      <c r="E2380" t="s">
        <v>9</v>
      </c>
      <c r="F2380" t="s">
        <v>81</v>
      </c>
      <c r="G2380" t="s">
        <v>14</v>
      </c>
      <c r="H2380" s="135" t="s">
        <v>1503</v>
      </c>
      <c r="I2380" t="s">
        <v>1455</v>
      </c>
      <c r="J2380" s="20">
        <v>6</v>
      </c>
      <c r="K2380" s="20" t="s">
        <v>9</v>
      </c>
      <c r="L2380" t="s">
        <v>1464</v>
      </c>
      <c r="M2380" s="20">
        <v>0.66</v>
      </c>
      <c r="N2380" s="20">
        <v>1.3399999999999999</v>
      </c>
      <c r="AE2380">
        <f t="shared" si="37"/>
        <v>2002</v>
      </c>
    </row>
    <row r="2381" spans="1:31" x14ac:dyDescent="0.25">
      <c r="A2381" s="7">
        <v>2378</v>
      </c>
      <c r="B2381" s="8">
        <v>37468</v>
      </c>
      <c r="C2381" t="s">
        <v>3</v>
      </c>
      <c r="D2381" t="s">
        <v>51</v>
      </c>
      <c r="E2381" t="s">
        <v>9</v>
      </c>
      <c r="F2381" t="s">
        <v>179</v>
      </c>
      <c r="G2381" t="s">
        <v>14</v>
      </c>
      <c r="H2381" s="135" t="s">
        <v>1492</v>
      </c>
      <c r="I2381" t="s">
        <v>1454</v>
      </c>
      <c r="J2381" s="20">
        <v>71</v>
      </c>
      <c r="K2381" s="20" t="s">
        <v>9</v>
      </c>
      <c r="L2381" t="s">
        <v>1464</v>
      </c>
      <c r="M2381" s="20">
        <v>15.620000000000001</v>
      </c>
      <c r="N2381" s="20">
        <v>20.88</v>
      </c>
      <c r="AE2381">
        <f t="shared" si="37"/>
        <v>2002</v>
      </c>
    </row>
    <row r="2382" spans="1:31" x14ac:dyDescent="0.25">
      <c r="A2382" s="7">
        <v>2379</v>
      </c>
      <c r="B2382" s="8">
        <v>37468</v>
      </c>
      <c r="C2382" t="s">
        <v>3</v>
      </c>
      <c r="D2382" t="s">
        <v>461</v>
      </c>
      <c r="E2382" t="s">
        <v>9</v>
      </c>
      <c r="F2382" t="s">
        <v>475</v>
      </c>
      <c r="G2382" t="s">
        <v>14</v>
      </c>
      <c r="H2382" s="135" t="s">
        <v>1507</v>
      </c>
      <c r="I2382" t="s">
        <v>1457</v>
      </c>
      <c r="J2382" s="20">
        <v>46</v>
      </c>
      <c r="K2382" s="20" t="s">
        <v>3</v>
      </c>
      <c r="L2382" t="s">
        <v>1464</v>
      </c>
      <c r="M2382" s="20">
        <v>6.9399999999999995</v>
      </c>
      <c r="N2382" s="20">
        <v>5.0600000000000005</v>
      </c>
      <c r="O2382" t="s">
        <v>3</v>
      </c>
      <c r="P2382" s="13" t="s">
        <v>468</v>
      </c>
      <c r="Q2382" t="s">
        <v>9</v>
      </c>
      <c r="R2382" t="s">
        <v>75</v>
      </c>
      <c r="S2382" t="s">
        <v>1465</v>
      </c>
      <c r="U2382" t="s">
        <v>1465</v>
      </c>
      <c r="W2382" t="s">
        <v>1465</v>
      </c>
      <c r="Y2382" t="s">
        <v>1465</v>
      </c>
      <c r="AA2382" t="s">
        <v>1465</v>
      </c>
      <c r="AC2382" t="s">
        <v>1465</v>
      </c>
      <c r="AE2382">
        <f t="shared" si="37"/>
        <v>2002</v>
      </c>
    </row>
    <row r="2383" spans="1:31" x14ac:dyDescent="0.25">
      <c r="A2383" s="7">
        <v>2380</v>
      </c>
      <c r="B2383" s="8">
        <v>37468</v>
      </c>
      <c r="C2383" t="s">
        <v>3</v>
      </c>
      <c r="D2383" t="s">
        <v>25</v>
      </c>
      <c r="E2383" t="s">
        <v>9</v>
      </c>
      <c r="F2383" t="s">
        <v>443</v>
      </c>
      <c r="G2383" t="s">
        <v>14</v>
      </c>
      <c r="H2383" s="135" t="s">
        <v>1496</v>
      </c>
      <c r="I2383" t="s">
        <v>1455</v>
      </c>
      <c r="J2383" s="20">
        <v>30</v>
      </c>
      <c r="K2383" s="20" t="s">
        <v>9</v>
      </c>
      <c r="L2383" t="s">
        <v>1464</v>
      </c>
      <c r="M2383" s="20">
        <v>3.3</v>
      </c>
      <c r="N2383" s="20">
        <v>4.7</v>
      </c>
      <c r="AE2383">
        <f t="shared" si="37"/>
        <v>2002</v>
      </c>
    </row>
    <row r="2384" spans="1:31" x14ac:dyDescent="0.25">
      <c r="A2384" s="7">
        <v>2381</v>
      </c>
      <c r="B2384" s="8">
        <v>37468</v>
      </c>
      <c r="C2384" t="s">
        <v>3</v>
      </c>
      <c r="D2384" t="s">
        <v>165</v>
      </c>
      <c r="E2384" t="s">
        <v>9</v>
      </c>
      <c r="F2384" t="s">
        <v>55</v>
      </c>
      <c r="G2384" t="s">
        <v>24</v>
      </c>
      <c r="H2384" s="135" t="s">
        <v>1547</v>
      </c>
      <c r="I2384" t="s">
        <v>1454</v>
      </c>
      <c r="J2384" s="20">
        <v>13</v>
      </c>
      <c r="K2384" s="20" t="s">
        <v>9</v>
      </c>
      <c r="L2384" t="s">
        <v>1464</v>
      </c>
      <c r="M2384" s="20">
        <v>2.86</v>
      </c>
      <c r="N2384" s="20">
        <v>4.6400000000000006</v>
      </c>
      <c r="AE2384">
        <f t="shared" si="37"/>
        <v>2002</v>
      </c>
    </row>
    <row r="2385" spans="1:31" x14ac:dyDescent="0.25">
      <c r="A2385" s="7">
        <v>2382</v>
      </c>
      <c r="B2385" s="8">
        <v>37468</v>
      </c>
      <c r="C2385" t="s">
        <v>3</v>
      </c>
      <c r="D2385" t="s">
        <v>457</v>
      </c>
      <c r="E2385" t="s">
        <v>9</v>
      </c>
      <c r="F2385" t="s">
        <v>285</v>
      </c>
      <c r="G2385" t="s">
        <v>24</v>
      </c>
      <c r="H2385" s="135" t="s">
        <v>1563</v>
      </c>
      <c r="I2385" t="s">
        <v>1454</v>
      </c>
      <c r="J2385" s="20">
        <v>12</v>
      </c>
      <c r="K2385" s="20" t="s">
        <v>9</v>
      </c>
      <c r="L2385" t="s">
        <v>1464</v>
      </c>
      <c r="M2385" s="20">
        <v>2.64</v>
      </c>
      <c r="N2385" s="20">
        <v>4.3599999999999994</v>
      </c>
      <c r="AE2385">
        <f t="shared" si="37"/>
        <v>2002</v>
      </c>
    </row>
    <row r="2386" spans="1:31" x14ac:dyDescent="0.25">
      <c r="A2386" s="7">
        <v>2383</v>
      </c>
      <c r="B2386" s="8">
        <v>37468</v>
      </c>
      <c r="C2386" t="s">
        <v>3</v>
      </c>
      <c r="D2386" t="s">
        <v>454</v>
      </c>
      <c r="E2386" t="s">
        <v>9</v>
      </c>
      <c r="F2386" t="s">
        <v>126</v>
      </c>
      <c r="G2386" t="s">
        <v>24</v>
      </c>
      <c r="H2386" s="135" t="s">
        <v>1563</v>
      </c>
      <c r="I2386" t="s">
        <v>1454</v>
      </c>
      <c r="J2386" s="20">
        <v>12</v>
      </c>
      <c r="K2386" s="20" t="s">
        <v>3</v>
      </c>
      <c r="L2386" t="s">
        <v>1464</v>
      </c>
      <c r="M2386" s="20">
        <v>4.3599999999999994</v>
      </c>
      <c r="N2386" s="20">
        <v>2.64</v>
      </c>
      <c r="AE2386">
        <f t="shared" si="37"/>
        <v>2002</v>
      </c>
    </row>
    <row r="2387" spans="1:31" x14ac:dyDescent="0.25">
      <c r="A2387" s="7">
        <v>2384</v>
      </c>
      <c r="B2387" s="8">
        <v>37468</v>
      </c>
      <c r="C2387" t="s">
        <v>3</v>
      </c>
      <c r="D2387" t="s">
        <v>360</v>
      </c>
      <c r="E2387" t="s">
        <v>9</v>
      </c>
      <c r="F2387" t="s">
        <v>258</v>
      </c>
      <c r="G2387" t="s">
        <v>377</v>
      </c>
      <c r="H2387" s="9" t="s">
        <v>1607</v>
      </c>
      <c r="I2387" t="s">
        <v>1454</v>
      </c>
      <c r="J2387" s="20">
        <v>39</v>
      </c>
      <c r="K2387" s="20" t="s">
        <v>1465</v>
      </c>
      <c r="L2387" t="s">
        <v>1466</v>
      </c>
      <c r="M2387" s="20">
        <v>9.75</v>
      </c>
      <c r="N2387" s="20">
        <v>9.75</v>
      </c>
      <c r="AE2387">
        <f t="shared" si="37"/>
        <v>2002</v>
      </c>
    </row>
    <row r="2388" spans="1:31" x14ac:dyDescent="0.25">
      <c r="A2388" s="7">
        <v>2385</v>
      </c>
      <c r="B2388" s="8">
        <v>37468</v>
      </c>
      <c r="C2388" t="s">
        <v>3</v>
      </c>
      <c r="D2388" t="s">
        <v>112</v>
      </c>
      <c r="E2388" t="s">
        <v>9</v>
      </c>
      <c r="F2388" t="s">
        <v>47</v>
      </c>
      <c r="G2388" t="s">
        <v>24</v>
      </c>
      <c r="H2388" s="136" t="s">
        <v>1496</v>
      </c>
      <c r="I2388" t="s">
        <v>1455</v>
      </c>
      <c r="J2388" s="20">
        <v>9</v>
      </c>
      <c r="K2388" s="20" t="s">
        <v>9</v>
      </c>
      <c r="L2388" t="s">
        <v>1464</v>
      </c>
      <c r="M2388" s="20">
        <v>0.99</v>
      </c>
      <c r="N2388" s="20">
        <v>1.76</v>
      </c>
      <c r="AE2388">
        <f t="shared" si="37"/>
        <v>2002</v>
      </c>
    </row>
    <row r="2389" spans="1:31" x14ac:dyDescent="0.25">
      <c r="A2389" s="7">
        <v>2386</v>
      </c>
      <c r="B2389" s="8">
        <v>37468</v>
      </c>
      <c r="C2389" t="s">
        <v>3</v>
      </c>
      <c r="D2389" t="s">
        <v>154</v>
      </c>
      <c r="E2389" t="s">
        <v>9</v>
      </c>
      <c r="F2389" t="s">
        <v>55</v>
      </c>
      <c r="G2389" t="s">
        <v>377</v>
      </c>
      <c r="H2389" s="9" t="s">
        <v>1627</v>
      </c>
      <c r="I2389" t="s">
        <v>1454</v>
      </c>
      <c r="J2389" s="20">
        <v>81</v>
      </c>
      <c r="K2389" s="20" t="s">
        <v>3</v>
      </c>
      <c r="L2389" t="s">
        <v>1464</v>
      </c>
      <c r="M2389" s="20">
        <v>23.68</v>
      </c>
      <c r="N2389" s="20">
        <v>17.82</v>
      </c>
      <c r="AE2389">
        <f t="shared" si="37"/>
        <v>2002</v>
      </c>
    </row>
    <row r="2390" spans="1:31" x14ac:dyDescent="0.25">
      <c r="A2390" s="7">
        <v>2387</v>
      </c>
      <c r="B2390" s="8">
        <v>37468</v>
      </c>
      <c r="C2390" t="s">
        <v>3</v>
      </c>
      <c r="D2390" t="s">
        <v>154</v>
      </c>
      <c r="E2390" t="s">
        <v>9</v>
      </c>
      <c r="F2390" t="s">
        <v>341</v>
      </c>
      <c r="G2390" t="s">
        <v>377</v>
      </c>
      <c r="H2390" s="9" t="s">
        <v>1628</v>
      </c>
      <c r="I2390" t="s">
        <v>1455</v>
      </c>
      <c r="J2390" s="20">
        <v>21</v>
      </c>
      <c r="K2390" s="20" t="s">
        <v>3</v>
      </c>
      <c r="L2390" t="s">
        <v>1464</v>
      </c>
      <c r="M2390" s="20">
        <v>3.44</v>
      </c>
      <c r="N2390" s="20">
        <v>2.31</v>
      </c>
      <c r="AE2390">
        <f t="shared" si="37"/>
        <v>2002</v>
      </c>
    </row>
    <row r="2391" spans="1:31" x14ac:dyDescent="0.25">
      <c r="A2391" s="7">
        <v>2388</v>
      </c>
      <c r="B2391" s="8">
        <v>37470</v>
      </c>
      <c r="C2391" t="s">
        <v>3</v>
      </c>
      <c r="D2391" t="s">
        <v>115</v>
      </c>
      <c r="E2391" t="s">
        <v>9</v>
      </c>
      <c r="F2391" t="s">
        <v>347</v>
      </c>
      <c r="G2391" t="s">
        <v>11</v>
      </c>
      <c r="H2391" s="135" t="s">
        <v>1538</v>
      </c>
      <c r="I2391" t="s">
        <v>1454</v>
      </c>
      <c r="J2391" s="20">
        <v>10</v>
      </c>
      <c r="K2391" s="20" t="s">
        <v>3</v>
      </c>
      <c r="L2391" t="s">
        <v>1463</v>
      </c>
      <c r="M2391" s="20">
        <v>3.6</v>
      </c>
      <c r="N2391" s="20">
        <v>2.4</v>
      </c>
      <c r="AE2391">
        <f t="shared" si="37"/>
        <v>2002</v>
      </c>
    </row>
    <row r="2392" spans="1:31" x14ac:dyDescent="0.25">
      <c r="A2392" s="7">
        <v>2389</v>
      </c>
      <c r="B2392" s="8">
        <v>37470</v>
      </c>
      <c r="C2392" t="s">
        <v>3</v>
      </c>
      <c r="D2392" t="s">
        <v>43</v>
      </c>
      <c r="E2392" t="s">
        <v>9</v>
      </c>
      <c r="F2392" t="s">
        <v>461</v>
      </c>
      <c r="G2392" t="s">
        <v>14</v>
      </c>
      <c r="H2392" s="135" t="s">
        <v>1491</v>
      </c>
      <c r="I2392" t="s">
        <v>1454</v>
      </c>
      <c r="J2392" s="20">
        <v>26</v>
      </c>
      <c r="K2392" s="20" t="s">
        <v>3</v>
      </c>
      <c r="L2392" t="s">
        <v>1464</v>
      </c>
      <c r="M2392" s="20">
        <v>8.2800000000000011</v>
      </c>
      <c r="N2392" s="20">
        <v>5.72</v>
      </c>
      <c r="AE2392">
        <f t="shared" si="37"/>
        <v>2002</v>
      </c>
    </row>
    <row r="2393" spans="1:31" x14ac:dyDescent="0.25">
      <c r="A2393" s="7">
        <v>2390</v>
      </c>
      <c r="B2393" s="8">
        <v>37470</v>
      </c>
      <c r="C2393" t="s">
        <v>3</v>
      </c>
      <c r="D2393" t="s">
        <v>394</v>
      </c>
      <c r="E2393" t="s">
        <v>9</v>
      </c>
      <c r="F2393" t="s">
        <v>347</v>
      </c>
      <c r="G2393" t="s">
        <v>17</v>
      </c>
      <c r="H2393" s="135" t="s">
        <v>1560</v>
      </c>
      <c r="I2393" t="s">
        <v>1454</v>
      </c>
      <c r="J2393" s="20">
        <v>8</v>
      </c>
      <c r="K2393" s="20" t="s">
        <v>1465</v>
      </c>
      <c r="L2393" t="s">
        <v>1466</v>
      </c>
      <c r="M2393" s="20">
        <v>2</v>
      </c>
      <c r="N2393" s="20">
        <v>2</v>
      </c>
      <c r="AE2393">
        <f t="shared" si="37"/>
        <v>2002</v>
      </c>
    </row>
    <row r="2394" spans="1:31" x14ac:dyDescent="0.25">
      <c r="A2394" s="7">
        <v>2391</v>
      </c>
      <c r="B2394" s="8">
        <v>37470</v>
      </c>
      <c r="C2394" t="s">
        <v>3</v>
      </c>
      <c r="D2394" t="s">
        <v>463</v>
      </c>
      <c r="E2394" t="s">
        <v>9</v>
      </c>
      <c r="F2394" t="s">
        <v>461</v>
      </c>
      <c r="G2394" t="s">
        <v>65</v>
      </c>
      <c r="H2394" s="135" t="s">
        <v>1569</v>
      </c>
      <c r="I2394" t="s">
        <v>1454</v>
      </c>
      <c r="J2394" s="20">
        <v>18</v>
      </c>
      <c r="K2394" s="20" t="s">
        <v>9</v>
      </c>
      <c r="L2394" t="s">
        <v>1464</v>
      </c>
      <c r="M2394" s="20">
        <v>3.96</v>
      </c>
      <c r="N2394" s="20">
        <v>6.04</v>
      </c>
      <c r="AE2394">
        <f t="shared" si="37"/>
        <v>2002</v>
      </c>
    </row>
    <row r="2395" spans="1:31" x14ac:dyDescent="0.25">
      <c r="A2395" s="7">
        <v>2392</v>
      </c>
      <c r="B2395" s="8">
        <v>37470</v>
      </c>
      <c r="C2395" t="s">
        <v>3</v>
      </c>
      <c r="D2395" t="s">
        <v>43</v>
      </c>
      <c r="E2395" t="s">
        <v>9</v>
      </c>
      <c r="F2395" t="s">
        <v>134</v>
      </c>
      <c r="G2395" t="s">
        <v>14</v>
      </c>
      <c r="H2395" s="135" t="s">
        <v>1496</v>
      </c>
      <c r="I2395" t="s">
        <v>1454</v>
      </c>
      <c r="J2395" s="20">
        <v>25</v>
      </c>
      <c r="K2395" s="20" t="s">
        <v>1465</v>
      </c>
      <c r="L2395" t="s">
        <v>1466</v>
      </c>
      <c r="M2395" s="20">
        <v>6.25</v>
      </c>
      <c r="N2395" s="20">
        <v>6.25</v>
      </c>
      <c r="AE2395">
        <f t="shared" si="37"/>
        <v>2002</v>
      </c>
    </row>
    <row r="2396" spans="1:31" x14ac:dyDescent="0.25">
      <c r="A2396" s="7">
        <v>2393</v>
      </c>
      <c r="B2396" s="8">
        <v>37470</v>
      </c>
      <c r="C2396" t="s">
        <v>3</v>
      </c>
      <c r="D2396" t="s">
        <v>389</v>
      </c>
      <c r="E2396" t="s">
        <v>9</v>
      </c>
      <c r="F2396" t="s">
        <v>64</v>
      </c>
      <c r="G2396" t="s">
        <v>377</v>
      </c>
      <c r="H2396" s="135" t="s">
        <v>1585</v>
      </c>
      <c r="I2396" t="s">
        <v>1454</v>
      </c>
      <c r="J2396" s="20">
        <v>12</v>
      </c>
      <c r="K2396" s="20" t="s">
        <v>3</v>
      </c>
      <c r="L2396" t="s">
        <v>1463</v>
      </c>
      <c r="M2396" s="20">
        <v>4.12</v>
      </c>
      <c r="N2396" s="20">
        <v>2.88</v>
      </c>
      <c r="AE2396">
        <f t="shared" si="37"/>
        <v>2002</v>
      </c>
    </row>
    <row r="2397" spans="1:31" x14ac:dyDescent="0.25">
      <c r="A2397" s="7">
        <v>2394</v>
      </c>
      <c r="B2397" s="8">
        <v>37470</v>
      </c>
      <c r="C2397" t="s">
        <v>3</v>
      </c>
      <c r="D2397" t="s">
        <v>389</v>
      </c>
      <c r="E2397" t="s">
        <v>9</v>
      </c>
      <c r="F2397" t="s">
        <v>57</v>
      </c>
      <c r="G2397" t="s">
        <v>377</v>
      </c>
      <c r="H2397" s="9" t="s">
        <v>1627</v>
      </c>
      <c r="I2397" t="s">
        <v>1454</v>
      </c>
      <c r="J2397" s="20">
        <v>70</v>
      </c>
      <c r="K2397" s="20" t="s">
        <v>3</v>
      </c>
      <c r="L2397" t="s">
        <v>1464</v>
      </c>
      <c r="M2397" s="20">
        <v>20.6</v>
      </c>
      <c r="N2397" s="20">
        <v>15.4</v>
      </c>
      <c r="AE2397">
        <f t="shared" si="37"/>
        <v>2002</v>
      </c>
    </row>
    <row r="2398" spans="1:31" x14ac:dyDescent="0.25">
      <c r="A2398" s="7">
        <v>2395</v>
      </c>
      <c r="B2398" s="8">
        <v>37471</v>
      </c>
      <c r="C2398" t="s">
        <v>3</v>
      </c>
      <c r="D2398" t="s">
        <v>298</v>
      </c>
      <c r="E2398" t="s">
        <v>9</v>
      </c>
      <c r="F2398" t="s">
        <v>468</v>
      </c>
      <c r="G2398" t="s">
        <v>377</v>
      </c>
      <c r="H2398" s="9" t="s">
        <v>1629</v>
      </c>
      <c r="I2398" t="s">
        <v>1454</v>
      </c>
      <c r="J2398" s="20">
        <v>13</v>
      </c>
      <c r="K2398" s="20" t="s">
        <v>9</v>
      </c>
      <c r="L2398" t="s">
        <v>1463</v>
      </c>
      <c r="M2398" s="20">
        <v>3.12</v>
      </c>
      <c r="N2398" s="20">
        <v>4.38</v>
      </c>
      <c r="AE2398">
        <f t="shared" si="37"/>
        <v>2002</v>
      </c>
    </row>
    <row r="2399" spans="1:31" x14ac:dyDescent="0.25">
      <c r="A2399" s="7">
        <v>2396</v>
      </c>
      <c r="B2399" s="8">
        <v>37471</v>
      </c>
      <c r="C2399" t="s">
        <v>3</v>
      </c>
      <c r="D2399" t="s">
        <v>249</v>
      </c>
      <c r="E2399" t="s">
        <v>9</v>
      </c>
      <c r="F2399" t="s">
        <v>319</v>
      </c>
      <c r="G2399" t="s">
        <v>377</v>
      </c>
      <c r="H2399" s="9" t="s">
        <v>1591</v>
      </c>
      <c r="I2399" t="s">
        <v>1454</v>
      </c>
      <c r="J2399" s="20">
        <v>25</v>
      </c>
      <c r="K2399" s="20" t="s">
        <v>9</v>
      </c>
      <c r="L2399" t="s">
        <v>1463</v>
      </c>
      <c r="M2399" s="20">
        <v>6</v>
      </c>
      <c r="N2399" s="20">
        <v>7.5</v>
      </c>
      <c r="AE2399">
        <f t="shared" si="37"/>
        <v>2002</v>
      </c>
    </row>
    <row r="2400" spans="1:31" x14ac:dyDescent="0.25">
      <c r="A2400" s="7">
        <v>2397</v>
      </c>
      <c r="B2400" s="8">
        <v>37478</v>
      </c>
      <c r="C2400" t="s">
        <v>3</v>
      </c>
      <c r="D2400" t="s">
        <v>350</v>
      </c>
      <c r="E2400" t="s">
        <v>9</v>
      </c>
      <c r="F2400" t="s">
        <v>242</v>
      </c>
      <c r="G2400" t="s">
        <v>24</v>
      </c>
      <c r="H2400" s="135" t="s">
        <v>1493</v>
      </c>
      <c r="I2400" t="s">
        <v>1454</v>
      </c>
      <c r="J2400" s="20">
        <v>30</v>
      </c>
      <c r="K2400" s="20" t="s">
        <v>9</v>
      </c>
      <c r="L2400" t="s">
        <v>1464</v>
      </c>
      <c r="M2400" s="20">
        <v>6.6</v>
      </c>
      <c r="N2400" s="20">
        <v>9.4</v>
      </c>
      <c r="AE2400">
        <f t="shared" si="37"/>
        <v>2002</v>
      </c>
    </row>
    <row r="2401" spans="1:31" x14ac:dyDescent="0.25">
      <c r="A2401" s="7">
        <v>2398</v>
      </c>
      <c r="B2401" s="8">
        <v>37478</v>
      </c>
      <c r="C2401" t="s">
        <v>3</v>
      </c>
      <c r="D2401" t="s">
        <v>476</v>
      </c>
      <c r="E2401" t="s">
        <v>9</v>
      </c>
      <c r="F2401" t="s">
        <v>57</v>
      </c>
      <c r="G2401" t="s">
        <v>24</v>
      </c>
      <c r="H2401" s="135" t="s">
        <v>1497</v>
      </c>
      <c r="I2401" t="s">
        <v>1454</v>
      </c>
      <c r="J2401" s="20">
        <v>45</v>
      </c>
      <c r="K2401" s="20" t="s">
        <v>3</v>
      </c>
      <c r="L2401" t="s">
        <v>1464</v>
      </c>
      <c r="M2401" s="20">
        <v>13.6</v>
      </c>
      <c r="N2401" s="20">
        <v>9.9</v>
      </c>
      <c r="AE2401">
        <f t="shared" si="37"/>
        <v>2002</v>
      </c>
    </row>
    <row r="2402" spans="1:31" x14ac:dyDescent="0.25">
      <c r="A2402" s="7">
        <v>2399</v>
      </c>
      <c r="B2402" s="8">
        <v>37478</v>
      </c>
      <c r="C2402" t="s">
        <v>3</v>
      </c>
      <c r="D2402" t="s">
        <v>462</v>
      </c>
      <c r="E2402" t="s">
        <v>9</v>
      </c>
      <c r="F2402" t="s">
        <v>464</v>
      </c>
      <c r="G2402" t="s">
        <v>24</v>
      </c>
      <c r="H2402" s="135" t="s">
        <v>1497</v>
      </c>
      <c r="I2402" t="s">
        <v>1454</v>
      </c>
      <c r="J2402" s="20">
        <v>45</v>
      </c>
      <c r="K2402" s="20" t="s">
        <v>9</v>
      </c>
      <c r="L2402" t="s">
        <v>1464</v>
      </c>
      <c r="M2402" s="20">
        <v>9.9</v>
      </c>
      <c r="N2402" s="20">
        <v>13.6</v>
      </c>
      <c r="AE2402">
        <f t="shared" si="37"/>
        <v>2002</v>
      </c>
    </row>
    <row r="2403" spans="1:31" x14ac:dyDescent="0.25">
      <c r="A2403" s="7">
        <v>2400</v>
      </c>
      <c r="B2403" s="8">
        <v>37478</v>
      </c>
      <c r="C2403" t="s">
        <v>3</v>
      </c>
      <c r="D2403" t="s">
        <v>384</v>
      </c>
      <c r="E2403" t="s">
        <v>9</v>
      </c>
      <c r="F2403" t="s">
        <v>365</v>
      </c>
      <c r="G2403" t="s">
        <v>17</v>
      </c>
      <c r="H2403" s="135" t="s">
        <v>1500</v>
      </c>
      <c r="I2403" t="s">
        <v>1455</v>
      </c>
      <c r="J2403" s="20">
        <v>9</v>
      </c>
      <c r="K2403" s="20" t="s">
        <v>9</v>
      </c>
      <c r="L2403" t="s">
        <v>1464</v>
      </c>
      <c r="M2403" s="20">
        <v>0.99</v>
      </c>
      <c r="N2403" s="20">
        <v>1.76</v>
      </c>
      <c r="AE2403">
        <f t="shared" si="37"/>
        <v>2002</v>
      </c>
    </row>
    <row r="2404" spans="1:31" x14ac:dyDescent="0.25">
      <c r="A2404" s="7">
        <v>2401</v>
      </c>
      <c r="B2404" s="8">
        <v>37478</v>
      </c>
      <c r="C2404" t="s">
        <v>3</v>
      </c>
      <c r="D2404" t="s">
        <v>462</v>
      </c>
      <c r="E2404" t="s">
        <v>9</v>
      </c>
      <c r="F2404" t="s">
        <v>66</v>
      </c>
      <c r="G2404" t="s">
        <v>11</v>
      </c>
      <c r="H2404" s="135" t="s">
        <v>1527</v>
      </c>
      <c r="I2404" t="s">
        <v>1454</v>
      </c>
      <c r="J2404" s="20">
        <v>20</v>
      </c>
      <c r="K2404" s="20" t="s">
        <v>1465</v>
      </c>
      <c r="L2404" t="s">
        <v>1466</v>
      </c>
      <c r="M2404" s="20">
        <v>5</v>
      </c>
      <c r="N2404" s="20">
        <v>5</v>
      </c>
      <c r="AE2404">
        <f t="shared" si="37"/>
        <v>2002</v>
      </c>
    </row>
    <row r="2405" spans="1:31" x14ac:dyDescent="0.25">
      <c r="A2405" s="7">
        <v>2402</v>
      </c>
      <c r="B2405" s="8">
        <v>37478</v>
      </c>
      <c r="C2405" t="s">
        <v>3</v>
      </c>
      <c r="D2405" t="s">
        <v>281</v>
      </c>
      <c r="E2405" t="s">
        <v>9</v>
      </c>
      <c r="F2405" t="s">
        <v>114</v>
      </c>
      <c r="G2405" t="s">
        <v>11</v>
      </c>
      <c r="H2405" s="135" t="s">
        <v>1505</v>
      </c>
      <c r="I2405" t="s">
        <v>1454</v>
      </c>
      <c r="J2405" s="20">
        <v>53</v>
      </c>
      <c r="K2405" s="20" t="s">
        <v>3</v>
      </c>
      <c r="L2405" t="s">
        <v>1464</v>
      </c>
      <c r="M2405" s="20">
        <v>15.84</v>
      </c>
      <c r="N2405" s="20">
        <v>11.66</v>
      </c>
      <c r="AE2405">
        <f t="shared" si="37"/>
        <v>2002</v>
      </c>
    </row>
    <row r="2406" spans="1:31" x14ac:dyDescent="0.25">
      <c r="A2406" s="7">
        <v>2403</v>
      </c>
      <c r="B2406" s="8">
        <v>37478</v>
      </c>
      <c r="C2406" t="s">
        <v>3</v>
      </c>
      <c r="D2406" t="s">
        <v>484</v>
      </c>
      <c r="E2406" t="s">
        <v>9</v>
      </c>
      <c r="F2406" t="s">
        <v>202</v>
      </c>
      <c r="G2406" t="s">
        <v>11</v>
      </c>
      <c r="H2406" s="135" t="s">
        <v>1531</v>
      </c>
      <c r="I2406" t="s">
        <v>1458</v>
      </c>
      <c r="J2406" s="20">
        <v>12</v>
      </c>
      <c r="K2406" s="20" t="s">
        <v>3</v>
      </c>
      <c r="L2406" t="s">
        <v>1464</v>
      </c>
      <c r="M2406" s="20">
        <v>30</v>
      </c>
      <c r="N2406" s="20">
        <v>10</v>
      </c>
      <c r="AE2406">
        <f t="shared" si="37"/>
        <v>2002</v>
      </c>
    </row>
    <row r="2407" spans="1:31" x14ac:dyDescent="0.25">
      <c r="A2407" s="7">
        <v>2404</v>
      </c>
      <c r="B2407" s="8">
        <v>37478</v>
      </c>
      <c r="C2407" t="s">
        <v>3</v>
      </c>
      <c r="D2407" t="s">
        <v>462</v>
      </c>
      <c r="E2407" t="s">
        <v>9</v>
      </c>
      <c r="F2407" t="s">
        <v>395</v>
      </c>
      <c r="G2407" t="s">
        <v>11</v>
      </c>
      <c r="H2407" s="135" t="s">
        <v>1531</v>
      </c>
      <c r="I2407" t="s">
        <v>1454</v>
      </c>
      <c r="J2407" s="20">
        <v>12</v>
      </c>
      <c r="K2407" s="20" t="s">
        <v>9</v>
      </c>
      <c r="L2407" t="s">
        <v>1463</v>
      </c>
      <c r="M2407" s="20">
        <v>2.88</v>
      </c>
      <c r="N2407" s="20">
        <v>4.12</v>
      </c>
      <c r="AE2407">
        <f t="shared" si="37"/>
        <v>2002</v>
      </c>
    </row>
    <row r="2408" spans="1:31" x14ac:dyDescent="0.25">
      <c r="A2408" s="7">
        <v>2405</v>
      </c>
      <c r="B2408" s="8">
        <v>37478</v>
      </c>
      <c r="C2408" t="s">
        <v>3</v>
      </c>
      <c r="D2408" t="s">
        <v>478</v>
      </c>
      <c r="E2408" t="s">
        <v>9</v>
      </c>
      <c r="F2408" t="s">
        <v>354</v>
      </c>
      <c r="G2408" t="s">
        <v>14</v>
      </c>
      <c r="H2408" s="135" t="s">
        <v>1532</v>
      </c>
      <c r="I2408" t="s">
        <v>1454</v>
      </c>
      <c r="J2408" s="20">
        <v>35</v>
      </c>
      <c r="K2408" s="20" t="s">
        <v>3</v>
      </c>
      <c r="L2408" t="s">
        <v>1464</v>
      </c>
      <c r="M2408" s="20">
        <v>10.8</v>
      </c>
      <c r="N2408" s="20">
        <v>7.7</v>
      </c>
      <c r="AE2408">
        <f t="shared" si="37"/>
        <v>2002</v>
      </c>
    </row>
    <row r="2409" spans="1:31" x14ac:dyDescent="0.25">
      <c r="A2409" s="7">
        <v>2406</v>
      </c>
      <c r="B2409" s="8">
        <v>37478</v>
      </c>
      <c r="C2409" t="s">
        <v>3</v>
      </c>
      <c r="D2409" t="s">
        <v>480</v>
      </c>
      <c r="E2409" t="s">
        <v>9</v>
      </c>
      <c r="F2409" t="s">
        <v>53</v>
      </c>
      <c r="G2409" t="s">
        <v>14</v>
      </c>
      <c r="H2409" s="135" t="s">
        <v>1491</v>
      </c>
      <c r="I2409" t="s">
        <v>1454</v>
      </c>
      <c r="J2409" s="20">
        <v>36</v>
      </c>
      <c r="K2409" s="20" t="s">
        <v>3</v>
      </c>
      <c r="L2409" t="s">
        <v>1464</v>
      </c>
      <c r="M2409" s="20">
        <v>11.08</v>
      </c>
      <c r="N2409" s="20">
        <v>7.92</v>
      </c>
      <c r="AE2409">
        <f t="shared" si="37"/>
        <v>2002</v>
      </c>
    </row>
    <row r="2410" spans="1:31" x14ac:dyDescent="0.25">
      <c r="A2410" s="7">
        <v>2407</v>
      </c>
      <c r="B2410" s="8">
        <v>37478</v>
      </c>
      <c r="C2410" t="s">
        <v>3</v>
      </c>
      <c r="D2410" t="s">
        <v>457</v>
      </c>
      <c r="E2410" t="s">
        <v>9</v>
      </c>
      <c r="F2410" t="s">
        <v>471</v>
      </c>
      <c r="G2410" t="s">
        <v>14</v>
      </c>
      <c r="H2410" s="135" t="s">
        <v>1522</v>
      </c>
      <c r="I2410" t="s">
        <v>1454</v>
      </c>
      <c r="J2410" s="20">
        <v>12</v>
      </c>
      <c r="K2410" s="20" t="s">
        <v>9</v>
      </c>
      <c r="L2410" t="s">
        <v>1464</v>
      </c>
      <c r="M2410" s="20">
        <v>2.64</v>
      </c>
      <c r="N2410" s="20">
        <v>4.3599999999999994</v>
      </c>
      <c r="AE2410">
        <f t="shared" si="37"/>
        <v>2002</v>
      </c>
    </row>
    <row r="2411" spans="1:31" x14ac:dyDescent="0.25">
      <c r="A2411" s="7">
        <v>2408</v>
      </c>
      <c r="B2411" s="8">
        <v>37478</v>
      </c>
      <c r="C2411" t="s">
        <v>3</v>
      </c>
      <c r="D2411" t="s">
        <v>350</v>
      </c>
      <c r="E2411" t="s">
        <v>9</v>
      </c>
      <c r="F2411" t="s">
        <v>336</v>
      </c>
      <c r="G2411" t="s">
        <v>17</v>
      </c>
      <c r="H2411" s="135" t="s">
        <v>1502</v>
      </c>
      <c r="I2411" t="s">
        <v>1454</v>
      </c>
      <c r="J2411" s="20">
        <v>71</v>
      </c>
      <c r="K2411" s="20" t="s">
        <v>3</v>
      </c>
      <c r="L2411" t="s">
        <v>1464</v>
      </c>
      <c r="M2411" s="20">
        <v>20.88</v>
      </c>
      <c r="N2411" s="20">
        <v>15.620000000000001</v>
      </c>
      <c r="AE2411">
        <f t="shared" si="37"/>
        <v>2002</v>
      </c>
    </row>
    <row r="2412" spans="1:31" x14ac:dyDescent="0.25">
      <c r="A2412" s="7">
        <v>2409</v>
      </c>
      <c r="B2412" s="8">
        <v>37478</v>
      </c>
      <c r="C2412" t="s">
        <v>3</v>
      </c>
      <c r="D2412" t="s">
        <v>384</v>
      </c>
      <c r="E2412" t="s">
        <v>9</v>
      </c>
      <c r="F2412" t="s">
        <v>285</v>
      </c>
      <c r="G2412" t="s">
        <v>17</v>
      </c>
      <c r="H2412" s="135" t="s">
        <v>1502</v>
      </c>
      <c r="I2412" t="s">
        <v>1455</v>
      </c>
      <c r="J2412" s="20">
        <v>20</v>
      </c>
      <c r="K2412" s="20" t="s">
        <v>9</v>
      </c>
      <c r="L2412" t="s">
        <v>1464</v>
      </c>
      <c r="M2412" s="20">
        <v>2.2000000000000002</v>
      </c>
      <c r="N2412" s="20">
        <v>3.3</v>
      </c>
      <c r="AE2412">
        <f t="shared" si="37"/>
        <v>2002</v>
      </c>
    </row>
    <row r="2413" spans="1:31" x14ac:dyDescent="0.25">
      <c r="A2413" s="7">
        <v>2410</v>
      </c>
      <c r="B2413" s="8">
        <v>37478</v>
      </c>
      <c r="C2413" t="s">
        <v>3</v>
      </c>
      <c r="D2413" t="s">
        <v>339</v>
      </c>
      <c r="E2413" t="s">
        <v>9</v>
      </c>
      <c r="F2413" t="s">
        <v>91</v>
      </c>
      <c r="G2413" t="s">
        <v>14</v>
      </c>
      <c r="H2413" s="135" t="s">
        <v>1510</v>
      </c>
      <c r="I2413" t="s">
        <v>1454</v>
      </c>
      <c r="J2413" s="20">
        <v>27</v>
      </c>
      <c r="K2413" s="20" t="s">
        <v>9</v>
      </c>
      <c r="L2413" t="s">
        <v>1464</v>
      </c>
      <c r="M2413" s="20">
        <v>5.9399999999999995</v>
      </c>
      <c r="N2413" s="20">
        <v>8.56</v>
      </c>
      <c r="AE2413">
        <f t="shared" si="37"/>
        <v>2002</v>
      </c>
    </row>
    <row r="2414" spans="1:31" x14ac:dyDescent="0.25">
      <c r="A2414" s="7">
        <v>2411</v>
      </c>
      <c r="B2414" s="8">
        <v>37478</v>
      </c>
      <c r="C2414" t="s">
        <v>3</v>
      </c>
      <c r="D2414" t="s">
        <v>420</v>
      </c>
      <c r="E2414" t="s">
        <v>9</v>
      </c>
      <c r="F2414" t="s">
        <v>427</v>
      </c>
      <c r="G2414" t="s">
        <v>14</v>
      </c>
      <c r="H2414" s="135" t="s">
        <v>1501</v>
      </c>
      <c r="I2414" t="s">
        <v>1454</v>
      </c>
      <c r="J2414" s="20">
        <v>19</v>
      </c>
      <c r="K2414" s="20" t="s">
        <v>9</v>
      </c>
      <c r="L2414" t="s">
        <v>1464</v>
      </c>
      <c r="M2414" s="20">
        <v>4.18</v>
      </c>
      <c r="N2414" s="20">
        <v>6.32</v>
      </c>
      <c r="AE2414">
        <f t="shared" si="37"/>
        <v>2002</v>
      </c>
    </row>
    <row r="2415" spans="1:31" x14ac:dyDescent="0.25">
      <c r="A2415" s="7">
        <v>2412</v>
      </c>
      <c r="B2415" s="8">
        <v>37478</v>
      </c>
      <c r="C2415" t="s">
        <v>3</v>
      </c>
      <c r="D2415" t="s">
        <v>91</v>
      </c>
      <c r="E2415" t="s">
        <v>9</v>
      </c>
      <c r="F2415" t="s">
        <v>366</v>
      </c>
      <c r="G2415" t="s">
        <v>14</v>
      </c>
      <c r="H2415" s="135" t="s">
        <v>1530</v>
      </c>
      <c r="I2415" t="s">
        <v>1458</v>
      </c>
      <c r="J2415" s="20">
        <v>12</v>
      </c>
      <c r="K2415" s="20" t="s">
        <v>9</v>
      </c>
      <c r="L2415" t="s">
        <v>1463</v>
      </c>
      <c r="M2415" s="20">
        <v>10</v>
      </c>
      <c r="N2415" s="20">
        <v>30</v>
      </c>
      <c r="AE2415">
        <f t="shared" si="37"/>
        <v>2002</v>
      </c>
    </row>
    <row r="2416" spans="1:31" x14ac:dyDescent="0.25">
      <c r="A2416" s="7">
        <v>2413</v>
      </c>
      <c r="B2416" s="8">
        <v>37478</v>
      </c>
      <c r="C2416" t="s">
        <v>3</v>
      </c>
      <c r="D2416" t="s">
        <v>281</v>
      </c>
      <c r="E2416" t="s">
        <v>9</v>
      </c>
      <c r="F2416" t="s">
        <v>270</v>
      </c>
      <c r="G2416" t="s">
        <v>65</v>
      </c>
      <c r="H2416" s="135" t="s">
        <v>1496</v>
      </c>
      <c r="I2416" t="s">
        <v>1454</v>
      </c>
      <c r="J2416" s="20">
        <v>47</v>
      </c>
      <c r="K2416" s="20" t="s">
        <v>1465</v>
      </c>
      <c r="L2416" t="s">
        <v>1466</v>
      </c>
      <c r="M2416" s="20">
        <v>11.75</v>
      </c>
      <c r="N2416" s="20">
        <v>11.75</v>
      </c>
      <c r="AE2416">
        <f t="shared" si="37"/>
        <v>2002</v>
      </c>
    </row>
    <row r="2417" spans="1:31" x14ac:dyDescent="0.25">
      <c r="A2417" s="7">
        <v>2414</v>
      </c>
      <c r="B2417" s="8">
        <v>37478</v>
      </c>
      <c r="C2417" t="s">
        <v>3</v>
      </c>
      <c r="D2417" t="s">
        <v>173</v>
      </c>
      <c r="E2417" t="s">
        <v>9</v>
      </c>
      <c r="F2417" t="s">
        <v>372</v>
      </c>
      <c r="G2417" t="s">
        <v>377</v>
      </c>
      <c r="H2417" s="135" t="s">
        <v>1496</v>
      </c>
      <c r="I2417" t="s">
        <v>1454</v>
      </c>
      <c r="J2417" s="20">
        <v>30</v>
      </c>
      <c r="K2417" s="20" t="s">
        <v>1465</v>
      </c>
      <c r="L2417" t="s">
        <v>1466</v>
      </c>
      <c r="M2417" s="20">
        <v>7.5</v>
      </c>
      <c r="N2417" s="20">
        <v>7.5</v>
      </c>
      <c r="AE2417">
        <f t="shared" si="37"/>
        <v>2002</v>
      </c>
    </row>
    <row r="2418" spans="1:31" x14ac:dyDescent="0.25">
      <c r="A2418" s="7">
        <v>2415</v>
      </c>
      <c r="B2418" s="8">
        <v>37478</v>
      </c>
      <c r="C2418" t="s">
        <v>3</v>
      </c>
      <c r="D2418" t="s">
        <v>382</v>
      </c>
      <c r="E2418" t="s">
        <v>9</v>
      </c>
      <c r="F2418" t="s">
        <v>78</v>
      </c>
      <c r="G2418" t="s">
        <v>377</v>
      </c>
      <c r="H2418" s="135" t="s">
        <v>1496</v>
      </c>
      <c r="I2418" t="s">
        <v>1454</v>
      </c>
      <c r="J2418" s="20">
        <v>46</v>
      </c>
      <c r="K2418" s="20" t="s">
        <v>3</v>
      </c>
      <c r="L2418" t="s">
        <v>1464</v>
      </c>
      <c r="M2418" s="20">
        <v>13.879999999999999</v>
      </c>
      <c r="N2418" s="20">
        <v>10.120000000000001</v>
      </c>
      <c r="AE2418">
        <f t="shared" si="37"/>
        <v>2002</v>
      </c>
    </row>
    <row r="2419" spans="1:31" x14ac:dyDescent="0.25">
      <c r="A2419" s="7">
        <v>2416</v>
      </c>
      <c r="B2419" s="8">
        <v>37478</v>
      </c>
      <c r="C2419" t="s">
        <v>3</v>
      </c>
      <c r="D2419" t="s">
        <v>178</v>
      </c>
      <c r="E2419" t="s">
        <v>9</v>
      </c>
      <c r="F2419" t="s">
        <v>159</v>
      </c>
      <c r="G2419" t="s">
        <v>377</v>
      </c>
      <c r="H2419" s="135" t="s">
        <v>1496</v>
      </c>
      <c r="I2419" t="s">
        <v>1454</v>
      </c>
      <c r="J2419" s="20">
        <v>43</v>
      </c>
      <c r="K2419" s="20" t="s">
        <v>9</v>
      </c>
      <c r="L2419" t="s">
        <v>1464</v>
      </c>
      <c r="M2419" s="20">
        <v>9.4600000000000009</v>
      </c>
      <c r="N2419" s="20">
        <v>13.04</v>
      </c>
      <c r="AE2419">
        <f t="shared" si="37"/>
        <v>2002</v>
      </c>
    </row>
    <row r="2420" spans="1:31" x14ac:dyDescent="0.25">
      <c r="A2420" s="7">
        <v>2417</v>
      </c>
      <c r="B2420" s="8">
        <v>37478</v>
      </c>
      <c r="C2420" t="s">
        <v>3</v>
      </c>
      <c r="D2420" t="s">
        <v>382</v>
      </c>
      <c r="E2420" t="s">
        <v>9</v>
      </c>
      <c r="F2420" t="s">
        <v>188</v>
      </c>
      <c r="G2420" t="s">
        <v>377</v>
      </c>
      <c r="H2420" s="9" t="s">
        <v>1594</v>
      </c>
      <c r="I2420" t="s">
        <v>1454</v>
      </c>
      <c r="J2420" s="20">
        <v>22</v>
      </c>
      <c r="K2420" s="20" t="s">
        <v>1465</v>
      </c>
      <c r="L2420" t="s">
        <v>1466</v>
      </c>
      <c r="M2420" s="20">
        <v>5.5</v>
      </c>
      <c r="N2420" s="20">
        <v>5.5</v>
      </c>
      <c r="AE2420">
        <f t="shared" si="37"/>
        <v>2002</v>
      </c>
    </row>
    <row r="2421" spans="1:31" x14ac:dyDescent="0.25">
      <c r="A2421" s="7">
        <v>2418</v>
      </c>
      <c r="B2421" s="8">
        <v>37478</v>
      </c>
      <c r="C2421" t="s">
        <v>3</v>
      </c>
      <c r="D2421" t="s">
        <v>458</v>
      </c>
      <c r="E2421" t="s">
        <v>9</v>
      </c>
      <c r="F2421" t="s">
        <v>240</v>
      </c>
      <c r="G2421" t="s">
        <v>377</v>
      </c>
      <c r="H2421" s="9" t="s">
        <v>1586</v>
      </c>
      <c r="I2421" t="s">
        <v>1454</v>
      </c>
      <c r="J2421" s="20">
        <v>46</v>
      </c>
      <c r="K2421" s="20" t="s">
        <v>9</v>
      </c>
      <c r="L2421" t="s">
        <v>1464</v>
      </c>
      <c r="M2421" s="20">
        <v>10.120000000000001</v>
      </c>
      <c r="N2421" s="20">
        <v>13.879999999999999</v>
      </c>
      <c r="AE2421">
        <f t="shared" si="37"/>
        <v>2002</v>
      </c>
    </row>
    <row r="2422" spans="1:31" x14ac:dyDescent="0.25">
      <c r="A2422" s="7">
        <v>2419</v>
      </c>
      <c r="B2422" s="8">
        <v>37478</v>
      </c>
      <c r="C2422" t="s">
        <v>3</v>
      </c>
      <c r="D2422" t="s">
        <v>54</v>
      </c>
      <c r="E2422" t="s">
        <v>9</v>
      </c>
      <c r="F2422" t="s">
        <v>347</v>
      </c>
      <c r="G2422" t="s">
        <v>377</v>
      </c>
      <c r="H2422" s="9" t="s">
        <v>1605</v>
      </c>
      <c r="I2422" t="s">
        <v>1455</v>
      </c>
      <c r="J2422" s="20">
        <v>36</v>
      </c>
      <c r="K2422" s="20" t="s">
        <v>9</v>
      </c>
      <c r="L2422" t="s">
        <v>1464</v>
      </c>
      <c r="M2422" s="20">
        <v>3.96</v>
      </c>
      <c r="N2422" s="20">
        <v>5.54</v>
      </c>
      <c r="AE2422">
        <f t="shared" si="37"/>
        <v>2002</v>
      </c>
    </row>
    <row r="2423" spans="1:31" x14ac:dyDescent="0.25">
      <c r="A2423" s="7">
        <v>2420</v>
      </c>
      <c r="B2423" s="8">
        <v>37481</v>
      </c>
      <c r="C2423" t="s">
        <v>3</v>
      </c>
      <c r="D2423" t="s">
        <v>462</v>
      </c>
      <c r="E2423" t="s">
        <v>9</v>
      </c>
      <c r="F2423" t="s">
        <v>347</v>
      </c>
      <c r="G2423" t="s">
        <v>24</v>
      </c>
      <c r="H2423" s="135" t="s">
        <v>1555</v>
      </c>
      <c r="I2423" t="s">
        <v>1454</v>
      </c>
      <c r="J2423" s="20">
        <v>10</v>
      </c>
      <c r="K2423" s="20" t="s">
        <v>3</v>
      </c>
      <c r="L2423" t="s">
        <v>1464</v>
      </c>
      <c r="M2423" s="20">
        <v>3.8</v>
      </c>
      <c r="N2423" s="20">
        <v>2.2000000000000002</v>
      </c>
      <c r="AE2423">
        <f t="shared" si="37"/>
        <v>2002</v>
      </c>
    </row>
    <row r="2424" spans="1:31" x14ac:dyDescent="0.25">
      <c r="A2424" s="7">
        <v>2421</v>
      </c>
      <c r="B2424" s="8">
        <v>37481</v>
      </c>
      <c r="C2424" t="s">
        <v>3</v>
      </c>
      <c r="D2424" t="s">
        <v>376</v>
      </c>
      <c r="E2424" t="s">
        <v>9</v>
      </c>
      <c r="F2424" t="s">
        <v>57</v>
      </c>
      <c r="G2424" t="s">
        <v>24</v>
      </c>
      <c r="H2424" s="135" t="s">
        <v>1497</v>
      </c>
      <c r="I2424" t="s">
        <v>1454</v>
      </c>
      <c r="J2424" s="20">
        <v>16</v>
      </c>
      <c r="K2424" s="20" t="s">
        <v>3</v>
      </c>
      <c r="L2424" t="s">
        <v>1464</v>
      </c>
      <c r="M2424" s="20">
        <v>5.48</v>
      </c>
      <c r="N2424" s="20">
        <v>3.52</v>
      </c>
      <c r="AE2424">
        <f t="shared" si="37"/>
        <v>2002</v>
      </c>
    </row>
    <row r="2425" spans="1:31" x14ac:dyDescent="0.25">
      <c r="A2425" s="7">
        <v>2422</v>
      </c>
      <c r="B2425" s="8">
        <v>37481</v>
      </c>
      <c r="C2425" t="s">
        <v>3</v>
      </c>
      <c r="D2425" t="s">
        <v>157</v>
      </c>
      <c r="E2425" t="s">
        <v>9</v>
      </c>
      <c r="F2425" t="s">
        <v>230</v>
      </c>
      <c r="G2425" t="s">
        <v>17</v>
      </c>
      <c r="H2425" s="135" t="s">
        <v>1500</v>
      </c>
      <c r="I2425" t="s">
        <v>1454</v>
      </c>
      <c r="J2425" s="20">
        <v>20</v>
      </c>
      <c r="K2425" s="20" t="s">
        <v>3</v>
      </c>
      <c r="L2425" t="s">
        <v>1464</v>
      </c>
      <c r="M2425" s="20">
        <v>6.6</v>
      </c>
      <c r="N2425" s="20">
        <v>4.4000000000000004</v>
      </c>
      <c r="AE2425">
        <f t="shared" si="37"/>
        <v>2002</v>
      </c>
    </row>
    <row r="2426" spans="1:31" x14ac:dyDescent="0.25">
      <c r="A2426" s="7">
        <v>2423</v>
      </c>
      <c r="B2426" s="8">
        <v>37481</v>
      </c>
      <c r="C2426" t="s">
        <v>3</v>
      </c>
      <c r="D2426" t="s">
        <v>311</v>
      </c>
      <c r="E2426" t="s">
        <v>9</v>
      </c>
      <c r="F2426" t="s">
        <v>278</v>
      </c>
      <c r="G2426" t="s">
        <v>11</v>
      </c>
      <c r="H2426" s="135" t="s">
        <v>1505</v>
      </c>
      <c r="I2426" t="s">
        <v>1455</v>
      </c>
      <c r="J2426" s="20">
        <v>20</v>
      </c>
      <c r="K2426" s="20" t="s">
        <v>3</v>
      </c>
      <c r="L2426" t="s">
        <v>1464</v>
      </c>
      <c r="M2426" s="20">
        <v>3.3</v>
      </c>
      <c r="N2426" s="20">
        <v>2.2000000000000002</v>
      </c>
      <c r="AE2426">
        <f t="shared" si="37"/>
        <v>2002</v>
      </c>
    </row>
    <row r="2427" spans="1:31" x14ac:dyDescent="0.25">
      <c r="A2427" s="7">
        <v>2424</v>
      </c>
      <c r="B2427" s="8">
        <v>37481</v>
      </c>
      <c r="C2427" t="s">
        <v>3</v>
      </c>
      <c r="D2427" t="s">
        <v>273</v>
      </c>
      <c r="E2427" t="s">
        <v>9</v>
      </c>
      <c r="F2427" t="s">
        <v>469</v>
      </c>
      <c r="G2427" t="s">
        <v>17</v>
      </c>
      <c r="H2427" s="135" t="s">
        <v>1573</v>
      </c>
      <c r="I2427" t="s">
        <v>1454</v>
      </c>
      <c r="J2427" s="20">
        <v>34</v>
      </c>
      <c r="K2427" s="20" t="s">
        <v>3</v>
      </c>
      <c r="L2427" t="s">
        <v>1464</v>
      </c>
      <c r="M2427" s="20">
        <v>10.52</v>
      </c>
      <c r="N2427" s="20">
        <v>7.48</v>
      </c>
      <c r="AE2427">
        <f t="shared" si="37"/>
        <v>2002</v>
      </c>
    </row>
    <row r="2428" spans="1:31" x14ac:dyDescent="0.25">
      <c r="A2428" s="7">
        <v>2425</v>
      </c>
      <c r="B2428" s="8">
        <v>37481</v>
      </c>
      <c r="C2428" t="s">
        <v>3</v>
      </c>
      <c r="D2428" s="16" t="s">
        <v>35</v>
      </c>
      <c r="E2428" t="s">
        <v>9</v>
      </c>
      <c r="F2428" t="s">
        <v>273</v>
      </c>
      <c r="G2428" t="s">
        <v>17</v>
      </c>
      <c r="H2428" s="135" t="s">
        <v>1518</v>
      </c>
      <c r="I2428" t="s">
        <v>1455</v>
      </c>
      <c r="J2428" s="20">
        <v>12</v>
      </c>
      <c r="K2428" s="20" t="s">
        <v>9</v>
      </c>
      <c r="L2428" t="s">
        <v>1464</v>
      </c>
      <c r="M2428" s="20">
        <v>1.32</v>
      </c>
      <c r="N2428" s="20">
        <v>2.1799999999999997</v>
      </c>
      <c r="AE2428">
        <f t="shared" si="37"/>
        <v>2002</v>
      </c>
    </row>
    <row r="2429" spans="1:31" x14ac:dyDescent="0.25">
      <c r="A2429" s="7">
        <v>2426</v>
      </c>
      <c r="B2429" s="8">
        <v>37481</v>
      </c>
      <c r="C2429" t="s">
        <v>3</v>
      </c>
      <c r="D2429" t="s">
        <v>27</v>
      </c>
      <c r="E2429" t="s">
        <v>9</v>
      </c>
      <c r="F2429" t="s">
        <v>375</v>
      </c>
      <c r="G2429" t="s">
        <v>17</v>
      </c>
      <c r="H2429" s="135" t="s">
        <v>1496</v>
      </c>
      <c r="I2429" t="s">
        <v>1454</v>
      </c>
      <c r="J2429" s="20">
        <v>40</v>
      </c>
      <c r="K2429" s="20" t="s">
        <v>3</v>
      </c>
      <c r="L2429" t="s">
        <v>1464</v>
      </c>
      <c r="M2429" s="20">
        <v>12.2</v>
      </c>
      <c r="N2429" s="20">
        <v>8.8000000000000007</v>
      </c>
      <c r="AE2429">
        <f t="shared" si="37"/>
        <v>2002</v>
      </c>
    </row>
    <row r="2430" spans="1:31" x14ac:dyDescent="0.25">
      <c r="A2430" s="7">
        <v>2427</v>
      </c>
      <c r="B2430" s="8">
        <v>37481</v>
      </c>
      <c r="C2430" t="s">
        <v>3</v>
      </c>
      <c r="D2430" t="s">
        <v>87</v>
      </c>
      <c r="E2430" t="s">
        <v>9</v>
      </c>
      <c r="F2430" t="s">
        <v>19</v>
      </c>
      <c r="G2430" t="s">
        <v>377</v>
      </c>
      <c r="H2430" s="135" t="s">
        <v>1588</v>
      </c>
      <c r="I2430" t="s">
        <v>1454</v>
      </c>
      <c r="J2430" s="20">
        <v>43</v>
      </c>
      <c r="K2430" s="20" t="s">
        <v>1465</v>
      </c>
      <c r="L2430" t="s">
        <v>1466</v>
      </c>
      <c r="M2430" s="20">
        <v>10.75</v>
      </c>
      <c r="N2430" s="20">
        <v>10.75</v>
      </c>
      <c r="AE2430">
        <f t="shared" si="37"/>
        <v>2002</v>
      </c>
    </row>
    <row r="2431" spans="1:31" x14ac:dyDescent="0.25">
      <c r="A2431" s="7">
        <v>2428</v>
      </c>
      <c r="B2431" s="8">
        <v>37481</v>
      </c>
      <c r="C2431" t="s">
        <v>3</v>
      </c>
      <c r="D2431" t="s">
        <v>125</v>
      </c>
      <c r="E2431" t="s">
        <v>9</v>
      </c>
      <c r="F2431" t="s">
        <v>55</v>
      </c>
      <c r="G2431" t="s">
        <v>377</v>
      </c>
      <c r="H2431" s="9" t="s">
        <v>1586</v>
      </c>
      <c r="I2431" t="s">
        <v>1454</v>
      </c>
      <c r="J2431" s="20">
        <v>31</v>
      </c>
      <c r="K2431" s="20" t="s">
        <v>3</v>
      </c>
      <c r="L2431" t="s">
        <v>1464</v>
      </c>
      <c r="M2431" s="20">
        <v>9.68</v>
      </c>
      <c r="N2431" s="20">
        <v>6.82</v>
      </c>
      <c r="AE2431">
        <f t="shared" si="37"/>
        <v>2002</v>
      </c>
    </row>
    <row r="2432" spans="1:31" x14ac:dyDescent="0.25">
      <c r="A2432" s="7">
        <v>2429</v>
      </c>
      <c r="B2432" s="8">
        <v>37481</v>
      </c>
      <c r="C2432" t="s">
        <v>3</v>
      </c>
      <c r="D2432" t="s">
        <v>106</v>
      </c>
      <c r="E2432" t="s">
        <v>9</v>
      </c>
      <c r="F2432" t="s">
        <v>161</v>
      </c>
      <c r="G2432" t="s">
        <v>24</v>
      </c>
      <c r="H2432" s="136" t="s">
        <v>1496</v>
      </c>
      <c r="I2432" t="s">
        <v>1454</v>
      </c>
      <c r="J2432" s="20">
        <v>30</v>
      </c>
      <c r="K2432" s="20" t="s">
        <v>3</v>
      </c>
      <c r="L2432" t="s">
        <v>1464</v>
      </c>
      <c r="M2432" s="20">
        <v>9.4</v>
      </c>
      <c r="N2432" s="20">
        <v>6.6</v>
      </c>
      <c r="AE2432">
        <f t="shared" si="37"/>
        <v>2002</v>
      </c>
    </row>
    <row r="2433" spans="1:31" x14ac:dyDescent="0.25">
      <c r="A2433" s="7">
        <v>2430</v>
      </c>
      <c r="B2433" s="8">
        <v>37481</v>
      </c>
      <c r="C2433" t="s">
        <v>3</v>
      </c>
      <c r="D2433" t="s">
        <v>476</v>
      </c>
      <c r="E2433" t="s">
        <v>9</v>
      </c>
      <c r="F2433" t="s">
        <v>471</v>
      </c>
      <c r="G2433" t="s">
        <v>24</v>
      </c>
      <c r="H2433" s="136" t="s">
        <v>1496</v>
      </c>
      <c r="I2433" t="s">
        <v>1454</v>
      </c>
      <c r="J2433" s="20">
        <v>16</v>
      </c>
      <c r="K2433" s="20" t="s">
        <v>9</v>
      </c>
      <c r="L2433" t="s">
        <v>1464</v>
      </c>
      <c r="M2433" s="20">
        <v>3.52</v>
      </c>
      <c r="N2433" s="20">
        <v>5.48</v>
      </c>
      <c r="AE2433">
        <f t="shared" si="37"/>
        <v>2002</v>
      </c>
    </row>
    <row r="2434" spans="1:31" x14ac:dyDescent="0.25">
      <c r="A2434" s="7">
        <v>2431</v>
      </c>
      <c r="B2434" s="8">
        <v>37481</v>
      </c>
      <c r="C2434" t="s">
        <v>3</v>
      </c>
      <c r="D2434" t="s">
        <v>462</v>
      </c>
      <c r="E2434" t="s">
        <v>9</v>
      </c>
      <c r="F2434" t="s">
        <v>471</v>
      </c>
      <c r="G2434" t="s">
        <v>24</v>
      </c>
      <c r="H2434" s="136" t="s">
        <v>1496</v>
      </c>
      <c r="I2434" t="s">
        <v>1454</v>
      </c>
      <c r="J2434" s="20">
        <v>15</v>
      </c>
      <c r="K2434" s="20" t="s">
        <v>9</v>
      </c>
      <c r="L2434" t="s">
        <v>1464</v>
      </c>
      <c r="M2434" s="20">
        <v>3.3</v>
      </c>
      <c r="N2434" s="20">
        <v>5.2</v>
      </c>
      <c r="AE2434">
        <f t="shared" si="37"/>
        <v>2002</v>
      </c>
    </row>
    <row r="2435" spans="1:31" x14ac:dyDescent="0.25">
      <c r="A2435" s="7">
        <v>2432</v>
      </c>
      <c r="B2435" s="8">
        <v>37481</v>
      </c>
      <c r="C2435" t="s">
        <v>3</v>
      </c>
      <c r="D2435" t="s">
        <v>341</v>
      </c>
      <c r="E2435" t="s">
        <v>9</v>
      </c>
      <c r="F2435" t="s">
        <v>57</v>
      </c>
      <c r="G2435" t="s">
        <v>377</v>
      </c>
      <c r="H2435" s="9" t="s">
        <v>1627</v>
      </c>
      <c r="I2435" t="s">
        <v>1454</v>
      </c>
      <c r="J2435" s="20">
        <v>94</v>
      </c>
      <c r="K2435" s="20" t="s">
        <v>3</v>
      </c>
      <c r="L2435" t="s">
        <v>1464</v>
      </c>
      <c r="M2435" s="20">
        <v>27.32</v>
      </c>
      <c r="N2435" s="20">
        <v>20.68</v>
      </c>
      <c r="AE2435">
        <f t="shared" si="37"/>
        <v>2002</v>
      </c>
    </row>
    <row r="2436" spans="1:31" x14ac:dyDescent="0.25">
      <c r="A2436" s="7">
        <v>2433</v>
      </c>
      <c r="B2436" s="8">
        <v>37483</v>
      </c>
      <c r="C2436" t="s">
        <v>3</v>
      </c>
      <c r="D2436" t="s">
        <v>258</v>
      </c>
      <c r="E2436" t="s">
        <v>9</v>
      </c>
      <c r="F2436" t="s">
        <v>485</v>
      </c>
      <c r="G2436" t="s">
        <v>17</v>
      </c>
      <c r="H2436" s="135" t="s">
        <v>1552</v>
      </c>
      <c r="I2436" t="s">
        <v>1458</v>
      </c>
      <c r="J2436" s="20">
        <v>1</v>
      </c>
      <c r="K2436" s="20" t="s">
        <v>3</v>
      </c>
      <c r="L2436" t="s">
        <v>1464</v>
      </c>
      <c r="M2436" s="20">
        <v>10</v>
      </c>
      <c r="N2436" s="20">
        <v>30</v>
      </c>
      <c r="AE2436">
        <f t="shared" ref="AE2436:AE2499" si="38">YEAR(B2436)</f>
        <v>2002</v>
      </c>
    </row>
    <row r="2437" spans="1:31" x14ac:dyDescent="0.25">
      <c r="A2437" s="7">
        <v>2434</v>
      </c>
      <c r="B2437" s="8">
        <v>37484</v>
      </c>
      <c r="C2437" t="s">
        <v>3</v>
      </c>
      <c r="D2437" t="s">
        <v>462</v>
      </c>
      <c r="E2437" t="s">
        <v>9</v>
      </c>
      <c r="F2437" t="s">
        <v>347</v>
      </c>
      <c r="G2437" t="s">
        <v>24</v>
      </c>
      <c r="H2437" s="135" t="s">
        <v>1551</v>
      </c>
      <c r="I2437" t="s">
        <v>1454</v>
      </c>
      <c r="J2437" s="20">
        <v>12</v>
      </c>
      <c r="K2437" s="20" t="s">
        <v>3</v>
      </c>
      <c r="L2437" t="s">
        <v>1464</v>
      </c>
      <c r="M2437" s="20">
        <v>4.3599999999999994</v>
      </c>
      <c r="N2437" s="20">
        <v>2.64</v>
      </c>
      <c r="AE2437">
        <f t="shared" si="38"/>
        <v>2002</v>
      </c>
    </row>
    <row r="2438" spans="1:31" x14ac:dyDescent="0.25">
      <c r="A2438" s="7">
        <v>2435</v>
      </c>
      <c r="B2438" s="8">
        <v>37484</v>
      </c>
      <c r="C2438" t="s">
        <v>3</v>
      </c>
      <c r="D2438" t="s">
        <v>462</v>
      </c>
      <c r="E2438" t="s">
        <v>9</v>
      </c>
      <c r="F2438" t="s">
        <v>347</v>
      </c>
      <c r="G2438" t="s">
        <v>24</v>
      </c>
      <c r="H2438" s="135" t="s">
        <v>1551</v>
      </c>
      <c r="I2438" t="s">
        <v>1454</v>
      </c>
      <c r="J2438" s="20">
        <v>10</v>
      </c>
      <c r="K2438" s="20" t="s">
        <v>9</v>
      </c>
      <c r="L2438" t="s">
        <v>1464</v>
      </c>
      <c r="M2438" s="20">
        <v>2.2000000000000002</v>
      </c>
      <c r="N2438" s="20">
        <v>3.8</v>
      </c>
      <c r="AE2438">
        <f t="shared" si="38"/>
        <v>2002</v>
      </c>
    </row>
    <row r="2439" spans="1:31" x14ac:dyDescent="0.25">
      <c r="A2439" s="7">
        <v>2436</v>
      </c>
      <c r="B2439" s="8">
        <v>37484</v>
      </c>
      <c r="C2439" t="s">
        <v>3</v>
      </c>
      <c r="D2439" t="s">
        <v>467</v>
      </c>
      <c r="E2439" t="s">
        <v>9</v>
      </c>
      <c r="F2439" t="s">
        <v>57</v>
      </c>
      <c r="G2439" t="s">
        <v>24</v>
      </c>
      <c r="H2439" s="135" t="s">
        <v>1497</v>
      </c>
      <c r="I2439" t="s">
        <v>1454</v>
      </c>
      <c r="J2439" s="20">
        <v>45</v>
      </c>
      <c r="K2439" s="20" t="s">
        <v>9</v>
      </c>
      <c r="L2439" t="s">
        <v>1464</v>
      </c>
      <c r="M2439" s="20">
        <v>9.9</v>
      </c>
      <c r="N2439" s="20">
        <v>13.6</v>
      </c>
      <c r="AE2439">
        <f t="shared" si="38"/>
        <v>2002</v>
      </c>
    </row>
    <row r="2440" spans="1:31" x14ac:dyDescent="0.25">
      <c r="A2440" s="7">
        <v>2437</v>
      </c>
      <c r="B2440" s="8">
        <v>37484</v>
      </c>
      <c r="C2440" t="s">
        <v>3</v>
      </c>
      <c r="D2440" t="s">
        <v>115</v>
      </c>
      <c r="E2440" t="s">
        <v>9</v>
      </c>
      <c r="F2440" t="s">
        <v>347</v>
      </c>
      <c r="G2440" t="s">
        <v>11</v>
      </c>
      <c r="H2440" s="135" t="s">
        <v>1630</v>
      </c>
      <c r="I2440" t="s">
        <v>1454</v>
      </c>
      <c r="J2440" s="20">
        <v>5</v>
      </c>
      <c r="K2440" s="20" t="s">
        <v>1465</v>
      </c>
      <c r="L2440" t="s">
        <v>1466</v>
      </c>
      <c r="M2440" s="20">
        <v>1.25</v>
      </c>
      <c r="N2440" s="20">
        <v>1.25</v>
      </c>
      <c r="AE2440">
        <f t="shared" si="38"/>
        <v>2002</v>
      </c>
    </row>
    <row r="2441" spans="1:31" x14ac:dyDescent="0.25">
      <c r="A2441" s="7">
        <v>2438</v>
      </c>
      <c r="B2441" s="8">
        <v>37484</v>
      </c>
      <c r="C2441" t="s">
        <v>3</v>
      </c>
      <c r="D2441" t="s">
        <v>394</v>
      </c>
      <c r="E2441" t="s">
        <v>9</v>
      </c>
      <c r="F2441" t="s">
        <v>347</v>
      </c>
      <c r="G2441" t="s">
        <v>17</v>
      </c>
      <c r="H2441" s="135" t="s">
        <v>1518</v>
      </c>
      <c r="I2441" t="s">
        <v>1454</v>
      </c>
      <c r="J2441" s="20">
        <v>11</v>
      </c>
      <c r="K2441" s="20" t="s">
        <v>3</v>
      </c>
      <c r="L2441" t="s">
        <v>1464</v>
      </c>
      <c r="M2441" s="20">
        <v>4.08</v>
      </c>
      <c r="N2441" s="20">
        <v>2.42</v>
      </c>
      <c r="AE2441">
        <f t="shared" si="38"/>
        <v>2002</v>
      </c>
    </row>
    <row r="2442" spans="1:31" x14ac:dyDescent="0.25">
      <c r="A2442" s="7">
        <v>2439</v>
      </c>
      <c r="B2442" s="8">
        <v>37484</v>
      </c>
      <c r="C2442" t="s">
        <v>3</v>
      </c>
      <c r="D2442" t="s">
        <v>462</v>
      </c>
      <c r="E2442" t="s">
        <v>9</v>
      </c>
      <c r="F2442" t="s">
        <v>186</v>
      </c>
      <c r="G2442" t="s">
        <v>65</v>
      </c>
      <c r="H2442" s="135" t="s">
        <v>1519</v>
      </c>
      <c r="I2442" t="s">
        <v>1454</v>
      </c>
      <c r="J2442" s="20">
        <v>46</v>
      </c>
      <c r="K2442" s="20" t="s">
        <v>9</v>
      </c>
      <c r="L2442" t="s">
        <v>1463</v>
      </c>
      <c r="M2442" s="20">
        <v>11.04</v>
      </c>
      <c r="N2442" s="20">
        <v>12.96</v>
      </c>
      <c r="AE2442">
        <f t="shared" si="38"/>
        <v>2002</v>
      </c>
    </row>
    <row r="2443" spans="1:31" x14ac:dyDescent="0.25">
      <c r="A2443" s="7">
        <v>2440</v>
      </c>
      <c r="B2443" s="8">
        <v>37484</v>
      </c>
      <c r="C2443" t="s">
        <v>3</v>
      </c>
      <c r="D2443" t="s">
        <v>457</v>
      </c>
      <c r="E2443" t="s">
        <v>9</v>
      </c>
      <c r="F2443" t="s">
        <v>91</v>
      </c>
      <c r="G2443" t="s">
        <v>65</v>
      </c>
      <c r="H2443" s="135" t="s">
        <v>1540</v>
      </c>
      <c r="I2443" t="s">
        <v>1454</v>
      </c>
      <c r="J2443" s="20">
        <v>47</v>
      </c>
      <c r="K2443" s="20" t="s">
        <v>9</v>
      </c>
      <c r="L2443" t="s">
        <v>1464</v>
      </c>
      <c r="M2443" s="20">
        <v>10.34</v>
      </c>
      <c r="N2443" s="20">
        <v>14.16</v>
      </c>
      <c r="AE2443">
        <f t="shared" si="38"/>
        <v>2002</v>
      </c>
    </row>
    <row r="2444" spans="1:31" x14ac:dyDescent="0.25">
      <c r="A2444" s="7">
        <v>2441</v>
      </c>
      <c r="B2444" s="8">
        <v>37484</v>
      </c>
      <c r="C2444" t="s">
        <v>3</v>
      </c>
      <c r="D2444" t="s">
        <v>462</v>
      </c>
      <c r="E2444" t="s">
        <v>9</v>
      </c>
      <c r="F2444" t="s">
        <v>160</v>
      </c>
      <c r="G2444" t="s">
        <v>14</v>
      </c>
      <c r="H2444" s="135" t="s">
        <v>1496</v>
      </c>
      <c r="I2444" t="s">
        <v>1455</v>
      </c>
      <c r="J2444" s="20">
        <v>25</v>
      </c>
      <c r="K2444" s="20" t="s">
        <v>1465</v>
      </c>
      <c r="L2444" t="s">
        <v>1466</v>
      </c>
      <c r="M2444" s="20">
        <v>3.125</v>
      </c>
      <c r="N2444" s="20">
        <v>3.125</v>
      </c>
      <c r="AE2444">
        <f t="shared" si="38"/>
        <v>2002</v>
      </c>
    </row>
    <row r="2445" spans="1:31" x14ac:dyDescent="0.25">
      <c r="A2445" s="7">
        <v>2442</v>
      </c>
      <c r="B2445" s="8">
        <v>37484</v>
      </c>
      <c r="C2445" t="s">
        <v>3</v>
      </c>
      <c r="D2445" t="s">
        <v>47</v>
      </c>
      <c r="E2445" t="s">
        <v>9</v>
      </c>
      <c r="F2445" t="s">
        <v>19</v>
      </c>
      <c r="G2445" t="s">
        <v>17</v>
      </c>
      <c r="H2445" s="135" t="s">
        <v>1496</v>
      </c>
      <c r="I2445" t="s">
        <v>1454</v>
      </c>
      <c r="J2445" s="20">
        <v>28</v>
      </c>
      <c r="K2445" s="20" t="s">
        <v>3</v>
      </c>
      <c r="L2445" t="s">
        <v>1464</v>
      </c>
      <c r="M2445" s="20">
        <v>8.84</v>
      </c>
      <c r="N2445" s="20">
        <v>6.16</v>
      </c>
      <c r="AE2445">
        <f t="shared" si="38"/>
        <v>2002</v>
      </c>
    </row>
    <row r="2446" spans="1:31" x14ac:dyDescent="0.25">
      <c r="A2446" s="7">
        <v>2443</v>
      </c>
      <c r="B2446" s="8">
        <v>37484</v>
      </c>
      <c r="C2446" t="s">
        <v>3</v>
      </c>
      <c r="D2446" t="s">
        <v>462</v>
      </c>
      <c r="E2446" t="s">
        <v>9</v>
      </c>
      <c r="F2446" t="s">
        <v>443</v>
      </c>
      <c r="G2446" t="s">
        <v>65</v>
      </c>
      <c r="H2446" s="135" t="s">
        <v>1496</v>
      </c>
      <c r="I2446" t="s">
        <v>1455</v>
      </c>
      <c r="J2446" s="20">
        <v>42</v>
      </c>
      <c r="K2446" s="20" t="s">
        <v>9</v>
      </c>
      <c r="L2446" t="s">
        <v>1464</v>
      </c>
      <c r="M2446" s="20">
        <v>4.62</v>
      </c>
      <c r="N2446" s="20">
        <v>6.38</v>
      </c>
      <c r="AE2446">
        <f t="shared" si="38"/>
        <v>2002</v>
      </c>
    </row>
    <row r="2447" spans="1:31" x14ac:dyDescent="0.25">
      <c r="A2447" s="7">
        <v>2444</v>
      </c>
      <c r="B2447" s="8">
        <v>37484</v>
      </c>
      <c r="C2447" t="s">
        <v>3</v>
      </c>
      <c r="D2447" t="s">
        <v>135</v>
      </c>
      <c r="E2447" t="s">
        <v>9</v>
      </c>
      <c r="F2447" t="s">
        <v>188</v>
      </c>
      <c r="G2447" t="s">
        <v>377</v>
      </c>
      <c r="H2447" s="9" t="s">
        <v>1591</v>
      </c>
      <c r="I2447" t="s">
        <v>1454</v>
      </c>
      <c r="J2447" s="20">
        <v>10</v>
      </c>
      <c r="K2447" s="20" t="s">
        <v>9</v>
      </c>
      <c r="L2447" t="s">
        <v>1464</v>
      </c>
      <c r="M2447" s="20">
        <v>2.2000000000000002</v>
      </c>
      <c r="N2447" s="20">
        <v>3.8</v>
      </c>
      <c r="AE2447">
        <f t="shared" si="38"/>
        <v>2002</v>
      </c>
    </row>
    <row r="2448" spans="1:31" x14ac:dyDescent="0.25">
      <c r="A2448" s="7">
        <v>2445</v>
      </c>
      <c r="B2448" s="8">
        <v>37488</v>
      </c>
      <c r="C2448" t="s">
        <v>3</v>
      </c>
      <c r="D2448" t="s">
        <v>178</v>
      </c>
      <c r="E2448" t="s">
        <v>9</v>
      </c>
      <c r="F2448" t="s">
        <v>26</v>
      </c>
      <c r="G2448" t="s">
        <v>24</v>
      </c>
      <c r="H2448" s="135" t="s">
        <v>1555</v>
      </c>
      <c r="I2448" t="s">
        <v>1454</v>
      </c>
      <c r="J2448" s="20">
        <v>10</v>
      </c>
      <c r="K2448" s="20" t="s">
        <v>3</v>
      </c>
      <c r="L2448" t="s">
        <v>1463</v>
      </c>
      <c r="M2448" s="20">
        <v>3.6</v>
      </c>
      <c r="N2448" s="20">
        <v>2.4</v>
      </c>
      <c r="AE2448">
        <f t="shared" si="38"/>
        <v>2002</v>
      </c>
    </row>
    <row r="2449" spans="1:31" x14ac:dyDescent="0.25">
      <c r="A2449" s="7">
        <v>2446</v>
      </c>
      <c r="B2449" s="8">
        <v>37488</v>
      </c>
      <c r="C2449" t="s">
        <v>3</v>
      </c>
      <c r="D2449" t="s">
        <v>18</v>
      </c>
      <c r="E2449" t="s">
        <v>9</v>
      </c>
      <c r="F2449" t="s">
        <v>285</v>
      </c>
      <c r="G2449" t="s">
        <v>17</v>
      </c>
      <c r="H2449" s="135" t="s">
        <v>1552</v>
      </c>
      <c r="I2449" t="s">
        <v>1454</v>
      </c>
      <c r="J2449" s="20">
        <v>11</v>
      </c>
      <c r="K2449" s="20" t="s">
        <v>1465</v>
      </c>
      <c r="L2449" t="s">
        <v>1466</v>
      </c>
      <c r="M2449" s="20">
        <v>2.75</v>
      </c>
      <c r="N2449" s="20">
        <v>2.75</v>
      </c>
      <c r="AE2449">
        <f t="shared" si="38"/>
        <v>2002</v>
      </c>
    </row>
    <row r="2450" spans="1:31" x14ac:dyDescent="0.25">
      <c r="A2450" s="7">
        <v>2447</v>
      </c>
      <c r="B2450" s="8">
        <v>37488</v>
      </c>
      <c r="C2450" t="s">
        <v>3</v>
      </c>
      <c r="D2450" t="s">
        <v>462</v>
      </c>
      <c r="E2450" t="s">
        <v>9</v>
      </c>
      <c r="F2450" t="s">
        <v>395</v>
      </c>
      <c r="G2450" t="s">
        <v>11</v>
      </c>
      <c r="H2450" s="135" t="s">
        <v>1538</v>
      </c>
      <c r="I2450" t="s">
        <v>1454</v>
      </c>
      <c r="J2450" s="20">
        <v>10</v>
      </c>
      <c r="K2450" s="20" t="s">
        <v>3</v>
      </c>
      <c r="L2450" t="s">
        <v>1463</v>
      </c>
      <c r="M2450" s="20">
        <v>3.6</v>
      </c>
      <c r="N2450" s="20">
        <v>2.4</v>
      </c>
      <c r="AE2450">
        <f t="shared" si="38"/>
        <v>2002</v>
      </c>
    </row>
    <row r="2451" spans="1:31" x14ac:dyDescent="0.25">
      <c r="A2451" s="7">
        <v>2448</v>
      </c>
      <c r="B2451" s="8">
        <v>37488</v>
      </c>
      <c r="C2451" t="s">
        <v>3</v>
      </c>
      <c r="D2451" t="s">
        <v>462</v>
      </c>
      <c r="E2451" t="s">
        <v>9</v>
      </c>
      <c r="F2451" t="s">
        <v>448</v>
      </c>
      <c r="G2451" t="s">
        <v>11</v>
      </c>
      <c r="H2451" s="135" t="s">
        <v>1631</v>
      </c>
      <c r="I2451" t="s">
        <v>1454</v>
      </c>
      <c r="J2451" s="20">
        <v>60</v>
      </c>
      <c r="K2451" s="20" t="s">
        <v>3</v>
      </c>
      <c r="L2451" t="s">
        <v>1463</v>
      </c>
      <c r="M2451" s="20">
        <v>16.600000000000001</v>
      </c>
      <c r="N2451" s="20">
        <v>14.4</v>
      </c>
      <c r="AE2451">
        <f t="shared" si="38"/>
        <v>2002</v>
      </c>
    </row>
    <row r="2452" spans="1:31" x14ac:dyDescent="0.25">
      <c r="A2452" s="7">
        <v>2449</v>
      </c>
      <c r="B2452" s="8">
        <v>37488</v>
      </c>
      <c r="C2452" t="s">
        <v>3</v>
      </c>
      <c r="D2452" t="s">
        <v>457</v>
      </c>
      <c r="E2452" t="s">
        <v>9</v>
      </c>
      <c r="F2452" t="s">
        <v>27</v>
      </c>
      <c r="G2452" t="s">
        <v>14</v>
      </c>
      <c r="H2452" s="135" t="s">
        <v>1491</v>
      </c>
      <c r="I2452" t="s">
        <v>1455</v>
      </c>
      <c r="J2452" s="20">
        <v>34</v>
      </c>
      <c r="K2452" s="20" t="s">
        <v>9</v>
      </c>
      <c r="L2452" t="s">
        <v>1464</v>
      </c>
      <c r="M2452" s="20">
        <v>3.74</v>
      </c>
      <c r="N2452" s="20">
        <v>5.26</v>
      </c>
      <c r="AE2452">
        <f t="shared" si="38"/>
        <v>2002</v>
      </c>
    </row>
    <row r="2453" spans="1:31" x14ac:dyDescent="0.25">
      <c r="A2453" s="7">
        <v>2450</v>
      </c>
      <c r="B2453" s="8">
        <v>37488</v>
      </c>
      <c r="C2453" t="s">
        <v>3</v>
      </c>
      <c r="D2453" t="s">
        <v>271</v>
      </c>
      <c r="E2453" t="s">
        <v>9</v>
      </c>
      <c r="F2453" t="s">
        <v>53</v>
      </c>
      <c r="G2453" t="s">
        <v>14</v>
      </c>
      <c r="H2453" s="135" t="s">
        <v>1491</v>
      </c>
      <c r="I2453" t="s">
        <v>1454</v>
      </c>
      <c r="J2453" s="20">
        <v>28</v>
      </c>
      <c r="K2453" s="20" t="s">
        <v>3</v>
      </c>
      <c r="L2453" t="s">
        <v>1464</v>
      </c>
      <c r="M2453" s="20">
        <v>8.84</v>
      </c>
      <c r="N2453" s="20">
        <v>6.16</v>
      </c>
      <c r="AE2453">
        <f t="shared" si="38"/>
        <v>2002</v>
      </c>
    </row>
    <row r="2454" spans="1:31" x14ac:dyDescent="0.25">
      <c r="A2454" s="7">
        <v>2451</v>
      </c>
      <c r="B2454" s="8">
        <v>37488</v>
      </c>
      <c r="C2454" t="s">
        <v>3</v>
      </c>
      <c r="D2454" t="s">
        <v>273</v>
      </c>
      <c r="E2454" t="s">
        <v>9</v>
      </c>
      <c r="F2454" t="s">
        <v>469</v>
      </c>
      <c r="G2454" t="s">
        <v>17</v>
      </c>
      <c r="H2454" s="135" t="s">
        <v>1560</v>
      </c>
      <c r="I2454" t="s">
        <v>1454</v>
      </c>
      <c r="J2454" s="20">
        <v>8</v>
      </c>
      <c r="K2454" s="20" t="s">
        <v>9</v>
      </c>
      <c r="L2454" t="s">
        <v>1464</v>
      </c>
      <c r="M2454" s="20">
        <v>1.76</v>
      </c>
      <c r="N2454" s="20">
        <v>3.24</v>
      </c>
      <c r="AE2454">
        <f t="shared" si="38"/>
        <v>2002</v>
      </c>
    </row>
    <row r="2455" spans="1:31" x14ac:dyDescent="0.25">
      <c r="A2455" s="7">
        <v>2452</v>
      </c>
      <c r="B2455" s="8">
        <v>37488</v>
      </c>
      <c r="C2455" t="s">
        <v>3</v>
      </c>
      <c r="D2455" t="s">
        <v>18</v>
      </c>
      <c r="E2455" t="s">
        <v>9</v>
      </c>
      <c r="F2455" t="s">
        <v>471</v>
      </c>
      <c r="G2455" t="s">
        <v>14</v>
      </c>
      <c r="H2455" s="135" t="s">
        <v>1489</v>
      </c>
      <c r="I2455" t="s">
        <v>1454</v>
      </c>
      <c r="J2455" s="20">
        <v>12</v>
      </c>
      <c r="K2455" s="20" t="s">
        <v>9</v>
      </c>
      <c r="L2455" t="s">
        <v>1464</v>
      </c>
      <c r="M2455" s="20">
        <v>2.64</v>
      </c>
      <c r="N2455" s="20">
        <v>4.3599999999999994</v>
      </c>
      <c r="AE2455">
        <f t="shared" si="38"/>
        <v>2002</v>
      </c>
    </row>
    <row r="2456" spans="1:31" x14ac:dyDescent="0.25">
      <c r="A2456" s="7">
        <v>2453</v>
      </c>
      <c r="B2456" s="8">
        <v>37488</v>
      </c>
      <c r="C2456" t="s">
        <v>3</v>
      </c>
      <c r="D2456" t="s">
        <v>457</v>
      </c>
      <c r="E2456" t="s">
        <v>9</v>
      </c>
      <c r="F2456" t="s">
        <v>486</v>
      </c>
      <c r="G2456" t="s">
        <v>14</v>
      </c>
      <c r="H2456" s="135" t="s">
        <v>1522</v>
      </c>
      <c r="I2456" t="s">
        <v>1454</v>
      </c>
      <c r="J2456" s="20">
        <v>12</v>
      </c>
      <c r="K2456" s="20" t="s">
        <v>9</v>
      </c>
      <c r="L2456" t="s">
        <v>1464</v>
      </c>
      <c r="M2456" s="20">
        <v>2.64</v>
      </c>
      <c r="N2456" s="20">
        <v>4.3599999999999994</v>
      </c>
      <c r="AE2456">
        <f t="shared" si="38"/>
        <v>2002</v>
      </c>
    </row>
    <row r="2457" spans="1:31" x14ac:dyDescent="0.25">
      <c r="A2457" s="7">
        <v>2454</v>
      </c>
      <c r="B2457" s="8">
        <v>37488</v>
      </c>
      <c r="C2457" t="s">
        <v>3</v>
      </c>
      <c r="D2457" t="s">
        <v>343</v>
      </c>
      <c r="E2457" t="s">
        <v>9</v>
      </c>
      <c r="F2457" t="s">
        <v>407</v>
      </c>
      <c r="G2457" t="s">
        <v>17</v>
      </c>
      <c r="H2457" s="135" t="s">
        <v>1502</v>
      </c>
      <c r="I2457" t="s">
        <v>1454</v>
      </c>
      <c r="J2457" s="20">
        <v>18</v>
      </c>
      <c r="K2457" s="20" t="s">
        <v>9</v>
      </c>
      <c r="L2457" t="s">
        <v>1464</v>
      </c>
      <c r="M2457" s="20">
        <v>3.96</v>
      </c>
      <c r="N2457" s="20">
        <v>6.04</v>
      </c>
      <c r="AE2457">
        <f t="shared" si="38"/>
        <v>2002</v>
      </c>
    </row>
    <row r="2458" spans="1:31" x14ac:dyDescent="0.25">
      <c r="A2458" s="7">
        <v>2455</v>
      </c>
      <c r="B2458" s="8">
        <v>37488</v>
      </c>
      <c r="C2458" t="s">
        <v>3</v>
      </c>
      <c r="D2458" t="s">
        <v>446</v>
      </c>
      <c r="E2458" t="s">
        <v>9</v>
      </c>
      <c r="F2458" t="s">
        <v>462</v>
      </c>
      <c r="G2458" t="s">
        <v>65</v>
      </c>
      <c r="H2458" s="135" t="s">
        <v>1569</v>
      </c>
      <c r="I2458" t="s">
        <v>1455</v>
      </c>
      <c r="J2458" s="20">
        <v>10</v>
      </c>
      <c r="K2458" s="20" t="s">
        <v>3</v>
      </c>
      <c r="L2458" t="s">
        <v>1464</v>
      </c>
      <c r="M2458" s="20">
        <v>1.9</v>
      </c>
      <c r="N2458" s="20">
        <v>1.1000000000000001</v>
      </c>
      <c r="AE2458">
        <f t="shared" si="38"/>
        <v>2002</v>
      </c>
    </row>
    <row r="2459" spans="1:31" x14ac:dyDescent="0.25">
      <c r="A2459" s="7">
        <v>2456</v>
      </c>
      <c r="B2459" s="8">
        <v>37488</v>
      </c>
      <c r="C2459" t="s">
        <v>3</v>
      </c>
      <c r="D2459" t="s">
        <v>206</v>
      </c>
      <c r="E2459" t="s">
        <v>9</v>
      </c>
      <c r="F2459" t="s">
        <v>471</v>
      </c>
      <c r="G2459" t="s">
        <v>65</v>
      </c>
      <c r="H2459" s="135" t="s">
        <v>1519</v>
      </c>
      <c r="I2459" t="s">
        <v>1454</v>
      </c>
      <c r="J2459" s="20">
        <v>80</v>
      </c>
      <c r="K2459" s="20" t="s">
        <v>9</v>
      </c>
      <c r="L2459" t="s">
        <v>1464</v>
      </c>
      <c r="M2459" s="20">
        <v>17.600000000000001</v>
      </c>
      <c r="N2459" s="20">
        <v>23.4</v>
      </c>
      <c r="AE2459">
        <f t="shared" si="38"/>
        <v>2002</v>
      </c>
    </row>
    <row r="2460" spans="1:31" x14ac:dyDescent="0.25">
      <c r="A2460" s="7">
        <v>2457</v>
      </c>
      <c r="B2460" s="8">
        <v>37488</v>
      </c>
      <c r="C2460" t="s">
        <v>3</v>
      </c>
      <c r="D2460" t="s">
        <v>457</v>
      </c>
      <c r="E2460" t="s">
        <v>9</v>
      </c>
      <c r="F2460" t="s">
        <v>336</v>
      </c>
      <c r="G2460" t="s">
        <v>65</v>
      </c>
      <c r="H2460" s="135" t="s">
        <v>1571</v>
      </c>
      <c r="I2460" t="s">
        <v>1454</v>
      </c>
      <c r="J2460" s="20">
        <v>37</v>
      </c>
      <c r="K2460" s="20" t="s">
        <v>3</v>
      </c>
      <c r="L2460" t="s">
        <v>1464</v>
      </c>
      <c r="M2460" s="20">
        <v>11.36</v>
      </c>
      <c r="N2460" s="20">
        <v>8.14</v>
      </c>
      <c r="AE2460">
        <f t="shared" si="38"/>
        <v>2002</v>
      </c>
    </row>
    <row r="2461" spans="1:31" x14ac:dyDescent="0.25">
      <c r="A2461" s="7">
        <v>2458</v>
      </c>
      <c r="B2461" s="8">
        <v>37488</v>
      </c>
      <c r="C2461" t="s">
        <v>3</v>
      </c>
      <c r="D2461" t="s">
        <v>462</v>
      </c>
      <c r="E2461" t="s">
        <v>9</v>
      </c>
      <c r="F2461" t="s">
        <v>464</v>
      </c>
      <c r="G2461" t="s">
        <v>14</v>
      </c>
      <c r="H2461" s="135" t="s">
        <v>1496</v>
      </c>
      <c r="I2461" t="s">
        <v>1454</v>
      </c>
      <c r="J2461" s="20">
        <v>53</v>
      </c>
      <c r="K2461" s="20" t="s">
        <v>9</v>
      </c>
      <c r="L2461" t="s">
        <v>1464</v>
      </c>
      <c r="M2461" s="20">
        <v>11.66</v>
      </c>
      <c r="N2461" s="20">
        <v>15.84</v>
      </c>
      <c r="AE2461">
        <f t="shared" si="38"/>
        <v>2002</v>
      </c>
    </row>
    <row r="2462" spans="1:31" x14ac:dyDescent="0.25">
      <c r="A2462" s="7">
        <v>2459</v>
      </c>
      <c r="B2462" s="8">
        <v>37488</v>
      </c>
      <c r="C2462" t="s">
        <v>3</v>
      </c>
      <c r="D2462" t="s">
        <v>487</v>
      </c>
      <c r="E2462" t="s">
        <v>9</v>
      </c>
      <c r="F2462" t="s">
        <v>236</v>
      </c>
      <c r="G2462" t="s">
        <v>14</v>
      </c>
      <c r="H2462" s="135" t="s">
        <v>1496</v>
      </c>
      <c r="I2462" t="s">
        <v>1458</v>
      </c>
      <c r="J2462" s="20">
        <v>13</v>
      </c>
      <c r="K2462" s="20" t="s">
        <v>1465</v>
      </c>
      <c r="L2462" t="s">
        <v>1466</v>
      </c>
      <c r="M2462" s="20">
        <v>30</v>
      </c>
      <c r="N2462" s="20">
        <v>10</v>
      </c>
      <c r="AE2462">
        <f t="shared" si="38"/>
        <v>2002</v>
      </c>
    </row>
    <row r="2463" spans="1:31" x14ac:dyDescent="0.25">
      <c r="A2463" s="7">
        <v>2460</v>
      </c>
      <c r="B2463" s="8">
        <v>37488</v>
      </c>
      <c r="C2463" t="s">
        <v>3</v>
      </c>
      <c r="D2463" t="s">
        <v>462</v>
      </c>
      <c r="E2463" t="s">
        <v>9</v>
      </c>
      <c r="F2463" t="s">
        <v>468</v>
      </c>
      <c r="G2463" t="s">
        <v>17</v>
      </c>
      <c r="H2463" s="135" t="s">
        <v>1496</v>
      </c>
      <c r="I2463" t="s">
        <v>1454</v>
      </c>
      <c r="J2463" s="20">
        <v>39</v>
      </c>
      <c r="K2463" s="20" t="s">
        <v>9</v>
      </c>
      <c r="L2463" t="s">
        <v>1464</v>
      </c>
      <c r="M2463" s="20">
        <v>8.58</v>
      </c>
      <c r="N2463" s="20">
        <v>11.92</v>
      </c>
      <c r="AE2463">
        <f t="shared" si="38"/>
        <v>2002</v>
      </c>
    </row>
    <row r="2464" spans="1:31" x14ac:dyDescent="0.25">
      <c r="A2464" s="7">
        <v>2461</v>
      </c>
      <c r="B2464" s="8">
        <v>37488</v>
      </c>
      <c r="C2464" t="s">
        <v>3</v>
      </c>
      <c r="D2464" t="s">
        <v>462</v>
      </c>
      <c r="E2464" t="s">
        <v>9</v>
      </c>
      <c r="F2464" t="s">
        <v>8</v>
      </c>
      <c r="G2464" t="s">
        <v>65</v>
      </c>
      <c r="H2464" s="135" t="s">
        <v>1496</v>
      </c>
      <c r="I2464" t="s">
        <v>1455</v>
      </c>
      <c r="J2464" s="20">
        <v>3</v>
      </c>
      <c r="K2464" s="20" t="s">
        <v>1465</v>
      </c>
      <c r="L2464" t="s">
        <v>1466</v>
      </c>
      <c r="M2464" s="20">
        <v>0.375</v>
      </c>
      <c r="N2464" s="20">
        <v>0.375</v>
      </c>
      <c r="AE2464">
        <f t="shared" si="38"/>
        <v>2002</v>
      </c>
    </row>
    <row r="2465" spans="1:31" x14ac:dyDescent="0.25">
      <c r="A2465" s="7">
        <v>2462</v>
      </c>
      <c r="B2465" s="8">
        <v>37488</v>
      </c>
      <c r="C2465" t="s">
        <v>3</v>
      </c>
      <c r="D2465" t="s">
        <v>218</v>
      </c>
      <c r="E2465" t="s">
        <v>9</v>
      </c>
      <c r="F2465" t="s">
        <v>125</v>
      </c>
      <c r="G2465" t="s">
        <v>65</v>
      </c>
      <c r="H2465" s="135" t="s">
        <v>1496</v>
      </c>
      <c r="I2465" t="s">
        <v>1455</v>
      </c>
      <c r="J2465" s="20">
        <v>27</v>
      </c>
      <c r="K2465" s="20" t="s">
        <v>9</v>
      </c>
      <c r="L2465" t="s">
        <v>1464</v>
      </c>
      <c r="M2465" s="20">
        <v>2.9699999999999998</v>
      </c>
      <c r="N2465" s="20">
        <v>4.28</v>
      </c>
      <c r="AE2465">
        <f t="shared" si="38"/>
        <v>2002</v>
      </c>
    </row>
    <row r="2466" spans="1:31" x14ac:dyDescent="0.25">
      <c r="A2466" s="7">
        <v>2463</v>
      </c>
      <c r="B2466" s="8">
        <v>37488</v>
      </c>
      <c r="C2466" t="s">
        <v>3</v>
      </c>
      <c r="D2466" t="s">
        <v>162</v>
      </c>
      <c r="E2466" t="s">
        <v>9</v>
      </c>
      <c r="F2466" t="s">
        <v>125</v>
      </c>
      <c r="G2466" t="s">
        <v>65</v>
      </c>
      <c r="H2466" s="135" t="s">
        <v>1496</v>
      </c>
      <c r="I2466" t="s">
        <v>1455</v>
      </c>
      <c r="J2466" s="20">
        <v>12</v>
      </c>
      <c r="K2466" s="20" t="s">
        <v>1465</v>
      </c>
      <c r="L2466" t="s">
        <v>1466</v>
      </c>
      <c r="M2466" s="20">
        <v>1.5</v>
      </c>
      <c r="N2466" s="20">
        <v>1.5</v>
      </c>
      <c r="AE2466">
        <f t="shared" si="38"/>
        <v>2002</v>
      </c>
    </row>
    <row r="2467" spans="1:31" x14ac:dyDescent="0.25">
      <c r="A2467" s="7">
        <v>2464</v>
      </c>
      <c r="B2467" s="8">
        <v>37488</v>
      </c>
      <c r="C2467" t="s">
        <v>3</v>
      </c>
      <c r="D2467" t="s">
        <v>462</v>
      </c>
      <c r="E2467" t="s">
        <v>9</v>
      </c>
      <c r="F2467" t="s">
        <v>134</v>
      </c>
      <c r="G2467" t="s">
        <v>65</v>
      </c>
      <c r="H2467" s="135" t="s">
        <v>1496</v>
      </c>
      <c r="I2467" t="s">
        <v>1454</v>
      </c>
      <c r="J2467" s="20">
        <v>42</v>
      </c>
      <c r="K2467" s="20" t="s">
        <v>9</v>
      </c>
      <c r="L2467" t="s">
        <v>1464</v>
      </c>
      <c r="M2467" s="20">
        <v>9.24</v>
      </c>
      <c r="N2467" s="20">
        <v>12.76</v>
      </c>
      <c r="AE2467">
        <f t="shared" si="38"/>
        <v>2002</v>
      </c>
    </row>
    <row r="2468" spans="1:31" x14ac:dyDescent="0.25">
      <c r="A2468" s="7">
        <v>2465</v>
      </c>
      <c r="B2468" s="8">
        <v>37488</v>
      </c>
      <c r="C2468" t="s">
        <v>3</v>
      </c>
      <c r="D2468" t="s">
        <v>55</v>
      </c>
      <c r="E2468" t="s">
        <v>9</v>
      </c>
      <c r="F2468" t="s">
        <v>488</v>
      </c>
      <c r="G2468" t="s">
        <v>377</v>
      </c>
      <c r="H2468" s="136" t="s">
        <v>1632</v>
      </c>
      <c r="I2468" t="s">
        <v>1458</v>
      </c>
      <c r="J2468" s="20">
        <v>14</v>
      </c>
      <c r="K2468" s="20" t="s">
        <v>3</v>
      </c>
      <c r="L2468" t="s">
        <v>1463</v>
      </c>
      <c r="M2468" s="20">
        <v>10</v>
      </c>
      <c r="N2468" s="20">
        <v>30</v>
      </c>
      <c r="AE2468">
        <f t="shared" si="38"/>
        <v>2002</v>
      </c>
    </row>
    <row r="2469" spans="1:31" x14ac:dyDescent="0.25">
      <c r="A2469" s="7">
        <v>2466</v>
      </c>
      <c r="B2469" s="8">
        <v>37488</v>
      </c>
      <c r="C2469" t="s">
        <v>3</v>
      </c>
      <c r="D2469" t="s">
        <v>125</v>
      </c>
      <c r="E2469" t="s">
        <v>9</v>
      </c>
      <c r="F2469" t="s">
        <v>55</v>
      </c>
      <c r="G2469" t="s">
        <v>377</v>
      </c>
      <c r="H2469" s="9" t="s">
        <v>1604</v>
      </c>
      <c r="I2469" t="s">
        <v>1454</v>
      </c>
      <c r="J2469" s="20">
        <v>12</v>
      </c>
      <c r="K2469" s="20" t="s">
        <v>3</v>
      </c>
      <c r="L2469" t="s">
        <v>1464</v>
      </c>
      <c r="M2469" s="20">
        <v>4.3599999999999994</v>
      </c>
      <c r="N2469" s="20">
        <v>2.64</v>
      </c>
      <c r="AE2469">
        <f t="shared" si="38"/>
        <v>2002</v>
      </c>
    </row>
    <row r="2470" spans="1:31" x14ac:dyDescent="0.25">
      <c r="A2470" s="7">
        <v>2467</v>
      </c>
      <c r="B2470" s="8">
        <v>37488</v>
      </c>
      <c r="C2470" t="s">
        <v>3</v>
      </c>
      <c r="D2470" t="s">
        <v>244</v>
      </c>
      <c r="E2470" t="s">
        <v>9</v>
      </c>
      <c r="F2470" t="s">
        <v>242</v>
      </c>
      <c r="G2470" t="s">
        <v>377</v>
      </c>
      <c r="H2470" s="9" t="s">
        <v>1607</v>
      </c>
      <c r="I2470" t="s">
        <v>1454</v>
      </c>
      <c r="J2470" s="20">
        <v>16</v>
      </c>
      <c r="K2470" s="20" t="s">
        <v>9</v>
      </c>
      <c r="L2470" t="s">
        <v>1464</v>
      </c>
      <c r="M2470" s="20">
        <v>3.52</v>
      </c>
      <c r="N2470" s="20">
        <v>5.48</v>
      </c>
      <c r="AE2470">
        <f t="shared" si="38"/>
        <v>2002</v>
      </c>
    </row>
    <row r="2471" spans="1:31" x14ac:dyDescent="0.25">
      <c r="A2471" s="7">
        <v>2468</v>
      </c>
      <c r="B2471" s="8">
        <v>37488</v>
      </c>
      <c r="C2471" t="s">
        <v>3</v>
      </c>
      <c r="D2471" t="s">
        <v>244</v>
      </c>
      <c r="E2471" t="s">
        <v>9</v>
      </c>
      <c r="F2471" t="s">
        <v>242</v>
      </c>
      <c r="G2471" t="s">
        <v>377</v>
      </c>
      <c r="H2471" s="9" t="s">
        <v>1597</v>
      </c>
      <c r="I2471" t="s">
        <v>1454</v>
      </c>
      <c r="J2471" s="20">
        <v>52</v>
      </c>
      <c r="K2471" s="20" t="s">
        <v>9</v>
      </c>
      <c r="L2471" t="s">
        <v>1463</v>
      </c>
      <c r="M2471" s="20">
        <v>12.48</v>
      </c>
      <c r="N2471" s="20">
        <v>14.52</v>
      </c>
      <c r="AE2471">
        <f t="shared" si="38"/>
        <v>2002</v>
      </c>
    </row>
    <row r="2472" spans="1:31" x14ac:dyDescent="0.25">
      <c r="A2472" s="7">
        <v>2469</v>
      </c>
      <c r="B2472" s="8">
        <v>37488</v>
      </c>
      <c r="C2472" t="s">
        <v>3</v>
      </c>
      <c r="D2472" t="s">
        <v>462</v>
      </c>
      <c r="E2472" t="s">
        <v>9</v>
      </c>
      <c r="F2472" t="s">
        <v>432</v>
      </c>
      <c r="G2472" t="s">
        <v>24</v>
      </c>
      <c r="H2472" s="136" t="s">
        <v>1496</v>
      </c>
      <c r="I2472" t="s">
        <v>1455</v>
      </c>
      <c r="J2472" s="20">
        <v>23</v>
      </c>
      <c r="K2472" s="20" t="s">
        <v>3</v>
      </c>
      <c r="L2472" t="s">
        <v>1464</v>
      </c>
      <c r="M2472" s="20">
        <v>3.7199999999999998</v>
      </c>
      <c r="N2472" s="20">
        <v>2.5300000000000002</v>
      </c>
      <c r="AE2472">
        <f t="shared" si="38"/>
        <v>2002</v>
      </c>
    </row>
    <row r="2473" spans="1:31" x14ac:dyDescent="0.25">
      <c r="A2473" s="7">
        <v>2470</v>
      </c>
      <c r="B2473" s="8">
        <v>37489</v>
      </c>
      <c r="C2473" t="s">
        <v>3</v>
      </c>
      <c r="D2473" t="s">
        <v>271</v>
      </c>
      <c r="E2473" t="s">
        <v>9</v>
      </c>
      <c r="F2473" t="s">
        <v>53</v>
      </c>
      <c r="G2473" t="s">
        <v>24</v>
      </c>
      <c r="H2473" s="135" t="s">
        <v>1544</v>
      </c>
      <c r="I2473" t="s">
        <v>1454</v>
      </c>
      <c r="J2473" s="20">
        <v>38</v>
      </c>
      <c r="K2473" s="20" t="s">
        <v>9</v>
      </c>
      <c r="L2473" t="s">
        <v>1463</v>
      </c>
      <c r="M2473" s="20">
        <v>9.1199999999999992</v>
      </c>
      <c r="N2473" s="20">
        <v>10.88</v>
      </c>
      <c r="AE2473">
        <f t="shared" si="38"/>
        <v>2002</v>
      </c>
    </row>
    <row r="2474" spans="1:31" x14ac:dyDescent="0.25">
      <c r="A2474" s="7">
        <v>2471</v>
      </c>
      <c r="B2474" s="8">
        <v>37489</v>
      </c>
      <c r="C2474" t="s">
        <v>3</v>
      </c>
      <c r="D2474" t="s">
        <v>462</v>
      </c>
      <c r="E2474" t="s">
        <v>9</v>
      </c>
      <c r="F2474" t="s">
        <v>311</v>
      </c>
      <c r="G2474" t="s">
        <v>14</v>
      </c>
      <c r="H2474" s="135" t="s">
        <v>1491</v>
      </c>
      <c r="I2474" t="s">
        <v>1455</v>
      </c>
      <c r="J2474" s="20">
        <v>20</v>
      </c>
      <c r="K2474" s="20" t="s">
        <v>3</v>
      </c>
      <c r="L2474" t="s">
        <v>1463</v>
      </c>
      <c r="M2474" s="20">
        <v>3.1</v>
      </c>
      <c r="N2474" s="20">
        <v>2.4</v>
      </c>
      <c r="AE2474">
        <f t="shared" si="38"/>
        <v>2002</v>
      </c>
    </row>
    <row r="2475" spans="1:31" x14ac:dyDescent="0.25">
      <c r="A2475" s="7">
        <v>2472</v>
      </c>
      <c r="B2475" s="8">
        <v>37489</v>
      </c>
      <c r="C2475" t="s">
        <v>3</v>
      </c>
      <c r="D2475" t="s">
        <v>350</v>
      </c>
      <c r="E2475" t="s">
        <v>9</v>
      </c>
      <c r="F2475" t="s">
        <v>118</v>
      </c>
      <c r="G2475" t="s">
        <v>17</v>
      </c>
      <c r="H2475" s="136" t="s">
        <v>1577</v>
      </c>
      <c r="I2475" t="s">
        <v>1454</v>
      </c>
      <c r="J2475" s="20">
        <v>17</v>
      </c>
      <c r="K2475" s="20" t="s">
        <v>9</v>
      </c>
      <c r="L2475" t="s">
        <v>1463</v>
      </c>
      <c r="M2475" s="20">
        <v>4.08</v>
      </c>
      <c r="N2475" s="20">
        <v>5.42</v>
      </c>
      <c r="AE2475">
        <f t="shared" si="38"/>
        <v>2002</v>
      </c>
    </row>
    <row r="2476" spans="1:31" x14ac:dyDescent="0.25">
      <c r="A2476" s="7">
        <v>2473</v>
      </c>
      <c r="B2476" s="8">
        <v>37489</v>
      </c>
      <c r="C2476" t="s">
        <v>3</v>
      </c>
      <c r="D2476" t="s">
        <v>337</v>
      </c>
      <c r="E2476" t="s">
        <v>9</v>
      </c>
      <c r="F2476" t="s">
        <v>365</v>
      </c>
      <c r="G2476" t="s">
        <v>14</v>
      </c>
      <c r="H2476" s="135" t="s">
        <v>1553</v>
      </c>
      <c r="I2476" t="s">
        <v>1454</v>
      </c>
      <c r="J2476" s="20">
        <v>13</v>
      </c>
      <c r="K2476" s="20" t="s">
        <v>9</v>
      </c>
      <c r="L2476" t="s">
        <v>1463</v>
      </c>
      <c r="M2476" s="20">
        <v>3.12</v>
      </c>
      <c r="N2476" s="20">
        <v>4.38</v>
      </c>
      <c r="AE2476">
        <f t="shared" si="38"/>
        <v>2002</v>
      </c>
    </row>
    <row r="2477" spans="1:31" x14ac:dyDescent="0.25">
      <c r="A2477" s="7">
        <v>2474</v>
      </c>
      <c r="B2477" s="8">
        <v>37489</v>
      </c>
      <c r="C2477" t="s">
        <v>3</v>
      </c>
      <c r="D2477" t="s">
        <v>476</v>
      </c>
      <c r="E2477" t="s">
        <v>9</v>
      </c>
      <c r="F2477" t="s">
        <v>486</v>
      </c>
      <c r="G2477" t="s">
        <v>14</v>
      </c>
      <c r="H2477" s="135" t="s">
        <v>1507</v>
      </c>
      <c r="I2477" t="s">
        <v>1454</v>
      </c>
      <c r="J2477" s="20">
        <v>24</v>
      </c>
      <c r="K2477" s="20" t="s">
        <v>9</v>
      </c>
      <c r="L2477" t="s">
        <v>1464</v>
      </c>
      <c r="M2477" s="20">
        <v>5.28</v>
      </c>
      <c r="N2477" s="20">
        <v>7.72</v>
      </c>
      <c r="AE2477">
        <f t="shared" si="38"/>
        <v>2002</v>
      </c>
    </row>
    <row r="2478" spans="1:31" x14ac:dyDescent="0.25">
      <c r="A2478" s="7">
        <v>2475</v>
      </c>
      <c r="B2478" s="8">
        <v>37489</v>
      </c>
      <c r="C2478" t="s">
        <v>3</v>
      </c>
      <c r="D2478" t="s">
        <v>77</v>
      </c>
      <c r="E2478" t="s">
        <v>9</v>
      </c>
      <c r="F2478" t="s">
        <v>270</v>
      </c>
      <c r="G2478" t="s">
        <v>17</v>
      </c>
      <c r="H2478" s="135" t="s">
        <v>1496</v>
      </c>
      <c r="I2478" t="s">
        <v>1454</v>
      </c>
      <c r="J2478" s="20">
        <v>45</v>
      </c>
      <c r="K2478" s="20" t="s">
        <v>3</v>
      </c>
      <c r="L2478" t="s">
        <v>1464</v>
      </c>
      <c r="M2478" s="20">
        <v>13.6</v>
      </c>
      <c r="N2478" s="20">
        <v>9.9</v>
      </c>
      <c r="AE2478">
        <f t="shared" si="38"/>
        <v>2002</v>
      </c>
    </row>
    <row r="2479" spans="1:31" x14ac:dyDescent="0.25">
      <c r="A2479" s="7">
        <v>2476</v>
      </c>
      <c r="B2479" s="8">
        <v>37489</v>
      </c>
      <c r="C2479" t="s">
        <v>3</v>
      </c>
      <c r="D2479" t="s">
        <v>304</v>
      </c>
      <c r="E2479" t="s">
        <v>9</v>
      </c>
      <c r="F2479" t="s">
        <v>486</v>
      </c>
      <c r="G2479" t="s">
        <v>14</v>
      </c>
      <c r="H2479" s="135" t="s">
        <v>1496</v>
      </c>
      <c r="I2479" t="s">
        <v>1458</v>
      </c>
      <c r="J2479" s="20">
        <v>21</v>
      </c>
      <c r="K2479" s="20" t="s">
        <v>9</v>
      </c>
      <c r="L2479" t="s">
        <v>1464</v>
      </c>
      <c r="M2479" s="20">
        <v>10</v>
      </c>
      <c r="N2479" s="20">
        <v>30</v>
      </c>
      <c r="AE2479">
        <f t="shared" si="38"/>
        <v>2002</v>
      </c>
    </row>
    <row r="2480" spans="1:31" x14ac:dyDescent="0.25">
      <c r="A2480" s="7">
        <v>2477</v>
      </c>
      <c r="B2480" s="8">
        <v>37492</v>
      </c>
      <c r="C2480" t="s">
        <v>3</v>
      </c>
      <c r="D2480" t="s">
        <v>420</v>
      </c>
      <c r="E2480" t="s">
        <v>9</v>
      </c>
      <c r="F2480" t="s">
        <v>481</v>
      </c>
      <c r="G2480" t="s">
        <v>17</v>
      </c>
      <c r="H2480" s="135" t="s">
        <v>1500</v>
      </c>
      <c r="I2480" t="s">
        <v>1455</v>
      </c>
      <c r="J2480" s="20">
        <v>46</v>
      </c>
      <c r="K2480" s="20" t="s">
        <v>9</v>
      </c>
      <c r="L2480" t="s">
        <v>1464</v>
      </c>
      <c r="M2480" s="20">
        <v>5.0600000000000005</v>
      </c>
      <c r="N2480" s="20">
        <v>6.9399999999999995</v>
      </c>
      <c r="AE2480">
        <f t="shared" si="38"/>
        <v>2002</v>
      </c>
    </row>
    <row r="2481" spans="1:31" x14ac:dyDescent="0.25">
      <c r="A2481" s="7">
        <v>2478</v>
      </c>
      <c r="B2481" s="8">
        <v>37492</v>
      </c>
      <c r="C2481" t="s">
        <v>3</v>
      </c>
      <c r="D2481" t="s">
        <v>178</v>
      </c>
      <c r="E2481" t="s">
        <v>9</v>
      </c>
      <c r="F2481" t="s">
        <v>407</v>
      </c>
      <c r="G2481" t="s">
        <v>11</v>
      </c>
      <c r="H2481" s="135" t="s">
        <v>1505</v>
      </c>
      <c r="I2481" t="s">
        <v>1454</v>
      </c>
      <c r="J2481" s="20">
        <v>32</v>
      </c>
      <c r="K2481" s="20" t="s">
        <v>9</v>
      </c>
      <c r="L2481" t="s">
        <v>1464</v>
      </c>
      <c r="M2481" s="20">
        <v>7.04</v>
      </c>
      <c r="N2481" s="20">
        <v>9.9600000000000009</v>
      </c>
      <c r="AE2481">
        <f t="shared" si="38"/>
        <v>2002</v>
      </c>
    </row>
    <row r="2482" spans="1:31" x14ac:dyDescent="0.25">
      <c r="A2482" s="7">
        <v>2479</v>
      </c>
      <c r="B2482" s="8">
        <v>37492</v>
      </c>
      <c r="C2482" t="s">
        <v>3</v>
      </c>
      <c r="D2482" t="s">
        <v>27</v>
      </c>
      <c r="E2482" t="s">
        <v>9</v>
      </c>
      <c r="F2482" t="s">
        <v>81</v>
      </c>
      <c r="G2482" t="s">
        <v>14</v>
      </c>
      <c r="H2482" s="135" t="s">
        <v>1491</v>
      </c>
      <c r="I2482" t="s">
        <v>1456</v>
      </c>
      <c r="J2482" s="20">
        <v>32</v>
      </c>
      <c r="K2482" s="20" t="s">
        <v>3</v>
      </c>
      <c r="L2482" t="s">
        <v>1464</v>
      </c>
      <c r="M2482" s="20">
        <v>9.9600000000000009</v>
      </c>
      <c r="N2482" s="20">
        <v>7.04</v>
      </c>
      <c r="O2482" t="s">
        <v>3</v>
      </c>
      <c r="P2482" s="13" t="s">
        <v>457</v>
      </c>
      <c r="Q2482" t="s">
        <v>9</v>
      </c>
      <c r="R2482" t="s">
        <v>471</v>
      </c>
      <c r="S2482" t="s">
        <v>1465</v>
      </c>
      <c r="U2482" t="s">
        <v>1465</v>
      </c>
      <c r="W2482" t="s">
        <v>1465</v>
      </c>
      <c r="Y2482" t="s">
        <v>1465</v>
      </c>
      <c r="AA2482" t="s">
        <v>1465</v>
      </c>
      <c r="AC2482" t="s">
        <v>1465</v>
      </c>
      <c r="AE2482">
        <f t="shared" si="38"/>
        <v>2002</v>
      </c>
    </row>
    <row r="2483" spans="1:31" x14ac:dyDescent="0.25">
      <c r="A2483" s="7">
        <v>2480</v>
      </c>
      <c r="B2483" s="8">
        <v>37492</v>
      </c>
      <c r="C2483" t="s">
        <v>3</v>
      </c>
      <c r="D2483" t="s">
        <v>73</v>
      </c>
      <c r="E2483" t="s">
        <v>9</v>
      </c>
      <c r="F2483" t="s">
        <v>471</v>
      </c>
      <c r="G2483" t="s">
        <v>14</v>
      </c>
      <c r="H2483" s="135" t="s">
        <v>1567</v>
      </c>
      <c r="I2483" t="s">
        <v>1454</v>
      </c>
      <c r="J2483" s="20">
        <v>21</v>
      </c>
      <c r="K2483" s="20" t="s">
        <v>3</v>
      </c>
      <c r="L2483" t="s">
        <v>1463</v>
      </c>
      <c r="M2483" s="20">
        <v>6.46</v>
      </c>
      <c r="N2483" s="20">
        <v>5.04</v>
      </c>
      <c r="AE2483">
        <f t="shared" si="38"/>
        <v>2002</v>
      </c>
    </row>
    <row r="2484" spans="1:31" x14ac:dyDescent="0.25">
      <c r="A2484" s="7">
        <v>2481</v>
      </c>
      <c r="B2484" s="8">
        <v>37492</v>
      </c>
      <c r="C2484" t="s">
        <v>3</v>
      </c>
      <c r="D2484" t="s">
        <v>273</v>
      </c>
      <c r="E2484" t="s">
        <v>9</v>
      </c>
      <c r="F2484" t="s">
        <v>469</v>
      </c>
      <c r="G2484" t="s">
        <v>17</v>
      </c>
      <c r="H2484" s="135" t="s">
        <v>1518</v>
      </c>
      <c r="I2484" t="s">
        <v>1454</v>
      </c>
      <c r="J2484" s="20">
        <v>11</v>
      </c>
      <c r="K2484" s="20" t="s">
        <v>3</v>
      </c>
      <c r="L2484" t="s">
        <v>1464</v>
      </c>
      <c r="M2484" s="20">
        <v>4.08</v>
      </c>
      <c r="N2484" s="20">
        <v>2.42</v>
      </c>
      <c r="AE2484">
        <f t="shared" si="38"/>
        <v>2002</v>
      </c>
    </row>
    <row r="2485" spans="1:31" x14ac:dyDescent="0.25">
      <c r="A2485" s="7">
        <v>2482</v>
      </c>
      <c r="B2485" s="8">
        <v>37492</v>
      </c>
      <c r="C2485" t="s">
        <v>3</v>
      </c>
      <c r="D2485" t="s">
        <v>420</v>
      </c>
      <c r="E2485" t="s">
        <v>9</v>
      </c>
      <c r="F2485" t="s">
        <v>266</v>
      </c>
      <c r="G2485" t="s">
        <v>17</v>
      </c>
      <c r="H2485" s="135" t="s">
        <v>1502</v>
      </c>
      <c r="I2485" t="s">
        <v>1454</v>
      </c>
      <c r="J2485" s="20">
        <v>31</v>
      </c>
      <c r="K2485" s="20" t="s">
        <v>9</v>
      </c>
      <c r="L2485" t="s">
        <v>1464</v>
      </c>
      <c r="M2485" s="20">
        <v>6.82</v>
      </c>
      <c r="N2485" s="20">
        <v>9.68</v>
      </c>
      <c r="AE2485">
        <f t="shared" si="38"/>
        <v>2002</v>
      </c>
    </row>
    <row r="2486" spans="1:31" x14ac:dyDescent="0.25">
      <c r="A2486" s="7">
        <v>2483</v>
      </c>
      <c r="B2486" s="8">
        <v>37492</v>
      </c>
      <c r="C2486" t="s">
        <v>3</v>
      </c>
      <c r="D2486" t="s">
        <v>432</v>
      </c>
      <c r="E2486" t="s">
        <v>9</v>
      </c>
      <c r="F2486" t="s">
        <v>441</v>
      </c>
      <c r="G2486" t="s">
        <v>17</v>
      </c>
      <c r="H2486" s="135" t="s">
        <v>1502</v>
      </c>
      <c r="I2486" t="s">
        <v>1454</v>
      </c>
      <c r="J2486" s="20">
        <v>20</v>
      </c>
      <c r="K2486" s="20" t="s">
        <v>3</v>
      </c>
      <c r="L2486" t="s">
        <v>1463</v>
      </c>
      <c r="M2486" s="20">
        <v>6.2</v>
      </c>
      <c r="N2486" s="20">
        <v>4.8</v>
      </c>
      <c r="AE2486">
        <f t="shared" si="38"/>
        <v>2002</v>
      </c>
    </row>
    <row r="2487" spans="1:31" x14ac:dyDescent="0.25">
      <c r="A2487" s="7">
        <v>2484</v>
      </c>
      <c r="B2487" s="8">
        <v>37492</v>
      </c>
      <c r="C2487" t="s">
        <v>3</v>
      </c>
      <c r="D2487" t="s">
        <v>446</v>
      </c>
      <c r="E2487" t="s">
        <v>9</v>
      </c>
      <c r="F2487" t="s">
        <v>114</v>
      </c>
      <c r="G2487" t="s">
        <v>65</v>
      </c>
      <c r="H2487" s="135" t="s">
        <v>1540</v>
      </c>
      <c r="I2487" t="s">
        <v>1454</v>
      </c>
      <c r="J2487" s="20">
        <v>18</v>
      </c>
      <c r="K2487" s="20" t="s">
        <v>9</v>
      </c>
      <c r="L2487" t="s">
        <v>1464</v>
      </c>
      <c r="M2487" s="20">
        <v>3.96</v>
      </c>
      <c r="N2487" s="20">
        <v>6.04</v>
      </c>
      <c r="AE2487">
        <f t="shared" si="38"/>
        <v>2002</v>
      </c>
    </row>
    <row r="2488" spans="1:31" x14ac:dyDescent="0.25">
      <c r="A2488" s="7">
        <v>2485</v>
      </c>
      <c r="B2488" s="8">
        <v>37492</v>
      </c>
      <c r="C2488" t="s">
        <v>3</v>
      </c>
      <c r="D2488" t="s">
        <v>489</v>
      </c>
      <c r="E2488" t="s">
        <v>9</v>
      </c>
      <c r="F2488" t="s">
        <v>125</v>
      </c>
      <c r="G2488" t="s">
        <v>14</v>
      </c>
      <c r="H2488" s="135" t="s">
        <v>1496</v>
      </c>
      <c r="I2488" t="s">
        <v>1458</v>
      </c>
      <c r="J2488" s="20">
        <v>13</v>
      </c>
      <c r="K2488" s="20" t="s">
        <v>9</v>
      </c>
      <c r="L2488" t="s">
        <v>1464</v>
      </c>
      <c r="M2488" s="20">
        <v>30</v>
      </c>
      <c r="N2488" s="20">
        <v>10</v>
      </c>
      <c r="AE2488">
        <f t="shared" si="38"/>
        <v>2002</v>
      </c>
    </row>
    <row r="2489" spans="1:31" x14ac:dyDescent="0.25">
      <c r="A2489" s="7">
        <v>2486</v>
      </c>
      <c r="B2489" s="8">
        <v>37492</v>
      </c>
      <c r="C2489" t="s">
        <v>3</v>
      </c>
      <c r="D2489" t="s">
        <v>91</v>
      </c>
      <c r="E2489" t="s">
        <v>9</v>
      </c>
      <c r="F2489" t="s">
        <v>490</v>
      </c>
      <c r="G2489" t="s">
        <v>14</v>
      </c>
      <c r="H2489" s="135" t="s">
        <v>1496</v>
      </c>
      <c r="I2489" t="s">
        <v>1458</v>
      </c>
      <c r="J2489" s="20">
        <v>12</v>
      </c>
      <c r="K2489" s="20" t="s">
        <v>9</v>
      </c>
      <c r="L2489" t="s">
        <v>1463</v>
      </c>
      <c r="M2489" s="20">
        <v>10</v>
      </c>
      <c r="N2489" s="20">
        <v>30</v>
      </c>
      <c r="AE2489">
        <f t="shared" si="38"/>
        <v>2002</v>
      </c>
    </row>
    <row r="2490" spans="1:31" x14ac:dyDescent="0.25">
      <c r="A2490" s="7">
        <v>2487</v>
      </c>
      <c r="B2490" s="8">
        <v>37492</v>
      </c>
      <c r="C2490" t="s">
        <v>3</v>
      </c>
      <c r="D2490" t="s">
        <v>38</v>
      </c>
      <c r="E2490" t="s">
        <v>9</v>
      </c>
      <c r="F2490" t="s">
        <v>475</v>
      </c>
      <c r="G2490" t="s">
        <v>24</v>
      </c>
      <c r="H2490" s="135" t="s">
        <v>1548</v>
      </c>
      <c r="I2490" t="s">
        <v>1454</v>
      </c>
      <c r="J2490" s="20">
        <v>14</v>
      </c>
      <c r="K2490" s="20" t="s">
        <v>9</v>
      </c>
      <c r="L2490" t="s">
        <v>1464</v>
      </c>
      <c r="M2490" s="20">
        <v>3.08</v>
      </c>
      <c r="N2490" s="20">
        <v>4.92</v>
      </c>
      <c r="AE2490">
        <f t="shared" si="38"/>
        <v>2002</v>
      </c>
    </row>
    <row r="2491" spans="1:31" x14ac:dyDescent="0.25">
      <c r="A2491" s="7">
        <v>2488</v>
      </c>
      <c r="B2491" s="8">
        <v>37492</v>
      </c>
      <c r="C2491" t="s">
        <v>3</v>
      </c>
      <c r="D2491" t="s">
        <v>186</v>
      </c>
      <c r="E2491" t="s">
        <v>9</v>
      </c>
      <c r="F2491" t="s">
        <v>491</v>
      </c>
      <c r="G2491" t="s">
        <v>377</v>
      </c>
      <c r="H2491" s="135" t="s">
        <v>1592</v>
      </c>
      <c r="I2491" t="s">
        <v>1458</v>
      </c>
      <c r="J2491" s="20">
        <v>12</v>
      </c>
      <c r="K2491" s="20" t="s">
        <v>9</v>
      </c>
      <c r="L2491" t="s">
        <v>1463</v>
      </c>
      <c r="M2491" s="20">
        <v>10</v>
      </c>
      <c r="N2491" s="20">
        <v>30</v>
      </c>
      <c r="AE2491">
        <f t="shared" si="38"/>
        <v>2002</v>
      </c>
    </row>
    <row r="2492" spans="1:31" x14ac:dyDescent="0.25">
      <c r="A2492" s="7">
        <v>2489</v>
      </c>
      <c r="B2492" s="8">
        <v>37492</v>
      </c>
      <c r="C2492" t="s">
        <v>3</v>
      </c>
      <c r="D2492" t="s">
        <v>103</v>
      </c>
      <c r="E2492" t="s">
        <v>9</v>
      </c>
      <c r="F2492" t="s">
        <v>319</v>
      </c>
      <c r="G2492" t="s">
        <v>377</v>
      </c>
      <c r="H2492" s="9" t="s">
        <v>1590</v>
      </c>
      <c r="I2492" t="s">
        <v>1454</v>
      </c>
      <c r="J2492" s="20">
        <v>96</v>
      </c>
      <c r="K2492" s="20" t="s">
        <v>9</v>
      </c>
      <c r="L2492" t="s">
        <v>1463</v>
      </c>
      <c r="M2492" s="20">
        <v>23.04</v>
      </c>
      <c r="N2492" s="20">
        <v>25.96</v>
      </c>
      <c r="AE2492">
        <f t="shared" si="38"/>
        <v>2002</v>
      </c>
    </row>
    <row r="2493" spans="1:31" x14ac:dyDescent="0.25">
      <c r="A2493" s="7">
        <v>2490</v>
      </c>
      <c r="B2493" s="8">
        <v>37492</v>
      </c>
      <c r="C2493" t="s">
        <v>3</v>
      </c>
      <c r="D2493" t="s">
        <v>135</v>
      </c>
      <c r="E2493" t="s">
        <v>9</v>
      </c>
      <c r="F2493" t="s">
        <v>188</v>
      </c>
      <c r="G2493" t="s">
        <v>377</v>
      </c>
      <c r="H2493" s="9" t="s">
        <v>1594</v>
      </c>
      <c r="I2493" t="s">
        <v>1454</v>
      </c>
      <c r="J2493" s="20">
        <v>32</v>
      </c>
      <c r="K2493" s="20" t="s">
        <v>9</v>
      </c>
      <c r="L2493" t="s">
        <v>1464</v>
      </c>
      <c r="M2493" s="20">
        <v>7.04</v>
      </c>
      <c r="N2493" s="20">
        <v>9.9600000000000009</v>
      </c>
      <c r="AE2493">
        <f t="shared" si="38"/>
        <v>2002</v>
      </c>
    </row>
    <row r="2494" spans="1:31" x14ac:dyDescent="0.25">
      <c r="A2494" s="7">
        <v>2491</v>
      </c>
      <c r="B2494" s="8">
        <v>37492</v>
      </c>
      <c r="C2494" t="s">
        <v>3</v>
      </c>
      <c r="D2494" t="s">
        <v>165</v>
      </c>
      <c r="E2494" t="s">
        <v>9</v>
      </c>
      <c r="F2494" t="s">
        <v>416</v>
      </c>
      <c r="G2494" t="s">
        <v>377</v>
      </c>
      <c r="H2494" s="9" t="s">
        <v>1586</v>
      </c>
      <c r="I2494" t="s">
        <v>1454</v>
      </c>
      <c r="J2494" s="20">
        <v>21</v>
      </c>
      <c r="K2494" s="20" t="s">
        <v>3</v>
      </c>
      <c r="L2494" t="s">
        <v>1463</v>
      </c>
      <c r="M2494" s="20">
        <v>6.46</v>
      </c>
      <c r="N2494" s="20">
        <v>5.04</v>
      </c>
      <c r="AE2494">
        <f t="shared" si="38"/>
        <v>2002</v>
      </c>
    </row>
    <row r="2495" spans="1:31" x14ac:dyDescent="0.25">
      <c r="A2495" s="7">
        <v>2492</v>
      </c>
      <c r="B2495" s="8">
        <v>37493</v>
      </c>
      <c r="C2495" t="s">
        <v>3</v>
      </c>
      <c r="D2495" t="s">
        <v>51</v>
      </c>
      <c r="E2495" t="s">
        <v>9</v>
      </c>
      <c r="F2495" t="s">
        <v>44</v>
      </c>
      <c r="G2495" t="s">
        <v>14</v>
      </c>
      <c r="H2495" s="135" t="s">
        <v>1549</v>
      </c>
      <c r="I2495" t="s">
        <v>1454</v>
      </c>
      <c r="J2495" s="20">
        <v>13</v>
      </c>
      <c r="K2495" s="20" t="s">
        <v>9</v>
      </c>
      <c r="L2495" t="s">
        <v>1464</v>
      </c>
      <c r="M2495" s="20">
        <v>2.86</v>
      </c>
      <c r="N2495" s="20">
        <v>4.6400000000000006</v>
      </c>
      <c r="AE2495">
        <f t="shared" si="38"/>
        <v>2002</v>
      </c>
    </row>
    <row r="2496" spans="1:31" x14ac:dyDescent="0.25">
      <c r="A2496" s="7">
        <v>2493</v>
      </c>
      <c r="B2496" s="8">
        <v>37493</v>
      </c>
      <c r="C2496" t="s">
        <v>3</v>
      </c>
      <c r="D2496" t="s">
        <v>25</v>
      </c>
      <c r="E2496" t="s">
        <v>9</v>
      </c>
      <c r="F2496" t="s">
        <v>266</v>
      </c>
      <c r="G2496" t="s">
        <v>17</v>
      </c>
      <c r="H2496" s="135" t="s">
        <v>1502</v>
      </c>
      <c r="I2496" t="s">
        <v>1456</v>
      </c>
      <c r="J2496" s="20">
        <v>66</v>
      </c>
      <c r="K2496" s="20" t="s">
        <v>9</v>
      </c>
      <c r="L2496" t="s">
        <v>1464</v>
      </c>
      <c r="M2496" s="20">
        <v>14.52</v>
      </c>
      <c r="N2496" s="20">
        <v>19.48</v>
      </c>
      <c r="O2496" t="s">
        <v>3</v>
      </c>
      <c r="P2496" s="13" t="s">
        <v>443</v>
      </c>
      <c r="Q2496" t="s">
        <v>9</v>
      </c>
      <c r="R2496" t="s">
        <v>147</v>
      </c>
      <c r="S2496" t="s">
        <v>1465</v>
      </c>
      <c r="U2496" t="s">
        <v>1465</v>
      </c>
      <c r="W2496" t="s">
        <v>1465</v>
      </c>
      <c r="Y2496" t="s">
        <v>1465</v>
      </c>
      <c r="AA2496" t="s">
        <v>1465</v>
      </c>
      <c r="AC2496" t="s">
        <v>1465</v>
      </c>
      <c r="AE2496">
        <f t="shared" si="38"/>
        <v>2002</v>
      </c>
    </row>
    <row r="2497" spans="1:31" x14ac:dyDescent="0.25">
      <c r="A2497" s="7">
        <v>2494</v>
      </c>
      <c r="B2497" s="8">
        <v>37493</v>
      </c>
      <c r="C2497" t="s">
        <v>3</v>
      </c>
      <c r="D2497" t="s">
        <v>273</v>
      </c>
      <c r="E2497" t="s">
        <v>9</v>
      </c>
      <c r="F2497" t="s">
        <v>488</v>
      </c>
      <c r="G2497" t="s">
        <v>377</v>
      </c>
      <c r="H2497" s="9" t="s">
        <v>1633</v>
      </c>
      <c r="I2497" t="s">
        <v>1454</v>
      </c>
      <c r="J2497" s="20">
        <v>50</v>
      </c>
      <c r="K2497" s="20" t="s">
        <v>3</v>
      </c>
      <c r="L2497" t="s">
        <v>1464</v>
      </c>
      <c r="M2497" s="20">
        <v>15</v>
      </c>
      <c r="N2497" s="20">
        <v>11</v>
      </c>
      <c r="AE2497">
        <f t="shared" si="38"/>
        <v>2002</v>
      </c>
    </row>
    <row r="2498" spans="1:31" x14ac:dyDescent="0.25">
      <c r="A2498" s="7">
        <v>2495</v>
      </c>
      <c r="B2498" s="8">
        <v>37496</v>
      </c>
      <c r="C2498" t="s">
        <v>3</v>
      </c>
      <c r="D2498" t="s">
        <v>462</v>
      </c>
      <c r="E2498" t="s">
        <v>9</v>
      </c>
      <c r="F2498" t="s">
        <v>347</v>
      </c>
      <c r="G2498" t="s">
        <v>24</v>
      </c>
      <c r="H2498" s="135" t="s">
        <v>1546</v>
      </c>
      <c r="I2498" t="s">
        <v>1454</v>
      </c>
      <c r="J2498" s="20">
        <v>6</v>
      </c>
      <c r="K2498" s="20" t="s">
        <v>9</v>
      </c>
      <c r="L2498" t="s">
        <v>1464</v>
      </c>
      <c r="M2498" s="20">
        <v>1.32</v>
      </c>
      <c r="N2498" s="20">
        <v>2.6799999999999997</v>
      </c>
      <c r="AE2498">
        <f t="shared" si="38"/>
        <v>2002</v>
      </c>
    </row>
    <row r="2499" spans="1:31" x14ac:dyDescent="0.25">
      <c r="A2499" s="7">
        <v>2496</v>
      </c>
      <c r="B2499" s="8">
        <v>37496</v>
      </c>
      <c r="C2499" t="s">
        <v>3</v>
      </c>
      <c r="D2499" t="s">
        <v>457</v>
      </c>
      <c r="E2499" t="s">
        <v>9</v>
      </c>
      <c r="F2499" t="s">
        <v>485</v>
      </c>
      <c r="G2499" t="s">
        <v>17</v>
      </c>
      <c r="H2499" s="135" t="s">
        <v>1504</v>
      </c>
      <c r="I2499" t="s">
        <v>1454</v>
      </c>
      <c r="J2499" s="20">
        <v>21</v>
      </c>
      <c r="K2499" s="20" t="s">
        <v>9</v>
      </c>
      <c r="L2499" t="s">
        <v>1464</v>
      </c>
      <c r="M2499" s="20">
        <v>4.62</v>
      </c>
      <c r="N2499" s="20">
        <v>6.88</v>
      </c>
      <c r="AE2499">
        <f t="shared" si="38"/>
        <v>2002</v>
      </c>
    </row>
    <row r="2500" spans="1:31" x14ac:dyDescent="0.25">
      <c r="A2500" s="7">
        <v>2497</v>
      </c>
      <c r="B2500" s="8">
        <v>37496</v>
      </c>
      <c r="C2500" t="s">
        <v>3</v>
      </c>
      <c r="D2500" t="s">
        <v>244</v>
      </c>
      <c r="E2500" t="s">
        <v>9</v>
      </c>
      <c r="F2500" t="s">
        <v>481</v>
      </c>
      <c r="G2500" t="s">
        <v>14</v>
      </c>
      <c r="H2500" s="135" t="s">
        <v>1532</v>
      </c>
      <c r="I2500" t="s">
        <v>1455</v>
      </c>
      <c r="J2500" s="20">
        <v>34</v>
      </c>
      <c r="K2500" s="20" t="s">
        <v>9</v>
      </c>
      <c r="L2500" t="s">
        <v>1464</v>
      </c>
      <c r="M2500" s="20">
        <v>3.74</v>
      </c>
      <c r="N2500" s="20">
        <v>5.26</v>
      </c>
      <c r="AE2500">
        <f t="shared" ref="AE2500:AE2563" si="39">YEAR(B2500)</f>
        <v>2002</v>
      </c>
    </row>
    <row r="2501" spans="1:31" x14ac:dyDescent="0.25">
      <c r="A2501" s="7">
        <v>2498</v>
      </c>
      <c r="B2501" s="8">
        <v>37496</v>
      </c>
      <c r="C2501" t="s">
        <v>3</v>
      </c>
      <c r="D2501" t="s">
        <v>115</v>
      </c>
      <c r="E2501" t="s">
        <v>9</v>
      </c>
      <c r="F2501" t="s">
        <v>347</v>
      </c>
      <c r="G2501" t="s">
        <v>11</v>
      </c>
      <c r="H2501" s="135" t="s">
        <v>1542</v>
      </c>
      <c r="I2501" t="s">
        <v>1454</v>
      </c>
      <c r="J2501" s="20">
        <v>26</v>
      </c>
      <c r="K2501" s="20" t="s">
        <v>9</v>
      </c>
      <c r="L2501" t="s">
        <v>1464</v>
      </c>
      <c r="M2501" s="20">
        <v>5.72</v>
      </c>
      <c r="N2501" s="20">
        <v>8.2800000000000011</v>
      </c>
      <c r="AE2501">
        <f t="shared" si="39"/>
        <v>2002</v>
      </c>
    </row>
    <row r="2502" spans="1:31" x14ac:dyDescent="0.25">
      <c r="A2502" s="7">
        <v>2499</v>
      </c>
      <c r="B2502" s="8">
        <v>37496</v>
      </c>
      <c r="C2502" t="s">
        <v>3</v>
      </c>
      <c r="D2502" t="s">
        <v>8</v>
      </c>
      <c r="E2502" t="s">
        <v>9</v>
      </c>
      <c r="F2502" t="s">
        <v>12</v>
      </c>
      <c r="G2502" t="s">
        <v>14</v>
      </c>
      <c r="H2502" s="135" t="s">
        <v>1567</v>
      </c>
      <c r="I2502" t="s">
        <v>1455</v>
      </c>
      <c r="J2502" s="20">
        <v>9</v>
      </c>
      <c r="K2502" s="20" t="s">
        <v>9</v>
      </c>
      <c r="L2502" t="s">
        <v>1464</v>
      </c>
      <c r="M2502" s="20">
        <v>0.99</v>
      </c>
      <c r="N2502" s="20">
        <v>1.76</v>
      </c>
      <c r="AE2502">
        <f t="shared" si="39"/>
        <v>2002</v>
      </c>
    </row>
    <row r="2503" spans="1:31" x14ac:dyDescent="0.25">
      <c r="A2503" s="7">
        <v>2500</v>
      </c>
      <c r="B2503" s="8">
        <v>37496</v>
      </c>
      <c r="C2503" t="s">
        <v>3</v>
      </c>
      <c r="D2503" t="s">
        <v>73</v>
      </c>
      <c r="E2503" t="s">
        <v>9</v>
      </c>
      <c r="F2503" t="s">
        <v>37</v>
      </c>
      <c r="G2503" t="s">
        <v>14</v>
      </c>
      <c r="H2503" s="135" t="s">
        <v>1567</v>
      </c>
      <c r="I2503" t="s">
        <v>1454</v>
      </c>
      <c r="J2503" s="20">
        <v>21</v>
      </c>
      <c r="K2503" s="20" t="s">
        <v>3</v>
      </c>
      <c r="L2503" t="s">
        <v>1464</v>
      </c>
      <c r="M2503" s="20">
        <v>6.88</v>
      </c>
      <c r="N2503" s="20">
        <v>4.62</v>
      </c>
      <c r="AE2503">
        <f t="shared" si="39"/>
        <v>2002</v>
      </c>
    </row>
    <row r="2504" spans="1:31" x14ac:dyDescent="0.25">
      <c r="A2504" s="7">
        <v>2501</v>
      </c>
      <c r="B2504" s="8">
        <v>37496</v>
      </c>
      <c r="C2504" t="s">
        <v>3</v>
      </c>
      <c r="D2504" t="s">
        <v>462</v>
      </c>
      <c r="E2504" t="s">
        <v>9</v>
      </c>
      <c r="F2504" t="s">
        <v>479</v>
      </c>
      <c r="G2504" t="s">
        <v>65</v>
      </c>
      <c r="H2504" s="135" t="s">
        <v>1569</v>
      </c>
      <c r="I2504" t="s">
        <v>1454</v>
      </c>
      <c r="J2504" s="20">
        <v>18</v>
      </c>
      <c r="K2504" s="20" t="s">
        <v>3</v>
      </c>
      <c r="L2504" t="s">
        <v>1464</v>
      </c>
      <c r="M2504" s="20">
        <v>6.04</v>
      </c>
      <c r="N2504" s="20">
        <v>3.96</v>
      </c>
      <c r="AE2504">
        <f t="shared" si="39"/>
        <v>2002</v>
      </c>
    </row>
    <row r="2505" spans="1:31" x14ac:dyDescent="0.25">
      <c r="A2505" s="7">
        <v>2502</v>
      </c>
      <c r="B2505" s="8">
        <v>37496</v>
      </c>
      <c r="C2505" t="s">
        <v>3</v>
      </c>
      <c r="D2505" t="s">
        <v>462</v>
      </c>
      <c r="E2505" t="s">
        <v>9</v>
      </c>
      <c r="F2505" t="s">
        <v>160</v>
      </c>
      <c r="G2505" t="s">
        <v>14</v>
      </c>
      <c r="H2505" s="135" t="s">
        <v>1496</v>
      </c>
      <c r="I2505" t="s">
        <v>1455</v>
      </c>
      <c r="J2505" s="20">
        <v>20</v>
      </c>
      <c r="K2505" s="20" t="s">
        <v>9</v>
      </c>
      <c r="L2505" t="s">
        <v>1464</v>
      </c>
      <c r="M2505" s="20">
        <v>2.2000000000000002</v>
      </c>
      <c r="N2505" s="20">
        <v>3.3</v>
      </c>
      <c r="AE2505">
        <f t="shared" si="39"/>
        <v>2002</v>
      </c>
    </row>
    <row r="2506" spans="1:31" x14ac:dyDescent="0.25">
      <c r="A2506" s="7">
        <v>2503</v>
      </c>
      <c r="B2506" s="8">
        <v>37496</v>
      </c>
      <c r="C2506" t="s">
        <v>3</v>
      </c>
      <c r="D2506" t="s">
        <v>125</v>
      </c>
      <c r="E2506" t="s">
        <v>9</v>
      </c>
      <c r="F2506" t="s">
        <v>55</v>
      </c>
      <c r="G2506" t="s">
        <v>377</v>
      </c>
      <c r="H2506" s="9" t="s">
        <v>1590</v>
      </c>
      <c r="I2506" t="s">
        <v>1454</v>
      </c>
      <c r="J2506" s="20">
        <v>46</v>
      </c>
      <c r="K2506" s="20" t="s">
        <v>3</v>
      </c>
      <c r="L2506" t="s">
        <v>1464</v>
      </c>
      <c r="M2506" s="20">
        <v>13.879999999999999</v>
      </c>
      <c r="N2506" s="20">
        <v>10.120000000000001</v>
      </c>
      <c r="AE2506">
        <f t="shared" si="39"/>
        <v>2002</v>
      </c>
    </row>
    <row r="2507" spans="1:31" x14ac:dyDescent="0.25">
      <c r="A2507" s="7">
        <v>2504</v>
      </c>
      <c r="B2507" s="8">
        <v>37499</v>
      </c>
      <c r="C2507" t="s">
        <v>3</v>
      </c>
      <c r="D2507" t="s">
        <v>51</v>
      </c>
      <c r="E2507" t="s">
        <v>9</v>
      </c>
      <c r="F2507" t="s">
        <v>441</v>
      </c>
      <c r="G2507" t="s">
        <v>11</v>
      </c>
      <c r="H2507" s="135" t="s">
        <v>1509</v>
      </c>
      <c r="I2507" t="s">
        <v>1454</v>
      </c>
      <c r="J2507" s="20">
        <v>10</v>
      </c>
      <c r="K2507" s="20" t="s">
        <v>1465</v>
      </c>
      <c r="L2507" t="s">
        <v>1466</v>
      </c>
      <c r="M2507" s="20">
        <v>2.5</v>
      </c>
      <c r="N2507" s="20">
        <v>2.5</v>
      </c>
      <c r="AE2507">
        <f t="shared" si="39"/>
        <v>2002</v>
      </c>
    </row>
    <row r="2508" spans="1:31" x14ac:dyDescent="0.25">
      <c r="A2508" s="7">
        <v>2505</v>
      </c>
      <c r="B2508" s="8">
        <v>37499</v>
      </c>
      <c r="C2508" t="s">
        <v>3</v>
      </c>
      <c r="D2508" t="s">
        <v>462</v>
      </c>
      <c r="E2508" t="s">
        <v>9</v>
      </c>
      <c r="F2508" t="s">
        <v>441</v>
      </c>
      <c r="G2508" t="s">
        <v>11</v>
      </c>
      <c r="H2508" s="135" t="s">
        <v>1509</v>
      </c>
      <c r="I2508" t="s">
        <v>1454</v>
      </c>
      <c r="J2508" s="20">
        <v>13</v>
      </c>
      <c r="K2508" s="20" t="s">
        <v>3</v>
      </c>
      <c r="L2508" t="s">
        <v>1464</v>
      </c>
      <c r="M2508" s="20">
        <v>4.6400000000000006</v>
      </c>
      <c r="N2508" s="20">
        <v>2.86</v>
      </c>
      <c r="AE2508">
        <f t="shared" si="39"/>
        <v>2002</v>
      </c>
    </row>
    <row r="2509" spans="1:31" x14ac:dyDescent="0.25">
      <c r="A2509" s="7">
        <v>2506</v>
      </c>
      <c r="B2509" s="8">
        <v>37499</v>
      </c>
      <c r="C2509" t="s">
        <v>3</v>
      </c>
      <c r="D2509" t="s">
        <v>481</v>
      </c>
      <c r="E2509" t="s">
        <v>9</v>
      </c>
      <c r="F2509" t="s">
        <v>486</v>
      </c>
      <c r="G2509" t="s">
        <v>14</v>
      </c>
      <c r="H2509" s="135" t="s">
        <v>1567</v>
      </c>
      <c r="I2509" t="s">
        <v>1454</v>
      </c>
      <c r="J2509" s="20">
        <v>12</v>
      </c>
      <c r="K2509" s="20" t="s">
        <v>3</v>
      </c>
      <c r="L2509" t="s">
        <v>1464</v>
      </c>
      <c r="M2509" s="20">
        <v>4.3599999999999994</v>
      </c>
      <c r="N2509" s="20">
        <v>2.64</v>
      </c>
      <c r="AE2509">
        <f t="shared" si="39"/>
        <v>2002</v>
      </c>
    </row>
    <row r="2510" spans="1:31" x14ac:dyDescent="0.25">
      <c r="A2510" s="7">
        <v>2507</v>
      </c>
      <c r="B2510" s="8">
        <v>37499</v>
      </c>
      <c r="C2510" t="s">
        <v>3</v>
      </c>
      <c r="D2510" t="s">
        <v>420</v>
      </c>
      <c r="E2510" t="s">
        <v>9</v>
      </c>
      <c r="F2510" t="s">
        <v>427</v>
      </c>
      <c r="G2510" t="s">
        <v>14</v>
      </c>
      <c r="H2510" s="135" t="s">
        <v>1507</v>
      </c>
      <c r="I2510" t="s">
        <v>1454</v>
      </c>
      <c r="J2510" s="20">
        <v>47</v>
      </c>
      <c r="K2510" s="20" t="s">
        <v>9</v>
      </c>
      <c r="L2510" t="s">
        <v>1464</v>
      </c>
      <c r="M2510" s="20">
        <v>10.34</v>
      </c>
      <c r="N2510" s="20">
        <v>14.16</v>
      </c>
      <c r="AE2510">
        <f t="shared" si="39"/>
        <v>2002</v>
      </c>
    </row>
    <row r="2511" spans="1:31" x14ac:dyDescent="0.25">
      <c r="A2511" s="7">
        <v>2508</v>
      </c>
      <c r="B2511" s="8">
        <v>37499</v>
      </c>
      <c r="C2511" t="s">
        <v>3</v>
      </c>
      <c r="D2511" t="s">
        <v>492</v>
      </c>
      <c r="E2511" t="s">
        <v>9</v>
      </c>
      <c r="F2511" t="s">
        <v>486</v>
      </c>
      <c r="G2511" t="s">
        <v>14</v>
      </c>
      <c r="H2511" s="135" t="s">
        <v>1507</v>
      </c>
      <c r="I2511" t="s">
        <v>1454</v>
      </c>
      <c r="J2511" s="20">
        <v>19</v>
      </c>
      <c r="K2511" s="20" t="s">
        <v>9</v>
      </c>
      <c r="L2511" t="s">
        <v>1463</v>
      </c>
      <c r="M2511" s="20">
        <v>4.5599999999999996</v>
      </c>
      <c r="N2511" s="20">
        <v>5.94</v>
      </c>
      <c r="AE2511">
        <f t="shared" si="39"/>
        <v>2002</v>
      </c>
    </row>
    <row r="2512" spans="1:31" x14ac:dyDescent="0.25">
      <c r="A2512" s="7">
        <v>2509</v>
      </c>
      <c r="B2512" s="8">
        <v>37499</v>
      </c>
      <c r="C2512" t="s">
        <v>3</v>
      </c>
      <c r="D2512" t="s">
        <v>384</v>
      </c>
      <c r="E2512" t="s">
        <v>9</v>
      </c>
      <c r="F2512" t="s">
        <v>471</v>
      </c>
      <c r="G2512" t="s">
        <v>14</v>
      </c>
      <c r="H2512" s="135" t="s">
        <v>1507</v>
      </c>
      <c r="I2512" t="s">
        <v>1455</v>
      </c>
      <c r="J2512" s="20">
        <v>18</v>
      </c>
      <c r="K2512" s="20" t="s">
        <v>9</v>
      </c>
      <c r="L2512" t="s">
        <v>1464</v>
      </c>
      <c r="M2512" s="20">
        <v>1.98</v>
      </c>
      <c r="N2512" s="20">
        <v>3.02</v>
      </c>
      <c r="AE2512">
        <f t="shared" si="39"/>
        <v>2002</v>
      </c>
    </row>
    <row r="2513" spans="1:31" x14ac:dyDescent="0.25">
      <c r="A2513" s="7">
        <v>2510</v>
      </c>
      <c r="B2513" s="8">
        <v>37499</v>
      </c>
      <c r="C2513" t="s">
        <v>3</v>
      </c>
      <c r="D2513" t="s">
        <v>72</v>
      </c>
      <c r="E2513" t="s">
        <v>9</v>
      </c>
      <c r="F2513" t="s">
        <v>91</v>
      </c>
      <c r="G2513" t="s">
        <v>17</v>
      </c>
      <c r="H2513" s="135" t="s">
        <v>1496</v>
      </c>
      <c r="I2513" t="s">
        <v>1456</v>
      </c>
      <c r="J2513" s="20">
        <v>43</v>
      </c>
      <c r="K2513" s="20" t="s">
        <v>3</v>
      </c>
      <c r="L2513" t="s">
        <v>1463</v>
      </c>
      <c r="M2513" s="20">
        <v>12.18</v>
      </c>
      <c r="N2513" s="20">
        <v>10.32</v>
      </c>
      <c r="O2513" t="s">
        <v>3</v>
      </c>
      <c r="P2513" s="13" t="s">
        <v>202</v>
      </c>
      <c r="Q2513" t="s">
        <v>9</v>
      </c>
      <c r="R2513" t="s">
        <v>266</v>
      </c>
      <c r="S2513" t="s">
        <v>1465</v>
      </c>
      <c r="U2513" t="s">
        <v>1465</v>
      </c>
      <c r="W2513" t="s">
        <v>1465</v>
      </c>
      <c r="Y2513" t="s">
        <v>1465</v>
      </c>
      <c r="AA2513" t="s">
        <v>1465</v>
      </c>
      <c r="AC2513" t="s">
        <v>1465</v>
      </c>
      <c r="AE2513">
        <f t="shared" si="39"/>
        <v>2002</v>
      </c>
    </row>
    <row r="2514" spans="1:31" x14ac:dyDescent="0.25">
      <c r="A2514" s="7">
        <v>2511</v>
      </c>
      <c r="B2514" s="8">
        <v>37499</v>
      </c>
      <c r="C2514" t="s">
        <v>3</v>
      </c>
      <c r="D2514" t="s">
        <v>462</v>
      </c>
      <c r="E2514" t="s">
        <v>9</v>
      </c>
      <c r="F2514" t="s">
        <v>347</v>
      </c>
      <c r="G2514" t="s">
        <v>24</v>
      </c>
      <c r="H2514" s="135" t="s">
        <v>1495</v>
      </c>
      <c r="I2514" t="s">
        <v>1454</v>
      </c>
      <c r="J2514" s="20">
        <v>24</v>
      </c>
      <c r="K2514" s="20" t="s">
        <v>3</v>
      </c>
      <c r="L2514" t="s">
        <v>1464</v>
      </c>
      <c r="M2514" s="20">
        <v>7.72</v>
      </c>
      <c r="N2514" s="20">
        <v>5.28</v>
      </c>
      <c r="AE2514">
        <f t="shared" si="39"/>
        <v>2002</v>
      </c>
    </row>
    <row r="2515" spans="1:31" x14ac:dyDescent="0.25">
      <c r="A2515" s="7">
        <v>2512</v>
      </c>
      <c r="B2515" s="8">
        <v>37499</v>
      </c>
      <c r="C2515" t="s">
        <v>3</v>
      </c>
      <c r="D2515" t="s">
        <v>229</v>
      </c>
      <c r="E2515" t="s">
        <v>9</v>
      </c>
      <c r="F2515" t="s">
        <v>266</v>
      </c>
      <c r="G2515" t="s">
        <v>377</v>
      </c>
      <c r="H2515" s="9" t="s">
        <v>1590</v>
      </c>
      <c r="I2515" t="s">
        <v>1456</v>
      </c>
      <c r="J2515" s="20">
        <v>25</v>
      </c>
      <c r="K2515" s="20" t="s">
        <v>9</v>
      </c>
      <c r="L2515" t="s">
        <v>1463</v>
      </c>
      <c r="M2515" s="20">
        <v>6</v>
      </c>
      <c r="N2515" s="20">
        <v>7.5</v>
      </c>
      <c r="O2515" t="s">
        <v>3</v>
      </c>
      <c r="P2515" s="13" t="s">
        <v>412</v>
      </c>
      <c r="Q2515" t="s">
        <v>9</v>
      </c>
      <c r="R2515" t="s">
        <v>358</v>
      </c>
      <c r="S2515" t="s">
        <v>1465</v>
      </c>
      <c r="U2515" t="s">
        <v>1465</v>
      </c>
      <c r="W2515" t="s">
        <v>1465</v>
      </c>
      <c r="Y2515" t="s">
        <v>1465</v>
      </c>
      <c r="AA2515" t="s">
        <v>1465</v>
      </c>
      <c r="AC2515" t="s">
        <v>1465</v>
      </c>
      <c r="AE2515">
        <f t="shared" si="39"/>
        <v>2002</v>
      </c>
    </row>
    <row r="2516" spans="1:31" x14ac:dyDescent="0.25">
      <c r="A2516" s="7">
        <v>2513</v>
      </c>
      <c r="B2516" s="8">
        <v>37499</v>
      </c>
      <c r="C2516" t="s">
        <v>3</v>
      </c>
      <c r="D2516" t="s">
        <v>493</v>
      </c>
      <c r="E2516" t="s">
        <v>9</v>
      </c>
      <c r="F2516" t="s">
        <v>488</v>
      </c>
      <c r="G2516" t="s">
        <v>377</v>
      </c>
      <c r="H2516" s="9" t="s">
        <v>1634</v>
      </c>
      <c r="I2516" t="s">
        <v>1454</v>
      </c>
      <c r="J2516" s="20">
        <v>5</v>
      </c>
      <c r="K2516" s="20" t="s">
        <v>9</v>
      </c>
      <c r="L2516" t="s">
        <v>1464</v>
      </c>
      <c r="M2516" s="20">
        <v>1.1000000000000001</v>
      </c>
      <c r="N2516" s="20">
        <v>2.4</v>
      </c>
      <c r="AE2516">
        <f t="shared" si="39"/>
        <v>2002</v>
      </c>
    </row>
    <row r="2517" spans="1:31" x14ac:dyDescent="0.25">
      <c r="A2517" s="7">
        <v>2514</v>
      </c>
      <c r="B2517" s="8">
        <v>37502</v>
      </c>
      <c r="C2517" t="s">
        <v>3</v>
      </c>
      <c r="D2517" t="s">
        <v>213</v>
      </c>
      <c r="E2517" t="s">
        <v>9</v>
      </c>
      <c r="F2517" t="s">
        <v>336</v>
      </c>
      <c r="G2517" t="s">
        <v>24</v>
      </c>
      <c r="H2517" s="135" t="s">
        <v>1494</v>
      </c>
      <c r="I2517" t="s">
        <v>1454</v>
      </c>
      <c r="J2517" s="20">
        <v>38</v>
      </c>
      <c r="K2517" s="20" t="s">
        <v>9</v>
      </c>
      <c r="L2517" t="s">
        <v>1464</v>
      </c>
      <c r="M2517" s="20">
        <v>8.36</v>
      </c>
      <c r="N2517" s="20">
        <v>11.64</v>
      </c>
      <c r="AE2517">
        <f t="shared" si="39"/>
        <v>2002</v>
      </c>
    </row>
    <row r="2518" spans="1:31" x14ac:dyDescent="0.25">
      <c r="A2518" s="7">
        <v>2515</v>
      </c>
      <c r="B2518" s="8">
        <v>37502</v>
      </c>
      <c r="C2518" t="s">
        <v>3</v>
      </c>
      <c r="D2518" t="s">
        <v>178</v>
      </c>
      <c r="E2518" t="s">
        <v>9</v>
      </c>
      <c r="F2518" t="s">
        <v>26</v>
      </c>
      <c r="G2518" t="s">
        <v>24</v>
      </c>
      <c r="H2518" s="135" t="s">
        <v>1551</v>
      </c>
      <c r="I2518" t="s">
        <v>1454</v>
      </c>
      <c r="J2518" s="20">
        <v>14</v>
      </c>
      <c r="K2518" s="20" t="s">
        <v>3</v>
      </c>
      <c r="L2518" t="s">
        <v>1463</v>
      </c>
      <c r="M2518" s="20">
        <v>4.6400000000000006</v>
      </c>
      <c r="N2518" s="20">
        <v>3.36</v>
      </c>
      <c r="AE2518">
        <f t="shared" si="39"/>
        <v>2002</v>
      </c>
    </row>
    <row r="2519" spans="1:31" x14ac:dyDescent="0.25">
      <c r="A2519" s="7">
        <v>2516</v>
      </c>
      <c r="B2519" s="8">
        <v>37502</v>
      </c>
      <c r="C2519" t="s">
        <v>3</v>
      </c>
      <c r="D2519" t="s">
        <v>273</v>
      </c>
      <c r="E2519" t="s">
        <v>9</v>
      </c>
      <c r="F2519" t="s">
        <v>469</v>
      </c>
      <c r="G2519" t="s">
        <v>65</v>
      </c>
      <c r="H2519" s="135" t="s">
        <v>1511</v>
      </c>
      <c r="I2519" t="s">
        <v>1454</v>
      </c>
      <c r="J2519" s="20">
        <v>18</v>
      </c>
      <c r="K2519" s="20" t="s">
        <v>3</v>
      </c>
      <c r="L2519" t="s">
        <v>1464</v>
      </c>
      <c r="M2519" s="20">
        <v>6.04</v>
      </c>
      <c r="N2519" s="20">
        <v>3.96</v>
      </c>
      <c r="AE2519">
        <f t="shared" si="39"/>
        <v>2002</v>
      </c>
    </row>
    <row r="2520" spans="1:31" x14ac:dyDescent="0.25">
      <c r="A2520" s="7">
        <v>2517</v>
      </c>
      <c r="B2520" s="8">
        <v>37502</v>
      </c>
      <c r="C2520" t="s">
        <v>3</v>
      </c>
      <c r="D2520" t="s">
        <v>464</v>
      </c>
      <c r="E2520" t="s">
        <v>9</v>
      </c>
      <c r="F2520" t="s">
        <v>479</v>
      </c>
      <c r="G2520" t="s">
        <v>17</v>
      </c>
      <c r="H2520" s="135" t="s">
        <v>1504</v>
      </c>
      <c r="I2520" t="s">
        <v>1455</v>
      </c>
      <c r="J2520" s="20">
        <v>21</v>
      </c>
      <c r="K2520" s="20" t="s">
        <v>1465</v>
      </c>
      <c r="L2520" t="s">
        <v>1466</v>
      </c>
      <c r="M2520" s="20">
        <v>2.625</v>
      </c>
      <c r="N2520" s="20">
        <v>2.625</v>
      </c>
      <c r="AE2520">
        <f t="shared" si="39"/>
        <v>2002</v>
      </c>
    </row>
    <row r="2521" spans="1:31" x14ac:dyDescent="0.25">
      <c r="A2521" s="7">
        <v>2518</v>
      </c>
      <c r="B2521" s="8">
        <v>37502</v>
      </c>
      <c r="C2521" t="s">
        <v>3</v>
      </c>
      <c r="D2521" t="s">
        <v>389</v>
      </c>
      <c r="E2521" t="s">
        <v>9</v>
      </c>
      <c r="F2521" t="s">
        <v>450</v>
      </c>
      <c r="G2521" t="s">
        <v>14</v>
      </c>
      <c r="H2521" s="135" t="s">
        <v>1532</v>
      </c>
      <c r="I2521" t="s">
        <v>1454</v>
      </c>
      <c r="J2521" s="20">
        <v>36</v>
      </c>
      <c r="K2521" s="20" t="s">
        <v>3</v>
      </c>
      <c r="L2521" t="s">
        <v>1464</v>
      </c>
      <c r="M2521" s="20">
        <v>11.08</v>
      </c>
      <c r="N2521" s="20">
        <v>7.92</v>
      </c>
      <c r="AE2521">
        <f t="shared" si="39"/>
        <v>2002</v>
      </c>
    </row>
    <row r="2522" spans="1:31" x14ac:dyDescent="0.25">
      <c r="A2522" s="7">
        <v>2519</v>
      </c>
      <c r="B2522" s="8">
        <v>37502</v>
      </c>
      <c r="C2522" t="s">
        <v>3</v>
      </c>
      <c r="D2522" t="s">
        <v>462</v>
      </c>
      <c r="E2522" t="s">
        <v>9</v>
      </c>
      <c r="F2522" t="s">
        <v>448</v>
      </c>
      <c r="G2522" t="s">
        <v>11</v>
      </c>
      <c r="H2522" s="135" t="s">
        <v>1505</v>
      </c>
      <c r="I2522" t="s">
        <v>1454</v>
      </c>
      <c r="J2522" s="20">
        <v>37</v>
      </c>
      <c r="K2522" s="20" t="s">
        <v>9</v>
      </c>
      <c r="L2522" t="s">
        <v>1464</v>
      </c>
      <c r="M2522" s="20">
        <v>8.14</v>
      </c>
      <c r="N2522" s="20">
        <v>11.36</v>
      </c>
      <c r="AE2522">
        <f t="shared" si="39"/>
        <v>2002</v>
      </c>
    </row>
    <row r="2523" spans="1:31" x14ac:dyDescent="0.25">
      <c r="A2523" s="7">
        <v>2520</v>
      </c>
      <c r="B2523" s="8">
        <v>37502</v>
      </c>
      <c r="C2523" t="s">
        <v>3</v>
      </c>
      <c r="D2523" t="s">
        <v>350</v>
      </c>
      <c r="E2523" t="s">
        <v>9</v>
      </c>
      <c r="F2523" t="s">
        <v>66</v>
      </c>
      <c r="G2523" t="s">
        <v>11</v>
      </c>
      <c r="H2523" s="135" t="s">
        <v>1531</v>
      </c>
      <c r="I2523" t="s">
        <v>1454</v>
      </c>
      <c r="J2523" s="20">
        <v>4</v>
      </c>
      <c r="K2523" s="20" t="s">
        <v>3</v>
      </c>
      <c r="L2523" t="s">
        <v>1464</v>
      </c>
      <c r="M2523" s="20">
        <v>2.12</v>
      </c>
      <c r="N2523" s="20">
        <v>0.88</v>
      </c>
      <c r="AE2523">
        <f t="shared" si="39"/>
        <v>2002</v>
      </c>
    </row>
    <row r="2524" spans="1:31" x14ac:dyDescent="0.25">
      <c r="A2524" s="7">
        <v>2521</v>
      </c>
      <c r="B2524" s="8">
        <v>37502</v>
      </c>
      <c r="C2524" t="s">
        <v>3</v>
      </c>
      <c r="D2524" t="s">
        <v>489</v>
      </c>
      <c r="E2524" t="s">
        <v>9</v>
      </c>
      <c r="F2524" t="s">
        <v>488</v>
      </c>
      <c r="G2524" t="s">
        <v>11</v>
      </c>
      <c r="H2524" s="135" t="s">
        <v>1531</v>
      </c>
      <c r="I2524" t="s">
        <v>1454</v>
      </c>
      <c r="J2524" s="20">
        <v>12</v>
      </c>
      <c r="K2524" s="20" t="s">
        <v>9</v>
      </c>
      <c r="L2524" t="s">
        <v>1464</v>
      </c>
      <c r="M2524" s="20">
        <v>2.64</v>
      </c>
      <c r="N2524" s="20">
        <v>4.3599999999999994</v>
      </c>
      <c r="AE2524">
        <f t="shared" si="39"/>
        <v>2002</v>
      </c>
    </row>
    <row r="2525" spans="1:31" x14ac:dyDescent="0.25">
      <c r="A2525" s="7">
        <v>2522</v>
      </c>
      <c r="B2525" s="8">
        <v>37502</v>
      </c>
      <c r="C2525" t="s">
        <v>3</v>
      </c>
      <c r="D2525" t="s">
        <v>344</v>
      </c>
      <c r="E2525" t="s">
        <v>9</v>
      </c>
      <c r="F2525" t="s">
        <v>108</v>
      </c>
      <c r="G2525" t="s">
        <v>14</v>
      </c>
      <c r="H2525" s="135" t="s">
        <v>1491</v>
      </c>
      <c r="I2525" t="s">
        <v>1456</v>
      </c>
      <c r="J2525" s="20">
        <v>34</v>
      </c>
      <c r="K2525" s="20" t="s">
        <v>3</v>
      </c>
      <c r="L2525" t="s">
        <v>1464</v>
      </c>
      <c r="M2525" s="20">
        <v>10.52</v>
      </c>
      <c r="N2525" s="20">
        <v>7.48</v>
      </c>
      <c r="O2525" t="s">
        <v>3</v>
      </c>
      <c r="P2525" s="13" t="s">
        <v>480</v>
      </c>
      <c r="Q2525" t="s">
        <v>9</v>
      </c>
      <c r="R2525" t="s">
        <v>407</v>
      </c>
      <c r="S2525" t="s">
        <v>1465</v>
      </c>
      <c r="U2525" t="s">
        <v>1465</v>
      </c>
      <c r="W2525" t="s">
        <v>1465</v>
      </c>
      <c r="Y2525" t="s">
        <v>1465</v>
      </c>
      <c r="AA2525" t="s">
        <v>1465</v>
      </c>
      <c r="AC2525" t="s">
        <v>1465</v>
      </c>
      <c r="AE2525">
        <f t="shared" si="39"/>
        <v>2002</v>
      </c>
    </row>
    <row r="2526" spans="1:31" x14ac:dyDescent="0.25">
      <c r="A2526" s="7">
        <v>2523</v>
      </c>
      <c r="B2526" s="8">
        <v>37502</v>
      </c>
      <c r="C2526" t="s">
        <v>3</v>
      </c>
      <c r="D2526" t="s">
        <v>271</v>
      </c>
      <c r="E2526" t="s">
        <v>9</v>
      </c>
      <c r="F2526" t="s">
        <v>53</v>
      </c>
      <c r="G2526" t="s">
        <v>14</v>
      </c>
      <c r="H2526" s="135" t="s">
        <v>1549</v>
      </c>
      <c r="I2526" t="s">
        <v>1454</v>
      </c>
      <c r="J2526" s="20">
        <v>33</v>
      </c>
      <c r="K2526" s="20" t="s">
        <v>9</v>
      </c>
      <c r="L2526" t="s">
        <v>1464</v>
      </c>
      <c r="M2526" s="20">
        <v>7.26</v>
      </c>
      <c r="N2526" s="20">
        <v>10.24</v>
      </c>
      <c r="AE2526">
        <f t="shared" si="39"/>
        <v>2002</v>
      </c>
    </row>
    <row r="2527" spans="1:31" x14ac:dyDescent="0.25">
      <c r="A2527" s="7">
        <v>2524</v>
      </c>
      <c r="B2527" s="8">
        <v>37502</v>
      </c>
      <c r="C2527" t="s">
        <v>3</v>
      </c>
      <c r="D2527" t="s">
        <v>273</v>
      </c>
      <c r="E2527" t="s">
        <v>9</v>
      </c>
      <c r="F2527" t="s">
        <v>416</v>
      </c>
      <c r="G2527" t="s">
        <v>17</v>
      </c>
      <c r="H2527" s="135" t="s">
        <v>1502</v>
      </c>
      <c r="I2527" t="s">
        <v>1454</v>
      </c>
      <c r="J2527" s="20">
        <v>12</v>
      </c>
      <c r="K2527" s="20" t="s">
        <v>1465</v>
      </c>
      <c r="L2527" t="s">
        <v>1466</v>
      </c>
      <c r="M2527" s="20">
        <v>3</v>
      </c>
      <c r="N2527" s="20">
        <v>3</v>
      </c>
      <c r="AE2527">
        <f t="shared" si="39"/>
        <v>2002</v>
      </c>
    </row>
    <row r="2528" spans="1:31" x14ac:dyDescent="0.25">
      <c r="A2528" s="7">
        <v>2525</v>
      </c>
      <c r="B2528" s="8">
        <v>37502</v>
      </c>
      <c r="C2528" t="s">
        <v>3</v>
      </c>
      <c r="D2528" t="s">
        <v>494</v>
      </c>
      <c r="E2528" t="s">
        <v>9</v>
      </c>
      <c r="F2528" t="s">
        <v>27</v>
      </c>
      <c r="G2528" t="s">
        <v>17</v>
      </c>
      <c r="H2528" s="135" t="s">
        <v>1524</v>
      </c>
      <c r="I2528" t="s">
        <v>1458</v>
      </c>
      <c r="J2528" s="20">
        <v>12</v>
      </c>
      <c r="K2528" s="20" t="s">
        <v>9</v>
      </c>
      <c r="L2528" t="s">
        <v>1464</v>
      </c>
      <c r="M2528" s="20">
        <v>30</v>
      </c>
      <c r="N2528" s="20">
        <v>10</v>
      </c>
      <c r="AE2528">
        <f t="shared" si="39"/>
        <v>2002</v>
      </c>
    </row>
    <row r="2529" spans="1:31" x14ac:dyDescent="0.25">
      <c r="A2529" s="7">
        <v>2526</v>
      </c>
      <c r="B2529" s="8">
        <v>37502</v>
      </c>
      <c r="C2529" t="s">
        <v>3</v>
      </c>
      <c r="D2529" t="s">
        <v>446</v>
      </c>
      <c r="E2529" t="s">
        <v>9</v>
      </c>
      <c r="F2529" t="s">
        <v>471</v>
      </c>
      <c r="G2529" t="s">
        <v>65</v>
      </c>
      <c r="H2529" s="135" t="s">
        <v>1519</v>
      </c>
      <c r="I2529" t="s">
        <v>1454</v>
      </c>
      <c r="J2529" s="20">
        <v>38</v>
      </c>
      <c r="K2529" s="20" t="s">
        <v>9</v>
      </c>
      <c r="L2529" t="s">
        <v>1464</v>
      </c>
      <c r="M2529" s="20">
        <v>8.36</v>
      </c>
      <c r="N2529" s="20">
        <v>11.64</v>
      </c>
      <c r="AE2529">
        <f t="shared" si="39"/>
        <v>2002</v>
      </c>
    </row>
    <row r="2530" spans="1:31" x14ac:dyDescent="0.25">
      <c r="A2530" s="7">
        <v>2527</v>
      </c>
      <c r="B2530" s="8">
        <v>37502</v>
      </c>
      <c r="C2530" t="s">
        <v>3</v>
      </c>
      <c r="D2530" t="s">
        <v>457</v>
      </c>
      <c r="E2530" t="s">
        <v>9</v>
      </c>
      <c r="F2530" s="15" t="s">
        <v>28</v>
      </c>
      <c r="G2530" t="s">
        <v>65</v>
      </c>
      <c r="H2530" s="135" t="s">
        <v>1571</v>
      </c>
      <c r="I2530" t="s">
        <v>1454</v>
      </c>
      <c r="J2530" s="20">
        <v>37</v>
      </c>
      <c r="K2530" s="20" t="s">
        <v>3</v>
      </c>
      <c r="L2530" t="s">
        <v>1464</v>
      </c>
      <c r="M2530" s="20">
        <v>11.36</v>
      </c>
      <c r="N2530" s="20">
        <v>8.14</v>
      </c>
      <c r="AE2530">
        <f t="shared" si="39"/>
        <v>2002</v>
      </c>
    </row>
    <row r="2531" spans="1:31" x14ac:dyDescent="0.25">
      <c r="A2531" s="7">
        <v>2528</v>
      </c>
      <c r="B2531" s="8">
        <v>37502</v>
      </c>
      <c r="C2531" t="s">
        <v>3</v>
      </c>
      <c r="D2531" t="s">
        <v>144</v>
      </c>
      <c r="E2531" t="s">
        <v>9</v>
      </c>
      <c r="F2531" t="s">
        <v>281</v>
      </c>
      <c r="G2531" t="s">
        <v>14</v>
      </c>
      <c r="H2531" s="135" t="s">
        <v>1496</v>
      </c>
      <c r="I2531" t="s">
        <v>1456</v>
      </c>
      <c r="J2531" s="20">
        <v>25</v>
      </c>
      <c r="K2531" s="20" t="s">
        <v>9</v>
      </c>
      <c r="L2531" t="s">
        <v>1463</v>
      </c>
      <c r="M2531" s="20">
        <v>6</v>
      </c>
      <c r="N2531" s="20">
        <v>7.5</v>
      </c>
      <c r="O2531" t="s">
        <v>3</v>
      </c>
      <c r="P2531" s="13" t="s">
        <v>258</v>
      </c>
      <c r="Q2531" t="s">
        <v>9</v>
      </c>
      <c r="R2531" t="s">
        <v>236</v>
      </c>
      <c r="S2531" t="s">
        <v>1465</v>
      </c>
      <c r="U2531" t="s">
        <v>1465</v>
      </c>
      <c r="W2531" t="s">
        <v>1465</v>
      </c>
      <c r="Y2531" t="s">
        <v>1465</v>
      </c>
      <c r="AA2531" t="s">
        <v>1465</v>
      </c>
      <c r="AC2531" t="s">
        <v>1465</v>
      </c>
      <c r="AE2531">
        <f t="shared" si="39"/>
        <v>2002</v>
      </c>
    </row>
    <row r="2532" spans="1:31" x14ac:dyDescent="0.25">
      <c r="A2532" s="7">
        <v>2529</v>
      </c>
      <c r="B2532" s="8">
        <v>37502</v>
      </c>
      <c r="C2532" t="s">
        <v>3</v>
      </c>
      <c r="D2532" t="s">
        <v>192</v>
      </c>
      <c r="E2532" t="s">
        <v>9</v>
      </c>
      <c r="F2532" t="s">
        <v>161</v>
      </c>
      <c r="G2532" t="s">
        <v>11</v>
      </c>
      <c r="H2532" s="135" t="s">
        <v>1496</v>
      </c>
      <c r="I2532" t="s">
        <v>1454</v>
      </c>
      <c r="J2532" s="20">
        <v>45</v>
      </c>
      <c r="K2532" s="20" t="s">
        <v>3</v>
      </c>
      <c r="L2532" t="s">
        <v>1464</v>
      </c>
      <c r="M2532" s="20">
        <v>13.6</v>
      </c>
      <c r="N2532" s="20">
        <v>9.9</v>
      </c>
      <c r="AE2532">
        <f t="shared" si="39"/>
        <v>2002</v>
      </c>
    </row>
    <row r="2533" spans="1:31" x14ac:dyDescent="0.25">
      <c r="A2533" s="7">
        <v>2530</v>
      </c>
      <c r="B2533" s="8">
        <v>37502</v>
      </c>
      <c r="C2533" t="s">
        <v>3</v>
      </c>
      <c r="D2533" t="s">
        <v>495</v>
      </c>
      <c r="E2533" t="s">
        <v>9</v>
      </c>
      <c r="F2533" t="s">
        <v>154</v>
      </c>
      <c r="G2533" t="s">
        <v>14</v>
      </c>
      <c r="H2533" s="135" t="s">
        <v>1496</v>
      </c>
      <c r="I2533" t="s">
        <v>1458</v>
      </c>
      <c r="J2533" s="20">
        <v>13</v>
      </c>
      <c r="K2533" s="20" t="s">
        <v>9</v>
      </c>
      <c r="L2533" t="s">
        <v>1464</v>
      </c>
      <c r="M2533" s="20">
        <v>30</v>
      </c>
      <c r="N2533" s="20">
        <v>10</v>
      </c>
      <c r="AE2533">
        <f t="shared" si="39"/>
        <v>2002</v>
      </c>
    </row>
    <row r="2534" spans="1:31" x14ac:dyDescent="0.25">
      <c r="A2534" s="7">
        <v>2531</v>
      </c>
      <c r="B2534" s="8">
        <v>37502</v>
      </c>
      <c r="C2534" t="s">
        <v>3</v>
      </c>
      <c r="D2534" t="s">
        <v>496</v>
      </c>
      <c r="E2534" t="s">
        <v>9</v>
      </c>
      <c r="F2534" t="s">
        <v>25</v>
      </c>
      <c r="G2534" t="s">
        <v>14</v>
      </c>
      <c r="H2534" s="135" t="s">
        <v>1496</v>
      </c>
      <c r="I2534" t="s">
        <v>1458</v>
      </c>
      <c r="J2534" s="20">
        <v>11</v>
      </c>
      <c r="K2534" s="20" t="s">
        <v>3</v>
      </c>
      <c r="L2534" t="s">
        <v>1464</v>
      </c>
      <c r="M2534" s="20">
        <v>30</v>
      </c>
      <c r="N2534" s="20">
        <v>10</v>
      </c>
      <c r="AE2534">
        <f t="shared" si="39"/>
        <v>2002</v>
      </c>
    </row>
    <row r="2535" spans="1:31" x14ac:dyDescent="0.25">
      <c r="A2535" s="7">
        <v>2532</v>
      </c>
      <c r="B2535" s="8">
        <v>37502</v>
      </c>
      <c r="C2535" t="s">
        <v>3</v>
      </c>
      <c r="D2535" t="s">
        <v>497</v>
      </c>
      <c r="E2535" t="s">
        <v>9</v>
      </c>
      <c r="F2535" t="s">
        <v>389</v>
      </c>
      <c r="G2535" t="s">
        <v>14</v>
      </c>
      <c r="H2535" s="135" t="s">
        <v>1496</v>
      </c>
      <c r="I2535" t="s">
        <v>1458</v>
      </c>
      <c r="J2535" s="20">
        <v>11</v>
      </c>
      <c r="K2535" s="20" t="s">
        <v>9</v>
      </c>
      <c r="L2535" t="s">
        <v>1464</v>
      </c>
      <c r="M2535" s="20">
        <v>30</v>
      </c>
      <c r="N2535" s="20">
        <v>10</v>
      </c>
      <c r="AE2535">
        <f t="shared" si="39"/>
        <v>2002</v>
      </c>
    </row>
    <row r="2536" spans="1:31" x14ac:dyDescent="0.25">
      <c r="A2536" s="7">
        <v>2533</v>
      </c>
      <c r="B2536" s="8">
        <v>37502</v>
      </c>
      <c r="C2536" t="s">
        <v>3</v>
      </c>
      <c r="D2536" t="s">
        <v>462</v>
      </c>
      <c r="E2536" t="s">
        <v>9</v>
      </c>
      <c r="F2536" t="s">
        <v>468</v>
      </c>
      <c r="G2536" t="s">
        <v>14</v>
      </c>
      <c r="H2536" s="135" t="s">
        <v>1496</v>
      </c>
      <c r="I2536" t="s">
        <v>1454</v>
      </c>
      <c r="J2536" s="20">
        <v>15</v>
      </c>
      <c r="K2536" s="20" t="s">
        <v>9</v>
      </c>
      <c r="L2536" t="s">
        <v>1464</v>
      </c>
      <c r="M2536" s="20">
        <v>3.3</v>
      </c>
      <c r="N2536" s="20">
        <v>5.2</v>
      </c>
      <c r="AE2536">
        <f t="shared" si="39"/>
        <v>2002</v>
      </c>
    </row>
    <row r="2537" spans="1:31" x14ac:dyDescent="0.25">
      <c r="A2537" s="7">
        <v>2534</v>
      </c>
      <c r="B2537" s="8">
        <v>37502</v>
      </c>
      <c r="C2537" t="s">
        <v>3</v>
      </c>
      <c r="D2537" t="s">
        <v>55</v>
      </c>
      <c r="E2537" t="s">
        <v>9</v>
      </c>
      <c r="F2537" t="s">
        <v>498</v>
      </c>
      <c r="G2537" t="s">
        <v>14</v>
      </c>
      <c r="H2537" s="135" t="s">
        <v>1496</v>
      </c>
      <c r="I2537" t="s">
        <v>1458</v>
      </c>
      <c r="J2537" s="20">
        <v>21</v>
      </c>
      <c r="K2537" s="20" t="s">
        <v>1465</v>
      </c>
      <c r="L2537" t="s">
        <v>1466</v>
      </c>
      <c r="M2537" s="20">
        <v>10</v>
      </c>
      <c r="N2537" s="20">
        <v>30</v>
      </c>
      <c r="AE2537">
        <f t="shared" si="39"/>
        <v>2002</v>
      </c>
    </row>
    <row r="2538" spans="1:31" x14ac:dyDescent="0.25">
      <c r="A2538" s="7">
        <v>2535</v>
      </c>
      <c r="B2538" s="8">
        <v>37502</v>
      </c>
      <c r="C2538" t="s">
        <v>3</v>
      </c>
      <c r="D2538" t="s">
        <v>432</v>
      </c>
      <c r="E2538" t="s">
        <v>9</v>
      </c>
      <c r="F2538" t="s">
        <v>347</v>
      </c>
      <c r="G2538" t="s">
        <v>65</v>
      </c>
      <c r="H2538" s="135" t="s">
        <v>1496</v>
      </c>
      <c r="I2538" t="s">
        <v>1454</v>
      </c>
      <c r="J2538" s="20">
        <v>30</v>
      </c>
      <c r="K2538" s="20" t="s">
        <v>9</v>
      </c>
      <c r="L2538" t="s">
        <v>1464</v>
      </c>
      <c r="M2538" s="20">
        <v>6.6</v>
      </c>
      <c r="N2538" s="20">
        <v>9.4</v>
      </c>
      <c r="AE2538">
        <f t="shared" si="39"/>
        <v>2002</v>
      </c>
    </row>
    <row r="2539" spans="1:31" x14ac:dyDescent="0.25">
      <c r="A2539" s="7">
        <v>2536</v>
      </c>
      <c r="B2539" s="8">
        <v>37502</v>
      </c>
      <c r="C2539" t="s">
        <v>3</v>
      </c>
      <c r="D2539" t="s">
        <v>499</v>
      </c>
      <c r="E2539" t="s">
        <v>9</v>
      </c>
      <c r="F2539" t="s">
        <v>389</v>
      </c>
      <c r="G2539" t="s">
        <v>377</v>
      </c>
      <c r="H2539" s="135" t="s">
        <v>1635</v>
      </c>
      <c r="I2539" t="s">
        <v>1458</v>
      </c>
      <c r="J2539" s="20">
        <v>13</v>
      </c>
      <c r="K2539" s="20" t="s">
        <v>9</v>
      </c>
      <c r="L2539" t="s">
        <v>1463</v>
      </c>
      <c r="M2539" s="20">
        <v>30</v>
      </c>
      <c r="N2539" s="20">
        <v>10</v>
      </c>
      <c r="AE2539">
        <f t="shared" si="39"/>
        <v>2002</v>
      </c>
    </row>
    <row r="2540" spans="1:31" x14ac:dyDescent="0.25">
      <c r="A2540" s="7">
        <v>2537</v>
      </c>
      <c r="B2540" s="8">
        <v>37502</v>
      </c>
      <c r="C2540" t="s">
        <v>3</v>
      </c>
      <c r="D2540" t="s">
        <v>397</v>
      </c>
      <c r="E2540" t="s">
        <v>9</v>
      </c>
      <c r="F2540" t="s">
        <v>451</v>
      </c>
      <c r="G2540" t="s">
        <v>377</v>
      </c>
      <c r="H2540" s="9" t="s">
        <v>1587</v>
      </c>
      <c r="I2540" t="s">
        <v>1454</v>
      </c>
      <c r="J2540" s="20">
        <v>16</v>
      </c>
      <c r="K2540" s="20" t="s">
        <v>3</v>
      </c>
      <c r="L2540" t="s">
        <v>1463</v>
      </c>
      <c r="M2540" s="20">
        <v>5.16</v>
      </c>
      <c r="N2540" s="20">
        <v>3.84</v>
      </c>
      <c r="AE2540">
        <f t="shared" si="39"/>
        <v>2002</v>
      </c>
    </row>
    <row r="2541" spans="1:31" x14ac:dyDescent="0.25">
      <c r="A2541" s="7">
        <v>2538</v>
      </c>
      <c r="B2541" s="8">
        <v>37502</v>
      </c>
      <c r="C2541" t="s">
        <v>3</v>
      </c>
      <c r="D2541" t="s">
        <v>432</v>
      </c>
      <c r="E2541" t="s">
        <v>9</v>
      </c>
      <c r="F2541" t="s">
        <v>462</v>
      </c>
      <c r="G2541" t="s">
        <v>24</v>
      </c>
      <c r="H2541" s="136" t="s">
        <v>1496</v>
      </c>
      <c r="I2541" t="s">
        <v>1455</v>
      </c>
      <c r="J2541" s="20">
        <v>22</v>
      </c>
      <c r="K2541" s="20" t="s">
        <v>1465</v>
      </c>
      <c r="L2541" t="s">
        <v>1466</v>
      </c>
      <c r="M2541" s="20">
        <v>2.75</v>
      </c>
      <c r="N2541" s="20">
        <v>2.75</v>
      </c>
      <c r="AE2541">
        <f t="shared" si="39"/>
        <v>2002</v>
      </c>
    </row>
    <row r="2542" spans="1:31" x14ac:dyDescent="0.25">
      <c r="A2542" s="7">
        <v>2539</v>
      </c>
      <c r="B2542" s="8">
        <v>37506</v>
      </c>
      <c r="C2542" t="s">
        <v>3</v>
      </c>
      <c r="D2542" t="s">
        <v>500</v>
      </c>
      <c r="E2542" t="s">
        <v>9</v>
      </c>
      <c r="F2542" t="s">
        <v>384</v>
      </c>
      <c r="G2542" t="s">
        <v>24</v>
      </c>
      <c r="H2542" s="135" t="s">
        <v>1497</v>
      </c>
      <c r="I2542" t="s">
        <v>1454</v>
      </c>
      <c r="J2542" s="20">
        <v>20</v>
      </c>
      <c r="K2542" s="20" t="s">
        <v>1465</v>
      </c>
      <c r="L2542" t="s">
        <v>1466</v>
      </c>
      <c r="M2542" s="20">
        <v>5</v>
      </c>
      <c r="N2542" s="20">
        <v>5</v>
      </c>
      <c r="AE2542">
        <f t="shared" si="39"/>
        <v>2002</v>
      </c>
    </row>
    <row r="2543" spans="1:31" x14ac:dyDescent="0.25">
      <c r="A2543" s="7">
        <v>2540</v>
      </c>
      <c r="B2543" s="8">
        <v>37506</v>
      </c>
      <c r="C2543" t="s">
        <v>3</v>
      </c>
      <c r="D2543" t="s">
        <v>336</v>
      </c>
      <c r="E2543" t="s">
        <v>9</v>
      </c>
      <c r="F2543" t="s">
        <v>384</v>
      </c>
      <c r="G2543" t="s">
        <v>24</v>
      </c>
      <c r="H2543" s="135" t="s">
        <v>1497</v>
      </c>
      <c r="I2543" t="s">
        <v>1455</v>
      </c>
      <c r="J2543" s="20">
        <v>20</v>
      </c>
      <c r="K2543" s="20" t="s">
        <v>1465</v>
      </c>
      <c r="L2543" t="s">
        <v>1466</v>
      </c>
      <c r="M2543" s="20">
        <v>2.5</v>
      </c>
      <c r="N2543" s="20">
        <v>2.5</v>
      </c>
      <c r="AE2543">
        <f t="shared" si="39"/>
        <v>2002</v>
      </c>
    </row>
    <row r="2544" spans="1:31" x14ac:dyDescent="0.25">
      <c r="A2544" s="7">
        <v>2541</v>
      </c>
      <c r="B2544" s="8">
        <v>37506</v>
      </c>
      <c r="C2544" t="s">
        <v>3</v>
      </c>
      <c r="D2544" t="s">
        <v>457</v>
      </c>
      <c r="E2544" t="s">
        <v>9</v>
      </c>
      <c r="F2544" t="s">
        <v>486</v>
      </c>
      <c r="G2544" t="s">
        <v>17</v>
      </c>
      <c r="H2544" s="135" t="s">
        <v>1500</v>
      </c>
      <c r="I2544" t="s">
        <v>1454</v>
      </c>
      <c r="J2544" s="20">
        <v>49</v>
      </c>
      <c r="K2544" s="20" t="s">
        <v>9</v>
      </c>
      <c r="L2544" t="s">
        <v>1464</v>
      </c>
      <c r="M2544" s="20">
        <v>10.78</v>
      </c>
      <c r="N2544" s="20">
        <v>14.72</v>
      </c>
      <c r="AE2544">
        <f t="shared" si="39"/>
        <v>2002</v>
      </c>
    </row>
    <row r="2545" spans="1:31" x14ac:dyDescent="0.25">
      <c r="A2545" s="7">
        <v>2542</v>
      </c>
      <c r="B2545" s="8">
        <v>37506</v>
      </c>
      <c r="C2545" t="s">
        <v>3</v>
      </c>
      <c r="D2545" t="s">
        <v>489</v>
      </c>
      <c r="E2545" t="s">
        <v>9</v>
      </c>
      <c r="F2545" t="s">
        <v>37</v>
      </c>
      <c r="G2545" t="s">
        <v>14</v>
      </c>
      <c r="H2545" s="135" t="s">
        <v>1530</v>
      </c>
      <c r="I2545" t="s">
        <v>1454</v>
      </c>
      <c r="J2545" s="20">
        <v>7</v>
      </c>
      <c r="K2545" s="20" t="s">
        <v>9</v>
      </c>
      <c r="L2545" t="s">
        <v>1464</v>
      </c>
      <c r="M2545" s="20">
        <v>1.54</v>
      </c>
      <c r="N2545" s="20">
        <v>2.96</v>
      </c>
      <c r="AE2545">
        <f t="shared" si="39"/>
        <v>2002</v>
      </c>
    </row>
    <row r="2546" spans="1:31" x14ac:dyDescent="0.25">
      <c r="A2546" s="7">
        <v>2543</v>
      </c>
      <c r="B2546" s="8">
        <v>37506</v>
      </c>
      <c r="C2546" t="s">
        <v>3</v>
      </c>
      <c r="D2546" t="s">
        <v>489</v>
      </c>
      <c r="E2546" t="s">
        <v>9</v>
      </c>
      <c r="F2546" t="s">
        <v>399</v>
      </c>
      <c r="G2546" t="s">
        <v>14</v>
      </c>
      <c r="H2546" s="135" t="s">
        <v>1491</v>
      </c>
      <c r="I2546" t="s">
        <v>1454</v>
      </c>
      <c r="J2546" s="20">
        <v>27</v>
      </c>
      <c r="K2546" s="20" t="s">
        <v>9</v>
      </c>
      <c r="L2546" t="s">
        <v>1464</v>
      </c>
      <c r="M2546" s="20">
        <v>5.9399999999999995</v>
      </c>
      <c r="N2546" s="20">
        <v>8.56</v>
      </c>
      <c r="AE2546">
        <f t="shared" si="39"/>
        <v>2002</v>
      </c>
    </row>
    <row r="2547" spans="1:31" x14ac:dyDescent="0.25">
      <c r="A2547" s="7">
        <v>2544</v>
      </c>
      <c r="B2547" s="8">
        <v>37506</v>
      </c>
      <c r="C2547" t="s">
        <v>3</v>
      </c>
      <c r="D2547" t="s">
        <v>72</v>
      </c>
      <c r="E2547" t="s">
        <v>9</v>
      </c>
      <c r="F2547" t="s">
        <v>473</v>
      </c>
      <c r="G2547" t="s">
        <v>14</v>
      </c>
      <c r="H2547" s="135" t="s">
        <v>1554</v>
      </c>
      <c r="I2547" t="s">
        <v>1454</v>
      </c>
      <c r="J2547" s="20">
        <v>50</v>
      </c>
      <c r="K2547" s="20" t="s">
        <v>9</v>
      </c>
      <c r="L2547" t="s">
        <v>1463</v>
      </c>
      <c r="M2547" s="20">
        <v>12</v>
      </c>
      <c r="N2547" s="20">
        <v>14</v>
      </c>
      <c r="AE2547">
        <f t="shared" si="39"/>
        <v>2002</v>
      </c>
    </row>
    <row r="2548" spans="1:31" x14ac:dyDescent="0.25">
      <c r="A2548" s="7">
        <v>2545</v>
      </c>
      <c r="B2548" s="8">
        <v>37506</v>
      </c>
      <c r="C2548" t="s">
        <v>3</v>
      </c>
      <c r="D2548" t="s">
        <v>443</v>
      </c>
      <c r="E2548" t="s">
        <v>9</v>
      </c>
      <c r="F2548" t="s">
        <v>395</v>
      </c>
      <c r="G2548" t="s">
        <v>17</v>
      </c>
      <c r="H2548" s="135" t="s">
        <v>1520</v>
      </c>
      <c r="I2548" t="s">
        <v>1454</v>
      </c>
      <c r="J2548" s="20">
        <v>90</v>
      </c>
      <c r="K2548" s="20" t="s">
        <v>9</v>
      </c>
      <c r="L2548" t="s">
        <v>1463</v>
      </c>
      <c r="M2548" s="20">
        <v>21.6</v>
      </c>
      <c r="N2548" s="20">
        <v>24.4</v>
      </c>
      <c r="AE2548">
        <f t="shared" si="39"/>
        <v>2002</v>
      </c>
    </row>
    <row r="2549" spans="1:31" x14ac:dyDescent="0.25">
      <c r="A2549" s="7">
        <v>2546</v>
      </c>
      <c r="B2549" s="8">
        <v>37506</v>
      </c>
      <c r="C2549" t="s">
        <v>3</v>
      </c>
      <c r="D2549" t="s">
        <v>481</v>
      </c>
      <c r="E2549" t="s">
        <v>9</v>
      </c>
      <c r="F2549" t="s">
        <v>384</v>
      </c>
      <c r="G2549" t="s">
        <v>17</v>
      </c>
      <c r="H2549" s="135" t="s">
        <v>1502</v>
      </c>
      <c r="I2549" t="s">
        <v>1454</v>
      </c>
      <c r="J2549" s="20">
        <v>46</v>
      </c>
      <c r="K2549" s="20" t="s">
        <v>3</v>
      </c>
      <c r="L2549" t="s">
        <v>1464</v>
      </c>
      <c r="M2549" s="20">
        <v>13.879999999999999</v>
      </c>
      <c r="N2549" s="20">
        <v>10.120000000000001</v>
      </c>
      <c r="AE2549">
        <f t="shared" si="39"/>
        <v>2002</v>
      </c>
    </row>
    <row r="2550" spans="1:31" x14ac:dyDescent="0.25">
      <c r="A2550" s="7">
        <v>2547</v>
      </c>
      <c r="B2550" s="8">
        <v>37506</v>
      </c>
      <c r="C2550" t="s">
        <v>3</v>
      </c>
      <c r="D2550" t="s">
        <v>481</v>
      </c>
      <c r="E2550" t="s">
        <v>9</v>
      </c>
      <c r="F2550" t="s">
        <v>26</v>
      </c>
      <c r="G2550" t="s">
        <v>14</v>
      </c>
      <c r="H2550" s="135" t="s">
        <v>1492</v>
      </c>
      <c r="I2550" t="s">
        <v>1454</v>
      </c>
      <c r="J2550" s="20">
        <v>25</v>
      </c>
      <c r="K2550" s="20" t="s">
        <v>3</v>
      </c>
      <c r="L2550" t="s">
        <v>1464</v>
      </c>
      <c r="M2550" s="20">
        <v>8</v>
      </c>
      <c r="N2550" s="20">
        <v>5.5</v>
      </c>
      <c r="AE2550">
        <f t="shared" si="39"/>
        <v>2002</v>
      </c>
    </row>
    <row r="2551" spans="1:31" x14ac:dyDescent="0.25">
      <c r="A2551" s="7">
        <v>2548</v>
      </c>
      <c r="B2551" s="8">
        <v>37506</v>
      </c>
      <c r="C2551" t="s">
        <v>3</v>
      </c>
      <c r="D2551" t="s">
        <v>443</v>
      </c>
      <c r="E2551" t="s">
        <v>9</v>
      </c>
      <c r="F2551" t="s">
        <v>53</v>
      </c>
      <c r="G2551" t="s">
        <v>14</v>
      </c>
      <c r="H2551" s="135" t="s">
        <v>1507</v>
      </c>
      <c r="I2551" t="s">
        <v>1454</v>
      </c>
      <c r="J2551" s="20">
        <v>149</v>
      </c>
      <c r="K2551" s="20" t="s">
        <v>9</v>
      </c>
      <c r="L2551" t="s">
        <v>1464</v>
      </c>
      <c r="M2551" s="20">
        <v>32.78</v>
      </c>
      <c r="N2551" s="20">
        <v>42.72</v>
      </c>
      <c r="AE2551">
        <f t="shared" si="39"/>
        <v>2002</v>
      </c>
    </row>
    <row r="2552" spans="1:31" x14ac:dyDescent="0.25">
      <c r="A2552" s="7">
        <v>2549</v>
      </c>
      <c r="B2552" s="8">
        <v>37506</v>
      </c>
      <c r="C2552" t="s">
        <v>3</v>
      </c>
      <c r="D2552" t="s">
        <v>149</v>
      </c>
      <c r="E2552" t="s">
        <v>9</v>
      </c>
      <c r="F2552" t="s">
        <v>333</v>
      </c>
      <c r="G2552" t="s">
        <v>65</v>
      </c>
      <c r="H2552" s="135" t="s">
        <v>1519</v>
      </c>
      <c r="I2552" t="s">
        <v>1455</v>
      </c>
      <c r="J2552" s="20">
        <v>12</v>
      </c>
      <c r="K2552" s="20" t="s">
        <v>1465</v>
      </c>
      <c r="L2552" t="s">
        <v>1466</v>
      </c>
      <c r="M2552" s="20">
        <v>1.5</v>
      </c>
      <c r="N2552" s="20">
        <v>1.5</v>
      </c>
      <c r="AE2552">
        <f t="shared" si="39"/>
        <v>2002</v>
      </c>
    </row>
    <row r="2553" spans="1:31" x14ac:dyDescent="0.25">
      <c r="A2553" s="7">
        <v>2550</v>
      </c>
      <c r="B2553" s="8">
        <v>37506</v>
      </c>
      <c r="C2553" t="s">
        <v>3</v>
      </c>
      <c r="D2553" t="s">
        <v>465</v>
      </c>
      <c r="E2553" t="s">
        <v>9</v>
      </c>
      <c r="F2553" t="s">
        <v>222</v>
      </c>
      <c r="G2553" t="s">
        <v>65</v>
      </c>
      <c r="H2553" s="135" t="s">
        <v>1519</v>
      </c>
      <c r="I2553" t="s">
        <v>1455</v>
      </c>
      <c r="J2553" s="20">
        <v>90</v>
      </c>
      <c r="K2553" s="20" t="s">
        <v>3</v>
      </c>
      <c r="L2553" t="s">
        <v>1464</v>
      </c>
      <c r="M2553" s="20">
        <v>13.1</v>
      </c>
      <c r="N2553" s="20">
        <v>9.9</v>
      </c>
      <c r="AE2553">
        <f t="shared" si="39"/>
        <v>2002</v>
      </c>
    </row>
    <row r="2554" spans="1:31" x14ac:dyDescent="0.25">
      <c r="A2554" s="7">
        <v>2551</v>
      </c>
      <c r="B2554" s="8">
        <v>37506</v>
      </c>
      <c r="C2554" t="s">
        <v>3</v>
      </c>
      <c r="D2554" t="s">
        <v>273</v>
      </c>
      <c r="E2554" t="s">
        <v>9</v>
      </c>
      <c r="F2554" t="s">
        <v>469</v>
      </c>
      <c r="G2554" t="s">
        <v>65</v>
      </c>
      <c r="H2554" s="135" t="s">
        <v>1519</v>
      </c>
      <c r="I2554" t="s">
        <v>1454</v>
      </c>
      <c r="J2554" s="20">
        <v>43</v>
      </c>
      <c r="K2554" s="20" t="s">
        <v>3</v>
      </c>
      <c r="L2554" t="s">
        <v>1464</v>
      </c>
      <c r="M2554" s="20">
        <v>13.04</v>
      </c>
      <c r="N2554" s="20">
        <v>9.4600000000000009</v>
      </c>
      <c r="AE2554">
        <f t="shared" si="39"/>
        <v>2002</v>
      </c>
    </row>
    <row r="2555" spans="1:31" x14ac:dyDescent="0.25">
      <c r="A2555" s="7">
        <v>2552</v>
      </c>
      <c r="B2555" s="8">
        <v>37506</v>
      </c>
      <c r="C2555" t="s">
        <v>3</v>
      </c>
      <c r="D2555" t="s">
        <v>462</v>
      </c>
      <c r="E2555" t="s">
        <v>9</v>
      </c>
      <c r="F2555" t="s">
        <v>66</v>
      </c>
      <c r="G2555" t="s">
        <v>14</v>
      </c>
      <c r="H2555" s="135" t="s">
        <v>1496</v>
      </c>
      <c r="I2555" t="s">
        <v>1454</v>
      </c>
      <c r="J2555" s="20">
        <v>38</v>
      </c>
      <c r="K2555" s="20" t="s">
        <v>9</v>
      </c>
      <c r="L2555" t="s">
        <v>1464</v>
      </c>
      <c r="M2555" s="20">
        <v>8.36</v>
      </c>
      <c r="N2555" s="20">
        <v>11.64</v>
      </c>
      <c r="AE2555">
        <f t="shared" si="39"/>
        <v>2002</v>
      </c>
    </row>
    <row r="2556" spans="1:31" x14ac:dyDescent="0.25">
      <c r="A2556" s="7">
        <v>2553</v>
      </c>
      <c r="B2556" s="8">
        <v>37506</v>
      </c>
      <c r="C2556" t="s">
        <v>3</v>
      </c>
      <c r="D2556" t="s">
        <v>457</v>
      </c>
      <c r="E2556" t="s">
        <v>9</v>
      </c>
      <c r="F2556" t="s">
        <v>483</v>
      </c>
      <c r="G2556" t="s">
        <v>24</v>
      </c>
      <c r="H2556" s="135" t="s">
        <v>1563</v>
      </c>
      <c r="I2556" t="s">
        <v>1454</v>
      </c>
      <c r="J2556" s="20">
        <v>12</v>
      </c>
      <c r="K2556" s="20" t="s">
        <v>3</v>
      </c>
      <c r="L2556" t="s">
        <v>1464</v>
      </c>
      <c r="M2556" s="20">
        <v>4.3599999999999994</v>
      </c>
      <c r="N2556" s="20">
        <v>2.64</v>
      </c>
      <c r="AE2556">
        <f t="shared" si="39"/>
        <v>2002</v>
      </c>
    </row>
    <row r="2557" spans="1:31" x14ac:dyDescent="0.25">
      <c r="A2557" s="7">
        <v>2554</v>
      </c>
      <c r="B2557" s="8">
        <v>37506</v>
      </c>
      <c r="C2557" t="s">
        <v>3</v>
      </c>
      <c r="D2557" t="s">
        <v>420</v>
      </c>
      <c r="E2557" t="s">
        <v>9</v>
      </c>
      <c r="F2557" t="s">
        <v>468</v>
      </c>
      <c r="G2557" t="s">
        <v>377</v>
      </c>
      <c r="H2557" s="9" t="s">
        <v>1589</v>
      </c>
      <c r="I2557" t="s">
        <v>1454</v>
      </c>
      <c r="J2557" s="20">
        <v>28</v>
      </c>
      <c r="K2557" s="20" t="s">
        <v>1465</v>
      </c>
      <c r="L2557" t="s">
        <v>1466</v>
      </c>
      <c r="M2557" s="20">
        <v>7</v>
      </c>
      <c r="N2557" s="20">
        <v>7</v>
      </c>
      <c r="AE2557">
        <f t="shared" si="39"/>
        <v>2002</v>
      </c>
    </row>
    <row r="2558" spans="1:31" x14ac:dyDescent="0.25">
      <c r="A2558" s="7">
        <v>2555</v>
      </c>
      <c r="B2558" s="8">
        <v>37506</v>
      </c>
      <c r="C2558" t="s">
        <v>3</v>
      </c>
      <c r="D2558" t="s">
        <v>196</v>
      </c>
      <c r="E2558" t="s">
        <v>9</v>
      </c>
      <c r="F2558" t="s">
        <v>188</v>
      </c>
      <c r="G2558" t="s">
        <v>377</v>
      </c>
      <c r="H2558" s="9" t="s">
        <v>1605</v>
      </c>
      <c r="I2558" t="s">
        <v>1454</v>
      </c>
      <c r="J2558" s="20">
        <v>42</v>
      </c>
      <c r="K2558" s="20" t="s">
        <v>9</v>
      </c>
      <c r="L2558" t="s">
        <v>1464</v>
      </c>
      <c r="M2558" s="20">
        <v>9.24</v>
      </c>
      <c r="N2558" s="20">
        <v>12.76</v>
      </c>
      <c r="AE2558">
        <f t="shared" si="39"/>
        <v>2002</v>
      </c>
    </row>
    <row r="2559" spans="1:31" x14ac:dyDescent="0.25">
      <c r="A2559" s="7">
        <v>2556</v>
      </c>
      <c r="B2559" s="8">
        <v>37506</v>
      </c>
      <c r="C2559" t="s">
        <v>3</v>
      </c>
      <c r="D2559" t="s">
        <v>298</v>
      </c>
      <c r="E2559" t="s">
        <v>9</v>
      </c>
      <c r="F2559" t="s">
        <v>468</v>
      </c>
      <c r="G2559" t="s">
        <v>377</v>
      </c>
      <c r="H2559" s="9" t="s">
        <v>1627</v>
      </c>
      <c r="I2559" t="s">
        <v>1454</v>
      </c>
      <c r="J2559" s="20">
        <v>69</v>
      </c>
      <c r="K2559" s="20" t="s">
        <v>9</v>
      </c>
      <c r="L2559" t="s">
        <v>1464</v>
      </c>
      <c r="M2559" s="20">
        <v>15.18</v>
      </c>
      <c r="N2559" s="20">
        <v>20.32</v>
      </c>
      <c r="AE2559">
        <f t="shared" si="39"/>
        <v>2002</v>
      </c>
    </row>
    <row r="2560" spans="1:31" x14ac:dyDescent="0.25">
      <c r="A2560" s="7">
        <v>2557</v>
      </c>
      <c r="B2560" s="8">
        <v>37506</v>
      </c>
      <c r="C2560" t="s">
        <v>3</v>
      </c>
      <c r="D2560" t="s">
        <v>72</v>
      </c>
      <c r="E2560" t="s">
        <v>9</v>
      </c>
      <c r="F2560" t="s">
        <v>268</v>
      </c>
      <c r="G2560" t="s">
        <v>377</v>
      </c>
      <c r="H2560" s="9" t="s">
        <v>1628</v>
      </c>
      <c r="I2560" t="s">
        <v>1454</v>
      </c>
      <c r="J2560" s="20">
        <v>35</v>
      </c>
      <c r="K2560" s="20" t="s">
        <v>9</v>
      </c>
      <c r="L2560" t="s">
        <v>1464</v>
      </c>
      <c r="M2560" s="20">
        <v>7.7</v>
      </c>
      <c r="N2560" s="20">
        <v>10.8</v>
      </c>
      <c r="AE2560">
        <f t="shared" si="39"/>
        <v>2002</v>
      </c>
    </row>
    <row r="2561" spans="1:31" x14ac:dyDescent="0.25">
      <c r="A2561" s="7">
        <v>2558</v>
      </c>
      <c r="B2561" s="8">
        <v>37513</v>
      </c>
      <c r="C2561" t="s">
        <v>3</v>
      </c>
      <c r="D2561" t="s">
        <v>12</v>
      </c>
      <c r="E2561" t="s">
        <v>9</v>
      </c>
      <c r="F2561" t="s">
        <v>186</v>
      </c>
      <c r="G2561" t="s">
        <v>24</v>
      </c>
      <c r="H2561" s="135" t="s">
        <v>1544</v>
      </c>
      <c r="I2561" t="s">
        <v>1454</v>
      </c>
      <c r="J2561" s="20">
        <v>18</v>
      </c>
      <c r="K2561" s="20" t="s">
        <v>9</v>
      </c>
      <c r="L2561" t="s">
        <v>1464</v>
      </c>
      <c r="M2561" s="20">
        <v>3.96</v>
      </c>
      <c r="N2561" s="20">
        <v>6.04</v>
      </c>
      <c r="AE2561">
        <f t="shared" si="39"/>
        <v>2002</v>
      </c>
    </row>
    <row r="2562" spans="1:31" x14ac:dyDescent="0.25">
      <c r="A2562" s="7">
        <v>2559</v>
      </c>
      <c r="B2562" s="8">
        <v>37513</v>
      </c>
      <c r="C2562" t="s">
        <v>3</v>
      </c>
      <c r="D2562" t="s">
        <v>397</v>
      </c>
      <c r="E2562" t="s">
        <v>9</v>
      </c>
      <c r="F2562" t="s">
        <v>483</v>
      </c>
      <c r="G2562" t="s">
        <v>24</v>
      </c>
      <c r="H2562" s="135" t="s">
        <v>1497</v>
      </c>
      <c r="I2562" t="s">
        <v>1454</v>
      </c>
      <c r="J2562" s="20">
        <v>16</v>
      </c>
      <c r="K2562" s="20" t="s">
        <v>3</v>
      </c>
      <c r="L2562" t="s">
        <v>1463</v>
      </c>
      <c r="M2562" s="20">
        <v>5.16</v>
      </c>
      <c r="N2562" s="20">
        <v>3.84</v>
      </c>
      <c r="AE2562">
        <f t="shared" si="39"/>
        <v>2002</v>
      </c>
    </row>
    <row r="2563" spans="1:31" x14ac:dyDescent="0.25">
      <c r="A2563" s="7">
        <v>2560</v>
      </c>
      <c r="B2563" s="8">
        <v>37513</v>
      </c>
      <c r="C2563" t="s">
        <v>3</v>
      </c>
      <c r="D2563" t="s">
        <v>457</v>
      </c>
      <c r="E2563" t="s">
        <v>9</v>
      </c>
      <c r="F2563" t="s">
        <v>483</v>
      </c>
      <c r="G2563" t="s">
        <v>24</v>
      </c>
      <c r="H2563" s="135" t="s">
        <v>1497</v>
      </c>
      <c r="I2563" t="s">
        <v>1454</v>
      </c>
      <c r="J2563" s="20">
        <v>35</v>
      </c>
      <c r="K2563" s="20" t="s">
        <v>3</v>
      </c>
      <c r="L2563" t="s">
        <v>1464</v>
      </c>
      <c r="M2563" s="20">
        <v>10.8</v>
      </c>
      <c r="N2563" s="20">
        <v>7.7</v>
      </c>
      <c r="AE2563">
        <f t="shared" si="39"/>
        <v>2002</v>
      </c>
    </row>
    <row r="2564" spans="1:31" x14ac:dyDescent="0.25">
      <c r="A2564" s="7">
        <v>2561</v>
      </c>
      <c r="B2564" s="8">
        <v>37513</v>
      </c>
      <c r="C2564" t="s">
        <v>3</v>
      </c>
      <c r="D2564" t="s">
        <v>278</v>
      </c>
      <c r="E2564" t="s">
        <v>9</v>
      </c>
      <c r="F2564" t="s">
        <v>305</v>
      </c>
      <c r="G2564" t="s">
        <v>14</v>
      </c>
      <c r="H2564" s="135" t="s">
        <v>1532</v>
      </c>
      <c r="I2564" t="s">
        <v>1454</v>
      </c>
      <c r="J2564" s="20">
        <v>26</v>
      </c>
      <c r="K2564" s="20" t="s">
        <v>9</v>
      </c>
      <c r="L2564" t="s">
        <v>1464</v>
      </c>
      <c r="M2564" s="20">
        <v>5.72</v>
      </c>
      <c r="N2564" s="20">
        <v>8.2800000000000011</v>
      </c>
      <c r="AE2564">
        <f t="shared" ref="AE2564:AE2627" si="40">YEAR(B2564)</f>
        <v>2002</v>
      </c>
    </row>
    <row r="2565" spans="1:31" x14ac:dyDescent="0.25">
      <c r="A2565" s="7">
        <v>2562</v>
      </c>
      <c r="B2565" s="8">
        <v>37513</v>
      </c>
      <c r="C2565" t="s">
        <v>3</v>
      </c>
      <c r="D2565" t="s">
        <v>432</v>
      </c>
      <c r="E2565" t="s">
        <v>9</v>
      </c>
      <c r="F2565" t="s">
        <v>462</v>
      </c>
      <c r="G2565" t="s">
        <v>11</v>
      </c>
      <c r="H2565" s="135" t="s">
        <v>1505</v>
      </c>
      <c r="I2565" t="s">
        <v>1455</v>
      </c>
      <c r="J2565" s="20">
        <v>40</v>
      </c>
      <c r="K2565" s="20" t="s">
        <v>1465</v>
      </c>
      <c r="L2565" t="s">
        <v>1466</v>
      </c>
      <c r="M2565" s="20">
        <v>5</v>
      </c>
      <c r="N2565" s="20">
        <v>5</v>
      </c>
      <c r="AE2565">
        <f t="shared" si="40"/>
        <v>2002</v>
      </c>
    </row>
    <row r="2566" spans="1:31" x14ac:dyDescent="0.25">
      <c r="A2566" s="7">
        <v>2563</v>
      </c>
      <c r="B2566" s="8">
        <v>37513</v>
      </c>
      <c r="C2566" t="s">
        <v>3</v>
      </c>
      <c r="D2566" t="s">
        <v>489</v>
      </c>
      <c r="E2566" t="s">
        <v>9</v>
      </c>
      <c r="F2566" t="s">
        <v>488</v>
      </c>
      <c r="G2566" t="s">
        <v>11</v>
      </c>
      <c r="H2566" s="135" t="s">
        <v>1509</v>
      </c>
      <c r="I2566" t="s">
        <v>1454</v>
      </c>
      <c r="J2566" s="20">
        <v>85</v>
      </c>
      <c r="K2566" s="20" t="s">
        <v>9</v>
      </c>
      <c r="L2566" t="s">
        <v>1464</v>
      </c>
      <c r="M2566" s="20">
        <v>18.7</v>
      </c>
      <c r="N2566" s="20">
        <v>24.8</v>
      </c>
      <c r="AE2566">
        <f t="shared" si="40"/>
        <v>2002</v>
      </c>
    </row>
    <row r="2567" spans="1:31" x14ac:dyDescent="0.25">
      <c r="A2567" s="7">
        <v>2564</v>
      </c>
      <c r="B2567" s="8">
        <v>37513</v>
      </c>
      <c r="C2567" t="s">
        <v>3</v>
      </c>
      <c r="D2567" t="s">
        <v>489</v>
      </c>
      <c r="E2567" t="s">
        <v>9</v>
      </c>
      <c r="F2567" t="s">
        <v>236</v>
      </c>
      <c r="G2567" t="s">
        <v>14</v>
      </c>
      <c r="H2567" s="135" t="s">
        <v>1491</v>
      </c>
      <c r="I2567" t="s">
        <v>1455</v>
      </c>
      <c r="J2567" s="20">
        <v>36</v>
      </c>
      <c r="K2567" s="20" t="s">
        <v>9</v>
      </c>
      <c r="L2567" t="s">
        <v>1464</v>
      </c>
      <c r="M2567" s="20">
        <v>3.96</v>
      </c>
      <c r="N2567" s="20">
        <v>5.54</v>
      </c>
      <c r="AE2567">
        <f t="shared" si="40"/>
        <v>2002</v>
      </c>
    </row>
    <row r="2568" spans="1:31" x14ac:dyDescent="0.25">
      <c r="A2568" s="7">
        <v>2565</v>
      </c>
      <c r="B2568" s="8">
        <v>37513</v>
      </c>
      <c r="C2568" t="s">
        <v>3</v>
      </c>
      <c r="D2568" t="s">
        <v>480</v>
      </c>
      <c r="E2568" t="s">
        <v>9</v>
      </c>
      <c r="F2568" t="s">
        <v>501</v>
      </c>
      <c r="G2568" t="s">
        <v>14</v>
      </c>
      <c r="H2568" s="135" t="s">
        <v>1491</v>
      </c>
      <c r="I2568" t="s">
        <v>1454</v>
      </c>
      <c r="J2568" s="20">
        <v>36</v>
      </c>
      <c r="K2568" s="20" t="s">
        <v>3</v>
      </c>
      <c r="L2568" t="s">
        <v>1464</v>
      </c>
      <c r="M2568" s="20">
        <v>11.08</v>
      </c>
      <c r="N2568" s="20">
        <v>7.92</v>
      </c>
      <c r="AE2568">
        <f t="shared" si="40"/>
        <v>2002</v>
      </c>
    </row>
    <row r="2569" spans="1:31" x14ac:dyDescent="0.25">
      <c r="A2569" s="7">
        <v>2566</v>
      </c>
      <c r="B2569" s="8">
        <v>37513</v>
      </c>
      <c r="C2569" t="s">
        <v>3</v>
      </c>
      <c r="D2569" t="s">
        <v>480</v>
      </c>
      <c r="E2569" t="s">
        <v>9</v>
      </c>
      <c r="F2569" t="s">
        <v>498</v>
      </c>
      <c r="G2569" t="s">
        <v>14</v>
      </c>
      <c r="H2569" s="135" t="s">
        <v>1491</v>
      </c>
      <c r="I2569" t="s">
        <v>1454</v>
      </c>
      <c r="J2569" s="20">
        <v>36</v>
      </c>
      <c r="K2569" s="20" t="s">
        <v>1465</v>
      </c>
      <c r="L2569" t="s">
        <v>1466</v>
      </c>
      <c r="M2569" s="20">
        <v>9</v>
      </c>
      <c r="N2569" s="20">
        <v>9</v>
      </c>
      <c r="AE2569">
        <f t="shared" si="40"/>
        <v>2002</v>
      </c>
    </row>
    <row r="2570" spans="1:31" x14ac:dyDescent="0.25">
      <c r="A2570" s="7">
        <v>2567</v>
      </c>
      <c r="B2570" s="8">
        <v>37513</v>
      </c>
      <c r="C2570" t="s">
        <v>3</v>
      </c>
      <c r="D2570" t="s">
        <v>497</v>
      </c>
      <c r="E2570" t="s">
        <v>9</v>
      </c>
      <c r="F2570" t="s">
        <v>483</v>
      </c>
      <c r="G2570" t="s">
        <v>14</v>
      </c>
      <c r="H2570" s="135" t="s">
        <v>1491</v>
      </c>
      <c r="I2570" t="s">
        <v>1454</v>
      </c>
      <c r="J2570" s="20">
        <v>30</v>
      </c>
      <c r="K2570" s="20" t="s">
        <v>3</v>
      </c>
      <c r="L2570" t="s">
        <v>1464</v>
      </c>
      <c r="M2570" s="20">
        <v>9.4</v>
      </c>
      <c r="N2570" s="20">
        <v>6.6</v>
      </c>
      <c r="AE2570">
        <f t="shared" si="40"/>
        <v>2002</v>
      </c>
    </row>
    <row r="2571" spans="1:31" x14ac:dyDescent="0.25">
      <c r="A2571" s="7">
        <v>2568</v>
      </c>
      <c r="B2571" s="8">
        <v>37513</v>
      </c>
      <c r="C2571" t="s">
        <v>3</v>
      </c>
      <c r="D2571" t="s">
        <v>497</v>
      </c>
      <c r="E2571" t="s">
        <v>9</v>
      </c>
      <c r="F2571" t="s">
        <v>448</v>
      </c>
      <c r="G2571" t="s">
        <v>14</v>
      </c>
      <c r="H2571" s="135" t="s">
        <v>1491</v>
      </c>
      <c r="I2571" t="s">
        <v>1454</v>
      </c>
      <c r="J2571" s="20">
        <v>32</v>
      </c>
      <c r="K2571" s="20" t="s">
        <v>9</v>
      </c>
      <c r="L2571" t="s">
        <v>1464</v>
      </c>
      <c r="M2571" s="20">
        <v>7.04</v>
      </c>
      <c r="N2571" s="20">
        <v>9.9600000000000009</v>
      </c>
      <c r="AE2571">
        <f t="shared" si="40"/>
        <v>2002</v>
      </c>
    </row>
    <row r="2572" spans="1:31" x14ac:dyDescent="0.25">
      <c r="A2572" s="7">
        <v>2569</v>
      </c>
      <c r="B2572" s="8">
        <v>37513</v>
      </c>
      <c r="C2572" t="s">
        <v>3</v>
      </c>
      <c r="D2572" t="s">
        <v>104</v>
      </c>
      <c r="E2572" t="s">
        <v>9</v>
      </c>
      <c r="F2572" t="s">
        <v>372</v>
      </c>
      <c r="G2572" t="s">
        <v>17</v>
      </c>
      <c r="H2572" s="135" t="s">
        <v>1520</v>
      </c>
      <c r="I2572" t="s">
        <v>1454</v>
      </c>
      <c r="J2572" s="20">
        <v>69</v>
      </c>
      <c r="K2572" s="20" t="s">
        <v>3</v>
      </c>
      <c r="L2572" t="s">
        <v>1464</v>
      </c>
      <c r="M2572" s="20">
        <v>20.32</v>
      </c>
      <c r="N2572" s="20">
        <v>15.18</v>
      </c>
      <c r="AE2572">
        <f t="shared" si="40"/>
        <v>2002</v>
      </c>
    </row>
    <row r="2573" spans="1:31" x14ac:dyDescent="0.25">
      <c r="A2573" s="7">
        <v>2570</v>
      </c>
      <c r="B2573" s="8">
        <v>37513</v>
      </c>
      <c r="C2573" t="s">
        <v>3</v>
      </c>
      <c r="D2573" t="s">
        <v>339</v>
      </c>
      <c r="E2573" t="s">
        <v>9</v>
      </c>
      <c r="F2573" t="s">
        <v>91</v>
      </c>
      <c r="G2573" t="s">
        <v>14</v>
      </c>
      <c r="H2573" s="135" t="s">
        <v>1534</v>
      </c>
      <c r="I2573" t="s">
        <v>1454</v>
      </c>
      <c r="J2573" s="20">
        <v>11</v>
      </c>
      <c r="K2573" s="20" t="s">
        <v>9</v>
      </c>
      <c r="L2573" t="s">
        <v>1464</v>
      </c>
      <c r="M2573" s="20">
        <v>2.42</v>
      </c>
      <c r="N2573" s="20">
        <v>4.08</v>
      </c>
      <c r="AE2573">
        <f t="shared" si="40"/>
        <v>2002</v>
      </c>
    </row>
    <row r="2574" spans="1:31" x14ac:dyDescent="0.25">
      <c r="A2574" s="7">
        <v>2571</v>
      </c>
      <c r="B2574" s="8">
        <v>37513</v>
      </c>
      <c r="C2574" t="s">
        <v>3</v>
      </c>
      <c r="D2574" t="s">
        <v>289</v>
      </c>
      <c r="E2574" t="s">
        <v>9</v>
      </c>
      <c r="F2574" t="s">
        <v>483</v>
      </c>
      <c r="G2574" t="s">
        <v>14</v>
      </c>
      <c r="H2574" s="135" t="s">
        <v>1501</v>
      </c>
      <c r="I2574" t="s">
        <v>1454</v>
      </c>
      <c r="J2574" s="20">
        <v>10</v>
      </c>
      <c r="K2574" s="20" t="s">
        <v>3</v>
      </c>
      <c r="L2574" t="s">
        <v>1464</v>
      </c>
      <c r="M2574" s="20">
        <v>3.8</v>
      </c>
      <c r="N2574" s="20">
        <v>2.2000000000000002</v>
      </c>
      <c r="AE2574">
        <f t="shared" si="40"/>
        <v>2002</v>
      </c>
    </row>
    <row r="2575" spans="1:31" x14ac:dyDescent="0.25">
      <c r="A2575" s="7">
        <v>2572</v>
      </c>
      <c r="B2575" s="8">
        <v>37513</v>
      </c>
      <c r="C2575" t="s">
        <v>3</v>
      </c>
      <c r="D2575" t="s">
        <v>213</v>
      </c>
      <c r="E2575" t="s">
        <v>9</v>
      </c>
      <c r="F2575" t="s">
        <v>205</v>
      </c>
      <c r="G2575" t="s">
        <v>14</v>
      </c>
      <c r="H2575" s="135" t="s">
        <v>1501</v>
      </c>
      <c r="I2575" t="s">
        <v>1456</v>
      </c>
      <c r="J2575" s="20">
        <v>65</v>
      </c>
      <c r="K2575" s="20" t="s">
        <v>9</v>
      </c>
      <c r="L2575" t="s">
        <v>1464</v>
      </c>
      <c r="M2575" s="20">
        <v>14.3</v>
      </c>
      <c r="N2575" s="20">
        <v>19.2</v>
      </c>
      <c r="O2575" t="s">
        <v>9</v>
      </c>
      <c r="P2575" s="13" t="s">
        <v>136</v>
      </c>
      <c r="Q2575" t="s">
        <v>1465</v>
      </c>
      <c r="S2575" t="s">
        <v>1465</v>
      </c>
      <c r="U2575" t="s">
        <v>1465</v>
      </c>
      <c r="W2575" t="s">
        <v>1465</v>
      </c>
      <c r="Y2575" t="s">
        <v>1465</v>
      </c>
      <c r="AA2575" t="s">
        <v>1465</v>
      </c>
      <c r="AC2575" t="s">
        <v>1465</v>
      </c>
      <c r="AE2575">
        <f t="shared" si="40"/>
        <v>2002</v>
      </c>
    </row>
    <row r="2576" spans="1:31" x14ac:dyDescent="0.25">
      <c r="A2576" s="7">
        <v>2573</v>
      </c>
      <c r="B2576" s="8">
        <v>37513</v>
      </c>
      <c r="C2576" t="s">
        <v>3</v>
      </c>
      <c r="D2576" t="s">
        <v>462</v>
      </c>
      <c r="E2576" t="s">
        <v>9</v>
      </c>
      <c r="F2576" t="s">
        <v>186</v>
      </c>
      <c r="G2576" t="s">
        <v>14</v>
      </c>
      <c r="H2576" s="135" t="s">
        <v>1496</v>
      </c>
      <c r="I2576" t="s">
        <v>1454</v>
      </c>
      <c r="J2576" s="20">
        <v>58</v>
      </c>
      <c r="K2576" s="20" t="s">
        <v>9</v>
      </c>
      <c r="L2576" t="s">
        <v>1463</v>
      </c>
      <c r="M2576" s="20">
        <v>13.92</v>
      </c>
      <c r="N2576" s="20">
        <v>16.079999999999998</v>
      </c>
      <c r="AE2576">
        <f t="shared" si="40"/>
        <v>2002</v>
      </c>
    </row>
    <row r="2577" spans="1:31" x14ac:dyDescent="0.25">
      <c r="A2577" s="7">
        <v>2574</v>
      </c>
      <c r="B2577" s="8">
        <v>37513</v>
      </c>
      <c r="C2577" t="s">
        <v>3</v>
      </c>
      <c r="D2577" t="s">
        <v>462</v>
      </c>
      <c r="E2577" t="s">
        <v>9</v>
      </c>
      <c r="F2577" t="s">
        <v>347</v>
      </c>
      <c r="G2577" t="s">
        <v>24</v>
      </c>
      <c r="H2577" s="136" t="s">
        <v>1508</v>
      </c>
      <c r="I2577" t="s">
        <v>1454</v>
      </c>
      <c r="J2577" s="20">
        <v>8</v>
      </c>
      <c r="K2577" s="20" t="s">
        <v>3</v>
      </c>
      <c r="L2577" t="s">
        <v>1463</v>
      </c>
      <c r="M2577" s="20">
        <v>3.08</v>
      </c>
      <c r="N2577" s="20">
        <v>1.92</v>
      </c>
      <c r="AE2577">
        <f t="shared" si="40"/>
        <v>2002</v>
      </c>
    </row>
    <row r="2578" spans="1:31" x14ac:dyDescent="0.25">
      <c r="A2578" s="7">
        <v>2575</v>
      </c>
      <c r="B2578" s="8">
        <v>37513</v>
      </c>
      <c r="C2578" t="s">
        <v>3</v>
      </c>
      <c r="D2578" t="s">
        <v>321</v>
      </c>
      <c r="E2578" t="s">
        <v>9</v>
      </c>
      <c r="F2578" t="s">
        <v>189</v>
      </c>
      <c r="G2578" t="s">
        <v>377</v>
      </c>
      <c r="H2578" s="9" t="s">
        <v>1587</v>
      </c>
      <c r="I2578" t="s">
        <v>1454</v>
      </c>
      <c r="J2578" s="20">
        <v>20</v>
      </c>
      <c r="K2578" s="20" t="s">
        <v>3</v>
      </c>
      <c r="L2578" t="s">
        <v>1464</v>
      </c>
      <c r="M2578" s="20">
        <v>6.6</v>
      </c>
      <c r="N2578" s="20">
        <v>4.4000000000000004</v>
      </c>
      <c r="AE2578">
        <f t="shared" si="40"/>
        <v>2002</v>
      </c>
    </row>
    <row r="2579" spans="1:31" x14ac:dyDescent="0.25">
      <c r="A2579" s="7">
        <v>2576</v>
      </c>
      <c r="B2579" s="8">
        <v>37513</v>
      </c>
      <c r="C2579" t="s">
        <v>3</v>
      </c>
      <c r="D2579" t="s">
        <v>229</v>
      </c>
      <c r="E2579" t="s">
        <v>9</v>
      </c>
      <c r="F2579" t="s">
        <v>240</v>
      </c>
      <c r="G2579" t="s">
        <v>377</v>
      </c>
      <c r="H2579" s="9" t="s">
        <v>1587</v>
      </c>
      <c r="I2579" t="s">
        <v>1454</v>
      </c>
      <c r="J2579" s="20">
        <v>19</v>
      </c>
      <c r="K2579" s="20" t="s">
        <v>3</v>
      </c>
      <c r="L2579" t="s">
        <v>1463</v>
      </c>
      <c r="M2579" s="20">
        <v>5.94</v>
      </c>
      <c r="N2579" s="20">
        <v>4.5599999999999996</v>
      </c>
      <c r="AE2579">
        <f t="shared" si="40"/>
        <v>2002</v>
      </c>
    </row>
    <row r="2580" spans="1:31" x14ac:dyDescent="0.25">
      <c r="A2580" s="7">
        <v>2577</v>
      </c>
      <c r="B2580" s="8">
        <v>37513</v>
      </c>
      <c r="C2580" t="s">
        <v>3</v>
      </c>
      <c r="D2580" t="s">
        <v>281</v>
      </c>
      <c r="E2580" t="s">
        <v>9</v>
      </c>
      <c r="F2580" t="s">
        <v>270</v>
      </c>
      <c r="G2580" t="s">
        <v>24</v>
      </c>
      <c r="H2580" s="136" t="s">
        <v>1496</v>
      </c>
      <c r="I2580" t="s">
        <v>1454</v>
      </c>
      <c r="J2580" s="20">
        <v>30</v>
      </c>
      <c r="K2580" s="20" t="s">
        <v>1465</v>
      </c>
      <c r="L2580" t="s">
        <v>1466</v>
      </c>
      <c r="M2580" s="20">
        <v>7.5</v>
      </c>
      <c r="N2580" s="20">
        <v>7.5</v>
      </c>
      <c r="AE2580">
        <f t="shared" si="40"/>
        <v>2002</v>
      </c>
    </row>
    <row r="2581" spans="1:31" x14ac:dyDescent="0.25">
      <c r="A2581" s="7">
        <v>2578</v>
      </c>
      <c r="B2581" s="8">
        <v>37513</v>
      </c>
      <c r="C2581" t="s">
        <v>3</v>
      </c>
      <c r="D2581" t="s">
        <v>281</v>
      </c>
      <c r="E2581" t="s">
        <v>9</v>
      </c>
      <c r="F2581" t="s">
        <v>270</v>
      </c>
      <c r="G2581" t="s">
        <v>24</v>
      </c>
      <c r="H2581" s="136" t="s">
        <v>1496</v>
      </c>
      <c r="I2581" t="s">
        <v>1454</v>
      </c>
      <c r="J2581" s="20">
        <v>30</v>
      </c>
      <c r="K2581" s="20" t="s">
        <v>1465</v>
      </c>
      <c r="L2581" t="s">
        <v>1466</v>
      </c>
      <c r="M2581" s="20">
        <v>7.5</v>
      </c>
      <c r="N2581" s="20">
        <v>7.5</v>
      </c>
      <c r="AE2581">
        <f t="shared" si="40"/>
        <v>2002</v>
      </c>
    </row>
    <row r="2582" spans="1:31" x14ac:dyDescent="0.25">
      <c r="A2582" s="7">
        <v>2579</v>
      </c>
      <c r="B2582" s="8">
        <v>37513</v>
      </c>
      <c r="C2582" t="s">
        <v>3</v>
      </c>
      <c r="D2582" t="s">
        <v>389</v>
      </c>
      <c r="E2582" t="s">
        <v>9</v>
      </c>
      <c r="F2582" t="s">
        <v>483</v>
      </c>
      <c r="G2582" t="s">
        <v>24</v>
      </c>
      <c r="H2582" s="136" t="s">
        <v>1496</v>
      </c>
      <c r="I2582" t="s">
        <v>1454</v>
      </c>
      <c r="J2582" s="20">
        <v>15</v>
      </c>
      <c r="K2582" s="20" t="s">
        <v>3</v>
      </c>
      <c r="L2582" t="s">
        <v>1464</v>
      </c>
      <c r="M2582" s="20">
        <v>5.2</v>
      </c>
      <c r="N2582" s="20">
        <v>3.3</v>
      </c>
      <c r="AE2582">
        <f t="shared" si="40"/>
        <v>2002</v>
      </c>
    </row>
    <row r="2583" spans="1:31" x14ac:dyDescent="0.25">
      <c r="A2583" s="7">
        <v>2580</v>
      </c>
      <c r="B2583" s="8">
        <v>37513</v>
      </c>
      <c r="C2583" t="s">
        <v>3</v>
      </c>
      <c r="D2583" t="s">
        <v>478</v>
      </c>
      <c r="E2583" t="s">
        <v>9</v>
      </c>
      <c r="F2583" t="s">
        <v>431</v>
      </c>
      <c r="G2583" t="s">
        <v>377</v>
      </c>
      <c r="H2583" s="9" t="s">
        <v>1636</v>
      </c>
      <c r="I2583" t="s">
        <v>1454</v>
      </c>
      <c r="J2583" s="20">
        <v>70</v>
      </c>
      <c r="K2583" s="20" t="s">
        <v>1465</v>
      </c>
      <c r="L2583" t="s">
        <v>1466</v>
      </c>
      <c r="M2583" s="20">
        <v>17.5</v>
      </c>
      <c r="N2583" s="20">
        <v>17.5</v>
      </c>
      <c r="AE2583">
        <f t="shared" si="40"/>
        <v>2002</v>
      </c>
    </row>
    <row r="2584" spans="1:31" x14ac:dyDescent="0.25">
      <c r="A2584" s="7">
        <v>2581</v>
      </c>
      <c r="B2584" s="8">
        <v>37517</v>
      </c>
      <c r="C2584" t="s">
        <v>3</v>
      </c>
      <c r="D2584" t="s">
        <v>271</v>
      </c>
      <c r="E2584" t="s">
        <v>9</v>
      </c>
      <c r="F2584" t="s">
        <v>53</v>
      </c>
      <c r="G2584" t="s">
        <v>17</v>
      </c>
      <c r="H2584" s="135" t="s">
        <v>1500</v>
      </c>
      <c r="I2584" t="s">
        <v>1454</v>
      </c>
      <c r="J2584" s="20">
        <v>31</v>
      </c>
      <c r="K2584" s="20" t="s">
        <v>3</v>
      </c>
      <c r="L2584" t="s">
        <v>1464</v>
      </c>
      <c r="M2584" s="20">
        <v>9.68</v>
      </c>
      <c r="N2584" s="20">
        <v>6.82</v>
      </c>
      <c r="AE2584">
        <f t="shared" si="40"/>
        <v>2002</v>
      </c>
    </row>
    <row r="2585" spans="1:31" x14ac:dyDescent="0.25">
      <c r="A2585" s="7">
        <v>2582</v>
      </c>
      <c r="B2585" s="8">
        <v>37517</v>
      </c>
      <c r="C2585" t="s">
        <v>3</v>
      </c>
      <c r="D2585" t="s">
        <v>218</v>
      </c>
      <c r="E2585" t="s">
        <v>9</v>
      </c>
      <c r="F2585" t="s">
        <v>159</v>
      </c>
      <c r="G2585" t="s">
        <v>11</v>
      </c>
      <c r="H2585" s="135" t="s">
        <v>1610</v>
      </c>
      <c r="I2585" t="s">
        <v>1454</v>
      </c>
      <c r="J2585" s="20">
        <v>12</v>
      </c>
      <c r="K2585" s="20" t="s">
        <v>3</v>
      </c>
      <c r="L2585" t="s">
        <v>1463</v>
      </c>
      <c r="M2585" s="20">
        <v>4.12</v>
      </c>
      <c r="N2585" s="20">
        <v>2.88</v>
      </c>
      <c r="AE2585">
        <f t="shared" si="40"/>
        <v>2002</v>
      </c>
    </row>
    <row r="2586" spans="1:31" x14ac:dyDescent="0.25">
      <c r="A2586" s="7">
        <v>2583</v>
      </c>
      <c r="B2586" s="8">
        <v>37517</v>
      </c>
      <c r="C2586" t="s">
        <v>3</v>
      </c>
      <c r="D2586" t="s">
        <v>394</v>
      </c>
      <c r="E2586" t="s">
        <v>9</v>
      </c>
      <c r="F2586" t="s">
        <v>347</v>
      </c>
      <c r="G2586" t="s">
        <v>17</v>
      </c>
      <c r="H2586" s="135" t="s">
        <v>1573</v>
      </c>
      <c r="I2586" t="s">
        <v>1454</v>
      </c>
      <c r="J2586" s="20">
        <v>34</v>
      </c>
      <c r="K2586" s="20" t="s">
        <v>3</v>
      </c>
      <c r="L2586" t="s">
        <v>1464</v>
      </c>
      <c r="M2586" s="20">
        <v>10.52</v>
      </c>
      <c r="N2586" s="20">
        <v>7.48</v>
      </c>
      <c r="AE2586">
        <f t="shared" si="40"/>
        <v>2002</v>
      </c>
    </row>
    <row r="2587" spans="1:31" x14ac:dyDescent="0.25">
      <c r="A2587" s="7">
        <v>2584</v>
      </c>
      <c r="B2587" s="8">
        <v>37517</v>
      </c>
      <c r="C2587" t="s">
        <v>3</v>
      </c>
      <c r="D2587" t="s">
        <v>151</v>
      </c>
      <c r="E2587" t="s">
        <v>9</v>
      </c>
      <c r="F2587" t="s">
        <v>27</v>
      </c>
      <c r="G2587" t="s">
        <v>14</v>
      </c>
      <c r="H2587" s="135" t="s">
        <v>1567</v>
      </c>
      <c r="I2587" t="s">
        <v>1455</v>
      </c>
      <c r="J2587" s="20">
        <v>18</v>
      </c>
      <c r="K2587" s="20" t="s">
        <v>9</v>
      </c>
      <c r="L2587" t="s">
        <v>1464</v>
      </c>
      <c r="M2587" s="20">
        <v>1.98</v>
      </c>
      <c r="N2587" s="20">
        <v>3.02</v>
      </c>
      <c r="AE2587">
        <f t="shared" si="40"/>
        <v>2002</v>
      </c>
    </row>
    <row r="2588" spans="1:31" x14ac:dyDescent="0.25">
      <c r="A2588" s="7">
        <v>2585</v>
      </c>
      <c r="B2588" s="8">
        <v>37517</v>
      </c>
      <c r="C2588" t="s">
        <v>3</v>
      </c>
      <c r="D2588" t="s">
        <v>27</v>
      </c>
      <c r="E2588" t="s">
        <v>9</v>
      </c>
      <c r="F2588" t="s">
        <v>151</v>
      </c>
      <c r="G2588" t="s">
        <v>14</v>
      </c>
      <c r="H2588" s="135" t="s">
        <v>1567</v>
      </c>
      <c r="I2588" t="s">
        <v>1455</v>
      </c>
      <c r="J2588" s="20">
        <v>21</v>
      </c>
      <c r="K2588" s="20" t="s">
        <v>3</v>
      </c>
      <c r="L2588" t="s">
        <v>1464</v>
      </c>
      <c r="M2588" s="20">
        <v>3.44</v>
      </c>
      <c r="N2588" s="20">
        <v>2.31</v>
      </c>
      <c r="AE2588">
        <f t="shared" si="40"/>
        <v>2002</v>
      </c>
    </row>
    <row r="2589" spans="1:31" x14ac:dyDescent="0.25">
      <c r="A2589" s="7">
        <v>2586</v>
      </c>
      <c r="B2589" s="8">
        <v>37517</v>
      </c>
      <c r="C2589" t="s">
        <v>3</v>
      </c>
      <c r="D2589" t="s">
        <v>481</v>
      </c>
      <c r="E2589" t="s">
        <v>9</v>
      </c>
      <c r="F2589" t="s">
        <v>375</v>
      </c>
      <c r="G2589" t="s">
        <v>17</v>
      </c>
      <c r="H2589" s="135" t="s">
        <v>1520</v>
      </c>
      <c r="I2589" t="s">
        <v>1454</v>
      </c>
      <c r="J2589" s="20">
        <v>64</v>
      </c>
      <c r="K2589" s="20" t="s">
        <v>3</v>
      </c>
      <c r="L2589" t="s">
        <v>1464</v>
      </c>
      <c r="M2589" s="20">
        <v>18.920000000000002</v>
      </c>
      <c r="N2589" s="20">
        <v>14.08</v>
      </c>
      <c r="AE2589">
        <f t="shared" si="40"/>
        <v>2002</v>
      </c>
    </row>
    <row r="2590" spans="1:31" x14ac:dyDescent="0.25">
      <c r="A2590" s="7">
        <v>2587</v>
      </c>
      <c r="B2590" s="8">
        <v>37517</v>
      </c>
      <c r="C2590" t="s">
        <v>3</v>
      </c>
      <c r="D2590" t="s">
        <v>457</v>
      </c>
      <c r="E2590" t="s">
        <v>9</v>
      </c>
      <c r="F2590" t="s">
        <v>180</v>
      </c>
      <c r="G2590" t="s">
        <v>14</v>
      </c>
      <c r="H2590" s="135" t="s">
        <v>1501</v>
      </c>
      <c r="I2590" t="s">
        <v>1454</v>
      </c>
      <c r="J2590" s="20">
        <v>54</v>
      </c>
      <c r="K2590" s="20" t="s">
        <v>9</v>
      </c>
      <c r="L2590" t="s">
        <v>1464</v>
      </c>
      <c r="M2590" s="20">
        <v>11.879999999999999</v>
      </c>
      <c r="N2590" s="20">
        <v>16.12</v>
      </c>
      <c r="AE2590">
        <f t="shared" si="40"/>
        <v>2002</v>
      </c>
    </row>
    <row r="2591" spans="1:31" x14ac:dyDescent="0.25">
      <c r="A2591" s="7">
        <v>2588</v>
      </c>
      <c r="B2591" s="8">
        <v>37517</v>
      </c>
      <c r="C2591" t="s">
        <v>3</v>
      </c>
      <c r="D2591" t="s">
        <v>462</v>
      </c>
      <c r="E2591" t="s">
        <v>9</v>
      </c>
      <c r="F2591" t="s">
        <v>448</v>
      </c>
      <c r="G2591" t="s">
        <v>14</v>
      </c>
      <c r="H2591" s="135" t="s">
        <v>1507</v>
      </c>
      <c r="I2591" t="s">
        <v>1454</v>
      </c>
      <c r="J2591" s="20">
        <v>63</v>
      </c>
      <c r="K2591" s="20" t="s">
        <v>9</v>
      </c>
      <c r="L2591" t="s">
        <v>1464</v>
      </c>
      <c r="M2591" s="20">
        <v>13.86</v>
      </c>
      <c r="N2591" s="20">
        <v>18.64</v>
      </c>
      <c r="AE2591">
        <f t="shared" si="40"/>
        <v>2002</v>
      </c>
    </row>
    <row r="2592" spans="1:31" x14ac:dyDescent="0.25">
      <c r="A2592" s="7">
        <v>2589</v>
      </c>
      <c r="B2592" s="8">
        <v>37517</v>
      </c>
      <c r="C2592" t="s">
        <v>3</v>
      </c>
      <c r="D2592" t="s">
        <v>168</v>
      </c>
      <c r="E2592" t="s">
        <v>9</v>
      </c>
      <c r="F2592" t="s">
        <v>70</v>
      </c>
      <c r="G2592" t="s">
        <v>65</v>
      </c>
      <c r="H2592" s="135" t="s">
        <v>1519</v>
      </c>
      <c r="I2592" t="s">
        <v>1454</v>
      </c>
      <c r="J2592" s="20">
        <v>71</v>
      </c>
      <c r="K2592" s="20" t="s">
        <v>9</v>
      </c>
      <c r="L2592" t="s">
        <v>1464</v>
      </c>
      <c r="M2592" s="20">
        <v>15.620000000000001</v>
      </c>
      <c r="N2592" s="20">
        <v>20.88</v>
      </c>
      <c r="AE2592">
        <f t="shared" si="40"/>
        <v>2002</v>
      </c>
    </row>
    <row r="2593" spans="1:31" x14ac:dyDescent="0.25">
      <c r="A2593" s="7">
        <v>2590</v>
      </c>
      <c r="B2593" s="8">
        <v>37517</v>
      </c>
      <c r="C2593" t="s">
        <v>3</v>
      </c>
      <c r="D2593" t="s">
        <v>51</v>
      </c>
      <c r="E2593" t="s">
        <v>9</v>
      </c>
      <c r="F2593" t="s">
        <v>70</v>
      </c>
      <c r="G2593" t="s">
        <v>14</v>
      </c>
      <c r="H2593" s="135" t="s">
        <v>1496</v>
      </c>
      <c r="I2593" t="s">
        <v>1454</v>
      </c>
      <c r="J2593" s="20">
        <v>25</v>
      </c>
      <c r="K2593" s="20" t="s">
        <v>1465</v>
      </c>
      <c r="L2593" t="s">
        <v>1466</v>
      </c>
      <c r="M2593" s="20">
        <v>6.25</v>
      </c>
      <c r="N2593" s="20">
        <v>6.25</v>
      </c>
      <c r="AE2593">
        <f t="shared" si="40"/>
        <v>2002</v>
      </c>
    </row>
    <row r="2594" spans="1:31" x14ac:dyDescent="0.25">
      <c r="A2594" s="7">
        <v>2591</v>
      </c>
      <c r="B2594" s="8">
        <v>37517</v>
      </c>
      <c r="C2594" t="s">
        <v>3</v>
      </c>
      <c r="D2594" t="s">
        <v>426</v>
      </c>
      <c r="E2594" t="s">
        <v>9</v>
      </c>
      <c r="F2594" t="s">
        <v>159</v>
      </c>
      <c r="G2594" t="s">
        <v>14</v>
      </c>
      <c r="H2594" s="135" t="s">
        <v>1496</v>
      </c>
      <c r="I2594" t="s">
        <v>1454</v>
      </c>
      <c r="J2594" s="20">
        <v>15</v>
      </c>
      <c r="K2594" s="20" t="s">
        <v>3</v>
      </c>
      <c r="L2594" t="s">
        <v>1464</v>
      </c>
      <c r="M2594" s="20">
        <v>5.2</v>
      </c>
      <c r="N2594" s="20">
        <v>3.3</v>
      </c>
      <c r="AE2594">
        <f t="shared" si="40"/>
        <v>2002</v>
      </c>
    </row>
    <row r="2595" spans="1:31" x14ac:dyDescent="0.25">
      <c r="A2595" s="7">
        <v>2592</v>
      </c>
      <c r="B2595" s="8">
        <v>37517</v>
      </c>
      <c r="C2595" t="s">
        <v>3</v>
      </c>
      <c r="D2595" t="s">
        <v>106</v>
      </c>
      <c r="E2595" t="s">
        <v>9</v>
      </c>
      <c r="F2595" t="s">
        <v>479</v>
      </c>
      <c r="G2595" t="s">
        <v>14</v>
      </c>
      <c r="H2595" s="135" t="s">
        <v>1496</v>
      </c>
      <c r="I2595" t="s">
        <v>1454</v>
      </c>
      <c r="J2595" s="20">
        <v>24</v>
      </c>
      <c r="K2595" s="20" t="s">
        <v>3</v>
      </c>
      <c r="L2595" t="s">
        <v>1464</v>
      </c>
      <c r="M2595" s="20">
        <v>7.72</v>
      </c>
      <c r="N2595" s="20">
        <v>5.28</v>
      </c>
      <c r="AE2595">
        <f t="shared" si="40"/>
        <v>2002</v>
      </c>
    </row>
    <row r="2596" spans="1:31" x14ac:dyDescent="0.25">
      <c r="A2596" s="7">
        <v>2593</v>
      </c>
      <c r="B2596" s="8">
        <v>37517</v>
      </c>
      <c r="C2596" t="s">
        <v>3</v>
      </c>
      <c r="D2596" t="s">
        <v>481</v>
      </c>
      <c r="E2596" t="s">
        <v>9</v>
      </c>
      <c r="F2596" t="s">
        <v>118</v>
      </c>
      <c r="G2596" t="s">
        <v>14</v>
      </c>
      <c r="H2596" s="135" t="s">
        <v>1496</v>
      </c>
      <c r="I2596" t="s">
        <v>1454</v>
      </c>
      <c r="J2596" s="20">
        <v>9</v>
      </c>
      <c r="K2596" s="20" t="s">
        <v>3</v>
      </c>
      <c r="L2596" t="s">
        <v>1464</v>
      </c>
      <c r="M2596" s="20">
        <v>3.52</v>
      </c>
      <c r="N2596" s="20">
        <v>1.98</v>
      </c>
      <c r="AE2596">
        <f t="shared" si="40"/>
        <v>2002</v>
      </c>
    </row>
    <row r="2597" spans="1:31" x14ac:dyDescent="0.25">
      <c r="A2597" s="7">
        <v>2594</v>
      </c>
      <c r="B2597" s="8">
        <v>37517</v>
      </c>
      <c r="C2597" t="s">
        <v>3</v>
      </c>
      <c r="D2597" t="s">
        <v>443</v>
      </c>
      <c r="E2597" t="s">
        <v>9</v>
      </c>
      <c r="F2597" t="s">
        <v>482</v>
      </c>
      <c r="G2597" t="s">
        <v>14</v>
      </c>
      <c r="H2597" s="135" t="s">
        <v>1496</v>
      </c>
      <c r="I2597" t="s">
        <v>1454</v>
      </c>
      <c r="J2597" s="20">
        <v>25</v>
      </c>
      <c r="K2597" s="20" t="s">
        <v>9</v>
      </c>
      <c r="L2597" t="s">
        <v>1464</v>
      </c>
      <c r="M2597" s="20">
        <v>5.5</v>
      </c>
      <c r="N2597" s="20">
        <v>8</v>
      </c>
      <c r="AE2597">
        <f t="shared" si="40"/>
        <v>2002</v>
      </c>
    </row>
    <row r="2598" spans="1:31" x14ac:dyDescent="0.25">
      <c r="A2598" s="7">
        <v>2595</v>
      </c>
      <c r="B2598" s="8">
        <v>37517</v>
      </c>
      <c r="C2598" t="s">
        <v>3</v>
      </c>
      <c r="D2598" t="s">
        <v>382</v>
      </c>
      <c r="E2598" t="s">
        <v>9</v>
      </c>
      <c r="F2598" t="s">
        <v>114</v>
      </c>
      <c r="G2598" t="s">
        <v>14</v>
      </c>
      <c r="H2598" s="135" t="s">
        <v>1496</v>
      </c>
      <c r="I2598" t="s">
        <v>1454</v>
      </c>
      <c r="J2598" s="20">
        <v>23</v>
      </c>
      <c r="K2598" s="20" t="s">
        <v>3</v>
      </c>
      <c r="L2598" t="s">
        <v>1464</v>
      </c>
      <c r="M2598" s="20">
        <v>7.4399999999999995</v>
      </c>
      <c r="N2598" s="20">
        <v>5.0600000000000005</v>
      </c>
      <c r="AE2598">
        <f t="shared" si="40"/>
        <v>2002</v>
      </c>
    </row>
    <row r="2599" spans="1:31" x14ac:dyDescent="0.25">
      <c r="A2599" s="7">
        <v>2596</v>
      </c>
      <c r="B2599" s="8">
        <v>37517</v>
      </c>
      <c r="C2599" t="s">
        <v>3</v>
      </c>
      <c r="D2599" t="s">
        <v>457</v>
      </c>
      <c r="E2599" t="s">
        <v>9</v>
      </c>
      <c r="F2599" t="s">
        <v>44</v>
      </c>
      <c r="G2599" t="s">
        <v>14</v>
      </c>
      <c r="H2599" s="135" t="s">
        <v>1496</v>
      </c>
      <c r="I2599" t="s">
        <v>1454</v>
      </c>
      <c r="J2599" s="20">
        <v>24</v>
      </c>
      <c r="K2599" s="20" t="s">
        <v>1465</v>
      </c>
      <c r="L2599" t="s">
        <v>1466</v>
      </c>
      <c r="M2599" s="20">
        <v>6</v>
      </c>
      <c r="N2599" s="20">
        <v>6</v>
      </c>
      <c r="AE2599">
        <f t="shared" si="40"/>
        <v>2002</v>
      </c>
    </row>
    <row r="2600" spans="1:31" x14ac:dyDescent="0.25">
      <c r="A2600" s="7">
        <v>2597</v>
      </c>
      <c r="B2600" s="8">
        <v>37517</v>
      </c>
      <c r="C2600" t="s">
        <v>3</v>
      </c>
      <c r="D2600" t="s">
        <v>273</v>
      </c>
      <c r="E2600" t="s">
        <v>9</v>
      </c>
      <c r="F2600" t="s">
        <v>464</v>
      </c>
      <c r="G2600" t="s">
        <v>14</v>
      </c>
      <c r="H2600" s="135" t="s">
        <v>1496</v>
      </c>
      <c r="I2600" t="s">
        <v>1454</v>
      </c>
      <c r="J2600" s="20">
        <v>15</v>
      </c>
      <c r="K2600" s="20" t="s">
        <v>9</v>
      </c>
      <c r="L2600" t="s">
        <v>1464</v>
      </c>
      <c r="M2600" s="20">
        <v>3.3</v>
      </c>
      <c r="N2600" s="20">
        <v>5.2</v>
      </c>
      <c r="AE2600">
        <f t="shared" si="40"/>
        <v>2002</v>
      </c>
    </row>
    <row r="2601" spans="1:31" x14ac:dyDescent="0.25">
      <c r="A2601" s="7">
        <v>2598</v>
      </c>
      <c r="B2601" s="8">
        <v>37517</v>
      </c>
      <c r="C2601" t="s">
        <v>3</v>
      </c>
      <c r="D2601" t="s">
        <v>178</v>
      </c>
      <c r="E2601" t="s">
        <v>9</v>
      </c>
      <c r="F2601" t="s">
        <v>416</v>
      </c>
      <c r="G2601" t="s">
        <v>14</v>
      </c>
      <c r="H2601" s="135" t="s">
        <v>1496</v>
      </c>
      <c r="I2601" t="s">
        <v>1454</v>
      </c>
      <c r="J2601" s="20">
        <v>15</v>
      </c>
      <c r="K2601" s="20" t="s">
        <v>1465</v>
      </c>
      <c r="L2601" t="s">
        <v>1466</v>
      </c>
      <c r="M2601" s="20">
        <v>3.75</v>
      </c>
      <c r="N2601" s="20">
        <v>3.75</v>
      </c>
      <c r="AE2601">
        <f t="shared" si="40"/>
        <v>2002</v>
      </c>
    </row>
    <row r="2602" spans="1:31" x14ac:dyDescent="0.25">
      <c r="A2602" s="7">
        <v>2599</v>
      </c>
      <c r="B2602" s="8">
        <v>37517</v>
      </c>
      <c r="C2602" t="s">
        <v>3</v>
      </c>
      <c r="D2602" t="s">
        <v>178</v>
      </c>
      <c r="E2602" t="s">
        <v>9</v>
      </c>
      <c r="F2602" t="s">
        <v>118</v>
      </c>
      <c r="G2602" t="s">
        <v>14</v>
      </c>
      <c r="H2602" s="135" t="s">
        <v>1496</v>
      </c>
      <c r="I2602" t="s">
        <v>1456</v>
      </c>
      <c r="J2602" s="20">
        <v>16</v>
      </c>
      <c r="K2602" s="20" t="s">
        <v>9</v>
      </c>
      <c r="L2602" t="s">
        <v>1463</v>
      </c>
      <c r="M2602" s="20">
        <v>3.84</v>
      </c>
      <c r="N2602" s="20">
        <v>5.16</v>
      </c>
      <c r="O2602" t="s">
        <v>9</v>
      </c>
      <c r="P2602" s="13" t="s">
        <v>464</v>
      </c>
      <c r="Q2602" t="s">
        <v>1465</v>
      </c>
      <c r="S2602" t="s">
        <v>1465</v>
      </c>
      <c r="U2602" t="s">
        <v>1465</v>
      </c>
      <c r="W2602" t="s">
        <v>1465</v>
      </c>
      <c r="Y2602" t="s">
        <v>1465</v>
      </c>
      <c r="AA2602" t="s">
        <v>1465</v>
      </c>
      <c r="AC2602" t="s">
        <v>1465</v>
      </c>
      <c r="AE2602">
        <f t="shared" si="40"/>
        <v>2002</v>
      </c>
    </row>
    <row r="2603" spans="1:31" x14ac:dyDescent="0.25">
      <c r="A2603" s="7">
        <v>2600</v>
      </c>
      <c r="B2603" s="8">
        <v>37517</v>
      </c>
      <c r="C2603" t="s">
        <v>3</v>
      </c>
      <c r="D2603" t="s">
        <v>53</v>
      </c>
      <c r="E2603" t="s">
        <v>9</v>
      </c>
      <c r="F2603" t="s">
        <v>141</v>
      </c>
      <c r="G2603" t="s">
        <v>14</v>
      </c>
      <c r="H2603" s="135" t="s">
        <v>1496</v>
      </c>
      <c r="I2603" t="s">
        <v>1455</v>
      </c>
      <c r="J2603" s="20">
        <v>15</v>
      </c>
      <c r="K2603" s="20" t="s">
        <v>3</v>
      </c>
      <c r="L2603" t="s">
        <v>1464</v>
      </c>
      <c r="M2603" s="20">
        <v>2.6</v>
      </c>
      <c r="N2603" s="20">
        <v>1.65</v>
      </c>
      <c r="AE2603">
        <f t="shared" si="40"/>
        <v>2002</v>
      </c>
    </row>
    <row r="2604" spans="1:31" x14ac:dyDescent="0.25">
      <c r="A2604" s="7">
        <v>2601</v>
      </c>
      <c r="B2604" s="8">
        <v>37517</v>
      </c>
      <c r="C2604" t="s">
        <v>3</v>
      </c>
      <c r="D2604" t="s">
        <v>502</v>
      </c>
      <c r="E2604" t="s">
        <v>9</v>
      </c>
      <c r="F2604" t="s">
        <v>43</v>
      </c>
      <c r="G2604" t="s">
        <v>14</v>
      </c>
      <c r="H2604" s="135" t="s">
        <v>1496</v>
      </c>
      <c r="I2604" t="s">
        <v>1458</v>
      </c>
      <c r="J2604" s="20">
        <v>13</v>
      </c>
      <c r="K2604" s="20" t="s">
        <v>1465</v>
      </c>
      <c r="L2604" t="s">
        <v>1466</v>
      </c>
      <c r="M2604" s="20">
        <v>30</v>
      </c>
      <c r="N2604" s="20">
        <v>10</v>
      </c>
      <c r="AE2604">
        <f t="shared" si="40"/>
        <v>2002</v>
      </c>
    </row>
    <row r="2605" spans="1:31" x14ac:dyDescent="0.25">
      <c r="A2605" s="7">
        <v>2602</v>
      </c>
      <c r="B2605" s="8">
        <v>37517</v>
      </c>
      <c r="C2605" t="s">
        <v>3</v>
      </c>
      <c r="D2605" t="s">
        <v>213</v>
      </c>
      <c r="E2605" t="s">
        <v>9</v>
      </c>
      <c r="F2605" t="s">
        <v>45</v>
      </c>
      <c r="G2605" t="s">
        <v>17</v>
      </c>
      <c r="H2605" s="135" t="s">
        <v>1496</v>
      </c>
      <c r="I2605" t="s">
        <v>1454</v>
      </c>
      <c r="J2605" s="20">
        <v>45</v>
      </c>
      <c r="K2605" s="20" t="s">
        <v>9</v>
      </c>
      <c r="L2605" t="s">
        <v>1464</v>
      </c>
      <c r="M2605" s="20">
        <v>9.9</v>
      </c>
      <c r="N2605" s="20">
        <v>13.6</v>
      </c>
      <c r="AE2605">
        <f t="shared" si="40"/>
        <v>2002</v>
      </c>
    </row>
    <row r="2606" spans="1:31" x14ac:dyDescent="0.25">
      <c r="A2606" s="7">
        <v>2603</v>
      </c>
      <c r="B2606" s="8">
        <v>37517</v>
      </c>
      <c r="C2606" t="s">
        <v>3</v>
      </c>
      <c r="D2606" t="s">
        <v>432</v>
      </c>
      <c r="E2606" t="s">
        <v>9</v>
      </c>
      <c r="F2606" t="s">
        <v>395</v>
      </c>
      <c r="G2606" t="s">
        <v>17</v>
      </c>
      <c r="H2606" s="135" t="s">
        <v>1496</v>
      </c>
      <c r="I2606" t="s">
        <v>1454</v>
      </c>
      <c r="J2606" s="20">
        <v>20</v>
      </c>
      <c r="K2606" s="20" t="s">
        <v>3</v>
      </c>
      <c r="L2606" t="s">
        <v>1464</v>
      </c>
      <c r="M2606" s="20">
        <v>6.6</v>
      </c>
      <c r="N2606" s="20">
        <v>4.4000000000000004</v>
      </c>
      <c r="AE2606">
        <f t="shared" si="40"/>
        <v>2002</v>
      </c>
    </row>
    <row r="2607" spans="1:31" x14ac:dyDescent="0.25">
      <c r="A2607" s="7">
        <v>2604</v>
      </c>
      <c r="B2607" s="8">
        <v>37517</v>
      </c>
      <c r="C2607" t="s">
        <v>3</v>
      </c>
      <c r="D2607" t="s">
        <v>462</v>
      </c>
      <c r="E2607" t="s">
        <v>9</v>
      </c>
      <c r="F2607" t="s">
        <v>66</v>
      </c>
      <c r="G2607" t="s">
        <v>14</v>
      </c>
      <c r="H2607" s="135" t="s">
        <v>1496</v>
      </c>
      <c r="I2607" t="s">
        <v>1454</v>
      </c>
      <c r="J2607" s="20">
        <v>30</v>
      </c>
      <c r="K2607" s="20" t="s">
        <v>9</v>
      </c>
      <c r="L2607" t="s">
        <v>1464</v>
      </c>
      <c r="M2607" s="20">
        <v>6.6</v>
      </c>
      <c r="N2607" s="20">
        <v>9.4</v>
      </c>
      <c r="AE2607">
        <f t="shared" si="40"/>
        <v>2002</v>
      </c>
    </row>
    <row r="2608" spans="1:31" x14ac:dyDescent="0.25">
      <c r="A2608" s="7">
        <v>2605</v>
      </c>
      <c r="B2608" s="8">
        <v>37517</v>
      </c>
      <c r="C2608" t="s">
        <v>3</v>
      </c>
      <c r="D2608" t="s">
        <v>503</v>
      </c>
      <c r="E2608" t="s">
        <v>9</v>
      </c>
      <c r="F2608" t="s">
        <v>106</v>
      </c>
      <c r="G2608" t="s">
        <v>14</v>
      </c>
      <c r="H2608" s="135" t="s">
        <v>1496</v>
      </c>
      <c r="I2608" t="s">
        <v>1458</v>
      </c>
      <c r="J2608" s="20">
        <v>11</v>
      </c>
      <c r="K2608" s="20" t="s">
        <v>1465</v>
      </c>
      <c r="L2608" t="s">
        <v>1466</v>
      </c>
      <c r="M2608" s="20">
        <v>30</v>
      </c>
      <c r="N2608" s="20">
        <v>10</v>
      </c>
      <c r="AE2608">
        <f t="shared" si="40"/>
        <v>2002</v>
      </c>
    </row>
    <row r="2609" spans="1:31" x14ac:dyDescent="0.25">
      <c r="A2609" s="7">
        <v>2606</v>
      </c>
      <c r="B2609" s="8">
        <v>37517</v>
      </c>
      <c r="C2609" t="s">
        <v>3</v>
      </c>
      <c r="D2609" t="s">
        <v>462</v>
      </c>
      <c r="E2609" t="s">
        <v>9</v>
      </c>
      <c r="F2609" t="s">
        <v>395</v>
      </c>
      <c r="G2609" t="s">
        <v>14</v>
      </c>
      <c r="H2609" s="135" t="s">
        <v>1496</v>
      </c>
      <c r="I2609" t="s">
        <v>1454</v>
      </c>
      <c r="J2609" s="20">
        <v>26</v>
      </c>
      <c r="K2609" s="20" t="s">
        <v>1465</v>
      </c>
      <c r="L2609" t="s">
        <v>1466</v>
      </c>
      <c r="M2609" s="20">
        <v>6.5</v>
      </c>
      <c r="N2609" s="20">
        <v>6.5</v>
      </c>
      <c r="AE2609">
        <f t="shared" si="40"/>
        <v>2002</v>
      </c>
    </row>
    <row r="2610" spans="1:31" x14ac:dyDescent="0.25">
      <c r="A2610" s="7">
        <v>2607</v>
      </c>
      <c r="B2610" s="8">
        <v>37517</v>
      </c>
      <c r="C2610" t="s">
        <v>3</v>
      </c>
      <c r="D2610" t="s">
        <v>416</v>
      </c>
      <c r="E2610" t="s">
        <v>9</v>
      </c>
      <c r="F2610" t="s">
        <v>488</v>
      </c>
      <c r="G2610" t="s">
        <v>377</v>
      </c>
      <c r="H2610" s="135" t="s">
        <v>1593</v>
      </c>
      <c r="I2610" t="s">
        <v>1455</v>
      </c>
      <c r="J2610" s="20">
        <v>15</v>
      </c>
      <c r="K2610" s="20" t="s">
        <v>3</v>
      </c>
      <c r="L2610" t="s">
        <v>1464</v>
      </c>
      <c r="M2610" s="20">
        <v>2.6</v>
      </c>
      <c r="N2610" s="20">
        <v>1.65</v>
      </c>
      <c r="AE2610">
        <f t="shared" si="40"/>
        <v>2002</v>
      </c>
    </row>
    <row r="2611" spans="1:31" x14ac:dyDescent="0.25">
      <c r="A2611" s="7">
        <v>2608</v>
      </c>
      <c r="B2611" s="8">
        <v>37517</v>
      </c>
      <c r="C2611" t="s">
        <v>3</v>
      </c>
      <c r="D2611" t="s">
        <v>499</v>
      </c>
      <c r="E2611" t="s">
        <v>9</v>
      </c>
      <c r="F2611" t="s">
        <v>488</v>
      </c>
      <c r="G2611" t="s">
        <v>377</v>
      </c>
      <c r="H2611" s="135" t="s">
        <v>1588</v>
      </c>
      <c r="I2611" t="s">
        <v>1454</v>
      </c>
      <c r="J2611" s="20">
        <v>43</v>
      </c>
      <c r="K2611" s="20" t="s">
        <v>9</v>
      </c>
      <c r="L2611" t="s">
        <v>1464</v>
      </c>
      <c r="M2611" s="20">
        <v>9.4600000000000009</v>
      </c>
      <c r="N2611" s="20">
        <v>13.04</v>
      </c>
      <c r="AE2611">
        <f t="shared" si="40"/>
        <v>2002</v>
      </c>
    </row>
    <row r="2612" spans="1:31" x14ac:dyDescent="0.25">
      <c r="A2612" s="7">
        <v>2609</v>
      </c>
      <c r="B2612" s="8">
        <v>37517</v>
      </c>
      <c r="C2612" t="s">
        <v>3</v>
      </c>
      <c r="D2612" t="s">
        <v>165</v>
      </c>
      <c r="E2612" t="s">
        <v>9</v>
      </c>
      <c r="F2612" t="s">
        <v>416</v>
      </c>
      <c r="G2612" t="s">
        <v>377</v>
      </c>
      <c r="H2612" s="9" t="s">
        <v>1597</v>
      </c>
      <c r="I2612" t="s">
        <v>1454</v>
      </c>
      <c r="J2612" s="20">
        <v>7</v>
      </c>
      <c r="K2612" s="20" t="s">
        <v>3</v>
      </c>
      <c r="L2612" t="s">
        <v>1464</v>
      </c>
      <c r="M2612" s="20">
        <v>2.96</v>
      </c>
      <c r="N2612" s="20">
        <v>1.54</v>
      </c>
      <c r="AE2612">
        <f t="shared" si="40"/>
        <v>2002</v>
      </c>
    </row>
    <row r="2613" spans="1:31" x14ac:dyDescent="0.25">
      <c r="A2613" s="7">
        <v>2610</v>
      </c>
      <c r="B2613" s="8">
        <v>37517</v>
      </c>
      <c r="C2613" t="s">
        <v>3</v>
      </c>
      <c r="D2613" t="s">
        <v>343</v>
      </c>
      <c r="E2613" t="s">
        <v>9</v>
      </c>
      <c r="F2613" t="s">
        <v>407</v>
      </c>
      <c r="G2613" t="s">
        <v>377</v>
      </c>
      <c r="H2613" s="9" t="s">
        <v>1633</v>
      </c>
      <c r="I2613" t="s">
        <v>1454</v>
      </c>
      <c r="J2613" s="20">
        <v>80</v>
      </c>
      <c r="K2613" s="20" t="s">
        <v>9</v>
      </c>
      <c r="L2613" t="s">
        <v>1464</v>
      </c>
      <c r="M2613" s="20">
        <v>17.600000000000001</v>
      </c>
      <c r="N2613" s="20">
        <v>23.4</v>
      </c>
      <c r="AE2613">
        <f t="shared" si="40"/>
        <v>2002</v>
      </c>
    </row>
    <row r="2614" spans="1:31" x14ac:dyDescent="0.25">
      <c r="A2614" s="7">
        <v>2611</v>
      </c>
      <c r="B2614" s="8">
        <v>37517</v>
      </c>
      <c r="C2614" t="s">
        <v>3</v>
      </c>
      <c r="D2614" t="s">
        <v>123</v>
      </c>
      <c r="E2614" t="s">
        <v>9</v>
      </c>
      <c r="F2614" t="s">
        <v>451</v>
      </c>
      <c r="G2614" t="s">
        <v>377</v>
      </c>
      <c r="H2614" s="9" t="s">
        <v>1637</v>
      </c>
      <c r="I2614" t="s">
        <v>1454</v>
      </c>
      <c r="J2614" s="20">
        <v>37</v>
      </c>
      <c r="K2614" s="20" t="s">
        <v>3</v>
      </c>
      <c r="L2614" t="s">
        <v>1464</v>
      </c>
      <c r="M2614" s="20">
        <v>11.36</v>
      </c>
      <c r="N2614" s="20">
        <v>8.14</v>
      </c>
      <c r="AE2614">
        <f t="shared" si="40"/>
        <v>2002</v>
      </c>
    </row>
    <row r="2615" spans="1:31" x14ac:dyDescent="0.25">
      <c r="A2615" s="7">
        <v>2612</v>
      </c>
      <c r="B2615" s="8">
        <v>37517</v>
      </c>
      <c r="C2615" t="s">
        <v>3</v>
      </c>
      <c r="D2615" t="s">
        <v>38</v>
      </c>
      <c r="E2615" t="s">
        <v>9</v>
      </c>
      <c r="F2615" t="s">
        <v>39</v>
      </c>
      <c r="G2615" t="s">
        <v>24</v>
      </c>
      <c r="H2615" s="136" t="s">
        <v>1496</v>
      </c>
      <c r="I2615" t="s">
        <v>1455</v>
      </c>
      <c r="J2615" s="20">
        <v>11</v>
      </c>
      <c r="K2615" s="20" t="s">
        <v>9</v>
      </c>
      <c r="L2615" t="s">
        <v>1464</v>
      </c>
      <c r="M2615" s="20">
        <v>1.21</v>
      </c>
      <c r="N2615" s="20">
        <v>2.04</v>
      </c>
      <c r="AE2615">
        <f t="shared" si="40"/>
        <v>2002</v>
      </c>
    </row>
    <row r="2616" spans="1:31" x14ac:dyDescent="0.25">
      <c r="A2616" s="7">
        <v>2613</v>
      </c>
      <c r="B2616" s="8">
        <v>37517</v>
      </c>
      <c r="C2616" t="s">
        <v>3</v>
      </c>
      <c r="D2616" t="s">
        <v>102</v>
      </c>
      <c r="E2616" t="s">
        <v>9</v>
      </c>
      <c r="F2616" t="s">
        <v>55</v>
      </c>
      <c r="G2616" t="s">
        <v>377</v>
      </c>
      <c r="H2616" s="9" t="s">
        <v>1636</v>
      </c>
      <c r="I2616" t="s">
        <v>1454</v>
      </c>
      <c r="J2616" s="20">
        <v>35</v>
      </c>
      <c r="K2616" s="20" t="s">
        <v>3</v>
      </c>
      <c r="L2616" t="s">
        <v>1464</v>
      </c>
      <c r="M2616" s="20">
        <v>10.8</v>
      </c>
      <c r="N2616" s="20">
        <v>7.7</v>
      </c>
      <c r="AE2616">
        <f t="shared" si="40"/>
        <v>2002</v>
      </c>
    </row>
    <row r="2617" spans="1:31" x14ac:dyDescent="0.25">
      <c r="A2617" s="7">
        <v>2614</v>
      </c>
      <c r="B2617" s="8">
        <v>37517</v>
      </c>
      <c r="C2617" t="s">
        <v>3</v>
      </c>
      <c r="D2617" t="s">
        <v>39</v>
      </c>
      <c r="E2617" t="s">
        <v>9</v>
      </c>
      <c r="F2617" t="s">
        <v>189</v>
      </c>
      <c r="G2617" t="s">
        <v>377</v>
      </c>
      <c r="H2617" s="9" t="s">
        <v>1636</v>
      </c>
      <c r="I2617" t="s">
        <v>1454</v>
      </c>
      <c r="J2617" s="20">
        <v>70</v>
      </c>
      <c r="K2617" s="20" t="s">
        <v>3</v>
      </c>
      <c r="L2617" t="s">
        <v>1463</v>
      </c>
      <c r="M2617" s="20">
        <v>19.2</v>
      </c>
      <c r="N2617" s="20">
        <v>16.8</v>
      </c>
      <c r="AE2617">
        <f t="shared" si="40"/>
        <v>2002</v>
      </c>
    </row>
    <row r="2618" spans="1:31" x14ac:dyDescent="0.25">
      <c r="A2618" s="7">
        <v>2615</v>
      </c>
      <c r="B2618" s="8">
        <v>37521</v>
      </c>
      <c r="C2618" t="s">
        <v>3</v>
      </c>
      <c r="D2618" t="s">
        <v>462</v>
      </c>
      <c r="E2618" t="s">
        <v>9</v>
      </c>
      <c r="F2618" t="s">
        <v>464</v>
      </c>
      <c r="G2618" t="s">
        <v>24</v>
      </c>
      <c r="H2618" s="135" t="s">
        <v>1544</v>
      </c>
      <c r="I2618" t="s">
        <v>1454</v>
      </c>
      <c r="J2618" s="20">
        <v>38</v>
      </c>
      <c r="K2618" s="20" t="s">
        <v>3</v>
      </c>
      <c r="L2618" t="s">
        <v>1464</v>
      </c>
      <c r="M2618" s="20">
        <v>11.64</v>
      </c>
      <c r="N2618" s="20">
        <v>8.36</v>
      </c>
      <c r="AE2618">
        <f t="shared" si="40"/>
        <v>2002</v>
      </c>
    </row>
    <row r="2619" spans="1:31" x14ac:dyDescent="0.25">
      <c r="A2619" s="7">
        <v>2616</v>
      </c>
      <c r="B2619" s="8">
        <v>37521</v>
      </c>
      <c r="C2619" t="s">
        <v>3</v>
      </c>
      <c r="D2619" t="s">
        <v>212</v>
      </c>
      <c r="E2619" t="s">
        <v>9</v>
      </c>
      <c r="F2619" t="s">
        <v>375</v>
      </c>
      <c r="G2619" t="s">
        <v>17</v>
      </c>
      <c r="H2619" s="135" t="s">
        <v>1504</v>
      </c>
      <c r="I2619" t="s">
        <v>1454</v>
      </c>
      <c r="J2619" s="20">
        <v>15</v>
      </c>
      <c r="K2619" s="20" t="s">
        <v>3</v>
      </c>
      <c r="L2619" t="s">
        <v>1464</v>
      </c>
      <c r="M2619" s="20">
        <v>5.2</v>
      </c>
      <c r="N2619" s="20">
        <v>3.3</v>
      </c>
      <c r="AE2619">
        <f t="shared" si="40"/>
        <v>2002</v>
      </c>
    </row>
    <row r="2620" spans="1:31" x14ac:dyDescent="0.25">
      <c r="A2620" s="7">
        <v>2617</v>
      </c>
      <c r="B2620" s="8">
        <v>37521</v>
      </c>
      <c r="C2620" t="s">
        <v>3</v>
      </c>
      <c r="D2620" t="s">
        <v>202</v>
      </c>
      <c r="E2620" t="s">
        <v>9</v>
      </c>
      <c r="F2620" t="s">
        <v>114</v>
      </c>
      <c r="G2620" t="s">
        <v>11</v>
      </c>
      <c r="H2620" s="135" t="s">
        <v>1496</v>
      </c>
      <c r="I2620" t="s">
        <v>1454</v>
      </c>
      <c r="J2620" s="20">
        <v>37</v>
      </c>
      <c r="K2620" s="20" t="s">
        <v>3</v>
      </c>
      <c r="L2620" t="s">
        <v>1464</v>
      </c>
      <c r="M2620" s="20">
        <v>11.36</v>
      </c>
      <c r="N2620" s="20">
        <v>8.14</v>
      </c>
      <c r="AE2620">
        <f t="shared" si="40"/>
        <v>2002</v>
      </c>
    </row>
    <row r="2621" spans="1:31" x14ac:dyDescent="0.25">
      <c r="A2621" s="7">
        <v>2618</v>
      </c>
      <c r="B2621" s="8">
        <v>37521</v>
      </c>
      <c r="C2621" t="s">
        <v>3</v>
      </c>
      <c r="D2621" t="s">
        <v>43</v>
      </c>
      <c r="E2621" t="s">
        <v>9</v>
      </c>
      <c r="F2621" t="s">
        <v>471</v>
      </c>
      <c r="G2621" t="s">
        <v>14</v>
      </c>
      <c r="H2621" s="135" t="s">
        <v>1496</v>
      </c>
      <c r="I2621" t="s">
        <v>1454</v>
      </c>
      <c r="J2621" s="20">
        <v>28</v>
      </c>
      <c r="K2621" s="20" t="s">
        <v>9</v>
      </c>
      <c r="L2621" t="s">
        <v>1464</v>
      </c>
      <c r="M2621" s="20">
        <v>6.16</v>
      </c>
      <c r="N2621" s="20">
        <v>8.84</v>
      </c>
      <c r="AE2621">
        <f t="shared" si="40"/>
        <v>2002</v>
      </c>
    </row>
    <row r="2622" spans="1:31" x14ac:dyDescent="0.25">
      <c r="A2622" s="7">
        <v>2619</v>
      </c>
      <c r="B2622" s="8">
        <v>37521</v>
      </c>
      <c r="C2622" t="s">
        <v>3</v>
      </c>
      <c r="D2622" t="s">
        <v>504</v>
      </c>
      <c r="E2622" t="s">
        <v>9</v>
      </c>
      <c r="F2622" t="s">
        <v>236</v>
      </c>
      <c r="G2622" t="s">
        <v>14</v>
      </c>
      <c r="H2622" s="135" t="s">
        <v>1496</v>
      </c>
      <c r="I2622" t="s">
        <v>1458</v>
      </c>
      <c r="J2622" s="20">
        <v>13</v>
      </c>
      <c r="K2622" s="20" t="s">
        <v>3</v>
      </c>
      <c r="L2622" t="s">
        <v>1463</v>
      </c>
      <c r="M2622" s="20">
        <v>30</v>
      </c>
      <c r="N2622" s="20">
        <v>10</v>
      </c>
      <c r="AE2622">
        <f t="shared" si="40"/>
        <v>2002</v>
      </c>
    </row>
    <row r="2623" spans="1:31" x14ac:dyDescent="0.25">
      <c r="A2623" s="7">
        <v>2620</v>
      </c>
      <c r="B2623" s="8">
        <v>37522</v>
      </c>
      <c r="C2623" t="s">
        <v>3</v>
      </c>
      <c r="D2623" t="s">
        <v>431</v>
      </c>
      <c r="E2623" t="s">
        <v>9</v>
      </c>
      <c r="F2623" t="s">
        <v>398</v>
      </c>
      <c r="G2623" t="s">
        <v>17</v>
      </c>
      <c r="H2623" s="135" t="s">
        <v>1502</v>
      </c>
      <c r="I2623" t="s">
        <v>1455</v>
      </c>
      <c r="J2623" s="20">
        <v>78</v>
      </c>
      <c r="K2623" s="20" t="s">
        <v>9</v>
      </c>
      <c r="L2623" t="s">
        <v>1464</v>
      </c>
      <c r="M2623" s="20">
        <v>8.58</v>
      </c>
      <c r="N2623" s="20">
        <v>11.42</v>
      </c>
      <c r="AE2623">
        <f t="shared" si="40"/>
        <v>2002</v>
      </c>
    </row>
    <row r="2624" spans="1:31" x14ac:dyDescent="0.25">
      <c r="A2624" s="7">
        <v>2621</v>
      </c>
      <c r="B2624" s="8">
        <v>37526</v>
      </c>
      <c r="C2624" t="s">
        <v>3</v>
      </c>
      <c r="D2624" t="s">
        <v>480</v>
      </c>
      <c r="E2624" t="s">
        <v>9</v>
      </c>
      <c r="F2624" t="s">
        <v>407</v>
      </c>
      <c r="G2624" t="s">
        <v>24</v>
      </c>
      <c r="H2624" s="135" t="s">
        <v>1497</v>
      </c>
      <c r="I2624" t="s">
        <v>1454</v>
      </c>
      <c r="J2624" s="20">
        <v>19</v>
      </c>
      <c r="K2624" s="20" t="s">
        <v>9</v>
      </c>
      <c r="L2624" t="s">
        <v>1464</v>
      </c>
      <c r="M2624" s="20">
        <v>4.18</v>
      </c>
      <c r="N2624" s="20">
        <v>6.32</v>
      </c>
      <c r="AE2624">
        <f t="shared" si="40"/>
        <v>2002</v>
      </c>
    </row>
    <row r="2625" spans="1:31" x14ac:dyDescent="0.25">
      <c r="A2625" s="7">
        <v>2622</v>
      </c>
      <c r="B2625" s="8">
        <v>37526</v>
      </c>
      <c r="C2625" t="s">
        <v>3</v>
      </c>
      <c r="D2625" t="s">
        <v>503</v>
      </c>
      <c r="E2625" t="s">
        <v>9</v>
      </c>
      <c r="F2625" t="s">
        <v>485</v>
      </c>
      <c r="G2625" t="s">
        <v>65</v>
      </c>
      <c r="H2625" s="135" t="s">
        <v>1511</v>
      </c>
      <c r="I2625" t="s">
        <v>1454</v>
      </c>
      <c r="J2625" s="20">
        <v>18</v>
      </c>
      <c r="K2625" s="20" t="s">
        <v>9</v>
      </c>
      <c r="L2625" t="s">
        <v>1464</v>
      </c>
      <c r="M2625" s="20">
        <v>3.96</v>
      </c>
      <c r="N2625" s="20">
        <v>6.04</v>
      </c>
      <c r="AE2625">
        <f t="shared" si="40"/>
        <v>2002</v>
      </c>
    </row>
    <row r="2626" spans="1:31" x14ac:dyDescent="0.25">
      <c r="A2626" s="7">
        <v>2623</v>
      </c>
      <c r="B2626" s="8">
        <v>37526</v>
      </c>
      <c r="C2626" t="s">
        <v>3</v>
      </c>
      <c r="D2626" t="s">
        <v>462</v>
      </c>
      <c r="E2626" t="s">
        <v>9</v>
      </c>
      <c r="F2626" t="s">
        <v>450</v>
      </c>
      <c r="G2626" t="s">
        <v>11</v>
      </c>
      <c r="H2626" s="135" t="s">
        <v>1527</v>
      </c>
      <c r="I2626" t="s">
        <v>1454</v>
      </c>
      <c r="J2626" s="20">
        <v>63</v>
      </c>
      <c r="K2626" s="20" t="s">
        <v>1465</v>
      </c>
      <c r="L2626" t="s">
        <v>1466</v>
      </c>
      <c r="M2626" s="20">
        <v>15.75</v>
      </c>
      <c r="N2626" s="20">
        <v>15.75</v>
      </c>
      <c r="AE2626">
        <f t="shared" si="40"/>
        <v>2002</v>
      </c>
    </row>
    <row r="2627" spans="1:31" x14ac:dyDescent="0.25">
      <c r="A2627" s="7">
        <v>2624</v>
      </c>
      <c r="B2627" s="8">
        <v>37526</v>
      </c>
      <c r="C2627" t="s">
        <v>3</v>
      </c>
      <c r="D2627" t="s">
        <v>160</v>
      </c>
      <c r="E2627" t="s">
        <v>9</v>
      </c>
      <c r="F2627" t="s">
        <v>210</v>
      </c>
      <c r="G2627" t="s">
        <v>11</v>
      </c>
      <c r="H2627" s="135" t="s">
        <v>1505</v>
      </c>
      <c r="I2627" t="s">
        <v>1454</v>
      </c>
      <c r="J2627" s="20">
        <v>75</v>
      </c>
      <c r="K2627" s="20" t="s">
        <v>3</v>
      </c>
      <c r="L2627" t="s">
        <v>1464</v>
      </c>
      <c r="M2627" s="20">
        <v>22</v>
      </c>
      <c r="N2627" s="20">
        <v>16.5</v>
      </c>
      <c r="AE2627">
        <f t="shared" si="40"/>
        <v>2002</v>
      </c>
    </row>
    <row r="2628" spans="1:31" x14ac:dyDescent="0.25">
      <c r="A2628" s="7">
        <v>2625</v>
      </c>
      <c r="B2628" s="8">
        <v>37526</v>
      </c>
      <c r="C2628" t="s">
        <v>3</v>
      </c>
      <c r="D2628" t="s">
        <v>462</v>
      </c>
      <c r="E2628" t="s">
        <v>9</v>
      </c>
      <c r="F2628" t="s">
        <v>432</v>
      </c>
      <c r="G2628" t="s">
        <v>11</v>
      </c>
      <c r="H2628" s="135" t="s">
        <v>1509</v>
      </c>
      <c r="I2628" t="s">
        <v>1455</v>
      </c>
      <c r="J2628" s="20">
        <v>64</v>
      </c>
      <c r="K2628" s="20" t="s">
        <v>1465</v>
      </c>
      <c r="L2628" t="s">
        <v>1466</v>
      </c>
      <c r="M2628" s="20">
        <v>8</v>
      </c>
      <c r="N2628" s="20">
        <v>8</v>
      </c>
      <c r="AE2628">
        <f t="shared" ref="AE2628:AE2691" si="41">YEAR(B2628)</f>
        <v>2002</v>
      </c>
    </row>
    <row r="2629" spans="1:31" x14ac:dyDescent="0.25">
      <c r="A2629" s="7">
        <v>2626</v>
      </c>
      <c r="B2629" s="8">
        <v>37526</v>
      </c>
      <c r="C2629" t="s">
        <v>3</v>
      </c>
      <c r="D2629" t="s">
        <v>503</v>
      </c>
      <c r="E2629" t="s">
        <v>9</v>
      </c>
      <c r="F2629" t="s">
        <v>448</v>
      </c>
      <c r="G2629" t="s">
        <v>14</v>
      </c>
      <c r="H2629" s="135" t="s">
        <v>1491</v>
      </c>
      <c r="I2629" t="s">
        <v>1454</v>
      </c>
      <c r="J2629" s="20">
        <v>7</v>
      </c>
      <c r="K2629" s="20" t="s">
        <v>9</v>
      </c>
      <c r="L2629" t="s">
        <v>1464</v>
      </c>
      <c r="M2629" s="20">
        <v>1.54</v>
      </c>
      <c r="N2629" s="20">
        <v>2.96</v>
      </c>
      <c r="AE2629">
        <f t="shared" si="41"/>
        <v>2002</v>
      </c>
    </row>
    <row r="2630" spans="1:31" x14ac:dyDescent="0.25">
      <c r="A2630" s="7">
        <v>2627</v>
      </c>
      <c r="B2630" s="8">
        <v>37526</v>
      </c>
      <c r="C2630" t="s">
        <v>3</v>
      </c>
      <c r="D2630" t="s">
        <v>212</v>
      </c>
      <c r="E2630" t="s">
        <v>9</v>
      </c>
      <c r="F2630" t="s">
        <v>483</v>
      </c>
      <c r="G2630" t="s">
        <v>14</v>
      </c>
      <c r="H2630" s="135" t="s">
        <v>1517</v>
      </c>
      <c r="I2630" t="s">
        <v>1454</v>
      </c>
      <c r="J2630" s="20">
        <v>2</v>
      </c>
      <c r="K2630" s="20" t="s">
        <v>3</v>
      </c>
      <c r="L2630" t="s">
        <v>1464</v>
      </c>
      <c r="M2630" s="20">
        <v>1.56</v>
      </c>
      <c r="N2630" s="20">
        <v>0.44</v>
      </c>
      <c r="AE2630">
        <f t="shared" si="41"/>
        <v>2002</v>
      </c>
    </row>
    <row r="2631" spans="1:31" x14ac:dyDescent="0.25">
      <c r="A2631" s="7">
        <v>2628</v>
      </c>
      <c r="B2631" s="8">
        <v>37526</v>
      </c>
      <c r="C2631" t="s">
        <v>3</v>
      </c>
      <c r="D2631" t="s">
        <v>160</v>
      </c>
      <c r="E2631" t="s">
        <v>9</v>
      </c>
      <c r="F2631" t="s">
        <v>464</v>
      </c>
      <c r="G2631" t="s">
        <v>17</v>
      </c>
      <c r="H2631" s="135" t="s">
        <v>1502</v>
      </c>
      <c r="I2631" t="s">
        <v>1454</v>
      </c>
      <c r="J2631" s="20">
        <v>45</v>
      </c>
      <c r="K2631" s="20" t="s">
        <v>3</v>
      </c>
      <c r="L2631" t="s">
        <v>1464</v>
      </c>
      <c r="M2631" s="20">
        <v>13.6</v>
      </c>
      <c r="N2631" s="20">
        <v>9.9</v>
      </c>
      <c r="AE2631">
        <f t="shared" si="41"/>
        <v>2002</v>
      </c>
    </row>
    <row r="2632" spans="1:31" x14ac:dyDescent="0.25">
      <c r="A2632" s="7">
        <v>2629</v>
      </c>
      <c r="B2632" s="8">
        <v>37526</v>
      </c>
      <c r="C2632" t="s">
        <v>3</v>
      </c>
      <c r="D2632" t="s">
        <v>344</v>
      </c>
      <c r="E2632" t="s">
        <v>9</v>
      </c>
      <c r="F2632" t="s">
        <v>338</v>
      </c>
      <c r="G2632" t="s">
        <v>17</v>
      </c>
      <c r="H2632" s="135" t="s">
        <v>1502</v>
      </c>
      <c r="I2632" t="s">
        <v>1454</v>
      </c>
      <c r="J2632" s="20">
        <v>61</v>
      </c>
      <c r="K2632" s="20" t="s">
        <v>3</v>
      </c>
      <c r="L2632" t="s">
        <v>1464</v>
      </c>
      <c r="M2632" s="20">
        <v>18.079999999999998</v>
      </c>
      <c r="N2632" s="20">
        <v>13.42</v>
      </c>
      <c r="AE2632">
        <f t="shared" si="41"/>
        <v>2002</v>
      </c>
    </row>
    <row r="2633" spans="1:31" x14ac:dyDescent="0.25">
      <c r="A2633" s="7">
        <v>2630</v>
      </c>
      <c r="B2633" s="8">
        <v>37526</v>
      </c>
      <c r="C2633" t="s">
        <v>3</v>
      </c>
      <c r="D2633" t="s">
        <v>160</v>
      </c>
      <c r="E2633" t="s">
        <v>9</v>
      </c>
      <c r="F2633" t="s">
        <v>464</v>
      </c>
      <c r="G2633" t="s">
        <v>65</v>
      </c>
      <c r="H2633" s="135" t="s">
        <v>1519</v>
      </c>
      <c r="I2633" t="s">
        <v>1454</v>
      </c>
      <c r="J2633" s="20">
        <v>40</v>
      </c>
      <c r="K2633" s="20" t="s">
        <v>3</v>
      </c>
      <c r="L2633" t="s">
        <v>1464</v>
      </c>
      <c r="M2633" s="20">
        <v>12.2</v>
      </c>
      <c r="N2633" s="20">
        <v>8.8000000000000007</v>
      </c>
      <c r="AE2633">
        <f t="shared" si="41"/>
        <v>2002</v>
      </c>
    </row>
    <row r="2634" spans="1:31" x14ac:dyDescent="0.25">
      <c r="A2634" s="7">
        <v>2631</v>
      </c>
      <c r="B2634" s="8">
        <v>37526</v>
      </c>
      <c r="C2634" t="s">
        <v>3</v>
      </c>
      <c r="D2634" t="s">
        <v>15</v>
      </c>
      <c r="E2634" t="s">
        <v>9</v>
      </c>
      <c r="F2634" t="s">
        <v>37</v>
      </c>
      <c r="G2634" t="s">
        <v>65</v>
      </c>
      <c r="H2634" s="135" t="s">
        <v>1558</v>
      </c>
      <c r="I2634" t="s">
        <v>1454</v>
      </c>
      <c r="J2634" s="20">
        <v>18</v>
      </c>
      <c r="K2634" s="20" t="s">
        <v>9</v>
      </c>
      <c r="L2634" t="s">
        <v>1464</v>
      </c>
      <c r="M2634" s="20">
        <v>3.96</v>
      </c>
      <c r="N2634" s="20">
        <v>6.04</v>
      </c>
      <c r="AE2634">
        <f t="shared" si="41"/>
        <v>2002</v>
      </c>
    </row>
    <row r="2635" spans="1:31" x14ac:dyDescent="0.25">
      <c r="A2635" s="7">
        <v>2632</v>
      </c>
      <c r="B2635" s="8">
        <v>37526</v>
      </c>
      <c r="C2635" t="s">
        <v>3</v>
      </c>
      <c r="D2635" t="s">
        <v>462</v>
      </c>
      <c r="E2635" t="s">
        <v>9</v>
      </c>
      <c r="F2635" s="15" t="s">
        <v>28</v>
      </c>
      <c r="G2635" t="s">
        <v>14</v>
      </c>
      <c r="H2635" s="135" t="s">
        <v>1496</v>
      </c>
      <c r="I2635" t="s">
        <v>1454</v>
      </c>
      <c r="J2635" s="20">
        <v>25</v>
      </c>
      <c r="K2635" s="20" t="s">
        <v>3</v>
      </c>
      <c r="L2635" t="s">
        <v>1464</v>
      </c>
      <c r="M2635" s="20">
        <v>8</v>
      </c>
      <c r="N2635" s="20">
        <v>5.5</v>
      </c>
      <c r="AE2635">
        <f t="shared" si="41"/>
        <v>2002</v>
      </c>
    </row>
    <row r="2636" spans="1:31" x14ac:dyDescent="0.25">
      <c r="A2636" s="7">
        <v>2633</v>
      </c>
      <c r="B2636" s="8">
        <v>37526</v>
      </c>
      <c r="C2636" t="s">
        <v>3</v>
      </c>
      <c r="D2636" t="s">
        <v>106</v>
      </c>
      <c r="E2636" t="s">
        <v>9</v>
      </c>
      <c r="F2636" t="s">
        <v>307</v>
      </c>
      <c r="G2636" t="s">
        <v>14</v>
      </c>
      <c r="H2636" s="135" t="s">
        <v>1496</v>
      </c>
      <c r="I2636" t="s">
        <v>1456</v>
      </c>
      <c r="J2636" s="20">
        <v>8</v>
      </c>
      <c r="K2636" s="20" t="s">
        <v>3</v>
      </c>
      <c r="L2636" t="s">
        <v>1464</v>
      </c>
      <c r="M2636" s="20">
        <v>3.24</v>
      </c>
      <c r="N2636" s="20">
        <v>1.76</v>
      </c>
      <c r="O2636" t="s">
        <v>3</v>
      </c>
      <c r="P2636" s="13" t="s">
        <v>27</v>
      </c>
      <c r="Q2636" t="s">
        <v>9</v>
      </c>
      <c r="R2636" t="s">
        <v>482</v>
      </c>
      <c r="S2636" t="s">
        <v>1465</v>
      </c>
      <c r="U2636" t="s">
        <v>1465</v>
      </c>
      <c r="W2636" t="s">
        <v>1465</v>
      </c>
      <c r="Y2636" t="s">
        <v>1465</v>
      </c>
      <c r="AA2636" t="s">
        <v>1465</v>
      </c>
      <c r="AC2636" t="s">
        <v>1465</v>
      </c>
      <c r="AE2636">
        <f t="shared" si="41"/>
        <v>2002</v>
      </c>
    </row>
    <row r="2637" spans="1:31" x14ac:dyDescent="0.25">
      <c r="A2637" s="7">
        <v>2634</v>
      </c>
      <c r="B2637" s="8">
        <v>37526</v>
      </c>
      <c r="C2637" t="s">
        <v>3</v>
      </c>
      <c r="D2637" t="s">
        <v>25</v>
      </c>
      <c r="E2637" t="s">
        <v>9</v>
      </c>
      <c r="F2637" t="s">
        <v>192</v>
      </c>
      <c r="G2637" t="s">
        <v>14</v>
      </c>
      <c r="H2637" s="135" t="s">
        <v>1496</v>
      </c>
      <c r="I2637" t="s">
        <v>1455</v>
      </c>
      <c r="J2637" s="20">
        <v>80</v>
      </c>
      <c r="K2637" s="20" t="s">
        <v>9</v>
      </c>
      <c r="L2637" t="s">
        <v>1464</v>
      </c>
      <c r="M2637" s="20">
        <v>8.8000000000000007</v>
      </c>
      <c r="N2637" s="20">
        <v>11.7</v>
      </c>
      <c r="AE2637">
        <f t="shared" si="41"/>
        <v>2002</v>
      </c>
    </row>
    <row r="2638" spans="1:31" x14ac:dyDescent="0.25">
      <c r="A2638" s="7">
        <v>2635</v>
      </c>
      <c r="B2638" s="8">
        <v>37526</v>
      </c>
      <c r="C2638" t="s">
        <v>3</v>
      </c>
      <c r="D2638" t="s">
        <v>344</v>
      </c>
      <c r="E2638" t="s">
        <v>9</v>
      </c>
      <c r="F2638" t="s">
        <v>498</v>
      </c>
      <c r="G2638" t="s">
        <v>14</v>
      </c>
      <c r="H2638" s="135" t="s">
        <v>1496</v>
      </c>
      <c r="I2638" t="s">
        <v>1454</v>
      </c>
      <c r="J2638" s="20">
        <v>244</v>
      </c>
      <c r="K2638" s="20" t="s">
        <v>3</v>
      </c>
      <c r="L2638" t="s">
        <v>1464</v>
      </c>
      <c r="M2638" s="20">
        <v>69.319999999999993</v>
      </c>
      <c r="N2638" s="20">
        <v>53.68</v>
      </c>
      <c r="AE2638">
        <f t="shared" si="41"/>
        <v>2002</v>
      </c>
    </row>
    <row r="2639" spans="1:31" x14ac:dyDescent="0.25">
      <c r="A2639" s="7">
        <v>2636</v>
      </c>
      <c r="B2639" s="8">
        <v>37526</v>
      </c>
      <c r="C2639" t="s">
        <v>3</v>
      </c>
      <c r="D2639" t="s">
        <v>333</v>
      </c>
      <c r="E2639" t="s">
        <v>9</v>
      </c>
      <c r="F2639" t="s">
        <v>149</v>
      </c>
      <c r="G2639" t="s">
        <v>65</v>
      </c>
      <c r="H2639" s="135" t="s">
        <v>1496</v>
      </c>
      <c r="I2639" t="s">
        <v>1455</v>
      </c>
      <c r="J2639" s="20">
        <v>32</v>
      </c>
      <c r="K2639" s="20" t="s">
        <v>9</v>
      </c>
      <c r="L2639" t="s">
        <v>1463</v>
      </c>
      <c r="M2639" s="20">
        <v>3.84</v>
      </c>
      <c r="N2639" s="20">
        <v>4.66</v>
      </c>
      <c r="AE2639">
        <f t="shared" si="41"/>
        <v>2002</v>
      </c>
    </row>
    <row r="2640" spans="1:31" x14ac:dyDescent="0.25">
      <c r="A2640" s="7">
        <v>2637</v>
      </c>
      <c r="B2640" s="8">
        <v>37526</v>
      </c>
      <c r="C2640" t="s">
        <v>3</v>
      </c>
      <c r="D2640" t="s">
        <v>339</v>
      </c>
      <c r="E2640" t="s">
        <v>9</v>
      </c>
      <c r="F2640" t="s">
        <v>347</v>
      </c>
      <c r="G2640" t="s">
        <v>24</v>
      </c>
      <c r="H2640" s="136" t="s">
        <v>1496</v>
      </c>
      <c r="I2640" t="s">
        <v>1454</v>
      </c>
      <c r="J2640" s="20">
        <v>12</v>
      </c>
      <c r="K2640" s="20" t="s">
        <v>3</v>
      </c>
      <c r="L2640" t="s">
        <v>1464</v>
      </c>
      <c r="M2640" s="20">
        <v>4.3599999999999994</v>
      </c>
      <c r="N2640" s="20">
        <v>2.64</v>
      </c>
      <c r="AE2640">
        <f t="shared" si="41"/>
        <v>2002</v>
      </c>
    </row>
    <row r="2641" spans="1:31" x14ac:dyDescent="0.25">
      <c r="A2641" s="7">
        <v>2638</v>
      </c>
      <c r="B2641" s="8">
        <v>37526</v>
      </c>
      <c r="C2641" t="s">
        <v>3</v>
      </c>
      <c r="D2641" t="s">
        <v>343</v>
      </c>
      <c r="E2641" t="s">
        <v>9</v>
      </c>
      <c r="F2641" t="s">
        <v>338</v>
      </c>
      <c r="G2641" t="s">
        <v>377</v>
      </c>
      <c r="H2641" s="9" t="s">
        <v>1638</v>
      </c>
      <c r="I2641" t="s">
        <v>1454</v>
      </c>
      <c r="J2641" s="20">
        <v>42</v>
      </c>
      <c r="K2641" s="20" t="s">
        <v>3</v>
      </c>
      <c r="L2641" t="s">
        <v>1464</v>
      </c>
      <c r="M2641" s="20">
        <v>12.76</v>
      </c>
      <c r="N2641" s="20">
        <v>9.24</v>
      </c>
      <c r="AE2641">
        <f t="shared" si="41"/>
        <v>2002</v>
      </c>
    </row>
    <row r="2642" spans="1:31" x14ac:dyDescent="0.25">
      <c r="A2642" s="7">
        <v>2639</v>
      </c>
      <c r="B2642" s="8">
        <v>37529</v>
      </c>
      <c r="C2642" t="s">
        <v>3</v>
      </c>
      <c r="D2642" t="s">
        <v>492</v>
      </c>
      <c r="E2642" t="s">
        <v>9</v>
      </c>
      <c r="F2642" t="s">
        <v>180</v>
      </c>
      <c r="G2642" t="s">
        <v>24</v>
      </c>
      <c r="H2642" s="135" t="s">
        <v>1493</v>
      </c>
      <c r="I2642" t="s">
        <v>1454</v>
      </c>
      <c r="J2642" s="20">
        <v>33</v>
      </c>
      <c r="K2642" s="20" t="s">
        <v>9</v>
      </c>
      <c r="L2642" t="s">
        <v>1464</v>
      </c>
      <c r="M2642" s="20">
        <v>7.26</v>
      </c>
      <c r="N2642" s="20">
        <v>10.24</v>
      </c>
      <c r="AE2642">
        <f t="shared" si="41"/>
        <v>2002</v>
      </c>
    </row>
    <row r="2643" spans="1:31" x14ac:dyDescent="0.25">
      <c r="A2643" s="7">
        <v>2640</v>
      </c>
      <c r="B2643" s="8">
        <v>37529</v>
      </c>
      <c r="C2643" t="s">
        <v>3</v>
      </c>
      <c r="D2643" t="s">
        <v>109</v>
      </c>
      <c r="E2643" t="s">
        <v>9</v>
      </c>
      <c r="F2643" t="s">
        <v>43</v>
      </c>
      <c r="G2643" t="s">
        <v>14</v>
      </c>
      <c r="H2643" s="135" t="s">
        <v>1530</v>
      </c>
      <c r="I2643" t="s">
        <v>1458</v>
      </c>
      <c r="J2643" s="20">
        <v>7</v>
      </c>
      <c r="K2643" s="20" t="s">
        <v>9</v>
      </c>
      <c r="L2643" t="s">
        <v>1464</v>
      </c>
      <c r="M2643" s="20">
        <v>30</v>
      </c>
      <c r="N2643" s="20">
        <v>10</v>
      </c>
      <c r="AE2643">
        <f t="shared" si="41"/>
        <v>2002</v>
      </c>
    </row>
    <row r="2644" spans="1:31" x14ac:dyDescent="0.25">
      <c r="A2644" s="7">
        <v>2641</v>
      </c>
      <c r="B2644" s="8">
        <v>37529</v>
      </c>
      <c r="C2644" t="s">
        <v>3</v>
      </c>
      <c r="D2644" t="s">
        <v>27</v>
      </c>
      <c r="E2644" t="s">
        <v>9</v>
      </c>
      <c r="F2644" t="s">
        <v>457</v>
      </c>
      <c r="G2644" t="s">
        <v>14</v>
      </c>
      <c r="H2644" s="135" t="s">
        <v>1491</v>
      </c>
      <c r="I2644" t="s">
        <v>1455</v>
      </c>
      <c r="J2644" s="20">
        <v>24</v>
      </c>
      <c r="K2644" s="20" t="s">
        <v>3</v>
      </c>
      <c r="L2644" t="s">
        <v>1464</v>
      </c>
      <c r="M2644" s="20">
        <v>3.86</v>
      </c>
      <c r="N2644" s="20">
        <v>2.64</v>
      </c>
      <c r="AE2644">
        <f t="shared" si="41"/>
        <v>2002</v>
      </c>
    </row>
    <row r="2645" spans="1:31" x14ac:dyDescent="0.25">
      <c r="A2645" s="7">
        <v>2642</v>
      </c>
      <c r="B2645" s="8">
        <v>37529</v>
      </c>
      <c r="C2645" t="s">
        <v>3</v>
      </c>
      <c r="D2645" t="s">
        <v>430</v>
      </c>
      <c r="E2645" t="s">
        <v>9</v>
      </c>
      <c r="F2645" t="s">
        <v>108</v>
      </c>
      <c r="G2645" t="s">
        <v>17</v>
      </c>
      <c r="H2645" s="135" t="s">
        <v>1496</v>
      </c>
      <c r="I2645" t="s">
        <v>1454</v>
      </c>
      <c r="J2645" s="20">
        <v>14</v>
      </c>
      <c r="K2645" s="20" t="s">
        <v>9</v>
      </c>
      <c r="L2645" t="s">
        <v>1464</v>
      </c>
      <c r="M2645" s="20">
        <v>3.08</v>
      </c>
      <c r="N2645" s="20">
        <v>4.92</v>
      </c>
      <c r="AE2645">
        <f t="shared" si="41"/>
        <v>2002</v>
      </c>
    </row>
    <row r="2646" spans="1:31" x14ac:dyDescent="0.25">
      <c r="A2646" s="7">
        <v>2643</v>
      </c>
      <c r="B2646" s="8">
        <v>37529</v>
      </c>
      <c r="C2646" t="s">
        <v>3</v>
      </c>
      <c r="D2646" t="s">
        <v>497</v>
      </c>
      <c r="E2646" t="s">
        <v>9</v>
      </c>
      <c r="F2646" t="s">
        <v>338</v>
      </c>
      <c r="G2646" t="s">
        <v>14</v>
      </c>
      <c r="H2646" s="135" t="s">
        <v>1496</v>
      </c>
      <c r="I2646" t="s">
        <v>1454</v>
      </c>
      <c r="J2646" s="20">
        <v>26</v>
      </c>
      <c r="K2646" s="20" t="s">
        <v>3</v>
      </c>
      <c r="L2646" t="s">
        <v>1464</v>
      </c>
      <c r="M2646" s="20">
        <v>8.2800000000000011</v>
      </c>
      <c r="N2646" s="20">
        <v>5.72</v>
      </c>
      <c r="AE2646">
        <f t="shared" si="41"/>
        <v>2002</v>
      </c>
    </row>
    <row r="2647" spans="1:31" x14ac:dyDescent="0.25">
      <c r="A2647" s="7">
        <v>2644</v>
      </c>
      <c r="B2647" s="8">
        <v>37532</v>
      </c>
      <c r="C2647" t="s">
        <v>3</v>
      </c>
      <c r="D2647" t="s">
        <v>178</v>
      </c>
      <c r="E2647" t="s">
        <v>9</v>
      </c>
      <c r="F2647" t="s">
        <v>26</v>
      </c>
      <c r="G2647" t="s">
        <v>24</v>
      </c>
      <c r="H2647" s="135" t="s">
        <v>1639</v>
      </c>
      <c r="I2647" t="s">
        <v>1454</v>
      </c>
      <c r="J2647" s="20">
        <v>10</v>
      </c>
      <c r="K2647" s="20" t="s">
        <v>9</v>
      </c>
      <c r="L2647" t="s">
        <v>1463</v>
      </c>
      <c r="M2647" s="20">
        <v>2.4</v>
      </c>
      <c r="N2647" s="20">
        <v>3.6</v>
      </c>
      <c r="AE2647">
        <f t="shared" si="41"/>
        <v>2002</v>
      </c>
    </row>
    <row r="2648" spans="1:31" x14ac:dyDescent="0.25">
      <c r="A2648" s="7">
        <v>2645</v>
      </c>
      <c r="B2648" s="8">
        <v>37532</v>
      </c>
      <c r="C2648" t="s">
        <v>3</v>
      </c>
      <c r="D2648" t="s">
        <v>471</v>
      </c>
      <c r="E2648" t="s">
        <v>9</v>
      </c>
      <c r="F2648" t="s">
        <v>104</v>
      </c>
      <c r="G2648" t="s">
        <v>14</v>
      </c>
      <c r="H2648" s="135" t="s">
        <v>1516</v>
      </c>
      <c r="I2648" t="s">
        <v>1454</v>
      </c>
      <c r="J2648" s="20">
        <v>12</v>
      </c>
      <c r="K2648" s="20" t="s">
        <v>3</v>
      </c>
      <c r="L2648" t="s">
        <v>1464</v>
      </c>
      <c r="M2648" s="20">
        <v>4.3599999999999994</v>
      </c>
      <c r="N2648" s="20">
        <v>2.64</v>
      </c>
      <c r="AE2648">
        <f t="shared" si="41"/>
        <v>2002</v>
      </c>
    </row>
    <row r="2649" spans="1:31" x14ac:dyDescent="0.25">
      <c r="A2649" s="7">
        <v>2646</v>
      </c>
      <c r="B2649" s="8">
        <v>37532</v>
      </c>
      <c r="C2649" t="s">
        <v>3</v>
      </c>
      <c r="D2649" t="s">
        <v>104</v>
      </c>
      <c r="E2649" t="s">
        <v>9</v>
      </c>
      <c r="F2649" t="s">
        <v>471</v>
      </c>
      <c r="G2649" t="s">
        <v>14</v>
      </c>
      <c r="H2649" s="135" t="s">
        <v>1516</v>
      </c>
      <c r="I2649" t="s">
        <v>1454</v>
      </c>
      <c r="J2649" s="20">
        <v>12</v>
      </c>
      <c r="K2649" s="20" t="s">
        <v>9</v>
      </c>
      <c r="L2649" t="s">
        <v>1463</v>
      </c>
      <c r="M2649" s="20">
        <v>2.88</v>
      </c>
      <c r="N2649" s="20">
        <v>4.12</v>
      </c>
      <c r="AE2649">
        <f t="shared" si="41"/>
        <v>2002</v>
      </c>
    </row>
    <row r="2650" spans="1:31" x14ac:dyDescent="0.25">
      <c r="A2650" s="7">
        <v>2647</v>
      </c>
      <c r="B2650" s="8">
        <v>37532</v>
      </c>
      <c r="C2650" t="s">
        <v>3</v>
      </c>
      <c r="D2650" t="s">
        <v>242</v>
      </c>
      <c r="E2650" t="s">
        <v>9</v>
      </c>
      <c r="F2650" t="s">
        <v>159</v>
      </c>
      <c r="G2650" t="s">
        <v>14</v>
      </c>
      <c r="H2650" s="135" t="s">
        <v>1516</v>
      </c>
      <c r="I2650" t="s">
        <v>1455</v>
      </c>
      <c r="J2650" s="20">
        <v>12</v>
      </c>
      <c r="K2650" s="20" t="s">
        <v>3</v>
      </c>
      <c r="L2650" t="s">
        <v>1464</v>
      </c>
      <c r="M2650" s="20">
        <v>2.1799999999999997</v>
      </c>
      <c r="N2650" s="20">
        <v>1.32</v>
      </c>
      <c r="AE2650">
        <f t="shared" si="41"/>
        <v>2002</v>
      </c>
    </row>
    <row r="2651" spans="1:31" x14ac:dyDescent="0.25">
      <c r="A2651" s="7">
        <v>2648</v>
      </c>
      <c r="B2651" s="8">
        <v>37532</v>
      </c>
      <c r="C2651" t="s">
        <v>3</v>
      </c>
      <c r="D2651" t="s">
        <v>159</v>
      </c>
      <c r="E2651" t="s">
        <v>9</v>
      </c>
      <c r="F2651" t="s">
        <v>242</v>
      </c>
      <c r="G2651" t="s">
        <v>14</v>
      </c>
      <c r="H2651" s="135" t="s">
        <v>1516</v>
      </c>
      <c r="I2651" t="s">
        <v>1455</v>
      </c>
      <c r="J2651" s="20">
        <v>12</v>
      </c>
      <c r="K2651" s="20" t="s">
        <v>9</v>
      </c>
      <c r="L2651" t="s">
        <v>1464</v>
      </c>
      <c r="M2651" s="20">
        <v>1.32</v>
      </c>
      <c r="N2651" s="20">
        <v>2.1799999999999997</v>
      </c>
      <c r="AE2651">
        <f t="shared" si="41"/>
        <v>2002</v>
      </c>
    </row>
    <row r="2652" spans="1:31" x14ac:dyDescent="0.25">
      <c r="A2652" s="7">
        <v>2649</v>
      </c>
      <c r="B2652" s="8">
        <v>37532</v>
      </c>
      <c r="C2652" t="s">
        <v>3</v>
      </c>
      <c r="D2652" t="s">
        <v>15</v>
      </c>
      <c r="E2652" t="s">
        <v>9</v>
      </c>
      <c r="F2652" t="s">
        <v>247</v>
      </c>
      <c r="G2652" t="s">
        <v>65</v>
      </c>
      <c r="H2652" s="135" t="s">
        <v>1519</v>
      </c>
      <c r="I2652" t="s">
        <v>1454</v>
      </c>
      <c r="J2652" s="20">
        <v>47</v>
      </c>
      <c r="K2652" s="20" t="s">
        <v>9</v>
      </c>
      <c r="L2652" t="s">
        <v>1464</v>
      </c>
      <c r="M2652" s="20">
        <v>10.34</v>
      </c>
      <c r="N2652" s="20">
        <v>14.16</v>
      </c>
      <c r="AE2652">
        <f t="shared" si="41"/>
        <v>2002</v>
      </c>
    </row>
    <row r="2653" spans="1:31" x14ac:dyDescent="0.25">
      <c r="A2653" s="7">
        <v>2650</v>
      </c>
      <c r="B2653" s="8">
        <v>37532</v>
      </c>
      <c r="C2653" t="s">
        <v>3</v>
      </c>
      <c r="D2653" t="s">
        <v>12</v>
      </c>
      <c r="E2653" t="s">
        <v>9</v>
      </c>
      <c r="F2653" t="s">
        <v>235</v>
      </c>
      <c r="G2653" t="s">
        <v>14</v>
      </c>
      <c r="H2653" s="135" t="s">
        <v>1496</v>
      </c>
      <c r="I2653" t="s">
        <v>1454</v>
      </c>
      <c r="J2653" s="20">
        <v>35</v>
      </c>
      <c r="K2653" s="20" t="s">
        <v>1465</v>
      </c>
      <c r="L2653" t="s">
        <v>1466</v>
      </c>
      <c r="M2653" s="20">
        <v>8.75</v>
      </c>
      <c r="N2653" s="20">
        <v>8.75</v>
      </c>
      <c r="AE2653">
        <f t="shared" si="41"/>
        <v>2002</v>
      </c>
    </row>
    <row r="2654" spans="1:31" x14ac:dyDescent="0.25">
      <c r="A2654" s="7">
        <v>2651</v>
      </c>
      <c r="B2654" s="8">
        <v>37532</v>
      </c>
      <c r="C2654" t="s">
        <v>3</v>
      </c>
      <c r="D2654" t="s">
        <v>43</v>
      </c>
      <c r="E2654" t="s">
        <v>9</v>
      </c>
      <c r="F2654" t="s">
        <v>448</v>
      </c>
      <c r="G2654" t="s">
        <v>14</v>
      </c>
      <c r="H2654" s="135" t="s">
        <v>1496</v>
      </c>
      <c r="I2654" t="s">
        <v>1454</v>
      </c>
      <c r="J2654" s="20">
        <v>31</v>
      </c>
      <c r="K2654" s="20" t="s">
        <v>9</v>
      </c>
      <c r="L2654" t="s">
        <v>1463</v>
      </c>
      <c r="M2654" s="20">
        <v>7.44</v>
      </c>
      <c r="N2654" s="20">
        <v>9.06</v>
      </c>
      <c r="AE2654">
        <f t="shared" si="41"/>
        <v>2002</v>
      </c>
    </row>
    <row r="2655" spans="1:31" x14ac:dyDescent="0.25">
      <c r="A2655" s="7">
        <v>2652</v>
      </c>
      <c r="B2655" s="8">
        <v>37532</v>
      </c>
      <c r="C2655" t="s">
        <v>3</v>
      </c>
      <c r="D2655" s="16" t="s">
        <v>35</v>
      </c>
      <c r="E2655" t="s">
        <v>9</v>
      </c>
      <c r="F2655" t="s">
        <v>180</v>
      </c>
      <c r="G2655" t="s">
        <v>377</v>
      </c>
      <c r="H2655" s="135" t="s">
        <v>1496</v>
      </c>
      <c r="I2655" t="s">
        <v>1454</v>
      </c>
      <c r="J2655" s="20">
        <v>38</v>
      </c>
      <c r="K2655" s="20" t="s">
        <v>3</v>
      </c>
      <c r="L2655" t="s">
        <v>1464</v>
      </c>
      <c r="M2655" s="20">
        <v>11.64</v>
      </c>
      <c r="N2655" s="20">
        <v>8.36</v>
      </c>
      <c r="AE2655">
        <f t="shared" si="41"/>
        <v>2002</v>
      </c>
    </row>
    <row r="2656" spans="1:31" x14ac:dyDescent="0.25">
      <c r="A2656" s="7">
        <v>2653</v>
      </c>
      <c r="B2656" s="8">
        <v>37532</v>
      </c>
      <c r="C2656" t="s">
        <v>3</v>
      </c>
      <c r="D2656" t="s">
        <v>43</v>
      </c>
      <c r="E2656" t="s">
        <v>9</v>
      </c>
      <c r="F2656" t="s">
        <v>461</v>
      </c>
      <c r="G2656" t="s">
        <v>24</v>
      </c>
      <c r="H2656" s="136" t="s">
        <v>1496</v>
      </c>
      <c r="I2656" t="s">
        <v>1454</v>
      </c>
      <c r="J2656" s="20">
        <v>10</v>
      </c>
      <c r="K2656" s="20" t="s">
        <v>1465</v>
      </c>
      <c r="L2656" t="s">
        <v>1466</v>
      </c>
      <c r="M2656" s="20">
        <v>2.5</v>
      </c>
      <c r="N2656" s="20">
        <v>2.5</v>
      </c>
      <c r="AE2656">
        <f t="shared" si="41"/>
        <v>2002</v>
      </c>
    </row>
    <row r="2657" spans="1:31" x14ac:dyDescent="0.25">
      <c r="A2657" s="7">
        <v>2654</v>
      </c>
      <c r="B2657" s="8">
        <v>37532</v>
      </c>
      <c r="C2657" t="s">
        <v>3</v>
      </c>
      <c r="D2657" t="s">
        <v>43</v>
      </c>
      <c r="E2657" t="s">
        <v>9</v>
      </c>
      <c r="F2657" t="s">
        <v>338</v>
      </c>
      <c r="G2657" t="s">
        <v>24</v>
      </c>
      <c r="H2657" s="136" t="s">
        <v>1496</v>
      </c>
      <c r="I2657" t="s">
        <v>1454</v>
      </c>
      <c r="J2657" s="20">
        <v>25</v>
      </c>
      <c r="K2657" s="20" t="s">
        <v>3</v>
      </c>
      <c r="L2657" t="s">
        <v>1464</v>
      </c>
      <c r="M2657" s="20">
        <v>8</v>
      </c>
      <c r="N2657" s="20">
        <v>5.5</v>
      </c>
      <c r="AE2657">
        <f t="shared" si="41"/>
        <v>2002</v>
      </c>
    </row>
    <row r="2658" spans="1:31" x14ac:dyDescent="0.25">
      <c r="A2658" s="7">
        <v>2655</v>
      </c>
      <c r="B2658" s="8">
        <v>37535</v>
      </c>
      <c r="C2658" t="s">
        <v>3</v>
      </c>
      <c r="D2658" t="s">
        <v>178</v>
      </c>
      <c r="E2658" t="s">
        <v>9</v>
      </c>
      <c r="F2658" t="s">
        <v>26</v>
      </c>
      <c r="G2658" t="s">
        <v>24</v>
      </c>
      <c r="H2658" s="135" t="s">
        <v>1546</v>
      </c>
      <c r="I2658" t="s">
        <v>1454</v>
      </c>
      <c r="J2658" s="20">
        <v>6</v>
      </c>
      <c r="K2658" s="20" t="s">
        <v>3</v>
      </c>
      <c r="L2658" t="s">
        <v>1464</v>
      </c>
      <c r="M2658" s="20">
        <v>2.6799999999999997</v>
      </c>
      <c r="N2658" s="20">
        <v>1.32</v>
      </c>
      <c r="AE2658">
        <f t="shared" si="41"/>
        <v>2002</v>
      </c>
    </row>
    <row r="2659" spans="1:31" x14ac:dyDescent="0.25">
      <c r="A2659" s="7">
        <v>2656</v>
      </c>
      <c r="B2659" s="8">
        <v>37535</v>
      </c>
      <c r="C2659" t="s">
        <v>3</v>
      </c>
      <c r="D2659" t="s">
        <v>502</v>
      </c>
      <c r="E2659" t="s">
        <v>9</v>
      </c>
      <c r="F2659" t="s">
        <v>384</v>
      </c>
      <c r="G2659" t="s">
        <v>24</v>
      </c>
      <c r="H2659" s="135" t="s">
        <v>1497</v>
      </c>
      <c r="I2659" t="s">
        <v>1454</v>
      </c>
      <c r="J2659" s="20">
        <v>10</v>
      </c>
      <c r="K2659" s="20" t="s">
        <v>3</v>
      </c>
      <c r="L2659" t="s">
        <v>1464</v>
      </c>
      <c r="M2659" s="20">
        <v>3.8</v>
      </c>
      <c r="N2659" s="20">
        <v>2.2000000000000002</v>
      </c>
      <c r="AE2659">
        <f t="shared" si="41"/>
        <v>2002</v>
      </c>
    </row>
    <row r="2660" spans="1:31" x14ac:dyDescent="0.25">
      <c r="A2660" s="7">
        <v>2657</v>
      </c>
      <c r="B2660" s="8">
        <v>37535</v>
      </c>
      <c r="C2660" t="s">
        <v>3</v>
      </c>
      <c r="D2660" t="s">
        <v>278</v>
      </c>
      <c r="E2660" t="s">
        <v>9</v>
      </c>
      <c r="F2660" t="s">
        <v>27</v>
      </c>
      <c r="G2660" t="s">
        <v>11</v>
      </c>
      <c r="H2660" s="135" t="s">
        <v>1505</v>
      </c>
      <c r="I2660" t="s">
        <v>1455</v>
      </c>
      <c r="J2660" s="20">
        <v>25</v>
      </c>
      <c r="K2660" s="20" t="s">
        <v>9</v>
      </c>
      <c r="L2660" t="s">
        <v>1464</v>
      </c>
      <c r="M2660" s="20">
        <v>2.75</v>
      </c>
      <c r="N2660" s="20">
        <v>4</v>
      </c>
      <c r="AE2660">
        <f t="shared" si="41"/>
        <v>2002</v>
      </c>
    </row>
    <row r="2661" spans="1:31" x14ac:dyDescent="0.25">
      <c r="A2661" s="7">
        <v>2658</v>
      </c>
      <c r="B2661" s="8">
        <v>37535</v>
      </c>
      <c r="C2661" t="s">
        <v>3</v>
      </c>
      <c r="D2661" t="s">
        <v>502</v>
      </c>
      <c r="E2661" t="s">
        <v>9</v>
      </c>
      <c r="F2661" t="s">
        <v>448</v>
      </c>
      <c r="G2661" t="s">
        <v>11</v>
      </c>
      <c r="H2661" s="135" t="s">
        <v>1541</v>
      </c>
      <c r="I2661" t="s">
        <v>1454</v>
      </c>
      <c r="J2661" s="20">
        <v>38</v>
      </c>
      <c r="K2661" s="20" t="s">
        <v>9</v>
      </c>
      <c r="L2661" t="s">
        <v>1464</v>
      </c>
      <c r="M2661" s="20">
        <v>8.36</v>
      </c>
      <c r="N2661" s="20">
        <v>11.64</v>
      </c>
      <c r="AE2661">
        <f t="shared" si="41"/>
        <v>2002</v>
      </c>
    </row>
    <row r="2662" spans="1:31" x14ac:dyDescent="0.25">
      <c r="A2662" s="7">
        <v>2659</v>
      </c>
      <c r="B2662" s="8">
        <v>37535</v>
      </c>
      <c r="C2662" t="s">
        <v>3</v>
      </c>
      <c r="D2662" t="s">
        <v>504</v>
      </c>
      <c r="E2662" t="s">
        <v>9</v>
      </c>
      <c r="F2662" t="s">
        <v>457</v>
      </c>
      <c r="G2662" t="s">
        <v>14</v>
      </c>
      <c r="H2662" s="135" t="s">
        <v>1491</v>
      </c>
      <c r="I2662" t="s">
        <v>1455</v>
      </c>
      <c r="J2662" s="20">
        <v>24</v>
      </c>
      <c r="K2662" s="20" t="s">
        <v>3</v>
      </c>
      <c r="L2662" t="s">
        <v>1464</v>
      </c>
      <c r="M2662" s="20">
        <v>3.86</v>
      </c>
      <c r="N2662" s="20">
        <v>2.64</v>
      </c>
      <c r="AE2662">
        <f t="shared" si="41"/>
        <v>2002</v>
      </c>
    </row>
    <row r="2663" spans="1:31" x14ac:dyDescent="0.25">
      <c r="A2663" s="7">
        <v>2660</v>
      </c>
      <c r="B2663" s="8">
        <v>37535</v>
      </c>
      <c r="C2663" t="s">
        <v>3</v>
      </c>
      <c r="D2663" t="s">
        <v>504</v>
      </c>
      <c r="E2663" t="s">
        <v>9</v>
      </c>
      <c r="F2663" t="s">
        <v>189</v>
      </c>
      <c r="G2663" t="s">
        <v>14</v>
      </c>
      <c r="H2663" s="135" t="s">
        <v>1491</v>
      </c>
      <c r="I2663" t="s">
        <v>1454</v>
      </c>
      <c r="J2663" s="20">
        <v>16</v>
      </c>
      <c r="K2663" s="20" t="s">
        <v>3</v>
      </c>
      <c r="L2663" t="s">
        <v>1464</v>
      </c>
      <c r="M2663" s="20">
        <v>5.48</v>
      </c>
      <c r="N2663" s="20">
        <v>3.52</v>
      </c>
      <c r="AE2663">
        <f t="shared" si="41"/>
        <v>2002</v>
      </c>
    </row>
    <row r="2664" spans="1:31" x14ac:dyDescent="0.25">
      <c r="A2664" s="7">
        <v>2661</v>
      </c>
      <c r="B2664" s="8">
        <v>37535</v>
      </c>
      <c r="C2664" t="s">
        <v>3</v>
      </c>
      <c r="D2664" t="s">
        <v>43</v>
      </c>
      <c r="E2664" t="s">
        <v>9</v>
      </c>
      <c r="F2664" t="s">
        <v>503</v>
      </c>
      <c r="G2664" t="s">
        <v>14</v>
      </c>
      <c r="H2664" s="135" t="s">
        <v>1522</v>
      </c>
      <c r="I2664" t="s">
        <v>1455</v>
      </c>
      <c r="J2664" s="20">
        <v>12</v>
      </c>
      <c r="K2664" s="20" t="s">
        <v>3</v>
      </c>
      <c r="L2664" t="s">
        <v>1464</v>
      </c>
      <c r="M2664" s="20">
        <v>2.1799999999999997</v>
      </c>
      <c r="N2664" s="20">
        <v>1.32</v>
      </c>
      <c r="AE2664">
        <f t="shared" si="41"/>
        <v>2002</v>
      </c>
    </row>
    <row r="2665" spans="1:31" x14ac:dyDescent="0.25">
      <c r="A2665" s="7">
        <v>2662</v>
      </c>
      <c r="B2665" s="8">
        <v>37535</v>
      </c>
      <c r="C2665" t="s">
        <v>3</v>
      </c>
      <c r="D2665" t="s">
        <v>481</v>
      </c>
      <c r="E2665" t="s">
        <v>9</v>
      </c>
      <c r="F2665" t="s">
        <v>432</v>
      </c>
      <c r="G2665" t="s">
        <v>14</v>
      </c>
      <c r="H2665" s="135" t="s">
        <v>1516</v>
      </c>
      <c r="I2665" t="s">
        <v>1455</v>
      </c>
      <c r="J2665" s="20">
        <v>11</v>
      </c>
      <c r="K2665" s="20" t="s">
        <v>3</v>
      </c>
      <c r="L2665" t="s">
        <v>1464</v>
      </c>
      <c r="M2665" s="20">
        <v>2.04</v>
      </c>
      <c r="N2665" s="20">
        <v>1.21</v>
      </c>
      <c r="AE2665">
        <f t="shared" si="41"/>
        <v>2002</v>
      </c>
    </row>
    <row r="2666" spans="1:31" x14ac:dyDescent="0.25">
      <c r="A2666" s="7">
        <v>2663</v>
      </c>
      <c r="B2666" s="8">
        <v>37535</v>
      </c>
      <c r="C2666" t="s">
        <v>3</v>
      </c>
      <c r="D2666" t="s">
        <v>432</v>
      </c>
      <c r="E2666" t="s">
        <v>9</v>
      </c>
      <c r="F2666" t="s">
        <v>481</v>
      </c>
      <c r="G2666" t="s">
        <v>14</v>
      </c>
      <c r="H2666" s="135" t="s">
        <v>1516</v>
      </c>
      <c r="I2666" t="s">
        <v>1455</v>
      </c>
      <c r="J2666" s="20">
        <v>12</v>
      </c>
      <c r="K2666" s="20" t="s">
        <v>9</v>
      </c>
      <c r="L2666" t="s">
        <v>1464</v>
      </c>
      <c r="M2666" s="20">
        <v>1.32</v>
      </c>
      <c r="N2666" s="20">
        <v>2.1799999999999997</v>
      </c>
      <c r="AE2666">
        <f t="shared" si="41"/>
        <v>2002</v>
      </c>
    </row>
    <row r="2667" spans="1:31" x14ac:dyDescent="0.25">
      <c r="A2667" s="7">
        <v>2664</v>
      </c>
      <c r="B2667" s="8">
        <v>37535</v>
      </c>
      <c r="C2667" t="s">
        <v>3</v>
      </c>
      <c r="D2667" t="s">
        <v>55</v>
      </c>
      <c r="E2667" t="s">
        <v>9</v>
      </c>
      <c r="F2667" t="s">
        <v>457</v>
      </c>
      <c r="G2667" t="s">
        <v>14</v>
      </c>
      <c r="H2667" s="135" t="s">
        <v>1516</v>
      </c>
      <c r="I2667" t="s">
        <v>1454</v>
      </c>
      <c r="J2667" s="20">
        <v>12</v>
      </c>
      <c r="K2667" s="20" t="s">
        <v>3</v>
      </c>
      <c r="L2667" t="s">
        <v>1464</v>
      </c>
      <c r="M2667" s="20">
        <v>4.3599999999999994</v>
      </c>
      <c r="N2667" s="20">
        <v>2.64</v>
      </c>
      <c r="AE2667">
        <f t="shared" si="41"/>
        <v>2002</v>
      </c>
    </row>
    <row r="2668" spans="1:31" x14ac:dyDescent="0.25">
      <c r="A2668" s="7">
        <v>2665</v>
      </c>
      <c r="B2668" s="8">
        <v>37535</v>
      </c>
      <c r="C2668" t="s">
        <v>3</v>
      </c>
      <c r="D2668" t="s">
        <v>134</v>
      </c>
      <c r="E2668" t="s">
        <v>9</v>
      </c>
      <c r="F2668" t="s">
        <v>481</v>
      </c>
      <c r="G2668" t="s">
        <v>14</v>
      </c>
      <c r="H2668" s="135" t="s">
        <v>1516</v>
      </c>
      <c r="I2668" t="s">
        <v>1454</v>
      </c>
      <c r="J2668" s="20">
        <v>11</v>
      </c>
      <c r="K2668" s="20" t="s">
        <v>9</v>
      </c>
      <c r="L2668" t="s">
        <v>1464</v>
      </c>
      <c r="M2668" s="20">
        <v>2.42</v>
      </c>
      <c r="N2668" s="20">
        <v>4.08</v>
      </c>
      <c r="AE2668">
        <f t="shared" si="41"/>
        <v>2002</v>
      </c>
    </row>
    <row r="2669" spans="1:31" x14ac:dyDescent="0.25">
      <c r="A2669" s="7">
        <v>2666</v>
      </c>
      <c r="B2669" s="8">
        <v>37535</v>
      </c>
      <c r="C2669" t="s">
        <v>3</v>
      </c>
      <c r="D2669" t="s">
        <v>118</v>
      </c>
      <c r="E2669" t="s">
        <v>9</v>
      </c>
      <c r="F2669" t="s">
        <v>432</v>
      </c>
      <c r="G2669" t="s">
        <v>14</v>
      </c>
      <c r="H2669" s="135" t="s">
        <v>1516</v>
      </c>
      <c r="I2669" t="s">
        <v>1454</v>
      </c>
      <c r="J2669" s="20">
        <v>12</v>
      </c>
      <c r="K2669" s="20" t="s">
        <v>9</v>
      </c>
      <c r="L2669" t="s">
        <v>1464</v>
      </c>
      <c r="M2669" s="20">
        <v>2.64</v>
      </c>
      <c r="N2669" s="20">
        <v>4.3599999999999994</v>
      </c>
      <c r="AE2669">
        <f t="shared" si="41"/>
        <v>2002</v>
      </c>
    </row>
    <row r="2670" spans="1:31" x14ac:dyDescent="0.25">
      <c r="A2670" s="7">
        <v>2667</v>
      </c>
      <c r="B2670" s="8">
        <v>37535</v>
      </c>
      <c r="C2670" t="s">
        <v>3</v>
      </c>
      <c r="D2670" t="s">
        <v>481</v>
      </c>
      <c r="E2670" t="s">
        <v>9</v>
      </c>
      <c r="F2670" t="s">
        <v>134</v>
      </c>
      <c r="G2670" t="s">
        <v>14</v>
      </c>
      <c r="H2670" s="135" t="s">
        <v>1516</v>
      </c>
      <c r="I2670" t="s">
        <v>1454</v>
      </c>
      <c r="J2670" s="20">
        <v>11</v>
      </c>
      <c r="K2670" s="20" t="s">
        <v>3</v>
      </c>
      <c r="L2670" t="s">
        <v>1464</v>
      </c>
      <c r="M2670" s="20">
        <v>4.08</v>
      </c>
      <c r="N2670" s="20">
        <v>2.42</v>
      </c>
      <c r="AE2670">
        <f t="shared" si="41"/>
        <v>2002</v>
      </c>
    </row>
    <row r="2671" spans="1:31" x14ac:dyDescent="0.25">
      <c r="A2671" s="7">
        <v>2668</v>
      </c>
      <c r="B2671" s="8">
        <v>37535</v>
      </c>
      <c r="C2671" t="s">
        <v>3</v>
      </c>
      <c r="D2671" t="s">
        <v>457</v>
      </c>
      <c r="E2671" t="s">
        <v>9</v>
      </c>
      <c r="F2671" t="s">
        <v>55</v>
      </c>
      <c r="G2671" t="s">
        <v>14</v>
      </c>
      <c r="H2671" s="135" t="s">
        <v>1516</v>
      </c>
      <c r="I2671" t="s">
        <v>1454</v>
      </c>
      <c r="J2671" s="20">
        <v>12</v>
      </c>
      <c r="K2671" s="20" t="s">
        <v>9</v>
      </c>
      <c r="L2671" t="s">
        <v>1464</v>
      </c>
      <c r="M2671" s="20">
        <v>2.64</v>
      </c>
      <c r="N2671" s="20">
        <v>4.3599999999999994</v>
      </c>
      <c r="AE2671">
        <f t="shared" si="41"/>
        <v>2002</v>
      </c>
    </row>
    <row r="2672" spans="1:31" x14ac:dyDescent="0.25">
      <c r="A2672" s="7">
        <v>2669</v>
      </c>
      <c r="B2672" s="8">
        <v>37535</v>
      </c>
      <c r="C2672" t="s">
        <v>3</v>
      </c>
      <c r="D2672" t="s">
        <v>432</v>
      </c>
      <c r="E2672" t="s">
        <v>9</v>
      </c>
      <c r="F2672" t="s">
        <v>118</v>
      </c>
      <c r="G2672" t="s">
        <v>14</v>
      </c>
      <c r="H2672" s="135" t="s">
        <v>1516</v>
      </c>
      <c r="I2672" t="s">
        <v>1454</v>
      </c>
      <c r="J2672" s="20">
        <v>12</v>
      </c>
      <c r="K2672" s="20" t="s">
        <v>9</v>
      </c>
      <c r="L2672" t="s">
        <v>1464</v>
      </c>
      <c r="M2672" s="20">
        <v>2.64</v>
      </c>
      <c r="N2672" s="20">
        <v>4.3599999999999994</v>
      </c>
      <c r="AE2672">
        <f t="shared" si="41"/>
        <v>2002</v>
      </c>
    </row>
    <row r="2673" spans="1:31" x14ac:dyDescent="0.25">
      <c r="A2673" s="7">
        <v>2670</v>
      </c>
      <c r="B2673" s="8">
        <v>37535</v>
      </c>
      <c r="C2673" t="s">
        <v>3</v>
      </c>
      <c r="D2673" t="s">
        <v>505</v>
      </c>
      <c r="E2673" t="s">
        <v>9</v>
      </c>
      <c r="F2673" t="s">
        <v>154</v>
      </c>
      <c r="G2673" t="s">
        <v>14</v>
      </c>
      <c r="H2673" s="135" t="s">
        <v>1496</v>
      </c>
      <c r="I2673" t="s">
        <v>1458</v>
      </c>
      <c r="J2673" s="20">
        <v>10</v>
      </c>
      <c r="K2673" s="20" t="s">
        <v>9</v>
      </c>
      <c r="L2673" t="s">
        <v>1464</v>
      </c>
      <c r="M2673" s="20">
        <v>30</v>
      </c>
      <c r="N2673" s="20">
        <v>10</v>
      </c>
      <c r="AE2673">
        <f t="shared" si="41"/>
        <v>2002</v>
      </c>
    </row>
    <row r="2674" spans="1:31" x14ac:dyDescent="0.25">
      <c r="A2674" s="7">
        <v>2671</v>
      </c>
      <c r="B2674" s="8">
        <v>37535</v>
      </c>
      <c r="C2674" t="s">
        <v>3</v>
      </c>
      <c r="D2674" t="s">
        <v>506</v>
      </c>
      <c r="E2674" t="s">
        <v>9</v>
      </c>
      <c r="F2674" t="s">
        <v>29</v>
      </c>
      <c r="G2674" t="s">
        <v>14</v>
      </c>
      <c r="H2674" s="135" t="s">
        <v>1496</v>
      </c>
      <c r="I2674" t="s">
        <v>1458</v>
      </c>
      <c r="J2674" s="20">
        <v>13</v>
      </c>
      <c r="K2674" s="20" t="s">
        <v>9</v>
      </c>
      <c r="L2674" t="s">
        <v>1464</v>
      </c>
      <c r="M2674" s="20">
        <v>30</v>
      </c>
      <c r="N2674" s="20">
        <v>10</v>
      </c>
      <c r="AE2674">
        <f t="shared" si="41"/>
        <v>2002</v>
      </c>
    </row>
    <row r="2675" spans="1:31" x14ac:dyDescent="0.25">
      <c r="A2675" s="7">
        <v>2672</v>
      </c>
      <c r="B2675" s="8">
        <v>37535</v>
      </c>
      <c r="C2675" t="s">
        <v>3</v>
      </c>
      <c r="D2675" t="s">
        <v>507</v>
      </c>
      <c r="E2675" t="s">
        <v>9</v>
      </c>
      <c r="F2675" t="s">
        <v>202</v>
      </c>
      <c r="G2675" t="s">
        <v>65</v>
      </c>
      <c r="H2675" s="135" t="s">
        <v>1496</v>
      </c>
      <c r="I2675" t="s">
        <v>1458</v>
      </c>
      <c r="J2675" s="20">
        <v>11</v>
      </c>
      <c r="K2675" s="20" t="s">
        <v>1465</v>
      </c>
      <c r="L2675" t="s">
        <v>1466</v>
      </c>
      <c r="M2675" s="20">
        <v>30</v>
      </c>
      <c r="N2675" s="20">
        <v>10</v>
      </c>
      <c r="AE2675">
        <f t="shared" si="41"/>
        <v>2002</v>
      </c>
    </row>
    <row r="2676" spans="1:31" x14ac:dyDescent="0.25">
      <c r="A2676" s="7">
        <v>2673</v>
      </c>
      <c r="B2676" s="8">
        <v>37535</v>
      </c>
      <c r="C2676" t="s">
        <v>3</v>
      </c>
      <c r="D2676" t="s">
        <v>508</v>
      </c>
      <c r="E2676" t="s">
        <v>9</v>
      </c>
      <c r="F2676" t="s">
        <v>236</v>
      </c>
      <c r="G2676" t="s">
        <v>377</v>
      </c>
      <c r="H2676" s="135" t="s">
        <v>1619</v>
      </c>
      <c r="I2676" t="s">
        <v>1458</v>
      </c>
      <c r="J2676" s="20">
        <v>9</v>
      </c>
      <c r="K2676" s="20" t="s">
        <v>9</v>
      </c>
      <c r="L2676" t="s">
        <v>1464</v>
      </c>
      <c r="M2676" s="20">
        <v>30</v>
      </c>
      <c r="N2676" s="20">
        <v>10</v>
      </c>
      <c r="AE2676">
        <f t="shared" si="41"/>
        <v>2002</v>
      </c>
    </row>
    <row r="2677" spans="1:31" x14ac:dyDescent="0.25">
      <c r="A2677" s="7">
        <v>2674</v>
      </c>
      <c r="B2677" s="8">
        <v>37535</v>
      </c>
      <c r="C2677" t="s">
        <v>3</v>
      </c>
      <c r="D2677" t="s">
        <v>229</v>
      </c>
      <c r="E2677" t="s">
        <v>9</v>
      </c>
      <c r="F2677" t="s">
        <v>240</v>
      </c>
      <c r="G2677" t="s">
        <v>377</v>
      </c>
      <c r="H2677" s="9" t="s">
        <v>1590</v>
      </c>
      <c r="I2677" t="s">
        <v>1454</v>
      </c>
      <c r="J2677" s="20">
        <v>45</v>
      </c>
      <c r="K2677" s="20" t="s">
        <v>9</v>
      </c>
      <c r="L2677" t="s">
        <v>1464</v>
      </c>
      <c r="M2677" s="20">
        <v>9.9</v>
      </c>
      <c r="N2677" s="20">
        <v>13.6</v>
      </c>
      <c r="AE2677">
        <f t="shared" si="41"/>
        <v>2002</v>
      </c>
    </row>
    <row r="2678" spans="1:31" x14ac:dyDescent="0.25">
      <c r="A2678" s="7">
        <v>2675</v>
      </c>
      <c r="B2678" s="8">
        <v>37535</v>
      </c>
      <c r="C2678" t="s">
        <v>3</v>
      </c>
      <c r="D2678" t="s">
        <v>106</v>
      </c>
      <c r="E2678" t="s">
        <v>9</v>
      </c>
      <c r="F2678" t="s">
        <v>161</v>
      </c>
      <c r="G2678" t="s">
        <v>377</v>
      </c>
      <c r="H2678" s="9" t="s">
        <v>1586</v>
      </c>
      <c r="I2678" t="s">
        <v>1454</v>
      </c>
      <c r="J2678" s="20">
        <v>19</v>
      </c>
      <c r="K2678" s="20" t="s">
        <v>3</v>
      </c>
      <c r="L2678" t="s">
        <v>1464</v>
      </c>
      <c r="M2678" s="20">
        <v>6.32</v>
      </c>
      <c r="N2678" s="20">
        <v>4.18</v>
      </c>
      <c r="AE2678">
        <f t="shared" si="41"/>
        <v>2002</v>
      </c>
    </row>
    <row r="2679" spans="1:31" x14ac:dyDescent="0.25">
      <c r="A2679" s="7">
        <v>2676</v>
      </c>
      <c r="B2679" s="8">
        <v>37541</v>
      </c>
      <c r="C2679" t="s">
        <v>3</v>
      </c>
      <c r="D2679" t="s">
        <v>481</v>
      </c>
      <c r="E2679" t="s">
        <v>9</v>
      </c>
      <c r="F2679" t="s">
        <v>26</v>
      </c>
      <c r="G2679" t="s">
        <v>24</v>
      </c>
      <c r="H2679" s="135" t="s">
        <v>1497</v>
      </c>
      <c r="I2679" t="s">
        <v>1454</v>
      </c>
      <c r="J2679" s="20">
        <v>36</v>
      </c>
      <c r="K2679" s="20" t="s">
        <v>3</v>
      </c>
      <c r="L2679" t="s">
        <v>1464</v>
      </c>
      <c r="M2679" s="20">
        <v>11.08</v>
      </c>
      <c r="N2679" s="20">
        <v>7.92</v>
      </c>
      <c r="AE2679">
        <f t="shared" si="41"/>
        <v>2002</v>
      </c>
    </row>
    <row r="2680" spans="1:31" x14ac:dyDescent="0.25">
      <c r="A2680" s="7">
        <v>2677</v>
      </c>
      <c r="B2680" s="8">
        <v>37541</v>
      </c>
      <c r="C2680" t="s">
        <v>3</v>
      </c>
      <c r="D2680" t="s">
        <v>350</v>
      </c>
      <c r="E2680" t="s">
        <v>9</v>
      </c>
      <c r="F2680" t="s">
        <v>118</v>
      </c>
      <c r="G2680" t="s">
        <v>17</v>
      </c>
      <c r="H2680" s="135" t="s">
        <v>1500</v>
      </c>
      <c r="I2680" t="s">
        <v>1454</v>
      </c>
      <c r="J2680" s="20">
        <v>34</v>
      </c>
      <c r="K2680" s="20" t="s">
        <v>3</v>
      </c>
      <c r="L2680" t="s">
        <v>1464</v>
      </c>
      <c r="M2680" s="20">
        <v>10.52</v>
      </c>
      <c r="N2680" s="20">
        <v>7.48</v>
      </c>
      <c r="AE2680">
        <f t="shared" si="41"/>
        <v>2002</v>
      </c>
    </row>
    <row r="2681" spans="1:31" x14ac:dyDescent="0.25">
      <c r="A2681" s="7">
        <v>2678</v>
      </c>
      <c r="B2681" s="8">
        <v>37541</v>
      </c>
      <c r="C2681" t="s">
        <v>3</v>
      </c>
      <c r="D2681" t="s">
        <v>509</v>
      </c>
      <c r="E2681" t="s">
        <v>9</v>
      </c>
      <c r="F2681" t="s">
        <v>149</v>
      </c>
      <c r="G2681" t="s">
        <v>14</v>
      </c>
      <c r="H2681" s="135" t="s">
        <v>1530</v>
      </c>
      <c r="I2681" t="s">
        <v>1458</v>
      </c>
      <c r="J2681" s="20">
        <v>7</v>
      </c>
      <c r="K2681" s="20" t="s">
        <v>9</v>
      </c>
      <c r="L2681" t="s">
        <v>1463</v>
      </c>
      <c r="M2681" s="20">
        <v>30</v>
      </c>
      <c r="N2681" s="20">
        <v>10</v>
      </c>
      <c r="AE2681">
        <f t="shared" si="41"/>
        <v>2002</v>
      </c>
    </row>
    <row r="2682" spans="1:31" x14ac:dyDescent="0.25">
      <c r="A2682" s="7">
        <v>2679</v>
      </c>
      <c r="B2682" s="8">
        <v>37541</v>
      </c>
      <c r="C2682" t="s">
        <v>3</v>
      </c>
      <c r="D2682" t="s">
        <v>163</v>
      </c>
      <c r="E2682" t="s">
        <v>9</v>
      </c>
      <c r="F2682" t="s">
        <v>448</v>
      </c>
      <c r="G2682" t="s">
        <v>14</v>
      </c>
      <c r="H2682" s="135" t="s">
        <v>1532</v>
      </c>
      <c r="I2682" t="s">
        <v>1454</v>
      </c>
      <c r="J2682" s="20">
        <v>35</v>
      </c>
      <c r="K2682" s="20" t="s">
        <v>3</v>
      </c>
      <c r="L2682" t="s">
        <v>1464</v>
      </c>
      <c r="M2682" s="20">
        <v>10.8</v>
      </c>
      <c r="N2682" s="20">
        <v>7.7</v>
      </c>
      <c r="AE2682">
        <f t="shared" si="41"/>
        <v>2002</v>
      </c>
    </row>
    <row r="2683" spans="1:31" x14ac:dyDescent="0.25">
      <c r="A2683" s="7">
        <v>2680</v>
      </c>
      <c r="B2683" s="8">
        <v>37541</v>
      </c>
      <c r="C2683" t="s">
        <v>3</v>
      </c>
      <c r="D2683" t="s">
        <v>104</v>
      </c>
      <c r="E2683" t="s">
        <v>9</v>
      </c>
      <c r="F2683" t="s">
        <v>329</v>
      </c>
      <c r="G2683" t="s">
        <v>11</v>
      </c>
      <c r="H2683" s="135" t="s">
        <v>1505</v>
      </c>
      <c r="I2683" t="s">
        <v>1454</v>
      </c>
      <c r="J2683" s="20">
        <v>22</v>
      </c>
      <c r="K2683" s="20" t="s">
        <v>3</v>
      </c>
      <c r="L2683" t="s">
        <v>1464</v>
      </c>
      <c r="M2683" s="20">
        <v>7.16</v>
      </c>
      <c r="N2683" s="20">
        <v>4.84</v>
      </c>
      <c r="AE2683">
        <f t="shared" si="41"/>
        <v>2002</v>
      </c>
    </row>
    <row r="2684" spans="1:31" x14ac:dyDescent="0.25">
      <c r="A2684" s="7">
        <v>2681</v>
      </c>
      <c r="B2684" s="8">
        <v>37541</v>
      </c>
      <c r="C2684" t="s">
        <v>3</v>
      </c>
      <c r="D2684" t="s">
        <v>503</v>
      </c>
      <c r="E2684" t="s">
        <v>9</v>
      </c>
      <c r="F2684" t="s">
        <v>192</v>
      </c>
      <c r="G2684" t="s">
        <v>14</v>
      </c>
      <c r="H2684" s="135" t="s">
        <v>1491</v>
      </c>
      <c r="I2684" t="s">
        <v>1455</v>
      </c>
      <c r="J2684" s="20">
        <v>26</v>
      </c>
      <c r="K2684" s="20" t="s">
        <v>3</v>
      </c>
      <c r="L2684" t="s">
        <v>1464</v>
      </c>
      <c r="M2684" s="20">
        <v>4.1400000000000006</v>
      </c>
      <c r="N2684" s="20">
        <v>2.86</v>
      </c>
      <c r="AE2684">
        <f t="shared" si="41"/>
        <v>2002</v>
      </c>
    </row>
    <row r="2685" spans="1:31" x14ac:dyDescent="0.25">
      <c r="A2685" s="7">
        <v>2682</v>
      </c>
      <c r="B2685" s="8">
        <v>37541</v>
      </c>
      <c r="C2685" t="s">
        <v>3</v>
      </c>
      <c r="D2685" t="s">
        <v>212</v>
      </c>
      <c r="E2685" t="s">
        <v>9</v>
      </c>
      <c r="F2685" t="s">
        <v>375</v>
      </c>
      <c r="G2685" t="s">
        <v>14</v>
      </c>
      <c r="H2685" s="135" t="s">
        <v>1517</v>
      </c>
      <c r="I2685" t="s">
        <v>1454</v>
      </c>
      <c r="J2685" s="20">
        <v>21</v>
      </c>
      <c r="K2685" s="20" t="s">
        <v>3</v>
      </c>
      <c r="L2685" t="s">
        <v>1464</v>
      </c>
      <c r="M2685" s="20">
        <v>6.88</v>
      </c>
      <c r="N2685" s="20">
        <v>4.62</v>
      </c>
      <c r="AE2685">
        <f t="shared" si="41"/>
        <v>2002</v>
      </c>
    </row>
    <row r="2686" spans="1:31" x14ac:dyDescent="0.25">
      <c r="A2686" s="7">
        <v>2683</v>
      </c>
      <c r="B2686" s="8">
        <v>37541</v>
      </c>
      <c r="C2686" t="s">
        <v>3</v>
      </c>
      <c r="D2686" t="s">
        <v>494</v>
      </c>
      <c r="E2686" t="s">
        <v>9</v>
      </c>
      <c r="F2686" t="s">
        <v>37</v>
      </c>
      <c r="G2686" t="s">
        <v>17</v>
      </c>
      <c r="H2686" s="135" t="s">
        <v>1528</v>
      </c>
      <c r="I2686" t="s">
        <v>1454</v>
      </c>
      <c r="J2686" s="20">
        <v>12</v>
      </c>
      <c r="K2686" s="20" t="s">
        <v>3</v>
      </c>
      <c r="L2686" t="s">
        <v>1463</v>
      </c>
      <c r="M2686" s="20">
        <v>4.12</v>
      </c>
      <c r="N2686" s="20">
        <v>2.88</v>
      </c>
      <c r="AE2686">
        <f t="shared" si="41"/>
        <v>2002</v>
      </c>
    </row>
    <row r="2687" spans="1:31" x14ac:dyDescent="0.25">
      <c r="A2687" s="7">
        <v>2684</v>
      </c>
      <c r="B2687" s="8">
        <v>37541</v>
      </c>
      <c r="C2687" t="s">
        <v>3</v>
      </c>
      <c r="D2687" t="s">
        <v>109</v>
      </c>
      <c r="E2687" t="s">
        <v>9</v>
      </c>
      <c r="F2687" t="s">
        <v>77</v>
      </c>
      <c r="G2687" t="s">
        <v>14</v>
      </c>
      <c r="H2687" s="135" t="s">
        <v>1522</v>
      </c>
      <c r="I2687" t="s">
        <v>1455</v>
      </c>
      <c r="J2687" s="20">
        <v>12</v>
      </c>
      <c r="K2687" s="20" t="s">
        <v>9</v>
      </c>
      <c r="L2687" t="s">
        <v>1464</v>
      </c>
      <c r="M2687" s="20">
        <v>1.32</v>
      </c>
      <c r="N2687" s="20">
        <v>2.1799999999999997</v>
      </c>
      <c r="AE2687">
        <f t="shared" si="41"/>
        <v>2002</v>
      </c>
    </row>
    <row r="2688" spans="1:31" x14ac:dyDescent="0.25">
      <c r="A2688" s="7">
        <v>2685</v>
      </c>
      <c r="B2688" s="8">
        <v>37541</v>
      </c>
      <c r="C2688" t="s">
        <v>3</v>
      </c>
      <c r="D2688" t="s">
        <v>206</v>
      </c>
      <c r="E2688" t="s">
        <v>9</v>
      </c>
      <c r="F2688" t="s">
        <v>236</v>
      </c>
      <c r="G2688" t="s">
        <v>14</v>
      </c>
      <c r="H2688" s="135" t="s">
        <v>1516</v>
      </c>
      <c r="I2688" t="s">
        <v>1455</v>
      </c>
      <c r="J2688" s="20">
        <v>12</v>
      </c>
      <c r="K2688" s="20" t="s">
        <v>9</v>
      </c>
      <c r="L2688" t="s">
        <v>1464</v>
      </c>
      <c r="M2688" s="20">
        <v>1.32</v>
      </c>
      <c r="N2688" s="20">
        <v>2.1799999999999997</v>
      </c>
      <c r="AE2688">
        <f t="shared" si="41"/>
        <v>2002</v>
      </c>
    </row>
    <row r="2689" spans="1:31" x14ac:dyDescent="0.25">
      <c r="A2689" s="7">
        <v>2686</v>
      </c>
      <c r="B2689" s="8">
        <v>37541</v>
      </c>
      <c r="C2689" t="s">
        <v>3</v>
      </c>
      <c r="D2689" t="s">
        <v>236</v>
      </c>
      <c r="E2689" t="s">
        <v>9</v>
      </c>
      <c r="F2689" t="s">
        <v>206</v>
      </c>
      <c r="G2689" t="s">
        <v>14</v>
      </c>
      <c r="H2689" s="135" t="s">
        <v>1516</v>
      </c>
      <c r="I2689" t="s">
        <v>1455</v>
      </c>
      <c r="J2689" s="20">
        <v>12</v>
      </c>
      <c r="K2689" s="20" t="s">
        <v>9</v>
      </c>
      <c r="L2689" t="s">
        <v>1464</v>
      </c>
      <c r="M2689" s="20">
        <v>1.32</v>
      </c>
      <c r="N2689" s="20">
        <v>2.1799999999999997</v>
      </c>
      <c r="AE2689">
        <f t="shared" si="41"/>
        <v>2002</v>
      </c>
    </row>
    <row r="2690" spans="1:31" x14ac:dyDescent="0.25">
      <c r="A2690" s="7">
        <v>2687</v>
      </c>
      <c r="B2690" s="8">
        <v>37541</v>
      </c>
      <c r="C2690" t="s">
        <v>3</v>
      </c>
      <c r="D2690" t="s">
        <v>307</v>
      </c>
      <c r="E2690" t="s">
        <v>9</v>
      </c>
      <c r="F2690" t="s">
        <v>12</v>
      </c>
      <c r="G2690" t="s">
        <v>14</v>
      </c>
      <c r="H2690" s="135" t="s">
        <v>1516</v>
      </c>
      <c r="I2690" t="s">
        <v>1454</v>
      </c>
      <c r="J2690" s="20">
        <v>12</v>
      </c>
      <c r="K2690" s="20" t="s">
        <v>9</v>
      </c>
      <c r="L2690" t="s">
        <v>1464</v>
      </c>
      <c r="M2690" s="20">
        <v>2.64</v>
      </c>
      <c r="N2690" s="20">
        <v>4.3599999999999994</v>
      </c>
      <c r="AE2690">
        <f t="shared" si="41"/>
        <v>2002</v>
      </c>
    </row>
    <row r="2691" spans="1:31" x14ac:dyDescent="0.25">
      <c r="A2691" s="7">
        <v>2688</v>
      </c>
      <c r="B2691" s="8">
        <v>37541</v>
      </c>
      <c r="C2691" t="s">
        <v>3</v>
      </c>
      <c r="D2691" t="s">
        <v>108</v>
      </c>
      <c r="E2691" t="s">
        <v>9</v>
      </c>
      <c r="F2691" t="s">
        <v>504</v>
      </c>
      <c r="G2691" t="s">
        <v>14</v>
      </c>
      <c r="H2691" s="135" t="s">
        <v>1516</v>
      </c>
      <c r="I2691" t="s">
        <v>1454</v>
      </c>
      <c r="J2691" s="20">
        <v>11</v>
      </c>
      <c r="K2691" s="20" t="s">
        <v>9</v>
      </c>
      <c r="L2691" t="s">
        <v>1464</v>
      </c>
      <c r="M2691" s="20">
        <v>2.42</v>
      </c>
      <c r="N2691" s="20">
        <v>4.08</v>
      </c>
      <c r="AE2691">
        <f t="shared" si="41"/>
        <v>2002</v>
      </c>
    </row>
    <row r="2692" spans="1:31" x14ac:dyDescent="0.25">
      <c r="A2692" s="7">
        <v>2689</v>
      </c>
      <c r="B2692" s="8">
        <v>37541</v>
      </c>
      <c r="C2692" t="s">
        <v>3</v>
      </c>
      <c r="D2692" t="s">
        <v>469</v>
      </c>
      <c r="E2692" t="s">
        <v>9</v>
      </c>
      <c r="F2692" t="s">
        <v>160</v>
      </c>
      <c r="G2692" t="s">
        <v>14</v>
      </c>
      <c r="H2692" s="135" t="s">
        <v>1516</v>
      </c>
      <c r="I2692" t="s">
        <v>1454</v>
      </c>
      <c r="J2692" s="20">
        <v>12</v>
      </c>
      <c r="K2692" s="20" t="s">
        <v>9</v>
      </c>
      <c r="L2692" t="s">
        <v>1464</v>
      </c>
      <c r="M2692" s="20">
        <v>2.64</v>
      </c>
      <c r="N2692" s="20">
        <v>4.3599999999999994</v>
      </c>
      <c r="AE2692">
        <f t="shared" ref="AE2692:AE2755" si="42">YEAR(B2692)</f>
        <v>2002</v>
      </c>
    </row>
    <row r="2693" spans="1:31" x14ac:dyDescent="0.25">
      <c r="A2693" s="7">
        <v>2690</v>
      </c>
      <c r="B2693" s="8">
        <v>37541</v>
      </c>
      <c r="C2693" t="s">
        <v>3</v>
      </c>
      <c r="D2693" t="s">
        <v>160</v>
      </c>
      <c r="E2693" t="s">
        <v>9</v>
      </c>
      <c r="F2693" t="s">
        <v>469</v>
      </c>
      <c r="G2693" t="s">
        <v>14</v>
      </c>
      <c r="H2693" s="135" t="s">
        <v>1516</v>
      </c>
      <c r="I2693" t="s">
        <v>1454</v>
      </c>
      <c r="J2693" s="20">
        <v>12</v>
      </c>
      <c r="K2693" s="20" t="s">
        <v>3</v>
      </c>
      <c r="L2693" t="s">
        <v>1464</v>
      </c>
      <c r="M2693" s="20">
        <v>4.3599999999999994</v>
      </c>
      <c r="N2693" s="20">
        <v>2.64</v>
      </c>
      <c r="AE2693">
        <f t="shared" si="42"/>
        <v>2002</v>
      </c>
    </row>
    <row r="2694" spans="1:31" x14ac:dyDescent="0.25">
      <c r="A2694" s="7">
        <v>2691</v>
      </c>
      <c r="B2694" s="8">
        <v>37541</v>
      </c>
      <c r="C2694" t="s">
        <v>3</v>
      </c>
      <c r="D2694" t="s">
        <v>504</v>
      </c>
      <c r="E2694" t="s">
        <v>9</v>
      </c>
      <c r="F2694" t="s">
        <v>108</v>
      </c>
      <c r="G2694" t="s">
        <v>14</v>
      </c>
      <c r="H2694" s="135" t="s">
        <v>1516</v>
      </c>
      <c r="I2694" t="s">
        <v>1454</v>
      </c>
      <c r="J2694" s="20">
        <v>11</v>
      </c>
      <c r="K2694" s="20" t="s">
        <v>3</v>
      </c>
      <c r="L2694" t="s">
        <v>1464</v>
      </c>
      <c r="M2694" s="20">
        <v>4.08</v>
      </c>
      <c r="N2694" s="20">
        <v>2.42</v>
      </c>
      <c r="AE2694">
        <f t="shared" si="42"/>
        <v>2002</v>
      </c>
    </row>
    <row r="2695" spans="1:31" x14ac:dyDescent="0.25">
      <c r="A2695" s="7">
        <v>2692</v>
      </c>
      <c r="B2695" s="8">
        <v>37541</v>
      </c>
      <c r="C2695" t="s">
        <v>3</v>
      </c>
      <c r="D2695" t="s">
        <v>12</v>
      </c>
      <c r="E2695" t="s">
        <v>9</v>
      </c>
      <c r="F2695" t="s">
        <v>307</v>
      </c>
      <c r="G2695" t="s">
        <v>14</v>
      </c>
      <c r="H2695" s="135" t="s">
        <v>1516</v>
      </c>
      <c r="I2695" t="s">
        <v>1454</v>
      </c>
      <c r="J2695" s="20">
        <v>12</v>
      </c>
      <c r="K2695" s="20" t="s">
        <v>3</v>
      </c>
      <c r="L2695" t="s">
        <v>1464</v>
      </c>
      <c r="M2695" s="20">
        <v>4.3599999999999994</v>
      </c>
      <c r="N2695" s="20">
        <v>2.64</v>
      </c>
      <c r="AE2695">
        <f t="shared" si="42"/>
        <v>2002</v>
      </c>
    </row>
    <row r="2696" spans="1:31" x14ac:dyDescent="0.25">
      <c r="A2696" s="7">
        <v>2693</v>
      </c>
      <c r="B2696" s="8">
        <v>37541</v>
      </c>
      <c r="C2696" t="s">
        <v>3</v>
      </c>
      <c r="D2696" t="s">
        <v>54</v>
      </c>
      <c r="E2696" t="s">
        <v>9</v>
      </c>
      <c r="F2696" t="s">
        <v>55</v>
      </c>
      <c r="G2696" t="s">
        <v>17</v>
      </c>
      <c r="H2696" s="136" t="s">
        <v>1577</v>
      </c>
      <c r="I2696" t="s">
        <v>1455</v>
      </c>
      <c r="J2696" s="20">
        <v>26</v>
      </c>
      <c r="K2696" s="20" t="s">
        <v>1465</v>
      </c>
      <c r="L2696" t="s">
        <v>1466</v>
      </c>
      <c r="M2696" s="20">
        <v>3.25</v>
      </c>
      <c r="N2696" s="20">
        <v>3.25</v>
      </c>
      <c r="AE2696">
        <f t="shared" si="42"/>
        <v>2002</v>
      </c>
    </row>
    <row r="2697" spans="1:31" x14ac:dyDescent="0.25">
      <c r="A2697" s="7">
        <v>2694</v>
      </c>
      <c r="B2697" s="8">
        <v>37541</v>
      </c>
      <c r="C2697" t="s">
        <v>3</v>
      </c>
      <c r="D2697" t="s">
        <v>76</v>
      </c>
      <c r="E2697" t="s">
        <v>9</v>
      </c>
      <c r="F2697" t="s">
        <v>179</v>
      </c>
      <c r="G2697" t="s">
        <v>14</v>
      </c>
      <c r="H2697" s="135" t="s">
        <v>1501</v>
      </c>
      <c r="I2697" t="s">
        <v>1454</v>
      </c>
      <c r="J2697" s="20">
        <v>110</v>
      </c>
      <c r="K2697" s="20" t="s">
        <v>3</v>
      </c>
      <c r="L2697" t="s">
        <v>1464</v>
      </c>
      <c r="M2697" s="20">
        <v>31.8</v>
      </c>
      <c r="N2697" s="20">
        <v>24.2</v>
      </c>
      <c r="AE2697">
        <f t="shared" si="42"/>
        <v>2002</v>
      </c>
    </row>
    <row r="2698" spans="1:31" x14ac:dyDescent="0.25">
      <c r="A2698" s="7">
        <v>2695</v>
      </c>
      <c r="B2698" s="8">
        <v>37541</v>
      </c>
      <c r="C2698" t="s">
        <v>3</v>
      </c>
      <c r="D2698" t="s">
        <v>271</v>
      </c>
      <c r="E2698" t="s">
        <v>9</v>
      </c>
      <c r="F2698" t="s">
        <v>53</v>
      </c>
      <c r="G2698" t="s">
        <v>14</v>
      </c>
      <c r="H2698" s="135" t="s">
        <v>1553</v>
      </c>
      <c r="I2698" t="s">
        <v>1454</v>
      </c>
      <c r="J2698" s="20">
        <v>27</v>
      </c>
      <c r="K2698" s="20" t="s">
        <v>9</v>
      </c>
      <c r="L2698" t="s">
        <v>1464</v>
      </c>
      <c r="M2698" s="20">
        <v>5.9399999999999995</v>
      </c>
      <c r="N2698" s="20">
        <v>8.56</v>
      </c>
      <c r="AE2698">
        <f t="shared" si="42"/>
        <v>2002</v>
      </c>
    </row>
    <row r="2699" spans="1:31" x14ac:dyDescent="0.25">
      <c r="A2699" s="7">
        <v>2696</v>
      </c>
      <c r="B2699" s="8">
        <v>37541</v>
      </c>
      <c r="C2699" t="s">
        <v>3</v>
      </c>
      <c r="D2699" t="s">
        <v>302</v>
      </c>
      <c r="E2699" t="s">
        <v>9</v>
      </c>
      <c r="F2699" t="s">
        <v>26</v>
      </c>
      <c r="G2699" t="s">
        <v>14</v>
      </c>
      <c r="H2699" s="135" t="s">
        <v>1507</v>
      </c>
      <c r="I2699" t="s">
        <v>1454</v>
      </c>
      <c r="J2699" s="20">
        <v>113</v>
      </c>
      <c r="K2699" s="20" t="s">
        <v>9</v>
      </c>
      <c r="L2699" t="s">
        <v>1464</v>
      </c>
      <c r="M2699" s="20">
        <v>24.86</v>
      </c>
      <c r="N2699" s="20">
        <v>32.64</v>
      </c>
      <c r="AE2699">
        <f t="shared" si="42"/>
        <v>2002</v>
      </c>
    </row>
    <row r="2700" spans="1:31" x14ac:dyDescent="0.25">
      <c r="A2700" s="7">
        <v>2697</v>
      </c>
      <c r="B2700" s="8">
        <v>37541</v>
      </c>
      <c r="C2700" t="s">
        <v>3</v>
      </c>
      <c r="D2700" t="s">
        <v>462</v>
      </c>
      <c r="E2700" t="s">
        <v>9</v>
      </c>
      <c r="F2700" t="s">
        <v>160</v>
      </c>
      <c r="G2700" t="s">
        <v>65</v>
      </c>
      <c r="H2700" s="135" t="s">
        <v>1519</v>
      </c>
      <c r="I2700" t="s">
        <v>1455</v>
      </c>
      <c r="J2700" s="20">
        <v>56</v>
      </c>
      <c r="K2700" s="20" t="s">
        <v>9</v>
      </c>
      <c r="L2700" t="s">
        <v>1464</v>
      </c>
      <c r="M2700" s="20">
        <v>6.16</v>
      </c>
      <c r="N2700" s="20">
        <v>8.34</v>
      </c>
      <c r="AE2700">
        <f t="shared" si="42"/>
        <v>2002</v>
      </c>
    </row>
    <row r="2701" spans="1:31" x14ac:dyDescent="0.25">
      <c r="A2701" s="7">
        <v>2698</v>
      </c>
      <c r="B2701" s="8">
        <v>37541</v>
      </c>
      <c r="C2701" t="s">
        <v>3</v>
      </c>
      <c r="D2701" t="s">
        <v>497</v>
      </c>
      <c r="E2701" t="s">
        <v>9</v>
      </c>
      <c r="F2701" t="s">
        <v>349</v>
      </c>
      <c r="G2701" t="s">
        <v>14</v>
      </c>
      <c r="H2701" s="135" t="s">
        <v>1496</v>
      </c>
      <c r="I2701" t="s">
        <v>1454</v>
      </c>
      <c r="J2701" s="20">
        <v>26</v>
      </c>
      <c r="K2701" s="20" t="s">
        <v>1465</v>
      </c>
      <c r="L2701" t="s">
        <v>1466</v>
      </c>
      <c r="M2701" s="20">
        <v>6.5</v>
      </c>
      <c r="N2701" s="20">
        <v>6.5</v>
      </c>
      <c r="AE2701">
        <f t="shared" si="42"/>
        <v>2002</v>
      </c>
    </row>
    <row r="2702" spans="1:31" x14ac:dyDescent="0.25">
      <c r="A2702" s="7">
        <v>2699</v>
      </c>
      <c r="B2702" s="8">
        <v>37541</v>
      </c>
      <c r="C2702" t="s">
        <v>3</v>
      </c>
      <c r="D2702" t="s">
        <v>424</v>
      </c>
      <c r="E2702" t="s">
        <v>9</v>
      </c>
      <c r="F2702" t="s">
        <v>399</v>
      </c>
      <c r="G2702" t="s">
        <v>14</v>
      </c>
      <c r="H2702" s="135" t="s">
        <v>1496</v>
      </c>
      <c r="I2702" t="s">
        <v>1454</v>
      </c>
      <c r="J2702" s="20">
        <v>31</v>
      </c>
      <c r="K2702" s="20" t="s">
        <v>1465</v>
      </c>
      <c r="L2702" t="s">
        <v>1466</v>
      </c>
      <c r="M2702" s="20">
        <v>7.75</v>
      </c>
      <c r="N2702" s="20">
        <v>7.75</v>
      </c>
      <c r="AE2702">
        <f t="shared" si="42"/>
        <v>2002</v>
      </c>
    </row>
    <row r="2703" spans="1:31" x14ac:dyDescent="0.25">
      <c r="A2703" s="7">
        <v>2700</v>
      </c>
      <c r="B2703" s="8">
        <v>37541</v>
      </c>
      <c r="C2703" t="s">
        <v>3</v>
      </c>
      <c r="D2703" t="s">
        <v>508</v>
      </c>
      <c r="E2703" t="s">
        <v>9</v>
      </c>
      <c r="F2703" t="s">
        <v>258</v>
      </c>
      <c r="G2703" t="s">
        <v>377</v>
      </c>
      <c r="H2703" s="135" t="s">
        <v>1585</v>
      </c>
      <c r="I2703" t="s">
        <v>1454</v>
      </c>
      <c r="J2703" s="20">
        <v>12</v>
      </c>
      <c r="K2703" s="20" t="s">
        <v>9</v>
      </c>
      <c r="L2703" t="s">
        <v>1464</v>
      </c>
      <c r="M2703" s="20">
        <v>2.64</v>
      </c>
      <c r="N2703" s="20">
        <v>4.3599999999999994</v>
      </c>
      <c r="AE2703">
        <f t="shared" si="42"/>
        <v>2002</v>
      </c>
    </row>
    <row r="2704" spans="1:31" x14ac:dyDescent="0.25">
      <c r="A2704" s="7">
        <v>2701</v>
      </c>
      <c r="B2704" s="8">
        <v>37541</v>
      </c>
      <c r="C2704" t="s">
        <v>3</v>
      </c>
      <c r="D2704" t="s">
        <v>508</v>
      </c>
      <c r="E2704" t="s">
        <v>9</v>
      </c>
      <c r="F2704" t="s">
        <v>252</v>
      </c>
      <c r="G2704" t="s">
        <v>377</v>
      </c>
      <c r="H2704" s="135" t="s">
        <v>1640</v>
      </c>
      <c r="I2704" t="s">
        <v>1454</v>
      </c>
      <c r="J2704" s="20">
        <v>17</v>
      </c>
      <c r="K2704" s="20" t="s">
        <v>9</v>
      </c>
      <c r="L2704" t="s">
        <v>1464</v>
      </c>
      <c r="M2704" s="20">
        <v>3.74</v>
      </c>
      <c r="N2704" s="20">
        <v>5.76</v>
      </c>
      <c r="AE2704">
        <f t="shared" si="42"/>
        <v>2002</v>
      </c>
    </row>
    <row r="2705" spans="1:31" x14ac:dyDescent="0.25">
      <c r="A2705" s="7">
        <v>2702</v>
      </c>
      <c r="B2705" s="8">
        <v>37541</v>
      </c>
      <c r="C2705" t="s">
        <v>3</v>
      </c>
      <c r="D2705" t="s">
        <v>504</v>
      </c>
      <c r="E2705" t="s">
        <v>9</v>
      </c>
      <c r="F2705" s="15" t="s">
        <v>28</v>
      </c>
      <c r="G2705" t="s">
        <v>24</v>
      </c>
      <c r="H2705" s="135" t="s">
        <v>1563</v>
      </c>
      <c r="I2705" t="s">
        <v>1454</v>
      </c>
      <c r="J2705" s="20">
        <v>9</v>
      </c>
      <c r="K2705" s="20" t="s">
        <v>3</v>
      </c>
      <c r="L2705" t="s">
        <v>1464</v>
      </c>
      <c r="M2705" s="20">
        <v>3.52</v>
      </c>
      <c r="N2705" s="20">
        <v>1.98</v>
      </c>
      <c r="AE2705">
        <f t="shared" si="42"/>
        <v>2002</v>
      </c>
    </row>
    <row r="2706" spans="1:31" x14ac:dyDescent="0.25">
      <c r="A2706" s="7">
        <v>2703</v>
      </c>
      <c r="B2706" s="8">
        <v>37541</v>
      </c>
      <c r="C2706" t="s">
        <v>3</v>
      </c>
      <c r="D2706" t="s">
        <v>292</v>
      </c>
      <c r="E2706" t="s">
        <v>9</v>
      </c>
      <c r="F2706" t="s">
        <v>441</v>
      </c>
      <c r="G2706" t="s">
        <v>377</v>
      </c>
      <c r="H2706" s="9" t="s">
        <v>1604</v>
      </c>
      <c r="I2706" t="s">
        <v>1454</v>
      </c>
      <c r="J2706" s="20">
        <v>15</v>
      </c>
      <c r="K2706" s="20" t="s">
        <v>3</v>
      </c>
      <c r="L2706" t="s">
        <v>1464</v>
      </c>
      <c r="M2706" s="20">
        <v>5.2</v>
      </c>
      <c r="N2706" s="20">
        <v>3.3</v>
      </c>
      <c r="AE2706">
        <f t="shared" si="42"/>
        <v>2002</v>
      </c>
    </row>
    <row r="2707" spans="1:31" x14ac:dyDescent="0.25">
      <c r="A2707" s="7">
        <v>2704</v>
      </c>
      <c r="B2707" s="8">
        <v>37541</v>
      </c>
      <c r="C2707" t="s">
        <v>3</v>
      </c>
      <c r="D2707" t="s">
        <v>502</v>
      </c>
      <c r="E2707" t="s">
        <v>9</v>
      </c>
      <c r="F2707" t="s">
        <v>428</v>
      </c>
      <c r="G2707" t="s">
        <v>24</v>
      </c>
      <c r="H2707" s="136" t="s">
        <v>1496</v>
      </c>
      <c r="I2707" t="s">
        <v>1454</v>
      </c>
      <c r="J2707" s="20">
        <v>46</v>
      </c>
      <c r="K2707" s="20" t="s">
        <v>1465</v>
      </c>
      <c r="L2707" t="s">
        <v>1466</v>
      </c>
      <c r="M2707" s="20">
        <v>11.5</v>
      </c>
      <c r="N2707" s="20">
        <v>11.5</v>
      </c>
      <c r="AE2707">
        <f t="shared" si="42"/>
        <v>2002</v>
      </c>
    </row>
    <row r="2708" spans="1:31" x14ac:dyDescent="0.25">
      <c r="A2708" s="7">
        <v>2705</v>
      </c>
      <c r="B2708" s="8">
        <v>37541</v>
      </c>
      <c r="C2708" t="s">
        <v>3</v>
      </c>
      <c r="D2708" t="s">
        <v>281</v>
      </c>
      <c r="E2708" t="s">
        <v>9</v>
      </c>
      <c r="F2708" t="s">
        <v>270</v>
      </c>
      <c r="G2708" t="s">
        <v>24</v>
      </c>
      <c r="H2708" s="136" t="s">
        <v>1496</v>
      </c>
      <c r="I2708" t="s">
        <v>1454</v>
      </c>
      <c r="J2708" s="20">
        <v>40</v>
      </c>
      <c r="K2708" s="20" t="s">
        <v>1465</v>
      </c>
      <c r="L2708" t="s">
        <v>1466</v>
      </c>
      <c r="M2708" s="20">
        <v>10</v>
      </c>
      <c r="N2708" s="20">
        <v>10</v>
      </c>
      <c r="AE2708">
        <f t="shared" si="42"/>
        <v>2002</v>
      </c>
    </row>
    <row r="2709" spans="1:31" x14ac:dyDescent="0.25">
      <c r="A2709" s="7">
        <v>2706</v>
      </c>
      <c r="B2709" s="8">
        <v>37544</v>
      </c>
      <c r="C2709" t="s">
        <v>3</v>
      </c>
      <c r="D2709" t="s">
        <v>109</v>
      </c>
      <c r="E2709" t="s">
        <v>9</v>
      </c>
      <c r="F2709" t="s">
        <v>507</v>
      </c>
      <c r="G2709" t="s">
        <v>24</v>
      </c>
      <c r="H2709" s="135" t="s">
        <v>1493</v>
      </c>
      <c r="I2709" t="s">
        <v>1455</v>
      </c>
      <c r="J2709" s="20">
        <v>8</v>
      </c>
      <c r="K2709" s="20" t="s">
        <v>3</v>
      </c>
      <c r="L2709" t="s">
        <v>1464</v>
      </c>
      <c r="M2709" s="20">
        <v>1.62</v>
      </c>
      <c r="N2709" s="20">
        <v>0.88</v>
      </c>
      <c r="AE2709">
        <f t="shared" si="42"/>
        <v>2002</v>
      </c>
    </row>
    <row r="2710" spans="1:31" x14ac:dyDescent="0.25">
      <c r="A2710" s="7">
        <v>2707</v>
      </c>
      <c r="B2710" s="8">
        <v>37544</v>
      </c>
      <c r="C2710" t="s">
        <v>3</v>
      </c>
      <c r="D2710" t="s">
        <v>494</v>
      </c>
      <c r="E2710" t="s">
        <v>9</v>
      </c>
      <c r="F2710" t="s">
        <v>510</v>
      </c>
      <c r="G2710" t="s">
        <v>17</v>
      </c>
      <c r="H2710" s="135" t="s">
        <v>1504</v>
      </c>
      <c r="I2710" t="s">
        <v>1454</v>
      </c>
      <c r="J2710" s="20">
        <v>21</v>
      </c>
      <c r="K2710" s="20" t="s">
        <v>9</v>
      </c>
      <c r="L2710" t="s">
        <v>1464</v>
      </c>
      <c r="M2710" s="20">
        <v>4.62</v>
      </c>
      <c r="N2710" s="20">
        <v>6.88</v>
      </c>
      <c r="AE2710">
        <f t="shared" si="42"/>
        <v>2002</v>
      </c>
    </row>
    <row r="2711" spans="1:31" x14ac:dyDescent="0.25">
      <c r="A2711" s="7">
        <v>2708</v>
      </c>
      <c r="B2711" s="8">
        <v>37544</v>
      </c>
      <c r="C2711" t="s">
        <v>3</v>
      </c>
      <c r="D2711" t="s">
        <v>507</v>
      </c>
      <c r="E2711" t="s">
        <v>9</v>
      </c>
      <c r="F2711" t="s">
        <v>108</v>
      </c>
      <c r="G2711" t="s">
        <v>17</v>
      </c>
      <c r="H2711" s="135" t="s">
        <v>1500</v>
      </c>
      <c r="I2711" t="s">
        <v>1454</v>
      </c>
      <c r="J2711" s="20">
        <v>28</v>
      </c>
      <c r="K2711" s="20" t="s">
        <v>9</v>
      </c>
      <c r="L2711" t="s">
        <v>1464</v>
      </c>
      <c r="M2711" s="20">
        <v>6.16</v>
      </c>
      <c r="N2711" s="20">
        <v>8.84</v>
      </c>
      <c r="AE2711">
        <f t="shared" si="42"/>
        <v>2002</v>
      </c>
    </row>
    <row r="2712" spans="1:31" x14ac:dyDescent="0.25">
      <c r="A2712" s="7">
        <v>2709</v>
      </c>
      <c r="B2712" s="8">
        <v>37544</v>
      </c>
      <c r="C2712" t="s">
        <v>3</v>
      </c>
      <c r="D2712" t="s">
        <v>202</v>
      </c>
      <c r="E2712" t="s">
        <v>9</v>
      </c>
      <c r="F2712" t="s">
        <v>25</v>
      </c>
      <c r="G2712" t="s">
        <v>11</v>
      </c>
      <c r="H2712" s="135" t="s">
        <v>1531</v>
      </c>
      <c r="I2712" t="s">
        <v>1455</v>
      </c>
      <c r="J2712" s="20">
        <v>12</v>
      </c>
      <c r="K2712" s="20" t="s">
        <v>9</v>
      </c>
      <c r="L2712" t="s">
        <v>1464</v>
      </c>
      <c r="M2712" s="20">
        <v>1.32</v>
      </c>
      <c r="N2712" s="20">
        <v>2.1799999999999997</v>
      </c>
      <c r="AE2712">
        <f t="shared" si="42"/>
        <v>2002</v>
      </c>
    </row>
    <row r="2713" spans="1:31" x14ac:dyDescent="0.25">
      <c r="A2713" s="7">
        <v>2710</v>
      </c>
      <c r="B2713" s="8">
        <v>37544</v>
      </c>
      <c r="C2713" t="s">
        <v>3</v>
      </c>
      <c r="D2713" t="s">
        <v>502</v>
      </c>
      <c r="E2713" t="s">
        <v>9</v>
      </c>
      <c r="F2713" t="s">
        <v>336</v>
      </c>
      <c r="G2713" t="s">
        <v>17</v>
      </c>
      <c r="H2713" s="135" t="s">
        <v>1537</v>
      </c>
      <c r="I2713" t="s">
        <v>1454</v>
      </c>
      <c r="J2713" s="20">
        <v>20</v>
      </c>
      <c r="K2713" s="20" t="s">
        <v>3</v>
      </c>
      <c r="L2713" t="s">
        <v>1464</v>
      </c>
      <c r="M2713" s="20">
        <v>6.6</v>
      </c>
      <c r="N2713" s="20">
        <v>4.4000000000000004</v>
      </c>
      <c r="AE2713">
        <f t="shared" si="42"/>
        <v>2002</v>
      </c>
    </row>
    <row r="2714" spans="1:31" x14ac:dyDescent="0.25">
      <c r="A2714" s="7">
        <v>2711</v>
      </c>
      <c r="B2714" s="8">
        <v>37544</v>
      </c>
      <c r="C2714" t="s">
        <v>3</v>
      </c>
      <c r="D2714" t="s">
        <v>280</v>
      </c>
      <c r="E2714" t="s">
        <v>9</v>
      </c>
      <c r="F2714" t="s">
        <v>350</v>
      </c>
      <c r="G2714" t="s">
        <v>14</v>
      </c>
      <c r="H2714" s="135" t="s">
        <v>1516</v>
      </c>
      <c r="I2714" t="s">
        <v>1454</v>
      </c>
      <c r="J2714" s="20">
        <v>12</v>
      </c>
      <c r="K2714" s="20" t="s">
        <v>9</v>
      </c>
      <c r="L2714" t="s">
        <v>1464</v>
      </c>
      <c r="M2714" s="20">
        <v>2.64</v>
      </c>
      <c r="N2714" s="20">
        <v>4.3599999999999994</v>
      </c>
      <c r="AE2714">
        <f t="shared" si="42"/>
        <v>2002</v>
      </c>
    </row>
    <row r="2715" spans="1:31" x14ac:dyDescent="0.25">
      <c r="A2715" s="7">
        <v>2712</v>
      </c>
      <c r="B2715" s="8">
        <v>37544</v>
      </c>
      <c r="C2715" t="s">
        <v>3</v>
      </c>
      <c r="D2715" t="s">
        <v>285</v>
      </c>
      <c r="E2715" t="s">
        <v>9</v>
      </c>
      <c r="F2715" t="s">
        <v>339</v>
      </c>
      <c r="G2715" t="s">
        <v>14</v>
      </c>
      <c r="H2715" s="135" t="s">
        <v>1516</v>
      </c>
      <c r="I2715" t="s">
        <v>1454</v>
      </c>
      <c r="J2715" s="20">
        <v>11</v>
      </c>
      <c r="K2715" s="20" t="s">
        <v>9</v>
      </c>
      <c r="L2715" t="s">
        <v>1464</v>
      </c>
      <c r="M2715" s="20">
        <v>2.42</v>
      </c>
      <c r="N2715" s="20">
        <v>4.08</v>
      </c>
      <c r="AE2715">
        <f t="shared" si="42"/>
        <v>2002</v>
      </c>
    </row>
    <row r="2716" spans="1:31" x14ac:dyDescent="0.25">
      <c r="A2716" s="7">
        <v>2713</v>
      </c>
      <c r="B2716" s="8">
        <v>37544</v>
      </c>
      <c r="C2716" t="s">
        <v>3</v>
      </c>
      <c r="D2716" t="s">
        <v>350</v>
      </c>
      <c r="E2716" t="s">
        <v>9</v>
      </c>
      <c r="F2716" t="s">
        <v>280</v>
      </c>
      <c r="G2716" t="s">
        <v>14</v>
      </c>
      <c r="H2716" s="135" t="s">
        <v>1516</v>
      </c>
      <c r="I2716" t="s">
        <v>1454</v>
      </c>
      <c r="J2716" s="20">
        <v>12</v>
      </c>
      <c r="K2716" s="20" t="s">
        <v>9</v>
      </c>
      <c r="L2716" t="s">
        <v>1464</v>
      </c>
      <c r="M2716" s="20">
        <v>2.64</v>
      </c>
      <c r="N2716" s="20">
        <v>4.3599999999999994</v>
      </c>
      <c r="AE2716">
        <f t="shared" si="42"/>
        <v>2002</v>
      </c>
    </row>
    <row r="2717" spans="1:31" x14ac:dyDescent="0.25">
      <c r="A2717" s="7">
        <v>2714</v>
      </c>
      <c r="B2717" s="8">
        <v>37544</v>
      </c>
      <c r="C2717" t="s">
        <v>3</v>
      </c>
      <c r="D2717" t="s">
        <v>339</v>
      </c>
      <c r="E2717" t="s">
        <v>9</v>
      </c>
      <c r="F2717" t="s">
        <v>285</v>
      </c>
      <c r="G2717" t="s">
        <v>14</v>
      </c>
      <c r="H2717" s="135" t="s">
        <v>1516</v>
      </c>
      <c r="I2717" t="s">
        <v>1454</v>
      </c>
      <c r="J2717" s="20">
        <v>12</v>
      </c>
      <c r="K2717" s="20" t="s">
        <v>3</v>
      </c>
      <c r="L2717" t="s">
        <v>1464</v>
      </c>
      <c r="M2717" s="20">
        <v>4.3599999999999994</v>
      </c>
      <c r="N2717" s="20">
        <v>2.64</v>
      </c>
      <c r="AE2717">
        <f t="shared" si="42"/>
        <v>2002</v>
      </c>
    </row>
    <row r="2718" spans="1:31" x14ac:dyDescent="0.25">
      <c r="A2718" s="7">
        <v>2715</v>
      </c>
      <c r="B2718" s="8">
        <v>37544</v>
      </c>
      <c r="C2718" t="s">
        <v>3</v>
      </c>
      <c r="D2718" t="s">
        <v>302</v>
      </c>
      <c r="E2718" t="s">
        <v>9</v>
      </c>
      <c r="F2718" t="s">
        <v>336</v>
      </c>
      <c r="G2718" t="s">
        <v>17</v>
      </c>
      <c r="H2718" s="135" t="s">
        <v>1502</v>
      </c>
      <c r="I2718" t="s">
        <v>1454</v>
      </c>
      <c r="J2718" s="20">
        <v>35</v>
      </c>
      <c r="K2718" s="20" t="s">
        <v>9</v>
      </c>
      <c r="L2718" t="s">
        <v>1464</v>
      </c>
      <c r="M2718" s="20">
        <v>7.7</v>
      </c>
      <c r="N2718" s="20">
        <v>10.8</v>
      </c>
      <c r="AE2718">
        <f t="shared" si="42"/>
        <v>2002</v>
      </c>
    </row>
    <row r="2719" spans="1:31" x14ac:dyDescent="0.25">
      <c r="A2719" s="7">
        <v>2716</v>
      </c>
      <c r="B2719" s="8">
        <v>37544</v>
      </c>
      <c r="C2719" t="s">
        <v>3</v>
      </c>
      <c r="D2719" t="s">
        <v>339</v>
      </c>
      <c r="E2719" t="s">
        <v>9</v>
      </c>
      <c r="F2719" t="s">
        <v>91</v>
      </c>
      <c r="G2719" t="s">
        <v>14</v>
      </c>
      <c r="H2719" s="135" t="s">
        <v>1506</v>
      </c>
      <c r="I2719" t="s">
        <v>1454</v>
      </c>
      <c r="J2719" s="20">
        <v>6</v>
      </c>
      <c r="K2719" s="20" t="s">
        <v>9</v>
      </c>
      <c r="L2719" t="s">
        <v>1464</v>
      </c>
      <c r="M2719" s="20">
        <v>1.32</v>
      </c>
      <c r="N2719" s="20">
        <v>2.6799999999999997</v>
      </c>
      <c r="AE2719">
        <f t="shared" si="42"/>
        <v>2002</v>
      </c>
    </row>
    <row r="2720" spans="1:31" x14ac:dyDescent="0.25">
      <c r="A2720" s="7">
        <v>2717</v>
      </c>
      <c r="B2720" s="8">
        <v>37544</v>
      </c>
      <c r="C2720" t="s">
        <v>3</v>
      </c>
      <c r="D2720" t="s">
        <v>236</v>
      </c>
      <c r="E2720" t="s">
        <v>9</v>
      </c>
      <c r="F2720" t="s">
        <v>90</v>
      </c>
      <c r="G2720" t="s">
        <v>14</v>
      </c>
      <c r="H2720" s="135" t="s">
        <v>1507</v>
      </c>
      <c r="I2720" t="s">
        <v>1454</v>
      </c>
      <c r="J2720" s="20">
        <v>113</v>
      </c>
      <c r="K2720" s="20" t="s">
        <v>9</v>
      </c>
      <c r="L2720" t="s">
        <v>1464</v>
      </c>
      <c r="M2720" s="20">
        <v>24.86</v>
      </c>
      <c r="N2720" s="20">
        <v>32.64</v>
      </c>
      <c r="AE2720">
        <f t="shared" si="42"/>
        <v>2002</v>
      </c>
    </row>
    <row r="2721" spans="1:31" x14ac:dyDescent="0.25">
      <c r="A2721" s="7">
        <v>2718</v>
      </c>
      <c r="B2721" s="8">
        <v>37544</v>
      </c>
      <c r="C2721" t="s">
        <v>3</v>
      </c>
      <c r="D2721" t="s">
        <v>497</v>
      </c>
      <c r="E2721" t="s">
        <v>9</v>
      </c>
      <c r="F2721" t="s">
        <v>435</v>
      </c>
      <c r="G2721" t="s">
        <v>14</v>
      </c>
      <c r="H2721" s="135" t="s">
        <v>1507</v>
      </c>
      <c r="I2721" t="s">
        <v>1454</v>
      </c>
      <c r="J2721" s="20">
        <v>38</v>
      </c>
      <c r="K2721" s="20" t="s">
        <v>1465</v>
      </c>
      <c r="L2721" t="s">
        <v>1466</v>
      </c>
      <c r="M2721" s="20">
        <v>9.5</v>
      </c>
      <c r="N2721" s="20">
        <v>9.5</v>
      </c>
      <c r="AE2721">
        <f t="shared" si="42"/>
        <v>2002</v>
      </c>
    </row>
    <row r="2722" spans="1:31" x14ac:dyDescent="0.25">
      <c r="A2722" s="7">
        <v>2719</v>
      </c>
      <c r="B2722" s="8">
        <v>37544</v>
      </c>
      <c r="C2722" t="s">
        <v>3</v>
      </c>
      <c r="D2722" t="s">
        <v>350</v>
      </c>
      <c r="E2722" t="s">
        <v>9</v>
      </c>
      <c r="F2722" t="s">
        <v>66</v>
      </c>
      <c r="G2722" t="s">
        <v>14</v>
      </c>
      <c r="H2722" s="135" t="s">
        <v>1496</v>
      </c>
      <c r="I2722" t="s">
        <v>1454</v>
      </c>
      <c r="J2722" s="20">
        <v>18</v>
      </c>
      <c r="K2722" s="20" t="s">
        <v>9</v>
      </c>
      <c r="L2722" t="s">
        <v>1464</v>
      </c>
      <c r="M2722" s="20">
        <v>3.96</v>
      </c>
      <c r="N2722" s="20">
        <v>6.04</v>
      </c>
      <c r="AE2722">
        <f t="shared" si="42"/>
        <v>2002</v>
      </c>
    </row>
    <row r="2723" spans="1:31" x14ac:dyDescent="0.25">
      <c r="A2723" s="7">
        <v>2720</v>
      </c>
      <c r="B2723" s="8">
        <v>37544</v>
      </c>
      <c r="C2723" t="s">
        <v>3</v>
      </c>
      <c r="D2723" t="s">
        <v>508</v>
      </c>
      <c r="E2723" t="s">
        <v>9</v>
      </c>
      <c r="F2723" t="s">
        <v>331</v>
      </c>
      <c r="G2723" t="s">
        <v>377</v>
      </c>
      <c r="H2723" s="135" t="s">
        <v>1613</v>
      </c>
      <c r="I2723" t="s">
        <v>1454</v>
      </c>
      <c r="J2723" s="20">
        <v>14</v>
      </c>
      <c r="K2723" s="20" t="s">
        <v>3</v>
      </c>
      <c r="L2723" t="s">
        <v>1463</v>
      </c>
      <c r="M2723" s="20">
        <v>4.6400000000000006</v>
      </c>
      <c r="N2723" s="20">
        <v>3.36</v>
      </c>
      <c r="AE2723">
        <f t="shared" si="42"/>
        <v>2002</v>
      </c>
    </row>
    <row r="2724" spans="1:31" x14ac:dyDescent="0.25">
      <c r="A2724" s="7">
        <v>2721</v>
      </c>
      <c r="B2724" s="8">
        <v>37544</v>
      </c>
      <c r="C2724" t="s">
        <v>3</v>
      </c>
      <c r="D2724" t="s">
        <v>508</v>
      </c>
      <c r="E2724" t="s">
        <v>9</v>
      </c>
      <c r="F2724" t="s">
        <v>44</v>
      </c>
      <c r="G2724" t="s">
        <v>377</v>
      </c>
      <c r="H2724" s="135" t="s">
        <v>1635</v>
      </c>
      <c r="I2724" t="s">
        <v>1454</v>
      </c>
      <c r="J2724" s="20">
        <v>13</v>
      </c>
      <c r="K2724" s="20" t="s">
        <v>1465</v>
      </c>
      <c r="L2724" t="s">
        <v>1466</v>
      </c>
      <c r="M2724" s="20">
        <v>3.25</v>
      </c>
      <c r="N2724" s="20">
        <v>3.25</v>
      </c>
      <c r="AE2724">
        <f t="shared" si="42"/>
        <v>2002</v>
      </c>
    </row>
    <row r="2725" spans="1:31" x14ac:dyDescent="0.25">
      <c r="A2725" s="7">
        <v>2722</v>
      </c>
      <c r="B2725" s="8">
        <v>37548</v>
      </c>
      <c r="C2725" t="s">
        <v>3</v>
      </c>
      <c r="D2725" t="s">
        <v>457</v>
      </c>
      <c r="E2725" t="s">
        <v>9</v>
      </c>
      <c r="F2725" t="s">
        <v>490</v>
      </c>
      <c r="G2725" t="s">
        <v>17</v>
      </c>
      <c r="H2725" s="135" t="s">
        <v>1552</v>
      </c>
      <c r="I2725" t="s">
        <v>1454</v>
      </c>
      <c r="J2725" s="20">
        <v>11</v>
      </c>
      <c r="K2725" s="20" t="s">
        <v>3</v>
      </c>
      <c r="L2725" t="s">
        <v>1464</v>
      </c>
      <c r="M2725" s="20">
        <v>4.08</v>
      </c>
      <c r="N2725" s="20">
        <v>2.42</v>
      </c>
      <c r="AE2725">
        <f t="shared" si="42"/>
        <v>2002</v>
      </c>
    </row>
    <row r="2726" spans="1:31" x14ac:dyDescent="0.25">
      <c r="A2726" s="7">
        <v>2723</v>
      </c>
      <c r="B2726" s="8">
        <v>37548</v>
      </c>
      <c r="C2726" t="s">
        <v>3</v>
      </c>
      <c r="D2726" t="s">
        <v>487</v>
      </c>
      <c r="E2726" t="s">
        <v>9</v>
      </c>
      <c r="F2726" t="s">
        <v>461</v>
      </c>
      <c r="G2726" t="s">
        <v>14</v>
      </c>
      <c r="H2726" s="135" t="s">
        <v>1491</v>
      </c>
      <c r="I2726" t="s">
        <v>1454</v>
      </c>
      <c r="J2726" s="20">
        <v>18</v>
      </c>
      <c r="K2726" s="20" t="s">
        <v>9</v>
      </c>
      <c r="L2726" t="s">
        <v>1464</v>
      </c>
      <c r="M2726" s="20">
        <v>3.96</v>
      </c>
      <c r="N2726" s="20">
        <v>6.04</v>
      </c>
      <c r="AE2726">
        <f t="shared" si="42"/>
        <v>2002</v>
      </c>
    </row>
    <row r="2727" spans="1:31" x14ac:dyDescent="0.25">
      <c r="A2727" s="7">
        <v>2724</v>
      </c>
      <c r="B2727" s="8">
        <v>37548</v>
      </c>
      <c r="C2727" t="s">
        <v>3</v>
      </c>
      <c r="D2727" t="s">
        <v>511</v>
      </c>
      <c r="E2727" t="s">
        <v>9</v>
      </c>
      <c r="F2727" t="s">
        <v>106</v>
      </c>
      <c r="G2727" t="s">
        <v>11</v>
      </c>
      <c r="H2727" s="135" t="s">
        <v>1538</v>
      </c>
      <c r="I2727" t="s">
        <v>1458</v>
      </c>
      <c r="J2727" s="20">
        <v>10</v>
      </c>
      <c r="K2727" s="20" t="s">
        <v>1465</v>
      </c>
      <c r="L2727" t="s">
        <v>1466</v>
      </c>
      <c r="M2727" s="20">
        <v>30</v>
      </c>
      <c r="N2727" s="20">
        <v>10</v>
      </c>
      <c r="AE2727">
        <f t="shared" si="42"/>
        <v>2002</v>
      </c>
    </row>
    <row r="2728" spans="1:31" x14ac:dyDescent="0.25">
      <c r="A2728" s="7">
        <v>2725</v>
      </c>
      <c r="B2728" s="8">
        <v>37548</v>
      </c>
      <c r="C2728" t="s">
        <v>3</v>
      </c>
      <c r="D2728" t="s">
        <v>404</v>
      </c>
      <c r="E2728" t="s">
        <v>9</v>
      </c>
      <c r="F2728" t="s">
        <v>486</v>
      </c>
      <c r="G2728" t="s">
        <v>14</v>
      </c>
      <c r="H2728" s="135" t="s">
        <v>1567</v>
      </c>
      <c r="I2728" t="s">
        <v>1454</v>
      </c>
      <c r="J2728" s="20">
        <v>12</v>
      </c>
      <c r="K2728" s="20" t="s">
        <v>9</v>
      </c>
      <c r="L2728" t="s">
        <v>1464</v>
      </c>
      <c r="M2728" s="20">
        <v>2.64</v>
      </c>
      <c r="N2728" s="20">
        <v>4.3599999999999994</v>
      </c>
      <c r="AE2728">
        <f t="shared" si="42"/>
        <v>2002</v>
      </c>
    </row>
    <row r="2729" spans="1:31" x14ac:dyDescent="0.25">
      <c r="A2729" s="7">
        <v>2726</v>
      </c>
      <c r="B2729" s="8">
        <v>37548</v>
      </c>
      <c r="C2729" t="s">
        <v>3</v>
      </c>
      <c r="D2729" t="s">
        <v>496</v>
      </c>
      <c r="E2729" t="s">
        <v>9</v>
      </c>
      <c r="F2729" t="s">
        <v>356</v>
      </c>
      <c r="G2729" t="s">
        <v>14</v>
      </c>
      <c r="H2729" s="135" t="s">
        <v>1489</v>
      </c>
      <c r="I2729" t="s">
        <v>1455</v>
      </c>
      <c r="J2729" s="20">
        <v>12</v>
      </c>
      <c r="K2729" s="20" t="s">
        <v>9</v>
      </c>
      <c r="L2729" t="s">
        <v>1464</v>
      </c>
      <c r="M2729" s="20">
        <v>1.32</v>
      </c>
      <c r="N2729" s="20">
        <v>2.1799999999999997</v>
      </c>
      <c r="AE2729">
        <f t="shared" si="42"/>
        <v>2002</v>
      </c>
    </row>
    <row r="2730" spans="1:31" x14ac:dyDescent="0.25">
      <c r="A2730" s="7">
        <v>2727</v>
      </c>
      <c r="B2730" s="8">
        <v>37548</v>
      </c>
      <c r="C2730" t="s">
        <v>3</v>
      </c>
      <c r="D2730" t="s">
        <v>281</v>
      </c>
      <c r="E2730" t="s">
        <v>9</v>
      </c>
      <c r="F2730" t="s">
        <v>202</v>
      </c>
      <c r="G2730" t="s">
        <v>14</v>
      </c>
      <c r="H2730" s="135" t="s">
        <v>1516</v>
      </c>
      <c r="I2730" t="s">
        <v>1455</v>
      </c>
      <c r="J2730" s="20">
        <v>12</v>
      </c>
      <c r="K2730" s="20" t="s">
        <v>3</v>
      </c>
      <c r="L2730" t="s">
        <v>1464</v>
      </c>
      <c r="M2730" s="20">
        <v>2.1799999999999997</v>
      </c>
      <c r="N2730" s="20">
        <v>1.32</v>
      </c>
      <c r="AE2730">
        <f t="shared" si="42"/>
        <v>2002</v>
      </c>
    </row>
    <row r="2731" spans="1:31" x14ac:dyDescent="0.25">
      <c r="A2731" s="7">
        <v>2728</v>
      </c>
      <c r="B2731" s="8">
        <v>37548</v>
      </c>
      <c r="C2731" t="s">
        <v>3</v>
      </c>
      <c r="D2731" t="s">
        <v>202</v>
      </c>
      <c r="E2731" t="s">
        <v>9</v>
      </c>
      <c r="F2731" t="s">
        <v>281</v>
      </c>
      <c r="G2731" t="s">
        <v>14</v>
      </c>
      <c r="H2731" s="135" t="s">
        <v>1516</v>
      </c>
      <c r="I2731" t="s">
        <v>1455</v>
      </c>
      <c r="J2731" s="20">
        <v>12</v>
      </c>
      <c r="K2731" s="20" t="s">
        <v>3</v>
      </c>
      <c r="L2731" t="s">
        <v>1463</v>
      </c>
      <c r="M2731" s="20">
        <v>2.06</v>
      </c>
      <c r="N2731" s="20">
        <v>1.44</v>
      </c>
      <c r="AE2731">
        <f t="shared" si="42"/>
        <v>2002</v>
      </c>
    </row>
    <row r="2732" spans="1:31" x14ac:dyDescent="0.25">
      <c r="A2732" s="7">
        <v>2729</v>
      </c>
      <c r="B2732" s="8">
        <v>37548</v>
      </c>
      <c r="C2732" t="s">
        <v>3</v>
      </c>
      <c r="D2732" t="s">
        <v>479</v>
      </c>
      <c r="E2732" t="s">
        <v>9</v>
      </c>
      <c r="F2732" t="s">
        <v>160</v>
      </c>
      <c r="G2732" t="s">
        <v>14</v>
      </c>
      <c r="H2732" s="135" t="s">
        <v>1516</v>
      </c>
      <c r="I2732" t="s">
        <v>1454</v>
      </c>
      <c r="J2732" s="20">
        <v>12</v>
      </c>
      <c r="K2732" s="20" t="s">
        <v>9</v>
      </c>
      <c r="L2732" t="s">
        <v>1464</v>
      </c>
      <c r="M2732" s="20">
        <v>2.64</v>
      </c>
      <c r="N2732" s="20">
        <v>4.3599999999999994</v>
      </c>
      <c r="AE2732">
        <f t="shared" si="42"/>
        <v>2002</v>
      </c>
    </row>
    <row r="2733" spans="1:31" x14ac:dyDescent="0.25">
      <c r="A2733" s="7">
        <v>2730</v>
      </c>
      <c r="B2733" s="8">
        <v>37548</v>
      </c>
      <c r="C2733" t="s">
        <v>3</v>
      </c>
      <c r="D2733" t="s">
        <v>338</v>
      </c>
      <c r="E2733" t="s">
        <v>9</v>
      </c>
      <c r="F2733" t="s">
        <v>462</v>
      </c>
      <c r="G2733" t="s">
        <v>14</v>
      </c>
      <c r="H2733" s="135" t="s">
        <v>1516</v>
      </c>
      <c r="I2733" t="s">
        <v>1454</v>
      </c>
      <c r="J2733" s="20">
        <v>12</v>
      </c>
      <c r="K2733" s="20" t="s">
        <v>9</v>
      </c>
      <c r="L2733" t="s">
        <v>1464</v>
      </c>
      <c r="M2733" s="20">
        <v>2.64</v>
      </c>
      <c r="N2733" s="20">
        <v>4.3599999999999994</v>
      </c>
      <c r="AE2733">
        <f t="shared" si="42"/>
        <v>2002</v>
      </c>
    </row>
    <row r="2734" spans="1:31" x14ac:dyDescent="0.25">
      <c r="A2734" s="7">
        <v>2731</v>
      </c>
      <c r="B2734" s="8">
        <v>37548</v>
      </c>
      <c r="C2734" t="s">
        <v>3</v>
      </c>
      <c r="D2734" t="s">
        <v>501</v>
      </c>
      <c r="E2734" t="s">
        <v>9</v>
      </c>
      <c r="F2734" t="s">
        <v>168</v>
      </c>
      <c r="G2734" t="s">
        <v>14</v>
      </c>
      <c r="H2734" s="135" t="s">
        <v>1516</v>
      </c>
      <c r="I2734" t="s">
        <v>1454</v>
      </c>
      <c r="J2734" s="20">
        <v>12</v>
      </c>
      <c r="K2734" s="20" t="s">
        <v>3</v>
      </c>
      <c r="L2734" t="s">
        <v>1464</v>
      </c>
      <c r="M2734" s="20">
        <v>4.3599999999999994</v>
      </c>
      <c r="N2734" s="20">
        <v>2.64</v>
      </c>
      <c r="AE2734">
        <f t="shared" si="42"/>
        <v>2002</v>
      </c>
    </row>
    <row r="2735" spans="1:31" x14ac:dyDescent="0.25">
      <c r="A2735" s="7">
        <v>2732</v>
      </c>
      <c r="B2735" s="8">
        <v>37548</v>
      </c>
      <c r="C2735" t="s">
        <v>3</v>
      </c>
      <c r="D2735" t="s">
        <v>346</v>
      </c>
      <c r="E2735" t="s">
        <v>9</v>
      </c>
      <c r="F2735" t="s">
        <v>369</v>
      </c>
      <c r="G2735" t="s">
        <v>14</v>
      </c>
      <c r="H2735" s="135" t="s">
        <v>1516</v>
      </c>
      <c r="I2735" t="s">
        <v>1454</v>
      </c>
      <c r="J2735" s="20">
        <v>12</v>
      </c>
      <c r="K2735" s="20" t="s">
        <v>9</v>
      </c>
      <c r="L2735" t="s">
        <v>1464</v>
      </c>
      <c r="M2735" s="20">
        <v>2.64</v>
      </c>
      <c r="N2735" s="20">
        <v>4.3599999999999994</v>
      </c>
      <c r="AE2735">
        <f t="shared" si="42"/>
        <v>2002</v>
      </c>
    </row>
    <row r="2736" spans="1:31" x14ac:dyDescent="0.25">
      <c r="A2736" s="7">
        <v>2733</v>
      </c>
      <c r="B2736" s="8">
        <v>37548</v>
      </c>
      <c r="C2736" t="s">
        <v>3</v>
      </c>
      <c r="D2736" t="s">
        <v>168</v>
      </c>
      <c r="E2736" t="s">
        <v>9</v>
      </c>
      <c r="F2736" t="s">
        <v>501</v>
      </c>
      <c r="G2736" t="s">
        <v>14</v>
      </c>
      <c r="H2736" s="135" t="s">
        <v>1516</v>
      </c>
      <c r="I2736" t="s">
        <v>1454</v>
      </c>
      <c r="J2736" s="20">
        <v>12</v>
      </c>
      <c r="K2736" s="20" t="s">
        <v>9</v>
      </c>
      <c r="L2736" t="s">
        <v>1464</v>
      </c>
      <c r="M2736" s="20">
        <v>2.64</v>
      </c>
      <c r="N2736" s="20">
        <v>4.3599999999999994</v>
      </c>
      <c r="AE2736">
        <f t="shared" si="42"/>
        <v>2002</v>
      </c>
    </row>
    <row r="2737" spans="1:31" x14ac:dyDescent="0.25">
      <c r="A2737" s="7">
        <v>2734</v>
      </c>
      <c r="B2737" s="8">
        <v>37548</v>
      </c>
      <c r="C2737" t="s">
        <v>3</v>
      </c>
      <c r="D2737" t="s">
        <v>160</v>
      </c>
      <c r="E2737" t="s">
        <v>9</v>
      </c>
      <c r="F2737" t="s">
        <v>479</v>
      </c>
      <c r="G2737" t="s">
        <v>14</v>
      </c>
      <c r="H2737" s="135" t="s">
        <v>1516</v>
      </c>
      <c r="I2737" t="s">
        <v>1454</v>
      </c>
      <c r="J2737" s="20">
        <v>12</v>
      </c>
      <c r="K2737" s="20" t="s">
        <v>3</v>
      </c>
      <c r="L2737" t="s">
        <v>1464</v>
      </c>
      <c r="M2737" s="20">
        <v>4.3599999999999994</v>
      </c>
      <c r="N2737" s="20">
        <v>2.64</v>
      </c>
      <c r="AE2737">
        <f t="shared" si="42"/>
        <v>2002</v>
      </c>
    </row>
    <row r="2738" spans="1:31" x14ac:dyDescent="0.25">
      <c r="A2738" s="7">
        <v>2735</v>
      </c>
      <c r="B2738" s="8">
        <v>37548</v>
      </c>
      <c r="C2738" t="s">
        <v>3</v>
      </c>
      <c r="D2738" t="s">
        <v>369</v>
      </c>
      <c r="E2738" t="s">
        <v>9</v>
      </c>
      <c r="F2738" t="s">
        <v>346</v>
      </c>
      <c r="G2738" t="s">
        <v>14</v>
      </c>
      <c r="H2738" s="135" t="s">
        <v>1516</v>
      </c>
      <c r="I2738" t="s">
        <v>1454</v>
      </c>
      <c r="J2738" s="20">
        <v>12</v>
      </c>
      <c r="K2738" s="20" t="s">
        <v>9</v>
      </c>
      <c r="L2738" t="s">
        <v>1463</v>
      </c>
      <c r="M2738" s="20">
        <v>2.88</v>
      </c>
      <c r="N2738" s="20">
        <v>4.12</v>
      </c>
      <c r="AE2738">
        <f t="shared" si="42"/>
        <v>2002</v>
      </c>
    </row>
    <row r="2739" spans="1:31" x14ac:dyDescent="0.25">
      <c r="A2739" s="7">
        <v>2736</v>
      </c>
      <c r="B2739" s="8">
        <v>37548</v>
      </c>
      <c r="C2739" t="s">
        <v>3</v>
      </c>
      <c r="D2739" t="s">
        <v>462</v>
      </c>
      <c r="E2739" t="s">
        <v>9</v>
      </c>
      <c r="F2739" t="s">
        <v>338</v>
      </c>
      <c r="G2739" t="s">
        <v>14</v>
      </c>
      <c r="H2739" s="135" t="s">
        <v>1516</v>
      </c>
      <c r="I2739" t="s">
        <v>1454</v>
      </c>
      <c r="J2739" s="20">
        <v>12</v>
      </c>
      <c r="K2739" s="20" t="s">
        <v>3</v>
      </c>
      <c r="L2739" t="s">
        <v>1464</v>
      </c>
      <c r="M2739" s="20">
        <v>4.3599999999999994</v>
      </c>
      <c r="N2739" s="20">
        <v>2.64</v>
      </c>
      <c r="AE2739">
        <f t="shared" si="42"/>
        <v>2002</v>
      </c>
    </row>
    <row r="2740" spans="1:31" x14ac:dyDescent="0.25">
      <c r="A2740" s="7">
        <v>2737</v>
      </c>
      <c r="B2740" s="8">
        <v>37548</v>
      </c>
      <c r="C2740" t="s">
        <v>3</v>
      </c>
      <c r="D2740" t="s">
        <v>18</v>
      </c>
      <c r="E2740" t="s">
        <v>9</v>
      </c>
      <c r="F2740" t="s">
        <v>147</v>
      </c>
      <c r="G2740" t="s">
        <v>17</v>
      </c>
      <c r="H2740" s="135" t="s">
        <v>1502</v>
      </c>
      <c r="I2740" t="s">
        <v>1454</v>
      </c>
      <c r="J2740" s="20">
        <v>26</v>
      </c>
      <c r="K2740" s="20" t="s">
        <v>1465</v>
      </c>
      <c r="L2740" t="s">
        <v>1466</v>
      </c>
      <c r="M2740" s="20">
        <v>6.5</v>
      </c>
      <c r="N2740" s="20">
        <v>6.5</v>
      </c>
      <c r="AE2740">
        <f t="shared" si="42"/>
        <v>2002</v>
      </c>
    </row>
    <row r="2741" spans="1:31" x14ac:dyDescent="0.25">
      <c r="A2741" s="7">
        <v>2738</v>
      </c>
      <c r="B2741" s="8">
        <v>37548</v>
      </c>
      <c r="C2741" t="s">
        <v>3</v>
      </c>
      <c r="D2741" t="s">
        <v>502</v>
      </c>
      <c r="E2741" t="s">
        <v>9</v>
      </c>
      <c r="F2741" t="s">
        <v>486</v>
      </c>
      <c r="G2741" t="s">
        <v>14</v>
      </c>
      <c r="H2741" s="135" t="s">
        <v>1492</v>
      </c>
      <c r="I2741" t="s">
        <v>1454</v>
      </c>
      <c r="J2741" s="20">
        <v>41</v>
      </c>
      <c r="K2741" s="20" t="s">
        <v>3</v>
      </c>
      <c r="L2741" t="s">
        <v>1464</v>
      </c>
      <c r="M2741" s="20">
        <v>12.48</v>
      </c>
      <c r="N2741" s="20">
        <v>9.02</v>
      </c>
      <c r="AE2741">
        <f t="shared" si="42"/>
        <v>2002</v>
      </c>
    </row>
    <row r="2742" spans="1:31" x14ac:dyDescent="0.25">
      <c r="A2742" s="7">
        <v>2739</v>
      </c>
      <c r="B2742" s="8">
        <v>37548</v>
      </c>
      <c r="C2742" t="s">
        <v>3</v>
      </c>
      <c r="D2742" t="s">
        <v>507</v>
      </c>
      <c r="E2742" t="s">
        <v>9</v>
      </c>
      <c r="F2742" t="s">
        <v>486</v>
      </c>
      <c r="G2742" t="s">
        <v>14</v>
      </c>
      <c r="H2742" s="135" t="s">
        <v>1507</v>
      </c>
      <c r="I2742" t="s">
        <v>1454</v>
      </c>
      <c r="J2742" s="20">
        <v>20</v>
      </c>
      <c r="K2742" s="20" t="s">
        <v>9</v>
      </c>
      <c r="L2742" t="s">
        <v>1464</v>
      </c>
      <c r="M2742" s="20">
        <v>4.4000000000000004</v>
      </c>
      <c r="N2742" s="20">
        <v>6.6</v>
      </c>
      <c r="AE2742">
        <f t="shared" si="42"/>
        <v>2002</v>
      </c>
    </row>
    <row r="2743" spans="1:31" x14ac:dyDescent="0.25">
      <c r="A2743" s="7">
        <v>2740</v>
      </c>
      <c r="B2743" s="8">
        <v>37548</v>
      </c>
      <c r="C2743" t="s">
        <v>3</v>
      </c>
      <c r="D2743" t="s">
        <v>416</v>
      </c>
      <c r="E2743" t="s">
        <v>9</v>
      </c>
      <c r="F2743" t="s">
        <v>490</v>
      </c>
      <c r="G2743" t="s">
        <v>14</v>
      </c>
      <c r="H2743" s="135" t="s">
        <v>1496</v>
      </c>
      <c r="I2743" t="s">
        <v>1455</v>
      </c>
      <c r="J2743" s="20">
        <v>3</v>
      </c>
      <c r="K2743" s="20" t="s">
        <v>1465</v>
      </c>
      <c r="L2743" t="s">
        <v>1466</v>
      </c>
      <c r="M2743" s="20">
        <v>0.375</v>
      </c>
      <c r="N2743" s="20">
        <v>0.375</v>
      </c>
      <c r="AE2743">
        <f t="shared" si="42"/>
        <v>2002</v>
      </c>
    </row>
    <row r="2744" spans="1:31" x14ac:dyDescent="0.25">
      <c r="A2744" s="7">
        <v>2741</v>
      </c>
      <c r="B2744" s="8">
        <v>37548</v>
      </c>
      <c r="C2744" t="s">
        <v>3</v>
      </c>
      <c r="D2744" t="s">
        <v>508</v>
      </c>
      <c r="E2744" t="s">
        <v>9</v>
      </c>
      <c r="F2744" t="s">
        <v>490</v>
      </c>
      <c r="G2744" t="s">
        <v>377</v>
      </c>
      <c r="H2744" s="135" t="s">
        <v>1592</v>
      </c>
      <c r="I2744" t="s">
        <v>1454</v>
      </c>
      <c r="J2744" s="20">
        <v>12</v>
      </c>
      <c r="K2744" s="20" t="s">
        <v>1465</v>
      </c>
      <c r="L2744" t="s">
        <v>1466</v>
      </c>
      <c r="M2744" s="20">
        <v>3</v>
      </c>
      <c r="N2744" s="20">
        <v>3</v>
      </c>
      <c r="AE2744">
        <f t="shared" si="42"/>
        <v>2002</v>
      </c>
    </row>
    <row r="2745" spans="1:31" x14ac:dyDescent="0.25">
      <c r="A2745" s="7">
        <v>2742</v>
      </c>
      <c r="B2745" s="8">
        <v>37548</v>
      </c>
      <c r="C2745" t="s">
        <v>3</v>
      </c>
      <c r="D2745" t="s">
        <v>508</v>
      </c>
      <c r="E2745" t="s">
        <v>9</v>
      </c>
      <c r="F2745" t="s">
        <v>490</v>
      </c>
      <c r="G2745" t="s">
        <v>377</v>
      </c>
      <c r="H2745" s="135" t="s">
        <v>1592</v>
      </c>
      <c r="I2745" t="s">
        <v>1454</v>
      </c>
      <c r="J2745" s="20">
        <v>12</v>
      </c>
      <c r="K2745" s="20" t="s">
        <v>1465</v>
      </c>
      <c r="L2745" t="s">
        <v>1466</v>
      </c>
      <c r="M2745" s="20">
        <v>3</v>
      </c>
      <c r="N2745" s="20">
        <v>3</v>
      </c>
      <c r="AE2745">
        <f t="shared" si="42"/>
        <v>2002</v>
      </c>
    </row>
    <row r="2746" spans="1:31" x14ac:dyDescent="0.25">
      <c r="A2746" s="7">
        <v>2743</v>
      </c>
      <c r="B2746" s="8">
        <v>37548</v>
      </c>
      <c r="C2746" t="s">
        <v>3</v>
      </c>
      <c r="D2746" t="s">
        <v>397</v>
      </c>
      <c r="E2746" t="s">
        <v>9</v>
      </c>
      <c r="F2746" t="s">
        <v>372</v>
      </c>
      <c r="G2746" t="s">
        <v>377</v>
      </c>
      <c r="H2746" s="9" t="s">
        <v>1641</v>
      </c>
      <c r="I2746" t="s">
        <v>1454</v>
      </c>
      <c r="J2746" s="20">
        <v>42</v>
      </c>
      <c r="K2746" s="20" t="s">
        <v>9</v>
      </c>
      <c r="L2746" t="s">
        <v>1464</v>
      </c>
      <c r="M2746" s="20">
        <v>9.24</v>
      </c>
      <c r="N2746" s="20">
        <v>12.76</v>
      </c>
      <c r="AE2746">
        <f t="shared" si="42"/>
        <v>2002</v>
      </c>
    </row>
    <row r="2747" spans="1:31" x14ac:dyDescent="0.25">
      <c r="A2747" s="7">
        <v>2744</v>
      </c>
      <c r="B2747" s="8">
        <v>37548</v>
      </c>
      <c r="C2747" t="s">
        <v>3</v>
      </c>
      <c r="D2747" t="s">
        <v>38</v>
      </c>
      <c r="E2747" t="s">
        <v>9</v>
      </c>
      <c r="F2747" t="s">
        <v>222</v>
      </c>
      <c r="G2747" t="s">
        <v>24</v>
      </c>
      <c r="H2747" s="135" t="s">
        <v>1496</v>
      </c>
      <c r="I2747" t="s">
        <v>1455</v>
      </c>
      <c r="J2747" s="20">
        <v>15</v>
      </c>
      <c r="K2747" s="20" t="s">
        <v>9</v>
      </c>
      <c r="L2747" t="s">
        <v>1464</v>
      </c>
      <c r="M2747" s="20">
        <v>1.65</v>
      </c>
      <c r="N2747" s="20">
        <v>2.6</v>
      </c>
      <c r="AE2747">
        <f t="shared" si="42"/>
        <v>2002</v>
      </c>
    </row>
    <row r="2748" spans="1:31" x14ac:dyDescent="0.25">
      <c r="A2748" s="7">
        <v>2745</v>
      </c>
      <c r="B2748" s="8">
        <v>37548</v>
      </c>
      <c r="C2748" t="s">
        <v>3</v>
      </c>
      <c r="D2748" t="s">
        <v>25</v>
      </c>
      <c r="E2748" t="s">
        <v>9</v>
      </c>
      <c r="F2748" t="s">
        <v>118</v>
      </c>
      <c r="G2748" t="s">
        <v>24</v>
      </c>
      <c r="H2748" s="135" t="s">
        <v>1496</v>
      </c>
      <c r="I2748" t="s">
        <v>1454</v>
      </c>
      <c r="J2748" s="20">
        <v>13</v>
      </c>
      <c r="K2748" s="20" t="s">
        <v>3</v>
      </c>
      <c r="L2748" t="s">
        <v>1464</v>
      </c>
      <c r="M2748" s="20">
        <v>4.6400000000000006</v>
      </c>
      <c r="N2748" s="20">
        <v>2.86</v>
      </c>
      <c r="AE2748">
        <f t="shared" si="42"/>
        <v>2002</v>
      </c>
    </row>
    <row r="2749" spans="1:31" x14ac:dyDescent="0.25">
      <c r="A2749" s="7">
        <v>2746</v>
      </c>
      <c r="B2749" s="8">
        <v>37548</v>
      </c>
      <c r="C2749" t="s">
        <v>3</v>
      </c>
      <c r="D2749" t="s">
        <v>12</v>
      </c>
      <c r="E2749" t="s">
        <v>9</v>
      </c>
      <c r="F2749" t="s">
        <v>91</v>
      </c>
      <c r="G2749" t="s">
        <v>377</v>
      </c>
      <c r="H2749" s="9" t="s">
        <v>1642</v>
      </c>
      <c r="I2749" t="s">
        <v>1454</v>
      </c>
      <c r="J2749" s="20">
        <v>18</v>
      </c>
      <c r="K2749" s="20" t="s">
        <v>3</v>
      </c>
      <c r="L2749" t="s">
        <v>1464</v>
      </c>
      <c r="M2749" s="20">
        <v>6.04</v>
      </c>
      <c r="N2749" s="20">
        <v>3.96</v>
      </c>
      <c r="AE2749">
        <f t="shared" si="42"/>
        <v>2002</v>
      </c>
    </row>
    <row r="2750" spans="1:31" x14ac:dyDescent="0.25">
      <c r="A2750" s="7">
        <v>2747</v>
      </c>
      <c r="B2750" s="8">
        <v>37551</v>
      </c>
      <c r="C2750" t="s">
        <v>3</v>
      </c>
      <c r="D2750" t="s">
        <v>273</v>
      </c>
      <c r="E2750" t="s">
        <v>9</v>
      </c>
      <c r="F2750" t="s">
        <v>512</v>
      </c>
      <c r="G2750" t="s">
        <v>65</v>
      </c>
      <c r="H2750" s="135" t="s">
        <v>1511</v>
      </c>
      <c r="I2750" t="s">
        <v>1454</v>
      </c>
      <c r="J2750" s="20">
        <v>18</v>
      </c>
      <c r="K2750" s="20" t="s">
        <v>3</v>
      </c>
      <c r="L2750" t="s">
        <v>1464</v>
      </c>
      <c r="M2750" s="20">
        <v>6.04</v>
      </c>
      <c r="N2750" s="20">
        <v>3.96</v>
      </c>
      <c r="AE2750">
        <f t="shared" si="42"/>
        <v>2002</v>
      </c>
    </row>
    <row r="2751" spans="1:31" x14ac:dyDescent="0.25">
      <c r="A2751" s="7">
        <v>2748</v>
      </c>
      <c r="B2751" s="8">
        <v>37551</v>
      </c>
      <c r="C2751" t="s">
        <v>3</v>
      </c>
      <c r="D2751" t="s">
        <v>497</v>
      </c>
      <c r="E2751" t="s">
        <v>9</v>
      </c>
      <c r="F2751" t="s">
        <v>78</v>
      </c>
      <c r="G2751" t="s">
        <v>14</v>
      </c>
      <c r="H2751" s="135" t="s">
        <v>1530</v>
      </c>
      <c r="I2751" t="s">
        <v>1454</v>
      </c>
      <c r="J2751" s="20">
        <v>7</v>
      </c>
      <c r="K2751" s="20" t="s">
        <v>9</v>
      </c>
      <c r="L2751" t="s">
        <v>1464</v>
      </c>
      <c r="M2751" s="20">
        <v>1.54</v>
      </c>
      <c r="N2751" s="20">
        <v>2.96</v>
      </c>
      <c r="AE2751">
        <f t="shared" si="42"/>
        <v>2002</v>
      </c>
    </row>
    <row r="2752" spans="1:31" x14ac:dyDescent="0.25">
      <c r="A2752" s="7">
        <v>2749</v>
      </c>
      <c r="B2752" s="8">
        <v>37551</v>
      </c>
      <c r="C2752" t="s">
        <v>3</v>
      </c>
      <c r="D2752" t="s">
        <v>432</v>
      </c>
      <c r="E2752" t="s">
        <v>9</v>
      </c>
      <c r="F2752" t="s">
        <v>347</v>
      </c>
      <c r="G2752" t="s">
        <v>11</v>
      </c>
      <c r="H2752" s="135" t="s">
        <v>1541</v>
      </c>
      <c r="I2752" t="s">
        <v>1454</v>
      </c>
      <c r="J2752" s="20">
        <v>30</v>
      </c>
      <c r="K2752" s="20" t="s">
        <v>3</v>
      </c>
      <c r="L2752" t="s">
        <v>1464</v>
      </c>
      <c r="M2752" s="20">
        <v>9.4</v>
      </c>
      <c r="N2752" s="20">
        <v>6.6</v>
      </c>
      <c r="AE2752">
        <f t="shared" si="42"/>
        <v>2002</v>
      </c>
    </row>
    <row r="2753" spans="1:31" x14ac:dyDescent="0.25">
      <c r="A2753" s="7">
        <v>2750</v>
      </c>
      <c r="B2753" s="8">
        <v>37551</v>
      </c>
      <c r="C2753" t="s">
        <v>3</v>
      </c>
      <c r="D2753" t="s">
        <v>481</v>
      </c>
      <c r="E2753" t="s">
        <v>9</v>
      </c>
      <c r="F2753" t="s">
        <v>471</v>
      </c>
      <c r="G2753" t="s">
        <v>17</v>
      </c>
      <c r="H2753" s="135" t="s">
        <v>1502</v>
      </c>
      <c r="I2753" t="s">
        <v>1454</v>
      </c>
      <c r="J2753" s="20">
        <v>22</v>
      </c>
      <c r="K2753" s="20" t="s">
        <v>1465</v>
      </c>
      <c r="L2753" t="s">
        <v>1466</v>
      </c>
      <c r="M2753" s="20">
        <v>5.5</v>
      </c>
      <c r="N2753" s="20">
        <v>5.5</v>
      </c>
      <c r="AE2753">
        <f t="shared" si="42"/>
        <v>2002</v>
      </c>
    </row>
    <row r="2754" spans="1:31" x14ac:dyDescent="0.25">
      <c r="A2754" s="7">
        <v>2751</v>
      </c>
      <c r="B2754" s="8">
        <v>37551</v>
      </c>
      <c r="C2754" t="s">
        <v>3</v>
      </c>
      <c r="D2754" t="s">
        <v>481</v>
      </c>
      <c r="E2754" t="s">
        <v>9</v>
      </c>
      <c r="F2754" t="s">
        <v>189</v>
      </c>
      <c r="G2754" t="s">
        <v>14</v>
      </c>
      <c r="H2754" s="135" t="s">
        <v>1501</v>
      </c>
      <c r="I2754" t="s">
        <v>1454</v>
      </c>
      <c r="J2754" s="20">
        <v>20</v>
      </c>
      <c r="K2754" s="20" t="s">
        <v>9</v>
      </c>
      <c r="L2754" t="s">
        <v>1464</v>
      </c>
      <c r="M2754" s="20">
        <v>4.4000000000000004</v>
      </c>
      <c r="N2754" s="20">
        <v>6.6</v>
      </c>
      <c r="AE2754">
        <f t="shared" si="42"/>
        <v>2002</v>
      </c>
    </row>
    <row r="2755" spans="1:31" x14ac:dyDescent="0.25">
      <c r="A2755" s="7">
        <v>2752</v>
      </c>
      <c r="B2755" s="8">
        <v>37551</v>
      </c>
      <c r="C2755" t="s">
        <v>3</v>
      </c>
      <c r="D2755" t="s">
        <v>162</v>
      </c>
      <c r="E2755" t="s">
        <v>9</v>
      </c>
      <c r="F2755" t="s">
        <v>125</v>
      </c>
      <c r="G2755" t="s">
        <v>65</v>
      </c>
      <c r="H2755" s="135" t="s">
        <v>1496</v>
      </c>
      <c r="I2755" t="s">
        <v>1455</v>
      </c>
      <c r="J2755" s="20">
        <v>27</v>
      </c>
      <c r="K2755" s="20" t="s">
        <v>3</v>
      </c>
      <c r="L2755" t="s">
        <v>1463</v>
      </c>
      <c r="M2755" s="20">
        <v>4.01</v>
      </c>
      <c r="N2755" s="20">
        <v>3.24</v>
      </c>
      <c r="AE2755">
        <f t="shared" si="42"/>
        <v>2002</v>
      </c>
    </row>
    <row r="2756" spans="1:31" x14ac:dyDescent="0.25">
      <c r="A2756" s="7">
        <v>2753</v>
      </c>
      <c r="B2756" s="8">
        <v>37551</v>
      </c>
      <c r="C2756" t="s">
        <v>3</v>
      </c>
      <c r="D2756" t="s">
        <v>125</v>
      </c>
      <c r="E2756" t="s">
        <v>9</v>
      </c>
      <c r="F2756" t="s">
        <v>55</v>
      </c>
      <c r="G2756" t="s">
        <v>377</v>
      </c>
      <c r="H2756" s="9" t="s">
        <v>1594</v>
      </c>
      <c r="I2756" t="s">
        <v>1454</v>
      </c>
      <c r="J2756" s="20">
        <v>47</v>
      </c>
      <c r="K2756" s="20" t="s">
        <v>3</v>
      </c>
      <c r="L2756" t="s">
        <v>1464</v>
      </c>
      <c r="M2756" s="20">
        <v>14.16</v>
      </c>
      <c r="N2756" s="20">
        <v>10.34</v>
      </c>
      <c r="AE2756">
        <f t="shared" ref="AE2756:AE2819" si="43">YEAR(B2756)</f>
        <v>2002</v>
      </c>
    </row>
    <row r="2757" spans="1:31" x14ac:dyDescent="0.25">
      <c r="A2757" s="7">
        <v>2754</v>
      </c>
      <c r="B2757" s="8">
        <v>37552</v>
      </c>
      <c r="C2757" t="s">
        <v>3</v>
      </c>
      <c r="D2757" s="16" t="s">
        <v>35</v>
      </c>
      <c r="E2757" t="s">
        <v>9</v>
      </c>
      <c r="F2757" t="s">
        <v>108</v>
      </c>
      <c r="G2757" t="s">
        <v>377</v>
      </c>
      <c r="H2757" s="9" t="s">
        <v>1633</v>
      </c>
      <c r="I2757" t="s">
        <v>1454</v>
      </c>
      <c r="J2757" s="20">
        <v>58</v>
      </c>
      <c r="K2757" s="20" t="s">
        <v>9</v>
      </c>
      <c r="L2757" t="s">
        <v>1464</v>
      </c>
      <c r="M2757" s="20">
        <v>12.76</v>
      </c>
      <c r="N2757" s="20">
        <v>17.239999999999998</v>
      </c>
      <c r="AE2757">
        <f t="shared" si="43"/>
        <v>2002</v>
      </c>
    </row>
    <row r="2758" spans="1:31" x14ac:dyDescent="0.25">
      <c r="A2758" s="7">
        <v>2755</v>
      </c>
      <c r="B2758" s="8">
        <v>37553</v>
      </c>
      <c r="C2758" t="s">
        <v>3</v>
      </c>
      <c r="D2758" t="s">
        <v>457</v>
      </c>
      <c r="E2758" t="s">
        <v>9</v>
      </c>
      <c r="F2758" t="s">
        <v>490</v>
      </c>
      <c r="G2758" t="s">
        <v>24</v>
      </c>
      <c r="H2758" s="136" t="s">
        <v>1508</v>
      </c>
      <c r="I2758" t="s">
        <v>1454</v>
      </c>
      <c r="J2758" s="20">
        <v>8</v>
      </c>
      <c r="K2758" s="20" t="s">
        <v>3</v>
      </c>
      <c r="L2758" t="s">
        <v>1464</v>
      </c>
      <c r="M2758" s="20">
        <v>3.24</v>
      </c>
      <c r="N2758" s="20">
        <v>1.76</v>
      </c>
      <c r="AE2758">
        <f t="shared" si="43"/>
        <v>2002</v>
      </c>
    </row>
    <row r="2759" spans="1:31" x14ac:dyDescent="0.25">
      <c r="A2759" s="7">
        <v>2756</v>
      </c>
      <c r="B2759" s="8">
        <v>37556</v>
      </c>
      <c r="C2759" t="s">
        <v>3</v>
      </c>
      <c r="D2759" t="s">
        <v>233</v>
      </c>
      <c r="E2759" t="s">
        <v>9</v>
      </c>
      <c r="F2759" t="s">
        <v>512</v>
      </c>
      <c r="G2759" t="s">
        <v>14</v>
      </c>
      <c r="H2759" s="135" t="s">
        <v>1491</v>
      </c>
      <c r="I2759" t="s">
        <v>1455</v>
      </c>
      <c r="J2759" s="20">
        <v>36</v>
      </c>
      <c r="K2759" s="20" t="s">
        <v>3</v>
      </c>
      <c r="L2759" t="s">
        <v>1464</v>
      </c>
      <c r="M2759" s="20">
        <v>5.54</v>
      </c>
      <c r="N2759" s="20">
        <v>3.96</v>
      </c>
      <c r="AE2759">
        <f t="shared" si="43"/>
        <v>2002</v>
      </c>
    </row>
    <row r="2760" spans="1:31" x14ac:dyDescent="0.25">
      <c r="A2760" s="7">
        <v>2757</v>
      </c>
      <c r="B2760" s="8">
        <v>37556</v>
      </c>
      <c r="C2760" t="s">
        <v>3</v>
      </c>
      <c r="D2760" t="s">
        <v>73</v>
      </c>
      <c r="E2760" t="s">
        <v>9</v>
      </c>
      <c r="F2760" t="s">
        <v>66</v>
      </c>
      <c r="G2760" t="s">
        <v>14</v>
      </c>
      <c r="H2760" s="135" t="s">
        <v>1522</v>
      </c>
      <c r="I2760" t="s">
        <v>1454</v>
      </c>
      <c r="J2760" s="20">
        <v>6</v>
      </c>
      <c r="K2760" s="20" t="s">
        <v>3</v>
      </c>
      <c r="L2760" t="s">
        <v>1464</v>
      </c>
      <c r="M2760" s="20">
        <v>2.6799999999999997</v>
      </c>
      <c r="N2760" s="20">
        <v>1.32</v>
      </c>
      <c r="AE2760">
        <f t="shared" si="43"/>
        <v>2002</v>
      </c>
    </row>
    <row r="2761" spans="1:31" x14ac:dyDescent="0.25">
      <c r="A2761" s="7">
        <v>2758</v>
      </c>
      <c r="B2761" s="8">
        <v>37556</v>
      </c>
      <c r="C2761" t="s">
        <v>3</v>
      </c>
      <c r="D2761" t="s">
        <v>229</v>
      </c>
      <c r="E2761" t="s">
        <v>9</v>
      </c>
      <c r="F2761" t="s">
        <v>353</v>
      </c>
      <c r="G2761" t="s">
        <v>17</v>
      </c>
      <c r="H2761" s="135" t="s">
        <v>1520</v>
      </c>
      <c r="I2761" t="s">
        <v>1454</v>
      </c>
      <c r="J2761" s="20">
        <v>61</v>
      </c>
      <c r="K2761" s="20" t="s">
        <v>3</v>
      </c>
      <c r="L2761" t="s">
        <v>1464</v>
      </c>
      <c r="M2761" s="20">
        <v>18.079999999999998</v>
      </c>
      <c r="N2761" s="20">
        <v>13.42</v>
      </c>
      <c r="AE2761">
        <f t="shared" si="43"/>
        <v>2002</v>
      </c>
    </row>
    <row r="2762" spans="1:31" x14ac:dyDescent="0.25">
      <c r="A2762" s="7">
        <v>2759</v>
      </c>
      <c r="B2762" s="8">
        <v>37556</v>
      </c>
      <c r="C2762" t="s">
        <v>3</v>
      </c>
      <c r="D2762" t="s">
        <v>502</v>
      </c>
      <c r="E2762" t="s">
        <v>9</v>
      </c>
      <c r="F2762" t="s">
        <v>448</v>
      </c>
      <c r="G2762" t="s">
        <v>14</v>
      </c>
      <c r="H2762" s="135" t="s">
        <v>1507</v>
      </c>
      <c r="I2762" t="s">
        <v>1454</v>
      </c>
      <c r="J2762" s="20">
        <v>62</v>
      </c>
      <c r="K2762" s="20" t="s">
        <v>9</v>
      </c>
      <c r="L2762" t="s">
        <v>1464</v>
      </c>
      <c r="M2762" s="20">
        <v>13.64</v>
      </c>
      <c r="N2762" s="20">
        <v>18.36</v>
      </c>
      <c r="AE2762">
        <f t="shared" si="43"/>
        <v>2002</v>
      </c>
    </row>
    <row r="2763" spans="1:31" x14ac:dyDescent="0.25">
      <c r="A2763" s="7">
        <v>2760</v>
      </c>
      <c r="B2763" s="8">
        <v>37556</v>
      </c>
      <c r="C2763" t="s">
        <v>3</v>
      </c>
      <c r="D2763" t="s">
        <v>333</v>
      </c>
      <c r="E2763" t="s">
        <v>9</v>
      </c>
      <c r="F2763" t="s">
        <v>336</v>
      </c>
      <c r="G2763" t="s">
        <v>65</v>
      </c>
      <c r="H2763" s="135" t="s">
        <v>1519</v>
      </c>
      <c r="I2763" t="s">
        <v>1454</v>
      </c>
      <c r="J2763" s="20">
        <v>35</v>
      </c>
      <c r="K2763" s="20" t="s">
        <v>9</v>
      </c>
      <c r="L2763" t="s">
        <v>1464</v>
      </c>
      <c r="M2763" s="20">
        <v>7.7</v>
      </c>
      <c r="N2763" s="20">
        <v>10.8</v>
      </c>
      <c r="AE2763">
        <f t="shared" si="43"/>
        <v>2002</v>
      </c>
    </row>
    <row r="2764" spans="1:31" x14ac:dyDescent="0.25">
      <c r="A2764" s="7">
        <v>2761</v>
      </c>
      <c r="B2764" s="8">
        <v>37556</v>
      </c>
      <c r="C2764" t="s">
        <v>3</v>
      </c>
      <c r="D2764" t="s">
        <v>54</v>
      </c>
      <c r="E2764" t="s">
        <v>9</v>
      </c>
      <c r="F2764" t="s">
        <v>339</v>
      </c>
      <c r="G2764" t="s">
        <v>65</v>
      </c>
      <c r="H2764" s="135" t="s">
        <v>1562</v>
      </c>
      <c r="I2764" t="s">
        <v>1456</v>
      </c>
      <c r="J2764" s="20">
        <v>25</v>
      </c>
      <c r="K2764" s="20" t="s">
        <v>9</v>
      </c>
      <c r="L2764" t="s">
        <v>1464</v>
      </c>
      <c r="M2764" s="20">
        <v>5.5</v>
      </c>
      <c r="N2764" s="20">
        <v>8</v>
      </c>
      <c r="O2764" t="s">
        <v>3</v>
      </c>
      <c r="P2764" s="13" t="s">
        <v>12</v>
      </c>
      <c r="Q2764" t="s">
        <v>9</v>
      </c>
      <c r="R2764" t="s">
        <v>281</v>
      </c>
      <c r="S2764" t="s">
        <v>3</v>
      </c>
      <c r="T2764" t="s">
        <v>27</v>
      </c>
      <c r="U2764" t="s">
        <v>9</v>
      </c>
      <c r="V2764" t="s">
        <v>236</v>
      </c>
      <c r="W2764" t="s">
        <v>3</v>
      </c>
      <c r="X2764" t="s">
        <v>106</v>
      </c>
      <c r="Y2764" t="s">
        <v>1465</v>
      </c>
      <c r="AA2764" t="s">
        <v>1465</v>
      </c>
      <c r="AC2764" t="s">
        <v>1465</v>
      </c>
      <c r="AE2764">
        <f t="shared" si="43"/>
        <v>2002</v>
      </c>
    </row>
    <row r="2765" spans="1:31" x14ac:dyDescent="0.25">
      <c r="A2765" s="7">
        <v>2762</v>
      </c>
      <c r="B2765" s="8">
        <v>37556</v>
      </c>
      <c r="C2765" t="s">
        <v>3</v>
      </c>
      <c r="D2765" t="s">
        <v>502</v>
      </c>
      <c r="E2765" t="s">
        <v>9</v>
      </c>
      <c r="F2765" t="s">
        <v>66</v>
      </c>
      <c r="G2765" t="s">
        <v>14</v>
      </c>
      <c r="H2765" s="135" t="s">
        <v>1496</v>
      </c>
      <c r="I2765" t="s">
        <v>1454</v>
      </c>
      <c r="J2765" s="20">
        <v>40</v>
      </c>
      <c r="K2765" s="20" t="s">
        <v>9</v>
      </c>
      <c r="L2765" t="s">
        <v>1464</v>
      </c>
      <c r="M2765" s="20">
        <v>8.8000000000000007</v>
      </c>
      <c r="N2765" s="20">
        <v>12.2</v>
      </c>
      <c r="AE2765">
        <f t="shared" si="43"/>
        <v>2002</v>
      </c>
    </row>
    <row r="2766" spans="1:31" x14ac:dyDescent="0.25">
      <c r="A2766" s="7">
        <v>2763</v>
      </c>
      <c r="B2766" s="8">
        <v>37556</v>
      </c>
      <c r="C2766" t="s">
        <v>3</v>
      </c>
      <c r="D2766" t="s">
        <v>350</v>
      </c>
      <c r="E2766" t="s">
        <v>9</v>
      </c>
      <c r="F2766" t="s">
        <v>490</v>
      </c>
      <c r="G2766" t="s">
        <v>377</v>
      </c>
      <c r="H2766" s="9" t="s">
        <v>1590</v>
      </c>
      <c r="I2766" t="s">
        <v>1454</v>
      </c>
      <c r="J2766" s="20">
        <v>41</v>
      </c>
      <c r="K2766" s="20" t="s">
        <v>3</v>
      </c>
      <c r="L2766" t="s">
        <v>1463</v>
      </c>
      <c r="M2766" s="20">
        <v>11.66</v>
      </c>
      <c r="N2766" s="20">
        <v>9.84</v>
      </c>
      <c r="AE2766">
        <f t="shared" si="43"/>
        <v>2002</v>
      </c>
    </row>
    <row r="2767" spans="1:31" x14ac:dyDescent="0.25">
      <c r="A2767" s="7">
        <v>2764</v>
      </c>
      <c r="B2767" s="8">
        <v>37556</v>
      </c>
      <c r="C2767" t="s">
        <v>3</v>
      </c>
      <c r="D2767" t="s">
        <v>270</v>
      </c>
      <c r="E2767" t="s">
        <v>9</v>
      </c>
      <c r="F2767" t="s">
        <v>490</v>
      </c>
      <c r="G2767" t="s">
        <v>24</v>
      </c>
      <c r="H2767" s="136" t="s">
        <v>1496</v>
      </c>
      <c r="I2767" t="s">
        <v>1455</v>
      </c>
      <c r="J2767" s="20">
        <v>30</v>
      </c>
      <c r="K2767" s="20" t="s">
        <v>1465</v>
      </c>
      <c r="L2767" t="s">
        <v>1466</v>
      </c>
      <c r="M2767" s="20">
        <v>3.75</v>
      </c>
      <c r="N2767" s="20">
        <v>3.75</v>
      </c>
      <c r="AE2767">
        <f t="shared" si="43"/>
        <v>2002</v>
      </c>
    </row>
    <row r="2768" spans="1:31" x14ac:dyDescent="0.25">
      <c r="A2768" s="7">
        <v>2765</v>
      </c>
      <c r="B2768" s="8">
        <v>37556</v>
      </c>
      <c r="C2768" t="s">
        <v>3</v>
      </c>
      <c r="D2768" t="s">
        <v>378</v>
      </c>
      <c r="E2768" t="s">
        <v>9</v>
      </c>
      <c r="F2768" t="s">
        <v>183</v>
      </c>
      <c r="G2768" t="s">
        <v>377</v>
      </c>
      <c r="H2768" s="9" t="s">
        <v>1627</v>
      </c>
      <c r="I2768" t="s">
        <v>1454</v>
      </c>
      <c r="J2768" s="20">
        <v>84</v>
      </c>
      <c r="K2768" s="20" t="s">
        <v>3</v>
      </c>
      <c r="L2768" t="s">
        <v>1464</v>
      </c>
      <c r="M2768" s="20">
        <v>24.52</v>
      </c>
      <c r="N2768" s="20">
        <v>18.48</v>
      </c>
      <c r="AE2768">
        <f t="shared" si="43"/>
        <v>2002</v>
      </c>
    </row>
    <row r="2769" spans="1:31" x14ac:dyDescent="0.25">
      <c r="A2769" s="7">
        <v>2766</v>
      </c>
      <c r="B2769" s="8">
        <v>37556</v>
      </c>
      <c r="C2769" t="s">
        <v>3</v>
      </c>
      <c r="D2769" t="s">
        <v>237</v>
      </c>
      <c r="E2769" t="s">
        <v>9</v>
      </c>
      <c r="F2769" t="s">
        <v>186</v>
      </c>
      <c r="G2769" t="s">
        <v>377</v>
      </c>
      <c r="H2769" s="9" t="s">
        <v>1643</v>
      </c>
      <c r="I2769" t="s">
        <v>1454</v>
      </c>
      <c r="J2769" s="20">
        <v>31</v>
      </c>
      <c r="K2769" s="20" t="s">
        <v>3</v>
      </c>
      <c r="L2769" t="s">
        <v>1464</v>
      </c>
      <c r="M2769" s="20">
        <v>9.68</v>
      </c>
      <c r="N2769" s="20">
        <v>6.82</v>
      </c>
      <c r="AE2769">
        <f t="shared" si="43"/>
        <v>2002</v>
      </c>
    </row>
    <row r="2770" spans="1:31" x14ac:dyDescent="0.25">
      <c r="A2770" s="7">
        <v>2767</v>
      </c>
      <c r="B2770" s="8">
        <v>37557</v>
      </c>
      <c r="C2770" t="s">
        <v>3</v>
      </c>
      <c r="D2770" t="s">
        <v>457</v>
      </c>
      <c r="E2770" t="s">
        <v>9</v>
      </c>
      <c r="F2770" t="s">
        <v>490</v>
      </c>
      <c r="G2770" t="s">
        <v>24</v>
      </c>
      <c r="H2770" s="135" t="s">
        <v>1497</v>
      </c>
      <c r="I2770" t="s">
        <v>1454</v>
      </c>
      <c r="J2770" s="20">
        <v>45</v>
      </c>
      <c r="K2770" s="20" t="s">
        <v>9</v>
      </c>
      <c r="L2770" t="s">
        <v>1464</v>
      </c>
      <c r="M2770" s="20">
        <v>9.9</v>
      </c>
      <c r="N2770" s="20">
        <v>13.6</v>
      </c>
      <c r="AE2770">
        <f t="shared" si="43"/>
        <v>2002</v>
      </c>
    </row>
    <row r="2771" spans="1:31" x14ac:dyDescent="0.25">
      <c r="A2771" s="7">
        <v>2768</v>
      </c>
      <c r="B2771" s="8">
        <v>37557</v>
      </c>
      <c r="C2771" t="s">
        <v>3</v>
      </c>
      <c r="D2771" t="s">
        <v>497</v>
      </c>
      <c r="E2771" t="s">
        <v>9</v>
      </c>
      <c r="F2771" t="s">
        <v>132</v>
      </c>
      <c r="G2771" t="s">
        <v>14</v>
      </c>
      <c r="H2771" s="135" t="s">
        <v>1491</v>
      </c>
      <c r="I2771" t="s">
        <v>1454</v>
      </c>
      <c r="J2771" s="20">
        <v>36</v>
      </c>
      <c r="K2771" s="20" t="s">
        <v>9</v>
      </c>
      <c r="L2771" t="s">
        <v>1463</v>
      </c>
      <c r="M2771" s="20">
        <v>8.64</v>
      </c>
      <c r="N2771" s="20">
        <v>10.36</v>
      </c>
      <c r="AE2771">
        <f t="shared" si="43"/>
        <v>2002</v>
      </c>
    </row>
    <row r="2772" spans="1:31" x14ac:dyDescent="0.25">
      <c r="A2772" s="7">
        <v>2769</v>
      </c>
      <c r="B2772" s="8">
        <v>37557</v>
      </c>
      <c r="C2772" t="s">
        <v>3</v>
      </c>
      <c r="D2772" t="s">
        <v>457</v>
      </c>
      <c r="E2772" t="s">
        <v>9</v>
      </c>
      <c r="F2772" t="s">
        <v>91</v>
      </c>
      <c r="G2772" t="s">
        <v>11</v>
      </c>
      <c r="H2772" s="135" t="s">
        <v>1541</v>
      </c>
      <c r="I2772" t="s">
        <v>1454</v>
      </c>
      <c r="J2772" s="20">
        <v>53</v>
      </c>
      <c r="K2772" s="20" t="s">
        <v>9</v>
      </c>
      <c r="L2772" t="s">
        <v>1464</v>
      </c>
      <c r="M2772" s="20">
        <v>11.66</v>
      </c>
      <c r="N2772" s="20">
        <v>15.84</v>
      </c>
      <c r="AE2772">
        <f t="shared" si="43"/>
        <v>2002</v>
      </c>
    </row>
    <row r="2773" spans="1:31" x14ac:dyDescent="0.25">
      <c r="A2773" s="7">
        <v>2770</v>
      </c>
      <c r="B2773" s="8">
        <v>37557</v>
      </c>
      <c r="C2773" t="s">
        <v>3</v>
      </c>
      <c r="D2773" t="s">
        <v>475</v>
      </c>
      <c r="E2773" t="s">
        <v>9</v>
      </c>
      <c r="F2773" t="s">
        <v>432</v>
      </c>
      <c r="G2773" t="s">
        <v>17</v>
      </c>
      <c r="H2773" s="135" t="s">
        <v>1502</v>
      </c>
      <c r="I2773" t="s">
        <v>1456</v>
      </c>
      <c r="J2773" s="20">
        <v>29</v>
      </c>
      <c r="K2773" s="20" t="s">
        <v>9</v>
      </c>
      <c r="L2773" t="s">
        <v>1464</v>
      </c>
      <c r="M2773" s="20">
        <v>6.38</v>
      </c>
      <c r="N2773" s="20">
        <v>9.1199999999999992</v>
      </c>
      <c r="O2773" t="s">
        <v>3</v>
      </c>
      <c r="P2773" s="13" t="s">
        <v>461</v>
      </c>
      <c r="Q2773" t="s">
        <v>9</v>
      </c>
      <c r="R2773" t="s">
        <v>481</v>
      </c>
      <c r="S2773" t="s">
        <v>1465</v>
      </c>
      <c r="U2773" t="s">
        <v>1465</v>
      </c>
      <c r="W2773" t="s">
        <v>1465</v>
      </c>
      <c r="Y2773" t="s">
        <v>1465</v>
      </c>
      <c r="AA2773" t="s">
        <v>1465</v>
      </c>
      <c r="AC2773" t="s">
        <v>1465</v>
      </c>
      <c r="AE2773">
        <f t="shared" si="43"/>
        <v>2002</v>
      </c>
    </row>
    <row r="2774" spans="1:31" x14ac:dyDescent="0.25">
      <c r="A2774" s="7">
        <v>2771</v>
      </c>
      <c r="B2774" s="8">
        <v>37557</v>
      </c>
      <c r="C2774" t="s">
        <v>3</v>
      </c>
      <c r="D2774" t="s">
        <v>123</v>
      </c>
      <c r="E2774" t="s">
        <v>9</v>
      </c>
      <c r="F2774" t="s">
        <v>124</v>
      </c>
      <c r="G2774" t="s">
        <v>377</v>
      </c>
      <c r="H2774" s="9" t="s">
        <v>1590</v>
      </c>
      <c r="I2774" t="s">
        <v>1454</v>
      </c>
      <c r="J2774" s="20">
        <v>36</v>
      </c>
      <c r="K2774" s="20" t="s">
        <v>9</v>
      </c>
      <c r="L2774" t="s">
        <v>1463</v>
      </c>
      <c r="M2774" s="20">
        <v>8.64</v>
      </c>
      <c r="N2774" s="20">
        <v>10.36</v>
      </c>
      <c r="AE2774">
        <f t="shared" si="43"/>
        <v>2002</v>
      </c>
    </row>
    <row r="2775" spans="1:31" x14ac:dyDescent="0.25">
      <c r="A2775" s="7">
        <v>2772</v>
      </c>
      <c r="B2775" s="8">
        <v>37557</v>
      </c>
      <c r="C2775" t="s">
        <v>3</v>
      </c>
      <c r="D2775" t="s">
        <v>508</v>
      </c>
      <c r="E2775" t="s">
        <v>9</v>
      </c>
      <c r="F2775" t="s">
        <v>252</v>
      </c>
      <c r="G2775" t="s">
        <v>377</v>
      </c>
      <c r="H2775" s="9" t="s">
        <v>1622</v>
      </c>
      <c r="I2775" t="s">
        <v>1454</v>
      </c>
      <c r="J2775" s="20">
        <v>29</v>
      </c>
      <c r="K2775" s="20" t="s">
        <v>9</v>
      </c>
      <c r="L2775" t="s">
        <v>1464</v>
      </c>
      <c r="M2775" s="20">
        <v>6.38</v>
      </c>
      <c r="N2775" s="20">
        <v>9.1199999999999992</v>
      </c>
      <c r="AE2775">
        <f t="shared" si="43"/>
        <v>2002</v>
      </c>
    </row>
    <row r="2776" spans="1:31" x14ac:dyDescent="0.25">
      <c r="A2776" s="7">
        <v>2773</v>
      </c>
      <c r="B2776" s="8">
        <v>37559</v>
      </c>
      <c r="C2776" t="s">
        <v>3</v>
      </c>
      <c r="D2776" t="s">
        <v>513</v>
      </c>
      <c r="E2776" t="s">
        <v>9</v>
      </c>
      <c r="F2776" t="s">
        <v>25</v>
      </c>
      <c r="G2776" t="s">
        <v>17</v>
      </c>
      <c r="H2776" s="135" t="s">
        <v>1552</v>
      </c>
      <c r="I2776" t="s">
        <v>1458</v>
      </c>
      <c r="J2776" s="20">
        <v>11</v>
      </c>
      <c r="K2776" s="20" t="s">
        <v>1465</v>
      </c>
      <c r="L2776" t="s">
        <v>1466</v>
      </c>
      <c r="M2776" s="20">
        <v>30</v>
      </c>
      <c r="N2776" s="20">
        <v>10</v>
      </c>
      <c r="AE2776">
        <f t="shared" si="43"/>
        <v>2002</v>
      </c>
    </row>
    <row r="2777" spans="1:31" x14ac:dyDescent="0.25">
      <c r="A2777" s="7">
        <v>2774</v>
      </c>
      <c r="B2777" s="8">
        <v>37559</v>
      </c>
      <c r="C2777" t="s">
        <v>3</v>
      </c>
      <c r="D2777" t="s">
        <v>104</v>
      </c>
      <c r="E2777" t="s">
        <v>9</v>
      </c>
      <c r="F2777" t="s">
        <v>448</v>
      </c>
      <c r="G2777" t="s">
        <v>14</v>
      </c>
      <c r="H2777" s="135" t="s">
        <v>1491</v>
      </c>
      <c r="I2777" t="s">
        <v>1454</v>
      </c>
      <c r="J2777" s="20">
        <v>36</v>
      </c>
      <c r="K2777" s="20" t="s">
        <v>3</v>
      </c>
      <c r="L2777" t="s">
        <v>1464</v>
      </c>
      <c r="M2777" s="20">
        <v>11.08</v>
      </c>
      <c r="N2777" s="20">
        <v>7.92</v>
      </c>
      <c r="AE2777">
        <f t="shared" si="43"/>
        <v>2002</v>
      </c>
    </row>
    <row r="2778" spans="1:31" x14ac:dyDescent="0.25">
      <c r="A2778" s="7">
        <v>2775</v>
      </c>
      <c r="B2778" s="8">
        <v>37559</v>
      </c>
      <c r="C2778" t="s">
        <v>3</v>
      </c>
      <c r="D2778" t="s">
        <v>51</v>
      </c>
      <c r="E2778" t="s">
        <v>9</v>
      </c>
      <c r="F2778" t="s">
        <v>471</v>
      </c>
      <c r="G2778" t="s">
        <v>65</v>
      </c>
      <c r="H2778" s="135" t="s">
        <v>1496</v>
      </c>
      <c r="I2778" t="s">
        <v>1454</v>
      </c>
      <c r="J2778" s="20">
        <v>23</v>
      </c>
      <c r="K2778" s="20" t="s">
        <v>9</v>
      </c>
      <c r="L2778" t="s">
        <v>1464</v>
      </c>
      <c r="M2778" s="20">
        <v>5.0600000000000005</v>
      </c>
      <c r="N2778" s="20">
        <v>7.4399999999999995</v>
      </c>
      <c r="AE2778">
        <f t="shared" si="43"/>
        <v>2002</v>
      </c>
    </row>
    <row r="2779" spans="1:31" x14ac:dyDescent="0.25">
      <c r="A2779" s="7">
        <v>2776</v>
      </c>
      <c r="B2779" s="8">
        <v>37560</v>
      </c>
      <c r="C2779" t="s">
        <v>3</v>
      </c>
      <c r="D2779" t="s">
        <v>206</v>
      </c>
      <c r="E2779" t="s">
        <v>9</v>
      </c>
      <c r="F2779" t="s">
        <v>126</v>
      </c>
      <c r="G2779" t="s">
        <v>24</v>
      </c>
      <c r="H2779" s="135" t="s">
        <v>1493</v>
      </c>
      <c r="I2779" t="s">
        <v>1454</v>
      </c>
      <c r="J2779" s="20">
        <v>23</v>
      </c>
      <c r="K2779" s="20" t="s">
        <v>3</v>
      </c>
      <c r="L2779" t="s">
        <v>1464</v>
      </c>
      <c r="M2779" s="20">
        <v>7.4399999999999995</v>
      </c>
      <c r="N2779" s="20">
        <v>5.0600000000000005</v>
      </c>
      <c r="AE2779">
        <f t="shared" si="43"/>
        <v>2002</v>
      </c>
    </row>
    <row r="2780" spans="1:31" x14ac:dyDescent="0.25">
      <c r="A2780" s="7">
        <v>2777</v>
      </c>
      <c r="B2780" s="8">
        <v>37560</v>
      </c>
      <c r="C2780" t="s">
        <v>3</v>
      </c>
      <c r="D2780" t="s">
        <v>104</v>
      </c>
      <c r="E2780" t="s">
        <v>9</v>
      </c>
      <c r="F2780" t="s">
        <v>180</v>
      </c>
      <c r="G2780" t="s">
        <v>17</v>
      </c>
      <c r="H2780" s="135" t="s">
        <v>1500</v>
      </c>
      <c r="I2780" t="s">
        <v>1454</v>
      </c>
      <c r="J2780" s="20">
        <v>49</v>
      </c>
      <c r="K2780" s="20" t="s">
        <v>9</v>
      </c>
      <c r="L2780" t="s">
        <v>1464</v>
      </c>
      <c r="M2780" s="20">
        <v>10.78</v>
      </c>
      <c r="N2780" s="20">
        <v>14.72</v>
      </c>
      <c r="AE2780">
        <f t="shared" si="43"/>
        <v>2002</v>
      </c>
    </row>
    <row r="2781" spans="1:31" x14ac:dyDescent="0.25">
      <c r="A2781" s="7">
        <v>2778</v>
      </c>
      <c r="B2781" s="8">
        <v>37561</v>
      </c>
      <c r="C2781" t="s">
        <v>3</v>
      </c>
      <c r="D2781" t="s">
        <v>18</v>
      </c>
      <c r="E2781" t="s">
        <v>9</v>
      </c>
      <c r="F2781" t="s">
        <v>99</v>
      </c>
      <c r="G2781" t="s">
        <v>14</v>
      </c>
      <c r="H2781" s="135" t="s">
        <v>1491</v>
      </c>
      <c r="I2781" t="s">
        <v>1454</v>
      </c>
      <c r="J2781" s="20">
        <v>36</v>
      </c>
      <c r="K2781" s="20" t="s">
        <v>3</v>
      </c>
      <c r="L2781" t="s">
        <v>1464</v>
      </c>
      <c r="M2781" s="20">
        <v>11.08</v>
      </c>
      <c r="N2781" s="20">
        <v>7.92</v>
      </c>
      <c r="AE2781">
        <f t="shared" si="43"/>
        <v>2002</v>
      </c>
    </row>
    <row r="2782" spans="1:31" x14ac:dyDescent="0.25">
      <c r="A2782" s="7">
        <v>2779</v>
      </c>
      <c r="B2782" s="8">
        <v>37561</v>
      </c>
      <c r="C2782" t="s">
        <v>3</v>
      </c>
      <c r="D2782" t="s">
        <v>411</v>
      </c>
      <c r="E2782" t="s">
        <v>9</v>
      </c>
      <c r="F2782" s="15" t="s">
        <v>28</v>
      </c>
      <c r="G2782" t="s">
        <v>14</v>
      </c>
      <c r="H2782" s="135" t="s">
        <v>1516</v>
      </c>
      <c r="I2782" t="s">
        <v>1454</v>
      </c>
      <c r="J2782" s="20">
        <v>12</v>
      </c>
      <c r="K2782" s="20" t="s">
        <v>3</v>
      </c>
      <c r="L2782" t="s">
        <v>1464</v>
      </c>
      <c r="M2782" s="20">
        <v>4.3599999999999994</v>
      </c>
      <c r="N2782" s="20">
        <v>2.64</v>
      </c>
      <c r="AE2782">
        <f t="shared" si="43"/>
        <v>2002</v>
      </c>
    </row>
    <row r="2783" spans="1:31" x14ac:dyDescent="0.25">
      <c r="A2783" s="7">
        <v>2780</v>
      </c>
      <c r="B2783" s="8">
        <v>37561</v>
      </c>
      <c r="C2783" t="s">
        <v>3</v>
      </c>
      <c r="D2783" t="s">
        <v>514</v>
      </c>
      <c r="E2783" t="s">
        <v>9</v>
      </c>
      <c r="F2783" t="s">
        <v>27</v>
      </c>
      <c r="G2783" t="s">
        <v>24</v>
      </c>
      <c r="H2783" s="135" t="s">
        <v>1616</v>
      </c>
      <c r="I2783" t="s">
        <v>1458</v>
      </c>
      <c r="J2783" s="20">
        <v>9</v>
      </c>
      <c r="K2783" s="20" t="s">
        <v>9</v>
      </c>
      <c r="L2783" t="s">
        <v>1463</v>
      </c>
      <c r="M2783" s="20">
        <v>30</v>
      </c>
      <c r="N2783" s="20">
        <v>10</v>
      </c>
      <c r="AE2783">
        <f t="shared" si="43"/>
        <v>2002</v>
      </c>
    </row>
    <row r="2784" spans="1:31" x14ac:dyDescent="0.25">
      <c r="A2784" s="7">
        <v>2781</v>
      </c>
      <c r="B2784" s="8">
        <v>37562</v>
      </c>
      <c r="C2784" t="s">
        <v>3</v>
      </c>
      <c r="D2784" t="s">
        <v>464</v>
      </c>
      <c r="E2784" t="s">
        <v>9</v>
      </c>
      <c r="F2784" t="s">
        <v>339</v>
      </c>
      <c r="G2784" t="s">
        <v>24</v>
      </c>
      <c r="H2784" s="135" t="s">
        <v>1563</v>
      </c>
      <c r="I2784" t="s">
        <v>1454</v>
      </c>
      <c r="J2784" s="20">
        <v>12</v>
      </c>
      <c r="K2784" s="20" t="s">
        <v>9</v>
      </c>
      <c r="L2784" t="s">
        <v>1464</v>
      </c>
      <c r="M2784" s="20">
        <v>2.64</v>
      </c>
      <c r="N2784" s="20">
        <v>4.3599999999999994</v>
      </c>
      <c r="AE2784">
        <f t="shared" si="43"/>
        <v>2002</v>
      </c>
    </row>
    <row r="2785" spans="1:31" x14ac:dyDescent="0.25">
      <c r="A2785" s="7">
        <v>2782</v>
      </c>
      <c r="B2785" s="8">
        <v>37563</v>
      </c>
      <c r="C2785" t="s">
        <v>3</v>
      </c>
      <c r="D2785" t="s">
        <v>250</v>
      </c>
      <c r="E2785" t="s">
        <v>9</v>
      </c>
      <c r="F2785" t="s">
        <v>126</v>
      </c>
      <c r="G2785" t="s">
        <v>24</v>
      </c>
      <c r="H2785" s="135" t="s">
        <v>1544</v>
      </c>
      <c r="I2785" t="s">
        <v>1454</v>
      </c>
      <c r="J2785" s="20">
        <v>37</v>
      </c>
      <c r="K2785" s="20" t="s">
        <v>3</v>
      </c>
      <c r="L2785" t="s">
        <v>1464</v>
      </c>
      <c r="M2785" s="20">
        <v>11.36</v>
      </c>
      <c r="N2785" s="20">
        <v>8.14</v>
      </c>
      <c r="AE2785">
        <f t="shared" si="43"/>
        <v>2002</v>
      </c>
    </row>
    <row r="2786" spans="1:31" x14ac:dyDescent="0.25">
      <c r="A2786" s="7">
        <v>2783</v>
      </c>
      <c r="B2786" s="8">
        <v>37563</v>
      </c>
      <c r="C2786" t="s">
        <v>3</v>
      </c>
      <c r="D2786" t="s">
        <v>178</v>
      </c>
      <c r="E2786" t="s">
        <v>9</v>
      </c>
      <c r="F2786" t="s">
        <v>26</v>
      </c>
      <c r="G2786" t="s">
        <v>24</v>
      </c>
      <c r="H2786" s="135" t="s">
        <v>1497</v>
      </c>
      <c r="I2786" t="s">
        <v>1454</v>
      </c>
      <c r="J2786" s="20">
        <v>45</v>
      </c>
      <c r="K2786" s="20" t="s">
        <v>9</v>
      </c>
      <c r="L2786" t="s">
        <v>1464</v>
      </c>
      <c r="M2786" s="20">
        <v>9.9</v>
      </c>
      <c r="N2786" s="20">
        <v>13.6</v>
      </c>
      <c r="AE2786">
        <f t="shared" si="43"/>
        <v>2002</v>
      </c>
    </row>
    <row r="2787" spans="1:31" x14ac:dyDescent="0.25">
      <c r="A2787" s="7">
        <v>2784</v>
      </c>
      <c r="B2787" s="8">
        <v>37563</v>
      </c>
      <c r="C2787" t="s">
        <v>3</v>
      </c>
      <c r="D2787" t="s">
        <v>18</v>
      </c>
      <c r="E2787" t="s">
        <v>9</v>
      </c>
      <c r="F2787" t="s">
        <v>285</v>
      </c>
      <c r="G2787" t="s">
        <v>14</v>
      </c>
      <c r="H2787" s="135" t="s">
        <v>1491</v>
      </c>
      <c r="I2787" t="s">
        <v>1454</v>
      </c>
      <c r="J2787" s="20">
        <v>31</v>
      </c>
      <c r="K2787" s="20" t="s">
        <v>9</v>
      </c>
      <c r="L2787" t="s">
        <v>1464</v>
      </c>
      <c r="M2787" s="20">
        <v>6.82</v>
      </c>
      <c r="N2787" s="20">
        <v>9.68</v>
      </c>
      <c r="AE2787">
        <f t="shared" si="43"/>
        <v>2002</v>
      </c>
    </row>
    <row r="2788" spans="1:31" x14ac:dyDescent="0.25">
      <c r="A2788" s="7">
        <v>2785</v>
      </c>
      <c r="B2788" s="8">
        <v>37563</v>
      </c>
      <c r="C2788" t="s">
        <v>3</v>
      </c>
      <c r="D2788" t="s">
        <v>515</v>
      </c>
      <c r="E2788" t="s">
        <v>9</v>
      </c>
      <c r="F2788" t="s">
        <v>125</v>
      </c>
      <c r="G2788" t="s">
        <v>11</v>
      </c>
      <c r="H2788" s="135" t="s">
        <v>1538</v>
      </c>
      <c r="I2788" t="s">
        <v>1458</v>
      </c>
      <c r="J2788" s="20">
        <v>10</v>
      </c>
      <c r="K2788" s="20" t="s">
        <v>9</v>
      </c>
      <c r="L2788" t="s">
        <v>1464</v>
      </c>
      <c r="M2788" s="20">
        <v>30</v>
      </c>
      <c r="N2788" s="20">
        <v>10</v>
      </c>
      <c r="AE2788">
        <f t="shared" si="43"/>
        <v>2002</v>
      </c>
    </row>
    <row r="2789" spans="1:31" x14ac:dyDescent="0.25">
      <c r="A2789" s="7">
        <v>2786</v>
      </c>
      <c r="B2789" s="8">
        <v>37563</v>
      </c>
      <c r="C2789" t="s">
        <v>3</v>
      </c>
      <c r="D2789" t="s">
        <v>109</v>
      </c>
      <c r="E2789" t="s">
        <v>9</v>
      </c>
      <c r="F2789" t="s">
        <v>490</v>
      </c>
      <c r="G2789" t="s">
        <v>14</v>
      </c>
      <c r="H2789" s="135" t="s">
        <v>1522</v>
      </c>
      <c r="I2789" t="s">
        <v>1454</v>
      </c>
      <c r="J2789" s="20">
        <v>12</v>
      </c>
      <c r="K2789" s="20" t="s">
        <v>3</v>
      </c>
      <c r="L2789" t="s">
        <v>1464</v>
      </c>
      <c r="M2789" s="20">
        <v>4.3599999999999994</v>
      </c>
      <c r="N2789" s="20">
        <v>2.64</v>
      </c>
      <c r="AE2789">
        <f t="shared" si="43"/>
        <v>2002</v>
      </c>
    </row>
    <row r="2790" spans="1:31" x14ac:dyDescent="0.25">
      <c r="A2790" s="7">
        <v>2787</v>
      </c>
      <c r="B2790" s="8">
        <v>37563</v>
      </c>
      <c r="C2790" t="s">
        <v>3</v>
      </c>
      <c r="D2790" t="s">
        <v>54</v>
      </c>
      <c r="E2790" t="s">
        <v>9</v>
      </c>
      <c r="F2790" t="s">
        <v>136</v>
      </c>
      <c r="G2790" t="s">
        <v>14</v>
      </c>
      <c r="H2790" s="135" t="s">
        <v>1507</v>
      </c>
      <c r="I2790" t="s">
        <v>1455</v>
      </c>
      <c r="J2790" s="20">
        <v>94</v>
      </c>
      <c r="K2790" s="20" t="s">
        <v>3</v>
      </c>
      <c r="L2790" t="s">
        <v>1464</v>
      </c>
      <c r="M2790" s="20">
        <v>13.66</v>
      </c>
      <c r="N2790" s="20">
        <v>10.34</v>
      </c>
      <c r="AE2790">
        <f t="shared" si="43"/>
        <v>2002</v>
      </c>
    </row>
    <row r="2791" spans="1:31" x14ac:dyDescent="0.25">
      <c r="A2791" s="7">
        <v>2788</v>
      </c>
      <c r="B2791" s="8">
        <v>37563</v>
      </c>
      <c r="C2791" t="s">
        <v>3</v>
      </c>
      <c r="D2791" t="s">
        <v>339</v>
      </c>
      <c r="E2791" t="s">
        <v>9</v>
      </c>
      <c r="F2791" t="s">
        <v>464</v>
      </c>
      <c r="G2791" t="s">
        <v>24</v>
      </c>
      <c r="H2791" s="135" t="s">
        <v>1563</v>
      </c>
      <c r="I2791" t="s">
        <v>1454</v>
      </c>
      <c r="J2791" s="20">
        <v>12</v>
      </c>
      <c r="K2791" s="20" t="s">
        <v>3</v>
      </c>
      <c r="L2791" t="s">
        <v>1464</v>
      </c>
      <c r="M2791" s="20">
        <v>4.3599999999999994</v>
      </c>
      <c r="N2791" s="20">
        <v>2.64</v>
      </c>
      <c r="AE2791">
        <f t="shared" si="43"/>
        <v>2002</v>
      </c>
    </row>
    <row r="2792" spans="1:31" x14ac:dyDescent="0.25">
      <c r="A2792" s="7">
        <v>2789</v>
      </c>
      <c r="B2792" s="8">
        <v>37564</v>
      </c>
      <c r="C2792" t="s">
        <v>3</v>
      </c>
      <c r="D2792" t="s">
        <v>54</v>
      </c>
      <c r="E2792" t="s">
        <v>9</v>
      </c>
      <c r="F2792" t="s">
        <v>55</v>
      </c>
      <c r="G2792" t="s">
        <v>17</v>
      </c>
      <c r="H2792" s="135" t="s">
        <v>1625</v>
      </c>
      <c r="I2792" t="s">
        <v>1455</v>
      </c>
      <c r="J2792" s="20">
        <v>10</v>
      </c>
      <c r="K2792" s="20" t="s">
        <v>3</v>
      </c>
      <c r="L2792" t="s">
        <v>1464</v>
      </c>
      <c r="M2792" s="20">
        <v>1.9</v>
      </c>
      <c r="N2792" s="20">
        <v>1.1000000000000001</v>
      </c>
      <c r="AE2792">
        <f t="shared" si="43"/>
        <v>2002</v>
      </c>
    </row>
    <row r="2793" spans="1:31" x14ac:dyDescent="0.25">
      <c r="A2793" s="7">
        <v>2790</v>
      </c>
      <c r="B2793" s="8">
        <v>37565</v>
      </c>
      <c r="C2793" t="s">
        <v>3</v>
      </c>
      <c r="D2793" t="s">
        <v>47</v>
      </c>
      <c r="E2793" t="s">
        <v>9</v>
      </c>
      <c r="F2793" t="s">
        <v>19</v>
      </c>
      <c r="G2793" t="s">
        <v>24</v>
      </c>
      <c r="H2793" s="135" t="s">
        <v>1493</v>
      </c>
      <c r="I2793" t="s">
        <v>1454</v>
      </c>
      <c r="J2793" s="20">
        <v>38</v>
      </c>
      <c r="K2793" s="20" t="s">
        <v>3</v>
      </c>
      <c r="L2793" t="s">
        <v>1464</v>
      </c>
      <c r="M2793" s="20">
        <v>11.64</v>
      </c>
      <c r="N2793" s="20">
        <v>8.36</v>
      </c>
      <c r="AE2793">
        <f t="shared" si="43"/>
        <v>2002</v>
      </c>
    </row>
    <row r="2794" spans="1:31" x14ac:dyDescent="0.25">
      <c r="A2794" s="7">
        <v>2791</v>
      </c>
      <c r="B2794" s="8">
        <v>37567</v>
      </c>
      <c r="C2794" t="s">
        <v>3</v>
      </c>
      <c r="D2794" t="s">
        <v>333</v>
      </c>
      <c r="E2794" t="s">
        <v>9</v>
      </c>
      <c r="F2794" t="s">
        <v>102</v>
      </c>
      <c r="G2794" t="s">
        <v>11</v>
      </c>
      <c r="H2794" s="135" t="s">
        <v>1498</v>
      </c>
      <c r="I2794" t="s">
        <v>1455</v>
      </c>
      <c r="J2794" s="20">
        <v>12</v>
      </c>
      <c r="K2794" s="20" t="s">
        <v>9</v>
      </c>
      <c r="L2794" t="s">
        <v>1464</v>
      </c>
      <c r="M2794" s="20">
        <v>1.32</v>
      </c>
      <c r="N2794" s="20">
        <v>2.1799999999999997</v>
      </c>
      <c r="AE2794">
        <f t="shared" si="43"/>
        <v>2002</v>
      </c>
    </row>
    <row r="2795" spans="1:31" x14ac:dyDescent="0.25">
      <c r="A2795" s="7">
        <v>2792</v>
      </c>
      <c r="B2795" s="8">
        <v>37567</v>
      </c>
      <c r="C2795" t="s">
        <v>3</v>
      </c>
      <c r="D2795" t="s">
        <v>394</v>
      </c>
      <c r="E2795" t="s">
        <v>9</v>
      </c>
      <c r="F2795" t="s">
        <v>108</v>
      </c>
      <c r="G2795" t="s">
        <v>14</v>
      </c>
      <c r="H2795" s="135" t="s">
        <v>1496</v>
      </c>
      <c r="I2795" t="s">
        <v>1454</v>
      </c>
      <c r="J2795" s="20">
        <v>12</v>
      </c>
      <c r="K2795" s="20" t="s">
        <v>3</v>
      </c>
      <c r="L2795" t="s">
        <v>1463</v>
      </c>
      <c r="M2795" s="20">
        <v>4.12</v>
      </c>
      <c r="N2795" s="20">
        <v>2.88</v>
      </c>
      <c r="AE2795">
        <f t="shared" si="43"/>
        <v>2002</v>
      </c>
    </row>
    <row r="2796" spans="1:31" x14ac:dyDescent="0.25">
      <c r="A2796" s="7">
        <v>2793</v>
      </c>
      <c r="B2796" s="8">
        <v>37568</v>
      </c>
      <c r="C2796" t="s">
        <v>3</v>
      </c>
      <c r="D2796" t="s">
        <v>376</v>
      </c>
      <c r="E2796" t="s">
        <v>9</v>
      </c>
      <c r="F2796" t="s">
        <v>45</v>
      </c>
      <c r="G2796" t="s">
        <v>24</v>
      </c>
      <c r="H2796" s="135" t="s">
        <v>1497</v>
      </c>
      <c r="I2796" t="s">
        <v>1454</v>
      </c>
      <c r="J2796" s="20">
        <v>45</v>
      </c>
      <c r="K2796" s="20" t="s">
        <v>9</v>
      </c>
      <c r="L2796" t="s">
        <v>1464</v>
      </c>
      <c r="M2796" s="20">
        <v>9.9</v>
      </c>
      <c r="N2796" s="20">
        <v>13.6</v>
      </c>
      <c r="AE2796">
        <f t="shared" si="43"/>
        <v>2002</v>
      </c>
    </row>
    <row r="2797" spans="1:31" x14ac:dyDescent="0.25">
      <c r="A2797" s="7">
        <v>2794</v>
      </c>
      <c r="B2797" s="8">
        <v>37568</v>
      </c>
      <c r="C2797" t="s">
        <v>3</v>
      </c>
      <c r="D2797" t="s">
        <v>279</v>
      </c>
      <c r="E2797" t="s">
        <v>9</v>
      </c>
      <c r="F2797" t="s">
        <v>78</v>
      </c>
      <c r="G2797" t="s">
        <v>14</v>
      </c>
      <c r="H2797" s="135" t="s">
        <v>1507</v>
      </c>
      <c r="I2797" t="s">
        <v>1454</v>
      </c>
      <c r="J2797" s="20">
        <v>90</v>
      </c>
      <c r="K2797" s="20" t="s">
        <v>3</v>
      </c>
      <c r="L2797" t="s">
        <v>1464</v>
      </c>
      <c r="M2797" s="20">
        <v>26.2</v>
      </c>
      <c r="N2797" s="20">
        <v>19.8</v>
      </c>
      <c r="AE2797">
        <f t="shared" si="43"/>
        <v>2002</v>
      </c>
    </row>
    <row r="2798" spans="1:31" x14ac:dyDescent="0.25">
      <c r="A2798" s="7">
        <v>2795</v>
      </c>
      <c r="B2798" s="8">
        <v>37568</v>
      </c>
      <c r="C2798" t="s">
        <v>3</v>
      </c>
      <c r="D2798" t="s">
        <v>279</v>
      </c>
      <c r="E2798" t="s">
        <v>9</v>
      </c>
      <c r="F2798" t="s">
        <v>482</v>
      </c>
      <c r="G2798" t="s">
        <v>65</v>
      </c>
      <c r="H2798" s="135" t="s">
        <v>1519</v>
      </c>
      <c r="I2798" t="s">
        <v>1454</v>
      </c>
      <c r="J2798" s="20">
        <v>82</v>
      </c>
      <c r="K2798" s="20" t="s">
        <v>9</v>
      </c>
      <c r="L2798" t="s">
        <v>1464</v>
      </c>
      <c r="M2798" s="20">
        <v>18.04</v>
      </c>
      <c r="N2798" s="20">
        <v>23.96</v>
      </c>
      <c r="AE2798">
        <f t="shared" si="43"/>
        <v>2002</v>
      </c>
    </row>
    <row r="2799" spans="1:31" x14ac:dyDescent="0.25">
      <c r="A2799" s="7">
        <v>2796</v>
      </c>
      <c r="B2799" s="8">
        <v>37568</v>
      </c>
      <c r="C2799" t="s">
        <v>3</v>
      </c>
      <c r="D2799" t="s">
        <v>157</v>
      </c>
      <c r="E2799" t="s">
        <v>9</v>
      </c>
      <c r="F2799" t="s">
        <v>108</v>
      </c>
      <c r="G2799" t="s">
        <v>24</v>
      </c>
      <c r="H2799" s="136" t="s">
        <v>1496</v>
      </c>
      <c r="I2799" t="s">
        <v>1454</v>
      </c>
      <c r="J2799" s="20">
        <v>20</v>
      </c>
      <c r="K2799" s="20" t="s">
        <v>3</v>
      </c>
      <c r="L2799" t="s">
        <v>1464</v>
      </c>
      <c r="M2799" s="20">
        <v>6.6</v>
      </c>
      <c r="N2799" s="20">
        <v>4.4000000000000004</v>
      </c>
      <c r="AE2799">
        <f t="shared" si="43"/>
        <v>2002</v>
      </c>
    </row>
    <row r="2800" spans="1:31" x14ac:dyDescent="0.25">
      <c r="A2800" s="7">
        <v>2797</v>
      </c>
      <c r="B2800" s="8">
        <v>37569</v>
      </c>
      <c r="C2800" t="s">
        <v>3</v>
      </c>
      <c r="D2800" t="s">
        <v>149</v>
      </c>
      <c r="E2800" t="s">
        <v>9</v>
      </c>
      <c r="F2800" t="s">
        <v>333</v>
      </c>
      <c r="G2800" t="s">
        <v>65</v>
      </c>
      <c r="H2800" s="135" t="s">
        <v>1558</v>
      </c>
      <c r="I2800" t="s">
        <v>1455</v>
      </c>
      <c r="J2800" s="20">
        <v>18</v>
      </c>
      <c r="K2800" s="20" t="s">
        <v>3</v>
      </c>
      <c r="L2800" t="s">
        <v>1464</v>
      </c>
      <c r="M2800" s="20">
        <v>3.02</v>
      </c>
      <c r="N2800" s="20">
        <v>1.98</v>
      </c>
      <c r="AE2800">
        <f t="shared" si="43"/>
        <v>2002</v>
      </c>
    </row>
    <row r="2801" spans="1:31" x14ac:dyDescent="0.25">
      <c r="A2801" s="7">
        <v>2798</v>
      </c>
      <c r="B2801" s="8">
        <v>37569</v>
      </c>
      <c r="C2801" t="s">
        <v>3</v>
      </c>
      <c r="D2801" t="s">
        <v>333</v>
      </c>
      <c r="E2801" t="s">
        <v>9</v>
      </c>
      <c r="F2801" t="s">
        <v>149</v>
      </c>
      <c r="G2801" t="s">
        <v>65</v>
      </c>
      <c r="H2801" s="135" t="s">
        <v>1558</v>
      </c>
      <c r="I2801" t="s">
        <v>1455</v>
      </c>
      <c r="J2801" s="20">
        <v>18</v>
      </c>
      <c r="K2801" s="20" t="s">
        <v>3</v>
      </c>
      <c r="L2801" t="s">
        <v>1463</v>
      </c>
      <c r="M2801" s="20">
        <v>2.84</v>
      </c>
      <c r="N2801" s="20">
        <v>2.16</v>
      </c>
      <c r="AE2801">
        <f t="shared" si="43"/>
        <v>2002</v>
      </c>
    </row>
    <row r="2802" spans="1:31" x14ac:dyDescent="0.25">
      <c r="A2802" s="7">
        <v>2799</v>
      </c>
      <c r="B2802" s="8">
        <v>37572</v>
      </c>
      <c r="C2802" t="s">
        <v>3</v>
      </c>
      <c r="D2802" t="s">
        <v>271</v>
      </c>
      <c r="E2802" t="s">
        <v>9</v>
      </c>
      <c r="F2802" t="s">
        <v>53</v>
      </c>
      <c r="G2802" t="s">
        <v>24</v>
      </c>
      <c r="H2802" s="135" t="s">
        <v>1551</v>
      </c>
      <c r="I2802" t="s">
        <v>1454</v>
      </c>
      <c r="J2802" s="20">
        <v>14</v>
      </c>
      <c r="K2802" s="20" t="s">
        <v>3</v>
      </c>
      <c r="L2802" t="s">
        <v>1464</v>
      </c>
      <c r="M2802" s="20">
        <v>4.92</v>
      </c>
      <c r="N2802" s="20">
        <v>3.08</v>
      </c>
      <c r="AE2802">
        <f t="shared" si="43"/>
        <v>2002</v>
      </c>
    </row>
    <row r="2803" spans="1:31" x14ac:dyDescent="0.25">
      <c r="A2803" s="7">
        <v>2800</v>
      </c>
      <c r="B2803" s="8">
        <v>37572</v>
      </c>
      <c r="C2803" t="s">
        <v>3</v>
      </c>
      <c r="D2803" t="s">
        <v>336</v>
      </c>
      <c r="E2803" t="s">
        <v>9</v>
      </c>
      <c r="F2803" t="s">
        <v>315</v>
      </c>
      <c r="G2803" t="s">
        <v>24</v>
      </c>
      <c r="H2803" s="135" t="s">
        <v>1639</v>
      </c>
      <c r="I2803" t="s">
        <v>1455</v>
      </c>
      <c r="J2803" s="20">
        <v>10</v>
      </c>
      <c r="K2803" s="20" t="s">
        <v>3</v>
      </c>
      <c r="L2803" t="s">
        <v>1463</v>
      </c>
      <c r="M2803" s="20">
        <v>1.8</v>
      </c>
      <c r="N2803" s="20">
        <v>1.2</v>
      </c>
      <c r="AE2803">
        <f t="shared" si="43"/>
        <v>2002</v>
      </c>
    </row>
    <row r="2804" spans="1:31" x14ac:dyDescent="0.25">
      <c r="A2804" s="7">
        <v>2801</v>
      </c>
      <c r="B2804" s="8">
        <v>37572</v>
      </c>
      <c r="C2804" t="s">
        <v>3</v>
      </c>
      <c r="D2804" t="s">
        <v>376</v>
      </c>
      <c r="E2804" t="s">
        <v>9</v>
      </c>
      <c r="F2804" t="s">
        <v>381</v>
      </c>
      <c r="G2804" t="s">
        <v>24</v>
      </c>
      <c r="H2804" s="135" t="s">
        <v>1497</v>
      </c>
      <c r="I2804" t="s">
        <v>1454</v>
      </c>
      <c r="J2804" s="20">
        <v>31</v>
      </c>
      <c r="K2804" s="20" t="s">
        <v>9</v>
      </c>
      <c r="L2804" t="s">
        <v>1464</v>
      </c>
      <c r="M2804" s="20">
        <v>6.82</v>
      </c>
      <c r="N2804" s="20">
        <v>9.68</v>
      </c>
      <c r="AE2804">
        <f t="shared" si="43"/>
        <v>2002</v>
      </c>
    </row>
    <row r="2805" spans="1:31" x14ac:dyDescent="0.25">
      <c r="A2805" s="7">
        <v>2802</v>
      </c>
      <c r="B2805" s="8">
        <v>37572</v>
      </c>
      <c r="C2805" t="s">
        <v>3</v>
      </c>
      <c r="D2805" t="s">
        <v>270</v>
      </c>
      <c r="E2805" t="s">
        <v>9</v>
      </c>
      <c r="F2805" t="s">
        <v>490</v>
      </c>
      <c r="G2805" t="s">
        <v>11</v>
      </c>
      <c r="H2805" s="135" t="s">
        <v>1509</v>
      </c>
      <c r="I2805" t="s">
        <v>1455</v>
      </c>
      <c r="J2805" s="20">
        <v>57</v>
      </c>
      <c r="K2805" s="20" t="s">
        <v>3</v>
      </c>
      <c r="L2805" t="s">
        <v>1464</v>
      </c>
      <c r="M2805" s="20">
        <v>8.48</v>
      </c>
      <c r="N2805" s="20">
        <v>6.27</v>
      </c>
      <c r="AE2805">
        <f t="shared" si="43"/>
        <v>2002</v>
      </c>
    </row>
    <row r="2806" spans="1:31" x14ac:dyDescent="0.25">
      <c r="A2806" s="7">
        <v>2803</v>
      </c>
      <c r="B2806" s="8">
        <v>37572</v>
      </c>
      <c r="C2806" t="s">
        <v>3</v>
      </c>
      <c r="D2806" t="s">
        <v>481</v>
      </c>
      <c r="E2806" t="s">
        <v>9</v>
      </c>
      <c r="F2806" t="s">
        <v>78</v>
      </c>
      <c r="G2806" t="s">
        <v>11</v>
      </c>
      <c r="H2806" s="135" t="s">
        <v>1531</v>
      </c>
      <c r="I2806" t="s">
        <v>1454</v>
      </c>
      <c r="J2806" s="20">
        <v>12</v>
      </c>
      <c r="K2806" s="20" t="s">
        <v>3</v>
      </c>
      <c r="L2806" t="s">
        <v>1463</v>
      </c>
      <c r="M2806" s="20">
        <v>4.12</v>
      </c>
      <c r="N2806" s="20">
        <v>2.88</v>
      </c>
      <c r="AE2806">
        <f t="shared" si="43"/>
        <v>2002</v>
      </c>
    </row>
    <row r="2807" spans="1:31" x14ac:dyDescent="0.25">
      <c r="A2807" s="7">
        <v>2804</v>
      </c>
      <c r="B2807" s="8">
        <v>37572</v>
      </c>
      <c r="C2807" t="s">
        <v>3</v>
      </c>
      <c r="D2807" t="s">
        <v>430</v>
      </c>
      <c r="E2807" t="s">
        <v>9</v>
      </c>
      <c r="F2807" t="s">
        <v>490</v>
      </c>
      <c r="G2807" t="s">
        <v>17</v>
      </c>
      <c r="H2807" s="135" t="s">
        <v>1518</v>
      </c>
      <c r="I2807" t="s">
        <v>1454</v>
      </c>
      <c r="J2807" s="20">
        <v>11</v>
      </c>
      <c r="K2807" s="20" t="s">
        <v>3</v>
      </c>
      <c r="L2807" t="s">
        <v>1464</v>
      </c>
      <c r="M2807" s="20">
        <v>4.08</v>
      </c>
      <c r="N2807" s="20">
        <v>2.42</v>
      </c>
      <c r="AE2807">
        <f t="shared" si="43"/>
        <v>2002</v>
      </c>
    </row>
    <row r="2808" spans="1:31" x14ac:dyDescent="0.25">
      <c r="A2808" s="7">
        <v>2805</v>
      </c>
      <c r="B2808" s="8">
        <v>37572</v>
      </c>
      <c r="C2808" t="s">
        <v>3</v>
      </c>
      <c r="D2808" t="s">
        <v>213</v>
      </c>
      <c r="E2808" t="s">
        <v>9</v>
      </c>
      <c r="F2808" t="s">
        <v>25</v>
      </c>
      <c r="G2808" t="s">
        <v>17</v>
      </c>
      <c r="H2808" s="135" t="s">
        <v>1502</v>
      </c>
      <c r="I2808" t="s">
        <v>1455</v>
      </c>
      <c r="J2808" s="20">
        <v>33</v>
      </c>
      <c r="K2808" s="20" t="s">
        <v>1465</v>
      </c>
      <c r="L2808" t="s">
        <v>1466</v>
      </c>
      <c r="M2808" s="20">
        <v>4.125</v>
      </c>
      <c r="N2808" s="20">
        <v>4.125</v>
      </c>
      <c r="AE2808">
        <f t="shared" si="43"/>
        <v>2002</v>
      </c>
    </row>
    <row r="2809" spans="1:31" x14ac:dyDescent="0.25">
      <c r="A2809" s="7">
        <v>2806</v>
      </c>
      <c r="B2809" s="8">
        <v>37572</v>
      </c>
      <c r="C2809" t="s">
        <v>3</v>
      </c>
      <c r="D2809" t="s">
        <v>505</v>
      </c>
      <c r="E2809" t="s">
        <v>9</v>
      </c>
      <c r="F2809" t="s">
        <v>147</v>
      </c>
      <c r="G2809" t="s">
        <v>17</v>
      </c>
      <c r="H2809" s="135" t="s">
        <v>1502</v>
      </c>
      <c r="I2809" t="s">
        <v>1454</v>
      </c>
      <c r="J2809" s="20">
        <v>17</v>
      </c>
      <c r="K2809" s="20" t="s">
        <v>1465</v>
      </c>
      <c r="L2809" t="s">
        <v>1466</v>
      </c>
      <c r="M2809" s="20">
        <v>4.25</v>
      </c>
      <c r="N2809" s="20">
        <v>4.25</v>
      </c>
      <c r="AE2809">
        <f t="shared" si="43"/>
        <v>2002</v>
      </c>
    </row>
    <row r="2810" spans="1:31" x14ac:dyDescent="0.25">
      <c r="A2810" s="7">
        <v>2807</v>
      </c>
      <c r="B2810" s="8">
        <v>37572</v>
      </c>
      <c r="C2810" t="s">
        <v>3</v>
      </c>
      <c r="D2810" t="s">
        <v>444</v>
      </c>
      <c r="E2810" t="s">
        <v>9</v>
      </c>
      <c r="F2810" t="s">
        <v>78</v>
      </c>
      <c r="G2810" t="s">
        <v>65</v>
      </c>
      <c r="H2810" s="135" t="s">
        <v>1561</v>
      </c>
      <c r="I2810" t="s">
        <v>1454</v>
      </c>
      <c r="J2810" s="20">
        <v>10</v>
      </c>
      <c r="K2810" s="20" t="s">
        <v>9</v>
      </c>
      <c r="L2810" t="s">
        <v>1464</v>
      </c>
      <c r="M2810" s="20">
        <v>2.2000000000000002</v>
      </c>
      <c r="N2810" s="20">
        <v>3.8</v>
      </c>
      <c r="AE2810">
        <f t="shared" si="43"/>
        <v>2002</v>
      </c>
    </row>
    <row r="2811" spans="1:31" x14ac:dyDescent="0.25">
      <c r="A2811" s="7">
        <v>2808</v>
      </c>
      <c r="B2811" s="8">
        <v>37572</v>
      </c>
      <c r="C2811" t="s">
        <v>3</v>
      </c>
      <c r="D2811" t="s">
        <v>278</v>
      </c>
      <c r="E2811" t="s">
        <v>9</v>
      </c>
      <c r="F2811" t="s">
        <v>305</v>
      </c>
      <c r="G2811" t="s">
        <v>11</v>
      </c>
      <c r="H2811" s="135" t="s">
        <v>1496</v>
      </c>
      <c r="I2811" t="s">
        <v>1454</v>
      </c>
      <c r="J2811" s="20">
        <v>35</v>
      </c>
      <c r="K2811" s="20" t="s">
        <v>9</v>
      </c>
      <c r="L2811" t="s">
        <v>1464</v>
      </c>
      <c r="M2811" s="20">
        <v>7.7</v>
      </c>
      <c r="N2811" s="20">
        <v>10.8</v>
      </c>
      <c r="AE2811">
        <f t="shared" si="43"/>
        <v>2002</v>
      </c>
    </row>
    <row r="2812" spans="1:31" x14ac:dyDescent="0.25">
      <c r="A2812" s="7">
        <v>2809</v>
      </c>
      <c r="B2812" s="8">
        <v>37572</v>
      </c>
      <c r="C2812" t="s">
        <v>3</v>
      </c>
      <c r="D2812" t="s">
        <v>457</v>
      </c>
      <c r="E2812" t="s">
        <v>9</v>
      </c>
      <c r="F2812" t="s">
        <v>64</v>
      </c>
      <c r="G2812" t="s">
        <v>17</v>
      </c>
      <c r="H2812" s="135" t="s">
        <v>1496</v>
      </c>
      <c r="I2812" t="s">
        <v>1454</v>
      </c>
      <c r="J2812" s="20">
        <v>43</v>
      </c>
      <c r="K2812" s="20" t="s">
        <v>9</v>
      </c>
      <c r="L2812" t="s">
        <v>1464</v>
      </c>
      <c r="M2812" s="20">
        <v>9.4600000000000009</v>
      </c>
      <c r="N2812" s="20">
        <v>13.04</v>
      </c>
      <c r="AE2812">
        <f t="shared" si="43"/>
        <v>2002</v>
      </c>
    </row>
    <row r="2813" spans="1:31" x14ac:dyDescent="0.25">
      <c r="A2813" s="7">
        <v>2810</v>
      </c>
      <c r="B2813" s="8">
        <v>37572</v>
      </c>
      <c r="C2813" t="s">
        <v>3</v>
      </c>
      <c r="D2813" t="s">
        <v>339</v>
      </c>
      <c r="E2813" t="s">
        <v>9</v>
      </c>
      <c r="F2813" t="s">
        <v>236</v>
      </c>
      <c r="G2813" t="s">
        <v>377</v>
      </c>
      <c r="H2813" s="135" t="s">
        <v>1619</v>
      </c>
      <c r="I2813" t="s">
        <v>1455</v>
      </c>
      <c r="J2813" s="20">
        <v>9</v>
      </c>
      <c r="K2813" s="20" t="s">
        <v>3</v>
      </c>
      <c r="L2813" t="s">
        <v>1463</v>
      </c>
      <c r="M2813" s="20">
        <v>1.67</v>
      </c>
      <c r="N2813" s="20">
        <v>1.08</v>
      </c>
      <c r="AE2813">
        <f t="shared" si="43"/>
        <v>2002</v>
      </c>
    </row>
    <row r="2814" spans="1:31" x14ac:dyDescent="0.25">
      <c r="A2814" s="7">
        <v>2811</v>
      </c>
      <c r="B2814" s="8">
        <v>37572</v>
      </c>
      <c r="C2814" t="s">
        <v>3</v>
      </c>
      <c r="D2814" t="s">
        <v>271</v>
      </c>
      <c r="E2814" t="s">
        <v>9</v>
      </c>
      <c r="F2814" t="s">
        <v>53</v>
      </c>
      <c r="G2814" t="s">
        <v>24</v>
      </c>
      <c r="H2814" s="135" t="s">
        <v>1563</v>
      </c>
      <c r="I2814" t="s">
        <v>1454</v>
      </c>
      <c r="J2814" s="20">
        <v>12</v>
      </c>
      <c r="K2814" s="20" t="s">
        <v>3</v>
      </c>
      <c r="L2814" t="s">
        <v>1464</v>
      </c>
      <c r="M2814" s="20">
        <v>4.3599999999999994</v>
      </c>
      <c r="N2814" s="20">
        <v>2.64</v>
      </c>
      <c r="AE2814">
        <f t="shared" si="43"/>
        <v>2002</v>
      </c>
    </row>
    <row r="2815" spans="1:31" x14ac:dyDescent="0.25">
      <c r="A2815" s="7">
        <v>2812</v>
      </c>
      <c r="B2815" s="8">
        <v>37572</v>
      </c>
      <c r="C2815" t="s">
        <v>3</v>
      </c>
      <c r="D2815" t="s">
        <v>343</v>
      </c>
      <c r="E2815" t="s">
        <v>9</v>
      </c>
      <c r="F2815" t="s">
        <v>363</v>
      </c>
      <c r="G2815" t="s">
        <v>377</v>
      </c>
      <c r="H2815" s="9" t="s">
        <v>1638</v>
      </c>
      <c r="I2815" t="s">
        <v>1454</v>
      </c>
      <c r="J2815" s="20">
        <v>21</v>
      </c>
      <c r="K2815" s="20" t="s">
        <v>3</v>
      </c>
      <c r="L2815" t="s">
        <v>1464</v>
      </c>
      <c r="M2815" s="20">
        <v>6.88</v>
      </c>
      <c r="N2815" s="20">
        <v>4.62</v>
      </c>
      <c r="AE2815">
        <f t="shared" si="43"/>
        <v>2002</v>
      </c>
    </row>
    <row r="2816" spans="1:31" x14ac:dyDescent="0.25">
      <c r="A2816" s="7">
        <v>2813</v>
      </c>
      <c r="B2816" s="8">
        <v>37572</v>
      </c>
      <c r="C2816" t="s">
        <v>3</v>
      </c>
      <c r="D2816" t="s">
        <v>38</v>
      </c>
      <c r="E2816" t="s">
        <v>9</v>
      </c>
      <c r="F2816" t="s">
        <v>39</v>
      </c>
      <c r="G2816" t="s">
        <v>24</v>
      </c>
      <c r="H2816" s="136" t="s">
        <v>1496</v>
      </c>
      <c r="I2816" t="s">
        <v>1455</v>
      </c>
      <c r="J2816" s="20">
        <v>13</v>
      </c>
      <c r="K2816" s="20" t="s">
        <v>9</v>
      </c>
      <c r="L2816" t="s">
        <v>1464</v>
      </c>
      <c r="M2816" s="20">
        <v>1.43</v>
      </c>
      <c r="N2816" s="20">
        <v>2.3200000000000003</v>
      </c>
      <c r="AE2816">
        <f t="shared" si="43"/>
        <v>2002</v>
      </c>
    </row>
    <row r="2817" spans="1:31" x14ac:dyDescent="0.25">
      <c r="A2817" s="7">
        <v>2814</v>
      </c>
      <c r="B2817" s="8">
        <v>37572</v>
      </c>
      <c r="C2817" t="s">
        <v>3</v>
      </c>
      <c r="D2817" t="s">
        <v>467</v>
      </c>
      <c r="E2817" t="s">
        <v>9</v>
      </c>
      <c r="F2817" t="s">
        <v>48</v>
      </c>
      <c r="G2817" t="s">
        <v>24</v>
      </c>
      <c r="H2817" s="135" t="s">
        <v>1493</v>
      </c>
      <c r="I2817" t="s">
        <v>1454</v>
      </c>
      <c r="J2817" s="20">
        <v>38</v>
      </c>
      <c r="K2817" s="20" t="s">
        <v>9</v>
      </c>
      <c r="L2817" t="s">
        <v>1464</v>
      </c>
      <c r="M2817" s="20">
        <v>8.36</v>
      </c>
      <c r="N2817" s="20">
        <v>11.64</v>
      </c>
      <c r="AE2817">
        <f t="shared" si="43"/>
        <v>2002</v>
      </c>
    </row>
    <row r="2818" spans="1:31" x14ac:dyDescent="0.25">
      <c r="A2818" s="7">
        <v>2815</v>
      </c>
      <c r="B2818" s="8">
        <v>37573</v>
      </c>
      <c r="C2818" t="s">
        <v>3</v>
      </c>
      <c r="D2818" t="s">
        <v>502</v>
      </c>
      <c r="E2818" t="s">
        <v>9</v>
      </c>
      <c r="F2818" t="s">
        <v>486</v>
      </c>
      <c r="G2818" t="s">
        <v>24</v>
      </c>
      <c r="H2818" s="135" t="s">
        <v>1497</v>
      </c>
      <c r="I2818" t="s">
        <v>1454</v>
      </c>
      <c r="J2818" s="20">
        <v>29</v>
      </c>
      <c r="K2818" s="20" t="s">
        <v>9</v>
      </c>
      <c r="L2818" t="s">
        <v>1464</v>
      </c>
      <c r="M2818" s="20">
        <v>6.38</v>
      </c>
      <c r="N2818" s="20">
        <v>9.1199999999999992</v>
      </c>
      <c r="AE2818">
        <f t="shared" si="43"/>
        <v>2002</v>
      </c>
    </row>
    <row r="2819" spans="1:31" x14ac:dyDescent="0.25">
      <c r="A2819" s="7">
        <v>2816</v>
      </c>
      <c r="B2819" s="8">
        <v>37573</v>
      </c>
      <c r="C2819" t="s">
        <v>3</v>
      </c>
      <c r="D2819" t="s">
        <v>339</v>
      </c>
      <c r="E2819" t="s">
        <v>9</v>
      </c>
      <c r="F2819" t="s">
        <v>236</v>
      </c>
      <c r="G2819" t="s">
        <v>377</v>
      </c>
      <c r="H2819" s="135" t="s">
        <v>1598</v>
      </c>
      <c r="I2819" t="s">
        <v>1455</v>
      </c>
      <c r="J2819" s="20">
        <v>98</v>
      </c>
      <c r="K2819" s="20" t="s">
        <v>3</v>
      </c>
      <c r="L2819" t="s">
        <v>1463</v>
      </c>
      <c r="M2819" s="20">
        <v>13.24</v>
      </c>
      <c r="N2819" s="20">
        <v>11.76</v>
      </c>
      <c r="AE2819">
        <f t="shared" si="43"/>
        <v>2002</v>
      </c>
    </row>
    <row r="2820" spans="1:31" x14ac:dyDescent="0.25">
      <c r="A2820" s="7">
        <v>2817</v>
      </c>
      <c r="B2820" s="8">
        <v>37573</v>
      </c>
      <c r="C2820" t="s">
        <v>3</v>
      </c>
      <c r="D2820" t="s">
        <v>55</v>
      </c>
      <c r="E2820" t="s">
        <v>9</v>
      </c>
      <c r="F2820" t="s">
        <v>202</v>
      </c>
      <c r="G2820" t="s">
        <v>24</v>
      </c>
      <c r="H2820" s="135" t="s">
        <v>1563</v>
      </c>
      <c r="I2820" t="s">
        <v>1454</v>
      </c>
      <c r="J2820" s="20">
        <v>12</v>
      </c>
      <c r="K2820" s="20" t="s">
        <v>9</v>
      </c>
      <c r="L2820" t="s">
        <v>1463</v>
      </c>
      <c r="M2820" s="20">
        <v>2.88</v>
      </c>
      <c r="N2820" s="20">
        <v>4.12</v>
      </c>
      <c r="AE2820">
        <f t="shared" ref="AE2820:AE2883" si="44">YEAR(B2820)</f>
        <v>2002</v>
      </c>
    </row>
    <row r="2821" spans="1:31" x14ac:dyDescent="0.25">
      <c r="A2821" s="7">
        <v>2818</v>
      </c>
      <c r="B2821" s="8">
        <v>37573</v>
      </c>
      <c r="C2821" t="s">
        <v>3</v>
      </c>
      <c r="D2821" t="s">
        <v>202</v>
      </c>
      <c r="E2821" t="s">
        <v>9</v>
      </c>
      <c r="F2821" t="s">
        <v>55</v>
      </c>
      <c r="G2821" t="s">
        <v>24</v>
      </c>
      <c r="H2821" s="135" t="s">
        <v>1563</v>
      </c>
      <c r="I2821" t="s">
        <v>1454</v>
      </c>
      <c r="J2821" s="20">
        <v>12</v>
      </c>
      <c r="K2821" s="20" t="s">
        <v>1465</v>
      </c>
      <c r="L2821" t="s">
        <v>1466</v>
      </c>
      <c r="M2821" s="20">
        <v>3</v>
      </c>
      <c r="N2821" s="20">
        <v>3</v>
      </c>
      <c r="AE2821">
        <f t="shared" si="44"/>
        <v>2002</v>
      </c>
    </row>
    <row r="2822" spans="1:31" x14ac:dyDescent="0.25">
      <c r="A2822" s="7">
        <v>2819</v>
      </c>
      <c r="B2822" s="8">
        <v>37574</v>
      </c>
      <c r="C2822" t="s">
        <v>3</v>
      </c>
      <c r="D2822" t="s">
        <v>376</v>
      </c>
      <c r="E2822" t="s">
        <v>9</v>
      </c>
      <c r="F2822" t="s">
        <v>354</v>
      </c>
      <c r="G2822" t="s">
        <v>24</v>
      </c>
      <c r="H2822" s="135" t="s">
        <v>1497</v>
      </c>
      <c r="I2822" t="s">
        <v>1454</v>
      </c>
      <c r="J2822" s="20">
        <v>45</v>
      </c>
      <c r="K2822" s="20" t="s">
        <v>9</v>
      </c>
      <c r="L2822" t="s">
        <v>1464</v>
      </c>
      <c r="M2822" s="20">
        <v>9.9</v>
      </c>
      <c r="N2822" s="20">
        <v>13.6</v>
      </c>
      <c r="AE2822">
        <f t="shared" si="44"/>
        <v>2002</v>
      </c>
    </row>
    <row r="2823" spans="1:31" x14ac:dyDescent="0.25">
      <c r="A2823" s="7">
        <v>2820</v>
      </c>
      <c r="B2823" s="8">
        <v>37574</v>
      </c>
      <c r="C2823" t="s">
        <v>3</v>
      </c>
      <c r="D2823" t="s">
        <v>339</v>
      </c>
      <c r="E2823" t="s">
        <v>9</v>
      </c>
      <c r="F2823" t="s">
        <v>91</v>
      </c>
      <c r="G2823" t="s">
        <v>14</v>
      </c>
      <c r="H2823" s="135" t="s">
        <v>1513</v>
      </c>
      <c r="I2823" t="s">
        <v>1454</v>
      </c>
      <c r="J2823" s="20">
        <v>8</v>
      </c>
      <c r="K2823" s="20" t="s">
        <v>9</v>
      </c>
      <c r="L2823" t="s">
        <v>1464</v>
      </c>
      <c r="M2823" s="20">
        <v>1.76</v>
      </c>
      <c r="N2823" s="20">
        <v>3.24</v>
      </c>
      <c r="AE2823">
        <f t="shared" si="44"/>
        <v>2002</v>
      </c>
    </row>
    <row r="2824" spans="1:31" x14ac:dyDescent="0.25">
      <c r="A2824" s="7">
        <v>2821</v>
      </c>
      <c r="B2824" s="8">
        <v>37574</v>
      </c>
      <c r="C2824" t="s">
        <v>3</v>
      </c>
      <c r="D2824" t="s">
        <v>496</v>
      </c>
      <c r="E2824" t="s">
        <v>9</v>
      </c>
      <c r="F2824" t="s">
        <v>427</v>
      </c>
      <c r="G2824" t="s">
        <v>14</v>
      </c>
      <c r="H2824" s="135" t="s">
        <v>1507</v>
      </c>
      <c r="I2824" t="s">
        <v>1454</v>
      </c>
      <c r="J2824" s="20">
        <v>28</v>
      </c>
      <c r="K2824" s="20" t="s">
        <v>9</v>
      </c>
      <c r="L2824" t="s">
        <v>1464</v>
      </c>
      <c r="M2824" s="20">
        <v>6.16</v>
      </c>
      <c r="N2824" s="20">
        <v>8.84</v>
      </c>
      <c r="AE2824">
        <f t="shared" si="44"/>
        <v>2002</v>
      </c>
    </row>
    <row r="2825" spans="1:31" x14ac:dyDescent="0.25">
      <c r="A2825" s="7">
        <v>2822</v>
      </c>
      <c r="B2825" s="8">
        <v>37574</v>
      </c>
      <c r="C2825" t="s">
        <v>3</v>
      </c>
      <c r="D2825" t="s">
        <v>43</v>
      </c>
      <c r="E2825" t="s">
        <v>9</v>
      </c>
      <c r="F2825" t="s">
        <v>180</v>
      </c>
      <c r="G2825" t="s">
        <v>14</v>
      </c>
      <c r="H2825" s="135" t="s">
        <v>1496</v>
      </c>
      <c r="I2825" t="s">
        <v>1454</v>
      </c>
      <c r="J2825" s="20">
        <v>19</v>
      </c>
      <c r="K2825" s="20" t="s">
        <v>9</v>
      </c>
      <c r="L2825" t="s">
        <v>1464</v>
      </c>
      <c r="M2825" s="20">
        <v>4.18</v>
      </c>
      <c r="N2825" s="20">
        <v>6.32</v>
      </c>
      <c r="AE2825">
        <f t="shared" si="44"/>
        <v>2002</v>
      </c>
    </row>
    <row r="2826" spans="1:31" x14ac:dyDescent="0.25">
      <c r="A2826" s="7">
        <v>2823</v>
      </c>
      <c r="B2826" s="8">
        <v>37574</v>
      </c>
      <c r="C2826" t="s">
        <v>3</v>
      </c>
      <c r="D2826" t="s">
        <v>43</v>
      </c>
      <c r="E2826" t="s">
        <v>9</v>
      </c>
      <c r="F2826" t="s">
        <v>114</v>
      </c>
      <c r="G2826" t="s">
        <v>11</v>
      </c>
      <c r="H2826" s="135" t="s">
        <v>1496</v>
      </c>
      <c r="I2826" t="s">
        <v>1454</v>
      </c>
      <c r="J2826" s="20">
        <v>59</v>
      </c>
      <c r="K2826" s="20" t="s">
        <v>3</v>
      </c>
      <c r="L2826" t="s">
        <v>1464</v>
      </c>
      <c r="M2826" s="20">
        <v>17.52</v>
      </c>
      <c r="N2826" s="20">
        <v>12.98</v>
      </c>
      <c r="AE2826">
        <f t="shared" si="44"/>
        <v>2002</v>
      </c>
    </row>
    <row r="2827" spans="1:31" x14ac:dyDescent="0.25">
      <c r="A2827" s="7">
        <v>2824</v>
      </c>
      <c r="B2827" s="8">
        <v>37574</v>
      </c>
      <c r="C2827" t="s">
        <v>3</v>
      </c>
      <c r="D2827" t="s">
        <v>43</v>
      </c>
      <c r="E2827" t="s">
        <v>9</v>
      </c>
      <c r="F2827" t="s">
        <v>338</v>
      </c>
      <c r="G2827" t="s">
        <v>14</v>
      </c>
      <c r="H2827" s="135" t="s">
        <v>1496</v>
      </c>
      <c r="I2827" t="s">
        <v>1454</v>
      </c>
      <c r="J2827" s="20">
        <v>22</v>
      </c>
      <c r="K2827" s="20" t="s">
        <v>3</v>
      </c>
      <c r="L2827" t="s">
        <v>1464</v>
      </c>
      <c r="M2827" s="20">
        <v>7.16</v>
      </c>
      <c r="N2827" s="20">
        <v>4.84</v>
      </c>
      <c r="AE2827">
        <f t="shared" si="44"/>
        <v>2002</v>
      </c>
    </row>
    <row r="2828" spans="1:31" x14ac:dyDescent="0.25">
      <c r="A2828" s="7">
        <v>2825</v>
      </c>
      <c r="B2828" s="8">
        <v>37574</v>
      </c>
      <c r="C2828" t="s">
        <v>3</v>
      </c>
      <c r="D2828" t="s">
        <v>490</v>
      </c>
      <c r="E2828" t="s">
        <v>9</v>
      </c>
      <c r="F2828" t="s">
        <v>270</v>
      </c>
      <c r="G2828" t="s">
        <v>377</v>
      </c>
      <c r="H2828" s="135" t="s">
        <v>1592</v>
      </c>
      <c r="I2828" t="s">
        <v>1455</v>
      </c>
      <c r="J2828" s="20">
        <v>12</v>
      </c>
      <c r="K2828" s="20" t="s">
        <v>9</v>
      </c>
      <c r="L2828" t="s">
        <v>1463</v>
      </c>
      <c r="M2828" s="20">
        <v>1.44</v>
      </c>
      <c r="N2828" s="20">
        <v>2.06</v>
      </c>
      <c r="AE2828">
        <f t="shared" si="44"/>
        <v>2002</v>
      </c>
    </row>
    <row r="2829" spans="1:31" x14ac:dyDescent="0.25">
      <c r="A2829" s="7">
        <v>2826</v>
      </c>
      <c r="B2829" s="8">
        <v>37575</v>
      </c>
      <c r="C2829" t="s">
        <v>3</v>
      </c>
      <c r="D2829" t="s">
        <v>151</v>
      </c>
      <c r="E2829" t="s">
        <v>9</v>
      </c>
      <c r="F2829" t="s">
        <v>27</v>
      </c>
      <c r="G2829" t="s">
        <v>14</v>
      </c>
      <c r="H2829" s="135" t="s">
        <v>1567</v>
      </c>
      <c r="I2829" t="s">
        <v>1455</v>
      </c>
      <c r="J2829" s="20">
        <v>21</v>
      </c>
      <c r="K2829" s="20" t="s">
        <v>3</v>
      </c>
      <c r="L2829" t="s">
        <v>1464</v>
      </c>
      <c r="M2829" s="20">
        <v>3.44</v>
      </c>
      <c r="N2829" s="20">
        <v>2.31</v>
      </c>
      <c r="AE2829">
        <f t="shared" si="44"/>
        <v>2002</v>
      </c>
    </row>
    <row r="2830" spans="1:31" x14ac:dyDescent="0.25">
      <c r="A2830" s="7">
        <v>2827</v>
      </c>
      <c r="B2830" s="8">
        <v>37575</v>
      </c>
      <c r="C2830" t="s">
        <v>3</v>
      </c>
      <c r="D2830" t="s">
        <v>27</v>
      </c>
      <c r="E2830" t="s">
        <v>9</v>
      </c>
      <c r="F2830" t="s">
        <v>151</v>
      </c>
      <c r="G2830" t="s">
        <v>14</v>
      </c>
      <c r="H2830" s="135" t="s">
        <v>1567</v>
      </c>
      <c r="I2830" t="s">
        <v>1455</v>
      </c>
      <c r="J2830" s="20">
        <v>21</v>
      </c>
      <c r="K2830" s="20" t="s">
        <v>3</v>
      </c>
      <c r="L2830" t="s">
        <v>1464</v>
      </c>
      <c r="M2830" s="20">
        <v>3.44</v>
      </c>
      <c r="N2830" s="20">
        <v>2.31</v>
      </c>
      <c r="AE2830">
        <f t="shared" si="44"/>
        <v>2002</v>
      </c>
    </row>
    <row r="2831" spans="1:31" x14ac:dyDescent="0.25">
      <c r="A2831" s="7">
        <v>2828</v>
      </c>
      <c r="B2831" s="8">
        <v>37575</v>
      </c>
      <c r="C2831" t="s">
        <v>3</v>
      </c>
      <c r="D2831" t="s">
        <v>516</v>
      </c>
      <c r="E2831" t="s">
        <v>9</v>
      </c>
      <c r="F2831" t="s">
        <v>106</v>
      </c>
      <c r="G2831" t="s">
        <v>65</v>
      </c>
      <c r="H2831" s="135" t="s">
        <v>1496</v>
      </c>
      <c r="I2831" t="s">
        <v>1458</v>
      </c>
      <c r="J2831" s="20">
        <v>11</v>
      </c>
      <c r="K2831" s="20" t="s">
        <v>1465</v>
      </c>
      <c r="L2831" t="s">
        <v>1466</v>
      </c>
      <c r="M2831" s="20">
        <v>30</v>
      </c>
      <c r="N2831" s="20">
        <v>10</v>
      </c>
      <c r="AE2831">
        <f t="shared" si="44"/>
        <v>2002</v>
      </c>
    </row>
    <row r="2832" spans="1:31" x14ac:dyDescent="0.25">
      <c r="A2832" s="7">
        <v>2829</v>
      </c>
      <c r="B2832" s="8">
        <v>37575</v>
      </c>
      <c r="C2832" t="s">
        <v>3</v>
      </c>
      <c r="D2832" t="s">
        <v>102</v>
      </c>
      <c r="E2832" t="s">
        <v>9</v>
      </c>
      <c r="F2832" t="s">
        <v>55</v>
      </c>
      <c r="G2832" t="s">
        <v>377</v>
      </c>
      <c r="H2832" s="9" t="s">
        <v>1586</v>
      </c>
      <c r="I2832" t="s">
        <v>1454</v>
      </c>
      <c r="J2832" s="20">
        <v>10</v>
      </c>
      <c r="K2832" s="20" t="s">
        <v>3</v>
      </c>
      <c r="L2832" t="s">
        <v>1464</v>
      </c>
      <c r="M2832" s="20">
        <v>3.8</v>
      </c>
      <c r="N2832" s="20">
        <v>2.2000000000000002</v>
      </c>
      <c r="AE2832">
        <f t="shared" si="44"/>
        <v>2002</v>
      </c>
    </row>
    <row r="2833" spans="1:31" x14ac:dyDescent="0.25">
      <c r="A2833" s="7">
        <v>2830</v>
      </c>
      <c r="B2833" s="8">
        <v>37576</v>
      </c>
      <c r="C2833" t="s">
        <v>3</v>
      </c>
      <c r="D2833" t="s">
        <v>73</v>
      </c>
      <c r="E2833" t="s">
        <v>9</v>
      </c>
      <c r="F2833" t="s">
        <v>78</v>
      </c>
      <c r="G2833" t="s">
        <v>14</v>
      </c>
      <c r="H2833" s="135" t="s">
        <v>1522</v>
      </c>
      <c r="I2833" t="s">
        <v>1454</v>
      </c>
      <c r="J2833" s="20">
        <v>12</v>
      </c>
      <c r="K2833" s="20" t="s">
        <v>1465</v>
      </c>
      <c r="L2833" t="s">
        <v>1466</v>
      </c>
      <c r="M2833" s="20">
        <v>3</v>
      </c>
      <c r="N2833" s="20">
        <v>3</v>
      </c>
      <c r="AE2833">
        <f t="shared" si="44"/>
        <v>2002</v>
      </c>
    </row>
    <row r="2834" spans="1:31" x14ac:dyDescent="0.25">
      <c r="A2834" s="7">
        <v>2831</v>
      </c>
      <c r="B2834" s="8">
        <v>37576</v>
      </c>
      <c r="C2834" t="s">
        <v>3</v>
      </c>
      <c r="D2834" t="s">
        <v>38</v>
      </c>
      <c r="E2834" t="s">
        <v>9</v>
      </c>
      <c r="F2834" t="s">
        <v>222</v>
      </c>
      <c r="G2834" t="s">
        <v>14</v>
      </c>
      <c r="H2834" s="135" t="s">
        <v>1507</v>
      </c>
      <c r="I2834" t="s">
        <v>1455</v>
      </c>
      <c r="J2834" s="20">
        <v>86</v>
      </c>
      <c r="K2834" s="20" t="s">
        <v>9</v>
      </c>
      <c r="L2834" t="s">
        <v>1464</v>
      </c>
      <c r="M2834" s="20">
        <v>9.4600000000000009</v>
      </c>
      <c r="N2834" s="20">
        <v>12.54</v>
      </c>
      <c r="AE2834">
        <f t="shared" si="44"/>
        <v>2002</v>
      </c>
    </row>
    <row r="2835" spans="1:31" x14ac:dyDescent="0.25">
      <c r="A2835" s="7">
        <v>2832</v>
      </c>
      <c r="B2835" s="8">
        <v>37576</v>
      </c>
      <c r="C2835" t="s">
        <v>3</v>
      </c>
      <c r="D2835" t="s">
        <v>213</v>
      </c>
      <c r="E2835" t="s">
        <v>9</v>
      </c>
      <c r="F2835" t="s">
        <v>108</v>
      </c>
      <c r="G2835" t="s">
        <v>24</v>
      </c>
      <c r="H2835" s="136" t="s">
        <v>1496</v>
      </c>
      <c r="I2835" t="s">
        <v>1454</v>
      </c>
      <c r="J2835" s="20">
        <v>8</v>
      </c>
      <c r="K2835" s="20" t="s">
        <v>1465</v>
      </c>
      <c r="L2835" t="s">
        <v>1466</v>
      </c>
      <c r="M2835" s="20">
        <v>2</v>
      </c>
      <c r="N2835" s="20">
        <v>2</v>
      </c>
      <c r="AE2835">
        <f t="shared" si="44"/>
        <v>2002</v>
      </c>
    </row>
    <row r="2836" spans="1:31" x14ac:dyDescent="0.25">
      <c r="A2836" s="7">
        <v>2833</v>
      </c>
      <c r="B2836" s="8">
        <v>37577</v>
      </c>
      <c r="C2836" t="s">
        <v>3</v>
      </c>
      <c r="D2836" t="s">
        <v>350</v>
      </c>
      <c r="E2836" t="s">
        <v>9</v>
      </c>
      <c r="F2836" t="s">
        <v>354</v>
      </c>
      <c r="G2836" t="s">
        <v>65</v>
      </c>
      <c r="H2836" s="135" t="s">
        <v>1512</v>
      </c>
      <c r="I2836" t="s">
        <v>1454</v>
      </c>
      <c r="J2836" s="20">
        <v>19</v>
      </c>
      <c r="K2836" s="20" t="s">
        <v>9</v>
      </c>
      <c r="L2836" t="s">
        <v>1464</v>
      </c>
      <c r="M2836" s="20">
        <v>4.18</v>
      </c>
      <c r="N2836" s="20">
        <v>6.32</v>
      </c>
      <c r="AE2836">
        <f t="shared" si="44"/>
        <v>2002</v>
      </c>
    </row>
    <row r="2837" spans="1:31" x14ac:dyDescent="0.25">
      <c r="A2837" s="7">
        <v>2834</v>
      </c>
      <c r="B2837" s="8">
        <v>37577</v>
      </c>
      <c r="C2837" t="s">
        <v>3</v>
      </c>
      <c r="D2837" t="s">
        <v>202</v>
      </c>
      <c r="E2837" t="s">
        <v>9</v>
      </c>
      <c r="F2837" t="s">
        <v>25</v>
      </c>
      <c r="G2837" t="s">
        <v>65</v>
      </c>
      <c r="H2837" s="135" t="s">
        <v>1558</v>
      </c>
      <c r="I2837" t="s">
        <v>1455</v>
      </c>
      <c r="J2837" s="20">
        <v>18</v>
      </c>
      <c r="K2837" s="20" t="s">
        <v>3</v>
      </c>
      <c r="L2837" t="s">
        <v>1463</v>
      </c>
      <c r="M2837" s="20">
        <v>2.84</v>
      </c>
      <c r="N2837" s="20">
        <v>2.16</v>
      </c>
      <c r="AE2837">
        <f t="shared" si="44"/>
        <v>2002</v>
      </c>
    </row>
    <row r="2838" spans="1:31" x14ac:dyDescent="0.25">
      <c r="A2838" s="7">
        <v>2835</v>
      </c>
      <c r="B2838" s="8">
        <v>37578</v>
      </c>
      <c r="C2838" t="s">
        <v>3</v>
      </c>
      <c r="D2838" t="s">
        <v>517</v>
      </c>
      <c r="E2838" t="s">
        <v>9</v>
      </c>
      <c r="F2838" t="s">
        <v>236</v>
      </c>
      <c r="G2838" t="s">
        <v>17</v>
      </c>
      <c r="H2838" s="135" t="s">
        <v>1552</v>
      </c>
      <c r="I2838" t="s">
        <v>1458</v>
      </c>
      <c r="J2838" s="20">
        <v>11</v>
      </c>
      <c r="K2838" s="20" t="s">
        <v>1465</v>
      </c>
      <c r="L2838" t="s">
        <v>1466</v>
      </c>
      <c r="M2838" s="20">
        <v>30</v>
      </c>
      <c r="N2838" s="20">
        <v>10</v>
      </c>
      <c r="AE2838">
        <f t="shared" si="44"/>
        <v>2002</v>
      </c>
    </row>
    <row r="2839" spans="1:31" x14ac:dyDescent="0.25">
      <c r="A2839" s="7">
        <v>2836</v>
      </c>
      <c r="B2839" s="8">
        <v>37578</v>
      </c>
      <c r="C2839" t="s">
        <v>3</v>
      </c>
      <c r="D2839" t="s">
        <v>168</v>
      </c>
      <c r="E2839" t="s">
        <v>9</v>
      </c>
      <c r="F2839" t="s">
        <v>242</v>
      </c>
      <c r="G2839" t="s">
        <v>17</v>
      </c>
      <c r="H2839" s="135" t="s">
        <v>1500</v>
      </c>
      <c r="I2839" t="s">
        <v>1454</v>
      </c>
      <c r="J2839" s="20">
        <v>38</v>
      </c>
      <c r="K2839" s="20" t="s">
        <v>9</v>
      </c>
      <c r="L2839" t="s">
        <v>1464</v>
      </c>
      <c r="M2839" s="20">
        <v>8.36</v>
      </c>
      <c r="N2839" s="20">
        <v>11.64</v>
      </c>
      <c r="AE2839">
        <f t="shared" si="44"/>
        <v>2002</v>
      </c>
    </row>
    <row r="2840" spans="1:31" x14ac:dyDescent="0.25">
      <c r="A2840" s="7">
        <v>2837</v>
      </c>
      <c r="B2840" s="8">
        <v>37578</v>
      </c>
      <c r="C2840" t="s">
        <v>3</v>
      </c>
      <c r="D2840" t="s">
        <v>436</v>
      </c>
      <c r="E2840" t="s">
        <v>9</v>
      </c>
      <c r="F2840" t="s">
        <v>236</v>
      </c>
      <c r="G2840" t="s">
        <v>14</v>
      </c>
      <c r="H2840" s="135" t="s">
        <v>1516</v>
      </c>
      <c r="I2840" t="s">
        <v>1455</v>
      </c>
      <c r="J2840" s="20">
        <v>6</v>
      </c>
      <c r="K2840" s="20" t="s">
        <v>9</v>
      </c>
      <c r="L2840" t="s">
        <v>1464</v>
      </c>
      <c r="M2840" s="20">
        <v>0.66</v>
      </c>
      <c r="N2840" s="20">
        <v>1.3399999999999999</v>
      </c>
      <c r="AE2840">
        <f t="shared" si="44"/>
        <v>2002</v>
      </c>
    </row>
    <row r="2841" spans="1:31" x14ac:dyDescent="0.25">
      <c r="A2841" s="7">
        <v>2838</v>
      </c>
      <c r="B2841" s="8">
        <v>37578</v>
      </c>
      <c r="C2841" t="s">
        <v>3</v>
      </c>
      <c r="D2841" t="s">
        <v>54</v>
      </c>
      <c r="E2841" t="s">
        <v>9</v>
      </c>
      <c r="F2841" t="s">
        <v>55</v>
      </c>
      <c r="G2841" t="s">
        <v>17</v>
      </c>
      <c r="H2841" s="135" t="s">
        <v>1644</v>
      </c>
      <c r="I2841" t="s">
        <v>1455</v>
      </c>
      <c r="J2841" s="20">
        <v>10</v>
      </c>
      <c r="K2841" s="20" t="s">
        <v>3</v>
      </c>
      <c r="L2841" t="s">
        <v>1464</v>
      </c>
      <c r="M2841" s="20">
        <v>1.9</v>
      </c>
      <c r="N2841" s="20">
        <v>1.1000000000000001</v>
      </c>
      <c r="AE2841">
        <f t="shared" si="44"/>
        <v>2002</v>
      </c>
    </row>
    <row r="2842" spans="1:31" x14ac:dyDescent="0.25">
      <c r="A2842" s="7">
        <v>2839</v>
      </c>
      <c r="B2842" s="8">
        <v>37578</v>
      </c>
      <c r="C2842" t="s">
        <v>3</v>
      </c>
      <c r="D2842" t="s">
        <v>518</v>
      </c>
      <c r="E2842" t="s">
        <v>9</v>
      </c>
      <c r="F2842" t="s">
        <v>395</v>
      </c>
      <c r="G2842" t="s">
        <v>14</v>
      </c>
      <c r="H2842" s="135" t="s">
        <v>1496</v>
      </c>
      <c r="I2842" t="s">
        <v>1454</v>
      </c>
      <c r="J2842" s="20">
        <v>90</v>
      </c>
      <c r="K2842" s="20" t="s">
        <v>9</v>
      </c>
      <c r="L2842" t="s">
        <v>1464</v>
      </c>
      <c r="M2842" s="20">
        <v>19.8</v>
      </c>
      <c r="N2842" s="20">
        <v>26.2</v>
      </c>
      <c r="AE2842">
        <f t="shared" si="44"/>
        <v>2002</v>
      </c>
    </row>
    <row r="2843" spans="1:31" x14ac:dyDescent="0.25">
      <c r="A2843" s="7">
        <v>2840</v>
      </c>
      <c r="B2843" s="8">
        <v>37578</v>
      </c>
      <c r="C2843" t="s">
        <v>3</v>
      </c>
      <c r="D2843" t="s">
        <v>240</v>
      </c>
      <c r="E2843" t="s">
        <v>9</v>
      </c>
      <c r="F2843" t="s">
        <v>354</v>
      </c>
      <c r="G2843" t="s">
        <v>377</v>
      </c>
      <c r="H2843" s="135" t="s">
        <v>1596</v>
      </c>
      <c r="I2843" t="s">
        <v>1455</v>
      </c>
      <c r="J2843" s="20">
        <v>12</v>
      </c>
      <c r="K2843" s="20" t="s">
        <v>3</v>
      </c>
      <c r="L2843" t="s">
        <v>1464</v>
      </c>
      <c r="M2843" s="20">
        <v>2.1799999999999997</v>
      </c>
      <c r="N2843" s="20">
        <v>1.32</v>
      </c>
      <c r="AE2843">
        <f t="shared" si="44"/>
        <v>2002</v>
      </c>
    </row>
    <row r="2844" spans="1:31" x14ac:dyDescent="0.25">
      <c r="A2844" s="7">
        <v>2841</v>
      </c>
      <c r="B2844" s="8">
        <v>37578</v>
      </c>
      <c r="C2844" t="s">
        <v>3</v>
      </c>
      <c r="D2844" t="s">
        <v>149</v>
      </c>
      <c r="E2844" t="s">
        <v>9</v>
      </c>
      <c r="F2844" t="s">
        <v>471</v>
      </c>
      <c r="G2844" t="s">
        <v>24</v>
      </c>
      <c r="H2844" s="135" t="s">
        <v>1563</v>
      </c>
      <c r="I2844" t="s">
        <v>1454</v>
      </c>
      <c r="J2844" s="20">
        <v>12</v>
      </c>
      <c r="K2844" s="20" t="s">
        <v>3</v>
      </c>
      <c r="L2844" t="s">
        <v>1463</v>
      </c>
      <c r="M2844" s="20">
        <v>4.12</v>
      </c>
      <c r="N2844" s="20">
        <v>2.88</v>
      </c>
      <c r="AE2844">
        <f t="shared" si="44"/>
        <v>2002</v>
      </c>
    </row>
    <row r="2845" spans="1:31" x14ac:dyDescent="0.25">
      <c r="A2845" s="7">
        <v>2842</v>
      </c>
      <c r="B2845" s="8">
        <v>37578</v>
      </c>
      <c r="C2845" t="s">
        <v>3</v>
      </c>
      <c r="D2845" t="s">
        <v>178</v>
      </c>
      <c r="E2845" t="s">
        <v>9</v>
      </c>
      <c r="F2845" t="s">
        <v>407</v>
      </c>
      <c r="G2845" t="s">
        <v>377</v>
      </c>
      <c r="H2845" s="9" t="s">
        <v>1587</v>
      </c>
      <c r="I2845" t="s">
        <v>1454</v>
      </c>
      <c r="J2845" s="20">
        <v>20</v>
      </c>
      <c r="K2845" s="20" t="s">
        <v>3</v>
      </c>
      <c r="L2845" t="s">
        <v>1463</v>
      </c>
      <c r="M2845" s="20">
        <v>6.2</v>
      </c>
      <c r="N2845" s="20">
        <v>4.8</v>
      </c>
      <c r="AE2845">
        <f t="shared" si="44"/>
        <v>2002</v>
      </c>
    </row>
    <row r="2846" spans="1:31" x14ac:dyDescent="0.25">
      <c r="A2846" s="7">
        <v>2843</v>
      </c>
      <c r="B2846" s="8">
        <v>37578</v>
      </c>
      <c r="C2846" t="s">
        <v>3</v>
      </c>
      <c r="D2846" t="s">
        <v>397</v>
      </c>
      <c r="E2846" t="s">
        <v>9</v>
      </c>
      <c r="F2846" t="s">
        <v>451</v>
      </c>
      <c r="G2846" t="s">
        <v>377</v>
      </c>
      <c r="H2846" s="9" t="s">
        <v>1603</v>
      </c>
      <c r="I2846" t="s">
        <v>1454</v>
      </c>
      <c r="J2846" s="20">
        <v>44</v>
      </c>
      <c r="K2846" s="20" t="s">
        <v>3</v>
      </c>
      <c r="L2846" t="s">
        <v>1464</v>
      </c>
      <c r="M2846" s="20">
        <v>13.32</v>
      </c>
      <c r="N2846" s="20">
        <v>9.68</v>
      </c>
      <c r="AE2846">
        <f t="shared" si="44"/>
        <v>2002</v>
      </c>
    </row>
    <row r="2847" spans="1:31" x14ac:dyDescent="0.25">
      <c r="A2847" s="7">
        <v>2844</v>
      </c>
      <c r="B2847" s="8">
        <v>37578</v>
      </c>
      <c r="C2847" t="s">
        <v>3</v>
      </c>
      <c r="D2847" t="s">
        <v>102</v>
      </c>
      <c r="E2847" t="s">
        <v>9</v>
      </c>
      <c r="F2847" t="s">
        <v>55</v>
      </c>
      <c r="G2847" t="s">
        <v>377</v>
      </c>
      <c r="H2847" s="9" t="s">
        <v>1603</v>
      </c>
      <c r="I2847" t="s">
        <v>1454</v>
      </c>
      <c r="J2847" s="20">
        <v>26</v>
      </c>
      <c r="K2847" s="20" t="s">
        <v>3</v>
      </c>
      <c r="L2847" t="s">
        <v>1464</v>
      </c>
      <c r="M2847" s="20">
        <v>8.2800000000000011</v>
      </c>
      <c r="N2847" s="20">
        <v>5.72</v>
      </c>
      <c r="AE2847">
        <f t="shared" si="44"/>
        <v>2002</v>
      </c>
    </row>
    <row r="2848" spans="1:31" x14ac:dyDescent="0.25">
      <c r="A2848" s="7">
        <v>2845</v>
      </c>
      <c r="B2848" s="8">
        <v>37579</v>
      </c>
      <c r="C2848" t="s">
        <v>3</v>
      </c>
      <c r="D2848" t="s">
        <v>39</v>
      </c>
      <c r="E2848" t="s">
        <v>9</v>
      </c>
      <c r="F2848" t="s">
        <v>54</v>
      </c>
      <c r="G2848" t="s">
        <v>24</v>
      </c>
      <c r="H2848" s="135" t="s">
        <v>1497</v>
      </c>
      <c r="I2848" t="s">
        <v>1454</v>
      </c>
      <c r="J2848" s="20">
        <v>35</v>
      </c>
      <c r="K2848" s="20" t="s">
        <v>1465</v>
      </c>
      <c r="L2848" t="s">
        <v>1466</v>
      </c>
      <c r="M2848" s="20">
        <v>8.75</v>
      </c>
      <c r="N2848" s="20">
        <v>8.75</v>
      </c>
      <c r="AE2848">
        <f t="shared" si="44"/>
        <v>2002</v>
      </c>
    </row>
    <row r="2849" spans="1:31" x14ac:dyDescent="0.25">
      <c r="A2849" s="7">
        <v>2846</v>
      </c>
      <c r="B2849" s="8">
        <v>37579</v>
      </c>
      <c r="C2849" t="s">
        <v>3</v>
      </c>
      <c r="D2849" t="s">
        <v>355</v>
      </c>
      <c r="E2849" t="s">
        <v>9</v>
      </c>
      <c r="F2849" t="s">
        <v>236</v>
      </c>
      <c r="G2849" t="s">
        <v>14</v>
      </c>
      <c r="H2849" s="135" t="s">
        <v>1507</v>
      </c>
      <c r="I2849" t="s">
        <v>1455</v>
      </c>
      <c r="J2849" s="20">
        <v>73</v>
      </c>
      <c r="K2849" s="20" t="s">
        <v>9</v>
      </c>
      <c r="L2849" t="s">
        <v>1464</v>
      </c>
      <c r="M2849" s="20">
        <v>8.0299999999999994</v>
      </c>
      <c r="N2849" s="20">
        <v>10.72</v>
      </c>
      <c r="AE2849">
        <f t="shared" si="44"/>
        <v>2002</v>
      </c>
    </row>
    <row r="2850" spans="1:31" x14ac:dyDescent="0.25">
      <c r="A2850" s="7">
        <v>2847</v>
      </c>
      <c r="B2850" s="8">
        <v>37579</v>
      </c>
      <c r="C2850" t="s">
        <v>3</v>
      </c>
      <c r="D2850" t="s">
        <v>436</v>
      </c>
      <c r="E2850" t="s">
        <v>9</v>
      </c>
      <c r="F2850" t="s">
        <v>37</v>
      </c>
      <c r="G2850" t="s">
        <v>14</v>
      </c>
      <c r="H2850" s="135" t="s">
        <v>1507</v>
      </c>
      <c r="I2850" t="s">
        <v>1454</v>
      </c>
      <c r="J2850" s="20">
        <v>4</v>
      </c>
      <c r="K2850" s="20" t="s">
        <v>1465</v>
      </c>
      <c r="L2850" t="s">
        <v>1466</v>
      </c>
      <c r="M2850" s="20">
        <v>1</v>
      </c>
      <c r="N2850" s="20">
        <v>1</v>
      </c>
      <c r="AE2850">
        <f t="shared" si="44"/>
        <v>2002</v>
      </c>
    </row>
    <row r="2851" spans="1:31" x14ac:dyDescent="0.25">
      <c r="A2851" s="7">
        <v>2848</v>
      </c>
      <c r="B2851" s="8">
        <v>37579</v>
      </c>
      <c r="C2851" t="s">
        <v>3</v>
      </c>
      <c r="D2851" t="s">
        <v>250</v>
      </c>
      <c r="E2851" t="s">
        <v>9</v>
      </c>
      <c r="F2851" t="s">
        <v>445</v>
      </c>
      <c r="G2851" t="s">
        <v>65</v>
      </c>
      <c r="H2851" s="135" t="s">
        <v>1540</v>
      </c>
      <c r="I2851" t="s">
        <v>1454</v>
      </c>
      <c r="J2851" s="20">
        <v>6</v>
      </c>
      <c r="K2851" s="20" t="s">
        <v>3</v>
      </c>
      <c r="L2851" t="s">
        <v>1464</v>
      </c>
      <c r="M2851" s="20">
        <v>2.6799999999999997</v>
      </c>
      <c r="N2851" s="20">
        <v>1.32</v>
      </c>
      <c r="AE2851">
        <f t="shared" si="44"/>
        <v>2002</v>
      </c>
    </row>
    <row r="2852" spans="1:31" x14ac:dyDescent="0.25">
      <c r="A2852" s="7">
        <v>2849</v>
      </c>
      <c r="B2852" s="8">
        <v>37579</v>
      </c>
      <c r="C2852" t="s">
        <v>3</v>
      </c>
      <c r="D2852" t="s">
        <v>344</v>
      </c>
      <c r="E2852" t="s">
        <v>9</v>
      </c>
      <c r="F2852" t="s">
        <v>498</v>
      </c>
      <c r="G2852" t="s">
        <v>14</v>
      </c>
      <c r="H2852" s="135" t="s">
        <v>1496</v>
      </c>
      <c r="I2852" t="s">
        <v>1454</v>
      </c>
      <c r="J2852" s="20">
        <v>20</v>
      </c>
      <c r="K2852" s="20" t="s">
        <v>3</v>
      </c>
      <c r="L2852" t="s">
        <v>1464</v>
      </c>
      <c r="M2852" s="20">
        <v>6.6</v>
      </c>
      <c r="N2852" s="20">
        <v>4.4000000000000004</v>
      </c>
      <c r="AE2852">
        <f t="shared" si="44"/>
        <v>2002</v>
      </c>
    </row>
    <row r="2853" spans="1:31" x14ac:dyDescent="0.25">
      <c r="A2853" s="7">
        <v>2850</v>
      </c>
      <c r="B2853" s="8">
        <v>37579</v>
      </c>
      <c r="C2853" t="s">
        <v>3</v>
      </c>
      <c r="D2853" t="s">
        <v>518</v>
      </c>
      <c r="E2853" t="s">
        <v>9</v>
      </c>
      <c r="F2853" t="s">
        <v>136</v>
      </c>
      <c r="G2853" t="s">
        <v>11</v>
      </c>
      <c r="H2853" s="135" t="s">
        <v>1496</v>
      </c>
      <c r="I2853" t="s">
        <v>1454</v>
      </c>
      <c r="J2853" s="20">
        <v>66</v>
      </c>
      <c r="K2853" s="20" t="s">
        <v>9</v>
      </c>
      <c r="L2853" t="s">
        <v>1464</v>
      </c>
      <c r="M2853" s="20">
        <v>14.52</v>
      </c>
      <c r="N2853" s="20">
        <v>19.48</v>
      </c>
      <c r="AE2853">
        <f t="shared" si="44"/>
        <v>2002</v>
      </c>
    </row>
    <row r="2854" spans="1:31" x14ac:dyDescent="0.25">
      <c r="A2854" s="7">
        <v>2851</v>
      </c>
      <c r="B2854" s="8">
        <v>37579</v>
      </c>
      <c r="C2854" t="s">
        <v>3</v>
      </c>
      <c r="D2854" t="s">
        <v>518</v>
      </c>
      <c r="E2854" t="s">
        <v>9</v>
      </c>
      <c r="F2854" t="s">
        <v>78</v>
      </c>
      <c r="G2854" t="s">
        <v>14</v>
      </c>
      <c r="H2854" s="135" t="s">
        <v>1496</v>
      </c>
      <c r="I2854" t="s">
        <v>1454</v>
      </c>
      <c r="J2854" s="20">
        <v>24</v>
      </c>
      <c r="K2854" s="20" t="s">
        <v>3</v>
      </c>
      <c r="L2854" t="s">
        <v>1463</v>
      </c>
      <c r="M2854" s="20">
        <v>7.24</v>
      </c>
      <c r="N2854" s="20">
        <v>5.76</v>
      </c>
      <c r="AE2854">
        <f t="shared" si="44"/>
        <v>2002</v>
      </c>
    </row>
    <row r="2855" spans="1:31" x14ac:dyDescent="0.25">
      <c r="A2855" s="7">
        <v>2852</v>
      </c>
      <c r="B2855" s="8">
        <v>37579</v>
      </c>
      <c r="C2855" t="s">
        <v>3</v>
      </c>
      <c r="D2855" t="s">
        <v>25</v>
      </c>
      <c r="E2855" t="s">
        <v>9</v>
      </c>
      <c r="F2855" t="s">
        <v>184</v>
      </c>
      <c r="G2855" t="s">
        <v>65</v>
      </c>
      <c r="H2855" s="135" t="s">
        <v>1496</v>
      </c>
      <c r="I2855" t="s">
        <v>1454</v>
      </c>
      <c r="J2855" s="20">
        <v>42</v>
      </c>
      <c r="K2855" s="20" t="s">
        <v>1465</v>
      </c>
      <c r="L2855" t="s">
        <v>1466</v>
      </c>
      <c r="M2855" s="20">
        <v>10.5</v>
      </c>
      <c r="N2855" s="20">
        <v>10.5</v>
      </c>
      <c r="AE2855">
        <f t="shared" si="44"/>
        <v>2002</v>
      </c>
    </row>
    <row r="2856" spans="1:31" x14ac:dyDescent="0.25">
      <c r="A2856" s="7">
        <v>2853</v>
      </c>
      <c r="B2856" s="8">
        <v>37579</v>
      </c>
      <c r="C2856" t="s">
        <v>3</v>
      </c>
      <c r="D2856" t="s">
        <v>213</v>
      </c>
      <c r="E2856" t="s">
        <v>9</v>
      </c>
      <c r="F2856" t="s">
        <v>108</v>
      </c>
      <c r="G2856" t="s">
        <v>24</v>
      </c>
      <c r="H2856" s="135" t="s">
        <v>1556</v>
      </c>
      <c r="I2856" t="s">
        <v>1454</v>
      </c>
      <c r="J2856" s="20">
        <v>24</v>
      </c>
      <c r="K2856" s="20" t="s">
        <v>3</v>
      </c>
      <c r="L2856" t="s">
        <v>1463</v>
      </c>
      <c r="M2856" s="20">
        <v>7.24</v>
      </c>
      <c r="N2856" s="20">
        <v>5.76</v>
      </c>
      <c r="AE2856">
        <f t="shared" si="44"/>
        <v>2002</v>
      </c>
    </row>
    <row r="2857" spans="1:31" x14ac:dyDescent="0.25">
      <c r="A2857" s="7">
        <v>2854</v>
      </c>
      <c r="B2857" s="8">
        <v>37579</v>
      </c>
      <c r="C2857" t="s">
        <v>3</v>
      </c>
      <c r="D2857" t="s">
        <v>78</v>
      </c>
      <c r="E2857" t="s">
        <v>9</v>
      </c>
      <c r="F2857" t="s">
        <v>54</v>
      </c>
      <c r="G2857" t="s">
        <v>24</v>
      </c>
      <c r="H2857" s="135" t="s">
        <v>1572</v>
      </c>
      <c r="I2857" t="s">
        <v>1455</v>
      </c>
      <c r="J2857" s="20">
        <v>9</v>
      </c>
      <c r="K2857" s="20" t="s">
        <v>3</v>
      </c>
      <c r="L2857" t="s">
        <v>1464</v>
      </c>
      <c r="M2857" s="20">
        <v>1.76</v>
      </c>
      <c r="N2857" s="20">
        <v>0.99</v>
      </c>
      <c r="AE2857">
        <f t="shared" si="44"/>
        <v>2002</v>
      </c>
    </row>
    <row r="2858" spans="1:31" x14ac:dyDescent="0.25">
      <c r="A2858" s="7">
        <v>2855</v>
      </c>
      <c r="B2858" s="8">
        <v>37579</v>
      </c>
      <c r="C2858" t="s">
        <v>3</v>
      </c>
      <c r="D2858" t="s">
        <v>54</v>
      </c>
      <c r="E2858" t="s">
        <v>9</v>
      </c>
      <c r="F2858" t="s">
        <v>78</v>
      </c>
      <c r="G2858" t="s">
        <v>24</v>
      </c>
      <c r="H2858" s="135" t="s">
        <v>1572</v>
      </c>
      <c r="I2858" t="s">
        <v>1455</v>
      </c>
      <c r="J2858" s="20">
        <v>9</v>
      </c>
      <c r="K2858" s="20" t="s">
        <v>3</v>
      </c>
      <c r="L2858" t="s">
        <v>1464</v>
      </c>
      <c r="M2858" s="20">
        <v>1.76</v>
      </c>
      <c r="N2858" s="20">
        <v>0.99</v>
      </c>
      <c r="AE2858">
        <f t="shared" si="44"/>
        <v>2002</v>
      </c>
    </row>
    <row r="2859" spans="1:31" x14ac:dyDescent="0.25">
      <c r="A2859" s="7">
        <v>2856</v>
      </c>
      <c r="B2859" s="8">
        <v>37579</v>
      </c>
      <c r="C2859" t="s">
        <v>3</v>
      </c>
      <c r="D2859" t="s">
        <v>350</v>
      </c>
      <c r="E2859" t="s">
        <v>9</v>
      </c>
      <c r="F2859" t="s">
        <v>519</v>
      </c>
      <c r="G2859" t="s">
        <v>377</v>
      </c>
      <c r="H2859" s="9" t="s">
        <v>1586</v>
      </c>
      <c r="I2859" t="s">
        <v>1454</v>
      </c>
      <c r="J2859" s="20">
        <v>18</v>
      </c>
      <c r="K2859" s="20" t="s">
        <v>3</v>
      </c>
      <c r="L2859" t="s">
        <v>1464</v>
      </c>
      <c r="M2859" s="20">
        <v>6.04</v>
      </c>
      <c r="N2859" s="20">
        <v>3.96</v>
      </c>
      <c r="AE2859">
        <f t="shared" si="44"/>
        <v>2002</v>
      </c>
    </row>
    <row r="2860" spans="1:31" x14ac:dyDescent="0.25">
      <c r="A2860" s="7">
        <v>2857</v>
      </c>
      <c r="B2860" s="8">
        <v>37579</v>
      </c>
      <c r="C2860" t="s">
        <v>3</v>
      </c>
      <c r="D2860" t="s">
        <v>404</v>
      </c>
      <c r="E2860" t="s">
        <v>9</v>
      </c>
      <c r="F2860" t="s">
        <v>519</v>
      </c>
      <c r="G2860" t="s">
        <v>24</v>
      </c>
      <c r="H2860" s="135" t="s">
        <v>1493</v>
      </c>
      <c r="I2860" t="s">
        <v>1454</v>
      </c>
      <c r="J2860" s="20">
        <v>38</v>
      </c>
      <c r="K2860" s="20" t="s">
        <v>9</v>
      </c>
      <c r="L2860" t="s">
        <v>1464</v>
      </c>
      <c r="M2860" s="20">
        <v>8.36</v>
      </c>
      <c r="N2860" s="20">
        <v>11.64</v>
      </c>
      <c r="AE2860">
        <f t="shared" si="44"/>
        <v>2002</v>
      </c>
    </row>
    <row r="2861" spans="1:31" x14ac:dyDescent="0.25">
      <c r="A2861" s="7">
        <v>2858</v>
      </c>
      <c r="B2861" s="8">
        <v>37580</v>
      </c>
      <c r="C2861" t="s">
        <v>3</v>
      </c>
      <c r="D2861" t="s">
        <v>178</v>
      </c>
      <c r="E2861" t="s">
        <v>9</v>
      </c>
      <c r="F2861" t="s">
        <v>179</v>
      </c>
      <c r="G2861" t="s">
        <v>377</v>
      </c>
      <c r="H2861" s="9" t="s">
        <v>1609</v>
      </c>
      <c r="I2861" t="s">
        <v>1454</v>
      </c>
      <c r="J2861" s="20">
        <v>12</v>
      </c>
      <c r="K2861" s="20" t="s">
        <v>1465</v>
      </c>
      <c r="L2861" t="s">
        <v>1466</v>
      </c>
      <c r="M2861" s="20">
        <v>3</v>
      </c>
      <c r="N2861" s="20">
        <v>3</v>
      </c>
      <c r="AE2861">
        <f t="shared" si="44"/>
        <v>2002</v>
      </c>
    </row>
    <row r="2862" spans="1:31" x14ac:dyDescent="0.25">
      <c r="A2862" s="7">
        <v>2859</v>
      </c>
      <c r="B2862" s="8">
        <v>37581</v>
      </c>
      <c r="C2862" t="s">
        <v>3</v>
      </c>
      <c r="D2862" t="s">
        <v>471</v>
      </c>
      <c r="E2862" t="s">
        <v>9</v>
      </c>
      <c r="F2862" t="s">
        <v>101</v>
      </c>
      <c r="G2862" t="s">
        <v>14</v>
      </c>
      <c r="H2862" s="135" t="s">
        <v>1507</v>
      </c>
      <c r="I2862" t="s">
        <v>1454</v>
      </c>
      <c r="J2862" s="20">
        <v>33</v>
      </c>
      <c r="K2862" s="20" t="s">
        <v>9</v>
      </c>
      <c r="L2862" t="s">
        <v>1464</v>
      </c>
      <c r="M2862" s="20">
        <v>7.26</v>
      </c>
      <c r="N2862" s="20">
        <v>10.24</v>
      </c>
      <c r="AE2862">
        <f t="shared" si="44"/>
        <v>2002</v>
      </c>
    </row>
    <row r="2863" spans="1:31" x14ac:dyDescent="0.25">
      <c r="A2863" s="7">
        <v>2860</v>
      </c>
      <c r="B2863" s="8">
        <v>37581</v>
      </c>
      <c r="C2863" t="s">
        <v>3</v>
      </c>
      <c r="D2863" t="s">
        <v>101</v>
      </c>
      <c r="E2863" t="s">
        <v>9</v>
      </c>
      <c r="F2863" t="s">
        <v>471</v>
      </c>
      <c r="G2863" t="s">
        <v>14</v>
      </c>
      <c r="H2863" s="135" t="s">
        <v>1507</v>
      </c>
      <c r="I2863" t="s">
        <v>1454</v>
      </c>
      <c r="J2863" s="20">
        <v>35</v>
      </c>
      <c r="K2863" s="20" t="s">
        <v>3</v>
      </c>
      <c r="L2863" t="s">
        <v>1464</v>
      </c>
      <c r="M2863" s="20">
        <v>10.8</v>
      </c>
      <c r="N2863" s="20">
        <v>7.7</v>
      </c>
      <c r="AE2863">
        <f t="shared" si="44"/>
        <v>2002</v>
      </c>
    </row>
    <row r="2864" spans="1:31" x14ac:dyDescent="0.25">
      <c r="A2864" s="7">
        <v>2861</v>
      </c>
      <c r="B2864" s="8">
        <v>37581</v>
      </c>
      <c r="C2864" t="s">
        <v>3</v>
      </c>
      <c r="D2864" t="s">
        <v>499</v>
      </c>
      <c r="E2864" t="s">
        <v>9</v>
      </c>
      <c r="F2864" s="15" t="s">
        <v>28</v>
      </c>
      <c r="G2864" t="s">
        <v>377</v>
      </c>
      <c r="H2864" s="9" t="s">
        <v>1590</v>
      </c>
      <c r="I2864" t="s">
        <v>1454</v>
      </c>
      <c r="J2864" s="20">
        <v>60</v>
      </c>
      <c r="K2864" s="20" t="s">
        <v>3</v>
      </c>
      <c r="L2864" t="s">
        <v>1463</v>
      </c>
      <c r="M2864" s="20">
        <v>16.600000000000001</v>
      </c>
      <c r="N2864" s="20">
        <v>14.4</v>
      </c>
      <c r="AE2864">
        <f t="shared" si="44"/>
        <v>2002</v>
      </c>
    </row>
    <row r="2865" spans="1:31" x14ac:dyDescent="0.25">
      <c r="A2865" s="7">
        <v>2862</v>
      </c>
      <c r="B2865" s="8">
        <v>37582</v>
      </c>
      <c r="C2865" t="s">
        <v>3</v>
      </c>
      <c r="D2865" t="s">
        <v>481</v>
      </c>
      <c r="E2865" t="s">
        <v>9</v>
      </c>
      <c r="F2865" t="s">
        <v>48</v>
      </c>
      <c r="G2865" t="s">
        <v>24</v>
      </c>
      <c r="H2865" s="135" t="s">
        <v>1493</v>
      </c>
      <c r="I2865" t="s">
        <v>1454</v>
      </c>
      <c r="J2865" s="20">
        <v>33</v>
      </c>
      <c r="K2865" s="20" t="s">
        <v>3</v>
      </c>
      <c r="L2865" t="s">
        <v>1464</v>
      </c>
      <c r="M2865" s="20">
        <v>10.24</v>
      </c>
      <c r="N2865" s="20">
        <v>7.26</v>
      </c>
      <c r="AE2865">
        <f t="shared" si="44"/>
        <v>2002</v>
      </c>
    </row>
    <row r="2866" spans="1:31" x14ac:dyDescent="0.25">
      <c r="A2866" s="7">
        <v>2863</v>
      </c>
      <c r="B2866" s="8">
        <v>37582</v>
      </c>
      <c r="C2866" t="s">
        <v>3</v>
      </c>
      <c r="D2866" t="s">
        <v>27</v>
      </c>
      <c r="E2866" t="s">
        <v>9</v>
      </c>
      <c r="F2866" t="s">
        <v>471</v>
      </c>
      <c r="G2866" t="s">
        <v>14</v>
      </c>
      <c r="H2866" s="135" t="s">
        <v>1491</v>
      </c>
      <c r="I2866" t="s">
        <v>1454</v>
      </c>
      <c r="J2866" s="20">
        <v>34</v>
      </c>
      <c r="K2866" s="20" t="s">
        <v>3</v>
      </c>
      <c r="L2866" t="s">
        <v>1464</v>
      </c>
      <c r="M2866" s="20">
        <v>10.52</v>
      </c>
      <c r="N2866" s="20">
        <v>7.48</v>
      </c>
      <c r="AE2866">
        <f t="shared" si="44"/>
        <v>2002</v>
      </c>
    </row>
    <row r="2867" spans="1:31" x14ac:dyDescent="0.25">
      <c r="A2867" s="7">
        <v>2864</v>
      </c>
      <c r="B2867" s="8">
        <v>37582</v>
      </c>
      <c r="C2867" t="s">
        <v>3</v>
      </c>
      <c r="D2867" t="s">
        <v>494</v>
      </c>
      <c r="E2867" t="s">
        <v>9</v>
      </c>
      <c r="F2867" t="s">
        <v>336</v>
      </c>
      <c r="G2867" t="s">
        <v>17</v>
      </c>
      <c r="H2867" s="135" t="s">
        <v>1524</v>
      </c>
      <c r="I2867" t="s">
        <v>1454</v>
      </c>
      <c r="J2867" s="20">
        <v>33</v>
      </c>
      <c r="K2867" s="20" t="s">
        <v>3</v>
      </c>
      <c r="L2867" t="s">
        <v>1464</v>
      </c>
      <c r="M2867" s="20">
        <v>10.24</v>
      </c>
      <c r="N2867" s="20">
        <v>7.26</v>
      </c>
      <c r="AE2867">
        <f t="shared" si="44"/>
        <v>2002</v>
      </c>
    </row>
    <row r="2868" spans="1:31" x14ac:dyDescent="0.25">
      <c r="A2868" s="7">
        <v>2865</v>
      </c>
      <c r="B2868" s="8">
        <v>37582</v>
      </c>
      <c r="C2868" t="s">
        <v>3</v>
      </c>
      <c r="D2868" t="s">
        <v>287</v>
      </c>
      <c r="E2868" t="s">
        <v>9</v>
      </c>
      <c r="F2868" t="s">
        <v>378</v>
      </c>
      <c r="G2868" t="s">
        <v>14</v>
      </c>
      <c r="H2868" s="135" t="s">
        <v>1507</v>
      </c>
      <c r="I2868" t="s">
        <v>1455</v>
      </c>
      <c r="J2868" s="20">
        <v>12</v>
      </c>
      <c r="K2868" s="20" t="s">
        <v>3</v>
      </c>
      <c r="L2868" t="s">
        <v>1463</v>
      </c>
      <c r="M2868" s="20">
        <v>2.06</v>
      </c>
      <c r="N2868" s="20">
        <v>1.44</v>
      </c>
      <c r="AE2868">
        <f t="shared" si="44"/>
        <v>2002</v>
      </c>
    </row>
    <row r="2869" spans="1:31" x14ac:dyDescent="0.25">
      <c r="A2869" s="7">
        <v>2866</v>
      </c>
      <c r="B2869" s="8">
        <v>37582</v>
      </c>
      <c r="C2869" t="s">
        <v>3</v>
      </c>
      <c r="D2869" t="s">
        <v>346</v>
      </c>
      <c r="E2869" t="s">
        <v>9</v>
      </c>
      <c r="F2869" t="s">
        <v>339</v>
      </c>
      <c r="G2869" t="s">
        <v>24</v>
      </c>
      <c r="H2869" s="135" t="s">
        <v>1563</v>
      </c>
      <c r="I2869" t="s">
        <v>1454</v>
      </c>
      <c r="J2869" s="20">
        <v>12</v>
      </c>
      <c r="K2869" s="20" t="s">
        <v>9</v>
      </c>
      <c r="L2869" t="s">
        <v>1464</v>
      </c>
      <c r="M2869" s="20">
        <v>2.64</v>
      </c>
      <c r="N2869" s="20">
        <v>4.3599999999999994</v>
      </c>
      <c r="AE2869">
        <f t="shared" si="44"/>
        <v>2002</v>
      </c>
    </row>
    <row r="2870" spans="1:31" x14ac:dyDescent="0.25">
      <c r="A2870" s="7">
        <v>2867</v>
      </c>
      <c r="B2870" s="8">
        <v>37582</v>
      </c>
      <c r="C2870" t="s">
        <v>3</v>
      </c>
      <c r="D2870" t="s">
        <v>339</v>
      </c>
      <c r="E2870" t="s">
        <v>9</v>
      </c>
      <c r="F2870" t="s">
        <v>346</v>
      </c>
      <c r="G2870" t="s">
        <v>24</v>
      </c>
      <c r="H2870" s="135" t="s">
        <v>1563</v>
      </c>
      <c r="I2870" t="s">
        <v>1454</v>
      </c>
      <c r="J2870" s="20">
        <v>12</v>
      </c>
      <c r="K2870" s="20" t="s">
        <v>3</v>
      </c>
      <c r="L2870" t="s">
        <v>1464</v>
      </c>
      <c r="M2870" s="20">
        <v>4.3599999999999994</v>
      </c>
      <c r="N2870" s="20">
        <v>2.64</v>
      </c>
      <c r="AE2870">
        <f t="shared" si="44"/>
        <v>2002</v>
      </c>
    </row>
    <row r="2871" spans="1:31" x14ac:dyDescent="0.25">
      <c r="A2871" s="7">
        <v>2868</v>
      </c>
      <c r="B2871" s="8">
        <v>37582</v>
      </c>
      <c r="C2871" t="s">
        <v>3</v>
      </c>
      <c r="D2871" t="s">
        <v>280</v>
      </c>
      <c r="E2871" t="s">
        <v>9</v>
      </c>
      <c r="F2871" t="s">
        <v>348</v>
      </c>
      <c r="G2871" t="s">
        <v>377</v>
      </c>
      <c r="H2871" s="9" t="s">
        <v>1645</v>
      </c>
      <c r="I2871" t="s">
        <v>1455</v>
      </c>
      <c r="J2871" s="20">
        <v>41</v>
      </c>
      <c r="K2871" s="20" t="s">
        <v>1465</v>
      </c>
      <c r="L2871" t="s">
        <v>1466</v>
      </c>
      <c r="M2871" s="20">
        <v>5.125</v>
      </c>
      <c r="N2871" s="20">
        <v>5.125</v>
      </c>
      <c r="AE2871">
        <f t="shared" si="44"/>
        <v>2002</v>
      </c>
    </row>
    <row r="2872" spans="1:31" x14ac:dyDescent="0.25">
      <c r="A2872" s="7">
        <v>2869</v>
      </c>
      <c r="B2872" s="8">
        <v>37583</v>
      </c>
      <c r="C2872" t="s">
        <v>3</v>
      </c>
      <c r="D2872" t="s">
        <v>513</v>
      </c>
      <c r="E2872" t="s">
        <v>9</v>
      </c>
      <c r="F2872" t="s">
        <v>285</v>
      </c>
      <c r="G2872" t="s">
        <v>17</v>
      </c>
      <c r="H2872" s="135" t="s">
        <v>1502</v>
      </c>
      <c r="I2872" t="s">
        <v>1454</v>
      </c>
      <c r="J2872" s="20">
        <v>23</v>
      </c>
      <c r="K2872" s="20" t="s">
        <v>9</v>
      </c>
      <c r="L2872" t="s">
        <v>1464</v>
      </c>
      <c r="M2872" s="20">
        <v>5.0600000000000005</v>
      </c>
      <c r="N2872" s="20">
        <v>7.4399999999999995</v>
      </c>
      <c r="AE2872">
        <f t="shared" si="44"/>
        <v>2002</v>
      </c>
    </row>
    <row r="2873" spans="1:31" x14ac:dyDescent="0.25">
      <c r="A2873" s="7">
        <v>2870</v>
      </c>
      <c r="B2873" s="8">
        <v>37583</v>
      </c>
      <c r="C2873" t="s">
        <v>3</v>
      </c>
      <c r="D2873" t="s">
        <v>501</v>
      </c>
      <c r="E2873" t="s">
        <v>9</v>
      </c>
      <c r="F2873" t="s">
        <v>350</v>
      </c>
      <c r="G2873" t="s">
        <v>24</v>
      </c>
      <c r="H2873" s="135" t="s">
        <v>1563</v>
      </c>
      <c r="I2873" t="s">
        <v>1454</v>
      </c>
      <c r="J2873" s="20">
        <v>7</v>
      </c>
      <c r="K2873" s="20" t="s">
        <v>9</v>
      </c>
      <c r="L2873" t="s">
        <v>1464</v>
      </c>
      <c r="M2873" s="20">
        <v>1.54</v>
      </c>
      <c r="N2873" s="20">
        <v>2.96</v>
      </c>
      <c r="AE2873">
        <f t="shared" si="44"/>
        <v>2002</v>
      </c>
    </row>
    <row r="2874" spans="1:31" x14ac:dyDescent="0.25">
      <c r="A2874" s="7">
        <v>2871</v>
      </c>
      <c r="B2874" s="8">
        <v>37583</v>
      </c>
      <c r="C2874" t="s">
        <v>3</v>
      </c>
      <c r="D2874" t="s">
        <v>350</v>
      </c>
      <c r="E2874" t="s">
        <v>9</v>
      </c>
      <c r="F2874" t="s">
        <v>501</v>
      </c>
      <c r="G2874" t="s">
        <v>24</v>
      </c>
      <c r="H2874" s="135" t="s">
        <v>1563</v>
      </c>
      <c r="I2874" t="s">
        <v>1454</v>
      </c>
      <c r="J2874" s="20">
        <v>8</v>
      </c>
      <c r="K2874" s="20" t="s">
        <v>3</v>
      </c>
      <c r="L2874" t="s">
        <v>1464</v>
      </c>
      <c r="M2874" s="20">
        <v>3.24</v>
      </c>
      <c r="N2874" s="20">
        <v>1.76</v>
      </c>
      <c r="AE2874">
        <f t="shared" si="44"/>
        <v>2002</v>
      </c>
    </row>
    <row r="2875" spans="1:31" x14ac:dyDescent="0.25">
      <c r="A2875" s="7">
        <v>2872</v>
      </c>
      <c r="B2875" s="8">
        <v>37584</v>
      </c>
      <c r="C2875" t="s">
        <v>3</v>
      </c>
      <c r="D2875" t="s">
        <v>333</v>
      </c>
      <c r="E2875" t="s">
        <v>9</v>
      </c>
      <c r="F2875" t="s">
        <v>339</v>
      </c>
      <c r="G2875" t="s">
        <v>14</v>
      </c>
      <c r="H2875" s="135" t="s">
        <v>1491</v>
      </c>
      <c r="I2875" t="s">
        <v>1455</v>
      </c>
      <c r="J2875" s="20">
        <v>33</v>
      </c>
      <c r="K2875" s="20" t="s">
        <v>9</v>
      </c>
      <c r="L2875" t="s">
        <v>1464</v>
      </c>
      <c r="M2875" s="20">
        <v>3.63</v>
      </c>
      <c r="N2875" s="20">
        <v>5.12</v>
      </c>
      <c r="AE2875">
        <f t="shared" si="44"/>
        <v>2002</v>
      </c>
    </row>
    <row r="2876" spans="1:31" x14ac:dyDescent="0.25">
      <c r="A2876" s="7">
        <v>2873</v>
      </c>
      <c r="B2876" s="8">
        <v>37584</v>
      </c>
      <c r="C2876" t="s">
        <v>3</v>
      </c>
      <c r="D2876" t="s">
        <v>517</v>
      </c>
      <c r="E2876" t="s">
        <v>9</v>
      </c>
      <c r="F2876" t="s">
        <v>520</v>
      </c>
      <c r="G2876" t="s">
        <v>17</v>
      </c>
      <c r="H2876" s="135" t="s">
        <v>1581</v>
      </c>
      <c r="I2876" t="s">
        <v>1454</v>
      </c>
      <c r="J2876" s="20">
        <v>33</v>
      </c>
      <c r="K2876" s="20" t="s">
        <v>9</v>
      </c>
      <c r="L2876" t="s">
        <v>1463</v>
      </c>
      <c r="M2876" s="20">
        <v>7.92</v>
      </c>
      <c r="N2876" s="20">
        <v>9.58</v>
      </c>
      <c r="AE2876">
        <f t="shared" si="44"/>
        <v>2002</v>
      </c>
    </row>
    <row r="2877" spans="1:31" x14ac:dyDescent="0.25">
      <c r="A2877" s="7">
        <v>2874</v>
      </c>
      <c r="B2877" s="8">
        <v>37584</v>
      </c>
      <c r="C2877" t="s">
        <v>3</v>
      </c>
      <c r="D2877" t="s">
        <v>206</v>
      </c>
      <c r="E2877" t="s">
        <v>9</v>
      </c>
      <c r="F2877" t="s">
        <v>481</v>
      </c>
      <c r="G2877" t="s">
        <v>24</v>
      </c>
      <c r="H2877" s="135" t="s">
        <v>1563</v>
      </c>
      <c r="I2877" t="s">
        <v>1455</v>
      </c>
      <c r="J2877" s="20">
        <v>12</v>
      </c>
      <c r="K2877" s="20" t="s">
        <v>3</v>
      </c>
      <c r="L2877" t="s">
        <v>1464</v>
      </c>
      <c r="M2877" s="20">
        <v>2.1799999999999997</v>
      </c>
      <c r="N2877" s="20">
        <v>1.32</v>
      </c>
      <c r="AE2877">
        <f t="shared" si="44"/>
        <v>2002</v>
      </c>
    </row>
    <row r="2878" spans="1:31" x14ac:dyDescent="0.25">
      <c r="A2878" s="7">
        <v>2875</v>
      </c>
      <c r="B2878" s="8">
        <v>37584</v>
      </c>
      <c r="C2878" t="s">
        <v>3</v>
      </c>
      <c r="D2878" t="s">
        <v>481</v>
      </c>
      <c r="E2878" t="s">
        <v>9</v>
      </c>
      <c r="F2878" t="s">
        <v>206</v>
      </c>
      <c r="G2878" t="s">
        <v>24</v>
      </c>
      <c r="H2878" s="135" t="s">
        <v>1563</v>
      </c>
      <c r="I2878" t="s">
        <v>1455</v>
      </c>
      <c r="J2878" s="20">
        <v>12</v>
      </c>
      <c r="K2878" s="20" t="s">
        <v>3</v>
      </c>
      <c r="L2878" t="s">
        <v>1464</v>
      </c>
      <c r="M2878" s="20">
        <v>2.1799999999999997</v>
      </c>
      <c r="N2878" s="20">
        <v>1.32</v>
      </c>
      <c r="AE2878">
        <f t="shared" si="44"/>
        <v>2002</v>
      </c>
    </row>
    <row r="2879" spans="1:31" x14ac:dyDescent="0.25">
      <c r="A2879" s="7">
        <v>2876</v>
      </c>
      <c r="B2879" s="8">
        <v>37584</v>
      </c>
      <c r="C2879" t="s">
        <v>3</v>
      </c>
      <c r="D2879" t="s">
        <v>270</v>
      </c>
      <c r="E2879" t="s">
        <v>9</v>
      </c>
      <c r="F2879" t="s">
        <v>521</v>
      </c>
      <c r="G2879" t="s">
        <v>24</v>
      </c>
      <c r="H2879" s="136" t="s">
        <v>1496</v>
      </c>
      <c r="I2879" t="s">
        <v>1458</v>
      </c>
      <c r="J2879" s="20">
        <v>30</v>
      </c>
      <c r="K2879" s="20" t="s">
        <v>1465</v>
      </c>
      <c r="L2879" t="s">
        <v>1466</v>
      </c>
      <c r="M2879" s="20">
        <v>10</v>
      </c>
      <c r="N2879" s="20">
        <v>30</v>
      </c>
      <c r="AE2879">
        <f t="shared" si="44"/>
        <v>2002</v>
      </c>
    </row>
    <row r="2880" spans="1:31" x14ac:dyDescent="0.25">
      <c r="A2880" s="7">
        <v>2877</v>
      </c>
      <c r="B2880" s="8">
        <v>37585</v>
      </c>
      <c r="C2880" t="s">
        <v>3</v>
      </c>
      <c r="D2880" t="s">
        <v>273</v>
      </c>
      <c r="E2880" t="s">
        <v>9</v>
      </c>
      <c r="F2880" t="s">
        <v>512</v>
      </c>
      <c r="G2880" t="s">
        <v>24</v>
      </c>
      <c r="H2880" s="135" t="s">
        <v>1497</v>
      </c>
      <c r="I2880" t="s">
        <v>1454</v>
      </c>
      <c r="J2880" s="20">
        <v>31</v>
      </c>
      <c r="K2880" s="20" t="s">
        <v>3</v>
      </c>
      <c r="L2880" t="s">
        <v>1464</v>
      </c>
      <c r="M2880" s="20">
        <v>9.68</v>
      </c>
      <c r="N2880" s="20">
        <v>6.82</v>
      </c>
      <c r="AE2880">
        <f t="shared" si="44"/>
        <v>2002</v>
      </c>
    </row>
    <row r="2881" spans="1:31" x14ac:dyDescent="0.25">
      <c r="A2881" s="7">
        <v>2878</v>
      </c>
      <c r="B2881" s="8">
        <v>37585</v>
      </c>
      <c r="C2881" t="s">
        <v>3</v>
      </c>
      <c r="D2881" t="s">
        <v>497</v>
      </c>
      <c r="E2881" t="s">
        <v>9</v>
      </c>
      <c r="F2881" t="s">
        <v>259</v>
      </c>
      <c r="G2881" t="s">
        <v>17</v>
      </c>
      <c r="H2881" s="135" t="s">
        <v>1504</v>
      </c>
      <c r="I2881" t="s">
        <v>1454</v>
      </c>
      <c r="J2881" s="20">
        <v>21</v>
      </c>
      <c r="K2881" s="20" t="s">
        <v>1465</v>
      </c>
      <c r="L2881" t="s">
        <v>1466</v>
      </c>
      <c r="M2881" s="20">
        <v>5.25</v>
      </c>
      <c r="N2881" s="20">
        <v>5.25</v>
      </c>
      <c r="AE2881">
        <f t="shared" si="44"/>
        <v>2002</v>
      </c>
    </row>
    <row r="2882" spans="1:31" x14ac:dyDescent="0.25">
      <c r="A2882" s="7">
        <v>2879</v>
      </c>
      <c r="B2882" s="8">
        <v>37585</v>
      </c>
      <c r="C2882" t="s">
        <v>3</v>
      </c>
      <c r="D2882" t="s">
        <v>515</v>
      </c>
      <c r="E2882" t="s">
        <v>9</v>
      </c>
      <c r="F2882" t="s">
        <v>518</v>
      </c>
      <c r="G2882" t="s">
        <v>11</v>
      </c>
      <c r="H2882" s="135" t="s">
        <v>1538</v>
      </c>
      <c r="I2882" t="s">
        <v>1455</v>
      </c>
      <c r="J2882" s="20">
        <v>10</v>
      </c>
      <c r="K2882" s="20" t="s">
        <v>9</v>
      </c>
      <c r="L2882" t="s">
        <v>1464</v>
      </c>
      <c r="M2882" s="20">
        <v>1.1000000000000001</v>
      </c>
      <c r="N2882" s="20">
        <v>1.9</v>
      </c>
      <c r="AE2882">
        <f t="shared" si="44"/>
        <v>2002</v>
      </c>
    </row>
    <row r="2883" spans="1:31" x14ac:dyDescent="0.25">
      <c r="A2883" s="7">
        <v>2880</v>
      </c>
      <c r="B2883" s="8">
        <v>37585</v>
      </c>
      <c r="C2883" t="s">
        <v>3</v>
      </c>
      <c r="D2883" t="s">
        <v>517</v>
      </c>
      <c r="E2883" t="s">
        <v>9</v>
      </c>
      <c r="F2883" t="s">
        <v>78</v>
      </c>
      <c r="G2883" t="s">
        <v>11</v>
      </c>
      <c r="H2883" s="135" t="s">
        <v>1538</v>
      </c>
      <c r="I2883" t="s">
        <v>1454</v>
      </c>
      <c r="J2883" s="20">
        <v>10</v>
      </c>
      <c r="K2883" s="20" t="s">
        <v>9</v>
      </c>
      <c r="L2883" t="s">
        <v>1464</v>
      </c>
      <c r="M2883" s="20">
        <v>2.2000000000000002</v>
      </c>
      <c r="N2883" s="20">
        <v>3.8</v>
      </c>
      <c r="AE2883">
        <f t="shared" si="44"/>
        <v>2002</v>
      </c>
    </row>
    <row r="2884" spans="1:31" x14ac:dyDescent="0.25">
      <c r="A2884" s="7">
        <v>2881</v>
      </c>
      <c r="B2884" s="8">
        <v>37585</v>
      </c>
      <c r="C2884" t="s">
        <v>3</v>
      </c>
      <c r="D2884" t="s">
        <v>178</v>
      </c>
      <c r="E2884" t="s">
        <v>9</v>
      </c>
      <c r="F2884" t="s">
        <v>189</v>
      </c>
      <c r="G2884" t="s">
        <v>14</v>
      </c>
      <c r="H2884" s="135" t="s">
        <v>1507</v>
      </c>
      <c r="I2884" t="s">
        <v>1457</v>
      </c>
      <c r="J2884" s="20">
        <v>26</v>
      </c>
      <c r="K2884" s="20" t="s">
        <v>9</v>
      </c>
      <c r="L2884" t="s">
        <v>1464</v>
      </c>
      <c r="M2884" s="20">
        <v>2.86</v>
      </c>
      <c r="N2884" s="20">
        <v>4.1400000000000006</v>
      </c>
      <c r="O2884" t="s">
        <v>3</v>
      </c>
      <c r="P2884" s="13" t="s">
        <v>160</v>
      </c>
      <c r="Q2884" t="s">
        <v>9</v>
      </c>
      <c r="R2884" t="s">
        <v>26</v>
      </c>
      <c r="S2884" t="s">
        <v>9</v>
      </c>
      <c r="T2884" t="s">
        <v>119</v>
      </c>
      <c r="U2884" t="s">
        <v>1465</v>
      </c>
      <c r="W2884" t="s">
        <v>1465</v>
      </c>
      <c r="Y2884" t="s">
        <v>1465</v>
      </c>
      <c r="AA2884" t="s">
        <v>1465</v>
      </c>
      <c r="AC2884" t="s">
        <v>1465</v>
      </c>
      <c r="AE2884">
        <f t="shared" ref="AE2884:AE2947" si="45">YEAR(B2884)</f>
        <v>2002</v>
      </c>
    </row>
    <row r="2885" spans="1:31" x14ac:dyDescent="0.25">
      <c r="A2885" s="7">
        <v>2882</v>
      </c>
      <c r="B2885" s="8">
        <v>37585</v>
      </c>
      <c r="C2885" t="s">
        <v>3</v>
      </c>
      <c r="D2885" t="s">
        <v>178</v>
      </c>
      <c r="E2885" t="s">
        <v>9</v>
      </c>
      <c r="F2885" t="s">
        <v>64</v>
      </c>
      <c r="G2885" t="s">
        <v>377</v>
      </c>
      <c r="H2885" s="9" t="s">
        <v>1587</v>
      </c>
      <c r="I2885" t="s">
        <v>1454</v>
      </c>
      <c r="J2885" s="20">
        <v>20</v>
      </c>
      <c r="K2885" s="20" t="s">
        <v>3</v>
      </c>
      <c r="L2885" t="s">
        <v>1463</v>
      </c>
      <c r="M2885" s="20">
        <v>6.2</v>
      </c>
      <c r="N2885" s="20">
        <v>4.8</v>
      </c>
      <c r="AE2885">
        <f t="shared" si="45"/>
        <v>2002</v>
      </c>
    </row>
    <row r="2886" spans="1:31" x14ac:dyDescent="0.25">
      <c r="A2886" s="7">
        <v>2883</v>
      </c>
      <c r="B2886" s="8">
        <v>37586</v>
      </c>
      <c r="C2886" t="s">
        <v>3</v>
      </c>
      <c r="D2886" t="s">
        <v>118</v>
      </c>
      <c r="E2886" t="s">
        <v>9</v>
      </c>
      <c r="F2886" t="s">
        <v>25</v>
      </c>
      <c r="G2886" t="s">
        <v>65</v>
      </c>
      <c r="H2886" s="135" t="s">
        <v>1496</v>
      </c>
      <c r="I2886" t="s">
        <v>1454</v>
      </c>
      <c r="J2886" s="20">
        <v>35</v>
      </c>
      <c r="K2886" s="20" t="s">
        <v>1465</v>
      </c>
      <c r="L2886" t="s">
        <v>1466</v>
      </c>
      <c r="M2886" s="20">
        <v>8.75</v>
      </c>
      <c r="N2886" s="20">
        <v>8.75</v>
      </c>
      <c r="AE2886">
        <f t="shared" si="45"/>
        <v>2002</v>
      </c>
    </row>
    <row r="2887" spans="1:31" x14ac:dyDescent="0.25">
      <c r="A2887" s="7">
        <v>2884</v>
      </c>
      <c r="B2887" s="8">
        <v>37586</v>
      </c>
      <c r="C2887" t="s">
        <v>3</v>
      </c>
      <c r="D2887" t="s">
        <v>125</v>
      </c>
      <c r="E2887" t="s">
        <v>9</v>
      </c>
      <c r="F2887" t="s">
        <v>233</v>
      </c>
      <c r="G2887" t="s">
        <v>65</v>
      </c>
      <c r="H2887" s="135" t="s">
        <v>1496</v>
      </c>
      <c r="I2887" t="s">
        <v>1454</v>
      </c>
      <c r="J2887" s="20">
        <v>24</v>
      </c>
      <c r="K2887" s="20" t="s">
        <v>3</v>
      </c>
      <c r="L2887" t="s">
        <v>1464</v>
      </c>
      <c r="M2887" s="20">
        <v>7.72</v>
      </c>
      <c r="N2887" s="20">
        <v>5.28</v>
      </c>
      <c r="AE2887">
        <f t="shared" si="45"/>
        <v>2002</v>
      </c>
    </row>
    <row r="2888" spans="1:31" x14ac:dyDescent="0.25">
      <c r="A2888" s="7">
        <v>2885</v>
      </c>
      <c r="B2888" s="8">
        <v>37586</v>
      </c>
      <c r="C2888" t="s">
        <v>3</v>
      </c>
      <c r="D2888" t="s">
        <v>280</v>
      </c>
      <c r="E2888" t="s">
        <v>9</v>
      </c>
      <c r="F2888" t="s">
        <v>242</v>
      </c>
      <c r="G2888" t="s">
        <v>24</v>
      </c>
      <c r="H2888" s="135" t="s">
        <v>1563</v>
      </c>
      <c r="I2888" t="s">
        <v>1455</v>
      </c>
      <c r="J2888" s="20">
        <v>8</v>
      </c>
      <c r="K2888" s="20" t="s">
        <v>3</v>
      </c>
      <c r="L2888" t="s">
        <v>1464</v>
      </c>
      <c r="M2888" s="20">
        <v>1.62</v>
      </c>
      <c r="N2888" s="20">
        <v>0.88</v>
      </c>
      <c r="AE2888">
        <f t="shared" si="45"/>
        <v>2002</v>
      </c>
    </row>
    <row r="2889" spans="1:31" x14ac:dyDescent="0.25">
      <c r="A2889" s="7">
        <v>2886</v>
      </c>
      <c r="B2889" s="8">
        <v>37586</v>
      </c>
      <c r="C2889" t="s">
        <v>3</v>
      </c>
      <c r="D2889" t="s">
        <v>339</v>
      </c>
      <c r="E2889" t="s">
        <v>9</v>
      </c>
      <c r="F2889" t="s">
        <v>91</v>
      </c>
      <c r="G2889" t="s">
        <v>377</v>
      </c>
      <c r="H2889" s="9" t="s">
        <v>1586</v>
      </c>
      <c r="I2889" t="s">
        <v>1454</v>
      </c>
      <c r="J2889" s="20">
        <v>30</v>
      </c>
      <c r="K2889" s="20" t="s">
        <v>3</v>
      </c>
      <c r="L2889" t="s">
        <v>1464</v>
      </c>
      <c r="M2889" s="20">
        <v>9.4</v>
      </c>
      <c r="N2889" s="20">
        <v>6.6</v>
      </c>
      <c r="AE2889">
        <f t="shared" si="45"/>
        <v>2002</v>
      </c>
    </row>
    <row r="2890" spans="1:31" x14ac:dyDescent="0.25">
      <c r="A2890" s="7">
        <v>2887</v>
      </c>
      <c r="B2890" s="8">
        <v>37586</v>
      </c>
      <c r="C2890" t="s">
        <v>3</v>
      </c>
      <c r="D2890" t="s">
        <v>279</v>
      </c>
      <c r="E2890" t="s">
        <v>9</v>
      </c>
      <c r="F2890" t="s">
        <v>280</v>
      </c>
      <c r="G2890" t="s">
        <v>377</v>
      </c>
      <c r="H2890" s="9" t="s">
        <v>1586</v>
      </c>
      <c r="I2890" t="s">
        <v>1454</v>
      </c>
      <c r="J2890" s="20">
        <v>20</v>
      </c>
      <c r="K2890" s="20" t="s">
        <v>1465</v>
      </c>
      <c r="L2890" t="s">
        <v>1466</v>
      </c>
      <c r="M2890" s="20">
        <v>5</v>
      </c>
      <c r="N2890" s="20">
        <v>5</v>
      </c>
      <c r="AE2890">
        <f t="shared" si="45"/>
        <v>2002</v>
      </c>
    </row>
    <row r="2891" spans="1:31" x14ac:dyDescent="0.25">
      <c r="A2891" s="7">
        <v>2888</v>
      </c>
      <c r="B2891" s="8">
        <v>37587</v>
      </c>
      <c r="C2891" t="s">
        <v>3</v>
      </c>
      <c r="D2891" t="s">
        <v>446</v>
      </c>
      <c r="E2891" t="s">
        <v>9</v>
      </c>
      <c r="F2891" t="s">
        <v>114</v>
      </c>
      <c r="G2891" t="s">
        <v>17</v>
      </c>
      <c r="H2891" s="135" t="s">
        <v>1520</v>
      </c>
      <c r="I2891" t="s">
        <v>1454</v>
      </c>
      <c r="J2891" s="20">
        <v>50</v>
      </c>
      <c r="K2891" s="20" t="s">
        <v>9</v>
      </c>
      <c r="L2891" t="s">
        <v>1464</v>
      </c>
      <c r="M2891" s="20">
        <v>11</v>
      </c>
      <c r="N2891" s="20">
        <v>15</v>
      </c>
      <c r="AE2891">
        <f t="shared" si="45"/>
        <v>2002</v>
      </c>
    </row>
    <row r="2892" spans="1:31" x14ac:dyDescent="0.25">
      <c r="A2892" s="7">
        <v>2889</v>
      </c>
      <c r="B2892" s="8">
        <v>37587</v>
      </c>
      <c r="C2892" t="s">
        <v>3</v>
      </c>
      <c r="D2892" t="s">
        <v>258</v>
      </c>
      <c r="E2892" t="s">
        <v>9</v>
      </c>
      <c r="F2892" t="s">
        <v>354</v>
      </c>
      <c r="G2892" t="s">
        <v>377</v>
      </c>
      <c r="H2892" s="135" t="s">
        <v>1592</v>
      </c>
      <c r="I2892" t="s">
        <v>1455</v>
      </c>
      <c r="J2892" s="20">
        <v>12</v>
      </c>
      <c r="K2892" s="20" t="s">
        <v>1465</v>
      </c>
      <c r="L2892" t="s">
        <v>1466</v>
      </c>
      <c r="M2892" s="20">
        <v>1.5</v>
      </c>
      <c r="N2892" s="20">
        <v>1.5</v>
      </c>
      <c r="AE2892">
        <f t="shared" si="45"/>
        <v>2002</v>
      </c>
    </row>
    <row r="2893" spans="1:31" x14ac:dyDescent="0.25">
      <c r="A2893" s="7">
        <v>2890</v>
      </c>
      <c r="B2893" s="8">
        <v>37588</v>
      </c>
      <c r="C2893" t="s">
        <v>3</v>
      </c>
      <c r="D2893" t="s">
        <v>104</v>
      </c>
      <c r="E2893" t="s">
        <v>9</v>
      </c>
      <c r="F2893" t="s">
        <v>486</v>
      </c>
      <c r="G2893" t="s">
        <v>24</v>
      </c>
      <c r="H2893" s="135" t="s">
        <v>1493</v>
      </c>
      <c r="I2893" t="s">
        <v>1454</v>
      </c>
      <c r="J2893" s="20">
        <v>19</v>
      </c>
      <c r="K2893" s="20" t="s">
        <v>1465</v>
      </c>
      <c r="L2893" t="s">
        <v>1466</v>
      </c>
      <c r="M2893" s="20">
        <v>4.75</v>
      </c>
      <c r="N2893" s="20">
        <v>4.75</v>
      </c>
      <c r="AE2893">
        <f t="shared" si="45"/>
        <v>2002</v>
      </c>
    </row>
    <row r="2894" spans="1:31" x14ac:dyDescent="0.25">
      <c r="A2894" s="7">
        <v>2891</v>
      </c>
      <c r="B2894" s="8">
        <v>37588</v>
      </c>
      <c r="C2894" t="s">
        <v>3</v>
      </c>
      <c r="D2894" t="s">
        <v>25</v>
      </c>
      <c r="E2894" t="s">
        <v>9</v>
      </c>
      <c r="F2894" t="s">
        <v>252</v>
      </c>
      <c r="G2894" t="s">
        <v>14</v>
      </c>
      <c r="H2894" s="135" t="s">
        <v>1507</v>
      </c>
      <c r="I2894" t="s">
        <v>1454</v>
      </c>
      <c r="J2894" s="20">
        <v>57</v>
      </c>
      <c r="K2894" s="20" t="s">
        <v>9</v>
      </c>
      <c r="L2894" t="s">
        <v>1464</v>
      </c>
      <c r="M2894" s="20">
        <v>12.54</v>
      </c>
      <c r="N2894" s="20">
        <v>16.96</v>
      </c>
      <c r="AE2894">
        <f t="shared" si="45"/>
        <v>2002</v>
      </c>
    </row>
    <row r="2895" spans="1:31" x14ac:dyDescent="0.25">
      <c r="A2895" s="7">
        <v>2892</v>
      </c>
      <c r="B2895" s="8">
        <v>37588</v>
      </c>
      <c r="C2895" t="s">
        <v>3</v>
      </c>
      <c r="D2895" t="s">
        <v>492</v>
      </c>
      <c r="E2895" t="s">
        <v>9</v>
      </c>
      <c r="F2895" t="s">
        <v>486</v>
      </c>
      <c r="G2895" t="s">
        <v>14</v>
      </c>
      <c r="H2895" s="135" t="s">
        <v>1507</v>
      </c>
      <c r="I2895" t="s">
        <v>1454</v>
      </c>
      <c r="J2895" s="20">
        <v>34</v>
      </c>
      <c r="K2895" s="20" t="s">
        <v>3</v>
      </c>
      <c r="L2895" t="s">
        <v>1464</v>
      </c>
      <c r="M2895" s="20">
        <v>10.52</v>
      </c>
      <c r="N2895" s="20">
        <v>7.48</v>
      </c>
      <c r="AE2895">
        <f t="shared" si="45"/>
        <v>2002</v>
      </c>
    </row>
    <row r="2896" spans="1:31" x14ac:dyDescent="0.25">
      <c r="A2896" s="7">
        <v>2893</v>
      </c>
      <c r="B2896" s="8">
        <v>37588</v>
      </c>
      <c r="C2896" t="s">
        <v>3</v>
      </c>
      <c r="D2896" t="s">
        <v>321</v>
      </c>
      <c r="E2896" t="s">
        <v>9</v>
      </c>
      <c r="F2896" t="s">
        <v>519</v>
      </c>
      <c r="G2896" t="s">
        <v>377</v>
      </c>
      <c r="H2896" s="9" t="s">
        <v>1646</v>
      </c>
      <c r="I2896" t="s">
        <v>1454</v>
      </c>
      <c r="J2896" s="20">
        <v>28</v>
      </c>
      <c r="K2896" s="20" t="s">
        <v>3</v>
      </c>
      <c r="L2896" t="s">
        <v>1464</v>
      </c>
      <c r="M2896" s="20">
        <v>8.84</v>
      </c>
      <c r="N2896" s="20">
        <v>6.16</v>
      </c>
      <c r="AE2896">
        <f t="shared" si="45"/>
        <v>2002</v>
      </c>
    </row>
    <row r="2897" spans="1:31" x14ac:dyDescent="0.25">
      <c r="A2897" s="7">
        <v>2894</v>
      </c>
      <c r="B2897" s="8">
        <v>37590</v>
      </c>
      <c r="C2897" t="s">
        <v>3</v>
      </c>
      <c r="D2897" t="s">
        <v>522</v>
      </c>
      <c r="E2897" t="s">
        <v>9</v>
      </c>
      <c r="F2897" t="s">
        <v>202</v>
      </c>
      <c r="G2897" t="s">
        <v>17</v>
      </c>
      <c r="H2897" s="135" t="s">
        <v>1552</v>
      </c>
      <c r="I2897" t="s">
        <v>1458</v>
      </c>
      <c r="J2897" s="20">
        <v>11</v>
      </c>
      <c r="K2897" s="20" t="s">
        <v>3</v>
      </c>
      <c r="L2897" t="s">
        <v>1464</v>
      </c>
      <c r="M2897" s="20">
        <v>30</v>
      </c>
      <c r="N2897" s="20">
        <v>10</v>
      </c>
      <c r="AE2897">
        <f t="shared" si="45"/>
        <v>2002</v>
      </c>
    </row>
    <row r="2898" spans="1:31" x14ac:dyDescent="0.25">
      <c r="A2898" s="7">
        <v>2895</v>
      </c>
      <c r="B2898" s="8">
        <v>37590</v>
      </c>
      <c r="C2898" t="s">
        <v>3</v>
      </c>
      <c r="D2898" t="s">
        <v>43</v>
      </c>
      <c r="E2898" t="s">
        <v>9</v>
      </c>
      <c r="F2898" t="s">
        <v>461</v>
      </c>
      <c r="G2898" t="s">
        <v>14</v>
      </c>
      <c r="H2898" s="135" t="s">
        <v>1530</v>
      </c>
      <c r="I2898" t="s">
        <v>1454</v>
      </c>
      <c r="J2898" s="20">
        <v>7</v>
      </c>
      <c r="K2898" s="20" t="s">
        <v>3</v>
      </c>
      <c r="L2898" t="s">
        <v>1464</v>
      </c>
      <c r="M2898" s="20">
        <v>2.96</v>
      </c>
      <c r="N2898" s="20">
        <v>1.54</v>
      </c>
      <c r="AE2898">
        <f t="shared" si="45"/>
        <v>2002</v>
      </c>
    </row>
    <row r="2899" spans="1:31" x14ac:dyDescent="0.25">
      <c r="A2899" s="7">
        <v>2896</v>
      </c>
      <c r="B2899" s="8">
        <v>37590</v>
      </c>
      <c r="C2899" t="s">
        <v>3</v>
      </c>
      <c r="D2899" t="s">
        <v>333</v>
      </c>
      <c r="E2899" t="s">
        <v>9</v>
      </c>
      <c r="F2899" t="s">
        <v>336</v>
      </c>
      <c r="G2899" t="s">
        <v>14</v>
      </c>
      <c r="H2899" s="135" t="s">
        <v>1491</v>
      </c>
      <c r="I2899" t="s">
        <v>1454</v>
      </c>
      <c r="J2899" s="20">
        <v>35</v>
      </c>
      <c r="K2899" s="20" t="s">
        <v>3</v>
      </c>
      <c r="L2899" t="s">
        <v>1464</v>
      </c>
      <c r="M2899" s="20">
        <v>10.8</v>
      </c>
      <c r="N2899" s="20">
        <v>7.7</v>
      </c>
      <c r="AE2899">
        <f t="shared" si="45"/>
        <v>2002</v>
      </c>
    </row>
    <row r="2900" spans="1:31" x14ac:dyDescent="0.25">
      <c r="A2900" s="7">
        <v>2897</v>
      </c>
      <c r="B2900" s="8">
        <v>37590</v>
      </c>
      <c r="C2900" t="s">
        <v>3</v>
      </c>
      <c r="D2900" t="s">
        <v>66</v>
      </c>
      <c r="E2900" t="s">
        <v>9</v>
      </c>
      <c r="F2900" t="s">
        <v>426</v>
      </c>
      <c r="G2900" t="s">
        <v>14</v>
      </c>
      <c r="H2900" s="135" t="s">
        <v>1516</v>
      </c>
      <c r="I2900" t="s">
        <v>1454</v>
      </c>
      <c r="J2900" s="20">
        <v>11</v>
      </c>
      <c r="K2900" s="20" t="s">
        <v>3</v>
      </c>
      <c r="L2900" t="s">
        <v>1464</v>
      </c>
      <c r="M2900" s="20">
        <v>4.08</v>
      </c>
      <c r="N2900" s="20">
        <v>2.42</v>
      </c>
      <c r="AE2900">
        <f t="shared" si="45"/>
        <v>2002</v>
      </c>
    </row>
    <row r="2901" spans="1:31" x14ac:dyDescent="0.25">
      <c r="A2901" s="7">
        <v>2898</v>
      </c>
      <c r="B2901" s="8">
        <v>37590</v>
      </c>
      <c r="C2901" t="s">
        <v>3</v>
      </c>
      <c r="D2901" t="s">
        <v>426</v>
      </c>
      <c r="E2901" t="s">
        <v>9</v>
      </c>
      <c r="F2901" t="s">
        <v>66</v>
      </c>
      <c r="G2901" t="s">
        <v>14</v>
      </c>
      <c r="H2901" s="135" t="s">
        <v>1516</v>
      </c>
      <c r="I2901" t="s">
        <v>1454</v>
      </c>
      <c r="J2901" s="20">
        <v>11</v>
      </c>
      <c r="K2901" s="20" t="s">
        <v>3</v>
      </c>
      <c r="L2901" t="s">
        <v>1464</v>
      </c>
      <c r="M2901" s="20">
        <v>4.08</v>
      </c>
      <c r="N2901" s="20">
        <v>2.42</v>
      </c>
      <c r="AE2901">
        <f t="shared" si="45"/>
        <v>2002</v>
      </c>
    </row>
    <row r="2902" spans="1:31" x14ac:dyDescent="0.25">
      <c r="A2902" s="7">
        <v>2899</v>
      </c>
      <c r="B2902" s="8">
        <v>37590</v>
      </c>
      <c r="C2902" t="s">
        <v>3</v>
      </c>
      <c r="D2902" t="s">
        <v>43</v>
      </c>
      <c r="E2902" t="s">
        <v>9</v>
      </c>
      <c r="F2902" t="s">
        <v>461</v>
      </c>
      <c r="G2902" t="s">
        <v>14</v>
      </c>
      <c r="H2902" s="135" t="s">
        <v>1503</v>
      </c>
      <c r="I2902" t="s">
        <v>1454</v>
      </c>
      <c r="J2902" s="20">
        <v>6</v>
      </c>
      <c r="K2902" s="20" t="s">
        <v>9</v>
      </c>
      <c r="L2902" t="s">
        <v>1464</v>
      </c>
      <c r="M2902" s="20">
        <v>1.32</v>
      </c>
      <c r="N2902" s="20">
        <v>2.6799999999999997</v>
      </c>
      <c r="AE2902">
        <f t="shared" si="45"/>
        <v>2002</v>
      </c>
    </row>
    <row r="2903" spans="1:31" x14ac:dyDescent="0.25">
      <c r="A2903" s="7">
        <v>2900</v>
      </c>
      <c r="B2903" s="8">
        <v>37590</v>
      </c>
      <c r="C2903" t="s">
        <v>3</v>
      </c>
      <c r="D2903" t="s">
        <v>54</v>
      </c>
      <c r="E2903" t="s">
        <v>9</v>
      </c>
      <c r="F2903" t="s">
        <v>55</v>
      </c>
      <c r="G2903" t="s">
        <v>17</v>
      </c>
      <c r="H2903" s="135" t="s">
        <v>1524</v>
      </c>
      <c r="I2903" t="s">
        <v>1455</v>
      </c>
      <c r="J2903" s="20">
        <v>27</v>
      </c>
      <c r="K2903" s="20" t="s">
        <v>3</v>
      </c>
      <c r="L2903" t="s">
        <v>1463</v>
      </c>
      <c r="M2903" s="20">
        <v>4.01</v>
      </c>
      <c r="N2903" s="20">
        <v>3.24</v>
      </c>
      <c r="AE2903">
        <f t="shared" si="45"/>
        <v>2002</v>
      </c>
    </row>
    <row r="2904" spans="1:31" x14ac:dyDescent="0.25">
      <c r="A2904" s="7">
        <v>2901</v>
      </c>
      <c r="B2904" s="8">
        <v>37590</v>
      </c>
      <c r="C2904" t="s">
        <v>3</v>
      </c>
      <c r="D2904" t="s">
        <v>339</v>
      </c>
      <c r="E2904" t="s">
        <v>9</v>
      </c>
      <c r="F2904" t="s">
        <v>462</v>
      </c>
      <c r="G2904" t="s">
        <v>14</v>
      </c>
      <c r="H2904" s="135" t="s">
        <v>1507</v>
      </c>
      <c r="I2904" t="s">
        <v>1455</v>
      </c>
      <c r="J2904" s="20">
        <v>88</v>
      </c>
      <c r="K2904" s="20" t="s">
        <v>3</v>
      </c>
      <c r="L2904" t="s">
        <v>1464</v>
      </c>
      <c r="M2904" s="20">
        <v>12.82</v>
      </c>
      <c r="N2904" s="20">
        <v>9.68</v>
      </c>
      <c r="AE2904">
        <f t="shared" si="45"/>
        <v>2002</v>
      </c>
    </row>
    <row r="2905" spans="1:31" x14ac:dyDescent="0.25">
      <c r="A2905" s="7">
        <v>2902</v>
      </c>
      <c r="B2905" s="8">
        <v>37590</v>
      </c>
      <c r="C2905" t="s">
        <v>3</v>
      </c>
      <c r="D2905" t="s">
        <v>344</v>
      </c>
      <c r="E2905" t="s">
        <v>9</v>
      </c>
      <c r="F2905" t="s">
        <v>395</v>
      </c>
      <c r="G2905" t="s">
        <v>14</v>
      </c>
      <c r="H2905" s="135" t="s">
        <v>1496</v>
      </c>
      <c r="I2905" t="s">
        <v>1456</v>
      </c>
      <c r="J2905" s="20">
        <v>34</v>
      </c>
      <c r="K2905" s="20" t="s">
        <v>3</v>
      </c>
      <c r="L2905" t="s">
        <v>1464</v>
      </c>
      <c r="M2905" s="20">
        <v>10.52</v>
      </c>
      <c r="N2905" s="20">
        <v>7.48</v>
      </c>
      <c r="O2905" t="s">
        <v>3</v>
      </c>
      <c r="P2905" s="13" t="s">
        <v>480</v>
      </c>
      <c r="Q2905" t="s">
        <v>9</v>
      </c>
      <c r="R2905" t="s">
        <v>197</v>
      </c>
      <c r="S2905" t="s">
        <v>1465</v>
      </c>
      <c r="U2905" t="s">
        <v>1465</v>
      </c>
      <c r="W2905" t="s">
        <v>1465</v>
      </c>
      <c r="Y2905" t="s">
        <v>1465</v>
      </c>
      <c r="AA2905" t="s">
        <v>1465</v>
      </c>
      <c r="AC2905" t="s">
        <v>1465</v>
      </c>
      <c r="AE2905">
        <f t="shared" si="45"/>
        <v>2002</v>
      </c>
    </row>
    <row r="2906" spans="1:31" x14ac:dyDescent="0.25">
      <c r="A2906" s="7">
        <v>2903</v>
      </c>
      <c r="B2906" s="8">
        <v>37590</v>
      </c>
      <c r="C2906" t="s">
        <v>3</v>
      </c>
      <c r="D2906" t="s">
        <v>499</v>
      </c>
      <c r="E2906" t="s">
        <v>9</v>
      </c>
      <c r="F2906" t="s">
        <v>108</v>
      </c>
      <c r="G2906" t="s">
        <v>377</v>
      </c>
      <c r="H2906" s="9" t="s">
        <v>1647</v>
      </c>
      <c r="I2906" t="s">
        <v>1454</v>
      </c>
      <c r="J2906" s="20">
        <v>35</v>
      </c>
      <c r="K2906" s="20" t="s">
        <v>9</v>
      </c>
      <c r="L2906" t="s">
        <v>1464</v>
      </c>
      <c r="M2906" s="20">
        <v>7.7</v>
      </c>
      <c r="N2906" s="20">
        <v>10.8</v>
      </c>
      <c r="AE2906">
        <f t="shared" si="45"/>
        <v>2002</v>
      </c>
    </row>
    <row r="2907" spans="1:31" x14ac:dyDescent="0.25">
      <c r="A2907" s="7">
        <v>2904</v>
      </c>
      <c r="B2907" s="8">
        <v>37590</v>
      </c>
      <c r="C2907" t="s">
        <v>3</v>
      </c>
      <c r="D2907" t="s">
        <v>160</v>
      </c>
      <c r="E2907" t="s">
        <v>9</v>
      </c>
      <c r="F2907" t="s">
        <v>104</v>
      </c>
      <c r="G2907" t="s">
        <v>24</v>
      </c>
      <c r="H2907" s="135" t="s">
        <v>1563</v>
      </c>
      <c r="I2907" t="s">
        <v>1455</v>
      </c>
      <c r="J2907" s="20">
        <v>9</v>
      </c>
      <c r="K2907" s="20" t="s">
        <v>3</v>
      </c>
      <c r="L2907" t="s">
        <v>1463</v>
      </c>
      <c r="M2907" s="20">
        <v>1.67</v>
      </c>
      <c r="N2907" s="20">
        <v>1.08</v>
      </c>
      <c r="AE2907">
        <f t="shared" si="45"/>
        <v>2002</v>
      </c>
    </row>
    <row r="2908" spans="1:31" x14ac:dyDescent="0.25">
      <c r="A2908" s="7">
        <v>2905</v>
      </c>
      <c r="B2908" s="8">
        <v>37590</v>
      </c>
      <c r="C2908" t="s">
        <v>3</v>
      </c>
      <c r="D2908" t="s">
        <v>104</v>
      </c>
      <c r="E2908" t="s">
        <v>9</v>
      </c>
      <c r="F2908" t="s">
        <v>160</v>
      </c>
      <c r="G2908" t="s">
        <v>24</v>
      </c>
      <c r="H2908" s="135" t="s">
        <v>1563</v>
      </c>
      <c r="I2908" t="s">
        <v>1455</v>
      </c>
      <c r="J2908" s="20">
        <v>9</v>
      </c>
      <c r="K2908" s="20" t="s">
        <v>9</v>
      </c>
      <c r="L2908" t="s">
        <v>1463</v>
      </c>
      <c r="M2908" s="20">
        <v>1.08</v>
      </c>
      <c r="N2908" s="20">
        <v>1.67</v>
      </c>
      <c r="AE2908">
        <f t="shared" si="45"/>
        <v>2002</v>
      </c>
    </row>
    <row r="2909" spans="1:31" x14ac:dyDescent="0.25">
      <c r="A2909" s="7">
        <v>2906</v>
      </c>
      <c r="B2909" s="8">
        <v>37590</v>
      </c>
      <c r="C2909" t="s">
        <v>3</v>
      </c>
      <c r="D2909" t="s">
        <v>350</v>
      </c>
      <c r="E2909" t="s">
        <v>9</v>
      </c>
      <c r="F2909" t="s">
        <v>338</v>
      </c>
      <c r="G2909" t="s">
        <v>377</v>
      </c>
      <c r="H2909" s="9" t="s">
        <v>1594</v>
      </c>
      <c r="I2909" t="s">
        <v>1454</v>
      </c>
      <c r="J2909" s="20">
        <v>13</v>
      </c>
      <c r="K2909" s="20" t="s">
        <v>3</v>
      </c>
      <c r="L2909" t="s">
        <v>1464</v>
      </c>
      <c r="M2909" s="20">
        <v>4.6400000000000006</v>
      </c>
      <c r="N2909" s="20">
        <v>2.86</v>
      </c>
      <c r="AE2909">
        <f t="shared" si="45"/>
        <v>2002</v>
      </c>
    </row>
    <row r="2910" spans="1:31" x14ac:dyDescent="0.25">
      <c r="A2910" s="7">
        <v>2907</v>
      </c>
      <c r="B2910" s="8">
        <v>37590</v>
      </c>
      <c r="C2910" t="s">
        <v>3</v>
      </c>
      <c r="D2910" t="s">
        <v>499</v>
      </c>
      <c r="E2910" t="s">
        <v>9</v>
      </c>
      <c r="F2910" t="s">
        <v>55</v>
      </c>
      <c r="G2910" t="s">
        <v>377</v>
      </c>
      <c r="H2910" s="9" t="s">
        <v>1633</v>
      </c>
      <c r="I2910" t="s">
        <v>1454</v>
      </c>
      <c r="J2910" s="20">
        <v>48</v>
      </c>
      <c r="K2910" s="20" t="s">
        <v>9</v>
      </c>
      <c r="L2910" t="s">
        <v>1464</v>
      </c>
      <c r="M2910" s="20">
        <v>10.56</v>
      </c>
      <c r="N2910" s="20">
        <v>14.44</v>
      </c>
      <c r="AE2910">
        <f t="shared" si="45"/>
        <v>2002</v>
      </c>
    </row>
    <row r="2911" spans="1:31" x14ac:dyDescent="0.25">
      <c r="A2911" s="7">
        <v>2908</v>
      </c>
      <c r="B2911" s="8">
        <v>37590</v>
      </c>
      <c r="C2911" t="s">
        <v>3</v>
      </c>
      <c r="D2911" t="s">
        <v>123</v>
      </c>
      <c r="E2911" t="s">
        <v>9</v>
      </c>
      <c r="F2911" t="s">
        <v>124</v>
      </c>
      <c r="G2911" t="s">
        <v>377</v>
      </c>
      <c r="H2911" s="9" t="s">
        <v>1648</v>
      </c>
      <c r="I2911" t="s">
        <v>1454</v>
      </c>
      <c r="J2911" s="20">
        <v>43</v>
      </c>
      <c r="K2911" s="20" t="s">
        <v>3</v>
      </c>
      <c r="L2911" t="s">
        <v>1463</v>
      </c>
      <c r="M2911" s="20">
        <v>12.18</v>
      </c>
      <c r="N2911" s="20">
        <v>10.32</v>
      </c>
      <c r="AE2911">
        <f t="shared" si="45"/>
        <v>2002</v>
      </c>
    </row>
    <row r="2912" spans="1:31" x14ac:dyDescent="0.25">
      <c r="A2912" s="7">
        <v>2909</v>
      </c>
      <c r="B2912" s="8">
        <v>37591</v>
      </c>
      <c r="C2912" t="s">
        <v>3</v>
      </c>
      <c r="D2912" t="s">
        <v>430</v>
      </c>
      <c r="E2912" t="s">
        <v>9</v>
      </c>
      <c r="F2912" t="s">
        <v>490</v>
      </c>
      <c r="G2912" t="s">
        <v>11</v>
      </c>
      <c r="H2912" s="135" t="s">
        <v>1505</v>
      </c>
      <c r="I2912" t="s">
        <v>1454</v>
      </c>
      <c r="J2912" s="20">
        <v>35</v>
      </c>
      <c r="K2912" s="20" t="s">
        <v>3</v>
      </c>
      <c r="L2912" t="s">
        <v>1464</v>
      </c>
      <c r="M2912" s="20">
        <v>10.8</v>
      </c>
      <c r="N2912" s="20">
        <v>7.7</v>
      </c>
      <c r="AE2912">
        <f t="shared" si="45"/>
        <v>2002</v>
      </c>
    </row>
    <row r="2913" spans="1:31" x14ac:dyDescent="0.25">
      <c r="A2913" s="7">
        <v>2910</v>
      </c>
      <c r="B2913" s="8">
        <v>37591</v>
      </c>
      <c r="C2913" t="s">
        <v>3</v>
      </c>
      <c r="D2913" t="s">
        <v>499</v>
      </c>
      <c r="E2913" t="s">
        <v>9</v>
      </c>
      <c r="F2913" t="s">
        <v>399</v>
      </c>
      <c r="G2913" t="s">
        <v>377</v>
      </c>
      <c r="H2913" s="9" t="s">
        <v>1649</v>
      </c>
      <c r="I2913" t="s">
        <v>1454</v>
      </c>
      <c r="J2913" s="20">
        <v>46</v>
      </c>
      <c r="K2913" s="20" t="s">
        <v>1465</v>
      </c>
      <c r="L2913" t="s">
        <v>1466</v>
      </c>
      <c r="M2913" s="20">
        <v>11.5</v>
      </c>
      <c r="N2913" s="20">
        <v>11.5</v>
      </c>
      <c r="AE2913">
        <f t="shared" si="45"/>
        <v>2002</v>
      </c>
    </row>
    <row r="2914" spans="1:31" x14ac:dyDescent="0.25">
      <c r="A2914" s="7">
        <v>2911</v>
      </c>
      <c r="B2914" s="8">
        <v>37591</v>
      </c>
      <c r="C2914" t="s">
        <v>3</v>
      </c>
      <c r="D2914" t="s">
        <v>502</v>
      </c>
      <c r="E2914" t="s">
        <v>9</v>
      </c>
      <c r="F2914" t="s">
        <v>475</v>
      </c>
      <c r="G2914" t="s">
        <v>24</v>
      </c>
      <c r="H2914" s="136" t="s">
        <v>1496</v>
      </c>
      <c r="I2914" t="s">
        <v>1454</v>
      </c>
      <c r="J2914" s="20">
        <v>36</v>
      </c>
      <c r="K2914" s="20" t="s">
        <v>9</v>
      </c>
      <c r="L2914" t="s">
        <v>1464</v>
      </c>
      <c r="M2914" s="20">
        <v>7.92</v>
      </c>
      <c r="N2914" s="20">
        <v>11.08</v>
      </c>
      <c r="AE2914">
        <f t="shared" si="45"/>
        <v>2002</v>
      </c>
    </row>
    <row r="2915" spans="1:31" x14ac:dyDescent="0.25">
      <c r="A2915" s="7">
        <v>2912</v>
      </c>
      <c r="B2915" s="8">
        <v>37592</v>
      </c>
      <c r="C2915" t="s">
        <v>3</v>
      </c>
      <c r="D2915" t="s">
        <v>104</v>
      </c>
      <c r="E2915" t="s">
        <v>9</v>
      </c>
      <c r="F2915" t="s">
        <v>186</v>
      </c>
      <c r="G2915" t="s">
        <v>11</v>
      </c>
      <c r="H2915" s="135" t="s">
        <v>1505</v>
      </c>
      <c r="I2915" t="s">
        <v>1454</v>
      </c>
      <c r="J2915" s="20">
        <v>61</v>
      </c>
      <c r="K2915" s="20" t="s">
        <v>9</v>
      </c>
      <c r="L2915" t="s">
        <v>1464</v>
      </c>
      <c r="M2915" s="20">
        <v>13.42</v>
      </c>
      <c r="N2915" s="20">
        <v>18.079999999999998</v>
      </c>
      <c r="AE2915">
        <f t="shared" si="45"/>
        <v>2002</v>
      </c>
    </row>
    <row r="2916" spans="1:31" x14ac:dyDescent="0.25">
      <c r="A2916" s="7">
        <v>2913</v>
      </c>
      <c r="B2916" s="8">
        <v>37592</v>
      </c>
      <c r="C2916" t="s">
        <v>3</v>
      </c>
      <c r="D2916" t="s">
        <v>502</v>
      </c>
      <c r="E2916" t="s">
        <v>9</v>
      </c>
      <c r="F2916" t="s">
        <v>186</v>
      </c>
      <c r="G2916" t="s">
        <v>65</v>
      </c>
      <c r="H2916" s="135" t="s">
        <v>1540</v>
      </c>
      <c r="I2916" t="s">
        <v>1454</v>
      </c>
      <c r="J2916" s="20">
        <v>12</v>
      </c>
      <c r="K2916" s="20" t="s">
        <v>9</v>
      </c>
      <c r="L2916" t="s">
        <v>1463</v>
      </c>
      <c r="M2916" s="20">
        <v>2.88</v>
      </c>
      <c r="N2916" s="20">
        <v>4.12</v>
      </c>
      <c r="AE2916">
        <f t="shared" si="45"/>
        <v>2002</v>
      </c>
    </row>
    <row r="2917" spans="1:31" x14ac:dyDescent="0.25">
      <c r="A2917" s="7">
        <v>2914</v>
      </c>
      <c r="B2917" s="8">
        <v>37592</v>
      </c>
      <c r="C2917" t="s">
        <v>3</v>
      </c>
      <c r="D2917" t="s">
        <v>481</v>
      </c>
      <c r="E2917" t="s">
        <v>9</v>
      </c>
      <c r="F2917" t="s">
        <v>375</v>
      </c>
      <c r="G2917" t="s">
        <v>11</v>
      </c>
      <c r="H2917" s="135" t="s">
        <v>1496</v>
      </c>
      <c r="I2917" t="s">
        <v>1454</v>
      </c>
      <c r="J2917" s="20">
        <v>59</v>
      </c>
      <c r="K2917" s="20" t="s">
        <v>3</v>
      </c>
      <c r="L2917" t="s">
        <v>1464</v>
      </c>
      <c r="M2917" s="20">
        <v>17.52</v>
      </c>
      <c r="N2917" s="20">
        <v>12.98</v>
      </c>
      <c r="AE2917">
        <f t="shared" si="45"/>
        <v>2002</v>
      </c>
    </row>
    <row r="2918" spans="1:31" x14ac:dyDescent="0.25">
      <c r="A2918" s="7">
        <v>2915</v>
      </c>
      <c r="B2918" s="8">
        <v>37593</v>
      </c>
      <c r="C2918" t="s">
        <v>3</v>
      </c>
      <c r="D2918" t="s">
        <v>459</v>
      </c>
      <c r="E2918" t="s">
        <v>9</v>
      </c>
      <c r="F2918" t="s">
        <v>498</v>
      </c>
      <c r="G2918" t="s">
        <v>24</v>
      </c>
      <c r="H2918" s="135" t="s">
        <v>1544</v>
      </c>
      <c r="I2918" t="s">
        <v>1454</v>
      </c>
      <c r="J2918" s="20">
        <v>38</v>
      </c>
      <c r="K2918" s="20" t="s">
        <v>9</v>
      </c>
      <c r="L2918" t="s">
        <v>1464</v>
      </c>
      <c r="M2918" s="20">
        <v>8.36</v>
      </c>
      <c r="N2918" s="20">
        <v>11.64</v>
      </c>
      <c r="AE2918">
        <f t="shared" si="45"/>
        <v>2002</v>
      </c>
    </row>
    <row r="2919" spans="1:31" x14ac:dyDescent="0.25">
      <c r="A2919" s="7">
        <v>2916</v>
      </c>
      <c r="B2919" s="8">
        <v>37598</v>
      </c>
      <c r="C2919" t="s">
        <v>3</v>
      </c>
      <c r="D2919" t="s">
        <v>467</v>
      </c>
      <c r="E2919" t="s">
        <v>9</v>
      </c>
      <c r="F2919" t="s">
        <v>57</v>
      </c>
      <c r="G2919" t="s">
        <v>24</v>
      </c>
      <c r="H2919" s="135" t="s">
        <v>1497</v>
      </c>
      <c r="I2919" t="s">
        <v>1454</v>
      </c>
      <c r="J2919" s="20">
        <v>20</v>
      </c>
      <c r="K2919" s="20" t="s">
        <v>9</v>
      </c>
      <c r="L2919" t="s">
        <v>1464</v>
      </c>
      <c r="M2919" s="20">
        <v>4.4000000000000004</v>
      </c>
      <c r="N2919" s="20">
        <v>6.6</v>
      </c>
      <c r="AE2919">
        <f t="shared" si="45"/>
        <v>2002</v>
      </c>
    </row>
    <row r="2920" spans="1:31" x14ac:dyDescent="0.25">
      <c r="A2920" s="7">
        <v>2917</v>
      </c>
      <c r="B2920" s="8">
        <v>37598</v>
      </c>
      <c r="C2920" t="s">
        <v>3</v>
      </c>
      <c r="D2920" t="s">
        <v>497</v>
      </c>
      <c r="E2920" t="s">
        <v>9</v>
      </c>
      <c r="F2920" t="s">
        <v>488</v>
      </c>
      <c r="G2920" t="s">
        <v>17</v>
      </c>
      <c r="H2920" s="135" t="s">
        <v>1504</v>
      </c>
      <c r="I2920" t="s">
        <v>1454</v>
      </c>
      <c r="J2920" s="20">
        <v>21</v>
      </c>
      <c r="K2920" s="20" t="s">
        <v>3</v>
      </c>
      <c r="L2920" t="s">
        <v>1464</v>
      </c>
      <c r="M2920" s="20">
        <v>6.88</v>
      </c>
      <c r="N2920" s="20">
        <v>4.62</v>
      </c>
      <c r="AE2920">
        <f t="shared" si="45"/>
        <v>2002</v>
      </c>
    </row>
    <row r="2921" spans="1:31" x14ac:dyDescent="0.25">
      <c r="A2921" s="7">
        <v>2918</v>
      </c>
      <c r="B2921" s="8">
        <v>37598</v>
      </c>
      <c r="C2921" t="s">
        <v>3</v>
      </c>
      <c r="D2921" t="s">
        <v>523</v>
      </c>
      <c r="E2921" t="s">
        <v>9</v>
      </c>
      <c r="F2921" t="s">
        <v>236</v>
      </c>
      <c r="G2921" t="s">
        <v>14</v>
      </c>
      <c r="H2921" s="135" t="s">
        <v>1530</v>
      </c>
      <c r="I2921" t="s">
        <v>1458</v>
      </c>
      <c r="J2921" s="20">
        <v>7</v>
      </c>
      <c r="K2921" s="20" t="s">
        <v>9</v>
      </c>
      <c r="L2921" t="s">
        <v>1464</v>
      </c>
      <c r="M2921" s="20">
        <v>30</v>
      </c>
      <c r="N2921" s="20">
        <v>10</v>
      </c>
      <c r="AE2921">
        <f t="shared" si="45"/>
        <v>2002</v>
      </c>
    </row>
    <row r="2922" spans="1:31" x14ac:dyDescent="0.25">
      <c r="A2922" s="7">
        <v>2919</v>
      </c>
      <c r="B2922" s="8">
        <v>37598</v>
      </c>
      <c r="C2922" t="s">
        <v>3</v>
      </c>
      <c r="D2922" t="s">
        <v>467</v>
      </c>
      <c r="E2922" t="s">
        <v>9</v>
      </c>
      <c r="F2922" t="s">
        <v>488</v>
      </c>
      <c r="G2922" t="s">
        <v>11</v>
      </c>
      <c r="H2922" s="135" t="s">
        <v>1498</v>
      </c>
      <c r="I2922" t="s">
        <v>1454</v>
      </c>
      <c r="J2922" s="20">
        <v>12</v>
      </c>
      <c r="K2922" s="20" t="s">
        <v>9</v>
      </c>
      <c r="L2922" t="s">
        <v>1464</v>
      </c>
      <c r="M2922" s="20">
        <v>2.64</v>
      </c>
      <c r="N2922" s="20">
        <v>4.3599999999999994</v>
      </c>
      <c r="AE2922">
        <f t="shared" si="45"/>
        <v>2002</v>
      </c>
    </row>
    <row r="2923" spans="1:31" x14ac:dyDescent="0.25">
      <c r="A2923" s="7">
        <v>2920</v>
      </c>
      <c r="B2923" s="8">
        <v>37598</v>
      </c>
      <c r="C2923" t="s">
        <v>3</v>
      </c>
      <c r="D2923" t="s">
        <v>18</v>
      </c>
      <c r="E2923" t="s">
        <v>9</v>
      </c>
      <c r="F2923" t="s">
        <v>188</v>
      </c>
      <c r="G2923" t="s">
        <v>17</v>
      </c>
      <c r="H2923" s="135" t="s">
        <v>1502</v>
      </c>
      <c r="I2923" t="s">
        <v>1454</v>
      </c>
      <c r="J2923" s="20">
        <v>24</v>
      </c>
      <c r="K2923" s="20" t="s">
        <v>1465</v>
      </c>
      <c r="L2923" t="s">
        <v>1466</v>
      </c>
      <c r="M2923" s="20">
        <v>6</v>
      </c>
      <c r="N2923" s="20">
        <v>6</v>
      </c>
      <c r="AE2923">
        <f t="shared" si="45"/>
        <v>2002</v>
      </c>
    </row>
    <row r="2924" spans="1:31" x14ac:dyDescent="0.25">
      <c r="A2924" s="7">
        <v>2921</v>
      </c>
      <c r="B2924" s="8">
        <v>37598</v>
      </c>
      <c r="C2924" t="s">
        <v>3</v>
      </c>
      <c r="D2924" t="s">
        <v>51</v>
      </c>
      <c r="E2924" t="s">
        <v>9</v>
      </c>
      <c r="F2924" t="s">
        <v>471</v>
      </c>
      <c r="G2924" t="s">
        <v>14</v>
      </c>
      <c r="H2924" s="135" t="s">
        <v>1492</v>
      </c>
      <c r="I2924" t="s">
        <v>1454</v>
      </c>
      <c r="J2924" s="20">
        <v>25</v>
      </c>
      <c r="K2924" s="20" t="s">
        <v>9</v>
      </c>
      <c r="L2924" t="s">
        <v>1464</v>
      </c>
      <c r="M2924" s="20">
        <v>5.5</v>
      </c>
      <c r="N2924" s="20">
        <v>8</v>
      </c>
      <c r="AE2924">
        <f t="shared" si="45"/>
        <v>2002</v>
      </c>
    </row>
    <row r="2925" spans="1:31" x14ac:dyDescent="0.25">
      <c r="A2925" s="7">
        <v>2922</v>
      </c>
      <c r="B2925" s="8">
        <v>37598</v>
      </c>
      <c r="C2925" t="s">
        <v>3</v>
      </c>
      <c r="D2925" t="s">
        <v>168</v>
      </c>
      <c r="E2925" t="s">
        <v>9</v>
      </c>
      <c r="F2925" t="s">
        <v>315</v>
      </c>
      <c r="G2925" t="s">
        <v>14</v>
      </c>
      <c r="H2925" s="135" t="s">
        <v>1507</v>
      </c>
      <c r="I2925" t="s">
        <v>1454</v>
      </c>
      <c r="J2925" s="20">
        <v>49</v>
      </c>
      <c r="K2925" s="20" t="s">
        <v>9</v>
      </c>
      <c r="L2925" t="s">
        <v>1464</v>
      </c>
      <c r="M2925" s="20">
        <v>10.78</v>
      </c>
      <c r="N2925" s="20">
        <v>14.72</v>
      </c>
      <c r="AE2925">
        <f t="shared" si="45"/>
        <v>2002</v>
      </c>
    </row>
    <row r="2926" spans="1:31" x14ac:dyDescent="0.25">
      <c r="A2926" s="7">
        <v>2923</v>
      </c>
      <c r="B2926" s="8">
        <v>37598</v>
      </c>
      <c r="C2926" t="s">
        <v>3</v>
      </c>
      <c r="D2926" t="s">
        <v>109</v>
      </c>
      <c r="E2926" t="s">
        <v>9</v>
      </c>
      <c r="F2926" t="s">
        <v>490</v>
      </c>
      <c r="G2926" t="s">
        <v>14</v>
      </c>
      <c r="H2926" s="135" t="s">
        <v>1507</v>
      </c>
      <c r="I2926" t="s">
        <v>1454</v>
      </c>
      <c r="J2926" s="20">
        <v>6</v>
      </c>
      <c r="K2926" s="20" t="s">
        <v>9</v>
      </c>
      <c r="L2926" t="s">
        <v>1464</v>
      </c>
      <c r="M2926" s="20">
        <v>1.32</v>
      </c>
      <c r="N2926" s="20">
        <v>2.6799999999999997</v>
      </c>
      <c r="AE2926">
        <f t="shared" si="45"/>
        <v>2002</v>
      </c>
    </row>
    <row r="2927" spans="1:31" x14ac:dyDescent="0.25">
      <c r="A2927" s="7">
        <v>2924</v>
      </c>
      <c r="B2927" s="8">
        <v>37598</v>
      </c>
      <c r="C2927" t="s">
        <v>3</v>
      </c>
      <c r="D2927" t="s">
        <v>462</v>
      </c>
      <c r="E2927" t="s">
        <v>9</v>
      </c>
      <c r="F2927" t="s">
        <v>134</v>
      </c>
      <c r="G2927" t="s">
        <v>17</v>
      </c>
      <c r="H2927" s="135" t="s">
        <v>1496</v>
      </c>
      <c r="I2927" t="s">
        <v>1454</v>
      </c>
      <c r="J2927" s="20">
        <v>70</v>
      </c>
      <c r="K2927" s="20" t="s">
        <v>9</v>
      </c>
      <c r="L2927" t="s">
        <v>1464</v>
      </c>
      <c r="M2927" s="20">
        <v>15.4</v>
      </c>
      <c r="N2927" s="20">
        <v>20.6</v>
      </c>
      <c r="AE2927">
        <f t="shared" si="45"/>
        <v>2002</v>
      </c>
    </row>
    <row r="2928" spans="1:31" x14ac:dyDescent="0.25">
      <c r="A2928" s="7">
        <v>2925</v>
      </c>
      <c r="B2928" s="8">
        <v>37598</v>
      </c>
      <c r="C2928" t="s">
        <v>3</v>
      </c>
      <c r="D2928" t="s">
        <v>77</v>
      </c>
      <c r="E2928" t="s">
        <v>9</v>
      </c>
      <c r="F2928" t="s">
        <v>270</v>
      </c>
      <c r="G2928" t="s">
        <v>14</v>
      </c>
      <c r="H2928" s="135" t="s">
        <v>1496</v>
      </c>
      <c r="I2928" t="s">
        <v>1456</v>
      </c>
      <c r="J2928" s="20">
        <v>25</v>
      </c>
      <c r="K2928" s="20" t="s">
        <v>3</v>
      </c>
      <c r="L2928" t="s">
        <v>1464</v>
      </c>
      <c r="M2928" s="20">
        <v>8</v>
      </c>
      <c r="N2928" s="20">
        <v>5.5</v>
      </c>
      <c r="O2928" t="s">
        <v>3</v>
      </c>
      <c r="P2928" s="13" t="s">
        <v>373</v>
      </c>
      <c r="Q2928" t="s">
        <v>9</v>
      </c>
      <c r="R2928" t="s">
        <v>455</v>
      </c>
      <c r="S2928" t="s">
        <v>3</v>
      </c>
      <c r="T2928" t="s">
        <v>487</v>
      </c>
      <c r="U2928" t="s">
        <v>9</v>
      </c>
      <c r="V2928" t="s">
        <v>427</v>
      </c>
      <c r="W2928" t="s">
        <v>1465</v>
      </c>
      <c r="Y2928" t="s">
        <v>1465</v>
      </c>
      <c r="AA2928" t="s">
        <v>1465</v>
      </c>
      <c r="AC2928" t="s">
        <v>1465</v>
      </c>
      <c r="AE2928">
        <f t="shared" si="45"/>
        <v>2002</v>
      </c>
    </row>
    <row r="2929" spans="1:31" x14ac:dyDescent="0.25">
      <c r="A2929" s="7">
        <v>2926</v>
      </c>
      <c r="B2929" s="8">
        <v>37598</v>
      </c>
      <c r="C2929" t="s">
        <v>3</v>
      </c>
      <c r="D2929" t="s">
        <v>481</v>
      </c>
      <c r="E2929" t="s">
        <v>9</v>
      </c>
      <c r="F2929" t="s">
        <v>315</v>
      </c>
      <c r="G2929" t="s">
        <v>14</v>
      </c>
      <c r="H2929" s="135" t="s">
        <v>1496</v>
      </c>
      <c r="I2929" t="s">
        <v>1454</v>
      </c>
      <c r="J2929" s="20">
        <v>20</v>
      </c>
      <c r="K2929" s="20" t="s">
        <v>3</v>
      </c>
      <c r="L2929" t="s">
        <v>1464</v>
      </c>
      <c r="M2929" s="20">
        <v>6.6</v>
      </c>
      <c r="N2929" s="20">
        <v>4.4000000000000004</v>
      </c>
      <c r="AE2929">
        <f t="shared" si="45"/>
        <v>2002</v>
      </c>
    </row>
    <row r="2930" spans="1:31" x14ac:dyDescent="0.25">
      <c r="A2930" s="7">
        <v>2927</v>
      </c>
      <c r="B2930" s="8">
        <v>37598</v>
      </c>
      <c r="C2930" t="s">
        <v>3</v>
      </c>
      <c r="D2930" t="s">
        <v>333</v>
      </c>
      <c r="E2930" t="s">
        <v>9</v>
      </c>
      <c r="F2930" t="s">
        <v>149</v>
      </c>
      <c r="G2930" t="s">
        <v>65</v>
      </c>
      <c r="H2930" s="135" t="s">
        <v>1496</v>
      </c>
      <c r="I2930" t="s">
        <v>1455</v>
      </c>
      <c r="J2930" s="20">
        <v>25</v>
      </c>
      <c r="K2930" s="20" t="s">
        <v>3</v>
      </c>
      <c r="L2930" t="s">
        <v>1464</v>
      </c>
      <c r="M2930" s="20">
        <v>4</v>
      </c>
      <c r="N2930" s="20">
        <v>2.75</v>
      </c>
      <c r="AE2930">
        <f t="shared" si="45"/>
        <v>2002</v>
      </c>
    </row>
    <row r="2931" spans="1:31" x14ac:dyDescent="0.25">
      <c r="A2931" s="7">
        <v>2928</v>
      </c>
      <c r="B2931" s="8">
        <v>37598</v>
      </c>
      <c r="C2931" t="s">
        <v>3</v>
      </c>
      <c r="D2931" t="s">
        <v>25</v>
      </c>
      <c r="E2931" t="s">
        <v>9</v>
      </c>
      <c r="F2931" t="s">
        <v>258</v>
      </c>
      <c r="G2931" t="s">
        <v>65</v>
      </c>
      <c r="H2931" s="135" t="s">
        <v>1496</v>
      </c>
      <c r="I2931" t="s">
        <v>1454</v>
      </c>
      <c r="J2931" s="20">
        <v>49</v>
      </c>
      <c r="K2931" s="20" t="s">
        <v>9</v>
      </c>
      <c r="L2931" t="s">
        <v>1464</v>
      </c>
      <c r="M2931" s="20">
        <v>10.78</v>
      </c>
      <c r="N2931" s="20">
        <v>14.72</v>
      </c>
      <c r="AE2931">
        <f t="shared" si="45"/>
        <v>2002</v>
      </c>
    </row>
    <row r="2932" spans="1:31" x14ac:dyDescent="0.25">
      <c r="A2932" s="7">
        <v>2929</v>
      </c>
      <c r="B2932" s="8">
        <v>37598</v>
      </c>
      <c r="C2932" t="s">
        <v>3</v>
      </c>
      <c r="D2932" t="s">
        <v>165</v>
      </c>
      <c r="E2932" t="s">
        <v>9</v>
      </c>
      <c r="F2932" t="s">
        <v>462</v>
      </c>
      <c r="G2932" t="s">
        <v>24</v>
      </c>
      <c r="H2932" s="135" t="s">
        <v>1563</v>
      </c>
      <c r="I2932" t="s">
        <v>1455</v>
      </c>
      <c r="J2932" s="20">
        <v>12</v>
      </c>
      <c r="K2932" s="20" t="s">
        <v>3</v>
      </c>
      <c r="L2932" t="s">
        <v>1464</v>
      </c>
      <c r="M2932" s="20">
        <v>2.1799999999999997</v>
      </c>
      <c r="N2932" s="20">
        <v>1.32</v>
      </c>
      <c r="AE2932">
        <f t="shared" si="45"/>
        <v>2002</v>
      </c>
    </row>
    <row r="2933" spans="1:31" x14ac:dyDescent="0.25">
      <c r="A2933" s="7">
        <v>2930</v>
      </c>
      <c r="B2933" s="8">
        <v>37598</v>
      </c>
      <c r="C2933" t="s">
        <v>3</v>
      </c>
      <c r="D2933" t="s">
        <v>516</v>
      </c>
      <c r="E2933" t="s">
        <v>9</v>
      </c>
      <c r="F2933" t="s">
        <v>237</v>
      </c>
      <c r="G2933" t="s">
        <v>24</v>
      </c>
      <c r="H2933" s="135" t="s">
        <v>1563</v>
      </c>
      <c r="I2933" t="s">
        <v>1455</v>
      </c>
      <c r="J2933" s="20">
        <v>6</v>
      </c>
      <c r="K2933" s="20" t="s">
        <v>9</v>
      </c>
      <c r="L2933" t="s">
        <v>1464</v>
      </c>
      <c r="M2933" s="20">
        <v>0.66</v>
      </c>
      <c r="N2933" s="20">
        <v>1.3399999999999999</v>
      </c>
      <c r="AE2933">
        <f t="shared" si="45"/>
        <v>2002</v>
      </c>
    </row>
    <row r="2934" spans="1:31" x14ac:dyDescent="0.25">
      <c r="A2934" s="7">
        <v>2931</v>
      </c>
      <c r="B2934" s="8">
        <v>37598</v>
      </c>
      <c r="C2934" t="s">
        <v>3</v>
      </c>
      <c r="D2934" t="s">
        <v>229</v>
      </c>
      <c r="E2934" t="s">
        <v>9</v>
      </c>
      <c r="F2934" t="s">
        <v>240</v>
      </c>
      <c r="G2934" t="s">
        <v>377</v>
      </c>
      <c r="H2934" s="9" t="s">
        <v>1605</v>
      </c>
      <c r="I2934" t="s">
        <v>1454</v>
      </c>
      <c r="J2934" s="20">
        <v>45</v>
      </c>
      <c r="K2934" s="20" t="s">
        <v>9</v>
      </c>
      <c r="L2934" t="s">
        <v>1464</v>
      </c>
      <c r="M2934" s="20">
        <v>9.9</v>
      </c>
      <c r="N2934" s="20">
        <v>13.6</v>
      </c>
      <c r="AE2934">
        <f t="shared" si="45"/>
        <v>2002</v>
      </c>
    </row>
    <row r="2935" spans="1:31" x14ac:dyDescent="0.25">
      <c r="A2935" s="7">
        <v>2932</v>
      </c>
      <c r="B2935" s="8">
        <v>37598</v>
      </c>
      <c r="C2935" t="s">
        <v>3</v>
      </c>
      <c r="D2935" t="s">
        <v>287</v>
      </c>
      <c r="E2935" t="s">
        <v>9</v>
      </c>
      <c r="F2935" t="s">
        <v>378</v>
      </c>
      <c r="G2935" t="s">
        <v>377</v>
      </c>
      <c r="H2935" s="9" t="s">
        <v>1597</v>
      </c>
      <c r="I2935" t="s">
        <v>1455</v>
      </c>
      <c r="J2935" s="20">
        <v>20</v>
      </c>
      <c r="K2935" s="20" t="s">
        <v>1465</v>
      </c>
      <c r="L2935" t="s">
        <v>1466</v>
      </c>
      <c r="M2935" s="20">
        <v>2.5</v>
      </c>
      <c r="N2935" s="20">
        <v>2.5</v>
      </c>
      <c r="AE2935">
        <f t="shared" si="45"/>
        <v>2002</v>
      </c>
    </row>
    <row r="2936" spans="1:31" x14ac:dyDescent="0.25">
      <c r="A2936" s="7">
        <v>2933</v>
      </c>
      <c r="B2936" s="8">
        <v>37598</v>
      </c>
      <c r="C2936" t="s">
        <v>3</v>
      </c>
      <c r="D2936" t="s">
        <v>499</v>
      </c>
      <c r="E2936" t="s">
        <v>9</v>
      </c>
      <c r="F2936" t="s">
        <v>490</v>
      </c>
      <c r="G2936" t="s">
        <v>377</v>
      </c>
      <c r="H2936" s="9" t="s">
        <v>1623</v>
      </c>
      <c r="I2936" t="s">
        <v>1454</v>
      </c>
      <c r="J2936" s="20">
        <v>76</v>
      </c>
      <c r="K2936" s="20" t="s">
        <v>3</v>
      </c>
      <c r="L2936" t="s">
        <v>1463</v>
      </c>
      <c r="M2936" s="20">
        <v>20.76</v>
      </c>
      <c r="N2936" s="20">
        <v>18.239999999999998</v>
      </c>
      <c r="AE2936">
        <f t="shared" si="45"/>
        <v>2002</v>
      </c>
    </row>
    <row r="2937" spans="1:31" x14ac:dyDescent="0.25">
      <c r="A2937" s="7">
        <v>2934</v>
      </c>
      <c r="B2937" s="8">
        <v>37601</v>
      </c>
      <c r="C2937" t="s">
        <v>3</v>
      </c>
      <c r="D2937" t="s">
        <v>120</v>
      </c>
      <c r="E2937" t="s">
        <v>9</v>
      </c>
      <c r="F2937" t="s">
        <v>510</v>
      </c>
      <c r="G2937" t="s">
        <v>24</v>
      </c>
      <c r="H2937" s="135" t="s">
        <v>1497</v>
      </c>
      <c r="I2937" t="s">
        <v>1454</v>
      </c>
      <c r="J2937" s="20">
        <v>45</v>
      </c>
      <c r="K2937" s="20" t="s">
        <v>3</v>
      </c>
      <c r="L2937" t="s">
        <v>1464</v>
      </c>
      <c r="M2937" s="20">
        <v>13.6</v>
      </c>
      <c r="N2937" s="20">
        <v>9.9</v>
      </c>
      <c r="AE2937">
        <f t="shared" si="45"/>
        <v>2002</v>
      </c>
    </row>
    <row r="2938" spans="1:31" x14ac:dyDescent="0.25">
      <c r="A2938" s="7">
        <v>2935</v>
      </c>
      <c r="B2938" s="8">
        <v>37601</v>
      </c>
      <c r="C2938" t="s">
        <v>3</v>
      </c>
      <c r="D2938" t="s">
        <v>212</v>
      </c>
      <c r="E2938" t="s">
        <v>9</v>
      </c>
      <c r="F2938" t="s">
        <v>108</v>
      </c>
      <c r="G2938" t="s">
        <v>17</v>
      </c>
      <c r="H2938" s="135" t="s">
        <v>1500</v>
      </c>
      <c r="I2938" t="s">
        <v>1454</v>
      </c>
      <c r="J2938" s="20">
        <v>39</v>
      </c>
      <c r="K2938" s="20" t="s">
        <v>3</v>
      </c>
      <c r="L2938" t="s">
        <v>1464</v>
      </c>
      <c r="M2938" s="20">
        <v>11.92</v>
      </c>
      <c r="N2938" s="20">
        <v>8.58</v>
      </c>
      <c r="AE2938">
        <f t="shared" si="45"/>
        <v>2002</v>
      </c>
    </row>
    <row r="2939" spans="1:31" x14ac:dyDescent="0.25">
      <c r="A2939" s="7">
        <v>2936</v>
      </c>
      <c r="B2939" s="8">
        <v>37601</v>
      </c>
      <c r="C2939" t="s">
        <v>3</v>
      </c>
      <c r="D2939" t="s">
        <v>457</v>
      </c>
      <c r="E2939" t="s">
        <v>9</v>
      </c>
      <c r="F2939" t="s">
        <v>485</v>
      </c>
      <c r="G2939" t="s">
        <v>17</v>
      </c>
      <c r="H2939" s="135" t="s">
        <v>1500</v>
      </c>
      <c r="I2939" t="s">
        <v>1454</v>
      </c>
      <c r="J2939" s="20">
        <v>49</v>
      </c>
      <c r="K2939" s="20" t="s">
        <v>1465</v>
      </c>
      <c r="L2939" t="s">
        <v>1466</v>
      </c>
      <c r="M2939" s="20">
        <v>12.25</v>
      </c>
      <c r="N2939" s="20">
        <v>12.25</v>
      </c>
      <c r="AE2939">
        <f t="shared" si="45"/>
        <v>2002</v>
      </c>
    </row>
    <row r="2940" spans="1:31" x14ac:dyDescent="0.25">
      <c r="A2940" s="7">
        <v>2937</v>
      </c>
      <c r="B2940" s="8">
        <v>37601</v>
      </c>
      <c r="C2940" t="s">
        <v>3</v>
      </c>
      <c r="D2940" t="s">
        <v>502</v>
      </c>
      <c r="E2940" t="s">
        <v>9</v>
      </c>
      <c r="F2940" t="s">
        <v>66</v>
      </c>
      <c r="G2940" t="s">
        <v>17</v>
      </c>
      <c r="H2940" s="135" t="s">
        <v>1500</v>
      </c>
      <c r="I2940" t="s">
        <v>1454</v>
      </c>
      <c r="J2940" s="20">
        <v>30</v>
      </c>
      <c r="K2940" s="20" t="s">
        <v>9</v>
      </c>
      <c r="L2940" t="s">
        <v>1464</v>
      </c>
      <c r="M2940" s="20">
        <v>6.6</v>
      </c>
      <c r="N2940" s="20">
        <v>9.4</v>
      </c>
      <c r="AE2940">
        <f t="shared" si="45"/>
        <v>2002</v>
      </c>
    </row>
    <row r="2941" spans="1:31" x14ac:dyDescent="0.25">
      <c r="A2941" s="7">
        <v>2938</v>
      </c>
      <c r="B2941" s="8">
        <v>37601</v>
      </c>
      <c r="C2941" t="s">
        <v>3</v>
      </c>
      <c r="D2941" t="s">
        <v>524</v>
      </c>
      <c r="E2941" t="s">
        <v>9</v>
      </c>
      <c r="F2941" t="s">
        <v>120</v>
      </c>
      <c r="G2941" t="s">
        <v>14</v>
      </c>
      <c r="H2941" s="135" t="s">
        <v>1530</v>
      </c>
      <c r="I2941" t="s">
        <v>1458</v>
      </c>
      <c r="J2941" s="20">
        <v>7</v>
      </c>
      <c r="K2941" s="20" t="s">
        <v>9</v>
      </c>
      <c r="L2941" t="s">
        <v>1463</v>
      </c>
      <c r="M2941" s="20">
        <v>30</v>
      </c>
      <c r="N2941" s="20">
        <v>10</v>
      </c>
      <c r="AE2941">
        <f t="shared" si="45"/>
        <v>2002</v>
      </c>
    </row>
    <row r="2942" spans="1:31" x14ac:dyDescent="0.25">
      <c r="A2942" s="7">
        <v>2939</v>
      </c>
      <c r="B2942" s="8">
        <v>37601</v>
      </c>
      <c r="C2942" t="s">
        <v>3</v>
      </c>
      <c r="D2942" t="s">
        <v>339</v>
      </c>
      <c r="E2942" t="s">
        <v>9</v>
      </c>
      <c r="F2942" t="s">
        <v>333</v>
      </c>
      <c r="G2942" t="s">
        <v>14</v>
      </c>
      <c r="H2942" s="135" t="s">
        <v>1491</v>
      </c>
      <c r="I2942" t="s">
        <v>1455</v>
      </c>
      <c r="J2942" s="20">
        <v>18</v>
      </c>
      <c r="K2942" s="20" t="s">
        <v>3</v>
      </c>
      <c r="L2942" t="s">
        <v>1464</v>
      </c>
      <c r="M2942" s="20">
        <v>3.02</v>
      </c>
      <c r="N2942" s="20">
        <v>1.98</v>
      </c>
      <c r="AE2942">
        <f t="shared" si="45"/>
        <v>2002</v>
      </c>
    </row>
    <row r="2943" spans="1:31" x14ac:dyDescent="0.25">
      <c r="A2943" s="7">
        <v>2940</v>
      </c>
      <c r="B2943" s="8">
        <v>37601</v>
      </c>
      <c r="C2943" t="s">
        <v>3</v>
      </c>
      <c r="D2943" t="s">
        <v>462</v>
      </c>
      <c r="E2943" t="s">
        <v>9</v>
      </c>
      <c r="F2943" t="s">
        <v>395</v>
      </c>
      <c r="G2943" t="s">
        <v>17</v>
      </c>
      <c r="H2943" s="135" t="s">
        <v>1520</v>
      </c>
      <c r="I2943" t="s">
        <v>1454</v>
      </c>
      <c r="J2943" s="20">
        <v>90</v>
      </c>
      <c r="K2943" s="20" t="s">
        <v>9</v>
      </c>
      <c r="L2943" t="s">
        <v>1464</v>
      </c>
      <c r="M2943" s="20">
        <v>19.8</v>
      </c>
      <c r="N2943" s="20">
        <v>26.2</v>
      </c>
      <c r="AE2943">
        <f t="shared" si="45"/>
        <v>2002</v>
      </c>
    </row>
    <row r="2944" spans="1:31" x14ac:dyDescent="0.25">
      <c r="A2944" s="7">
        <v>2941</v>
      </c>
      <c r="B2944" s="8">
        <v>37601</v>
      </c>
      <c r="C2944" t="s">
        <v>3</v>
      </c>
      <c r="D2944" t="s">
        <v>411</v>
      </c>
      <c r="E2944" t="s">
        <v>9</v>
      </c>
      <c r="F2944" s="15" t="s">
        <v>28</v>
      </c>
      <c r="G2944" t="s">
        <v>14</v>
      </c>
      <c r="H2944" s="135" t="s">
        <v>1534</v>
      </c>
      <c r="I2944" t="s">
        <v>1454</v>
      </c>
      <c r="J2944" s="20">
        <v>5</v>
      </c>
      <c r="K2944" s="20" t="s">
        <v>3</v>
      </c>
      <c r="L2944" t="s">
        <v>1464</v>
      </c>
      <c r="M2944" s="20">
        <v>2.4</v>
      </c>
      <c r="N2944" s="20">
        <v>1.1000000000000001</v>
      </c>
      <c r="AE2944">
        <f t="shared" si="45"/>
        <v>2002</v>
      </c>
    </row>
    <row r="2945" spans="1:31" x14ac:dyDescent="0.25">
      <c r="A2945" s="7">
        <v>2942</v>
      </c>
      <c r="B2945" s="8">
        <v>37601</v>
      </c>
      <c r="C2945" t="s">
        <v>3</v>
      </c>
      <c r="D2945" t="s">
        <v>78</v>
      </c>
      <c r="E2945" t="s">
        <v>9</v>
      </c>
      <c r="F2945" t="s">
        <v>54</v>
      </c>
      <c r="G2945" t="s">
        <v>17</v>
      </c>
      <c r="H2945" s="135" t="s">
        <v>1650</v>
      </c>
      <c r="I2945" t="s">
        <v>1455</v>
      </c>
      <c r="J2945" s="20">
        <v>8</v>
      </c>
      <c r="K2945" s="20" t="s">
        <v>3</v>
      </c>
      <c r="L2945" t="s">
        <v>1464</v>
      </c>
      <c r="M2945" s="20">
        <v>1.62</v>
      </c>
      <c r="N2945" s="20">
        <v>0.88</v>
      </c>
      <c r="AE2945">
        <f t="shared" si="45"/>
        <v>2002</v>
      </c>
    </row>
    <row r="2946" spans="1:31" x14ac:dyDescent="0.25">
      <c r="A2946" s="7">
        <v>2943</v>
      </c>
      <c r="B2946" s="8">
        <v>37601</v>
      </c>
      <c r="C2946" t="s">
        <v>3</v>
      </c>
      <c r="D2946" t="s">
        <v>54</v>
      </c>
      <c r="E2946" t="s">
        <v>9</v>
      </c>
      <c r="F2946" t="s">
        <v>78</v>
      </c>
      <c r="G2946" t="s">
        <v>17</v>
      </c>
      <c r="H2946" s="135" t="s">
        <v>1650</v>
      </c>
      <c r="I2946" t="s">
        <v>1455</v>
      </c>
      <c r="J2946" s="20">
        <v>8</v>
      </c>
      <c r="K2946" s="20" t="s">
        <v>3</v>
      </c>
      <c r="L2946" t="s">
        <v>1464</v>
      </c>
      <c r="M2946" s="20">
        <v>1.62</v>
      </c>
      <c r="N2946" s="20">
        <v>0.88</v>
      </c>
      <c r="AE2946">
        <f t="shared" si="45"/>
        <v>2002</v>
      </c>
    </row>
    <row r="2947" spans="1:31" x14ac:dyDescent="0.25">
      <c r="A2947" s="7">
        <v>2944</v>
      </c>
      <c r="B2947" s="8">
        <v>37601</v>
      </c>
      <c r="C2947" t="s">
        <v>3</v>
      </c>
      <c r="D2947" t="s">
        <v>120</v>
      </c>
      <c r="E2947" t="s">
        <v>9</v>
      </c>
      <c r="F2947" t="s">
        <v>119</v>
      </c>
      <c r="G2947" t="s">
        <v>14</v>
      </c>
      <c r="H2947" s="135" t="s">
        <v>1507</v>
      </c>
      <c r="I2947" t="s">
        <v>1455</v>
      </c>
      <c r="J2947" s="20">
        <v>70</v>
      </c>
      <c r="K2947" s="20" t="s">
        <v>3</v>
      </c>
      <c r="L2947" t="s">
        <v>1464</v>
      </c>
      <c r="M2947" s="20">
        <v>10.3</v>
      </c>
      <c r="N2947" s="20">
        <v>7.7</v>
      </c>
      <c r="AE2947">
        <f t="shared" si="45"/>
        <v>2002</v>
      </c>
    </row>
    <row r="2948" spans="1:31" x14ac:dyDescent="0.25">
      <c r="A2948" s="7">
        <v>2945</v>
      </c>
      <c r="B2948" s="8">
        <v>37601</v>
      </c>
      <c r="C2948" t="s">
        <v>3</v>
      </c>
      <c r="D2948" t="s">
        <v>350</v>
      </c>
      <c r="E2948" t="s">
        <v>9</v>
      </c>
      <c r="F2948" t="s">
        <v>118</v>
      </c>
      <c r="G2948" t="s">
        <v>65</v>
      </c>
      <c r="H2948" s="135" t="s">
        <v>1558</v>
      </c>
      <c r="I2948" t="s">
        <v>1454</v>
      </c>
      <c r="J2948" s="20">
        <v>18</v>
      </c>
      <c r="K2948" s="20" t="s">
        <v>1465</v>
      </c>
      <c r="L2948" t="s">
        <v>1466</v>
      </c>
      <c r="M2948" s="20">
        <v>4.5</v>
      </c>
      <c r="N2948" s="20">
        <v>4.5</v>
      </c>
      <c r="AE2948">
        <f t="shared" ref="AE2948:AE3011" si="46">YEAR(B2948)</f>
        <v>2002</v>
      </c>
    </row>
    <row r="2949" spans="1:31" x14ac:dyDescent="0.25">
      <c r="A2949" s="7">
        <v>2946</v>
      </c>
      <c r="B2949" s="8">
        <v>37601</v>
      </c>
      <c r="C2949" t="s">
        <v>3</v>
      </c>
      <c r="D2949" t="s">
        <v>525</v>
      </c>
      <c r="E2949" t="s">
        <v>9</v>
      </c>
      <c r="F2949" t="s">
        <v>29</v>
      </c>
      <c r="G2949" t="s">
        <v>14</v>
      </c>
      <c r="H2949" s="135" t="s">
        <v>1496</v>
      </c>
      <c r="I2949" t="s">
        <v>1458</v>
      </c>
      <c r="J2949" s="20">
        <v>13</v>
      </c>
      <c r="K2949" s="20" t="s">
        <v>1465</v>
      </c>
      <c r="L2949" t="s">
        <v>1466</v>
      </c>
      <c r="M2949" s="20">
        <v>30</v>
      </c>
      <c r="N2949" s="20">
        <v>10</v>
      </c>
      <c r="AE2949">
        <f t="shared" si="46"/>
        <v>2002</v>
      </c>
    </row>
    <row r="2950" spans="1:31" x14ac:dyDescent="0.25">
      <c r="A2950" s="7">
        <v>2947</v>
      </c>
      <c r="B2950" s="8">
        <v>37601</v>
      </c>
      <c r="C2950" t="s">
        <v>3</v>
      </c>
      <c r="D2950" t="s">
        <v>378</v>
      </c>
      <c r="E2950" t="s">
        <v>9</v>
      </c>
      <c r="F2950" t="s">
        <v>526</v>
      </c>
      <c r="G2950" t="s">
        <v>377</v>
      </c>
      <c r="H2950" s="9" t="s">
        <v>1647</v>
      </c>
      <c r="I2950" t="s">
        <v>1455</v>
      </c>
      <c r="J2950" s="20">
        <v>15</v>
      </c>
      <c r="K2950" s="20" t="s">
        <v>9</v>
      </c>
      <c r="L2950" t="s">
        <v>1464</v>
      </c>
      <c r="M2950" s="20">
        <v>1.65</v>
      </c>
      <c r="N2950" s="20">
        <v>2.6</v>
      </c>
      <c r="AE2950">
        <f t="shared" si="46"/>
        <v>2002</v>
      </c>
    </row>
    <row r="2951" spans="1:31" x14ac:dyDescent="0.25">
      <c r="A2951" s="7">
        <v>2948</v>
      </c>
      <c r="B2951" s="8">
        <v>37601</v>
      </c>
      <c r="C2951" t="s">
        <v>3</v>
      </c>
      <c r="D2951" t="s">
        <v>527</v>
      </c>
      <c r="E2951" t="s">
        <v>9</v>
      </c>
      <c r="F2951" t="s">
        <v>25</v>
      </c>
      <c r="G2951" t="s">
        <v>24</v>
      </c>
      <c r="H2951" s="135" t="s">
        <v>1563</v>
      </c>
      <c r="I2951" t="s">
        <v>1458</v>
      </c>
      <c r="J2951" s="20">
        <v>12</v>
      </c>
      <c r="K2951" s="20" t="s">
        <v>1465</v>
      </c>
      <c r="L2951" t="s">
        <v>1466</v>
      </c>
      <c r="M2951" s="20">
        <v>30</v>
      </c>
      <c r="N2951" s="20">
        <v>10</v>
      </c>
      <c r="AE2951">
        <f t="shared" si="46"/>
        <v>2002</v>
      </c>
    </row>
    <row r="2952" spans="1:31" x14ac:dyDescent="0.25">
      <c r="A2952" s="7">
        <v>2949</v>
      </c>
      <c r="B2952" s="8">
        <v>37601</v>
      </c>
      <c r="C2952" t="s">
        <v>3</v>
      </c>
      <c r="D2952" t="s">
        <v>528</v>
      </c>
      <c r="E2952" t="s">
        <v>9</v>
      </c>
      <c r="F2952" t="s">
        <v>149</v>
      </c>
      <c r="G2952" t="s">
        <v>24</v>
      </c>
      <c r="H2952" s="135" t="s">
        <v>1563</v>
      </c>
      <c r="I2952" t="s">
        <v>1458</v>
      </c>
      <c r="J2952" s="20">
        <v>12</v>
      </c>
      <c r="K2952" s="20" t="s">
        <v>3</v>
      </c>
      <c r="L2952" t="s">
        <v>1464</v>
      </c>
      <c r="M2952" s="20">
        <v>30</v>
      </c>
      <c r="N2952" s="20">
        <v>10</v>
      </c>
      <c r="AE2952">
        <f t="shared" si="46"/>
        <v>2002</v>
      </c>
    </row>
    <row r="2953" spans="1:31" x14ac:dyDescent="0.25">
      <c r="A2953" s="7">
        <v>2950</v>
      </c>
      <c r="B2953" s="8">
        <v>37601</v>
      </c>
      <c r="C2953" t="s">
        <v>3</v>
      </c>
      <c r="D2953" t="s">
        <v>462</v>
      </c>
      <c r="E2953" t="s">
        <v>9</v>
      </c>
      <c r="F2953" t="s">
        <v>165</v>
      </c>
      <c r="G2953" t="s">
        <v>24</v>
      </c>
      <c r="H2953" s="135" t="s">
        <v>1563</v>
      </c>
      <c r="I2953" t="s">
        <v>1455</v>
      </c>
      <c r="J2953" s="20">
        <v>12</v>
      </c>
      <c r="K2953" s="20" t="s">
        <v>3</v>
      </c>
      <c r="L2953" t="s">
        <v>1464</v>
      </c>
      <c r="M2953" s="20">
        <v>2.1799999999999997</v>
      </c>
      <c r="N2953" s="20">
        <v>1.32</v>
      </c>
      <c r="AE2953">
        <f t="shared" si="46"/>
        <v>2002</v>
      </c>
    </row>
    <row r="2954" spans="1:31" x14ac:dyDescent="0.25">
      <c r="A2954" s="7">
        <v>2951</v>
      </c>
      <c r="B2954" s="8">
        <v>37601</v>
      </c>
      <c r="C2954" t="s">
        <v>3</v>
      </c>
      <c r="D2954" t="s">
        <v>178</v>
      </c>
      <c r="E2954" t="s">
        <v>9</v>
      </c>
      <c r="F2954" t="s">
        <v>407</v>
      </c>
      <c r="G2954" t="s">
        <v>377</v>
      </c>
      <c r="H2954" s="9" t="s">
        <v>1591</v>
      </c>
      <c r="I2954" t="s">
        <v>1454</v>
      </c>
      <c r="J2954" s="20">
        <v>25</v>
      </c>
      <c r="K2954" s="20" t="s">
        <v>9</v>
      </c>
      <c r="L2954" t="s">
        <v>1464</v>
      </c>
      <c r="M2954" s="20">
        <v>5.5</v>
      </c>
      <c r="N2954" s="20">
        <v>8</v>
      </c>
      <c r="AE2954">
        <f t="shared" si="46"/>
        <v>2002</v>
      </c>
    </row>
    <row r="2955" spans="1:31" x14ac:dyDescent="0.25">
      <c r="A2955" s="7">
        <v>2952</v>
      </c>
      <c r="B2955" s="8">
        <v>37601</v>
      </c>
      <c r="C2955" t="s">
        <v>3</v>
      </c>
      <c r="D2955" t="s">
        <v>467</v>
      </c>
      <c r="E2955" t="s">
        <v>9</v>
      </c>
      <c r="F2955" t="s">
        <v>529</v>
      </c>
      <c r="G2955" t="s">
        <v>377</v>
      </c>
      <c r="H2955" s="9" t="s">
        <v>1638</v>
      </c>
      <c r="I2955" t="s">
        <v>1454</v>
      </c>
      <c r="J2955" s="20">
        <v>2</v>
      </c>
      <c r="K2955" s="20" t="s">
        <v>1465</v>
      </c>
      <c r="L2955" t="s">
        <v>1466</v>
      </c>
      <c r="M2955" s="20">
        <v>0.5</v>
      </c>
      <c r="N2955" s="20">
        <v>0.5</v>
      </c>
      <c r="AE2955">
        <f t="shared" si="46"/>
        <v>2002</v>
      </c>
    </row>
    <row r="2956" spans="1:31" x14ac:dyDescent="0.25">
      <c r="A2956" s="7">
        <v>2953</v>
      </c>
      <c r="B2956" s="8">
        <v>37601</v>
      </c>
      <c r="C2956" t="s">
        <v>3</v>
      </c>
      <c r="D2956" t="s">
        <v>432</v>
      </c>
      <c r="E2956" t="s">
        <v>9</v>
      </c>
      <c r="F2956" t="s">
        <v>108</v>
      </c>
      <c r="G2956" t="s">
        <v>24</v>
      </c>
      <c r="H2956" s="136" t="s">
        <v>1496</v>
      </c>
      <c r="I2956" t="s">
        <v>1454</v>
      </c>
      <c r="J2956" s="20">
        <v>27</v>
      </c>
      <c r="K2956" s="20" t="s">
        <v>9</v>
      </c>
      <c r="L2956" t="s">
        <v>1464</v>
      </c>
      <c r="M2956" s="20">
        <v>5.9399999999999995</v>
      </c>
      <c r="N2956" s="20">
        <v>8.56</v>
      </c>
      <c r="AE2956">
        <f t="shared" si="46"/>
        <v>2002</v>
      </c>
    </row>
    <row r="2957" spans="1:31" x14ac:dyDescent="0.25">
      <c r="A2957" s="7">
        <v>2954</v>
      </c>
      <c r="B2957" s="8">
        <v>37602</v>
      </c>
      <c r="C2957" t="s">
        <v>3</v>
      </c>
      <c r="D2957" t="s">
        <v>467</v>
      </c>
      <c r="E2957" t="s">
        <v>9</v>
      </c>
      <c r="F2957" t="s">
        <v>448</v>
      </c>
      <c r="G2957" t="s">
        <v>14</v>
      </c>
      <c r="H2957" s="135" t="s">
        <v>1507</v>
      </c>
      <c r="I2957" t="s">
        <v>1454</v>
      </c>
      <c r="J2957" s="20">
        <v>38</v>
      </c>
      <c r="K2957" s="20" t="s">
        <v>9</v>
      </c>
      <c r="L2957" t="s">
        <v>1464</v>
      </c>
      <c r="M2957" s="20">
        <v>8.36</v>
      </c>
      <c r="N2957" s="20">
        <v>11.64</v>
      </c>
      <c r="AE2957">
        <f t="shared" si="46"/>
        <v>2002</v>
      </c>
    </row>
    <row r="2958" spans="1:31" x14ac:dyDescent="0.25">
      <c r="A2958" s="7">
        <v>2955</v>
      </c>
      <c r="B2958" s="8">
        <v>37602</v>
      </c>
      <c r="C2958" t="s">
        <v>3</v>
      </c>
      <c r="D2958" t="s">
        <v>270</v>
      </c>
      <c r="E2958" t="s">
        <v>9</v>
      </c>
      <c r="F2958" t="s">
        <v>521</v>
      </c>
      <c r="G2958" t="s">
        <v>24</v>
      </c>
      <c r="H2958" s="135" t="s">
        <v>1495</v>
      </c>
      <c r="I2958" t="s">
        <v>1455</v>
      </c>
      <c r="J2958" s="20">
        <v>24</v>
      </c>
      <c r="K2958" s="20" t="s">
        <v>3</v>
      </c>
      <c r="L2958" t="s">
        <v>1464</v>
      </c>
      <c r="M2958" s="20">
        <v>3.86</v>
      </c>
      <c r="N2958" s="20">
        <v>2.64</v>
      </c>
      <c r="AE2958">
        <f t="shared" si="46"/>
        <v>2002</v>
      </c>
    </row>
    <row r="2959" spans="1:31" x14ac:dyDescent="0.25">
      <c r="A2959" s="7">
        <v>2956</v>
      </c>
      <c r="B2959" s="8">
        <v>37603</v>
      </c>
      <c r="C2959" t="s">
        <v>3</v>
      </c>
      <c r="D2959" t="s">
        <v>271</v>
      </c>
      <c r="E2959" t="s">
        <v>9</v>
      </c>
      <c r="F2959" t="s">
        <v>53</v>
      </c>
      <c r="G2959" t="s">
        <v>14</v>
      </c>
      <c r="H2959" s="135" t="s">
        <v>1489</v>
      </c>
      <c r="I2959" t="s">
        <v>1454</v>
      </c>
      <c r="J2959" s="20">
        <v>12</v>
      </c>
      <c r="K2959" s="20" t="s">
        <v>9</v>
      </c>
      <c r="L2959" t="s">
        <v>1464</v>
      </c>
      <c r="M2959" s="20">
        <v>2.64</v>
      </c>
      <c r="N2959" s="20">
        <v>4.3599999999999994</v>
      </c>
      <c r="AE2959">
        <f t="shared" si="46"/>
        <v>2002</v>
      </c>
    </row>
    <row r="2960" spans="1:31" x14ac:dyDescent="0.25">
      <c r="A2960" s="7">
        <v>2957</v>
      </c>
      <c r="B2960" s="8">
        <v>37603</v>
      </c>
      <c r="C2960" t="s">
        <v>3</v>
      </c>
      <c r="D2960" t="s">
        <v>91</v>
      </c>
      <c r="E2960" t="s">
        <v>9</v>
      </c>
      <c r="F2960" t="s">
        <v>150</v>
      </c>
      <c r="G2960" t="s">
        <v>17</v>
      </c>
      <c r="H2960" s="135" t="s">
        <v>1496</v>
      </c>
      <c r="I2960" t="s">
        <v>1458</v>
      </c>
      <c r="J2960" s="20">
        <v>12</v>
      </c>
      <c r="K2960" s="20" t="s">
        <v>9</v>
      </c>
      <c r="L2960" t="s">
        <v>1463</v>
      </c>
      <c r="M2960" s="20">
        <v>10</v>
      </c>
      <c r="N2960" s="20">
        <v>30</v>
      </c>
      <c r="AE2960">
        <f t="shared" si="46"/>
        <v>2002</v>
      </c>
    </row>
    <row r="2961" spans="1:31" x14ac:dyDescent="0.25">
      <c r="A2961" s="7">
        <v>2958</v>
      </c>
      <c r="B2961" s="8">
        <v>37604</v>
      </c>
      <c r="C2961" t="s">
        <v>3</v>
      </c>
      <c r="D2961" t="s">
        <v>497</v>
      </c>
      <c r="E2961" t="s">
        <v>9</v>
      </c>
      <c r="F2961" t="s">
        <v>512</v>
      </c>
      <c r="G2961" t="s">
        <v>17</v>
      </c>
      <c r="H2961" s="135" t="s">
        <v>1504</v>
      </c>
      <c r="I2961" t="s">
        <v>1454</v>
      </c>
      <c r="J2961" s="20">
        <v>21</v>
      </c>
      <c r="K2961" s="20" t="s">
        <v>3</v>
      </c>
      <c r="L2961" t="s">
        <v>1464</v>
      </c>
      <c r="M2961" s="20">
        <v>6.88</v>
      </c>
      <c r="N2961" s="20">
        <v>4.62</v>
      </c>
      <c r="AE2961">
        <f t="shared" si="46"/>
        <v>2002</v>
      </c>
    </row>
    <row r="2962" spans="1:31" x14ac:dyDescent="0.25">
      <c r="A2962" s="7">
        <v>2959</v>
      </c>
      <c r="B2962" s="8">
        <v>37604</v>
      </c>
      <c r="C2962" t="s">
        <v>3</v>
      </c>
      <c r="D2962" t="s">
        <v>339</v>
      </c>
      <c r="E2962" t="s">
        <v>9</v>
      </c>
      <c r="F2962" t="s">
        <v>397</v>
      </c>
      <c r="G2962" t="s">
        <v>14</v>
      </c>
      <c r="H2962" s="135" t="s">
        <v>1516</v>
      </c>
      <c r="I2962" t="s">
        <v>1455</v>
      </c>
      <c r="J2962" s="20">
        <v>12</v>
      </c>
      <c r="K2962" s="20" t="s">
        <v>3</v>
      </c>
      <c r="L2962" t="s">
        <v>1464</v>
      </c>
      <c r="M2962" s="20">
        <v>2.1799999999999997</v>
      </c>
      <c r="N2962" s="20">
        <v>1.32</v>
      </c>
      <c r="AE2962">
        <f t="shared" si="46"/>
        <v>2002</v>
      </c>
    </row>
    <row r="2963" spans="1:31" x14ac:dyDescent="0.25">
      <c r="A2963" s="7">
        <v>2960</v>
      </c>
      <c r="B2963" s="8">
        <v>37604</v>
      </c>
      <c r="C2963" t="s">
        <v>3</v>
      </c>
      <c r="D2963" t="s">
        <v>160</v>
      </c>
      <c r="E2963" t="s">
        <v>9</v>
      </c>
      <c r="F2963" t="s">
        <v>44</v>
      </c>
      <c r="G2963" t="s">
        <v>14</v>
      </c>
      <c r="H2963" s="135" t="s">
        <v>1496</v>
      </c>
      <c r="I2963" t="s">
        <v>1456</v>
      </c>
      <c r="J2963" s="20">
        <v>22</v>
      </c>
      <c r="K2963" s="20" t="s">
        <v>3</v>
      </c>
      <c r="L2963" t="s">
        <v>1463</v>
      </c>
      <c r="M2963" s="20">
        <v>6.72</v>
      </c>
      <c r="N2963" s="20">
        <v>5.28</v>
      </c>
      <c r="O2963" t="s">
        <v>3</v>
      </c>
      <c r="P2963" s="13" t="s">
        <v>462</v>
      </c>
      <c r="Q2963" t="s">
        <v>9</v>
      </c>
      <c r="R2963" t="s">
        <v>479</v>
      </c>
      <c r="S2963" t="s">
        <v>1465</v>
      </c>
      <c r="U2963" t="s">
        <v>1465</v>
      </c>
      <c r="W2963" t="s">
        <v>1465</v>
      </c>
      <c r="Y2963" t="s">
        <v>1465</v>
      </c>
      <c r="AA2963" t="s">
        <v>1465</v>
      </c>
      <c r="AC2963" t="s">
        <v>1465</v>
      </c>
      <c r="AE2963">
        <f t="shared" si="46"/>
        <v>2002</v>
      </c>
    </row>
    <row r="2964" spans="1:31" x14ac:dyDescent="0.25">
      <c r="A2964" s="7">
        <v>2961</v>
      </c>
      <c r="B2964" s="8">
        <v>37604</v>
      </c>
      <c r="C2964" t="s">
        <v>3</v>
      </c>
      <c r="D2964" t="s">
        <v>25</v>
      </c>
      <c r="E2964" t="s">
        <v>9</v>
      </c>
      <c r="F2964" t="s">
        <v>365</v>
      </c>
      <c r="G2964" t="s">
        <v>17</v>
      </c>
      <c r="H2964" s="135" t="s">
        <v>1496</v>
      </c>
      <c r="I2964" t="s">
        <v>1456</v>
      </c>
      <c r="J2964" s="20">
        <v>28</v>
      </c>
      <c r="K2964" s="20" t="s">
        <v>9</v>
      </c>
      <c r="L2964" t="s">
        <v>1464</v>
      </c>
      <c r="M2964" s="20">
        <v>6.16</v>
      </c>
      <c r="N2964" s="20">
        <v>8.84</v>
      </c>
      <c r="O2964" t="s">
        <v>3</v>
      </c>
      <c r="P2964" s="13" t="s">
        <v>202</v>
      </c>
      <c r="Q2964" t="s">
        <v>9</v>
      </c>
      <c r="R2964" t="s">
        <v>235</v>
      </c>
      <c r="S2964" t="s">
        <v>9</v>
      </c>
      <c r="T2964" t="s">
        <v>186</v>
      </c>
      <c r="U2964" t="s">
        <v>1465</v>
      </c>
      <c r="W2964" t="s">
        <v>1465</v>
      </c>
      <c r="Y2964" t="s">
        <v>1465</v>
      </c>
      <c r="AA2964" t="s">
        <v>1465</v>
      </c>
      <c r="AC2964" t="s">
        <v>1465</v>
      </c>
      <c r="AE2964">
        <f t="shared" si="46"/>
        <v>2002</v>
      </c>
    </row>
    <row r="2965" spans="1:31" x14ac:dyDescent="0.25">
      <c r="A2965" s="7">
        <v>2962</v>
      </c>
      <c r="B2965" s="8">
        <v>37604</v>
      </c>
      <c r="C2965" t="s">
        <v>3</v>
      </c>
      <c r="D2965" t="s">
        <v>496</v>
      </c>
      <c r="E2965" t="s">
        <v>9</v>
      </c>
      <c r="F2965" t="s">
        <v>331</v>
      </c>
      <c r="G2965" t="s">
        <v>377</v>
      </c>
      <c r="H2965" s="135" t="s">
        <v>1592</v>
      </c>
      <c r="I2965" t="s">
        <v>1454</v>
      </c>
      <c r="J2965" s="20">
        <v>12</v>
      </c>
      <c r="K2965" s="20" t="s">
        <v>3</v>
      </c>
      <c r="L2965" t="s">
        <v>1463</v>
      </c>
      <c r="M2965" s="20">
        <v>4.12</v>
      </c>
      <c r="N2965" s="20">
        <v>2.88</v>
      </c>
      <c r="AE2965">
        <f t="shared" si="46"/>
        <v>2002</v>
      </c>
    </row>
    <row r="2966" spans="1:31" x14ac:dyDescent="0.25">
      <c r="A2966" s="7">
        <v>2963</v>
      </c>
      <c r="B2966" s="8">
        <v>37604</v>
      </c>
      <c r="C2966" t="s">
        <v>3</v>
      </c>
      <c r="D2966" t="s">
        <v>151</v>
      </c>
      <c r="E2966" t="s">
        <v>9</v>
      </c>
      <c r="F2966" t="s">
        <v>27</v>
      </c>
      <c r="G2966" t="s">
        <v>24</v>
      </c>
      <c r="H2966" s="135" t="s">
        <v>1557</v>
      </c>
      <c r="I2966" t="s">
        <v>1455</v>
      </c>
      <c r="J2966" s="20">
        <v>13</v>
      </c>
      <c r="K2966" s="20" t="s">
        <v>9</v>
      </c>
      <c r="L2966" t="s">
        <v>1464</v>
      </c>
      <c r="M2966" s="20">
        <v>1.43</v>
      </c>
      <c r="N2966" s="20">
        <v>2.3200000000000003</v>
      </c>
      <c r="AE2966">
        <f t="shared" si="46"/>
        <v>2002</v>
      </c>
    </row>
    <row r="2967" spans="1:31" x14ac:dyDescent="0.25">
      <c r="A2967" s="7">
        <v>2964</v>
      </c>
      <c r="B2967" s="8">
        <v>37605</v>
      </c>
      <c r="C2967" t="s">
        <v>3</v>
      </c>
      <c r="D2967" t="s">
        <v>186</v>
      </c>
      <c r="E2967" t="s">
        <v>9</v>
      </c>
      <c r="F2967" t="s">
        <v>530</v>
      </c>
      <c r="G2967" t="s">
        <v>14</v>
      </c>
      <c r="H2967" s="135" t="s">
        <v>1530</v>
      </c>
      <c r="I2967" t="s">
        <v>1458</v>
      </c>
      <c r="J2967" s="20">
        <v>7</v>
      </c>
      <c r="K2967" s="20" t="s">
        <v>9</v>
      </c>
      <c r="L2967" t="s">
        <v>1463</v>
      </c>
      <c r="M2967" s="20">
        <v>10</v>
      </c>
      <c r="N2967" s="20">
        <v>30</v>
      </c>
      <c r="AE2967">
        <f t="shared" si="46"/>
        <v>2002</v>
      </c>
    </row>
    <row r="2968" spans="1:31" x14ac:dyDescent="0.25">
      <c r="A2968" s="7">
        <v>2965</v>
      </c>
      <c r="B2968" s="8">
        <v>37605</v>
      </c>
      <c r="C2968" t="s">
        <v>3</v>
      </c>
      <c r="D2968" t="s">
        <v>420</v>
      </c>
      <c r="E2968" t="s">
        <v>9</v>
      </c>
      <c r="F2968" t="s">
        <v>427</v>
      </c>
      <c r="G2968" t="s">
        <v>65</v>
      </c>
      <c r="H2968" s="135" t="s">
        <v>1519</v>
      </c>
      <c r="I2968" t="s">
        <v>1454</v>
      </c>
      <c r="J2968" s="20">
        <v>19</v>
      </c>
      <c r="K2968" s="20" t="s">
        <v>9</v>
      </c>
      <c r="L2968" t="s">
        <v>1464</v>
      </c>
      <c r="M2968" s="20">
        <v>4.18</v>
      </c>
      <c r="N2968" s="20">
        <v>6.32</v>
      </c>
      <c r="AE2968">
        <f t="shared" si="46"/>
        <v>2002</v>
      </c>
    </row>
    <row r="2969" spans="1:31" x14ac:dyDescent="0.25">
      <c r="A2969" s="7">
        <v>2966</v>
      </c>
      <c r="B2969" s="8">
        <v>37605</v>
      </c>
      <c r="C2969" t="s">
        <v>3</v>
      </c>
      <c r="D2969" t="s">
        <v>462</v>
      </c>
      <c r="E2969" t="s">
        <v>9</v>
      </c>
      <c r="F2969" t="s">
        <v>464</v>
      </c>
      <c r="G2969" t="s">
        <v>14</v>
      </c>
      <c r="H2969" s="135" t="s">
        <v>1496</v>
      </c>
      <c r="I2969" t="s">
        <v>1454</v>
      </c>
      <c r="J2969" s="20">
        <v>10</v>
      </c>
      <c r="K2969" s="20" t="s">
        <v>1465</v>
      </c>
      <c r="L2969" t="s">
        <v>1466</v>
      </c>
      <c r="M2969" s="20">
        <v>2.5</v>
      </c>
      <c r="N2969" s="20">
        <v>2.5</v>
      </c>
      <c r="AE2969">
        <f t="shared" si="46"/>
        <v>2002</v>
      </c>
    </row>
    <row r="2970" spans="1:31" x14ac:dyDescent="0.25">
      <c r="A2970" s="7">
        <v>2967</v>
      </c>
      <c r="B2970" s="8">
        <v>37605</v>
      </c>
      <c r="C2970" t="s">
        <v>3</v>
      </c>
      <c r="D2970" t="s">
        <v>78</v>
      </c>
      <c r="E2970" t="s">
        <v>9</v>
      </c>
      <c r="F2970" t="s">
        <v>270</v>
      </c>
      <c r="G2970" t="s">
        <v>24</v>
      </c>
      <c r="H2970" s="135" t="s">
        <v>1572</v>
      </c>
      <c r="I2970" t="s">
        <v>1455</v>
      </c>
      <c r="J2970" s="20">
        <v>9</v>
      </c>
      <c r="K2970" s="20" t="s">
        <v>3</v>
      </c>
      <c r="L2970" t="s">
        <v>1463</v>
      </c>
      <c r="M2970" s="20">
        <v>1.67</v>
      </c>
      <c r="N2970" s="20">
        <v>1.08</v>
      </c>
      <c r="AE2970">
        <f t="shared" si="46"/>
        <v>2002</v>
      </c>
    </row>
    <row r="2971" spans="1:31" x14ac:dyDescent="0.25">
      <c r="A2971" s="7">
        <v>2968</v>
      </c>
      <c r="B2971" s="8">
        <v>37605</v>
      </c>
      <c r="C2971" t="s">
        <v>3</v>
      </c>
      <c r="D2971" t="s">
        <v>39</v>
      </c>
      <c r="E2971" t="s">
        <v>9</v>
      </c>
      <c r="F2971" t="s">
        <v>57</v>
      </c>
      <c r="G2971" t="s">
        <v>377</v>
      </c>
      <c r="H2971" s="9" t="s">
        <v>1594</v>
      </c>
      <c r="I2971" t="s">
        <v>1454</v>
      </c>
      <c r="J2971" s="20">
        <v>88</v>
      </c>
      <c r="K2971" s="20" t="s">
        <v>3</v>
      </c>
      <c r="L2971" t="s">
        <v>1464</v>
      </c>
      <c r="M2971" s="20">
        <v>25.64</v>
      </c>
      <c r="N2971" s="20">
        <v>19.36</v>
      </c>
      <c r="AE2971">
        <f t="shared" si="46"/>
        <v>2002</v>
      </c>
    </row>
    <row r="2972" spans="1:31" x14ac:dyDescent="0.25">
      <c r="A2972" s="7">
        <v>2969</v>
      </c>
      <c r="B2972" s="8">
        <v>37605</v>
      </c>
      <c r="C2972" t="s">
        <v>3</v>
      </c>
      <c r="D2972" t="s">
        <v>213</v>
      </c>
      <c r="E2972" t="s">
        <v>9</v>
      </c>
      <c r="F2972" t="s">
        <v>106</v>
      </c>
      <c r="G2972" t="s">
        <v>24</v>
      </c>
      <c r="H2972" s="136" t="s">
        <v>1496</v>
      </c>
      <c r="I2972" t="s">
        <v>1455</v>
      </c>
      <c r="J2972" s="20">
        <v>10</v>
      </c>
      <c r="K2972" s="20" t="s">
        <v>9</v>
      </c>
      <c r="L2972" t="s">
        <v>1464</v>
      </c>
      <c r="M2972" s="20">
        <v>1.1000000000000001</v>
      </c>
      <c r="N2972" s="20">
        <v>1.9</v>
      </c>
      <c r="AE2972">
        <f t="shared" si="46"/>
        <v>2002</v>
      </c>
    </row>
    <row r="2973" spans="1:31" x14ac:dyDescent="0.25">
      <c r="A2973" s="7">
        <v>2970</v>
      </c>
      <c r="B2973" s="8">
        <v>37606</v>
      </c>
      <c r="C2973" t="s">
        <v>3</v>
      </c>
      <c r="D2973" t="s">
        <v>120</v>
      </c>
      <c r="E2973" t="s">
        <v>9</v>
      </c>
      <c r="F2973" t="s">
        <v>190</v>
      </c>
      <c r="G2973" t="s">
        <v>11</v>
      </c>
      <c r="H2973" s="135" t="s">
        <v>1527</v>
      </c>
      <c r="I2973" t="s">
        <v>1454</v>
      </c>
      <c r="J2973" s="20">
        <v>28</v>
      </c>
      <c r="K2973" s="20" t="s">
        <v>3</v>
      </c>
      <c r="L2973" t="s">
        <v>1464</v>
      </c>
      <c r="M2973" s="20">
        <v>8.84</v>
      </c>
      <c r="N2973" s="20">
        <v>6.16</v>
      </c>
      <c r="AE2973">
        <f t="shared" si="46"/>
        <v>2002</v>
      </c>
    </row>
    <row r="2974" spans="1:31" x14ac:dyDescent="0.25">
      <c r="A2974" s="7">
        <v>2971</v>
      </c>
      <c r="B2974" s="8">
        <v>37606</v>
      </c>
      <c r="C2974" t="s">
        <v>3</v>
      </c>
      <c r="D2974" t="s">
        <v>278</v>
      </c>
      <c r="E2974" t="s">
        <v>9</v>
      </c>
      <c r="F2974" t="s">
        <v>27</v>
      </c>
      <c r="G2974" t="s">
        <v>11</v>
      </c>
      <c r="H2974" s="135" t="s">
        <v>1509</v>
      </c>
      <c r="I2974" t="s">
        <v>1455</v>
      </c>
      <c r="J2974" s="20">
        <v>21</v>
      </c>
      <c r="K2974" s="20" t="s">
        <v>9</v>
      </c>
      <c r="L2974" t="s">
        <v>1464</v>
      </c>
      <c r="M2974" s="20">
        <v>2.31</v>
      </c>
      <c r="N2974" s="20">
        <v>3.44</v>
      </c>
      <c r="AE2974">
        <f t="shared" si="46"/>
        <v>2002</v>
      </c>
    </row>
    <row r="2975" spans="1:31" x14ac:dyDescent="0.25">
      <c r="A2975" s="7">
        <v>2972</v>
      </c>
      <c r="B2975" s="8">
        <v>37606</v>
      </c>
      <c r="C2975" t="s">
        <v>3</v>
      </c>
      <c r="D2975" t="s">
        <v>517</v>
      </c>
      <c r="E2975" t="s">
        <v>9</v>
      </c>
      <c r="F2975" t="s">
        <v>530</v>
      </c>
      <c r="G2975" t="s">
        <v>14</v>
      </c>
      <c r="H2975" s="135" t="s">
        <v>1489</v>
      </c>
      <c r="I2975" t="s">
        <v>1454</v>
      </c>
      <c r="J2975" s="20">
        <v>12</v>
      </c>
      <c r="K2975" s="20" t="s">
        <v>3</v>
      </c>
      <c r="L2975" t="s">
        <v>1464</v>
      </c>
      <c r="M2975" s="20">
        <v>4.3599999999999994</v>
      </c>
      <c r="N2975" s="20">
        <v>2.64</v>
      </c>
      <c r="AE2975">
        <f t="shared" si="46"/>
        <v>2002</v>
      </c>
    </row>
    <row r="2976" spans="1:31" x14ac:dyDescent="0.25">
      <c r="A2976" s="7">
        <v>2973</v>
      </c>
      <c r="B2976" s="8">
        <v>37606</v>
      </c>
      <c r="C2976" t="s">
        <v>3</v>
      </c>
      <c r="D2976" t="s">
        <v>397</v>
      </c>
      <c r="E2976" t="s">
        <v>9</v>
      </c>
      <c r="F2976" t="s">
        <v>333</v>
      </c>
      <c r="G2976" t="s">
        <v>14</v>
      </c>
      <c r="H2976" s="135" t="s">
        <v>1516</v>
      </c>
      <c r="I2976" t="s">
        <v>1455</v>
      </c>
      <c r="J2976" s="20">
        <v>12</v>
      </c>
      <c r="K2976" s="20" t="s">
        <v>1465</v>
      </c>
      <c r="L2976" t="s">
        <v>1466</v>
      </c>
      <c r="M2976" s="20">
        <v>1.5</v>
      </c>
      <c r="N2976" s="20">
        <v>1.5</v>
      </c>
      <c r="AE2976">
        <f t="shared" si="46"/>
        <v>2002</v>
      </c>
    </row>
    <row r="2977" spans="1:31" x14ac:dyDescent="0.25">
      <c r="A2977" s="7">
        <v>2974</v>
      </c>
      <c r="B2977" s="8">
        <v>37606</v>
      </c>
      <c r="C2977" t="s">
        <v>3</v>
      </c>
      <c r="D2977" t="s">
        <v>502</v>
      </c>
      <c r="E2977" t="s">
        <v>9</v>
      </c>
      <c r="F2977" t="s">
        <v>36</v>
      </c>
      <c r="G2977" t="s">
        <v>14</v>
      </c>
      <c r="H2977" s="135" t="s">
        <v>1516</v>
      </c>
      <c r="I2977" t="s">
        <v>1454</v>
      </c>
      <c r="J2977" s="20">
        <v>8</v>
      </c>
      <c r="K2977" s="20" t="s">
        <v>9</v>
      </c>
      <c r="L2977" t="s">
        <v>1464</v>
      </c>
      <c r="M2977" s="20">
        <v>1.76</v>
      </c>
      <c r="N2977" s="20">
        <v>3.24</v>
      </c>
      <c r="AE2977">
        <f t="shared" si="46"/>
        <v>2002</v>
      </c>
    </row>
    <row r="2978" spans="1:31" x14ac:dyDescent="0.25">
      <c r="A2978" s="7">
        <v>2975</v>
      </c>
      <c r="B2978" s="8">
        <v>37606</v>
      </c>
      <c r="C2978" t="s">
        <v>3</v>
      </c>
      <c r="D2978" t="s">
        <v>125</v>
      </c>
      <c r="E2978" t="s">
        <v>9</v>
      </c>
      <c r="F2978" t="s">
        <v>233</v>
      </c>
      <c r="G2978" t="s">
        <v>14</v>
      </c>
      <c r="H2978" s="135" t="s">
        <v>1523</v>
      </c>
      <c r="I2978" t="s">
        <v>1454</v>
      </c>
      <c r="J2978" s="20">
        <v>6</v>
      </c>
      <c r="K2978" s="20" t="s">
        <v>3</v>
      </c>
      <c r="L2978" t="s">
        <v>1464</v>
      </c>
      <c r="M2978" s="20">
        <v>2.6799999999999997</v>
      </c>
      <c r="N2978" s="20">
        <v>1.32</v>
      </c>
      <c r="AE2978">
        <f t="shared" si="46"/>
        <v>2002</v>
      </c>
    </row>
    <row r="2979" spans="1:31" x14ac:dyDescent="0.25">
      <c r="A2979" s="7">
        <v>2976</v>
      </c>
      <c r="B2979" s="8">
        <v>37606</v>
      </c>
      <c r="C2979" t="s">
        <v>3</v>
      </c>
      <c r="D2979" t="s">
        <v>426</v>
      </c>
      <c r="E2979" t="s">
        <v>9</v>
      </c>
      <c r="F2979" t="s">
        <v>27</v>
      </c>
      <c r="G2979" t="s">
        <v>14</v>
      </c>
      <c r="H2979" s="135" t="s">
        <v>1507</v>
      </c>
      <c r="I2979" t="s">
        <v>1455</v>
      </c>
      <c r="J2979" s="20">
        <v>111</v>
      </c>
      <c r="K2979" s="20" t="s">
        <v>9</v>
      </c>
      <c r="L2979" t="s">
        <v>1464</v>
      </c>
      <c r="M2979" s="20">
        <v>12.21</v>
      </c>
      <c r="N2979" s="20">
        <v>16.04</v>
      </c>
      <c r="AE2979">
        <f t="shared" si="46"/>
        <v>2002</v>
      </c>
    </row>
    <row r="2980" spans="1:31" x14ac:dyDescent="0.25">
      <c r="A2980" s="7">
        <v>2977</v>
      </c>
      <c r="B2980" s="8">
        <v>37606</v>
      </c>
      <c r="C2980" t="s">
        <v>3</v>
      </c>
      <c r="D2980" t="s">
        <v>466</v>
      </c>
      <c r="E2980" t="s">
        <v>9</v>
      </c>
      <c r="F2980" t="s">
        <v>27</v>
      </c>
      <c r="G2980" t="s">
        <v>24</v>
      </c>
      <c r="H2980" s="135" t="s">
        <v>1563</v>
      </c>
      <c r="I2980" t="s">
        <v>1454</v>
      </c>
      <c r="J2980" s="20">
        <v>12</v>
      </c>
      <c r="K2980" s="20" t="s">
        <v>9</v>
      </c>
      <c r="L2980" t="s">
        <v>1464</v>
      </c>
      <c r="M2980" s="20">
        <v>2.64</v>
      </c>
      <c r="N2980" s="20">
        <v>4.3599999999999994</v>
      </c>
      <c r="AE2980">
        <f t="shared" si="46"/>
        <v>2002</v>
      </c>
    </row>
    <row r="2981" spans="1:31" x14ac:dyDescent="0.25">
      <c r="A2981" s="7">
        <v>2978</v>
      </c>
      <c r="B2981" s="8">
        <v>37606</v>
      </c>
      <c r="C2981" t="s">
        <v>3</v>
      </c>
      <c r="D2981" t="s">
        <v>27</v>
      </c>
      <c r="E2981" t="s">
        <v>9</v>
      </c>
      <c r="F2981" t="s">
        <v>466</v>
      </c>
      <c r="G2981" t="s">
        <v>24</v>
      </c>
      <c r="H2981" s="135" t="s">
        <v>1563</v>
      </c>
      <c r="I2981" t="s">
        <v>1454</v>
      </c>
      <c r="J2981" s="20">
        <v>12</v>
      </c>
      <c r="K2981" s="20" t="s">
        <v>3</v>
      </c>
      <c r="L2981" t="s">
        <v>1464</v>
      </c>
      <c r="M2981" s="20">
        <v>4.3599999999999994</v>
      </c>
      <c r="N2981" s="20">
        <v>2.64</v>
      </c>
      <c r="AE2981">
        <f t="shared" si="46"/>
        <v>2002</v>
      </c>
    </row>
    <row r="2982" spans="1:31" x14ac:dyDescent="0.25">
      <c r="A2982" s="7">
        <v>2979</v>
      </c>
      <c r="B2982" s="8">
        <v>37606</v>
      </c>
      <c r="C2982" t="s">
        <v>3</v>
      </c>
      <c r="D2982" t="s">
        <v>178</v>
      </c>
      <c r="E2982" t="s">
        <v>9</v>
      </c>
      <c r="F2982" t="s">
        <v>179</v>
      </c>
      <c r="G2982" t="s">
        <v>377</v>
      </c>
      <c r="H2982" s="135" t="s">
        <v>1496</v>
      </c>
      <c r="I2982" t="s">
        <v>1454</v>
      </c>
      <c r="J2982" s="20">
        <v>73</v>
      </c>
      <c r="K2982" s="20" t="s">
        <v>3</v>
      </c>
      <c r="L2982" t="s">
        <v>1464</v>
      </c>
      <c r="M2982" s="20">
        <v>21.44</v>
      </c>
      <c r="N2982" s="20">
        <v>16.059999999999999</v>
      </c>
      <c r="AE2982">
        <f t="shared" si="46"/>
        <v>2002</v>
      </c>
    </row>
    <row r="2983" spans="1:31" x14ac:dyDescent="0.25">
      <c r="A2983" s="7">
        <v>2980</v>
      </c>
      <c r="B2983" s="8">
        <v>37606</v>
      </c>
      <c r="C2983" t="s">
        <v>3</v>
      </c>
      <c r="D2983" t="s">
        <v>72</v>
      </c>
      <c r="E2983" t="s">
        <v>9</v>
      </c>
      <c r="F2983" t="s">
        <v>268</v>
      </c>
      <c r="G2983" t="s">
        <v>377</v>
      </c>
      <c r="H2983" s="9" t="s">
        <v>1637</v>
      </c>
      <c r="I2983" t="s">
        <v>1454</v>
      </c>
      <c r="J2983" s="20">
        <v>42</v>
      </c>
      <c r="K2983" s="20" t="s">
        <v>1465</v>
      </c>
      <c r="L2983" t="s">
        <v>1466</v>
      </c>
      <c r="M2983" s="20">
        <v>10.5</v>
      </c>
      <c r="N2983" s="20">
        <v>10.5</v>
      </c>
      <c r="AE2983">
        <f t="shared" si="46"/>
        <v>2002</v>
      </c>
    </row>
    <row r="2984" spans="1:31" x14ac:dyDescent="0.25">
      <c r="A2984" s="7">
        <v>2981</v>
      </c>
      <c r="B2984" s="8">
        <v>37607</v>
      </c>
      <c r="C2984" t="s">
        <v>3</v>
      </c>
      <c r="D2984" t="s">
        <v>440</v>
      </c>
      <c r="E2984" t="s">
        <v>9</v>
      </c>
      <c r="F2984" t="s">
        <v>447</v>
      </c>
      <c r="G2984" t="s">
        <v>24</v>
      </c>
      <c r="H2984" s="135" t="s">
        <v>1493</v>
      </c>
      <c r="I2984" t="s">
        <v>1454</v>
      </c>
      <c r="J2984" s="20">
        <v>33</v>
      </c>
      <c r="K2984" s="20" t="s">
        <v>3</v>
      </c>
      <c r="L2984" t="s">
        <v>1464</v>
      </c>
      <c r="M2984" s="20">
        <v>10.24</v>
      </c>
      <c r="N2984" s="20">
        <v>7.26</v>
      </c>
      <c r="AE2984">
        <f t="shared" si="46"/>
        <v>2002</v>
      </c>
    </row>
    <row r="2985" spans="1:31" x14ac:dyDescent="0.25">
      <c r="A2985" s="7">
        <v>2982</v>
      </c>
      <c r="B2985" s="8">
        <v>37607</v>
      </c>
      <c r="C2985" t="s">
        <v>3</v>
      </c>
      <c r="D2985" t="s">
        <v>502</v>
      </c>
      <c r="E2985" t="s">
        <v>9</v>
      </c>
      <c r="F2985" t="s">
        <v>486</v>
      </c>
      <c r="G2985" t="s">
        <v>17</v>
      </c>
      <c r="H2985" s="135" t="s">
        <v>1500</v>
      </c>
      <c r="I2985" t="s">
        <v>1454</v>
      </c>
      <c r="J2985" s="20">
        <v>15</v>
      </c>
      <c r="K2985" s="20" t="s">
        <v>9</v>
      </c>
      <c r="L2985" t="s">
        <v>1464</v>
      </c>
      <c r="M2985" s="20">
        <v>3.3</v>
      </c>
      <c r="N2985" s="20">
        <v>5.2</v>
      </c>
      <c r="AE2985">
        <f t="shared" si="46"/>
        <v>2002</v>
      </c>
    </row>
    <row r="2986" spans="1:31" x14ac:dyDescent="0.25">
      <c r="A2986" s="7">
        <v>2983</v>
      </c>
      <c r="B2986" s="8">
        <v>37607</v>
      </c>
      <c r="C2986" t="s">
        <v>3</v>
      </c>
      <c r="D2986" t="s">
        <v>531</v>
      </c>
      <c r="E2986" t="s">
        <v>9</v>
      </c>
      <c r="F2986" t="s">
        <v>273</v>
      </c>
      <c r="G2986" t="s">
        <v>14</v>
      </c>
      <c r="H2986" s="135" t="s">
        <v>1530</v>
      </c>
      <c r="I2986" t="s">
        <v>1458</v>
      </c>
      <c r="J2986" s="20">
        <v>7</v>
      </c>
      <c r="K2986" s="20" t="s">
        <v>9</v>
      </c>
      <c r="L2986" t="s">
        <v>1463</v>
      </c>
      <c r="M2986" s="20">
        <v>30</v>
      </c>
      <c r="N2986" s="20">
        <v>10</v>
      </c>
      <c r="AE2986">
        <f t="shared" si="46"/>
        <v>2002</v>
      </c>
    </row>
    <row r="2987" spans="1:31" x14ac:dyDescent="0.25">
      <c r="A2987" s="7">
        <v>2984</v>
      </c>
      <c r="B2987" s="8">
        <v>37607</v>
      </c>
      <c r="C2987" t="s">
        <v>3</v>
      </c>
      <c r="D2987" t="s">
        <v>467</v>
      </c>
      <c r="E2987" t="s">
        <v>9</v>
      </c>
      <c r="F2987" t="s">
        <v>488</v>
      </c>
      <c r="G2987" t="s">
        <v>11</v>
      </c>
      <c r="H2987" s="135" t="s">
        <v>1498</v>
      </c>
      <c r="I2987" t="s">
        <v>1454</v>
      </c>
      <c r="J2987" s="20">
        <v>12</v>
      </c>
      <c r="K2987" s="20" t="s">
        <v>9</v>
      </c>
      <c r="L2987" t="s">
        <v>1464</v>
      </c>
      <c r="M2987" s="20">
        <v>2.64</v>
      </c>
      <c r="N2987" s="20">
        <v>4.3599999999999994</v>
      </c>
      <c r="AE2987">
        <f t="shared" si="46"/>
        <v>2002</v>
      </c>
    </row>
    <row r="2988" spans="1:31" x14ac:dyDescent="0.25">
      <c r="A2988" s="7">
        <v>2985</v>
      </c>
      <c r="B2988" s="8">
        <v>37607</v>
      </c>
      <c r="C2988" t="s">
        <v>3</v>
      </c>
      <c r="D2988" t="s">
        <v>27</v>
      </c>
      <c r="E2988" t="s">
        <v>9</v>
      </c>
      <c r="F2988" t="s">
        <v>12</v>
      </c>
      <c r="G2988" t="s">
        <v>11</v>
      </c>
      <c r="H2988" s="135" t="s">
        <v>1515</v>
      </c>
      <c r="I2988" t="s">
        <v>1455</v>
      </c>
      <c r="J2988" s="20">
        <v>24</v>
      </c>
      <c r="K2988" s="20" t="s">
        <v>9</v>
      </c>
      <c r="L2988" t="s">
        <v>1464</v>
      </c>
      <c r="M2988" s="20">
        <v>2.64</v>
      </c>
      <c r="N2988" s="20">
        <v>3.86</v>
      </c>
      <c r="AE2988">
        <f t="shared" si="46"/>
        <v>2002</v>
      </c>
    </row>
    <row r="2989" spans="1:31" x14ac:dyDescent="0.25">
      <c r="A2989" s="7">
        <v>2986</v>
      </c>
      <c r="B2989" s="8">
        <v>37607</v>
      </c>
      <c r="C2989" t="s">
        <v>3</v>
      </c>
      <c r="D2989" t="s">
        <v>102</v>
      </c>
      <c r="E2989" t="s">
        <v>9</v>
      </c>
      <c r="F2989" t="s">
        <v>264</v>
      </c>
      <c r="G2989" t="s">
        <v>14</v>
      </c>
      <c r="H2989" s="135" t="s">
        <v>1516</v>
      </c>
      <c r="I2989" t="s">
        <v>1455</v>
      </c>
      <c r="J2989" s="20">
        <v>12</v>
      </c>
      <c r="K2989" s="20" t="s">
        <v>3</v>
      </c>
      <c r="L2989" t="s">
        <v>1464</v>
      </c>
      <c r="M2989" s="20">
        <v>2.1799999999999997</v>
      </c>
      <c r="N2989" s="20">
        <v>1.32</v>
      </c>
      <c r="AE2989">
        <f t="shared" si="46"/>
        <v>2002</v>
      </c>
    </row>
    <row r="2990" spans="1:31" x14ac:dyDescent="0.25">
      <c r="A2990" s="7">
        <v>2987</v>
      </c>
      <c r="B2990" s="8">
        <v>37607</v>
      </c>
      <c r="C2990" t="s">
        <v>3</v>
      </c>
      <c r="D2990" t="s">
        <v>305</v>
      </c>
      <c r="E2990" t="s">
        <v>9</v>
      </c>
      <c r="F2990" t="s">
        <v>276</v>
      </c>
      <c r="G2990" t="s">
        <v>14</v>
      </c>
      <c r="H2990" s="135" t="s">
        <v>1496</v>
      </c>
      <c r="I2990" t="s">
        <v>1456</v>
      </c>
      <c r="J2990" s="20">
        <v>25</v>
      </c>
      <c r="K2990" s="20" t="s">
        <v>9</v>
      </c>
      <c r="L2990" t="s">
        <v>1464</v>
      </c>
      <c r="M2990" s="20">
        <v>5.5</v>
      </c>
      <c r="N2990" s="20">
        <v>8</v>
      </c>
      <c r="O2990" t="s">
        <v>9</v>
      </c>
      <c r="P2990" s="13" t="s">
        <v>154</v>
      </c>
      <c r="Q2990" t="s">
        <v>1465</v>
      </c>
      <c r="S2990" t="s">
        <v>1465</v>
      </c>
      <c r="U2990" t="s">
        <v>1465</v>
      </c>
      <c r="W2990" t="s">
        <v>1465</v>
      </c>
      <c r="Y2990" t="s">
        <v>1465</v>
      </c>
      <c r="AA2990" t="s">
        <v>1465</v>
      </c>
      <c r="AC2990" t="s">
        <v>1465</v>
      </c>
      <c r="AE2990">
        <f t="shared" si="46"/>
        <v>2002</v>
      </c>
    </row>
    <row r="2991" spans="1:31" x14ac:dyDescent="0.25">
      <c r="A2991" s="7">
        <v>2988</v>
      </c>
      <c r="B2991" s="8">
        <v>37607</v>
      </c>
      <c r="C2991" t="s">
        <v>3</v>
      </c>
      <c r="D2991" t="s">
        <v>503</v>
      </c>
      <c r="E2991" t="s">
        <v>9</v>
      </c>
      <c r="F2991" t="s">
        <v>407</v>
      </c>
      <c r="G2991" t="s">
        <v>377</v>
      </c>
      <c r="H2991" s="135" t="s">
        <v>1593</v>
      </c>
      <c r="I2991" t="s">
        <v>1454</v>
      </c>
      <c r="J2991" s="20">
        <v>15</v>
      </c>
      <c r="K2991" s="20" t="s">
        <v>3</v>
      </c>
      <c r="L2991" t="s">
        <v>1463</v>
      </c>
      <c r="M2991" s="20">
        <v>4.9000000000000004</v>
      </c>
      <c r="N2991" s="20">
        <v>3.6</v>
      </c>
      <c r="AE2991">
        <f t="shared" si="46"/>
        <v>2002</v>
      </c>
    </row>
    <row r="2992" spans="1:31" x14ac:dyDescent="0.25">
      <c r="A2992" s="7">
        <v>2989</v>
      </c>
      <c r="B2992" s="8">
        <v>37607</v>
      </c>
      <c r="C2992" t="s">
        <v>3</v>
      </c>
      <c r="D2992" t="s">
        <v>281</v>
      </c>
      <c r="E2992" t="s">
        <v>9</v>
      </c>
      <c r="F2992" t="s">
        <v>119</v>
      </c>
      <c r="G2992" t="s">
        <v>24</v>
      </c>
      <c r="H2992" s="135" t="s">
        <v>1563</v>
      </c>
      <c r="I2992" t="s">
        <v>1455</v>
      </c>
      <c r="J2992" s="20">
        <v>12</v>
      </c>
      <c r="K2992" s="20" t="s">
        <v>1465</v>
      </c>
      <c r="L2992" t="s">
        <v>1466</v>
      </c>
      <c r="M2992" s="20">
        <v>1.5</v>
      </c>
      <c r="N2992" s="20">
        <v>1.5</v>
      </c>
      <c r="AE2992">
        <f t="shared" si="46"/>
        <v>2002</v>
      </c>
    </row>
    <row r="2993" spans="1:31" x14ac:dyDescent="0.25">
      <c r="A2993" s="7">
        <v>2990</v>
      </c>
      <c r="B2993" s="8">
        <v>37607</v>
      </c>
      <c r="C2993" t="s">
        <v>3</v>
      </c>
      <c r="D2993" t="s">
        <v>119</v>
      </c>
      <c r="E2993" t="s">
        <v>9</v>
      </c>
      <c r="F2993" t="s">
        <v>281</v>
      </c>
      <c r="G2993" t="s">
        <v>24</v>
      </c>
      <c r="H2993" s="135" t="s">
        <v>1563</v>
      </c>
      <c r="I2993" t="s">
        <v>1455</v>
      </c>
      <c r="J2993" s="20">
        <v>12</v>
      </c>
      <c r="K2993" s="20" t="s">
        <v>3</v>
      </c>
      <c r="L2993" t="s">
        <v>1463</v>
      </c>
      <c r="M2993" s="20">
        <v>2.06</v>
      </c>
      <c r="N2993" s="20">
        <v>1.44</v>
      </c>
      <c r="AE2993">
        <f t="shared" si="46"/>
        <v>2002</v>
      </c>
    </row>
    <row r="2994" spans="1:31" x14ac:dyDescent="0.25">
      <c r="A2994" s="7">
        <v>2991</v>
      </c>
      <c r="B2994" s="8">
        <v>37607</v>
      </c>
      <c r="C2994" t="s">
        <v>3</v>
      </c>
      <c r="D2994" t="s">
        <v>471</v>
      </c>
      <c r="E2994" t="s">
        <v>9</v>
      </c>
      <c r="F2994" t="s">
        <v>369</v>
      </c>
      <c r="G2994" t="s">
        <v>24</v>
      </c>
      <c r="H2994" s="135" t="s">
        <v>1563</v>
      </c>
      <c r="I2994" t="s">
        <v>1454</v>
      </c>
      <c r="J2994" s="20">
        <v>6</v>
      </c>
      <c r="K2994" s="20" t="s">
        <v>3</v>
      </c>
      <c r="L2994" t="s">
        <v>1464</v>
      </c>
      <c r="M2994" s="20">
        <v>2.6799999999999997</v>
      </c>
      <c r="N2994" s="20">
        <v>1.32</v>
      </c>
      <c r="AE2994">
        <f t="shared" si="46"/>
        <v>2002</v>
      </c>
    </row>
    <row r="2995" spans="1:31" x14ac:dyDescent="0.25">
      <c r="A2995" s="7">
        <v>2992</v>
      </c>
      <c r="B2995" s="8">
        <v>37607</v>
      </c>
      <c r="C2995" t="s">
        <v>3</v>
      </c>
      <c r="D2995" t="s">
        <v>369</v>
      </c>
      <c r="E2995" t="s">
        <v>9</v>
      </c>
      <c r="F2995" t="s">
        <v>471</v>
      </c>
      <c r="G2995" t="s">
        <v>24</v>
      </c>
      <c r="H2995" s="135" t="s">
        <v>1563</v>
      </c>
      <c r="I2995" t="s">
        <v>1454</v>
      </c>
      <c r="J2995" s="20">
        <v>7</v>
      </c>
      <c r="K2995" s="20" t="s">
        <v>9</v>
      </c>
      <c r="L2995" t="s">
        <v>1464</v>
      </c>
      <c r="M2995" s="20">
        <v>1.54</v>
      </c>
      <c r="N2995" s="20">
        <v>2.96</v>
      </c>
      <c r="AE2995">
        <f t="shared" si="46"/>
        <v>2002</v>
      </c>
    </row>
    <row r="2996" spans="1:31" x14ac:dyDescent="0.25">
      <c r="A2996" s="7">
        <v>2993</v>
      </c>
      <c r="B2996" s="8">
        <v>37607</v>
      </c>
      <c r="C2996" t="s">
        <v>3</v>
      </c>
      <c r="D2996" t="s">
        <v>339</v>
      </c>
      <c r="E2996" t="s">
        <v>9</v>
      </c>
      <c r="F2996" t="s">
        <v>91</v>
      </c>
      <c r="G2996" t="s">
        <v>377</v>
      </c>
      <c r="H2996" s="9" t="s">
        <v>1603</v>
      </c>
      <c r="I2996" t="s">
        <v>1454</v>
      </c>
      <c r="J2996" s="20">
        <v>86</v>
      </c>
      <c r="K2996" s="20" t="s">
        <v>1465</v>
      </c>
      <c r="L2996" t="s">
        <v>1466</v>
      </c>
      <c r="M2996" s="20">
        <v>21.5</v>
      </c>
      <c r="N2996" s="20">
        <v>21.5</v>
      </c>
      <c r="AE2996">
        <f t="shared" si="46"/>
        <v>2002</v>
      </c>
    </row>
    <row r="2997" spans="1:31" x14ac:dyDescent="0.25">
      <c r="A2997" s="7">
        <v>2994</v>
      </c>
      <c r="B2997" s="8">
        <v>37608</v>
      </c>
      <c r="C2997" t="s">
        <v>3</v>
      </c>
      <c r="D2997" t="s">
        <v>394</v>
      </c>
      <c r="E2997" t="s">
        <v>9</v>
      </c>
      <c r="F2997" t="s">
        <v>347</v>
      </c>
      <c r="G2997" t="s">
        <v>17</v>
      </c>
      <c r="H2997" s="135" t="s">
        <v>1500</v>
      </c>
      <c r="I2997" t="s">
        <v>1454</v>
      </c>
      <c r="J2997" s="20">
        <v>36</v>
      </c>
      <c r="K2997" s="20" t="s">
        <v>3</v>
      </c>
      <c r="L2997" t="s">
        <v>1464</v>
      </c>
      <c r="M2997" s="20">
        <v>11.08</v>
      </c>
      <c r="N2997" s="20">
        <v>7.92</v>
      </c>
      <c r="AE2997">
        <f t="shared" si="46"/>
        <v>2002</v>
      </c>
    </row>
    <row r="2998" spans="1:31" x14ac:dyDescent="0.25">
      <c r="A2998" s="7">
        <v>2995</v>
      </c>
      <c r="B2998" s="8">
        <v>37609</v>
      </c>
      <c r="C2998" t="s">
        <v>3</v>
      </c>
      <c r="D2998" t="s">
        <v>517</v>
      </c>
      <c r="E2998" t="s">
        <v>9</v>
      </c>
      <c r="F2998" t="s">
        <v>78</v>
      </c>
      <c r="G2998" t="s">
        <v>11</v>
      </c>
      <c r="H2998" s="135" t="s">
        <v>1531</v>
      </c>
      <c r="I2998" t="s">
        <v>1454</v>
      </c>
      <c r="J2998" s="20">
        <v>12</v>
      </c>
      <c r="K2998" s="20" t="s">
        <v>9</v>
      </c>
      <c r="L2998" t="s">
        <v>1464</v>
      </c>
      <c r="M2998" s="20">
        <v>2.64</v>
      </c>
      <c r="N2998" s="20">
        <v>4.3599999999999994</v>
      </c>
      <c r="AE2998">
        <f t="shared" si="46"/>
        <v>2002</v>
      </c>
    </row>
    <row r="2999" spans="1:31" x14ac:dyDescent="0.25">
      <c r="A2999" s="7">
        <v>2996</v>
      </c>
      <c r="B2999" s="8">
        <v>37609</v>
      </c>
      <c r="C2999" t="s">
        <v>3</v>
      </c>
      <c r="D2999" t="s">
        <v>487</v>
      </c>
      <c r="E2999" t="s">
        <v>9</v>
      </c>
      <c r="F2999" t="s">
        <v>521</v>
      </c>
      <c r="G2999" t="s">
        <v>17</v>
      </c>
      <c r="H2999" s="135" t="s">
        <v>1573</v>
      </c>
      <c r="I2999" t="s">
        <v>1454</v>
      </c>
      <c r="J2999" s="20">
        <v>28</v>
      </c>
      <c r="K2999" s="20" t="s">
        <v>3</v>
      </c>
      <c r="L2999" t="s">
        <v>1464</v>
      </c>
      <c r="M2999" s="20">
        <v>8.84</v>
      </c>
      <c r="N2999" s="20">
        <v>6.16</v>
      </c>
      <c r="AE2999">
        <f t="shared" si="46"/>
        <v>2002</v>
      </c>
    </row>
    <row r="3000" spans="1:31" x14ac:dyDescent="0.25">
      <c r="A3000" s="7">
        <v>2997</v>
      </c>
      <c r="B3000" s="8">
        <v>37609</v>
      </c>
      <c r="C3000" t="s">
        <v>3</v>
      </c>
      <c r="D3000" t="s">
        <v>87</v>
      </c>
      <c r="E3000" t="s">
        <v>9</v>
      </c>
      <c r="F3000" t="s">
        <v>19</v>
      </c>
      <c r="G3000" t="s">
        <v>377</v>
      </c>
      <c r="H3000" s="9" t="s">
        <v>1633</v>
      </c>
      <c r="I3000" t="s">
        <v>1454</v>
      </c>
      <c r="J3000" s="20">
        <v>37</v>
      </c>
      <c r="K3000" s="20" t="s">
        <v>3</v>
      </c>
      <c r="L3000" t="s">
        <v>1464</v>
      </c>
      <c r="M3000" s="20">
        <v>11.36</v>
      </c>
      <c r="N3000" s="20">
        <v>8.14</v>
      </c>
      <c r="AE3000">
        <f t="shared" si="46"/>
        <v>2002</v>
      </c>
    </row>
    <row r="3001" spans="1:31" x14ac:dyDescent="0.25">
      <c r="A3001" s="7">
        <v>2998</v>
      </c>
      <c r="B3001" s="8">
        <v>37609</v>
      </c>
      <c r="C3001" t="s">
        <v>3</v>
      </c>
      <c r="D3001" t="s">
        <v>77</v>
      </c>
      <c r="E3001" t="s">
        <v>9</v>
      </c>
      <c r="F3001" t="s">
        <v>268</v>
      </c>
      <c r="G3001" t="s">
        <v>24</v>
      </c>
      <c r="H3001" s="136" t="s">
        <v>1496</v>
      </c>
      <c r="I3001" t="s">
        <v>1454</v>
      </c>
      <c r="J3001" s="20">
        <v>40</v>
      </c>
      <c r="K3001" s="20" t="s">
        <v>3</v>
      </c>
      <c r="L3001" t="s">
        <v>1464</v>
      </c>
      <c r="M3001" s="20">
        <v>12.2</v>
      </c>
      <c r="N3001" s="20">
        <v>8.8000000000000007</v>
      </c>
      <c r="AE3001">
        <f t="shared" si="46"/>
        <v>2002</v>
      </c>
    </row>
    <row r="3002" spans="1:31" x14ac:dyDescent="0.25">
      <c r="A3002" s="7">
        <v>2999</v>
      </c>
      <c r="B3002" s="8">
        <v>37610</v>
      </c>
      <c r="C3002" t="s">
        <v>3</v>
      </c>
      <c r="D3002" t="s">
        <v>55</v>
      </c>
      <c r="E3002" t="s">
        <v>9</v>
      </c>
      <c r="F3002" t="s">
        <v>168</v>
      </c>
      <c r="G3002" t="s">
        <v>24</v>
      </c>
      <c r="H3002" s="135" t="s">
        <v>1563</v>
      </c>
      <c r="I3002" t="s">
        <v>1454</v>
      </c>
      <c r="J3002" s="20">
        <v>12</v>
      </c>
      <c r="K3002" s="20" t="s">
        <v>3</v>
      </c>
      <c r="L3002" t="s">
        <v>1464</v>
      </c>
      <c r="M3002" s="20">
        <v>4.3599999999999994</v>
      </c>
      <c r="N3002" s="20">
        <v>2.64</v>
      </c>
      <c r="AE3002">
        <f t="shared" si="46"/>
        <v>2002</v>
      </c>
    </row>
    <row r="3003" spans="1:31" x14ac:dyDescent="0.25">
      <c r="A3003" s="7">
        <v>3000</v>
      </c>
      <c r="B3003" s="8">
        <v>37610</v>
      </c>
      <c r="C3003" t="s">
        <v>3</v>
      </c>
      <c r="D3003" t="s">
        <v>168</v>
      </c>
      <c r="E3003" t="s">
        <v>9</v>
      </c>
      <c r="F3003" t="s">
        <v>55</v>
      </c>
      <c r="G3003" t="s">
        <v>24</v>
      </c>
      <c r="H3003" s="135" t="s">
        <v>1563</v>
      </c>
      <c r="I3003" t="s">
        <v>1454</v>
      </c>
      <c r="J3003" s="20">
        <v>12</v>
      </c>
      <c r="K3003" s="20" t="s">
        <v>9</v>
      </c>
      <c r="L3003" t="s">
        <v>1464</v>
      </c>
      <c r="M3003" s="20">
        <v>2.64</v>
      </c>
      <c r="N3003" s="20">
        <v>4.3599999999999994</v>
      </c>
      <c r="AE3003">
        <f t="shared" si="46"/>
        <v>2002</v>
      </c>
    </row>
    <row r="3004" spans="1:31" x14ac:dyDescent="0.25">
      <c r="A3004" s="7">
        <v>3001</v>
      </c>
      <c r="B3004" s="8">
        <v>37610</v>
      </c>
      <c r="C3004" t="s">
        <v>3</v>
      </c>
      <c r="D3004" t="s">
        <v>281</v>
      </c>
      <c r="E3004" t="s">
        <v>9</v>
      </c>
      <c r="F3004" t="s">
        <v>490</v>
      </c>
      <c r="G3004" t="s">
        <v>24</v>
      </c>
      <c r="H3004" s="136" t="s">
        <v>1496</v>
      </c>
      <c r="I3004" t="s">
        <v>1454</v>
      </c>
      <c r="J3004" s="20">
        <v>22</v>
      </c>
      <c r="K3004" s="20" t="s">
        <v>3</v>
      </c>
      <c r="L3004" t="s">
        <v>1464</v>
      </c>
      <c r="M3004" s="20">
        <v>7.16</v>
      </c>
      <c r="N3004" s="20">
        <v>4.84</v>
      </c>
      <c r="AE3004">
        <f t="shared" si="46"/>
        <v>2002</v>
      </c>
    </row>
    <row r="3005" spans="1:31" x14ac:dyDescent="0.25">
      <c r="A3005" s="7">
        <v>3002</v>
      </c>
      <c r="B3005" s="8">
        <v>37610</v>
      </c>
      <c r="C3005" t="s">
        <v>3</v>
      </c>
      <c r="D3005" t="s">
        <v>281</v>
      </c>
      <c r="E3005" t="s">
        <v>9</v>
      </c>
      <c r="F3005" t="s">
        <v>258</v>
      </c>
      <c r="G3005" t="s">
        <v>24</v>
      </c>
      <c r="H3005" s="136" t="s">
        <v>1496</v>
      </c>
      <c r="I3005" t="s">
        <v>1454</v>
      </c>
      <c r="J3005" s="20">
        <v>48</v>
      </c>
      <c r="K3005" s="20" t="s">
        <v>3</v>
      </c>
      <c r="L3005" t="s">
        <v>1463</v>
      </c>
      <c r="M3005" s="20">
        <v>13.48</v>
      </c>
      <c r="N3005" s="20">
        <v>11.52</v>
      </c>
      <c r="AE3005">
        <f t="shared" si="46"/>
        <v>2002</v>
      </c>
    </row>
    <row r="3006" spans="1:31" x14ac:dyDescent="0.25">
      <c r="A3006" s="7">
        <v>3003</v>
      </c>
      <c r="B3006" s="8">
        <v>37611</v>
      </c>
      <c r="C3006" t="s">
        <v>3</v>
      </c>
      <c r="D3006" t="s">
        <v>318</v>
      </c>
      <c r="E3006" t="s">
        <v>9</v>
      </c>
      <c r="F3006" t="s">
        <v>102</v>
      </c>
      <c r="G3006" t="s">
        <v>14</v>
      </c>
      <c r="H3006" s="135" t="s">
        <v>1516</v>
      </c>
      <c r="I3006" t="s">
        <v>1455</v>
      </c>
      <c r="J3006" s="20">
        <v>12</v>
      </c>
      <c r="K3006" s="20" t="s">
        <v>9</v>
      </c>
      <c r="L3006" t="s">
        <v>1463</v>
      </c>
      <c r="M3006" s="20">
        <v>1.44</v>
      </c>
      <c r="N3006" s="20">
        <v>2.06</v>
      </c>
      <c r="AE3006">
        <f t="shared" si="46"/>
        <v>2002</v>
      </c>
    </row>
    <row r="3007" spans="1:31" x14ac:dyDescent="0.25">
      <c r="A3007" s="7">
        <v>3004</v>
      </c>
      <c r="B3007" s="8">
        <v>37611</v>
      </c>
      <c r="C3007" t="s">
        <v>3</v>
      </c>
      <c r="D3007" t="s">
        <v>518</v>
      </c>
      <c r="E3007" t="s">
        <v>9</v>
      </c>
      <c r="F3007" t="s">
        <v>339</v>
      </c>
      <c r="G3007" t="s">
        <v>65</v>
      </c>
      <c r="H3007" s="135" t="s">
        <v>1550</v>
      </c>
      <c r="I3007" t="s">
        <v>1455</v>
      </c>
      <c r="J3007" s="20">
        <v>14</v>
      </c>
      <c r="K3007" s="20" t="s">
        <v>9</v>
      </c>
      <c r="L3007" t="s">
        <v>1464</v>
      </c>
      <c r="M3007" s="20">
        <v>1.54</v>
      </c>
      <c r="N3007" s="20">
        <v>2.46</v>
      </c>
      <c r="AE3007">
        <f t="shared" si="46"/>
        <v>2002</v>
      </c>
    </row>
    <row r="3008" spans="1:31" x14ac:dyDescent="0.25">
      <c r="A3008" s="7">
        <v>3005</v>
      </c>
      <c r="B3008" s="8">
        <v>37611</v>
      </c>
      <c r="C3008" t="s">
        <v>3</v>
      </c>
      <c r="D3008" t="s">
        <v>418</v>
      </c>
      <c r="E3008" t="s">
        <v>9</v>
      </c>
      <c r="F3008" t="s">
        <v>47</v>
      </c>
      <c r="G3008" t="s">
        <v>17</v>
      </c>
      <c r="H3008" s="135" t="s">
        <v>1496</v>
      </c>
      <c r="I3008" t="s">
        <v>1455</v>
      </c>
      <c r="J3008" s="20">
        <v>12</v>
      </c>
      <c r="K3008" s="20" t="s">
        <v>9</v>
      </c>
      <c r="L3008" t="s">
        <v>1464</v>
      </c>
      <c r="M3008" s="20">
        <v>1.32</v>
      </c>
      <c r="N3008" s="20">
        <v>2.1799999999999997</v>
      </c>
      <c r="AE3008">
        <f t="shared" si="46"/>
        <v>2002</v>
      </c>
    </row>
    <row r="3009" spans="1:31" x14ac:dyDescent="0.25">
      <c r="A3009" s="7">
        <v>3006</v>
      </c>
      <c r="B3009" s="8">
        <v>37611</v>
      </c>
      <c r="C3009" t="s">
        <v>3</v>
      </c>
      <c r="D3009" t="s">
        <v>339</v>
      </c>
      <c r="E3009" t="s">
        <v>9</v>
      </c>
      <c r="F3009" t="s">
        <v>483</v>
      </c>
      <c r="G3009" t="s">
        <v>24</v>
      </c>
      <c r="H3009" s="136" t="s">
        <v>1496</v>
      </c>
      <c r="I3009" t="s">
        <v>1454</v>
      </c>
      <c r="J3009" s="20">
        <v>50</v>
      </c>
      <c r="K3009" s="20" t="s">
        <v>3</v>
      </c>
      <c r="L3009" t="s">
        <v>1464</v>
      </c>
      <c r="M3009" s="20">
        <v>15</v>
      </c>
      <c r="N3009" s="20">
        <v>11</v>
      </c>
      <c r="AE3009">
        <f t="shared" si="46"/>
        <v>2002</v>
      </c>
    </row>
    <row r="3010" spans="1:31" x14ac:dyDescent="0.25">
      <c r="A3010" s="7">
        <v>3007</v>
      </c>
      <c r="B3010" s="8">
        <v>37612</v>
      </c>
      <c r="C3010" t="s">
        <v>3</v>
      </c>
      <c r="D3010" t="s">
        <v>517</v>
      </c>
      <c r="E3010" t="s">
        <v>9</v>
      </c>
      <c r="F3010" t="s">
        <v>150</v>
      </c>
      <c r="G3010" t="s">
        <v>11</v>
      </c>
      <c r="H3010" s="135" t="s">
        <v>1499</v>
      </c>
      <c r="I3010" t="s">
        <v>1454</v>
      </c>
      <c r="J3010" s="20">
        <v>30</v>
      </c>
      <c r="K3010" s="20" t="s">
        <v>9</v>
      </c>
      <c r="L3010" t="s">
        <v>1464</v>
      </c>
      <c r="M3010" s="20">
        <v>6.6</v>
      </c>
      <c r="N3010" s="20">
        <v>9.4</v>
      </c>
      <c r="AE3010">
        <f t="shared" si="46"/>
        <v>2002</v>
      </c>
    </row>
    <row r="3011" spans="1:31" x14ac:dyDescent="0.25">
      <c r="A3011" s="7">
        <v>3008</v>
      </c>
      <c r="B3011" s="8">
        <v>37612</v>
      </c>
      <c r="C3011" t="s">
        <v>3</v>
      </c>
      <c r="D3011" t="s">
        <v>517</v>
      </c>
      <c r="E3011" t="s">
        <v>9</v>
      </c>
      <c r="F3011" t="s">
        <v>530</v>
      </c>
      <c r="G3011" t="s">
        <v>14</v>
      </c>
      <c r="H3011" s="135" t="s">
        <v>1566</v>
      </c>
      <c r="I3011" t="s">
        <v>1454</v>
      </c>
      <c r="J3011" s="20">
        <v>16</v>
      </c>
      <c r="K3011" s="20" t="s">
        <v>1465</v>
      </c>
      <c r="L3011" t="s">
        <v>1466</v>
      </c>
      <c r="M3011" s="20">
        <v>4</v>
      </c>
      <c r="N3011" s="20">
        <v>4</v>
      </c>
      <c r="AE3011">
        <f t="shared" si="46"/>
        <v>2002</v>
      </c>
    </row>
    <row r="3012" spans="1:31" x14ac:dyDescent="0.25">
      <c r="A3012" s="7">
        <v>3009</v>
      </c>
      <c r="B3012" s="8">
        <v>37612</v>
      </c>
      <c r="C3012" t="s">
        <v>3</v>
      </c>
      <c r="D3012" t="s">
        <v>339</v>
      </c>
      <c r="E3012" t="s">
        <v>9</v>
      </c>
      <c r="F3012" t="s">
        <v>55</v>
      </c>
      <c r="G3012" t="s">
        <v>24</v>
      </c>
      <c r="H3012" s="136" t="s">
        <v>1496</v>
      </c>
      <c r="I3012" t="s">
        <v>1454</v>
      </c>
      <c r="J3012" s="20">
        <v>47</v>
      </c>
      <c r="K3012" s="20" t="s">
        <v>3</v>
      </c>
      <c r="L3012" t="s">
        <v>1464</v>
      </c>
      <c r="M3012" s="20">
        <v>14.16</v>
      </c>
      <c r="N3012" s="20">
        <v>10.34</v>
      </c>
      <c r="AE3012">
        <f t="shared" ref="AE3012:AE3075" si="47">YEAR(B3012)</f>
        <v>2002</v>
      </c>
    </row>
    <row r="3013" spans="1:31" x14ac:dyDescent="0.25">
      <c r="A3013" s="7">
        <v>3010</v>
      </c>
      <c r="B3013" s="8">
        <v>37614</v>
      </c>
      <c r="C3013" t="s">
        <v>3</v>
      </c>
      <c r="D3013" t="s">
        <v>440</v>
      </c>
      <c r="E3013" t="s">
        <v>9</v>
      </c>
      <c r="F3013" t="s">
        <v>126</v>
      </c>
      <c r="G3013" t="s">
        <v>17</v>
      </c>
      <c r="H3013" s="135" t="s">
        <v>1560</v>
      </c>
      <c r="I3013" t="s">
        <v>1454</v>
      </c>
      <c r="J3013" s="20">
        <v>8</v>
      </c>
      <c r="K3013" s="20" t="s">
        <v>3</v>
      </c>
      <c r="L3013" t="s">
        <v>1464</v>
      </c>
      <c r="M3013" s="20">
        <v>3.24</v>
      </c>
      <c r="N3013" s="20">
        <v>1.76</v>
      </c>
      <c r="AE3013">
        <f t="shared" si="47"/>
        <v>2002</v>
      </c>
    </row>
    <row r="3014" spans="1:31" x14ac:dyDescent="0.25">
      <c r="A3014" s="7">
        <v>3011</v>
      </c>
      <c r="B3014" s="8">
        <v>37614</v>
      </c>
      <c r="C3014" t="s">
        <v>3</v>
      </c>
      <c r="D3014" t="s">
        <v>47</v>
      </c>
      <c r="E3014" t="s">
        <v>9</v>
      </c>
      <c r="F3014" t="s">
        <v>180</v>
      </c>
      <c r="G3014" t="s">
        <v>17</v>
      </c>
      <c r="H3014" s="135" t="s">
        <v>1496</v>
      </c>
      <c r="I3014" t="s">
        <v>1454</v>
      </c>
      <c r="J3014" s="20">
        <v>6</v>
      </c>
      <c r="K3014" s="20" t="s">
        <v>3</v>
      </c>
      <c r="L3014" t="s">
        <v>1464</v>
      </c>
      <c r="M3014" s="20">
        <v>2.6799999999999997</v>
      </c>
      <c r="N3014" s="20">
        <v>1.32</v>
      </c>
      <c r="AE3014">
        <f t="shared" si="47"/>
        <v>2002</v>
      </c>
    </row>
    <row r="3015" spans="1:31" x14ac:dyDescent="0.25">
      <c r="A3015" s="7">
        <v>3012</v>
      </c>
      <c r="B3015" s="8">
        <v>37614</v>
      </c>
      <c r="C3015" t="s">
        <v>3</v>
      </c>
      <c r="D3015" t="s">
        <v>202</v>
      </c>
      <c r="E3015" t="s">
        <v>9</v>
      </c>
      <c r="F3015" t="s">
        <v>25</v>
      </c>
      <c r="G3015" t="s">
        <v>65</v>
      </c>
      <c r="H3015" s="135" t="s">
        <v>1496</v>
      </c>
      <c r="I3015" t="s">
        <v>1455</v>
      </c>
      <c r="J3015" s="20">
        <v>49</v>
      </c>
      <c r="K3015" s="20" t="s">
        <v>3</v>
      </c>
      <c r="L3015" t="s">
        <v>1463</v>
      </c>
      <c r="M3015" s="20">
        <v>6.87</v>
      </c>
      <c r="N3015" s="20">
        <v>5.88</v>
      </c>
      <c r="AE3015">
        <f t="shared" si="47"/>
        <v>2002</v>
      </c>
    </row>
    <row r="3016" spans="1:31" x14ac:dyDescent="0.25">
      <c r="A3016" s="7">
        <v>3013</v>
      </c>
      <c r="B3016" s="8">
        <v>37614</v>
      </c>
      <c r="C3016" t="s">
        <v>3</v>
      </c>
      <c r="D3016" t="s">
        <v>426</v>
      </c>
      <c r="E3016" t="s">
        <v>9</v>
      </c>
      <c r="F3016" t="s">
        <v>78</v>
      </c>
      <c r="G3016" t="s">
        <v>65</v>
      </c>
      <c r="H3016" s="135" t="s">
        <v>1496</v>
      </c>
      <c r="I3016" t="s">
        <v>1454</v>
      </c>
      <c r="J3016" s="20">
        <v>29</v>
      </c>
      <c r="K3016" s="20" t="s">
        <v>3</v>
      </c>
      <c r="L3016" t="s">
        <v>1464</v>
      </c>
      <c r="M3016" s="20">
        <v>9.1199999999999992</v>
      </c>
      <c r="N3016" s="20">
        <v>6.38</v>
      </c>
      <c r="AE3016">
        <f t="shared" si="47"/>
        <v>2002</v>
      </c>
    </row>
    <row r="3017" spans="1:31" x14ac:dyDescent="0.25">
      <c r="A3017" s="7">
        <v>3014</v>
      </c>
      <c r="B3017" s="8">
        <v>37614</v>
      </c>
      <c r="C3017" t="s">
        <v>3</v>
      </c>
      <c r="D3017" t="s">
        <v>458</v>
      </c>
      <c r="E3017" t="s">
        <v>9</v>
      </c>
      <c r="F3017" t="s">
        <v>150</v>
      </c>
      <c r="G3017" t="s">
        <v>24</v>
      </c>
      <c r="H3017" s="135" t="s">
        <v>1556</v>
      </c>
      <c r="I3017" t="s">
        <v>1454</v>
      </c>
      <c r="J3017" s="20">
        <v>24</v>
      </c>
      <c r="K3017" s="20" t="s">
        <v>9</v>
      </c>
      <c r="L3017" t="s">
        <v>1463</v>
      </c>
      <c r="M3017" s="20">
        <v>5.76</v>
      </c>
      <c r="N3017" s="20">
        <v>7.24</v>
      </c>
      <c r="AE3017">
        <f t="shared" si="47"/>
        <v>2002</v>
      </c>
    </row>
    <row r="3018" spans="1:31" x14ac:dyDescent="0.25">
      <c r="A3018" s="7">
        <v>3015</v>
      </c>
      <c r="B3018" s="8">
        <v>37614</v>
      </c>
      <c r="C3018" t="s">
        <v>3</v>
      </c>
      <c r="D3018" t="s">
        <v>72</v>
      </c>
      <c r="E3018" t="s">
        <v>9</v>
      </c>
      <c r="F3018" s="15" t="s">
        <v>28</v>
      </c>
      <c r="G3018" t="s">
        <v>377</v>
      </c>
      <c r="H3018" s="9" t="s">
        <v>1651</v>
      </c>
      <c r="I3018" t="s">
        <v>1454</v>
      </c>
      <c r="J3018" s="20">
        <v>25</v>
      </c>
      <c r="K3018" s="20" t="s">
        <v>3</v>
      </c>
      <c r="L3018" t="s">
        <v>1464</v>
      </c>
      <c r="M3018" s="20">
        <v>8</v>
      </c>
      <c r="N3018" s="20">
        <v>5.5</v>
      </c>
      <c r="AE3018">
        <f t="shared" si="47"/>
        <v>2002</v>
      </c>
    </row>
    <row r="3019" spans="1:31" x14ac:dyDescent="0.25">
      <c r="A3019" s="7">
        <v>3016</v>
      </c>
      <c r="B3019" s="8">
        <v>37614</v>
      </c>
      <c r="C3019" t="s">
        <v>3</v>
      </c>
      <c r="D3019" t="s">
        <v>285</v>
      </c>
      <c r="E3019" t="s">
        <v>9</v>
      </c>
      <c r="F3019" t="s">
        <v>202</v>
      </c>
      <c r="G3019" t="s">
        <v>24</v>
      </c>
      <c r="H3019" s="135" t="s">
        <v>1563</v>
      </c>
      <c r="I3019" t="s">
        <v>1454</v>
      </c>
      <c r="J3019" s="20">
        <v>12</v>
      </c>
      <c r="K3019" s="20" t="s">
        <v>9</v>
      </c>
      <c r="L3019" t="s">
        <v>1464</v>
      </c>
      <c r="M3019" s="20">
        <v>2.64</v>
      </c>
      <c r="N3019" s="20">
        <v>4.3599999999999994</v>
      </c>
      <c r="AE3019">
        <f t="shared" si="47"/>
        <v>2002</v>
      </c>
    </row>
    <row r="3020" spans="1:31" x14ac:dyDescent="0.25">
      <c r="A3020" s="7">
        <v>3017</v>
      </c>
      <c r="B3020" s="8">
        <v>37614</v>
      </c>
      <c r="C3020" t="s">
        <v>3</v>
      </c>
      <c r="D3020" t="s">
        <v>202</v>
      </c>
      <c r="E3020" t="s">
        <v>9</v>
      </c>
      <c r="F3020" t="s">
        <v>285</v>
      </c>
      <c r="G3020" t="s">
        <v>24</v>
      </c>
      <c r="H3020" s="135" t="s">
        <v>1563</v>
      </c>
      <c r="I3020" t="s">
        <v>1454</v>
      </c>
      <c r="J3020" s="20">
        <v>12</v>
      </c>
      <c r="K3020" s="20" t="s">
        <v>3</v>
      </c>
      <c r="L3020" t="s">
        <v>1464</v>
      </c>
      <c r="M3020" s="20">
        <v>4.3599999999999994</v>
      </c>
      <c r="N3020" s="20">
        <v>2.64</v>
      </c>
      <c r="AE3020">
        <f t="shared" si="47"/>
        <v>2002</v>
      </c>
    </row>
    <row r="3021" spans="1:31" x14ac:dyDescent="0.25">
      <c r="A3021" s="7">
        <v>3018</v>
      </c>
      <c r="B3021" s="8">
        <v>37614</v>
      </c>
      <c r="C3021" t="s">
        <v>3</v>
      </c>
      <c r="D3021" t="s">
        <v>229</v>
      </c>
      <c r="E3021" t="s">
        <v>9</v>
      </c>
      <c r="F3021" t="s">
        <v>412</v>
      </c>
      <c r="G3021" t="s">
        <v>377</v>
      </c>
      <c r="H3021" s="9" t="s">
        <v>1643</v>
      </c>
      <c r="I3021" t="s">
        <v>1455</v>
      </c>
      <c r="J3021" s="20">
        <v>31</v>
      </c>
      <c r="K3021" s="20" t="s">
        <v>9</v>
      </c>
      <c r="L3021" t="s">
        <v>1464</v>
      </c>
      <c r="M3021" s="20">
        <v>3.41</v>
      </c>
      <c r="N3021" s="20">
        <v>4.84</v>
      </c>
      <c r="AE3021">
        <f t="shared" si="47"/>
        <v>2002</v>
      </c>
    </row>
    <row r="3022" spans="1:31" x14ac:dyDescent="0.25">
      <c r="A3022" s="7">
        <v>3019</v>
      </c>
      <c r="B3022" s="8">
        <v>37614</v>
      </c>
      <c r="C3022" t="s">
        <v>3</v>
      </c>
      <c r="D3022" t="s">
        <v>72</v>
      </c>
      <c r="E3022" t="s">
        <v>9</v>
      </c>
      <c r="F3022" t="s">
        <v>483</v>
      </c>
      <c r="G3022" t="s">
        <v>24</v>
      </c>
      <c r="H3022" s="136" t="s">
        <v>1496</v>
      </c>
      <c r="I3022" t="s">
        <v>1454</v>
      </c>
      <c r="J3022" s="20">
        <v>41</v>
      </c>
      <c r="K3022" s="20" t="s">
        <v>9</v>
      </c>
      <c r="L3022" t="s">
        <v>1464</v>
      </c>
      <c r="M3022" s="20">
        <v>9.02</v>
      </c>
      <c r="N3022" s="20">
        <v>12.48</v>
      </c>
      <c r="AE3022">
        <f t="shared" si="47"/>
        <v>2002</v>
      </c>
    </row>
    <row r="3023" spans="1:31" x14ac:dyDescent="0.25">
      <c r="A3023" s="7">
        <v>3020</v>
      </c>
      <c r="B3023" s="8">
        <v>37614</v>
      </c>
      <c r="C3023" t="s">
        <v>3</v>
      </c>
      <c r="D3023" t="s">
        <v>160</v>
      </c>
      <c r="E3023" t="s">
        <v>9</v>
      </c>
      <c r="F3023" t="s">
        <v>210</v>
      </c>
      <c r="G3023" t="s">
        <v>24</v>
      </c>
      <c r="H3023" s="136" t="s">
        <v>1496</v>
      </c>
      <c r="I3023" t="s">
        <v>1454</v>
      </c>
      <c r="J3023" s="20">
        <v>62</v>
      </c>
      <c r="K3023" s="20" t="s">
        <v>3</v>
      </c>
      <c r="L3023" t="s">
        <v>1464</v>
      </c>
      <c r="M3023" s="20">
        <v>18.36</v>
      </c>
      <c r="N3023" s="20">
        <v>13.64</v>
      </c>
      <c r="AE3023">
        <f t="shared" si="47"/>
        <v>2002</v>
      </c>
    </row>
    <row r="3024" spans="1:31" x14ac:dyDescent="0.25">
      <c r="A3024" s="7">
        <v>3021</v>
      </c>
      <c r="B3024" s="8">
        <v>37619</v>
      </c>
      <c r="C3024" t="s">
        <v>3</v>
      </c>
      <c r="D3024" t="s">
        <v>497</v>
      </c>
      <c r="E3024" t="s">
        <v>9</v>
      </c>
      <c r="F3024" t="s">
        <v>40</v>
      </c>
      <c r="G3024" t="s">
        <v>24</v>
      </c>
      <c r="H3024" s="135" t="s">
        <v>1544</v>
      </c>
      <c r="I3024" t="s">
        <v>1454</v>
      </c>
      <c r="J3024" s="20">
        <v>25</v>
      </c>
      <c r="K3024" s="20" t="s">
        <v>1465</v>
      </c>
      <c r="L3024" t="s">
        <v>1466</v>
      </c>
      <c r="M3024" s="20">
        <v>6.25</v>
      </c>
      <c r="N3024" s="20">
        <v>6.25</v>
      </c>
      <c r="AE3024">
        <f t="shared" si="47"/>
        <v>2002</v>
      </c>
    </row>
    <row r="3025" spans="1:31" x14ac:dyDescent="0.25">
      <c r="A3025" s="7">
        <v>3022</v>
      </c>
      <c r="B3025" s="8">
        <v>37619</v>
      </c>
      <c r="C3025" t="s">
        <v>3</v>
      </c>
      <c r="D3025" t="s">
        <v>382</v>
      </c>
      <c r="E3025" t="s">
        <v>9</v>
      </c>
      <c r="F3025" t="s">
        <v>414</v>
      </c>
      <c r="G3025" t="s">
        <v>65</v>
      </c>
      <c r="H3025" s="135" t="s">
        <v>1608</v>
      </c>
      <c r="I3025" t="s">
        <v>1454</v>
      </c>
      <c r="J3025" s="20">
        <v>20</v>
      </c>
      <c r="K3025" s="20" t="s">
        <v>3</v>
      </c>
      <c r="L3025" t="s">
        <v>1464</v>
      </c>
      <c r="M3025" s="20">
        <v>6.6</v>
      </c>
      <c r="N3025" s="20">
        <v>4.4000000000000004</v>
      </c>
      <c r="AE3025">
        <f t="shared" si="47"/>
        <v>2002</v>
      </c>
    </row>
    <row r="3026" spans="1:31" x14ac:dyDescent="0.25">
      <c r="A3026" s="7">
        <v>3023</v>
      </c>
      <c r="B3026" s="8">
        <v>37619</v>
      </c>
      <c r="C3026" t="s">
        <v>3</v>
      </c>
      <c r="D3026" t="s">
        <v>497</v>
      </c>
      <c r="E3026" t="s">
        <v>9</v>
      </c>
      <c r="F3026" t="s">
        <v>520</v>
      </c>
      <c r="G3026" t="s">
        <v>17</v>
      </c>
      <c r="H3026" s="135" t="s">
        <v>1504</v>
      </c>
      <c r="I3026" t="s">
        <v>1454</v>
      </c>
      <c r="J3026" s="20">
        <v>12</v>
      </c>
      <c r="K3026" s="20" t="s">
        <v>1465</v>
      </c>
      <c r="L3026" t="s">
        <v>1466</v>
      </c>
      <c r="M3026" s="20">
        <v>3</v>
      </c>
      <c r="N3026" s="20">
        <v>3</v>
      </c>
      <c r="AE3026">
        <f t="shared" si="47"/>
        <v>2002</v>
      </c>
    </row>
    <row r="3027" spans="1:31" x14ac:dyDescent="0.25">
      <c r="A3027" s="7">
        <v>3024</v>
      </c>
      <c r="B3027" s="8">
        <v>37619</v>
      </c>
      <c r="C3027" t="s">
        <v>3</v>
      </c>
      <c r="D3027" t="s">
        <v>333</v>
      </c>
      <c r="E3027" t="s">
        <v>9</v>
      </c>
      <c r="F3027" t="s">
        <v>40</v>
      </c>
      <c r="G3027" t="s">
        <v>11</v>
      </c>
      <c r="H3027" s="135" t="s">
        <v>1505</v>
      </c>
      <c r="I3027" t="s">
        <v>1454</v>
      </c>
      <c r="J3027" s="20">
        <v>35</v>
      </c>
      <c r="K3027" s="20" t="s">
        <v>1465</v>
      </c>
      <c r="L3027" t="s">
        <v>1466</v>
      </c>
      <c r="M3027" s="20">
        <v>8.75</v>
      </c>
      <c r="N3027" s="20">
        <v>8.75</v>
      </c>
      <c r="AE3027">
        <f t="shared" si="47"/>
        <v>2002</v>
      </c>
    </row>
    <row r="3028" spans="1:31" x14ac:dyDescent="0.25">
      <c r="A3028" s="7">
        <v>3025</v>
      </c>
      <c r="B3028" s="8">
        <v>37619</v>
      </c>
      <c r="C3028" t="s">
        <v>3</v>
      </c>
      <c r="D3028" t="s">
        <v>517</v>
      </c>
      <c r="E3028" t="s">
        <v>9</v>
      </c>
      <c r="F3028" t="s">
        <v>336</v>
      </c>
      <c r="G3028" t="s">
        <v>17</v>
      </c>
      <c r="H3028" s="135" t="s">
        <v>1573</v>
      </c>
      <c r="I3028" t="s">
        <v>1454</v>
      </c>
      <c r="J3028" s="20">
        <v>34</v>
      </c>
      <c r="K3028" s="20" t="s">
        <v>9</v>
      </c>
      <c r="L3028" t="s">
        <v>1464</v>
      </c>
      <c r="M3028" s="20">
        <v>7.48</v>
      </c>
      <c r="N3028" s="20">
        <v>10.52</v>
      </c>
      <c r="AE3028">
        <f t="shared" si="47"/>
        <v>2002</v>
      </c>
    </row>
    <row r="3029" spans="1:31" x14ac:dyDescent="0.25">
      <c r="A3029" s="7">
        <v>3026</v>
      </c>
      <c r="B3029" s="8">
        <v>37619</v>
      </c>
      <c r="C3029" t="s">
        <v>3</v>
      </c>
      <c r="D3029" t="s">
        <v>350</v>
      </c>
      <c r="E3029" t="s">
        <v>9</v>
      </c>
      <c r="F3029" t="s">
        <v>450</v>
      </c>
      <c r="G3029" t="s">
        <v>11</v>
      </c>
      <c r="H3029" s="135" t="s">
        <v>1509</v>
      </c>
      <c r="I3029" t="s">
        <v>1454</v>
      </c>
      <c r="J3029" s="20">
        <v>61</v>
      </c>
      <c r="K3029" s="20" t="s">
        <v>3</v>
      </c>
      <c r="L3029" t="s">
        <v>1464</v>
      </c>
      <c r="M3029" s="20">
        <v>18.079999999999998</v>
      </c>
      <c r="N3029" s="20">
        <v>13.42</v>
      </c>
      <c r="AE3029">
        <f t="shared" si="47"/>
        <v>2002</v>
      </c>
    </row>
    <row r="3030" spans="1:31" x14ac:dyDescent="0.25">
      <c r="A3030" s="7">
        <v>3027</v>
      </c>
      <c r="B3030" s="8">
        <v>37619</v>
      </c>
      <c r="C3030" t="s">
        <v>3</v>
      </c>
      <c r="D3030" t="s">
        <v>51</v>
      </c>
      <c r="E3030" t="s">
        <v>9</v>
      </c>
      <c r="F3030" t="s">
        <v>78</v>
      </c>
      <c r="G3030" t="s">
        <v>11</v>
      </c>
      <c r="H3030" s="135" t="s">
        <v>1538</v>
      </c>
      <c r="I3030" t="s">
        <v>1454</v>
      </c>
      <c r="J3030" s="20">
        <v>10</v>
      </c>
      <c r="K3030" s="20" t="s">
        <v>9</v>
      </c>
      <c r="L3030" t="s">
        <v>1464</v>
      </c>
      <c r="M3030" s="20">
        <v>2.2000000000000002</v>
      </c>
      <c r="N3030" s="20">
        <v>3.8</v>
      </c>
      <c r="AE3030">
        <f t="shared" si="47"/>
        <v>2002</v>
      </c>
    </row>
    <row r="3031" spans="1:31" x14ac:dyDescent="0.25">
      <c r="A3031" s="7">
        <v>3028</v>
      </c>
      <c r="B3031" s="8">
        <v>37619</v>
      </c>
      <c r="C3031" t="s">
        <v>3</v>
      </c>
      <c r="D3031" t="s">
        <v>270</v>
      </c>
      <c r="E3031" t="s">
        <v>9</v>
      </c>
      <c r="F3031" t="s">
        <v>521</v>
      </c>
      <c r="G3031" t="s">
        <v>11</v>
      </c>
      <c r="H3031" s="135" t="s">
        <v>1499</v>
      </c>
      <c r="I3031" t="s">
        <v>1455</v>
      </c>
      <c r="J3031" s="20">
        <v>27</v>
      </c>
      <c r="K3031" s="20" t="s">
        <v>3</v>
      </c>
      <c r="L3031" t="s">
        <v>1464</v>
      </c>
      <c r="M3031" s="20">
        <v>4.28</v>
      </c>
      <c r="N3031" s="20">
        <v>2.9699999999999998</v>
      </c>
      <c r="AE3031">
        <f t="shared" si="47"/>
        <v>2002</v>
      </c>
    </row>
    <row r="3032" spans="1:31" x14ac:dyDescent="0.25">
      <c r="A3032" s="7">
        <v>3029</v>
      </c>
      <c r="B3032" s="8">
        <v>37619</v>
      </c>
      <c r="C3032" t="s">
        <v>3</v>
      </c>
      <c r="D3032" t="s">
        <v>212</v>
      </c>
      <c r="E3032" t="s">
        <v>9</v>
      </c>
      <c r="F3032" t="s">
        <v>126</v>
      </c>
      <c r="G3032" t="s">
        <v>17</v>
      </c>
      <c r="H3032" s="135" t="s">
        <v>1560</v>
      </c>
      <c r="I3032" t="s">
        <v>1454</v>
      </c>
      <c r="J3032" s="20">
        <v>12</v>
      </c>
      <c r="K3032" s="20" t="s">
        <v>3</v>
      </c>
      <c r="L3032" t="s">
        <v>1464</v>
      </c>
      <c r="M3032" s="20">
        <v>4.3599999999999994</v>
      </c>
      <c r="N3032" s="20">
        <v>2.64</v>
      </c>
      <c r="AE3032">
        <f t="shared" si="47"/>
        <v>2002</v>
      </c>
    </row>
    <row r="3033" spans="1:31" x14ac:dyDescent="0.25">
      <c r="A3033" s="7">
        <v>3030</v>
      </c>
      <c r="B3033" s="8">
        <v>37619</v>
      </c>
      <c r="C3033" t="s">
        <v>3</v>
      </c>
      <c r="D3033" t="s">
        <v>532</v>
      </c>
      <c r="E3033" t="s">
        <v>9</v>
      </c>
      <c r="F3033" t="s">
        <v>25</v>
      </c>
      <c r="G3033" t="s">
        <v>17</v>
      </c>
      <c r="H3033" s="135" t="s">
        <v>1518</v>
      </c>
      <c r="I3033" t="s">
        <v>1458</v>
      </c>
      <c r="J3033" s="20">
        <v>12</v>
      </c>
      <c r="K3033" s="20" t="s">
        <v>1465</v>
      </c>
      <c r="L3033" t="s">
        <v>1466</v>
      </c>
      <c r="M3033" s="20">
        <v>30</v>
      </c>
      <c r="N3033" s="20">
        <v>10</v>
      </c>
      <c r="AE3033">
        <f t="shared" si="47"/>
        <v>2002</v>
      </c>
    </row>
    <row r="3034" spans="1:31" x14ac:dyDescent="0.25">
      <c r="A3034" s="7">
        <v>3031</v>
      </c>
      <c r="B3034" s="8">
        <v>37619</v>
      </c>
      <c r="C3034" t="s">
        <v>3</v>
      </c>
      <c r="D3034" t="s">
        <v>533</v>
      </c>
      <c r="E3034" t="s">
        <v>9</v>
      </c>
      <c r="F3034" t="s">
        <v>125</v>
      </c>
      <c r="G3034" t="s">
        <v>17</v>
      </c>
      <c r="H3034" s="135" t="s">
        <v>1518</v>
      </c>
      <c r="I3034" t="s">
        <v>1458</v>
      </c>
      <c r="J3034" s="20">
        <v>12</v>
      </c>
      <c r="K3034" s="20" t="s">
        <v>9</v>
      </c>
      <c r="L3034" t="s">
        <v>1464</v>
      </c>
      <c r="M3034" s="20">
        <v>30</v>
      </c>
      <c r="N3034" s="20">
        <v>10</v>
      </c>
      <c r="AE3034">
        <f t="shared" si="47"/>
        <v>2002</v>
      </c>
    </row>
    <row r="3035" spans="1:31" x14ac:dyDescent="0.25">
      <c r="A3035" s="7">
        <v>3032</v>
      </c>
      <c r="B3035" s="8">
        <v>37619</v>
      </c>
      <c r="C3035" t="s">
        <v>3</v>
      </c>
      <c r="D3035" t="s">
        <v>47</v>
      </c>
      <c r="E3035" t="s">
        <v>9</v>
      </c>
      <c r="F3035" t="s">
        <v>336</v>
      </c>
      <c r="G3035" t="s">
        <v>14</v>
      </c>
      <c r="H3035" s="135" t="s">
        <v>1516</v>
      </c>
      <c r="I3035" t="s">
        <v>1454</v>
      </c>
      <c r="J3035" s="20">
        <v>12</v>
      </c>
      <c r="K3035" s="20" t="s">
        <v>3</v>
      </c>
      <c r="L3035" t="s">
        <v>1464</v>
      </c>
      <c r="M3035" s="20">
        <v>4.3599999999999994</v>
      </c>
      <c r="N3035" s="20">
        <v>2.64</v>
      </c>
      <c r="AE3035">
        <f t="shared" si="47"/>
        <v>2002</v>
      </c>
    </row>
    <row r="3036" spans="1:31" x14ac:dyDescent="0.25">
      <c r="A3036" s="7">
        <v>3033</v>
      </c>
      <c r="B3036" s="8">
        <v>37619</v>
      </c>
      <c r="C3036" t="s">
        <v>3</v>
      </c>
      <c r="D3036" t="s">
        <v>432</v>
      </c>
      <c r="E3036" t="s">
        <v>9</v>
      </c>
      <c r="F3036" t="s">
        <v>395</v>
      </c>
      <c r="G3036" t="s">
        <v>14</v>
      </c>
      <c r="H3036" s="135" t="s">
        <v>1501</v>
      </c>
      <c r="I3036" t="s">
        <v>1454</v>
      </c>
      <c r="J3036" s="20">
        <v>132</v>
      </c>
      <c r="K3036" s="20" t="s">
        <v>9</v>
      </c>
      <c r="L3036" t="s">
        <v>1464</v>
      </c>
      <c r="M3036" s="20">
        <v>29.04</v>
      </c>
      <c r="N3036" s="20">
        <v>37.96</v>
      </c>
      <c r="AE3036">
        <f t="shared" si="47"/>
        <v>2002</v>
      </c>
    </row>
    <row r="3037" spans="1:31" x14ac:dyDescent="0.25">
      <c r="A3037" s="7">
        <v>3034</v>
      </c>
      <c r="B3037" s="8">
        <v>37619</v>
      </c>
      <c r="C3037" t="s">
        <v>3</v>
      </c>
      <c r="D3037" t="s">
        <v>434</v>
      </c>
      <c r="E3037" t="s">
        <v>9</v>
      </c>
      <c r="F3037" t="s">
        <v>33</v>
      </c>
      <c r="G3037" t="s">
        <v>17</v>
      </c>
      <c r="H3037" s="135" t="s">
        <v>1625</v>
      </c>
      <c r="I3037" t="s">
        <v>1454</v>
      </c>
      <c r="J3037" s="20">
        <v>10</v>
      </c>
      <c r="K3037" s="20" t="s">
        <v>3</v>
      </c>
      <c r="L3037" t="s">
        <v>1464</v>
      </c>
      <c r="M3037" s="20">
        <v>3.8</v>
      </c>
      <c r="N3037" s="20">
        <v>2.2000000000000002</v>
      </c>
      <c r="AE3037">
        <f t="shared" si="47"/>
        <v>2002</v>
      </c>
    </row>
    <row r="3038" spans="1:31" x14ac:dyDescent="0.25">
      <c r="A3038" s="7">
        <v>3035</v>
      </c>
      <c r="B3038" s="8">
        <v>37619</v>
      </c>
      <c r="C3038" t="s">
        <v>3</v>
      </c>
      <c r="D3038" t="s">
        <v>55</v>
      </c>
      <c r="E3038" t="s">
        <v>9</v>
      </c>
      <c r="F3038" t="s">
        <v>471</v>
      </c>
      <c r="G3038" t="s">
        <v>17</v>
      </c>
      <c r="H3038" s="135" t="s">
        <v>1490</v>
      </c>
      <c r="I3038" t="s">
        <v>1455</v>
      </c>
      <c r="J3038" s="20">
        <v>13</v>
      </c>
      <c r="K3038" s="20" t="s">
        <v>9</v>
      </c>
      <c r="L3038" t="s">
        <v>1464</v>
      </c>
      <c r="M3038" s="20">
        <v>1.43</v>
      </c>
      <c r="N3038" s="20">
        <v>2.3200000000000003</v>
      </c>
      <c r="AE3038">
        <f t="shared" si="47"/>
        <v>2002</v>
      </c>
    </row>
    <row r="3039" spans="1:31" x14ac:dyDescent="0.25">
      <c r="A3039" s="7">
        <v>3036</v>
      </c>
      <c r="B3039" s="8">
        <v>37619</v>
      </c>
      <c r="C3039" t="s">
        <v>3</v>
      </c>
      <c r="D3039" t="s">
        <v>471</v>
      </c>
      <c r="E3039" t="s">
        <v>9</v>
      </c>
      <c r="F3039" t="s">
        <v>55</v>
      </c>
      <c r="G3039" t="s">
        <v>17</v>
      </c>
      <c r="H3039" s="135" t="s">
        <v>1490</v>
      </c>
      <c r="I3039" t="s">
        <v>1455</v>
      </c>
      <c r="J3039" s="20">
        <v>13</v>
      </c>
      <c r="K3039" s="20" t="s">
        <v>3</v>
      </c>
      <c r="L3039" t="s">
        <v>1463</v>
      </c>
      <c r="M3039" s="20">
        <v>2.19</v>
      </c>
      <c r="N3039" s="20">
        <v>1.56</v>
      </c>
      <c r="AE3039">
        <f t="shared" si="47"/>
        <v>2002</v>
      </c>
    </row>
    <row r="3040" spans="1:31" x14ac:dyDescent="0.25">
      <c r="A3040" s="7">
        <v>3037</v>
      </c>
      <c r="B3040" s="8">
        <v>37619</v>
      </c>
      <c r="C3040" t="s">
        <v>3</v>
      </c>
      <c r="D3040" t="s">
        <v>333</v>
      </c>
      <c r="E3040" t="s">
        <v>9</v>
      </c>
      <c r="F3040" t="s">
        <v>450</v>
      </c>
      <c r="G3040" t="s">
        <v>14</v>
      </c>
      <c r="H3040" s="135" t="s">
        <v>1507</v>
      </c>
      <c r="I3040" t="s">
        <v>1454</v>
      </c>
      <c r="J3040" s="20">
        <v>54</v>
      </c>
      <c r="K3040" s="20" t="s">
        <v>9</v>
      </c>
      <c r="L3040" t="s">
        <v>1464</v>
      </c>
      <c r="M3040" s="20">
        <v>11.879999999999999</v>
      </c>
      <c r="N3040" s="20">
        <v>16.12</v>
      </c>
      <c r="AE3040">
        <f t="shared" si="47"/>
        <v>2002</v>
      </c>
    </row>
    <row r="3041" spans="1:31" x14ac:dyDescent="0.25">
      <c r="A3041" s="7">
        <v>3038</v>
      </c>
      <c r="B3041" s="8">
        <v>37619</v>
      </c>
      <c r="C3041" t="s">
        <v>3</v>
      </c>
      <c r="D3041" t="s">
        <v>502</v>
      </c>
      <c r="E3041" t="s">
        <v>9</v>
      </c>
      <c r="F3041" t="s">
        <v>188</v>
      </c>
      <c r="G3041" t="s">
        <v>14</v>
      </c>
      <c r="H3041" s="135" t="s">
        <v>1507</v>
      </c>
      <c r="I3041" t="s">
        <v>1454</v>
      </c>
      <c r="J3041" s="20">
        <v>61</v>
      </c>
      <c r="K3041" s="20" t="s">
        <v>9</v>
      </c>
      <c r="L3041" t="s">
        <v>1464</v>
      </c>
      <c r="M3041" s="20">
        <v>13.42</v>
      </c>
      <c r="N3041" s="20">
        <v>18.079999999999998</v>
      </c>
      <c r="AE3041">
        <f t="shared" si="47"/>
        <v>2002</v>
      </c>
    </row>
    <row r="3042" spans="1:31" x14ac:dyDescent="0.25">
      <c r="A3042" s="7">
        <v>3039</v>
      </c>
      <c r="B3042" s="8">
        <v>37619</v>
      </c>
      <c r="C3042" t="s">
        <v>3</v>
      </c>
      <c r="D3042" t="s">
        <v>273</v>
      </c>
      <c r="E3042" t="s">
        <v>9</v>
      </c>
      <c r="F3042" t="s">
        <v>170</v>
      </c>
      <c r="G3042" t="s">
        <v>11</v>
      </c>
      <c r="H3042" s="135" t="s">
        <v>1496</v>
      </c>
      <c r="I3042" t="s">
        <v>1454</v>
      </c>
      <c r="J3042" s="20">
        <v>72</v>
      </c>
      <c r="K3042" s="20" t="s">
        <v>3</v>
      </c>
      <c r="L3042" t="s">
        <v>1464</v>
      </c>
      <c r="M3042" s="20">
        <v>21.16</v>
      </c>
      <c r="N3042" s="20">
        <v>15.84</v>
      </c>
      <c r="AE3042">
        <f t="shared" si="47"/>
        <v>2002</v>
      </c>
    </row>
    <row r="3043" spans="1:31" x14ac:dyDescent="0.25">
      <c r="A3043" s="7">
        <v>3040</v>
      </c>
      <c r="B3043" s="8">
        <v>37619</v>
      </c>
      <c r="C3043" t="s">
        <v>3</v>
      </c>
      <c r="D3043" t="s">
        <v>149</v>
      </c>
      <c r="E3043" t="s">
        <v>9</v>
      </c>
      <c r="F3043" t="s">
        <v>471</v>
      </c>
      <c r="G3043" t="s">
        <v>14</v>
      </c>
      <c r="H3043" s="135" t="s">
        <v>1496</v>
      </c>
      <c r="I3043" t="s">
        <v>1454</v>
      </c>
      <c r="J3043" s="20">
        <v>60</v>
      </c>
      <c r="K3043" s="20" t="s">
        <v>9</v>
      </c>
      <c r="L3043" t="s">
        <v>1464</v>
      </c>
      <c r="M3043" s="20">
        <v>13.2</v>
      </c>
      <c r="N3043" s="20">
        <v>17.8</v>
      </c>
      <c r="AE3043">
        <f t="shared" si="47"/>
        <v>2002</v>
      </c>
    </row>
    <row r="3044" spans="1:31" x14ac:dyDescent="0.25">
      <c r="A3044" s="7">
        <v>3041</v>
      </c>
      <c r="B3044" s="8">
        <v>37619</v>
      </c>
      <c r="C3044" t="s">
        <v>3</v>
      </c>
      <c r="D3044" t="s">
        <v>534</v>
      </c>
      <c r="E3044" t="s">
        <v>9</v>
      </c>
      <c r="F3044" t="s">
        <v>106</v>
      </c>
      <c r="G3044" t="s">
        <v>14</v>
      </c>
      <c r="H3044" s="135" t="s">
        <v>1496</v>
      </c>
      <c r="I3044" t="s">
        <v>1458</v>
      </c>
      <c r="J3044" s="20">
        <v>11</v>
      </c>
      <c r="K3044" s="20" t="s">
        <v>9</v>
      </c>
      <c r="L3044" t="s">
        <v>1463</v>
      </c>
      <c r="M3044" s="20">
        <v>30</v>
      </c>
      <c r="N3044" s="20">
        <v>10</v>
      </c>
      <c r="AE3044">
        <f t="shared" si="47"/>
        <v>2002</v>
      </c>
    </row>
    <row r="3045" spans="1:31" x14ac:dyDescent="0.25">
      <c r="A3045" s="7">
        <v>3042</v>
      </c>
      <c r="B3045" s="8">
        <v>37619</v>
      </c>
      <c r="C3045" t="s">
        <v>3</v>
      </c>
      <c r="D3045" t="s">
        <v>339</v>
      </c>
      <c r="E3045" t="s">
        <v>9</v>
      </c>
      <c r="F3045" t="s">
        <v>518</v>
      </c>
      <c r="G3045" t="s">
        <v>65</v>
      </c>
      <c r="H3045" s="135" t="s">
        <v>1496</v>
      </c>
      <c r="I3045" t="s">
        <v>1455</v>
      </c>
      <c r="J3045" s="20">
        <v>21</v>
      </c>
      <c r="K3045" s="20" t="s">
        <v>3</v>
      </c>
      <c r="L3045" t="s">
        <v>1464</v>
      </c>
      <c r="M3045" s="20">
        <v>3.44</v>
      </c>
      <c r="N3045" s="20">
        <v>2.31</v>
      </c>
      <c r="AE3045">
        <f t="shared" si="47"/>
        <v>2002</v>
      </c>
    </row>
    <row r="3046" spans="1:31" x14ac:dyDescent="0.25">
      <c r="A3046" s="7">
        <v>3043</v>
      </c>
      <c r="B3046" s="8">
        <v>37619</v>
      </c>
      <c r="C3046" t="s">
        <v>3</v>
      </c>
      <c r="D3046" t="s">
        <v>273</v>
      </c>
      <c r="E3046" t="s">
        <v>9</v>
      </c>
      <c r="F3046" t="s">
        <v>469</v>
      </c>
      <c r="G3046" t="s">
        <v>65</v>
      </c>
      <c r="H3046" s="135" t="s">
        <v>1496</v>
      </c>
      <c r="I3046" t="s">
        <v>1454</v>
      </c>
      <c r="J3046" s="20">
        <v>40</v>
      </c>
      <c r="K3046" s="20" t="s">
        <v>3</v>
      </c>
      <c r="L3046" t="s">
        <v>1464</v>
      </c>
      <c r="M3046" s="20">
        <v>12.2</v>
      </c>
      <c r="N3046" s="20">
        <v>8.8000000000000007</v>
      </c>
      <c r="AE3046">
        <f t="shared" si="47"/>
        <v>2002</v>
      </c>
    </row>
    <row r="3047" spans="1:31" x14ac:dyDescent="0.25">
      <c r="A3047" s="7">
        <v>3044</v>
      </c>
      <c r="B3047" s="8">
        <v>37619</v>
      </c>
      <c r="C3047" t="s">
        <v>3</v>
      </c>
      <c r="D3047" t="s">
        <v>278</v>
      </c>
      <c r="E3047" t="s">
        <v>9</v>
      </c>
      <c r="F3047" t="s">
        <v>305</v>
      </c>
      <c r="G3047" t="s">
        <v>65</v>
      </c>
      <c r="H3047" s="135" t="s">
        <v>1496</v>
      </c>
      <c r="I3047" t="s">
        <v>1454</v>
      </c>
      <c r="J3047" s="20">
        <v>30</v>
      </c>
      <c r="K3047" s="20" t="s">
        <v>9</v>
      </c>
      <c r="L3047" t="s">
        <v>1464</v>
      </c>
      <c r="M3047" s="20">
        <v>6.6</v>
      </c>
      <c r="N3047" s="20">
        <v>9.4</v>
      </c>
      <c r="AE3047">
        <f t="shared" si="47"/>
        <v>2002</v>
      </c>
    </row>
    <row r="3048" spans="1:31" x14ac:dyDescent="0.25">
      <c r="A3048" s="7">
        <v>3045</v>
      </c>
      <c r="B3048" s="8">
        <v>37619</v>
      </c>
      <c r="C3048" t="s">
        <v>3</v>
      </c>
      <c r="D3048" t="s">
        <v>503</v>
      </c>
      <c r="E3048" t="s">
        <v>9</v>
      </c>
      <c r="F3048" t="s">
        <v>448</v>
      </c>
      <c r="G3048" t="s">
        <v>377</v>
      </c>
      <c r="H3048" s="135" t="s">
        <v>1593</v>
      </c>
      <c r="I3048" t="s">
        <v>1454</v>
      </c>
      <c r="J3048" s="20">
        <v>14</v>
      </c>
      <c r="K3048" s="20" t="s">
        <v>3</v>
      </c>
      <c r="L3048" t="s">
        <v>1463</v>
      </c>
      <c r="M3048" s="20">
        <v>4.6400000000000006</v>
      </c>
      <c r="N3048" s="20">
        <v>3.36</v>
      </c>
      <c r="AE3048">
        <f t="shared" si="47"/>
        <v>2002</v>
      </c>
    </row>
    <row r="3049" spans="1:31" x14ac:dyDescent="0.25">
      <c r="A3049" s="7">
        <v>3046</v>
      </c>
      <c r="B3049" s="8">
        <v>37619</v>
      </c>
      <c r="C3049" t="s">
        <v>3</v>
      </c>
      <c r="D3049" t="s">
        <v>350</v>
      </c>
      <c r="E3049" t="s">
        <v>9</v>
      </c>
      <c r="F3049" t="s">
        <v>242</v>
      </c>
      <c r="G3049" t="s">
        <v>377</v>
      </c>
      <c r="H3049" s="9" t="s">
        <v>1586</v>
      </c>
      <c r="I3049" t="s">
        <v>1454</v>
      </c>
      <c r="J3049" s="20">
        <v>22</v>
      </c>
      <c r="K3049" s="20" t="s">
        <v>3</v>
      </c>
      <c r="L3049" t="s">
        <v>1464</v>
      </c>
      <c r="M3049" s="20">
        <v>7.16</v>
      </c>
      <c r="N3049" s="20">
        <v>4.84</v>
      </c>
      <c r="AE3049">
        <f t="shared" si="47"/>
        <v>2002</v>
      </c>
    </row>
    <row r="3050" spans="1:31" x14ac:dyDescent="0.25">
      <c r="A3050" s="7">
        <v>3047</v>
      </c>
      <c r="B3050" s="8">
        <v>37619</v>
      </c>
      <c r="C3050" t="s">
        <v>3</v>
      </c>
      <c r="D3050" t="s">
        <v>78</v>
      </c>
      <c r="E3050" t="s">
        <v>9</v>
      </c>
      <c r="F3050" t="s">
        <v>270</v>
      </c>
      <c r="G3050" t="s">
        <v>24</v>
      </c>
      <c r="H3050" s="136" t="s">
        <v>1496</v>
      </c>
      <c r="I3050" t="s">
        <v>1455</v>
      </c>
      <c r="J3050" s="20">
        <v>43</v>
      </c>
      <c r="K3050" s="20" t="s">
        <v>3</v>
      </c>
      <c r="L3050" t="s">
        <v>1464</v>
      </c>
      <c r="M3050" s="20">
        <v>6.52</v>
      </c>
      <c r="N3050" s="20">
        <v>4.7300000000000004</v>
      </c>
      <c r="AE3050">
        <f t="shared" si="47"/>
        <v>2002</v>
      </c>
    </row>
    <row r="3051" spans="1:31" x14ac:dyDescent="0.25">
      <c r="A3051" s="7">
        <v>3048</v>
      </c>
      <c r="B3051" s="8">
        <v>37619</v>
      </c>
      <c r="C3051" t="s">
        <v>3</v>
      </c>
      <c r="D3051" t="s">
        <v>43</v>
      </c>
      <c r="E3051" t="s">
        <v>9</v>
      </c>
      <c r="F3051" t="s">
        <v>483</v>
      </c>
      <c r="G3051" t="s">
        <v>24</v>
      </c>
      <c r="H3051" s="136" t="s">
        <v>1496</v>
      </c>
      <c r="I3051" t="s">
        <v>1454</v>
      </c>
      <c r="J3051" s="20">
        <v>59</v>
      </c>
      <c r="K3051" s="20" t="s">
        <v>3</v>
      </c>
      <c r="L3051" t="s">
        <v>1464</v>
      </c>
      <c r="M3051" s="20">
        <v>17.52</v>
      </c>
      <c r="N3051" s="20">
        <v>12.98</v>
      </c>
      <c r="AE3051">
        <f t="shared" si="47"/>
        <v>2002</v>
      </c>
    </row>
    <row r="3052" spans="1:31" x14ac:dyDescent="0.25">
      <c r="A3052" s="7">
        <v>3049</v>
      </c>
      <c r="B3052" s="8">
        <v>37620</v>
      </c>
      <c r="C3052" t="s">
        <v>3</v>
      </c>
      <c r="D3052" t="s">
        <v>47</v>
      </c>
      <c r="E3052" t="s">
        <v>9</v>
      </c>
      <c r="F3052" s="15" t="s">
        <v>28</v>
      </c>
      <c r="G3052" t="s">
        <v>14</v>
      </c>
      <c r="H3052" s="135" t="s">
        <v>1491</v>
      </c>
      <c r="I3052" t="s">
        <v>1454</v>
      </c>
      <c r="J3052" s="20">
        <v>13</v>
      </c>
      <c r="K3052" s="20" t="s">
        <v>3</v>
      </c>
      <c r="L3052" t="s">
        <v>1464</v>
      </c>
      <c r="M3052" s="20">
        <v>4.6400000000000006</v>
      </c>
      <c r="N3052" s="20">
        <v>2.86</v>
      </c>
      <c r="AE3052">
        <f t="shared" si="47"/>
        <v>2002</v>
      </c>
    </row>
    <row r="3053" spans="1:31" x14ac:dyDescent="0.25">
      <c r="A3053" s="7">
        <v>3050</v>
      </c>
      <c r="B3053" s="8">
        <v>37620</v>
      </c>
      <c r="C3053" t="s">
        <v>3</v>
      </c>
      <c r="D3053" t="s">
        <v>281</v>
      </c>
      <c r="E3053" t="s">
        <v>9</v>
      </c>
      <c r="F3053" t="s">
        <v>270</v>
      </c>
      <c r="G3053" t="s">
        <v>377</v>
      </c>
      <c r="H3053" s="9" t="s">
        <v>1652</v>
      </c>
      <c r="I3053" t="s">
        <v>1454</v>
      </c>
      <c r="J3053" s="20">
        <v>30</v>
      </c>
      <c r="K3053" s="20" t="s">
        <v>3</v>
      </c>
      <c r="L3053" t="s">
        <v>1463</v>
      </c>
      <c r="M3053" s="20">
        <v>8.8000000000000007</v>
      </c>
      <c r="N3053" s="20">
        <v>7.2</v>
      </c>
      <c r="AE3053">
        <f t="shared" si="47"/>
        <v>2002</v>
      </c>
    </row>
    <row r="3054" spans="1:31" x14ac:dyDescent="0.25">
      <c r="A3054" s="7">
        <v>3051</v>
      </c>
      <c r="B3054" s="8">
        <v>37621</v>
      </c>
      <c r="C3054" t="s">
        <v>3</v>
      </c>
      <c r="D3054" t="s">
        <v>467</v>
      </c>
      <c r="E3054" t="s">
        <v>9</v>
      </c>
      <c r="F3054" t="s">
        <v>488</v>
      </c>
      <c r="G3054" t="s">
        <v>11</v>
      </c>
      <c r="H3054" s="135" t="s">
        <v>1505</v>
      </c>
      <c r="I3054" t="s">
        <v>1454</v>
      </c>
      <c r="J3054" s="20">
        <v>135</v>
      </c>
      <c r="K3054" s="20" t="s">
        <v>9</v>
      </c>
      <c r="L3054" t="s">
        <v>1464</v>
      </c>
      <c r="M3054" s="20">
        <v>29.7</v>
      </c>
      <c r="N3054" s="20">
        <v>38.799999999999997</v>
      </c>
      <c r="AE3054">
        <f t="shared" si="47"/>
        <v>2002</v>
      </c>
    </row>
    <row r="3055" spans="1:31" x14ac:dyDescent="0.25">
      <c r="A3055" s="7">
        <v>3052</v>
      </c>
      <c r="B3055" s="8">
        <v>37621</v>
      </c>
      <c r="C3055" t="s">
        <v>3</v>
      </c>
      <c r="D3055" t="s">
        <v>420</v>
      </c>
      <c r="E3055" t="s">
        <v>9</v>
      </c>
      <c r="F3055" t="s">
        <v>160</v>
      </c>
      <c r="G3055" t="s">
        <v>17</v>
      </c>
      <c r="H3055" s="135" t="s">
        <v>1490</v>
      </c>
      <c r="I3055" t="s">
        <v>1455</v>
      </c>
      <c r="J3055" s="20">
        <v>12</v>
      </c>
      <c r="K3055" s="20" t="s">
        <v>9</v>
      </c>
      <c r="L3055" t="s">
        <v>1464</v>
      </c>
      <c r="M3055" s="20">
        <v>1.32</v>
      </c>
      <c r="N3055" s="20">
        <v>2.1799999999999997</v>
      </c>
      <c r="AE3055">
        <f t="shared" si="47"/>
        <v>2002</v>
      </c>
    </row>
    <row r="3056" spans="1:31" x14ac:dyDescent="0.25">
      <c r="A3056" s="7">
        <v>3053</v>
      </c>
      <c r="B3056" s="8">
        <v>37621</v>
      </c>
      <c r="C3056" t="s">
        <v>3</v>
      </c>
      <c r="D3056" t="s">
        <v>160</v>
      </c>
      <c r="E3056" t="s">
        <v>9</v>
      </c>
      <c r="F3056" t="s">
        <v>420</v>
      </c>
      <c r="G3056" t="s">
        <v>17</v>
      </c>
      <c r="H3056" s="135" t="s">
        <v>1490</v>
      </c>
      <c r="I3056" t="s">
        <v>1455</v>
      </c>
      <c r="J3056" s="20">
        <v>12</v>
      </c>
      <c r="K3056" s="20" t="s">
        <v>3</v>
      </c>
      <c r="L3056" t="s">
        <v>1464</v>
      </c>
      <c r="M3056" s="20">
        <v>2.1799999999999997</v>
      </c>
      <c r="N3056" s="20">
        <v>1.32</v>
      </c>
      <c r="AE3056">
        <f t="shared" si="47"/>
        <v>2002</v>
      </c>
    </row>
    <row r="3057" spans="1:31" x14ac:dyDescent="0.25">
      <c r="A3057" s="7">
        <v>3054</v>
      </c>
      <c r="B3057" s="8">
        <v>37621</v>
      </c>
      <c r="C3057" t="s">
        <v>3</v>
      </c>
      <c r="D3057" t="s">
        <v>497</v>
      </c>
      <c r="E3057" t="s">
        <v>9</v>
      </c>
      <c r="F3057" t="s">
        <v>48</v>
      </c>
      <c r="G3057" t="s">
        <v>24</v>
      </c>
      <c r="H3057" s="135" t="s">
        <v>1521</v>
      </c>
      <c r="I3057" t="s">
        <v>1454</v>
      </c>
      <c r="J3057" s="20">
        <v>10</v>
      </c>
      <c r="K3057" s="20" t="s">
        <v>9</v>
      </c>
      <c r="L3057" t="s">
        <v>1464</v>
      </c>
      <c r="M3057" s="20">
        <v>2.2000000000000002</v>
      </c>
      <c r="N3057" s="20">
        <v>3.8</v>
      </c>
      <c r="AE3057">
        <f t="shared" si="47"/>
        <v>2002</v>
      </c>
    </row>
    <row r="3058" spans="1:31" x14ac:dyDescent="0.25">
      <c r="A3058" s="7">
        <v>3055</v>
      </c>
      <c r="B3058" s="8">
        <v>37621</v>
      </c>
      <c r="C3058" t="s">
        <v>3</v>
      </c>
      <c r="D3058" t="s">
        <v>112</v>
      </c>
      <c r="E3058" t="s">
        <v>9</v>
      </c>
      <c r="F3058" t="s">
        <v>259</v>
      </c>
      <c r="G3058" t="s">
        <v>377</v>
      </c>
      <c r="H3058" s="9" t="s">
        <v>1594</v>
      </c>
      <c r="I3058" t="s">
        <v>1454</v>
      </c>
      <c r="J3058" s="20">
        <v>23</v>
      </c>
      <c r="K3058" s="20" t="s">
        <v>1465</v>
      </c>
      <c r="L3058" t="s">
        <v>1466</v>
      </c>
      <c r="M3058" s="20">
        <v>5.75</v>
      </c>
      <c r="N3058" s="20">
        <v>5.75</v>
      </c>
      <c r="AE3058">
        <f t="shared" si="47"/>
        <v>2002</v>
      </c>
    </row>
    <row r="3059" spans="1:31" x14ac:dyDescent="0.25">
      <c r="A3059" s="7">
        <v>3056</v>
      </c>
      <c r="B3059" s="8">
        <v>37621</v>
      </c>
      <c r="C3059" t="s">
        <v>3</v>
      </c>
      <c r="D3059" t="s">
        <v>457</v>
      </c>
      <c r="E3059" t="s">
        <v>9</v>
      </c>
      <c r="F3059" t="s">
        <v>490</v>
      </c>
      <c r="G3059" t="s">
        <v>24</v>
      </c>
      <c r="H3059" s="136" t="s">
        <v>1496</v>
      </c>
      <c r="I3059" t="s">
        <v>1454</v>
      </c>
      <c r="J3059" s="20">
        <v>92</v>
      </c>
      <c r="K3059" s="20" t="s">
        <v>3</v>
      </c>
      <c r="L3059" t="s">
        <v>1464</v>
      </c>
      <c r="M3059" s="20">
        <v>26.759999999999998</v>
      </c>
      <c r="N3059" s="20">
        <v>20.240000000000002</v>
      </c>
      <c r="AE3059">
        <f t="shared" si="47"/>
        <v>2002</v>
      </c>
    </row>
    <row r="3060" spans="1:31" x14ac:dyDescent="0.25">
      <c r="A3060" s="7">
        <v>3057</v>
      </c>
      <c r="B3060" s="8">
        <v>37622</v>
      </c>
      <c r="C3060" t="s">
        <v>3</v>
      </c>
      <c r="D3060" t="s">
        <v>103</v>
      </c>
      <c r="E3060" t="s">
        <v>9</v>
      </c>
      <c r="F3060" t="s">
        <v>450</v>
      </c>
      <c r="G3060" t="s">
        <v>17</v>
      </c>
      <c r="H3060" s="135" t="s">
        <v>1500</v>
      </c>
      <c r="I3060" t="s">
        <v>1454</v>
      </c>
      <c r="J3060" s="20">
        <v>49</v>
      </c>
      <c r="K3060" s="20" t="s">
        <v>1465</v>
      </c>
      <c r="L3060" t="s">
        <v>1466</v>
      </c>
      <c r="M3060" s="20">
        <v>12.25</v>
      </c>
      <c r="N3060" s="20">
        <v>12.25</v>
      </c>
      <c r="AE3060">
        <f t="shared" si="47"/>
        <v>2003</v>
      </c>
    </row>
    <row r="3061" spans="1:31" x14ac:dyDescent="0.25">
      <c r="A3061" s="7">
        <v>3058</v>
      </c>
      <c r="B3061" s="8">
        <v>37622</v>
      </c>
      <c r="C3061" t="s">
        <v>3</v>
      </c>
      <c r="D3061" t="s">
        <v>276</v>
      </c>
      <c r="E3061" t="s">
        <v>9</v>
      </c>
      <c r="F3061" t="s">
        <v>189</v>
      </c>
      <c r="G3061" t="s">
        <v>11</v>
      </c>
      <c r="H3061" s="135" t="s">
        <v>1526</v>
      </c>
      <c r="I3061" t="s">
        <v>1454</v>
      </c>
      <c r="J3061" s="20">
        <v>10</v>
      </c>
      <c r="K3061" s="20" t="s">
        <v>3</v>
      </c>
      <c r="L3061" t="s">
        <v>1464</v>
      </c>
      <c r="M3061" s="20">
        <v>3.8</v>
      </c>
      <c r="N3061" s="20">
        <v>2.2000000000000002</v>
      </c>
      <c r="AE3061">
        <f t="shared" si="47"/>
        <v>2003</v>
      </c>
    </row>
    <row r="3062" spans="1:31" x14ac:dyDescent="0.25">
      <c r="A3062" s="7">
        <v>3059</v>
      </c>
      <c r="B3062" s="8">
        <v>37622</v>
      </c>
      <c r="C3062" t="s">
        <v>3</v>
      </c>
      <c r="D3062" t="s">
        <v>517</v>
      </c>
      <c r="E3062" t="s">
        <v>9</v>
      </c>
      <c r="F3062" t="s">
        <v>520</v>
      </c>
      <c r="G3062" t="s">
        <v>65</v>
      </c>
      <c r="H3062" s="135" t="s">
        <v>1539</v>
      </c>
      <c r="I3062" t="s">
        <v>1454</v>
      </c>
      <c r="J3062" s="20">
        <v>8</v>
      </c>
      <c r="K3062" s="20" t="s">
        <v>3</v>
      </c>
      <c r="L3062" t="s">
        <v>1464</v>
      </c>
      <c r="M3062" s="20">
        <v>3.24</v>
      </c>
      <c r="N3062" s="20">
        <v>1.76</v>
      </c>
      <c r="AE3062">
        <f t="shared" si="47"/>
        <v>2003</v>
      </c>
    </row>
    <row r="3063" spans="1:31" x14ac:dyDescent="0.25">
      <c r="A3063" s="7">
        <v>3060</v>
      </c>
      <c r="B3063" s="8">
        <v>37622</v>
      </c>
      <c r="C3063" t="s">
        <v>3</v>
      </c>
      <c r="D3063" t="s">
        <v>503</v>
      </c>
      <c r="E3063" t="s">
        <v>9</v>
      </c>
      <c r="F3063" t="s">
        <v>407</v>
      </c>
      <c r="G3063" t="s">
        <v>377</v>
      </c>
      <c r="H3063" s="9" t="s">
        <v>1586</v>
      </c>
      <c r="I3063" t="s">
        <v>1454</v>
      </c>
      <c r="J3063" s="20">
        <v>19</v>
      </c>
      <c r="K3063" s="20" t="s">
        <v>1465</v>
      </c>
      <c r="L3063" t="s">
        <v>1466</v>
      </c>
      <c r="M3063" s="20">
        <v>4.75</v>
      </c>
      <c r="N3063" s="20">
        <v>4.75</v>
      </c>
      <c r="AE3063">
        <f t="shared" si="47"/>
        <v>2003</v>
      </c>
    </row>
    <row r="3064" spans="1:31" x14ac:dyDescent="0.25">
      <c r="A3064" s="7">
        <v>3061</v>
      </c>
      <c r="B3064" s="8">
        <v>37623</v>
      </c>
      <c r="C3064" t="s">
        <v>3</v>
      </c>
      <c r="D3064" t="s">
        <v>497</v>
      </c>
      <c r="E3064" t="s">
        <v>9</v>
      </c>
      <c r="F3064" t="s">
        <v>427</v>
      </c>
      <c r="G3064" t="s">
        <v>24</v>
      </c>
      <c r="H3064" s="135" t="s">
        <v>1493</v>
      </c>
      <c r="I3064" t="s">
        <v>1454</v>
      </c>
      <c r="J3064" s="20">
        <v>21</v>
      </c>
      <c r="K3064" s="20" t="s">
        <v>9</v>
      </c>
      <c r="L3064" t="s">
        <v>1464</v>
      </c>
      <c r="M3064" s="20">
        <v>4.62</v>
      </c>
      <c r="N3064" s="20">
        <v>6.88</v>
      </c>
      <c r="AE3064">
        <f t="shared" si="47"/>
        <v>2003</v>
      </c>
    </row>
    <row r="3065" spans="1:31" x14ac:dyDescent="0.25">
      <c r="A3065" s="7">
        <v>3062</v>
      </c>
      <c r="B3065" s="8">
        <v>37623</v>
      </c>
      <c r="C3065" t="s">
        <v>3</v>
      </c>
      <c r="D3065" t="s">
        <v>43</v>
      </c>
      <c r="E3065" t="s">
        <v>9</v>
      </c>
      <c r="F3065" s="15" t="s">
        <v>28</v>
      </c>
      <c r="G3065" t="s">
        <v>14</v>
      </c>
      <c r="H3065" s="135" t="s">
        <v>1522</v>
      </c>
      <c r="I3065" t="s">
        <v>1454</v>
      </c>
      <c r="J3065" s="20">
        <v>12</v>
      </c>
      <c r="K3065" s="20" t="s">
        <v>3</v>
      </c>
      <c r="L3065" t="s">
        <v>1463</v>
      </c>
      <c r="M3065" s="20">
        <v>4.12</v>
      </c>
      <c r="N3065" s="20">
        <v>2.88</v>
      </c>
      <c r="AE3065">
        <f t="shared" si="47"/>
        <v>2003</v>
      </c>
    </row>
    <row r="3066" spans="1:31" x14ac:dyDescent="0.25">
      <c r="A3066" s="7">
        <v>3063</v>
      </c>
      <c r="B3066" s="8">
        <v>37623</v>
      </c>
      <c r="C3066" t="s">
        <v>3</v>
      </c>
      <c r="D3066" t="s">
        <v>496</v>
      </c>
      <c r="E3066" t="s">
        <v>9</v>
      </c>
      <c r="F3066" t="s">
        <v>356</v>
      </c>
      <c r="G3066" t="s">
        <v>14</v>
      </c>
      <c r="H3066" s="135" t="s">
        <v>1516</v>
      </c>
      <c r="I3066" t="s">
        <v>1455</v>
      </c>
      <c r="J3066" s="20">
        <v>12</v>
      </c>
      <c r="K3066" s="20" t="s">
        <v>9</v>
      </c>
      <c r="L3066" t="s">
        <v>1464</v>
      </c>
      <c r="M3066" s="20">
        <v>1.32</v>
      </c>
      <c r="N3066" s="20">
        <v>2.1799999999999997</v>
      </c>
      <c r="AE3066">
        <f t="shared" si="47"/>
        <v>2003</v>
      </c>
    </row>
    <row r="3067" spans="1:31" x14ac:dyDescent="0.25">
      <c r="A3067" s="7">
        <v>3064</v>
      </c>
      <c r="B3067" s="8">
        <v>37623</v>
      </c>
      <c r="C3067" t="s">
        <v>3</v>
      </c>
      <c r="D3067" t="s">
        <v>489</v>
      </c>
      <c r="E3067" t="s">
        <v>9</v>
      </c>
      <c r="F3067" t="s">
        <v>498</v>
      </c>
      <c r="G3067" t="s">
        <v>14</v>
      </c>
      <c r="H3067" s="135" t="s">
        <v>1516</v>
      </c>
      <c r="I3067" t="s">
        <v>1454</v>
      </c>
      <c r="J3067" s="20">
        <v>12</v>
      </c>
      <c r="K3067" s="20" t="s">
        <v>9</v>
      </c>
      <c r="L3067" t="s">
        <v>1464</v>
      </c>
      <c r="M3067" s="20">
        <v>2.64</v>
      </c>
      <c r="N3067" s="20">
        <v>4.3599999999999994</v>
      </c>
      <c r="AE3067">
        <f t="shared" si="47"/>
        <v>2003</v>
      </c>
    </row>
    <row r="3068" spans="1:31" x14ac:dyDescent="0.25">
      <c r="A3068" s="7">
        <v>3065</v>
      </c>
      <c r="B3068" s="8">
        <v>37623</v>
      </c>
      <c r="C3068" t="s">
        <v>3</v>
      </c>
      <c r="D3068" t="s">
        <v>535</v>
      </c>
      <c r="E3068" t="s">
        <v>9</v>
      </c>
      <c r="F3068" t="s">
        <v>29</v>
      </c>
      <c r="G3068" t="s">
        <v>65</v>
      </c>
      <c r="H3068" s="135" t="s">
        <v>1496</v>
      </c>
      <c r="I3068" t="s">
        <v>1458</v>
      </c>
      <c r="J3068" s="20">
        <v>11</v>
      </c>
      <c r="K3068" s="20" t="s">
        <v>1465</v>
      </c>
      <c r="L3068" t="s">
        <v>1466</v>
      </c>
      <c r="M3068" s="20">
        <v>30</v>
      </c>
      <c r="N3068" s="20">
        <v>10</v>
      </c>
      <c r="AE3068">
        <f t="shared" si="47"/>
        <v>2003</v>
      </c>
    </row>
    <row r="3069" spans="1:31" x14ac:dyDescent="0.25">
      <c r="A3069" s="7">
        <v>3066</v>
      </c>
      <c r="B3069" s="8">
        <v>37623</v>
      </c>
      <c r="C3069" t="s">
        <v>3</v>
      </c>
      <c r="D3069" t="s">
        <v>462</v>
      </c>
      <c r="E3069" t="s">
        <v>9</v>
      </c>
      <c r="F3069" t="s">
        <v>468</v>
      </c>
      <c r="G3069" t="s">
        <v>14</v>
      </c>
      <c r="H3069" s="135" t="s">
        <v>1496</v>
      </c>
      <c r="I3069" t="s">
        <v>1454</v>
      </c>
      <c r="J3069" s="20">
        <v>31</v>
      </c>
      <c r="K3069" s="20" t="s">
        <v>9</v>
      </c>
      <c r="L3069" t="s">
        <v>1464</v>
      </c>
      <c r="M3069" s="20">
        <v>6.82</v>
      </c>
      <c r="N3069" s="20">
        <v>9.68</v>
      </c>
      <c r="AE3069">
        <f t="shared" si="47"/>
        <v>2003</v>
      </c>
    </row>
    <row r="3070" spans="1:31" x14ac:dyDescent="0.25">
      <c r="A3070" s="7">
        <v>3067</v>
      </c>
      <c r="B3070" s="8">
        <v>37623</v>
      </c>
      <c r="C3070" t="s">
        <v>3</v>
      </c>
      <c r="D3070" t="s">
        <v>503</v>
      </c>
      <c r="E3070" t="s">
        <v>9</v>
      </c>
      <c r="F3070" t="s">
        <v>175</v>
      </c>
      <c r="G3070" t="s">
        <v>377</v>
      </c>
      <c r="H3070" s="135" t="s">
        <v>1613</v>
      </c>
      <c r="I3070" t="s">
        <v>1454</v>
      </c>
      <c r="J3070" s="20">
        <v>14</v>
      </c>
      <c r="K3070" s="20" t="s">
        <v>3</v>
      </c>
      <c r="L3070" t="s">
        <v>1463</v>
      </c>
      <c r="M3070" s="20">
        <v>4.6400000000000006</v>
      </c>
      <c r="N3070" s="20">
        <v>3.36</v>
      </c>
      <c r="AE3070">
        <f t="shared" si="47"/>
        <v>2003</v>
      </c>
    </row>
    <row r="3071" spans="1:31" x14ac:dyDescent="0.25">
      <c r="A3071" s="7">
        <v>3068</v>
      </c>
      <c r="B3071" s="8">
        <v>37623</v>
      </c>
      <c r="C3071" t="s">
        <v>3</v>
      </c>
      <c r="D3071" t="s">
        <v>496</v>
      </c>
      <c r="E3071" t="s">
        <v>9</v>
      </c>
      <c r="F3071" s="15" t="s">
        <v>28</v>
      </c>
      <c r="G3071" t="s">
        <v>377</v>
      </c>
      <c r="H3071" s="9" t="s">
        <v>1642</v>
      </c>
      <c r="I3071" t="s">
        <v>1454</v>
      </c>
      <c r="J3071" s="20">
        <v>8</v>
      </c>
      <c r="K3071" s="20" t="s">
        <v>3</v>
      </c>
      <c r="L3071" t="s">
        <v>1464</v>
      </c>
      <c r="M3071" s="20">
        <v>3.24</v>
      </c>
      <c r="N3071" s="20">
        <v>1.76</v>
      </c>
      <c r="AE3071">
        <f t="shared" si="47"/>
        <v>2003</v>
      </c>
    </row>
    <row r="3072" spans="1:31" x14ac:dyDescent="0.25">
      <c r="A3072" s="7">
        <v>3069</v>
      </c>
      <c r="B3072" s="8">
        <v>37623</v>
      </c>
      <c r="C3072" t="s">
        <v>3</v>
      </c>
      <c r="D3072" t="s">
        <v>27</v>
      </c>
      <c r="E3072" t="s">
        <v>9</v>
      </c>
      <c r="F3072" t="s">
        <v>479</v>
      </c>
      <c r="G3072" t="s">
        <v>24</v>
      </c>
      <c r="H3072" s="136" t="s">
        <v>1496</v>
      </c>
      <c r="I3072" t="s">
        <v>1454</v>
      </c>
      <c r="J3072" s="20">
        <v>18</v>
      </c>
      <c r="K3072" s="20" t="s">
        <v>3</v>
      </c>
      <c r="L3072" t="s">
        <v>1464</v>
      </c>
      <c r="M3072" s="20">
        <v>6.04</v>
      </c>
      <c r="N3072" s="20">
        <v>3.96</v>
      </c>
      <c r="AE3072">
        <f t="shared" si="47"/>
        <v>2003</v>
      </c>
    </row>
    <row r="3073" spans="1:31" x14ac:dyDescent="0.25">
      <c r="A3073" s="7">
        <v>3070</v>
      </c>
      <c r="B3073" s="8">
        <v>37623</v>
      </c>
      <c r="C3073" t="s">
        <v>3</v>
      </c>
      <c r="D3073" t="s">
        <v>432</v>
      </c>
      <c r="E3073" t="s">
        <v>9</v>
      </c>
      <c r="F3073" t="s">
        <v>179</v>
      </c>
      <c r="G3073" t="s">
        <v>24</v>
      </c>
      <c r="H3073" s="136" t="s">
        <v>1496</v>
      </c>
      <c r="I3073" t="s">
        <v>1454</v>
      </c>
      <c r="J3073" s="20">
        <v>67</v>
      </c>
      <c r="K3073" s="20" t="s">
        <v>9</v>
      </c>
      <c r="L3073" t="s">
        <v>1463</v>
      </c>
      <c r="M3073" s="20">
        <v>16.079999999999998</v>
      </c>
      <c r="N3073" s="20">
        <v>18.420000000000002</v>
      </c>
      <c r="AE3073">
        <f t="shared" si="47"/>
        <v>2003</v>
      </c>
    </row>
    <row r="3074" spans="1:31" x14ac:dyDescent="0.25">
      <c r="A3074" s="7">
        <v>3071</v>
      </c>
      <c r="B3074" s="8">
        <v>37624</v>
      </c>
      <c r="C3074" t="s">
        <v>3</v>
      </c>
      <c r="D3074" t="s">
        <v>517</v>
      </c>
      <c r="E3074" t="s">
        <v>9</v>
      </c>
      <c r="F3074" t="s">
        <v>483</v>
      </c>
      <c r="G3074" t="s">
        <v>14</v>
      </c>
      <c r="H3074" s="135" t="s">
        <v>1567</v>
      </c>
      <c r="I3074" t="s">
        <v>1454</v>
      </c>
      <c r="J3074" s="20">
        <v>21</v>
      </c>
      <c r="K3074" s="20" t="s">
        <v>9</v>
      </c>
      <c r="L3074" t="s">
        <v>1464</v>
      </c>
      <c r="M3074" s="20">
        <v>4.62</v>
      </c>
      <c r="N3074" s="20">
        <v>6.88</v>
      </c>
      <c r="AE3074">
        <f t="shared" si="47"/>
        <v>2003</v>
      </c>
    </row>
    <row r="3075" spans="1:31" x14ac:dyDescent="0.25">
      <c r="A3075" s="7">
        <v>3072</v>
      </c>
      <c r="B3075" s="8">
        <v>37624</v>
      </c>
      <c r="C3075" t="s">
        <v>3</v>
      </c>
      <c r="D3075" t="s">
        <v>497</v>
      </c>
      <c r="E3075" t="s">
        <v>9</v>
      </c>
      <c r="F3075" t="s">
        <v>349</v>
      </c>
      <c r="G3075" t="s">
        <v>65</v>
      </c>
      <c r="H3075" s="135" t="s">
        <v>1496</v>
      </c>
      <c r="I3075" t="s">
        <v>1454</v>
      </c>
      <c r="J3075" s="20">
        <v>24</v>
      </c>
      <c r="K3075" s="20" t="s">
        <v>9</v>
      </c>
      <c r="L3075" t="s">
        <v>1464</v>
      </c>
      <c r="M3075" s="20">
        <v>5.28</v>
      </c>
      <c r="N3075" s="20">
        <v>7.72</v>
      </c>
      <c r="AE3075">
        <f t="shared" si="47"/>
        <v>2003</v>
      </c>
    </row>
    <row r="3076" spans="1:31" x14ac:dyDescent="0.25">
      <c r="A3076" s="7">
        <v>3073</v>
      </c>
      <c r="B3076" s="8">
        <v>37624</v>
      </c>
      <c r="C3076" t="s">
        <v>3</v>
      </c>
      <c r="D3076" t="s">
        <v>278</v>
      </c>
      <c r="E3076" t="s">
        <v>9</v>
      </c>
      <c r="F3076" t="s">
        <v>285</v>
      </c>
      <c r="G3076" t="s">
        <v>24</v>
      </c>
      <c r="H3076" s="135" t="s">
        <v>1525</v>
      </c>
      <c r="I3076" t="s">
        <v>1454</v>
      </c>
      <c r="J3076" s="20">
        <v>8</v>
      </c>
      <c r="K3076" s="20" t="s">
        <v>9</v>
      </c>
      <c r="L3076" t="s">
        <v>1464</v>
      </c>
      <c r="M3076" s="20">
        <v>1.76</v>
      </c>
      <c r="N3076" s="20">
        <v>3.24</v>
      </c>
      <c r="AE3076">
        <f t="shared" ref="AE3076:AE3139" si="48">YEAR(B3076)</f>
        <v>2003</v>
      </c>
    </row>
    <row r="3077" spans="1:31" x14ac:dyDescent="0.25">
      <c r="A3077" s="7">
        <v>3074</v>
      </c>
      <c r="B3077" s="8">
        <v>37624</v>
      </c>
      <c r="C3077" t="s">
        <v>3</v>
      </c>
      <c r="D3077" t="s">
        <v>350</v>
      </c>
      <c r="E3077" t="s">
        <v>9</v>
      </c>
      <c r="F3077" t="s">
        <v>490</v>
      </c>
      <c r="G3077" t="s">
        <v>377</v>
      </c>
      <c r="H3077" s="9" t="s">
        <v>1594</v>
      </c>
      <c r="I3077" t="s">
        <v>1454</v>
      </c>
      <c r="J3077" s="20">
        <v>43</v>
      </c>
      <c r="K3077" s="20" t="s">
        <v>3</v>
      </c>
      <c r="L3077" t="s">
        <v>1464</v>
      </c>
      <c r="M3077" s="20">
        <v>13.04</v>
      </c>
      <c r="N3077" s="20">
        <v>9.4600000000000009</v>
      </c>
      <c r="AE3077">
        <f t="shared" si="48"/>
        <v>2003</v>
      </c>
    </row>
    <row r="3078" spans="1:31" x14ac:dyDescent="0.25">
      <c r="A3078" s="7">
        <v>3075</v>
      </c>
      <c r="B3078" s="8">
        <v>37624</v>
      </c>
      <c r="C3078" t="s">
        <v>3</v>
      </c>
      <c r="D3078" t="s">
        <v>43</v>
      </c>
      <c r="E3078" t="s">
        <v>9</v>
      </c>
      <c r="F3078" t="s">
        <v>285</v>
      </c>
      <c r="G3078" t="s">
        <v>24</v>
      </c>
      <c r="H3078" s="136" t="s">
        <v>1496</v>
      </c>
      <c r="I3078" t="s">
        <v>1454</v>
      </c>
      <c r="J3078" s="20">
        <v>30</v>
      </c>
      <c r="K3078" s="20" t="s">
        <v>3</v>
      </c>
      <c r="L3078" t="s">
        <v>1464</v>
      </c>
      <c r="M3078" s="20">
        <v>9.4</v>
      </c>
      <c r="N3078" s="20">
        <v>6.6</v>
      </c>
      <c r="AE3078">
        <f t="shared" si="48"/>
        <v>2003</v>
      </c>
    </row>
    <row r="3079" spans="1:31" x14ac:dyDescent="0.25">
      <c r="A3079" s="7">
        <v>3076</v>
      </c>
      <c r="B3079" s="8">
        <v>37626</v>
      </c>
      <c r="C3079" t="s">
        <v>3</v>
      </c>
      <c r="D3079" t="s">
        <v>525</v>
      </c>
      <c r="E3079" t="s">
        <v>9</v>
      </c>
      <c r="F3079" t="s">
        <v>467</v>
      </c>
      <c r="G3079" t="s">
        <v>24</v>
      </c>
      <c r="H3079" s="135" t="s">
        <v>1493</v>
      </c>
      <c r="I3079" t="s">
        <v>1455</v>
      </c>
      <c r="J3079" s="20">
        <v>38</v>
      </c>
      <c r="K3079" s="20" t="s">
        <v>9</v>
      </c>
      <c r="L3079" t="s">
        <v>1464</v>
      </c>
      <c r="M3079" s="20">
        <v>4.18</v>
      </c>
      <c r="N3079" s="20">
        <v>5.82</v>
      </c>
      <c r="AE3079">
        <f t="shared" si="48"/>
        <v>2003</v>
      </c>
    </row>
    <row r="3080" spans="1:31" x14ac:dyDescent="0.25">
      <c r="A3080" s="7">
        <v>3077</v>
      </c>
      <c r="B3080" s="8">
        <v>37626</v>
      </c>
      <c r="C3080" t="s">
        <v>3</v>
      </c>
      <c r="D3080" t="s">
        <v>528</v>
      </c>
      <c r="E3080" t="s">
        <v>9</v>
      </c>
      <c r="F3080" t="s">
        <v>467</v>
      </c>
      <c r="G3080" t="s">
        <v>24</v>
      </c>
      <c r="H3080" s="135" t="s">
        <v>1493</v>
      </c>
      <c r="I3080" t="s">
        <v>1455</v>
      </c>
      <c r="J3080" s="20">
        <v>38</v>
      </c>
      <c r="K3080" s="20" t="s">
        <v>9</v>
      </c>
      <c r="L3080" t="s">
        <v>1464</v>
      </c>
      <c r="M3080" s="20">
        <v>4.18</v>
      </c>
      <c r="N3080" s="20">
        <v>5.82</v>
      </c>
      <c r="AE3080">
        <f t="shared" si="48"/>
        <v>2003</v>
      </c>
    </row>
    <row r="3081" spans="1:31" x14ac:dyDescent="0.25">
      <c r="A3081" s="7">
        <v>3078</v>
      </c>
      <c r="B3081" s="8">
        <v>37626</v>
      </c>
      <c r="C3081" t="s">
        <v>3</v>
      </c>
      <c r="D3081" t="s">
        <v>125</v>
      </c>
      <c r="E3081" t="s">
        <v>9</v>
      </c>
      <c r="F3081" t="s">
        <v>233</v>
      </c>
      <c r="G3081" t="s">
        <v>17</v>
      </c>
      <c r="H3081" s="135" t="s">
        <v>1500</v>
      </c>
      <c r="I3081" t="s">
        <v>1454</v>
      </c>
      <c r="J3081" s="20">
        <v>33</v>
      </c>
      <c r="K3081" s="20" t="s">
        <v>3</v>
      </c>
      <c r="L3081" t="s">
        <v>1464</v>
      </c>
      <c r="M3081" s="20">
        <v>10.24</v>
      </c>
      <c r="N3081" s="20">
        <v>7.26</v>
      </c>
      <c r="AE3081">
        <f t="shared" si="48"/>
        <v>2003</v>
      </c>
    </row>
    <row r="3082" spans="1:31" x14ac:dyDescent="0.25">
      <c r="A3082" s="7">
        <v>3079</v>
      </c>
      <c r="B3082" s="8">
        <v>37626</v>
      </c>
      <c r="C3082" t="s">
        <v>3</v>
      </c>
      <c r="D3082" t="s">
        <v>104</v>
      </c>
      <c r="E3082" t="s">
        <v>9</v>
      </c>
      <c r="F3082" s="15" t="s">
        <v>28</v>
      </c>
      <c r="G3082" t="s">
        <v>17</v>
      </c>
      <c r="H3082" s="135" t="s">
        <v>1500</v>
      </c>
      <c r="I3082" t="s">
        <v>1454</v>
      </c>
      <c r="J3082" s="20">
        <v>20</v>
      </c>
      <c r="K3082" s="20" t="s">
        <v>3</v>
      </c>
      <c r="L3082" t="s">
        <v>1464</v>
      </c>
      <c r="M3082" s="20">
        <v>6.6</v>
      </c>
      <c r="N3082" s="20">
        <v>4.4000000000000004</v>
      </c>
      <c r="AE3082">
        <f t="shared" si="48"/>
        <v>2003</v>
      </c>
    </row>
    <row r="3083" spans="1:31" x14ac:dyDescent="0.25">
      <c r="A3083" s="7">
        <v>3080</v>
      </c>
      <c r="B3083" s="8">
        <v>37626</v>
      </c>
      <c r="C3083" t="s">
        <v>3</v>
      </c>
      <c r="D3083" t="s">
        <v>186</v>
      </c>
      <c r="E3083" t="s">
        <v>9</v>
      </c>
      <c r="F3083" t="s">
        <v>536</v>
      </c>
      <c r="G3083" t="s">
        <v>14</v>
      </c>
      <c r="H3083" s="135" t="s">
        <v>1530</v>
      </c>
      <c r="I3083" t="s">
        <v>1458</v>
      </c>
      <c r="J3083" s="20">
        <v>7</v>
      </c>
      <c r="K3083" s="20" t="s">
        <v>9</v>
      </c>
      <c r="L3083" t="s">
        <v>1463</v>
      </c>
      <c r="M3083" s="20">
        <v>10</v>
      </c>
      <c r="N3083" s="20">
        <v>30</v>
      </c>
      <c r="AE3083">
        <f t="shared" si="48"/>
        <v>2003</v>
      </c>
    </row>
    <row r="3084" spans="1:31" x14ac:dyDescent="0.25">
      <c r="A3084" s="7">
        <v>3081</v>
      </c>
      <c r="B3084" s="8">
        <v>37626</v>
      </c>
      <c r="C3084" t="s">
        <v>3</v>
      </c>
      <c r="D3084" t="s">
        <v>517</v>
      </c>
      <c r="E3084" t="s">
        <v>9</v>
      </c>
      <c r="F3084" t="s">
        <v>78</v>
      </c>
      <c r="G3084" t="s">
        <v>11</v>
      </c>
      <c r="H3084" s="135" t="s">
        <v>1498</v>
      </c>
      <c r="I3084" t="s">
        <v>1454</v>
      </c>
      <c r="J3084" s="20">
        <v>12</v>
      </c>
      <c r="K3084" s="20" t="s">
        <v>3</v>
      </c>
      <c r="L3084" t="s">
        <v>1463</v>
      </c>
      <c r="M3084" s="20">
        <v>4.12</v>
      </c>
      <c r="N3084" s="20">
        <v>2.88</v>
      </c>
      <c r="AE3084">
        <f t="shared" si="48"/>
        <v>2003</v>
      </c>
    </row>
    <row r="3085" spans="1:31" x14ac:dyDescent="0.25">
      <c r="A3085" s="7">
        <v>3082</v>
      </c>
      <c r="B3085" s="8">
        <v>37626</v>
      </c>
      <c r="C3085" t="s">
        <v>3</v>
      </c>
      <c r="D3085" t="s">
        <v>104</v>
      </c>
      <c r="E3085" t="s">
        <v>9</v>
      </c>
      <c r="F3085" t="s">
        <v>415</v>
      </c>
      <c r="G3085" t="s">
        <v>14</v>
      </c>
      <c r="H3085" s="135" t="s">
        <v>1489</v>
      </c>
      <c r="I3085" t="s">
        <v>1454</v>
      </c>
      <c r="J3085" s="20">
        <v>12</v>
      </c>
      <c r="K3085" s="20" t="s">
        <v>3</v>
      </c>
      <c r="L3085" t="s">
        <v>1464</v>
      </c>
      <c r="M3085" s="20">
        <v>4.3599999999999994</v>
      </c>
      <c r="N3085" s="20">
        <v>2.64</v>
      </c>
      <c r="AE3085">
        <f t="shared" si="48"/>
        <v>2003</v>
      </c>
    </row>
    <row r="3086" spans="1:31" x14ac:dyDescent="0.25">
      <c r="A3086" s="7">
        <v>3083</v>
      </c>
      <c r="B3086" s="8">
        <v>37626</v>
      </c>
      <c r="C3086" t="s">
        <v>3</v>
      </c>
      <c r="D3086" t="s">
        <v>458</v>
      </c>
      <c r="E3086" t="s">
        <v>9</v>
      </c>
      <c r="F3086" t="s">
        <v>150</v>
      </c>
      <c r="G3086" t="s">
        <v>14</v>
      </c>
      <c r="H3086" s="135" t="s">
        <v>1516</v>
      </c>
      <c r="I3086" t="s">
        <v>1454</v>
      </c>
      <c r="J3086" s="20">
        <v>12</v>
      </c>
      <c r="K3086" s="20" t="s">
        <v>1465</v>
      </c>
      <c r="L3086" t="s">
        <v>1466</v>
      </c>
      <c r="M3086" s="20">
        <v>3</v>
      </c>
      <c r="N3086" s="20">
        <v>3</v>
      </c>
      <c r="AE3086">
        <f t="shared" si="48"/>
        <v>2003</v>
      </c>
    </row>
    <row r="3087" spans="1:31" x14ac:dyDescent="0.25">
      <c r="A3087" s="7">
        <v>3084</v>
      </c>
      <c r="B3087" s="8">
        <v>37626</v>
      </c>
      <c r="C3087" t="s">
        <v>3</v>
      </c>
      <c r="D3087" t="s">
        <v>104</v>
      </c>
      <c r="E3087" t="s">
        <v>9</v>
      </c>
      <c r="F3087" t="s">
        <v>64</v>
      </c>
      <c r="G3087" t="s">
        <v>11</v>
      </c>
      <c r="H3087" s="135" t="s">
        <v>1496</v>
      </c>
      <c r="I3087" t="s">
        <v>1454</v>
      </c>
      <c r="J3087" s="20">
        <v>90</v>
      </c>
      <c r="K3087" s="20" t="s">
        <v>3</v>
      </c>
      <c r="L3087" t="s">
        <v>1463</v>
      </c>
      <c r="M3087" s="20">
        <v>24.4</v>
      </c>
      <c r="N3087" s="20">
        <v>21.6</v>
      </c>
      <c r="AE3087">
        <f t="shared" si="48"/>
        <v>2003</v>
      </c>
    </row>
    <row r="3088" spans="1:31" x14ac:dyDescent="0.25">
      <c r="A3088" s="7">
        <v>3085</v>
      </c>
      <c r="B3088" s="8">
        <v>37626</v>
      </c>
      <c r="C3088" t="s">
        <v>3</v>
      </c>
      <c r="D3088" t="s">
        <v>178</v>
      </c>
      <c r="E3088" t="s">
        <v>9</v>
      </c>
      <c r="F3088" t="s">
        <v>64</v>
      </c>
      <c r="G3088" t="s">
        <v>377</v>
      </c>
      <c r="H3088" s="9" t="s">
        <v>1590</v>
      </c>
      <c r="I3088" t="s">
        <v>1454</v>
      </c>
      <c r="J3088" s="20">
        <v>70</v>
      </c>
      <c r="K3088" s="20" t="s">
        <v>9</v>
      </c>
      <c r="L3088" t="s">
        <v>1463</v>
      </c>
      <c r="M3088" s="20">
        <v>16.8</v>
      </c>
      <c r="N3088" s="20">
        <v>19.2</v>
      </c>
      <c r="AE3088">
        <f t="shared" si="48"/>
        <v>2003</v>
      </c>
    </row>
    <row r="3089" spans="1:31" x14ac:dyDescent="0.25">
      <c r="A3089" s="7">
        <v>3086</v>
      </c>
      <c r="B3089" s="8">
        <v>37626</v>
      </c>
      <c r="C3089" t="s">
        <v>3</v>
      </c>
      <c r="D3089" t="s">
        <v>350</v>
      </c>
      <c r="E3089" t="s">
        <v>9</v>
      </c>
      <c r="F3089" t="s">
        <v>180</v>
      </c>
      <c r="G3089" t="s">
        <v>377</v>
      </c>
      <c r="H3089" s="9" t="s">
        <v>1627</v>
      </c>
      <c r="I3089" t="s">
        <v>1454</v>
      </c>
      <c r="J3089" s="20">
        <v>38</v>
      </c>
      <c r="K3089" s="20" t="s">
        <v>9</v>
      </c>
      <c r="L3089" t="s">
        <v>1464</v>
      </c>
      <c r="M3089" s="20">
        <v>8.36</v>
      </c>
      <c r="N3089" s="20">
        <v>11.64</v>
      </c>
      <c r="AE3089">
        <f t="shared" si="48"/>
        <v>2003</v>
      </c>
    </row>
    <row r="3090" spans="1:31" x14ac:dyDescent="0.25">
      <c r="A3090" s="7">
        <v>3087</v>
      </c>
      <c r="B3090" s="8">
        <v>37626</v>
      </c>
      <c r="C3090" t="s">
        <v>3</v>
      </c>
      <c r="D3090" t="s">
        <v>47</v>
      </c>
      <c r="E3090" t="s">
        <v>9</v>
      </c>
      <c r="F3090" t="s">
        <v>215</v>
      </c>
      <c r="G3090" t="s">
        <v>24</v>
      </c>
      <c r="H3090" s="136" t="s">
        <v>1496</v>
      </c>
      <c r="I3090" t="s">
        <v>1454</v>
      </c>
      <c r="J3090" s="20">
        <v>26</v>
      </c>
      <c r="K3090" s="20" t="s">
        <v>9</v>
      </c>
      <c r="L3090" t="s">
        <v>1464</v>
      </c>
      <c r="M3090" s="20">
        <v>5.72</v>
      </c>
      <c r="N3090" s="20">
        <v>8.2800000000000011</v>
      </c>
      <c r="AE3090">
        <f t="shared" si="48"/>
        <v>2003</v>
      </c>
    </row>
    <row r="3091" spans="1:31" x14ac:dyDescent="0.25">
      <c r="A3091" s="7">
        <v>3088</v>
      </c>
      <c r="B3091" s="8">
        <v>37626</v>
      </c>
      <c r="C3091" t="s">
        <v>3</v>
      </c>
      <c r="D3091" t="s">
        <v>104</v>
      </c>
      <c r="E3091" t="s">
        <v>9</v>
      </c>
      <c r="F3091" t="s">
        <v>498</v>
      </c>
      <c r="G3091" t="s">
        <v>24</v>
      </c>
      <c r="H3091" s="136" t="s">
        <v>1496</v>
      </c>
      <c r="I3091" t="s">
        <v>1454</v>
      </c>
      <c r="J3091" s="20">
        <v>20</v>
      </c>
      <c r="K3091" s="20" t="s">
        <v>9</v>
      </c>
      <c r="L3091" t="s">
        <v>1464</v>
      </c>
      <c r="M3091" s="20">
        <v>4.4000000000000004</v>
      </c>
      <c r="N3091" s="20">
        <v>6.6</v>
      </c>
      <c r="AE3091">
        <f t="shared" si="48"/>
        <v>2003</v>
      </c>
    </row>
    <row r="3092" spans="1:31" x14ac:dyDescent="0.25">
      <c r="A3092" s="7">
        <v>3089</v>
      </c>
      <c r="B3092" s="8">
        <v>37628</v>
      </c>
      <c r="C3092" t="s">
        <v>3</v>
      </c>
      <c r="D3092" t="s">
        <v>534</v>
      </c>
      <c r="E3092" t="s">
        <v>9</v>
      </c>
      <c r="F3092" t="s">
        <v>488</v>
      </c>
      <c r="G3092" t="s">
        <v>11</v>
      </c>
      <c r="H3092" s="135" t="s">
        <v>1498</v>
      </c>
      <c r="I3092" t="s">
        <v>1454</v>
      </c>
      <c r="J3092" s="20">
        <v>12</v>
      </c>
      <c r="K3092" s="20" t="s">
        <v>9</v>
      </c>
      <c r="L3092" t="s">
        <v>1464</v>
      </c>
      <c r="M3092" s="20">
        <v>2.64</v>
      </c>
      <c r="N3092" s="20">
        <v>4.3599999999999994</v>
      </c>
      <c r="AE3092">
        <f t="shared" si="48"/>
        <v>2003</v>
      </c>
    </row>
    <row r="3093" spans="1:31" x14ac:dyDescent="0.25">
      <c r="A3093" s="7">
        <v>3090</v>
      </c>
      <c r="B3093" s="8">
        <v>37628</v>
      </c>
      <c r="C3093" t="s">
        <v>3</v>
      </c>
      <c r="D3093" t="s">
        <v>534</v>
      </c>
      <c r="E3093" t="s">
        <v>9</v>
      </c>
      <c r="F3093" t="s">
        <v>108</v>
      </c>
      <c r="G3093" t="s">
        <v>11</v>
      </c>
      <c r="H3093" s="135" t="s">
        <v>1526</v>
      </c>
      <c r="I3093" t="s">
        <v>1454</v>
      </c>
      <c r="J3093" s="20">
        <v>70</v>
      </c>
      <c r="K3093" s="20" t="s">
        <v>9</v>
      </c>
      <c r="L3093" t="s">
        <v>1464</v>
      </c>
      <c r="M3093" s="20">
        <v>15.4</v>
      </c>
      <c r="N3093" s="20">
        <v>20.6</v>
      </c>
      <c r="AE3093">
        <f t="shared" si="48"/>
        <v>2003</v>
      </c>
    </row>
    <row r="3094" spans="1:31" x14ac:dyDescent="0.25">
      <c r="A3094" s="7">
        <v>3091</v>
      </c>
      <c r="B3094" s="8">
        <v>37628</v>
      </c>
      <c r="C3094" t="s">
        <v>3</v>
      </c>
      <c r="D3094" t="s">
        <v>418</v>
      </c>
      <c r="E3094" t="s">
        <v>9</v>
      </c>
      <c r="F3094" t="s">
        <v>513</v>
      </c>
      <c r="G3094" t="s">
        <v>11</v>
      </c>
      <c r="H3094" s="135" t="s">
        <v>1531</v>
      </c>
      <c r="I3094" t="s">
        <v>1455</v>
      </c>
      <c r="J3094" s="20">
        <v>4</v>
      </c>
      <c r="K3094" s="20" t="s">
        <v>9</v>
      </c>
      <c r="L3094" t="s">
        <v>1464</v>
      </c>
      <c r="M3094" s="20">
        <v>0.44</v>
      </c>
      <c r="N3094" s="20">
        <v>1.06</v>
      </c>
      <c r="AE3094">
        <f t="shared" si="48"/>
        <v>2003</v>
      </c>
    </row>
    <row r="3095" spans="1:31" x14ac:dyDescent="0.25">
      <c r="A3095" s="7">
        <v>3092</v>
      </c>
      <c r="B3095" s="8">
        <v>37628</v>
      </c>
      <c r="C3095" t="s">
        <v>3</v>
      </c>
      <c r="D3095" t="s">
        <v>350</v>
      </c>
      <c r="E3095" t="s">
        <v>9</v>
      </c>
      <c r="F3095" t="s">
        <v>354</v>
      </c>
      <c r="G3095" t="s">
        <v>377</v>
      </c>
      <c r="H3095" s="9" t="s">
        <v>1586</v>
      </c>
      <c r="I3095" t="s">
        <v>1454</v>
      </c>
      <c r="J3095" s="20">
        <v>17</v>
      </c>
      <c r="K3095" s="20" t="s">
        <v>3</v>
      </c>
      <c r="L3095" t="s">
        <v>1464</v>
      </c>
      <c r="M3095" s="20">
        <v>5.76</v>
      </c>
      <c r="N3095" s="20">
        <v>3.74</v>
      </c>
      <c r="AE3095">
        <f t="shared" si="48"/>
        <v>2003</v>
      </c>
    </row>
    <row r="3096" spans="1:31" x14ac:dyDescent="0.25">
      <c r="A3096" s="7">
        <v>3093</v>
      </c>
      <c r="B3096" s="8">
        <v>37628</v>
      </c>
      <c r="C3096" t="s">
        <v>3</v>
      </c>
      <c r="D3096" t="s">
        <v>497</v>
      </c>
      <c r="E3096" t="s">
        <v>9</v>
      </c>
      <c r="F3096" t="s">
        <v>48</v>
      </c>
      <c r="G3096" t="s">
        <v>24</v>
      </c>
      <c r="H3096" s="135" t="s">
        <v>1493</v>
      </c>
      <c r="I3096" t="s">
        <v>1454</v>
      </c>
      <c r="J3096" s="20">
        <v>38</v>
      </c>
      <c r="K3096" s="20" t="s">
        <v>9</v>
      </c>
      <c r="L3096" t="s">
        <v>1464</v>
      </c>
      <c r="M3096" s="20">
        <v>8.36</v>
      </c>
      <c r="N3096" s="20">
        <v>11.64</v>
      </c>
      <c r="AE3096">
        <f t="shared" si="48"/>
        <v>2003</v>
      </c>
    </row>
    <row r="3097" spans="1:31" x14ac:dyDescent="0.25">
      <c r="A3097" s="7">
        <v>3094</v>
      </c>
      <c r="B3097" s="8">
        <v>37629</v>
      </c>
      <c r="C3097" t="s">
        <v>3</v>
      </c>
      <c r="D3097" t="s">
        <v>411</v>
      </c>
      <c r="E3097" t="s">
        <v>9</v>
      </c>
      <c r="F3097" t="s">
        <v>261</v>
      </c>
      <c r="G3097" t="s">
        <v>24</v>
      </c>
      <c r="H3097" s="135" t="s">
        <v>1497</v>
      </c>
      <c r="I3097" t="s">
        <v>1454</v>
      </c>
      <c r="J3097" s="20">
        <v>23</v>
      </c>
      <c r="K3097" s="20" t="s">
        <v>3</v>
      </c>
      <c r="L3097" t="s">
        <v>1464</v>
      </c>
      <c r="M3097" s="20">
        <v>7.4399999999999995</v>
      </c>
      <c r="N3097" s="20">
        <v>5.0600000000000005</v>
      </c>
      <c r="AE3097">
        <f t="shared" si="48"/>
        <v>2003</v>
      </c>
    </row>
    <row r="3098" spans="1:31" x14ac:dyDescent="0.25">
      <c r="A3098" s="7">
        <v>3095</v>
      </c>
      <c r="B3098" s="8">
        <v>37629</v>
      </c>
      <c r="C3098" t="s">
        <v>3</v>
      </c>
      <c r="D3098" t="s">
        <v>276</v>
      </c>
      <c r="E3098" t="s">
        <v>9</v>
      </c>
      <c r="F3098" t="s">
        <v>189</v>
      </c>
      <c r="G3098" t="s">
        <v>65</v>
      </c>
      <c r="H3098" s="135" t="s">
        <v>1608</v>
      </c>
      <c r="I3098" t="s">
        <v>1454</v>
      </c>
      <c r="J3098" s="20">
        <v>56</v>
      </c>
      <c r="K3098" s="20" t="s">
        <v>9</v>
      </c>
      <c r="L3098" t="s">
        <v>1464</v>
      </c>
      <c r="M3098" s="20">
        <v>12.32</v>
      </c>
      <c r="N3098" s="20">
        <v>16.68</v>
      </c>
      <c r="AE3098">
        <f t="shared" si="48"/>
        <v>2003</v>
      </c>
    </row>
    <row r="3099" spans="1:31" x14ac:dyDescent="0.25">
      <c r="A3099" s="7">
        <v>3096</v>
      </c>
      <c r="B3099" s="8">
        <v>37629</v>
      </c>
      <c r="C3099" t="s">
        <v>3</v>
      </c>
      <c r="D3099" t="s">
        <v>537</v>
      </c>
      <c r="E3099" t="s">
        <v>9</v>
      </c>
      <c r="F3099" t="s">
        <v>236</v>
      </c>
      <c r="G3099" t="s">
        <v>11</v>
      </c>
      <c r="H3099" s="135" t="s">
        <v>1488</v>
      </c>
      <c r="I3099" t="s">
        <v>1455</v>
      </c>
      <c r="J3099" s="20">
        <v>24</v>
      </c>
      <c r="K3099" s="20" t="s">
        <v>1465</v>
      </c>
      <c r="L3099" t="s">
        <v>1466</v>
      </c>
      <c r="M3099" s="20">
        <v>3</v>
      </c>
      <c r="N3099" s="20">
        <v>3</v>
      </c>
      <c r="AE3099">
        <f t="shared" si="48"/>
        <v>2003</v>
      </c>
    </row>
    <row r="3100" spans="1:31" x14ac:dyDescent="0.25">
      <c r="A3100" s="7">
        <v>3097</v>
      </c>
      <c r="B3100" s="8">
        <v>37629</v>
      </c>
      <c r="C3100" t="s">
        <v>3</v>
      </c>
      <c r="D3100" t="s">
        <v>487</v>
      </c>
      <c r="E3100" t="s">
        <v>9</v>
      </c>
      <c r="F3100" t="s">
        <v>521</v>
      </c>
      <c r="G3100" t="s">
        <v>65</v>
      </c>
      <c r="H3100" s="135" t="s">
        <v>1550</v>
      </c>
      <c r="I3100" t="s">
        <v>1454</v>
      </c>
      <c r="J3100" s="20">
        <v>28</v>
      </c>
      <c r="K3100" s="20" t="s">
        <v>3</v>
      </c>
      <c r="L3100" t="s">
        <v>1464</v>
      </c>
      <c r="M3100" s="20">
        <v>8.84</v>
      </c>
      <c r="N3100" s="20">
        <v>6.16</v>
      </c>
      <c r="AE3100">
        <f t="shared" si="48"/>
        <v>2003</v>
      </c>
    </row>
    <row r="3101" spans="1:31" x14ac:dyDescent="0.25">
      <c r="A3101" s="7">
        <v>3098</v>
      </c>
      <c r="B3101" s="8">
        <v>37629</v>
      </c>
      <c r="C3101" t="s">
        <v>3</v>
      </c>
      <c r="D3101" t="s">
        <v>538</v>
      </c>
      <c r="E3101" t="s">
        <v>9</v>
      </c>
      <c r="F3101" t="s">
        <v>273</v>
      </c>
      <c r="G3101" t="s">
        <v>14</v>
      </c>
      <c r="H3101" s="135" t="s">
        <v>1496</v>
      </c>
      <c r="I3101" t="s">
        <v>1455</v>
      </c>
      <c r="J3101" s="20">
        <v>11</v>
      </c>
      <c r="K3101" s="20" t="s">
        <v>1465</v>
      </c>
      <c r="L3101" t="s">
        <v>1466</v>
      </c>
      <c r="M3101" s="20">
        <v>1.375</v>
      </c>
      <c r="N3101" s="20">
        <v>1.375</v>
      </c>
      <c r="AE3101">
        <f t="shared" si="48"/>
        <v>2003</v>
      </c>
    </row>
    <row r="3102" spans="1:31" x14ac:dyDescent="0.25">
      <c r="A3102" s="7">
        <v>3099</v>
      </c>
      <c r="B3102" s="8">
        <v>37629</v>
      </c>
      <c r="C3102" t="s">
        <v>3</v>
      </c>
      <c r="D3102" t="s">
        <v>534</v>
      </c>
      <c r="E3102" t="s">
        <v>9</v>
      </c>
      <c r="F3102" t="s">
        <v>483</v>
      </c>
      <c r="G3102" t="s">
        <v>24</v>
      </c>
      <c r="H3102" s="135" t="s">
        <v>1563</v>
      </c>
      <c r="I3102" t="s">
        <v>1454</v>
      </c>
      <c r="J3102" s="20">
        <v>12</v>
      </c>
      <c r="K3102" s="20" t="s">
        <v>3</v>
      </c>
      <c r="L3102" t="s">
        <v>1463</v>
      </c>
      <c r="M3102" s="20">
        <v>4.12</v>
      </c>
      <c r="N3102" s="20">
        <v>2.88</v>
      </c>
      <c r="AE3102">
        <f t="shared" si="48"/>
        <v>2003</v>
      </c>
    </row>
    <row r="3103" spans="1:31" x14ac:dyDescent="0.25">
      <c r="A3103" s="7">
        <v>3100</v>
      </c>
      <c r="B3103" s="8">
        <v>37629</v>
      </c>
      <c r="C3103" t="s">
        <v>3</v>
      </c>
      <c r="D3103" t="s">
        <v>497</v>
      </c>
      <c r="E3103" t="s">
        <v>9</v>
      </c>
      <c r="F3103" t="s">
        <v>512</v>
      </c>
      <c r="G3103" t="s">
        <v>24</v>
      </c>
      <c r="H3103" s="136" t="s">
        <v>1496</v>
      </c>
      <c r="I3103" t="s">
        <v>1454</v>
      </c>
      <c r="J3103" s="20">
        <v>6</v>
      </c>
      <c r="K3103" s="20" t="s">
        <v>9</v>
      </c>
      <c r="L3103" t="s">
        <v>1464</v>
      </c>
      <c r="M3103" s="20">
        <v>1.32</v>
      </c>
      <c r="N3103" s="20">
        <v>2.6799999999999997</v>
      </c>
      <c r="AE3103">
        <f t="shared" si="48"/>
        <v>2003</v>
      </c>
    </row>
    <row r="3104" spans="1:31" x14ac:dyDescent="0.25">
      <c r="A3104" s="7">
        <v>3101</v>
      </c>
      <c r="B3104" s="8">
        <v>37630</v>
      </c>
      <c r="C3104" t="s">
        <v>3</v>
      </c>
      <c r="D3104" t="s">
        <v>66</v>
      </c>
      <c r="E3104" t="s">
        <v>9</v>
      </c>
      <c r="F3104" t="s">
        <v>536</v>
      </c>
      <c r="G3104" t="s">
        <v>17</v>
      </c>
      <c r="H3104" s="135" t="s">
        <v>1504</v>
      </c>
      <c r="I3104" t="s">
        <v>1455</v>
      </c>
      <c r="J3104" s="20">
        <v>21</v>
      </c>
      <c r="K3104" s="20" t="s">
        <v>9</v>
      </c>
      <c r="L3104" t="s">
        <v>1464</v>
      </c>
      <c r="M3104" s="20">
        <v>2.31</v>
      </c>
      <c r="N3104" s="20">
        <v>3.44</v>
      </c>
      <c r="AE3104">
        <f t="shared" si="48"/>
        <v>2003</v>
      </c>
    </row>
    <row r="3105" spans="1:31" x14ac:dyDescent="0.25">
      <c r="A3105" s="7">
        <v>3102</v>
      </c>
      <c r="B3105" s="8">
        <v>37630</v>
      </c>
      <c r="C3105" t="s">
        <v>3</v>
      </c>
      <c r="D3105" t="s">
        <v>212</v>
      </c>
      <c r="E3105" t="s">
        <v>9</v>
      </c>
      <c r="F3105" t="s">
        <v>45</v>
      </c>
      <c r="G3105" t="s">
        <v>65</v>
      </c>
      <c r="H3105" s="135" t="s">
        <v>1550</v>
      </c>
      <c r="I3105" t="s">
        <v>1454</v>
      </c>
      <c r="J3105" s="20">
        <v>21</v>
      </c>
      <c r="K3105" s="20" t="s">
        <v>3</v>
      </c>
      <c r="L3105" t="s">
        <v>1464</v>
      </c>
      <c r="M3105" s="20">
        <v>6.88</v>
      </c>
      <c r="N3105" s="20">
        <v>4.62</v>
      </c>
      <c r="AE3105">
        <f t="shared" si="48"/>
        <v>2003</v>
      </c>
    </row>
    <row r="3106" spans="1:31" x14ac:dyDescent="0.25">
      <c r="A3106" s="7">
        <v>3103</v>
      </c>
      <c r="B3106" s="8">
        <v>37630</v>
      </c>
      <c r="C3106" t="s">
        <v>3</v>
      </c>
      <c r="D3106" t="s">
        <v>229</v>
      </c>
      <c r="E3106" t="s">
        <v>9</v>
      </c>
      <c r="F3106" t="s">
        <v>353</v>
      </c>
      <c r="G3106" t="s">
        <v>14</v>
      </c>
      <c r="H3106" s="135" t="s">
        <v>1496</v>
      </c>
      <c r="I3106" t="s">
        <v>1456</v>
      </c>
      <c r="J3106" s="20">
        <v>25</v>
      </c>
      <c r="K3106" s="20" t="s">
        <v>3</v>
      </c>
      <c r="L3106" t="s">
        <v>1464</v>
      </c>
      <c r="M3106" s="20">
        <v>8</v>
      </c>
      <c r="N3106" s="20">
        <v>5.5</v>
      </c>
      <c r="O3106" t="s">
        <v>3</v>
      </c>
      <c r="P3106" s="13" t="s">
        <v>412</v>
      </c>
      <c r="Q3106" t="s">
        <v>9</v>
      </c>
      <c r="R3106" t="s">
        <v>119</v>
      </c>
      <c r="S3106" t="s">
        <v>1465</v>
      </c>
      <c r="U3106" t="s">
        <v>1465</v>
      </c>
      <c r="W3106" t="s">
        <v>1465</v>
      </c>
      <c r="Y3106" t="s">
        <v>1465</v>
      </c>
      <c r="AA3106" t="s">
        <v>1465</v>
      </c>
      <c r="AC3106" t="s">
        <v>1465</v>
      </c>
      <c r="AE3106">
        <f t="shared" si="48"/>
        <v>2003</v>
      </c>
    </row>
    <row r="3107" spans="1:31" x14ac:dyDescent="0.25">
      <c r="A3107" s="7">
        <v>3104</v>
      </c>
      <c r="B3107" s="8">
        <v>37630</v>
      </c>
      <c r="C3107" t="s">
        <v>3</v>
      </c>
      <c r="D3107" t="s">
        <v>492</v>
      </c>
      <c r="E3107" t="s">
        <v>9</v>
      </c>
      <c r="F3107" t="s">
        <v>144</v>
      </c>
      <c r="G3107" t="s">
        <v>14</v>
      </c>
      <c r="H3107" s="135" t="s">
        <v>1496</v>
      </c>
      <c r="I3107" t="s">
        <v>1454</v>
      </c>
      <c r="J3107" s="20">
        <v>26</v>
      </c>
      <c r="K3107" s="20" t="s">
        <v>9</v>
      </c>
      <c r="L3107" t="s">
        <v>1464</v>
      </c>
      <c r="M3107" s="20">
        <v>5.72</v>
      </c>
      <c r="N3107" s="20">
        <v>8.2800000000000011</v>
      </c>
      <c r="AE3107">
        <f t="shared" si="48"/>
        <v>2003</v>
      </c>
    </row>
    <row r="3108" spans="1:31" x14ac:dyDescent="0.25">
      <c r="A3108" s="7">
        <v>3105</v>
      </c>
      <c r="B3108" s="8">
        <v>37630</v>
      </c>
      <c r="C3108" t="s">
        <v>3</v>
      </c>
      <c r="D3108" t="s">
        <v>496</v>
      </c>
      <c r="E3108" t="s">
        <v>9</v>
      </c>
      <c r="F3108" t="s">
        <v>331</v>
      </c>
      <c r="G3108" t="s">
        <v>377</v>
      </c>
      <c r="H3108" s="9" t="s">
        <v>1653</v>
      </c>
      <c r="I3108" t="s">
        <v>1454</v>
      </c>
      <c r="J3108" s="20">
        <v>21</v>
      </c>
      <c r="K3108" s="20" t="s">
        <v>3</v>
      </c>
      <c r="L3108" t="s">
        <v>1464</v>
      </c>
      <c r="M3108" s="20">
        <v>6.88</v>
      </c>
      <c r="N3108" s="20">
        <v>4.62</v>
      </c>
      <c r="AE3108">
        <f t="shared" si="48"/>
        <v>2003</v>
      </c>
    </row>
    <row r="3109" spans="1:31" x14ac:dyDescent="0.25">
      <c r="A3109" s="7">
        <v>3106</v>
      </c>
      <c r="B3109" s="8">
        <v>37631</v>
      </c>
      <c r="C3109" t="s">
        <v>3</v>
      </c>
      <c r="D3109" t="s">
        <v>537</v>
      </c>
      <c r="E3109" t="s">
        <v>9</v>
      </c>
      <c r="F3109" t="s">
        <v>488</v>
      </c>
      <c r="G3109" t="s">
        <v>11</v>
      </c>
      <c r="H3109" s="135" t="s">
        <v>1498</v>
      </c>
      <c r="I3109" t="s">
        <v>1454</v>
      </c>
      <c r="J3109" s="20">
        <v>12</v>
      </c>
      <c r="K3109" s="20" t="s">
        <v>3</v>
      </c>
      <c r="L3109" t="s">
        <v>1464</v>
      </c>
      <c r="M3109" s="20">
        <v>4.3599999999999994</v>
      </c>
      <c r="N3109" s="20">
        <v>2.64</v>
      </c>
      <c r="AE3109">
        <f t="shared" si="48"/>
        <v>2003</v>
      </c>
    </row>
    <row r="3110" spans="1:31" x14ac:dyDescent="0.25">
      <c r="A3110" s="7">
        <v>3107</v>
      </c>
      <c r="B3110" s="8">
        <v>37631</v>
      </c>
      <c r="C3110" t="s">
        <v>3</v>
      </c>
      <c r="D3110" t="s">
        <v>528</v>
      </c>
      <c r="E3110" t="s">
        <v>9</v>
      </c>
      <c r="F3110" t="s">
        <v>488</v>
      </c>
      <c r="G3110" t="s">
        <v>11</v>
      </c>
      <c r="H3110" s="135" t="s">
        <v>1498</v>
      </c>
      <c r="I3110" t="s">
        <v>1454</v>
      </c>
      <c r="J3110" s="20">
        <v>12</v>
      </c>
      <c r="K3110" s="20" t="s">
        <v>9</v>
      </c>
      <c r="L3110" t="s">
        <v>1464</v>
      </c>
      <c r="M3110" s="20">
        <v>2.64</v>
      </c>
      <c r="N3110" s="20">
        <v>4.3599999999999994</v>
      </c>
      <c r="AE3110">
        <f t="shared" si="48"/>
        <v>2003</v>
      </c>
    </row>
    <row r="3111" spans="1:31" x14ac:dyDescent="0.25">
      <c r="A3111" s="7">
        <v>3108</v>
      </c>
      <c r="B3111" s="8">
        <v>37631</v>
      </c>
      <c r="C3111" t="s">
        <v>3</v>
      </c>
      <c r="D3111" t="s">
        <v>317</v>
      </c>
      <c r="E3111" t="s">
        <v>9</v>
      </c>
      <c r="F3111" t="s">
        <v>252</v>
      </c>
      <c r="G3111" t="s">
        <v>14</v>
      </c>
      <c r="H3111" s="135" t="s">
        <v>1516</v>
      </c>
      <c r="I3111" t="s">
        <v>1454</v>
      </c>
      <c r="J3111" s="20">
        <v>12</v>
      </c>
      <c r="K3111" s="20" t="s">
        <v>9</v>
      </c>
      <c r="L3111" t="s">
        <v>1464</v>
      </c>
      <c r="M3111" s="20">
        <v>2.64</v>
      </c>
      <c r="N3111" s="20">
        <v>4.3599999999999994</v>
      </c>
      <c r="AE3111">
        <f t="shared" si="48"/>
        <v>2003</v>
      </c>
    </row>
    <row r="3112" spans="1:31" x14ac:dyDescent="0.25">
      <c r="A3112" s="7">
        <v>3109</v>
      </c>
      <c r="B3112" s="8">
        <v>37631</v>
      </c>
      <c r="C3112" t="s">
        <v>3</v>
      </c>
      <c r="D3112" t="s">
        <v>502</v>
      </c>
      <c r="E3112" t="s">
        <v>9</v>
      </c>
      <c r="F3112" t="s">
        <v>66</v>
      </c>
      <c r="G3112" t="s">
        <v>65</v>
      </c>
      <c r="H3112" s="135" t="s">
        <v>1496</v>
      </c>
      <c r="I3112" t="s">
        <v>1454</v>
      </c>
      <c r="J3112" s="20">
        <v>25</v>
      </c>
      <c r="K3112" s="20" t="s">
        <v>9</v>
      </c>
      <c r="L3112" t="s">
        <v>1464</v>
      </c>
      <c r="M3112" s="20">
        <v>5.5</v>
      </c>
      <c r="N3112" s="20">
        <v>8</v>
      </c>
      <c r="AE3112">
        <f t="shared" si="48"/>
        <v>2003</v>
      </c>
    </row>
    <row r="3113" spans="1:31" x14ac:dyDescent="0.25">
      <c r="A3113" s="7">
        <v>3110</v>
      </c>
      <c r="B3113" s="8">
        <v>37631</v>
      </c>
      <c r="C3113" t="s">
        <v>3</v>
      </c>
      <c r="D3113" t="s">
        <v>186</v>
      </c>
      <c r="E3113" t="s">
        <v>9</v>
      </c>
      <c r="F3113" t="s">
        <v>539</v>
      </c>
      <c r="G3113" t="s">
        <v>377</v>
      </c>
      <c r="H3113" s="135" t="s">
        <v>1496</v>
      </c>
      <c r="I3113" t="s">
        <v>1455</v>
      </c>
      <c r="J3113" s="20">
        <v>12</v>
      </c>
      <c r="K3113" s="20" t="s">
        <v>1465</v>
      </c>
      <c r="L3113" t="s">
        <v>1466</v>
      </c>
      <c r="M3113" s="20">
        <v>1.5</v>
      </c>
      <c r="N3113" s="20">
        <v>1.5</v>
      </c>
      <c r="AE3113">
        <f t="shared" si="48"/>
        <v>2003</v>
      </c>
    </row>
    <row r="3114" spans="1:31" x14ac:dyDescent="0.25">
      <c r="A3114" s="7">
        <v>3111</v>
      </c>
      <c r="B3114" s="8">
        <v>37632</v>
      </c>
      <c r="C3114" t="s">
        <v>3</v>
      </c>
      <c r="D3114" t="s">
        <v>538</v>
      </c>
      <c r="E3114" t="s">
        <v>9</v>
      </c>
      <c r="F3114" t="s">
        <v>483</v>
      </c>
      <c r="G3114" t="s">
        <v>14</v>
      </c>
      <c r="H3114" s="135" t="s">
        <v>1491</v>
      </c>
      <c r="I3114" t="s">
        <v>1454</v>
      </c>
      <c r="J3114" s="20">
        <v>36</v>
      </c>
      <c r="K3114" s="20" t="s">
        <v>9</v>
      </c>
      <c r="L3114" t="s">
        <v>1464</v>
      </c>
      <c r="M3114" s="20">
        <v>7.92</v>
      </c>
      <c r="N3114" s="20">
        <v>11.08</v>
      </c>
      <c r="AE3114">
        <f t="shared" si="48"/>
        <v>2003</v>
      </c>
    </row>
    <row r="3115" spans="1:31" x14ac:dyDescent="0.25">
      <c r="A3115" s="7">
        <v>3112</v>
      </c>
      <c r="B3115" s="8">
        <v>37632</v>
      </c>
      <c r="C3115" t="s">
        <v>3</v>
      </c>
      <c r="D3115" t="s">
        <v>513</v>
      </c>
      <c r="E3115" t="s">
        <v>9</v>
      </c>
      <c r="F3115" t="s">
        <v>418</v>
      </c>
      <c r="G3115" t="s">
        <v>11</v>
      </c>
      <c r="H3115" s="135" t="s">
        <v>1538</v>
      </c>
      <c r="I3115" t="s">
        <v>1455</v>
      </c>
      <c r="J3115" s="20">
        <v>10</v>
      </c>
      <c r="K3115" s="20" t="s">
        <v>9</v>
      </c>
      <c r="L3115" t="s">
        <v>1463</v>
      </c>
      <c r="M3115" s="20">
        <v>1.2</v>
      </c>
      <c r="N3115" s="20">
        <v>1.8</v>
      </c>
      <c r="AE3115">
        <f t="shared" si="48"/>
        <v>2003</v>
      </c>
    </row>
    <row r="3116" spans="1:31" x14ac:dyDescent="0.25">
      <c r="A3116" s="7">
        <v>3113</v>
      </c>
      <c r="B3116" s="8">
        <v>37632</v>
      </c>
      <c r="C3116" t="s">
        <v>3</v>
      </c>
      <c r="D3116" t="s">
        <v>502</v>
      </c>
      <c r="E3116" t="s">
        <v>9</v>
      </c>
      <c r="F3116" t="s">
        <v>247</v>
      </c>
      <c r="G3116" t="s">
        <v>24</v>
      </c>
      <c r="H3116" s="135" t="s">
        <v>1525</v>
      </c>
      <c r="I3116" t="s">
        <v>1454</v>
      </c>
      <c r="J3116" s="20">
        <v>28</v>
      </c>
      <c r="K3116" s="20" t="s">
        <v>9</v>
      </c>
      <c r="L3116" t="s">
        <v>1464</v>
      </c>
      <c r="M3116" s="20">
        <v>6.16</v>
      </c>
      <c r="N3116" s="20">
        <v>8.84</v>
      </c>
      <c r="AE3116">
        <f t="shared" si="48"/>
        <v>2003</v>
      </c>
    </row>
    <row r="3117" spans="1:31" x14ac:dyDescent="0.25">
      <c r="A3117" s="7">
        <v>3114</v>
      </c>
      <c r="B3117" s="8">
        <v>37632</v>
      </c>
      <c r="C3117" t="s">
        <v>3</v>
      </c>
      <c r="D3117" t="s">
        <v>149</v>
      </c>
      <c r="E3117" t="s">
        <v>9</v>
      </c>
      <c r="F3117" t="s">
        <v>319</v>
      </c>
      <c r="G3117" t="s">
        <v>377</v>
      </c>
      <c r="H3117" s="135" t="s">
        <v>1596</v>
      </c>
      <c r="I3117" t="s">
        <v>1454</v>
      </c>
      <c r="J3117" s="20">
        <v>17</v>
      </c>
      <c r="K3117" s="20" t="s">
        <v>1465</v>
      </c>
      <c r="L3117" t="s">
        <v>1466</v>
      </c>
      <c r="M3117" s="20">
        <v>4.25</v>
      </c>
      <c r="N3117" s="20">
        <v>4.25</v>
      </c>
      <c r="AE3117">
        <f t="shared" si="48"/>
        <v>2003</v>
      </c>
    </row>
    <row r="3118" spans="1:31" x14ac:dyDescent="0.25">
      <c r="A3118" s="7">
        <v>3115</v>
      </c>
      <c r="B3118" s="8">
        <v>37632</v>
      </c>
      <c r="C3118" t="s">
        <v>3</v>
      </c>
      <c r="D3118" t="s">
        <v>282</v>
      </c>
      <c r="E3118" t="s">
        <v>9</v>
      </c>
      <c r="F3118" t="s">
        <v>149</v>
      </c>
      <c r="G3118" t="s">
        <v>24</v>
      </c>
      <c r="H3118" s="135" t="s">
        <v>1563</v>
      </c>
      <c r="I3118" t="s">
        <v>1455</v>
      </c>
      <c r="J3118" s="20">
        <v>10</v>
      </c>
      <c r="K3118" s="20" t="s">
        <v>3</v>
      </c>
      <c r="L3118" t="s">
        <v>1464</v>
      </c>
      <c r="M3118" s="20">
        <v>1.9</v>
      </c>
      <c r="N3118" s="20">
        <v>1.1000000000000001</v>
      </c>
      <c r="AE3118">
        <f t="shared" si="48"/>
        <v>2003</v>
      </c>
    </row>
    <row r="3119" spans="1:31" x14ac:dyDescent="0.25">
      <c r="A3119" s="7">
        <v>3116</v>
      </c>
      <c r="B3119" s="8">
        <v>37633</v>
      </c>
      <c r="C3119" t="s">
        <v>3</v>
      </c>
      <c r="D3119" t="s">
        <v>63</v>
      </c>
      <c r="E3119" t="s">
        <v>9</v>
      </c>
      <c r="F3119" t="s">
        <v>106</v>
      </c>
      <c r="G3119" t="s">
        <v>14</v>
      </c>
      <c r="H3119" s="135" t="s">
        <v>1491</v>
      </c>
      <c r="I3119" t="s">
        <v>1455</v>
      </c>
      <c r="J3119" s="20">
        <v>12</v>
      </c>
      <c r="K3119" s="20" t="s">
        <v>9</v>
      </c>
      <c r="L3119" t="s">
        <v>1464</v>
      </c>
      <c r="M3119" s="20">
        <v>1.32</v>
      </c>
      <c r="N3119" s="20">
        <v>2.1799999999999997</v>
      </c>
      <c r="AE3119">
        <f t="shared" si="48"/>
        <v>2003</v>
      </c>
    </row>
    <row r="3120" spans="1:31" x14ac:dyDescent="0.25">
      <c r="A3120" s="7">
        <v>3117</v>
      </c>
      <c r="B3120" s="8">
        <v>37633</v>
      </c>
      <c r="C3120" t="s">
        <v>3</v>
      </c>
      <c r="D3120" t="s">
        <v>517</v>
      </c>
      <c r="E3120" t="s">
        <v>9</v>
      </c>
      <c r="F3120" t="s">
        <v>530</v>
      </c>
      <c r="G3120" t="s">
        <v>14</v>
      </c>
      <c r="H3120" s="135" t="s">
        <v>1553</v>
      </c>
      <c r="I3120" t="s">
        <v>1454</v>
      </c>
      <c r="J3120" s="20">
        <v>27</v>
      </c>
      <c r="K3120" s="20" t="s">
        <v>3</v>
      </c>
      <c r="L3120" t="s">
        <v>1463</v>
      </c>
      <c r="M3120" s="20">
        <v>8.02</v>
      </c>
      <c r="N3120" s="20">
        <v>6.48</v>
      </c>
      <c r="AE3120">
        <f t="shared" si="48"/>
        <v>2003</v>
      </c>
    </row>
    <row r="3121" spans="1:31" x14ac:dyDescent="0.25">
      <c r="A3121" s="7">
        <v>3118</v>
      </c>
      <c r="B3121" s="8">
        <v>37633</v>
      </c>
      <c r="C3121" t="s">
        <v>3</v>
      </c>
      <c r="D3121" t="s">
        <v>212</v>
      </c>
      <c r="E3121" t="s">
        <v>9</v>
      </c>
      <c r="F3121" t="s">
        <v>539</v>
      </c>
      <c r="G3121" t="s">
        <v>65</v>
      </c>
      <c r="H3121" s="135" t="s">
        <v>1543</v>
      </c>
      <c r="I3121" t="s">
        <v>1454</v>
      </c>
      <c r="J3121" s="20">
        <v>6</v>
      </c>
      <c r="K3121" s="20" t="s">
        <v>3</v>
      </c>
      <c r="L3121" t="s">
        <v>1464</v>
      </c>
      <c r="M3121" s="20">
        <v>2.6799999999999997</v>
      </c>
      <c r="N3121" s="20">
        <v>1.32</v>
      </c>
      <c r="AE3121">
        <f t="shared" si="48"/>
        <v>2003</v>
      </c>
    </row>
    <row r="3122" spans="1:31" x14ac:dyDescent="0.25">
      <c r="A3122" s="7">
        <v>3119</v>
      </c>
      <c r="B3122" s="8">
        <v>37633</v>
      </c>
      <c r="C3122" t="s">
        <v>3</v>
      </c>
      <c r="D3122" t="s">
        <v>517</v>
      </c>
      <c r="E3122" t="s">
        <v>9</v>
      </c>
      <c r="F3122" t="s">
        <v>520</v>
      </c>
      <c r="G3122" t="s">
        <v>17</v>
      </c>
      <c r="H3122" s="135" t="s">
        <v>1496</v>
      </c>
      <c r="I3122" t="s">
        <v>1454</v>
      </c>
      <c r="J3122" s="20">
        <v>36</v>
      </c>
      <c r="K3122" s="20" t="s">
        <v>3</v>
      </c>
      <c r="L3122" t="s">
        <v>1463</v>
      </c>
      <c r="M3122" s="20">
        <v>10.36</v>
      </c>
      <c r="N3122" s="20">
        <v>8.64</v>
      </c>
      <c r="AE3122">
        <f t="shared" si="48"/>
        <v>2003</v>
      </c>
    </row>
    <row r="3123" spans="1:31" x14ac:dyDescent="0.25">
      <c r="A3123" s="7">
        <v>3120</v>
      </c>
      <c r="B3123" s="8">
        <v>37633</v>
      </c>
      <c r="C3123" t="s">
        <v>3</v>
      </c>
      <c r="D3123" t="s">
        <v>492</v>
      </c>
      <c r="E3123" t="s">
        <v>9</v>
      </c>
      <c r="F3123" t="s">
        <v>539</v>
      </c>
      <c r="G3123" t="s">
        <v>377</v>
      </c>
      <c r="H3123" s="135" t="s">
        <v>1585</v>
      </c>
      <c r="I3123" t="s">
        <v>1454</v>
      </c>
      <c r="J3123" s="20">
        <v>12</v>
      </c>
      <c r="K3123" s="20" t="s">
        <v>3</v>
      </c>
      <c r="L3123" t="s">
        <v>1463</v>
      </c>
      <c r="M3123" s="20">
        <v>4.12</v>
      </c>
      <c r="N3123" s="20">
        <v>2.88</v>
      </c>
      <c r="AE3123">
        <f t="shared" si="48"/>
        <v>2003</v>
      </c>
    </row>
    <row r="3124" spans="1:31" x14ac:dyDescent="0.25">
      <c r="A3124" s="7">
        <v>3121</v>
      </c>
      <c r="B3124" s="8">
        <v>37634</v>
      </c>
      <c r="C3124" t="s">
        <v>3</v>
      </c>
      <c r="D3124" t="s">
        <v>457</v>
      </c>
      <c r="E3124" t="s">
        <v>9</v>
      </c>
      <c r="F3124" t="s">
        <v>48</v>
      </c>
      <c r="G3124" t="s">
        <v>24</v>
      </c>
      <c r="H3124" s="135" t="s">
        <v>1544</v>
      </c>
      <c r="I3124" t="s">
        <v>1454</v>
      </c>
      <c r="J3124" s="20">
        <v>36</v>
      </c>
      <c r="K3124" s="20" t="s">
        <v>9</v>
      </c>
      <c r="L3124" t="s">
        <v>1464</v>
      </c>
      <c r="M3124" s="20">
        <v>7.92</v>
      </c>
      <c r="N3124" s="20">
        <v>11.08</v>
      </c>
      <c r="AE3124">
        <f t="shared" si="48"/>
        <v>2003</v>
      </c>
    </row>
    <row r="3125" spans="1:31" x14ac:dyDescent="0.25">
      <c r="A3125" s="7">
        <v>3122</v>
      </c>
      <c r="B3125" s="8">
        <v>37634</v>
      </c>
      <c r="C3125" t="s">
        <v>3</v>
      </c>
      <c r="D3125" t="s">
        <v>250</v>
      </c>
      <c r="E3125" t="s">
        <v>9</v>
      </c>
      <c r="F3125" t="s">
        <v>37</v>
      </c>
      <c r="G3125" t="s">
        <v>24</v>
      </c>
      <c r="H3125" s="135" t="s">
        <v>1497</v>
      </c>
      <c r="I3125" t="s">
        <v>1454</v>
      </c>
      <c r="J3125" s="20">
        <v>44</v>
      </c>
      <c r="K3125" s="20" t="s">
        <v>1465</v>
      </c>
      <c r="L3125" t="s">
        <v>1466</v>
      </c>
      <c r="M3125" s="20">
        <v>11</v>
      </c>
      <c r="N3125" s="20">
        <v>11</v>
      </c>
      <c r="AE3125">
        <f t="shared" si="48"/>
        <v>2003</v>
      </c>
    </row>
    <row r="3126" spans="1:31" x14ac:dyDescent="0.25">
      <c r="A3126" s="7">
        <v>3123</v>
      </c>
      <c r="B3126" s="8">
        <v>37634</v>
      </c>
      <c r="C3126" t="s">
        <v>3</v>
      </c>
      <c r="D3126" t="s">
        <v>517</v>
      </c>
      <c r="E3126" t="s">
        <v>9</v>
      </c>
      <c r="F3126" t="s">
        <v>150</v>
      </c>
      <c r="G3126" t="s">
        <v>14</v>
      </c>
      <c r="H3126" s="135" t="s">
        <v>1491</v>
      </c>
      <c r="I3126" t="s">
        <v>1454</v>
      </c>
      <c r="J3126" s="20">
        <v>36</v>
      </c>
      <c r="K3126" s="20" t="s">
        <v>1465</v>
      </c>
      <c r="L3126" t="s">
        <v>1466</v>
      </c>
      <c r="M3126" s="20">
        <v>9</v>
      </c>
      <c r="N3126" s="20">
        <v>9</v>
      </c>
      <c r="AE3126">
        <f t="shared" si="48"/>
        <v>2003</v>
      </c>
    </row>
    <row r="3127" spans="1:31" x14ac:dyDescent="0.25">
      <c r="A3127" s="7">
        <v>3124</v>
      </c>
      <c r="B3127" s="8">
        <v>37634</v>
      </c>
      <c r="C3127" t="s">
        <v>3</v>
      </c>
      <c r="D3127" t="s">
        <v>537</v>
      </c>
      <c r="E3127" t="s">
        <v>9</v>
      </c>
      <c r="F3127" t="s">
        <v>520</v>
      </c>
      <c r="G3127" t="s">
        <v>11</v>
      </c>
      <c r="H3127" s="135" t="s">
        <v>1538</v>
      </c>
      <c r="I3127" t="s">
        <v>1454</v>
      </c>
      <c r="J3127" s="20">
        <v>10</v>
      </c>
      <c r="K3127" s="20" t="s">
        <v>3</v>
      </c>
      <c r="L3127" t="s">
        <v>1463</v>
      </c>
      <c r="M3127" s="20">
        <v>3.6</v>
      </c>
      <c r="N3127" s="20">
        <v>2.4</v>
      </c>
      <c r="AE3127">
        <f t="shared" si="48"/>
        <v>2003</v>
      </c>
    </row>
    <row r="3128" spans="1:31" x14ac:dyDescent="0.25">
      <c r="A3128" s="7">
        <v>3125</v>
      </c>
      <c r="B3128" s="8">
        <v>37634</v>
      </c>
      <c r="C3128" t="s">
        <v>3</v>
      </c>
      <c r="D3128" t="s">
        <v>531</v>
      </c>
      <c r="E3128" t="s">
        <v>9</v>
      </c>
      <c r="F3128" t="s">
        <v>404</v>
      </c>
      <c r="G3128" t="s">
        <v>14</v>
      </c>
      <c r="H3128" s="135" t="s">
        <v>1507</v>
      </c>
      <c r="I3128" t="s">
        <v>1455</v>
      </c>
      <c r="J3128" s="20">
        <v>50</v>
      </c>
      <c r="K3128" s="20" t="s">
        <v>1465</v>
      </c>
      <c r="L3128" t="s">
        <v>1466</v>
      </c>
      <c r="M3128" s="20">
        <v>6.25</v>
      </c>
      <c r="N3128" s="20">
        <v>6.25</v>
      </c>
      <c r="AE3128">
        <f t="shared" si="48"/>
        <v>2003</v>
      </c>
    </row>
    <row r="3129" spans="1:31" x14ac:dyDescent="0.25">
      <c r="A3129" s="7">
        <v>3126</v>
      </c>
      <c r="B3129" s="8">
        <v>37634</v>
      </c>
      <c r="C3129" t="s">
        <v>3</v>
      </c>
      <c r="D3129" t="s">
        <v>39</v>
      </c>
      <c r="E3129" t="s">
        <v>9</v>
      </c>
      <c r="F3129" t="s">
        <v>431</v>
      </c>
      <c r="G3129" t="s">
        <v>377</v>
      </c>
      <c r="H3129" s="9" t="s">
        <v>1604</v>
      </c>
      <c r="I3129" t="s">
        <v>1454</v>
      </c>
      <c r="J3129" s="20">
        <v>15</v>
      </c>
      <c r="K3129" s="20" t="s">
        <v>3</v>
      </c>
      <c r="L3129" t="s">
        <v>1463</v>
      </c>
      <c r="M3129" s="20">
        <v>4.9000000000000004</v>
      </c>
      <c r="N3129" s="20">
        <v>3.6</v>
      </c>
      <c r="AE3129">
        <f t="shared" si="48"/>
        <v>2003</v>
      </c>
    </row>
    <row r="3130" spans="1:31" x14ac:dyDescent="0.25">
      <c r="A3130" s="7">
        <v>3127</v>
      </c>
      <c r="B3130" s="8">
        <v>37634</v>
      </c>
      <c r="C3130" t="s">
        <v>3</v>
      </c>
      <c r="D3130" t="s">
        <v>339</v>
      </c>
      <c r="E3130" t="s">
        <v>9</v>
      </c>
      <c r="F3130" t="s">
        <v>240</v>
      </c>
      <c r="G3130" t="s">
        <v>377</v>
      </c>
      <c r="H3130" s="9" t="s">
        <v>1603</v>
      </c>
      <c r="I3130" t="s">
        <v>1454</v>
      </c>
      <c r="J3130" s="20">
        <v>56</v>
      </c>
      <c r="K3130" s="20" t="s">
        <v>9</v>
      </c>
      <c r="L3130" t="s">
        <v>1464</v>
      </c>
      <c r="M3130" s="20">
        <v>12.32</v>
      </c>
      <c r="N3130" s="20">
        <v>16.68</v>
      </c>
      <c r="AE3130">
        <f t="shared" si="48"/>
        <v>2003</v>
      </c>
    </row>
    <row r="3131" spans="1:31" x14ac:dyDescent="0.25">
      <c r="A3131" s="7">
        <v>3128</v>
      </c>
      <c r="B3131" s="8">
        <v>37635</v>
      </c>
      <c r="C3131" t="s">
        <v>3</v>
      </c>
      <c r="D3131" t="s">
        <v>531</v>
      </c>
      <c r="E3131" t="s">
        <v>9</v>
      </c>
      <c r="F3131" t="s">
        <v>180</v>
      </c>
      <c r="G3131" t="s">
        <v>24</v>
      </c>
      <c r="H3131" s="135" t="s">
        <v>1497</v>
      </c>
      <c r="I3131" t="s">
        <v>1454</v>
      </c>
      <c r="J3131" s="20">
        <v>31</v>
      </c>
      <c r="K3131" s="20" t="s">
        <v>9</v>
      </c>
      <c r="L3131" t="s">
        <v>1464</v>
      </c>
      <c r="M3131" s="20">
        <v>6.82</v>
      </c>
      <c r="N3131" s="20">
        <v>9.68</v>
      </c>
      <c r="AE3131">
        <f t="shared" si="48"/>
        <v>2003</v>
      </c>
    </row>
    <row r="3132" spans="1:31" x14ac:dyDescent="0.25">
      <c r="A3132" s="7">
        <v>3129</v>
      </c>
      <c r="B3132" s="8">
        <v>37635</v>
      </c>
      <c r="C3132" t="s">
        <v>3</v>
      </c>
      <c r="D3132" t="s">
        <v>524</v>
      </c>
      <c r="E3132" t="s">
        <v>9</v>
      </c>
      <c r="F3132" t="s">
        <v>457</v>
      </c>
      <c r="G3132" t="s">
        <v>17</v>
      </c>
      <c r="H3132" s="135" t="s">
        <v>1518</v>
      </c>
      <c r="I3132" t="s">
        <v>1455</v>
      </c>
      <c r="J3132" s="20">
        <v>11</v>
      </c>
      <c r="K3132" s="20" t="s">
        <v>3</v>
      </c>
      <c r="L3132" t="s">
        <v>1463</v>
      </c>
      <c r="M3132" s="20">
        <v>1.93</v>
      </c>
      <c r="N3132" s="20">
        <v>1.32</v>
      </c>
      <c r="AE3132">
        <f t="shared" si="48"/>
        <v>2003</v>
      </c>
    </row>
    <row r="3133" spans="1:31" x14ac:dyDescent="0.25">
      <c r="A3133" s="7">
        <v>3130</v>
      </c>
      <c r="B3133" s="8">
        <v>37635</v>
      </c>
      <c r="C3133" t="s">
        <v>3</v>
      </c>
      <c r="D3133" t="s">
        <v>502</v>
      </c>
      <c r="E3133" t="s">
        <v>9</v>
      </c>
      <c r="F3133" t="s">
        <v>488</v>
      </c>
      <c r="G3133" t="s">
        <v>17</v>
      </c>
      <c r="H3133" s="135" t="s">
        <v>1520</v>
      </c>
      <c r="I3133" t="s">
        <v>1454</v>
      </c>
      <c r="J3133" s="20">
        <v>90</v>
      </c>
      <c r="K3133" s="20" t="s">
        <v>9</v>
      </c>
      <c r="L3133" t="s">
        <v>1464</v>
      </c>
      <c r="M3133" s="20">
        <v>19.8</v>
      </c>
      <c r="N3133" s="20">
        <v>26.2</v>
      </c>
      <c r="AE3133">
        <f t="shared" si="48"/>
        <v>2003</v>
      </c>
    </row>
    <row r="3134" spans="1:31" x14ac:dyDescent="0.25">
      <c r="A3134" s="7">
        <v>3131</v>
      </c>
      <c r="B3134" s="8">
        <v>37635</v>
      </c>
      <c r="C3134" t="s">
        <v>3</v>
      </c>
      <c r="D3134" t="s">
        <v>53</v>
      </c>
      <c r="E3134" t="s">
        <v>9</v>
      </c>
      <c r="F3134" t="s">
        <v>394</v>
      </c>
      <c r="G3134" t="s">
        <v>14</v>
      </c>
      <c r="H3134" s="135" t="s">
        <v>1513</v>
      </c>
      <c r="I3134" t="s">
        <v>1454</v>
      </c>
      <c r="J3134" s="20">
        <v>11</v>
      </c>
      <c r="K3134" s="20" t="s">
        <v>3</v>
      </c>
      <c r="L3134" t="s">
        <v>1463</v>
      </c>
      <c r="M3134" s="20">
        <v>3.86</v>
      </c>
      <c r="N3134" s="20">
        <v>2.64</v>
      </c>
      <c r="AE3134">
        <f t="shared" si="48"/>
        <v>2003</v>
      </c>
    </row>
    <row r="3135" spans="1:31" x14ac:dyDescent="0.25">
      <c r="A3135" s="7">
        <v>3132</v>
      </c>
      <c r="B3135" s="8">
        <v>37635</v>
      </c>
      <c r="C3135" t="s">
        <v>3</v>
      </c>
      <c r="D3135" t="s">
        <v>394</v>
      </c>
      <c r="E3135" t="s">
        <v>9</v>
      </c>
      <c r="F3135" t="s">
        <v>53</v>
      </c>
      <c r="G3135" t="s">
        <v>14</v>
      </c>
      <c r="H3135" s="135" t="s">
        <v>1513</v>
      </c>
      <c r="I3135" t="s">
        <v>1454</v>
      </c>
      <c r="J3135" s="20">
        <v>11</v>
      </c>
      <c r="K3135" s="20" t="s">
        <v>3</v>
      </c>
      <c r="L3135" t="s">
        <v>1464</v>
      </c>
      <c r="M3135" s="20">
        <v>4.08</v>
      </c>
      <c r="N3135" s="20">
        <v>2.42</v>
      </c>
      <c r="AE3135">
        <f t="shared" si="48"/>
        <v>2003</v>
      </c>
    </row>
    <row r="3136" spans="1:31" x14ac:dyDescent="0.25">
      <c r="A3136" s="7">
        <v>3133</v>
      </c>
      <c r="B3136" s="8">
        <v>37635</v>
      </c>
      <c r="C3136" t="s">
        <v>3</v>
      </c>
      <c r="D3136" t="s">
        <v>457</v>
      </c>
      <c r="E3136" t="s">
        <v>9</v>
      </c>
      <c r="F3136" t="s">
        <v>490</v>
      </c>
      <c r="G3136" t="s">
        <v>11</v>
      </c>
      <c r="H3136" s="135" t="s">
        <v>1496</v>
      </c>
      <c r="I3136" t="s">
        <v>1454</v>
      </c>
      <c r="J3136" s="20">
        <v>61</v>
      </c>
      <c r="K3136" s="20" t="s">
        <v>3</v>
      </c>
      <c r="L3136" t="s">
        <v>1464</v>
      </c>
      <c r="M3136" s="20">
        <v>18.079999999999998</v>
      </c>
      <c r="N3136" s="20">
        <v>13.42</v>
      </c>
      <c r="AE3136">
        <f t="shared" si="48"/>
        <v>2003</v>
      </c>
    </row>
    <row r="3137" spans="1:31" x14ac:dyDescent="0.25">
      <c r="A3137" s="7">
        <v>3134</v>
      </c>
      <c r="B3137" s="8">
        <v>37635</v>
      </c>
      <c r="C3137" t="s">
        <v>3</v>
      </c>
      <c r="D3137" t="s">
        <v>517</v>
      </c>
      <c r="E3137" t="s">
        <v>9</v>
      </c>
      <c r="F3137" t="s">
        <v>180</v>
      </c>
      <c r="G3137" t="s">
        <v>65</v>
      </c>
      <c r="H3137" s="135" t="s">
        <v>1496</v>
      </c>
      <c r="I3137" t="s">
        <v>1454</v>
      </c>
      <c r="J3137" s="20">
        <v>30</v>
      </c>
      <c r="K3137" s="20" t="s">
        <v>9</v>
      </c>
      <c r="L3137" t="s">
        <v>1464</v>
      </c>
      <c r="M3137" s="20">
        <v>6.6</v>
      </c>
      <c r="N3137" s="20">
        <v>9.4</v>
      </c>
      <c r="AE3137">
        <f t="shared" si="48"/>
        <v>2003</v>
      </c>
    </row>
    <row r="3138" spans="1:31" x14ac:dyDescent="0.25">
      <c r="A3138" s="7">
        <v>3135</v>
      </c>
      <c r="B3138" s="8">
        <v>37635</v>
      </c>
      <c r="C3138" t="s">
        <v>3</v>
      </c>
      <c r="D3138" t="s">
        <v>212</v>
      </c>
      <c r="E3138" t="s">
        <v>9</v>
      </c>
      <c r="F3138" t="s">
        <v>483</v>
      </c>
      <c r="G3138" t="s">
        <v>24</v>
      </c>
      <c r="H3138" s="135" t="s">
        <v>1616</v>
      </c>
      <c r="I3138" t="s">
        <v>1454</v>
      </c>
      <c r="J3138" s="20">
        <v>9</v>
      </c>
      <c r="K3138" s="20" t="s">
        <v>3</v>
      </c>
      <c r="L3138" t="s">
        <v>1464</v>
      </c>
      <c r="M3138" s="20">
        <v>3.52</v>
      </c>
      <c r="N3138" s="20">
        <v>1.98</v>
      </c>
      <c r="AE3138">
        <f t="shared" si="48"/>
        <v>2003</v>
      </c>
    </row>
    <row r="3139" spans="1:31" x14ac:dyDescent="0.25">
      <c r="A3139" s="7">
        <v>3136</v>
      </c>
      <c r="B3139" s="8">
        <v>37635</v>
      </c>
      <c r="C3139" t="s">
        <v>3</v>
      </c>
      <c r="D3139" t="s">
        <v>72</v>
      </c>
      <c r="E3139" t="s">
        <v>9</v>
      </c>
      <c r="F3139" t="s">
        <v>381</v>
      </c>
      <c r="G3139" t="s">
        <v>377</v>
      </c>
      <c r="H3139" s="9" t="s">
        <v>1634</v>
      </c>
      <c r="I3139" t="s">
        <v>1454</v>
      </c>
      <c r="J3139" s="20">
        <v>36</v>
      </c>
      <c r="K3139" s="20" t="s">
        <v>3</v>
      </c>
      <c r="L3139" t="s">
        <v>1464</v>
      </c>
      <c r="M3139" s="20">
        <v>11.08</v>
      </c>
      <c r="N3139" s="20">
        <v>7.92</v>
      </c>
      <c r="AE3139">
        <f t="shared" si="48"/>
        <v>2003</v>
      </c>
    </row>
    <row r="3140" spans="1:31" x14ac:dyDescent="0.25">
      <c r="A3140" s="7">
        <v>3137</v>
      </c>
      <c r="B3140" s="8">
        <v>37635</v>
      </c>
      <c r="C3140" t="s">
        <v>3</v>
      </c>
      <c r="D3140" t="s">
        <v>518</v>
      </c>
      <c r="E3140" t="s">
        <v>9</v>
      </c>
      <c r="F3140" t="s">
        <v>180</v>
      </c>
      <c r="G3140" t="s">
        <v>24</v>
      </c>
      <c r="H3140" s="136" t="s">
        <v>1496</v>
      </c>
      <c r="I3140" t="s">
        <v>1454</v>
      </c>
      <c r="J3140" s="20">
        <v>48</v>
      </c>
      <c r="K3140" s="20" t="s">
        <v>9</v>
      </c>
      <c r="L3140" t="s">
        <v>1464</v>
      </c>
      <c r="M3140" s="20">
        <v>10.56</v>
      </c>
      <c r="N3140" s="20">
        <v>14.44</v>
      </c>
      <c r="AE3140">
        <f t="shared" ref="AE3140:AE3203" si="49">YEAR(B3140)</f>
        <v>2003</v>
      </c>
    </row>
    <row r="3141" spans="1:31" x14ac:dyDescent="0.25">
      <c r="A3141" s="7">
        <v>3138</v>
      </c>
      <c r="B3141" s="8">
        <v>37636</v>
      </c>
      <c r="C3141" t="s">
        <v>3</v>
      </c>
      <c r="D3141" t="s">
        <v>481</v>
      </c>
      <c r="E3141" t="s">
        <v>9</v>
      </c>
      <c r="F3141" s="16" t="s">
        <v>35</v>
      </c>
      <c r="G3141" t="s">
        <v>11</v>
      </c>
      <c r="H3141" s="135" t="s">
        <v>1509</v>
      </c>
      <c r="I3141" t="s">
        <v>1455</v>
      </c>
      <c r="J3141" s="20">
        <v>58</v>
      </c>
      <c r="K3141" s="20" t="s">
        <v>3</v>
      </c>
      <c r="L3141" t="s">
        <v>1463</v>
      </c>
      <c r="M3141" s="20">
        <v>8.0399999999999991</v>
      </c>
      <c r="N3141" s="20">
        <v>6.96</v>
      </c>
      <c r="AE3141">
        <f t="shared" si="49"/>
        <v>2003</v>
      </c>
    </row>
    <row r="3142" spans="1:31" x14ac:dyDescent="0.25">
      <c r="A3142" s="7">
        <v>3139</v>
      </c>
      <c r="B3142" s="8">
        <v>37636</v>
      </c>
      <c r="C3142" t="s">
        <v>3</v>
      </c>
      <c r="D3142" t="s">
        <v>464</v>
      </c>
      <c r="E3142" t="s">
        <v>9</v>
      </c>
      <c r="F3142" t="s">
        <v>213</v>
      </c>
      <c r="G3142" t="s">
        <v>17</v>
      </c>
      <c r="H3142" s="135" t="s">
        <v>1644</v>
      </c>
      <c r="I3142" t="s">
        <v>1454</v>
      </c>
      <c r="J3142" s="20">
        <v>10</v>
      </c>
      <c r="K3142" s="20" t="s">
        <v>3</v>
      </c>
      <c r="L3142" t="s">
        <v>1464</v>
      </c>
      <c r="M3142" s="20">
        <v>3.8</v>
      </c>
      <c r="N3142" s="20">
        <v>2.2000000000000002</v>
      </c>
      <c r="AE3142">
        <f t="shared" si="49"/>
        <v>2003</v>
      </c>
    </row>
    <row r="3143" spans="1:31" x14ac:dyDescent="0.25">
      <c r="A3143" s="7">
        <v>3140</v>
      </c>
      <c r="B3143" s="8">
        <v>37636</v>
      </c>
      <c r="C3143" t="s">
        <v>3</v>
      </c>
      <c r="D3143" t="s">
        <v>213</v>
      </c>
      <c r="E3143" t="s">
        <v>9</v>
      </c>
      <c r="F3143" t="s">
        <v>464</v>
      </c>
      <c r="G3143" t="s">
        <v>17</v>
      </c>
      <c r="H3143" s="135" t="s">
        <v>1644</v>
      </c>
      <c r="I3143" t="s">
        <v>1454</v>
      </c>
      <c r="J3143" s="20">
        <v>10</v>
      </c>
      <c r="K3143" s="20" t="s">
        <v>3</v>
      </c>
      <c r="L3143" t="s">
        <v>1464</v>
      </c>
      <c r="M3143" s="20">
        <v>3.8</v>
      </c>
      <c r="N3143" s="20">
        <v>2.2000000000000002</v>
      </c>
      <c r="AE3143">
        <f t="shared" si="49"/>
        <v>2003</v>
      </c>
    </row>
    <row r="3144" spans="1:31" x14ac:dyDescent="0.25">
      <c r="A3144" s="7">
        <v>3141</v>
      </c>
      <c r="B3144" s="8">
        <v>37636</v>
      </c>
      <c r="C3144" t="s">
        <v>3</v>
      </c>
      <c r="D3144" t="s">
        <v>458</v>
      </c>
      <c r="E3144" t="s">
        <v>9</v>
      </c>
      <c r="F3144" t="s">
        <v>150</v>
      </c>
      <c r="G3144" t="s">
        <v>65</v>
      </c>
      <c r="H3144" s="135" t="s">
        <v>1558</v>
      </c>
      <c r="I3144" t="s">
        <v>1454</v>
      </c>
      <c r="J3144" s="20">
        <v>18</v>
      </c>
      <c r="K3144" s="20" t="s">
        <v>3</v>
      </c>
      <c r="L3144" t="s">
        <v>1464</v>
      </c>
      <c r="M3144" s="20">
        <v>6.04</v>
      </c>
      <c r="N3144" s="20">
        <v>3.96</v>
      </c>
      <c r="AE3144">
        <f t="shared" si="49"/>
        <v>2003</v>
      </c>
    </row>
    <row r="3145" spans="1:31" x14ac:dyDescent="0.25">
      <c r="A3145" s="7">
        <v>3142</v>
      </c>
      <c r="B3145" s="8">
        <v>37636</v>
      </c>
      <c r="C3145" t="s">
        <v>3</v>
      </c>
      <c r="D3145" t="s">
        <v>212</v>
      </c>
      <c r="E3145" t="s">
        <v>9</v>
      </c>
      <c r="F3145" t="s">
        <v>108</v>
      </c>
      <c r="G3145" t="s">
        <v>14</v>
      </c>
      <c r="H3145" s="135" t="s">
        <v>1496</v>
      </c>
      <c r="I3145" t="s">
        <v>1454</v>
      </c>
      <c r="J3145" s="20">
        <v>23</v>
      </c>
      <c r="K3145" s="20" t="s">
        <v>3</v>
      </c>
      <c r="L3145" t="s">
        <v>1463</v>
      </c>
      <c r="M3145" s="20">
        <v>6.98</v>
      </c>
      <c r="N3145" s="20">
        <v>5.52</v>
      </c>
      <c r="AE3145">
        <f t="shared" si="49"/>
        <v>2003</v>
      </c>
    </row>
    <row r="3146" spans="1:31" x14ac:dyDescent="0.25">
      <c r="A3146" s="7">
        <v>3143</v>
      </c>
      <c r="B3146" s="8">
        <v>37636</v>
      </c>
      <c r="C3146" t="s">
        <v>3</v>
      </c>
      <c r="D3146" t="s">
        <v>502</v>
      </c>
      <c r="E3146" t="s">
        <v>9</v>
      </c>
      <c r="F3146" t="s">
        <v>252</v>
      </c>
      <c r="G3146" t="s">
        <v>24</v>
      </c>
      <c r="H3146" s="135" t="s">
        <v>1521</v>
      </c>
      <c r="I3146" t="s">
        <v>1454</v>
      </c>
      <c r="J3146" s="20">
        <v>13</v>
      </c>
      <c r="K3146" s="20" t="s">
        <v>9</v>
      </c>
      <c r="L3146" t="s">
        <v>1464</v>
      </c>
      <c r="M3146" s="20">
        <v>2.86</v>
      </c>
      <c r="N3146" s="20">
        <v>4.6400000000000006</v>
      </c>
      <c r="AE3146">
        <f t="shared" si="49"/>
        <v>2003</v>
      </c>
    </row>
    <row r="3147" spans="1:31" x14ac:dyDescent="0.25">
      <c r="A3147" s="7">
        <v>3144</v>
      </c>
      <c r="B3147" s="8">
        <v>37636</v>
      </c>
      <c r="C3147" t="s">
        <v>3</v>
      </c>
      <c r="D3147" t="s">
        <v>536</v>
      </c>
      <c r="E3147" t="s">
        <v>9</v>
      </c>
      <c r="F3147" t="s">
        <v>66</v>
      </c>
      <c r="G3147" t="s">
        <v>24</v>
      </c>
      <c r="H3147" s="135" t="s">
        <v>1495</v>
      </c>
      <c r="I3147" t="s">
        <v>1455</v>
      </c>
      <c r="J3147" s="20">
        <v>14</v>
      </c>
      <c r="K3147" s="20" t="s">
        <v>9</v>
      </c>
      <c r="L3147" t="s">
        <v>1464</v>
      </c>
      <c r="M3147" s="20">
        <v>1.54</v>
      </c>
      <c r="N3147" s="20">
        <v>2.46</v>
      </c>
      <c r="AE3147">
        <f t="shared" si="49"/>
        <v>2003</v>
      </c>
    </row>
    <row r="3148" spans="1:31" x14ac:dyDescent="0.25">
      <c r="A3148" s="7">
        <v>3145</v>
      </c>
      <c r="B3148" s="8">
        <v>37637</v>
      </c>
      <c r="C3148" t="s">
        <v>3</v>
      </c>
      <c r="D3148" t="s">
        <v>186</v>
      </c>
      <c r="E3148" t="s">
        <v>9</v>
      </c>
      <c r="F3148" t="s">
        <v>540</v>
      </c>
      <c r="G3148" t="s">
        <v>24</v>
      </c>
      <c r="H3148" s="135" t="s">
        <v>1546</v>
      </c>
      <c r="I3148" t="s">
        <v>1458</v>
      </c>
      <c r="J3148" s="20">
        <v>6</v>
      </c>
      <c r="K3148" s="20" t="s">
        <v>1465</v>
      </c>
      <c r="L3148" t="s">
        <v>1466</v>
      </c>
      <c r="M3148" s="20">
        <v>10</v>
      </c>
      <c r="N3148" s="20">
        <v>30</v>
      </c>
      <c r="AE3148">
        <f t="shared" si="49"/>
        <v>2003</v>
      </c>
    </row>
    <row r="3149" spans="1:31" x14ac:dyDescent="0.25">
      <c r="A3149" s="7">
        <v>3146</v>
      </c>
      <c r="B3149" s="8">
        <v>37637</v>
      </c>
      <c r="C3149" t="s">
        <v>3</v>
      </c>
      <c r="D3149" t="s">
        <v>492</v>
      </c>
      <c r="E3149" t="s">
        <v>9</v>
      </c>
      <c r="F3149" t="s">
        <v>483</v>
      </c>
      <c r="G3149" t="s">
        <v>17</v>
      </c>
      <c r="H3149" s="135" t="s">
        <v>1500</v>
      </c>
      <c r="I3149" t="s">
        <v>1454</v>
      </c>
      <c r="J3149" s="20">
        <v>31</v>
      </c>
      <c r="K3149" s="20" t="s">
        <v>3</v>
      </c>
      <c r="L3149" t="s">
        <v>1464</v>
      </c>
      <c r="M3149" s="20">
        <v>9.68</v>
      </c>
      <c r="N3149" s="20">
        <v>6.82</v>
      </c>
      <c r="AE3149">
        <f t="shared" si="49"/>
        <v>2003</v>
      </c>
    </row>
    <row r="3150" spans="1:31" x14ac:dyDescent="0.25">
      <c r="A3150" s="7">
        <v>3147</v>
      </c>
      <c r="B3150" s="8">
        <v>37637</v>
      </c>
      <c r="C3150" t="s">
        <v>3</v>
      </c>
      <c r="D3150" t="s">
        <v>516</v>
      </c>
      <c r="E3150" t="s">
        <v>9</v>
      </c>
      <c r="F3150" t="s">
        <v>536</v>
      </c>
      <c r="G3150" t="s">
        <v>14</v>
      </c>
      <c r="H3150" s="135" t="s">
        <v>1530</v>
      </c>
      <c r="I3150" t="s">
        <v>1454</v>
      </c>
      <c r="J3150" s="20">
        <v>7</v>
      </c>
      <c r="K3150" s="20" t="s">
        <v>9</v>
      </c>
      <c r="L3150" t="s">
        <v>1463</v>
      </c>
      <c r="M3150" s="20">
        <v>1.68</v>
      </c>
      <c r="N3150" s="20">
        <v>2.8200000000000003</v>
      </c>
      <c r="AE3150">
        <f t="shared" si="49"/>
        <v>2003</v>
      </c>
    </row>
    <row r="3151" spans="1:31" x14ac:dyDescent="0.25">
      <c r="A3151" s="7">
        <v>3148</v>
      </c>
      <c r="B3151" s="8">
        <v>37637</v>
      </c>
      <c r="C3151" t="s">
        <v>3</v>
      </c>
      <c r="D3151" t="s">
        <v>186</v>
      </c>
      <c r="E3151" t="s">
        <v>9</v>
      </c>
      <c r="F3151" t="s">
        <v>541</v>
      </c>
      <c r="G3151" t="s">
        <v>14</v>
      </c>
      <c r="H3151" s="135" t="s">
        <v>1530</v>
      </c>
      <c r="I3151" t="s">
        <v>1455</v>
      </c>
      <c r="J3151" s="20">
        <v>5</v>
      </c>
      <c r="K3151" s="20" t="s">
        <v>9</v>
      </c>
      <c r="L3151" t="s">
        <v>1464</v>
      </c>
      <c r="M3151" s="20">
        <v>0.55000000000000004</v>
      </c>
      <c r="N3151" s="20">
        <v>1.2</v>
      </c>
      <c r="AE3151">
        <f t="shared" si="49"/>
        <v>2003</v>
      </c>
    </row>
    <row r="3152" spans="1:31" x14ac:dyDescent="0.25">
      <c r="A3152" s="7">
        <v>3149</v>
      </c>
      <c r="B3152" s="8">
        <v>37637</v>
      </c>
      <c r="C3152" t="s">
        <v>3</v>
      </c>
      <c r="D3152" t="s">
        <v>497</v>
      </c>
      <c r="E3152" t="s">
        <v>9</v>
      </c>
      <c r="F3152" t="s">
        <v>427</v>
      </c>
      <c r="G3152" t="s">
        <v>17</v>
      </c>
      <c r="H3152" s="135" t="s">
        <v>1500</v>
      </c>
      <c r="I3152" t="s">
        <v>1454</v>
      </c>
      <c r="J3152" s="20">
        <v>11</v>
      </c>
      <c r="K3152" s="20" t="s">
        <v>9</v>
      </c>
      <c r="L3152" t="s">
        <v>1464</v>
      </c>
      <c r="M3152" s="20">
        <v>2.42</v>
      </c>
      <c r="N3152" s="20">
        <v>4.08</v>
      </c>
      <c r="AE3152">
        <f t="shared" si="49"/>
        <v>2003</v>
      </c>
    </row>
    <row r="3153" spans="1:31" x14ac:dyDescent="0.25">
      <c r="A3153" s="7">
        <v>3150</v>
      </c>
      <c r="B3153" s="8">
        <v>37637</v>
      </c>
      <c r="C3153" t="s">
        <v>3</v>
      </c>
      <c r="D3153" t="s">
        <v>367</v>
      </c>
      <c r="E3153" t="s">
        <v>9</v>
      </c>
      <c r="F3153" t="s">
        <v>483</v>
      </c>
      <c r="G3153" t="s">
        <v>17</v>
      </c>
      <c r="H3153" s="135" t="s">
        <v>1520</v>
      </c>
      <c r="I3153" t="s">
        <v>1454</v>
      </c>
      <c r="J3153" s="20">
        <v>54</v>
      </c>
      <c r="K3153" s="20" t="s">
        <v>3</v>
      </c>
      <c r="L3153" t="s">
        <v>1464</v>
      </c>
      <c r="M3153" s="20">
        <v>16.12</v>
      </c>
      <c r="N3153" s="20">
        <v>11.879999999999999</v>
      </c>
      <c r="AE3153">
        <f t="shared" si="49"/>
        <v>2003</v>
      </c>
    </row>
    <row r="3154" spans="1:31" x14ac:dyDescent="0.25">
      <c r="A3154" s="7">
        <v>3151</v>
      </c>
      <c r="B3154" s="8">
        <v>37637</v>
      </c>
      <c r="C3154" t="s">
        <v>3</v>
      </c>
      <c r="D3154" t="s">
        <v>237</v>
      </c>
      <c r="E3154" t="s">
        <v>9</v>
      </c>
      <c r="F3154" t="s">
        <v>186</v>
      </c>
      <c r="G3154" t="s">
        <v>377</v>
      </c>
      <c r="H3154" s="9" t="s">
        <v>1647</v>
      </c>
      <c r="I3154" t="s">
        <v>1454</v>
      </c>
      <c r="J3154" s="20">
        <v>25</v>
      </c>
      <c r="K3154" s="20" t="s">
        <v>9</v>
      </c>
      <c r="L3154" t="s">
        <v>1464</v>
      </c>
      <c r="M3154" s="20">
        <v>5.5</v>
      </c>
      <c r="N3154" s="20">
        <v>8</v>
      </c>
      <c r="AE3154">
        <f t="shared" si="49"/>
        <v>2003</v>
      </c>
    </row>
    <row r="3155" spans="1:31" x14ac:dyDescent="0.25">
      <c r="A3155" s="7">
        <v>3152</v>
      </c>
      <c r="B3155" s="8">
        <v>37637</v>
      </c>
      <c r="C3155" t="s">
        <v>3</v>
      </c>
      <c r="D3155" t="s">
        <v>457</v>
      </c>
      <c r="E3155" t="s">
        <v>9</v>
      </c>
      <c r="F3155" t="s">
        <v>462</v>
      </c>
      <c r="G3155" t="s">
        <v>24</v>
      </c>
      <c r="H3155" s="135" t="s">
        <v>1529</v>
      </c>
      <c r="I3155" t="s">
        <v>1455</v>
      </c>
      <c r="J3155" s="20">
        <v>11</v>
      </c>
      <c r="K3155" s="20" t="s">
        <v>9</v>
      </c>
      <c r="L3155" t="s">
        <v>1464</v>
      </c>
      <c r="M3155" s="20">
        <v>1.21</v>
      </c>
      <c r="N3155" s="20">
        <v>2.04</v>
      </c>
      <c r="AE3155">
        <f t="shared" si="49"/>
        <v>2003</v>
      </c>
    </row>
    <row r="3156" spans="1:31" x14ac:dyDescent="0.25">
      <c r="A3156" s="7">
        <v>3153</v>
      </c>
      <c r="B3156" s="8">
        <v>37637</v>
      </c>
      <c r="C3156" t="s">
        <v>3</v>
      </c>
      <c r="D3156" t="s">
        <v>462</v>
      </c>
      <c r="E3156" t="s">
        <v>9</v>
      </c>
      <c r="F3156" t="s">
        <v>457</v>
      </c>
      <c r="G3156" t="s">
        <v>24</v>
      </c>
      <c r="H3156" s="135" t="s">
        <v>1529</v>
      </c>
      <c r="I3156" t="s">
        <v>1455</v>
      </c>
      <c r="J3156" s="20">
        <v>11</v>
      </c>
      <c r="K3156" s="20" t="s">
        <v>9</v>
      </c>
      <c r="L3156" t="s">
        <v>1464</v>
      </c>
      <c r="M3156" s="20">
        <v>1.21</v>
      </c>
      <c r="N3156" s="20">
        <v>2.04</v>
      </c>
      <c r="AE3156">
        <f t="shared" si="49"/>
        <v>2003</v>
      </c>
    </row>
    <row r="3157" spans="1:31" x14ac:dyDescent="0.25">
      <c r="A3157" s="7">
        <v>3154</v>
      </c>
      <c r="B3157" s="8">
        <v>37637</v>
      </c>
      <c r="C3157" t="s">
        <v>3</v>
      </c>
      <c r="D3157" t="s">
        <v>104</v>
      </c>
      <c r="E3157" t="s">
        <v>9</v>
      </c>
      <c r="F3157" t="s">
        <v>266</v>
      </c>
      <c r="G3157" t="s">
        <v>24</v>
      </c>
      <c r="H3157" s="135" t="s">
        <v>1557</v>
      </c>
      <c r="I3157" t="s">
        <v>1454</v>
      </c>
      <c r="J3157" s="20">
        <v>23</v>
      </c>
      <c r="K3157" s="20" t="s">
        <v>9</v>
      </c>
      <c r="L3157" t="s">
        <v>1464</v>
      </c>
      <c r="M3157" s="20">
        <v>5.0600000000000005</v>
      </c>
      <c r="N3157" s="20">
        <v>7.4399999999999995</v>
      </c>
      <c r="AE3157">
        <f t="shared" si="49"/>
        <v>2003</v>
      </c>
    </row>
    <row r="3158" spans="1:31" x14ac:dyDescent="0.25">
      <c r="A3158" s="7">
        <v>3155</v>
      </c>
      <c r="B3158" s="8">
        <v>37637</v>
      </c>
      <c r="C3158" t="s">
        <v>3</v>
      </c>
      <c r="D3158" t="s">
        <v>29</v>
      </c>
      <c r="E3158" t="s">
        <v>9</v>
      </c>
      <c r="F3158" t="s">
        <v>349</v>
      </c>
      <c r="G3158" t="s">
        <v>24</v>
      </c>
      <c r="H3158" s="136" t="s">
        <v>1496</v>
      </c>
      <c r="I3158" t="s">
        <v>1454</v>
      </c>
      <c r="J3158" s="20">
        <v>47</v>
      </c>
      <c r="K3158" s="20" t="s">
        <v>3</v>
      </c>
      <c r="L3158" t="s">
        <v>1464</v>
      </c>
      <c r="M3158" s="20">
        <v>14.16</v>
      </c>
      <c r="N3158" s="20">
        <v>10.34</v>
      </c>
      <c r="AE3158">
        <f t="shared" si="49"/>
        <v>2003</v>
      </c>
    </row>
    <row r="3159" spans="1:31" x14ac:dyDescent="0.25">
      <c r="A3159" s="7">
        <v>3156</v>
      </c>
      <c r="B3159" s="8">
        <v>37638</v>
      </c>
      <c r="C3159" t="s">
        <v>3</v>
      </c>
      <c r="D3159" t="s">
        <v>440</v>
      </c>
      <c r="E3159" t="s">
        <v>9</v>
      </c>
      <c r="F3159" t="s">
        <v>134</v>
      </c>
      <c r="G3159" t="s">
        <v>65</v>
      </c>
      <c r="H3159" s="135" t="s">
        <v>1511</v>
      </c>
      <c r="I3159" t="s">
        <v>1454</v>
      </c>
      <c r="J3159" s="20">
        <v>12</v>
      </c>
      <c r="K3159" s="20" t="s">
        <v>3</v>
      </c>
      <c r="L3159" t="s">
        <v>1464</v>
      </c>
      <c r="M3159" s="20">
        <v>4.3599999999999994</v>
      </c>
      <c r="N3159" s="20">
        <v>2.64</v>
      </c>
      <c r="AE3159">
        <f t="shared" si="49"/>
        <v>2003</v>
      </c>
    </row>
    <row r="3160" spans="1:31" x14ac:dyDescent="0.25">
      <c r="A3160" s="7">
        <v>3157</v>
      </c>
      <c r="B3160" s="8">
        <v>37638</v>
      </c>
      <c r="C3160" t="s">
        <v>3</v>
      </c>
      <c r="D3160" t="s">
        <v>481</v>
      </c>
      <c r="E3160" t="s">
        <v>9</v>
      </c>
      <c r="F3160" t="s">
        <v>48</v>
      </c>
      <c r="G3160" t="s">
        <v>11</v>
      </c>
      <c r="H3160" s="135" t="s">
        <v>1527</v>
      </c>
      <c r="I3160" t="s">
        <v>1454</v>
      </c>
      <c r="J3160" s="20">
        <v>26</v>
      </c>
      <c r="K3160" s="20" t="s">
        <v>3</v>
      </c>
      <c r="L3160" t="s">
        <v>1464</v>
      </c>
      <c r="M3160" s="20">
        <v>8.2800000000000011</v>
      </c>
      <c r="N3160" s="20">
        <v>5.72</v>
      </c>
      <c r="AE3160">
        <f t="shared" si="49"/>
        <v>2003</v>
      </c>
    </row>
    <row r="3161" spans="1:31" x14ac:dyDescent="0.25">
      <c r="A3161" s="7">
        <v>3158</v>
      </c>
      <c r="B3161" s="8">
        <v>37638</v>
      </c>
      <c r="C3161" t="s">
        <v>3</v>
      </c>
      <c r="D3161" t="s">
        <v>78</v>
      </c>
      <c r="E3161" t="s">
        <v>9</v>
      </c>
      <c r="F3161" t="s">
        <v>54</v>
      </c>
      <c r="G3161" t="s">
        <v>11</v>
      </c>
      <c r="H3161" s="135" t="s">
        <v>1654</v>
      </c>
      <c r="I3161" t="s">
        <v>1455</v>
      </c>
      <c r="J3161" s="20">
        <v>10</v>
      </c>
      <c r="K3161" s="20" t="s">
        <v>9</v>
      </c>
      <c r="L3161" t="s">
        <v>1464</v>
      </c>
      <c r="M3161" s="20">
        <v>1.1000000000000001</v>
      </c>
      <c r="N3161" s="20">
        <v>1.9</v>
      </c>
      <c r="AE3161">
        <f t="shared" si="49"/>
        <v>2003</v>
      </c>
    </row>
    <row r="3162" spans="1:31" x14ac:dyDescent="0.25">
      <c r="A3162" s="7">
        <v>3159</v>
      </c>
      <c r="B3162" s="8">
        <v>37638</v>
      </c>
      <c r="C3162" t="s">
        <v>3</v>
      </c>
      <c r="D3162" t="s">
        <v>54</v>
      </c>
      <c r="E3162" t="s">
        <v>9</v>
      </c>
      <c r="F3162" t="s">
        <v>78</v>
      </c>
      <c r="G3162" t="s">
        <v>11</v>
      </c>
      <c r="H3162" s="135" t="s">
        <v>1654</v>
      </c>
      <c r="I3162" t="s">
        <v>1455</v>
      </c>
      <c r="J3162" s="20">
        <v>10</v>
      </c>
      <c r="K3162" s="20" t="s">
        <v>3</v>
      </c>
      <c r="L3162" t="s">
        <v>1463</v>
      </c>
      <c r="M3162" s="20">
        <v>1.8</v>
      </c>
      <c r="N3162" s="20">
        <v>1.2</v>
      </c>
      <c r="AE3162">
        <f t="shared" si="49"/>
        <v>2003</v>
      </c>
    </row>
    <row r="3163" spans="1:31" x14ac:dyDescent="0.25">
      <c r="A3163" s="7">
        <v>3160</v>
      </c>
      <c r="B3163" s="8">
        <v>37638</v>
      </c>
      <c r="C3163" t="s">
        <v>3</v>
      </c>
      <c r="D3163" t="s">
        <v>502</v>
      </c>
      <c r="E3163" t="s">
        <v>9</v>
      </c>
      <c r="F3163" t="s">
        <v>186</v>
      </c>
      <c r="G3163" t="s">
        <v>17</v>
      </c>
      <c r="H3163" s="135" t="s">
        <v>1520</v>
      </c>
      <c r="I3163" t="s">
        <v>1454</v>
      </c>
      <c r="J3163" s="20">
        <v>41</v>
      </c>
      <c r="K3163" s="20" t="s">
        <v>9</v>
      </c>
      <c r="L3163" t="s">
        <v>1464</v>
      </c>
      <c r="M3163" s="20">
        <v>9.02</v>
      </c>
      <c r="N3163" s="20">
        <v>12.48</v>
      </c>
      <c r="AE3163">
        <f t="shared" si="49"/>
        <v>2003</v>
      </c>
    </row>
    <row r="3164" spans="1:31" x14ac:dyDescent="0.25">
      <c r="A3164" s="7">
        <v>3161</v>
      </c>
      <c r="B3164" s="8">
        <v>37638</v>
      </c>
      <c r="C3164" t="s">
        <v>3</v>
      </c>
      <c r="D3164" t="s">
        <v>457</v>
      </c>
      <c r="E3164" t="s">
        <v>9</v>
      </c>
      <c r="F3164" s="15" t="s">
        <v>28</v>
      </c>
      <c r="G3164" t="s">
        <v>17</v>
      </c>
      <c r="H3164" s="135" t="s">
        <v>1502</v>
      </c>
      <c r="I3164" t="s">
        <v>1454</v>
      </c>
      <c r="J3164" s="20">
        <v>35</v>
      </c>
      <c r="K3164" s="20" t="s">
        <v>3</v>
      </c>
      <c r="L3164" t="s">
        <v>1464</v>
      </c>
      <c r="M3164" s="20">
        <v>10.8</v>
      </c>
      <c r="N3164" s="20">
        <v>7.7</v>
      </c>
      <c r="AE3164">
        <f t="shared" si="49"/>
        <v>2003</v>
      </c>
    </row>
    <row r="3165" spans="1:31" x14ac:dyDescent="0.25">
      <c r="A3165" s="7">
        <v>3162</v>
      </c>
      <c r="B3165" s="8">
        <v>37638</v>
      </c>
      <c r="C3165" t="s">
        <v>3</v>
      </c>
      <c r="D3165" t="s">
        <v>440</v>
      </c>
      <c r="E3165" t="s">
        <v>9</v>
      </c>
      <c r="F3165" t="s">
        <v>488</v>
      </c>
      <c r="G3165" t="s">
        <v>65</v>
      </c>
      <c r="H3165" s="135" t="s">
        <v>1558</v>
      </c>
      <c r="I3165" t="s">
        <v>1454</v>
      </c>
      <c r="J3165" s="20">
        <v>18</v>
      </c>
      <c r="K3165" s="20" t="s">
        <v>3</v>
      </c>
      <c r="L3165" t="s">
        <v>1464</v>
      </c>
      <c r="M3165" s="20">
        <v>6.04</v>
      </c>
      <c r="N3165" s="20">
        <v>3.96</v>
      </c>
      <c r="AE3165">
        <f t="shared" si="49"/>
        <v>2003</v>
      </c>
    </row>
    <row r="3166" spans="1:31" x14ac:dyDescent="0.25">
      <c r="A3166" s="7">
        <v>3163</v>
      </c>
      <c r="B3166" s="8">
        <v>37638</v>
      </c>
      <c r="C3166" t="s">
        <v>3</v>
      </c>
      <c r="D3166" t="s">
        <v>70</v>
      </c>
      <c r="E3166" t="s">
        <v>9</v>
      </c>
      <c r="F3166" t="s">
        <v>178</v>
      </c>
      <c r="G3166" t="s">
        <v>24</v>
      </c>
      <c r="H3166" s="135" t="s">
        <v>1529</v>
      </c>
      <c r="I3166" t="s">
        <v>1454</v>
      </c>
      <c r="J3166" s="20">
        <v>10</v>
      </c>
      <c r="K3166" s="20" t="s">
        <v>9</v>
      </c>
      <c r="L3166" t="s">
        <v>1463</v>
      </c>
      <c r="M3166" s="20">
        <v>2.4</v>
      </c>
      <c r="N3166" s="20">
        <v>3.6</v>
      </c>
      <c r="AE3166">
        <f t="shared" si="49"/>
        <v>2003</v>
      </c>
    </row>
    <row r="3167" spans="1:31" x14ac:dyDescent="0.25">
      <c r="A3167" s="7">
        <v>3164</v>
      </c>
      <c r="B3167" s="8">
        <v>37638</v>
      </c>
      <c r="C3167" t="s">
        <v>3</v>
      </c>
      <c r="D3167" t="s">
        <v>178</v>
      </c>
      <c r="E3167" t="s">
        <v>9</v>
      </c>
      <c r="F3167" t="s">
        <v>70</v>
      </c>
      <c r="G3167" t="s">
        <v>24</v>
      </c>
      <c r="H3167" s="135" t="s">
        <v>1529</v>
      </c>
      <c r="I3167" t="s">
        <v>1454</v>
      </c>
      <c r="J3167" s="20">
        <v>10</v>
      </c>
      <c r="K3167" s="20" t="s">
        <v>9</v>
      </c>
      <c r="L3167" t="s">
        <v>1464</v>
      </c>
      <c r="M3167" s="20">
        <v>2.2000000000000002</v>
      </c>
      <c r="N3167" s="20">
        <v>3.8</v>
      </c>
      <c r="AE3167">
        <f t="shared" si="49"/>
        <v>2003</v>
      </c>
    </row>
    <row r="3168" spans="1:31" x14ac:dyDescent="0.25">
      <c r="A3168" s="7">
        <v>3165</v>
      </c>
      <c r="B3168" s="8">
        <v>37639</v>
      </c>
      <c r="C3168" t="s">
        <v>3</v>
      </c>
      <c r="D3168" t="s">
        <v>350</v>
      </c>
      <c r="E3168" t="s">
        <v>9</v>
      </c>
      <c r="F3168" t="s">
        <v>338</v>
      </c>
      <c r="G3168" t="s">
        <v>17</v>
      </c>
      <c r="H3168" s="135" t="s">
        <v>1500</v>
      </c>
      <c r="I3168" t="s">
        <v>1454</v>
      </c>
      <c r="J3168" s="20">
        <v>38</v>
      </c>
      <c r="K3168" s="20" t="s">
        <v>3</v>
      </c>
      <c r="L3168" t="s">
        <v>1464</v>
      </c>
      <c r="M3168" s="20">
        <v>11.64</v>
      </c>
      <c r="N3168" s="20">
        <v>8.36</v>
      </c>
      <c r="AE3168">
        <f t="shared" si="49"/>
        <v>2003</v>
      </c>
    </row>
    <row r="3169" spans="1:31" x14ac:dyDescent="0.25">
      <c r="A3169" s="7">
        <v>3166</v>
      </c>
      <c r="B3169" s="8">
        <v>37639</v>
      </c>
      <c r="C3169" t="s">
        <v>3</v>
      </c>
      <c r="D3169" t="s">
        <v>271</v>
      </c>
      <c r="E3169" t="s">
        <v>9</v>
      </c>
      <c r="F3169" t="s">
        <v>424</v>
      </c>
      <c r="G3169" t="s">
        <v>14</v>
      </c>
      <c r="H3169" s="135" t="s">
        <v>1513</v>
      </c>
      <c r="I3169" t="s">
        <v>1455</v>
      </c>
      <c r="J3169" s="20">
        <v>11</v>
      </c>
      <c r="K3169" s="20" t="s">
        <v>9</v>
      </c>
      <c r="L3169" t="s">
        <v>1464</v>
      </c>
      <c r="M3169" s="20">
        <v>1.21</v>
      </c>
      <c r="N3169" s="20">
        <v>2.04</v>
      </c>
      <c r="AE3169">
        <f t="shared" si="49"/>
        <v>2003</v>
      </c>
    </row>
    <row r="3170" spans="1:31" x14ac:dyDescent="0.25">
      <c r="A3170" s="7">
        <v>3167</v>
      </c>
      <c r="B3170" s="8">
        <v>37639</v>
      </c>
      <c r="C3170" t="s">
        <v>3</v>
      </c>
      <c r="D3170" t="s">
        <v>424</v>
      </c>
      <c r="E3170" t="s">
        <v>9</v>
      </c>
      <c r="F3170" t="s">
        <v>271</v>
      </c>
      <c r="G3170" t="s">
        <v>14</v>
      </c>
      <c r="H3170" s="135" t="s">
        <v>1513</v>
      </c>
      <c r="I3170" t="s">
        <v>1455</v>
      </c>
      <c r="J3170" s="20">
        <v>11</v>
      </c>
      <c r="K3170" s="20" t="s">
        <v>9</v>
      </c>
      <c r="L3170" t="s">
        <v>1464</v>
      </c>
      <c r="M3170" s="20">
        <v>1.21</v>
      </c>
      <c r="N3170" s="20">
        <v>2.04</v>
      </c>
      <c r="AE3170">
        <f t="shared" si="49"/>
        <v>2003</v>
      </c>
    </row>
    <row r="3171" spans="1:31" x14ac:dyDescent="0.25">
      <c r="A3171" s="7">
        <v>3168</v>
      </c>
      <c r="B3171" s="8">
        <v>37639</v>
      </c>
      <c r="C3171" t="s">
        <v>3</v>
      </c>
      <c r="D3171" t="s">
        <v>317</v>
      </c>
      <c r="E3171" t="s">
        <v>9</v>
      </c>
      <c r="F3171" t="s">
        <v>252</v>
      </c>
      <c r="G3171" t="s">
        <v>65</v>
      </c>
      <c r="H3171" s="135" t="s">
        <v>1558</v>
      </c>
      <c r="I3171" t="s">
        <v>1454</v>
      </c>
      <c r="J3171" s="20">
        <v>18</v>
      </c>
      <c r="K3171" s="20" t="s">
        <v>1465</v>
      </c>
      <c r="L3171" t="s">
        <v>1466</v>
      </c>
      <c r="M3171" s="20">
        <v>4.5</v>
      </c>
      <c r="N3171" s="20">
        <v>4.5</v>
      </c>
      <c r="AE3171">
        <f t="shared" si="49"/>
        <v>2003</v>
      </c>
    </row>
    <row r="3172" spans="1:31" x14ac:dyDescent="0.25">
      <c r="A3172" s="7">
        <v>3169</v>
      </c>
      <c r="B3172" s="8">
        <v>37640</v>
      </c>
      <c r="C3172" t="s">
        <v>3</v>
      </c>
      <c r="D3172" t="s">
        <v>534</v>
      </c>
      <c r="E3172" t="s">
        <v>9</v>
      </c>
      <c r="F3172" t="s">
        <v>536</v>
      </c>
      <c r="G3172" t="s">
        <v>17</v>
      </c>
      <c r="H3172" s="135" t="s">
        <v>1504</v>
      </c>
      <c r="I3172" t="s">
        <v>1454</v>
      </c>
      <c r="J3172" s="20">
        <v>21</v>
      </c>
      <c r="K3172" s="20" t="s">
        <v>9</v>
      </c>
      <c r="L3172" t="s">
        <v>1464</v>
      </c>
      <c r="M3172" s="20">
        <v>4.62</v>
      </c>
      <c r="N3172" s="20">
        <v>6.88</v>
      </c>
      <c r="AE3172">
        <f t="shared" si="49"/>
        <v>2003</v>
      </c>
    </row>
    <row r="3173" spans="1:31" x14ac:dyDescent="0.25">
      <c r="A3173" s="7">
        <v>3170</v>
      </c>
      <c r="B3173" s="8">
        <v>37640</v>
      </c>
      <c r="C3173" t="s">
        <v>3</v>
      </c>
      <c r="D3173" t="s">
        <v>481</v>
      </c>
      <c r="E3173" t="s">
        <v>9</v>
      </c>
      <c r="F3173" t="s">
        <v>382</v>
      </c>
      <c r="G3173" t="s">
        <v>17</v>
      </c>
      <c r="H3173" s="135" t="s">
        <v>1644</v>
      </c>
      <c r="I3173" t="s">
        <v>1455</v>
      </c>
      <c r="J3173" s="20">
        <v>9</v>
      </c>
      <c r="K3173" s="20" t="s">
        <v>3</v>
      </c>
      <c r="L3173" t="s">
        <v>1464</v>
      </c>
      <c r="M3173" s="20">
        <v>1.76</v>
      </c>
      <c r="N3173" s="20">
        <v>0.99</v>
      </c>
      <c r="AE3173">
        <f t="shared" si="49"/>
        <v>2003</v>
      </c>
    </row>
    <row r="3174" spans="1:31" x14ac:dyDescent="0.25">
      <c r="A3174" s="7">
        <v>3171</v>
      </c>
      <c r="B3174" s="8">
        <v>37640</v>
      </c>
      <c r="C3174" t="s">
        <v>3</v>
      </c>
      <c r="D3174" t="s">
        <v>382</v>
      </c>
      <c r="E3174" t="s">
        <v>9</v>
      </c>
      <c r="F3174" t="s">
        <v>481</v>
      </c>
      <c r="G3174" t="s">
        <v>17</v>
      </c>
      <c r="H3174" s="135" t="s">
        <v>1644</v>
      </c>
      <c r="I3174" t="s">
        <v>1455</v>
      </c>
      <c r="J3174" s="20">
        <v>9</v>
      </c>
      <c r="K3174" s="20" t="s">
        <v>3</v>
      </c>
      <c r="L3174" t="s">
        <v>1464</v>
      </c>
      <c r="M3174" s="20">
        <v>1.76</v>
      </c>
      <c r="N3174" s="20">
        <v>0.99</v>
      </c>
      <c r="AE3174">
        <f t="shared" si="49"/>
        <v>2003</v>
      </c>
    </row>
    <row r="3175" spans="1:31" x14ac:dyDescent="0.25">
      <c r="A3175" s="7">
        <v>3172</v>
      </c>
      <c r="B3175" s="8">
        <v>37640</v>
      </c>
      <c r="C3175" t="s">
        <v>3</v>
      </c>
      <c r="D3175" t="s">
        <v>215</v>
      </c>
      <c r="E3175" t="s">
        <v>9</v>
      </c>
      <c r="F3175" t="s">
        <v>12</v>
      </c>
      <c r="G3175" t="s">
        <v>17</v>
      </c>
      <c r="H3175" s="135" t="s">
        <v>1490</v>
      </c>
      <c r="I3175" t="s">
        <v>1454</v>
      </c>
      <c r="J3175" s="20">
        <v>15</v>
      </c>
      <c r="K3175" s="20" t="s">
        <v>3</v>
      </c>
      <c r="L3175" t="s">
        <v>1464</v>
      </c>
      <c r="M3175" s="20">
        <v>5.2</v>
      </c>
      <c r="N3175" s="20">
        <v>3.3</v>
      </c>
      <c r="AE3175">
        <f t="shared" si="49"/>
        <v>2003</v>
      </c>
    </row>
    <row r="3176" spans="1:31" x14ac:dyDescent="0.25">
      <c r="A3176" s="7">
        <v>3173</v>
      </c>
      <c r="B3176" s="8">
        <v>37640</v>
      </c>
      <c r="C3176" t="s">
        <v>3</v>
      </c>
      <c r="D3176" t="s">
        <v>12</v>
      </c>
      <c r="E3176" t="s">
        <v>9</v>
      </c>
      <c r="F3176" t="s">
        <v>215</v>
      </c>
      <c r="G3176" t="s">
        <v>17</v>
      </c>
      <c r="H3176" s="135" t="s">
        <v>1490</v>
      </c>
      <c r="I3176" t="s">
        <v>1454</v>
      </c>
      <c r="J3176" s="20">
        <v>15</v>
      </c>
      <c r="K3176" s="20" t="s">
        <v>3</v>
      </c>
      <c r="L3176" t="s">
        <v>1463</v>
      </c>
      <c r="M3176" s="20">
        <v>4.9000000000000004</v>
      </c>
      <c r="N3176" s="20">
        <v>3.6</v>
      </c>
      <c r="AE3176">
        <f t="shared" si="49"/>
        <v>2003</v>
      </c>
    </row>
    <row r="3177" spans="1:31" x14ac:dyDescent="0.25">
      <c r="A3177" s="7">
        <v>3174</v>
      </c>
      <c r="B3177" s="8">
        <v>37640</v>
      </c>
      <c r="C3177" t="s">
        <v>3</v>
      </c>
      <c r="D3177" t="s">
        <v>165</v>
      </c>
      <c r="E3177" t="s">
        <v>9</v>
      </c>
      <c r="F3177" t="s">
        <v>55</v>
      </c>
      <c r="G3177" t="s">
        <v>377</v>
      </c>
      <c r="H3177" s="9" t="s">
        <v>1633</v>
      </c>
      <c r="I3177" t="s">
        <v>1454</v>
      </c>
      <c r="J3177" s="20">
        <v>30</v>
      </c>
      <c r="K3177" s="20" t="s">
        <v>9</v>
      </c>
      <c r="L3177" t="s">
        <v>1463</v>
      </c>
      <c r="M3177" s="20">
        <v>7.2</v>
      </c>
      <c r="N3177" s="20">
        <v>8.8000000000000007</v>
      </c>
      <c r="AE3177">
        <f t="shared" si="49"/>
        <v>2003</v>
      </c>
    </row>
    <row r="3178" spans="1:31" x14ac:dyDescent="0.25">
      <c r="A3178" s="7">
        <v>3175</v>
      </c>
      <c r="B3178" s="8">
        <v>37640</v>
      </c>
      <c r="C3178" t="s">
        <v>3</v>
      </c>
      <c r="D3178" t="s">
        <v>12</v>
      </c>
      <c r="E3178" t="s">
        <v>9</v>
      </c>
      <c r="F3178" t="s">
        <v>464</v>
      </c>
      <c r="G3178" t="s">
        <v>24</v>
      </c>
      <c r="H3178" s="136" t="s">
        <v>1496</v>
      </c>
      <c r="I3178" t="s">
        <v>1454</v>
      </c>
      <c r="J3178" s="20">
        <v>18</v>
      </c>
      <c r="K3178" s="20" t="s">
        <v>3</v>
      </c>
      <c r="L3178" t="s">
        <v>1464</v>
      </c>
      <c r="M3178" s="20">
        <v>6.04</v>
      </c>
      <c r="N3178" s="20">
        <v>3.96</v>
      </c>
      <c r="AE3178">
        <f t="shared" si="49"/>
        <v>2003</v>
      </c>
    </row>
    <row r="3179" spans="1:31" x14ac:dyDescent="0.25">
      <c r="A3179" s="7">
        <v>3176</v>
      </c>
      <c r="B3179" s="8">
        <v>37641</v>
      </c>
      <c r="C3179" t="s">
        <v>3</v>
      </c>
      <c r="D3179" t="s">
        <v>524</v>
      </c>
      <c r="E3179" t="s">
        <v>9</v>
      </c>
      <c r="F3179" t="s">
        <v>540</v>
      </c>
      <c r="G3179" t="s">
        <v>24</v>
      </c>
      <c r="H3179" s="135" t="s">
        <v>1497</v>
      </c>
      <c r="I3179" t="s">
        <v>1454</v>
      </c>
      <c r="J3179" s="20">
        <v>21</v>
      </c>
      <c r="K3179" s="20" t="s">
        <v>1465</v>
      </c>
      <c r="L3179" t="s">
        <v>1466</v>
      </c>
      <c r="M3179" s="20">
        <v>5.25</v>
      </c>
      <c r="N3179" s="20">
        <v>5.25</v>
      </c>
      <c r="AE3179">
        <f t="shared" si="49"/>
        <v>2003</v>
      </c>
    </row>
    <row r="3180" spans="1:31" x14ac:dyDescent="0.25">
      <c r="A3180" s="7">
        <v>3177</v>
      </c>
      <c r="B3180" s="8">
        <v>37641</v>
      </c>
      <c r="C3180" t="s">
        <v>3</v>
      </c>
      <c r="D3180" t="s">
        <v>538</v>
      </c>
      <c r="E3180" t="s">
        <v>9</v>
      </c>
      <c r="F3180" t="s">
        <v>536</v>
      </c>
      <c r="G3180" t="s">
        <v>14</v>
      </c>
      <c r="H3180" s="135" t="s">
        <v>1567</v>
      </c>
      <c r="I3180" t="s">
        <v>1454</v>
      </c>
      <c r="J3180" s="20">
        <v>21</v>
      </c>
      <c r="K3180" s="20" t="s">
        <v>3</v>
      </c>
      <c r="L3180" t="s">
        <v>1464</v>
      </c>
      <c r="M3180" s="20">
        <v>6.88</v>
      </c>
      <c r="N3180" s="20">
        <v>4.62</v>
      </c>
      <c r="AE3180">
        <f t="shared" si="49"/>
        <v>2003</v>
      </c>
    </row>
    <row r="3181" spans="1:31" x14ac:dyDescent="0.25">
      <c r="A3181" s="7">
        <v>3178</v>
      </c>
      <c r="B3181" s="8">
        <v>37641</v>
      </c>
      <c r="C3181" t="s">
        <v>3</v>
      </c>
      <c r="D3181" t="s">
        <v>538</v>
      </c>
      <c r="E3181" t="s">
        <v>9</v>
      </c>
      <c r="F3181" t="s">
        <v>540</v>
      </c>
      <c r="G3181" t="s">
        <v>17</v>
      </c>
      <c r="H3181" s="135" t="s">
        <v>1502</v>
      </c>
      <c r="I3181" t="s">
        <v>1454</v>
      </c>
      <c r="J3181" s="20">
        <v>18</v>
      </c>
      <c r="K3181" s="20" t="s">
        <v>3</v>
      </c>
      <c r="L3181" t="s">
        <v>1464</v>
      </c>
      <c r="M3181" s="20">
        <v>6.04</v>
      </c>
      <c r="N3181" s="20">
        <v>3.96</v>
      </c>
      <c r="AE3181">
        <f t="shared" si="49"/>
        <v>2003</v>
      </c>
    </row>
    <row r="3182" spans="1:31" x14ac:dyDescent="0.25">
      <c r="A3182" s="7">
        <v>3179</v>
      </c>
      <c r="B3182" s="8">
        <v>37641</v>
      </c>
      <c r="C3182" t="s">
        <v>3</v>
      </c>
      <c r="D3182" t="s">
        <v>333</v>
      </c>
      <c r="E3182" t="s">
        <v>9</v>
      </c>
      <c r="F3182" t="s">
        <v>540</v>
      </c>
      <c r="G3182" t="s">
        <v>14</v>
      </c>
      <c r="H3182" s="135" t="s">
        <v>1507</v>
      </c>
      <c r="I3182" t="s">
        <v>1454</v>
      </c>
      <c r="J3182" s="20">
        <v>25</v>
      </c>
      <c r="K3182" s="20" t="s">
        <v>3</v>
      </c>
      <c r="L3182" t="s">
        <v>1464</v>
      </c>
      <c r="M3182" s="20">
        <v>8</v>
      </c>
      <c r="N3182" s="20">
        <v>5.5</v>
      </c>
      <c r="AE3182">
        <f t="shared" si="49"/>
        <v>2003</v>
      </c>
    </row>
    <row r="3183" spans="1:31" x14ac:dyDescent="0.25">
      <c r="A3183" s="7">
        <v>3180</v>
      </c>
      <c r="B3183" s="8">
        <v>37641</v>
      </c>
      <c r="C3183" t="s">
        <v>3</v>
      </c>
      <c r="D3183" t="s">
        <v>524</v>
      </c>
      <c r="E3183" t="s">
        <v>9</v>
      </c>
      <c r="F3183" t="s">
        <v>540</v>
      </c>
      <c r="G3183" t="s">
        <v>65</v>
      </c>
      <c r="H3183" s="135" t="s">
        <v>1519</v>
      </c>
      <c r="I3183" t="s">
        <v>1454</v>
      </c>
      <c r="J3183" s="20">
        <v>17</v>
      </c>
      <c r="K3183" s="20" t="s">
        <v>1465</v>
      </c>
      <c r="L3183" t="s">
        <v>1466</v>
      </c>
      <c r="M3183" s="20">
        <v>4.25</v>
      </c>
      <c r="N3183" s="20">
        <v>4.25</v>
      </c>
      <c r="AE3183">
        <f t="shared" si="49"/>
        <v>2003</v>
      </c>
    </row>
    <row r="3184" spans="1:31" x14ac:dyDescent="0.25">
      <c r="A3184" s="7">
        <v>3181</v>
      </c>
      <c r="B3184" s="8">
        <v>37641</v>
      </c>
      <c r="C3184" t="s">
        <v>3</v>
      </c>
      <c r="D3184" t="s">
        <v>462</v>
      </c>
      <c r="E3184" t="s">
        <v>9</v>
      </c>
      <c r="F3184" t="s">
        <v>118</v>
      </c>
      <c r="G3184" t="s">
        <v>11</v>
      </c>
      <c r="H3184" s="135" t="s">
        <v>1496</v>
      </c>
      <c r="I3184" t="s">
        <v>1454</v>
      </c>
      <c r="J3184" s="20">
        <v>18</v>
      </c>
      <c r="K3184" s="20" t="s">
        <v>9</v>
      </c>
      <c r="L3184" t="s">
        <v>1464</v>
      </c>
      <c r="M3184" s="20">
        <v>3.96</v>
      </c>
      <c r="N3184" s="20">
        <v>6.04</v>
      </c>
      <c r="AE3184">
        <f t="shared" si="49"/>
        <v>2003</v>
      </c>
    </row>
    <row r="3185" spans="1:31" x14ac:dyDescent="0.25">
      <c r="A3185" s="7">
        <v>3182</v>
      </c>
      <c r="B3185" s="8">
        <v>37641</v>
      </c>
      <c r="C3185" t="s">
        <v>3</v>
      </c>
      <c r="D3185" t="s">
        <v>497</v>
      </c>
      <c r="E3185" t="s">
        <v>9</v>
      </c>
      <c r="F3185" t="s">
        <v>512</v>
      </c>
      <c r="G3185" t="s">
        <v>11</v>
      </c>
      <c r="H3185" s="135" t="s">
        <v>1496</v>
      </c>
      <c r="I3185" t="s">
        <v>1456</v>
      </c>
      <c r="J3185" s="20">
        <v>7</v>
      </c>
      <c r="K3185" s="20" t="s">
        <v>9</v>
      </c>
      <c r="L3185" t="s">
        <v>1464</v>
      </c>
      <c r="M3185" s="20">
        <v>1.54</v>
      </c>
      <c r="N3185" s="20">
        <v>2.96</v>
      </c>
      <c r="O3185" t="s">
        <v>3</v>
      </c>
      <c r="P3185" s="13" t="s">
        <v>106</v>
      </c>
      <c r="Q3185" t="s">
        <v>9</v>
      </c>
      <c r="R3185" t="s">
        <v>270</v>
      </c>
      <c r="S3185" t="s">
        <v>3</v>
      </c>
      <c r="T3185" t="s">
        <v>462</v>
      </c>
      <c r="U3185" t="s">
        <v>9</v>
      </c>
      <c r="V3185" t="s">
        <v>427</v>
      </c>
      <c r="W3185" t="s">
        <v>1465</v>
      </c>
      <c r="Y3185" t="s">
        <v>1465</v>
      </c>
      <c r="AA3185" t="s">
        <v>1465</v>
      </c>
      <c r="AC3185" t="s">
        <v>1465</v>
      </c>
      <c r="AE3185">
        <f t="shared" si="49"/>
        <v>2003</v>
      </c>
    </row>
    <row r="3186" spans="1:31" x14ac:dyDescent="0.25">
      <c r="A3186" s="7">
        <v>3183</v>
      </c>
      <c r="B3186" s="8">
        <v>37641</v>
      </c>
      <c r="C3186" t="s">
        <v>3</v>
      </c>
      <c r="D3186" t="s">
        <v>278</v>
      </c>
      <c r="E3186" t="s">
        <v>9</v>
      </c>
      <c r="F3186" t="s">
        <v>266</v>
      </c>
      <c r="G3186" t="s">
        <v>17</v>
      </c>
      <c r="H3186" s="135" t="s">
        <v>1496</v>
      </c>
      <c r="I3186" t="s">
        <v>1454</v>
      </c>
      <c r="J3186" s="20">
        <v>37</v>
      </c>
      <c r="K3186" s="20" t="s">
        <v>9</v>
      </c>
      <c r="L3186" t="s">
        <v>1464</v>
      </c>
      <c r="M3186" s="20">
        <v>8.14</v>
      </c>
      <c r="N3186" s="20">
        <v>11.36</v>
      </c>
      <c r="AE3186">
        <f t="shared" si="49"/>
        <v>2003</v>
      </c>
    </row>
    <row r="3187" spans="1:31" x14ac:dyDescent="0.25">
      <c r="A3187" s="7">
        <v>3184</v>
      </c>
      <c r="B3187" s="8">
        <v>37641</v>
      </c>
      <c r="C3187" t="s">
        <v>3</v>
      </c>
      <c r="D3187" t="s">
        <v>457</v>
      </c>
      <c r="E3187" t="s">
        <v>9</v>
      </c>
      <c r="F3187" t="s">
        <v>338</v>
      </c>
      <c r="G3187" t="s">
        <v>24</v>
      </c>
      <c r="H3187" s="136" t="s">
        <v>1496</v>
      </c>
      <c r="I3187" t="s">
        <v>1454</v>
      </c>
      <c r="J3187" s="20">
        <v>17</v>
      </c>
      <c r="K3187" s="20" t="s">
        <v>3</v>
      </c>
      <c r="L3187" t="s">
        <v>1464</v>
      </c>
      <c r="M3187" s="20">
        <v>5.76</v>
      </c>
      <c r="N3187" s="20">
        <v>3.74</v>
      </c>
      <c r="AE3187">
        <f t="shared" si="49"/>
        <v>2003</v>
      </c>
    </row>
    <row r="3188" spans="1:31" x14ac:dyDescent="0.25">
      <c r="A3188" s="7">
        <v>3185</v>
      </c>
      <c r="B3188" s="8">
        <v>37642</v>
      </c>
      <c r="C3188" t="s">
        <v>3</v>
      </c>
      <c r="D3188" t="s">
        <v>542</v>
      </c>
      <c r="E3188" t="s">
        <v>9</v>
      </c>
      <c r="F3188" t="s">
        <v>202</v>
      </c>
      <c r="G3188" t="s">
        <v>14</v>
      </c>
      <c r="H3188" s="135" t="s">
        <v>1489</v>
      </c>
      <c r="I3188" t="s">
        <v>1458</v>
      </c>
      <c r="J3188" s="20">
        <v>12</v>
      </c>
      <c r="K3188" s="20" t="s">
        <v>9</v>
      </c>
      <c r="L3188" t="s">
        <v>1463</v>
      </c>
      <c r="M3188" s="20">
        <v>30</v>
      </c>
      <c r="N3188" s="20">
        <v>10</v>
      </c>
      <c r="AE3188">
        <f t="shared" si="49"/>
        <v>2003</v>
      </c>
    </row>
    <row r="3189" spans="1:31" x14ac:dyDescent="0.25">
      <c r="A3189" s="7">
        <v>3186</v>
      </c>
      <c r="B3189" s="8">
        <v>37642</v>
      </c>
      <c r="C3189" t="s">
        <v>3</v>
      </c>
      <c r="D3189" t="s">
        <v>380</v>
      </c>
      <c r="E3189" t="s">
        <v>9</v>
      </c>
      <c r="F3189" t="s">
        <v>483</v>
      </c>
      <c r="G3189" t="s">
        <v>17</v>
      </c>
      <c r="H3189" s="135" t="s">
        <v>1496</v>
      </c>
      <c r="I3189" t="s">
        <v>1454</v>
      </c>
      <c r="J3189" s="20">
        <v>21</v>
      </c>
      <c r="K3189" s="20" t="s">
        <v>9</v>
      </c>
      <c r="L3189" t="s">
        <v>1463</v>
      </c>
      <c r="M3189" s="20">
        <v>5.04</v>
      </c>
      <c r="N3189" s="20">
        <v>6.46</v>
      </c>
      <c r="AE3189">
        <f t="shared" si="49"/>
        <v>2003</v>
      </c>
    </row>
    <row r="3190" spans="1:31" x14ac:dyDescent="0.25">
      <c r="A3190" s="7">
        <v>3187</v>
      </c>
      <c r="B3190" s="8">
        <v>37642</v>
      </c>
      <c r="C3190" t="s">
        <v>3</v>
      </c>
      <c r="D3190" t="s">
        <v>543</v>
      </c>
      <c r="E3190" t="s">
        <v>9</v>
      </c>
      <c r="F3190" t="s">
        <v>273</v>
      </c>
      <c r="G3190" t="s">
        <v>24</v>
      </c>
      <c r="H3190" s="135" t="s">
        <v>1563</v>
      </c>
      <c r="I3190" t="s">
        <v>1458</v>
      </c>
      <c r="J3190" s="20">
        <v>12</v>
      </c>
      <c r="K3190" s="20" t="s">
        <v>9</v>
      </c>
      <c r="L3190" t="s">
        <v>1464</v>
      </c>
      <c r="M3190" s="20">
        <v>30</v>
      </c>
      <c r="N3190" s="20">
        <v>10</v>
      </c>
      <c r="AE3190">
        <f t="shared" si="49"/>
        <v>2003</v>
      </c>
    </row>
    <row r="3191" spans="1:31" x14ac:dyDescent="0.25">
      <c r="A3191" s="7">
        <v>3188</v>
      </c>
      <c r="B3191" s="8">
        <v>37642</v>
      </c>
      <c r="C3191" t="s">
        <v>3</v>
      </c>
      <c r="D3191" t="s">
        <v>178</v>
      </c>
      <c r="E3191" t="s">
        <v>9</v>
      </c>
      <c r="F3191" t="s">
        <v>407</v>
      </c>
      <c r="G3191" t="s">
        <v>377</v>
      </c>
      <c r="H3191" s="9" t="s">
        <v>1590</v>
      </c>
      <c r="I3191" t="s">
        <v>1454</v>
      </c>
      <c r="J3191" s="20">
        <v>40</v>
      </c>
      <c r="K3191" s="20" t="s">
        <v>1465</v>
      </c>
      <c r="L3191" t="s">
        <v>1466</v>
      </c>
      <c r="M3191" s="20">
        <v>10</v>
      </c>
      <c r="N3191" s="20">
        <v>10</v>
      </c>
      <c r="AE3191">
        <f t="shared" si="49"/>
        <v>2003</v>
      </c>
    </row>
    <row r="3192" spans="1:31" x14ac:dyDescent="0.25">
      <c r="A3192" s="7">
        <v>3189</v>
      </c>
      <c r="B3192" s="8">
        <v>37642</v>
      </c>
      <c r="C3192" t="s">
        <v>3</v>
      </c>
      <c r="D3192" s="16" t="s">
        <v>35</v>
      </c>
      <c r="E3192" t="s">
        <v>9</v>
      </c>
      <c r="F3192" t="s">
        <v>347</v>
      </c>
      <c r="G3192" t="s">
        <v>377</v>
      </c>
      <c r="H3192" s="9" t="s">
        <v>1655</v>
      </c>
      <c r="I3192" t="s">
        <v>1454</v>
      </c>
      <c r="J3192" s="20">
        <v>22</v>
      </c>
      <c r="K3192" s="20" t="s">
        <v>9</v>
      </c>
      <c r="L3192" t="s">
        <v>1464</v>
      </c>
      <c r="M3192" s="20">
        <v>4.84</v>
      </c>
      <c r="N3192" s="20">
        <v>7.16</v>
      </c>
      <c r="AE3192">
        <f t="shared" si="49"/>
        <v>2003</v>
      </c>
    </row>
    <row r="3193" spans="1:31" x14ac:dyDescent="0.25">
      <c r="A3193" s="7">
        <v>3190</v>
      </c>
      <c r="B3193" s="8">
        <v>37644</v>
      </c>
      <c r="C3193" t="s">
        <v>3</v>
      </c>
      <c r="D3193" t="s">
        <v>540</v>
      </c>
      <c r="E3193" t="s">
        <v>9</v>
      </c>
      <c r="F3193" t="s">
        <v>517</v>
      </c>
      <c r="G3193" t="s">
        <v>11</v>
      </c>
      <c r="H3193" s="135" t="s">
        <v>1538</v>
      </c>
      <c r="I3193" t="s">
        <v>1454</v>
      </c>
      <c r="J3193" s="20">
        <v>10</v>
      </c>
      <c r="K3193" s="20" t="s">
        <v>3</v>
      </c>
      <c r="L3193" t="s">
        <v>1463</v>
      </c>
      <c r="M3193" s="20">
        <v>3.6</v>
      </c>
      <c r="N3193" s="20">
        <v>2.4</v>
      </c>
      <c r="AE3193">
        <f t="shared" si="49"/>
        <v>2003</v>
      </c>
    </row>
    <row r="3194" spans="1:31" x14ac:dyDescent="0.25">
      <c r="A3194" s="7">
        <v>3191</v>
      </c>
      <c r="B3194" s="8">
        <v>37644</v>
      </c>
      <c r="C3194" t="s">
        <v>3</v>
      </c>
      <c r="D3194" t="s">
        <v>517</v>
      </c>
      <c r="E3194" t="s">
        <v>9</v>
      </c>
      <c r="F3194" t="s">
        <v>540</v>
      </c>
      <c r="G3194" t="s">
        <v>11</v>
      </c>
      <c r="H3194" s="135" t="s">
        <v>1538</v>
      </c>
      <c r="I3194" t="s">
        <v>1454</v>
      </c>
      <c r="J3194" s="20">
        <v>10</v>
      </c>
      <c r="K3194" s="20" t="s">
        <v>9</v>
      </c>
      <c r="L3194" t="s">
        <v>1464</v>
      </c>
      <c r="M3194" s="20">
        <v>2.2000000000000002</v>
      </c>
      <c r="N3194" s="20">
        <v>3.8</v>
      </c>
      <c r="AE3194">
        <f t="shared" si="49"/>
        <v>2003</v>
      </c>
    </row>
    <row r="3195" spans="1:31" x14ac:dyDescent="0.25">
      <c r="A3195" s="7">
        <v>3192</v>
      </c>
      <c r="B3195" s="8">
        <v>37644</v>
      </c>
      <c r="C3195" t="s">
        <v>3</v>
      </c>
      <c r="D3195" t="s">
        <v>432</v>
      </c>
      <c r="E3195" t="s">
        <v>9</v>
      </c>
      <c r="F3195" t="s">
        <v>540</v>
      </c>
      <c r="G3195" t="s">
        <v>17</v>
      </c>
      <c r="H3195" s="135" t="s">
        <v>1502</v>
      </c>
      <c r="I3195" t="s">
        <v>1454</v>
      </c>
      <c r="J3195" s="20">
        <v>25</v>
      </c>
      <c r="K3195" s="20" t="s">
        <v>3</v>
      </c>
      <c r="L3195" t="s">
        <v>1464</v>
      </c>
      <c r="M3195" s="20">
        <v>8</v>
      </c>
      <c r="N3195" s="20">
        <v>5.5</v>
      </c>
      <c r="AE3195">
        <f t="shared" si="49"/>
        <v>2003</v>
      </c>
    </row>
    <row r="3196" spans="1:31" x14ac:dyDescent="0.25">
      <c r="A3196" s="7">
        <v>3193</v>
      </c>
      <c r="B3196" s="8">
        <v>37644</v>
      </c>
      <c r="C3196" t="s">
        <v>3</v>
      </c>
      <c r="D3196" t="s">
        <v>206</v>
      </c>
      <c r="E3196" t="s">
        <v>9</v>
      </c>
      <c r="F3196" t="s">
        <v>202</v>
      </c>
      <c r="G3196" t="s">
        <v>17</v>
      </c>
      <c r="H3196" s="135" t="s">
        <v>1490</v>
      </c>
      <c r="I3196" t="s">
        <v>1455</v>
      </c>
      <c r="J3196" s="20">
        <v>14</v>
      </c>
      <c r="K3196" s="20" t="s">
        <v>3</v>
      </c>
      <c r="L3196" t="s">
        <v>1463</v>
      </c>
      <c r="M3196" s="20">
        <v>2.3200000000000003</v>
      </c>
      <c r="N3196" s="20">
        <v>1.68</v>
      </c>
      <c r="AE3196">
        <f t="shared" si="49"/>
        <v>2003</v>
      </c>
    </row>
    <row r="3197" spans="1:31" x14ac:dyDescent="0.25">
      <c r="A3197" s="7">
        <v>3194</v>
      </c>
      <c r="B3197" s="8">
        <v>37644</v>
      </c>
      <c r="C3197" t="s">
        <v>3</v>
      </c>
      <c r="D3197" t="s">
        <v>27</v>
      </c>
      <c r="E3197" t="s">
        <v>9</v>
      </c>
      <c r="F3197" t="s">
        <v>165</v>
      </c>
      <c r="G3197" t="s">
        <v>17</v>
      </c>
      <c r="H3197" s="135" t="s">
        <v>1490</v>
      </c>
      <c r="I3197" t="s">
        <v>1455</v>
      </c>
      <c r="J3197" s="20">
        <v>11</v>
      </c>
      <c r="K3197" s="20" t="s">
        <v>9</v>
      </c>
      <c r="L3197" t="s">
        <v>1464</v>
      </c>
      <c r="M3197" s="20">
        <v>1.21</v>
      </c>
      <c r="N3197" s="20">
        <v>2.04</v>
      </c>
      <c r="AE3197">
        <f t="shared" si="49"/>
        <v>2003</v>
      </c>
    </row>
    <row r="3198" spans="1:31" x14ac:dyDescent="0.25">
      <c r="A3198" s="7">
        <v>3195</v>
      </c>
      <c r="B3198" s="8">
        <v>37644</v>
      </c>
      <c r="C3198" t="s">
        <v>3</v>
      </c>
      <c r="D3198" t="s">
        <v>165</v>
      </c>
      <c r="E3198" t="s">
        <v>9</v>
      </c>
      <c r="F3198" t="s">
        <v>27</v>
      </c>
      <c r="G3198" t="s">
        <v>17</v>
      </c>
      <c r="H3198" s="135" t="s">
        <v>1490</v>
      </c>
      <c r="I3198" t="s">
        <v>1455</v>
      </c>
      <c r="J3198" s="20">
        <v>11</v>
      </c>
      <c r="K3198" s="20" t="s">
        <v>9</v>
      </c>
      <c r="L3198" t="s">
        <v>1463</v>
      </c>
      <c r="M3198" s="20">
        <v>1.32</v>
      </c>
      <c r="N3198" s="20">
        <v>1.93</v>
      </c>
      <c r="AE3198">
        <f t="shared" si="49"/>
        <v>2003</v>
      </c>
    </row>
    <row r="3199" spans="1:31" x14ac:dyDescent="0.25">
      <c r="A3199" s="7">
        <v>3196</v>
      </c>
      <c r="B3199" s="8">
        <v>37644</v>
      </c>
      <c r="C3199" t="s">
        <v>3</v>
      </c>
      <c r="D3199" t="s">
        <v>202</v>
      </c>
      <c r="E3199" t="s">
        <v>9</v>
      </c>
      <c r="F3199" t="s">
        <v>206</v>
      </c>
      <c r="G3199" t="s">
        <v>17</v>
      </c>
      <c r="H3199" s="135" t="s">
        <v>1490</v>
      </c>
      <c r="I3199" t="s">
        <v>1455</v>
      </c>
      <c r="J3199" s="20">
        <v>14</v>
      </c>
      <c r="K3199" s="20" t="s">
        <v>9</v>
      </c>
      <c r="L3199" t="s">
        <v>1464</v>
      </c>
      <c r="M3199" s="20">
        <v>1.54</v>
      </c>
      <c r="N3199" s="20">
        <v>2.46</v>
      </c>
      <c r="AE3199">
        <f t="shared" si="49"/>
        <v>2003</v>
      </c>
    </row>
    <row r="3200" spans="1:31" x14ac:dyDescent="0.25">
      <c r="A3200" s="7">
        <v>3197</v>
      </c>
      <c r="B3200" s="8">
        <v>37644</v>
      </c>
      <c r="C3200" t="s">
        <v>3</v>
      </c>
      <c r="D3200" t="s">
        <v>524</v>
      </c>
      <c r="E3200" t="s">
        <v>9</v>
      </c>
      <c r="F3200" t="s">
        <v>483</v>
      </c>
      <c r="G3200" t="s">
        <v>65</v>
      </c>
      <c r="H3200" s="135" t="s">
        <v>1519</v>
      </c>
      <c r="I3200" t="s">
        <v>1454</v>
      </c>
      <c r="J3200" s="20">
        <v>57</v>
      </c>
      <c r="K3200" s="20" t="s">
        <v>9</v>
      </c>
      <c r="L3200" t="s">
        <v>1464</v>
      </c>
      <c r="M3200" s="20">
        <v>12.54</v>
      </c>
      <c r="N3200" s="20">
        <v>16.96</v>
      </c>
      <c r="AE3200">
        <f t="shared" si="49"/>
        <v>2003</v>
      </c>
    </row>
    <row r="3201" spans="1:31" x14ac:dyDescent="0.25">
      <c r="A3201" s="7">
        <v>3198</v>
      </c>
      <c r="B3201" s="8">
        <v>37644</v>
      </c>
      <c r="C3201" t="s">
        <v>3</v>
      </c>
      <c r="D3201" t="s">
        <v>47</v>
      </c>
      <c r="E3201" t="s">
        <v>9</v>
      </c>
      <c r="F3201" t="s">
        <v>37</v>
      </c>
      <c r="G3201" t="s">
        <v>65</v>
      </c>
      <c r="H3201" s="135" t="s">
        <v>1496</v>
      </c>
      <c r="I3201" t="s">
        <v>1454</v>
      </c>
      <c r="J3201" s="20">
        <v>21</v>
      </c>
      <c r="K3201" s="20" t="s">
        <v>3</v>
      </c>
      <c r="L3201" t="s">
        <v>1464</v>
      </c>
      <c r="M3201" s="20">
        <v>6.88</v>
      </c>
      <c r="N3201" s="20">
        <v>4.62</v>
      </c>
      <c r="AE3201">
        <f t="shared" si="49"/>
        <v>2003</v>
      </c>
    </row>
    <row r="3202" spans="1:31" x14ac:dyDescent="0.25">
      <c r="A3202" s="7">
        <v>3199</v>
      </c>
      <c r="B3202" s="8">
        <v>37644</v>
      </c>
      <c r="C3202" t="s">
        <v>3</v>
      </c>
      <c r="D3202" t="s">
        <v>125</v>
      </c>
      <c r="E3202" t="s">
        <v>9</v>
      </c>
      <c r="F3202" t="s">
        <v>70</v>
      </c>
      <c r="G3202" t="s">
        <v>65</v>
      </c>
      <c r="H3202" s="135" t="s">
        <v>1496</v>
      </c>
      <c r="I3202" t="s">
        <v>1454</v>
      </c>
      <c r="J3202" s="20">
        <v>21</v>
      </c>
      <c r="K3202" s="20" t="s">
        <v>3</v>
      </c>
      <c r="L3202" t="s">
        <v>1463</v>
      </c>
      <c r="M3202" s="20">
        <v>6.46</v>
      </c>
      <c r="N3202" s="20">
        <v>5.04</v>
      </c>
      <c r="AE3202">
        <f t="shared" si="49"/>
        <v>2003</v>
      </c>
    </row>
    <row r="3203" spans="1:31" x14ac:dyDescent="0.25">
      <c r="A3203" s="7">
        <v>3200</v>
      </c>
      <c r="B3203" s="8">
        <v>37644</v>
      </c>
      <c r="C3203" t="s">
        <v>3</v>
      </c>
      <c r="D3203" t="s">
        <v>420</v>
      </c>
      <c r="E3203" t="s">
        <v>9</v>
      </c>
      <c r="F3203" t="s">
        <v>45</v>
      </c>
      <c r="G3203" t="s">
        <v>17</v>
      </c>
      <c r="H3203" s="135" t="s">
        <v>1496</v>
      </c>
      <c r="I3203" t="s">
        <v>1454</v>
      </c>
      <c r="J3203" s="20">
        <v>3</v>
      </c>
      <c r="K3203" s="20" t="s">
        <v>1465</v>
      </c>
      <c r="L3203" t="s">
        <v>1466</v>
      </c>
      <c r="M3203" s="20">
        <v>0.75</v>
      </c>
      <c r="N3203" s="20">
        <v>0.75</v>
      </c>
      <c r="AE3203">
        <f t="shared" si="49"/>
        <v>2003</v>
      </c>
    </row>
    <row r="3204" spans="1:31" x14ac:dyDescent="0.25">
      <c r="A3204" s="7">
        <v>3201</v>
      </c>
      <c r="B3204" s="8">
        <v>37644</v>
      </c>
      <c r="C3204" t="s">
        <v>3</v>
      </c>
      <c r="D3204" t="s">
        <v>544</v>
      </c>
      <c r="E3204" t="s">
        <v>9</v>
      </c>
      <c r="F3204" t="s">
        <v>236</v>
      </c>
      <c r="G3204" t="s">
        <v>14</v>
      </c>
      <c r="H3204" s="135" t="s">
        <v>1496</v>
      </c>
      <c r="I3204" t="s">
        <v>1458</v>
      </c>
      <c r="J3204" s="20">
        <v>13</v>
      </c>
      <c r="K3204" s="20" t="s">
        <v>1465</v>
      </c>
      <c r="L3204" t="s">
        <v>1466</v>
      </c>
      <c r="M3204" s="20">
        <v>30</v>
      </c>
      <c r="N3204" s="20">
        <v>10</v>
      </c>
      <c r="AE3204">
        <f t="shared" ref="AE3204:AE3267" si="50">YEAR(B3204)</f>
        <v>2003</v>
      </c>
    </row>
    <row r="3205" spans="1:31" x14ac:dyDescent="0.25">
      <c r="A3205" s="7">
        <v>3202</v>
      </c>
      <c r="B3205" s="8">
        <v>37644</v>
      </c>
      <c r="C3205" t="s">
        <v>3</v>
      </c>
      <c r="D3205" t="s">
        <v>145</v>
      </c>
      <c r="E3205" t="s">
        <v>9</v>
      </c>
      <c r="F3205" t="s">
        <v>395</v>
      </c>
      <c r="G3205" t="s">
        <v>65</v>
      </c>
      <c r="H3205" s="135" t="s">
        <v>1496</v>
      </c>
      <c r="I3205" t="s">
        <v>1454</v>
      </c>
      <c r="J3205" s="20">
        <v>95</v>
      </c>
      <c r="K3205" s="20" t="s">
        <v>3</v>
      </c>
      <c r="L3205" t="s">
        <v>1464</v>
      </c>
      <c r="M3205" s="20">
        <v>27.6</v>
      </c>
      <c r="N3205" s="20">
        <v>20.9</v>
      </c>
      <c r="AE3205">
        <f t="shared" si="50"/>
        <v>2003</v>
      </c>
    </row>
    <row r="3206" spans="1:31" x14ac:dyDescent="0.25">
      <c r="A3206" s="7">
        <v>3203</v>
      </c>
      <c r="B3206" s="8">
        <v>37644</v>
      </c>
      <c r="C3206" t="s">
        <v>3</v>
      </c>
      <c r="D3206" t="s">
        <v>496</v>
      </c>
      <c r="E3206" t="s">
        <v>9</v>
      </c>
      <c r="F3206" t="s">
        <v>539</v>
      </c>
      <c r="G3206" t="s">
        <v>377</v>
      </c>
      <c r="H3206" s="135" t="s">
        <v>1596</v>
      </c>
      <c r="I3206" t="s">
        <v>1454</v>
      </c>
      <c r="J3206" s="20">
        <v>14</v>
      </c>
      <c r="K3206" s="20" t="s">
        <v>3</v>
      </c>
      <c r="L3206" t="s">
        <v>1464</v>
      </c>
      <c r="M3206" s="20">
        <v>4.92</v>
      </c>
      <c r="N3206" s="20">
        <v>3.08</v>
      </c>
      <c r="AE3206">
        <f t="shared" si="50"/>
        <v>2003</v>
      </c>
    </row>
    <row r="3207" spans="1:31" x14ac:dyDescent="0.25">
      <c r="A3207" s="7">
        <v>3204</v>
      </c>
      <c r="B3207" s="8">
        <v>37644</v>
      </c>
      <c r="C3207" t="s">
        <v>3</v>
      </c>
      <c r="D3207" t="s">
        <v>489</v>
      </c>
      <c r="E3207" t="s">
        <v>9</v>
      </c>
      <c r="F3207" t="s">
        <v>126</v>
      </c>
      <c r="G3207" t="s">
        <v>24</v>
      </c>
      <c r="H3207" s="135" t="s">
        <v>1529</v>
      </c>
      <c r="I3207" t="s">
        <v>1454</v>
      </c>
      <c r="J3207" s="20">
        <v>10</v>
      </c>
      <c r="K3207" s="20" t="s">
        <v>9</v>
      </c>
      <c r="L3207" t="s">
        <v>1464</v>
      </c>
      <c r="M3207" s="20">
        <v>2.2000000000000002</v>
      </c>
      <c r="N3207" s="20">
        <v>3.8</v>
      </c>
      <c r="AE3207">
        <f t="shared" si="50"/>
        <v>2003</v>
      </c>
    </row>
    <row r="3208" spans="1:31" x14ac:dyDescent="0.25">
      <c r="A3208" s="7">
        <v>3205</v>
      </c>
      <c r="B3208" s="8">
        <v>37644</v>
      </c>
      <c r="C3208" t="s">
        <v>3</v>
      </c>
      <c r="D3208" t="s">
        <v>496</v>
      </c>
      <c r="E3208" t="s">
        <v>9</v>
      </c>
      <c r="F3208" t="s">
        <v>331</v>
      </c>
      <c r="G3208" t="s">
        <v>377</v>
      </c>
      <c r="H3208" s="9" t="s">
        <v>1603</v>
      </c>
      <c r="I3208" t="s">
        <v>1454</v>
      </c>
      <c r="J3208" s="20">
        <v>65</v>
      </c>
      <c r="K3208" s="20" t="s">
        <v>3</v>
      </c>
      <c r="L3208" t="s">
        <v>1463</v>
      </c>
      <c r="M3208" s="20">
        <v>17.899999999999999</v>
      </c>
      <c r="N3208" s="20">
        <v>15.6</v>
      </c>
      <c r="AE3208">
        <f t="shared" si="50"/>
        <v>2003</v>
      </c>
    </row>
    <row r="3209" spans="1:31" x14ac:dyDescent="0.25">
      <c r="A3209" s="7">
        <v>3206</v>
      </c>
      <c r="B3209" s="8">
        <v>37644</v>
      </c>
      <c r="C3209" t="s">
        <v>3</v>
      </c>
      <c r="D3209" t="s">
        <v>524</v>
      </c>
      <c r="E3209" t="s">
        <v>9</v>
      </c>
      <c r="F3209" t="s">
        <v>498</v>
      </c>
      <c r="G3209" t="s">
        <v>24</v>
      </c>
      <c r="H3209" s="135" t="s">
        <v>1493</v>
      </c>
      <c r="I3209" t="s">
        <v>1454</v>
      </c>
      <c r="J3209" s="20">
        <v>38</v>
      </c>
      <c r="K3209" s="20" t="s">
        <v>9</v>
      </c>
      <c r="L3209" t="s">
        <v>1464</v>
      </c>
      <c r="M3209" s="20">
        <v>8.36</v>
      </c>
      <c r="N3209" s="20">
        <v>11.64</v>
      </c>
      <c r="AE3209">
        <f t="shared" si="50"/>
        <v>2003</v>
      </c>
    </row>
    <row r="3210" spans="1:31" x14ac:dyDescent="0.25">
      <c r="A3210" s="7">
        <v>3207</v>
      </c>
      <c r="B3210" s="8">
        <v>37647</v>
      </c>
      <c r="C3210" t="s">
        <v>3</v>
      </c>
      <c r="D3210" t="s">
        <v>212</v>
      </c>
      <c r="E3210" t="s">
        <v>9</v>
      </c>
      <c r="F3210" t="s">
        <v>540</v>
      </c>
      <c r="G3210" t="s">
        <v>24</v>
      </c>
      <c r="H3210" s="135" t="s">
        <v>1544</v>
      </c>
      <c r="I3210" t="s">
        <v>1454</v>
      </c>
      <c r="J3210" s="20">
        <v>9</v>
      </c>
      <c r="K3210" s="20" t="s">
        <v>3</v>
      </c>
      <c r="L3210" t="s">
        <v>1464</v>
      </c>
      <c r="M3210" s="20">
        <v>3.52</v>
      </c>
      <c r="N3210" s="20">
        <v>1.98</v>
      </c>
      <c r="AE3210">
        <f t="shared" si="50"/>
        <v>2003</v>
      </c>
    </row>
    <row r="3211" spans="1:31" x14ac:dyDescent="0.25">
      <c r="A3211" s="7">
        <v>3208</v>
      </c>
      <c r="B3211" s="8">
        <v>37647</v>
      </c>
      <c r="C3211" t="s">
        <v>3</v>
      </c>
      <c r="D3211" t="s">
        <v>536</v>
      </c>
      <c r="E3211" t="s">
        <v>9</v>
      </c>
      <c r="F3211" t="s">
        <v>489</v>
      </c>
      <c r="G3211" t="s">
        <v>24</v>
      </c>
      <c r="H3211" s="135" t="s">
        <v>1639</v>
      </c>
      <c r="I3211" t="s">
        <v>1454</v>
      </c>
      <c r="J3211" s="20">
        <v>10</v>
      </c>
      <c r="K3211" s="20" t="s">
        <v>9</v>
      </c>
      <c r="L3211" t="s">
        <v>1463</v>
      </c>
      <c r="M3211" s="20">
        <v>2.4</v>
      </c>
      <c r="N3211" s="20">
        <v>3.6</v>
      </c>
      <c r="AE3211">
        <f t="shared" si="50"/>
        <v>2003</v>
      </c>
    </row>
    <row r="3212" spans="1:31" x14ac:dyDescent="0.25">
      <c r="A3212" s="7">
        <v>3209</v>
      </c>
      <c r="B3212" s="8">
        <v>37647</v>
      </c>
      <c r="C3212" t="s">
        <v>3</v>
      </c>
      <c r="D3212" t="s">
        <v>489</v>
      </c>
      <c r="E3212" t="s">
        <v>9</v>
      </c>
      <c r="F3212" t="s">
        <v>536</v>
      </c>
      <c r="G3212" t="s">
        <v>24</v>
      </c>
      <c r="H3212" s="135" t="s">
        <v>1639</v>
      </c>
      <c r="I3212" t="s">
        <v>1454</v>
      </c>
      <c r="J3212" s="20">
        <v>10</v>
      </c>
      <c r="K3212" s="20" t="s">
        <v>9</v>
      </c>
      <c r="L3212" t="s">
        <v>1463</v>
      </c>
      <c r="M3212" s="20">
        <v>2.4</v>
      </c>
      <c r="N3212" s="20">
        <v>3.6</v>
      </c>
      <c r="AE3212">
        <f t="shared" si="50"/>
        <v>2003</v>
      </c>
    </row>
    <row r="3213" spans="1:31" x14ac:dyDescent="0.25">
      <c r="A3213" s="7">
        <v>3210</v>
      </c>
      <c r="B3213" s="8">
        <v>37647</v>
      </c>
      <c r="C3213" t="s">
        <v>3</v>
      </c>
      <c r="D3213" t="s">
        <v>534</v>
      </c>
      <c r="E3213" t="s">
        <v>9</v>
      </c>
      <c r="F3213" t="s">
        <v>536</v>
      </c>
      <c r="G3213" t="s">
        <v>65</v>
      </c>
      <c r="H3213" s="135" t="s">
        <v>1511</v>
      </c>
      <c r="I3213" t="s">
        <v>1454</v>
      </c>
      <c r="J3213" s="20">
        <v>18</v>
      </c>
      <c r="K3213" s="20" t="s">
        <v>9</v>
      </c>
      <c r="L3213" t="s">
        <v>1464</v>
      </c>
      <c r="M3213" s="20">
        <v>3.96</v>
      </c>
      <c r="N3213" s="20">
        <v>6.04</v>
      </c>
      <c r="AE3213">
        <f t="shared" si="50"/>
        <v>2003</v>
      </c>
    </row>
    <row r="3214" spans="1:31" x14ac:dyDescent="0.25">
      <c r="A3214" s="7">
        <v>3211</v>
      </c>
      <c r="B3214" s="8">
        <v>37647</v>
      </c>
      <c r="C3214" t="s">
        <v>3</v>
      </c>
      <c r="D3214" t="s">
        <v>521</v>
      </c>
      <c r="E3214" t="s">
        <v>9</v>
      </c>
      <c r="F3214" t="s">
        <v>538</v>
      </c>
      <c r="G3214" t="s">
        <v>17</v>
      </c>
      <c r="H3214" s="135" t="s">
        <v>1552</v>
      </c>
      <c r="I3214" t="s">
        <v>1454</v>
      </c>
      <c r="J3214" s="20">
        <v>11</v>
      </c>
      <c r="K3214" s="20" t="s">
        <v>3</v>
      </c>
      <c r="L3214" t="s">
        <v>1464</v>
      </c>
      <c r="M3214" s="20">
        <v>4.08</v>
      </c>
      <c r="N3214" s="20">
        <v>2.42</v>
      </c>
      <c r="AE3214">
        <f t="shared" si="50"/>
        <v>2003</v>
      </c>
    </row>
    <row r="3215" spans="1:31" x14ac:dyDescent="0.25">
      <c r="A3215" s="7">
        <v>3212</v>
      </c>
      <c r="B3215" s="8">
        <v>37647</v>
      </c>
      <c r="C3215" t="s">
        <v>3</v>
      </c>
      <c r="D3215" t="s">
        <v>538</v>
      </c>
      <c r="E3215" t="s">
        <v>9</v>
      </c>
      <c r="F3215" t="s">
        <v>521</v>
      </c>
      <c r="G3215" t="s">
        <v>17</v>
      </c>
      <c r="H3215" s="135" t="s">
        <v>1552</v>
      </c>
      <c r="I3215" t="s">
        <v>1454</v>
      </c>
      <c r="J3215" s="20">
        <v>11</v>
      </c>
      <c r="K3215" s="20" t="s">
        <v>1465</v>
      </c>
      <c r="L3215" t="s">
        <v>1466</v>
      </c>
      <c r="M3215" s="20">
        <v>2.75</v>
      </c>
      <c r="N3215" s="20">
        <v>2.75</v>
      </c>
      <c r="AE3215">
        <f t="shared" si="50"/>
        <v>2003</v>
      </c>
    </row>
    <row r="3216" spans="1:31" x14ac:dyDescent="0.25">
      <c r="A3216" s="7">
        <v>3213</v>
      </c>
      <c r="B3216" s="8">
        <v>37647</v>
      </c>
      <c r="C3216" t="s">
        <v>3</v>
      </c>
      <c r="D3216" t="s">
        <v>530</v>
      </c>
      <c r="E3216" t="s">
        <v>9</v>
      </c>
      <c r="F3216" t="s">
        <v>513</v>
      </c>
      <c r="G3216" t="s">
        <v>14</v>
      </c>
      <c r="H3216" s="135" t="s">
        <v>1530</v>
      </c>
      <c r="I3216" t="s">
        <v>1454</v>
      </c>
      <c r="J3216" s="20">
        <v>5</v>
      </c>
      <c r="K3216" s="20" t="s">
        <v>9</v>
      </c>
      <c r="L3216" t="s">
        <v>1464</v>
      </c>
      <c r="M3216" s="20">
        <v>1.1000000000000001</v>
      </c>
      <c r="N3216" s="20">
        <v>2.4</v>
      </c>
      <c r="AE3216">
        <f t="shared" si="50"/>
        <v>2003</v>
      </c>
    </row>
    <row r="3217" spans="1:31" x14ac:dyDescent="0.25">
      <c r="A3217" s="7">
        <v>3214</v>
      </c>
      <c r="B3217" s="8">
        <v>37647</v>
      </c>
      <c r="C3217" t="s">
        <v>3</v>
      </c>
      <c r="D3217" t="s">
        <v>513</v>
      </c>
      <c r="E3217" t="s">
        <v>9</v>
      </c>
      <c r="F3217" t="s">
        <v>530</v>
      </c>
      <c r="G3217" t="s">
        <v>14</v>
      </c>
      <c r="H3217" s="135" t="s">
        <v>1530</v>
      </c>
      <c r="I3217" t="s">
        <v>1454</v>
      </c>
      <c r="J3217" s="20">
        <v>5</v>
      </c>
      <c r="K3217" s="20" t="s">
        <v>3</v>
      </c>
      <c r="L3217" t="s">
        <v>1464</v>
      </c>
      <c r="M3217" s="20">
        <v>2.4</v>
      </c>
      <c r="N3217" s="20">
        <v>1.1000000000000001</v>
      </c>
      <c r="AE3217">
        <f t="shared" si="50"/>
        <v>2003</v>
      </c>
    </row>
    <row r="3218" spans="1:31" x14ac:dyDescent="0.25">
      <c r="A3218" s="7">
        <v>3215</v>
      </c>
      <c r="B3218" s="8">
        <v>37647</v>
      </c>
      <c r="C3218" t="s">
        <v>3</v>
      </c>
      <c r="D3218" t="s">
        <v>252</v>
      </c>
      <c r="E3218" t="s">
        <v>9</v>
      </c>
      <c r="F3218" t="s">
        <v>339</v>
      </c>
      <c r="G3218" t="s">
        <v>14</v>
      </c>
      <c r="H3218" s="135" t="s">
        <v>1491</v>
      </c>
      <c r="I3218" t="s">
        <v>1456</v>
      </c>
      <c r="J3218" s="20">
        <v>36</v>
      </c>
      <c r="K3218" s="20" t="s">
        <v>3</v>
      </c>
      <c r="L3218" t="s">
        <v>1464</v>
      </c>
      <c r="M3218" s="20">
        <v>11.08</v>
      </c>
      <c r="N3218" s="20">
        <v>7.92</v>
      </c>
      <c r="O3218" t="s">
        <v>3</v>
      </c>
      <c r="P3218" s="13" t="s">
        <v>215</v>
      </c>
      <c r="Q3218" t="s">
        <v>9</v>
      </c>
      <c r="R3218" t="s">
        <v>517</v>
      </c>
      <c r="S3218" t="s">
        <v>1465</v>
      </c>
      <c r="U3218" t="s">
        <v>1465</v>
      </c>
      <c r="W3218" t="s">
        <v>1465</v>
      </c>
      <c r="Y3218" t="s">
        <v>1465</v>
      </c>
      <c r="AA3218" t="s">
        <v>1465</v>
      </c>
      <c r="AC3218" t="s">
        <v>1465</v>
      </c>
      <c r="AE3218">
        <f t="shared" si="50"/>
        <v>2003</v>
      </c>
    </row>
    <row r="3219" spans="1:31" x14ac:dyDescent="0.25">
      <c r="A3219" s="7">
        <v>3216</v>
      </c>
      <c r="B3219" s="8">
        <v>37647</v>
      </c>
      <c r="C3219" t="s">
        <v>3</v>
      </c>
      <c r="D3219" t="s">
        <v>47</v>
      </c>
      <c r="E3219" t="s">
        <v>9</v>
      </c>
      <c r="F3219" t="s">
        <v>450</v>
      </c>
      <c r="G3219" t="s">
        <v>14</v>
      </c>
      <c r="H3219" s="135" t="s">
        <v>1491</v>
      </c>
      <c r="I3219" t="s">
        <v>1454</v>
      </c>
      <c r="J3219" s="20">
        <v>36</v>
      </c>
      <c r="K3219" s="20" t="s">
        <v>3</v>
      </c>
      <c r="L3219" t="s">
        <v>1464</v>
      </c>
      <c r="M3219" s="20">
        <v>11.08</v>
      </c>
      <c r="N3219" s="20">
        <v>7.92</v>
      </c>
      <c r="AE3219">
        <f t="shared" si="50"/>
        <v>2003</v>
      </c>
    </row>
    <row r="3220" spans="1:31" x14ac:dyDescent="0.25">
      <c r="A3220" s="7">
        <v>3217</v>
      </c>
      <c r="B3220" s="8">
        <v>37647</v>
      </c>
      <c r="C3220" t="s">
        <v>3</v>
      </c>
      <c r="D3220" t="s">
        <v>339</v>
      </c>
      <c r="E3220" t="s">
        <v>9</v>
      </c>
      <c r="F3220" t="s">
        <v>252</v>
      </c>
      <c r="G3220" t="s">
        <v>14</v>
      </c>
      <c r="H3220" s="135" t="s">
        <v>1491</v>
      </c>
      <c r="I3220" t="s">
        <v>1456</v>
      </c>
      <c r="J3220" s="20">
        <v>36</v>
      </c>
      <c r="K3220" s="20" t="s">
        <v>3</v>
      </c>
      <c r="L3220" t="s">
        <v>1464</v>
      </c>
      <c r="M3220" s="20">
        <v>11.08</v>
      </c>
      <c r="N3220" s="20">
        <v>7.92</v>
      </c>
      <c r="O3220" t="s">
        <v>3</v>
      </c>
      <c r="P3220" s="13" t="s">
        <v>517</v>
      </c>
      <c r="Q3220" t="s">
        <v>9</v>
      </c>
      <c r="R3220" t="s">
        <v>215</v>
      </c>
      <c r="S3220" t="s">
        <v>1465</v>
      </c>
      <c r="U3220" t="s">
        <v>1465</v>
      </c>
      <c r="W3220" t="s">
        <v>1465</v>
      </c>
      <c r="Y3220" t="s">
        <v>1465</v>
      </c>
      <c r="AA3220" t="s">
        <v>1465</v>
      </c>
      <c r="AC3220" t="s">
        <v>1465</v>
      </c>
      <c r="AE3220">
        <f t="shared" si="50"/>
        <v>2003</v>
      </c>
    </row>
    <row r="3221" spans="1:31" x14ac:dyDescent="0.25">
      <c r="A3221" s="7">
        <v>3218</v>
      </c>
      <c r="B3221" s="8">
        <v>37647</v>
      </c>
      <c r="C3221" t="s">
        <v>3</v>
      </c>
      <c r="D3221" t="s">
        <v>43</v>
      </c>
      <c r="E3221" t="s">
        <v>9</v>
      </c>
      <c r="F3221" t="s">
        <v>78</v>
      </c>
      <c r="G3221" t="s">
        <v>11</v>
      </c>
      <c r="H3221" s="135" t="s">
        <v>1610</v>
      </c>
      <c r="I3221" t="s">
        <v>1454</v>
      </c>
      <c r="J3221" s="20">
        <v>12</v>
      </c>
      <c r="K3221" s="20" t="s">
        <v>3</v>
      </c>
      <c r="L3221" t="s">
        <v>1464</v>
      </c>
      <c r="M3221" s="20">
        <v>4.3599999999999994</v>
      </c>
      <c r="N3221" s="20">
        <v>2.64</v>
      </c>
      <c r="AE3221">
        <f t="shared" si="50"/>
        <v>2003</v>
      </c>
    </row>
    <row r="3222" spans="1:31" x14ac:dyDescent="0.25">
      <c r="A3222" s="7">
        <v>3219</v>
      </c>
      <c r="B3222" s="8">
        <v>37647</v>
      </c>
      <c r="C3222" t="s">
        <v>3</v>
      </c>
      <c r="D3222" t="s">
        <v>150</v>
      </c>
      <c r="E3222" t="s">
        <v>9</v>
      </c>
      <c r="F3222" t="s">
        <v>537</v>
      </c>
      <c r="G3222" t="s">
        <v>11</v>
      </c>
      <c r="H3222" s="135" t="s">
        <v>1538</v>
      </c>
      <c r="I3222" t="s">
        <v>1454</v>
      </c>
      <c r="J3222" s="20">
        <v>10</v>
      </c>
      <c r="K3222" s="20" t="s">
        <v>9</v>
      </c>
      <c r="L3222" t="s">
        <v>1464</v>
      </c>
      <c r="M3222" s="20">
        <v>2.2000000000000002</v>
      </c>
      <c r="N3222" s="20">
        <v>3.8</v>
      </c>
      <c r="AE3222">
        <f t="shared" si="50"/>
        <v>2003</v>
      </c>
    </row>
    <row r="3223" spans="1:31" x14ac:dyDescent="0.25">
      <c r="A3223" s="7">
        <v>3220</v>
      </c>
      <c r="B3223" s="8">
        <v>37647</v>
      </c>
      <c r="C3223" t="s">
        <v>3</v>
      </c>
      <c r="D3223" t="s">
        <v>517</v>
      </c>
      <c r="E3223" t="s">
        <v>9</v>
      </c>
      <c r="F3223" s="15" t="s">
        <v>28</v>
      </c>
      <c r="G3223" t="s">
        <v>17</v>
      </c>
      <c r="H3223" s="135" t="s">
        <v>1518</v>
      </c>
      <c r="I3223" t="s">
        <v>1454</v>
      </c>
      <c r="J3223" s="20">
        <v>11</v>
      </c>
      <c r="K3223" s="20" t="s">
        <v>3</v>
      </c>
      <c r="L3223" t="s">
        <v>1464</v>
      </c>
      <c r="M3223" s="20">
        <v>4.08</v>
      </c>
      <c r="N3223" s="20">
        <v>2.42</v>
      </c>
      <c r="AE3223">
        <f t="shared" si="50"/>
        <v>2003</v>
      </c>
    </row>
    <row r="3224" spans="1:31" x14ac:dyDescent="0.25">
      <c r="A3224" s="7">
        <v>3221</v>
      </c>
      <c r="B3224" s="8">
        <v>37647</v>
      </c>
      <c r="C3224" t="s">
        <v>3</v>
      </c>
      <c r="D3224" t="s">
        <v>512</v>
      </c>
      <c r="E3224" t="s">
        <v>9</v>
      </c>
      <c r="F3224" t="s">
        <v>528</v>
      </c>
      <c r="G3224" t="s">
        <v>17</v>
      </c>
      <c r="H3224" s="135" t="s">
        <v>1528</v>
      </c>
      <c r="I3224" t="s">
        <v>1454</v>
      </c>
      <c r="J3224" s="20">
        <v>6</v>
      </c>
      <c r="K3224" s="20" t="s">
        <v>3</v>
      </c>
      <c r="L3224" t="s">
        <v>1464</v>
      </c>
      <c r="M3224" s="20">
        <v>2.6799999999999997</v>
      </c>
      <c r="N3224" s="20">
        <v>1.32</v>
      </c>
      <c r="AE3224">
        <f t="shared" si="50"/>
        <v>2003</v>
      </c>
    </row>
    <row r="3225" spans="1:31" x14ac:dyDescent="0.25">
      <c r="A3225" s="7">
        <v>3222</v>
      </c>
      <c r="B3225" s="8">
        <v>37647</v>
      </c>
      <c r="C3225" t="s">
        <v>3</v>
      </c>
      <c r="D3225" t="s">
        <v>528</v>
      </c>
      <c r="E3225" t="s">
        <v>9</v>
      </c>
      <c r="F3225" t="s">
        <v>512</v>
      </c>
      <c r="G3225" t="s">
        <v>17</v>
      </c>
      <c r="H3225" s="135" t="s">
        <v>1528</v>
      </c>
      <c r="I3225" t="s">
        <v>1454</v>
      </c>
      <c r="J3225" s="20">
        <v>5</v>
      </c>
      <c r="K3225" s="20" t="s">
        <v>9</v>
      </c>
      <c r="L3225" t="s">
        <v>1464</v>
      </c>
      <c r="M3225" s="20">
        <v>1.1000000000000001</v>
      </c>
      <c r="N3225" s="20">
        <v>2.4</v>
      </c>
      <c r="AE3225">
        <f t="shared" si="50"/>
        <v>2003</v>
      </c>
    </row>
    <row r="3226" spans="1:31" x14ac:dyDescent="0.25">
      <c r="A3226" s="7">
        <v>3223</v>
      </c>
      <c r="B3226" s="8">
        <v>37647</v>
      </c>
      <c r="C3226" t="s">
        <v>3</v>
      </c>
      <c r="D3226" t="s">
        <v>43</v>
      </c>
      <c r="E3226" t="s">
        <v>9</v>
      </c>
      <c r="F3226" t="s">
        <v>530</v>
      </c>
      <c r="G3226" t="s">
        <v>14</v>
      </c>
      <c r="H3226" s="135" t="s">
        <v>1522</v>
      </c>
      <c r="I3226" t="s">
        <v>1454</v>
      </c>
      <c r="J3226" s="20">
        <v>4</v>
      </c>
      <c r="K3226" s="20" t="s">
        <v>3</v>
      </c>
      <c r="L3226" t="s">
        <v>1463</v>
      </c>
      <c r="M3226" s="20">
        <v>2.04</v>
      </c>
      <c r="N3226" s="20">
        <v>0.96</v>
      </c>
      <c r="AE3226">
        <f t="shared" si="50"/>
        <v>2003</v>
      </c>
    </row>
    <row r="3227" spans="1:31" x14ac:dyDescent="0.25">
      <c r="A3227" s="7">
        <v>3224</v>
      </c>
      <c r="B3227" s="8">
        <v>37647</v>
      </c>
      <c r="C3227" t="s">
        <v>3</v>
      </c>
      <c r="D3227" t="s">
        <v>520</v>
      </c>
      <c r="E3227" t="s">
        <v>9</v>
      </c>
      <c r="F3227" t="s">
        <v>525</v>
      </c>
      <c r="G3227" t="s">
        <v>14</v>
      </c>
      <c r="H3227" s="135" t="s">
        <v>1516</v>
      </c>
      <c r="I3227" t="s">
        <v>1454</v>
      </c>
      <c r="J3227" s="20">
        <v>12</v>
      </c>
      <c r="K3227" s="20" t="s">
        <v>3</v>
      </c>
      <c r="L3227" t="s">
        <v>1464</v>
      </c>
      <c r="M3227" s="20">
        <v>4.3599999999999994</v>
      </c>
      <c r="N3227" s="20">
        <v>2.64</v>
      </c>
      <c r="AE3227">
        <f t="shared" si="50"/>
        <v>2003</v>
      </c>
    </row>
    <row r="3228" spans="1:31" x14ac:dyDescent="0.25">
      <c r="A3228" s="7">
        <v>3225</v>
      </c>
      <c r="B3228" s="8">
        <v>37647</v>
      </c>
      <c r="C3228" t="s">
        <v>3</v>
      </c>
      <c r="D3228" t="s">
        <v>483</v>
      </c>
      <c r="E3228" t="s">
        <v>9</v>
      </c>
      <c r="F3228" t="s">
        <v>511</v>
      </c>
      <c r="G3228" t="s">
        <v>14</v>
      </c>
      <c r="H3228" s="135" t="s">
        <v>1516</v>
      </c>
      <c r="I3228" t="s">
        <v>1454</v>
      </c>
      <c r="J3228" s="20">
        <v>9</v>
      </c>
      <c r="K3228" s="20" t="s">
        <v>9</v>
      </c>
      <c r="L3228" t="s">
        <v>1464</v>
      </c>
      <c r="M3228" s="20">
        <v>1.98</v>
      </c>
      <c r="N3228" s="20">
        <v>3.52</v>
      </c>
      <c r="AE3228">
        <f t="shared" si="50"/>
        <v>2003</v>
      </c>
    </row>
    <row r="3229" spans="1:31" x14ac:dyDescent="0.25">
      <c r="A3229" s="7">
        <v>3226</v>
      </c>
      <c r="B3229" s="8">
        <v>37647</v>
      </c>
      <c r="C3229" t="s">
        <v>3</v>
      </c>
      <c r="D3229" t="s">
        <v>525</v>
      </c>
      <c r="E3229" t="s">
        <v>9</v>
      </c>
      <c r="F3229" t="s">
        <v>520</v>
      </c>
      <c r="G3229" t="s">
        <v>14</v>
      </c>
      <c r="H3229" s="135" t="s">
        <v>1516</v>
      </c>
      <c r="I3229" t="s">
        <v>1454</v>
      </c>
      <c r="J3229" s="20">
        <v>12</v>
      </c>
      <c r="K3229" s="20" t="s">
        <v>9</v>
      </c>
      <c r="L3229" t="s">
        <v>1464</v>
      </c>
      <c r="M3229" s="20">
        <v>2.64</v>
      </c>
      <c r="N3229" s="20">
        <v>4.3599999999999994</v>
      </c>
      <c r="AE3229">
        <f t="shared" si="50"/>
        <v>2003</v>
      </c>
    </row>
    <row r="3230" spans="1:31" x14ac:dyDescent="0.25">
      <c r="A3230" s="7">
        <v>3227</v>
      </c>
      <c r="B3230" s="8">
        <v>37647</v>
      </c>
      <c r="C3230" t="s">
        <v>3</v>
      </c>
      <c r="D3230" t="s">
        <v>511</v>
      </c>
      <c r="E3230" t="s">
        <v>9</v>
      </c>
      <c r="F3230" t="s">
        <v>483</v>
      </c>
      <c r="G3230" t="s">
        <v>14</v>
      </c>
      <c r="H3230" s="135" t="s">
        <v>1516</v>
      </c>
      <c r="I3230" t="s">
        <v>1454</v>
      </c>
      <c r="J3230" s="20">
        <v>9</v>
      </c>
      <c r="K3230" s="20" t="s">
        <v>3</v>
      </c>
      <c r="L3230" t="s">
        <v>1464</v>
      </c>
      <c r="M3230" s="20">
        <v>3.52</v>
      </c>
      <c r="N3230" s="20">
        <v>1.98</v>
      </c>
      <c r="AE3230">
        <f t="shared" si="50"/>
        <v>2003</v>
      </c>
    </row>
    <row r="3231" spans="1:31" x14ac:dyDescent="0.25">
      <c r="A3231" s="7">
        <v>3228</v>
      </c>
      <c r="B3231" s="8">
        <v>37647</v>
      </c>
      <c r="C3231" t="s">
        <v>3</v>
      </c>
      <c r="D3231" t="s">
        <v>317</v>
      </c>
      <c r="E3231" t="s">
        <v>9</v>
      </c>
      <c r="F3231" t="s">
        <v>126</v>
      </c>
      <c r="G3231" t="s">
        <v>14</v>
      </c>
      <c r="H3231" s="135" t="s">
        <v>1534</v>
      </c>
      <c r="I3231" t="s">
        <v>1454</v>
      </c>
      <c r="J3231" s="20">
        <v>20</v>
      </c>
      <c r="K3231" s="20" t="s">
        <v>3</v>
      </c>
      <c r="L3231" t="s">
        <v>1464</v>
      </c>
      <c r="M3231" s="20">
        <v>6.6</v>
      </c>
      <c r="N3231" s="20">
        <v>4.4000000000000004</v>
      </c>
      <c r="AE3231">
        <f t="shared" si="50"/>
        <v>2003</v>
      </c>
    </row>
    <row r="3232" spans="1:31" x14ac:dyDescent="0.25">
      <c r="A3232" s="7">
        <v>3229</v>
      </c>
      <c r="B3232" s="8">
        <v>37647</v>
      </c>
      <c r="C3232" t="s">
        <v>3</v>
      </c>
      <c r="D3232" t="s">
        <v>47</v>
      </c>
      <c r="E3232" t="s">
        <v>9</v>
      </c>
      <c r="F3232" t="s">
        <v>336</v>
      </c>
      <c r="G3232" t="s">
        <v>14</v>
      </c>
      <c r="H3232" s="135" t="s">
        <v>1501</v>
      </c>
      <c r="I3232" t="s">
        <v>1454</v>
      </c>
      <c r="J3232" s="20">
        <v>44</v>
      </c>
      <c r="K3232" s="20" t="s">
        <v>3</v>
      </c>
      <c r="L3232" t="s">
        <v>1464</v>
      </c>
      <c r="M3232" s="20">
        <v>13.32</v>
      </c>
      <c r="N3232" s="20">
        <v>9.68</v>
      </c>
      <c r="AE3232">
        <f t="shared" si="50"/>
        <v>2003</v>
      </c>
    </row>
    <row r="3233" spans="1:31" x14ac:dyDescent="0.25">
      <c r="A3233" s="7">
        <v>3230</v>
      </c>
      <c r="B3233" s="8">
        <v>37647</v>
      </c>
      <c r="C3233" t="s">
        <v>3</v>
      </c>
      <c r="D3233" t="s">
        <v>537</v>
      </c>
      <c r="E3233" t="s">
        <v>9</v>
      </c>
      <c r="F3233" t="s">
        <v>150</v>
      </c>
      <c r="G3233" t="s">
        <v>14</v>
      </c>
      <c r="H3233" s="135" t="s">
        <v>1501</v>
      </c>
      <c r="I3233" t="s">
        <v>1454</v>
      </c>
      <c r="J3233" s="20">
        <v>10</v>
      </c>
      <c r="K3233" s="20" t="s">
        <v>3</v>
      </c>
      <c r="L3233" t="s">
        <v>1463</v>
      </c>
      <c r="M3233" s="20">
        <v>3.6</v>
      </c>
      <c r="N3233" s="20">
        <v>2.4</v>
      </c>
      <c r="AE3233">
        <f t="shared" si="50"/>
        <v>2003</v>
      </c>
    </row>
    <row r="3234" spans="1:31" x14ac:dyDescent="0.25">
      <c r="A3234" s="7">
        <v>3231</v>
      </c>
      <c r="B3234" s="8">
        <v>37647</v>
      </c>
      <c r="C3234" t="s">
        <v>3</v>
      </c>
      <c r="D3234" t="s">
        <v>545</v>
      </c>
      <c r="E3234" t="s">
        <v>9</v>
      </c>
      <c r="F3234" t="s">
        <v>546</v>
      </c>
      <c r="G3234" t="s">
        <v>65</v>
      </c>
      <c r="H3234" s="135" t="s">
        <v>1539</v>
      </c>
      <c r="I3234" t="s">
        <v>1454</v>
      </c>
      <c r="J3234" s="20">
        <v>8</v>
      </c>
      <c r="K3234" s="20" t="s">
        <v>9</v>
      </c>
      <c r="L3234" t="s">
        <v>1464</v>
      </c>
      <c r="M3234" s="20">
        <v>1.76</v>
      </c>
      <c r="N3234" s="20">
        <v>3.24</v>
      </c>
      <c r="AE3234">
        <f t="shared" si="50"/>
        <v>2003</v>
      </c>
    </row>
    <row r="3235" spans="1:31" x14ac:dyDescent="0.25">
      <c r="A3235" s="7">
        <v>3232</v>
      </c>
      <c r="B3235" s="8">
        <v>37647</v>
      </c>
      <c r="C3235" t="s">
        <v>3</v>
      </c>
      <c r="D3235" t="s">
        <v>546</v>
      </c>
      <c r="E3235" t="s">
        <v>9</v>
      </c>
      <c r="F3235" t="s">
        <v>545</v>
      </c>
      <c r="G3235" t="s">
        <v>65</v>
      </c>
      <c r="H3235" s="135" t="s">
        <v>1539</v>
      </c>
      <c r="I3235" t="s">
        <v>1454</v>
      </c>
      <c r="J3235" s="20">
        <v>8</v>
      </c>
      <c r="K3235" s="20" t="s">
        <v>3</v>
      </c>
      <c r="L3235" t="s">
        <v>1464</v>
      </c>
      <c r="M3235" s="20">
        <v>3.24</v>
      </c>
      <c r="N3235" s="20">
        <v>1.76</v>
      </c>
      <c r="AE3235">
        <f t="shared" si="50"/>
        <v>2003</v>
      </c>
    </row>
    <row r="3236" spans="1:31" x14ac:dyDescent="0.25">
      <c r="A3236" s="7">
        <v>3233</v>
      </c>
      <c r="B3236" s="8">
        <v>37647</v>
      </c>
      <c r="C3236" t="s">
        <v>3</v>
      </c>
      <c r="D3236" t="s">
        <v>339</v>
      </c>
      <c r="E3236" t="s">
        <v>9</v>
      </c>
      <c r="F3236" t="s">
        <v>395</v>
      </c>
      <c r="G3236" t="s">
        <v>17</v>
      </c>
      <c r="H3236" s="135" t="s">
        <v>1496</v>
      </c>
      <c r="I3236" t="s">
        <v>1454</v>
      </c>
      <c r="J3236" s="20">
        <v>21</v>
      </c>
      <c r="K3236" s="20" t="s">
        <v>3</v>
      </c>
      <c r="L3236" t="s">
        <v>1463</v>
      </c>
      <c r="M3236" s="20">
        <v>6.46</v>
      </c>
      <c r="N3236" s="20">
        <v>5.04</v>
      </c>
      <c r="AE3236">
        <f t="shared" si="50"/>
        <v>2003</v>
      </c>
    </row>
    <row r="3237" spans="1:31" x14ac:dyDescent="0.25">
      <c r="A3237" s="7">
        <v>3234</v>
      </c>
      <c r="B3237" s="8">
        <v>37647</v>
      </c>
      <c r="C3237" t="s">
        <v>3</v>
      </c>
      <c r="D3237" t="s">
        <v>72</v>
      </c>
      <c r="E3237" t="s">
        <v>9</v>
      </c>
      <c r="F3237" t="s">
        <v>258</v>
      </c>
      <c r="G3237" t="s">
        <v>17</v>
      </c>
      <c r="H3237" s="135" t="s">
        <v>1496</v>
      </c>
      <c r="I3237" t="s">
        <v>1454</v>
      </c>
      <c r="J3237" s="20">
        <v>31</v>
      </c>
      <c r="K3237" s="20" t="s">
        <v>1465</v>
      </c>
      <c r="L3237" t="s">
        <v>1466</v>
      </c>
      <c r="M3237" s="20">
        <v>7.75</v>
      </c>
      <c r="N3237" s="20">
        <v>7.75</v>
      </c>
      <c r="AE3237">
        <f t="shared" si="50"/>
        <v>2003</v>
      </c>
    </row>
    <row r="3238" spans="1:31" x14ac:dyDescent="0.25">
      <c r="A3238" s="7">
        <v>3235</v>
      </c>
      <c r="B3238" s="8">
        <v>37647</v>
      </c>
      <c r="C3238" t="s">
        <v>3</v>
      </c>
      <c r="D3238" t="s">
        <v>440</v>
      </c>
      <c r="E3238" t="s">
        <v>9</v>
      </c>
      <c r="F3238" t="s">
        <v>488</v>
      </c>
      <c r="G3238" t="s">
        <v>65</v>
      </c>
      <c r="H3238" s="135" t="s">
        <v>1496</v>
      </c>
      <c r="I3238" t="s">
        <v>1454</v>
      </c>
      <c r="J3238" s="20">
        <v>27</v>
      </c>
      <c r="K3238" s="20" t="s">
        <v>3</v>
      </c>
      <c r="L3238" t="s">
        <v>1464</v>
      </c>
      <c r="M3238" s="20">
        <v>8.56</v>
      </c>
      <c r="N3238" s="20">
        <v>5.9399999999999995</v>
      </c>
      <c r="AE3238">
        <f t="shared" si="50"/>
        <v>2003</v>
      </c>
    </row>
    <row r="3239" spans="1:31" x14ac:dyDescent="0.25">
      <c r="A3239" s="7">
        <v>3236</v>
      </c>
      <c r="B3239" s="8">
        <v>37647</v>
      </c>
      <c r="C3239" t="s">
        <v>3</v>
      </c>
      <c r="D3239" t="s">
        <v>502</v>
      </c>
      <c r="E3239" t="s">
        <v>9</v>
      </c>
      <c r="F3239" t="s">
        <v>235</v>
      </c>
      <c r="G3239" t="s">
        <v>24</v>
      </c>
      <c r="H3239" s="135" t="s">
        <v>1521</v>
      </c>
      <c r="I3239" t="s">
        <v>1454</v>
      </c>
      <c r="J3239" s="20">
        <v>10</v>
      </c>
      <c r="K3239" s="20" t="s">
        <v>9</v>
      </c>
      <c r="L3239" t="s">
        <v>1464</v>
      </c>
      <c r="M3239" s="20">
        <v>2.2000000000000002</v>
      </c>
      <c r="N3239" s="20">
        <v>3.8</v>
      </c>
      <c r="AE3239">
        <f t="shared" si="50"/>
        <v>2003</v>
      </c>
    </row>
    <row r="3240" spans="1:31" x14ac:dyDescent="0.25">
      <c r="A3240" s="7">
        <v>3237</v>
      </c>
      <c r="B3240" s="8">
        <v>37647</v>
      </c>
      <c r="C3240" t="s">
        <v>3</v>
      </c>
      <c r="D3240" t="s">
        <v>258</v>
      </c>
      <c r="E3240" t="s">
        <v>9</v>
      </c>
      <c r="F3240" t="s">
        <v>354</v>
      </c>
      <c r="G3240" t="s">
        <v>377</v>
      </c>
      <c r="H3240" s="135" t="s">
        <v>1496</v>
      </c>
      <c r="I3240" t="s">
        <v>1455</v>
      </c>
      <c r="J3240" s="20">
        <v>20</v>
      </c>
      <c r="K3240" s="20" t="s">
        <v>3</v>
      </c>
      <c r="L3240" t="s">
        <v>1463</v>
      </c>
      <c r="M3240" s="20">
        <v>3.1</v>
      </c>
      <c r="N3240" s="20">
        <v>2.4</v>
      </c>
      <c r="AE3240">
        <f t="shared" si="50"/>
        <v>2003</v>
      </c>
    </row>
    <row r="3241" spans="1:31" x14ac:dyDescent="0.25">
      <c r="A3241" s="7">
        <v>3238</v>
      </c>
      <c r="B3241" s="8">
        <v>37647</v>
      </c>
      <c r="C3241" t="s">
        <v>3</v>
      </c>
      <c r="D3241" t="s">
        <v>503</v>
      </c>
      <c r="E3241" t="s">
        <v>9</v>
      </c>
      <c r="F3241" t="s">
        <v>407</v>
      </c>
      <c r="G3241" t="s">
        <v>377</v>
      </c>
      <c r="H3241" s="9" t="s">
        <v>1603</v>
      </c>
      <c r="I3241" t="s">
        <v>1454</v>
      </c>
      <c r="J3241" s="20">
        <v>56</v>
      </c>
      <c r="K3241" s="20" t="s">
        <v>1465</v>
      </c>
      <c r="L3241" t="s">
        <v>1466</v>
      </c>
      <c r="M3241" s="20">
        <v>14</v>
      </c>
      <c r="N3241" s="20">
        <v>14</v>
      </c>
      <c r="AE3241">
        <f t="shared" si="50"/>
        <v>2003</v>
      </c>
    </row>
    <row r="3242" spans="1:31" x14ac:dyDescent="0.25">
      <c r="A3242" s="7">
        <v>3239</v>
      </c>
      <c r="B3242" s="8">
        <v>37647</v>
      </c>
      <c r="C3242" t="s">
        <v>3</v>
      </c>
      <c r="D3242" t="s">
        <v>38</v>
      </c>
      <c r="E3242" t="s">
        <v>9</v>
      </c>
      <c r="F3242" t="s">
        <v>39</v>
      </c>
      <c r="G3242" t="s">
        <v>24</v>
      </c>
      <c r="H3242" s="136" t="s">
        <v>1496</v>
      </c>
      <c r="I3242" t="s">
        <v>1455</v>
      </c>
      <c r="J3242" s="20">
        <v>13</v>
      </c>
      <c r="K3242" s="20" t="s">
        <v>9</v>
      </c>
      <c r="L3242" t="s">
        <v>1464</v>
      </c>
      <c r="M3242" s="20">
        <v>1.43</v>
      </c>
      <c r="N3242" s="20">
        <v>2.3200000000000003</v>
      </c>
      <c r="AE3242">
        <f t="shared" si="50"/>
        <v>2003</v>
      </c>
    </row>
    <row r="3243" spans="1:31" x14ac:dyDescent="0.25">
      <c r="A3243" s="7">
        <v>3240</v>
      </c>
      <c r="B3243" s="8">
        <v>37647</v>
      </c>
      <c r="C3243" t="s">
        <v>3</v>
      </c>
      <c r="D3243" t="s">
        <v>109</v>
      </c>
      <c r="E3243" t="s">
        <v>9</v>
      </c>
      <c r="F3243" t="s">
        <v>347</v>
      </c>
      <c r="G3243" t="s">
        <v>24</v>
      </c>
      <c r="H3243" s="136" t="s">
        <v>1496</v>
      </c>
      <c r="I3243" t="s">
        <v>1454</v>
      </c>
      <c r="J3243" s="20">
        <v>15</v>
      </c>
      <c r="K3243" s="20" t="s">
        <v>3</v>
      </c>
      <c r="L3243" t="s">
        <v>1464</v>
      </c>
      <c r="M3243" s="20">
        <v>5.2</v>
      </c>
      <c r="N3243" s="20">
        <v>3.3</v>
      </c>
      <c r="AE3243">
        <f t="shared" si="50"/>
        <v>2003</v>
      </c>
    </row>
    <row r="3244" spans="1:31" x14ac:dyDescent="0.25">
      <c r="A3244" s="7">
        <v>3241</v>
      </c>
      <c r="B3244" s="8">
        <v>37648</v>
      </c>
      <c r="C3244" t="s">
        <v>3</v>
      </c>
      <c r="D3244" t="s">
        <v>534</v>
      </c>
      <c r="E3244" t="s">
        <v>9</v>
      </c>
      <c r="F3244" t="s">
        <v>488</v>
      </c>
      <c r="G3244" t="s">
        <v>65</v>
      </c>
      <c r="H3244" s="135" t="s">
        <v>1511</v>
      </c>
      <c r="I3244" t="s">
        <v>1454</v>
      </c>
      <c r="J3244" s="20">
        <v>18</v>
      </c>
      <c r="K3244" s="20" t="s">
        <v>9</v>
      </c>
      <c r="L3244" t="s">
        <v>1464</v>
      </c>
      <c r="M3244" s="20">
        <v>3.96</v>
      </c>
      <c r="N3244" s="20">
        <v>6.04</v>
      </c>
      <c r="AE3244">
        <f t="shared" si="50"/>
        <v>2003</v>
      </c>
    </row>
    <row r="3245" spans="1:31" x14ac:dyDescent="0.25">
      <c r="A3245" s="7">
        <v>3242</v>
      </c>
      <c r="B3245" s="8">
        <v>37648</v>
      </c>
      <c r="C3245" t="s">
        <v>3</v>
      </c>
      <c r="D3245" t="s">
        <v>538</v>
      </c>
      <c r="E3245" t="s">
        <v>9</v>
      </c>
      <c r="F3245" t="s">
        <v>119</v>
      </c>
      <c r="G3245" t="s">
        <v>17</v>
      </c>
      <c r="H3245" s="135" t="s">
        <v>1500</v>
      </c>
      <c r="I3245" t="s">
        <v>1455</v>
      </c>
      <c r="J3245" s="20">
        <v>49</v>
      </c>
      <c r="K3245" s="20" t="s">
        <v>9</v>
      </c>
      <c r="L3245" t="s">
        <v>1463</v>
      </c>
      <c r="M3245" s="20">
        <v>5.88</v>
      </c>
      <c r="N3245" s="20">
        <v>6.87</v>
      </c>
      <c r="AE3245">
        <f t="shared" si="50"/>
        <v>2003</v>
      </c>
    </row>
    <row r="3246" spans="1:31" x14ac:dyDescent="0.25">
      <c r="A3246" s="7">
        <v>3243</v>
      </c>
      <c r="B3246" s="8">
        <v>37648</v>
      </c>
      <c r="C3246" t="s">
        <v>3</v>
      </c>
      <c r="D3246" t="s">
        <v>206</v>
      </c>
      <c r="E3246" t="s">
        <v>9</v>
      </c>
      <c r="F3246" t="s">
        <v>471</v>
      </c>
      <c r="G3246" t="s">
        <v>17</v>
      </c>
      <c r="H3246" s="135" t="s">
        <v>1500</v>
      </c>
      <c r="I3246" t="s">
        <v>1454</v>
      </c>
      <c r="J3246" s="20">
        <v>49</v>
      </c>
      <c r="K3246" s="20" t="s">
        <v>1465</v>
      </c>
      <c r="L3246" t="s">
        <v>1466</v>
      </c>
      <c r="M3246" s="20">
        <v>12.25</v>
      </c>
      <c r="N3246" s="20">
        <v>12.25</v>
      </c>
      <c r="AE3246">
        <f t="shared" si="50"/>
        <v>2003</v>
      </c>
    </row>
    <row r="3247" spans="1:31" x14ac:dyDescent="0.25">
      <c r="A3247" s="7">
        <v>3244</v>
      </c>
      <c r="B3247" s="8">
        <v>37648</v>
      </c>
      <c r="C3247" t="s">
        <v>3</v>
      </c>
      <c r="D3247" t="s">
        <v>538</v>
      </c>
      <c r="E3247" t="s">
        <v>9</v>
      </c>
      <c r="F3247" t="s">
        <v>108</v>
      </c>
      <c r="G3247" t="s">
        <v>17</v>
      </c>
      <c r="H3247" s="135" t="s">
        <v>1500</v>
      </c>
      <c r="I3247" t="s">
        <v>1454</v>
      </c>
      <c r="J3247" s="20">
        <v>49</v>
      </c>
      <c r="K3247" s="20" t="s">
        <v>1465</v>
      </c>
      <c r="L3247" t="s">
        <v>1466</v>
      </c>
      <c r="M3247" s="20">
        <v>12.25</v>
      </c>
      <c r="N3247" s="20">
        <v>12.25</v>
      </c>
      <c r="AE3247">
        <f t="shared" si="50"/>
        <v>2003</v>
      </c>
    </row>
    <row r="3248" spans="1:31" x14ac:dyDescent="0.25">
      <c r="A3248" s="7">
        <v>3245</v>
      </c>
      <c r="B3248" s="8">
        <v>37648</v>
      </c>
      <c r="C3248" t="s">
        <v>3</v>
      </c>
      <c r="D3248" t="s">
        <v>538</v>
      </c>
      <c r="E3248" t="s">
        <v>9</v>
      </c>
      <c r="F3248" t="s">
        <v>498</v>
      </c>
      <c r="G3248" t="s">
        <v>14</v>
      </c>
      <c r="H3248" s="135" t="s">
        <v>1489</v>
      </c>
      <c r="I3248" t="s">
        <v>1454</v>
      </c>
      <c r="J3248" s="20">
        <v>12</v>
      </c>
      <c r="K3248" s="20" t="s">
        <v>9</v>
      </c>
      <c r="L3248" t="s">
        <v>1464</v>
      </c>
      <c r="M3248" s="20">
        <v>2.64</v>
      </c>
      <c r="N3248" s="20">
        <v>4.3599999999999994</v>
      </c>
      <c r="AE3248">
        <f t="shared" si="50"/>
        <v>2003</v>
      </c>
    </row>
    <row r="3249" spans="1:31" x14ac:dyDescent="0.25">
      <c r="A3249" s="7">
        <v>3246</v>
      </c>
      <c r="B3249" s="8">
        <v>37648</v>
      </c>
      <c r="C3249" t="s">
        <v>3</v>
      </c>
      <c r="D3249" t="s">
        <v>178</v>
      </c>
      <c r="E3249" t="s">
        <v>9</v>
      </c>
      <c r="F3249" t="s">
        <v>26</v>
      </c>
      <c r="G3249" t="s">
        <v>17</v>
      </c>
      <c r="H3249" s="135" t="s">
        <v>1502</v>
      </c>
      <c r="I3249" t="s">
        <v>1454</v>
      </c>
      <c r="J3249" s="20">
        <v>78</v>
      </c>
      <c r="K3249" s="20" t="s">
        <v>9</v>
      </c>
      <c r="L3249" t="s">
        <v>1463</v>
      </c>
      <c r="M3249" s="20">
        <v>18.72</v>
      </c>
      <c r="N3249" s="20">
        <v>21.28</v>
      </c>
      <c r="AE3249">
        <f t="shared" si="50"/>
        <v>2003</v>
      </c>
    </row>
    <row r="3250" spans="1:31" x14ac:dyDescent="0.25">
      <c r="A3250" s="7">
        <v>3247</v>
      </c>
      <c r="B3250" s="8">
        <v>37649</v>
      </c>
      <c r="C3250" t="s">
        <v>3</v>
      </c>
      <c r="D3250" t="s">
        <v>43</v>
      </c>
      <c r="E3250" t="s">
        <v>9</v>
      </c>
      <c r="F3250" t="s">
        <v>461</v>
      </c>
      <c r="G3250" t="s">
        <v>14</v>
      </c>
      <c r="H3250" s="135" t="s">
        <v>1530</v>
      </c>
      <c r="I3250" t="s">
        <v>1454</v>
      </c>
      <c r="J3250" s="20">
        <v>7</v>
      </c>
      <c r="K3250" s="20" t="s">
        <v>3</v>
      </c>
      <c r="L3250" t="s">
        <v>1463</v>
      </c>
      <c r="M3250" s="20">
        <v>2.8200000000000003</v>
      </c>
      <c r="N3250" s="20">
        <v>1.68</v>
      </c>
      <c r="AE3250">
        <f t="shared" si="50"/>
        <v>2003</v>
      </c>
    </row>
    <row r="3251" spans="1:31" x14ac:dyDescent="0.25">
      <c r="A3251" s="7">
        <v>3248</v>
      </c>
      <c r="B3251" s="8">
        <v>37649</v>
      </c>
      <c r="C3251" t="s">
        <v>3</v>
      </c>
      <c r="D3251" t="s">
        <v>271</v>
      </c>
      <c r="E3251" t="s">
        <v>9</v>
      </c>
      <c r="F3251" t="s">
        <v>53</v>
      </c>
      <c r="G3251" t="s">
        <v>14</v>
      </c>
      <c r="H3251" s="135" t="s">
        <v>1501</v>
      </c>
      <c r="I3251" t="s">
        <v>1454</v>
      </c>
      <c r="J3251" s="20">
        <v>21</v>
      </c>
      <c r="K3251" s="20" t="s">
        <v>3</v>
      </c>
      <c r="L3251" t="s">
        <v>1464</v>
      </c>
      <c r="M3251" s="20">
        <v>6.88</v>
      </c>
      <c r="N3251" s="20">
        <v>4.62</v>
      </c>
      <c r="AE3251">
        <f t="shared" si="50"/>
        <v>2003</v>
      </c>
    </row>
    <row r="3252" spans="1:31" x14ac:dyDescent="0.25">
      <c r="A3252" s="7">
        <v>3249</v>
      </c>
      <c r="B3252" s="8">
        <v>37649</v>
      </c>
      <c r="C3252" t="s">
        <v>3</v>
      </c>
      <c r="D3252" t="s">
        <v>517</v>
      </c>
      <c r="E3252" t="s">
        <v>9</v>
      </c>
      <c r="F3252" t="s">
        <v>108</v>
      </c>
      <c r="G3252" t="s">
        <v>17</v>
      </c>
      <c r="H3252" s="135" t="s">
        <v>1496</v>
      </c>
      <c r="I3252" t="s">
        <v>1454</v>
      </c>
      <c r="J3252" s="20">
        <v>56</v>
      </c>
      <c r="K3252" s="20" t="s">
        <v>9</v>
      </c>
      <c r="L3252" t="s">
        <v>1464</v>
      </c>
      <c r="M3252" s="20">
        <v>12.32</v>
      </c>
      <c r="N3252" s="20">
        <v>16.68</v>
      </c>
      <c r="AE3252">
        <f t="shared" si="50"/>
        <v>2003</v>
      </c>
    </row>
    <row r="3253" spans="1:31" x14ac:dyDescent="0.25">
      <c r="A3253" s="7">
        <v>3250</v>
      </c>
      <c r="B3253" s="8">
        <v>37651</v>
      </c>
      <c r="C3253" t="s">
        <v>3</v>
      </c>
      <c r="D3253" t="s">
        <v>538</v>
      </c>
      <c r="E3253" t="s">
        <v>9</v>
      </c>
      <c r="F3253" t="s">
        <v>536</v>
      </c>
      <c r="G3253" t="s">
        <v>17</v>
      </c>
      <c r="H3253" s="135" t="s">
        <v>1528</v>
      </c>
      <c r="I3253" t="s">
        <v>1454</v>
      </c>
      <c r="J3253" s="20">
        <v>12</v>
      </c>
      <c r="K3253" s="20" t="s">
        <v>9</v>
      </c>
      <c r="L3253" t="s">
        <v>1464</v>
      </c>
      <c r="M3253" s="20">
        <v>2.64</v>
      </c>
      <c r="N3253" s="20">
        <v>4.3599999999999994</v>
      </c>
      <c r="AE3253">
        <f t="shared" si="50"/>
        <v>2003</v>
      </c>
    </row>
    <row r="3254" spans="1:31" x14ac:dyDescent="0.25">
      <c r="A3254" s="7">
        <v>3251</v>
      </c>
      <c r="B3254" s="8">
        <v>37651</v>
      </c>
      <c r="C3254" t="s">
        <v>3</v>
      </c>
      <c r="D3254" t="s">
        <v>382</v>
      </c>
      <c r="E3254" t="s">
        <v>9</v>
      </c>
      <c r="F3254" t="s">
        <v>114</v>
      </c>
      <c r="G3254" t="s">
        <v>14</v>
      </c>
      <c r="H3254" s="135" t="s">
        <v>1507</v>
      </c>
      <c r="I3254" t="s">
        <v>1454</v>
      </c>
      <c r="J3254" s="20">
        <v>81</v>
      </c>
      <c r="K3254" s="20" t="s">
        <v>3</v>
      </c>
      <c r="L3254" t="s">
        <v>1464</v>
      </c>
      <c r="M3254" s="20">
        <v>23.68</v>
      </c>
      <c r="N3254" s="20">
        <v>17.82</v>
      </c>
      <c r="AE3254">
        <f t="shared" si="50"/>
        <v>2003</v>
      </c>
    </row>
    <row r="3255" spans="1:31" x14ac:dyDescent="0.25">
      <c r="A3255" s="7">
        <v>3252</v>
      </c>
      <c r="B3255" s="8">
        <v>37651</v>
      </c>
      <c r="C3255" t="s">
        <v>3</v>
      </c>
      <c r="D3255" t="s">
        <v>281</v>
      </c>
      <c r="E3255" t="s">
        <v>9</v>
      </c>
      <c r="F3255" t="s">
        <v>490</v>
      </c>
      <c r="G3255" t="s">
        <v>377</v>
      </c>
      <c r="H3255" s="135" t="s">
        <v>1496</v>
      </c>
      <c r="I3255" t="s">
        <v>1454</v>
      </c>
      <c r="J3255" s="20">
        <v>53</v>
      </c>
      <c r="K3255" s="20" t="s">
        <v>1465</v>
      </c>
      <c r="L3255" t="s">
        <v>1466</v>
      </c>
      <c r="M3255" s="20">
        <v>13.25</v>
      </c>
      <c r="N3255" s="20">
        <v>13.25</v>
      </c>
      <c r="AE3255">
        <f t="shared" si="50"/>
        <v>2003</v>
      </c>
    </row>
    <row r="3256" spans="1:31" x14ac:dyDescent="0.25">
      <c r="A3256" s="7">
        <v>3253</v>
      </c>
      <c r="B3256" s="8">
        <v>37652</v>
      </c>
      <c r="C3256" t="s">
        <v>3</v>
      </c>
      <c r="D3256" t="s">
        <v>547</v>
      </c>
      <c r="E3256" t="s">
        <v>9</v>
      </c>
      <c r="F3256" t="s">
        <v>154</v>
      </c>
      <c r="G3256" t="s">
        <v>14</v>
      </c>
      <c r="H3256" s="135" t="s">
        <v>1516</v>
      </c>
      <c r="I3256" t="s">
        <v>1458</v>
      </c>
      <c r="J3256" s="20">
        <v>12</v>
      </c>
      <c r="K3256" s="20" t="s">
        <v>1465</v>
      </c>
      <c r="L3256" t="s">
        <v>1466</v>
      </c>
      <c r="M3256" s="20">
        <v>30</v>
      </c>
      <c r="N3256" s="20">
        <v>10</v>
      </c>
      <c r="AE3256">
        <f t="shared" si="50"/>
        <v>2003</v>
      </c>
    </row>
    <row r="3257" spans="1:31" x14ac:dyDescent="0.25">
      <c r="A3257" s="7">
        <v>3254</v>
      </c>
      <c r="B3257" s="8">
        <v>37652</v>
      </c>
      <c r="C3257" t="s">
        <v>3</v>
      </c>
      <c r="D3257" t="s">
        <v>344</v>
      </c>
      <c r="E3257" t="s">
        <v>9</v>
      </c>
      <c r="F3257" t="s">
        <v>498</v>
      </c>
      <c r="G3257" t="s">
        <v>14</v>
      </c>
      <c r="H3257" s="135" t="s">
        <v>1496</v>
      </c>
      <c r="I3257" t="s">
        <v>1454</v>
      </c>
      <c r="J3257" s="20">
        <v>28</v>
      </c>
      <c r="K3257" s="20" t="s">
        <v>3</v>
      </c>
      <c r="L3257" t="s">
        <v>1464</v>
      </c>
      <c r="M3257" s="20">
        <v>8.84</v>
      </c>
      <c r="N3257" s="20">
        <v>6.16</v>
      </c>
      <c r="AE3257">
        <f t="shared" si="50"/>
        <v>2003</v>
      </c>
    </row>
    <row r="3258" spans="1:31" x14ac:dyDescent="0.25">
      <c r="A3258" s="7">
        <v>3255</v>
      </c>
      <c r="B3258" s="8">
        <v>37653</v>
      </c>
      <c r="C3258" t="s">
        <v>3</v>
      </c>
      <c r="D3258" t="s">
        <v>333</v>
      </c>
      <c r="E3258" t="s">
        <v>9</v>
      </c>
      <c r="F3258" t="s">
        <v>149</v>
      </c>
      <c r="G3258" t="s">
        <v>65</v>
      </c>
      <c r="H3258" s="135" t="s">
        <v>1569</v>
      </c>
      <c r="I3258" t="s">
        <v>1455</v>
      </c>
      <c r="J3258" s="20">
        <v>18</v>
      </c>
      <c r="K3258" s="20" t="s">
        <v>9</v>
      </c>
      <c r="L3258" t="s">
        <v>1463</v>
      </c>
      <c r="M3258" s="20">
        <v>2.16</v>
      </c>
      <c r="N3258" s="20">
        <v>2.84</v>
      </c>
      <c r="AE3258">
        <f t="shared" si="50"/>
        <v>2003</v>
      </c>
    </row>
    <row r="3259" spans="1:31" x14ac:dyDescent="0.25">
      <c r="A3259" s="7">
        <v>3256</v>
      </c>
      <c r="B3259" s="8">
        <v>37653</v>
      </c>
      <c r="C3259" t="s">
        <v>3</v>
      </c>
      <c r="D3259" t="s">
        <v>521</v>
      </c>
      <c r="E3259" t="s">
        <v>9</v>
      </c>
      <c r="F3259" t="s">
        <v>270</v>
      </c>
      <c r="G3259" t="s">
        <v>11</v>
      </c>
      <c r="H3259" s="135" t="s">
        <v>1499</v>
      </c>
      <c r="I3259" t="s">
        <v>1455</v>
      </c>
      <c r="J3259" s="20">
        <v>30</v>
      </c>
      <c r="K3259" s="20" t="s">
        <v>9</v>
      </c>
      <c r="L3259" t="s">
        <v>1464</v>
      </c>
      <c r="M3259" s="20">
        <v>3.3</v>
      </c>
      <c r="N3259" s="20">
        <v>4.7</v>
      </c>
      <c r="AE3259">
        <f t="shared" si="50"/>
        <v>2003</v>
      </c>
    </row>
    <row r="3260" spans="1:31" x14ac:dyDescent="0.25">
      <c r="A3260" s="7">
        <v>3257</v>
      </c>
      <c r="B3260" s="8">
        <v>37654</v>
      </c>
      <c r="C3260" t="s">
        <v>3</v>
      </c>
      <c r="D3260" t="s">
        <v>341</v>
      </c>
      <c r="E3260" t="s">
        <v>9</v>
      </c>
      <c r="F3260" t="s">
        <v>520</v>
      </c>
      <c r="G3260" t="s">
        <v>14</v>
      </c>
      <c r="H3260" s="135" t="s">
        <v>1517</v>
      </c>
      <c r="I3260" t="s">
        <v>1454</v>
      </c>
      <c r="J3260" s="20">
        <v>21</v>
      </c>
      <c r="K3260" s="20" t="s">
        <v>3</v>
      </c>
      <c r="L3260" t="s">
        <v>1464</v>
      </c>
      <c r="M3260" s="20">
        <v>6.88</v>
      </c>
      <c r="N3260" s="20">
        <v>4.62</v>
      </c>
      <c r="AE3260">
        <f t="shared" si="50"/>
        <v>2003</v>
      </c>
    </row>
    <row r="3261" spans="1:31" x14ac:dyDescent="0.25">
      <c r="A3261" s="7">
        <v>3258</v>
      </c>
      <c r="B3261" s="8">
        <v>37654</v>
      </c>
      <c r="C3261" t="s">
        <v>3</v>
      </c>
      <c r="D3261" t="s">
        <v>548</v>
      </c>
      <c r="E3261" t="s">
        <v>9</v>
      </c>
      <c r="F3261" t="s">
        <v>135</v>
      </c>
      <c r="G3261" t="s">
        <v>377</v>
      </c>
      <c r="H3261" s="135" t="s">
        <v>1496</v>
      </c>
      <c r="I3261" t="s">
        <v>1455</v>
      </c>
      <c r="J3261" s="20">
        <v>8</v>
      </c>
      <c r="K3261" s="20" t="s">
        <v>3</v>
      </c>
      <c r="L3261" t="s">
        <v>1464</v>
      </c>
      <c r="M3261" s="20">
        <v>1.62</v>
      </c>
      <c r="N3261" s="20">
        <v>0.88</v>
      </c>
      <c r="AE3261">
        <f t="shared" si="50"/>
        <v>2003</v>
      </c>
    </row>
    <row r="3262" spans="1:31" x14ac:dyDescent="0.25">
      <c r="A3262" s="7">
        <v>3259</v>
      </c>
      <c r="B3262" s="8">
        <v>37654</v>
      </c>
      <c r="C3262" t="s">
        <v>3</v>
      </c>
      <c r="D3262" t="s">
        <v>129</v>
      </c>
      <c r="E3262" t="s">
        <v>9</v>
      </c>
      <c r="F3262" t="s">
        <v>188</v>
      </c>
      <c r="G3262" t="s">
        <v>377</v>
      </c>
      <c r="H3262" s="9" t="s">
        <v>1590</v>
      </c>
      <c r="I3262" t="s">
        <v>1455</v>
      </c>
      <c r="J3262" s="20">
        <v>86</v>
      </c>
      <c r="K3262" s="20" t="s">
        <v>9</v>
      </c>
      <c r="L3262" t="s">
        <v>1463</v>
      </c>
      <c r="M3262" s="20">
        <v>10.32</v>
      </c>
      <c r="N3262" s="20">
        <v>11.68</v>
      </c>
      <c r="AE3262">
        <f t="shared" si="50"/>
        <v>2003</v>
      </c>
    </row>
    <row r="3263" spans="1:31" x14ac:dyDescent="0.25">
      <c r="A3263" s="7">
        <v>3260</v>
      </c>
      <c r="B3263" s="8">
        <v>37654</v>
      </c>
      <c r="C3263" t="s">
        <v>3</v>
      </c>
      <c r="D3263" t="s">
        <v>524</v>
      </c>
      <c r="E3263" t="s">
        <v>9</v>
      </c>
      <c r="F3263" t="s">
        <v>126</v>
      </c>
      <c r="G3263" t="s">
        <v>24</v>
      </c>
      <c r="H3263" s="135" t="s">
        <v>1529</v>
      </c>
      <c r="I3263" t="s">
        <v>1454</v>
      </c>
      <c r="J3263" s="20">
        <v>10</v>
      </c>
      <c r="K3263" s="20" t="s">
        <v>9</v>
      </c>
      <c r="L3263" t="s">
        <v>1464</v>
      </c>
      <c r="M3263" s="20">
        <v>2.2000000000000002</v>
      </c>
      <c r="N3263" s="20">
        <v>3.8</v>
      </c>
      <c r="AE3263">
        <f t="shared" si="50"/>
        <v>2003</v>
      </c>
    </row>
    <row r="3264" spans="1:31" x14ac:dyDescent="0.25">
      <c r="A3264" s="7">
        <v>3261</v>
      </c>
      <c r="B3264" s="8">
        <v>37656</v>
      </c>
      <c r="C3264" t="s">
        <v>3</v>
      </c>
      <c r="D3264" t="s">
        <v>104</v>
      </c>
      <c r="E3264" t="s">
        <v>9</v>
      </c>
      <c r="F3264" t="s">
        <v>266</v>
      </c>
      <c r="G3264" t="s">
        <v>24</v>
      </c>
      <c r="H3264" s="135" t="s">
        <v>1493</v>
      </c>
      <c r="I3264" t="s">
        <v>1454</v>
      </c>
      <c r="J3264" s="20">
        <v>35</v>
      </c>
      <c r="K3264" s="20" t="s">
        <v>9</v>
      </c>
      <c r="L3264" t="s">
        <v>1464</v>
      </c>
      <c r="M3264" s="20">
        <v>7.7</v>
      </c>
      <c r="N3264" s="20">
        <v>10.8</v>
      </c>
      <c r="AE3264">
        <f t="shared" si="50"/>
        <v>2003</v>
      </c>
    </row>
    <row r="3265" spans="1:31" x14ac:dyDescent="0.25">
      <c r="A3265" s="7">
        <v>3262</v>
      </c>
      <c r="B3265" s="8">
        <v>37656</v>
      </c>
      <c r="C3265" t="s">
        <v>3</v>
      </c>
      <c r="D3265" t="s">
        <v>186</v>
      </c>
      <c r="E3265" t="s">
        <v>9</v>
      </c>
      <c r="F3265" t="s">
        <v>464</v>
      </c>
      <c r="G3265" t="s">
        <v>24</v>
      </c>
      <c r="H3265" s="135" t="s">
        <v>1497</v>
      </c>
      <c r="I3265" t="s">
        <v>1455</v>
      </c>
      <c r="J3265" s="20">
        <v>45</v>
      </c>
      <c r="K3265" s="20" t="s">
        <v>3</v>
      </c>
      <c r="L3265" t="s">
        <v>1464</v>
      </c>
      <c r="M3265" s="20">
        <v>6.8</v>
      </c>
      <c r="N3265" s="20">
        <v>4.95</v>
      </c>
      <c r="AE3265">
        <f t="shared" si="50"/>
        <v>2003</v>
      </c>
    </row>
    <row r="3266" spans="1:31" x14ac:dyDescent="0.25">
      <c r="A3266" s="7">
        <v>3263</v>
      </c>
      <c r="B3266" s="8">
        <v>37656</v>
      </c>
      <c r="C3266" t="s">
        <v>3</v>
      </c>
      <c r="D3266" t="s">
        <v>461</v>
      </c>
      <c r="E3266" t="s">
        <v>9</v>
      </c>
      <c r="F3266" t="s">
        <v>43</v>
      </c>
      <c r="G3266" t="s">
        <v>14</v>
      </c>
      <c r="H3266" s="135" t="s">
        <v>1530</v>
      </c>
      <c r="I3266" t="s">
        <v>1454</v>
      </c>
      <c r="J3266" s="20">
        <v>7</v>
      </c>
      <c r="K3266" s="20" t="s">
        <v>1465</v>
      </c>
      <c r="L3266" t="s">
        <v>1466</v>
      </c>
      <c r="M3266" s="20">
        <v>1.75</v>
      </c>
      <c r="N3266" s="20">
        <v>1.75</v>
      </c>
      <c r="AE3266">
        <f t="shared" si="50"/>
        <v>2003</v>
      </c>
    </row>
    <row r="3267" spans="1:31" x14ac:dyDescent="0.25">
      <c r="A3267" s="7">
        <v>3264</v>
      </c>
      <c r="B3267" s="8">
        <v>37656</v>
      </c>
      <c r="C3267" t="s">
        <v>3</v>
      </c>
      <c r="D3267" t="s">
        <v>544</v>
      </c>
      <c r="E3267" t="s">
        <v>9</v>
      </c>
      <c r="F3267" t="s">
        <v>236</v>
      </c>
      <c r="G3267" t="s">
        <v>14</v>
      </c>
      <c r="H3267" s="135" t="s">
        <v>1491</v>
      </c>
      <c r="I3267" t="s">
        <v>1455</v>
      </c>
      <c r="J3267" s="20">
        <v>24</v>
      </c>
      <c r="K3267" s="20" t="s">
        <v>9</v>
      </c>
      <c r="L3267" t="s">
        <v>1464</v>
      </c>
      <c r="M3267" s="20">
        <v>2.64</v>
      </c>
      <c r="N3267" s="20">
        <v>3.86</v>
      </c>
      <c r="AE3267">
        <f t="shared" si="50"/>
        <v>2003</v>
      </c>
    </row>
    <row r="3268" spans="1:31" x14ac:dyDescent="0.25">
      <c r="A3268" s="7">
        <v>3265</v>
      </c>
      <c r="B3268" s="8">
        <v>37656</v>
      </c>
      <c r="C3268" t="s">
        <v>3</v>
      </c>
      <c r="D3268" t="s">
        <v>278</v>
      </c>
      <c r="E3268" t="s">
        <v>9</v>
      </c>
      <c r="F3268" t="s">
        <v>285</v>
      </c>
      <c r="G3268" t="s">
        <v>14</v>
      </c>
      <c r="H3268" s="135" t="s">
        <v>1491</v>
      </c>
      <c r="I3268" t="s">
        <v>1454</v>
      </c>
      <c r="J3268" s="20">
        <v>32</v>
      </c>
      <c r="K3268" s="20" t="s">
        <v>9</v>
      </c>
      <c r="L3268" t="s">
        <v>1464</v>
      </c>
      <c r="M3268" s="20">
        <v>7.04</v>
      </c>
      <c r="N3268" s="20">
        <v>9.9600000000000009</v>
      </c>
      <c r="AE3268">
        <f t="shared" ref="AE3268:AE3331" si="51">YEAR(B3268)</f>
        <v>2003</v>
      </c>
    </row>
    <row r="3269" spans="1:31" x14ac:dyDescent="0.25">
      <c r="A3269" s="7">
        <v>3266</v>
      </c>
      <c r="B3269" s="8">
        <v>37656</v>
      </c>
      <c r="C3269" t="s">
        <v>3</v>
      </c>
      <c r="D3269" t="s">
        <v>549</v>
      </c>
      <c r="E3269" t="s">
        <v>9</v>
      </c>
      <c r="F3269" t="s">
        <v>27</v>
      </c>
      <c r="G3269" t="s">
        <v>14</v>
      </c>
      <c r="H3269" s="135" t="s">
        <v>1517</v>
      </c>
      <c r="I3269" t="s">
        <v>1458</v>
      </c>
      <c r="J3269" s="20">
        <v>15</v>
      </c>
      <c r="K3269" s="20" t="s">
        <v>9</v>
      </c>
      <c r="L3269" t="s">
        <v>1464</v>
      </c>
      <c r="M3269" s="20">
        <v>30</v>
      </c>
      <c r="N3269" s="20">
        <v>10</v>
      </c>
      <c r="AE3269">
        <f t="shared" si="51"/>
        <v>2003</v>
      </c>
    </row>
    <row r="3270" spans="1:31" x14ac:dyDescent="0.25">
      <c r="A3270" s="7">
        <v>3267</v>
      </c>
      <c r="B3270" s="8">
        <v>37656</v>
      </c>
      <c r="C3270" t="s">
        <v>3</v>
      </c>
      <c r="D3270" t="s">
        <v>404</v>
      </c>
      <c r="E3270" t="s">
        <v>9</v>
      </c>
      <c r="F3270" t="s">
        <v>540</v>
      </c>
      <c r="G3270" t="s">
        <v>11</v>
      </c>
      <c r="H3270" s="135" t="s">
        <v>1509</v>
      </c>
      <c r="I3270" t="s">
        <v>1454</v>
      </c>
      <c r="J3270" s="20">
        <v>10</v>
      </c>
      <c r="K3270" s="20" t="s">
        <v>3</v>
      </c>
      <c r="L3270" t="s">
        <v>1464</v>
      </c>
      <c r="M3270" s="20">
        <v>3.8</v>
      </c>
      <c r="N3270" s="20">
        <v>2.2000000000000002</v>
      </c>
      <c r="AE3270">
        <f t="shared" si="51"/>
        <v>2003</v>
      </c>
    </row>
    <row r="3271" spans="1:31" x14ac:dyDescent="0.25">
      <c r="A3271" s="7">
        <v>3268</v>
      </c>
      <c r="B3271" s="8">
        <v>37656</v>
      </c>
      <c r="C3271" t="s">
        <v>3</v>
      </c>
      <c r="D3271" t="s">
        <v>154</v>
      </c>
      <c r="E3271" t="s">
        <v>9</v>
      </c>
      <c r="F3271" t="s">
        <v>179</v>
      </c>
      <c r="G3271" t="s">
        <v>17</v>
      </c>
      <c r="H3271" s="135" t="s">
        <v>1502</v>
      </c>
      <c r="I3271" t="s">
        <v>1454</v>
      </c>
      <c r="J3271" s="20">
        <v>54</v>
      </c>
      <c r="K3271" s="20" t="s">
        <v>9</v>
      </c>
      <c r="L3271" t="s">
        <v>1463</v>
      </c>
      <c r="M3271" s="20">
        <v>12.96</v>
      </c>
      <c r="N3271" s="20">
        <v>15.04</v>
      </c>
      <c r="AE3271">
        <f t="shared" si="51"/>
        <v>2003</v>
      </c>
    </row>
    <row r="3272" spans="1:31" x14ac:dyDescent="0.25">
      <c r="A3272" s="7">
        <v>3269</v>
      </c>
      <c r="B3272" s="8">
        <v>37656</v>
      </c>
      <c r="C3272" t="s">
        <v>3</v>
      </c>
      <c r="D3272" t="s">
        <v>271</v>
      </c>
      <c r="E3272" t="s">
        <v>9</v>
      </c>
      <c r="F3272" t="s">
        <v>53</v>
      </c>
      <c r="G3272" t="s">
        <v>14</v>
      </c>
      <c r="H3272" s="135" t="s">
        <v>1501</v>
      </c>
      <c r="I3272" t="s">
        <v>1454</v>
      </c>
      <c r="J3272" s="20">
        <v>3</v>
      </c>
      <c r="K3272" s="20" t="s">
        <v>3</v>
      </c>
      <c r="L3272" t="s">
        <v>1464</v>
      </c>
      <c r="M3272" s="20">
        <v>1.8399999999999999</v>
      </c>
      <c r="N3272" s="20">
        <v>0.66</v>
      </c>
      <c r="AE3272">
        <f t="shared" si="51"/>
        <v>2003</v>
      </c>
    </row>
    <row r="3273" spans="1:31" x14ac:dyDescent="0.25">
      <c r="A3273" s="7">
        <v>3270</v>
      </c>
      <c r="B3273" s="8">
        <v>37656</v>
      </c>
      <c r="C3273" t="s">
        <v>3</v>
      </c>
      <c r="D3273" t="s">
        <v>302</v>
      </c>
      <c r="E3273" t="s">
        <v>9</v>
      </c>
      <c r="F3273" t="s">
        <v>483</v>
      </c>
      <c r="G3273" t="s">
        <v>17</v>
      </c>
      <c r="H3273" s="135" t="s">
        <v>1496</v>
      </c>
      <c r="I3273" t="s">
        <v>1454</v>
      </c>
      <c r="J3273" s="20">
        <v>35</v>
      </c>
      <c r="K3273" s="20" t="s">
        <v>3</v>
      </c>
      <c r="L3273" t="s">
        <v>1464</v>
      </c>
      <c r="M3273" s="20">
        <v>10.8</v>
      </c>
      <c r="N3273" s="20">
        <v>7.7</v>
      </c>
      <c r="AE3273">
        <f t="shared" si="51"/>
        <v>2003</v>
      </c>
    </row>
    <row r="3274" spans="1:31" x14ac:dyDescent="0.25">
      <c r="A3274" s="7">
        <v>3271</v>
      </c>
      <c r="B3274" s="8">
        <v>37656</v>
      </c>
      <c r="C3274" t="s">
        <v>3</v>
      </c>
      <c r="D3274" t="s">
        <v>312</v>
      </c>
      <c r="E3274" t="s">
        <v>9</v>
      </c>
      <c r="F3274" t="s">
        <v>236</v>
      </c>
      <c r="G3274" t="s">
        <v>14</v>
      </c>
      <c r="H3274" s="135" t="s">
        <v>1496</v>
      </c>
      <c r="I3274" t="s">
        <v>1458</v>
      </c>
      <c r="J3274" s="20">
        <v>13</v>
      </c>
      <c r="K3274" s="20" t="s">
        <v>9</v>
      </c>
      <c r="L3274" t="s">
        <v>1463</v>
      </c>
      <c r="M3274" s="20">
        <v>30</v>
      </c>
      <c r="N3274" s="20">
        <v>10</v>
      </c>
      <c r="AE3274">
        <f t="shared" si="51"/>
        <v>2003</v>
      </c>
    </row>
    <row r="3275" spans="1:31" x14ac:dyDescent="0.25">
      <c r="A3275" s="7">
        <v>3272</v>
      </c>
      <c r="B3275" s="8">
        <v>37656</v>
      </c>
      <c r="C3275" t="s">
        <v>3</v>
      </c>
      <c r="D3275" t="s">
        <v>457</v>
      </c>
      <c r="E3275" t="s">
        <v>9</v>
      </c>
      <c r="F3275" t="s">
        <v>64</v>
      </c>
      <c r="G3275" t="s">
        <v>14</v>
      </c>
      <c r="H3275" s="135" t="s">
        <v>1496</v>
      </c>
      <c r="I3275" t="s">
        <v>1454</v>
      </c>
      <c r="J3275" s="20">
        <v>42</v>
      </c>
      <c r="K3275" s="20" t="s">
        <v>9</v>
      </c>
      <c r="L3275" t="s">
        <v>1463</v>
      </c>
      <c r="M3275" s="20">
        <v>10.08</v>
      </c>
      <c r="N3275" s="20">
        <v>11.92</v>
      </c>
      <c r="AE3275">
        <f t="shared" si="51"/>
        <v>2003</v>
      </c>
    </row>
    <row r="3276" spans="1:31" x14ac:dyDescent="0.25">
      <c r="A3276" s="7">
        <v>3273</v>
      </c>
      <c r="B3276" s="8">
        <v>37656</v>
      </c>
      <c r="C3276" t="s">
        <v>3</v>
      </c>
      <c r="D3276" t="s">
        <v>518</v>
      </c>
      <c r="E3276" t="s">
        <v>9</v>
      </c>
      <c r="F3276" t="s">
        <v>134</v>
      </c>
      <c r="G3276" t="s">
        <v>24</v>
      </c>
      <c r="H3276" s="135" t="s">
        <v>1547</v>
      </c>
      <c r="I3276" t="s">
        <v>1454</v>
      </c>
      <c r="J3276" s="20">
        <v>29</v>
      </c>
      <c r="K3276" s="20" t="s">
        <v>9</v>
      </c>
      <c r="L3276" t="s">
        <v>1464</v>
      </c>
      <c r="M3276" s="20">
        <v>6.38</v>
      </c>
      <c r="N3276" s="20">
        <v>9.1199999999999992</v>
      </c>
      <c r="AE3276">
        <f t="shared" si="51"/>
        <v>2003</v>
      </c>
    </row>
    <row r="3277" spans="1:31" x14ac:dyDescent="0.25">
      <c r="A3277" s="7">
        <v>3274</v>
      </c>
      <c r="B3277" s="8">
        <v>37656</v>
      </c>
      <c r="C3277" t="s">
        <v>3</v>
      </c>
      <c r="D3277" t="s">
        <v>243</v>
      </c>
      <c r="E3277" t="s">
        <v>9</v>
      </c>
      <c r="F3277" t="s">
        <v>108</v>
      </c>
      <c r="G3277" t="s">
        <v>24</v>
      </c>
      <c r="H3277" s="135" t="s">
        <v>1521</v>
      </c>
      <c r="I3277" t="s">
        <v>1454</v>
      </c>
      <c r="J3277" s="20">
        <v>12</v>
      </c>
      <c r="K3277" s="20" t="s">
        <v>1465</v>
      </c>
      <c r="L3277" t="s">
        <v>1466</v>
      </c>
      <c r="M3277" s="20">
        <v>3</v>
      </c>
      <c r="N3277" s="20">
        <v>3</v>
      </c>
      <c r="AE3277">
        <f t="shared" si="51"/>
        <v>2003</v>
      </c>
    </row>
    <row r="3278" spans="1:31" x14ac:dyDescent="0.25">
      <c r="A3278" s="7">
        <v>3275</v>
      </c>
      <c r="B3278" s="8">
        <v>37657</v>
      </c>
      <c r="C3278" t="s">
        <v>3</v>
      </c>
      <c r="D3278" t="s">
        <v>206</v>
      </c>
      <c r="E3278" t="s">
        <v>9</v>
      </c>
      <c r="F3278" t="s">
        <v>242</v>
      </c>
      <c r="G3278" t="s">
        <v>24</v>
      </c>
      <c r="H3278" s="135" t="s">
        <v>1493</v>
      </c>
      <c r="I3278" t="s">
        <v>1454</v>
      </c>
      <c r="J3278" s="20">
        <v>34</v>
      </c>
      <c r="K3278" s="20" t="s">
        <v>9</v>
      </c>
      <c r="L3278" t="s">
        <v>1464</v>
      </c>
      <c r="M3278" s="20">
        <v>7.48</v>
      </c>
      <c r="N3278" s="20">
        <v>10.52</v>
      </c>
      <c r="AE3278">
        <f t="shared" si="51"/>
        <v>2003</v>
      </c>
    </row>
    <row r="3279" spans="1:31" x14ac:dyDescent="0.25">
      <c r="A3279" s="7">
        <v>3276</v>
      </c>
      <c r="B3279" s="8">
        <v>37658</v>
      </c>
      <c r="C3279" t="s">
        <v>3</v>
      </c>
      <c r="D3279" t="s">
        <v>481</v>
      </c>
      <c r="E3279" t="s">
        <v>9</v>
      </c>
      <c r="F3279" t="s">
        <v>48</v>
      </c>
      <c r="G3279" t="s">
        <v>11</v>
      </c>
      <c r="H3279" s="135" t="s">
        <v>1527</v>
      </c>
      <c r="I3279" t="s">
        <v>1454</v>
      </c>
      <c r="J3279" s="20">
        <v>60</v>
      </c>
      <c r="K3279" s="20" t="s">
        <v>3</v>
      </c>
      <c r="L3279" t="s">
        <v>1464</v>
      </c>
      <c r="M3279" s="20">
        <v>17.8</v>
      </c>
      <c r="N3279" s="20">
        <v>13.2</v>
      </c>
      <c r="AE3279">
        <f t="shared" si="51"/>
        <v>2003</v>
      </c>
    </row>
    <row r="3280" spans="1:31" x14ac:dyDescent="0.25">
      <c r="A3280" s="7">
        <v>3277</v>
      </c>
      <c r="B3280" s="8">
        <v>37658</v>
      </c>
      <c r="C3280" t="s">
        <v>3</v>
      </c>
      <c r="D3280" t="s">
        <v>343</v>
      </c>
      <c r="E3280" t="s">
        <v>9</v>
      </c>
      <c r="F3280" t="s">
        <v>483</v>
      </c>
      <c r="G3280" t="s">
        <v>65</v>
      </c>
      <c r="H3280" s="135" t="s">
        <v>1496</v>
      </c>
      <c r="I3280" t="s">
        <v>1454</v>
      </c>
      <c r="J3280" s="20">
        <v>29</v>
      </c>
      <c r="K3280" s="20" t="s">
        <v>9</v>
      </c>
      <c r="L3280" t="s">
        <v>1464</v>
      </c>
      <c r="M3280" s="20">
        <v>6.38</v>
      </c>
      <c r="N3280" s="20">
        <v>9.1199999999999992</v>
      </c>
      <c r="AE3280">
        <f t="shared" si="51"/>
        <v>2003</v>
      </c>
    </row>
    <row r="3281" spans="1:31" x14ac:dyDescent="0.25">
      <c r="A3281" s="7">
        <v>3278</v>
      </c>
      <c r="B3281" s="8">
        <v>37659</v>
      </c>
      <c r="C3281" t="s">
        <v>3</v>
      </c>
      <c r="D3281" t="s">
        <v>547</v>
      </c>
      <c r="E3281" t="s">
        <v>9</v>
      </c>
      <c r="F3281" t="s">
        <v>354</v>
      </c>
      <c r="G3281" t="s">
        <v>11</v>
      </c>
      <c r="H3281" s="135" t="s">
        <v>1579</v>
      </c>
      <c r="I3281" t="s">
        <v>1454</v>
      </c>
      <c r="J3281" s="20">
        <v>26</v>
      </c>
      <c r="K3281" s="20" t="s">
        <v>9</v>
      </c>
      <c r="L3281" t="s">
        <v>1464</v>
      </c>
      <c r="M3281" s="20">
        <v>5.72</v>
      </c>
      <c r="N3281" s="20">
        <v>8.2800000000000011</v>
      </c>
      <c r="AE3281">
        <f t="shared" si="51"/>
        <v>2003</v>
      </c>
    </row>
    <row r="3282" spans="1:31" x14ac:dyDescent="0.25">
      <c r="A3282" s="7">
        <v>3279</v>
      </c>
      <c r="B3282" s="8">
        <v>37659</v>
      </c>
      <c r="C3282" t="s">
        <v>3</v>
      </c>
      <c r="D3282" t="s">
        <v>344</v>
      </c>
      <c r="E3282" t="s">
        <v>9</v>
      </c>
      <c r="F3282" t="s">
        <v>498</v>
      </c>
      <c r="G3282" t="s">
        <v>14</v>
      </c>
      <c r="H3282" s="135" t="s">
        <v>1489</v>
      </c>
      <c r="I3282" t="s">
        <v>1454</v>
      </c>
      <c r="J3282" s="20">
        <v>12</v>
      </c>
      <c r="K3282" s="20" t="s">
        <v>1465</v>
      </c>
      <c r="L3282" t="s">
        <v>1466</v>
      </c>
      <c r="M3282" s="20">
        <v>3</v>
      </c>
      <c r="N3282" s="20">
        <v>3</v>
      </c>
      <c r="AE3282">
        <f t="shared" si="51"/>
        <v>2003</v>
      </c>
    </row>
    <row r="3283" spans="1:31" x14ac:dyDescent="0.25">
      <c r="A3283" s="7">
        <v>3280</v>
      </c>
      <c r="B3283" s="8">
        <v>37659</v>
      </c>
      <c r="C3283" t="s">
        <v>3</v>
      </c>
      <c r="D3283" t="s">
        <v>25</v>
      </c>
      <c r="E3283" t="s">
        <v>9</v>
      </c>
      <c r="F3283" t="s">
        <v>26</v>
      </c>
      <c r="G3283" t="s">
        <v>14</v>
      </c>
      <c r="H3283" s="135" t="s">
        <v>1516</v>
      </c>
      <c r="I3283" t="s">
        <v>1454</v>
      </c>
      <c r="J3283" s="20">
        <v>12</v>
      </c>
      <c r="K3283" s="20" t="s">
        <v>9</v>
      </c>
      <c r="L3283" t="s">
        <v>1464</v>
      </c>
      <c r="M3283" s="20">
        <v>2.64</v>
      </c>
      <c r="N3283" s="20">
        <v>4.3599999999999994</v>
      </c>
      <c r="AE3283">
        <f t="shared" si="51"/>
        <v>2003</v>
      </c>
    </row>
    <row r="3284" spans="1:31" x14ac:dyDescent="0.25">
      <c r="A3284" s="7">
        <v>3281</v>
      </c>
      <c r="B3284" s="8">
        <v>37659</v>
      </c>
      <c r="C3284" t="s">
        <v>3</v>
      </c>
      <c r="D3284" t="s">
        <v>544</v>
      </c>
      <c r="E3284" t="s">
        <v>9</v>
      </c>
      <c r="F3284" t="s">
        <v>108</v>
      </c>
      <c r="G3284" t="s">
        <v>11</v>
      </c>
      <c r="H3284" s="135" t="s">
        <v>1496</v>
      </c>
      <c r="I3284" t="s">
        <v>1454</v>
      </c>
      <c r="J3284" s="20">
        <v>41</v>
      </c>
      <c r="K3284" s="20" t="s">
        <v>9</v>
      </c>
      <c r="L3284" t="s">
        <v>1464</v>
      </c>
      <c r="M3284" s="20">
        <v>9.02</v>
      </c>
      <c r="N3284" s="20">
        <v>12.48</v>
      </c>
      <c r="AE3284">
        <f t="shared" si="51"/>
        <v>2003</v>
      </c>
    </row>
    <row r="3285" spans="1:31" x14ac:dyDescent="0.25">
      <c r="A3285" s="7">
        <v>3282</v>
      </c>
      <c r="B3285" s="8">
        <v>37659</v>
      </c>
      <c r="C3285" t="s">
        <v>3</v>
      </c>
      <c r="D3285" t="s">
        <v>432</v>
      </c>
      <c r="E3285" t="s">
        <v>9</v>
      </c>
      <c r="F3285" t="s">
        <v>481</v>
      </c>
      <c r="G3285" t="s">
        <v>14</v>
      </c>
      <c r="H3285" s="135" t="s">
        <v>1496</v>
      </c>
      <c r="I3285" t="s">
        <v>1455</v>
      </c>
      <c r="J3285" s="20">
        <v>25</v>
      </c>
      <c r="K3285" s="20" t="s">
        <v>9</v>
      </c>
      <c r="L3285" t="s">
        <v>1464</v>
      </c>
      <c r="M3285" s="20">
        <v>2.75</v>
      </c>
      <c r="N3285" s="20">
        <v>4</v>
      </c>
      <c r="AE3285">
        <f t="shared" si="51"/>
        <v>2003</v>
      </c>
    </row>
    <row r="3286" spans="1:31" x14ac:dyDescent="0.25">
      <c r="A3286" s="7">
        <v>3283</v>
      </c>
      <c r="B3286" s="8">
        <v>37659</v>
      </c>
      <c r="C3286" t="s">
        <v>3</v>
      </c>
      <c r="D3286" t="s">
        <v>237</v>
      </c>
      <c r="E3286" t="s">
        <v>9</v>
      </c>
      <c r="F3286" t="s">
        <v>186</v>
      </c>
      <c r="G3286" t="s">
        <v>377</v>
      </c>
      <c r="H3286" s="135" t="s">
        <v>1635</v>
      </c>
      <c r="I3286" t="s">
        <v>1454</v>
      </c>
      <c r="J3286" s="20">
        <v>8</v>
      </c>
      <c r="K3286" s="20" t="s">
        <v>3</v>
      </c>
      <c r="L3286" t="s">
        <v>1463</v>
      </c>
      <c r="M3286" s="20">
        <v>3.08</v>
      </c>
      <c r="N3286" s="20">
        <v>1.92</v>
      </c>
      <c r="AE3286">
        <f t="shared" si="51"/>
        <v>2003</v>
      </c>
    </row>
    <row r="3287" spans="1:31" x14ac:dyDescent="0.25">
      <c r="A3287" s="7">
        <v>3284</v>
      </c>
      <c r="B3287" s="8">
        <v>37660</v>
      </c>
      <c r="C3287" t="s">
        <v>3</v>
      </c>
      <c r="D3287" t="s">
        <v>47</v>
      </c>
      <c r="E3287" t="s">
        <v>9</v>
      </c>
      <c r="F3287" t="s">
        <v>328</v>
      </c>
      <c r="G3287" t="s">
        <v>14</v>
      </c>
      <c r="H3287" s="135" t="s">
        <v>1516</v>
      </c>
      <c r="I3287" t="s">
        <v>1454</v>
      </c>
      <c r="J3287" s="20">
        <v>12</v>
      </c>
      <c r="K3287" s="20" t="s">
        <v>9</v>
      </c>
      <c r="L3287" t="s">
        <v>1464</v>
      </c>
      <c r="M3287" s="20">
        <v>2.64</v>
      </c>
      <c r="N3287" s="20">
        <v>4.3599999999999994</v>
      </c>
      <c r="AE3287">
        <f t="shared" si="51"/>
        <v>2003</v>
      </c>
    </row>
    <row r="3288" spans="1:31" x14ac:dyDescent="0.25">
      <c r="A3288" s="7">
        <v>3285</v>
      </c>
      <c r="B3288" s="8">
        <v>37660</v>
      </c>
      <c r="C3288" t="s">
        <v>3</v>
      </c>
      <c r="D3288" t="s">
        <v>344</v>
      </c>
      <c r="E3288" t="s">
        <v>9</v>
      </c>
      <c r="F3288" t="s">
        <v>498</v>
      </c>
      <c r="G3288" t="s">
        <v>14</v>
      </c>
      <c r="H3288" s="135" t="s">
        <v>1553</v>
      </c>
      <c r="I3288" t="s">
        <v>1454</v>
      </c>
      <c r="J3288" s="20">
        <v>28</v>
      </c>
      <c r="K3288" s="20" t="s">
        <v>3</v>
      </c>
      <c r="L3288" t="s">
        <v>1464</v>
      </c>
      <c r="M3288" s="20">
        <v>8.84</v>
      </c>
      <c r="N3288" s="20">
        <v>6.16</v>
      </c>
      <c r="AE3288">
        <f t="shared" si="51"/>
        <v>2003</v>
      </c>
    </row>
    <row r="3289" spans="1:31" x14ac:dyDescent="0.25">
      <c r="A3289" s="7">
        <v>3286</v>
      </c>
      <c r="B3289" s="8">
        <v>37660</v>
      </c>
      <c r="C3289" t="s">
        <v>3</v>
      </c>
      <c r="D3289" t="s">
        <v>333</v>
      </c>
      <c r="E3289" t="s">
        <v>9</v>
      </c>
      <c r="F3289" t="s">
        <v>149</v>
      </c>
      <c r="G3289" t="s">
        <v>65</v>
      </c>
      <c r="H3289" s="135" t="s">
        <v>1496</v>
      </c>
      <c r="I3289" t="s">
        <v>1455</v>
      </c>
      <c r="J3289" s="20">
        <v>20</v>
      </c>
      <c r="K3289" s="20" t="s">
        <v>1465</v>
      </c>
      <c r="L3289" t="s">
        <v>1466</v>
      </c>
      <c r="M3289" s="20">
        <v>2.5</v>
      </c>
      <c r="N3289" s="20">
        <v>2.5</v>
      </c>
      <c r="AE3289">
        <f t="shared" si="51"/>
        <v>2003</v>
      </c>
    </row>
    <row r="3290" spans="1:31" x14ac:dyDescent="0.25">
      <c r="A3290" s="7">
        <v>3287</v>
      </c>
      <c r="B3290" s="8">
        <v>37660</v>
      </c>
      <c r="C3290" t="s">
        <v>3</v>
      </c>
      <c r="D3290" t="s">
        <v>298</v>
      </c>
      <c r="E3290" t="s">
        <v>9</v>
      </c>
      <c r="F3290" t="s">
        <v>468</v>
      </c>
      <c r="G3290" t="s">
        <v>377</v>
      </c>
      <c r="H3290" s="9" t="s">
        <v>1586</v>
      </c>
      <c r="I3290" t="s">
        <v>1454</v>
      </c>
      <c r="J3290" s="20">
        <v>38</v>
      </c>
      <c r="K3290" s="20" t="s">
        <v>3</v>
      </c>
      <c r="L3290" t="s">
        <v>1464</v>
      </c>
      <c r="M3290" s="20">
        <v>11.64</v>
      </c>
      <c r="N3290" s="20">
        <v>8.36</v>
      </c>
      <c r="AE3290">
        <f t="shared" si="51"/>
        <v>2003</v>
      </c>
    </row>
    <row r="3291" spans="1:31" x14ac:dyDescent="0.25">
      <c r="A3291" s="7">
        <v>3288</v>
      </c>
      <c r="B3291" s="8">
        <v>37661</v>
      </c>
      <c r="C3291" t="s">
        <v>3</v>
      </c>
      <c r="D3291" t="s">
        <v>119</v>
      </c>
      <c r="E3291" t="s">
        <v>9</v>
      </c>
      <c r="F3291" t="s">
        <v>236</v>
      </c>
      <c r="G3291" t="s">
        <v>24</v>
      </c>
      <c r="H3291" s="135" t="s">
        <v>1497</v>
      </c>
      <c r="I3291" t="s">
        <v>1455</v>
      </c>
      <c r="J3291" s="20">
        <v>8</v>
      </c>
      <c r="K3291" s="20" t="s">
        <v>9</v>
      </c>
      <c r="L3291" t="s">
        <v>1464</v>
      </c>
      <c r="M3291" s="20">
        <v>0.88</v>
      </c>
      <c r="N3291" s="20">
        <v>1.62</v>
      </c>
      <c r="AE3291">
        <f t="shared" si="51"/>
        <v>2003</v>
      </c>
    </row>
    <row r="3292" spans="1:31" x14ac:dyDescent="0.25">
      <c r="A3292" s="7">
        <v>3289</v>
      </c>
      <c r="B3292" s="8">
        <v>37661</v>
      </c>
      <c r="C3292" t="s">
        <v>3</v>
      </c>
      <c r="D3292" t="s">
        <v>489</v>
      </c>
      <c r="E3292" t="s">
        <v>9</v>
      </c>
      <c r="F3292" t="s">
        <v>281</v>
      </c>
      <c r="G3292" t="s">
        <v>14</v>
      </c>
      <c r="H3292" s="135" t="s">
        <v>1491</v>
      </c>
      <c r="I3292" t="s">
        <v>1455</v>
      </c>
      <c r="J3292" s="20">
        <v>36</v>
      </c>
      <c r="K3292" s="20" t="s">
        <v>9</v>
      </c>
      <c r="L3292" t="s">
        <v>1464</v>
      </c>
      <c r="M3292" s="20">
        <v>3.96</v>
      </c>
      <c r="N3292" s="20">
        <v>5.54</v>
      </c>
      <c r="AE3292">
        <f t="shared" si="51"/>
        <v>2003</v>
      </c>
    </row>
    <row r="3293" spans="1:31" x14ac:dyDescent="0.25">
      <c r="A3293" s="7">
        <v>3290</v>
      </c>
      <c r="B3293" s="8">
        <v>37661</v>
      </c>
      <c r="C3293" t="s">
        <v>3</v>
      </c>
      <c r="D3293" t="s">
        <v>502</v>
      </c>
      <c r="E3293" t="s">
        <v>9</v>
      </c>
      <c r="F3293" t="s">
        <v>550</v>
      </c>
      <c r="G3293" t="s">
        <v>11</v>
      </c>
      <c r="H3293" s="135" t="s">
        <v>1505</v>
      </c>
      <c r="I3293" t="s">
        <v>1454</v>
      </c>
      <c r="J3293" s="20">
        <v>80</v>
      </c>
      <c r="K3293" s="20" t="s">
        <v>9</v>
      </c>
      <c r="L3293" t="s">
        <v>1464</v>
      </c>
      <c r="M3293" s="20">
        <v>17.600000000000001</v>
      </c>
      <c r="N3293" s="20">
        <v>23.4</v>
      </c>
      <c r="AE3293">
        <f t="shared" si="51"/>
        <v>2003</v>
      </c>
    </row>
    <row r="3294" spans="1:31" x14ac:dyDescent="0.25">
      <c r="A3294" s="7">
        <v>3291</v>
      </c>
      <c r="B3294" s="8">
        <v>37661</v>
      </c>
      <c r="C3294" t="s">
        <v>3</v>
      </c>
      <c r="D3294" t="s">
        <v>502</v>
      </c>
      <c r="E3294" t="s">
        <v>9</v>
      </c>
      <c r="F3294" t="s">
        <v>550</v>
      </c>
      <c r="G3294" t="s">
        <v>11</v>
      </c>
      <c r="H3294" s="135" t="s">
        <v>1526</v>
      </c>
      <c r="I3294" t="s">
        <v>1454</v>
      </c>
      <c r="J3294" s="20">
        <v>56</v>
      </c>
      <c r="K3294" s="20" t="s">
        <v>9</v>
      </c>
      <c r="L3294" t="s">
        <v>1463</v>
      </c>
      <c r="M3294" s="20">
        <v>13.44</v>
      </c>
      <c r="N3294" s="20">
        <v>15.56</v>
      </c>
      <c r="AE3294">
        <f t="shared" si="51"/>
        <v>2003</v>
      </c>
    </row>
    <row r="3295" spans="1:31" x14ac:dyDescent="0.25">
      <c r="A3295" s="7">
        <v>3292</v>
      </c>
      <c r="B3295" s="8">
        <v>37661</v>
      </c>
      <c r="C3295" t="s">
        <v>3</v>
      </c>
      <c r="D3295" t="s">
        <v>538</v>
      </c>
      <c r="E3295" t="s">
        <v>9</v>
      </c>
      <c r="F3295" t="s">
        <v>66</v>
      </c>
      <c r="G3295" t="s">
        <v>11</v>
      </c>
      <c r="H3295" s="135" t="s">
        <v>1531</v>
      </c>
      <c r="I3295" t="s">
        <v>1454</v>
      </c>
      <c r="J3295" s="20">
        <v>12</v>
      </c>
      <c r="K3295" s="20" t="s">
        <v>9</v>
      </c>
      <c r="L3295" t="s">
        <v>1464</v>
      </c>
      <c r="M3295" s="20">
        <v>2.64</v>
      </c>
      <c r="N3295" s="20">
        <v>4.3599999999999994</v>
      </c>
      <c r="AE3295">
        <f t="shared" si="51"/>
        <v>2003</v>
      </c>
    </row>
    <row r="3296" spans="1:31" x14ac:dyDescent="0.25">
      <c r="A3296" s="7">
        <v>3293</v>
      </c>
      <c r="B3296" s="8">
        <v>37661</v>
      </c>
      <c r="C3296" t="s">
        <v>3</v>
      </c>
      <c r="D3296" t="s">
        <v>236</v>
      </c>
      <c r="E3296" t="s">
        <v>9</v>
      </c>
      <c r="F3296" t="s">
        <v>119</v>
      </c>
      <c r="G3296" t="s">
        <v>17</v>
      </c>
      <c r="H3296" s="135" t="s">
        <v>1490</v>
      </c>
      <c r="I3296" t="s">
        <v>1455</v>
      </c>
      <c r="J3296" s="20">
        <v>8</v>
      </c>
      <c r="K3296" s="20" t="s">
        <v>3</v>
      </c>
      <c r="L3296" t="s">
        <v>1464</v>
      </c>
      <c r="M3296" s="20">
        <v>1.62</v>
      </c>
      <c r="N3296" s="20">
        <v>0.88</v>
      </c>
      <c r="AE3296">
        <f t="shared" si="51"/>
        <v>2003</v>
      </c>
    </row>
    <row r="3297" spans="1:31" x14ac:dyDescent="0.25">
      <c r="A3297" s="7">
        <v>3294</v>
      </c>
      <c r="B3297" s="8">
        <v>37661</v>
      </c>
      <c r="C3297" t="s">
        <v>3</v>
      </c>
      <c r="D3297" t="s">
        <v>517</v>
      </c>
      <c r="E3297" t="s">
        <v>9</v>
      </c>
      <c r="F3297" t="s">
        <v>545</v>
      </c>
      <c r="G3297" t="s">
        <v>65</v>
      </c>
      <c r="H3297" s="135" t="s">
        <v>1558</v>
      </c>
      <c r="I3297" t="s">
        <v>1454</v>
      </c>
      <c r="J3297" s="20">
        <v>18</v>
      </c>
      <c r="K3297" s="20" t="s">
        <v>3</v>
      </c>
      <c r="L3297" t="s">
        <v>1464</v>
      </c>
      <c r="M3297" s="20">
        <v>6.04</v>
      </c>
      <c r="N3297" s="20">
        <v>3.96</v>
      </c>
      <c r="AE3297">
        <f t="shared" si="51"/>
        <v>2003</v>
      </c>
    </row>
    <row r="3298" spans="1:31" x14ac:dyDescent="0.25">
      <c r="A3298" s="7">
        <v>3295</v>
      </c>
      <c r="B3298" s="8">
        <v>37661</v>
      </c>
      <c r="C3298" t="s">
        <v>3</v>
      </c>
      <c r="D3298" t="s">
        <v>333</v>
      </c>
      <c r="E3298" t="s">
        <v>9</v>
      </c>
      <c r="F3298" t="s">
        <v>545</v>
      </c>
      <c r="G3298" t="s">
        <v>65</v>
      </c>
      <c r="H3298" s="135" t="s">
        <v>1558</v>
      </c>
      <c r="I3298" t="s">
        <v>1454</v>
      </c>
      <c r="J3298" s="20">
        <v>8</v>
      </c>
      <c r="K3298" s="20" t="s">
        <v>3</v>
      </c>
      <c r="L3298" t="s">
        <v>1464</v>
      </c>
      <c r="M3298" s="20">
        <v>3.24</v>
      </c>
      <c r="N3298" s="20">
        <v>1.76</v>
      </c>
      <c r="AE3298">
        <f t="shared" si="51"/>
        <v>2003</v>
      </c>
    </row>
    <row r="3299" spans="1:31" x14ac:dyDescent="0.25">
      <c r="A3299" s="7">
        <v>3296</v>
      </c>
      <c r="B3299" s="8">
        <v>37661</v>
      </c>
      <c r="C3299" t="s">
        <v>3</v>
      </c>
      <c r="D3299" t="s">
        <v>31</v>
      </c>
      <c r="E3299" t="s">
        <v>9</v>
      </c>
      <c r="F3299" t="s">
        <v>119</v>
      </c>
      <c r="G3299" t="s">
        <v>24</v>
      </c>
      <c r="H3299" s="135" t="s">
        <v>1496</v>
      </c>
      <c r="I3299" t="s">
        <v>1455</v>
      </c>
      <c r="J3299" s="20">
        <v>35</v>
      </c>
      <c r="K3299" s="20" t="s">
        <v>9</v>
      </c>
      <c r="L3299" t="s">
        <v>1464</v>
      </c>
      <c r="M3299" s="20">
        <v>3.85</v>
      </c>
      <c r="N3299" s="20">
        <v>5.4</v>
      </c>
      <c r="AE3299">
        <f t="shared" si="51"/>
        <v>2003</v>
      </c>
    </row>
    <row r="3300" spans="1:31" x14ac:dyDescent="0.25">
      <c r="A3300" s="7">
        <v>3297</v>
      </c>
      <c r="B3300" s="8">
        <v>37662</v>
      </c>
      <c r="C3300" t="s">
        <v>3</v>
      </c>
      <c r="D3300" t="s">
        <v>544</v>
      </c>
      <c r="E3300" t="s">
        <v>9</v>
      </c>
      <c r="F3300" t="s">
        <v>411</v>
      </c>
      <c r="G3300" t="s">
        <v>24</v>
      </c>
      <c r="H3300" s="135" t="s">
        <v>1493</v>
      </c>
      <c r="I3300" t="s">
        <v>1455</v>
      </c>
      <c r="J3300" s="20">
        <v>17</v>
      </c>
      <c r="K3300" s="20" t="s">
        <v>1465</v>
      </c>
      <c r="L3300" t="s">
        <v>1466</v>
      </c>
      <c r="M3300" s="20">
        <v>2.125</v>
      </c>
      <c r="N3300" s="20">
        <v>2.125</v>
      </c>
      <c r="AE3300">
        <f t="shared" si="51"/>
        <v>2003</v>
      </c>
    </row>
    <row r="3301" spans="1:31" x14ac:dyDescent="0.25">
      <c r="A3301" s="7">
        <v>3298</v>
      </c>
      <c r="B3301" s="8">
        <v>37662</v>
      </c>
      <c r="C3301" t="s">
        <v>3</v>
      </c>
      <c r="D3301" t="s">
        <v>54</v>
      </c>
      <c r="E3301" t="s">
        <v>9</v>
      </c>
      <c r="F3301" t="s">
        <v>427</v>
      </c>
      <c r="G3301" t="s">
        <v>24</v>
      </c>
      <c r="H3301" s="135" t="s">
        <v>1544</v>
      </c>
      <c r="I3301" t="s">
        <v>1455</v>
      </c>
      <c r="J3301" s="20">
        <v>32</v>
      </c>
      <c r="K3301" s="20" t="s">
        <v>9</v>
      </c>
      <c r="L3301" t="s">
        <v>1464</v>
      </c>
      <c r="M3301" s="20">
        <v>3.52</v>
      </c>
      <c r="N3301" s="20">
        <v>4.9800000000000004</v>
      </c>
      <c r="AE3301">
        <f t="shared" si="51"/>
        <v>2003</v>
      </c>
    </row>
    <row r="3302" spans="1:31" x14ac:dyDescent="0.25">
      <c r="A3302" s="7">
        <v>3299</v>
      </c>
      <c r="B3302" s="8">
        <v>37662</v>
      </c>
      <c r="C3302" t="s">
        <v>3</v>
      </c>
      <c r="D3302" t="s">
        <v>54</v>
      </c>
      <c r="E3302" t="s">
        <v>9</v>
      </c>
      <c r="F3302" t="s">
        <v>259</v>
      </c>
      <c r="G3302" t="s">
        <v>24</v>
      </c>
      <c r="H3302" s="135" t="s">
        <v>1544</v>
      </c>
      <c r="I3302" t="s">
        <v>1455</v>
      </c>
      <c r="J3302" s="20">
        <v>38</v>
      </c>
      <c r="K3302" s="20" t="s">
        <v>9</v>
      </c>
      <c r="L3302" t="s">
        <v>1464</v>
      </c>
      <c r="M3302" s="20">
        <v>4.18</v>
      </c>
      <c r="N3302" s="20">
        <v>5.82</v>
      </c>
      <c r="AE3302">
        <f t="shared" si="51"/>
        <v>2003</v>
      </c>
    </row>
    <row r="3303" spans="1:31" x14ac:dyDescent="0.25">
      <c r="A3303" s="7">
        <v>3300</v>
      </c>
      <c r="B3303" s="8">
        <v>37662</v>
      </c>
      <c r="C3303" t="s">
        <v>3</v>
      </c>
      <c r="D3303" t="s">
        <v>350</v>
      </c>
      <c r="E3303" t="s">
        <v>9</v>
      </c>
      <c r="F3303" t="s">
        <v>118</v>
      </c>
      <c r="G3303" t="s">
        <v>11</v>
      </c>
      <c r="H3303" s="135" t="s">
        <v>1505</v>
      </c>
      <c r="I3303" t="s">
        <v>1454</v>
      </c>
      <c r="J3303" s="20">
        <v>22</v>
      </c>
      <c r="K3303" s="20" t="s">
        <v>3</v>
      </c>
      <c r="L3303" t="s">
        <v>1464</v>
      </c>
      <c r="M3303" s="20">
        <v>7.16</v>
      </c>
      <c r="N3303" s="20">
        <v>4.84</v>
      </c>
      <c r="AE3303">
        <f t="shared" si="51"/>
        <v>2003</v>
      </c>
    </row>
    <row r="3304" spans="1:31" x14ac:dyDescent="0.25">
      <c r="A3304" s="7">
        <v>3301</v>
      </c>
      <c r="B3304" s="8">
        <v>37662</v>
      </c>
      <c r="C3304" t="s">
        <v>3</v>
      </c>
      <c r="D3304" t="s">
        <v>54</v>
      </c>
      <c r="E3304" t="s">
        <v>9</v>
      </c>
      <c r="F3304" t="s">
        <v>55</v>
      </c>
      <c r="G3304" t="s">
        <v>17</v>
      </c>
      <c r="H3304" s="136" t="s">
        <v>1533</v>
      </c>
      <c r="I3304" t="s">
        <v>1455</v>
      </c>
      <c r="J3304" s="20">
        <v>4</v>
      </c>
      <c r="K3304" s="20" t="s">
        <v>3</v>
      </c>
      <c r="L3304" t="s">
        <v>1464</v>
      </c>
      <c r="M3304" s="20">
        <v>1.06</v>
      </c>
      <c r="N3304" s="20">
        <v>0.44</v>
      </c>
      <c r="AE3304">
        <f t="shared" si="51"/>
        <v>2003</v>
      </c>
    </row>
    <row r="3305" spans="1:31" x14ac:dyDescent="0.25">
      <c r="A3305" s="7">
        <v>3302</v>
      </c>
      <c r="B3305" s="8">
        <v>37662</v>
      </c>
      <c r="C3305" t="s">
        <v>3</v>
      </c>
      <c r="D3305" t="s">
        <v>333</v>
      </c>
      <c r="E3305" t="s">
        <v>9</v>
      </c>
      <c r="F3305" t="s">
        <v>466</v>
      </c>
      <c r="G3305" t="s">
        <v>14</v>
      </c>
      <c r="H3305" s="135" t="s">
        <v>1507</v>
      </c>
      <c r="I3305" t="s">
        <v>1454</v>
      </c>
      <c r="J3305" s="20">
        <v>69</v>
      </c>
      <c r="K3305" s="20" t="s">
        <v>1465</v>
      </c>
      <c r="L3305" t="s">
        <v>1466</v>
      </c>
      <c r="M3305" s="20">
        <v>17.25</v>
      </c>
      <c r="N3305" s="20">
        <v>17.25</v>
      </c>
      <c r="AE3305">
        <f t="shared" si="51"/>
        <v>2003</v>
      </c>
    </row>
    <row r="3306" spans="1:31" x14ac:dyDescent="0.25">
      <c r="A3306" s="7">
        <v>3303</v>
      </c>
      <c r="B3306" s="8">
        <v>37662</v>
      </c>
      <c r="C3306" t="s">
        <v>3</v>
      </c>
      <c r="D3306" t="s">
        <v>333</v>
      </c>
      <c r="E3306" t="s">
        <v>9</v>
      </c>
      <c r="F3306" t="s">
        <v>551</v>
      </c>
      <c r="G3306" t="s">
        <v>14</v>
      </c>
      <c r="H3306" s="135" t="s">
        <v>1507</v>
      </c>
      <c r="I3306" t="s">
        <v>1454</v>
      </c>
      <c r="J3306" s="20">
        <v>59</v>
      </c>
      <c r="K3306" s="20" t="s">
        <v>9</v>
      </c>
      <c r="L3306" t="s">
        <v>1464</v>
      </c>
      <c r="M3306" s="20">
        <v>12.98</v>
      </c>
      <c r="N3306" s="20">
        <v>17.52</v>
      </c>
      <c r="AE3306">
        <f t="shared" si="51"/>
        <v>2003</v>
      </c>
    </row>
    <row r="3307" spans="1:31" x14ac:dyDescent="0.25">
      <c r="A3307" s="7">
        <v>3304</v>
      </c>
      <c r="B3307" s="8">
        <v>37662</v>
      </c>
      <c r="C3307" t="s">
        <v>3</v>
      </c>
      <c r="D3307" t="s">
        <v>333</v>
      </c>
      <c r="E3307" t="s">
        <v>9</v>
      </c>
      <c r="F3307" t="s">
        <v>545</v>
      </c>
      <c r="G3307" t="s">
        <v>65</v>
      </c>
      <c r="H3307" s="135" t="s">
        <v>1571</v>
      </c>
      <c r="I3307" t="s">
        <v>1454</v>
      </c>
      <c r="J3307" s="20">
        <v>9</v>
      </c>
      <c r="K3307" s="20" t="s">
        <v>3</v>
      </c>
      <c r="L3307" t="s">
        <v>1464</v>
      </c>
      <c r="M3307" s="20">
        <v>3.52</v>
      </c>
      <c r="N3307" s="20">
        <v>1.98</v>
      </c>
      <c r="AE3307">
        <f t="shared" si="51"/>
        <v>2003</v>
      </c>
    </row>
    <row r="3308" spans="1:31" x14ac:dyDescent="0.25">
      <c r="A3308" s="7">
        <v>3305</v>
      </c>
      <c r="B3308" s="8">
        <v>37662</v>
      </c>
      <c r="C3308" t="s">
        <v>3</v>
      </c>
      <c r="D3308" t="s">
        <v>154</v>
      </c>
      <c r="E3308" t="s">
        <v>9</v>
      </c>
      <c r="F3308" t="s">
        <v>375</v>
      </c>
      <c r="G3308" t="s">
        <v>14</v>
      </c>
      <c r="H3308" s="135" t="s">
        <v>1496</v>
      </c>
      <c r="I3308" t="s">
        <v>1454</v>
      </c>
      <c r="J3308" s="20">
        <v>33</v>
      </c>
      <c r="K3308" s="20" t="s">
        <v>3</v>
      </c>
      <c r="L3308" t="s">
        <v>1464</v>
      </c>
      <c r="M3308" s="20">
        <v>10.24</v>
      </c>
      <c r="N3308" s="20">
        <v>7.26</v>
      </c>
      <c r="AE3308">
        <f t="shared" si="51"/>
        <v>2003</v>
      </c>
    </row>
    <row r="3309" spans="1:31" x14ac:dyDescent="0.25">
      <c r="A3309" s="7">
        <v>3306</v>
      </c>
      <c r="B3309" s="8">
        <v>37662</v>
      </c>
      <c r="C3309" t="s">
        <v>3</v>
      </c>
      <c r="D3309" t="s">
        <v>47</v>
      </c>
      <c r="E3309" t="s">
        <v>9</v>
      </c>
      <c r="F3309" t="s">
        <v>468</v>
      </c>
      <c r="G3309" t="s">
        <v>14</v>
      </c>
      <c r="H3309" s="135" t="s">
        <v>1496</v>
      </c>
      <c r="I3309" t="s">
        <v>1454</v>
      </c>
      <c r="J3309" s="20">
        <v>11</v>
      </c>
      <c r="K3309" s="20" t="s">
        <v>9</v>
      </c>
      <c r="L3309" t="s">
        <v>1464</v>
      </c>
      <c r="M3309" s="20">
        <v>2.42</v>
      </c>
      <c r="N3309" s="20">
        <v>4.08</v>
      </c>
      <c r="AE3309">
        <f t="shared" si="51"/>
        <v>2003</v>
      </c>
    </row>
    <row r="3310" spans="1:31" x14ac:dyDescent="0.25">
      <c r="A3310" s="7">
        <v>3307</v>
      </c>
      <c r="B3310" s="8">
        <v>37662</v>
      </c>
      <c r="C3310" t="s">
        <v>3</v>
      </c>
      <c r="D3310" t="s">
        <v>236</v>
      </c>
      <c r="E3310" t="s">
        <v>9</v>
      </c>
      <c r="F3310" t="s">
        <v>240</v>
      </c>
      <c r="G3310" t="s">
        <v>14</v>
      </c>
      <c r="H3310" s="135" t="s">
        <v>1496</v>
      </c>
      <c r="I3310" t="s">
        <v>1454</v>
      </c>
      <c r="J3310" s="20">
        <v>18</v>
      </c>
      <c r="K3310" s="20" t="s">
        <v>1465</v>
      </c>
      <c r="L3310" t="s">
        <v>1466</v>
      </c>
      <c r="M3310" s="20">
        <v>4.5</v>
      </c>
      <c r="N3310" s="20">
        <v>4.5</v>
      </c>
      <c r="AE3310">
        <f t="shared" si="51"/>
        <v>2003</v>
      </c>
    </row>
    <row r="3311" spans="1:31" x14ac:dyDescent="0.25">
      <c r="A3311" s="7">
        <v>3308</v>
      </c>
      <c r="B3311" s="8">
        <v>37662</v>
      </c>
      <c r="C3311" t="s">
        <v>3</v>
      </c>
      <c r="D3311" t="s">
        <v>339</v>
      </c>
      <c r="E3311" t="s">
        <v>9</v>
      </c>
      <c r="F3311" t="s">
        <v>197</v>
      </c>
      <c r="G3311" t="s">
        <v>14</v>
      </c>
      <c r="H3311" s="135" t="s">
        <v>1496</v>
      </c>
      <c r="I3311" t="s">
        <v>1454</v>
      </c>
      <c r="J3311" s="20">
        <v>12</v>
      </c>
      <c r="K3311" s="20" t="s">
        <v>3</v>
      </c>
      <c r="L3311" t="s">
        <v>1464</v>
      </c>
      <c r="M3311" s="20">
        <v>4.3599999999999994</v>
      </c>
      <c r="N3311" s="20">
        <v>2.64</v>
      </c>
      <c r="AE3311">
        <f t="shared" si="51"/>
        <v>2003</v>
      </c>
    </row>
    <row r="3312" spans="1:31" x14ac:dyDescent="0.25">
      <c r="A3312" s="7">
        <v>3309</v>
      </c>
      <c r="B3312" s="8">
        <v>37662</v>
      </c>
      <c r="C3312" t="s">
        <v>3</v>
      </c>
      <c r="D3312" t="s">
        <v>426</v>
      </c>
      <c r="E3312" t="s">
        <v>9</v>
      </c>
      <c r="F3312" t="s">
        <v>66</v>
      </c>
      <c r="G3312" t="s">
        <v>14</v>
      </c>
      <c r="H3312" s="135" t="s">
        <v>1496</v>
      </c>
      <c r="I3312" t="s">
        <v>1454</v>
      </c>
      <c r="J3312" s="20">
        <v>50</v>
      </c>
      <c r="K3312" s="20" t="s">
        <v>1465</v>
      </c>
      <c r="L3312" t="s">
        <v>1466</v>
      </c>
      <c r="M3312" s="20">
        <v>12.5</v>
      </c>
      <c r="N3312" s="20">
        <v>12.5</v>
      </c>
      <c r="AE3312">
        <f t="shared" si="51"/>
        <v>2003</v>
      </c>
    </row>
    <row r="3313" spans="1:31" x14ac:dyDescent="0.25">
      <c r="A3313" s="7">
        <v>3310</v>
      </c>
      <c r="B3313" s="8">
        <v>37662</v>
      </c>
      <c r="C3313" t="s">
        <v>3</v>
      </c>
      <c r="D3313" t="s">
        <v>120</v>
      </c>
      <c r="E3313" t="s">
        <v>9</v>
      </c>
      <c r="F3313" t="s">
        <v>266</v>
      </c>
      <c r="G3313" t="s">
        <v>14</v>
      </c>
      <c r="H3313" s="135" t="s">
        <v>1496</v>
      </c>
      <c r="I3313" t="s">
        <v>1454</v>
      </c>
      <c r="J3313" s="20">
        <v>19</v>
      </c>
      <c r="K3313" s="20" t="s">
        <v>3</v>
      </c>
      <c r="L3313" t="s">
        <v>1463</v>
      </c>
      <c r="M3313" s="20">
        <v>5.94</v>
      </c>
      <c r="N3313" s="20">
        <v>4.5599999999999996</v>
      </c>
      <c r="AE3313">
        <f t="shared" si="51"/>
        <v>2003</v>
      </c>
    </row>
    <row r="3314" spans="1:31" x14ac:dyDescent="0.25">
      <c r="A3314" s="7">
        <v>3311</v>
      </c>
      <c r="B3314" s="8">
        <v>37662</v>
      </c>
      <c r="C3314" t="s">
        <v>3</v>
      </c>
      <c r="D3314" t="s">
        <v>229</v>
      </c>
      <c r="E3314" t="s">
        <v>9</v>
      </c>
      <c r="F3314" t="s">
        <v>240</v>
      </c>
      <c r="G3314" t="s">
        <v>377</v>
      </c>
      <c r="H3314" s="9" t="s">
        <v>1586</v>
      </c>
      <c r="I3314" t="s">
        <v>1456</v>
      </c>
      <c r="J3314" s="20">
        <v>29</v>
      </c>
      <c r="K3314" s="20" t="s">
        <v>1465</v>
      </c>
      <c r="L3314" t="s">
        <v>1466</v>
      </c>
      <c r="M3314" s="20">
        <v>7.25</v>
      </c>
      <c r="N3314" s="20">
        <v>7.25</v>
      </c>
      <c r="O3314" t="s">
        <v>3</v>
      </c>
      <c r="P3314" s="13" t="s">
        <v>412</v>
      </c>
      <c r="Q3314" t="s">
        <v>9</v>
      </c>
      <c r="R3314" t="s">
        <v>134</v>
      </c>
      <c r="S3314" t="s">
        <v>1465</v>
      </c>
      <c r="U3314" t="s">
        <v>1465</v>
      </c>
      <c r="W3314" t="s">
        <v>1465</v>
      </c>
      <c r="Y3314" t="s">
        <v>1465</v>
      </c>
      <c r="AA3314" t="s">
        <v>1465</v>
      </c>
      <c r="AC3314" t="s">
        <v>1465</v>
      </c>
      <c r="AE3314">
        <f t="shared" si="51"/>
        <v>2003</v>
      </c>
    </row>
    <row r="3315" spans="1:31" x14ac:dyDescent="0.25">
      <c r="A3315" s="7">
        <v>3312</v>
      </c>
      <c r="B3315" s="8">
        <v>37662</v>
      </c>
      <c r="C3315" t="s">
        <v>3</v>
      </c>
      <c r="D3315" t="s">
        <v>229</v>
      </c>
      <c r="E3315" t="s">
        <v>9</v>
      </c>
      <c r="F3315" t="s">
        <v>353</v>
      </c>
      <c r="G3315" t="s">
        <v>24</v>
      </c>
      <c r="H3315" s="135" t="s">
        <v>1496</v>
      </c>
      <c r="I3315" t="s">
        <v>1456</v>
      </c>
      <c r="J3315" s="20">
        <v>28</v>
      </c>
      <c r="K3315" s="20" t="s">
        <v>3</v>
      </c>
      <c r="L3315" t="s">
        <v>1464</v>
      </c>
      <c r="M3315" s="20">
        <v>8.84</v>
      </c>
      <c r="N3315" s="20">
        <v>6.16</v>
      </c>
      <c r="O3315" t="s">
        <v>3</v>
      </c>
      <c r="P3315" s="13" t="s">
        <v>412</v>
      </c>
      <c r="Q3315" t="s">
        <v>1465</v>
      </c>
      <c r="S3315" t="s">
        <v>1465</v>
      </c>
      <c r="U3315" t="s">
        <v>1465</v>
      </c>
      <c r="W3315" t="s">
        <v>1465</v>
      </c>
      <c r="Y3315" t="s">
        <v>1465</v>
      </c>
      <c r="AA3315" t="s">
        <v>1465</v>
      </c>
      <c r="AC3315" t="s">
        <v>1465</v>
      </c>
      <c r="AE3315">
        <f t="shared" si="51"/>
        <v>2003</v>
      </c>
    </row>
    <row r="3316" spans="1:31" x14ac:dyDescent="0.25">
      <c r="A3316" s="7">
        <v>3313</v>
      </c>
      <c r="B3316" s="8">
        <v>37664</v>
      </c>
      <c r="C3316" t="s">
        <v>3</v>
      </c>
      <c r="D3316" t="s">
        <v>350</v>
      </c>
      <c r="E3316" t="s">
        <v>9</v>
      </c>
      <c r="F3316" t="s">
        <v>339</v>
      </c>
      <c r="G3316" t="s">
        <v>17</v>
      </c>
      <c r="H3316" s="135" t="s">
        <v>1490</v>
      </c>
      <c r="I3316" t="s">
        <v>1455</v>
      </c>
      <c r="J3316" s="20">
        <v>7</v>
      </c>
      <c r="K3316" s="20" t="s">
        <v>9</v>
      </c>
      <c r="L3316" t="s">
        <v>1464</v>
      </c>
      <c r="M3316" s="20">
        <v>0.77</v>
      </c>
      <c r="N3316" s="20">
        <v>1.48</v>
      </c>
      <c r="AE3316">
        <f t="shared" si="51"/>
        <v>2003</v>
      </c>
    </row>
    <row r="3317" spans="1:31" x14ac:dyDescent="0.25">
      <c r="A3317" s="7">
        <v>3314</v>
      </c>
      <c r="B3317" s="8">
        <v>37664</v>
      </c>
      <c r="C3317" t="s">
        <v>3</v>
      </c>
      <c r="D3317" t="s">
        <v>502</v>
      </c>
      <c r="E3317" t="s">
        <v>9</v>
      </c>
      <c r="F3317" t="s">
        <v>550</v>
      </c>
      <c r="G3317" t="s">
        <v>24</v>
      </c>
      <c r="H3317" s="135" t="s">
        <v>1521</v>
      </c>
      <c r="I3317" t="s">
        <v>1454</v>
      </c>
      <c r="J3317" s="20">
        <v>32</v>
      </c>
      <c r="K3317" s="20" t="s">
        <v>9</v>
      </c>
      <c r="L3317" t="s">
        <v>1464</v>
      </c>
      <c r="M3317" s="20">
        <v>7.04</v>
      </c>
      <c r="N3317" s="20">
        <v>9.9600000000000009</v>
      </c>
      <c r="AE3317">
        <f t="shared" si="51"/>
        <v>2003</v>
      </c>
    </row>
    <row r="3318" spans="1:31" x14ac:dyDescent="0.25">
      <c r="A3318" s="7">
        <v>3315</v>
      </c>
      <c r="B3318" s="8">
        <v>37665</v>
      </c>
      <c r="C3318" t="s">
        <v>3</v>
      </c>
      <c r="D3318" t="s">
        <v>18</v>
      </c>
      <c r="E3318" t="s">
        <v>9</v>
      </c>
      <c r="F3318" t="s">
        <v>66</v>
      </c>
      <c r="G3318" t="s">
        <v>11</v>
      </c>
      <c r="H3318" s="135" t="s">
        <v>1565</v>
      </c>
      <c r="I3318" t="s">
        <v>1454</v>
      </c>
      <c r="J3318" s="20">
        <v>7</v>
      </c>
      <c r="K3318" s="20" t="s">
        <v>1465</v>
      </c>
      <c r="L3318" t="s">
        <v>1466</v>
      </c>
      <c r="M3318" s="20">
        <v>1.75</v>
      </c>
      <c r="N3318" s="20">
        <v>1.75</v>
      </c>
      <c r="AE3318">
        <f t="shared" si="51"/>
        <v>2003</v>
      </c>
    </row>
    <row r="3319" spans="1:31" x14ac:dyDescent="0.25">
      <c r="A3319" s="7">
        <v>3316</v>
      </c>
      <c r="B3319" s="8">
        <v>37665</v>
      </c>
      <c r="C3319" t="s">
        <v>3</v>
      </c>
      <c r="D3319" t="s">
        <v>352</v>
      </c>
      <c r="E3319" t="s">
        <v>9</v>
      </c>
      <c r="F3319" t="s">
        <v>25</v>
      </c>
      <c r="G3319" t="s">
        <v>14</v>
      </c>
      <c r="H3319" s="135" t="s">
        <v>1513</v>
      </c>
      <c r="I3319" t="s">
        <v>1458</v>
      </c>
      <c r="J3319" s="20">
        <v>11</v>
      </c>
      <c r="K3319" s="20" t="s">
        <v>3</v>
      </c>
      <c r="L3319" t="s">
        <v>1464</v>
      </c>
      <c r="M3319" s="20">
        <v>30</v>
      </c>
      <c r="N3319" s="20">
        <v>10</v>
      </c>
      <c r="AE3319">
        <f t="shared" si="51"/>
        <v>2003</v>
      </c>
    </row>
    <row r="3320" spans="1:31" x14ac:dyDescent="0.25">
      <c r="A3320" s="7">
        <v>3317</v>
      </c>
      <c r="B3320" s="8">
        <v>37665</v>
      </c>
      <c r="C3320" t="s">
        <v>3</v>
      </c>
      <c r="D3320" t="s">
        <v>54</v>
      </c>
      <c r="E3320" t="s">
        <v>9</v>
      </c>
      <c r="F3320" t="s">
        <v>55</v>
      </c>
      <c r="G3320" t="s">
        <v>17</v>
      </c>
      <c r="H3320" s="135" t="s">
        <v>1490</v>
      </c>
      <c r="I3320" t="s">
        <v>1455</v>
      </c>
      <c r="J3320" s="20">
        <v>13</v>
      </c>
      <c r="K3320" s="20" t="s">
        <v>9</v>
      </c>
      <c r="L3320" t="s">
        <v>1464</v>
      </c>
      <c r="M3320" s="20">
        <v>1.43</v>
      </c>
      <c r="N3320" s="20">
        <v>2.3200000000000003</v>
      </c>
      <c r="AE3320">
        <f t="shared" si="51"/>
        <v>2003</v>
      </c>
    </row>
    <row r="3321" spans="1:31" x14ac:dyDescent="0.25">
      <c r="A3321" s="7">
        <v>3318</v>
      </c>
      <c r="B3321" s="8">
        <v>37665</v>
      </c>
      <c r="C3321" t="s">
        <v>3</v>
      </c>
      <c r="D3321" t="s">
        <v>271</v>
      </c>
      <c r="E3321" t="s">
        <v>9</v>
      </c>
      <c r="F3321" t="s">
        <v>53</v>
      </c>
      <c r="G3321" t="s">
        <v>14</v>
      </c>
      <c r="H3321" s="135" t="s">
        <v>1507</v>
      </c>
      <c r="I3321" t="s">
        <v>1454</v>
      </c>
      <c r="J3321" s="20">
        <v>23</v>
      </c>
      <c r="K3321" s="20" t="s">
        <v>3</v>
      </c>
      <c r="L3321" t="s">
        <v>1464</v>
      </c>
      <c r="M3321" s="20">
        <v>7.4399999999999995</v>
      </c>
      <c r="N3321" s="20">
        <v>5.0600000000000005</v>
      </c>
      <c r="AE3321">
        <f t="shared" si="51"/>
        <v>2003</v>
      </c>
    </row>
    <row r="3322" spans="1:31" x14ac:dyDescent="0.25">
      <c r="A3322" s="7">
        <v>3319</v>
      </c>
      <c r="B3322" s="8">
        <v>37665</v>
      </c>
      <c r="C3322" t="s">
        <v>3</v>
      </c>
      <c r="D3322" t="s">
        <v>333</v>
      </c>
      <c r="E3322" t="s">
        <v>9</v>
      </c>
      <c r="F3322" t="s">
        <v>336</v>
      </c>
      <c r="G3322" t="s">
        <v>14</v>
      </c>
      <c r="H3322" s="135" t="s">
        <v>1496</v>
      </c>
      <c r="I3322" t="s">
        <v>1454</v>
      </c>
      <c r="J3322" s="20">
        <v>26</v>
      </c>
      <c r="K3322" s="20" t="s">
        <v>3</v>
      </c>
      <c r="L3322" t="s">
        <v>1464</v>
      </c>
      <c r="M3322" s="20">
        <v>8.2800000000000011</v>
      </c>
      <c r="N3322" s="20">
        <v>5.72</v>
      </c>
      <c r="AE3322">
        <f t="shared" si="51"/>
        <v>2003</v>
      </c>
    </row>
    <row r="3323" spans="1:31" x14ac:dyDescent="0.25">
      <c r="A3323" s="7">
        <v>3320</v>
      </c>
      <c r="B3323" s="8">
        <v>37665</v>
      </c>
      <c r="C3323" t="s">
        <v>3</v>
      </c>
      <c r="D3323" t="s">
        <v>91</v>
      </c>
      <c r="E3323" t="s">
        <v>9</v>
      </c>
      <c r="F3323" t="s">
        <v>552</v>
      </c>
      <c r="G3323" t="s">
        <v>14</v>
      </c>
      <c r="H3323" s="135" t="s">
        <v>1496</v>
      </c>
      <c r="I3323" t="s">
        <v>1458</v>
      </c>
      <c r="J3323" s="20">
        <v>12</v>
      </c>
      <c r="K3323" s="20" t="s">
        <v>9</v>
      </c>
      <c r="L3323" t="s">
        <v>1463</v>
      </c>
      <c r="M3323" s="20">
        <v>10</v>
      </c>
      <c r="N3323" s="20">
        <v>30</v>
      </c>
      <c r="AE3323">
        <f t="shared" si="51"/>
        <v>2003</v>
      </c>
    </row>
    <row r="3324" spans="1:31" x14ac:dyDescent="0.25">
      <c r="A3324" s="7">
        <v>3321</v>
      </c>
      <c r="B3324" s="8">
        <v>37665</v>
      </c>
      <c r="C3324" t="s">
        <v>3</v>
      </c>
      <c r="D3324" t="s">
        <v>443</v>
      </c>
      <c r="E3324" t="s">
        <v>9</v>
      </c>
      <c r="F3324" t="s">
        <v>108</v>
      </c>
      <c r="G3324" t="s">
        <v>65</v>
      </c>
      <c r="H3324" s="135" t="s">
        <v>1496</v>
      </c>
      <c r="I3324" t="s">
        <v>1454</v>
      </c>
      <c r="J3324" s="20">
        <v>21</v>
      </c>
      <c r="K3324" s="20" t="s">
        <v>3</v>
      </c>
      <c r="L3324" t="s">
        <v>1464</v>
      </c>
      <c r="M3324" s="20">
        <v>6.88</v>
      </c>
      <c r="N3324" s="20">
        <v>4.62</v>
      </c>
      <c r="AE3324">
        <f t="shared" si="51"/>
        <v>2003</v>
      </c>
    </row>
    <row r="3325" spans="1:31" x14ac:dyDescent="0.25">
      <c r="A3325" s="7">
        <v>3322</v>
      </c>
      <c r="B3325" s="8">
        <v>37665</v>
      </c>
      <c r="C3325" t="s">
        <v>3</v>
      </c>
      <c r="D3325" t="s">
        <v>508</v>
      </c>
      <c r="E3325" t="s">
        <v>9</v>
      </c>
      <c r="F3325" t="s">
        <v>258</v>
      </c>
      <c r="G3325" t="s">
        <v>377</v>
      </c>
      <c r="H3325" s="135" t="s">
        <v>1496</v>
      </c>
      <c r="I3325" t="s">
        <v>1454</v>
      </c>
      <c r="J3325" s="20">
        <v>16</v>
      </c>
      <c r="K3325" s="20" t="s">
        <v>9</v>
      </c>
      <c r="L3325" t="s">
        <v>1464</v>
      </c>
      <c r="M3325" s="20">
        <v>3.52</v>
      </c>
      <c r="N3325" s="20">
        <v>5.48</v>
      </c>
      <c r="AE3325">
        <f t="shared" si="51"/>
        <v>2003</v>
      </c>
    </row>
    <row r="3326" spans="1:31" x14ac:dyDescent="0.25">
      <c r="A3326" s="7">
        <v>3323</v>
      </c>
      <c r="B3326" s="8">
        <v>37665</v>
      </c>
      <c r="C3326" t="s">
        <v>3</v>
      </c>
      <c r="D3326" t="s">
        <v>154</v>
      </c>
      <c r="E3326" t="s">
        <v>9</v>
      </c>
      <c r="F3326" t="s">
        <v>55</v>
      </c>
      <c r="G3326" t="s">
        <v>377</v>
      </c>
      <c r="H3326" s="9" t="s">
        <v>1633</v>
      </c>
      <c r="I3326" t="s">
        <v>1454</v>
      </c>
      <c r="J3326" s="20">
        <v>34</v>
      </c>
      <c r="K3326" s="20" t="s">
        <v>3</v>
      </c>
      <c r="L3326" t="s">
        <v>1464</v>
      </c>
      <c r="M3326" s="20">
        <v>10.52</v>
      </c>
      <c r="N3326" s="20">
        <v>7.48</v>
      </c>
      <c r="AE3326">
        <f t="shared" si="51"/>
        <v>2003</v>
      </c>
    </row>
    <row r="3327" spans="1:31" x14ac:dyDescent="0.25">
      <c r="A3327" s="7">
        <v>3324</v>
      </c>
      <c r="B3327" s="8">
        <v>37667</v>
      </c>
      <c r="C3327" t="s">
        <v>3</v>
      </c>
      <c r="D3327" t="s">
        <v>251</v>
      </c>
      <c r="E3327" t="s">
        <v>9</v>
      </c>
      <c r="F3327" t="s">
        <v>233</v>
      </c>
      <c r="G3327" t="s">
        <v>17</v>
      </c>
      <c r="H3327" s="135" t="s">
        <v>1537</v>
      </c>
      <c r="I3327" t="s">
        <v>1454</v>
      </c>
      <c r="J3327" s="20">
        <v>28</v>
      </c>
      <c r="K3327" s="20" t="s">
        <v>1465</v>
      </c>
      <c r="L3327" t="s">
        <v>1466</v>
      </c>
      <c r="M3327" s="20">
        <v>7</v>
      </c>
      <c r="N3327" s="20">
        <v>7</v>
      </c>
      <c r="AE3327">
        <f t="shared" si="51"/>
        <v>2003</v>
      </c>
    </row>
    <row r="3328" spans="1:31" x14ac:dyDescent="0.25">
      <c r="A3328" s="7">
        <v>3325</v>
      </c>
      <c r="B3328" s="8">
        <v>37667</v>
      </c>
      <c r="C3328" t="s">
        <v>3</v>
      </c>
      <c r="D3328" t="s">
        <v>534</v>
      </c>
      <c r="E3328" t="s">
        <v>9</v>
      </c>
      <c r="F3328" t="s">
        <v>270</v>
      </c>
      <c r="G3328" t="s">
        <v>17</v>
      </c>
      <c r="H3328" s="135" t="s">
        <v>1537</v>
      </c>
      <c r="I3328" t="s">
        <v>1454</v>
      </c>
      <c r="J3328" s="20">
        <v>28</v>
      </c>
      <c r="K3328" s="20" t="s">
        <v>9</v>
      </c>
      <c r="L3328" t="s">
        <v>1464</v>
      </c>
      <c r="M3328" s="20">
        <v>6.16</v>
      </c>
      <c r="N3328" s="20">
        <v>8.84</v>
      </c>
      <c r="AE3328">
        <f t="shared" si="51"/>
        <v>2003</v>
      </c>
    </row>
    <row r="3329" spans="1:31" x14ac:dyDescent="0.25">
      <c r="A3329" s="7">
        <v>3326</v>
      </c>
      <c r="B3329" s="8">
        <v>37667</v>
      </c>
      <c r="C3329" t="s">
        <v>3</v>
      </c>
      <c r="D3329" t="s">
        <v>496</v>
      </c>
      <c r="E3329" t="s">
        <v>9</v>
      </c>
      <c r="F3329" t="s">
        <v>259</v>
      </c>
      <c r="G3329" t="s">
        <v>17</v>
      </c>
      <c r="H3329" s="135" t="s">
        <v>1537</v>
      </c>
      <c r="I3329" t="s">
        <v>1454</v>
      </c>
      <c r="J3329" s="20">
        <v>7</v>
      </c>
      <c r="K3329" s="20" t="s">
        <v>3</v>
      </c>
      <c r="L3329" t="s">
        <v>1464</v>
      </c>
      <c r="M3329" s="20">
        <v>2.96</v>
      </c>
      <c r="N3329" s="20">
        <v>1.54</v>
      </c>
      <c r="AE3329">
        <f t="shared" si="51"/>
        <v>2003</v>
      </c>
    </row>
    <row r="3330" spans="1:31" x14ac:dyDescent="0.25">
      <c r="A3330" s="7">
        <v>3327</v>
      </c>
      <c r="B3330" s="8">
        <v>37667</v>
      </c>
      <c r="C3330" t="s">
        <v>3</v>
      </c>
      <c r="D3330" t="s">
        <v>312</v>
      </c>
      <c r="E3330" t="s">
        <v>9</v>
      </c>
      <c r="F3330" t="s">
        <v>270</v>
      </c>
      <c r="G3330" t="s">
        <v>14</v>
      </c>
      <c r="H3330" s="135" t="s">
        <v>1583</v>
      </c>
      <c r="I3330" t="s">
        <v>1454</v>
      </c>
      <c r="J3330" s="20">
        <v>2</v>
      </c>
      <c r="K3330" s="20" t="s">
        <v>9</v>
      </c>
      <c r="L3330" t="s">
        <v>1464</v>
      </c>
      <c r="M3330" s="20">
        <v>0.44</v>
      </c>
      <c r="N3330" s="20">
        <v>1.56</v>
      </c>
      <c r="AE3330">
        <f t="shared" si="51"/>
        <v>2003</v>
      </c>
    </row>
    <row r="3331" spans="1:31" x14ac:dyDescent="0.25">
      <c r="A3331" s="7">
        <v>3328</v>
      </c>
      <c r="B3331" s="8">
        <v>37667</v>
      </c>
      <c r="C3331" t="s">
        <v>3</v>
      </c>
      <c r="D3331" t="s">
        <v>115</v>
      </c>
      <c r="E3331" t="s">
        <v>9</v>
      </c>
      <c r="F3331" t="s">
        <v>357</v>
      </c>
      <c r="G3331" t="s">
        <v>14</v>
      </c>
      <c r="H3331" s="135" t="s">
        <v>1534</v>
      </c>
      <c r="I3331" t="s">
        <v>1454</v>
      </c>
      <c r="J3331" s="20">
        <v>20</v>
      </c>
      <c r="K3331" s="20" t="s">
        <v>9</v>
      </c>
      <c r="L3331" t="s">
        <v>1463</v>
      </c>
      <c r="M3331" s="20">
        <v>4.8</v>
      </c>
      <c r="N3331" s="20">
        <v>6.2</v>
      </c>
      <c r="AE3331">
        <f t="shared" si="51"/>
        <v>2003</v>
      </c>
    </row>
    <row r="3332" spans="1:31" x14ac:dyDescent="0.25">
      <c r="A3332" s="7">
        <v>3329</v>
      </c>
      <c r="B3332" s="8">
        <v>37667</v>
      </c>
      <c r="C3332" t="s">
        <v>3</v>
      </c>
      <c r="D3332" t="s">
        <v>333</v>
      </c>
      <c r="E3332" t="s">
        <v>9</v>
      </c>
      <c r="F3332" t="s">
        <v>512</v>
      </c>
      <c r="G3332" t="s">
        <v>14</v>
      </c>
      <c r="H3332" s="135" t="s">
        <v>1534</v>
      </c>
      <c r="I3332" t="s">
        <v>1454</v>
      </c>
      <c r="J3332" s="20">
        <v>6</v>
      </c>
      <c r="K3332" s="20" t="s">
        <v>9</v>
      </c>
      <c r="L3332" t="s">
        <v>1464</v>
      </c>
      <c r="M3332" s="20">
        <v>1.32</v>
      </c>
      <c r="N3332" s="20">
        <v>2.6799999999999997</v>
      </c>
      <c r="AE3332">
        <f t="shared" ref="AE3332:AE3395" si="52">YEAR(B3332)</f>
        <v>2003</v>
      </c>
    </row>
    <row r="3333" spans="1:31" x14ac:dyDescent="0.25">
      <c r="A3333" s="7">
        <v>3330</v>
      </c>
      <c r="B3333" s="8">
        <v>37667</v>
      </c>
      <c r="C3333" t="s">
        <v>3</v>
      </c>
      <c r="D3333" t="s">
        <v>97</v>
      </c>
      <c r="E3333" t="s">
        <v>9</v>
      </c>
      <c r="F3333" t="s">
        <v>490</v>
      </c>
      <c r="G3333" t="s">
        <v>14</v>
      </c>
      <c r="H3333" s="135" t="s">
        <v>1534</v>
      </c>
      <c r="I3333" t="s">
        <v>1454</v>
      </c>
      <c r="J3333" s="20">
        <v>20</v>
      </c>
      <c r="K3333" s="20" t="s">
        <v>9</v>
      </c>
      <c r="L3333" t="s">
        <v>1464</v>
      </c>
      <c r="M3333" s="20">
        <v>4.4000000000000004</v>
      </c>
      <c r="N3333" s="20">
        <v>6.6</v>
      </c>
      <c r="AE3333">
        <f t="shared" si="52"/>
        <v>2003</v>
      </c>
    </row>
    <row r="3334" spans="1:31" x14ac:dyDescent="0.25">
      <c r="A3334" s="7">
        <v>3331</v>
      </c>
      <c r="B3334" s="8">
        <v>37667</v>
      </c>
      <c r="C3334" t="s">
        <v>3</v>
      </c>
      <c r="D3334" t="s">
        <v>546</v>
      </c>
      <c r="E3334" t="s">
        <v>9</v>
      </c>
      <c r="F3334" t="s">
        <v>551</v>
      </c>
      <c r="G3334" t="s">
        <v>14</v>
      </c>
      <c r="H3334" s="135" t="s">
        <v>1507</v>
      </c>
      <c r="I3334" t="s">
        <v>1454</v>
      </c>
      <c r="J3334" s="20">
        <v>109</v>
      </c>
      <c r="K3334" s="20" t="s">
        <v>9</v>
      </c>
      <c r="L3334" t="s">
        <v>1464</v>
      </c>
      <c r="M3334" s="20">
        <v>23.98</v>
      </c>
      <c r="N3334" s="20">
        <v>31.52</v>
      </c>
      <c r="AE3334">
        <f t="shared" si="52"/>
        <v>2003</v>
      </c>
    </row>
    <row r="3335" spans="1:31" x14ac:dyDescent="0.25">
      <c r="A3335" s="7">
        <v>3332</v>
      </c>
      <c r="B3335" s="8">
        <v>37667</v>
      </c>
      <c r="C3335" t="s">
        <v>3</v>
      </c>
      <c r="D3335" t="s">
        <v>39</v>
      </c>
      <c r="E3335" t="s">
        <v>9</v>
      </c>
      <c r="F3335" t="s">
        <v>205</v>
      </c>
      <c r="G3335" t="s">
        <v>65</v>
      </c>
      <c r="H3335" s="135" t="s">
        <v>1562</v>
      </c>
      <c r="I3335" t="s">
        <v>1454</v>
      </c>
      <c r="J3335" s="20">
        <v>27</v>
      </c>
      <c r="K3335" s="20" t="s">
        <v>3</v>
      </c>
      <c r="L3335" t="s">
        <v>1464</v>
      </c>
      <c r="M3335" s="20">
        <v>8.56</v>
      </c>
      <c r="N3335" s="20">
        <v>5.9399999999999995</v>
      </c>
      <c r="AE3335">
        <f t="shared" si="52"/>
        <v>2003</v>
      </c>
    </row>
    <row r="3336" spans="1:31" x14ac:dyDescent="0.25">
      <c r="A3336" s="7">
        <v>3333</v>
      </c>
      <c r="B3336" s="8">
        <v>37667</v>
      </c>
      <c r="C3336" t="s">
        <v>3</v>
      </c>
      <c r="D3336" t="s">
        <v>12</v>
      </c>
      <c r="E3336" t="s">
        <v>9</v>
      </c>
      <c r="F3336" t="s">
        <v>427</v>
      </c>
      <c r="G3336" t="s">
        <v>65</v>
      </c>
      <c r="H3336" s="135" t="s">
        <v>1562</v>
      </c>
      <c r="I3336" t="s">
        <v>1454</v>
      </c>
      <c r="J3336" s="20">
        <v>26</v>
      </c>
      <c r="K3336" s="20" t="s">
        <v>9</v>
      </c>
      <c r="L3336" t="s">
        <v>1464</v>
      </c>
      <c r="M3336" s="20">
        <v>5.72</v>
      </c>
      <c r="N3336" s="20">
        <v>8.2800000000000011</v>
      </c>
      <c r="AE3336">
        <f t="shared" si="52"/>
        <v>2003</v>
      </c>
    </row>
    <row r="3337" spans="1:31" x14ac:dyDescent="0.25">
      <c r="A3337" s="7">
        <v>3334</v>
      </c>
      <c r="B3337" s="8">
        <v>37667</v>
      </c>
      <c r="C3337" t="s">
        <v>3</v>
      </c>
      <c r="D3337" t="s">
        <v>43</v>
      </c>
      <c r="E3337" t="s">
        <v>9</v>
      </c>
      <c r="F3337" t="s">
        <v>266</v>
      </c>
      <c r="G3337" t="s">
        <v>11</v>
      </c>
      <c r="H3337" s="135" t="s">
        <v>1496</v>
      </c>
      <c r="I3337" t="s">
        <v>1454</v>
      </c>
      <c r="J3337" s="20">
        <v>61</v>
      </c>
      <c r="K3337" s="20" t="s">
        <v>3</v>
      </c>
      <c r="L3337" t="s">
        <v>1464</v>
      </c>
      <c r="M3337" s="20">
        <v>18.079999999999998</v>
      </c>
      <c r="N3337" s="20">
        <v>13.42</v>
      </c>
      <c r="AE3337">
        <f t="shared" si="52"/>
        <v>2003</v>
      </c>
    </row>
    <row r="3338" spans="1:31" x14ac:dyDescent="0.25">
      <c r="A3338" s="7">
        <v>3335</v>
      </c>
      <c r="B3338" s="8">
        <v>37667</v>
      </c>
      <c r="C3338" t="s">
        <v>3</v>
      </c>
      <c r="D3338" t="s">
        <v>344</v>
      </c>
      <c r="E3338" t="s">
        <v>9</v>
      </c>
      <c r="F3338" t="s">
        <v>498</v>
      </c>
      <c r="G3338" t="s">
        <v>65</v>
      </c>
      <c r="H3338" s="135" t="s">
        <v>1496</v>
      </c>
      <c r="I3338" t="s">
        <v>1454</v>
      </c>
      <c r="J3338" s="20">
        <v>33</v>
      </c>
      <c r="K3338" s="20" t="s">
        <v>1465</v>
      </c>
      <c r="L3338" t="s">
        <v>1466</v>
      </c>
      <c r="M3338" s="20">
        <v>8.25</v>
      </c>
      <c r="N3338" s="20">
        <v>8.25</v>
      </c>
      <c r="AE3338">
        <f t="shared" si="52"/>
        <v>2003</v>
      </c>
    </row>
    <row r="3339" spans="1:31" x14ac:dyDescent="0.25">
      <c r="A3339" s="7">
        <v>3336</v>
      </c>
      <c r="B3339" s="8">
        <v>37667</v>
      </c>
      <c r="C3339" t="s">
        <v>3</v>
      </c>
      <c r="D3339" t="s">
        <v>102</v>
      </c>
      <c r="E3339" t="s">
        <v>9</v>
      </c>
      <c r="F3339" t="s">
        <v>268</v>
      </c>
      <c r="G3339" t="s">
        <v>24</v>
      </c>
      <c r="H3339" s="135" t="s">
        <v>1495</v>
      </c>
      <c r="I3339" t="s">
        <v>1454</v>
      </c>
      <c r="J3339" s="20">
        <v>24</v>
      </c>
      <c r="K3339" s="20" t="s">
        <v>9</v>
      </c>
      <c r="L3339" t="s">
        <v>1464</v>
      </c>
      <c r="M3339" s="20">
        <v>5.28</v>
      </c>
      <c r="N3339" s="20">
        <v>7.72</v>
      </c>
      <c r="AE3339">
        <f t="shared" si="52"/>
        <v>2003</v>
      </c>
    </row>
    <row r="3340" spans="1:31" x14ac:dyDescent="0.25">
      <c r="A3340" s="7">
        <v>3337</v>
      </c>
      <c r="B3340" s="8">
        <v>37667</v>
      </c>
      <c r="C3340" t="s">
        <v>3</v>
      </c>
      <c r="D3340" t="s">
        <v>339</v>
      </c>
      <c r="E3340" t="s">
        <v>9</v>
      </c>
      <c r="F3340" t="s">
        <v>136</v>
      </c>
      <c r="G3340" t="s">
        <v>24</v>
      </c>
      <c r="H3340" s="135" t="s">
        <v>1495</v>
      </c>
      <c r="I3340" t="s">
        <v>1454</v>
      </c>
      <c r="J3340" s="20">
        <v>16</v>
      </c>
      <c r="K3340" s="20" t="s">
        <v>3</v>
      </c>
      <c r="L3340" t="s">
        <v>1464</v>
      </c>
      <c r="M3340" s="20">
        <v>5.48</v>
      </c>
      <c r="N3340" s="20">
        <v>3.52</v>
      </c>
      <c r="AE3340">
        <f t="shared" si="52"/>
        <v>2003</v>
      </c>
    </row>
    <row r="3341" spans="1:31" x14ac:dyDescent="0.25">
      <c r="A3341" s="7">
        <v>3338</v>
      </c>
      <c r="B3341" s="8">
        <v>37667</v>
      </c>
      <c r="C3341" t="s">
        <v>3</v>
      </c>
      <c r="D3341" t="s">
        <v>163</v>
      </c>
      <c r="E3341" t="s">
        <v>9</v>
      </c>
      <c r="F3341" t="s">
        <v>230</v>
      </c>
      <c r="G3341" t="s">
        <v>24</v>
      </c>
      <c r="H3341" s="135" t="s">
        <v>1495</v>
      </c>
      <c r="I3341" t="s">
        <v>1454</v>
      </c>
      <c r="J3341" s="20">
        <v>24</v>
      </c>
      <c r="K3341" s="20" t="s">
        <v>9</v>
      </c>
      <c r="L3341" t="s">
        <v>1464</v>
      </c>
      <c r="M3341" s="20">
        <v>5.28</v>
      </c>
      <c r="N3341" s="20">
        <v>7.72</v>
      </c>
      <c r="AE3341">
        <f t="shared" si="52"/>
        <v>2003</v>
      </c>
    </row>
    <row r="3342" spans="1:31" x14ac:dyDescent="0.25">
      <c r="A3342" s="7">
        <v>3339</v>
      </c>
      <c r="B3342" s="8">
        <v>37668</v>
      </c>
      <c r="C3342" t="s">
        <v>3</v>
      </c>
      <c r="D3342" t="s">
        <v>360</v>
      </c>
      <c r="E3342" t="s">
        <v>9</v>
      </c>
      <c r="F3342" t="s">
        <v>258</v>
      </c>
      <c r="G3342" t="s">
        <v>11</v>
      </c>
      <c r="H3342" s="135" t="s">
        <v>1496</v>
      </c>
      <c r="I3342" t="s">
        <v>1454</v>
      </c>
      <c r="J3342" s="20">
        <v>45</v>
      </c>
      <c r="K3342" s="20" t="s">
        <v>9</v>
      </c>
      <c r="L3342" t="s">
        <v>1464</v>
      </c>
      <c r="M3342" s="20">
        <v>9.9</v>
      </c>
      <c r="N3342" s="20">
        <v>13.6</v>
      </c>
      <c r="AE3342">
        <f t="shared" si="52"/>
        <v>2003</v>
      </c>
    </row>
    <row r="3343" spans="1:31" x14ac:dyDescent="0.25">
      <c r="A3343" s="7">
        <v>3340</v>
      </c>
      <c r="B3343" s="8">
        <v>37668</v>
      </c>
      <c r="C3343" t="s">
        <v>3</v>
      </c>
      <c r="D3343" t="s">
        <v>360</v>
      </c>
      <c r="E3343" t="s">
        <v>9</v>
      </c>
      <c r="F3343" t="s">
        <v>258</v>
      </c>
      <c r="G3343" t="s">
        <v>65</v>
      </c>
      <c r="H3343" s="135" t="s">
        <v>1496</v>
      </c>
      <c r="I3343" t="s">
        <v>1454</v>
      </c>
      <c r="J3343" s="20">
        <v>29</v>
      </c>
      <c r="K3343" s="20" t="s">
        <v>9</v>
      </c>
      <c r="L3343" t="s">
        <v>1464</v>
      </c>
      <c r="M3343" s="20">
        <v>6.38</v>
      </c>
      <c r="N3343" s="20">
        <v>9.1199999999999992</v>
      </c>
      <c r="AE3343">
        <f t="shared" si="52"/>
        <v>2003</v>
      </c>
    </row>
    <row r="3344" spans="1:31" x14ac:dyDescent="0.25">
      <c r="A3344" s="7">
        <v>3341</v>
      </c>
      <c r="B3344" s="8">
        <v>37669</v>
      </c>
      <c r="C3344" t="s">
        <v>3</v>
      </c>
      <c r="D3344" t="s">
        <v>489</v>
      </c>
      <c r="E3344" t="s">
        <v>9</v>
      </c>
      <c r="F3344" t="s">
        <v>488</v>
      </c>
      <c r="G3344" t="s">
        <v>14</v>
      </c>
      <c r="H3344" s="135" t="s">
        <v>1530</v>
      </c>
      <c r="I3344" t="s">
        <v>1454</v>
      </c>
      <c r="J3344" s="20">
        <v>7</v>
      </c>
      <c r="K3344" s="20" t="s">
        <v>9</v>
      </c>
      <c r="L3344" t="s">
        <v>1464</v>
      </c>
      <c r="M3344" s="20">
        <v>1.54</v>
      </c>
      <c r="N3344" s="20">
        <v>2.96</v>
      </c>
      <c r="AE3344">
        <f t="shared" si="52"/>
        <v>2003</v>
      </c>
    </row>
    <row r="3345" spans="1:31" x14ac:dyDescent="0.25">
      <c r="A3345" s="7">
        <v>3342</v>
      </c>
      <c r="B3345" s="8">
        <v>37669</v>
      </c>
      <c r="C3345" t="s">
        <v>3</v>
      </c>
      <c r="D3345" t="s">
        <v>312</v>
      </c>
      <c r="E3345" t="s">
        <v>9</v>
      </c>
      <c r="F3345" t="s">
        <v>488</v>
      </c>
      <c r="G3345" t="s">
        <v>14</v>
      </c>
      <c r="H3345" s="135" t="s">
        <v>1549</v>
      </c>
      <c r="I3345" t="s">
        <v>1454</v>
      </c>
      <c r="J3345" s="20">
        <v>51</v>
      </c>
      <c r="K3345" s="20" t="s">
        <v>9</v>
      </c>
      <c r="L3345" t="s">
        <v>1464</v>
      </c>
      <c r="M3345" s="20">
        <v>11.22</v>
      </c>
      <c r="N3345" s="20">
        <v>15.28</v>
      </c>
      <c r="AE3345">
        <f t="shared" si="52"/>
        <v>2003</v>
      </c>
    </row>
    <row r="3346" spans="1:31" x14ac:dyDescent="0.25">
      <c r="A3346" s="7">
        <v>3343</v>
      </c>
      <c r="B3346" s="8">
        <v>37669</v>
      </c>
      <c r="C3346" t="s">
        <v>3</v>
      </c>
      <c r="D3346" t="s">
        <v>553</v>
      </c>
      <c r="E3346" t="s">
        <v>9</v>
      </c>
      <c r="F3346" t="s">
        <v>531</v>
      </c>
      <c r="G3346" t="s">
        <v>11</v>
      </c>
      <c r="H3346" s="135" t="s">
        <v>1498</v>
      </c>
      <c r="I3346" t="s">
        <v>1454</v>
      </c>
      <c r="J3346" s="20">
        <v>12</v>
      </c>
      <c r="K3346" s="20" t="s">
        <v>3</v>
      </c>
      <c r="L3346" t="s">
        <v>1464</v>
      </c>
      <c r="M3346" s="20">
        <v>4.3599999999999994</v>
      </c>
      <c r="N3346" s="20">
        <v>2.64</v>
      </c>
      <c r="AE3346">
        <f t="shared" si="52"/>
        <v>2003</v>
      </c>
    </row>
    <row r="3347" spans="1:31" x14ac:dyDescent="0.25">
      <c r="A3347" s="7">
        <v>3344</v>
      </c>
      <c r="B3347" s="8">
        <v>37669</v>
      </c>
      <c r="C3347" t="s">
        <v>3</v>
      </c>
      <c r="D3347" t="s">
        <v>531</v>
      </c>
      <c r="E3347" t="s">
        <v>9</v>
      </c>
      <c r="F3347" t="s">
        <v>488</v>
      </c>
      <c r="G3347" t="s">
        <v>11</v>
      </c>
      <c r="H3347" s="135" t="s">
        <v>1498</v>
      </c>
      <c r="I3347" t="s">
        <v>1454</v>
      </c>
      <c r="J3347" s="20">
        <v>12</v>
      </c>
      <c r="K3347" s="20" t="s">
        <v>3</v>
      </c>
      <c r="L3347" t="s">
        <v>1464</v>
      </c>
      <c r="M3347" s="20">
        <v>4.3599999999999994</v>
      </c>
      <c r="N3347" s="20">
        <v>2.64</v>
      </c>
      <c r="AE3347">
        <f t="shared" si="52"/>
        <v>2003</v>
      </c>
    </row>
    <row r="3348" spans="1:31" x14ac:dyDescent="0.25">
      <c r="A3348" s="7">
        <v>3345</v>
      </c>
      <c r="B3348" s="8">
        <v>37669</v>
      </c>
      <c r="C3348" t="s">
        <v>3</v>
      </c>
      <c r="D3348" t="s">
        <v>553</v>
      </c>
      <c r="E3348" t="s">
        <v>9</v>
      </c>
      <c r="F3348" t="s">
        <v>537</v>
      </c>
      <c r="G3348" t="s">
        <v>11</v>
      </c>
      <c r="H3348" s="135" t="s">
        <v>1531</v>
      </c>
      <c r="I3348" t="s">
        <v>1454</v>
      </c>
      <c r="J3348" s="20">
        <v>12</v>
      </c>
      <c r="K3348" s="20" t="s">
        <v>3</v>
      </c>
      <c r="L3348" t="s">
        <v>1463</v>
      </c>
      <c r="M3348" s="20">
        <v>4.12</v>
      </c>
      <c r="N3348" s="20">
        <v>2.88</v>
      </c>
      <c r="AE3348">
        <f t="shared" si="52"/>
        <v>2003</v>
      </c>
    </row>
    <row r="3349" spans="1:31" x14ac:dyDescent="0.25">
      <c r="A3349" s="7">
        <v>3346</v>
      </c>
      <c r="B3349" s="8">
        <v>37669</v>
      </c>
      <c r="C3349" t="s">
        <v>3</v>
      </c>
      <c r="D3349" t="s">
        <v>537</v>
      </c>
      <c r="E3349" t="s">
        <v>9</v>
      </c>
      <c r="F3349" t="s">
        <v>488</v>
      </c>
      <c r="G3349" t="s">
        <v>11</v>
      </c>
      <c r="H3349" s="135" t="s">
        <v>1531</v>
      </c>
      <c r="I3349" t="s">
        <v>1454</v>
      </c>
      <c r="J3349" s="20">
        <v>12</v>
      </c>
      <c r="K3349" s="20" t="s">
        <v>9</v>
      </c>
      <c r="L3349" t="s">
        <v>1463</v>
      </c>
      <c r="M3349" s="20">
        <v>2.88</v>
      </c>
      <c r="N3349" s="20">
        <v>4.12</v>
      </c>
      <c r="AE3349">
        <f t="shared" si="52"/>
        <v>2003</v>
      </c>
    </row>
    <row r="3350" spans="1:31" x14ac:dyDescent="0.25">
      <c r="A3350" s="7">
        <v>3347</v>
      </c>
      <c r="B3350" s="8">
        <v>37669</v>
      </c>
      <c r="C3350" t="s">
        <v>3</v>
      </c>
      <c r="D3350" t="s">
        <v>273</v>
      </c>
      <c r="E3350" t="s">
        <v>9</v>
      </c>
      <c r="F3350" t="s">
        <v>488</v>
      </c>
      <c r="G3350" t="s">
        <v>65</v>
      </c>
      <c r="H3350" s="135" t="s">
        <v>1496</v>
      </c>
      <c r="I3350" t="s">
        <v>1454</v>
      </c>
      <c r="J3350" s="20">
        <v>21</v>
      </c>
      <c r="K3350" s="20" t="s">
        <v>9</v>
      </c>
      <c r="L3350" t="s">
        <v>1464</v>
      </c>
      <c r="M3350" s="20">
        <v>4.62</v>
      </c>
      <c r="N3350" s="20">
        <v>6.88</v>
      </c>
      <c r="AE3350">
        <f t="shared" si="52"/>
        <v>2003</v>
      </c>
    </row>
    <row r="3351" spans="1:31" x14ac:dyDescent="0.25">
      <c r="A3351" s="7">
        <v>3348</v>
      </c>
      <c r="B3351" s="8">
        <v>37669</v>
      </c>
      <c r="C3351" t="s">
        <v>3</v>
      </c>
      <c r="D3351" t="s">
        <v>554</v>
      </c>
      <c r="E3351" t="s">
        <v>9</v>
      </c>
      <c r="F3351" t="s">
        <v>106</v>
      </c>
      <c r="G3351" t="s">
        <v>14</v>
      </c>
      <c r="H3351" s="135" t="s">
        <v>1496</v>
      </c>
      <c r="I3351" t="s">
        <v>1458</v>
      </c>
      <c r="J3351" s="20">
        <v>11</v>
      </c>
      <c r="K3351" s="20" t="s">
        <v>1465</v>
      </c>
      <c r="L3351" t="s">
        <v>1466</v>
      </c>
      <c r="M3351" s="20">
        <v>30</v>
      </c>
      <c r="N3351" s="20">
        <v>10</v>
      </c>
      <c r="AE3351">
        <f t="shared" si="52"/>
        <v>2003</v>
      </c>
    </row>
    <row r="3352" spans="1:31" x14ac:dyDescent="0.25">
      <c r="A3352" s="7">
        <v>3349</v>
      </c>
      <c r="B3352" s="8">
        <v>37669</v>
      </c>
      <c r="C3352" t="s">
        <v>3</v>
      </c>
      <c r="D3352" t="s">
        <v>273</v>
      </c>
      <c r="E3352" t="s">
        <v>9</v>
      </c>
      <c r="F3352" t="s">
        <v>469</v>
      </c>
      <c r="G3352" t="s">
        <v>65</v>
      </c>
      <c r="H3352" s="135" t="s">
        <v>1496</v>
      </c>
      <c r="I3352" t="s">
        <v>1454</v>
      </c>
      <c r="J3352" s="20">
        <v>45</v>
      </c>
      <c r="K3352" s="20" t="s">
        <v>3</v>
      </c>
      <c r="L3352" t="s">
        <v>1464</v>
      </c>
      <c r="M3352" s="20">
        <v>13.6</v>
      </c>
      <c r="N3352" s="20">
        <v>9.9</v>
      </c>
      <c r="AE3352">
        <f t="shared" si="52"/>
        <v>2003</v>
      </c>
    </row>
    <row r="3353" spans="1:31" x14ac:dyDescent="0.25">
      <c r="A3353" s="7">
        <v>3350</v>
      </c>
      <c r="B3353" s="8">
        <v>37669</v>
      </c>
      <c r="C3353" t="s">
        <v>3</v>
      </c>
      <c r="D3353" t="s">
        <v>462</v>
      </c>
      <c r="E3353" t="s">
        <v>9</v>
      </c>
      <c r="F3353" t="s">
        <v>511</v>
      </c>
      <c r="G3353" t="s">
        <v>377</v>
      </c>
      <c r="H3353" s="135" t="s">
        <v>1496</v>
      </c>
      <c r="I3353" t="s">
        <v>1455</v>
      </c>
      <c r="J3353" s="20">
        <v>24</v>
      </c>
      <c r="K3353" s="20" t="s">
        <v>9</v>
      </c>
      <c r="L3353" t="s">
        <v>1464</v>
      </c>
      <c r="M3353" s="20">
        <v>2.64</v>
      </c>
      <c r="N3353" s="20">
        <v>3.86</v>
      </c>
      <c r="AE3353">
        <f t="shared" si="52"/>
        <v>2003</v>
      </c>
    </row>
    <row r="3354" spans="1:31" x14ac:dyDescent="0.25">
      <c r="A3354" s="7">
        <v>3351</v>
      </c>
      <c r="B3354" s="8">
        <v>37669</v>
      </c>
      <c r="C3354" t="s">
        <v>3</v>
      </c>
      <c r="D3354" t="s">
        <v>496</v>
      </c>
      <c r="E3354" t="s">
        <v>9</v>
      </c>
      <c r="F3354" t="s">
        <v>331</v>
      </c>
      <c r="G3354" t="s">
        <v>377</v>
      </c>
      <c r="H3354" s="9" t="s">
        <v>1594</v>
      </c>
      <c r="I3354" t="s">
        <v>1454</v>
      </c>
      <c r="J3354" s="20">
        <v>14</v>
      </c>
      <c r="K3354" s="20" t="s">
        <v>3</v>
      </c>
      <c r="L3354" t="s">
        <v>1464</v>
      </c>
      <c r="M3354" s="20">
        <v>4.92</v>
      </c>
      <c r="N3354" s="20">
        <v>3.08</v>
      </c>
      <c r="AE3354">
        <f t="shared" si="52"/>
        <v>2003</v>
      </c>
    </row>
    <row r="3355" spans="1:31" x14ac:dyDescent="0.25">
      <c r="A3355" s="7">
        <v>3352</v>
      </c>
      <c r="B3355" s="8">
        <v>37669</v>
      </c>
      <c r="C3355" t="s">
        <v>3</v>
      </c>
      <c r="D3355" t="s">
        <v>508</v>
      </c>
      <c r="E3355" t="s">
        <v>9</v>
      </c>
      <c r="F3355" t="s">
        <v>70</v>
      </c>
      <c r="G3355" t="s">
        <v>377</v>
      </c>
      <c r="H3355" s="9" t="s">
        <v>1589</v>
      </c>
      <c r="I3355" t="s">
        <v>1454</v>
      </c>
      <c r="J3355" s="20">
        <v>40</v>
      </c>
      <c r="K3355" s="20" t="s">
        <v>9</v>
      </c>
      <c r="L3355" t="s">
        <v>1464</v>
      </c>
      <c r="M3355" s="20">
        <v>8.8000000000000007</v>
      </c>
      <c r="N3355" s="20">
        <v>12.2</v>
      </c>
      <c r="AE3355">
        <f t="shared" si="52"/>
        <v>2003</v>
      </c>
    </row>
    <row r="3356" spans="1:31" x14ac:dyDescent="0.25">
      <c r="A3356" s="7">
        <v>3353</v>
      </c>
      <c r="B3356" s="8">
        <v>37670</v>
      </c>
      <c r="C3356" t="s">
        <v>3</v>
      </c>
      <c r="D3356" t="s">
        <v>240</v>
      </c>
      <c r="E3356" t="s">
        <v>9</v>
      </c>
      <c r="F3356" t="s">
        <v>354</v>
      </c>
      <c r="G3356" t="s">
        <v>377</v>
      </c>
      <c r="H3356" s="135" t="s">
        <v>1496</v>
      </c>
      <c r="I3356" t="s">
        <v>1455</v>
      </c>
      <c r="J3356" s="20">
        <v>25</v>
      </c>
      <c r="K3356" s="20" t="s">
        <v>3</v>
      </c>
      <c r="L3356" t="s">
        <v>1464</v>
      </c>
      <c r="M3356" s="20">
        <v>4</v>
      </c>
      <c r="N3356" s="20">
        <v>2.75</v>
      </c>
      <c r="AE3356">
        <f t="shared" si="52"/>
        <v>2003</v>
      </c>
    </row>
    <row r="3357" spans="1:31" x14ac:dyDescent="0.25">
      <c r="A3357" s="7">
        <v>3354</v>
      </c>
      <c r="B3357" s="8">
        <v>37670</v>
      </c>
      <c r="C3357" t="s">
        <v>3</v>
      </c>
      <c r="D3357" t="s">
        <v>457</v>
      </c>
      <c r="E3357" t="s">
        <v>9</v>
      </c>
      <c r="F3357" t="s">
        <v>490</v>
      </c>
      <c r="G3357" t="s">
        <v>24</v>
      </c>
      <c r="H3357" s="136" t="s">
        <v>1496</v>
      </c>
      <c r="I3357" t="s">
        <v>1454</v>
      </c>
      <c r="J3357" s="20">
        <v>30</v>
      </c>
      <c r="K3357" s="20" t="s">
        <v>3</v>
      </c>
      <c r="L3357" t="s">
        <v>1464</v>
      </c>
      <c r="M3357" s="20">
        <v>9.4</v>
      </c>
      <c r="N3357" s="20">
        <v>6.6</v>
      </c>
      <c r="AE3357">
        <f t="shared" si="52"/>
        <v>2003</v>
      </c>
    </row>
    <row r="3358" spans="1:31" x14ac:dyDescent="0.25">
      <c r="A3358" s="7">
        <v>3355</v>
      </c>
      <c r="B3358" s="8">
        <v>37670</v>
      </c>
      <c r="C3358" t="s">
        <v>3</v>
      </c>
      <c r="D3358" t="s">
        <v>270</v>
      </c>
      <c r="E3358" t="s">
        <v>9</v>
      </c>
      <c r="F3358" t="s">
        <v>490</v>
      </c>
      <c r="G3358" t="s">
        <v>24</v>
      </c>
      <c r="H3358" s="136" t="s">
        <v>1496</v>
      </c>
      <c r="I3358" t="s">
        <v>1455</v>
      </c>
      <c r="J3358" s="20">
        <v>57</v>
      </c>
      <c r="K3358" s="20" t="s">
        <v>9</v>
      </c>
      <c r="L3358" t="s">
        <v>1464</v>
      </c>
      <c r="M3358" s="20">
        <v>6.27</v>
      </c>
      <c r="N3358" s="20">
        <v>8.48</v>
      </c>
      <c r="AE3358">
        <f t="shared" si="52"/>
        <v>2003</v>
      </c>
    </row>
    <row r="3359" spans="1:31" x14ac:dyDescent="0.25">
      <c r="A3359" s="7">
        <v>3356</v>
      </c>
      <c r="B3359" s="8">
        <v>37671</v>
      </c>
      <c r="C3359" t="s">
        <v>3</v>
      </c>
      <c r="D3359" t="s">
        <v>474</v>
      </c>
      <c r="E3359" t="s">
        <v>9</v>
      </c>
      <c r="F3359" t="s">
        <v>552</v>
      </c>
      <c r="G3359" t="s">
        <v>14</v>
      </c>
      <c r="H3359" s="135" t="s">
        <v>1507</v>
      </c>
      <c r="I3359" t="s">
        <v>1454</v>
      </c>
      <c r="J3359" s="20">
        <v>58</v>
      </c>
      <c r="K3359" s="20" t="s">
        <v>9</v>
      </c>
      <c r="L3359" t="s">
        <v>1463</v>
      </c>
      <c r="M3359" s="20">
        <v>13.92</v>
      </c>
      <c r="N3359" s="20">
        <v>16.079999999999998</v>
      </c>
      <c r="AE3359">
        <f t="shared" si="52"/>
        <v>2003</v>
      </c>
    </row>
    <row r="3360" spans="1:31" x14ac:dyDescent="0.25">
      <c r="A3360" s="7">
        <v>3357</v>
      </c>
      <c r="B3360" s="8">
        <v>37672</v>
      </c>
      <c r="C3360" t="s">
        <v>3</v>
      </c>
      <c r="D3360" t="s">
        <v>389</v>
      </c>
      <c r="E3360" t="s">
        <v>9</v>
      </c>
      <c r="F3360" t="s">
        <v>329</v>
      </c>
      <c r="G3360" t="s">
        <v>65</v>
      </c>
      <c r="H3360" s="135" t="s">
        <v>1608</v>
      </c>
      <c r="I3360" t="s">
        <v>1454</v>
      </c>
      <c r="J3360" s="20">
        <v>71</v>
      </c>
      <c r="K3360" s="20" t="s">
        <v>3</v>
      </c>
      <c r="L3360" t="s">
        <v>1464</v>
      </c>
      <c r="M3360" s="20">
        <v>20.88</v>
      </c>
      <c r="N3360" s="20">
        <v>15.620000000000001</v>
      </c>
      <c r="AE3360">
        <f t="shared" si="52"/>
        <v>2003</v>
      </c>
    </row>
    <row r="3361" spans="1:31" x14ac:dyDescent="0.25">
      <c r="A3361" s="7">
        <v>3358</v>
      </c>
      <c r="B3361" s="8">
        <v>37672</v>
      </c>
      <c r="C3361" t="s">
        <v>3</v>
      </c>
      <c r="D3361" t="s">
        <v>494</v>
      </c>
      <c r="E3361" t="s">
        <v>9</v>
      </c>
      <c r="F3361" t="s">
        <v>389</v>
      </c>
      <c r="G3361" t="s">
        <v>14</v>
      </c>
      <c r="H3361" s="135" t="s">
        <v>1489</v>
      </c>
      <c r="I3361" t="s">
        <v>1455</v>
      </c>
      <c r="J3361" s="20">
        <v>12</v>
      </c>
      <c r="K3361" s="20" t="s">
        <v>9</v>
      </c>
      <c r="L3361" t="s">
        <v>1464</v>
      </c>
      <c r="M3361" s="20">
        <v>1.32</v>
      </c>
      <c r="N3361" s="20">
        <v>2.1799999999999997</v>
      </c>
      <c r="AE3361">
        <f t="shared" si="52"/>
        <v>2003</v>
      </c>
    </row>
    <row r="3362" spans="1:31" x14ac:dyDescent="0.25">
      <c r="A3362" s="7">
        <v>3359</v>
      </c>
      <c r="B3362" s="8">
        <v>37672</v>
      </c>
      <c r="C3362" t="s">
        <v>3</v>
      </c>
      <c r="D3362" t="s">
        <v>258</v>
      </c>
      <c r="E3362" t="s">
        <v>9</v>
      </c>
      <c r="F3362" t="s">
        <v>354</v>
      </c>
      <c r="G3362" t="s">
        <v>377</v>
      </c>
      <c r="H3362" s="135" t="s">
        <v>1496</v>
      </c>
      <c r="I3362" t="s">
        <v>1455</v>
      </c>
      <c r="J3362" s="20">
        <v>12</v>
      </c>
      <c r="K3362" s="20" t="s">
        <v>3</v>
      </c>
      <c r="L3362" t="s">
        <v>1464</v>
      </c>
      <c r="M3362" s="20">
        <v>2.1799999999999997</v>
      </c>
      <c r="N3362" s="20">
        <v>1.32</v>
      </c>
      <c r="AE3362">
        <f t="shared" si="52"/>
        <v>2003</v>
      </c>
    </row>
    <row r="3363" spans="1:31" x14ac:dyDescent="0.25">
      <c r="A3363" s="7">
        <v>3360</v>
      </c>
      <c r="B3363" s="8">
        <v>37673</v>
      </c>
      <c r="C3363" t="s">
        <v>3</v>
      </c>
      <c r="D3363" t="s">
        <v>425</v>
      </c>
      <c r="E3363" t="s">
        <v>9</v>
      </c>
      <c r="F3363" t="s">
        <v>91</v>
      </c>
      <c r="G3363" t="s">
        <v>14</v>
      </c>
      <c r="H3363" s="135" t="s">
        <v>1496</v>
      </c>
      <c r="I3363" t="s">
        <v>1454</v>
      </c>
      <c r="J3363" s="20">
        <v>30</v>
      </c>
      <c r="K3363" s="20" t="s">
        <v>1465</v>
      </c>
      <c r="L3363" t="s">
        <v>1466</v>
      </c>
      <c r="M3363" s="20">
        <v>7.5</v>
      </c>
      <c r="N3363" s="20">
        <v>7.5</v>
      </c>
      <c r="AE3363">
        <f t="shared" si="52"/>
        <v>2003</v>
      </c>
    </row>
    <row r="3364" spans="1:31" x14ac:dyDescent="0.25">
      <c r="A3364" s="7">
        <v>3361</v>
      </c>
      <c r="B3364" s="8">
        <v>37673</v>
      </c>
      <c r="C3364" t="s">
        <v>3</v>
      </c>
      <c r="D3364" t="s">
        <v>388</v>
      </c>
      <c r="E3364" t="s">
        <v>9</v>
      </c>
      <c r="F3364" t="s">
        <v>258</v>
      </c>
      <c r="G3364" t="s">
        <v>377</v>
      </c>
      <c r="H3364" s="9" t="s">
        <v>1586</v>
      </c>
      <c r="I3364" t="s">
        <v>1455</v>
      </c>
      <c r="J3364" s="20">
        <v>11</v>
      </c>
      <c r="K3364" s="20" t="s">
        <v>1465</v>
      </c>
      <c r="L3364" t="s">
        <v>1466</v>
      </c>
      <c r="M3364" s="20">
        <v>1.375</v>
      </c>
      <c r="N3364" s="20">
        <v>1.375</v>
      </c>
      <c r="AE3364">
        <f t="shared" si="52"/>
        <v>2003</v>
      </c>
    </row>
    <row r="3365" spans="1:31" x14ac:dyDescent="0.25">
      <c r="A3365" s="7">
        <v>3362</v>
      </c>
      <c r="B3365" s="8">
        <v>37674</v>
      </c>
      <c r="C3365" t="s">
        <v>3</v>
      </c>
      <c r="D3365" t="s">
        <v>496</v>
      </c>
      <c r="E3365" t="s">
        <v>9</v>
      </c>
      <c r="F3365" t="s">
        <v>331</v>
      </c>
      <c r="G3365" t="s">
        <v>377</v>
      </c>
      <c r="H3365" s="9" t="s">
        <v>1615</v>
      </c>
      <c r="I3365" t="s">
        <v>1454</v>
      </c>
      <c r="J3365" s="20">
        <v>23</v>
      </c>
      <c r="K3365" s="20" t="s">
        <v>3</v>
      </c>
      <c r="L3365" t="s">
        <v>1464</v>
      </c>
      <c r="M3365" s="20">
        <v>7.4399999999999995</v>
      </c>
      <c r="N3365" s="20">
        <v>5.0600000000000005</v>
      </c>
      <c r="AE3365">
        <f t="shared" si="52"/>
        <v>2003</v>
      </c>
    </row>
    <row r="3366" spans="1:31" x14ac:dyDescent="0.25">
      <c r="A3366" s="7">
        <v>3363</v>
      </c>
      <c r="B3366" s="8">
        <v>37674</v>
      </c>
      <c r="C3366" t="s">
        <v>3</v>
      </c>
      <c r="D3366" t="s">
        <v>457</v>
      </c>
      <c r="E3366" t="s">
        <v>9</v>
      </c>
      <c r="F3366" t="s">
        <v>329</v>
      </c>
      <c r="G3366" t="s">
        <v>24</v>
      </c>
      <c r="H3366" s="136" t="s">
        <v>1496</v>
      </c>
      <c r="I3366" t="s">
        <v>1454</v>
      </c>
      <c r="J3366" s="20">
        <v>63</v>
      </c>
      <c r="K3366" s="20" t="s">
        <v>3</v>
      </c>
      <c r="L3366" t="s">
        <v>1464</v>
      </c>
      <c r="M3366" s="20">
        <v>18.64</v>
      </c>
      <c r="N3366" s="20">
        <v>13.86</v>
      </c>
      <c r="AE3366">
        <f t="shared" si="52"/>
        <v>2003</v>
      </c>
    </row>
    <row r="3367" spans="1:31" x14ac:dyDescent="0.25">
      <c r="A3367" s="7">
        <v>3364</v>
      </c>
      <c r="B3367" s="8">
        <v>37675</v>
      </c>
      <c r="C3367" t="s">
        <v>3</v>
      </c>
      <c r="D3367" t="s">
        <v>433</v>
      </c>
      <c r="E3367" t="s">
        <v>9</v>
      </c>
      <c r="F3367" t="s">
        <v>395</v>
      </c>
      <c r="G3367" t="s">
        <v>17</v>
      </c>
      <c r="H3367" s="135" t="s">
        <v>1520</v>
      </c>
      <c r="I3367" t="s">
        <v>1454</v>
      </c>
      <c r="J3367" s="20">
        <v>50</v>
      </c>
      <c r="K3367" s="20" t="s">
        <v>3</v>
      </c>
      <c r="L3367" t="s">
        <v>1464</v>
      </c>
      <c r="M3367" s="20">
        <v>15</v>
      </c>
      <c r="N3367" s="20">
        <v>11</v>
      </c>
      <c r="AE3367">
        <f t="shared" si="52"/>
        <v>2003</v>
      </c>
    </row>
    <row r="3368" spans="1:31" x14ac:dyDescent="0.25">
      <c r="A3368" s="7">
        <v>3365</v>
      </c>
      <c r="B3368" s="8">
        <v>37675</v>
      </c>
      <c r="C3368" t="s">
        <v>3</v>
      </c>
      <c r="D3368" t="s">
        <v>25</v>
      </c>
      <c r="E3368" t="s">
        <v>9</v>
      </c>
      <c r="F3368" t="s">
        <v>26</v>
      </c>
      <c r="G3368" t="s">
        <v>14</v>
      </c>
      <c r="H3368" s="135" t="s">
        <v>1513</v>
      </c>
      <c r="I3368" t="s">
        <v>1454</v>
      </c>
      <c r="J3368" s="20">
        <v>11</v>
      </c>
      <c r="K3368" s="20" t="s">
        <v>9</v>
      </c>
      <c r="L3368" t="s">
        <v>1464</v>
      </c>
      <c r="M3368" s="20">
        <v>2.42</v>
      </c>
      <c r="N3368" s="20">
        <v>4.08</v>
      </c>
      <c r="AE3368">
        <f t="shared" si="52"/>
        <v>2003</v>
      </c>
    </row>
    <row r="3369" spans="1:31" x14ac:dyDescent="0.25">
      <c r="A3369" s="7">
        <v>3366</v>
      </c>
      <c r="B3369" s="8">
        <v>37675</v>
      </c>
      <c r="C3369" t="s">
        <v>3</v>
      </c>
      <c r="D3369" t="s">
        <v>237</v>
      </c>
      <c r="E3369" t="s">
        <v>9</v>
      </c>
      <c r="F3369" t="s">
        <v>186</v>
      </c>
      <c r="G3369" t="s">
        <v>377</v>
      </c>
      <c r="H3369" s="135" t="s">
        <v>1585</v>
      </c>
      <c r="I3369" t="s">
        <v>1454</v>
      </c>
      <c r="J3369" s="20">
        <v>12</v>
      </c>
      <c r="K3369" s="20" t="s">
        <v>3</v>
      </c>
      <c r="L3369" t="s">
        <v>1464</v>
      </c>
      <c r="M3369" s="20">
        <v>4.3599999999999994</v>
      </c>
      <c r="N3369" s="20">
        <v>2.64</v>
      </c>
      <c r="AE3369">
        <f t="shared" si="52"/>
        <v>2003</v>
      </c>
    </row>
    <row r="3370" spans="1:31" x14ac:dyDescent="0.25">
      <c r="A3370" s="7">
        <v>3367</v>
      </c>
      <c r="B3370" s="8">
        <v>37676</v>
      </c>
      <c r="C3370" t="s">
        <v>3</v>
      </c>
      <c r="D3370" t="s">
        <v>339</v>
      </c>
      <c r="E3370" t="s">
        <v>9</v>
      </c>
      <c r="F3370" t="s">
        <v>333</v>
      </c>
      <c r="G3370" t="s">
        <v>65</v>
      </c>
      <c r="H3370" s="135" t="s">
        <v>1569</v>
      </c>
      <c r="I3370" t="s">
        <v>1455</v>
      </c>
      <c r="J3370" s="20">
        <v>9</v>
      </c>
      <c r="K3370" s="20" t="s">
        <v>3</v>
      </c>
      <c r="L3370" t="s">
        <v>1464</v>
      </c>
      <c r="M3370" s="20">
        <v>1.76</v>
      </c>
      <c r="N3370" s="20">
        <v>0.99</v>
      </c>
      <c r="AE3370">
        <f t="shared" si="52"/>
        <v>2003</v>
      </c>
    </row>
    <row r="3371" spans="1:31" x14ac:dyDescent="0.25">
      <c r="A3371" s="7">
        <v>3368</v>
      </c>
      <c r="B3371" s="8">
        <v>37676</v>
      </c>
      <c r="C3371" t="s">
        <v>3</v>
      </c>
      <c r="D3371" t="s">
        <v>63</v>
      </c>
      <c r="E3371" t="s">
        <v>9</v>
      </c>
      <c r="F3371" t="s">
        <v>131</v>
      </c>
      <c r="G3371" t="s">
        <v>17</v>
      </c>
      <c r="H3371" s="135" t="s">
        <v>1502</v>
      </c>
      <c r="I3371" t="s">
        <v>1454</v>
      </c>
      <c r="J3371" s="20">
        <v>24</v>
      </c>
      <c r="K3371" s="20" t="s">
        <v>9</v>
      </c>
      <c r="L3371" t="s">
        <v>1464</v>
      </c>
      <c r="M3371" s="20">
        <v>5.28</v>
      </c>
      <c r="N3371" s="20">
        <v>7.72</v>
      </c>
      <c r="AE3371">
        <f t="shared" si="52"/>
        <v>2003</v>
      </c>
    </row>
    <row r="3372" spans="1:31" x14ac:dyDescent="0.25">
      <c r="A3372" s="7">
        <v>3369</v>
      </c>
      <c r="B3372" s="8">
        <v>37676</v>
      </c>
      <c r="C3372" t="s">
        <v>3</v>
      </c>
      <c r="D3372" t="s">
        <v>271</v>
      </c>
      <c r="E3372" t="s">
        <v>9</v>
      </c>
      <c r="F3372" t="s">
        <v>53</v>
      </c>
      <c r="G3372" t="s">
        <v>14</v>
      </c>
      <c r="H3372" s="135" t="s">
        <v>1507</v>
      </c>
      <c r="I3372" t="s">
        <v>1454</v>
      </c>
      <c r="J3372" s="20">
        <v>84</v>
      </c>
      <c r="K3372" s="20" t="s">
        <v>9</v>
      </c>
      <c r="L3372" t="s">
        <v>1464</v>
      </c>
      <c r="M3372" s="20">
        <v>18.48</v>
      </c>
      <c r="N3372" s="20">
        <v>24.52</v>
      </c>
      <c r="AE3372">
        <f t="shared" si="52"/>
        <v>2003</v>
      </c>
    </row>
    <row r="3373" spans="1:31" x14ac:dyDescent="0.25">
      <c r="A3373" s="7">
        <v>3370</v>
      </c>
      <c r="B3373" s="8">
        <v>37676</v>
      </c>
      <c r="C3373" t="s">
        <v>3</v>
      </c>
      <c r="D3373" t="s">
        <v>541</v>
      </c>
      <c r="E3373" t="s">
        <v>9</v>
      </c>
      <c r="F3373" t="s">
        <v>546</v>
      </c>
      <c r="G3373" t="s">
        <v>65</v>
      </c>
      <c r="H3373" s="135" t="s">
        <v>1543</v>
      </c>
      <c r="I3373" t="s">
        <v>1454</v>
      </c>
      <c r="J3373" s="20">
        <v>9</v>
      </c>
      <c r="K3373" s="20" t="s">
        <v>3</v>
      </c>
      <c r="L3373" t="s">
        <v>1464</v>
      </c>
      <c r="M3373" s="20">
        <v>3.52</v>
      </c>
      <c r="N3373" s="20">
        <v>1.98</v>
      </c>
      <c r="AE3373">
        <f t="shared" si="52"/>
        <v>2003</v>
      </c>
    </row>
    <row r="3374" spans="1:31" x14ac:dyDescent="0.25">
      <c r="A3374" s="7">
        <v>3371</v>
      </c>
      <c r="B3374" s="8">
        <v>37676</v>
      </c>
      <c r="C3374" t="s">
        <v>3</v>
      </c>
      <c r="D3374" t="s">
        <v>546</v>
      </c>
      <c r="E3374" t="s">
        <v>9</v>
      </c>
      <c r="F3374" t="s">
        <v>541</v>
      </c>
      <c r="G3374" t="s">
        <v>65</v>
      </c>
      <c r="H3374" s="135" t="s">
        <v>1543</v>
      </c>
      <c r="I3374" t="s">
        <v>1454</v>
      </c>
      <c r="J3374" s="20">
        <v>9</v>
      </c>
      <c r="K3374" s="20" t="s">
        <v>1465</v>
      </c>
      <c r="L3374" t="s">
        <v>1466</v>
      </c>
      <c r="M3374" s="20">
        <v>2.25</v>
      </c>
      <c r="N3374" s="20">
        <v>2.25</v>
      </c>
      <c r="AE3374">
        <f t="shared" si="52"/>
        <v>2003</v>
      </c>
    </row>
    <row r="3375" spans="1:31" x14ac:dyDescent="0.25">
      <c r="A3375" s="7">
        <v>3372</v>
      </c>
      <c r="B3375" s="8">
        <v>37676</v>
      </c>
      <c r="C3375" t="s">
        <v>3</v>
      </c>
      <c r="D3375" s="15" t="s">
        <v>28</v>
      </c>
      <c r="E3375" t="s">
        <v>9</v>
      </c>
      <c r="F3375" t="s">
        <v>524</v>
      </c>
      <c r="G3375" t="s">
        <v>377</v>
      </c>
      <c r="H3375" s="135" t="s">
        <v>1592</v>
      </c>
      <c r="I3375" t="s">
        <v>1454</v>
      </c>
      <c r="J3375" s="20">
        <v>12</v>
      </c>
      <c r="K3375" s="20" t="s">
        <v>1465</v>
      </c>
      <c r="L3375" t="s">
        <v>1466</v>
      </c>
      <c r="M3375" s="20">
        <v>3</v>
      </c>
      <c r="N3375" s="20">
        <v>3</v>
      </c>
      <c r="AE3375">
        <f t="shared" si="52"/>
        <v>2003</v>
      </c>
    </row>
    <row r="3376" spans="1:31" x14ac:dyDescent="0.25">
      <c r="A3376" s="7">
        <v>3373</v>
      </c>
      <c r="B3376" s="8">
        <v>37676</v>
      </c>
      <c r="C3376" t="s">
        <v>3</v>
      </c>
      <c r="D3376" t="s">
        <v>524</v>
      </c>
      <c r="E3376" t="s">
        <v>9</v>
      </c>
      <c r="F3376" s="15" t="s">
        <v>28</v>
      </c>
      <c r="G3376" t="s">
        <v>377</v>
      </c>
      <c r="H3376" s="135" t="s">
        <v>1592</v>
      </c>
      <c r="I3376" t="s">
        <v>1454</v>
      </c>
      <c r="J3376" s="20">
        <v>12</v>
      </c>
      <c r="K3376" s="20" t="s">
        <v>9</v>
      </c>
      <c r="L3376" t="s">
        <v>1463</v>
      </c>
      <c r="M3376" s="20">
        <v>2.88</v>
      </c>
      <c r="N3376" s="20">
        <v>4.12</v>
      </c>
      <c r="AE3376">
        <f t="shared" si="52"/>
        <v>2003</v>
      </c>
    </row>
    <row r="3377" spans="1:31" x14ac:dyDescent="0.25">
      <c r="A3377" s="7">
        <v>3374</v>
      </c>
      <c r="B3377" s="8">
        <v>37676</v>
      </c>
      <c r="C3377" t="s">
        <v>3</v>
      </c>
      <c r="D3377" t="s">
        <v>508</v>
      </c>
      <c r="E3377" t="s">
        <v>9</v>
      </c>
      <c r="F3377" t="s">
        <v>448</v>
      </c>
      <c r="G3377" t="s">
        <v>377</v>
      </c>
      <c r="H3377" s="9" t="s">
        <v>1587</v>
      </c>
      <c r="I3377" t="s">
        <v>1454</v>
      </c>
      <c r="J3377" s="20">
        <v>18</v>
      </c>
      <c r="K3377" s="20" t="s">
        <v>3</v>
      </c>
      <c r="L3377" t="s">
        <v>1463</v>
      </c>
      <c r="M3377" s="20">
        <v>5.68</v>
      </c>
      <c r="N3377" s="20">
        <v>4.32</v>
      </c>
      <c r="AE3377">
        <f t="shared" si="52"/>
        <v>2003</v>
      </c>
    </row>
    <row r="3378" spans="1:31" x14ac:dyDescent="0.25">
      <c r="A3378" s="7">
        <v>3375</v>
      </c>
      <c r="B3378" s="8">
        <v>37677</v>
      </c>
      <c r="C3378" t="s">
        <v>3</v>
      </c>
      <c r="D3378" t="s">
        <v>186</v>
      </c>
      <c r="E3378" t="s">
        <v>9</v>
      </c>
      <c r="F3378" t="s">
        <v>555</v>
      </c>
      <c r="G3378" t="s">
        <v>17</v>
      </c>
      <c r="H3378" s="135" t="s">
        <v>1552</v>
      </c>
      <c r="I3378" t="s">
        <v>1458</v>
      </c>
      <c r="J3378" s="20">
        <v>11</v>
      </c>
      <c r="K3378" s="20" t="s">
        <v>1465</v>
      </c>
      <c r="L3378" t="s">
        <v>1466</v>
      </c>
      <c r="M3378" s="20">
        <v>10</v>
      </c>
      <c r="N3378" s="20">
        <v>30</v>
      </c>
      <c r="AE3378">
        <f t="shared" si="52"/>
        <v>2003</v>
      </c>
    </row>
    <row r="3379" spans="1:31" x14ac:dyDescent="0.25">
      <c r="A3379" s="7">
        <v>3376</v>
      </c>
      <c r="B3379" s="8">
        <v>37677</v>
      </c>
      <c r="C3379" t="s">
        <v>3</v>
      </c>
      <c r="D3379" t="s">
        <v>556</v>
      </c>
      <c r="E3379" t="s">
        <v>9</v>
      </c>
      <c r="F3379" t="s">
        <v>27</v>
      </c>
      <c r="G3379" t="s">
        <v>14</v>
      </c>
      <c r="H3379" s="135" t="s">
        <v>1517</v>
      </c>
      <c r="I3379" t="s">
        <v>1458</v>
      </c>
      <c r="J3379" s="20">
        <v>14</v>
      </c>
      <c r="K3379" s="20" t="s">
        <v>9</v>
      </c>
      <c r="L3379" t="s">
        <v>1464</v>
      </c>
      <c r="M3379" s="20">
        <v>30</v>
      </c>
      <c r="N3379" s="20">
        <v>10</v>
      </c>
      <c r="AE3379">
        <f t="shared" si="52"/>
        <v>2003</v>
      </c>
    </row>
    <row r="3380" spans="1:31" x14ac:dyDescent="0.25">
      <c r="A3380" s="7">
        <v>3377</v>
      </c>
      <c r="B3380" s="8">
        <v>37677</v>
      </c>
      <c r="C3380" t="s">
        <v>3</v>
      </c>
      <c r="D3380" t="s">
        <v>287</v>
      </c>
      <c r="E3380" t="s">
        <v>9</v>
      </c>
      <c r="F3380" t="s">
        <v>131</v>
      </c>
      <c r="G3380" t="s">
        <v>11</v>
      </c>
      <c r="H3380" s="135" t="s">
        <v>1582</v>
      </c>
      <c r="I3380" t="s">
        <v>1454</v>
      </c>
      <c r="J3380" s="20">
        <v>28</v>
      </c>
      <c r="K3380" s="20" t="s">
        <v>1465</v>
      </c>
      <c r="L3380" t="s">
        <v>1466</v>
      </c>
      <c r="M3380" s="20">
        <v>7</v>
      </c>
      <c r="N3380" s="20">
        <v>7</v>
      </c>
      <c r="AE3380">
        <f t="shared" si="52"/>
        <v>2003</v>
      </c>
    </row>
    <row r="3381" spans="1:31" x14ac:dyDescent="0.25">
      <c r="A3381" s="7">
        <v>3378</v>
      </c>
      <c r="B3381" s="8">
        <v>37677</v>
      </c>
      <c r="C3381" t="s">
        <v>3</v>
      </c>
      <c r="D3381" t="s">
        <v>457</v>
      </c>
      <c r="E3381" t="s">
        <v>9</v>
      </c>
      <c r="F3381" t="s">
        <v>48</v>
      </c>
      <c r="G3381" t="s">
        <v>65</v>
      </c>
      <c r="H3381" s="135" t="s">
        <v>1571</v>
      </c>
      <c r="I3381" t="s">
        <v>1454</v>
      </c>
      <c r="J3381" s="20">
        <v>37</v>
      </c>
      <c r="K3381" s="20" t="s">
        <v>9</v>
      </c>
      <c r="L3381" t="s">
        <v>1464</v>
      </c>
      <c r="M3381" s="20">
        <v>8.14</v>
      </c>
      <c r="N3381" s="20">
        <v>11.36</v>
      </c>
      <c r="AE3381">
        <f t="shared" si="52"/>
        <v>2003</v>
      </c>
    </row>
    <row r="3382" spans="1:31" x14ac:dyDescent="0.25">
      <c r="A3382" s="7">
        <v>3379</v>
      </c>
      <c r="B3382" s="8">
        <v>37677</v>
      </c>
      <c r="C3382" t="s">
        <v>3</v>
      </c>
      <c r="D3382" t="s">
        <v>462</v>
      </c>
      <c r="E3382" t="s">
        <v>9</v>
      </c>
      <c r="F3382" t="s">
        <v>464</v>
      </c>
      <c r="G3382" t="s">
        <v>377</v>
      </c>
      <c r="H3382" s="9" t="s">
        <v>1586</v>
      </c>
      <c r="I3382" t="s">
        <v>1454</v>
      </c>
      <c r="J3382" s="20">
        <v>25</v>
      </c>
      <c r="K3382" s="20" t="s">
        <v>3</v>
      </c>
      <c r="L3382" t="s">
        <v>1464</v>
      </c>
      <c r="M3382" s="20">
        <v>8</v>
      </c>
      <c r="N3382" s="20">
        <v>5.5</v>
      </c>
      <c r="AE3382">
        <f t="shared" si="52"/>
        <v>2003</v>
      </c>
    </row>
    <row r="3383" spans="1:31" x14ac:dyDescent="0.25">
      <c r="A3383" s="7">
        <v>3380</v>
      </c>
      <c r="B3383" s="8">
        <v>37678</v>
      </c>
      <c r="C3383" t="s">
        <v>3</v>
      </c>
      <c r="D3383" t="s">
        <v>149</v>
      </c>
      <c r="E3383" t="s">
        <v>9</v>
      </c>
      <c r="F3383" t="s">
        <v>397</v>
      </c>
      <c r="G3383" t="s">
        <v>65</v>
      </c>
      <c r="H3383" s="135" t="s">
        <v>1569</v>
      </c>
      <c r="I3383" t="s">
        <v>1455</v>
      </c>
      <c r="J3383" s="20">
        <v>18</v>
      </c>
      <c r="K3383" s="20" t="s">
        <v>3</v>
      </c>
      <c r="L3383" t="s">
        <v>1464</v>
      </c>
      <c r="M3383" s="20">
        <v>3.02</v>
      </c>
      <c r="N3383" s="20">
        <v>1.98</v>
      </c>
      <c r="AE3383">
        <f t="shared" si="52"/>
        <v>2003</v>
      </c>
    </row>
    <row r="3384" spans="1:31" x14ac:dyDescent="0.25">
      <c r="A3384" s="7">
        <v>3381</v>
      </c>
      <c r="B3384" s="8">
        <v>37678</v>
      </c>
      <c r="C3384" t="s">
        <v>3</v>
      </c>
      <c r="D3384" t="s">
        <v>287</v>
      </c>
      <c r="E3384" t="s">
        <v>9</v>
      </c>
      <c r="F3384" t="s">
        <v>427</v>
      </c>
      <c r="G3384" t="s">
        <v>17</v>
      </c>
      <c r="H3384" s="135" t="s">
        <v>1500</v>
      </c>
      <c r="I3384" t="s">
        <v>1454</v>
      </c>
      <c r="J3384" s="20">
        <v>27</v>
      </c>
      <c r="K3384" s="20" t="s">
        <v>9</v>
      </c>
      <c r="L3384" t="s">
        <v>1464</v>
      </c>
      <c r="M3384" s="20">
        <v>5.9399999999999995</v>
      </c>
      <c r="N3384" s="20">
        <v>8.56</v>
      </c>
      <c r="AE3384">
        <f t="shared" si="52"/>
        <v>2003</v>
      </c>
    </row>
    <row r="3385" spans="1:31" x14ac:dyDescent="0.25">
      <c r="A3385" s="7">
        <v>3382</v>
      </c>
      <c r="B3385" s="8">
        <v>37678</v>
      </c>
      <c r="C3385" t="s">
        <v>3</v>
      </c>
      <c r="D3385" t="s">
        <v>177</v>
      </c>
      <c r="E3385" t="s">
        <v>9</v>
      </c>
      <c r="F3385" t="s">
        <v>552</v>
      </c>
      <c r="G3385" t="s">
        <v>11</v>
      </c>
      <c r="H3385" s="135" t="s">
        <v>1498</v>
      </c>
      <c r="I3385" t="s">
        <v>1454</v>
      </c>
      <c r="J3385" s="20">
        <v>12</v>
      </c>
      <c r="K3385" s="20" t="s">
        <v>3</v>
      </c>
      <c r="L3385" t="s">
        <v>1464</v>
      </c>
      <c r="M3385" s="20">
        <v>4.3599999999999994</v>
      </c>
      <c r="N3385" s="20">
        <v>2.64</v>
      </c>
      <c r="AE3385">
        <f t="shared" si="52"/>
        <v>2003</v>
      </c>
    </row>
    <row r="3386" spans="1:31" x14ac:dyDescent="0.25">
      <c r="A3386" s="7">
        <v>3383</v>
      </c>
      <c r="B3386" s="8">
        <v>37678</v>
      </c>
      <c r="C3386" t="s">
        <v>3</v>
      </c>
      <c r="D3386" t="s">
        <v>134</v>
      </c>
      <c r="E3386" t="s">
        <v>9</v>
      </c>
      <c r="F3386" t="s">
        <v>287</v>
      </c>
      <c r="G3386" t="s">
        <v>14</v>
      </c>
      <c r="H3386" s="135" t="s">
        <v>1496</v>
      </c>
      <c r="I3386" t="s">
        <v>1454</v>
      </c>
      <c r="J3386" s="20">
        <v>20</v>
      </c>
      <c r="K3386" s="20" t="s">
        <v>3</v>
      </c>
      <c r="L3386" t="s">
        <v>1464</v>
      </c>
      <c r="M3386" s="20">
        <v>6.6</v>
      </c>
      <c r="N3386" s="20">
        <v>4.4000000000000004</v>
      </c>
      <c r="AE3386">
        <f t="shared" si="52"/>
        <v>2003</v>
      </c>
    </row>
    <row r="3387" spans="1:31" x14ac:dyDescent="0.25">
      <c r="A3387" s="7">
        <v>3384</v>
      </c>
      <c r="B3387" s="8">
        <v>37678</v>
      </c>
      <c r="C3387" t="s">
        <v>3</v>
      </c>
      <c r="D3387" t="s">
        <v>39</v>
      </c>
      <c r="E3387" t="s">
        <v>9</v>
      </c>
      <c r="F3387" t="s">
        <v>431</v>
      </c>
      <c r="G3387" t="s">
        <v>377</v>
      </c>
      <c r="H3387" s="9" t="s">
        <v>1590</v>
      </c>
      <c r="I3387" t="s">
        <v>1454</v>
      </c>
      <c r="J3387" s="20">
        <v>84</v>
      </c>
      <c r="K3387" s="20" t="s">
        <v>3</v>
      </c>
      <c r="L3387" t="s">
        <v>1464</v>
      </c>
      <c r="M3387" s="20">
        <v>24.52</v>
      </c>
      <c r="N3387" s="20">
        <v>18.48</v>
      </c>
      <c r="AE3387">
        <f t="shared" si="52"/>
        <v>2003</v>
      </c>
    </row>
    <row r="3388" spans="1:31" x14ac:dyDescent="0.25">
      <c r="A3388" s="7">
        <v>3385</v>
      </c>
      <c r="B3388" s="8">
        <v>37678</v>
      </c>
      <c r="C3388" t="s">
        <v>3</v>
      </c>
      <c r="D3388" t="s">
        <v>339</v>
      </c>
      <c r="E3388" t="s">
        <v>9</v>
      </c>
      <c r="F3388" t="s">
        <v>240</v>
      </c>
      <c r="G3388" t="s">
        <v>377</v>
      </c>
      <c r="H3388" s="9" t="s">
        <v>1609</v>
      </c>
      <c r="I3388" t="s">
        <v>1454</v>
      </c>
      <c r="J3388" s="20">
        <v>12</v>
      </c>
      <c r="K3388" s="20" t="s">
        <v>9</v>
      </c>
      <c r="L3388" t="s">
        <v>1463</v>
      </c>
      <c r="M3388" s="20">
        <v>2.88</v>
      </c>
      <c r="N3388" s="20">
        <v>4.12</v>
      </c>
      <c r="AE3388">
        <f t="shared" si="52"/>
        <v>2003</v>
      </c>
    </row>
    <row r="3389" spans="1:31" x14ac:dyDescent="0.25">
      <c r="A3389" s="7">
        <v>3386</v>
      </c>
      <c r="B3389" s="8">
        <v>37679</v>
      </c>
      <c r="C3389" t="s">
        <v>3</v>
      </c>
      <c r="D3389" t="s">
        <v>263</v>
      </c>
      <c r="E3389" t="s">
        <v>9</v>
      </c>
      <c r="F3389" t="s">
        <v>286</v>
      </c>
      <c r="G3389" t="s">
        <v>65</v>
      </c>
      <c r="H3389" s="135" t="s">
        <v>1511</v>
      </c>
      <c r="I3389" t="s">
        <v>1454</v>
      </c>
      <c r="J3389" s="20">
        <v>18</v>
      </c>
      <c r="K3389" s="20" t="s">
        <v>1465</v>
      </c>
      <c r="L3389" t="s">
        <v>1466</v>
      </c>
      <c r="M3389" s="20">
        <v>4.5</v>
      </c>
      <c r="N3389" s="20">
        <v>4.5</v>
      </c>
      <c r="AE3389">
        <f t="shared" si="52"/>
        <v>2003</v>
      </c>
    </row>
    <row r="3390" spans="1:31" x14ac:dyDescent="0.25">
      <c r="A3390" s="7">
        <v>3387</v>
      </c>
      <c r="B3390" s="8">
        <v>37679</v>
      </c>
      <c r="C3390" t="s">
        <v>3</v>
      </c>
      <c r="D3390" t="s">
        <v>39</v>
      </c>
      <c r="E3390" t="s">
        <v>9</v>
      </c>
      <c r="F3390" t="s">
        <v>149</v>
      </c>
      <c r="G3390" t="s">
        <v>65</v>
      </c>
      <c r="H3390" s="135" t="s">
        <v>1569</v>
      </c>
      <c r="I3390" t="s">
        <v>1455</v>
      </c>
      <c r="J3390" s="20">
        <v>12</v>
      </c>
      <c r="K3390" s="20" t="s">
        <v>3</v>
      </c>
      <c r="L3390" t="s">
        <v>1464</v>
      </c>
      <c r="M3390" s="20">
        <v>2.1799999999999997</v>
      </c>
      <c r="N3390" s="20">
        <v>1.32</v>
      </c>
      <c r="AE3390">
        <f t="shared" si="52"/>
        <v>2003</v>
      </c>
    </row>
    <row r="3391" spans="1:31" x14ac:dyDescent="0.25">
      <c r="A3391" s="7">
        <v>3388</v>
      </c>
      <c r="B3391" s="8">
        <v>37679</v>
      </c>
      <c r="C3391" t="s">
        <v>3</v>
      </c>
      <c r="D3391" t="s">
        <v>163</v>
      </c>
      <c r="E3391" t="s">
        <v>9</v>
      </c>
      <c r="F3391" t="s">
        <v>339</v>
      </c>
      <c r="G3391" t="s">
        <v>65</v>
      </c>
      <c r="H3391" s="135" t="s">
        <v>1569</v>
      </c>
      <c r="I3391" t="s">
        <v>1455</v>
      </c>
      <c r="J3391" s="20">
        <v>18</v>
      </c>
      <c r="K3391" s="20" t="s">
        <v>9</v>
      </c>
      <c r="L3391" t="s">
        <v>1464</v>
      </c>
      <c r="M3391" s="20">
        <v>1.98</v>
      </c>
      <c r="N3391" s="20">
        <v>3.02</v>
      </c>
      <c r="AE3391">
        <f t="shared" si="52"/>
        <v>2003</v>
      </c>
    </row>
    <row r="3392" spans="1:31" x14ac:dyDescent="0.25">
      <c r="A3392" s="7">
        <v>3389</v>
      </c>
      <c r="B3392" s="8">
        <v>37679</v>
      </c>
      <c r="C3392" t="s">
        <v>3</v>
      </c>
      <c r="D3392" t="s">
        <v>481</v>
      </c>
      <c r="E3392" t="s">
        <v>9</v>
      </c>
      <c r="F3392" t="s">
        <v>541</v>
      </c>
      <c r="G3392" t="s">
        <v>11</v>
      </c>
      <c r="H3392" s="135" t="s">
        <v>1527</v>
      </c>
      <c r="I3392" t="s">
        <v>1454</v>
      </c>
      <c r="J3392" s="20">
        <v>21</v>
      </c>
      <c r="K3392" s="20" t="s">
        <v>3</v>
      </c>
      <c r="L3392" t="s">
        <v>1464</v>
      </c>
      <c r="M3392" s="20">
        <v>6.88</v>
      </c>
      <c r="N3392" s="20">
        <v>4.62</v>
      </c>
      <c r="AE3392">
        <f t="shared" si="52"/>
        <v>2003</v>
      </c>
    </row>
    <row r="3393" spans="1:31" x14ac:dyDescent="0.25">
      <c r="A3393" s="7">
        <v>3390</v>
      </c>
      <c r="B3393" s="8">
        <v>37679</v>
      </c>
      <c r="C3393" t="s">
        <v>3</v>
      </c>
      <c r="D3393" t="s">
        <v>537</v>
      </c>
      <c r="E3393" t="s">
        <v>9</v>
      </c>
      <c r="F3393" t="s">
        <v>235</v>
      </c>
      <c r="G3393" t="s">
        <v>11</v>
      </c>
      <c r="H3393" s="135" t="s">
        <v>1505</v>
      </c>
      <c r="I3393" t="s">
        <v>1454</v>
      </c>
      <c r="J3393" s="20">
        <v>10</v>
      </c>
      <c r="K3393" s="20" t="s">
        <v>9</v>
      </c>
      <c r="L3393" t="s">
        <v>1464</v>
      </c>
      <c r="M3393" s="20">
        <v>2.2000000000000002</v>
      </c>
      <c r="N3393" s="20">
        <v>3.8</v>
      </c>
      <c r="AE3393">
        <f t="shared" si="52"/>
        <v>2003</v>
      </c>
    </row>
    <row r="3394" spans="1:31" x14ac:dyDescent="0.25">
      <c r="A3394" s="7">
        <v>3391</v>
      </c>
      <c r="B3394" s="8">
        <v>37679</v>
      </c>
      <c r="C3394" t="s">
        <v>3</v>
      </c>
      <c r="D3394" t="s">
        <v>168</v>
      </c>
      <c r="E3394" t="s">
        <v>9</v>
      </c>
      <c r="F3394" t="s">
        <v>242</v>
      </c>
      <c r="G3394" t="s">
        <v>17</v>
      </c>
      <c r="H3394" s="135" t="s">
        <v>1502</v>
      </c>
      <c r="I3394" t="s">
        <v>1454</v>
      </c>
      <c r="J3394" s="20">
        <v>47</v>
      </c>
      <c r="K3394" s="20" t="s">
        <v>9</v>
      </c>
      <c r="L3394" t="s">
        <v>1464</v>
      </c>
      <c r="M3394" s="20">
        <v>10.34</v>
      </c>
      <c r="N3394" s="20">
        <v>14.16</v>
      </c>
      <c r="AE3394">
        <f t="shared" si="52"/>
        <v>2003</v>
      </c>
    </row>
    <row r="3395" spans="1:31" x14ac:dyDescent="0.25">
      <c r="A3395" s="7">
        <v>3392</v>
      </c>
      <c r="B3395" s="8">
        <v>37679</v>
      </c>
      <c r="C3395" t="s">
        <v>3</v>
      </c>
      <c r="D3395" t="s">
        <v>482</v>
      </c>
      <c r="E3395" t="s">
        <v>9</v>
      </c>
      <c r="F3395" t="s">
        <v>106</v>
      </c>
      <c r="G3395" t="s">
        <v>11</v>
      </c>
      <c r="H3395" s="135" t="s">
        <v>1496</v>
      </c>
      <c r="I3395" t="s">
        <v>1454</v>
      </c>
      <c r="J3395" s="20">
        <v>12</v>
      </c>
      <c r="K3395" s="20" t="s">
        <v>9</v>
      </c>
      <c r="L3395" t="s">
        <v>1464</v>
      </c>
      <c r="M3395" s="20">
        <v>2.64</v>
      </c>
      <c r="N3395" s="20">
        <v>4.3599999999999994</v>
      </c>
      <c r="AE3395">
        <f t="shared" si="52"/>
        <v>2003</v>
      </c>
    </row>
    <row r="3396" spans="1:31" x14ac:dyDescent="0.25">
      <c r="A3396" s="7">
        <v>3393</v>
      </c>
      <c r="B3396" s="8">
        <v>37679</v>
      </c>
      <c r="C3396" t="s">
        <v>3</v>
      </c>
      <c r="D3396" t="s">
        <v>106</v>
      </c>
      <c r="E3396" t="s">
        <v>9</v>
      </c>
      <c r="F3396" t="s">
        <v>482</v>
      </c>
      <c r="G3396" t="s">
        <v>11</v>
      </c>
      <c r="H3396" s="135" t="s">
        <v>1496</v>
      </c>
      <c r="I3396" t="s">
        <v>1454</v>
      </c>
      <c r="J3396" s="20">
        <v>12</v>
      </c>
      <c r="K3396" s="20" t="s">
        <v>3</v>
      </c>
      <c r="L3396" t="s">
        <v>1464</v>
      </c>
      <c r="M3396" s="20">
        <v>4.3599999999999994</v>
      </c>
      <c r="N3396" s="20">
        <v>2.64</v>
      </c>
      <c r="AE3396">
        <f t="shared" ref="AE3396:AE3459" si="53">YEAR(B3396)</f>
        <v>2003</v>
      </c>
    </row>
    <row r="3397" spans="1:31" x14ac:dyDescent="0.25">
      <c r="A3397" s="7">
        <v>3394</v>
      </c>
      <c r="B3397" s="8">
        <v>37679</v>
      </c>
      <c r="C3397" t="s">
        <v>3</v>
      </c>
      <c r="D3397" t="s">
        <v>115</v>
      </c>
      <c r="E3397" t="s">
        <v>9</v>
      </c>
      <c r="F3397" t="s">
        <v>91</v>
      </c>
      <c r="G3397" t="s">
        <v>11</v>
      </c>
      <c r="H3397" s="135" t="s">
        <v>1496</v>
      </c>
      <c r="I3397" t="s">
        <v>1454</v>
      </c>
      <c r="J3397" s="20">
        <v>14</v>
      </c>
      <c r="K3397" s="20" t="s">
        <v>9</v>
      </c>
      <c r="L3397" t="s">
        <v>1464</v>
      </c>
      <c r="M3397" s="20">
        <v>3.08</v>
      </c>
      <c r="N3397" s="20">
        <v>4.92</v>
      </c>
      <c r="AE3397">
        <f t="shared" si="53"/>
        <v>2003</v>
      </c>
    </row>
    <row r="3398" spans="1:31" x14ac:dyDescent="0.25">
      <c r="A3398" s="7">
        <v>3395</v>
      </c>
      <c r="B3398" s="8">
        <v>37679</v>
      </c>
      <c r="C3398" t="s">
        <v>3</v>
      </c>
      <c r="D3398" t="s">
        <v>538</v>
      </c>
      <c r="E3398" t="s">
        <v>9</v>
      </c>
      <c r="F3398" t="s">
        <v>536</v>
      </c>
      <c r="G3398" t="s">
        <v>17</v>
      </c>
      <c r="H3398" s="135" t="s">
        <v>1496</v>
      </c>
      <c r="I3398" t="s">
        <v>1454</v>
      </c>
      <c r="J3398" s="20">
        <v>41</v>
      </c>
      <c r="K3398" s="20" t="s">
        <v>3</v>
      </c>
      <c r="L3398" t="s">
        <v>1464</v>
      </c>
      <c r="M3398" s="20">
        <v>12.48</v>
      </c>
      <c r="N3398" s="20">
        <v>9.02</v>
      </c>
      <c r="AE3398">
        <f t="shared" si="53"/>
        <v>2003</v>
      </c>
    </row>
    <row r="3399" spans="1:31" x14ac:dyDescent="0.25">
      <c r="A3399" s="7">
        <v>3396</v>
      </c>
      <c r="B3399" s="8">
        <v>37679</v>
      </c>
      <c r="C3399" t="s">
        <v>3</v>
      </c>
      <c r="D3399" t="s">
        <v>457</v>
      </c>
      <c r="E3399" t="s">
        <v>9</v>
      </c>
      <c r="F3399" t="s">
        <v>483</v>
      </c>
      <c r="G3399" t="s">
        <v>65</v>
      </c>
      <c r="H3399" s="135" t="s">
        <v>1496</v>
      </c>
      <c r="I3399" t="s">
        <v>1454</v>
      </c>
      <c r="J3399" s="20">
        <v>43</v>
      </c>
      <c r="K3399" s="20" t="s">
        <v>1465</v>
      </c>
      <c r="L3399" t="s">
        <v>1466</v>
      </c>
      <c r="M3399" s="20">
        <v>10.75</v>
      </c>
      <c r="N3399" s="20">
        <v>10.75</v>
      </c>
      <c r="AE3399">
        <f t="shared" si="53"/>
        <v>2003</v>
      </c>
    </row>
    <row r="3400" spans="1:31" x14ac:dyDescent="0.25">
      <c r="A3400" s="7">
        <v>3397</v>
      </c>
      <c r="B3400" s="8">
        <v>37679</v>
      </c>
      <c r="C3400" t="s">
        <v>3</v>
      </c>
      <c r="D3400" t="s">
        <v>508</v>
      </c>
      <c r="E3400" t="s">
        <v>9</v>
      </c>
      <c r="F3400" t="s">
        <v>247</v>
      </c>
      <c r="G3400" t="s">
        <v>377</v>
      </c>
      <c r="H3400" s="135" t="s">
        <v>1496</v>
      </c>
      <c r="I3400" t="s">
        <v>1454</v>
      </c>
      <c r="J3400" s="20">
        <v>25</v>
      </c>
      <c r="K3400" s="20" t="s">
        <v>9</v>
      </c>
      <c r="L3400" t="s">
        <v>1463</v>
      </c>
      <c r="M3400" s="20">
        <v>6</v>
      </c>
      <c r="N3400" s="20">
        <v>7.5</v>
      </c>
      <c r="AE3400">
        <f t="shared" si="53"/>
        <v>2003</v>
      </c>
    </row>
    <row r="3401" spans="1:31" x14ac:dyDescent="0.25">
      <c r="A3401" s="7">
        <v>3398</v>
      </c>
      <c r="B3401" s="8">
        <v>37679</v>
      </c>
      <c r="C3401" t="s">
        <v>3</v>
      </c>
      <c r="D3401" t="s">
        <v>543</v>
      </c>
      <c r="E3401" t="s">
        <v>9</v>
      </c>
      <c r="F3401" t="s">
        <v>521</v>
      </c>
      <c r="G3401" t="s">
        <v>24</v>
      </c>
      <c r="H3401" s="135" t="s">
        <v>1556</v>
      </c>
      <c r="I3401" t="s">
        <v>1454</v>
      </c>
      <c r="J3401" s="20">
        <v>24</v>
      </c>
      <c r="K3401" s="20" t="s">
        <v>9</v>
      </c>
      <c r="L3401" t="s">
        <v>1464</v>
      </c>
      <c r="M3401" s="20">
        <v>5.28</v>
      </c>
      <c r="N3401" s="20">
        <v>7.72</v>
      </c>
      <c r="AE3401">
        <f t="shared" si="53"/>
        <v>2003</v>
      </c>
    </row>
    <row r="3402" spans="1:31" x14ac:dyDescent="0.25">
      <c r="A3402" s="7">
        <v>3399</v>
      </c>
      <c r="B3402" s="8">
        <v>37679</v>
      </c>
      <c r="C3402" t="s">
        <v>3</v>
      </c>
      <c r="D3402" t="s">
        <v>350</v>
      </c>
      <c r="E3402" t="s">
        <v>9</v>
      </c>
      <c r="F3402" t="s">
        <v>354</v>
      </c>
      <c r="G3402" t="s">
        <v>377</v>
      </c>
      <c r="H3402" s="9" t="s">
        <v>1604</v>
      </c>
      <c r="I3402" t="s">
        <v>1454</v>
      </c>
      <c r="J3402" s="20">
        <v>15</v>
      </c>
      <c r="K3402" s="20" t="s">
        <v>1465</v>
      </c>
      <c r="L3402" t="s">
        <v>1466</v>
      </c>
      <c r="M3402" s="20">
        <v>3.75</v>
      </c>
      <c r="N3402" s="20">
        <v>3.75</v>
      </c>
      <c r="AE3402">
        <f t="shared" si="53"/>
        <v>2003</v>
      </c>
    </row>
    <row r="3403" spans="1:31" x14ac:dyDescent="0.25">
      <c r="A3403" s="7">
        <v>3400</v>
      </c>
      <c r="B3403" s="8">
        <v>37679</v>
      </c>
      <c r="C3403" t="s">
        <v>3</v>
      </c>
      <c r="D3403" t="s">
        <v>106</v>
      </c>
      <c r="E3403" t="s">
        <v>9</v>
      </c>
      <c r="F3403" t="s">
        <v>381</v>
      </c>
      <c r="G3403" t="s">
        <v>24</v>
      </c>
      <c r="H3403" s="136" t="s">
        <v>1496</v>
      </c>
      <c r="I3403" t="s">
        <v>1454</v>
      </c>
      <c r="J3403" s="20">
        <v>12</v>
      </c>
      <c r="K3403" s="20" t="s">
        <v>3</v>
      </c>
      <c r="L3403" t="s">
        <v>1464</v>
      </c>
      <c r="M3403" s="20">
        <v>4.3599999999999994</v>
      </c>
      <c r="N3403" s="20">
        <v>2.64</v>
      </c>
      <c r="AE3403">
        <f t="shared" si="53"/>
        <v>2003</v>
      </c>
    </row>
    <row r="3404" spans="1:31" x14ac:dyDescent="0.25">
      <c r="A3404" s="7">
        <v>3401</v>
      </c>
      <c r="B3404" s="8">
        <v>37679</v>
      </c>
      <c r="C3404" t="s">
        <v>3</v>
      </c>
      <c r="D3404" t="s">
        <v>43</v>
      </c>
      <c r="E3404" t="s">
        <v>9</v>
      </c>
      <c r="F3404" t="s">
        <v>119</v>
      </c>
      <c r="G3404" t="s">
        <v>24</v>
      </c>
      <c r="H3404" s="136" t="s">
        <v>1496</v>
      </c>
      <c r="I3404" t="s">
        <v>1455</v>
      </c>
      <c r="J3404" s="20">
        <v>22</v>
      </c>
      <c r="K3404" s="20" t="s">
        <v>3</v>
      </c>
      <c r="L3404" t="s">
        <v>1463</v>
      </c>
      <c r="M3404" s="20">
        <v>3.36</v>
      </c>
      <c r="N3404" s="20">
        <v>2.64</v>
      </c>
      <c r="AE3404">
        <f t="shared" si="53"/>
        <v>2003</v>
      </c>
    </row>
    <row r="3405" spans="1:31" x14ac:dyDescent="0.25">
      <c r="A3405" s="7">
        <v>3402</v>
      </c>
      <c r="B3405" s="8">
        <v>37679</v>
      </c>
      <c r="C3405" t="s">
        <v>3</v>
      </c>
      <c r="D3405" t="s">
        <v>47</v>
      </c>
      <c r="E3405" t="s">
        <v>9</v>
      </c>
      <c r="F3405" t="s">
        <v>108</v>
      </c>
      <c r="G3405" t="s">
        <v>24</v>
      </c>
      <c r="H3405" s="136" t="s">
        <v>1496</v>
      </c>
      <c r="I3405" t="s">
        <v>1454</v>
      </c>
      <c r="J3405" s="20">
        <v>45</v>
      </c>
      <c r="K3405" s="20" t="s">
        <v>9</v>
      </c>
      <c r="L3405" t="s">
        <v>1464</v>
      </c>
      <c r="M3405" s="20">
        <v>9.9</v>
      </c>
      <c r="N3405" s="20">
        <v>13.6</v>
      </c>
      <c r="AE3405">
        <f t="shared" si="53"/>
        <v>2003</v>
      </c>
    </row>
    <row r="3406" spans="1:31" x14ac:dyDescent="0.25">
      <c r="A3406" s="7">
        <v>3403</v>
      </c>
      <c r="B3406" s="8">
        <v>37680</v>
      </c>
      <c r="C3406" t="s">
        <v>3</v>
      </c>
      <c r="D3406" t="s">
        <v>178</v>
      </c>
      <c r="E3406" t="s">
        <v>9</v>
      </c>
      <c r="F3406" t="s">
        <v>26</v>
      </c>
      <c r="G3406" t="s">
        <v>24</v>
      </c>
      <c r="H3406" s="135" t="s">
        <v>1525</v>
      </c>
      <c r="I3406" t="s">
        <v>1454</v>
      </c>
      <c r="J3406" s="20">
        <v>45</v>
      </c>
      <c r="K3406" s="20" t="s">
        <v>9</v>
      </c>
      <c r="L3406" t="s">
        <v>1464</v>
      </c>
      <c r="M3406" s="20">
        <v>9.9</v>
      </c>
      <c r="N3406" s="20">
        <v>13.6</v>
      </c>
      <c r="AE3406">
        <f t="shared" si="53"/>
        <v>2003</v>
      </c>
    </row>
    <row r="3407" spans="1:31" x14ac:dyDescent="0.25">
      <c r="A3407" s="7">
        <v>3404</v>
      </c>
      <c r="B3407" s="8">
        <v>37680</v>
      </c>
      <c r="C3407" t="s">
        <v>3</v>
      </c>
      <c r="D3407" t="s">
        <v>333</v>
      </c>
      <c r="E3407" t="s">
        <v>9</v>
      </c>
      <c r="F3407" t="s">
        <v>557</v>
      </c>
      <c r="G3407" t="s">
        <v>65</v>
      </c>
      <c r="H3407" s="135" t="s">
        <v>1569</v>
      </c>
      <c r="I3407" t="s">
        <v>1455</v>
      </c>
      <c r="J3407" s="20">
        <v>9</v>
      </c>
      <c r="K3407" s="20" t="s">
        <v>9</v>
      </c>
      <c r="L3407" t="s">
        <v>1464</v>
      </c>
      <c r="M3407" s="20">
        <v>0.99</v>
      </c>
      <c r="N3407" s="20">
        <v>1.76</v>
      </c>
      <c r="AE3407">
        <f t="shared" si="53"/>
        <v>2003</v>
      </c>
    </row>
    <row r="3408" spans="1:31" x14ac:dyDescent="0.25">
      <c r="A3408" s="7">
        <v>3405</v>
      </c>
      <c r="B3408" s="8">
        <v>37680</v>
      </c>
      <c r="C3408" t="s">
        <v>3</v>
      </c>
      <c r="D3408" t="s">
        <v>43</v>
      </c>
      <c r="E3408" t="s">
        <v>9</v>
      </c>
      <c r="F3408" t="s">
        <v>552</v>
      </c>
      <c r="G3408" t="s">
        <v>11</v>
      </c>
      <c r="H3408" s="135" t="s">
        <v>1610</v>
      </c>
      <c r="I3408" t="s">
        <v>1454</v>
      </c>
      <c r="J3408" s="20">
        <v>9</v>
      </c>
      <c r="K3408" s="20" t="s">
        <v>3</v>
      </c>
      <c r="L3408" t="s">
        <v>1464</v>
      </c>
      <c r="M3408" s="20">
        <v>3.52</v>
      </c>
      <c r="N3408" s="20">
        <v>1.98</v>
      </c>
      <c r="AE3408">
        <f t="shared" si="53"/>
        <v>2003</v>
      </c>
    </row>
    <row r="3409" spans="1:31" x14ac:dyDescent="0.25">
      <c r="A3409" s="7">
        <v>3406</v>
      </c>
      <c r="B3409" s="8">
        <v>37680</v>
      </c>
      <c r="C3409" t="s">
        <v>3</v>
      </c>
      <c r="D3409" t="s">
        <v>218</v>
      </c>
      <c r="E3409" t="s">
        <v>9</v>
      </c>
      <c r="F3409" t="s">
        <v>375</v>
      </c>
      <c r="G3409" t="s">
        <v>17</v>
      </c>
      <c r="H3409" s="135" t="s">
        <v>1520</v>
      </c>
      <c r="I3409" t="s">
        <v>1454</v>
      </c>
      <c r="J3409" s="20">
        <v>70</v>
      </c>
      <c r="K3409" s="20" t="s">
        <v>1465</v>
      </c>
      <c r="L3409" t="s">
        <v>1466</v>
      </c>
      <c r="M3409" s="20">
        <v>17.5</v>
      </c>
      <c r="N3409" s="20">
        <v>17.5</v>
      </c>
      <c r="AE3409">
        <f t="shared" si="53"/>
        <v>2003</v>
      </c>
    </row>
    <row r="3410" spans="1:31" x14ac:dyDescent="0.25">
      <c r="A3410" s="7">
        <v>3407</v>
      </c>
      <c r="B3410" s="8">
        <v>37680</v>
      </c>
      <c r="C3410" t="s">
        <v>3</v>
      </c>
      <c r="D3410" t="s">
        <v>25</v>
      </c>
      <c r="E3410" t="s">
        <v>9</v>
      </c>
      <c r="F3410" t="s">
        <v>118</v>
      </c>
      <c r="G3410" t="s">
        <v>17</v>
      </c>
      <c r="H3410" s="135" t="s">
        <v>1570</v>
      </c>
      <c r="I3410" t="s">
        <v>1454</v>
      </c>
      <c r="J3410" s="20">
        <v>24</v>
      </c>
      <c r="K3410" s="20" t="s">
        <v>3</v>
      </c>
      <c r="L3410" t="s">
        <v>1464</v>
      </c>
      <c r="M3410" s="20">
        <v>7.72</v>
      </c>
      <c r="N3410" s="20">
        <v>5.28</v>
      </c>
      <c r="AE3410">
        <f t="shared" si="53"/>
        <v>2003</v>
      </c>
    </row>
    <row r="3411" spans="1:31" x14ac:dyDescent="0.25">
      <c r="A3411" s="7">
        <v>3408</v>
      </c>
      <c r="B3411" s="8">
        <v>37680</v>
      </c>
      <c r="C3411" t="s">
        <v>3</v>
      </c>
      <c r="D3411" t="s">
        <v>538</v>
      </c>
      <c r="E3411" t="s">
        <v>9</v>
      </c>
      <c r="F3411" t="s">
        <v>66</v>
      </c>
      <c r="G3411" t="s">
        <v>14</v>
      </c>
      <c r="H3411" s="135" t="s">
        <v>1501</v>
      </c>
      <c r="I3411" t="s">
        <v>1454</v>
      </c>
      <c r="J3411" s="20">
        <v>48</v>
      </c>
      <c r="K3411" s="20" t="s">
        <v>9</v>
      </c>
      <c r="L3411" t="s">
        <v>1464</v>
      </c>
      <c r="M3411" s="20">
        <v>10.56</v>
      </c>
      <c r="N3411" s="20">
        <v>14.44</v>
      </c>
      <c r="AE3411">
        <f t="shared" si="53"/>
        <v>2003</v>
      </c>
    </row>
    <row r="3412" spans="1:31" x14ac:dyDescent="0.25">
      <c r="A3412" s="7">
        <v>3409</v>
      </c>
      <c r="B3412" s="8">
        <v>37680</v>
      </c>
      <c r="C3412" t="s">
        <v>3</v>
      </c>
      <c r="D3412" t="s">
        <v>218</v>
      </c>
      <c r="E3412" t="s">
        <v>9</v>
      </c>
      <c r="F3412" t="s">
        <v>144</v>
      </c>
      <c r="G3412" t="s">
        <v>14</v>
      </c>
      <c r="H3412" s="135" t="s">
        <v>1496</v>
      </c>
      <c r="I3412" t="s">
        <v>1454</v>
      </c>
      <c r="J3412" s="20">
        <v>30</v>
      </c>
      <c r="K3412" s="20" t="s">
        <v>1465</v>
      </c>
      <c r="L3412" t="s">
        <v>1466</v>
      </c>
      <c r="M3412" s="20">
        <v>7.5</v>
      </c>
      <c r="N3412" s="20">
        <v>7.5</v>
      </c>
      <c r="AE3412">
        <f t="shared" si="53"/>
        <v>2003</v>
      </c>
    </row>
    <row r="3413" spans="1:31" x14ac:dyDescent="0.25">
      <c r="A3413" s="7">
        <v>3410</v>
      </c>
      <c r="B3413" s="8">
        <v>37680</v>
      </c>
      <c r="C3413" t="s">
        <v>3</v>
      </c>
      <c r="D3413" t="s">
        <v>242</v>
      </c>
      <c r="E3413" t="s">
        <v>9</v>
      </c>
      <c r="F3413" t="s">
        <v>280</v>
      </c>
      <c r="G3413" t="s">
        <v>24</v>
      </c>
      <c r="H3413" s="135" t="s">
        <v>1563</v>
      </c>
      <c r="I3413" t="s">
        <v>1455</v>
      </c>
      <c r="J3413" s="20">
        <v>8</v>
      </c>
      <c r="K3413" s="20" t="s">
        <v>9</v>
      </c>
      <c r="L3413" t="s">
        <v>1464</v>
      </c>
      <c r="M3413" s="20">
        <v>0.88</v>
      </c>
      <c r="N3413" s="20">
        <v>1.62</v>
      </c>
      <c r="AE3413">
        <f t="shared" si="53"/>
        <v>2003</v>
      </c>
    </row>
    <row r="3414" spans="1:31" x14ac:dyDescent="0.25">
      <c r="A3414" s="7">
        <v>3411</v>
      </c>
      <c r="B3414" s="8">
        <v>37680</v>
      </c>
      <c r="C3414" t="s">
        <v>3</v>
      </c>
      <c r="D3414" t="s">
        <v>433</v>
      </c>
      <c r="E3414" t="s">
        <v>9</v>
      </c>
      <c r="F3414" t="s">
        <v>395</v>
      </c>
      <c r="G3414" t="s">
        <v>377</v>
      </c>
      <c r="H3414" s="9" t="s">
        <v>1590</v>
      </c>
      <c r="I3414" t="s">
        <v>1454</v>
      </c>
      <c r="J3414" s="20">
        <v>104</v>
      </c>
      <c r="K3414" s="20" t="s">
        <v>1465</v>
      </c>
      <c r="L3414" t="s">
        <v>1466</v>
      </c>
      <c r="M3414" s="20">
        <v>26</v>
      </c>
      <c r="N3414" s="20">
        <v>26</v>
      </c>
      <c r="AE3414">
        <f t="shared" si="53"/>
        <v>2003</v>
      </c>
    </row>
    <row r="3415" spans="1:31" x14ac:dyDescent="0.25">
      <c r="A3415" s="7">
        <v>3412</v>
      </c>
      <c r="B3415" s="8">
        <v>37680</v>
      </c>
      <c r="C3415" t="s">
        <v>3</v>
      </c>
      <c r="D3415" t="s">
        <v>125</v>
      </c>
      <c r="E3415" t="s">
        <v>9</v>
      </c>
      <c r="F3415" t="s">
        <v>233</v>
      </c>
      <c r="G3415" t="s">
        <v>377</v>
      </c>
      <c r="H3415" s="9" t="s">
        <v>1586</v>
      </c>
      <c r="I3415" t="s">
        <v>1454</v>
      </c>
      <c r="J3415" s="20">
        <v>24</v>
      </c>
      <c r="K3415" s="20" t="s">
        <v>3</v>
      </c>
      <c r="L3415" t="s">
        <v>1464</v>
      </c>
      <c r="M3415" s="20">
        <v>7.72</v>
      </c>
      <c r="N3415" s="20">
        <v>5.28</v>
      </c>
      <c r="AE3415">
        <f t="shared" si="53"/>
        <v>2003</v>
      </c>
    </row>
    <row r="3416" spans="1:31" x14ac:dyDescent="0.25">
      <c r="A3416" s="7">
        <v>3413</v>
      </c>
      <c r="B3416" s="8">
        <v>37681</v>
      </c>
      <c r="C3416" t="s">
        <v>3</v>
      </c>
      <c r="D3416" t="s">
        <v>483</v>
      </c>
      <c r="E3416" t="s">
        <v>9</v>
      </c>
      <c r="F3416" t="s">
        <v>537</v>
      </c>
      <c r="G3416" t="s">
        <v>24</v>
      </c>
      <c r="H3416" s="135" t="s">
        <v>1563</v>
      </c>
      <c r="I3416" t="s">
        <v>1454</v>
      </c>
      <c r="J3416" s="20">
        <v>12</v>
      </c>
      <c r="K3416" s="20" t="s">
        <v>9</v>
      </c>
      <c r="L3416" t="s">
        <v>1464</v>
      </c>
      <c r="M3416" s="20">
        <v>2.64</v>
      </c>
      <c r="N3416" s="20">
        <v>4.3599999999999994</v>
      </c>
      <c r="AE3416">
        <f t="shared" si="53"/>
        <v>2003</v>
      </c>
    </row>
    <row r="3417" spans="1:31" x14ac:dyDescent="0.25">
      <c r="A3417" s="7">
        <v>3414</v>
      </c>
      <c r="B3417" s="8">
        <v>37682</v>
      </c>
      <c r="C3417" t="s">
        <v>3</v>
      </c>
      <c r="D3417" t="s">
        <v>517</v>
      </c>
      <c r="E3417" t="s">
        <v>9</v>
      </c>
      <c r="F3417" t="s">
        <v>150</v>
      </c>
      <c r="G3417" t="s">
        <v>24</v>
      </c>
      <c r="H3417" s="135" t="s">
        <v>1497</v>
      </c>
      <c r="I3417" t="s">
        <v>1454</v>
      </c>
      <c r="J3417" s="20">
        <v>45</v>
      </c>
      <c r="K3417" s="20" t="s">
        <v>9</v>
      </c>
      <c r="L3417" t="s">
        <v>1463</v>
      </c>
      <c r="M3417" s="20">
        <v>10.8</v>
      </c>
      <c r="N3417" s="20">
        <v>12.7</v>
      </c>
      <c r="AE3417">
        <f t="shared" si="53"/>
        <v>2003</v>
      </c>
    </row>
    <row r="3418" spans="1:31" x14ac:dyDescent="0.25">
      <c r="A3418" s="7">
        <v>3415</v>
      </c>
      <c r="B3418" s="8">
        <v>37682</v>
      </c>
      <c r="C3418" t="s">
        <v>3</v>
      </c>
      <c r="D3418" t="s">
        <v>531</v>
      </c>
      <c r="E3418" t="s">
        <v>9</v>
      </c>
      <c r="F3418" t="s">
        <v>517</v>
      </c>
      <c r="G3418" t="s">
        <v>17</v>
      </c>
      <c r="H3418" s="135" t="s">
        <v>1552</v>
      </c>
      <c r="I3418" t="s">
        <v>1455</v>
      </c>
      <c r="J3418" s="20">
        <v>11</v>
      </c>
      <c r="K3418" s="20" t="s">
        <v>3</v>
      </c>
      <c r="L3418" t="s">
        <v>1464</v>
      </c>
      <c r="M3418" s="20">
        <v>2.04</v>
      </c>
      <c r="N3418" s="20">
        <v>1.21</v>
      </c>
      <c r="AE3418">
        <f t="shared" si="53"/>
        <v>2003</v>
      </c>
    </row>
    <row r="3419" spans="1:31" x14ac:dyDescent="0.25">
      <c r="A3419" s="7">
        <v>3416</v>
      </c>
      <c r="B3419" s="8">
        <v>37682</v>
      </c>
      <c r="C3419" t="s">
        <v>3</v>
      </c>
      <c r="D3419" t="s">
        <v>517</v>
      </c>
      <c r="E3419" t="s">
        <v>9</v>
      </c>
      <c r="F3419" t="s">
        <v>531</v>
      </c>
      <c r="G3419" t="s">
        <v>17</v>
      </c>
      <c r="H3419" s="135" t="s">
        <v>1552</v>
      </c>
      <c r="I3419" t="s">
        <v>1455</v>
      </c>
      <c r="J3419" s="20">
        <v>11</v>
      </c>
      <c r="K3419" s="20" t="s">
        <v>1465</v>
      </c>
      <c r="L3419" t="s">
        <v>1466</v>
      </c>
      <c r="M3419" s="20">
        <v>1.375</v>
      </c>
      <c r="N3419" s="20">
        <v>1.375</v>
      </c>
      <c r="AE3419">
        <f t="shared" si="53"/>
        <v>2003</v>
      </c>
    </row>
    <row r="3420" spans="1:31" x14ac:dyDescent="0.25">
      <c r="A3420" s="7">
        <v>3417</v>
      </c>
      <c r="B3420" s="8">
        <v>37682</v>
      </c>
      <c r="C3420" t="s">
        <v>3</v>
      </c>
      <c r="D3420" t="s">
        <v>72</v>
      </c>
      <c r="E3420" t="s">
        <v>9</v>
      </c>
      <c r="F3420" t="s">
        <v>26</v>
      </c>
      <c r="G3420" t="s">
        <v>17</v>
      </c>
      <c r="H3420" s="135" t="s">
        <v>1496</v>
      </c>
      <c r="I3420" t="s">
        <v>1454</v>
      </c>
      <c r="J3420" s="20">
        <v>21</v>
      </c>
      <c r="K3420" s="20" t="s">
        <v>3</v>
      </c>
      <c r="L3420" t="s">
        <v>1464</v>
      </c>
      <c r="M3420" s="20">
        <v>6.88</v>
      </c>
      <c r="N3420" s="20">
        <v>4.62</v>
      </c>
      <c r="AE3420">
        <f t="shared" si="53"/>
        <v>2003</v>
      </c>
    </row>
    <row r="3421" spans="1:31" x14ac:dyDescent="0.25">
      <c r="A3421" s="7">
        <v>3418</v>
      </c>
      <c r="B3421" s="8">
        <v>37682</v>
      </c>
      <c r="C3421" t="s">
        <v>3</v>
      </c>
      <c r="D3421" t="s">
        <v>91</v>
      </c>
      <c r="E3421" t="s">
        <v>9</v>
      </c>
      <c r="F3421" t="s">
        <v>558</v>
      </c>
      <c r="G3421" t="s">
        <v>14</v>
      </c>
      <c r="H3421" s="135" t="s">
        <v>1496</v>
      </c>
      <c r="I3421" t="s">
        <v>1458</v>
      </c>
      <c r="J3421" s="20">
        <v>12</v>
      </c>
      <c r="K3421" s="20" t="s">
        <v>9</v>
      </c>
      <c r="L3421" t="s">
        <v>1463</v>
      </c>
      <c r="M3421" s="20">
        <v>10</v>
      </c>
      <c r="N3421" s="20">
        <v>30</v>
      </c>
      <c r="AE3421">
        <f t="shared" si="53"/>
        <v>2003</v>
      </c>
    </row>
    <row r="3422" spans="1:31" x14ac:dyDescent="0.25">
      <c r="A3422" s="7">
        <v>3419</v>
      </c>
      <c r="B3422" s="8">
        <v>37682</v>
      </c>
      <c r="C3422" t="s">
        <v>3</v>
      </c>
      <c r="D3422" t="s">
        <v>350</v>
      </c>
      <c r="E3422" t="s">
        <v>9</v>
      </c>
      <c r="F3422" t="s">
        <v>354</v>
      </c>
      <c r="G3422" t="s">
        <v>377</v>
      </c>
      <c r="H3422" s="9" t="s">
        <v>1590</v>
      </c>
      <c r="I3422" t="s">
        <v>1454</v>
      </c>
      <c r="J3422" s="20">
        <v>32</v>
      </c>
      <c r="K3422" s="20" t="s">
        <v>9</v>
      </c>
      <c r="L3422" t="s">
        <v>1463</v>
      </c>
      <c r="M3422" s="20">
        <v>7.68</v>
      </c>
      <c r="N3422" s="20">
        <v>9.32</v>
      </c>
      <c r="AE3422">
        <f t="shared" si="53"/>
        <v>2003</v>
      </c>
    </row>
    <row r="3423" spans="1:31" x14ac:dyDescent="0.25">
      <c r="A3423" s="7">
        <v>3420</v>
      </c>
      <c r="B3423" s="8">
        <v>37683</v>
      </c>
      <c r="C3423" t="s">
        <v>3</v>
      </c>
      <c r="D3423" t="s">
        <v>531</v>
      </c>
      <c r="E3423" t="s">
        <v>9</v>
      </c>
      <c r="F3423" t="s">
        <v>540</v>
      </c>
      <c r="G3423" t="s">
        <v>11</v>
      </c>
      <c r="H3423" s="135" t="s">
        <v>1505</v>
      </c>
      <c r="I3423" t="s">
        <v>1454</v>
      </c>
      <c r="J3423" s="20">
        <v>9</v>
      </c>
      <c r="K3423" s="20" t="s">
        <v>1465</v>
      </c>
      <c r="L3423" t="s">
        <v>1466</v>
      </c>
      <c r="M3423" s="20">
        <v>2.25</v>
      </c>
      <c r="N3423" s="20">
        <v>2.25</v>
      </c>
      <c r="AE3423">
        <f t="shared" si="53"/>
        <v>2003</v>
      </c>
    </row>
    <row r="3424" spans="1:31" x14ac:dyDescent="0.25">
      <c r="A3424" s="7">
        <v>3421</v>
      </c>
      <c r="B3424" s="8">
        <v>37683</v>
      </c>
      <c r="C3424" t="s">
        <v>3</v>
      </c>
      <c r="D3424" t="s">
        <v>404</v>
      </c>
      <c r="E3424" t="s">
        <v>9</v>
      </c>
      <c r="F3424" t="s">
        <v>126</v>
      </c>
      <c r="G3424" t="s">
        <v>24</v>
      </c>
      <c r="H3424" s="135" t="s">
        <v>1529</v>
      </c>
      <c r="I3424" t="s">
        <v>1454</v>
      </c>
      <c r="J3424" s="20">
        <v>10</v>
      </c>
      <c r="K3424" s="20" t="s">
        <v>9</v>
      </c>
      <c r="L3424" t="s">
        <v>1464</v>
      </c>
      <c r="M3424" s="20">
        <v>2.2000000000000002</v>
      </c>
      <c r="N3424" s="20">
        <v>3.8</v>
      </c>
      <c r="AE3424">
        <f t="shared" si="53"/>
        <v>2003</v>
      </c>
    </row>
    <row r="3425" spans="1:31" x14ac:dyDescent="0.25">
      <c r="A3425" s="7">
        <v>3422</v>
      </c>
      <c r="B3425" s="8">
        <v>37683</v>
      </c>
      <c r="C3425" t="s">
        <v>3</v>
      </c>
      <c r="D3425" t="s">
        <v>517</v>
      </c>
      <c r="E3425" t="s">
        <v>9</v>
      </c>
      <c r="F3425" t="s">
        <v>126</v>
      </c>
      <c r="G3425" t="s">
        <v>24</v>
      </c>
      <c r="H3425" s="135" t="s">
        <v>1529</v>
      </c>
      <c r="I3425" t="s">
        <v>1454</v>
      </c>
      <c r="J3425" s="20">
        <v>10</v>
      </c>
      <c r="K3425" s="20" t="s">
        <v>9</v>
      </c>
      <c r="L3425" t="s">
        <v>1464</v>
      </c>
      <c r="M3425" s="20">
        <v>2.2000000000000002</v>
      </c>
      <c r="N3425" s="20">
        <v>3.8</v>
      </c>
      <c r="AE3425">
        <f t="shared" si="53"/>
        <v>2003</v>
      </c>
    </row>
    <row r="3426" spans="1:31" x14ac:dyDescent="0.25">
      <c r="A3426" s="7">
        <v>3423</v>
      </c>
      <c r="B3426" s="8">
        <v>37683</v>
      </c>
      <c r="C3426" t="s">
        <v>3</v>
      </c>
      <c r="D3426" t="s">
        <v>496</v>
      </c>
      <c r="E3426" t="s">
        <v>9</v>
      </c>
      <c r="F3426" t="s">
        <v>331</v>
      </c>
      <c r="G3426" t="s">
        <v>377</v>
      </c>
      <c r="H3426" s="9" t="s">
        <v>1589</v>
      </c>
      <c r="I3426" t="s">
        <v>1454</v>
      </c>
      <c r="J3426" s="20">
        <v>19</v>
      </c>
      <c r="K3426" s="20" t="s">
        <v>3</v>
      </c>
      <c r="L3426" t="s">
        <v>1463</v>
      </c>
      <c r="M3426" s="20">
        <v>5.94</v>
      </c>
      <c r="N3426" s="20">
        <v>4.5599999999999996</v>
      </c>
      <c r="AE3426">
        <f t="shared" si="53"/>
        <v>2003</v>
      </c>
    </row>
    <row r="3427" spans="1:31" x14ac:dyDescent="0.25">
      <c r="A3427" s="7">
        <v>3424</v>
      </c>
      <c r="B3427" s="8">
        <v>37683</v>
      </c>
      <c r="C3427" t="s">
        <v>3</v>
      </c>
      <c r="D3427" t="s">
        <v>177</v>
      </c>
      <c r="E3427" t="s">
        <v>9</v>
      </c>
      <c r="F3427" t="s">
        <v>329</v>
      </c>
      <c r="G3427" t="s">
        <v>24</v>
      </c>
      <c r="H3427" s="136" t="s">
        <v>1496</v>
      </c>
      <c r="I3427" t="s">
        <v>1454</v>
      </c>
      <c r="J3427" s="20">
        <v>58</v>
      </c>
      <c r="K3427" s="20" t="s">
        <v>1465</v>
      </c>
      <c r="L3427" t="s">
        <v>1466</v>
      </c>
      <c r="M3427" s="20">
        <v>14.5</v>
      </c>
      <c r="N3427" s="20">
        <v>14.5</v>
      </c>
      <c r="AE3427">
        <f t="shared" si="53"/>
        <v>2003</v>
      </c>
    </row>
    <row r="3428" spans="1:31" x14ac:dyDescent="0.25">
      <c r="A3428" s="7">
        <v>3425</v>
      </c>
      <c r="B3428" s="8">
        <v>37684</v>
      </c>
      <c r="C3428" t="s">
        <v>3</v>
      </c>
      <c r="D3428" t="s">
        <v>104</v>
      </c>
      <c r="E3428" t="s">
        <v>9</v>
      </c>
      <c r="F3428" t="s">
        <v>179</v>
      </c>
      <c r="G3428" t="s">
        <v>14</v>
      </c>
      <c r="H3428" s="135" t="s">
        <v>1496</v>
      </c>
      <c r="I3428" t="s">
        <v>1454</v>
      </c>
      <c r="J3428" s="20">
        <v>22</v>
      </c>
      <c r="K3428" s="20" t="s">
        <v>3</v>
      </c>
      <c r="L3428" t="s">
        <v>1464</v>
      </c>
      <c r="M3428" s="20">
        <v>7.16</v>
      </c>
      <c r="N3428" s="20">
        <v>4.84</v>
      </c>
      <c r="AE3428">
        <f t="shared" si="53"/>
        <v>2003</v>
      </c>
    </row>
    <row r="3429" spans="1:31" x14ac:dyDescent="0.25">
      <c r="A3429" s="7">
        <v>3426</v>
      </c>
      <c r="B3429" s="8">
        <v>37684</v>
      </c>
      <c r="C3429" t="s">
        <v>3</v>
      </c>
      <c r="D3429" t="s">
        <v>502</v>
      </c>
      <c r="E3429" t="s">
        <v>9</v>
      </c>
      <c r="F3429" t="s">
        <v>488</v>
      </c>
      <c r="G3429" t="s">
        <v>65</v>
      </c>
      <c r="H3429" s="135" t="s">
        <v>1496</v>
      </c>
      <c r="I3429" t="s">
        <v>1454</v>
      </c>
      <c r="J3429" s="20">
        <v>50</v>
      </c>
      <c r="K3429" s="20" t="s">
        <v>3</v>
      </c>
      <c r="L3429" t="s">
        <v>1464</v>
      </c>
      <c r="M3429" s="20">
        <v>15</v>
      </c>
      <c r="N3429" s="20">
        <v>11</v>
      </c>
      <c r="AE3429">
        <f t="shared" si="53"/>
        <v>2003</v>
      </c>
    </row>
    <row r="3430" spans="1:31" x14ac:dyDescent="0.25">
      <c r="A3430" s="7">
        <v>3427</v>
      </c>
      <c r="B3430" s="8">
        <v>37684</v>
      </c>
      <c r="C3430" t="s">
        <v>3</v>
      </c>
      <c r="D3430" t="s">
        <v>532</v>
      </c>
      <c r="E3430" t="s">
        <v>9</v>
      </c>
      <c r="F3430" t="s">
        <v>258</v>
      </c>
      <c r="G3430" t="s">
        <v>377</v>
      </c>
      <c r="H3430" s="135" t="s">
        <v>1496</v>
      </c>
      <c r="I3430" t="s">
        <v>1454</v>
      </c>
      <c r="J3430" s="20">
        <v>16</v>
      </c>
      <c r="K3430" s="20" t="s">
        <v>9</v>
      </c>
      <c r="L3430" t="s">
        <v>1463</v>
      </c>
      <c r="M3430" s="20">
        <v>3.84</v>
      </c>
      <c r="N3430" s="20">
        <v>5.16</v>
      </c>
      <c r="AE3430">
        <f t="shared" si="53"/>
        <v>2003</v>
      </c>
    </row>
    <row r="3431" spans="1:31" x14ac:dyDescent="0.25">
      <c r="A3431" s="7">
        <v>3428</v>
      </c>
      <c r="B3431" s="8">
        <v>37685</v>
      </c>
      <c r="C3431" t="s">
        <v>3</v>
      </c>
      <c r="D3431" t="s">
        <v>502</v>
      </c>
      <c r="E3431" t="s">
        <v>9</v>
      </c>
      <c r="F3431" t="s">
        <v>540</v>
      </c>
      <c r="G3431" t="s">
        <v>17</v>
      </c>
      <c r="H3431" s="135" t="s">
        <v>1552</v>
      </c>
      <c r="I3431" t="s">
        <v>1454</v>
      </c>
      <c r="J3431" s="20">
        <v>9</v>
      </c>
      <c r="K3431" s="20" t="s">
        <v>3</v>
      </c>
      <c r="L3431" t="s">
        <v>1464</v>
      </c>
      <c r="M3431" s="20">
        <v>3.52</v>
      </c>
      <c r="N3431" s="20">
        <v>1.98</v>
      </c>
      <c r="AE3431">
        <f t="shared" si="53"/>
        <v>2003</v>
      </c>
    </row>
    <row r="3432" spans="1:31" x14ac:dyDescent="0.25">
      <c r="A3432" s="7">
        <v>3429</v>
      </c>
      <c r="B3432" s="8">
        <v>37685</v>
      </c>
      <c r="C3432" t="s">
        <v>3</v>
      </c>
      <c r="D3432" t="s">
        <v>546</v>
      </c>
      <c r="E3432" t="s">
        <v>9</v>
      </c>
      <c r="F3432" t="s">
        <v>559</v>
      </c>
      <c r="G3432" t="s">
        <v>17</v>
      </c>
      <c r="H3432" s="135" t="s">
        <v>1500</v>
      </c>
      <c r="I3432" t="s">
        <v>1454</v>
      </c>
      <c r="J3432" s="20">
        <v>49</v>
      </c>
      <c r="K3432" s="20" t="s">
        <v>9</v>
      </c>
      <c r="L3432" t="s">
        <v>1463</v>
      </c>
      <c r="M3432" s="20">
        <v>11.76</v>
      </c>
      <c r="N3432" s="20">
        <v>13.74</v>
      </c>
      <c r="AE3432">
        <f t="shared" si="53"/>
        <v>2003</v>
      </c>
    </row>
    <row r="3433" spans="1:31" x14ac:dyDescent="0.25">
      <c r="A3433" s="7">
        <v>3430</v>
      </c>
      <c r="B3433" s="8">
        <v>37685</v>
      </c>
      <c r="C3433" t="s">
        <v>3</v>
      </c>
      <c r="D3433" t="s">
        <v>538</v>
      </c>
      <c r="E3433" t="s">
        <v>9</v>
      </c>
      <c r="F3433" t="s">
        <v>448</v>
      </c>
      <c r="G3433" t="s">
        <v>11</v>
      </c>
      <c r="H3433" s="135" t="s">
        <v>1526</v>
      </c>
      <c r="I3433" t="s">
        <v>1454</v>
      </c>
      <c r="J3433" s="20">
        <v>22</v>
      </c>
      <c r="K3433" s="20" t="s">
        <v>9</v>
      </c>
      <c r="L3433" t="s">
        <v>1464</v>
      </c>
      <c r="M3433" s="20">
        <v>4.84</v>
      </c>
      <c r="N3433" s="20">
        <v>7.16</v>
      </c>
      <c r="AE3433">
        <f t="shared" si="53"/>
        <v>2003</v>
      </c>
    </row>
    <row r="3434" spans="1:31" x14ac:dyDescent="0.25">
      <c r="A3434" s="7">
        <v>3431</v>
      </c>
      <c r="B3434" s="8">
        <v>37685</v>
      </c>
      <c r="C3434" t="s">
        <v>3</v>
      </c>
      <c r="D3434" t="s">
        <v>457</v>
      </c>
      <c r="E3434" t="s">
        <v>9</v>
      </c>
      <c r="F3434" t="s">
        <v>559</v>
      </c>
      <c r="G3434" t="s">
        <v>17</v>
      </c>
      <c r="H3434" s="135" t="s">
        <v>1502</v>
      </c>
      <c r="I3434" t="s">
        <v>1454</v>
      </c>
      <c r="J3434" s="20">
        <v>60</v>
      </c>
      <c r="K3434" s="20" t="s">
        <v>3</v>
      </c>
      <c r="L3434" t="s">
        <v>1464</v>
      </c>
      <c r="M3434" s="20">
        <v>17.8</v>
      </c>
      <c r="N3434" s="20">
        <v>13.2</v>
      </c>
      <c r="AE3434">
        <f t="shared" si="53"/>
        <v>2003</v>
      </c>
    </row>
    <row r="3435" spans="1:31" x14ac:dyDescent="0.25">
      <c r="A3435" s="7">
        <v>3432</v>
      </c>
      <c r="B3435" s="8">
        <v>37685</v>
      </c>
      <c r="C3435" t="s">
        <v>3</v>
      </c>
      <c r="D3435" t="s">
        <v>389</v>
      </c>
      <c r="E3435" t="s">
        <v>9</v>
      </c>
      <c r="F3435" t="s">
        <v>200</v>
      </c>
      <c r="G3435" t="s">
        <v>14</v>
      </c>
      <c r="H3435" s="135" t="s">
        <v>1507</v>
      </c>
      <c r="I3435" t="s">
        <v>1454</v>
      </c>
      <c r="J3435" s="20">
        <v>25</v>
      </c>
      <c r="K3435" s="20" t="s">
        <v>3</v>
      </c>
      <c r="L3435" t="s">
        <v>1464</v>
      </c>
      <c r="M3435" s="20">
        <v>8</v>
      </c>
      <c r="N3435" s="20">
        <v>5.5</v>
      </c>
      <c r="AE3435">
        <f t="shared" si="53"/>
        <v>2003</v>
      </c>
    </row>
    <row r="3436" spans="1:31" x14ac:dyDescent="0.25">
      <c r="A3436" s="7">
        <v>3433</v>
      </c>
      <c r="B3436" s="8">
        <v>37685</v>
      </c>
      <c r="C3436" t="s">
        <v>3</v>
      </c>
      <c r="D3436" t="s">
        <v>352</v>
      </c>
      <c r="E3436" t="s">
        <v>9</v>
      </c>
      <c r="F3436" t="s">
        <v>280</v>
      </c>
      <c r="G3436" t="s">
        <v>377</v>
      </c>
      <c r="H3436" s="9" t="s">
        <v>1651</v>
      </c>
      <c r="I3436" t="s">
        <v>1454</v>
      </c>
      <c r="J3436" s="20">
        <v>30</v>
      </c>
      <c r="K3436" s="20" t="s">
        <v>3</v>
      </c>
      <c r="L3436" t="s">
        <v>1464</v>
      </c>
      <c r="M3436" s="20">
        <v>9.4</v>
      </c>
      <c r="N3436" s="20">
        <v>6.6</v>
      </c>
      <c r="AE3436">
        <f t="shared" si="53"/>
        <v>2003</v>
      </c>
    </row>
    <row r="3437" spans="1:31" x14ac:dyDescent="0.25">
      <c r="A3437" s="7">
        <v>3434</v>
      </c>
      <c r="B3437" s="8">
        <v>37686</v>
      </c>
      <c r="C3437" t="s">
        <v>3</v>
      </c>
      <c r="D3437" t="s">
        <v>177</v>
      </c>
      <c r="E3437" t="s">
        <v>9</v>
      </c>
      <c r="F3437" t="s">
        <v>552</v>
      </c>
      <c r="G3437" t="s">
        <v>24</v>
      </c>
      <c r="H3437" s="135" t="s">
        <v>1546</v>
      </c>
      <c r="I3437" t="s">
        <v>1454</v>
      </c>
      <c r="J3437" s="20">
        <v>6</v>
      </c>
      <c r="K3437" s="20" t="s">
        <v>9</v>
      </c>
      <c r="L3437" t="s">
        <v>1463</v>
      </c>
      <c r="M3437" s="20">
        <v>1.44</v>
      </c>
      <c r="N3437" s="20">
        <v>2.56</v>
      </c>
      <c r="AE3437">
        <f t="shared" si="53"/>
        <v>2003</v>
      </c>
    </row>
    <row r="3438" spans="1:31" x14ac:dyDescent="0.25">
      <c r="A3438" s="7">
        <v>3435</v>
      </c>
      <c r="B3438" s="8">
        <v>37686</v>
      </c>
      <c r="C3438" t="s">
        <v>3</v>
      </c>
      <c r="D3438" t="s">
        <v>389</v>
      </c>
      <c r="E3438" t="s">
        <v>9</v>
      </c>
      <c r="F3438" t="s">
        <v>188</v>
      </c>
      <c r="G3438" t="s">
        <v>24</v>
      </c>
      <c r="H3438" s="135" t="s">
        <v>1497</v>
      </c>
      <c r="I3438" t="s">
        <v>1454</v>
      </c>
      <c r="J3438" s="20">
        <v>22</v>
      </c>
      <c r="K3438" s="20" t="s">
        <v>1465</v>
      </c>
      <c r="L3438" t="s">
        <v>1466</v>
      </c>
      <c r="M3438" s="20">
        <v>5.5</v>
      </c>
      <c r="N3438" s="20">
        <v>5.5</v>
      </c>
      <c r="AE3438">
        <f t="shared" si="53"/>
        <v>2003</v>
      </c>
    </row>
    <row r="3439" spans="1:31" x14ac:dyDescent="0.25">
      <c r="A3439" s="7">
        <v>3436</v>
      </c>
      <c r="B3439" s="8">
        <v>37686</v>
      </c>
      <c r="C3439" t="s">
        <v>3</v>
      </c>
      <c r="D3439" t="s">
        <v>102</v>
      </c>
      <c r="E3439" t="s">
        <v>9</v>
      </c>
      <c r="F3439" t="s">
        <v>97</v>
      </c>
      <c r="G3439" t="s">
        <v>65</v>
      </c>
      <c r="H3439" s="135" t="s">
        <v>1569</v>
      </c>
      <c r="I3439" t="s">
        <v>1455</v>
      </c>
      <c r="J3439" s="20">
        <v>18</v>
      </c>
      <c r="K3439" s="20" t="s">
        <v>3</v>
      </c>
      <c r="L3439" t="s">
        <v>1464</v>
      </c>
      <c r="M3439" s="20">
        <v>3.02</v>
      </c>
      <c r="N3439" s="20">
        <v>1.98</v>
      </c>
      <c r="AE3439">
        <f t="shared" si="53"/>
        <v>2003</v>
      </c>
    </row>
    <row r="3440" spans="1:31" x14ac:dyDescent="0.25">
      <c r="A3440" s="7">
        <v>3437</v>
      </c>
      <c r="B3440" s="8">
        <v>37686</v>
      </c>
      <c r="C3440" t="s">
        <v>3</v>
      </c>
      <c r="D3440" t="s">
        <v>207</v>
      </c>
      <c r="E3440" t="s">
        <v>9</v>
      </c>
      <c r="F3440" t="s">
        <v>339</v>
      </c>
      <c r="G3440" t="s">
        <v>14</v>
      </c>
      <c r="H3440" s="135" t="s">
        <v>1489</v>
      </c>
      <c r="I3440" t="s">
        <v>1458</v>
      </c>
      <c r="J3440" s="20">
        <v>13</v>
      </c>
      <c r="K3440" s="20" t="s">
        <v>1465</v>
      </c>
      <c r="L3440" t="s">
        <v>1466</v>
      </c>
      <c r="M3440" s="20">
        <v>30</v>
      </c>
      <c r="N3440" s="20">
        <v>10</v>
      </c>
      <c r="AE3440">
        <f t="shared" si="53"/>
        <v>2003</v>
      </c>
    </row>
    <row r="3441" spans="1:31" x14ac:dyDescent="0.25">
      <c r="A3441" s="7">
        <v>3438</v>
      </c>
      <c r="B3441" s="8">
        <v>37686</v>
      </c>
      <c r="C3441" t="s">
        <v>3</v>
      </c>
      <c r="D3441" t="s">
        <v>502</v>
      </c>
      <c r="E3441" t="s">
        <v>9</v>
      </c>
      <c r="F3441" t="s">
        <v>188</v>
      </c>
      <c r="G3441" t="s">
        <v>17</v>
      </c>
      <c r="H3441" s="135" t="s">
        <v>1520</v>
      </c>
      <c r="I3441" t="s">
        <v>1454</v>
      </c>
      <c r="J3441" s="20">
        <v>72</v>
      </c>
      <c r="K3441" s="20" t="s">
        <v>1465</v>
      </c>
      <c r="L3441" t="s">
        <v>1466</v>
      </c>
      <c r="M3441" s="20">
        <v>18</v>
      </c>
      <c r="N3441" s="20">
        <v>18</v>
      </c>
      <c r="AE3441">
        <f t="shared" si="53"/>
        <v>2003</v>
      </c>
    </row>
    <row r="3442" spans="1:31" x14ac:dyDescent="0.25">
      <c r="A3442" s="7">
        <v>3439</v>
      </c>
      <c r="B3442" s="8">
        <v>37686</v>
      </c>
      <c r="C3442" t="s">
        <v>3</v>
      </c>
      <c r="D3442" t="s">
        <v>424</v>
      </c>
      <c r="E3442" t="s">
        <v>9</v>
      </c>
      <c r="F3442" t="s">
        <v>382</v>
      </c>
      <c r="G3442" t="s">
        <v>17</v>
      </c>
      <c r="H3442" s="135" t="s">
        <v>1496</v>
      </c>
      <c r="I3442" t="s">
        <v>1455</v>
      </c>
      <c r="J3442" s="20">
        <v>38</v>
      </c>
      <c r="K3442" s="20" t="s">
        <v>9</v>
      </c>
      <c r="L3442" t="s">
        <v>1464</v>
      </c>
      <c r="M3442" s="20">
        <v>4.18</v>
      </c>
      <c r="N3442" s="20">
        <v>5.82</v>
      </c>
      <c r="AE3442">
        <f t="shared" si="53"/>
        <v>2003</v>
      </c>
    </row>
    <row r="3443" spans="1:31" x14ac:dyDescent="0.25">
      <c r="A3443" s="7">
        <v>3440</v>
      </c>
      <c r="B3443" s="8">
        <v>37688</v>
      </c>
      <c r="C3443" t="s">
        <v>3</v>
      </c>
      <c r="D3443" t="s">
        <v>264</v>
      </c>
      <c r="E3443" t="s">
        <v>9</v>
      </c>
      <c r="F3443" t="s">
        <v>39</v>
      </c>
      <c r="G3443" t="s">
        <v>65</v>
      </c>
      <c r="H3443" s="135" t="s">
        <v>1569</v>
      </c>
      <c r="I3443" t="s">
        <v>1455</v>
      </c>
      <c r="J3443" s="20">
        <v>16</v>
      </c>
      <c r="K3443" s="20" t="s">
        <v>3</v>
      </c>
      <c r="L3443" t="s">
        <v>1464</v>
      </c>
      <c r="M3443" s="20">
        <v>2.74</v>
      </c>
      <c r="N3443" s="20">
        <v>1.76</v>
      </c>
      <c r="AE3443">
        <f t="shared" si="53"/>
        <v>2003</v>
      </c>
    </row>
    <row r="3444" spans="1:31" x14ac:dyDescent="0.25">
      <c r="A3444" s="7">
        <v>3441</v>
      </c>
      <c r="B3444" s="8">
        <v>37688</v>
      </c>
      <c r="C3444" t="s">
        <v>3</v>
      </c>
      <c r="D3444" t="s">
        <v>186</v>
      </c>
      <c r="E3444" t="s">
        <v>9</v>
      </c>
      <c r="F3444" t="s">
        <v>560</v>
      </c>
      <c r="G3444" t="s">
        <v>14</v>
      </c>
      <c r="H3444" s="135" t="s">
        <v>1530</v>
      </c>
      <c r="I3444" t="s">
        <v>1458</v>
      </c>
      <c r="J3444" s="20">
        <v>7</v>
      </c>
      <c r="K3444" s="20" t="s">
        <v>9</v>
      </c>
      <c r="L3444" t="s">
        <v>1463</v>
      </c>
      <c r="M3444" s="20">
        <v>10</v>
      </c>
      <c r="N3444" s="20">
        <v>30</v>
      </c>
      <c r="AE3444">
        <f t="shared" si="53"/>
        <v>2003</v>
      </c>
    </row>
    <row r="3445" spans="1:31" x14ac:dyDescent="0.25">
      <c r="A3445" s="7">
        <v>3442</v>
      </c>
      <c r="B3445" s="8">
        <v>37688</v>
      </c>
      <c r="C3445" t="s">
        <v>3</v>
      </c>
      <c r="D3445" t="s">
        <v>502</v>
      </c>
      <c r="E3445" t="s">
        <v>9</v>
      </c>
      <c r="F3445" t="s">
        <v>559</v>
      </c>
      <c r="G3445" t="s">
        <v>17</v>
      </c>
      <c r="H3445" s="135" t="s">
        <v>1520</v>
      </c>
      <c r="I3445" t="s">
        <v>1454</v>
      </c>
      <c r="J3445" s="20">
        <v>60</v>
      </c>
      <c r="K3445" s="20" t="s">
        <v>3</v>
      </c>
      <c r="L3445" t="s">
        <v>1464</v>
      </c>
      <c r="M3445" s="20">
        <v>17.8</v>
      </c>
      <c r="N3445" s="20">
        <v>13.2</v>
      </c>
      <c r="AE3445">
        <f t="shared" si="53"/>
        <v>2003</v>
      </c>
    </row>
    <row r="3446" spans="1:31" x14ac:dyDescent="0.25">
      <c r="A3446" s="7">
        <v>3443</v>
      </c>
      <c r="B3446" s="8">
        <v>37688</v>
      </c>
      <c r="C3446" t="s">
        <v>3</v>
      </c>
      <c r="D3446" t="s">
        <v>517</v>
      </c>
      <c r="E3446" t="s">
        <v>9</v>
      </c>
      <c r="F3446" t="s">
        <v>520</v>
      </c>
      <c r="G3446" t="s">
        <v>377</v>
      </c>
      <c r="H3446" s="135" t="s">
        <v>1592</v>
      </c>
      <c r="I3446" t="s">
        <v>1454</v>
      </c>
      <c r="J3446" s="20">
        <v>12</v>
      </c>
      <c r="K3446" s="20" t="s">
        <v>9</v>
      </c>
      <c r="L3446" t="s">
        <v>1464</v>
      </c>
      <c r="M3446" s="20">
        <v>2.64</v>
      </c>
      <c r="N3446" s="20">
        <v>4.3599999999999994</v>
      </c>
      <c r="AE3446">
        <f t="shared" si="53"/>
        <v>2003</v>
      </c>
    </row>
    <row r="3447" spans="1:31" x14ac:dyDescent="0.25">
      <c r="A3447" s="7">
        <v>3444</v>
      </c>
      <c r="B3447" s="8">
        <v>37688</v>
      </c>
      <c r="C3447" t="s">
        <v>3</v>
      </c>
      <c r="D3447" t="s">
        <v>333</v>
      </c>
      <c r="E3447" t="s">
        <v>9</v>
      </c>
      <c r="F3447" t="s">
        <v>395</v>
      </c>
      <c r="G3447" t="s">
        <v>377</v>
      </c>
      <c r="H3447" s="9" t="s">
        <v>1586</v>
      </c>
      <c r="I3447" t="s">
        <v>1454</v>
      </c>
      <c r="J3447" s="20">
        <v>20</v>
      </c>
      <c r="K3447" s="20" t="s">
        <v>3</v>
      </c>
      <c r="L3447" t="s">
        <v>1464</v>
      </c>
      <c r="M3447" s="20">
        <v>6.6</v>
      </c>
      <c r="N3447" s="20">
        <v>4.4000000000000004</v>
      </c>
      <c r="AE3447">
        <f t="shared" si="53"/>
        <v>2003</v>
      </c>
    </row>
    <row r="3448" spans="1:31" x14ac:dyDescent="0.25">
      <c r="A3448" s="7">
        <v>3445</v>
      </c>
      <c r="B3448" s="8">
        <v>37688</v>
      </c>
      <c r="C3448" t="s">
        <v>3</v>
      </c>
      <c r="D3448" t="s">
        <v>154</v>
      </c>
      <c r="E3448" t="s">
        <v>9</v>
      </c>
      <c r="F3448" t="s">
        <v>55</v>
      </c>
      <c r="G3448" t="s">
        <v>377</v>
      </c>
      <c r="H3448" s="9" t="s">
        <v>1656</v>
      </c>
      <c r="I3448" t="s">
        <v>1454</v>
      </c>
      <c r="J3448" s="20">
        <v>74</v>
      </c>
      <c r="K3448" s="20" t="s">
        <v>3</v>
      </c>
      <c r="L3448" t="s">
        <v>1464</v>
      </c>
      <c r="M3448" s="20">
        <v>21.72</v>
      </c>
      <c r="N3448" s="20">
        <v>16.28</v>
      </c>
      <c r="AE3448">
        <f t="shared" si="53"/>
        <v>2003</v>
      </c>
    </row>
    <row r="3449" spans="1:31" x14ac:dyDescent="0.25">
      <c r="A3449" s="7">
        <v>3446</v>
      </c>
      <c r="B3449" s="8">
        <v>37689</v>
      </c>
      <c r="C3449" t="s">
        <v>3</v>
      </c>
      <c r="D3449" t="s">
        <v>502</v>
      </c>
      <c r="E3449" t="s">
        <v>9</v>
      </c>
      <c r="F3449" t="s">
        <v>186</v>
      </c>
      <c r="G3449" t="s">
        <v>14</v>
      </c>
      <c r="H3449" s="135" t="s">
        <v>1530</v>
      </c>
      <c r="I3449" t="s">
        <v>1454</v>
      </c>
      <c r="J3449" s="20">
        <v>7</v>
      </c>
      <c r="K3449" s="20" t="s">
        <v>1465</v>
      </c>
      <c r="L3449" t="s">
        <v>1466</v>
      </c>
      <c r="M3449" s="20">
        <v>1.75</v>
      </c>
      <c r="N3449" s="20">
        <v>1.75</v>
      </c>
      <c r="AE3449">
        <f t="shared" si="53"/>
        <v>2003</v>
      </c>
    </row>
    <row r="3450" spans="1:31" x14ac:dyDescent="0.25">
      <c r="A3450" s="7">
        <v>3447</v>
      </c>
      <c r="B3450" s="8">
        <v>37689</v>
      </c>
      <c r="C3450" t="s">
        <v>3</v>
      </c>
      <c r="D3450" t="s">
        <v>536</v>
      </c>
      <c r="E3450" t="s">
        <v>9</v>
      </c>
      <c r="F3450" t="s">
        <v>513</v>
      </c>
      <c r="G3450" t="s">
        <v>17</v>
      </c>
      <c r="H3450" s="135" t="s">
        <v>1528</v>
      </c>
      <c r="I3450" t="s">
        <v>1454</v>
      </c>
      <c r="J3450" s="20">
        <v>12</v>
      </c>
      <c r="K3450" s="20" t="s">
        <v>3</v>
      </c>
      <c r="L3450" t="s">
        <v>1464</v>
      </c>
      <c r="M3450" s="20">
        <v>4.3599999999999994</v>
      </c>
      <c r="N3450" s="20">
        <v>2.64</v>
      </c>
      <c r="AE3450">
        <f t="shared" si="53"/>
        <v>2003</v>
      </c>
    </row>
    <row r="3451" spans="1:31" x14ac:dyDescent="0.25">
      <c r="A3451" s="7">
        <v>3448</v>
      </c>
      <c r="B3451" s="8">
        <v>37689</v>
      </c>
      <c r="C3451" t="s">
        <v>3</v>
      </c>
      <c r="D3451" t="s">
        <v>513</v>
      </c>
      <c r="E3451" t="s">
        <v>9</v>
      </c>
      <c r="F3451" t="s">
        <v>536</v>
      </c>
      <c r="G3451" t="s">
        <v>17</v>
      </c>
      <c r="H3451" s="135" t="s">
        <v>1528</v>
      </c>
      <c r="I3451" t="s">
        <v>1454</v>
      </c>
      <c r="J3451" s="20">
        <v>12</v>
      </c>
      <c r="K3451" s="20" t="s">
        <v>9</v>
      </c>
      <c r="L3451" t="s">
        <v>1463</v>
      </c>
      <c r="M3451" s="20">
        <v>2.88</v>
      </c>
      <c r="N3451" s="20">
        <v>4.12</v>
      </c>
      <c r="AE3451">
        <f t="shared" si="53"/>
        <v>2003</v>
      </c>
    </row>
    <row r="3452" spans="1:31" x14ac:dyDescent="0.25">
      <c r="A3452" s="7">
        <v>3449</v>
      </c>
      <c r="B3452" s="8">
        <v>37689</v>
      </c>
      <c r="C3452" t="s">
        <v>3</v>
      </c>
      <c r="D3452" t="s">
        <v>457</v>
      </c>
      <c r="E3452" t="s">
        <v>9</v>
      </c>
      <c r="F3452" t="s">
        <v>520</v>
      </c>
      <c r="G3452" t="s">
        <v>17</v>
      </c>
      <c r="H3452" s="135" t="s">
        <v>1570</v>
      </c>
      <c r="I3452" t="s">
        <v>1456</v>
      </c>
      <c r="J3452" s="20">
        <v>27</v>
      </c>
      <c r="K3452" s="20" t="s">
        <v>3</v>
      </c>
      <c r="L3452" t="s">
        <v>1464</v>
      </c>
      <c r="M3452" s="20">
        <v>8.56</v>
      </c>
      <c r="N3452" s="20">
        <v>5.9399999999999995</v>
      </c>
      <c r="O3452" t="s">
        <v>3</v>
      </c>
      <c r="P3452" s="13" t="s">
        <v>483</v>
      </c>
      <c r="Q3452" t="s">
        <v>9</v>
      </c>
      <c r="R3452" t="s">
        <v>517</v>
      </c>
      <c r="S3452" t="s">
        <v>1465</v>
      </c>
      <c r="U3452" t="s">
        <v>1465</v>
      </c>
      <c r="W3452" t="s">
        <v>1465</v>
      </c>
      <c r="Y3452" t="s">
        <v>1465</v>
      </c>
      <c r="AA3452" t="s">
        <v>1465</v>
      </c>
      <c r="AC3452" t="s">
        <v>1465</v>
      </c>
      <c r="AE3452">
        <f t="shared" si="53"/>
        <v>2003</v>
      </c>
    </row>
    <row r="3453" spans="1:31" x14ac:dyDescent="0.25">
      <c r="A3453" s="7">
        <v>3450</v>
      </c>
      <c r="B3453" s="8">
        <v>37689</v>
      </c>
      <c r="C3453" t="s">
        <v>3</v>
      </c>
      <c r="D3453" t="s">
        <v>106</v>
      </c>
      <c r="E3453" t="s">
        <v>9</v>
      </c>
      <c r="F3453" t="s">
        <v>457</v>
      </c>
      <c r="G3453" t="s">
        <v>65</v>
      </c>
      <c r="H3453" s="135" t="s">
        <v>1496</v>
      </c>
      <c r="I3453" t="s">
        <v>1455</v>
      </c>
      <c r="J3453" s="20">
        <v>16</v>
      </c>
      <c r="K3453" s="20" t="s">
        <v>3</v>
      </c>
      <c r="L3453" t="s">
        <v>1464</v>
      </c>
      <c r="M3453" s="20">
        <v>2.74</v>
      </c>
      <c r="N3453" s="20">
        <v>1.76</v>
      </c>
      <c r="AE3453">
        <f t="shared" si="53"/>
        <v>2003</v>
      </c>
    </row>
    <row r="3454" spans="1:31" x14ac:dyDescent="0.25">
      <c r="A3454" s="7">
        <v>3451</v>
      </c>
      <c r="B3454" s="8">
        <v>37689</v>
      </c>
      <c r="C3454" t="s">
        <v>3</v>
      </c>
      <c r="D3454" t="s">
        <v>443</v>
      </c>
      <c r="E3454" t="s">
        <v>9</v>
      </c>
      <c r="F3454" t="s">
        <v>488</v>
      </c>
      <c r="G3454" t="s">
        <v>17</v>
      </c>
      <c r="H3454" s="135" t="s">
        <v>1496</v>
      </c>
      <c r="I3454" t="s">
        <v>1454</v>
      </c>
      <c r="J3454" s="20">
        <v>21</v>
      </c>
      <c r="K3454" s="20" t="s">
        <v>9</v>
      </c>
      <c r="L3454" t="s">
        <v>1463</v>
      </c>
      <c r="M3454" s="20">
        <v>5.04</v>
      </c>
      <c r="N3454" s="20">
        <v>6.46</v>
      </c>
      <c r="AE3454">
        <f t="shared" si="53"/>
        <v>2003</v>
      </c>
    </row>
    <row r="3455" spans="1:31" x14ac:dyDescent="0.25">
      <c r="A3455" s="7">
        <v>3452</v>
      </c>
      <c r="B3455" s="8">
        <v>37689</v>
      </c>
      <c r="C3455" t="s">
        <v>3</v>
      </c>
      <c r="D3455" t="s">
        <v>553</v>
      </c>
      <c r="E3455" t="s">
        <v>9</v>
      </c>
      <c r="F3455" t="s">
        <v>520</v>
      </c>
      <c r="G3455" t="s">
        <v>377</v>
      </c>
      <c r="H3455" s="135" t="s">
        <v>1592</v>
      </c>
      <c r="I3455" t="s">
        <v>1455</v>
      </c>
      <c r="J3455" s="20">
        <v>12</v>
      </c>
      <c r="K3455" s="20" t="s">
        <v>9</v>
      </c>
      <c r="L3455" t="s">
        <v>1464</v>
      </c>
      <c r="M3455" s="20">
        <v>1.32</v>
      </c>
      <c r="N3455" s="20">
        <v>2.1799999999999997</v>
      </c>
      <c r="AE3455">
        <f t="shared" si="53"/>
        <v>2003</v>
      </c>
    </row>
    <row r="3456" spans="1:31" x14ac:dyDescent="0.25">
      <c r="A3456" s="7">
        <v>3453</v>
      </c>
      <c r="B3456" s="8">
        <v>37690</v>
      </c>
      <c r="C3456" t="s">
        <v>3</v>
      </c>
      <c r="D3456" t="s">
        <v>395</v>
      </c>
      <c r="E3456" t="s">
        <v>9</v>
      </c>
      <c r="F3456" t="s">
        <v>432</v>
      </c>
      <c r="G3456" t="s">
        <v>11</v>
      </c>
      <c r="H3456" s="135" t="s">
        <v>1509</v>
      </c>
      <c r="I3456" t="s">
        <v>1454</v>
      </c>
      <c r="J3456" s="20">
        <v>40</v>
      </c>
      <c r="K3456" s="20" t="s">
        <v>3</v>
      </c>
      <c r="L3456" t="s">
        <v>1464</v>
      </c>
      <c r="M3456" s="20">
        <v>12.2</v>
      </c>
      <c r="N3456" s="20">
        <v>8.8000000000000007</v>
      </c>
      <c r="AE3456">
        <f t="shared" si="53"/>
        <v>2003</v>
      </c>
    </row>
    <row r="3457" spans="1:31" x14ac:dyDescent="0.25">
      <c r="A3457" s="7">
        <v>3454</v>
      </c>
      <c r="B3457" s="8">
        <v>37690</v>
      </c>
      <c r="C3457" t="s">
        <v>3</v>
      </c>
      <c r="D3457" t="s">
        <v>561</v>
      </c>
      <c r="E3457" t="s">
        <v>9</v>
      </c>
      <c r="F3457" t="s">
        <v>120</v>
      </c>
      <c r="G3457" t="s">
        <v>14</v>
      </c>
      <c r="H3457" s="135" t="s">
        <v>1496</v>
      </c>
      <c r="I3457" t="s">
        <v>1458</v>
      </c>
      <c r="J3457" s="20">
        <v>13</v>
      </c>
      <c r="K3457" s="20" t="s">
        <v>3</v>
      </c>
      <c r="L3457" t="s">
        <v>1463</v>
      </c>
      <c r="M3457" s="20">
        <v>30</v>
      </c>
      <c r="N3457" s="20">
        <v>10</v>
      </c>
      <c r="AE3457">
        <f t="shared" si="53"/>
        <v>2003</v>
      </c>
    </row>
    <row r="3458" spans="1:31" x14ac:dyDescent="0.25">
      <c r="A3458" s="7">
        <v>3455</v>
      </c>
      <c r="B3458" s="8">
        <v>37690</v>
      </c>
      <c r="C3458" t="s">
        <v>3</v>
      </c>
      <c r="D3458" t="s">
        <v>287</v>
      </c>
      <c r="E3458" t="s">
        <v>9</v>
      </c>
      <c r="F3458" t="s">
        <v>375</v>
      </c>
      <c r="G3458" t="s">
        <v>65</v>
      </c>
      <c r="H3458" s="135" t="s">
        <v>1496</v>
      </c>
      <c r="I3458" t="s">
        <v>1454</v>
      </c>
      <c r="J3458" s="20">
        <v>24</v>
      </c>
      <c r="K3458" s="20" t="s">
        <v>9</v>
      </c>
      <c r="L3458" t="s">
        <v>1463</v>
      </c>
      <c r="M3458" s="20">
        <v>5.76</v>
      </c>
      <c r="N3458" s="20">
        <v>7.24</v>
      </c>
      <c r="AE3458">
        <f t="shared" si="53"/>
        <v>2003</v>
      </c>
    </row>
    <row r="3459" spans="1:31" x14ac:dyDescent="0.25">
      <c r="A3459" s="7">
        <v>3456</v>
      </c>
      <c r="B3459" s="8">
        <v>37690</v>
      </c>
      <c r="C3459" t="s">
        <v>3</v>
      </c>
      <c r="D3459" t="s">
        <v>562</v>
      </c>
      <c r="E3459" t="s">
        <v>9</v>
      </c>
      <c r="F3459" t="s">
        <v>563</v>
      </c>
      <c r="G3459" t="s">
        <v>377</v>
      </c>
      <c r="H3459" s="135" t="s">
        <v>1619</v>
      </c>
      <c r="I3459" t="s">
        <v>1455</v>
      </c>
      <c r="J3459" s="20">
        <v>8</v>
      </c>
      <c r="K3459" s="20" t="s">
        <v>9</v>
      </c>
      <c r="L3459" t="s">
        <v>1464</v>
      </c>
      <c r="M3459" s="20">
        <v>0.88</v>
      </c>
      <c r="N3459" s="20">
        <v>1.62</v>
      </c>
      <c r="AE3459">
        <f t="shared" si="53"/>
        <v>2003</v>
      </c>
    </row>
    <row r="3460" spans="1:31" x14ac:dyDescent="0.25">
      <c r="A3460" s="7">
        <v>3457</v>
      </c>
      <c r="B3460" s="8">
        <v>37690</v>
      </c>
      <c r="C3460" t="s">
        <v>3</v>
      </c>
      <c r="D3460" t="s">
        <v>339</v>
      </c>
      <c r="E3460" t="s">
        <v>9</v>
      </c>
      <c r="F3460" t="s">
        <v>72</v>
      </c>
      <c r="G3460" t="s">
        <v>24</v>
      </c>
      <c r="H3460" s="136" t="s">
        <v>1496</v>
      </c>
      <c r="I3460" t="s">
        <v>1455</v>
      </c>
      <c r="J3460" s="20">
        <v>15</v>
      </c>
      <c r="K3460" s="20" t="s">
        <v>3</v>
      </c>
      <c r="L3460" t="s">
        <v>1464</v>
      </c>
      <c r="M3460" s="20">
        <v>2.6</v>
      </c>
      <c r="N3460" s="20">
        <v>1.65</v>
      </c>
      <c r="AE3460">
        <f t="shared" ref="AE3460:AE3523" si="54">YEAR(B3460)</f>
        <v>2003</v>
      </c>
    </row>
    <row r="3461" spans="1:31" x14ac:dyDescent="0.25">
      <c r="A3461" s="7">
        <v>3458</v>
      </c>
      <c r="B3461" s="8">
        <v>37691</v>
      </c>
      <c r="C3461" t="s">
        <v>3</v>
      </c>
      <c r="D3461" t="s">
        <v>237</v>
      </c>
      <c r="E3461" t="s">
        <v>9</v>
      </c>
      <c r="F3461" t="s">
        <v>186</v>
      </c>
      <c r="G3461" t="s">
        <v>377</v>
      </c>
      <c r="H3461" s="135" t="s">
        <v>1596</v>
      </c>
      <c r="I3461" t="s">
        <v>1454</v>
      </c>
      <c r="J3461" s="20">
        <v>9</v>
      </c>
      <c r="K3461" s="20" t="s">
        <v>3</v>
      </c>
      <c r="L3461" t="s">
        <v>1463</v>
      </c>
      <c r="M3461" s="20">
        <v>3.34</v>
      </c>
      <c r="N3461" s="20">
        <v>2.16</v>
      </c>
      <c r="AE3461">
        <f t="shared" si="54"/>
        <v>2003</v>
      </c>
    </row>
    <row r="3462" spans="1:31" x14ac:dyDescent="0.25">
      <c r="A3462" s="7">
        <v>3459</v>
      </c>
      <c r="B3462" s="8">
        <v>37691</v>
      </c>
      <c r="C3462" t="s">
        <v>3</v>
      </c>
      <c r="D3462" t="s">
        <v>43</v>
      </c>
      <c r="E3462" t="s">
        <v>9</v>
      </c>
      <c r="F3462" t="s">
        <v>427</v>
      </c>
      <c r="G3462" t="s">
        <v>24</v>
      </c>
      <c r="H3462" s="136" t="s">
        <v>1496</v>
      </c>
      <c r="I3462" t="s">
        <v>1454</v>
      </c>
      <c r="J3462" s="20">
        <v>17</v>
      </c>
      <c r="K3462" s="20" t="s">
        <v>9</v>
      </c>
      <c r="L3462" t="s">
        <v>1464</v>
      </c>
      <c r="M3462" s="20">
        <v>3.74</v>
      </c>
      <c r="N3462" s="20">
        <v>5.76</v>
      </c>
      <c r="AE3462">
        <f t="shared" si="54"/>
        <v>2003</v>
      </c>
    </row>
    <row r="3463" spans="1:31" x14ac:dyDescent="0.25">
      <c r="A3463" s="7">
        <v>3460</v>
      </c>
      <c r="B3463" s="8">
        <v>37693</v>
      </c>
      <c r="C3463" t="s">
        <v>3</v>
      </c>
      <c r="D3463" t="s">
        <v>25</v>
      </c>
      <c r="E3463" t="s">
        <v>9</v>
      </c>
      <c r="F3463" t="s">
        <v>252</v>
      </c>
      <c r="G3463" t="s">
        <v>24</v>
      </c>
      <c r="H3463" s="135" t="s">
        <v>1497</v>
      </c>
      <c r="I3463" t="s">
        <v>1454</v>
      </c>
      <c r="J3463" s="20">
        <v>45</v>
      </c>
      <c r="K3463" s="20" t="s">
        <v>9</v>
      </c>
      <c r="L3463" t="s">
        <v>1464</v>
      </c>
      <c r="M3463" s="20">
        <v>9.9</v>
      </c>
      <c r="N3463" s="20">
        <v>13.6</v>
      </c>
      <c r="AE3463">
        <f t="shared" si="54"/>
        <v>2003</v>
      </c>
    </row>
    <row r="3464" spans="1:31" x14ac:dyDescent="0.25">
      <c r="A3464" s="7">
        <v>3461</v>
      </c>
      <c r="B3464" s="8">
        <v>37693</v>
      </c>
      <c r="C3464" t="s">
        <v>3</v>
      </c>
      <c r="D3464" t="s">
        <v>443</v>
      </c>
      <c r="E3464" t="s">
        <v>9</v>
      </c>
      <c r="F3464" t="s">
        <v>564</v>
      </c>
      <c r="G3464" t="s">
        <v>24</v>
      </c>
      <c r="H3464" s="135" t="s">
        <v>1497</v>
      </c>
      <c r="I3464" t="s">
        <v>1454</v>
      </c>
      <c r="J3464" s="20">
        <v>36</v>
      </c>
      <c r="K3464" s="20" t="s">
        <v>9</v>
      </c>
      <c r="L3464" t="s">
        <v>1464</v>
      </c>
      <c r="M3464" s="20">
        <v>7.92</v>
      </c>
      <c r="N3464" s="20">
        <v>11.08</v>
      </c>
      <c r="AE3464">
        <f t="shared" si="54"/>
        <v>2003</v>
      </c>
    </row>
    <row r="3465" spans="1:31" x14ac:dyDescent="0.25">
      <c r="A3465" s="7">
        <v>3462</v>
      </c>
      <c r="B3465" s="8">
        <v>37693</v>
      </c>
      <c r="C3465" t="s">
        <v>3</v>
      </c>
      <c r="D3465" t="s">
        <v>496</v>
      </c>
      <c r="E3465" t="s">
        <v>9</v>
      </c>
      <c r="F3465" t="s">
        <v>352</v>
      </c>
      <c r="G3465" t="s">
        <v>17</v>
      </c>
      <c r="H3465" s="136" t="s">
        <v>1577</v>
      </c>
      <c r="I3465" t="s">
        <v>1455</v>
      </c>
      <c r="J3465" s="20">
        <v>40</v>
      </c>
      <c r="K3465" s="20" t="s">
        <v>1465</v>
      </c>
      <c r="L3465" t="s">
        <v>1466</v>
      </c>
      <c r="M3465" s="20">
        <v>5</v>
      </c>
      <c r="N3465" s="20">
        <v>5</v>
      </c>
      <c r="AE3465">
        <f t="shared" si="54"/>
        <v>2003</v>
      </c>
    </row>
    <row r="3466" spans="1:31" x14ac:dyDescent="0.25">
      <c r="A3466" s="7">
        <v>3463</v>
      </c>
      <c r="B3466" s="8">
        <v>37693</v>
      </c>
      <c r="C3466" t="s">
        <v>3</v>
      </c>
      <c r="D3466" t="s">
        <v>344</v>
      </c>
      <c r="E3466" t="s">
        <v>9</v>
      </c>
      <c r="F3466" t="s">
        <v>498</v>
      </c>
      <c r="G3466" t="s">
        <v>14</v>
      </c>
      <c r="H3466" s="135" t="s">
        <v>1496</v>
      </c>
      <c r="I3466" t="s">
        <v>1454</v>
      </c>
      <c r="J3466" s="20">
        <v>18</v>
      </c>
      <c r="K3466" s="20" t="s">
        <v>3</v>
      </c>
      <c r="L3466" t="s">
        <v>1464</v>
      </c>
      <c r="M3466" s="20">
        <v>6.04</v>
      </c>
      <c r="N3466" s="20">
        <v>3.96</v>
      </c>
      <c r="AE3466">
        <f t="shared" si="54"/>
        <v>2003</v>
      </c>
    </row>
    <row r="3467" spans="1:31" x14ac:dyDescent="0.25">
      <c r="A3467" s="7">
        <v>3464</v>
      </c>
      <c r="B3467" s="8">
        <v>37693</v>
      </c>
      <c r="C3467" t="s">
        <v>3</v>
      </c>
      <c r="D3467" t="s">
        <v>537</v>
      </c>
      <c r="E3467" t="s">
        <v>9</v>
      </c>
      <c r="F3467" t="s">
        <v>258</v>
      </c>
      <c r="G3467" t="s">
        <v>14</v>
      </c>
      <c r="H3467" s="135" t="s">
        <v>1496</v>
      </c>
      <c r="I3467" t="s">
        <v>1454</v>
      </c>
      <c r="J3467" s="20">
        <v>25</v>
      </c>
      <c r="K3467" s="20" t="s">
        <v>9</v>
      </c>
      <c r="L3467" t="s">
        <v>1464</v>
      </c>
      <c r="M3467" s="20">
        <v>5.5</v>
      </c>
      <c r="N3467" s="20">
        <v>8</v>
      </c>
      <c r="AE3467">
        <f t="shared" si="54"/>
        <v>2003</v>
      </c>
    </row>
    <row r="3468" spans="1:31" x14ac:dyDescent="0.25">
      <c r="A3468" s="7">
        <v>3465</v>
      </c>
      <c r="B3468" s="8">
        <v>37693</v>
      </c>
      <c r="C3468" t="s">
        <v>3</v>
      </c>
      <c r="D3468" t="s">
        <v>496</v>
      </c>
      <c r="E3468" t="s">
        <v>9</v>
      </c>
      <c r="F3468" t="s">
        <v>331</v>
      </c>
      <c r="G3468" t="s">
        <v>377</v>
      </c>
      <c r="H3468" s="9" t="s">
        <v>1604</v>
      </c>
      <c r="I3468" t="s">
        <v>1454</v>
      </c>
      <c r="J3468" s="20">
        <v>15</v>
      </c>
      <c r="K3468" s="20" t="s">
        <v>3</v>
      </c>
      <c r="L3468" t="s">
        <v>1463</v>
      </c>
      <c r="M3468" s="20">
        <v>4.9000000000000004</v>
      </c>
      <c r="N3468" s="20">
        <v>3.6</v>
      </c>
      <c r="AE3468">
        <f t="shared" si="54"/>
        <v>2003</v>
      </c>
    </row>
    <row r="3469" spans="1:31" x14ac:dyDescent="0.25">
      <c r="A3469" s="7">
        <v>3466</v>
      </c>
      <c r="B3469" s="8">
        <v>37693</v>
      </c>
      <c r="C3469" t="s">
        <v>3</v>
      </c>
      <c r="D3469" t="s">
        <v>517</v>
      </c>
      <c r="E3469" t="s">
        <v>9</v>
      </c>
      <c r="F3469" t="s">
        <v>488</v>
      </c>
      <c r="G3469" t="s">
        <v>377</v>
      </c>
      <c r="H3469" s="9" t="s">
        <v>1633</v>
      </c>
      <c r="I3469" t="s">
        <v>1454</v>
      </c>
      <c r="J3469" s="20">
        <v>33</v>
      </c>
      <c r="K3469" s="20" t="s">
        <v>9</v>
      </c>
      <c r="L3469" t="s">
        <v>1464</v>
      </c>
      <c r="M3469" s="20">
        <v>7.26</v>
      </c>
      <c r="N3469" s="20">
        <v>10.24</v>
      </c>
      <c r="AE3469">
        <f t="shared" si="54"/>
        <v>2003</v>
      </c>
    </row>
    <row r="3470" spans="1:31" x14ac:dyDescent="0.25">
      <c r="A3470" s="7">
        <v>3467</v>
      </c>
      <c r="B3470" s="8">
        <v>37694</v>
      </c>
      <c r="C3470" t="s">
        <v>3</v>
      </c>
      <c r="D3470" t="s">
        <v>520</v>
      </c>
      <c r="E3470" t="s">
        <v>9</v>
      </c>
      <c r="F3470" t="s">
        <v>524</v>
      </c>
      <c r="G3470" t="s">
        <v>24</v>
      </c>
      <c r="H3470" s="135" t="s">
        <v>1555</v>
      </c>
      <c r="I3470" t="s">
        <v>1454</v>
      </c>
      <c r="J3470" s="20">
        <v>10</v>
      </c>
      <c r="K3470" s="20" t="s">
        <v>1465</v>
      </c>
      <c r="L3470" t="s">
        <v>1466</v>
      </c>
      <c r="M3470" s="20">
        <v>2.5</v>
      </c>
      <c r="N3470" s="20">
        <v>2.5</v>
      </c>
      <c r="AE3470">
        <f t="shared" si="54"/>
        <v>2003</v>
      </c>
    </row>
    <row r="3471" spans="1:31" x14ac:dyDescent="0.25">
      <c r="A3471" s="7">
        <v>3468</v>
      </c>
      <c r="B3471" s="8">
        <v>37694</v>
      </c>
      <c r="C3471" t="s">
        <v>3</v>
      </c>
      <c r="D3471" t="s">
        <v>524</v>
      </c>
      <c r="E3471" t="s">
        <v>9</v>
      </c>
      <c r="F3471" t="s">
        <v>520</v>
      </c>
      <c r="G3471" t="s">
        <v>24</v>
      </c>
      <c r="H3471" s="135" t="s">
        <v>1555</v>
      </c>
      <c r="I3471" t="s">
        <v>1454</v>
      </c>
      <c r="J3471" s="20">
        <v>10</v>
      </c>
      <c r="K3471" s="20" t="s">
        <v>3</v>
      </c>
      <c r="L3471" t="s">
        <v>1464</v>
      </c>
      <c r="M3471" s="20">
        <v>3.8</v>
      </c>
      <c r="N3471" s="20">
        <v>2.2000000000000002</v>
      </c>
      <c r="AE3471">
        <f t="shared" si="54"/>
        <v>2003</v>
      </c>
    </row>
    <row r="3472" spans="1:31" x14ac:dyDescent="0.25">
      <c r="A3472" s="7">
        <v>3469</v>
      </c>
      <c r="B3472" s="8">
        <v>37694</v>
      </c>
      <c r="C3472" t="s">
        <v>3</v>
      </c>
      <c r="D3472" t="s">
        <v>443</v>
      </c>
      <c r="E3472" t="s">
        <v>9</v>
      </c>
      <c r="F3472" t="s">
        <v>53</v>
      </c>
      <c r="G3472" t="s">
        <v>24</v>
      </c>
      <c r="H3472" s="135" t="s">
        <v>1497</v>
      </c>
      <c r="I3472" t="s">
        <v>1454</v>
      </c>
      <c r="J3472" s="20">
        <v>45</v>
      </c>
      <c r="K3472" s="20" t="s">
        <v>3</v>
      </c>
      <c r="L3472" t="s">
        <v>1464</v>
      </c>
      <c r="M3472" s="20">
        <v>13.6</v>
      </c>
      <c r="N3472" s="20">
        <v>9.9</v>
      </c>
      <c r="AE3472">
        <f t="shared" si="54"/>
        <v>2003</v>
      </c>
    </row>
    <row r="3473" spans="1:31" x14ac:dyDescent="0.25">
      <c r="A3473" s="7">
        <v>3470</v>
      </c>
      <c r="B3473" s="8">
        <v>37694</v>
      </c>
      <c r="C3473" t="s">
        <v>3</v>
      </c>
      <c r="D3473" t="s">
        <v>372</v>
      </c>
      <c r="E3473" t="s">
        <v>9</v>
      </c>
      <c r="F3473" t="s">
        <v>562</v>
      </c>
      <c r="G3473" t="s">
        <v>17</v>
      </c>
      <c r="H3473" s="135" t="s">
        <v>1552</v>
      </c>
      <c r="I3473" t="s">
        <v>1455</v>
      </c>
      <c r="J3473" s="20">
        <v>11</v>
      </c>
      <c r="K3473" s="20" t="s">
        <v>9</v>
      </c>
      <c r="L3473" t="s">
        <v>1463</v>
      </c>
      <c r="M3473" s="20">
        <v>1.32</v>
      </c>
      <c r="N3473" s="20">
        <v>1.93</v>
      </c>
      <c r="AE3473">
        <f t="shared" si="54"/>
        <v>2003</v>
      </c>
    </row>
    <row r="3474" spans="1:31" x14ac:dyDescent="0.25">
      <c r="A3474" s="7">
        <v>3471</v>
      </c>
      <c r="B3474" s="8">
        <v>37694</v>
      </c>
      <c r="C3474" t="s">
        <v>3</v>
      </c>
      <c r="D3474" t="s">
        <v>465</v>
      </c>
      <c r="E3474" t="s">
        <v>9</v>
      </c>
      <c r="F3474" t="s">
        <v>157</v>
      </c>
      <c r="G3474" t="s">
        <v>14</v>
      </c>
      <c r="H3474" s="135" t="s">
        <v>1491</v>
      </c>
      <c r="I3474" t="s">
        <v>1455</v>
      </c>
      <c r="J3474" s="20">
        <v>31</v>
      </c>
      <c r="K3474" s="20" t="s">
        <v>3</v>
      </c>
      <c r="L3474" t="s">
        <v>1464</v>
      </c>
      <c r="M3474" s="20">
        <v>4.84</v>
      </c>
      <c r="N3474" s="20">
        <v>3.41</v>
      </c>
      <c r="AE3474">
        <f t="shared" si="54"/>
        <v>2003</v>
      </c>
    </row>
    <row r="3475" spans="1:31" x14ac:dyDescent="0.25">
      <c r="A3475" s="7">
        <v>3472</v>
      </c>
      <c r="B3475" s="8">
        <v>37694</v>
      </c>
      <c r="C3475" t="s">
        <v>3</v>
      </c>
      <c r="D3475" t="s">
        <v>512</v>
      </c>
      <c r="E3475" t="s">
        <v>9</v>
      </c>
      <c r="F3475" t="s">
        <v>516</v>
      </c>
      <c r="G3475" t="s">
        <v>65</v>
      </c>
      <c r="H3475" s="135" t="s">
        <v>1535</v>
      </c>
      <c r="I3475" t="s">
        <v>1454</v>
      </c>
      <c r="J3475" s="20">
        <v>7</v>
      </c>
      <c r="K3475" s="20" t="s">
        <v>3</v>
      </c>
      <c r="L3475" t="s">
        <v>1464</v>
      </c>
      <c r="M3475" s="20">
        <v>2.96</v>
      </c>
      <c r="N3475" s="20">
        <v>1.54</v>
      </c>
      <c r="AE3475">
        <f t="shared" si="54"/>
        <v>2003</v>
      </c>
    </row>
    <row r="3476" spans="1:31" x14ac:dyDescent="0.25">
      <c r="A3476" s="7">
        <v>3473</v>
      </c>
      <c r="B3476" s="8">
        <v>37694</v>
      </c>
      <c r="C3476" t="s">
        <v>3</v>
      </c>
      <c r="D3476" t="s">
        <v>516</v>
      </c>
      <c r="E3476" t="s">
        <v>9</v>
      </c>
      <c r="F3476" t="s">
        <v>512</v>
      </c>
      <c r="G3476" t="s">
        <v>65</v>
      </c>
      <c r="H3476" s="135" t="s">
        <v>1535</v>
      </c>
      <c r="I3476" t="s">
        <v>1454</v>
      </c>
      <c r="J3476" s="20">
        <v>7</v>
      </c>
      <c r="K3476" s="20" t="s">
        <v>9</v>
      </c>
      <c r="L3476" t="s">
        <v>1464</v>
      </c>
      <c r="M3476" s="20">
        <v>1.54</v>
      </c>
      <c r="N3476" s="20">
        <v>2.96</v>
      </c>
      <c r="AE3476">
        <f t="shared" si="54"/>
        <v>2003</v>
      </c>
    </row>
    <row r="3477" spans="1:31" x14ac:dyDescent="0.25">
      <c r="A3477" s="7">
        <v>3474</v>
      </c>
      <c r="B3477" s="8">
        <v>37694</v>
      </c>
      <c r="C3477" t="s">
        <v>3</v>
      </c>
      <c r="D3477" t="s">
        <v>517</v>
      </c>
      <c r="E3477" t="s">
        <v>9</v>
      </c>
      <c r="F3477" t="s">
        <v>534</v>
      </c>
      <c r="G3477" t="s">
        <v>65</v>
      </c>
      <c r="H3477" s="135" t="s">
        <v>1496</v>
      </c>
      <c r="I3477" t="s">
        <v>1455</v>
      </c>
      <c r="J3477" s="20">
        <v>21</v>
      </c>
      <c r="K3477" s="20" t="s">
        <v>1465</v>
      </c>
      <c r="L3477" t="s">
        <v>1466</v>
      </c>
      <c r="M3477" s="20">
        <v>2.625</v>
      </c>
      <c r="N3477" s="20">
        <v>2.625</v>
      </c>
      <c r="AE3477">
        <f t="shared" si="54"/>
        <v>2003</v>
      </c>
    </row>
    <row r="3478" spans="1:31" x14ac:dyDescent="0.25">
      <c r="A3478" s="7">
        <v>3475</v>
      </c>
      <c r="B3478" s="8">
        <v>37694</v>
      </c>
      <c r="C3478" t="s">
        <v>3</v>
      </c>
      <c r="D3478" t="s">
        <v>350</v>
      </c>
      <c r="E3478" t="s">
        <v>9</v>
      </c>
      <c r="F3478" t="s">
        <v>118</v>
      </c>
      <c r="G3478" t="s">
        <v>24</v>
      </c>
      <c r="H3478" s="135" t="s">
        <v>1521</v>
      </c>
      <c r="I3478" t="s">
        <v>1454</v>
      </c>
      <c r="J3478" s="20">
        <v>36</v>
      </c>
      <c r="K3478" s="20" t="s">
        <v>3</v>
      </c>
      <c r="L3478" t="s">
        <v>1464</v>
      </c>
      <c r="M3478" s="20">
        <v>11.08</v>
      </c>
      <c r="N3478" s="20">
        <v>7.92</v>
      </c>
      <c r="AE3478">
        <f t="shared" si="54"/>
        <v>2003</v>
      </c>
    </row>
    <row r="3479" spans="1:31" x14ac:dyDescent="0.25">
      <c r="A3479" s="7">
        <v>3476</v>
      </c>
      <c r="B3479" s="8">
        <v>37694</v>
      </c>
      <c r="C3479" t="s">
        <v>3</v>
      </c>
      <c r="D3479" t="s">
        <v>163</v>
      </c>
      <c r="E3479" t="s">
        <v>9</v>
      </c>
      <c r="F3479" t="s">
        <v>431</v>
      </c>
      <c r="G3479" t="s">
        <v>377</v>
      </c>
      <c r="H3479" s="135" t="s">
        <v>1496</v>
      </c>
      <c r="I3479" t="s">
        <v>1454</v>
      </c>
      <c r="J3479" s="20">
        <v>84</v>
      </c>
      <c r="K3479" s="20" t="s">
        <v>3</v>
      </c>
      <c r="L3479" t="s">
        <v>1463</v>
      </c>
      <c r="M3479" s="20">
        <v>22.84</v>
      </c>
      <c r="N3479" s="20">
        <v>20.16</v>
      </c>
      <c r="AE3479">
        <f t="shared" si="54"/>
        <v>2003</v>
      </c>
    </row>
    <row r="3480" spans="1:31" x14ac:dyDescent="0.25">
      <c r="A3480" s="7">
        <v>3477</v>
      </c>
      <c r="B3480" s="8">
        <v>37694</v>
      </c>
      <c r="C3480" t="s">
        <v>3</v>
      </c>
      <c r="D3480" t="s">
        <v>508</v>
      </c>
      <c r="E3480" t="s">
        <v>9</v>
      </c>
      <c r="F3480" t="s">
        <v>70</v>
      </c>
      <c r="G3480" t="s">
        <v>377</v>
      </c>
      <c r="H3480" s="135" t="s">
        <v>1496</v>
      </c>
      <c r="I3480" t="s">
        <v>1454</v>
      </c>
      <c r="J3480" s="20">
        <v>20</v>
      </c>
      <c r="K3480" s="20" t="s">
        <v>9</v>
      </c>
      <c r="L3480" t="s">
        <v>1463</v>
      </c>
      <c r="M3480" s="20">
        <v>4.8</v>
      </c>
      <c r="N3480" s="20">
        <v>6.2</v>
      </c>
      <c r="AE3480">
        <f t="shared" si="54"/>
        <v>2003</v>
      </c>
    </row>
    <row r="3481" spans="1:31" x14ac:dyDescent="0.25">
      <c r="A3481" s="7">
        <v>3478</v>
      </c>
      <c r="B3481" s="8">
        <v>37694</v>
      </c>
      <c r="C3481" t="s">
        <v>3</v>
      </c>
      <c r="D3481" t="s">
        <v>237</v>
      </c>
      <c r="E3481" t="s">
        <v>9</v>
      </c>
      <c r="F3481" t="s">
        <v>186</v>
      </c>
      <c r="G3481" t="s">
        <v>377</v>
      </c>
      <c r="H3481" s="135" t="s">
        <v>1592</v>
      </c>
      <c r="I3481" t="s">
        <v>1454</v>
      </c>
      <c r="J3481" s="20">
        <v>12</v>
      </c>
      <c r="K3481" s="20" t="s">
        <v>9</v>
      </c>
      <c r="L3481" t="s">
        <v>1463</v>
      </c>
      <c r="M3481" s="20">
        <v>2.88</v>
      </c>
      <c r="N3481" s="20">
        <v>4.12</v>
      </c>
      <c r="AE3481">
        <f t="shared" si="54"/>
        <v>2003</v>
      </c>
    </row>
    <row r="3482" spans="1:31" x14ac:dyDescent="0.25">
      <c r="A3482" s="7">
        <v>3479</v>
      </c>
      <c r="B3482" s="8">
        <v>37695</v>
      </c>
      <c r="C3482" t="s">
        <v>3</v>
      </c>
      <c r="D3482" t="s">
        <v>481</v>
      </c>
      <c r="E3482" t="s">
        <v>9</v>
      </c>
      <c r="F3482" t="s">
        <v>562</v>
      </c>
      <c r="G3482" t="s">
        <v>17</v>
      </c>
      <c r="H3482" s="135" t="s">
        <v>1500</v>
      </c>
      <c r="I3482" t="s">
        <v>1454</v>
      </c>
      <c r="J3482" s="20">
        <v>44</v>
      </c>
      <c r="K3482" s="20" t="s">
        <v>3</v>
      </c>
      <c r="L3482" t="s">
        <v>1464</v>
      </c>
      <c r="M3482" s="20">
        <v>13.32</v>
      </c>
      <c r="N3482" s="20">
        <v>9.68</v>
      </c>
      <c r="AE3482">
        <f t="shared" si="54"/>
        <v>2003</v>
      </c>
    </row>
    <row r="3483" spans="1:31" x14ac:dyDescent="0.25">
      <c r="A3483" s="7">
        <v>3480</v>
      </c>
      <c r="B3483" s="8">
        <v>37696</v>
      </c>
      <c r="C3483" t="s">
        <v>3</v>
      </c>
      <c r="D3483" t="s">
        <v>508</v>
      </c>
      <c r="E3483" t="s">
        <v>9</v>
      </c>
      <c r="F3483" t="s">
        <v>563</v>
      </c>
      <c r="G3483" t="s">
        <v>377</v>
      </c>
      <c r="H3483" s="9" t="s">
        <v>1657</v>
      </c>
      <c r="I3483" t="s">
        <v>1454</v>
      </c>
      <c r="J3483" s="20">
        <v>40</v>
      </c>
      <c r="K3483" s="20" t="s">
        <v>9</v>
      </c>
      <c r="L3483" t="s">
        <v>1464</v>
      </c>
      <c r="M3483" s="20">
        <v>8.8000000000000007</v>
      </c>
      <c r="N3483" s="20">
        <v>12.2</v>
      </c>
      <c r="AE3483">
        <f t="shared" si="54"/>
        <v>2003</v>
      </c>
    </row>
    <row r="3484" spans="1:31" x14ac:dyDescent="0.25">
      <c r="A3484" s="7">
        <v>3481</v>
      </c>
      <c r="B3484" s="8">
        <v>37696</v>
      </c>
      <c r="C3484" t="s">
        <v>3</v>
      </c>
      <c r="D3484" t="s">
        <v>47</v>
      </c>
      <c r="E3484" t="s">
        <v>9</v>
      </c>
      <c r="F3484" t="s">
        <v>118</v>
      </c>
      <c r="G3484" t="s">
        <v>24</v>
      </c>
      <c r="H3484" s="136" t="s">
        <v>1496</v>
      </c>
      <c r="I3484" t="s">
        <v>1454</v>
      </c>
      <c r="J3484" s="20">
        <v>17</v>
      </c>
      <c r="K3484" s="20" t="s">
        <v>3</v>
      </c>
      <c r="L3484" t="s">
        <v>1464</v>
      </c>
      <c r="M3484" s="20">
        <v>5.76</v>
      </c>
      <c r="N3484" s="20">
        <v>3.74</v>
      </c>
      <c r="AE3484">
        <f t="shared" si="54"/>
        <v>2003</v>
      </c>
    </row>
    <row r="3485" spans="1:31" x14ac:dyDescent="0.25">
      <c r="A3485" s="7">
        <v>3482</v>
      </c>
      <c r="B3485" s="8">
        <v>37696</v>
      </c>
      <c r="C3485" t="s">
        <v>3</v>
      </c>
      <c r="D3485" t="s">
        <v>281</v>
      </c>
      <c r="E3485" t="s">
        <v>9</v>
      </c>
      <c r="F3485" t="s">
        <v>114</v>
      </c>
      <c r="G3485" t="s">
        <v>24</v>
      </c>
      <c r="H3485" s="136" t="s">
        <v>1496</v>
      </c>
      <c r="I3485" t="s">
        <v>1454</v>
      </c>
      <c r="J3485" s="20">
        <v>20</v>
      </c>
      <c r="K3485" s="20" t="s">
        <v>9</v>
      </c>
      <c r="L3485" t="s">
        <v>1464</v>
      </c>
      <c r="M3485" s="20">
        <v>4.4000000000000004</v>
      </c>
      <c r="N3485" s="20">
        <v>6.6</v>
      </c>
      <c r="AE3485">
        <f t="shared" si="54"/>
        <v>2003</v>
      </c>
    </row>
    <row r="3486" spans="1:31" x14ac:dyDescent="0.25">
      <c r="A3486" s="7">
        <v>3483</v>
      </c>
      <c r="B3486" s="8">
        <v>37698</v>
      </c>
      <c r="C3486" t="s">
        <v>3</v>
      </c>
      <c r="D3486" t="s">
        <v>531</v>
      </c>
      <c r="E3486" t="s">
        <v>9</v>
      </c>
      <c r="F3486" t="s">
        <v>520</v>
      </c>
      <c r="G3486" t="s">
        <v>65</v>
      </c>
      <c r="H3486" s="135" t="s">
        <v>1511</v>
      </c>
      <c r="I3486" t="s">
        <v>1454</v>
      </c>
      <c r="J3486" s="20">
        <v>18</v>
      </c>
      <c r="K3486" s="20" t="s">
        <v>3</v>
      </c>
      <c r="L3486" t="s">
        <v>1464</v>
      </c>
      <c r="M3486" s="20">
        <v>6.04</v>
      </c>
      <c r="N3486" s="20">
        <v>3.96</v>
      </c>
      <c r="AE3486">
        <f t="shared" si="54"/>
        <v>2003</v>
      </c>
    </row>
    <row r="3487" spans="1:31" x14ac:dyDescent="0.25">
      <c r="A3487" s="7">
        <v>3484</v>
      </c>
      <c r="B3487" s="8">
        <v>37698</v>
      </c>
      <c r="C3487" t="s">
        <v>3</v>
      </c>
      <c r="D3487" t="s">
        <v>481</v>
      </c>
      <c r="E3487" t="s">
        <v>9</v>
      </c>
      <c r="F3487" t="s">
        <v>180</v>
      </c>
      <c r="G3487" t="s">
        <v>17</v>
      </c>
      <c r="H3487" s="135" t="s">
        <v>1500</v>
      </c>
      <c r="I3487" t="s">
        <v>1454</v>
      </c>
      <c r="J3487" s="20">
        <v>23</v>
      </c>
      <c r="K3487" s="20" t="s">
        <v>3</v>
      </c>
      <c r="L3487" t="s">
        <v>1464</v>
      </c>
      <c r="M3487" s="20">
        <v>7.4399999999999995</v>
      </c>
      <c r="N3487" s="20">
        <v>5.0600000000000005</v>
      </c>
      <c r="AE3487">
        <f t="shared" si="54"/>
        <v>2003</v>
      </c>
    </row>
    <row r="3488" spans="1:31" x14ac:dyDescent="0.25">
      <c r="A3488" s="7">
        <v>3485</v>
      </c>
      <c r="B3488" s="8">
        <v>37698</v>
      </c>
      <c r="C3488" t="s">
        <v>3</v>
      </c>
      <c r="D3488" t="s">
        <v>536</v>
      </c>
      <c r="E3488" t="s">
        <v>9</v>
      </c>
      <c r="F3488" t="s">
        <v>531</v>
      </c>
      <c r="G3488" t="s">
        <v>14</v>
      </c>
      <c r="H3488" s="135" t="s">
        <v>1516</v>
      </c>
      <c r="I3488" t="s">
        <v>1454</v>
      </c>
      <c r="J3488" s="20">
        <v>8</v>
      </c>
      <c r="K3488" s="20" t="s">
        <v>1465</v>
      </c>
      <c r="L3488" t="s">
        <v>1466</v>
      </c>
      <c r="M3488" s="20">
        <v>2</v>
      </c>
      <c r="N3488" s="20">
        <v>2</v>
      </c>
      <c r="AE3488">
        <f t="shared" si="54"/>
        <v>2003</v>
      </c>
    </row>
    <row r="3489" spans="1:31" x14ac:dyDescent="0.25">
      <c r="A3489" s="7">
        <v>3486</v>
      </c>
      <c r="B3489" s="8">
        <v>37698</v>
      </c>
      <c r="C3489" t="s">
        <v>3</v>
      </c>
      <c r="D3489" t="s">
        <v>531</v>
      </c>
      <c r="E3489" t="s">
        <v>9</v>
      </c>
      <c r="F3489" t="s">
        <v>536</v>
      </c>
      <c r="G3489" t="s">
        <v>14</v>
      </c>
      <c r="H3489" s="135" t="s">
        <v>1516</v>
      </c>
      <c r="I3489" t="s">
        <v>1454</v>
      </c>
      <c r="J3489" s="20">
        <v>8</v>
      </c>
      <c r="K3489" s="20" t="s">
        <v>3</v>
      </c>
      <c r="L3489" t="s">
        <v>1464</v>
      </c>
      <c r="M3489" s="20">
        <v>3.24</v>
      </c>
      <c r="N3489" s="20">
        <v>1.76</v>
      </c>
      <c r="AE3489">
        <f t="shared" si="54"/>
        <v>2003</v>
      </c>
    </row>
    <row r="3490" spans="1:31" x14ac:dyDescent="0.25">
      <c r="A3490" s="7">
        <v>3487</v>
      </c>
      <c r="B3490" s="8">
        <v>37698</v>
      </c>
      <c r="C3490" t="s">
        <v>3</v>
      </c>
      <c r="D3490" t="s">
        <v>471</v>
      </c>
      <c r="E3490" t="s">
        <v>9</v>
      </c>
      <c r="F3490" t="s">
        <v>101</v>
      </c>
      <c r="G3490" t="s">
        <v>17</v>
      </c>
      <c r="H3490" s="135" t="s">
        <v>1502</v>
      </c>
      <c r="I3490" t="s">
        <v>1454</v>
      </c>
      <c r="J3490" s="20">
        <v>16</v>
      </c>
      <c r="K3490" s="20" t="s">
        <v>3</v>
      </c>
      <c r="L3490" t="s">
        <v>1464</v>
      </c>
      <c r="M3490" s="20">
        <v>5.48</v>
      </c>
      <c r="N3490" s="20">
        <v>3.52</v>
      </c>
      <c r="AE3490">
        <f t="shared" si="54"/>
        <v>2003</v>
      </c>
    </row>
    <row r="3491" spans="1:31" x14ac:dyDescent="0.25">
      <c r="A3491" s="7">
        <v>3488</v>
      </c>
      <c r="B3491" s="8">
        <v>37698</v>
      </c>
      <c r="C3491" t="s">
        <v>3</v>
      </c>
      <c r="D3491" t="s">
        <v>101</v>
      </c>
      <c r="E3491" t="s">
        <v>9</v>
      </c>
      <c r="F3491" t="s">
        <v>471</v>
      </c>
      <c r="G3491" t="s">
        <v>17</v>
      </c>
      <c r="H3491" s="135" t="s">
        <v>1502</v>
      </c>
      <c r="I3491" t="s">
        <v>1454</v>
      </c>
      <c r="J3491" s="20">
        <v>13</v>
      </c>
      <c r="K3491" s="20" t="s">
        <v>9</v>
      </c>
      <c r="L3491" t="s">
        <v>1464</v>
      </c>
      <c r="M3491" s="20">
        <v>2.86</v>
      </c>
      <c r="N3491" s="20">
        <v>4.6400000000000006</v>
      </c>
      <c r="AE3491">
        <f t="shared" si="54"/>
        <v>2003</v>
      </c>
    </row>
    <row r="3492" spans="1:31" x14ac:dyDescent="0.25">
      <c r="A3492" s="7">
        <v>3489</v>
      </c>
      <c r="B3492" s="8">
        <v>37698</v>
      </c>
      <c r="C3492" t="s">
        <v>3</v>
      </c>
      <c r="D3492" t="s">
        <v>543</v>
      </c>
      <c r="E3492" t="s">
        <v>9</v>
      </c>
      <c r="F3492" t="s">
        <v>521</v>
      </c>
      <c r="G3492" t="s">
        <v>14</v>
      </c>
      <c r="H3492" s="135" t="s">
        <v>1612</v>
      </c>
      <c r="I3492" t="s">
        <v>1454</v>
      </c>
      <c r="J3492" s="20">
        <v>24</v>
      </c>
      <c r="K3492" s="20" t="s">
        <v>9</v>
      </c>
      <c r="L3492" t="s">
        <v>1464</v>
      </c>
      <c r="M3492" s="20">
        <v>5.28</v>
      </c>
      <c r="N3492" s="20">
        <v>7.72</v>
      </c>
      <c r="AE3492">
        <f t="shared" si="54"/>
        <v>2003</v>
      </c>
    </row>
    <row r="3493" spans="1:31" x14ac:dyDescent="0.25">
      <c r="A3493" s="7">
        <v>3490</v>
      </c>
      <c r="B3493" s="8">
        <v>37698</v>
      </c>
      <c r="C3493" t="s">
        <v>3</v>
      </c>
      <c r="D3493" t="s">
        <v>537</v>
      </c>
      <c r="E3493" t="s">
        <v>9</v>
      </c>
      <c r="F3493" t="s">
        <v>545</v>
      </c>
      <c r="G3493" t="s">
        <v>24</v>
      </c>
      <c r="H3493" s="135" t="s">
        <v>1521</v>
      </c>
      <c r="I3493" t="s">
        <v>1454</v>
      </c>
      <c r="J3493" s="20">
        <v>14</v>
      </c>
      <c r="K3493" s="20" t="s">
        <v>3</v>
      </c>
      <c r="L3493" t="s">
        <v>1464</v>
      </c>
      <c r="M3493" s="20">
        <v>4.92</v>
      </c>
      <c r="N3493" s="20">
        <v>3.08</v>
      </c>
      <c r="AE3493">
        <f t="shared" si="54"/>
        <v>2003</v>
      </c>
    </row>
    <row r="3494" spans="1:31" x14ac:dyDescent="0.25">
      <c r="A3494" s="7">
        <v>3491</v>
      </c>
      <c r="B3494" s="8">
        <v>37698</v>
      </c>
      <c r="C3494" t="s">
        <v>3</v>
      </c>
      <c r="D3494" t="s">
        <v>520</v>
      </c>
      <c r="E3494" t="s">
        <v>9</v>
      </c>
      <c r="F3494" t="s">
        <v>546</v>
      </c>
      <c r="G3494" t="s">
        <v>24</v>
      </c>
      <c r="H3494" s="135" t="s">
        <v>1529</v>
      </c>
      <c r="I3494" t="s">
        <v>1454</v>
      </c>
      <c r="J3494" s="20">
        <v>10</v>
      </c>
      <c r="K3494" s="20" t="s">
        <v>3</v>
      </c>
      <c r="L3494" t="s">
        <v>1464</v>
      </c>
      <c r="M3494" s="20">
        <v>3.8</v>
      </c>
      <c r="N3494" s="20">
        <v>2.2000000000000002</v>
      </c>
      <c r="AE3494">
        <f t="shared" si="54"/>
        <v>2003</v>
      </c>
    </row>
    <row r="3495" spans="1:31" x14ac:dyDescent="0.25">
      <c r="A3495" s="7">
        <v>3492</v>
      </c>
      <c r="B3495" s="8">
        <v>37698</v>
      </c>
      <c r="C3495" t="s">
        <v>3</v>
      </c>
      <c r="D3495" t="s">
        <v>546</v>
      </c>
      <c r="E3495" t="s">
        <v>9</v>
      </c>
      <c r="F3495" t="s">
        <v>520</v>
      </c>
      <c r="G3495" t="s">
        <v>24</v>
      </c>
      <c r="H3495" s="135" t="s">
        <v>1529</v>
      </c>
      <c r="I3495" t="s">
        <v>1454</v>
      </c>
      <c r="J3495" s="20">
        <v>10</v>
      </c>
      <c r="K3495" s="20" t="s">
        <v>3</v>
      </c>
      <c r="L3495" t="s">
        <v>1464</v>
      </c>
      <c r="M3495" s="20">
        <v>3.8</v>
      </c>
      <c r="N3495" s="20">
        <v>2.2000000000000002</v>
      </c>
      <c r="AE3495">
        <f t="shared" si="54"/>
        <v>2003</v>
      </c>
    </row>
    <row r="3496" spans="1:31" x14ac:dyDescent="0.25">
      <c r="A3496" s="7">
        <v>3493</v>
      </c>
      <c r="B3496" s="8">
        <v>37698</v>
      </c>
      <c r="C3496" t="s">
        <v>3</v>
      </c>
      <c r="D3496" t="s">
        <v>443</v>
      </c>
      <c r="E3496" t="s">
        <v>9</v>
      </c>
      <c r="F3496" t="s">
        <v>126</v>
      </c>
      <c r="G3496" t="s">
        <v>24</v>
      </c>
      <c r="H3496" s="135" t="s">
        <v>1529</v>
      </c>
      <c r="I3496" t="s">
        <v>1454</v>
      </c>
      <c r="J3496" s="20">
        <v>10</v>
      </c>
      <c r="K3496" s="20" t="s">
        <v>1465</v>
      </c>
      <c r="L3496" t="s">
        <v>1466</v>
      </c>
      <c r="M3496" s="20">
        <v>2.5</v>
      </c>
      <c r="N3496" s="20">
        <v>2.5</v>
      </c>
      <c r="AE3496">
        <f t="shared" si="54"/>
        <v>2003</v>
      </c>
    </row>
    <row r="3497" spans="1:31" x14ac:dyDescent="0.25">
      <c r="A3497" s="7">
        <v>3494</v>
      </c>
      <c r="B3497" s="8">
        <v>37698</v>
      </c>
      <c r="C3497" t="s">
        <v>3</v>
      </c>
      <c r="D3497" t="s">
        <v>125</v>
      </c>
      <c r="E3497" t="s">
        <v>9</v>
      </c>
      <c r="F3497" t="s">
        <v>233</v>
      </c>
      <c r="G3497" t="s">
        <v>377</v>
      </c>
      <c r="H3497" s="9" t="s">
        <v>1604</v>
      </c>
      <c r="I3497" t="s">
        <v>1454</v>
      </c>
      <c r="J3497" s="20">
        <v>15</v>
      </c>
      <c r="K3497" s="20" t="s">
        <v>3</v>
      </c>
      <c r="L3497" t="s">
        <v>1463</v>
      </c>
      <c r="M3497" s="20">
        <v>4.9000000000000004</v>
      </c>
      <c r="N3497" s="20">
        <v>3.6</v>
      </c>
      <c r="AE3497">
        <f t="shared" si="54"/>
        <v>2003</v>
      </c>
    </row>
    <row r="3498" spans="1:31" x14ac:dyDescent="0.25">
      <c r="A3498" s="7">
        <v>3495</v>
      </c>
      <c r="B3498" s="8">
        <v>37698</v>
      </c>
      <c r="C3498" t="s">
        <v>3</v>
      </c>
      <c r="D3498" t="s">
        <v>518</v>
      </c>
      <c r="E3498" t="s">
        <v>9</v>
      </c>
      <c r="F3498" t="s">
        <v>483</v>
      </c>
      <c r="G3498" t="s">
        <v>24</v>
      </c>
      <c r="H3498" s="136" t="s">
        <v>1496</v>
      </c>
      <c r="I3498" t="s">
        <v>1454</v>
      </c>
      <c r="J3498" s="20">
        <v>45</v>
      </c>
      <c r="K3498" s="20" t="s">
        <v>3</v>
      </c>
      <c r="L3498" t="s">
        <v>1464</v>
      </c>
      <c r="M3498" s="20">
        <v>13.6</v>
      </c>
      <c r="N3498" s="20">
        <v>9.9</v>
      </c>
      <c r="AE3498">
        <f t="shared" si="54"/>
        <v>2003</v>
      </c>
    </row>
    <row r="3499" spans="1:31" x14ac:dyDescent="0.25">
      <c r="A3499" s="7">
        <v>3496</v>
      </c>
      <c r="B3499" s="8">
        <v>37699</v>
      </c>
      <c r="C3499" t="s">
        <v>3</v>
      </c>
      <c r="D3499" t="s">
        <v>389</v>
      </c>
      <c r="E3499" t="s">
        <v>9</v>
      </c>
      <c r="F3499" t="s">
        <v>564</v>
      </c>
      <c r="G3499" t="s">
        <v>14</v>
      </c>
      <c r="H3499" s="135" t="s">
        <v>1507</v>
      </c>
      <c r="I3499" t="s">
        <v>1454</v>
      </c>
      <c r="J3499" s="20">
        <v>149</v>
      </c>
      <c r="K3499" s="20" t="s">
        <v>9</v>
      </c>
      <c r="L3499" t="s">
        <v>1464</v>
      </c>
      <c r="M3499" s="20">
        <v>32.78</v>
      </c>
      <c r="N3499" s="20">
        <v>42.72</v>
      </c>
      <c r="AE3499">
        <f t="shared" si="54"/>
        <v>2003</v>
      </c>
    </row>
    <row r="3500" spans="1:31" x14ac:dyDescent="0.25">
      <c r="A3500" s="7">
        <v>3497</v>
      </c>
      <c r="B3500" s="8">
        <v>37700</v>
      </c>
      <c r="C3500" t="s">
        <v>3</v>
      </c>
      <c r="D3500" t="s">
        <v>537</v>
      </c>
      <c r="E3500" t="s">
        <v>9</v>
      </c>
      <c r="F3500" t="s">
        <v>565</v>
      </c>
      <c r="G3500" t="s">
        <v>24</v>
      </c>
      <c r="H3500" s="135" t="s">
        <v>1544</v>
      </c>
      <c r="I3500" t="s">
        <v>1454</v>
      </c>
      <c r="J3500" s="20">
        <v>33</v>
      </c>
      <c r="K3500" s="20" t="s">
        <v>9</v>
      </c>
      <c r="L3500" t="s">
        <v>1464</v>
      </c>
      <c r="M3500" s="20">
        <v>7.26</v>
      </c>
      <c r="N3500" s="20">
        <v>10.24</v>
      </c>
      <c r="AE3500">
        <f t="shared" si="54"/>
        <v>2003</v>
      </c>
    </row>
    <row r="3501" spans="1:31" x14ac:dyDescent="0.25">
      <c r="A3501" s="7">
        <v>3498</v>
      </c>
      <c r="B3501" s="8">
        <v>37700</v>
      </c>
      <c r="C3501" t="s">
        <v>3</v>
      </c>
      <c r="D3501" t="s">
        <v>553</v>
      </c>
      <c r="E3501" t="s">
        <v>9</v>
      </c>
      <c r="F3501" t="s">
        <v>538</v>
      </c>
      <c r="G3501" t="s">
        <v>14</v>
      </c>
      <c r="H3501" s="135" t="s">
        <v>1530</v>
      </c>
      <c r="I3501" t="s">
        <v>1454</v>
      </c>
      <c r="J3501" s="20">
        <v>7</v>
      </c>
      <c r="K3501" s="20" t="s">
        <v>9</v>
      </c>
      <c r="L3501" t="s">
        <v>1464</v>
      </c>
      <c r="M3501" s="20">
        <v>1.54</v>
      </c>
      <c r="N3501" s="20">
        <v>2.96</v>
      </c>
      <c r="AE3501">
        <f t="shared" si="54"/>
        <v>2003</v>
      </c>
    </row>
    <row r="3502" spans="1:31" x14ac:dyDescent="0.25">
      <c r="A3502" s="7">
        <v>3499</v>
      </c>
      <c r="B3502" s="8">
        <v>37700</v>
      </c>
      <c r="C3502" t="s">
        <v>3</v>
      </c>
      <c r="D3502" t="s">
        <v>538</v>
      </c>
      <c r="E3502" t="s">
        <v>9</v>
      </c>
      <c r="F3502" t="s">
        <v>488</v>
      </c>
      <c r="G3502" t="s">
        <v>14</v>
      </c>
      <c r="H3502" s="135" t="s">
        <v>1530</v>
      </c>
      <c r="I3502" t="s">
        <v>1454</v>
      </c>
      <c r="J3502" s="20">
        <v>7</v>
      </c>
      <c r="K3502" s="20" t="s">
        <v>3</v>
      </c>
      <c r="L3502" t="s">
        <v>1464</v>
      </c>
      <c r="M3502" s="20">
        <v>2.96</v>
      </c>
      <c r="N3502" s="20">
        <v>1.54</v>
      </c>
      <c r="AE3502">
        <f t="shared" si="54"/>
        <v>2003</v>
      </c>
    </row>
    <row r="3503" spans="1:31" x14ac:dyDescent="0.25">
      <c r="A3503" s="7">
        <v>3500</v>
      </c>
      <c r="B3503" s="8">
        <v>37700</v>
      </c>
      <c r="C3503" t="s">
        <v>3</v>
      </c>
      <c r="D3503" t="s">
        <v>566</v>
      </c>
      <c r="E3503" t="s">
        <v>9</v>
      </c>
      <c r="F3503" t="s">
        <v>273</v>
      </c>
      <c r="G3503" t="s">
        <v>14</v>
      </c>
      <c r="H3503" s="135" t="s">
        <v>1491</v>
      </c>
      <c r="I3503" t="s">
        <v>1458</v>
      </c>
      <c r="J3503" s="20">
        <v>13</v>
      </c>
      <c r="K3503" s="20" t="s">
        <v>1465</v>
      </c>
      <c r="L3503" t="s">
        <v>1466</v>
      </c>
      <c r="M3503" s="20">
        <v>30</v>
      </c>
      <c r="N3503" s="20">
        <v>10</v>
      </c>
      <c r="AE3503">
        <f t="shared" si="54"/>
        <v>2003</v>
      </c>
    </row>
    <row r="3504" spans="1:31" x14ac:dyDescent="0.25">
      <c r="A3504" s="7">
        <v>3501</v>
      </c>
      <c r="B3504" s="8">
        <v>37700</v>
      </c>
      <c r="C3504" t="s">
        <v>3</v>
      </c>
      <c r="D3504" t="s">
        <v>567</v>
      </c>
      <c r="E3504" t="s">
        <v>9</v>
      </c>
      <c r="F3504" t="s">
        <v>43</v>
      </c>
      <c r="G3504" t="s">
        <v>14</v>
      </c>
      <c r="H3504" s="135" t="s">
        <v>1496</v>
      </c>
      <c r="I3504" t="s">
        <v>1458</v>
      </c>
      <c r="J3504" s="20">
        <v>13</v>
      </c>
      <c r="K3504" s="20" t="s">
        <v>3</v>
      </c>
      <c r="L3504" t="s">
        <v>1463</v>
      </c>
      <c r="M3504" s="20">
        <v>30</v>
      </c>
      <c r="N3504" s="20">
        <v>10</v>
      </c>
      <c r="AE3504">
        <f t="shared" si="54"/>
        <v>2003</v>
      </c>
    </row>
    <row r="3505" spans="1:31" x14ac:dyDescent="0.25">
      <c r="A3505" s="7">
        <v>3502</v>
      </c>
      <c r="B3505" s="8">
        <v>37700</v>
      </c>
      <c r="C3505" t="s">
        <v>3</v>
      </c>
      <c r="D3505" t="s">
        <v>538</v>
      </c>
      <c r="E3505" t="s">
        <v>9</v>
      </c>
      <c r="F3505" t="s">
        <v>180</v>
      </c>
      <c r="G3505" t="s">
        <v>14</v>
      </c>
      <c r="H3505" s="135" t="s">
        <v>1496</v>
      </c>
      <c r="I3505" t="s">
        <v>1454</v>
      </c>
      <c r="J3505" s="20">
        <v>14</v>
      </c>
      <c r="K3505" s="20" t="s">
        <v>9</v>
      </c>
      <c r="L3505" t="s">
        <v>1464</v>
      </c>
      <c r="M3505" s="20">
        <v>3.08</v>
      </c>
      <c r="N3505" s="20">
        <v>4.92</v>
      </c>
      <c r="AE3505">
        <f t="shared" si="54"/>
        <v>2003</v>
      </c>
    </row>
    <row r="3506" spans="1:31" x14ac:dyDescent="0.25">
      <c r="A3506" s="7">
        <v>3503</v>
      </c>
      <c r="B3506" s="8">
        <v>37701</v>
      </c>
      <c r="C3506" t="s">
        <v>3</v>
      </c>
      <c r="D3506" t="s">
        <v>481</v>
      </c>
      <c r="E3506" t="s">
        <v>9</v>
      </c>
      <c r="F3506" t="s">
        <v>565</v>
      </c>
      <c r="G3506" t="s">
        <v>17</v>
      </c>
      <c r="H3506" s="135" t="s">
        <v>1500</v>
      </c>
      <c r="I3506" t="s">
        <v>1454</v>
      </c>
      <c r="J3506" s="20">
        <v>24</v>
      </c>
      <c r="K3506" s="20" t="s">
        <v>9</v>
      </c>
      <c r="L3506" t="s">
        <v>1464</v>
      </c>
      <c r="M3506" s="20">
        <v>5.28</v>
      </c>
      <c r="N3506" s="20">
        <v>7.72</v>
      </c>
      <c r="AE3506">
        <f t="shared" si="54"/>
        <v>2003</v>
      </c>
    </row>
    <row r="3507" spans="1:31" x14ac:dyDescent="0.25">
      <c r="A3507" s="7">
        <v>3504</v>
      </c>
      <c r="B3507" s="8">
        <v>37701</v>
      </c>
      <c r="C3507" t="s">
        <v>3</v>
      </c>
      <c r="D3507" t="s">
        <v>389</v>
      </c>
      <c r="E3507" t="s">
        <v>9</v>
      </c>
      <c r="F3507" t="s">
        <v>565</v>
      </c>
      <c r="G3507" t="s">
        <v>17</v>
      </c>
      <c r="H3507" s="135" t="s">
        <v>1520</v>
      </c>
      <c r="I3507" t="s">
        <v>1454</v>
      </c>
      <c r="J3507" s="20">
        <v>24</v>
      </c>
      <c r="K3507" s="20" t="s">
        <v>1465</v>
      </c>
      <c r="L3507" t="s">
        <v>1466</v>
      </c>
      <c r="M3507" s="20">
        <v>6</v>
      </c>
      <c r="N3507" s="20">
        <v>6</v>
      </c>
      <c r="AE3507">
        <f t="shared" si="54"/>
        <v>2003</v>
      </c>
    </row>
    <row r="3508" spans="1:31" x14ac:dyDescent="0.25">
      <c r="A3508" s="7">
        <v>3505</v>
      </c>
      <c r="B3508" s="8">
        <v>37701</v>
      </c>
      <c r="C3508" t="s">
        <v>3</v>
      </c>
      <c r="D3508" t="s">
        <v>494</v>
      </c>
      <c r="E3508" t="s">
        <v>9</v>
      </c>
      <c r="F3508" t="s">
        <v>565</v>
      </c>
      <c r="G3508" t="s">
        <v>17</v>
      </c>
      <c r="H3508" s="135" t="s">
        <v>1490</v>
      </c>
      <c r="I3508" t="s">
        <v>1454</v>
      </c>
      <c r="J3508" s="20">
        <v>15</v>
      </c>
      <c r="K3508" s="20" t="s">
        <v>9</v>
      </c>
      <c r="L3508" t="s">
        <v>1464</v>
      </c>
      <c r="M3508" s="20">
        <v>3.3</v>
      </c>
      <c r="N3508" s="20">
        <v>5.2</v>
      </c>
      <c r="AE3508">
        <f t="shared" si="54"/>
        <v>2003</v>
      </c>
    </row>
    <row r="3509" spans="1:31" x14ac:dyDescent="0.25">
      <c r="A3509" s="7">
        <v>3506</v>
      </c>
      <c r="B3509" s="8">
        <v>37701</v>
      </c>
      <c r="C3509" t="s">
        <v>3</v>
      </c>
      <c r="D3509" t="s">
        <v>207</v>
      </c>
      <c r="E3509" t="s">
        <v>9</v>
      </c>
      <c r="F3509" t="s">
        <v>485</v>
      </c>
      <c r="G3509" t="s">
        <v>17</v>
      </c>
      <c r="H3509" s="135" t="s">
        <v>1496</v>
      </c>
      <c r="I3509" t="s">
        <v>1454</v>
      </c>
      <c r="J3509" s="20">
        <v>52</v>
      </c>
      <c r="K3509" s="20" t="s">
        <v>3</v>
      </c>
      <c r="L3509" t="s">
        <v>1464</v>
      </c>
      <c r="M3509" s="20">
        <v>15.56</v>
      </c>
      <c r="N3509" s="20">
        <v>11.44</v>
      </c>
      <c r="AE3509">
        <f t="shared" si="54"/>
        <v>2003</v>
      </c>
    </row>
    <row r="3510" spans="1:31" x14ac:dyDescent="0.25">
      <c r="A3510" s="7">
        <v>3507</v>
      </c>
      <c r="B3510" s="8">
        <v>37701</v>
      </c>
      <c r="C3510" t="s">
        <v>3</v>
      </c>
      <c r="D3510" t="s">
        <v>462</v>
      </c>
      <c r="E3510" t="s">
        <v>9</v>
      </c>
      <c r="F3510" t="s">
        <v>464</v>
      </c>
      <c r="G3510" t="s">
        <v>377</v>
      </c>
      <c r="H3510" s="9" t="s">
        <v>1607</v>
      </c>
      <c r="I3510" t="s">
        <v>1454</v>
      </c>
      <c r="J3510" s="20">
        <v>50</v>
      </c>
      <c r="K3510" s="20" t="s">
        <v>1465</v>
      </c>
      <c r="L3510" t="s">
        <v>1466</v>
      </c>
      <c r="M3510" s="20">
        <v>12.5</v>
      </c>
      <c r="N3510" s="20">
        <v>12.5</v>
      </c>
      <c r="AE3510">
        <f t="shared" si="54"/>
        <v>2003</v>
      </c>
    </row>
    <row r="3511" spans="1:31" x14ac:dyDescent="0.25">
      <c r="A3511" s="7">
        <v>3508</v>
      </c>
      <c r="B3511" s="8">
        <v>37702</v>
      </c>
      <c r="C3511" t="s">
        <v>3</v>
      </c>
      <c r="D3511" t="s">
        <v>443</v>
      </c>
      <c r="E3511" t="s">
        <v>9</v>
      </c>
      <c r="F3511" t="s">
        <v>565</v>
      </c>
      <c r="G3511" t="s">
        <v>24</v>
      </c>
      <c r="H3511" s="135" t="s">
        <v>1639</v>
      </c>
      <c r="I3511" t="s">
        <v>1454</v>
      </c>
      <c r="J3511" s="20">
        <v>10</v>
      </c>
      <c r="K3511" s="20" t="s">
        <v>9</v>
      </c>
      <c r="L3511" t="s">
        <v>1463</v>
      </c>
      <c r="M3511" s="20">
        <v>2.4</v>
      </c>
      <c r="N3511" s="20">
        <v>3.6</v>
      </c>
      <c r="AE3511">
        <f t="shared" si="54"/>
        <v>2003</v>
      </c>
    </row>
    <row r="3512" spans="1:31" x14ac:dyDescent="0.25">
      <c r="A3512" s="7">
        <v>3509</v>
      </c>
      <c r="B3512" s="8">
        <v>37702</v>
      </c>
      <c r="C3512" t="s">
        <v>3</v>
      </c>
      <c r="D3512" t="s">
        <v>432</v>
      </c>
      <c r="E3512" t="s">
        <v>9</v>
      </c>
      <c r="F3512" t="s">
        <v>565</v>
      </c>
      <c r="G3512" t="s">
        <v>17</v>
      </c>
      <c r="H3512" s="136" t="s">
        <v>1577</v>
      </c>
      <c r="I3512" t="s">
        <v>1454</v>
      </c>
      <c r="J3512" s="20">
        <v>13</v>
      </c>
      <c r="K3512" s="20" t="s">
        <v>9</v>
      </c>
      <c r="L3512" t="s">
        <v>1464</v>
      </c>
      <c r="M3512" s="20">
        <v>2.86</v>
      </c>
      <c r="N3512" s="20">
        <v>4.6400000000000006</v>
      </c>
      <c r="AE3512">
        <f t="shared" si="54"/>
        <v>2003</v>
      </c>
    </row>
    <row r="3513" spans="1:31" x14ac:dyDescent="0.25">
      <c r="A3513" s="7">
        <v>3510</v>
      </c>
      <c r="B3513" s="8">
        <v>37702</v>
      </c>
      <c r="C3513" t="s">
        <v>3</v>
      </c>
      <c r="D3513" t="s">
        <v>389</v>
      </c>
      <c r="E3513" t="s">
        <v>9</v>
      </c>
      <c r="F3513" t="s">
        <v>147</v>
      </c>
      <c r="G3513" t="s">
        <v>14</v>
      </c>
      <c r="H3513" s="135" t="s">
        <v>1507</v>
      </c>
      <c r="I3513" t="s">
        <v>1454</v>
      </c>
      <c r="J3513" s="20">
        <v>30</v>
      </c>
      <c r="K3513" s="20" t="s">
        <v>3</v>
      </c>
      <c r="L3513" t="s">
        <v>1464</v>
      </c>
      <c r="M3513" s="20">
        <v>9.4</v>
      </c>
      <c r="N3513" s="20">
        <v>6.6</v>
      </c>
      <c r="AE3513">
        <f t="shared" si="54"/>
        <v>2003</v>
      </c>
    </row>
    <row r="3514" spans="1:31" x14ac:dyDescent="0.25">
      <c r="A3514" s="7">
        <v>3511</v>
      </c>
      <c r="B3514" s="8">
        <v>37702</v>
      </c>
      <c r="C3514" t="s">
        <v>3</v>
      </c>
      <c r="D3514" t="s">
        <v>524</v>
      </c>
      <c r="E3514" t="s">
        <v>9</v>
      </c>
      <c r="F3514" t="s">
        <v>498</v>
      </c>
      <c r="G3514" t="s">
        <v>65</v>
      </c>
      <c r="H3514" s="135" t="s">
        <v>1558</v>
      </c>
      <c r="I3514" t="s">
        <v>1454</v>
      </c>
      <c r="J3514" s="20">
        <v>18</v>
      </c>
      <c r="K3514" s="20" t="s">
        <v>9</v>
      </c>
      <c r="L3514" t="s">
        <v>1464</v>
      </c>
      <c r="M3514" s="20">
        <v>3.96</v>
      </c>
      <c r="N3514" s="20">
        <v>6.04</v>
      </c>
      <c r="AE3514">
        <f t="shared" si="54"/>
        <v>2003</v>
      </c>
    </row>
    <row r="3515" spans="1:31" x14ac:dyDescent="0.25">
      <c r="A3515" s="7">
        <v>3512</v>
      </c>
      <c r="B3515" s="8">
        <v>37702</v>
      </c>
      <c r="C3515" t="s">
        <v>3</v>
      </c>
      <c r="D3515" t="s">
        <v>462</v>
      </c>
      <c r="E3515" t="s">
        <v>9</v>
      </c>
      <c r="F3515" t="s">
        <v>503</v>
      </c>
      <c r="G3515" t="s">
        <v>377</v>
      </c>
      <c r="H3515" s="9" t="s">
        <v>1647</v>
      </c>
      <c r="I3515" t="s">
        <v>1455</v>
      </c>
      <c r="J3515" s="20">
        <v>48</v>
      </c>
      <c r="K3515" s="20" t="s">
        <v>9</v>
      </c>
      <c r="L3515" t="s">
        <v>1464</v>
      </c>
      <c r="M3515" s="20">
        <v>5.28</v>
      </c>
      <c r="N3515" s="20">
        <v>7.22</v>
      </c>
      <c r="AE3515">
        <f t="shared" si="54"/>
        <v>2003</v>
      </c>
    </row>
    <row r="3516" spans="1:31" x14ac:dyDescent="0.25">
      <c r="A3516" s="7">
        <v>3513</v>
      </c>
      <c r="B3516" s="8">
        <v>37704</v>
      </c>
      <c r="C3516" t="s">
        <v>3</v>
      </c>
      <c r="D3516" t="s">
        <v>25</v>
      </c>
      <c r="E3516" t="s">
        <v>9</v>
      </c>
      <c r="F3516" t="s">
        <v>302</v>
      </c>
      <c r="G3516" t="s">
        <v>377</v>
      </c>
      <c r="H3516" s="135" t="s">
        <v>1613</v>
      </c>
      <c r="I3516" t="s">
        <v>1455</v>
      </c>
      <c r="J3516" s="20">
        <v>14</v>
      </c>
      <c r="K3516" s="20" t="s">
        <v>9</v>
      </c>
      <c r="L3516" t="s">
        <v>1464</v>
      </c>
      <c r="M3516" s="20">
        <v>1.54</v>
      </c>
      <c r="N3516" s="20">
        <v>2.46</v>
      </c>
      <c r="AE3516">
        <f t="shared" si="54"/>
        <v>2003</v>
      </c>
    </row>
    <row r="3517" spans="1:31" x14ac:dyDescent="0.25">
      <c r="A3517" s="7">
        <v>3514</v>
      </c>
      <c r="B3517" s="8">
        <v>37710</v>
      </c>
      <c r="C3517" t="s">
        <v>3</v>
      </c>
      <c r="D3517" t="s">
        <v>537</v>
      </c>
      <c r="E3517" t="s">
        <v>9</v>
      </c>
      <c r="F3517" t="s">
        <v>483</v>
      </c>
      <c r="G3517" t="s">
        <v>24</v>
      </c>
      <c r="H3517" s="135" t="s">
        <v>1563</v>
      </c>
      <c r="I3517" t="s">
        <v>1454</v>
      </c>
      <c r="J3517" s="20">
        <v>12</v>
      </c>
      <c r="K3517" s="20" t="s">
        <v>3</v>
      </c>
      <c r="L3517" t="s">
        <v>1464</v>
      </c>
      <c r="M3517" s="20">
        <v>4.3599999999999994</v>
      </c>
      <c r="N3517" s="20">
        <v>2.64</v>
      </c>
      <c r="AE3517">
        <f t="shared" si="54"/>
        <v>2003</v>
      </c>
    </row>
    <row r="3518" spans="1:31" x14ac:dyDescent="0.25">
      <c r="A3518" s="7">
        <v>3515</v>
      </c>
      <c r="B3518" s="8">
        <v>37711</v>
      </c>
      <c r="C3518" t="s">
        <v>3</v>
      </c>
      <c r="D3518" t="s">
        <v>556</v>
      </c>
      <c r="E3518" t="s">
        <v>9</v>
      </c>
      <c r="F3518" t="s">
        <v>568</v>
      </c>
      <c r="G3518" t="s">
        <v>65</v>
      </c>
      <c r="H3518" s="135" t="s">
        <v>1511</v>
      </c>
      <c r="I3518" t="s">
        <v>1455</v>
      </c>
      <c r="J3518" s="20">
        <v>16</v>
      </c>
      <c r="K3518" s="20" t="s">
        <v>3</v>
      </c>
      <c r="L3518" t="s">
        <v>1464</v>
      </c>
      <c r="M3518" s="20">
        <v>2.74</v>
      </c>
      <c r="N3518" s="20">
        <v>1.76</v>
      </c>
      <c r="AE3518">
        <f t="shared" si="54"/>
        <v>2003</v>
      </c>
    </row>
    <row r="3519" spans="1:31" x14ac:dyDescent="0.25">
      <c r="A3519" s="7">
        <v>3516</v>
      </c>
      <c r="B3519" s="8">
        <v>37711</v>
      </c>
      <c r="C3519" t="s">
        <v>3</v>
      </c>
      <c r="D3519" t="s">
        <v>54</v>
      </c>
      <c r="E3519" t="s">
        <v>9</v>
      </c>
      <c r="F3519" t="s">
        <v>78</v>
      </c>
      <c r="G3519" t="s">
        <v>11</v>
      </c>
      <c r="H3519" s="135" t="s">
        <v>1658</v>
      </c>
      <c r="I3519" t="s">
        <v>1455</v>
      </c>
      <c r="J3519" s="20">
        <v>5</v>
      </c>
      <c r="K3519" s="20" t="s">
        <v>3</v>
      </c>
      <c r="L3519" t="s">
        <v>1463</v>
      </c>
      <c r="M3519" s="20">
        <v>1.1499999999999999</v>
      </c>
      <c r="N3519" s="20">
        <v>0.6</v>
      </c>
      <c r="AE3519">
        <f t="shared" si="54"/>
        <v>2003</v>
      </c>
    </row>
    <row r="3520" spans="1:31" x14ac:dyDescent="0.25">
      <c r="A3520" s="7">
        <v>3517</v>
      </c>
      <c r="B3520" s="8">
        <v>37711</v>
      </c>
      <c r="C3520" t="s">
        <v>3</v>
      </c>
      <c r="D3520" t="s">
        <v>556</v>
      </c>
      <c r="E3520" t="s">
        <v>9</v>
      </c>
      <c r="F3520" t="s">
        <v>457</v>
      </c>
      <c r="G3520" t="s">
        <v>65</v>
      </c>
      <c r="H3520" s="135" t="s">
        <v>1496</v>
      </c>
      <c r="I3520" t="s">
        <v>1455</v>
      </c>
      <c r="J3520" s="20">
        <v>39</v>
      </c>
      <c r="K3520" s="20" t="s">
        <v>9</v>
      </c>
      <c r="L3520" t="s">
        <v>1464</v>
      </c>
      <c r="M3520" s="20">
        <v>4.29</v>
      </c>
      <c r="N3520" s="20">
        <v>5.96</v>
      </c>
      <c r="AE3520">
        <f t="shared" si="54"/>
        <v>2003</v>
      </c>
    </row>
    <row r="3521" spans="1:31" x14ac:dyDescent="0.25">
      <c r="A3521" s="7">
        <v>3518</v>
      </c>
      <c r="B3521" s="8">
        <v>37711</v>
      </c>
      <c r="C3521" t="s">
        <v>3</v>
      </c>
      <c r="D3521" t="s">
        <v>457</v>
      </c>
      <c r="E3521" t="s">
        <v>9</v>
      </c>
      <c r="F3521" t="s">
        <v>483</v>
      </c>
      <c r="G3521" t="s">
        <v>24</v>
      </c>
      <c r="H3521" s="136" t="s">
        <v>1496</v>
      </c>
      <c r="I3521" t="s">
        <v>1454</v>
      </c>
      <c r="J3521" s="20">
        <v>23</v>
      </c>
      <c r="K3521" s="20" t="s">
        <v>9</v>
      </c>
      <c r="L3521" t="s">
        <v>1464</v>
      </c>
      <c r="M3521" s="20">
        <v>5.0600000000000005</v>
      </c>
      <c r="N3521" s="20">
        <v>7.4399999999999995</v>
      </c>
      <c r="AE3521">
        <f t="shared" si="54"/>
        <v>2003</v>
      </c>
    </row>
    <row r="3522" spans="1:31" x14ac:dyDescent="0.25">
      <c r="A3522" s="7">
        <v>3519</v>
      </c>
      <c r="B3522" s="8">
        <v>37712</v>
      </c>
      <c r="C3522" t="s">
        <v>3</v>
      </c>
      <c r="D3522" t="s">
        <v>390</v>
      </c>
      <c r="E3522" t="s">
        <v>9</v>
      </c>
      <c r="F3522" t="s">
        <v>565</v>
      </c>
      <c r="G3522" t="s">
        <v>24</v>
      </c>
      <c r="H3522" s="135" t="s">
        <v>1547</v>
      </c>
      <c r="I3522" t="s">
        <v>1454</v>
      </c>
      <c r="J3522" s="20">
        <v>26</v>
      </c>
      <c r="K3522" s="20" t="s">
        <v>9</v>
      </c>
      <c r="L3522" t="s">
        <v>1464</v>
      </c>
      <c r="M3522" s="20">
        <v>5.72</v>
      </c>
      <c r="N3522" s="20">
        <v>8.2800000000000011</v>
      </c>
      <c r="AE3522">
        <f t="shared" si="54"/>
        <v>2003</v>
      </c>
    </row>
    <row r="3523" spans="1:31" x14ac:dyDescent="0.25">
      <c r="A3523" s="7">
        <v>3520</v>
      </c>
      <c r="B3523" s="8">
        <v>37712</v>
      </c>
      <c r="C3523" t="s">
        <v>3</v>
      </c>
      <c r="D3523" t="s">
        <v>412</v>
      </c>
      <c r="E3523" t="s">
        <v>9</v>
      </c>
      <c r="F3523" t="s">
        <v>240</v>
      </c>
      <c r="G3523" t="s">
        <v>377</v>
      </c>
      <c r="H3523" s="9" t="s">
        <v>1597</v>
      </c>
      <c r="I3523" t="s">
        <v>1456</v>
      </c>
      <c r="J3523" s="20">
        <v>27</v>
      </c>
      <c r="K3523" s="20" t="s">
        <v>3</v>
      </c>
      <c r="L3523" t="s">
        <v>1463</v>
      </c>
      <c r="M3523" s="20">
        <v>8.02</v>
      </c>
      <c r="N3523" s="20">
        <v>6.48</v>
      </c>
      <c r="O3523" t="s">
        <v>3</v>
      </c>
      <c r="P3523" s="13" t="s">
        <v>229</v>
      </c>
      <c r="Q3523" t="s">
        <v>9</v>
      </c>
      <c r="R3523" t="s">
        <v>134</v>
      </c>
      <c r="S3523" t="s">
        <v>1465</v>
      </c>
      <c r="U3523" t="s">
        <v>1465</v>
      </c>
      <c r="W3523" t="s">
        <v>1465</v>
      </c>
      <c r="Y3523" t="s">
        <v>1465</v>
      </c>
      <c r="AA3523" t="s">
        <v>1465</v>
      </c>
      <c r="AC3523" t="s">
        <v>1465</v>
      </c>
      <c r="AE3523">
        <f t="shared" si="54"/>
        <v>2003</v>
      </c>
    </row>
    <row r="3524" spans="1:31" x14ac:dyDescent="0.25">
      <c r="A3524" s="7">
        <v>3521</v>
      </c>
      <c r="B3524" s="8">
        <v>37712</v>
      </c>
      <c r="C3524" t="s">
        <v>3</v>
      </c>
      <c r="D3524" t="s">
        <v>412</v>
      </c>
      <c r="E3524" t="s">
        <v>9</v>
      </c>
      <c r="F3524" t="s">
        <v>229</v>
      </c>
      <c r="G3524" t="s">
        <v>569</v>
      </c>
      <c r="H3524" s="135" t="s">
        <v>1659</v>
      </c>
      <c r="I3524" t="s">
        <v>1455</v>
      </c>
      <c r="J3524" s="20">
        <v>14</v>
      </c>
      <c r="K3524" s="20" t="s">
        <v>9</v>
      </c>
      <c r="L3524" t="s">
        <v>1464</v>
      </c>
      <c r="M3524" s="20">
        <v>1.54</v>
      </c>
      <c r="N3524" s="20">
        <v>2.46</v>
      </c>
      <c r="AE3524">
        <f t="shared" ref="AE3524:AE3587" si="55">YEAR(B3524)</f>
        <v>2003</v>
      </c>
    </row>
    <row r="3525" spans="1:31" x14ac:dyDescent="0.25">
      <c r="A3525" s="7">
        <v>3522</v>
      </c>
      <c r="B3525" s="8">
        <v>37714</v>
      </c>
      <c r="C3525" t="s">
        <v>3</v>
      </c>
      <c r="D3525" t="s">
        <v>570</v>
      </c>
      <c r="E3525" t="s">
        <v>9</v>
      </c>
      <c r="F3525" t="s">
        <v>29</v>
      </c>
      <c r="G3525" t="s">
        <v>14</v>
      </c>
      <c r="H3525" s="135" t="s">
        <v>1496</v>
      </c>
      <c r="I3525" t="s">
        <v>1458</v>
      </c>
      <c r="J3525" s="20">
        <v>13</v>
      </c>
      <c r="K3525" s="20" t="s">
        <v>1465</v>
      </c>
      <c r="L3525" t="s">
        <v>1466</v>
      </c>
      <c r="M3525" s="20">
        <v>30</v>
      </c>
      <c r="N3525" s="20">
        <v>10</v>
      </c>
      <c r="AE3525">
        <f t="shared" si="55"/>
        <v>2003</v>
      </c>
    </row>
    <row r="3526" spans="1:31" x14ac:dyDescent="0.25">
      <c r="A3526" s="7">
        <v>3523</v>
      </c>
      <c r="B3526" s="8">
        <v>37714</v>
      </c>
      <c r="C3526" t="s">
        <v>3</v>
      </c>
      <c r="D3526" t="s">
        <v>571</v>
      </c>
      <c r="E3526" t="s">
        <v>9</v>
      </c>
      <c r="F3526" t="s">
        <v>236</v>
      </c>
      <c r="G3526" t="s">
        <v>377</v>
      </c>
      <c r="H3526" s="135" t="s">
        <v>1619</v>
      </c>
      <c r="I3526" t="s">
        <v>1458</v>
      </c>
      <c r="J3526" s="20">
        <v>9</v>
      </c>
      <c r="K3526" s="20" t="s">
        <v>9</v>
      </c>
      <c r="L3526" t="s">
        <v>1463</v>
      </c>
      <c r="M3526" s="20">
        <v>30</v>
      </c>
      <c r="N3526" s="20">
        <v>10</v>
      </c>
      <c r="AE3526">
        <f t="shared" si="55"/>
        <v>2003</v>
      </c>
    </row>
    <row r="3527" spans="1:31" x14ac:dyDescent="0.25">
      <c r="A3527" s="7">
        <v>3524</v>
      </c>
      <c r="B3527" s="8">
        <v>37716</v>
      </c>
      <c r="C3527" t="s">
        <v>3</v>
      </c>
      <c r="D3527" t="s">
        <v>350</v>
      </c>
      <c r="E3527" t="s">
        <v>9</v>
      </c>
      <c r="F3527" t="s">
        <v>236</v>
      </c>
      <c r="G3527" t="s">
        <v>65</v>
      </c>
      <c r="H3527" s="135" t="s">
        <v>1514</v>
      </c>
      <c r="I3527" t="s">
        <v>1455</v>
      </c>
      <c r="J3527" s="20">
        <v>16</v>
      </c>
      <c r="K3527" s="20" t="s">
        <v>3</v>
      </c>
      <c r="L3527" t="s">
        <v>1464</v>
      </c>
      <c r="M3527" s="20">
        <v>2.74</v>
      </c>
      <c r="N3527" s="20">
        <v>1.76</v>
      </c>
      <c r="AE3527">
        <f t="shared" si="55"/>
        <v>2003</v>
      </c>
    </row>
    <row r="3528" spans="1:31" x14ac:dyDescent="0.25">
      <c r="A3528" s="7">
        <v>3525</v>
      </c>
      <c r="B3528" s="8">
        <v>37716</v>
      </c>
      <c r="C3528" t="s">
        <v>3</v>
      </c>
      <c r="D3528" t="s">
        <v>236</v>
      </c>
      <c r="E3528" t="s">
        <v>9</v>
      </c>
      <c r="F3528" t="s">
        <v>350</v>
      </c>
      <c r="G3528" t="s">
        <v>65</v>
      </c>
      <c r="H3528" s="135" t="s">
        <v>1514</v>
      </c>
      <c r="I3528" t="s">
        <v>1455</v>
      </c>
      <c r="J3528" s="20">
        <v>16</v>
      </c>
      <c r="K3528" s="20" t="s">
        <v>3</v>
      </c>
      <c r="L3528" t="s">
        <v>1464</v>
      </c>
      <c r="M3528" s="20">
        <v>2.74</v>
      </c>
      <c r="N3528" s="20">
        <v>1.76</v>
      </c>
      <c r="AE3528">
        <f t="shared" si="55"/>
        <v>2003</v>
      </c>
    </row>
    <row r="3529" spans="1:31" x14ac:dyDescent="0.25">
      <c r="A3529" s="7">
        <v>3526</v>
      </c>
      <c r="B3529" s="8">
        <v>37716</v>
      </c>
      <c r="C3529" t="s">
        <v>3</v>
      </c>
      <c r="D3529" t="s">
        <v>517</v>
      </c>
      <c r="E3529" t="s">
        <v>9</v>
      </c>
      <c r="F3529" t="s">
        <v>485</v>
      </c>
      <c r="G3529" t="s">
        <v>65</v>
      </c>
      <c r="H3529" s="135" t="s">
        <v>1558</v>
      </c>
      <c r="I3529" t="s">
        <v>1454</v>
      </c>
      <c r="J3529" s="20">
        <v>18</v>
      </c>
      <c r="K3529" s="20" t="s">
        <v>9</v>
      </c>
      <c r="L3529" t="s">
        <v>1464</v>
      </c>
      <c r="M3529" s="20">
        <v>3.96</v>
      </c>
      <c r="N3529" s="20">
        <v>6.04</v>
      </c>
      <c r="AE3529">
        <f t="shared" si="55"/>
        <v>2003</v>
      </c>
    </row>
    <row r="3530" spans="1:31" x14ac:dyDescent="0.25">
      <c r="A3530" s="7">
        <v>3527</v>
      </c>
      <c r="B3530" s="8">
        <v>37716</v>
      </c>
      <c r="C3530" t="s">
        <v>3</v>
      </c>
      <c r="D3530" t="s">
        <v>508</v>
      </c>
      <c r="E3530" t="s">
        <v>9</v>
      </c>
      <c r="F3530" t="s">
        <v>448</v>
      </c>
      <c r="G3530" t="s">
        <v>377</v>
      </c>
      <c r="H3530" s="9" t="s">
        <v>1590</v>
      </c>
      <c r="I3530" t="s">
        <v>1454</v>
      </c>
      <c r="J3530" s="20">
        <v>53</v>
      </c>
      <c r="K3530" s="20" t="s">
        <v>9</v>
      </c>
      <c r="L3530" t="s">
        <v>1463</v>
      </c>
      <c r="M3530" s="20">
        <v>12.72</v>
      </c>
      <c r="N3530" s="20">
        <v>14.78</v>
      </c>
      <c r="AE3530">
        <f t="shared" si="55"/>
        <v>2003</v>
      </c>
    </row>
    <row r="3531" spans="1:31" x14ac:dyDescent="0.25">
      <c r="A3531" s="7">
        <v>3528</v>
      </c>
      <c r="B3531" s="8">
        <v>37716</v>
      </c>
      <c r="C3531" t="s">
        <v>3</v>
      </c>
      <c r="D3531" t="s">
        <v>508</v>
      </c>
      <c r="E3531" t="s">
        <v>9</v>
      </c>
      <c r="F3531" t="s">
        <v>448</v>
      </c>
      <c r="G3531" t="s">
        <v>377</v>
      </c>
      <c r="H3531" s="9" t="s">
        <v>1591</v>
      </c>
      <c r="I3531" t="s">
        <v>1454</v>
      </c>
      <c r="J3531" s="20">
        <v>25</v>
      </c>
      <c r="K3531" s="20" t="s">
        <v>1465</v>
      </c>
      <c r="L3531" t="s">
        <v>1466</v>
      </c>
      <c r="M3531" s="20">
        <v>6.25</v>
      </c>
      <c r="N3531" s="20">
        <v>6.25</v>
      </c>
      <c r="AE3531">
        <f t="shared" si="55"/>
        <v>2003</v>
      </c>
    </row>
    <row r="3532" spans="1:31" x14ac:dyDescent="0.25">
      <c r="A3532" s="7">
        <v>3529</v>
      </c>
      <c r="B3532" s="8">
        <v>37717</v>
      </c>
      <c r="C3532" t="s">
        <v>3</v>
      </c>
      <c r="D3532" t="s">
        <v>258</v>
      </c>
      <c r="E3532" t="s">
        <v>9</v>
      </c>
      <c r="F3532" t="s">
        <v>354</v>
      </c>
      <c r="G3532" t="s">
        <v>377</v>
      </c>
      <c r="H3532" s="135" t="s">
        <v>1496</v>
      </c>
      <c r="I3532" t="s">
        <v>1455</v>
      </c>
      <c r="J3532" s="20">
        <v>25</v>
      </c>
      <c r="K3532" s="20" t="s">
        <v>9</v>
      </c>
      <c r="L3532" t="s">
        <v>1463</v>
      </c>
      <c r="M3532" s="20">
        <v>3</v>
      </c>
      <c r="N3532" s="20">
        <v>3.75</v>
      </c>
      <c r="AE3532">
        <f t="shared" si="55"/>
        <v>2003</v>
      </c>
    </row>
    <row r="3533" spans="1:31" x14ac:dyDescent="0.25">
      <c r="A3533" s="7">
        <v>3530</v>
      </c>
      <c r="B3533" s="8">
        <v>37719</v>
      </c>
      <c r="C3533" t="s">
        <v>3</v>
      </c>
      <c r="D3533" t="s">
        <v>382</v>
      </c>
      <c r="E3533" t="s">
        <v>9</v>
      </c>
      <c r="F3533" t="s">
        <v>565</v>
      </c>
      <c r="G3533" t="s">
        <v>17</v>
      </c>
      <c r="H3533" s="135" t="s">
        <v>1496</v>
      </c>
      <c r="I3533" t="s">
        <v>1454</v>
      </c>
      <c r="J3533" s="20">
        <v>11</v>
      </c>
      <c r="K3533" s="20" t="s">
        <v>9</v>
      </c>
      <c r="L3533" t="s">
        <v>1464</v>
      </c>
      <c r="M3533" s="20">
        <v>2.42</v>
      </c>
      <c r="N3533" s="20">
        <v>4.08</v>
      </c>
      <c r="AE3533">
        <f t="shared" si="55"/>
        <v>2003</v>
      </c>
    </row>
    <row r="3534" spans="1:31" x14ac:dyDescent="0.25">
      <c r="A3534" s="7">
        <v>3531</v>
      </c>
      <c r="B3534" s="8">
        <v>37719</v>
      </c>
      <c r="C3534" t="s">
        <v>3</v>
      </c>
      <c r="D3534" t="s">
        <v>457</v>
      </c>
      <c r="E3534" t="s">
        <v>9</v>
      </c>
      <c r="F3534" t="s">
        <v>490</v>
      </c>
      <c r="G3534" t="s">
        <v>65</v>
      </c>
      <c r="H3534" s="135" t="s">
        <v>1496</v>
      </c>
      <c r="I3534" t="s">
        <v>1454</v>
      </c>
      <c r="J3534" s="20">
        <v>58</v>
      </c>
      <c r="K3534" s="20" t="s">
        <v>9</v>
      </c>
      <c r="L3534" t="s">
        <v>1464</v>
      </c>
      <c r="M3534" s="20">
        <v>12.76</v>
      </c>
      <c r="N3534" s="20">
        <v>17.239999999999998</v>
      </c>
      <c r="AE3534">
        <f t="shared" si="55"/>
        <v>2003</v>
      </c>
    </row>
    <row r="3535" spans="1:31" x14ac:dyDescent="0.25">
      <c r="A3535" s="7">
        <v>3532</v>
      </c>
      <c r="B3535" s="8">
        <v>37719</v>
      </c>
      <c r="C3535" t="s">
        <v>3</v>
      </c>
      <c r="D3535" t="s">
        <v>236</v>
      </c>
      <c r="E3535" t="s">
        <v>9</v>
      </c>
      <c r="F3535" t="s">
        <v>571</v>
      </c>
      <c r="G3535" t="s">
        <v>377</v>
      </c>
      <c r="H3535" s="135" t="s">
        <v>1635</v>
      </c>
      <c r="I3535" t="s">
        <v>1455</v>
      </c>
      <c r="J3535" s="20">
        <v>13</v>
      </c>
      <c r="K3535" s="20" t="s">
        <v>1465</v>
      </c>
      <c r="L3535" t="s">
        <v>1466</v>
      </c>
      <c r="M3535" s="20">
        <v>1.625</v>
      </c>
      <c r="N3535" s="20">
        <v>1.625</v>
      </c>
      <c r="AE3535">
        <f t="shared" si="55"/>
        <v>2003</v>
      </c>
    </row>
    <row r="3536" spans="1:31" x14ac:dyDescent="0.25">
      <c r="A3536" s="7">
        <v>3533</v>
      </c>
      <c r="B3536" s="8">
        <v>37720</v>
      </c>
      <c r="C3536" t="s">
        <v>3</v>
      </c>
      <c r="D3536" t="s">
        <v>572</v>
      </c>
      <c r="E3536" t="s">
        <v>9</v>
      </c>
      <c r="F3536" t="s">
        <v>25</v>
      </c>
      <c r="G3536" t="s">
        <v>11</v>
      </c>
      <c r="H3536" s="135" t="s">
        <v>1498</v>
      </c>
      <c r="I3536" t="s">
        <v>1458</v>
      </c>
      <c r="J3536" s="20">
        <v>12</v>
      </c>
      <c r="K3536" s="20" t="s">
        <v>3</v>
      </c>
      <c r="L3536" t="s">
        <v>1464</v>
      </c>
      <c r="M3536" s="20">
        <v>30</v>
      </c>
      <c r="N3536" s="20">
        <v>10</v>
      </c>
      <c r="AE3536">
        <f t="shared" si="55"/>
        <v>2003</v>
      </c>
    </row>
    <row r="3537" spans="1:31" x14ac:dyDescent="0.25">
      <c r="A3537" s="7">
        <v>3534</v>
      </c>
      <c r="B3537" s="8">
        <v>37720</v>
      </c>
      <c r="C3537" t="s">
        <v>3</v>
      </c>
      <c r="D3537" t="s">
        <v>573</v>
      </c>
      <c r="E3537" t="s">
        <v>9</v>
      </c>
      <c r="F3537" t="s">
        <v>149</v>
      </c>
      <c r="G3537" t="s">
        <v>65</v>
      </c>
      <c r="H3537" s="135" t="s">
        <v>1584</v>
      </c>
      <c r="I3537" t="s">
        <v>1458</v>
      </c>
      <c r="J3537" s="20">
        <v>10</v>
      </c>
      <c r="K3537" s="20" t="s">
        <v>3</v>
      </c>
      <c r="L3537" t="s">
        <v>1463</v>
      </c>
      <c r="M3537" s="20">
        <v>30</v>
      </c>
      <c r="N3537" s="20">
        <v>10</v>
      </c>
      <c r="AE3537">
        <f t="shared" si="55"/>
        <v>2003</v>
      </c>
    </row>
    <row r="3538" spans="1:31" x14ac:dyDescent="0.25">
      <c r="A3538" s="7">
        <v>3535</v>
      </c>
      <c r="B3538" s="8">
        <v>37720</v>
      </c>
      <c r="C3538" t="s">
        <v>3</v>
      </c>
      <c r="D3538" t="s">
        <v>344</v>
      </c>
      <c r="E3538" t="s">
        <v>9</v>
      </c>
      <c r="F3538" t="s">
        <v>498</v>
      </c>
      <c r="G3538" t="s">
        <v>14</v>
      </c>
      <c r="H3538" s="135" t="s">
        <v>1496</v>
      </c>
      <c r="I3538" t="s">
        <v>1454</v>
      </c>
      <c r="J3538" s="20">
        <v>40</v>
      </c>
      <c r="K3538" s="20" t="s">
        <v>3</v>
      </c>
      <c r="L3538" t="s">
        <v>1464</v>
      </c>
      <c r="M3538" s="20">
        <v>12.2</v>
      </c>
      <c r="N3538" s="20">
        <v>8.8000000000000007</v>
      </c>
      <c r="AE3538">
        <f t="shared" si="55"/>
        <v>2003</v>
      </c>
    </row>
    <row r="3539" spans="1:31" x14ac:dyDescent="0.25">
      <c r="A3539" s="7">
        <v>3536</v>
      </c>
      <c r="B3539" s="8">
        <v>37720</v>
      </c>
      <c r="C3539" t="s">
        <v>3</v>
      </c>
      <c r="D3539" t="s">
        <v>258</v>
      </c>
      <c r="E3539" t="s">
        <v>9</v>
      </c>
      <c r="F3539" t="s">
        <v>372</v>
      </c>
      <c r="G3539" t="s">
        <v>569</v>
      </c>
      <c r="H3539" s="135" t="s">
        <v>1496</v>
      </c>
      <c r="I3539" t="s">
        <v>1455</v>
      </c>
      <c r="J3539" s="20">
        <v>19</v>
      </c>
      <c r="K3539" s="20" t="s">
        <v>1465</v>
      </c>
      <c r="L3539" t="s">
        <v>1466</v>
      </c>
      <c r="M3539" s="20">
        <v>2.375</v>
      </c>
      <c r="N3539" s="20">
        <v>2.375</v>
      </c>
      <c r="AE3539">
        <f t="shared" si="55"/>
        <v>2003</v>
      </c>
    </row>
    <row r="3540" spans="1:31" x14ac:dyDescent="0.25">
      <c r="A3540" s="7">
        <v>3537</v>
      </c>
      <c r="B3540" s="8">
        <v>37722</v>
      </c>
      <c r="C3540" t="s">
        <v>3</v>
      </c>
      <c r="D3540" t="s">
        <v>54</v>
      </c>
      <c r="E3540" t="s">
        <v>9</v>
      </c>
      <c r="F3540" t="s">
        <v>55</v>
      </c>
      <c r="G3540" t="s">
        <v>11</v>
      </c>
      <c r="H3540" s="135" t="s">
        <v>1505</v>
      </c>
      <c r="I3540" t="s">
        <v>1455</v>
      </c>
      <c r="J3540" s="20">
        <v>16</v>
      </c>
      <c r="K3540" s="20" t="s">
        <v>3</v>
      </c>
      <c r="L3540" t="s">
        <v>1464</v>
      </c>
      <c r="M3540" s="20">
        <v>2.74</v>
      </c>
      <c r="N3540" s="20">
        <v>1.76</v>
      </c>
      <c r="AE3540">
        <f t="shared" si="55"/>
        <v>2003</v>
      </c>
    </row>
    <row r="3541" spans="1:31" x14ac:dyDescent="0.25">
      <c r="A3541" s="7">
        <v>3538</v>
      </c>
      <c r="B3541" s="8">
        <v>37722</v>
      </c>
      <c r="C3541" t="s">
        <v>3</v>
      </c>
      <c r="D3541" t="s">
        <v>54</v>
      </c>
      <c r="E3541" t="s">
        <v>9</v>
      </c>
      <c r="F3541" t="s">
        <v>55</v>
      </c>
      <c r="G3541" t="s">
        <v>11</v>
      </c>
      <c r="H3541" s="135" t="s">
        <v>1565</v>
      </c>
      <c r="I3541" t="s">
        <v>1455</v>
      </c>
      <c r="J3541" s="20">
        <v>7</v>
      </c>
      <c r="K3541" s="20" t="s">
        <v>1465</v>
      </c>
      <c r="L3541" t="s">
        <v>1466</v>
      </c>
      <c r="M3541" s="20">
        <v>0.875</v>
      </c>
      <c r="N3541" s="20">
        <v>0.875</v>
      </c>
      <c r="AE3541">
        <f t="shared" si="55"/>
        <v>2003</v>
      </c>
    </row>
    <row r="3542" spans="1:31" x14ac:dyDescent="0.25">
      <c r="A3542" s="7">
        <v>3539</v>
      </c>
      <c r="B3542" s="8">
        <v>37722</v>
      </c>
      <c r="C3542" t="s">
        <v>3</v>
      </c>
      <c r="D3542" t="s">
        <v>237</v>
      </c>
      <c r="E3542" t="s">
        <v>9</v>
      </c>
      <c r="F3542" t="s">
        <v>186</v>
      </c>
      <c r="G3542" t="s">
        <v>11</v>
      </c>
      <c r="H3542" s="135" t="s">
        <v>1630</v>
      </c>
      <c r="I3542" t="s">
        <v>1454</v>
      </c>
      <c r="J3542" s="20">
        <v>5</v>
      </c>
      <c r="K3542" s="20" t="s">
        <v>1465</v>
      </c>
      <c r="L3542" t="s">
        <v>1466</v>
      </c>
      <c r="M3542" s="20">
        <v>1.25</v>
      </c>
      <c r="N3542" s="20">
        <v>1.25</v>
      </c>
      <c r="AE3542">
        <f t="shared" si="55"/>
        <v>2003</v>
      </c>
    </row>
    <row r="3543" spans="1:31" x14ac:dyDescent="0.25">
      <c r="A3543" s="7">
        <v>3540</v>
      </c>
      <c r="B3543" s="8">
        <v>37722</v>
      </c>
      <c r="C3543" t="s">
        <v>3</v>
      </c>
      <c r="D3543" t="s">
        <v>270</v>
      </c>
      <c r="E3543" t="s">
        <v>9</v>
      </c>
      <c r="F3543" t="s">
        <v>521</v>
      </c>
      <c r="G3543" t="s">
        <v>14</v>
      </c>
      <c r="H3543" s="135" t="s">
        <v>1501</v>
      </c>
      <c r="I3543" t="s">
        <v>1455</v>
      </c>
      <c r="J3543" s="20">
        <v>108</v>
      </c>
      <c r="K3543" s="20" t="s">
        <v>9</v>
      </c>
      <c r="L3543" t="s">
        <v>1464</v>
      </c>
      <c r="M3543" s="20">
        <v>11.879999999999999</v>
      </c>
      <c r="N3543" s="20">
        <v>15.620000000000001</v>
      </c>
      <c r="AE3543">
        <f t="shared" si="55"/>
        <v>2003</v>
      </c>
    </row>
    <row r="3544" spans="1:31" x14ac:dyDescent="0.25">
      <c r="A3544" s="7">
        <v>3541</v>
      </c>
      <c r="B3544" s="8">
        <v>37722</v>
      </c>
      <c r="C3544" t="s">
        <v>3</v>
      </c>
      <c r="D3544" t="s">
        <v>457</v>
      </c>
      <c r="E3544" t="s">
        <v>9</v>
      </c>
      <c r="F3544" s="15" t="s">
        <v>28</v>
      </c>
      <c r="G3544" t="s">
        <v>65</v>
      </c>
      <c r="H3544" s="135" t="s">
        <v>1558</v>
      </c>
      <c r="I3544" t="s">
        <v>1454</v>
      </c>
      <c r="J3544" s="20">
        <v>18</v>
      </c>
      <c r="K3544" s="20" t="s">
        <v>3</v>
      </c>
      <c r="L3544" t="s">
        <v>1464</v>
      </c>
      <c r="M3544" s="20">
        <v>6.04</v>
      </c>
      <c r="N3544" s="20">
        <v>3.96</v>
      </c>
      <c r="AE3544">
        <f t="shared" si="55"/>
        <v>2003</v>
      </c>
    </row>
    <row r="3545" spans="1:31" x14ac:dyDescent="0.25">
      <c r="A3545" s="7">
        <v>3542</v>
      </c>
      <c r="B3545" s="8">
        <v>37723</v>
      </c>
      <c r="C3545" t="s">
        <v>3</v>
      </c>
      <c r="D3545" t="s">
        <v>537</v>
      </c>
      <c r="E3545" t="s">
        <v>9</v>
      </c>
      <c r="F3545" t="s">
        <v>565</v>
      </c>
      <c r="G3545" t="s">
        <v>24</v>
      </c>
      <c r="H3545" s="135" t="s">
        <v>1493</v>
      </c>
      <c r="I3545" t="s">
        <v>1454</v>
      </c>
      <c r="J3545" s="20">
        <v>33</v>
      </c>
      <c r="K3545" s="20" t="s">
        <v>9</v>
      </c>
      <c r="L3545" t="s">
        <v>1464</v>
      </c>
      <c r="M3545" s="20">
        <v>7.26</v>
      </c>
      <c r="N3545" s="20">
        <v>10.24</v>
      </c>
      <c r="AE3545">
        <f t="shared" si="55"/>
        <v>2003</v>
      </c>
    </row>
    <row r="3546" spans="1:31" x14ac:dyDescent="0.25">
      <c r="A3546" s="7">
        <v>3543</v>
      </c>
      <c r="B3546" s="8">
        <v>37723</v>
      </c>
      <c r="C3546" t="s">
        <v>3</v>
      </c>
      <c r="D3546" t="s">
        <v>465</v>
      </c>
      <c r="E3546" t="s">
        <v>9</v>
      </c>
      <c r="F3546" t="s">
        <v>565</v>
      </c>
      <c r="G3546" t="s">
        <v>14</v>
      </c>
      <c r="H3546" s="135" t="s">
        <v>1491</v>
      </c>
      <c r="I3546" t="s">
        <v>1454</v>
      </c>
      <c r="J3546" s="20">
        <v>31</v>
      </c>
      <c r="K3546" s="20" t="s">
        <v>9</v>
      </c>
      <c r="L3546" t="s">
        <v>1464</v>
      </c>
      <c r="M3546" s="20">
        <v>6.82</v>
      </c>
      <c r="N3546" s="20">
        <v>9.68</v>
      </c>
      <c r="AE3546">
        <f t="shared" si="55"/>
        <v>2003</v>
      </c>
    </row>
    <row r="3547" spans="1:31" x14ac:dyDescent="0.25">
      <c r="A3547" s="7">
        <v>3544</v>
      </c>
      <c r="B3547" s="8">
        <v>37723</v>
      </c>
      <c r="C3547" t="s">
        <v>3</v>
      </c>
      <c r="D3547" t="s">
        <v>521</v>
      </c>
      <c r="E3547" t="s">
        <v>9</v>
      </c>
      <c r="F3547" t="s">
        <v>513</v>
      </c>
      <c r="G3547" t="s">
        <v>11</v>
      </c>
      <c r="H3547" s="135" t="s">
        <v>1531</v>
      </c>
      <c r="I3547" t="s">
        <v>1454</v>
      </c>
      <c r="J3547" s="20">
        <v>12</v>
      </c>
      <c r="K3547" s="20" t="s">
        <v>9</v>
      </c>
      <c r="L3547" t="s">
        <v>1463</v>
      </c>
      <c r="M3547" s="20">
        <v>2.88</v>
      </c>
      <c r="N3547" s="20">
        <v>4.12</v>
      </c>
      <c r="AE3547">
        <f t="shared" si="55"/>
        <v>2003</v>
      </c>
    </row>
    <row r="3548" spans="1:31" x14ac:dyDescent="0.25">
      <c r="A3548" s="7">
        <v>3545</v>
      </c>
      <c r="B3548" s="8">
        <v>37723</v>
      </c>
      <c r="C3548" t="s">
        <v>3</v>
      </c>
      <c r="D3548" t="s">
        <v>513</v>
      </c>
      <c r="E3548" t="s">
        <v>9</v>
      </c>
      <c r="F3548" t="s">
        <v>521</v>
      </c>
      <c r="G3548" t="s">
        <v>11</v>
      </c>
      <c r="H3548" s="135" t="s">
        <v>1531</v>
      </c>
      <c r="I3548" t="s">
        <v>1454</v>
      </c>
      <c r="J3548" s="20">
        <v>12</v>
      </c>
      <c r="K3548" s="20" t="s">
        <v>1465</v>
      </c>
      <c r="L3548" t="s">
        <v>1466</v>
      </c>
      <c r="M3548" s="20">
        <v>3</v>
      </c>
      <c r="N3548" s="20">
        <v>3</v>
      </c>
      <c r="AE3548">
        <f t="shared" si="55"/>
        <v>2003</v>
      </c>
    </row>
    <row r="3549" spans="1:31" x14ac:dyDescent="0.25">
      <c r="A3549" s="7">
        <v>3546</v>
      </c>
      <c r="B3549" s="8">
        <v>37723</v>
      </c>
      <c r="C3549" t="s">
        <v>3</v>
      </c>
      <c r="D3549" t="s">
        <v>521</v>
      </c>
      <c r="E3549" t="s">
        <v>9</v>
      </c>
      <c r="F3549" t="s">
        <v>534</v>
      </c>
      <c r="G3549" t="s">
        <v>14</v>
      </c>
      <c r="H3549" s="135" t="s">
        <v>1522</v>
      </c>
      <c r="I3549" t="s">
        <v>1454</v>
      </c>
      <c r="J3549" s="20">
        <v>12</v>
      </c>
      <c r="K3549" s="20" t="s">
        <v>3</v>
      </c>
      <c r="L3549" t="s">
        <v>1464</v>
      </c>
      <c r="M3549" s="20">
        <v>4.3599999999999994</v>
      </c>
      <c r="N3549" s="20">
        <v>2.64</v>
      </c>
      <c r="AE3549">
        <f t="shared" si="55"/>
        <v>2003</v>
      </c>
    </row>
    <row r="3550" spans="1:31" x14ac:dyDescent="0.25">
      <c r="A3550" s="7">
        <v>3547</v>
      </c>
      <c r="B3550" s="8">
        <v>37723</v>
      </c>
      <c r="C3550" t="s">
        <v>3</v>
      </c>
      <c r="D3550" t="s">
        <v>432</v>
      </c>
      <c r="E3550" t="s">
        <v>9</v>
      </c>
      <c r="F3550" t="s">
        <v>565</v>
      </c>
      <c r="G3550" t="s">
        <v>17</v>
      </c>
      <c r="H3550" s="135" t="s">
        <v>1570</v>
      </c>
      <c r="I3550" t="s">
        <v>1454</v>
      </c>
      <c r="J3550" s="20">
        <v>19</v>
      </c>
      <c r="K3550" s="20" t="s">
        <v>9</v>
      </c>
      <c r="L3550" t="s">
        <v>1464</v>
      </c>
      <c r="M3550" s="20">
        <v>4.18</v>
      </c>
      <c r="N3550" s="20">
        <v>6.32</v>
      </c>
      <c r="AE3550">
        <f t="shared" si="55"/>
        <v>2003</v>
      </c>
    </row>
    <row r="3551" spans="1:31" x14ac:dyDescent="0.25">
      <c r="A3551" s="7">
        <v>3548</v>
      </c>
      <c r="B3551" s="8">
        <v>37723</v>
      </c>
      <c r="C3551" t="s">
        <v>3</v>
      </c>
      <c r="D3551" t="s">
        <v>513</v>
      </c>
      <c r="E3551" t="s">
        <v>9</v>
      </c>
      <c r="F3551" t="s">
        <v>565</v>
      </c>
      <c r="G3551" t="s">
        <v>17</v>
      </c>
      <c r="H3551" s="135" t="s">
        <v>1524</v>
      </c>
      <c r="I3551" t="s">
        <v>1454</v>
      </c>
      <c r="J3551" s="20">
        <v>16</v>
      </c>
      <c r="K3551" s="20" t="s">
        <v>9</v>
      </c>
      <c r="L3551" t="s">
        <v>1464</v>
      </c>
      <c r="M3551" s="20">
        <v>3.52</v>
      </c>
      <c r="N3551" s="20">
        <v>5.48</v>
      </c>
      <c r="AE3551">
        <f t="shared" si="55"/>
        <v>2003</v>
      </c>
    </row>
    <row r="3552" spans="1:31" x14ac:dyDescent="0.25">
      <c r="A3552" s="7">
        <v>3549</v>
      </c>
      <c r="B3552" s="8">
        <v>37723</v>
      </c>
      <c r="C3552" t="s">
        <v>3</v>
      </c>
      <c r="D3552" t="s">
        <v>534</v>
      </c>
      <c r="E3552" t="s">
        <v>9</v>
      </c>
      <c r="F3552" t="s">
        <v>521</v>
      </c>
      <c r="G3552" t="s">
        <v>14</v>
      </c>
      <c r="H3552" s="135" t="s">
        <v>1496</v>
      </c>
      <c r="I3552" t="s">
        <v>1454</v>
      </c>
      <c r="J3552" s="20">
        <v>12</v>
      </c>
      <c r="K3552" s="20" t="s">
        <v>9</v>
      </c>
      <c r="L3552" t="s">
        <v>1464</v>
      </c>
      <c r="M3552" s="20">
        <v>2.64</v>
      </c>
      <c r="N3552" s="20">
        <v>4.3599999999999994</v>
      </c>
      <c r="AE3552">
        <f t="shared" si="55"/>
        <v>2003</v>
      </c>
    </row>
    <row r="3553" spans="1:31" x14ac:dyDescent="0.25">
      <c r="A3553" s="7">
        <v>3550</v>
      </c>
      <c r="B3553" s="8">
        <v>37723</v>
      </c>
      <c r="C3553" t="s">
        <v>3</v>
      </c>
      <c r="D3553" t="s">
        <v>237</v>
      </c>
      <c r="E3553" t="s">
        <v>9</v>
      </c>
      <c r="F3553" t="s">
        <v>186</v>
      </c>
      <c r="G3553" t="s">
        <v>377</v>
      </c>
      <c r="H3553" s="135" t="s">
        <v>1613</v>
      </c>
      <c r="I3553" t="s">
        <v>1454</v>
      </c>
      <c r="J3553" s="20">
        <v>14</v>
      </c>
      <c r="K3553" s="20" t="s">
        <v>9</v>
      </c>
      <c r="L3553" t="s">
        <v>1463</v>
      </c>
      <c r="M3553" s="20">
        <v>3.36</v>
      </c>
      <c r="N3553" s="20">
        <v>4.6400000000000006</v>
      </c>
      <c r="AE3553">
        <f t="shared" si="55"/>
        <v>2003</v>
      </c>
    </row>
    <row r="3554" spans="1:31" x14ac:dyDescent="0.25">
      <c r="A3554" s="7">
        <v>3551</v>
      </c>
      <c r="B3554" s="8">
        <v>37725</v>
      </c>
      <c r="C3554" t="s">
        <v>3</v>
      </c>
      <c r="D3554" t="s">
        <v>556</v>
      </c>
      <c r="E3554" t="s">
        <v>9</v>
      </c>
      <c r="F3554" t="s">
        <v>568</v>
      </c>
      <c r="G3554" t="s">
        <v>24</v>
      </c>
      <c r="H3554" s="135" t="s">
        <v>1493</v>
      </c>
      <c r="I3554" t="s">
        <v>1455</v>
      </c>
      <c r="J3554" s="20">
        <v>35</v>
      </c>
      <c r="K3554" s="20" t="s">
        <v>9</v>
      </c>
      <c r="L3554" t="s">
        <v>1464</v>
      </c>
      <c r="M3554" s="20">
        <v>3.85</v>
      </c>
      <c r="N3554" s="20">
        <v>5.4</v>
      </c>
      <c r="AE3554">
        <f t="shared" si="55"/>
        <v>2003</v>
      </c>
    </row>
    <row r="3555" spans="1:31" x14ac:dyDescent="0.25">
      <c r="A3555" s="7">
        <v>3552</v>
      </c>
      <c r="B3555" s="8">
        <v>37725</v>
      </c>
      <c r="C3555" t="s">
        <v>3</v>
      </c>
      <c r="D3555" t="s">
        <v>25</v>
      </c>
      <c r="E3555" t="s">
        <v>9</v>
      </c>
      <c r="F3555" t="s">
        <v>184</v>
      </c>
      <c r="G3555" t="s">
        <v>11</v>
      </c>
      <c r="H3555" s="135" t="s">
        <v>1505</v>
      </c>
      <c r="I3555" t="s">
        <v>1454</v>
      </c>
      <c r="J3555" s="20">
        <v>120</v>
      </c>
      <c r="K3555" s="20" t="s">
        <v>3</v>
      </c>
      <c r="L3555" t="s">
        <v>1464</v>
      </c>
      <c r="M3555" s="20">
        <v>34.6</v>
      </c>
      <c r="N3555" s="20">
        <v>26.4</v>
      </c>
      <c r="AE3555">
        <f t="shared" si="55"/>
        <v>2003</v>
      </c>
    </row>
    <row r="3556" spans="1:31" x14ac:dyDescent="0.25">
      <c r="A3556" s="7">
        <v>3553</v>
      </c>
      <c r="B3556" s="8">
        <v>37725</v>
      </c>
      <c r="C3556" t="s">
        <v>3</v>
      </c>
      <c r="D3556" t="s">
        <v>263</v>
      </c>
      <c r="E3556" t="s">
        <v>9</v>
      </c>
      <c r="F3556" t="s">
        <v>286</v>
      </c>
      <c r="G3556" t="s">
        <v>65</v>
      </c>
      <c r="H3556" s="135" t="s">
        <v>1519</v>
      </c>
      <c r="I3556" t="s">
        <v>1454</v>
      </c>
      <c r="J3556" s="20">
        <v>90</v>
      </c>
      <c r="K3556" s="20" t="s">
        <v>9</v>
      </c>
      <c r="L3556" t="s">
        <v>1464</v>
      </c>
      <c r="M3556" s="20">
        <v>19.8</v>
      </c>
      <c r="N3556" s="20">
        <v>26.2</v>
      </c>
      <c r="AE3556">
        <f t="shared" si="55"/>
        <v>2003</v>
      </c>
    </row>
    <row r="3557" spans="1:31" x14ac:dyDescent="0.25">
      <c r="A3557" s="7">
        <v>3554</v>
      </c>
      <c r="B3557" s="8">
        <v>37725</v>
      </c>
      <c r="C3557" t="s">
        <v>3</v>
      </c>
      <c r="D3557" t="s">
        <v>25</v>
      </c>
      <c r="E3557" t="s">
        <v>9</v>
      </c>
      <c r="F3557" t="s">
        <v>26</v>
      </c>
      <c r="G3557" t="s">
        <v>65</v>
      </c>
      <c r="H3557" s="135" t="s">
        <v>1496</v>
      </c>
      <c r="I3557" t="s">
        <v>1454</v>
      </c>
      <c r="J3557" s="20">
        <v>21</v>
      </c>
      <c r="K3557" s="20" t="s">
        <v>9</v>
      </c>
      <c r="L3557" t="s">
        <v>1464</v>
      </c>
      <c r="M3557" s="20">
        <v>4.62</v>
      </c>
      <c r="N3557" s="20">
        <v>6.88</v>
      </c>
      <c r="AE3557">
        <f t="shared" si="55"/>
        <v>2003</v>
      </c>
    </row>
    <row r="3558" spans="1:31" x14ac:dyDescent="0.25">
      <c r="A3558" s="7">
        <v>3555</v>
      </c>
      <c r="B3558" s="8">
        <v>37725</v>
      </c>
      <c r="C3558" t="s">
        <v>3</v>
      </c>
      <c r="D3558" t="s">
        <v>302</v>
      </c>
      <c r="E3558" t="s">
        <v>9</v>
      </c>
      <c r="F3558" t="s">
        <v>25</v>
      </c>
      <c r="G3558" t="s">
        <v>17</v>
      </c>
      <c r="H3558" s="135" t="s">
        <v>1496</v>
      </c>
      <c r="I3558" t="s">
        <v>1455</v>
      </c>
      <c r="J3558" s="20">
        <v>31</v>
      </c>
      <c r="K3558" s="20" t="s">
        <v>3</v>
      </c>
      <c r="L3558" t="s">
        <v>1464</v>
      </c>
      <c r="M3558" s="20">
        <v>4.84</v>
      </c>
      <c r="N3558" s="20">
        <v>3.41</v>
      </c>
      <c r="AE3558">
        <f t="shared" si="55"/>
        <v>2003</v>
      </c>
    </row>
    <row r="3559" spans="1:31" x14ac:dyDescent="0.25">
      <c r="A3559" s="7">
        <v>3556</v>
      </c>
      <c r="B3559" s="8">
        <v>37725</v>
      </c>
      <c r="C3559" t="s">
        <v>3</v>
      </c>
      <c r="D3559" t="s">
        <v>25</v>
      </c>
      <c r="E3559" t="s">
        <v>9</v>
      </c>
      <c r="F3559" t="s">
        <v>26</v>
      </c>
      <c r="G3559" t="s">
        <v>17</v>
      </c>
      <c r="H3559" s="135" t="s">
        <v>1496</v>
      </c>
      <c r="I3559" t="s">
        <v>1454</v>
      </c>
      <c r="J3559" s="20">
        <v>31</v>
      </c>
      <c r="K3559" s="20" t="s">
        <v>1465</v>
      </c>
      <c r="L3559" t="s">
        <v>1466</v>
      </c>
      <c r="M3559" s="20">
        <v>7.75</v>
      </c>
      <c r="N3559" s="20">
        <v>7.75</v>
      </c>
      <c r="AE3559">
        <f t="shared" si="55"/>
        <v>2003</v>
      </c>
    </row>
    <row r="3560" spans="1:31" x14ac:dyDescent="0.25">
      <c r="A3560" s="7">
        <v>3557</v>
      </c>
      <c r="B3560" s="8">
        <v>37725</v>
      </c>
      <c r="C3560" t="s">
        <v>3</v>
      </c>
      <c r="D3560" t="s">
        <v>503</v>
      </c>
      <c r="E3560" t="s">
        <v>9</v>
      </c>
      <c r="F3560" s="15" t="s">
        <v>28</v>
      </c>
      <c r="G3560" t="s">
        <v>14</v>
      </c>
      <c r="H3560" s="135" t="s">
        <v>1496</v>
      </c>
      <c r="I3560" t="s">
        <v>1456</v>
      </c>
      <c r="J3560" s="20">
        <v>38</v>
      </c>
      <c r="K3560" s="20" t="s">
        <v>1465</v>
      </c>
      <c r="L3560" t="s">
        <v>1466</v>
      </c>
      <c r="M3560" s="20">
        <v>9.5</v>
      </c>
      <c r="N3560" s="20">
        <v>9.5</v>
      </c>
      <c r="O3560" t="s">
        <v>3</v>
      </c>
      <c r="P3560" s="13" t="s">
        <v>462</v>
      </c>
      <c r="Q3560" t="s">
        <v>9</v>
      </c>
      <c r="R3560" t="s">
        <v>464</v>
      </c>
      <c r="S3560" t="s">
        <v>1465</v>
      </c>
      <c r="U3560" t="s">
        <v>1465</v>
      </c>
      <c r="W3560" t="s">
        <v>1465</v>
      </c>
      <c r="Y3560" t="s">
        <v>1465</v>
      </c>
      <c r="AA3560" t="s">
        <v>1465</v>
      </c>
      <c r="AC3560" t="s">
        <v>1465</v>
      </c>
      <c r="AE3560">
        <f t="shared" si="55"/>
        <v>2003</v>
      </c>
    </row>
    <row r="3561" spans="1:31" x14ac:dyDescent="0.25">
      <c r="A3561" s="7">
        <v>3558</v>
      </c>
      <c r="B3561" s="8">
        <v>37725</v>
      </c>
      <c r="C3561" t="s">
        <v>3</v>
      </c>
      <c r="D3561" t="s">
        <v>517</v>
      </c>
      <c r="E3561" t="s">
        <v>9</v>
      </c>
      <c r="F3561" t="s">
        <v>520</v>
      </c>
      <c r="G3561" t="s">
        <v>377</v>
      </c>
      <c r="H3561" s="135" t="s">
        <v>1496</v>
      </c>
      <c r="I3561" t="s">
        <v>1454</v>
      </c>
      <c r="J3561" s="20">
        <v>15</v>
      </c>
      <c r="K3561" s="20" t="s">
        <v>3</v>
      </c>
      <c r="L3561" t="s">
        <v>1463</v>
      </c>
      <c r="M3561" s="20">
        <v>4.9000000000000004</v>
      </c>
      <c r="N3561" s="20">
        <v>3.6</v>
      </c>
      <c r="AE3561">
        <f t="shared" si="55"/>
        <v>2003</v>
      </c>
    </row>
    <row r="3562" spans="1:31" x14ac:dyDescent="0.25">
      <c r="A3562" s="7">
        <v>3559</v>
      </c>
      <c r="B3562" s="8">
        <v>37725</v>
      </c>
      <c r="C3562" t="s">
        <v>3</v>
      </c>
      <c r="D3562" t="s">
        <v>411</v>
      </c>
      <c r="E3562" t="s">
        <v>9</v>
      </c>
      <c r="F3562" t="s">
        <v>450</v>
      </c>
      <c r="G3562" t="s">
        <v>377</v>
      </c>
      <c r="H3562" s="135" t="s">
        <v>1592</v>
      </c>
      <c r="I3562" t="s">
        <v>1454</v>
      </c>
      <c r="J3562" s="20">
        <v>12</v>
      </c>
      <c r="K3562" s="20" t="s">
        <v>1465</v>
      </c>
      <c r="L3562" t="s">
        <v>1466</v>
      </c>
      <c r="M3562" s="20">
        <v>3</v>
      </c>
      <c r="N3562" s="20">
        <v>3</v>
      </c>
      <c r="AE3562">
        <f t="shared" si="55"/>
        <v>2003</v>
      </c>
    </row>
    <row r="3563" spans="1:31" x14ac:dyDescent="0.25">
      <c r="A3563" s="7">
        <v>3560</v>
      </c>
      <c r="B3563" s="8">
        <v>37725</v>
      </c>
      <c r="C3563" t="s">
        <v>3</v>
      </c>
      <c r="D3563" t="s">
        <v>481</v>
      </c>
      <c r="E3563" t="s">
        <v>9</v>
      </c>
      <c r="F3563" t="s">
        <v>242</v>
      </c>
      <c r="G3563" t="s">
        <v>569</v>
      </c>
      <c r="H3563" s="9" t="s">
        <v>1660</v>
      </c>
      <c r="I3563" t="s">
        <v>1454</v>
      </c>
      <c r="J3563" s="20">
        <v>21</v>
      </c>
      <c r="K3563" s="20" t="s">
        <v>9</v>
      </c>
      <c r="L3563" t="s">
        <v>1463</v>
      </c>
      <c r="M3563" s="20">
        <v>5.04</v>
      </c>
      <c r="N3563" s="20">
        <v>6.46</v>
      </c>
      <c r="AE3563">
        <f t="shared" si="55"/>
        <v>2003</v>
      </c>
    </row>
    <row r="3564" spans="1:31" x14ac:dyDescent="0.25">
      <c r="A3564" s="7">
        <v>3561</v>
      </c>
      <c r="B3564" s="8">
        <v>37726</v>
      </c>
      <c r="C3564" t="s">
        <v>3</v>
      </c>
      <c r="D3564" t="s">
        <v>103</v>
      </c>
      <c r="E3564" t="s">
        <v>9</v>
      </c>
      <c r="F3564" t="s">
        <v>319</v>
      </c>
      <c r="G3564" t="s">
        <v>65</v>
      </c>
      <c r="H3564" s="135" t="s">
        <v>1608</v>
      </c>
      <c r="I3564" t="s">
        <v>1454</v>
      </c>
      <c r="J3564" s="20">
        <v>48</v>
      </c>
      <c r="K3564" s="20" t="s">
        <v>9</v>
      </c>
      <c r="L3564" t="s">
        <v>1464</v>
      </c>
      <c r="M3564" s="20">
        <v>10.56</v>
      </c>
      <c r="N3564" s="20">
        <v>14.44</v>
      </c>
      <c r="AE3564">
        <f t="shared" si="55"/>
        <v>2003</v>
      </c>
    </row>
    <row r="3565" spans="1:31" x14ac:dyDescent="0.25">
      <c r="A3565" s="7">
        <v>3562</v>
      </c>
      <c r="B3565" s="8">
        <v>37726</v>
      </c>
      <c r="C3565" t="s">
        <v>3</v>
      </c>
      <c r="D3565" t="s">
        <v>524</v>
      </c>
      <c r="E3565" t="s">
        <v>9</v>
      </c>
      <c r="F3565" t="s">
        <v>574</v>
      </c>
      <c r="G3565" t="s">
        <v>17</v>
      </c>
      <c r="H3565" s="135" t="s">
        <v>1504</v>
      </c>
      <c r="I3565" t="s">
        <v>1454</v>
      </c>
      <c r="J3565" s="20">
        <v>21</v>
      </c>
      <c r="K3565" s="20" t="s">
        <v>9</v>
      </c>
      <c r="L3565" t="s">
        <v>1464</v>
      </c>
      <c r="M3565" s="20">
        <v>4.62</v>
      </c>
      <c r="N3565" s="20">
        <v>6.88</v>
      </c>
      <c r="AE3565">
        <f t="shared" si="55"/>
        <v>2003</v>
      </c>
    </row>
    <row r="3566" spans="1:31" x14ac:dyDescent="0.25">
      <c r="A3566" s="7">
        <v>3563</v>
      </c>
      <c r="B3566" s="8">
        <v>37726</v>
      </c>
      <c r="C3566" t="s">
        <v>3</v>
      </c>
      <c r="D3566" t="s">
        <v>47</v>
      </c>
      <c r="E3566" t="s">
        <v>9</v>
      </c>
      <c r="F3566" t="s">
        <v>37</v>
      </c>
      <c r="G3566" t="s">
        <v>17</v>
      </c>
      <c r="H3566" s="135" t="s">
        <v>1552</v>
      </c>
      <c r="I3566" t="s">
        <v>1454</v>
      </c>
      <c r="J3566" s="20">
        <v>11</v>
      </c>
      <c r="K3566" s="20" t="s">
        <v>1465</v>
      </c>
      <c r="L3566" t="s">
        <v>1466</v>
      </c>
      <c r="M3566" s="20">
        <v>2.75</v>
      </c>
      <c r="N3566" s="20">
        <v>2.75</v>
      </c>
      <c r="AE3566">
        <f t="shared" si="55"/>
        <v>2003</v>
      </c>
    </row>
    <row r="3567" spans="1:31" x14ac:dyDescent="0.25">
      <c r="A3567" s="7">
        <v>3564</v>
      </c>
      <c r="B3567" s="8">
        <v>37726</v>
      </c>
      <c r="C3567" t="s">
        <v>3</v>
      </c>
      <c r="D3567" t="s">
        <v>404</v>
      </c>
      <c r="E3567" t="s">
        <v>9</v>
      </c>
      <c r="F3567" t="s">
        <v>568</v>
      </c>
      <c r="G3567" t="s">
        <v>11</v>
      </c>
      <c r="H3567" s="135" t="s">
        <v>1505</v>
      </c>
      <c r="I3567" t="s">
        <v>1455</v>
      </c>
      <c r="J3567" s="20">
        <v>30</v>
      </c>
      <c r="K3567" s="20" t="s">
        <v>1465</v>
      </c>
      <c r="L3567" t="s">
        <v>1466</v>
      </c>
      <c r="M3567" s="20">
        <v>3.75</v>
      </c>
      <c r="N3567" s="20">
        <v>3.75</v>
      </c>
      <c r="AE3567">
        <f t="shared" si="55"/>
        <v>2003</v>
      </c>
    </row>
    <row r="3568" spans="1:31" x14ac:dyDescent="0.25">
      <c r="A3568" s="7">
        <v>3565</v>
      </c>
      <c r="B3568" s="8">
        <v>37726</v>
      </c>
      <c r="C3568" t="s">
        <v>3</v>
      </c>
      <c r="D3568" t="s">
        <v>404</v>
      </c>
      <c r="E3568" t="s">
        <v>9</v>
      </c>
      <c r="F3568" t="s">
        <v>126</v>
      </c>
      <c r="G3568" t="s">
        <v>17</v>
      </c>
      <c r="H3568" s="135" t="s">
        <v>1502</v>
      </c>
      <c r="I3568" t="s">
        <v>1454</v>
      </c>
      <c r="J3568" s="20">
        <v>25</v>
      </c>
      <c r="K3568" s="20" t="s">
        <v>3</v>
      </c>
      <c r="L3568" t="s">
        <v>1464</v>
      </c>
      <c r="M3568" s="20">
        <v>8</v>
      </c>
      <c r="N3568" s="20">
        <v>5.5</v>
      </c>
      <c r="AE3568">
        <f t="shared" si="55"/>
        <v>2003</v>
      </c>
    </row>
    <row r="3569" spans="1:31" x14ac:dyDescent="0.25">
      <c r="A3569" s="7">
        <v>3566</v>
      </c>
      <c r="B3569" s="8">
        <v>37726</v>
      </c>
      <c r="C3569" t="s">
        <v>3</v>
      </c>
      <c r="D3569" t="s">
        <v>543</v>
      </c>
      <c r="E3569" t="s">
        <v>9</v>
      </c>
      <c r="F3569" t="s">
        <v>521</v>
      </c>
      <c r="G3569" t="s">
        <v>377</v>
      </c>
      <c r="H3569" s="135" t="s">
        <v>1592</v>
      </c>
      <c r="I3569" t="s">
        <v>1454</v>
      </c>
      <c r="J3569" s="20">
        <v>12</v>
      </c>
      <c r="K3569" s="20" t="s">
        <v>9</v>
      </c>
      <c r="L3569" t="s">
        <v>1463</v>
      </c>
      <c r="M3569" s="20">
        <v>2.88</v>
      </c>
      <c r="N3569" s="20">
        <v>4.12</v>
      </c>
      <c r="AE3569">
        <f t="shared" si="55"/>
        <v>2003</v>
      </c>
    </row>
    <row r="3570" spans="1:31" x14ac:dyDescent="0.25">
      <c r="A3570" s="7">
        <v>3567</v>
      </c>
      <c r="B3570" s="8">
        <v>37726</v>
      </c>
      <c r="C3570" t="s">
        <v>3</v>
      </c>
      <c r="D3570" t="s">
        <v>462</v>
      </c>
      <c r="E3570" t="s">
        <v>9</v>
      </c>
      <c r="F3570" t="s">
        <v>339</v>
      </c>
      <c r="G3570" t="s">
        <v>377</v>
      </c>
      <c r="H3570" s="135" t="s">
        <v>1598</v>
      </c>
      <c r="I3570" t="s">
        <v>1455</v>
      </c>
      <c r="J3570" s="20">
        <v>30</v>
      </c>
      <c r="K3570" s="20" t="s">
        <v>9</v>
      </c>
      <c r="L3570" t="s">
        <v>1464</v>
      </c>
      <c r="M3570" s="20">
        <v>3.3</v>
      </c>
      <c r="N3570" s="20">
        <v>4.7</v>
      </c>
      <c r="AE3570">
        <f t="shared" si="55"/>
        <v>2003</v>
      </c>
    </row>
    <row r="3571" spans="1:31" x14ac:dyDescent="0.25">
      <c r="A3571" s="7">
        <v>3568</v>
      </c>
      <c r="B3571" s="8">
        <v>37726</v>
      </c>
      <c r="C3571" t="s">
        <v>3</v>
      </c>
      <c r="D3571" t="s">
        <v>125</v>
      </c>
      <c r="E3571" t="s">
        <v>9</v>
      </c>
      <c r="F3571" t="s">
        <v>233</v>
      </c>
      <c r="G3571" t="s">
        <v>377</v>
      </c>
      <c r="H3571" s="9" t="s">
        <v>1590</v>
      </c>
      <c r="I3571" t="s">
        <v>1454</v>
      </c>
      <c r="J3571" s="20">
        <v>36</v>
      </c>
      <c r="K3571" s="20" t="s">
        <v>9</v>
      </c>
      <c r="L3571" t="s">
        <v>1464</v>
      </c>
      <c r="M3571" s="20">
        <v>7.92</v>
      </c>
      <c r="N3571" s="20">
        <v>11.08</v>
      </c>
      <c r="AE3571">
        <f t="shared" si="55"/>
        <v>2003</v>
      </c>
    </row>
    <row r="3572" spans="1:31" x14ac:dyDescent="0.25">
      <c r="A3572" s="7">
        <v>3569</v>
      </c>
      <c r="B3572" s="8">
        <v>37726</v>
      </c>
      <c r="C3572" t="s">
        <v>3</v>
      </c>
      <c r="D3572" t="s">
        <v>47</v>
      </c>
      <c r="E3572" t="s">
        <v>9</v>
      </c>
      <c r="F3572" t="s">
        <v>464</v>
      </c>
      <c r="G3572" t="s">
        <v>24</v>
      </c>
      <c r="H3572" s="135" t="s">
        <v>1493</v>
      </c>
      <c r="I3572" t="s">
        <v>1454</v>
      </c>
      <c r="J3572" s="20">
        <v>38</v>
      </c>
      <c r="K3572" s="20" t="s">
        <v>9</v>
      </c>
      <c r="L3572" t="s">
        <v>1464</v>
      </c>
      <c r="M3572" s="20">
        <v>8.36</v>
      </c>
      <c r="N3572" s="20">
        <v>11.64</v>
      </c>
      <c r="AE3572">
        <f t="shared" si="55"/>
        <v>2003</v>
      </c>
    </row>
    <row r="3573" spans="1:31" x14ac:dyDescent="0.25">
      <c r="A3573" s="7">
        <v>3570</v>
      </c>
      <c r="B3573" s="8">
        <v>37726</v>
      </c>
      <c r="C3573" t="s">
        <v>3</v>
      </c>
      <c r="D3573" t="s">
        <v>47</v>
      </c>
      <c r="E3573" t="s">
        <v>9</v>
      </c>
      <c r="F3573" t="s">
        <v>328</v>
      </c>
      <c r="G3573" t="s">
        <v>24</v>
      </c>
      <c r="H3573" s="135" t="s">
        <v>1493</v>
      </c>
      <c r="I3573" t="s">
        <v>1454</v>
      </c>
      <c r="J3573" s="20">
        <v>38</v>
      </c>
      <c r="K3573" s="20" t="s">
        <v>9</v>
      </c>
      <c r="L3573" t="s">
        <v>1464</v>
      </c>
      <c r="M3573" s="20">
        <v>8.36</v>
      </c>
      <c r="N3573" s="20">
        <v>11.64</v>
      </c>
      <c r="AE3573">
        <f t="shared" si="55"/>
        <v>2003</v>
      </c>
    </row>
    <row r="3574" spans="1:31" x14ac:dyDescent="0.25">
      <c r="A3574" s="7">
        <v>3571</v>
      </c>
      <c r="B3574" s="8">
        <v>37726</v>
      </c>
      <c r="C3574" t="s">
        <v>3</v>
      </c>
      <c r="D3574" t="s">
        <v>535</v>
      </c>
      <c r="E3574" t="s">
        <v>9</v>
      </c>
      <c r="F3574" t="s">
        <v>258</v>
      </c>
      <c r="G3574" t="s">
        <v>569</v>
      </c>
      <c r="H3574" s="135" t="s">
        <v>1496</v>
      </c>
      <c r="I3574" t="s">
        <v>1454</v>
      </c>
      <c r="J3574" s="20">
        <v>13</v>
      </c>
      <c r="K3574" s="20" t="s">
        <v>9</v>
      </c>
      <c r="L3574" t="s">
        <v>1463</v>
      </c>
      <c r="M3574" s="20">
        <v>3.12</v>
      </c>
      <c r="N3574" s="20">
        <v>4.38</v>
      </c>
      <c r="AE3574">
        <f t="shared" si="55"/>
        <v>2003</v>
      </c>
    </row>
    <row r="3575" spans="1:31" x14ac:dyDescent="0.25">
      <c r="A3575" s="7">
        <v>3572</v>
      </c>
      <c r="B3575" s="8">
        <v>37726</v>
      </c>
      <c r="C3575" t="s">
        <v>3</v>
      </c>
      <c r="D3575" t="s">
        <v>571</v>
      </c>
      <c r="E3575" t="s">
        <v>9</v>
      </c>
      <c r="F3575" t="s">
        <v>258</v>
      </c>
      <c r="G3575" t="s">
        <v>569</v>
      </c>
      <c r="H3575" s="135" t="s">
        <v>1496</v>
      </c>
      <c r="I3575" t="s">
        <v>1454</v>
      </c>
      <c r="J3575" s="20">
        <v>16</v>
      </c>
      <c r="K3575" s="20" t="s">
        <v>9</v>
      </c>
      <c r="L3575" t="s">
        <v>1464</v>
      </c>
      <c r="M3575" s="20">
        <v>3.52</v>
      </c>
      <c r="N3575" s="20">
        <v>5.48</v>
      </c>
      <c r="AE3575">
        <f t="shared" si="55"/>
        <v>2003</v>
      </c>
    </row>
    <row r="3576" spans="1:31" x14ac:dyDescent="0.25">
      <c r="A3576" s="7">
        <v>3573</v>
      </c>
      <c r="B3576" s="8">
        <v>37727</v>
      </c>
      <c r="C3576" t="s">
        <v>3</v>
      </c>
      <c r="D3576" t="s">
        <v>38</v>
      </c>
      <c r="E3576" t="s">
        <v>9</v>
      </c>
      <c r="F3576" t="s">
        <v>39</v>
      </c>
      <c r="G3576" t="s">
        <v>14</v>
      </c>
      <c r="H3576" s="135" t="s">
        <v>1507</v>
      </c>
      <c r="I3576" t="s">
        <v>1455</v>
      </c>
      <c r="J3576" s="20">
        <v>55</v>
      </c>
      <c r="K3576" s="20" t="s">
        <v>9</v>
      </c>
      <c r="L3576" t="s">
        <v>1464</v>
      </c>
      <c r="M3576" s="20">
        <v>6.05</v>
      </c>
      <c r="N3576" s="20">
        <v>8.1999999999999993</v>
      </c>
      <c r="AE3576">
        <f t="shared" si="55"/>
        <v>2003</v>
      </c>
    </row>
    <row r="3577" spans="1:31" x14ac:dyDescent="0.25">
      <c r="A3577" s="7">
        <v>3574</v>
      </c>
      <c r="B3577" s="8">
        <v>37727</v>
      </c>
      <c r="C3577" t="s">
        <v>3</v>
      </c>
      <c r="D3577" t="s">
        <v>72</v>
      </c>
      <c r="E3577" t="s">
        <v>9</v>
      </c>
      <c r="F3577" t="s">
        <v>26</v>
      </c>
      <c r="G3577" t="s">
        <v>65</v>
      </c>
      <c r="H3577" s="135" t="s">
        <v>1519</v>
      </c>
      <c r="I3577" t="s">
        <v>1454</v>
      </c>
      <c r="J3577" s="20">
        <v>71</v>
      </c>
      <c r="K3577" s="20" t="s">
        <v>3</v>
      </c>
      <c r="L3577" t="s">
        <v>1464</v>
      </c>
      <c r="M3577" s="20">
        <v>20.88</v>
      </c>
      <c r="N3577" s="20">
        <v>15.620000000000001</v>
      </c>
      <c r="AE3577">
        <f t="shared" si="55"/>
        <v>2003</v>
      </c>
    </row>
    <row r="3578" spans="1:31" x14ac:dyDescent="0.25">
      <c r="A3578" s="7">
        <v>3575</v>
      </c>
      <c r="B3578" s="8">
        <v>37727</v>
      </c>
      <c r="C3578" t="s">
        <v>3</v>
      </c>
      <c r="D3578" t="s">
        <v>160</v>
      </c>
      <c r="E3578" t="s">
        <v>9</v>
      </c>
      <c r="F3578" t="s">
        <v>91</v>
      </c>
      <c r="G3578" t="s">
        <v>65</v>
      </c>
      <c r="H3578" s="135" t="s">
        <v>1496</v>
      </c>
      <c r="I3578" t="s">
        <v>1454</v>
      </c>
      <c r="J3578" s="20">
        <v>9</v>
      </c>
      <c r="K3578" s="20" t="s">
        <v>3</v>
      </c>
      <c r="L3578" t="s">
        <v>1463</v>
      </c>
      <c r="M3578" s="20">
        <v>3.34</v>
      </c>
      <c r="N3578" s="20">
        <v>2.16</v>
      </c>
      <c r="AE3578">
        <f t="shared" si="55"/>
        <v>2003</v>
      </c>
    </row>
    <row r="3579" spans="1:31" x14ac:dyDescent="0.25">
      <c r="A3579" s="7">
        <v>3576</v>
      </c>
      <c r="B3579" s="8">
        <v>37727</v>
      </c>
      <c r="C3579" t="s">
        <v>3</v>
      </c>
      <c r="D3579" t="s">
        <v>517</v>
      </c>
      <c r="E3579" t="s">
        <v>9</v>
      </c>
      <c r="F3579" t="s">
        <v>336</v>
      </c>
      <c r="G3579" t="s">
        <v>17</v>
      </c>
      <c r="H3579" s="135" t="s">
        <v>1496</v>
      </c>
      <c r="I3579" t="s">
        <v>1454</v>
      </c>
      <c r="J3579" s="20">
        <v>43</v>
      </c>
      <c r="K3579" s="20" t="s">
        <v>9</v>
      </c>
      <c r="L3579" t="s">
        <v>1463</v>
      </c>
      <c r="M3579" s="20">
        <v>10.32</v>
      </c>
      <c r="N3579" s="20">
        <v>12.18</v>
      </c>
      <c r="AE3579">
        <f t="shared" si="55"/>
        <v>2003</v>
      </c>
    </row>
    <row r="3580" spans="1:31" x14ac:dyDescent="0.25">
      <c r="A3580" s="7">
        <v>3577</v>
      </c>
      <c r="B3580" s="8">
        <v>37727</v>
      </c>
      <c r="C3580" t="s">
        <v>3</v>
      </c>
      <c r="D3580" t="s">
        <v>339</v>
      </c>
      <c r="E3580" t="s">
        <v>9</v>
      </c>
      <c r="F3580" t="s">
        <v>91</v>
      </c>
      <c r="G3580" t="s">
        <v>377</v>
      </c>
      <c r="H3580" s="9" t="s">
        <v>1589</v>
      </c>
      <c r="I3580" t="s">
        <v>1454</v>
      </c>
      <c r="J3580" s="20">
        <v>24</v>
      </c>
      <c r="K3580" s="20" t="s">
        <v>9</v>
      </c>
      <c r="L3580" t="s">
        <v>1464</v>
      </c>
      <c r="M3580" s="20">
        <v>5.28</v>
      </c>
      <c r="N3580" s="20">
        <v>7.72</v>
      </c>
      <c r="AE3580">
        <f t="shared" si="55"/>
        <v>2003</v>
      </c>
    </row>
    <row r="3581" spans="1:31" x14ac:dyDescent="0.25">
      <c r="A3581" s="7">
        <v>3578</v>
      </c>
      <c r="B3581" s="8">
        <v>37728</v>
      </c>
      <c r="C3581" t="s">
        <v>3</v>
      </c>
      <c r="D3581" t="s">
        <v>533</v>
      </c>
      <c r="E3581" t="s">
        <v>9</v>
      </c>
      <c r="F3581" t="s">
        <v>375</v>
      </c>
      <c r="G3581" t="s">
        <v>17</v>
      </c>
      <c r="H3581" s="135" t="s">
        <v>1500</v>
      </c>
      <c r="I3581" t="s">
        <v>1454</v>
      </c>
      <c r="J3581" s="20">
        <v>47</v>
      </c>
      <c r="K3581" s="20" t="s">
        <v>9</v>
      </c>
      <c r="L3581" t="s">
        <v>1464</v>
      </c>
      <c r="M3581" s="20">
        <v>10.34</v>
      </c>
      <c r="N3581" s="20">
        <v>14.16</v>
      </c>
      <c r="AE3581">
        <f t="shared" si="55"/>
        <v>2003</v>
      </c>
    </row>
    <row r="3582" spans="1:31" x14ac:dyDescent="0.25">
      <c r="A3582" s="7">
        <v>3579</v>
      </c>
      <c r="B3582" s="8">
        <v>37728</v>
      </c>
      <c r="C3582" t="s">
        <v>3</v>
      </c>
      <c r="D3582" t="s">
        <v>546</v>
      </c>
      <c r="E3582" t="s">
        <v>9</v>
      </c>
      <c r="F3582" t="s">
        <v>475</v>
      </c>
      <c r="G3582" t="s">
        <v>14</v>
      </c>
      <c r="H3582" s="135" t="s">
        <v>1496</v>
      </c>
      <c r="I3582" t="s">
        <v>1454</v>
      </c>
      <c r="J3582" s="20">
        <v>21</v>
      </c>
      <c r="K3582" s="20" t="s">
        <v>9</v>
      </c>
      <c r="L3582" t="s">
        <v>1464</v>
      </c>
      <c r="M3582" s="20">
        <v>4.62</v>
      </c>
      <c r="N3582" s="20">
        <v>6.88</v>
      </c>
      <c r="AE3582">
        <f t="shared" si="55"/>
        <v>2003</v>
      </c>
    </row>
    <row r="3583" spans="1:31" x14ac:dyDescent="0.25">
      <c r="A3583" s="7">
        <v>3580</v>
      </c>
      <c r="B3583" s="8">
        <v>37728</v>
      </c>
      <c r="C3583" t="s">
        <v>3</v>
      </c>
      <c r="D3583" t="s">
        <v>538</v>
      </c>
      <c r="E3583" t="s">
        <v>9</v>
      </c>
      <c r="F3583" t="s">
        <v>543</v>
      </c>
      <c r="G3583" t="s">
        <v>377</v>
      </c>
      <c r="H3583" s="135" t="s">
        <v>1496</v>
      </c>
      <c r="I3583" t="s">
        <v>1455</v>
      </c>
      <c r="J3583" s="20">
        <v>20</v>
      </c>
      <c r="K3583" s="20" t="s">
        <v>9</v>
      </c>
      <c r="L3583" t="s">
        <v>1464</v>
      </c>
      <c r="M3583" s="20">
        <v>2.2000000000000002</v>
      </c>
      <c r="N3583" s="20">
        <v>3.3</v>
      </c>
      <c r="AE3583">
        <f t="shared" si="55"/>
        <v>2003</v>
      </c>
    </row>
    <row r="3584" spans="1:31" x14ac:dyDescent="0.25">
      <c r="A3584" s="7">
        <v>3581</v>
      </c>
      <c r="B3584" s="8">
        <v>37728</v>
      </c>
      <c r="C3584" t="s">
        <v>3</v>
      </c>
      <c r="D3584" t="s">
        <v>537</v>
      </c>
      <c r="E3584" t="s">
        <v>9</v>
      </c>
      <c r="F3584" t="s">
        <v>494</v>
      </c>
      <c r="G3584" t="s">
        <v>377</v>
      </c>
      <c r="H3584" s="135" t="s">
        <v>1496</v>
      </c>
      <c r="I3584" t="s">
        <v>1455</v>
      </c>
      <c r="J3584" s="20">
        <v>16</v>
      </c>
      <c r="K3584" s="20" t="s">
        <v>9</v>
      </c>
      <c r="L3584" t="s">
        <v>1464</v>
      </c>
      <c r="M3584" s="20">
        <v>1.76</v>
      </c>
      <c r="N3584" s="20">
        <v>2.74</v>
      </c>
      <c r="AE3584">
        <f t="shared" si="55"/>
        <v>2003</v>
      </c>
    </row>
    <row r="3585" spans="1:31" x14ac:dyDescent="0.25">
      <c r="A3585" s="7">
        <v>3582</v>
      </c>
      <c r="B3585" s="8">
        <v>37728</v>
      </c>
      <c r="C3585" t="s">
        <v>3</v>
      </c>
      <c r="D3585" t="s">
        <v>543</v>
      </c>
      <c r="E3585" t="s">
        <v>9</v>
      </c>
      <c r="F3585" t="s">
        <v>521</v>
      </c>
      <c r="G3585" t="s">
        <v>377</v>
      </c>
      <c r="H3585" s="135" t="s">
        <v>1496</v>
      </c>
      <c r="I3585" t="s">
        <v>1454</v>
      </c>
      <c r="J3585" s="20">
        <v>40</v>
      </c>
      <c r="K3585" s="20" t="s">
        <v>9</v>
      </c>
      <c r="L3585" t="s">
        <v>1463</v>
      </c>
      <c r="M3585" s="20">
        <v>9.6</v>
      </c>
      <c r="N3585" s="20">
        <v>11.4</v>
      </c>
      <c r="AE3585">
        <f t="shared" si="55"/>
        <v>2003</v>
      </c>
    </row>
    <row r="3586" spans="1:31" x14ac:dyDescent="0.25">
      <c r="A3586" s="7">
        <v>3583</v>
      </c>
      <c r="B3586" s="8">
        <v>37728</v>
      </c>
      <c r="C3586" t="s">
        <v>3</v>
      </c>
      <c r="D3586" t="s">
        <v>102</v>
      </c>
      <c r="E3586" t="s">
        <v>9</v>
      </c>
      <c r="F3586" t="s">
        <v>55</v>
      </c>
      <c r="G3586" t="s">
        <v>377</v>
      </c>
      <c r="H3586" s="9" t="s">
        <v>1594</v>
      </c>
      <c r="I3586" t="s">
        <v>1454</v>
      </c>
      <c r="J3586" s="20">
        <v>58</v>
      </c>
      <c r="K3586" s="20" t="s">
        <v>1465</v>
      </c>
      <c r="L3586" t="s">
        <v>1466</v>
      </c>
      <c r="M3586" s="20">
        <v>14.5</v>
      </c>
      <c r="N3586" s="20">
        <v>14.5</v>
      </c>
      <c r="AE3586">
        <f t="shared" si="55"/>
        <v>2003</v>
      </c>
    </row>
    <row r="3587" spans="1:31" x14ac:dyDescent="0.25">
      <c r="A3587" s="7">
        <v>3584</v>
      </c>
      <c r="B3587" s="8">
        <v>37730</v>
      </c>
      <c r="C3587" t="s">
        <v>3</v>
      </c>
      <c r="D3587" t="s">
        <v>47</v>
      </c>
      <c r="E3587" t="s">
        <v>9</v>
      </c>
      <c r="F3587" t="s">
        <v>37</v>
      </c>
      <c r="G3587" t="s">
        <v>17</v>
      </c>
      <c r="H3587" s="135" t="s">
        <v>1500</v>
      </c>
      <c r="I3587" t="s">
        <v>1454</v>
      </c>
      <c r="J3587" s="20">
        <v>24</v>
      </c>
      <c r="K3587" s="20" t="s">
        <v>9</v>
      </c>
      <c r="L3587" t="s">
        <v>1464</v>
      </c>
      <c r="M3587" s="20">
        <v>5.28</v>
      </c>
      <c r="N3587" s="20">
        <v>7.72</v>
      </c>
      <c r="AE3587">
        <f t="shared" si="55"/>
        <v>2003</v>
      </c>
    </row>
    <row r="3588" spans="1:31" x14ac:dyDescent="0.25">
      <c r="A3588" s="7">
        <v>3585</v>
      </c>
      <c r="B3588" s="8">
        <v>37730</v>
      </c>
      <c r="C3588" t="s">
        <v>3</v>
      </c>
      <c r="D3588" t="s">
        <v>542</v>
      </c>
      <c r="E3588" t="s">
        <v>9</v>
      </c>
      <c r="F3588" t="s">
        <v>44</v>
      </c>
      <c r="G3588" t="s">
        <v>14</v>
      </c>
      <c r="H3588" s="135" t="s">
        <v>1501</v>
      </c>
      <c r="I3588" t="s">
        <v>1454</v>
      </c>
      <c r="J3588" s="20">
        <v>84</v>
      </c>
      <c r="K3588" s="20" t="s">
        <v>3</v>
      </c>
      <c r="L3588" t="s">
        <v>1464</v>
      </c>
      <c r="M3588" s="20">
        <v>24.52</v>
      </c>
      <c r="N3588" s="20">
        <v>18.48</v>
      </c>
      <c r="AE3588">
        <f t="shared" ref="AE3588:AE3651" si="56">YEAR(B3588)</f>
        <v>2003</v>
      </c>
    </row>
    <row r="3589" spans="1:31" x14ac:dyDescent="0.25">
      <c r="A3589" s="7">
        <v>3586</v>
      </c>
      <c r="B3589" s="8">
        <v>37730</v>
      </c>
      <c r="C3589" t="s">
        <v>3</v>
      </c>
      <c r="D3589" t="s">
        <v>343</v>
      </c>
      <c r="E3589" t="s">
        <v>9</v>
      </c>
      <c r="F3589" t="s">
        <v>367</v>
      </c>
      <c r="G3589" t="s">
        <v>377</v>
      </c>
      <c r="H3589" s="135" t="s">
        <v>1496</v>
      </c>
      <c r="I3589" t="s">
        <v>1455</v>
      </c>
      <c r="J3589" s="20">
        <v>16</v>
      </c>
      <c r="K3589" s="20" t="s">
        <v>3</v>
      </c>
      <c r="L3589" t="s">
        <v>1464</v>
      </c>
      <c r="M3589" s="20">
        <v>2.74</v>
      </c>
      <c r="N3589" s="20">
        <v>1.76</v>
      </c>
      <c r="AE3589">
        <f t="shared" si="56"/>
        <v>2003</v>
      </c>
    </row>
    <row r="3590" spans="1:31" x14ac:dyDescent="0.25">
      <c r="A3590" s="7">
        <v>3587</v>
      </c>
      <c r="B3590" s="8">
        <v>37730</v>
      </c>
      <c r="C3590" t="s">
        <v>3</v>
      </c>
      <c r="D3590" t="s">
        <v>492</v>
      </c>
      <c r="E3590" t="s">
        <v>9</v>
      </c>
      <c r="F3590" t="s">
        <v>571</v>
      </c>
      <c r="G3590" t="s">
        <v>377</v>
      </c>
      <c r="H3590" s="135" t="s">
        <v>1496</v>
      </c>
      <c r="I3590" t="s">
        <v>1455</v>
      </c>
      <c r="J3590" s="20">
        <v>20</v>
      </c>
      <c r="K3590" s="20" t="s">
        <v>3</v>
      </c>
      <c r="L3590" t="s">
        <v>1464</v>
      </c>
      <c r="M3590" s="20">
        <v>3.3</v>
      </c>
      <c r="N3590" s="20">
        <v>2.2000000000000002</v>
      </c>
      <c r="AE3590">
        <f t="shared" si="56"/>
        <v>2003</v>
      </c>
    </row>
    <row r="3591" spans="1:31" x14ac:dyDescent="0.25">
      <c r="A3591" s="7">
        <v>3588</v>
      </c>
      <c r="B3591" s="8">
        <v>37730</v>
      </c>
      <c r="C3591" t="s">
        <v>3</v>
      </c>
      <c r="D3591" t="s">
        <v>492</v>
      </c>
      <c r="E3591" t="s">
        <v>9</v>
      </c>
      <c r="F3591" t="s">
        <v>280</v>
      </c>
      <c r="G3591" t="s">
        <v>377</v>
      </c>
      <c r="H3591" s="9" t="s">
        <v>1627</v>
      </c>
      <c r="I3591" t="s">
        <v>1454</v>
      </c>
      <c r="J3591" s="20">
        <v>36</v>
      </c>
      <c r="K3591" s="20" t="s">
        <v>1465</v>
      </c>
      <c r="L3591" t="s">
        <v>1466</v>
      </c>
      <c r="M3591" s="20">
        <v>9</v>
      </c>
      <c r="N3591" s="20">
        <v>9</v>
      </c>
      <c r="AE3591">
        <f t="shared" si="56"/>
        <v>2003</v>
      </c>
    </row>
    <row r="3592" spans="1:31" x14ac:dyDescent="0.25">
      <c r="A3592" s="7">
        <v>3589</v>
      </c>
      <c r="B3592" s="8">
        <v>37730</v>
      </c>
      <c r="C3592" t="s">
        <v>3</v>
      </c>
      <c r="D3592" t="s">
        <v>535</v>
      </c>
      <c r="E3592" t="s">
        <v>9</v>
      </c>
      <c r="F3592" t="s">
        <v>258</v>
      </c>
      <c r="G3592" t="s">
        <v>569</v>
      </c>
      <c r="H3592" s="135" t="s">
        <v>1496</v>
      </c>
      <c r="I3592" t="s">
        <v>1454</v>
      </c>
      <c r="J3592" s="20">
        <v>21</v>
      </c>
      <c r="K3592" s="20" t="s">
        <v>9</v>
      </c>
      <c r="L3592" t="s">
        <v>1464</v>
      </c>
      <c r="M3592" s="20">
        <v>4.62</v>
      </c>
      <c r="N3592" s="20">
        <v>6.88</v>
      </c>
      <c r="AE3592">
        <f t="shared" si="56"/>
        <v>2003</v>
      </c>
    </row>
    <row r="3593" spans="1:31" x14ac:dyDescent="0.25">
      <c r="A3593" s="7">
        <v>3590</v>
      </c>
      <c r="B3593" s="8">
        <v>37732</v>
      </c>
      <c r="C3593" t="s">
        <v>3</v>
      </c>
      <c r="D3593" t="s">
        <v>271</v>
      </c>
      <c r="E3593" t="s">
        <v>9</v>
      </c>
      <c r="F3593" t="s">
        <v>53</v>
      </c>
      <c r="G3593" t="s">
        <v>14</v>
      </c>
      <c r="H3593" s="135" t="s">
        <v>1532</v>
      </c>
      <c r="I3593" t="s">
        <v>1454</v>
      </c>
      <c r="J3593" s="20">
        <v>35</v>
      </c>
      <c r="K3593" s="20" t="s">
        <v>9</v>
      </c>
      <c r="L3593" t="s">
        <v>1464</v>
      </c>
      <c r="M3593" s="20">
        <v>7.7</v>
      </c>
      <c r="N3593" s="20">
        <v>10.8</v>
      </c>
      <c r="AE3593">
        <f t="shared" si="56"/>
        <v>2003</v>
      </c>
    </row>
    <row r="3594" spans="1:31" x14ac:dyDescent="0.25">
      <c r="A3594" s="7">
        <v>3591</v>
      </c>
      <c r="B3594" s="8">
        <v>37732</v>
      </c>
      <c r="C3594" t="s">
        <v>3</v>
      </c>
      <c r="D3594" t="s">
        <v>538</v>
      </c>
      <c r="E3594" t="s">
        <v>9</v>
      </c>
      <c r="F3594" t="s">
        <v>247</v>
      </c>
      <c r="G3594" t="s">
        <v>11</v>
      </c>
      <c r="H3594" s="135" t="s">
        <v>1515</v>
      </c>
      <c r="I3594" t="s">
        <v>1454</v>
      </c>
      <c r="J3594" s="20">
        <v>30</v>
      </c>
      <c r="K3594" s="20" t="s">
        <v>9</v>
      </c>
      <c r="L3594" t="s">
        <v>1464</v>
      </c>
      <c r="M3594" s="20">
        <v>6.6</v>
      </c>
      <c r="N3594" s="20">
        <v>9.4</v>
      </c>
      <c r="AE3594">
        <f t="shared" si="56"/>
        <v>2003</v>
      </c>
    </row>
    <row r="3595" spans="1:31" x14ac:dyDescent="0.25">
      <c r="A3595" s="7">
        <v>3592</v>
      </c>
      <c r="B3595" s="8">
        <v>37732</v>
      </c>
      <c r="C3595" t="s">
        <v>3</v>
      </c>
      <c r="D3595" t="s">
        <v>571</v>
      </c>
      <c r="E3595" t="s">
        <v>9</v>
      </c>
      <c r="F3595" t="s">
        <v>258</v>
      </c>
      <c r="G3595" t="s">
        <v>569</v>
      </c>
      <c r="H3595" s="9" t="s">
        <v>1661</v>
      </c>
      <c r="I3595" t="s">
        <v>1454</v>
      </c>
      <c r="J3595" s="20">
        <v>10</v>
      </c>
      <c r="K3595" s="20" t="s">
        <v>3</v>
      </c>
      <c r="L3595" t="s">
        <v>1464</v>
      </c>
      <c r="M3595" s="20">
        <v>3.8</v>
      </c>
      <c r="N3595" s="20">
        <v>2.2000000000000002</v>
      </c>
      <c r="AE3595">
        <f t="shared" si="56"/>
        <v>2003</v>
      </c>
    </row>
    <row r="3596" spans="1:31" x14ac:dyDescent="0.25">
      <c r="A3596" s="7">
        <v>3593</v>
      </c>
      <c r="B3596" s="8">
        <v>37733</v>
      </c>
      <c r="C3596" t="s">
        <v>3</v>
      </c>
      <c r="D3596" t="s">
        <v>404</v>
      </c>
      <c r="E3596" t="s">
        <v>9</v>
      </c>
      <c r="F3596" t="s">
        <v>180</v>
      </c>
      <c r="G3596" t="s">
        <v>11</v>
      </c>
      <c r="H3596" s="135" t="s">
        <v>1509</v>
      </c>
      <c r="I3596" t="s">
        <v>1454</v>
      </c>
      <c r="J3596" s="20">
        <v>60</v>
      </c>
      <c r="K3596" s="20" t="s">
        <v>1465</v>
      </c>
      <c r="L3596" t="s">
        <v>1466</v>
      </c>
      <c r="M3596" s="20">
        <v>15</v>
      </c>
      <c r="N3596" s="20">
        <v>15</v>
      </c>
      <c r="AE3596">
        <f t="shared" si="56"/>
        <v>2003</v>
      </c>
    </row>
    <row r="3597" spans="1:31" x14ac:dyDescent="0.25">
      <c r="A3597" s="7">
        <v>3594</v>
      </c>
      <c r="B3597" s="8">
        <v>37733</v>
      </c>
      <c r="C3597" t="s">
        <v>3</v>
      </c>
      <c r="D3597" t="s">
        <v>512</v>
      </c>
      <c r="E3597" t="s">
        <v>9</v>
      </c>
      <c r="F3597" t="s">
        <v>524</v>
      </c>
      <c r="G3597" t="s">
        <v>14</v>
      </c>
      <c r="H3597" s="135" t="s">
        <v>1522</v>
      </c>
      <c r="I3597" t="s">
        <v>1454</v>
      </c>
      <c r="J3597" s="20">
        <v>12</v>
      </c>
      <c r="K3597" s="20" t="s">
        <v>3</v>
      </c>
      <c r="L3597" t="s">
        <v>1464</v>
      </c>
      <c r="M3597" s="20">
        <v>4.3599999999999994</v>
      </c>
      <c r="N3597" s="20">
        <v>2.64</v>
      </c>
      <c r="AE3597">
        <f t="shared" si="56"/>
        <v>2003</v>
      </c>
    </row>
    <row r="3598" spans="1:31" x14ac:dyDescent="0.25">
      <c r="A3598" s="7">
        <v>3595</v>
      </c>
      <c r="B3598" s="8">
        <v>37733</v>
      </c>
      <c r="C3598" t="s">
        <v>3</v>
      </c>
      <c r="D3598" t="s">
        <v>524</v>
      </c>
      <c r="E3598" t="s">
        <v>9</v>
      </c>
      <c r="F3598" t="s">
        <v>512</v>
      </c>
      <c r="G3598" t="s">
        <v>14</v>
      </c>
      <c r="H3598" s="135" t="s">
        <v>1522</v>
      </c>
      <c r="I3598" t="s">
        <v>1454</v>
      </c>
      <c r="J3598" s="20">
        <v>12</v>
      </c>
      <c r="K3598" s="20" t="s">
        <v>9</v>
      </c>
      <c r="L3598" t="s">
        <v>1464</v>
      </c>
      <c r="M3598" s="20">
        <v>2.64</v>
      </c>
      <c r="N3598" s="20">
        <v>4.3599999999999994</v>
      </c>
      <c r="AE3598">
        <f t="shared" si="56"/>
        <v>2003</v>
      </c>
    </row>
    <row r="3599" spans="1:31" x14ac:dyDescent="0.25">
      <c r="A3599" s="7">
        <v>3596</v>
      </c>
      <c r="B3599" s="8">
        <v>37733</v>
      </c>
      <c r="C3599" t="s">
        <v>3</v>
      </c>
      <c r="D3599" t="s">
        <v>575</v>
      </c>
      <c r="E3599" t="s">
        <v>9</v>
      </c>
      <c r="F3599" t="s">
        <v>520</v>
      </c>
      <c r="G3599" t="s">
        <v>65</v>
      </c>
      <c r="H3599" s="135" t="s">
        <v>1496</v>
      </c>
      <c r="I3599" t="s">
        <v>1455</v>
      </c>
      <c r="J3599" s="20">
        <v>24</v>
      </c>
      <c r="K3599" s="20" t="s">
        <v>9</v>
      </c>
      <c r="L3599" t="s">
        <v>1464</v>
      </c>
      <c r="M3599" s="20">
        <v>2.64</v>
      </c>
      <c r="N3599" s="20">
        <v>3.86</v>
      </c>
      <c r="AE3599">
        <f t="shared" si="56"/>
        <v>2003</v>
      </c>
    </row>
    <row r="3600" spans="1:31" x14ac:dyDescent="0.25">
      <c r="A3600" s="7">
        <v>3597</v>
      </c>
      <c r="B3600" s="8">
        <v>37733</v>
      </c>
      <c r="C3600" t="s">
        <v>3</v>
      </c>
      <c r="D3600" t="s">
        <v>47</v>
      </c>
      <c r="E3600" t="s">
        <v>9</v>
      </c>
      <c r="F3600" t="s">
        <v>321</v>
      </c>
      <c r="G3600" t="s">
        <v>14</v>
      </c>
      <c r="H3600" s="135" t="s">
        <v>1496</v>
      </c>
      <c r="I3600" t="s">
        <v>1455</v>
      </c>
      <c r="J3600" s="20">
        <v>12</v>
      </c>
      <c r="K3600" s="20" t="s">
        <v>9</v>
      </c>
      <c r="L3600" t="s">
        <v>1464</v>
      </c>
      <c r="M3600" s="20">
        <v>1.32</v>
      </c>
      <c r="N3600" s="20">
        <v>2.1799999999999997</v>
      </c>
      <c r="AE3600">
        <f t="shared" si="56"/>
        <v>2003</v>
      </c>
    </row>
    <row r="3601" spans="1:31" x14ac:dyDescent="0.25">
      <c r="A3601" s="7">
        <v>3598</v>
      </c>
      <c r="B3601" s="8">
        <v>37733</v>
      </c>
      <c r="C3601" t="s">
        <v>3</v>
      </c>
      <c r="D3601" t="s">
        <v>123</v>
      </c>
      <c r="E3601" t="s">
        <v>9</v>
      </c>
      <c r="F3601" t="s">
        <v>302</v>
      </c>
      <c r="G3601" t="s">
        <v>377</v>
      </c>
      <c r="H3601" s="9" t="s">
        <v>1662</v>
      </c>
      <c r="I3601" t="s">
        <v>1455</v>
      </c>
      <c r="J3601" s="20">
        <v>20</v>
      </c>
      <c r="K3601" s="20" t="s">
        <v>9</v>
      </c>
      <c r="L3601" t="s">
        <v>1464</v>
      </c>
      <c r="M3601" s="20">
        <v>2.2000000000000002</v>
      </c>
      <c r="N3601" s="20">
        <v>3.3</v>
      </c>
      <c r="AE3601">
        <f t="shared" si="56"/>
        <v>2003</v>
      </c>
    </row>
    <row r="3602" spans="1:31" x14ac:dyDescent="0.25">
      <c r="A3602" s="7">
        <v>3599</v>
      </c>
      <c r="B3602" s="8">
        <v>37733</v>
      </c>
      <c r="C3602" t="s">
        <v>3</v>
      </c>
      <c r="D3602" t="s">
        <v>302</v>
      </c>
      <c r="E3602" t="s">
        <v>9</v>
      </c>
      <c r="F3602" t="s">
        <v>123</v>
      </c>
      <c r="G3602" t="s">
        <v>377</v>
      </c>
      <c r="H3602" s="9" t="s">
        <v>1662</v>
      </c>
      <c r="I3602" t="s">
        <v>1455</v>
      </c>
      <c r="J3602" s="20">
        <v>20</v>
      </c>
      <c r="K3602" s="20" t="s">
        <v>9</v>
      </c>
      <c r="L3602" t="s">
        <v>1464</v>
      </c>
      <c r="M3602" s="20">
        <v>2.2000000000000002</v>
      </c>
      <c r="N3602" s="20">
        <v>3.3</v>
      </c>
      <c r="AE3602">
        <f t="shared" si="56"/>
        <v>2003</v>
      </c>
    </row>
    <row r="3603" spans="1:31" x14ac:dyDescent="0.25">
      <c r="A3603" s="7">
        <v>3600</v>
      </c>
      <c r="B3603" s="8">
        <v>37733</v>
      </c>
      <c r="C3603" t="s">
        <v>3</v>
      </c>
      <c r="D3603" t="s">
        <v>457</v>
      </c>
      <c r="E3603" t="s">
        <v>9</v>
      </c>
      <c r="F3603" t="s">
        <v>64</v>
      </c>
      <c r="G3603" t="s">
        <v>24</v>
      </c>
      <c r="H3603" s="136" t="s">
        <v>1496</v>
      </c>
      <c r="I3603" t="s">
        <v>1454</v>
      </c>
      <c r="J3603" s="20">
        <v>23</v>
      </c>
      <c r="K3603" s="20" t="s">
        <v>9</v>
      </c>
      <c r="L3603" t="s">
        <v>1464</v>
      </c>
      <c r="M3603" s="20">
        <v>5.0600000000000005</v>
      </c>
      <c r="N3603" s="20">
        <v>7.4399999999999995</v>
      </c>
      <c r="AE3603">
        <f t="shared" si="56"/>
        <v>2003</v>
      </c>
    </row>
    <row r="3604" spans="1:31" x14ac:dyDescent="0.25">
      <c r="A3604" s="7">
        <v>3601</v>
      </c>
      <c r="B3604" s="8">
        <v>37733</v>
      </c>
      <c r="C3604" t="s">
        <v>3</v>
      </c>
      <c r="D3604" t="s">
        <v>535</v>
      </c>
      <c r="E3604" t="s">
        <v>9</v>
      </c>
      <c r="F3604" t="s">
        <v>258</v>
      </c>
      <c r="G3604" t="s">
        <v>569</v>
      </c>
      <c r="H3604" s="9" t="s">
        <v>1663</v>
      </c>
      <c r="I3604" t="s">
        <v>1454</v>
      </c>
      <c r="J3604" s="20">
        <v>13</v>
      </c>
      <c r="K3604" s="20" t="s">
        <v>9</v>
      </c>
      <c r="L3604" t="s">
        <v>1464</v>
      </c>
      <c r="M3604" s="20">
        <v>2.86</v>
      </c>
      <c r="N3604" s="20">
        <v>4.6400000000000006</v>
      </c>
      <c r="AE3604">
        <f t="shared" si="56"/>
        <v>2003</v>
      </c>
    </row>
    <row r="3605" spans="1:31" x14ac:dyDescent="0.25">
      <c r="A3605" s="7">
        <v>3602</v>
      </c>
      <c r="B3605" s="8">
        <v>37734</v>
      </c>
      <c r="C3605" t="s">
        <v>3</v>
      </c>
      <c r="D3605" t="s">
        <v>517</v>
      </c>
      <c r="E3605" t="s">
        <v>9</v>
      </c>
      <c r="F3605" t="s">
        <v>382</v>
      </c>
      <c r="G3605" t="s">
        <v>65</v>
      </c>
      <c r="H3605" s="135" t="s">
        <v>1511</v>
      </c>
      <c r="I3605" t="s">
        <v>1455</v>
      </c>
      <c r="J3605" s="20">
        <v>18</v>
      </c>
      <c r="K3605" s="20" t="s">
        <v>9</v>
      </c>
      <c r="L3605" t="s">
        <v>1464</v>
      </c>
      <c r="M3605" s="20">
        <v>1.98</v>
      </c>
      <c r="N3605" s="20">
        <v>3.02</v>
      </c>
      <c r="AE3605">
        <f t="shared" si="56"/>
        <v>2003</v>
      </c>
    </row>
    <row r="3606" spans="1:31" x14ac:dyDescent="0.25">
      <c r="A3606" s="7">
        <v>3603</v>
      </c>
      <c r="B3606" s="8">
        <v>37734</v>
      </c>
      <c r="C3606" t="s">
        <v>3</v>
      </c>
      <c r="D3606" t="s">
        <v>382</v>
      </c>
      <c r="E3606" t="s">
        <v>9</v>
      </c>
      <c r="F3606" t="s">
        <v>517</v>
      </c>
      <c r="G3606" t="s">
        <v>65</v>
      </c>
      <c r="H3606" s="135" t="s">
        <v>1511</v>
      </c>
      <c r="I3606" t="s">
        <v>1455</v>
      </c>
      <c r="J3606" s="20">
        <v>18</v>
      </c>
      <c r="K3606" s="20" t="s">
        <v>3</v>
      </c>
      <c r="L3606" t="s">
        <v>1464</v>
      </c>
      <c r="M3606" s="20">
        <v>3.02</v>
      </c>
      <c r="N3606" s="20">
        <v>1.98</v>
      </c>
      <c r="AE3606">
        <f t="shared" si="56"/>
        <v>2003</v>
      </c>
    </row>
    <row r="3607" spans="1:31" x14ac:dyDescent="0.25">
      <c r="A3607" s="7">
        <v>3604</v>
      </c>
      <c r="B3607" s="8">
        <v>37734</v>
      </c>
      <c r="C3607" t="s">
        <v>3</v>
      </c>
      <c r="D3607" t="s">
        <v>481</v>
      </c>
      <c r="E3607" t="s">
        <v>9</v>
      </c>
      <c r="F3607" t="s">
        <v>228</v>
      </c>
      <c r="G3607" t="s">
        <v>14</v>
      </c>
      <c r="H3607" s="135" t="s">
        <v>1507</v>
      </c>
      <c r="I3607" t="s">
        <v>1456</v>
      </c>
      <c r="J3607" s="20">
        <v>45</v>
      </c>
      <c r="K3607" s="20" t="s">
        <v>9</v>
      </c>
      <c r="L3607" t="s">
        <v>1464</v>
      </c>
      <c r="M3607" s="20">
        <v>9.9</v>
      </c>
      <c r="N3607" s="20">
        <v>13.6</v>
      </c>
      <c r="O3607" t="s">
        <v>3</v>
      </c>
      <c r="P3607" s="13" t="s">
        <v>432</v>
      </c>
      <c r="Q3607" t="s">
        <v>9</v>
      </c>
      <c r="R3607" t="s">
        <v>212</v>
      </c>
      <c r="S3607" t="s">
        <v>1465</v>
      </c>
      <c r="U3607" t="s">
        <v>1465</v>
      </c>
      <c r="W3607" t="s">
        <v>1465</v>
      </c>
      <c r="Y3607" t="s">
        <v>1465</v>
      </c>
      <c r="AA3607" t="s">
        <v>1465</v>
      </c>
      <c r="AC3607" t="s">
        <v>1465</v>
      </c>
      <c r="AE3607">
        <f t="shared" si="56"/>
        <v>2003</v>
      </c>
    </row>
    <row r="3608" spans="1:31" x14ac:dyDescent="0.25">
      <c r="A3608" s="7">
        <v>3605</v>
      </c>
      <c r="B3608" s="8">
        <v>37734</v>
      </c>
      <c r="C3608" t="s">
        <v>3</v>
      </c>
      <c r="D3608" t="s">
        <v>518</v>
      </c>
      <c r="E3608" t="s">
        <v>9</v>
      </c>
      <c r="F3608" t="s">
        <v>233</v>
      </c>
      <c r="G3608" t="s">
        <v>14</v>
      </c>
      <c r="H3608" s="135" t="s">
        <v>1496</v>
      </c>
      <c r="I3608" t="s">
        <v>1454</v>
      </c>
      <c r="J3608" s="20">
        <v>72</v>
      </c>
      <c r="K3608" s="20" t="s">
        <v>9</v>
      </c>
      <c r="L3608" t="s">
        <v>1464</v>
      </c>
      <c r="M3608" s="20">
        <v>15.84</v>
      </c>
      <c r="N3608" s="20">
        <v>21.16</v>
      </c>
      <c r="AE3608">
        <f t="shared" si="56"/>
        <v>2003</v>
      </c>
    </row>
    <row r="3609" spans="1:31" x14ac:dyDescent="0.25">
      <c r="A3609" s="7">
        <v>3606</v>
      </c>
      <c r="B3609" s="8">
        <v>37734</v>
      </c>
      <c r="C3609" t="s">
        <v>3</v>
      </c>
      <c r="D3609" t="s">
        <v>258</v>
      </c>
      <c r="E3609" t="s">
        <v>9</v>
      </c>
      <c r="F3609" t="s">
        <v>372</v>
      </c>
      <c r="G3609" t="s">
        <v>569</v>
      </c>
      <c r="H3609" s="9" t="s">
        <v>1664</v>
      </c>
      <c r="I3609" t="s">
        <v>1455</v>
      </c>
      <c r="J3609" s="20">
        <v>9</v>
      </c>
      <c r="K3609" s="20" t="s">
        <v>3</v>
      </c>
      <c r="L3609" t="s">
        <v>1463</v>
      </c>
      <c r="M3609" s="20">
        <v>1.67</v>
      </c>
      <c r="N3609" s="20">
        <v>1.08</v>
      </c>
      <c r="AE3609">
        <f t="shared" si="56"/>
        <v>2003</v>
      </c>
    </row>
    <row r="3610" spans="1:31" x14ac:dyDescent="0.25">
      <c r="A3610" s="7">
        <v>3607</v>
      </c>
      <c r="B3610" s="8">
        <v>37735</v>
      </c>
      <c r="C3610" t="s">
        <v>3</v>
      </c>
      <c r="D3610" t="s">
        <v>537</v>
      </c>
      <c r="E3610" t="s">
        <v>9</v>
      </c>
      <c r="F3610" t="s">
        <v>285</v>
      </c>
      <c r="G3610" t="s">
        <v>17</v>
      </c>
      <c r="H3610" s="135" t="s">
        <v>1524</v>
      </c>
      <c r="I3610" t="s">
        <v>1454</v>
      </c>
      <c r="J3610" s="20">
        <v>27</v>
      </c>
      <c r="K3610" s="20" t="s">
        <v>3</v>
      </c>
      <c r="L3610" t="s">
        <v>1464</v>
      </c>
      <c r="M3610" s="20">
        <v>8.56</v>
      </c>
      <c r="N3610" s="20">
        <v>5.9399999999999995</v>
      </c>
      <c r="AE3610">
        <f t="shared" si="56"/>
        <v>2003</v>
      </c>
    </row>
    <row r="3611" spans="1:31" x14ac:dyDescent="0.25">
      <c r="A3611" s="7">
        <v>3608</v>
      </c>
      <c r="B3611" s="8">
        <v>37735</v>
      </c>
      <c r="C3611" t="s">
        <v>3</v>
      </c>
      <c r="D3611" t="s">
        <v>375</v>
      </c>
      <c r="E3611" t="s">
        <v>9</v>
      </c>
      <c r="F3611" t="s">
        <v>570</v>
      </c>
      <c r="G3611" t="s">
        <v>14</v>
      </c>
      <c r="H3611" s="135" t="s">
        <v>1553</v>
      </c>
      <c r="I3611" t="s">
        <v>1454</v>
      </c>
      <c r="J3611" s="20">
        <v>10</v>
      </c>
      <c r="K3611" s="20" t="s">
        <v>3</v>
      </c>
      <c r="L3611" t="s">
        <v>1464</v>
      </c>
      <c r="M3611" s="20">
        <v>3.8</v>
      </c>
      <c r="N3611" s="20">
        <v>2.2000000000000002</v>
      </c>
      <c r="AE3611">
        <f t="shared" si="56"/>
        <v>2003</v>
      </c>
    </row>
    <row r="3612" spans="1:31" x14ac:dyDescent="0.25">
      <c r="A3612" s="7">
        <v>3609</v>
      </c>
      <c r="B3612" s="8">
        <v>37735</v>
      </c>
      <c r="C3612" t="s">
        <v>3</v>
      </c>
      <c r="D3612" t="s">
        <v>570</v>
      </c>
      <c r="E3612" t="s">
        <v>9</v>
      </c>
      <c r="F3612" t="s">
        <v>375</v>
      </c>
      <c r="G3612" t="s">
        <v>14</v>
      </c>
      <c r="H3612" s="135" t="s">
        <v>1553</v>
      </c>
      <c r="I3612" t="s">
        <v>1454</v>
      </c>
      <c r="J3612" s="20">
        <v>10</v>
      </c>
      <c r="K3612" s="20" t="s">
        <v>9</v>
      </c>
      <c r="L3612" t="s">
        <v>1463</v>
      </c>
      <c r="M3612" s="20">
        <v>2.4</v>
      </c>
      <c r="N3612" s="20">
        <v>3.6</v>
      </c>
      <c r="AE3612">
        <f t="shared" si="56"/>
        <v>2003</v>
      </c>
    </row>
    <row r="3613" spans="1:31" x14ac:dyDescent="0.25">
      <c r="A3613" s="7">
        <v>3610</v>
      </c>
      <c r="B3613" s="8">
        <v>37735</v>
      </c>
      <c r="C3613" t="s">
        <v>3</v>
      </c>
      <c r="D3613" t="s">
        <v>518</v>
      </c>
      <c r="E3613" t="s">
        <v>9</v>
      </c>
      <c r="F3613" t="s">
        <v>339</v>
      </c>
      <c r="G3613" t="s">
        <v>14</v>
      </c>
      <c r="H3613" s="135" t="s">
        <v>1496</v>
      </c>
      <c r="I3613" t="s">
        <v>1455</v>
      </c>
      <c r="J3613" s="20">
        <v>30</v>
      </c>
      <c r="K3613" s="20" t="s">
        <v>9</v>
      </c>
      <c r="L3613" t="s">
        <v>1464</v>
      </c>
      <c r="M3613" s="20">
        <v>3.3</v>
      </c>
      <c r="N3613" s="20">
        <v>4.7</v>
      </c>
      <c r="AE3613">
        <f t="shared" si="56"/>
        <v>2003</v>
      </c>
    </row>
    <row r="3614" spans="1:31" x14ac:dyDescent="0.25">
      <c r="A3614" s="7">
        <v>3611</v>
      </c>
      <c r="B3614" s="8">
        <v>37735</v>
      </c>
      <c r="C3614" t="s">
        <v>3</v>
      </c>
      <c r="D3614" t="s">
        <v>533</v>
      </c>
      <c r="E3614" t="s">
        <v>9</v>
      </c>
      <c r="F3614" t="s">
        <v>126</v>
      </c>
      <c r="G3614" t="s">
        <v>24</v>
      </c>
      <c r="H3614" s="135" t="s">
        <v>1529</v>
      </c>
      <c r="I3614" t="s">
        <v>1454</v>
      </c>
      <c r="J3614" s="20">
        <v>10</v>
      </c>
      <c r="K3614" s="20" t="s">
        <v>9</v>
      </c>
      <c r="L3614" t="s">
        <v>1464</v>
      </c>
      <c r="M3614" s="20">
        <v>2.2000000000000002</v>
      </c>
      <c r="N3614" s="20">
        <v>3.8</v>
      </c>
      <c r="AE3614">
        <f t="shared" si="56"/>
        <v>2003</v>
      </c>
    </row>
    <row r="3615" spans="1:31" x14ac:dyDescent="0.25">
      <c r="A3615" s="7">
        <v>3612</v>
      </c>
      <c r="B3615" s="8">
        <v>37736</v>
      </c>
      <c r="C3615" t="s">
        <v>3</v>
      </c>
      <c r="D3615" t="s">
        <v>474</v>
      </c>
      <c r="E3615" t="s">
        <v>9</v>
      </c>
      <c r="F3615" t="s">
        <v>336</v>
      </c>
      <c r="G3615" t="s">
        <v>17</v>
      </c>
      <c r="H3615" s="135" t="s">
        <v>1500</v>
      </c>
      <c r="I3615" t="s">
        <v>1454</v>
      </c>
      <c r="J3615" s="20">
        <v>28</v>
      </c>
      <c r="K3615" s="20" t="s">
        <v>9</v>
      </c>
      <c r="L3615" t="s">
        <v>1464</v>
      </c>
      <c r="M3615" s="20">
        <v>6.16</v>
      </c>
      <c r="N3615" s="20">
        <v>8.84</v>
      </c>
      <c r="AE3615">
        <f t="shared" si="56"/>
        <v>2003</v>
      </c>
    </row>
    <row r="3616" spans="1:31" x14ac:dyDescent="0.25">
      <c r="A3616" s="7">
        <v>3613</v>
      </c>
      <c r="B3616" s="8">
        <v>37736</v>
      </c>
      <c r="C3616" t="s">
        <v>3</v>
      </c>
      <c r="D3616" t="s">
        <v>457</v>
      </c>
      <c r="E3616" t="s">
        <v>9</v>
      </c>
      <c r="F3616" t="s">
        <v>48</v>
      </c>
      <c r="G3616" t="s">
        <v>14</v>
      </c>
      <c r="H3616" s="135" t="s">
        <v>1496</v>
      </c>
      <c r="I3616" t="s">
        <v>1454</v>
      </c>
      <c r="J3616" s="20">
        <v>70</v>
      </c>
      <c r="K3616" s="20" t="s">
        <v>9</v>
      </c>
      <c r="L3616" t="s">
        <v>1464</v>
      </c>
      <c r="M3616" s="20">
        <v>15.4</v>
      </c>
      <c r="N3616" s="20">
        <v>20.6</v>
      </c>
      <c r="AE3616">
        <f t="shared" si="56"/>
        <v>2003</v>
      </c>
    </row>
    <row r="3617" spans="1:31" x14ac:dyDescent="0.25">
      <c r="A3617" s="7">
        <v>3614</v>
      </c>
      <c r="B3617" s="8">
        <v>37736</v>
      </c>
      <c r="C3617" t="s">
        <v>3</v>
      </c>
      <c r="D3617" t="s">
        <v>524</v>
      </c>
      <c r="E3617" t="s">
        <v>9</v>
      </c>
      <c r="F3617" t="s">
        <v>285</v>
      </c>
      <c r="G3617" t="s">
        <v>24</v>
      </c>
      <c r="H3617" s="135" t="s">
        <v>1564</v>
      </c>
      <c r="I3617" t="s">
        <v>1454</v>
      </c>
      <c r="J3617" s="20">
        <v>16</v>
      </c>
      <c r="K3617" s="20" t="s">
        <v>9</v>
      </c>
      <c r="L3617" t="s">
        <v>1464</v>
      </c>
      <c r="M3617" s="20">
        <v>3.52</v>
      </c>
      <c r="N3617" s="20">
        <v>5.48</v>
      </c>
      <c r="AE3617">
        <f t="shared" si="56"/>
        <v>2003</v>
      </c>
    </row>
    <row r="3618" spans="1:31" x14ac:dyDescent="0.25">
      <c r="A3618" s="7">
        <v>3615</v>
      </c>
      <c r="B3618" s="8">
        <v>37737</v>
      </c>
      <c r="C3618" t="s">
        <v>3</v>
      </c>
      <c r="D3618" t="s">
        <v>481</v>
      </c>
      <c r="E3618" t="s">
        <v>9</v>
      </c>
      <c r="F3618" t="s">
        <v>375</v>
      </c>
      <c r="G3618" t="s">
        <v>24</v>
      </c>
      <c r="H3618" s="135" t="s">
        <v>1493</v>
      </c>
      <c r="I3618" t="s">
        <v>1454</v>
      </c>
      <c r="J3618" s="20">
        <v>20</v>
      </c>
      <c r="K3618" s="20" t="s">
        <v>1465</v>
      </c>
      <c r="L3618" t="s">
        <v>1466</v>
      </c>
      <c r="M3618" s="20">
        <v>5</v>
      </c>
      <c r="N3618" s="20">
        <v>5</v>
      </c>
      <c r="AE3618">
        <f t="shared" si="56"/>
        <v>2003</v>
      </c>
    </row>
    <row r="3619" spans="1:31" x14ac:dyDescent="0.25">
      <c r="A3619" s="7">
        <v>3616</v>
      </c>
      <c r="B3619" s="8">
        <v>37737</v>
      </c>
      <c r="C3619" t="s">
        <v>3</v>
      </c>
      <c r="D3619" t="s">
        <v>483</v>
      </c>
      <c r="E3619" t="s">
        <v>9</v>
      </c>
      <c r="F3619" t="s">
        <v>538</v>
      </c>
      <c r="G3619" t="s">
        <v>17</v>
      </c>
      <c r="H3619" s="135" t="s">
        <v>1528</v>
      </c>
      <c r="I3619" t="s">
        <v>1454</v>
      </c>
      <c r="J3619" s="20">
        <v>12</v>
      </c>
      <c r="K3619" s="20" t="s">
        <v>1465</v>
      </c>
      <c r="L3619" t="s">
        <v>1466</v>
      </c>
      <c r="M3619" s="20">
        <v>3</v>
      </c>
      <c r="N3619" s="20">
        <v>3</v>
      </c>
      <c r="AE3619">
        <f t="shared" si="56"/>
        <v>2003</v>
      </c>
    </row>
    <row r="3620" spans="1:31" x14ac:dyDescent="0.25">
      <c r="A3620" s="7">
        <v>3617</v>
      </c>
      <c r="B3620" s="8">
        <v>37737</v>
      </c>
      <c r="C3620" t="s">
        <v>3</v>
      </c>
      <c r="D3620" t="s">
        <v>538</v>
      </c>
      <c r="E3620" t="s">
        <v>9</v>
      </c>
      <c r="F3620" t="s">
        <v>483</v>
      </c>
      <c r="G3620" t="s">
        <v>17</v>
      </c>
      <c r="H3620" s="135" t="s">
        <v>1528</v>
      </c>
      <c r="I3620" t="s">
        <v>1454</v>
      </c>
      <c r="J3620" s="20">
        <v>12</v>
      </c>
      <c r="K3620" s="20" t="s">
        <v>1465</v>
      </c>
      <c r="L3620" t="s">
        <v>1466</v>
      </c>
      <c r="M3620" s="20">
        <v>3</v>
      </c>
      <c r="N3620" s="20">
        <v>3</v>
      </c>
      <c r="AE3620">
        <f t="shared" si="56"/>
        <v>2003</v>
      </c>
    </row>
    <row r="3621" spans="1:31" x14ac:dyDescent="0.25">
      <c r="A3621" s="7">
        <v>3618</v>
      </c>
      <c r="B3621" s="8">
        <v>37737</v>
      </c>
      <c r="C3621" t="s">
        <v>3</v>
      </c>
      <c r="D3621" t="s">
        <v>8</v>
      </c>
      <c r="E3621" t="s">
        <v>9</v>
      </c>
      <c r="F3621" t="s">
        <v>180</v>
      </c>
      <c r="G3621" t="s">
        <v>65</v>
      </c>
      <c r="H3621" s="135" t="s">
        <v>1519</v>
      </c>
      <c r="I3621" t="s">
        <v>1454</v>
      </c>
      <c r="J3621" s="20">
        <v>21</v>
      </c>
      <c r="K3621" s="20" t="s">
        <v>9</v>
      </c>
      <c r="L3621" t="s">
        <v>1464</v>
      </c>
      <c r="M3621" s="20">
        <v>4.62</v>
      </c>
      <c r="N3621" s="20">
        <v>6.88</v>
      </c>
      <c r="AE3621">
        <f t="shared" si="56"/>
        <v>2003</v>
      </c>
    </row>
    <row r="3622" spans="1:31" x14ac:dyDescent="0.25">
      <c r="A3622" s="7">
        <v>3619</v>
      </c>
      <c r="B3622" s="8">
        <v>37737</v>
      </c>
      <c r="C3622" t="s">
        <v>3</v>
      </c>
      <c r="D3622" t="s">
        <v>360</v>
      </c>
      <c r="E3622" t="s">
        <v>9</v>
      </c>
      <c r="F3622" t="s">
        <v>258</v>
      </c>
      <c r="G3622" t="s">
        <v>377</v>
      </c>
      <c r="H3622" s="9" t="s">
        <v>1587</v>
      </c>
      <c r="I3622" t="s">
        <v>1454</v>
      </c>
      <c r="J3622" s="20">
        <v>16</v>
      </c>
      <c r="K3622" s="20" t="s">
        <v>3</v>
      </c>
      <c r="L3622" t="s">
        <v>1463</v>
      </c>
      <c r="M3622" s="20">
        <v>5.16</v>
      </c>
      <c r="N3622" s="20">
        <v>3.84</v>
      </c>
      <c r="AE3622">
        <f t="shared" si="56"/>
        <v>2003</v>
      </c>
    </row>
    <row r="3623" spans="1:31" x14ac:dyDescent="0.25">
      <c r="A3623" s="7">
        <v>3620</v>
      </c>
      <c r="B3623" s="8">
        <v>37737</v>
      </c>
      <c r="C3623" t="s">
        <v>3</v>
      </c>
      <c r="D3623" t="s">
        <v>571</v>
      </c>
      <c r="E3623" t="s">
        <v>9</v>
      </c>
      <c r="F3623" t="s">
        <v>258</v>
      </c>
      <c r="G3623" t="s">
        <v>569</v>
      </c>
      <c r="H3623" s="9" t="s">
        <v>1665</v>
      </c>
      <c r="I3623" t="s">
        <v>1454</v>
      </c>
      <c r="J3623" s="20">
        <v>18</v>
      </c>
      <c r="K3623" s="20" t="s">
        <v>1465</v>
      </c>
      <c r="L3623" t="s">
        <v>1466</v>
      </c>
      <c r="M3623" s="20">
        <v>4.5</v>
      </c>
      <c r="N3623" s="20">
        <v>4.5</v>
      </c>
      <c r="AE3623">
        <f t="shared" si="56"/>
        <v>2003</v>
      </c>
    </row>
    <row r="3624" spans="1:31" x14ac:dyDescent="0.25">
      <c r="A3624" s="7">
        <v>3621</v>
      </c>
      <c r="B3624" s="8">
        <v>37737</v>
      </c>
      <c r="C3624" t="s">
        <v>3</v>
      </c>
      <c r="D3624" t="s">
        <v>535</v>
      </c>
      <c r="E3624" t="s">
        <v>9</v>
      </c>
      <c r="F3624" t="s">
        <v>258</v>
      </c>
      <c r="G3624" t="s">
        <v>569</v>
      </c>
      <c r="H3624" s="9" t="s">
        <v>1666</v>
      </c>
      <c r="I3624" t="s">
        <v>1454</v>
      </c>
      <c r="J3624" s="20">
        <v>23</v>
      </c>
      <c r="K3624" s="20" t="s">
        <v>9</v>
      </c>
      <c r="L3624" t="s">
        <v>1464</v>
      </c>
      <c r="M3624" s="20">
        <v>5.0600000000000005</v>
      </c>
      <c r="N3624" s="20">
        <v>7.4399999999999995</v>
      </c>
      <c r="AE3624">
        <f t="shared" si="56"/>
        <v>2003</v>
      </c>
    </row>
    <row r="3625" spans="1:31" x14ac:dyDescent="0.25">
      <c r="A3625" s="7">
        <v>3622</v>
      </c>
      <c r="B3625" s="8">
        <v>37738</v>
      </c>
      <c r="C3625" t="s">
        <v>3</v>
      </c>
      <c r="D3625" t="s">
        <v>389</v>
      </c>
      <c r="E3625" t="s">
        <v>9</v>
      </c>
      <c r="F3625" t="s">
        <v>126</v>
      </c>
      <c r="G3625" t="s">
        <v>14</v>
      </c>
      <c r="H3625" s="135" t="s">
        <v>1507</v>
      </c>
      <c r="I3625" t="s">
        <v>1454</v>
      </c>
      <c r="J3625" s="20">
        <v>40</v>
      </c>
      <c r="K3625" s="20" t="s">
        <v>9</v>
      </c>
      <c r="L3625" t="s">
        <v>1464</v>
      </c>
      <c r="M3625" s="20">
        <v>8.8000000000000007</v>
      </c>
      <c r="N3625" s="20">
        <v>12.2</v>
      </c>
      <c r="AE3625">
        <f t="shared" si="56"/>
        <v>2003</v>
      </c>
    </row>
    <row r="3626" spans="1:31" x14ac:dyDescent="0.25">
      <c r="A3626" s="7">
        <v>3623</v>
      </c>
      <c r="B3626" s="8">
        <v>37738</v>
      </c>
      <c r="C3626" t="s">
        <v>3</v>
      </c>
      <c r="D3626" t="s">
        <v>112</v>
      </c>
      <c r="E3626" t="s">
        <v>9</v>
      </c>
      <c r="F3626" t="s">
        <v>562</v>
      </c>
      <c r="G3626" t="s">
        <v>377</v>
      </c>
      <c r="H3626" s="9" t="s">
        <v>1586</v>
      </c>
      <c r="I3626" t="s">
        <v>1454</v>
      </c>
      <c r="J3626" s="20">
        <v>38</v>
      </c>
      <c r="K3626" s="20" t="s">
        <v>3</v>
      </c>
      <c r="L3626" t="s">
        <v>1464</v>
      </c>
      <c r="M3626" s="20">
        <v>11.64</v>
      </c>
      <c r="N3626" s="20">
        <v>8.36</v>
      </c>
      <c r="AE3626">
        <f t="shared" si="56"/>
        <v>2003</v>
      </c>
    </row>
    <row r="3627" spans="1:31" x14ac:dyDescent="0.25">
      <c r="A3627" s="7">
        <v>3624</v>
      </c>
      <c r="B3627" s="8">
        <v>37739</v>
      </c>
      <c r="C3627" t="s">
        <v>3</v>
      </c>
      <c r="D3627" t="s">
        <v>411</v>
      </c>
      <c r="E3627" t="s">
        <v>9</v>
      </c>
      <c r="F3627" t="s">
        <v>450</v>
      </c>
      <c r="G3627" t="s">
        <v>377</v>
      </c>
      <c r="H3627" s="135" t="s">
        <v>1613</v>
      </c>
      <c r="I3627" t="s">
        <v>1454</v>
      </c>
      <c r="J3627" s="20">
        <v>14</v>
      </c>
      <c r="K3627" s="20" t="s">
        <v>3</v>
      </c>
      <c r="L3627" t="s">
        <v>1463</v>
      </c>
      <c r="M3627" s="20">
        <v>4.6400000000000006</v>
      </c>
      <c r="N3627" s="20">
        <v>3.36</v>
      </c>
      <c r="AE3627">
        <f t="shared" si="56"/>
        <v>2003</v>
      </c>
    </row>
    <row r="3628" spans="1:31" x14ac:dyDescent="0.25">
      <c r="A3628" s="7">
        <v>3625</v>
      </c>
      <c r="B3628" s="8">
        <v>37739</v>
      </c>
      <c r="C3628" t="s">
        <v>3</v>
      </c>
      <c r="D3628" t="s">
        <v>339</v>
      </c>
      <c r="E3628" t="s">
        <v>9</v>
      </c>
      <c r="F3628" t="s">
        <v>91</v>
      </c>
      <c r="G3628" t="s">
        <v>377</v>
      </c>
      <c r="H3628" s="9" t="s">
        <v>1590</v>
      </c>
      <c r="I3628" t="s">
        <v>1454</v>
      </c>
      <c r="J3628" s="20">
        <v>57</v>
      </c>
      <c r="K3628" s="20" t="s">
        <v>3</v>
      </c>
      <c r="L3628" t="s">
        <v>1464</v>
      </c>
      <c r="M3628" s="20">
        <v>16.96</v>
      </c>
      <c r="N3628" s="20">
        <v>12.54</v>
      </c>
      <c r="AE3628">
        <f t="shared" si="56"/>
        <v>2003</v>
      </c>
    </row>
    <row r="3629" spans="1:31" x14ac:dyDescent="0.25">
      <c r="A3629" s="7">
        <v>3626</v>
      </c>
      <c r="B3629" s="8">
        <v>37739</v>
      </c>
      <c r="C3629" t="s">
        <v>3</v>
      </c>
      <c r="D3629" t="s">
        <v>178</v>
      </c>
      <c r="E3629" t="s">
        <v>9</v>
      </c>
      <c r="F3629" t="s">
        <v>349</v>
      </c>
      <c r="G3629" t="s">
        <v>377</v>
      </c>
      <c r="H3629" s="9" t="s">
        <v>1586</v>
      </c>
      <c r="I3629" t="s">
        <v>1454</v>
      </c>
      <c r="J3629" s="20">
        <v>32</v>
      </c>
      <c r="K3629" s="20" t="s">
        <v>3</v>
      </c>
      <c r="L3629" t="s">
        <v>1464</v>
      </c>
      <c r="M3629" s="20">
        <v>9.9600000000000009</v>
      </c>
      <c r="N3629" s="20">
        <v>7.04</v>
      </c>
      <c r="AE3629">
        <f t="shared" si="56"/>
        <v>2003</v>
      </c>
    </row>
    <row r="3630" spans="1:31" x14ac:dyDescent="0.25">
      <c r="A3630" s="7">
        <v>3627</v>
      </c>
      <c r="B3630" s="8">
        <v>37740</v>
      </c>
      <c r="C3630" t="s">
        <v>3</v>
      </c>
      <c r="D3630" t="s">
        <v>54</v>
      </c>
      <c r="E3630" t="s">
        <v>9</v>
      </c>
      <c r="F3630" t="s">
        <v>55</v>
      </c>
      <c r="G3630" t="s">
        <v>11</v>
      </c>
      <c r="H3630" s="135" t="s">
        <v>1498</v>
      </c>
      <c r="I3630" t="s">
        <v>1455</v>
      </c>
      <c r="J3630" s="20">
        <v>6</v>
      </c>
      <c r="K3630" s="20" t="s">
        <v>3</v>
      </c>
      <c r="L3630" t="s">
        <v>1464</v>
      </c>
      <c r="M3630" s="20">
        <v>1.3399999999999999</v>
      </c>
      <c r="N3630" s="20">
        <v>0.66</v>
      </c>
      <c r="AE3630">
        <f t="shared" si="56"/>
        <v>2003</v>
      </c>
    </row>
    <row r="3631" spans="1:31" x14ac:dyDescent="0.25">
      <c r="A3631" s="7">
        <v>3628</v>
      </c>
      <c r="B3631" s="8">
        <v>37740</v>
      </c>
      <c r="C3631" t="s">
        <v>3</v>
      </c>
      <c r="D3631" t="s">
        <v>542</v>
      </c>
      <c r="E3631" t="s">
        <v>9</v>
      </c>
      <c r="F3631" t="s">
        <v>285</v>
      </c>
      <c r="G3631" t="s">
        <v>17</v>
      </c>
      <c r="H3631" s="135" t="s">
        <v>1520</v>
      </c>
      <c r="I3631" t="s">
        <v>1454</v>
      </c>
      <c r="J3631" s="20">
        <v>32</v>
      </c>
      <c r="K3631" s="20" t="s">
        <v>9</v>
      </c>
      <c r="L3631" t="s">
        <v>1464</v>
      </c>
      <c r="M3631" s="20">
        <v>7.04</v>
      </c>
      <c r="N3631" s="20">
        <v>9.9600000000000009</v>
      </c>
      <c r="AE3631">
        <f t="shared" si="56"/>
        <v>2003</v>
      </c>
    </row>
    <row r="3632" spans="1:31" x14ac:dyDescent="0.25">
      <c r="A3632" s="7">
        <v>3629</v>
      </c>
      <c r="B3632" s="8">
        <v>37740</v>
      </c>
      <c r="C3632" t="s">
        <v>3</v>
      </c>
      <c r="D3632" t="s">
        <v>278</v>
      </c>
      <c r="E3632" t="s">
        <v>9</v>
      </c>
      <c r="F3632" t="s">
        <v>285</v>
      </c>
      <c r="G3632" t="s">
        <v>17</v>
      </c>
      <c r="H3632" s="135" t="s">
        <v>1502</v>
      </c>
      <c r="I3632" t="s">
        <v>1454</v>
      </c>
      <c r="J3632" s="20">
        <v>16</v>
      </c>
      <c r="K3632" s="20" t="s">
        <v>9</v>
      </c>
      <c r="L3632" t="s">
        <v>1464</v>
      </c>
      <c r="M3632" s="20">
        <v>3.52</v>
      </c>
      <c r="N3632" s="20">
        <v>5.48</v>
      </c>
      <c r="AE3632">
        <f t="shared" si="56"/>
        <v>2003</v>
      </c>
    </row>
    <row r="3633" spans="1:31" x14ac:dyDescent="0.25">
      <c r="A3633" s="7">
        <v>3630</v>
      </c>
      <c r="B3633" s="8">
        <v>37740</v>
      </c>
      <c r="C3633" t="s">
        <v>3</v>
      </c>
      <c r="D3633" t="s">
        <v>168</v>
      </c>
      <c r="E3633" t="s">
        <v>9</v>
      </c>
      <c r="F3633" t="s">
        <v>285</v>
      </c>
      <c r="G3633" t="s">
        <v>14</v>
      </c>
      <c r="H3633" s="135" t="s">
        <v>1507</v>
      </c>
      <c r="I3633" t="s">
        <v>1454</v>
      </c>
      <c r="J3633" s="20">
        <v>116</v>
      </c>
      <c r="K3633" s="20" t="s">
        <v>9</v>
      </c>
      <c r="L3633" t="s">
        <v>1464</v>
      </c>
      <c r="M3633" s="20">
        <v>25.52</v>
      </c>
      <c r="N3633" s="20">
        <v>33.479999999999997</v>
      </c>
      <c r="AE3633">
        <f t="shared" si="56"/>
        <v>2003</v>
      </c>
    </row>
    <row r="3634" spans="1:31" x14ac:dyDescent="0.25">
      <c r="A3634" s="7">
        <v>3631</v>
      </c>
      <c r="B3634" s="8">
        <v>37740</v>
      </c>
      <c r="C3634" t="s">
        <v>3</v>
      </c>
      <c r="D3634" t="s">
        <v>104</v>
      </c>
      <c r="E3634" t="s">
        <v>9</v>
      </c>
      <c r="F3634" t="s">
        <v>64</v>
      </c>
      <c r="G3634" t="s">
        <v>11</v>
      </c>
      <c r="H3634" s="135" t="s">
        <v>1496</v>
      </c>
      <c r="I3634" t="s">
        <v>1454</v>
      </c>
      <c r="J3634" s="20">
        <v>52</v>
      </c>
      <c r="K3634" s="20" t="s">
        <v>3</v>
      </c>
      <c r="L3634" t="s">
        <v>1464</v>
      </c>
      <c r="M3634" s="20">
        <v>15.56</v>
      </c>
      <c r="N3634" s="20">
        <v>11.44</v>
      </c>
      <c r="AE3634">
        <f t="shared" si="56"/>
        <v>2003</v>
      </c>
    </row>
    <row r="3635" spans="1:31" x14ac:dyDescent="0.25">
      <c r="A3635" s="7">
        <v>3632</v>
      </c>
      <c r="B3635" s="8">
        <v>37740</v>
      </c>
      <c r="C3635" t="s">
        <v>3</v>
      </c>
      <c r="D3635" t="s">
        <v>576</v>
      </c>
      <c r="E3635" t="s">
        <v>9</v>
      </c>
      <c r="F3635" t="s">
        <v>120</v>
      </c>
      <c r="G3635" t="s">
        <v>377</v>
      </c>
      <c r="H3635" s="135" t="s">
        <v>1585</v>
      </c>
      <c r="I3635" t="s">
        <v>1458</v>
      </c>
      <c r="J3635" s="20">
        <v>9</v>
      </c>
      <c r="K3635" s="20" t="s">
        <v>1465</v>
      </c>
      <c r="L3635" t="s">
        <v>1466</v>
      </c>
      <c r="M3635" s="20">
        <v>30</v>
      </c>
      <c r="N3635" s="20">
        <v>10</v>
      </c>
      <c r="AE3635">
        <f t="shared" si="56"/>
        <v>2003</v>
      </c>
    </row>
    <row r="3636" spans="1:31" x14ac:dyDescent="0.25">
      <c r="A3636" s="7">
        <v>3633</v>
      </c>
      <c r="B3636" s="8">
        <v>37741</v>
      </c>
      <c r="C3636" t="s">
        <v>3</v>
      </c>
      <c r="D3636" t="s">
        <v>538</v>
      </c>
      <c r="E3636" t="s">
        <v>9</v>
      </c>
      <c r="F3636" t="s">
        <v>513</v>
      </c>
      <c r="G3636" t="s">
        <v>14</v>
      </c>
      <c r="H3636" s="135" t="s">
        <v>1516</v>
      </c>
      <c r="I3636" t="s">
        <v>1455</v>
      </c>
      <c r="J3636" s="20">
        <v>12</v>
      </c>
      <c r="K3636" s="20" t="s">
        <v>1465</v>
      </c>
      <c r="L3636" t="s">
        <v>1466</v>
      </c>
      <c r="M3636" s="20">
        <v>1.5</v>
      </c>
      <c r="N3636" s="20">
        <v>1.5</v>
      </c>
      <c r="AE3636">
        <f t="shared" si="56"/>
        <v>2003</v>
      </c>
    </row>
    <row r="3637" spans="1:31" x14ac:dyDescent="0.25">
      <c r="A3637" s="7">
        <v>3634</v>
      </c>
      <c r="B3637" s="8">
        <v>37741</v>
      </c>
      <c r="C3637" t="s">
        <v>3</v>
      </c>
      <c r="D3637" t="s">
        <v>513</v>
      </c>
      <c r="E3637" t="s">
        <v>9</v>
      </c>
      <c r="F3637" t="s">
        <v>538</v>
      </c>
      <c r="G3637" t="s">
        <v>14</v>
      </c>
      <c r="H3637" s="135" t="s">
        <v>1516</v>
      </c>
      <c r="I3637" t="s">
        <v>1455</v>
      </c>
      <c r="J3637" s="20">
        <v>12</v>
      </c>
      <c r="K3637" s="20" t="s">
        <v>9</v>
      </c>
      <c r="L3637" t="s">
        <v>1464</v>
      </c>
      <c r="M3637" s="20">
        <v>1.32</v>
      </c>
      <c r="N3637" s="20">
        <v>2.1799999999999997</v>
      </c>
      <c r="AE3637">
        <f t="shared" si="56"/>
        <v>2003</v>
      </c>
    </row>
    <row r="3638" spans="1:31" x14ac:dyDescent="0.25">
      <c r="A3638" s="7">
        <v>3635</v>
      </c>
      <c r="B3638" s="8">
        <v>37742</v>
      </c>
      <c r="C3638" t="s">
        <v>3</v>
      </c>
      <c r="D3638" t="s">
        <v>389</v>
      </c>
      <c r="E3638" t="s">
        <v>9</v>
      </c>
      <c r="F3638" t="s">
        <v>564</v>
      </c>
      <c r="G3638" t="s">
        <v>11</v>
      </c>
      <c r="H3638" s="135" t="s">
        <v>1505</v>
      </c>
      <c r="I3638" t="s">
        <v>1454</v>
      </c>
      <c r="J3638" s="20">
        <v>135</v>
      </c>
      <c r="K3638" s="20" t="s">
        <v>9</v>
      </c>
      <c r="L3638" t="s">
        <v>1463</v>
      </c>
      <c r="M3638" s="20">
        <v>32.4</v>
      </c>
      <c r="N3638" s="20">
        <v>36.1</v>
      </c>
      <c r="AE3638">
        <f t="shared" si="56"/>
        <v>2003</v>
      </c>
    </row>
    <row r="3639" spans="1:31" x14ac:dyDescent="0.25">
      <c r="A3639" s="7">
        <v>3636</v>
      </c>
      <c r="B3639" s="8">
        <v>37742</v>
      </c>
      <c r="C3639" t="s">
        <v>3</v>
      </c>
      <c r="D3639" t="s">
        <v>577</v>
      </c>
      <c r="E3639" t="s">
        <v>9</v>
      </c>
      <c r="F3639" t="s">
        <v>236</v>
      </c>
      <c r="G3639" t="s">
        <v>11</v>
      </c>
      <c r="H3639" s="135" t="s">
        <v>1538</v>
      </c>
      <c r="I3639" t="s">
        <v>1458</v>
      </c>
      <c r="J3639" s="20">
        <v>10</v>
      </c>
      <c r="K3639" s="20" t="s">
        <v>3</v>
      </c>
      <c r="L3639" t="s">
        <v>1463</v>
      </c>
      <c r="M3639" s="20">
        <v>30</v>
      </c>
      <c r="N3639" s="20">
        <v>10</v>
      </c>
      <c r="AE3639">
        <f t="shared" si="56"/>
        <v>2003</v>
      </c>
    </row>
    <row r="3640" spans="1:31" x14ac:dyDescent="0.25">
      <c r="A3640" s="7">
        <v>3637</v>
      </c>
      <c r="B3640" s="8">
        <v>37742</v>
      </c>
      <c r="C3640" t="s">
        <v>3</v>
      </c>
      <c r="D3640" t="s">
        <v>543</v>
      </c>
      <c r="E3640" t="s">
        <v>9</v>
      </c>
      <c r="F3640" s="15" t="s">
        <v>28</v>
      </c>
      <c r="G3640" t="s">
        <v>14</v>
      </c>
      <c r="H3640" s="135" t="s">
        <v>1522</v>
      </c>
      <c r="I3640" t="s">
        <v>1454</v>
      </c>
      <c r="J3640" s="20">
        <v>12</v>
      </c>
      <c r="K3640" s="20" t="s">
        <v>9</v>
      </c>
      <c r="L3640" t="s">
        <v>1464</v>
      </c>
      <c r="M3640" s="20">
        <v>2.64</v>
      </c>
      <c r="N3640" s="20">
        <v>4.3599999999999994</v>
      </c>
      <c r="AE3640">
        <f t="shared" si="56"/>
        <v>2003</v>
      </c>
    </row>
    <row r="3641" spans="1:31" x14ac:dyDescent="0.25">
      <c r="A3641" s="7">
        <v>3638</v>
      </c>
      <c r="B3641" s="8">
        <v>37742</v>
      </c>
      <c r="C3641" t="s">
        <v>3</v>
      </c>
      <c r="D3641" t="s">
        <v>230</v>
      </c>
      <c r="E3641" t="s">
        <v>9</v>
      </c>
      <c r="F3641" t="s">
        <v>520</v>
      </c>
      <c r="G3641" t="s">
        <v>14</v>
      </c>
      <c r="H3641" s="135" t="s">
        <v>1516</v>
      </c>
      <c r="I3641" t="s">
        <v>1455</v>
      </c>
      <c r="J3641" s="20">
        <v>12</v>
      </c>
      <c r="K3641" s="20" t="s">
        <v>3</v>
      </c>
      <c r="L3641" t="s">
        <v>1464</v>
      </c>
      <c r="M3641" s="20">
        <v>2.1799999999999997</v>
      </c>
      <c r="N3641" s="20">
        <v>1.32</v>
      </c>
      <c r="AE3641">
        <f t="shared" si="56"/>
        <v>2003</v>
      </c>
    </row>
    <row r="3642" spans="1:31" x14ac:dyDescent="0.25">
      <c r="A3642" s="7">
        <v>3639</v>
      </c>
      <c r="B3642" s="8">
        <v>37742</v>
      </c>
      <c r="C3642" t="s">
        <v>3</v>
      </c>
      <c r="D3642" t="s">
        <v>462</v>
      </c>
      <c r="E3642" t="s">
        <v>9</v>
      </c>
      <c r="F3642" t="s">
        <v>235</v>
      </c>
      <c r="G3642" t="s">
        <v>14</v>
      </c>
      <c r="H3642" s="135" t="s">
        <v>1507</v>
      </c>
      <c r="I3642" t="s">
        <v>1454</v>
      </c>
      <c r="J3642" s="20">
        <v>28</v>
      </c>
      <c r="K3642" s="20" t="s">
        <v>9</v>
      </c>
      <c r="L3642" t="s">
        <v>1464</v>
      </c>
      <c r="M3642" s="20">
        <v>6.16</v>
      </c>
      <c r="N3642" s="20">
        <v>8.84</v>
      </c>
      <c r="AE3642">
        <f t="shared" si="56"/>
        <v>2003</v>
      </c>
    </row>
    <row r="3643" spans="1:31" x14ac:dyDescent="0.25">
      <c r="A3643" s="7">
        <v>3640</v>
      </c>
      <c r="B3643" s="8">
        <v>37743</v>
      </c>
      <c r="C3643" t="s">
        <v>3</v>
      </c>
      <c r="D3643" t="s">
        <v>572</v>
      </c>
      <c r="E3643" t="s">
        <v>9</v>
      </c>
      <c r="F3643" t="s">
        <v>25</v>
      </c>
      <c r="G3643" t="s">
        <v>17</v>
      </c>
      <c r="H3643" s="135" t="s">
        <v>1500</v>
      </c>
      <c r="I3643" t="s">
        <v>1455</v>
      </c>
      <c r="J3643" s="20">
        <v>49</v>
      </c>
      <c r="K3643" s="20" t="s">
        <v>9</v>
      </c>
      <c r="L3643" t="s">
        <v>1464</v>
      </c>
      <c r="M3643" s="20">
        <v>5.39</v>
      </c>
      <c r="N3643" s="20">
        <v>7.36</v>
      </c>
      <c r="AE3643">
        <f t="shared" si="56"/>
        <v>2003</v>
      </c>
    </row>
    <row r="3644" spans="1:31" x14ac:dyDescent="0.25">
      <c r="A3644" s="7">
        <v>3641</v>
      </c>
      <c r="B3644" s="8">
        <v>37743</v>
      </c>
      <c r="C3644" t="s">
        <v>3</v>
      </c>
      <c r="D3644" t="s">
        <v>542</v>
      </c>
      <c r="E3644" t="s">
        <v>9</v>
      </c>
      <c r="F3644" t="s">
        <v>186</v>
      </c>
      <c r="G3644" t="s">
        <v>14</v>
      </c>
      <c r="H3644" s="135" t="s">
        <v>1501</v>
      </c>
      <c r="I3644" t="s">
        <v>1454</v>
      </c>
      <c r="J3644" s="20">
        <v>81</v>
      </c>
      <c r="K3644" s="20" t="s">
        <v>9</v>
      </c>
      <c r="L3644" t="s">
        <v>1464</v>
      </c>
      <c r="M3644" s="20">
        <v>17.82</v>
      </c>
      <c r="N3644" s="20">
        <v>23.68</v>
      </c>
      <c r="AE3644">
        <f t="shared" si="56"/>
        <v>2003</v>
      </c>
    </row>
    <row r="3645" spans="1:31" x14ac:dyDescent="0.25">
      <c r="A3645" s="7">
        <v>3642</v>
      </c>
      <c r="B3645" s="8">
        <v>37743</v>
      </c>
      <c r="C3645" t="s">
        <v>3</v>
      </c>
      <c r="D3645" t="s">
        <v>344</v>
      </c>
      <c r="E3645" t="s">
        <v>9</v>
      </c>
      <c r="F3645" t="s">
        <v>349</v>
      </c>
      <c r="G3645" t="s">
        <v>17</v>
      </c>
      <c r="H3645" s="135" t="s">
        <v>1496</v>
      </c>
      <c r="I3645" t="s">
        <v>1454</v>
      </c>
      <c r="J3645" s="20">
        <v>30</v>
      </c>
      <c r="K3645" s="20" t="s">
        <v>3</v>
      </c>
      <c r="L3645" t="s">
        <v>1464</v>
      </c>
      <c r="M3645" s="20">
        <v>9.4</v>
      </c>
      <c r="N3645" s="20">
        <v>6.6</v>
      </c>
      <c r="AE3645">
        <f t="shared" si="56"/>
        <v>2003</v>
      </c>
    </row>
    <row r="3646" spans="1:31" x14ac:dyDescent="0.25">
      <c r="A3646" s="7">
        <v>3643</v>
      </c>
      <c r="B3646" s="8">
        <v>37743</v>
      </c>
      <c r="C3646" t="s">
        <v>3</v>
      </c>
      <c r="D3646" t="s">
        <v>571</v>
      </c>
      <c r="E3646" t="s">
        <v>9</v>
      </c>
      <c r="F3646" t="s">
        <v>560</v>
      </c>
      <c r="G3646" t="s">
        <v>377</v>
      </c>
      <c r="H3646" s="135" t="s">
        <v>1592</v>
      </c>
      <c r="I3646" t="s">
        <v>1454</v>
      </c>
      <c r="J3646" s="20">
        <v>12</v>
      </c>
      <c r="K3646" s="20" t="s">
        <v>1465</v>
      </c>
      <c r="L3646" t="s">
        <v>1466</v>
      </c>
      <c r="M3646" s="20">
        <v>3</v>
      </c>
      <c r="N3646" s="20">
        <v>3</v>
      </c>
      <c r="AE3646">
        <f t="shared" si="56"/>
        <v>2003</v>
      </c>
    </row>
    <row r="3647" spans="1:31" x14ac:dyDescent="0.25">
      <c r="A3647" s="7">
        <v>3644</v>
      </c>
      <c r="B3647" s="8">
        <v>37743</v>
      </c>
      <c r="C3647" t="s">
        <v>3</v>
      </c>
      <c r="D3647" t="s">
        <v>462</v>
      </c>
      <c r="E3647" t="s">
        <v>9</v>
      </c>
      <c r="F3647" t="s">
        <v>464</v>
      </c>
      <c r="G3647" t="s">
        <v>377</v>
      </c>
      <c r="H3647" s="9" t="s">
        <v>1590</v>
      </c>
      <c r="I3647" t="s">
        <v>1454</v>
      </c>
      <c r="J3647" s="20">
        <v>104</v>
      </c>
      <c r="K3647" s="20" t="s">
        <v>9</v>
      </c>
      <c r="L3647" t="s">
        <v>1463</v>
      </c>
      <c r="M3647" s="20">
        <v>24.96</v>
      </c>
      <c r="N3647" s="20">
        <v>28.04</v>
      </c>
      <c r="AE3647">
        <f t="shared" si="56"/>
        <v>2003</v>
      </c>
    </row>
    <row r="3648" spans="1:31" x14ac:dyDescent="0.25">
      <c r="A3648" s="7">
        <v>3645</v>
      </c>
      <c r="B3648" s="8">
        <v>37744</v>
      </c>
      <c r="C3648" t="s">
        <v>3</v>
      </c>
      <c r="D3648" t="s">
        <v>478</v>
      </c>
      <c r="E3648" t="s">
        <v>9</v>
      </c>
      <c r="F3648" t="s">
        <v>354</v>
      </c>
      <c r="G3648" t="s">
        <v>24</v>
      </c>
      <c r="H3648" s="135" t="s">
        <v>1544</v>
      </c>
      <c r="I3648" t="s">
        <v>1454</v>
      </c>
      <c r="J3648" s="20">
        <v>38</v>
      </c>
      <c r="K3648" s="20" t="s">
        <v>3</v>
      </c>
      <c r="L3648" t="s">
        <v>1464</v>
      </c>
      <c r="M3648" s="20">
        <v>11.64</v>
      </c>
      <c r="N3648" s="20">
        <v>8.36</v>
      </c>
      <c r="AE3648">
        <f t="shared" si="56"/>
        <v>2003</v>
      </c>
    </row>
    <row r="3649" spans="1:31" x14ac:dyDescent="0.25">
      <c r="A3649" s="7">
        <v>3646</v>
      </c>
      <c r="B3649" s="8">
        <v>37744</v>
      </c>
      <c r="C3649" t="s">
        <v>3</v>
      </c>
      <c r="D3649" t="s">
        <v>478</v>
      </c>
      <c r="E3649" t="s">
        <v>9</v>
      </c>
      <c r="F3649" t="s">
        <v>354</v>
      </c>
      <c r="G3649" t="s">
        <v>14</v>
      </c>
      <c r="H3649" s="135" t="s">
        <v>1489</v>
      </c>
      <c r="I3649" t="s">
        <v>1454</v>
      </c>
      <c r="J3649" s="20">
        <v>12</v>
      </c>
      <c r="K3649" s="20" t="s">
        <v>3</v>
      </c>
      <c r="L3649" t="s">
        <v>1464</v>
      </c>
      <c r="M3649" s="20">
        <v>4.3599999999999994</v>
      </c>
      <c r="N3649" s="20">
        <v>2.64</v>
      </c>
      <c r="AE3649">
        <f t="shared" si="56"/>
        <v>2003</v>
      </c>
    </row>
    <row r="3650" spans="1:31" x14ac:dyDescent="0.25">
      <c r="A3650" s="7">
        <v>3647</v>
      </c>
      <c r="B3650" s="8">
        <v>37744</v>
      </c>
      <c r="C3650" t="s">
        <v>3</v>
      </c>
      <c r="D3650" t="s">
        <v>339</v>
      </c>
      <c r="E3650" t="s">
        <v>9</v>
      </c>
      <c r="F3650" t="s">
        <v>47</v>
      </c>
      <c r="G3650" t="s">
        <v>65</v>
      </c>
      <c r="H3650" s="135" t="s">
        <v>1496</v>
      </c>
      <c r="I3650" t="s">
        <v>1455</v>
      </c>
      <c r="J3650" s="20">
        <v>8</v>
      </c>
      <c r="K3650" s="20" t="s">
        <v>9</v>
      </c>
      <c r="L3650" t="s">
        <v>1464</v>
      </c>
      <c r="M3650" s="20">
        <v>0.88</v>
      </c>
      <c r="N3650" s="20">
        <v>1.62</v>
      </c>
      <c r="AE3650">
        <f t="shared" si="56"/>
        <v>2003</v>
      </c>
    </row>
    <row r="3651" spans="1:31" x14ac:dyDescent="0.25">
      <c r="A3651" s="7">
        <v>3648</v>
      </c>
      <c r="B3651" s="8">
        <v>37744</v>
      </c>
      <c r="C3651" t="s">
        <v>3</v>
      </c>
      <c r="D3651" t="s">
        <v>229</v>
      </c>
      <c r="E3651" t="s">
        <v>9</v>
      </c>
      <c r="F3651" t="s">
        <v>266</v>
      </c>
      <c r="G3651" t="s">
        <v>377</v>
      </c>
      <c r="H3651" s="135" t="s">
        <v>1496</v>
      </c>
      <c r="I3651" t="s">
        <v>1456</v>
      </c>
      <c r="J3651" s="20">
        <v>63</v>
      </c>
      <c r="K3651" s="20" t="s">
        <v>3</v>
      </c>
      <c r="L3651" t="s">
        <v>1464</v>
      </c>
      <c r="M3651" s="20">
        <v>18.64</v>
      </c>
      <c r="N3651" s="20">
        <v>13.86</v>
      </c>
      <c r="O3651" t="s">
        <v>3</v>
      </c>
      <c r="P3651" s="13" t="s">
        <v>412</v>
      </c>
      <c r="Q3651" t="s">
        <v>9</v>
      </c>
      <c r="R3651" t="s">
        <v>469</v>
      </c>
      <c r="S3651" t="s">
        <v>9</v>
      </c>
      <c r="T3651" t="s">
        <v>468</v>
      </c>
      <c r="U3651" t="s">
        <v>1465</v>
      </c>
      <c r="W3651" t="s">
        <v>1465</v>
      </c>
      <c r="Y3651" t="s">
        <v>1465</v>
      </c>
      <c r="AA3651" t="s">
        <v>1465</v>
      </c>
      <c r="AC3651" t="s">
        <v>1465</v>
      </c>
      <c r="AE3651">
        <f t="shared" si="56"/>
        <v>2003</v>
      </c>
    </row>
    <row r="3652" spans="1:31" x14ac:dyDescent="0.25">
      <c r="A3652" s="7">
        <v>3649</v>
      </c>
      <c r="B3652" s="8">
        <v>37744</v>
      </c>
      <c r="C3652" t="s">
        <v>3</v>
      </c>
      <c r="D3652" t="s">
        <v>535</v>
      </c>
      <c r="E3652" t="s">
        <v>9</v>
      </c>
      <c r="F3652" t="s">
        <v>258</v>
      </c>
      <c r="G3652" t="s">
        <v>569</v>
      </c>
      <c r="H3652" s="9" t="s">
        <v>1667</v>
      </c>
      <c r="I3652" t="s">
        <v>1454</v>
      </c>
      <c r="J3652" s="20">
        <v>21</v>
      </c>
      <c r="K3652" s="20" t="s">
        <v>9</v>
      </c>
      <c r="L3652" t="s">
        <v>1464</v>
      </c>
      <c r="M3652" s="20">
        <v>4.62</v>
      </c>
      <c r="N3652" s="20">
        <v>6.88</v>
      </c>
      <c r="AE3652">
        <f t="shared" ref="AE3652:AE3715" si="57">YEAR(B3652)</f>
        <v>2003</v>
      </c>
    </row>
    <row r="3653" spans="1:31" x14ac:dyDescent="0.25">
      <c r="A3653" s="7">
        <v>3650</v>
      </c>
      <c r="B3653" s="8">
        <v>37745</v>
      </c>
      <c r="C3653" t="s">
        <v>3</v>
      </c>
      <c r="D3653" t="s">
        <v>29</v>
      </c>
      <c r="E3653" t="s">
        <v>9</v>
      </c>
      <c r="F3653" t="s">
        <v>349</v>
      </c>
      <c r="G3653" t="s">
        <v>24</v>
      </c>
      <c r="H3653" s="135" t="s">
        <v>1494</v>
      </c>
      <c r="I3653" t="s">
        <v>1454</v>
      </c>
      <c r="J3653" s="20">
        <v>28</v>
      </c>
      <c r="K3653" s="20" t="s">
        <v>1465</v>
      </c>
      <c r="L3653" t="s">
        <v>1466</v>
      </c>
      <c r="M3653" s="20">
        <v>7</v>
      </c>
      <c r="N3653" s="20">
        <v>7</v>
      </c>
      <c r="AE3653">
        <f t="shared" si="57"/>
        <v>2003</v>
      </c>
    </row>
    <row r="3654" spans="1:31" x14ac:dyDescent="0.25">
      <c r="A3654" s="7">
        <v>3651</v>
      </c>
      <c r="B3654" s="8">
        <v>37745</v>
      </c>
      <c r="C3654" t="s">
        <v>3</v>
      </c>
      <c r="D3654" t="s">
        <v>287</v>
      </c>
      <c r="E3654" t="s">
        <v>9</v>
      </c>
      <c r="F3654" t="s">
        <v>114</v>
      </c>
      <c r="G3654" t="s">
        <v>24</v>
      </c>
      <c r="H3654" s="135" t="s">
        <v>1521</v>
      </c>
      <c r="I3654" t="s">
        <v>1454</v>
      </c>
      <c r="J3654" s="20">
        <v>18</v>
      </c>
      <c r="K3654" s="20" t="s">
        <v>9</v>
      </c>
      <c r="L3654" t="s">
        <v>1464</v>
      </c>
      <c r="M3654" s="20">
        <v>3.96</v>
      </c>
      <c r="N3654" s="20">
        <v>6.04</v>
      </c>
      <c r="AE3654">
        <f t="shared" si="57"/>
        <v>2003</v>
      </c>
    </row>
    <row r="3655" spans="1:31" x14ac:dyDescent="0.25">
      <c r="A3655" s="7">
        <v>3652</v>
      </c>
      <c r="B3655" s="8">
        <v>37745</v>
      </c>
      <c r="C3655" t="s">
        <v>3</v>
      </c>
      <c r="D3655" t="s">
        <v>462</v>
      </c>
      <c r="E3655" t="s">
        <v>9</v>
      </c>
      <c r="F3655" t="s">
        <v>329</v>
      </c>
      <c r="G3655" t="s">
        <v>11</v>
      </c>
      <c r="H3655" s="135" t="s">
        <v>1505</v>
      </c>
      <c r="I3655" t="s">
        <v>1454</v>
      </c>
      <c r="J3655" s="20">
        <v>135</v>
      </c>
      <c r="K3655" s="20" t="s">
        <v>9</v>
      </c>
      <c r="L3655" t="s">
        <v>1464</v>
      </c>
      <c r="M3655" s="20">
        <v>29.7</v>
      </c>
      <c r="N3655" s="20">
        <v>38.799999999999997</v>
      </c>
      <c r="AE3655">
        <f t="shared" si="57"/>
        <v>2003</v>
      </c>
    </row>
    <row r="3656" spans="1:31" x14ac:dyDescent="0.25">
      <c r="A3656" s="7">
        <v>3653</v>
      </c>
      <c r="B3656" s="8">
        <v>37745</v>
      </c>
      <c r="C3656" t="s">
        <v>3</v>
      </c>
      <c r="D3656" t="s">
        <v>54</v>
      </c>
      <c r="E3656" t="s">
        <v>9</v>
      </c>
      <c r="F3656" t="s">
        <v>55</v>
      </c>
      <c r="G3656" t="s">
        <v>11</v>
      </c>
      <c r="H3656" s="135" t="s">
        <v>1526</v>
      </c>
      <c r="I3656" t="s">
        <v>1455</v>
      </c>
      <c r="J3656" s="20">
        <v>24</v>
      </c>
      <c r="K3656" s="20" t="s">
        <v>3</v>
      </c>
      <c r="L3656" t="s">
        <v>1464</v>
      </c>
      <c r="M3656" s="20">
        <v>3.86</v>
      </c>
      <c r="N3656" s="20">
        <v>2.64</v>
      </c>
      <c r="AE3656">
        <f t="shared" si="57"/>
        <v>2003</v>
      </c>
    </row>
    <row r="3657" spans="1:31" x14ac:dyDescent="0.25">
      <c r="A3657" s="7">
        <v>3654</v>
      </c>
      <c r="B3657" s="8">
        <v>37745</v>
      </c>
      <c r="C3657" t="s">
        <v>3</v>
      </c>
      <c r="D3657" t="s">
        <v>339</v>
      </c>
      <c r="E3657" t="s">
        <v>9</v>
      </c>
      <c r="F3657" t="s">
        <v>40</v>
      </c>
      <c r="G3657" t="s">
        <v>377</v>
      </c>
      <c r="H3657" s="9" t="s">
        <v>1586</v>
      </c>
      <c r="I3657" t="s">
        <v>1454</v>
      </c>
      <c r="J3657" s="20">
        <v>11</v>
      </c>
      <c r="K3657" s="20" t="s">
        <v>3</v>
      </c>
      <c r="L3657" t="s">
        <v>1463</v>
      </c>
      <c r="M3657" s="20">
        <v>3.86</v>
      </c>
      <c r="N3657" s="20">
        <v>2.64</v>
      </c>
      <c r="AE3657">
        <f t="shared" si="57"/>
        <v>2003</v>
      </c>
    </row>
    <row r="3658" spans="1:31" x14ac:dyDescent="0.25">
      <c r="A3658" s="7">
        <v>3655</v>
      </c>
      <c r="B3658" s="8">
        <v>37747</v>
      </c>
      <c r="C3658" t="s">
        <v>3</v>
      </c>
      <c r="D3658" t="s">
        <v>572</v>
      </c>
      <c r="E3658" t="s">
        <v>9</v>
      </c>
      <c r="F3658" t="s">
        <v>350</v>
      </c>
      <c r="G3658" t="s">
        <v>14</v>
      </c>
      <c r="H3658" s="135" t="s">
        <v>1530</v>
      </c>
      <c r="I3658" t="s">
        <v>1455</v>
      </c>
      <c r="J3658" s="20">
        <v>7</v>
      </c>
      <c r="K3658" s="20" t="s">
        <v>9</v>
      </c>
      <c r="L3658" t="s">
        <v>1464</v>
      </c>
      <c r="M3658" s="20">
        <v>0.77</v>
      </c>
      <c r="N3658" s="20">
        <v>1.48</v>
      </c>
      <c r="AE3658">
        <f t="shared" si="57"/>
        <v>2003</v>
      </c>
    </row>
    <row r="3659" spans="1:31" x14ac:dyDescent="0.25">
      <c r="A3659" s="7">
        <v>3656</v>
      </c>
      <c r="B3659" s="8">
        <v>37747</v>
      </c>
      <c r="C3659" t="s">
        <v>3</v>
      </c>
      <c r="D3659" t="s">
        <v>518</v>
      </c>
      <c r="E3659" t="s">
        <v>9</v>
      </c>
      <c r="F3659" t="s">
        <v>357</v>
      </c>
      <c r="G3659" t="s">
        <v>14</v>
      </c>
      <c r="H3659" s="135" t="s">
        <v>1496</v>
      </c>
      <c r="I3659" t="s">
        <v>1454</v>
      </c>
      <c r="J3659" s="20">
        <v>25</v>
      </c>
      <c r="K3659" s="20" t="s">
        <v>1465</v>
      </c>
      <c r="L3659" t="s">
        <v>1466</v>
      </c>
      <c r="M3659" s="20">
        <v>6.25</v>
      </c>
      <c r="N3659" s="20">
        <v>6.25</v>
      </c>
      <c r="AE3659">
        <f t="shared" si="57"/>
        <v>2003</v>
      </c>
    </row>
    <row r="3660" spans="1:31" x14ac:dyDescent="0.25">
      <c r="A3660" s="7">
        <v>3657</v>
      </c>
      <c r="B3660" s="8">
        <v>37747</v>
      </c>
      <c r="C3660" t="s">
        <v>3</v>
      </c>
      <c r="D3660" t="s">
        <v>572</v>
      </c>
      <c r="E3660" t="s">
        <v>9</v>
      </c>
      <c r="F3660" t="s">
        <v>563</v>
      </c>
      <c r="G3660" t="s">
        <v>377</v>
      </c>
      <c r="H3660" s="9" t="s">
        <v>1668</v>
      </c>
      <c r="I3660" t="s">
        <v>1454</v>
      </c>
      <c r="J3660" s="20">
        <v>13</v>
      </c>
      <c r="K3660" s="20" t="s">
        <v>1465</v>
      </c>
      <c r="L3660" t="s">
        <v>1466</v>
      </c>
      <c r="M3660" s="20">
        <v>3.25</v>
      </c>
      <c r="N3660" s="20">
        <v>3.25</v>
      </c>
      <c r="AE3660">
        <f t="shared" si="57"/>
        <v>2003</v>
      </c>
    </row>
    <row r="3661" spans="1:31" x14ac:dyDescent="0.25">
      <c r="A3661" s="7">
        <v>3658</v>
      </c>
      <c r="B3661" s="8">
        <v>37747</v>
      </c>
      <c r="C3661" t="s">
        <v>3</v>
      </c>
      <c r="D3661" t="s">
        <v>112</v>
      </c>
      <c r="E3661" t="s">
        <v>9</v>
      </c>
      <c r="F3661" t="s">
        <v>354</v>
      </c>
      <c r="G3661" t="s">
        <v>569</v>
      </c>
      <c r="H3661" s="135" t="s">
        <v>1669</v>
      </c>
      <c r="I3661" t="s">
        <v>1454</v>
      </c>
      <c r="J3661" s="20">
        <v>41</v>
      </c>
      <c r="K3661" s="20" t="s">
        <v>9</v>
      </c>
      <c r="L3661" t="s">
        <v>1463</v>
      </c>
      <c r="M3661" s="20">
        <v>9.84</v>
      </c>
      <c r="N3661" s="20">
        <v>11.66</v>
      </c>
      <c r="AE3661">
        <f t="shared" si="57"/>
        <v>2003</v>
      </c>
    </row>
    <row r="3662" spans="1:31" x14ac:dyDescent="0.25">
      <c r="A3662" s="7">
        <v>3659</v>
      </c>
      <c r="B3662" s="8">
        <v>37748</v>
      </c>
      <c r="C3662" t="s">
        <v>3</v>
      </c>
      <c r="D3662" t="s">
        <v>577</v>
      </c>
      <c r="E3662" t="s">
        <v>9</v>
      </c>
      <c r="F3662" t="s">
        <v>236</v>
      </c>
      <c r="G3662" t="s">
        <v>14</v>
      </c>
      <c r="H3662" s="135" t="s">
        <v>1530</v>
      </c>
      <c r="I3662" t="s">
        <v>1455</v>
      </c>
      <c r="J3662" s="20">
        <v>7</v>
      </c>
      <c r="K3662" s="20" t="s">
        <v>9</v>
      </c>
      <c r="L3662" t="s">
        <v>1463</v>
      </c>
      <c r="M3662" s="20">
        <v>0.84</v>
      </c>
      <c r="N3662" s="20">
        <v>1.4100000000000001</v>
      </c>
      <c r="AE3662">
        <f t="shared" si="57"/>
        <v>2003</v>
      </c>
    </row>
    <row r="3663" spans="1:31" x14ac:dyDescent="0.25">
      <c r="A3663" s="7">
        <v>3660</v>
      </c>
      <c r="B3663" s="8">
        <v>37748</v>
      </c>
      <c r="C3663" t="s">
        <v>3</v>
      </c>
      <c r="D3663" t="s">
        <v>206</v>
      </c>
      <c r="E3663" t="s">
        <v>9</v>
      </c>
      <c r="F3663" t="s">
        <v>236</v>
      </c>
      <c r="G3663" t="s">
        <v>24</v>
      </c>
      <c r="H3663" s="135" t="s">
        <v>1548</v>
      </c>
      <c r="I3663" t="s">
        <v>1455</v>
      </c>
      <c r="J3663" s="20">
        <v>14</v>
      </c>
      <c r="K3663" s="20" t="s">
        <v>1465</v>
      </c>
      <c r="L3663" t="s">
        <v>1466</v>
      </c>
      <c r="M3663" s="20">
        <v>1.75</v>
      </c>
      <c r="N3663" s="20">
        <v>1.75</v>
      </c>
      <c r="AE3663">
        <f t="shared" si="57"/>
        <v>2003</v>
      </c>
    </row>
    <row r="3664" spans="1:31" x14ac:dyDescent="0.25">
      <c r="A3664" s="7">
        <v>3661</v>
      </c>
      <c r="B3664" s="8">
        <v>37748</v>
      </c>
      <c r="C3664" t="s">
        <v>3</v>
      </c>
      <c r="D3664" t="s">
        <v>236</v>
      </c>
      <c r="E3664" t="s">
        <v>9</v>
      </c>
      <c r="F3664" t="s">
        <v>206</v>
      </c>
      <c r="G3664" t="s">
        <v>24</v>
      </c>
      <c r="H3664" s="135" t="s">
        <v>1548</v>
      </c>
      <c r="I3664" t="s">
        <v>1455</v>
      </c>
      <c r="J3664" s="20">
        <v>14</v>
      </c>
      <c r="K3664" s="20" t="s">
        <v>9</v>
      </c>
      <c r="L3664" t="s">
        <v>1464</v>
      </c>
      <c r="M3664" s="20">
        <v>1.54</v>
      </c>
      <c r="N3664" s="20">
        <v>2.46</v>
      </c>
      <c r="AE3664">
        <f t="shared" si="57"/>
        <v>2003</v>
      </c>
    </row>
    <row r="3665" spans="1:31" x14ac:dyDescent="0.25">
      <c r="A3665" s="7">
        <v>3662</v>
      </c>
      <c r="B3665" s="8">
        <v>37748</v>
      </c>
      <c r="C3665" t="s">
        <v>3</v>
      </c>
      <c r="D3665" t="s">
        <v>481</v>
      </c>
      <c r="E3665" t="s">
        <v>9</v>
      </c>
      <c r="F3665" t="s">
        <v>354</v>
      </c>
      <c r="G3665" t="s">
        <v>569</v>
      </c>
      <c r="H3665" s="9" t="s">
        <v>1670</v>
      </c>
      <c r="I3665" t="s">
        <v>1454</v>
      </c>
      <c r="J3665" s="20">
        <v>21</v>
      </c>
      <c r="K3665" s="20" t="s">
        <v>1465</v>
      </c>
      <c r="L3665" t="s">
        <v>1466</v>
      </c>
      <c r="M3665" s="20">
        <v>5.25</v>
      </c>
      <c r="N3665" s="20">
        <v>5.25</v>
      </c>
      <c r="AE3665">
        <f t="shared" si="57"/>
        <v>2003</v>
      </c>
    </row>
    <row r="3666" spans="1:31" x14ac:dyDescent="0.25">
      <c r="A3666" s="7">
        <v>3663</v>
      </c>
      <c r="B3666" s="8">
        <v>37749</v>
      </c>
      <c r="C3666" t="s">
        <v>3</v>
      </c>
      <c r="D3666" t="s">
        <v>481</v>
      </c>
      <c r="E3666" t="s">
        <v>9</v>
      </c>
      <c r="F3666" t="s">
        <v>180</v>
      </c>
      <c r="G3666" t="s">
        <v>17</v>
      </c>
      <c r="H3666" s="135" t="s">
        <v>1502</v>
      </c>
      <c r="I3666" t="s">
        <v>1454</v>
      </c>
      <c r="J3666" s="20">
        <v>23</v>
      </c>
      <c r="K3666" s="20" t="s">
        <v>3</v>
      </c>
      <c r="L3666" t="s">
        <v>1464</v>
      </c>
      <c r="M3666" s="20">
        <v>7.4399999999999995</v>
      </c>
      <c r="N3666" s="20">
        <v>5.0600000000000005</v>
      </c>
      <c r="AE3666">
        <f t="shared" si="57"/>
        <v>2003</v>
      </c>
    </row>
    <row r="3667" spans="1:31" x14ac:dyDescent="0.25">
      <c r="A3667" s="7">
        <v>3664</v>
      </c>
      <c r="B3667" s="8">
        <v>37749</v>
      </c>
      <c r="C3667" t="s">
        <v>3</v>
      </c>
      <c r="D3667" t="s">
        <v>218</v>
      </c>
      <c r="E3667" t="s">
        <v>9</v>
      </c>
      <c r="F3667" t="s">
        <v>125</v>
      </c>
      <c r="G3667" t="s">
        <v>11</v>
      </c>
      <c r="H3667" s="135" t="s">
        <v>1496</v>
      </c>
      <c r="I3667" t="s">
        <v>1455</v>
      </c>
      <c r="J3667" s="20">
        <v>21</v>
      </c>
      <c r="K3667" s="20" t="s">
        <v>9</v>
      </c>
      <c r="L3667" t="s">
        <v>1464</v>
      </c>
      <c r="M3667" s="20">
        <v>2.31</v>
      </c>
      <c r="N3667" s="20">
        <v>3.44</v>
      </c>
      <c r="AE3667">
        <f t="shared" si="57"/>
        <v>2003</v>
      </c>
    </row>
    <row r="3668" spans="1:31" x14ac:dyDescent="0.25">
      <c r="A3668" s="7">
        <v>3665</v>
      </c>
      <c r="B3668" s="8">
        <v>37749</v>
      </c>
      <c r="C3668" t="s">
        <v>3</v>
      </c>
      <c r="D3668" t="s">
        <v>446</v>
      </c>
      <c r="E3668" t="s">
        <v>9</v>
      </c>
      <c r="F3668" t="s">
        <v>336</v>
      </c>
      <c r="G3668" t="s">
        <v>65</v>
      </c>
      <c r="H3668" s="135" t="s">
        <v>1496</v>
      </c>
      <c r="I3668" t="s">
        <v>1454</v>
      </c>
      <c r="J3668" s="20">
        <v>42</v>
      </c>
      <c r="K3668" s="20" t="s">
        <v>3</v>
      </c>
      <c r="L3668" t="s">
        <v>1464</v>
      </c>
      <c r="M3668" s="20">
        <v>12.76</v>
      </c>
      <c r="N3668" s="20">
        <v>9.24</v>
      </c>
      <c r="AE3668">
        <f t="shared" si="57"/>
        <v>2003</v>
      </c>
    </row>
    <row r="3669" spans="1:31" x14ac:dyDescent="0.25">
      <c r="A3669" s="7">
        <v>3666</v>
      </c>
      <c r="B3669" s="8">
        <v>37749</v>
      </c>
      <c r="C3669" t="s">
        <v>3</v>
      </c>
      <c r="D3669" t="s">
        <v>517</v>
      </c>
      <c r="E3669" t="s">
        <v>9</v>
      </c>
      <c r="F3669" t="s">
        <v>180</v>
      </c>
      <c r="G3669" t="s">
        <v>65</v>
      </c>
      <c r="H3669" s="135" t="s">
        <v>1496</v>
      </c>
      <c r="I3669" t="s">
        <v>1454</v>
      </c>
      <c r="J3669" s="20">
        <v>30</v>
      </c>
      <c r="K3669" s="20" t="s">
        <v>9</v>
      </c>
      <c r="L3669" t="s">
        <v>1464</v>
      </c>
      <c r="M3669" s="20">
        <v>6.6</v>
      </c>
      <c r="N3669" s="20">
        <v>9.4</v>
      </c>
      <c r="AE3669">
        <f t="shared" si="57"/>
        <v>2003</v>
      </c>
    </row>
    <row r="3670" spans="1:31" x14ac:dyDescent="0.25">
      <c r="A3670" s="7">
        <v>3667</v>
      </c>
      <c r="B3670" s="8">
        <v>37749</v>
      </c>
      <c r="C3670" t="s">
        <v>3</v>
      </c>
      <c r="D3670" t="s">
        <v>125</v>
      </c>
      <c r="E3670" t="s">
        <v>9</v>
      </c>
      <c r="F3670" t="s">
        <v>55</v>
      </c>
      <c r="G3670" t="s">
        <v>377</v>
      </c>
      <c r="H3670" s="9" t="s">
        <v>1651</v>
      </c>
      <c r="I3670" t="s">
        <v>1454</v>
      </c>
      <c r="J3670" s="20">
        <v>70</v>
      </c>
      <c r="K3670" s="20" t="s">
        <v>1465</v>
      </c>
      <c r="L3670" t="s">
        <v>1466</v>
      </c>
      <c r="M3670" s="20">
        <v>17.5</v>
      </c>
      <c r="N3670" s="20">
        <v>17.5</v>
      </c>
      <c r="AE3670">
        <f t="shared" si="57"/>
        <v>2003</v>
      </c>
    </row>
    <row r="3671" spans="1:31" x14ac:dyDescent="0.25">
      <c r="A3671" s="7">
        <v>3668</v>
      </c>
      <c r="B3671" s="8">
        <v>37749</v>
      </c>
      <c r="C3671" t="s">
        <v>3</v>
      </c>
      <c r="D3671" t="s">
        <v>492</v>
      </c>
      <c r="E3671" t="s">
        <v>9</v>
      </c>
      <c r="F3671" t="s">
        <v>180</v>
      </c>
      <c r="G3671" t="s">
        <v>377</v>
      </c>
      <c r="H3671" s="9" t="s">
        <v>1638</v>
      </c>
      <c r="I3671" t="s">
        <v>1454</v>
      </c>
      <c r="J3671" s="20">
        <v>50</v>
      </c>
      <c r="K3671" s="20" t="s">
        <v>9</v>
      </c>
      <c r="L3671" t="s">
        <v>1464</v>
      </c>
      <c r="M3671" s="20">
        <v>11</v>
      </c>
      <c r="N3671" s="20">
        <v>15</v>
      </c>
      <c r="AE3671">
        <f t="shared" si="57"/>
        <v>2003</v>
      </c>
    </row>
    <row r="3672" spans="1:31" x14ac:dyDescent="0.25">
      <c r="A3672" s="7">
        <v>3669</v>
      </c>
      <c r="B3672" s="8">
        <v>37749</v>
      </c>
      <c r="C3672" t="s">
        <v>3</v>
      </c>
      <c r="D3672" t="s">
        <v>494</v>
      </c>
      <c r="E3672" t="s">
        <v>9</v>
      </c>
      <c r="F3672" t="s">
        <v>537</v>
      </c>
      <c r="G3672" t="s">
        <v>377</v>
      </c>
      <c r="H3672" s="9" t="s">
        <v>1662</v>
      </c>
      <c r="I3672" t="s">
        <v>1455</v>
      </c>
      <c r="J3672" s="20">
        <v>20</v>
      </c>
      <c r="K3672" s="20" t="s">
        <v>9</v>
      </c>
      <c r="L3672" t="s">
        <v>1463</v>
      </c>
      <c r="M3672" s="20">
        <v>2.4</v>
      </c>
      <c r="N3672" s="20">
        <v>3.1</v>
      </c>
      <c r="AE3672">
        <f t="shared" si="57"/>
        <v>2003</v>
      </c>
    </row>
    <row r="3673" spans="1:31" x14ac:dyDescent="0.25">
      <c r="A3673" s="7">
        <v>3670</v>
      </c>
      <c r="B3673" s="8">
        <v>37749</v>
      </c>
      <c r="C3673" t="s">
        <v>3</v>
      </c>
      <c r="D3673" t="s">
        <v>380</v>
      </c>
      <c r="E3673" t="s">
        <v>9</v>
      </c>
      <c r="F3673" t="s">
        <v>266</v>
      </c>
      <c r="G3673" t="s">
        <v>569</v>
      </c>
      <c r="H3673" s="9" t="s">
        <v>1671</v>
      </c>
      <c r="I3673" t="s">
        <v>1454</v>
      </c>
      <c r="J3673" s="20">
        <v>21</v>
      </c>
      <c r="K3673" s="20" t="s">
        <v>9</v>
      </c>
      <c r="L3673" t="s">
        <v>1463</v>
      </c>
      <c r="M3673" s="20">
        <v>5.04</v>
      </c>
      <c r="N3673" s="20">
        <v>6.46</v>
      </c>
      <c r="AE3673">
        <f t="shared" si="57"/>
        <v>2003</v>
      </c>
    </row>
    <row r="3674" spans="1:31" x14ac:dyDescent="0.25">
      <c r="A3674" s="7">
        <v>3671</v>
      </c>
      <c r="B3674" s="8">
        <v>37750</v>
      </c>
      <c r="C3674" t="s">
        <v>3</v>
      </c>
      <c r="D3674" t="s">
        <v>125</v>
      </c>
      <c r="E3674" t="s">
        <v>9</v>
      </c>
      <c r="F3674" t="s">
        <v>233</v>
      </c>
      <c r="G3674" t="s">
        <v>377</v>
      </c>
      <c r="H3674" s="9" t="s">
        <v>1605</v>
      </c>
      <c r="I3674" t="s">
        <v>1454</v>
      </c>
      <c r="J3674" s="20">
        <v>24</v>
      </c>
      <c r="K3674" s="20" t="s">
        <v>1465</v>
      </c>
      <c r="L3674" t="s">
        <v>1466</v>
      </c>
      <c r="M3674" s="20">
        <v>6</v>
      </c>
      <c r="N3674" s="20">
        <v>6</v>
      </c>
      <c r="AE3674">
        <f t="shared" si="57"/>
        <v>2003</v>
      </c>
    </row>
    <row r="3675" spans="1:31" x14ac:dyDescent="0.25">
      <c r="A3675" s="7">
        <v>3672</v>
      </c>
      <c r="B3675" s="8">
        <v>37750</v>
      </c>
      <c r="C3675" t="s">
        <v>3</v>
      </c>
      <c r="D3675" t="s">
        <v>535</v>
      </c>
      <c r="E3675" t="s">
        <v>9</v>
      </c>
      <c r="F3675" t="s">
        <v>258</v>
      </c>
      <c r="G3675" t="s">
        <v>569</v>
      </c>
      <c r="H3675" s="135" t="s">
        <v>1496</v>
      </c>
      <c r="I3675" t="s">
        <v>1454</v>
      </c>
      <c r="J3675" s="20">
        <v>28</v>
      </c>
      <c r="K3675" s="20" t="s">
        <v>9</v>
      </c>
      <c r="L3675" t="s">
        <v>1463</v>
      </c>
      <c r="M3675" s="20">
        <v>6.72</v>
      </c>
      <c r="N3675" s="20">
        <v>8.2800000000000011</v>
      </c>
      <c r="AE3675">
        <f t="shared" si="57"/>
        <v>2003</v>
      </c>
    </row>
    <row r="3676" spans="1:31" x14ac:dyDescent="0.25">
      <c r="A3676" s="7">
        <v>3673</v>
      </c>
      <c r="B3676" s="8">
        <v>37751</v>
      </c>
      <c r="C3676" t="s">
        <v>3</v>
      </c>
      <c r="D3676" t="s">
        <v>457</v>
      </c>
      <c r="E3676" t="s">
        <v>9</v>
      </c>
      <c r="F3676" t="s">
        <v>336</v>
      </c>
      <c r="G3676" t="s">
        <v>11</v>
      </c>
      <c r="H3676" s="135" t="s">
        <v>1496</v>
      </c>
      <c r="I3676" t="s">
        <v>1454</v>
      </c>
      <c r="J3676" s="20">
        <v>61</v>
      </c>
      <c r="K3676" s="20" t="s">
        <v>9</v>
      </c>
      <c r="L3676" t="s">
        <v>1464</v>
      </c>
      <c r="M3676" s="20">
        <v>13.42</v>
      </c>
      <c r="N3676" s="20">
        <v>18.079999999999998</v>
      </c>
      <c r="AE3676">
        <f t="shared" si="57"/>
        <v>2003</v>
      </c>
    </row>
    <row r="3677" spans="1:31" x14ac:dyDescent="0.25">
      <c r="A3677" s="7">
        <v>3674</v>
      </c>
      <c r="B3677" s="8">
        <v>37753</v>
      </c>
      <c r="C3677" t="s">
        <v>3</v>
      </c>
      <c r="D3677" t="s">
        <v>546</v>
      </c>
      <c r="E3677" t="s">
        <v>9</v>
      </c>
      <c r="F3677" t="s">
        <v>394</v>
      </c>
      <c r="G3677" t="s">
        <v>377</v>
      </c>
      <c r="H3677" s="135" t="s">
        <v>1592</v>
      </c>
      <c r="I3677" t="s">
        <v>1455</v>
      </c>
      <c r="J3677" s="20">
        <v>18</v>
      </c>
      <c r="K3677" s="20" t="s">
        <v>9</v>
      </c>
      <c r="L3677" t="s">
        <v>1463</v>
      </c>
      <c r="M3677" s="20">
        <v>2.16</v>
      </c>
      <c r="N3677" s="20">
        <v>2.84</v>
      </c>
      <c r="AE3677">
        <f t="shared" si="57"/>
        <v>2003</v>
      </c>
    </row>
    <row r="3678" spans="1:31" x14ac:dyDescent="0.25">
      <c r="A3678" s="7">
        <v>3675</v>
      </c>
      <c r="B3678" s="8">
        <v>37753</v>
      </c>
      <c r="C3678" t="s">
        <v>3</v>
      </c>
      <c r="D3678" t="s">
        <v>462</v>
      </c>
      <c r="E3678" t="s">
        <v>9</v>
      </c>
      <c r="F3678" t="s">
        <v>563</v>
      </c>
      <c r="G3678" t="s">
        <v>377</v>
      </c>
      <c r="H3678" s="9" t="s">
        <v>1643</v>
      </c>
      <c r="I3678" t="s">
        <v>1454</v>
      </c>
      <c r="J3678" s="20">
        <v>67</v>
      </c>
      <c r="K3678" s="20" t="s">
        <v>9</v>
      </c>
      <c r="L3678" t="s">
        <v>1464</v>
      </c>
      <c r="M3678" s="20">
        <v>14.74</v>
      </c>
      <c r="N3678" s="20">
        <v>19.759999999999998</v>
      </c>
      <c r="AE3678">
        <f t="shared" si="57"/>
        <v>2003</v>
      </c>
    </row>
    <row r="3679" spans="1:31" x14ac:dyDescent="0.25">
      <c r="A3679" s="7">
        <v>3676</v>
      </c>
      <c r="B3679" s="8">
        <v>37753</v>
      </c>
      <c r="C3679" t="s">
        <v>3</v>
      </c>
      <c r="D3679" t="s">
        <v>25</v>
      </c>
      <c r="E3679" t="s">
        <v>9</v>
      </c>
      <c r="F3679" t="s">
        <v>258</v>
      </c>
      <c r="G3679" t="s">
        <v>24</v>
      </c>
      <c r="H3679" s="135" t="s">
        <v>1496</v>
      </c>
      <c r="I3679" t="s">
        <v>1454</v>
      </c>
      <c r="J3679" s="20">
        <v>30</v>
      </c>
      <c r="K3679" s="20" t="s">
        <v>9</v>
      </c>
      <c r="L3679" t="s">
        <v>1464</v>
      </c>
      <c r="M3679" s="20">
        <v>6.6</v>
      </c>
      <c r="N3679" s="20">
        <v>9.4</v>
      </c>
      <c r="AE3679">
        <f t="shared" si="57"/>
        <v>2003</v>
      </c>
    </row>
    <row r="3680" spans="1:31" x14ac:dyDescent="0.25">
      <c r="A3680" s="7">
        <v>3677</v>
      </c>
      <c r="B3680" s="8">
        <v>37753</v>
      </c>
      <c r="C3680" t="s">
        <v>3</v>
      </c>
      <c r="D3680" t="s">
        <v>457</v>
      </c>
      <c r="E3680" t="s">
        <v>9</v>
      </c>
      <c r="F3680" t="s">
        <v>490</v>
      </c>
      <c r="G3680" t="s">
        <v>569</v>
      </c>
      <c r="H3680" s="9" t="s">
        <v>1672</v>
      </c>
      <c r="I3680" t="s">
        <v>1454</v>
      </c>
      <c r="J3680" s="20">
        <v>20</v>
      </c>
      <c r="K3680" s="20" t="s">
        <v>9</v>
      </c>
      <c r="L3680" t="s">
        <v>1464</v>
      </c>
      <c r="M3680" s="20">
        <v>4.4000000000000004</v>
      </c>
      <c r="N3680" s="20">
        <v>6.6</v>
      </c>
      <c r="AE3680">
        <f t="shared" si="57"/>
        <v>2003</v>
      </c>
    </row>
    <row r="3681" spans="1:31" x14ac:dyDescent="0.25">
      <c r="A3681" s="7">
        <v>3678</v>
      </c>
      <c r="B3681" s="8">
        <v>37754</v>
      </c>
      <c r="C3681" t="s">
        <v>3</v>
      </c>
      <c r="D3681" t="s">
        <v>350</v>
      </c>
      <c r="E3681" t="s">
        <v>9</v>
      </c>
      <c r="F3681" t="s">
        <v>270</v>
      </c>
      <c r="G3681" t="s">
        <v>17</v>
      </c>
      <c r="H3681" s="135" t="s">
        <v>1500</v>
      </c>
      <c r="I3681" t="s">
        <v>1454</v>
      </c>
      <c r="J3681" s="20">
        <v>6</v>
      </c>
      <c r="K3681" s="20" t="s">
        <v>9</v>
      </c>
      <c r="L3681" t="s">
        <v>1464</v>
      </c>
      <c r="M3681" s="20">
        <v>1.32</v>
      </c>
      <c r="N3681" s="20">
        <v>2.6799999999999997</v>
      </c>
      <c r="AE3681">
        <f t="shared" si="57"/>
        <v>2003</v>
      </c>
    </row>
    <row r="3682" spans="1:31" x14ac:dyDescent="0.25">
      <c r="A3682" s="7">
        <v>3679</v>
      </c>
      <c r="B3682" s="8">
        <v>37754</v>
      </c>
      <c r="C3682" t="s">
        <v>3</v>
      </c>
      <c r="D3682" t="s">
        <v>489</v>
      </c>
      <c r="E3682" t="s">
        <v>9</v>
      </c>
      <c r="F3682" t="s">
        <v>540</v>
      </c>
      <c r="G3682" t="s">
        <v>17</v>
      </c>
      <c r="H3682" s="135" t="s">
        <v>1500</v>
      </c>
      <c r="I3682" t="s">
        <v>1454</v>
      </c>
      <c r="J3682" s="20">
        <v>30</v>
      </c>
      <c r="K3682" s="20" t="s">
        <v>3</v>
      </c>
      <c r="L3682" t="s">
        <v>1464</v>
      </c>
      <c r="M3682" s="20">
        <v>9.4</v>
      </c>
      <c r="N3682" s="20">
        <v>6.6</v>
      </c>
      <c r="AE3682">
        <f t="shared" si="57"/>
        <v>2003</v>
      </c>
    </row>
    <row r="3683" spans="1:31" x14ac:dyDescent="0.25">
      <c r="A3683" s="7">
        <v>3680</v>
      </c>
      <c r="B3683" s="8">
        <v>37754</v>
      </c>
      <c r="C3683" t="s">
        <v>3</v>
      </c>
      <c r="D3683" t="s">
        <v>154</v>
      </c>
      <c r="E3683" t="s">
        <v>9</v>
      </c>
      <c r="F3683" t="s">
        <v>375</v>
      </c>
      <c r="G3683" t="s">
        <v>14</v>
      </c>
      <c r="H3683" s="135" t="s">
        <v>1532</v>
      </c>
      <c r="I3683" t="s">
        <v>1454</v>
      </c>
      <c r="J3683" s="20">
        <v>29</v>
      </c>
      <c r="K3683" s="20" t="s">
        <v>3</v>
      </c>
      <c r="L3683" t="s">
        <v>1464</v>
      </c>
      <c r="M3683" s="20">
        <v>9.1199999999999992</v>
      </c>
      <c r="N3683" s="20">
        <v>6.38</v>
      </c>
      <c r="AE3683">
        <f t="shared" si="57"/>
        <v>2003</v>
      </c>
    </row>
    <row r="3684" spans="1:31" x14ac:dyDescent="0.25">
      <c r="A3684" s="7">
        <v>3681</v>
      </c>
      <c r="B3684" s="8">
        <v>37754</v>
      </c>
      <c r="C3684" t="s">
        <v>3</v>
      </c>
      <c r="D3684" t="s">
        <v>287</v>
      </c>
      <c r="E3684" t="s">
        <v>9</v>
      </c>
      <c r="F3684" t="s">
        <v>375</v>
      </c>
      <c r="G3684" t="s">
        <v>11</v>
      </c>
      <c r="H3684" s="135" t="s">
        <v>1580</v>
      </c>
      <c r="I3684" t="s">
        <v>1454</v>
      </c>
      <c r="J3684" s="20">
        <v>30</v>
      </c>
      <c r="K3684" s="20" t="s">
        <v>9</v>
      </c>
      <c r="L3684" t="s">
        <v>1464</v>
      </c>
      <c r="M3684" s="20">
        <v>6.6</v>
      </c>
      <c r="N3684" s="20">
        <v>9.4</v>
      </c>
      <c r="AE3684">
        <f t="shared" si="57"/>
        <v>2003</v>
      </c>
    </row>
    <row r="3685" spans="1:31" x14ac:dyDescent="0.25">
      <c r="A3685" s="7">
        <v>3682</v>
      </c>
      <c r="B3685" s="8">
        <v>37754</v>
      </c>
      <c r="C3685" t="s">
        <v>3</v>
      </c>
      <c r="D3685" t="s">
        <v>556</v>
      </c>
      <c r="E3685" t="s">
        <v>9</v>
      </c>
      <c r="F3685" t="s">
        <v>552</v>
      </c>
      <c r="G3685" t="s">
        <v>65</v>
      </c>
      <c r="H3685" s="135" t="s">
        <v>1558</v>
      </c>
      <c r="I3685" t="s">
        <v>1454</v>
      </c>
      <c r="J3685" s="20">
        <v>18</v>
      </c>
      <c r="K3685" s="20" t="s">
        <v>3</v>
      </c>
      <c r="L3685" t="s">
        <v>1464</v>
      </c>
      <c r="M3685" s="20">
        <v>6.04</v>
      </c>
      <c r="N3685" s="20">
        <v>3.96</v>
      </c>
      <c r="AE3685">
        <f t="shared" si="57"/>
        <v>2003</v>
      </c>
    </row>
    <row r="3686" spans="1:31" x14ac:dyDescent="0.25">
      <c r="A3686" s="7">
        <v>3683</v>
      </c>
      <c r="B3686" s="8">
        <v>37754</v>
      </c>
      <c r="C3686" t="s">
        <v>3</v>
      </c>
      <c r="D3686" t="s">
        <v>489</v>
      </c>
      <c r="E3686" t="s">
        <v>9</v>
      </c>
      <c r="F3686" t="s">
        <v>285</v>
      </c>
      <c r="G3686" t="s">
        <v>24</v>
      </c>
      <c r="H3686" s="135" t="s">
        <v>1564</v>
      </c>
      <c r="I3686" t="s">
        <v>1454</v>
      </c>
      <c r="J3686" s="20">
        <v>14</v>
      </c>
      <c r="K3686" s="20" t="s">
        <v>9</v>
      </c>
      <c r="L3686" t="s">
        <v>1464</v>
      </c>
      <c r="M3686" s="20">
        <v>3.08</v>
      </c>
      <c r="N3686" s="20">
        <v>4.92</v>
      </c>
      <c r="AE3686">
        <f t="shared" si="57"/>
        <v>2003</v>
      </c>
    </row>
    <row r="3687" spans="1:31" x14ac:dyDescent="0.25">
      <c r="A3687" s="7">
        <v>3684</v>
      </c>
      <c r="B3687" s="8">
        <v>37754</v>
      </c>
      <c r="C3687" t="s">
        <v>3</v>
      </c>
      <c r="D3687" t="s">
        <v>489</v>
      </c>
      <c r="E3687" t="s">
        <v>9</v>
      </c>
      <c r="F3687" t="s">
        <v>126</v>
      </c>
      <c r="G3687" t="s">
        <v>24</v>
      </c>
      <c r="H3687" s="135" t="s">
        <v>1529</v>
      </c>
      <c r="I3687" t="s">
        <v>1454</v>
      </c>
      <c r="J3687" s="20">
        <v>10</v>
      </c>
      <c r="K3687" s="20" t="s">
        <v>3</v>
      </c>
      <c r="L3687" t="s">
        <v>1464</v>
      </c>
      <c r="M3687" s="20">
        <v>3.8</v>
      </c>
      <c r="N3687" s="20">
        <v>2.2000000000000002</v>
      </c>
      <c r="AE3687">
        <f t="shared" si="57"/>
        <v>2003</v>
      </c>
    </row>
    <row r="3688" spans="1:31" x14ac:dyDescent="0.25">
      <c r="A3688" s="7">
        <v>3685</v>
      </c>
      <c r="B3688" s="8">
        <v>37754</v>
      </c>
      <c r="C3688" t="s">
        <v>3</v>
      </c>
      <c r="D3688" t="s">
        <v>571</v>
      </c>
      <c r="E3688" t="s">
        <v>9</v>
      </c>
      <c r="F3688" t="s">
        <v>560</v>
      </c>
      <c r="G3688" t="s">
        <v>377</v>
      </c>
      <c r="H3688" s="9" t="s">
        <v>1586</v>
      </c>
      <c r="I3688" t="s">
        <v>1454</v>
      </c>
      <c r="J3688" s="20">
        <v>19</v>
      </c>
      <c r="K3688" s="20" t="s">
        <v>1465</v>
      </c>
      <c r="L3688" t="s">
        <v>1466</v>
      </c>
      <c r="M3688" s="20">
        <v>4.75</v>
      </c>
      <c r="N3688" s="20">
        <v>4.75</v>
      </c>
      <c r="AE3688">
        <f t="shared" si="57"/>
        <v>2003</v>
      </c>
    </row>
    <row r="3689" spans="1:31" x14ac:dyDescent="0.25">
      <c r="A3689" s="7">
        <v>3686</v>
      </c>
      <c r="B3689" s="8">
        <v>37754</v>
      </c>
      <c r="C3689" t="s">
        <v>3</v>
      </c>
      <c r="D3689" t="s">
        <v>390</v>
      </c>
      <c r="E3689" t="s">
        <v>9</v>
      </c>
      <c r="F3689" t="s">
        <v>427</v>
      </c>
      <c r="G3689" t="s">
        <v>24</v>
      </c>
      <c r="H3689" s="136" t="s">
        <v>1496</v>
      </c>
      <c r="I3689" t="s">
        <v>1454</v>
      </c>
      <c r="J3689" s="20">
        <v>11</v>
      </c>
      <c r="K3689" s="20" t="s">
        <v>9</v>
      </c>
      <c r="L3689" t="s">
        <v>1464</v>
      </c>
      <c r="M3689" s="20">
        <v>2.42</v>
      </c>
      <c r="N3689" s="20">
        <v>4.08</v>
      </c>
      <c r="AE3689">
        <f t="shared" si="57"/>
        <v>2003</v>
      </c>
    </row>
    <row r="3690" spans="1:31" x14ac:dyDescent="0.25">
      <c r="A3690" s="7">
        <v>3687</v>
      </c>
      <c r="B3690" s="8">
        <v>37755</v>
      </c>
      <c r="C3690" t="s">
        <v>3</v>
      </c>
      <c r="D3690" t="s">
        <v>186</v>
      </c>
      <c r="E3690" t="s">
        <v>9</v>
      </c>
      <c r="F3690" t="s">
        <v>578</v>
      </c>
      <c r="G3690" t="s">
        <v>14</v>
      </c>
      <c r="H3690" s="135" t="s">
        <v>1530</v>
      </c>
      <c r="I3690" t="s">
        <v>1458</v>
      </c>
      <c r="J3690" s="20">
        <v>7</v>
      </c>
      <c r="K3690" s="20" t="s">
        <v>1465</v>
      </c>
      <c r="L3690" t="s">
        <v>1466</v>
      </c>
      <c r="M3690" s="20">
        <v>10</v>
      </c>
      <c r="N3690" s="20">
        <v>30</v>
      </c>
      <c r="AE3690">
        <f t="shared" si="57"/>
        <v>2003</v>
      </c>
    </row>
    <row r="3691" spans="1:31" x14ac:dyDescent="0.25">
      <c r="A3691" s="7">
        <v>3688</v>
      </c>
      <c r="B3691" s="8">
        <v>37755</v>
      </c>
      <c r="C3691" t="s">
        <v>3</v>
      </c>
      <c r="D3691" t="s">
        <v>572</v>
      </c>
      <c r="E3691" t="s">
        <v>9</v>
      </c>
      <c r="F3691" t="s">
        <v>77</v>
      </c>
      <c r="G3691" t="s">
        <v>14</v>
      </c>
      <c r="H3691" s="135" t="s">
        <v>1522</v>
      </c>
      <c r="I3691" t="s">
        <v>1455</v>
      </c>
      <c r="J3691" s="20">
        <v>12</v>
      </c>
      <c r="K3691" s="20" t="s">
        <v>9</v>
      </c>
      <c r="L3691" t="s">
        <v>1464</v>
      </c>
      <c r="M3691" s="20">
        <v>1.32</v>
      </c>
      <c r="N3691" s="20">
        <v>2.1799999999999997</v>
      </c>
      <c r="AE3691">
        <f t="shared" si="57"/>
        <v>2003</v>
      </c>
    </row>
    <row r="3692" spans="1:31" x14ac:dyDescent="0.25">
      <c r="A3692" s="7">
        <v>3689</v>
      </c>
      <c r="B3692" s="8">
        <v>37755</v>
      </c>
      <c r="C3692" t="s">
        <v>3</v>
      </c>
      <c r="D3692" t="s">
        <v>503</v>
      </c>
      <c r="E3692" t="s">
        <v>9</v>
      </c>
      <c r="F3692" t="s">
        <v>134</v>
      </c>
      <c r="G3692" t="s">
        <v>569</v>
      </c>
      <c r="H3692" s="135" t="s">
        <v>1496</v>
      </c>
      <c r="I3692" t="s">
        <v>1454</v>
      </c>
      <c r="J3692" s="20">
        <v>21</v>
      </c>
      <c r="K3692" s="20" t="s">
        <v>9</v>
      </c>
      <c r="L3692" t="s">
        <v>1463</v>
      </c>
      <c r="M3692" s="20">
        <v>5.04</v>
      </c>
      <c r="N3692" s="20">
        <v>6.46</v>
      </c>
      <c r="AE3692">
        <f t="shared" si="57"/>
        <v>2003</v>
      </c>
    </row>
    <row r="3693" spans="1:31" x14ac:dyDescent="0.25">
      <c r="A3693" s="7">
        <v>3690</v>
      </c>
      <c r="B3693" s="8">
        <v>37756</v>
      </c>
      <c r="C3693" t="s">
        <v>3</v>
      </c>
      <c r="D3693" t="s">
        <v>547</v>
      </c>
      <c r="E3693" t="s">
        <v>9</v>
      </c>
      <c r="F3693" t="s">
        <v>354</v>
      </c>
      <c r="G3693" t="s">
        <v>11</v>
      </c>
      <c r="H3693" s="135" t="s">
        <v>1574</v>
      </c>
      <c r="I3693" t="s">
        <v>1454</v>
      </c>
      <c r="J3693" s="20">
        <v>30</v>
      </c>
      <c r="K3693" s="20" t="s">
        <v>9</v>
      </c>
      <c r="L3693" t="s">
        <v>1464</v>
      </c>
      <c r="M3693" s="20">
        <v>6.6</v>
      </c>
      <c r="N3693" s="20">
        <v>9.4</v>
      </c>
      <c r="AE3693">
        <f t="shared" si="57"/>
        <v>2003</v>
      </c>
    </row>
    <row r="3694" spans="1:31" x14ac:dyDescent="0.25">
      <c r="A3694" s="7">
        <v>3691</v>
      </c>
      <c r="B3694" s="8">
        <v>37757</v>
      </c>
      <c r="C3694" t="s">
        <v>3</v>
      </c>
      <c r="D3694" t="s">
        <v>512</v>
      </c>
      <c r="E3694" t="s">
        <v>9</v>
      </c>
      <c r="F3694" t="s">
        <v>546</v>
      </c>
      <c r="G3694" t="s">
        <v>65</v>
      </c>
      <c r="H3694" s="135" t="s">
        <v>1511</v>
      </c>
      <c r="I3694" t="s">
        <v>1454</v>
      </c>
      <c r="J3694" s="20">
        <v>16</v>
      </c>
      <c r="K3694" s="20" t="s">
        <v>9</v>
      </c>
      <c r="L3694" t="s">
        <v>1464</v>
      </c>
      <c r="M3694" s="20">
        <v>3.52</v>
      </c>
      <c r="N3694" s="20">
        <v>5.48</v>
      </c>
      <c r="AE3694">
        <f t="shared" si="57"/>
        <v>2003</v>
      </c>
    </row>
    <row r="3695" spans="1:31" x14ac:dyDescent="0.25">
      <c r="A3695" s="7">
        <v>3692</v>
      </c>
      <c r="B3695" s="8">
        <v>37757</v>
      </c>
      <c r="C3695" t="s">
        <v>3</v>
      </c>
      <c r="D3695" t="s">
        <v>546</v>
      </c>
      <c r="E3695" t="s">
        <v>9</v>
      </c>
      <c r="F3695" t="s">
        <v>512</v>
      </c>
      <c r="G3695" t="s">
        <v>65</v>
      </c>
      <c r="H3695" s="135" t="s">
        <v>1511</v>
      </c>
      <c r="I3695" t="s">
        <v>1454</v>
      </c>
      <c r="J3695" s="20">
        <v>16</v>
      </c>
      <c r="K3695" s="20" t="s">
        <v>3</v>
      </c>
      <c r="L3695" t="s">
        <v>1464</v>
      </c>
      <c r="M3695" s="20">
        <v>5.48</v>
      </c>
      <c r="N3695" s="20">
        <v>3.52</v>
      </c>
      <c r="AE3695">
        <f t="shared" si="57"/>
        <v>2003</v>
      </c>
    </row>
    <row r="3696" spans="1:31" x14ac:dyDescent="0.25">
      <c r="A3696" s="7">
        <v>3693</v>
      </c>
      <c r="B3696" s="8">
        <v>37757</v>
      </c>
      <c r="C3696" t="s">
        <v>3</v>
      </c>
      <c r="D3696" t="s">
        <v>579</v>
      </c>
      <c r="E3696" t="s">
        <v>9</v>
      </c>
      <c r="F3696" t="s">
        <v>120</v>
      </c>
      <c r="G3696" t="s">
        <v>14</v>
      </c>
      <c r="H3696" s="135" t="s">
        <v>1530</v>
      </c>
      <c r="I3696" t="s">
        <v>1458</v>
      </c>
      <c r="J3696" s="20">
        <v>7</v>
      </c>
      <c r="K3696" s="20" t="s">
        <v>3</v>
      </c>
      <c r="L3696" t="s">
        <v>1464</v>
      </c>
      <c r="M3696" s="20">
        <v>30</v>
      </c>
      <c r="N3696" s="20">
        <v>10</v>
      </c>
      <c r="AE3696">
        <f t="shared" si="57"/>
        <v>2003</v>
      </c>
    </row>
    <row r="3697" spans="1:31" x14ac:dyDescent="0.25">
      <c r="A3697" s="7">
        <v>3694</v>
      </c>
      <c r="B3697" s="8">
        <v>37757</v>
      </c>
      <c r="C3697" t="s">
        <v>3</v>
      </c>
      <c r="D3697" t="s">
        <v>457</v>
      </c>
      <c r="E3697" t="s">
        <v>9</v>
      </c>
      <c r="F3697" s="15" t="s">
        <v>28</v>
      </c>
      <c r="G3697" t="s">
        <v>14</v>
      </c>
      <c r="H3697" s="135" t="s">
        <v>1491</v>
      </c>
      <c r="I3697" t="s">
        <v>1454</v>
      </c>
      <c r="J3697" s="20">
        <v>24</v>
      </c>
      <c r="K3697" s="20" t="s">
        <v>3</v>
      </c>
      <c r="L3697" t="s">
        <v>1464</v>
      </c>
      <c r="M3697" s="20">
        <v>7.72</v>
      </c>
      <c r="N3697" s="20">
        <v>5.28</v>
      </c>
      <c r="AE3697">
        <f t="shared" si="57"/>
        <v>2003</v>
      </c>
    </row>
    <row r="3698" spans="1:31" x14ac:dyDescent="0.25">
      <c r="A3698" s="7">
        <v>3695</v>
      </c>
      <c r="B3698" s="8">
        <v>37757</v>
      </c>
      <c r="C3698" t="s">
        <v>3</v>
      </c>
      <c r="D3698" t="s">
        <v>518</v>
      </c>
      <c r="E3698" t="s">
        <v>9</v>
      </c>
      <c r="F3698" t="s">
        <v>286</v>
      </c>
      <c r="G3698" t="s">
        <v>11</v>
      </c>
      <c r="H3698" s="135" t="s">
        <v>1509</v>
      </c>
      <c r="I3698" t="s">
        <v>1454</v>
      </c>
      <c r="J3698" s="20">
        <v>81</v>
      </c>
      <c r="K3698" s="20" t="s">
        <v>3</v>
      </c>
      <c r="L3698" t="s">
        <v>1464</v>
      </c>
      <c r="M3698" s="20">
        <v>23.68</v>
      </c>
      <c r="N3698" s="20">
        <v>17.82</v>
      </c>
      <c r="AE3698">
        <f t="shared" si="57"/>
        <v>2003</v>
      </c>
    </row>
    <row r="3699" spans="1:31" x14ac:dyDescent="0.25">
      <c r="A3699" s="7">
        <v>3696</v>
      </c>
      <c r="B3699" s="8">
        <v>37757</v>
      </c>
      <c r="C3699" t="s">
        <v>3</v>
      </c>
      <c r="D3699" t="s">
        <v>43</v>
      </c>
      <c r="E3699" t="s">
        <v>9</v>
      </c>
      <c r="F3699" t="s">
        <v>427</v>
      </c>
      <c r="G3699" t="s">
        <v>11</v>
      </c>
      <c r="H3699" s="135" t="s">
        <v>1496</v>
      </c>
      <c r="I3699" t="s">
        <v>1454</v>
      </c>
      <c r="J3699" s="20">
        <v>61</v>
      </c>
      <c r="K3699" s="20" t="s">
        <v>9</v>
      </c>
      <c r="L3699" t="s">
        <v>1464</v>
      </c>
      <c r="M3699" s="20">
        <v>13.42</v>
      </c>
      <c r="N3699" s="20">
        <v>18.079999999999998</v>
      </c>
      <c r="AE3699">
        <f t="shared" si="57"/>
        <v>2003</v>
      </c>
    </row>
    <row r="3700" spans="1:31" x14ac:dyDescent="0.25">
      <c r="A3700" s="7">
        <v>3697</v>
      </c>
      <c r="B3700" s="8">
        <v>37757</v>
      </c>
      <c r="C3700" t="s">
        <v>3</v>
      </c>
      <c r="D3700" t="s">
        <v>432</v>
      </c>
      <c r="E3700" t="s">
        <v>9</v>
      </c>
      <c r="F3700" t="s">
        <v>565</v>
      </c>
      <c r="G3700" t="s">
        <v>14</v>
      </c>
      <c r="H3700" s="135" t="s">
        <v>1496</v>
      </c>
      <c r="I3700" t="s">
        <v>1454</v>
      </c>
      <c r="J3700" s="20">
        <v>13</v>
      </c>
      <c r="K3700" s="20" t="s">
        <v>9</v>
      </c>
      <c r="L3700" t="s">
        <v>1464</v>
      </c>
      <c r="M3700" s="20">
        <v>2.86</v>
      </c>
      <c r="N3700" s="20">
        <v>4.6400000000000006</v>
      </c>
      <c r="AE3700">
        <f t="shared" si="57"/>
        <v>2003</v>
      </c>
    </row>
    <row r="3701" spans="1:31" x14ac:dyDescent="0.25">
      <c r="A3701" s="7">
        <v>3698</v>
      </c>
      <c r="B3701" s="8">
        <v>37757</v>
      </c>
      <c r="C3701" t="s">
        <v>3</v>
      </c>
      <c r="D3701" t="s">
        <v>543</v>
      </c>
      <c r="E3701" t="s">
        <v>9</v>
      </c>
      <c r="F3701" t="s">
        <v>538</v>
      </c>
      <c r="G3701" t="s">
        <v>377</v>
      </c>
      <c r="H3701" s="135" t="s">
        <v>1496</v>
      </c>
      <c r="I3701" t="s">
        <v>1455</v>
      </c>
      <c r="J3701" s="20">
        <v>20</v>
      </c>
      <c r="K3701" s="20" t="s">
        <v>9</v>
      </c>
      <c r="L3701" t="s">
        <v>1464</v>
      </c>
      <c r="M3701" s="20">
        <v>2.2000000000000002</v>
      </c>
      <c r="N3701" s="20">
        <v>3.3</v>
      </c>
      <c r="AE3701">
        <f t="shared" si="57"/>
        <v>2003</v>
      </c>
    </row>
    <row r="3702" spans="1:31" x14ac:dyDescent="0.25">
      <c r="A3702" s="7">
        <v>3699</v>
      </c>
      <c r="B3702" s="8">
        <v>37757</v>
      </c>
      <c r="C3702" t="s">
        <v>3</v>
      </c>
      <c r="D3702" t="s">
        <v>39</v>
      </c>
      <c r="E3702" t="s">
        <v>9</v>
      </c>
      <c r="F3702" t="s">
        <v>57</v>
      </c>
      <c r="G3702" t="s">
        <v>569</v>
      </c>
      <c r="H3702" s="135" t="s">
        <v>1496</v>
      </c>
      <c r="I3702" t="s">
        <v>1454</v>
      </c>
      <c r="J3702" s="20">
        <v>21</v>
      </c>
      <c r="K3702" s="20" t="s">
        <v>9</v>
      </c>
      <c r="L3702" t="s">
        <v>1464</v>
      </c>
      <c r="M3702" s="20">
        <v>4.62</v>
      </c>
      <c r="N3702" s="20">
        <v>6.88</v>
      </c>
      <c r="AE3702">
        <f t="shared" si="57"/>
        <v>2003</v>
      </c>
    </row>
    <row r="3703" spans="1:31" x14ac:dyDescent="0.25">
      <c r="A3703" s="7">
        <v>3700</v>
      </c>
      <c r="B3703" s="8">
        <v>37758</v>
      </c>
      <c r="C3703" t="s">
        <v>3</v>
      </c>
      <c r="D3703" t="s">
        <v>543</v>
      </c>
      <c r="E3703" t="s">
        <v>9</v>
      </c>
      <c r="F3703" t="s">
        <v>448</v>
      </c>
      <c r="G3703" t="s">
        <v>11</v>
      </c>
      <c r="H3703" s="135" t="s">
        <v>1526</v>
      </c>
      <c r="I3703" t="s">
        <v>1454</v>
      </c>
      <c r="J3703" s="20">
        <v>99</v>
      </c>
      <c r="K3703" s="20" t="s">
        <v>9</v>
      </c>
      <c r="L3703" t="s">
        <v>1464</v>
      </c>
      <c r="M3703" s="20">
        <v>21.78</v>
      </c>
      <c r="N3703" s="20">
        <v>28.72</v>
      </c>
      <c r="AE3703">
        <f t="shared" si="57"/>
        <v>2003</v>
      </c>
    </row>
    <row r="3704" spans="1:31" x14ac:dyDescent="0.25">
      <c r="A3704" s="7">
        <v>3701</v>
      </c>
      <c r="B3704" s="8">
        <v>37758</v>
      </c>
      <c r="C3704" t="s">
        <v>3</v>
      </c>
      <c r="D3704" t="s">
        <v>390</v>
      </c>
      <c r="E3704" t="s">
        <v>9</v>
      </c>
      <c r="F3704" t="s">
        <v>565</v>
      </c>
      <c r="G3704" t="s">
        <v>14</v>
      </c>
      <c r="H3704" s="135" t="s">
        <v>1507</v>
      </c>
      <c r="I3704" t="s">
        <v>1454</v>
      </c>
      <c r="J3704" s="20">
        <v>23</v>
      </c>
      <c r="K3704" s="20" t="s">
        <v>1465</v>
      </c>
      <c r="L3704" t="s">
        <v>1466</v>
      </c>
      <c r="M3704" s="20">
        <v>5.75</v>
      </c>
      <c r="N3704" s="20">
        <v>5.75</v>
      </c>
      <c r="AE3704">
        <f t="shared" si="57"/>
        <v>2003</v>
      </c>
    </row>
    <row r="3705" spans="1:31" x14ac:dyDescent="0.25">
      <c r="A3705" s="7">
        <v>3702</v>
      </c>
      <c r="B3705" s="8">
        <v>37758</v>
      </c>
      <c r="C3705" t="s">
        <v>3</v>
      </c>
      <c r="D3705" t="s">
        <v>394</v>
      </c>
      <c r="E3705" t="s">
        <v>9</v>
      </c>
      <c r="F3705" t="s">
        <v>271</v>
      </c>
      <c r="G3705" t="s">
        <v>17</v>
      </c>
      <c r="H3705" s="135" t="s">
        <v>1496</v>
      </c>
      <c r="I3705" t="s">
        <v>1455</v>
      </c>
      <c r="J3705" s="20">
        <v>10</v>
      </c>
      <c r="K3705" s="20" t="s">
        <v>3</v>
      </c>
      <c r="L3705" t="s">
        <v>1464</v>
      </c>
      <c r="M3705" s="20">
        <v>1.9</v>
      </c>
      <c r="N3705" s="20">
        <v>1.1000000000000001</v>
      </c>
      <c r="AE3705">
        <f t="shared" si="57"/>
        <v>2003</v>
      </c>
    </row>
    <row r="3706" spans="1:31" x14ac:dyDescent="0.25">
      <c r="A3706" s="7">
        <v>3703</v>
      </c>
      <c r="B3706" s="8">
        <v>37758</v>
      </c>
      <c r="C3706" t="s">
        <v>3</v>
      </c>
      <c r="D3706" t="s">
        <v>271</v>
      </c>
      <c r="E3706" t="s">
        <v>9</v>
      </c>
      <c r="F3706" t="s">
        <v>394</v>
      </c>
      <c r="G3706" t="s">
        <v>17</v>
      </c>
      <c r="H3706" s="135" t="s">
        <v>1496</v>
      </c>
      <c r="I3706" t="s">
        <v>1455</v>
      </c>
      <c r="J3706" s="20">
        <v>18</v>
      </c>
      <c r="K3706" s="20" t="s">
        <v>3</v>
      </c>
      <c r="L3706" t="s">
        <v>1463</v>
      </c>
      <c r="M3706" s="20">
        <v>2.84</v>
      </c>
      <c r="N3706" s="20">
        <v>2.16</v>
      </c>
      <c r="AE3706">
        <f t="shared" si="57"/>
        <v>2003</v>
      </c>
    </row>
    <row r="3707" spans="1:31" x14ac:dyDescent="0.25">
      <c r="A3707" s="7">
        <v>3704</v>
      </c>
      <c r="B3707" s="8">
        <v>37758</v>
      </c>
      <c r="C3707" t="s">
        <v>3</v>
      </c>
      <c r="D3707" t="s">
        <v>517</v>
      </c>
      <c r="E3707" t="s">
        <v>9</v>
      </c>
      <c r="F3707" t="s">
        <v>126</v>
      </c>
      <c r="G3707" t="s">
        <v>24</v>
      </c>
      <c r="H3707" s="135" t="s">
        <v>1563</v>
      </c>
      <c r="I3707" t="s">
        <v>1454</v>
      </c>
      <c r="J3707" s="20">
        <v>12</v>
      </c>
      <c r="K3707" s="20" t="s">
        <v>3</v>
      </c>
      <c r="L3707" t="s">
        <v>1464</v>
      </c>
      <c r="M3707" s="20">
        <v>4.3599999999999994</v>
      </c>
      <c r="N3707" s="20">
        <v>2.64</v>
      </c>
      <c r="AE3707">
        <f t="shared" si="57"/>
        <v>2003</v>
      </c>
    </row>
    <row r="3708" spans="1:31" x14ac:dyDescent="0.25">
      <c r="A3708" s="7">
        <v>3705</v>
      </c>
      <c r="B3708" s="8">
        <v>37758</v>
      </c>
      <c r="C3708" t="s">
        <v>3</v>
      </c>
      <c r="D3708" t="s">
        <v>350</v>
      </c>
      <c r="E3708" t="s">
        <v>9</v>
      </c>
      <c r="F3708" t="s">
        <v>503</v>
      </c>
      <c r="G3708" t="s">
        <v>377</v>
      </c>
      <c r="H3708" s="9" t="s">
        <v>1662</v>
      </c>
      <c r="I3708" t="s">
        <v>1455</v>
      </c>
      <c r="J3708" s="20">
        <v>7</v>
      </c>
      <c r="K3708" s="20" t="s">
        <v>3</v>
      </c>
      <c r="L3708" t="s">
        <v>1463</v>
      </c>
      <c r="M3708" s="20">
        <v>1.4100000000000001</v>
      </c>
      <c r="N3708" s="20">
        <v>0.84</v>
      </c>
      <c r="AE3708">
        <f t="shared" si="57"/>
        <v>2003</v>
      </c>
    </row>
    <row r="3709" spans="1:31" x14ac:dyDescent="0.25">
      <c r="A3709" s="7">
        <v>3706</v>
      </c>
      <c r="B3709" s="8">
        <v>37758</v>
      </c>
      <c r="C3709" t="s">
        <v>3</v>
      </c>
      <c r="D3709" t="s">
        <v>503</v>
      </c>
      <c r="E3709" t="s">
        <v>9</v>
      </c>
      <c r="F3709" t="s">
        <v>350</v>
      </c>
      <c r="G3709" t="s">
        <v>377</v>
      </c>
      <c r="H3709" s="9" t="s">
        <v>1662</v>
      </c>
      <c r="I3709" t="s">
        <v>1455</v>
      </c>
      <c r="J3709" s="20">
        <v>20</v>
      </c>
      <c r="K3709" s="20" t="s">
        <v>9</v>
      </c>
      <c r="L3709" t="s">
        <v>1464</v>
      </c>
      <c r="M3709" s="20">
        <v>2.2000000000000002</v>
      </c>
      <c r="N3709" s="20">
        <v>3.3</v>
      </c>
      <c r="AE3709">
        <f t="shared" si="57"/>
        <v>2003</v>
      </c>
    </row>
    <row r="3710" spans="1:31" x14ac:dyDescent="0.25">
      <c r="A3710" s="7">
        <v>3707</v>
      </c>
      <c r="B3710" s="8">
        <v>37760</v>
      </c>
      <c r="C3710" t="s">
        <v>3</v>
      </c>
      <c r="D3710" t="s">
        <v>418</v>
      </c>
      <c r="E3710" t="s">
        <v>9</v>
      </c>
      <c r="F3710" t="s">
        <v>464</v>
      </c>
      <c r="G3710" t="s">
        <v>24</v>
      </c>
      <c r="H3710" s="135" t="s">
        <v>1493</v>
      </c>
      <c r="I3710" t="s">
        <v>1454</v>
      </c>
      <c r="J3710" s="20">
        <v>28</v>
      </c>
      <c r="K3710" s="20" t="s">
        <v>9</v>
      </c>
      <c r="L3710" t="s">
        <v>1464</v>
      </c>
      <c r="M3710" s="20">
        <v>6.16</v>
      </c>
      <c r="N3710" s="20">
        <v>8.84</v>
      </c>
      <c r="AE3710">
        <f t="shared" si="57"/>
        <v>2003</v>
      </c>
    </row>
    <row r="3711" spans="1:31" x14ac:dyDescent="0.25">
      <c r="A3711" s="7">
        <v>3708</v>
      </c>
      <c r="B3711" s="8">
        <v>37760</v>
      </c>
      <c r="C3711" t="s">
        <v>3</v>
      </c>
      <c r="D3711" t="s">
        <v>411</v>
      </c>
      <c r="E3711" t="s">
        <v>9</v>
      </c>
      <c r="F3711" s="15" t="s">
        <v>28</v>
      </c>
      <c r="G3711" t="s">
        <v>14</v>
      </c>
      <c r="H3711" s="135" t="s">
        <v>1534</v>
      </c>
      <c r="I3711" t="s">
        <v>1454</v>
      </c>
      <c r="J3711" s="20">
        <v>18</v>
      </c>
      <c r="K3711" s="20" t="s">
        <v>3</v>
      </c>
      <c r="L3711" t="s">
        <v>1464</v>
      </c>
      <c r="M3711" s="20">
        <v>6.04</v>
      </c>
      <c r="N3711" s="20">
        <v>3.96</v>
      </c>
      <c r="AE3711">
        <f t="shared" si="57"/>
        <v>2003</v>
      </c>
    </row>
    <row r="3712" spans="1:31" x14ac:dyDescent="0.25">
      <c r="A3712" s="7">
        <v>3709</v>
      </c>
      <c r="B3712" s="8">
        <v>37760</v>
      </c>
      <c r="C3712" t="s">
        <v>3</v>
      </c>
      <c r="D3712" t="s">
        <v>70</v>
      </c>
      <c r="E3712" t="s">
        <v>9</v>
      </c>
      <c r="F3712" t="s">
        <v>457</v>
      </c>
      <c r="G3712" t="s">
        <v>17</v>
      </c>
      <c r="H3712" s="135" t="s">
        <v>1496</v>
      </c>
      <c r="I3712" t="s">
        <v>1454</v>
      </c>
      <c r="J3712" s="20">
        <v>16</v>
      </c>
      <c r="K3712" s="20" t="s">
        <v>3</v>
      </c>
      <c r="L3712" t="s">
        <v>1464</v>
      </c>
      <c r="M3712" s="20">
        <v>5.48</v>
      </c>
      <c r="N3712" s="20">
        <v>3.52</v>
      </c>
      <c r="AE3712">
        <f t="shared" si="57"/>
        <v>2003</v>
      </c>
    </row>
    <row r="3713" spans="1:31" x14ac:dyDescent="0.25">
      <c r="A3713" s="7">
        <v>3710</v>
      </c>
      <c r="B3713" s="8">
        <v>37760</v>
      </c>
      <c r="C3713" t="s">
        <v>3</v>
      </c>
      <c r="D3713" t="s">
        <v>457</v>
      </c>
      <c r="E3713" t="s">
        <v>9</v>
      </c>
      <c r="F3713" t="s">
        <v>70</v>
      </c>
      <c r="G3713" t="s">
        <v>17</v>
      </c>
      <c r="H3713" s="135" t="s">
        <v>1496</v>
      </c>
      <c r="I3713" t="s">
        <v>1454</v>
      </c>
      <c r="J3713" s="20">
        <v>17</v>
      </c>
      <c r="K3713" s="20" t="s">
        <v>9</v>
      </c>
      <c r="L3713" t="s">
        <v>1464</v>
      </c>
      <c r="M3713" s="20">
        <v>3.74</v>
      </c>
      <c r="N3713" s="20">
        <v>5.76</v>
      </c>
      <c r="AE3713">
        <f t="shared" si="57"/>
        <v>2003</v>
      </c>
    </row>
    <row r="3714" spans="1:31" x14ac:dyDescent="0.25">
      <c r="A3714" s="7">
        <v>3711</v>
      </c>
      <c r="B3714" s="8">
        <v>37760</v>
      </c>
      <c r="C3714" t="s">
        <v>3</v>
      </c>
      <c r="D3714" t="s">
        <v>571</v>
      </c>
      <c r="E3714" t="s">
        <v>9</v>
      </c>
      <c r="F3714" t="s">
        <v>501</v>
      </c>
      <c r="G3714" t="s">
        <v>377</v>
      </c>
      <c r="H3714" s="9" t="s">
        <v>1590</v>
      </c>
      <c r="I3714" t="s">
        <v>1454</v>
      </c>
      <c r="J3714" s="20">
        <v>91</v>
      </c>
      <c r="K3714" s="20" t="s">
        <v>3</v>
      </c>
      <c r="L3714" t="s">
        <v>1463</v>
      </c>
      <c r="M3714" s="20">
        <v>24.66</v>
      </c>
      <c r="N3714" s="20">
        <v>21.84</v>
      </c>
      <c r="AE3714">
        <f t="shared" si="57"/>
        <v>2003</v>
      </c>
    </row>
    <row r="3715" spans="1:31" x14ac:dyDescent="0.25">
      <c r="A3715" s="7">
        <v>3712</v>
      </c>
      <c r="B3715" s="8">
        <v>37760</v>
      </c>
      <c r="C3715" t="s">
        <v>3</v>
      </c>
      <c r="D3715" t="s">
        <v>543</v>
      </c>
      <c r="E3715" t="s">
        <v>9</v>
      </c>
      <c r="F3715" t="s">
        <v>270</v>
      </c>
      <c r="G3715" t="s">
        <v>24</v>
      </c>
      <c r="H3715" s="136" t="s">
        <v>1496</v>
      </c>
      <c r="I3715" t="s">
        <v>1454</v>
      </c>
      <c r="J3715" s="20">
        <v>32</v>
      </c>
      <c r="K3715" s="20" t="s">
        <v>9</v>
      </c>
      <c r="L3715" t="s">
        <v>1464</v>
      </c>
      <c r="M3715" s="20">
        <v>7.04</v>
      </c>
      <c r="N3715" s="20">
        <v>9.9600000000000009</v>
      </c>
      <c r="AE3715">
        <f t="shared" si="57"/>
        <v>2003</v>
      </c>
    </row>
    <row r="3716" spans="1:31" x14ac:dyDescent="0.25">
      <c r="A3716" s="7">
        <v>3713</v>
      </c>
      <c r="B3716" s="8">
        <v>37761</v>
      </c>
      <c r="C3716" t="s">
        <v>3</v>
      </c>
      <c r="D3716" t="s">
        <v>352</v>
      </c>
      <c r="E3716" t="s">
        <v>9</v>
      </c>
      <c r="F3716" t="s">
        <v>224</v>
      </c>
      <c r="G3716" t="s">
        <v>11</v>
      </c>
      <c r="H3716" s="135" t="s">
        <v>1509</v>
      </c>
      <c r="I3716" t="s">
        <v>1454</v>
      </c>
      <c r="J3716" s="20">
        <v>56</v>
      </c>
      <c r="K3716" s="20" t="s">
        <v>3</v>
      </c>
      <c r="L3716" t="s">
        <v>1464</v>
      </c>
      <c r="M3716" s="20">
        <v>16.68</v>
      </c>
      <c r="N3716" s="20">
        <v>12.32</v>
      </c>
      <c r="AE3716">
        <f t="shared" ref="AE3716:AE3779" si="58">YEAR(B3716)</f>
        <v>2003</v>
      </c>
    </row>
    <row r="3717" spans="1:31" x14ac:dyDescent="0.25">
      <c r="A3717" s="7">
        <v>3714</v>
      </c>
      <c r="B3717" s="8">
        <v>37761</v>
      </c>
      <c r="C3717" t="s">
        <v>3</v>
      </c>
      <c r="D3717" t="s">
        <v>572</v>
      </c>
      <c r="E3717" t="s">
        <v>9</v>
      </c>
      <c r="F3717" t="s">
        <v>77</v>
      </c>
      <c r="G3717" t="s">
        <v>11</v>
      </c>
      <c r="H3717" s="135" t="s">
        <v>1538</v>
      </c>
      <c r="I3717" t="s">
        <v>1455</v>
      </c>
      <c r="J3717" s="20">
        <v>10</v>
      </c>
      <c r="K3717" s="20" t="s">
        <v>9</v>
      </c>
      <c r="L3717" t="s">
        <v>1464</v>
      </c>
      <c r="M3717" s="20">
        <v>1.1000000000000001</v>
      </c>
      <c r="N3717" s="20">
        <v>1.9</v>
      </c>
      <c r="AE3717">
        <f t="shared" si="58"/>
        <v>2003</v>
      </c>
    </row>
    <row r="3718" spans="1:31" x14ac:dyDescent="0.25">
      <c r="A3718" s="7">
        <v>3715</v>
      </c>
      <c r="B3718" s="8">
        <v>37761</v>
      </c>
      <c r="C3718" t="s">
        <v>3</v>
      </c>
      <c r="D3718" t="s">
        <v>541</v>
      </c>
      <c r="E3718" t="s">
        <v>9</v>
      </c>
      <c r="F3718" t="s">
        <v>534</v>
      </c>
      <c r="G3718" t="s">
        <v>14</v>
      </c>
      <c r="H3718" s="135" t="s">
        <v>1522</v>
      </c>
      <c r="I3718" t="s">
        <v>1454</v>
      </c>
      <c r="J3718" s="20">
        <v>12</v>
      </c>
      <c r="K3718" s="20" t="s">
        <v>3</v>
      </c>
      <c r="L3718" t="s">
        <v>1464</v>
      </c>
      <c r="M3718" s="20">
        <v>4.3599999999999994</v>
      </c>
      <c r="N3718" s="20">
        <v>2.64</v>
      </c>
      <c r="AE3718">
        <f t="shared" si="58"/>
        <v>2003</v>
      </c>
    </row>
    <row r="3719" spans="1:31" x14ac:dyDescent="0.25">
      <c r="A3719" s="7">
        <v>3716</v>
      </c>
      <c r="B3719" s="8">
        <v>37761</v>
      </c>
      <c r="C3719" t="s">
        <v>3</v>
      </c>
      <c r="D3719" t="s">
        <v>534</v>
      </c>
      <c r="E3719" t="s">
        <v>9</v>
      </c>
      <c r="F3719" t="s">
        <v>541</v>
      </c>
      <c r="G3719" t="s">
        <v>14</v>
      </c>
      <c r="H3719" s="135" t="s">
        <v>1522</v>
      </c>
      <c r="I3719" t="s">
        <v>1454</v>
      </c>
      <c r="J3719" s="20">
        <v>12</v>
      </c>
      <c r="K3719" s="20" t="s">
        <v>9</v>
      </c>
      <c r="L3719" t="s">
        <v>1464</v>
      </c>
      <c r="M3719" s="20">
        <v>2.64</v>
      </c>
      <c r="N3719" s="20">
        <v>4.3599999999999994</v>
      </c>
      <c r="AE3719">
        <f t="shared" si="58"/>
        <v>2003</v>
      </c>
    </row>
    <row r="3720" spans="1:31" x14ac:dyDescent="0.25">
      <c r="A3720" s="7">
        <v>3717</v>
      </c>
      <c r="B3720" s="8">
        <v>37761</v>
      </c>
      <c r="C3720" t="s">
        <v>3</v>
      </c>
      <c r="D3720" t="s">
        <v>352</v>
      </c>
      <c r="E3720" t="s">
        <v>9</v>
      </c>
      <c r="F3720" t="s">
        <v>448</v>
      </c>
      <c r="G3720" t="s">
        <v>14</v>
      </c>
      <c r="H3720" s="135" t="s">
        <v>1501</v>
      </c>
      <c r="I3720" t="s">
        <v>1454</v>
      </c>
      <c r="J3720" s="20">
        <v>36</v>
      </c>
      <c r="K3720" s="20" t="s">
        <v>9</v>
      </c>
      <c r="L3720" t="s">
        <v>1464</v>
      </c>
      <c r="M3720" s="20">
        <v>7.92</v>
      </c>
      <c r="N3720" s="20">
        <v>11.08</v>
      </c>
      <c r="AE3720">
        <f t="shared" si="58"/>
        <v>2003</v>
      </c>
    </row>
    <row r="3721" spans="1:31" x14ac:dyDescent="0.25">
      <c r="A3721" s="7">
        <v>3718</v>
      </c>
      <c r="B3721" s="8">
        <v>37761</v>
      </c>
      <c r="C3721" t="s">
        <v>3</v>
      </c>
      <c r="D3721" t="s">
        <v>468</v>
      </c>
      <c r="E3721" t="s">
        <v>9</v>
      </c>
      <c r="F3721" t="s">
        <v>278</v>
      </c>
      <c r="G3721" t="s">
        <v>14</v>
      </c>
      <c r="H3721" s="135" t="s">
        <v>1496</v>
      </c>
      <c r="I3721" t="s">
        <v>1454</v>
      </c>
      <c r="J3721" s="20">
        <v>11</v>
      </c>
      <c r="K3721" s="20" t="s">
        <v>3</v>
      </c>
      <c r="L3721" t="s">
        <v>1464</v>
      </c>
      <c r="M3721" s="20">
        <v>4.08</v>
      </c>
      <c r="N3721" s="20">
        <v>2.42</v>
      </c>
      <c r="AE3721">
        <f t="shared" si="58"/>
        <v>2003</v>
      </c>
    </row>
    <row r="3722" spans="1:31" x14ac:dyDescent="0.25">
      <c r="A3722" s="7">
        <v>3719</v>
      </c>
      <c r="B3722" s="8">
        <v>37761</v>
      </c>
      <c r="C3722" t="s">
        <v>3</v>
      </c>
      <c r="D3722" t="s">
        <v>572</v>
      </c>
      <c r="E3722" t="s">
        <v>9</v>
      </c>
      <c r="F3722" t="s">
        <v>563</v>
      </c>
      <c r="G3722" t="s">
        <v>377</v>
      </c>
      <c r="H3722" s="135" t="s">
        <v>1496</v>
      </c>
      <c r="I3722" t="s">
        <v>1454</v>
      </c>
      <c r="J3722" s="20">
        <v>30</v>
      </c>
      <c r="K3722" s="20" t="s">
        <v>1465</v>
      </c>
      <c r="L3722" t="s">
        <v>1466</v>
      </c>
      <c r="M3722" s="20">
        <v>7.5</v>
      </c>
      <c r="N3722" s="20">
        <v>7.5</v>
      </c>
      <c r="AE3722">
        <f t="shared" si="58"/>
        <v>2003</v>
      </c>
    </row>
    <row r="3723" spans="1:31" x14ac:dyDescent="0.25">
      <c r="A3723" s="7">
        <v>3720</v>
      </c>
      <c r="B3723" s="8">
        <v>37761</v>
      </c>
      <c r="C3723" t="s">
        <v>3</v>
      </c>
      <c r="D3723" t="s">
        <v>360</v>
      </c>
      <c r="E3723" t="s">
        <v>9</v>
      </c>
      <c r="F3723" t="s">
        <v>258</v>
      </c>
      <c r="G3723" t="s">
        <v>377</v>
      </c>
      <c r="H3723" s="9" t="s">
        <v>1590</v>
      </c>
      <c r="I3723" t="s">
        <v>1454</v>
      </c>
      <c r="J3723" s="20">
        <v>58</v>
      </c>
      <c r="K3723" s="20" t="s">
        <v>9</v>
      </c>
      <c r="L3723" t="s">
        <v>1463</v>
      </c>
      <c r="M3723" s="20">
        <v>13.92</v>
      </c>
      <c r="N3723" s="20">
        <v>16.079999999999998</v>
      </c>
      <c r="AE3723">
        <f t="shared" si="58"/>
        <v>2003</v>
      </c>
    </row>
    <row r="3724" spans="1:31" x14ac:dyDescent="0.25">
      <c r="A3724" s="7">
        <v>3721</v>
      </c>
      <c r="B3724" s="8">
        <v>37761</v>
      </c>
      <c r="C3724" t="s">
        <v>3</v>
      </c>
      <c r="D3724" t="s">
        <v>481</v>
      </c>
      <c r="E3724" t="s">
        <v>9</v>
      </c>
      <c r="F3724" t="s">
        <v>240</v>
      </c>
      <c r="G3724" t="s">
        <v>569</v>
      </c>
      <c r="H3724" s="135" t="s">
        <v>1496</v>
      </c>
      <c r="I3724" t="s">
        <v>1454</v>
      </c>
      <c r="J3724" s="20">
        <v>17</v>
      </c>
      <c r="K3724" s="20" t="s">
        <v>1465</v>
      </c>
      <c r="L3724" t="s">
        <v>1466</v>
      </c>
      <c r="M3724" s="20">
        <v>4.25</v>
      </c>
      <c r="N3724" s="20">
        <v>4.25</v>
      </c>
      <c r="AE3724">
        <f t="shared" si="58"/>
        <v>2003</v>
      </c>
    </row>
    <row r="3725" spans="1:31" x14ac:dyDescent="0.25">
      <c r="A3725" s="7">
        <v>3722</v>
      </c>
      <c r="B3725" s="8">
        <v>37761</v>
      </c>
      <c r="C3725" t="s">
        <v>3</v>
      </c>
      <c r="D3725" t="s">
        <v>481</v>
      </c>
      <c r="E3725" t="s">
        <v>9</v>
      </c>
      <c r="F3725" t="s">
        <v>240</v>
      </c>
      <c r="G3725" t="s">
        <v>569</v>
      </c>
      <c r="H3725" s="135" t="s">
        <v>1496</v>
      </c>
      <c r="I3725" t="s">
        <v>1454</v>
      </c>
      <c r="J3725" s="20">
        <v>13</v>
      </c>
      <c r="K3725" s="20" t="s">
        <v>9</v>
      </c>
      <c r="L3725" t="s">
        <v>1464</v>
      </c>
      <c r="M3725" s="20">
        <v>2.86</v>
      </c>
      <c r="N3725" s="20">
        <v>4.6400000000000006</v>
      </c>
      <c r="AE3725">
        <f t="shared" si="58"/>
        <v>2003</v>
      </c>
    </row>
    <row r="3726" spans="1:31" x14ac:dyDescent="0.25">
      <c r="A3726" s="7">
        <v>3723</v>
      </c>
      <c r="B3726" s="8">
        <v>37762</v>
      </c>
      <c r="C3726" t="s">
        <v>3</v>
      </c>
      <c r="D3726" t="s">
        <v>533</v>
      </c>
      <c r="E3726" t="s">
        <v>9</v>
      </c>
      <c r="F3726" t="s">
        <v>91</v>
      </c>
      <c r="G3726" t="s">
        <v>65</v>
      </c>
      <c r="H3726" s="135" t="s">
        <v>1571</v>
      </c>
      <c r="I3726" t="s">
        <v>1454</v>
      </c>
      <c r="J3726" s="20">
        <v>31</v>
      </c>
      <c r="K3726" s="20" t="s">
        <v>9</v>
      </c>
      <c r="L3726" t="s">
        <v>1464</v>
      </c>
      <c r="M3726" s="20">
        <v>6.82</v>
      </c>
      <c r="N3726" s="20">
        <v>9.68</v>
      </c>
      <c r="AE3726">
        <f t="shared" si="58"/>
        <v>2003</v>
      </c>
    </row>
    <row r="3727" spans="1:31" x14ac:dyDescent="0.25">
      <c r="A3727" s="7">
        <v>3724</v>
      </c>
      <c r="B3727" s="8">
        <v>37762</v>
      </c>
      <c r="C3727" t="s">
        <v>3</v>
      </c>
      <c r="D3727" t="s">
        <v>572</v>
      </c>
      <c r="E3727" t="s">
        <v>9</v>
      </c>
      <c r="F3727" t="s">
        <v>578</v>
      </c>
      <c r="G3727" t="s">
        <v>377</v>
      </c>
      <c r="H3727" s="135" t="s">
        <v>1635</v>
      </c>
      <c r="I3727" t="s">
        <v>1454</v>
      </c>
      <c r="J3727" s="20">
        <v>13</v>
      </c>
      <c r="K3727" s="20" t="s">
        <v>3</v>
      </c>
      <c r="L3727" t="s">
        <v>1463</v>
      </c>
      <c r="M3727" s="20">
        <v>4.38</v>
      </c>
      <c r="N3727" s="20">
        <v>3.12</v>
      </c>
      <c r="AE3727">
        <f t="shared" si="58"/>
        <v>2003</v>
      </c>
    </row>
    <row r="3728" spans="1:31" x14ac:dyDescent="0.25">
      <c r="A3728" s="7">
        <v>3725</v>
      </c>
      <c r="B3728" s="8">
        <v>37762</v>
      </c>
      <c r="C3728" t="s">
        <v>3</v>
      </c>
      <c r="D3728" t="s">
        <v>343</v>
      </c>
      <c r="E3728" t="s">
        <v>9</v>
      </c>
      <c r="F3728" t="s">
        <v>367</v>
      </c>
      <c r="G3728" t="s">
        <v>377</v>
      </c>
      <c r="H3728" s="9" t="s">
        <v>1662</v>
      </c>
      <c r="I3728" t="s">
        <v>1455</v>
      </c>
      <c r="J3728" s="20">
        <v>20</v>
      </c>
      <c r="K3728" s="20" t="s">
        <v>9</v>
      </c>
      <c r="L3728" t="s">
        <v>1464</v>
      </c>
      <c r="M3728" s="20">
        <v>2.2000000000000002</v>
      </c>
      <c r="N3728" s="20">
        <v>3.3</v>
      </c>
      <c r="AE3728">
        <f t="shared" si="58"/>
        <v>2003</v>
      </c>
    </row>
    <row r="3729" spans="1:31" x14ac:dyDescent="0.25">
      <c r="A3729" s="7">
        <v>3726</v>
      </c>
      <c r="B3729" s="8">
        <v>37762</v>
      </c>
      <c r="C3729" t="s">
        <v>3</v>
      </c>
      <c r="D3729" t="s">
        <v>367</v>
      </c>
      <c r="E3729" t="s">
        <v>9</v>
      </c>
      <c r="F3729" t="s">
        <v>343</v>
      </c>
      <c r="G3729" t="s">
        <v>377</v>
      </c>
      <c r="H3729" s="9" t="s">
        <v>1662</v>
      </c>
      <c r="I3729" t="s">
        <v>1455</v>
      </c>
      <c r="J3729" s="20">
        <v>20</v>
      </c>
      <c r="K3729" s="20" t="s">
        <v>3</v>
      </c>
      <c r="L3729" t="s">
        <v>1464</v>
      </c>
      <c r="M3729" s="20">
        <v>3.3</v>
      </c>
      <c r="N3729" s="20">
        <v>2.2000000000000002</v>
      </c>
      <c r="AE3729">
        <f t="shared" si="58"/>
        <v>2003</v>
      </c>
    </row>
    <row r="3730" spans="1:31" x14ac:dyDescent="0.25">
      <c r="A3730" s="7">
        <v>3727</v>
      </c>
      <c r="B3730" s="8">
        <v>37762</v>
      </c>
      <c r="C3730" t="s">
        <v>3</v>
      </c>
      <c r="D3730" t="s">
        <v>397</v>
      </c>
      <c r="E3730" t="s">
        <v>9</v>
      </c>
      <c r="F3730" t="s">
        <v>372</v>
      </c>
      <c r="G3730" t="s">
        <v>569</v>
      </c>
      <c r="H3730" s="9" t="s">
        <v>1673</v>
      </c>
      <c r="I3730" t="s">
        <v>1454</v>
      </c>
      <c r="J3730" s="20">
        <v>17</v>
      </c>
      <c r="K3730" s="20" t="s">
        <v>9</v>
      </c>
      <c r="L3730" t="s">
        <v>1463</v>
      </c>
      <c r="M3730" s="20">
        <v>4.08</v>
      </c>
      <c r="N3730" s="20">
        <v>5.42</v>
      </c>
      <c r="AE3730">
        <f t="shared" si="58"/>
        <v>2003</v>
      </c>
    </row>
    <row r="3731" spans="1:31" x14ac:dyDescent="0.25">
      <c r="A3731" s="7">
        <v>3728</v>
      </c>
      <c r="B3731" s="8">
        <v>37762</v>
      </c>
      <c r="C3731" t="s">
        <v>3</v>
      </c>
      <c r="D3731" t="s">
        <v>112</v>
      </c>
      <c r="E3731" t="s">
        <v>9</v>
      </c>
      <c r="F3731" t="s">
        <v>397</v>
      </c>
      <c r="G3731" t="s">
        <v>569</v>
      </c>
      <c r="H3731" s="9" t="s">
        <v>1670</v>
      </c>
      <c r="I3731" t="s">
        <v>1455</v>
      </c>
      <c r="J3731" s="20">
        <v>21</v>
      </c>
      <c r="K3731" s="20" t="s">
        <v>9</v>
      </c>
      <c r="L3731" t="s">
        <v>1464</v>
      </c>
      <c r="M3731" s="20">
        <v>2.31</v>
      </c>
      <c r="N3731" s="20">
        <v>3.44</v>
      </c>
      <c r="AE3731">
        <f t="shared" si="58"/>
        <v>2003</v>
      </c>
    </row>
    <row r="3732" spans="1:31" x14ac:dyDescent="0.25">
      <c r="A3732" s="7">
        <v>3729</v>
      </c>
      <c r="B3732" s="8">
        <v>37763</v>
      </c>
      <c r="C3732" t="s">
        <v>3</v>
      </c>
      <c r="D3732" t="s">
        <v>54</v>
      </c>
      <c r="E3732" t="s">
        <v>9</v>
      </c>
      <c r="F3732" t="s">
        <v>315</v>
      </c>
      <c r="G3732" t="s">
        <v>65</v>
      </c>
      <c r="H3732" s="135" t="s">
        <v>1608</v>
      </c>
      <c r="I3732" t="s">
        <v>1455</v>
      </c>
      <c r="J3732" s="20">
        <v>45</v>
      </c>
      <c r="K3732" s="20" t="s">
        <v>3</v>
      </c>
      <c r="L3732" t="s">
        <v>1464</v>
      </c>
      <c r="M3732" s="20">
        <v>6.8</v>
      </c>
      <c r="N3732" s="20">
        <v>4.95</v>
      </c>
      <c r="AE3732">
        <f t="shared" si="58"/>
        <v>2003</v>
      </c>
    </row>
    <row r="3733" spans="1:31" x14ac:dyDescent="0.25">
      <c r="A3733" s="7">
        <v>3730</v>
      </c>
      <c r="B3733" s="8">
        <v>37763</v>
      </c>
      <c r="C3733" t="s">
        <v>3</v>
      </c>
      <c r="D3733" t="s">
        <v>566</v>
      </c>
      <c r="E3733" t="s">
        <v>9</v>
      </c>
      <c r="F3733" t="s">
        <v>465</v>
      </c>
      <c r="G3733" t="s">
        <v>14</v>
      </c>
      <c r="H3733" s="135" t="s">
        <v>1491</v>
      </c>
      <c r="I3733" t="s">
        <v>1455</v>
      </c>
      <c r="J3733" s="20">
        <v>36</v>
      </c>
      <c r="K3733" s="20" t="s">
        <v>9</v>
      </c>
      <c r="L3733" t="s">
        <v>1464</v>
      </c>
      <c r="M3733" s="20">
        <v>3.96</v>
      </c>
      <c r="N3733" s="20">
        <v>5.54</v>
      </c>
      <c r="AE3733">
        <f t="shared" si="58"/>
        <v>2003</v>
      </c>
    </row>
    <row r="3734" spans="1:31" x14ac:dyDescent="0.25">
      <c r="A3734" s="7">
        <v>3731</v>
      </c>
      <c r="B3734" s="8">
        <v>37763</v>
      </c>
      <c r="C3734" t="s">
        <v>3</v>
      </c>
      <c r="D3734" t="s">
        <v>547</v>
      </c>
      <c r="E3734" t="s">
        <v>9</v>
      </c>
      <c r="F3734" t="s">
        <v>169</v>
      </c>
      <c r="G3734" t="s">
        <v>14</v>
      </c>
      <c r="H3734" s="135" t="s">
        <v>1507</v>
      </c>
      <c r="I3734" t="s">
        <v>1454</v>
      </c>
      <c r="J3734" s="20">
        <v>40</v>
      </c>
      <c r="K3734" s="20" t="s">
        <v>9</v>
      </c>
      <c r="L3734" t="s">
        <v>1463</v>
      </c>
      <c r="M3734" s="20">
        <v>9.6</v>
      </c>
      <c r="N3734" s="20">
        <v>11.4</v>
      </c>
      <c r="AE3734">
        <f t="shared" si="58"/>
        <v>2003</v>
      </c>
    </row>
    <row r="3735" spans="1:31" x14ac:dyDescent="0.25">
      <c r="A3735" s="7">
        <v>3732</v>
      </c>
      <c r="B3735" s="8">
        <v>37763</v>
      </c>
      <c r="C3735" t="s">
        <v>3</v>
      </c>
      <c r="D3735" t="s">
        <v>481</v>
      </c>
      <c r="E3735" t="s">
        <v>9</v>
      </c>
      <c r="F3735" t="s">
        <v>240</v>
      </c>
      <c r="G3735" t="s">
        <v>569</v>
      </c>
      <c r="H3735" s="135" t="s">
        <v>1496</v>
      </c>
      <c r="I3735" t="s">
        <v>1454</v>
      </c>
      <c r="J3735" s="20">
        <v>17</v>
      </c>
      <c r="K3735" s="20" t="s">
        <v>9</v>
      </c>
      <c r="L3735" t="s">
        <v>1464</v>
      </c>
      <c r="M3735" s="20">
        <v>3.74</v>
      </c>
      <c r="N3735" s="20">
        <v>5.76</v>
      </c>
      <c r="AE3735">
        <f t="shared" si="58"/>
        <v>2003</v>
      </c>
    </row>
    <row r="3736" spans="1:31" x14ac:dyDescent="0.25">
      <c r="A3736" s="7">
        <v>3733</v>
      </c>
      <c r="B3736" s="8">
        <v>37765</v>
      </c>
      <c r="C3736" t="s">
        <v>3</v>
      </c>
      <c r="D3736" t="s">
        <v>86</v>
      </c>
      <c r="E3736" t="s">
        <v>9</v>
      </c>
      <c r="F3736" t="s">
        <v>336</v>
      </c>
      <c r="G3736" t="s">
        <v>17</v>
      </c>
      <c r="H3736" s="135" t="s">
        <v>1502</v>
      </c>
      <c r="I3736" t="s">
        <v>1454</v>
      </c>
      <c r="J3736" s="20">
        <v>41</v>
      </c>
      <c r="K3736" s="20" t="s">
        <v>3</v>
      </c>
      <c r="L3736" t="s">
        <v>1464</v>
      </c>
      <c r="M3736" s="20">
        <v>12.48</v>
      </c>
      <c r="N3736" s="20">
        <v>9.02</v>
      </c>
      <c r="AE3736">
        <f t="shared" si="58"/>
        <v>2003</v>
      </c>
    </row>
    <row r="3737" spans="1:31" x14ac:dyDescent="0.25">
      <c r="A3737" s="7">
        <v>3734</v>
      </c>
      <c r="B3737" s="8">
        <v>37765</v>
      </c>
      <c r="C3737" t="s">
        <v>3</v>
      </c>
      <c r="D3737" t="s">
        <v>273</v>
      </c>
      <c r="E3737" t="s">
        <v>9</v>
      </c>
      <c r="F3737" t="s">
        <v>469</v>
      </c>
      <c r="G3737" t="s">
        <v>65</v>
      </c>
      <c r="H3737" s="135" t="s">
        <v>1571</v>
      </c>
      <c r="I3737" t="s">
        <v>1454</v>
      </c>
      <c r="J3737" s="20">
        <v>20</v>
      </c>
      <c r="K3737" s="20" t="s">
        <v>3</v>
      </c>
      <c r="L3737" t="s">
        <v>1464</v>
      </c>
      <c r="M3737" s="20">
        <v>6.6</v>
      </c>
      <c r="N3737" s="20">
        <v>4.4000000000000004</v>
      </c>
      <c r="AE3737">
        <f t="shared" si="58"/>
        <v>2003</v>
      </c>
    </row>
    <row r="3738" spans="1:31" x14ac:dyDescent="0.25">
      <c r="A3738" s="7">
        <v>3735</v>
      </c>
      <c r="B3738" s="8">
        <v>37765</v>
      </c>
      <c r="C3738" t="s">
        <v>3</v>
      </c>
      <c r="D3738" t="s">
        <v>572</v>
      </c>
      <c r="E3738" t="s">
        <v>9</v>
      </c>
      <c r="F3738" t="s">
        <v>91</v>
      </c>
      <c r="G3738" t="s">
        <v>65</v>
      </c>
      <c r="H3738" s="135" t="s">
        <v>1514</v>
      </c>
      <c r="I3738" t="s">
        <v>1454</v>
      </c>
      <c r="J3738" s="20">
        <v>21</v>
      </c>
      <c r="K3738" s="20" t="s">
        <v>9</v>
      </c>
      <c r="L3738" t="s">
        <v>1464</v>
      </c>
      <c r="M3738" s="20">
        <v>4.62</v>
      </c>
      <c r="N3738" s="20">
        <v>6.88</v>
      </c>
      <c r="AE3738">
        <f t="shared" si="58"/>
        <v>2003</v>
      </c>
    </row>
    <row r="3739" spans="1:31" x14ac:dyDescent="0.25">
      <c r="A3739" s="7">
        <v>3736</v>
      </c>
      <c r="B3739" s="8">
        <v>37765</v>
      </c>
      <c r="C3739" t="s">
        <v>3</v>
      </c>
      <c r="D3739" t="s">
        <v>160</v>
      </c>
      <c r="E3739" t="s">
        <v>9</v>
      </c>
      <c r="F3739" t="s">
        <v>106</v>
      </c>
      <c r="G3739" t="s">
        <v>17</v>
      </c>
      <c r="H3739" s="135" t="s">
        <v>1496</v>
      </c>
      <c r="I3739" t="s">
        <v>1455</v>
      </c>
      <c r="J3739" s="20">
        <v>15</v>
      </c>
      <c r="K3739" s="20" t="s">
        <v>9</v>
      </c>
      <c r="L3739" t="s">
        <v>1463</v>
      </c>
      <c r="M3739" s="20">
        <v>1.8</v>
      </c>
      <c r="N3739" s="20">
        <v>2.4500000000000002</v>
      </c>
      <c r="AE3739">
        <f t="shared" si="58"/>
        <v>2003</v>
      </c>
    </row>
    <row r="3740" spans="1:31" x14ac:dyDescent="0.25">
      <c r="A3740" s="7">
        <v>3737</v>
      </c>
      <c r="B3740" s="8">
        <v>37765</v>
      </c>
      <c r="C3740" t="s">
        <v>3</v>
      </c>
      <c r="D3740" t="s">
        <v>106</v>
      </c>
      <c r="E3740" t="s">
        <v>9</v>
      </c>
      <c r="F3740" t="s">
        <v>160</v>
      </c>
      <c r="G3740" t="s">
        <v>17</v>
      </c>
      <c r="H3740" s="135" t="s">
        <v>1496</v>
      </c>
      <c r="I3740" t="s">
        <v>1455</v>
      </c>
      <c r="J3740" s="20">
        <v>15</v>
      </c>
      <c r="K3740" s="20" t="s">
        <v>1465</v>
      </c>
      <c r="L3740" t="s">
        <v>1466</v>
      </c>
      <c r="M3740" s="20">
        <v>1.875</v>
      </c>
      <c r="N3740" s="20">
        <v>1.875</v>
      </c>
      <c r="AE3740">
        <f t="shared" si="58"/>
        <v>2003</v>
      </c>
    </row>
    <row r="3741" spans="1:31" x14ac:dyDescent="0.25">
      <c r="A3741" s="7">
        <v>3738</v>
      </c>
      <c r="B3741" s="8">
        <v>37765</v>
      </c>
      <c r="C3741" t="s">
        <v>3</v>
      </c>
      <c r="D3741" t="s">
        <v>344</v>
      </c>
      <c r="E3741" t="s">
        <v>9</v>
      </c>
      <c r="F3741" t="s">
        <v>498</v>
      </c>
      <c r="G3741" t="s">
        <v>17</v>
      </c>
      <c r="H3741" s="135" t="s">
        <v>1496</v>
      </c>
      <c r="I3741" t="s">
        <v>1454</v>
      </c>
      <c r="J3741" s="20">
        <v>18</v>
      </c>
      <c r="K3741" s="20" t="s">
        <v>9</v>
      </c>
      <c r="L3741" t="s">
        <v>1463</v>
      </c>
      <c r="M3741" s="20">
        <v>4.32</v>
      </c>
      <c r="N3741" s="20">
        <v>5.68</v>
      </c>
      <c r="AE3741">
        <f t="shared" si="58"/>
        <v>2003</v>
      </c>
    </row>
    <row r="3742" spans="1:31" x14ac:dyDescent="0.25">
      <c r="A3742" s="7">
        <v>3739</v>
      </c>
      <c r="B3742" s="8">
        <v>37765</v>
      </c>
      <c r="C3742" t="s">
        <v>3</v>
      </c>
      <c r="D3742" t="s">
        <v>344</v>
      </c>
      <c r="E3742" t="s">
        <v>9</v>
      </c>
      <c r="F3742" t="s">
        <v>498</v>
      </c>
      <c r="G3742" t="s">
        <v>17</v>
      </c>
      <c r="H3742" s="135" t="s">
        <v>1496</v>
      </c>
      <c r="I3742" t="s">
        <v>1454</v>
      </c>
      <c r="J3742" s="20">
        <v>14</v>
      </c>
      <c r="K3742" s="20" t="s">
        <v>3</v>
      </c>
      <c r="L3742" t="s">
        <v>1464</v>
      </c>
      <c r="M3742" s="20">
        <v>4.92</v>
      </c>
      <c r="N3742" s="20">
        <v>3.08</v>
      </c>
      <c r="AE3742">
        <f t="shared" si="58"/>
        <v>2003</v>
      </c>
    </row>
    <row r="3743" spans="1:31" x14ac:dyDescent="0.25">
      <c r="A3743" s="7">
        <v>3740</v>
      </c>
      <c r="B3743" s="8">
        <v>37765</v>
      </c>
      <c r="C3743" t="s">
        <v>3</v>
      </c>
      <c r="D3743" t="s">
        <v>344</v>
      </c>
      <c r="E3743" t="s">
        <v>9</v>
      </c>
      <c r="F3743" t="s">
        <v>498</v>
      </c>
      <c r="G3743" t="s">
        <v>377</v>
      </c>
      <c r="H3743" s="135" t="s">
        <v>1593</v>
      </c>
      <c r="I3743" t="s">
        <v>1454</v>
      </c>
      <c r="J3743" s="20">
        <v>15</v>
      </c>
      <c r="K3743" s="20" t="s">
        <v>3</v>
      </c>
      <c r="L3743" t="s">
        <v>1463</v>
      </c>
      <c r="M3743" s="20">
        <v>4.9000000000000004</v>
      </c>
      <c r="N3743" s="20">
        <v>3.6</v>
      </c>
      <c r="AE3743">
        <f t="shared" si="58"/>
        <v>2003</v>
      </c>
    </row>
    <row r="3744" spans="1:31" x14ac:dyDescent="0.25">
      <c r="A3744" s="7">
        <v>3741</v>
      </c>
      <c r="B3744" s="8">
        <v>37765</v>
      </c>
      <c r="C3744" t="s">
        <v>3</v>
      </c>
      <c r="D3744" t="s">
        <v>86</v>
      </c>
      <c r="E3744" t="s">
        <v>9</v>
      </c>
      <c r="F3744" t="s">
        <v>126</v>
      </c>
      <c r="G3744" t="s">
        <v>24</v>
      </c>
      <c r="H3744" s="135" t="s">
        <v>1529</v>
      </c>
      <c r="I3744" t="s">
        <v>1454</v>
      </c>
      <c r="J3744" s="20">
        <v>10</v>
      </c>
      <c r="K3744" s="20" t="s">
        <v>3</v>
      </c>
      <c r="L3744" t="s">
        <v>1464</v>
      </c>
      <c r="M3744" s="20">
        <v>3.8</v>
      </c>
      <c r="N3744" s="20">
        <v>2.2000000000000002</v>
      </c>
      <c r="AE3744">
        <f t="shared" si="58"/>
        <v>2003</v>
      </c>
    </row>
    <row r="3745" spans="1:31" x14ac:dyDescent="0.25">
      <c r="A3745" s="7">
        <v>3742</v>
      </c>
      <c r="B3745" s="8">
        <v>37765</v>
      </c>
      <c r="C3745" t="s">
        <v>3</v>
      </c>
      <c r="D3745" t="s">
        <v>222</v>
      </c>
      <c r="E3745" t="s">
        <v>9</v>
      </c>
      <c r="F3745" t="s">
        <v>64</v>
      </c>
      <c r="G3745" t="s">
        <v>377</v>
      </c>
      <c r="H3745" s="9" t="s">
        <v>1620</v>
      </c>
      <c r="I3745" t="s">
        <v>1454</v>
      </c>
      <c r="J3745" s="20">
        <v>30</v>
      </c>
      <c r="K3745" s="20" t="s">
        <v>9</v>
      </c>
      <c r="L3745" t="s">
        <v>1464</v>
      </c>
      <c r="M3745" s="20">
        <v>6.6</v>
      </c>
      <c r="N3745" s="20">
        <v>9.4</v>
      </c>
      <c r="AE3745">
        <f t="shared" si="58"/>
        <v>2003</v>
      </c>
    </row>
    <row r="3746" spans="1:31" x14ac:dyDescent="0.25">
      <c r="A3746" s="7">
        <v>3743</v>
      </c>
      <c r="B3746" s="8">
        <v>37765</v>
      </c>
      <c r="C3746" t="s">
        <v>3</v>
      </c>
      <c r="D3746" t="s">
        <v>222</v>
      </c>
      <c r="E3746" t="s">
        <v>9</v>
      </c>
      <c r="F3746" t="s">
        <v>64</v>
      </c>
      <c r="G3746" t="s">
        <v>377</v>
      </c>
      <c r="H3746" s="9" t="s">
        <v>1626</v>
      </c>
      <c r="I3746" t="s">
        <v>1454</v>
      </c>
      <c r="J3746" s="20">
        <v>27</v>
      </c>
      <c r="K3746" s="20" t="s">
        <v>1465</v>
      </c>
      <c r="L3746" t="s">
        <v>1466</v>
      </c>
      <c r="M3746" s="20">
        <v>6.75</v>
      </c>
      <c r="N3746" s="20">
        <v>6.75</v>
      </c>
      <c r="AE3746">
        <f t="shared" si="58"/>
        <v>2003</v>
      </c>
    </row>
    <row r="3747" spans="1:31" x14ac:dyDescent="0.25">
      <c r="A3747" s="7">
        <v>3744</v>
      </c>
      <c r="B3747" s="8">
        <v>37765</v>
      </c>
      <c r="C3747" t="s">
        <v>3</v>
      </c>
      <c r="D3747" t="s">
        <v>222</v>
      </c>
      <c r="E3747" t="s">
        <v>9</v>
      </c>
      <c r="F3747" t="s">
        <v>465</v>
      </c>
      <c r="G3747" t="s">
        <v>569</v>
      </c>
      <c r="H3747" s="135" t="s">
        <v>1496</v>
      </c>
      <c r="I3747" t="s">
        <v>1455</v>
      </c>
      <c r="J3747" s="20">
        <v>20</v>
      </c>
      <c r="K3747" s="20" t="s">
        <v>3</v>
      </c>
      <c r="L3747" t="s">
        <v>1464</v>
      </c>
      <c r="M3747" s="20">
        <v>3.3</v>
      </c>
      <c r="N3747" s="20">
        <v>2.2000000000000002</v>
      </c>
      <c r="AE3747">
        <f t="shared" si="58"/>
        <v>2003</v>
      </c>
    </row>
    <row r="3748" spans="1:31" x14ac:dyDescent="0.25">
      <c r="A3748" s="7">
        <v>3745</v>
      </c>
      <c r="B3748" s="8">
        <v>37765</v>
      </c>
      <c r="C3748" t="s">
        <v>3</v>
      </c>
      <c r="D3748" t="s">
        <v>524</v>
      </c>
      <c r="E3748" t="s">
        <v>9</v>
      </c>
      <c r="F3748" t="s">
        <v>578</v>
      </c>
      <c r="G3748" t="s">
        <v>569</v>
      </c>
      <c r="H3748" s="135" t="s">
        <v>1674</v>
      </c>
      <c r="I3748" t="s">
        <v>1454</v>
      </c>
      <c r="J3748" s="20">
        <v>21</v>
      </c>
      <c r="K3748" s="20" t="s">
        <v>3</v>
      </c>
      <c r="L3748" t="s">
        <v>1463</v>
      </c>
      <c r="M3748" s="20">
        <v>6.46</v>
      </c>
      <c r="N3748" s="20">
        <v>5.04</v>
      </c>
      <c r="AE3748">
        <f t="shared" si="58"/>
        <v>2003</v>
      </c>
    </row>
    <row r="3749" spans="1:31" x14ac:dyDescent="0.25">
      <c r="A3749" s="7">
        <v>3746</v>
      </c>
      <c r="B3749" s="8">
        <v>37765</v>
      </c>
      <c r="C3749" t="s">
        <v>3</v>
      </c>
      <c r="D3749" t="s">
        <v>571</v>
      </c>
      <c r="E3749" t="s">
        <v>9</v>
      </c>
      <c r="F3749" t="s">
        <v>258</v>
      </c>
      <c r="G3749" t="s">
        <v>569</v>
      </c>
      <c r="H3749" s="9" t="s">
        <v>1675</v>
      </c>
      <c r="I3749" t="s">
        <v>1454</v>
      </c>
      <c r="J3749" s="20">
        <v>11</v>
      </c>
      <c r="K3749" s="20" t="s">
        <v>9</v>
      </c>
      <c r="L3749" t="s">
        <v>1463</v>
      </c>
      <c r="M3749" s="20">
        <v>2.64</v>
      </c>
      <c r="N3749" s="20">
        <v>3.86</v>
      </c>
      <c r="AE3749">
        <f t="shared" si="58"/>
        <v>2003</v>
      </c>
    </row>
    <row r="3750" spans="1:31" x14ac:dyDescent="0.25">
      <c r="A3750" s="7">
        <v>3747</v>
      </c>
      <c r="B3750" s="8">
        <v>37766</v>
      </c>
      <c r="C3750" t="s">
        <v>3</v>
      </c>
      <c r="D3750" t="s">
        <v>557</v>
      </c>
      <c r="E3750" t="s">
        <v>9</v>
      </c>
      <c r="F3750" t="s">
        <v>102</v>
      </c>
      <c r="G3750" t="s">
        <v>65</v>
      </c>
      <c r="H3750" s="135" t="s">
        <v>1569</v>
      </c>
      <c r="I3750" t="s">
        <v>1455</v>
      </c>
      <c r="J3750" s="20">
        <v>18</v>
      </c>
      <c r="K3750" s="20" t="s">
        <v>3</v>
      </c>
      <c r="L3750" t="s">
        <v>1464</v>
      </c>
      <c r="M3750" s="20">
        <v>3.02</v>
      </c>
      <c r="N3750" s="20">
        <v>1.98</v>
      </c>
      <c r="AE3750">
        <f t="shared" si="58"/>
        <v>2003</v>
      </c>
    </row>
    <row r="3751" spans="1:31" x14ac:dyDescent="0.25">
      <c r="A3751" s="7">
        <v>3748</v>
      </c>
      <c r="B3751" s="8">
        <v>37766</v>
      </c>
      <c r="C3751" t="s">
        <v>3</v>
      </c>
      <c r="D3751" t="s">
        <v>496</v>
      </c>
      <c r="E3751" t="s">
        <v>9</v>
      </c>
      <c r="F3751" t="s">
        <v>331</v>
      </c>
      <c r="G3751" t="s">
        <v>377</v>
      </c>
      <c r="H3751" s="9" t="s">
        <v>1647</v>
      </c>
      <c r="I3751" t="s">
        <v>1454</v>
      </c>
      <c r="J3751" s="20">
        <v>21</v>
      </c>
      <c r="K3751" s="20" t="s">
        <v>3</v>
      </c>
      <c r="L3751" t="s">
        <v>1464</v>
      </c>
      <c r="M3751" s="20">
        <v>6.88</v>
      </c>
      <c r="N3751" s="20">
        <v>4.62</v>
      </c>
      <c r="AE3751">
        <f t="shared" si="58"/>
        <v>2003</v>
      </c>
    </row>
    <row r="3752" spans="1:31" x14ac:dyDescent="0.25">
      <c r="A3752" s="7">
        <v>3749</v>
      </c>
      <c r="B3752" s="8">
        <v>37766</v>
      </c>
      <c r="C3752" t="s">
        <v>3</v>
      </c>
      <c r="D3752" t="s">
        <v>503</v>
      </c>
      <c r="E3752" t="s">
        <v>9</v>
      </c>
      <c r="F3752" t="s">
        <v>407</v>
      </c>
      <c r="G3752" t="s">
        <v>377</v>
      </c>
      <c r="H3752" s="9" t="s">
        <v>1609</v>
      </c>
      <c r="I3752" t="s">
        <v>1454</v>
      </c>
      <c r="J3752" s="20">
        <v>12</v>
      </c>
      <c r="K3752" s="20" t="s">
        <v>3</v>
      </c>
      <c r="L3752" t="s">
        <v>1463</v>
      </c>
      <c r="M3752" s="20">
        <v>4.12</v>
      </c>
      <c r="N3752" s="20">
        <v>2.88</v>
      </c>
      <c r="AE3752">
        <f t="shared" si="58"/>
        <v>2003</v>
      </c>
    </row>
    <row r="3753" spans="1:31" x14ac:dyDescent="0.25">
      <c r="A3753" s="7">
        <v>3750</v>
      </c>
      <c r="B3753" s="8">
        <v>37766</v>
      </c>
      <c r="C3753" t="s">
        <v>3</v>
      </c>
      <c r="D3753" t="s">
        <v>178</v>
      </c>
      <c r="E3753" t="s">
        <v>9</v>
      </c>
      <c r="F3753" t="s">
        <v>64</v>
      </c>
      <c r="G3753" t="s">
        <v>377</v>
      </c>
      <c r="H3753" s="9" t="s">
        <v>1605</v>
      </c>
      <c r="I3753" t="s">
        <v>1454</v>
      </c>
      <c r="J3753" s="20">
        <v>45</v>
      </c>
      <c r="K3753" s="20" t="s">
        <v>9</v>
      </c>
      <c r="L3753" t="s">
        <v>1464</v>
      </c>
      <c r="M3753" s="20">
        <v>9.9</v>
      </c>
      <c r="N3753" s="20">
        <v>13.6</v>
      </c>
      <c r="AE3753">
        <f t="shared" si="58"/>
        <v>2003</v>
      </c>
    </row>
    <row r="3754" spans="1:31" x14ac:dyDescent="0.25">
      <c r="A3754" s="7">
        <v>3751</v>
      </c>
      <c r="B3754" s="8">
        <v>37766</v>
      </c>
      <c r="C3754" t="s">
        <v>3</v>
      </c>
      <c r="D3754" t="s">
        <v>273</v>
      </c>
      <c r="E3754" t="s">
        <v>9</v>
      </c>
      <c r="F3754" t="s">
        <v>354</v>
      </c>
      <c r="G3754" t="s">
        <v>569</v>
      </c>
      <c r="H3754" s="135" t="s">
        <v>1669</v>
      </c>
      <c r="I3754" t="s">
        <v>1454</v>
      </c>
      <c r="J3754" s="20">
        <v>41</v>
      </c>
      <c r="K3754" s="20" t="s">
        <v>9</v>
      </c>
      <c r="L3754" t="s">
        <v>1464</v>
      </c>
      <c r="M3754" s="20">
        <v>9.02</v>
      </c>
      <c r="N3754" s="20">
        <v>12.48</v>
      </c>
      <c r="AE3754">
        <f t="shared" si="58"/>
        <v>2003</v>
      </c>
    </row>
    <row r="3755" spans="1:31" x14ac:dyDescent="0.25">
      <c r="A3755" s="7">
        <v>3752</v>
      </c>
      <c r="B3755" s="8">
        <v>37766</v>
      </c>
      <c r="C3755" t="s">
        <v>3</v>
      </c>
      <c r="D3755" t="s">
        <v>571</v>
      </c>
      <c r="E3755" t="s">
        <v>9</v>
      </c>
      <c r="F3755" t="s">
        <v>258</v>
      </c>
      <c r="G3755" t="s">
        <v>569</v>
      </c>
      <c r="H3755" s="9" t="s">
        <v>1670</v>
      </c>
      <c r="I3755" t="s">
        <v>1454</v>
      </c>
      <c r="J3755" s="20">
        <v>13</v>
      </c>
      <c r="K3755" s="20" t="s">
        <v>9</v>
      </c>
      <c r="L3755" t="s">
        <v>1464</v>
      </c>
      <c r="M3755" s="20">
        <v>2.86</v>
      </c>
      <c r="N3755" s="20">
        <v>4.6400000000000006</v>
      </c>
      <c r="AE3755">
        <f t="shared" si="58"/>
        <v>2003</v>
      </c>
    </row>
    <row r="3756" spans="1:31" x14ac:dyDescent="0.25">
      <c r="A3756" s="7">
        <v>3753</v>
      </c>
      <c r="B3756" s="8">
        <v>37767</v>
      </c>
      <c r="C3756" t="s">
        <v>3</v>
      </c>
      <c r="D3756" t="s">
        <v>230</v>
      </c>
      <c r="E3756" t="s">
        <v>9</v>
      </c>
      <c r="F3756" t="s">
        <v>520</v>
      </c>
      <c r="G3756" t="s">
        <v>65</v>
      </c>
      <c r="H3756" s="135" t="s">
        <v>1558</v>
      </c>
      <c r="I3756" t="s">
        <v>1455</v>
      </c>
      <c r="J3756" s="20">
        <v>18</v>
      </c>
      <c r="K3756" s="20" t="s">
        <v>3</v>
      </c>
      <c r="L3756" t="s">
        <v>1464</v>
      </c>
      <c r="M3756" s="20">
        <v>3.02</v>
      </c>
      <c r="N3756" s="20">
        <v>1.98</v>
      </c>
      <c r="AE3756">
        <f t="shared" si="58"/>
        <v>2003</v>
      </c>
    </row>
    <row r="3757" spans="1:31" x14ac:dyDescent="0.25">
      <c r="A3757" s="7">
        <v>3754</v>
      </c>
      <c r="B3757" s="8">
        <v>37767</v>
      </c>
      <c r="C3757" t="s">
        <v>3</v>
      </c>
      <c r="D3757" t="s">
        <v>492</v>
      </c>
      <c r="E3757" t="s">
        <v>9</v>
      </c>
      <c r="F3757" t="s">
        <v>571</v>
      </c>
      <c r="G3757" t="s">
        <v>377</v>
      </c>
      <c r="H3757" s="135" t="s">
        <v>1496</v>
      </c>
      <c r="I3757" t="s">
        <v>1455</v>
      </c>
      <c r="J3757" s="20">
        <v>17</v>
      </c>
      <c r="K3757" s="20" t="s">
        <v>9</v>
      </c>
      <c r="L3757" t="s">
        <v>1464</v>
      </c>
      <c r="M3757" s="20">
        <v>1.87</v>
      </c>
      <c r="N3757" s="20">
        <v>2.88</v>
      </c>
      <c r="AE3757">
        <f t="shared" si="58"/>
        <v>2003</v>
      </c>
    </row>
    <row r="3758" spans="1:31" x14ac:dyDescent="0.25">
      <c r="A3758" s="7">
        <v>3755</v>
      </c>
      <c r="B3758" s="8">
        <v>37767</v>
      </c>
      <c r="C3758" t="s">
        <v>3</v>
      </c>
      <c r="D3758" t="s">
        <v>572</v>
      </c>
      <c r="E3758" t="s">
        <v>9</v>
      </c>
      <c r="F3758" t="s">
        <v>578</v>
      </c>
      <c r="G3758" t="s">
        <v>377</v>
      </c>
      <c r="H3758" s="135" t="s">
        <v>1592</v>
      </c>
      <c r="I3758" t="s">
        <v>1454</v>
      </c>
      <c r="J3758" s="20">
        <v>12</v>
      </c>
      <c r="K3758" s="20" t="s">
        <v>9</v>
      </c>
      <c r="L3758" t="s">
        <v>1463</v>
      </c>
      <c r="M3758" s="20">
        <v>2.88</v>
      </c>
      <c r="N3758" s="20">
        <v>4.12</v>
      </c>
      <c r="AE3758">
        <f t="shared" si="58"/>
        <v>2003</v>
      </c>
    </row>
    <row r="3759" spans="1:31" x14ac:dyDescent="0.25">
      <c r="A3759" s="7">
        <v>3756</v>
      </c>
      <c r="B3759" s="8">
        <v>37767</v>
      </c>
      <c r="C3759" t="s">
        <v>3</v>
      </c>
      <c r="D3759" t="s">
        <v>524</v>
      </c>
      <c r="E3759" t="s">
        <v>9</v>
      </c>
      <c r="F3759" t="s">
        <v>520</v>
      </c>
      <c r="G3759" t="s">
        <v>377</v>
      </c>
      <c r="H3759" s="135" t="s">
        <v>1601</v>
      </c>
      <c r="I3759" t="s">
        <v>1454</v>
      </c>
      <c r="J3759" s="20">
        <v>30</v>
      </c>
      <c r="K3759" s="20" t="s">
        <v>9</v>
      </c>
      <c r="L3759" t="s">
        <v>1464</v>
      </c>
      <c r="M3759" s="20">
        <v>6.6</v>
      </c>
      <c r="N3759" s="20">
        <v>9.4</v>
      </c>
      <c r="AE3759">
        <f t="shared" si="58"/>
        <v>2003</v>
      </c>
    </row>
    <row r="3760" spans="1:31" x14ac:dyDescent="0.25">
      <c r="A3760" s="7">
        <v>3757</v>
      </c>
      <c r="B3760" s="8">
        <v>37769</v>
      </c>
      <c r="C3760" t="s">
        <v>3</v>
      </c>
      <c r="D3760" t="s">
        <v>580</v>
      </c>
      <c r="E3760" t="s">
        <v>9</v>
      </c>
      <c r="F3760" t="s">
        <v>125</v>
      </c>
      <c r="G3760" t="s">
        <v>14</v>
      </c>
      <c r="H3760" s="135" t="s">
        <v>1489</v>
      </c>
      <c r="I3760" t="s">
        <v>1458</v>
      </c>
      <c r="J3760" s="20">
        <v>12</v>
      </c>
      <c r="K3760" s="20" t="s">
        <v>9</v>
      </c>
      <c r="L3760" t="s">
        <v>1464</v>
      </c>
      <c r="M3760" s="20">
        <v>30</v>
      </c>
      <c r="N3760" s="20">
        <v>10</v>
      </c>
      <c r="AE3760">
        <f t="shared" si="58"/>
        <v>2003</v>
      </c>
    </row>
    <row r="3761" spans="1:31" x14ac:dyDescent="0.25">
      <c r="A3761" s="7">
        <v>3758</v>
      </c>
      <c r="B3761" s="8">
        <v>37769</v>
      </c>
      <c r="C3761" t="s">
        <v>3</v>
      </c>
      <c r="D3761" t="s">
        <v>125</v>
      </c>
      <c r="E3761" t="s">
        <v>9</v>
      </c>
      <c r="F3761" t="s">
        <v>233</v>
      </c>
      <c r="G3761" t="s">
        <v>17</v>
      </c>
      <c r="H3761" s="135" t="s">
        <v>1496</v>
      </c>
      <c r="I3761" t="s">
        <v>1454</v>
      </c>
      <c r="J3761" s="20">
        <v>8</v>
      </c>
      <c r="K3761" s="20" t="s">
        <v>3</v>
      </c>
      <c r="L3761" t="s">
        <v>1464</v>
      </c>
      <c r="M3761" s="20">
        <v>3.24</v>
      </c>
      <c r="N3761" s="20">
        <v>1.76</v>
      </c>
      <c r="AE3761">
        <f t="shared" si="58"/>
        <v>2003</v>
      </c>
    </row>
    <row r="3762" spans="1:31" x14ac:dyDescent="0.25">
      <c r="A3762" s="7">
        <v>3759</v>
      </c>
      <c r="B3762" s="8">
        <v>37769</v>
      </c>
      <c r="C3762" t="s">
        <v>3</v>
      </c>
      <c r="D3762" t="s">
        <v>43</v>
      </c>
      <c r="E3762" t="s">
        <v>9</v>
      </c>
      <c r="F3762" t="s">
        <v>336</v>
      </c>
      <c r="G3762" t="s">
        <v>24</v>
      </c>
      <c r="H3762" s="136" t="s">
        <v>1496</v>
      </c>
      <c r="I3762" t="s">
        <v>1454</v>
      </c>
      <c r="J3762" s="20">
        <v>25</v>
      </c>
      <c r="K3762" s="20" t="s">
        <v>3</v>
      </c>
      <c r="L3762" t="s">
        <v>1464</v>
      </c>
      <c r="M3762" s="20">
        <v>8</v>
      </c>
      <c r="N3762" s="20">
        <v>5.5</v>
      </c>
      <c r="AE3762">
        <f t="shared" si="58"/>
        <v>2003</v>
      </c>
    </row>
    <row r="3763" spans="1:31" x14ac:dyDescent="0.25">
      <c r="A3763" s="7">
        <v>3760</v>
      </c>
      <c r="B3763" s="8">
        <v>37769</v>
      </c>
      <c r="C3763" t="s">
        <v>3</v>
      </c>
      <c r="D3763" t="s">
        <v>380</v>
      </c>
      <c r="E3763" t="s">
        <v>9</v>
      </c>
      <c r="F3763" t="s">
        <v>266</v>
      </c>
      <c r="G3763" t="s">
        <v>569</v>
      </c>
      <c r="H3763" s="9" t="s">
        <v>1671</v>
      </c>
      <c r="I3763" t="s">
        <v>1454</v>
      </c>
      <c r="J3763" s="20">
        <v>25</v>
      </c>
      <c r="K3763" s="20" t="s">
        <v>3</v>
      </c>
      <c r="L3763" t="s">
        <v>1463</v>
      </c>
      <c r="M3763" s="20">
        <v>7.5</v>
      </c>
      <c r="N3763" s="20">
        <v>6</v>
      </c>
      <c r="AE3763">
        <f t="shared" si="58"/>
        <v>2003</v>
      </c>
    </row>
    <row r="3764" spans="1:31" x14ac:dyDescent="0.25">
      <c r="A3764" s="7">
        <v>3761</v>
      </c>
      <c r="B3764" s="8">
        <v>37770</v>
      </c>
      <c r="C3764" t="s">
        <v>3</v>
      </c>
      <c r="D3764" t="s">
        <v>537</v>
      </c>
      <c r="E3764" t="s">
        <v>9</v>
      </c>
      <c r="F3764" t="s">
        <v>91</v>
      </c>
      <c r="G3764" t="s">
        <v>65</v>
      </c>
      <c r="H3764" s="135" t="s">
        <v>1511</v>
      </c>
      <c r="I3764" t="s">
        <v>1454</v>
      </c>
      <c r="J3764" s="20">
        <v>16</v>
      </c>
      <c r="K3764" s="20" t="s">
        <v>3</v>
      </c>
      <c r="L3764" t="s">
        <v>1464</v>
      </c>
      <c r="M3764" s="20">
        <v>5.48</v>
      </c>
      <c r="N3764" s="20">
        <v>3.52</v>
      </c>
      <c r="AE3764">
        <f t="shared" si="58"/>
        <v>2003</v>
      </c>
    </row>
    <row r="3765" spans="1:31" x14ac:dyDescent="0.25">
      <c r="A3765" s="7">
        <v>3762</v>
      </c>
      <c r="B3765" s="8">
        <v>37770</v>
      </c>
      <c r="C3765" t="s">
        <v>3</v>
      </c>
      <c r="D3765" t="s">
        <v>537</v>
      </c>
      <c r="E3765" t="s">
        <v>9</v>
      </c>
      <c r="F3765" t="s">
        <v>268</v>
      </c>
      <c r="G3765" t="s">
        <v>65</v>
      </c>
      <c r="H3765" s="135" t="s">
        <v>1519</v>
      </c>
      <c r="I3765" t="s">
        <v>1454</v>
      </c>
      <c r="J3765" s="20">
        <v>32</v>
      </c>
      <c r="K3765" s="20" t="s">
        <v>9</v>
      </c>
      <c r="L3765" t="s">
        <v>1464</v>
      </c>
      <c r="M3765" s="20">
        <v>7.04</v>
      </c>
      <c r="N3765" s="20">
        <v>9.9600000000000009</v>
      </c>
      <c r="AE3765">
        <f t="shared" si="58"/>
        <v>2003</v>
      </c>
    </row>
    <row r="3766" spans="1:31" x14ac:dyDescent="0.25">
      <c r="A3766" s="7">
        <v>3763</v>
      </c>
      <c r="B3766" s="8">
        <v>37770</v>
      </c>
      <c r="C3766" t="s">
        <v>3</v>
      </c>
      <c r="D3766" t="s">
        <v>572</v>
      </c>
      <c r="E3766" t="s">
        <v>9</v>
      </c>
      <c r="F3766" t="s">
        <v>485</v>
      </c>
      <c r="G3766" t="s">
        <v>65</v>
      </c>
      <c r="H3766" s="135" t="s">
        <v>1496</v>
      </c>
      <c r="I3766" t="s">
        <v>1454</v>
      </c>
      <c r="J3766" s="20">
        <v>26</v>
      </c>
      <c r="K3766" s="20" t="s">
        <v>9</v>
      </c>
      <c r="L3766" t="s">
        <v>1464</v>
      </c>
      <c r="M3766" s="20">
        <v>5.72</v>
      </c>
      <c r="N3766" s="20">
        <v>8.2800000000000011</v>
      </c>
      <c r="AE3766">
        <f t="shared" si="58"/>
        <v>2003</v>
      </c>
    </row>
    <row r="3767" spans="1:31" x14ac:dyDescent="0.25">
      <c r="A3767" s="7">
        <v>3764</v>
      </c>
      <c r="B3767" s="8">
        <v>37770</v>
      </c>
      <c r="C3767" t="s">
        <v>3</v>
      </c>
      <c r="D3767" t="s">
        <v>350</v>
      </c>
      <c r="E3767" t="s">
        <v>9</v>
      </c>
      <c r="F3767" t="s">
        <v>354</v>
      </c>
      <c r="G3767" t="s">
        <v>377</v>
      </c>
      <c r="H3767" s="9" t="s">
        <v>1605</v>
      </c>
      <c r="I3767" t="s">
        <v>1454</v>
      </c>
      <c r="J3767" s="20">
        <v>45</v>
      </c>
      <c r="K3767" s="20" t="s">
        <v>1465</v>
      </c>
      <c r="L3767" t="s">
        <v>1466</v>
      </c>
      <c r="M3767" s="20">
        <v>11.25</v>
      </c>
      <c r="N3767" s="20">
        <v>11.25</v>
      </c>
      <c r="AE3767">
        <f t="shared" si="58"/>
        <v>2003</v>
      </c>
    </row>
    <row r="3768" spans="1:31" x14ac:dyDescent="0.25">
      <c r="A3768" s="7">
        <v>3765</v>
      </c>
      <c r="B3768" s="8">
        <v>37770</v>
      </c>
      <c r="C3768" t="s">
        <v>3</v>
      </c>
      <c r="D3768" t="s">
        <v>394</v>
      </c>
      <c r="E3768" t="s">
        <v>9</v>
      </c>
      <c r="F3768" t="s">
        <v>347</v>
      </c>
      <c r="G3768" t="s">
        <v>569</v>
      </c>
      <c r="H3768" s="135" t="s">
        <v>1676</v>
      </c>
      <c r="I3768" t="s">
        <v>1454</v>
      </c>
      <c r="J3768" s="20">
        <v>25</v>
      </c>
      <c r="K3768" s="20" t="s">
        <v>1465</v>
      </c>
      <c r="L3768" t="s">
        <v>1466</v>
      </c>
      <c r="M3768" s="20">
        <v>6.25</v>
      </c>
      <c r="N3768" s="20">
        <v>6.25</v>
      </c>
      <c r="AE3768">
        <f t="shared" si="58"/>
        <v>2003</v>
      </c>
    </row>
    <row r="3769" spans="1:31" x14ac:dyDescent="0.25">
      <c r="A3769" s="7">
        <v>3766</v>
      </c>
      <c r="B3769" s="8">
        <v>37771</v>
      </c>
      <c r="C3769" t="s">
        <v>3</v>
      </c>
      <c r="D3769" t="s">
        <v>581</v>
      </c>
      <c r="E3769" t="s">
        <v>9</v>
      </c>
      <c r="F3769" t="s">
        <v>541</v>
      </c>
      <c r="G3769" t="s">
        <v>14</v>
      </c>
      <c r="H3769" s="135" t="s">
        <v>1501</v>
      </c>
      <c r="I3769" t="s">
        <v>1454</v>
      </c>
      <c r="J3769" s="20">
        <v>62</v>
      </c>
      <c r="K3769" s="20" t="s">
        <v>9</v>
      </c>
      <c r="L3769" t="s">
        <v>1464</v>
      </c>
      <c r="M3769" s="20">
        <v>13.64</v>
      </c>
      <c r="N3769" s="20">
        <v>18.36</v>
      </c>
      <c r="AE3769">
        <f t="shared" si="58"/>
        <v>2003</v>
      </c>
    </row>
    <row r="3770" spans="1:31" x14ac:dyDescent="0.25">
      <c r="A3770" s="7">
        <v>3767</v>
      </c>
      <c r="B3770" s="8">
        <v>37771</v>
      </c>
      <c r="C3770" t="s">
        <v>3</v>
      </c>
      <c r="D3770" t="s">
        <v>579</v>
      </c>
      <c r="E3770" t="s">
        <v>9</v>
      </c>
      <c r="F3770" t="s">
        <v>498</v>
      </c>
      <c r="G3770" t="s">
        <v>17</v>
      </c>
      <c r="H3770" s="135" t="s">
        <v>1496</v>
      </c>
      <c r="I3770" t="s">
        <v>1454</v>
      </c>
      <c r="J3770" s="20">
        <v>15</v>
      </c>
      <c r="K3770" s="20" t="s">
        <v>9</v>
      </c>
      <c r="L3770" t="s">
        <v>1464</v>
      </c>
      <c r="M3770" s="20">
        <v>3.3</v>
      </c>
      <c r="N3770" s="20">
        <v>5.2</v>
      </c>
      <c r="AE3770">
        <f t="shared" si="58"/>
        <v>2003</v>
      </c>
    </row>
    <row r="3771" spans="1:31" x14ac:dyDescent="0.25">
      <c r="A3771" s="7">
        <v>3768</v>
      </c>
      <c r="B3771" s="8">
        <v>37771</v>
      </c>
      <c r="C3771" t="s">
        <v>3</v>
      </c>
      <c r="D3771" t="s">
        <v>125</v>
      </c>
      <c r="E3771" t="s">
        <v>9</v>
      </c>
      <c r="F3771" t="s">
        <v>233</v>
      </c>
      <c r="G3771" t="s">
        <v>17</v>
      </c>
      <c r="H3771" s="135" t="s">
        <v>1496</v>
      </c>
      <c r="I3771" t="s">
        <v>1454</v>
      </c>
      <c r="J3771" s="20">
        <v>11</v>
      </c>
      <c r="K3771" s="20" t="s">
        <v>3</v>
      </c>
      <c r="L3771" t="s">
        <v>1464</v>
      </c>
      <c r="M3771" s="20">
        <v>4.08</v>
      </c>
      <c r="N3771" s="20">
        <v>2.42</v>
      </c>
      <c r="AE3771">
        <f t="shared" si="58"/>
        <v>2003</v>
      </c>
    </row>
    <row r="3772" spans="1:31" x14ac:dyDescent="0.25">
      <c r="A3772" s="7">
        <v>3769</v>
      </c>
      <c r="B3772" s="8">
        <v>37771</v>
      </c>
      <c r="C3772" t="s">
        <v>3</v>
      </c>
      <c r="D3772" t="s">
        <v>25</v>
      </c>
      <c r="E3772" t="s">
        <v>9</v>
      </c>
      <c r="F3772" t="s">
        <v>118</v>
      </c>
      <c r="G3772" t="s">
        <v>377</v>
      </c>
      <c r="H3772" s="9" t="s">
        <v>1586</v>
      </c>
      <c r="I3772" t="s">
        <v>1454</v>
      </c>
      <c r="J3772" s="20">
        <v>14</v>
      </c>
      <c r="K3772" s="20" t="s">
        <v>9</v>
      </c>
      <c r="L3772" t="s">
        <v>1463</v>
      </c>
      <c r="M3772" s="20">
        <v>3.36</v>
      </c>
      <c r="N3772" s="20">
        <v>4.6400000000000006</v>
      </c>
      <c r="AE3772">
        <f t="shared" si="58"/>
        <v>2003</v>
      </c>
    </row>
    <row r="3773" spans="1:31" x14ac:dyDescent="0.25">
      <c r="A3773" s="7">
        <v>3770</v>
      </c>
      <c r="B3773" s="8">
        <v>37771</v>
      </c>
      <c r="C3773" t="s">
        <v>3</v>
      </c>
      <c r="D3773" t="s">
        <v>579</v>
      </c>
      <c r="E3773" t="s">
        <v>9</v>
      </c>
      <c r="F3773" t="s">
        <v>552</v>
      </c>
      <c r="G3773" t="s">
        <v>569</v>
      </c>
      <c r="H3773" s="136" t="s">
        <v>1677</v>
      </c>
      <c r="I3773" t="s">
        <v>1454</v>
      </c>
      <c r="J3773" s="20">
        <v>21</v>
      </c>
      <c r="K3773" s="20" t="s">
        <v>1465</v>
      </c>
      <c r="L3773" t="s">
        <v>1466</v>
      </c>
      <c r="M3773" s="20">
        <v>5.25</v>
      </c>
      <c r="N3773" s="20">
        <v>5.25</v>
      </c>
      <c r="AE3773">
        <f t="shared" si="58"/>
        <v>2003</v>
      </c>
    </row>
    <row r="3774" spans="1:31" x14ac:dyDescent="0.25">
      <c r="A3774" s="7">
        <v>3771</v>
      </c>
      <c r="B3774" s="8">
        <v>37772</v>
      </c>
      <c r="C3774" t="s">
        <v>3</v>
      </c>
      <c r="D3774" t="s">
        <v>581</v>
      </c>
      <c r="E3774" t="s">
        <v>9</v>
      </c>
      <c r="F3774" t="s">
        <v>562</v>
      </c>
      <c r="G3774" t="s">
        <v>14</v>
      </c>
      <c r="H3774" s="135" t="s">
        <v>1489</v>
      </c>
      <c r="I3774" t="s">
        <v>1454</v>
      </c>
      <c r="J3774" s="20">
        <v>12</v>
      </c>
      <c r="K3774" s="20" t="s">
        <v>3</v>
      </c>
      <c r="L3774" t="s">
        <v>1464</v>
      </c>
      <c r="M3774" s="20">
        <v>4.3599999999999994</v>
      </c>
      <c r="N3774" s="20">
        <v>2.64</v>
      </c>
      <c r="AE3774">
        <f t="shared" si="58"/>
        <v>2003</v>
      </c>
    </row>
    <row r="3775" spans="1:31" x14ac:dyDescent="0.25">
      <c r="A3775" s="7">
        <v>3772</v>
      </c>
      <c r="B3775" s="8">
        <v>37772</v>
      </c>
      <c r="C3775" t="s">
        <v>3</v>
      </c>
      <c r="D3775" t="s">
        <v>287</v>
      </c>
      <c r="E3775" t="s">
        <v>9</v>
      </c>
      <c r="F3775" t="s">
        <v>427</v>
      </c>
      <c r="G3775" t="s">
        <v>11</v>
      </c>
      <c r="H3775" s="135" t="s">
        <v>1579</v>
      </c>
      <c r="I3775" t="s">
        <v>1454</v>
      </c>
      <c r="J3775" s="20">
        <v>45</v>
      </c>
      <c r="K3775" s="20" t="s">
        <v>9</v>
      </c>
      <c r="L3775" t="s">
        <v>1464</v>
      </c>
      <c r="M3775" s="20">
        <v>9.9</v>
      </c>
      <c r="N3775" s="20">
        <v>13.6</v>
      </c>
      <c r="AE3775">
        <f t="shared" si="58"/>
        <v>2003</v>
      </c>
    </row>
    <row r="3776" spans="1:31" x14ac:dyDescent="0.25">
      <c r="A3776" s="7">
        <v>3773</v>
      </c>
      <c r="B3776" s="8">
        <v>37772</v>
      </c>
      <c r="C3776" t="s">
        <v>3</v>
      </c>
      <c r="D3776" t="s">
        <v>287</v>
      </c>
      <c r="E3776" t="s">
        <v>9</v>
      </c>
      <c r="F3776" t="s">
        <v>202</v>
      </c>
      <c r="G3776" t="s">
        <v>14</v>
      </c>
      <c r="H3776" s="135" t="s">
        <v>1516</v>
      </c>
      <c r="I3776" t="s">
        <v>1458</v>
      </c>
      <c r="J3776" s="20">
        <v>12</v>
      </c>
      <c r="K3776" s="20" t="s">
        <v>9</v>
      </c>
      <c r="L3776" t="s">
        <v>1464</v>
      </c>
      <c r="M3776" s="20">
        <v>30</v>
      </c>
      <c r="N3776" s="20">
        <v>10</v>
      </c>
      <c r="AE3776">
        <f t="shared" si="58"/>
        <v>2003</v>
      </c>
    </row>
    <row r="3777" spans="1:31" x14ac:dyDescent="0.25">
      <c r="A3777" s="7">
        <v>3774</v>
      </c>
      <c r="B3777" s="8">
        <v>37772</v>
      </c>
      <c r="C3777" t="s">
        <v>3</v>
      </c>
      <c r="D3777" t="s">
        <v>213</v>
      </c>
      <c r="E3777" t="s">
        <v>9</v>
      </c>
      <c r="F3777" t="s">
        <v>382</v>
      </c>
      <c r="G3777" t="s">
        <v>17</v>
      </c>
      <c r="H3777" s="135" t="s">
        <v>1496</v>
      </c>
      <c r="I3777" t="s">
        <v>1455</v>
      </c>
      <c r="J3777" s="20">
        <v>18</v>
      </c>
      <c r="K3777" s="20" t="s">
        <v>9</v>
      </c>
      <c r="L3777" t="s">
        <v>1464</v>
      </c>
      <c r="M3777" s="20">
        <v>1.98</v>
      </c>
      <c r="N3777" s="20">
        <v>3.02</v>
      </c>
      <c r="AE3777">
        <f t="shared" si="58"/>
        <v>2003</v>
      </c>
    </row>
    <row r="3778" spans="1:31" x14ac:dyDescent="0.25">
      <c r="A3778" s="7">
        <v>3775</v>
      </c>
      <c r="B3778" s="8">
        <v>37772</v>
      </c>
      <c r="C3778" t="s">
        <v>3</v>
      </c>
      <c r="D3778" t="s">
        <v>382</v>
      </c>
      <c r="E3778" t="s">
        <v>9</v>
      </c>
      <c r="F3778" t="s">
        <v>213</v>
      </c>
      <c r="G3778" t="s">
        <v>17</v>
      </c>
      <c r="H3778" s="135" t="s">
        <v>1496</v>
      </c>
      <c r="I3778" t="s">
        <v>1455</v>
      </c>
      <c r="J3778" s="20">
        <v>18</v>
      </c>
      <c r="K3778" s="20" t="s">
        <v>3</v>
      </c>
      <c r="L3778" t="s">
        <v>1464</v>
      </c>
      <c r="M3778" s="20">
        <v>3.02</v>
      </c>
      <c r="N3778" s="20">
        <v>1.98</v>
      </c>
      <c r="AE3778">
        <f t="shared" si="58"/>
        <v>2003</v>
      </c>
    </row>
    <row r="3779" spans="1:31" x14ac:dyDescent="0.25">
      <c r="A3779" s="7">
        <v>3776</v>
      </c>
      <c r="B3779" s="8">
        <v>37772</v>
      </c>
      <c r="C3779" t="s">
        <v>3</v>
      </c>
      <c r="D3779" t="s">
        <v>571</v>
      </c>
      <c r="E3779" t="s">
        <v>9</v>
      </c>
      <c r="F3779" t="s">
        <v>258</v>
      </c>
      <c r="G3779" t="s">
        <v>569</v>
      </c>
      <c r="H3779" s="9" t="s">
        <v>1678</v>
      </c>
      <c r="I3779" t="s">
        <v>1454</v>
      </c>
      <c r="J3779" s="20">
        <v>63</v>
      </c>
      <c r="K3779" s="20" t="s">
        <v>3</v>
      </c>
      <c r="L3779" t="s">
        <v>1464</v>
      </c>
      <c r="M3779" s="20">
        <v>18.64</v>
      </c>
      <c r="N3779" s="20">
        <v>13.86</v>
      </c>
      <c r="AE3779">
        <f t="shared" si="58"/>
        <v>2003</v>
      </c>
    </row>
    <row r="3780" spans="1:31" x14ac:dyDescent="0.25">
      <c r="A3780" s="7">
        <v>3777</v>
      </c>
      <c r="B3780" s="8">
        <v>37773</v>
      </c>
      <c r="C3780" t="s">
        <v>3</v>
      </c>
      <c r="D3780" t="s">
        <v>524</v>
      </c>
      <c r="E3780" t="s">
        <v>9</v>
      </c>
      <c r="F3780" t="s">
        <v>485</v>
      </c>
      <c r="G3780" t="s">
        <v>65</v>
      </c>
      <c r="H3780" s="135" t="s">
        <v>1496</v>
      </c>
      <c r="I3780" t="s">
        <v>1454</v>
      </c>
      <c r="J3780" s="20">
        <v>79</v>
      </c>
      <c r="K3780" s="20" t="s">
        <v>9</v>
      </c>
      <c r="L3780" t="s">
        <v>1464</v>
      </c>
      <c r="M3780" s="20">
        <v>17.38</v>
      </c>
      <c r="N3780" s="20">
        <v>23.12</v>
      </c>
      <c r="AE3780">
        <f t="shared" ref="AE3780:AE3843" si="59">YEAR(B3780)</f>
        <v>2003</v>
      </c>
    </row>
    <row r="3781" spans="1:31" x14ac:dyDescent="0.25">
      <c r="A3781" s="7">
        <v>3778</v>
      </c>
      <c r="B3781" s="8">
        <v>37773</v>
      </c>
      <c r="C3781" t="s">
        <v>3</v>
      </c>
      <c r="D3781" t="s">
        <v>579</v>
      </c>
      <c r="E3781" t="s">
        <v>9</v>
      </c>
      <c r="F3781" t="s">
        <v>188</v>
      </c>
      <c r="G3781" t="s">
        <v>569</v>
      </c>
      <c r="H3781" s="9" t="s">
        <v>1667</v>
      </c>
      <c r="I3781" t="s">
        <v>1454</v>
      </c>
      <c r="J3781" s="20">
        <v>18</v>
      </c>
      <c r="K3781" s="20" t="s">
        <v>9</v>
      </c>
      <c r="L3781" t="s">
        <v>1464</v>
      </c>
      <c r="M3781" s="20">
        <v>3.96</v>
      </c>
      <c r="N3781" s="20">
        <v>6.04</v>
      </c>
      <c r="AE3781">
        <f t="shared" si="59"/>
        <v>2003</v>
      </c>
    </row>
    <row r="3782" spans="1:31" x14ac:dyDescent="0.25">
      <c r="A3782" s="7">
        <v>3779</v>
      </c>
      <c r="B3782" s="8">
        <v>37774</v>
      </c>
      <c r="C3782" t="s">
        <v>3</v>
      </c>
      <c r="D3782" t="s">
        <v>581</v>
      </c>
      <c r="E3782" t="s">
        <v>9</v>
      </c>
      <c r="F3782" t="s">
        <v>366</v>
      </c>
      <c r="G3782" t="s">
        <v>14</v>
      </c>
      <c r="H3782" s="135" t="s">
        <v>1517</v>
      </c>
      <c r="I3782" t="s">
        <v>1454</v>
      </c>
      <c r="J3782" s="20">
        <v>21</v>
      </c>
      <c r="K3782" s="20" t="s">
        <v>9</v>
      </c>
      <c r="L3782" t="s">
        <v>1464</v>
      </c>
      <c r="M3782" s="20">
        <v>4.62</v>
      </c>
      <c r="N3782" s="20">
        <v>6.88</v>
      </c>
      <c r="AE3782">
        <f t="shared" si="59"/>
        <v>2003</v>
      </c>
    </row>
    <row r="3783" spans="1:31" x14ac:dyDescent="0.25">
      <c r="A3783" s="7">
        <v>3780</v>
      </c>
      <c r="B3783" s="8">
        <v>37774</v>
      </c>
      <c r="C3783" t="s">
        <v>3</v>
      </c>
      <c r="D3783" t="s">
        <v>411</v>
      </c>
      <c r="E3783" t="s">
        <v>9</v>
      </c>
      <c r="F3783" t="s">
        <v>450</v>
      </c>
      <c r="G3783" t="s">
        <v>377</v>
      </c>
      <c r="H3783" s="135" t="s">
        <v>1679</v>
      </c>
      <c r="I3783" t="s">
        <v>1454</v>
      </c>
      <c r="J3783" s="20">
        <v>1</v>
      </c>
      <c r="K3783" s="20" t="s">
        <v>1465</v>
      </c>
      <c r="L3783" t="s">
        <v>1466</v>
      </c>
      <c r="M3783" s="20">
        <v>0.25</v>
      </c>
      <c r="N3783" s="20">
        <v>0.25</v>
      </c>
      <c r="AE3783">
        <f t="shared" si="59"/>
        <v>2003</v>
      </c>
    </row>
    <row r="3784" spans="1:31" x14ac:dyDescent="0.25">
      <c r="A3784" s="7">
        <v>3781</v>
      </c>
      <c r="B3784" s="8">
        <v>37774</v>
      </c>
      <c r="C3784" t="s">
        <v>3</v>
      </c>
      <c r="D3784" t="s">
        <v>432</v>
      </c>
      <c r="E3784" t="s">
        <v>9</v>
      </c>
      <c r="F3784" t="s">
        <v>462</v>
      </c>
      <c r="G3784" t="s">
        <v>377</v>
      </c>
      <c r="H3784" s="9" t="s">
        <v>1655</v>
      </c>
      <c r="I3784" t="s">
        <v>1455</v>
      </c>
      <c r="J3784" s="20">
        <v>22</v>
      </c>
      <c r="K3784" s="20" t="s">
        <v>3</v>
      </c>
      <c r="L3784" t="s">
        <v>1464</v>
      </c>
      <c r="M3784" s="20">
        <v>3.58</v>
      </c>
      <c r="N3784" s="20">
        <v>2.42</v>
      </c>
      <c r="AE3784">
        <f t="shared" si="59"/>
        <v>2003</v>
      </c>
    </row>
    <row r="3785" spans="1:31" x14ac:dyDescent="0.25">
      <c r="A3785" s="7">
        <v>3782</v>
      </c>
      <c r="B3785" s="8">
        <v>37775</v>
      </c>
      <c r="C3785" t="s">
        <v>3</v>
      </c>
      <c r="D3785" t="s">
        <v>367</v>
      </c>
      <c r="E3785" t="s">
        <v>9</v>
      </c>
      <c r="F3785" t="s">
        <v>551</v>
      </c>
      <c r="G3785" t="s">
        <v>24</v>
      </c>
      <c r="H3785" s="135" t="s">
        <v>1525</v>
      </c>
      <c r="I3785" t="s">
        <v>1454</v>
      </c>
      <c r="J3785" s="20">
        <v>28</v>
      </c>
      <c r="K3785" s="20" t="s">
        <v>3</v>
      </c>
      <c r="L3785" t="s">
        <v>1464</v>
      </c>
      <c r="M3785" s="20">
        <v>8.84</v>
      </c>
      <c r="N3785" s="20">
        <v>6.16</v>
      </c>
      <c r="AE3785">
        <f t="shared" si="59"/>
        <v>2003</v>
      </c>
    </row>
    <row r="3786" spans="1:31" x14ac:dyDescent="0.25">
      <c r="A3786" s="7">
        <v>3783</v>
      </c>
      <c r="B3786" s="8">
        <v>37776</v>
      </c>
      <c r="C3786" t="s">
        <v>3</v>
      </c>
      <c r="D3786" t="s">
        <v>178</v>
      </c>
      <c r="E3786" t="s">
        <v>9</v>
      </c>
      <c r="F3786" t="s">
        <v>26</v>
      </c>
      <c r="G3786" t="s">
        <v>24</v>
      </c>
      <c r="H3786" s="135" t="s">
        <v>1547</v>
      </c>
      <c r="I3786" t="s">
        <v>1454</v>
      </c>
      <c r="J3786" s="20">
        <v>45</v>
      </c>
      <c r="K3786" s="20" t="s">
        <v>9</v>
      </c>
      <c r="L3786" t="s">
        <v>1463</v>
      </c>
      <c r="M3786" s="20">
        <v>10.8</v>
      </c>
      <c r="N3786" s="20">
        <v>12.7</v>
      </c>
      <c r="AE3786">
        <f t="shared" si="59"/>
        <v>2003</v>
      </c>
    </row>
    <row r="3787" spans="1:31" x14ac:dyDescent="0.25">
      <c r="A3787" s="7">
        <v>3784</v>
      </c>
      <c r="B3787" s="8">
        <v>37776</v>
      </c>
      <c r="C3787" t="s">
        <v>3</v>
      </c>
      <c r="D3787" t="s">
        <v>556</v>
      </c>
      <c r="E3787" t="s">
        <v>9</v>
      </c>
      <c r="F3787" t="s">
        <v>568</v>
      </c>
      <c r="G3787" t="s">
        <v>17</v>
      </c>
      <c r="H3787" s="135" t="s">
        <v>1537</v>
      </c>
      <c r="I3787" t="s">
        <v>1455</v>
      </c>
      <c r="J3787" s="20">
        <v>15</v>
      </c>
      <c r="K3787" s="20" t="s">
        <v>3</v>
      </c>
      <c r="L3787" t="s">
        <v>1464</v>
      </c>
      <c r="M3787" s="20">
        <v>2.6</v>
      </c>
      <c r="N3787" s="20">
        <v>1.65</v>
      </c>
      <c r="AE3787">
        <f t="shared" si="59"/>
        <v>2003</v>
      </c>
    </row>
    <row r="3788" spans="1:31" x14ac:dyDescent="0.25">
      <c r="A3788" s="7">
        <v>3785</v>
      </c>
      <c r="B3788" s="8">
        <v>37776</v>
      </c>
      <c r="C3788" t="s">
        <v>3</v>
      </c>
      <c r="D3788" t="s">
        <v>524</v>
      </c>
      <c r="E3788" t="s">
        <v>9</v>
      </c>
      <c r="F3788" t="s">
        <v>285</v>
      </c>
      <c r="G3788" t="s">
        <v>14</v>
      </c>
      <c r="H3788" s="135" t="s">
        <v>1549</v>
      </c>
      <c r="I3788" t="s">
        <v>1454</v>
      </c>
      <c r="J3788" s="20">
        <v>21</v>
      </c>
      <c r="K3788" s="20" t="s">
        <v>9</v>
      </c>
      <c r="L3788" t="s">
        <v>1464</v>
      </c>
      <c r="M3788" s="20">
        <v>4.62</v>
      </c>
      <c r="N3788" s="20">
        <v>6.88</v>
      </c>
      <c r="AE3788">
        <f t="shared" si="59"/>
        <v>2003</v>
      </c>
    </row>
    <row r="3789" spans="1:31" x14ac:dyDescent="0.25">
      <c r="A3789" s="7">
        <v>3786</v>
      </c>
      <c r="B3789" s="8">
        <v>37776</v>
      </c>
      <c r="C3789" t="s">
        <v>3</v>
      </c>
      <c r="D3789" t="s">
        <v>91</v>
      </c>
      <c r="E3789" t="s">
        <v>9</v>
      </c>
      <c r="F3789" t="s">
        <v>582</v>
      </c>
      <c r="G3789" t="s">
        <v>17</v>
      </c>
      <c r="H3789" s="135" t="s">
        <v>1496</v>
      </c>
      <c r="I3789" t="s">
        <v>1458</v>
      </c>
      <c r="J3789" s="20">
        <v>12</v>
      </c>
      <c r="K3789" s="20" t="s">
        <v>9</v>
      </c>
      <c r="L3789" t="s">
        <v>1463</v>
      </c>
      <c r="M3789" s="20">
        <v>10</v>
      </c>
      <c r="N3789" s="20">
        <v>30</v>
      </c>
      <c r="AE3789">
        <f t="shared" si="59"/>
        <v>2003</v>
      </c>
    </row>
    <row r="3790" spans="1:31" x14ac:dyDescent="0.25">
      <c r="A3790" s="7">
        <v>3787</v>
      </c>
      <c r="B3790" s="8">
        <v>37781</v>
      </c>
      <c r="C3790" t="s">
        <v>3</v>
      </c>
      <c r="D3790" t="s">
        <v>543</v>
      </c>
      <c r="E3790" t="s">
        <v>9</v>
      </c>
      <c r="F3790" t="s">
        <v>521</v>
      </c>
      <c r="G3790" t="s">
        <v>24</v>
      </c>
      <c r="H3790" s="135" t="s">
        <v>1497</v>
      </c>
      <c r="I3790" t="s">
        <v>1454</v>
      </c>
      <c r="J3790" s="20">
        <v>35</v>
      </c>
      <c r="K3790" s="20" t="s">
        <v>9</v>
      </c>
      <c r="L3790" t="s">
        <v>1464</v>
      </c>
      <c r="M3790" s="20">
        <v>7.7</v>
      </c>
      <c r="N3790" s="20">
        <v>10.8</v>
      </c>
      <c r="AE3790">
        <f t="shared" si="59"/>
        <v>2003</v>
      </c>
    </row>
    <row r="3791" spans="1:31" x14ac:dyDescent="0.25">
      <c r="A3791" s="7">
        <v>3788</v>
      </c>
      <c r="B3791" s="8">
        <v>37781</v>
      </c>
      <c r="C3791" t="s">
        <v>3</v>
      </c>
      <c r="D3791" t="s">
        <v>443</v>
      </c>
      <c r="E3791" t="s">
        <v>9</v>
      </c>
      <c r="F3791" t="s">
        <v>395</v>
      </c>
      <c r="G3791" t="s">
        <v>24</v>
      </c>
      <c r="H3791" s="135" t="s">
        <v>1497</v>
      </c>
      <c r="I3791" t="s">
        <v>1454</v>
      </c>
      <c r="J3791" s="20">
        <v>48</v>
      </c>
      <c r="K3791" s="20" t="s">
        <v>9</v>
      </c>
      <c r="L3791" t="s">
        <v>1464</v>
      </c>
      <c r="M3791" s="20">
        <v>10.56</v>
      </c>
      <c r="N3791" s="20">
        <v>14.44</v>
      </c>
      <c r="AE3791">
        <f t="shared" si="59"/>
        <v>2003</v>
      </c>
    </row>
    <row r="3792" spans="1:31" x14ac:dyDescent="0.25">
      <c r="A3792" s="7">
        <v>3789</v>
      </c>
      <c r="B3792" s="8">
        <v>37781</v>
      </c>
      <c r="C3792" t="s">
        <v>3</v>
      </c>
      <c r="D3792" t="s">
        <v>580</v>
      </c>
      <c r="E3792" t="s">
        <v>9</v>
      </c>
      <c r="F3792" t="s">
        <v>475</v>
      </c>
      <c r="G3792" t="s">
        <v>14</v>
      </c>
      <c r="H3792" s="135" t="s">
        <v>1489</v>
      </c>
      <c r="I3792" t="s">
        <v>1454</v>
      </c>
      <c r="J3792" s="20">
        <v>12</v>
      </c>
      <c r="K3792" s="20" t="s">
        <v>9</v>
      </c>
      <c r="L3792" t="s">
        <v>1464</v>
      </c>
      <c r="M3792" s="20">
        <v>2.64</v>
      </c>
      <c r="N3792" s="20">
        <v>4.3599999999999994</v>
      </c>
      <c r="AE3792">
        <f t="shared" si="59"/>
        <v>2003</v>
      </c>
    </row>
    <row r="3793" spans="1:31" x14ac:dyDescent="0.25">
      <c r="A3793" s="7">
        <v>3790</v>
      </c>
      <c r="B3793" s="8">
        <v>37781</v>
      </c>
      <c r="C3793" t="s">
        <v>3</v>
      </c>
      <c r="D3793" t="s">
        <v>162</v>
      </c>
      <c r="E3793" t="s">
        <v>9</v>
      </c>
      <c r="F3793" t="s">
        <v>517</v>
      </c>
      <c r="G3793" t="s">
        <v>14</v>
      </c>
      <c r="H3793" s="135" t="s">
        <v>1522</v>
      </c>
      <c r="I3793" t="s">
        <v>1455</v>
      </c>
      <c r="J3793" s="20">
        <v>4</v>
      </c>
      <c r="K3793" s="20" t="s">
        <v>3</v>
      </c>
      <c r="L3793" t="s">
        <v>1464</v>
      </c>
      <c r="M3793" s="20">
        <v>1.06</v>
      </c>
      <c r="N3793" s="20">
        <v>0.44</v>
      </c>
      <c r="AE3793">
        <f t="shared" si="59"/>
        <v>2003</v>
      </c>
    </row>
    <row r="3794" spans="1:31" x14ac:dyDescent="0.25">
      <c r="A3794" s="7">
        <v>3791</v>
      </c>
      <c r="B3794" s="8">
        <v>37781</v>
      </c>
      <c r="C3794" t="s">
        <v>3</v>
      </c>
      <c r="D3794" t="s">
        <v>517</v>
      </c>
      <c r="E3794" t="s">
        <v>9</v>
      </c>
      <c r="F3794" t="s">
        <v>162</v>
      </c>
      <c r="G3794" t="s">
        <v>14</v>
      </c>
      <c r="H3794" s="135" t="s">
        <v>1522</v>
      </c>
      <c r="I3794" t="s">
        <v>1455</v>
      </c>
      <c r="J3794" s="20">
        <v>4</v>
      </c>
      <c r="K3794" s="20" t="s">
        <v>9</v>
      </c>
      <c r="L3794" t="s">
        <v>1464</v>
      </c>
      <c r="M3794" s="20">
        <v>0.44</v>
      </c>
      <c r="N3794" s="20">
        <v>1.06</v>
      </c>
      <c r="AE3794">
        <f t="shared" si="59"/>
        <v>2003</v>
      </c>
    </row>
    <row r="3795" spans="1:31" x14ac:dyDescent="0.25">
      <c r="A3795" s="7">
        <v>3792</v>
      </c>
      <c r="B3795" s="8">
        <v>37781</v>
      </c>
      <c r="C3795" t="s">
        <v>3</v>
      </c>
      <c r="D3795" t="s">
        <v>542</v>
      </c>
      <c r="E3795" t="s">
        <v>9</v>
      </c>
      <c r="F3795" t="s">
        <v>285</v>
      </c>
      <c r="G3795" t="s">
        <v>14</v>
      </c>
      <c r="H3795" s="135" t="s">
        <v>1501</v>
      </c>
      <c r="I3795" t="s">
        <v>1454</v>
      </c>
      <c r="J3795" s="20">
        <v>36</v>
      </c>
      <c r="K3795" s="20" t="s">
        <v>3</v>
      </c>
      <c r="L3795" t="s">
        <v>1464</v>
      </c>
      <c r="M3795" s="20">
        <v>11.08</v>
      </c>
      <c r="N3795" s="20">
        <v>7.92</v>
      </c>
      <c r="AE3795">
        <f t="shared" si="59"/>
        <v>2003</v>
      </c>
    </row>
    <row r="3796" spans="1:31" x14ac:dyDescent="0.25">
      <c r="A3796" s="7">
        <v>3793</v>
      </c>
      <c r="B3796" s="8">
        <v>37781</v>
      </c>
      <c r="C3796" t="s">
        <v>3</v>
      </c>
      <c r="D3796" t="s">
        <v>580</v>
      </c>
      <c r="E3796" t="s">
        <v>9</v>
      </c>
      <c r="F3796" t="s">
        <v>435</v>
      </c>
      <c r="G3796" t="s">
        <v>14</v>
      </c>
      <c r="H3796" s="135" t="s">
        <v>1507</v>
      </c>
      <c r="I3796" t="s">
        <v>1454</v>
      </c>
      <c r="J3796" s="20">
        <v>84</v>
      </c>
      <c r="K3796" s="20" t="s">
        <v>9</v>
      </c>
      <c r="L3796" t="s">
        <v>1464</v>
      </c>
      <c r="M3796" s="20">
        <v>18.48</v>
      </c>
      <c r="N3796" s="20">
        <v>24.52</v>
      </c>
      <c r="AE3796">
        <f t="shared" si="59"/>
        <v>2003</v>
      </c>
    </row>
    <row r="3797" spans="1:31" x14ac:dyDescent="0.25">
      <c r="A3797" s="7">
        <v>3794</v>
      </c>
      <c r="B3797" s="8">
        <v>37781</v>
      </c>
      <c r="C3797" t="s">
        <v>3</v>
      </c>
      <c r="D3797" t="s">
        <v>480</v>
      </c>
      <c r="E3797" t="s">
        <v>9</v>
      </c>
      <c r="F3797" t="s">
        <v>247</v>
      </c>
      <c r="G3797" t="s">
        <v>14</v>
      </c>
      <c r="H3797" s="135" t="s">
        <v>1507</v>
      </c>
      <c r="I3797" t="s">
        <v>1454</v>
      </c>
      <c r="J3797" s="20">
        <v>68</v>
      </c>
      <c r="K3797" s="20" t="s">
        <v>9</v>
      </c>
      <c r="L3797" t="s">
        <v>1464</v>
      </c>
      <c r="M3797" s="20">
        <v>14.96</v>
      </c>
      <c r="N3797" s="20">
        <v>20.04</v>
      </c>
      <c r="AE3797">
        <f t="shared" si="59"/>
        <v>2003</v>
      </c>
    </row>
    <row r="3798" spans="1:31" x14ac:dyDescent="0.25">
      <c r="A3798" s="7">
        <v>3795</v>
      </c>
      <c r="B3798" s="8">
        <v>37781</v>
      </c>
      <c r="C3798" t="s">
        <v>3</v>
      </c>
      <c r="D3798" t="s">
        <v>367</v>
      </c>
      <c r="E3798" t="s">
        <v>9</v>
      </c>
      <c r="F3798" t="s">
        <v>485</v>
      </c>
      <c r="G3798" t="s">
        <v>17</v>
      </c>
      <c r="H3798" s="135" t="s">
        <v>1496</v>
      </c>
      <c r="I3798" t="s">
        <v>1454</v>
      </c>
      <c r="J3798" s="20">
        <v>9</v>
      </c>
      <c r="K3798" s="20" t="s">
        <v>3</v>
      </c>
      <c r="L3798" t="s">
        <v>1464</v>
      </c>
      <c r="M3798" s="20">
        <v>3.52</v>
      </c>
      <c r="N3798" s="20">
        <v>1.98</v>
      </c>
      <c r="AE3798">
        <f t="shared" si="59"/>
        <v>2003</v>
      </c>
    </row>
    <row r="3799" spans="1:31" x14ac:dyDescent="0.25">
      <c r="A3799" s="7">
        <v>3796</v>
      </c>
      <c r="B3799" s="8">
        <v>37781</v>
      </c>
      <c r="C3799" t="s">
        <v>3</v>
      </c>
      <c r="D3799" t="s">
        <v>271</v>
      </c>
      <c r="E3799" t="s">
        <v>9</v>
      </c>
      <c r="F3799" t="s">
        <v>53</v>
      </c>
      <c r="G3799" t="s">
        <v>14</v>
      </c>
      <c r="H3799" s="135" t="s">
        <v>1496</v>
      </c>
      <c r="I3799" t="s">
        <v>1454</v>
      </c>
      <c r="J3799" s="20">
        <v>31</v>
      </c>
      <c r="K3799" s="20" t="s">
        <v>9</v>
      </c>
      <c r="L3799" t="s">
        <v>1463</v>
      </c>
      <c r="M3799" s="20">
        <v>7.44</v>
      </c>
      <c r="N3799" s="20">
        <v>9.06</v>
      </c>
      <c r="AE3799">
        <f t="shared" si="59"/>
        <v>2003</v>
      </c>
    </row>
    <row r="3800" spans="1:31" x14ac:dyDescent="0.25">
      <c r="A3800" s="7">
        <v>3797</v>
      </c>
      <c r="B3800" s="8">
        <v>37781</v>
      </c>
      <c r="C3800" t="s">
        <v>3</v>
      </c>
      <c r="D3800" t="s">
        <v>520</v>
      </c>
      <c r="E3800" t="s">
        <v>9</v>
      </c>
      <c r="F3800" t="s">
        <v>575</v>
      </c>
      <c r="G3800" t="s">
        <v>65</v>
      </c>
      <c r="H3800" s="135" t="s">
        <v>1496</v>
      </c>
      <c r="I3800" t="s">
        <v>1455</v>
      </c>
      <c r="J3800" s="20">
        <v>18</v>
      </c>
      <c r="K3800" s="20" t="s">
        <v>9</v>
      </c>
      <c r="L3800" t="s">
        <v>1464</v>
      </c>
      <c r="M3800" s="20">
        <v>1.98</v>
      </c>
      <c r="N3800" s="20">
        <v>3.02</v>
      </c>
      <c r="AE3800">
        <f t="shared" si="59"/>
        <v>2003</v>
      </c>
    </row>
    <row r="3801" spans="1:31" x14ac:dyDescent="0.25">
      <c r="A3801" s="7">
        <v>3798</v>
      </c>
      <c r="B3801" s="8">
        <v>37781</v>
      </c>
      <c r="C3801" t="s">
        <v>3</v>
      </c>
      <c r="D3801" t="s">
        <v>489</v>
      </c>
      <c r="E3801" t="s">
        <v>9</v>
      </c>
      <c r="F3801" t="s">
        <v>224</v>
      </c>
      <c r="G3801" t="s">
        <v>24</v>
      </c>
      <c r="H3801" s="135" t="s">
        <v>1529</v>
      </c>
      <c r="I3801" t="s">
        <v>1454</v>
      </c>
      <c r="J3801" s="20">
        <v>6</v>
      </c>
      <c r="K3801" s="20" t="s">
        <v>3</v>
      </c>
      <c r="L3801" t="s">
        <v>1464</v>
      </c>
      <c r="M3801" s="20">
        <v>2.6799999999999997</v>
      </c>
      <c r="N3801" s="20">
        <v>1.32</v>
      </c>
      <c r="AE3801">
        <f t="shared" si="59"/>
        <v>2003</v>
      </c>
    </row>
    <row r="3802" spans="1:31" x14ac:dyDescent="0.25">
      <c r="A3802" s="7">
        <v>3799</v>
      </c>
      <c r="B3802" s="8">
        <v>37781</v>
      </c>
      <c r="C3802" t="s">
        <v>3</v>
      </c>
      <c r="D3802" t="s">
        <v>572</v>
      </c>
      <c r="E3802" t="s">
        <v>9</v>
      </c>
      <c r="F3802" t="s">
        <v>382</v>
      </c>
      <c r="G3802" t="s">
        <v>377</v>
      </c>
      <c r="H3802" s="9" t="s">
        <v>1589</v>
      </c>
      <c r="I3802" t="s">
        <v>1455</v>
      </c>
      <c r="J3802" s="20">
        <v>40</v>
      </c>
      <c r="K3802" s="20" t="s">
        <v>9</v>
      </c>
      <c r="L3802" t="s">
        <v>1464</v>
      </c>
      <c r="M3802" s="20">
        <v>4.4000000000000004</v>
      </c>
      <c r="N3802" s="20">
        <v>6.1</v>
      </c>
      <c r="AE3802">
        <f t="shared" si="59"/>
        <v>2003</v>
      </c>
    </row>
    <row r="3803" spans="1:31" x14ac:dyDescent="0.25">
      <c r="A3803" s="7">
        <v>3800</v>
      </c>
      <c r="B3803" s="8">
        <v>37781</v>
      </c>
      <c r="C3803" t="s">
        <v>3</v>
      </c>
      <c r="D3803" t="s">
        <v>572</v>
      </c>
      <c r="E3803" t="s">
        <v>9</v>
      </c>
      <c r="F3803" t="s">
        <v>521</v>
      </c>
      <c r="G3803" t="s">
        <v>24</v>
      </c>
      <c r="H3803" s="136" t="s">
        <v>1496</v>
      </c>
      <c r="I3803" t="s">
        <v>1454</v>
      </c>
      <c r="J3803" s="20">
        <v>30</v>
      </c>
      <c r="K3803" s="20" t="s">
        <v>3</v>
      </c>
      <c r="L3803" t="s">
        <v>1464</v>
      </c>
      <c r="M3803" s="20">
        <v>9.4</v>
      </c>
      <c r="N3803" s="20">
        <v>6.6</v>
      </c>
      <c r="AE3803">
        <f t="shared" si="59"/>
        <v>2003</v>
      </c>
    </row>
    <row r="3804" spans="1:31" x14ac:dyDescent="0.25">
      <c r="A3804" s="7">
        <v>3801</v>
      </c>
      <c r="B3804" s="8">
        <v>37781</v>
      </c>
      <c r="C3804" t="s">
        <v>3</v>
      </c>
      <c r="D3804" t="s">
        <v>465</v>
      </c>
      <c r="E3804" t="s">
        <v>9</v>
      </c>
      <c r="F3804" t="s">
        <v>222</v>
      </c>
      <c r="G3804" t="s">
        <v>569</v>
      </c>
      <c r="H3804" s="136" t="s">
        <v>1677</v>
      </c>
      <c r="I3804" t="s">
        <v>1455</v>
      </c>
      <c r="J3804" s="20">
        <v>15</v>
      </c>
      <c r="K3804" s="20" t="s">
        <v>9</v>
      </c>
      <c r="L3804" t="s">
        <v>1464</v>
      </c>
      <c r="M3804" s="20">
        <v>1.65</v>
      </c>
      <c r="N3804" s="20">
        <v>2.6</v>
      </c>
      <c r="AE3804">
        <f t="shared" si="59"/>
        <v>2003</v>
      </c>
    </row>
    <row r="3805" spans="1:31" x14ac:dyDescent="0.25">
      <c r="A3805" s="7">
        <v>3802</v>
      </c>
      <c r="B3805" s="8">
        <v>37783</v>
      </c>
      <c r="C3805" t="s">
        <v>3</v>
      </c>
      <c r="D3805" t="s">
        <v>271</v>
      </c>
      <c r="E3805" t="s">
        <v>9</v>
      </c>
      <c r="F3805" t="s">
        <v>53</v>
      </c>
      <c r="G3805" t="s">
        <v>14</v>
      </c>
      <c r="H3805" s="135" t="s">
        <v>1491</v>
      </c>
      <c r="I3805" t="s">
        <v>1454</v>
      </c>
      <c r="J3805" s="20">
        <v>36</v>
      </c>
      <c r="K3805" s="20" t="s">
        <v>3</v>
      </c>
      <c r="L3805" t="s">
        <v>1464</v>
      </c>
      <c r="M3805" s="20">
        <v>11.08</v>
      </c>
      <c r="N3805" s="20">
        <v>7.92</v>
      </c>
      <c r="AE3805">
        <f t="shared" si="59"/>
        <v>2003</v>
      </c>
    </row>
    <row r="3806" spans="1:31" x14ac:dyDescent="0.25">
      <c r="A3806" s="7">
        <v>3803</v>
      </c>
      <c r="B3806" s="8">
        <v>37783</v>
      </c>
      <c r="C3806" t="s">
        <v>3</v>
      </c>
      <c r="D3806" t="s">
        <v>542</v>
      </c>
      <c r="E3806" t="s">
        <v>9</v>
      </c>
      <c r="F3806" t="s">
        <v>581</v>
      </c>
      <c r="G3806" t="s">
        <v>14</v>
      </c>
      <c r="H3806" s="135" t="s">
        <v>1492</v>
      </c>
      <c r="I3806" t="s">
        <v>1455</v>
      </c>
      <c r="J3806" s="20">
        <v>53</v>
      </c>
      <c r="K3806" s="20" t="s">
        <v>3</v>
      </c>
      <c r="L3806" t="s">
        <v>1464</v>
      </c>
      <c r="M3806" s="20">
        <v>7.92</v>
      </c>
      <c r="N3806" s="20">
        <v>5.83</v>
      </c>
      <c r="AE3806">
        <f t="shared" si="59"/>
        <v>2003</v>
      </c>
    </row>
    <row r="3807" spans="1:31" x14ac:dyDescent="0.25">
      <c r="A3807" s="7">
        <v>3804</v>
      </c>
      <c r="B3807" s="8">
        <v>37783</v>
      </c>
      <c r="C3807" t="s">
        <v>3</v>
      </c>
      <c r="D3807" t="s">
        <v>581</v>
      </c>
      <c r="E3807" t="s">
        <v>9</v>
      </c>
      <c r="F3807" t="s">
        <v>542</v>
      </c>
      <c r="G3807" t="s">
        <v>14</v>
      </c>
      <c r="H3807" s="135" t="s">
        <v>1492</v>
      </c>
      <c r="I3807" t="s">
        <v>1455</v>
      </c>
      <c r="J3807" s="20">
        <v>70</v>
      </c>
      <c r="K3807" s="20" t="s">
        <v>9</v>
      </c>
      <c r="L3807" t="s">
        <v>1464</v>
      </c>
      <c r="M3807" s="20">
        <v>7.7</v>
      </c>
      <c r="N3807" s="20">
        <v>10.3</v>
      </c>
      <c r="AE3807">
        <f t="shared" si="59"/>
        <v>2003</v>
      </c>
    </row>
    <row r="3808" spans="1:31" x14ac:dyDescent="0.25">
      <c r="A3808" s="7">
        <v>3805</v>
      </c>
      <c r="B3808" s="8">
        <v>37783</v>
      </c>
      <c r="C3808" t="s">
        <v>3</v>
      </c>
      <c r="D3808" t="s">
        <v>537</v>
      </c>
      <c r="E3808" t="s">
        <v>9</v>
      </c>
      <c r="F3808" t="s">
        <v>306</v>
      </c>
      <c r="G3808" t="s">
        <v>377</v>
      </c>
      <c r="H3808" s="9" t="s">
        <v>1587</v>
      </c>
      <c r="I3808" t="s">
        <v>1454</v>
      </c>
      <c r="J3808" s="20">
        <v>20</v>
      </c>
      <c r="K3808" s="20" t="s">
        <v>3</v>
      </c>
      <c r="L3808" t="s">
        <v>1463</v>
      </c>
      <c r="M3808" s="20">
        <v>6.2</v>
      </c>
      <c r="N3808" s="20">
        <v>4.8</v>
      </c>
      <c r="AE3808">
        <f t="shared" si="59"/>
        <v>2003</v>
      </c>
    </row>
    <row r="3809" spans="1:31" x14ac:dyDescent="0.25">
      <c r="A3809" s="7">
        <v>3806</v>
      </c>
      <c r="B3809" s="8">
        <v>37783</v>
      </c>
      <c r="C3809" t="s">
        <v>3</v>
      </c>
      <c r="D3809" t="s">
        <v>462</v>
      </c>
      <c r="E3809" t="s">
        <v>9</v>
      </c>
      <c r="F3809" t="s">
        <v>134</v>
      </c>
      <c r="G3809" t="s">
        <v>377</v>
      </c>
      <c r="H3809" s="9" t="s">
        <v>1680</v>
      </c>
      <c r="I3809" t="s">
        <v>1454</v>
      </c>
      <c r="J3809" s="20">
        <v>48</v>
      </c>
      <c r="K3809" s="20" t="s">
        <v>3</v>
      </c>
      <c r="L3809" t="s">
        <v>1463</v>
      </c>
      <c r="M3809" s="20">
        <v>13.48</v>
      </c>
      <c r="N3809" s="20">
        <v>11.52</v>
      </c>
      <c r="AE3809">
        <f t="shared" si="59"/>
        <v>2003</v>
      </c>
    </row>
    <row r="3810" spans="1:31" x14ac:dyDescent="0.25">
      <c r="A3810" s="7">
        <v>3807</v>
      </c>
      <c r="B3810" s="8">
        <v>37783</v>
      </c>
      <c r="C3810" t="s">
        <v>3</v>
      </c>
      <c r="D3810" t="s">
        <v>489</v>
      </c>
      <c r="E3810" t="s">
        <v>9</v>
      </c>
      <c r="F3810" t="s">
        <v>108</v>
      </c>
      <c r="G3810" t="s">
        <v>24</v>
      </c>
      <c r="H3810" s="136" t="s">
        <v>1496</v>
      </c>
      <c r="I3810" t="s">
        <v>1454</v>
      </c>
      <c r="J3810" s="20">
        <v>23</v>
      </c>
      <c r="K3810" s="20" t="s">
        <v>9</v>
      </c>
      <c r="L3810" t="s">
        <v>1464</v>
      </c>
      <c r="M3810" s="20">
        <v>5.0600000000000005</v>
      </c>
      <c r="N3810" s="20">
        <v>7.4399999999999995</v>
      </c>
      <c r="AE3810">
        <f t="shared" si="59"/>
        <v>2003</v>
      </c>
    </row>
    <row r="3811" spans="1:31" x14ac:dyDescent="0.25">
      <c r="A3811" s="7">
        <v>3808</v>
      </c>
      <c r="B3811" s="8">
        <v>37783</v>
      </c>
      <c r="C3811" t="s">
        <v>3</v>
      </c>
      <c r="D3811" t="s">
        <v>39</v>
      </c>
      <c r="E3811" t="s">
        <v>9</v>
      </c>
      <c r="F3811" t="s">
        <v>57</v>
      </c>
      <c r="G3811" t="s">
        <v>569</v>
      </c>
      <c r="H3811" s="9" t="s">
        <v>1661</v>
      </c>
      <c r="I3811" t="s">
        <v>1454</v>
      </c>
      <c r="J3811" s="20">
        <v>32</v>
      </c>
      <c r="K3811" s="20" t="s">
        <v>3</v>
      </c>
      <c r="L3811" t="s">
        <v>1464</v>
      </c>
      <c r="M3811" s="20">
        <v>9.9600000000000009</v>
      </c>
      <c r="N3811" s="20">
        <v>7.04</v>
      </c>
      <c r="AE3811">
        <f t="shared" si="59"/>
        <v>2003</v>
      </c>
    </row>
    <row r="3812" spans="1:31" x14ac:dyDescent="0.25">
      <c r="A3812" s="7">
        <v>3809</v>
      </c>
      <c r="B3812" s="8">
        <v>37784</v>
      </c>
      <c r="C3812" t="s">
        <v>3</v>
      </c>
      <c r="D3812" t="s">
        <v>404</v>
      </c>
      <c r="E3812" t="s">
        <v>9</v>
      </c>
      <c r="F3812" t="s">
        <v>568</v>
      </c>
      <c r="G3812" t="s">
        <v>11</v>
      </c>
      <c r="H3812" s="135" t="s">
        <v>1505</v>
      </c>
      <c r="I3812" t="s">
        <v>1455</v>
      </c>
      <c r="J3812" s="20">
        <v>15</v>
      </c>
      <c r="K3812" s="20" t="s">
        <v>3</v>
      </c>
      <c r="L3812" t="s">
        <v>1463</v>
      </c>
      <c r="M3812" s="20">
        <v>2.4500000000000002</v>
      </c>
      <c r="N3812" s="20">
        <v>1.8</v>
      </c>
      <c r="AE3812">
        <f t="shared" si="59"/>
        <v>2003</v>
      </c>
    </row>
    <row r="3813" spans="1:31" x14ac:dyDescent="0.25">
      <c r="A3813" s="7">
        <v>3810</v>
      </c>
      <c r="B3813" s="8">
        <v>37785</v>
      </c>
      <c r="C3813" t="s">
        <v>3</v>
      </c>
      <c r="D3813" t="s">
        <v>537</v>
      </c>
      <c r="E3813" t="s">
        <v>9</v>
      </c>
      <c r="F3813" t="s">
        <v>479</v>
      </c>
      <c r="G3813" t="s">
        <v>14</v>
      </c>
      <c r="H3813" s="135" t="s">
        <v>1567</v>
      </c>
      <c r="I3813" t="s">
        <v>1456</v>
      </c>
      <c r="J3813" s="20">
        <v>21</v>
      </c>
      <c r="K3813" s="20" t="s">
        <v>9</v>
      </c>
      <c r="L3813" t="s">
        <v>1464</v>
      </c>
      <c r="M3813" s="20">
        <v>4.62</v>
      </c>
      <c r="N3813" s="20">
        <v>6.88</v>
      </c>
      <c r="O3813" t="s">
        <v>3</v>
      </c>
      <c r="P3813" s="13" t="s">
        <v>494</v>
      </c>
      <c r="Q3813" t="s">
        <v>9</v>
      </c>
      <c r="R3813" t="s">
        <v>565</v>
      </c>
      <c r="S3813" t="s">
        <v>1465</v>
      </c>
      <c r="U3813" t="s">
        <v>1465</v>
      </c>
      <c r="W3813" t="s">
        <v>1465</v>
      </c>
      <c r="Y3813" t="s">
        <v>1465</v>
      </c>
      <c r="AA3813" t="s">
        <v>1465</v>
      </c>
      <c r="AC3813" t="s">
        <v>1465</v>
      </c>
      <c r="AE3813">
        <f t="shared" si="59"/>
        <v>2003</v>
      </c>
    </row>
    <row r="3814" spans="1:31" x14ac:dyDescent="0.25">
      <c r="A3814" s="7">
        <v>3811</v>
      </c>
      <c r="B3814" s="8">
        <v>37785</v>
      </c>
      <c r="C3814" t="s">
        <v>3</v>
      </c>
      <c r="D3814" t="s">
        <v>580</v>
      </c>
      <c r="E3814" t="s">
        <v>9</v>
      </c>
      <c r="F3814" t="s">
        <v>582</v>
      </c>
      <c r="G3814" t="s">
        <v>14</v>
      </c>
      <c r="H3814" s="135" t="s">
        <v>1501</v>
      </c>
      <c r="I3814" t="s">
        <v>1454</v>
      </c>
      <c r="J3814" s="20">
        <v>78</v>
      </c>
      <c r="K3814" s="20" t="s">
        <v>9</v>
      </c>
      <c r="L3814" t="s">
        <v>1464</v>
      </c>
      <c r="M3814" s="20">
        <v>17.16</v>
      </c>
      <c r="N3814" s="20">
        <v>22.84</v>
      </c>
      <c r="AE3814">
        <f t="shared" si="59"/>
        <v>2003</v>
      </c>
    </row>
    <row r="3815" spans="1:31" x14ac:dyDescent="0.25">
      <c r="A3815" s="7">
        <v>3812</v>
      </c>
      <c r="B3815" s="8">
        <v>37785</v>
      </c>
      <c r="C3815" t="s">
        <v>3</v>
      </c>
      <c r="D3815" t="s">
        <v>533</v>
      </c>
      <c r="E3815" t="s">
        <v>9</v>
      </c>
      <c r="F3815" t="s">
        <v>91</v>
      </c>
      <c r="G3815" t="s">
        <v>65</v>
      </c>
      <c r="H3815" s="135" t="s">
        <v>1539</v>
      </c>
      <c r="I3815" t="s">
        <v>1454</v>
      </c>
      <c r="J3815" s="20">
        <v>8</v>
      </c>
      <c r="K3815" s="20" t="s">
        <v>9</v>
      </c>
      <c r="L3815" t="s">
        <v>1464</v>
      </c>
      <c r="M3815" s="20">
        <v>1.76</v>
      </c>
      <c r="N3815" s="20">
        <v>3.24</v>
      </c>
      <c r="AE3815">
        <f t="shared" si="59"/>
        <v>2003</v>
      </c>
    </row>
    <row r="3816" spans="1:31" x14ac:dyDescent="0.25">
      <c r="A3816" s="7">
        <v>3813</v>
      </c>
      <c r="B3816" s="8">
        <v>37785</v>
      </c>
      <c r="C3816" t="s">
        <v>3</v>
      </c>
      <c r="D3816" t="s">
        <v>352</v>
      </c>
      <c r="E3816" t="s">
        <v>9</v>
      </c>
      <c r="F3816" t="s">
        <v>266</v>
      </c>
      <c r="G3816" t="s">
        <v>569</v>
      </c>
      <c r="H3816" s="135" t="s">
        <v>1669</v>
      </c>
      <c r="I3816" t="s">
        <v>1454</v>
      </c>
      <c r="J3816" s="20">
        <v>37</v>
      </c>
      <c r="K3816" s="20" t="s">
        <v>3</v>
      </c>
      <c r="L3816" t="s">
        <v>1464</v>
      </c>
      <c r="M3816" s="20">
        <v>11.36</v>
      </c>
      <c r="N3816" s="20">
        <v>8.14</v>
      </c>
      <c r="AE3816">
        <f t="shared" si="59"/>
        <v>2003</v>
      </c>
    </row>
    <row r="3817" spans="1:31" x14ac:dyDescent="0.25">
      <c r="A3817" s="7">
        <v>3814</v>
      </c>
      <c r="B3817" s="8">
        <v>37786</v>
      </c>
      <c r="C3817" t="s">
        <v>3</v>
      </c>
      <c r="D3817" t="s">
        <v>537</v>
      </c>
      <c r="E3817" t="s">
        <v>9</v>
      </c>
      <c r="F3817" t="s">
        <v>179</v>
      </c>
      <c r="G3817" t="s">
        <v>14</v>
      </c>
      <c r="H3817" s="135" t="s">
        <v>1507</v>
      </c>
      <c r="I3817" t="s">
        <v>1454</v>
      </c>
      <c r="J3817" s="20">
        <v>42</v>
      </c>
      <c r="K3817" s="20" t="s">
        <v>1465</v>
      </c>
      <c r="L3817" t="s">
        <v>1466</v>
      </c>
      <c r="M3817" s="20">
        <v>10.5</v>
      </c>
      <c r="N3817" s="20">
        <v>10.5</v>
      </c>
      <c r="AE3817">
        <f t="shared" si="59"/>
        <v>2003</v>
      </c>
    </row>
    <row r="3818" spans="1:31" x14ac:dyDescent="0.25">
      <c r="A3818" s="7">
        <v>3815</v>
      </c>
      <c r="B3818" s="8">
        <v>37786</v>
      </c>
      <c r="C3818" t="s">
        <v>3</v>
      </c>
      <c r="D3818" t="s">
        <v>339</v>
      </c>
      <c r="E3818" t="s">
        <v>9</v>
      </c>
      <c r="F3818" t="s">
        <v>40</v>
      </c>
      <c r="G3818" t="s">
        <v>377</v>
      </c>
      <c r="H3818" s="9" t="s">
        <v>1591</v>
      </c>
      <c r="I3818" t="s">
        <v>1454</v>
      </c>
      <c r="J3818" s="20">
        <v>8</v>
      </c>
      <c r="K3818" s="20" t="s">
        <v>1465</v>
      </c>
      <c r="L3818" t="s">
        <v>1466</v>
      </c>
      <c r="M3818" s="20">
        <v>2</v>
      </c>
      <c r="N3818" s="20">
        <v>2</v>
      </c>
      <c r="AE3818">
        <f t="shared" si="59"/>
        <v>2003</v>
      </c>
    </row>
    <row r="3819" spans="1:31" x14ac:dyDescent="0.25">
      <c r="A3819" s="7">
        <v>3816</v>
      </c>
      <c r="B3819" s="8">
        <v>37786</v>
      </c>
      <c r="C3819" t="s">
        <v>3</v>
      </c>
      <c r="D3819" t="s">
        <v>339</v>
      </c>
      <c r="E3819" t="s">
        <v>9</v>
      </c>
      <c r="F3819" t="s">
        <v>40</v>
      </c>
      <c r="G3819" t="s">
        <v>377</v>
      </c>
      <c r="H3819" s="9" t="s">
        <v>1589</v>
      </c>
      <c r="I3819" t="s">
        <v>1454</v>
      </c>
      <c r="J3819" s="20">
        <v>25</v>
      </c>
      <c r="K3819" s="20" t="s">
        <v>9</v>
      </c>
      <c r="L3819" t="s">
        <v>1463</v>
      </c>
      <c r="M3819" s="20">
        <v>6</v>
      </c>
      <c r="N3819" s="20">
        <v>7.5</v>
      </c>
      <c r="AE3819">
        <f t="shared" si="59"/>
        <v>2003</v>
      </c>
    </row>
    <row r="3820" spans="1:31" x14ac:dyDescent="0.25">
      <c r="A3820" s="7">
        <v>3817</v>
      </c>
      <c r="B3820" s="8">
        <v>37786</v>
      </c>
      <c r="C3820" t="s">
        <v>3</v>
      </c>
      <c r="D3820" t="s">
        <v>298</v>
      </c>
      <c r="E3820" t="s">
        <v>9</v>
      </c>
      <c r="F3820" t="s">
        <v>40</v>
      </c>
      <c r="G3820" t="s">
        <v>377</v>
      </c>
      <c r="H3820" s="9" t="s">
        <v>1681</v>
      </c>
      <c r="I3820" t="s">
        <v>1454</v>
      </c>
      <c r="J3820" s="20">
        <v>50</v>
      </c>
      <c r="K3820" s="20" t="s">
        <v>9</v>
      </c>
      <c r="L3820" t="s">
        <v>1464</v>
      </c>
      <c r="M3820" s="20">
        <v>11</v>
      </c>
      <c r="N3820" s="20">
        <v>15</v>
      </c>
      <c r="AE3820">
        <f t="shared" si="59"/>
        <v>2003</v>
      </c>
    </row>
    <row r="3821" spans="1:31" x14ac:dyDescent="0.25">
      <c r="A3821" s="7">
        <v>3818</v>
      </c>
      <c r="B3821" s="8">
        <v>37786</v>
      </c>
      <c r="C3821" t="s">
        <v>3</v>
      </c>
      <c r="D3821" t="s">
        <v>339</v>
      </c>
      <c r="E3821" t="s">
        <v>9</v>
      </c>
      <c r="F3821" t="s">
        <v>55</v>
      </c>
      <c r="G3821" t="s">
        <v>377</v>
      </c>
      <c r="H3821" s="9" t="s">
        <v>1655</v>
      </c>
      <c r="I3821" t="s">
        <v>1454</v>
      </c>
      <c r="J3821" s="20">
        <v>52</v>
      </c>
      <c r="K3821" s="20" t="s">
        <v>3</v>
      </c>
      <c r="L3821" t="s">
        <v>1464</v>
      </c>
      <c r="M3821" s="20">
        <v>15.56</v>
      </c>
      <c r="N3821" s="20">
        <v>11.44</v>
      </c>
      <c r="AE3821">
        <f t="shared" si="59"/>
        <v>2003</v>
      </c>
    </row>
    <row r="3822" spans="1:31" x14ac:dyDescent="0.25">
      <c r="A3822" s="7">
        <v>3819</v>
      </c>
      <c r="B3822" s="8">
        <v>37786</v>
      </c>
      <c r="C3822" t="s">
        <v>3</v>
      </c>
      <c r="D3822" t="s">
        <v>333</v>
      </c>
      <c r="E3822" t="s">
        <v>9</v>
      </c>
      <c r="F3822" t="s">
        <v>40</v>
      </c>
      <c r="G3822" t="s">
        <v>377</v>
      </c>
      <c r="H3822" s="9" t="s">
        <v>1682</v>
      </c>
      <c r="I3822" t="s">
        <v>1454</v>
      </c>
      <c r="J3822" s="20">
        <v>45</v>
      </c>
      <c r="K3822" s="20" t="s">
        <v>9</v>
      </c>
      <c r="L3822" t="s">
        <v>1464</v>
      </c>
      <c r="M3822" s="20">
        <v>9.9</v>
      </c>
      <c r="N3822" s="20">
        <v>13.6</v>
      </c>
      <c r="AE3822">
        <f t="shared" si="59"/>
        <v>2003</v>
      </c>
    </row>
    <row r="3823" spans="1:31" x14ac:dyDescent="0.25">
      <c r="A3823" s="7">
        <v>3820</v>
      </c>
      <c r="B3823" s="8">
        <v>37786</v>
      </c>
      <c r="C3823" t="s">
        <v>3</v>
      </c>
      <c r="D3823" t="s">
        <v>524</v>
      </c>
      <c r="E3823" t="s">
        <v>9</v>
      </c>
      <c r="F3823" t="s">
        <v>578</v>
      </c>
      <c r="G3823" t="s">
        <v>569</v>
      </c>
      <c r="H3823" s="135" t="s">
        <v>1659</v>
      </c>
      <c r="I3823" t="s">
        <v>1454</v>
      </c>
      <c r="J3823" s="20">
        <v>14</v>
      </c>
      <c r="K3823" s="20" t="s">
        <v>3</v>
      </c>
      <c r="L3823" t="s">
        <v>1463</v>
      </c>
      <c r="M3823" s="20">
        <v>4.6400000000000006</v>
      </c>
      <c r="N3823" s="20">
        <v>3.36</v>
      </c>
      <c r="AE3823">
        <f t="shared" si="59"/>
        <v>2003</v>
      </c>
    </row>
    <row r="3824" spans="1:31" x14ac:dyDescent="0.25">
      <c r="A3824" s="7">
        <v>3821</v>
      </c>
      <c r="B3824" s="8">
        <v>37786</v>
      </c>
      <c r="C3824" t="s">
        <v>3</v>
      </c>
      <c r="D3824" t="s">
        <v>380</v>
      </c>
      <c r="E3824" t="s">
        <v>9</v>
      </c>
      <c r="F3824" t="s">
        <v>266</v>
      </c>
      <c r="G3824" t="s">
        <v>569</v>
      </c>
      <c r="H3824" s="9" t="s">
        <v>1671</v>
      </c>
      <c r="I3824" t="s">
        <v>1454</v>
      </c>
      <c r="J3824" s="20">
        <v>23</v>
      </c>
      <c r="K3824" s="20" t="s">
        <v>3</v>
      </c>
      <c r="L3824" t="s">
        <v>1463</v>
      </c>
      <c r="M3824" s="20">
        <v>6.98</v>
      </c>
      <c r="N3824" s="20">
        <v>5.52</v>
      </c>
      <c r="AE3824">
        <f t="shared" si="59"/>
        <v>2003</v>
      </c>
    </row>
    <row r="3825" spans="1:31" x14ac:dyDescent="0.25">
      <c r="A3825" s="7">
        <v>3822</v>
      </c>
      <c r="B3825" s="8">
        <v>37787</v>
      </c>
      <c r="C3825" t="s">
        <v>3</v>
      </c>
      <c r="D3825" t="s">
        <v>237</v>
      </c>
      <c r="E3825" t="s">
        <v>9</v>
      </c>
      <c r="F3825" t="s">
        <v>186</v>
      </c>
      <c r="G3825" t="s">
        <v>24</v>
      </c>
      <c r="H3825" s="135" t="s">
        <v>1555</v>
      </c>
      <c r="I3825" t="s">
        <v>1454</v>
      </c>
      <c r="J3825" s="20">
        <v>10</v>
      </c>
      <c r="K3825" s="20" t="s">
        <v>9</v>
      </c>
      <c r="L3825" t="s">
        <v>1463</v>
      </c>
      <c r="M3825" s="20">
        <v>2.4</v>
      </c>
      <c r="N3825" s="20">
        <v>3.6</v>
      </c>
      <c r="AE3825">
        <f t="shared" si="59"/>
        <v>2003</v>
      </c>
    </row>
    <row r="3826" spans="1:31" x14ac:dyDescent="0.25">
      <c r="A3826" s="7">
        <v>3823</v>
      </c>
      <c r="B3826" s="8">
        <v>37787</v>
      </c>
      <c r="C3826" t="s">
        <v>3</v>
      </c>
      <c r="D3826" t="s">
        <v>237</v>
      </c>
      <c r="E3826" t="s">
        <v>9</v>
      </c>
      <c r="F3826" t="s">
        <v>186</v>
      </c>
      <c r="G3826" t="s">
        <v>24</v>
      </c>
      <c r="H3826" s="135" t="s">
        <v>1551</v>
      </c>
      <c r="I3826" t="s">
        <v>1454</v>
      </c>
      <c r="J3826" s="20">
        <v>14</v>
      </c>
      <c r="K3826" s="20" t="s">
        <v>3</v>
      </c>
      <c r="L3826" t="s">
        <v>1464</v>
      </c>
      <c r="M3826" s="20">
        <v>4.92</v>
      </c>
      <c r="N3826" s="20">
        <v>3.08</v>
      </c>
      <c r="AE3826">
        <f t="shared" si="59"/>
        <v>2003</v>
      </c>
    </row>
    <row r="3827" spans="1:31" x14ac:dyDescent="0.25">
      <c r="A3827" s="7">
        <v>3824</v>
      </c>
      <c r="B3827" s="8">
        <v>37787</v>
      </c>
      <c r="C3827" t="s">
        <v>3</v>
      </c>
      <c r="D3827" t="s">
        <v>302</v>
      </c>
      <c r="E3827" t="s">
        <v>9</v>
      </c>
      <c r="F3827" t="s">
        <v>482</v>
      </c>
      <c r="G3827" t="s">
        <v>17</v>
      </c>
      <c r="H3827" s="135" t="s">
        <v>1500</v>
      </c>
      <c r="I3827" t="s">
        <v>1454</v>
      </c>
      <c r="J3827" s="20">
        <v>49</v>
      </c>
      <c r="K3827" s="20" t="s">
        <v>1465</v>
      </c>
      <c r="L3827" t="s">
        <v>1466</v>
      </c>
      <c r="M3827" s="20">
        <v>12.25</v>
      </c>
      <c r="N3827" s="20">
        <v>12.25</v>
      </c>
      <c r="AE3827">
        <f t="shared" si="59"/>
        <v>2003</v>
      </c>
    </row>
    <row r="3828" spans="1:31" x14ac:dyDescent="0.25">
      <c r="A3828" s="7">
        <v>3825</v>
      </c>
      <c r="B3828" s="8">
        <v>37787</v>
      </c>
      <c r="C3828" t="s">
        <v>3</v>
      </c>
      <c r="D3828" t="s">
        <v>432</v>
      </c>
      <c r="E3828" t="s">
        <v>9</v>
      </c>
      <c r="F3828" t="s">
        <v>565</v>
      </c>
      <c r="G3828" t="s">
        <v>14</v>
      </c>
      <c r="H3828" s="135" t="s">
        <v>1507</v>
      </c>
      <c r="I3828" t="s">
        <v>1454</v>
      </c>
      <c r="J3828" s="20">
        <v>20</v>
      </c>
      <c r="K3828" s="20" t="s">
        <v>1465</v>
      </c>
      <c r="L3828" t="s">
        <v>1466</v>
      </c>
      <c r="M3828" s="20">
        <v>5</v>
      </c>
      <c r="N3828" s="20">
        <v>5</v>
      </c>
      <c r="AE3828">
        <f t="shared" si="59"/>
        <v>2003</v>
      </c>
    </row>
    <row r="3829" spans="1:31" x14ac:dyDescent="0.25">
      <c r="A3829" s="7">
        <v>3826</v>
      </c>
      <c r="B3829" s="8">
        <v>37787</v>
      </c>
      <c r="C3829" t="s">
        <v>3</v>
      </c>
      <c r="D3829" t="s">
        <v>72</v>
      </c>
      <c r="E3829" t="s">
        <v>9</v>
      </c>
      <c r="F3829" t="s">
        <v>268</v>
      </c>
      <c r="G3829" t="s">
        <v>377</v>
      </c>
      <c r="H3829" s="9" t="s">
        <v>1683</v>
      </c>
      <c r="I3829" t="s">
        <v>1454</v>
      </c>
      <c r="J3829" s="20">
        <v>20</v>
      </c>
      <c r="K3829" s="20" t="s">
        <v>9</v>
      </c>
      <c r="L3829" t="s">
        <v>1464</v>
      </c>
      <c r="M3829" s="20">
        <v>4.4000000000000004</v>
      </c>
      <c r="N3829" s="20">
        <v>6.6</v>
      </c>
      <c r="AE3829">
        <f t="shared" si="59"/>
        <v>2003</v>
      </c>
    </row>
    <row r="3830" spans="1:31" x14ac:dyDescent="0.25">
      <c r="A3830" s="7">
        <v>3827</v>
      </c>
      <c r="B3830" s="8">
        <v>37787</v>
      </c>
      <c r="C3830" t="s">
        <v>3</v>
      </c>
      <c r="D3830" t="s">
        <v>350</v>
      </c>
      <c r="E3830" t="s">
        <v>9</v>
      </c>
      <c r="F3830" t="s">
        <v>490</v>
      </c>
      <c r="G3830" t="s">
        <v>569</v>
      </c>
      <c r="H3830" s="9" t="s">
        <v>1663</v>
      </c>
      <c r="I3830" t="s">
        <v>1454</v>
      </c>
      <c r="J3830" s="20">
        <v>21</v>
      </c>
      <c r="K3830" s="20" t="s">
        <v>9</v>
      </c>
      <c r="L3830" t="s">
        <v>1464</v>
      </c>
      <c r="M3830" s="20">
        <v>4.62</v>
      </c>
      <c r="N3830" s="20">
        <v>6.88</v>
      </c>
      <c r="AE3830">
        <f t="shared" si="59"/>
        <v>2003</v>
      </c>
    </row>
    <row r="3831" spans="1:31" x14ac:dyDescent="0.25">
      <c r="A3831" s="7">
        <v>3828</v>
      </c>
      <c r="B3831" s="8">
        <v>37788</v>
      </c>
      <c r="C3831" t="s">
        <v>3</v>
      </c>
      <c r="D3831" t="s">
        <v>350</v>
      </c>
      <c r="E3831" t="s">
        <v>9</v>
      </c>
      <c r="F3831" t="s">
        <v>372</v>
      </c>
      <c r="G3831" t="s">
        <v>24</v>
      </c>
      <c r="H3831" s="135" t="s">
        <v>1525</v>
      </c>
      <c r="I3831" t="s">
        <v>1454</v>
      </c>
      <c r="J3831" s="20">
        <v>31</v>
      </c>
      <c r="K3831" s="20" t="s">
        <v>3</v>
      </c>
      <c r="L3831" t="s">
        <v>1464</v>
      </c>
      <c r="M3831" s="20">
        <v>9.68</v>
      </c>
      <c r="N3831" s="20">
        <v>6.82</v>
      </c>
      <c r="AE3831">
        <f t="shared" si="59"/>
        <v>2003</v>
      </c>
    </row>
    <row r="3832" spans="1:31" x14ac:dyDescent="0.25">
      <c r="A3832" s="7">
        <v>3829</v>
      </c>
      <c r="B3832" s="8">
        <v>37788</v>
      </c>
      <c r="C3832" t="s">
        <v>3</v>
      </c>
      <c r="D3832" t="s">
        <v>579</v>
      </c>
      <c r="E3832" t="s">
        <v>9</v>
      </c>
      <c r="F3832" t="s">
        <v>224</v>
      </c>
      <c r="G3832" t="s">
        <v>17</v>
      </c>
      <c r="H3832" s="135" t="s">
        <v>1552</v>
      </c>
      <c r="I3832" t="s">
        <v>1454</v>
      </c>
      <c r="J3832" s="20">
        <v>11</v>
      </c>
      <c r="K3832" s="20" t="s">
        <v>3</v>
      </c>
      <c r="L3832" t="s">
        <v>1464</v>
      </c>
      <c r="M3832" s="20">
        <v>4.08</v>
      </c>
      <c r="N3832" s="20">
        <v>2.42</v>
      </c>
      <c r="AE3832">
        <f t="shared" si="59"/>
        <v>2003</v>
      </c>
    </row>
    <row r="3833" spans="1:31" x14ac:dyDescent="0.25">
      <c r="A3833" s="7">
        <v>3830</v>
      </c>
      <c r="B3833" s="8">
        <v>37788</v>
      </c>
      <c r="C3833" t="s">
        <v>3</v>
      </c>
      <c r="D3833" t="s">
        <v>566</v>
      </c>
      <c r="E3833" t="s">
        <v>9</v>
      </c>
      <c r="F3833" t="s">
        <v>582</v>
      </c>
      <c r="G3833" t="s">
        <v>17</v>
      </c>
      <c r="H3833" s="135" t="s">
        <v>1502</v>
      </c>
      <c r="I3833" t="s">
        <v>1454</v>
      </c>
      <c r="J3833" s="20">
        <v>37</v>
      </c>
      <c r="K3833" s="20" t="s">
        <v>9</v>
      </c>
      <c r="L3833" t="s">
        <v>1464</v>
      </c>
      <c r="M3833" s="20">
        <v>8.14</v>
      </c>
      <c r="N3833" s="20">
        <v>11.36</v>
      </c>
      <c r="AE3833">
        <f t="shared" si="59"/>
        <v>2003</v>
      </c>
    </row>
    <row r="3834" spans="1:31" x14ac:dyDescent="0.25">
      <c r="A3834" s="7">
        <v>3831</v>
      </c>
      <c r="B3834" s="8">
        <v>37788</v>
      </c>
      <c r="C3834" t="s">
        <v>3</v>
      </c>
      <c r="D3834" t="s">
        <v>432</v>
      </c>
      <c r="E3834" t="s">
        <v>9</v>
      </c>
      <c r="F3834" t="s">
        <v>565</v>
      </c>
      <c r="G3834" t="s">
        <v>17</v>
      </c>
      <c r="H3834" s="135" t="s">
        <v>1496</v>
      </c>
      <c r="I3834" t="s">
        <v>1454</v>
      </c>
      <c r="J3834" s="20">
        <v>30</v>
      </c>
      <c r="K3834" s="20" t="s">
        <v>9</v>
      </c>
      <c r="L3834" t="s">
        <v>1464</v>
      </c>
      <c r="M3834" s="20">
        <v>6.6</v>
      </c>
      <c r="N3834" s="20">
        <v>9.4</v>
      </c>
      <c r="AE3834">
        <f t="shared" si="59"/>
        <v>2003</v>
      </c>
    </row>
    <row r="3835" spans="1:31" x14ac:dyDescent="0.25">
      <c r="A3835" s="7">
        <v>3832</v>
      </c>
      <c r="B3835" s="8">
        <v>37788</v>
      </c>
      <c r="C3835" t="s">
        <v>3</v>
      </c>
      <c r="D3835" t="s">
        <v>537</v>
      </c>
      <c r="E3835" t="s">
        <v>9</v>
      </c>
      <c r="F3835" t="s">
        <v>183</v>
      </c>
      <c r="G3835" t="s">
        <v>377</v>
      </c>
      <c r="H3835" s="9" t="s">
        <v>1657</v>
      </c>
      <c r="I3835" t="s">
        <v>1454</v>
      </c>
      <c r="J3835" s="20">
        <v>13</v>
      </c>
      <c r="K3835" s="20" t="s">
        <v>9</v>
      </c>
      <c r="L3835" t="s">
        <v>1464</v>
      </c>
      <c r="M3835" s="20">
        <v>2.86</v>
      </c>
      <c r="N3835" s="20">
        <v>4.6400000000000006</v>
      </c>
      <c r="AE3835">
        <f t="shared" si="59"/>
        <v>2003</v>
      </c>
    </row>
    <row r="3836" spans="1:31" x14ac:dyDescent="0.25">
      <c r="A3836" s="7">
        <v>3833</v>
      </c>
      <c r="B3836" s="8">
        <v>37788</v>
      </c>
      <c r="C3836" t="s">
        <v>3</v>
      </c>
      <c r="D3836" t="s">
        <v>112</v>
      </c>
      <c r="E3836" t="s">
        <v>9</v>
      </c>
      <c r="F3836" t="s">
        <v>560</v>
      </c>
      <c r="G3836" t="s">
        <v>569</v>
      </c>
      <c r="H3836" s="135" t="s">
        <v>1674</v>
      </c>
      <c r="I3836" t="s">
        <v>1454</v>
      </c>
      <c r="J3836" s="20">
        <v>21</v>
      </c>
      <c r="K3836" s="20" t="s">
        <v>1465</v>
      </c>
      <c r="L3836" t="s">
        <v>1466</v>
      </c>
      <c r="M3836" s="20">
        <v>5.25</v>
      </c>
      <c r="N3836" s="20">
        <v>5.25</v>
      </c>
      <c r="AE3836">
        <f t="shared" si="59"/>
        <v>2003</v>
      </c>
    </row>
    <row r="3837" spans="1:31" x14ac:dyDescent="0.25">
      <c r="A3837" s="7">
        <v>3834</v>
      </c>
      <c r="B3837" s="8">
        <v>37788</v>
      </c>
      <c r="C3837" t="s">
        <v>3</v>
      </c>
      <c r="D3837" t="s">
        <v>145</v>
      </c>
      <c r="E3837" t="s">
        <v>9</v>
      </c>
      <c r="F3837" t="s">
        <v>395</v>
      </c>
      <c r="G3837" t="s">
        <v>569</v>
      </c>
      <c r="H3837" s="9" t="s">
        <v>1667</v>
      </c>
      <c r="I3837" t="s">
        <v>1454</v>
      </c>
      <c r="J3837" s="20">
        <v>14</v>
      </c>
      <c r="K3837" s="20" t="s">
        <v>9</v>
      </c>
      <c r="L3837" t="s">
        <v>1463</v>
      </c>
      <c r="M3837" s="20">
        <v>3.36</v>
      </c>
      <c r="N3837" s="20">
        <v>4.6400000000000006</v>
      </c>
      <c r="AE3837">
        <f t="shared" si="59"/>
        <v>2003</v>
      </c>
    </row>
    <row r="3838" spans="1:31" x14ac:dyDescent="0.25">
      <c r="A3838" s="7">
        <v>3835</v>
      </c>
      <c r="B3838" s="8">
        <v>37790</v>
      </c>
      <c r="C3838" t="s">
        <v>3</v>
      </c>
      <c r="D3838" t="s">
        <v>457</v>
      </c>
      <c r="E3838" t="s">
        <v>9</v>
      </c>
      <c r="F3838" t="s">
        <v>485</v>
      </c>
      <c r="G3838" t="s">
        <v>17</v>
      </c>
      <c r="H3838" s="135" t="s">
        <v>1528</v>
      </c>
      <c r="I3838" t="s">
        <v>1454</v>
      </c>
      <c r="J3838" s="20">
        <v>12</v>
      </c>
      <c r="K3838" s="20" t="s">
        <v>3</v>
      </c>
      <c r="L3838" t="s">
        <v>1464</v>
      </c>
      <c r="M3838" s="20">
        <v>4.3599999999999994</v>
      </c>
      <c r="N3838" s="20">
        <v>2.64</v>
      </c>
      <c r="AE3838">
        <f t="shared" si="59"/>
        <v>2003</v>
      </c>
    </row>
    <row r="3839" spans="1:31" x14ac:dyDescent="0.25">
      <c r="A3839" s="7">
        <v>3836</v>
      </c>
      <c r="B3839" s="8">
        <v>37790</v>
      </c>
      <c r="C3839" t="s">
        <v>3</v>
      </c>
      <c r="D3839" t="s">
        <v>572</v>
      </c>
      <c r="E3839" t="s">
        <v>9</v>
      </c>
      <c r="F3839" t="s">
        <v>91</v>
      </c>
      <c r="G3839" t="s">
        <v>65</v>
      </c>
      <c r="H3839" s="135" t="s">
        <v>1543</v>
      </c>
      <c r="I3839" t="s">
        <v>1454</v>
      </c>
      <c r="J3839" s="20">
        <v>9</v>
      </c>
      <c r="K3839" s="20" t="s">
        <v>9</v>
      </c>
      <c r="L3839" t="s">
        <v>1463</v>
      </c>
      <c r="M3839" s="20">
        <v>2.16</v>
      </c>
      <c r="N3839" s="20">
        <v>3.34</v>
      </c>
      <c r="AE3839">
        <f t="shared" si="59"/>
        <v>2003</v>
      </c>
    </row>
    <row r="3840" spans="1:31" x14ac:dyDescent="0.25">
      <c r="A3840" s="7">
        <v>3837</v>
      </c>
      <c r="B3840" s="8">
        <v>37790</v>
      </c>
      <c r="C3840" t="s">
        <v>3</v>
      </c>
      <c r="D3840" t="s">
        <v>425</v>
      </c>
      <c r="E3840" t="s">
        <v>9</v>
      </c>
      <c r="F3840" t="s">
        <v>91</v>
      </c>
      <c r="G3840" t="s">
        <v>65</v>
      </c>
      <c r="H3840" s="135" t="s">
        <v>1561</v>
      </c>
      <c r="I3840" t="s">
        <v>1454</v>
      </c>
      <c r="J3840" s="20">
        <v>10</v>
      </c>
      <c r="K3840" s="20" t="s">
        <v>9</v>
      </c>
      <c r="L3840" t="s">
        <v>1464</v>
      </c>
      <c r="M3840" s="20">
        <v>2.2000000000000002</v>
      </c>
      <c r="N3840" s="20">
        <v>3.8</v>
      </c>
      <c r="AE3840">
        <f t="shared" si="59"/>
        <v>2003</v>
      </c>
    </row>
    <row r="3841" spans="1:31" x14ac:dyDescent="0.25">
      <c r="A3841" s="7">
        <v>3838</v>
      </c>
      <c r="B3841" s="8">
        <v>37790</v>
      </c>
      <c r="C3841" t="s">
        <v>3</v>
      </c>
      <c r="D3841" t="s">
        <v>411</v>
      </c>
      <c r="E3841" t="s">
        <v>9</v>
      </c>
      <c r="F3841" t="s">
        <v>424</v>
      </c>
      <c r="G3841" t="s">
        <v>377</v>
      </c>
      <c r="H3841" s="135" t="s">
        <v>1684</v>
      </c>
      <c r="I3841" t="s">
        <v>1455</v>
      </c>
      <c r="J3841" s="20">
        <v>14</v>
      </c>
      <c r="K3841" s="20" t="s">
        <v>3</v>
      </c>
      <c r="L3841" t="s">
        <v>1464</v>
      </c>
      <c r="M3841" s="20">
        <v>2.46</v>
      </c>
      <c r="N3841" s="20">
        <v>1.54</v>
      </c>
      <c r="AE3841">
        <f t="shared" si="59"/>
        <v>2003</v>
      </c>
    </row>
    <row r="3842" spans="1:31" x14ac:dyDescent="0.25">
      <c r="A3842" s="7">
        <v>3839</v>
      </c>
      <c r="B3842" s="8">
        <v>37790</v>
      </c>
      <c r="C3842" t="s">
        <v>3</v>
      </c>
      <c r="D3842" t="s">
        <v>339</v>
      </c>
      <c r="E3842" t="s">
        <v>9</v>
      </c>
      <c r="F3842" t="s">
        <v>40</v>
      </c>
      <c r="G3842" t="s">
        <v>377</v>
      </c>
      <c r="H3842" s="9" t="s">
        <v>1590</v>
      </c>
      <c r="I3842" t="s">
        <v>1454</v>
      </c>
      <c r="J3842" s="20">
        <v>76</v>
      </c>
      <c r="K3842" s="20" t="s">
        <v>9</v>
      </c>
      <c r="L3842" t="s">
        <v>1464</v>
      </c>
      <c r="M3842" s="20">
        <v>16.72</v>
      </c>
      <c r="N3842" s="20">
        <v>22.28</v>
      </c>
      <c r="AE3842">
        <f t="shared" si="59"/>
        <v>2003</v>
      </c>
    </row>
    <row r="3843" spans="1:31" x14ac:dyDescent="0.25">
      <c r="A3843" s="7">
        <v>3840</v>
      </c>
      <c r="B3843" s="8">
        <v>37790</v>
      </c>
      <c r="C3843" t="s">
        <v>3</v>
      </c>
      <c r="D3843" t="s">
        <v>125</v>
      </c>
      <c r="E3843" t="s">
        <v>9</v>
      </c>
      <c r="F3843" t="s">
        <v>233</v>
      </c>
      <c r="G3843" t="s">
        <v>377</v>
      </c>
      <c r="H3843" s="9" t="s">
        <v>1633</v>
      </c>
      <c r="I3843" t="s">
        <v>1454</v>
      </c>
      <c r="J3843" s="20">
        <v>56</v>
      </c>
      <c r="K3843" s="20" t="s">
        <v>9</v>
      </c>
      <c r="L3843" t="s">
        <v>1464</v>
      </c>
      <c r="M3843" s="20">
        <v>12.32</v>
      </c>
      <c r="N3843" s="20">
        <v>16.68</v>
      </c>
      <c r="AE3843">
        <f t="shared" si="59"/>
        <v>2003</v>
      </c>
    </row>
    <row r="3844" spans="1:31" x14ac:dyDescent="0.25">
      <c r="A3844" s="7">
        <v>3841</v>
      </c>
      <c r="B3844" s="8">
        <v>37790</v>
      </c>
      <c r="C3844" t="s">
        <v>3</v>
      </c>
      <c r="D3844" t="s">
        <v>517</v>
      </c>
      <c r="E3844" t="s">
        <v>9</v>
      </c>
      <c r="F3844" t="s">
        <v>113</v>
      </c>
      <c r="G3844" t="s">
        <v>24</v>
      </c>
      <c r="H3844" s="136" t="s">
        <v>1496</v>
      </c>
      <c r="I3844" t="s">
        <v>1454</v>
      </c>
      <c r="J3844" s="20">
        <v>21</v>
      </c>
      <c r="K3844" s="20" t="s">
        <v>9</v>
      </c>
      <c r="L3844" t="s">
        <v>1464</v>
      </c>
      <c r="M3844" s="20">
        <v>4.62</v>
      </c>
      <c r="N3844" s="20">
        <v>6.88</v>
      </c>
      <c r="AE3844">
        <f t="shared" ref="AE3844:AE3907" si="60">YEAR(B3844)</f>
        <v>2003</v>
      </c>
    </row>
    <row r="3845" spans="1:31" x14ac:dyDescent="0.25">
      <c r="A3845" s="7">
        <v>3842</v>
      </c>
      <c r="B3845" s="8">
        <v>37791</v>
      </c>
      <c r="C3845" t="s">
        <v>3</v>
      </c>
      <c r="D3845" t="s">
        <v>372</v>
      </c>
      <c r="E3845" t="s">
        <v>9</v>
      </c>
      <c r="F3845" t="s">
        <v>583</v>
      </c>
      <c r="G3845" t="s">
        <v>24</v>
      </c>
      <c r="H3845" s="135" t="s">
        <v>1575</v>
      </c>
      <c r="I3845" t="s">
        <v>1455</v>
      </c>
      <c r="J3845" s="20">
        <v>8</v>
      </c>
      <c r="K3845" s="20" t="s">
        <v>3</v>
      </c>
      <c r="L3845" t="s">
        <v>1464</v>
      </c>
      <c r="M3845" s="20">
        <v>1.62</v>
      </c>
      <c r="N3845" s="20">
        <v>0.88</v>
      </c>
      <c r="AE3845">
        <f t="shared" si="60"/>
        <v>2003</v>
      </c>
    </row>
    <row r="3846" spans="1:31" x14ac:dyDescent="0.25">
      <c r="A3846" s="7">
        <v>3843</v>
      </c>
      <c r="B3846" s="8">
        <v>37791</v>
      </c>
      <c r="C3846" t="s">
        <v>3</v>
      </c>
      <c r="D3846" t="s">
        <v>548</v>
      </c>
      <c r="E3846" t="s">
        <v>9</v>
      </c>
      <c r="F3846" t="s">
        <v>44</v>
      </c>
      <c r="G3846" t="s">
        <v>569</v>
      </c>
      <c r="H3846" s="135" t="s">
        <v>1685</v>
      </c>
      <c r="I3846" t="s">
        <v>1454</v>
      </c>
      <c r="J3846" s="20">
        <v>18</v>
      </c>
      <c r="K3846" s="20" t="s">
        <v>1465</v>
      </c>
      <c r="L3846" t="s">
        <v>1466</v>
      </c>
      <c r="M3846" s="20">
        <v>4.5</v>
      </c>
      <c r="N3846" s="20">
        <v>4.5</v>
      </c>
      <c r="AE3846">
        <f t="shared" si="60"/>
        <v>2003</v>
      </c>
    </row>
    <row r="3847" spans="1:31" x14ac:dyDescent="0.25">
      <c r="A3847" s="7">
        <v>3844</v>
      </c>
      <c r="B3847" s="8">
        <v>37792</v>
      </c>
      <c r="C3847" t="s">
        <v>3</v>
      </c>
      <c r="D3847" t="s">
        <v>489</v>
      </c>
      <c r="E3847" t="s">
        <v>9</v>
      </c>
      <c r="F3847" t="s">
        <v>228</v>
      </c>
      <c r="G3847" t="s">
        <v>17</v>
      </c>
      <c r="H3847" s="135" t="s">
        <v>1500</v>
      </c>
      <c r="I3847" t="s">
        <v>1454</v>
      </c>
      <c r="J3847" s="20">
        <v>49</v>
      </c>
      <c r="K3847" s="20" t="s">
        <v>9</v>
      </c>
      <c r="L3847" t="s">
        <v>1464</v>
      </c>
      <c r="M3847" s="20">
        <v>10.78</v>
      </c>
      <c r="N3847" s="20">
        <v>14.72</v>
      </c>
      <c r="AE3847">
        <f t="shared" si="60"/>
        <v>2003</v>
      </c>
    </row>
    <row r="3848" spans="1:31" x14ac:dyDescent="0.25">
      <c r="A3848" s="7">
        <v>3845</v>
      </c>
      <c r="B3848" s="8">
        <v>37792</v>
      </c>
      <c r="C3848" t="s">
        <v>3</v>
      </c>
      <c r="D3848" t="s">
        <v>524</v>
      </c>
      <c r="E3848" t="s">
        <v>9</v>
      </c>
      <c r="F3848" t="s">
        <v>498</v>
      </c>
      <c r="G3848" t="s">
        <v>17</v>
      </c>
      <c r="H3848" s="135" t="s">
        <v>1496</v>
      </c>
      <c r="I3848" t="s">
        <v>1454</v>
      </c>
      <c r="J3848" s="20">
        <v>14</v>
      </c>
      <c r="K3848" s="20" t="s">
        <v>9</v>
      </c>
      <c r="L3848" t="s">
        <v>1464</v>
      </c>
      <c r="M3848" s="20">
        <v>3.08</v>
      </c>
      <c r="N3848" s="20">
        <v>4.92</v>
      </c>
      <c r="AE3848">
        <f t="shared" si="60"/>
        <v>2003</v>
      </c>
    </row>
    <row r="3849" spans="1:31" x14ac:dyDescent="0.25">
      <c r="A3849" s="7">
        <v>3846</v>
      </c>
      <c r="B3849" s="8">
        <v>37792</v>
      </c>
      <c r="C3849" t="s">
        <v>3</v>
      </c>
      <c r="D3849" t="s">
        <v>526</v>
      </c>
      <c r="E3849" t="s">
        <v>9</v>
      </c>
      <c r="F3849" t="s">
        <v>55</v>
      </c>
      <c r="G3849" t="s">
        <v>377</v>
      </c>
      <c r="H3849" s="9" t="s">
        <v>1627</v>
      </c>
      <c r="I3849" t="s">
        <v>1454</v>
      </c>
      <c r="J3849" s="20">
        <v>21</v>
      </c>
      <c r="K3849" s="20" t="s">
        <v>9</v>
      </c>
      <c r="L3849" t="s">
        <v>1464</v>
      </c>
      <c r="M3849" s="20">
        <v>4.62</v>
      </c>
      <c r="N3849" s="20">
        <v>6.88</v>
      </c>
      <c r="AE3849">
        <f t="shared" si="60"/>
        <v>2003</v>
      </c>
    </row>
    <row r="3850" spans="1:31" x14ac:dyDescent="0.25">
      <c r="A3850" s="7">
        <v>3847</v>
      </c>
      <c r="B3850" s="8">
        <v>37792</v>
      </c>
      <c r="C3850" t="s">
        <v>3</v>
      </c>
      <c r="D3850" t="s">
        <v>572</v>
      </c>
      <c r="E3850" t="s">
        <v>9</v>
      </c>
      <c r="F3850" t="s">
        <v>563</v>
      </c>
      <c r="G3850" t="s">
        <v>377</v>
      </c>
      <c r="H3850" s="9" t="s">
        <v>1686</v>
      </c>
      <c r="I3850" t="s">
        <v>1454</v>
      </c>
      <c r="J3850" s="20">
        <v>36</v>
      </c>
      <c r="K3850" s="20" t="s">
        <v>1465</v>
      </c>
      <c r="L3850" t="s">
        <v>1466</v>
      </c>
      <c r="M3850" s="20">
        <v>9</v>
      </c>
      <c r="N3850" s="20">
        <v>9</v>
      </c>
      <c r="AE3850">
        <f t="shared" si="60"/>
        <v>2003</v>
      </c>
    </row>
    <row r="3851" spans="1:31" x14ac:dyDescent="0.25">
      <c r="A3851" s="7">
        <v>3848</v>
      </c>
      <c r="B3851" s="8">
        <v>37794</v>
      </c>
      <c r="C3851" t="s">
        <v>3</v>
      </c>
      <c r="D3851" t="s">
        <v>212</v>
      </c>
      <c r="E3851" t="s">
        <v>9</v>
      </c>
      <c r="F3851" t="s">
        <v>131</v>
      </c>
      <c r="G3851" t="s">
        <v>17</v>
      </c>
      <c r="H3851" s="135" t="s">
        <v>1502</v>
      </c>
      <c r="I3851" t="s">
        <v>1454</v>
      </c>
      <c r="J3851" s="20">
        <v>9</v>
      </c>
      <c r="K3851" s="20" t="s">
        <v>3</v>
      </c>
      <c r="L3851" t="s">
        <v>1464</v>
      </c>
      <c r="M3851" s="20">
        <v>3.52</v>
      </c>
      <c r="N3851" s="20">
        <v>1.98</v>
      </c>
      <c r="AE3851">
        <f t="shared" si="60"/>
        <v>2003</v>
      </c>
    </row>
    <row r="3852" spans="1:31" x14ac:dyDescent="0.25">
      <c r="A3852" s="7">
        <v>3849</v>
      </c>
      <c r="B3852" s="8">
        <v>37794</v>
      </c>
      <c r="C3852" t="s">
        <v>3</v>
      </c>
      <c r="D3852" t="s">
        <v>580</v>
      </c>
      <c r="E3852" t="s">
        <v>9</v>
      </c>
      <c r="F3852" t="s">
        <v>329</v>
      </c>
      <c r="G3852" t="s">
        <v>17</v>
      </c>
      <c r="H3852" s="135" t="s">
        <v>1502</v>
      </c>
      <c r="I3852" t="s">
        <v>1454</v>
      </c>
      <c r="J3852" s="20">
        <v>78</v>
      </c>
      <c r="K3852" s="20" t="s">
        <v>9</v>
      </c>
      <c r="L3852" t="s">
        <v>1464</v>
      </c>
      <c r="M3852" s="20">
        <v>17.16</v>
      </c>
      <c r="N3852" s="20">
        <v>22.84</v>
      </c>
      <c r="AE3852">
        <f t="shared" si="60"/>
        <v>2003</v>
      </c>
    </row>
    <row r="3853" spans="1:31" x14ac:dyDescent="0.25">
      <c r="A3853" s="7">
        <v>3850</v>
      </c>
      <c r="B3853" s="8">
        <v>37794</v>
      </c>
      <c r="C3853" t="s">
        <v>3</v>
      </c>
      <c r="D3853" t="s">
        <v>72</v>
      </c>
      <c r="E3853" t="s">
        <v>9</v>
      </c>
      <c r="F3853" t="s">
        <v>343</v>
      </c>
      <c r="G3853" t="s">
        <v>377</v>
      </c>
      <c r="H3853" s="135" t="s">
        <v>1496</v>
      </c>
      <c r="I3853" t="s">
        <v>1455</v>
      </c>
      <c r="J3853" s="20">
        <v>20</v>
      </c>
      <c r="K3853" s="20" t="s">
        <v>9</v>
      </c>
      <c r="L3853" t="s">
        <v>1464</v>
      </c>
      <c r="M3853" s="20">
        <v>2.2000000000000002</v>
      </c>
      <c r="N3853" s="20">
        <v>3.3</v>
      </c>
      <c r="AE3853">
        <f t="shared" si="60"/>
        <v>2003</v>
      </c>
    </row>
    <row r="3854" spans="1:31" x14ac:dyDescent="0.25">
      <c r="A3854" s="7">
        <v>3851</v>
      </c>
      <c r="B3854" s="8">
        <v>37794</v>
      </c>
      <c r="C3854" t="s">
        <v>3</v>
      </c>
      <c r="D3854" t="s">
        <v>343</v>
      </c>
      <c r="E3854" t="s">
        <v>9</v>
      </c>
      <c r="F3854" t="s">
        <v>72</v>
      </c>
      <c r="G3854" t="s">
        <v>377</v>
      </c>
      <c r="H3854" s="135" t="s">
        <v>1496</v>
      </c>
      <c r="I3854" t="s">
        <v>1455</v>
      </c>
      <c r="J3854" s="20">
        <v>20</v>
      </c>
      <c r="K3854" s="20" t="s">
        <v>3</v>
      </c>
      <c r="L3854" t="s">
        <v>1464</v>
      </c>
      <c r="M3854" s="20">
        <v>3.3</v>
      </c>
      <c r="N3854" s="20">
        <v>2.2000000000000002</v>
      </c>
      <c r="AE3854">
        <f t="shared" si="60"/>
        <v>2003</v>
      </c>
    </row>
    <row r="3855" spans="1:31" x14ac:dyDescent="0.25">
      <c r="A3855" s="7">
        <v>3852</v>
      </c>
      <c r="B3855" s="8">
        <v>37794</v>
      </c>
      <c r="C3855" t="s">
        <v>3</v>
      </c>
      <c r="D3855" t="s">
        <v>537</v>
      </c>
      <c r="E3855" t="s">
        <v>9</v>
      </c>
      <c r="F3855" t="s">
        <v>306</v>
      </c>
      <c r="G3855" t="s">
        <v>377</v>
      </c>
      <c r="H3855" s="9" t="s">
        <v>1590</v>
      </c>
      <c r="I3855" t="s">
        <v>1454</v>
      </c>
      <c r="J3855" s="20">
        <v>77</v>
      </c>
      <c r="K3855" s="20" t="s">
        <v>1465</v>
      </c>
      <c r="L3855" t="s">
        <v>1466</v>
      </c>
      <c r="M3855" s="20">
        <v>19.25</v>
      </c>
      <c r="N3855" s="20">
        <v>19.25</v>
      </c>
      <c r="AE3855">
        <f t="shared" si="60"/>
        <v>2003</v>
      </c>
    </row>
    <row r="3856" spans="1:31" x14ac:dyDescent="0.25">
      <c r="A3856" s="7">
        <v>3853</v>
      </c>
      <c r="B3856" s="8">
        <v>37794</v>
      </c>
      <c r="C3856" t="s">
        <v>3</v>
      </c>
      <c r="D3856" t="s">
        <v>462</v>
      </c>
      <c r="E3856" t="s">
        <v>9</v>
      </c>
      <c r="F3856" t="s">
        <v>307</v>
      </c>
      <c r="G3856" t="s">
        <v>377</v>
      </c>
      <c r="H3856" s="9" t="s">
        <v>1638</v>
      </c>
      <c r="I3856" t="s">
        <v>1454</v>
      </c>
      <c r="J3856" s="20">
        <v>50</v>
      </c>
      <c r="K3856" s="20" t="s">
        <v>3</v>
      </c>
      <c r="L3856" t="s">
        <v>1464</v>
      </c>
      <c r="M3856" s="20">
        <v>15</v>
      </c>
      <c r="N3856" s="20">
        <v>11</v>
      </c>
      <c r="AE3856">
        <f t="shared" si="60"/>
        <v>2003</v>
      </c>
    </row>
    <row r="3857" spans="1:31" x14ac:dyDescent="0.25">
      <c r="A3857" s="7">
        <v>3854</v>
      </c>
      <c r="B3857" s="8">
        <v>37795</v>
      </c>
      <c r="C3857" t="s">
        <v>3</v>
      </c>
      <c r="D3857" t="s">
        <v>457</v>
      </c>
      <c r="E3857" t="s">
        <v>9</v>
      </c>
      <c r="F3857" s="15" t="s">
        <v>28</v>
      </c>
      <c r="G3857" t="s">
        <v>24</v>
      </c>
      <c r="H3857" s="135" t="s">
        <v>1521</v>
      </c>
      <c r="I3857" t="s">
        <v>1454</v>
      </c>
      <c r="J3857" s="20">
        <v>30</v>
      </c>
      <c r="K3857" s="20" t="s">
        <v>3</v>
      </c>
      <c r="L3857" t="s">
        <v>1464</v>
      </c>
      <c r="M3857" s="20">
        <v>9.4</v>
      </c>
      <c r="N3857" s="20">
        <v>6.6</v>
      </c>
      <c r="AE3857">
        <f t="shared" si="60"/>
        <v>2003</v>
      </c>
    </row>
    <row r="3858" spans="1:31" x14ac:dyDescent="0.25">
      <c r="A3858" s="7">
        <v>3855</v>
      </c>
      <c r="B3858" s="8">
        <v>37795</v>
      </c>
      <c r="C3858" t="s">
        <v>3</v>
      </c>
      <c r="D3858" t="s">
        <v>542</v>
      </c>
      <c r="E3858" t="s">
        <v>9</v>
      </c>
      <c r="F3858" t="s">
        <v>186</v>
      </c>
      <c r="G3858" t="s">
        <v>14</v>
      </c>
      <c r="H3858" s="135" t="s">
        <v>1522</v>
      </c>
      <c r="I3858" t="s">
        <v>1454</v>
      </c>
      <c r="J3858" s="20">
        <v>12</v>
      </c>
      <c r="K3858" s="20" t="s">
        <v>9</v>
      </c>
      <c r="L3858" t="s">
        <v>1463</v>
      </c>
      <c r="M3858" s="20">
        <v>2.88</v>
      </c>
      <c r="N3858" s="20">
        <v>4.12</v>
      </c>
      <c r="AE3858">
        <f t="shared" si="60"/>
        <v>2003</v>
      </c>
    </row>
    <row r="3859" spans="1:31" x14ac:dyDescent="0.25">
      <c r="A3859" s="7">
        <v>3856</v>
      </c>
      <c r="B3859" s="8">
        <v>37795</v>
      </c>
      <c r="C3859" t="s">
        <v>3</v>
      </c>
      <c r="D3859" t="s">
        <v>106</v>
      </c>
      <c r="E3859" t="s">
        <v>9</v>
      </c>
      <c r="F3859" t="s">
        <v>118</v>
      </c>
      <c r="G3859" t="s">
        <v>377</v>
      </c>
      <c r="H3859" s="9" t="s">
        <v>1647</v>
      </c>
      <c r="I3859" t="s">
        <v>1456</v>
      </c>
      <c r="J3859" s="20">
        <v>17</v>
      </c>
      <c r="K3859" s="20" t="s">
        <v>9</v>
      </c>
      <c r="L3859" t="s">
        <v>1464</v>
      </c>
      <c r="M3859" s="20">
        <v>3.74</v>
      </c>
      <c r="N3859" s="20">
        <v>5.76</v>
      </c>
      <c r="O3859" t="s">
        <v>3</v>
      </c>
      <c r="P3859" s="13" t="s">
        <v>27</v>
      </c>
      <c r="Q3859" t="s">
        <v>9</v>
      </c>
      <c r="R3859" t="s">
        <v>464</v>
      </c>
      <c r="S3859" t="s">
        <v>1465</v>
      </c>
      <c r="U3859" t="s">
        <v>1465</v>
      </c>
      <c r="W3859" t="s">
        <v>1465</v>
      </c>
      <c r="Y3859" t="s">
        <v>1465</v>
      </c>
      <c r="AA3859" t="s">
        <v>1465</v>
      </c>
      <c r="AC3859" t="s">
        <v>1465</v>
      </c>
      <c r="AE3859">
        <f t="shared" si="60"/>
        <v>2003</v>
      </c>
    </row>
    <row r="3860" spans="1:31" x14ac:dyDescent="0.25">
      <c r="A3860" s="7">
        <v>3857</v>
      </c>
      <c r="B3860" s="8">
        <v>37795</v>
      </c>
      <c r="C3860" t="s">
        <v>3</v>
      </c>
      <c r="D3860" t="s">
        <v>350</v>
      </c>
      <c r="E3860" t="s">
        <v>9</v>
      </c>
      <c r="F3860" t="s">
        <v>490</v>
      </c>
      <c r="G3860" t="s">
        <v>377</v>
      </c>
      <c r="H3860" s="9" t="s">
        <v>1600</v>
      </c>
      <c r="I3860" t="s">
        <v>1454</v>
      </c>
      <c r="J3860" s="20">
        <v>48</v>
      </c>
      <c r="K3860" s="20" t="s">
        <v>3</v>
      </c>
      <c r="L3860" t="s">
        <v>1464</v>
      </c>
      <c r="M3860" s="20">
        <v>14.44</v>
      </c>
      <c r="N3860" s="20">
        <v>10.56</v>
      </c>
      <c r="AE3860">
        <f t="shared" si="60"/>
        <v>2003</v>
      </c>
    </row>
    <row r="3861" spans="1:31" x14ac:dyDescent="0.25">
      <c r="A3861" s="7">
        <v>3858</v>
      </c>
      <c r="B3861" s="8">
        <v>37796</v>
      </c>
      <c r="C3861" t="s">
        <v>3</v>
      </c>
      <c r="D3861" t="s">
        <v>41</v>
      </c>
      <c r="E3861" t="s">
        <v>9</v>
      </c>
      <c r="F3861" t="s">
        <v>464</v>
      </c>
      <c r="G3861" t="s">
        <v>24</v>
      </c>
      <c r="H3861" s="135" t="s">
        <v>1497</v>
      </c>
      <c r="I3861" t="s">
        <v>1454</v>
      </c>
      <c r="J3861" s="20">
        <v>19</v>
      </c>
      <c r="K3861" s="20" t="s">
        <v>9</v>
      </c>
      <c r="L3861" t="s">
        <v>1463</v>
      </c>
      <c r="M3861" s="20">
        <v>4.5599999999999996</v>
      </c>
      <c r="N3861" s="20">
        <v>5.94</v>
      </c>
      <c r="AE3861">
        <f t="shared" si="60"/>
        <v>2003</v>
      </c>
    </row>
    <row r="3862" spans="1:31" x14ac:dyDescent="0.25">
      <c r="A3862" s="7">
        <v>3859</v>
      </c>
      <c r="B3862" s="8">
        <v>37796</v>
      </c>
      <c r="C3862" t="s">
        <v>3</v>
      </c>
      <c r="D3862" t="s">
        <v>487</v>
      </c>
      <c r="E3862" t="s">
        <v>9</v>
      </c>
      <c r="F3862" t="s">
        <v>126</v>
      </c>
      <c r="G3862" t="s">
        <v>17</v>
      </c>
      <c r="H3862" s="135" t="s">
        <v>1504</v>
      </c>
      <c r="I3862" t="s">
        <v>1454</v>
      </c>
      <c r="J3862" s="20">
        <v>21</v>
      </c>
      <c r="K3862" s="20" t="s">
        <v>3</v>
      </c>
      <c r="L3862" t="s">
        <v>1464</v>
      </c>
      <c r="M3862" s="20">
        <v>6.88</v>
      </c>
      <c r="N3862" s="20">
        <v>4.62</v>
      </c>
      <c r="AE3862">
        <f t="shared" si="60"/>
        <v>2003</v>
      </c>
    </row>
    <row r="3863" spans="1:31" x14ac:dyDescent="0.25">
      <c r="A3863" s="7">
        <v>3860</v>
      </c>
      <c r="B3863" s="8">
        <v>37796</v>
      </c>
      <c r="C3863" t="s">
        <v>3</v>
      </c>
      <c r="D3863" t="s">
        <v>556</v>
      </c>
      <c r="E3863" t="s">
        <v>9</v>
      </c>
      <c r="F3863" t="s">
        <v>584</v>
      </c>
      <c r="G3863" t="s">
        <v>14</v>
      </c>
      <c r="H3863" s="135" t="s">
        <v>1567</v>
      </c>
      <c r="I3863" t="s">
        <v>1454</v>
      </c>
      <c r="J3863" s="20">
        <v>15</v>
      </c>
      <c r="K3863" s="20" t="s">
        <v>3</v>
      </c>
      <c r="L3863" t="s">
        <v>1464</v>
      </c>
      <c r="M3863" s="20">
        <v>5.2</v>
      </c>
      <c r="N3863" s="20">
        <v>3.3</v>
      </c>
      <c r="AE3863">
        <f t="shared" si="60"/>
        <v>2003</v>
      </c>
    </row>
    <row r="3864" spans="1:31" x14ac:dyDescent="0.25">
      <c r="A3864" s="7">
        <v>3861</v>
      </c>
      <c r="B3864" s="8">
        <v>37796</v>
      </c>
      <c r="C3864" t="s">
        <v>3</v>
      </c>
      <c r="D3864" t="s">
        <v>518</v>
      </c>
      <c r="E3864" t="s">
        <v>9</v>
      </c>
      <c r="F3864" t="s">
        <v>520</v>
      </c>
      <c r="G3864" t="s">
        <v>14</v>
      </c>
      <c r="H3864" s="135" t="s">
        <v>1567</v>
      </c>
      <c r="I3864" t="s">
        <v>1454</v>
      </c>
      <c r="J3864" s="20">
        <v>21</v>
      </c>
      <c r="K3864" s="20" t="s">
        <v>3</v>
      </c>
      <c r="L3864" t="s">
        <v>1464</v>
      </c>
      <c r="M3864" s="20">
        <v>6.88</v>
      </c>
      <c r="N3864" s="20">
        <v>4.62</v>
      </c>
      <c r="AE3864">
        <f t="shared" si="60"/>
        <v>2003</v>
      </c>
    </row>
    <row r="3865" spans="1:31" x14ac:dyDescent="0.25">
      <c r="A3865" s="7">
        <v>3862</v>
      </c>
      <c r="B3865" s="8">
        <v>37796</v>
      </c>
      <c r="C3865" t="s">
        <v>3</v>
      </c>
      <c r="D3865" t="s">
        <v>533</v>
      </c>
      <c r="E3865" t="s">
        <v>9</v>
      </c>
      <c r="F3865" t="s">
        <v>66</v>
      </c>
      <c r="G3865" t="s">
        <v>14</v>
      </c>
      <c r="H3865" s="135" t="s">
        <v>1549</v>
      </c>
      <c r="I3865" t="s">
        <v>1454</v>
      </c>
      <c r="J3865" s="20">
        <v>15</v>
      </c>
      <c r="K3865" s="20" t="s">
        <v>9</v>
      </c>
      <c r="L3865" t="s">
        <v>1464</v>
      </c>
      <c r="M3865" s="20">
        <v>3.3</v>
      </c>
      <c r="N3865" s="20">
        <v>5.2</v>
      </c>
      <c r="AE3865">
        <f t="shared" si="60"/>
        <v>2003</v>
      </c>
    </row>
    <row r="3866" spans="1:31" x14ac:dyDescent="0.25">
      <c r="A3866" s="7">
        <v>3863</v>
      </c>
      <c r="B3866" s="8">
        <v>37796</v>
      </c>
      <c r="C3866" t="s">
        <v>3</v>
      </c>
      <c r="D3866" t="s">
        <v>518</v>
      </c>
      <c r="E3866" t="s">
        <v>9</v>
      </c>
      <c r="F3866" t="s">
        <v>357</v>
      </c>
      <c r="G3866" t="s">
        <v>14</v>
      </c>
      <c r="H3866" s="135" t="s">
        <v>1496</v>
      </c>
      <c r="I3866" t="s">
        <v>1454</v>
      </c>
      <c r="J3866" s="20">
        <v>20</v>
      </c>
      <c r="K3866" s="20" t="s">
        <v>1465</v>
      </c>
      <c r="L3866" t="s">
        <v>1466</v>
      </c>
      <c r="M3866" s="20">
        <v>5</v>
      </c>
      <c r="N3866" s="20">
        <v>5</v>
      </c>
      <c r="AE3866">
        <f t="shared" si="60"/>
        <v>2003</v>
      </c>
    </row>
    <row r="3867" spans="1:31" x14ac:dyDescent="0.25">
      <c r="A3867" s="7">
        <v>3864</v>
      </c>
      <c r="B3867" s="8">
        <v>37796</v>
      </c>
      <c r="C3867" t="s">
        <v>3</v>
      </c>
      <c r="D3867" t="s">
        <v>350</v>
      </c>
      <c r="E3867" t="s">
        <v>9</v>
      </c>
      <c r="F3867" t="s">
        <v>490</v>
      </c>
      <c r="G3867" t="s">
        <v>377</v>
      </c>
      <c r="H3867" s="9" t="s">
        <v>1653</v>
      </c>
      <c r="I3867" t="s">
        <v>1454</v>
      </c>
      <c r="J3867" s="20">
        <v>39</v>
      </c>
      <c r="K3867" s="20" t="s">
        <v>1465</v>
      </c>
      <c r="L3867" t="s">
        <v>1466</v>
      </c>
      <c r="M3867" s="20">
        <v>9.75</v>
      </c>
      <c r="N3867" s="20">
        <v>9.75</v>
      </c>
      <c r="AE3867">
        <f t="shared" si="60"/>
        <v>2003</v>
      </c>
    </row>
    <row r="3868" spans="1:31" x14ac:dyDescent="0.25">
      <c r="A3868" s="7">
        <v>3865</v>
      </c>
      <c r="B3868" s="8">
        <v>37796</v>
      </c>
      <c r="C3868" t="s">
        <v>3</v>
      </c>
      <c r="D3868" t="s">
        <v>350</v>
      </c>
      <c r="E3868" t="s">
        <v>9</v>
      </c>
      <c r="F3868" t="s">
        <v>451</v>
      </c>
      <c r="G3868" t="s">
        <v>377</v>
      </c>
      <c r="H3868" s="9" t="s">
        <v>1653</v>
      </c>
      <c r="I3868" t="s">
        <v>1454</v>
      </c>
      <c r="J3868" s="20">
        <v>21</v>
      </c>
      <c r="K3868" s="20" t="s">
        <v>9</v>
      </c>
      <c r="L3868" t="s">
        <v>1463</v>
      </c>
      <c r="M3868" s="20">
        <v>5.04</v>
      </c>
      <c r="N3868" s="20">
        <v>6.46</v>
      </c>
      <c r="AE3868">
        <f t="shared" si="60"/>
        <v>2003</v>
      </c>
    </row>
    <row r="3869" spans="1:31" x14ac:dyDescent="0.25">
      <c r="A3869" s="7">
        <v>3866</v>
      </c>
      <c r="B3869" s="8">
        <v>37796</v>
      </c>
      <c r="C3869" t="s">
        <v>3</v>
      </c>
      <c r="D3869" t="s">
        <v>440</v>
      </c>
      <c r="E3869" t="s">
        <v>9</v>
      </c>
      <c r="F3869" t="s">
        <v>395</v>
      </c>
      <c r="G3869" t="s">
        <v>377</v>
      </c>
      <c r="H3869" s="9" t="s">
        <v>1617</v>
      </c>
      <c r="I3869" t="s">
        <v>1454</v>
      </c>
      <c r="J3869" s="20">
        <v>24</v>
      </c>
      <c r="K3869" s="20" t="s">
        <v>3</v>
      </c>
      <c r="L3869" t="s">
        <v>1463</v>
      </c>
      <c r="M3869" s="20">
        <v>7.24</v>
      </c>
      <c r="N3869" s="20">
        <v>5.76</v>
      </c>
      <c r="AE3869">
        <f t="shared" si="60"/>
        <v>2003</v>
      </c>
    </row>
    <row r="3870" spans="1:31" x14ac:dyDescent="0.25">
      <c r="A3870" s="7">
        <v>3867</v>
      </c>
      <c r="B3870" s="8">
        <v>37796</v>
      </c>
      <c r="C3870" t="s">
        <v>3</v>
      </c>
      <c r="D3870" t="s">
        <v>487</v>
      </c>
      <c r="E3870" t="s">
        <v>9</v>
      </c>
      <c r="F3870" t="s">
        <v>490</v>
      </c>
      <c r="G3870" t="s">
        <v>24</v>
      </c>
      <c r="H3870" s="136" t="s">
        <v>1496</v>
      </c>
      <c r="I3870" t="s">
        <v>1454</v>
      </c>
      <c r="J3870" s="20">
        <v>22</v>
      </c>
      <c r="K3870" s="20" t="s">
        <v>3</v>
      </c>
      <c r="L3870" t="s">
        <v>1464</v>
      </c>
      <c r="M3870" s="20">
        <v>7.16</v>
      </c>
      <c r="N3870" s="20">
        <v>4.84</v>
      </c>
      <c r="AE3870">
        <f t="shared" si="60"/>
        <v>2003</v>
      </c>
    </row>
    <row r="3871" spans="1:31" x14ac:dyDescent="0.25">
      <c r="A3871" s="7">
        <v>3868</v>
      </c>
      <c r="B3871" s="8">
        <v>37796</v>
      </c>
      <c r="C3871" t="s">
        <v>3</v>
      </c>
      <c r="D3871" t="s">
        <v>465</v>
      </c>
      <c r="E3871" t="s">
        <v>9</v>
      </c>
      <c r="F3871" t="s">
        <v>222</v>
      </c>
      <c r="G3871" t="s">
        <v>569</v>
      </c>
      <c r="H3871" s="9" t="s">
        <v>1687</v>
      </c>
      <c r="I3871" t="s">
        <v>1455</v>
      </c>
      <c r="J3871" s="20">
        <v>10</v>
      </c>
      <c r="K3871" s="20" t="s">
        <v>1465</v>
      </c>
      <c r="L3871" t="s">
        <v>1466</v>
      </c>
      <c r="M3871" s="20">
        <v>1.25</v>
      </c>
      <c r="N3871" s="20">
        <v>1.25</v>
      </c>
      <c r="AE3871">
        <f t="shared" si="60"/>
        <v>2003</v>
      </c>
    </row>
    <row r="3872" spans="1:31" x14ac:dyDescent="0.25">
      <c r="A3872" s="7">
        <v>3869</v>
      </c>
      <c r="B3872" s="8">
        <v>37796</v>
      </c>
      <c r="C3872" t="s">
        <v>3</v>
      </c>
      <c r="D3872" t="s">
        <v>457</v>
      </c>
      <c r="E3872" t="s">
        <v>9</v>
      </c>
      <c r="F3872" t="s">
        <v>490</v>
      </c>
      <c r="G3872" t="s">
        <v>569</v>
      </c>
      <c r="H3872" s="9" t="s">
        <v>1667</v>
      </c>
      <c r="I3872" t="s">
        <v>1454</v>
      </c>
      <c r="J3872" s="20">
        <v>21</v>
      </c>
      <c r="K3872" s="20" t="s">
        <v>9</v>
      </c>
      <c r="L3872" t="s">
        <v>1464</v>
      </c>
      <c r="M3872" s="20">
        <v>4.62</v>
      </c>
      <c r="N3872" s="20">
        <v>6.88</v>
      </c>
      <c r="AE3872">
        <f t="shared" si="60"/>
        <v>2003</v>
      </c>
    </row>
    <row r="3873" spans="1:31" x14ac:dyDescent="0.25">
      <c r="A3873" s="7">
        <v>3870</v>
      </c>
      <c r="B3873" s="8">
        <v>37797</v>
      </c>
      <c r="C3873" t="s">
        <v>3</v>
      </c>
      <c r="D3873" t="s">
        <v>186</v>
      </c>
      <c r="E3873" t="s">
        <v>9</v>
      </c>
      <c r="F3873" t="s">
        <v>585</v>
      </c>
      <c r="G3873" t="s">
        <v>14</v>
      </c>
      <c r="H3873" s="135" t="s">
        <v>1530</v>
      </c>
      <c r="I3873" t="s">
        <v>1458</v>
      </c>
      <c r="J3873" s="20">
        <v>7</v>
      </c>
      <c r="K3873" s="20" t="s">
        <v>9</v>
      </c>
      <c r="L3873" t="s">
        <v>1463</v>
      </c>
      <c r="M3873" s="20">
        <v>10</v>
      </c>
      <c r="N3873" s="20">
        <v>30</v>
      </c>
      <c r="AE3873">
        <f t="shared" si="60"/>
        <v>2003</v>
      </c>
    </row>
    <row r="3874" spans="1:31" x14ac:dyDescent="0.25">
      <c r="A3874" s="7">
        <v>3871</v>
      </c>
      <c r="B3874" s="8">
        <v>37797</v>
      </c>
      <c r="C3874" t="s">
        <v>3</v>
      </c>
      <c r="D3874" t="s">
        <v>494</v>
      </c>
      <c r="E3874" t="s">
        <v>9</v>
      </c>
      <c r="F3874" t="s">
        <v>571</v>
      </c>
      <c r="G3874" t="s">
        <v>377</v>
      </c>
      <c r="H3874" s="135" t="s">
        <v>1496</v>
      </c>
      <c r="I3874" t="s">
        <v>1455</v>
      </c>
      <c r="J3874" s="20">
        <v>20</v>
      </c>
      <c r="K3874" s="20" t="s">
        <v>3</v>
      </c>
      <c r="L3874" t="s">
        <v>1464</v>
      </c>
      <c r="M3874" s="20">
        <v>3.3</v>
      </c>
      <c r="N3874" s="20">
        <v>2.2000000000000002</v>
      </c>
      <c r="AE3874">
        <f t="shared" si="60"/>
        <v>2003</v>
      </c>
    </row>
    <row r="3875" spans="1:31" x14ac:dyDescent="0.25">
      <c r="A3875" s="7">
        <v>3872</v>
      </c>
      <c r="B3875" s="8">
        <v>37797</v>
      </c>
      <c r="C3875" t="s">
        <v>3</v>
      </c>
      <c r="D3875" t="s">
        <v>571</v>
      </c>
      <c r="E3875" t="s">
        <v>9</v>
      </c>
      <c r="F3875" t="s">
        <v>494</v>
      </c>
      <c r="G3875" t="s">
        <v>377</v>
      </c>
      <c r="H3875" s="135" t="s">
        <v>1496</v>
      </c>
      <c r="I3875" t="s">
        <v>1455</v>
      </c>
      <c r="J3875" s="20">
        <v>20</v>
      </c>
      <c r="K3875" s="20" t="s">
        <v>3</v>
      </c>
      <c r="L3875" t="s">
        <v>1464</v>
      </c>
      <c r="M3875" s="20">
        <v>3.3</v>
      </c>
      <c r="N3875" s="20">
        <v>2.2000000000000002</v>
      </c>
      <c r="AE3875">
        <f t="shared" si="60"/>
        <v>2003</v>
      </c>
    </row>
    <row r="3876" spans="1:31" x14ac:dyDescent="0.25">
      <c r="A3876" s="7">
        <v>3873</v>
      </c>
      <c r="B3876" s="8">
        <v>37798</v>
      </c>
      <c r="C3876" t="s">
        <v>3</v>
      </c>
      <c r="D3876" t="s">
        <v>533</v>
      </c>
      <c r="E3876" t="s">
        <v>9</v>
      </c>
      <c r="F3876" t="s">
        <v>469</v>
      </c>
      <c r="G3876" t="s">
        <v>377</v>
      </c>
      <c r="H3876" s="135" t="s">
        <v>1596</v>
      </c>
      <c r="I3876" t="s">
        <v>1454</v>
      </c>
      <c r="J3876" s="20">
        <v>17</v>
      </c>
      <c r="K3876" s="20" t="s">
        <v>9</v>
      </c>
      <c r="L3876" t="s">
        <v>1464</v>
      </c>
      <c r="M3876" s="20">
        <v>3.74</v>
      </c>
      <c r="N3876" s="20">
        <v>5.76</v>
      </c>
      <c r="AE3876">
        <f t="shared" si="60"/>
        <v>2003</v>
      </c>
    </row>
    <row r="3877" spans="1:31" x14ac:dyDescent="0.25">
      <c r="A3877" s="7">
        <v>3874</v>
      </c>
      <c r="B3877" s="8">
        <v>37798</v>
      </c>
      <c r="C3877" t="s">
        <v>3</v>
      </c>
      <c r="D3877" t="s">
        <v>524</v>
      </c>
      <c r="E3877" t="s">
        <v>9</v>
      </c>
      <c r="F3877" t="s">
        <v>578</v>
      </c>
      <c r="G3877" t="s">
        <v>569</v>
      </c>
      <c r="H3877" s="135" t="s">
        <v>1496</v>
      </c>
      <c r="I3877" t="s">
        <v>1454</v>
      </c>
      <c r="J3877" s="20">
        <v>14</v>
      </c>
      <c r="K3877" s="20" t="s">
        <v>9</v>
      </c>
      <c r="L3877" t="s">
        <v>1463</v>
      </c>
      <c r="M3877" s="20">
        <v>3.36</v>
      </c>
      <c r="N3877" s="20">
        <v>4.6400000000000006</v>
      </c>
      <c r="AE3877">
        <f t="shared" si="60"/>
        <v>2003</v>
      </c>
    </row>
    <row r="3878" spans="1:31" x14ac:dyDescent="0.25">
      <c r="A3878" s="7">
        <v>3875</v>
      </c>
      <c r="B3878" s="8">
        <v>37799</v>
      </c>
      <c r="C3878" t="s">
        <v>3</v>
      </c>
      <c r="D3878" t="s">
        <v>586</v>
      </c>
      <c r="E3878" t="s">
        <v>9</v>
      </c>
      <c r="F3878" t="s">
        <v>25</v>
      </c>
      <c r="G3878" t="s">
        <v>17</v>
      </c>
      <c r="H3878" s="135" t="s">
        <v>1518</v>
      </c>
      <c r="I3878" t="s">
        <v>1458</v>
      </c>
      <c r="J3878" s="20">
        <v>11</v>
      </c>
      <c r="K3878" s="20" t="s">
        <v>9</v>
      </c>
      <c r="L3878" t="s">
        <v>1464</v>
      </c>
      <c r="M3878" s="20">
        <v>30</v>
      </c>
      <c r="N3878" s="20">
        <v>10</v>
      </c>
      <c r="AE3878">
        <f t="shared" si="60"/>
        <v>2003</v>
      </c>
    </row>
    <row r="3879" spans="1:31" x14ac:dyDescent="0.25">
      <c r="A3879" s="7">
        <v>3876</v>
      </c>
      <c r="B3879" s="8">
        <v>37799</v>
      </c>
      <c r="C3879" t="s">
        <v>3</v>
      </c>
      <c r="D3879" t="s">
        <v>587</v>
      </c>
      <c r="E3879" t="s">
        <v>9</v>
      </c>
      <c r="F3879" t="s">
        <v>273</v>
      </c>
      <c r="G3879" t="s">
        <v>377</v>
      </c>
      <c r="H3879" s="135" t="s">
        <v>1585</v>
      </c>
      <c r="I3879" t="s">
        <v>1458</v>
      </c>
      <c r="J3879" s="20">
        <v>12</v>
      </c>
      <c r="K3879" s="20" t="s">
        <v>3</v>
      </c>
      <c r="L3879" t="s">
        <v>1463</v>
      </c>
      <c r="M3879" s="20">
        <v>30</v>
      </c>
      <c r="N3879" s="20">
        <v>10</v>
      </c>
      <c r="AE3879">
        <f t="shared" si="60"/>
        <v>2003</v>
      </c>
    </row>
    <row r="3880" spans="1:31" x14ac:dyDescent="0.25">
      <c r="A3880" s="7">
        <v>3877</v>
      </c>
      <c r="B3880" s="8">
        <v>37801</v>
      </c>
      <c r="C3880" t="s">
        <v>3</v>
      </c>
      <c r="D3880" t="s">
        <v>404</v>
      </c>
      <c r="E3880" t="s">
        <v>9</v>
      </c>
      <c r="F3880" t="s">
        <v>568</v>
      </c>
      <c r="G3880" t="s">
        <v>11</v>
      </c>
      <c r="H3880" s="135" t="s">
        <v>1509</v>
      </c>
      <c r="I3880" t="s">
        <v>1455</v>
      </c>
      <c r="J3880" s="20">
        <v>27</v>
      </c>
      <c r="K3880" s="20" t="s">
        <v>1465</v>
      </c>
      <c r="L3880" t="s">
        <v>1466</v>
      </c>
      <c r="M3880" s="20">
        <v>3.375</v>
      </c>
      <c r="N3880" s="20">
        <v>3.375</v>
      </c>
      <c r="AE3880">
        <f t="shared" si="60"/>
        <v>2003</v>
      </c>
    </row>
    <row r="3881" spans="1:31" x14ac:dyDescent="0.25">
      <c r="A3881" s="7">
        <v>3878</v>
      </c>
      <c r="B3881" s="8">
        <v>37801</v>
      </c>
      <c r="C3881" t="s">
        <v>3</v>
      </c>
      <c r="D3881" t="s">
        <v>572</v>
      </c>
      <c r="E3881" t="s">
        <v>9</v>
      </c>
      <c r="F3881" t="s">
        <v>91</v>
      </c>
      <c r="G3881" t="s">
        <v>65</v>
      </c>
      <c r="H3881" s="135" t="s">
        <v>1535</v>
      </c>
      <c r="I3881" t="s">
        <v>1454</v>
      </c>
      <c r="J3881" s="20">
        <v>7</v>
      </c>
      <c r="K3881" s="20" t="s">
        <v>3</v>
      </c>
      <c r="L3881" t="s">
        <v>1464</v>
      </c>
      <c r="M3881" s="20">
        <v>2.96</v>
      </c>
      <c r="N3881" s="20">
        <v>1.54</v>
      </c>
      <c r="AE3881">
        <f t="shared" si="60"/>
        <v>2003</v>
      </c>
    </row>
    <row r="3882" spans="1:31" x14ac:dyDescent="0.25">
      <c r="A3882" s="7">
        <v>3879</v>
      </c>
      <c r="B3882" s="8">
        <v>37801</v>
      </c>
      <c r="C3882" t="s">
        <v>3</v>
      </c>
      <c r="D3882" t="s">
        <v>350</v>
      </c>
      <c r="E3882" t="s">
        <v>9</v>
      </c>
      <c r="F3882" t="s">
        <v>242</v>
      </c>
      <c r="G3882" t="s">
        <v>377</v>
      </c>
      <c r="H3882" s="135" t="s">
        <v>1496</v>
      </c>
      <c r="I3882" t="s">
        <v>1454</v>
      </c>
      <c r="J3882" s="20">
        <v>32</v>
      </c>
      <c r="K3882" s="20" t="s">
        <v>9</v>
      </c>
      <c r="L3882" t="s">
        <v>1464</v>
      </c>
      <c r="M3882" s="20">
        <v>7.04</v>
      </c>
      <c r="N3882" s="20">
        <v>9.9600000000000009</v>
      </c>
      <c r="AE3882">
        <f t="shared" si="60"/>
        <v>2003</v>
      </c>
    </row>
    <row r="3883" spans="1:31" x14ac:dyDescent="0.25">
      <c r="A3883" s="7">
        <v>3880</v>
      </c>
      <c r="B3883" s="8">
        <v>37801</v>
      </c>
      <c r="C3883" t="s">
        <v>3</v>
      </c>
      <c r="D3883" t="s">
        <v>572</v>
      </c>
      <c r="E3883" t="s">
        <v>9</v>
      </c>
      <c r="F3883" t="s">
        <v>521</v>
      </c>
      <c r="G3883" t="s">
        <v>569</v>
      </c>
      <c r="H3883" s="136" t="s">
        <v>1677</v>
      </c>
      <c r="I3883" t="s">
        <v>1454</v>
      </c>
      <c r="J3883" s="20">
        <v>21</v>
      </c>
      <c r="K3883" s="20" t="s">
        <v>1465</v>
      </c>
      <c r="L3883" t="s">
        <v>1466</v>
      </c>
      <c r="M3883" s="20">
        <v>5.25</v>
      </c>
      <c r="N3883" s="20">
        <v>5.25</v>
      </c>
      <c r="AE3883">
        <f t="shared" si="60"/>
        <v>2003</v>
      </c>
    </row>
    <row r="3884" spans="1:31" x14ac:dyDescent="0.25">
      <c r="A3884" s="7">
        <v>3881</v>
      </c>
      <c r="B3884" s="8">
        <v>37801</v>
      </c>
      <c r="C3884" t="s">
        <v>3</v>
      </c>
      <c r="D3884" t="s">
        <v>273</v>
      </c>
      <c r="E3884" t="s">
        <v>9</v>
      </c>
      <c r="F3884" t="s">
        <v>469</v>
      </c>
      <c r="G3884" t="s">
        <v>569</v>
      </c>
      <c r="H3884" s="136" t="s">
        <v>1677</v>
      </c>
      <c r="I3884" t="s">
        <v>1454</v>
      </c>
      <c r="J3884" s="20">
        <v>21</v>
      </c>
      <c r="K3884" s="20" t="s">
        <v>9</v>
      </c>
      <c r="L3884" t="s">
        <v>1464</v>
      </c>
      <c r="M3884" s="20">
        <v>4.62</v>
      </c>
      <c r="N3884" s="20">
        <v>6.88</v>
      </c>
      <c r="AE3884">
        <f t="shared" si="60"/>
        <v>2003</v>
      </c>
    </row>
    <row r="3885" spans="1:31" x14ac:dyDescent="0.25">
      <c r="A3885" s="7">
        <v>3882</v>
      </c>
      <c r="B3885" s="8">
        <v>37802</v>
      </c>
      <c r="C3885" t="s">
        <v>3</v>
      </c>
      <c r="D3885" t="s">
        <v>287</v>
      </c>
      <c r="E3885" t="s">
        <v>9</v>
      </c>
      <c r="F3885" t="s">
        <v>545</v>
      </c>
      <c r="G3885" t="s">
        <v>24</v>
      </c>
      <c r="H3885" s="135" t="s">
        <v>1497</v>
      </c>
      <c r="I3885" t="s">
        <v>1454</v>
      </c>
      <c r="J3885" s="20">
        <v>45</v>
      </c>
      <c r="K3885" s="20" t="s">
        <v>9</v>
      </c>
      <c r="L3885" t="s">
        <v>1464</v>
      </c>
      <c r="M3885" s="20">
        <v>9.9</v>
      </c>
      <c r="N3885" s="20">
        <v>13.6</v>
      </c>
      <c r="AE3885">
        <f t="shared" si="60"/>
        <v>2003</v>
      </c>
    </row>
    <row r="3886" spans="1:31" x14ac:dyDescent="0.25">
      <c r="A3886" s="7">
        <v>3883</v>
      </c>
      <c r="B3886" s="8">
        <v>37802</v>
      </c>
      <c r="C3886" t="s">
        <v>3</v>
      </c>
      <c r="D3886" t="s">
        <v>120</v>
      </c>
      <c r="E3886" t="s">
        <v>9</v>
      </c>
      <c r="F3886" t="s">
        <v>273</v>
      </c>
      <c r="G3886" t="s">
        <v>377</v>
      </c>
      <c r="H3886" s="135" t="s">
        <v>1496</v>
      </c>
      <c r="I3886" t="s">
        <v>1455</v>
      </c>
      <c r="J3886" s="20">
        <v>20</v>
      </c>
      <c r="K3886" s="20" t="s">
        <v>3</v>
      </c>
      <c r="L3886" t="s">
        <v>1464</v>
      </c>
      <c r="M3886" s="20">
        <v>3.3</v>
      </c>
      <c r="N3886" s="20">
        <v>2.2000000000000002</v>
      </c>
      <c r="AE3886">
        <f t="shared" si="60"/>
        <v>2003</v>
      </c>
    </row>
    <row r="3887" spans="1:31" x14ac:dyDescent="0.25">
      <c r="A3887" s="7">
        <v>3884</v>
      </c>
      <c r="B3887" s="8">
        <v>37802</v>
      </c>
      <c r="C3887" t="s">
        <v>3</v>
      </c>
      <c r="D3887" t="s">
        <v>339</v>
      </c>
      <c r="E3887" t="s">
        <v>9</v>
      </c>
      <c r="F3887" t="s">
        <v>91</v>
      </c>
      <c r="G3887" t="s">
        <v>377</v>
      </c>
      <c r="H3887" s="9" t="s">
        <v>1594</v>
      </c>
      <c r="I3887" t="s">
        <v>1454</v>
      </c>
      <c r="J3887" s="20">
        <v>39</v>
      </c>
      <c r="K3887" s="20" t="s">
        <v>3</v>
      </c>
      <c r="L3887" t="s">
        <v>1464</v>
      </c>
      <c r="M3887" s="20">
        <v>11.92</v>
      </c>
      <c r="N3887" s="20">
        <v>8.58</v>
      </c>
      <c r="AE3887">
        <f t="shared" si="60"/>
        <v>2003</v>
      </c>
    </row>
    <row r="3888" spans="1:31" x14ac:dyDescent="0.25">
      <c r="A3888" s="7">
        <v>3885</v>
      </c>
      <c r="B3888" s="8">
        <v>37802</v>
      </c>
      <c r="C3888" t="s">
        <v>3</v>
      </c>
      <c r="D3888" t="s">
        <v>432</v>
      </c>
      <c r="E3888" t="s">
        <v>9</v>
      </c>
      <c r="F3888" t="s">
        <v>469</v>
      </c>
      <c r="G3888" t="s">
        <v>377</v>
      </c>
      <c r="H3888" s="9" t="s">
        <v>1586</v>
      </c>
      <c r="I3888" t="s">
        <v>1454</v>
      </c>
      <c r="J3888" s="20">
        <v>25</v>
      </c>
      <c r="K3888" s="20" t="s">
        <v>3</v>
      </c>
      <c r="L3888" t="s">
        <v>1464</v>
      </c>
      <c r="M3888" s="20">
        <v>8</v>
      </c>
      <c r="N3888" s="20">
        <v>5.5</v>
      </c>
      <c r="AE3888">
        <f t="shared" si="60"/>
        <v>2003</v>
      </c>
    </row>
    <row r="3889" spans="1:31" x14ac:dyDescent="0.25">
      <c r="A3889" s="7">
        <v>3886</v>
      </c>
      <c r="B3889" s="8">
        <v>37802</v>
      </c>
      <c r="C3889" t="s">
        <v>3</v>
      </c>
      <c r="D3889" t="s">
        <v>39</v>
      </c>
      <c r="E3889" t="s">
        <v>9</v>
      </c>
      <c r="F3889" t="s">
        <v>57</v>
      </c>
      <c r="G3889" t="s">
        <v>377</v>
      </c>
      <c r="H3889" s="9" t="s">
        <v>1615</v>
      </c>
      <c r="I3889" t="s">
        <v>1454</v>
      </c>
      <c r="J3889" s="20">
        <v>50</v>
      </c>
      <c r="K3889" s="20" t="s">
        <v>3</v>
      </c>
      <c r="L3889" t="s">
        <v>1464</v>
      </c>
      <c r="M3889" s="20">
        <v>15</v>
      </c>
      <c r="N3889" s="20">
        <v>11</v>
      </c>
      <c r="AE3889">
        <f t="shared" si="60"/>
        <v>2003</v>
      </c>
    </row>
    <row r="3890" spans="1:31" x14ac:dyDescent="0.25">
      <c r="A3890" s="7">
        <v>3887</v>
      </c>
      <c r="B3890" s="8">
        <v>37803</v>
      </c>
      <c r="C3890" t="s">
        <v>3</v>
      </c>
      <c r="D3890" t="s">
        <v>278</v>
      </c>
      <c r="E3890" t="s">
        <v>9</v>
      </c>
      <c r="F3890" t="s">
        <v>27</v>
      </c>
      <c r="G3890" t="s">
        <v>24</v>
      </c>
      <c r="H3890" s="135" t="s">
        <v>1493</v>
      </c>
      <c r="I3890" t="s">
        <v>1455</v>
      </c>
      <c r="J3890" s="20">
        <v>38</v>
      </c>
      <c r="K3890" s="20" t="s">
        <v>9</v>
      </c>
      <c r="L3890" t="s">
        <v>1464</v>
      </c>
      <c r="M3890" s="20">
        <v>4.18</v>
      </c>
      <c r="N3890" s="20">
        <v>5.82</v>
      </c>
      <c r="AE3890">
        <f t="shared" si="60"/>
        <v>2003</v>
      </c>
    </row>
    <row r="3891" spans="1:31" x14ac:dyDescent="0.25">
      <c r="A3891" s="7">
        <v>3888</v>
      </c>
      <c r="B3891" s="8">
        <v>37803</v>
      </c>
      <c r="C3891" t="s">
        <v>3</v>
      </c>
      <c r="D3891" t="s">
        <v>562</v>
      </c>
      <c r="E3891" t="s">
        <v>9</v>
      </c>
      <c r="F3891" t="s">
        <v>235</v>
      </c>
      <c r="G3891" t="s">
        <v>14</v>
      </c>
      <c r="H3891" s="135" t="s">
        <v>1489</v>
      </c>
      <c r="I3891" t="s">
        <v>1455</v>
      </c>
      <c r="J3891" s="20">
        <v>12</v>
      </c>
      <c r="K3891" s="20" t="s">
        <v>9</v>
      </c>
      <c r="L3891" t="s">
        <v>1464</v>
      </c>
      <c r="M3891" s="20">
        <v>1.32</v>
      </c>
      <c r="N3891" s="20">
        <v>2.1799999999999997</v>
      </c>
      <c r="AE3891">
        <f t="shared" si="60"/>
        <v>2003</v>
      </c>
    </row>
    <row r="3892" spans="1:31" x14ac:dyDescent="0.25">
      <c r="A3892" s="7">
        <v>3889</v>
      </c>
      <c r="B3892" s="8">
        <v>37803</v>
      </c>
      <c r="C3892" t="s">
        <v>3</v>
      </c>
      <c r="D3892" t="s">
        <v>554</v>
      </c>
      <c r="E3892" t="s">
        <v>9</v>
      </c>
      <c r="F3892" t="s">
        <v>202</v>
      </c>
      <c r="G3892" t="s">
        <v>11</v>
      </c>
      <c r="H3892" s="135" t="s">
        <v>1498</v>
      </c>
      <c r="I3892" t="s">
        <v>1455</v>
      </c>
      <c r="J3892" s="20">
        <v>12</v>
      </c>
      <c r="K3892" s="20" t="s">
        <v>9</v>
      </c>
      <c r="L3892" t="s">
        <v>1464</v>
      </c>
      <c r="M3892" s="20">
        <v>1.32</v>
      </c>
      <c r="N3892" s="20">
        <v>2.1799999999999997</v>
      </c>
      <c r="AE3892">
        <f t="shared" si="60"/>
        <v>2003</v>
      </c>
    </row>
    <row r="3893" spans="1:31" x14ac:dyDescent="0.25">
      <c r="A3893" s="7">
        <v>3890</v>
      </c>
      <c r="B3893" s="8">
        <v>37803</v>
      </c>
      <c r="C3893" t="s">
        <v>3</v>
      </c>
      <c r="D3893" t="s">
        <v>278</v>
      </c>
      <c r="E3893" t="s">
        <v>9</v>
      </c>
      <c r="F3893" t="s">
        <v>432</v>
      </c>
      <c r="G3893" t="s">
        <v>17</v>
      </c>
      <c r="H3893" s="135" t="s">
        <v>1502</v>
      </c>
      <c r="I3893" t="s">
        <v>1455</v>
      </c>
      <c r="J3893" s="20">
        <v>30</v>
      </c>
      <c r="K3893" s="20" t="s">
        <v>9</v>
      </c>
      <c r="L3893" t="s">
        <v>1464</v>
      </c>
      <c r="M3893" s="20">
        <v>3.3</v>
      </c>
      <c r="N3893" s="20">
        <v>4.7</v>
      </c>
      <c r="AE3893">
        <f t="shared" si="60"/>
        <v>2003</v>
      </c>
    </row>
    <row r="3894" spans="1:31" x14ac:dyDescent="0.25">
      <c r="A3894" s="7">
        <v>3891</v>
      </c>
      <c r="B3894" s="8">
        <v>37803</v>
      </c>
      <c r="C3894" t="s">
        <v>3</v>
      </c>
      <c r="D3894" t="s">
        <v>177</v>
      </c>
      <c r="E3894" t="s">
        <v>9</v>
      </c>
      <c r="F3894" t="s">
        <v>329</v>
      </c>
      <c r="G3894" t="s">
        <v>14</v>
      </c>
      <c r="H3894" s="135" t="s">
        <v>1501</v>
      </c>
      <c r="I3894" t="s">
        <v>1454</v>
      </c>
      <c r="J3894" s="20">
        <v>109</v>
      </c>
      <c r="K3894" s="20" t="s">
        <v>3</v>
      </c>
      <c r="L3894" t="s">
        <v>1464</v>
      </c>
      <c r="M3894" s="20">
        <v>31.52</v>
      </c>
      <c r="N3894" s="20">
        <v>23.98</v>
      </c>
      <c r="AE3894">
        <f t="shared" si="60"/>
        <v>2003</v>
      </c>
    </row>
    <row r="3895" spans="1:31" x14ac:dyDescent="0.25">
      <c r="A3895" s="7">
        <v>3892</v>
      </c>
      <c r="B3895" s="8">
        <v>37803</v>
      </c>
      <c r="C3895" t="s">
        <v>3</v>
      </c>
      <c r="D3895" t="s">
        <v>588</v>
      </c>
      <c r="E3895" t="s">
        <v>9</v>
      </c>
      <c r="F3895" t="s">
        <v>43</v>
      </c>
      <c r="G3895" t="s">
        <v>14</v>
      </c>
      <c r="H3895" s="135" t="s">
        <v>1496</v>
      </c>
      <c r="I3895" t="s">
        <v>1458</v>
      </c>
      <c r="J3895" s="20">
        <v>13</v>
      </c>
      <c r="K3895" s="20" t="s">
        <v>3</v>
      </c>
      <c r="L3895" t="s">
        <v>1463</v>
      </c>
      <c r="M3895" s="20">
        <v>30</v>
      </c>
      <c r="N3895" s="20">
        <v>10</v>
      </c>
      <c r="AE3895">
        <f t="shared" si="60"/>
        <v>2003</v>
      </c>
    </row>
    <row r="3896" spans="1:31" x14ac:dyDescent="0.25">
      <c r="A3896" s="7">
        <v>3893</v>
      </c>
      <c r="B3896" s="8">
        <v>37803</v>
      </c>
      <c r="C3896" t="s">
        <v>3</v>
      </c>
      <c r="D3896" t="s">
        <v>503</v>
      </c>
      <c r="E3896" t="s">
        <v>9</v>
      </c>
      <c r="F3896" t="s">
        <v>407</v>
      </c>
      <c r="G3896" t="s">
        <v>377</v>
      </c>
      <c r="H3896" s="9" t="s">
        <v>1607</v>
      </c>
      <c r="I3896" t="s">
        <v>1454</v>
      </c>
      <c r="J3896" s="20">
        <v>47</v>
      </c>
      <c r="K3896" s="20" t="s">
        <v>1465</v>
      </c>
      <c r="L3896" t="s">
        <v>1466</v>
      </c>
      <c r="M3896" s="20">
        <v>11.75</v>
      </c>
      <c r="N3896" s="20">
        <v>11.75</v>
      </c>
      <c r="AE3896">
        <f t="shared" si="60"/>
        <v>2003</v>
      </c>
    </row>
    <row r="3897" spans="1:31" x14ac:dyDescent="0.25">
      <c r="A3897" s="7">
        <v>3894</v>
      </c>
      <c r="B3897" s="8">
        <v>37804</v>
      </c>
      <c r="C3897" t="s">
        <v>3</v>
      </c>
      <c r="D3897" t="s">
        <v>112</v>
      </c>
      <c r="E3897" t="s">
        <v>9</v>
      </c>
      <c r="F3897" t="s">
        <v>562</v>
      </c>
      <c r="G3897" t="s">
        <v>377</v>
      </c>
      <c r="H3897" s="135" t="s">
        <v>1496</v>
      </c>
      <c r="I3897" t="s">
        <v>1454</v>
      </c>
      <c r="J3897" s="20">
        <v>48</v>
      </c>
      <c r="K3897" s="20" t="s">
        <v>1465</v>
      </c>
      <c r="L3897" t="s">
        <v>1466</v>
      </c>
      <c r="M3897" s="20">
        <v>12</v>
      </c>
      <c r="N3897" s="20">
        <v>12</v>
      </c>
      <c r="AE3897">
        <f t="shared" si="60"/>
        <v>2003</v>
      </c>
    </row>
    <row r="3898" spans="1:31" x14ac:dyDescent="0.25">
      <c r="A3898" s="7">
        <v>3895</v>
      </c>
      <c r="B3898" s="8">
        <v>37804</v>
      </c>
      <c r="C3898" t="s">
        <v>3</v>
      </c>
      <c r="D3898" t="s">
        <v>382</v>
      </c>
      <c r="E3898" t="s">
        <v>9</v>
      </c>
      <c r="F3898" t="s">
        <v>572</v>
      </c>
      <c r="G3898" t="s">
        <v>377</v>
      </c>
      <c r="H3898" s="9" t="s">
        <v>1653</v>
      </c>
      <c r="I3898" t="s">
        <v>1455</v>
      </c>
      <c r="J3898" s="20">
        <v>21</v>
      </c>
      <c r="K3898" s="20" t="s">
        <v>3</v>
      </c>
      <c r="L3898" t="s">
        <v>1464</v>
      </c>
      <c r="M3898" s="20">
        <v>3.44</v>
      </c>
      <c r="N3898" s="20">
        <v>2.31</v>
      </c>
      <c r="AE3898">
        <f t="shared" si="60"/>
        <v>2003</v>
      </c>
    </row>
    <row r="3899" spans="1:31" x14ac:dyDescent="0.25">
      <c r="A3899" s="7">
        <v>3896</v>
      </c>
      <c r="B3899" s="8">
        <v>37804</v>
      </c>
      <c r="C3899" t="s">
        <v>3</v>
      </c>
      <c r="D3899" t="s">
        <v>572</v>
      </c>
      <c r="E3899" t="s">
        <v>9</v>
      </c>
      <c r="F3899" t="s">
        <v>578</v>
      </c>
      <c r="G3899" t="s">
        <v>377</v>
      </c>
      <c r="H3899" s="9" t="s">
        <v>1589</v>
      </c>
      <c r="I3899" t="s">
        <v>1454</v>
      </c>
      <c r="J3899" s="20">
        <v>40</v>
      </c>
      <c r="K3899" s="20" t="s">
        <v>9</v>
      </c>
      <c r="L3899" t="s">
        <v>1464</v>
      </c>
      <c r="M3899" s="20">
        <v>8.8000000000000007</v>
      </c>
      <c r="N3899" s="20">
        <v>12.2</v>
      </c>
      <c r="AE3899">
        <f t="shared" si="60"/>
        <v>2003</v>
      </c>
    </row>
    <row r="3900" spans="1:31" x14ac:dyDescent="0.25">
      <c r="A3900" s="7">
        <v>3897</v>
      </c>
      <c r="B3900" s="8">
        <v>37806</v>
      </c>
      <c r="C3900" t="s">
        <v>3</v>
      </c>
      <c r="D3900" t="s">
        <v>542</v>
      </c>
      <c r="E3900" t="s">
        <v>9</v>
      </c>
      <c r="F3900" t="s">
        <v>585</v>
      </c>
      <c r="G3900" t="s">
        <v>14</v>
      </c>
      <c r="H3900" s="135" t="s">
        <v>1532</v>
      </c>
      <c r="I3900" t="s">
        <v>1454</v>
      </c>
      <c r="J3900" s="20">
        <v>36</v>
      </c>
      <c r="K3900" s="20" t="s">
        <v>9</v>
      </c>
      <c r="L3900" t="s">
        <v>1463</v>
      </c>
      <c r="M3900" s="20">
        <v>8.64</v>
      </c>
      <c r="N3900" s="20">
        <v>10.36</v>
      </c>
      <c r="AE3900">
        <f t="shared" si="60"/>
        <v>2003</v>
      </c>
    </row>
    <row r="3901" spans="1:31" x14ac:dyDescent="0.25">
      <c r="A3901" s="7">
        <v>3898</v>
      </c>
      <c r="B3901" s="8">
        <v>37806</v>
      </c>
      <c r="C3901" t="s">
        <v>3</v>
      </c>
      <c r="D3901" t="s">
        <v>543</v>
      </c>
      <c r="E3901" t="s">
        <v>9</v>
      </c>
      <c r="F3901" t="s">
        <v>565</v>
      </c>
      <c r="G3901" t="s">
        <v>14</v>
      </c>
      <c r="H3901" s="135" t="s">
        <v>1567</v>
      </c>
      <c r="I3901" t="s">
        <v>1454</v>
      </c>
      <c r="J3901" s="20">
        <v>21</v>
      </c>
      <c r="K3901" s="20" t="s">
        <v>9</v>
      </c>
      <c r="L3901" t="s">
        <v>1464</v>
      </c>
      <c r="M3901" s="20">
        <v>4.62</v>
      </c>
      <c r="N3901" s="20">
        <v>6.88</v>
      </c>
      <c r="AE3901">
        <f t="shared" si="60"/>
        <v>2003</v>
      </c>
    </row>
    <row r="3902" spans="1:31" x14ac:dyDescent="0.25">
      <c r="A3902" s="7">
        <v>3899</v>
      </c>
      <c r="B3902" s="8">
        <v>37806</v>
      </c>
      <c r="C3902" t="s">
        <v>3</v>
      </c>
      <c r="D3902" t="s">
        <v>287</v>
      </c>
      <c r="E3902" t="s">
        <v>9</v>
      </c>
      <c r="F3902" t="s">
        <v>565</v>
      </c>
      <c r="G3902" t="s">
        <v>14</v>
      </c>
      <c r="H3902" s="135" t="s">
        <v>1567</v>
      </c>
      <c r="I3902" t="s">
        <v>1454</v>
      </c>
      <c r="J3902" s="20">
        <v>21</v>
      </c>
      <c r="K3902" s="20" t="s">
        <v>9</v>
      </c>
      <c r="L3902" t="s">
        <v>1464</v>
      </c>
      <c r="M3902" s="20">
        <v>4.62</v>
      </c>
      <c r="N3902" s="20">
        <v>6.88</v>
      </c>
      <c r="AE3902">
        <f t="shared" si="60"/>
        <v>2003</v>
      </c>
    </row>
    <row r="3903" spans="1:31" x14ac:dyDescent="0.25">
      <c r="A3903" s="7">
        <v>3900</v>
      </c>
      <c r="B3903" s="8">
        <v>37806</v>
      </c>
      <c r="C3903" t="s">
        <v>3</v>
      </c>
      <c r="D3903" t="s">
        <v>581</v>
      </c>
      <c r="E3903" t="s">
        <v>9</v>
      </c>
      <c r="F3903" t="s">
        <v>565</v>
      </c>
      <c r="G3903" t="s">
        <v>14</v>
      </c>
      <c r="H3903" s="135" t="s">
        <v>1567</v>
      </c>
      <c r="I3903" t="s">
        <v>1454</v>
      </c>
      <c r="J3903" s="20">
        <v>21</v>
      </c>
      <c r="K3903" s="20" t="s">
        <v>9</v>
      </c>
      <c r="L3903" t="s">
        <v>1464</v>
      </c>
      <c r="M3903" s="20">
        <v>4.62</v>
      </c>
      <c r="N3903" s="20">
        <v>6.88</v>
      </c>
      <c r="AE3903">
        <f t="shared" si="60"/>
        <v>2003</v>
      </c>
    </row>
    <row r="3904" spans="1:31" x14ac:dyDescent="0.25">
      <c r="A3904" s="7">
        <v>3901</v>
      </c>
      <c r="B3904" s="8">
        <v>37806</v>
      </c>
      <c r="C3904" t="s">
        <v>3</v>
      </c>
      <c r="D3904" t="s">
        <v>579</v>
      </c>
      <c r="E3904" t="s">
        <v>9</v>
      </c>
      <c r="F3904" t="s">
        <v>565</v>
      </c>
      <c r="G3904" t="s">
        <v>14</v>
      </c>
      <c r="H3904" s="135" t="s">
        <v>1567</v>
      </c>
      <c r="I3904" t="s">
        <v>1454</v>
      </c>
      <c r="J3904" s="20">
        <v>21</v>
      </c>
      <c r="K3904" s="20" t="s">
        <v>9</v>
      </c>
      <c r="L3904" t="s">
        <v>1464</v>
      </c>
      <c r="M3904" s="20">
        <v>4.62</v>
      </c>
      <c r="N3904" s="20">
        <v>6.88</v>
      </c>
      <c r="AE3904">
        <f t="shared" si="60"/>
        <v>2003</v>
      </c>
    </row>
    <row r="3905" spans="1:31" x14ac:dyDescent="0.25">
      <c r="A3905" s="7">
        <v>3902</v>
      </c>
      <c r="B3905" s="8">
        <v>37806</v>
      </c>
      <c r="C3905" t="s">
        <v>3</v>
      </c>
      <c r="D3905" t="s">
        <v>580</v>
      </c>
      <c r="E3905" t="s">
        <v>9</v>
      </c>
      <c r="F3905" t="s">
        <v>119</v>
      </c>
      <c r="G3905" t="s">
        <v>14</v>
      </c>
      <c r="H3905" s="135" t="s">
        <v>1507</v>
      </c>
      <c r="I3905" t="s">
        <v>1455</v>
      </c>
      <c r="J3905" s="20">
        <v>64</v>
      </c>
      <c r="K3905" s="20" t="s">
        <v>9</v>
      </c>
      <c r="L3905" t="s">
        <v>1464</v>
      </c>
      <c r="M3905" s="20">
        <v>7.04</v>
      </c>
      <c r="N3905" s="20">
        <v>9.4600000000000009</v>
      </c>
      <c r="AE3905">
        <f t="shared" si="60"/>
        <v>2003</v>
      </c>
    </row>
    <row r="3906" spans="1:31" x14ac:dyDescent="0.25">
      <c r="A3906" s="7">
        <v>3903</v>
      </c>
      <c r="B3906" s="8">
        <v>37806</v>
      </c>
      <c r="C3906" t="s">
        <v>3</v>
      </c>
      <c r="D3906" t="s">
        <v>352</v>
      </c>
      <c r="E3906" t="s">
        <v>9</v>
      </c>
      <c r="F3906" t="s">
        <v>119</v>
      </c>
      <c r="G3906" t="s">
        <v>14</v>
      </c>
      <c r="H3906" s="135" t="s">
        <v>1507</v>
      </c>
      <c r="I3906" t="s">
        <v>1455</v>
      </c>
      <c r="J3906" s="20">
        <v>68</v>
      </c>
      <c r="K3906" s="20" t="s">
        <v>1465</v>
      </c>
      <c r="L3906" t="s">
        <v>1466</v>
      </c>
      <c r="M3906" s="20">
        <v>8.5</v>
      </c>
      <c r="N3906" s="20">
        <v>8.5</v>
      </c>
      <c r="AE3906">
        <f t="shared" si="60"/>
        <v>2003</v>
      </c>
    </row>
    <row r="3907" spans="1:31" x14ac:dyDescent="0.25">
      <c r="A3907" s="7">
        <v>3904</v>
      </c>
      <c r="B3907" s="8">
        <v>37806</v>
      </c>
      <c r="C3907" t="s">
        <v>3</v>
      </c>
      <c r="D3907" t="s">
        <v>350</v>
      </c>
      <c r="E3907" t="s">
        <v>9</v>
      </c>
      <c r="F3907" t="s">
        <v>242</v>
      </c>
      <c r="G3907" t="s">
        <v>377</v>
      </c>
      <c r="H3907" s="9" t="s">
        <v>1590</v>
      </c>
      <c r="I3907" t="s">
        <v>1454</v>
      </c>
      <c r="J3907" s="20">
        <v>23</v>
      </c>
      <c r="K3907" s="20" t="s">
        <v>3</v>
      </c>
      <c r="L3907" t="s">
        <v>1464</v>
      </c>
      <c r="M3907" s="20">
        <v>7.4399999999999995</v>
      </c>
      <c r="N3907" s="20">
        <v>5.0600000000000005</v>
      </c>
      <c r="AE3907">
        <f t="shared" si="60"/>
        <v>2003</v>
      </c>
    </row>
    <row r="3908" spans="1:31" x14ac:dyDescent="0.25">
      <c r="A3908" s="7">
        <v>3905</v>
      </c>
      <c r="B3908" s="8">
        <v>37807</v>
      </c>
      <c r="C3908" t="s">
        <v>3</v>
      </c>
      <c r="D3908" t="s">
        <v>589</v>
      </c>
      <c r="E3908" t="s">
        <v>9</v>
      </c>
      <c r="F3908" t="s">
        <v>568</v>
      </c>
      <c r="G3908" t="s">
        <v>24</v>
      </c>
      <c r="H3908" s="135" t="s">
        <v>1497</v>
      </c>
      <c r="I3908" t="s">
        <v>1455</v>
      </c>
      <c r="J3908" s="20">
        <v>6</v>
      </c>
      <c r="K3908" s="20" t="s">
        <v>1465</v>
      </c>
      <c r="L3908" t="s">
        <v>1466</v>
      </c>
      <c r="M3908" s="20">
        <v>0.75</v>
      </c>
      <c r="N3908" s="20">
        <v>0.75</v>
      </c>
      <c r="AE3908">
        <f t="shared" ref="AE3908:AE3971" si="61">YEAR(B3908)</f>
        <v>2003</v>
      </c>
    </row>
    <row r="3909" spans="1:31" x14ac:dyDescent="0.25">
      <c r="A3909" s="7">
        <v>3906</v>
      </c>
      <c r="B3909" s="8">
        <v>37807</v>
      </c>
      <c r="C3909" t="s">
        <v>3</v>
      </c>
      <c r="D3909" t="s">
        <v>54</v>
      </c>
      <c r="E3909" t="s">
        <v>9</v>
      </c>
      <c r="F3909" t="s">
        <v>55</v>
      </c>
      <c r="G3909" t="s">
        <v>11</v>
      </c>
      <c r="H3909" s="135" t="s">
        <v>1536</v>
      </c>
      <c r="I3909" t="s">
        <v>1455</v>
      </c>
      <c r="J3909" s="20">
        <v>5</v>
      </c>
      <c r="K3909" s="20" t="s">
        <v>3</v>
      </c>
      <c r="L3909" t="s">
        <v>1464</v>
      </c>
      <c r="M3909" s="20">
        <v>1.2</v>
      </c>
      <c r="N3909" s="20">
        <v>0.55000000000000004</v>
      </c>
      <c r="AE3909">
        <f t="shared" si="61"/>
        <v>2003</v>
      </c>
    </row>
    <row r="3910" spans="1:31" x14ac:dyDescent="0.25">
      <c r="A3910" s="7">
        <v>3907</v>
      </c>
      <c r="B3910" s="8">
        <v>37807</v>
      </c>
      <c r="C3910" t="s">
        <v>3</v>
      </c>
      <c r="D3910" t="s">
        <v>54</v>
      </c>
      <c r="E3910" t="s">
        <v>9</v>
      </c>
      <c r="F3910" t="s">
        <v>565</v>
      </c>
      <c r="G3910" t="s">
        <v>14</v>
      </c>
      <c r="H3910" s="135" t="s">
        <v>1507</v>
      </c>
      <c r="I3910" t="s">
        <v>1455</v>
      </c>
      <c r="J3910" s="20">
        <v>40</v>
      </c>
      <c r="K3910" s="20" t="s">
        <v>9</v>
      </c>
      <c r="L3910" t="s">
        <v>1464</v>
      </c>
      <c r="M3910" s="20">
        <v>4.4000000000000004</v>
      </c>
      <c r="N3910" s="20">
        <v>6.1</v>
      </c>
      <c r="AE3910">
        <f t="shared" si="61"/>
        <v>2003</v>
      </c>
    </row>
    <row r="3911" spans="1:31" x14ac:dyDescent="0.25">
      <c r="A3911" s="7">
        <v>3908</v>
      </c>
      <c r="B3911" s="8">
        <v>37807</v>
      </c>
      <c r="C3911" t="s">
        <v>3</v>
      </c>
      <c r="D3911" t="s">
        <v>270</v>
      </c>
      <c r="E3911" t="s">
        <v>9</v>
      </c>
      <c r="F3911" t="s">
        <v>521</v>
      </c>
      <c r="G3911" t="s">
        <v>14</v>
      </c>
      <c r="H3911" s="135" t="s">
        <v>1496</v>
      </c>
      <c r="I3911" t="s">
        <v>1455</v>
      </c>
      <c r="J3911" s="20">
        <v>26</v>
      </c>
      <c r="K3911" s="20" t="s">
        <v>3</v>
      </c>
      <c r="L3911" t="s">
        <v>1464</v>
      </c>
      <c r="M3911" s="20">
        <v>4.1400000000000006</v>
      </c>
      <c r="N3911" s="20">
        <v>2.86</v>
      </c>
      <c r="AE3911">
        <f t="shared" si="61"/>
        <v>2003</v>
      </c>
    </row>
    <row r="3912" spans="1:31" x14ac:dyDescent="0.25">
      <c r="A3912" s="7">
        <v>3909</v>
      </c>
      <c r="B3912" s="8">
        <v>37807</v>
      </c>
      <c r="C3912" t="s">
        <v>3</v>
      </c>
      <c r="D3912" t="s">
        <v>572</v>
      </c>
      <c r="E3912" t="s">
        <v>9</v>
      </c>
      <c r="F3912" t="s">
        <v>485</v>
      </c>
      <c r="G3912" t="s">
        <v>65</v>
      </c>
      <c r="H3912" s="135" t="s">
        <v>1496</v>
      </c>
      <c r="I3912" t="s">
        <v>1454</v>
      </c>
      <c r="J3912" s="20">
        <v>24</v>
      </c>
      <c r="K3912" s="20" t="s">
        <v>9</v>
      </c>
      <c r="L3912" t="s">
        <v>1464</v>
      </c>
      <c r="M3912" s="20">
        <v>5.28</v>
      </c>
      <c r="N3912" s="20">
        <v>7.72</v>
      </c>
      <c r="AE3912">
        <f t="shared" si="61"/>
        <v>2003</v>
      </c>
    </row>
    <row r="3913" spans="1:31" x14ac:dyDescent="0.25">
      <c r="A3913" s="7">
        <v>3910</v>
      </c>
      <c r="B3913" s="8">
        <v>37807</v>
      </c>
      <c r="C3913" t="s">
        <v>3</v>
      </c>
      <c r="D3913" t="s">
        <v>350</v>
      </c>
      <c r="E3913" t="s">
        <v>9</v>
      </c>
      <c r="F3913" t="s">
        <v>302</v>
      </c>
      <c r="G3913" t="s">
        <v>377</v>
      </c>
      <c r="H3913" s="135" t="s">
        <v>1496</v>
      </c>
      <c r="I3913" t="s">
        <v>1455</v>
      </c>
      <c r="J3913" s="20">
        <v>15</v>
      </c>
      <c r="K3913" s="20" t="s">
        <v>3</v>
      </c>
      <c r="L3913" t="s">
        <v>1464</v>
      </c>
      <c r="M3913" s="20">
        <v>2.6</v>
      </c>
      <c r="N3913" s="20">
        <v>1.65</v>
      </c>
      <c r="AE3913">
        <f t="shared" si="61"/>
        <v>2003</v>
      </c>
    </row>
    <row r="3914" spans="1:31" x14ac:dyDescent="0.25">
      <c r="A3914" s="7">
        <v>3911</v>
      </c>
      <c r="B3914" s="8">
        <v>37807</v>
      </c>
      <c r="C3914" t="s">
        <v>3</v>
      </c>
      <c r="D3914" t="s">
        <v>302</v>
      </c>
      <c r="E3914" t="s">
        <v>9</v>
      </c>
      <c r="F3914" t="s">
        <v>350</v>
      </c>
      <c r="G3914" t="s">
        <v>377</v>
      </c>
      <c r="H3914" s="135" t="s">
        <v>1496</v>
      </c>
      <c r="I3914" t="s">
        <v>1455</v>
      </c>
      <c r="J3914" s="20">
        <v>15</v>
      </c>
      <c r="K3914" s="20" t="s">
        <v>3</v>
      </c>
      <c r="L3914" t="s">
        <v>1464</v>
      </c>
      <c r="M3914" s="20">
        <v>2.6</v>
      </c>
      <c r="N3914" s="20">
        <v>1.65</v>
      </c>
      <c r="AE3914">
        <f t="shared" si="61"/>
        <v>2003</v>
      </c>
    </row>
    <row r="3915" spans="1:31" x14ac:dyDescent="0.25">
      <c r="A3915" s="7">
        <v>3912</v>
      </c>
      <c r="B3915" s="8">
        <v>37808</v>
      </c>
      <c r="C3915" t="s">
        <v>3</v>
      </c>
      <c r="D3915" t="s">
        <v>134</v>
      </c>
      <c r="E3915" t="s">
        <v>9</v>
      </c>
      <c r="F3915" t="s">
        <v>590</v>
      </c>
      <c r="G3915" t="s">
        <v>14</v>
      </c>
      <c r="H3915" s="135" t="s">
        <v>1530</v>
      </c>
      <c r="I3915" t="s">
        <v>1458</v>
      </c>
      <c r="J3915" s="20">
        <v>7</v>
      </c>
      <c r="K3915" s="20" t="s">
        <v>3</v>
      </c>
      <c r="L3915" t="s">
        <v>1464</v>
      </c>
      <c r="M3915" s="20">
        <v>10</v>
      </c>
      <c r="N3915" s="20">
        <v>30</v>
      </c>
      <c r="AE3915">
        <f t="shared" si="61"/>
        <v>2003</v>
      </c>
    </row>
    <row r="3916" spans="1:31" x14ac:dyDescent="0.25">
      <c r="A3916" s="7">
        <v>3913</v>
      </c>
      <c r="B3916" s="8">
        <v>37808</v>
      </c>
      <c r="C3916" t="s">
        <v>3</v>
      </c>
      <c r="D3916" t="s">
        <v>163</v>
      </c>
      <c r="E3916" t="s">
        <v>9</v>
      </c>
      <c r="F3916" t="s">
        <v>565</v>
      </c>
      <c r="G3916" t="s">
        <v>14</v>
      </c>
      <c r="H3916" s="135" t="s">
        <v>1532</v>
      </c>
      <c r="I3916" t="s">
        <v>1454</v>
      </c>
      <c r="J3916" s="20">
        <v>31</v>
      </c>
      <c r="K3916" s="20" t="s">
        <v>9</v>
      </c>
      <c r="L3916" t="s">
        <v>1464</v>
      </c>
      <c r="M3916" s="20">
        <v>6.82</v>
      </c>
      <c r="N3916" s="20">
        <v>9.68</v>
      </c>
      <c r="AE3916">
        <f t="shared" si="61"/>
        <v>2003</v>
      </c>
    </row>
    <row r="3917" spans="1:31" x14ac:dyDescent="0.25">
      <c r="A3917" s="7">
        <v>3914</v>
      </c>
      <c r="B3917" s="8">
        <v>37808</v>
      </c>
      <c r="C3917" t="s">
        <v>3</v>
      </c>
      <c r="D3917" t="s">
        <v>424</v>
      </c>
      <c r="E3917" t="s">
        <v>9</v>
      </c>
      <c r="F3917" t="s">
        <v>399</v>
      </c>
      <c r="G3917" t="s">
        <v>14</v>
      </c>
      <c r="H3917" s="135" t="s">
        <v>1496</v>
      </c>
      <c r="I3917" t="s">
        <v>1454</v>
      </c>
      <c r="J3917" s="20">
        <v>31</v>
      </c>
      <c r="K3917" s="20" t="s">
        <v>9</v>
      </c>
      <c r="L3917" t="s">
        <v>1463</v>
      </c>
      <c r="M3917" s="20">
        <v>7.44</v>
      </c>
      <c r="N3917" s="20">
        <v>9.06</v>
      </c>
      <c r="AE3917">
        <f t="shared" si="61"/>
        <v>2003</v>
      </c>
    </row>
    <row r="3918" spans="1:31" x14ac:dyDescent="0.25">
      <c r="A3918" s="7">
        <v>3915</v>
      </c>
      <c r="B3918" s="8">
        <v>37809</v>
      </c>
      <c r="C3918" t="s">
        <v>3</v>
      </c>
      <c r="D3918" t="s">
        <v>556</v>
      </c>
      <c r="E3918" t="s">
        <v>9</v>
      </c>
      <c r="F3918" t="s">
        <v>568</v>
      </c>
      <c r="G3918" t="s">
        <v>17</v>
      </c>
      <c r="H3918" s="135" t="s">
        <v>1537</v>
      </c>
      <c r="I3918" t="s">
        <v>1455</v>
      </c>
      <c r="J3918" s="20">
        <v>28</v>
      </c>
      <c r="K3918" s="20" t="s">
        <v>3</v>
      </c>
      <c r="L3918" t="s">
        <v>1464</v>
      </c>
      <c r="M3918" s="20">
        <v>4.42</v>
      </c>
      <c r="N3918" s="20">
        <v>3.08</v>
      </c>
      <c r="AE3918">
        <f t="shared" si="61"/>
        <v>2003</v>
      </c>
    </row>
    <row r="3919" spans="1:31" x14ac:dyDescent="0.25">
      <c r="A3919" s="7">
        <v>3916</v>
      </c>
      <c r="B3919" s="8">
        <v>37809</v>
      </c>
      <c r="C3919" t="s">
        <v>3</v>
      </c>
      <c r="D3919" t="s">
        <v>591</v>
      </c>
      <c r="E3919" t="s">
        <v>9</v>
      </c>
      <c r="F3919" t="s">
        <v>202</v>
      </c>
      <c r="G3919" t="s">
        <v>14</v>
      </c>
      <c r="H3919" s="135" t="s">
        <v>1489</v>
      </c>
      <c r="I3919" t="s">
        <v>1458</v>
      </c>
      <c r="J3919" s="20">
        <v>12</v>
      </c>
      <c r="K3919" s="20" t="s">
        <v>9</v>
      </c>
      <c r="L3919" t="s">
        <v>1464</v>
      </c>
      <c r="M3919" s="20">
        <v>30</v>
      </c>
      <c r="N3919" s="20">
        <v>10</v>
      </c>
      <c r="AE3919">
        <f t="shared" si="61"/>
        <v>2003</v>
      </c>
    </row>
    <row r="3920" spans="1:31" x14ac:dyDescent="0.25">
      <c r="A3920" s="7">
        <v>3917</v>
      </c>
      <c r="B3920" s="8">
        <v>37809</v>
      </c>
      <c r="C3920" t="s">
        <v>3</v>
      </c>
      <c r="D3920" t="s">
        <v>580</v>
      </c>
      <c r="E3920" t="s">
        <v>9</v>
      </c>
      <c r="F3920" t="s">
        <v>585</v>
      </c>
      <c r="G3920" t="s">
        <v>11</v>
      </c>
      <c r="H3920" s="135" t="s">
        <v>1536</v>
      </c>
      <c r="I3920" t="s">
        <v>1454</v>
      </c>
      <c r="J3920" s="20">
        <v>6</v>
      </c>
      <c r="K3920" s="20" t="s">
        <v>9</v>
      </c>
      <c r="L3920" t="s">
        <v>1464</v>
      </c>
      <c r="M3920" s="20">
        <v>1.32</v>
      </c>
      <c r="N3920" s="20">
        <v>2.6799999999999997</v>
      </c>
      <c r="AE3920">
        <f t="shared" si="61"/>
        <v>2003</v>
      </c>
    </row>
    <row r="3921" spans="1:31" x14ac:dyDescent="0.25">
      <c r="A3921" s="7">
        <v>3918</v>
      </c>
      <c r="B3921" s="8">
        <v>37809</v>
      </c>
      <c r="C3921" t="s">
        <v>3</v>
      </c>
      <c r="D3921" t="s">
        <v>271</v>
      </c>
      <c r="E3921" t="s">
        <v>9</v>
      </c>
      <c r="F3921" t="s">
        <v>53</v>
      </c>
      <c r="G3921" t="s">
        <v>14</v>
      </c>
      <c r="H3921" s="135" t="s">
        <v>1496</v>
      </c>
      <c r="I3921" t="s">
        <v>1454</v>
      </c>
      <c r="J3921" s="20">
        <v>42</v>
      </c>
      <c r="K3921" s="20" t="s">
        <v>9</v>
      </c>
      <c r="L3921" t="s">
        <v>1464</v>
      </c>
      <c r="M3921" s="20">
        <v>9.24</v>
      </c>
      <c r="N3921" s="20">
        <v>12.76</v>
      </c>
      <c r="AE3921">
        <f t="shared" si="61"/>
        <v>2003</v>
      </c>
    </row>
    <row r="3922" spans="1:31" x14ac:dyDescent="0.25">
      <c r="A3922" s="7">
        <v>3919</v>
      </c>
      <c r="B3922" s="8">
        <v>37811</v>
      </c>
      <c r="C3922" t="s">
        <v>3</v>
      </c>
      <c r="D3922" t="s">
        <v>341</v>
      </c>
      <c r="E3922" t="s">
        <v>9</v>
      </c>
      <c r="F3922" t="s">
        <v>427</v>
      </c>
      <c r="G3922" t="s">
        <v>17</v>
      </c>
      <c r="H3922" s="135" t="s">
        <v>1500</v>
      </c>
      <c r="I3922" t="s">
        <v>1454</v>
      </c>
      <c r="J3922" s="20">
        <v>18</v>
      </c>
      <c r="K3922" s="20" t="s">
        <v>9</v>
      </c>
      <c r="L3922" t="s">
        <v>1464</v>
      </c>
      <c r="M3922" s="20">
        <v>3.96</v>
      </c>
      <c r="N3922" s="20">
        <v>6.04</v>
      </c>
      <c r="AE3922">
        <f t="shared" si="61"/>
        <v>2003</v>
      </c>
    </row>
    <row r="3923" spans="1:31" x14ac:dyDescent="0.25">
      <c r="A3923" s="7">
        <v>3920</v>
      </c>
      <c r="B3923" s="8">
        <v>37811</v>
      </c>
      <c r="C3923" t="s">
        <v>3</v>
      </c>
      <c r="D3923" t="s">
        <v>592</v>
      </c>
      <c r="E3923" t="s">
        <v>9</v>
      </c>
      <c r="F3923" t="s">
        <v>154</v>
      </c>
      <c r="G3923" t="s">
        <v>14</v>
      </c>
      <c r="H3923" s="135" t="s">
        <v>1516</v>
      </c>
      <c r="I3923" t="s">
        <v>1458</v>
      </c>
      <c r="J3923" s="20">
        <v>12</v>
      </c>
      <c r="K3923" s="20" t="s">
        <v>1465</v>
      </c>
      <c r="L3923" t="s">
        <v>1466</v>
      </c>
      <c r="M3923" s="20">
        <v>30</v>
      </c>
      <c r="N3923" s="20">
        <v>10</v>
      </c>
      <c r="AE3923">
        <f t="shared" si="61"/>
        <v>2003</v>
      </c>
    </row>
    <row r="3924" spans="1:31" x14ac:dyDescent="0.25">
      <c r="A3924" s="7">
        <v>3921</v>
      </c>
      <c r="B3924" s="8">
        <v>37811</v>
      </c>
      <c r="C3924" t="s">
        <v>3</v>
      </c>
      <c r="D3924" t="s">
        <v>108</v>
      </c>
      <c r="E3924" t="s">
        <v>9</v>
      </c>
      <c r="F3924" t="s">
        <v>593</v>
      </c>
      <c r="G3924" t="s">
        <v>14</v>
      </c>
      <c r="H3924" s="135" t="s">
        <v>1516</v>
      </c>
      <c r="I3924" t="s">
        <v>1458</v>
      </c>
      <c r="J3924" s="20">
        <v>12</v>
      </c>
      <c r="K3924" s="20" t="s">
        <v>9</v>
      </c>
      <c r="L3924" t="s">
        <v>1464</v>
      </c>
      <c r="M3924" s="20">
        <v>10</v>
      </c>
      <c r="N3924" s="20">
        <v>30</v>
      </c>
      <c r="AE3924">
        <f t="shared" si="61"/>
        <v>2003</v>
      </c>
    </row>
    <row r="3925" spans="1:31" x14ac:dyDescent="0.25">
      <c r="A3925" s="7">
        <v>3922</v>
      </c>
      <c r="B3925" s="8">
        <v>37811</v>
      </c>
      <c r="C3925" t="s">
        <v>3</v>
      </c>
      <c r="D3925" t="s">
        <v>542</v>
      </c>
      <c r="E3925" t="s">
        <v>9</v>
      </c>
      <c r="F3925" t="s">
        <v>230</v>
      </c>
      <c r="G3925" t="s">
        <v>65</v>
      </c>
      <c r="H3925" s="135" t="s">
        <v>1519</v>
      </c>
      <c r="I3925" t="s">
        <v>1454</v>
      </c>
      <c r="J3925" s="20">
        <v>51</v>
      </c>
      <c r="K3925" s="20" t="s">
        <v>3</v>
      </c>
      <c r="L3925" t="s">
        <v>1464</v>
      </c>
      <c r="M3925" s="20">
        <v>15.28</v>
      </c>
      <c r="N3925" s="20">
        <v>11.22</v>
      </c>
      <c r="AE3925">
        <f t="shared" si="61"/>
        <v>2003</v>
      </c>
    </row>
    <row r="3926" spans="1:31" x14ac:dyDescent="0.25">
      <c r="A3926" s="7">
        <v>3923</v>
      </c>
      <c r="B3926" s="8">
        <v>37811</v>
      </c>
      <c r="C3926" t="s">
        <v>3</v>
      </c>
      <c r="D3926" t="s">
        <v>273</v>
      </c>
      <c r="E3926" t="s">
        <v>9</v>
      </c>
      <c r="F3926" t="s">
        <v>230</v>
      </c>
      <c r="G3926" t="s">
        <v>65</v>
      </c>
      <c r="H3926" s="135" t="s">
        <v>1519</v>
      </c>
      <c r="I3926" t="s">
        <v>1454</v>
      </c>
      <c r="J3926" s="20">
        <v>40</v>
      </c>
      <c r="K3926" s="20" t="s">
        <v>3</v>
      </c>
      <c r="L3926" t="s">
        <v>1464</v>
      </c>
      <c r="M3926" s="20">
        <v>12.2</v>
      </c>
      <c r="N3926" s="20">
        <v>8.8000000000000007</v>
      </c>
      <c r="AE3926">
        <f t="shared" si="61"/>
        <v>2003</v>
      </c>
    </row>
    <row r="3927" spans="1:31" x14ac:dyDescent="0.25">
      <c r="A3927" s="7">
        <v>3924</v>
      </c>
      <c r="B3927" s="8">
        <v>37811</v>
      </c>
      <c r="C3927" t="s">
        <v>3</v>
      </c>
      <c r="D3927" t="s">
        <v>125</v>
      </c>
      <c r="E3927" t="s">
        <v>9</v>
      </c>
      <c r="F3927" t="s">
        <v>12</v>
      </c>
      <c r="G3927" t="s">
        <v>65</v>
      </c>
      <c r="H3927" s="135" t="s">
        <v>1496</v>
      </c>
      <c r="I3927" t="s">
        <v>1455</v>
      </c>
      <c r="J3927" s="20">
        <v>18</v>
      </c>
      <c r="K3927" s="20" t="s">
        <v>3</v>
      </c>
      <c r="L3927" t="s">
        <v>1464</v>
      </c>
      <c r="M3927" s="20">
        <v>3.02</v>
      </c>
      <c r="N3927" s="20">
        <v>1.98</v>
      </c>
      <c r="AE3927">
        <f t="shared" si="61"/>
        <v>2003</v>
      </c>
    </row>
    <row r="3928" spans="1:31" x14ac:dyDescent="0.25">
      <c r="A3928" s="7">
        <v>3925</v>
      </c>
      <c r="B3928" s="8">
        <v>37811</v>
      </c>
      <c r="C3928" t="s">
        <v>3</v>
      </c>
      <c r="D3928" t="s">
        <v>397</v>
      </c>
      <c r="E3928" t="s">
        <v>9</v>
      </c>
      <c r="F3928" t="s">
        <v>372</v>
      </c>
      <c r="G3928" t="s">
        <v>569</v>
      </c>
      <c r="H3928" s="135" t="s">
        <v>1496</v>
      </c>
      <c r="I3928" t="s">
        <v>1454</v>
      </c>
      <c r="J3928" s="20">
        <v>17</v>
      </c>
      <c r="K3928" s="20" t="s">
        <v>9</v>
      </c>
      <c r="L3928" t="s">
        <v>1463</v>
      </c>
      <c r="M3928" s="20">
        <v>4.08</v>
      </c>
      <c r="N3928" s="20">
        <v>5.42</v>
      </c>
      <c r="AE3928">
        <f t="shared" si="61"/>
        <v>2003</v>
      </c>
    </row>
    <row r="3929" spans="1:31" x14ac:dyDescent="0.25">
      <c r="A3929" s="7">
        <v>3926</v>
      </c>
      <c r="B3929" s="8">
        <v>37811</v>
      </c>
      <c r="C3929" t="s">
        <v>3</v>
      </c>
      <c r="D3929" t="s">
        <v>258</v>
      </c>
      <c r="E3929" t="s">
        <v>9</v>
      </c>
      <c r="F3929" t="s">
        <v>372</v>
      </c>
      <c r="G3929" t="s">
        <v>569</v>
      </c>
      <c r="H3929" s="9" t="s">
        <v>1678</v>
      </c>
      <c r="I3929" t="s">
        <v>1455</v>
      </c>
      <c r="J3929" s="20">
        <v>33</v>
      </c>
      <c r="K3929" s="20" t="s">
        <v>3</v>
      </c>
      <c r="L3929" t="s">
        <v>1464</v>
      </c>
      <c r="M3929" s="20">
        <v>5.12</v>
      </c>
      <c r="N3929" s="20">
        <v>3.63</v>
      </c>
      <c r="AE3929">
        <f t="shared" si="61"/>
        <v>2003</v>
      </c>
    </row>
    <row r="3930" spans="1:31" x14ac:dyDescent="0.25">
      <c r="A3930" s="7">
        <v>3927</v>
      </c>
      <c r="B3930" s="8">
        <v>37812</v>
      </c>
      <c r="C3930" t="s">
        <v>3</v>
      </c>
      <c r="D3930" t="s">
        <v>542</v>
      </c>
      <c r="E3930" t="s">
        <v>9</v>
      </c>
      <c r="F3930" t="s">
        <v>582</v>
      </c>
      <c r="G3930" t="s">
        <v>24</v>
      </c>
      <c r="H3930" s="135" t="s">
        <v>1525</v>
      </c>
      <c r="I3930" t="s">
        <v>1454</v>
      </c>
      <c r="J3930" s="20">
        <v>32</v>
      </c>
      <c r="K3930" s="20" t="s">
        <v>9</v>
      </c>
      <c r="L3930" t="s">
        <v>1464</v>
      </c>
      <c r="M3930" s="20">
        <v>7.04</v>
      </c>
      <c r="N3930" s="20">
        <v>9.9600000000000009</v>
      </c>
      <c r="AE3930">
        <f t="shared" si="61"/>
        <v>2003</v>
      </c>
    </row>
    <row r="3931" spans="1:31" x14ac:dyDescent="0.25">
      <c r="A3931" s="7">
        <v>3928</v>
      </c>
      <c r="B3931" s="8">
        <v>37812</v>
      </c>
      <c r="C3931" t="s">
        <v>3</v>
      </c>
      <c r="D3931" t="s">
        <v>352</v>
      </c>
      <c r="E3931" t="s">
        <v>9</v>
      </c>
      <c r="F3931" t="s">
        <v>224</v>
      </c>
      <c r="G3931" t="s">
        <v>11</v>
      </c>
      <c r="H3931" s="135" t="s">
        <v>1505</v>
      </c>
      <c r="I3931" t="s">
        <v>1454</v>
      </c>
      <c r="J3931" s="20">
        <v>42</v>
      </c>
      <c r="K3931" s="20" t="s">
        <v>3</v>
      </c>
      <c r="L3931" t="s">
        <v>1464</v>
      </c>
      <c r="M3931" s="20">
        <v>12.76</v>
      </c>
      <c r="N3931" s="20">
        <v>9.24</v>
      </c>
      <c r="AE3931">
        <f t="shared" si="61"/>
        <v>2003</v>
      </c>
    </row>
    <row r="3932" spans="1:31" x14ac:dyDescent="0.25">
      <c r="A3932" s="7">
        <v>3929</v>
      </c>
      <c r="B3932" s="8">
        <v>37812</v>
      </c>
      <c r="C3932" t="s">
        <v>3</v>
      </c>
      <c r="D3932" t="s">
        <v>352</v>
      </c>
      <c r="E3932" t="s">
        <v>9</v>
      </c>
      <c r="F3932" t="s">
        <v>315</v>
      </c>
      <c r="G3932" t="s">
        <v>11</v>
      </c>
      <c r="H3932" s="135" t="s">
        <v>1509</v>
      </c>
      <c r="I3932" t="s">
        <v>1454</v>
      </c>
      <c r="J3932" s="20">
        <v>42</v>
      </c>
      <c r="K3932" s="20" t="s">
        <v>1465</v>
      </c>
      <c r="L3932" t="s">
        <v>1466</v>
      </c>
      <c r="M3932" s="20">
        <v>10.5</v>
      </c>
      <c r="N3932" s="20">
        <v>10.5</v>
      </c>
      <c r="AE3932">
        <f t="shared" si="61"/>
        <v>2003</v>
      </c>
    </row>
    <row r="3933" spans="1:31" x14ac:dyDescent="0.25">
      <c r="A3933" s="7">
        <v>3930</v>
      </c>
      <c r="B3933" s="8">
        <v>37812</v>
      </c>
      <c r="C3933" t="s">
        <v>3</v>
      </c>
      <c r="D3933" t="s">
        <v>542</v>
      </c>
      <c r="E3933" t="s">
        <v>9</v>
      </c>
      <c r="F3933" t="s">
        <v>119</v>
      </c>
      <c r="G3933" t="s">
        <v>14</v>
      </c>
      <c r="H3933" s="135" t="s">
        <v>1501</v>
      </c>
      <c r="I3933" t="s">
        <v>1455</v>
      </c>
      <c r="J3933" s="20">
        <v>72</v>
      </c>
      <c r="K3933" s="20" t="s">
        <v>3</v>
      </c>
      <c r="L3933" t="s">
        <v>1464</v>
      </c>
      <c r="M3933" s="20">
        <v>10.58</v>
      </c>
      <c r="N3933" s="20">
        <v>7.92</v>
      </c>
      <c r="AE3933">
        <f t="shared" si="61"/>
        <v>2003</v>
      </c>
    </row>
    <row r="3934" spans="1:31" x14ac:dyDescent="0.25">
      <c r="A3934" s="7">
        <v>3931</v>
      </c>
      <c r="B3934" s="8">
        <v>37812</v>
      </c>
      <c r="C3934" t="s">
        <v>3</v>
      </c>
      <c r="D3934" t="s">
        <v>538</v>
      </c>
      <c r="E3934" t="s">
        <v>9</v>
      </c>
      <c r="F3934" t="s">
        <v>119</v>
      </c>
      <c r="G3934" t="s">
        <v>14</v>
      </c>
      <c r="H3934" s="135" t="s">
        <v>1507</v>
      </c>
      <c r="I3934" t="s">
        <v>1455</v>
      </c>
      <c r="J3934" s="20">
        <v>58</v>
      </c>
      <c r="K3934" s="20" t="s">
        <v>9</v>
      </c>
      <c r="L3934" t="s">
        <v>1464</v>
      </c>
      <c r="M3934" s="20">
        <v>6.38</v>
      </c>
      <c r="N3934" s="20">
        <v>8.6199999999999992</v>
      </c>
      <c r="AE3934">
        <f t="shared" si="61"/>
        <v>2003</v>
      </c>
    </row>
    <row r="3935" spans="1:31" x14ac:dyDescent="0.25">
      <c r="A3935" s="7">
        <v>3932</v>
      </c>
      <c r="B3935" s="8">
        <v>37812</v>
      </c>
      <c r="C3935" t="s">
        <v>3</v>
      </c>
      <c r="D3935" t="s">
        <v>543</v>
      </c>
      <c r="E3935" t="s">
        <v>9</v>
      </c>
      <c r="F3935" t="s">
        <v>270</v>
      </c>
      <c r="G3935" t="s">
        <v>11</v>
      </c>
      <c r="H3935" s="135" t="s">
        <v>1496</v>
      </c>
      <c r="I3935" t="s">
        <v>1454</v>
      </c>
      <c r="J3935" s="20">
        <v>61</v>
      </c>
      <c r="K3935" s="20" t="s">
        <v>9</v>
      </c>
      <c r="L3935" t="s">
        <v>1464</v>
      </c>
      <c r="M3935" s="20">
        <v>13.42</v>
      </c>
      <c r="N3935" s="20">
        <v>18.079999999999998</v>
      </c>
      <c r="AE3935">
        <f t="shared" si="61"/>
        <v>2003</v>
      </c>
    </row>
    <row r="3936" spans="1:31" x14ac:dyDescent="0.25">
      <c r="A3936" s="7">
        <v>3933</v>
      </c>
      <c r="B3936" s="8">
        <v>37812</v>
      </c>
      <c r="C3936" t="s">
        <v>3</v>
      </c>
      <c r="D3936" t="s">
        <v>572</v>
      </c>
      <c r="E3936" t="s">
        <v>9</v>
      </c>
      <c r="F3936" t="s">
        <v>202</v>
      </c>
      <c r="G3936" t="s">
        <v>24</v>
      </c>
      <c r="H3936" s="135" t="s">
        <v>1563</v>
      </c>
      <c r="I3936" t="s">
        <v>1455</v>
      </c>
      <c r="J3936" s="20">
        <v>12</v>
      </c>
      <c r="K3936" s="20" t="s">
        <v>9</v>
      </c>
      <c r="L3936" t="s">
        <v>1464</v>
      </c>
      <c r="M3936" s="20">
        <v>1.32</v>
      </c>
      <c r="N3936" s="20">
        <v>2.1799999999999997</v>
      </c>
      <c r="AE3936">
        <f t="shared" si="61"/>
        <v>2003</v>
      </c>
    </row>
    <row r="3937" spans="1:31" x14ac:dyDescent="0.25">
      <c r="A3937" s="7">
        <v>3934</v>
      </c>
      <c r="B3937" s="8">
        <v>37812</v>
      </c>
      <c r="C3937" t="s">
        <v>3</v>
      </c>
      <c r="D3937" t="s">
        <v>233</v>
      </c>
      <c r="E3937" t="s">
        <v>9</v>
      </c>
      <c r="F3937" t="s">
        <v>136</v>
      </c>
      <c r="G3937" t="s">
        <v>377</v>
      </c>
      <c r="H3937" s="9" t="s">
        <v>1586</v>
      </c>
      <c r="I3937" t="s">
        <v>1455</v>
      </c>
      <c r="J3937" s="20">
        <v>26</v>
      </c>
      <c r="K3937" s="20" t="s">
        <v>3</v>
      </c>
      <c r="L3937" t="s">
        <v>1464</v>
      </c>
      <c r="M3937" s="20">
        <v>4.1400000000000006</v>
      </c>
      <c r="N3937" s="20">
        <v>2.86</v>
      </c>
      <c r="AE3937">
        <f t="shared" si="61"/>
        <v>2003</v>
      </c>
    </row>
    <row r="3938" spans="1:31" x14ac:dyDescent="0.25">
      <c r="A3938" s="7">
        <v>3935</v>
      </c>
      <c r="B3938" s="8">
        <v>37814</v>
      </c>
      <c r="C3938" t="s">
        <v>3</v>
      </c>
      <c r="D3938" t="s">
        <v>54</v>
      </c>
      <c r="E3938" t="s">
        <v>9</v>
      </c>
      <c r="F3938" t="s">
        <v>55</v>
      </c>
      <c r="G3938" t="s">
        <v>11</v>
      </c>
      <c r="H3938" s="135" t="s">
        <v>1531</v>
      </c>
      <c r="I3938" t="s">
        <v>1455</v>
      </c>
      <c r="J3938" s="20">
        <v>12</v>
      </c>
      <c r="K3938" s="20" t="s">
        <v>1465</v>
      </c>
      <c r="L3938" t="s">
        <v>1466</v>
      </c>
      <c r="M3938" s="20">
        <v>1.5</v>
      </c>
      <c r="N3938" s="20">
        <v>1.5</v>
      </c>
      <c r="AE3938">
        <f t="shared" si="61"/>
        <v>2003</v>
      </c>
    </row>
    <row r="3939" spans="1:31" x14ac:dyDescent="0.25">
      <c r="A3939" s="7">
        <v>3936</v>
      </c>
      <c r="B3939" s="8">
        <v>37814</v>
      </c>
      <c r="C3939" t="s">
        <v>3</v>
      </c>
      <c r="D3939" t="s">
        <v>538</v>
      </c>
      <c r="E3939" t="s">
        <v>9</v>
      </c>
      <c r="F3939" t="s">
        <v>315</v>
      </c>
      <c r="G3939" t="s">
        <v>14</v>
      </c>
      <c r="H3939" s="135" t="s">
        <v>1507</v>
      </c>
      <c r="I3939" t="s">
        <v>1454</v>
      </c>
      <c r="J3939" s="20">
        <v>33</v>
      </c>
      <c r="K3939" s="20" t="s">
        <v>3</v>
      </c>
      <c r="L3939" t="s">
        <v>1464</v>
      </c>
      <c r="M3939" s="20">
        <v>10.24</v>
      </c>
      <c r="N3939" s="20">
        <v>7.26</v>
      </c>
      <c r="AE3939">
        <f t="shared" si="61"/>
        <v>2003</v>
      </c>
    </row>
    <row r="3940" spans="1:31" x14ac:dyDescent="0.25">
      <c r="A3940" s="7">
        <v>3937</v>
      </c>
      <c r="B3940" s="8">
        <v>37814</v>
      </c>
      <c r="C3940" t="s">
        <v>3</v>
      </c>
      <c r="D3940" t="s">
        <v>543</v>
      </c>
      <c r="E3940" t="s">
        <v>9</v>
      </c>
      <c r="F3940" t="s">
        <v>521</v>
      </c>
      <c r="G3940" t="s">
        <v>377</v>
      </c>
      <c r="H3940" s="9" t="s">
        <v>1642</v>
      </c>
      <c r="I3940" t="s">
        <v>1454</v>
      </c>
      <c r="J3940" s="20">
        <v>50</v>
      </c>
      <c r="K3940" s="20" t="s">
        <v>9</v>
      </c>
      <c r="L3940" t="s">
        <v>1464</v>
      </c>
      <c r="M3940" s="20">
        <v>11</v>
      </c>
      <c r="N3940" s="20">
        <v>15</v>
      </c>
      <c r="AE3940">
        <f t="shared" si="61"/>
        <v>2003</v>
      </c>
    </row>
    <row r="3941" spans="1:31" x14ac:dyDescent="0.25">
      <c r="A3941" s="7">
        <v>3938</v>
      </c>
      <c r="B3941" s="8">
        <v>37815</v>
      </c>
      <c r="C3941" t="s">
        <v>3</v>
      </c>
      <c r="D3941" t="s">
        <v>579</v>
      </c>
      <c r="E3941" t="s">
        <v>9</v>
      </c>
      <c r="F3941" t="s">
        <v>188</v>
      </c>
      <c r="G3941" t="s">
        <v>569</v>
      </c>
      <c r="H3941" s="9" t="s">
        <v>1688</v>
      </c>
      <c r="I3941" t="s">
        <v>1454</v>
      </c>
      <c r="J3941" s="20">
        <v>8</v>
      </c>
      <c r="K3941" s="20" t="s">
        <v>3</v>
      </c>
      <c r="L3941" t="s">
        <v>1464</v>
      </c>
      <c r="M3941" s="20">
        <v>3.24</v>
      </c>
      <c r="N3941" s="20">
        <v>1.76</v>
      </c>
      <c r="AE3941">
        <f t="shared" si="61"/>
        <v>2003</v>
      </c>
    </row>
    <row r="3942" spans="1:31" x14ac:dyDescent="0.25">
      <c r="A3942" s="7">
        <v>3939</v>
      </c>
      <c r="B3942" s="8">
        <v>37815</v>
      </c>
      <c r="C3942" t="s">
        <v>3</v>
      </c>
      <c r="D3942" t="s">
        <v>457</v>
      </c>
      <c r="E3942" t="s">
        <v>9</v>
      </c>
      <c r="F3942" t="s">
        <v>490</v>
      </c>
      <c r="G3942" t="s">
        <v>569</v>
      </c>
      <c r="H3942" s="9" t="s">
        <v>1689</v>
      </c>
      <c r="I3942" t="s">
        <v>1454</v>
      </c>
      <c r="J3942" s="20">
        <v>26</v>
      </c>
      <c r="K3942" s="20" t="s">
        <v>3</v>
      </c>
      <c r="L3942" t="s">
        <v>1464</v>
      </c>
      <c r="M3942" s="20">
        <v>8.2800000000000011</v>
      </c>
      <c r="N3942" s="20">
        <v>5.72</v>
      </c>
      <c r="AE3942">
        <f t="shared" si="61"/>
        <v>2003</v>
      </c>
    </row>
    <row r="3943" spans="1:31" x14ac:dyDescent="0.25">
      <c r="A3943" s="7">
        <v>3940</v>
      </c>
      <c r="B3943" s="8">
        <v>37816</v>
      </c>
      <c r="C3943" t="s">
        <v>3</v>
      </c>
      <c r="D3943" t="s">
        <v>538</v>
      </c>
      <c r="E3943" t="s">
        <v>9</v>
      </c>
      <c r="F3943" t="s">
        <v>594</v>
      </c>
      <c r="G3943" t="s">
        <v>14</v>
      </c>
      <c r="H3943" s="135" t="s">
        <v>1491</v>
      </c>
      <c r="I3943" t="s">
        <v>1454</v>
      </c>
      <c r="J3943" s="20">
        <v>36</v>
      </c>
      <c r="K3943" s="20" t="s">
        <v>3</v>
      </c>
      <c r="L3943" t="s">
        <v>1464</v>
      </c>
      <c r="M3943" s="20">
        <v>11.08</v>
      </c>
      <c r="N3943" s="20">
        <v>7.92</v>
      </c>
      <c r="AE3943">
        <f t="shared" si="61"/>
        <v>2003</v>
      </c>
    </row>
    <row r="3944" spans="1:31" x14ac:dyDescent="0.25">
      <c r="A3944" s="7">
        <v>3941</v>
      </c>
      <c r="B3944" s="8">
        <v>37816</v>
      </c>
      <c r="C3944" t="s">
        <v>3</v>
      </c>
      <c r="D3944" t="s">
        <v>411</v>
      </c>
      <c r="E3944" t="s">
        <v>9</v>
      </c>
      <c r="F3944" t="s">
        <v>261</v>
      </c>
      <c r="G3944" t="s">
        <v>11</v>
      </c>
      <c r="H3944" s="135" t="s">
        <v>1574</v>
      </c>
      <c r="I3944" t="s">
        <v>1454</v>
      </c>
      <c r="J3944" s="20">
        <v>23</v>
      </c>
      <c r="K3944" s="20" t="s">
        <v>3</v>
      </c>
      <c r="L3944" t="s">
        <v>1464</v>
      </c>
      <c r="M3944" s="20">
        <v>7.4399999999999995</v>
      </c>
      <c r="N3944" s="20">
        <v>5.0600000000000005</v>
      </c>
      <c r="AE3944">
        <f t="shared" si="61"/>
        <v>2003</v>
      </c>
    </row>
    <row r="3945" spans="1:31" x14ac:dyDescent="0.25">
      <c r="A3945" s="7">
        <v>3942</v>
      </c>
      <c r="B3945" s="8">
        <v>37816</v>
      </c>
      <c r="C3945" t="s">
        <v>3</v>
      </c>
      <c r="D3945" t="s">
        <v>341</v>
      </c>
      <c r="E3945" t="s">
        <v>9</v>
      </c>
      <c r="F3945" t="s">
        <v>520</v>
      </c>
      <c r="G3945" t="s">
        <v>65</v>
      </c>
      <c r="H3945" s="135" t="s">
        <v>1562</v>
      </c>
      <c r="I3945" t="s">
        <v>1454</v>
      </c>
      <c r="J3945" s="20">
        <v>27</v>
      </c>
      <c r="K3945" s="20" t="s">
        <v>3</v>
      </c>
      <c r="L3945" t="s">
        <v>1464</v>
      </c>
      <c r="M3945" s="20">
        <v>8.56</v>
      </c>
      <c r="N3945" s="20">
        <v>5.9399999999999995</v>
      </c>
      <c r="AE3945">
        <f t="shared" si="61"/>
        <v>2003</v>
      </c>
    </row>
    <row r="3946" spans="1:31" x14ac:dyDescent="0.25">
      <c r="A3946" s="7">
        <v>3943</v>
      </c>
      <c r="B3946" s="8">
        <v>37816</v>
      </c>
      <c r="C3946" t="s">
        <v>3</v>
      </c>
      <c r="D3946" t="s">
        <v>178</v>
      </c>
      <c r="E3946" t="s">
        <v>9</v>
      </c>
      <c r="F3946" t="s">
        <v>407</v>
      </c>
      <c r="G3946" t="s">
        <v>569</v>
      </c>
      <c r="H3946" s="9" t="s">
        <v>1663</v>
      </c>
      <c r="I3946" t="s">
        <v>1454</v>
      </c>
      <c r="J3946" s="20">
        <v>16</v>
      </c>
      <c r="K3946" s="20" t="s">
        <v>9</v>
      </c>
      <c r="L3946" t="s">
        <v>1464</v>
      </c>
      <c r="M3946" s="20">
        <v>3.52</v>
      </c>
      <c r="N3946" s="20">
        <v>5.48</v>
      </c>
      <c r="AE3946">
        <f t="shared" si="61"/>
        <v>2003</v>
      </c>
    </row>
    <row r="3947" spans="1:31" x14ac:dyDescent="0.25">
      <c r="A3947" s="7">
        <v>3944</v>
      </c>
      <c r="B3947" s="8">
        <v>37817</v>
      </c>
      <c r="C3947" t="s">
        <v>3</v>
      </c>
      <c r="D3947" t="s">
        <v>581</v>
      </c>
      <c r="E3947" t="s">
        <v>9</v>
      </c>
      <c r="F3947" t="s">
        <v>594</v>
      </c>
      <c r="G3947" t="s">
        <v>14</v>
      </c>
      <c r="H3947" s="135" t="s">
        <v>1491</v>
      </c>
      <c r="I3947" t="s">
        <v>1454</v>
      </c>
      <c r="J3947" s="20">
        <v>21</v>
      </c>
      <c r="K3947" s="20" t="s">
        <v>1465</v>
      </c>
      <c r="L3947" t="s">
        <v>1466</v>
      </c>
      <c r="M3947" s="20">
        <v>5.25</v>
      </c>
      <c r="N3947" s="20">
        <v>5.25</v>
      </c>
      <c r="AE3947">
        <f t="shared" si="61"/>
        <v>2003</v>
      </c>
    </row>
    <row r="3948" spans="1:31" x14ac:dyDescent="0.25">
      <c r="A3948" s="7">
        <v>3945</v>
      </c>
      <c r="B3948" s="8">
        <v>37817</v>
      </c>
      <c r="C3948" t="s">
        <v>3</v>
      </c>
      <c r="D3948" t="s">
        <v>546</v>
      </c>
      <c r="E3948" t="s">
        <v>9</v>
      </c>
      <c r="F3948" t="s">
        <v>538</v>
      </c>
      <c r="G3948" t="s">
        <v>14</v>
      </c>
      <c r="H3948" s="135" t="s">
        <v>1534</v>
      </c>
      <c r="I3948" t="s">
        <v>1455</v>
      </c>
      <c r="J3948" s="20">
        <v>20</v>
      </c>
      <c r="K3948" s="20" t="s">
        <v>3</v>
      </c>
      <c r="L3948" t="s">
        <v>1464</v>
      </c>
      <c r="M3948" s="20">
        <v>3.3</v>
      </c>
      <c r="N3948" s="20">
        <v>2.2000000000000002</v>
      </c>
      <c r="AE3948">
        <f t="shared" si="61"/>
        <v>2003</v>
      </c>
    </row>
    <row r="3949" spans="1:31" x14ac:dyDescent="0.25">
      <c r="A3949" s="7">
        <v>3946</v>
      </c>
      <c r="B3949" s="8">
        <v>37817</v>
      </c>
      <c r="C3949" t="s">
        <v>3</v>
      </c>
      <c r="D3949" t="s">
        <v>538</v>
      </c>
      <c r="E3949" t="s">
        <v>9</v>
      </c>
      <c r="F3949" t="s">
        <v>546</v>
      </c>
      <c r="G3949" t="s">
        <v>14</v>
      </c>
      <c r="H3949" s="135" t="s">
        <v>1534</v>
      </c>
      <c r="I3949" t="s">
        <v>1455</v>
      </c>
      <c r="J3949" s="20">
        <v>20</v>
      </c>
      <c r="K3949" s="20" t="s">
        <v>9</v>
      </c>
      <c r="L3949" t="s">
        <v>1464</v>
      </c>
      <c r="M3949" s="20">
        <v>2.2000000000000002</v>
      </c>
      <c r="N3949" s="20">
        <v>3.3</v>
      </c>
      <c r="AE3949">
        <f t="shared" si="61"/>
        <v>2003</v>
      </c>
    </row>
    <row r="3950" spans="1:31" x14ac:dyDescent="0.25">
      <c r="A3950" s="7">
        <v>3947</v>
      </c>
      <c r="B3950" s="8">
        <v>37817</v>
      </c>
      <c r="C3950" t="s">
        <v>3</v>
      </c>
      <c r="D3950" t="s">
        <v>457</v>
      </c>
      <c r="E3950" t="s">
        <v>9</v>
      </c>
      <c r="F3950" t="s">
        <v>490</v>
      </c>
      <c r="G3950" t="s">
        <v>14</v>
      </c>
      <c r="H3950" s="135" t="s">
        <v>1507</v>
      </c>
      <c r="I3950" t="s">
        <v>1454</v>
      </c>
      <c r="J3950" s="20">
        <v>97</v>
      </c>
      <c r="K3950" s="20" t="s">
        <v>9</v>
      </c>
      <c r="L3950" t="s">
        <v>1464</v>
      </c>
      <c r="M3950" s="20">
        <v>21.34</v>
      </c>
      <c r="N3950" s="20">
        <v>28.16</v>
      </c>
      <c r="AE3950">
        <f t="shared" si="61"/>
        <v>2003</v>
      </c>
    </row>
    <row r="3951" spans="1:31" x14ac:dyDescent="0.25">
      <c r="A3951" s="7">
        <v>3948</v>
      </c>
      <c r="B3951" s="8">
        <v>37819</v>
      </c>
      <c r="C3951" t="s">
        <v>3</v>
      </c>
      <c r="D3951" t="s">
        <v>565</v>
      </c>
      <c r="E3951" t="s">
        <v>9</v>
      </c>
      <c r="F3951" t="s">
        <v>432</v>
      </c>
      <c r="G3951" t="s">
        <v>14</v>
      </c>
      <c r="H3951" s="135" t="s">
        <v>1491</v>
      </c>
      <c r="I3951" t="s">
        <v>1454</v>
      </c>
      <c r="J3951" s="20">
        <v>16</v>
      </c>
      <c r="K3951" s="20" t="s">
        <v>3</v>
      </c>
      <c r="L3951" t="s">
        <v>1464</v>
      </c>
      <c r="M3951" s="20">
        <v>5.48</v>
      </c>
      <c r="N3951" s="20">
        <v>3.52</v>
      </c>
      <c r="AE3951">
        <f t="shared" si="61"/>
        <v>2003</v>
      </c>
    </row>
    <row r="3952" spans="1:31" x14ac:dyDescent="0.25">
      <c r="A3952" s="7">
        <v>3949</v>
      </c>
      <c r="B3952" s="8">
        <v>37819</v>
      </c>
      <c r="C3952" t="s">
        <v>3</v>
      </c>
      <c r="D3952" t="s">
        <v>432</v>
      </c>
      <c r="E3952" t="s">
        <v>9</v>
      </c>
      <c r="F3952" t="s">
        <v>91</v>
      </c>
      <c r="G3952" t="s">
        <v>17</v>
      </c>
      <c r="H3952" s="135" t="s">
        <v>1518</v>
      </c>
      <c r="I3952" t="s">
        <v>1454</v>
      </c>
      <c r="J3952" s="20">
        <v>11</v>
      </c>
      <c r="K3952" s="20" t="s">
        <v>3</v>
      </c>
      <c r="L3952" t="s">
        <v>1464</v>
      </c>
      <c r="M3952" s="20">
        <v>4.08</v>
      </c>
      <c r="N3952" s="20">
        <v>2.42</v>
      </c>
      <c r="AE3952">
        <f t="shared" si="61"/>
        <v>2003</v>
      </c>
    </row>
    <row r="3953" spans="1:31" x14ac:dyDescent="0.25">
      <c r="A3953" s="7">
        <v>3950</v>
      </c>
      <c r="B3953" s="8">
        <v>37819</v>
      </c>
      <c r="C3953" t="s">
        <v>3</v>
      </c>
      <c r="D3953" t="s">
        <v>404</v>
      </c>
      <c r="E3953" t="s">
        <v>9</v>
      </c>
      <c r="F3953" t="s">
        <v>307</v>
      </c>
      <c r="G3953" t="s">
        <v>17</v>
      </c>
      <c r="H3953" s="135" t="s">
        <v>1502</v>
      </c>
      <c r="I3953" t="s">
        <v>1454</v>
      </c>
      <c r="J3953" s="20">
        <v>10</v>
      </c>
      <c r="K3953" s="20" t="s">
        <v>3</v>
      </c>
      <c r="L3953" t="s">
        <v>1464</v>
      </c>
      <c r="M3953" s="20">
        <v>3.8</v>
      </c>
      <c r="N3953" s="20">
        <v>2.2000000000000002</v>
      </c>
      <c r="AE3953">
        <f t="shared" si="61"/>
        <v>2003</v>
      </c>
    </row>
    <row r="3954" spans="1:31" x14ac:dyDescent="0.25">
      <c r="A3954" s="7">
        <v>3951</v>
      </c>
      <c r="B3954" s="8">
        <v>37819</v>
      </c>
      <c r="C3954" t="s">
        <v>3</v>
      </c>
      <c r="D3954" t="s">
        <v>543</v>
      </c>
      <c r="E3954" t="s">
        <v>9</v>
      </c>
      <c r="F3954" t="s">
        <v>565</v>
      </c>
      <c r="G3954" t="s">
        <v>17</v>
      </c>
      <c r="H3954" s="135" t="s">
        <v>1490</v>
      </c>
      <c r="I3954" t="s">
        <v>1454</v>
      </c>
      <c r="J3954" s="20">
        <v>15</v>
      </c>
      <c r="K3954" s="20" t="s">
        <v>9</v>
      </c>
      <c r="L3954" t="s">
        <v>1464</v>
      </c>
      <c r="M3954" s="20">
        <v>3.3</v>
      </c>
      <c r="N3954" s="20">
        <v>5.2</v>
      </c>
      <c r="AE3954">
        <f t="shared" si="61"/>
        <v>2003</v>
      </c>
    </row>
    <row r="3955" spans="1:31" x14ac:dyDescent="0.25">
      <c r="A3955" s="7">
        <v>3952</v>
      </c>
      <c r="B3955" s="8">
        <v>37819</v>
      </c>
      <c r="C3955" t="s">
        <v>3</v>
      </c>
      <c r="D3955" t="s">
        <v>432</v>
      </c>
      <c r="E3955" t="s">
        <v>9</v>
      </c>
      <c r="F3955" t="s">
        <v>91</v>
      </c>
      <c r="G3955" t="s">
        <v>65</v>
      </c>
      <c r="H3955" s="135" t="s">
        <v>1550</v>
      </c>
      <c r="I3955" t="s">
        <v>1454</v>
      </c>
      <c r="J3955" s="20">
        <v>13</v>
      </c>
      <c r="K3955" s="20" t="s">
        <v>9</v>
      </c>
      <c r="L3955" t="s">
        <v>1464</v>
      </c>
      <c r="M3955" s="20">
        <v>2.86</v>
      </c>
      <c r="N3955" s="20">
        <v>4.6400000000000006</v>
      </c>
      <c r="AE3955">
        <f t="shared" si="61"/>
        <v>2003</v>
      </c>
    </row>
    <row r="3956" spans="1:31" x14ac:dyDescent="0.25">
      <c r="A3956" s="7">
        <v>3953</v>
      </c>
      <c r="B3956" s="8">
        <v>37819</v>
      </c>
      <c r="C3956" t="s">
        <v>3</v>
      </c>
      <c r="D3956" t="s">
        <v>595</v>
      </c>
      <c r="E3956" t="s">
        <v>9</v>
      </c>
      <c r="F3956" t="s">
        <v>29</v>
      </c>
      <c r="G3956" t="s">
        <v>14</v>
      </c>
      <c r="H3956" s="135" t="s">
        <v>1496</v>
      </c>
      <c r="I3956" t="s">
        <v>1458</v>
      </c>
      <c r="J3956" s="20">
        <v>13</v>
      </c>
      <c r="K3956" s="20" t="s">
        <v>3</v>
      </c>
      <c r="L3956" t="s">
        <v>1464</v>
      </c>
      <c r="M3956" s="20">
        <v>30</v>
      </c>
      <c r="N3956" s="20">
        <v>10</v>
      </c>
      <c r="AE3956">
        <f t="shared" si="61"/>
        <v>2003</v>
      </c>
    </row>
    <row r="3957" spans="1:31" x14ac:dyDescent="0.25">
      <c r="A3957" s="7">
        <v>3954</v>
      </c>
      <c r="B3957" s="8">
        <v>37819</v>
      </c>
      <c r="C3957" t="s">
        <v>3</v>
      </c>
      <c r="D3957" t="s">
        <v>462</v>
      </c>
      <c r="E3957" t="s">
        <v>9</v>
      </c>
      <c r="F3957" t="s">
        <v>180</v>
      </c>
      <c r="G3957" t="s">
        <v>377</v>
      </c>
      <c r="H3957" s="9" t="s">
        <v>1651</v>
      </c>
      <c r="I3957" t="s">
        <v>1454</v>
      </c>
      <c r="J3957" s="20">
        <v>60</v>
      </c>
      <c r="K3957" s="20" t="s">
        <v>9</v>
      </c>
      <c r="L3957" t="s">
        <v>1464</v>
      </c>
      <c r="M3957" s="20">
        <v>13.2</v>
      </c>
      <c r="N3957" s="20">
        <v>17.8</v>
      </c>
      <c r="AE3957">
        <f t="shared" si="61"/>
        <v>2003</v>
      </c>
    </row>
    <row r="3958" spans="1:31" x14ac:dyDescent="0.25">
      <c r="A3958" s="7">
        <v>3955</v>
      </c>
      <c r="B3958" s="8">
        <v>37819</v>
      </c>
      <c r="C3958" t="s">
        <v>3</v>
      </c>
      <c r="D3958" t="s">
        <v>380</v>
      </c>
      <c r="E3958" t="s">
        <v>9</v>
      </c>
      <c r="F3958" t="s">
        <v>159</v>
      </c>
      <c r="G3958" t="s">
        <v>377</v>
      </c>
      <c r="H3958" s="9" t="s">
        <v>1655</v>
      </c>
      <c r="I3958" t="s">
        <v>1454</v>
      </c>
      <c r="J3958" s="20">
        <v>76</v>
      </c>
      <c r="K3958" s="20" t="s">
        <v>9</v>
      </c>
      <c r="L3958" t="s">
        <v>1463</v>
      </c>
      <c r="M3958" s="20">
        <v>18.239999999999998</v>
      </c>
      <c r="N3958" s="20">
        <v>20.76</v>
      </c>
      <c r="AE3958">
        <f t="shared" si="61"/>
        <v>2003</v>
      </c>
    </row>
    <row r="3959" spans="1:31" x14ac:dyDescent="0.25">
      <c r="A3959" s="7">
        <v>3956</v>
      </c>
      <c r="B3959" s="8">
        <v>37819</v>
      </c>
      <c r="C3959" t="s">
        <v>3</v>
      </c>
      <c r="D3959" t="s">
        <v>180</v>
      </c>
      <c r="E3959" t="s">
        <v>9</v>
      </c>
      <c r="F3959" t="s">
        <v>305</v>
      </c>
      <c r="G3959" t="s">
        <v>24</v>
      </c>
      <c r="H3959" s="136" t="s">
        <v>1496</v>
      </c>
      <c r="I3959" t="s">
        <v>1455</v>
      </c>
      <c r="J3959" s="20">
        <v>68</v>
      </c>
      <c r="K3959" s="20" t="s">
        <v>3</v>
      </c>
      <c r="L3959" t="s">
        <v>1464</v>
      </c>
      <c r="M3959" s="20">
        <v>10.02</v>
      </c>
      <c r="N3959" s="20">
        <v>7.48</v>
      </c>
      <c r="AE3959">
        <f t="shared" si="61"/>
        <v>2003</v>
      </c>
    </row>
    <row r="3960" spans="1:31" x14ac:dyDescent="0.25">
      <c r="A3960" s="7">
        <v>3957</v>
      </c>
      <c r="B3960" s="8">
        <v>37819</v>
      </c>
      <c r="C3960" t="s">
        <v>3</v>
      </c>
      <c r="D3960" t="s">
        <v>572</v>
      </c>
      <c r="E3960" t="s">
        <v>9</v>
      </c>
      <c r="F3960" t="s">
        <v>521</v>
      </c>
      <c r="G3960" t="s">
        <v>569</v>
      </c>
      <c r="H3960" s="135" t="s">
        <v>1669</v>
      </c>
      <c r="I3960" t="s">
        <v>1454</v>
      </c>
      <c r="J3960" s="20">
        <v>41</v>
      </c>
      <c r="K3960" s="20" t="s">
        <v>3</v>
      </c>
      <c r="L3960" t="s">
        <v>1464</v>
      </c>
      <c r="M3960" s="20">
        <v>12.48</v>
      </c>
      <c r="N3960" s="20">
        <v>9.02</v>
      </c>
      <c r="AE3960">
        <f t="shared" si="61"/>
        <v>2003</v>
      </c>
    </row>
    <row r="3961" spans="1:31" x14ac:dyDescent="0.25">
      <c r="A3961" s="7">
        <v>3958</v>
      </c>
      <c r="B3961" s="8">
        <v>37820</v>
      </c>
      <c r="C3961" t="s">
        <v>3</v>
      </c>
      <c r="D3961" t="s">
        <v>586</v>
      </c>
      <c r="E3961" t="s">
        <v>9</v>
      </c>
      <c r="F3961" t="s">
        <v>25</v>
      </c>
      <c r="G3961" t="s">
        <v>17</v>
      </c>
      <c r="H3961" s="135" t="s">
        <v>1500</v>
      </c>
      <c r="I3961" t="s">
        <v>1455</v>
      </c>
      <c r="J3961" s="20">
        <v>49</v>
      </c>
      <c r="K3961" s="20" t="s">
        <v>9</v>
      </c>
      <c r="L3961" t="s">
        <v>1464</v>
      </c>
      <c r="M3961" s="20">
        <v>5.39</v>
      </c>
      <c r="N3961" s="20">
        <v>7.36</v>
      </c>
      <c r="AE3961">
        <f t="shared" si="61"/>
        <v>2003</v>
      </c>
    </row>
    <row r="3962" spans="1:31" x14ac:dyDescent="0.25">
      <c r="A3962" s="7">
        <v>3959</v>
      </c>
      <c r="B3962" s="8">
        <v>37820</v>
      </c>
      <c r="C3962" t="s">
        <v>3</v>
      </c>
      <c r="D3962" t="s">
        <v>235</v>
      </c>
      <c r="E3962" t="s">
        <v>9</v>
      </c>
      <c r="F3962" t="s">
        <v>562</v>
      </c>
      <c r="G3962" t="s">
        <v>14</v>
      </c>
      <c r="H3962" s="135" t="s">
        <v>1489</v>
      </c>
      <c r="I3962" t="s">
        <v>1455</v>
      </c>
      <c r="J3962" s="20">
        <v>12</v>
      </c>
      <c r="K3962" s="20" t="s">
        <v>3</v>
      </c>
      <c r="L3962" t="s">
        <v>1464</v>
      </c>
      <c r="M3962" s="20">
        <v>2.1799999999999997</v>
      </c>
      <c r="N3962" s="20">
        <v>1.32</v>
      </c>
      <c r="AE3962">
        <f t="shared" si="61"/>
        <v>2003</v>
      </c>
    </row>
    <row r="3963" spans="1:31" x14ac:dyDescent="0.25">
      <c r="A3963" s="7">
        <v>3960</v>
      </c>
      <c r="B3963" s="8">
        <v>37820</v>
      </c>
      <c r="C3963" t="s">
        <v>3</v>
      </c>
      <c r="D3963" t="s">
        <v>580</v>
      </c>
      <c r="E3963" t="s">
        <v>9</v>
      </c>
      <c r="F3963" t="s">
        <v>585</v>
      </c>
      <c r="G3963" t="s">
        <v>11</v>
      </c>
      <c r="H3963" s="135" t="s">
        <v>1531</v>
      </c>
      <c r="I3963" t="s">
        <v>1454</v>
      </c>
      <c r="J3963" s="20">
        <v>12</v>
      </c>
      <c r="K3963" s="20" t="s">
        <v>9</v>
      </c>
      <c r="L3963" t="s">
        <v>1464</v>
      </c>
      <c r="M3963" s="20">
        <v>2.64</v>
      </c>
      <c r="N3963" s="20">
        <v>4.3599999999999994</v>
      </c>
      <c r="AE3963">
        <f t="shared" si="61"/>
        <v>2003</v>
      </c>
    </row>
    <row r="3964" spans="1:31" x14ac:dyDescent="0.25">
      <c r="A3964" s="7">
        <v>3961</v>
      </c>
      <c r="B3964" s="8">
        <v>37821</v>
      </c>
      <c r="C3964" t="s">
        <v>3</v>
      </c>
      <c r="D3964" t="s">
        <v>339</v>
      </c>
      <c r="E3964" t="s">
        <v>9</v>
      </c>
      <c r="F3964" t="s">
        <v>240</v>
      </c>
      <c r="G3964" t="s">
        <v>377</v>
      </c>
      <c r="H3964" s="9" t="s">
        <v>1590</v>
      </c>
      <c r="I3964" t="s">
        <v>1454</v>
      </c>
      <c r="J3964" s="20">
        <v>77</v>
      </c>
      <c r="K3964" s="20" t="s">
        <v>1465</v>
      </c>
      <c r="L3964" t="s">
        <v>1466</v>
      </c>
      <c r="M3964" s="20">
        <v>19.25</v>
      </c>
      <c r="N3964" s="20">
        <v>19.25</v>
      </c>
      <c r="AE3964">
        <f t="shared" si="61"/>
        <v>2003</v>
      </c>
    </row>
    <row r="3965" spans="1:31" x14ac:dyDescent="0.25">
      <c r="A3965" s="7">
        <v>3962</v>
      </c>
      <c r="B3965" s="8">
        <v>37822</v>
      </c>
      <c r="C3965" t="s">
        <v>3</v>
      </c>
      <c r="D3965" t="s">
        <v>571</v>
      </c>
      <c r="E3965" t="s">
        <v>9</v>
      </c>
      <c r="F3965" t="s">
        <v>563</v>
      </c>
      <c r="G3965" t="s">
        <v>377</v>
      </c>
      <c r="H3965" s="9" t="s">
        <v>1586</v>
      </c>
      <c r="I3965" t="s">
        <v>1454</v>
      </c>
      <c r="J3965" s="20">
        <v>23</v>
      </c>
      <c r="K3965" s="20" t="s">
        <v>1465</v>
      </c>
      <c r="L3965" t="s">
        <v>1466</v>
      </c>
      <c r="M3965" s="20">
        <v>5.75</v>
      </c>
      <c r="N3965" s="20">
        <v>5.75</v>
      </c>
      <c r="AE3965">
        <f t="shared" si="61"/>
        <v>2003</v>
      </c>
    </row>
    <row r="3966" spans="1:31" x14ac:dyDescent="0.25">
      <c r="A3966" s="7">
        <v>3963</v>
      </c>
      <c r="B3966" s="8">
        <v>37822</v>
      </c>
      <c r="C3966" t="s">
        <v>3</v>
      </c>
      <c r="D3966" t="s">
        <v>178</v>
      </c>
      <c r="E3966" t="s">
        <v>9</v>
      </c>
      <c r="F3966" t="s">
        <v>26</v>
      </c>
      <c r="G3966" t="s">
        <v>569</v>
      </c>
      <c r="H3966" s="9" t="s">
        <v>1670</v>
      </c>
      <c r="I3966" t="s">
        <v>1454</v>
      </c>
      <c r="J3966" s="20">
        <v>21</v>
      </c>
      <c r="K3966" s="20" t="s">
        <v>9</v>
      </c>
      <c r="L3966" t="s">
        <v>1464</v>
      </c>
      <c r="M3966" s="20">
        <v>4.62</v>
      </c>
      <c r="N3966" s="20">
        <v>6.88</v>
      </c>
      <c r="AE3966">
        <f t="shared" si="61"/>
        <v>2003</v>
      </c>
    </row>
    <row r="3967" spans="1:31" x14ac:dyDescent="0.25">
      <c r="A3967" s="7">
        <v>3964</v>
      </c>
      <c r="B3967" s="8">
        <v>37823</v>
      </c>
      <c r="C3967" t="s">
        <v>3</v>
      </c>
      <c r="D3967" t="s">
        <v>240</v>
      </c>
      <c r="E3967" t="s">
        <v>9</v>
      </c>
      <c r="F3967" t="s">
        <v>596</v>
      </c>
      <c r="G3967" t="s">
        <v>14</v>
      </c>
      <c r="H3967" s="135" t="s">
        <v>1491</v>
      </c>
      <c r="I3967" t="s">
        <v>1458</v>
      </c>
      <c r="J3967" s="20">
        <v>19</v>
      </c>
      <c r="K3967" s="20" t="s">
        <v>3</v>
      </c>
      <c r="L3967" t="s">
        <v>1464</v>
      </c>
      <c r="M3967" s="20">
        <v>10</v>
      </c>
      <c r="N3967" s="20">
        <v>30</v>
      </c>
      <c r="AE3967">
        <f t="shared" si="61"/>
        <v>2003</v>
      </c>
    </row>
    <row r="3968" spans="1:31" x14ac:dyDescent="0.25">
      <c r="A3968" s="7">
        <v>3965</v>
      </c>
      <c r="B3968" s="8">
        <v>37823</v>
      </c>
      <c r="C3968" t="s">
        <v>3</v>
      </c>
      <c r="D3968" t="s">
        <v>54</v>
      </c>
      <c r="E3968" t="s">
        <v>9</v>
      </c>
      <c r="F3968" t="s">
        <v>55</v>
      </c>
      <c r="G3968" t="s">
        <v>11</v>
      </c>
      <c r="H3968" s="135" t="s">
        <v>1538</v>
      </c>
      <c r="I3968" t="s">
        <v>1455</v>
      </c>
      <c r="J3968" s="20">
        <v>10</v>
      </c>
      <c r="K3968" s="20" t="s">
        <v>3</v>
      </c>
      <c r="L3968" t="s">
        <v>1464</v>
      </c>
      <c r="M3968" s="20">
        <v>1.9</v>
      </c>
      <c r="N3968" s="20">
        <v>1.1000000000000001</v>
      </c>
      <c r="AE3968">
        <f t="shared" si="61"/>
        <v>2003</v>
      </c>
    </row>
    <row r="3969" spans="1:31" x14ac:dyDescent="0.25">
      <c r="A3969" s="7">
        <v>3966</v>
      </c>
      <c r="B3969" s="8">
        <v>37823</v>
      </c>
      <c r="C3969" t="s">
        <v>3</v>
      </c>
      <c r="D3969" t="s">
        <v>341</v>
      </c>
      <c r="E3969" t="s">
        <v>9</v>
      </c>
      <c r="F3969" t="s">
        <v>563</v>
      </c>
      <c r="G3969" t="s">
        <v>377</v>
      </c>
      <c r="H3969" s="9" t="s">
        <v>1647</v>
      </c>
      <c r="I3969" t="s">
        <v>1454</v>
      </c>
      <c r="J3969" s="20">
        <v>55</v>
      </c>
      <c r="K3969" s="20" t="s">
        <v>9</v>
      </c>
      <c r="L3969" t="s">
        <v>1464</v>
      </c>
      <c r="M3969" s="20">
        <v>12.1</v>
      </c>
      <c r="N3969" s="20">
        <v>16.399999999999999</v>
      </c>
      <c r="AE3969">
        <f t="shared" si="61"/>
        <v>2003</v>
      </c>
    </row>
    <row r="3970" spans="1:31" x14ac:dyDescent="0.25">
      <c r="A3970" s="7">
        <v>3967</v>
      </c>
      <c r="B3970" s="8">
        <v>37823</v>
      </c>
      <c r="C3970" t="s">
        <v>3</v>
      </c>
      <c r="D3970" t="s">
        <v>43</v>
      </c>
      <c r="E3970" t="s">
        <v>9</v>
      </c>
      <c r="F3970" t="s">
        <v>126</v>
      </c>
      <c r="G3970" t="s">
        <v>24</v>
      </c>
      <c r="H3970" s="135" t="s">
        <v>1529</v>
      </c>
      <c r="I3970" t="s">
        <v>1454</v>
      </c>
      <c r="J3970" s="20">
        <v>10</v>
      </c>
      <c r="K3970" s="20" t="s">
        <v>3</v>
      </c>
      <c r="L3970" t="s">
        <v>1464</v>
      </c>
      <c r="M3970" s="20">
        <v>3.8</v>
      </c>
      <c r="N3970" s="20">
        <v>2.2000000000000002</v>
      </c>
      <c r="AE3970">
        <f t="shared" si="61"/>
        <v>2003</v>
      </c>
    </row>
    <row r="3971" spans="1:31" x14ac:dyDescent="0.25">
      <c r="A3971" s="7">
        <v>3968</v>
      </c>
      <c r="B3971" s="8">
        <v>37824</v>
      </c>
      <c r="C3971" t="s">
        <v>3</v>
      </c>
      <c r="D3971" t="s">
        <v>546</v>
      </c>
      <c r="E3971" t="s">
        <v>9</v>
      </c>
      <c r="F3971" t="s">
        <v>545</v>
      </c>
      <c r="G3971" t="s">
        <v>17</v>
      </c>
      <c r="H3971" s="135" t="s">
        <v>1500</v>
      </c>
      <c r="I3971" t="s">
        <v>1456</v>
      </c>
      <c r="J3971" s="20">
        <v>31</v>
      </c>
      <c r="K3971" s="20" t="s">
        <v>3</v>
      </c>
      <c r="L3971" t="s">
        <v>1464</v>
      </c>
      <c r="M3971" s="20">
        <v>9.68</v>
      </c>
      <c r="N3971" s="20">
        <v>6.82</v>
      </c>
      <c r="O3971" t="s">
        <v>3</v>
      </c>
      <c r="P3971" s="13" t="s">
        <v>538</v>
      </c>
      <c r="Q3971" t="s">
        <v>9</v>
      </c>
      <c r="R3971" t="s">
        <v>55</v>
      </c>
      <c r="S3971" t="s">
        <v>1465</v>
      </c>
      <c r="U3971" t="s">
        <v>1465</v>
      </c>
      <c r="W3971" t="s">
        <v>1465</v>
      </c>
      <c r="Y3971" t="s">
        <v>1465</v>
      </c>
      <c r="AA3971" t="s">
        <v>1465</v>
      </c>
      <c r="AC3971" t="s">
        <v>1465</v>
      </c>
      <c r="AE3971">
        <f t="shared" si="61"/>
        <v>2003</v>
      </c>
    </row>
    <row r="3972" spans="1:31" x14ac:dyDescent="0.25">
      <c r="A3972" s="7">
        <v>3969</v>
      </c>
      <c r="B3972" s="8">
        <v>37824</v>
      </c>
      <c r="C3972" t="s">
        <v>3</v>
      </c>
      <c r="D3972" t="s">
        <v>537</v>
      </c>
      <c r="E3972" t="s">
        <v>9</v>
      </c>
      <c r="F3972" t="s">
        <v>252</v>
      </c>
      <c r="G3972" t="s">
        <v>377</v>
      </c>
      <c r="H3972" s="135" t="s">
        <v>1496</v>
      </c>
      <c r="I3972" t="s">
        <v>1456</v>
      </c>
      <c r="J3972" s="20">
        <v>40</v>
      </c>
      <c r="K3972" s="20" t="s">
        <v>1465</v>
      </c>
      <c r="L3972" t="s">
        <v>1466</v>
      </c>
      <c r="M3972" s="20">
        <v>10</v>
      </c>
      <c r="N3972" s="20">
        <v>10</v>
      </c>
      <c r="O3972" t="s">
        <v>3</v>
      </c>
      <c r="P3972" s="13" t="s">
        <v>517</v>
      </c>
      <c r="Q3972" t="s">
        <v>9</v>
      </c>
      <c r="R3972" t="s">
        <v>215</v>
      </c>
      <c r="S3972" t="s">
        <v>1465</v>
      </c>
      <c r="U3972" t="s">
        <v>1465</v>
      </c>
      <c r="W3972" t="s">
        <v>1465</v>
      </c>
      <c r="Y3972" t="s">
        <v>1465</v>
      </c>
      <c r="AA3972" t="s">
        <v>1465</v>
      </c>
      <c r="AC3972" t="s">
        <v>1465</v>
      </c>
      <c r="AE3972">
        <f t="shared" ref="AE3972:AE4035" si="62">YEAR(B3972)</f>
        <v>2003</v>
      </c>
    </row>
    <row r="3973" spans="1:31" x14ac:dyDescent="0.25">
      <c r="A3973" s="7">
        <v>3970</v>
      </c>
      <c r="B3973" s="8">
        <v>37825</v>
      </c>
      <c r="C3973" t="s">
        <v>3</v>
      </c>
      <c r="D3973" t="s">
        <v>572</v>
      </c>
      <c r="E3973" t="s">
        <v>9</v>
      </c>
      <c r="F3973" t="s">
        <v>578</v>
      </c>
      <c r="G3973" t="s">
        <v>377</v>
      </c>
      <c r="H3973" s="9" t="s">
        <v>1690</v>
      </c>
      <c r="I3973" t="s">
        <v>1454</v>
      </c>
      <c r="J3973" s="20">
        <v>37</v>
      </c>
      <c r="K3973" s="20" t="s">
        <v>3</v>
      </c>
      <c r="L3973" t="s">
        <v>1464</v>
      </c>
      <c r="M3973" s="20">
        <v>11.36</v>
      </c>
      <c r="N3973" s="20">
        <v>8.14</v>
      </c>
      <c r="AE3973">
        <f t="shared" si="62"/>
        <v>2003</v>
      </c>
    </row>
    <row r="3974" spans="1:31" x14ac:dyDescent="0.25">
      <c r="A3974" s="7">
        <v>3971</v>
      </c>
      <c r="B3974" s="8">
        <v>37825</v>
      </c>
      <c r="C3974" t="s">
        <v>3</v>
      </c>
      <c r="D3974" t="s">
        <v>546</v>
      </c>
      <c r="E3974" t="s">
        <v>9</v>
      </c>
      <c r="F3974" t="s">
        <v>126</v>
      </c>
      <c r="G3974" t="s">
        <v>24</v>
      </c>
      <c r="H3974" s="135" t="s">
        <v>1529</v>
      </c>
      <c r="I3974" t="s">
        <v>1454</v>
      </c>
      <c r="J3974" s="20">
        <v>10</v>
      </c>
      <c r="K3974" s="20" t="s">
        <v>9</v>
      </c>
      <c r="L3974" t="s">
        <v>1464</v>
      </c>
      <c r="M3974" s="20">
        <v>2.2000000000000002</v>
      </c>
      <c r="N3974" s="20">
        <v>3.8</v>
      </c>
      <c r="AE3974">
        <f t="shared" si="62"/>
        <v>2003</v>
      </c>
    </row>
    <row r="3975" spans="1:31" x14ac:dyDescent="0.25">
      <c r="A3975" s="7">
        <v>3972</v>
      </c>
      <c r="B3975" s="8">
        <v>37826</v>
      </c>
      <c r="C3975" t="s">
        <v>3</v>
      </c>
      <c r="D3975" t="s">
        <v>206</v>
      </c>
      <c r="E3975" t="s">
        <v>9</v>
      </c>
      <c r="F3975" t="s">
        <v>466</v>
      </c>
      <c r="G3975" t="s">
        <v>24</v>
      </c>
      <c r="H3975" s="135" t="s">
        <v>1497</v>
      </c>
      <c r="I3975" t="s">
        <v>1454</v>
      </c>
      <c r="J3975" s="20">
        <v>19</v>
      </c>
      <c r="K3975" s="20" t="s">
        <v>1465</v>
      </c>
      <c r="L3975" t="s">
        <v>1466</v>
      </c>
      <c r="M3975" s="20">
        <v>4.75</v>
      </c>
      <c r="N3975" s="20">
        <v>4.75</v>
      </c>
      <c r="AE3975">
        <f t="shared" si="62"/>
        <v>2003</v>
      </c>
    </row>
    <row r="3976" spans="1:31" x14ac:dyDescent="0.25">
      <c r="A3976" s="7">
        <v>3973</v>
      </c>
      <c r="B3976" s="8">
        <v>37827</v>
      </c>
      <c r="C3976" t="s">
        <v>3</v>
      </c>
      <c r="D3976" t="s">
        <v>586</v>
      </c>
      <c r="E3976" t="s">
        <v>9</v>
      </c>
      <c r="F3976" t="s">
        <v>440</v>
      </c>
      <c r="G3976" t="s">
        <v>24</v>
      </c>
      <c r="H3976" s="135" t="s">
        <v>1497</v>
      </c>
      <c r="I3976" t="s">
        <v>1455</v>
      </c>
      <c r="J3976" s="20">
        <v>27</v>
      </c>
      <c r="K3976" s="20" t="s">
        <v>9</v>
      </c>
      <c r="L3976" t="s">
        <v>1464</v>
      </c>
      <c r="M3976" s="20">
        <v>2.9699999999999998</v>
      </c>
      <c r="N3976" s="20">
        <v>4.28</v>
      </c>
      <c r="AE3976">
        <f t="shared" si="62"/>
        <v>2003</v>
      </c>
    </row>
    <row r="3977" spans="1:31" x14ac:dyDescent="0.25">
      <c r="A3977" s="7">
        <v>3974</v>
      </c>
      <c r="B3977" s="8">
        <v>37827</v>
      </c>
      <c r="C3977" t="s">
        <v>3</v>
      </c>
      <c r="D3977" t="s">
        <v>286</v>
      </c>
      <c r="E3977" t="s">
        <v>9</v>
      </c>
      <c r="F3977" t="s">
        <v>597</v>
      </c>
      <c r="G3977" t="s">
        <v>14</v>
      </c>
      <c r="H3977" s="135" t="s">
        <v>1491</v>
      </c>
      <c r="I3977" t="s">
        <v>1458</v>
      </c>
      <c r="J3977" s="20">
        <v>12</v>
      </c>
      <c r="K3977" s="20" t="s">
        <v>1465</v>
      </c>
      <c r="L3977" t="s">
        <v>1466</v>
      </c>
      <c r="M3977" s="20">
        <v>10</v>
      </c>
      <c r="N3977" s="20">
        <v>30</v>
      </c>
      <c r="AE3977">
        <f t="shared" si="62"/>
        <v>2003</v>
      </c>
    </row>
    <row r="3978" spans="1:31" x14ac:dyDescent="0.25">
      <c r="A3978" s="7">
        <v>3975</v>
      </c>
      <c r="B3978" s="8">
        <v>37827</v>
      </c>
      <c r="C3978" t="s">
        <v>3</v>
      </c>
      <c r="D3978" t="s">
        <v>278</v>
      </c>
      <c r="E3978" t="s">
        <v>9</v>
      </c>
      <c r="F3978" t="s">
        <v>285</v>
      </c>
      <c r="G3978" t="s">
        <v>14</v>
      </c>
      <c r="H3978" s="135" t="s">
        <v>1583</v>
      </c>
      <c r="I3978" t="s">
        <v>1454</v>
      </c>
      <c r="J3978" s="20">
        <v>14</v>
      </c>
      <c r="K3978" s="20" t="s">
        <v>9</v>
      </c>
      <c r="L3978" t="s">
        <v>1464</v>
      </c>
      <c r="M3978" s="20">
        <v>3.08</v>
      </c>
      <c r="N3978" s="20">
        <v>4.92</v>
      </c>
      <c r="AE3978">
        <f t="shared" si="62"/>
        <v>2003</v>
      </c>
    </row>
    <row r="3979" spans="1:31" x14ac:dyDescent="0.25">
      <c r="A3979" s="7">
        <v>3976</v>
      </c>
      <c r="B3979" s="8">
        <v>37827</v>
      </c>
      <c r="C3979" t="s">
        <v>3</v>
      </c>
      <c r="D3979" t="s">
        <v>533</v>
      </c>
      <c r="E3979" t="s">
        <v>9</v>
      </c>
      <c r="F3979" t="s">
        <v>91</v>
      </c>
      <c r="G3979" t="s">
        <v>65</v>
      </c>
      <c r="H3979" s="135" t="s">
        <v>1562</v>
      </c>
      <c r="I3979" t="s">
        <v>1454</v>
      </c>
      <c r="J3979" s="20">
        <v>27</v>
      </c>
      <c r="K3979" s="20" t="s">
        <v>9</v>
      </c>
      <c r="L3979" t="s">
        <v>1464</v>
      </c>
      <c r="M3979" s="20">
        <v>5.9399999999999995</v>
      </c>
      <c r="N3979" s="20">
        <v>8.56</v>
      </c>
      <c r="AE3979">
        <f t="shared" si="62"/>
        <v>2003</v>
      </c>
    </row>
    <row r="3980" spans="1:31" x14ac:dyDescent="0.25">
      <c r="A3980" s="7">
        <v>3977</v>
      </c>
      <c r="B3980" s="8">
        <v>37827</v>
      </c>
      <c r="C3980" t="s">
        <v>3</v>
      </c>
      <c r="D3980" t="s">
        <v>577</v>
      </c>
      <c r="E3980" t="s">
        <v>9</v>
      </c>
      <c r="F3980" t="s">
        <v>594</v>
      </c>
      <c r="G3980" t="s">
        <v>17</v>
      </c>
      <c r="H3980" s="135" t="s">
        <v>1496</v>
      </c>
      <c r="I3980" t="s">
        <v>1454</v>
      </c>
      <c r="J3980" s="20">
        <v>12</v>
      </c>
      <c r="K3980" s="20" t="s">
        <v>9</v>
      </c>
      <c r="L3980" t="s">
        <v>1464</v>
      </c>
      <c r="M3980" s="20">
        <v>2.64</v>
      </c>
      <c r="N3980" s="20">
        <v>4.3599999999999994</v>
      </c>
      <c r="AE3980">
        <f t="shared" si="62"/>
        <v>2003</v>
      </c>
    </row>
    <row r="3981" spans="1:31" x14ac:dyDescent="0.25">
      <c r="A3981" s="7">
        <v>3978</v>
      </c>
      <c r="B3981" s="8">
        <v>37827</v>
      </c>
      <c r="C3981" t="s">
        <v>3</v>
      </c>
      <c r="D3981" t="s">
        <v>91</v>
      </c>
      <c r="E3981" t="s">
        <v>9</v>
      </c>
      <c r="F3981" t="s">
        <v>598</v>
      </c>
      <c r="G3981" t="s">
        <v>377</v>
      </c>
      <c r="H3981" s="135" t="s">
        <v>1592</v>
      </c>
      <c r="I3981" t="s">
        <v>1458</v>
      </c>
      <c r="J3981" s="20">
        <v>12</v>
      </c>
      <c r="K3981" s="20" t="s">
        <v>9</v>
      </c>
      <c r="L3981" t="s">
        <v>1463</v>
      </c>
      <c r="M3981" s="20">
        <v>10</v>
      </c>
      <c r="N3981" s="20">
        <v>30</v>
      </c>
      <c r="AE3981">
        <f t="shared" si="62"/>
        <v>2003</v>
      </c>
    </row>
    <row r="3982" spans="1:31" x14ac:dyDescent="0.25">
      <c r="A3982" s="7">
        <v>3979</v>
      </c>
      <c r="B3982" s="8">
        <v>37827</v>
      </c>
      <c r="C3982" t="s">
        <v>3</v>
      </c>
      <c r="D3982" t="s">
        <v>440</v>
      </c>
      <c r="E3982" t="s">
        <v>9</v>
      </c>
      <c r="F3982" t="s">
        <v>395</v>
      </c>
      <c r="G3982" t="s">
        <v>377</v>
      </c>
      <c r="H3982" s="9" t="s">
        <v>1590</v>
      </c>
      <c r="I3982" t="s">
        <v>1454</v>
      </c>
      <c r="J3982" s="20">
        <v>59</v>
      </c>
      <c r="K3982" s="20" t="s">
        <v>1465</v>
      </c>
      <c r="L3982" t="s">
        <v>1466</v>
      </c>
      <c r="M3982" s="20">
        <v>14.75</v>
      </c>
      <c r="N3982" s="20">
        <v>14.75</v>
      </c>
      <c r="AE3982">
        <f t="shared" si="62"/>
        <v>2003</v>
      </c>
    </row>
    <row r="3983" spans="1:31" x14ac:dyDescent="0.25">
      <c r="A3983" s="7">
        <v>3980</v>
      </c>
      <c r="B3983" s="8">
        <v>37827</v>
      </c>
      <c r="C3983" t="s">
        <v>3</v>
      </c>
      <c r="D3983" t="s">
        <v>129</v>
      </c>
      <c r="E3983" t="s">
        <v>9</v>
      </c>
      <c r="F3983" t="s">
        <v>188</v>
      </c>
      <c r="G3983" t="s">
        <v>377</v>
      </c>
      <c r="H3983" s="9" t="s">
        <v>1594</v>
      </c>
      <c r="I3983" t="s">
        <v>1455</v>
      </c>
      <c r="J3983" s="20">
        <v>94</v>
      </c>
      <c r="K3983" s="20" t="s">
        <v>3</v>
      </c>
      <c r="L3983" t="s">
        <v>1463</v>
      </c>
      <c r="M3983" s="20">
        <v>12.72</v>
      </c>
      <c r="N3983" s="20">
        <v>11.28</v>
      </c>
      <c r="AE3983">
        <f t="shared" si="62"/>
        <v>2003</v>
      </c>
    </row>
    <row r="3984" spans="1:31" x14ac:dyDescent="0.25">
      <c r="A3984" s="7">
        <v>3981</v>
      </c>
      <c r="B3984" s="8">
        <v>37827</v>
      </c>
      <c r="C3984" t="s">
        <v>3</v>
      </c>
      <c r="D3984" t="s">
        <v>579</v>
      </c>
      <c r="E3984" t="s">
        <v>9</v>
      </c>
      <c r="F3984" t="s">
        <v>188</v>
      </c>
      <c r="G3984" t="s">
        <v>569</v>
      </c>
      <c r="H3984" s="9" t="s">
        <v>1691</v>
      </c>
      <c r="I3984" t="s">
        <v>1454</v>
      </c>
      <c r="J3984" s="20">
        <v>23</v>
      </c>
      <c r="K3984" s="20" t="s">
        <v>1465</v>
      </c>
      <c r="L3984" t="s">
        <v>1466</v>
      </c>
      <c r="M3984" s="20">
        <v>5.75</v>
      </c>
      <c r="N3984" s="20">
        <v>5.75</v>
      </c>
      <c r="AE3984">
        <f t="shared" si="62"/>
        <v>2003</v>
      </c>
    </row>
    <row r="3985" spans="1:31" x14ac:dyDescent="0.25">
      <c r="A3985" s="7">
        <v>3982</v>
      </c>
      <c r="B3985" s="8">
        <v>37828</v>
      </c>
      <c r="C3985" t="s">
        <v>3</v>
      </c>
      <c r="D3985" t="s">
        <v>538</v>
      </c>
      <c r="E3985" t="s">
        <v>9</v>
      </c>
      <c r="F3985" t="s">
        <v>151</v>
      </c>
      <c r="G3985" t="s">
        <v>377</v>
      </c>
      <c r="H3985" s="135" t="s">
        <v>1496</v>
      </c>
      <c r="I3985" t="s">
        <v>1455</v>
      </c>
      <c r="J3985" s="20">
        <v>20</v>
      </c>
      <c r="K3985" s="20" t="s">
        <v>3</v>
      </c>
      <c r="L3985" t="s">
        <v>1464</v>
      </c>
      <c r="M3985" s="20">
        <v>3.3</v>
      </c>
      <c r="N3985" s="20">
        <v>2.2000000000000002</v>
      </c>
      <c r="AE3985">
        <f t="shared" si="62"/>
        <v>2003</v>
      </c>
    </row>
    <row r="3986" spans="1:31" x14ac:dyDescent="0.25">
      <c r="A3986" s="7">
        <v>3983</v>
      </c>
      <c r="B3986" s="8">
        <v>37828</v>
      </c>
      <c r="C3986" t="s">
        <v>3</v>
      </c>
      <c r="D3986" t="s">
        <v>537</v>
      </c>
      <c r="E3986" t="s">
        <v>9</v>
      </c>
      <c r="F3986" t="s">
        <v>126</v>
      </c>
      <c r="G3986" t="s">
        <v>17</v>
      </c>
      <c r="H3986" s="135" t="s">
        <v>1504</v>
      </c>
      <c r="I3986" t="s">
        <v>1454</v>
      </c>
      <c r="J3986" s="20">
        <v>21</v>
      </c>
      <c r="K3986" s="20" t="s">
        <v>1465</v>
      </c>
      <c r="L3986" t="s">
        <v>1466</v>
      </c>
      <c r="M3986" s="20">
        <v>5.25</v>
      </c>
      <c r="N3986" s="20">
        <v>5.25</v>
      </c>
      <c r="AE3986">
        <f t="shared" si="62"/>
        <v>2003</v>
      </c>
    </row>
    <row r="3987" spans="1:31" x14ac:dyDescent="0.25">
      <c r="A3987" s="7">
        <v>3984</v>
      </c>
      <c r="B3987" s="8">
        <v>37828</v>
      </c>
      <c r="C3987" t="s">
        <v>3</v>
      </c>
      <c r="D3987" t="s">
        <v>599</v>
      </c>
      <c r="E3987" t="s">
        <v>9</v>
      </c>
      <c r="F3987" t="s">
        <v>27</v>
      </c>
      <c r="G3987" t="s">
        <v>14</v>
      </c>
      <c r="H3987" s="135" t="s">
        <v>1517</v>
      </c>
      <c r="I3987" t="s">
        <v>1458</v>
      </c>
      <c r="J3987" s="20">
        <v>13</v>
      </c>
      <c r="K3987" s="20" t="s">
        <v>9</v>
      </c>
      <c r="L3987" t="s">
        <v>1464</v>
      </c>
      <c r="M3987" s="20">
        <v>30</v>
      </c>
      <c r="N3987" s="20">
        <v>10</v>
      </c>
      <c r="AE3987">
        <f t="shared" si="62"/>
        <v>2003</v>
      </c>
    </row>
    <row r="3988" spans="1:31" x14ac:dyDescent="0.25">
      <c r="A3988" s="7">
        <v>3985</v>
      </c>
      <c r="B3988" s="8">
        <v>37828</v>
      </c>
      <c r="C3988" t="s">
        <v>3</v>
      </c>
      <c r="D3988" t="s">
        <v>54</v>
      </c>
      <c r="E3988" t="s">
        <v>9</v>
      </c>
      <c r="F3988" t="s">
        <v>55</v>
      </c>
      <c r="G3988" t="s">
        <v>11</v>
      </c>
      <c r="H3988" s="135" t="s">
        <v>1630</v>
      </c>
      <c r="I3988" t="s">
        <v>1455</v>
      </c>
      <c r="J3988" s="20">
        <v>5</v>
      </c>
      <c r="K3988" s="20" t="s">
        <v>3</v>
      </c>
      <c r="L3988" t="s">
        <v>1464</v>
      </c>
      <c r="M3988" s="20">
        <v>1.2</v>
      </c>
      <c r="N3988" s="20">
        <v>0.55000000000000004</v>
      </c>
      <c r="AE3988">
        <f t="shared" si="62"/>
        <v>2003</v>
      </c>
    </row>
    <row r="3989" spans="1:31" x14ac:dyDescent="0.25">
      <c r="A3989" s="7">
        <v>3986</v>
      </c>
      <c r="B3989" s="8">
        <v>37828</v>
      </c>
      <c r="C3989" t="s">
        <v>3</v>
      </c>
      <c r="D3989" s="16" t="s">
        <v>35</v>
      </c>
      <c r="E3989" t="s">
        <v>9</v>
      </c>
      <c r="F3989" t="s">
        <v>120</v>
      </c>
      <c r="G3989" t="s">
        <v>377</v>
      </c>
      <c r="H3989" s="135" t="s">
        <v>1592</v>
      </c>
      <c r="I3989" t="s">
        <v>1458</v>
      </c>
      <c r="J3989" s="20">
        <v>12</v>
      </c>
      <c r="K3989" s="20" t="s">
        <v>9</v>
      </c>
      <c r="L3989" t="s">
        <v>1463</v>
      </c>
      <c r="M3989" s="20">
        <v>30</v>
      </c>
      <c r="N3989" s="20">
        <v>10</v>
      </c>
      <c r="AE3989">
        <f t="shared" si="62"/>
        <v>2003</v>
      </c>
    </row>
    <row r="3990" spans="1:31" x14ac:dyDescent="0.25">
      <c r="A3990" s="7">
        <v>3987</v>
      </c>
      <c r="B3990" s="8">
        <v>37831</v>
      </c>
      <c r="C3990" t="s">
        <v>3</v>
      </c>
      <c r="D3990" t="s">
        <v>202</v>
      </c>
      <c r="E3990" t="s">
        <v>9</v>
      </c>
      <c r="F3990" t="s">
        <v>26</v>
      </c>
      <c r="G3990" t="s">
        <v>24</v>
      </c>
      <c r="H3990" s="135" t="s">
        <v>1497</v>
      </c>
      <c r="I3990" t="s">
        <v>1454</v>
      </c>
      <c r="J3990" s="20">
        <v>35</v>
      </c>
      <c r="K3990" s="20" t="s">
        <v>3</v>
      </c>
      <c r="L3990" t="s">
        <v>1464</v>
      </c>
      <c r="M3990" s="20">
        <v>10.8</v>
      </c>
      <c r="N3990" s="20">
        <v>7.7</v>
      </c>
      <c r="AE3990">
        <f t="shared" si="62"/>
        <v>2003</v>
      </c>
    </row>
    <row r="3991" spans="1:31" x14ac:dyDescent="0.25">
      <c r="A3991" s="7">
        <v>3988</v>
      </c>
      <c r="B3991" s="8">
        <v>37831</v>
      </c>
      <c r="C3991" t="s">
        <v>3</v>
      </c>
      <c r="D3991" t="s">
        <v>537</v>
      </c>
      <c r="E3991" t="s">
        <v>9</v>
      </c>
      <c r="F3991" t="s">
        <v>498</v>
      </c>
      <c r="G3991" t="s">
        <v>17</v>
      </c>
      <c r="H3991" s="135" t="s">
        <v>1500</v>
      </c>
      <c r="I3991" t="s">
        <v>1454</v>
      </c>
      <c r="J3991" s="20">
        <v>32</v>
      </c>
      <c r="K3991" s="20" t="s">
        <v>9</v>
      </c>
      <c r="L3991" t="s">
        <v>1464</v>
      </c>
      <c r="M3991" s="20">
        <v>7.04</v>
      </c>
      <c r="N3991" s="20">
        <v>9.9600000000000009</v>
      </c>
      <c r="AE3991">
        <f t="shared" si="62"/>
        <v>2003</v>
      </c>
    </row>
    <row r="3992" spans="1:31" x14ac:dyDescent="0.25">
      <c r="A3992" s="7">
        <v>3989</v>
      </c>
      <c r="B3992" s="8">
        <v>37831</v>
      </c>
      <c r="C3992" t="s">
        <v>3</v>
      </c>
      <c r="D3992" t="s">
        <v>389</v>
      </c>
      <c r="E3992" t="s">
        <v>9</v>
      </c>
      <c r="F3992" t="s">
        <v>596</v>
      </c>
      <c r="G3992" t="s">
        <v>17</v>
      </c>
      <c r="H3992" s="135" t="s">
        <v>1573</v>
      </c>
      <c r="I3992" t="s">
        <v>1454</v>
      </c>
      <c r="J3992" s="20">
        <v>24</v>
      </c>
      <c r="K3992" s="20" t="s">
        <v>3</v>
      </c>
      <c r="L3992" t="s">
        <v>1464</v>
      </c>
      <c r="M3992" s="20">
        <v>7.72</v>
      </c>
      <c r="N3992" s="20">
        <v>5.28</v>
      </c>
      <c r="AE3992">
        <f t="shared" si="62"/>
        <v>2003</v>
      </c>
    </row>
    <row r="3993" spans="1:31" x14ac:dyDescent="0.25">
      <c r="A3993" s="7">
        <v>3990</v>
      </c>
      <c r="B3993" s="8">
        <v>37831</v>
      </c>
      <c r="C3993" t="s">
        <v>3</v>
      </c>
      <c r="D3993" t="s">
        <v>543</v>
      </c>
      <c r="E3993" t="s">
        <v>9</v>
      </c>
      <c r="F3993" t="s">
        <v>448</v>
      </c>
      <c r="G3993" t="s">
        <v>11</v>
      </c>
      <c r="H3993" s="135" t="s">
        <v>1527</v>
      </c>
      <c r="I3993" t="s">
        <v>1454</v>
      </c>
      <c r="J3993" s="20">
        <v>74</v>
      </c>
      <c r="K3993" s="20" t="s">
        <v>9</v>
      </c>
      <c r="L3993" t="s">
        <v>1464</v>
      </c>
      <c r="M3993" s="20">
        <v>16.28</v>
      </c>
      <c r="N3993" s="20">
        <v>21.72</v>
      </c>
      <c r="AE3993">
        <f t="shared" si="62"/>
        <v>2003</v>
      </c>
    </row>
    <row r="3994" spans="1:31" x14ac:dyDescent="0.25">
      <c r="A3994" s="7">
        <v>3991</v>
      </c>
      <c r="B3994" s="8">
        <v>37831</v>
      </c>
      <c r="C3994" t="s">
        <v>3</v>
      </c>
      <c r="D3994" t="s">
        <v>273</v>
      </c>
      <c r="E3994" t="s">
        <v>9</v>
      </c>
      <c r="F3994" t="s">
        <v>190</v>
      </c>
      <c r="G3994" t="s">
        <v>11</v>
      </c>
      <c r="H3994" s="135" t="s">
        <v>1509</v>
      </c>
      <c r="I3994" t="s">
        <v>1454</v>
      </c>
      <c r="J3994" s="20">
        <v>38</v>
      </c>
      <c r="K3994" s="20" t="s">
        <v>9</v>
      </c>
      <c r="L3994" t="s">
        <v>1464</v>
      </c>
      <c r="M3994" s="20">
        <v>8.36</v>
      </c>
      <c r="N3994" s="20">
        <v>11.64</v>
      </c>
      <c r="AE3994">
        <f t="shared" si="62"/>
        <v>2003</v>
      </c>
    </row>
    <row r="3995" spans="1:31" x14ac:dyDescent="0.25">
      <c r="A3995" s="7">
        <v>3992</v>
      </c>
      <c r="B3995" s="8">
        <v>37831</v>
      </c>
      <c r="C3995" t="s">
        <v>3</v>
      </c>
      <c r="D3995" t="s">
        <v>54</v>
      </c>
      <c r="E3995" t="s">
        <v>9</v>
      </c>
      <c r="F3995" t="s">
        <v>55</v>
      </c>
      <c r="G3995" t="s">
        <v>11</v>
      </c>
      <c r="H3995" s="135" t="s">
        <v>1542</v>
      </c>
      <c r="I3995" t="s">
        <v>1455</v>
      </c>
      <c r="J3995" s="20">
        <v>23</v>
      </c>
      <c r="K3995" s="20" t="s">
        <v>3</v>
      </c>
      <c r="L3995" t="s">
        <v>1463</v>
      </c>
      <c r="M3995" s="20">
        <v>3.49</v>
      </c>
      <c r="N3995" s="20">
        <v>2.76</v>
      </c>
      <c r="AE3995">
        <f t="shared" si="62"/>
        <v>2003</v>
      </c>
    </row>
    <row r="3996" spans="1:31" x14ac:dyDescent="0.25">
      <c r="A3996" s="7">
        <v>3993</v>
      </c>
      <c r="B3996" s="8">
        <v>37831</v>
      </c>
      <c r="C3996" t="s">
        <v>3</v>
      </c>
      <c r="D3996" t="s">
        <v>108</v>
      </c>
      <c r="E3996" t="s">
        <v>9</v>
      </c>
      <c r="F3996" t="s">
        <v>593</v>
      </c>
      <c r="G3996" t="s">
        <v>14</v>
      </c>
      <c r="H3996" s="135" t="s">
        <v>1523</v>
      </c>
      <c r="I3996" t="s">
        <v>1458</v>
      </c>
      <c r="J3996" s="20">
        <v>6</v>
      </c>
      <c r="K3996" s="20" t="s">
        <v>9</v>
      </c>
      <c r="L3996" t="s">
        <v>1464</v>
      </c>
      <c r="M3996" s="20">
        <v>10</v>
      </c>
      <c r="N3996" s="20">
        <v>30</v>
      </c>
      <c r="AE3996">
        <f t="shared" si="62"/>
        <v>2003</v>
      </c>
    </row>
    <row r="3997" spans="1:31" x14ac:dyDescent="0.25">
      <c r="A3997" s="7">
        <v>3994</v>
      </c>
      <c r="B3997" s="8">
        <v>37831</v>
      </c>
      <c r="C3997" t="s">
        <v>3</v>
      </c>
      <c r="D3997" t="s">
        <v>43</v>
      </c>
      <c r="E3997" t="s">
        <v>9</v>
      </c>
      <c r="F3997" t="s">
        <v>588</v>
      </c>
      <c r="G3997" t="s">
        <v>14</v>
      </c>
      <c r="H3997" s="135" t="s">
        <v>1496</v>
      </c>
      <c r="I3997" t="s">
        <v>1455</v>
      </c>
      <c r="J3997" s="20">
        <v>13</v>
      </c>
      <c r="K3997" s="20" t="s">
        <v>3</v>
      </c>
      <c r="L3997" t="s">
        <v>1464</v>
      </c>
      <c r="M3997" s="20">
        <v>2.3200000000000003</v>
      </c>
      <c r="N3997" s="20">
        <v>1.43</v>
      </c>
      <c r="AE3997">
        <f t="shared" si="62"/>
        <v>2003</v>
      </c>
    </row>
    <row r="3998" spans="1:31" x14ac:dyDescent="0.25">
      <c r="A3998" s="7">
        <v>3995</v>
      </c>
      <c r="B3998" s="8">
        <v>37831</v>
      </c>
      <c r="C3998" t="s">
        <v>3</v>
      </c>
      <c r="D3998" t="s">
        <v>538</v>
      </c>
      <c r="E3998" t="s">
        <v>9</v>
      </c>
      <c r="F3998" t="s">
        <v>598</v>
      </c>
      <c r="G3998" t="s">
        <v>377</v>
      </c>
      <c r="H3998" s="135" t="s">
        <v>1596</v>
      </c>
      <c r="I3998" t="s">
        <v>1454</v>
      </c>
      <c r="J3998" s="20">
        <v>17</v>
      </c>
      <c r="K3998" s="20" t="s">
        <v>3</v>
      </c>
      <c r="L3998" t="s">
        <v>1464</v>
      </c>
      <c r="M3998" s="20">
        <v>5.76</v>
      </c>
      <c r="N3998" s="20">
        <v>3.74</v>
      </c>
      <c r="AE3998">
        <f t="shared" si="62"/>
        <v>2003</v>
      </c>
    </row>
    <row r="3999" spans="1:31" x14ac:dyDescent="0.25">
      <c r="A3999" s="7">
        <v>3996</v>
      </c>
      <c r="B3999" s="8">
        <v>37831</v>
      </c>
      <c r="C3999" t="s">
        <v>3</v>
      </c>
      <c r="D3999" t="s">
        <v>538</v>
      </c>
      <c r="E3999" t="s">
        <v>9</v>
      </c>
      <c r="F3999" t="s">
        <v>432</v>
      </c>
      <c r="G3999" t="s">
        <v>377</v>
      </c>
      <c r="H3999" s="9" t="s">
        <v>1594</v>
      </c>
      <c r="I3999" t="s">
        <v>1455</v>
      </c>
      <c r="J3999" s="20">
        <v>77</v>
      </c>
      <c r="K3999" s="20" t="s">
        <v>9</v>
      </c>
      <c r="L3999" t="s">
        <v>1463</v>
      </c>
      <c r="M3999" s="20">
        <v>9.24</v>
      </c>
      <c r="N3999" s="20">
        <v>10.51</v>
      </c>
      <c r="AE3999">
        <f t="shared" si="62"/>
        <v>2003</v>
      </c>
    </row>
    <row r="4000" spans="1:31" x14ac:dyDescent="0.25">
      <c r="A4000" s="7">
        <v>3997</v>
      </c>
      <c r="B4000" s="8">
        <v>37831</v>
      </c>
      <c r="C4000" t="s">
        <v>3</v>
      </c>
      <c r="D4000" t="s">
        <v>572</v>
      </c>
      <c r="E4000" t="s">
        <v>9</v>
      </c>
      <c r="F4000" t="s">
        <v>382</v>
      </c>
      <c r="G4000" t="s">
        <v>377</v>
      </c>
      <c r="H4000" s="9" t="s">
        <v>1692</v>
      </c>
      <c r="I4000" t="s">
        <v>1455</v>
      </c>
      <c r="J4000" s="20">
        <v>40</v>
      </c>
      <c r="K4000" s="20" t="s">
        <v>9</v>
      </c>
      <c r="L4000" t="s">
        <v>1464</v>
      </c>
      <c r="M4000" s="20">
        <v>4.4000000000000004</v>
      </c>
      <c r="N4000" s="20">
        <v>6.1</v>
      </c>
      <c r="AE4000">
        <f t="shared" si="62"/>
        <v>2003</v>
      </c>
    </row>
    <row r="4001" spans="1:31" x14ac:dyDescent="0.25">
      <c r="A4001" s="7">
        <v>3998</v>
      </c>
      <c r="B4001" s="8">
        <v>37831</v>
      </c>
      <c r="C4001" t="s">
        <v>3</v>
      </c>
      <c r="D4001" t="s">
        <v>580</v>
      </c>
      <c r="E4001" t="s">
        <v>9</v>
      </c>
      <c r="F4001" t="s">
        <v>66</v>
      </c>
      <c r="G4001" t="s">
        <v>24</v>
      </c>
      <c r="H4001" s="136" t="s">
        <v>1496</v>
      </c>
      <c r="I4001" t="s">
        <v>1454</v>
      </c>
      <c r="J4001" s="20">
        <v>24</v>
      </c>
      <c r="K4001" s="20" t="s">
        <v>9</v>
      </c>
      <c r="L4001" t="s">
        <v>1464</v>
      </c>
      <c r="M4001" s="20">
        <v>5.28</v>
      </c>
      <c r="N4001" s="20">
        <v>7.72</v>
      </c>
      <c r="AE4001">
        <f t="shared" si="62"/>
        <v>2003</v>
      </c>
    </row>
    <row r="4002" spans="1:31" x14ac:dyDescent="0.25">
      <c r="A4002" s="7">
        <v>3999</v>
      </c>
      <c r="B4002" s="8">
        <v>37831</v>
      </c>
      <c r="C4002" t="s">
        <v>3</v>
      </c>
      <c r="D4002" t="s">
        <v>350</v>
      </c>
      <c r="E4002" t="s">
        <v>9</v>
      </c>
      <c r="F4002" t="s">
        <v>490</v>
      </c>
      <c r="G4002" t="s">
        <v>569</v>
      </c>
      <c r="H4002" s="9" t="s">
        <v>1675</v>
      </c>
      <c r="I4002" t="s">
        <v>1454</v>
      </c>
      <c r="J4002" s="20">
        <v>11</v>
      </c>
      <c r="K4002" s="20" t="s">
        <v>1465</v>
      </c>
      <c r="L4002" t="s">
        <v>1466</v>
      </c>
      <c r="M4002" s="20">
        <v>2.75</v>
      </c>
      <c r="N4002" s="20">
        <v>2.75</v>
      </c>
      <c r="AE4002">
        <f t="shared" si="62"/>
        <v>2003</v>
      </c>
    </row>
    <row r="4003" spans="1:31" x14ac:dyDescent="0.25">
      <c r="A4003" s="7">
        <v>4000</v>
      </c>
      <c r="B4003" s="8">
        <v>37831</v>
      </c>
      <c r="C4003" t="s">
        <v>3</v>
      </c>
      <c r="D4003" t="s">
        <v>178</v>
      </c>
      <c r="E4003" t="s">
        <v>9</v>
      </c>
      <c r="F4003" t="s">
        <v>407</v>
      </c>
      <c r="G4003" t="s">
        <v>569</v>
      </c>
      <c r="H4003" s="9" t="s">
        <v>1675</v>
      </c>
      <c r="I4003" t="s">
        <v>1454</v>
      </c>
      <c r="J4003" s="20">
        <v>11</v>
      </c>
      <c r="K4003" s="20" t="s">
        <v>1465</v>
      </c>
      <c r="L4003" t="s">
        <v>1466</v>
      </c>
      <c r="M4003" s="20">
        <v>2.75</v>
      </c>
      <c r="N4003" s="20">
        <v>2.75</v>
      </c>
      <c r="AE4003">
        <f t="shared" si="62"/>
        <v>2003</v>
      </c>
    </row>
    <row r="4004" spans="1:31" x14ac:dyDescent="0.25">
      <c r="A4004" s="7">
        <v>4001</v>
      </c>
      <c r="B4004" s="8">
        <v>37832</v>
      </c>
      <c r="C4004" t="s">
        <v>3</v>
      </c>
      <c r="D4004" t="s">
        <v>47</v>
      </c>
      <c r="E4004" t="s">
        <v>9</v>
      </c>
      <c r="F4004" t="s">
        <v>106</v>
      </c>
      <c r="G4004" t="s">
        <v>17</v>
      </c>
      <c r="H4004" s="135" t="s">
        <v>1496</v>
      </c>
      <c r="I4004" t="s">
        <v>1455</v>
      </c>
      <c r="J4004" s="20">
        <v>21</v>
      </c>
      <c r="K4004" s="20" t="s">
        <v>9</v>
      </c>
      <c r="L4004" t="s">
        <v>1464</v>
      </c>
      <c r="M4004" s="20">
        <v>2.31</v>
      </c>
      <c r="N4004" s="20">
        <v>3.44</v>
      </c>
      <c r="AE4004">
        <f t="shared" si="62"/>
        <v>2003</v>
      </c>
    </row>
    <row r="4005" spans="1:31" x14ac:dyDescent="0.25">
      <c r="A4005" s="7">
        <v>4002</v>
      </c>
      <c r="B4005" s="8">
        <v>37832</v>
      </c>
      <c r="C4005" t="s">
        <v>3</v>
      </c>
      <c r="D4005" t="s">
        <v>587</v>
      </c>
      <c r="E4005" t="s">
        <v>9</v>
      </c>
      <c r="F4005" t="s">
        <v>598</v>
      </c>
      <c r="G4005" t="s">
        <v>377</v>
      </c>
      <c r="H4005" s="135" t="s">
        <v>1613</v>
      </c>
      <c r="I4005" t="s">
        <v>1454</v>
      </c>
      <c r="J4005" s="20">
        <v>12</v>
      </c>
      <c r="K4005" s="20" t="s">
        <v>3</v>
      </c>
      <c r="L4005" t="s">
        <v>1463</v>
      </c>
      <c r="M4005" s="20">
        <v>4.12</v>
      </c>
      <c r="N4005" s="20">
        <v>2.88</v>
      </c>
      <c r="AE4005">
        <f t="shared" si="62"/>
        <v>2003</v>
      </c>
    </row>
    <row r="4006" spans="1:31" x14ac:dyDescent="0.25">
      <c r="A4006" s="7">
        <v>4003</v>
      </c>
      <c r="B4006" s="8">
        <v>37832</v>
      </c>
      <c r="C4006" t="s">
        <v>3</v>
      </c>
      <c r="D4006" t="s">
        <v>600</v>
      </c>
      <c r="E4006" t="s">
        <v>9</v>
      </c>
      <c r="F4006" t="s">
        <v>125</v>
      </c>
      <c r="G4006" t="s">
        <v>24</v>
      </c>
      <c r="H4006" s="135" t="s">
        <v>1563</v>
      </c>
      <c r="I4006" t="s">
        <v>1458</v>
      </c>
      <c r="J4006" s="20">
        <v>12</v>
      </c>
      <c r="K4006" s="20" t="s">
        <v>9</v>
      </c>
      <c r="L4006" t="s">
        <v>1464</v>
      </c>
      <c r="M4006" s="20">
        <v>30</v>
      </c>
      <c r="N4006" s="20">
        <v>10</v>
      </c>
      <c r="AE4006">
        <f t="shared" si="62"/>
        <v>2003</v>
      </c>
    </row>
    <row r="4007" spans="1:31" x14ac:dyDescent="0.25">
      <c r="A4007" s="7">
        <v>4004</v>
      </c>
      <c r="B4007" s="8">
        <v>37833</v>
      </c>
      <c r="C4007" t="s">
        <v>3</v>
      </c>
      <c r="D4007" t="s">
        <v>440</v>
      </c>
      <c r="E4007" t="s">
        <v>9</v>
      </c>
      <c r="F4007" t="s">
        <v>601</v>
      </c>
      <c r="G4007" t="s">
        <v>24</v>
      </c>
      <c r="H4007" s="135" t="s">
        <v>1494</v>
      </c>
      <c r="I4007" t="s">
        <v>1454</v>
      </c>
      <c r="J4007" s="20">
        <v>36</v>
      </c>
      <c r="K4007" s="20" t="s">
        <v>3</v>
      </c>
      <c r="L4007" t="s">
        <v>1464</v>
      </c>
      <c r="M4007" s="20">
        <v>11.08</v>
      </c>
      <c r="N4007" s="20">
        <v>7.92</v>
      </c>
      <c r="AE4007">
        <f t="shared" si="62"/>
        <v>2003</v>
      </c>
    </row>
    <row r="4008" spans="1:31" x14ac:dyDescent="0.25">
      <c r="A4008" s="7">
        <v>4005</v>
      </c>
      <c r="B4008" s="8">
        <v>37833</v>
      </c>
      <c r="C4008" t="s">
        <v>3</v>
      </c>
      <c r="D4008" t="s">
        <v>602</v>
      </c>
      <c r="E4008" t="s">
        <v>9</v>
      </c>
      <c r="F4008" t="s">
        <v>273</v>
      </c>
      <c r="G4008" t="s">
        <v>17</v>
      </c>
      <c r="H4008" s="135" t="s">
        <v>1518</v>
      </c>
      <c r="I4008" t="s">
        <v>1458</v>
      </c>
      <c r="J4008" s="20">
        <v>11</v>
      </c>
      <c r="K4008" s="20" t="s">
        <v>3</v>
      </c>
      <c r="L4008" t="s">
        <v>1464</v>
      </c>
      <c r="M4008" s="20">
        <v>30</v>
      </c>
      <c r="N4008" s="20">
        <v>10</v>
      </c>
      <c r="AE4008">
        <f t="shared" si="62"/>
        <v>2003</v>
      </c>
    </row>
    <row r="4009" spans="1:31" x14ac:dyDescent="0.25">
      <c r="A4009" s="7">
        <v>4006</v>
      </c>
      <c r="B4009" s="8">
        <v>37833</v>
      </c>
      <c r="C4009" t="s">
        <v>3</v>
      </c>
      <c r="D4009" t="s">
        <v>603</v>
      </c>
      <c r="E4009" t="s">
        <v>9</v>
      </c>
      <c r="F4009" t="s">
        <v>43</v>
      </c>
      <c r="G4009" t="s">
        <v>14</v>
      </c>
      <c r="H4009" s="135" t="s">
        <v>1496</v>
      </c>
      <c r="I4009" t="s">
        <v>1458</v>
      </c>
      <c r="J4009" s="20">
        <v>13</v>
      </c>
      <c r="K4009" s="20" t="s">
        <v>1465</v>
      </c>
      <c r="L4009" t="s">
        <v>1466</v>
      </c>
      <c r="M4009" s="20">
        <v>30</v>
      </c>
      <c r="N4009" s="20">
        <v>10</v>
      </c>
      <c r="AE4009">
        <f t="shared" si="62"/>
        <v>2003</v>
      </c>
    </row>
    <row r="4010" spans="1:31" x14ac:dyDescent="0.25">
      <c r="A4010" s="7">
        <v>4007</v>
      </c>
      <c r="B4010" s="8">
        <v>37834</v>
      </c>
      <c r="C4010" t="s">
        <v>3</v>
      </c>
      <c r="D4010" t="s">
        <v>395</v>
      </c>
      <c r="E4010" t="s">
        <v>9</v>
      </c>
      <c r="F4010" t="s">
        <v>604</v>
      </c>
      <c r="G4010" t="s">
        <v>14</v>
      </c>
      <c r="H4010" s="135" t="s">
        <v>1522</v>
      </c>
      <c r="I4010" t="s">
        <v>1458</v>
      </c>
      <c r="J4010" s="20">
        <v>7</v>
      </c>
      <c r="K4010" s="20" t="s">
        <v>9</v>
      </c>
      <c r="L4010" t="s">
        <v>1464</v>
      </c>
      <c r="M4010" s="20">
        <v>10</v>
      </c>
      <c r="N4010" s="20">
        <v>30</v>
      </c>
      <c r="AE4010">
        <f t="shared" si="62"/>
        <v>2003</v>
      </c>
    </row>
    <row r="4011" spans="1:31" x14ac:dyDescent="0.25">
      <c r="A4011" s="7">
        <v>4008</v>
      </c>
      <c r="B4011" s="8">
        <v>37835</v>
      </c>
      <c r="C4011" t="s">
        <v>3</v>
      </c>
      <c r="D4011" t="s">
        <v>580</v>
      </c>
      <c r="E4011" t="s">
        <v>9</v>
      </c>
      <c r="F4011" t="s">
        <v>287</v>
      </c>
      <c r="G4011" t="s">
        <v>11</v>
      </c>
      <c r="H4011" s="135" t="s">
        <v>1505</v>
      </c>
      <c r="I4011" t="s">
        <v>1455</v>
      </c>
      <c r="J4011" s="20">
        <v>58</v>
      </c>
      <c r="K4011" s="20" t="s">
        <v>9</v>
      </c>
      <c r="L4011" t="s">
        <v>1464</v>
      </c>
      <c r="M4011" s="20">
        <v>6.38</v>
      </c>
      <c r="N4011" s="20">
        <v>8.6199999999999992</v>
      </c>
      <c r="AE4011">
        <f t="shared" si="62"/>
        <v>2003</v>
      </c>
    </row>
    <row r="4012" spans="1:31" x14ac:dyDescent="0.25">
      <c r="A4012" s="7">
        <v>4009</v>
      </c>
      <c r="B4012" s="8">
        <v>37835</v>
      </c>
      <c r="C4012" t="s">
        <v>3</v>
      </c>
      <c r="D4012" t="s">
        <v>186</v>
      </c>
      <c r="E4012" t="s">
        <v>9</v>
      </c>
      <c r="F4012" t="s">
        <v>101</v>
      </c>
      <c r="G4012" t="s">
        <v>14</v>
      </c>
      <c r="H4012" s="135" t="s">
        <v>1501</v>
      </c>
      <c r="I4012" t="s">
        <v>1454</v>
      </c>
      <c r="J4012" s="20">
        <v>80</v>
      </c>
      <c r="K4012" s="20" t="s">
        <v>9</v>
      </c>
      <c r="L4012" t="s">
        <v>1464</v>
      </c>
      <c r="M4012" s="20">
        <v>17.600000000000001</v>
      </c>
      <c r="N4012" s="20">
        <v>23.4</v>
      </c>
      <c r="AE4012">
        <f t="shared" si="62"/>
        <v>2003</v>
      </c>
    </row>
    <row r="4013" spans="1:31" x14ac:dyDescent="0.25">
      <c r="A4013" s="7">
        <v>4010</v>
      </c>
      <c r="B4013" s="8">
        <v>37835</v>
      </c>
      <c r="C4013" t="s">
        <v>3</v>
      </c>
      <c r="D4013" t="s">
        <v>101</v>
      </c>
      <c r="E4013" t="s">
        <v>9</v>
      </c>
      <c r="F4013" t="s">
        <v>186</v>
      </c>
      <c r="G4013" t="s">
        <v>14</v>
      </c>
      <c r="H4013" s="135" t="s">
        <v>1501</v>
      </c>
      <c r="I4013" t="s">
        <v>1454</v>
      </c>
      <c r="J4013" s="20">
        <v>90</v>
      </c>
      <c r="K4013" s="20" t="s">
        <v>9</v>
      </c>
      <c r="L4013" t="s">
        <v>1464</v>
      </c>
      <c r="M4013" s="20">
        <v>19.8</v>
      </c>
      <c r="N4013" s="20">
        <v>26.2</v>
      </c>
      <c r="AE4013">
        <f t="shared" si="62"/>
        <v>2003</v>
      </c>
    </row>
    <row r="4014" spans="1:31" x14ac:dyDescent="0.25">
      <c r="A4014" s="7">
        <v>4011</v>
      </c>
      <c r="B4014" s="8">
        <v>37835</v>
      </c>
      <c r="C4014" t="s">
        <v>3</v>
      </c>
      <c r="D4014" t="s">
        <v>270</v>
      </c>
      <c r="E4014" t="s">
        <v>9</v>
      </c>
      <c r="F4014" t="s">
        <v>521</v>
      </c>
      <c r="G4014" t="s">
        <v>11</v>
      </c>
      <c r="H4014" s="135" t="s">
        <v>1496</v>
      </c>
      <c r="I4014" t="s">
        <v>1455</v>
      </c>
      <c r="J4014" s="20">
        <v>61</v>
      </c>
      <c r="K4014" s="20" t="s">
        <v>3</v>
      </c>
      <c r="L4014" t="s">
        <v>1464</v>
      </c>
      <c r="M4014" s="20">
        <v>9.0399999999999991</v>
      </c>
      <c r="N4014" s="20">
        <v>6.71</v>
      </c>
      <c r="AE4014">
        <f t="shared" si="62"/>
        <v>2003</v>
      </c>
    </row>
    <row r="4015" spans="1:31" x14ac:dyDescent="0.25">
      <c r="A4015" s="7">
        <v>4012</v>
      </c>
      <c r="B4015" s="8">
        <v>37836</v>
      </c>
      <c r="C4015" t="s">
        <v>3</v>
      </c>
      <c r="D4015" t="s">
        <v>394</v>
      </c>
      <c r="E4015" t="s">
        <v>9</v>
      </c>
      <c r="F4015" t="s">
        <v>498</v>
      </c>
      <c r="G4015" t="s">
        <v>17</v>
      </c>
      <c r="H4015" s="135" t="s">
        <v>1500</v>
      </c>
      <c r="I4015" t="s">
        <v>1454</v>
      </c>
      <c r="J4015" s="20">
        <v>33</v>
      </c>
      <c r="K4015" s="20" t="s">
        <v>1465</v>
      </c>
      <c r="L4015" t="s">
        <v>1466</v>
      </c>
      <c r="M4015" s="20">
        <v>8.25</v>
      </c>
      <c r="N4015" s="20">
        <v>8.25</v>
      </c>
      <c r="AE4015">
        <f t="shared" si="62"/>
        <v>2003</v>
      </c>
    </row>
    <row r="4016" spans="1:31" x14ac:dyDescent="0.25">
      <c r="A4016" s="7">
        <v>4013</v>
      </c>
      <c r="B4016" s="8">
        <v>37836</v>
      </c>
      <c r="C4016" t="s">
        <v>3</v>
      </c>
      <c r="D4016" t="s">
        <v>457</v>
      </c>
      <c r="E4016" t="s">
        <v>9</v>
      </c>
      <c r="F4016" t="s">
        <v>601</v>
      </c>
      <c r="G4016" t="s">
        <v>11</v>
      </c>
      <c r="H4016" s="135" t="s">
        <v>1505</v>
      </c>
      <c r="I4016" t="s">
        <v>1454</v>
      </c>
      <c r="J4016" s="20">
        <v>36</v>
      </c>
      <c r="K4016" s="20" t="s">
        <v>9</v>
      </c>
      <c r="L4016" t="s">
        <v>1464</v>
      </c>
      <c r="M4016" s="20">
        <v>7.92</v>
      </c>
      <c r="N4016" s="20">
        <v>11.08</v>
      </c>
      <c r="AE4016">
        <f t="shared" si="62"/>
        <v>2003</v>
      </c>
    </row>
    <row r="4017" spans="1:31" x14ac:dyDescent="0.25">
      <c r="A4017" s="7">
        <v>4014</v>
      </c>
      <c r="B4017" s="8">
        <v>37836</v>
      </c>
      <c r="C4017" t="s">
        <v>3</v>
      </c>
      <c r="D4017" t="s">
        <v>556</v>
      </c>
      <c r="E4017" t="s">
        <v>9</v>
      </c>
      <c r="F4017" t="s">
        <v>598</v>
      </c>
      <c r="G4017" t="s">
        <v>14</v>
      </c>
      <c r="H4017" s="135" t="s">
        <v>1522</v>
      </c>
      <c r="I4017" t="s">
        <v>1454</v>
      </c>
      <c r="J4017" s="20">
        <v>12</v>
      </c>
      <c r="K4017" s="20" t="s">
        <v>3</v>
      </c>
      <c r="L4017" t="s">
        <v>1464</v>
      </c>
      <c r="M4017" s="20">
        <v>4.3599999999999994</v>
      </c>
      <c r="N4017" s="20">
        <v>2.64</v>
      </c>
      <c r="AE4017">
        <f t="shared" si="62"/>
        <v>2003</v>
      </c>
    </row>
    <row r="4018" spans="1:31" x14ac:dyDescent="0.25">
      <c r="A4018" s="7">
        <v>4015</v>
      </c>
      <c r="B4018" s="8">
        <v>37836</v>
      </c>
      <c r="C4018" t="s">
        <v>3</v>
      </c>
      <c r="D4018" t="s">
        <v>233</v>
      </c>
      <c r="E4018" t="s">
        <v>9</v>
      </c>
      <c r="F4018" t="s">
        <v>136</v>
      </c>
      <c r="G4018" t="s">
        <v>377</v>
      </c>
      <c r="H4018" s="9" t="s">
        <v>1604</v>
      </c>
      <c r="I4018" t="s">
        <v>1455</v>
      </c>
      <c r="J4018" s="20">
        <v>15</v>
      </c>
      <c r="K4018" s="20" t="s">
        <v>3</v>
      </c>
      <c r="L4018" t="s">
        <v>1463</v>
      </c>
      <c r="M4018" s="20">
        <v>2.4500000000000002</v>
      </c>
      <c r="N4018" s="20">
        <v>1.8</v>
      </c>
      <c r="AE4018">
        <f t="shared" si="62"/>
        <v>2003</v>
      </c>
    </row>
    <row r="4019" spans="1:31" x14ac:dyDescent="0.25">
      <c r="A4019" s="7">
        <v>4016</v>
      </c>
      <c r="B4019" s="8">
        <v>37836</v>
      </c>
      <c r="C4019" t="s">
        <v>3</v>
      </c>
      <c r="D4019" t="s">
        <v>43</v>
      </c>
      <c r="E4019" t="s">
        <v>9</v>
      </c>
      <c r="F4019" t="s">
        <v>84</v>
      </c>
      <c r="G4019" t="s">
        <v>24</v>
      </c>
      <c r="H4019" s="136" t="s">
        <v>1496</v>
      </c>
      <c r="I4019" t="s">
        <v>1454</v>
      </c>
      <c r="J4019" s="20">
        <v>25</v>
      </c>
      <c r="K4019" s="20" t="s">
        <v>3</v>
      </c>
      <c r="L4019" t="s">
        <v>1464</v>
      </c>
      <c r="M4019" s="20">
        <v>8</v>
      </c>
      <c r="N4019" s="20">
        <v>5.5</v>
      </c>
      <c r="AE4019">
        <f t="shared" si="62"/>
        <v>2003</v>
      </c>
    </row>
    <row r="4020" spans="1:31" x14ac:dyDescent="0.25">
      <c r="A4020" s="7">
        <v>4017</v>
      </c>
      <c r="B4020" s="8">
        <v>37836</v>
      </c>
      <c r="C4020" t="s">
        <v>3</v>
      </c>
      <c r="D4020" t="s">
        <v>43</v>
      </c>
      <c r="E4020" t="s">
        <v>9</v>
      </c>
      <c r="F4020" t="s">
        <v>381</v>
      </c>
      <c r="G4020" t="s">
        <v>24</v>
      </c>
      <c r="H4020" s="136" t="s">
        <v>1496</v>
      </c>
      <c r="I4020" t="s">
        <v>1454</v>
      </c>
      <c r="J4020" s="20">
        <v>30</v>
      </c>
      <c r="K4020" s="20" t="s">
        <v>9</v>
      </c>
      <c r="L4020" t="s">
        <v>1464</v>
      </c>
      <c r="M4020" s="20">
        <v>6.6</v>
      </c>
      <c r="N4020" s="20">
        <v>9.4</v>
      </c>
      <c r="AE4020">
        <f t="shared" si="62"/>
        <v>2003</v>
      </c>
    </row>
    <row r="4021" spans="1:31" x14ac:dyDescent="0.25">
      <c r="A4021" s="7">
        <v>4018</v>
      </c>
      <c r="B4021" s="8">
        <v>37836</v>
      </c>
      <c r="C4021" t="s">
        <v>3</v>
      </c>
      <c r="D4021" t="s">
        <v>605</v>
      </c>
      <c r="E4021" t="s">
        <v>9</v>
      </c>
      <c r="F4021" t="s">
        <v>236</v>
      </c>
      <c r="G4021" t="s">
        <v>569</v>
      </c>
      <c r="H4021" s="135" t="s">
        <v>1693</v>
      </c>
      <c r="I4021" t="s">
        <v>1458</v>
      </c>
      <c r="J4021" s="20">
        <v>10</v>
      </c>
      <c r="K4021" s="20" t="s">
        <v>3</v>
      </c>
      <c r="L4021" t="s">
        <v>1463</v>
      </c>
      <c r="M4021" s="20">
        <v>30</v>
      </c>
      <c r="N4021" s="20">
        <v>10</v>
      </c>
      <c r="AE4021">
        <f t="shared" si="62"/>
        <v>2003</v>
      </c>
    </row>
    <row r="4022" spans="1:31" x14ac:dyDescent="0.25">
      <c r="A4022" s="7">
        <v>4019</v>
      </c>
      <c r="B4022" s="8">
        <v>37836</v>
      </c>
      <c r="C4022" t="s">
        <v>3</v>
      </c>
      <c r="D4022" t="s">
        <v>566</v>
      </c>
      <c r="E4022" t="s">
        <v>9</v>
      </c>
      <c r="F4022" t="s">
        <v>44</v>
      </c>
      <c r="G4022" t="s">
        <v>569</v>
      </c>
      <c r="H4022" s="136" t="s">
        <v>1677</v>
      </c>
      <c r="I4022" t="s">
        <v>1454</v>
      </c>
      <c r="J4022" s="20">
        <v>21</v>
      </c>
      <c r="K4022" s="20" t="s">
        <v>9</v>
      </c>
      <c r="L4022" t="s">
        <v>1464</v>
      </c>
      <c r="M4022" s="20">
        <v>4.62</v>
      </c>
      <c r="N4022" s="20">
        <v>6.88</v>
      </c>
      <c r="AE4022">
        <f t="shared" si="62"/>
        <v>2003</v>
      </c>
    </row>
    <row r="4023" spans="1:31" x14ac:dyDescent="0.25">
      <c r="A4023" s="7">
        <v>4020</v>
      </c>
      <c r="B4023" s="8">
        <v>37836</v>
      </c>
      <c r="C4023" t="s">
        <v>3</v>
      </c>
      <c r="D4023" t="s">
        <v>178</v>
      </c>
      <c r="E4023" t="s">
        <v>9</v>
      </c>
      <c r="F4023" t="s">
        <v>407</v>
      </c>
      <c r="G4023" t="s">
        <v>569</v>
      </c>
      <c r="H4023" s="9" t="s">
        <v>1678</v>
      </c>
      <c r="I4023" t="s">
        <v>1454</v>
      </c>
      <c r="J4023" s="20">
        <v>64</v>
      </c>
      <c r="K4023" s="20" t="s">
        <v>9</v>
      </c>
      <c r="L4023" t="s">
        <v>1464</v>
      </c>
      <c r="M4023" s="20">
        <v>14.08</v>
      </c>
      <c r="N4023" s="20">
        <v>18.920000000000002</v>
      </c>
      <c r="AE4023">
        <f t="shared" si="62"/>
        <v>2003</v>
      </c>
    </row>
    <row r="4024" spans="1:31" x14ac:dyDescent="0.25">
      <c r="A4024" s="7">
        <v>4021</v>
      </c>
      <c r="B4024" s="8">
        <v>37837</v>
      </c>
      <c r="C4024" t="s">
        <v>3</v>
      </c>
      <c r="D4024" t="s">
        <v>440</v>
      </c>
      <c r="E4024" t="s">
        <v>9</v>
      </c>
      <c r="F4024" t="s">
        <v>427</v>
      </c>
      <c r="G4024" t="s">
        <v>24</v>
      </c>
      <c r="H4024" s="135" t="s">
        <v>1544</v>
      </c>
      <c r="I4024" t="s">
        <v>1454</v>
      </c>
      <c r="J4024" s="20">
        <v>38</v>
      </c>
      <c r="K4024" s="20" t="s">
        <v>3</v>
      </c>
      <c r="L4024" t="s">
        <v>1463</v>
      </c>
      <c r="M4024" s="20">
        <v>10.88</v>
      </c>
      <c r="N4024" s="20">
        <v>9.1199999999999992</v>
      </c>
      <c r="AE4024">
        <f t="shared" si="62"/>
        <v>2003</v>
      </c>
    </row>
    <row r="4025" spans="1:31" x14ac:dyDescent="0.25">
      <c r="A4025" s="7">
        <v>4022</v>
      </c>
      <c r="B4025" s="8">
        <v>37837</v>
      </c>
      <c r="C4025" t="s">
        <v>3</v>
      </c>
      <c r="D4025" t="s">
        <v>394</v>
      </c>
      <c r="E4025" t="s">
        <v>9</v>
      </c>
      <c r="F4025" t="s">
        <v>601</v>
      </c>
      <c r="G4025" t="s">
        <v>11</v>
      </c>
      <c r="H4025" s="135" t="s">
        <v>1505</v>
      </c>
      <c r="I4025" t="s">
        <v>1454</v>
      </c>
      <c r="J4025" s="20">
        <v>40</v>
      </c>
      <c r="K4025" s="20" t="s">
        <v>9</v>
      </c>
      <c r="L4025" t="s">
        <v>1464</v>
      </c>
      <c r="M4025" s="20">
        <v>8.8000000000000007</v>
      </c>
      <c r="N4025" s="20">
        <v>12.2</v>
      </c>
      <c r="AE4025">
        <f t="shared" si="62"/>
        <v>2003</v>
      </c>
    </row>
    <row r="4026" spans="1:31" x14ac:dyDescent="0.25">
      <c r="A4026" s="7">
        <v>4023</v>
      </c>
      <c r="B4026" s="8">
        <v>37837</v>
      </c>
      <c r="C4026" t="s">
        <v>3</v>
      </c>
      <c r="D4026" t="s">
        <v>577</v>
      </c>
      <c r="E4026" t="s">
        <v>9</v>
      </c>
      <c r="F4026" t="s">
        <v>597</v>
      </c>
      <c r="G4026" t="s">
        <v>14</v>
      </c>
      <c r="H4026" s="135" t="s">
        <v>1522</v>
      </c>
      <c r="I4026" t="s">
        <v>1454</v>
      </c>
      <c r="J4026" s="20">
        <v>12</v>
      </c>
      <c r="K4026" s="20" t="s">
        <v>9</v>
      </c>
      <c r="L4026" t="s">
        <v>1464</v>
      </c>
      <c r="M4026" s="20">
        <v>2.64</v>
      </c>
      <c r="N4026" s="20">
        <v>4.3599999999999994</v>
      </c>
      <c r="AE4026">
        <f t="shared" si="62"/>
        <v>2003</v>
      </c>
    </row>
    <row r="4027" spans="1:31" x14ac:dyDescent="0.25">
      <c r="A4027" s="7">
        <v>4024</v>
      </c>
      <c r="B4027" s="8">
        <v>37837</v>
      </c>
      <c r="C4027" t="s">
        <v>3</v>
      </c>
      <c r="D4027" t="s">
        <v>178</v>
      </c>
      <c r="E4027" t="s">
        <v>9</v>
      </c>
      <c r="F4027" t="s">
        <v>287</v>
      </c>
      <c r="G4027" t="s">
        <v>17</v>
      </c>
      <c r="H4027" s="135" t="s">
        <v>1502</v>
      </c>
      <c r="I4027" t="s">
        <v>1455</v>
      </c>
      <c r="J4027" s="20">
        <v>27</v>
      </c>
      <c r="K4027" s="20" t="s">
        <v>1465</v>
      </c>
      <c r="L4027" t="s">
        <v>1466</v>
      </c>
      <c r="M4027" s="20">
        <v>3.375</v>
      </c>
      <c r="N4027" s="20">
        <v>3.375</v>
      </c>
      <c r="AE4027">
        <f t="shared" si="62"/>
        <v>2003</v>
      </c>
    </row>
    <row r="4028" spans="1:31" x14ac:dyDescent="0.25">
      <c r="A4028" s="7">
        <v>4025</v>
      </c>
      <c r="B4028" s="8">
        <v>37837</v>
      </c>
      <c r="C4028" t="s">
        <v>3</v>
      </c>
      <c r="D4028" t="s">
        <v>538</v>
      </c>
      <c r="E4028" t="s">
        <v>9</v>
      </c>
      <c r="F4028" t="s">
        <v>343</v>
      </c>
      <c r="G4028" t="s">
        <v>377</v>
      </c>
      <c r="H4028" s="135" t="s">
        <v>1496</v>
      </c>
      <c r="I4028" t="s">
        <v>1455</v>
      </c>
      <c r="J4028" s="20">
        <v>33</v>
      </c>
      <c r="K4028" s="20" t="s">
        <v>9</v>
      </c>
      <c r="L4028" t="s">
        <v>1464</v>
      </c>
      <c r="M4028" s="20">
        <v>3.63</v>
      </c>
      <c r="N4028" s="20">
        <v>5.12</v>
      </c>
      <c r="AE4028">
        <f t="shared" si="62"/>
        <v>2003</v>
      </c>
    </row>
    <row r="4029" spans="1:31" x14ac:dyDescent="0.25">
      <c r="A4029" s="7">
        <v>4026</v>
      </c>
      <c r="B4029" s="8">
        <v>37837</v>
      </c>
      <c r="C4029" t="s">
        <v>3</v>
      </c>
      <c r="D4029" t="s">
        <v>343</v>
      </c>
      <c r="E4029" t="s">
        <v>9</v>
      </c>
      <c r="F4029" t="s">
        <v>538</v>
      </c>
      <c r="G4029" t="s">
        <v>377</v>
      </c>
      <c r="H4029" s="135" t="s">
        <v>1496</v>
      </c>
      <c r="I4029" t="s">
        <v>1455</v>
      </c>
      <c r="J4029" s="20">
        <v>33</v>
      </c>
      <c r="K4029" s="20" t="s">
        <v>3</v>
      </c>
      <c r="L4029" t="s">
        <v>1464</v>
      </c>
      <c r="M4029" s="20">
        <v>5.12</v>
      </c>
      <c r="N4029" s="20">
        <v>3.63</v>
      </c>
      <c r="AE4029">
        <f t="shared" si="62"/>
        <v>2003</v>
      </c>
    </row>
    <row r="4030" spans="1:31" x14ac:dyDescent="0.25">
      <c r="A4030" s="7">
        <v>4027</v>
      </c>
      <c r="B4030" s="8">
        <v>37837</v>
      </c>
      <c r="C4030" t="s">
        <v>3</v>
      </c>
      <c r="D4030" t="s">
        <v>287</v>
      </c>
      <c r="E4030" t="s">
        <v>9</v>
      </c>
      <c r="F4030" t="s">
        <v>378</v>
      </c>
      <c r="G4030" t="s">
        <v>377</v>
      </c>
      <c r="H4030" s="9" t="s">
        <v>1590</v>
      </c>
      <c r="I4030" t="s">
        <v>1455</v>
      </c>
      <c r="J4030" s="20">
        <v>59</v>
      </c>
      <c r="K4030" s="20" t="s">
        <v>9</v>
      </c>
      <c r="L4030" t="s">
        <v>1463</v>
      </c>
      <c r="M4030" s="20">
        <v>7.08</v>
      </c>
      <c r="N4030" s="20">
        <v>8.17</v>
      </c>
      <c r="AE4030">
        <f t="shared" si="62"/>
        <v>2003</v>
      </c>
    </row>
    <row r="4031" spans="1:31" x14ac:dyDescent="0.25">
      <c r="A4031" s="7">
        <v>4028</v>
      </c>
      <c r="B4031" s="8">
        <v>37838</v>
      </c>
      <c r="C4031" t="s">
        <v>3</v>
      </c>
      <c r="D4031" t="s">
        <v>178</v>
      </c>
      <c r="E4031" t="s">
        <v>9</v>
      </c>
      <c r="F4031" t="s">
        <v>572</v>
      </c>
      <c r="G4031" t="s">
        <v>377</v>
      </c>
      <c r="H4031" s="135" t="s">
        <v>1496</v>
      </c>
      <c r="I4031" t="s">
        <v>1455</v>
      </c>
      <c r="J4031" s="20">
        <v>20</v>
      </c>
      <c r="K4031" s="20" t="s">
        <v>3</v>
      </c>
      <c r="L4031" t="s">
        <v>1463</v>
      </c>
      <c r="M4031" s="20">
        <v>3.1</v>
      </c>
      <c r="N4031" s="20">
        <v>2.4</v>
      </c>
      <c r="AE4031">
        <f t="shared" si="62"/>
        <v>2003</v>
      </c>
    </row>
    <row r="4032" spans="1:31" x14ac:dyDescent="0.25">
      <c r="A4032" s="7">
        <v>4029</v>
      </c>
      <c r="B4032" s="8">
        <v>37838</v>
      </c>
      <c r="C4032" t="s">
        <v>3</v>
      </c>
      <c r="D4032" t="s">
        <v>588</v>
      </c>
      <c r="E4032" t="s">
        <v>9</v>
      </c>
      <c r="F4032" t="s">
        <v>25</v>
      </c>
      <c r="G4032" t="s">
        <v>65</v>
      </c>
      <c r="H4032" s="135" t="s">
        <v>1511</v>
      </c>
      <c r="I4032" t="s">
        <v>1455</v>
      </c>
      <c r="J4032" s="20">
        <v>18</v>
      </c>
      <c r="K4032" s="20" t="s">
        <v>3</v>
      </c>
      <c r="L4032" t="s">
        <v>1464</v>
      </c>
      <c r="M4032" s="20">
        <v>3.02</v>
      </c>
      <c r="N4032" s="20">
        <v>1.98</v>
      </c>
      <c r="AE4032">
        <f t="shared" si="62"/>
        <v>2003</v>
      </c>
    </row>
    <row r="4033" spans="1:31" x14ac:dyDescent="0.25">
      <c r="A4033" s="7">
        <v>4030</v>
      </c>
      <c r="B4033" s="8">
        <v>37838</v>
      </c>
      <c r="C4033" t="s">
        <v>3</v>
      </c>
      <c r="D4033" t="s">
        <v>489</v>
      </c>
      <c r="E4033" t="s">
        <v>9</v>
      </c>
      <c r="F4033" t="s">
        <v>565</v>
      </c>
      <c r="G4033" t="s">
        <v>14</v>
      </c>
      <c r="H4033" s="135" t="s">
        <v>1491</v>
      </c>
      <c r="I4033" t="s">
        <v>1454</v>
      </c>
      <c r="J4033" s="20">
        <v>36</v>
      </c>
      <c r="K4033" s="20" t="s">
        <v>9</v>
      </c>
      <c r="L4033" t="s">
        <v>1464</v>
      </c>
      <c r="M4033" s="20">
        <v>7.92</v>
      </c>
      <c r="N4033" s="20">
        <v>11.08</v>
      </c>
      <c r="AE4033">
        <f t="shared" si="62"/>
        <v>2003</v>
      </c>
    </row>
    <row r="4034" spans="1:31" x14ac:dyDescent="0.25">
      <c r="A4034" s="7">
        <v>4031</v>
      </c>
      <c r="B4034" s="8">
        <v>37838</v>
      </c>
      <c r="C4034" t="s">
        <v>3</v>
      </c>
      <c r="D4034" t="s">
        <v>202</v>
      </c>
      <c r="E4034" t="s">
        <v>9</v>
      </c>
      <c r="F4034" t="s">
        <v>487</v>
      </c>
      <c r="G4034" t="s">
        <v>11</v>
      </c>
      <c r="H4034" s="135" t="s">
        <v>1531</v>
      </c>
      <c r="I4034" t="s">
        <v>1455</v>
      </c>
      <c r="J4034" s="20">
        <v>12</v>
      </c>
      <c r="K4034" s="20" t="s">
        <v>9</v>
      </c>
      <c r="L4034" t="s">
        <v>1463</v>
      </c>
      <c r="M4034" s="20">
        <v>1.44</v>
      </c>
      <c r="N4034" s="20">
        <v>2.06</v>
      </c>
      <c r="AE4034">
        <f t="shared" si="62"/>
        <v>2003</v>
      </c>
    </row>
    <row r="4035" spans="1:31" x14ac:dyDescent="0.25">
      <c r="A4035" s="7">
        <v>4032</v>
      </c>
      <c r="B4035" s="8">
        <v>37838</v>
      </c>
      <c r="C4035" t="s">
        <v>3</v>
      </c>
      <c r="D4035" t="s">
        <v>598</v>
      </c>
      <c r="E4035" t="s">
        <v>9</v>
      </c>
      <c r="F4035" t="s">
        <v>552</v>
      </c>
      <c r="G4035" t="s">
        <v>569</v>
      </c>
      <c r="H4035" s="135" t="s">
        <v>1694</v>
      </c>
      <c r="I4035" t="s">
        <v>1455</v>
      </c>
      <c r="J4035" s="20">
        <v>10</v>
      </c>
      <c r="K4035" s="20" t="s">
        <v>9</v>
      </c>
      <c r="L4035" t="s">
        <v>1463</v>
      </c>
      <c r="M4035" s="20">
        <v>1.2</v>
      </c>
      <c r="N4035" s="20">
        <v>1.8</v>
      </c>
      <c r="AE4035">
        <f t="shared" si="62"/>
        <v>2003</v>
      </c>
    </row>
    <row r="4036" spans="1:31" x14ac:dyDescent="0.25">
      <c r="A4036" s="7">
        <v>4033</v>
      </c>
      <c r="B4036" s="8">
        <v>37839</v>
      </c>
      <c r="C4036" t="s">
        <v>3</v>
      </c>
      <c r="D4036" t="s">
        <v>440</v>
      </c>
      <c r="E4036" t="s">
        <v>9</v>
      </c>
      <c r="F4036" t="s">
        <v>597</v>
      </c>
      <c r="G4036" t="s">
        <v>17</v>
      </c>
      <c r="H4036" s="135" t="s">
        <v>1500</v>
      </c>
      <c r="I4036" t="s">
        <v>1454</v>
      </c>
      <c r="J4036" s="20">
        <v>39</v>
      </c>
      <c r="K4036" s="20" t="s">
        <v>3</v>
      </c>
      <c r="L4036" t="s">
        <v>1464</v>
      </c>
      <c r="M4036" s="20">
        <v>11.92</v>
      </c>
      <c r="N4036" s="20">
        <v>8.58</v>
      </c>
      <c r="AE4036">
        <f t="shared" ref="AE4036:AE4099" si="63">YEAR(B4036)</f>
        <v>2003</v>
      </c>
    </row>
    <row r="4037" spans="1:31" x14ac:dyDescent="0.25">
      <c r="A4037" s="7">
        <v>4034</v>
      </c>
      <c r="B4037" s="8">
        <v>37839</v>
      </c>
      <c r="C4037" t="s">
        <v>3</v>
      </c>
      <c r="D4037" t="s">
        <v>546</v>
      </c>
      <c r="E4037" t="s">
        <v>9</v>
      </c>
      <c r="F4037" t="s">
        <v>597</v>
      </c>
      <c r="G4037" t="s">
        <v>17</v>
      </c>
      <c r="H4037" s="135" t="s">
        <v>1500</v>
      </c>
      <c r="I4037" t="s">
        <v>1454</v>
      </c>
      <c r="J4037" s="20">
        <v>49</v>
      </c>
      <c r="K4037" s="20" t="s">
        <v>9</v>
      </c>
      <c r="L4037" t="s">
        <v>1464</v>
      </c>
      <c r="M4037" s="20">
        <v>10.78</v>
      </c>
      <c r="N4037" s="20">
        <v>14.72</v>
      </c>
      <c r="AE4037">
        <f t="shared" si="63"/>
        <v>2003</v>
      </c>
    </row>
    <row r="4038" spans="1:31" x14ac:dyDescent="0.25">
      <c r="A4038" s="7">
        <v>4035</v>
      </c>
      <c r="B4038" s="8">
        <v>37839</v>
      </c>
      <c r="C4038" t="s">
        <v>3</v>
      </c>
      <c r="D4038" t="s">
        <v>597</v>
      </c>
      <c r="E4038" t="s">
        <v>9</v>
      </c>
      <c r="F4038" t="s">
        <v>552</v>
      </c>
      <c r="G4038" t="s">
        <v>17</v>
      </c>
      <c r="H4038" s="135" t="s">
        <v>1560</v>
      </c>
      <c r="I4038" t="s">
        <v>1455</v>
      </c>
      <c r="J4038" s="20">
        <v>8</v>
      </c>
      <c r="K4038" s="20" t="s">
        <v>9</v>
      </c>
      <c r="L4038" t="s">
        <v>1464</v>
      </c>
      <c r="M4038" s="20">
        <v>0.88</v>
      </c>
      <c r="N4038" s="20">
        <v>1.62</v>
      </c>
      <c r="AE4038">
        <f t="shared" si="63"/>
        <v>2003</v>
      </c>
    </row>
    <row r="4039" spans="1:31" x14ac:dyDescent="0.25">
      <c r="A4039" s="7">
        <v>4036</v>
      </c>
      <c r="B4039" s="8">
        <v>37839</v>
      </c>
      <c r="C4039" t="s">
        <v>3</v>
      </c>
      <c r="D4039" t="s">
        <v>47</v>
      </c>
      <c r="E4039" t="s">
        <v>9</v>
      </c>
      <c r="F4039" t="s">
        <v>19</v>
      </c>
      <c r="G4039" t="s">
        <v>377</v>
      </c>
      <c r="H4039" s="135" t="s">
        <v>1496</v>
      </c>
      <c r="I4039" t="s">
        <v>1454</v>
      </c>
      <c r="J4039" s="20">
        <v>49</v>
      </c>
      <c r="K4039" s="20" t="s">
        <v>3</v>
      </c>
      <c r="L4039" t="s">
        <v>1464</v>
      </c>
      <c r="M4039" s="20">
        <v>14.72</v>
      </c>
      <c r="N4039" s="20">
        <v>10.78</v>
      </c>
      <c r="AE4039">
        <f t="shared" si="63"/>
        <v>2003</v>
      </c>
    </row>
    <row r="4040" spans="1:31" x14ac:dyDescent="0.25">
      <c r="A4040" s="7">
        <v>4037</v>
      </c>
      <c r="B4040" s="8">
        <v>37839</v>
      </c>
      <c r="C4040" t="s">
        <v>3</v>
      </c>
      <c r="D4040" t="s">
        <v>538</v>
      </c>
      <c r="E4040" t="s">
        <v>9</v>
      </c>
      <c r="F4040" t="s">
        <v>598</v>
      </c>
      <c r="G4040" t="s">
        <v>377</v>
      </c>
      <c r="H4040" s="9" t="s">
        <v>1609</v>
      </c>
      <c r="I4040" t="s">
        <v>1454</v>
      </c>
      <c r="J4040" s="20">
        <v>17</v>
      </c>
      <c r="K4040" s="20" t="s">
        <v>3</v>
      </c>
      <c r="L4040" t="s">
        <v>1464</v>
      </c>
      <c r="M4040" s="20">
        <v>5.76</v>
      </c>
      <c r="N4040" s="20">
        <v>3.74</v>
      </c>
      <c r="AE4040">
        <f t="shared" si="63"/>
        <v>2003</v>
      </c>
    </row>
    <row r="4041" spans="1:31" x14ac:dyDescent="0.25">
      <c r="A4041" s="7">
        <v>4038</v>
      </c>
      <c r="B4041" s="8">
        <v>37839</v>
      </c>
      <c r="C4041" t="s">
        <v>3</v>
      </c>
      <c r="D4041" t="s">
        <v>432</v>
      </c>
      <c r="E4041" t="s">
        <v>9</v>
      </c>
      <c r="F4041" t="s">
        <v>469</v>
      </c>
      <c r="G4041" t="s">
        <v>377</v>
      </c>
      <c r="H4041" s="9" t="s">
        <v>1603</v>
      </c>
      <c r="I4041" t="s">
        <v>1454</v>
      </c>
      <c r="J4041" s="20">
        <v>24</v>
      </c>
      <c r="K4041" s="20" t="s">
        <v>3</v>
      </c>
      <c r="L4041" t="s">
        <v>1464</v>
      </c>
      <c r="M4041" s="20">
        <v>7.72</v>
      </c>
      <c r="N4041" s="20">
        <v>5.28</v>
      </c>
      <c r="AE4041">
        <f t="shared" si="63"/>
        <v>2003</v>
      </c>
    </row>
    <row r="4042" spans="1:31" x14ac:dyDescent="0.25">
      <c r="A4042" s="7">
        <v>4039</v>
      </c>
      <c r="B4042" s="8">
        <v>37840</v>
      </c>
      <c r="C4042" t="s">
        <v>3</v>
      </c>
      <c r="D4042" t="s">
        <v>440</v>
      </c>
      <c r="E4042" t="s">
        <v>9</v>
      </c>
      <c r="F4042" t="s">
        <v>594</v>
      </c>
      <c r="G4042" t="s">
        <v>24</v>
      </c>
      <c r="H4042" s="135" t="s">
        <v>1555</v>
      </c>
      <c r="I4042" t="s">
        <v>1454</v>
      </c>
      <c r="J4042" s="20">
        <v>10</v>
      </c>
      <c r="K4042" s="20" t="s">
        <v>9</v>
      </c>
      <c r="L4042" t="s">
        <v>1464</v>
      </c>
      <c r="M4042" s="20">
        <v>2.2000000000000002</v>
      </c>
      <c r="N4042" s="20">
        <v>3.8</v>
      </c>
      <c r="AE4042">
        <f t="shared" si="63"/>
        <v>2003</v>
      </c>
    </row>
    <row r="4043" spans="1:31" x14ac:dyDescent="0.25">
      <c r="A4043" s="7">
        <v>4040</v>
      </c>
      <c r="B4043" s="8">
        <v>37840</v>
      </c>
      <c r="C4043" t="s">
        <v>3</v>
      </c>
      <c r="D4043" t="s">
        <v>440</v>
      </c>
      <c r="E4043" t="s">
        <v>9</v>
      </c>
      <c r="F4043" t="s">
        <v>552</v>
      </c>
      <c r="G4043" t="s">
        <v>24</v>
      </c>
      <c r="H4043" s="135" t="s">
        <v>1639</v>
      </c>
      <c r="I4043" t="s">
        <v>1454</v>
      </c>
      <c r="J4043" s="20">
        <v>10</v>
      </c>
      <c r="K4043" s="20" t="s">
        <v>3</v>
      </c>
      <c r="L4043" t="s">
        <v>1463</v>
      </c>
      <c r="M4043" s="20">
        <v>3.6</v>
      </c>
      <c r="N4043" s="20">
        <v>2.4</v>
      </c>
      <c r="AE4043">
        <f t="shared" si="63"/>
        <v>2003</v>
      </c>
    </row>
    <row r="4044" spans="1:31" x14ac:dyDescent="0.25">
      <c r="A4044" s="7">
        <v>4041</v>
      </c>
      <c r="B4044" s="8">
        <v>37840</v>
      </c>
      <c r="C4044" t="s">
        <v>3</v>
      </c>
      <c r="D4044" t="s">
        <v>149</v>
      </c>
      <c r="E4044" t="s">
        <v>9</v>
      </c>
      <c r="F4044" t="s">
        <v>319</v>
      </c>
      <c r="G4044" t="s">
        <v>377</v>
      </c>
      <c r="H4044" s="135" t="s">
        <v>1496</v>
      </c>
      <c r="I4044" t="s">
        <v>1454</v>
      </c>
      <c r="J4044" s="20">
        <v>20</v>
      </c>
      <c r="K4044" s="20" t="s">
        <v>9</v>
      </c>
      <c r="L4044" t="s">
        <v>1463</v>
      </c>
      <c r="M4044" s="20">
        <v>4.8</v>
      </c>
      <c r="N4044" s="20">
        <v>6.2</v>
      </c>
      <c r="AE4044">
        <f t="shared" si="63"/>
        <v>2003</v>
      </c>
    </row>
    <row r="4045" spans="1:31" x14ac:dyDescent="0.25">
      <c r="A4045" s="7">
        <v>4042</v>
      </c>
      <c r="B4045" s="8">
        <v>37840</v>
      </c>
      <c r="C4045" t="s">
        <v>3</v>
      </c>
      <c r="D4045" t="s">
        <v>494</v>
      </c>
      <c r="E4045" t="s">
        <v>9</v>
      </c>
      <c r="F4045" t="s">
        <v>273</v>
      </c>
      <c r="G4045" t="s">
        <v>377</v>
      </c>
      <c r="H4045" s="135" t="s">
        <v>1496</v>
      </c>
      <c r="I4045" t="s">
        <v>1455</v>
      </c>
      <c r="J4045" s="20">
        <v>30</v>
      </c>
      <c r="K4045" s="20" t="s">
        <v>3</v>
      </c>
      <c r="L4045" t="s">
        <v>1464</v>
      </c>
      <c r="M4045" s="20">
        <v>4.7</v>
      </c>
      <c r="N4045" s="20">
        <v>3.3</v>
      </c>
      <c r="AE4045">
        <f t="shared" si="63"/>
        <v>2003</v>
      </c>
    </row>
    <row r="4046" spans="1:31" x14ac:dyDescent="0.25">
      <c r="A4046" s="7">
        <v>4043</v>
      </c>
      <c r="B4046" s="8">
        <v>37840</v>
      </c>
      <c r="C4046" t="s">
        <v>3</v>
      </c>
      <c r="D4046" t="s">
        <v>518</v>
      </c>
      <c r="E4046" t="s">
        <v>9</v>
      </c>
      <c r="F4046" t="s">
        <v>287</v>
      </c>
      <c r="G4046" t="s">
        <v>65</v>
      </c>
      <c r="H4046" s="135" t="s">
        <v>1519</v>
      </c>
      <c r="I4046" t="s">
        <v>1455</v>
      </c>
      <c r="J4046" s="20">
        <v>30</v>
      </c>
      <c r="K4046" s="20" t="s">
        <v>3</v>
      </c>
      <c r="L4046" t="s">
        <v>1464</v>
      </c>
      <c r="M4046" s="20">
        <v>4.7</v>
      </c>
      <c r="N4046" s="20">
        <v>3.3</v>
      </c>
      <c r="AE4046">
        <f t="shared" si="63"/>
        <v>2003</v>
      </c>
    </row>
    <row r="4047" spans="1:31" x14ac:dyDescent="0.25">
      <c r="A4047" s="7">
        <v>4044</v>
      </c>
      <c r="B4047" s="8">
        <v>37840</v>
      </c>
      <c r="C4047" t="s">
        <v>3</v>
      </c>
      <c r="D4047" t="s">
        <v>457</v>
      </c>
      <c r="E4047" t="s">
        <v>9</v>
      </c>
      <c r="F4047" t="s">
        <v>601</v>
      </c>
      <c r="G4047" t="s">
        <v>65</v>
      </c>
      <c r="H4047" s="135" t="s">
        <v>1519</v>
      </c>
      <c r="I4047" t="s">
        <v>1454</v>
      </c>
      <c r="J4047" s="20">
        <v>46</v>
      </c>
      <c r="K4047" s="20" t="s">
        <v>9</v>
      </c>
      <c r="L4047" t="s">
        <v>1464</v>
      </c>
      <c r="M4047" s="20">
        <v>10.120000000000001</v>
      </c>
      <c r="N4047" s="20">
        <v>13.879999999999999</v>
      </c>
      <c r="AE4047">
        <f t="shared" si="63"/>
        <v>2003</v>
      </c>
    </row>
    <row r="4048" spans="1:31" x14ac:dyDescent="0.25">
      <c r="A4048" s="7">
        <v>4045</v>
      </c>
      <c r="B4048" s="8">
        <v>37840</v>
      </c>
      <c r="C4048" t="s">
        <v>3</v>
      </c>
      <c r="D4048" t="s">
        <v>457</v>
      </c>
      <c r="E4048" t="s">
        <v>9</v>
      </c>
      <c r="F4048" t="s">
        <v>582</v>
      </c>
      <c r="G4048" t="s">
        <v>11</v>
      </c>
      <c r="H4048" s="135" t="s">
        <v>1509</v>
      </c>
      <c r="I4048" t="s">
        <v>1454</v>
      </c>
      <c r="J4048" s="20">
        <v>58</v>
      </c>
      <c r="K4048" s="20" t="s">
        <v>9</v>
      </c>
      <c r="L4048" t="s">
        <v>1464</v>
      </c>
      <c r="M4048" s="20">
        <v>12.76</v>
      </c>
      <c r="N4048" s="20">
        <v>17.239999999999998</v>
      </c>
      <c r="AE4048">
        <f t="shared" si="63"/>
        <v>2003</v>
      </c>
    </row>
    <row r="4049" spans="1:31" x14ac:dyDescent="0.25">
      <c r="A4049" s="7">
        <v>4046</v>
      </c>
      <c r="B4049" s="8">
        <v>37840</v>
      </c>
      <c r="C4049" t="s">
        <v>3</v>
      </c>
      <c r="D4049" t="s">
        <v>542</v>
      </c>
      <c r="E4049" t="s">
        <v>9</v>
      </c>
      <c r="F4049" t="s">
        <v>582</v>
      </c>
      <c r="G4049" t="s">
        <v>11</v>
      </c>
      <c r="H4049" s="135" t="s">
        <v>1509</v>
      </c>
      <c r="I4049" t="s">
        <v>1454</v>
      </c>
      <c r="J4049" s="20">
        <v>68</v>
      </c>
      <c r="K4049" s="20" t="s">
        <v>3</v>
      </c>
      <c r="L4049" t="s">
        <v>1464</v>
      </c>
      <c r="M4049" s="20">
        <v>20.04</v>
      </c>
      <c r="N4049" s="20">
        <v>14.96</v>
      </c>
      <c r="AE4049">
        <f t="shared" si="63"/>
        <v>2003</v>
      </c>
    </row>
    <row r="4050" spans="1:31" x14ac:dyDescent="0.25">
      <c r="A4050" s="7">
        <v>4047</v>
      </c>
      <c r="B4050" s="8">
        <v>37840</v>
      </c>
      <c r="C4050" t="s">
        <v>3</v>
      </c>
      <c r="D4050" t="s">
        <v>273</v>
      </c>
      <c r="E4050" t="s">
        <v>9</v>
      </c>
      <c r="F4050" t="s">
        <v>494</v>
      </c>
      <c r="G4050" t="s">
        <v>377</v>
      </c>
      <c r="H4050" s="135" t="s">
        <v>1496</v>
      </c>
      <c r="I4050" t="s">
        <v>1455</v>
      </c>
      <c r="J4050" s="20">
        <v>30</v>
      </c>
      <c r="K4050" s="20" t="s">
        <v>9</v>
      </c>
      <c r="L4050" t="s">
        <v>1464</v>
      </c>
      <c r="M4050" s="20">
        <v>3.3</v>
      </c>
      <c r="N4050" s="20">
        <v>4.7</v>
      </c>
      <c r="AE4050">
        <f t="shared" si="63"/>
        <v>2003</v>
      </c>
    </row>
    <row r="4051" spans="1:31" x14ac:dyDescent="0.25">
      <c r="A4051" s="7">
        <v>4048</v>
      </c>
      <c r="B4051" s="8">
        <v>37840</v>
      </c>
      <c r="C4051" t="s">
        <v>3</v>
      </c>
      <c r="D4051" t="s">
        <v>538</v>
      </c>
      <c r="E4051" t="s">
        <v>9</v>
      </c>
      <c r="F4051" t="s">
        <v>486</v>
      </c>
      <c r="G4051" t="s">
        <v>14</v>
      </c>
      <c r="H4051" s="135" t="s">
        <v>1507</v>
      </c>
      <c r="I4051" t="s">
        <v>1454</v>
      </c>
      <c r="J4051" s="20">
        <v>102</v>
      </c>
      <c r="K4051" s="20" t="s">
        <v>9</v>
      </c>
      <c r="L4051" t="s">
        <v>1464</v>
      </c>
      <c r="M4051" s="20">
        <v>22.44</v>
      </c>
      <c r="N4051" s="20">
        <v>29.56</v>
      </c>
      <c r="AE4051">
        <f t="shared" si="63"/>
        <v>2003</v>
      </c>
    </row>
    <row r="4052" spans="1:31" x14ac:dyDescent="0.25">
      <c r="A4052" s="7">
        <v>4049</v>
      </c>
      <c r="B4052" s="8">
        <v>37840</v>
      </c>
      <c r="C4052" t="s">
        <v>3</v>
      </c>
      <c r="D4052" t="s">
        <v>587</v>
      </c>
      <c r="E4052" t="s">
        <v>9</v>
      </c>
      <c r="F4052" t="s">
        <v>572</v>
      </c>
      <c r="G4052" t="s">
        <v>377</v>
      </c>
      <c r="H4052" s="9" t="s">
        <v>1609</v>
      </c>
      <c r="I4052" t="s">
        <v>1455</v>
      </c>
      <c r="J4052" s="20">
        <v>12</v>
      </c>
      <c r="K4052" s="20" t="s">
        <v>1465</v>
      </c>
      <c r="L4052" t="s">
        <v>1466</v>
      </c>
      <c r="M4052" s="20">
        <v>1.5</v>
      </c>
      <c r="N4052" s="20">
        <v>1.5</v>
      </c>
      <c r="AE4052">
        <f t="shared" si="63"/>
        <v>2003</v>
      </c>
    </row>
    <row r="4053" spans="1:31" x14ac:dyDescent="0.25">
      <c r="A4053" s="7">
        <v>4050</v>
      </c>
      <c r="B4053" s="8">
        <v>37840</v>
      </c>
      <c r="C4053" t="s">
        <v>3</v>
      </c>
      <c r="D4053" t="s">
        <v>440</v>
      </c>
      <c r="E4053" t="s">
        <v>9</v>
      </c>
      <c r="F4053" t="s">
        <v>594</v>
      </c>
      <c r="G4053" t="s">
        <v>24</v>
      </c>
      <c r="H4053" s="135" t="s">
        <v>1575</v>
      </c>
      <c r="I4053" t="s">
        <v>1454</v>
      </c>
      <c r="J4053" s="20">
        <v>8</v>
      </c>
      <c r="K4053" s="20" t="s">
        <v>3</v>
      </c>
      <c r="L4053" t="s">
        <v>1464</v>
      </c>
      <c r="M4053" s="20">
        <v>3.24</v>
      </c>
      <c r="N4053" s="20">
        <v>1.76</v>
      </c>
      <c r="AE4053">
        <f t="shared" si="63"/>
        <v>2003</v>
      </c>
    </row>
    <row r="4054" spans="1:31" x14ac:dyDescent="0.25">
      <c r="A4054" s="7">
        <v>4051</v>
      </c>
      <c r="B4054" s="8">
        <v>37841</v>
      </c>
      <c r="C4054" t="s">
        <v>3</v>
      </c>
      <c r="D4054" t="s">
        <v>572</v>
      </c>
      <c r="E4054" t="s">
        <v>9</v>
      </c>
      <c r="F4054" t="s">
        <v>427</v>
      </c>
      <c r="G4054" t="s">
        <v>17</v>
      </c>
      <c r="H4054" s="135" t="s">
        <v>1500</v>
      </c>
      <c r="I4054" t="s">
        <v>1456</v>
      </c>
      <c r="J4054" s="20">
        <v>27</v>
      </c>
      <c r="K4054" s="20" t="s">
        <v>9</v>
      </c>
      <c r="L4054" t="s">
        <v>1464</v>
      </c>
      <c r="M4054" s="20">
        <v>5.9399999999999995</v>
      </c>
      <c r="N4054" s="20">
        <v>8.56</v>
      </c>
      <c r="O4054" t="s">
        <v>3</v>
      </c>
      <c r="P4054" s="13" t="s">
        <v>25</v>
      </c>
      <c r="Q4054" t="s">
        <v>9</v>
      </c>
      <c r="R4054" t="s">
        <v>205</v>
      </c>
      <c r="S4054" t="s">
        <v>1465</v>
      </c>
      <c r="U4054" t="s">
        <v>1465</v>
      </c>
      <c r="W4054" t="s">
        <v>1465</v>
      </c>
      <c r="Y4054" t="s">
        <v>1465</v>
      </c>
      <c r="AA4054" t="s">
        <v>1465</v>
      </c>
      <c r="AC4054" t="s">
        <v>1465</v>
      </c>
      <c r="AE4054">
        <f t="shared" si="63"/>
        <v>2003</v>
      </c>
    </row>
    <row r="4055" spans="1:31" x14ac:dyDescent="0.25">
      <c r="A4055" s="7">
        <v>4052</v>
      </c>
      <c r="B4055" s="8">
        <v>37841</v>
      </c>
      <c r="C4055" t="s">
        <v>3</v>
      </c>
      <c r="D4055" t="s">
        <v>549</v>
      </c>
      <c r="E4055" t="s">
        <v>9</v>
      </c>
      <c r="F4055" t="s">
        <v>366</v>
      </c>
      <c r="G4055" t="s">
        <v>14</v>
      </c>
      <c r="H4055" s="135" t="s">
        <v>1516</v>
      </c>
      <c r="I4055" t="s">
        <v>1454</v>
      </c>
      <c r="J4055" s="20">
        <v>12</v>
      </c>
      <c r="K4055" s="20" t="s">
        <v>3</v>
      </c>
      <c r="L4055" t="s">
        <v>1464</v>
      </c>
      <c r="M4055" s="20">
        <v>4.3599999999999994</v>
      </c>
      <c r="N4055" s="20">
        <v>2.64</v>
      </c>
      <c r="AE4055">
        <f t="shared" si="63"/>
        <v>2003</v>
      </c>
    </row>
    <row r="4056" spans="1:31" x14ac:dyDescent="0.25">
      <c r="A4056" s="7">
        <v>4053</v>
      </c>
      <c r="B4056" s="8">
        <v>37842</v>
      </c>
      <c r="C4056" t="s">
        <v>3</v>
      </c>
      <c r="D4056" t="s">
        <v>606</v>
      </c>
      <c r="E4056" t="s">
        <v>9</v>
      </c>
      <c r="F4056" t="s">
        <v>582</v>
      </c>
      <c r="G4056" t="s">
        <v>65</v>
      </c>
      <c r="H4056" s="135" t="s">
        <v>1519</v>
      </c>
      <c r="I4056" t="s">
        <v>1454</v>
      </c>
      <c r="J4056" s="20">
        <v>79</v>
      </c>
      <c r="K4056" s="20" t="s">
        <v>9</v>
      </c>
      <c r="L4056" t="s">
        <v>1464</v>
      </c>
      <c r="M4056" s="20">
        <v>17.38</v>
      </c>
      <c r="N4056" s="20">
        <v>23.12</v>
      </c>
      <c r="AE4056">
        <f t="shared" si="63"/>
        <v>2003</v>
      </c>
    </row>
    <row r="4057" spans="1:31" x14ac:dyDescent="0.25">
      <c r="A4057" s="7">
        <v>4054</v>
      </c>
      <c r="B4057" s="8">
        <v>37842</v>
      </c>
      <c r="C4057" t="s">
        <v>3</v>
      </c>
      <c r="D4057" t="s">
        <v>581</v>
      </c>
      <c r="E4057" t="s">
        <v>9</v>
      </c>
      <c r="F4057" t="s">
        <v>558</v>
      </c>
      <c r="G4057" t="s">
        <v>14</v>
      </c>
      <c r="H4057" s="135" t="s">
        <v>1516</v>
      </c>
      <c r="I4057" t="s">
        <v>1454</v>
      </c>
      <c r="J4057" s="20">
        <v>12</v>
      </c>
      <c r="K4057" s="20" t="s">
        <v>9</v>
      </c>
      <c r="L4057" t="s">
        <v>1463</v>
      </c>
      <c r="M4057" s="20">
        <v>2.88</v>
      </c>
      <c r="N4057" s="20">
        <v>4.12</v>
      </c>
      <c r="AE4057">
        <f t="shared" si="63"/>
        <v>2003</v>
      </c>
    </row>
    <row r="4058" spans="1:31" x14ac:dyDescent="0.25">
      <c r="A4058" s="7">
        <v>4055</v>
      </c>
      <c r="B4058" s="8">
        <v>37842</v>
      </c>
      <c r="C4058" t="s">
        <v>3</v>
      </c>
      <c r="D4058" t="s">
        <v>606</v>
      </c>
      <c r="E4058" t="s">
        <v>9</v>
      </c>
      <c r="F4058" t="s">
        <v>287</v>
      </c>
      <c r="G4058" t="s">
        <v>14</v>
      </c>
      <c r="H4058" s="135" t="s">
        <v>1507</v>
      </c>
      <c r="I4058" t="s">
        <v>1455</v>
      </c>
      <c r="J4058" s="20">
        <v>40</v>
      </c>
      <c r="K4058" s="20" t="s">
        <v>3</v>
      </c>
      <c r="L4058" t="s">
        <v>1464</v>
      </c>
      <c r="M4058" s="20">
        <v>6.1</v>
      </c>
      <c r="N4058" s="20">
        <v>4.4000000000000004</v>
      </c>
      <c r="AE4058">
        <f t="shared" si="63"/>
        <v>2003</v>
      </c>
    </row>
    <row r="4059" spans="1:31" x14ac:dyDescent="0.25">
      <c r="A4059" s="7">
        <v>4056</v>
      </c>
      <c r="B4059" s="8">
        <v>37842</v>
      </c>
      <c r="C4059" t="s">
        <v>3</v>
      </c>
      <c r="D4059" t="s">
        <v>571</v>
      </c>
      <c r="E4059" t="s">
        <v>9</v>
      </c>
      <c r="F4059" t="s">
        <v>501</v>
      </c>
      <c r="G4059" t="s">
        <v>377</v>
      </c>
      <c r="H4059" s="9" t="s">
        <v>1695</v>
      </c>
      <c r="I4059" t="s">
        <v>1454</v>
      </c>
      <c r="J4059" s="20">
        <v>65</v>
      </c>
      <c r="K4059" s="20" t="s">
        <v>9</v>
      </c>
      <c r="L4059" t="s">
        <v>1463</v>
      </c>
      <c r="M4059" s="20">
        <v>15.6</v>
      </c>
      <c r="N4059" s="20">
        <v>17.899999999999999</v>
      </c>
      <c r="AE4059">
        <f t="shared" si="63"/>
        <v>2003</v>
      </c>
    </row>
    <row r="4060" spans="1:31" x14ac:dyDescent="0.25">
      <c r="A4060" s="7">
        <v>4057</v>
      </c>
      <c r="B4060" s="8">
        <v>37843</v>
      </c>
      <c r="C4060" t="s">
        <v>3</v>
      </c>
      <c r="D4060" t="s">
        <v>606</v>
      </c>
      <c r="E4060" t="s">
        <v>9</v>
      </c>
      <c r="F4060" t="s">
        <v>597</v>
      </c>
      <c r="G4060" t="s">
        <v>14</v>
      </c>
      <c r="H4060" s="135" t="s">
        <v>1491</v>
      </c>
      <c r="I4060" t="s">
        <v>1454</v>
      </c>
      <c r="J4060" s="20">
        <v>36</v>
      </c>
      <c r="K4060" s="20" t="s">
        <v>3</v>
      </c>
      <c r="L4060" t="s">
        <v>1464</v>
      </c>
      <c r="M4060" s="20">
        <v>11.08</v>
      </c>
      <c r="N4060" s="20">
        <v>7.92</v>
      </c>
      <c r="AE4060">
        <f t="shared" si="63"/>
        <v>2003</v>
      </c>
    </row>
    <row r="4061" spans="1:31" x14ac:dyDescent="0.25">
      <c r="A4061" s="7">
        <v>4058</v>
      </c>
      <c r="B4061" s="8">
        <v>37843</v>
      </c>
      <c r="C4061" t="s">
        <v>3</v>
      </c>
      <c r="D4061" t="s">
        <v>178</v>
      </c>
      <c r="E4061" t="s">
        <v>9</v>
      </c>
      <c r="F4061" t="s">
        <v>26</v>
      </c>
      <c r="G4061" t="s">
        <v>569</v>
      </c>
      <c r="H4061" s="9" t="s">
        <v>1696</v>
      </c>
      <c r="I4061" t="s">
        <v>1454</v>
      </c>
      <c r="J4061" s="20">
        <v>14</v>
      </c>
      <c r="K4061" s="20" t="s">
        <v>1465</v>
      </c>
      <c r="L4061" t="s">
        <v>1466</v>
      </c>
      <c r="M4061" s="20">
        <v>3.5</v>
      </c>
      <c r="N4061" s="20">
        <v>3.5</v>
      </c>
      <c r="AE4061">
        <f t="shared" si="63"/>
        <v>2003</v>
      </c>
    </row>
    <row r="4062" spans="1:31" x14ac:dyDescent="0.25">
      <c r="A4062" s="7">
        <v>4059</v>
      </c>
      <c r="B4062" s="8">
        <v>37843</v>
      </c>
      <c r="C4062" t="s">
        <v>3</v>
      </c>
      <c r="D4062" t="s">
        <v>39</v>
      </c>
      <c r="E4062" t="s">
        <v>9</v>
      </c>
      <c r="F4062" t="s">
        <v>57</v>
      </c>
      <c r="G4062" t="s">
        <v>569</v>
      </c>
      <c r="H4062" s="9" t="s">
        <v>1665</v>
      </c>
      <c r="I4062" t="s">
        <v>1454</v>
      </c>
      <c r="J4062" s="20">
        <v>18</v>
      </c>
      <c r="K4062" s="20" t="s">
        <v>1465</v>
      </c>
      <c r="L4062" t="s">
        <v>1466</v>
      </c>
      <c r="M4062" s="20">
        <v>4.5</v>
      </c>
      <c r="N4062" s="20">
        <v>4.5</v>
      </c>
      <c r="AE4062">
        <f t="shared" si="63"/>
        <v>2003</v>
      </c>
    </row>
    <row r="4063" spans="1:31" x14ac:dyDescent="0.25">
      <c r="A4063" s="7">
        <v>4060</v>
      </c>
      <c r="B4063" s="8">
        <v>37843</v>
      </c>
      <c r="C4063" t="s">
        <v>3</v>
      </c>
      <c r="D4063" t="s">
        <v>112</v>
      </c>
      <c r="E4063" t="s">
        <v>9</v>
      </c>
      <c r="F4063" t="s">
        <v>240</v>
      </c>
      <c r="G4063" t="s">
        <v>569</v>
      </c>
      <c r="H4063" s="9" t="s">
        <v>1663</v>
      </c>
      <c r="I4063" t="s">
        <v>1454</v>
      </c>
      <c r="J4063" s="20">
        <v>21</v>
      </c>
      <c r="K4063" s="20" t="s">
        <v>9</v>
      </c>
      <c r="L4063" t="s">
        <v>1464</v>
      </c>
      <c r="M4063" s="20">
        <v>4.62</v>
      </c>
      <c r="N4063" s="20">
        <v>6.88</v>
      </c>
      <c r="AE4063">
        <f t="shared" si="63"/>
        <v>2003</v>
      </c>
    </row>
    <row r="4064" spans="1:31" x14ac:dyDescent="0.25">
      <c r="A4064" s="7">
        <v>4061</v>
      </c>
      <c r="B4064" s="8">
        <v>37844</v>
      </c>
      <c r="C4064" t="s">
        <v>3</v>
      </c>
      <c r="D4064" t="s">
        <v>502</v>
      </c>
      <c r="E4064" t="s">
        <v>9</v>
      </c>
      <c r="F4064" t="s">
        <v>582</v>
      </c>
      <c r="G4064" t="s">
        <v>24</v>
      </c>
      <c r="H4064" s="135" t="s">
        <v>1525</v>
      </c>
      <c r="I4064" t="s">
        <v>1454</v>
      </c>
      <c r="J4064" s="20">
        <v>28</v>
      </c>
      <c r="K4064" s="20" t="s">
        <v>9</v>
      </c>
      <c r="L4064" t="s">
        <v>1464</v>
      </c>
      <c r="M4064" s="20">
        <v>6.16</v>
      </c>
      <c r="N4064" s="20">
        <v>8.84</v>
      </c>
      <c r="AE4064">
        <f t="shared" si="63"/>
        <v>2003</v>
      </c>
    </row>
    <row r="4065" spans="1:31" x14ac:dyDescent="0.25">
      <c r="A4065" s="7">
        <v>4062</v>
      </c>
      <c r="B4065" s="8">
        <v>37844</v>
      </c>
      <c r="C4065" t="s">
        <v>3</v>
      </c>
      <c r="D4065" t="s">
        <v>502</v>
      </c>
      <c r="E4065" t="s">
        <v>9</v>
      </c>
      <c r="F4065" t="s">
        <v>588</v>
      </c>
      <c r="G4065" t="s">
        <v>65</v>
      </c>
      <c r="H4065" s="135" t="s">
        <v>1511</v>
      </c>
      <c r="I4065" t="s">
        <v>1455</v>
      </c>
      <c r="J4065" s="20">
        <v>18</v>
      </c>
      <c r="K4065" s="20" t="s">
        <v>3</v>
      </c>
      <c r="L4065" t="s">
        <v>1464</v>
      </c>
      <c r="M4065" s="20">
        <v>3.02</v>
      </c>
      <c r="N4065" s="20">
        <v>1.98</v>
      </c>
      <c r="AE4065">
        <f t="shared" si="63"/>
        <v>2003</v>
      </c>
    </row>
    <row r="4066" spans="1:31" x14ac:dyDescent="0.25">
      <c r="A4066" s="7">
        <v>4063</v>
      </c>
      <c r="B4066" s="8">
        <v>37844</v>
      </c>
      <c r="C4066" t="s">
        <v>3</v>
      </c>
      <c r="D4066" t="s">
        <v>592</v>
      </c>
      <c r="E4066" t="s">
        <v>9</v>
      </c>
      <c r="F4066" t="s">
        <v>448</v>
      </c>
      <c r="G4066" t="s">
        <v>11</v>
      </c>
      <c r="H4066" s="135" t="s">
        <v>1526</v>
      </c>
      <c r="I4066" t="s">
        <v>1454</v>
      </c>
      <c r="J4066" s="20">
        <v>23</v>
      </c>
      <c r="K4066" s="20" t="s">
        <v>1465</v>
      </c>
      <c r="L4066" t="s">
        <v>1466</v>
      </c>
      <c r="M4066" s="20">
        <v>5.75</v>
      </c>
      <c r="N4066" s="20">
        <v>5.75</v>
      </c>
      <c r="AE4066">
        <f t="shared" si="63"/>
        <v>2003</v>
      </c>
    </row>
    <row r="4067" spans="1:31" x14ac:dyDescent="0.25">
      <c r="A4067" s="7">
        <v>4064</v>
      </c>
      <c r="B4067" s="8">
        <v>37844</v>
      </c>
      <c r="C4067" t="s">
        <v>3</v>
      </c>
      <c r="D4067" t="s">
        <v>502</v>
      </c>
      <c r="E4067" t="s">
        <v>9</v>
      </c>
      <c r="F4067" t="s">
        <v>531</v>
      </c>
      <c r="G4067" t="s">
        <v>14</v>
      </c>
      <c r="H4067" s="135" t="s">
        <v>1507</v>
      </c>
      <c r="I4067" t="s">
        <v>1455</v>
      </c>
      <c r="J4067" s="20">
        <v>60</v>
      </c>
      <c r="K4067" s="20" t="s">
        <v>3</v>
      </c>
      <c r="L4067" t="s">
        <v>1464</v>
      </c>
      <c r="M4067" s="20">
        <v>8.9</v>
      </c>
      <c r="N4067" s="20">
        <v>6.6</v>
      </c>
      <c r="AE4067">
        <f t="shared" si="63"/>
        <v>2003</v>
      </c>
    </row>
    <row r="4068" spans="1:31" x14ac:dyDescent="0.25">
      <c r="A4068" s="7">
        <v>4065</v>
      </c>
      <c r="B4068" s="8">
        <v>37844</v>
      </c>
      <c r="C4068" t="s">
        <v>3</v>
      </c>
      <c r="D4068" t="s">
        <v>543</v>
      </c>
      <c r="E4068" t="s">
        <v>9</v>
      </c>
      <c r="F4068" t="s">
        <v>565</v>
      </c>
      <c r="G4068" t="s">
        <v>14</v>
      </c>
      <c r="H4068" s="135" t="s">
        <v>1496</v>
      </c>
      <c r="I4068" t="s">
        <v>1454</v>
      </c>
      <c r="J4068" s="20">
        <v>23</v>
      </c>
      <c r="K4068" s="20" t="s">
        <v>9</v>
      </c>
      <c r="L4068" t="s">
        <v>1464</v>
      </c>
      <c r="M4068" s="20">
        <v>5.0600000000000005</v>
      </c>
      <c r="N4068" s="20">
        <v>7.4399999999999995</v>
      </c>
      <c r="AE4068">
        <f t="shared" si="63"/>
        <v>2003</v>
      </c>
    </row>
    <row r="4069" spans="1:31" x14ac:dyDescent="0.25">
      <c r="A4069" s="7">
        <v>4066</v>
      </c>
      <c r="B4069" s="8">
        <v>37844</v>
      </c>
      <c r="C4069" t="s">
        <v>3</v>
      </c>
      <c r="D4069" t="s">
        <v>605</v>
      </c>
      <c r="E4069" t="s">
        <v>9</v>
      </c>
      <c r="F4069" t="s">
        <v>375</v>
      </c>
      <c r="G4069" t="s">
        <v>377</v>
      </c>
      <c r="H4069" s="9" t="s">
        <v>1589</v>
      </c>
      <c r="I4069" t="s">
        <v>1454</v>
      </c>
      <c r="J4069" s="20">
        <v>25</v>
      </c>
      <c r="K4069" s="20" t="s">
        <v>9</v>
      </c>
      <c r="L4069" t="s">
        <v>1464</v>
      </c>
      <c r="M4069" s="20">
        <v>5.5</v>
      </c>
      <c r="N4069" s="20">
        <v>8</v>
      </c>
      <c r="AE4069">
        <f t="shared" si="63"/>
        <v>2003</v>
      </c>
    </row>
    <row r="4070" spans="1:31" x14ac:dyDescent="0.25">
      <c r="A4070" s="7">
        <v>4067</v>
      </c>
      <c r="B4070" s="8">
        <v>37845</v>
      </c>
      <c r="C4070" t="s">
        <v>3</v>
      </c>
      <c r="D4070" t="s">
        <v>580</v>
      </c>
      <c r="E4070" t="s">
        <v>9</v>
      </c>
      <c r="F4070" t="s">
        <v>537</v>
      </c>
      <c r="G4070" t="s">
        <v>17</v>
      </c>
      <c r="H4070" s="135" t="s">
        <v>1552</v>
      </c>
      <c r="I4070" t="s">
        <v>1455</v>
      </c>
      <c r="J4070" s="20">
        <v>11</v>
      </c>
      <c r="K4070" s="20" t="s">
        <v>9</v>
      </c>
      <c r="L4070" t="s">
        <v>1464</v>
      </c>
      <c r="M4070" s="20">
        <v>1.21</v>
      </c>
      <c r="N4070" s="20">
        <v>2.04</v>
      </c>
      <c r="AE4070">
        <f t="shared" si="63"/>
        <v>2003</v>
      </c>
    </row>
    <row r="4071" spans="1:31" x14ac:dyDescent="0.25">
      <c r="A4071" s="7">
        <v>4068</v>
      </c>
      <c r="B4071" s="8">
        <v>37845</v>
      </c>
      <c r="C4071" t="s">
        <v>3</v>
      </c>
      <c r="D4071" t="s">
        <v>29</v>
      </c>
      <c r="E4071" t="s">
        <v>9</v>
      </c>
      <c r="F4071" t="s">
        <v>498</v>
      </c>
      <c r="G4071" t="s">
        <v>17</v>
      </c>
      <c r="H4071" s="135" t="s">
        <v>1500</v>
      </c>
      <c r="I4071" t="s">
        <v>1454</v>
      </c>
      <c r="J4071" s="20">
        <v>18</v>
      </c>
      <c r="K4071" s="20" t="s">
        <v>3</v>
      </c>
      <c r="L4071" t="s">
        <v>1464</v>
      </c>
      <c r="M4071" s="20">
        <v>6.04</v>
      </c>
      <c r="N4071" s="20">
        <v>3.96</v>
      </c>
      <c r="AE4071">
        <f t="shared" si="63"/>
        <v>2003</v>
      </c>
    </row>
    <row r="4072" spans="1:31" x14ac:dyDescent="0.25">
      <c r="A4072" s="7">
        <v>4069</v>
      </c>
      <c r="B4072" s="8">
        <v>37845</v>
      </c>
      <c r="C4072" t="s">
        <v>3</v>
      </c>
      <c r="D4072" t="s">
        <v>537</v>
      </c>
      <c r="E4072" t="s">
        <v>9</v>
      </c>
      <c r="F4072" t="s">
        <v>285</v>
      </c>
      <c r="G4072" t="s">
        <v>17</v>
      </c>
      <c r="H4072" s="135" t="s">
        <v>1573</v>
      </c>
      <c r="I4072" t="s">
        <v>1454</v>
      </c>
      <c r="J4072" s="20">
        <v>24</v>
      </c>
      <c r="K4072" s="20" t="s">
        <v>9</v>
      </c>
      <c r="L4072" t="s">
        <v>1464</v>
      </c>
      <c r="M4072" s="20">
        <v>5.28</v>
      </c>
      <c r="N4072" s="20">
        <v>7.72</v>
      </c>
      <c r="AE4072">
        <f t="shared" si="63"/>
        <v>2003</v>
      </c>
    </row>
    <row r="4073" spans="1:31" x14ac:dyDescent="0.25">
      <c r="A4073" s="7">
        <v>4070</v>
      </c>
      <c r="B4073" s="8">
        <v>37845</v>
      </c>
      <c r="C4073" t="s">
        <v>3</v>
      </c>
      <c r="D4073" t="s">
        <v>178</v>
      </c>
      <c r="E4073" t="s">
        <v>9</v>
      </c>
      <c r="F4073" t="s">
        <v>349</v>
      </c>
      <c r="G4073" t="s">
        <v>377</v>
      </c>
      <c r="H4073" s="9" t="s">
        <v>1606</v>
      </c>
      <c r="I4073" t="s">
        <v>1454</v>
      </c>
      <c r="J4073" s="20">
        <v>84</v>
      </c>
      <c r="K4073" s="20" t="s">
        <v>1465</v>
      </c>
      <c r="L4073" t="s">
        <v>1466</v>
      </c>
      <c r="M4073" s="20">
        <v>21</v>
      </c>
      <c r="N4073" s="20">
        <v>21</v>
      </c>
      <c r="AE4073">
        <f t="shared" si="63"/>
        <v>2003</v>
      </c>
    </row>
    <row r="4074" spans="1:31" x14ac:dyDescent="0.25">
      <c r="A4074" s="7">
        <v>4071</v>
      </c>
      <c r="B4074" s="8">
        <v>37845</v>
      </c>
      <c r="C4074" t="s">
        <v>3</v>
      </c>
      <c r="D4074" t="s">
        <v>237</v>
      </c>
      <c r="E4074" t="s">
        <v>9</v>
      </c>
      <c r="F4074" t="s">
        <v>186</v>
      </c>
      <c r="G4074" t="s">
        <v>569</v>
      </c>
      <c r="H4074" s="136" t="s">
        <v>1677</v>
      </c>
      <c r="I4074" t="s">
        <v>1454</v>
      </c>
      <c r="J4074" s="20">
        <v>17</v>
      </c>
      <c r="K4074" s="20" t="s">
        <v>9</v>
      </c>
      <c r="L4074" t="s">
        <v>1464</v>
      </c>
      <c r="M4074" s="20">
        <v>3.74</v>
      </c>
      <c r="N4074" s="20">
        <v>5.76</v>
      </c>
      <c r="AE4074">
        <f t="shared" si="63"/>
        <v>2003</v>
      </c>
    </row>
    <row r="4075" spans="1:31" x14ac:dyDescent="0.25">
      <c r="A4075" s="7">
        <v>4072</v>
      </c>
      <c r="B4075" s="8">
        <v>37846</v>
      </c>
      <c r="C4075" t="s">
        <v>3</v>
      </c>
      <c r="D4075" t="s">
        <v>542</v>
      </c>
      <c r="E4075" t="s">
        <v>9</v>
      </c>
      <c r="F4075" t="s">
        <v>486</v>
      </c>
      <c r="G4075" t="s">
        <v>14</v>
      </c>
      <c r="H4075" s="135" t="s">
        <v>1522</v>
      </c>
      <c r="I4075" t="s">
        <v>1454</v>
      </c>
      <c r="J4075" s="20">
        <v>9</v>
      </c>
      <c r="K4075" s="20" t="s">
        <v>3</v>
      </c>
      <c r="L4075" t="s">
        <v>1464</v>
      </c>
      <c r="M4075" s="20">
        <v>3.52</v>
      </c>
      <c r="N4075" s="20">
        <v>1.98</v>
      </c>
      <c r="AE4075">
        <f t="shared" si="63"/>
        <v>2003</v>
      </c>
    </row>
    <row r="4076" spans="1:31" x14ac:dyDescent="0.25">
      <c r="A4076" s="7">
        <v>4073</v>
      </c>
      <c r="B4076" s="8">
        <v>37846</v>
      </c>
      <c r="C4076" t="s">
        <v>3</v>
      </c>
      <c r="D4076" t="s">
        <v>587</v>
      </c>
      <c r="E4076" t="s">
        <v>9</v>
      </c>
      <c r="F4076" t="s">
        <v>350</v>
      </c>
      <c r="G4076" t="s">
        <v>377</v>
      </c>
      <c r="H4076" s="135" t="s">
        <v>1635</v>
      </c>
      <c r="I4076" t="s">
        <v>1455</v>
      </c>
      <c r="J4076" s="20">
        <v>13</v>
      </c>
      <c r="K4076" s="20" t="s">
        <v>3</v>
      </c>
      <c r="L4076" t="s">
        <v>1464</v>
      </c>
      <c r="M4076" s="20">
        <v>2.3200000000000003</v>
      </c>
      <c r="N4076" s="20">
        <v>1.43</v>
      </c>
      <c r="AE4076">
        <f t="shared" si="63"/>
        <v>2003</v>
      </c>
    </row>
    <row r="4077" spans="1:31" x14ac:dyDescent="0.25">
      <c r="A4077" s="7">
        <v>4074</v>
      </c>
      <c r="B4077" s="8">
        <v>37846</v>
      </c>
      <c r="C4077" t="s">
        <v>3</v>
      </c>
      <c r="D4077" t="s">
        <v>440</v>
      </c>
      <c r="E4077" t="s">
        <v>9</v>
      </c>
      <c r="F4077" t="s">
        <v>594</v>
      </c>
      <c r="G4077" t="s">
        <v>24</v>
      </c>
      <c r="H4077" s="135" t="s">
        <v>1697</v>
      </c>
      <c r="I4077" t="s">
        <v>1454</v>
      </c>
      <c r="J4077" s="20">
        <v>5</v>
      </c>
      <c r="K4077" s="20" t="s">
        <v>1465</v>
      </c>
      <c r="L4077" t="s">
        <v>1466</v>
      </c>
      <c r="M4077" s="20">
        <v>1.25</v>
      </c>
      <c r="N4077" s="20">
        <v>1.25</v>
      </c>
      <c r="AE4077">
        <f t="shared" si="63"/>
        <v>2003</v>
      </c>
    </row>
    <row r="4078" spans="1:31" x14ac:dyDescent="0.25">
      <c r="A4078" s="7">
        <v>4075</v>
      </c>
      <c r="B4078" s="8">
        <v>37846</v>
      </c>
      <c r="C4078" t="s">
        <v>3</v>
      </c>
      <c r="D4078" t="s">
        <v>102</v>
      </c>
      <c r="E4078" t="s">
        <v>9</v>
      </c>
      <c r="F4078" t="s">
        <v>55</v>
      </c>
      <c r="G4078" t="s">
        <v>377</v>
      </c>
      <c r="H4078" s="9" t="s">
        <v>1627</v>
      </c>
      <c r="I4078" t="s">
        <v>1456</v>
      </c>
      <c r="J4078" s="20">
        <v>29</v>
      </c>
      <c r="K4078" s="20" t="s">
        <v>3</v>
      </c>
      <c r="L4078" t="s">
        <v>1464</v>
      </c>
      <c r="M4078" s="20">
        <v>9.1199999999999992</v>
      </c>
      <c r="N4078" s="20">
        <v>6.38</v>
      </c>
      <c r="O4078" t="s">
        <v>3</v>
      </c>
      <c r="P4078" s="13" t="s">
        <v>731</v>
      </c>
      <c r="Q4078" t="s">
        <v>9</v>
      </c>
      <c r="R4078" t="s">
        <v>91</v>
      </c>
      <c r="S4078" t="s">
        <v>3</v>
      </c>
      <c r="T4078" t="s">
        <v>462</v>
      </c>
      <c r="U4078" t="s">
        <v>9</v>
      </c>
      <c r="V4078" t="s">
        <v>19</v>
      </c>
      <c r="W4078" t="s">
        <v>3</v>
      </c>
      <c r="X4078" t="s">
        <v>339</v>
      </c>
      <c r="Y4078" t="s">
        <v>9</v>
      </c>
      <c r="Z4078" t="s">
        <v>259</v>
      </c>
      <c r="AA4078" t="s">
        <v>1465</v>
      </c>
      <c r="AC4078" t="s">
        <v>1465</v>
      </c>
      <c r="AE4078">
        <f t="shared" si="63"/>
        <v>2003</v>
      </c>
    </row>
    <row r="4079" spans="1:31" x14ac:dyDescent="0.25">
      <c r="A4079" s="7">
        <v>4076</v>
      </c>
      <c r="B4079" s="8">
        <v>37846</v>
      </c>
      <c r="C4079" t="s">
        <v>3</v>
      </c>
      <c r="D4079" t="s">
        <v>380</v>
      </c>
      <c r="E4079" t="s">
        <v>9</v>
      </c>
      <c r="F4079" t="s">
        <v>266</v>
      </c>
      <c r="G4079" t="s">
        <v>569</v>
      </c>
      <c r="H4079" s="9" t="s">
        <v>1698</v>
      </c>
      <c r="I4079" t="s">
        <v>1454</v>
      </c>
      <c r="J4079" s="20">
        <v>21</v>
      </c>
      <c r="K4079" s="20" t="s">
        <v>1465</v>
      </c>
      <c r="L4079" t="s">
        <v>1466</v>
      </c>
      <c r="M4079" s="20">
        <v>5.25</v>
      </c>
      <c r="N4079" s="20">
        <v>5.25</v>
      </c>
      <c r="AE4079">
        <f t="shared" si="63"/>
        <v>2003</v>
      </c>
    </row>
    <row r="4080" spans="1:31" x14ac:dyDescent="0.25">
      <c r="A4080" s="7">
        <v>4077</v>
      </c>
      <c r="B4080" s="8">
        <v>37847</v>
      </c>
      <c r="C4080" t="s">
        <v>3</v>
      </c>
      <c r="D4080" t="s">
        <v>605</v>
      </c>
      <c r="E4080" t="s">
        <v>9</v>
      </c>
      <c r="F4080" t="s">
        <v>510</v>
      </c>
      <c r="G4080" t="s">
        <v>17</v>
      </c>
      <c r="H4080" s="135" t="s">
        <v>1504</v>
      </c>
      <c r="I4080" t="s">
        <v>1454</v>
      </c>
      <c r="J4080" s="20">
        <v>21</v>
      </c>
      <c r="K4080" s="20" t="s">
        <v>9</v>
      </c>
      <c r="L4080" t="s">
        <v>1464</v>
      </c>
      <c r="M4080" s="20">
        <v>4.62</v>
      </c>
      <c r="N4080" s="20">
        <v>6.88</v>
      </c>
      <c r="AE4080">
        <f t="shared" si="63"/>
        <v>2003</v>
      </c>
    </row>
    <row r="4081" spans="1:31" x14ac:dyDescent="0.25">
      <c r="A4081" s="7">
        <v>4078</v>
      </c>
      <c r="B4081" s="8">
        <v>37847</v>
      </c>
      <c r="C4081" t="s">
        <v>3</v>
      </c>
      <c r="D4081" t="s">
        <v>581</v>
      </c>
      <c r="E4081" t="s">
        <v>9</v>
      </c>
      <c r="F4081" t="s">
        <v>594</v>
      </c>
      <c r="G4081" t="s">
        <v>17</v>
      </c>
      <c r="H4081" s="135" t="s">
        <v>1504</v>
      </c>
      <c r="I4081" t="s">
        <v>1454</v>
      </c>
      <c r="J4081" s="20">
        <v>14</v>
      </c>
      <c r="K4081" s="20" t="s">
        <v>1465</v>
      </c>
      <c r="L4081" t="s">
        <v>1466</v>
      </c>
      <c r="M4081" s="20">
        <v>3.5</v>
      </c>
      <c r="N4081" s="20">
        <v>3.5</v>
      </c>
      <c r="AE4081">
        <f t="shared" si="63"/>
        <v>2003</v>
      </c>
    </row>
    <row r="4082" spans="1:31" x14ac:dyDescent="0.25">
      <c r="A4082" s="7">
        <v>4079</v>
      </c>
      <c r="B4082" s="8">
        <v>37847</v>
      </c>
      <c r="C4082" t="s">
        <v>3</v>
      </c>
      <c r="D4082" t="s">
        <v>404</v>
      </c>
      <c r="E4082" t="s">
        <v>9</v>
      </c>
      <c r="F4082" t="s">
        <v>597</v>
      </c>
      <c r="G4082" t="s">
        <v>17</v>
      </c>
      <c r="H4082" s="135" t="s">
        <v>1500</v>
      </c>
      <c r="I4082" t="s">
        <v>1454</v>
      </c>
      <c r="J4082" s="20">
        <v>44</v>
      </c>
      <c r="K4082" s="20" t="s">
        <v>9</v>
      </c>
      <c r="L4082" t="s">
        <v>1464</v>
      </c>
      <c r="M4082" s="20">
        <v>9.68</v>
      </c>
      <c r="N4082" s="20">
        <v>13.32</v>
      </c>
      <c r="AE4082">
        <f t="shared" si="63"/>
        <v>2003</v>
      </c>
    </row>
    <row r="4083" spans="1:31" x14ac:dyDescent="0.25">
      <c r="A4083" s="7">
        <v>4080</v>
      </c>
      <c r="B4083" s="8">
        <v>37847</v>
      </c>
      <c r="C4083" t="s">
        <v>3</v>
      </c>
      <c r="D4083" t="s">
        <v>533</v>
      </c>
      <c r="E4083" t="s">
        <v>9</v>
      </c>
      <c r="F4083" t="s">
        <v>91</v>
      </c>
      <c r="G4083" t="s">
        <v>65</v>
      </c>
      <c r="H4083" s="135" t="s">
        <v>1512</v>
      </c>
      <c r="I4083" t="s">
        <v>1454</v>
      </c>
      <c r="J4083" s="20">
        <v>39</v>
      </c>
      <c r="K4083" s="20" t="s">
        <v>9</v>
      </c>
      <c r="L4083" t="s">
        <v>1464</v>
      </c>
      <c r="M4083" s="20">
        <v>8.58</v>
      </c>
      <c r="N4083" s="20">
        <v>11.92</v>
      </c>
      <c r="AE4083">
        <f t="shared" si="63"/>
        <v>2003</v>
      </c>
    </row>
    <row r="4084" spans="1:31" x14ac:dyDescent="0.25">
      <c r="A4084" s="7">
        <v>4081</v>
      </c>
      <c r="B4084" s="8">
        <v>37847</v>
      </c>
      <c r="C4084" t="s">
        <v>3</v>
      </c>
      <c r="D4084" t="s">
        <v>462</v>
      </c>
      <c r="E4084" t="s">
        <v>9</v>
      </c>
      <c r="F4084" t="s">
        <v>464</v>
      </c>
      <c r="G4084" t="s">
        <v>14</v>
      </c>
      <c r="H4084" s="135" t="s">
        <v>1496</v>
      </c>
      <c r="I4084" t="s">
        <v>1456</v>
      </c>
      <c r="J4084" s="20">
        <v>47</v>
      </c>
      <c r="K4084" s="20" t="s">
        <v>1465</v>
      </c>
      <c r="L4084" t="s">
        <v>1466</v>
      </c>
      <c r="M4084" s="20">
        <v>11.75</v>
      </c>
      <c r="N4084" s="20">
        <v>11.75</v>
      </c>
      <c r="O4084" t="s">
        <v>3</v>
      </c>
      <c r="P4084" s="13" t="s">
        <v>511</v>
      </c>
      <c r="Q4084" t="s">
        <v>9</v>
      </c>
      <c r="R4084" t="s">
        <v>479</v>
      </c>
      <c r="S4084" t="s">
        <v>1465</v>
      </c>
      <c r="U4084" t="s">
        <v>1465</v>
      </c>
      <c r="W4084" t="s">
        <v>1465</v>
      </c>
      <c r="Y4084" t="s">
        <v>1465</v>
      </c>
      <c r="AA4084" t="s">
        <v>1465</v>
      </c>
      <c r="AC4084" t="s">
        <v>1465</v>
      </c>
      <c r="AE4084">
        <f t="shared" si="63"/>
        <v>2003</v>
      </c>
    </row>
    <row r="4085" spans="1:31" x14ac:dyDescent="0.25">
      <c r="A4085" s="7">
        <v>4082</v>
      </c>
      <c r="B4085" s="8">
        <v>37847</v>
      </c>
      <c r="C4085" t="s">
        <v>3</v>
      </c>
      <c r="D4085" t="s">
        <v>229</v>
      </c>
      <c r="E4085" t="s">
        <v>9</v>
      </c>
      <c r="F4085" t="s">
        <v>412</v>
      </c>
      <c r="G4085" t="s">
        <v>569</v>
      </c>
      <c r="H4085" s="9" t="s">
        <v>1699</v>
      </c>
      <c r="I4085" t="s">
        <v>1455</v>
      </c>
      <c r="J4085" s="20">
        <v>14</v>
      </c>
      <c r="K4085" s="20" t="s">
        <v>1465</v>
      </c>
      <c r="L4085" t="s">
        <v>1466</v>
      </c>
      <c r="M4085" s="20">
        <v>1.75</v>
      </c>
      <c r="N4085" s="20">
        <v>1.75</v>
      </c>
      <c r="AE4085">
        <f t="shared" si="63"/>
        <v>2003</v>
      </c>
    </row>
    <row r="4086" spans="1:31" x14ac:dyDescent="0.25">
      <c r="A4086" s="7">
        <v>4083</v>
      </c>
      <c r="B4086" s="8">
        <v>37847</v>
      </c>
      <c r="C4086" t="s">
        <v>3</v>
      </c>
      <c r="D4086" t="s">
        <v>229</v>
      </c>
      <c r="E4086" t="s">
        <v>9</v>
      </c>
      <c r="F4086" t="s">
        <v>412</v>
      </c>
      <c r="G4086" t="s">
        <v>569</v>
      </c>
      <c r="H4086" s="135" t="s">
        <v>1676</v>
      </c>
      <c r="I4086" t="s">
        <v>1455</v>
      </c>
      <c r="J4086" s="20">
        <v>24</v>
      </c>
      <c r="K4086" s="20" t="s">
        <v>9</v>
      </c>
      <c r="L4086" t="s">
        <v>1464</v>
      </c>
      <c r="M4086" s="20">
        <v>2.64</v>
      </c>
      <c r="N4086" s="20">
        <v>3.86</v>
      </c>
      <c r="AE4086">
        <f t="shared" si="63"/>
        <v>2003</v>
      </c>
    </row>
    <row r="4087" spans="1:31" x14ac:dyDescent="0.25">
      <c r="A4087" s="7">
        <v>4084</v>
      </c>
      <c r="B4087" s="8">
        <v>37847</v>
      </c>
      <c r="C4087" t="s">
        <v>3</v>
      </c>
      <c r="D4087" t="s">
        <v>605</v>
      </c>
      <c r="E4087" t="s">
        <v>9</v>
      </c>
      <c r="F4087" t="s">
        <v>338</v>
      </c>
      <c r="G4087" t="s">
        <v>569</v>
      </c>
      <c r="H4087" s="135" t="s">
        <v>1669</v>
      </c>
      <c r="I4087" t="s">
        <v>1454</v>
      </c>
      <c r="J4087" s="20">
        <v>16</v>
      </c>
      <c r="K4087" s="20" t="s">
        <v>9</v>
      </c>
      <c r="L4087" t="s">
        <v>1464</v>
      </c>
      <c r="M4087" s="20">
        <v>3.52</v>
      </c>
      <c r="N4087" s="20">
        <v>5.48</v>
      </c>
      <c r="AE4087">
        <f t="shared" si="63"/>
        <v>2003</v>
      </c>
    </row>
    <row r="4088" spans="1:31" x14ac:dyDescent="0.25">
      <c r="A4088" s="7">
        <v>4085</v>
      </c>
      <c r="B4088" s="8">
        <v>37849</v>
      </c>
      <c r="C4088" t="s">
        <v>3</v>
      </c>
      <c r="D4088" t="s">
        <v>502</v>
      </c>
      <c r="E4088" t="s">
        <v>9</v>
      </c>
      <c r="F4088" t="s">
        <v>66</v>
      </c>
      <c r="G4088" t="s">
        <v>65</v>
      </c>
      <c r="H4088" s="135" t="s">
        <v>1511</v>
      </c>
      <c r="I4088" t="s">
        <v>1454</v>
      </c>
      <c r="J4088" s="20">
        <v>8</v>
      </c>
      <c r="K4088" s="20" t="s">
        <v>3</v>
      </c>
      <c r="L4088" t="s">
        <v>1464</v>
      </c>
      <c r="M4088" s="20">
        <v>3.24</v>
      </c>
      <c r="N4088" s="20">
        <v>1.76</v>
      </c>
      <c r="AE4088">
        <f t="shared" si="63"/>
        <v>2003</v>
      </c>
    </row>
    <row r="4089" spans="1:31" x14ac:dyDescent="0.25">
      <c r="A4089" s="7">
        <v>4086</v>
      </c>
      <c r="B4089" s="8">
        <v>37849</v>
      </c>
      <c r="C4089" t="s">
        <v>3</v>
      </c>
      <c r="D4089" t="s">
        <v>389</v>
      </c>
      <c r="E4089" t="s">
        <v>9</v>
      </c>
      <c r="F4089" t="s">
        <v>596</v>
      </c>
      <c r="G4089" t="s">
        <v>14</v>
      </c>
      <c r="H4089" s="135" t="s">
        <v>1491</v>
      </c>
      <c r="I4089" t="s">
        <v>1454</v>
      </c>
      <c r="J4089" s="20">
        <v>25</v>
      </c>
      <c r="K4089" s="20" t="s">
        <v>3</v>
      </c>
      <c r="L4089" t="s">
        <v>1464</v>
      </c>
      <c r="M4089" s="20">
        <v>8</v>
      </c>
      <c r="N4089" s="20">
        <v>5.5</v>
      </c>
      <c r="AE4089">
        <f t="shared" si="63"/>
        <v>2003</v>
      </c>
    </row>
    <row r="4090" spans="1:31" x14ac:dyDescent="0.25">
      <c r="A4090" s="7">
        <v>4087</v>
      </c>
      <c r="B4090" s="8">
        <v>37849</v>
      </c>
      <c r="C4090" t="s">
        <v>3</v>
      </c>
      <c r="D4090" t="s">
        <v>502</v>
      </c>
      <c r="E4090" t="s">
        <v>9</v>
      </c>
      <c r="F4090" t="s">
        <v>66</v>
      </c>
      <c r="G4090" t="s">
        <v>24</v>
      </c>
      <c r="H4090" s="136" t="s">
        <v>1496</v>
      </c>
      <c r="I4090" t="s">
        <v>1454</v>
      </c>
      <c r="J4090" s="20">
        <v>36</v>
      </c>
      <c r="K4090" s="20" t="s">
        <v>3</v>
      </c>
      <c r="L4090" t="s">
        <v>1463</v>
      </c>
      <c r="M4090" s="20">
        <v>10.36</v>
      </c>
      <c r="N4090" s="20">
        <v>8.64</v>
      </c>
      <c r="AE4090">
        <f t="shared" si="63"/>
        <v>2003</v>
      </c>
    </row>
    <row r="4091" spans="1:31" x14ac:dyDescent="0.25">
      <c r="A4091" s="7">
        <v>4088</v>
      </c>
      <c r="B4091" s="8">
        <v>37849</v>
      </c>
      <c r="C4091" t="s">
        <v>3</v>
      </c>
      <c r="D4091" t="s">
        <v>503</v>
      </c>
      <c r="E4091" t="s">
        <v>9</v>
      </c>
      <c r="F4091" t="s">
        <v>134</v>
      </c>
      <c r="G4091" t="s">
        <v>569</v>
      </c>
      <c r="H4091" s="9" t="s">
        <v>1700</v>
      </c>
      <c r="I4091" t="s">
        <v>1454</v>
      </c>
      <c r="J4091" s="20">
        <v>18</v>
      </c>
      <c r="K4091" s="20" t="s">
        <v>3</v>
      </c>
      <c r="L4091" t="s">
        <v>1464</v>
      </c>
      <c r="M4091" s="20">
        <v>6.04</v>
      </c>
      <c r="N4091" s="20">
        <v>3.96</v>
      </c>
      <c r="AE4091">
        <f t="shared" si="63"/>
        <v>2003</v>
      </c>
    </row>
    <row r="4092" spans="1:31" x14ac:dyDescent="0.25">
      <c r="A4092" s="7">
        <v>4089</v>
      </c>
      <c r="B4092" s="8">
        <v>37849</v>
      </c>
      <c r="C4092" t="s">
        <v>3</v>
      </c>
      <c r="D4092" t="s">
        <v>571</v>
      </c>
      <c r="E4092" t="s">
        <v>9</v>
      </c>
      <c r="F4092" t="s">
        <v>563</v>
      </c>
      <c r="G4092" t="s">
        <v>569</v>
      </c>
      <c r="H4092" s="9" t="s">
        <v>1661</v>
      </c>
      <c r="I4092" t="s">
        <v>1454</v>
      </c>
      <c r="J4092" s="20">
        <v>25</v>
      </c>
      <c r="K4092" s="20" t="s">
        <v>9</v>
      </c>
      <c r="L4092" t="s">
        <v>1463</v>
      </c>
      <c r="M4092" s="20">
        <v>6</v>
      </c>
      <c r="N4092" s="20">
        <v>7.5</v>
      </c>
      <c r="AE4092">
        <f t="shared" si="63"/>
        <v>2003</v>
      </c>
    </row>
    <row r="4093" spans="1:31" x14ac:dyDescent="0.25">
      <c r="A4093" s="7">
        <v>4090</v>
      </c>
      <c r="B4093" s="8">
        <v>37849</v>
      </c>
      <c r="C4093" t="s">
        <v>3</v>
      </c>
      <c r="D4093" t="s">
        <v>112</v>
      </c>
      <c r="E4093" t="s">
        <v>9</v>
      </c>
      <c r="F4093" t="s">
        <v>84</v>
      </c>
      <c r="G4093" t="s">
        <v>569</v>
      </c>
      <c r="H4093" s="9" t="s">
        <v>1670</v>
      </c>
      <c r="I4093" t="s">
        <v>1454</v>
      </c>
      <c r="J4093" s="20">
        <v>21</v>
      </c>
      <c r="K4093" s="20" t="s">
        <v>9</v>
      </c>
      <c r="L4093" t="s">
        <v>1464</v>
      </c>
      <c r="M4093" s="20">
        <v>4.62</v>
      </c>
      <c r="N4093" s="20">
        <v>6.88</v>
      </c>
      <c r="AE4093">
        <f t="shared" si="63"/>
        <v>2003</v>
      </c>
    </row>
    <row r="4094" spans="1:31" x14ac:dyDescent="0.25">
      <c r="A4094" s="7">
        <v>4091</v>
      </c>
      <c r="B4094" s="8">
        <v>37850</v>
      </c>
      <c r="C4094" t="s">
        <v>3</v>
      </c>
      <c r="D4094" t="s">
        <v>63</v>
      </c>
      <c r="E4094" t="s">
        <v>9</v>
      </c>
      <c r="F4094" t="s">
        <v>180</v>
      </c>
      <c r="G4094" t="s">
        <v>65</v>
      </c>
      <c r="H4094" s="135" t="s">
        <v>1519</v>
      </c>
      <c r="I4094" t="s">
        <v>1454</v>
      </c>
      <c r="J4094" s="20">
        <v>4</v>
      </c>
      <c r="K4094" s="20" t="s">
        <v>1465</v>
      </c>
      <c r="L4094" t="s">
        <v>1466</v>
      </c>
      <c r="M4094" s="20">
        <v>1</v>
      </c>
      <c r="N4094" s="20">
        <v>1</v>
      </c>
      <c r="AE4094">
        <f t="shared" si="63"/>
        <v>2003</v>
      </c>
    </row>
    <row r="4095" spans="1:31" x14ac:dyDescent="0.25">
      <c r="A4095" s="7">
        <v>4092</v>
      </c>
      <c r="B4095" s="8">
        <v>37850</v>
      </c>
      <c r="C4095" t="s">
        <v>3</v>
      </c>
      <c r="D4095" t="s">
        <v>572</v>
      </c>
      <c r="E4095" t="s">
        <v>9</v>
      </c>
      <c r="F4095" t="s">
        <v>578</v>
      </c>
      <c r="G4095" t="s">
        <v>377</v>
      </c>
      <c r="H4095" s="9" t="s">
        <v>1604</v>
      </c>
      <c r="I4095" t="s">
        <v>1454</v>
      </c>
      <c r="J4095" s="20">
        <v>15</v>
      </c>
      <c r="K4095" s="20" t="s">
        <v>1465</v>
      </c>
      <c r="L4095" t="s">
        <v>1466</v>
      </c>
      <c r="M4095" s="20">
        <v>3.75</v>
      </c>
      <c r="N4095" s="20">
        <v>3.75</v>
      </c>
      <c r="AE4095">
        <f t="shared" si="63"/>
        <v>2003</v>
      </c>
    </row>
    <row r="4096" spans="1:31" x14ac:dyDescent="0.25">
      <c r="A4096" s="7">
        <v>4093</v>
      </c>
      <c r="B4096" s="8">
        <v>37850</v>
      </c>
      <c r="C4096" t="s">
        <v>3</v>
      </c>
      <c r="D4096" t="s">
        <v>571</v>
      </c>
      <c r="E4096" t="s">
        <v>9</v>
      </c>
      <c r="F4096" t="s">
        <v>180</v>
      </c>
      <c r="G4096" t="s">
        <v>377</v>
      </c>
      <c r="H4096" s="9" t="s">
        <v>1626</v>
      </c>
      <c r="I4096" t="s">
        <v>1454</v>
      </c>
      <c r="J4096" s="20">
        <v>25</v>
      </c>
      <c r="K4096" s="20" t="s">
        <v>9</v>
      </c>
      <c r="L4096" t="s">
        <v>1464</v>
      </c>
      <c r="M4096" s="20">
        <v>5.5</v>
      </c>
      <c r="N4096" s="20">
        <v>8</v>
      </c>
      <c r="AE4096">
        <f t="shared" si="63"/>
        <v>2003</v>
      </c>
    </row>
    <row r="4097" spans="1:31" x14ac:dyDescent="0.25">
      <c r="A4097" s="7">
        <v>4094</v>
      </c>
      <c r="B4097" s="8">
        <v>37850</v>
      </c>
      <c r="C4097" t="s">
        <v>3</v>
      </c>
      <c r="D4097" t="s">
        <v>572</v>
      </c>
      <c r="E4097" t="s">
        <v>9</v>
      </c>
      <c r="F4097" t="s">
        <v>563</v>
      </c>
      <c r="G4097" t="s">
        <v>569</v>
      </c>
      <c r="H4097" s="9" t="s">
        <v>1701</v>
      </c>
      <c r="I4097" t="s">
        <v>1454</v>
      </c>
      <c r="J4097" s="20">
        <v>17</v>
      </c>
      <c r="K4097" s="20" t="s">
        <v>3</v>
      </c>
      <c r="L4097" t="s">
        <v>1463</v>
      </c>
      <c r="M4097" s="20">
        <v>5.42</v>
      </c>
      <c r="N4097" s="20">
        <v>4.08</v>
      </c>
      <c r="AE4097">
        <f t="shared" si="63"/>
        <v>2003</v>
      </c>
    </row>
    <row r="4098" spans="1:31" x14ac:dyDescent="0.25">
      <c r="A4098" s="7">
        <v>4095</v>
      </c>
      <c r="B4098" s="8">
        <v>37851</v>
      </c>
      <c r="C4098" t="s">
        <v>3</v>
      </c>
      <c r="D4098" t="s">
        <v>287</v>
      </c>
      <c r="E4098" t="s">
        <v>9</v>
      </c>
      <c r="F4098" t="s">
        <v>596</v>
      </c>
      <c r="G4098" t="s">
        <v>65</v>
      </c>
      <c r="H4098" s="135" t="s">
        <v>1511</v>
      </c>
      <c r="I4098" t="s">
        <v>1454</v>
      </c>
      <c r="J4098" s="20">
        <v>18</v>
      </c>
      <c r="K4098" s="20" t="s">
        <v>1465</v>
      </c>
      <c r="L4098" t="s">
        <v>1466</v>
      </c>
      <c r="M4098" s="20">
        <v>4.5</v>
      </c>
      <c r="N4098" s="20">
        <v>4.5</v>
      </c>
      <c r="AE4098">
        <f t="shared" si="63"/>
        <v>2003</v>
      </c>
    </row>
    <row r="4099" spans="1:31" x14ac:dyDescent="0.25">
      <c r="A4099" s="7">
        <v>4096</v>
      </c>
      <c r="B4099" s="8">
        <v>37851</v>
      </c>
      <c r="C4099" t="s">
        <v>3</v>
      </c>
      <c r="D4099" t="s">
        <v>603</v>
      </c>
      <c r="E4099" t="s">
        <v>9</v>
      </c>
      <c r="F4099" t="s">
        <v>597</v>
      </c>
      <c r="G4099" t="s">
        <v>14</v>
      </c>
      <c r="H4099" s="135" t="s">
        <v>1532</v>
      </c>
      <c r="I4099" t="s">
        <v>1454</v>
      </c>
      <c r="J4099" s="20">
        <v>15</v>
      </c>
      <c r="K4099" s="20" t="s">
        <v>9</v>
      </c>
      <c r="L4099" t="s">
        <v>1464</v>
      </c>
      <c r="M4099" s="20">
        <v>3.3</v>
      </c>
      <c r="N4099" s="20">
        <v>5.2</v>
      </c>
      <c r="AE4099">
        <f t="shared" si="63"/>
        <v>2003</v>
      </c>
    </row>
    <row r="4100" spans="1:31" x14ac:dyDescent="0.25">
      <c r="A4100" s="7">
        <v>4097</v>
      </c>
      <c r="B4100" s="8">
        <v>37851</v>
      </c>
      <c r="C4100" t="s">
        <v>3</v>
      </c>
      <c r="D4100" t="s">
        <v>605</v>
      </c>
      <c r="E4100" t="s">
        <v>9</v>
      </c>
      <c r="F4100" t="s">
        <v>606</v>
      </c>
      <c r="G4100" t="s">
        <v>17</v>
      </c>
      <c r="H4100" s="135" t="s">
        <v>1528</v>
      </c>
      <c r="I4100" t="s">
        <v>1455</v>
      </c>
      <c r="J4100" s="20">
        <v>10</v>
      </c>
      <c r="K4100" s="20" t="s">
        <v>9</v>
      </c>
      <c r="L4100" t="s">
        <v>1464</v>
      </c>
      <c r="M4100" s="20">
        <v>1.1000000000000001</v>
      </c>
      <c r="N4100" s="20">
        <v>1.9</v>
      </c>
      <c r="AE4100">
        <f t="shared" ref="AE4100:AE4163" si="64">YEAR(B4100)</f>
        <v>2003</v>
      </c>
    </row>
    <row r="4101" spans="1:31" x14ac:dyDescent="0.25">
      <c r="A4101" s="7">
        <v>4098</v>
      </c>
      <c r="B4101" s="8">
        <v>37851</v>
      </c>
      <c r="C4101" t="s">
        <v>3</v>
      </c>
      <c r="D4101" t="s">
        <v>287</v>
      </c>
      <c r="E4101" t="s">
        <v>9</v>
      </c>
      <c r="F4101" t="s">
        <v>565</v>
      </c>
      <c r="G4101" t="s">
        <v>17</v>
      </c>
      <c r="H4101" s="135" t="s">
        <v>1502</v>
      </c>
      <c r="I4101" t="s">
        <v>1454</v>
      </c>
      <c r="J4101" s="20">
        <v>20</v>
      </c>
      <c r="K4101" s="20" t="s">
        <v>9</v>
      </c>
      <c r="L4101" t="s">
        <v>1464</v>
      </c>
      <c r="M4101" s="20">
        <v>4.4000000000000004</v>
      </c>
      <c r="N4101" s="20">
        <v>6.6</v>
      </c>
      <c r="AE4101">
        <f t="shared" si="64"/>
        <v>2003</v>
      </c>
    </row>
    <row r="4102" spans="1:31" x14ac:dyDescent="0.25">
      <c r="A4102" s="7">
        <v>4099</v>
      </c>
      <c r="B4102" s="8">
        <v>37851</v>
      </c>
      <c r="C4102" t="s">
        <v>3</v>
      </c>
      <c r="D4102" t="s">
        <v>462</v>
      </c>
      <c r="E4102" t="s">
        <v>9</v>
      </c>
      <c r="F4102" t="s">
        <v>464</v>
      </c>
      <c r="G4102" t="s">
        <v>377</v>
      </c>
      <c r="H4102" s="9" t="s">
        <v>1605</v>
      </c>
      <c r="I4102" t="s">
        <v>1454</v>
      </c>
      <c r="J4102" s="20">
        <v>45</v>
      </c>
      <c r="K4102" s="20" t="s">
        <v>9</v>
      </c>
      <c r="L4102" t="s">
        <v>1464</v>
      </c>
      <c r="M4102" s="20">
        <v>9.9</v>
      </c>
      <c r="N4102" s="20">
        <v>13.6</v>
      </c>
      <c r="AE4102">
        <f t="shared" si="64"/>
        <v>2003</v>
      </c>
    </row>
    <row r="4103" spans="1:31" x14ac:dyDescent="0.25">
      <c r="A4103" s="7">
        <v>4100</v>
      </c>
      <c r="B4103" s="8">
        <v>37851</v>
      </c>
      <c r="C4103" t="s">
        <v>3</v>
      </c>
      <c r="D4103" t="s">
        <v>580</v>
      </c>
      <c r="E4103" t="s">
        <v>9</v>
      </c>
      <c r="F4103" t="s">
        <v>564</v>
      </c>
      <c r="G4103" t="s">
        <v>24</v>
      </c>
      <c r="H4103" s="136" t="s">
        <v>1496</v>
      </c>
      <c r="I4103" t="s">
        <v>1454</v>
      </c>
      <c r="J4103" s="20">
        <v>30</v>
      </c>
      <c r="K4103" s="20" t="s">
        <v>9</v>
      </c>
      <c r="L4103" t="s">
        <v>1464</v>
      </c>
      <c r="M4103" s="20">
        <v>6.6</v>
      </c>
      <c r="N4103" s="20">
        <v>9.4</v>
      </c>
      <c r="AE4103">
        <f t="shared" si="64"/>
        <v>2003</v>
      </c>
    </row>
    <row r="4104" spans="1:31" x14ac:dyDescent="0.25">
      <c r="A4104" s="7">
        <v>4101</v>
      </c>
      <c r="B4104" s="8">
        <v>37851</v>
      </c>
      <c r="C4104" t="s">
        <v>3</v>
      </c>
      <c r="D4104" t="s">
        <v>587</v>
      </c>
      <c r="E4104" t="s">
        <v>9</v>
      </c>
      <c r="F4104" t="s">
        <v>572</v>
      </c>
      <c r="G4104" t="s">
        <v>569</v>
      </c>
      <c r="H4104" s="9" t="s">
        <v>1663</v>
      </c>
      <c r="I4104" t="s">
        <v>1455</v>
      </c>
      <c r="J4104" s="20">
        <v>12</v>
      </c>
      <c r="K4104" s="20" t="s">
        <v>9</v>
      </c>
      <c r="L4104" t="s">
        <v>1464</v>
      </c>
      <c r="M4104" s="20">
        <v>1.32</v>
      </c>
      <c r="N4104" s="20">
        <v>2.1799999999999997</v>
      </c>
      <c r="AE4104">
        <f t="shared" si="64"/>
        <v>2003</v>
      </c>
    </row>
    <row r="4105" spans="1:31" x14ac:dyDescent="0.25">
      <c r="A4105" s="7">
        <v>4102</v>
      </c>
      <c r="B4105" s="8">
        <v>37852</v>
      </c>
      <c r="C4105" t="s">
        <v>3</v>
      </c>
      <c r="D4105" t="s">
        <v>542</v>
      </c>
      <c r="E4105" t="s">
        <v>9</v>
      </c>
      <c r="F4105" t="s">
        <v>585</v>
      </c>
      <c r="G4105" t="s">
        <v>17</v>
      </c>
      <c r="H4105" s="135" t="s">
        <v>1520</v>
      </c>
      <c r="I4105" t="s">
        <v>1454</v>
      </c>
      <c r="J4105" s="20">
        <v>55</v>
      </c>
      <c r="K4105" s="20" t="s">
        <v>9</v>
      </c>
      <c r="L4105" t="s">
        <v>1464</v>
      </c>
      <c r="M4105" s="20">
        <v>12.1</v>
      </c>
      <c r="N4105" s="20">
        <v>16.399999999999999</v>
      </c>
      <c r="AE4105">
        <f t="shared" si="64"/>
        <v>2003</v>
      </c>
    </row>
    <row r="4106" spans="1:31" x14ac:dyDescent="0.25">
      <c r="A4106" s="7">
        <v>4103</v>
      </c>
      <c r="B4106" s="8">
        <v>37852</v>
      </c>
      <c r="C4106" t="s">
        <v>3</v>
      </c>
      <c r="D4106" t="s">
        <v>566</v>
      </c>
      <c r="E4106" t="s">
        <v>9</v>
      </c>
      <c r="F4106" t="s">
        <v>607</v>
      </c>
      <c r="G4106" t="s">
        <v>65</v>
      </c>
      <c r="H4106" s="135" t="s">
        <v>1514</v>
      </c>
      <c r="I4106" t="s">
        <v>1455</v>
      </c>
      <c r="J4106" s="20">
        <v>18</v>
      </c>
      <c r="K4106" s="20" t="s">
        <v>3</v>
      </c>
      <c r="L4106" t="s">
        <v>1464</v>
      </c>
      <c r="M4106" s="20">
        <v>3.02</v>
      </c>
      <c r="N4106" s="20">
        <v>1.98</v>
      </c>
      <c r="AE4106">
        <f t="shared" si="64"/>
        <v>2003</v>
      </c>
    </row>
    <row r="4107" spans="1:31" x14ac:dyDescent="0.25">
      <c r="A4107" s="7">
        <v>4104</v>
      </c>
      <c r="B4107" s="8">
        <v>37852</v>
      </c>
      <c r="C4107" t="s">
        <v>3</v>
      </c>
      <c r="D4107" t="s">
        <v>291</v>
      </c>
      <c r="E4107" t="s">
        <v>9</v>
      </c>
      <c r="F4107" t="s">
        <v>585</v>
      </c>
      <c r="G4107" t="s">
        <v>24</v>
      </c>
      <c r="H4107" s="135" t="s">
        <v>1556</v>
      </c>
      <c r="I4107" t="s">
        <v>1454</v>
      </c>
      <c r="J4107" s="20">
        <v>22</v>
      </c>
      <c r="K4107" s="20" t="s">
        <v>9</v>
      </c>
      <c r="L4107" t="s">
        <v>1464</v>
      </c>
      <c r="M4107" s="20">
        <v>4.84</v>
      </c>
      <c r="N4107" s="20">
        <v>7.16</v>
      </c>
      <c r="AE4107">
        <f t="shared" si="64"/>
        <v>2003</v>
      </c>
    </row>
    <row r="4108" spans="1:31" x14ac:dyDescent="0.25">
      <c r="A4108" s="7">
        <v>4105</v>
      </c>
      <c r="B4108" s="8">
        <v>37853</v>
      </c>
      <c r="C4108" t="s">
        <v>3</v>
      </c>
      <c r="D4108" t="s">
        <v>608</v>
      </c>
      <c r="E4108" t="s">
        <v>9</v>
      </c>
      <c r="F4108" t="s">
        <v>149</v>
      </c>
      <c r="G4108" t="s">
        <v>14</v>
      </c>
      <c r="H4108" s="135" t="s">
        <v>1530</v>
      </c>
      <c r="I4108" t="s">
        <v>1458</v>
      </c>
      <c r="J4108" s="20">
        <v>7</v>
      </c>
      <c r="K4108" s="20" t="s">
        <v>1465</v>
      </c>
      <c r="L4108" t="s">
        <v>1466</v>
      </c>
      <c r="M4108" s="20">
        <v>30</v>
      </c>
      <c r="N4108" s="20">
        <v>10</v>
      </c>
      <c r="AE4108">
        <f t="shared" si="64"/>
        <v>2003</v>
      </c>
    </row>
    <row r="4109" spans="1:31" x14ac:dyDescent="0.25">
      <c r="A4109" s="7">
        <v>4106</v>
      </c>
      <c r="B4109" s="8">
        <v>37853</v>
      </c>
      <c r="C4109" t="s">
        <v>3</v>
      </c>
      <c r="D4109" t="s">
        <v>603</v>
      </c>
      <c r="E4109" t="s">
        <v>9</v>
      </c>
      <c r="F4109" t="s">
        <v>588</v>
      </c>
      <c r="G4109" t="s">
        <v>17</v>
      </c>
      <c r="H4109" s="135" t="s">
        <v>1518</v>
      </c>
      <c r="I4109" t="s">
        <v>1455</v>
      </c>
      <c r="J4109" s="20">
        <v>11</v>
      </c>
      <c r="K4109" s="20" t="s">
        <v>3</v>
      </c>
      <c r="L4109" t="s">
        <v>1464</v>
      </c>
      <c r="M4109" s="20">
        <v>2.04</v>
      </c>
      <c r="N4109" s="20">
        <v>1.21</v>
      </c>
      <c r="AE4109">
        <f t="shared" si="64"/>
        <v>2003</v>
      </c>
    </row>
    <row r="4110" spans="1:31" x14ac:dyDescent="0.25">
      <c r="A4110" s="7">
        <v>4107</v>
      </c>
      <c r="B4110" s="8">
        <v>37853</v>
      </c>
      <c r="C4110" t="s">
        <v>3</v>
      </c>
      <c r="D4110" t="s">
        <v>43</v>
      </c>
      <c r="E4110" t="s">
        <v>9</v>
      </c>
      <c r="F4110" t="s">
        <v>190</v>
      </c>
      <c r="G4110" t="s">
        <v>14</v>
      </c>
      <c r="H4110" s="135" t="s">
        <v>1496</v>
      </c>
      <c r="I4110" t="s">
        <v>1454</v>
      </c>
      <c r="J4110" s="20">
        <v>54</v>
      </c>
      <c r="K4110" s="20" t="s">
        <v>1465</v>
      </c>
      <c r="L4110" t="s">
        <v>1466</v>
      </c>
      <c r="M4110" s="20">
        <v>13.5</v>
      </c>
      <c r="N4110" s="20">
        <v>13.5</v>
      </c>
      <c r="AE4110">
        <f t="shared" si="64"/>
        <v>2003</v>
      </c>
    </row>
    <row r="4111" spans="1:31" x14ac:dyDescent="0.25">
      <c r="A4111" s="7">
        <v>4108</v>
      </c>
      <c r="B4111" s="8">
        <v>37853</v>
      </c>
      <c r="C4111" t="s">
        <v>3</v>
      </c>
      <c r="D4111" t="s">
        <v>339</v>
      </c>
      <c r="E4111" t="s">
        <v>9</v>
      </c>
      <c r="F4111" t="s">
        <v>91</v>
      </c>
      <c r="G4111" t="s">
        <v>377</v>
      </c>
      <c r="H4111" s="9" t="s">
        <v>1702</v>
      </c>
      <c r="I4111" t="s">
        <v>1454</v>
      </c>
      <c r="J4111" s="20">
        <v>32</v>
      </c>
      <c r="K4111" s="20" t="s">
        <v>1465</v>
      </c>
      <c r="L4111" t="s">
        <v>1466</v>
      </c>
      <c r="M4111" s="20">
        <v>8</v>
      </c>
      <c r="N4111" s="20">
        <v>8</v>
      </c>
      <c r="AE4111">
        <f t="shared" si="64"/>
        <v>2003</v>
      </c>
    </row>
    <row r="4112" spans="1:31" x14ac:dyDescent="0.25">
      <c r="A4112" s="7">
        <v>4109</v>
      </c>
      <c r="B4112" s="8">
        <v>37853</v>
      </c>
      <c r="C4112" t="s">
        <v>3</v>
      </c>
      <c r="D4112" t="s">
        <v>162</v>
      </c>
      <c r="E4112" t="s">
        <v>9</v>
      </c>
      <c r="F4112" t="s">
        <v>603</v>
      </c>
      <c r="G4112" t="s">
        <v>24</v>
      </c>
      <c r="H4112" s="135" t="s">
        <v>1563</v>
      </c>
      <c r="I4112" t="s">
        <v>1455</v>
      </c>
      <c r="J4112" s="20">
        <v>12</v>
      </c>
      <c r="K4112" s="20" t="s">
        <v>3</v>
      </c>
      <c r="L4112" t="s">
        <v>1464</v>
      </c>
      <c r="M4112" s="20">
        <v>2.1799999999999997</v>
      </c>
      <c r="N4112" s="20">
        <v>1.32</v>
      </c>
      <c r="AE4112">
        <f t="shared" si="64"/>
        <v>2003</v>
      </c>
    </row>
    <row r="4113" spans="1:31" x14ac:dyDescent="0.25">
      <c r="A4113" s="7">
        <v>4110</v>
      </c>
      <c r="B4113" s="8">
        <v>37853</v>
      </c>
      <c r="C4113" t="s">
        <v>3</v>
      </c>
      <c r="D4113" t="s">
        <v>603</v>
      </c>
      <c r="E4113" t="s">
        <v>9</v>
      </c>
      <c r="F4113" t="s">
        <v>162</v>
      </c>
      <c r="G4113" t="s">
        <v>24</v>
      </c>
      <c r="H4113" s="135" t="s">
        <v>1563</v>
      </c>
      <c r="I4113" t="s">
        <v>1455</v>
      </c>
      <c r="J4113" s="20">
        <v>12</v>
      </c>
      <c r="K4113" s="20" t="s">
        <v>9</v>
      </c>
      <c r="L4113" t="s">
        <v>1463</v>
      </c>
      <c r="M4113" s="20">
        <v>1.44</v>
      </c>
      <c r="N4113" s="20">
        <v>2.06</v>
      </c>
      <c r="AE4113">
        <f t="shared" si="64"/>
        <v>2003</v>
      </c>
    </row>
    <row r="4114" spans="1:31" x14ac:dyDescent="0.25">
      <c r="A4114" s="7">
        <v>4111</v>
      </c>
      <c r="B4114" s="8">
        <v>37853</v>
      </c>
      <c r="C4114" t="s">
        <v>3</v>
      </c>
      <c r="D4114" t="s">
        <v>499</v>
      </c>
      <c r="E4114" t="s">
        <v>9</v>
      </c>
      <c r="F4114" t="s">
        <v>399</v>
      </c>
      <c r="G4114" t="s">
        <v>377</v>
      </c>
      <c r="H4114" s="9" t="s">
        <v>1590</v>
      </c>
      <c r="I4114" t="s">
        <v>1454</v>
      </c>
      <c r="J4114" s="20">
        <v>69</v>
      </c>
      <c r="K4114" s="20" t="s">
        <v>3</v>
      </c>
      <c r="L4114" t="s">
        <v>1464</v>
      </c>
      <c r="M4114" s="20">
        <v>20.32</v>
      </c>
      <c r="N4114" s="20">
        <v>15.18</v>
      </c>
      <c r="AE4114">
        <f t="shared" si="64"/>
        <v>2003</v>
      </c>
    </row>
    <row r="4115" spans="1:31" x14ac:dyDescent="0.25">
      <c r="A4115" s="7">
        <v>4112</v>
      </c>
      <c r="B4115" s="8">
        <v>37853</v>
      </c>
      <c r="C4115" t="s">
        <v>3</v>
      </c>
      <c r="D4115" t="s">
        <v>47</v>
      </c>
      <c r="E4115" t="s">
        <v>9</v>
      </c>
      <c r="F4115" t="s">
        <v>464</v>
      </c>
      <c r="G4115" t="s">
        <v>377</v>
      </c>
      <c r="H4115" s="9" t="s">
        <v>1587</v>
      </c>
      <c r="I4115" t="s">
        <v>1454</v>
      </c>
      <c r="J4115" s="20">
        <v>20</v>
      </c>
      <c r="K4115" s="20" t="s">
        <v>3</v>
      </c>
      <c r="L4115" t="s">
        <v>1463</v>
      </c>
      <c r="M4115" s="20">
        <v>6.2</v>
      </c>
      <c r="N4115" s="20">
        <v>4.8</v>
      </c>
      <c r="AE4115">
        <f t="shared" si="64"/>
        <v>2003</v>
      </c>
    </row>
    <row r="4116" spans="1:31" x14ac:dyDescent="0.25">
      <c r="A4116" s="7">
        <v>4113</v>
      </c>
      <c r="B4116" s="8">
        <v>37853</v>
      </c>
      <c r="C4116" t="s">
        <v>3</v>
      </c>
      <c r="D4116" t="s">
        <v>537</v>
      </c>
      <c r="E4116" t="s">
        <v>9</v>
      </c>
      <c r="F4116" t="s">
        <v>564</v>
      </c>
      <c r="G4116" t="s">
        <v>24</v>
      </c>
      <c r="H4116" s="136" t="s">
        <v>1496</v>
      </c>
      <c r="I4116" t="s">
        <v>1454</v>
      </c>
      <c r="J4116" s="20">
        <v>6</v>
      </c>
      <c r="K4116" s="20" t="s">
        <v>9</v>
      </c>
      <c r="L4116" t="s">
        <v>1464</v>
      </c>
      <c r="M4116" s="20">
        <v>1.32</v>
      </c>
      <c r="N4116" s="20">
        <v>2.6799999999999997</v>
      </c>
      <c r="AE4116">
        <f t="shared" si="64"/>
        <v>2003</v>
      </c>
    </row>
    <row r="4117" spans="1:31" x14ac:dyDescent="0.25">
      <c r="A4117" s="7">
        <v>4114</v>
      </c>
      <c r="B4117" s="8">
        <v>37855</v>
      </c>
      <c r="C4117" t="s">
        <v>3</v>
      </c>
      <c r="D4117" t="s">
        <v>27</v>
      </c>
      <c r="E4117" t="s">
        <v>9</v>
      </c>
      <c r="F4117" t="s">
        <v>486</v>
      </c>
      <c r="G4117" t="s">
        <v>17</v>
      </c>
      <c r="H4117" s="135" t="s">
        <v>1500</v>
      </c>
      <c r="I4117" t="s">
        <v>1454</v>
      </c>
      <c r="J4117" s="20">
        <v>26</v>
      </c>
      <c r="K4117" s="20" t="s">
        <v>3</v>
      </c>
      <c r="L4117" t="s">
        <v>1464</v>
      </c>
      <c r="M4117" s="20">
        <v>8.2800000000000011</v>
      </c>
      <c r="N4117" s="20">
        <v>5.72</v>
      </c>
      <c r="AE4117">
        <f t="shared" si="64"/>
        <v>2003</v>
      </c>
    </row>
    <row r="4118" spans="1:31" x14ac:dyDescent="0.25">
      <c r="A4118" s="7">
        <v>4115</v>
      </c>
      <c r="B4118" s="8">
        <v>37855</v>
      </c>
      <c r="C4118" t="s">
        <v>3</v>
      </c>
      <c r="D4118" t="s">
        <v>542</v>
      </c>
      <c r="E4118" t="s">
        <v>9</v>
      </c>
      <c r="F4118" t="s">
        <v>285</v>
      </c>
      <c r="G4118" t="s">
        <v>17</v>
      </c>
      <c r="H4118" s="135" t="s">
        <v>1500</v>
      </c>
      <c r="I4118" t="s">
        <v>1454</v>
      </c>
      <c r="J4118" s="20">
        <v>28</v>
      </c>
      <c r="K4118" s="20" t="s">
        <v>3</v>
      </c>
      <c r="L4118" t="s">
        <v>1464</v>
      </c>
      <c r="M4118" s="20">
        <v>8.84</v>
      </c>
      <c r="N4118" s="20">
        <v>6.16</v>
      </c>
      <c r="AE4118">
        <f t="shared" si="64"/>
        <v>2003</v>
      </c>
    </row>
    <row r="4119" spans="1:31" x14ac:dyDescent="0.25">
      <c r="A4119" s="7">
        <v>4116</v>
      </c>
      <c r="B4119" s="8">
        <v>37855</v>
      </c>
      <c r="C4119" t="s">
        <v>3</v>
      </c>
      <c r="D4119" t="s">
        <v>238</v>
      </c>
      <c r="E4119" t="s">
        <v>9</v>
      </c>
      <c r="F4119" t="s">
        <v>27</v>
      </c>
      <c r="G4119" t="s">
        <v>14</v>
      </c>
      <c r="H4119" s="135" t="s">
        <v>1517</v>
      </c>
      <c r="I4119" t="s">
        <v>1454</v>
      </c>
      <c r="J4119" s="20">
        <v>19</v>
      </c>
      <c r="K4119" s="20" t="s">
        <v>9</v>
      </c>
      <c r="L4119" t="s">
        <v>1464</v>
      </c>
      <c r="M4119" s="20">
        <v>4.18</v>
      </c>
      <c r="N4119" s="20">
        <v>6.32</v>
      </c>
      <c r="AE4119">
        <f t="shared" si="64"/>
        <v>2003</v>
      </c>
    </row>
    <row r="4120" spans="1:31" x14ac:dyDescent="0.25">
      <c r="A4120" s="7">
        <v>4117</v>
      </c>
      <c r="B4120" s="8">
        <v>37855</v>
      </c>
      <c r="C4120" t="s">
        <v>3</v>
      </c>
      <c r="D4120" t="s">
        <v>606</v>
      </c>
      <c r="E4120" t="s">
        <v>9</v>
      </c>
      <c r="F4120" t="s">
        <v>149</v>
      </c>
      <c r="G4120" t="s">
        <v>14</v>
      </c>
      <c r="H4120" s="135" t="s">
        <v>1489</v>
      </c>
      <c r="I4120" t="s">
        <v>1455</v>
      </c>
      <c r="J4120" s="20">
        <v>12</v>
      </c>
      <c r="K4120" s="20" t="s">
        <v>3</v>
      </c>
      <c r="L4120" t="s">
        <v>1463</v>
      </c>
      <c r="M4120" s="20">
        <v>2.06</v>
      </c>
      <c r="N4120" s="20">
        <v>1.44</v>
      </c>
      <c r="AE4120">
        <f t="shared" si="64"/>
        <v>2003</v>
      </c>
    </row>
    <row r="4121" spans="1:31" x14ac:dyDescent="0.25">
      <c r="A4121" s="7">
        <v>4118</v>
      </c>
      <c r="B4121" s="8">
        <v>37855</v>
      </c>
      <c r="C4121" t="s">
        <v>3</v>
      </c>
      <c r="D4121" t="s">
        <v>537</v>
      </c>
      <c r="E4121" t="s">
        <v>9</v>
      </c>
      <c r="F4121" t="s">
        <v>64</v>
      </c>
      <c r="G4121" t="s">
        <v>11</v>
      </c>
      <c r="H4121" s="135" t="s">
        <v>1542</v>
      </c>
      <c r="I4121" t="s">
        <v>1454</v>
      </c>
      <c r="J4121" s="20">
        <v>30</v>
      </c>
      <c r="K4121" s="20" t="s">
        <v>1465</v>
      </c>
      <c r="L4121" t="s">
        <v>1466</v>
      </c>
      <c r="M4121" s="20">
        <v>7.5</v>
      </c>
      <c r="N4121" s="20">
        <v>7.5</v>
      </c>
      <c r="AE4121">
        <f t="shared" si="64"/>
        <v>2003</v>
      </c>
    </row>
    <row r="4122" spans="1:31" x14ac:dyDescent="0.25">
      <c r="A4122" s="7">
        <v>4119</v>
      </c>
      <c r="B4122" s="8">
        <v>37855</v>
      </c>
      <c r="C4122" t="s">
        <v>3</v>
      </c>
      <c r="D4122" t="s">
        <v>532</v>
      </c>
      <c r="E4122" t="s">
        <v>9</v>
      </c>
      <c r="F4122" t="s">
        <v>285</v>
      </c>
      <c r="G4122" t="s">
        <v>17</v>
      </c>
      <c r="H4122" s="135" t="s">
        <v>1524</v>
      </c>
      <c r="I4122" t="s">
        <v>1454</v>
      </c>
      <c r="J4122" s="20">
        <v>20</v>
      </c>
      <c r="K4122" s="20" t="s">
        <v>1465</v>
      </c>
      <c r="L4122" t="s">
        <v>1466</v>
      </c>
      <c r="M4122" s="20">
        <v>5</v>
      </c>
      <c r="N4122" s="20">
        <v>5</v>
      </c>
      <c r="AE4122">
        <f t="shared" si="64"/>
        <v>2003</v>
      </c>
    </row>
    <row r="4123" spans="1:31" x14ac:dyDescent="0.25">
      <c r="A4123" s="7">
        <v>4120</v>
      </c>
      <c r="B4123" s="8">
        <v>37855</v>
      </c>
      <c r="C4123" t="s">
        <v>3</v>
      </c>
      <c r="D4123" t="s">
        <v>606</v>
      </c>
      <c r="E4123" t="s">
        <v>9</v>
      </c>
      <c r="F4123" t="s">
        <v>604</v>
      </c>
      <c r="G4123" t="s">
        <v>14</v>
      </c>
      <c r="H4123" s="135" t="s">
        <v>1507</v>
      </c>
      <c r="I4123" t="s">
        <v>1454</v>
      </c>
      <c r="J4123" s="20">
        <v>64</v>
      </c>
      <c r="K4123" s="20" t="s">
        <v>9</v>
      </c>
      <c r="L4123" t="s">
        <v>1464</v>
      </c>
      <c r="M4123" s="20">
        <v>14.08</v>
      </c>
      <c r="N4123" s="20">
        <v>18.920000000000002</v>
      </c>
      <c r="AE4123">
        <f t="shared" si="64"/>
        <v>2003</v>
      </c>
    </row>
    <row r="4124" spans="1:31" x14ac:dyDescent="0.25">
      <c r="A4124" s="7">
        <v>4121</v>
      </c>
      <c r="B4124" s="8">
        <v>37855</v>
      </c>
      <c r="C4124" t="s">
        <v>3</v>
      </c>
      <c r="D4124" t="s">
        <v>502</v>
      </c>
      <c r="E4124" t="s">
        <v>9</v>
      </c>
      <c r="F4124" t="s">
        <v>285</v>
      </c>
      <c r="G4124" t="s">
        <v>24</v>
      </c>
      <c r="H4124" s="135" t="s">
        <v>1496</v>
      </c>
      <c r="I4124" t="s">
        <v>1454</v>
      </c>
      <c r="J4124" s="20">
        <v>15</v>
      </c>
      <c r="K4124" s="20" t="s">
        <v>1465</v>
      </c>
      <c r="L4124" t="s">
        <v>1466</v>
      </c>
      <c r="M4124" s="20">
        <v>3.75</v>
      </c>
      <c r="N4124" s="20">
        <v>3.75</v>
      </c>
      <c r="AE4124">
        <f t="shared" si="64"/>
        <v>2003</v>
      </c>
    </row>
    <row r="4125" spans="1:31" x14ac:dyDescent="0.25">
      <c r="A4125" s="7">
        <v>4122</v>
      </c>
      <c r="B4125" s="8">
        <v>37856</v>
      </c>
      <c r="C4125" t="s">
        <v>3</v>
      </c>
      <c r="D4125" t="s">
        <v>271</v>
      </c>
      <c r="E4125" t="s">
        <v>9</v>
      </c>
      <c r="F4125" t="s">
        <v>53</v>
      </c>
      <c r="G4125" t="s">
        <v>11</v>
      </c>
      <c r="H4125" s="135" t="s">
        <v>1703</v>
      </c>
      <c r="I4125" t="s">
        <v>1454</v>
      </c>
      <c r="J4125" s="20">
        <v>10</v>
      </c>
      <c r="K4125" s="20" t="s">
        <v>9</v>
      </c>
      <c r="L4125" t="s">
        <v>1464</v>
      </c>
      <c r="M4125" s="20">
        <v>2.2000000000000002</v>
      </c>
      <c r="N4125" s="20">
        <v>3.8</v>
      </c>
      <c r="AE4125">
        <f t="shared" si="64"/>
        <v>2003</v>
      </c>
    </row>
    <row r="4126" spans="1:31" x14ac:dyDescent="0.25">
      <c r="A4126" s="7">
        <v>4123</v>
      </c>
      <c r="B4126" s="8">
        <v>37856</v>
      </c>
      <c r="C4126" t="s">
        <v>3</v>
      </c>
      <c r="D4126" t="s">
        <v>233</v>
      </c>
      <c r="E4126" t="s">
        <v>9</v>
      </c>
      <c r="F4126" t="s">
        <v>136</v>
      </c>
      <c r="G4126" t="s">
        <v>377</v>
      </c>
      <c r="H4126" s="9" t="s">
        <v>1589</v>
      </c>
      <c r="I4126" t="s">
        <v>1455</v>
      </c>
      <c r="J4126" s="20">
        <v>40</v>
      </c>
      <c r="K4126" s="20" t="s">
        <v>1465</v>
      </c>
      <c r="L4126" t="s">
        <v>1466</v>
      </c>
      <c r="M4126" s="20">
        <v>5</v>
      </c>
      <c r="N4126" s="20">
        <v>5</v>
      </c>
      <c r="AE4126">
        <f t="shared" si="64"/>
        <v>2003</v>
      </c>
    </row>
    <row r="4127" spans="1:31" x14ac:dyDescent="0.25">
      <c r="A4127" s="7">
        <v>4124</v>
      </c>
      <c r="B4127" s="8">
        <v>37856</v>
      </c>
      <c r="C4127" t="s">
        <v>3</v>
      </c>
      <c r="D4127" t="s">
        <v>145</v>
      </c>
      <c r="E4127" t="s">
        <v>9</v>
      </c>
      <c r="F4127" t="s">
        <v>395</v>
      </c>
      <c r="G4127" t="s">
        <v>569</v>
      </c>
      <c r="H4127" s="9" t="s">
        <v>1704</v>
      </c>
      <c r="I4127" t="s">
        <v>1454</v>
      </c>
      <c r="J4127" s="20">
        <v>13</v>
      </c>
      <c r="K4127" s="20" t="s">
        <v>9</v>
      </c>
      <c r="L4127" t="s">
        <v>1463</v>
      </c>
      <c r="M4127" s="20">
        <v>3.12</v>
      </c>
      <c r="N4127" s="20">
        <v>4.38</v>
      </c>
      <c r="AE4127">
        <f t="shared" si="64"/>
        <v>2003</v>
      </c>
    </row>
    <row r="4128" spans="1:31" x14ac:dyDescent="0.25">
      <c r="A4128" s="7">
        <v>4125</v>
      </c>
      <c r="B4128" s="8">
        <v>37856</v>
      </c>
      <c r="C4128" t="s">
        <v>3</v>
      </c>
      <c r="D4128" t="s">
        <v>457</v>
      </c>
      <c r="E4128" t="s">
        <v>9</v>
      </c>
      <c r="F4128" t="s">
        <v>490</v>
      </c>
      <c r="G4128" t="s">
        <v>569</v>
      </c>
      <c r="H4128" s="9" t="s">
        <v>1705</v>
      </c>
      <c r="I4128" t="s">
        <v>1454</v>
      </c>
      <c r="J4128" s="20">
        <v>23</v>
      </c>
      <c r="K4128" s="20" t="s">
        <v>1465</v>
      </c>
      <c r="L4128" t="s">
        <v>1466</v>
      </c>
      <c r="M4128" s="20">
        <v>5.75</v>
      </c>
      <c r="N4128" s="20">
        <v>5.75</v>
      </c>
      <c r="AE4128">
        <f t="shared" si="64"/>
        <v>2003</v>
      </c>
    </row>
    <row r="4129" spans="1:31" x14ac:dyDescent="0.25">
      <c r="A4129" s="7">
        <v>4126</v>
      </c>
      <c r="B4129" s="8">
        <v>37857</v>
      </c>
      <c r="C4129" t="s">
        <v>3</v>
      </c>
      <c r="D4129" t="s">
        <v>86</v>
      </c>
      <c r="E4129" t="s">
        <v>9</v>
      </c>
      <c r="F4129" t="s">
        <v>604</v>
      </c>
      <c r="G4129" t="s">
        <v>17</v>
      </c>
      <c r="H4129" s="135" t="s">
        <v>1500</v>
      </c>
      <c r="I4129" t="s">
        <v>1454</v>
      </c>
      <c r="J4129" s="20">
        <v>29</v>
      </c>
      <c r="K4129" s="20" t="s">
        <v>3</v>
      </c>
      <c r="L4129" t="s">
        <v>1464</v>
      </c>
      <c r="M4129" s="20">
        <v>9.1199999999999992</v>
      </c>
      <c r="N4129" s="20">
        <v>6.38</v>
      </c>
      <c r="AE4129">
        <f t="shared" si="64"/>
        <v>2003</v>
      </c>
    </row>
    <row r="4130" spans="1:31" x14ac:dyDescent="0.25">
      <c r="A4130" s="7">
        <v>4127</v>
      </c>
      <c r="B4130" s="8">
        <v>37857</v>
      </c>
      <c r="C4130" t="s">
        <v>3</v>
      </c>
      <c r="D4130" t="s">
        <v>222</v>
      </c>
      <c r="E4130" t="s">
        <v>9</v>
      </c>
      <c r="F4130" t="s">
        <v>427</v>
      </c>
      <c r="G4130" t="s">
        <v>14</v>
      </c>
      <c r="H4130" s="135" t="s">
        <v>1491</v>
      </c>
      <c r="I4130" t="s">
        <v>1456</v>
      </c>
      <c r="J4130" s="20">
        <v>30</v>
      </c>
      <c r="K4130" s="20" t="s">
        <v>9</v>
      </c>
      <c r="L4130" t="s">
        <v>1464</v>
      </c>
      <c r="M4130" s="20">
        <v>6.6</v>
      </c>
      <c r="N4130" s="20">
        <v>9.4</v>
      </c>
      <c r="O4130" t="s">
        <v>3</v>
      </c>
      <c r="P4130" s="13" t="s">
        <v>465</v>
      </c>
      <c r="Q4130" t="s">
        <v>9</v>
      </c>
      <c r="R4130" t="s">
        <v>490</v>
      </c>
      <c r="S4130" t="s">
        <v>1465</v>
      </c>
      <c r="U4130" t="s">
        <v>1465</v>
      </c>
      <c r="W4130" t="s">
        <v>1465</v>
      </c>
      <c r="Y4130" t="s">
        <v>1465</v>
      </c>
      <c r="AA4130" t="s">
        <v>1465</v>
      </c>
      <c r="AC4130" t="s">
        <v>1465</v>
      </c>
      <c r="AE4130">
        <f t="shared" si="64"/>
        <v>2003</v>
      </c>
    </row>
    <row r="4131" spans="1:31" x14ac:dyDescent="0.25">
      <c r="A4131" s="7">
        <v>4128</v>
      </c>
      <c r="B4131" s="8">
        <v>37857</v>
      </c>
      <c r="C4131" t="s">
        <v>3</v>
      </c>
      <c r="D4131" t="s">
        <v>432</v>
      </c>
      <c r="E4131" t="s">
        <v>9</v>
      </c>
      <c r="F4131" t="s">
        <v>395</v>
      </c>
      <c r="G4131" t="s">
        <v>377</v>
      </c>
      <c r="H4131" s="9" t="s">
        <v>1655</v>
      </c>
      <c r="I4131" t="s">
        <v>1454</v>
      </c>
      <c r="J4131" s="20">
        <v>68</v>
      </c>
      <c r="K4131" s="20" t="s">
        <v>3</v>
      </c>
      <c r="L4131" t="s">
        <v>1464</v>
      </c>
      <c r="M4131" s="20">
        <v>20.04</v>
      </c>
      <c r="N4131" s="20">
        <v>14.96</v>
      </c>
      <c r="AE4131">
        <f t="shared" si="64"/>
        <v>2003</v>
      </c>
    </row>
    <row r="4132" spans="1:31" x14ac:dyDescent="0.25">
      <c r="A4132" s="7">
        <v>4129</v>
      </c>
      <c r="B4132" s="8">
        <v>37857</v>
      </c>
      <c r="C4132" t="s">
        <v>3</v>
      </c>
      <c r="D4132" t="s">
        <v>178</v>
      </c>
      <c r="E4132" t="s">
        <v>9</v>
      </c>
      <c r="F4132" t="s">
        <v>26</v>
      </c>
      <c r="G4132" t="s">
        <v>569</v>
      </c>
      <c r="H4132" s="9" t="s">
        <v>1706</v>
      </c>
      <c r="I4132" t="s">
        <v>1454</v>
      </c>
      <c r="J4132" s="20">
        <v>46</v>
      </c>
      <c r="K4132" s="20" t="s">
        <v>3</v>
      </c>
      <c r="L4132" t="s">
        <v>1464</v>
      </c>
      <c r="M4132" s="20">
        <v>13.879999999999999</v>
      </c>
      <c r="N4132" s="20">
        <v>10.120000000000001</v>
      </c>
      <c r="AE4132">
        <f t="shared" si="64"/>
        <v>2003</v>
      </c>
    </row>
    <row r="4133" spans="1:31" x14ac:dyDescent="0.25">
      <c r="A4133" s="7">
        <v>4130</v>
      </c>
      <c r="B4133" s="8">
        <v>37858</v>
      </c>
      <c r="C4133" t="s">
        <v>3</v>
      </c>
      <c r="D4133" t="s">
        <v>566</v>
      </c>
      <c r="E4133" t="s">
        <v>9</v>
      </c>
      <c r="F4133" t="s">
        <v>575</v>
      </c>
      <c r="G4133" t="s">
        <v>17</v>
      </c>
      <c r="H4133" s="135" t="s">
        <v>1500</v>
      </c>
      <c r="I4133" t="s">
        <v>1454</v>
      </c>
      <c r="J4133" s="20">
        <v>49</v>
      </c>
      <c r="K4133" s="20" t="s">
        <v>1465</v>
      </c>
      <c r="L4133" t="s">
        <v>1466</v>
      </c>
      <c r="M4133" s="20">
        <v>12.25</v>
      </c>
      <c r="N4133" s="20">
        <v>12.25</v>
      </c>
      <c r="AE4133">
        <f t="shared" si="64"/>
        <v>2003</v>
      </c>
    </row>
    <row r="4134" spans="1:31" x14ac:dyDescent="0.25">
      <c r="A4134" s="7">
        <v>4131</v>
      </c>
      <c r="B4134" s="8">
        <v>37858</v>
      </c>
      <c r="C4134" t="s">
        <v>3</v>
      </c>
      <c r="D4134" t="s">
        <v>72</v>
      </c>
      <c r="E4134" t="s">
        <v>9</v>
      </c>
      <c r="F4134" t="s">
        <v>268</v>
      </c>
      <c r="G4134" t="s">
        <v>377</v>
      </c>
      <c r="H4134" s="9" t="s">
        <v>1647</v>
      </c>
      <c r="I4134" t="s">
        <v>1454</v>
      </c>
      <c r="J4134" s="20">
        <v>28</v>
      </c>
      <c r="K4134" s="20" t="s">
        <v>9</v>
      </c>
      <c r="L4134" t="s">
        <v>1464</v>
      </c>
      <c r="M4134" s="20">
        <v>6.16</v>
      </c>
      <c r="N4134" s="20">
        <v>8.84</v>
      </c>
      <c r="AE4134">
        <f t="shared" si="64"/>
        <v>2003</v>
      </c>
    </row>
    <row r="4135" spans="1:31" x14ac:dyDescent="0.25">
      <c r="A4135" s="7">
        <v>4132</v>
      </c>
      <c r="B4135" s="8">
        <v>37858</v>
      </c>
      <c r="C4135" t="s">
        <v>3</v>
      </c>
      <c r="D4135" t="s">
        <v>371</v>
      </c>
      <c r="E4135" t="s">
        <v>9</v>
      </c>
      <c r="F4135" t="s">
        <v>19</v>
      </c>
      <c r="G4135" t="s">
        <v>569</v>
      </c>
      <c r="H4135" s="135" t="s">
        <v>1674</v>
      </c>
      <c r="I4135" t="s">
        <v>1454</v>
      </c>
      <c r="J4135" s="20">
        <v>21</v>
      </c>
      <c r="K4135" s="20" t="s">
        <v>1465</v>
      </c>
      <c r="L4135" t="s">
        <v>1466</v>
      </c>
      <c r="M4135" s="20">
        <v>5.25</v>
      </c>
      <c r="N4135" s="20">
        <v>5.25</v>
      </c>
      <c r="AE4135">
        <f t="shared" si="64"/>
        <v>2003</v>
      </c>
    </row>
    <row r="4136" spans="1:31" x14ac:dyDescent="0.25">
      <c r="A4136" s="7">
        <v>4133</v>
      </c>
      <c r="B4136" s="8">
        <v>37858</v>
      </c>
      <c r="C4136" t="s">
        <v>3</v>
      </c>
      <c r="D4136" t="s">
        <v>524</v>
      </c>
      <c r="E4136" t="s">
        <v>9</v>
      </c>
      <c r="F4136" t="s">
        <v>578</v>
      </c>
      <c r="G4136" t="s">
        <v>569</v>
      </c>
      <c r="H4136" s="9" t="s">
        <v>1663</v>
      </c>
      <c r="I4136" t="s">
        <v>1454</v>
      </c>
      <c r="J4136" s="20">
        <v>21</v>
      </c>
      <c r="K4136" s="20" t="s">
        <v>9</v>
      </c>
      <c r="L4136" t="s">
        <v>1464</v>
      </c>
      <c r="M4136" s="20">
        <v>4.62</v>
      </c>
      <c r="N4136" s="20">
        <v>6.88</v>
      </c>
      <c r="AE4136">
        <f t="shared" si="64"/>
        <v>2003</v>
      </c>
    </row>
    <row r="4137" spans="1:31" x14ac:dyDescent="0.25">
      <c r="A4137" s="7">
        <v>4134</v>
      </c>
      <c r="B4137" s="8">
        <v>37860</v>
      </c>
      <c r="C4137" t="s">
        <v>3</v>
      </c>
      <c r="D4137" t="s">
        <v>134</v>
      </c>
      <c r="E4137" t="s">
        <v>9</v>
      </c>
      <c r="F4137" t="s">
        <v>609</v>
      </c>
      <c r="G4137" t="s">
        <v>14</v>
      </c>
      <c r="H4137" s="135" t="s">
        <v>1530</v>
      </c>
      <c r="I4137" t="s">
        <v>1458</v>
      </c>
      <c r="J4137" s="20">
        <v>7</v>
      </c>
      <c r="K4137" s="20" t="s">
        <v>1465</v>
      </c>
      <c r="L4137" t="s">
        <v>1466</v>
      </c>
      <c r="M4137" s="20">
        <v>10</v>
      </c>
      <c r="N4137" s="20">
        <v>30</v>
      </c>
      <c r="AE4137">
        <f t="shared" si="64"/>
        <v>2003</v>
      </c>
    </row>
    <row r="4138" spans="1:31" x14ac:dyDescent="0.25">
      <c r="A4138" s="7">
        <v>4135</v>
      </c>
      <c r="B4138" s="8">
        <v>37860</v>
      </c>
      <c r="C4138" t="s">
        <v>3</v>
      </c>
      <c r="D4138" t="s">
        <v>271</v>
      </c>
      <c r="E4138" t="s">
        <v>9</v>
      </c>
      <c r="F4138" t="s">
        <v>565</v>
      </c>
      <c r="G4138" t="s">
        <v>14</v>
      </c>
      <c r="H4138" s="135" t="s">
        <v>1501</v>
      </c>
      <c r="I4138" t="s">
        <v>1454</v>
      </c>
      <c r="J4138" s="20">
        <v>34</v>
      </c>
      <c r="K4138" s="20" t="s">
        <v>9</v>
      </c>
      <c r="L4138" t="s">
        <v>1464</v>
      </c>
      <c r="M4138" s="20">
        <v>7.48</v>
      </c>
      <c r="N4138" s="20">
        <v>10.52</v>
      </c>
      <c r="AE4138">
        <f t="shared" si="64"/>
        <v>2003</v>
      </c>
    </row>
    <row r="4139" spans="1:31" x14ac:dyDescent="0.25">
      <c r="A4139" s="7">
        <v>4136</v>
      </c>
      <c r="B4139" s="8">
        <v>37860</v>
      </c>
      <c r="C4139" t="s">
        <v>3</v>
      </c>
      <c r="D4139" t="s">
        <v>271</v>
      </c>
      <c r="E4139" t="s">
        <v>9</v>
      </c>
      <c r="F4139" t="s">
        <v>53</v>
      </c>
      <c r="G4139" t="s">
        <v>11</v>
      </c>
      <c r="H4139" s="135" t="s">
        <v>1496</v>
      </c>
      <c r="I4139" t="s">
        <v>1454</v>
      </c>
      <c r="J4139" s="20">
        <v>61</v>
      </c>
      <c r="K4139" s="20" t="s">
        <v>3</v>
      </c>
      <c r="L4139" t="s">
        <v>1464</v>
      </c>
      <c r="M4139" s="20">
        <v>18.079999999999998</v>
      </c>
      <c r="N4139" s="20">
        <v>13.42</v>
      </c>
      <c r="AE4139">
        <f t="shared" si="64"/>
        <v>2003</v>
      </c>
    </row>
    <row r="4140" spans="1:31" x14ac:dyDescent="0.25">
      <c r="A4140" s="7">
        <v>4137</v>
      </c>
      <c r="B4140" s="8">
        <v>37860</v>
      </c>
      <c r="C4140" t="s">
        <v>3</v>
      </c>
      <c r="D4140" t="s">
        <v>543</v>
      </c>
      <c r="E4140" t="s">
        <v>9</v>
      </c>
      <c r="F4140" t="s">
        <v>270</v>
      </c>
      <c r="G4140" t="s">
        <v>14</v>
      </c>
      <c r="H4140" s="135" t="s">
        <v>1496</v>
      </c>
      <c r="I4140" t="s">
        <v>1454</v>
      </c>
      <c r="J4140" s="20">
        <v>73</v>
      </c>
      <c r="K4140" s="20" t="s">
        <v>9</v>
      </c>
      <c r="L4140" t="s">
        <v>1464</v>
      </c>
      <c r="M4140" s="20">
        <v>16.059999999999999</v>
      </c>
      <c r="N4140" s="20">
        <v>21.44</v>
      </c>
      <c r="AE4140">
        <f t="shared" si="64"/>
        <v>2003</v>
      </c>
    </row>
    <row r="4141" spans="1:31" x14ac:dyDescent="0.25">
      <c r="A4141" s="7">
        <v>4138</v>
      </c>
      <c r="B4141" s="8">
        <v>37860</v>
      </c>
      <c r="C4141" t="s">
        <v>3</v>
      </c>
      <c r="D4141" t="s">
        <v>571</v>
      </c>
      <c r="E4141" t="s">
        <v>9</v>
      </c>
      <c r="F4141" t="s">
        <v>258</v>
      </c>
      <c r="G4141" t="s">
        <v>569</v>
      </c>
      <c r="H4141" s="135" t="s">
        <v>1669</v>
      </c>
      <c r="I4141" t="s">
        <v>1454</v>
      </c>
      <c r="J4141" s="20">
        <v>29</v>
      </c>
      <c r="K4141" s="20" t="s">
        <v>9</v>
      </c>
      <c r="L4141" t="s">
        <v>1464</v>
      </c>
      <c r="M4141" s="20">
        <v>6.38</v>
      </c>
      <c r="N4141" s="20">
        <v>9.1199999999999992</v>
      </c>
      <c r="AE4141">
        <f t="shared" si="64"/>
        <v>2003</v>
      </c>
    </row>
    <row r="4142" spans="1:31" x14ac:dyDescent="0.25">
      <c r="A4142" s="7">
        <v>4139</v>
      </c>
      <c r="B4142" s="8">
        <v>37861</v>
      </c>
      <c r="C4142" t="s">
        <v>3</v>
      </c>
      <c r="D4142" t="s">
        <v>537</v>
      </c>
      <c r="E4142" t="s">
        <v>9</v>
      </c>
      <c r="F4142" t="s">
        <v>486</v>
      </c>
      <c r="G4142" t="s">
        <v>24</v>
      </c>
      <c r="H4142" s="135" t="s">
        <v>1497</v>
      </c>
      <c r="I4142" t="s">
        <v>1454</v>
      </c>
      <c r="J4142" s="20">
        <v>20</v>
      </c>
      <c r="K4142" s="20" t="s">
        <v>9</v>
      </c>
      <c r="L4142" t="s">
        <v>1464</v>
      </c>
      <c r="M4142" s="20">
        <v>4.4000000000000004</v>
      </c>
      <c r="N4142" s="20">
        <v>6.6</v>
      </c>
      <c r="AE4142">
        <f t="shared" si="64"/>
        <v>2003</v>
      </c>
    </row>
    <row r="4143" spans="1:31" x14ac:dyDescent="0.25">
      <c r="A4143" s="7">
        <v>4140</v>
      </c>
      <c r="B4143" s="8">
        <v>37861</v>
      </c>
      <c r="C4143" t="s">
        <v>3</v>
      </c>
      <c r="D4143" t="s">
        <v>424</v>
      </c>
      <c r="E4143" t="s">
        <v>9</v>
      </c>
      <c r="F4143" t="s">
        <v>411</v>
      </c>
      <c r="G4143" t="s">
        <v>377</v>
      </c>
      <c r="H4143" s="135" t="s">
        <v>1496</v>
      </c>
      <c r="I4143" t="s">
        <v>1455</v>
      </c>
      <c r="J4143" s="20">
        <v>53</v>
      </c>
      <c r="K4143" s="20" t="s">
        <v>9</v>
      </c>
      <c r="L4143" t="s">
        <v>1464</v>
      </c>
      <c r="M4143" s="20">
        <v>5.83</v>
      </c>
      <c r="N4143" s="20">
        <v>7.92</v>
      </c>
      <c r="AE4143">
        <f t="shared" si="64"/>
        <v>2003</v>
      </c>
    </row>
    <row r="4144" spans="1:31" x14ac:dyDescent="0.25">
      <c r="A4144" s="7">
        <v>4141</v>
      </c>
      <c r="B4144" s="8">
        <v>37861</v>
      </c>
      <c r="C4144" t="s">
        <v>3</v>
      </c>
      <c r="D4144" t="s">
        <v>213</v>
      </c>
      <c r="E4144" t="s">
        <v>9</v>
      </c>
      <c r="F4144" t="s">
        <v>126</v>
      </c>
      <c r="G4144" t="s">
        <v>17</v>
      </c>
      <c r="H4144" s="135" t="s">
        <v>1504</v>
      </c>
      <c r="I4144" t="s">
        <v>1454</v>
      </c>
      <c r="J4144" s="20">
        <v>15</v>
      </c>
      <c r="K4144" s="20" t="s">
        <v>3</v>
      </c>
      <c r="L4144" t="s">
        <v>1464</v>
      </c>
      <c r="M4144" s="20">
        <v>5.2</v>
      </c>
      <c r="N4144" s="20">
        <v>3.3</v>
      </c>
      <c r="AE4144">
        <f t="shared" si="64"/>
        <v>2003</v>
      </c>
    </row>
    <row r="4145" spans="1:31" x14ac:dyDescent="0.25">
      <c r="A4145" s="7">
        <v>4142</v>
      </c>
      <c r="B4145" s="8">
        <v>37861</v>
      </c>
      <c r="C4145" t="s">
        <v>3</v>
      </c>
      <c r="D4145" t="s">
        <v>538</v>
      </c>
      <c r="E4145" t="s">
        <v>9</v>
      </c>
      <c r="F4145" t="s">
        <v>590</v>
      </c>
      <c r="G4145" t="s">
        <v>14</v>
      </c>
      <c r="H4145" s="135" t="s">
        <v>1491</v>
      </c>
      <c r="I4145" t="s">
        <v>1454</v>
      </c>
      <c r="J4145" s="20">
        <v>36</v>
      </c>
      <c r="K4145" s="20" t="s">
        <v>3</v>
      </c>
      <c r="L4145" t="s">
        <v>1464</v>
      </c>
      <c r="M4145" s="20">
        <v>11.08</v>
      </c>
      <c r="N4145" s="20">
        <v>7.92</v>
      </c>
      <c r="AE4145">
        <f t="shared" si="64"/>
        <v>2003</v>
      </c>
    </row>
    <row r="4146" spans="1:31" x14ac:dyDescent="0.25">
      <c r="A4146" s="7">
        <v>4143</v>
      </c>
      <c r="B4146" s="8">
        <v>37861</v>
      </c>
      <c r="C4146" t="s">
        <v>3</v>
      </c>
      <c r="D4146" t="s">
        <v>38</v>
      </c>
      <c r="E4146" t="s">
        <v>9</v>
      </c>
      <c r="F4146" t="s">
        <v>39</v>
      </c>
      <c r="G4146" t="s">
        <v>11</v>
      </c>
      <c r="H4146" s="135" t="s">
        <v>1526</v>
      </c>
      <c r="I4146" t="s">
        <v>1455</v>
      </c>
      <c r="J4146" s="20">
        <v>88</v>
      </c>
      <c r="K4146" s="20" t="s">
        <v>9</v>
      </c>
      <c r="L4146" t="s">
        <v>1464</v>
      </c>
      <c r="M4146" s="20">
        <v>9.68</v>
      </c>
      <c r="N4146" s="20">
        <v>12.82</v>
      </c>
      <c r="AE4146">
        <f t="shared" si="64"/>
        <v>2003</v>
      </c>
    </row>
    <row r="4147" spans="1:31" x14ac:dyDescent="0.25">
      <c r="A4147" s="7">
        <v>4144</v>
      </c>
      <c r="B4147" s="8">
        <v>37861</v>
      </c>
      <c r="C4147" t="s">
        <v>3</v>
      </c>
      <c r="D4147" t="s">
        <v>580</v>
      </c>
      <c r="E4147" t="s">
        <v>9</v>
      </c>
      <c r="F4147" t="s">
        <v>486</v>
      </c>
      <c r="G4147" t="s">
        <v>11</v>
      </c>
      <c r="H4147" s="135" t="s">
        <v>1496</v>
      </c>
      <c r="I4147" t="s">
        <v>1454</v>
      </c>
      <c r="J4147" s="20">
        <v>71</v>
      </c>
      <c r="K4147" s="20" t="s">
        <v>9</v>
      </c>
      <c r="L4147" t="s">
        <v>1464</v>
      </c>
      <c r="M4147" s="20">
        <v>15.620000000000001</v>
      </c>
      <c r="N4147" s="20">
        <v>20.88</v>
      </c>
      <c r="AE4147">
        <f t="shared" si="64"/>
        <v>2003</v>
      </c>
    </row>
    <row r="4148" spans="1:31" x14ac:dyDescent="0.25">
      <c r="A4148" s="7">
        <v>4145</v>
      </c>
      <c r="B4148" s="8">
        <v>37861</v>
      </c>
      <c r="C4148" t="s">
        <v>3</v>
      </c>
      <c r="D4148" t="s">
        <v>213</v>
      </c>
      <c r="E4148" t="s">
        <v>9</v>
      </c>
      <c r="F4148" t="s">
        <v>582</v>
      </c>
      <c r="G4148" t="s">
        <v>24</v>
      </c>
      <c r="H4148" s="136" t="s">
        <v>1496</v>
      </c>
      <c r="I4148" t="s">
        <v>1454</v>
      </c>
      <c r="J4148" s="20">
        <v>14</v>
      </c>
      <c r="K4148" s="20" t="s">
        <v>9</v>
      </c>
      <c r="L4148" t="s">
        <v>1464</v>
      </c>
      <c r="M4148" s="20">
        <v>3.08</v>
      </c>
      <c r="N4148" s="20">
        <v>4.92</v>
      </c>
      <c r="AE4148">
        <f t="shared" si="64"/>
        <v>2003</v>
      </c>
    </row>
    <row r="4149" spans="1:31" x14ac:dyDescent="0.25">
      <c r="A4149" s="7">
        <v>4146</v>
      </c>
      <c r="B4149" s="8">
        <v>37862</v>
      </c>
      <c r="C4149" t="s">
        <v>3</v>
      </c>
      <c r="D4149" t="s">
        <v>350</v>
      </c>
      <c r="E4149" t="s">
        <v>9</v>
      </c>
      <c r="F4149" t="s">
        <v>118</v>
      </c>
      <c r="G4149" t="s">
        <v>17</v>
      </c>
      <c r="H4149" s="135" t="s">
        <v>1502</v>
      </c>
      <c r="I4149" t="s">
        <v>1454</v>
      </c>
      <c r="J4149" s="20">
        <v>47</v>
      </c>
      <c r="K4149" s="20" t="s">
        <v>3</v>
      </c>
      <c r="L4149" t="s">
        <v>1464</v>
      </c>
      <c r="M4149" s="20">
        <v>14.16</v>
      </c>
      <c r="N4149" s="20">
        <v>10.34</v>
      </c>
      <c r="AE4149">
        <f t="shared" si="64"/>
        <v>2003</v>
      </c>
    </row>
    <row r="4150" spans="1:31" x14ac:dyDescent="0.25">
      <c r="A4150" s="7">
        <v>4147</v>
      </c>
      <c r="B4150" s="8">
        <v>37862</v>
      </c>
      <c r="C4150" t="s">
        <v>3</v>
      </c>
      <c r="D4150" t="s">
        <v>592</v>
      </c>
      <c r="E4150" t="s">
        <v>9</v>
      </c>
      <c r="F4150" t="s">
        <v>288</v>
      </c>
      <c r="G4150" t="s">
        <v>377</v>
      </c>
      <c r="H4150" s="9" t="s">
        <v>1707</v>
      </c>
      <c r="I4150" t="s">
        <v>1455</v>
      </c>
      <c r="J4150" s="20">
        <v>29</v>
      </c>
      <c r="K4150" s="20" t="s">
        <v>9</v>
      </c>
      <c r="L4150" t="s">
        <v>1464</v>
      </c>
      <c r="M4150" s="20">
        <v>3.19</v>
      </c>
      <c r="N4150" s="20">
        <v>4.5599999999999996</v>
      </c>
      <c r="AE4150">
        <f t="shared" si="64"/>
        <v>2003</v>
      </c>
    </row>
    <row r="4151" spans="1:31" x14ac:dyDescent="0.25">
      <c r="A4151" s="7">
        <v>4148</v>
      </c>
      <c r="B4151" s="8">
        <v>37863</v>
      </c>
      <c r="C4151" t="s">
        <v>3</v>
      </c>
      <c r="D4151" t="s">
        <v>213</v>
      </c>
      <c r="E4151" t="s">
        <v>9</v>
      </c>
      <c r="F4151" t="s">
        <v>397</v>
      </c>
      <c r="G4151" t="s">
        <v>17</v>
      </c>
      <c r="H4151" s="135" t="s">
        <v>1552</v>
      </c>
      <c r="I4151" t="s">
        <v>1455</v>
      </c>
      <c r="J4151" s="20">
        <v>10</v>
      </c>
      <c r="K4151" s="20" t="s">
        <v>3</v>
      </c>
      <c r="L4151" t="s">
        <v>1463</v>
      </c>
      <c r="M4151" s="20">
        <v>1.8</v>
      </c>
      <c r="N4151" s="20">
        <v>1.2</v>
      </c>
      <c r="AE4151">
        <f t="shared" si="64"/>
        <v>2003</v>
      </c>
    </row>
    <row r="4152" spans="1:31" x14ac:dyDescent="0.25">
      <c r="A4152" s="7">
        <v>4149</v>
      </c>
      <c r="B4152" s="8">
        <v>37863</v>
      </c>
      <c r="C4152" t="s">
        <v>3</v>
      </c>
      <c r="D4152" t="s">
        <v>397</v>
      </c>
      <c r="E4152" t="s">
        <v>9</v>
      </c>
      <c r="F4152" t="s">
        <v>213</v>
      </c>
      <c r="G4152" t="s">
        <v>17</v>
      </c>
      <c r="H4152" s="135" t="s">
        <v>1552</v>
      </c>
      <c r="I4152" t="s">
        <v>1455</v>
      </c>
      <c r="J4152" s="20">
        <v>10</v>
      </c>
      <c r="K4152" s="20" t="s">
        <v>9</v>
      </c>
      <c r="L4152" t="s">
        <v>1463</v>
      </c>
      <c r="M4152" s="20">
        <v>1.2</v>
      </c>
      <c r="N4152" s="20">
        <v>1.8</v>
      </c>
      <c r="AE4152">
        <f t="shared" si="64"/>
        <v>2003</v>
      </c>
    </row>
    <row r="4153" spans="1:31" x14ac:dyDescent="0.25">
      <c r="A4153" s="7">
        <v>4150</v>
      </c>
      <c r="B4153" s="8">
        <v>37863</v>
      </c>
      <c r="C4153" t="s">
        <v>3</v>
      </c>
      <c r="D4153" t="s">
        <v>213</v>
      </c>
      <c r="E4153" t="s">
        <v>9</v>
      </c>
      <c r="F4153" t="s">
        <v>64</v>
      </c>
      <c r="G4153" t="s">
        <v>24</v>
      </c>
      <c r="H4153" s="136" t="s">
        <v>1496</v>
      </c>
      <c r="I4153" t="s">
        <v>1454</v>
      </c>
      <c r="J4153" s="20">
        <v>30</v>
      </c>
      <c r="K4153" s="20" t="s">
        <v>3</v>
      </c>
      <c r="L4153" t="s">
        <v>1464</v>
      </c>
      <c r="M4153" s="20">
        <v>9.4</v>
      </c>
      <c r="N4153" s="20">
        <v>6.6</v>
      </c>
      <c r="AE4153">
        <f t="shared" si="64"/>
        <v>2003</v>
      </c>
    </row>
    <row r="4154" spans="1:31" x14ac:dyDescent="0.25">
      <c r="A4154" s="7">
        <v>4151</v>
      </c>
      <c r="B4154" s="8">
        <v>37864</v>
      </c>
      <c r="C4154" t="s">
        <v>3</v>
      </c>
      <c r="D4154" t="s">
        <v>350</v>
      </c>
      <c r="E4154" t="s">
        <v>9</v>
      </c>
      <c r="F4154" t="s">
        <v>490</v>
      </c>
      <c r="G4154" t="s">
        <v>377</v>
      </c>
      <c r="H4154" s="9" t="s">
        <v>1695</v>
      </c>
      <c r="I4154" t="s">
        <v>1454</v>
      </c>
      <c r="J4154" s="20">
        <v>42</v>
      </c>
      <c r="K4154" s="20" t="s">
        <v>3</v>
      </c>
      <c r="L4154" t="s">
        <v>1464</v>
      </c>
      <c r="M4154" s="20">
        <v>12.76</v>
      </c>
      <c r="N4154" s="20">
        <v>9.24</v>
      </c>
      <c r="AE4154">
        <f t="shared" si="64"/>
        <v>2003</v>
      </c>
    </row>
    <row r="4155" spans="1:31" x14ac:dyDescent="0.25">
      <c r="A4155" s="7">
        <v>4152</v>
      </c>
      <c r="B4155" s="8">
        <v>37866</v>
      </c>
      <c r="C4155" t="s">
        <v>3</v>
      </c>
      <c r="D4155" t="s">
        <v>538</v>
      </c>
      <c r="E4155" t="s">
        <v>9</v>
      </c>
      <c r="F4155" t="s">
        <v>432</v>
      </c>
      <c r="G4155" t="s">
        <v>377</v>
      </c>
      <c r="H4155" s="135" t="s">
        <v>1496</v>
      </c>
      <c r="I4155" t="s">
        <v>1455</v>
      </c>
      <c r="J4155" s="20">
        <v>14</v>
      </c>
      <c r="K4155" s="20" t="s">
        <v>3</v>
      </c>
      <c r="L4155" t="s">
        <v>1464</v>
      </c>
      <c r="M4155" s="20">
        <v>2.46</v>
      </c>
      <c r="N4155" s="20">
        <v>1.54</v>
      </c>
      <c r="AE4155">
        <f t="shared" si="64"/>
        <v>2003</v>
      </c>
    </row>
    <row r="4156" spans="1:31" x14ac:dyDescent="0.25">
      <c r="A4156" s="7">
        <v>4153</v>
      </c>
      <c r="B4156" s="8">
        <v>37866</v>
      </c>
      <c r="C4156" t="s">
        <v>3</v>
      </c>
      <c r="D4156" t="s">
        <v>608</v>
      </c>
      <c r="E4156" t="s">
        <v>9</v>
      </c>
      <c r="F4156" t="s">
        <v>126</v>
      </c>
      <c r="G4156" t="s">
        <v>17</v>
      </c>
      <c r="H4156" s="135" t="s">
        <v>1552</v>
      </c>
      <c r="I4156" t="s">
        <v>1454</v>
      </c>
      <c r="J4156" s="20">
        <v>11</v>
      </c>
      <c r="K4156" s="20" t="s">
        <v>3</v>
      </c>
      <c r="L4156" t="s">
        <v>1463</v>
      </c>
      <c r="M4156" s="20">
        <v>3.86</v>
      </c>
      <c r="N4156" s="20">
        <v>2.64</v>
      </c>
      <c r="AE4156">
        <f t="shared" si="64"/>
        <v>2003</v>
      </c>
    </row>
    <row r="4157" spans="1:31" x14ac:dyDescent="0.25">
      <c r="A4157" s="7">
        <v>4154</v>
      </c>
      <c r="B4157" s="8">
        <v>37866</v>
      </c>
      <c r="C4157" t="s">
        <v>3</v>
      </c>
      <c r="D4157" t="s">
        <v>172</v>
      </c>
      <c r="E4157" t="s">
        <v>9</v>
      </c>
      <c r="F4157" t="s">
        <v>565</v>
      </c>
      <c r="G4157" t="s">
        <v>14</v>
      </c>
      <c r="H4157" s="135" t="s">
        <v>1532</v>
      </c>
      <c r="I4157" t="s">
        <v>1454</v>
      </c>
      <c r="J4157" s="20">
        <v>8</v>
      </c>
      <c r="K4157" s="20" t="s">
        <v>9</v>
      </c>
      <c r="L4157" t="s">
        <v>1464</v>
      </c>
      <c r="M4157" s="20">
        <v>1.76</v>
      </c>
      <c r="N4157" s="20">
        <v>3.24</v>
      </c>
      <c r="AE4157">
        <f t="shared" si="64"/>
        <v>2003</v>
      </c>
    </row>
    <row r="4158" spans="1:31" x14ac:dyDescent="0.25">
      <c r="A4158" s="7">
        <v>4155</v>
      </c>
      <c r="B4158" s="8">
        <v>37866</v>
      </c>
      <c r="C4158" t="s">
        <v>3</v>
      </c>
      <c r="D4158" t="s">
        <v>54</v>
      </c>
      <c r="E4158" t="s">
        <v>9</v>
      </c>
      <c r="F4158" t="s">
        <v>537</v>
      </c>
      <c r="G4158" t="s">
        <v>11</v>
      </c>
      <c r="H4158" s="135" t="s">
        <v>1526</v>
      </c>
      <c r="I4158" t="s">
        <v>1454</v>
      </c>
      <c r="J4158" s="20">
        <v>19</v>
      </c>
      <c r="K4158" s="20" t="s">
        <v>3</v>
      </c>
      <c r="L4158" t="s">
        <v>1464</v>
      </c>
      <c r="M4158" s="20">
        <v>6.32</v>
      </c>
      <c r="N4158" s="20">
        <v>4.18</v>
      </c>
      <c r="AE4158">
        <f t="shared" si="64"/>
        <v>2003</v>
      </c>
    </row>
    <row r="4159" spans="1:31" x14ac:dyDescent="0.25">
      <c r="A4159" s="7">
        <v>4156</v>
      </c>
      <c r="B4159" s="8">
        <v>37866</v>
      </c>
      <c r="C4159" t="s">
        <v>3</v>
      </c>
      <c r="D4159" t="s">
        <v>606</v>
      </c>
      <c r="E4159" t="s">
        <v>9</v>
      </c>
      <c r="F4159" t="s">
        <v>601</v>
      </c>
      <c r="G4159" t="s">
        <v>11</v>
      </c>
      <c r="H4159" s="135" t="s">
        <v>1526</v>
      </c>
      <c r="I4159" t="s">
        <v>1454</v>
      </c>
      <c r="J4159" s="20">
        <v>60</v>
      </c>
      <c r="K4159" s="20" t="s">
        <v>3</v>
      </c>
      <c r="L4159" t="s">
        <v>1463</v>
      </c>
      <c r="M4159" s="20">
        <v>16.600000000000001</v>
      </c>
      <c r="N4159" s="20">
        <v>14.4</v>
      </c>
      <c r="AE4159">
        <f t="shared" si="64"/>
        <v>2003</v>
      </c>
    </row>
    <row r="4160" spans="1:31" x14ac:dyDescent="0.25">
      <c r="A4160" s="7">
        <v>4157</v>
      </c>
      <c r="B4160" s="8">
        <v>37866</v>
      </c>
      <c r="C4160" t="s">
        <v>3</v>
      </c>
      <c r="D4160" t="s">
        <v>91</v>
      </c>
      <c r="E4160" t="s">
        <v>9</v>
      </c>
      <c r="F4160" t="s">
        <v>610</v>
      </c>
      <c r="G4160" t="s">
        <v>377</v>
      </c>
      <c r="H4160" s="135" t="s">
        <v>1592</v>
      </c>
      <c r="I4160" t="s">
        <v>1458</v>
      </c>
      <c r="J4160" s="20">
        <v>12</v>
      </c>
      <c r="K4160" s="20" t="s">
        <v>3</v>
      </c>
      <c r="L4160" t="s">
        <v>1463</v>
      </c>
      <c r="M4160" s="20">
        <v>10</v>
      </c>
      <c r="N4160" s="20">
        <v>30</v>
      </c>
      <c r="AE4160">
        <f t="shared" si="64"/>
        <v>2003</v>
      </c>
    </row>
    <row r="4161" spans="1:31" x14ac:dyDescent="0.25">
      <c r="A4161" s="7">
        <v>4158</v>
      </c>
      <c r="B4161" s="8">
        <v>37866</v>
      </c>
      <c r="C4161" t="s">
        <v>3</v>
      </c>
      <c r="D4161" t="s">
        <v>608</v>
      </c>
      <c r="E4161" t="s">
        <v>9</v>
      </c>
      <c r="F4161" t="s">
        <v>571</v>
      </c>
      <c r="G4161" t="s">
        <v>377</v>
      </c>
      <c r="H4161" s="9" t="s">
        <v>1590</v>
      </c>
      <c r="I4161" t="s">
        <v>1455</v>
      </c>
      <c r="J4161" s="20">
        <v>86</v>
      </c>
      <c r="K4161" s="20" t="s">
        <v>9</v>
      </c>
      <c r="L4161" t="s">
        <v>1464</v>
      </c>
      <c r="M4161" s="20">
        <v>9.4600000000000009</v>
      </c>
      <c r="N4161" s="20">
        <v>12.54</v>
      </c>
      <c r="AE4161">
        <f t="shared" si="64"/>
        <v>2003</v>
      </c>
    </row>
    <row r="4162" spans="1:31" x14ac:dyDescent="0.25">
      <c r="A4162" s="7">
        <v>4159</v>
      </c>
      <c r="B4162" s="8">
        <v>37866</v>
      </c>
      <c r="C4162" t="s">
        <v>3</v>
      </c>
      <c r="D4162" t="s">
        <v>145</v>
      </c>
      <c r="E4162" t="s">
        <v>9</v>
      </c>
      <c r="F4162" t="s">
        <v>395</v>
      </c>
      <c r="G4162" t="s">
        <v>569</v>
      </c>
      <c r="H4162" s="9" t="s">
        <v>1666</v>
      </c>
      <c r="I4162" t="s">
        <v>1454</v>
      </c>
      <c r="J4162" s="20">
        <v>24</v>
      </c>
      <c r="K4162" s="20" t="s">
        <v>1465</v>
      </c>
      <c r="L4162" t="s">
        <v>1466</v>
      </c>
      <c r="M4162" s="20">
        <v>6</v>
      </c>
      <c r="N4162" s="20">
        <v>6</v>
      </c>
      <c r="AE4162">
        <f t="shared" si="64"/>
        <v>2003</v>
      </c>
    </row>
    <row r="4163" spans="1:31" x14ac:dyDescent="0.25">
      <c r="A4163" s="7">
        <v>4160</v>
      </c>
      <c r="B4163" s="8">
        <v>37866</v>
      </c>
      <c r="C4163" t="s">
        <v>3</v>
      </c>
      <c r="D4163" t="s">
        <v>587</v>
      </c>
      <c r="E4163" t="s">
        <v>9</v>
      </c>
      <c r="F4163" t="s">
        <v>572</v>
      </c>
      <c r="G4163" t="s">
        <v>569</v>
      </c>
      <c r="H4163" s="9" t="s">
        <v>1708</v>
      </c>
      <c r="I4163" t="s">
        <v>1455</v>
      </c>
      <c r="J4163" s="20">
        <v>14</v>
      </c>
      <c r="K4163" s="20" t="s">
        <v>1465</v>
      </c>
      <c r="L4163" t="s">
        <v>1466</v>
      </c>
      <c r="M4163" s="20">
        <v>1.75</v>
      </c>
      <c r="N4163" s="20">
        <v>1.75</v>
      </c>
      <c r="AE4163">
        <f t="shared" si="64"/>
        <v>2003</v>
      </c>
    </row>
    <row r="4164" spans="1:31" x14ac:dyDescent="0.25">
      <c r="A4164" s="7">
        <v>4161</v>
      </c>
      <c r="B4164" s="8">
        <v>37868</v>
      </c>
      <c r="C4164" t="s">
        <v>3</v>
      </c>
      <c r="D4164" t="s">
        <v>212</v>
      </c>
      <c r="E4164" t="s">
        <v>9</v>
      </c>
      <c r="F4164" t="s">
        <v>45</v>
      </c>
      <c r="G4164" t="s">
        <v>24</v>
      </c>
      <c r="H4164" s="135" t="s">
        <v>1497</v>
      </c>
      <c r="I4164" t="s">
        <v>1454</v>
      </c>
      <c r="J4164" s="20">
        <v>45</v>
      </c>
      <c r="K4164" s="20" t="s">
        <v>3</v>
      </c>
      <c r="L4164" t="s">
        <v>1464</v>
      </c>
      <c r="M4164" s="20">
        <v>13.6</v>
      </c>
      <c r="N4164" s="20">
        <v>9.9</v>
      </c>
      <c r="AE4164">
        <f t="shared" ref="AE4164:AE4227" si="65">YEAR(B4164)</f>
        <v>2003</v>
      </c>
    </row>
    <row r="4165" spans="1:31" x14ac:dyDescent="0.25">
      <c r="A4165" s="7">
        <v>4162</v>
      </c>
      <c r="B4165" s="8">
        <v>37868</v>
      </c>
      <c r="C4165" t="s">
        <v>3</v>
      </c>
      <c r="D4165" t="s">
        <v>586</v>
      </c>
      <c r="E4165" t="s">
        <v>9</v>
      </c>
      <c r="F4165" t="s">
        <v>611</v>
      </c>
      <c r="G4165" t="s">
        <v>24</v>
      </c>
      <c r="H4165" s="135" t="s">
        <v>1521</v>
      </c>
      <c r="I4165" t="s">
        <v>1454</v>
      </c>
      <c r="J4165" s="20">
        <v>32</v>
      </c>
      <c r="K4165" s="20" t="s">
        <v>9</v>
      </c>
      <c r="L4165" t="s">
        <v>1464</v>
      </c>
      <c r="M4165" s="20">
        <v>7.04</v>
      </c>
      <c r="N4165" s="20">
        <v>9.9600000000000009</v>
      </c>
      <c r="AE4165">
        <f t="shared" si="65"/>
        <v>2003</v>
      </c>
    </row>
    <row r="4166" spans="1:31" x14ac:dyDescent="0.25">
      <c r="A4166" s="7">
        <v>4163</v>
      </c>
      <c r="B4166" s="8">
        <v>37868</v>
      </c>
      <c r="C4166" t="s">
        <v>3</v>
      </c>
      <c r="D4166" t="s">
        <v>595</v>
      </c>
      <c r="E4166" t="s">
        <v>9</v>
      </c>
      <c r="F4166" t="s">
        <v>552</v>
      </c>
      <c r="G4166" t="s">
        <v>17</v>
      </c>
      <c r="H4166" s="135" t="s">
        <v>1500</v>
      </c>
      <c r="I4166" t="s">
        <v>1454</v>
      </c>
      <c r="J4166" s="20">
        <v>49</v>
      </c>
      <c r="K4166" s="20" t="s">
        <v>3</v>
      </c>
      <c r="L4166" t="s">
        <v>1464</v>
      </c>
      <c r="M4166" s="20">
        <v>14.72</v>
      </c>
      <c r="N4166" s="20">
        <v>10.78</v>
      </c>
      <c r="AE4166">
        <f t="shared" si="65"/>
        <v>2003</v>
      </c>
    </row>
    <row r="4167" spans="1:31" x14ac:dyDescent="0.25">
      <c r="A4167" s="7">
        <v>4164</v>
      </c>
      <c r="B4167" s="8">
        <v>37868</v>
      </c>
      <c r="C4167" t="s">
        <v>3</v>
      </c>
      <c r="D4167" t="s">
        <v>537</v>
      </c>
      <c r="E4167" t="s">
        <v>9</v>
      </c>
      <c r="F4167" t="s">
        <v>595</v>
      </c>
      <c r="G4167" t="s">
        <v>17</v>
      </c>
      <c r="H4167" s="135" t="s">
        <v>1560</v>
      </c>
      <c r="I4167" t="s">
        <v>1455</v>
      </c>
      <c r="J4167" s="20">
        <v>8</v>
      </c>
      <c r="K4167" s="20" t="s">
        <v>9</v>
      </c>
      <c r="L4167" t="s">
        <v>1464</v>
      </c>
      <c r="M4167" s="20">
        <v>0.88</v>
      </c>
      <c r="N4167" s="20">
        <v>1.62</v>
      </c>
      <c r="AE4167">
        <f t="shared" si="65"/>
        <v>2003</v>
      </c>
    </row>
    <row r="4168" spans="1:31" x14ac:dyDescent="0.25">
      <c r="A4168" s="7">
        <v>4165</v>
      </c>
      <c r="B4168" s="8">
        <v>37868</v>
      </c>
      <c r="C4168" t="s">
        <v>3</v>
      </c>
      <c r="D4168" t="s">
        <v>49</v>
      </c>
      <c r="E4168" t="s">
        <v>9</v>
      </c>
      <c r="F4168" t="s">
        <v>27</v>
      </c>
      <c r="G4168" t="s">
        <v>14</v>
      </c>
      <c r="H4168" s="135" t="s">
        <v>1489</v>
      </c>
      <c r="I4168" t="s">
        <v>1458</v>
      </c>
      <c r="J4168" s="20">
        <v>9</v>
      </c>
      <c r="K4168" s="20" t="s">
        <v>9</v>
      </c>
      <c r="L4168" t="s">
        <v>1464</v>
      </c>
      <c r="M4168" s="20">
        <v>30</v>
      </c>
      <c r="N4168" s="20">
        <v>10</v>
      </c>
      <c r="AE4168">
        <f t="shared" si="65"/>
        <v>2003</v>
      </c>
    </row>
    <row r="4169" spans="1:31" x14ac:dyDescent="0.25">
      <c r="A4169" s="7">
        <v>4166</v>
      </c>
      <c r="B4169" s="8">
        <v>37868</v>
      </c>
      <c r="C4169" t="s">
        <v>3</v>
      </c>
      <c r="D4169" t="s">
        <v>406</v>
      </c>
      <c r="E4169" t="s">
        <v>9</v>
      </c>
      <c r="F4169" t="s">
        <v>154</v>
      </c>
      <c r="G4169" t="s">
        <v>14</v>
      </c>
      <c r="H4169" s="135" t="s">
        <v>1489</v>
      </c>
      <c r="I4169" t="s">
        <v>1458</v>
      </c>
      <c r="J4169" s="20">
        <v>12</v>
      </c>
      <c r="K4169" s="20" t="s">
        <v>9</v>
      </c>
      <c r="L4169" t="s">
        <v>1463</v>
      </c>
      <c r="M4169" s="20">
        <v>30</v>
      </c>
      <c r="N4169" s="20">
        <v>10</v>
      </c>
      <c r="AE4169">
        <f t="shared" si="65"/>
        <v>2003</v>
      </c>
    </row>
    <row r="4170" spans="1:31" x14ac:dyDescent="0.25">
      <c r="A4170" s="7">
        <v>4167</v>
      </c>
      <c r="B4170" s="8">
        <v>37868</v>
      </c>
      <c r="C4170" t="s">
        <v>3</v>
      </c>
      <c r="D4170" t="s">
        <v>580</v>
      </c>
      <c r="E4170" t="s">
        <v>9</v>
      </c>
      <c r="F4170" t="s">
        <v>329</v>
      </c>
      <c r="G4170" t="s">
        <v>17</v>
      </c>
      <c r="H4170" s="135" t="s">
        <v>1528</v>
      </c>
      <c r="I4170" t="s">
        <v>1454</v>
      </c>
      <c r="J4170" s="20">
        <v>7</v>
      </c>
      <c r="K4170" s="20" t="s">
        <v>9</v>
      </c>
      <c r="L4170" t="s">
        <v>1464</v>
      </c>
      <c r="M4170" s="20">
        <v>1.54</v>
      </c>
      <c r="N4170" s="20">
        <v>2.96</v>
      </c>
      <c r="AE4170">
        <f t="shared" si="65"/>
        <v>2003</v>
      </c>
    </row>
    <row r="4171" spans="1:31" x14ac:dyDescent="0.25">
      <c r="A4171" s="7">
        <v>4168</v>
      </c>
      <c r="B4171" s="8">
        <v>37868</v>
      </c>
      <c r="C4171" t="s">
        <v>3</v>
      </c>
      <c r="D4171" t="s">
        <v>54</v>
      </c>
      <c r="E4171" t="s">
        <v>9</v>
      </c>
      <c r="F4171" t="s">
        <v>55</v>
      </c>
      <c r="G4171" t="s">
        <v>11</v>
      </c>
      <c r="H4171" s="135" t="s">
        <v>1499</v>
      </c>
      <c r="I4171" t="s">
        <v>1455</v>
      </c>
      <c r="J4171" s="20">
        <v>20</v>
      </c>
      <c r="K4171" s="20" t="s">
        <v>1465</v>
      </c>
      <c r="L4171" t="s">
        <v>1466</v>
      </c>
      <c r="M4171" s="20">
        <v>2.5</v>
      </c>
      <c r="N4171" s="20">
        <v>2.5</v>
      </c>
      <c r="AE4171">
        <f t="shared" si="65"/>
        <v>2003</v>
      </c>
    </row>
    <row r="4172" spans="1:31" x14ac:dyDescent="0.25">
      <c r="A4172" s="7">
        <v>4169</v>
      </c>
      <c r="B4172" s="8">
        <v>37868</v>
      </c>
      <c r="C4172" t="s">
        <v>3</v>
      </c>
      <c r="D4172" t="s">
        <v>612</v>
      </c>
      <c r="E4172" t="s">
        <v>9</v>
      </c>
      <c r="F4172" t="s">
        <v>273</v>
      </c>
      <c r="G4172" t="s">
        <v>14</v>
      </c>
      <c r="H4172" s="135" t="s">
        <v>1522</v>
      </c>
      <c r="I4172" t="s">
        <v>1458</v>
      </c>
      <c r="J4172" s="20">
        <v>12</v>
      </c>
      <c r="K4172" s="20" t="s">
        <v>3</v>
      </c>
      <c r="L4172" t="s">
        <v>1463</v>
      </c>
      <c r="M4172" s="20">
        <v>30</v>
      </c>
      <c r="N4172" s="20">
        <v>10</v>
      </c>
      <c r="AE4172">
        <f t="shared" si="65"/>
        <v>2003</v>
      </c>
    </row>
    <row r="4173" spans="1:31" x14ac:dyDescent="0.25">
      <c r="A4173" s="7">
        <v>4170</v>
      </c>
      <c r="B4173" s="8">
        <v>37868</v>
      </c>
      <c r="C4173" t="s">
        <v>3</v>
      </c>
      <c r="D4173" t="s">
        <v>212</v>
      </c>
      <c r="E4173" t="s">
        <v>9</v>
      </c>
      <c r="F4173" t="s">
        <v>122</v>
      </c>
      <c r="G4173" t="s">
        <v>14</v>
      </c>
      <c r="H4173" s="135" t="s">
        <v>1516</v>
      </c>
      <c r="I4173" t="s">
        <v>1454</v>
      </c>
      <c r="J4173" s="20">
        <v>11</v>
      </c>
      <c r="K4173" s="20" t="s">
        <v>3</v>
      </c>
      <c r="L4173" t="s">
        <v>1464</v>
      </c>
      <c r="M4173" s="20">
        <v>4.08</v>
      </c>
      <c r="N4173" s="20">
        <v>2.42</v>
      </c>
      <c r="AE4173">
        <f t="shared" si="65"/>
        <v>2003</v>
      </c>
    </row>
    <row r="4174" spans="1:31" x14ac:dyDescent="0.25">
      <c r="A4174" s="7">
        <v>4171</v>
      </c>
      <c r="B4174" s="8">
        <v>37868</v>
      </c>
      <c r="C4174" t="s">
        <v>3</v>
      </c>
      <c r="D4174" t="s">
        <v>212</v>
      </c>
      <c r="E4174" t="s">
        <v>9</v>
      </c>
      <c r="F4174" t="s">
        <v>483</v>
      </c>
      <c r="G4174" t="s">
        <v>17</v>
      </c>
      <c r="H4174" s="135" t="s">
        <v>1496</v>
      </c>
      <c r="I4174" t="s">
        <v>1454</v>
      </c>
      <c r="J4174" s="20">
        <v>23</v>
      </c>
      <c r="K4174" s="20" t="s">
        <v>3</v>
      </c>
      <c r="L4174" t="s">
        <v>1464</v>
      </c>
      <c r="M4174" s="20">
        <v>7.4399999999999995</v>
      </c>
      <c r="N4174" s="20">
        <v>5.0600000000000005</v>
      </c>
      <c r="AE4174">
        <f t="shared" si="65"/>
        <v>2003</v>
      </c>
    </row>
    <row r="4175" spans="1:31" x14ac:dyDescent="0.25">
      <c r="A4175" s="7">
        <v>4172</v>
      </c>
      <c r="B4175" s="8">
        <v>37868</v>
      </c>
      <c r="C4175" t="s">
        <v>3</v>
      </c>
      <c r="D4175" t="s">
        <v>613</v>
      </c>
      <c r="E4175" t="s">
        <v>9</v>
      </c>
      <c r="F4175" t="s">
        <v>43</v>
      </c>
      <c r="G4175" t="s">
        <v>14</v>
      </c>
      <c r="H4175" s="135" t="s">
        <v>1496</v>
      </c>
      <c r="I4175" t="s">
        <v>1458</v>
      </c>
      <c r="J4175" s="20">
        <v>11</v>
      </c>
      <c r="K4175" s="20" t="s">
        <v>9</v>
      </c>
      <c r="L4175" t="s">
        <v>1464</v>
      </c>
      <c r="M4175" s="20">
        <v>30</v>
      </c>
      <c r="N4175" s="20">
        <v>10</v>
      </c>
      <c r="AE4175">
        <f t="shared" si="65"/>
        <v>2003</v>
      </c>
    </row>
    <row r="4176" spans="1:31" x14ac:dyDescent="0.25">
      <c r="A4176" s="7">
        <v>4173</v>
      </c>
      <c r="B4176" s="8">
        <v>37868</v>
      </c>
      <c r="C4176" t="s">
        <v>3</v>
      </c>
      <c r="D4176" t="s">
        <v>273</v>
      </c>
      <c r="E4176" t="s">
        <v>9</v>
      </c>
      <c r="F4176" t="s">
        <v>488</v>
      </c>
      <c r="G4176" t="s">
        <v>377</v>
      </c>
      <c r="H4176" s="9" t="s">
        <v>1587</v>
      </c>
      <c r="I4176" t="s">
        <v>1454</v>
      </c>
      <c r="J4176" s="20">
        <v>20</v>
      </c>
      <c r="K4176" s="20" t="s">
        <v>1465</v>
      </c>
      <c r="L4176" t="s">
        <v>1466</v>
      </c>
      <c r="M4176" s="20">
        <v>5</v>
      </c>
      <c r="N4176" s="20">
        <v>5</v>
      </c>
      <c r="AE4176">
        <f t="shared" si="65"/>
        <v>2003</v>
      </c>
    </row>
    <row r="4177" spans="1:31" x14ac:dyDescent="0.25">
      <c r="A4177" s="7">
        <v>4174</v>
      </c>
      <c r="B4177" s="8">
        <v>37869</v>
      </c>
      <c r="C4177" t="s">
        <v>3</v>
      </c>
      <c r="D4177" t="s">
        <v>168</v>
      </c>
      <c r="E4177" t="s">
        <v>9</v>
      </c>
      <c r="F4177" t="s">
        <v>537</v>
      </c>
      <c r="G4177" t="s">
        <v>65</v>
      </c>
      <c r="H4177" s="135" t="s">
        <v>1519</v>
      </c>
      <c r="I4177" t="s">
        <v>1455</v>
      </c>
      <c r="J4177" s="20">
        <v>58</v>
      </c>
      <c r="K4177" s="20" t="s">
        <v>3</v>
      </c>
      <c r="L4177" t="s">
        <v>1464</v>
      </c>
      <c r="M4177" s="20">
        <v>8.6199999999999992</v>
      </c>
      <c r="N4177" s="20">
        <v>6.38</v>
      </c>
      <c r="AE4177">
        <f t="shared" si="65"/>
        <v>2003</v>
      </c>
    </row>
    <row r="4178" spans="1:31" x14ac:dyDescent="0.25">
      <c r="A4178" s="7">
        <v>4175</v>
      </c>
      <c r="B4178" s="8">
        <v>37869</v>
      </c>
      <c r="C4178" t="s">
        <v>3</v>
      </c>
      <c r="D4178" t="s">
        <v>614</v>
      </c>
      <c r="E4178" t="s">
        <v>9</v>
      </c>
      <c r="F4178" t="s">
        <v>149</v>
      </c>
      <c r="G4178" t="s">
        <v>14</v>
      </c>
      <c r="H4178" s="135" t="s">
        <v>1530</v>
      </c>
      <c r="I4178" t="s">
        <v>1458</v>
      </c>
      <c r="J4178" s="20">
        <v>7</v>
      </c>
      <c r="K4178" s="20" t="s">
        <v>1465</v>
      </c>
      <c r="L4178" t="s">
        <v>1466</v>
      </c>
      <c r="M4178" s="20">
        <v>30</v>
      </c>
      <c r="N4178" s="20">
        <v>10</v>
      </c>
      <c r="AE4178">
        <f t="shared" si="65"/>
        <v>2003</v>
      </c>
    </row>
    <row r="4179" spans="1:31" x14ac:dyDescent="0.25">
      <c r="A4179" s="7">
        <v>4176</v>
      </c>
      <c r="B4179" s="8">
        <v>37869</v>
      </c>
      <c r="C4179" t="s">
        <v>3</v>
      </c>
      <c r="D4179" t="s">
        <v>538</v>
      </c>
      <c r="E4179" t="s">
        <v>9</v>
      </c>
      <c r="F4179" t="s">
        <v>488</v>
      </c>
      <c r="G4179" t="s">
        <v>14</v>
      </c>
      <c r="H4179" s="135" t="s">
        <v>1567</v>
      </c>
      <c r="I4179" t="s">
        <v>1454</v>
      </c>
      <c r="J4179" s="20">
        <v>21</v>
      </c>
      <c r="K4179" s="20" t="s">
        <v>1465</v>
      </c>
      <c r="L4179" t="s">
        <v>1466</v>
      </c>
      <c r="M4179" s="20">
        <v>5.25</v>
      </c>
      <c r="N4179" s="20">
        <v>5.25</v>
      </c>
      <c r="AE4179">
        <f t="shared" si="65"/>
        <v>2003</v>
      </c>
    </row>
    <row r="4180" spans="1:31" x14ac:dyDescent="0.25">
      <c r="A4180" s="7">
        <v>4177</v>
      </c>
      <c r="B4180" s="8">
        <v>37869</v>
      </c>
      <c r="C4180" t="s">
        <v>3</v>
      </c>
      <c r="D4180" t="s">
        <v>489</v>
      </c>
      <c r="E4180" t="s">
        <v>9</v>
      </c>
      <c r="F4180" t="s">
        <v>488</v>
      </c>
      <c r="G4180" t="s">
        <v>14</v>
      </c>
      <c r="H4180" s="135" t="s">
        <v>1507</v>
      </c>
      <c r="I4180" t="s">
        <v>1454</v>
      </c>
      <c r="J4180" s="20">
        <v>46</v>
      </c>
      <c r="K4180" s="20" t="s">
        <v>9</v>
      </c>
      <c r="L4180" t="s">
        <v>1464</v>
      </c>
      <c r="M4180" s="20">
        <v>10.120000000000001</v>
      </c>
      <c r="N4180" s="20">
        <v>13.879999999999999</v>
      </c>
      <c r="AE4180">
        <f t="shared" si="65"/>
        <v>2003</v>
      </c>
    </row>
    <row r="4181" spans="1:31" x14ac:dyDescent="0.25">
      <c r="A4181" s="7">
        <v>4178</v>
      </c>
      <c r="B4181" s="8">
        <v>37869</v>
      </c>
      <c r="C4181" t="s">
        <v>3</v>
      </c>
      <c r="D4181" t="s">
        <v>432</v>
      </c>
      <c r="E4181" t="s">
        <v>9</v>
      </c>
      <c r="F4181" t="s">
        <v>64</v>
      </c>
      <c r="G4181" t="s">
        <v>17</v>
      </c>
      <c r="H4181" s="135" t="s">
        <v>1496</v>
      </c>
      <c r="I4181" t="s">
        <v>1454</v>
      </c>
      <c r="J4181" s="20">
        <v>34</v>
      </c>
      <c r="K4181" s="20" t="s">
        <v>9</v>
      </c>
      <c r="L4181" t="s">
        <v>1464</v>
      </c>
      <c r="M4181" s="20">
        <v>7.48</v>
      </c>
      <c r="N4181" s="20">
        <v>10.52</v>
      </c>
      <c r="AE4181">
        <f t="shared" si="65"/>
        <v>2003</v>
      </c>
    </row>
    <row r="4182" spans="1:31" x14ac:dyDescent="0.25">
      <c r="A4182" s="7">
        <v>4179</v>
      </c>
      <c r="B4182" s="8">
        <v>37869</v>
      </c>
      <c r="C4182" t="s">
        <v>3</v>
      </c>
      <c r="D4182" t="s">
        <v>237</v>
      </c>
      <c r="E4182" t="s">
        <v>9</v>
      </c>
      <c r="F4182" t="s">
        <v>186</v>
      </c>
      <c r="G4182" t="s">
        <v>569</v>
      </c>
      <c r="H4182" s="135" t="s">
        <v>1709</v>
      </c>
      <c r="I4182" t="s">
        <v>1454</v>
      </c>
      <c r="J4182" s="20">
        <v>11</v>
      </c>
      <c r="K4182" s="20" t="s">
        <v>3</v>
      </c>
      <c r="L4182" t="s">
        <v>1464</v>
      </c>
      <c r="M4182" s="20">
        <v>4.08</v>
      </c>
      <c r="N4182" s="20">
        <v>2.42</v>
      </c>
      <c r="AE4182">
        <f t="shared" si="65"/>
        <v>2003</v>
      </c>
    </row>
    <row r="4183" spans="1:31" x14ac:dyDescent="0.25">
      <c r="A4183" s="7">
        <v>4180</v>
      </c>
      <c r="B4183" s="8">
        <v>37869</v>
      </c>
      <c r="C4183" t="s">
        <v>3</v>
      </c>
      <c r="D4183" t="s">
        <v>378</v>
      </c>
      <c r="E4183" t="s">
        <v>9</v>
      </c>
      <c r="F4183" t="s">
        <v>615</v>
      </c>
      <c r="G4183" t="s">
        <v>569</v>
      </c>
      <c r="H4183" s="135" t="s">
        <v>1669</v>
      </c>
      <c r="I4183" t="s">
        <v>1454</v>
      </c>
      <c r="J4183" s="20">
        <v>32</v>
      </c>
      <c r="K4183" s="20" t="s">
        <v>1465</v>
      </c>
      <c r="L4183" t="s">
        <v>1466</v>
      </c>
      <c r="M4183" s="20">
        <v>8</v>
      </c>
      <c r="N4183" s="20">
        <v>8</v>
      </c>
      <c r="AE4183">
        <f t="shared" si="65"/>
        <v>2003</v>
      </c>
    </row>
    <row r="4184" spans="1:31" x14ac:dyDescent="0.25">
      <c r="A4184" s="7">
        <v>4181</v>
      </c>
      <c r="B4184" s="8">
        <v>37870</v>
      </c>
      <c r="C4184" t="s">
        <v>3</v>
      </c>
      <c r="D4184" t="s">
        <v>434</v>
      </c>
      <c r="E4184" t="s">
        <v>9</v>
      </c>
      <c r="F4184" t="s">
        <v>33</v>
      </c>
      <c r="G4184" t="s">
        <v>24</v>
      </c>
      <c r="H4184" s="135" t="s">
        <v>1493</v>
      </c>
      <c r="I4184" t="s">
        <v>1454</v>
      </c>
      <c r="J4184" s="20">
        <v>31</v>
      </c>
      <c r="K4184" s="20" t="s">
        <v>9</v>
      </c>
      <c r="L4184" t="s">
        <v>1464</v>
      </c>
      <c r="M4184" s="20">
        <v>6.82</v>
      </c>
      <c r="N4184" s="20">
        <v>9.68</v>
      </c>
      <c r="AE4184">
        <f t="shared" si="65"/>
        <v>2003</v>
      </c>
    </row>
    <row r="4185" spans="1:31" x14ac:dyDescent="0.25">
      <c r="A4185" s="7">
        <v>4182</v>
      </c>
      <c r="B4185" s="8">
        <v>37870</v>
      </c>
      <c r="C4185" t="s">
        <v>3</v>
      </c>
      <c r="D4185" t="s">
        <v>595</v>
      </c>
      <c r="E4185" t="s">
        <v>9</v>
      </c>
      <c r="F4185" t="s">
        <v>465</v>
      </c>
      <c r="G4185" t="s">
        <v>14</v>
      </c>
      <c r="H4185" s="135" t="s">
        <v>1491</v>
      </c>
      <c r="I4185" t="s">
        <v>1455</v>
      </c>
      <c r="J4185" s="20">
        <v>22</v>
      </c>
      <c r="K4185" s="20" t="s">
        <v>3</v>
      </c>
      <c r="L4185" t="s">
        <v>1464</v>
      </c>
      <c r="M4185" s="20">
        <v>3.58</v>
      </c>
      <c r="N4185" s="20">
        <v>2.42</v>
      </c>
      <c r="AE4185">
        <f t="shared" si="65"/>
        <v>2003</v>
      </c>
    </row>
    <row r="4186" spans="1:31" x14ac:dyDescent="0.25">
      <c r="A4186" s="7">
        <v>4183</v>
      </c>
      <c r="B4186" s="8">
        <v>37870</v>
      </c>
      <c r="C4186" t="s">
        <v>3</v>
      </c>
      <c r="D4186" t="s">
        <v>339</v>
      </c>
      <c r="E4186" t="s">
        <v>9</v>
      </c>
      <c r="F4186" t="s">
        <v>464</v>
      </c>
      <c r="G4186" t="s">
        <v>377</v>
      </c>
      <c r="H4186" s="9" t="s">
        <v>1710</v>
      </c>
      <c r="I4186" t="s">
        <v>1454</v>
      </c>
      <c r="J4186" s="20">
        <v>31</v>
      </c>
      <c r="K4186" s="20" t="s">
        <v>9</v>
      </c>
      <c r="L4186" t="s">
        <v>1463</v>
      </c>
      <c r="M4186" s="20">
        <v>7.44</v>
      </c>
      <c r="N4186" s="20">
        <v>9.06</v>
      </c>
      <c r="AE4186">
        <f t="shared" si="65"/>
        <v>2003</v>
      </c>
    </row>
    <row r="4187" spans="1:31" x14ac:dyDescent="0.25">
      <c r="A4187" s="7">
        <v>4184</v>
      </c>
      <c r="B4187" s="8">
        <v>37870</v>
      </c>
      <c r="C4187" t="s">
        <v>3</v>
      </c>
      <c r="D4187" t="s">
        <v>350</v>
      </c>
      <c r="E4187" t="s">
        <v>9</v>
      </c>
      <c r="F4187" t="s">
        <v>451</v>
      </c>
      <c r="G4187" t="s">
        <v>569</v>
      </c>
      <c r="H4187" s="9" t="s">
        <v>1664</v>
      </c>
      <c r="I4187" t="s">
        <v>1454</v>
      </c>
      <c r="J4187" s="20">
        <v>11</v>
      </c>
      <c r="K4187" s="20" t="s">
        <v>1465</v>
      </c>
      <c r="L4187" t="s">
        <v>1466</v>
      </c>
      <c r="M4187" s="20">
        <v>2.75</v>
      </c>
      <c r="N4187" s="20">
        <v>2.75</v>
      </c>
      <c r="AE4187">
        <f t="shared" si="65"/>
        <v>2003</v>
      </c>
    </row>
    <row r="4188" spans="1:31" x14ac:dyDescent="0.25">
      <c r="A4188" s="7">
        <v>4185</v>
      </c>
      <c r="B4188" s="8">
        <v>37871</v>
      </c>
      <c r="C4188" t="s">
        <v>3</v>
      </c>
      <c r="D4188" t="s">
        <v>149</v>
      </c>
      <c r="E4188" t="s">
        <v>9</v>
      </c>
      <c r="F4188" t="s">
        <v>606</v>
      </c>
      <c r="G4188" t="s">
        <v>24</v>
      </c>
      <c r="H4188" s="135" t="s">
        <v>1493</v>
      </c>
      <c r="I4188" t="s">
        <v>1455</v>
      </c>
      <c r="J4188" s="20">
        <v>28</v>
      </c>
      <c r="K4188" s="20" t="s">
        <v>9</v>
      </c>
      <c r="L4188" t="s">
        <v>1464</v>
      </c>
      <c r="M4188" s="20">
        <v>3.08</v>
      </c>
      <c r="N4188" s="20">
        <v>4.42</v>
      </c>
      <c r="AE4188">
        <f t="shared" si="65"/>
        <v>2003</v>
      </c>
    </row>
    <row r="4189" spans="1:31" x14ac:dyDescent="0.25">
      <c r="A4189" s="7">
        <v>4186</v>
      </c>
      <c r="B4189" s="8">
        <v>37871</v>
      </c>
      <c r="C4189" t="s">
        <v>3</v>
      </c>
      <c r="D4189" t="s">
        <v>606</v>
      </c>
      <c r="E4189" t="s">
        <v>9</v>
      </c>
      <c r="F4189" t="s">
        <v>149</v>
      </c>
      <c r="G4189" t="s">
        <v>24</v>
      </c>
      <c r="H4189" s="135" t="s">
        <v>1493</v>
      </c>
      <c r="I4189" t="s">
        <v>1455</v>
      </c>
      <c r="J4189" s="20">
        <v>28</v>
      </c>
      <c r="K4189" s="20" t="s">
        <v>9</v>
      </c>
      <c r="L4189" t="s">
        <v>1464</v>
      </c>
      <c r="M4189" s="20">
        <v>3.08</v>
      </c>
      <c r="N4189" s="20">
        <v>4.42</v>
      </c>
      <c r="AE4189">
        <f t="shared" si="65"/>
        <v>2003</v>
      </c>
    </row>
    <row r="4190" spans="1:31" x14ac:dyDescent="0.25">
      <c r="A4190" s="7">
        <v>4187</v>
      </c>
      <c r="B4190" s="8">
        <v>37871</v>
      </c>
      <c r="C4190" t="s">
        <v>3</v>
      </c>
      <c r="D4190" t="s">
        <v>520</v>
      </c>
      <c r="E4190" t="s">
        <v>9</v>
      </c>
      <c r="F4190" t="s">
        <v>457</v>
      </c>
      <c r="G4190" t="s">
        <v>14</v>
      </c>
      <c r="H4190" s="135" t="s">
        <v>1516</v>
      </c>
      <c r="I4190" t="s">
        <v>1454</v>
      </c>
      <c r="J4190" s="20">
        <v>12</v>
      </c>
      <c r="K4190" s="20" t="s">
        <v>9</v>
      </c>
      <c r="L4190" t="s">
        <v>1464</v>
      </c>
      <c r="M4190" s="20">
        <v>2.64</v>
      </c>
      <c r="N4190" s="20">
        <v>4.3599999999999994</v>
      </c>
      <c r="AE4190">
        <f t="shared" si="65"/>
        <v>2003</v>
      </c>
    </row>
    <row r="4191" spans="1:31" x14ac:dyDescent="0.25">
      <c r="A4191" s="7">
        <v>4188</v>
      </c>
      <c r="B4191" s="8">
        <v>37871</v>
      </c>
      <c r="C4191" t="s">
        <v>3</v>
      </c>
      <c r="D4191" t="s">
        <v>457</v>
      </c>
      <c r="E4191" t="s">
        <v>9</v>
      </c>
      <c r="F4191" t="s">
        <v>520</v>
      </c>
      <c r="G4191" t="s">
        <v>14</v>
      </c>
      <c r="H4191" s="135" t="s">
        <v>1516</v>
      </c>
      <c r="I4191" t="s">
        <v>1454</v>
      </c>
      <c r="J4191" s="20">
        <v>12</v>
      </c>
      <c r="K4191" s="20" t="s">
        <v>3</v>
      </c>
      <c r="L4191" t="s">
        <v>1464</v>
      </c>
      <c r="M4191" s="20">
        <v>4.3599999999999994</v>
      </c>
      <c r="N4191" s="20">
        <v>2.64</v>
      </c>
      <c r="AE4191">
        <f t="shared" si="65"/>
        <v>2003</v>
      </c>
    </row>
    <row r="4192" spans="1:31" x14ac:dyDescent="0.25">
      <c r="A4192" s="7">
        <v>4189</v>
      </c>
      <c r="B4192" s="8">
        <v>37871</v>
      </c>
      <c r="C4192" t="s">
        <v>3</v>
      </c>
      <c r="D4192" t="s">
        <v>606</v>
      </c>
      <c r="E4192" t="s">
        <v>9</v>
      </c>
      <c r="F4192" t="s">
        <v>57</v>
      </c>
      <c r="G4192" t="s">
        <v>377</v>
      </c>
      <c r="H4192" s="9" t="s">
        <v>1711</v>
      </c>
      <c r="I4192" t="s">
        <v>1454</v>
      </c>
      <c r="J4192" s="20">
        <v>75</v>
      </c>
      <c r="K4192" s="20" t="s">
        <v>3</v>
      </c>
      <c r="L4192" t="s">
        <v>1463</v>
      </c>
      <c r="M4192" s="20">
        <v>20.5</v>
      </c>
      <c r="N4192" s="20">
        <v>18</v>
      </c>
      <c r="AE4192">
        <f t="shared" si="65"/>
        <v>2003</v>
      </c>
    </row>
    <row r="4193" spans="1:31" x14ac:dyDescent="0.25">
      <c r="A4193" s="7">
        <v>4190</v>
      </c>
      <c r="B4193" s="8">
        <v>37873</v>
      </c>
      <c r="C4193" t="s">
        <v>3</v>
      </c>
      <c r="D4193" t="s">
        <v>494</v>
      </c>
      <c r="E4193" t="s">
        <v>9</v>
      </c>
      <c r="F4193" t="s">
        <v>556</v>
      </c>
      <c r="G4193" t="s">
        <v>14</v>
      </c>
      <c r="H4193" s="135" t="s">
        <v>1516</v>
      </c>
      <c r="I4193" t="s">
        <v>1455</v>
      </c>
      <c r="J4193" s="20">
        <v>12</v>
      </c>
      <c r="K4193" s="20" t="s">
        <v>3</v>
      </c>
      <c r="L4193" t="s">
        <v>1464</v>
      </c>
      <c r="M4193" s="20">
        <v>2.1799999999999997</v>
      </c>
      <c r="N4193" s="20">
        <v>1.32</v>
      </c>
      <c r="AE4193">
        <f t="shared" si="65"/>
        <v>2003</v>
      </c>
    </row>
    <row r="4194" spans="1:31" x14ac:dyDescent="0.25">
      <c r="A4194" s="7">
        <v>4191</v>
      </c>
      <c r="B4194" s="8">
        <v>37873</v>
      </c>
      <c r="C4194" t="s">
        <v>3</v>
      </c>
      <c r="D4194" t="s">
        <v>556</v>
      </c>
      <c r="E4194" t="s">
        <v>9</v>
      </c>
      <c r="F4194" t="s">
        <v>494</v>
      </c>
      <c r="G4194" t="s">
        <v>14</v>
      </c>
      <c r="H4194" s="135" t="s">
        <v>1516</v>
      </c>
      <c r="I4194" t="s">
        <v>1455</v>
      </c>
      <c r="J4194" s="20">
        <v>12</v>
      </c>
      <c r="K4194" s="20" t="s">
        <v>9</v>
      </c>
      <c r="L4194" t="s">
        <v>1463</v>
      </c>
      <c r="M4194" s="20">
        <v>1.44</v>
      </c>
      <c r="N4194" s="20">
        <v>2.06</v>
      </c>
      <c r="AE4194">
        <f t="shared" si="65"/>
        <v>2003</v>
      </c>
    </row>
    <row r="4195" spans="1:31" x14ac:dyDescent="0.25">
      <c r="A4195" s="7">
        <v>4192</v>
      </c>
      <c r="B4195" s="8">
        <v>37873</v>
      </c>
      <c r="C4195" t="s">
        <v>3</v>
      </c>
      <c r="D4195" s="16" t="s">
        <v>35</v>
      </c>
      <c r="E4195" t="s">
        <v>9</v>
      </c>
      <c r="F4195" t="s">
        <v>286</v>
      </c>
      <c r="G4195" t="s">
        <v>17</v>
      </c>
      <c r="H4195" s="135" t="s">
        <v>1502</v>
      </c>
      <c r="I4195" t="s">
        <v>1454</v>
      </c>
      <c r="J4195" s="20">
        <v>78</v>
      </c>
      <c r="K4195" s="20" t="s">
        <v>9</v>
      </c>
      <c r="L4195" t="s">
        <v>1464</v>
      </c>
      <c r="M4195" s="20">
        <v>17.16</v>
      </c>
      <c r="N4195" s="20">
        <v>22.84</v>
      </c>
      <c r="AE4195">
        <f t="shared" si="65"/>
        <v>2003</v>
      </c>
    </row>
    <row r="4196" spans="1:31" x14ac:dyDescent="0.25">
      <c r="A4196" s="7">
        <v>4193</v>
      </c>
      <c r="B4196" s="8">
        <v>37873</v>
      </c>
      <c r="C4196" t="s">
        <v>3</v>
      </c>
      <c r="D4196" t="s">
        <v>604</v>
      </c>
      <c r="E4196" t="s">
        <v>9</v>
      </c>
      <c r="F4196" t="s">
        <v>427</v>
      </c>
      <c r="G4196" t="s">
        <v>11</v>
      </c>
      <c r="H4196" s="135" t="s">
        <v>1496</v>
      </c>
      <c r="I4196" t="s">
        <v>1455</v>
      </c>
      <c r="J4196" s="20">
        <v>12</v>
      </c>
      <c r="K4196" s="20" t="s">
        <v>9</v>
      </c>
      <c r="L4196" t="s">
        <v>1464</v>
      </c>
      <c r="M4196" s="20">
        <v>1.32</v>
      </c>
      <c r="N4196" s="20">
        <v>2.1799999999999997</v>
      </c>
      <c r="AE4196">
        <f t="shared" si="65"/>
        <v>2003</v>
      </c>
    </row>
    <row r="4197" spans="1:31" x14ac:dyDescent="0.25">
      <c r="A4197" s="7">
        <v>4194</v>
      </c>
      <c r="B4197" s="8">
        <v>37873</v>
      </c>
      <c r="C4197" t="s">
        <v>3</v>
      </c>
      <c r="D4197" t="s">
        <v>125</v>
      </c>
      <c r="E4197" t="s">
        <v>9</v>
      </c>
      <c r="F4197" t="s">
        <v>160</v>
      </c>
      <c r="G4197" t="s">
        <v>17</v>
      </c>
      <c r="H4197" s="135" t="s">
        <v>1496</v>
      </c>
      <c r="I4197" t="s">
        <v>1455</v>
      </c>
      <c r="J4197" s="20">
        <v>17</v>
      </c>
      <c r="K4197" s="20" t="s">
        <v>3</v>
      </c>
      <c r="L4197" t="s">
        <v>1464</v>
      </c>
      <c r="M4197" s="20">
        <v>2.88</v>
      </c>
      <c r="N4197" s="20">
        <v>1.87</v>
      </c>
      <c r="AE4197">
        <f t="shared" si="65"/>
        <v>2003</v>
      </c>
    </row>
    <row r="4198" spans="1:31" x14ac:dyDescent="0.25">
      <c r="A4198" s="7">
        <v>4195</v>
      </c>
      <c r="B4198" s="8">
        <v>37873</v>
      </c>
      <c r="C4198" t="s">
        <v>3</v>
      </c>
      <c r="D4198" t="s">
        <v>499</v>
      </c>
      <c r="E4198" t="s">
        <v>9</v>
      </c>
      <c r="F4198" t="s">
        <v>399</v>
      </c>
      <c r="G4198" t="s">
        <v>377</v>
      </c>
      <c r="H4198" s="9" t="s">
        <v>1594</v>
      </c>
      <c r="I4198" t="s">
        <v>1454</v>
      </c>
      <c r="J4198" s="20">
        <v>105</v>
      </c>
      <c r="K4198" s="20" t="s">
        <v>1465</v>
      </c>
      <c r="L4198" t="s">
        <v>1466</v>
      </c>
      <c r="M4198" s="20">
        <v>26.25</v>
      </c>
      <c r="N4198" s="20">
        <v>26.25</v>
      </c>
      <c r="AE4198">
        <f t="shared" si="65"/>
        <v>2003</v>
      </c>
    </row>
    <row r="4199" spans="1:31" x14ac:dyDescent="0.25">
      <c r="A4199" s="7">
        <v>4196</v>
      </c>
      <c r="B4199" s="8">
        <v>37874</v>
      </c>
      <c r="C4199" t="s">
        <v>3</v>
      </c>
      <c r="D4199" t="s">
        <v>595</v>
      </c>
      <c r="E4199" t="s">
        <v>9</v>
      </c>
      <c r="F4199" t="s">
        <v>321</v>
      </c>
      <c r="G4199" t="s">
        <v>11</v>
      </c>
      <c r="H4199" s="135" t="s">
        <v>1531</v>
      </c>
      <c r="I4199" t="s">
        <v>1455</v>
      </c>
      <c r="J4199" s="20">
        <v>12</v>
      </c>
      <c r="K4199" s="20" t="s">
        <v>3</v>
      </c>
      <c r="L4199" t="s">
        <v>1464</v>
      </c>
      <c r="M4199" s="20">
        <v>2.1799999999999997</v>
      </c>
      <c r="N4199" s="20">
        <v>1.32</v>
      </c>
      <c r="AE4199">
        <f t="shared" si="65"/>
        <v>2003</v>
      </c>
    </row>
    <row r="4200" spans="1:31" x14ac:dyDescent="0.25">
      <c r="A4200" s="7">
        <v>4197</v>
      </c>
      <c r="B4200" s="8">
        <v>37874</v>
      </c>
      <c r="C4200" t="s">
        <v>3</v>
      </c>
      <c r="D4200" t="s">
        <v>215</v>
      </c>
      <c r="E4200" t="s">
        <v>9</v>
      </c>
      <c r="F4200" t="s">
        <v>367</v>
      </c>
      <c r="G4200" t="s">
        <v>14</v>
      </c>
      <c r="H4200" s="135" t="s">
        <v>1516</v>
      </c>
      <c r="I4200" t="s">
        <v>1454</v>
      </c>
      <c r="J4200" s="20">
        <v>12</v>
      </c>
      <c r="K4200" s="20" t="s">
        <v>3</v>
      </c>
      <c r="L4200" t="s">
        <v>1463</v>
      </c>
      <c r="M4200" s="20">
        <v>4.12</v>
      </c>
      <c r="N4200" s="20">
        <v>2.88</v>
      </c>
      <c r="AE4200">
        <f t="shared" si="65"/>
        <v>2003</v>
      </c>
    </row>
    <row r="4201" spans="1:31" x14ac:dyDescent="0.25">
      <c r="A4201" s="7">
        <v>4198</v>
      </c>
      <c r="B4201" s="8">
        <v>37874</v>
      </c>
      <c r="C4201" t="s">
        <v>3</v>
      </c>
      <c r="D4201" t="s">
        <v>367</v>
      </c>
      <c r="E4201" t="s">
        <v>9</v>
      </c>
      <c r="F4201" t="s">
        <v>215</v>
      </c>
      <c r="G4201" t="s">
        <v>14</v>
      </c>
      <c r="H4201" s="135" t="s">
        <v>1516</v>
      </c>
      <c r="I4201" t="s">
        <v>1454</v>
      </c>
      <c r="J4201" s="20">
        <v>12</v>
      </c>
      <c r="K4201" s="20" t="s">
        <v>1465</v>
      </c>
      <c r="L4201" t="s">
        <v>1466</v>
      </c>
      <c r="M4201" s="20">
        <v>3</v>
      </c>
      <c r="N4201" s="20">
        <v>3</v>
      </c>
      <c r="AE4201">
        <f t="shared" si="65"/>
        <v>2003</v>
      </c>
    </row>
    <row r="4202" spans="1:31" x14ac:dyDescent="0.25">
      <c r="A4202" s="7">
        <v>4199</v>
      </c>
      <c r="B4202" s="8">
        <v>37874</v>
      </c>
      <c r="C4202" t="s">
        <v>3</v>
      </c>
      <c r="D4202" t="s">
        <v>242</v>
      </c>
      <c r="E4202" t="s">
        <v>9</v>
      </c>
      <c r="F4202" t="s">
        <v>54</v>
      </c>
      <c r="G4202" t="s">
        <v>14</v>
      </c>
      <c r="H4202" s="135" t="s">
        <v>1516</v>
      </c>
      <c r="I4202" t="s">
        <v>1455</v>
      </c>
      <c r="J4202" s="20">
        <v>12</v>
      </c>
      <c r="K4202" s="20" t="s">
        <v>3</v>
      </c>
      <c r="L4202" t="s">
        <v>1463</v>
      </c>
      <c r="M4202" s="20">
        <v>2.06</v>
      </c>
      <c r="N4202" s="20">
        <v>1.44</v>
      </c>
      <c r="AE4202">
        <f t="shared" si="65"/>
        <v>2003</v>
      </c>
    </row>
    <row r="4203" spans="1:31" x14ac:dyDescent="0.25">
      <c r="A4203" s="7">
        <v>4200</v>
      </c>
      <c r="B4203" s="8">
        <v>37874</v>
      </c>
      <c r="C4203" t="s">
        <v>3</v>
      </c>
      <c r="D4203" t="s">
        <v>54</v>
      </c>
      <c r="E4203" t="s">
        <v>9</v>
      </c>
      <c r="F4203" t="s">
        <v>242</v>
      </c>
      <c r="G4203" t="s">
        <v>14</v>
      </c>
      <c r="H4203" s="135" t="s">
        <v>1516</v>
      </c>
      <c r="I4203" t="s">
        <v>1455</v>
      </c>
      <c r="J4203" s="20">
        <v>12</v>
      </c>
      <c r="K4203" s="20" t="s">
        <v>3</v>
      </c>
      <c r="L4203" t="s">
        <v>1464</v>
      </c>
      <c r="M4203" s="20">
        <v>2.1799999999999997</v>
      </c>
      <c r="N4203" s="20">
        <v>1.32</v>
      </c>
      <c r="AE4203">
        <f t="shared" si="65"/>
        <v>2003</v>
      </c>
    </row>
    <row r="4204" spans="1:31" x14ac:dyDescent="0.25">
      <c r="A4204" s="7">
        <v>4201</v>
      </c>
      <c r="B4204" s="8">
        <v>37874</v>
      </c>
      <c r="C4204" t="s">
        <v>3</v>
      </c>
      <c r="D4204" t="s">
        <v>367</v>
      </c>
      <c r="E4204" t="s">
        <v>9</v>
      </c>
      <c r="F4204" t="s">
        <v>64</v>
      </c>
      <c r="G4204" t="s">
        <v>17</v>
      </c>
      <c r="H4204" s="135" t="s">
        <v>1496</v>
      </c>
      <c r="I4204" t="s">
        <v>1454</v>
      </c>
      <c r="J4204" s="20">
        <v>15</v>
      </c>
      <c r="K4204" s="20" t="s">
        <v>3</v>
      </c>
      <c r="L4204" t="s">
        <v>1464</v>
      </c>
      <c r="M4204" s="20">
        <v>5.2</v>
      </c>
      <c r="N4204" s="20">
        <v>3.3</v>
      </c>
      <c r="AE4204">
        <f t="shared" si="65"/>
        <v>2003</v>
      </c>
    </row>
    <row r="4205" spans="1:31" x14ac:dyDescent="0.25">
      <c r="A4205" s="7">
        <v>4202</v>
      </c>
      <c r="B4205" s="8">
        <v>37875</v>
      </c>
      <c r="C4205" t="s">
        <v>3</v>
      </c>
      <c r="D4205" t="s">
        <v>213</v>
      </c>
      <c r="E4205" t="s">
        <v>9</v>
      </c>
      <c r="F4205" t="s">
        <v>336</v>
      </c>
      <c r="G4205" t="s">
        <v>65</v>
      </c>
      <c r="H4205" s="135" t="s">
        <v>1608</v>
      </c>
      <c r="I4205" t="s">
        <v>1454</v>
      </c>
      <c r="J4205" s="20">
        <v>36</v>
      </c>
      <c r="K4205" s="20" t="s">
        <v>3</v>
      </c>
      <c r="L4205" t="s">
        <v>1464</v>
      </c>
      <c r="M4205" s="20">
        <v>11.08</v>
      </c>
      <c r="N4205" s="20">
        <v>7.92</v>
      </c>
      <c r="AE4205">
        <f t="shared" si="65"/>
        <v>2003</v>
      </c>
    </row>
    <row r="4206" spans="1:31" x14ac:dyDescent="0.25">
      <c r="A4206" s="7">
        <v>4203</v>
      </c>
      <c r="B4206" s="8">
        <v>37875</v>
      </c>
      <c r="C4206" t="s">
        <v>3</v>
      </c>
      <c r="D4206" t="s">
        <v>464</v>
      </c>
      <c r="E4206" t="s">
        <v>9</v>
      </c>
      <c r="F4206" t="s">
        <v>292</v>
      </c>
      <c r="G4206" t="s">
        <v>14</v>
      </c>
      <c r="H4206" s="135" t="s">
        <v>1516</v>
      </c>
      <c r="I4206" t="s">
        <v>1454</v>
      </c>
      <c r="J4206" s="20">
        <v>10</v>
      </c>
      <c r="K4206" s="20" t="s">
        <v>3</v>
      </c>
      <c r="L4206" t="s">
        <v>1464</v>
      </c>
      <c r="M4206" s="20">
        <v>3.8</v>
      </c>
      <c r="N4206" s="20">
        <v>2.2000000000000002</v>
      </c>
      <c r="AE4206">
        <f t="shared" si="65"/>
        <v>2003</v>
      </c>
    </row>
    <row r="4207" spans="1:31" x14ac:dyDescent="0.25">
      <c r="A4207" s="7">
        <v>4204</v>
      </c>
      <c r="B4207" s="8">
        <v>37875</v>
      </c>
      <c r="C4207" t="s">
        <v>3</v>
      </c>
      <c r="D4207" t="s">
        <v>292</v>
      </c>
      <c r="E4207" t="s">
        <v>9</v>
      </c>
      <c r="F4207" t="s">
        <v>464</v>
      </c>
      <c r="G4207" t="s">
        <v>14</v>
      </c>
      <c r="H4207" s="135" t="s">
        <v>1516</v>
      </c>
      <c r="I4207" t="s">
        <v>1454</v>
      </c>
      <c r="J4207" s="20">
        <v>10</v>
      </c>
      <c r="K4207" s="20" t="s">
        <v>9</v>
      </c>
      <c r="L4207" t="s">
        <v>1464</v>
      </c>
      <c r="M4207" s="20">
        <v>2.2000000000000002</v>
      </c>
      <c r="N4207" s="20">
        <v>3.8</v>
      </c>
      <c r="AE4207">
        <f t="shared" si="65"/>
        <v>2003</v>
      </c>
    </row>
    <row r="4208" spans="1:31" x14ac:dyDescent="0.25">
      <c r="A4208" s="7">
        <v>4205</v>
      </c>
      <c r="B4208" s="8">
        <v>37875</v>
      </c>
      <c r="C4208" t="s">
        <v>3</v>
      </c>
      <c r="D4208" t="s">
        <v>572</v>
      </c>
      <c r="E4208" t="s">
        <v>9</v>
      </c>
      <c r="F4208" t="s">
        <v>521</v>
      </c>
      <c r="G4208" t="s">
        <v>569</v>
      </c>
      <c r="H4208" s="135" t="s">
        <v>1712</v>
      </c>
      <c r="I4208" t="s">
        <v>1454</v>
      </c>
      <c r="J4208" s="20">
        <v>40</v>
      </c>
      <c r="K4208" s="20" t="s">
        <v>9</v>
      </c>
      <c r="L4208" t="s">
        <v>1464</v>
      </c>
      <c r="M4208" s="20">
        <v>8.8000000000000007</v>
      </c>
      <c r="N4208" s="20">
        <v>12.2</v>
      </c>
      <c r="AE4208">
        <f t="shared" si="65"/>
        <v>2003</v>
      </c>
    </row>
    <row r="4209" spans="1:31" x14ac:dyDescent="0.25">
      <c r="A4209" s="7">
        <v>4206</v>
      </c>
      <c r="B4209" s="8">
        <v>37876</v>
      </c>
      <c r="C4209" t="s">
        <v>3</v>
      </c>
      <c r="D4209" t="s">
        <v>608</v>
      </c>
      <c r="E4209" t="s">
        <v>9</v>
      </c>
      <c r="F4209" t="s">
        <v>536</v>
      </c>
      <c r="G4209" t="s">
        <v>17</v>
      </c>
      <c r="H4209" s="135" t="s">
        <v>1504</v>
      </c>
      <c r="I4209" t="s">
        <v>1454</v>
      </c>
      <c r="J4209" s="20">
        <v>18</v>
      </c>
      <c r="K4209" s="20" t="s">
        <v>9</v>
      </c>
      <c r="L4209" t="s">
        <v>1464</v>
      </c>
      <c r="M4209" s="20">
        <v>3.96</v>
      </c>
      <c r="N4209" s="20">
        <v>6.04</v>
      </c>
      <c r="AE4209">
        <f t="shared" si="65"/>
        <v>2003</v>
      </c>
    </row>
    <row r="4210" spans="1:31" x14ac:dyDescent="0.25">
      <c r="A4210" s="7">
        <v>4207</v>
      </c>
      <c r="B4210" s="8">
        <v>37876</v>
      </c>
      <c r="C4210" t="s">
        <v>3</v>
      </c>
      <c r="D4210" t="s">
        <v>608</v>
      </c>
      <c r="E4210" t="s">
        <v>9</v>
      </c>
      <c r="F4210" t="s">
        <v>536</v>
      </c>
      <c r="G4210" t="s">
        <v>17</v>
      </c>
      <c r="H4210" s="135" t="s">
        <v>1504</v>
      </c>
      <c r="I4210" t="s">
        <v>1454</v>
      </c>
      <c r="J4210" s="20">
        <v>18</v>
      </c>
      <c r="K4210" s="20" t="s">
        <v>9</v>
      </c>
      <c r="L4210" t="s">
        <v>1464</v>
      </c>
      <c r="M4210" s="20">
        <v>3.96</v>
      </c>
      <c r="N4210" s="20">
        <v>6.04</v>
      </c>
      <c r="AE4210">
        <f t="shared" si="65"/>
        <v>2003</v>
      </c>
    </row>
    <row r="4211" spans="1:31" x14ac:dyDescent="0.25">
      <c r="A4211" s="7">
        <v>4208</v>
      </c>
      <c r="B4211" s="8">
        <v>37876</v>
      </c>
      <c r="C4211" t="s">
        <v>3</v>
      </c>
      <c r="D4211" t="s">
        <v>608</v>
      </c>
      <c r="E4211" t="s">
        <v>9</v>
      </c>
      <c r="F4211" t="s">
        <v>571</v>
      </c>
      <c r="G4211" t="s">
        <v>377</v>
      </c>
      <c r="H4211" s="9" t="s">
        <v>1607</v>
      </c>
      <c r="I4211" t="s">
        <v>1455</v>
      </c>
      <c r="J4211" s="20">
        <v>20</v>
      </c>
      <c r="K4211" s="20" t="s">
        <v>9</v>
      </c>
      <c r="L4211" t="s">
        <v>1464</v>
      </c>
      <c r="M4211" s="20">
        <v>2.2000000000000002</v>
      </c>
      <c r="N4211" s="20">
        <v>3.3</v>
      </c>
      <c r="AE4211">
        <f t="shared" si="65"/>
        <v>2003</v>
      </c>
    </row>
    <row r="4212" spans="1:31" x14ac:dyDescent="0.25">
      <c r="A4212" s="7">
        <v>4209</v>
      </c>
      <c r="B4212" s="8">
        <v>37878</v>
      </c>
      <c r="C4212" t="s">
        <v>3</v>
      </c>
      <c r="D4212" t="s">
        <v>282</v>
      </c>
      <c r="E4212" t="s">
        <v>9</v>
      </c>
      <c r="F4212" t="s">
        <v>149</v>
      </c>
      <c r="G4212" t="s">
        <v>24</v>
      </c>
      <c r="H4212" s="135" t="s">
        <v>1497</v>
      </c>
      <c r="I4212" t="s">
        <v>1455</v>
      </c>
      <c r="J4212" s="20">
        <v>27</v>
      </c>
      <c r="K4212" s="20" t="s">
        <v>9</v>
      </c>
      <c r="L4212" t="s">
        <v>1463</v>
      </c>
      <c r="M4212" s="20">
        <v>3.24</v>
      </c>
      <c r="N4212" s="20">
        <v>4.01</v>
      </c>
      <c r="AE4212">
        <f t="shared" si="65"/>
        <v>2003</v>
      </c>
    </row>
    <row r="4213" spans="1:31" x14ac:dyDescent="0.25">
      <c r="A4213" s="7">
        <v>4210</v>
      </c>
      <c r="B4213" s="8">
        <v>37878</v>
      </c>
      <c r="C4213" t="s">
        <v>3</v>
      </c>
      <c r="D4213" t="s">
        <v>489</v>
      </c>
      <c r="E4213" t="s">
        <v>9</v>
      </c>
      <c r="F4213" t="s">
        <v>483</v>
      </c>
      <c r="G4213" t="s">
        <v>24</v>
      </c>
      <c r="H4213" s="135" t="s">
        <v>1495</v>
      </c>
      <c r="I4213" t="s">
        <v>1454</v>
      </c>
      <c r="J4213" s="20">
        <v>12</v>
      </c>
      <c r="K4213" s="20" t="s">
        <v>3</v>
      </c>
      <c r="L4213" t="s">
        <v>1464</v>
      </c>
      <c r="M4213" s="20">
        <v>4.3599999999999994</v>
      </c>
      <c r="N4213" s="20">
        <v>2.64</v>
      </c>
      <c r="AE4213">
        <f t="shared" si="65"/>
        <v>2003</v>
      </c>
    </row>
    <row r="4214" spans="1:31" x14ac:dyDescent="0.25">
      <c r="A4214" s="7">
        <v>4211</v>
      </c>
      <c r="B4214" s="8">
        <v>37878</v>
      </c>
      <c r="C4214" t="s">
        <v>3</v>
      </c>
      <c r="D4214" t="s">
        <v>31</v>
      </c>
      <c r="E4214" t="s">
        <v>9</v>
      </c>
      <c r="F4214" t="s">
        <v>120</v>
      </c>
      <c r="G4214" t="s">
        <v>14</v>
      </c>
      <c r="H4214" s="135" t="s">
        <v>1530</v>
      </c>
      <c r="I4214" t="s">
        <v>1458</v>
      </c>
      <c r="J4214" s="20">
        <v>10</v>
      </c>
      <c r="K4214" s="20" t="s">
        <v>1465</v>
      </c>
      <c r="L4214" t="s">
        <v>1466</v>
      </c>
      <c r="M4214" s="20">
        <v>30</v>
      </c>
      <c r="N4214" s="20">
        <v>10</v>
      </c>
      <c r="AE4214">
        <f t="shared" si="65"/>
        <v>2003</v>
      </c>
    </row>
    <row r="4215" spans="1:31" x14ac:dyDescent="0.25">
      <c r="A4215" s="7">
        <v>4212</v>
      </c>
      <c r="B4215" s="8">
        <v>37878</v>
      </c>
      <c r="C4215" t="s">
        <v>3</v>
      </c>
      <c r="D4215" t="s">
        <v>395</v>
      </c>
      <c r="E4215" t="s">
        <v>9</v>
      </c>
      <c r="F4215" t="s">
        <v>616</v>
      </c>
      <c r="G4215" t="s">
        <v>14</v>
      </c>
      <c r="H4215" s="135" t="s">
        <v>1530</v>
      </c>
      <c r="I4215" t="s">
        <v>1458</v>
      </c>
      <c r="J4215" s="20">
        <v>5</v>
      </c>
      <c r="K4215" s="20" t="s">
        <v>9</v>
      </c>
      <c r="L4215" t="s">
        <v>1464</v>
      </c>
      <c r="M4215" s="20">
        <v>10</v>
      </c>
      <c r="N4215" s="20">
        <v>30</v>
      </c>
      <c r="AE4215">
        <f t="shared" si="65"/>
        <v>2003</v>
      </c>
    </row>
    <row r="4216" spans="1:31" x14ac:dyDescent="0.25">
      <c r="A4216" s="7">
        <v>4213</v>
      </c>
      <c r="B4216" s="8">
        <v>37878</v>
      </c>
      <c r="C4216" t="s">
        <v>3</v>
      </c>
      <c r="D4216" t="s">
        <v>614</v>
      </c>
      <c r="E4216" t="s">
        <v>9</v>
      </c>
      <c r="F4216" t="s">
        <v>149</v>
      </c>
      <c r="G4216" t="s">
        <v>17</v>
      </c>
      <c r="H4216" s="135" t="s">
        <v>1500</v>
      </c>
      <c r="I4216" t="s">
        <v>1455</v>
      </c>
      <c r="J4216" s="20">
        <v>24</v>
      </c>
      <c r="K4216" s="20" t="s">
        <v>3</v>
      </c>
      <c r="L4216" t="s">
        <v>1464</v>
      </c>
      <c r="M4216" s="20">
        <v>3.86</v>
      </c>
      <c r="N4216" s="20">
        <v>2.64</v>
      </c>
      <c r="AE4216">
        <f t="shared" si="65"/>
        <v>2003</v>
      </c>
    </row>
    <row r="4217" spans="1:31" x14ac:dyDescent="0.25">
      <c r="A4217" s="7">
        <v>4214</v>
      </c>
      <c r="B4217" s="8">
        <v>37878</v>
      </c>
      <c r="C4217" t="s">
        <v>3</v>
      </c>
      <c r="D4217" t="s">
        <v>588</v>
      </c>
      <c r="E4217" t="s">
        <v>9</v>
      </c>
      <c r="F4217" t="s">
        <v>343</v>
      </c>
      <c r="G4217" t="s">
        <v>14</v>
      </c>
      <c r="H4217" s="135" t="s">
        <v>1567</v>
      </c>
      <c r="I4217" t="s">
        <v>1455</v>
      </c>
      <c r="J4217" s="20">
        <v>21</v>
      </c>
      <c r="K4217" s="20" t="s">
        <v>3</v>
      </c>
      <c r="L4217" t="s">
        <v>1463</v>
      </c>
      <c r="M4217" s="20">
        <v>3.23</v>
      </c>
      <c r="N4217" s="20">
        <v>2.52</v>
      </c>
      <c r="AE4217">
        <f t="shared" si="65"/>
        <v>2003</v>
      </c>
    </row>
    <row r="4218" spans="1:31" x14ac:dyDescent="0.25">
      <c r="A4218" s="7">
        <v>4215</v>
      </c>
      <c r="B4218" s="8">
        <v>37878</v>
      </c>
      <c r="C4218" t="s">
        <v>3</v>
      </c>
      <c r="D4218" t="s">
        <v>12</v>
      </c>
      <c r="E4218" t="s">
        <v>9</v>
      </c>
      <c r="F4218" t="s">
        <v>186</v>
      </c>
      <c r="G4218" t="s">
        <v>14</v>
      </c>
      <c r="H4218" s="135" t="s">
        <v>1583</v>
      </c>
      <c r="I4218" t="s">
        <v>1454</v>
      </c>
      <c r="J4218" s="20">
        <v>13</v>
      </c>
      <c r="K4218" s="20" t="s">
        <v>9</v>
      </c>
      <c r="L4218" t="s">
        <v>1464</v>
      </c>
      <c r="M4218" s="20">
        <v>2.86</v>
      </c>
      <c r="N4218" s="20">
        <v>4.6400000000000006</v>
      </c>
      <c r="AE4218">
        <f t="shared" si="65"/>
        <v>2003</v>
      </c>
    </row>
    <row r="4219" spans="1:31" x14ac:dyDescent="0.25">
      <c r="A4219" s="7">
        <v>4216</v>
      </c>
      <c r="B4219" s="8">
        <v>37878</v>
      </c>
      <c r="C4219" t="s">
        <v>3</v>
      </c>
      <c r="D4219" t="s">
        <v>617</v>
      </c>
      <c r="E4219" t="s">
        <v>9</v>
      </c>
      <c r="F4219" t="s">
        <v>273</v>
      </c>
      <c r="G4219" t="s">
        <v>14</v>
      </c>
      <c r="H4219" s="135" t="s">
        <v>1566</v>
      </c>
      <c r="I4219" t="s">
        <v>1458</v>
      </c>
      <c r="J4219" s="20">
        <v>12</v>
      </c>
      <c r="K4219" s="20" t="s">
        <v>3</v>
      </c>
      <c r="L4219" t="s">
        <v>1464</v>
      </c>
      <c r="M4219" s="20">
        <v>30</v>
      </c>
      <c r="N4219" s="20">
        <v>10</v>
      </c>
      <c r="AE4219">
        <f t="shared" si="65"/>
        <v>2003</v>
      </c>
    </row>
    <row r="4220" spans="1:31" x14ac:dyDescent="0.25">
      <c r="A4220" s="7">
        <v>4217</v>
      </c>
      <c r="B4220" s="8">
        <v>37878</v>
      </c>
      <c r="C4220" t="s">
        <v>3</v>
      </c>
      <c r="D4220" t="s">
        <v>350</v>
      </c>
      <c r="E4220" t="s">
        <v>9</v>
      </c>
      <c r="F4220" t="s">
        <v>538</v>
      </c>
      <c r="G4220" t="s">
        <v>14</v>
      </c>
      <c r="H4220" s="135" t="s">
        <v>1516</v>
      </c>
      <c r="I4220" t="s">
        <v>1455</v>
      </c>
      <c r="J4220" s="20">
        <v>12</v>
      </c>
      <c r="K4220" s="20" t="s">
        <v>3</v>
      </c>
      <c r="L4220" t="s">
        <v>1464</v>
      </c>
      <c r="M4220" s="20">
        <v>2.1799999999999997</v>
      </c>
      <c r="N4220" s="20">
        <v>1.32</v>
      </c>
      <c r="AE4220">
        <f t="shared" si="65"/>
        <v>2003</v>
      </c>
    </row>
    <row r="4221" spans="1:31" x14ac:dyDescent="0.25">
      <c r="A4221" s="7">
        <v>4218</v>
      </c>
      <c r="B4221" s="8">
        <v>37878</v>
      </c>
      <c r="C4221" t="s">
        <v>3</v>
      </c>
      <c r="D4221" t="s">
        <v>538</v>
      </c>
      <c r="E4221" t="s">
        <v>9</v>
      </c>
      <c r="F4221" t="s">
        <v>350</v>
      </c>
      <c r="G4221" t="s">
        <v>14</v>
      </c>
      <c r="H4221" s="135" t="s">
        <v>1516</v>
      </c>
      <c r="I4221" t="s">
        <v>1455</v>
      </c>
      <c r="J4221" s="20">
        <v>12</v>
      </c>
      <c r="K4221" s="20" t="s">
        <v>9</v>
      </c>
      <c r="L4221" t="s">
        <v>1463</v>
      </c>
      <c r="M4221" s="20">
        <v>1.44</v>
      </c>
      <c r="N4221" s="20">
        <v>2.06</v>
      </c>
      <c r="AE4221">
        <f t="shared" si="65"/>
        <v>2003</v>
      </c>
    </row>
    <row r="4222" spans="1:31" x14ac:dyDescent="0.25">
      <c r="A4222" s="7">
        <v>4219</v>
      </c>
      <c r="B4222" s="8">
        <v>37878</v>
      </c>
      <c r="C4222" t="s">
        <v>3</v>
      </c>
      <c r="D4222" t="s">
        <v>538</v>
      </c>
      <c r="E4222" t="s">
        <v>9</v>
      </c>
      <c r="F4222" t="s">
        <v>435</v>
      </c>
      <c r="G4222" t="s">
        <v>14</v>
      </c>
      <c r="H4222" s="135" t="s">
        <v>1501</v>
      </c>
      <c r="I4222" t="s">
        <v>1454</v>
      </c>
      <c r="J4222" s="20">
        <v>68</v>
      </c>
      <c r="K4222" s="20" t="s">
        <v>3</v>
      </c>
      <c r="L4222" t="s">
        <v>1464</v>
      </c>
      <c r="M4222" s="20">
        <v>20.04</v>
      </c>
      <c r="N4222" s="20">
        <v>14.96</v>
      </c>
      <c r="AE4222">
        <f t="shared" si="65"/>
        <v>2003</v>
      </c>
    </row>
    <row r="4223" spans="1:31" x14ac:dyDescent="0.25">
      <c r="A4223" s="7">
        <v>4220</v>
      </c>
      <c r="B4223" s="8">
        <v>37878</v>
      </c>
      <c r="C4223" t="s">
        <v>3</v>
      </c>
      <c r="D4223" t="s">
        <v>542</v>
      </c>
      <c r="E4223" t="s">
        <v>9</v>
      </c>
      <c r="F4223" t="s">
        <v>186</v>
      </c>
      <c r="G4223" t="s">
        <v>14</v>
      </c>
      <c r="H4223" s="135" t="s">
        <v>1501</v>
      </c>
      <c r="I4223" t="s">
        <v>1454</v>
      </c>
      <c r="J4223" s="20">
        <v>131</v>
      </c>
      <c r="K4223" s="20" t="s">
        <v>9</v>
      </c>
      <c r="L4223" t="s">
        <v>1464</v>
      </c>
      <c r="M4223" s="20">
        <v>28.82</v>
      </c>
      <c r="N4223" s="20">
        <v>37.68</v>
      </c>
      <c r="AE4223">
        <f t="shared" si="65"/>
        <v>2003</v>
      </c>
    </row>
    <row r="4224" spans="1:31" x14ac:dyDescent="0.25">
      <c r="A4224" s="7">
        <v>4221</v>
      </c>
      <c r="B4224" s="8">
        <v>37878</v>
      </c>
      <c r="C4224" t="s">
        <v>3</v>
      </c>
      <c r="D4224" t="s">
        <v>104</v>
      </c>
      <c r="E4224" t="s">
        <v>9</v>
      </c>
      <c r="F4224" t="s">
        <v>159</v>
      </c>
      <c r="G4224" t="s">
        <v>14</v>
      </c>
      <c r="H4224" s="135" t="s">
        <v>1496</v>
      </c>
      <c r="I4224" t="s">
        <v>1454</v>
      </c>
      <c r="J4224" s="20">
        <v>30</v>
      </c>
      <c r="K4224" s="20" t="s">
        <v>9</v>
      </c>
      <c r="L4224" t="s">
        <v>1464</v>
      </c>
      <c r="M4224" s="20">
        <v>6.6</v>
      </c>
      <c r="N4224" s="20">
        <v>9.4</v>
      </c>
      <c r="AE4224">
        <f t="shared" si="65"/>
        <v>2003</v>
      </c>
    </row>
    <row r="4225" spans="1:31" x14ac:dyDescent="0.25">
      <c r="A4225" s="7">
        <v>4222</v>
      </c>
      <c r="B4225" s="8">
        <v>37878</v>
      </c>
      <c r="C4225" t="s">
        <v>3</v>
      </c>
      <c r="D4225" t="s">
        <v>43</v>
      </c>
      <c r="E4225" t="s">
        <v>9</v>
      </c>
      <c r="F4225" t="s">
        <v>336</v>
      </c>
      <c r="G4225" t="s">
        <v>11</v>
      </c>
      <c r="H4225" s="135" t="s">
        <v>1496</v>
      </c>
      <c r="I4225" t="s">
        <v>1454</v>
      </c>
      <c r="J4225" s="20">
        <v>61</v>
      </c>
      <c r="K4225" s="20" t="s">
        <v>3</v>
      </c>
      <c r="L4225" t="s">
        <v>1464</v>
      </c>
      <c r="M4225" s="20">
        <v>18.079999999999998</v>
      </c>
      <c r="N4225" s="20">
        <v>13.42</v>
      </c>
      <c r="AE4225">
        <f t="shared" si="65"/>
        <v>2003</v>
      </c>
    </row>
    <row r="4226" spans="1:31" x14ac:dyDescent="0.25">
      <c r="A4226" s="7">
        <v>4223</v>
      </c>
      <c r="B4226" s="8">
        <v>37878</v>
      </c>
      <c r="C4226" t="s">
        <v>3</v>
      </c>
      <c r="D4226" t="s">
        <v>606</v>
      </c>
      <c r="E4226" t="s">
        <v>9</v>
      </c>
      <c r="F4226" t="s">
        <v>575</v>
      </c>
      <c r="G4226" t="s">
        <v>65</v>
      </c>
      <c r="H4226" s="135" t="s">
        <v>1496</v>
      </c>
      <c r="I4226" t="s">
        <v>1454</v>
      </c>
      <c r="J4226" s="20">
        <v>28</v>
      </c>
      <c r="K4226" s="20" t="s">
        <v>9</v>
      </c>
      <c r="L4226" t="s">
        <v>1463</v>
      </c>
      <c r="M4226" s="20">
        <v>6.72</v>
      </c>
      <c r="N4226" s="20">
        <v>8.2800000000000011</v>
      </c>
      <c r="AE4226">
        <f t="shared" si="65"/>
        <v>2003</v>
      </c>
    </row>
    <row r="4227" spans="1:31" x14ac:dyDescent="0.25">
      <c r="A4227" s="7">
        <v>4224</v>
      </c>
      <c r="B4227" s="8">
        <v>37878</v>
      </c>
      <c r="C4227" t="s">
        <v>3</v>
      </c>
      <c r="D4227" t="s">
        <v>572</v>
      </c>
      <c r="E4227" t="s">
        <v>9</v>
      </c>
      <c r="F4227" t="s">
        <v>178</v>
      </c>
      <c r="G4227" t="s">
        <v>377</v>
      </c>
      <c r="H4227" s="9" t="s">
        <v>1713</v>
      </c>
      <c r="I4227" t="s">
        <v>1455</v>
      </c>
      <c r="J4227" s="20">
        <v>20</v>
      </c>
      <c r="K4227" s="20" t="s">
        <v>9</v>
      </c>
      <c r="L4227" t="s">
        <v>1464</v>
      </c>
      <c r="M4227" s="20">
        <v>2.2000000000000002</v>
      </c>
      <c r="N4227" s="20">
        <v>3.3</v>
      </c>
      <c r="AE4227">
        <f t="shared" si="65"/>
        <v>2003</v>
      </c>
    </row>
    <row r="4228" spans="1:31" x14ac:dyDescent="0.25">
      <c r="A4228" s="7">
        <v>4225</v>
      </c>
      <c r="B4228" s="8">
        <v>37878</v>
      </c>
      <c r="C4228" t="s">
        <v>3</v>
      </c>
      <c r="D4228" t="s">
        <v>537</v>
      </c>
      <c r="E4228" t="s">
        <v>9</v>
      </c>
      <c r="F4228" t="s">
        <v>306</v>
      </c>
      <c r="G4228" t="s">
        <v>377</v>
      </c>
      <c r="H4228" s="9" t="s">
        <v>1605</v>
      </c>
      <c r="I4228" t="s">
        <v>1454</v>
      </c>
      <c r="J4228" s="20">
        <v>45</v>
      </c>
      <c r="K4228" s="20" t="s">
        <v>9</v>
      </c>
      <c r="L4228" t="s">
        <v>1464</v>
      </c>
      <c r="M4228" s="20">
        <v>9.9</v>
      </c>
      <c r="N4228" s="20">
        <v>13.6</v>
      </c>
      <c r="AE4228">
        <f t="shared" ref="AE4228:AE4291" si="66">YEAR(B4228)</f>
        <v>2003</v>
      </c>
    </row>
    <row r="4229" spans="1:31" x14ac:dyDescent="0.25">
      <c r="A4229" s="7">
        <v>4226</v>
      </c>
      <c r="B4229" s="8">
        <v>37878</v>
      </c>
      <c r="C4229" t="s">
        <v>3</v>
      </c>
      <c r="D4229" t="s">
        <v>538</v>
      </c>
      <c r="E4229" t="s">
        <v>9</v>
      </c>
      <c r="F4229" t="s">
        <v>432</v>
      </c>
      <c r="G4229" t="s">
        <v>377</v>
      </c>
      <c r="H4229" s="9" t="s">
        <v>1622</v>
      </c>
      <c r="I4229" t="s">
        <v>1455</v>
      </c>
      <c r="J4229" s="20">
        <v>14</v>
      </c>
      <c r="K4229" s="20" t="s">
        <v>9</v>
      </c>
      <c r="L4229" t="s">
        <v>1463</v>
      </c>
      <c r="M4229" s="20">
        <v>1.68</v>
      </c>
      <c r="N4229" s="20">
        <v>2.3200000000000003</v>
      </c>
      <c r="AE4229">
        <f t="shared" si="66"/>
        <v>2003</v>
      </c>
    </row>
    <row r="4230" spans="1:31" x14ac:dyDescent="0.25">
      <c r="A4230" s="7">
        <v>4227</v>
      </c>
      <c r="B4230" s="8">
        <v>37878</v>
      </c>
      <c r="C4230" t="s">
        <v>3</v>
      </c>
      <c r="D4230" t="s">
        <v>568</v>
      </c>
      <c r="E4230" t="s">
        <v>9</v>
      </c>
      <c r="F4230" t="s">
        <v>598</v>
      </c>
      <c r="G4230" t="s">
        <v>569</v>
      </c>
      <c r="H4230" s="135" t="s">
        <v>1714</v>
      </c>
      <c r="I4230" t="s">
        <v>1454</v>
      </c>
      <c r="J4230" s="20">
        <v>21</v>
      </c>
      <c r="K4230" s="20" t="s">
        <v>9</v>
      </c>
      <c r="L4230" t="s">
        <v>1464</v>
      </c>
      <c r="M4230" s="20">
        <v>4.62</v>
      </c>
      <c r="N4230" s="20">
        <v>6.88</v>
      </c>
      <c r="AE4230">
        <f t="shared" si="66"/>
        <v>2003</v>
      </c>
    </row>
    <row r="4231" spans="1:31" x14ac:dyDescent="0.25">
      <c r="A4231" s="7">
        <v>4228</v>
      </c>
      <c r="B4231" s="8">
        <v>37878</v>
      </c>
      <c r="C4231" t="s">
        <v>3</v>
      </c>
      <c r="D4231" t="s">
        <v>572</v>
      </c>
      <c r="E4231" t="s">
        <v>9</v>
      </c>
      <c r="F4231" t="s">
        <v>578</v>
      </c>
      <c r="G4231" t="s">
        <v>569</v>
      </c>
      <c r="H4231" s="9" t="s">
        <v>1663</v>
      </c>
      <c r="I4231" t="s">
        <v>1454</v>
      </c>
      <c r="J4231" s="20">
        <v>21</v>
      </c>
      <c r="K4231" s="20" t="s">
        <v>1465</v>
      </c>
      <c r="L4231" t="s">
        <v>1466</v>
      </c>
      <c r="M4231" s="20">
        <v>5.25</v>
      </c>
      <c r="N4231" s="20">
        <v>5.25</v>
      </c>
      <c r="AE4231">
        <f t="shared" si="66"/>
        <v>2003</v>
      </c>
    </row>
    <row r="4232" spans="1:31" x14ac:dyDescent="0.25">
      <c r="A4232" s="7">
        <v>4229</v>
      </c>
      <c r="B4232" s="8">
        <v>37878</v>
      </c>
      <c r="C4232" t="s">
        <v>3</v>
      </c>
      <c r="D4232" t="s">
        <v>572</v>
      </c>
      <c r="E4232" t="s">
        <v>9</v>
      </c>
      <c r="F4232" t="s">
        <v>563</v>
      </c>
      <c r="G4232" t="s">
        <v>569</v>
      </c>
      <c r="H4232" s="9" t="s">
        <v>1663</v>
      </c>
      <c r="I4232" t="s">
        <v>1454</v>
      </c>
      <c r="J4232" s="20">
        <v>17</v>
      </c>
      <c r="K4232" s="20" t="s">
        <v>9</v>
      </c>
      <c r="L4232" t="s">
        <v>1464</v>
      </c>
      <c r="M4232" s="20">
        <v>3.74</v>
      </c>
      <c r="N4232" s="20">
        <v>5.76</v>
      </c>
      <c r="AE4232">
        <f t="shared" si="66"/>
        <v>2003</v>
      </c>
    </row>
    <row r="4233" spans="1:31" x14ac:dyDescent="0.25">
      <c r="A4233" s="7">
        <v>4230</v>
      </c>
      <c r="B4233" s="8">
        <v>37878</v>
      </c>
      <c r="C4233" t="s">
        <v>3</v>
      </c>
      <c r="D4233" t="s">
        <v>112</v>
      </c>
      <c r="E4233" t="s">
        <v>9</v>
      </c>
      <c r="F4233" t="s">
        <v>240</v>
      </c>
      <c r="G4233" t="s">
        <v>569</v>
      </c>
      <c r="H4233" s="9" t="s">
        <v>1661</v>
      </c>
      <c r="I4233" t="s">
        <v>1454</v>
      </c>
      <c r="J4233" s="20">
        <v>27</v>
      </c>
      <c r="K4233" s="20" t="s">
        <v>1465</v>
      </c>
      <c r="L4233" t="s">
        <v>1466</v>
      </c>
      <c r="M4233" s="20">
        <v>6.75</v>
      </c>
      <c r="N4233" s="20">
        <v>6.75</v>
      </c>
      <c r="AE4233">
        <f t="shared" si="66"/>
        <v>2003</v>
      </c>
    </row>
    <row r="4234" spans="1:31" x14ac:dyDescent="0.25">
      <c r="A4234" s="7">
        <v>4231</v>
      </c>
      <c r="B4234" s="8">
        <v>37879</v>
      </c>
      <c r="C4234" t="s">
        <v>3</v>
      </c>
      <c r="D4234" t="s">
        <v>398</v>
      </c>
      <c r="E4234" t="s">
        <v>9</v>
      </c>
      <c r="F4234" t="s">
        <v>538</v>
      </c>
      <c r="G4234" t="s">
        <v>14</v>
      </c>
      <c r="H4234" s="135" t="s">
        <v>1496</v>
      </c>
      <c r="I4234" t="s">
        <v>1454</v>
      </c>
      <c r="J4234" s="20">
        <v>30</v>
      </c>
      <c r="K4234" s="20" t="s">
        <v>3</v>
      </c>
      <c r="L4234" t="s">
        <v>1464</v>
      </c>
      <c r="M4234" s="20">
        <v>9.4</v>
      </c>
      <c r="N4234" s="20">
        <v>6.6</v>
      </c>
      <c r="AE4234">
        <f t="shared" si="66"/>
        <v>2003</v>
      </c>
    </row>
    <row r="4235" spans="1:31" x14ac:dyDescent="0.25">
      <c r="A4235" s="7">
        <v>4232</v>
      </c>
      <c r="B4235" s="8">
        <v>37879</v>
      </c>
      <c r="C4235" t="s">
        <v>3</v>
      </c>
      <c r="D4235" t="s">
        <v>375</v>
      </c>
      <c r="E4235" t="s">
        <v>9</v>
      </c>
      <c r="F4235" t="s">
        <v>537</v>
      </c>
      <c r="G4235" t="s">
        <v>14</v>
      </c>
      <c r="H4235" s="135" t="s">
        <v>1496</v>
      </c>
      <c r="I4235" t="s">
        <v>1454</v>
      </c>
      <c r="J4235" s="20">
        <v>18</v>
      </c>
      <c r="K4235" s="20" t="s">
        <v>9</v>
      </c>
      <c r="L4235" t="s">
        <v>1464</v>
      </c>
      <c r="M4235" s="20">
        <v>3.96</v>
      </c>
      <c r="N4235" s="20">
        <v>6.04</v>
      </c>
      <c r="AE4235">
        <f t="shared" si="66"/>
        <v>2003</v>
      </c>
    </row>
    <row r="4236" spans="1:31" x14ac:dyDescent="0.25">
      <c r="A4236" s="7">
        <v>4233</v>
      </c>
      <c r="B4236" s="8">
        <v>37880</v>
      </c>
      <c r="C4236" t="s">
        <v>3</v>
      </c>
      <c r="D4236" t="s">
        <v>230</v>
      </c>
      <c r="E4236" t="s">
        <v>9</v>
      </c>
      <c r="F4236" t="s">
        <v>271</v>
      </c>
      <c r="G4236" t="s">
        <v>14</v>
      </c>
      <c r="H4236" s="135" t="s">
        <v>1516</v>
      </c>
      <c r="I4236" t="s">
        <v>1454</v>
      </c>
      <c r="J4236" s="20">
        <v>12</v>
      </c>
      <c r="K4236" s="20" t="s">
        <v>3</v>
      </c>
      <c r="L4236" t="s">
        <v>1464</v>
      </c>
      <c r="M4236" s="20">
        <v>4.3599999999999994</v>
      </c>
      <c r="N4236" s="20">
        <v>2.64</v>
      </c>
      <c r="AE4236">
        <f t="shared" si="66"/>
        <v>2003</v>
      </c>
    </row>
    <row r="4237" spans="1:31" x14ac:dyDescent="0.25">
      <c r="A4237" s="7">
        <v>4234</v>
      </c>
      <c r="B4237" s="8">
        <v>37880</v>
      </c>
      <c r="C4237" t="s">
        <v>3</v>
      </c>
      <c r="D4237" t="s">
        <v>545</v>
      </c>
      <c r="E4237" t="s">
        <v>9</v>
      </c>
      <c r="F4237" t="s">
        <v>341</v>
      </c>
      <c r="G4237" t="s">
        <v>14</v>
      </c>
      <c r="H4237" s="135" t="s">
        <v>1516</v>
      </c>
      <c r="I4237" t="s">
        <v>1454</v>
      </c>
      <c r="J4237" s="20">
        <v>10</v>
      </c>
      <c r="K4237" s="20" t="s">
        <v>9</v>
      </c>
      <c r="L4237" t="s">
        <v>1464</v>
      </c>
      <c r="M4237" s="20">
        <v>2.2000000000000002</v>
      </c>
      <c r="N4237" s="20">
        <v>3.8</v>
      </c>
      <c r="AE4237">
        <f t="shared" si="66"/>
        <v>2003</v>
      </c>
    </row>
    <row r="4238" spans="1:31" x14ac:dyDescent="0.25">
      <c r="A4238" s="7">
        <v>4235</v>
      </c>
      <c r="B4238" s="8">
        <v>37880</v>
      </c>
      <c r="C4238" t="s">
        <v>3</v>
      </c>
      <c r="D4238" t="s">
        <v>604</v>
      </c>
      <c r="E4238" t="s">
        <v>9</v>
      </c>
      <c r="F4238" t="s">
        <v>382</v>
      </c>
      <c r="G4238" t="s">
        <v>14</v>
      </c>
      <c r="H4238" s="135" t="s">
        <v>1516</v>
      </c>
      <c r="I4238" t="s">
        <v>1454</v>
      </c>
      <c r="J4238" s="20">
        <v>12</v>
      </c>
      <c r="K4238" s="20" t="s">
        <v>9</v>
      </c>
      <c r="L4238" t="s">
        <v>1464</v>
      </c>
      <c r="M4238" s="20">
        <v>2.64</v>
      </c>
      <c r="N4238" s="20">
        <v>4.3599999999999994</v>
      </c>
      <c r="AE4238">
        <f t="shared" si="66"/>
        <v>2003</v>
      </c>
    </row>
    <row r="4239" spans="1:31" x14ac:dyDescent="0.25">
      <c r="A4239" s="7">
        <v>4236</v>
      </c>
      <c r="B4239" s="8">
        <v>37880</v>
      </c>
      <c r="C4239" t="s">
        <v>3</v>
      </c>
      <c r="D4239" t="s">
        <v>271</v>
      </c>
      <c r="E4239" t="s">
        <v>9</v>
      </c>
      <c r="F4239" t="s">
        <v>230</v>
      </c>
      <c r="G4239" t="s">
        <v>14</v>
      </c>
      <c r="H4239" s="135" t="s">
        <v>1516</v>
      </c>
      <c r="I4239" t="s">
        <v>1454</v>
      </c>
      <c r="J4239" s="20">
        <v>12</v>
      </c>
      <c r="K4239" s="20" t="s">
        <v>9</v>
      </c>
      <c r="L4239" t="s">
        <v>1464</v>
      </c>
      <c r="M4239" s="20">
        <v>2.64</v>
      </c>
      <c r="N4239" s="20">
        <v>4.3599999999999994</v>
      </c>
      <c r="AE4239">
        <f t="shared" si="66"/>
        <v>2003</v>
      </c>
    </row>
    <row r="4240" spans="1:31" x14ac:dyDescent="0.25">
      <c r="A4240" s="7">
        <v>4237</v>
      </c>
      <c r="B4240" s="8">
        <v>37880</v>
      </c>
      <c r="C4240" t="s">
        <v>3</v>
      </c>
      <c r="D4240" t="s">
        <v>382</v>
      </c>
      <c r="E4240" t="s">
        <v>9</v>
      </c>
      <c r="F4240" t="s">
        <v>604</v>
      </c>
      <c r="G4240" t="s">
        <v>14</v>
      </c>
      <c r="H4240" s="135" t="s">
        <v>1516</v>
      </c>
      <c r="I4240" t="s">
        <v>1454</v>
      </c>
      <c r="J4240" s="20">
        <v>12</v>
      </c>
      <c r="K4240" s="20" t="s">
        <v>3</v>
      </c>
      <c r="L4240" t="s">
        <v>1464</v>
      </c>
      <c r="M4240" s="20">
        <v>4.3599999999999994</v>
      </c>
      <c r="N4240" s="20">
        <v>2.64</v>
      </c>
      <c r="AE4240">
        <f t="shared" si="66"/>
        <v>2003</v>
      </c>
    </row>
    <row r="4241" spans="1:31" x14ac:dyDescent="0.25">
      <c r="A4241" s="7">
        <v>4238</v>
      </c>
      <c r="B4241" s="8">
        <v>37880</v>
      </c>
      <c r="C4241" t="s">
        <v>3</v>
      </c>
      <c r="D4241" t="s">
        <v>341</v>
      </c>
      <c r="E4241" t="s">
        <v>9</v>
      </c>
      <c r="F4241" t="s">
        <v>545</v>
      </c>
      <c r="G4241" t="s">
        <v>14</v>
      </c>
      <c r="H4241" s="135" t="s">
        <v>1516</v>
      </c>
      <c r="I4241" t="s">
        <v>1454</v>
      </c>
      <c r="J4241" s="20">
        <v>10</v>
      </c>
      <c r="K4241" s="20" t="s">
        <v>3</v>
      </c>
      <c r="L4241" t="s">
        <v>1464</v>
      </c>
      <c r="M4241" s="20">
        <v>3.8</v>
      </c>
      <c r="N4241" s="20">
        <v>2.2000000000000002</v>
      </c>
      <c r="AE4241">
        <f t="shared" si="66"/>
        <v>2003</v>
      </c>
    </row>
    <row r="4242" spans="1:31" x14ac:dyDescent="0.25">
      <c r="A4242" s="7">
        <v>4239</v>
      </c>
      <c r="B4242" s="8">
        <v>37880</v>
      </c>
      <c r="C4242" t="s">
        <v>3</v>
      </c>
      <c r="D4242" t="s">
        <v>468</v>
      </c>
      <c r="E4242" t="s">
        <v>9</v>
      </c>
      <c r="F4242" t="s">
        <v>369</v>
      </c>
      <c r="G4242" t="s">
        <v>14</v>
      </c>
      <c r="H4242" s="135" t="s">
        <v>1496</v>
      </c>
      <c r="I4242" t="s">
        <v>1454</v>
      </c>
      <c r="J4242" s="20">
        <v>15</v>
      </c>
      <c r="K4242" s="20" t="s">
        <v>3</v>
      </c>
      <c r="L4242" t="s">
        <v>1464</v>
      </c>
      <c r="M4242" s="20">
        <v>5.2</v>
      </c>
      <c r="N4242" s="20">
        <v>3.3</v>
      </c>
      <c r="AE4242">
        <f t="shared" si="66"/>
        <v>2003</v>
      </c>
    </row>
    <row r="4243" spans="1:31" x14ac:dyDescent="0.25">
      <c r="A4243" s="7">
        <v>4240</v>
      </c>
      <c r="B4243" s="8">
        <v>37880</v>
      </c>
      <c r="C4243" t="s">
        <v>3</v>
      </c>
      <c r="D4243" t="s">
        <v>154</v>
      </c>
      <c r="E4243" t="s">
        <v>9</v>
      </c>
      <c r="F4243" t="s">
        <v>240</v>
      </c>
      <c r="G4243" t="s">
        <v>14</v>
      </c>
      <c r="H4243" s="135" t="s">
        <v>1496</v>
      </c>
      <c r="I4243" t="s">
        <v>1454</v>
      </c>
      <c r="J4243" s="20">
        <v>30</v>
      </c>
      <c r="K4243" s="20" t="s">
        <v>9</v>
      </c>
      <c r="L4243" t="s">
        <v>1464</v>
      </c>
      <c r="M4243" s="20">
        <v>6.6</v>
      </c>
      <c r="N4243" s="20">
        <v>9.4</v>
      </c>
      <c r="AE4243">
        <f t="shared" si="66"/>
        <v>2003</v>
      </c>
    </row>
    <row r="4244" spans="1:31" x14ac:dyDescent="0.25">
      <c r="A4244" s="7">
        <v>4241</v>
      </c>
      <c r="B4244" s="8">
        <v>37881</v>
      </c>
      <c r="C4244" t="s">
        <v>3</v>
      </c>
      <c r="D4244" t="s">
        <v>502</v>
      </c>
      <c r="E4244" t="s">
        <v>9</v>
      </c>
      <c r="F4244" t="s">
        <v>134</v>
      </c>
      <c r="G4244" t="s">
        <v>65</v>
      </c>
      <c r="H4244" s="135" t="s">
        <v>1569</v>
      </c>
      <c r="I4244" t="s">
        <v>1454</v>
      </c>
      <c r="J4244" s="20">
        <v>13</v>
      </c>
      <c r="K4244" s="20" t="s">
        <v>3</v>
      </c>
      <c r="L4244" t="s">
        <v>1464</v>
      </c>
      <c r="M4244" s="20">
        <v>4.6400000000000006</v>
      </c>
      <c r="N4244" s="20">
        <v>2.86</v>
      </c>
      <c r="AE4244">
        <f t="shared" si="66"/>
        <v>2003</v>
      </c>
    </row>
    <row r="4245" spans="1:31" x14ac:dyDescent="0.25">
      <c r="A4245" s="7">
        <v>4242</v>
      </c>
      <c r="B4245" s="8">
        <v>37881</v>
      </c>
      <c r="C4245" t="s">
        <v>3</v>
      </c>
      <c r="D4245" t="s">
        <v>502</v>
      </c>
      <c r="E4245" t="s">
        <v>9</v>
      </c>
      <c r="F4245" t="s">
        <v>134</v>
      </c>
      <c r="G4245" t="s">
        <v>17</v>
      </c>
      <c r="H4245" s="135" t="s">
        <v>1500</v>
      </c>
      <c r="I4245" t="s">
        <v>1454</v>
      </c>
      <c r="J4245" s="20">
        <v>47</v>
      </c>
      <c r="K4245" s="20" t="s">
        <v>9</v>
      </c>
      <c r="L4245" t="s">
        <v>1464</v>
      </c>
      <c r="M4245" s="20">
        <v>10.34</v>
      </c>
      <c r="N4245" s="20">
        <v>14.16</v>
      </c>
      <c r="AE4245">
        <f t="shared" si="66"/>
        <v>2003</v>
      </c>
    </row>
    <row r="4246" spans="1:31" x14ac:dyDescent="0.25">
      <c r="A4246" s="7">
        <v>4243</v>
      </c>
      <c r="B4246" s="8">
        <v>37881</v>
      </c>
      <c r="C4246" t="s">
        <v>3</v>
      </c>
      <c r="D4246" t="s">
        <v>606</v>
      </c>
      <c r="E4246" t="s">
        <v>9</v>
      </c>
      <c r="F4246" t="s">
        <v>486</v>
      </c>
      <c r="G4246" t="s">
        <v>17</v>
      </c>
      <c r="H4246" s="135" t="s">
        <v>1502</v>
      </c>
      <c r="I4246" t="s">
        <v>1454</v>
      </c>
      <c r="J4246" s="20">
        <v>29</v>
      </c>
      <c r="K4246" s="20" t="s">
        <v>1465</v>
      </c>
      <c r="L4246" t="s">
        <v>1466</v>
      </c>
      <c r="M4246" s="20">
        <v>7.25</v>
      </c>
      <c r="N4246" s="20">
        <v>7.25</v>
      </c>
      <c r="AE4246">
        <f t="shared" si="66"/>
        <v>2003</v>
      </c>
    </row>
    <row r="4247" spans="1:31" x14ac:dyDescent="0.25">
      <c r="A4247" s="7">
        <v>4244</v>
      </c>
      <c r="B4247" s="8">
        <v>37881</v>
      </c>
      <c r="C4247" t="s">
        <v>3</v>
      </c>
      <c r="D4247" t="s">
        <v>411</v>
      </c>
      <c r="E4247" t="s">
        <v>9</v>
      </c>
      <c r="F4247" t="s">
        <v>582</v>
      </c>
      <c r="G4247" t="s">
        <v>14</v>
      </c>
      <c r="H4247" s="135" t="s">
        <v>1507</v>
      </c>
      <c r="I4247" t="s">
        <v>1454</v>
      </c>
      <c r="J4247" s="20">
        <v>84</v>
      </c>
      <c r="K4247" s="20" t="s">
        <v>9</v>
      </c>
      <c r="L4247" t="s">
        <v>1464</v>
      </c>
      <c r="M4247" s="20">
        <v>18.48</v>
      </c>
      <c r="N4247" s="20">
        <v>24.52</v>
      </c>
      <c r="AE4247">
        <f t="shared" si="66"/>
        <v>2003</v>
      </c>
    </row>
    <row r="4248" spans="1:31" x14ac:dyDescent="0.25">
      <c r="A4248" s="7">
        <v>4245</v>
      </c>
      <c r="B4248" s="8">
        <v>37881</v>
      </c>
      <c r="C4248" t="s">
        <v>3</v>
      </c>
      <c r="D4248" t="s">
        <v>236</v>
      </c>
      <c r="E4248" t="s">
        <v>9</v>
      </c>
      <c r="F4248" t="s">
        <v>395</v>
      </c>
      <c r="G4248" t="s">
        <v>14</v>
      </c>
      <c r="H4248" s="135" t="s">
        <v>1496</v>
      </c>
      <c r="I4248" t="s">
        <v>1454</v>
      </c>
      <c r="J4248" s="20">
        <v>21</v>
      </c>
      <c r="K4248" s="20" t="s">
        <v>3</v>
      </c>
      <c r="L4248" t="s">
        <v>1464</v>
      </c>
      <c r="M4248" s="20">
        <v>6.88</v>
      </c>
      <c r="N4248" s="20">
        <v>4.62</v>
      </c>
      <c r="AE4248">
        <f t="shared" si="66"/>
        <v>2003</v>
      </c>
    </row>
    <row r="4249" spans="1:31" x14ac:dyDescent="0.25">
      <c r="A4249" s="7">
        <v>4246</v>
      </c>
      <c r="B4249" s="8">
        <v>37881</v>
      </c>
      <c r="C4249" t="s">
        <v>3</v>
      </c>
      <c r="D4249" t="s">
        <v>618</v>
      </c>
      <c r="E4249" t="s">
        <v>9</v>
      </c>
      <c r="F4249" t="s">
        <v>236</v>
      </c>
      <c r="G4249" t="s">
        <v>14</v>
      </c>
      <c r="H4249" s="135" t="s">
        <v>1496</v>
      </c>
      <c r="I4249" t="s">
        <v>1458</v>
      </c>
      <c r="J4249" s="20">
        <v>13</v>
      </c>
      <c r="K4249" s="20" t="s">
        <v>1465</v>
      </c>
      <c r="L4249" t="s">
        <v>1466</v>
      </c>
      <c r="M4249" s="20">
        <v>30</v>
      </c>
      <c r="N4249" s="20">
        <v>10</v>
      </c>
      <c r="AE4249">
        <f t="shared" si="66"/>
        <v>2003</v>
      </c>
    </row>
    <row r="4250" spans="1:31" x14ac:dyDescent="0.25">
      <c r="A4250" s="7">
        <v>4247</v>
      </c>
      <c r="B4250" s="8">
        <v>37881</v>
      </c>
      <c r="C4250" t="s">
        <v>3</v>
      </c>
      <c r="D4250" t="s">
        <v>518</v>
      </c>
      <c r="E4250" t="s">
        <v>9</v>
      </c>
      <c r="F4250" t="s">
        <v>270</v>
      </c>
      <c r="G4250" t="s">
        <v>65</v>
      </c>
      <c r="H4250" s="135" t="s">
        <v>1496</v>
      </c>
      <c r="I4250" t="s">
        <v>1454</v>
      </c>
      <c r="J4250" s="20">
        <v>42</v>
      </c>
      <c r="K4250" s="20" t="s">
        <v>9</v>
      </c>
      <c r="L4250" t="s">
        <v>1464</v>
      </c>
      <c r="M4250" s="20">
        <v>9.24</v>
      </c>
      <c r="N4250" s="20">
        <v>12.76</v>
      </c>
      <c r="AE4250">
        <f t="shared" si="66"/>
        <v>2003</v>
      </c>
    </row>
    <row r="4251" spans="1:31" x14ac:dyDescent="0.25">
      <c r="A4251" s="7">
        <v>4248</v>
      </c>
      <c r="B4251" s="8">
        <v>37882</v>
      </c>
      <c r="C4251" t="s">
        <v>3</v>
      </c>
      <c r="D4251" t="s">
        <v>613</v>
      </c>
      <c r="E4251" t="s">
        <v>9</v>
      </c>
      <c r="F4251" t="s">
        <v>546</v>
      </c>
      <c r="G4251" t="s">
        <v>24</v>
      </c>
      <c r="H4251" s="135" t="s">
        <v>1495</v>
      </c>
      <c r="I4251" t="s">
        <v>1455</v>
      </c>
      <c r="J4251" s="20">
        <v>24</v>
      </c>
      <c r="K4251" s="20" t="s">
        <v>3</v>
      </c>
      <c r="L4251" t="s">
        <v>1464</v>
      </c>
      <c r="M4251" s="20">
        <v>3.86</v>
      </c>
      <c r="N4251" s="20">
        <v>2.64</v>
      </c>
      <c r="AE4251">
        <f t="shared" si="66"/>
        <v>2003</v>
      </c>
    </row>
    <row r="4252" spans="1:31" x14ac:dyDescent="0.25">
      <c r="A4252" s="7">
        <v>4249</v>
      </c>
      <c r="B4252" s="8">
        <v>37882</v>
      </c>
      <c r="C4252" t="s">
        <v>3</v>
      </c>
      <c r="D4252" t="s">
        <v>233</v>
      </c>
      <c r="E4252" t="s">
        <v>9</v>
      </c>
      <c r="F4252" t="s">
        <v>586</v>
      </c>
      <c r="G4252" t="s">
        <v>14</v>
      </c>
      <c r="H4252" s="135" t="s">
        <v>1516</v>
      </c>
      <c r="I4252" t="s">
        <v>1454</v>
      </c>
      <c r="J4252" s="20">
        <v>12</v>
      </c>
      <c r="K4252" s="20" t="s">
        <v>3</v>
      </c>
      <c r="L4252" t="s">
        <v>1464</v>
      </c>
      <c r="M4252" s="20">
        <v>4.3599999999999994</v>
      </c>
      <c r="N4252" s="20">
        <v>2.64</v>
      </c>
      <c r="AE4252">
        <f t="shared" si="66"/>
        <v>2003</v>
      </c>
    </row>
    <row r="4253" spans="1:31" x14ac:dyDescent="0.25">
      <c r="A4253" s="7">
        <v>4250</v>
      </c>
      <c r="B4253" s="8">
        <v>37882</v>
      </c>
      <c r="C4253" t="s">
        <v>3</v>
      </c>
      <c r="D4253" t="s">
        <v>19</v>
      </c>
      <c r="E4253" t="s">
        <v>9</v>
      </c>
      <c r="F4253" t="s">
        <v>537</v>
      </c>
      <c r="G4253" t="s">
        <v>14</v>
      </c>
      <c r="H4253" s="135" t="s">
        <v>1516</v>
      </c>
      <c r="I4253" t="s">
        <v>1454</v>
      </c>
      <c r="J4253" s="20">
        <v>12</v>
      </c>
      <c r="K4253" s="20" t="s">
        <v>9</v>
      </c>
      <c r="L4253" t="s">
        <v>1464</v>
      </c>
      <c r="M4253" s="20">
        <v>2.64</v>
      </c>
      <c r="N4253" s="20">
        <v>4.3599999999999994</v>
      </c>
      <c r="AE4253">
        <f t="shared" si="66"/>
        <v>2003</v>
      </c>
    </row>
    <row r="4254" spans="1:31" x14ac:dyDescent="0.25">
      <c r="A4254" s="7">
        <v>4251</v>
      </c>
      <c r="B4254" s="8">
        <v>37882</v>
      </c>
      <c r="C4254" t="s">
        <v>3</v>
      </c>
      <c r="D4254" t="s">
        <v>611</v>
      </c>
      <c r="E4254" t="s">
        <v>9</v>
      </c>
      <c r="F4254" t="s">
        <v>432</v>
      </c>
      <c r="G4254" t="s">
        <v>14</v>
      </c>
      <c r="H4254" s="135" t="s">
        <v>1516</v>
      </c>
      <c r="I4254" t="s">
        <v>1454</v>
      </c>
      <c r="J4254" s="20">
        <v>12</v>
      </c>
      <c r="K4254" s="20" t="s">
        <v>9</v>
      </c>
      <c r="L4254" t="s">
        <v>1463</v>
      </c>
      <c r="M4254" s="20">
        <v>2.88</v>
      </c>
      <c r="N4254" s="20">
        <v>4.12</v>
      </c>
      <c r="AE4254">
        <f t="shared" si="66"/>
        <v>2003</v>
      </c>
    </row>
    <row r="4255" spans="1:31" x14ac:dyDescent="0.25">
      <c r="A4255" s="7">
        <v>4252</v>
      </c>
      <c r="B4255" s="8">
        <v>37882</v>
      </c>
      <c r="C4255" t="s">
        <v>3</v>
      </c>
      <c r="D4255" t="s">
        <v>586</v>
      </c>
      <c r="E4255" t="s">
        <v>9</v>
      </c>
      <c r="F4255" t="s">
        <v>233</v>
      </c>
      <c r="G4255" t="s">
        <v>14</v>
      </c>
      <c r="H4255" s="135" t="s">
        <v>1516</v>
      </c>
      <c r="I4255" t="s">
        <v>1454</v>
      </c>
      <c r="J4255" s="20">
        <v>12</v>
      </c>
      <c r="K4255" s="20" t="s">
        <v>9</v>
      </c>
      <c r="L4255" t="s">
        <v>1464</v>
      </c>
      <c r="M4255" s="20">
        <v>2.64</v>
      </c>
      <c r="N4255" s="20">
        <v>4.3599999999999994</v>
      </c>
      <c r="AE4255">
        <f t="shared" si="66"/>
        <v>2003</v>
      </c>
    </row>
    <row r="4256" spans="1:31" x14ac:dyDescent="0.25">
      <c r="A4256" s="7">
        <v>4253</v>
      </c>
      <c r="B4256" s="8">
        <v>37882</v>
      </c>
      <c r="C4256" t="s">
        <v>3</v>
      </c>
      <c r="D4256" t="s">
        <v>537</v>
      </c>
      <c r="E4256" t="s">
        <v>9</v>
      </c>
      <c r="F4256" t="s">
        <v>19</v>
      </c>
      <c r="G4256" t="s">
        <v>14</v>
      </c>
      <c r="H4256" s="135" t="s">
        <v>1516</v>
      </c>
      <c r="I4256" t="s">
        <v>1454</v>
      </c>
      <c r="J4256" s="20">
        <v>12</v>
      </c>
      <c r="K4256" s="20" t="s">
        <v>3</v>
      </c>
      <c r="L4256" t="s">
        <v>1464</v>
      </c>
      <c r="M4256" s="20">
        <v>4.3599999999999994</v>
      </c>
      <c r="N4256" s="20">
        <v>2.64</v>
      </c>
      <c r="AE4256">
        <f t="shared" si="66"/>
        <v>2003</v>
      </c>
    </row>
    <row r="4257" spans="1:31" x14ac:dyDescent="0.25">
      <c r="A4257" s="7">
        <v>4254</v>
      </c>
      <c r="B4257" s="8">
        <v>37882</v>
      </c>
      <c r="C4257" t="s">
        <v>3</v>
      </c>
      <c r="D4257" t="s">
        <v>432</v>
      </c>
      <c r="E4257" t="s">
        <v>9</v>
      </c>
      <c r="F4257" t="s">
        <v>611</v>
      </c>
      <c r="G4257" t="s">
        <v>14</v>
      </c>
      <c r="H4257" s="135" t="s">
        <v>1516</v>
      </c>
      <c r="I4257" t="s">
        <v>1454</v>
      </c>
      <c r="J4257" s="20">
        <v>12</v>
      </c>
      <c r="K4257" s="20" t="s">
        <v>9</v>
      </c>
      <c r="L4257" t="s">
        <v>1464</v>
      </c>
      <c r="M4257" s="20">
        <v>2.64</v>
      </c>
      <c r="N4257" s="20">
        <v>4.3599999999999994</v>
      </c>
      <c r="AE4257">
        <f t="shared" si="66"/>
        <v>2003</v>
      </c>
    </row>
    <row r="4258" spans="1:31" x14ac:dyDescent="0.25">
      <c r="A4258" s="7">
        <v>4255</v>
      </c>
      <c r="B4258" s="8">
        <v>37882</v>
      </c>
      <c r="C4258" t="s">
        <v>3</v>
      </c>
      <c r="D4258" t="s">
        <v>354</v>
      </c>
      <c r="E4258" t="s">
        <v>9</v>
      </c>
      <c r="F4258" t="s">
        <v>546</v>
      </c>
      <c r="G4258" t="s">
        <v>14</v>
      </c>
      <c r="H4258" s="135" t="s">
        <v>1496</v>
      </c>
      <c r="I4258" t="s">
        <v>1454</v>
      </c>
      <c r="J4258" s="20">
        <v>30</v>
      </c>
      <c r="K4258" s="20" t="s">
        <v>3</v>
      </c>
      <c r="L4258" t="s">
        <v>1464</v>
      </c>
      <c r="M4258" s="20">
        <v>9.4</v>
      </c>
      <c r="N4258" s="20">
        <v>6.6</v>
      </c>
      <c r="AE4258">
        <f t="shared" si="66"/>
        <v>2003</v>
      </c>
    </row>
    <row r="4259" spans="1:31" x14ac:dyDescent="0.25">
      <c r="A4259" s="7">
        <v>4256</v>
      </c>
      <c r="B4259" s="8">
        <v>37882</v>
      </c>
      <c r="C4259" t="s">
        <v>3</v>
      </c>
      <c r="D4259" t="s">
        <v>344</v>
      </c>
      <c r="E4259" t="s">
        <v>9</v>
      </c>
      <c r="F4259" t="s">
        <v>258</v>
      </c>
      <c r="G4259" t="s">
        <v>14</v>
      </c>
      <c r="H4259" s="135" t="s">
        <v>1496</v>
      </c>
      <c r="I4259" t="s">
        <v>1454</v>
      </c>
      <c r="J4259" s="20">
        <v>19</v>
      </c>
      <c r="K4259" s="20" t="s">
        <v>3</v>
      </c>
      <c r="L4259" t="s">
        <v>1464</v>
      </c>
      <c r="M4259" s="20">
        <v>6.32</v>
      </c>
      <c r="N4259" s="20">
        <v>4.18</v>
      </c>
      <c r="AE4259">
        <f t="shared" si="66"/>
        <v>2003</v>
      </c>
    </row>
    <row r="4260" spans="1:31" x14ac:dyDescent="0.25">
      <c r="A4260" s="7">
        <v>4257</v>
      </c>
      <c r="B4260" s="8">
        <v>37882</v>
      </c>
      <c r="C4260" t="s">
        <v>3</v>
      </c>
      <c r="D4260" t="s">
        <v>382</v>
      </c>
      <c r="E4260" t="s">
        <v>9</v>
      </c>
      <c r="F4260" t="s">
        <v>462</v>
      </c>
      <c r="G4260" t="s">
        <v>377</v>
      </c>
      <c r="H4260" s="9" t="s">
        <v>1655</v>
      </c>
      <c r="I4260" t="s">
        <v>1455</v>
      </c>
      <c r="J4260" s="20">
        <v>55</v>
      </c>
      <c r="K4260" s="20" t="s">
        <v>3</v>
      </c>
      <c r="L4260" t="s">
        <v>1464</v>
      </c>
      <c r="M4260" s="20">
        <v>8.1999999999999993</v>
      </c>
      <c r="N4260" s="20">
        <v>6.05</v>
      </c>
      <c r="AE4260">
        <f t="shared" si="66"/>
        <v>2003</v>
      </c>
    </row>
    <row r="4261" spans="1:31" x14ac:dyDescent="0.25">
      <c r="A4261" s="7">
        <v>4258</v>
      </c>
      <c r="B4261" s="8">
        <v>37883</v>
      </c>
      <c r="C4261" t="s">
        <v>3</v>
      </c>
      <c r="D4261" t="s">
        <v>352</v>
      </c>
      <c r="E4261" t="s">
        <v>9</v>
      </c>
      <c r="F4261" t="s">
        <v>384</v>
      </c>
      <c r="G4261" t="s">
        <v>24</v>
      </c>
      <c r="H4261" s="135" t="s">
        <v>1497</v>
      </c>
      <c r="I4261" t="s">
        <v>1454</v>
      </c>
      <c r="J4261" s="20">
        <v>4</v>
      </c>
      <c r="K4261" s="20" t="s">
        <v>1465</v>
      </c>
      <c r="L4261" t="s">
        <v>1466</v>
      </c>
      <c r="M4261" s="20">
        <v>1</v>
      </c>
      <c r="N4261" s="20">
        <v>1</v>
      </c>
      <c r="AE4261">
        <f t="shared" si="66"/>
        <v>2003</v>
      </c>
    </row>
    <row r="4262" spans="1:31" x14ac:dyDescent="0.25">
      <c r="A4262" s="7">
        <v>4259</v>
      </c>
      <c r="B4262" s="8">
        <v>37883</v>
      </c>
      <c r="C4262" t="s">
        <v>3</v>
      </c>
      <c r="D4262" t="s">
        <v>549</v>
      </c>
      <c r="E4262" t="s">
        <v>9</v>
      </c>
      <c r="F4262" t="s">
        <v>609</v>
      </c>
      <c r="G4262" t="s">
        <v>17</v>
      </c>
      <c r="H4262" s="135" t="s">
        <v>1528</v>
      </c>
      <c r="I4262" t="s">
        <v>1454</v>
      </c>
      <c r="J4262" s="20">
        <v>10</v>
      </c>
      <c r="K4262" s="20" t="s">
        <v>9</v>
      </c>
      <c r="L4262" t="s">
        <v>1463</v>
      </c>
      <c r="M4262" s="20">
        <v>2.4</v>
      </c>
      <c r="N4262" s="20">
        <v>3.6</v>
      </c>
      <c r="AE4262">
        <f t="shared" si="66"/>
        <v>2003</v>
      </c>
    </row>
    <row r="4263" spans="1:31" x14ac:dyDescent="0.25">
      <c r="A4263" s="7">
        <v>4260</v>
      </c>
      <c r="B4263" s="8">
        <v>37883</v>
      </c>
      <c r="C4263" t="s">
        <v>3</v>
      </c>
      <c r="D4263" t="s">
        <v>411</v>
      </c>
      <c r="E4263" t="s">
        <v>9</v>
      </c>
      <c r="F4263" t="s">
        <v>339</v>
      </c>
      <c r="G4263" t="s">
        <v>14</v>
      </c>
      <c r="H4263" s="135" t="s">
        <v>1516</v>
      </c>
      <c r="I4263" t="s">
        <v>1455</v>
      </c>
      <c r="J4263" s="20">
        <v>12</v>
      </c>
      <c r="K4263" s="20" t="s">
        <v>9</v>
      </c>
      <c r="L4263" t="s">
        <v>1464</v>
      </c>
      <c r="M4263" s="20">
        <v>1.32</v>
      </c>
      <c r="N4263" s="20">
        <v>2.1799999999999997</v>
      </c>
      <c r="AE4263">
        <f t="shared" si="66"/>
        <v>2003</v>
      </c>
    </row>
    <row r="4264" spans="1:31" x14ac:dyDescent="0.25">
      <c r="A4264" s="7">
        <v>4261</v>
      </c>
      <c r="B4264" s="8">
        <v>37883</v>
      </c>
      <c r="C4264" t="s">
        <v>3</v>
      </c>
      <c r="D4264" t="s">
        <v>339</v>
      </c>
      <c r="E4264" t="s">
        <v>9</v>
      </c>
      <c r="F4264" t="s">
        <v>411</v>
      </c>
      <c r="G4264" t="s">
        <v>14</v>
      </c>
      <c r="H4264" s="135" t="s">
        <v>1516</v>
      </c>
      <c r="I4264" t="s">
        <v>1455</v>
      </c>
      <c r="J4264" s="20">
        <v>12</v>
      </c>
      <c r="K4264" s="20" t="s">
        <v>3</v>
      </c>
      <c r="L4264" t="s">
        <v>1464</v>
      </c>
      <c r="M4264" s="20">
        <v>2.1799999999999997</v>
      </c>
      <c r="N4264" s="20">
        <v>1.32</v>
      </c>
      <c r="AE4264">
        <f t="shared" si="66"/>
        <v>2003</v>
      </c>
    </row>
    <row r="4265" spans="1:31" x14ac:dyDescent="0.25">
      <c r="A4265" s="7">
        <v>4262</v>
      </c>
      <c r="B4265" s="8">
        <v>37883</v>
      </c>
      <c r="C4265" t="s">
        <v>3</v>
      </c>
      <c r="D4265" t="s">
        <v>612</v>
      </c>
      <c r="E4265" t="s">
        <v>9</v>
      </c>
      <c r="F4265" t="s">
        <v>609</v>
      </c>
      <c r="G4265" t="s">
        <v>65</v>
      </c>
      <c r="H4265" s="135" t="s">
        <v>1558</v>
      </c>
      <c r="I4265" t="s">
        <v>1454</v>
      </c>
      <c r="J4265" s="20">
        <v>18</v>
      </c>
      <c r="K4265" s="20" t="s">
        <v>9</v>
      </c>
      <c r="L4265" t="s">
        <v>1463</v>
      </c>
      <c r="M4265" s="20">
        <v>4.32</v>
      </c>
      <c r="N4265" s="20">
        <v>5.68</v>
      </c>
      <c r="AE4265">
        <f t="shared" si="66"/>
        <v>2003</v>
      </c>
    </row>
    <row r="4266" spans="1:31" x14ac:dyDescent="0.25">
      <c r="A4266" s="7">
        <v>4263</v>
      </c>
      <c r="B4266" s="8">
        <v>37883</v>
      </c>
      <c r="C4266" t="s">
        <v>3</v>
      </c>
      <c r="D4266" t="s">
        <v>37</v>
      </c>
      <c r="E4266" t="s">
        <v>9</v>
      </c>
      <c r="F4266" t="s">
        <v>120</v>
      </c>
      <c r="G4266" t="s">
        <v>14</v>
      </c>
      <c r="H4266" s="135" t="s">
        <v>1496</v>
      </c>
      <c r="I4266" t="s">
        <v>1454</v>
      </c>
      <c r="J4266" s="20">
        <v>30</v>
      </c>
      <c r="K4266" s="20" t="s">
        <v>9</v>
      </c>
      <c r="L4266" t="s">
        <v>1464</v>
      </c>
      <c r="M4266" s="20">
        <v>6.6</v>
      </c>
      <c r="N4266" s="20">
        <v>9.4</v>
      </c>
      <c r="AE4266">
        <f t="shared" si="66"/>
        <v>2003</v>
      </c>
    </row>
    <row r="4267" spans="1:31" x14ac:dyDescent="0.25">
      <c r="A4267" s="7">
        <v>4264</v>
      </c>
      <c r="B4267" s="8">
        <v>37884</v>
      </c>
      <c r="C4267" t="s">
        <v>3</v>
      </c>
      <c r="D4267" t="s">
        <v>608</v>
      </c>
      <c r="E4267" t="s">
        <v>9</v>
      </c>
      <c r="F4267" t="s">
        <v>536</v>
      </c>
      <c r="G4267" t="s">
        <v>65</v>
      </c>
      <c r="H4267" s="135" t="s">
        <v>1519</v>
      </c>
      <c r="I4267" t="s">
        <v>1454</v>
      </c>
      <c r="J4267" s="20">
        <v>59</v>
      </c>
      <c r="K4267" s="20" t="s">
        <v>9</v>
      </c>
      <c r="L4267" t="s">
        <v>1464</v>
      </c>
      <c r="M4267" s="20">
        <v>12.98</v>
      </c>
      <c r="N4267" s="20">
        <v>17.52</v>
      </c>
      <c r="AE4267">
        <f t="shared" si="66"/>
        <v>2003</v>
      </c>
    </row>
    <row r="4268" spans="1:31" x14ac:dyDescent="0.25">
      <c r="A4268" s="7">
        <v>4265</v>
      </c>
      <c r="B4268" s="8">
        <v>37884</v>
      </c>
      <c r="C4268" t="s">
        <v>3</v>
      </c>
      <c r="D4268" t="s">
        <v>281</v>
      </c>
      <c r="E4268" t="s">
        <v>9</v>
      </c>
      <c r="F4268" t="s">
        <v>134</v>
      </c>
      <c r="G4268" t="s">
        <v>14</v>
      </c>
      <c r="H4268" s="135" t="s">
        <v>1496</v>
      </c>
      <c r="I4268" t="s">
        <v>1454</v>
      </c>
      <c r="J4268" s="20">
        <v>30</v>
      </c>
      <c r="K4268" s="20" t="s">
        <v>9</v>
      </c>
      <c r="L4268" t="s">
        <v>1463</v>
      </c>
      <c r="M4268" s="20">
        <v>7.2</v>
      </c>
      <c r="N4268" s="20">
        <v>8.8000000000000007</v>
      </c>
      <c r="AE4268">
        <f t="shared" si="66"/>
        <v>2003</v>
      </c>
    </row>
    <row r="4269" spans="1:31" x14ac:dyDescent="0.25">
      <c r="A4269" s="7">
        <v>4266</v>
      </c>
      <c r="B4269" s="8">
        <v>37885</v>
      </c>
      <c r="C4269" t="s">
        <v>3</v>
      </c>
      <c r="D4269" t="s">
        <v>543</v>
      </c>
      <c r="E4269" t="s">
        <v>9</v>
      </c>
      <c r="F4269" t="s">
        <v>384</v>
      </c>
      <c r="G4269" t="s">
        <v>17</v>
      </c>
      <c r="H4269" s="135" t="s">
        <v>1500</v>
      </c>
      <c r="I4269" t="s">
        <v>1454</v>
      </c>
      <c r="J4269" s="20">
        <v>47</v>
      </c>
      <c r="K4269" s="20" t="s">
        <v>9</v>
      </c>
      <c r="L4269" t="s">
        <v>1464</v>
      </c>
      <c r="M4269" s="20">
        <v>10.34</v>
      </c>
      <c r="N4269" s="20">
        <v>14.16</v>
      </c>
      <c r="AE4269">
        <f t="shared" si="66"/>
        <v>2003</v>
      </c>
    </row>
    <row r="4270" spans="1:31" x14ac:dyDescent="0.25">
      <c r="A4270" s="7">
        <v>4267</v>
      </c>
      <c r="B4270" s="8">
        <v>37885</v>
      </c>
      <c r="C4270" t="s">
        <v>3</v>
      </c>
      <c r="D4270" t="s">
        <v>213</v>
      </c>
      <c r="E4270" t="s">
        <v>9</v>
      </c>
      <c r="F4270" t="s">
        <v>488</v>
      </c>
      <c r="G4270" t="s">
        <v>11</v>
      </c>
      <c r="H4270" s="135" t="s">
        <v>1565</v>
      </c>
      <c r="I4270" t="s">
        <v>1454</v>
      </c>
      <c r="J4270" s="20">
        <v>7</v>
      </c>
      <c r="K4270" s="20" t="s">
        <v>9</v>
      </c>
      <c r="L4270" t="s">
        <v>1463</v>
      </c>
      <c r="M4270" s="20">
        <v>1.68</v>
      </c>
      <c r="N4270" s="20">
        <v>2.8200000000000003</v>
      </c>
      <c r="AE4270">
        <f t="shared" si="66"/>
        <v>2003</v>
      </c>
    </row>
    <row r="4271" spans="1:31" x14ac:dyDescent="0.25">
      <c r="A4271" s="7">
        <v>4268</v>
      </c>
      <c r="B4271" s="8">
        <v>37885</v>
      </c>
      <c r="C4271" t="s">
        <v>3</v>
      </c>
      <c r="D4271" t="s">
        <v>213</v>
      </c>
      <c r="E4271" t="s">
        <v>9</v>
      </c>
      <c r="F4271" t="s">
        <v>488</v>
      </c>
      <c r="G4271" t="s">
        <v>11</v>
      </c>
      <c r="H4271" s="135" t="s">
        <v>1536</v>
      </c>
      <c r="I4271" t="s">
        <v>1454</v>
      </c>
      <c r="J4271" s="20">
        <v>6</v>
      </c>
      <c r="K4271" s="20" t="s">
        <v>9</v>
      </c>
      <c r="L4271" t="s">
        <v>1463</v>
      </c>
      <c r="M4271" s="20">
        <v>1.44</v>
      </c>
      <c r="N4271" s="20">
        <v>2.56</v>
      </c>
      <c r="AE4271">
        <f t="shared" si="66"/>
        <v>2003</v>
      </c>
    </row>
    <row r="4272" spans="1:31" x14ac:dyDescent="0.25">
      <c r="A4272" s="7">
        <v>4269</v>
      </c>
      <c r="B4272" s="8">
        <v>37885</v>
      </c>
      <c r="C4272" t="s">
        <v>3</v>
      </c>
      <c r="D4272" t="s">
        <v>213</v>
      </c>
      <c r="E4272" t="s">
        <v>9</v>
      </c>
      <c r="F4272" t="s">
        <v>488</v>
      </c>
      <c r="G4272" t="s">
        <v>11</v>
      </c>
      <c r="H4272" s="135" t="s">
        <v>1538</v>
      </c>
      <c r="I4272" t="s">
        <v>1454</v>
      </c>
      <c r="J4272" s="20">
        <v>10</v>
      </c>
      <c r="K4272" s="20" t="s">
        <v>9</v>
      </c>
      <c r="L4272" t="s">
        <v>1464</v>
      </c>
      <c r="M4272" s="20">
        <v>2.2000000000000002</v>
      </c>
      <c r="N4272" s="20">
        <v>3.8</v>
      </c>
      <c r="AE4272">
        <f t="shared" si="66"/>
        <v>2003</v>
      </c>
    </row>
    <row r="4273" spans="1:31" x14ac:dyDescent="0.25">
      <c r="A4273" s="7">
        <v>4270</v>
      </c>
      <c r="B4273" s="8">
        <v>37885</v>
      </c>
      <c r="C4273" t="s">
        <v>3</v>
      </c>
      <c r="D4273" t="s">
        <v>213</v>
      </c>
      <c r="E4273" t="s">
        <v>9</v>
      </c>
      <c r="F4273" t="s">
        <v>488</v>
      </c>
      <c r="G4273" t="s">
        <v>11</v>
      </c>
      <c r="H4273" s="135" t="s">
        <v>1630</v>
      </c>
      <c r="I4273" t="s">
        <v>1454</v>
      </c>
      <c r="J4273" s="20">
        <v>5</v>
      </c>
      <c r="K4273" s="20" t="s">
        <v>9</v>
      </c>
      <c r="L4273" t="s">
        <v>1464</v>
      </c>
      <c r="M4273" s="20">
        <v>1.1000000000000001</v>
      </c>
      <c r="N4273" s="20">
        <v>2.4</v>
      </c>
      <c r="AE4273">
        <f t="shared" si="66"/>
        <v>2003</v>
      </c>
    </row>
    <row r="4274" spans="1:31" x14ac:dyDescent="0.25">
      <c r="A4274" s="7">
        <v>4271</v>
      </c>
      <c r="B4274" s="8">
        <v>37885</v>
      </c>
      <c r="C4274" t="s">
        <v>3</v>
      </c>
      <c r="D4274" t="s">
        <v>236</v>
      </c>
      <c r="E4274" t="s">
        <v>9</v>
      </c>
      <c r="F4274" t="s">
        <v>404</v>
      </c>
      <c r="G4274" t="s">
        <v>14</v>
      </c>
      <c r="H4274" s="135" t="s">
        <v>1516</v>
      </c>
      <c r="I4274" t="s">
        <v>1455</v>
      </c>
      <c r="J4274" s="20">
        <v>8</v>
      </c>
      <c r="K4274" s="20" t="s">
        <v>3</v>
      </c>
      <c r="L4274" t="s">
        <v>1464</v>
      </c>
      <c r="M4274" s="20">
        <v>1.62</v>
      </c>
      <c r="N4274" s="20">
        <v>0.88</v>
      </c>
      <c r="AE4274">
        <f t="shared" si="66"/>
        <v>2003</v>
      </c>
    </row>
    <row r="4275" spans="1:31" x14ac:dyDescent="0.25">
      <c r="A4275" s="7">
        <v>4272</v>
      </c>
      <c r="B4275" s="8">
        <v>37885</v>
      </c>
      <c r="C4275" t="s">
        <v>3</v>
      </c>
      <c r="D4275" t="s">
        <v>270</v>
      </c>
      <c r="E4275" t="s">
        <v>9</v>
      </c>
      <c r="F4275" t="s">
        <v>273</v>
      </c>
      <c r="G4275" t="s">
        <v>14</v>
      </c>
      <c r="H4275" s="135" t="s">
        <v>1516</v>
      </c>
      <c r="I4275" t="s">
        <v>1454</v>
      </c>
      <c r="J4275" s="20">
        <v>12</v>
      </c>
      <c r="K4275" s="20" t="s">
        <v>9</v>
      </c>
      <c r="L4275" t="s">
        <v>1464</v>
      </c>
      <c r="M4275" s="20">
        <v>2.64</v>
      </c>
      <c r="N4275" s="20">
        <v>4.3599999999999994</v>
      </c>
      <c r="AE4275">
        <f t="shared" si="66"/>
        <v>2003</v>
      </c>
    </row>
    <row r="4276" spans="1:31" x14ac:dyDescent="0.25">
      <c r="A4276" s="7">
        <v>4273</v>
      </c>
      <c r="B4276" s="8">
        <v>37885</v>
      </c>
      <c r="C4276" t="s">
        <v>3</v>
      </c>
      <c r="D4276" t="s">
        <v>268</v>
      </c>
      <c r="E4276" t="s">
        <v>9</v>
      </c>
      <c r="F4276" t="s">
        <v>606</v>
      </c>
      <c r="G4276" t="s">
        <v>14</v>
      </c>
      <c r="H4276" s="135" t="s">
        <v>1516</v>
      </c>
      <c r="I4276" t="s">
        <v>1454</v>
      </c>
      <c r="J4276" s="20">
        <v>12</v>
      </c>
      <c r="K4276" s="20" t="s">
        <v>3</v>
      </c>
      <c r="L4276" t="s">
        <v>1463</v>
      </c>
      <c r="M4276" s="20">
        <v>4.12</v>
      </c>
      <c r="N4276" s="20">
        <v>2.88</v>
      </c>
      <c r="AE4276">
        <f t="shared" si="66"/>
        <v>2003</v>
      </c>
    </row>
    <row r="4277" spans="1:31" x14ac:dyDescent="0.25">
      <c r="A4277" s="7">
        <v>4274</v>
      </c>
      <c r="B4277" s="8">
        <v>37885</v>
      </c>
      <c r="C4277" t="s">
        <v>3</v>
      </c>
      <c r="D4277" t="s">
        <v>471</v>
      </c>
      <c r="E4277" t="s">
        <v>9</v>
      </c>
      <c r="F4277" t="s">
        <v>119</v>
      </c>
      <c r="G4277" t="s">
        <v>14</v>
      </c>
      <c r="H4277" s="135" t="s">
        <v>1516</v>
      </c>
      <c r="I4277" t="s">
        <v>1454</v>
      </c>
      <c r="J4277" s="20">
        <v>12</v>
      </c>
      <c r="K4277" s="20" t="s">
        <v>9</v>
      </c>
      <c r="L4277" t="s">
        <v>1464</v>
      </c>
      <c r="M4277" s="20">
        <v>2.64</v>
      </c>
      <c r="N4277" s="20">
        <v>4.3599999999999994</v>
      </c>
      <c r="AE4277">
        <f t="shared" si="66"/>
        <v>2003</v>
      </c>
    </row>
    <row r="4278" spans="1:31" x14ac:dyDescent="0.25">
      <c r="A4278" s="7">
        <v>4275</v>
      </c>
      <c r="B4278" s="8">
        <v>37885</v>
      </c>
      <c r="C4278" t="s">
        <v>3</v>
      </c>
      <c r="D4278" t="s">
        <v>606</v>
      </c>
      <c r="E4278" t="s">
        <v>9</v>
      </c>
      <c r="F4278" t="s">
        <v>268</v>
      </c>
      <c r="G4278" t="s">
        <v>14</v>
      </c>
      <c r="H4278" s="135" t="s">
        <v>1516</v>
      </c>
      <c r="I4278" t="s">
        <v>1454</v>
      </c>
      <c r="J4278" s="20">
        <v>12</v>
      </c>
      <c r="K4278" s="20" t="s">
        <v>9</v>
      </c>
      <c r="L4278" t="s">
        <v>1464</v>
      </c>
      <c r="M4278" s="20">
        <v>2.64</v>
      </c>
      <c r="N4278" s="20">
        <v>4.3599999999999994</v>
      </c>
      <c r="AE4278">
        <f t="shared" si="66"/>
        <v>2003</v>
      </c>
    </row>
    <row r="4279" spans="1:31" x14ac:dyDescent="0.25">
      <c r="A4279" s="7">
        <v>4276</v>
      </c>
      <c r="B4279" s="8">
        <v>37885</v>
      </c>
      <c r="C4279" t="s">
        <v>3</v>
      </c>
      <c r="D4279" t="s">
        <v>119</v>
      </c>
      <c r="E4279" t="s">
        <v>9</v>
      </c>
      <c r="F4279" t="s">
        <v>471</v>
      </c>
      <c r="G4279" t="s">
        <v>14</v>
      </c>
      <c r="H4279" s="135" t="s">
        <v>1516</v>
      </c>
      <c r="I4279" t="s">
        <v>1454</v>
      </c>
      <c r="J4279" s="20">
        <v>12</v>
      </c>
      <c r="K4279" s="20" t="s">
        <v>3</v>
      </c>
      <c r="L4279" t="s">
        <v>1464</v>
      </c>
      <c r="M4279" s="20">
        <v>4.3599999999999994</v>
      </c>
      <c r="N4279" s="20">
        <v>2.64</v>
      </c>
      <c r="AE4279">
        <f t="shared" si="66"/>
        <v>2003</v>
      </c>
    </row>
    <row r="4280" spans="1:31" x14ac:dyDescent="0.25">
      <c r="A4280" s="7">
        <v>4277</v>
      </c>
      <c r="B4280" s="8">
        <v>37885</v>
      </c>
      <c r="C4280" t="s">
        <v>3</v>
      </c>
      <c r="D4280" t="s">
        <v>273</v>
      </c>
      <c r="E4280" t="s">
        <v>9</v>
      </c>
      <c r="F4280" t="s">
        <v>270</v>
      </c>
      <c r="G4280" t="s">
        <v>14</v>
      </c>
      <c r="H4280" s="135" t="s">
        <v>1516</v>
      </c>
      <c r="I4280" t="s">
        <v>1454</v>
      </c>
      <c r="J4280" s="20">
        <v>12</v>
      </c>
      <c r="K4280" s="20" t="s">
        <v>9</v>
      </c>
      <c r="L4280" t="s">
        <v>1464</v>
      </c>
      <c r="M4280" s="20">
        <v>2.64</v>
      </c>
      <c r="N4280" s="20">
        <v>4.3599999999999994</v>
      </c>
      <c r="AE4280">
        <f t="shared" si="66"/>
        <v>2003</v>
      </c>
    </row>
    <row r="4281" spans="1:31" x14ac:dyDescent="0.25">
      <c r="A4281" s="7">
        <v>4278</v>
      </c>
      <c r="B4281" s="8">
        <v>37885</v>
      </c>
      <c r="C4281" t="s">
        <v>3</v>
      </c>
      <c r="D4281" t="s">
        <v>47</v>
      </c>
      <c r="E4281" t="s">
        <v>9</v>
      </c>
      <c r="F4281" t="s">
        <v>144</v>
      </c>
      <c r="G4281" t="s">
        <v>14</v>
      </c>
      <c r="H4281" s="135" t="s">
        <v>1496</v>
      </c>
      <c r="I4281" t="s">
        <v>1454</v>
      </c>
      <c r="J4281" s="20">
        <v>30</v>
      </c>
      <c r="K4281" s="20" t="s">
        <v>1465</v>
      </c>
      <c r="L4281" t="s">
        <v>1466</v>
      </c>
      <c r="M4281" s="20">
        <v>7.5</v>
      </c>
      <c r="N4281" s="20">
        <v>7.5</v>
      </c>
      <c r="AE4281">
        <f t="shared" si="66"/>
        <v>2003</v>
      </c>
    </row>
    <row r="4282" spans="1:31" x14ac:dyDescent="0.25">
      <c r="A4282" s="7">
        <v>4279</v>
      </c>
      <c r="B4282" s="8">
        <v>37885</v>
      </c>
      <c r="C4282" t="s">
        <v>3</v>
      </c>
      <c r="D4282" t="s">
        <v>502</v>
      </c>
      <c r="E4282" t="s">
        <v>9</v>
      </c>
      <c r="F4282" t="s">
        <v>475</v>
      </c>
      <c r="G4282" t="s">
        <v>65</v>
      </c>
      <c r="H4282" s="135" t="s">
        <v>1496</v>
      </c>
      <c r="I4282" t="s">
        <v>1454</v>
      </c>
      <c r="J4282" s="20">
        <v>47</v>
      </c>
      <c r="K4282" s="20" t="s">
        <v>9</v>
      </c>
      <c r="L4282" t="s">
        <v>1464</v>
      </c>
      <c r="M4282" s="20">
        <v>10.34</v>
      </c>
      <c r="N4282" s="20">
        <v>14.16</v>
      </c>
      <c r="AE4282">
        <f t="shared" si="66"/>
        <v>2003</v>
      </c>
    </row>
    <row r="4283" spans="1:31" x14ac:dyDescent="0.25">
      <c r="A4283" s="7">
        <v>4280</v>
      </c>
      <c r="B4283" s="8">
        <v>37885</v>
      </c>
      <c r="C4283" t="s">
        <v>3</v>
      </c>
      <c r="D4283" t="s">
        <v>380</v>
      </c>
      <c r="E4283" t="s">
        <v>9</v>
      </c>
      <c r="F4283" t="s">
        <v>266</v>
      </c>
      <c r="G4283" t="s">
        <v>569</v>
      </c>
      <c r="H4283" s="9" t="s">
        <v>1715</v>
      </c>
      <c r="I4283" t="s">
        <v>1454</v>
      </c>
      <c r="J4283" s="20">
        <v>9</v>
      </c>
      <c r="K4283" s="20" t="s">
        <v>1465</v>
      </c>
      <c r="L4283" t="s">
        <v>1466</v>
      </c>
      <c r="M4283" s="20">
        <v>2.25</v>
      </c>
      <c r="N4283" s="20">
        <v>2.25</v>
      </c>
      <c r="AE4283">
        <f t="shared" si="66"/>
        <v>2003</v>
      </c>
    </row>
    <row r="4284" spans="1:31" x14ac:dyDescent="0.25">
      <c r="A4284" s="7">
        <v>4281</v>
      </c>
      <c r="B4284" s="8">
        <v>37886</v>
      </c>
      <c r="C4284" t="s">
        <v>3</v>
      </c>
      <c r="D4284" t="s">
        <v>178</v>
      </c>
      <c r="E4284" t="s">
        <v>9</v>
      </c>
      <c r="F4284" t="s">
        <v>582</v>
      </c>
      <c r="G4284" t="s">
        <v>17</v>
      </c>
      <c r="H4284" s="135" t="s">
        <v>1500</v>
      </c>
      <c r="I4284" t="s">
        <v>1454</v>
      </c>
      <c r="J4284" s="20">
        <v>49</v>
      </c>
      <c r="K4284" s="20" t="s">
        <v>9</v>
      </c>
      <c r="L4284" t="s">
        <v>1464</v>
      </c>
      <c r="M4284" s="20">
        <v>10.78</v>
      </c>
      <c r="N4284" s="20">
        <v>14.72</v>
      </c>
      <c r="AE4284">
        <f t="shared" si="66"/>
        <v>2003</v>
      </c>
    </row>
    <row r="4285" spans="1:31" x14ac:dyDescent="0.25">
      <c r="A4285" s="7">
        <v>4282</v>
      </c>
      <c r="B4285" s="8">
        <v>37886</v>
      </c>
      <c r="C4285" t="s">
        <v>3</v>
      </c>
      <c r="D4285" t="s">
        <v>205</v>
      </c>
      <c r="E4285" t="s">
        <v>9</v>
      </c>
      <c r="F4285" t="s">
        <v>411</v>
      </c>
      <c r="G4285" t="s">
        <v>14</v>
      </c>
      <c r="H4285" s="135" t="s">
        <v>1516</v>
      </c>
      <c r="I4285" t="s">
        <v>1454</v>
      </c>
      <c r="J4285" s="20">
        <v>12</v>
      </c>
      <c r="K4285" s="20" t="s">
        <v>9</v>
      </c>
      <c r="L4285" t="s">
        <v>1464</v>
      </c>
      <c r="M4285" s="20">
        <v>2.64</v>
      </c>
      <c r="N4285" s="20">
        <v>4.3599999999999994</v>
      </c>
      <c r="AE4285">
        <f t="shared" si="66"/>
        <v>2003</v>
      </c>
    </row>
    <row r="4286" spans="1:31" x14ac:dyDescent="0.25">
      <c r="A4286" s="7">
        <v>4283</v>
      </c>
      <c r="B4286" s="8">
        <v>37886</v>
      </c>
      <c r="C4286" t="s">
        <v>3</v>
      </c>
      <c r="D4286" t="s">
        <v>384</v>
      </c>
      <c r="E4286" t="s">
        <v>9</v>
      </c>
      <c r="F4286" t="s">
        <v>586</v>
      </c>
      <c r="G4286" t="s">
        <v>14</v>
      </c>
      <c r="H4286" s="135" t="s">
        <v>1516</v>
      </c>
      <c r="I4286" t="s">
        <v>1454</v>
      </c>
      <c r="J4286" s="20">
        <v>12</v>
      </c>
      <c r="K4286" s="20" t="s">
        <v>3</v>
      </c>
      <c r="L4286" t="s">
        <v>1464</v>
      </c>
      <c r="M4286" s="20">
        <v>4.3599999999999994</v>
      </c>
      <c r="N4286" s="20">
        <v>2.64</v>
      </c>
      <c r="AE4286">
        <f t="shared" si="66"/>
        <v>2003</v>
      </c>
    </row>
    <row r="4287" spans="1:31" x14ac:dyDescent="0.25">
      <c r="A4287" s="7">
        <v>4284</v>
      </c>
      <c r="B4287" s="8">
        <v>37886</v>
      </c>
      <c r="C4287" t="s">
        <v>3</v>
      </c>
      <c r="D4287" t="s">
        <v>411</v>
      </c>
      <c r="E4287" t="s">
        <v>9</v>
      </c>
      <c r="F4287" t="s">
        <v>521</v>
      </c>
      <c r="G4287" t="s">
        <v>14</v>
      </c>
      <c r="H4287" s="135" t="s">
        <v>1516</v>
      </c>
      <c r="I4287" t="s">
        <v>1454</v>
      </c>
      <c r="J4287" s="20">
        <v>12</v>
      </c>
      <c r="K4287" s="20" t="s">
        <v>3</v>
      </c>
      <c r="L4287" t="s">
        <v>1463</v>
      </c>
      <c r="M4287" s="20">
        <v>4.12</v>
      </c>
      <c r="N4287" s="20">
        <v>2.88</v>
      </c>
      <c r="AE4287">
        <f t="shared" si="66"/>
        <v>2003</v>
      </c>
    </row>
    <row r="4288" spans="1:31" x14ac:dyDescent="0.25">
      <c r="A4288" s="7">
        <v>4285</v>
      </c>
      <c r="B4288" s="8">
        <v>37886</v>
      </c>
      <c r="C4288" t="s">
        <v>3</v>
      </c>
      <c r="D4288" t="s">
        <v>586</v>
      </c>
      <c r="E4288" t="s">
        <v>9</v>
      </c>
      <c r="F4288" t="s">
        <v>384</v>
      </c>
      <c r="G4288" t="s">
        <v>14</v>
      </c>
      <c r="H4288" s="135" t="s">
        <v>1516</v>
      </c>
      <c r="I4288" t="s">
        <v>1454</v>
      </c>
      <c r="J4288" s="20">
        <v>12</v>
      </c>
      <c r="K4288" s="20" t="s">
        <v>9</v>
      </c>
      <c r="L4288" t="s">
        <v>1463</v>
      </c>
      <c r="M4288" s="20">
        <v>2.88</v>
      </c>
      <c r="N4288" s="20">
        <v>4.12</v>
      </c>
      <c r="AE4288">
        <f t="shared" si="66"/>
        <v>2003</v>
      </c>
    </row>
    <row r="4289" spans="1:31" x14ac:dyDescent="0.25">
      <c r="A4289" s="7">
        <v>4286</v>
      </c>
      <c r="B4289" s="8">
        <v>37886</v>
      </c>
      <c r="C4289" t="s">
        <v>3</v>
      </c>
      <c r="D4289" t="s">
        <v>178</v>
      </c>
      <c r="E4289" t="s">
        <v>9</v>
      </c>
      <c r="F4289" t="s">
        <v>582</v>
      </c>
      <c r="G4289" t="s">
        <v>17</v>
      </c>
      <c r="H4289" s="135" t="s">
        <v>1502</v>
      </c>
      <c r="I4289" t="s">
        <v>1454</v>
      </c>
      <c r="J4289" s="20">
        <v>46</v>
      </c>
      <c r="K4289" s="20" t="s">
        <v>9</v>
      </c>
      <c r="L4289" t="s">
        <v>1464</v>
      </c>
      <c r="M4289" s="20">
        <v>10.120000000000001</v>
      </c>
      <c r="N4289" s="20">
        <v>13.879999999999999</v>
      </c>
      <c r="AE4289">
        <f t="shared" si="66"/>
        <v>2003</v>
      </c>
    </row>
    <row r="4290" spans="1:31" x14ac:dyDescent="0.25">
      <c r="A4290" s="7">
        <v>4287</v>
      </c>
      <c r="B4290" s="8">
        <v>37886</v>
      </c>
      <c r="C4290" t="s">
        <v>3</v>
      </c>
      <c r="D4290" t="s">
        <v>192</v>
      </c>
      <c r="E4290" t="s">
        <v>9</v>
      </c>
      <c r="F4290" t="s">
        <v>25</v>
      </c>
      <c r="G4290" t="s">
        <v>11</v>
      </c>
      <c r="H4290" s="135" t="s">
        <v>1496</v>
      </c>
      <c r="I4290" t="s">
        <v>1455</v>
      </c>
      <c r="J4290" s="20">
        <v>76</v>
      </c>
      <c r="K4290" s="20" t="s">
        <v>3</v>
      </c>
      <c r="L4290" t="s">
        <v>1464</v>
      </c>
      <c r="M4290" s="20">
        <v>11.14</v>
      </c>
      <c r="N4290" s="20">
        <v>8.36</v>
      </c>
      <c r="AE4290">
        <f t="shared" si="66"/>
        <v>2003</v>
      </c>
    </row>
    <row r="4291" spans="1:31" x14ac:dyDescent="0.25">
      <c r="A4291" s="7">
        <v>4288</v>
      </c>
      <c r="B4291" s="8">
        <v>37886</v>
      </c>
      <c r="C4291" t="s">
        <v>3</v>
      </c>
      <c r="D4291" t="s">
        <v>537</v>
      </c>
      <c r="E4291" t="s">
        <v>9</v>
      </c>
      <c r="F4291" t="s">
        <v>66</v>
      </c>
      <c r="G4291" t="s">
        <v>24</v>
      </c>
      <c r="H4291" s="136" t="s">
        <v>1496</v>
      </c>
      <c r="I4291" t="s">
        <v>1454</v>
      </c>
      <c r="J4291" s="20">
        <v>19</v>
      </c>
      <c r="K4291" s="20" t="s">
        <v>9</v>
      </c>
      <c r="L4291" t="s">
        <v>1464</v>
      </c>
      <c r="M4291" s="20">
        <v>4.18</v>
      </c>
      <c r="N4291" s="20">
        <v>6.32</v>
      </c>
      <c r="AE4291">
        <f t="shared" si="66"/>
        <v>2003</v>
      </c>
    </row>
    <row r="4292" spans="1:31" x14ac:dyDescent="0.25">
      <c r="A4292" s="7">
        <v>4289</v>
      </c>
      <c r="B4292" s="8">
        <v>37887</v>
      </c>
      <c r="C4292" t="s">
        <v>3</v>
      </c>
      <c r="D4292" t="s">
        <v>543</v>
      </c>
      <c r="E4292" t="s">
        <v>9</v>
      </c>
      <c r="F4292" t="s">
        <v>597</v>
      </c>
      <c r="G4292" t="s">
        <v>17</v>
      </c>
      <c r="H4292" s="135" t="s">
        <v>1500</v>
      </c>
      <c r="I4292" t="s">
        <v>1454</v>
      </c>
      <c r="J4292" s="20">
        <v>48</v>
      </c>
      <c r="K4292" s="20" t="s">
        <v>9</v>
      </c>
      <c r="L4292" t="s">
        <v>1464</v>
      </c>
      <c r="M4292" s="20">
        <v>10.56</v>
      </c>
      <c r="N4292" s="20">
        <v>14.44</v>
      </c>
      <c r="AE4292">
        <f t="shared" ref="AE4292:AE4355" si="67">YEAR(B4292)</f>
        <v>2003</v>
      </c>
    </row>
    <row r="4293" spans="1:31" x14ac:dyDescent="0.25">
      <c r="A4293" s="7">
        <v>4290</v>
      </c>
      <c r="B4293" s="8">
        <v>37887</v>
      </c>
      <c r="C4293" t="s">
        <v>3</v>
      </c>
      <c r="D4293" t="s">
        <v>206</v>
      </c>
      <c r="E4293" t="s">
        <v>9</v>
      </c>
      <c r="F4293" t="s">
        <v>215</v>
      </c>
      <c r="G4293" t="s">
        <v>14</v>
      </c>
      <c r="H4293" s="135" t="s">
        <v>1566</v>
      </c>
      <c r="I4293" t="s">
        <v>1454</v>
      </c>
      <c r="J4293" s="20">
        <v>13</v>
      </c>
      <c r="K4293" s="20" t="s">
        <v>9</v>
      </c>
      <c r="L4293" t="s">
        <v>1464</v>
      </c>
      <c r="M4293" s="20">
        <v>2.86</v>
      </c>
      <c r="N4293" s="20">
        <v>4.6400000000000006</v>
      </c>
      <c r="AE4293">
        <f t="shared" si="67"/>
        <v>2003</v>
      </c>
    </row>
    <row r="4294" spans="1:31" x14ac:dyDescent="0.25">
      <c r="A4294" s="7">
        <v>4291</v>
      </c>
      <c r="B4294" s="8">
        <v>37887</v>
      </c>
      <c r="C4294" t="s">
        <v>3</v>
      </c>
      <c r="D4294" t="s">
        <v>215</v>
      </c>
      <c r="E4294" t="s">
        <v>9</v>
      </c>
      <c r="F4294" t="s">
        <v>206</v>
      </c>
      <c r="G4294" t="s">
        <v>14</v>
      </c>
      <c r="H4294" s="135" t="s">
        <v>1516</v>
      </c>
      <c r="I4294" t="s">
        <v>1454</v>
      </c>
      <c r="J4294" s="20">
        <v>13</v>
      </c>
      <c r="K4294" s="20" t="s">
        <v>1465</v>
      </c>
      <c r="L4294" t="s">
        <v>1466</v>
      </c>
      <c r="M4294" s="20">
        <v>3.25</v>
      </c>
      <c r="N4294" s="20">
        <v>3.25</v>
      </c>
      <c r="AE4294">
        <f t="shared" si="67"/>
        <v>2003</v>
      </c>
    </row>
    <row r="4295" spans="1:31" x14ac:dyDescent="0.25">
      <c r="A4295" s="7">
        <v>4292</v>
      </c>
      <c r="B4295" s="8">
        <v>37887</v>
      </c>
      <c r="C4295" t="s">
        <v>3</v>
      </c>
      <c r="D4295" t="s">
        <v>258</v>
      </c>
      <c r="E4295" t="s">
        <v>9</v>
      </c>
      <c r="F4295" t="s">
        <v>268</v>
      </c>
      <c r="G4295" t="s">
        <v>14</v>
      </c>
      <c r="H4295" s="135" t="s">
        <v>1516</v>
      </c>
      <c r="I4295" t="s">
        <v>1455</v>
      </c>
      <c r="J4295" s="20">
        <v>12</v>
      </c>
      <c r="K4295" s="20" t="s">
        <v>9</v>
      </c>
      <c r="L4295" t="s">
        <v>1464</v>
      </c>
      <c r="M4295" s="20">
        <v>1.32</v>
      </c>
      <c r="N4295" s="20">
        <v>2.1799999999999997</v>
      </c>
      <c r="AE4295">
        <f t="shared" si="67"/>
        <v>2003</v>
      </c>
    </row>
    <row r="4296" spans="1:31" x14ac:dyDescent="0.25">
      <c r="A4296" s="7">
        <v>4293</v>
      </c>
      <c r="B4296" s="8">
        <v>37887</v>
      </c>
      <c r="C4296" t="s">
        <v>3</v>
      </c>
      <c r="D4296" t="s">
        <v>268</v>
      </c>
      <c r="E4296" t="s">
        <v>9</v>
      </c>
      <c r="F4296" t="s">
        <v>258</v>
      </c>
      <c r="G4296" t="s">
        <v>14</v>
      </c>
      <c r="H4296" s="135" t="s">
        <v>1516</v>
      </c>
      <c r="I4296" t="s">
        <v>1455</v>
      </c>
      <c r="J4296" s="20">
        <v>12</v>
      </c>
      <c r="K4296" s="20" t="s">
        <v>9</v>
      </c>
      <c r="L4296" t="s">
        <v>1463</v>
      </c>
      <c r="M4296" s="20">
        <v>1.44</v>
      </c>
      <c r="N4296" s="20">
        <v>2.06</v>
      </c>
      <c r="AE4296">
        <f t="shared" si="67"/>
        <v>2003</v>
      </c>
    </row>
    <row r="4297" spans="1:31" x14ac:dyDescent="0.25">
      <c r="A4297" s="7">
        <v>4294</v>
      </c>
      <c r="B4297" s="8">
        <v>37887</v>
      </c>
      <c r="C4297" t="s">
        <v>3</v>
      </c>
      <c r="D4297" t="s">
        <v>537</v>
      </c>
      <c r="E4297" t="s">
        <v>9</v>
      </c>
      <c r="F4297" t="s">
        <v>66</v>
      </c>
      <c r="G4297" t="s">
        <v>17</v>
      </c>
      <c r="H4297" s="135" t="s">
        <v>1502</v>
      </c>
      <c r="I4297" t="s">
        <v>1454</v>
      </c>
      <c r="J4297" s="20">
        <v>25</v>
      </c>
      <c r="K4297" s="20" t="s">
        <v>1465</v>
      </c>
      <c r="L4297" t="s">
        <v>1466</v>
      </c>
      <c r="M4297" s="20">
        <v>6.25</v>
      </c>
      <c r="N4297" s="20">
        <v>6.25</v>
      </c>
      <c r="AE4297">
        <f t="shared" si="67"/>
        <v>2003</v>
      </c>
    </row>
    <row r="4298" spans="1:31" x14ac:dyDescent="0.25">
      <c r="A4298" s="7">
        <v>4295</v>
      </c>
      <c r="B4298" s="8">
        <v>37887</v>
      </c>
      <c r="C4298" t="s">
        <v>3</v>
      </c>
      <c r="D4298" t="s">
        <v>339</v>
      </c>
      <c r="E4298" t="s">
        <v>9</v>
      </c>
      <c r="F4298" t="s">
        <v>432</v>
      </c>
      <c r="G4298" t="s">
        <v>377</v>
      </c>
      <c r="H4298" s="9" t="s">
        <v>1627</v>
      </c>
      <c r="I4298" t="s">
        <v>1455</v>
      </c>
      <c r="J4298" s="20">
        <v>81</v>
      </c>
      <c r="K4298" s="20" t="s">
        <v>1465</v>
      </c>
      <c r="L4298" t="s">
        <v>1466</v>
      </c>
      <c r="M4298" s="20">
        <v>10.125</v>
      </c>
      <c r="N4298" s="20">
        <v>10.125</v>
      </c>
      <c r="AE4298">
        <f t="shared" si="67"/>
        <v>2003</v>
      </c>
    </row>
    <row r="4299" spans="1:31" x14ac:dyDescent="0.25">
      <c r="A4299" s="7">
        <v>4296</v>
      </c>
      <c r="B4299" s="8">
        <v>37887</v>
      </c>
      <c r="C4299" t="s">
        <v>3</v>
      </c>
      <c r="D4299" t="s">
        <v>608</v>
      </c>
      <c r="E4299" t="s">
        <v>9</v>
      </c>
      <c r="F4299" t="s">
        <v>571</v>
      </c>
      <c r="G4299" t="s">
        <v>569</v>
      </c>
      <c r="H4299" s="9" t="s">
        <v>1663</v>
      </c>
      <c r="I4299" t="s">
        <v>1455</v>
      </c>
      <c r="J4299" s="20">
        <v>16</v>
      </c>
      <c r="K4299" s="20" t="s">
        <v>9</v>
      </c>
      <c r="L4299" t="s">
        <v>1464</v>
      </c>
      <c r="M4299" s="20">
        <v>1.76</v>
      </c>
      <c r="N4299" s="20">
        <v>2.74</v>
      </c>
      <c r="AE4299">
        <f t="shared" si="67"/>
        <v>2003</v>
      </c>
    </row>
    <row r="4300" spans="1:31" x14ac:dyDescent="0.25">
      <c r="A4300" s="7">
        <v>4297</v>
      </c>
      <c r="B4300" s="8">
        <v>37888</v>
      </c>
      <c r="C4300" t="s">
        <v>3</v>
      </c>
      <c r="D4300" t="s">
        <v>520</v>
      </c>
      <c r="E4300" t="s">
        <v>9</v>
      </c>
      <c r="F4300" t="s">
        <v>27</v>
      </c>
      <c r="G4300" t="s">
        <v>14</v>
      </c>
      <c r="H4300" s="135" t="s">
        <v>1516</v>
      </c>
      <c r="I4300" t="s">
        <v>1454</v>
      </c>
      <c r="J4300" s="20">
        <v>12</v>
      </c>
      <c r="K4300" s="20" t="s">
        <v>9</v>
      </c>
      <c r="L4300" t="s">
        <v>1464</v>
      </c>
      <c r="M4300" s="20">
        <v>2.64</v>
      </c>
      <c r="N4300" s="20">
        <v>4.3599999999999994</v>
      </c>
      <c r="AE4300">
        <f t="shared" si="67"/>
        <v>2003</v>
      </c>
    </row>
    <row r="4301" spans="1:31" x14ac:dyDescent="0.25">
      <c r="A4301" s="7">
        <v>4298</v>
      </c>
      <c r="B4301" s="8">
        <v>37888</v>
      </c>
      <c r="C4301" t="s">
        <v>3</v>
      </c>
      <c r="D4301" t="s">
        <v>27</v>
      </c>
      <c r="E4301" t="s">
        <v>9</v>
      </c>
      <c r="F4301" t="s">
        <v>520</v>
      </c>
      <c r="G4301" t="s">
        <v>14</v>
      </c>
      <c r="H4301" s="135" t="s">
        <v>1516</v>
      </c>
      <c r="I4301" t="s">
        <v>1454</v>
      </c>
      <c r="J4301" s="20">
        <v>12</v>
      </c>
      <c r="K4301" s="20" t="s">
        <v>3</v>
      </c>
      <c r="L4301" t="s">
        <v>1464</v>
      </c>
      <c r="M4301" s="20">
        <v>4.3599999999999994</v>
      </c>
      <c r="N4301" s="20">
        <v>2.64</v>
      </c>
      <c r="AE4301">
        <f t="shared" si="67"/>
        <v>2003</v>
      </c>
    </row>
    <row r="4302" spans="1:31" x14ac:dyDescent="0.25">
      <c r="A4302" s="7">
        <v>4299</v>
      </c>
      <c r="B4302" s="8">
        <v>37888</v>
      </c>
      <c r="C4302" t="s">
        <v>3</v>
      </c>
      <c r="D4302" t="s">
        <v>270</v>
      </c>
      <c r="E4302" t="s">
        <v>9</v>
      </c>
      <c r="F4302" t="s">
        <v>521</v>
      </c>
      <c r="G4302" t="s">
        <v>17</v>
      </c>
      <c r="H4302" s="135" t="s">
        <v>1496</v>
      </c>
      <c r="I4302" t="s">
        <v>1455</v>
      </c>
      <c r="J4302" s="20">
        <v>45</v>
      </c>
      <c r="K4302" s="20" t="s">
        <v>1465</v>
      </c>
      <c r="L4302" t="s">
        <v>1466</v>
      </c>
      <c r="M4302" s="20">
        <v>5.625</v>
      </c>
      <c r="N4302" s="20">
        <v>5.625</v>
      </c>
      <c r="AE4302">
        <f t="shared" si="67"/>
        <v>2003</v>
      </c>
    </row>
    <row r="4303" spans="1:31" x14ac:dyDescent="0.25">
      <c r="A4303" s="7">
        <v>4300</v>
      </c>
      <c r="B4303" s="8">
        <v>37888</v>
      </c>
      <c r="C4303" t="s">
        <v>3</v>
      </c>
      <c r="D4303" t="s">
        <v>524</v>
      </c>
      <c r="E4303" t="s">
        <v>9</v>
      </c>
      <c r="F4303" t="s">
        <v>488</v>
      </c>
      <c r="G4303" t="s">
        <v>569</v>
      </c>
      <c r="H4303" s="135" t="s">
        <v>1674</v>
      </c>
      <c r="I4303" t="s">
        <v>1454</v>
      </c>
      <c r="J4303" s="20">
        <v>17</v>
      </c>
      <c r="K4303" s="20" t="s">
        <v>9</v>
      </c>
      <c r="L4303" t="s">
        <v>1464</v>
      </c>
      <c r="M4303" s="20">
        <v>3.74</v>
      </c>
      <c r="N4303" s="20">
        <v>5.76</v>
      </c>
      <c r="AE4303">
        <f t="shared" si="67"/>
        <v>2003</v>
      </c>
    </row>
    <row r="4304" spans="1:31" x14ac:dyDescent="0.25">
      <c r="A4304" s="7">
        <v>4301</v>
      </c>
      <c r="B4304" s="8">
        <v>37888</v>
      </c>
      <c r="C4304" t="s">
        <v>3</v>
      </c>
      <c r="D4304" t="s">
        <v>537</v>
      </c>
      <c r="E4304" t="s">
        <v>9</v>
      </c>
      <c r="F4304" t="s">
        <v>598</v>
      </c>
      <c r="G4304" t="s">
        <v>569</v>
      </c>
      <c r="H4304" s="9" t="s">
        <v>1663</v>
      </c>
      <c r="I4304" t="s">
        <v>1454</v>
      </c>
      <c r="J4304" s="20">
        <v>18</v>
      </c>
      <c r="K4304" s="20" t="s">
        <v>9</v>
      </c>
      <c r="L4304" t="s">
        <v>1464</v>
      </c>
      <c r="M4304" s="20">
        <v>3.96</v>
      </c>
      <c r="N4304" s="20">
        <v>6.04</v>
      </c>
      <c r="AE4304">
        <f t="shared" si="67"/>
        <v>2003</v>
      </c>
    </row>
    <row r="4305" spans="1:31" x14ac:dyDescent="0.25">
      <c r="A4305" s="7">
        <v>4302</v>
      </c>
      <c r="B4305" s="8">
        <v>37890</v>
      </c>
      <c r="C4305" t="s">
        <v>3</v>
      </c>
      <c r="D4305" t="s">
        <v>213</v>
      </c>
      <c r="E4305" t="s">
        <v>9</v>
      </c>
      <c r="F4305" t="s">
        <v>543</v>
      </c>
      <c r="G4305" t="s">
        <v>17</v>
      </c>
      <c r="H4305" s="135" t="s">
        <v>1545</v>
      </c>
      <c r="I4305" t="s">
        <v>1455</v>
      </c>
      <c r="J4305" s="20">
        <v>7</v>
      </c>
      <c r="K4305" s="20" t="s">
        <v>3</v>
      </c>
      <c r="L4305" t="s">
        <v>1464</v>
      </c>
      <c r="M4305" s="20">
        <v>1.48</v>
      </c>
      <c r="N4305" s="20">
        <v>0.77</v>
      </c>
      <c r="AE4305">
        <f t="shared" si="67"/>
        <v>2003</v>
      </c>
    </row>
    <row r="4306" spans="1:31" x14ac:dyDescent="0.25">
      <c r="A4306" s="7">
        <v>4303</v>
      </c>
      <c r="B4306" s="8">
        <v>37890</v>
      </c>
      <c r="C4306" t="s">
        <v>3</v>
      </c>
      <c r="D4306" t="s">
        <v>384</v>
      </c>
      <c r="E4306" t="s">
        <v>9</v>
      </c>
      <c r="F4306" t="s">
        <v>606</v>
      </c>
      <c r="G4306" t="s">
        <v>14</v>
      </c>
      <c r="H4306" s="135" t="s">
        <v>1516</v>
      </c>
      <c r="I4306" t="s">
        <v>1454</v>
      </c>
      <c r="J4306" s="20">
        <v>10</v>
      </c>
      <c r="K4306" s="20" t="s">
        <v>9</v>
      </c>
      <c r="L4306" t="s">
        <v>1464</v>
      </c>
      <c r="M4306" s="20">
        <v>2.2000000000000002</v>
      </c>
      <c r="N4306" s="20">
        <v>3.8</v>
      </c>
      <c r="AE4306">
        <f t="shared" si="67"/>
        <v>2003</v>
      </c>
    </row>
    <row r="4307" spans="1:31" x14ac:dyDescent="0.25">
      <c r="A4307" s="7">
        <v>4304</v>
      </c>
      <c r="B4307" s="8">
        <v>37890</v>
      </c>
      <c r="C4307" t="s">
        <v>3</v>
      </c>
      <c r="D4307" t="s">
        <v>606</v>
      </c>
      <c r="E4307" t="s">
        <v>9</v>
      </c>
      <c r="F4307" t="s">
        <v>384</v>
      </c>
      <c r="G4307" t="s">
        <v>14</v>
      </c>
      <c r="H4307" s="135" t="s">
        <v>1516</v>
      </c>
      <c r="I4307" t="s">
        <v>1454</v>
      </c>
      <c r="J4307" s="20">
        <v>12</v>
      </c>
      <c r="K4307" s="20" t="s">
        <v>3</v>
      </c>
      <c r="L4307" t="s">
        <v>1463</v>
      </c>
      <c r="M4307" s="20">
        <v>4.12</v>
      </c>
      <c r="N4307" s="20">
        <v>2.88</v>
      </c>
      <c r="AE4307">
        <f t="shared" si="67"/>
        <v>2003</v>
      </c>
    </row>
    <row r="4308" spans="1:31" x14ac:dyDescent="0.25">
      <c r="A4308" s="7">
        <v>4305</v>
      </c>
      <c r="B4308" s="8">
        <v>37890</v>
      </c>
      <c r="C4308" t="s">
        <v>3</v>
      </c>
      <c r="D4308" t="s">
        <v>39</v>
      </c>
      <c r="E4308" t="s">
        <v>9</v>
      </c>
      <c r="F4308" t="s">
        <v>57</v>
      </c>
      <c r="G4308" t="s">
        <v>569</v>
      </c>
      <c r="H4308" s="9" t="s">
        <v>1666</v>
      </c>
      <c r="I4308" t="s">
        <v>1454</v>
      </c>
      <c r="J4308" s="20">
        <v>24</v>
      </c>
      <c r="K4308" s="20" t="s">
        <v>9</v>
      </c>
      <c r="L4308" t="s">
        <v>1464</v>
      </c>
      <c r="M4308" s="20">
        <v>5.28</v>
      </c>
      <c r="N4308" s="20">
        <v>7.72</v>
      </c>
      <c r="AE4308">
        <f t="shared" si="67"/>
        <v>2003</v>
      </c>
    </row>
    <row r="4309" spans="1:31" x14ac:dyDescent="0.25">
      <c r="A4309" s="7">
        <v>4306</v>
      </c>
      <c r="B4309" s="8">
        <v>37891</v>
      </c>
      <c r="C4309" t="s">
        <v>3</v>
      </c>
      <c r="D4309" t="s">
        <v>464</v>
      </c>
      <c r="E4309" t="s">
        <v>9</v>
      </c>
      <c r="F4309" t="s">
        <v>213</v>
      </c>
      <c r="G4309" t="s">
        <v>17</v>
      </c>
      <c r="H4309" s="135" t="s">
        <v>1504</v>
      </c>
      <c r="I4309" t="s">
        <v>1454</v>
      </c>
      <c r="J4309" s="20">
        <v>21</v>
      </c>
      <c r="K4309" s="20" t="s">
        <v>3</v>
      </c>
      <c r="L4309" t="s">
        <v>1464</v>
      </c>
      <c r="M4309" s="20">
        <v>6.88</v>
      </c>
      <c r="N4309" s="20">
        <v>4.62</v>
      </c>
      <c r="AE4309">
        <f t="shared" si="67"/>
        <v>2003</v>
      </c>
    </row>
    <row r="4310" spans="1:31" x14ac:dyDescent="0.25">
      <c r="A4310" s="7">
        <v>4307</v>
      </c>
      <c r="B4310" s="8">
        <v>37891</v>
      </c>
      <c r="C4310" t="s">
        <v>3</v>
      </c>
      <c r="D4310" t="s">
        <v>213</v>
      </c>
      <c r="E4310" t="s">
        <v>9</v>
      </c>
      <c r="F4310" t="s">
        <v>464</v>
      </c>
      <c r="G4310" t="s">
        <v>17</v>
      </c>
      <c r="H4310" s="135" t="s">
        <v>1504</v>
      </c>
      <c r="I4310" t="s">
        <v>1454</v>
      </c>
      <c r="J4310" s="20">
        <v>21</v>
      </c>
      <c r="K4310" s="20" t="s">
        <v>9</v>
      </c>
      <c r="L4310" t="s">
        <v>1464</v>
      </c>
      <c r="M4310" s="20">
        <v>4.62</v>
      </c>
      <c r="N4310" s="20">
        <v>6.88</v>
      </c>
      <c r="AE4310">
        <f t="shared" si="67"/>
        <v>2003</v>
      </c>
    </row>
    <row r="4311" spans="1:31" x14ac:dyDescent="0.25">
      <c r="A4311" s="7">
        <v>4308</v>
      </c>
      <c r="B4311" s="8">
        <v>37891</v>
      </c>
      <c r="C4311" t="s">
        <v>3</v>
      </c>
      <c r="D4311" t="s">
        <v>31</v>
      </c>
      <c r="E4311" t="s">
        <v>9</v>
      </c>
      <c r="F4311" t="s">
        <v>609</v>
      </c>
      <c r="G4311" t="s">
        <v>17</v>
      </c>
      <c r="H4311" s="135" t="s">
        <v>1504</v>
      </c>
      <c r="I4311" t="s">
        <v>1454</v>
      </c>
      <c r="J4311" s="20">
        <v>21</v>
      </c>
      <c r="K4311" s="20" t="s">
        <v>3</v>
      </c>
      <c r="L4311" t="s">
        <v>1463</v>
      </c>
      <c r="M4311" s="20">
        <v>6.46</v>
      </c>
      <c r="N4311" s="20">
        <v>5.04</v>
      </c>
      <c r="AE4311">
        <f t="shared" si="67"/>
        <v>2003</v>
      </c>
    </row>
    <row r="4312" spans="1:31" x14ac:dyDescent="0.25">
      <c r="A4312" s="7">
        <v>4309</v>
      </c>
      <c r="B4312" s="8">
        <v>37891</v>
      </c>
      <c r="C4312" t="s">
        <v>3</v>
      </c>
      <c r="D4312" t="s">
        <v>602</v>
      </c>
      <c r="E4312" t="s">
        <v>9</v>
      </c>
      <c r="F4312" t="s">
        <v>64</v>
      </c>
      <c r="G4312" t="s">
        <v>11</v>
      </c>
      <c r="H4312" s="135" t="s">
        <v>1498</v>
      </c>
      <c r="I4312" t="s">
        <v>1454</v>
      </c>
      <c r="J4312" s="20">
        <v>4</v>
      </c>
      <c r="K4312" s="20" t="s">
        <v>1465</v>
      </c>
      <c r="L4312" t="s">
        <v>1466</v>
      </c>
      <c r="M4312" s="20">
        <v>1</v>
      </c>
      <c r="N4312" s="20">
        <v>1</v>
      </c>
      <c r="AE4312">
        <f t="shared" si="67"/>
        <v>2003</v>
      </c>
    </row>
    <row r="4313" spans="1:31" x14ac:dyDescent="0.25">
      <c r="A4313" s="7">
        <v>4310</v>
      </c>
      <c r="B4313" s="8">
        <v>37891</v>
      </c>
      <c r="C4313" t="s">
        <v>3</v>
      </c>
      <c r="D4313" t="s">
        <v>587</v>
      </c>
      <c r="E4313" t="s">
        <v>9</v>
      </c>
      <c r="F4313" t="s">
        <v>319</v>
      </c>
      <c r="G4313" t="s">
        <v>377</v>
      </c>
      <c r="H4313" s="9" t="s">
        <v>1653</v>
      </c>
      <c r="I4313" t="s">
        <v>1454</v>
      </c>
      <c r="J4313" s="20">
        <v>21</v>
      </c>
      <c r="K4313" s="20" t="s">
        <v>9</v>
      </c>
      <c r="L4313" t="s">
        <v>1463</v>
      </c>
      <c r="M4313" s="20">
        <v>5.04</v>
      </c>
      <c r="N4313" s="20">
        <v>6.46</v>
      </c>
      <c r="AE4313">
        <f t="shared" si="67"/>
        <v>2003</v>
      </c>
    </row>
    <row r="4314" spans="1:31" x14ac:dyDescent="0.25">
      <c r="A4314" s="7">
        <v>4311</v>
      </c>
      <c r="B4314" s="8">
        <v>37891</v>
      </c>
      <c r="C4314" t="s">
        <v>3</v>
      </c>
      <c r="D4314" t="s">
        <v>129</v>
      </c>
      <c r="E4314" t="s">
        <v>9</v>
      </c>
      <c r="F4314" t="s">
        <v>55</v>
      </c>
      <c r="G4314" t="s">
        <v>377</v>
      </c>
      <c r="H4314" s="9" t="s">
        <v>1586</v>
      </c>
      <c r="I4314" t="s">
        <v>1455</v>
      </c>
      <c r="J4314" s="20">
        <v>25</v>
      </c>
      <c r="K4314" s="20" t="s">
        <v>3</v>
      </c>
      <c r="L4314" t="s">
        <v>1464</v>
      </c>
      <c r="M4314" s="20">
        <v>4</v>
      </c>
      <c r="N4314" s="20">
        <v>2.75</v>
      </c>
      <c r="AE4314">
        <f t="shared" si="67"/>
        <v>2003</v>
      </c>
    </row>
    <row r="4315" spans="1:31" x14ac:dyDescent="0.25">
      <c r="A4315" s="7">
        <v>4312</v>
      </c>
      <c r="B4315" s="8">
        <v>37891</v>
      </c>
      <c r="C4315" t="s">
        <v>3</v>
      </c>
      <c r="D4315" t="s">
        <v>462</v>
      </c>
      <c r="E4315" t="s">
        <v>9</v>
      </c>
      <c r="F4315" t="s">
        <v>464</v>
      </c>
      <c r="G4315" t="s">
        <v>377</v>
      </c>
      <c r="H4315" s="9" t="s">
        <v>1615</v>
      </c>
      <c r="I4315" t="s">
        <v>1454</v>
      </c>
      <c r="J4315" s="20">
        <v>75</v>
      </c>
      <c r="K4315" s="20" t="s">
        <v>3</v>
      </c>
      <c r="L4315" t="s">
        <v>1463</v>
      </c>
      <c r="M4315" s="20">
        <v>20.5</v>
      </c>
      <c r="N4315" s="20">
        <v>18</v>
      </c>
      <c r="AE4315">
        <f t="shared" si="67"/>
        <v>2003</v>
      </c>
    </row>
    <row r="4316" spans="1:31" x14ac:dyDescent="0.25">
      <c r="A4316" s="7">
        <v>4313</v>
      </c>
      <c r="B4316" s="8">
        <v>37891</v>
      </c>
      <c r="C4316" t="s">
        <v>3</v>
      </c>
      <c r="D4316" t="s">
        <v>602</v>
      </c>
      <c r="E4316" t="s">
        <v>9</v>
      </c>
      <c r="F4316" t="s">
        <v>64</v>
      </c>
      <c r="G4316" t="s">
        <v>24</v>
      </c>
      <c r="H4316" s="136" t="s">
        <v>1496</v>
      </c>
      <c r="I4316" t="s">
        <v>1454</v>
      </c>
      <c r="J4316" s="20">
        <v>30</v>
      </c>
      <c r="K4316" s="20" t="s">
        <v>3</v>
      </c>
      <c r="L4316" t="s">
        <v>1464</v>
      </c>
      <c r="M4316" s="20">
        <v>9.4</v>
      </c>
      <c r="N4316" s="20">
        <v>6.6</v>
      </c>
      <c r="AE4316">
        <f t="shared" si="67"/>
        <v>2003</v>
      </c>
    </row>
    <row r="4317" spans="1:31" x14ac:dyDescent="0.25">
      <c r="A4317" s="7">
        <v>4314</v>
      </c>
      <c r="B4317" s="8">
        <v>37892</v>
      </c>
      <c r="C4317" t="s">
        <v>3</v>
      </c>
      <c r="D4317" t="s">
        <v>608</v>
      </c>
      <c r="E4317" t="s">
        <v>9</v>
      </c>
      <c r="F4317" t="s">
        <v>582</v>
      </c>
      <c r="G4317" t="s">
        <v>24</v>
      </c>
      <c r="H4317" s="135" t="s">
        <v>1497</v>
      </c>
      <c r="I4317" t="s">
        <v>1454</v>
      </c>
      <c r="J4317" s="20">
        <v>24</v>
      </c>
      <c r="K4317" s="20" t="s">
        <v>9</v>
      </c>
      <c r="L4317" t="s">
        <v>1464</v>
      </c>
      <c r="M4317" s="20">
        <v>5.28</v>
      </c>
      <c r="N4317" s="20">
        <v>7.72</v>
      </c>
      <c r="AE4317">
        <f t="shared" si="67"/>
        <v>2003</v>
      </c>
    </row>
    <row r="4318" spans="1:31" x14ac:dyDescent="0.25">
      <c r="A4318" s="7">
        <v>4315</v>
      </c>
      <c r="B4318" s="8">
        <v>37892</v>
      </c>
      <c r="C4318" t="s">
        <v>3</v>
      </c>
      <c r="D4318" t="s">
        <v>180</v>
      </c>
      <c r="E4318" t="s">
        <v>9</v>
      </c>
      <c r="F4318" t="s">
        <v>196</v>
      </c>
      <c r="G4318" t="s">
        <v>14</v>
      </c>
      <c r="H4318" s="135" t="s">
        <v>1496</v>
      </c>
      <c r="I4318" t="s">
        <v>1454</v>
      </c>
      <c r="J4318" s="20">
        <v>30</v>
      </c>
      <c r="K4318" s="20" t="s">
        <v>3</v>
      </c>
      <c r="L4318" t="s">
        <v>1464</v>
      </c>
      <c r="M4318" s="20">
        <v>9.4</v>
      </c>
      <c r="N4318" s="20">
        <v>6.6</v>
      </c>
      <c r="AE4318">
        <f t="shared" si="67"/>
        <v>2003</v>
      </c>
    </row>
    <row r="4319" spans="1:31" x14ac:dyDescent="0.25">
      <c r="A4319" s="7">
        <v>4316</v>
      </c>
      <c r="B4319" s="8">
        <v>37892</v>
      </c>
      <c r="C4319" t="s">
        <v>3</v>
      </c>
      <c r="D4319" t="s">
        <v>104</v>
      </c>
      <c r="E4319" t="s">
        <v>9</v>
      </c>
      <c r="F4319" t="s">
        <v>64</v>
      </c>
      <c r="G4319" t="s">
        <v>14</v>
      </c>
      <c r="H4319" s="135" t="s">
        <v>1496</v>
      </c>
      <c r="I4319" t="s">
        <v>1454</v>
      </c>
      <c r="J4319" s="20">
        <v>52</v>
      </c>
      <c r="K4319" s="20" t="s">
        <v>3</v>
      </c>
      <c r="L4319" t="s">
        <v>1464</v>
      </c>
      <c r="M4319" s="20">
        <v>15.56</v>
      </c>
      <c r="N4319" s="20">
        <v>11.44</v>
      </c>
      <c r="AE4319">
        <f t="shared" si="67"/>
        <v>2003</v>
      </c>
    </row>
    <row r="4320" spans="1:31" x14ac:dyDescent="0.25">
      <c r="A4320" s="7">
        <v>4317</v>
      </c>
      <c r="B4320" s="8">
        <v>37892</v>
      </c>
      <c r="C4320" t="s">
        <v>3</v>
      </c>
      <c r="D4320" t="s">
        <v>587</v>
      </c>
      <c r="E4320" t="s">
        <v>9</v>
      </c>
      <c r="F4320" t="s">
        <v>572</v>
      </c>
      <c r="G4320" t="s">
        <v>569</v>
      </c>
      <c r="H4320" s="9" t="s">
        <v>1706</v>
      </c>
      <c r="I4320" t="s">
        <v>1455</v>
      </c>
      <c r="J4320" s="20">
        <v>54</v>
      </c>
      <c r="K4320" s="20" t="s">
        <v>3</v>
      </c>
      <c r="L4320" t="s">
        <v>1464</v>
      </c>
      <c r="M4320" s="20">
        <v>8.06</v>
      </c>
      <c r="N4320" s="20">
        <v>5.9399999999999995</v>
      </c>
      <c r="AE4320">
        <f t="shared" si="67"/>
        <v>2003</v>
      </c>
    </row>
    <row r="4321" spans="1:31" x14ac:dyDescent="0.25">
      <c r="A4321" s="7">
        <v>4318</v>
      </c>
      <c r="B4321" s="8">
        <v>37892</v>
      </c>
      <c r="C4321" t="s">
        <v>3</v>
      </c>
      <c r="D4321" t="s">
        <v>350</v>
      </c>
      <c r="E4321" t="s">
        <v>9</v>
      </c>
      <c r="F4321" t="s">
        <v>451</v>
      </c>
      <c r="G4321" t="s">
        <v>569</v>
      </c>
      <c r="H4321" s="9" t="s">
        <v>1706</v>
      </c>
      <c r="I4321" t="s">
        <v>1454</v>
      </c>
      <c r="J4321" s="20">
        <v>103</v>
      </c>
      <c r="K4321" s="20" t="s">
        <v>3</v>
      </c>
      <c r="L4321" t="s">
        <v>1464</v>
      </c>
      <c r="M4321" s="20">
        <v>29.84</v>
      </c>
      <c r="N4321" s="20">
        <v>22.66</v>
      </c>
      <c r="AE4321">
        <f t="shared" si="67"/>
        <v>2003</v>
      </c>
    </row>
    <row r="4322" spans="1:31" x14ac:dyDescent="0.25">
      <c r="A4322" s="7">
        <v>4319</v>
      </c>
      <c r="B4322" s="8">
        <v>37892</v>
      </c>
      <c r="C4322" t="s">
        <v>3</v>
      </c>
      <c r="D4322" t="s">
        <v>598</v>
      </c>
      <c r="E4322" t="s">
        <v>9</v>
      </c>
      <c r="F4322" t="s">
        <v>552</v>
      </c>
      <c r="G4322" t="s">
        <v>569</v>
      </c>
      <c r="H4322" s="9" t="s">
        <v>1663</v>
      </c>
      <c r="I4322" t="s">
        <v>1455</v>
      </c>
      <c r="J4322" s="20">
        <v>21</v>
      </c>
      <c r="K4322" s="20" t="s">
        <v>1465</v>
      </c>
      <c r="L4322" t="s">
        <v>1466</v>
      </c>
      <c r="M4322" s="20">
        <v>2.625</v>
      </c>
      <c r="N4322" s="20">
        <v>2.625</v>
      </c>
      <c r="AE4322">
        <f t="shared" si="67"/>
        <v>2003</v>
      </c>
    </row>
    <row r="4323" spans="1:31" x14ac:dyDescent="0.25">
      <c r="A4323" s="7">
        <v>4320</v>
      </c>
      <c r="B4323" s="8">
        <v>37893</v>
      </c>
      <c r="C4323" t="s">
        <v>3</v>
      </c>
      <c r="D4323" t="s">
        <v>617</v>
      </c>
      <c r="E4323" t="s">
        <v>9</v>
      </c>
      <c r="F4323" t="s">
        <v>344</v>
      </c>
      <c r="G4323" t="s">
        <v>24</v>
      </c>
      <c r="H4323" s="135" t="s">
        <v>1544</v>
      </c>
      <c r="I4323" t="s">
        <v>1455</v>
      </c>
      <c r="J4323" s="20">
        <v>34</v>
      </c>
      <c r="K4323" s="20" t="s">
        <v>9</v>
      </c>
      <c r="L4323" t="s">
        <v>1464</v>
      </c>
      <c r="M4323" s="20">
        <v>3.74</v>
      </c>
      <c r="N4323" s="20">
        <v>5.26</v>
      </c>
      <c r="AE4323">
        <f t="shared" si="67"/>
        <v>2003</v>
      </c>
    </row>
    <row r="4324" spans="1:31" x14ac:dyDescent="0.25">
      <c r="A4324" s="7">
        <v>4321</v>
      </c>
      <c r="B4324" s="8">
        <v>37893</v>
      </c>
      <c r="C4324" t="s">
        <v>3</v>
      </c>
      <c r="D4324" t="s">
        <v>464</v>
      </c>
      <c r="E4324" t="s">
        <v>9</v>
      </c>
      <c r="F4324" t="s">
        <v>555</v>
      </c>
      <c r="G4324" t="s">
        <v>17</v>
      </c>
      <c r="H4324" s="135" t="s">
        <v>1504</v>
      </c>
      <c r="I4324" t="s">
        <v>1455</v>
      </c>
      <c r="J4324" s="20">
        <v>21</v>
      </c>
      <c r="K4324" s="20" t="s">
        <v>1465</v>
      </c>
      <c r="L4324" t="s">
        <v>1466</v>
      </c>
      <c r="M4324" s="20">
        <v>2.625</v>
      </c>
      <c r="N4324" s="20">
        <v>2.625</v>
      </c>
      <c r="AE4324">
        <f t="shared" si="67"/>
        <v>2003</v>
      </c>
    </row>
    <row r="4325" spans="1:31" x14ac:dyDescent="0.25">
      <c r="A4325" s="7">
        <v>4322</v>
      </c>
      <c r="B4325" s="8">
        <v>37893</v>
      </c>
      <c r="C4325" t="s">
        <v>3</v>
      </c>
      <c r="D4325" t="s">
        <v>72</v>
      </c>
      <c r="E4325" t="s">
        <v>9</v>
      </c>
      <c r="F4325" t="s">
        <v>582</v>
      </c>
      <c r="G4325" t="s">
        <v>14</v>
      </c>
      <c r="H4325" s="135" t="s">
        <v>1567</v>
      </c>
      <c r="I4325" t="s">
        <v>1454</v>
      </c>
      <c r="J4325" s="20">
        <v>21</v>
      </c>
      <c r="K4325" s="20" t="s">
        <v>3</v>
      </c>
      <c r="L4325" t="s">
        <v>1463</v>
      </c>
      <c r="M4325" s="20">
        <v>6.46</v>
      </c>
      <c r="N4325" s="20">
        <v>5.04</v>
      </c>
      <c r="AE4325">
        <f t="shared" si="67"/>
        <v>2003</v>
      </c>
    </row>
    <row r="4326" spans="1:31" x14ac:dyDescent="0.25">
      <c r="A4326" s="7">
        <v>4323</v>
      </c>
      <c r="B4326" s="8">
        <v>37893</v>
      </c>
      <c r="C4326" t="s">
        <v>3</v>
      </c>
      <c r="D4326" t="s">
        <v>608</v>
      </c>
      <c r="E4326" t="s">
        <v>9</v>
      </c>
      <c r="F4326" t="s">
        <v>488</v>
      </c>
      <c r="G4326" t="s">
        <v>11</v>
      </c>
      <c r="H4326" s="135" t="s">
        <v>1509</v>
      </c>
      <c r="I4326" t="s">
        <v>1454</v>
      </c>
      <c r="J4326" s="20">
        <v>85</v>
      </c>
      <c r="K4326" s="20" t="s">
        <v>9</v>
      </c>
      <c r="L4326" t="s">
        <v>1464</v>
      </c>
      <c r="M4326" s="20">
        <v>18.7</v>
      </c>
      <c r="N4326" s="20">
        <v>24.8</v>
      </c>
      <c r="AE4326">
        <f t="shared" si="67"/>
        <v>2003</v>
      </c>
    </row>
    <row r="4327" spans="1:31" x14ac:dyDescent="0.25">
      <c r="A4327" s="7">
        <v>4324</v>
      </c>
      <c r="B4327" s="8">
        <v>37893</v>
      </c>
      <c r="C4327" t="s">
        <v>3</v>
      </c>
      <c r="D4327" t="s">
        <v>178</v>
      </c>
      <c r="E4327" t="s">
        <v>9</v>
      </c>
      <c r="F4327" t="s">
        <v>26</v>
      </c>
      <c r="G4327" t="s">
        <v>11</v>
      </c>
      <c r="H4327" s="135" t="s">
        <v>1509</v>
      </c>
      <c r="I4327" t="s">
        <v>1454</v>
      </c>
      <c r="J4327" s="20">
        <v>85</v>
      </c>
      <c r="K4327" s="20" t="s">
        <v>3</v>
      </c>
      <c r="L4327" t="s">
        <v>1464</v>
      </c>
      <c r="M4327" s="20">
        <v>24.8</v>
      </c>
      <c r="N4327" s="20">
        <v>18.7</v>
      </c>
      <c r="AE4327">
        <f t="shared" si="67"/>
        <v>2003</v>
      </c>
    </row>
    <row r="4328" spans="1:31" x14ac:dyDescent="0.25">
      <c r="A4328" s="7">
        <v>4325</v>
      </c>
      <c r="B4328" s="8">
        <v>37893</v>
      </c>
      <c r="C4328" t="s">
        <v>3</v>
      </c>
      <c r="D4328" t="s">
        <v>619</v>
      </c>
      <c r="E4328" t="s">
        <v>9</v>
      </c>
      <c r="F4328" t="s">
        <v>178</v>
      </c>
      <c r="G4328" t="s">
        <v>14</v>
      </c>
      <c r="H4328" s="135" t="s">
        <v>1516</v>
      </c>
      <c r="I4328" t="s">
        <v>1454</v>
      </c>
      <c r="J4328" s="20">
        <v>12</v>
      </c>
      <c r="K4328" s="20" t="s">
        <v>3</v>
      </c>
      <c r="L4328" t="s">
        <v>1464</v>
      </c>
      <c r="M4328" s="20">
        <v>4.3599999999999994</v>
      </c>
      <c r="N4328" s="20">
        <v>2.64</v>
      </c>
      <c r="AE4328">
        <f t="shared" si="67"/>
        <v>2003</v>
      </c>
    </row>
    <row r="4329" spans="1:31" x14ac:dyDescent="0.25">
      <c r="A4329" s="7">
        <v>4326</v>
      </c>
      <c r="B4329" s="8">
        <v>37893</v>
      </c>
      <c r="C4329" t="s">
        <v>3</v>
      </c>
      <c r="D4329" t="s">
        <v>78</v>
      </c>
      <c r="E4329" t="s">
        <v>9</v>
      </c>
      <c r="F4329" t="s">
        <v>494</v>
      </c>
      <c r="G4329" t="s">
        <v>14</v>
      </c>
      <c r="H4329" s="135" t="s">
        <v>1516</v>
      </c>
      <c r="I4329" t="s">
        <v>1454</v>
      </c>
      <c r="J4329" s="20">
        <v>12</v>
      </c>
      <c r="K4329" s="20" t="s">
        <v>9</v>
      </c>
      <c r="L4329" t="s">
        <v>1464</v>
      </c>
      <c r="M4329" s="20">
        <v>2.64</v>
      </c>
      <c r="N4329" s="20">
        <v>4.3599999999999994</v>
      </c>
      <c r="AE4329">
        <f t="shared" si="67"/>
        <v>2003</v>
      </c>
    </row>
    <row r="4330" spans="1:31" x14ac:dyDescent="0.25">
      <c r="A4330" s="7">
        <v>4327</v>
      </c>
      <c r="B4330" s="8">
        <v>37893</v>
      </c>
      <c r="C4330" t="s">
        <v>3</v>
      </c>
      <c r="D4330" t="s">
        <v>494</v>
      </c>
      <c r="E4330" t="s">
        <v>9</v>
      </c>
      <c r="F4330" t="s">
        <v>78</v>
      </c>
      <c r="G4330" t="s">
        <v>14</v>
      </c>
      <c r="H4330" s="135" t="s">
        <v>1516</v>
      </c>
      <c r="I4330" t="s">
        <v>1454</v>
      </c>
      <c r="J4330" s="20">
        <v>12</v>
      </c>
      <c r="K4330" s="20" t="s">
        <v>3</v>
      </c>
      <c r="L4330" t="s">
        <v>1464</v>
      </c>
      <c r="M4330" s="20">
        <v>4.3599999999999994</v>
      </c>
      <c r="N4330" s="20">
        <v>2.64</v>
      </c>
      <c r="AE4330">
        <f t="shared" si="67"/>
        <v>2003</v>
      </c>
    </row>
    <row r="4331" spans="1:31" x14ac:dyDescent="0.25">
      <c r="A4331" s="7">
        <v>4328</v>
      </c>
      <c r="B4331" s="8">
        <v>37893</v>
      </c>
      <c r="C4331" t="s">
        <v>3</v>
      </c>
      <c r="D4331" t="s">
        <v>178</v>
      </c>
      <c r="E4331" t="s">
        <v>9</v>
      </c>
      <c r="F4331" t="s">
        <v>619</v>
      </c>
      <c r="G4331" t="s">
        <v>14</v>
      </c>
      <c r="H4331" s="135" t="s">
        <v>1516</v>
      </c>
      <c r="I4331" t="s">
        <v>1454</v>
      </c>
      <c r="J4331" s="20">
        <v>12</v>
      </c>
      <c r="K4331" s="20" t="s">
        <v>9</v>
      </c>
      <c r="L4331" t="s">
        <v>1464</v>
      </c>
      <c r="M4331" s="20">
        <v>2.64</v>
      </c>
      <c r="N4331" s="20">
        <v>4.3599999999999994</v>
      </c>
      <c r="AE4331">
        <f t="shared" si="67"/>
        <v>2003</v>
      </c>
    </row>
    <row r="4332" spans="1:31" x14ac:dyDescent="0.25">
      <c r="A4332" s="7">
        <v>4329</v>
      </c>
      <c r="B4332" s="8">
        <v>37893</v>
      </c>
      <c r="C4332" t="s">
        <v>3</v>
      </c>
      <c r="D4332" t="s">
        <v>600</v>
      </c>
      <c r="E4332" t="s">
        <v>9</v>
      </c>
      <c r="F4332" t="s">
        <v>584</v>
      </c>
      <c r="G4332" t="s">
        <v>14</v>
      </c>
      <c r="H4332" s="135" t="s">
        <v>1496</v>
      </c>
      <c r="I4332" t="s">
        <v>1454</v>
      </c>
      <c r="J4332" s="20">
        <v>30</v>
      </c>
      <c r="K4332" s="20" t="s">
        <v>3</v>
      </c>
      <c r="L4332" t="s">
        <v>1464</v>
      </c>
      <c r="M4332" s="20">
        <v>9.4</v>
      </c>
      <c r="N4332" s="20">
        <v>6.6</v>
      </c>
      <c r="AE4332">
        <f t="shared" si="67"/>
        <v>2003</v>
      </c>
    </row>
    <row r="4333" spans="1:31" x14ac:dyDescent="0.25">
      <c r="A4333" s="7">
        <v>4330</v>
      </c>
      <c r="B4333" s="8">
        <v>37893</v>
      </c>
      <c r="C4333" t="s">
        <v>3</v>
      </c>
      <c r="D4333" t="s">
        <v>154</v>
      </c>
      <c r="E4333" t="s">
        <v>9</v>
      </c>
      <c r="F4333" t="s">
        <v>55</v>
      </c>
      <c r="G4333" t="s">
        <v>377</v>
      </c>
      <c r="H4333" s="9" t="s">
        <v>1647</v>
      </c>
      <c r="I4333" t="s">
        <v>1454</v>
      </c>
      <c r="J4333" s="20">
        <v>33</v>
      </c>
      <c r="K4333" s="20" t="s">
        <v>3</v>
      </c>
      <c r="L4333" t="s">
        <v>1464</v>
      </c>
      <c r="M4333" s="20">
        <v>10.24</v>
      </c>
      <c r="N4333" s="20">
        <v>7.26</v>
      </c>
      <c r="AE4333">
        <f t="shared" si="67"/>
        <v>2003</v>
      </c>
    </row>
    <row r="4334" spans="1:31" x14ac:dyDescent="0.25">
      <c r="A4334" s="7">
        <v>4331</v>
      </c>
      <c r="B4334" s="8">
        <v>37895</v>
      </c>
      <c r="C4334" t="s">
        <v>3</v>
      </c>
      <c r="D4334" t="s">
        <v>397</v>
      </c>
      <c r="E4334" t="s">
        <v>9</v>
      </c>
      <c r="F4334" t="s">
        <v>384</v>
      </c>
      <c r="G4334" t="s">
        <v>24</v>
      </c>
      <c r="H4334" s="135" t="s">
        <v>1497</v>
      </c>
      <c r="I4334" t="s">
        <v>1454</v>
      </c>
      <c r="J4334" s="20">
        <v>45</v>
      </c>
      <c r="K4334" s="20" t="s">
        <v>9</v>
      </c>
      <c r="L4334" t="s">
        <v>1464</v>
      </c>
      <c r="M4334" s="20">
        <v>9.9</v>
      </c>
      <c r="N4334" s="20">
        <v>13.6</v>
      </c>
      <c r="AE4334">
        <f t="shared" si="67"/>
        <v>2003</v>
      </c>
    </row>
    <row r="4335" spans="1:31" x14ac:dyDescent="0.25">
      <c r="A4335" s="7">
        <v>4332</v>
      </c>
      <c r="B4335" s="8">
        <v>37895</v>
      </c>
      <c r="C4335" t="s">
        <v>3</v>
      </c>
      <c r="D4335" t="s">
        <v>620</v>
      </c>
      <c r="E4335" t="s">
        <v>9</v>
      </c>
      <c r="F4335" t="s">
        <v>149</v>
      </c>
      <c r="G4335" t="s">
        <v>14</v>
      </c>
      <c r="H4335" s="135" t="s">
        <v>1530</v>
      </c>
      <c r="I4335" t="s">
        <v>1458</v>
      </c>
      <c r="J4335" s="20">
        <v>7</v>
      </c>
      <c r="K4335" s="20" t="s">
        <v>1465</v>
      </c>
      <c r="L4335" t="s">
        <v>1466</v>
      </c>
      <c r="M4335" s="20">
        <v>30</v>
      </c>
      <c r="N4335" s="20">
        <v>10</v>
      </c>
      <c r="AE4335">
        <f t="shared" si="67"/>
        <v>2003</v>
      </c>
    </row>
    <row r="4336" spans="1:31" x14ac:dyDescent="0.25">
      <c r="A4336" s="7">
        <v>4333</v>
      </c>
      <c r="B4336" s="8">
        <v>37895</v>
      </c>
      <c r="C4336" t="s">
        <v>3</v>
      </c>
      <c r="D4336" t="s">
        <v>43</v>
      </c>
      <c r="E4336" t="s">
        <v>9</v>
      </c>
      <c r="F4336" t="s">
        <v>565</v>
      </c>
      <c r="G4336" t="s">
        <v>14</v>
      </c>
      <c r="H4336" s="135" t="s">
        <v>1567</v>
      </c>
      <c r="I4336" t="s">
        <v>1454</v>
      </c>
      <c r="J4336" s="20">
        <v>15</v>
      </c>
      <c r="K4336" s="20" t="s">
        <v>9</v>
      </c>
      <c r="L4336" t="s">
        <v>1464</v>
      </c>
      <c r="M4336" s="20">
        <v>3.3</v>
      </c>
      <c r="N4336" s="20">
        <v>5.2</v>
      </c>
      <c r="AE4336">
        <f t="shared" si="67"/>
        <v>2003</v>
      </c>
    </row>
    <row r="4337" spans="1:31" x14ac:dyDescent="0.25">
      <c r="A4337" s="7">
        <v>4334</v>
      </c>
      <c r="B4337" s="8">
        <v>37895</v>
      </c>
      <c r="C4337" t="s">
        <v>3</v>
      </c>
      <c r="D4337" t="s">
        <v>278</v>
      </c>
      <c r="E4337" t="s">
        <v>9</v>
      </c>
      <c r="F4337" t="s">
        <v>432</v>
      </c>
      <c r="G4337" t="s">
        <v>14</v>
      </c>
      <c r="H4337" s="135" t="s">
        <v>1566</v>
      </c>
      <c r="I4337" t="s">
        <v>1455</v>
      </c>
      <c r="J4337" s="20">
        <v>22</v>
      </c>
      <c r="K4337" s="20" t="s">
        <v>9</v>
      </c>
      <c r="L4337" t="s">
        <v>1464</v>
      </c>
      <c r="M4337" s="20">
        <v>2.42</v>
      </c>
      <c r="N4337" s="20">
        <v>3.58</v>
      </c>
      <c r="AE4337">
        <f t="shared" si="67"/>
        <v>2003</v>
      </c>
    </row>
    <row r="4338" spans="1:31" x14ac:dyDescent="0.25">
      <c r="A4338" s="7">
        <v>4335</v>
      </c>
      <c r="B4338" s="8">
        <v>37895</v>
      </c>
      <c r="C4338" t="s">
        <v>3</v>
      </c>
      <c r="D4338" t="s">
        <v>568</v>
      </c>
      <c r="E4338" t="s">
        <v>9</v>
      </c>
      <c r="F4338" t="s">
        <v>360</v>
      </c>
      <c r="G4338" t="s">
        <v>14</v>
      </c>
      <c r="H4338" s="135" t="s">
        <v>1496</v>
      </c>
      <c r="I4338" t="s">
        <v>1455</v>
      </c>
      <c r="J4338" s="20">
        <v>17</v>
      </c>
      <c r="K4338" s="20" t="s">
        <v>3</v>
      </c>
      <c r="L4338" t="s">
        <v>1464</v>
      </c>
      <c r="M4338" s="20">
        <v>2.88</v>
      </c>
      <c r="N4338" s="20">
        <v>1.87</v>
      </c>
      <c r="AE4338">
        <f t="shared" si="67"/>
        <v>2003</v>
      </c>
    </row>
    <row r="4339" spans="1:31" x14ac:dyDescent="0.25">
      <c r="A4339" s="7">
        <v>4336</v>
      </c>
      <c r="B4339" s="8">
        <v>37895</v>
      </c>
      <c r="C4339" t="s">
        <v>3</v>
      </c>
      <c r="D4339" t="s">
        <v>273</v>
      </c>
      <c r="E4339" t="s">
        <v>9</v>
      </c>
      <c r="F4339" t="s">
        <v>270</v>
      </c>
      <c r="G4339" t="s">
        <v>11</v>
      </c>
      <c r="H4339" s="135" t="s">
        <v>1496</v>
      </c>
      <c r="I4339" t="s">
        <v>1454</v>
      </c>
      <c r="J4339" s="20">
        <v>40</v>
      </c>
      <c r="K4339" s="20" t="s">
        <v>9</v>
      </c>
      <c r="L4339" t="s">
        <v>1464</v>
      </c>
      <c r="M4339" s="20">
        <v>8.8000000000000007</v>
      </c>
      <c r="N4339" s="20">
        <v>12.2</v>
      </c>
      <c r="AE4339">
        <f t="shared" si="67"/>
        <v>2003</v>
      </c>
    </row>
    <row r="4340" spans="1:31" x14ac:dyDescent="0.25">
      <c r="A4340" s="7">
        <v>4337</v>
      </c>
      <c r="B4340" s="8">
        <v>37895</v>
      </c>
      <c r="C4340" t="s">
        <v>3</v>
      </c>
      <c r="D4340" t="s">
        <v>432</v>
      </c>
      <c r="E4340" t="s">
        <v>9</v>
      </c>
      <c r="F4340" t="s">
        <v>469</v>
      </c>
      <c r="G4340" t="s">
        <v>377</v>
      </c>
      <c r="H4340" s="9" t="s">
        <v>1594</v>
      </c>
      <c r="I4340" t="s">
        <v>1454</v>
      </c>
      <c r="J4340" s="20">
        <v>24</v>
      </c>
      <c r="K4340" s="20" t="s">
        <v>3</v>
      </c>
      <c r="L4340" t="s">
        <v>1464</v>
      </c>
      <c r="M4340" s="20">
        <v>7.72</v>
      </c>
      <c r="N4340" s="20">
        <v>5.28</v>
      </c>
      <c r="AE4340">
        <f t="shared" si="67"/>
        <v>2003</v>
      </c>
    </row>
    <row r="4341" spans="1:31" x14ac:dyDescent="0.25">
      <c r="A4341" s="7">
        <v>4338</v>
      </c>
      <c r="B4341" s="8">
        <v>37895</v>
      </c>
      <c r="C4341" t="s">
        <v>3</v>
      </c>
      <c r="D4341" t="s">
        <v>543</v>
      </c>
      <c r="E4341" t="s">
        <v>9</v>
      </c>
      <c r="F4341" t="s">
        <v>579</v>
      </c>
      <c r="G4341" t="s">
        <v>377</v>
      </c>
      <c r="H4341" s="9" t="s">
        <v>1716</v>
      </c>
      <c r="I4341" t="s">
        <v>1455</v>
      </c>
      <c r="J4341" s="20">
        <v>20</v>
      </c>
      <c r="K4341" s="20" t="s">
        <v>3</v>
      </c>
      <c r="L4341" t="s">
        <v>1464</v>
      </c>
      <c r="M4341" s="20">
        <v>3.3</v>
      </c>
      <c r="N4341" s="20">
        <v>2.2000000000000002</v>
      </c>
      <c r="AE4341">
        <f t="shared" si="67"/>
        <v>2003</v>
      </c>
    </row>
    <row r="4342" spans="1:31" x14ac:dyDescent="0.25">
      <c r="A4342" s="7">
        <v>4339</v>
      </c>
      <c r="B4342" s="8">
        <v>37895</v>
      </c>
      <c r="C4342" t="s">
        <v>3</v>
      </c>
      <c r="D4342" t="s">
        <v>537</v>
      </c>
      <c r="E4342" t="s">
        <v>9</v>
      </c>
      <c r="F4342" t="s">
        <v>598</v>
      </c>
      <c r="G4342" t="s">
        <v>569</v>
      </c>
      <c r="H4342" s="9" t="s">
        <v>1661</v>
      </c>
      <c r="I4342" t="s">
        <v>1454</v>
      </c>
      <c r="J4342" s="20">
        <v>17</v>
      </c>
      <c r="K4342" s="20" t="s">
        <v>3</v>
      </c>
      <c r="L4342" t="s">
        <v>1464</v>
      </c>
      <c r="M4342" s="20">
        <v>5.76</v>
      </c>
      <c r="N4342" s="20">
        <v>3.74</v>
      </c>
      <c r="AE4342">
        <f t="shared" si="67"/>
        <v>2003</v>
      </c>
    </row>
    <row r="4343" spans="1:31" x14ac:dyDescent="0.25">
      <c r="A4343" s="7">
        <v>4340</v>
      </c>
      <c r="B4343" s="8">
        <v>37896</v>
      </c>
      <c r="C4343" t="s">
        <v>3</v>
      </c>
      <c r="D4343" t="s">
        <v>602</v>
      </c>
      <c r="E4343" t="s">
        <v>9</v>
      </c>
      <c r="F4343" t="s">
        <v>53</v>
      </c>
      <c r="G4343" t="s">
        <v>14</v>
      </c>
      <c r="H4343" s="135" t="s">
        <v>1491</v>
      </c>
      <c r="I4343" t="s">
        <v>1454</v>
      </c>
      <c r="J4343" s="20">
        <v>35</v>
      </c>
      <c r="K4343" s="20" t="s">
        <v>3</v>
      </c>
      <c r="L4343" t="s">
        <v>1464</v>
      </c>
      <c r="M4343" s="20">
        <v>10.8</v>
      </c>
      <c r="N4343" s="20">
        <v>7.7</v>
      </c>
      <c r="AE4343">
        <f t="shared" si="67"/>
        <v>2003</v>
      </c>
    </row>
    <row r="4344" spans="1:31" x14ac:dyDescent="0.25">
      <c r="A4344" s="7">
        <v>4341</v>
      </c>
      <c r="B4344" s="8">
        <v>37896</v>
      </c>
      <c r="C4344" t="s">
        <v>3</v>
      </c>
      <c r="D4344" t="s">
        <v>487</v>
      </c>
      <c r="E4344" t="s">
        <v>9</v>
      </c>
      <c r="F4344" t="s">
        <v>202</v>
      </c>
      <c r="G4344" t="s">
        <v>11</v>
      </c>
      <c r="H4344" s="135" t="s">
        <v>1531</v>
      </c>
      <c r="I4344" t="s">
        <v>1455</v>
      </c>
      <c r="J4344" s="20">
        <v>12</v>
      </c>
      <c r="K4344" s="20" t="s">
        <v>3</v>
      </c>
      <c r="L4344" t="s">
        <v>1464</v>
      </c>
      <c r="M4344" s="20">
        <v>2.1799999999999997</v>
      </c>
      <c r="N4344" s="20">
        <v>1.32</v>
      </c>
      <c r="AE4344">
        <f t="shared" si="67"/>
        <v>2003</v>
      </c>
    </row>
    <row r="4345" spans="1:31" x14ac:dyDescent="0.25">
      <c r="A4345" s="7">
        <v>4342</v>
      </c>
      <c r="B4345" s="8">
        <v>37896</v>
      </c>
      <c r="C4345" t="s">
        <v>3</v>
      </c>
      <c r="D4345" t="s">
        <v>490</v>
      </c>
      <c r="E4345" t="s">
        <v>9</v>
      </c>
      <c r="F4345" t="s">
        <v>543</v>
      </c>
      <c r="G4345" t="s">
        <v>14</v>
      </c>
      <c r="H4345" s="135" t="s">
        <v>1516</v>
      </c>
      <c r="I4345" t="s">
        <v>1454</v>
      </c>
      <c r="J4345" s="20">
        <v>12</v>
      </c>
      <c r="K4345" s="20" t="s">
        <v>9</v>
      </c>
      <c r="L4345" t="s">
        <v>1464</v>
      </c>
      <c r="M4345" s="20">
        <v>2.64</v>
      </c>
      <c r="N4345" s="20">
        <v>4.3599999999999994</v>
      </c>
      <c r="AE4345">
        <f t="shared" si="67"/>
        <v>2003</v>
      </c>
    </row>
    <row r="4346" spans="1:31" x14ac:dyDescent="0.25">
      <c r="A4346" s="7">
        <v>4343</v>
      </c>
      <c r="B4346" s="8">
        <v>37896</v>
      </c>
      <c r="C4346" t="s">
        <v>3</v>
      </c>
      <c r="D4346" t="s">
        <v>543</v>
      </c>
      <c r="E4346" t="s">
        <v>9</v>
      </c>
      <c r="F4346" t="s">
        <v>490</v>
      </c>
      <c r="G4346" t="s">
        <v>14</v>
      </c>
      <c r="H4346" s="135" t="s">
        <v>1516</v>
      </c>
      <c r="I4346" t="s">
        <v>1454</v>
      </c>
      <c r="J4346" s="20">
        <v>12</v>
      </c>
      <c r="K4346" s="20" t="s">
        <v>3</v>
      </c>
      <c r="L4346" t="s">
        <v>1464</v>
      </c>
      <c r="M4346" s="20">
        <v>4.3599999999999994</v>
      </c>
      <c r="N4346" s="20">
        <v>2.64</v>
      </c>
      <c r="AE4346">
        <f t="shared" si="67"/>
        <v>2003</v>
      </c>
    </row>
    <row r="4347" spans="1:31" x14ac:dyDescent="0.25">
      <c r="A4347" s="7">
        <v>4344</v>
      </c>
      <c r="B4347" s="8">
        <v>37896</v>
      </c>
      <c r="C4347" t="s">
        <v>3</v>
      </c>
      <c r="D4347" t="s">
        <v>485</v>
      </c>
      <c r="E4347" t="s">
        <v>9</v>
      </c>
      <c r="F4347" t="s">
        <v>134</v>
      </c>
      <c r="G4347" t="s">
        <v>17</v>
      </c>
      <c r="H4347" s="135" t="s">
        <v>1496</v>
      </c>
      <c r="I4347" t="s">
        <v>1455</v>
      </c>
      <c r="J4347" s="20">
        <v>9</v>
      </c>
      <c r="K4347" s="20" t="s">
        <v>9</v>
      </c>
      <c r="L4347" t="s">
        <v>1464</v>
      </c>
      <c r="M4347" s="20">
        <v>0.99</v>
      </c>
      <c r="N4347" s="20">
        <v>1.76</v>
      </c>
      <c r="AE4347">
        <f t="shared" si="67"/>
        <v>2003</v>
      </c>
    </row>
    <row r="4348" spans="1:31" x14ac:dyDescent="0.25">
      <c r="A4348" s="7">
        <v>4345</v>
      </c>
      <c r="B4348" s="8">
        <v>37896</v>
      </c>
      <c r="C4348" t="s">
        <v>3</v>
      </c>
      <c r="D4348" t="s">
        <v>178</v>
      </c>
      <c r="E4348" t="s">
        <v>9</v>
      </c>
      <c r="F4348" t="s">
        <v>84</v>
      </c>
      <c r="G4348" t="s">
        <v>377</v>
      </c>
      <c r="H4348" s="9" t="s">
        <v>1590</v>
      </c>
      <c r="I4348" t="s">
        <v>1454</v>
      </c>
      <c r="J4348" s="20">
        <v>10</v>
      </c>
      <c r="K4348" s="20" t="s">
        <v>1465</v>
      </c>
      <c r="L4348" t="s">
        <v>1466</v>
      </c>
      <c r="M4348" s="20">
        <v>2.5</v>
      </c>
      <c r="N4348" s="20">
        <v>2.5</v>
      </c>
      <c r="AE4348">
        <f t="shared" si="67"/>
        <v>2003</v>
      </c>
    </row>
    <row r="4349" spans="1:31" x14ac:dyDescent="0.25">
      <c r="A4349" s="7">
        <v>4346</v>
      </c>
      <c r="B4349" s="8">
        <v>37900</v>
      </c>
      <c r="C4349" t="s">
        <v>3</v>
      </c>
      <c r="D4349" t="s">
        <v>617</v>
      </c>
      <c r="E4349" t="s">
        <v>9</v>
      </c>
      <c r="F4349" t="s">
        <v>384</v>
      </c>
      <c r="G4349" t="s">
        <v>24</v>
      </c>
      <c r="H4349" s="135" t="s">
        <v>1497</v>
      </c>
      <c r="I4349" t="s">
        <v>1454</v>
      </c>
      <c r="J4349" s="20">
        <v>34</v>
      </c>
      <c r="K4349" s="20" t="s">
        <v>9</v>
      </c>
      <c r="L4349" t="s">
        <v>1464</v>
      </c>
      <c r="M4349" s="20">
        <v>7.48</v>
      </c>
      <c r="N4349" s="20">
        <v>10.52</v>
      </c>
      <c r="AE4349">
        <f t="shared" si="67"/>
        <v>2003</v>
      </c>
    </row>
    <row r="4350" spans="1:31" x14ac:dyDescent="0.25">
      <c r="A4350" s="7">
        <v>4347</v>
      </c>
      <c r="B4350" s="8">
        <v>37900</v>
      </c>
      <c r="C4350" t="s">
        <v>3</v>
      </c>
      <c r="D4350" t="s">
        <v>542</v>
      </c>
      <c r="E4350" t="s">
        <v>9</v>
      </c>
      <c r="F4350" t="s">
        <v>510</v>
      </c>
      <c r="G4350" t="s">
        <v>65</v>
      </c>
      <c r="H4350" s="135" t="s">
        <v>1519</v>
      </c>
      <c r="I4350" t="s">
        <v>1454</v>
      </c>
      <c r="J4350" s="20">
        <v>25</v>
      </c>
      <c r="K4350" s="20" t="s">
        <v>3</v>
      </c>
      <c r="L4350" t="s">
        <v>1464</v>
      </c>
      <c r="M4350" s="20">
        <v>8</v>
      </c>
      <c r="N4350" s="20">
        <v>5.5</v>
      </c>
      <c r="AE4350">
        <f t="shared" si="67"/>
        <v>2003</v>
      </c>
    </row>
    <row r="4351" spans="1:31" x14ac:dyDescent="0.25">
      <c r="A4351" s="7">
        <v>4348</v>
      </c>
      <c r="B4351" s="8">
        <v>37900</v>
      </c>
      <c r="C4351" t="s">
        <v>3</v>
      </c>
      <c r="D4351" t="s">
        <v>524</v>
      </c>
      <c r="E4351" t="s">
        <v>9</v>
      </c>
      <c r="F4351" t="s">
        <v>510</v>
      </c>
      <c r="G4351" t="s">
        <v>65</v>
      </c>
      <c r="H4351" s="135" t="s">
        <v>1519</v>
      </c>
      <c r="I4351" t="s">
        <v>1454</v>
      </c>
      <c r="J4351" s="20">
        <v>43</v>
      </c>
      <c r="K4351" s="20" t="s">
        <v>9</v>
      </c>
      <c r="L4351" t="s">
        <v>1464</v>
      </c>
      <c r="M4351" s="20">
        <v>9.4600000000000009</v>
      </c>
      <c r="N4351" s="20">
        <v>13.04</v>
      </c>
      <c r="AE4351">
        <f t="shared" si="67"/>
        <v>2003</v>
      </c>
    </row>
    <row r="4352" spans="1:31" x14ac:dyDescent="0.25">
      <c r="A4352" s="7">
        <v>4349</v>
      </c>
      <c r="B4352" s="8">
        <v>37900</v>
      </c>
      <c r="C4352" t="s">
        <v>3</v>
      </c>
      <c r="D4352" t="s">
        <v>600</v>
      </c>
      <c r="E4352" t="s">
        <v>9</v>
      </c>
      <c r="F4352" t="s">
        <v>537</v>
      </c>
      <c r="G4352" t="s">
        <v>14</v>
      </c>
      <c r="H4352" s="135" t="s">
        <v>1567</v>
      </c>
      <c r="I4352" t="s">
        <v>1455</v>
      </c>
      <c r="J4352" s="20">
        <v>16</v>
      </c>
      <c r="K4352" s="20" t="s">
        <v>1465</v>
      </c>
      <c r="L4352" t="s">
        <v>1466</v>
      </c>
      <c r="M4352" s="20">
        <v>2</v>
      </c>
      <c r="N4352" s="20">
        <v>2</v>
      </c>
      <c r="AE4352">
        <f t="shared" si="67"/>
        <v>2003</v>
      </c>
    </row>
    <row r="4353" spans="1:31" x14ac:dyDescent="0.25">
      <c r="A4353" s="7">
        <v>4350</v>
      </c>
      <c r="B4353" s="8">
        <v>37900</v>
      </c>
      <c r="C4353" t="s">
        <v>3</v>
      </c>
      <c r="D4353" t="s">
        <v>25</v>
      </c>
      <c r="E4353" t="s">
        <v>9</v>
      </c>
      <c r="F4353" t="s">
        <v>464</v>
      </c>
      <c r="G4353" t="s">
        <v>14</v>
      </c>
      <c r="H4353" s="135" t="s">
        <v>1567</v>
      </c>
      <c r="I4353" t="s">
        <v>1454</v>
      </c>
      <c r="J4353" s="20">
        <v>21</v>
      </c>
      <c r="K4353" s="20" t="s">
        <v>1465</v>
      </c>
      <c r="L4353" t="s">
        <v>1466</v>
      </c>
      <c r="M4353" s="20">
        <v>5.25</v>
      </c>
      <c r="N4353" s="20">
        <v>5.25</v>
      </c>
      <c r="AE4353">
        <f t="shared" si="67"/>
        <v>2003</v>
      </c>
    </row>
    <row r="4354" spans="1:31" x14ac:dyDescent="0.25">
      <c r="A4354" s="7">
        <v>4351</v>
      </c>
      <c r="B4354" s="8">
        <v>37900</v>
      </c>
      <c r="C4354" t="s">
        <v>3</v>
      </c>
      <c r="D4354" t="s">
        <v>118</v>
      </c>
      <c r="E4354" t="s">
        <v>9</v>
      </c>
      <c r="F4354" t="s">
        <v>271</v>
      </c>
      <c r="G4354" t="s">
        <v>17</v>
      </c>
      <c r="H4354" s="135" t="s">
        <v>1528</v>
      </c>
      <c r="I4354" t="s">
        <v>1454</v>
      </c>
      <c r="J4354" s="20">
        <v>10</v>
      </c>
      <c r="K4354" s="20" t="s">
        <v>3</v>
      </c>
      <c r="L4354" t="s">
        <v>1463</v>
      </c>
      <c r="M4354" s="20">
        <v>3.6</v>
      </c>
      <c r="N4354" s="20">
        <v>2.4</v>
      </c>
      <c r="AE4354">
        <f t="shared" si="67"/>
        <v>2003</v>
      </c>
    </row>
    <row r="4355" spans="1:31" x14ac:dyDescent="0.25">
      <c r="A4355" s="7">
        <v>4352</v>
      </c>
      <c r="B4355" s="8">
        <v>37900</v>
      </c>
      <c r="C4355" t="s">
        <v>3</v>
      </c>
      <c r="D4355" t="s">
        <v>271</v>
      </c>
      <c r="E4355" t="s">
        <v>9</v>
      </c>
      <c r="F4355" t="s">
        <v>118</v>
      </c>
      <c r="G4355" t="s">
        <v>17</v>
      </c>
      <c r="H4355" s="135" t="s">
        <v>1528</v>
      </c>
      <c r="I4355" t="s">
        <v>1454</v>
      </c>
      <c r="J4355" s="20">
        <v>10</v>
      </c>
      <c r="K4355" s="20" t="s">
        <v>3</v>
      </c>
      <c r="L4355" t="s">
        <v>1463</v>
      </c>
      <c r="M4355" s="20">
        <v>3.6</v>
      </c>
      <c r="N4355" s="20">
        <v>2.4</v>
      </c>
      <c r="AE4355">
        <f t="shared" si="67"/>
        <v>2003</v>
      </c>
    </row>
    <row r="4356" spans="1:31" x14ac:dyDescent="0.25">
      <c r="A4356" s="7">
        <v>4353</v>
      </c>
      <c r="B4356" s="8">
        <v>37900</v>
      </c>
      <c r="C4356" t="s">
        <v>3</v>
      </c>
      <c r="D4356" t="s">
        <v>549</v>
      </c>
      <c r="E4356" t="s">
        <v>9</v>
      </c>
      <c r="F4356" t="s">
        <v>609</v>
      </c>
      <c r="G4356" t="s">
        <v>14</v>
      </c>
      <c r="H4356" s="135" t="s">
        <v>1489</v>
      </c>
      <c r="I4356" t="s">
        <v>1454</v>
      </c>
      <c r="J4356" s="20">
        <v>12</v>
      </c>
      <c r="K4356" s="20" t="s">
        <v>3</v>
      </c>
      <c r="L4356" t="s">
        <v>1463</v>
      </c>
      <c r="M4356" s="20">
        <v>4.12</v>
      </c>
      <c r="N4356" s="20">
        <v>2.88</v>
      </c>
      <c r="AE4356">
        <f t="shared" ref="AE4356:AE4419" si="68">YEAR(B4356)</f>
        <v>2003</v>
      </c>
    </row>
    <row r="4357" spans="1:31" x14ac:dyDescent="0.25">
      <c r="A4357" s="7">
        <v>4354</v>
      </c>
      <c r="B4357" s="8">
        <v>37900</v>
      </c>
      <c r="C4357" t="s">
        <v>3</v>
      </c>
      <c r="D4357" t="s">
        <v>621</v>
      </c>
      <c r="E4357" t="s">
        <v>9</v>
      </c>
      <c r="F4357" t="s">
        <v>27</v>
      </c>
      <c r="G4357" t="s">
        <v>11</v>
      </c>
      <c r="H4357" s="135" t="s">
        <v>1565</v>
      </c>
      <c r="I4357" t="s">
        <v>1458</v>
      </c>
      <c r="J4357" s="20">
        <v>7</v>
      </c>
      <c r="K4357" s="20" t="s">
        <v>9</v>
      </c>
      <c r="L4357" t="s">
        <v>1464</v>
      </c>
      <c r="M4357" s="20">
        <v>30</v>
      </c>
      <c r="N4357" s="20">
        <v>10</v>
      </c>
      <c r="AE4357">
        <f t="shared" si="68"/>
        <v>2003</v>
      </c>
    </row>
    <row r="4358" spans="1:31" x14ac:dyDescent="0.25">
      <c r="A4358" s="7">
        <v>4355</v>
      </c>
      <c r="B4358" s="8">
        <v>37900</v>
      </c>
      <c r="C4358" t="s">
        <v>3</v>
      </c>
      <c r="D4358" t="s">
        <v>542</v>
      </c>
      <c r="E4358" t="s">
        <v>9</v>
      </c>
      <c r="F4358" t="s">
        <v>384</v>
      </c>
      <c r="G4358" t="s">
        <v>14</v>
      </c>
      <c r="H4358" s="135" t="s">
        <v>1507</v>
      </c>
      <c r="I4358" t="s">
        <v>1454</v>
      </c>
      <c r="J4358" s="20">
        <v>29</v>
      </c>
      <c r="K4358" s="20" t="s">
        <v>3</v>
      </c>
      <c r="L4358" t="s">
        <v>1464</v>
      </c>
      <c r="M4358" s="20">
        <v>9.1199999999999992</v>
      </c>
      <c r="N4358" s="20">
        <v>6.38</v>
      </c>
      <c r="AE4358">
        <f t="shared" si="68"/>
        <v>2003</v>
      </c>
    </row>
    <row r="4359" spans="1:31" x14ac:dyDescent="0.25">
      <c r="A4359" s="7">
        <v>4356</v>
      </c>
      <c r="B4359" s="8">
        <v>37900</v>
      </c>
      <c r="C4359" t="s">
        <v>3</v>
      </c>
      <c r="D4359" t="s">
        <v>126</v>
      </c>
      <c r="E4359" t="s">
        <v>9</v>
      </c>
      <c r="F4359" t="s">
        <v>617</v>
      </c>
      <c r="G4359" t="s">
        <v>14</v>
      </c>
      <c r="H4359" s="135" t="s">
        <v>1496</v>
      </c>
      <c r="I4359" t="s">
        <v>1454</v>
      </c>
      <c r="J4359" s="20">
        <v>30</v>
      </c>
      <c r="K4359" s="20" t="s">
        <v>9</v>
      </c>
      <c r="L4359" t="s">
        <v>1464</v>
      </c>
      <c r="M4359" s="20">
        <v>6.6</v>
      </c>
      <c r="N4359" s="20">
        <v>9.4</v>
      </c>
      <c r="AE4359">
        <f t="shared" si="68"/>
        <v>2003</v>
      </c>
    </row>
    <row r="4360" spans="1:31" x14ac:dyDescent="0.25">
      <c r="A4360" s="7">
        <v>4357</v>
      </c>
      <c r="B4360" s="8">
        <v>37900</v>
      </c>
      <c r="C4360" t="s">
        <v>3</v>
      </c>
      <c r="D4360" t="s">
        <v>47</v>
      </c>
      <c r="E4360" t="s">
        <v>9</v>
      </c>
      <c r="F4360" t="s">
        <v>306</v>
      </c>
      <c r="G4360" t="s">
        <v>377</v>
      </c>
      <c r="H4360" s="135" t="s">
        <v>1496</v>
      </c>
      <c r="I4360" t="s">
        <v>1454</v>
      </c>
      <c r="J4360" s="20">
        <v>20</v>
      </c>
      <c r="K4360" s="20" t="s">
        <v>1465</v>
      </c>
      <c r="L4360" t="s">
        <v>1466</v>
      </c>
      <c r="M4360" s="20">
        <v>5</v>
      </c>
      <c r="N4360" s="20">
        <v>5</v>
      </c>
      <c r="AE4360">
        <f t="shared" si="68"/>
        <v>2003</v>
      </c>
    </row>
    <row r="4361" spans="1:31" x14ac:dyDescent="0.25">
      <c r="A4361" s="7">
        <v>4358</v>
      </c>
      <c r="B4361" s="8">
        <v>37900</v>
      </c>
      <c r="C4361" t="s">
        <v>3</v>
      </c>
      <c r="D4361" t="s">
        <v>434</v>
      </c>
      <c r="E4361" t="s">
        <v>9</v>
      </c>
      <c r="F4361" t="s">
        <v>126</v>
      </c>
      <c r="G4361" t="s">
        <v>24</v>
      </c>
      <c r="H4361" s="135" t="s">
        <v>1563</v>
      </c>
      <c r="I4361" t="s">
        <v>1454</v>
      </c>
      <c r="J4361" s="20">
        <v>11</v>
      </c>
      <c r="K4361" s="20" t="s">
        <v>3</v>
      </c>
      <c r="L4361" t="s">
        <v>1464</v>
      </c>
      <c r="M4361" s="20">
        <v>4.08</v>
      </c>
      <c r="N4361" s="20">
        <v>2.42</v>
      </c>
      <c r="AE4361">
        <f t="shared" si="68"/>
        <v>2003</v>
      </c>
    </row>
    <row r="4362" spans="1:31" x14ac:dyDescent="0.25">
      <c r="A4362" s="7">
        <v>4359</v>
      </c>
      <c r="B4362" s="8">
        <v>37900</v>
      </c>
      <c r="C4362" t="s">
        <v>3</v>
      </c>
      <c r="D4362" t="s">
        <v>587</v>
      </c>
      <c r="E4362" t="s">
        <v>9</v>
      </c>
      <c r="F4362" t="s">
        <v>57</v>
      </c>
      <c r="G4362" t="s">
        <v>377</v>
      </c>
      <c r="H4362" s="9" t="s">
        <v>1589</v>
      </c>
      <c r="I4362" t="s">
        <v>1454</v>
      </c>
      <c r="J4362" s="20">
        <v>36</v>
      </c>
      <c r="K4362" s="20" t="s">
        <v>3</v>
      </c>
      <c r="L4362" t="s">
        <v>1464</v>
      </c>
      <c r="M4362" s="20">
        <v>11.08</v>
      </c>
      <c r="N4362" s="20">
        <v>7.92</v>
      </c>
      <c r="AE4362">
        <f t="shared" si="68"/>
        <v>2003</v>
      </c>
    </row>
    <row r="4363" spans="1:31" x14ac:dyDescent="0.25">
      <c r="A4363" s="7">
        <v>4360</v>
      </c>
      <c r="B4363" s="8">
        <v>37900</v>
      </c>
      <c r="C4363" t="s">
        <v>3</v>
      </c>
      <c r="D4363" t="s">
        <v>608</v>
      </c>
      <c r="E4363" t="s">
        <v>9</v>
      </c>
      <c r="F4363" t="s">
        <v>571</v>
      </c>
      <c r="G4363" t="s">
        <v>377</v>
      </c>
      <c r="H4363" s="9" t="s">
        <v>1597</v>
      </c>
      <c r="I4363" t="s">
        <v>1455</v>
      </c>
      <c r="J4363" s="20">
        <v>35</v>
      </c>
      <c r="K4363" s="20" t="s">
        <v>1465</v>
      </c>
      <c r="L4363" t="s">
        <v>1466</v>
      </c>
      <c r="M4363" s="20">
        <v>4.375</v>
      </c>
      <c r="N4363" s="20">
        <v>4.375</v>
      </c>
      <c r="AE4363">
        <f t="shared" si="68"/>
        <v>2003</v>
      </c>
    </row>
    <row r="4364" spans="1:31" x14ac:dyDescent="0.25">
      <c r="A4364" s="7">
        <v>4361</v>
      </c>
      <c r="B4364" s="8">
        <v>37900</v>
      </c>
      <c r="C4364" t="s">
        <v>3</v>
      </c>
      <c r="D4364" t="s">
        <v>212</v>
      </c>
      <c r="E4364" t="s">
        <v>9</v>
      </c>
      <c r="F4364" t="s">
        <v>545</v>
      </c>
      <c r="G4364" t="s">
        <v>24</v>
      </c>
      <c r="H4364" s="136" t="s">
        <v>1496</v>
      </c>
      <c r="I4364" t="s">
        <v>1454</v>
      </c>
      <c r="J4364" s="20">
        <v>10</v>
      </c>
      <c r="K4364" s="20" t="s">
        <v>3</v>
      </c>
      <c r="L4364" t="s">
        <v>1464</v>
      </c>
      <c r="M4364" s="20">
        <v>3.8</v>
      </c>
      <c r="N4364" s="20">
        <v>2.2000000000000002</v>
      </c>
      <c r="AE4364">
        <f t="shared" si="68"/>
        <v>2003</v>
      </c>
    </row>
    <row r="4365" spans="1:31" x14ac:dyDescent="0.25">
      <c r="A4365" s="7">
        <v>4362</v>
      </c>
      <c r="B4365" s="8">
        <v>37900</v>
      </c>
      <c r="C4365" t="s">
        <v>3</v>
      </c>
      <c r="D4365" t="s">
        <v>572</v>
      </c>
      <c r="E4365" t="s">
        <v>9</v>
      </c>
      <c r="F4365" t="s">
        <v>578</v>
      </c>
      <c r="G4365" t="s">
        <v>569</v>
      </c>
      <c r="H4365" s="135" t="s">
        <v>1669</v>
      </c>
      <c r="I4365" t="s">
        <v>1454</v>
      </c>
      <c r="J4365" s="20">
        <v>41</v>
      </c>
      <c r="K4365" s="20" t="s">
        <v>3</v>
      </c>
      <c r="L4365" t="s">
        <v>1464</v>
      </c>
      <c r="M4365" s="20">
        <v>12.48</v>
      </c>
      <c r="N4365" s="20">
        <v>9.02</v>
      </c>
      <c r="AE4365">
        <f t="shared" si="68"/>
        <v>2003</v>
      </c>
    </row>
    <row r="4366" spans="1:31" x14ac:dyDescent="0.25">
      <c r="A4366" s="7">
        <v>4363</v>
      </c>
      <c r="B4366" s="8">
        <v>37901</v>
      </c>
      <c r="C4366" t="s">
        <v>3</v>
      </c>
      <c r="D4366" t="s">
        <v>213</v>
      </c>
      <c r="E4366" t="s">
        <v>9</v>
      </c>
      <c r="F4366" t="s">
        <v>177</v>
      </c>
      <c r="G4366" t="s">
        <v>24</v>
      </c>
      <c r="H4366" s="135" t="s">
        <v>1548</v>
      </c>
      <c r="I4366" t="s">
        <v>1455</v>
      </c>
      <c r="J4366" s="20">
        <v>14</v>
      </c>
      <c r="K4366" s="20" t="s">
        <v>9</v>
      </c>
      <c r="L4366" t="s">
        <v>1464</v>
      </c>
      <c r="M4366" s="20">
        <v>1.54</v>
      </c>
      <c r="N4366" s="20">
        <v>2.46</v>
      </c>
      <c r="AE4366">
        <f t="shared" si="68"/>
        <v>2003</v>
      </c>
    </row>
    <row r="4367" spans="1:31" x14ac:dyDescent="0.25">
      <c r="A4367" s="7">
        <v>4364</v>
      </c>
      <c r="B4367" s="8">
        <v>37901</v>
      </c>
      <c r="C4367" t="s">
        <v>3</v>
      </c>
      <c r="D4367" t="s">
        <v>586</v>
      </c>
      <c r="E4367" t="s">
        <v>9</v>
      </c>
      <c r="F4367" t="s">
        <v>457</v>
      </c>
      <c r="G4367" t="s">
        <v>24</v>
      </c>
      <c r="H4367" s="135" t="s">
        <v>1548</v>
      </c>
      <c r="I4367" t="s">
        <v>1455</v>
      </c>
      <c r="J4367" s="20">
        <v>14</v>
      </c>
      <c r="K4367" s="20" t="s">
        <v>9</v>
      </c>
      <c r="L4367" t="s">
        <v>1464</v>
      </c>
      <c r="M4367" s="20">
        <v>1.54</v>
      </c>
      <c r="N4367" s="20">
        <v>2.46</v>
      </c>
      <c r="AE4367">
        <f t="shared" si="68"/>
        <v>2003</v>
      </c>
    </row>
    <row r="4368" spans="1:31" x14ac:dyDescent="0.25">
      <c r="A4368" s="7">
        <v>4365</v>
      </c>
      <c r="B4368" s="8">
        <v>37901</v>
      </c>
      <c r="C4368" t="s">
        <v>3</v>
      </c>
      <c r="D4368" t="s">
        <v>177</v>
      </c>
      <c r="E4368" t="s">
        <v>9</v>
      </c>
      <c r="F4368" t="s">
        <v>213</v>
      </c>
      <c r="G4368" t="s">
        <v>24</v>
      </c>
      <c r="H4368" s="135" t="s">
        <v>1548</v>
      </c>
      <c r="I4368" t="s">
        <v>1455</v>
      </c>
      <c r="J4368" s="20">
        <v>14</v>
      </c>
      <c r="K4368" s="20" t="s">
        <v>3</v>
      </c>
      <c r="L4368" t="s">
        <v>1464</v>
      </c>
      <c r="M4368" s="20">
        <v>2.46</v>
      </c>
      <c r="N4368" s="20">
        <v>1.54</v>
      </c>
      <c r="AE4368">
        <f t="shared" si="68"/>
        <v>2003</v>
      </c>
    </row>
    <row r="4369" spans="1:31" x14ac:dyDescent="0.25">
      <c r="A4369" s="7">
        <v>4366</v>
      </c>
      <c r="B4369" s="8">
        <v>37901</v>
      </c>
      <c r="C4369" t="s">
        <v>3</v>
      </c>
      <c r="D4369" t="s">
        <v>457</v>
      </c>
      <c r="E4369" t="s">
        <v>9</v>
      </c>
      <c r="F4369" t="s">
        <v>586</v>
      </c>
      <c r="G4369" t="s">
        <v>24</v>
      </c>
      <c r="H4369" s="135" t="s">
        <v>1548</v>
      </c>
      <c r="I4369" t="s">
        <v>1455</v>
      </c>
      <c r="J4369" s="20">
        <v>14</v>
      </c>
      <c r="K4369" s="20" t="s">
        <v>3</v>
      </c>
      <c r="L4369" t="s">
        <v>1464</v>
      </c>
      <c r="M4369" s="20">
        <v>2.46</v>
      </c>
      <c r="N4369" s="20">
        <v>1.54</v>
      </c>
      <c r="AE4369">
        <f t="shared" si="68"/>
        <v>2003</v>
      </c>
    </row>
    <row r="4370" spans="1:31" x14ac:dyDescent="0.25">
      <c r="A4370" s="7">
        <v>4367</v>
      </c>
      <c r="B4370" s="8">
        <v>37902</v>
      </c>
      <c r="C4370" t="s">
        <v>3</v>
      </c>
      <c r="D4370" t="s">
        <v>489</v>
      </c>
      <c r="E4370" t="s">
        <v>9</v>
      </c>
      <c r="F4370" t="s">
        <v>565</v>
      </c>
      <c r="G4370" t="s">
        <v>24</v>
      </c>
      <c r="H4370" s="135" t="s">
        <v>1544</v>
      </c>
      <c r="I4370" t="s">
        <v>1454</v>
      </c>
      <c r="J4370" s="20">
        <v>38</v>
      </c>
      <c r="K4370" s="20" t="s">
        <v>9</v>
      </c>
      <c r="L4370" t="s">
        <v>1464</v>
      </c>
      <c r="M4370" s="20">
        <v>8.36</v>
      </c>
      <c r="N4370" s="20">
        <v>11.64</v>
      </c>
      <c r="AE4370">
        <f t="shared" si="68"/>
        <v>2003</v>
      </c>
    </row>
    <row r="4371" spans="1:31" x14ac:dyDescent="0.25">
      <c r="A4371" s="7">
        <v>4368</v>
      </c>
      <c r="B4371" s="8">
        <v>37902</v>
      </c>
      <c r="C4371" t="s">
        <v>3</v>
      </c>
      <c r="D4371" t="s">
        <v>582</v>
      </c>
      <c r="E4371" t="s">
        <v>9</v>
      </c>
      <c r="F4371" t="s">
        <v>424</v>
      </c>
      <c r="G4371" t="s">
        <v>14</v>
      </c>
      <c r="H4371" s="135" t="s">
        <v>1491</v>
      </c>
      <c r="I4371" t="s">
        <v>1454</v>
      </c>
      <c r="J4371" s="20">
        <v>36</v>
      </c>
      <c r="K4371" s="20" t="s">
        <v>3</v>
      </c>
      <c r="L4371" t="s">
        <v>1464</v>
      </c>
      <c r="M4371" s="20">
        <v>11.08</v>
      </c>
      <c r="N4371" s="20">
        <v>7.92</v>
      </c>
      <c r="AE4371">
        <f t="shared" si="68"/>
        <v>2003</v>
      </c>
    </row>
    <row r="4372" spans="1:31" x14ac:dyDescent="0.25">
      <c r="A4372" s="7">
        <v>4369</v>
      </c>
      <c r="B4372" s="8">
        <v>37902</v>
      </c>
      <c r="C4372" t="s">
        <v>3</v>
      </c>
      <c r="D4372" t="s">
        <v>424</v>
      </c>
      <c r="E4372" t="s">
        <v>9</v>
      </c>
      <c r="F4372" t="s">
        <v>582</v>
      </c>
      <c r="G4372" t="s">
        <v>14</v>
      </c>
      <c r="H4372" s="135" t="s">
        <v>1491</v>
      </c>
      <c r="I4372" t="s">
        <v>1454</v>
      </c>
      <c r="J4372" s="20">
        <v>36</v>
      </c>
      <c r="K4372" s="20" t="s">
        <v>9</v>
      </c>
      <c r="L4372" t="s">
        <v>1464</v>
      </c>
      <c r="M4372" s="20">
        <v>7.92</v>
      </c>
      <c r="N4372" s="20">
        <v>11.08</v>
      </c>
      <c r="AE4372">
        <f t="shared" si="68"/>
        <v>2003</v>
      </c>
    </row>
    <row r="4373" spans="1:31" x14ac:dyDescent="0.25">
      <c r="A4373" s="7">
        <v>4370</v>
      </c>
      <c r="B4373" s="8">
        <v>37902</v>
      </c>
      <c r="C4373" t="s">
        <v>3</v>
      </c>
      <c r="D4373" t="s">
        <v>343</v>
      </c>
      <c r="E4373" t="s">
        <v>9</v>
      </c>
      <c r="F4373" t="s">
        <v>597</v>
      </c>
      <c r="G4373" t="s">
        <v>14</v>
      </c>
      <c r="H4373" s="135" t="s">
        <v>1567</v>
      </c>
      <c r="I4373" t="s">
        <v>1454</v>
      </c>
      <c r="J4373" s="20">
        <v>21</v>
      </c>
      <c r="K4373" s="20" t="s">
        <v>3</v>
      </c>
      <c r="L4373" t="s">
        <v>1464</v>
      </c>
      <c r="M4373" s="20">
        <v>6.88</v>
      </c>
      <c r="N4373" s="20">
        <v>4.62</v>
      </c>
      <c r="AE4373">
        <f t="shared" si="68"/>
        <v>2003</v>
      </c>
    </row>
    <row r="4374" spans="1:31" x14ac:dyDescent="0.25">
      <c r="A4374" s="7">
        <v>4371</v>
      </c>
      <c r="B4374" s="8">
        <v>37902</v>
      </c>
      <c r="C4374" t="s">
        <v>3</v>
      </c>
      <c r="D4374" t="s">
        <v>620</v>
      </c>
      <c r="E4374" t="s">
        <v>9</v>
      </c>
      <c r="F4374" t="s">
        <v>488</v>
      </c>
      <c r="G4374" t="s">
        <v>17</v>
      </c>
      <c r="H4374" s="135" t="s">
        <v>1496</v>
      </c>
      <c r="I4374" t="s">
        <v>1454</v>
      </c>
      <c r="J4374" s="20">
        <v>5</v>
      </c>
      <c r="K4374" s="20" t="s">
        <v>9</v>
      </c>
      <c r="L4374" t="s">
        <v>1464</v>
      </c>
      <c r="M4374" s="20">
        <v>1.1000000000000001</v>
      </c>
      <c r="N4374" s="20">
        <v>2.4</v>
      </c>
      <c r="AE4374">
        <f t="shared" si="68"/>
        <v>2003</v>
      </c>
    </row>
    <row r="4375" spans="1:31" x14ac:dyDescent="0.25">
      <c r="A4375" s="7">
        <v>4372</v>
      </c>
      <c r="B4375" s="8">
        <v>37902</v>
      </c>
      <c r="C4375" t="s">
        <v>3</v>
      </c>
      <c r="D4375" t="s">
        <v>411</v>
      </c>
      <c r="E4375" t="s">
        <v>9</v>
      </c>
      <c r="F4375" t="s">
        <v>424</v>
      </c>
      <c r="G4375" t="s">
        <v>24</v>
      </c>
      <c r="H4375" s="135" t="s">
        <v>1548</v>
      </c>
      <c r="I4375" t="s">
        <v>1455</v>
      </c>
      <c r="J4375" s="20">
        <v>14</v>
      </c>
      <c r="K4375" s="20" t="s">
        <v>1465</v>
      </c>
      <c r="L4375" t="s">
        <v>1466</v>
      </c>
      <c r="M4375" s="20">
        <v>1.75</v>
      </c>
      <c r="N4375" s="20">
        <v>1.75</v>
      </c>
      <c r="AE4375">
        <f t="shared" si="68"/>
        <v>2003</v>
      </c>
    </row>
    <row r="4376" spans="1:31" x14ac:dyDescent="0.25">
      <c r="A4376" s="7">
        <v>4373</v>
      </c>
      <c r="B4376" s="8">
        <v>37902</v>
      </c>
      <c r="C4376" t="s">
        <v>3</v>
      </c>
      <c r="D4376" t="s">
        <v>424</v>
      </c>
      <c r="E4376" t="s">
        <v>9</v>
      </c>
      <c r="F4376" t="s">
        <v>411</v>
      </c>
      <c r="G4376" t="s">
        <v>24</v>
      </c>
      <c r="H4376" s="135" t="s">
        <v>1548</v>
      </c>
      <c r="I4376" t="s">
        <v>1455</v>
      </c>
      <c r="J4376" s="20">
        <v>14</v>
      </c>
      <c r="K4376" s="20" t="s">
        <v>9</v>
      </c>
      <c r="L4376" t="s">
        <v>1464</v>
      </c>
      <c r="M4376" s="20">
        <v>1.54</v>
      </c>
      <c r="N4376" s="20">
        <v>2.46</v>
      </c>
      <c r="AE4376">
        <f t="shared" si="68"/>
        <v>2003</v>
      </c>
    </row>
    <row r="4377" spans="1:31" x14ac:dyDescent="0.25">
      <c r="A4377" s="7">
        <v>4374</v>
      </c>
      <c r="B4377" s="8">
        <v>37902</v>
      </c>
      <c r="C4377" t="s">
        <v>3</v>
      </c>
      <c r="D4377" t="s">
        <v>606</v>
      </c>
      <c r="E4377" t="s">
        <v>9</v>
      </c>
      <c r="F4377" t="s">
        <v>462</v>
      </c>
      <c r="G4377" t="s">
        <v>24</v>
      </c>
      <c r="H4377" s="135" t="s">
        <v>1548</v>
      </c>
      <c r="I4377" t="s">
        <v>1455</v>
      </c>
      <c r="J4377" s="20">
        <v>14</v>
      </c>
      <c r="K4377" s="20" t="s">
        <v>9</v>
      </c>
      <c r="L4377" t="s">
        <v>1463</v>
      </c>
      <c r="M4377" s="20">
        <v>1.68</v>
      </c>
      <c r="N4377" s="20">
        <v>2.3200000000000003</v>
      </c>
      <c r="AE4377">
        <f t="shared" si="68"/>
        <v>2003</v>
      </c>
    </row>
    <row r="4378" spans="1:31" x14ac:dyDescent="0.25">
      <c r="A4378" s="7">
        <v>4375</v>
      </c>
      <c r="B4378" s="8">
        <v>37902</v>
      </c>
      <c r="C4378" t="s">
        <v>3</v>
      </c>
      <c r="D4378" t="s">
        <v>462</v>
      </c>
      <c r="E4378" t="s">
        <v>9</v>
      </c>
      <c r="F4378" t="s">
        <v>606</v>
      </c>
      <c r="G4378" t="s">
        <v>24</v>
      </c>
      <c r="H4378" s="135" t="s">
        <v>1548</v>
      </c>
      <c r="I4378" t="s">
        <v>1455</v>
      </c>
      <c r="J4378" s="20">
        <v>14</v>
      </c>
      <c r="K4378" s="20" t="s">
        <v>1465</v>
      </c>
      <c r="L4378" t="s">
        <v>1466</v>
      </c>
      <c r="M4378" s="20">
        <v>1.75</v>
      </c>
      <c r="N4378" s="20">
        <v>1.75</v>
      </c>
      <c r="AE4378">
        <f t="shared" si="68"/>
        <v>2003</v>
      </c>
    </row>
    <row r="4379" spans="1:31" x14ac:dyDescent="0.25">
      <c r="A4379" s="7">
        <v>4376</v>
      </c>
      <c r="B4379" s="8">
        <v>37903</v>
      </c>
      <c r="C4379" t="s">
        <v>3</v>
      </c>
      <c r="D4379" t="s">
        <v>380</v>
      </c>
      <c r="E4379" t="s">
        <v>9</v>
      </c>
      <c r="F4379" t="s">
        <v>159</v>
      </c>
      <c r="G4379" t="s">
        <v>377</v>
      </c>
      <c r="H4379" s="135" t="s">
        <v>1496</v>
      </c>
      <c r="I4379" t="s">
        <v>1454</v>
      </c>
      <c r="J4379" s="20">
        <v>30</v>
      </c>
      <c r="K4379" s="20" t="s">
        <v>3</v>
      </c>
      <c r="L4379" t="s">
        <v>1463</v>
      </c>
      <c r="M4379" s="20">
        <v>8.8000000000000007</v>
      </c>
      <c r="N4379" s="20">
        <v>7.2</v>
      </c>
      <c r="AE4379">
        <f t="shared" si="68"/>
        <v>2003</v>
      </c>
    </row>
    <row r="4380" spans="1:31" x14ac:dyDescent="0.25">
      <c r="A4380" s="7">
        <v>4377</v>
      </c>
      <c r="B4380" s="8">
        <v>37903</v>
      </c>
      <c r="C4380" t="s">
        <v>3</v>
      </c>
      <c r="D4380" t="s">
        <v>27</v>
      </c>
      <c r="E4380" t="s">
        <v>9</v>
      </c>
      <c r="F4380" t="s">
        <v>524</v>
      </c>
      <c r="G4380" t="s">
        <v>14</v>
      </c>
      <c r="H4380" s="135" t="s">
        <v>1516</v>
      </c>
      <c r="I4380" t="s">
        <v>1455</v>
      </c>
      <c r="J4380" s="20">
        <v>12</v>
      </c>
      <c r="K4380" s="20" t="s">
        <v>3</v>
      </c>
      <c r="L4380" t="s">
        <v>1464</v>
      </c>
      <c r="M4380" s="20">
        <v>2.1799999999999997</v>
      </c>
      <c r="N4380" s="20">
        <v>1.32</v>
      </c>
      <c r="AE4380">
        <f t="shared" si="68"/>
        <v>2003</v>
      </c>
    </row>
    <row r="4381" spans="1:31" x14ac:dyDescent="0.25">
      <c r="A4381" s="7">
        <v>4378</v>
      </c>
      <c r="B4381" s="8">
        <v>37903</v>
      </c>
      <c r="C4381" t="s">
        <v>3</v>
      </c>
      <c r="D4381" t="s">
        <v>524</v>
      </c>
      <c r="E4381" t="s">
        <v>9</v>
      </c>
      <c r="F4381" t="s">
        <v>27</v>
      </c>
      <c r="G4381" t="s">
        <v>14</v>
      </c>
      <c r="H4381" s="135" t="s">
        <v>1516</v>
      </c>
      <c r="I4381" t="s">
        <v>1455</v>
      </c>
      <c r="J4381" s="20">
        <v>12</v>
      </c>
      <c r="K4381" s="20" t="s">
        <v>9</v>
      </c>
      <c r="L4381" t="s">
        <v>1464</v>
      </c>
      <c r="M4381" s="20">
        <v>1.32</v>
      </c>
      <c r="N4381" s="20">
        <v>2.1799999999999997</v>
      </c>
      <c r="AE4381">
        <f t="shared" si="68"/>
        <v>2003</v>
      </c>
    </row>
    <row r="4382" spans="1:31" x14ac:dyDescent="0.25">
      <c r="A4382" s="7">
        <v>4379</v>
      </c>
      <c r="B4382" s="8">
        <v>37903</v>
      </c>
      <c r="C4382" t="s">
        <v>3</v>
      </c>
      <c r="D4382" t="s">
        <v>588</v>
      </c>
      <c r="E4382" t="s">
        <v>9</v>
      </c>
      <c r="F4382" t="s">
        <v>25</v>
      </c>
      <c r="G4382" t="s">
        <v>14</v>
      </c>
      <c r="H4382" s="135" t="s">
        <v>1496</v>
      </c>
      <c r="I4382" t="s">
        <v>1455</v>
      </c>
      <c r="J4382" s="20">
        <v>18</v>
      </c>
      <c r="K4382" s="20" t="s">
        <v>9</v>
      </c>
      <c r="L4382" t="s">
        <v>1464</v>
      </c>
      <c r="M4382" s="20">
        <v>1.98</v>
      </c>
      <c r="N4382" s="20">
        <v>3.02</v>
      </c>
      <c r="AE4382">
        <f t="shared" si="68"/>
        <v>2003</v>
      </c>
    </row>
    <row r="4383" spans="1:31" x14ac:dyDescent="0.25">
      <c r="A4383" s="7">
        <v>4380</v>
      </c>
      <c r="B4383" s="8">
        <v>37903</v>
      </c>
      <c r="C4383" t="s">
        <v>3</v>
      </c>
      <c r="D4383" t="s">
        <v>622</v>
      </c>
      <c r="E4383" t="s">
        <v>9</v>
      </c>
      <c r="F4383" t="s">
        <v>236</v>
      </c>
      <c r="G4383" t="s">
        <v>569</v>
      </c>
      <c r="H4383" s="135" t="s">
        <v>1693</v>
      </c>
      <c r="I4383" t="s">
        <v>1458</v>
      </c>
      <c r="J4383" s="20">
        <v>10</v>
      </c>
      <c r="K4383" s="20" t="s">
        <v>1465</v>
      </c>
      <c r="L4383" t="s">
        <v>1466</v>
      </c>
      <c r="M4383" s="20">
        <v>30</v>
      </c>
      <c r="N4383" s="20">
        <v>10</v>
      </c>
      <c r="AE4383">
        <f t="shared" si="68"/>
        <v>2003</v>
      </c>
    </row>
    <row r="4384" spans="1:31" x14ac:dyDescent="0.25">
      <c r="A4384" s="7">
        <v>4381</v>
      </c>
      <c r="B4384" s="8">
        <v>37904</v>
      </c>
      <c r="C4384" t="s">
        <v>3</v>
      </c>
      <c r="D4384" t="s">
        <v>537</v>
      </c>
      <c r="E4384" t="s">
        <v>9</v>
      </c>
      <c r="F4384" t="s">
        <v>623</v>
      </c>
      <c r="G4384" t="s">
        <v>24</v>
      </c>
      <c r="H4384" s="135" t="s">
        <v>1497</v>
      </c>
      <c r="I4384" t="s">
        <v>1454</v>
      </c>
      <c r="J4384" s="20">
        <v>17</v>
      </c>
      <c r="K4384" s="20" t="s">
        <v>9</v>
      </c>
      <c r="L4384" t="s">
        <v>1464</v>
      </c>
      <c r="M4384" s="20">
        <v>3.74</v>
      </c>
      <c r="N4384" s="20">
        <v>5.76</v>
      </c>
      <c r="AE4384">
        <f t="shared" si="68"/>
        <v>2003</v>
      </c>
    </row>
    <row r="4385" spans="1:31" x14ac:dyDescent="0.25">
      <c r="A4385" s="7">
        <v>4382</v>
      </c>
      <c r="B4385" s="8">
        <v>37904</v>
      </c>
      <c r="C4385" t="s">
        <v>3</v>
      </c>
      <c r="D4385" t="s">
        <v>427</v>
      </c>
      <c r="E4385" t="s">
        <v>9</v>
      </c>
      <c r="F4385" t="s">
        <v>593</v>
      </c>
      <c r="G4385" t="s">
        <v>17</v>
      </c>
      <c r="H4385" s="135" t="s">
        <v>1500</v>
      </c>
      <c r="I4385" t="s">
        <v>1455</v>
      </c>
      <c r="J4385" s="20">
        <v>49</v>
      </c>
      <c r="K4385" s="20" t="s">
        <v>3</v>
      </c>
      <c r="L4385" t="s">
        <v>1464</v>
      </c>
      <c r="M4385" s="20">
        <v>7.36</v>
      </c>
      <c r="N4385" s="20">
        <v>5.39</v>
      </c>
      <c r="AE4385">
        <f t="shared" si="68"/>
        <v>2003</v>
      </c>
    </row>
    <row r="4386" spans="1:31" x14ac:dyDescent="0.25">
      <c r="A4386" s="7">
        <v>4383</v>
      </c>
      <c r="B4386" s="8">
        <v>37904</v>
      </c>
      <c r="C4386" t="s">
        <v>3</v>
      </c>
      <c r="D4386" t="s">
        <v>144</v>
      </c>
      <c r="E4386" t="s">
        <v>9</v>
      </c>
      <c r="F4386" t="s">
        <v>160</v>
      </c>
      <c r="G4386" t="s">
        <v>17</v>
      </c>
      <c r="H4386" s="135" t="s">
        <v>1496</v>
      </c>
      <c r="I4386" t="s">
        <v>1454</v>
      </c>
      <c r="J4386" s="20">
        <v>10</v>
      </c>
      <c r="K4386" s="20" t="s">
        <v>9</v>
      </c>
      <c r="L4386" t="s">
        <v>1464</v>
      </c>
      <c r="M4386" s="20">
        <v>2.2000000000000002</v>
      </c>
      <c r="N4386" s="20">
        <v>3.8</v>
      </c>
      <c r="AE4386">
        <f t="shared" si="68"/>
        <v>2003</v>
      </c>
    </row>
    <row r="4387" spans="1:31" x14ac:dyDescent="0.25">
      <c r="A4387" s="7">
        <v>4384</v>
      </c>
      <c r="B4387" s="8">
        <v>37904</v>
      </c>
      <c r="C4387" t="s">
        <v>3</v>
      </c>
      <c r="D4387" t="s">
        <v>160</v>
      </c>
      <c r="E4387" t="s">
        <v>9</v>
      </c>
      <c r="F4387" t="s">
        <v>144</v>
      </c>
      <c r="G4387" t="s">
        <v>17</v>
      </c>
      <c r="H4387" s="135" t="s">
        <v>1496</v>
      </c>
      <c r="I4387" t="s">
        <v>1454</v>
      </c>
      <c r="J4387" s="20">
        <v>10</v>
      </c>
      <c r="K4387" s="20" t="s">
        <v>9</v>
      </c>
      <c r="L4387" t="s">
        <v>1464</v>
      </c>
      <c r="M4387" s="20">
        <v>2.2000000000000002</v>
      </c>
      <c r="N4387" s="20">
        <v>3.8</v>
      </c>
      <c r="AE4387">
        <f t="shared" si="68"/>
        <v>2003</v>
      </c>
    </row>
    <row r="4388" spans="1:31" x14ac:dyDescent="0.25">
      <c r="A4388" s="7">
        <v>4385</v>
      </c>
      <c r="B4388" s="8">
        <v>37904</v>
      </c>
      <c r="C4388" t="s">
        <v>3</v>
      </c>
      <c r="D4388" t="s">
        <v>543</v>
      </c>
      <c r="E4388" t="s">
        <v>9</v>
      </c>
      <c r="F4388" t="s">
        <v>556</v>
      </c>
      <c r="G4388" t="s">
        <v>24</v>
      </c>
      <c r="H4388" s="135" t="s">
        <v>1548</v>
      </c>
      <c r="I4388" t="s">
        <v>1455</v>
      </c>
      <c r="J4388" s="20">
        <v>14</v>
      </c>
      <c r="K4388" s="20" t="s">
        <v>3</v>
      </c>
      <c r="L4388" t="s">
        <v>1464</v>
      </c>
      <c r="M4388" s="20">
        <v>2.46</v>
      </c>
      <c r="N4388" s="20">
        <v>1.54</v>
      </c>
      <c r="AE4388">
        <f t="shared" si="68"/>
        <v>2003</v>
      </c>
    </row>
    <row r="4389" spans="1:31" x14ac:dyDescent="0.25">
      <c r="A4389" s="7">
        <v>4386</v>
      </c>
      <c r="B4389" s="8">
        <v>37904</v>
      </c>
      <c r="C4389" t="s">
        <v>3</v>
      </c>
      <c r="D4389" t="s">
        <v>556</v>
      </c>
      <c r="E4389" t="s">
        <v>9</v>
      </c>
      <c r="F4389" t="s">
        <v>543</v>
      </c>
      <c r="G4389" t="s">
        <v>24</v>
      </c>
      <c r="H4389" s="135" t="s">
        <v>1548</v>
      </c>
      <c r="I4389" t="s">
        <v>1455</v>
      </c>
      <c r="J4389" s="20">
        <v>14</v>
      </c>
      <c r="K4389" s="20" t="s">
        <v>3</v>
      </c>
      <c r="L4389" t="s">
        <v>1464</v>
      </c>
      <c r="M4389" s="20">
        <v>2.46</v>
      </c>
      <c r="N4389" s="20">
        <v>1.54</v>
      </c>
      <c r="AE4389">
        <f t="shared" si="68"/>
        <v>2003</v>
      </c>
    </row>
    <row r="4390" spans="1:31" x14ac:dyDescent="0.25">
      <c r="A4390" s="7">
        <v>4387</v>
      </c>
      <c r="B4390" s="8">
        <v>37905</v>
      </c>
      <c r="C4390" t="s">
        <v>3</v>
      </c>
      <c r="D4390" t="s">
        <v>602</v>
      </c>
      <c r="E4390" t="s">
        <v>9</v>
      </c>
      <c r="F4390" t="s">
        <v>271</v>
      </c>
      <c r="G4390" t="s">
        <v>14</v>
      </c>
      <c r="H4390" s="135" t="s">
        <v>1491</v>
      </c>
      <c r="I4390" t="s">
        <v>1455</v>
      </c>
      <c r="J4390" s="20">
        <v>20</v>
      </c>
      <c r="K4390" s="20" t="s">
        <v>3</v>
      </c>
      <c r="L4390" t="s">
        <v>1464</v>
      </c>
      <c r="M4390" s="20">
        <v>3.3</v>
      </c>
      <c r="N4390" s="20">
        <v>2.2000000000000002</v>
      </c>
      <c r="AE4390">
        <f t="shared" si="68"/>
        <v>2003</v>
      </c>
    </row>
    <row r="4391" spans="1:31" x14ac:dyDescent="0.25">
      <c r="A4391" s="7">
        <v>4388</v>
      </c>
      <c r="B4391" s="8">
        <v>37905</v>
      </c>
      <c r="C4391" t="s">
        <v>3</v>
      </c>
      <c r="D4391" t="s">
        <v>344</v>
      </c>
      <c r="E4391" t="s">
        <v>9</v>
      </c>
      <c r="F4391" t="s">
        <v>537</v>
      </c>
      <c r="G4391" t="s">
        <v>11</v>
      </c>
      <c r="H4391" s="135" t="s">
        <v>1527</v>
      </c>
      <c r="I4391" t="s">
        <v>1455</v>
      </c>
      <c r="J4391" s="20">
        <v>50</v>
      </c>
      <c r="K4391" s="20" t="s">
        <v>3</v>
      </c>
      <c r="L4391" t="s">
        <v>1464</v>
      </c>
      <c r="M4391" s="20">
        <v>7.5</v>
      </c>
      <c r="N4391" s="20">
        <v>5.5</v>
      </c>
      <c r="AE4391">
        <f t="shared" si="68"/>
        <v>2003</v>
      </c>
    </row>
    <row r="4392" spans="1:31" x14ac:dyDescent="0.25">
      <c r="A4392" s="7">
        <v>4389</v>
      </c>
      <c r="B4392" s="8">
        <v>37905</v>
      </c>
      <c r="C4392" t="s">
        <v>3</v>
      </c>
      <c r="D4392" t="s">
        <v>614</v>
      </c>
      <c r="E4392" t="s">
        <v>9</v>
      </c>
      <c r="F4392" t="s">
        <v>530</v>
      </c>
      <c r="G4392" t="s">
        <v>14</v>
      </c>
      <c r="H4392" s="135" t="s">
        <v>1501</v>
      </c>
      <c r="I4392" t="s">
        <v>1454</v>
      </c>
      <c r="J4392" s="20">
        <v>6</v>
      </c>
      <c r="K4392" s="20" t="s">
        <v>3</v>
      </c>
      <c r="L4392" t="s">
        <v>1464</v>
      </c>
      <c r="M4392" s="20">
        <v>2.6799999999999997</v>
      </c>
      <c r="N4392" s="20">
        <v>1.32</v>
      </c>
      <c r="AE4392">
        <f t="shared" si="68"/>
        <v>2003</v>
      </c>
    </row>
    <row r="4393" spans="1:31" x14ac:dyDescent="0.25">
      <c r="A4393" s="7">
        <v>4390</v>
      </c>
      <c r="B4393" s="8">
        <v>37905</v>
      </c>
      <c r="C4393" t="s">
        <v>3</v>
      </c>
      <c r="D4393" t="s">
        <v>206</v>
      </c>
      <c r="E4393" t="s">
        <v>9</v>
      </c>
      <c r="F4393" t="s">
        <v>271</v>
      </c>
      <c r="G4393" t="s">
        <v>24</v>
      </c>
      <c r="H4393" s="135" t="s">
        <v>1548</v>
      </c>
      <c r="I4393" t="s">
        <v>1455</v>
      </c>
      <c r="J4393" s="20">
        <v>14</v>
      </c>
      <c r="K4393" s="20" t="s">
        <v>3</v>
      </c>
      <c r="L4393" t="s">
        <v>1464</v>
      </c>
      <c r="M4393" s="20">
        <v>2.46</v>
      </c>
      <c r="N4393" s="20">
        <v>1.54</v>
      </c>
      <c r="AE4393">
        <f t="shared" si="68"/>
        <v>2003</v>
      </c>
    </row>
    <row r="4394" spans="1:31" x14ac:dyDescent="0.25">
      <c r="A4394" s="7">
        <v>4391</v>
      </c>
      <c r="B4394" s="8">
        <v>37905</v>
      </c>
      <c r="C4394" t="s">
        <v>3</v>
      </c>
      <c r="D4394" t="s">
        <v>271</v>
      </c>
      <c r="E4394" t="s">
        <v>9</v>
      </c>
      <c r="F4394" t="s">
        <v>206</v>
      </c>
      <c r="G4394" t="s">
        <v>24</v>
      </c>
      <c r="H4394" s="135" t="s">
        <v>1548</v>
      </c>
      <c r="I4394" t="s">
        <v>1455</v>
      </c>
      <c r="J4394" s="20">
        <v>14</v>
      </c>
      <c r="K4394" s="20" t="s">
        <v>9</v>
      </c>
      <c r="L4394" t="s">
        <v>1464</v>
      </c>
      <c r="M4394" s="20">
        <v>1.54</v>
      </c>
      <c r="N4394" s="20">
        <v>2.46</v>
      </c>
      <c r="AE4394">
        <f t="shared" si="68"/>
        <v>2003</v>
      </c>
    </row>
    <row r="4395" spans="1:31" x14ac:dyDescent="0.25">
      <c r="A4395" s="7">
        <v>4392</v>
      </c>
      <c r="B4395" s="8">
        <v>37905</v>
      </c>
      <c r="C4395" t="s">
        <v>3</v>
      </c>
      <c r="D4395" t="s">
        <v>350</v>
      </c>
      <c r="E4395" t="s">
        <v>9</v>
      </c>
      <c r="F4395" t="s">
        <v>354</v>
      </c>
      <c r="G4395" t="s">
        <v>377</v>
      </c>
      <c r="H4395" s="135" t="s">
        <v>1496</v>
      </c>
      <c r="I4395" t="s">
        <v>1454</v>
      </c>
      <c r="J4395" s="20">
        <v>20</v>
      </c>
      <c r="K4395" s="20" t="s">
        <v>1465</v>
      </c>
      <c r="L4395" t="s">
        <v>1466</v>
      </c>
      <c r="M4395" s="20">
        <v>5</v>
      </c>
      <c r="N4395" s="20">
        <v>5</v>
      </c>
      <c r="AE4395">
        <f t="shared" si="68"/>
        <v>2003</v>
      </c>
    </row>
    <row r="4396" spans="1:31" x14ac:dyDescent="0.25">
      <c r="A4396" s="7">
        <v>4393</v>
      </c>
      <c r="B4396" s="8">
        <v>37906</v>
      </c>
      <c r="C4396" t="s">
        <v>3</v>
      </c>
      <c r="D4396" t="s">
        <v>586</v>
      </c>
      <c r="E4396" t="s">
        <v>9</v>
      </c>
      <c r="F4396" t="s">
        <v>610</v>
      </c>
      <c r="G4396" t="s">
        <v>377</v>
      </c>
      <c r="H4396" s="135" t="s">
        <v>1596</v>
      </c>
      <c r="I4396" t="s">
        <v>1454</v>
      </c>
      <c r="J4396" s="20">
        <v>17</v>
      </c>
      <c r="K4396" s="20" t="s">
        <v>3</v>
      </c>
      <c r="L4396" t="s">
        <v>1463</v>
      </c>
      <c r="M4396" s="20">
        <v>5.42</v>
      </c>
      <c r="N4396" s="20">
        <v>4.08</v>
      </c>
      <c r="AE4396">
        <f t="shared" si="68"/>
        <v>2003</v>
      </c>
    </row>
    <row r="4397" spans="1:31" x14ac:dyDescent="0.25">
      <c r="A4397" s="7">
        <v>4394</v>
      </c>
      <c r="B4397" s="8">
        <v>37906</v>
      </c>
      <c r="C4397" t="s">
        <v>3</v>
      </c>
      <c r="D4397" t="s">
        <v>106</v>
      </c>
      <c r="E4397" t="s">
        <v>9</v>
      </c>
      <c r="F4397" t="s">
        <v>382</v>
      </c>
      <c r="G4397" t="s">
        <v>14</v>
      </c>
      <c r="H4397" s="135" t="s">
        <v>1517</v>
      </c>
      <c r="I4397" t="s">
        <v>1455</v>
      </c>
      <c r="J4397" s="20">
        <v>21</v>
      </c>
      <c r="K4397" s="20" t="s">
        <v>3</v>
      </c>
      <c r="L4397" t="s">
        <v>1464</v>
      </c>
      <c r="M4397" s="20">
        <v>3.44</v>
      </c>
      <c r="N4397" s="20">
        <v>2.31</v>
      </c>
      <c r="AE4397">
        <f t="shared" si="68"/>
        <v>2003</v>
      </c>
    </row>
    <row r="4398" spans="1:31" x14ac:dyDescent="0.25">
      <c r="A4398" s="7">
        <v>4395</v>
      </c>
      <c r="B4398" s="8">
        <v>37906</v>
      </c>
      <c r="C4398" t="s">
        <v>3</v>
      </c>
      <c r="D4398" t="s">
        <v>382</v>
      </c>
      <c r="E4398" t="s">
        <v>9</v>
      </c>
      <c r="F4398" t="s">
        <v>106</v>
      </c>
      <c r="G4398" t="s">
        <v>14</v>
      </c>
      <c r="H4398" s="135" t="s">
        <v>1517</v>
      </c>
      <c r="I4398" t="s">
        <v>1455</v>
      </c>
      <c r="J4398" s="20">
        <v>21</v>
      </c>
      <c r="K4398" s="20" t="s">
        <v>3</v>
      </c>
      <c r="L4398" t="s">
        <v>1464</v>
      </c>
      <c r="M4398" s="20">
        <v>3.44</v>
      </c>
      <c r="N4398" s="20">
        <v>2.31</v>
      </c>
      <c r="AE4398">
        <f t="shared" si="68"/>
        <v>2003</v>
      </c>
    </row>
    <row r="4399" spans="1:31" x14ac:dyDescent="0.25">
      <c r="A4399" s="7">
        <v>4396</v>
      </c>
      <c r="B4399" s="8">
        <v>37907</v>
      </c>
      <c r="C4399" t="s">
        <v>3</v>
      </c>
      <c r="D4399" t="s">
        <v>302</v>
      </c>
      <c r="E4399" t="s">
        <v>9</v>
      </c>
      <c r="F4399" t="s">
        <v>482</v>
      </c>
      <c r="G4399" t="s">
        <v>14</v>
      </c>
      <c r="H4399" s="135" t="s">
        <v>1567</v>
      </c>
      <c r="I4399" t="s">
        <v>1454</v>
      </c>
      <c r="J4399" s="20">
        <v>21</v>
      </c>
      <c r="K4399" s="20" t="s">
        <v>3</v>
      </c>
      <c r="L4399" t="s">
        <v>1464</v>
      </c>
      <c r="M4399" s="20">
        <v>6.88</v>
      </c>
      <c r="N4399" s="20">
        <v>4.62</v>
      </c>
      <c r="AE4399">
        <f t="shared" si="68"/>
        <v>2003</v>
      </c>
    </row>
    <row r="4400" spans="1:31" x14ac:dyDescent="0.25">
      <c r="A4400" s="7">
        <v>4397</v>
      </c>
      <c r="B4400" s="8">
        <v>37907</v>
      </c>
      <c r="C4400" t="s">
        <v>3</v>
      </c>
      <c r="D4400" t="s">
        <v>597</v>
      </c>
      <c r="E4400" t="s">
        <v>9</v>
      </c>
      <c r="F4400" t="s">
        <v>382</v>
      </c>
      <c r="G4400" t="s">
        <v>14</v>
      </c>
      <c r="H4400" s="135" t="s">
        <v>1516</v>
      </c>
      <c r="I4400" t="s">
        <v>1454</v>
      </c>
      <c r="J4400" s="20">
        <v>12</v>
      </c>
      <c r="K4400" s="20" t="s">
        <v>9</v>
      </c>
      <c r="L4400" t="s">
        <v>1464</v>
      </c>
      <c r="M4400" s="20">
        <v>2.64</v>
      </c>
      <c r="N4400" s="20">
        <v>4.3599999999999994</v>
      </c>
      <c r="AE4400">
        <f t="shared" si="68"/>
        <v>2003</v>
      </c>
    </row>
    <row r="4401" spans="1:31" x14ac:dyDescent="0.25">
      <c r="A4401" s="7">
        <v>4398</v>
      </c>
      <c r="B4401" s="8">
        <v>37907</v>
      </c>
      <c r="C4401" t="s">
        <v>3</v>
      </c>
      <c r="D4401" t="s">
        <v>382</v>
      </c>
      <c r="E4401" t="s">
        <v>9</v>
      </c>
      <c r="F4401" t="s">
        <v>597</v>
      </c>
      <c r="G4401" t="s">
        <v>14</v>
      </c>
      <c r="H4401" s="135" t="s">
        <v>1516</v>
      </c>
      <c r="I4401" t="s">
        <v>1454</v>
      </c>
      <c r="J4401" s="20">
        <v>12</v>
      </c>
      <c r="K4401" s="20" t="s">
        <v>3</v>
      </c>
      <c r="L4401" t="s">
        <v>1464</v>
      </c>
      <c r="M4401" s="20">
        <v>4.3599999999999994</v>
      </c>
      <c r="N4401" s="20">
        <v>2.64</v>
      </c>
      <c r="AE4401">
        <f t="shared" si="68"/>
        <v>2003</v>
      </c>
    </row>
    <row r="4402" spans="1:31" x14ac:dyDescent="0.25">
      <c r="A4402" s="7">
        <v>4399</v>
      </c>
      <c r="B4402" s="8">
        <v>37907</v>
      </c>
      <c r="C4402" t="s">
        <v>3</v>
      </c>
      <c r="D4402" t="s">
        <v>602</v>
      </c>
      <c r="E4402" t="s">
        <v>9</v>
      </c>
      <c r="F4402" t="s">
        <v>178</v>
      </c>
      <c r="G4402" t="s">
        <v>24</v>
      </c>
      <c r="H4402" s="135" t="s">
        <v>1548</v>
      </c>
      <c r="I4402" t="s">
        <v>1455</v>
      </c>
      <c r="J4402" s="20">
        <v>14</v>
      </c>
      <c r="K4402" s="20" t="s">
        <v>3</v>
      </c>
      <c r="L4402" t="s">
        <v>1464</v>
      </c>
      <c r="M4402" s="20">
        <v>2.46</v>
      </c>
      <c r="N4402" s="20">
        <v>1.54</v>
      </c>
      <c r="AE4402">
        <f t="shared" si="68"/>
        <v>2003</v>
      </c>
    </row>
    <row r="4403" spans="1:31" x14ac:dyDescent="0.25">
      <c r="A4403" s="7">
        <v>4400</v>
      </c>
      <c r="B4403" s="8">
        <v>37907</v>
      </c>
      <c r="C4403" t="s">
        <v>3</v>
      </c>
      <c r="D4403" t="s">
        <v>178</v>
      </c>
      <c r="E4403" t="s">
        <v>9</v>
      </c>
      <c r="F4403" t="s">
        <v>602</v>
      </c>
      <c r="G4403" t="s">
        <v>24</v>
      </c>
      <c r="H4403" s="135" t="s">
        <v>1548</v>
      </c>
      <c r="I4403" t="s">
        <v>1455</v>
      </c>
      <c r="J4403" s="20">
        <v>14</v>
      </c>
      <c r="K4403" s="20" t="s">
        <v>9</v>
      </c>
      <c r="L4403" t="s">
        <v>1464</v>
      </c>
      <c r="M4403" s="20">
        <v>1.54</v>
      </c>
      <c r="N4403" s="20">
        <v>2.46</v>
      </c>
      <c r="AE4403">
        <f t="shared" si="68"/>
        <v>2003</v>
      </c>
    </row>
    <row r="4404" spans="1:31" x14ac:dyDescent="0.25">
      <c r="A4404" s="7">
        <v>4401</v>
      </c>
      <c r="B4404" s="8">
        <v>37907</v>
      </c>
      <c r="C4404" t="s">
        <v>3</v>
      </c>
      <c r="D4404" t="s">
        <v>537</v>
      </c>
      <c r="E4404" t="s">
        <v>9</v>
      </c>
      <c r="F4404" t="s">
        <v>598</v>
      </c>
      <c r="G4404" t="s">
        <v>569</v>
      </c>
      <c r="H4404" s="9" t="s">
        <v>1717</v>
      </c>
      <c r="I4404" t="s">
        <v>1454</v>
      </c>
      <c r="J4404" s="20">
        <v>23</v>
      </c>
      <c r="K4404" s="20" t="s">
        <v>9</v>
      </c>
      <c r="L4404" t="s">
        <v>1464</v>
      </c>
      <c r="M4404" s="20">
        <v>5.0600000000000005</v>
      </c>
      <c r="N4404" s="20">
        <v>7.4399999999999995</v>
      </c>
      <c r="AE4404">
        <f t="shared" si="68"/>
        <v>2003</v>
      </c>
    </row>
    <row r="4405" spans="1:31" x14ac:dyDescent="0.25">
      <c r="A4405" s="7">
        <v>4402</v>
      </c>
      <c r="B4405" s="8">
        <v>37907</v>
      </c>
      <c r="C4405" t="s">
        <v>3</v>
      </c>
      <c r="D4405" t="s">
        <v>587</v>
      </c>
      <c r="E4405" t="s">
        <v>9</v>
      </c>
      <c r="F4405" t="s">
        <v>319</v>
      </c>
      <c r="G4405" t="s">
        <v>569</v>
      </c>
      <c r="H4405" s="9" t="s">
        <v>1661</v>
      </c>
      <c r="I4405" t="s">
        <v>1454</v>
      </c>
      <c r="J4405" s="20">
        <v>26</v>
      </c>
      <c r="K4405" s="20" t="s">
        <v>3</v>
      </c>
      <c r="L4405" t="s">
        <v>1464</v>
      </c>
      <c r="M4405" s="20">
        <v>8.2800000000000011</v>
      </c>
      <c r="N4405" s="20">
        <v>5.72</v>
      </c>
      <c r="AE4405">
        <f t="shared" si="68"/>
        <v>2003</v>
      </c>
    </row>
    <row r="4406" spans="1:31" x14ac:dyDescent="0.25">
      <c r="A4406" s="7">
        <v>4403</v>
      </c>
      <c r="B4406" s="8">
        <v>37908</v>
      </c>
      <c r="C4406" t="s">
        <v>3</v>
      </c>
      <c r="D4406" t="s">
        <v>350</v>
      </c>
      <c r="E4406" t="s">
        <v>9</v>
      </c>
      <c r="F4406" t="s">
        <v>494</v>
      </c>
      <c r="G4406" t="s">
        <v>377</v>
      </c>
      <c r="H4406" s="135" t="s">
        <v>1496</v>
      </c>
      <c r="I4406" t="s">
        <v>1455</v>
      </c>
      <c r="J4406" s="20">
        <v>14</v>
      </c>
      <c r="K4406" s="20" t="s">
        <v>3</v>
      </c>
      <c r="L4406" t="s">
        <v>1464</v>
      </c>
      <c r="M4406" s="20">
        <v>2.46</v>
      </c>
      <c r="N4406" s="20">
        <v>1.54</v>
      </c>
      <c r="AE4406">
        <f t="shared" si="68"/>
        <v>2003</v>
      </c>
    </row>
    <row r="4407" spans="1:31" x14ac:dyDescent="0.25">
      <c r="A4407" s="7">
        <v>4404</v>
      </c>
      <c r="B4407" s="8">
        <v>37908</v>
      </c>
      <c r="C4407" t="s">
        <v>3</v>
      </c>
      <c r="D4407" t="s">
        <v>494</v>
      </c>
      <c r="E4407" t="s">
        <v>9</v>
      </c>
      <c r="F4407" t="s">
        <v>350</v>
      </c>
      <c r="G4407" t="s">
        <v>377</v>
      </c>
      <c r="H4407" s="135" t="s">
        <v>1496</v>
      </c>
      <c r="I4407" t="s">
        <v>1455</v>
      </c>
      <c r="J4407" s="20">
        <v>14</v>
      </c>
      <c r="K4407" s="20" t="s">
        <v>3</v>
      </c>
      <c r="L4407" t="s">
        <v>1464</v>
      </c>
      <c r="M4407" s="20">
        <v>2.46</v>
      </c>
      <c r="N4407" s="20">
        <v>1.54</v>
      </c>
      <c r="AE4407">
        <f t="shared" si="68"/>
        <v>2003</v>
      </c>
    </row>
    <row r="4408" spans="1:31" x14ac:dyDescent="0.25">
      <c r="A4408" s="7">
        <v>4405</v>
      </c>
      <c r="B4408" s="8">
        <v>37908</v>
      </c>
      <c r="C4408" t="s">
        <v>3</v>
      </c>
      <c r="D4408" t="s">
        <v>620</v>
      </c>
      <c r="E4408" t="s">
        <v>9</v>
      </c>
      <c r="F4408" t="s">
        <v>611</v>
      </c>
      <c r="G4408" t="s">
        <v>17</v>
      </c>
      <c r="H4408" s="135" t="s">
        <v>1504</v>
      </c>
      <c r="I4408" t="s">
        <v>1454</v>
      </c>
      <c r="J4408" s="20">
        <v>21</v>
      </c>
      <c r="K4408" s="20" t="s">
        <v>9</v>
      </c>
      <c r="L4408" t="s">
        <v>1463</v>
      </c>
      <c r="M4408" s="20">
        <v>5.04</v>
      </c>
      <c r="N4408" s="20">
        <v>6.46</v>
      </c>
      <c r="AE4408">
        <f t="shared" si="68"/>
        <v>2003</v>
      </c>
    </row>
    <row r="4409" spans="1:31" x14ac:dyDescent="0.25">
      <c r="A4409" s="7">
        <v>4406</v>
      </c>
      <c r="B4409" s="8">
        <v>37908</v>
      </c>
      <c r="C4409" t="s">
        <v>3</v>
      </c>
      <c r="D4409" t="s">
        <v>367</v>
      </c>
      <c r="E4409" t="s">
        <v>9</v>
      </c>
      <c r="F4409" t="s">
        <v>273</v>
      </c>
      <c r="G4409" t="s">
        <v>24</v>
      </c>
      <c r="H4409" s="135" t="s">
        <v>1548</v>
      </c>
      <c r="I4409" t="s">
        <v>1455</v>
      </c>
      <c r="J4409" s="20">
        <v>11</v>
      </c>
      <c r="K4409" s="20" t="s">
        <v>3</v>
      </c>
      <c r="L4409" t="s">
        <v>1464</v>
      </c>
      <c r="M4409" s="20">
        <v>2.04</v>
      </c>
      <c r="N4409" s="20">
        <v>1.21</v>
      </c>
      <c r="AE4409">
        <f t="shared" si="68"/>
        <v>2003</v>
      </c>
    </row>
    <row r="4410" spans="1:31" x14ac:dyDescent="0.25">
      <c r="A4410" s="7">
        <v>4407</v>
      </c>
      <c r="B4410" s="8">
        <v>37908</v>
      </c>
      <c r="C4410" t="s">
        <v>3</v>
      </c>
      <c r="D4410" t="s">
        <v>273</v>
      </c>
      <c r="E4410" t="s">
        <v>9</v>
      </c>
      <c r="F4410" t="s">
        <v>367</v>
      </c>
      <c r="G4410" t="s">
        <v>24</v>
      </c>
      <c r="H4410" s="135" t="s">
        <v>1548</v>
      </c>
      <c r="I4410" t="s">
        <v>1455</v>
      </c>
      <c r="J4410" s="20">
        <v>11</v>
      </c>
      <c r="K4410" s="20" t="s">
        <v>9</v>
      </c>
      <c r="L4410" t="s">
        <v>1464</v>
      </c>
      <c r="M4410" s="20">
        <v>1.21</v>
      </c>
      <c r="N4410" s="20">
        <v>2.04</v>
      </c>
      <c r="AE4410">
        <f t="shared" si="68"/>
        <v>2003</v>
      </c>
    </row>
    <row r="4411" spans="1:31" x14ac:dyDescent="0.25">
      <c r="A4411" s="7">
        <v>4408</v>
      </c>
      <c r="B4411" s="8">
        <v>37909</v>
      </c>
      <c r="C4411" t="s">
        <v>3</v>
      </c>
      <c r="D4411" t="s">
        <v>31</v>
      </c>
      <c r="E4411" t="s">
        <v>9</v>
      </c>
      <c r="F4411" t="s">
        <v>609</v>
      </c>
      <c r="G4411" t="s">
        <v>65</v>
      </c>
      <c r="H4411" s="135" t="s">
        <v>1519</v>
      </c>
      <c r="I4411" t="s">
        <v>1454</v>
      </c>
      <c r="J4411" s="20">
        <v>73</v>
      </c>
      <c r="K4411" s="20" t="s">
        <v>9</v>
      </c>
      <c r="L4411" t="s">
        <v>1464</v>
      </c>
      <c r="M4411" s="20">
        <v>16.059999999999999</v>
      </c>
      <c r="N4411" s="20">
        <v>21.44</v>
      </c>
      <c r="AE4411">
        <f t="shared" si="68"/>
        <v>2003</v>
      </c>
    </row>
    <row r="4412" spans="1:31" x14ac:dyDescent="0.25">
      <c r="A4412" s="7">
        <v>4409</v>
      </c>
      <c r="B4412" s="8">
        <v>37909</v>
      </c>
      <c r="C4412" t="s">
        <v>3</v>
      </c>
      <c r="D4412" t="s">
        <v>70</v>
      </c>
      <c r="E4412" t="s">
        <v>9</v>
      </c>
      <c r="F4412" t="s">
        <v>394</v>
      </c>
      <c r="G4412" t="s">
        <v>14</v>
      </c>
      <c r="H4412" s="135" t="s">
        <v>1517</v>
      </c>
      <c r="I4412" t="s">
        <v>1454</v>
      </c>
      <c r="J4412" s="20">
        <v>21</v>
      </c>
      <c r="K4412" s="20" t="s">
        <v>3</v>
      </c>
      <c r="L4412" t="s">
        <v>1464</v>
      </c>
      <c r="M4412" s="20">
        <v>6.88</v>
      </c>
      <c r="N4412" s="20">
        <v>4.62</v>
      </c>
      <c r="AE4412">
        <f t="shared" si="68"/>
        <v>2003</v>
      </c>
    </row>
    <row r="4413" spans="1:31" x14ac:dyDescent="0.25">
      <c r="A4413" s="7">
        <v>4410</v>
      </c>
      <c r="B4413" s="8">
        <v>37909</v>
      </c>
      <c r="C4413" t="s">
        <v>3</v>
      </c>
      <c r="D4413" t="s">
        <v>394</v>
      </c>
      <c r="E4413" t="s">
        <v>9</v>
      </c>
      <c r="F4413" t="s">
        <v>70</v>
      </c>
      <c r="G4413" t="s">
        <v>14</v>
      </c>
      <c r="H4413" s="135" t="s">
        <v>1517</v>
      </c>
      <c r="I4413" t="s">
        <v>1454</v>
      </c>
      <c r="J4413" s="20">
        <v>21</v>
      </c>
      <c r="K4413" s="20" t="s">
        <v>3</v>
      </c>
      <c r="L4413" t="s">
        <v>1464</v>
      </c>
      <c r="M4413" s="20">
        <v>6.88</v>
      </c>
      <c r="N4413" s="20">
        <v>4.62</v>
      </c>
      <c r="AE4413">
        <f t="shared" si="68"/>
        <v>2003</v>
      </c>
    </row>
    <row r="4414" spans="1:31" x14ac:dyDescent="0.25">
      <c r="A4414" s="7">
        <v>4411</v>
      </c>
      <c r="B4414" s="8">
        <v>37909</v>
      </c>
      <c r="C4414" t="s">
        <v>3</v>
      </c>
      <c r="D4414" t="s">
        <v>542</v>
      </c>
      <c r="E4414" t="s">
        <v>9</v>
      </c>
      <c r="F4414" t="s">
        <v>601</v>
      </c>
      <c r="G4414" t="s">
        <v>11</v>
      </c>
      <c r="H4414" s="135" t="s">
        <v>1526</v>
      </c>
      <c r="I4414" t="s">
        <v>1454</v>
      </c>
      <c r="J4414" s="20">
        <v>40</v>
      </c>
      <c r="K4414" s="20" t="s">
        <v>3</v>
      </c>
      <c r="L4414" t="s">
        <v>1464</v>
      </c>
      <c r="M4414" s="20">
        <v>12.2</v>
      </c>
      <c r="N4414" s="20">
        <v>8.8000000000000007</v>
      </c>
      <c r="AE4414">
        <f t="shared" si="68"/>
        <v>2003</v>
      </c>
    </row>
    <row r="4415" spans="1:31" x14ac:dyDescent="0.25">
      <c r="A4415" s="7">
        <v>4412</v>
      </c>
      <c r="B4415" s="8">
        <v>37910</v>
      </c>
      <c r="C4415" t="s">
        <v>3</v>
      </c>
      <c r="D4415" t="s">
        <v>588</v>
      </c>
      <c r="E4415" t="s">
        <v>9</v>
      </c>
      <c r="F4415" t="s">
        <v>287</v>
      </c>
      <c r="G4415" t="s">
        <v>24</v>
      </c>
      <c r="H4415" s="135" t="s">
        <v>1497</v>
      </c>
      <c r="I4415" t="s">
        <v>1455</v>
      </c>
      <c r="J4415" s="20">
        <v>4</v>
      </c>
      <c r="K4415" s="20" t="s">
        <v>3</v>
      </c>
      <c r="L4415" t="s">
        <v>1463</v>
      </c>
      <c r="M4415" s="20">
        <v>1.02</v>
      </c>
      <c r="N4415" s="20">
        <v>0.48</v>
      </c>
      <c r="AE4415">
        <f t="shared" si="68"/>
        <v>2003</v>
      </c>
    </row>
    <row r="4416" spans="1:31" x14ac:dyDescent="0.25">
      <c r="A4416" s="7">
        <v>4413</v>
      </c>
      <c r="B4416" s="8">
        <v>37910</v>
      </c>
      <c r="C4416" t="s">
        <v>3</v>
      </c>
      <c r="D4416" t="s">
        <v>543</v>
      </c>
      <c r="E4416" t="s">
        <v>9</v>
      </c>
      <c r="F4416" t="s">
        <v>490</v>
      </c>
      <c r="G4416" t="s">
        <v>17</v>
      </c>
      <c r="H4416" s="135" t="s">
        <v>1502</v>
      </c>
      <c r="I4416" t="s">
        <v>1454</v>
      </c>
      <c r="J4416" s="20">
        <v>46</v>
      </c>
      <c r="K4416" s="20" t="s">
        <v>9</v>
      </c>
      <c r="L4416" t="s">
        <v>1464</v>
      </c>
      <c r="M4416" s="20">
        <v>10.120000000000001</v>
      </c>
      <c r="N4416" s="20">
        <v>13.879999999999999</v>
      </c>
      <c r="AE4416">
        <f t="shared" si="68"/>
        <v>2003</v>
      </c>
    </row>
    <row r="4417" spans="1:31" x14ac:dyDescent="0.25">
      <c r="A4417" s="7">
        <v>4414</v>
      </c>
      <c r="B4417" s="8">
        <v>37910</v>
      </c>
      <c r="C4417" t="s">
        <v>3</v>
      </c>
      <c r="D4417" t="s">
        <v>489</v>
      </c>
      <c r="E4417" t="s">
        <v>9</v>
      </c>
      <c r="F4417" t="s">
        <v>415</v>
      </c>
      <c r="G4417" t="s">
        <v>14</v>
      </c>
      <c r="H4417" s="135" t="s">
        <v>1496</v>
      </c>
      <c r="I4417" t="s">
        <v>1454</v>
      </c>
      <c r="J4417" s="20">
        <v>30</v>
      </c>
      <c r="K4417" s="20" t="s">
        <v>3</v>
      </c>
      <c r="L4417" t="s">
        <v>1463</v>
      </c>
      <c r="M4417" s="20">
        <v>8.8000000000000007</v>
      </c>
      <c r="N4417" s="20">
        <v>7.2</v>
      </c>
      <c r="AE4417">
        <f t="shared" si="68"/>
        <v>2003</v>
      </c>
    </row>
    <row r="4418" spans="1:31" x14ac:dyDescent="0.25">
      <c r="A4418" s="7">
        <v>4415</v>
      </c>
      <c r="B4418" s="8">
        <v>37910</v>
      </c>
      <c r="C4418" t="s">
        <v>3</v>
      </c>
      <c r="D4418" t="s">
        <v>229</v>
      </c>
      <c r="E4418" t="s">
        <v>9</v>
      </c>
      <c r="F4418" t="s">
        <v>240</v>
      </c>
      <c r="G4418" t="s">
        <v>377</v>
      </c>
      <c r="H4418" s="9" t="s">
        <v>1590</v>
      </c>
      <c r="I4418" t="s">
        <v>1456</v>
      </c>
      <c r="J4418" s="20">
        <v>50</v>
      </c>
      <c r="K4418" s="20" t="s">
        <v>3</v>
      </c>
      <c r="L4418" t="s">
        <v>1464</v>
      </c>
      <c r="M4418" s="20">
        <v>15</v>
      </c>
      <c r="N4418" s="20">
        <v>11</v>
      </c>
      <c r="O4418" t="s">
        <v>3</v>
      </c>
      <c r="P4418" s="13" t="s">
        <v>412</v>
      </c>
      <c r="Q4418" t="s">
        <v>9</v>
      </c>
      <c r="R4418" t="s">
        <v>134</v>
      </c>
      <c r="S4418" t="s">
        <v>1465</v>
      </c>
      <c r="U4418" t="s">
        <v>1465</v>
      </c>
      <c r="W4418" t="s">
        <v>1465</v>
      </c>
      <c r="Y4418" t="s">
        <v>1465</v>
      </c>
      <c r="AA4418" t="s">
        <v>1465</v>
      </c>
      <c r="AC4418" t="s">
        <v>1465</v>
      </c>
      <c r="AE4418">
        <f t="shared" si="68"/>
        <v>2003</v>
      </c>
    </row>
    <row r="4419" spans="1:31" x14ac:dyDescent="0.25">
      <c r="A4419" s="7">
        <v>4416</v>
      </c>
      <c r="B4419" s="8">
        <v>37910</v>
      </c>
      <c r="C4419" t="s">
        <v>3</v>
      </c>
      <c r="D4419" t="s">
        <v>237</v>
      </c>
      <c r="E4419" t="s">
        <v>9</v>
      </c>
      <c r="F4419" t="s">
        <v>186</v>
      </c>
      <c r="G4419" t="s">
        <v>569</v>
      </c>
      <c r="H4419" s="136" t="s">
        <v>1677</v>
      </c>
      <c r="I4419" t="s">
        <v>1454</v>
      </c>
      <c r="J4419" s="20">
        <v>12</v>
      </c>
      <c r="K4419" s="20" t="s">
        <v>9</v>
      </c>
      <c r="L4419" t="s">
        <v>1464</v>
      </c>
      <c r="M4419" s="20">
        <v>2.64</v>
      </c>
      <c r="N4419" s="20">
        <v>4.3599999999999994</v>
      </c>
      <c r="AE4419">
        <f t="shared" si="68"/>
        <v>2003</v>
      </c>
    </row>
    <row r="4420" spans="1:31" x14ac:dyDescent="0.25">
      <c r="A4420" s="7">
        <v>4417</v>
      </c>
      <c r="B4420" s="8">
        <v>37911</v>
      </c>
      <c r="C4420" t="s">
        <v>3</v>
      </c>
      <c r="D4420" t="s">
        <v>543</v>
      </c>
      <c r="E4420" t="s">
        <v>9</v>
      </c>
      <c r="F4420" t="s">
        <v>521</v>
      </c>
      <c r="G4420" t="s">
        <v>65</v>
      </c>
      <c r="H4420" s="135" t="s">
        <v>1519</v>
      </c>
      <c r="I4420" t="s">
        <v>1454</v>
      </c>
      <c r="J4420" s="20">
        <v>90</v>
      </c>
      <c r="K4420" s="20" t="s">
        <v>9</v>
      </c>
      <c r="L4420" t="s">
        <v>1464</v>
      </c>
      <c r="M4420" s="20">
        <v>19.8</v>
      </c>
      <c r="N4420" s="20">
        <v>26.2</v>
      </c>
      <c r="AE4420">
        <f t="shared" ref="AE4420:AE4483" si="69">YEAR(B4420)</f>
        <v>2003</v>
      </c>
    </row>
    <row r="4421" spans="1:31" x14ac:dyDescent="0.25">
      <c r="A4421" s="7">
        <v>4418</v>
      </c>
      <c r="B4421" s="8">
        <v>37911</v>
      </c>
      <c r="C4421" t="s">
        <v>3</v>
      </c>
      <c r="D4421" t="s">
        <v>27</v>
      </c>
      <c r="E4421" t="s">
        <v>9</v>
      </c>
      <c r="F4421" t="s">
        <v>278</v>
      </c>
      <c r="G4421" t="s">
        <v>14</v>
      </c>
      <c r="H4421" s="135" t="s">
        <v>1501</v>
      </c>
      <c r="I4421" t="s">
        <v>1455</v>
      </c>
      <c r="J4421" s="20">
        <v>24</v>
      </c>
      <c r="K4421" s="20" t="s">
        <v>3</v>
      </c>
      <c r="L4421" t="s">
        <v>1464</v>
      </c>
      <c r="M4421" s="20">
        <v>3.86</v>
      </c>
      <c r="N4421" s="20">
        <v>2.64</v>
      </c>
      <c r="AE4421">
        <f t="shared" si="69"/>
        <v>2003</v>
      </c>
    </row>
    <row r="4422" spans="1:31" x14ac:dyDescent="0.25">
      <c r="A4422" s="7">
        <v>4419</v>
      </c>
      <c r="B4422" s="8">
        <v>37911</v>
      </c>
      <c r="C4422" t="s">
        <v>3</v>
      </c>
      <c r="D4422" t="s">
        <v>129</v>
      </c>
      <c r="E4422" t="s">
        <v>9</v>
      </c>
      <c r="F4422" t="s">
        <v>55</v>
      </c>
      <c r="G4422" t="s">
        <v>377</v>
      </c>
      <c r="H4422" s="9" t="s">
        <v>1589</v>
      </c>
      <c r="I4422" t="s">
        <v>1455</v>
      </c>
      <c r="J4422" s="20">
        <v>40</v>
      </c>
      <c r="K4422" s="20" t="s">
        <v>1465</v>
      </c>
      <c r="L4422" t="s">
        <v>1466</v>
      </c>
      <c r="M4422" s="20">
        <v>5</v>
      </c>
      <c r="N4422" s="20">
        <v>5</v>
      </c>
      <c r="AE4422">
        <f t="shared" si="69"/>
        <v>2003</v>
      </c>
    </row>
    <row r="4423" spans="1:31" x14ac:dyDescent="0.25">
      <c r="A4423" s="7">
        <v>4420</v>
      </c>
      <c r="B4423" s="8">
        <v>37912</v>
      </c>
      <c r="C4423" t="s">
        <v>3</v>
      </c>
      <c r="D4423" t="s">
        <v>229</v>
      </c>
      <c r="E4423" t="s">
        <v>9</v>
      </c>
      <c r="F4423" t="s">
        <v>412</v>
      </c>
      <c r="G4423" t="s">
        <v>569</v>
      </c>
      <c r="H4423" s="135" t="s">
        <v>1718</v>
      </c>
      <c r="I4423" t="s">
        <v>1455</v>
      </c>
      <c r="J4423" s="20">
        <v>13</v>
      </c>
      <c r="K4423" s="20" t="s">
        <v>1465</v>
      </c>
      <c r="L4423" t="s">
        <v>1466</v>
      </c>
      <c r="M4423" s="20">
        <v>1.625</v>
      </c>
      <c r="N4423" s="20">
        <v>1.625</v>
      </c>
      <c r="AE4423">
        <f t="shared" si="69"/>
        <v>2003</v>
      </c>
    </row>
    <row r="4424" spans="1:31" x14ac:dyDescent="0.25">
      <c r="A4424" s="7">
        <v>4421</v>
      </c>
      <c r="B4424" s="8">
        <v>37913</v>
      </c>
      <c r="C4424" t="s">
        <v>3</v>
      </c>
      <c r="D4424" t="s">
        <v>38</v>
      </c>
      <c r="E4424" t="s">
        <v>9</v>
      </c>
      <c r="F4424" t="s">
        <v>612</v>
      </c>
      <c r="G4424" t="s">
        <v>14</v>
      </c>
      <c r="H4424" s="135" t="s">
        <v>1583</v>
      </c>
      <c r="I4424" t="s">
        <v>1455</v>
      </c>
      <c r="J4424" s="20">
        <v>16</v>
      </c>
      <c r="K4424" s="20" t="s">
        <v>9</v>
      </c>
      <c r="L4424" t="s">
        <v>1464</v>
      </c>
      <c r="M4424" s="20">
        <v>1.76</v>
      </c>
      <c r="N4424" s="20">
        <v>2.74</v>
      </c>
      <c r="AE4424">
        <f t="shared" si="69"/>
        <v>2003</v>
      </c>
    </row>
    <row r="4425" spans="1:31" x14ac:dyDescent="0.25">
      <c r="A4425" s="7">
        <v>4422</v>
      </c>
      <c r="B4425" s="8">
        <v>37913</v>
      </c>
      <c r="C4425" t="s">
        <v>3</v>
      </c>
      <c r="D4425" t="s">
        <v>612</v>
      </c>
      <c r="E4425" t="s">
        <v>9</v>
      </c>
      <c r="F4425" t="s">
        <v>38</v>
      </c>
      <c r="G4425" t="s">
        <v>14</v>
      </c>
      <c r="H4425" s="135" t="s">
        <v>1583</v>
      </c>
      <c r="I4425" t="s">
        <v>1455</v>
      </c>
      <c r="J4425" s="20">
        <v>16</v>
      </c>
      <c r="K4425" s="20" t="s">
        <v>9</v>
      </c>
      <c r="L4425" t="s">
        <v>1463</v>
      </c>
      <c r="M4425" s="20">
        <v>1.92</v>
      </c>
      <c r="N4425" s="20">
        <v>2.58</v>
      </c>
      <c r="AE4425">
        <f t="shared" si="69"/>
        <v>2003</v>
      </c>
    </row>
    <row r="4426" spans="1:31" x14ac:dyDescent="0.25">
      <c r="A4426" s="7">
        <v>4423</v>
      </c>
      <c r="B4426" s="8">
        <v>37913</v>
      </c>
      <c r="C4426" t="s">
        <v>3</v>
      </c>
      <c r="D4426" t="s">
        <v>565</v>
      </c>
      <c r="E4426" t="s">
        <v>9</v>
      </c>
      <c r="F4426" t="s">
        <v>178</v>
      </c>
      <c r="G4426" t="s">
        <v>17</v>
      </c>
      <c r="H4426" s="135" t="s">
        <v>1528</v>
      </c>
      <c r="I4426" t="s">
        <v>1454</v>
      </c>
      <c r="J4426" s="20">
        <v>10</v>
      </c>
      <c r="K4426" s="20" t="s">
        <v>3</v>
      </c>
      <c r="L4426" t="s">
        <v>1464</v>
      </c>
      <c r="M4426" s="20">
        <v>3.8</v>
      </c>
      <c r="N4426" s="20">
        <v>2.2000000000000002</v>
      </c>
      <c r="AE4426">
        <f t="shared" si="69"/>
        <v>2003</v>
      </c>
    </row>
    <row r="4427" spans="1:31" x14ac:dyDescent="0.25">
      <c r="A4427" s="7">
        <v>4424</v>
      </c>
      <c r="B4427" s="8">
        <v>37913</v>
      </c>
      <c r="C4427" t="s">
        <v>3</v>
      </c>
      <c r="D4427" t="s">
        <v>178</v>
      </c>
      <c r="E4427" t="s">
        <v>9</v>
      </c>
      <c r="F4427" t="s">
        <v>565</v>
      </c>
      <c r="G4427" t="s">
        <v>17</v>
      </c>
      <c r="H4427" s="135" t="s">
        <v>1528</v>
      </c>
      <c r="I4427" t="s">
        <v>1454</v>
      </c>
      <c r="J4427" s="20">
        <v>10</v>
      </c>
      <c r="K4427" s="20" t="s">
        <v>9</v>
      </c>
      <c r="L4427" t="s">
        <v>1464</v>
      </c>
      <c r="M4427" s="20">
        <v>2.2000000000000002</v>
      </c>
      <c r="N4427" s="20">
        <v>3.8</v>
      </c>
      <c r="AE4427">
        <f t="shared" si="69"/>
        <v>2003</v>
      </c>
    </row>
    <row r="4428" spans="1:31" x14ac:dyDescent="0.25">
      <c r="A4428" s="7">
        <v>4425</v>
      </c>
      <c r="B4428" s="8">
        <v>37913</v>
      </c>
      <c r="C4428" t="s">
        <v>3</v>
      </c>
      <c r="D4428" t="s">
        <v>54</v>
      </c>
      <c r="E4428" t="s">
        <v>9</v>
      </c>
      <c r="F4428" t="s">
        <v>55</v>
      </c>
      <c r="G4428" t="s">
        <v>11</v>
      </c>
      <c r="H4428" s="135" t="s">
        <v>1488</v>
      </c>
      <c r="I4428" t="s">
        <v>1455</v>
      </c>
      <c r="J4428" s="20">
        <v>18</v>
      </c>
      <c r="K4428" s="20" t="s">
        <v>3</v>
      </c>
      <c r="L4428" t="s">
        <v>1463</v>
      </c>
      <c r="M4428" s="20">
        <v>2.84</v>
      </c>
      <c r="N4428" s="20">
        <v>2.16</v>
      </c>
      <c r="AE4428">
        <f t="shared" si="69"/>
        <v>2003</v>
      </c>
    </row>
    <row r="4429" spans="1:31" x14ac:dyDescent="0.25">
      <c r="A4429" s="7">
        <v>4426</v>
      </c>
      <c r="B4429" s="8">
        <v>37913</v>
      </c>
      <c r="C4429" t="s">
        <v>3</v>
      </c>
      <c r="D4429" t="s">
        <v>213</v>
      </c>
      <c r="E4429" t="s">
        <v>9</v>
      </c>
      <c r="F4429" t="s">
        <v>263</v>
      </c>
      <c r="G4429" t="s">
        <v>24</v>
      </c>
      <c r="H4429" s="135" t="s">
        <v>1548</v>
      </c>
      <c r="I4429" t="s">
        <v>1455</v>
      </c>
      <c r="J4429" s="20">
        <v>14</v>
      </c>
      <c r="K4429" s="20" t="s">
        <v>3</v>
      </c>
      <c r="L4429" t="s">
        <v>1463</v>
      </c>
      <c r="M4429" s="20">
        <v>2.3200000000000003</v>
      </c>
      <c r="N4429" s="20">
        <v>1.68</v>
      </c>
      <c r="AE4429">
        <f t="shared" si="69"/>
        <v>2003</v>
      </c>
    </row>
    <row r="4430" spans="1:31" x14ac:dyDescent="0.25">
      <c r="A4430" s="7">
        <v>4427</v>
      </c>
      <c r="B4430" s="8">
        <v>37913</v>
      </c>
      <c r="C4430" t="s">
        <v>3</v>
      </c>
      <c r="D4430" t="s">
        <v>106</v>
      </c>
      <c r="E4430" t="s">
        <v>9</v>
      </c>
      <c r="F4430" t="s">
        <v>492</v>
      </c>
      <c r="G4430" t="s">
        <v>24</v>
      </c>
      <c r="H4430" s="135" t="s">
        <v>1548</v>
      </c>
      <c r="I4430" t="s">
        <v>1455</v>
      </c>
      <c r="J4430" s="20">
        <v>5</v>
      </c>
      <c r="K4430" s="20" t="s">
        <v>3</v>
      </c>
      <c r="L4430" t="s">
        <v>1464</v>
      </c>
      <c r="M4430" s="20">
        <v>1.2</v>
      </c>
      <c r="N4430" s="20">
        <v>0.55000000000000004</v>
      </c>
      <c r="AE4430">
        <f t="shared" si="69"/>
        <v>2003</v>
      </c>
    </row>
    <row r="4431" spans="1:31" x14ac:dyDescent="0.25">
      <c r="A4431" s="7">
        <v>4428</v>
      </c>
      <c r="B4431" s="8">
        <v>37913</v>
      </c>
      <c r="C4431" t="s">
        <v>3</v>
      </c>
      <c r="D4431" t="s">
        <v>492</v>
      </c>
      <c r="E4431" t="s">
        <v>9</v>
      </c>
      <c r="F4431" t="s">
        <v>106</v>
      </c>
      <c r="G4431" t="s">
        <v>24</v>
      </c>
      <c r="H4431" s="135" t="s">
        <v>1548</v>
      </c>
      <c r="I4431" t="s">
        <v>1455</v>
      </c>
      <c r="J4431" s="20">
        <v>5</v>
      </c>
      <c r="K4431" s="20" t="s">
        <v>9</v>
      </c>
      <c r="L4431" t="s">
        <v>1464</v>
      </c>
      <c r="M4431" s="20">
        <v>0.55000000000000004</v>
      </c>
      <c r="N4431" s="20">
        <v>1.2</v>
      </c>
      <c r="AE4431">
        <f t="shared" si="69"/>
        <v>2003</v>
      </c>
    </row>
    <row r="4432" spans="1:31" x14ac:dyDescent="0.25">
      <c r="A4432" s="7">
        <v>4429</v>
      </c>
      <c r="B4432" s="8">
        <v>37913</v>
      </c>
      <c r="C4432" t="s">
        <v>3</v>
      </c>
      <c r="D4432" t="s">
        <v>263</v>
      </c>
      <c r="E4432" t="s">
        <v>9</v>
      </c>
      <c r="F4432" t="s">
        <v>213</v>
      </c>
      <c r="G4432" t="s">
        <v>24</v>
      </c>
      <c r="H4432" s="135" t="s">
        <v>1548</v>
      </c>
      <c r="I4432" t="s">
        <v>1455</v>
      </c>
      <c r="J4432" s="20">
        <v>14</v>
      </c>
      <c r="K4432" s="20" t="s">
        <v>9</v>
      </c>
      <c r="L4432" t="s">
        <v>1463</v>
      </c>
      <c r="M4432" s="20">
        <v>1.68</v>
      </c>
      <c r="N4432" s="20">
        <v>2.3200000000000003</v>
      </c>
      <c r="AE4432">
        <f t="shared" si="69"/>
        <v>2003</v>
      </c>
    </row>
    <row r="4433" spans="1:31" x14ac:dyDescent="0.25">
      <c r="A4433" s="7">
        <v>4430</v>
      </c>
      <c r="B4433" s="8">
        <v>37913</v>
      </c>
      <c r="C4433" t="s">
        <v>3</v>
      </c>
      <c r="D4433" t="s">
        <v>129</v>
      </c>
      <c r="E4433" t="s">
        <v>9</v>
      </c>
      <c r="F4433" t="s">
        <v>55</v>
      </c>
      <c r="G4433" t="s">
        <v>377</v>
      </c>
      <c r="H4433" s="9" t="s">
        <v>1589</v>
      </c>
      <c r="I4433" t="s">
        <v>1455</v>
      </c>
      <c r="J4433" s="20">
        <v>353</v>
      </c>
      <c r="K4433" s="20" t="s">
        <v>3</v>
      </c>
      <c r="L4433" t="s">
        <v>1464</v>
      </c>
      <c r="M4433" s="20">
        <v>49.92</v>
      </c>
      <c r="N4433" s="20">
        <v>38.83</v>
      </c>
      <c r="AE4433">
        <f t="shared" si="69"/>
        <v>2003</v>
      </c>
    </row>
    <row r="4434" spans="1:31" x14ac:dyDescent="0.25">
      <c r="A4434" s="7">
        <v>4431</v>
      </c>
      <c r="B4434" s="8">
        <v>37913</v>
      </c>
      <c r="C4434" t="s">
        <v>3</v>
      </c>
      <c r="D4434" t="s">
        <v>462</v>
      </c>
      <c r="E4434" t="s">
        <v>9</v>
      </c>
      <c r="F4434" t="s">
        <v>395</v>
      </c>
      <c r="G4434" t="s">
        <v>377</v>
      </c>
      <c r="H4434" s="9" t="s">
        <v>1655</v>
      </c>
      <c r="I4434" t="s">
        <v>1454</v>
      </c>
      <c r="J4434" s="20">
        <v>75</v>
      </c>
      <c r="K4434" s="20" t="s">
        <v>3</v>
      </c>
      <c r="L4434" t="s">
        <v>1464</v>
      </c>
      <c r="M4434" s="20">
        <v>22</v>
      </c>
      <c r="N4434" s="20">
        <v>16.5</v>
      </c>
      <c r="AE4434">
        <f t="shared" si="69"/>
        <v>2003</v>
      </c>
    </row>
    <row r="4435" spans="1:31" x14ac:dyDescent="0.25">
      <c r="A4435" s="7">
        <v>4432</v>
      </c>
      <c r="B4435" s="8">
        <v>37914</v>
      </c>
      <c r="C4435" t="s">
        <v>3</v>
      </c>
      <c r="D4435" t="s">
        <v>432</v>
      </c>
      <c r="E4435" t="s">
        <v>9</v>
      </c>
      <c r="F4435" t="s">
        <v>611</v>
      </c>
      <c r="G4435" t="s">
        <v>17</v>
      </c>
      <c r="H4435" s="135" t="s">
        <v>1500</v>
      </c>
      <c r="I4435" t="s">
        <v>1454</v>
      </c>
      <c r="J4435" s="20">
        <v>49</v>
      </c>
      <c r="K4435" s="20" t="s">
        <v>1465</v>
      </c>
      <c r="L4435" t="s">
        <v>1466</v>
      </c>
      <c r="M4435" s="20">
        <v>12.25</v>
      </c>
      <c r="N4435" s="20">
        <v>12.25</v>
      </c>
      <c r="AE4435">
        <f t="shared" si="69"/>
        <v>2003</v>
      </c>
    </row>
    <row r="4436" spans="1:31" x14ac:dyDescent="0.25">
      <c r="A4436" s="7">
        <v>4433</v>
      </c>
      <c r="B4436" s="8">
        <v>37914</v>
      </c>
      <c r="C4436" t="s">
        <v>3</v>
      </c>
      <c r="D4436" t="s">
        <v>603</v>
      </c>
      <c r="E4436" t="s">
        <v>9</v>
      </c>
      <c r="F4436" t="s">
        <v>479</v>
      </c>
      <c r="G4436" t="s">
        <v>14</v>
      </c>
      <c r="H4436" s="135" t="s">
        <v>1517</v>
      </c>
      <c r="I4436" t="s">
        <v>1454</v>
      </c>
      <c r="J4436" s="20">
        <v>8</v>
      </c>
      <c r="K4436" s="20" t="s">
        <v>3</v>
      </c>
      <c r="L4436" t="s">
        <v>1464</v>
      </c>
      <c r="M4436" s="20">
        <v>3.24</v>
      </c>
      <c r="N4436" s="20">
        <v>1.76</v>
      </c>
      <c r="AE4436">
        <f t="shared" si="69"/>
        <v>2003</v>
      </c>
    </row>
    <row r="4437" spans="1:31" x14ac:dyDescent="0.25">
      <c r="A4437" s="7">
        <v>4434</v>
      </c>
      <c r="B4437" s="8">
        <v>37914</v>
      </c>
      <c r="C4437" t="s">
        <v>3</v>
      </c>
      <c r="D4437" t="s">
        <v>547</v>
      </c>
      <c r="E4437" t="s">
        <v>9</v>
      </c>
      <c r="F4437" t="s">
        <v>169</v>
      </c>
      <c r="G4437" t="s">
        <v>14</v>
      </c>
      <c r="H4437" s="135" t="s">
        <v>1507</v>
      </c>
      <c r="I4437" t="s">
        <v>1454</v>
      </c>
      <c r="J4437" s="20">
        <v>68</v>
      </c>
      <c r="K4437" s="20" t="s">
        <v>9</v>
      </c>
      <c r="L4437" t="s">
        <v>1464</v>
      </c>
      <c r="M4437" s="20">
        <v>14.96</v>
      </c>
      <c r="N4437" s="20">
        <v>20.04</v>
      </c>
      <c r="AE4437">
        <f t="shared" si="69"/>
        <v>2003</v>
      </c>
    </row>
    <row r="4438" spans="1:31" x14ac:dyDescent="0.25">
      <c r="A4438" s="7">
        <v>4435</v>
      </c>
      <c r="B4438" s="8">
        <v>37914</v>
      </c>
      <c r="C4438" t="s">
        <v>3</v>
      </c>
      <c r="D4438" t="s">
        <v>602</v>
      </c>
      <c r="E4438" t="s">
        <v>9</v>
      </c>
      <c r="F4438" t="s">
        <v>53</v>
      </c>
      <c r="G4438" t="s">
        <v>14</v>
      </c>
      <c r="H4438" s="135" t="s">
        <v>1496</v>
      </c>
      <c r="I4438" t="s">
        <v>1454</v>
      </c>
      <c r="J4438" s="20">
        <v>25</v>
      </c>
      <c r="K4438" s="20" t="s">
        <v>1465</v>
      </c>
      <c r="L4438" t="s">
        <v>1466</v>
      </c>
      <c r="M4438" s="20">
        <v>6.25</v>
      </c>
      <c r="N4438" s="20">
        <v>6.25</v>
      </c>
      <c r="AE4438">
        <f t="shared" si="69"/>
        <v>2003</v>
      </c>
    </row>
    <row r="4439" spans="1:31" x14ac:dyDescent="0.25">
      <c r="A4439" s="7">
        <v>4436</v>
      </c>
      <c r="B4439" s="8">
        <v>37914</v>
      </c>
      <c r="C4439" t="s">
        <v>3</v>
      </c>
      <c r="D4439" t="s">
        <v>571</v>
      </c>
      <c r="E4439" t="s">
        <v>9</v>
      </c>
      <c r="F4439" t="s">
        <v>501</v>
      </c>
      <c r="G4439" t="s">
        <v>377</v>
      </c>
      <c r="H4439" s="9" t="s">
        <v>1719</v>
      </c>
      <c r="I4439" t="s">
        <v>1454</v>
      </c>
      <c r="J4439" s="20">
        <v>33</v>
      </c>
      <c r="K4439" s="20" t="s">
        <v>1465</v>
      </c>
      <c r="L4439" t="s">
        <v>1466</v>
      </c>
      <c r="M4439" s="20">
        <v>8.25</v>
      </c>
      <c r="N4439" s="20">
        <v>8.25</v>
      </c>
      <c r="AE4439">
        <f t="shared" si="69"/>
        <v>2003</v>
      </c>
    </row>
    <row r="4440" spans="1:31" x14ac:dyDescent="0.25">
      <c r="A4440" s="7">
        <v>4437</v>
      </c>
      <c r="B4440" s="8">
        <v>37914</v>
      </c>
      <c r="C4440" t="s">
        <v>3</v>
      </c>
      <c r="D4440" t="s">
        <v>543</v>
      </c>
      <c r="E4440" t="s">
        <v>9</v>
      </c>
      <c r="F4440" t="s">
        <v>464</v>
      </c>
      <c r="G4440" t="s">
        <v>377</v>
      </c>
      <c r="H4440" s="9" t="s">
        <v>1716</v>
      </c>
      <c r="I4440" t="s">
        <v>1454</v>
      </c>
      <c r="J4440" s="20">
        <v>11</v>
      </c>
      <c r="K4440" s="20" t="s">
        <v>3</v>
      </c>
      <c r="L4440" t="s">
        <v>1464</v>
      </c>
      <c r="M4440" s="20">
        <v>4.08</v>
      </c>
      <c r="N4440" s="20">
        <v>2.42</v>
      </c>
      <c r="AE4440">
        <f t="shared" si="69"/>
        <v>2003</v>
      </c>
    </row>
    <row r="4441" spans="1:31" x14ac:dyDescent="0.25">
      <c r="A4441" s="7">
        <v>4438</v>
      </c>
      <c r="B4441" s="8">
        <v>37915</v>
      </c>
      <c r="C4441" t="s">
        <v>3</v>
      </c>
      <c r="D4441" t="s">
        <v>608</v>
      </c>
      <c r="E4441" t="s">
        <v>9</v>
      </c>
      <c r="F4441" t="s">
        <v>537</v>
      </c>
      <c r="G4441" t="s">
        <v>14</v>
      </c>
      <c r="H4441" s="135" t="s">
        <v>1492</v>
      </c>
      <c r="I4441" t="s">
        <v>1455</v>
      </c>
      <c r="J4441" s="20">
        <v>4</v>
      </c>
      <c r="K4441" s="20" t="s">
        <v>3</v>
      </c>
      <c r="L4441" t="s">
        <v>1464</v>
      </c>
      <c r="M4441" s="20">
        <v>1.06</v>
      </c>
      <c r="N4441" s="20">
        <v>0.44</v>
      </c>
      <c r="AE4441">
        <f t="shared" si="69"/>
        <v>2003</v>
      </c>
    </row>
    <row r="4442" spans="1:31" x14ac:dyDescent="0.25">
      <c r="A4442" s="7">
        <v>4439</v>
      </c>
      <c r="B4442" s="8">
        <v>37915</v>
      </c>
      <c r="C4442" t="s">
        <v>3</v>
      </c>
      <c r="D4442" t="s">
        <v>440</v>
      </c>
      <c r="E4442" t="s">
        <v>9</v>
      </c>
      <c r="F4442" t="s">
        <v>27</v>
      </c>
      <c r="G4442" t="s">
        <v>24</v>
      </c>
      <c r="H4442" s="135" t="s">
        <v>1548</v>
      </c>
      <c r="I4442" t="s">
        <v>1455</v>
      </c>
      <c r="J4442" s="20">
        <v>12</v>
      </c>
      <c r="K4442" s="20" t="s">
        <v>3</v>
      </c>
      <c r="L4442" t="s">
        <v>1464</v>
      </c>
      <c r="M4442" s="20">
        <v>2.1799999999999997</v>
      </c>
      <c r="N4442" s="20">
        <v>1.32</v>
      </c>
      <c r="AE4442">
        <f t="shared" si="69"/>
        <v>2003</v>
      </c>
    </row>
    <row r="4443" spans="1:31" x14ac:dyDescent="0.25">
      <c r="A4443" s="7">
        <v>4440</v>
      </c>
      <c r="B4443" s="8">
        <v>37915</v>
      </c>
      <c r="C4443" t="s">
        <v>3</v>
      </c>
      <c r="D4443" t="s">
        <v>27</v>
      </c>
      <c r="E4443" t="s">
        <v>9</v>
      </c>
      <c r="F4443" t="s">
        <v>440</v>
      </c>
      <c r="G4443" t="s">
        <v>24</v>
      </c>
      <c r="H4443" s="135" t="s">
        <v>1548</v>
      </c>
      <c r="I4443" t="s">
        <v>1455</v>
      </c>
      <c r="J4443" s="20">
        <v>12</v>
      </c>
      <c r="K4443" s="20" t="s">
        <v>9</v>
      </c>
      <c r="L4443" t="s">
        <v>1464</v>
      </c>
      <c r="M4443" s="20">
        <v>1.32</v>
      </c>
      <c r="N4443" s="20">
        <v>2.1799999999999997</v>
      </c>
      <c r="AE4443">
        <f t="shared" si="69"/>
        <v>2003</v>
      </c>
    </row>
    <row r="4444" spans="1:31" x14ac:dyDescent="0.25">
      <c r="A4444" s="7">
        <v>4441</v>
      </c>
      <c r="B4444" s="8">
        <v>37915</v>
      </c>
      <c r="C4444" t="s">
        <v>3</v>
      </c>
      <c r="D4444" t="s">
        <v>397</v>
      </c>
      <c r="E4444" t="s">
        <v>9</v>
      </c>
      <c r="F4444" t="s">
        <v>451</v>
      </c>
      <c r="G4444" t="s">
        <v>377</v>
      </c>
      <c r="H4444" s="9" t="s">
        <v>1615</v>
      </c>
      <c r="I4444" t="s">
        <v>1454</v>
      </c>
      <c r="J4444" s="20">
        <v>75</v>
      </c>
      <c r="K4444" s="20" t="s">
        <v>3</v>
      </c>
      <c r="L4444" t="s">
        <v>1464</v>
      </c>
      <c r="M4444" s="20">
        <v>22</v>
      </c>
      <c r="N4444" s="20">
        <v>16.5</v>
      </c>
      <c r="AE4444">
        <f t="shared" si="69"/>
        <v>2003</v>
      </c>
    </row>
    <row r="4445" spans="1:31" x14ac:dyDescent="0.25">
      <c r="A4445" s="7">
        <v>4442</v>
      </c>
      <c r="B4445" s="8">
        <v>37916</v>
      </c>
      <c r="C4445" t="s">
        <v>3</v>
      </c>
      <c r="D4445" t="s">
        <v>278</v>
      </c>
      <c r="E4445" t="s">
        <v>9</v>
      </c>
      <c r="F4445" t="s">
        <v>425</v>
      </c>
      <c r="G4445" t="s">
        <v>14</v>
      </c>
      <c r="H4445" s="135" t="s">
        <v>1491</v>
      </c>
      <c r="I4445" t="s">
        <v>1455</v>
      </c>
      <c r="J4445" s="20">
        <v>33</v>
      </c>
      <c r="K4445" s="20" t="s">
        <v>9</v>
      </c>
      <c r="L4445" t="s">
        <v>1464</v>
      </c>
      <c r="M4445" s="20">
        <v>3.63</v>
      </c>
      <c r="N4445" s="20">
        <v>5.12</v>
      </c>
      <c r="AE4445">
        <f t="shared" si="69"/>
        <v>2003</v>
      </c>
    </row>
    <row r="4446" spans="1:31" x14ac:dyDescent="0.25">
      <c r="A4446" s="7">
        <v>4443</v>
      </c>
      <c r="B4446" s="8">
        <v>37916</v>
      </c>
      <c r="C4446" t="s">
        <v>3</v>
      </c>
      <c r="D4446" t="s">
        <v>475</v>
      </c>
      <c r="E4446" t="s">
        <v>9</v>
      </c>
      <c r="F4446" t="s">
        <v>425</v>
      </c>
      <c r="G4446" t="s">
        <v>14</v>
      </c>
      <c r="H4446" s="135" t="s">
        <v>1496</v>
      </c>
      <c r="I4446" t="s">
        <v>1454</v>
      </c>
      <c r="J4446" s="20">
        <v>25</v>
      </c>
      <c r="K4446" s="20" t="s">
        <v>9</v>
      </c>
      <c r="L4446" t="s">
        <v>1464</v>
      </c>
      <c r="M4446" s="20">
        <v>5.5</v>
      </c>
      <c r="N4446" s="20">
        <v>8</v>
      </c>
      <c r="AE4446">
        <f t="shared" si="69"/>
        <v>2003</v>
      </c>
    </row>
    <row r="4447" spans="1:31" x14ac:dyDescent="0.25">
      <c r="A4447" s="7">
        <v>4444</v>
      </c>
      <c r="B4447" s="8">
        <v>37916</v>
      </c>
      <c r="C4447" t="s">
        <v>3</v>
      </c>
      <c r="D4447" t="s">
        <v>518</v>
      </c>
      <c r="E4447" t="s">
        <v>9</v>
      </c>
      <c r="F4447" t="s">
        <v>270</v>
      </c>
      <c r="G4447" t="s">
        <v>11</v>
      </c>
      <c r="H4447" s="135" t="s">
        <v>1496</v>
      </c>
      <c r="I4447" t="s">
        <v>1454</v>
      </c>
      <c r="J4447" s="20">
        <v>38</v>
      </c>
      <c r="K4447" s="20" t="s">
        <v>9</v>
      </c>
      <c r="L4447" t="s">
        <v>1464</v>
      </c>
      <c r="M4447" s="20">
        <v>8.36</v>
      </c>
      <c r="N4447" s="20">
        <v>11.64</v>
      </c>
      <c r="AE4447">
        <f t="shared" si="69"/>
        <v>2003</v>
      </c>
    </row>
    <row r="4448" spans="1:31" x14ac:dyDescent="0.25">
      <c r="A4448" s="7">
        <v>4445</v>
      </c>
      <c r="B4448" s="8">
        <v>37916</v>
      </c>
      <c r="C4448" t="s">
        <v>3</v>
      </c>
      <c r="D4448" t="s">
        <v>518</v>
      </c>
      <c r="E4448" t="s">
        <v>9</v>
      </c>
      <c r="F4448" t="s">
        <v>270</v>
      </c>
      <c r="G4448" t="s">
        <v>65</v>
      </c>
      <c r="H4448" s="135" t="s">
        <v>1496</v>
      </c>
      <c r="I4448" t="s">
        <v>1454</v>
      </c>
      <c r="J4448" s="20">
        <v>42</v>
      </c>
      <c r="K4448" s="20" t="s">
        <v>9</v>
      </c>
      <c r="L4448" t="s">
        <v>1464</v>
      </c>
      <c r="M4448" s="20">
        <v>9.24</v>
      </c>
      <c r="N4448" s="20">
        <v>12.76</v>
      </c>
      <c r="AE4448">
        <f t="shared" si="69"/>
        <v>2003</v>
      </c>
    </row>
    <row r="4449" spans="1:31" x14ac:dyDescent="0.25">
      <c r="A4449" s="7">
        <v>4446</v>
      </c>
      <c r="B4449" s="8">
        <v>37916</v>
      </c>
      <c r="C4449" t="s">
        <v>3</v>
      </c>
      <c r="D4449" t="s">
        <v>624</v>
      </c>
      <c r="E4449" t="s">
        <v>9</v>
      </c>
      <c r="F4449" t="s">
        <v>488</v>
      </c>
      <c r="G4449" t="s">
        <v>377</v>
      </c>
      <c r="H4449" s="135" t="s">
        <v>1613</v>
      </c>
      <c r="I4449" t="s">
        <v>1458</v>
      </c>
      <c r="J4449" s="20">
        <v>14</v>
      </c>
      <c r="K4449" s="20" t="s">
        <v>3</v>
      </c>
      <c r="L4449" t="s">
        <v>1463</v>
      </c>
      <c r="M4449" s="20">
        <v>10</v>
      </c>
      <c r="N4449" s="20">
        <v>30</v>
      </c>
      <c r="AE4449">
        <f t="shared" si="69"/>
        <v>2003</v>
      </c>
    </row>
    <row r="4450" spans="1:31" x14ac:dyDescent="0.25">
      <c r="A4450" s="7">
        <v>4447</v>
      </c>
      <c r="B4450" s="8">
        <v>37917</v>
      </c>
      <c r="C4450" t="s">
        <v>3</v>
      </c>
      <c r="D4450" t="s">
        <v>333</v>
      </c>
      <c r="E4450" t="s">
        <v>9</v>
      </c>
      <c r="F4450" t="s">
        <v>336</v>
      </c>
      <c r="G4450" t="s">
        <v>24</v>
      </c>
      <c r="H4450" s="135" t="s">
        <v>1497</v>
      </c>
      <c r="I4450" t="s">
        <v>1454</v>
      </c>
      <c r="J4450" s="20">
        <v>22</v>
      </c>
      <c r="K4450" s="20" t="s">
        <v>9</v>
      </c>
      <c r="L4450" t="s">
        <v>1464</v>
      </c>
      <c r="M4450" s="20">
        <v>4.84</v>
      </c>
      <c r="N4450" s="20">
        <v>7.16</v>
      </c>
      <c r="AE4450">
        <f t="shared" si="69"/>
        <v>2003</v>
      </c>
    </row>
    <row r="4451" spans="1:31" x14ac:dyDescent="0.25">
      <c r="A4451" s="7">
        <v>4448</v>
      </c>
      <c r="B4451" s="8">
        <v>37917</v>
      </c>
      <c r="C4451" t="s">
        <v>3</v>
      </c>
      <c r="D4451" t="s">
        <v>333</v>
      </c>
      <c r="E4451" t="s">
        <v>9</v>
      </c>
      <c r="F4451" t="s">
        <v>545</v>
      </c>
      <c r="G4451" t="s">
        <v>24</v>
      </c>
      <c r="H4451" s="135" t="s">
        <v>1521</v>
      </c>
      <c r="I4451" t="s">
        <v>1454</v>
      </c>
      <c r="J4451" s="20">
        <v>10</v>
      </c>
      <c r="K4451" s="20" t="s">
        <v>9</v>
      </c>
      <c r="L4451" t="s">
        <v>1463</v>
      </c>
      <c r="M4451" s="20">
        <v>2.4</v>
      </c>
      <c r="N4451" s="20">
        <v>3.6</v>
      </c>
      <c r="AE4451">
        <f t="shared" si="69"/>
        <v>2003</v>
      </c>
    </row>
    <row r="4452" spans="1:31" x14ac:dyDescent="0.25">
      <c r="A4452" s="7">
        <v>4449</v>
      </c>
      <c r="B4452" s="8">
        <v>37917</v>
      </c>
      <c r="C4452" t="s">
        <v>3</v>
      </c>
      <c r="D4452" t="s">
        <v>25</v>
      </c>
      <c r="E4452" t="s">
        <v>9</v>
      </c>
      <c r="F4452" t="s">
        <v>26</v>
      </c>
      <c r="G4452" t="s">
        <v>17</v>
      </c>
      <c r="H4452" s="135" t="s">
        <v>1500</v>
      </c>
      <c r="I4452" t="s">
        <v>1454</v>
      </c>
      <c r="J4452" s="20">
        <v>46</v>
      </c>
      <c r="K4452" s="20" t="s">
        <v>3</v>
      </c>
      <c r="L4452" t="s">
        <v>1464</v>
      </c>
      <c r="M4452" s="20">
        <v>13.879999999999999</v>
      </c>
      <c r="N4452" s="20">
        <v>10.120000000000001</v>
      </c>
      <c r="AE4452">
        <f t="shared" si="69"/>
        <v>2003</v>
      </c>
    </row>
    <row r="4453" spans="1:31" x14ac:dyDescent="0.25">
      <c r="A4453" s="7">
        <v>4450</v>
      </c>
      <c r="B4453" s="8">
        <v>37917</v>
      </c>
      <c r="C4453" t="s">
        <v>3</v>
      </c>
      <c r="D4453" t="s">
        <v>333</v>
      </c>
      <c r="E4453" t="s">
        <v>9</v>
      </c>
      <c r="F4453" t="s">
        <v>21</v>
      </c>
      <c r="G4453" t="s">
        <v>14</v>
      </c>
      <c r="H4453" s="135" t="s">
        <v>1491</v>
      </c>
      <c r="I4453" t="s">
        <v>1454</v>
      </c>
      <c r="J4453" s="20">
        <v>20</v>
      </c>
      <c r="K4453" s="20" t="s">
        <v>9</v>
      </c>
      <c r="L4453" t="s">
        <v>1463</v>
      </c>
      <c r="M4453" s="20">
        <v>4.8</v>
      </c>
      <c r="N4453" s="20">
        <v>6.2</v>
      </c>
      <c r="AE4453">
        <f t="shared" si="69"/>
        <v>2003</v>
      </c>
    </row>
    <row r="4454" spans="1:31" x14ac:dyDescent="0.25">
      <c r="A4454" s="7">
        <v>4451</v>
      </c>
      <c r="B4454" s="8">
        <v>37917</v>
      </c>
      <c r="C4454" t="s">
        <v>3</v>
      </c>
      <c r="D4454" t="s">
        <v>503</v>
      </c>
      <c r="E4454" t="s">
        <v>9</v>
      </c>
      <c r="F4454" t="s">
        <v>382</v>
      </c>
      <c r="G4454" t="s">
        <v>14</v>
      </c>
      <c r="H4454" s="135" t="s">
        <v>1583</v>
      </c>
      <c r="I4454" t="s">
        <v>1455</v>
      </c>
      <c r="J4454" s="20">
        <v>5</v>
      </c>
      <c r="K4454" s="20" t="s">
        <v>9</v>
      </c>
      <c r="L4454" t="s">
        <v>1464</v>
      </c>
      <c r="M4454" s="20">
        <v>0.55000000000000004</v>
      </c>
      <c r="N4454" s="20">
        <v>1.2</v>
      </c>
      <c r="AE4454">
        <f t="shared" si="69"/>
        <v>2003</v>
      </c>
    </row>
    <row r="4455" spans="1:31" x14ac:dyDescent="0.25">
      <c r="A4455" s="7">
        <v>4452</v>
      </c>
      <c r="B4455" s="8">
        <v>37917</v>
      </c>
      <c r="C4455" t="s">
        <v>3</v>
      </c>
      <c r="D4455" t="s">
        <v>382</v>
      </c>
      <c r="E4455" t="s">
        <v>9</v>
      </c>
      <c r="F4455" t="s">
        <v>503</v>
      </c>
      <c r="G4455" t="s">
        <v>14</v>
      </c>
      <c r="H4455" s="135" t="s">
        <v>1583</v>
      </c>
      <c r="I4455" t="s">
        <v>1455</v>
      </c>
      <c r="J4455" s="20">
        <v>6</v>
      </c>
      <c r="K4455" s="20" t="s">
        <v>3</v>
      </c>
      <c r="L4455" t="s">
        <v>1464</v>
      </c>
      <c r="M4455" s="20">
        <v>1.3399999999999999</v>
      </c>
      <c r="N4455" s="20">
        <v>0.66</v>
      </c>
      <c r="AE4455">
        <f t="shared" si="69"/>
        <v>2003</v>
      </c>
    </row>
    <row r="4456" spans="1:31" x14ac:dyDescent="0.25">
      <c r="A4456" s="7">
        <v>4453</v>
      </c>
      <c r="B4456" s="8">
        <v>37917</v>
      </c>
      <c r="C4456" t="s">
        <v>3</v>
      </c>
      <c r="D4456" t="s">
        <v>542</v>
      </c>
      <c r="E4456" t="s">
        <v>9</v>
      </c>
      <c r="F4456" t="s">
        <v>585</v>
      </c>
      <c r="G4456" t="s">
        <v>11</v>
      </c>
      <c r="H4456" s="135" t="s">
        <v>1526</v>
      </c>
      <c r="I4456" t="s">
        <v>1454</v>
      </c>
      <c r="J4456" s="20">
        <v>83</v>
      </c>
      <c r="K4456" s="20" t="s">
        <v>3</v>
      </c>
      <c r="L4456" t="s">
        <v>1464</v>
      </c>
      <c r="M4456" s="20">
        <v>24.240000000000002</v>
      </c>
      <c r="N4456" s="20">
        <v>18.259999999999998</v>
      </c>
      <c r="AE4456">
        <f t="shared" si="69"/>
        <v>2003</v>
      </c>
    </row>
    <row r="4457" spans="1:31" x14ac:dyDescent="0.25">
      <c r="A4457" s="7">
        <v>4454</v>
      </c>
      <c r="B4457" s="8">
        <v>37917</v>
      </c>
      <c r="C4457" t="s">
        <v>3</v>
      </c>
      <c r="D4457" t="s">
        <v>481</v>
      </c>
      <c r="E4457" t="s">
        <v>9</v>
      </c>
      <c r="F4457" t="s">
        <v>601</v>
      </c>
      <c r="G4457" t="s">
        <v>17</v>
      </c>
      <c r="H4457" s="135" t="s">
        <v>1502</v>
      </c>
      <c r="I4457" t="s">
        <v>1454</v>
      </c>
      <c r="J4457" s="20">
        <v>41</v>
      </c>
      <c r="K4457" s="20" t="s">
        <v>9</v>
      </c>
      <c r="L4457" t="s">
        <v>1464</v>
      </c>
      <c r="M4457" s="20">
        <v>9.02</v>
      </c>
      <c r="N4457" s="20">
        <v>12.48</v>
      </c>
      <c r="AE4457">
        <f t="shared" si="69"/>
        <v>2003</v>
      </c>
    </row>
    <row r="4458" spans="1:31" x14ac:dyDescent="0.25">
      <c r="A4458" s="7">
        <v>4455</v>
      </c>
      <c r="B4458" s="8">
        <v>37917</v>
      </c>
      <c r="C4458" t="s">
        <v>3</v>
      </c>
      <c r="D4458" t="s">
        <v>81</v>
      </c>
      <c r="E4458" t="s">
        <v>9</v>
      </c>
      <c r="F4458" t="s">
        <v>625</v>
      </c>
      <c r="G4458" t="s">
        <v>14</v>
      </c>
      <c r="H4458" s="135" t="s">
        <v>1530</v>
      </c>
      <c r="I4458" t="s">
        <v>1458</v>
      </c>
      <c r="J4458" s="20">
        <v>3</v>
      </c>
      <c r="K4458" s="20" t="s">
        <v>3</v>
      </c>
      <c r="L4458" t="s">
        <v>1463</v>
      </c>
      <c r="M4458" s="20">
        <v>10</v>
      </c>
      <c r="N4458" s="20">
        <v>30</v>
      </c>
      <c r="AE4458">
        <f t="shared" si="69"/>
        <v>2003</v>
      </c>
    </row>
    <row r="4459" spans="1:31" x14ac:dyDescent="0.25">
      <c r="A4459" s="7">
        <v>4456</v>
      </c>
      <c r="B4459" s="8">
        <v>37917</v>
      </c>
      <c r="C4459" t="s">
        <v>3</v>
      </c>
      <c r="D4459" t="s">
        <v>487</v>
      </c>
      <c r="E4459" t="s">
        <v>9</v>
      </c>
      <c r="F4459" t="s">
        <v>450</v>
      </c>
      <c r="G4459" t="s">
        <v>65</v>
      </c>
      <c r="H4459" s="135" t="s">
        <v>1558</v>
      </c>
      <c r="I4459" t="s">
        <v>1454</v>
      </c>
      <c r="J4459" s="20">
        <v>8</v>
      </c>
      <c r="K4459" s="20" t="s">
        <v>3</v>
      </c>
      <c r="L4459" t="s">
        <v>1464</v>
      </c>
      <c r="M4459" s="20">
        <v>3.24</v>
      </c>
      <c r="N4459" s="20">
        <v>1.76</v>
      </c>
      <c r="AE4459">
        <f t="shared" si="69"/>
        <v>2003</v>
      </c>
    </row>
    <row r="4460" spans="1:31" x14ac:dyDescent="0.25">
      <c r="A4460" s="7">
        <v>4457</v>
      </c>
      <c r="B4460" s="8">
        <v>37917</v>
      </c>
      <c r="C4460" t="s">
        <v>3</v>
      </c>
      <c r="D4460" t="s">
        <v>602</v>
      </c>
      <c r="E4460" t="s">
        <v>9</v>
      </c>
      <c r="F4460" t="s">
        <v>626</v>
      </c>
      <c r="G4460" t="s">
        <v>24</v>
      </c>
      <c r="H4460" s="135" t="s">
        <v>1616</v>
      </c>
      <c r="I4460" t="s">
        <v>1454</v>
      </c>
      <c r="J4460" s="20">
        <v>9</v>
      </c>
      <c r="K4460" s="20" t="s">
        <v>3</v>
      </c>
      <c r="L4460" t="s">
        <v>1464</v>
      </c>
      <c r="M4460" s="20">
        <v>3.52</v>
      </c>
      <c r="N4460" s="20">
        <v>1.98</v>
      </c>
      <c r="AE4460">
        <f t="shared" si="69"/>
        <v>2003</v>
      </c>
    </row>
    <row r="4461" spans="1:31" x14ac:dyDescent="0.25">
      <c r="A4461" s="7">
        <v>4458</v>
      </c>
      <c r="B4461" s="8">
        <v>37917</v>
      </c>
      <c r="C4461" t="s">
        <v>3</v>
      </c>
      <c r="D4461" t="s">
        <v>503</v>
      </c>
      <c r="E4461" t="s">
        <v>9</v>
      </c>
      <c r="F4461" t="s">
        <v>134</v>
      </c>
      <c r="G4461" t="s">
        <v>377</v>
      </c>
      <c r="H4461" s="9" t="s">
        <v>1720</v>
      </c>
      <c r="I4461" t="s">
        <v>1454</v>
      </c>
      <c r="J4461" s="20">
        <v>18</v>
      </c>
      <c r="K4461" s="20" t="s">
        <v>3</v>
      </c>
      <c r="L4461" t="s">
        <v>1463</v>
      </c>
      <c r="M4461" s="20">
        <v>5.68</v>
      </c>
      <c r="N4461" s="20">
        <v>4.32</v>
      </c>
      <c r="AE4461">
        <f t="shared" si="69"/>
        <v>2003</v>
      </c>
    </row>
    <row r="4462" spans="1:31" x14ac:dyDescent="0.25">
      <c r="A4462" s="7">
        <v>4459</v>
      </c>
      <c r="B4462" s="8">
        <v>37918</v>
      </c>
      <c r="C4462" t="s">
        <v>3</v>
      </c>
      <c r="D4462" t="s">
        <v>105</v>
      </c>
      <c r="E4462" t="s">
        <v>9</v>
      </c>
      <c r="F4462" t="s">
        <v>494</v>
      </c>
      <c r="G4462" t="s">
        <v>14</v>
      </c>
      <c r="H4462" s="135" t="s">
        <v>1583</v>
      </c>
      <c r="I4462" t="s">
        <v>1455</v>
      </c>
      <c r="J4462" s="20">
        <v>7</v>
      </c>
      <c r="K4462" s="20" t="s">
        <v>9</v>
      </c>
      <c r="L4462" t="s">
        <v>1464</v>
      </c>
      <c r="M4462" s="20">
        <v>0.77</v>
      </c>
      <c r="N4462" s="20">
        <v>1.48</v>
      </c>
      <c r="AE4462">
        <f t="shared" si="69"/>
        <v>2003</v>
      </c>
    </row>
    <row r="4463" spans="1:31" x14ac:dyDescent="0.25">
      <c r="A4463" s="7">
        <v>4460</v>
      </c>
      <c r="B4463" s="8">
        <v>37918</v>
      </c>
      <c r="C4463" t="s">
        <v>3</v>
      </c>
      <c r="D4463" t="s">
        <v>494</v>
      </c>
      <c r="E4463" t="s">
        <v>9</v>
      </c>
      <c r="F4463" t="s">
        <v>105</v>
      </c>
      <c r="G4463" t="s">
        <v>14</v>
      </c>
      <c r="H4463" s="135" t="s">
        <v>1583</v>
      </c>
      <c r="I4463" t="s">
        <v>1455</v>
      </c>
      <c r="J4463" s="20">
        <v>8</v>
      </c>
      <c r="K4463" s="20" t="s">
        <v>3</v>
      </c>
      <c r="L4463" t="s">
        <v>1464</v>
      </c>
      <c r="M4463" s="20">
        <v>1.62</v>
      </c>
      <c r="N4463" s="20">
        <v>0.88</v>
      </c>
      <c r="AE4463">
        <f t="shared" si="69"/>
        <v>2003</v>
      </c>
    </row>
    <row r="4464" spans="1:31" x14ac:dyDescent="0.25">
      <c r="A4464" s="7">
        <v>4461</v>
      </c>
      <c r="B4464" s="8">
        <v>37918</v>
      </c>
      <c r="C4464" t="s">
        <v>3</v>
      </c>
      <c r="D4464" t="s">
        <v>608</v>
      </c>
      <c r="E4464" t="s">
        <v>9</v>
      </c>
      <c r="F4464" t="s">
        <v>537</v>
      </c>
      <c r="G4464" t="s">
        <v>17</v>
      </c>
      <c r="H4464" s="135" t="s">
        <v>1502</v>
      </c>
      <c r="I4464" t="s">
        <v>1455</v>
      </c>
      <c r="J4464" s="20">
        <v>20</v>
      </c>
      <c r="K4464" s="20" t="s">
        <v>1465</v>
      </c>
      <c r="L4464" t="s">
        <v>1466</v>
      </c>
      <c r="M4464" s="20">
        <v>2.5</v>
      </c>
      <c r="N4464" s="20">
        <v>2.5</v>
      </c>
      <c r="AE4464">
        <f t="shared" si="69"/>
        <v>2003</v>
      </c>
    </row>
    <row r="4465" spans="1:31" x14ac:dyDescent="0.25">
      <c r="A4465" s="7">
        <v>4462</v>
      </c>
      <c r="B4465" s="8">
        <v>37918</v>
      </c>
      <c r="C4465" t="s">
        <v>3</v>
      </c>
      <c r="D4465" t="s">
        <v>608</v>
      </c>
      <c r="E4465" t="s">
        <v>9</v>
      </c>
      <c r="F4465" t="s">
        <v>66</v>
      </c>
      <c r="G4465" t="s">
        <v>14</v>
      </c>
      <c r="H4465" s="135" t="s">
        <v>1492</v>
      </c>
      <c r="I4465" t="s">
        <v>1454</v>
      </c>
      <c r="J4465" s="20">
        <v>120</v>
      </c>
      <c r="K4465" s="20" t="s">
        <v>9</v>
      </c>
      <c r="L4465" t="s">
        <v>1464</v>
      </c>
      <c r="M4465" s="20">
        <v>26.4</v>
      </c>
      <c r="N4465" s="20">
        <v>34.6</v>
      </c>
      <c r="AE4465">
        <f t="shared" si="69"/>
        <v>2003</v>
      </c>
    </row>
    <row r="4466" spans="1:31" x14ac:dyDescent="0.25">
      <c r="A4466" s="7">
        <v>4463</v>
      </c>
      <c r="B4466" s="8">
        <v>37919</v>
      </c>
      <c r="C4466" t="s">
        <v>3</v>
      </c>
      <c r="D4466" t="s">
        <v>586</v>
      </c>
      <c r="E4466" t="s">
        <v>9</v>
      </c>
      <c r="F4466" t="s">
        <v>384</v>
      </c>
      <c r="G4466" t="s">
        <v>24</v>
      </c>
      <c r="H4466" s="135" t="s">
        <v>1497</v>
      </c>
      <c r="I4466" t="s">
        <v>1454</v>
      </c>
      <c r="J4466" s="20">
        <v>27</v>
      </c>
      <c r="K4466" s="20" t="s">
        <v>9</v>
      </c>
      <c r="L4466" t="s">
        <v>1464</v>
      </c>
      <c r="M4466" s="20">
        <v>5.9399999999999995</v>
      </c>
      <c r="N4466" s="20">
        <v>8.56</v>
      </c>
      <c r="AE4466">
        <f t="shared" si="69"/>
        <v>2003</v>
      </c>
    </row>
    <row r="4467" spans="1:31" x14ac:dyDescent="0.25">
      <c r="A4467" s="7">
        <v>4464</v>
      </c>
      <c r="B4467" s="8">
        <v>37919</v>
      </c>
      <c r="C4467" t="s">
        <v>3</v>
      </c>
      <c r="D4467" t="s">
        <v>404</v>
      </c>
      <c r="E4467" t="s">
        <v>9</v>
      </c>
      <c r="F4467" t="s">
        <v>597</v>
      </c>
      <c r="G4467" t="s">
        <v>17</v>
      </c>
      <c r="H4467" s="135" t="s">
        <v>1502</v>
      </c>
      <c r="I4467" t="s">
        <v>1454</v>
      </c>
      <c r="J4467" s="20">
        <v>25</v>
      </c>
      <c r="K4467" s="20" t="s">
        <v>1465</v>
      </c>
      <c r="L4467" t="s">
        <v>1466</v>
      </c>
      <c r="M4467" s="20">
        <v>6.25</v>
      </c>
      <c r="N4467" s="20">
        <v>6.25</v>
      </c>
      <c r="AE4467">
        <f t="shared" si="69"/>
        <v>2003</v>
      </c>
    </row>
    <row r="4468" spans="1:31" x14ac:dyDescent="0.25">
      <c r="A4468" s="7">
        <v>4465</v>
      </c>
      <c r="B4468" s="8">
        <v>37919</v>
      </c>
      <c r="C4468" t="s">
        <v>3</v>
      </c>
      <c r="D4468" t="s">
        <v>47</v>
      </c>
      <c r="E4468" t="s">
        <v>9</v>
      </c>
      <c r="F4468" t="s">
        <v>306</v>
      </c>
      <c r="G4468" t="s">
        <v>377</v>
      </c>
      <c r="H4468" s="9" t="s">
        <v>1591</v>
      </c>
      <c r="I4468" t="s">
        <v>1454</v>
      </c>
      <c r="J4468" s="20">
        <v>22</v>
      </c>
      <c r="K4468" s="20" t="s">
        <v>9</v>
      </c>
      <c r="L4468" t="s">
        <v>1464</v>
      </c>
      <c r="M4468" s="20">
        <v>4.84</v>
      </c>
      <c r="N4468" s="20">
        <v>7.16</v>
      </c>
      <c r="AE4468">
        <f t="shared" si="69"/>
        <v>2003</v>
      </c>
    </row>
    <row r="4469" spans="1:31" x14ac:dyDescent="0.25">
      <c r="A4469" s="7">
        <v>4466</v>
      </c>
      <c r="B4469" s="8">
        <v>37919</v>
      </c>
      <c r="C4469" t="s">
        <v>3</v>
      </c>
      <c r="D4469" t="s">
        <v>517</v>
      </c>
      <c r="E4469" t="s">
        <v>9</v>
      </c>
      <c r="F4469" t="s">
        <v>520</v>
      </c>
      <c r="G4469" t="s">
        <v>377</v>
      </c>
      <c r="H4469" s="9" t="s">
        <v>1586</v>
      </c>
      <c r="I4469" t="s">
        <v>1454</v>
      </c>
      <c r="J4469" s="20">
        <v>38</v>
      </c>
      <c r="K4469" s="20" t="s">
        <v>3</v>
      </c>
      <c r="L4469" t="s">
        <v>1464</v>
      </c>
      <c r="M4469" s="20">
        <v>11.64</v>
      </c>
      <c r="N4469" s="20">
        <v>8.36</v>
      </c>
      <c r="AE4469">
        <f t="shared" si="69"/>
        <v>2003</v>
      </c>
    </row>
    <row r="4470" spans="1:31" x14ac:dyDescent="0.25">
      <c r="A4470" s="7">
        <v>4467</v>
      </c>
      <c r="B4470" s="8">
        <v>37920</v>
      </c>
      <c r="C4470" t="s">
        <v>3</v>
      </c>
      <c r="D4470" t="s">
        <v>465</v>
      </c>
      <c r="E4470" t="s">
        <v>9</v>
      </c>
      <c r="F4470" t="s">
        <v>427</v>
      </c>
      <c r="G4470" t="s">
        <v>24</v>
      </c>
      <c r="H4470" s="135" t="s">
        <v>1493</v>
      </c>
      <c r="I4470" t="s">
        <v>1454</v>
      </c>
      <c r="J4470" s="20">
        <v>36</v>
      </c>
      <c r="K4470" s="20" t="s">
        <v>9</v>
      </c>
      <c r="L4470" t="s">
        <v>1464</v>
      </c>
      <c r="M4470" s="20">
        <v>7.92</v>
      </c>
      <c r="N4470" s="20">
        <v>11.08</v>
      </c>
      <c r="AE4470">
        <f t="shared" si="69"/>
        <v>2003</v>
      </c>
    </row>
    <row r="4471" spans="1:31" x14ac:dyDescent="0.25">
      <c r="A4471" s="7">
        <v>4468</v>
      </c>
      <c r="B4471" s="8">
        <v>37920</v>
      </c>
      <c r="C4471" t="s">
        <v>3</v>
      </c>
      <c r="D4471" t="s">
        <v>614</v>
      </c>
      <c r="E4471" t="s">
        <v>9</v>
      </c>
      <c r="F4471" t="s">
        <v>625</v>
      </c>
      <c r="G4471" t="s">
        <v>24</v>
      </c>
      <c r="H4471" s="135" t="s">
        <v>1497</v>
      </c>
      <c r="I4471" t="s">
        <v>1454</v>
      </c>
      <c r="J4471" s="20">
        <v>28</v>
      </c>
      <c r="K4471" s="20" t="s">
        <v>3</v>
      </c>
      <c r="L4471" t="s">
        <v>1464</v>
      </c>
      <c r="M4471" s="20">
        <v>8.84</v>
      </c>
      <c r="N4471" s="20">
        <v>6.16</v>
      </c>
      <c r="AE4471">
        <f t="shared" si="69"/>
        <v>2003</v>
      </c>
    </row>
    <row r="4472" spans="1:31" x14ac:dyDescent="0.25">
      <c r="A4472" s="7">
        <v>4469</v>
      </c>
      <c r="B4472" s="8">
        <v>37920</v>
      </c>
      <c r="C4472" t="s">
        <v>3</v>
      </c>
      <c r="D4472" t="s">
        <v>608</v>
      </c>
      <c r="E4472" t="s">
        <v>9</v>
      </c>
      <c r="F4472" t="s">
        <v>414</v>
      </c>
      <c r="G4472" t="s">
        <v>11</v>
      </c>
      <c r="H4472" s="135" t="s">
        <v>1505</v>
      </c>
      <c r="I4472" t="s">
        <v>1454</v>
      </c>
      <c r="J4472" s="20">
        <v>16</v>
      </c>
      <c r="K4472" s="20" t="s">
        <v>3</v>
      </c>
      <c r="L4472" t="s">
        <v>1464</v>
      </c>
      <c r="M4472" s="20">
        <v>5.48</v>
      </c>
      <c r="N4472" s="20">
        <v>3.52</v>
      </c>
      <c r="AE4472">
        <f t="shared" si="69"/>
        <v>2003</v>
      </c>
    </row>
    <row r="4473" spans="1:31" x14ac:dyDescent="0.25">
      <c r="A4473" s="7">
        <v>4470</v>
      </c>
      <c r="B4473" s="8">
        <v>37920</v>
      </c>
      <c r="C4473" t="s">
        <v>3</v>
      </c>
      <c r="D4473" t="s">
        <v>243</v>
      </c>
      <c r="E4473" t="s">
        <v>9</v>
      </c>
      <c r="F4473" t="s">
        <v>263</v>
      </c>
      <c r="G4473" t="s">
        <v>11</v>
      </c>
      <c r="H4473" s="135" t="s">
        <v>1538</v>
      </c>
      <c r="I4473" t="s">
        <v>1455</v>
      </c>
      <c r="J4473" s="20">
        <v>8</v>
      </c>
      <c r="K4473" s="20" t="s">
        <v>3</v>
      </c>
      <c r="L4473" t="s">
        <v>1464</v>
      </c>
      <c r="M4473" s="20">
        <v>1.62</v>
      </c>
      <c r="N4473" s="20">
        <v>0.88</v>
      </c>
      <c r="AE4473">
        <f t="shared" si="69"/>
        <v>2003</v>
      </c>
    </row>
    <row r="4474" spans="1:31" x14ac:dyDescent="0.25">
      <c r="A4474" s="7">
        <v>4471</v>
      </c>
      <c r="B4474" s="8">
        <v>37920</v>
      </c>
      <c r="C4474" t="s">
        <v>3</v>
      </c>
      <c r="D4474" t="s">
        <v>263</v>
      </c>
      <c r="E4474" t="s">
        <v>9</v>
      </c>
      <c r="F4474" t="s">
        <v>243</v>
      </c>
      <c r="G4474" t="s">
        <v>11</v>
      </c>
      <c r="H4474" s="135" t="s">
        <v>1538</v>
      </c>
      <c r="I4474" t="s">
        <v>1455</v>
      </c>
      <c r="J4474" s="20">
        <v>7</v>
      </c>
      <c r="K4474" s="20" t="s">
        <v>9</v>
      </c>
      <c r="L4474" t="s">
        <v>1464</v>
      </c>
      <c r="M4474" s="20">
        <v>0.77</v>
      </c>
      <c r="N4474" s="20">
        <v>1.48</v>
      </c>
      <c r="AE4474">
        <f t="shared" si="69"/>
        <v>2003</v>
      </c>
    </row>
    <row r="4475" spans="1:31" x14ac:dyDescent="0.25">
      <c r="A4475" s="7">
        <v>4472</v>
      </c>
      <c r="B4475" s="8">
        <v>37920</v>
      </c>
      <c r="C4475" t="s">
        <v>3</v>
      </c>
      <c r="D4475" t="s">
        <v>621</v>
      </c>
      <c r="E4475" t="s">
        <v>9</v>
      </c>
      <c r="F4475" t="s">
        <v>601</v>
      </c>
      <c r="G4475" t="s">
        <v>17</v>
      </c>
      <c r="H4475" s="135" t="s">
        <v>1502</v>
      </c>
      <c r="I4475" t="s">
        <v>1454</v>
      </c>
      <c r="J4475" s="20">
        <v>27</v>
      </c>
      <c r="K4475" s="20" t="s">
        <v>9</v>
      </c>
      <c r="L4475" t="s">
        <v>1464</v>
      </c>
      <c r="M4475" s="20">
        <v>5.9399999999999995</v>
      </c>
      <c r="N4475" s="20">
        <v>8.56</v>
      </c>
      <c r="AE4475">
        <f t="shared" si="69"/>
        <v>2003</v>
      </c>
    </row>
    <row r="4476" spans="1:31" x14ac:dyDescent="0.25">
      <c r="A4476" s="7">
        <v>4473</v>
      </c>
      <c r="B4476" s="8">
        <v>37920</v>
      </c>
      <c r="C4476" t="s">
        <v>3</v>
      </c>
      <c r="D4476" t="s">
        <v>273</v>
      </c>
      <c r="E4476" t="s">
        <v>9</v>
      </c>
      <c r="F4476" t="s">
        <v>488</v>
      </c>
      <c r="G4476" t="s">
        <v>377</v>
      </c>
      <c r="H4476" s="9" t="s">
        <v>1590</v>
      </c>
      <c r="I4476" t="s">
        <v>1454</v>
      </c>
      <c r="J4476" s="20">
        <v>30</v>
      </c>
      <c r="K4476" s="20" t="s">
        <v>3</v>
      </c>
      <c r="L4476" t="s">
        <v>1464</v>
      </c>
      <c r="M4476" s="20">
        <v>9.4</v>
      </c>
      <c r="N4476" s="20">
        <v>6.6</v>
      </c>
      <c r="AE4476">
        <f t="shared" si="69"/>
        <v>2003</v>
      </c>
    </row>
    <row r="4477" spans="1:31" x14ac:dyDescent="0.25">
      <c r="A4477" s="7">
        <v>4474</v>
      </c>
      <c r="B4477" s="8">
        <v>37920</v>
      </c>
      <c r="C4477" t="s">
        <v>3</v>
      </c>
      <c r="D4477" t="s">
        <v>273</v>
      </c>
      <c r="E4477" t="s">
        <v>9</v>
      </c>
      <c r="F4477" t="s">
        <v>469</v>
      </c>
      <c r="G4477" t="s">
        <v>569</v>
      </c>
      <c r="H4477" s="9" t="s">
        <v>1665</v>
      </c>
      <c r="I4477" t="s">
        <v>1454</v>
      </c>
      <c r="J4477" s="20">
        <v>18</v>
      </c>
      <c r="K4477" s="20" t="s">
        <v>9</v>
      </c>
      <c r="L4477" t="s">
        <v>1463</v>
      </c>
      <c r="M4477" s="20">
        <v>4.32</v>
      </c>
      <c r="N4477" s="20">
        <v>5.68</v>
      </c>
      <c r="AE4477">
        <f t="shared" si="69"/>
        <v>2003</v>
      </c>
    </row>
    <row r="4478" spans="1:31" x14ac:dyDescent="0.25">
      <c r="A4478" s="7">
        <v>4475</v>
      </c>
      <c r="B4478" s="8">
        <v>37922</v>
      </c>
      <c r="C4478" t="s">
        <v>3</v>
      </c>
      <c r="D4478" t="s">
        <v>602</v>
      </c>
      <c r="E4478" t="s">
        <v>9</v>
      </c>
      <c r="F4478" t="s">
        <v>625</v>
      </c>
      <c r="G4478" t="s">
        <v>24</v>
      </c>
      <c r="H4478" s="135" t="s">
        <v>1497</v>
      </c>
      <c r="I4478" t="s">
        <v>1454</v>
      </c>
      <c r="J4478" s="20">
        <v>38</v>
      </c>
      <c r="K4478" s="20" t="s">
        <v>3</v>
      </c>
      <c r="L4478" t="s">
        <v>1464</v>
      </c>
      <c r="M4478" s="20">
        <v>11.64</v>
      </c>
      <c r="N4478" s="20">
        <v>8.36</v>
      </c>
      <c r="AE4478">
        <f t="shared" si="69"/>
        <v>2003</v>
      </c>
    </row>
    <row r="4479" spans="1:31" x14ac:dyDescent="0.25">
      <c r="A4479" s="7">
        <v>4476</v>
      </c>
      <c r="B4479" s="8">
        <v>37922</v>
      </c>
      <c r="C4479" t="s">
        <v>3</v>
      </c>
      <c r="D4479" t="s">
        <v>440</v>
      </c>
      <c r="E4479" t="s">
        <v>9</v>
      </c>
      <c r="F4479" t="s">
        <v>601</v>
      </c>
      <c r="G4479" t="s">
        <v>17</v>
      </c>
      <c r="H4479" s="135" t="s">
        <v>1528</v>
      </c>
      <c r="I4479" t="s">
        <v>1454</v>
      </c>
      <c r="J4479" s="20">
        <v>10</v>
      </c>
      <c r="K4479" s="20" t="s">
        <v>9</v>
      </c>
      <c r="L4479" t="s">
        <v>1463</v>
      </c>
      <c r="M4479" s="20">
        <v>2.4</v>
      </c>
      <c r="N4479" s="20">
        <v>3.6</v>
      </c>
      <c r="AE4479">
        <f t="shared" si="69"/>
        <v>2003</v>
      </c>
    </row>
    <row r="4480" spans="1:31" x14ac:dyDescent="0.25">
      <c r="A4480" s="7">
        <v>4477</v>
      </c>
      <c r="B4480" s="8">
        <v>37922</v>
      </c>
      <c r="C4480" t="s">
        <v>3</v>
      </c>
      <c r="D4480" t="s">
        <v>212</v>
      </c>
      <c r="E4480" t="s">
        <v>9</v>
      </c>
      <c r="F4480" t="s">
        <v>625</v>
      </c>
      <c r="G4480" t="s">
        <v>14</v>
      </c>
      <c r="H4480" s="135" t="s">
        <v>1534</v>
      </c>
      <c r="I4480" t="s">
        <v>1454</v>
      </c>
      <c r="J4480" s="20">
        <v>16</v>
      </c>
      <c r="K4480" s="20" t="s">
        <v>9</v>
      </c>
      <c r="L4480" t="s">
        <v>1464</v>
      </c>
      <c r="M4480" s="20">
        <v>3.52</v>
      </c>
      <c r="N4480" s="20">
        <v>5.48</v>
      </c>
      <c r="AE4480">
        <f t="shared" si="69"/>
        <v>2003</v>
      </c>
    </row>
    <row r="4481" spans="1:31" x14ac:dyDescent="0.25">
      <c r="A4481" s="7">
        <v>4478</v>
      </c>
      <c r="B4481" s="8">
        <v>37922</v>
      </c>
      <c r="C4481" t="s">
        <v>3</v>
      </c>
      <c r="D4481" t="s">
        <v>534</v>
      </c>
      <c r="E4481" t="s">
        <v>9</v>
      </c>
      <c r="F4481" t="s">
        <v>353</v>
      </c>
      <c r="G4481" t="s">
        <v>14</v>
      </c>
      <c r="H4481" s="135" t="s">
        <v>1507</v>
      </c>
      <c r="I4481" t="s">
        <v>1454</v>
      </c>
      <c r="J4481" s="20">
        <v>3</v>
      </c>
      <c r="K4481" s="20" t="s">
        <v>1465</v>
      </c>
      <c r="L4481" t="s">
        <v>1466</v>
      </c>
      <c r="M4481" s="20">
        <v>0.75</v>
      </c>
      <c r="N4481" s="20">
        <v>0.75</v>
      </c>
      <c r="AE4481">
        <f t="shared" si="69"/>
        <v>2003</v>
      </c>
    </row>
    <row r="4482" spans="1:31" x14ac:dyDescent="0.25">
      <c r="A4482" s="7">
        <v>4479</v>
      </c>
      <c r="B4482" s="8">
        <v>37922</v>
      </c>
      <c r="C4482" t="s">
        <v>3</v>
      </c>
      <c r="D4482" t="s">
        <v>270</v>
      </c>
      <c r="E4482" t="s">
        <v>9</v>
      </c>
      <c r="F4482" t="s">
        <v>521</v>
      </c>
      <c r="G4482" t="s">
        <v>11</v>
      </c>
      <c r="H4482" s="135" t="s">
        <v>1496</v>
      </c>
      <c r="I4482" t="s">
        <v>1455</v>
      </c>
      <c r="J4482" s="20">
        <v>56</v>
      </c>
      <c r="K4482" s="20" t="s">
        <v>3</v>
      </c>
      <c r="L4482" t="s">
        <v>1464</v>
      </c>
      <c r="M4482" s="20">
        <v>8.34</v>
      </c>
      <c r="N4482" s="20">
        <v>6.16</v>
      </c>
      <c r="AE4482">
        <f t="shared" si="69"/>
        <v>2003</v>
      </c>
    </row>
    <row r="4483" spans="1:31" x14ac:dyDescent="0.25">
      <c r="A4483" s="7">
        <v>4480</v>
      </c>
      <c r="B4483" s="8">
        <v>37922</v>
      </c>
      <c r="C4483" t="s">
        <v>3</v>
      </c>
      <c r="D4483" t="s">
        <v>49</v>
      </c>
      <c r="E4483" t="s">
        <v>9</v>
      </c>
      <c r="F4483" t="s">
        <v>66</v>
      </c>
      <c r="G4483" t="s">
        <v>14</v>
      </c>
      <c r="H4483" s="135" t="s">
        <v>1496</v>
      </c>
      <c r="I4483" t="s">
        <v>1454</v>
      </c>
      <c r="J4483" s="20">
        <v>25</v>
      </c>
      <c r="K4483" s="20" t="s">
        <v>9</v>
      </c>
      <c r="L4483" t="s">
        <v>1464</v>
      </c>
      <c r="M4483" s="20">
        <v>5.5</v>
      </c>
      <c r="N4483" s="20">
        <v>8</v>
      </c>
      <c r="AE4483">
        <f t="shared" si="69"/>
        <v>2003</v>
      </c>
    </row>
    <row r="4484" spans="1:31" x14ac:dyDescent="0.25">
      <c r="A4484" s="7">
        <v>4481</v>
      </c>
      <c r="B4484" s="8">
        <v>37922</v>
      </c>
      <c r="C4484" t="s">
        <v>3</v>
      </c>
      <c r="D4484" t="s">
        <v>614</v>
      </c>
      <c r="E4484" t="s">
        <v>9</v>
      </c>
      <c r="F4484" t="s">
        <v>45</v>
      </c>
      <c r="G4484" t="s">
        <v>14</v>
      </c>
      <c r="H4484" s="135" t="s">
        <v>1496</v>
      </c>
      <c r="I4484" t="s">
        <v>1454</v>
      </c>
      <c r="J4484" s="20">
        <v>16</v>
      </c>
      <c r="K4484" s="20" t="s">
        <v>3</v>
      </c>
      <c r="L4484" t="s">
        <v>1464</v>
      </c>
      <c r="M4484" s="20">
        <v>5.48</v>
      </c>
      <c r="N4484" s="20">
        <v>3.52</v>
      </c>
      <c r="AE4484">
        <f t="shared" ref="AE4484:AE4547" si="70">YEAR(B4484)</f>
        <v>2003</v>
      </c>
    </row>
    <row r="4485" spans="1:31" x14ac:dyDescent="0.25">
      <c r="A4485" s="7">
        <v>4482</v>
      </c>
      <c r="B4485" s="8">
        <v>37923</v>
      </c>
      <c r="C4485" t="s">
        <v>3</v>
      </c>
      <c r="D4485" t="s">
        <v>588</v>
      </c>
      <c r="E4485" t="s">
        <v>9</v>
      </c>
      <c r="F4485" t="s">
        <v>113</v>
      </c>
      <c r="G4485" t="s">
        <v>14</v>
      </c>
      <c r="H4485" s="135" t="s">
        <v>1567</v>
      </c>
      <c r="I4485" t="s">
        <v>1454</v>
      </c>
      <c r="J4485" s="20">
        <v>4</v>
      </c>
      <c r="K4485" s="20" t="s">
        <v>1465</v>
      </c>
      <c r="L4485" t="s">
        <v>1466</v>
      </c>
      <c r="M4485" s="20">
        <v>1</v>
      </c>
      <c r="N4485" s="20">
        <v>1</v>
      </c>
      <c r="AE4485">
        <f t="shared" si="70"/>
        <v>2003</v>
      </c>
    </row>
    <row r="4486" spans="1:31" x14ac:dyDescent="0.25">
      <c r="A4486" s="7">
        <v>4483</v>
      </c>
      <c r="B4486" s="8">
        <v>37924</v>
      </c>
      <c r="C4486" t="s">
        <v>3</v>
      </c>
      <c r="D4486" t="s">
        <v>595</v>
      </c>
      <c r="E4486" t="s">
        <v>9</v>
      </c>
      <c r="F4486" t="s">
        <v>465</v>
      </c>
      <c r="G4486" t="s">
        <v>24</v>
      </c>
      <c r="H4486" s="135" t="s">
        <v>1493</v>
      </c>
      <c r="I4486" t="s">
        <v>1455</v>
      </c>
      <c r="J4486" s="20">
        <v>38</v>
      </c>
      <c r="K4486" s="20" t="s">
        <v>1465</v>
      </c>
      <c r="L4486" t="s">
        <v>1466</v>
      </c>
      <c r="M4486" s="20">
        <v>4.75</v>
      </c>
      <c r="N4486" s="20">
        <v>4.75</v>
      </c>
      <c r="AE4486">
        <f t="shared" si="70"/>
        <v>2003</v>
      </c>
    </row>
    <row r="4487" spans="1:31" x14ac:dyDescent="0.25">
      <c r="A4487" s="7">
        <v>4484</v>
      </c>
      <c r="B4487" s="8">
        <v>37924</v>
      </c>
      <c r="C4487" t="s">
        <v>3</v>
      </c>
      <c r="D4487" t="s">
        <v>603</v>
      </c>
      <c r="E4487" t="s">
        <v>9</v>
      </c>
      <c r="F4487" t="s">
        <v>588</v>
      </c>
      <c r="G4487" t="s">
        <v>24</v>
      </c>
      <c r="H4487" s="135" t="s">
        <v>1493</v>
      </c>
      <c r="I4487" t="s">
        <v>1455</v>
      </c>
      <c r="J4487" s="20">
        <v>38</v>
      </c>
      <c r="K4487" s="20" t="s">
        <v>9</v>
      </c>
      <c r="L4487" t="s">
        <v>1463</v>
      </c>
      <c r="M4487" s="20">
        <v>4.5599999999999996</v>
      </c>
      <c r="N4487" s="20">
        <v>5.44</v>
      </c>
      <c r="AE4487">
        <f t="shared" si="70"/>
        <v>2003</v>
      </c>
    </row>
    <row r="4488" spans="1:31" x14ac:dyDescent="0.25">
      <c r="A4488" s="7">
        <v>4485</v>
      </c>
      <c r="B4488" s="8">
        <v>37924</v>
      </c>
      <c r="C4488" t="s">
        <v>3</v>
      </c>
      <c r="D4488" t="s">
        <v>25</v>
      </c>
      <c r="E4488" t="s">
        <v>9</v>
      </c>
      <c r="F4488" t="s">
        <v>26</v>
      </c>
      <c r="G4488" t="s">
        <v>24</v>
      </c>
      <c r="H4488" s="135" t="s">
        <v>1497</v>
      </c>
      <c r="I4488" t="s">
        <v>1454</v>
      </c>
      <c r="J4488" s="20">
        <v>45</v>
      </c>
      <c r="K4488" s="20" t="s">
        <v>9</v>
      </c>
      <c r="L4488" t="s">
        <v>1464</v>
      </c>
      <c r="M4488" s="20">
        <v>9.9</v>
      </c>
      <c r="N4488" s="20">
        <v>13.6</v>
      </c>
      <c r="AE4488">
        <f t="shared" si="70"/>
        <v>2003</v>
      </c>
    </row>
    <row r="4489" spans="1:31" x14ac:dyDescent="0.25">
      <c r="A4489" s="7">
        <v>4486</v>
      </c>
      <c r="B4489" s="8">
        <v>37924</v>
      </c>
      <c r="C4489" t="s">
        <v>3</v>
      </c>
      <c r="D4489" t="s">
        <v>627</v>
      </c>
      <c r="E4489" t="s">
        <v>9</v>
      </c>
      <c r="F4489" t="s">
        <v>27</v>
      </c>
      <c r="G4489" t="s">
        <v>14</v>
      </c>
      <c r="H4489" s="135" t="s">
        <v>1517</v>
      </c>
      <c r="I4489" t="s">
        <v>1458</v>
      </c>
      <c r="J4489" s="20">
        <v>21</v>
      </c>
      <c r="K4489" s="20" t="s">
        <v>3</v>
      </c>
      <c r="L4489" t="s">
        <v>1464</v>
      </c>
      <c r="M4489" s="20">
        <v>30</v>
      </c>
      <c r="N4489" s="20">
        <v>10</v>
      </c>
      <c r="AE4489">
        <f t="shared" si="70"/>
        <v>2003</v>
      </c>
    </row>
    <row r="4490" spans="1:31" x14ac:dyDescent="0.25">
      <c r="A4490" s="7">
        <v>4487</v>
      </c>
      <c r="B4490" s="8">
        <v>37924</v>
      </c>
      <c r="C4490" t="s">
        <v>3</v>
      </c>
      <c r="D4490" t="s">
        <v>36</v>
      </c>
      <c r="E4490" t="s">
        <v>9</v>
      </c>
      <c r="F4490" t="s">
        <v>25</v>
      </c>
      <c r="G4490" t="s">
        <v>14</v>
      </c>
      <c r="H4490" s="135" t="s">
        <v>1489</v>
      </c>
      <c r="I4490" t="s">
        <v>1454</v>
      </c>
      <c r="J4490" s="20">
        <v>12</v>
      </c>
      <c r="K4490" s="20" t="s">
        <v>9</v>
      </c>
      <c r="L4490" t="s">
        <v>1464</v>
      </c>
      <c r="M4490" s="20">
        <v>2.64</v>
      </c>
      <c r="N4490" s="20">
        <v>4.3600000000000003</v>
      </c>
      <c r="AE4490">
        <f t="shared" si="70"/>
        <v>2003</v>
      </c>
    </row>
    <row r="4491" spans="1:31" x14ac:dyDescent="0.25">
      <c r="A4491" s="7">
        <v>4488</v>
      </c>
      <c r="B4491" s="8">
        <v>37924</v>
      </c>
      <c r="C4491" t="s">
        <v>3</v>
      </c>
      <c r="D4491" t="s">
        <v>602</v>
      </c>
      <c r="E4491" t="s">
        <v>9</v>
      </c>
      <c r="F4491" t="s">
        <v>64</v>
      </c>
      <c r="G4491" t="s">
        <v>11</v>
      </c>
      <c r="H4491" s="135" t="s">
        <v>1496</v>
      </c>
      <c r="I4491" t="s">
        <v>1454</v>
      </c>
      <c r="J4491" s="20">
        <v>45</v>
      </c>
      <c r="K4491" s="20" t="s">
        <v>1465</v>
      </c>
      <c r="L4491" t="s">
        <v>1466</v>
      </c>
      <c r="M4491" s="20">
        <v>11.25</v>
      </c>
      <c r="N4491" s="20">
        <v>11.25</v>
      </c>
      <c r="AE4491">
        <f t="shared" si="70"/>
        <v>2003</v>
      </c>
    </row>
    <row r="4492" spans="1:31" x14ac:dyDescent="0.25">
      <c r="A4492" s="7">
        <v>4489</v>
      </c>
      <c r="B4492" s="8">
        <v>37924</v>
      </c>
      <c r="C4492" t="s">
        <v>3</v>
      </c>
      <c r="D4492" t="s">
        <v>481</v>
      </c>
      <c r="E4492" t="s">
        <v>9</v>
      </c>
      <c r="F4492" t="s">
        <v>354</v>
      </c>
      <c r="G4492" t="s">
        <v>569</v>
      </c>
      <c r="H4492" s="9" t="s">
        <v>1664</v>
      </c>
      <c r="I4492" t="s">
        <v>1454</v>
      </c>
      <c r="J4492" s="20">
        <v>11</v>
      </c>
      <c r="K4492" s="20" t="s">
        <v>1465</v>
      </c>
      <c r="L4492" t="s">
        <v>1466</v>
      </c>
      <c r="M4492" s="20">
        <v>2.75</v>
      </c>
      <c r="N4492" s="20">
        <v>2.75</v>
      </c>
      <c r="AE4492">
        <f t="shared" si="70"/>
        <v>2003</v>
      </c>
    </row>
    <row r="4493" spans="1:31" x14ac:dyDescent="0.25">
      <c r="A4493" s="7">
        <v>4490</v>
      </c>
      <c r="B4493" s="8">
        <v>37925</v>
      </c>
      <c r="C4493" t="s">
        <v>3</v>
      </c>
      <c r="D4493" t="s">
        <v>614</v>
      </c>
      <c r="E4493" t="s">
        <v>9</v>
      </c>
      <c r="F4493" t="s">
        <v>628</v>
      </c>
      <c r="G4493" t="s">
        <v>17</v>
      </c>
      <c r="H4493" s="135" t="s">
        <v>1528</v>
      </c>
      <c r="I4493" t="s">
        <v>1454</v>
      </c>
      <c r="J4493" s="20">
        <v>10</v>
      </c>
      <c r="K4493" s="20" t="s">
        <v>3</v>
      </c>
      <c r="L4493" t="s">
        <v>1463</v>
      </c>
      <c r="M4493" s="20">
        <v>3.6</v>
      </c>
      <c r="N4493" s="20">
        <v>2.4</v>
      </c>
      <c r="AE4493">
        <f t="shared" si="70"/>
        <v>2003</v>
      </c>
    </row>
    <row r="4494" spans="1:31" x14ac:dyDescent="0.25">
      <c r="A4494" s="7">
        <v>4491</v>
      </c>
      <c r="B4494" s="8">
        <v>37925</v>
      </c>
      <c r="C4494" t="s">
        <v>3</v>
      </c>
      <c r="D4494" t="s">
        <v>367</v>
      </c>
      <c r="E4494" t="s">
        <v>9</v>
      </c>
      <c r="F4494" t="s">
        <v>64</v>
      </c>
      <c r="G4494" t="s">
        <v>14</v>
      </c>
      <c r="H4494" s="135" t="s">
        <v>1496</v>
      </c>
      <c r="I4494" t="s">
        <v>1454</v>
      </c>
      <c r="J4494" s="20">
        <v>20</v>
      </c>
      <c r="K4494" s="20" t="s">
        <v>1465</v>
      </c>
      <c r="L4494" t="s">
        <v>1466</v>
      </c>
      <c r="M4494" s="20">
        <v>5</v>
      </c>
      <c r="N4494" s="20">
        <v>5</v>
      </c>
      <c r="AE4494">
        <f t="shared" si="70"/>
        <v>2003</v>
      </c>
    </row>
    <row r="4495" spans="1:31" x14ac:dyDescent="0.25">
      <c r="A4495" s="7">
        <v>4492</v>
      </c>
      <c r="B4495" s="8">
        <v>37925</v>
      </c>
      <c r="C4495" t="s">
        <v>3</v>
      </c>
      <c r="D4495" t="s">
        <v>281</v>
      </c>
      <c r="E4495" t="s">
        <v>9</v>
      </c>
      <c r="F4495" t="s">
        <v>490</v>
      </c>
      <c r="G4495" t="s">
        <v>569</v>
      </c>
      <c r="H4495" s="136" t="s">
        <v>1677</v>
      </c>
      <c r="I4495" t="s">
        <v>1454</v>
      </c>
      <c r="J4495" s="20">
        <v>6</v>
      </c>
      <c r="K4495" s="20" t="s">
        <v>1465</v>
      </c>
      <c r="L4495" t="s">
        <v>1466</v>
      </c>
      <c r="M4495" s="20">
        <v>1.5</v>
      </c>
      <c r="N4495" s="20">
        <v>1.5</v>
      </c>
      <c r="AE4495">
        <f t="shared" si="70"/>
        <v>2003</v>
      </c>
    </row>
    <row r="4496" spans="1:31" x14ac:dyDescent="0.25">
      <c r="A4496" s="7">
        <v>4493</v>
      </c>
      <c r="B4496" s="8">
        <v>37925</v>
      </c>
      <c r="C4496" t="s">
        <v>3</v>
      </c>
      <c r="D4496" t="s">
        <v>397</v>
      </c>
      <c r="E4496" t="s">
        <v>9</v>
      </c>
      <c r="F4496" t="s">
        <v>451</v>
      </c>
      <c r="G4496" t="s">
        <v>569</v>
      </c>
      <c r="H4496" s="9" t="s">
        <v>1663</v>
      </c>
      <c r="I4496" t="s">
        <v>1454</v>
      </c>
      <c r="J4496" s="20">
        <v>21</v>
      </c>
      <c r="K4496" s="20" t="s">
        <v>9</v>
      </c>
      <c r="L4496" t="s">
        <v>1463</v>
      </c>
      <c r="M4496" s="20">
        <v>5.04</v>
      </c>
      <c r="N4496" s="20">
        <v>6.46</v>
      </c>
      <c r="AE4496">
        <f t="shared" si="70"/>
        <v>2003</v>
      </c>
    </row>
    <row r="4497" spans="1:31" x14ac:dyDescent="0.25">
      <c r="A4497" s="7">
        <v>4494</v>
      </c>
      <c r="B4497" s="8">
        <v>37926</v>
      </c>
      <c r="C4497" t="s">
        <v>3</v>
      </c>
      <c r="D4497" t="s">
        <v>572</v>
      </c>
      <c r="E4497" t="s">
        <v>9</v>
      </c>
      <c r="F4497" t="s">
        <v>521</v>
      </c>
      <c r="G4497" t="s">
        <v>569</v>
      </c>
      <c r="H4497" s="9" t="s">
        <v>1663</v>
      </c>
      <c r="I4497" t="s">
        <v>1454</v>
      </c>
      <c r="J4497" s="20">
        <v>21</v>
      </c>
      <c r="K4497" s="20" t="s">
        <v>1465</v>
      </c>
      <c r="L4497" t="s">
        <v>1466</v>
      </c>
      <c r="M4497" s="20">
        <v>5.25</v>
      </c>
      <c r="N4497" s="20">
        <v>5.25</v>
      </c>
      <c r="AE4497">
        <f t="shared" si="70"/>
        <v>2003</v>
      </c>
    </row>
    <row r="4498" spans="1:31" x14ac:dyDescent="0.25">
      <c r="A4498" s="7">
        <v>4495</v>
      </c>
      <c r="B4498" s="8">
        <v>37927</v>
      </c>
      <c r="C4498" t="s">
        <v>3</v>
      </c>
      <c r="D4498" t="s">
        <v>404</v>
      </c>
      <c r="E4498" t="s">
        <v>9</v>
      </c>
      <c r="F4498" t="s">
        <v>236</v>
      </c>
      <c r="G4498" t="s">
        <v>17</v>
      </c>
      <c r="H4498" s="135" t="s">
        <v>1502</v>
      </c>
      <c r="I4498" t="s">
        <v>1455</v>
      </c>
      <c r="J4498" s="20">
        <v>30</v>
      </c>
      <c r="K4498" s="20" t="s">
        <v>3</v>
      </c>
      <c r="L4498" t="s">
        <v>1463</v>
      </c>
      <c r="M4498" s="20">
        <v>4.4000000000000004</v>
      </c>
      <c r="N4498" s="20">
        <v>3.6</v>
      </c>
      <c r="AE4498">
        <f t="shared" si="70"/>
        <v>2003</v>
      </c>
    </row>
    <row r="4499" spans="1:31" x14ac:dyDescent="0.25">
      <c r="A4499" s="7">
        <v>4496</v>
      </c>
      <c r="B4499" s="8">
        <v>37927</v>
      </c>
      <c r="C4499" t="s">
        <v>3</v>
      </c>
      <c r="D4499" t="s">
        <v>614</v>
      </c>
      <c r="E4499" t="s">
        <v>9</v>
      </c>
      <c r="F4499" t="s">
        <v>628</v>
      </c>
      <c r="G4499" t="s">
        <v>17</v>
      </c>
      <c r="H4499" s="135" t="s">
        <v>1502</v>
      </c>
      <c r="I4499" t="s">
        <v>1454</v>
      </c>
      <c r="J4499" s="20">
        <v>26</v>
      </c>
      <c r="K4499" s="20" t="s">
        <v>3</v>
      </c>
      <c r="L4499" t="s">
        <v>1464</v>
      </c>
      <c r="M4499" s="20">
        <v>8.2800000000000011</v>
      </c>
      <c r="N4499" s="20">
        <v>5.72</v>
      </c>
      <c r="AE4499">
        <f t="shared" si="70"/>
        <v>2003</v>
      </c>
    </row>
    <row r="4500" spans="1:31" x14ac:dyDescent="0.25">
      <c r="A4500" s="7">
        <v>4497</v>
      </c>
      <c r="B4500" s="8">
        <v>37927</v>
      </c>
      <c r="C4500" t="s">
        <v>3</v>
      </c>
      <c r="D4500" t="s">
        <v>543</v>
      </c>
      <c r="E4500" t="s">
        <v>9</v>
      </c>
      <c r="F4500" t="s">
        <v>464</v>
      </c>
      <c r="G4500" t="s">
        <v>14</v>
      </c>
      <c r="H4500" s="135" t="s">
        <v>1507</v>
      </c>
      <c r="I4500" t="s">
        <v>1454</v>
      </c>
      <c r="J4500" s="20">
        <v>71</v>
      </c>
      <c r="K4500" s="20" t="s">
        <v>9</v>
      </c>
      <c r="L4500" t="s">
        <v>1464</v>
      </c>
      <c r="M4500" s="20">
        <v>15.620000000000001</v>
      </c>
      <c r="N4500" s="20">
        <v>20.88</v>
      </c>
      <c r="AE4500">
        <f t="shared" si="70"/>
        <v>2003</v>
      </c>
    </row>
    <row r="4501" spans="1:31" x14ac:dyDescent="0.25">
      <c r="A4501" s="7">
        <v>4498</v>
      </c>
      <c r="B4501" s="8">
        <v>37927</v>
      </c>
      <c r="C4501" t="s">
        <v>3</v>
      </c>
      <c r="D4501" t="s">
        <v>360</v>
      </c>
      <c r="E4501" t="s">
        <v>9</v>
      </c>
      <c r="F4501" t="s">
        <v>258</v>
      </c>
      <c r="G4501" t="s">
        <v>377</v>
      </c>
      <c r="H4501" s="9" t="s">
        <v>1605</v>
      </c>
      <c r="I4501" t="s">
        <v>1454</v>
      </c>
      <c r="J4501" s="20">
        <v>28</v>
      </c>
      <c r="K4501" s="20" t="s">
        <v>9</v>
      </c>
      <c r="L4501" t="s">
        <v>1464</v>
      </c>
      <c r="M4501" s="20">
        <v>6.16</v>
      </c>
      <c r="N4501" s="20">
        <v>8.84</v>
      </c>
      <c r="AE4501">
        <f t="shared" si="70"/>
        <v>2003</v>
      </c>
    </row>
    <row r="4502" spans="1:31" x14ac:dyDescent="0.25">
      <c r="A4502" s="7">
        <v>4499</v>
      </c>
      <c r="B4502" s="8">
        <v>37927</v>
      </c>
      <c r="C4502" t="s">
        <v>3</v>
      </c>
      <c r="D4502" t="s">
        <v>129</v>
      </c>
      <c r="E4502" t="s">
        <v>9</v>
      </c>
      <c r="F4502" t="s">
        <v>19</v>
      </c>
      <c r="G4502" t="s">
        <v>377</v>
      </c>
      <c r="H4502" s="9" t="s">
        <v>1655</v>
      </c>
      <c r="I4502" t="s">
        <v>1455</v>
      </c>
      <c r="J4502" s="20">
        <v>55</v>
      </c>
      <c r="K4502" s="20" t="s">
        <v>3</v>
      </c>
      <c r="L4502" t="s">
        <v>1464</v>
      </c>
      <c r="M4502" s="20">
        <v>8.1999999999999993</v>
      </c>
      <c r="N4502" s="20">
        <v>6.05</v>
      </c>
      <c r="AE4502">
        <f t="shared" si="70"/>
        <v>2003</v>
      </c>
    </row>
    <row r="4503" spans="1:31" x14ac:dyDescent="0.25">
      <c r="A4503" s="7">
        <v>4500</v>
      </c>
      <c r="B4503" s="8">
        <v>37927</v>
      </c>
      <c r="C4503" t="s">
        <v>3</v>
      </c>
      <c r="D4503" t="s">
        <v>237</v>
      </c>
      <c r="E4503" t="s">
        <v>9</v>
      </c>
      <c r="F4503" t="s">
        <v>186</v>
      </c>
      <c r="G4503" t="s">
        <v>569</v>
      </c>
      <c r="H4503" s="9" t="s">
        <v>1661</v>
      </c>
      <c r="I4503" t="s">
        <v>1454</v>
      </c>
      <c r="J4503" s="20">
        <v>15</v>
      </c>
      <c r="K4503" s="20" t="s">
        <v>3</v>
      </c>
      <c r="L4503" t="s">
        <v>1464</v>
      </c>
      <c r="M4503" s="20">
        <v>5.2</v>
      </c>
      <c r="N4503" s="20">
        <v>3.3</v>
      </c>
      <c r="AE4503">
        <f t="shared" si="70"/>
        <v>2003</v>
      </c>
    </row>
    <row r="4504" spans="1:31" x14ac:dyDescent="0.25">
      <c r="A4504" s="7">
        <v>4501</v>
      </c>
      <c r="B4504" s="8">
        <v>37928</v>
      </c>
      <c r="C4504" t="s">
        <v>3</v>
      </c>
      <c r="D4504" t="s">
        <v>617</v>
      </c>
      <c r="E4504" t="s">
        <v>9</v>
      </c>
      <c r="F4504" t="s">
        <v>625</v>
      </c>
      <c r="G4504" t="s">
        <v>24</v>
      </c>
      <c r="H4504" s="135" t="s">
        <v>1497</v>
      </c>
      <c r="I4504" t="s">
        <v>1454</v>
      </c>
      <c r="J4504" s="20">
        <v>16</v>
      </c>
      <c r="K4504" s="20" t="s">
        <v>3</v>
      </c>
      <c r="L4504" t="s">
        <v>1464</v>
      </c>
      <c r="M4504" s="20">
        <v>5.48</v>
      </c>
      <c r="N4504" s="20">
        <v>3.52</v>
      </c>
      <c r="AE4504">
        <f t="shared" si="70"/>
        <v>2003</v>
      </c>
    </row>
    <row r="4505" spans="1:31" x14ac:dyDescent="0.25">
      <c r="A4505" s="7">
        <v>4502</v>
      </c>
      <c r="B4505" s="8">
        <v>37928</v>
      </c>
      <c r="C4505" t="s">
        <v>3</v>
      </c>
      <c r="D4505" t="s">
        <v>157</v>
      </c>
      <c r="E4505" t="s">
        <v>9</v>
      </c>
      <c r="F4505" t="s">
        <v>542</v>
      </c>
      <c r="G4505" t="s">
        <v>17</v>
      </c>
      <c r="H4505" s="135" t="s">
        <v>1528</v>
      </c>
      <c r="I4505" t="s">
        <v>1455</v>
      </c>
      <c r="J4505" s="20">
        <v>10</v>
      </c>
      <c r="K4505" s="20" t="s">
        <v>3</v>
      </c>
      <c r="L4505" t="s">
        <v>1464</v>
      </c>
      <c r="M4505" s="20">
        <v>1.9</v>
      </c>
      <c r="N4505" s="20">
        <v>1.1000000000000001</v>
      </c>
      <c r="AE4505">
        <f t="shared" si="70"/>
        <v>2003</v>
      </c>
    </row>
    <row r="4506" spans="1:31" x14ac:dyDescent="0.25">
      <c r="A4506" s="7">
        <v>4503</v>
      </c>
      <c r="B4506" s="8">
        <v>37928</v>
      </c>
      <c r="C4506" t="s">
        <v>3</v>
      </c>
      <c r="D4506" t="s">
        <v>606</v>
      </c>
      <c r="E4506" t="s">
        <v>9</v>
      </c>
      <c r="F4506" t="s">
        <v>604</v>
      </c>
      <c r="G4506" t="s">
        <v>14</v>
      </c>
      <c r="H4506" s="135" t="s">
        <v>1489</v>
      </c>
      <c r="I4506" t="s">
        <v>1454</v>
      </c>
      <c r="J4506" s="20">
        <v>12</v>
      </c>
      <c r="K4506" s="20" t="s">
        <v>3</v>
      </c>
      <c r="L4506" t="s">
        <v>1463</v>
      </c>
      <c r="M4506" s="20">
        <v>4.12</v>
      </c>
      <c r="N4506" s="20">
        <v>2.88</v>
      </c>
      <c r="AE4506">
        <f t="shared" si="70"/>
        <v>2003</v>
      </c>
    </row>
    <row r="4507" spans="1:31" x14ac:dyDescent="0.25">
      <c r="A4507" s="7">
        <v>4504</v>
      </c>
      <c r="B4507" s="8">
        <v>37928</v>
      </c>
      <c r="C4507" t="s">
        <v>3</v>
      </c>
      <c r="D4507" t="s">
        <v>622</v>
      </c>
      <c r="E4507" t="s">
        <v>9</v>
      </c>
      <c r="F4507" t="s">
        <v>537</v>
      </c>
      <c r="G4507" t="s">
        <v>569</v>
      </c>
      <c r="H4507" s="9" t="s">
        <v>1663</v>
      </c>
      <c r="I4507" t="s">
        <v>1455</v>
      </c>
      <c r="J4507" s="20">
        <v>21</v>
      </c>
      <c r="K4507" s="20" t="s">
        <v>1465</v>
      </c>
      <c r="L4507" t="s">
        <v>1466</v>
      </c>
      <c r="M4507" s="20">
        <v>2.625</v>
      </c>
      <c r="N4507" s="20">
        <v>2.625</v>
      </c>
      <c r="AE4507">
        <f t="shared" si="70"/>
        <v>2003</v>
      </c>
    </row>
    <row r="4508" spans="1:31" x14ac:dyDescent="0.25">
      <c r="A4508" s="7">
        <v>4505</v>
      </c>
      <c r="B4508" s="8">
        <v>37929</v>
      </c>
      <c r="C4508" t="s">
        <v>3</v>
      </c>
      <c r="D4508" t="s">
        <v>613</v>
      </c>
      <c r="E4508" t="s">
        <v>9</v>
      </c>
      <c r="F4508" t="s">
        <v>546</v>
      </c>
      <c r="G4508" t="s">
        <v>24</v>
      </c>
      <c r="H4508" s="135" t="s">
        <v>1529</v>
      </c>
      <c r="I4508" t="s">
        <v>1455</v>
      </c>
      <c r="J4508" s="20">
        <v>10</v>
      </c>
      <c r="K4508" s="20" t="s">
        <v>9</v>
      </c>
      <c r="L4508" t="s">
        <v>1464</v>
      </c>
      <c r="M4508" s="20">
        <v>1.1000000000000001</v>
      </c>
      <c r="N4508" s="20">
        <v>1.9</v>
      </c>
      <c r="AE4508">
        <f t="shared" si="70"/>
        <v>2003</v>
      </c>
    </row>
    <row r="4509" spans="1:31" x14ac:dyDescent="0.25">
      <c r="A4509" s="7">
        <v>4506</v>
      </c>
      <c r="B4509" s="8">
        <v>37930</v>
      </c>
      <c r="C4509" t="s">
        <v>3</v>
      </c>
      <c r="D4509" t="s">
        <v>15</v>
      </c>
      <c r="E4509" t="s">
        <v>9</v>
      </c>
      <c r="F4509" t="s">
        <v>90</v>
      </c>
      <c r="G4509" t="s">
        <v>14</v>
      </c>
      <c r="H4509" s="135" t="s">
        <v>1507</v>
      </c>
      <c r="I4509" t="s">
        <v>1454</v>
      </c>
      <c r="J4509" s="20">
        <v>85</v>
      </c>
      <c r="K4509" s="20" t="s">
        <v>3</v>
      </c>
      <c r="L4509" t="s">
        <v>1464</v>
      </c>
      <c r="M4509" s="20">
        <v>24.8</v>
      </c>
      <c r="N4509" s="20">
        <v>18.7</v>
      </c>
      <c r="AE4509">
        <f t="shared" si="70"/>
        <v>2003</v>
      </c>
    </row>
    <row r="4510" spans="1:31" x14ac:dyDescent="0.25">
      <c r="A4510" s="7">
        <v>4507</v>
      </c>
      <c r="B4510" s="8">
        <v>37930</v>
      </c>
      <c r="C4510" t="s">
        <v>3</v>
      </c>
      <c r="D4510" t="s">
        <v>168</v>
      </c>
      <c r="E4510" t="s">
        <v>9</v>
      </c>
      <c r="F4510" t="s">
        <v>598</v>
      </c>
      <c r="G4510" t="s">
        <v>377</v>
      </c>
      <c r="H4510" s="135" t="s">
        <v>1598</v>
      </c>
      <c r="I4510" t="s">
        <v>1454</v>
      </c>
      <c r="J4510" s="20">
        <v>36</v>
      </c>
      <c r="K4510" s="20" t="s">
        <v>9</v>
      </c>
      <c r="L4510" t="s">
        <v>1464</v>
      </c>
      <c r="M4510" s="20">
        <v>7.92</v>
      </c>
      <c r="N4510" s="20">
        <v>11.08</v>
      </c>
      <c r="AE4510">
        <f t="shared" si="70"/>
        <v>2003</v>
      </c>
    </row>
    <row r="4511" spans="1:31" x14ac:dyDescent="0.25">
      <c r="A4511" s="7">
        <v>4508</v>
      </c>
      <c r="B4511" s="8">
        <v>37931</v>
      </c>
      <c r="C4511" t="s">
        <v>3</v>
      </c>
      <c r="D4511" t="s">
        <v>629</v>
      </c>
      <c r="E4511" t="s">
        <v>9</v>
      </c>
      <c r="F4511" t="s">
        <v>154</v>
      </c>
      <c r="G4511" t="s">
        <v>377</v>
      </c>
      <c r="H4511" s="135" t="s">
        <v>1592</v>
      </c>
      <c r="I4511" t="s">
        <v>1458</v>
      </c>
      <c r="J4511" s="20">
        <v>12</v>
      </c>
      <c r="K4511" s="20" t="s">
        <v>9</v>
      </c>
      <c r="L4511" t="s">
        <v>1463</v>
      </c>
      <c r="M4511" s="20">
        <v>30</v>
      </c>
      <c r="N4511" s="20">
        <v>10</v>
      </c>
      <c r="AE4511">
        <f t="shared" si="70"/>
        <v>2003</v>
      </c>
    </row>
    <row r="4512" spans="1:31" x14ac:dyDescent="0.25">
      <c r="A4512" s="7">
        <v>4509</v>
      </c>
      <c r="B4512" s="8">
        <v>37931</v>
      </c>
      <c r="C4512" t="s">
        <v>3</v>
      </c>
      <c r="D4512" t="s">
        <v>580</v>
      </c>
      <c r="E4512" t="s">
        <v>9</v>
      </c>
      <c r="F4512" t="s">
        <v>486</v>
      </c>
      <c r="G4512" t="s">
        <v>65</v>
      </c>
      <c r="H4512" s="135" t="s">
        <v>1608</v>
      </c>
      <c r="I4512" t="s">
        <v>1454</v>
      </c>
      <c r="J4512" s="20">
        <v>51</v>
      </c>
      <c r="K4512" s="20" t="s">
        <v>9</v>
      </c>
      <c r="L4512" t="s">
        <v>1464</v>
      </c>
      <c r="M4512" s="20">
        <v>11.22</v>
      </c>
      <c r="N4512" s="20">
        <v>15.28</v>
      </c>
      <c r="AE4512">
        <f t="shared" si="70"/>
        <v>2003</v>
      </c>
    </row>
    <row r="4513" spans="1:31" x14ac:dyDescent="0.25">
      <c r="A4513" s="7">
        <v>4510</v>
      </c>
      <c r="B4513" s="8">
        <v>37931</v>
      </c>
      <c r="C4513" t="s">
        <v>3</v>
      </c>
      <c r="D4513" t="s">
        <v>587</v>
      </c>
      <c r="E4513" t="s">
        <v>9</v>
      </c>
      <c r="F4513" t="s">
        <v>57</v>
      </c>
      <c r="G4513" t="s">
        <v>377</v>
      </c>
      <c r="H4513" s="9" t="s">
        <v>1594</v>
      </c>
      <c r="I4513" t="s">
        <v>1454</v>
      </c>
      <c r="J4513" s="20">
        <v>75</v>
      </c>
      <c r="K4513" s="20" t="s">
        <v>3</v>
      </c>
      <c r="L4513" t="s">
        <v>1464</v>
      </c>
      <c r="M4513" s="20">
        <v>22</v>
      </c>
      <c r="N4513" s="20">
        <v>16.5</v>
      </c>
      <c r="AE4513">
        <f t="shared" si="70"/>
        <v>2003</v>
      </c>
    </row>
    <row r="4514" spans="1:31" x14ac:dyDescent="0.25">
      <c r="A4514" s="7">
        <v>4511</v>
      </c>
      <c r="B4514" s="8">
        <v>37931</v>
      </c>
      <c r="C4514" t="s">
        <v>3</v>
      </c>
      <c r="D4514" t="s">
        <v>494</v>
      </c>
      <c r="E4514" t="s">
        <v>9</v>
      </c>
      <c r="F4514" t="s">
        <v>306</v>
      </c>
      <c r="G4514" t="s">
        <v>377</v>
      </c>
      <c r="H4514" s="9" t="s">
        <v>1627</v>
      </c>
      <c r="I4514" t="s">
        <v>1454</v>
      </c>
      <c r="J4514" s="20">
        <v>43</v>
      </c>
      <c r="K4514" s="20" t="s">
        <v>3</v>
      </c>
      <c r="L4514" t="s">
        <v>1464</v>
      </c>
      <c r="M4514" s="20">
        <v>13.04</v>
      </c>
      <c r="N4514" s="20">
        <v>9.4600000000000009</v>
      </c>
      <c r="AE4514">
        <f t="shared" si="70"/>
        <v>2003</v>
      </c>
    </row>
    <row r="4515" spans="1:31" x14ac:dyDescent="0.25">
      <c r="A4515" s="7">
        <v>4512</v>
      </c>
      <c r="B4515" s="8">
        <v>37933</v>
      </c>
      <c r="C4515" t="s">
        <v>3</v>
      </c>
      <c r="D4515" t="s">
        <v>271</v>
      </c>
      <c r="E4515" t="s">
        <v>9</v>
      </c>
      <c r="F4515" t="s">
        <v>118</v>
      </c>
      <c r="G4515" t="s">
        <v>24</v>
      </c>
      <c r="H4515" s="135" t="s">
        <v>1547</v>
      </c>
      <c r="I4515" t="s">
        <v>1454</v>
      </c>
      <c r="J4515" s="20">
        <v>35</v>
      </c>
      <c r="K4515" s="20" t="s">
        <v>9</v>
      </c>
      <c r="L4515" t="s">
        <v>1464</v>
      </c>
      <c r="M4515" s="20">
        <v>7.7</v>
      </c>
      <c r="N4515" s="20">
        <v>10.8</v>
      </c>
      <c r="AE4515">
        <f t="shared" si="70"/>
        <v>2003</v>
      </c>
    </row>
    <row r="4516" spans="1:31" x14ac:dyDescent="0.25">
      <c r="A4516" s="7">
        <v>4513</v>
      </c>
      <c r="B4516" s="8">
        <v>37933</v>
      </c>
      <c r="C4516" t="s">
        <v>3</v>
      </c>
      <c r="D4516" t="s">
        <v>541</v>
      </c>
      <c r="E4516" t="s">
        <v>9</v>
      </c>
      <c r="F4516" t="s">
        <v>511</v>
      </c>
      <c r="G4516" t="s">
        <v>14</v>
      </c>
      <c r="H4516" s="135" t="s">
        <v>1553</v>
      </c>
      <c r="I4516" t="s">
        <v>1454</v>
      </c>
      <c r="J4516" s="20">
        <v>10</v>
      </c>
      <c r="K4516" s="20" t="s">
        <v>1465</v>
      </c>
      <c r="L4516" t="s">
        <v>1466</v>
      </c>
      <c r="M4516" s="20">
        <v>2.5</v>
      </c>
      <c r="N4516" s="20">
        <v>2.5</v>
      </c>
      <c r="AE4516">
        <f t="shared" si="70"/>
        <v>2003</v>
      </c>
    </row>
    <row r="4517" spans="1:31" x14ac:dyDescent="0.25">
      <c r="A4517" s="7">
        <v>4514</v>
      </c>
      <c r="B4517" s="8">
        <v>37933</v>
      </c>
      <c r="C4517" t="s">
        <v>3</v>
      </c>
      <c r="D4517" t="s">
        <v>511</v>
      </c>
      <c r="E4517" t="s">
        <v>9</v>
      </c>
      <c r="F4517" t="s">
        <v>541</v>
      </c>
      <c r="G4517" t="s">
        <v>14</v>
      </c>
      <c r="H4517" s="135" t="s">
        <v>1553</v>
      </c>
      <c r="I4517" t="s">
        <v>1454</v>
      </c>
      <c r="J4517" s="20">
        <v>10</v>
      </c>
      <c r="K4517" s="20" t="s">
        <v>1465</v>
      </c>
      <c r="L4517" t="s">
        <v>1466</v>
      </c>
      <c r="M4517" s="20">
        <v>2.5</v>
      </c>
      <c r="N4517" s="20">
        <v>2.5</v>
      </c>
      <c r="AE4517">
        <f t="shared" si="70"/>
        <v>2003</v>
      </c>
    </row>
    <row r="4518" spans="1:31" x14ac:dyDescent="0.25">
      <c r="A4518" s="7">
        <v>4515</v>
      </c>
      <c r="B4518" s="8">
        <v>37933</v>
      </c>
      <c r="C4518" t="s">
        <v>3</v>
      </c>
      <c r="D4518" t="s">
        <v>125</v>
      </c>
      <c r="E4518" t="s">
        <v>9</v>
      </c>
      <c r="F4518" t="s">
        <v>565</v>
      </c>
      <c r="G4518" t="s">
        <v>14</v>
      </c>
      <c r="H4518" s="135" t="s">
        <v>1496</v>
      </c>
      <c r="I4518" t="s">
        <v>1456</v>
      </c>
      <c r="J4518" s="20">
        <v>10</v>
      </c>
      <c r="K4518" s="20" t="s">
        <v>1465</v>
      </c>
      <c r="L4518" t="s">
        <v>1466</v>
      </c>
      <c r="M4518" s="20">
        <v>2.5</v>
      </c>
      <c r="N4518" s="20">
        <v>2.5</v>
      </c>
      <c r="O4518" t="s">
        <v>3</v>
      </c>
      <c r="P4518" s="13" t="s">
        <v>502</v>
      </c>
      <c r="Q4518" t="s">
        <v>9</v>
      </c>
      <c r="R4518" t="s">
        <v>582</v>
      </c>
      <c r="S4518" t="s">
        <v>1465</v>
      </c>
      <c r="U4518" t="s">
        <v>1465</v>
      </c>
      <c r="W4518" t="s">
        <v>1465</v>
      </c>
      <c r="Y4518" t="s">
        <v>1465</v>
      </c>
      <c r="AA4518" t="s">
        <v>1465</v>
      </c>
      <c r="AC4518" t="s">
        <v>1465</v>
      </c>
      <c r="AE4518">
        <f t="shared" si="70"/>
        <v>2003</v>
      </c>
    </row>
    <row r="4519" spans="1:31" x14ac:dyDescent="0.25">
      <c r="A4519" s="7">
        <v>4516</v>
      </c>
      <c r="B4519" s="8">
        <v>37934</v>
      </c>
      <c r="C4519" t="s">
        <v>3</v>
      </c>
      <c r="D4519" t="s">
        <v>543</v>
      </c>
      <c r="E4519" t="s">
        <v>9</v>
      </c>
      <c r="F4519" t="s">
        <v>213</v>
      </c>
      <c r="G4519" t="s">
        <v>65</v>
      </c>
      <c r="H4519" s="135" t="s">
        <v>1569</v>
      </c>
      <c r="I4519" t="s">
        <v>1455</v>
      </c>
      <c r="J4519" s="20">
        <v>16</v>
      </c>
      <c r="K4519" s="20" t="s">
        <v>9</v>
      </c>
      <c r="L4519" t="s">
        <v>1463</v>
      </c>
      <c r="M4519" s="20">
        <v>1.92</v>
      </c>
      <c r="N4519" s="20">
        <v>2.58</v>
      </c>
      <c r="AE4519">
        <f t="shared" si="70"/>
        <v>2003</v>
      </c>
    </row>
    <row r="4520" spans="1:31" x14ac:dyDescent="0.25">
      <c r="A4520" s="7">
        <v>4517</v>
      </c>
      <c r="B4520" s="8">
        <v>37934</v>
      </c>
      <c r="C4520" t="s">
        <v>3</v>
      </c>
      <c r="D4520" t="s">
        <v>620</v>
      </c>
      <c r="E4520" t="s">
        <v>9</v>
      </c>
      <c r="F4520" t="s">
        <v>118</v>
      </c>
      <c r="G4520" t="s">
        <v>17</v>
      </c>
      <c r="H4520" s="135" t="s">
        <v>1528</v>
      </c>
      <c r="I4520" t="s">
        <v>1454</v>
      </c>
      <c r="J4520" s="20">
        <v>12</v>
      </c>
      <c r="K4520" s="20" t="s">
        <v>3</v>
      </c>
      <c r="L4520" t="s">
        <v>1463</v>
      </c>
      <c r="M4520" s="20">
        <v>4.12</v>
      </c>
      <c r="N4520" s="20">
        <v>2.88</v>
      </c>
      <c r="AE4520">
        <f t="shared" si="70"/>
        <v>2003</v>
      </c>
    </row>
    <row r="4521" spans="1:31" x14ac:dyDescent="0.25">
      <c r="A4521" s="7">
        <v>4518</v>
      </c>
      <c r="B4521" s="8">
        <v>37934</v>
      </c>
      <c r="C4521" t="s">
        <v>3</v>
      </c>
      <c r="D4521" t="s">
        <v>543</v>
      </c>
      <c r="E4521" t="s">
        <v>9</v>
      </c>
      <c r="F4521" t="s">
        <v>597</v>
      </c>
      <c r="G4521" t="s">
        <v>65</v>
      </c>
      <c r="H4521" s="135" t="s">
        <v>1571</v>
      </c>
      <c r="I4521" t="s">
        <v>1454</v>
      </c>
      <c r="J4521" s="20">
        <v>32</v>
      </c>
      <c r="K4521" s="20" t="s">
        <v>9</v>
      </c>
      <c r="L4521" t="s">
        <v>1464</v>
      </c>
      <c r="M4521" s="20">
        <v>7.04</v>
      </c>
      <c r="N4521" s="20">
        <v>9.9600000000000009</v>
      </c>
      <c r="AE4521">
        <f t="shared" si="70"/>
        <v>2003</v>
      </c>
    </row>
    <row r="4522" spans="1:31" x14ac:dyDescent="0.25">
      <c r="A4522" s="7">
        <v>4519</v>
      </c>
      <c r="B4522" s="8">
        <v>37934</v>
      </c>
      <c r="C4522" t="s">
        <v>3</v>
      </c>
      <c r="D4522" t="s">
        <v>91</v>
      </c>
      <c r="E4522" t="s">
        <v>9</v>
      </c>
      <c r="F4522" t="s">
        <v>533</v>
      </c>
      <c r="G4522" t="s">
        <v>65</v>
      </c>
      <c r="H4522" s="135" t="s">
        <v>1584</v>
      </c>
      <c r="I4522" t="s">
        <v>1454</v>
      </c>
      <c r="J4522" s="20">
        <v>7</v>
      </c>
      <c r="K4522" s="20" t="s">
        <v>9</v>
      </c>
      <c r="L4522" t="s">
        <v>1464</v>
      </c>
      <c r="M4522" s="20">
        <v>1.54</v>
      </c>
      <c r="N4522" s="20">
        <v>2.96</v>
      </c>
      <c r="AE4522">
        <f t="shared" si="70"/>
        <v>2003</v>
      </c>
    </row>
    <row r="4523" spans="1:31" x14ac:dyDescent="0.25">
      <c r="A4523" s="7">
        <v>4520</v>
      </c>
      <c r="B4523" s="8">
        <v>37934</v>
      </c>
      <c r="C4523" t="s">
        <v>3</v>
      </c>
      <c r="D4523" t="s">
        <v>533</v>
      </c>
      <c r="E4523" t="s">
        <v>9</v>
      </c>
      <c r="F4523" t="s">
        <v>91</v>
      </c>
      <c r="G4523" t="s">
        <v>65</v>
      </c>
      <c r="H4523" s="135" t="s">
        <v>1584</v>
      </c>
      <c r="I4523" t="s">
        <v>1454</v>
      </c>
      <c r="J4523" s="20">
        <v>7</v>
      </c>
      <c r="K4523" s="20" t="s">
        <v>9</v>
      </c>
      <c r="L4523" t="s">
        <v>1464</v>
      </c>
      <c r="M4523" s="20">
        <v>1.54</v>
      </c>
      <c r="N4523" s="20">
        <v>2.96</v>
      </c>
      <c r="AE4523">
        <f t="shared" si="70"/>
        <v>2003</v>
      </c>
    </row>
    <row r="4524" spans="1:31" x14ac:dyDescent="0.25">
      <c r="A4524" s="7">
        <v>4521</v>
      </c>
      <c r="B4524" s="8">
        <v>37934</v>
      </c>
      <c r="C4524" t="s">
        <v>3</v>
      </c>
      <c r="D4524" t="s">
        <v>546</v>
      </c>
      <c r="E4524" t="s">
        <v>9</v>
      </c>
      <c r="F4524" t="s">
        <v>613</v>
      </c>
      <c r="G4524" t="s">
        <v>24</v>
      </c>
      <c r="H4524" s="135" t="s">
        <v>1529</v>
      </c>
      <c r="I4524" t="s">
        <v>1455</v>
      </c>
      <c r="J4524" s="20">
        <v>10</v>
      </c>
      <c r="K4524" s="20" t="s">
        <v>9</v>
      </c>
      <c r="L4524" t="s">
        <v>1464</v>
      </c>
      <c r="M4524" s="20">
        <v>1.1000000000000001</v>
      </c>
      <c r="N4524" s="20">
        <v>1.9</v>
      </c>
      <c r="AE4524">
        <f t="shared" si="70"/>
        <v>2003</v>
      </c>
    </row>
    <row r="4525" spans="1:31" x14ac:dyDescent="0.25">
      <c r="A4525" s="7">
        <v>4522</v>
      </c>
      <c r="B4525" s="8">
        <v>37934</v>
      </c>
      <c r="C4525" t="s">
        <v>3</v>
      </c>
      <c r="D4525" t="s">
        <v>145</v>
      </c>
      <c r="E4525" t="s">
        <v>9</v>
      </c>
      <c r="F4525" t="s">
        <v>395</v>
      </c>
      <c r="G4525" t="s">
        <v>569</v>
      </c>
      <c r="H4525" s="9" t="s">
        <v>1663</v>
      </c>
      <c r="I4525" t="s">
        <v>1454</v>
      </c>
      <c r="J4525" s="20">
        <v>14</v>
      </c>
      <c r="K4525" s="20" t="s">
        <v>9</v>
      </c>
      <c r="L4525" t="s">
        <v>1464</v>
      </c>
      <c r="M4525" s="20">
        <v>3.08</v>
      </c>
      <c r="N4525" s="20">
        <v>4.92</v>
      </c>
      <c r="AE4525">
        <f t="shared" si="70"/>
        <v>2003</v>
      </c>
    </row>
    <row r="4526" spans="1:31" x14ac:dyDescent="0.25">
      <c r="A4526" s="7">
        <v>4523</v>
      </c>
      <c r="B4526" s="8">
        <v>37935</v>
      </c>
      <c r="C4526" t="s">
        <v>3</v>
      </c>
      <c r="D4526" t="s">
        <v>579</v>
      </c>
      <c r="E4526" t="s">
        <v>9</v>
      </c>
      <c r="F4526" t="s">
        <v>188</v>
      </c>
      <c r="G4526" t="s">
        <v>569</v>
      </c>
      <c r="H4526" s="9" t="s">
        <v>1721</v>
      </c>
      <c r="I4526" t="s">
        <v>1454</v>
      </c>
      <c r="J4526" s="20">
        <v>22</v>
      </c>
      <c r="K4526" s="20" t="s">
        <v>9</v>
      </c>
      <c r="L4526" t="s">
        <v>1464</v>
      </c>
      <c r="M4526" s="20">
        <v>4.84</v>
      </c>
      <c r="N4526" s="20">
        <v>7.16</v>
      </c>
      <c r="AE4526">
        <f t="shared" si="70"/>
        <v>2003</v>
      </c>
    </row>
    <row r="4527" spans="1:31" x14ac:dyDescent="0.25">
      <c r="A4527" s="7">
        <v>4524</v>
      </c>
      <c r="B4527" s="8">
        <v>37936</v>
      </c>
      <c r="C4527" t="s">
        <v>3</v>
      </c>
      <c r="D4527" t="s">
        <v>546</v>
      </c>
      <c r="E4527" t="s">
        <v>9</v>
      </c>
      <c r="F4527" t="s">
        <v>597</v>
      </c>
      <c r="G4527" t="s">
        <v>24</v>
      </c>
      <c r="H4527" s="135" t="s">
        <v>1497</v>
      </c>
      <c r="I4527" t="s">
        <v>1454</v>
      </c>
      <c r="J4527" s="20">
        <v>26</v>
      </c>
      <c r="K4527" s="20" t="s">
        <v>9</v>
      </c>
      <c r="L4527" t="s">
        <v>1464</v>
      </c>
      <c r="M4527" s="20">
        <v>5.72</v>
      </c>
      <c r="N4527" s="20">
        <v>8.2800000000000011</v>
      </c>
      <c r="AE4527">
        <f t="shared" si="70"/>
        <v>2003</v>
      </c>
    </row>
    <row r="4528" spans="1:31" x14ac:dyDescent="0.25">
      <c r="A4528" s="7">
        <v>4525</v>
      </c>
      <c r="B4528" s="8">
        <v>37936</v>
      </c>
      <c r="C4528" t="s">
        <v>3</v>
      </c>
      <c r="D4528" t="s">
        <v>242</v>
      </c>
      <c r="E4528" t="s">
        <v>9</v>
      </c>
      <c r="F4528" t="s">
        <v>630</v>
      </c>
      <c r="G4528" t="s">
        <v>14</v>
      </c>
      <c r="H4528" s="135" t="s">
        <v>1522</v>
      </c>
      <c r="I4528" t="s">
        <v>1458</v>
      </c>
      <c r="J4528" s="20">
        <v>12</v>
      </c>
      <c r="K4528" s="20" t="s">
        <v>3</v>
      </c>
      <c r="L4528" t="s">
        <v>1464</v>
      </c>
      <c r="M4528" s="20">
        <v>10</v>
      </c>
      <c r="N4528" s="20">
        <v>30</v>
      </c>
      <c r="AE4528">
        <f t="shared" si="70"/>
        <v>2003</v>
      </c>
    </row>
    <row r="4529" spans="1:31" x14ac:dyDescent="0.25">
      <c r="A4529" s="7">
        <v>4526</v>
      </c>
      <c r="B4529" s="8">
        <v>37936</v>
      </c>
      <c r="C4529" t="s">
        <v>3</v>
      </c>
      <c r="D4529" t="s">
        <v>427</v>
      </c>
      <c r="E4529" t="s">
        <v>9</v>
      </c>
      <c r="F4529" t="s">
        <v>604</v>
      </c>
      <c r="G4529" t="s">
        <v>65</v>
      </c>
      <c r="H4529" s="135" t="s">
        <v>1558</v>
      </c>
      <c r="I4529" t="s">
        <v>1455</v>
      </c>
      <c r="J4529" s="20">
        <v>8</v>
      </c>
      <c r="K4529" s="20" t="s">
        <v>9</v>
      </c>
      <c r="L4529" t="s">
        <v>1464</v>
      </c>
      <c r="M4529" s="20">
        <v>0.88</v>
      </c>
      <c r="N4529" s="20">
        <v>1.62</v>
      </c>
      <c r="AE4529">
        <f t="shared" si="70"/>
        <v>2003</v>
      </c>
    </row>
    <row r="4530" spans="1:31" x14ac:dyDescent="0.25">
      <c r="A4530" s="7">
        <v>4527</v>
      </c>
      <c r="B4530" s="8">
        <v>37936</v>
      </c>
      <c r="C4530" t="s">
        <v>3</v>
      </c>
      <c r="D4530" t="s">
        <v>604</v>
      </c>
      <c r="E4530" t="s">
        <v>9</v>
      </c>
      <c r="F4530" t="s">
        <v>427</v>
      </c>
      <c r="G4530" t="s">
        <v>65</v>
      </c>
      <c r="H4530" s="135" t="s">
        <v>1558</v>
      </c>
      <c r="I4530" t="s">
        <v>1455</v>
      </c>
      <c r="J4530" s="20">
        <v>8</v>
      </c>
      <c r="K4530" s="20" t="s">
        <v>3</v>
      </c>
      <c r="L4530" t="s">
        <v>1464</v>
      </c>
      <c r="M4530" s="20">
        <v>1.62</v>
      </c>
      <c r="N4530" s="20">
        <v>0.88</v>
      </c>
      <c r="AE4530">
        <f t="shared" si="70"/>
        <v>2003</v>
      </c>
    </row>
    <row r="4531" spans="1:31" x14ac:dyDescent="0.25">
      <c r="A4531" s="7">
        <v>4528</v>
      </c>
      <c r="B4531" s="8">
        <v>37936</v>
      </c>
      <c r="C4531" t="s">
        <v>3</v>
      </c>
      <c r="D4531" t="s">
        <v>273</v>
      </c>
      <c r="E4531" t="s">
        <v>9</v>
      </c>
      <c r="F4531" t="s">
        <v>469</v>
      </c>
      <c r="G4531" t="s">
        <v>569</v>
      </c>
      <c r="H4531" s="9" t="s">
        <v>1722</v>
      </c>
      <c r="I4531" t="s">
        <v>1454</v>
      </c>
      <c r="J4531" s="20">
        <v>16</v>
      </c>
      <c r="K4531" s="20" t="s">
        <v>1465</v>
      </c>
      <c r="L4531" t="s">
        <v>1466</v>
      </c>
      <c r="M4531" s="20">
        <v>4</v>
      </c>
      <c r="N4531" s="20">
        <v>4</v>
      </c>
      <c r="AE4531">
        <f t="shared" si="70"/>
        <v>2003</v>
      </c>
    </row>
    <row r="4532" spans="1:31" x14ac:dyDescent="0.25">
      <c r="A4532" s="7">
        <v>4529</v>
      </c>
      <c r="B4532" s="8">
        <v>37937</v>
      </c>
      <c r="C4532" t="s">
        <v>3</v>
      </c>
      <c r="D4532" t="s">
        <v>259</v>
      </c>
      <c r="E4532" t="s">
        <v>9</v>
      </c>
      <c r="F4532" s="15" t="s">
        <v>28</v>
      </c>
      <c r="G4532" t="s">
        <v>377</v>
      </c>
      <c r="H4532" s="135" t="s">
        <v>1592</v>
      </c>
      <c r="I4532" t="s">
        <v>1455</v>
      </c>
      <c r="J4532" s="20">
        <v>12</v>
      </c>
      <c r="K4532" s="20" t="s">
        <v>9</v>
      </c>
      <c r="L4532" t="s">
        <v>1463</v>
      </c>
      <c r="M4532" s="20">
        <v>1.44</v>
      </c>
      <c r="N4532" s="20">
        <v>2.06</v>
      </c>
      <c r="AE4532">
        <f t="shared" si="70"/>
        <v>2003</v>
      </c>
    </row>
    <row r="4533" spans="1:31" x14ac:dyDescent="0.25">
      <c r="A4533" s="7">
        <v>4530</v>
      </c>
      <c r="B4533" s="8">
        <v>37938</v>
      </c>
      <c r="C4533" t="s">
        <v>3</v>
      </c>
      <c r="D4533" t="s">
        <v>631</v>
      </c>
      <c r="E4533" t="s">
        <v>9</v>
      </c>
      <c r="F4533" t="s">
        <v>125</v>
      </c>
      <c r="G4533" t="s">
        <v>14</v>
      </c>
      <c r="H4533" s="135" t="s">
        <v>1489</v>
      </c>
      <c r="I4533" t="s">
        <v>1458</v>
      </c>
      <c r="J4533" s="20">
        <v>12</v>
      </c>
      <c r="K4533" s="20" t="s">
        <v>9</v>
      </c>
      <c r="L4533" t="s">
        <v>1464</v>
      </c>
      <c r="M4533" s="20">
        <v>30</v>
      </c>
      <c r="N4533" s="20">
        <v>10</v>
      </c>
      <c r="AE4533">
        <f t="shared" si="70"/>
        <v>2003</v>
      </c>
    </row>
    <row r="4534" spans="1:31" x14ac:dyDescent="0.25">
      <c r="A4534" s="7">
        <v>4531</v>
      </c>
      <c r="B4534" s="8">
        <v>37938</v>
      </c>
      <c r="C4534" t="s">
        <v>3</v>
      </c>
      <c r="D4534" t="s">
        <v>632</v>
      </c>
      <c r="E4534" t="s">
        <v>9</v>
      </c>
      <c r="F4534" t="s">
        <v>120</v>
      </c>
      <c r="G4534" t="s">
        <v>14</v>
      </c>
      <c r="H4534" s="135" t="s">
        <v>1496</v>
      </c>
      <c r="I4534" t="s">
        <v>1458</v>
      </c>
      <c r="J4534" s="20">
        <v>13</v>
      </c>
      <c r="K4534" s="20" t="s">
        <v>3</v>
      </c>
      <c r="L4534" t="s">
        <v>1464</v>
      </c>
      <c r="M4534" s="20">
        <v>30</v>
      </c>
      <c r="N4534" s="20">
        <v>10</v>
      </c>
      <c r="AE4534">
        <f t="shared" si="70"/>
        <v>2003</v>
      </c>
    </row>
    <row r="4535" spans="1:31" x14ac:dyDescent="0.25">
      <c r="A4535" s="7">
        <v>4532</v>
      </c>
      <c r="B4535" s="8">
        <v>37938</v>
      </c>
      <c r="C4535" t="s">
        <v>3</v>
      </c>
      <c r="D4535" t="s">
        <v>629</v>
      </c>
      <c r="E4535" t="s">
        <v>9</v>
      </c>
      <c r="F4535" t="s">
        <v>162</v>
      </c>
      <c r="G4535" t="s">
        <v>377</v>
      </c>
      <c r="H4535" s="135" t="s">
        <v>1613</v>
      </c>
      <c r="I4535" t="s">
        <v>1455</v>
      </c>
      <c r="J4535" s="20">
        <v>9</v>
      </c>
      <c r="K4535" s="20" t="s">
        <v>9</v>
      </c>
      <c r="L4535" t="s">
        <v>1464</v>
      </c>
      <c r="M4535" s="20">
        <v>0.99</v>
      </c>
      <c r="N4535" s="20">
        <v>1.76</v>
      </c>
      <c r="AE4535">
        <f t="shared" si="70"/>
        <v>2003</v>
      </c>
    </row>
    <row r="4536" spans="1:31" x14ac:dyDescent="0.25">
      <c r="A4536" s="7">
        <v>4533</v>
      </c>
      <c r="B4536" s="8">
        <v>37939</v>
      </c>
      <c r="C4536" t="s">
        <v>3</v>
      </c>
      <c r="D4536" t="s">
        <v>620</v>
      </c>
      <c r="E4536" t="s">
        <v>9</v>
      </c>
      <c r="F4536" t="s">
        <v>624</v>
      </c>
      <c r="G4536" t="s">
        <v>65</v>
      </c>
      <c r="H4536" s="135" t="s">
        <v>1511</v>
      </c>
      <c r="I4536" t="s">
        <v>1454</v>
      </c>
      <c r="J4536" s="20">
        <v>16</v>
      </c>
      <c r="K4536" s="20" t="s">
        <v>3</v>
      </c>
      <c r="L4536" t="s">
        <v>1464</v>
      </c>
      <c r="M4536" s="20">
        <v>5.48</v>
      </c>
      <c r="N4536" s="20">
        <v>3.52</v>
      </c>
      <c r="AE4536">
        <f t="shared" si="70"/>
        <v>2003</v>
      </c>
    </row>
    <row r="4537" spans="1:31" x14ac:dyDescent="0.25">
      <c r="A4537" s="7">
        <v>4534</v>
      </c>
      <c r="B4537" s="8">
        <v>37939</v>
      </c>
      <c r="C4537" t="s">
        <v>3</v>
      </c>
      <c r="D4537" t="s">
        <v>39</v>
      </c>
      <c r="E4537" t="s">
        <v>9</v>
      </c>
      <c r="F4537" t="s">
        <v>404</v>
      </c>
      <c r="G4537" t="s">
        <v>14</v>
      </c>
      <c r="H4537" s="135" t="s">
        <v>1583</v>
      </c>
      <c r="I4537" t="s">
        <v>1455</v>
      </c>
      <c r="J4537" s="20">
        <v>12</v>
      </c>
      <c r="K4537" s="20" t="s">
        <v>3</v>
      </c>
      <c r="L4537" t="s">
        <v>1463</v>
      </c>
      <c r="M4537" s="20">
        <v>2.06</v>
      </c>
      <c r="N4537" s="20">
        <v>1.44</v>
      </c>
      <c r="AE4537">
        <f t="shared" si="70"/>
        <v>2003</v>
      </c>
    </row>
    <row r="4538" spans="1:31" x14ac:dyDescent="0.25">
      <c r="A4538" s="7">
        <v>4535</v>
      </c>
      <c r="B4538" s="8">
        <v>37939</v>
      </c>
      <c r="C4538" t="s">
        <v>3</v>
      </c>
      <c r="D4538" t="s">
        <v>614</v>
      </c>
      <c r="E4538" t="s">
        <v>9</v>
      </c>
      <c r="F4538" t="s">
        <v>333</v>
      </c>
      <c r="G4538" t="s">
        <v>14</v>
      </c>
      <c r="H4538" s="135" t="s">
        <v>1583</v>
      </c>
      <c r="I4538" t="s">
        <v>1455</v>
      </c>
      <c r="J4538" s="20">
        <v>16</v>
      </c>
      <c r="K4538" s="20" t="s">
        <v>3</v>
      </c>
      <c r="L4538" t="s">
        <v>1464</v>
      </c>
      <c r="M4538" s="20">
        <v>2.74</v>
      </c>
      <c r="N4538" s="20">
        <v>1.76</v>
      </c>
      <c r="AE4538">
        <f t="shared" si="70"/>
        <v>2003</v>
      </c>
    </row>
    <row r="4539" spans="1:31" x14ac:dyDescent="0.25">
      <c r="A4539" s="7">
        <v>4536</v>
      </c>
      <c r="B4539" s="8">
        <v>37939</v>
      </c>
      <c r="C4539" t="s">
        <v>3</v>
      </c>
      <c r="D4539" t="s">
        <v>478</v>
      </c>
      <c r="E4539" t="s">
        <v>9</v>
      </c>
      <c r="F4539" t="s">
        <v>352</v>
      </c>
      <c r="G4539" t="s">
        <v>14</v>
      </c>
      <c r="H4539" s="135" t="s">
        <v>1583</v>
      </c>
      <c r="I4539" t="s">
        <v>1455</v>
      </c>
      <c r="J4539" s="20">
        <v>16</v>
      </c>
      <c r="K4539" s="20" t="s">
        <v>3</v>
      </c>
      <c r="L4539" t="s">
        <v>1464</v>
      </c>
      <c r="M4539" s="20">
        <v>2.74</v>
      </c>
      <c r="N4539" s="20">
        <v>1.76</v>
      </c>
      <c r="AE4539">
        <f t="shared" si="70"/>
        <v>2003</v>
      </c>
    </row>
    <row r="4540" spans="1:31" x14ac:dyDescent="0.25">
      <c r="A4540" s="7">
        <v>4537</v>
      </c>
      <c r="B4540" s="8">
        <v>37939</v>
      </c>
      <c r="C4540" t="s">
        <v>3</v>
      </c>
      <c r="D4540" t="s">
        <v>542</v>
      </c>
      <c r="E4540" t="s">
        <v>9</v>
      </c>
      <c r="F4540" t="s">
        <v>97</v>
      </c>
      <c r="G4540" t="s">
        <v>14</v>
      </c>
      <c r="H4540" s="135" t="s">
        <v>1583</v>
      </c>
      <c r="I4540" t="s">
        <v>1455</v>
      </c>
      <c r="J4540" s="20">
        <v>16</v>
      </c>
      <c r="K4540" s="20" t="s">
        <v>3</v>
      </c>
      <c r="L4540" t="s">
        <v>1464</v>
      </c>
      <c r="M4540" s="20">
        <v>2.74</v>
      </c>
      <c r="N4540" s="20">
        <v>1.76</v>
      </c>
      <c r="AE4540">
        <f t="shared" si="70"/>
        <v>2003</v>
      </c>
    </row>
    <row r="4541" spans="1:31" x14ac:dyDescent="0.25">
      <c r="A4541" s="7">
        <v>4538</v>
      </c>
      <c r="B4541" s="8">
        <v>37939</v>
      </c>
      <c r="C4541" t="s">
        <v>3</v>
      </c>
      <c r="D4541" t="s">
        <v>149</v>
      </c>
      <c r="E4541" t="s">
        <v>9</v>
      </c>
      <c r="F4541" t="s">
        <v>39</v>
      </c>
      <c r="G4541" t="s">
        <v>17</v>
      </c>
      <c r="H4541" s="135" t="s">
        <v>1528</v>
      </c>
      <c r="I4541" t="s">
        <v>1455</v>
      </c>
      <c r="J4541" s="20">
        <v>10</v>
      </c>
      <c r="K4541" s="20" t="s">
        <v>3</v>
      </c>
      <c r="L4541" t="s">
        <v>1463</v>
      </c>
      <c r="M4541" s="20">
        <v>1.8</v>
      </c>
      <c r="N4541" s="20">
        <v>1.2</v>
      </c>
      <c r="AE4541">
        <f t="shared" si="70"/>
        <v>2003</v>
      </c>
    </row>
    <row r="4542" spans="1:31" x14ac:dyDescent="0.25">
      <c r="A4542" s="7">
        <v>4539</v>
      </c>
      <c r="B4542" s="8">
        <v>37939</v>
      </c>
      <c r="C4542" t="s">
        <v>3</v>
      </c>
      <c r="D4542" t="s">
        <v>352</v>
      </c>
      <c r="E4542" t="s">
        <v>9</v>
      </c>
      <c r="F4542" t="s">
        <v>102</v>
      </c>
      <c r="G4542" t="s">
        <v>17</v>
      </c>
      <c r="H4542" s="135" t="s">
        <v>1528</v>
      </c>
      <c r="I4542" t="s">
        <v>1455</v>
      </c>
      <c r="J4542" s="20">
        <v>12</v>
      </c>
      <c r="K4542" s="20" t="s">
        <v>3</v>
      </c>
      <c r="L4542" t="s">
        <v>1464</v>
      </c>
      <c r="M4542" s="20">
        <v>2.1799999999999997</v>
      </c>
      <c r="N4542" s="20">
        <v>1.32</v>
      </c>
      <c r="AE4542">
        <f t="shared" si="70"/>
        <v>2003</v>
      </c>
    </row>
    <row r="4543" spans="1:31" x14ac:dyDescent="0.25">
      <c r="A4543" s="7">
        <v>4540</v>
      </c>
      <c r="B4543" s="8">
        <v>37939</v>
      </c>
      <c r="C4543" t="s">
        <v>3</v>
      </c>
      <c r="D4543" t="s">
        <v>404</v>
      </c>
      <c r="E4543" t="s">
        <v>9</v>
      </c>
      <c r="F4543" t="s">
        <v>614</v>
      </c>
      <c r="G4543" t="s">
        <v>17</v>
      </c>
      <c r="H4543" s="135" t="s">
        <v>1528</v>
      </c>
      <c r="I4543" t="s">
        <v>1455</v>
      </c>
      <c r="J4543" s="20">
        <v>10</v>
      </c>
      <c r="K4543" s="20" t="s">
        <v>9</v>
      </c>
      <c r="L4543" t="s">
        <v>1464</v>
      </c>
      <c r="M4543" s="20">
        <v>1.1000000000000001</v>
      </c>
      <c r="N4543" s="20">
        <v>1.9</v>
      </c>
      <c r="AE4543">
        <f t="shared" si="70"/>
        <v>2003</v>
      </c>
    </row>
    <row r="4544" spans="1:31" x14ac:dyDescent="0.25">
      <c r="A4544" s="7">
        <v>4541</v>
      </c>
      <c r="B4544" s="8">
        <v>37939</v>
      </c>
      <c r="C4544" t="s">
        <v>3</v>
      </c>
      <c r="D4544" t="s">
        <v>97</v>
      </c>
      <c r="E4544" t="s">
        <v>9</v>
      </c>
      <c r="F4544" t="s">
        <v>579</v>
      </c>
      <c r="G4544" t="s">
        <v>17</v>
      </c>
      <c r="H4544" s="135" t="s">
        <v>1528</v>
      </c>
      <c r="I4544" t="s">
        <v>1455</v>
      </c>
      <c r="J4544" s="20">
        <v>12</v>
      </c>
      <c r="K4544" s="20" t="s">
        <v>9</v>
      </c>
      <c r="L4544" t="s">
        <v>1464</v>
      </c>
      <c r="M4544" s="20">
        <v>1.32</v>
      </c>
      <c r="N4544" s="20">
        <v>2.1799999999999997</v>
      </c>
      <c r="AE4544">
        <f t="shared" si="70"/>
        <v>2003</v>
      </c>
    </row>
    <row r="4545" spans="1:31" x14ac:dyDescent="0.25">
      <c r="A4545" s="7">
        <v>4542</v>
      </c>
      <c r="B4545" s="8">
        <v>37939</v>
      </c>
      <c r="C4545" t="s">
        <v>3</v>
      </c>
      <c r="D4545" t="s">
        <v>518</v>
      </c>
      <c r="E4545" t="s">
        <v>9</v>
      </c>
      <c r="F4545" t="s">
        <v>86</v>
      </c>
      <c r="G4545" t="s">
        <v>17</v>
      </c>
      <c r="H4545" s="135" t="s">
        <v>1528</v>
      </c>
      <c r="I4545" t="s">
        <v>1455</v>
      </c>
      <c r="J4545" s="20">
        <v>12</v>
      </c>
      <c r="K4545" s="20" t="s">
        <v>9</v>
      </c>
      <c r="L4545" t="s">
        <v>1464</v>
      </c>
      <c r="M4545" s="20">
        <v>1.32</v>
      </c>
      <c r="N4545" s="20">
        <v>2.1799999999999997</v>
      </c>
      <c r="AE4545">
        <f t="shared" si="70"/>
        <v>2003</v>
      </c>
    </row>
    <row r="4546" spans="1:31" x14ac:dyDescent="0.25">
      <c r="A4546" s="7">
        <v>4543</v>
      </c>
      <c r="B4546" s="8">
        <v>37939</v>
      </c>
      <c r="C4546" t="s">
        <v>3</v>
      </c>
      <c r="D4546" t="s">
        <v>134</v>
      </c>
      <c r="E4546" t="s">
        <v>9</v>
      </c>
      <c r="F4546" t="s">
        <v>485</v>
      </c>
      <c r="G4546" t="s">
        <v>14</v>
      </c>
      <c r="H4546" s="135" t="s">
        <v>1496</v>
      </c>
      <c r="I4546" t="s">
        <v>1455</v>
      </c>
      <c r="J4546" s="20">
        <v>12</v>
      </c>
      <c r="K4546" s="20" t="s">
        <v>3</v>
      </c>
      <c r="L4546" t="s">
        <v>1464</v>
      </c>
      <c r="M4546" s="20">
        <v>2.1799999999999997</v>
      </c>
      <c r="N4546" s="20">
        <v>1.32</v>
      </c>
      <c r="AE4546">
        <f t="shared" si="70"/>
        <v>2003</v>
      </c>
    </row>
    <row r="4547" spans="1:31" x14ac:dyDescent="0.25">
      <c r="A4547" s="7">
        <v>4544</v>
      </c>
      <c r="B4547" s="8">
        <v>37939</v>
      </c>
      <c r="C4547" t="s">
        <v>3</v>
      </c>
      <c r="D4547" t="s">
        <v>433</v>
      </c>
      <c r="E4547" t="s">
        <v>9</v>
      </c>
      <c r="F4547" t="s">
        <v>537</v>
      </c>
      <c r="G4547" t="s">
        <v>377</v>
      </c>
      <c r="H4547" s="9" t="s">
        <v>1589</v>
      </c>
      <c r="I4547" t="s">
        <v>1457</v>
      </c>
      <c r="J4547" s="20">
        <v>17</v>
      </c>
      <c r="K4547" s="20" t="s">
        <v>1465</v>
      </c>
      <c r="L4547" t="s">
        <v>1466</v>
      </c>
      <c r="M4547" s="20">
        <v>2.125</v>
      </c>
      <c r="N4547" s="20">
        <v>2.125</v>
      </c>
      <c r="O4547" t="s">
        <v>3</v>
      </c>
      <c r="P4547" s="13" t="s">
        <v>196</v>
      </c>
      <c r="Q4547" t="s">
        <v>9</v>
      </c>
      <c r="R4547" t="s">
        <v>47</v>
      </c>
      <c r="S4547" t="s">
        <v>1465</v>
      </c>
      <c r="U4547" t="s">
        <v>1465</v>
      </c>
      <c r="W4547" t="s">
        <v>1465</v>
      </c>
      <c r="Y4547" t="s">
        <v>1465</v>
      </c>
      <c r="AA4547" t="s">
        <v>1465</v>
      </c>
      <c r="AC4547" t="s">
        <v>1465</v>
      </c>
      <c r="AE4547">
        <f t="shared" si="70"/>
        <v>2003</v>
      </c>
    </row>
    <row r="4548" spans="1:31" x14ac:dyDescent="0.25">
      <c r="A4548" s="7">
        <v>4545</v>
      </c>
      <c r="B4548" s="8">
        <v>37939</v>
      </c>
      <c r="C4548" t="s">
        <v>3</v>
      </c>
      <c r="D4548" t="s">
        <v>499</v>
      </c>
      <c r="E4548" t="s">
        <v>9</v>
      </c>
      <c r="F4548" t="s">
        <v>159</v>
      </c>
      <c r="G4548" t="s">
        <v>633</v>
      </c>
      <c r="H4548" s="9" t="s">
        <v>1723</v>
      </c>
      <c r="I4548" t="s">
        <v>1454</v>
      </c>
      <c r="J4548" s="20">
        <v>16</v>
      </c>
      <c r="K4548" s="20" t="s">
        <v>3</v>
      </c>
      <c r="L4548" t="s">
        <v>1464</v>
      </c>
      <c r="M4548" s="20">
        <v>5.48</v>
      </c>
      <c r="N4548" s="20">
        <v>3.52</v>
      </c>
      <c r="AE4548">
        <f t="shared" ref="AE4548:AE4611" si="71">YEAR(B4548)</f>
        <v>2003</v>
      </c>
    </row>
    <row r="4549" spans="1:31" x14ac:dyDescent="0.25">
      <c r="A4549" s="7">
        <v>4546</v>
      </c>
      <c r="B4549" s="8">
        <v>37939</v>
      </c>
      <c r="C4549" t="s">
        <v>3</v>
      </c>
      <c r="D4549" t="s">
        <v>537</v>
      </c>
      <c r="E4549" t="s">
        <v>9</v>
      </c>
      <c r="F4549" t="s">
        <v>19</v>
      </c>
      <c r="G4549" t="s">
        <v>569</v>
      </c>
      <c r="H4549" s="9" t="s">
        <v>1696</v>
      </c>
      <c r="I4549" t="s">
        <v>1454</v>
      </c>
      <c r="J4549" s="20">
        <v>14</v>
      </c>
      <c r="K4549" s="20" t="s">
        <v>1465</v>
      </c>
      <c r="L4549" t="s">
        <v>1466</v>
      </c>
      <c r="M4549" s="20">
        <v>3.5</v>
      </c>
      <c r="N4549" s="20">
        <v>3.5</v>
      </c>
      <c r="AE4549">
        <f t="shared" si="71"/>
        <v>2003</v>
      </c>
    </row>
    <row r="4550" spans="1:31" x14ac:dyDescent="0.25">
      <c r="A4550" s="7">
        <v>4547</v>
      </c>
      <c r="B4550" s="8">
        <v>37940</v>
      </c>
      <c r="C4550" t="s">
        <v>3</v>
      </c>
      <c r="D4550" t="s">
        <v>543</v>
      </c>
      <c r="E4550" t="s">
        <v>9</v>
      </c>
      <c r="F4550" t="s">
        <v>521</v>
      </c>
      <c r="G4550" t="s">
        <v>633</v>
      </c>
      <c r="H4550" s="135" t="s">
        <v>1496</v>
      </c>
      <c r="I4550" t="s">
        <v>1454</v>
      </c>
      <c r="J4550" s="20">
        <v>49</v>
      </c>
      <c r="K4550" s="20" t="s">
        <v>9</v>
      </c>
      <c r="L4550" t="s">
        <v>1464</v>
      </c>
      <c r="M4550" s="20">
        <v>10.78</v>
      </c>
      <c r="N4550" s="20">
        <v>14.72</v>
      </c>
      <c r="AE4550">
        <f t="shared" si="71"/>
        <v>2003</v>
      </c>
    </row>
    <row r="4551" spans="1:31" x14ac:dyDescent="0.25">
      <c r="A4551" s="7">
        <v>4548</v>
      </c>
      <c r="B4551" s="8">
        <v>37940</v>
      </c>
      <c r="C4551" t="s">
        <v>3</v>
      </c>
      <c r="D4551" t="s">
        <v>608</v>
      </c>
      <c r="E4551" t="s">
        <v>9</v>
      </c>
      <c r="F4551" t="s">
        <v>571</v>
      </c>
      <c r="G4551" t="s">
        <v>569</v>
      </c>
      <c r="H4551" s="9" t="s">
        <v>1717</v>
      </c>
      <c r="I4551" t="s">
        <v>1455</v>
      </c>
      <c r="J4551" s="20">
        <v>13</v>
      </c>
      <c r="K4551" s="20" t="s">
        <v>9</v>
      </c>
      <c r="L4551" t="s">
        <v>1464</v>
      </c>
      <c r="M4551" s="20">
        <v>1.43</v>
      </c>
      <c r="N4551" s="20">
        <v>2.3200000000000003</v>
      </c>
      <c r="AE4551">
        <f t="shared" si="71"/>
        <v>2003</v>
      </c>
    </row>
    <row r="4552" spans="1:31" x14ac:dyDescent="0.25">
      <c r="A4552" s="7">
        <v>4549</v>
      </c>
      <c r="B4552" s="8">
        <v>37941</v>
      </c>
      <c r="C4552" t="s">
        <v>3</v>
      </c>
      <c r="D4552" t="s">
        <v>629</v>
      </c>
      <c r="E4552" t="s">
        <v>9</v>
      </c>
      <c r="F4552" t="s">
        <v>624</v>
      </c>
      <c r="G4552" t="s">
        <v>377</v>
      </c>
      <c r="H4552" s="135" t="s">
        <v>1592</v>
      </c>
      <c r="I4552" t="s">
        <v>1454</v>
      </c>
      <c r="J4552" s="20">
        <v>12</v>
      </c>
      <c r="K4552" s="20" t="s">
        <v>1465</v>
      </c>
      <c r="L4552" t="s">
        <v>1466</v>
      </c>
      <c r="M4552" s="20">
        <v>3</v>
      </c>
      <c r="N4552" s="20">
        <v>3</v>
      </c>
      <c r="AE4552">
        <f t="shared" si="71"/>
        <v>2003</v>
      </c>
    </row>
    <row r="4553" spans="1:31" x14ac:dyDescent="0.25">
      <c r="A4553" s="7">
        <v>4550</v>
      </c>
      <c r="B4553" s="8">
        <v>37941</v>
      </c>
      <c r="C4553" t="s">
        <v>3</v>
      </c>
      <c r="D4553" t="s">
        <v>565</v>
      </c>
      <c r="E4553" t="s">
        <v>9</v>
      </c>
      <c r="F4553" t="s">
        <v>479</v>
      </c>
      <c r="G4553" t="s">
        <v>14</v>
      </c>
      <c r="H4553" s="135" t="s">
        <v>1567</v>
      </c>
      <c r="I4553" t="s">
        <v>1455</v>
      </c>
      <c r="J4553" s="20">
        <v>8</v>
      </c>
      <c r="K4553" s="20" t="s">
        <v>3</v>
      </c>
      <c r="L4553" t="s">
        <v>1464</v>
      </c>
      <c r="M4553" s="20">
        <v>1.62</v>
      </c>
      <c r="N4553" s="20">
        <v>0.88</v>
      </c>
      <c r="AE4553">
        <f t="shared" si="71"/>
        <v>2003</v>
      </c>
    </row>
    <row r="4554" spans="1:31" x14ac:dyDescent="0.25">
      <c r="A4554" s="7">
        <v>4551</v>
      </c>
      <c r="B4554" s="8">
        <v>37941</v>
      </c>
      <c r="C4554" t="s">
        <v>3</v>
      </c>
      <c r="D4554" t="s">
        <v>543</v>
      </c>
      <c r="E4554" t="s">
        <v>9</v>
      </c>
      <c r="F4554" t="s">
        <v>213</v>
      </c>
      <c r="G4554" t="s">
        <v>11</v>
      </c>
      <c r="H4554" s="135" t="s">
        <v>1610</v>
      </c>
      <c r="I4554" t="s">
        <v>1455</v>
      </c>
      <c r="J4554" s="20">
        <v>12</v>
      </c>
      <c r="K4554" s="20" t="s">
        <v>1465</v>
      </c>
      <c r="L4554" t="s">
        <v>1466</v>
      </c>
      <c r="M4554" s="20">
        <v>1.5</v>
      </c>
      <c r="N4554" s="20">
        <v>1.5</v>
      </c>
      <c r="AE4554">
        <f t="shared" si="71"/>
        <v>2003</v>
      </c>
    </row>
    <row r="4555" spans="1:31" x14ac:dyDescent="0.25">
      <c r="A4555" s="7">
        <v>4552</v>
      </c>
      <c r="B4555" s="8">
        <v>37941</v>
      </c>
      <c r="C4555" t="s">
        <v>3</v>
      </c>
      <c r="D4555" t="s">
        <v>627</v>
      </c>
      <c r="E4555" t="s">
        <v>9</v>
      </c>
      <c r="F4555" t="s">
        <v>389</v>
      </c>
      <c r="G4555" t="s">
        <v>14</v>
      </c>
      <c r="H4555" s="135" t="s">
        <v>1496</v>
      </c>
      <c r="I4555" t="s">
        <v>1455</v>
      </c>
      <c r="J4555" s="20">
        <v>14</v>
      </c>
      <c r="K4555" s="20" t="s">
        <v>9</v>
      </c>
      <c r="L4555" t="s">
        <v>1464</v>
      </c>
      <c r="M4555" s="20">
        <v>1.54</v>
      </c>
      <c r="N4555" s="20">
        <v>2.46</v>
      </c>
      <c r="AE4555">
        <f t="shared" si="71"/>
        <v>2003</v>
      </c>
    </row>
    <row r="4556" spans="1:31" x14ac:dyDescent="0.25">
      <c r="A4556" s="7">
        <v>4553</v>
      </c>
      <c r="B4556" s="8">
        <v>37941</v>
      </c>
      <c r="C4556" t="s">
        <v>3</v>
      </c>
      <c r="D4556" t="s">
        <v>481</v>
      </c>
      <c r="E4556" t="s">
        <v>9</v>
      </c>
      <c r="F4556" t="s">
        <v>624</v>
      </c>
      <c r="G4556" t="s">
        <v>377</v>
      </c>
      <c r="H4556" s="9" t="s">
        <v>1690</v>
      </c>
      <c r="I4556" t="s">
        <v>1454</v>
      </c>
      <c r="J4556" s="20">
        <v>36</v>
      </c>
      <c r="K4556" s="20" t="s">
        <v>1465</v>
      </c>
      <c r="L4556" t="s">
        <v>1466</v>
      </c>
      <c r="M4556" s="20">
        <v>9</v>
      </c>
      <c r="N4556" s="20">
        <v>9</v>
      </c>
      <c r="AE4556">
        <f t="shared" si="71"/>
        <v>2003</v>
      </c>
    </row>
    <row r="4557" spans="1:31" x14ac:dyDescent="0.25">
      <c r="A4557" s="7">
        <v>4554</v>
      </c>
      <c r="B4557" s="8">
        <v>37941</v>
      </c>
      <c r="C4557" t="s">
        <v>3</v>
      </c>
      <c r="D4557" t="s">
        <v>397</v>
      </c>
      <c r="E4557" t="s">
        <v>9</v>
      </c>
      <c r="F4557" t="s">
        <v>159</v>
      </c>
      <c r="G4557" t="s">
        <v>633</v>
      </c>
      <c r="H4557" s="9" t="s">
        <v>1724</v>
      </c>
      <c r="I4557" t="s">
        <v>1454</v>
      </c>
      <c r="J4557" s="20">
        <v>16</v>
      </c>
      <c r="K4557" s="20" t="s">
        <v>9</v>
      </c>
      <c r="L4557" t="s">
        <v>1463</v>
      </c>
      <c r="M4557" s="20">
        <v>3.84</v>
      </c>
      <c r="N4557" s="20">
        <v>5.16</v>
      </c>
      <c r="AE4557">
        <f t="shared" si="71"/>
        <v>2003</v>
      </c>
    </row>
    <row r="4558" spans="1:31" x14ac:dyDescent="0.25">
      <c r="A4558" s="7">
        <v>4555</v>
      </c>
      <c r="B4558" s="8">
        <v>37941</v>
      </c>
      <c r="C4558" t="s">
        <v>3</v>
      </c>
      <c r="D4558" t="s">
        <v>571</v>
      </c>
      <c r="E4558" t="s">
        <v>9</v>
      </c>
      <c r="F4558" t="s">
        <v>258</v>
      </c>
      <c r="G4558" t="s">
        <v>633</v>
      </c>
      <c r="H4558" s="9" t="s">
        <v>1724</v>
      </c>
      <c r="I4558" t="s">
        <v>1454</v>
      </c>
      <c r="J4558" s="20">
        <v>13</v>
      </c>
      <c r="K4558" s="20" t="s">
        <v>3</v>
      </c>
      <c r="L4558" t="s">
        <v>1464</v>
      </c>
      <c r="M4558" s="20">
        <v>4.6400000000000006</v>
      </c>
      <c r="N4558" s="20">
        <v>2.86</v>
      </c>
      <c r="AE4558">
        <f t="shared" si="71"/>
        <v>2003</v>
      </c>
    </row>
    <row r="4559" spans="1:31" x14ac:dyDescent="0.25">
      <c r="A4559" s="7">
        <v>4556</v>
      </c>
      <c r="B4559" s="8">
        <v>37942</v>
      </c>
      <c r="C4559" t="s">
        <v>3</v>
      </c>
      <c r="D4559" t="s">
        <v>629</v>
      </c>
      <c r="E4559" t="s">
        <v>9</v>
      </c>
      <c r="F4559" t="s">
        <v>161</v>
      </c>
      <c r="G4559" t="s">
        <v>377</v>
      </c>
      <c r="H4559" s="135" t="s">
        <v>1598</v>
      </c>
      <c r="I4559" t="s">
        <v>1454</v>
      </c>
      <c r="J4559" s="20">
        <v>90</v>
      </c>
      <c r="K4559" s="20" t="s">
        <v>3</v>
      </c>
      <c r="L4559" t="s">
        <v>1464</v>
      </c>
      <c r="M4559" s="20">
        <v>26.2</v>
      </c>
      <c r="N4559" s="20">
        <v>19.8</v>
      </c>
      <c r="AE4559">
        <f t="shared" si="71"/>
        <v>2003</v>
      </c>
    </row>
    <row r="4560" spans="1:31" x14ac:dyDescent="0.25">
      <c r="A4560" s="7">
        <v>4557</v>
      </c>
      <c r="B4560" s="8">
        <v>37944</v>
      </c>
      <c r="C4560" t="s">
        <v>3</v>
      </c>
      <c r="D4560" t="s">
        <v>479</v>
      </c>
      <c r="E4560" t="s">
        <v>9</v>
      </c>
      <c r="F4560" t="s">
        <v>565</v>
      </c>
      <c r="G4560" t="s">
        <v>14</v>
      </c>
      <c r="H4560" s="135" t="s">
        <v>1567</v>
      </c>
      <c r="I4560" t="s">
        <v>1455</v>
      </c>
      <c r="J4560" s="20">
        <v>21</v>
      </c>
      <c r="K4560" s="20" t="s">
        <v>9</v>
      </c>
      <c r="L4560" t="s">
        <v>1464</v>
      </c>
      <c r="M4560" s="20">
        <v>2.31</v>
      </c>
      <c r="N4560" s="20">
        <v>3.44</v>
      </c>
      <c r="AE4560">
        <f t="shared" si="71"/>
        <v>2003</v>
      </c>
    </row>
    <row r="4561" spans="1:31" x14ac:dyDescent="0.25">
      <c r="A4561" s="7">
        <v>4558</v>
      </c>
      <c r="B4561" s="8">
        <v>37944</v>
      </c>
      <c r="C4561" t="s">
        <v>3</v>
      </c>
      <c r="D4561" t="s">
        <v>339</v>
      </c>
      <c r="E4561" t="s">
        <v>9</v>
      </c>
      <c r="F4561" t="s">
        <v>242</v>
      </c>
      <c r="G4561" t="s">
        <v>14</v>
      </c>
      <c r="H4561" s="135" t="s">
        <v>1496</v>
      </c>
      <c r="I4561" t="s">
        <v>1454</v>
      </c>
      <c r="J4561" s="20">
        <v>12</v>
      </c>
      <c r="K4561" s="20" t="s">
        <v>9</v>
      </c>
      <c r="L4561" t="s">
        <v>1464</v>
      </c>
      <c r="M4561" s="20">
        <v>2.64</v>
      </c>
      <c r="N4561" s="20">
        <v>4.3599999999999994</v>
      </c>
      <c r="AE4561">
        <f t="shared" si="71"/>
        <v>2003</v>
      </c>
    </row>
    <row r="4562" spans="1:31" x14ac:dyDescent="0.25">
      <c r="A4562" s="7">
        <v>4559</v>
      </c>
      <c r="B4562" s="8">
        <v>37944</v>
      </c>
      <c r="C4562" t="s">
        <v>3</v>
      </c>
      <c r="D4562" t="s">
        <v>106</v>
      </c>
      <c r="E4562" t="s">
        <v>9</v>
      </c>
      <c r="F4562" t="s">
        <v>125</v>
      </c>
      <c r="G4562" t="s">
        <v>17</v>
      </c>
      <c r="H4562" s="135" t="s">
        <v>1496</v>
      </c>
      <c r="I4562" t="s">
        <v>1455</v>
      </c>
      <c r="J4562" s="20">
        <v>23</v>
      </c>
      <c r="K4562" s="20" t="s">
        <v>3</v>
      </c>
      <c r="L4562" t="s">
        <v>1464</v>
      </c>
      <c r="M4562" s="20">
        <v>3.7199999999999998</v>
      </c>
      <c r="N4562" s="20">
        <v>2.5300000000000002</v>
      </c>
      <c r="AE4562">
        <f t="shared" si="71"/>
        <v>2003</v>
      </c>
    </row>
    <row r="4563" spans="1:31" x14ac:dyDescent="0.25">
      <c r="A4563" s="7">
        <v>4560</v>
      </c>
      <c r="B4563" s="8">
        <v>37944</v>
      </c>
      <c r="C4563" t="s">
        <v>3</v>
      </c>
      <c r="D4563" t="s">
        <v>499</v>
      </c>
      <c r="E4563" t="s">
        <v>9</v>
      </c>
      <c r="F4563" t="s">
        <v>555</v>
      </c>
      <c r="G4563" t="s">
        <v>377</v>
      </c>
      <c r="H4563" s="135" t="s">
        <v>1613</v>
      </c>
      <c r="I4563" t="s">
        <v>1454</v>
      </c>
      <c r="J4563" s="20">
        <v>14</v>
      </c>
      <c r="K4563" s="20" t="s">
        <v>3</v>
      </c>
      <c r="L4563" t="s">
        <v>1463</v>
      </c>
      <c r="M4563" s="20">
        <v>4.6400000000000006</v>
      </c>
      <c r="N4563" s="20">
        <v>3.36</v>
      </c>
      <c r="AE4563">
        <f t="shared" si="71"/>
        <v>2003</v>
      </c>
    </row>
    <row r="4564" spans="1:31" x14ac:dyDescent="0.25">
      <c r="A4564" s="7">
        <v>4561</v>
      </c>
      <c r="B4564" s="8">
        <v>37944</v>
      </c>
      <c r="C4564" t="s">
        <v>3</v>
      </c>
      <c r="D4564" t="s">
        <v>229</v>
      </c>
      <c r="E4564" t="s">
        <v>9</v>
      </c>
      <c r="F4564" t="s">
        <v>180</v>
      </c>
      <c r="G4564" t="s">
        <v>377</v>
      </c>
      <c r="H4564" s="9" t="s">
        <v>1651</v>
      </c>
      <c r="I4564" t="s">
        <v>1456</v>
      </c>
      <c r="J4564" s="20">
        <v>24</v>
      </c>
      <c r="K4564" s="20" t="s">
        <v>3</v>
      </c>
      <c r="L4564" t="s">
        <v>1464</v>
      </c>
      <c r="M4564" s="20">
        <v>7.72</v>
      </c>
      <c r="N4564" s="20">
        <v>5.28</v>
      </c>
      <c r="O4564" t="s">
        <v>3</v>
      </c>
      <c r="P4564" s="13" t="s">
        <v>412</v>
      </c>
      <c r="Q4564" t="s">
        <v>1465</v>
      </c>
      <c r="S4564" t="s">
        <v>1465</v>
      </c>
      <c r="U4564" t="s">
        <v>1465</v>
      </c>
      <c r="W4564" t="s">
        <v>1465</v>
      </c>
      <c r="Y4564" t="s">
        <v>1465</v>
      </c>
      <c r="AA4564" t="s">
        <v>1465</v>
      </c>
      <c r="AC4564" t="s">
        <v>1465</v>
      </c>
      <c r="AE4564">
        <f t="shared" si="71"/>
        <v>2003</v>
      </c>
    </row>
    <row r="4565" spans="1:31" x14ac:dyDescent="0.25">
      <c r="A4565" s="7">
        <v>4562</v>
      </c>
      <c r="B4565" s="8">
        <v>37944</v>
      </c>
      <c r="C4565" t="s">
        <v>3</v>
      </c>
      <c r="D4565" t="s">
        <v>614</v>
      </c>
      <c r="E4565" t="s">
        <v>9</v>
      </c>
      <c r="F4565" t="s">
        <v>161</v>
      </c>
      <c r="G4565" t="s">
        <v>377</v>
      </c>
      <c r="H4565" s="9" t="s">
        <v>1725</v>
      </c>
      <c r="I4565" t="s">
        <v>1454</v>
      </c>
      <c r="J4565" s="20">
        <v>33</v>
      </c>
      <c r="K4565" s="20" t="s">
        <v>3</v>
      </c>
      <c r="L4565" t="s">
        <v>1464</v>
      </c>
      <c r="M4565" s="20">
        <v>10.24</v>
      </c>
      <c r="N4565" s="20">
        <v>7.26</v>
      </c>
      <c r="AE4565">
        <f t="shared" si="71"/>
        <v>2003</v>
      </c>
    </row>
    <row r="4566" spans="1:31" x14ac:dyDescent="0.25">
      <c r="A4566" s="7">
        <v>4563</v>
      </c>
      <c r="B4566" s="8">
        <v>37944</v>
      </c>
      <c r="C4566" t="s">
        <v>3</v>
      </c>
      <c r="D4566" t="s">
        <v>481</v>
      </c>
      <c r="E4566" t="s">
        <v>9</v>
      </c>
      <c r="F4566" s="16" t="s">
        <v>35</v>
      </c>
      <c r="G4566" t="s">
        <v>377</v>
      </c>
      <c r="H4566" s="9" t="s">
        <v>1726</v>
      </c>
      <c r="I4566" t="s">
        <v>1455</v>
      </c>
      <c r="J4566" s="20">
        <v>35</v>
      </c>
      <c r="K4566" s="20" t="s">
        <v>9</v>
      </c>
      <c r="L4566" t="s">
        <v>1463</v>
      </c>
      <c r="M4566" s="20">
        <v>4.2</v>
      </c>
      <c r="N4566" s="20">
        <v>5.05</v>
      </c>
      <c r="AE4566">
        <f t="shared" si="71"/>
        <v>2003</v>
      </c>
    </row>
    <row r="4567" spans="1:31" x14ac:dyDescent="0.25">
      <c r="A4567" s="7">
        <v>4564</v>
      </c>
      <c r="B4567" s="8">
        <v>37944</v>
      </c>
      <c r="C4567" t="s">
        <v>3</v>
      </c>
      <c r="D4567" t="s">
        <v>432</v>
      </c>
      <c r="E4567" t="s">
        <v>9</v>
      </c>
      <c r="F4567" t="s">
        <v>481</v>
      </c>
      <c r="G4567" t="s">
        <v>377</v>
      </c>
      <c r="H4567" s="9" t="s">
        <v>1726</v>
      </c>
      <c r="I4567" t="s">
        <v>1455</v>
      </c>
      <c r="J4567" s="20">
        <v>30</v>
      </c>
      <c r="K4567" s="20" t="s">
        <v>9</v>
      </c>
      <c r="L4567" t="s">
        <v>1464</v>
      </c>
      <c r="M4567" s="20">
        <v>3.3</v>
      </c>
      <c r="N4567" s="20">
        <v>4.7</v>
      </c>
      <c r="AE4567">
        <f t="shared" si="71"/>
        <v>2003</v>
      </c>
    </row>
    <row r="4568" spans="1:31" x14ac:dyDescent="0.25">
      <c r="A4568" s="7">
        <v>4565</v>
      </c>
      <c r="B4568" s="8">
        <v>37944</v>
      </c>
      <c r="C4568" t="s">
        <v>3</v>
      </c>
      <c r="D4568" t="s">
        <v>499</v>
      </c>
      <c r="E4568" t="s">
        <v>9</v>
      </c>
      <c r="F4568" t="s">
        <v>347</v>
      </c>
      <c r="G4568" t="s">
        <v>569</v>
      </c>
      <c r="H4568" s="135" t="s">
        <v>1674</v>
      </c>
      <c r="I4568" t="s">
        <v>1454</v>
      </c>
      <c r="J4568" s="20">
        <v>20</v>
      </c>
      <c r="K4568" s="20" t="s">
        <v>3</v>
      </c>
      <c r="L4568" t="s">
        <v>1463</v>
      </c>
      <c r="M4568" s="20">
        <v>6.2</v>
      </c>
      <c r="N4568" s="20">
        <v>4.8</v>
      </c>
      <c r="AE4568">
        <f t="shared" si="71"/>
        <v>2003</v>
      </c>
    </row>
    <row r="4569" spans="1:31" x14ac:dyDescent="0.25">
      <c r="A4569" s="7">
        <v>4566</v>
      </c>
      <c r="B4569" s="8">
        <v>37945</v>
      </c>
      <c r="C4569" t="s">
        <v>3</v>
      </c>
      <c r="D4569" t="s">
        <v>634</v>
      </c>
      <c r="E4569" t="s">
        <v>9</v>
      </c>
      <c r="F4569" t="s">
        <v>43</v>
      </c>
      <c r="G4569" t="s">
        <v>17</v>
      </c>
      <c r="H4569" s="135" t="s">
        <v>1504</v>
      </c>
      <c r="I4569" t="s">
        <v>1458</v>
      </c>
      <c r="J4569" s="20">
        <v>12</v>
      </c>
      <c r="K4569" s="20" t="s">
        <v>9</v>
      </c>
      <c r="L4569" t="s">
        <v>1464</v>
      </c>
      <c r="M4569" s="20">
        <v>30</v>
      </c>
      <c r="N4569" s="20">
        <v>10</v>
      </c>
      <c r="AE4569">
        <f t="shared" si="71"/>
        <v>2003</v>
      </c>
    </row>
    <row r="4570" spans="1:31" x14ac:dyDescent="0.25">
      <c r="A4570" s="7">
        <v>4567</v>
      </c>
      <c r="B4570" s="8">
        <v>37945</v>
      </c>
      <c r="C4570" t="s">
        <v>3</v>
      </c>
      <c r="D4570" t="s">
        <v>465</v>
      </c>
      <c r="E4570" t="s">
        <v>9</v>
      </c>
      <c r="F4570" t="s">
        <v>462</v>
      </c>
      <c r="G4570" t="s">
        <v>17</v>
      </c>
      <c r="H4570" s="135" t="s">
        <v>1518</v>
      </c>
      <c r="I4570" t="s">
        <v>1455</v>
      </c>
      <c r="J4570" s="20">
        <v>11</v>
      </c>
      <c r="K4570" s="20" t="s">
        <v>3</v>
      </c>
      <c r="L4570" t="s">
        <v>1464</v>
      </c>
      <c r="M4570" s="20">
        <v>2.04</v>
      </c>
      <c r="N4570" s="20">
        <v>1.21</v>
      </c>
      <c r="AE4570">
        <f t="shared" si="71"/>
        <v>2003</v>
      </c>
    </row>
    <row r="4571" spans="1:31" x14ac:dyDescent="0.25">
      <c r="A4571" s="7">
        <v>4568</v>
      </c>
      <c r="B4571" s="8">
        <v>37946</v>
      </c>
      <c r="C4571" t="s">
        <v>3</v>
      </c>
      <c r="D4571" t="s">
        <v>91</v>
      </c>
      <c r="E4571" t="s">
        <v>9</v>
      </c>
      <c r="F4571" t="s">
        <v>635</v>
      </c>
      <c r="G4571" t="s">
        <v>17</v>
      </c>
      <c r="H4571" s="135" t="s">
        <v>1496</v>
      </c>
      <c r="I4571" t="s">
        <v>1458</v>
      </c>
      <c r="J4571" s="20">
        <v>12</v>
      </c>
      <c r="K4571" s="20" t="s">
        <v>9</v>
      </c>
      <c r="L4571" t="s">
        <v>1463</v>
      </c>
      <c r="M4571" s="20">
        <v>10</v>
      </c>
      <c r="N4571" s="20">
        <v>30</v>
      </c>
      <c r="AE4571">
        <f t="shared" si="71"/>
        <v>2003</v>
      </c>
    </row>
    <row r="4572" spans="1:31" x14ac:dyDescent="0.25">
      <c r="A4572" s="7">
        <v>4569</v>
      </c>
      <c r="B4572" s="8">
        <v>37946</v>
      </c>
      <c r="C4572" t="s">
        <v>3</v>
      </c>
      <c r="D4572" t="s">
        <v>481</v>
      </c>
      <c r="E4572" t="s">
        <v>9</v>
      </c>
      <c r="F4572" t="s">
        <v>354</v>
      </c>
      <c r="G4572" t="s">
        <v>569</v>
      </c>
      <c r="H4572" s="9" t="s">
        <v>1715</v>
      </c>
      <c r="I4572" t="s">
        <v>1454</v>
      </c>
      <c r="J4572" s="20">
        <v>52</v>
      </c>
      <c r="K4572" s="20" t="s">
        <v>9</v>
      </c>
      <c r="L4572" t="s">
        <v>1464</v>
      </c>
      <c r="M4572" s="20">
        <v>11.44</v>
      </c>
      <c r="N4572" s="20">
        <v>15.56</v>
      </c>
      <c r="AE4572">
        <f t="shared" si="71"/>
        <v>2003</v>
      </c>
    </row>
    <row r="4573" spans="1:31" x14ac:dyDescent="0.25">
      <c r="A4573" s="7">
        <v>4570</v>
      </c>
      <c r="B4573" s="8">
        <v>37947</v>
      </c>
      <c r="C4573" t="s">
        <v>3</v>
      </c>
      <c r="D4573" t="s">
        <v>543</v>
      </c>
      <c r="E4573" t="s">
        <v>9</v>
      </c>
      <c r="F4573" t="s">
        <v>448</v>
      </c>
      <c r="G4573" t="s">
        <v>11</v>
      </c>
      <c r="H4573" s="135" t="s">
        <v>1579</v>
      </c>
      <c r="I4573" t="s">
        <v>1454</v>
      </c>
      <c r="J4573" s="20">
        <v>81</v>
      </c>
      <c r="K4573" s="20" t="s">
        <v>9</v>
      </c>
      <c r="L4573" t="s">
        <v>1464</v>
      </c>
      <c r="M4573" s="20">
        <v>17.82</v>
      </c>
      <c r="N4573" s="20">
        <v>23.68</v>
      </c>
      <c r="AE4573">
        <f t="shared" si="71"/>
        <v>2003</v>
      </c>
    </row>
    <row r="4574" spans="1:31" x14ac:dyDescent="0.25">
      <c r="A4574" s="7">
        <v>4571</v>
      </c>
      <c r="B4574" s="8">
        <v>37947</v>
      </c>
      <c r="C4574" t="s">
        <v>3</v>
      </c>
      <c r="D4574" t="s">
        <v>578</v>
      </c>
      <c r="E4574" t="s">
        <v>9</v>
      </c>
      <c r="F4574" t="s">
        <v>432</v>
      </c>
      <c r="G4574" t="s">
        <v>11</v>
      </c>
      <c r="H4574" s="135" t="s">
        <v>1499</v>
      </c>
      <c r="I4574" t="s">
        <v>1454</v>
      </c>
      <c r="J4574" s="20">
        <v>29</v>
      </c>
      <c r="K4574" s="20" t="s">
        <v>9</v>
      </c>
      <c r="L4574" t="s">
        <v>1464</v>
      </c>
      <c r="M4574" s="20">
        <v>6.38</v>
      </c>
      <c r="N4574" s="20">
        <v>9.1199999999999992</v>
      </c>
      <c r="AE4574">
        <f t="shared" si="71"/>
        <v>2003</v>
      </c>
    </row>
    <row r="4575" spans="1:31" x14ac:dyDescent="0.25">
      <c r="A4575" s="7">
        <v>4572</v>
      </c>
      <c r="B4575" s="8">
        <v>37947</v>
      </c>
      <c r="C4575" t="s">
        <v>3</v>
      </c>
      <c r="D4575" t="s">
        <v>432</v>
      </c>
      <c r="E4575" t="s">
        <v>9</v>
      </c>
      <c r="F4575" t="s">
        <v>578</v>
      </c>
      <c r="G4575" t="s">
        <v>11</v>
      </c>
      <c r="H4575" s="135" t="s">
        <v>1499</v>
      </c>
      <c r="I4575" t="s">
        <v>1454</v>
      </c>
      <c r="J4575" s="20">
        <v>28</v>
      </c>
      <c r="K4575" s="20" t="s">
        <v>3</v>
      </c>
      <c r="L4575" t="s">
        <v>1463</v>
      </c>
      <c r="M4575" s="20">
        <v>8.2800000000000011</v>
      </c>
      <c r="N4575" s="20">
        <v>6.72</v>
      </c>
      <c r="AE4575">
        <f t="shared" si="71"/>
        <v>2003</v>
      </c>
    </row>
    <row r="4576" spans="1:31" x14ac:dyDescent="0.25">
      <c r="A4576" s="7">
        <v>4573</v>
      </c>
      <c r="B4576" s="8">
        <v>37947</v>
      </c>
      <c r="C4576" t="s">
        <v>3</v>
      </c>
      <c r="D4576" t="s">
        <v>627</v>
      </c>
      <c r="E4576" t="s">
        <v>9</v>
      </c>
      <c r="F4576" t="s">
        <v>628</v>
      </c>
      <c r="G4576" t="s">
        <v>14</v>
      </c>
      <c r="H4576" s="135" t="s">
        <v>1501</v>
      </c>
      <c r="I4576" t="s">
        <v>1454</v>
      </c>
      <c r="J4576" s="20">
        <v>49</v>
      </c>
      <c r="K4576" s="20" t="s">
        <v>3</v>
      </c>
      <c r="L4576" t="s">
        <v>1464</v>
      </c>
      <c r="M4576" s="20">
        <v>14.72</v>
      </c>
      <c r="N4576" s="20">
        <v>10.78</v>
      </c>
      <c r="AE4576">
        <f t="shared" si="71"/>
        <v>2003</v>
      </c>
    </row>
    <row r="4577" spans="1:31" x14ac:dyDescent="0.25">
      <c r="A4577" s="7">
        <v>4574</v>
      </c>
      <c r="B4577" s="8">
        <v>37947</v>
      </c>
      <c r="C4577" t="s">
        <v>3</v>
      </c>
      <c r="D4577" t="s">
        <v>72</v>
      </c>
      <c r="E4577" t="s">
        <v>9</v>
      </c>
      <c r="F4577" t="s">
        <v>473</v>
      </c>
      <c r="G4577" t="s">
        <v>14</v>
      </c>
      <c r="H4577" s="135" t="s">
        <v>1507</v>
      </c>
      <c r="I4577" t="s">
        <v>1454</v>
      </c>
      <c r="J4577" s="20">
        <v>40</v>
      </c>
      <c r="K4577" s="20" t="s">
        <v>1465</v>
      </c>
      <c r="L4577" t="s">
        <v>1466</v>
      </c>
      <c r="M4577" s="20">
        <v>10</v>
      </c>
      <c r="N4577" s="20">
        <v>10</v>
      </c>
      <c r="AE4577">
        <f t="shared" si="71"/>
        <v>2003</v>
      </c>
    </row>
    <row r="4578" spans="1:31" x14ac:dyDescent="0.25">
      <c r="A4578" s="7">
        <v>4575</v>
      </c>
      <c r="B4578" s="8">
        <v>37947</v>
      </c>
      <c r="C4578" t="s">
        <v>3</v>
      </c>
      <c r="D4578" t="s">
        <v>481</v>
      </c>
      <c r="E4578" t="s">
        <v>9</v>
      </c>
      <c r="F4578" t="s">
        <v>375</v>
      </c>
      <c r="G4578" t="s">
        <v>377</v>
      </c>
      <c r="H4578" s="135" t="s">
        <v>1496</v>
      </c>
      <c r="I4578" t="s">
        <v>1454</v>
      </c>
      <c r="J4578" s="20">
        <v>9</v>
      </c>
      <c r="K4578" s="20" t="s">
        <v>1465</v>
      </c>
      <c r="L4578" t="s">
        <v>1466</v>
      </c>
      <c r="M4578" s="20">
        <v>2.25</v>
      </c>
      <c r="N4578" s="20">
        <v>2.25</v>
      </c>
      <c r="AE4578">
        <f t="shared" si="71"/>
        <v>2003</v>
      </c>
    </row>
    <row r="4579" spans="1:31" x14ac:dyDescent="0.25">
      <c r="A4579" s="7">
        <v>4576</v>
      </c>
      <c r="B4579" s="8">
        <v>37947</v>
      </c>
      <c r="C4579" t="s">
        <v>3</v>
      </c>
      <c r="D4579" t="s">
        <v>39</v>
      </c>
      <c r="E4579" t="s">
        <v>9</v>
      </c>
      <c r="F4579" t="s">
        <v>57</v>
      </c>
      <c r="G4579" t="s">
        <v>633</v>
      </c>
      <c r="H4579" s="9" t="s">
        <v>1723</v>
      </c>
      <c r="I4579" t="s">
        <v>1454</v>
      </c>
      <c r="J4579" s="20">
        <v>20</v>
      </c>
      <c r="K4579" s="20" t="s">
        <v>3</v>
      </c>
      <c r="L4579" t="s">
        <v>1464</v>
      </c>
      <c r="M4579" s="20">
        <v>6.6</v>
      </c>
      <c r="N4579" s="20">
        <v>4.4000000000000004</v>
      </c>
      <c r="AE4579">
        <f t="shared" si="71"/>
        <v>2003</v>
      </c>
    </row>
    <row r="4580" spans="1:31" x14ac:dyDescent="0.25">
      <c r="A4580" s="7">
        <v>4577</v>
      </c>
      <c r="B4580" s="8">
        <v>37947</v>
      </c>
      <c r="C4580" t="s">
        <v>3</v>
      </c>
      <c r="D4580" t="s">
        <v>237</v>
      </c>
      <c r="E4580" t="s">
        <v>9</v>
      </c>
      <c r="F4580" t="s">
        <v>186</v>
      </c>
      <c r="G4580" t="s">
        <v>569</v>
      </c>
      <c r="H4580" s="9" t="s">
        <v>1663</v>
      </c>
      <c r="I4580" t="s">
        <v>1454</v>
      </c>
      <c r="J4580" s="20">
        <v>18</v>
      </c>
      <c r="K4580" s="20" t="s">
        <v>3</v>
      </c>
      <c r="L4580" t="s">
        <v>1464</v>
      </c>
      <c r="M4580" s="20">
        <v>6.04</v>
      </c>
      <c r="N4580" s="20">
        <v>3.96</v>
      </c>
      <c r="AE4580">
        <f t="shared" si="71"/>
        <v>2003</v>
      </c>
    </row>
    <row r="4581" spans="1:31" x14ac:dyDescent="0.25">
      <c r="A4581" s="7">
        <v>4578</v>
      </c>
      <c r="B4581" s="8">
        <v>37948</v>
      </c>
      <c r="C4581" t="s">
        <v>3</v>
      </c>
      <c r="D4581" t="s">
        <v>36</v>
      </c>
      <c r="E4581" t="s">
        <v>9</v>
      </c>
      <c r="F4581" t="s">
        <v>25</v>
      </c>
      <c r="G4581" t="s">
        <v>65</v>
      </c>
      <c r="H4581" s="135" t="s">
        <v>1511</v>
      </c>
      <c r="I4581" t="s">
        <v>1454</v>
      </c>
      <c r="J4581" s="20">
        <v>14</v>
      </c>
      <c r="K4581" s="20" t="s">
        <v>9</v>
      </c>
      <c r="L4581" t="s">
        <v>1464</v>
      </c>
      <c r="M4581" s="20">
        <v>3.08</v>
      </c>
      <c r="N4581" s="20">
        <v>4.92</v>
      </c>
      <c r="AE4581">
        <f t="shared" si="71"/>
        <v>2003</v>
      </c>
    </row>
    <row r="4582" spans="1:31" x14ac:dyDescent="0.25">
      <c r="A4582" s="7">
        <v>4579</v>
      </c>
      <c r="B4582" s="8">
        <v>37948</v>
      </c>
      <c r="C4582" t="s">
        <v>3</v>
      </c>
      <c r="D4582" t="s">
        <v>36</v>
      </c>
      <c r="E4582" t="s">
        <v>9</v>
      </c>
      <c r="F4582" t="s">
        <v>350</v>
      </c>
      <c r="G4582" t="s">
        <v>14</v>
      </c>
      <c r="H4582" s="135" t="s">
        <v>1530</v>
      </c>
      <c r="I4582" t="s">
        <v>1454</v>
      </c>
      <c r="J4582" s="20">
        <v>7</v>
      </c>
      <c r="K4582" s="20" t="s">
        <v>9</v>
      </c>
      <c r="L4582" t="s">
        <v>1463</v>
      </c>
      <c r="M4582" s="20">
        <v>1.68</v>
      </c>
      <c r="N4582" s="20">
        <v>2.8200000000000003</v>
      </c>
      <c r="AE4582">
        <f t="shared" si="71"/>
        <v>2003</v>
      </c>
    </row>
    <row r="4583" spans="1:31" x14ac:dyDescent="0.25">
      <c r="A4583" s="7">
        <v>4580</v>
      </c>
      <c r="B4583" s="8">
        <v>37948</v>
      </c>
      <c r="C4583" t="s">
        <v>3</v>
      </c>
      <c r="D4583" t="s">
        <v>271</v>
      </c>
      <c r="E4583" t="s">
        <v>9</v>
      </c>
      <c r="F4583" t="s">
        <v>53</v>
      </c>
      <c r="G4583" t="s">
        <v>17</v>
      </c>
      <c r="H4583" s="135" t="s">
        <v>1528</v>
      </c>
      <c r="I4583" t="s">
        <v>1454</v>
      </c>
      <c r="J4583" s="20">
        <v>10</v>
      </c>
      <c r="K4583" s="20" t="s">
        <v>3</v>
      </c>
      <c r="L4583" t="s">
        <v>1464</v>
      </c>
      <c r="M4583" s="20">
        <v>3.8</v>
      </c>
      <c r="N4583" s="20">
        <v>2.2000000000000002</v>
      </c>
      <c r="AE4583">
        <f t="shared" si="71"/>
        <v>2003</v>
      </c>
    </row>
    <row r="4584" spans="1:31" x14ac:dyDescent="0.25">
      <c r="A4584" s="7">
        <v>4581</v>
      </c>
      <c r="B4584" s="8">
        <v>37948</v>
      </c>
      <c r="C4584" t="s">
        <v>3</v>
      </c>
      <c r="D4584" t="s">
        <v>592</v>
      </c>
      <c r="E4584" t="s">
        <v>9</v>
      </c>
      <c r="F4584" t="s">
        <v>288</v>
      </c>
      <c r="G4584" t="s">
        <v>11</v>
      </c>
      <c r="H4584" s="135" t="s">
        <v>1505</v>
      </c>
      <c r="I4584" t="s">
        <v>1455</v>
      </c>
      <c r="J4584" s="20">
        <v>15</v>
      </c>
      <c r="K4584" s="20" t="s">
        <v>1465</v>
      </c>
      <c r="L4584" t="s">
        <v>1466</v>
      </c>
      <c r="M4584" s="20">
        <v>1.875</v>
      </c>
      <c r="N4584" s="20">
        <v>1.875</v>
      </c>
      <c r="AE4584">
        <f t="shared" si="71"/>
        <v>2003</v>
      </c>
    </row>
    <row r="4585" spans="1:31" x14ac:dyDescent="0.25">
      <c r="A4585" s="7">
        <v>4582</v>
      </c>
      <c r="B4585" s="8">
        <v>37948</v>
      </c>
      <c r="C4585" t="s">
        <v>3</v>
      </c>
      <c r="D4585" t="s">
        <v>213</v>
      </c>
      <c r="E4585" t="s">
        <v>9</v>
      </c>
      <c r="F4585" t="s">
        <v>263</v>
      </c>
      <c r="G4585" t="s">
        <v>14</v>
      </c>
      <c r="H4585" s="135" t="s">
        <v>1534</v>
      </c>
      <c r="I4585" t="s">
        <v>1455</v>
      </c>
      <c r="J4585" s="20">
        <v>19</v>
      </c>
      <c r="K4585" s="20" t="s">
        <v>1465</v>
      </c>
      <c r="L4585" t="s">
        <v>1466</v>
      </c>
      <c r="M4585" s="20">
        <v>2.375</v>
      </c>
      <c r="N4585" s="20">
        <v>2.375</v>
      </c>
      <c r="AE4585">
        <f t="shared" si="71"/>
        <v>2003</v>
      </c>
    </row>
    <row r="4586" spans="1:31" x14ac:dyDescent="0.25">
      <c r="A4586" s="7">
        <v>4583</v>
      </c>
      <c r="B4586" s="8">
        <v>37948</v>
      </c>
      <c r="C4586" t="s">
        <v>3</v>
      </c>
      <c r="D4586" t="s">
        <v>263</v>
      </c>
      <c r="E4586" t="s">
        <v>9</v>
      </c>
      <c r="F4586" t="s">
        <v>213</v>
      </c>
      <c r="G4586" t="s">
        <v>14</v>
      </c>
      <c r="H4586" s="135" t="s">
        <v>1534</v>
      </c>
      <c r="I4586" t="s">
        <v>1455</v>
      </c>
      <c r="J4586" s="20">
        <v>19</v>
      </c>
      <c r="K4586" s="20" t="s">
        <v>9</v>
      </c>
      <c r="L4586" t="s">
        <v>1464</v>
      </c>
      <c r="M4586" s="20">
        <v>2.09</v>
      </c>
      <c r="N4586" s="20">
        <v>3.16</v>
      </c>
      <c r="AE4586">
        <f t="shared" si="71"/>
        <v>2003</v>
      </c>
    </row>
    <row r="4587" spans="1:31" x14ac:dyDescent="0.25">
      <c r="A4587" s="7">
        <v>4584</v>
      </c>
      <c r="B4587" s="8">
        <v>37948</v>
      </c>
      <c r="C4587" t="s">
        <v>3</v>
      </c>
      <c r="D4587" t="s">
        <v>36</v>
      </c>
      <c r="E4587" t="s">
        <v>9</v>
      </c>
      <c r="F4587" t="s">
        <v>122</v>
      </c>
      <c r="G4587" t="s">
        <v>14</v>
      </c>
      <c r="H4587" s="135" t="s">
        <v>1507</v>
      </c>
      <c r="I4587" t="s">
        <v>1455</v>
      </c>
      <c r="J4587" s="20">
        <v>55</v>
      </c>
      <c r="K4587" s="20" t="s">
        <v>9</v>
      </c>
      <c r="L4587" t="s">
        <v>1464</v>
      </c>
      <c r="M4587" s="20">
        <v>6.05</v>
      </c>
      <c r="N4587" s="20">
        <v>8.1999999999999993</v>
      </c>
      <c r="AE4587">
        <f t="shared" si="71"/>
        <v>2003</v>
      </c>
    </row>
    <row r="4588" spans="1:31" x14ac:dyDescent="0.25">
      <c r="A4588" s="7">
        <v>4585</v>
      </c>
      <c r="B4588" s="8">
        <v>37948</v>
      </c>
      <c r="C4588" t="s">
        <v>3</v>
      </c>
      <c r="D4588" t="s">
        <v>298</v>
      </c>
      <c r="E4588" t="s">
        <v>9</v>
      </c>
      <c r="F4588" t="s">
        <v>468</v>
      </c>
      <c r="G4588" t="s">
        <v>377</v>
      </c>
      <c r="H4588" s="9" t="s">
        <v>1603</v>
      </c>
      <c r="I4588" t="s">
        <v>1454</v>
      </c>
      <c r="J4588" s="20">
        <v>9</v>
      </c>
      <c r="K4588" s="20" t="s">
        <v>9</v>
      </c>
      <c r="L4588" t="s">
        <v>1464</v>
      </c>
      <c r="M4588" s="20">
        <v>1.98</v>
      </c>
      <c r="N4588" s="20">
        <v>3.52</v>
      </c>
      <c r="AE4588">
        <f t="shared" si="71"/>
        <v>2003</v>
      </c>
    </row>
    <row r="4589" spans="1:31" x14ac:dyDescent="0.25">
      <c r="A4589" s="7">
        <v>4586</v>
      </c>
      <c r="B4589" s="8">
        <v>37948</v>
      </c>
      <c r="C4589" t="s">
        <v>3</v>
      </c>
      <c r="D4589" t="s">
        <v>270</v>
      </c>
      <c r="E4589" t="s">
        <v>9</v>
      </c>
      <c r="F4589" t="s">
        <v>543</v>
      </c>
      <c r="G4589" t="s">
        <v>24</v>
      </c>
      <c r="H4589" s="136" t="s">
        <v>1496</v>
      </c>
      <c r="I4589" t="s">
        <v>1454</v>
      </c>
      <c r="J4589" s="20">
        <v>64</v>
      </c>
      <c r="K4589" s="20" t="s">
        <v>3</v>
      </c>
      <c r="L4589" t="s">
        <v>1464</v>
      </c>
      <c r="M4589" s="20">
        <v>18.920000000000002</v>
      </c>
      <c r="N4589" s="20">
        <v>14.08</v>
      </c>
      <c r="AE4589">
        <f t="shared" si="71"/>
        <v>2003</v>
      </c>
    </row>
    <row r="4590" spans="1:31" x14ac:dyDescent="0.25">
      <c r="A4590" s="7">
        <v>4587</v>
      </c>
      <c r="B4590" s="8">
        <v>37948</v>
      </c>
      <c r="C4590" t="s">
        <v>3</v>
      </c>
      <c r="D4590" t="s">
        <v>622</v>
      </c>
      <c r="E4590" t="s">
        <v>9</v>
      </c>
      <c r="F4590" t="s">
        <v>598</v>
      </c>
      <c r="G4590" t="s">
        <v>569</v>
      </c>
      <c r="H4590" s="9" t="s">
        <v>1666</v>
      </c>
      <c r="I4590" t="s">
        <v>1454</v>
      </c>
      <c r="J4590" s="20">
        <v>17</v>
      </c>
      <c r="K4590" s="20" t="s">
        <v>9</v>
      </c>
      <c r="L4590" t="s">
        <v>1464</v>
      </c>
      <c r="M4590" s="20">
        <v>3.74</v>
      </c>
      <c r="N4590" s="20">
        <v>5.76</v>
      </c>
      <c r="AE4590">
        <f t="shared" si="71"/>
        <v>2003</v>
      </c>
    </row>
    <row r="4591" spans="1:31" x14ac:dyDescent="0.25">
      <c r="A4591" s="7">
        <v>4588</v>
      </c>
      <c r="B4591" s="8">
        <v>37949</v>
      </c>
      <c r="C4591" t="s">
        <v>3</v>
      </c>
      <c r="D4591" t="s">
        <v>631</v>
      </c>
      <c r="E4591" t="s">
        <v>9</v>
      </c>
      <c r="F4591" t="s">
        <v>237</v>
      </c>
      <c r="G4591" t="s">
        <v>14</v>
      </c>
      <c r="H4591" s="135" t="s">
        <v>1522</v>
      </c>
      <c r="I4591" t="s">
        <v>1455</v>
      </c>
      <c r="J4591" s="20">
        <v>11</v>
      </c>
      <c r="K4591" s="20" t="s">
        <v>9</v>
      </c>
      <c r="L4591" t="s">
        <v>1464</v>
      </c>
      <c r="M4591" s="20">
        <v>1.21</v>
      </c>
      <c r="N4591" s="20">
        <v>2.04</v>
      </c>
      <c r="AE4591">
        <f t="shared" si="71"/>
        <v>2003</v>
      </c>
    </row>
    <row r="4592" spans="1:31" x14ac:dyDescent="0.25">
      <c r="A4592" s="7">
        <v>4589</v>
      </c>
      <c r="B4592" s="8">
        <v>37949</v>
      </c>
      <c r="C4592" t="s">
        <v>3</v>
      </c>
      <c r="D4592" t="s">
        <v>382</v>
      </c>
      <c r="E4592" t="s">
        <v>9</v>
      </c>
      <c r="F4592" t="s">
        <v>270</v>
      </c>
      <c r="G4592" t="s">
        <v>11</v>
      </c>
      <c r="H4592" s="135" t="s">
        <v>1496</v>
      </c>
      <c r="I4592" t="s">
        <v>1454</v>
      </c>
      <c r="J4592" s="20">
        <v>63</v>
      </c>
      <c r="K4592" s="20" t="s">
        <v>1465</v>
      </c>
      <c r="L4592" t="s">
        <v>1466</v>
      </c>
      <c r="M4592" s="20">
        <v>15.75</v>
      </c>
      <c r="N4592" s="20">
        <v>15.75</v>
      </c>
      <c r="AE4592">
        <f t="shared" si="71"/>
        <v>2003</v>
      </c>
    </row>
    <row r="4593" spans="1:31" x14ac:dyDescent="0.25">
      <c r="A4593" s="7">
        <v>4590</v>
      </c>
      <c r="B4593" s="8">
        <v>37949</v>
      </c>
      <c r="C4593" t="s">
        <v>3</v>
      </c>
      <c r="D4593" t="s">
        <v>104</v>
      </c>
      <c r="E4593" t="s">
        <v>9</v>
      </c>
      <c r="F4593" t="s">
        <v>464</v>
      </c>
      <c r="G4593" t="s">
        <v>17</v>
      </c>
      <c r="H4593" s="135" t="s">
        <v>1496</v>
      </c>
      <c r="I4593" t="s">
        <v>1454</v>
      </c>
      <c r="J4593" s="20">
        <v>27</v>
      </c>
      <c r="K4593" s="20" t="s">
        <v>3</v>
      </c>
      <c r="L4593" t="s">
        <v>1464</v>
      </c>
      <c r="M4593" s="20">
        <v>8.56</v>
      </c>
      <c r="N4593" s="20">
        <v>5.9399999999999995</v>
      </c>
      <c r="AE4593">
        <f t="shared" si="71"/>
        <v>2003</v>
      </c>
    </row>
    <row r="4594" spans="1:31" x14ac:dyDescent="0.25">
      <c r="A4594" s="7">
        <v>4591</v>
      </c>
      <c r="B4594" s="8">
        <v>37949</v>
      </c>
      <c r="C4594" t="s">
        <v>3</v>
      </c>
      <c r="D4594" t="s">
        <v>499</v>
      </c>
      <c r="E4594" t="s">
        <v>9</v>
      </c>
      <c r="F4594" t="s">
        <v>159</v>
      </c>
      <c r="G4594" t="s">
        <v>633</v>
      </c>
      <c r="H4594" s="9" t="s">
        <v>1727</v>
      </c>
      <c r="I4594" t="s">
        <v>1454</v>
      </c>
      <c r="J4594" s="20">
        <v>36</v>
      </c>
      <c r="K4594" s="20" t="s">
        <v>3</v>
      </c>
      <c r="L4594" t="s">
        <v>1464</v>
      </c>
      <c r="M4594" s="20">
        <v>11.08</v>
      </c>
      <c r="N4594" s="20">
        <v>7.92</v>
      </c>
      <c r="AE4594">
        <f t="shared" si="71"/>
        <v>2003</v>
      </c>
    </row>
    <row r="4595" spans="1:31" x14ac:dyDescent="0.25">
      <c r="A4595" s="7">
        <v>4592</v>
      </c>
      <c r="B4595" s="8">
        <v>37949</v>
      </c>
      <c r="C4595" t="s">
        <v>3</v>
      </c>
      <c r="D4595" t="s">
        <v>499</v>
      </c>
      <c r="E4595" t="s">
        <v>9</v>
      </c>
      <c r="F4595" t="s">
        <v>338</v>
      </c>
      <c r="G4595" t="s">
        <v>569</v>
      </c>
      <c r="H4595" s="9" t="s">
        <v>1715</v>
      </c>
      <c r="I4595" t="s">
        <v>1454</v>
      </c>
      <c r="J4595" s="20">
        <v>21</v>
      </c>
      <c r="K4595" s="20" t="s">
        <v>9</v>
      </c>
      <c r="L4595" t="s">
        <v>1463</v>
      </c>
      <c r="M4595" s="20">
        <v>5.04</v>
      </c>
      <c r="N4595" s="20">
        <v>6.46</v>
      </c>
      <c r="AE4595">
        <f t="shared" si="71"/>
        <v>2003</v>
      </c>
    </row>
    <row r="4596" spans="1:31" x14ac:dyDescent="0.25">
      <c r="A4596" s="7">
        <v>4593</v>
      </c>
      <c r="B4596" s="8">
        <v>37950</v>
      </c>
      <c r="C4596" t="s">
        <v>3</v>
      </c>
      <c r="D4596" t="s">
        <v>213</v>
      </c>
      <c r="E4596" t="s">
        <v>9</v>
      </c>
      <c r="F4596" t="s">
        <v>543</v>
      </c>
      <c r="G4596" t="s">
        <v>65</v>
      </c>
      <c r="H4596" s="135" t="s">
        <v>1558</v>
      </c>
      <c r="I4596" t="s">
        <v>1455</v>
      </c>
      <c r="J4596" s="20">
        <v>15</v>
      </c>
      <c r="K4596" s="20" t="s">
        <v>3</v>
      </c>
      <c r="L4596" t="s">
        <v>1464</v>
      </c>
      <c r="M4596" s="20">
        <v>2.6</v>
      </c>
      <c r="N4596" s="20">
        <v>1.65</v>
      </c>
      <c r="AE4596">
        <f t="shared" si="71"/>
        <v>2003</v>
      </c>
    </row>
    <row r="4597" spans="1:31" x14ac:dyDescent="0.25">
      <c r="A4597" s="7">
        <v>4594</v>
      </c>
      <c r="B4597" s="8">
        <v>37950</v>
      </c>
      <c r="C4597" t="s">
        <v>3</v>
      </c>
      <c r="D4597" t="s">
        <v>598</v>
      </c>
      <c r="E4597" t="s">
        <v>9</v>
      </c>
      <c r="F4597" t="s">
        <v>552</v>
      </c>
      <c r="G4597" t="s">
        <v>569</v>
      </c>
      <c r="H4597" s="9" t="s">
        <v>1706</v>
      </c>
      <c r="I4597" t="s">
        <v>1455</v>
      </c>
      <c r="J4597" s="20">
        <v>49</v>
      </c>
      <c r="K4597" s="20" t="s">
        <v>9</v>
      </c>
      <c r="L4597" t="s">
        <v>1464</v>
      </c>
      <c r="M4597" s="20">
        <v>5.39</v>
      </c>
      <c r="N4597" s="20">
        <v>7.36</v>
      </c>
      <c r="AE4597">
        <f t="shared" si="71"/>
        <v>2003</v>
      </c>
    </row>
    <row r="4598" spans="1:31" x14ac:dyDescent="0.25">
      <c r="A4598" s="7">
        <v>4595</v>
      </c>
      <c r="B4598" s="8">
        <v>37950</v>
      </c>
      <c r="C4598" t="s">
        <v>3</v>
      </c>
      <c r="D4598" t="s">
        <v>598</v>
      </c>
      <c r="E4598" t="s">
        <v>9</v>
      </c>
      <c r="F4598" t="s">
        <v>552</v>
      </c>
      <c r="G4598" t="s">
        <v>569</v>
      </c>
      <c r="H4598" s="9" t="s">
        <v>1696</v>
      </c>
      <c r="I4598" t="s">
        <v>1455</v>
      </c>
      <c r="J4598" s="20">
        <v>14</v>
      </c>
      <c r="K4598" s="20" t="s">
        <v>3</v>
      </c>
      <c r="L4598" t="s">
        <v>1464</v>
      </c>
      <c r="M4598" s="20">
        <v>2.46</v>
      </c>
      <c r="N4598" s="20">
        <v>1.54</v>
      </c>
      <c r="AE4598">
        <f t="shared" si="71"/>
        <v>2003</v>
      </c>
    </row>
    <row r="4599" spans="1:31" x14ac:dyDescent="0.25">
      <c r="A4599" s="7">
        <v>4596</v>
      </c>
      <c r="B4599" s="8">
        <v>37951</v>
      </c>
      <c r="C4599" t="s">
        <v>3</v>
      </c>
      <c r="D4599" t="s">
        <v>411</v>
      </c>
      <c r="E4599" t="s">
        <v>9</v>
      </c>
      <c r="F4599" t="s">
        <v>602</v>
      </c>
      <c r="G4599" t="s">
        <v>377</v>
      </c>
      <c r="H4599" s="135" t="s">
        <v>1592</v>
      </c>
      <c r="I4599" t="s">
        <v>1455</v>
      </c>
      <c r="J4599" s="20">
        <v>7</v>
      </c>
      <c r="K4599" s="20" t="s">
        <v>3</v>
      </c>
      <c r="L4599" t="s">
        <v>1463</v>
      </c>
      <c r="M4599" s="20">
        <v>1.4100000000000001</v>
      </c>
      <c r="N4599" s="20">
        <v>0.84</v>
      </c>
      <c r="AE4599">
        <f t="shared" si="71"/>
        <v>2003</v>
      </c>
    </row>
    <row r="4600" spans="1:31" x14ac:dyDescent="0.25">
      <c r="A4600" s="7">
        <v>4597</v>
      </c>
      <c r="B4600" s="8">
        <v>37951</v>
      </c>
      <c r="C4600" t="s">
        <v>3</v>
      </c>
      <c r="D4600" t="s">
        <v>602</v>
      </c>
      <c r="E4600" t="s">
        <v>9</v>
      </c>
      <c r="F4600" t="s">
        <v>411</v>
      </c>
      <c r="G4600" t="s">
        <v>377</v>
      </c>
      <c r="H4600" s="135" t="s">
        <v>1592</v>
      </c>
      <c r="I4600" t="s">
        <v>1455</v>
      </c>
      <c r="J4600" s="20">
        <v>6</v>
      </c>
      <c r="K4600" s="20" t="s">
        <v>1465</v>
      </c>
      <c r="L4600" t="s">
        <v>1466</v>
      </c>
      <c r="M4600" s="20">
        <v>0.75</v>
      </c>
      <c r="N4600" s="20">
        <v>0.75</v>
      </c>
      <c r="AE4600">
        <f t="shared" si="71"/>
        <v>2003</v>
      </c>
    </row>
    <row r="4601" spans="1:31" x14ac:dyDescent="0.25">
      <c r="A4601" s="7">
        <v>4598</v>
      </c>
      <c r="B4601" s="8">
        <v>37951</v>
      </c>
      <c r="C4601" t="s">
        <v>3</v>
      </c>
      <c r="D4601" t="s">
        <v>49</v>
      </c>
      <c r="E4601" t="s">
        <v>9</v>
      </c>
      <c r="F4601" t="s">
        <v>66</v>
      </c>
      <c r="G4601" t="s">
        <v>14</v>
      </c>
      <c r="H4601" s="135" t="s">
        <v>1496</v>
      </c>
      <c r="I4601" t="s">
        <v>1454</v>
      </c>
      <c r="J4601" s="20">
        <v>38</v>
      </c>
      <c r="K4601" s="20" t="s">
        <v>9</v>
      </c>
      <c r="L4601" t="s">
        <v>1464</v>
      </c>
      <c r="M4601" s="20">
        <v>8.36</v>
      </c>
      <c r="N4601" s="20">
        <v>11.64</v>
      </c>
      <c r="AE4601">
        <f t="shared" si="71"/>
        <v>2003</v>
      </c>
    </row>
    <row r="4602" spans="1:31" x14ac:dyDescent="0.25">
      <c r="A4602" s="7">
        <v>4599</v>
      </c>
      <c r="B4602" s="8">
        <v>37951</v>
      </c>
      <c r="C4602" t="s">
        <v>3</v>
      </c>
      <c r="D4602" t="s">
        <v>606</v>
      </c>
      <c r="E4602" t="s">
        <v>9</v>
      </c>
      <c r="F4602" t="s">
        <v>575</v>
      </c>
      <c r="G4602" t="s">
        <v>65</v>
      </c>
      <c r="H4602" s="135" t="s">
        <v>1496</v>
      </c>
      <c r="I4602" t="s">
        <v>1454</v>
      </c>
      <c r="J4602" s="20">
        <v>15</v>
      </c>
      <c r="K4602" s="20" t="s">
        <v>3</v>
      </c>
      <c r="L4602" t="s">
        <v>1464</v>
      </c>
      <c r="M4602" s="20">
        <v>5.2</v>
      </c>
      <c r="N4602" s="20">
        <v>3.3</v>
      </c>
      <c r="AE4602">
        <f t="shared" si="71"/>
        <v>2003</v>
      </c>
    </row>
    <row r="4603" spans="1:31" x14ac:dyDescent="0.25">
      <c r="A4603" s="7">
        <v>4600</v>
      </c>
      <c r="B4603" s="8">
        <v>37951</v>
      </c>
      <c r="C4603" t="s">
        <v>3</v>
      </c>
      <c r="D4603" t="s">
        <v>587</v>
      </c>
      <c r="E4603" t="s">
        <v>9</v>
      </c>
      <c r="F4603" t="s">
        <v>319</v>
      </c>
      <c r="G4603" t="s">
        <v>569</v>
      </c>
      <c r="H4603" s="9" t="s">
        <v>1717</v>
      </c>
      <c r="I4603" t="s">
        <v>1454</v>
      </c>
      <c r="J4603" s="20">
        <v>20</v>
      </c>
      <c r="K4603" s="20" t="s">
        <v>3</v>
      </c>
      <c r="L4603" t="s">
        <v>1463</v>
      </c>
      <c r="M4603" s="20">
        <v>6.2</v>
      </c>
      <c r="N4603" s="20">
        <v>4.8</v>
      </c>
      <c r="AE4603">
        <f t="shared" si="71"/>
        <v>2003</v>
      </c>
    </row>
    <row r="4604" spans="1:31" x14ac:dyDescent="0.25">
      <c r="A4604" s="7">
        <v>4601</v>
      </c>
      <c r="B4604" s="8">
        <v>37953</v>
      </c>
      <c r="C4604" t="s">
        <v>3</v>
      </c>
      <c r="D4604" t="s">
        <v>629</v>
      </c>
      <c r="E4604" t="s">
        <v>9</v>
      </c>
      <c r="F4604" t="s">
        <v>19</v>
      </c>
      <c r="G4604" t="s">
        <v>377</v>
      </c>
      <c r="H4604" s="135" t="s">
        <v>1596</v>
      </c>
      <c r="I4604" t="s">
        <v>1454</v>
      </c>
      <c r="J4604" s="20">
        <v>17</v>
      </c>
      <c r="K4604" s="20" t="s">
        <v>3</v>
      </c>
      <c r="L4604" t="s">
        <v>1463</v>
      </c>
      <c r="M4604" s="20">
        <v>5.42</v>
      </c>
      <c r="N4604" s="20">
        <v>4.08</v>
      </c>
      <c r="AE4604">
        <f t="shared" si="71"/>
        <v>2003</v>
      </c>
    </row>
    <row r="4605" spans="1:31" x14ac:dyDescent="0.25">
      <c r="A4605" s="7">
        <v>4602</v>
      </c>
      <c r="B4605" s="8">
        <v>37953</v>
      </c>
      <c r="C4605" t="s">
        <v>3</v>
      </c>
      <c r="D4605" t="s">
        <v>104</v>
      </c>
      <c r="E4605" t="s">
        <v>9</v>
      </c>
      <c r="F4605" t="s">
        <v>64</v>
      </c>
      <c r="G4605" t="s">
        <v>11</v>
      </c>
      <c r="H4605" s="135" t="s">
        <v>1496</v>
      </c>
      <c r="I4605" t="s">
        <v>1454</v>
      </c>
      <c r="J4605" s="20">
        <v>45</v>
      </c>
      <c r="K4605" s="20" t="s">
        <v>1465</v>
      </c>
      <c r="L4605" t="s">
        <v>1466</v>
      </c>
      <c r="M4605" s="20">
        <v>11.25</v>
      </c>
      <c r="N4605" s="20">
        <v>11.25</v>
      </c>
      <c r="AE4605">
        <f t="shared" si="71"/>
        <v>2003</v>
      </c>
    </row>
    <row r="4606" spans="1:31" x14ac:dyDescent="0.25">
      <c r="A4606" s="7">
        <v>4603</v>
      </c>
      <c r="B4606" s="8">
        <v>37953</v>
      </c>
      <c r="C4606" t="s">
        <v>3</v>
      </c>
      <c r="D4606" t="s">
        <v>104</v>
      </c>
      <c r="E4606" t="s">
        <v>9</v>
      </c>
      <c r="F4606" t="s">
        <v>179</v>
      </c>
      <c r="G4606" t="s">
        <v>14</v>
      </c>
      <c r="H4606" s="135" t="s">
        <v>1496</v>
      </c>
      <c r="I4606" t="s">
        <v>1454</v>
      </c>
      <c r="J4606" s="20">
        <v>33</v>
      </c>
      <c r="K4606" s="20" t="s">
        <v>3</v>
      </c>
      <c r="L4606" t="s">
        <v>1464</v>
      </c>
      <c r="M4606" s="20">
        <v>10.24</v>
      </c>
      <c r="N4606" s="20">
        <v>7.26</v>
      </c>
      <c r="AE4606">
        <f t="shared" si="71"/>
        <v>2003</v>
      </c>
    </row>
    <row r="4607" spans="1:31" x14ac:dyDescent="0.25">
      <c r="A4607" s="7">
        <v>4604</v>
      </c>
      <c r="B4607" s="8">
        <v>37953</v>
      </c>
      <c r="C4607" t="s">
        <v>3</v>
      </c>
      <c r="D4607" t="s">
        <v>586</v>
      </c>
      <c r="E4607" t="s">
        <v>9</v>
      </c>
      <c r="F4607" t="s">
        <v>624</v>
      </c>
      <c r="G4607" t="s">
        <v>24</v>
      </c>
      <c r="H4607" s="135" t="s">
        <v>1493</v>
      </c>
      <c r="I4607" t="s">
        <v>1454</v>
      </c>
      <c r="J4607" s="20">
        <v>38</v>
      </c>
      <c r="K4607" s="20" t="s">
        <v>9</v>
      </c>
      <c r="L4607" t="s">
        <v>1463</v>
      </c>
      <c r="M4607" s="20">
        <v>9.1199999999999992</v>
      </c>
      <c r="N4607" s="20">
        <v>10.88</v>
      </c>
      <c r="AE4607">
        <f t="shared" si="71"/>
        <v>2003</v>
      </c>
    </row>
    <row r="4608" spans="1:31" x14ac:dyDescent="0.25">
      <c r="A4608" s="7">
        <v>4605</v>
      </c>
      <c r="B4608" s="8">
        <v>37954</v>
      </c>
      <c r="C4608" t="s">
        <v>3</v>
      </c>
      <c r="D4608" t="s">
        <v>177</v>
      </c>
      <c r="E4608" t="s">
        <v>9</v>
      </c>
      <c r="F4608" t="s">
        <v>382</v>
      </c>
      <c r="G4608" t="s">
        <v>17</v>
      </c>
      <c r="H4608" s="135" t="s">
        <v>1504</v>
      </c>
      <c r="I4608" t="s">
        <v>1455</v>
      </c>
      <c r="J4608" s="20">
        <v>11</v>
      </c>
      <c r="K4608" s="20" t="s">
        <v>1465</v>
      </c>
      <c r="L4608" t="s">
        <v>1466</v>
      </c>
      <c r="M4608" s="20">
        <v>1.375</v>
      </c>
      <c r="N4608" s="20">
        <v>1.375</v>
      </c>
      <c r="AE4608">
        <f t="shared" si="71"/>
        <v>2003</v>
      </c>
    </row>
    <row r="4609" spans="1:31" x14ac:dyDescent="0.25">
      <c r="A4609" s="7">
        <v>4606</v>
      </c>
      <c r="B4609" s="8">
        <v>37954</v>
      </c>
      <c r="C4609" t="s">
        <v>3</v>
      </c>
      <c r="D4609" t="s">
        <v>382</v>
      </c>
      <c r="E4609" t="s">
        <v>9</v>
      </c>
      <c r="F4609" t="s">
        <v>177</v>
      </c>
      <c r="G4609" t="s">
        <v>17</v>
      </c>
      <c r="H4609" s="135" t="s">
        <v>1552</v>
      </c>
      <c r="I4609" t="s">
        <v>1455</v>
      </c>
      <c r="J4609" s="20">
        <v>11</v>
      </c>
      <c r="K4609" s="20" t="s">
        <v>3</v>
      </c>
      <c r="L4609" t="s">
        <v>1464</v>
      </c>
      <c r="M4609" s="20">
        <v>2.04</v>
      </c>
      <c r="N4609" s="20">
        <v>1.21</v>
      </c>
      <c r="AE4609">
        <f t="shared" si="71"/>
        <v>2003</v>
      </c>
    </row>
    <row r="4610" spans="1:31" x14ac:dyDescent="0.25">
      <c r="A4610" s="7">
        <v>4607</v>
      </c>
      <c r="B4610" s="8">
        <v>37955</v>
      </c>
      <c r="C4610" t="s">
        <v>3</v>
      </c>
      <c r="D4610" t="s">
        <v>36</v>
      </c>
      <c r="E4610" t="s">
        <v>9</v>
      </c>
      <c r="F4610" t="s">
        <v>572</v>
      </c>
      <c r="G4610" t="s">
        <v>377</v>
      </c>
      <c r="H4610" s="135" t="s">
        <v>1592</v>
      </c>
      <c r="I4610" t="s">
        <v>1454</v>
      </c>
      <c r="J4610" s="20">
        <v>12</v>
      </c>
      <c r="K4610" s="20" t="s">
        <v>9</v>
      </c>
      <c r="L4610" t="s">
        <v>1463</v>
      </c>
      <c r="M4610" s="20">
        <v>2.88</v>
      </c>
      <c r="N4610" s="20">
        <v>4.12</v>
      </c>
      <c r="AE4610">
        <f t="shared" si="71"/>
        <v>2003</v>
      </c>
    </row>
    <row r="4611" spans="1:31" x14ac:dyDescent="0.25">
      <c r="A4611" s="7">
        <v>4608</v>
      </c>
      <c r="B4611" s="8">
        <v>37955</v>
      </c>
      <c r="C4611" t="s">
        <v>3</v>
      </c>
      <c r="D4611" t="s">
        <v>54</v>
      </c>
      <c r="E4611" t="s">
        <v>9</v>
      </c>
      <c r="F4611" t="s">
        <v>55</v>
      </c>
      <c r="G4611" t="s">
        <v>11</v>
      </c>
      <c r="H4611" s="135" t="s">
        <v>1509</v>
      </c>
      <c r="I4611" t="s">
        <v>1455</v>
      </c>
      <c r="J4611" s="20">
        <v>52</v>
      </c>
      <c r="K4611" s="20" t="s">
        <v>3</v>
      </c>
      <c r="L4611" t="s">
        <v>1464</v>
      </c>
      <c r="M4611" s="20">
        <v>7.78</v>
      </c>
      <c r="N4611" s="20">
        <v>5.72</v>
      </c>
      <c r="AE4611">
        <f t="shared" si="71"/>
        <v>2003</v>
      </c>
    </row>
    <row r="4612" spans="1:31" x14ac:dyDescent="0.25">
      <c r="A4612" s="7">
        <v>4609</v>
      </c>
      <c r="B4612" s="8">
        <v>37955</v>
      </c>
      <c r="C4612" t="s">
        <v>3</v>
      </c>
      <c r="D4612" t="s">
        <v>31</v>
      </c>
      <c r="E4612" t="s">
        <v>9</v>
      </c>
      <c r="F4612" t="s">
        <v>48</v>
      </c>
      <c r="G4612" t="s">
        <v>14</v>
      </c>
      <c r="H4612" s="135" t="s">
        <v>1507</v>
      </c>
      <c r="I4612" t="s">
        <v>1454</v>
      </c>
      <c r="J4612" s="20">
        <v>61</v>
      </c>
      <c r="K4612" s="20" t="s">
        <v>3</v>
      </c>
      <c r="L4612" t="s">
        <v>1464</v>
      </c>
      <c r="M4612" s="20">
        <v>18.079999999999998</v>
      </c>
      <c r="N4612" s="20">
        <v>13.42</v>
      </c>
      <c r="AE4612">
        <f t="shared" ref="AE4612:AE4675" si="72">YEAR(B4612)</f>
        <v>2003</v>
      </c>
    </row>
    <row r="4613" spans="1:31" x14ac:dyDescent="0.25">
      <c r="A4613" s="7">
        <v>4610</v>
      </c>
      <c r="B4613" s="8">
        <v>37955</v>
      </c>
      <c r="C4613" t="s">
        <v>3</v>
      </c>
      <c r="D4613" t="s">
        <v>47</v>
      </c>
      <c r="E4613" t="s">
        <v>9</v>
      </c>
      <c r="F4613" t="s">
        <v>378</v>
      </c>
      <c r="G4613" t="s">
        <v>377</v>
      </c>
      <c r="H4613" s="9" t="s">
        <v>1590</v>
      </c>
      <c r="I4613" t="s">
        <v>1455</v>
      </c>
      <c r="J4613" s="20">
        <v>15</v>
      </c>
      <c r="K4613" s="20" t="s">
        <v>1465</v>
      </c>
      <c r="L4613" t="s">
        <v>1466</v>
      </c>
      <c r="M4613" s="20">
        <v>1.875</v>
      </c>
      <c r="N4613" s="20">
        <v>1.875</v>
      </c>
      <c r="AE4613">
        <f t="shared" si="72"/>
        <v>2003</v>
      </c>
    </row>
    <row r="4614" spans="1:31" x14ac:dyDescent="0.25">
      <c r="A4614" s="7">
        <v>4611</v>
      </c>
      <c r="B4614" s="8">
        <v>37956</v>
      </c>
      <c r="C4614" t="s">
        <v>3</v>
      </c>
      <c r="D4614" t="s">
        <v>627</v>
      </c>
      <c r="E4614" t="s">
        <v>9</v>
      </c>
      <c r="F4614" t="s">
        <v>122</v>
      </c>
      <c r="G4614" t="s">
        <v>24</v>
      </c>
      <c r="H4614" s="135" t="s">
        <v>1521</v>
      </c>
      <c r="I4614" t="s">
        <v>1454</v>
      </c>
      <c r="J4614" s="20">
        <v>37</v>
      </c>
      <c r="K4614" s="20" t="s">
        <v>3</v>
      </c>
      <c r="L4614" t="s">
        <v>1464</v>
      </c>
      <c r="M4614" s="20">
        <v>11.36</v>
      </c>
      <c r="N4614" s="20">
        <v>8.14</v>
      </c>
      <c r="AE4614">
        <f t="shared" si="72"/>
        <v>2003</v>
      </c>
    </row>
    <row r="4615" spans="1:31" x14ac:dyDescent="0.25">
      <c r="A4615" s="7">
        <v>4612</v>
      </c>
      <c r="B4615" s="8">
        <v>37956</v>
      </c>
      <c r="C4615" t="s">
        <v>3</v>
      </c>
      <c r="D4615" t="s">
        <v>43</v>
      </c>
      <c r="E4615" t="s">
        <v>9</v>
      </c>
      <c r="F4615" t="s">
        <v>78</v>
      </c>
      <c r="G4615" t="s">
        <v>11</v>
      </c>
      <c r="H4615" s="135" t="s">
        <v>1531</v>
      </c>
      <c r="I4615" t="s">
        <v>1454</v>
      </c>
      <c r="J4615" s="20">
        <v>10</v>
      </c>
      <c r="K4615" s="20" t="s">
        <v>9</v>
      </c>
      <c r="L4615" t="s">
        <v>1464</v>
      </c>
      <c r="M4615" s="20">
        <v>2.2000000000000002</v>
      </c>
      <c r="N4615" s="20">
        <v>3.8</v>
      </c>
      <c r="AE4615">
        <f t="shared" si="72"/>
        <v>2003</v>
      </c>
    </row>
    <row r="4616" spans="1:31" x14ac:dyDescent="0.25">
      <c r="A4616" s="7">
        <v>4613</v>
      </c>
      <c r="B4616" s="8">
        <v>37956</v>
      </c>
      <c r="C4616" t="s">
        <v>3</v>
      </c>
      <c r="D4616" t="s">
        <v>355</v>
      </c>
      <c r="E4616" t="s">
        <v>9</v>
      </c>
      <c r="F4616" t="s">
        <v>628</v>
      </c>
      <c r="G4616" t="s">
        <v>14</v>
      </c>
      <c r="H4616" s="135" t="s">
        <v>1507</v>
      </c>
      <c r="I4616" t="s">
        <v>1454</v>
      </c>
      <c r="J4616" s="20">
        <v>37</v>
      </c>
      <c r="K4616" s="20" t="s">
        <v>3</v>
      </c>
      <c r="L4616" t="s">
        <v>1464</v>
      </c>
      <c r="M4616" s="20">
        <v>11.36</v>
      </c>
      <c r="N4616" s="20">
        <v>8.14</v>
      </c>
      <c r="AE4616">
        <f t="shared" si="72"/>
        <v>2003</v>
      </c>
    </row>
    <row r="4617" spans="1:31" x14ac:dyDescent="0.25">
      <c r="A4617" s="7">
        <v>4614</v>
      </c>
      <c r="B4617" s="8">
        <v>37956</v>
      </c>
      <c r="C4617" t="s">
        <v>3</v>
      </c>
      <c r="D4617" t="s">
        <v>580</v>
      </c>
      <c r="E4617" t="s">
        <v>9</v>
      </c>
      <c r="F4617" t="s">
        <v>479</v>
      </c>
      <c r="G4617" t="s">
        <v>65</v>
      </c>
      <c r="H4617" s="135" t="s">
        <v>1496</v>
      </c>
      <c r="I4617" t="s">
        <v>1454</v>
      </c>
      <c r="J4617" s="20">
        <v>43</v>
      </c>
      <c r="K4617" s="20" t="s">
        <v>9</v>
      </c>
      <c r="L4617" t="s">
        <v>1464</v>
      </c>
      <c r="M4617" s="20">
        <v>9.4600000000000009</v>
      </c>
      <c r="N4617" s="20">
        <v>13.04</v>
      </c>
      <c r="AE4617">
        <f t="shared" si="72"/>
        <v>2003</v>
      </c>
    </row>
    <row r="4618" spans="1:31" x14ac:dyDescent="0.25">
      <c r="A4618" s="7">
        <v>4615</v>
      </c>
      <c r="B4618" s="8">
        <v>37957</v>
      </c>
      <c r="C4618" t="s">
        <v>3</v>
      </c>
      <c r="D4618" t="s">
        <v>249</v>
      </c>
      <c r="E4618" t="s">
        <v>9</v>
      </c>
      <c r="F4618" t="s">
        <v>159</v>
      </c>
      <c r="G4618" t="s">
        <v>633</v>
      </c>
      <c r="H4618" s="9" t="s">
        <v>1728</v>
      </c>
      <c r="I4618" t="s">
        <v>1454</v>
      </c>
      <c r="J4618" s="20">
        <v>16</v>
      </c>
      <c r="K4618" s="20" t="s">
        <v>3</v>
      </c>
      <c r="L4618" t="s">
        <v>1464</v>
      </c>
      <c r="M4618" s="20">
        <v>5.48</v>
      </c>
      <c r="N4618" s="20">
        <v>3.52</v>
      </c>
      <c r="AE4618">
        <f t="shared" si="72"/>
        <v>2003</v>
      </c>
    </row>
    <row r="4619" spans="1:31" x14ac:dyDescent="0.25">
      <c r="A4619" s="7">
        <v>4616</v>
      </c>
      <c r="B4619" s="8">
        <v>37958</v>
      </c>
      <c r="C4619" t="s">
        <v>3</v>
      </c>
      <c r="D4619" t="s">
        <v>634</v>
      </c>
      <c r="E4619" t="s">
        <v>9</v>
      </c>
      <c r="F4619" t="s">
        <v>427</v>
      </c>
      <c r="G4619" t="s">
        <v>17</v>
      </c>
      <c r="H4619" s="135" t="s">
        <v>1500</v>
      </c>
      <c r="I4619" t="s">
        <v>1454</v>
      </c>
      <c r="J4619" s="20">
        <v>15</v>
      </c>
      <c r="K4619" s="20" t="s">
        <v>9</v>
      </c>
      <c r="L4619" t="s">
        <v>1464</v>
      </c>
      <c r="M4619" s="20">
        <v>3.3</v>
      </c>
      <c r="N4619" s="20">
        <v>5.2</v>
      </c>
      <c r="AE4619">
        <f t="shared" si="72"/>
        <v>2003</v>
      </c>
    </row>
    <row r="4620" spans="1:31" x14ac:dyDescent="0.25">
      <c r="A4620" s="7">
        <v>4617</v>
      </c>
      <c r="B4620" s="8">
        <v>37958</v>
      </c>
      <c r="C4620" t="s">
        <v>3</v>
      </c>
      <c r="D4620" t="s">
        <v>627</v>
      </c>
      <c r="E4620" t="s">
        <v>9</v>
      </c>
      <c r="F4620" t="s">
        <v>559</v>
      </c>
      <c r="G4620" t="s">
        <v>11</v>
      </c>
      <c r="H4620" s="135" t="s">
        <v>1541</v>
      </c>
      <c r="I4620" t="s">
        <v>1454</v>
      </c>
      <c r="J4620" s="20">
        <v>15</v>
      </c>
      <c r="K4620" s="20" t="s">
        <v>3</v>
      </c>
      <c r="L4620" t="s">
        <v>1464</v>
      </c>
      <c r="M4620" s="20">
        <v>5.2</v>
      </c>
      <c r="N4620" s="20">
        <v>3.3</v>
      </c>
      <c r="AE4620">
        <f t="shared" si="72"/>
        <v>2003</v>
      </c>
    </row>
    <row r="4621" spans="1:31" x14ac:dyDescent="0.25">
      <c r="A4621" s="7">
        <v>4618</v>
      </c>
      <c r="B4621" s="8">
        <v>37958</v>
      </c>
      <c r="C4621" t="s">
        <v>3</v>
      </c>
      <c r="D4621" t="s">
        <v>538</v>
      </c>
      <c r="E4621" t="s">
        <v>9</v>
      </c>
      <c r="F4621" t="s">
        <v>119</v>
      </c>
      <c r="G4621" t="s">
        <v>14</v>
      </c>
      <c r="H4621" s="135" t="s">
        <v>1507</v>
      </c>
      <c r="I4621" t="s">
        <v>1455</v>
      </c>
      <c r="J4621" s="20">
        <v>70</v>
      </c>
      <c r="K4621" s="20" t="s">
        <v>9</v>
      </c>
      <c r="L4621" t="s">
        <v>1464</v>
      </c>
      <c r="M4621" s="20">
        <v>7.7</v>
      </c>
      <c r="N4621" s="20">
        <v>10.3</v>
      </c>
      <c r="AE4621">
        <f t="shared" si="72"/>
        <v>2003</v>
      </c>
    </row>
    <row r="4622" spans="1:31" x14ac:dyDescent="0.25">
      <c r="A4622" s="7">
        <v>4619</v>
      </c>
      <c r="B4622" s="8">
        <v>37958</v>
      </c>
      <c r="C4622" t="s">
        <v>3</v>
      </c>
      <c r="D4622" t="s">
        <v>119</v>
      </c>
      <c r="E4622" t="s">
        <v>9</v>
      </c>
      <c r="F4622" t="s">
        <v>538</v>
      </c>
      <c r="G4622" t="s">
        <v>14</v>
      </c>
      <c r="H4622" s="135" t="s">
        <v>1507</v>
      </c>
      <c r="I4622" t="s">
        <v>1455</v>
      </c>
      <c r="J4622" s="20">
        <v>37</v>
      </c>
      <c r="K4622" s="20" t="s">
        <v>3</v>
      </c>
      <c r="L4622" t="s">
        <v>1464</v>
      </c>
      <c r="M4622" s="20">
        <v>5.68</v>
      </c>
      <c r="N4622" s="20">
        <v>4.07</v>
      </c>
      <c r="AE4622">
        <f t="shared" si="72"/>
        <v>2003</v>
      </c>
    </row>
    <row r="4623" spans="1:31" x14ac:dyDescent="0.25">
      <c r="A4623" s="7">
        <v>4620</v>
      </c>
      <c r="B4623" s="8">
        <v>37958</v>
      </c>
      <c r="C4623" t="s">
        <v>3</v>
      </c>
      <c r="D4623" t="s">
        <v>430</v>
      </c>
      <c r="E4623" t="s">
        <v>9</v>
      </c>
      <c r="F4623" t="s">
        <v>625</v>
      </c>
      <c r="G4623" t="s">
        <v>14</v>
      </c>
      <c r="H4623" s="135" t="s">
        <v>1507</v>
      </c>
      <c r="I4623" t="s">
        <v>1454</v>
      </c>
      <c r="J4623" s="20">
        <v>13</v>
      </c>
      <c r="K4623" s="20" t="s">
        <v>1465</v>
      </c>
      <c r="L4623" t="s">
        <v>1466</v>
      </c>
      <c r="M4623" s="20">
        <v>3.25</v>
      </c>
      <c r="N4623" s="20">
        <v>3.25</v>
      </c>
      <c r="AE4623">
        <f t="shared" si="72"/>
        <v>2003</v>
      </c>
    </row>
    <row r="4624" spans="1:31" x14ac:dyDescent="0.25">
      <c r="A4624" s="7">
        <v>4621</v>
      </c>
      <c r="B4624" s="8">
        <v>37958</v>
      </c>
      <c r="C4624" t="s">
        <v>3</v>
      </c>
      <c r="D4624" t="s">
        <v>629</v>
      </c>
      <c r="E4624" t="s">
        <v>9</v>
      </c>
      <c r="F4624" t="s">
        <v>336</v>
      </c>
      <c r="G4624" t="s">
        <v>377</v>
      </c>
      <c r="H4624" s="135" t="s">
        <v>1601</v>
      </c>
      <c r="I4624" t="s">
        <v>1454</v>
      </c>
      <c r="J4624" s="20">
        <v>30</v>
      </c>
      <c r="K4624" s="20" t="s">
        <v>3</v>
      </c>
      <c r="L4624" t="s">
        <v>1463</v>
      </c>
      <c r="M4624" s="20">
        <v>8.8000000000000007</v>
      </c>
      <c r="N4624" s="20">
        <v>7.2</v>
      </c>
      <c r="AE4624">
        <f t="shared" si="72"/>
        <v>2003</v>
      </c>
    </row>
    <row r="4625" spans="1:31" x14ac:dyDescent="0.25">
      <c r="A4625" s="7">
        <v>4622</v>
      </c>
      <c r="B4625" s="8">
        <v>37958</v>
      </c>
      <c r="C4625" t="s">
        <v>3</v>
      </c>
      <c r="D4625" t="s">
        <v>608</v>
      </c>
      <c r="E4625" t="s">
        <v>9</v>
      </c>
      <c r="F4625" t="s">
        <v>571</v>
      </c>
      <c r="G4625" t="s">
        <v>377</v>
      </c>
      <c r="H4625" s="9" t="s">
        <v>1662</v>
      </c>
      <c r="I4625" t="s">
        <v>1455</v>
      </c>
      <c r="J4625" s="20">
        <v>11</v>
      </c>
      <c r="K4625" s="20" t="s">
        <v>9</v>
      </c>
      <c r="L4625" t="s">
        <v>1464</v>
      </c>
      <c r="M4625" s="20">
        <v>1.21</v>
      </c>
      <c r="N4625" s="20">
        <v>2.04</v>
      </c>
      <c r="AE4625">
        <f t="shared" si="72"/>
        <v>2003</v>
      </c>
    </row>
    <row r="4626" spans="1:31" x14ac:dyDescent="0.25">
      <c r="A4626" s="7">
        <v>4623</v>
      </c>
      <c r="B4626" s="8">
        <v>37958</v>
      </c>
      <c r="C4626" t="s">
        <v>3</v>
      </c>
      <c r="D4626" t="s">
        <v>571</v>
      </c>
      <c r="E4626" t="s">
        <v>9</v>
      </c>
      <c r="F4626" t="s">
        <v>608</v>
      </c>
      <c r="G4626" t="s">
        <v>377</v>
      </c>
      <c r="H4626" s="9" t="s">
        <v>1662</v>
      </c>
      <c r="I4626" t="s">
        <v>1455</v>
      </c>
      <c r="J4626" s="20">
        <v>11</v>
      </c>
      <c r="K4626" s="20" t="s">
        <v>3</v>
      </c>
      <c r="L4626" t="s">
        <v>1464</v>
      </c>
      <c r="M4626" s="20">
        <v>2.04</v>
      </c>
      <c r="N4626" s="20">
        <v>1.21</v>
      </c>
      <c r="AE4626">
        <f t="shared" si="72"/>
        <v>2003</v>
      </c>
    </row>
    <row r="4627" spans="1:31" x14ac:dyDescent="0.25">
      <c r="A4627" s="7">
        <v>4624</v>
      </c>
      <c r="B4627" s="8">
        <v>37958</v>
      </c>
      <c r="C4627" t="s">
        <v>3</v>
      </c>
      <c r="D4627" t="s">
        <v>636</v>
      </c>
      <c r="E4627" t="s">
        <v>9</v>
      </c>
      <c r="F4627" t="s">
        <v>186</v>
      </c>
      <c r="G4627" t="s">
        <v>633</v>
      </c>
      <c r="H4627" s="135" t="s">
        <v>1496</v>
      </c>
      <c r="I4627" t="s">
        <v>1455</v>
      </c>
      <c r="J4627" s="20">
        <v>5</v>
      </c>
      <c r="K4627" s="20" t="s">
        <v>3</v>
      </c>
      <c r="L4627" t="s">
        <v>1464</v>
      </c>
      <c r="M4627" s="20">
        <v>1.2</v>
      </c>
      <c r="N4627" s="20">
        <v>0.55000000000000004</v>
      </c>
      <c r="AE4627">
        <f t="shared" si="72"/>
        <v>2003</v>
      </c>
    </row>
    <row r="4628" spans="1:31" x14ac:dyDescent="0.25">
      <c r="A4628" s="7">
        <v>4625</v>
      </c>
      <c r="B4628" s="8">
        <v>37959</v>
      </c>
      <c r="C4628" t="s">
        <v>3</v>
      </c>
      <c r="D4628" t="s">
        <v>629</v>
      </c>
      <c r="E4628" t="s">
        <v>9</v>
      </c>
      <c r="F4628" t="s">
        <v>37</v>
      </c>
      <c r="G4628" t="s">
        <v>17</v>
      </c>
      <c r="H4628" s="135" t="s">
        <v>1504</v>
      </c>
      <c r="I4628" t="s">
        <v>1454</v>
      </c>
      <c r="J4628" s="20">
        <v>21</v>
      </c>
      <c r="K4628" s="20" t="s">
        <v>3</v>
      </c>
      <c r="L4628" t="s">
        <v>1463</v>
      </c>
      <c r="M4628" s="20">
        <v>6.46</v>
      </c>
      <c r="N4628" s="20">
        <v>5.04</v>
      </c>
      <c r="AE4628">
        <f t="shared" si="72"/>
        <v>2003</v>
      </c>
    </row>
    <row r="4629" spans="1:31" x14ac:dyDescent="0.25">
      <c r="A4629" s="7">
        <v>4626</v>
      </c>
      <c r="B4629" s="8">
        <v>37959</v>
      </c>
      <c r="C4629" t="s">
        <v>3</v>
      </c>
      <c r="D4629" s="16" t="s">
        <v>35</v>
      </c>
      <c r="E4629" t="s">
        <v>9</v>
      </c>
      <c r="F4629" t="s">
        <v>635</v>
      </c>
      <c r="G4629" t="s">
        <v>17</v>
      </c>
      <c r="H4629" s="135" t="s">
        <v>1552</v>
      </c>
      <c r="I4629" t="s">
        <v>1454</v>
      </c>
      <c r="J4629" s="20">
        <v>11</v>
      </c>
      <c r="K4629" s="20" t="s">
        <v>3</v>
      </c>
      <c r="L4629" t="s">
        <v>1464</v>
      </c>
      <c r="M4629" s="20">
        <v>4.08</v>
      </c>
      <c r="N4629" s="20">
        <v>2.42</v>
      </c>
      <c r="AE4629">
        <f t="shared" si="72"/>
        <v>2003</v>
      </c>
    </row>
    <row r="4630" spans="1:31" x14ac:dyDescent="0.25">
      <c r="A4630" s="7">
        <v>4627</v>
      </c>
      <c r="B4630" s="8">
        <v>37959</v>
      </c>
      <c r="C4630" t="s">
        <v>3</v>
      </c>
      <c r="D4630" t="s">
        <v>15</v>
      </c>
      <c r="E4630" t="s">
        <v>9</v>
      </c>
      <c r="F4630" t="s">
        <v>559</v>
      </c>
      <c r="G4630" t="s">
        <v>11</v>
      </c>
      <c r="H4630" s="135" t="s">
        <v>1541</v>
      </c>
      <c r="I4630" t="s">
        <v>1454</v>
      </c>
      <c r="J4630" s="20">
        <v>6</v>
      </c>
      <c r="K4630" s="20" t="s">
        <v>3</v>
      </c>
      <c r="L4630" t="s">
        <v>1464</v>
      </c>
      <c r="M4630" s="20">
        <v>2.6799999999999997</v>
      </c>
      <c r="N4630" s="20">
        <v>1.32</v>
      </c>
      <c r="AE4630">
        <f t="shared" si="72"/>
        <v>2003</v>
      </c>
    </row>
    <row r="4631" spans="1:31" x14ac:dyDescent="0.25">
      <c r="A4631" s="7">
        <v>4628</v>
      </c>
      <c r="B4631" s="8">
        <v>37959</v>
      </c>
      <c r="C4631" t="s">
        <v>3</v>
      </c>
      <c r="D4631" t="s">
        <v>543</v>
      </c>
      <c r="E4631" t="s">
        <v>9</v>
      </c>
      <c r="F4631" t="s">
        <v>479</v>
      </c>
      <c r="G4631" t="s">
        <v>11</v>
      </c>
      <c r="H4631" s="135" t="s">
        <v>1580</v>
      </c>
      <c r="I4631" t="s">
        <v>1454</v>
      </c>
      <c r="J4631" s="20">
        <v>30</v>
      </c>
      <c r="K4631" s="20" t="s">
        <v>9</v>
      </c>
      <c r="L4631" t="s">
        <v>1464</v>
      </c>
      <c r="M4631" s="20">
        <v>6.6</v>
      </c>
      <c r="N4631" s="20">
        <v>9.4</v>
      </c>
      <c r="AE4631">
        <f t="shared" si="72"/>
        <v>2003</v>
      </c>
    </row>
    <row r="4632" spans="1:31" x14ac:dyDescent="0.25">
      <c r="A4632" s="7">
        <v>4629</v>
      </c>
      <c r="B4632" s="8">
        <v>37959</v>
      </c>
      <c r="C4632" t="s">
        <v>3</v>
      </c>
      <c r="D4632" t="s">
        <v>572</v>
      </c>
      <c r="E4632" t="s">
        <v>9</v>
      </c>
      <c r="F4632" t="s">
        <v>178</v>
      </c>
      <c r="G4632" t="s">
        <v>377</v>
      </c>
      <c r="H4632" s="9" t="s">
        <v>1589</v>
      </c>
      <c r="I4632" t="s">
        <v>1455</v>
      </c>
      <c r="J4632" s="20">
        <v>36</v>
      </c>
      <c r="K4632" s="20" t="s">
        <v>3</v>
      </c>
      <c r="L4632" t="s">
        <v>1463</v>
      </c>
      <c r="M4632" s="20">
        <v>5.18</v>
      </c>
      <c r="N4632" s="20">
        <v>4.32</v>
      </c>
      <c r="AE4632">
        <f t="shared" si="72"/>
        <v>2003</v>
      </c>
    </row>
    <row r="4633" spans="1:31" x14ac:dyDescent="0.25">
      <c r="A4633" s="7">
        <v>4630</v>
      </c>
      <c r="B4633" s="8">
        <v>37959</v>
      </c>
      <c r="C4633" t="s">
        <v>3</v>
      </c>
      <c r="D4633" t="s">
        <v>572</v>
      </c>
      <c r="E4633" t="s">
        <v>9</v>
      </c>
      <c r="F4633" t="s">
        <v>563</v>
      </c>
      <c r="G4633" t="s">
        <v>569</v>
      </c>
      <c r="H4633" s="135" t="s">
        <v>1669</v>
      </c>
      <c r="I4633" t="s">
        <v>1454</v>
      </c>
      <c r="J4633" s="20">
        <v>41</v>
      </c>
      <c r="K4633" s="20" t="s">
        <v>3</v>
      </c>
      <c r="L4633" t="s">
        <v>1463</v>
      </c>
      <c r="M4633" s="20">
        <v>11.66</v>
      </c>
      <c r="N4633" s="20">
        <v>9.84</v>
      </c>
      <c r="AE4633">
        <f t="shared" si="72"/>
        <v>2003</v>
      </c>
    </row>
    <row r="4634" spans="1:31" x14ac:dyDescent="0.25">
      <c r="A4634" s="7">
        <v>4631</v>
      </c>
      <c r="B4634" s="8">
        <v>37961</v>
      </c>
      <c r="C4634" t="s">
        <v>3</v>
      </c>
      <c r="D4634" t="s">
        <v>243</v>
      </c>
      <c r="E4634" t="s">
        <v>9</v>
      </c>
      <c r="F4634" t="s">
        <v>556</v>
      </c>
      <c r="G4634" t="s">
        <v>17</v>
      </c>
      <c r="H4634" s="135" t="s">
        <v>1552</v>
      </c>
      <c r="I4634" t="s">
        <v>1455</v>
      </c>
      <c r="J4634" s="20">
        <v>11</v>
      </c>
      <c r="K4634" s="20" t="s">
        <v>3</v>
      </c>
      <c r="L4634" t="s">
        <v>1464</v>
      </c>
      <c r="M4634" s="20">
        <v>2.04</v>
      </c>
      <c r="N4634" s="20">
        <v>1.21</v>
      </c>
      <c r="AE4634">
        <f t="shared" si="72"/>
        <v>2003</v>
      </c>
    </row>
    <row r="4635" spans="1:31" x14ac:dyDescent="0.25">
      <c r="A4635" s="7">
        <v>4632</v>
      </c>
      <c r="B4635" s="8">
        <v>37961</v>
      </c>
      <c r="C4635" t="s">
        <v>3</v>
      </c>
      <c r="D4635" t="s">
        <v>556</v>
      </c>
      <c r="E4635" t="s">
        <v>9</v>
      </c>
      <c r="F4635" t="s">
        <v>243</v>
      </c>
      <c r="G4635" t="s">
        <v>17</v>
      </c>
      <c r="H4635" s="135" t="s">
        <v>1552</v>
      </c>
      <c r="I4635" t="s">
        <v>1455</v>
      </c>
      <c r="J4635" s="20">
        <v>11</v>
      </c>
      <c r="K4635" s="20" t="s">
        <v>9</v>
      </c>
      <c r="L4635" t="s">
        <v>1464</v>
      </c>
      <c r="M4635" s="20">
        <v>1.21</v>
      </c>
      <c r="N4635" s="20">
        <v>2.04</v>
      </c>
      <c r="AE4635">
        <f t="shared" si="72"/>
        <v>2003</v>
      </c>
    </row>
    <row r="4636" spans="1:31" x14ac:dyDescent="0.25">
      <c r="A4636" s="7">
        <v>4633</v>
      </c>
      <c r="B4636" s="8">
        <v>37961</v>
      </c>
      <c r="C4636" t="s">
        <v>3</v>
      </c>
      <c r="D4636" t="s">
        <v>25</v>
      </c>
      <c r="E4636" t="s">
        <v>9</v>
      </c>
      <c r="F4636" t="s">
        <v>266</v>
      </c>
      <c r="G4636" t="s">
        <v>17</v>
      </c>
      <c r="H4636" s="135" t="s">
        <v>1500</v>
      </c>
      <c r="I4636" t="s">
        <v>1456</v>
      </c>
      <c r="J4636" s="20">
        <v>25</v>
      </c>
      <c r="K4636" s="20" t="s">
        <v>9</v>
      </c>
      <c r="L4636" t="s">
        <v>1464</v>
      </c>
      <c r="M4636" s="20">
        <v>5.5</v>
      </c>
      <c r="N4636" s="20">
        <v>8</v>
      </c>
      <c r="O4636" t="s">
        <v>3</v>
      </c>
      <c r="P4636" s="13" t="s">
        <v>572</v>
      </c>
      <c r="Q4636" t="s">
        <v>9</v>
      </c>
      <c r="R4636" t="s">
        <v>473</v>
      </c>
      <c r="S4636" t="s">
        <v>1465</v>
      </c>
      <c r="U4636" t="s">
        <v>1465</v>
      </c>
      <c r="W4636" t="s">
        <v>1465</v>
      </c>
      <c r="Y4636" t="s">
        <v>1465</v>
      </c>
      <c r="AA4636" t="s">
        <v>1465</v>
      </c>
      <c r="AC4636" t="s">
        <v>1465</v>
      </c>
      <c r="AE4636">
        <f t="shared" si="72"/>
        <v>2003</v>
      </c>
    </row>
    <row r="4637" spans="1:31" x14ac:dyDescent="0.25">
      <c r="A4637" s="7">
        <v>4634</v>
      </c>
      <c r="B4637" s="8">
        <v>37961</v>
      </c>
      <c r="C4637" t="s">
        <v>3</v>
      </c>
      <c r="D4637" t="s">
        <v>546</v>
      </c>
      <c r="E4637" t="s">
        <v>9</v>
      </c>
      <c r="F4637" t="s">
        <v>635</v>
      </c>
      <c r="G4637" t="s">
        <v>14</v>
      </c>
      <c r="H4637" s="135" t="s">
        <v>1534</v>
      </c>
      <c r="I4637" t="s">
        <v>1454</v>
      </c>
      <c r="J4637" s="20">
        <v>20</v>
      </c>
      <c r="K4637" s="20" t="s">
        <v>3</v>
      </c>
      <c r="L4637" t="s">
        <v>1464</v>
      </c>
      <c r="M4637" s="20">
        <v>6.6</v>
      </c>
      <c r="N4637" s="20">
        <v>4.4000000000000004</v>
      </c>
      <c r="AE4637">
        <f t="shared" si="72"/>
        <v>2003</v>
      </c>
    </row>
    <row r="4638" spans="1:31" x14ac:dyDescent="0.25">
      <c r="A4638" s="7">
        <v>4635</v>
      </c>
      <c r="B4638" s="8">
        <v>37961</v>
      </c>
      <c r="C4638" t="s">
        <v>3</v>
      </c>
      <c r="D4638" t="s">
        <v>580</v>
      </c>
      <c r="E4638" t="s">
        <v>9</v>
      </c>
      <c r="F4638" t="s">
        <v>261</v>
      </c>
      <c r="G4638" t="s">
        <v>17</v>
      </c>
      <c r="H4638" s="135" t="s">
        <v>1496</v>
      </c>
      <c r="I4638" t="s">
        <v>1454</v>
      </c>
      <c r="J4638" s="20">
        <v>16</v>
      </c>
      <c r="K4638" s="20" t="s">
        <v>9</v>
      </c>
      <c r="L4638" t="s">
        <v>1464</v>
      </c>
      <c r="M4638" s="20">
        <v>3.52</v>
      </c>
      <c r="N4638" s="20">
        <v>5.48</v>
      </c>
      <c r="AE4638">
        <f t="shared" si="72"/>
        <v>2003</v>
      </c>
    </row>
    <row r="4639" spans="1:31" x14ac:dyDescent="0.25">
      <c r="A4639" s="7">
        <v>4636</v>
      </c>
      <c r="B4639" s="8">
        <v>37961</v>
      </c>
      <c r="C4639" t="s">
        <v>3</v>
      </c>
      <c r="D4639" t="s">
        <v>524</v>
      </c>
      <c r="E4639" t="s">
        <v>9</v>
      </c>
      <c r="F4639" t="s">
        <v>126</v>
      </c>
      <c r="G4639" t="s">
        <v>24</v>
      </c>
      <c r="H4639" s="135" t="s">
        <v>1529</v>
      </c>
      <c r="I4639" t="s">
        <v>1454</v>
      </c>
      <c r="J4639" s="20">
        <v>10</v>
      </c>
      <c r="K4639" s="20" t="s">
        <v>9</v>
      </c>
      <c r="L4639" t="s">
        <v>1464</v>
      </c>
      <c r="M4639" s="20">
        <v>2.2000000000000002</v>
      </c>
      <c r="N4639" s="20">
        <v>3.8</v>
      </c>
      <c r="AE4639">
        <f t="shared" si="72"/>
        <v>2003</v>
      </c>
    </row>
    <row r="4640" spans="1:31" x14ac:dyDescent="0.25">
      <c r="A4640" s="7">
        <v>4637</v>
      </c>
      <c r="B4640" s="8">
        <v>37961</v>
      </c>
      <c r="C4640" t="s">
        <v>3</v>
      </c>
      <c r="D4640" t="s">
        <v>543</v>
      </c>
      <c r="E4640" t="s">
        <v>9</v>
      </c>
      <c r="F4640" t="s">
        <v>490</v>
      </c>
      <c r="G4640" t="s">
        <v>633</v>
      </c>
      <c r="H4640" s="135" t="s">
        <v>1729</v>
      </c>
      <c r="I4640" t="s">
        <v>1454</v>
      </c>
      <c r="J4640" s="20">
        <v>31</v>
      </c>
      <c r="K4640" s="20" t="s">
        <v>1465</v>
      </c>
      <c r="L4640" t="s">
        <v>1466</v>
      </c>
      <c r="M4640" s="20">
        <v>7.75</v>
      </c>
      <c r="N4640" s="20">
        <v>7.75</v>
      </c>
      <c r="AE4640">
        <f t="shared" si="72"/>
        <v>2003</v>
      </c>
    </row>
    <row r="4641" spans="1:31" x14ac:dyDescent="0.25">
      <c r="A4641" s="7">
        <v>4638</v>
      </c>
      <c r="B4641" s="8">
        <v>37962</v>
      </c>
      <c r="C4641" t="s">
        <v>3</v>
      </c>
      <c r="D4641" t="s">
        <v>271</v>
      </c>
      <c r="E4641" t="s">
        <v>9</v>
      </c>
      <c r="F4641" t="s">
        <v>53</v>
      </c>
      <c r="G4641" t="s">
        <v>24</v>
      </c>
      <c r="H4641" s="135" t="s">
        <v>1495</v>
      </c>
      <c r="I4641" t="s">
        <v>1454</v>
      </c>
      <c r="J4641" s="20">
        <v>78</v>
      </c>
      <c r="K4641" s="20" t="s">
        <v>9</v>
      </c>
      <c r="L4641" t="s">
        <v>1463</v>
      </c>
      <c r="M4641" s="20">
        <v>18.72</v>
      </c>
      <c r="N4641" s="20">
        <v>21.28</v>
      </c>
      <c r="AE4641">
        <f t="shared" si="72"/>
        <v>2003</v>
      </c>
    </row>
    <row r="4642" spans="1:31" x14ac:dyDescent="0.25">
      <c r="A4642" s="7">
        <v>4639</v>
      </c>
      <c r="B4642" s="8">
        <v>37962</v>
      </c>
      <c r="C4642" t="s">
        <v>3</v>
      </c>
      <c r="D4642" t="s">
        <v>206</v>
      </c>
      <c r="E4642" t="s">
        <v>9</v>
      </c>
      <c r="F4642" t="s">
        <v>612</v>
      </c>
      <c r="G4642" t="s">
        <v>17</v>
      </c>
      <c r="H4642" s="135" t="s">
        <v>1552</v>
      </c>
      <c r="I4642" t="s">
        <v>1455</v>
      </c>
      <c r="J4642" s="20">
        <v>11</v>
      </c>
      <c r="K4642" s="20" t="s">
        <v>9</v>
      </c>
      <c r="L4642" t="s">
        <v>1464</v>
      </c>
      <c r="M4642" s="20">
        <v>1.21</v>
      </c>
      <c r="N4642" s="20">
        <v>2.04</v>
      </c>
      <c r="AE4642">
        <f t="shared" si="72"/>
        <v>2003</v>
      </c>
    </row>
    <row r="4643" spans="1:31" x14ac:dyDescent="0.25">
      <c r="A4643" s="7">
        <v>4640</v>
      </c>
      <c r="B4643" s="8">
        <v>37962</v>
      </c>
      <c r="C4643" t="s">
        <v>3</v>
      </c>
      <c r="D4643" t="s">
        <v>612</v>
      </c>
      <c r="E4643" t="s">
        <v>9</v>
      </c>
      <c r="F4643" t="s">
        <v>206</v>
      </c>
      <c r="G4643" t="s">
        <v>17</v>
      </c>
      <c r="H4643" s="135" t="s">
        <v>1552</v>
      </c>
      <c r="I4643" t="s">
        <v>1455</v>
      </c>
      <c r="J4643" s="20">
        <v>11</v>
      </c>
      <c r="K4643" s="20" t="s">
        <v>3</v>
      </c>
      <c r="L4643" t="s">
        <v>1464</v>
      </c>
      <c r="M4643" s="20">
        <v>2.04</v>
      </c>
      <c r="N4643" s="20">
        <v>1.21</v>
      </c>
      <c r="AE4643">
        <f t="shared" si="72"/>
        <v>2003</v>
      </c>
    </row>
    <row r="4644" spans="1:31" x14ac:dyDescent="0.25">
      <c r="A4644" s="7">
        <v>4641</v>
      </c>
      <c r="B4644" s="8">
        <v>37962</v>
      </c>
      <c r="C4644" t="s">
        <v>3</v>
      </c>
      <c r="D4644" t="s">
        <v>213</v>
      </c>
      <c r="E4644" t="s">
        <v>9</v>
      </c>
      <c r="F4644" t="s">
        <v>543</v>
      </c>
      <c r="G4644" t="s">
        <v>11</v>
      </c>
      <c r="H4644" s="135" t="s">
        <v>1610</v>
      </c>
      <c r="I4644" t="s">
        <v>1455</v>
      </c>
      <c r="J4644" s="20">
        <v>12</v>
      </c>
      <c r="K4644" s="20" t="s">
        <v>3</v>
      </c>
      <c r="L4644" t="s">
        <v>1464</v>
      </c>
      <c r="M4644" s="20">
        <v>2.1799999999999997</v>
      </c>
      <c r="N4644" s="20">
        <v>1.32</v>
      </c>
      <c r="AE4644">
        <f t="shared" si="72"/>
        <v>2003</v>
      </c>
    </row>
    <row r="4645" spans="1:31" x14ac:dyDescent="0.25">
      <c r="A4645" s="7">
        <v>4642</v>
      </c>
      <c r="B4645" s="8">
        <v>37962</v>
      </c>
      <c r="C4645" t="s">
        <v>3</v>
      </c>
      <c r="D4645" t="s">
        <v>54</v>
      </c>
      <c r="E4645" t="s">
        <v>9</v>
      </c>
      <c r="F4645" t="s">
        <v>206</v>
      </c>
      <c r="G4645" t="s">
        <v>65</v>
      </c>
      <c r="H4645" s="135" t="s">
        <v>1514</v>
      </c>
      <c r="I4645" t="s">
        <v>1454</v>
      </c>
      <c r="J4645" s="20">
        <v>17</v>
      </c>
      <c r="K4645" s="20" t="s">
        <v>3</v>
      </c>
      <c r="L4645" t="s">
        <v>1464</v>
      </c>
      <c r="M4645" s="20">
        <v>5.76</v>
      </c>
      <c r="N4645" s="20">
        <v>3.74</v>
      </c>
      <c r="AE4645">
        <f t="shared" si="72"/>
        <v>2003</v>
      </c>
    </row>
    <row r="4646" spans="1:31" x14ac:dyDescent="0.25">
      <c r="A4646" s="7">
        <v>4643</v>
      </c>
      <c r="B4646" s="8">
        <v>37962</v>
      </c>
      <c r="C4646" t="s">
        <v>3</v>
      </c>
      <c r="D4646" t="s">
        <v>206</v>
      </c>
      <c r="E4646" t="s">
        <v>9</v>
      </c>
      <c r="F4646" t="s">
        <v>54</v>
      </c>
      <c r="G4646" t="s">
        <v>65</v>
      </c>
      <c r="H4646" s="135" t="s">
        <v>1514</v>
      </c>
      <c r="I4646" t="s">
        <v>1454</v>
      </c>
      <c r="J4646" s="20">
        <v>17</v>
      </c>
      <c r="K4646" s="20" t="s">
        <v>3</v>
      </c>
      <c r="L4646" t="s">
        <v>1464</v>
      </c>
      <c r="M4646" s="20">
        <v>5.76</v>
      </c>
      <c r="N4646" s="20">
        <v>3.74</v>
      </c>
      <c r="AE4646">
        <f t="shared" si="72"/>
        <v>2003</v>
      </c>
    </row>
    <row r="4647" spans="1:31" x14ac:dyDescent="0.25">
      <c r="A4647" s="7">
        <v>4644</v>
      </c>
      <c r="B4647" s="8">
        <v>37962</v>
      </c>
      <c r="C4647" t="s">
        <v>3</v>
      </c>
      <c r="D4647" t="s">
        <v>608</v>
      </c>
      <c r="E4647" t="s">
        <v>9</v>
      </c>
      <c r="F4647" t="s">
        <v>571</v>
      </c>
      <c r="G4647" t="s">
        <v>377</v>
      </c>
      <c r="H4647" s="9" t="s">
        <v>1730</v>
      </c>
      <c r="I4647" t="s">
        <v>1455</v>
      </c>
      <c r="J4647" s="20">
        <v>20</v>
      </c>
      <c r="K4647" s="20" t="s">
        <v>1465</v>
      </c>
      <c r="L4647" t="s">
        <v>1466</v>
      </c>
      <c r="M4647" s="20">
        <v>2.5</v>
      </c>
      <c r="N4647" s="20">
        <v>2.5</v>
      </c>
      <c r="AE4647">
        <f t="shared" si="72"/>
        <v>2003</v>
      </c>
    </row>
    <row r="4648" spans="1:31" x14ac:dyDescent="0.25">
      <c r="A4648" s="7">
        <v>4645</v>
      </c>
      <c r="B4648" s="8">
        <v>37962</v>
      </c>
      <c r="C4648" t="s">
        <v>3</v>
      </c>
      <c r="D4648" t="s">
        <v>571</v>
      </c>
      <c r="E4648" t="s">
        <v>9</v>
      </c>
      <c r="F4648" t="s">
        <v>608</v>
      </c>
      <c r="G4648" t="s">
        <v>377</v>
      </c>
      <c r="H4648" s="9" t="s">
        <v>1730</v>
      </c>
      <c r="I4648" t="s">
        <v>1455</v>
      </c>
      <c r="J4648" s="20">
        <v>20</v>
      </c>
      <c r="K4648" s="20" t="s">
        <v>3</v>
      </c>
      <c r="L4648" t="s">
        <v>1464</v>
      </c>
      <c r="M4648" s="20">
        <v>3.3</v>
      </c>
      <c r="N4648" s="20">
        <v>2.2000000000000002</v>
      </c>
      <c r="AE4648">
        <f t="shared" si="72"/>
        <v>2003</v>
      </c>
    </row>
    <row r="4649" spans="1:31" x14ac:dyDescent="0.25">
      <c r="A4649" s="7">
        <v>4646</v>
      </c>
      <c r="B4649" s="8">
        <v>37962</v>
      </c>
      <c r="C4649" t="s">
        <v>3</v>
      </c>
      <c r="D4649" t="s">
        <v>237</v>
      </c>
      <c r="E4649" t="s">
        <v>9</v>
      </c>
      <c r="F4649" t="s">
        <v>186</v>
      </c>
      <c r="G4649" t="s">
        <v>633</v>
      </c>
      <c r="H4649" s="135" t="s">
        <v>1731</v>
      </c>
      <c r="I4649" t="s">
        <v>1454</v>
      </c>
      <c r="J4649" s="20">
        <v>7</v>
      </c>
      <c r="K4649" s="20" t="s">
        <v>3</v>
      </c>
      <c r="L4649" t="s">
        <v>1464</v>
      </c>
      <c r="M4649" s="20">
        <v>2.96</v>
      </c>
      <c r="N4649" s="20">
        <v>1.54</v>
      </c>
      <c r="AE4649">
        <f t="shared" si="72"/>
        <v>2003</v>
      </c>
    </row>
    <row r="4650" spans="1:31" x14ac:dyDescent="0.25">
      <c r="A4650" s="7">
        <v>4647</v>
      </c>
      <c r="B4650" s="8">
        <v>37963</v>
      </c>
      <c r="C4650" t="s">
        <v>3</v>
      </c>
      <c r="D4650" t="s">
        <v>629</v>
      </c>
      <c r="E4650" t="s">
        <v>9</v>
      </c>
      <c r="F4650" t="s">
        <v>635</v>
      </c>
      <c r="G4650" t="s">
        <v>569</v>
      </c>
      <c r="H4650" s="135" t="s">
        <v>1659</v>
      </c>
      <c r="I4650" t="s">
        <v>1454</v>
      </c>
      <c r="J4650" s="20">
        <v>14</v>
      </c>
      <c r="K4650" s="20" t="s">
        <v>3</v>
      </c>
      <c r="L4650" t="s">
        <v>1463</v>
      </c>
      <c r="M4650" s="20">
        <v>4.6400000000000006</v>
      </c>
      <c r="N4650" s="20">
        <v>3.36</v>
      </c>
      <c r="AE4650">
        <f t="shared" si="72"/>
        <v>2003</v>
      </c>
    </row>
    <row r="4651" spans="1:31" x14ac:dyDescent="0.25">
      <c r="A4651" s="7">
        <v>4648</v>
      </c>
      <c r="B4651" s="8">
        <v>37964</v>
      </c>
      <c r="C4651" t="s">
        <v>3</v>
      </c>
      <c r="D4651" t="s">
        <v>586</v>
      </c>
      <c r="E4651" t="s">
        <v>9</v>
      </c>
      <c r="F4651" t="s">
        <v>537</v>
      </c>
      <c r="G4651" t="s">
        <v>65</v>
      </c>
      <c r="H4651" s="135" t="s">
        <v>1514</v>
      </c>
      <c r="I4651" t="s">
        <v>1455</v>
      </c>
      <c r="J4651" s="20">
        <v>21</v>
      </c>
      <c r="K4651" s="20" t="s">
        <v>9</v>
      </c>
      <c r="L4651" t="s">
        <v>1464</v>
      </c>
      <c r="M4651" s="20">
        <v>2.31</v>
      </c>
      <c r="N4651" s="20">
        <v>3.44</v>
      </c>
      <c r="AE4651">
        <f t="shared" si="72"/>
        <v>2003</v>
      </c>
    </row>
    <row r="4652" spans="1:31" x14ac:dyDescent="0.25">
      <c r="A4652" s="7">
        <v>4649</v>
      </c>
      <c r="B4652" s="8">
        <v>37964</v>
      </c>
      <c r="C4652" t="s">
        <v>3</v>
      </c>
      <c r="D4652" t="s">
        <v>537</v>
      </c>
      <c r="E4652" t="s">
        <v>9</v>
      </c>
      <c r="F4652" t="s">
        <v>586</v>
      </c>
      <c r="G4652" t="s">
        <v>65</v>
      </c>
      <c r="H4652" s="135" t="s">
        <v>1514</v>
      </c>
      <c r="I4652" t="s">
        <v>1455</v>
      </c>
      <c r="J4652" s="20">
        <v>21</v>
      </c>
      <c r="K4652" s="20" t="s">
        <v>3</v>
      </c>
      <c r="L4652" t="s">
        <v>1464</v>
      </c>
      <c r="M4652" s="20">
        <v>3.44</v>
      </c>
      <c r="N4652" s="20">
        <v>2.31</v>
      </c>
      <c r="AE4652">
        <f t="shared" si="72"/>
        <v>2003</v>
      </c>
    </row>
    <row r="4653" spans="1:31" x14ac:dyDescent="0.25">
      <c r="A4653" s="7">
        <v>4650</v>
      </c>
      <c r="B4653" s="8">
        <v>37964</v>
      </c>
      <c r="C4653" t="s">
        <v>3</v>
      </c>
      <c r="D4653" t="s">
        <v>263</v>
      </c>
      <c r="E4653" t="s">
        <v>9</v>
      </c>
      <c r="F4653" t="s">
        <v>286</v>
      </c>
      <c r="G4653" t="s">
        <v>377</v>
      </c>
      <c r="H4653" s="135" t="s">
        <v>1598</v>
      </c>
      <c r="I4653" t="s">
        <v>1454</v>
      </c>
      <c r="J4653" s="20">
        <v>98</v>
      </c>
      <c r="K4653" s="20" t="s">
        <v>9</v>
      </c>
      <c r="L4653" t="s">
        <v>1463</v>
      </c>
      <c r="M4653" s="20">
        <v>23.52</v>
      </c>
      <c r="N4653" s="20">
        <v>26.48</v>
      </c>
      <c r="AE4653">
        <f t="shared" si="72"/>
        <v>2003</v>
      </c>
    </row>
    <row r="4654" spans="1:31" x14ac:dyDescent="0.25">
      <c r="A4654" s="7">
        <v>4651</v>
      </c>
      <c r="B4654" s="8">
        <v>37965</v>
      </c>
      <c r="C4654" t="s">
        <v>3</v>
      </c>
      <c r="D4654" t="s">
        <v>606</v>
      </c>
      <c r="E4654" t="s">
        <v>9</v>
      </c>
      <c r="F4654" t="s">
        <v>486</v>
      </c>
      <c r="G4654" t="s">
        <v>14</v>
      </c>
      <c r="H4654" s="135" t="s">
        <v>1522</v>
      </c>
      <c r="I4654" t="s">
        <v>1454</v>
      </c>
      <c r="J4654" s="20">
        <v>12</v>
      </c>
      <c r="K4654" s="20" t="s">
        <v>3</v>
      </c>
      <c r="L4654" t="s">
        <v>1464</v>
      </c>
      <c r="M4654" s="20">
        <v>4.3599999999999994</v>
      </c>
      <c r="N4654" s="20">
        <v>2.64</v>
      </c>
      <c r="AE4654">
        <f t="shared" si="72"/>
        <v>2003</v>
      </c>
    </row>
    <row r="4655" spans="1:31" x14ac:dyDescent="0.25">
      <c r="A4655" s="7">
        <v>4652</v>
      </c>
      <c r="B4655" s="8">
        <v>37965</v>
      </c>
      <c r="C4655" t="s">
        <v>3</v>
      </c>
      <c r="D4655" t="s">
        <v>629</v>
      </c>
      <c r="E4655" t="s">
        <v>9</v>
      </c>
      <c r="F4655" t="s">
        <v>19</v>
      </c>
      <c r="G4655" t="s">
        <v>377</v>
      </c>
      <c r="H4655" s="135" t="s">
        <v>1635</v>
      </c>
      <c r="I4655" t="s">
        <v>1454</v>
      </c>
      <c r="J4655" s="20">
        <v>13</v>
      </c>
      <c r="K4655" s="20" t="s">
        <v>1465</v>
      </c>
      <c r="L4655" t="s">
        <v>1466</v>
      </c>
      <c r="M4655" s="20">
        <v>3.25</v>
      </c>
      <c r="N4655" s="20">
        <v>3.25</v>
      </c>
      <c r="AE4655">
        <f t="shared" si="72"/>
        <v>2003</v>
      </c>
    </row>
    <row r="4656" spans="1:31" x14ac:dyDescent="0.25">
      <c r="A4656" s="7">
        <v>4653</v>
      </c>
      <c r="B4656" s="8">
        <v>37965</v>
      </c>
      <c r="C4656" t="s">
        <v>3</v>
      </c>
      <c r="D4656" t="s">
        <v>572</v>
      </c>
      <c r="E4656" t="s">
        <v>9</v>
      </c>
      <c r="F4656" t="s">
        <v>521</v>
      </c>
      <c r="G4656" t="s">
        <v>377</v>
      </c>
      <c r="H4656" s="9" t="s">
        <v>1732</v>
      </c>
      <c r="I4656" t="s">
        <v>1454</v>
      </c>
      <c r="J4656" s="20">
        <v>16</v>
      </c>
      <c r="K4656" s="20" t="s">
        <v>9</v>
      </c>
      <c r="L4656" t="s">
        <v>1464</v>
      </c>
      <c r="M4656" s="20">
        <v>3.52</v>
      </c>
      <c r="N4656" s="20">
        <v>5.48</v>
      </c>
      <c r="AE4656">
        <f t="shared" si="72"/>
        <v>2003</v>
      </c>
    </row>
    <row r="4657" spans="1:31" x14ac:dyDescent="0.25">
      <c r="A4657" s="7">
        <v>4654</v>
      </c>
      <c r="B4657" s="8">
        <v>37966</v>
      </c>
      <c r="C4657" t="s">
        <v>3</v>
      </c>
      <c r="D4657" t="s">
        <v>177</v>
      </c>
      <c r="E4657" t="s">
        <v>9</v>
      </c>
      <c r="F4657" t="s">
        <v>471</v>
      </c>
      <c r="G4657" t="s">
        <v>14</v>
      </c>
      <c r="H4657" s="135" t="s">
        <v>1507</v>
      </c>
      <c r="I4657" t="s">
        <v>1454</v>
      </c>
      <c r="J4657" s="20">
        <v>70</v>
      </c>
      <c r="K4657" s="20" t="s">
        <v>9</v>
      </c>
      <c r="L4657" t="s">
        <v>1464</v>
      </c>
      <c r="M4657" s="20">
        <v>15.4</v>
      </c>
      <c r="N4657" s="20">
        <v>20.6</v>
      </c>
      <c r="AE4657">
        <f t="shared" si="72"/>
        <v>2003</v>
      </c>
    </row>
    <row r="4658" spans="1:31" x14ac:dyDescent="0.25">
      <c r="A4658" s="7">
        <v>4655</v>
      </c>
      <c r="B4658" s="8">
        <v>37966</v>
      </c>
      <c r="C4658" t="s">
        <v>3</v>
      </c>
      <c r="D4658" t="s">
        <v>579</v>
      </c>
      <c r="E4658" t="s">
        <v>9</v>
      </c>
      <c r="F4658" t="s">
        <v>545</v>
      </c>
      <c r="G4658" t="s">
        <v>14</v>
      </c>
      <c r="H4658" s="135" t="s">
        <v>1507</v>
      </c>
      <c r="I4658" t="s">
        <v>1454</v>
      </c>
      <c r="J4658" s="20">
        <v>36</v>
      </c>
      <c r="K4658" s="20" t="s">
        <v>3</v>
      </c>
      <c r="L4658" t="s">
        <v>1464</v>
      </c>
      <c r="M4658" s="20">
        <v>11.08</v>
      </c>
      <c r="N4658" s="20">
        <v>7.92</v>
      </c>
      <c r="AE4658">
        <f t="shared" si="72"/>
        <v>2003</v>
      </c>
    </row>
    <row r="4659" spans="1:31" x14ac:dyDescent="0.25">
      <c r="A4659" s="7">
        <v>4656</v>
      </c>
      <c r="B4659" s="8">
        <v>37967</v>
      </c>
      <c r="C4659" t="s">
        <v>3</v>
      </c>
      <c r="D4659" t="s">
        <v>614</v>
      </c>
      <c r="E4659" t="s">
        <v>9</v>
      </c>
      <c r="F4659" t="s">
        <v>616</v>
      </c>
      <c r="G4659" t="s">
        <v>14</v>
      </c>
      <c r="H4659" s="135" t="s">
        <v>1507</v>
      </c>
      <c r="I4659" t="s">
        <v>1454</v>
      </c>
      <c r="J4659" s="20">
        <v>37</v>
      </c>
      <c r="K4659" s="20" t="s">
        <v>3</v>
      </c>
      <c r="L4659" t="s">
        <v>1464</v>
      </c>
      <c r="M4659" s="20">
        <v>11.36</v>
      </c>
      <c r="N4659" s="20">
        <v>8.14</v>
      </c>
      <c r="AE4659">
        <f t="shared" si="72"/>
        <v>2003</v>
      </c>
    </row>
    <row r="4660" spans="1:31" x14ac:dyDescent="0.25">
      <c r="A4660" s="7">
        <v>4657</v>
      </c>
      <c r="B4660" s="8">
        <v>37967</v>
      </c>
      <c r="C4660" t="s">
        <v>3</v>
      </c>
      <c r="D4660" t="s">
        <v>104</v>
      </c>
      <c r="E4660" t="s">
        <v>9</v>
      </c>
      <c r="F4660" t="s">
        <v>464</v>
      </c>
      <c r="G4660" t="s">
        <v>377</v>
      </c>
      <c r="H4660" s="9" t="s">
        <v>1586</v>
      </c>
      <c r="I4660" t="s">
        <v>1454</v>
      </c>
      <c r="J4660" s="20">
        <v>32</v>
      </c>
      <c r="K4660" s="20" t="s">
        <v>3</v>
      </c>
      <c r="L4660" t="s">
        <v>1463</v>
      </c>
      <c r="M4660" s="20">
        <v>9.32</v>
      </c>
      <c r="N4660" s="20">
        <v>7.68</v>
      </c>
      <c r="AE4660">
        <f t="shared" si="72"/>
        <v>2003</v>
      </c>
    </row>
    <row r="4661" spans="1:31" x14ac:dyDescent="0.25">
      <c r="A4661" s="7">
        <v>4658</v>
      </c>
      <c r="B4661" s="8">
        <v>37968</v>
      </c>
      <c r="C4661" t="s">
        <v>3</v>
      </c>
      <c r="D4661" t="s">
        <v>367</v>
      </c>
      <c r="E4661" t="s">
        <v>9</v>
      </c>
      <c r="F4661" t="s">
        <v>432</v>
      </c>
      <c r="G4661" t="s">
        <v>17</v>
      </c>
      <c r="H4661" s="135" t="s">
        <v>1552</v>
      </c>
      <c r="I4661" t="s">
        <v>1455</v>
      </c>
      <c r="J4661" s="20">
        <v>11</v>
      </c>
      <c r="K4661" s="20" t="s">
        <v>3</v>
      </c>
      <c r="L4661" t="s">
        <v>1464</v>
      </c>
      <c r="M4661" s="20">
        <v>2.04</v>
      </c>
      <c r="N4661" s="20">
        <v>1.21</v>
      </c>
      <c r="AE4661">
        <f t="shared" si="72"/>
        <v>2003</v>
      </c>
    </row>
    <row r="4662" spans="1:31" x14ac:dyDescent="0.25">
      <c r="A4662" s="7">
        <v>4659</v>
      </c>
      <c r="B4662" s="8">
        <v>37968</v>
      </c>
      <c r="C4662" t="s">
        <v>3</v>
      </c>
      <c r="D4662" t="s">
        <v>432</v>
      </c>
      <c r="E4662" t="s">
        <v>9</v>
      </c>
      <c r="F4662" t="s">
        <v>367</v>
      </c>
      <c r="G4662" t="s">
        <v>17</v>
      </c>
      <c r="H4662" s="135" t="s">
        <v>1552</v>
      </c>
      <c r="I4662" t="s">
        <v>1455</v>
      </c>
      <c r="J4662" s="20">
        <v>11</v>
      </c>
      <c r="K4662" s="20" t="s">
        <v>9</v>
      </c>
      <c r="L4662" t="s">
        <v>1464</v>
      </c>
      <c r="M4662" s="20">
        <v>1.21</v>
      </c>
      <c r="N4662" s="20">
        <v>2.04</v>
      </c>
      <c r="AE4662">
        <f t="shared" si="72"/>
        <v>2003</v>
      </c>
    </row>
    <row r="4663" spans="1:31" x14ac:dyDescent="0.25">
      <c r="A4663" s="7">
        <v>4660</v>
      </c>
      <c r="B4663" s="8">
        <v>37968</v>
      </c>
      <c r="C4663" t="s">
        <v>3</v>
      </c>
      <c r="D4663" t="s">
        <v>72</v>
      </c>
      <c r="E4663" t="s">
        <v>9</v>
      </c>
      <c r="F4663" t="s">
        <v>473</v>
      </c>
      <c r="G4663" t="s">
        <v>14</v>
      </c>
      <c r="H4663" s="135" t="s">
        <v>1554</v>
      </c>
      <c r="I4663" t="s">
        <v>1454</v>
      </c>
      <c r="J4663" s="20">
        <v>40</v>
      </c>
      <c r="K4663" s="20" t="s">
        <v>1465</v>
      </c>
      <c r="L4663" t="s">
        <v>1466</v>
      </c>
      <c r="M4663" s="20">
        <v>10</v>
      </c>
      <c r="N4663" s="20">
        <v>10</v>
      </c>
      <c r="AE4663">
        <f t="shared" si="72"/>
        <v>2003</v>
      </c>
    </row>
    <row r="4664" spans="1:31" x14ac:dyDescent="0.25">
      <c r="A4664" s="7">
        <v>4661</v>
      </c>
      <c r="B4664" s="8">
        <v>37968</v>
      </c>
      <c r="C4664" t="s">
        <v>3</v>
      </c>
      <c r="D4664" t="s">
        <v>72</v>
      </c>
      <c r="E4664" t="s">
        <v>9</v>
      </c>
      <c r="F4664" t="s">
        <v>178</v>
      </c>
      <c r="G4664" t="s">
        <v>377</v>
      </c>
      <c r="H4664" s="9" t="s">
        <v>1681</v>
      </c>
      <c r="I4664" t="s">
        <v>1455</v>
      </c>
      <c r="J4664" s="20">
        <v>59</v>
      </c>
      <c r="K4664" s="20" t="s">
        <v>3</v>
      </c>
      <c r="L4664" t="s">
        <v>1464</v>
      </c>
      <c r="M4664" s="20">
        <v>8.76</v>
      </c>
      <c r="N4664" s="20">
        <v>6.49</v>
      </c>
      <c r="AE4664">
        <f t="shared" si="72"/>
        <v>2003</v>
      </c>
    </row>
    <row r="4665" spans="1:31" x14ac:dyDescent="0.25">
      <c r="A4665" s="7">
        <v>4662</v>
      </c>
      <c r="B4665" s="8">
        <v>37968</v>
      </c>
      <c r="C4665" t="s">
        <v>3</v>
      </c>
      <c r="D4665" t="s">
        <v>350</v>
      </c>
      <c r="E4665" t="s">
        <v>9</v>
      </c>
      <c r="F4665" t="s">
        <v>490</v>
      </c>
      <c r="G4665" t="s">
        <v>633</v>
      </c>
      <c r="H4665" s="9" t="s">
        <v>1728</v>
      </c>
      <c r="I4665" t="s">
        <v>1454</v>
      </c>
      <c r="J4665" s="20">
        <v>16</v>
      </c>
      <c r="K4665" s="20" t="s">
        <v>9</v>
      </c>
      <c r="L4665" t="s">
        <v>1464</v>
      </c>
      <c r="M4665" s="20">
        <v>3.52</v>
      </c>
      <c r="N4665" s="20">
        <v>5.48</v>
      </c>
      <c r="AE4665">
        <f t="shared" si="72"/>
        <v>2003</v>
      </c>
    </row>
    <row r="4666" spans="1:31" x14ac:dyDescent="0.25">
      <c r="A4666" s="7">
        <v>4663</v>
      </c>
      <c r="B4666" s="8">
        <v>37968</v>
      </c>
      <c r="C4666" t="s">
        <v>3</v>
      </c>
      <c r="D4666" t="s">
        <v>178</v>
      </c>
      <c r="E4666" t="s">
        <v>9</v>
      </c>
      <c r="F4666" t="s">
        <v>26</v>
      </c>
      <c r="G4666" t="s">
        <v>569</v>
      </c>
      <c r="H4666" s="9" t="s">
        <v>1696</v>
      </c>
      <c r="I4666" t="s">
        <v>1454</v>
      </c>
      <c r="J4666" s="20">
        <v>14</v>
      </c>
      <c r="K4666" s="20" t="s">
        <v>1465</v>
      </c>
      <c r="L4666" t="s">
        <v>1466</v>
      </c>
      <c r="M4666" s="20">
        <v>3.5</v>
      </c>
      <c r="N4666" s="20">
        <v>3.5</v>
      </c>
      <c r="AE4666">
        <f t="shared" si="72"/>
        <v>2003</v>
      </c>
    </row>
    <row r="4667" spans="1:31" x14ac:dyDescent="0.25">
      <c r="A4667" s="7">
        <v>4664</v>
      </c>
      <c r="B4667" s="8">
        <v>37968</v>
      </c>
      <c r="C4667" t="s">
        <v>3</v>
      </c>
      <c r="D4667" t="s">
        <v>178</v>
      </c>
      <c r="E4667" t="s">
        <v>9</v>
      </c>
      <c r="F4667" t="s">
        <v>349</v>
      </c>
      <c r="G4667" t="s">
        <v>569</v>
      </c>
      <c r="H4667" s="9" t="s">
        <v>1696</v>
      </c>
      <c r="I4667" t="s">
        <v>1454</v>
      </c>
      <c r="J4667" s="20">
        <v>14</v>
      </c>
      <c r="K4667" s="20" t="s">
        <v>1465</v>
      </c>
      <c r="L4667" t="s">
        <v>1466</v>
      </c>
      <c r="M4667" s="20">
        <v>3.5</v>
      </c>
      <c r="N4667" s="20">
        <v>3.5</v>
      </c>
      <c r="AE4667">
        <f t="shared" si="72"/>
        <v>2003</v>
      </c>
    </row>
    <row r="4668" spans="1:31" x14ac:dyDescent="0.25">
      <c r="A4668" s="7">
        <v>4665</v>
      </c>
      <c r="B4668" s="8">
        <v>37969</v>
      </c>
      <c r="C4668" t="s">
        <v>3</v>
      </c>
      <c r="D4668" t="s">
        <v>543</v>
      </c>
      <c r="E4668" t="s">
        <v>9</v>
      </c>
      <c r="F4668" t="s">
        <v>597</v>
      </c>
      <c r="G4668" t="s">
        <v>24</v>
      </c>
      <c r="H4668" s="135" t="s">
        <v>1493</v>
      </c>
      <c r="I4668" t="s">
        <v>1454</v>
      </c>
      <c r="J4668" s="20">
        <v>36</v>
      </c>
      <c r="K4668" s="20" t="s">
        <v>9</v>
      </c>
      <c r="L4668" t="s">
        <v>1464</v>
      </c>
      <c r="M4668" s="20">
        <v>7.92</v>
      </c>
      <c r="N4668" s="20">
        <v>11.08</v>
      </c>
      <c r="AE4668">
        <f t="shared" si="72"/>
        <v>2003</v>
      </c>
    </row>
    <row r="4669" spans="1:31" x14ac:dyDescent="0.25">
      <c r="A4669" s="7">
        <v>4666</v>
      </c>
      <c r="B4669" s="8">
        <v>37969</v>
      </c>
      <c r="C4669" t="s">
        <v>3</v>
      </c>
      <c r="D4669" t="s">
        <v>168</v>
      </c>
      <c r="E4669" t="s">
        <v>9</v>
      </c>
      <c r="F4669" t="s">
        <v>261</v>
      </c>
      <c r="G4669" t="s">
        <v>24</v>
      </c>
      <c r="H4669" s="135" t="s">
        <v>1497</v>
      </c>
      <c r="I4669" t="s">
        <v>1454</v>
      </c>
      <c r="J4669" s="20">
        <v>41</v>
      </c>
      <c r="K4669" s="20" t="s">
        <v>3</v>
      </c>
      <c r="L4669" t="s">
        <v>1464</v>
      </c>
      <c r="M4669" s="20">
        <v>12.48</v>
      </c>
      <c r="N4669" s="20">
        <v>9.02</v>
      </c>
      <c r="AE4669">
        <f t="shared" si="72"/>
        <v>2003</v>
      </c>
    </row>
    <row r="4670" spans="1:31" x14ac:dyDescent="0.25">
      <c r="A4670" s="7">
        <v>4667</v>
      </c>
      <c r="B4670" s="8">
        <v>37969</v>
      </c>
      <c r="C4670" t="s">
        <v>3</v>
      </c>
      <c r="D4670" t="s">
        <v>627</v>
      </c>
      <c r="E4670" t="s">
        <v>9</v>
      </c>
      <c r="F4670" t="s">
        <v>261</v>
      </c>
      <c r="G4670" t="s">
        <v>24</v>
      </c>
      <c r="H4670" s="135" t="s">
        <v>1525</v>
      </c>
      <c r="I4670" t="s">
        <v>1454</v>
      </c>
      <c r="J4670" s="20">
        <v>17</v>
      </c>
      <c r="K4670" s="20" t="s">
        <v>3</v>
      </c>
      <c r="L4670" t="s">
        <v>1464</v>
      </c>
      <c r="M4670" s="20">
        <v>5.76</v>
      </c>
      <c r="N4670" s="20">
        <v>3.74</v>
      </c>
      <c r="AE4670">
        <f t="shared" si="72"/>
        <v>2003</v>
      </c>
    </row>
    <row r="4671" spans="1:31" x14ac:dyDescent="0.25">
      <c r="A4671" s="7">
        <v>4668</v>
      </c>
      <c r="B4671" s="8">
        <v>37969</v>
      </c>
      <c r="C4671" t="s">
        <v>3</v>
      </c>
      <c r="D4671" s="16" t="s">
        <v>35</v>
      </c>
      <c r="E4671" t="s">
        <v>9</v>
      </c>
      <c r="F4671" t="s">
        <v>630</v>
      </c>
      <c r="G4671" t="s">
        <v>17</v>
      </c>
      <c r="H4671" s="135" t="s">
        <v>1504</v>
      </c>
      <c r="I4671" t="s">
        <v>1454</v>
      </c>
      <c r="J4671" s="20">
        <v>21</v>
      </c>
      <c r="K4671" s="20" t="s">
        <v>3</v>
      </c>
      <c r="L4671" t="s">
        <v>1464</v>
      </c>
      <c r="M4671" s="20">
        <v>6.88</v>
      </c>
      <c r="N4671" s="20">
        <v>4.62</v>
      </c>
      <c r="AE4671">
        <f t="shared" si="72"/>
        <v>2003</v>
      </c>
    </row>
    <row r="4672" spans="1:31" x14ac:dyDescent="0.25">
      <c r="A4672" s="7">
        <v>4669</v>
      </c>
      <c r="B4672" s="8">
        <v>37969</v>
      </c>
      <c r="C4672" t="s">
        <v>3</v>
      </c>
      <c r="D4672" t="s">
        <v>465</v>
      </c>
      <c r="E4672" t="s">
        <v>9</v>
      </c>
      <c r="F4672" t="s">
        <v>427</v>
      </c>
      <c r="G4672" t="s">
        <v>17</v>
      </c>
      <c r="H4672" s="135" t="s">
        <v>1502</v>
      </c>
      <c r="I4672" t="s">
        <v>1454</v>
      </c>
      <c r="J4672" s="20">
        <v>37</v>
      </c>
      <c r="K4672" s="20" t="s">
        <v>9</v>
      </c>
      <c r="L4672" t="s">
        <v>1464</v>
      </c>
      <c r="M4672" s="20">
        <v>8.14</v>
      </c>
      <c r="N4672" s="20">
        <v>11.36</v>
      </c>
      <c r="AE4672">
        <f t="shared" si="72"/>
        <v>2003</v>
      </c>
    </row>
    <row r="4673" spans="1:31" x14ac:dyDescent="0.25">
      <c r="A4673" s="7">
        <v>4670</v>
      </c>
      <c r="B4673" s="8">
        <v>37969</v>
      </c>
      <c r="C4673" t="s">
        <v>3</v>
      </c>
      <c r="D4673" t="s">
        <v>350</v>
      </c>
      <c r="E4673" t="s">
        <v>9</v>
      </c>
      <c r="F4673" t="s">
        <v>494</v>
      </c>
      <c r="G4673" t="s">
        <v>65</v>
      </c>
      <c r="H4673" s="135" t="s">
        <v>1514</v>
      </c>
      <c r="I4673" t="s">
        <v>1455</v>
      </c>
      <c r="J4673" s="20">
        <v>8</v>
      </c>
      <c r="K4673" s="20" t="s">
        <v>3</v>
      </c>
      <c r="L4673" t="s">
        <v>1464</v>
      </c>
      <c r="M4673" s="20">
        <v>1.62</v>
      </c>
      <c r="N4673" s="20">
        <v>0.88</v>
      </c>
      <c r="AE4673">
        <f t="shared" si="72"/>
        <v>2003</v>
      </c>
    </row>
    <row r="4674" spans="1:31" x14ac:dyDescent="0.25">
      <c r="A4674" s="7">
        <v>4671</v>
      </c>
      <c r="B4674" s="8">
        <v>37969</v>
      </c>
      <c r="C4674" t="s">
        <v>3</v>
      </c>
      <c r="D4674" t="s">
        <v>494</v>
      </c>
      <c r="E4674" t="s">
        <v>9</v>
      </c>
      <c r="F4674" t="s">
        <v>350</v>
      </c>
      <c r="G4674" t="s">
        <v>65</v>
      </c>
      <c r="H4674" s="135" t="s">
        <v>1514</v>
      </c>
      <c r="I4674" t="s">
        <v>1455</v>
      </c>
      <c r="J4674" s="20">
        <v>8</v>
      </c>
      <c r="K4674" s="20" t="s">
        <v>3</v>
      </c>
      <c r="L4674" t="s">
        <v>1464</v>
      </c>
      <c r="M4674" s="20">
        <v>1.62</v>
      </c>
      <c r="N4674" s="20">
        <v>0.88</v>
      </c>
      <c r="AE4674">
        <f t="shared" si="72"/>
        <v>2003</v>
      </c>
    </row>
    <row r="4675" spans="1:31" x14ac:dyDescent="0.25">
      <c r="A4675" s="7">
        <v>4672</v>
      </c>
      <c r="B4675" s="8">
        <v>37969</v>
      </c>
      <c r="C4675" t="s">
        <v>3</v>
      </c>
      <c r="D4675" t="s">
        <v>213</v>
      </c>
      <c r="E4675" t="s">
        <v>9</v>
      </c>
      <c r="F4675" t="s">
        <v>562</v>
      </c>
      <c r="G4675" t="s">
        <v>65</v>
      </c>
      <c r="H4675" s="135" t="s">
        <v>1558</v>
      </c>
      <c r="I4675" t="s">
        <v>1454</v>
      </c>
      <c r="J4675" s="20">
        <v>18</v>
      </c>
      <c r="K4675" s="20" t="s">
        <v>3</v>
      </c>
      <c r="L4675" t="s">
        <v>1464</v>
      </c>
      <c r="M4675" s="20">
        <v>6.04</v>
      </c>
      <c r="N4675" s="20">
        <v>3.96</v>
      </c>
      <c r="AE4675">
        <f t="shared" si="72"/>
        <v>2003</v>
      </c>
    </row>
    <row r="4676" spans="1:31" x14ac:dyDescent="0.25">
      <c r="A4676" s="7">
        <v>4673</v>
      </c>
      <c r="B4676" s="8">
        <v>37969</v>
      </c>
      <c r="C4676" t="s">
        <v>3</v>
      </c>
      <c r="D4676" t="s">
        <v>43</v>
      </c>
      <c r="E4676" t="s">
        <v>9</v>
      </c>
      <c r="F4676" t="s">
        <v>72</v>
      </c>
      <c r="G4676" t="s">
        <v>377</v>
      </c>
      <c r="H4676" s="9" t="s">
        <v>1634</v>
      </c>
      <c r="I4676" t="s">
        <v>1455</v>
      </c>
      <c r="J4676" s="20">
        <v>25</v>
      </c>
      <c r="K4676" s="20" t="s">
        <v>9</v>
      </c>
      <c r="L4676" t="s">
        <v>1463</v>
      </c>
      <c r="M4676" s="20">
        <v>3</v>
      </c>
      <c r="N4676" s="20">
        <v>3.75</v>
      </c>
      <c r="AE4676">
        <f t="shared" ref="AE4676:AE4739" si="73">YEAR(B4676)</f>
        <v>2003</v>
      </c>
    </row>
    <row r="4677" spans="1:31" x14ac:dyDescent="0.25">
      <c r="A4677" s="7">
        <v>4674</v>
      </c>
      <c r="B4677" s="8">
        <v>37970</v>
      </c>
      <c r="C4677" t="s">
        <v>3</v>
      </c>
      <c r="D4677" t="s">
        <v>614</v>
      </c>
      <c r="E4677" t="s">
        <v>9</v>
      </c>
      <c r="F4677" t="s">
        <v>228</v>
      </c>
      <c r="G4677" t="s">
        <v>65</v>
      </c>
      <c r="H4677" s="135" t="s">
        <v>1519</v>
      </c>
      <c r="I4677" t="s">
        <v>1454</v>
      </c>
      <c r="J4677" s="20">
        <v>90</v>
      </c>
      <c r="K4677" s="20" t="s">
        <v>3</v>
      </c>
      <c r="L4677" t="s">
        <v>1464</v>
      </c>
      <c r="M4677" s="20">
        <v>26.2</v>
      </c>
      <c r="N4677" s="20">
        <v>19.8</v>
      </c>
      <c r="AE4677">
        <f t="shared" si="73"/>
        <v>2003</v>
      </c>
    </row>
    <row r="4678" spans="1:31" x14ac:dyDescent="0.25">
      <c r="A4678" s="7">
        <v>4675</v>
      </c>
      <c r="B4678" s="8">
        <v>37970</v>
      </c>
      <c r="C4678" t="s">
        <v>3</v>
      </c>
      <c r="D4678" t="s">
        <v>106</v>
      </c>
      <c r="E4678" t="s">
        <v>9</v>
      </c>
      <c r="F4678" t="s">
        <v>494</v>
      </c>
      <c r="G4678" t="s">
        <v>17</v>
      </c>
      <c r="H4678" s="135" t="s">
        <v>1552</v>
      </c>
      <c r="I4678" t="s">
        <v>1455</v>
      </c>
      <c r="J4678" s="20">
        <v>11</v>
      </c>
      <c r="K4678" s="20" t="s">
        <v>9</v>
      </c>
      <c r="L4678" t="s">
        <v>1464</v>
      </c>
      <c r="M4678" s="20">
        <v>1.21</v>
      </c>
      <c r="N4678" s="20">
        <v>2.04</v>
      </c>
      <c r="AE4678">
        <f t="shared" si="73"/>
        <v>2003</v>
      </c>
    </row>
    <row r="4679" spans="1:31" x14ac:dyDescent="0.25">
      <c r="A4679" s="7">
        <v>4676</v>
      </c>
      <c r="B4679" s="8">
        <v>37970</v>
      </c>
      <c r="C4679" t="s">
        <v>3</v>
      </c>
      <c r="D4679" t="s">
        <v>494</v>
      </c>
      <c r="E4679" t="s">
        <v>9</v>
      </c>
      <c r="F4679" t="s">
        <v>106</v>
      </c>
      <c r="G4679" t="s">
        <v>17</v>
      </c>
      <c r="H4679" s="135" t="s">
        <v>1552</v>
      </c>
      <c r="I4679" t="s">
        <v>1455</v>
      </c>
      <c r="J4679" s="20">
        <v>11</v>
      </c>
      <c r="K4679" s="20" t="s">
        <v>1465</v>
      </c>
      <c r="L4679" t="s">
        <v>1466</v>
      </c>
      <c r="M4679" s="20">
        <v>1.375</v>
      </c>
      <c r="N4679" s="20">
        <v>1.375</v>
      </c>
      <c r="AE4679">
        <f t="shared" si="73"/>
        <v>2003</v>
      </c>
    </row>
    <row r="4680" spans="1:31" x14ac:dyDescent="0.25">
      <c r="A4680" s="7">
        <v>4677</v>
      </c>
      <c r="B4680" s="8">
        <v>37970</v>
      </c>
      <c r="C4680" t="s">
        <v>3</v>
      </c>
      <c r="D4680" t="s">
        <v>242</v>
      </c>
      <c r="E4680" t="s">
        <v>9</v>
      </c>
      <c r="F4680" t="s">
        <v>236</v>
      </c>
      <c r="G4680" t="s">
        <v>65</v>
      </c>
      <c r="H4680" s="135" t="s">
        <v>1514</v>
      </c>
      <c r="I4680" t="s">
        <v>1454</v>
      </c>
      <c r="J4680" s="20">
        <v>14</v>
      </c>
      <c r="K4680" s="20" t="s">
        <v>3</v>
      </c>
      <c r="L4680" t="s">
        <v>1464</v>
      </c>
      <c r="M4680" s="20">
        <v>4.92</v>
      </c>
      <c r="N4680" s="20">
        <v>3.08</v>
      </c>
      <c r="AE4680">
        <f t="shared" si="73"/>
        <v>2003</v>
      </c>
    </row>
    <row r="4681" spans="1:31" x14ac:dyDescent="0.25">
      <c r="A4681" s="7">
        <v>4678</v>
      </c>
      <c r="B4681" s="8">
        <v>37970</v>
      </c>
      <c r="C4681" t="s">
        <v>3</v>
      </c>
      <c r="D4681" t="s">
        <v>236</v>
      </c>
      <c r="E4681" t="s">
        <v>9</v>
      </c>
      <c r="F4681" t="s">
        <v>242</v>
      </c>
      <c r="G4681" t="s">
        <v>65</v>
      </c>
      <c r="H4681" s="135" t="s">
        <v>1514</v>
      </c>
      <c r="I4681" t="s">
        <v>1454</v>
      </c>
      <c r="J4681" s="20">
        <v>14</v>
      </c>
      <c r="K4681" s="20" t="s">
        <v>3</v>
      </c>
      <c r="L4681" t="s">
        <v>1464</v>
      </c>
      <c r="M4681" s="20">
        <v>4.92</v>
      </c>
      <c r="N4681" s="20">
        <v>3.08</v>
      </c>
      <c r="AE4681">
        <f t="shared" si="73"/>
        <v>2003</v>
      </c>
    </row>
    <row r="4682" spans="1:31" x14ac:dyDescent="0.25">
      <c r="A4682" s="7">
        <v>4679</v>
      </c>
      <c r="B4682" s="8">
        <v>37970</v>
      </c>
      <c r="C4682" t="s">
        <v>3</v>
      </c>
      <c r="D4682" t="s">
        <v>270</v>
      </c>
      <c r="E4682" t="s">
        <v>9</v>
      </c>
      <c r="F4682" t="s">
        <v>268</v>
      </c>
      <c r="G4682" t="s">
        <v>65</v>
      </c>
      <c r="H4682" s="135" t="s">
        <v>1496</v>
      </c>
      <c r="I4682" t="s">
        <v>1455</v>
      </c>
      <c r="J4682" s="20">
        <v>15</v>
      </c>
      <c r="K4682" s="20" t="s">
        <v>3</v>
      </c>
      <c r="L4682" t="s">
        <v>1464</v>
      </c>
      <c r="M4682" s="20">
        <v>2.6</v>
      </c>
      <c r="N4682" s="20">
        <v>1.65</v>
      </c>
      <c r="AE4682">
        <f t="shared" si="73"/>
        <v>2003</v>
      </c>
    </row>
    <row r="4683" spans="1:31" x14ac:dyDescent="0.25">
      <c r="A4683" s="7">
        <v>4680</v>
      </c>
      <c r="B4683" s="8">
        <v>37970</v>
      </c>
      <c r="C4683" t="s">
        <v>3</v>
      </c>
      <c r="D4683" t="s">
        <v>268</v>
      </c>
      <c r="E4683" t="s">
        <v>9</v>
      </c>
      <c r="F4683" t="s">
        <v>270</v>
      </c>
      <c r="G4683" t="s">
        <v>65</v>
      </c>
      <c r="H4683" s="135" t="s">
        <v>1496</v>
      </c>
      <c r="I4683" t="s">
        <v>1455</v>
      </c>
      <c r="J4683" s="20">
        <v>15</v>
      </c>
      <c r="K4683" s="20" t="s">
        <v>9</v>
      </c>
      <c r="L4683" t="s">
        <v>1464</v>
      </c>
      <c r="M4683" s="20">
        <v>1.65</v>
      </c>
      <c r="N4683" s="20">
        <v>2.6</v>
      </c>
      <c r="AE4683">
        <f t="shared" si="73"/>
        <v>2003</v>
      </c>
    </row>
    <row r="4684" spans="1:31" x14ac:dyDescent="0.25">
      <c r="A4684" s="7">
        <v>4681</v>
      </c>
      <c r="B4684" s="8">
        <v>37970</v>
      </c>
      <c r="C4684" t="s">
        <v>3</v>
      </c>
      <c r="D4684" t="s">
        <v>520</v>
      </c>
      <c r="E4684" t="s">
        <v>9</v>
      </c>
      <c r="F4684" t="s">
        <v>510</v>
      </c>
      <c r="G4684" t="s">
        <v>65</v>
      </c>
      <c r="H4684" s="135" t="s">
        <v>1496</v>
      </c>
      <c r="I4684" t="s">
        <v>1455</v>
      </c>
      <c r="J4684" s="20">
        <v>15</v>
      </c>
      <c r="K4684" s="20" t="s">
        <v>9</v>
      </c>
      <c r="L4684" t="s">
        <v>1464</v>
      </c>
      <c r="M4684" s="20">
        <v>1.65</v>
      </c>
      <c r="N4684" s="20">
        <v>2.6</v>
      </c>
      <c r="AE4684">
        <f t="shared" si="73"/>
        <v>2003</v>
      </c>
    </row>
    <row r="4685" spans="1:31" x14ac:dyDescent="0.25">
      <c r="A4685" s="7">
        <v>4682</v>
      </c>
      <c r="B4685" s="8">
        <v>37970</v>
      </c>
      <c r="C4685" t="s">
        <v>3</v>
      </c>
      <c r="D4685" t="s">
        <v>136</v>
      </c>
      <c r="E4685" t="s">
        <v>9</v>
      </c>
      <c r="F4685" t="s">
        <v>348</v>
      </c>
      <c r="G4685" t="s">
        <v>65</v>
      </c>
      <c r="H4685" s="135" t="s">
        <v>1496</v>
      </c>
      <c r="I4685" t="s">
        <v>1455</v>
      </c>
      <c r="J4685" s="20">
        <v>12</v>
      </c>
      <c r="K4685" s="20" t="s">
        <v>9</v>
      </c>
      <c r="L4685" t="s">
        <v>1464</v>
      </c>
      <c r="M4685" s="20">
        <v>1.32</v>
      </c>
      <c r="N4685" s="20">
        <v>2.1799999999999997</v>
      </c>
      <c r="AE4685">
        <f t="shared" si="73"/>
        <v>2003</v>
      </c>
    </row>
    <row r="4686" spans="1:31" x14ac:dyDescent="0.25">
      <c r="A4686" s="7">
        <v>4683</v>
      </c>
      <c r="B4686" s="8">
        <v>37970</v>
      </c>
      <c r="C4686" t="s">
        <v>3</v>
      </c>
      <c r="D4686" t="s">
        <v>348</v>
      </c>
      <c r="E4686" t="s">
        <v>9</v>
      </c>
      <c r="F4686" t="s">
        <v>136</v>
      </c>
      <c r="G4686" t="s">
        <v>65</v>
      </c>
      <c r="H4686" s="135" t="s">
        <v>1496</v>
      </c>
      <c r="I4686" t="s">
        <v>1455</v>
      </c>
      <c r="J4686" s="20">
        <v>12</v>
      </c>
      <c r="K4686" s="20" t="s">
        <v>3</v>
      </c>
      <c r="L4686" t="s">
        <v>1464</v>
      </c>
      <c r="M4686" s="20">
        <v>2.1799999999999997</v>
      </c>
      <c r="N4686" s="20">
        <v>1.32</v>
      </c>
      <c r="AE4686">
        <f t="shared" si="73"/>
        <v>2003</v>
      </c>
    </row>
    <row r="4687" spans="1:31" x14ac:dyDescent="0.25">
      <c r="A4687" s="7">
        <v>4684</v>
      </c>
      <c r="B4687" s="8">
        <v>37970</v>
      </c>
      <c r="C4687" t="s">
        <v>3</v>
      </c>
      <c r="D4687" t="s">
        <v>510</v>
      </c>
      <c r="E4687" t="s">
        <v>9</v>
      </c>
      <c r="F4687" t="s">
        <v>520</v>
      </c>
      <c r="G4687" t="s">
        <v>65</v>
      </c>
      <c r="H4687" s="135" t="s">
        <v>1496</v>
      </c>
      <c r="I4687" t="s">
        <v>1455</v>
      </c>
      <c r="J4687" s="20">
        <v>15</v>
      </c>
      <c r="K4687" s="20" t="s">
        <v>3</v>
      </c>
      <c r="L4687" t="s">
        <v>1464</v>
      </c>
      <c r="M4687" s="20">
        <v>2.6</v>
      </c>
      <c r="N4687" s="20">
        <v>1.65</v>
      </c>
      <c r="AE4687">
        <f t="shared" si="73"/>
        <v>2003</v>
      </c>
    </row>
    <row r="4688" spans="1:31" x14ac:dyDescent="0.25">
      <c r="A4688" s="7">
        <v>4685</v>
      </c>
      <c r="B4688" s="8">
        <v>37970</v>
      </c>
      <c r="C4688" t="s">
        <v>3</v>
      </c>
      <c r="D4688" t="s">
        <v>43</v>
      </c>
      <c r="E4688" t="s">
        <v>9</v>
      </c>
      <c r="F4688" t="s">
        <v>266</v>
      </c>
      <c r="G4688" t="s">
        <v>14</v>
      </c>
      <c r="H4688" s="135" t="s">
        <v>1496</v>
      </c>
      <c r="I4688" t="s">
        <v>1454</v>
      </c>
      <c r="J4688" s="20">
        <v>46</v>
      </c>
      <c r="K4688" s="20" t="s">
        <v>9</v>
      </c>
      <c r="L4688" t="s">
        <v>1464</v>
      </c>
      <c r="M4688" s="20">
        <v>10.120000000000001</v>
      </c>
      <c r="N4688" s="20">
        <v>13.879999999999999</v>
      </c>
      <c r="AE4688">
        <f t="shared" si="73"/>
        <v>2003</v>
      </c>
    </row>
    <row r="4689" spans="1:31" x14ac:dyDescent="0.25">
      <c r="A4689" s="7">
        <v>4686</v>
      </c>
      <c r="B4689" s="8">
        <v>37970</v>
      </c>
      <c r="C4689" t="s">
        <v>3</v>
      </c>
      <c r="D4689" t="s">
        <v>196</v>
      </c>
      <c r="E4689" t="s">
        <v>9</v>
      </c>
      <c r="F4689" t="s">
        <v>266</v>
      </c>
      <c r="G4689" t="s">
        <v>377</v>
      </c>
      <c r="H4689" s="9" t="s">
        <v>1733</v>
      </c>
      <c r="I4689" t="s">
        <v>1456</v>
      </c>
      <c r="J4689" s="20">
        <v>38</v>
      </c>
      <c r="K4689" s="20" t="s">
        <v>3</v>
      </c>
      <c r="L4689" t="s">
        <v>1464</v>
      </c>
      <c r="M4689" s="20">
        <v>11.64</v>
      </c>
      <c r="N4689" s="20">
        <v>8.36</v>
      </c>
      <c r="O4689" t="s">
        <v>3</v>
      </c>
      <c r="P4689" s="13" t="s">
        <v>537</v>
      </c>
      <c r="Q4689" t="s">
        <v>9</v>
      </c>
      <c r="R4689" t="s">
        <v>91</v>
      </c>
      <c r="S4689" t="s">
        <v>1465</v>
      </c>
      <c r="U4689" t="s">
        <v>1465</v>
      </c>
      <c r="W4689" t="s">
        <v>1465</v>
      </c>
      <c r="Y4689" t="s">
        <v>1465</v>
      </c>
      <c r="AA4689" t="s">
        <v>1465</v>
      </c>
      <c r="AC4689" t="s">
        <v>1465</v>
      </c>
      <c r="AE4689">
        <f t="shared" si="73"/>
        <v>2003</v>
      </c>
    </row>
    <row r="4690" spans="1:31" x14ac:dyDescent="0.25">
      <c r="A4690" s="7">
        <v>4687</v>
      </c>
      <c r="B4690" s="8">
        <v>37970</v>
      </c>
      <c r="C4690" t="s">
        <v>3</v>
      </c>
      <c r="D4690" t="s">
        <v>112</v>
      </c>
      <c r="E4690" t="s">
        <v>9</v>
      </c>
      <c r="F4690" t="s">
        <v>240</v>
      </c>
      <c r="G4690" t="s">
        <v>569</v>
      </c>
      <c r="H4690" s="9" t="s">
        <v>1717</v>
      </c>
      <c r="I4690" t="s">
        <v>1454</v>
      </c>
      <c r="J4690" s="20">
        <v>23</v>
      </c>
      <c r="K4690" s="20" t="s">
        <v>9</v>
      </c>
      <c r="L4690" t="s">
        <v>1464</v>
      </c>
      <c r="M4690" s="20">
        <v>5.0600000000000005</v>
      </c>
      <c r="N4690" s="20">
        <v>7.4399999999999995</v>
      </c>
      <c r="AE4690">
        <f t="shared" si="73"/>
        <v>2003</v>
      </c>
    </row>
    <row r="4691" spans="1:31" x14ac:dyDescent="0.25">
      <c r="A4691" s="7">
        <v>4688</v>
      </c>
      <c r="B4691" s="8">
        <v>37971</v>
      </c>
      <c r="C4691" t="s">
        <v>3</v>
      </c>
      <c r="D4691" t="s">
        <v>606</v>
      </c>
      <c r="E4691" t="s">
        <v>9</v>
      </c>
      <c r="F4691" t="s">
        <v>57</v>
      </c>
      <c r="G4691" t="s">
        <v>377</v>
      </c>
      <c r="H4691" s="9" t="s">
        <v>1594</v>
      </c>
      <c r="I4691" t="s">
        <v>1454</v>
      </c>
      <c r="J4691" s="20">
        <v>80</v>
      </c>
      <c r="K4691" s="20" t="s">
        <v>3</v>
      </c>
      <c r="L4691" t="s">
        <v>1464</v>
      </c>
      <c r="M4691" s="20">
        <v>23.4</v>
      </c>
      <c r="N4691" s="20">
        <v>17.600000000000001</v>
      </c>
      <c r="AE4691">
        <f t="shared" si="73"/>
        <v>2003</v>
      </c>
    </row>
    <row r="4692" spans="1:31" x14ac:dyDescent="0.25">
      <c r="A4692" s="7">
        <v>4689</v>
      </c>
      <c r="B4692" s="8">
        <v>37971</v>
      </c>
      <c r="C4692" t="s">
        <v>3</v>
      </c>
      <c r="D4692" t="s">
        <v>606</v>
      </c>
      <c r="E4692" t="s">
        <v>9</v>
      </c>
      <c r="F4692" t="s">
        <v>57</v>
      </c>
      <c r="G4692" t="s">
        <v>633</v>
      </c>
      <c r="H4692" s="9" t="s">
        <v>1728</v>
      </c>
      <c r="I4692" t="s">
        <v>1454</v>
      </c>
      <c r="J4692" s="20">
        <v>12</v>
      </c>
      <c r="K4692" s="20" t="s">
        <v>1465</v>
      </c>
      <c r="L4692" t="s">
        <v>1466</v>
      </c>
      <c r="M4692" s="20">
        <v>3</v>
      </c>
      <c r="N4692" s="20">
        <v>3</v>
      </c>
      <c r="AE4692">
        <f t="shared" si="73"/>
        <v>2003</v>
      </c>
    </row>
    <row r="4693" spans="1:31" x14ac:dyDescent="0.25">
      <c r="A4693" s="7">
        <v>4690</v>
      </c>
      <c r="B4693" s="8">
        <v>37972</v>
      </c>
      <c r="C4693" t="s">
        <v>3</v>
      </c>
      <c r="D4693" t="s">
        <v>614</v>
      </c>
      <c r="E4693" t="s">
        <v>9</v>
      </c>
      <c r="F4693" t="s">
        <v>91</v>
      </c>
      <c r="G4693" t="s">
        <v>11</v>
      </c>
      <c r="H4693" s="135" t="s">
        <v>1509</v>
      </c>
      <c r="I4693" t="s">
        <v>1454</v>
      </c>
      <c r="J4693" s="20">
        <v>54</v>
      </c>
      <c r="K4693" s="20" t="s">
        <v>3</v>
      </c>
      <c r="L4693" t="s">
        <v>1464</v>
      </c>
      <c r="M4693" s="20">
        <v>16.12</v>
      </c>
      <c r="N4693" s="20">
        <v>11.879999999999999</v>
      </c>
      <c r="AE4693">
        <f t="shared" si="73"/>
        <v>2003</v>
      </c>
    </row>
    <row r="4694" spans="1:31" x14ac:dyDescent="0.25">
      <c r="A4694" s="7">
        <v>4691</v>
      </c>
      <c r="B4694" s="8">
        <v>37972</v>
      </c>
      <c r="C4694" t="s">
        <v>3</v>
      </c>
      <c r="D4694" t="s">
        <v>603</v>
      </c>
      <c r="E4694" t="s">
        <v>9</v>
      </c>
      <c r="F4694" t="s">
        <v>630</v>
      </c>
      <c r="G4694" t="s">
        <v>14</v>
      </c>
      <c r="H4694" s="135" t="s">
        <v>1516</v>
      </c>
      <c r="I4694" t="s">
        <v>1454</v>
      </c>
      <c r="J4694" s="20">
        <v>12</v>
      </c>
      <c r="K4694" s="20" t="s">
        <v>9</v>
      </c>
      <c r="L4694" t="s">
        <v>1464</v>
      </c>
      <c r="M4694" s="20">
        <v>2.64</v>
      </c>
      <c r="N4694" s="20">
        <v>4.3599999999999994</v>
      </c>
      <c r="AE4694">
        <f t="shared" si="73"/>
        <v>2003</v>
      </c>
    </row>
    <row r="4695" spans="1:31" x14ac:dyDescent="0.25">
      <c r="A4695" s="7">
        <v>4692</v>
      </c>
      <c r="B4695" s="8">
        <v>37972</v>
      </c>
      <c r="C4695" t="s">
        <v>3</v>
      </c>
      <c r="D4695" t="s">
        <v>47</v>
      </c>
      <c r="E4695" t="s">
        <v>9</v>
      </c>
      <c r="F4695" t="s">
        <v>464</v>
      </c>
      <c r="G4695" t="s">
        <v>377</v>
      </c>
      <c r="H4695" s="9" t="s">
        <v>1607</v>
      </c>
      <c r="I4695" t="s">
        <v>1454</v>
      </c>
      <c r="J4695" s="20">
        <v>42</v>
      </c>
      <c r="K4695" s="20" t="s">
        <v>9</v>
      </c>
      <c r="L4695" t="s">
        <v>1463</v>
      </c>
      <c r="M4695" s="20">
        <v>10.08</v>
      </c>
      <c r="N4695" s="20">
        <v>11.92</v>
      </c>
      <c r="AE4695">
        <f t="shared" si="73"/>
        <v>2003</v>
      </c>
    </row>
    <row r="4696" spans="1:31" x14ac:dyDescent="0.25">
      <c r="A4696" s="7">
        <v>4693</v>
      </c>
      <c r="B4696" s="8">
        <v>37973</v>
      </c>
      <c r="C4696" t="s">
        <v>3</v>
      </c>
      <c r="D4696" t="s">
        <v>629</v>
      </c>
      <c r="E4696" t="s">
        <v>9</v>
      </c>
      <c r="F4696" t="s">
        <v>624</v>
      </c>
      <c r="G4696" t="s">
        <v>17</v>
      </c>
      <c r="H4696" s="135" t="s">
        <v>1528</v>
      </c>
      <c r="I4696" t="s">
        <v>1454</v>
      </c>
      <c r="J4696" s="20">
        <v>10</v>
      </c>
      <c r="K4696" s="20" t="s">
        <v>3</v>
      </c>
      <c r="L4696" t="s">
        <v>1463</v>
      </c>
      <c r="M4696" s="20">
        <v>3.6</v>
      </c>
      <c r="N4696" s="20">
        <v>2.4</v>
      </c>
      <c r="AE4696">
        <f t="shared" si="73"/>
        <v>2003</v>
      </c>
    </row>
    <row r="4697" spans="1:31" x14ac:dyDescent="0.25">
      <c r="A4697" s="7">
        <v>4694</v>
      </c>
      <c r="B4697" s="8">
        <v>37973</v>
      </c>
      <c r="C4697" t="s">
        <v>3</v>
      </c>
      <c r="D4697" t="s">
        <v>151</v>
      </c>
      <c r="E4697" t="s">
        <v>9</v>
      </c>
      <c r="F4697" t="s">
        <v>52</v>
      </c>
      <c r="G4697" t="s">
        <v>377</v>
      </c>
      <c r="H4697" s="135" t="s">
        <v>1635</v>
      </c>
      <c r="I4697" t="s">
        <v>1454</v>
      </c>
      <c r="J4697" s="20">
        <v>13</v>
      </c>
      <c r="K4697" s="20" t="s">
        <v>3</v>
      </c>
      <c r="L4697" t="s">
        <v>1464</v>
      </c>
      <c r="M4697" s="20">
        <v>4.6400000000000006</v>
      </c>
      <c r="N4697" s="20">
        <v>2.86</v>
      </c>
      <c r="AE4697">
        <f t="shared" si="73"/>
        <v>2003</v>
      </c>
    </row>
    <row r="4698" spans="1:31" x14ac:dyDescent="0.25">
      <c r="A4698" s="7">
        <v>4695</v>
      </c>
      <c r="B4698" s="8">
        <v>37974</v>
      </c>
      <c r="C4698" t="s">
        <v>3</v>
      </c>
      <c r="D4698" t="s">
        <v>36</v>
      </c>
      <c r="E4698" t="s">
        <v>9</v>
      </c>
      <c r="F4698" t="s">
        <v>395</v>
      </c>
      <c r="G4698" t="s">
        <v>14</v>
      </c>
      <c r="H4698" s="135" t="s">
        <v>1507</v>
      </c>
      <c r="I4698" t="s">
        <v>1455</v>
      </c>
      <c r="J4698" s="20">
        <v>33</v>
      </c>
      <c r="K4698" s="20" t="s">
        <v>9</v>
      </c>
      <c r="L4698" t="s">
        <v>1464</v>
      </c>
      <c r="M4698" s="20">
        <v>3.63</v>
      </c>
      <c r="N4698" s="20">
        <v>5.12</v>
      </c>
      <c r="AE4698">
        <f t="shared" si="73"/>
        <v>2003</v>
      </c>
    </row>
    <row r="4699" spans="1:31" x14ac:dyDescent="0.25">
      <c r="A4699" s="7">
        <v>4696</v>
      </c>
      <c r="B4699" s="8">
        <v>37974</v>
      </c>
      <c r="C4699" t="s">
        <v>3</v>
      </c>
      <c r="D4699" t="s">
        <v>118</v>
      </c>
      <c r="E4699" t="s">
        <v>9</v>
      </c>
      <c r="F4699" t="s">
        <v>25</v>
      </c>
      <c r="G4699" t="s">
        <v>377</v>
      </c>
      <c r="H4699" s="9" t="s">
        <v>1606</v>
      </c>
      <c r="I4699" t="s">
        <v>1454</v>
      </c>
      <c r="J4699" s="20">
        <v>57</v>
      </c>
      <c r="K4699" s="20" t="s">
        <v>9</v>
      </c>
      <c r="L4699" t="s">
        <v>1464</v>
      </c>
      <c r="M4699" s="20">
        <v>12.54</v>
      </c>
      <c r="N4699" s="20">
        <v>16.96</v>
      </c>
      <c r="AE4699">
        <f t="shared" si="73"/>
        <v>2003</v>
      </c>
    </row>
    <row r="4700" spans="1:31" x14ac:dyDescent="0.25">
      <c r="A4700" s="7">
        <v>4697</v>
      </c>
      <c r="B4700" s="8">
        <v>37974</v>
      </c>
      <c r="C4700" t="s">
        <v>3</v>
      </c>
      <c r="D4700" t="s">
        <v>382</v>
      </c>
      <c r="E4700" t="s">
        <v>9</v>
      </c>
      <c r="F4700" t="s">
        <v>623</v>
      </c>
      <c r="G4700" t="s">
        <v>24</v>
      </c>
      <c r="H4700" s="136" t="s">
        <v>1496</v>
      </c>
      <c r="I4700" t="s">
        <v>1454</v>
      </c>
      <c r="J4700" s="20">
        <v>20</v>
      </c>
      <c r="K4700" s="20" t="s">
        <v>9</v>
      </c>
      <c r="L4700" t="s">
        <v>1464</v>
      </c>
      <c r="M4700" s="20">
        <v>4.4000000000000004</v>
      </c>
      <c r="N4700" s="20">
        <v>6.6</v>
      </c>
      <c r="AE4700">
        <f t="shared" si="73"/>
        <v>2003</v>
      </c>
    </row>
    <row r="4701" spans="1:31" x14ac:dyDescent="0.25">
      <c r="A4701" s="7">
        <v>4698</v>
      </c>
      <c r="B4701" s="8">
        <v>37976</v>
      </c>
      <c r="C4701" t="s">
        <v>3</v>
      </c>
      <c r="D4701" t="s">
        <v>637</v>
      </c>
      <c r="E4701" t="s">
        <v>9</v>
      </c>
      <c r="F4701" t="s">
        <v>149</v>
      </c>
      <c r="G4701" t="s">
        <v>11</v>
      </c>
      <c r="H4701" s="135" t="s">
        <v>1531</v>
      </c>
      <c r="I4701" t="s">
        <v>1458</v>
      </c>
      <c r="J4701" s="20">
        <v>12</v>
      </c>
      <c r="K4701" s="20" t="s">
        <v>9</v>
      </c>
      <c r="L4701" t="s">
        <v>1464</v>
      </c>
      <c r="M4701" s="20">
        <v>30</v>
      </c>
      <c r="N4701" s="20">
        <v>10</v>
      </c>
      <c r="AE4701">
        <f t="shared" si="73"/>
        <v>2003</v>
      </c>
    </row>
    <row r="4702" spans="1:31" x14ac:dyDescent="0.25">
      <c r="A4702" s="7">
        <v>4699</v>
      </c>
      <c r="B4702" s="8">
        <v>37976</v>
      </c>
      <c r="C4702" t="s">
        <v>3</v>
      </c>
      <c r="D4702" t="s">
        <v>503</v>
      </c>
      <c r="E4702" t="s">
        <v>9</v>
      </c>
      <c r="F4702" t="s">
        <v>407</v>
      </c>
      <c r="G4702" t="s">
        <v>377</v>
      </c>
      <c r="H4702" s="9" t="s">
        <v>1590</v>
      </c>
      <c r="I4702" t="s">
        <v>1454</v>
      </c>
      <c r="J4702" s="20">
        <v>29</v>
      </c>
      <c r="K4702" s="20" t="s">
        <v>1465</v>
      </c>
      <c r="L4702" t="s">
        <v>1466</v>
      </c>
      <c r="M4702" s="20">
        <v>7.25</v>
      </c>
      <c r="N4702" s="20">
        <v>7.25</v>
      </c>
      <c r="AE4702">
        <f t="shared" si="73"/>
        <v>2003</v>
      </c>
    </row>
    <row r="4703" spans="1:31" x14ac:dyDescent="0.25">
      <c r="A4703" s="7">
        <v>4700</v>
      </c>
      <c r="B4703" s="8">
        <v>37976</v>
      </c>
      <c r="C4703" t="s">
        <v>3</v>
      </c>
      <c r="D4703" t="s">
        <v>571</v>
      </c>
      <c r="E4703" t="s">
        <v>9</v>
      </c>
      <c r="F4703" t="s">
        <v>258</v>
      </c>
      <c r="G4703" t="s">
        <v>633</v>
      </c>
      <c r="H4703" s="9" t="s">
        <v>1727</v>
      </c>
      <c r="I4703" t="s">
        <v>1454</v>
      </c>
      <c r="J4703" s="20">
        <v>11</v>
      </c>
      <c r="K4703" s="20" t="s">
        <v>3</v>
      </c>
      <c r="L4703" t="s">
        <v>1464</v>
      </c>
      <c r="M4703" s="20">
        <v>4.08</v>
      </c>
      <c r="N4703" s="20">
        <v>2.42</v>
      </c>
      <c r="AE4703">
        <f t="shared" si="73"/>
        <v>2003</v>
      </c>
    </row>
    <row r="4704" spans="1:31" x14ac:dyDescent="0.25">
      <c r="A4704" s="7">
        <v>4701</v>
      </c>
      <c r="B4704" s="8">
        <v>37976</v>
      </c>
      <c r="C4704" t="s">
        <v>3</v>
      </c>
      <c r="D4704" t="s">
        <v>638</v>
      </c>
      <c r="E4704" t="s">
        <v>9</v>
      </c>
      <c r="F4704" t="s">
        <v>236</v>
      </c>
      <c r="G4704" t="s">
        <v>569</v>
      </c>
      <c r="H4704" s="135" t="s">
        <v>1693</v>
      </c>
      <c r="I4704" t="s">
        <v>1458</v>
      </c>
      <c r="J4704" s="20">
        <v>9</v>
      </c>
      <c r="K4704" s="20" t="s">
        <v>9</v>
      </c>
      <c r="L4704" t="s">
        <v>1464</v>
      </c>
      <c r="M4704" s="20">
        <v>30</v>
      </c>
      <c r="N4704" s="20">
        <v>10</v>
      </c>
      <c r="AE4704">
        <f t="shared" si="73"/>
        <v>2003</v>
      </c>
    </row>
    <row r="4705" spans="1:31" x14ac:dyDescent="0.25">
      <c r="A4705" s="7">
        <v>4702</v>
      </c>
      <c r="B4705" s="8">
        <v>37977</v>
      </c>
      <c r="C4705" t="s">
        <v>3</v>
      </c>
      <c r="D4705" t="s">
        <v>627</v>
      </c>
      <c r="E4705" t="s">
        <v>9</v>
      </c>
      <c r="F4705" t="s">
        <v>486</v>
      </c>
      <c r="G4705" t="s">
        <v>14</v>
      </c>
      <c r="H4705" s="135" t="s">
        <v>1501</v>
      </c>
      <c r="I4705" t="s">
        <v>1454</v>
      </c>
      <c r="J4705" s="20">
        <v>76</v>
      </c>
      <c r="K4705" s="20" t="s">
        <v>1465</v>
      </c>
      <c r="L4705" t="s">
        <v>1466</v>
      </c>
      <c r="M4705" s="20">
        <v>19</v>
      </c>
      <c r="N4705" s="20">
        <v>19</v>
      </c>
      <c r="AE4705">
        <f t="shared" si="73"/>
        <v>2003</v>
      </c>
    </row>
    <row r="4706" spans="1:31" x14ac:dyDescent="0.25">
      <c r="A4706" s="7">
        <v>4703</v>
      </c>
      <c r="B4706" s="8">
        <v>37977</v>
      </c>
      <c r="C4706" t="s">
        <v>3</v>
      </c>
      <c r="D4706" t="s">
        <v>213</v>
      </c>
      <c r="E4706" t="s">
        <v>9</v>
      </c>
      <c r="F4706" t="s">
        <v>543</v>
      </c>
      <c r="G4706" t="s">
        <v>65</v>
      </c>
      <c r="H4706" s="135" t="s">
        <v>1535</v>
      </c>
      <c r="I4706" t="s">
        <v>1455</v>
      </c>
      <c r="J4706" s="20">
        <v>7</v>
      </c>
      <c r="K4706" s="20" t="s">
        <v>3</v>
      </c>
      <c r="L4706" t="s">
        <v>1464</v>
      </c>
      <c r="M4706" s="20">
        <v>1.48</v>
      </c>
      <c r="N4706" s="20">
        <v>0.77</v>
      </c>
      <c r="AE4706">
        <f t="shared" si="73"/>
        <v>2003</v>
      </c>
    </row>
    <row r="4707" spans="1:31" x14ac:dyDescent="0.25">
      <c r="A4707" s="7">
        <v>4704</v>
      </c>
      <c r="B4707" s="8">
        <v>37979</v>
      </c>
      <c r="C4707" t="s">
        <v>3</v>
      </c>
      <c r="D4707" t="s">
        <v>639</v>
      </c>
      <c r="E4707" t="s">
        <v>9</v>
      </c>
      <c r="F4707" t="s">
        <v>202</v>
      </c>
      <c r="G4707" t="s">
        <v>11</v>
      </c>
      <c r="H4707" s="135" t="s">
        <v>1531</v>
      </c>
      <c r="I4707" t="s">
        <v>1458</v>
      </c>
      <c r="J4707" s="20">
        <v>12</v>
      </c>
      <c r="K4707" s="20" t="s">
        <v>3</v>
      </c>
      <c r="L4707" t="s">
        <v>1464</v>
      </c>
      <c r="M4707" s="20">
        <v>30</v>
      </c>
      <c r="N4707" s="20">
        <v>10</v>
      </c>
      <c r="AE4707">
        <f t="shared" si="73"/>
        <v>2003</v>
      </c>
    </row>
    <row r="4708" spans="1:31" x14ac:dyDescent="0.25">
      <c r="A4708" s="7">
        <v>4705</v>
      </c>
      <c r="B4708" s="8">
        <v>37979</v>
      </c>
      <c r="C4708" t="s">
        <v>3</v>
      </c>
      <c r="D4708" t="s">
        <v>258</v>
      </c>
      <c r="E4708" t="s">
        <v>9</v>
      </c>
      <c r="F4708" t="s">
        <v>464</v>
      </c>
      <c r="G4708" t="s">
        <v>65</v>
      </c>
      <c r="H4708" s="135" t="s">
        <v>1514</v>
      </c>
      <c r="I4708" t="s">
        <v>1455</v>
      </c>
      <c r="J4708" s="20">
        <v>17</v>
      </c>
      <c r="K4708" s="20" t="s">
        <v>3</v>
      </c>
      <c r="L4708" t="s">
        <v>1464</v>
      </c>
      <c r="M4708" s="20">
        <v>2.88</v>
      </c>
      <c r="N4708" s="20">
        <v>1.87</v>
      </c>
      <c r="AE4708">
        <f t="shared" si="73"/>
        <v>2003</v>
      </c>
    </row>
    <row r="4709" spans="1:31" x14ac:dyDescent="0.25">
      <c r="A4709" s="7">
        <v>4706</v>
      </c>
      <c r="B4709" s="8">
        <v>37979</v>
      </c>
      <c r="C4709" t="s">
        <v>3</v>
      </c>
      <c r="D4709" t="s">
        <v>464</v>
      </c>
      <c r="E4709" t="s">
        <v>9</v>
      </c>
      <c r="F4709" t="s">
        <v>258</v>
      </c>
      <c r="G4709" t="s">
        <v>65</v>
      </c>
      <c r="H4709" s="135" t="s">
        <v>1514</v>
      </c>
      <c r="I4709" t="s">
        <v>1455</v>
      </c>
      <c r="J4709" s="20">
        <v>17</v>
      </c>
      <c r="K4709" s="20" t="s">
        <v>3</v>
      </c>
      <c r="L4709" t="s">
        <v>1464</v>
      </c>
      <c r="M4709" s="20">
        <v>2.88</v>
      </c>
      <c r="N4709" s="20">
        <v>1.87</v>
      </c>
      <c r="AE4709">
        <f t="shared" si="73"/>
        <v>2003</v>
      </c>
    </row>
    <row r="4710" spans="1:31" x14ac:dyDescent="0.25">
      <c r="A4710" s="7">
        <v>4707</v>
      </c>
      <c r="B4710" s="8">
        <v>37979</v>
      </c>
      <c r="C4710" t="s">
        <v>3</v>
      </c>
      <c r="D4710" t="s">
        <v>571</v>
      </c>
      <c r="E4710" t="s">
        <v>9</v>
      </c>
      <c r="F4710" t="s">
        <v>501</v>
      </c>
      <c r="G4710" t="s">
        <v>633</v>
      </c>
      <c r="H4710" s="9" t="s">
        <v>1734</v>
      </c>
      <c r="I4710" t="s">
        <v>1454</v>
      </c>
      <c r="J4710" s="20">
        <v>18</v>
      </c>
      <c r="K4710" s="20" t="s">
        <v>3</v>
      </c>
      <c r="L4710" t="s">
        <v>1464</v>
      </c>
      <c r="M4710" s="20">
        <v>6.04</v>
      </c>
      <c r="N4710" s="20">
        <v>3.96</v>
      </c>
      <c r="AE4710">
        <f t="shared" si="73"/>
        <v>2003</v>
      </c>
    </row>
    <row r="4711" spans="1:31" x14ac:dyDescent="0.25">
      <c r="A4711" s="7">
        <v>4708</v>
      </c>
      <c r="B4711" s="8">
        <v>37979</v>
      </c>
      <c r="C4711" t="s">
        <v>3</v>
      </c>
      <c r="D4711" t="s">
        <v>343</v>
      </c>
      <c r="E4711" t="s">
        <v>9</v>
      </c>
      <c r="F4711" t="s">
        <v>520</v>
      </c>
      <c r="G4711" t="s">
        <v>569</v>
      </c>
      <c r="H4711" s="136" t="s">
        <v>1677</v>
      </c>
      <c r="I4711" t="s">
        <v>1454</v>
      </c>
      <c r="J4711" s="20">
        <v>21</v>
      </c>
      <c r="K4711" s="20" t="s">
        <v>1465</v>
      </c>
      <c r="L4711" t="s">
        <v>1466</v>
      </c>
      <c r="M4711" s="20">
        <v>5.25</v>
      </c>
      <c r="N4711" s="20">
        <v>5.25</v>
      </c>
      <c r="AE4711">
        <f t="shared" si="73"/>
        <v>2003</v>
      </c>
    </row>
    <row r="4712" spans="1:31" x14ac:dyDescent="0.25">
      <c r="A4712" s="7">
        <v>4709</v>
      </c>
      <c r="B4712" s="8">
        <v>37981</v>
      </c>
      <c r="C4712" t="s">
        <v>3</v>
      </c>
      <c r="D4712" t="s">
        <v>588</v>
      </c>
      <c r="E4712" t="s">
        <v>9</v>
      </c>
      <c r="F4712" t="s">
        <v>630</v>
      </c>
      <c r="G4712" t="s">
        <v>24</v>
      </c>
      <c r="H4712" s="135" t="s">
        <v>1639</v>
      </c>
      <c r="I4712" t="s">
        <v>1454</v>
      </c>
      <c r="J4712" s="20">
        <v>10</v>
      </c>
      <c r="K4712" s="20" t="s">
        <v>9</v>
      </c>
      <c r="L4712" t="s">
        <v>1464</v>
      </c>
      <c r="M4712" s="20">
        <v>2.2000000000000002</v>
      </c>
      <c r="N4712" s="20">
        <v>3.8</v>
      </c>
      <c r="AE4712">
        <f t="shared" si="73"/>
        <v>2003</v>
      </c>
    </row>
    <row r="4713" spans="1:31" x14ac:dyDescent="0.25">
      <c r="A4713" s="7">
        <v>4710</v>
      </c>
      <c r="B4713" s="8">
        <v>37981</v>
      </c>
      <c r="C4713" t="s">
        <v>3</v>
      </c>
      <c r="D4713" t="s">
        <v>360</v>
      </c>
      <c r="E4713" t="s">
        <v>9</v>
      </c>
      <c r="F4713" t="s">
        <v>258</v>
      </c>
      <c r="G4713" t="s">
        <v>377</v>
      </c>
      <c r="H4713" s="135" t="s">
        <v>1496</v>
      </c>
      <c r="I4713" t="s">
        <v>1454</v>
      </c>
      <c r="J4713" s="20">
        <v>19</v>
      </c>
      <c r="K4713" s="20" t="s">
        <v>1465</v>
      </c>
      <c r="L4713" t="s">
        <v>1466</v>
      </c>
      <c r="M4713" s="20">
        <v>4.75</v>
      </c>
      <c r="N4713" s="20">
        <v>4.75</v>
      </c>
      <c r="AE4713">
        <f t="shared" si="73"/>
        <v>2003</v>
      </c>
    </row>
    <row r="4714" spans="1:31" x14ac:dyDescent="0.25">
      <c r="A4714" s="7">
        <v>4711</v>
      </c>
      <c r="B4714" s="8">
        <v>37981</v>
      </c>
      <c r="C4714" t="s">
        <v>3</v>
      </c>
      <c r="D4714" t="s">
        <v>543</v>
      </c>
      <c r="E4714" t="s">
        <v>9</v>
      </c>
      <c r="F4714" t="s">
        <v>479</v>
      </c>
      <c r="G4714" t="s">
        <v>65</v>
      </c>
      <c r="H4714" s="135" t="s">
        <v>1569</v>
      </c>
      <c r="I4714" t="s">
        <v>1454</v>
      </c>
      <c r="J4714" s="20">
        <v>13</v>
      </c>
      <c r="K4714" s="20" t="s">
        <v>3</v>
      </c>
      <c r="L4714" t="s">
        <v>1464</v>
      </c>
      <c r="M4714" s="20">
        <v>4.6400000000000006</v>
      </c>
      <c r="N4714" s="20">
        <v>2.86</v>
      </c>
      <c r="AE4714">
        <f t="shared" si="73"/>
        <v>2003</v>
      </c>
    </row>
    <row r="4715" spans="1:31" x14ac:dyDescent="0.25">
      <c r="A4715" s="7">
        <v>4712</v>
      </c>
      <c r="B4715" s="8">
        <v>37981</v>
      </c>
      <c r="C4715" t="s">
        <v>3</v>
      </c>
      <c r="D4715" t="s">
        <v>443</v>
      </c>
      <c r="E4715" t="s">
        <v>9</v>
      </c>
      <c r="F4715" t="s">
        <v>328</v>
      </c>
      <c r="G4715" t="s">
        <v>14</v>
      </c>
      <c r="H4715" s="135" t="s">
        <v>1507</v>
      </c>
      <c r="I4715" t="s">
        <v>1454</v>
      </c>
      <c r="J4715" s="20">
        <v>15</v>
      </c>
      <c r="K4715" s="20" t="s">
        <v>9</v>
      </c>
      <c r="L4715" t="s">
        <v>1464</v>
      </c>
      <c r="M4715" s="20">
        <v>3.3</v>
      </c>
      <c r="N4715" s="20">
        <v>5.2</v>
      </c>
      <c r="AE4715">
        <f t="shared" si="73"/>
        <v>2003</v>
      </c>
    </row>
    <row r="4716" spans="1:31" x14ac:dyDescent="0.25">
      <c r="A4716" s="7">
        <v>4713</v>
      </c>
      <c r="B4716" s="8">
        <v>37983</v>
      </c>
      <c r="C4716" t="s">
        <v>3</v>
      </c>
      <c r="D4716" t="s">
        <v>614</v>
      </c>
      <c r="E4716" t="s">
        <v>9</v>
      </c>
      <c r="F4716" t="s">
        <v>578</v>
      </c>
      <c r="G4716" t="s">
        <v>24</v>
      </c>
      <c r="H4716" s="135" t="s">
        <v>1497</v>
      </c>
      <c r="I4716" t="s">
        <v>1454</v>
      </c>
      <c r="J4716" s="20">
        <v>36</v>
      </c>
      <c r="K4716" s="20" t="s">
        <v>3</v>
      </c>
      <c r="L4716" t="s">
        <v>1464</v>
      </c>
      <c r="M4716" s="20">
        <v>11.08</v>
      </c>
      <c r="N4716" s="20">
        <v>7.92</v>
      </c>
      <c r="AE4716">
        <f t="shared" si="73"/>
        <v>2003</v>
      </c>
    </row>
    <row r="4717" spans="1:31" x14ac:dyDescent="0.25">
      <c r="A4717" s="7">
        <v>4714</v>
      </c>
      <c r="B4717" s="8">
        <v>37983</v>
      </c>
      <c r="C4717" t="s">
        <v>3</v>
      </c>
      <c r="D4717" t="s">
        <v>360</v>
      </c>
      <c r="E4717" t="s">
        <v>9</v>
      </c>
      <c r="F4717" t="s">
        <v>285</v>
      </c>
      <c r="G4717" t="s">
        <v>24</v>
      </c>
      <c r="H4717" s="135" t="s">
        <v>1525</v>
      </c>
      <c r="I4717" t="s">
        <v>1454</v>
      </c>
      <c r="J4717" s="20">
        <v>24</v>
      </c>
      <c r="K4717" s="20" t="s">
        <v>9</v>
      </c>
      <c r="L4717" t="s">
        <v>1464</v>
      </c>
      <c r="M4717" s="20">
        <v>5.28</v>
      </c>
      <c r="N4717" s="20">
        <v>7.72</v>
      </c>
      <c r="AE4717">
        <f t="shared" si="73"/>
        <v>2003</v>
      </c>
    </row>
    <row r="4718" spans="1:31" x14ac:dyDescent="0.25">
      <c r="A4718" s="7">
        <v>4715</v>
      </c>
      <c r="B4718" s="8">
        <v>37983</v>
      </c>
      <c r="C4718" t="s">
        <v>3</v>
      </c>
      <c r="D4718" t="s">
        <v>588</v>
      </c>
      <c r="E4718" t="s">
        <v>9</v>
      </c>
      <c r="F4718" t="s">
        <v>536</v>
      </c>
      <c r="G4718" t="s">
        <v>65</v>
      </c>
      <c r="H4718" s="135" t="s">
        <v>1511</v>
      </c>
      <c r="I4718" t="s">
        <v>1454</v>
      </c>
      <c r="J4718" s="20">
        <v>18</v>
      </c>
      <c r="K4718" s="20" t="s">
        <v>9</v>
      </c>
      <c r="L4718" t="s">
        <v>1464</v>
      </c>
      <c r="M4718" s="20">
        <v>3.96</v>
      </c>
      <c r="N4718" s="20">
        <v>6.04</v>
      </c>
      <c r="AE4718">
        <f t="shared" si="73"/>
        <v>2003</v>
      </c>
    </row>
    <row r="4719" spans="1:31" x14ac:dyDescent="0.25">
      <c r="A4719" s="7">
        <v>4716</v>
      </c>
      <c r="B4719" s="8">
        <v>37983</v>
      </c>
      <c r="C4719" t="s">
        <v>3</v>
      </c>
      <c r="D4719" t="s">
        <v>36</v>
      </c>
      <c r="E4719" t="s">
        <v>9</v>
      </c>
      <c r="F4719" t="s">
        <v>202</v>
      </c>
      <c r="G4719" t="s">
        <v>17</v>
      </c>
      <c r="H4719" s="135" t="s">
        <v>1552</v>
      </c>
      <c r="I4719" t="s">
        <v>1454</v>
      </c>
      <c r="J4719" s="20">
        <v>11</v>
      </c>
      <c r="K4719" s="20" t="s">
        <v>9</v>
      </c>
      <c r="L4719" t="s">
        <v>1464</v>
      </c>
      <c r="M4719" s="20">
        <v>2.42</v>
      </c>
      <c r="N4719" s="20">
        <v>4.08</v>
      </c>
      <c r="AE4719">
        <f t="shared" si="73"/>
        <v>2003</v>
      </c>
    </row>
    <row r="4720" spans="1:31" x14ac:dyDescent="0.25">
      <c r="A4720" s="7">
        <v>4717</v>
      </c>
      <c r="B4720" s="8">
        <v>37983</v>
      </c>
      <c r="C4720" t="s">
        <v>3</v>
      </c>
      <c r="D4720" t="s">
        <v>542</v>
      </c>
      <c r="E4720" t="s">
        <v>9</v>
      </c>
      <c r="F4720" t="s">
        <v>285</v>
      </c>
      <c r="G4720" t="s">
        <v>11</v>
      </c>
      <c r="H4720" s="135" t="s">
        <v>1527</v>
      </c>
      <c r="I4720" t="s">
        <v>1454</v>
      </c>
      <c r="J4720" s="20">
        <v>34</v>
      </c>
      <c r="K4720" s="20" t="s">
        <v>3</v>
      </c>
      <c r="L4720" t="s">
        <v>1464</v>
      </c>
      <c r="M4720" s="20">
        <v>10.52</v>
      </c>
      <c r="N4720" s="20">
        <v>7.48</v>
      </c>
      <c r="AE4720">
        <f t="shared" si="73"/>
        <v>2003</v>
      </c>
    </row>
    <row r="4721" spans="1:31" x14ac:dyDescent="0.25">
      <c r="A4721" s="7">
        <v>4718</v>
      </c>
      <c r="B4721" s="8">
        <v>37983</v>
      </c>
      <c r="C4721" t="s">
        <v>3</v>
      </c>
      <c r="D4721" t="s">
        <v>49</v>
      </c>
      <c r="E4721" t="s">
        <v>9</v>
      </c>
      <c r="F4721" t="s">
        <v>285</v>
      </c>
      <c r="G4721" t="s">
        <v>14</v>
      </c>
      <c r="H4721" s="135" t="s">
        <v>1492</v>
      </c>
      <c r="I4721" t="s">
        <v>1454</v>
      </c>
      <c r="J4721" s="20">
        <v>13</v>
      </c>
      <c r="K4721" s="20" t="s">
        <v>3</v>
      </c>
      <c r="L4721" t="s">
        <v>1464</v>
      </c>
      <c r="M4721" s="20">
        <v>4.6400000000000006</v>
      </c>
      <c r="N4721" s="20">
        <v>2.86</v>
      </c>
      <c r="AE4721">
        <f t="shared" si="73"/>
        <v>2003</v>
      </c>
    </row>
    <row r="4722" spans="1:31" x14ac:dyDescent="0.25">
      <c r="A4722" s="7">
        <v>4719</v>
      </c>
      <c r="B4722" s="8">
        <v>37983</v>
      </c>
      <c r="C4722" t="s">
        <v>3</v>
      </c>
      <c r="D4722" t="s">
        <v>278</v>
      </c>
      <c r="E4722" t="s">
        <v>9</v>
      </c>
      <c r="F4722" t="s">
        <v>285</v>
      </c>
      <c r="G4722" t="s">
        <v>14</v>
      </c>
      <c r="H4722" s="135" t="s">
        <v>1507</v>
      </c>
      <c r="I4722" t="s">
        <v>1454</v>
      </c>
      <c r="J4722" s="20">
        <v>36</v>
      </c>
      <c r="K4722" s="20" t="s">
        <v>9</v>
      </c>
      <c r="L4722" t="s">
        <v>1464</v>
      </c>
      <c r="M4722" s="20">
        <v>7.92</v>
      </c>
      <c r="N4722" s="20">
        <v>11.08</v>
      </c>
      <c r="AE4722">
        <f t="shared" si="73"/>
        <v>2003</v>
      </c>
    </row>
    <row r="4723" spans="1:31" x14ac:dyDescent="0.25">
      <c r="A4723" s="7">
        <v>4720</v>
      </c>
      <c r="B4723" s="8">
        <v>37983</v>
      </c>
      <c r="C4723" t="s">
        <v>3</v>
      </c>
      <c r="D4723" t="s">
        <v>47</v>
      </c>
      <c r="E4723" t="s">
        <v>9</v>
      </c>
      <c r="F4723" t="s">
        <v>321</v>
      </c>
      <c r="G4723" t="s">
        <v>377</v>
      </c>
      <c r="H4723" s="9" t="s">
        <v>1607</v>
      </c>
      <c r="I4723" t="s">
        <v>1455</v>
      </c>
      <c r="J4723" s="20">
        <v>21</v>
      </c>
      <c r="K4723" s="20" t="s">
        <v>1465</v>
      </c>
      <c r="L4723" t="s">
        <v>1466</v>
      </c>
      <c r="M4723" s="20">
        <v>2.625</v>
      </c>
      <c r="N4723" s="20">
        <v>2.625</v>
      </c>
      <c r="AE4723">
        <f t="shared" si="73"/>
        <v>2003</v>
      </c>
    </row>
    <row r="4724" spans="1:31" x14ac:dyDescent="0.25">
      <c r="A4724" s="7">
        <v>4721</v>
      </c>
      <c r="B4724" s="8">
        <v>37983</v>
      </c>
      <c r="C4724" t="s">
        <v>3</v>
      </c>
      <c r="D4724" t="s">
        <v>543</v>
      </c>
      <c r="E4724" t="s">
        <v>9</v>
      </c>
      <c r="F4724" t="s">
        <v>521</v>
      </c>
      <c r="G4724" t="s">
        <v>633</v>
      </c>
      <c r="H4724" s="9" t="s">
        <v>1727</v>
      </c>
      <c r="I4724" t="s">
        <v>1454</v>
      </c>
      <c r="J4724" s="20">
        <v>36</v>
      </c>
      <c r="K4724" s="20" t="s">
        <v>9</v>
      </c>
      <c r="L4724" t="s">
        <v>1464</v>
      </c>
      <c r="M4724" s="20">
        <v>7.92</v>
      </c>
      <c r="N4724" s="20">
        <v>11.08</v>
      </c>
      <c r="AE4724">
        <f t="shared" si="73"/>
        <v>2003</v>
      </c>
    </row>
    <row r="4725" spans="1:31" x14ac:dyDescent="0.25">
      <c r="A4725" s="7">
        <v>4722</v>
      </c>
      <c r="B4725" s="8">
        <v>37983</v>
      </c>
      <c r="C4725" t="s">
        <v>3</v>
      </c>
      <c r="D4725" t="s">
        <v>546</v>
      </c>
      <c r="E4725" t="s">
        <v>9</v>
      </c>
      <c r="F4725" t="s">
        <v>285</v>
      </c>
      <c r="G4725" t="s">
        <v>24</v>
      </c>
      <c r="H4725" s="135" t="s">
        <v>1496</v>
      </c>
      <c r="I4725" t="s">
        <v>1456</v>
      </c>
      <c r="J4725" s="20">
        <v>30</v>
      </c>
      <c r="K4725" s="20" t="s">
        <v>9</v>
      </c>
      <c r="L4725" t="s">
        <v>1464</v>
      </c>
      <c r="M4725" s="20">
        <v>6.6</v>
      </c>
      <c r="N4725" s="20">
        <v>9.4</v>
      </c>
      <c r="O4725" t="s">
        <v>3</v>
      </c>
      <c r="P4725" s="13" t="s">
        <v>613</v>
      </c>
      <c r="Q4725" t="s">
        <v>9</v>
      </c>
      <c r="R4725" t="s">
        <v>545</v>
      </c>
      <c r="S4725" t="s">
        <v>1465</v>
      </c>
      <c r="U4725" t="s">
        <v>1465</v>
      </c>
      <c r="W4725" t="s">
        <v>1465</v>
      </c>
      <c r="Y4725" t="s">
        <v>1465</v>
      </c>
      <c r="AA4725" t="s">
        <v>1465</v>
      </c>
      <c r="AC4725" t="s">
        <v>1465</v>
      </c>
      <c r="AE4725">
        <f t="shared" si="73"/>
        <v>2003</v>
      </c>
    </row>
    <row r="4726" spans="1:31" x14ac:dyDescent="0.25">
      <c r="A4726" s="7">
        <v>4723</v>
      </c>
      <c r="B4726" s="8">
        <v>37983</v>
      </c>
      <c r="C4726" t="s">
        <v>3</v>
      </c>
      <c r="D4726" t="s">
        <v>546</v>
      </c>
      <c r="E4726" t="s">
        <v>9</v>
      </c>
      <c r="F4726" t="s">
        <v>122</v>
      </c>
      <c r="G4726" t="s">
        <v>24</v>
      </c>
      <c r="H4726" s="135" t="s">
        <v>1493</v>
      </c>
      <c r="I4726" t="s">
        <v>1454</v>
      </c>
      <c r="J4726" s="20">
        <v>38</v>
      </c>
      <c r="K4726" s="20" t="s">
        <v>9</v>
      </c>
      <c r="L4726" t="s">
        <v>1464</v>
      </c>
      <c r="M4726" s="20">
        <v>8.36</v>
      </c>
      <c r="N4726" s="20">
        <v>11.64</v>
      </c>
      <c r="AE4726">
        <f t="shared" si="73"/>
        <v>2003</v>
      </c>
    </row>
    <row r="4727" spans="1:31" x14ac:dyDescent="0.25">
      <c r="A4727" s="7">
        <v>4724</v>
      </c>
      <c r="B4727" s="8">
        <v>37984</v>
      </c>
      <c r="C4727" t="s">
        <v>3</v>
      </c>
      <c r="D4727" t="s">
        <v>443</v>
      </c>
      <c r="E4727" t="s">
        <v>9</v>
      </c>
      <c r="F4727" t="s">
        <v>486</v>
      </c>
      <c r="G4727" t="s">
        <v>24</v>
      </c>
      <c r="H4727" s="135" t="s">
        <v>1493</v>
      </c>
      <c r="I4727" t="s">
        <v>1454</v>
      </c>
      <c r="J4727" s="20">
        <v>14</v>
      </c>
      <c r="K4727" s="20" t="s">
        <v>9</v>
      </c>
      <c r="L4727" t="s">
        <v>1464</v>
      </c>
      <c r="M4727" s="20">
        <v>3.08</v>
      </c>
      <c r="N4727" s="20">
        <v>4.92</v>
      </c>
      <c r="AE4727">
        <f t="shared" si="73"/>
        <v>2003</v>
      </c>
    </row>
    <row r="4728" spans="1:31" x14ac:dyDescent="0.25">
      <c r="A4728" s="7">
        <v>4725</v>
      </c>
      <c r="B4728" s="8">
        <v>37984</v>
      </c>
      <c r="C4728" t="s">
        <v>3</v>
      </c>
      <c r="D4728" t="s">
        <v>546</v>
      </c>
      <c r="E4728" t="s">
        <v>9</v>
      </c>
      <c r="F4728" t="s">
        <v>486</v>
      </c>
      <c r="G4728" t="s">
        <v>24</v>
      </c>
      <c r="H4728" s="135" t="s">
        <v>1493</v>
      </c>
      <c r="I4728" t="s">
        <v>1454</v>
      </c>
      <c r="J4728" s="20">
        <v>37</v>
      </c>
      <c r="K4728" s="20" t="s">
        <v>9</v>
      </c>
      <c r="L4728" t="s">
        <v>1464</v>
      </c>
      <c r="M4728" s="20">
        <v>8.14</v>
      </c>
      <c r="N4728" s="20">
        <v>11.36</v>
      </c>
      <c r="AE4728">
        <f t="shared" si="73"/>
        <v>2003</v>
      </c>
    </row>
    <row r="4729" spans="1:31" x14ac:dyDescent="0.25">
      <c r="A4729" s="7">
        <v>4726</v>
      </c>
      <c r="B4729" s="8">
        <v>37984</v>
      </c>
      <c r="C4729" t="s">
        <v>3</v>
      </c>
      <c r="D4729" t="s">
        <v>638</v>
      </c>
      <c r="E4729" t="s">
        <v>9</v>
      </c>
      <c r="F4729" t="s">
        <v>236</v>
      </c>
      <c r="G4729" t="s">
        <v>377</v>
      </c>
      <c r="H4729" s="135" t="s">
        <v>1496</v>
      </c>
      <c r="I4729" t="s">
        <v>1455</v>
      </c>
      <c r="J4729" s="20">
        <v>21</v>
      </c>
      <c r="K4729" s="20" t="s">
        <v>1465</v>
      </c>
      <c r="L4729" t="s">
        <v>1466</v>
      </c>
      <c r="M4729" s="20">
        <v>2.625</v>
      </c>
      <c r="N4729" s="20">
        <v>2.625</v>
      </c>
      <c r="AE4729">
        <f t="shared" si="73"/>
        <v>2003</v>
      </c>
    </row>
    <row r="4730" spans="1:31" x14ac:dyDescent="0.25">
      <c r="A4730" s="7">
        <v>4727</v>
      </c>
      <c r="B4730" s="8">
        <v>37984</v>
      </c>
      <c r="C4730" t="s">
        <v>3</v>
      </c>
      <c r="D4730" t="s">
        <v>457</v>
      </c>
      <c r="E4730" t="s">
        <v>9</v>
      </c>
      <c r="F4730" t="s">
        <v>462</v>
      </c>
      <c r="G4730" t="s">
        <v>17</v>
      </c>
      <c r="H4730" s="135" t="s">
        <v>1552</v>
      </c>
      <c r="I4730" t="s">
        <v>1455</v>
      </c>
      <c r="J4730" s="20">
        <v>11</v>
      </c>
      <c r="K4730" s="20" t="s">
        <v>1465</v>
      </c>
      <c r="L4730" t="s">
        <v>1466</v>
      </c>
      <c r="M4730" s="20">
        <v>1.375</v>
      </c>
      <c r="N4730" s="20">
        <v>1.375</v>
      </c>
      <c r="AE4730">
        <f t="shared" si="73"/>
        <v>2003</v>
      </c>
    </row>
    <row r="4731" spans="1:31" x14ac:dyDescent="0.25">
      <c r="A4731" s="7">
        <v>4728</v>
      </c>
      <c r="B4731" s="8">
        <v>37984</v>
      </c>
      <c r="C4731" t="s">
        <v>3</v>
      </c>
      <c r="D4731" t="s">
        <v>462</v>
      </c>
      <c r="E4731" t="s">
        <v>9</v>
      </c>
      <c r="F4731" t="s">
        <v>457</v>
      </c>
      <c r="G4731" t="s">
        <v>17</v>
      </c>
      <c r="H4731" s="135" t="s">
        <v>1552</v>
      </c>
      <c r="I4731" t="s">
        <v>1455</v>
      </c>
      <c r="J4731" s="20">
        <v>11</v>
      </c>
      <c r="K4731" s="20" t="s">
        <v>9</v>
      </c>
      <c r="L4731" t="s">
        <v>1464</v>
      </c>
      <c r="M4731" s="20">
        <v>1.21</v>
      </c>
      <c r="N4731" s="20">
        <v>2.04</v>
      </c>
      <c r="AE4731">
        <f t="shared" si="73"/>
        <v>2003</v>
      </c>
    </row>
    <row r="4732" spans="1:31" x14ac:dyDescent="0.25">
      <c r="A4732" s="7">
        <v>4729</v>
      </c>
      <c r="B4732" s="8">
        <v>37984</v>
      </c>
      <c r="C4732" t="s">
        <v>3</v>
      </c>
      <c r="D4732" t="s">
        <v>36</v>
      </c>
      <c r="E4732" t="s">
        <v>9</v>
      </c>
      <c r="F4732" t="s">
        <v>601</v>
      </c>
      <c r="G4732" t="s">
        <v>14</v>
      </c>
      <c r="H4732" s="135" t="s">
        <v>1507</v>
      </c>
      <c r="I4732" t="s">
        <v>1455</v>
      </c>
      <c r="J4732" s="20">
        <v>21</v>
      </c>
      <c r="K4732" s="20" t="s">
        <v>9</v>
      </c>
      <c r="L4732" t="s">
        <v>1464</v>
      </c>
      <c r="M4732" s="20">
        <v>2.31</v>
      </c>
      <c r="N4732" s="20">
        <v>3.44</v>
      </c>
      <c r="AE4732">
        <f t="shared" si="73"/>
        <v>2003</v>
      </c>
    </row>
    <row r="4733" spans="1:31" x14ac:dyDescent="0.25">
      <c r="A4733" s="7">
        <v>4730</v>
      </c>
      <c r="B4733" s="8">
        <v>37984</v>
      </c>
      <c r="C4733" t="s">
        <v>3</v>
      </c>
      <c r="D4733" t="s">
        <v>149</v>
      </c>
      <c r="E4733" t="s">
        <v>9</v>
      </c>
      <c r="F4733" t="s">
        <v>606</v>
      </c>
      <c r="G4733" t="s">
        <v>14</v>
      </c>
      <c r="H4733" s="135" t="s">
        <v>1496</v>
      </c>
      <c r="I4733" t="s">
        <v>1455</v>
      </c>
      <c r="J4733" s="20">
        <v>33</v>
      </c>
      <c r="K4733" s="20" t="s">
        <v>3</v>
      </c>
      <c r="L4733" t="s">
        <v>1463</v>
      </c>
      <c r="M4733" s="20">
        <v>4.79</v>
      </c>
      <c r="N4733" s="20">
        <v>3.96</v>
      </c>
      <c r="AE4733">
        <f t="shared" si="73"/>
        <v>2003</v>
      </c>
    </row>
    <row r="4734" spans="1:31" x14ac:dyDescent="0.25">
      <c r="A4734" s="7">
        <v>4731</v>
      </c>
      <c r="B4734" s="8">
        <v>37984</v>
      </c>
      <c r="C4734" t="s">
        <v>3</v>
      </c>
      <c r="D4734" t="s">
        <v>606</v>
      </c>
      <c r="E4734" t="s">
        <v>9</v>
      </c>
      <c r="F4734" t="s">
        <v>149</v>
      </c>
      <c r="G4734" t="s">
        <v>14</v>
      </c>
      <c r="H4734" s="135" t="s">
        <v>1496</v>
      </c>
      <c r="I4734" t="s">
        <v>1455</v>
      </c>
      <c r="J4734" s="20">
        <v>33</v>
      </c>
      <c r="K4734" s="20" t="s">
        <v>3</v>
      </c>
      <c r="L4734" t="s">
        <v>1463</v>
      </c>
      <c r="M4734" s="20">
        <v>4.79</v>
      </c>
      <c r="N4734" s="20">
        <v>3.96</v>
      </c>
      <c r="AE4734">
        <f t="shared" si="73"/>
        <v>2003</v>
      </c>
    </row>
    <row r="4735" spans="1:31" x14ac:dyDescent="0.25">
      <c r="A4735" s="7">
        <v>4732</v>
      </c>
      <c r="B4735" s="8">
        <v>37984</v>
      </c>
      <c r="C4735" t="s">
        <v>3</v>
      </c>
      <c r="D4735" t="s">
        <v>382</v>
      </c>
      <c r="E4735" t="s">
        <v>9</v>
      </c>
      <c r="F4735" t="s">
        <v>490</v>
      </c>
      <c r="G4735" t="s">
        <v>17</v>
      </c>
      <c r="H4735" s="135" t="s">
        <v>1496</v>
      </c>
      <c r="I4735" t="s">
        <v>1454</v>
      </c>
      <c r="J4735" s="20">
        <v>30</v>
      </c>
      <c r="K4735" s="20" t="s">
        <v>3</v>
      </c>
      <c r="L4735" t="s">
        <v>1464</v>
      </c>
      <c r="M4735" s="20">
        <v>9.4</v>
      </c>
      <c r="N4735" s="20">
        <v>6.6</v>
      </c>
      <c r="AE4735">
        <f t="shared" si="73"/>
        <v>2003</v>
      </c>
    </row>
    <row r="4736" spans="1:31" x14ac:dyDescent="0.25">
      <c r="A4736" s="7">
        <v>4733</v>
      </c>
      <c r="B4736" s="8">
        <v>37984</v>
      </c>
      <c r="C4736" t="s">
        <v>3</v>
      </c>
      <c r="D4736" t="s">
        <v>608</v>
      </c>
      <c r="E4736" t="s">
        <v>9</v>
      </c>
      <c r="F4736" t="s">
        <v>578</v>
      </c>
      <c r="G4736" t="s">
        <v>377</v>
      </c>
      <c r="H4736" s="9" t="s">
        <v>1590</v>
      </c>
      <c r="I4736" t="s">
        <v>1454</v>
      </c>
      <c r="J4736" s="20">
        <v>96</v>
      </c>
      <c r="K4736" s="20" t="s">
        <v>9</v>
      </c>
      <c r="L4736" t="s">
        <v>1463</v>
      </c>
      <c r="M4736" s="20">
        <v>23.04</v>
      </c>
      <c r="N4736" s="20">
        <v>25.96</v>
      </c>
      <c r="AE4736">
        <f t="shared" si="73"/>
        <v>2003</v>
      </c>
    </row>
    <row r="4737" spans="1:31" x14ac:dyDescent="0.25">
      <c r="A4737" s="7">
        <v>4734</v>
      </c>
      <c r="B4737" s="8">
        <v>37984</v>
      </c>
      <c r="C4737" t="s">
        <v>3</v>
      </c>
      <c r="D4737" t="s">
        <v>49</v>
      </c>
      <c r="E4737" t="s">
        <v>9</v>
      </c>
      <c r="F4737" t="s">
        <v>161</v>
      </c>
      <c r="G4737" t="s">
        <v>377</v>
      </c>
      <c r="H4737" s="9" t="s">
        <v>1627</v>
      </c>
      <c r="I4737" t="s">
        <v>1454</v>
      </c>
      <c r="J4737" s="20">
        <v>32</v>
      </c>
      <c r="K4737" s="20" t="s">
        <v>9</v>
      </c>
      <c r="L4737" t="s">
        <v>1464</v>
      </c>
      <c r="M4737" s="20">
        <v>7.04</v>
      </c>
      <c r="N4737" s="20">
        <v>9.9600000000000009</v>
      </c>
      <c r="AE4737">
        <f t="shared" si="73"/>
        <v>2003</v>
      </c>
    </row>
    <row r="4738" spans="1:31" x14ac:dyDescent="0.25">
      <c r="A4738" s="7">
        <v>4735</v>
      </c>
      <c r="B4738" s="8">
        <v>37985</v>
      </c>
      <c r="C4738" t="s">
        <v>3</v>
      </c>
      <c r="D4738" t="s">
        <v>629</v>
      </c>
      <c r="E4738" t="s">
        <v>9</v>
      </c>
      <c r="F4738" t="s">
        <v>610</v>
      </c>
      <c r="G4738" t="s">
        <v>377</v>
      </c>
      <c r="H4738" s="135" t="s">
        <v>1585</v>
      </c>
      <c r="I4738" t="s">
        <v>1454</v>
      </c>
      <c r="J4738" s="20">
        <v>12</v>
      </c>
      <c r="K4738" s="20" t="s">
        <v>3</v>
      </c>
      <c r="L4738" t="s">
        <v>1463</v>
      </c>
      <c r="M4738" s="20">
        <v>4.12</v>
      </c>
      <c r="N4738" s="20">
        <v>2.88</v>
      </c>
      <c r="AE4738">
        <f t="shared" si="73"/>
        <v>2003</v>
      </c>
    </row>
    <row r="4739" spans="1:31" x14ac:dyDescent="0.25">
      <c r="A4739" s="7">
        <v>4736</v>
      </c>
      <c r="B4739" s="8">
        <v>37985</v>
      </c>
      <c r="C4739" t="s">
        <v>3</v>
      </c>
      <c r="D4739" t="s">
        <v>533</v>
      </c>
      <c r="E4739" t="s">
        <v>9</v>
      </c>
      <c r="F4739" t="s">
        <v>91</v>
      </c>
      <c r="G4739" t="s">
        <v>65</v>
      </c>
      <c r="H4739" s="135" t="s">
        <v>1569</v>
      </c>
      <c r="I4739" t="s">
        <v>1454</v>
      </c>
      <c r="J4739" s="20">
        <v>18</v>
      </c>
      <c r="K4739" s="20" t="s">
        <v>9</v>
      </c>
      <c r="L4739" t="s">
        <v>1464</v>
      </c>
      <c r="M4739" s="20">
        <v>3.96</v>
      </c>
      <c r="N4739" s="20">
        <v>6.04</v>
      </c>
      <c r="AE4739">
        <f t="shared" si="73"/>
        <v>2003</v>
      </c>
    </row>
    <row r="4740" spans="1:31" x14ac:dyDescent="0.25">
      <c r="A4740" s="7">
        <v>4737</v>
      </c>
      <c r="B4740" s="8">
        <v>37985</v>
      </c>
      <c r="C4740" t="s">
        <v>3</v>
      </c>
      <c r="D4740" t="s">
        <v>119</v>
      </c>
      <c r="E4740" t="s">
        <v>9</v>
      </c>
      <c r="F4740" t="s">
        <v>556</v>
      </c>
      <c r="G4740" t="s">
        <v>65</v>
      </c>
      <c r="H4740" s="135" t="s">
        <v>1514</v>
      </c>
      <c r="I4740" t="s">
        <v>1455</v>
      </c>
      <c r="J4740" s="20">
        <v>21</v>
      </c>
      <c r="K4740" s="20" t="s">
        <v>3</v>
      </c>
      <c r="L4740" t="s">
        <v>1464</v>
      </c>
      <c r="M4740" s="20">
        <v>3.44</v>
      </c>
      <c r="N4740" s="20">
        <v>2.31</v>
      </c>
      <c r="AE4740">
        <f t="shared" ref="AE4740:AE4803" si="74">YEAR(B4740)</f>
        <v>2003</v>
      </c>
    </row>
    <row r="4741" spans="1:31" x14ac:dyDescent="0.25">
      <c r="A4741" s="7">
        <v>4738</v>
      </c>
      <c r="B4741" s="8">
        <v>37985</v>
      </c>
      <c r="C4741" t="s">
        <v>3</v>
      </c>
      <c r="D4741" t="s">
        <v>534</v>
      </c>
      <c r="E4741" t="s">
        <v>9</v>
      </c>
      <c r="F4741" t="s">
        <v>598</v>
      </c>
      <c r="G4741" t="s">
        <v>569</v>
      </c>
      <c r="H4741" s="136" t="s">
        <v>1677</v>
      </c>
      <c r="I4741" t="s">
        <v>1454</v>
      </c>
      <c r="J4741" s="20">
        <v>15</v>
      </c>
      <c r="K4741" s="20" t="s">
        <v>9</v>
      </c>
      <c r="L4741" t="s">
        <v>1464</v>
      </c>
      <c r="M4741" s="20">
        <v>3.3</v>
      </c>
      <c r="N4741" s="20">
        <v>5.2</v>
      </c>
      <c r="AE4741">
        <f t="shared" si="74"/>
        <v>2003</v>
      </c>
    </row>
    <row r="4742" spans="1:31" x14ac:dyDescent="0.25">
      <c r="A4742" s="7">
        <v>4739</v>
      </c>
      <c r="B4742" s="8">
        <v>37987</v>
      </c>
      <c r="C4742" t="s">
        <v>3</v>
      </c>
      <c r="D4742" t="s">
        <v>632</v>
      </c>
      <c r="E4742" t="s">
        <v>9</v>
      </c>
      <c r="F4742" t="s">
        <v>625</v>
      </c>
      <c r="G4742" t="s">
        <v>24</v>
      </c>
      <c r="H4742" s="135" t="s">
        <v>1497</v>
      </c>
      <c r="I4742" t="s">
        <v>1454</v>
      </c>
      <c r="J4742" s="20">
        <v>4</v>
      </c>
      <c r="K4742" s="20" t="s">
        <v>3</v>
      </c>
      <c r="L4742" t="s">
        <v>1464</v>
      </c>
      <c r="M4742" s="20">
        <v>2.12</v>
      </c>
      <c r="N4742" s="20">
        <v>0.88</v>
      </c>
      <c r="AE4742">
        <f t="shared" si="74"/>
        <v>2004</v>
      </c>
    </row>
    <row r="4743" spans="1:31" x14ac:dyDescent="0.25">
      <c r="A4743" s="7">
        <v>4740</v>
      </c>
      <c r="B4743" s="8">
        <v>37987</v>
      </c>
      <c r="C4743" t="s">
        <v>3</v>
      </c>
      <c r="D4743" t="s">
        <v>404</v>
      </c>
      <c r="E4743" t="s">
        <v>9</v>
      </c>
      <c r="F4743" t="s">
        <v>486</v>
      </c>
      <c r="G4743" t="s">
        <v>14</v>
      </c>
      <c r="H4743" s="135" t="s">
        <v>1522</v>
      </c>
      <c r="I4743" t="s">
        <v>1454</v>
      </c>
      <c r="J4743" s="20">
        <v>11</v>
      </c>
      <c r="K4743" s="20" t="s">
        <v>9</v>
      </c>
      <c r="L4743" t="s">
        <v>1464</v>
      </c>
      <c r="M4743" s="20">
        <v>2.42</v>
      </c>
      <c r="N4743" s="20">
        <v>4.08</v>
      </c>
      <c r="AE4743">
        <f t="shared" si="74"/>
        <v>2004</v>
      </c>
    </row>
    <row r="4744" spans="1:31" x14ac:dyDescent="0.25">
      <c r="A4744" s="7">
        <v>4741</v>
      </c>
      <c r="B4744" s="8">
        <v>37987</v>
      </c>
      <c r="C4744" t="s">
        <v>3</v>
      </c>
      <c r="D4744" t="s">
        <v>545</v>
      </c>
      <c r="E4744" t="s">
        <v>9</v>
      </c>
      <c r="F4744" t="s">
        <v>341</v>
      </c>
      <c r="G4744" t="s">
        <v>65</v>
      </c>
      <c r="H4744" s="135" t="s">
        <v>1514</v>
      </c>
      <c r="I4744" t="s">
        <v>1454</v>
      </c>
      <c r="J4744" s="20">
        <v>5</v>
      </c>
      <c r="K4744" s="20" t="s">
        <v>1465</v>
      </c>
      <c r="L4744" t="s">
        <v>1466</v>
      </c>
      <c r="M4744" s="20">
        <v>1.25</v>
      </c>
      <c r="N4744" s="20">
        <v>1.25</v>
      </c>
      <c r="AE4744">
        <f t="shared" si="74"/>
        <v>2004</v>
      </c>
    </row>
    <row r="4745" spans="1:31" x14ac:dyDescent="0.25">
      <c r="A4745" s="7">
        <v>4742</v>
      </c>
      <c r="B4745" s="8">
        <v>37987</v>
      </c>
      <c r="C4745" t="s">
        <v>3</v>
      </c>
      <c r="D4745" t="s">
        <v>341</v>
      </c>
      <c r="E4745" t="s">
        <v>9</v>
      </c>
      <c r="F4745" t="s">
        <v>545</v>
      </c>
      <c r="G4745" t="s">
        <v>65</v>
      </c>
      <c r="H4745" s="135" t="s">
        <v>1514</v>
      </c>
      <c r="I4745" t="s">
        <v>1454</v>
      </c>
      <c r="J4745" s="20">
        <v>5</v>
      </c>
      <c r="K4745" s="20" t="s">
        <v>1465</v>
      </c>
      <c r="L4745" t="s">
        <v>1466</v>
      </c>
      <c r="M4745" s="20">
        <v>1.25</v>
      </c>
      <c r="N4745" s="20">
        <v>1.25</v>
      </c>
      <c r="AE4745">
        <f t="shared" si="74"/>
        <v>2004</v>
      </c>
    </row>
    <row r="4746" spans="1:31" x14ac:dyDescent="0.25">
      <c r="A4746" s="7">
        <v>4743</v>
      </c>
      <c r="B4746" s="8">
        <v>37987</v>
      </c>
      <c r="C4746" t="s">
        <v>3</v>
      </c>
      <c r="D4746" t="s">
        <v>608</v>
      </c>
      <c r="E4746" t="s">
        <v>9</v>
      </c>
      <c r="F4746" t="s">
        <v>571</v>
      </c>
      <c r="G4746" t="s">
        <v>633</v>
      </c>
      <c r="H4746" s="9" t="s">
        <v>1727</v>
      </c>
      <c r="I4746" t="s">
        <v>1455</v>
      </c>
      <c r="J4746" s="20">
        <v>31</v>
      </c>
      <c r="K4746" s="20" t="s">
        <v>3</v>
      </c>
      <c r="L4746" t="s">
        <v>1464</v>
      </c>
      <c r="M4746" s="20">
        <v>4.84</v>
      </c>
      <c r="N4746" s="20">
        <v>3.41</v>
      </c>
      <c r="AE4746">
        <f t="shared" si="74"/>
        <v>2004</v>
      </c>
    </row>
    <row r="4747" spans="1:31" x14ac:dyDescent="0.25">
      <c r="A4747" s="7">
        <v>4744</v>
      </c>
      <c r="B4747" s="8">
        <v>37989</v>
      </c>
      <c r="C4747" t="s">
        <v>3</v>
      </c>
      <c r="D4747" t="s">
        <v>617</v>
      </c>
      <c r="E4747" t="s">
        <v>9</v>
      </c>
      <c r="F4747" t="s">
        <v>601</v>
      </c>
      <c r="G4747" t="s">
        <v>24</v>
      </c>
      <c r="H4747" s="135" t="s">
        <v>1497</v>
      </c>
      <c r="I4747" t="s">
        <v>1454</v>
      </c>
      <c r="J4747" s="20">
        <v>24</v>
      </c>
      <c r="K4747" s="20" t="s">
        <v>9</v>
      </c>
      <c r="L4747" t="s">
        <v>1464</v>
      </c>
      <c r="M4747" s="20">
        <v>5.28</v>
      </c>
      <c r="N4747" s="20">
        <v>7.72</v>
      </c>
      <c r="AE4747">
        <f t="shared" si="74"/>
        <v>2004</v>
      </c>
    </row>
    <row r="4748" spans="1:31" x14ac:dyDescent="0.25">
      <c r="A4748" s="7">
        <v>4745</v>
      </c>
      <c r="B4748" s="8">
        <v>37989</v>
      </c>
      <c r="C4748" t="s">
        <v>3</v>
      </c>
      <c r="D4748" t="s">
        <v>638</v>
      </c>
      <c r="E4748" t="s">
        <v>9</v>
      </c>
      <c r="F4748" t="s">
        <v>236</v>
      </c>
      <c r="G4748" t="s">
        <v>377</v>
      </c>
      <c r="H4748" s="135" t="s">
        <v>1496</v>
      </c>
      <c r="I4748" t="s">
        <v>1455</v>
      </c>
      <c r="J4748" s="20">
        <v>23</v>
      </c>
      <c r="K4748" s="20" t="s">
        <v>3</v>
      </c>
      <c r="L4748" t="s">
        <v>1464</v>
      </c>
      <c r="M4748" s="20">
        <v>3.7199999999999998</v>
      </c>
      <c r="N4748" s="20">
        <v>2.5300000000000002</v>
      </c>
      <c r="AE4748">
        <f t="shared" si="74"/>
        <v>2004</v>
      </c>
    </row>
    <row r="4749" spans="1:31" x14ac:dyDescent="0.25">
      <c r="A4749" s="7">
        <v>4746</v>
      </c>
      <c r="B4749" s="8">
        <v>37989</v>
      </c>
      <c r="C4749" t="s">
        <v>3</v>
      </c>
      <c r="D4749" t="s">
        <v>202</v>
      </c>
      <c r="E4749" t="s">
        <v>9</v>
      </c>
      <c r="F4749" t="s">
        <v>36</v>
      </c>
      <c r="G4749" t="s">
        <v>17</v>
      </c>
      <c r="H4749" s="135" t="s">
        <v>1552</v>
      </c>
      <c r="I4749" t="s">
        <v>1454</v>
      </c>
      <c r="J4749" s="20">
        <v>11</v>
      </c>
      <c r="K4749" s="20" t="s">
        <v>3</v>
      </c>
      <c r="L4749" t="s">
        <v>1464</v>
      </c>
      <c r="M4749" s="20">
        <v>4.08</v>
      </c>
      <c r="N4749" s="20">
        <v>2.42</v>
      </c>
      <c r="AE4749">
        <f t="shared" si="74"/>
        <v>2004</v>
      </c>
    </row>
    <row r="4750" spans="1:31" x14ac:dyDescent="0.25">
      <c r="A4750" s="7">
        <v>4747</v>
      </c>
      <c r="B4750" s="8">
        <v>37989</v>
      </c>
      <c r="C4750" t="s">
        <v>3</v>
      </c>
      <c r="D4750" t="s">
        <v>608</v>
      </c>
      <c r="E4750" t="s">
        <v>9</v>
      </c>
      <c r="F4750" t="s">
        <v>521</v>
      </c>
      <c r="G4750" t="s">
        <v>14</v>
      </c>
      <c r="H4750" s="135" t="s">
        <v>1566</v>
      </c>
      <c r="I4750" t="s">
        <v>1456</v>
      </c>
      <c r="J4750" s="20">
        <v>16</v>
      </c>
      <c r="K4750" s="20" t="s">
        <v>9</v>
      </c>
      <c r="L4750" t="s">
        <v>1464</v>
      </c>
      <c r="M4750" s="20">
        <v>3.52</v>
      </c>
      <c r="N4750" s="20">
        <v>5.48</v>
      </c>
      <c r="O4750" t="s">
        <v>3</v>
      </c>
      <c r="P4750" s="13" t="s">
        <v>537</v>
      </c>
      <c r="Q4750" t="s">
        <v>9</v>
      </c>
      <c r="R4750" t="s">
        <v>427</v>
      </c>
      <c r="S4750" t="s">
        <v>1465</v>
      </c>
      <c r="U4750" t="s">
        <v>1465</v>
      </c>
      <c r="W4750" t="s">
        <v>1465</v>
      </c>
      <c r="Y4750" t="s">
        <v>1465</v>
      </c>
      <c r="AA4750" t="s">
        <v>1465</v>
      </c>
      <c r="AC4750" t="s">
        <v>1465</v>
      </c>
      <c r="AE4750">
        <f t="shared" si="74"/>
        <v>2004</v>
      </c>
    </row>
    <row r="4751" spans="1:31" x14ac:dyDescent="0.25">
      <c r="A4751" s="7">
        <v>4748</v>
      </c>
      <c r="B4751" s="8">
        <v>37989</v>
      </c>
      <c r="C4751" t="s">
        <v>3</v>
      </c>
      <c r="D4751" t="s">
        <v>538</v>
      </c>
      <c r="E4751" t="s">
        <v>9</v>
      </c>
      <c r="F4751" t="s">
        <v>78</v>
      </c>
      <c r="G4751" t="s">
        <v>11</v>
      </c>
      <c r="H4751" s="135" t="s">
        <v>1531</v>
      </c>
      <c r="I4751" t="s">
        <v>1454</v>
      </c>
      <c r="J4751" s="20">
        <v>12</v>
      </c>
      <c r="K4751" s="20" t="s">
        <v>9</v>
      </c>
      <c r="L4751" t="s">
        <v>1463</v>
      </c>
      <c r="M4751" s="20">
        <v>2.88</v>
      </c>
      <c r="N4751" s="20">
        <v>4.12</v>
      </c>
      <c r="AE4751">
        <f t="shared" si="74"/>
        <v>2004</v>
      </c>
    </row>
    <row r="4752" spans="1:31" x14ac:dyDescent="0.25">
      <c r="A4752" s="7">
        <v>4749</v>
      </c>
      <c r="B4752" s="8">
        <v>37989</v>
      </c>
      <c r="C4752" t="s">
        <v>3</v>
      </c>
      <c r="D4752" t="s">
        <v>543</v>
      </c>
      <c r="E4752" t="s">
        <v>9</v>
      </c>
      <c r="F4752" t="s">
        <v>479</v>
      </c>
      <c r="G4752" t="s">
        <v>14</v>
      </c>
      <c r="H4752" s="135" t="s">
        <v>1534</v>
      </c>
      <c r="I4752" t="s">
        <v>1454</v>
      </c>
      <c r="J4752" s="20">
        <v>20</v>
      </c>
      <c r="K4752" s="20" t="s">
        <v>9</v>
      </c>
      <c r="L4752" t="s">
        <v>1464</v>
      </c>
      <c r="M4752" s="20">
        <v>4.4000000000000004</v>
      </c>
      <c r="N4752" s="20">
        <v>6.6</v>
      </c>
      <c r="AE4752">
        <f t="shared" si="74"/>
        <v>2004</v>
      </c>
    </row>
    <row r="4753" spans="1:31" x14ac:dyDescent="0.25">
      <c r="A4753" s="7">
        <v>4750</v>
      </c>
      <c r="B4753" s="8">
        <v>37989</v>
      </c>
      <c r="C4753" t="s">
        <v>3</v>
      </c>
      <c r="D4753" t="s">
        <v>614</v>
      </c>
      <c r="E4753" t="s">
        <v>9</v>
      </c>
      <c r="F4753" t="s">
        <v>261</v>
      </c>
      <c r="G4753" t="s">
        <v>14</v>
      </c>
      <c r="H4753" s="135" t="s">
        <v>1507</v>
      </c>
      <c r="I4753" t="s">
        <v>1454</v>
      </c>
      <c r="J4753" s="20">
        <v>8</v>
      </c>
      <c r="K4753" s="20" t="s">
        <v>3</v>
      </c>
      <c r="L4753" t="s">
        <v>1464</v>
      </c>
      <c r="M4753" s="20">
        <v>3.24</v>
      </c>
      <c r="N4753" s="20">
        <v>1.76</v>
      </c>
      <c r="AE4753">
        <f t="shared" si="74"/>
        <v>2004</v>
      </c>
    </row>
    <row r="4754" spans="1:31" x14ac:dyDescent="0.25">
      <c r="A4754" s="7">
        <v>4751</v>
      </c>
      <c r="B4754" s="8">
        <v>37989</v>
      </c>
      <c r="C4754" t="s">
        <v>3</v>
      </c>
      <c r="D4754" t="s">
        <v>638</v>
      </c>
      <c r="E4754" t="s">
        <v>9</v>
      </c>
      <c r="F4754" t="s">
        <v>552</v>
      </c>
      <c r="G4754" t="s">
        <v>377</v>
      </c>
      <c r="H4754" s="135" t="s">
        <v>1585</v>
      </c>
      <c r="I4754" t="s">
        <v>1454</v>
      </c>
      <c r="J4754" s="20">
        <v>12</v>
      </c>
      <c r="K4754" s="20" t="s">
        <v>9</v>
      </c>
      <c r="L4754" t="s">
        <v>1463</v>
      </c>
      <c r="M4754" s="20">
        <v>2.88</v>
      </c>
      <c r="N4754" s="20">
        <v>4.12</v>
      </c>
      <c r="AE4754">
        <f t="shared" si="74"/>
        <v>2004</v>
      </c>
    </row>
    <row r="4755" spans="1:31" x14ac:dyDescent="0.25">
      <c r="A4755" s="7">
        <v>4752</v>
      </c>
      <c r="B4755" s="8">
        <v>37989</v>
      </c>
      <c r="C4755" t="s">
        <v>3</v>
      </c>
      <c r="D4755" t="s">
        <v>543</v>
      </c>
      <c r="E4755" t="s">
        <v>9</v>
      </c>
      <c r="F4755" t="s">
        <v>490</v>
      </c>
      <c r="G4755" t="s">
        <v>24</v>
      </c>
      <c r="H4755" s="136" t="s">
        <v>1496</v>
      </c>
      <c r="I4755" t="s">
        <v>1454</v>
      </c>
      <c r="J4755" s="20">
        <v>48</v>
      </c>
      <c r="K4755" s="20" t="s">
        <v>9</v>
      </c>
      <c r="L4755" t="s">
        <v>1464</v>
      </c>
      <c r="M4755" s="20">
        <v>10.56</v>
      </c>
      <c r="N4755" s="20">
        <v>14.44</v>
      </c>
      <c r="AE4755">
        <f t="shared" si="74"/>
        <v>2004</v>
      </c>
    </row>
    <row r="4756" spans="1:31" x14ac:dyDescent="0.25">
      <c r="A4756" s="7">
        <v>4753</v>
      </c>
      <c r="B4756" s="8">
        <v>37990</v>
      </c>
      <c r="C4756" t="s">
        <v>3</v>
      </c>
      <c r="D4756" t="s">
        <v>536</v>
      </c>
      <c r="E4756" t="s">
        <v>9</v>
      </c>
      <c r="F4756" t="s">
        <v>78</v>
      </c>
      <c r="G4756" t="s">
        <v>24</v>
      </c>
      <c r="H4756" s="135" t="s">
        <v>1493</v>
      </c>
      <c r="I4756" t="s">
        <v>1455</v>
      </c>
      <c r="J4756" s="20">
        <v>38</v>
      </c>
      <c r="K4756" s="20" t="s">
        <v>9</v>
      </c>
      <c r="L4756" t="s">
        <v>1464</v>
      </c>
      <c r="M4756" s="20">
        <v>4.18</v>
      </c>
      <c r="N4756" s="20">
        <v>5.82</v>
      </c>
      <c r="AE4756">
        <f t="shared" si="74"/>
        <v>2004</v>
      </c>
    </row>
    <row r="4757" spans="1:31" x14ac:dyDescent="0.25">
      <c r="A4757" s="7">
        <v>4754</v>
      </c>
      <c r="B4757" s="8">
        <v>37990</v>
      </c>
      <c r="C4757" t="s">
        <v>3</v>
      </c>
      <c r="D4757" t="s">
        <v>78</v>
      </c>
      <c r="E4757" t="s">
        <v>9</v>
      </c>
      <c r="F4757" t="s">
        <v>536</v>
      </c>
      <c r="G4757" t="s">
        <v>24</v>
      </c>
      <c r="H4757" s="135" t="s">
        <v>1493</v>
      </c>
      <c r="I4757" t="s">
        <v>1455</v>
      </c>
      <c r="J4757" s="20">
        <v>38</v>
      </c>
      <c r="K4757" s="20" t="s">
        <v>3</v>
      </c>
      <c r="L4757" t="s">
        <v>1464</v>
      </c>
      <c r="M4757" s="20">
        <v>5.82</v>
      </c>
      <c r="N4757" s="20">
        <v>4.18</v>
      </c>
      <c r="AE4757">
        <f t="shared" si="74"/>
        <v>2004</v>
      </c>
    </row>
    <row r="4758" spans="1:31" x14ac:dyDescent="0.25">
      <c r="A4758" s="7">
        <v>4755</v>
      </c>
      <c r="B4758" s="8">
        <v>37990</v>
      </c>
      <c r="C4758" t="s">
        <v>3</v>
      </c>
      <c r="D4758" t="s">
        <v>440</v>
      </c>
      <c r="E4758" t="s">
        <v>9</v>
      </c>
      <c r="F4758" t="s">
        <v>160</v>
      </c>
      <c r="G4758" t="s">
        <v>17</v>
      </c>
      <c r="H4758" s="135" t="s">
        <v>1552</v>
      </c>
      <c r="I4758" t="s">
        <v>1455</v>
      </c>
      <c r="J4758" s="20">
        <v>11</v>
      </c>
      <c r="K4758" s="20" t="s">
        <v>3</v>
      </c>
      <c r="L4758" t="s">
        <v>1464</v>
      </c>
      <c r="M4758" s="20">
        <v>2.04</v>
      </c>
      <c r="N4758" s="20">
        <v>1.21</v>
      </c>
      <c r="AE4758">
        <f t="shared" si="74"/>
        <v>2004</v>
      </c>
    </row>
    <row r="4759" spans="1:31" x14ac:dyDescent="0.25">
      <c r="A4759" s="7">
        <v>4756</v>
      </c>
      <c r="B4759" s="8">
        <v>37990</v>
      </c>
      <c r="C4759" t="s">
        <v>3</v>
      </c>
      <c r="D4759" t="s">
        <v>160</v>
      </c>
      <c r="E4759" t="s">
        <v>9</v>
      </c>
      <c r="F4759" t="s">
        <v>440</v>
      </c>
      <c r="G4759" t="s">
        <v>17</v>
      </c>
      <c r="H4759" s="135" t="s">
        <v>1552</v>
      </c>
      <c r="I4759" t="s">
        <v>1455</v>
      </c>
      <c r="J4759" s="20">
        <v>11</v>
      </c>
      <c r="K4759" s="20" t="s">
        <v>3</v>
      </c>
      <c r="L4759" t="s">
        <v>1464</v>
      </c>
      <c r="M4759" s="20">
        <v>2.04</v>
      </c>
      <c r="N4759" s="20">
        <v>1.21</v>
      </c>
      <c r="AE4759">
        <f t="shared" si="74"/>
        <v>2004</v>
      </c>
    </row>
    <row r="4760" spans="1:31" x14ac:dyDescent="0.25">
      <c r="A4760" s="7">
        <v>4757</v>
      </c>
      <c r="B4760" s="8">
        <v>37990</v>
      </c>
      <c r="C4760" t="s">
        <v>3</v>
      </c>
      <c r="D4760" t="s">
        <v>631</v>
      </c>
      <c r="E4760" t="s">
        <v>9</v>
      </c>
      <c r="F4760" t="s">
        <v>247</v>
      </c>
      <c r="G4760" t="s">
        <v>14</v>
      </c>
      <c r="H4760" s="135" t="s">
        <v>1491</v>
      </c>
      <c r="I4760" t="s">
        <v>1454</v>
      </c>
      <c r="J4760" s="20">
        <v>34</v>
      </c>
      <c r="K4760" s="20" t="s">
        <v>9</v>
      </c>
      <c r="L4760" t="s">
        <v>1464</v>
      </c>
      <c r="M4760" s="20">
        <v>7.48</v>
      </c>
      <c r="N4760" s="20">
        <v>10.52</v>
      </c>
      <c r="AE4760">
        <f t="shared" si="74"/>
        <v>2004</v>
      </c>
    </row>
    <row r="4761" spans="1:31" x14ac:dyDescent="0.25">
      <c r="A4761" s="7">
        <v>4758</v>
      </c>
      <c r="B4761" s="8">
        <v>37990</v>
      </c>
      <c r="C4761" t="s">
        <v>3</v>
      </c>
      <c r="D4761" t="s">
        <v>538</v>
      </c>
      <c r="E4761" t="s">
        <v>9</v>
      </c>
      <c r="F4761" t="s">
        <v>122</v>
      </c>
      <c r="G4761" t="s">
        <v>14</v>
      </c>
      <c r="H4761" s="135" t="s">
        <v>1516</v>
      </c>
      <c r="I4761" t="s">
        <v>1454</v>
      </c>
      <c r="J4761" s="20">
        <v>12</v>
      </c>
      <c r="K4761" s="20" t="s">
        <v>3</v>
      </c>
      <c r="L4761" t="s">
        <v>1463</v>
      </c>
      <c r="M4761" s="20">
        <v>4.12</v>
      </c>
      <c r="N4761" s="20">
        <v>2.88</v>
      </c>
      <c r="AE4761">
        <f t="shared" si="74"/>
        <v>2004</v>
      </c>
    </row>
    <row r="4762" spans="1:31" x14ac:dyDescent="0.25">
      <c r="A4762" s="7">
        <v>4759</v>
      </c>
      <c r="B4762" s="8">
        <v>37990</v>
      </c>
      <c r="C4762" t="s">
        <v>3</v>
      </c>
      <c r="D4762" t="s">
        <v>229</v>
      </c>
      <c r="E4762" t="s">
        <v>9</v>
      </c>
      <c r="F4762" t="s">
        <v>412</v>
      </c>
      <c r="G4762" t="s">
        <v>377</v>
      </c>
      <c r="H4762" s="9" t="s">
        <v>1725</v>
      </c>
      <c r="I4762" t="s">
        <v>1455</v>
      </c>
      <c r="J4762" s="20">
        <v>18</v>
      </c>
      <c r="K4762" s="20" t="s">
        <v>9</v>
      </c>
      <c r="L4762" t="s">
        <v>1464</v>
      </c>
      <c r="M4762" s="20">
        <v>1.98</v>
      </c>
      <c r="N4762" s="20">
        <v>3.02</v>
      </c>
      <c r="AE4762">
        <f t="shared" si="74"/>
        <v>2004</v>
      </c>
    </row>
    <row r="4763" spans="1:31" x14ac:dyDescent="0.25">
      <c r="A4763" s="7">
        <v>4760</v>
      </c>
      <c r="B4763" s="8">
        <v>37990</v>
      </c>
      <c r="C4763" t="s">
        <v>3</v>
      </c>
      <c r="D4763" t="s">
        <v>638</v>
      </c>
      <c r="E4763" t="s">
        <v>9</v>
      </c>
      <c r="F4763" t="s">
        <v>247</v>
      </c>
      <c r="G4763" t="s">
        <v>633</v>
      </c>
      <c r="H4763" s="136" t="s">
        <v>1735</v>
      </c>
      <c r="I4763" t="s">
        <v>1454</v>
      </c>
      <c r="J4763" s="20">
        <v>75</v>
      </c>
      <c r="K4763" s="20" t="s">
        <v>9</v>
      </c>
      <c r="L4763" t="s">
        <v>1464</v>
      </c>
      <c r="M4763" s="20">
        <v>16.5</v>
      </c>
      <c r="N4763" s="20">
        <v>22</v>
      </c>
      <c r="AE4763">
        <f t="shared" si="74"/>
        <v>2004</v>
      </c>
    </row>
    <row r="4764" spans="1:31" x14ac:dyDescent="0.25">
      <c r="A4764" s="7">
        <v>4761</v>
      </c>
      <c r="B4764" s="8">
        <v>37990</v>
      </c>
      <c r="C4764" t="s">
        <v>3</v>
      </c>
      <c r="D4764" t="s">
        <v>586</v>
      </c>
      <c r="E4764" t="s">
        <v>9</v>
      </c>
      <c r="F4764" t="s">
        <v>624</v>
      </c>
      <c r="G4764" t="s">
        <v>24</v>
      </c>
      <c r="H4764" s="136" t="s">
        <v>1496</v>
      </c>
      <c r="I4764" t="s">
        <v>1454</v>
      </c>
      <c r="J4764" s="20">
        <v>10</v>
      </c>
      <c r="K4764" s="20" t="s">
        <v>3</v>
      </c>
      <c r="L4764" t="s">
        <v>1464</v>
      </c>
      <c r="M4764" s="20">
        <v>3.8</v>
      </c>
      <c r="N4764" s="20">
        <v>2.2000000000000002</v>
      </c>
      <c r="AE4764">
        <f t="shared" si="74"/>
        <v>2004</v>
      </c>
    </row>
    <row r="4765" spans="1:31" x14ac:dyDescent="0.25">
      <c r="A4765" s="7">
        <v>4762</v>
      </c>
      <c r="B4765" s="8">
        <v>37990</v>
      </c>
      <c r="C4765" t="s">
        <v>3</v>
      </c>
      <c r="D4765" t="s">
        <v>467</v>
      </c>
      <c r="E4765" t="s">
        <v>9</v>
      </c>
      <c r="F4765" t="s">
        <v>78</v>
      </c>
      <c r="G4765" t="s">
        <v>24</v>
      </c>
      <c r="H4765" s="135" t="s">
        <v>1493</v>
      </c>
      <c r="I4765" t="s">
        <v>1454</v>
      </c>
      <c r="J4765" s="20">
        <v>38</v>
      </c>
      <c r="K4765" s="20" t="s">
        <v>9</v>
      </c>
      <c r="L4765" t="s">
        <v>1464</v>
      </c>
      <c r="M4765" s="20">
        <v>8.36</v>
      </c>
      <c r="N4765" s="20">
        <v>11.64</v>
      </c>
      <c r="AE4765">
        <f t="shared" si="74"/>
        <v>2004</v>
      </c>
    </row>
    <row r="4766" spans="1:31" x14ac:dyDescent="0.25">
      <c r="A4766" s="7">
        <v>4763</v>
      </c>
      <c r="B4766" s="8">
        <v>37991</v>
      </c>
      <c r="C4766" t="s">
        <v>3</v>
      </c>
      <c r="D4766" t="s">
        <v>543</v>
      </c>
      <c r="E4766" t="s">
        <v>9</v>
      </c>
      <c r="F4766" t="s">
        <v>597</v>
      </c>
      <c r="G4766" t="s">
        <v>24</v>
      </c>
      <c r="H4766" s="135" t="s">
        <v>1493</v>
      </c>
      <c r="I4766" t="s">
        <v>1454</v>
      </c>
      <c r="J4766" s="20">
        <v>34</v>
      </c>
      <c r="K4766" s="20" t="s">
        <v>9</v>
      </c>
      <c r="L4766" t="s">
        <v>1464</v>
      </c>
      <c r="M4766" s="20">
        <v>7.48</v>
      </c>
      <c r="N4766" s="20">
        <v>10.52</v>
      </c>
      <c r="AE4766">
        <f t="shared" si="74"/>
        <v>2004</v>
      </c>
    </row>
    <row r="4767" spans="1:31" x14ac:dyDescent="0.25">
      <c r="A4767" s="7">
        <v>4764</v>
      </c>
      <c r="B4767" s="8">
        <v>37991</v>
      </c>
      <c r="C4767" t="s">
        <v>3</v>
      </c>
      <c r="D4767" t="s">
        <v>533</v>
      </c>
      <c r="E4767" t="s">
        <v>9</v>
      </c>
      <c r="F4767" t="s">
        <v>590</v>
      </c>
      <c r="G4767" t="s">
        <v>65</v>
      </c>
      <c r="H4767" s="135" t="s">
        <v>1511</v>
      </c>
      <c r="I4767" t="s">
        <v>1454</v>
      </c>
      <c r="J4767" s="20">
        <v>18</v>
      </c>
      <c r="K4767" s="20" t="s">
        <v>9</v>
      </c>
      <c r="L4767" t="s">
        <v>1464</v>
      </c>
      <c r="M4767" s="20">
        <v>3.96</v>
      </c>
      <c r="N4767" s="20">
        <v>6.04</v>
      </c>
      <c r="AE4767">
        <f t="shared" si="74"/>
        <v>2004</v>
      </c>
    </row>
    <row r="4768" spans="1:31" x14ac:dyDescent="0.25">
      <c r="A4768" s="7">
        <v>4765</v>
      </c>
      <c r="B4768" s="8">
        <v>37991</v>
      </c>
      <c r="C4768" t="s">
        <v>3</v>
      </c>
      <c r="D4768" t="s">
        <v>533</v>
      </c>
      <c r="E4768" t="s">
        <v>9</v>
      </c>
      <c r="F4768" t="s">
        <v>590</v>
      </c>
      <c r="G4768" t="s">
        <v>11</v>
      </c>
      <c r="H4768" s="135" t="s">
        <v>1498</v>
      </c>
      <c r="I4768" t="s">
        <v>1454</v>
      </c>
      <c r="J4768" s="20">
        <v>12</v>
      </c>
      <c r="K4768" s="20" t="s">
        <v>9</v>
      </c>
      <c r="L4768" t="s">
        <v>1464</v>
      </c>
      <c r="M4768" s="20">
        <v>2.64</v>
      </c>
      <c r="N4768" s="20">
        <v>4.3599999999999994</v>
      </c>
      <c r="AE4768">
        <f t="shared" si="74"/>
        <v>2004</v>
      </c>
    </row>
    <row r="4769" spans="1:31" x14ac:dyDescent="0.25">
      <c r="A4769" s="7">
        <v>4766</v>
      </c>
      <c r="B4769" s="8">
        <v>37991</v>
      </c>
      <c r="C4769" t="s">
        <v>3</v>
      </c>
      <c r="D4769" t="s">
        <v>627</v>
      </c>
      <c r="E4769" t="s">
        <v>9</v>
      </c>
      <c r="F4769" t="s">
        <v>597</v>
      </c>
      <c r="G4769" t="s">
        <v>11</v>
      </c>
      <c r="H4769" s="135" t="s">
        <v>1509</v>
      </c>
      <c r="I4769" t="s">
        <v>1454</v>
      </c>
      <c r="J4769" s="20">
        <v>28</v>
      </c>
      <c r="K4769" s="20" t="s">
        <v>3</v>
      </c>
      <c r="L4769" t="s">
        <v>1464</v>
      </c>
      <c r="M4769" s="20">
        <v>8.84</v>
      </c>
      <c r="N4769" s="20">
        <v>6.16</v>
      </c>
      <c r="AE4769">
        <f t="shared" si="74"/>
        <v>2004</v>
      </c>
    </row>
    <row r="4770" spans="1:31" x14ac:dyDescent="0.25">
      <c r="A4770" s="7">
        <v>4767</v>
      </c>
      <c r="B4770" s="8">
        <v>37991</v>
      </c>
      <c r="C4770" t="s">
        <v>3</v>
      </c>
      <c r="D4770" t="s">
        <v>230</v>
      </c>
      <c r="E4770" t="s">
        <v>9</v>
      </c>
      <c r="F4770" t="s">
        <v>510</v>
      </c>
      <c r="G4770" t="s">
        <v>14</v>
      </c>
      <c r="H4770" s="135" t="s">
        <v>1496</v>
      </c>
      <c r="I4770" t="s">
        <v>1455</v>
      </c>
      <c r="J4770" s="20">
        <v>7</v>
      </c>
      <c r="K4770" s="20" t="s">
        <v>9</v>
      </c>
      <c r="L4770" t="s">
        <v>1464</v>
      </c>
      <c r="M4770" s="20">
        <v>0.77</v>
      </c>
      <c r="N4770" s="20">
        <v>1.48</v>
      </c>
      <c r="AE4770">
        <f t="shared" si="74"/>
        <v>2004</v>
      </c>
    </row>
    <row r="4771" spans="1:31" x14ac:dyDescent="0.25">
      <c r="A4771" s="7">
        <v>4768</v>
      </c>
      <c r="B4771" s="8">
        <v>37991</v>
      </c>
      <c r="C4771" t="s">
        <v>3</v>
      </c>
      <c r="D4771" t="s">
        <v>510</v>
      </c>
      <c r="E4771" t="s">
        <v>9</v>
      </c>
      <c r="F4771" t="s">
        <v>230</v>
      </c>
      <c r="G4771" t="s">
        <v>14</v>
      </c>
      <c r="H4771" s="135" t="s">
        <v>1496</v>
      </c>
      <c r="I4771" t="s">
        <v>1455</v>
      </c>
      <c r="J4771" s="20">
        <v>6</v>
      </c>
      <c r="K4771" s="20" t="s">
        <v>1465</v>
      </c>
      <c r="L4771" t="s">
        <v>1466</v>
      </c>
      <c r="M4771" s="20">
        <v>0.75</v>
      </c>
      <c r="N4771" s="20">
        <v>0.75</v>
      </c>
      <c r="AE4771">
        <f t="shared" si="74"/>
        <v>2004</v>
      </c>
    </row>
    <row r="4772" spans="1:31" x14ac:dyDescent="0.25">
      <c r="A4772" s="7">
        <v>4769</v>
      </c>
      <c r="B4772" s="8">
        <v>37991</v>
      </c>
      <c r="C4772" t="s">
        <v>3</v>
      </c>
      <c r="D4772" t="s">
        <v>571</v>
      </c>
      <c r="E4772" t="s">
        <v>9</v>
      </c>
      <c r="F4772" t="s">
        <v>501</v>
      </c>
      <c r="G4772" t="s">
        <v>633</v>
      </c>
      <c r="H4772" s="9" t="s">
        <v>1734</v>
      </c>
      <c r="I4772" t="s">
        <v>1454</v>
      </c>
      <c r="J4772" s="20">
        <v>12</v>
      </c>
      <c r="K4772" s="20" t="s">
        <v>9</v>
      </c>
      <c r="L4772" t="s">
        <v>1464</v>
      </c>
      <c r="M4772" s="20">
        <v>2.64</v>
      </c>
      <c r="N4772" s="20">
        <v>4.3599999999999994</v>
      </c>
      <c r="AE4772">
        <f t="shared" si="74"/>
        <v>2004</v>
      </c>
    </row>
    <row r="4773" spans="1:31" x14ac:dyDescent="0.25">
      <c r="A4773" s="7">
        <v>4770</v>
      </c>
      <c r="B4773" s="8">
        <v>37991</v>
      </c>
      <c r="C4773" t="s">
        <v>3</v>
      </c>
      <c r="D4773" t="s">
        <v>123</v>
      </c>
      <c r="E4773" t="s">
        <v>9</v>
      </c>
      <c r="F4773" t="s">
        <v>124</v>
      </c>
      <c r="G4773" t="s">
        <v>633</v>
      </c>
      <c r="H4773" s="9" t="s">
        <v>1736</v>
      </c>
      <c r="I4773" t="s">
        <v>1454</v>
      </c>
      <c r="J4773" s="20">
        <v>16</v>
      </c>
      <c r="K4773" s="20" t="s">
        <v>9</v>
      </c>
      <c r="L4773" t="s">
        <v>1464</v>
      </c>
      <c r="M4773" s="20">
        <v>3.52</v>
      </c>
      <c r="N4773" s="20">
        <v>5.48</v>
      </c>
      <c r="AE4773">
        <f t="shared" si="74"/>
        <v>2004</v>
      </c>
    </row>
    <row r="4774" spans="1:31" x14ac:dyDescent="0.25">
      <c r="A4774" s="7">
        <v>4771</v>
      </c>
      <c r="B4774" s="8">
        <v>37991</v>
      </c>
      <c r="C4774" t="s">
        <v>3</v>
      </c>
      <c r="D4774" t="s">
        <v>397</v>
      </c>
      <c r="E4774" t="s">
        <v>9</v>
      </c>
      <c r="F4774" t="s">
        <v>159</v>
      </c>
      <c r="G4774" t="s">
        <v>633</v>
      </c>
      <c r="H4774" s="9" t="s">
        <v>1737</v>
      </c>
      <c r="I4774" t="s">
        <v>1454</v>
      </c>
      <c r="J4774" s="20">
        <v>12</v>
      </c>
      <c r="K4774" s="20" t="s">
        <v>1465</v>
      </c>
      <c r="L4774" t="s">
        <v>1466</v>
      </c>
      <c r="M4774" s="20">
        <v>3</v>
      </c>
      <c r="N4774" s="20">
        <v>3</v>
      </c>
      <c r="AE4774">
        <f t="shared" si="74"/>
        <v>2004</v>
      </c>
    </row>
    <row r="4775" spans="1:31" x14ac:dyDescent="0.25">
      <c r="A4775" s="7">
        <v>4772</v>
      </c>
      <c r="B4775" s="8">
        <v>37992</v>
      </c>
      <c r="C4775" t="s">
        <v>3</v>
      </c>
      <c r="D4775" t="s">
        <v>617</v>
      </c>
      <c r="E4775" t="s">
        <v>9</v>
      </c>
      <c r="F4775" t="s">
        <v>344</v>
      </c>
      <c r="G4775" t="s">
        <v>14</v>
      </c>
      <c r="H4775" s="135" t="s">
        <v>1566</v>
      </c>
      <c r="I4775" t="s">
        <v>1455</v>
      </c>
      <c r="J4775" s="20">
        <v>16</v>
      </c>
      <c r="K4775" s="20" t="s">
        <v>9</v>
      </c>
      <c r="L4775" t="s">
        <v>1464</v>
      </c>
      <c r="M4775" s="20">
        <v>1.76</v>
      </c>
      <c r="N4775" s="20">
        <v>2.74</v>
      </c>
      <c r="AE4775">
        <f t="shared" si="74"/>
        <v>2004</v>
      </c>
    </row>
    <row r="4776" spans="1:31" x14ac:dyDescent="0.25">
      <c r="A4776" s="7">
        <v>4773</v>
      </c>
      <c r="B4776" s="8">
        <v>37992</v>
      </c>
      <c r="C4776" t="s">
        <v>3</v>
      </c>
      <c r="D4776" t="s">
        <v>487</v>
      </c>
      <c r="E4776" t="s">
        <v>9</v>
      </c>
      <c r="F4776" t="s">
        <v>202</v>
      </c>
      <c r="G4776" t="s">
        <v>17</v>
      </c>
      <c r="H4776" s="135" t="s">
        <v>1528</v>
      </c>
      <c r="I4776" t="s">
        <v>1455</v>
      </c>
      <c r="J4776" s="20">
        <v>10</v>
      </c>
      <c r="K4776" s="20" t="s">
        <v>3</v>
      </c>
      <c r="L4776" t="s">
        <v>1463</v>
      </c>
      <c r="M4776" s="20">
        <v>1.8</v>
      </c>
      <c r="N4776" s="20">
        <v>1.2</v>
      </c>
      <c r="AE4776">
        <f t="shared" si="74"/>
        <v>2004</v>
      </c>
    </row>
    <row r="4777" spans="1:31" x14ac:dyDescent="0.25">
      <c r="A4777" s="7">
        <v>4774</v>
      </c>
      <c r="B4777" s="8">
        <v>37993</v>
      </c>
      <c r="C4777" t="s">
        <v>3</v>
      </c>
      <c r="D4777" t="s">
        <v>639</v>
      </c>
      <c r="E4777" t="s">
        <v>9</v>
      </c>
      <c r="F4777" t="s">
        <v>131</v>
      </c>
      <c r="G4777" t="s">
        <v>24</v>
      </c>
      <c r="H4777" s="135" t="s">
        <v>1495</v>
      </c>
      <c r="I4777" t="s">
        <v>1454</v>
      </c>
      <c r="J4777" s="20">
        <v>11</v>
      </c>
      <c r="K4777" s="20" t="s">
        <v>1465</v>
      </c>
      <c r="L4777" t="s">
        <v>1466</v>
      </c>
      <c r="M4777" s="20">
        <v>2.75</v>
      </c>
      <c r="N4777" s="20">
        <v>2.75</v>
      </c>
      <c r="AE4777">
        <f t="shared" si="74"/>
        <v>2004</v>
      </c>
    </row>
    <row r="4778" spans="1:31" x14ac:dyDescent="0.25">
      <c r="A4778" s="7">
        <v>4775</v>
      </c>
      <c r="B4778" s="8">
        <v>37993</v>
      </c>
      <c r="C4778" t="s">
        <v>3</v>
      </c>
      <c r="D4778" t="s">
        <v>270</v>
      </c>
      <c r="E4778" t="s">
        <v>9</v>
      </c>
      <c r="F4778" t="s">
        <v>521</v>
      </c>
      <c r="G4778" t="s">
        <v>17</v>
      </c>
      <c r="H4778" s="135" t="s">
        <v>1496</v>
      </c>
      <c r="I4778" t="s">
        <v>1455</v>
      </c>
      <c r="J4778" s="20">
        <v>36</v>
      </c>
      <c r="K4778" s="20" t="s">
        <v>3</v>
      </c>
      <c r="L4778" t="s">
        <v>1464</v>
      </c>
      <c r="M4778" s="20">
        <v>5.54</v>
      </c>
      <c r="N4778" s="20">
        <v>3.96</v>
      </c>
      <c r="AE4778">
        <f t="shared" si="74"/>
        <v>2004</v>
      </c>
    </row>
    <row r="4779" spans="1:31" x14ac:dyDescent="0.25">
      <c r="A4779" s="7">
        <v>4776</v>
      </c>
      <c r="B4779" s="8">
        <v>37993</v>
      </c>
      <c r="C4779" t="s">
        <v>3</v>
      </c>
      <c r="D4779" t="s">
        <v>36</v>
      </c>
      <c r="E4779" t="s">
        <v>9</v>
      </c>
      <c r="F4779" t="s">
        <v>572</v>
      </c>
      <c r="G4779" t="s">
        <v>377</v>
      </c>
      <c r="H4779" s="9" t="s">
        <v>1589</v>
      </c>
      <c r="I4779" t="s">
        <v>1454</v>
      </c>
      <c r="J4779" s="20">
        <v>14</v>
      </c>
      <c r="K4779" s="20" t="s">
        <v>9</v>
      </c>
      <c r="L4779" t="s">
        <v>1464</v>
      </c>
      <c r="M4779" s="20">
        <v>3.08</v>
      </c>
      <c r="N4779" s="20">
        <v>4.92</v>
      </c>
      <c r="AE4779">
        <f t="shared" si="74"/>
        <v>2004</v>
      </c>
    </row>
    <row r="4780" spans="1:31" x14ac:dyDescent="0.25">
      <c r="A4780" s="7">
        <v>4777</v>
      </c>
      <c r="B4780" s="8">
        <v>37993</v>
      </c>
      <c r="C4780" t="s">
        <v>3</v>
      </c>
      <c r="D4780" t="s">
        <v>538</v>
      </c>
      <c r="E4780" t="s">
        <v>9</v>
      </c>
      <c r="F4780" t="s">
        <v>598</v>
      </c>
      <c r="G4780" t="s">
        <v>633</v>
      </c>
      <c r="H4780" s="136" t="s">
        <v>1738</v>
      </c>
      <c r="I4780" t="s">
        <v>1454</v>
      </c>
      <c r="J4780" s="20">
        <v>9</v>
      </c>
      <c r="K4780" s="20" t="s">
        <v>3</v>
      </c>
      <c r="L4780" t="s">
        <v>1464</v>
      </c>
      <c r="M4780" s="20">
        <v>3.52</v>
      </c>
      <c r="N4780" s="20">
        <v>1.98</v>
      </c>
      <c r="AE4780">
        <f t="shared" si="74"/>
        <v>2004</v>
      </c>
    </row>
    <row r="4781" spans="1:31" x14ac:dyDescent="0.25">
      <c r="A4781" s="7">
        <v>4778</v>
      </c>
      <c r="B4781" s="8">
        <v>37993</v>
      </c>
      <c r="C4781" t="s">
        <v>3</v>
      </c>
      <c r="D4781" t="s">
        <v>572</v>
      </c>
      <c r="E4781" t="s">
        <v>9</v>
      </c>
      <c r="F4781" t="s">
        <v>578</v>
      </c>
      <c r="G4781" t="s">
        <v>633</v>
      </c>
      <c r="H4781" s="9" t="s">
        <v>1727</v>
      </c>
      <c r="I4781" t="s">
        <v>1454</v>
      </c>
      <c r="J4781" s="20">
        <v>32</v>
      </c>
      <c r="K4781" s="20" t="s">
        <v>3</v>
      </c>
      <c r="L4781" t="s">
        <v>1464</v>
      </c>
      <c r="M4781" s="20">
        <v>9.9600000000000009</v>
      </c>
      <c r="N4781" s="20">
        <v>7.04</v>
      </c>
      <c r="AE4781">
        <f t="shared" si="74"/>
        <v>2004</v>
      </c>
    </row>
    <row r="4782" spans="1:31" x14ac:dyDescent="0.25">
      <c r="A4782" s="7">
        <v>4779</v>
      </c>
      <c r="B4782" s="8">
        <v>37994</v>
      </c>
      <c r="C4782" t="s">
        <v>3</v>
      </c>
      <c r="D4782" t="s">
        <v>538</v>
      </c>
      <c r="E4782" t="s">
        <v>9</v>
      </c>
      <c r="F4782" t="s">
        <v>457</v>
      </c>
      <c r="G4782" t="s">
        <v>65</v>
      </c>
      <c r="H4782" s="135" t="s">
        <v>1514</v>
      </c>
      <c r="I4782" t="s">
        <v>1455</v>
      </c>
      <c r="J4782" s="20">
        <v>21</v>
      </c>
      <c r="K4782" s="20" t="s">
        <v>1465</v>
      </c>
      <c r="L4782" t="s">
        <v>1466</v>
      </c>
      <c r="M4782" s="20">
        <v>2.625</v>
      </c>
      <c r="N4782" s="20">
        <v>2.625</v>
      </c>
      <c r="AE4782">
        <f t="shared" si="74"/>
        <v>2004</v>
      </c>
    </row>
    <row r="4783" spans="1:31" x14ac:dyDescent="0.25">
      <c r="A4783" s="7">
        <v>4780</v>
      </c>
      <c r="B4783" s="8">
        <v>37994</v>
      </c>
      <c r="C4783" t="s">
        <v>3</v>
      </c>
      <c r="D4783" t="s">
        <v>457</v>
      </c>
      <c r="E4783" t="s">
        <v>9</v>
      </c>
      <c r="F4783" t="s">
        <v>538</v>
      </c>
      <c r="G4783" t="s">
        <v>65</v>
      </c>
      <c r="H4783" s="135" t="s">
        <v>1514</v>
      </c>
      <c r="I4783" t="s">
        <v>1455</v>
      </c>
      <c r="J4783" s="20">
        <v>21</v>
      </c>
      <c r="K4783" s="20" t="s">
        <v>3</v>
      </c>
      <c r="L4783" t="s">
        <v>1464</v>
      </c>
      <c r="M4783" s="20">
        <v>3.44</v>
      </c>
      <c r="N4783" s="20">
        <v>2.31</v>
      </c>
      <c r="AE4783">
        <f t="shared" si="74"/>
        <v>2004</v>
      </c>
    </row>
    <row r="4784" spans="1:31" x14ac:dyDescent="0.25">
      <c r="A4784" s="7">
        <v>4781</v>
      </c>
      <c r="B4784" s="8">
        <v>37994</v>
      </c>
      <c r="C4784" t="s">
        <v>3</v>
      </c>
      <c r="D4784" t="s">
        <v>213</v>
      </c>
      <c r="E4784" t="s">
        <v>9</v>
      </c>
      <c r="F4784" t="s">
        <v>64</v>
      </c>
      <c r="G4784" t="s">
        <v>65</v>
      </c>
      <c r="H4784" s="135" t="s">
        <v>1496</v>
      </c>
      <c r="I4784" t="s">
        <v>1454</v>
      </c>
      <c r="J4784" s="20">
        <v>30</v>
      </c>
      <c r="K4784" s="20" t="s">
        <v>3</v>
      </c>
      <c r="L4784" t="s">
        <v>1464</v>
      </c>
      <c r="M4784" s="20">
        <v>9.4</v>
      </c>
      <c r="N4784" s="20">
        <v>6.6</v>
      </c>
      <c r="AE4784">
        <f t="shared" si="74"/>
        <v>2004</v>
      </c>
    </row>
    <row r="4785" spans="1:31" x14ac:dyDescent="0.25">
      <c r="A4785" s="7">
        <v>4782</v>
      </c>
      <c r="B4785" s="8">
        <v>37994</v>
      </c>
      <c r="C4785" t="s">
        <v>3</v>
      </c>
      <c r="D4785" t="s">
        <v>72</v>
      </c>
      <c r="E4785" t="s">
        <v>9</v>
      </c>
      <c r="F4785" t="s">
        <v>268</v>
      </c>
      <c r="G4785" t="s">
        <v>377</v>
      </c>
      <c r="H4785" s="9" t="s">
        <v>1607</v>
      </c>
      <c r="I4785" t="s">
        <v>1454</v>
      </c>
      <c r="J4785" s="20">
        <v>45</v>
      </c>
      <c r="K4785" s="20" t="s">
        <v>1465</v>
      </c>
      <c r="L4785" t="s">
        <v>1466</v>
      </c>
      <c r="M4785" s="20">
        <v>11.25</v>
      </c>
      <c r="N4785" s="20">
        <v>11.25</v>
      </c>
      <c r="AE4785">
        <f t="shared" si="74"/>
        <v>2004</v>
      </c>
    </row>
    <row r="4786" spans="1:31" x14ac:dyDescent="0.25">
      <c r="A4786" s="7">
        <v>4783</v>
      </c>
      <c r="B4786" s="8">
        <v>37995</v>
      </c>
      <c r="C4786" t="s">
        <v>3</v>
      </c>
      <c r="D4786" t="s">
        <v>617</v>
      </c>
      <c r="E4786" t="s">
        <v>9</v>
      </c>
      <c r="F4786" t="s">
        <v>261</v>
      </c>
      <c r="G4786" t="s">
        <v>24</v>
      </c>
      <c r="H4786" s="135" t="s">
        <v>1497</v>
      </c>
      <c r="I4786" t="s">
        <v>1454</v>
      </c>
      <c r="J4786" s="20">
        <v>16</v>
      </c>
      <c r="K4786" s="20" t="s">
        <v>3</v>
      </c>
      <c r="L4786" t="s">
        <v>1464</v>
      </c>
      <c r="M4786" s="20">
        <v>5.48</v>
      </c>
      <c r="N4786" s="20">
        <v>3.52</v>
      </c>
      <c r="AE4786">
        <f t="shared" si="74"/>
        <v>2004</v>
      </c>
    </row>
    <row r="4787" spans="1:31" x14ac:dyDescent="0.25">
      <c r="A4787" s="7">
        <v>4784</v>
      </c>
      <c r="B4787" s="8">
        <v>37995</v>
      </c>
      <c r="C4787" t="s">
        <v>3</v>
      </c>
      <c r="D4787" t="s">
        <v>494</v>
      </c>
      <c r="E4787" t="s">
        <v>9</v>
      </c>
      <c r="F4787" t="s">
        <v>54</v>
      </c>
      <c r="G4787" t="s">
        <v>65</v>
      </c>
      <c r="H4787" s="135" t="s">
        <v>1519</v>
      </c>
      <c r="I4787" t="s">
        <v>1454</v>
      </c>
      <c r="J4787" s="20">
        <v>56</v>
      </c>
      <c r="K4787" s="20" t="s">
        <v>3</v>
      </c>
      <c r="L4787" t="s">
        <v>1464</v>
      </c>
      <c r="M4787" s="20">
        <v>16.68</v>
      </c>
      <c r="N4787" s="20">
        <v>12.32</v>
      </c>
      <c r="AE4787">
        <f t="shared" si="74"/>
        <v>2004</v>
      </c>
    </row>
    <row r="4788" spans="1:31" x14ac:dyDescent="0.25">
      <c r="A4788" s="7">
        <v>4785</v>
      </c>
      <c r="B4788" s="8">
        <v>37995</v>
      </c>
      <c r="C4788" t="s">
        <v>3</v>
      </c>
      <c r="D4788" t="s">
        <v>639</v>
      </c>
      <c r="E4788" t="s">
        <v>9</v>
      </c>
      <c r="F4788" t="s">
        <v>582</v>
      </c>
      <c r="G4788" t="s">
        <v>14</v>
      </c>
      <c r="H4788" s="135" t="s">
        <v>1491</v>
      </c>
      <c r="I4788" t="s">
        <v>1454</v>
      </c>
      <c r="J4788" s="20">
        <v>6</v>
      </c>
      <c r="K4788" s="20" t="s">
        <v>9</v>
      </c>
      <c r="L4788" t="s">
        <v>1464</v>
      </c>
      <c r="M4788" s="20">
        <v>1.32</v>
      </c>
      <c r="N4788" s="20">
        <v>2.6799999999999997</v>
      </c>
      <c r="AE4788">
        <f t="shared" si="74"/>
        <v>2004</v>
      </c>
    </row>
    <row r="4789" spans="1:31" x14ac:dyDescent="0.25">
      <c r="A4789" s="7">
        <v>4786</v>
      </c>
      <c r="B4789" s="8">
        <v>37995</v>
      </c>
      <c r="C4789" t="s">
        <v>3</v>
      </c>
      <c r="D4789" t="s">
        <v>27</v>
      </c>
      <c r="E4789" t="s">
        <v>9</v>
      </c>
      <c r="F4789" t="s">
        <v>524</v>
      </c>
      <c r="G4789" t="s">
        <v>65</v>
      </c>
      <c r="H4789" s="135" t="s">
        <v>1514</v>
      </c>
      <c r="I4789" t="s">
        <v>1455</v>
      </c>
      <c r="J4789" s="20">
        <v>17</v>
      </c>
      <c r="K4789" s="20" t="s">
        <v>3</v>
      </c>
      <c r="L4789" t="s">
        <v>1464</v>
      </c>
      <c r="M4789" s="20">
        <v>2.88</v>
      </c>
      <c r="N4789" s="20">
        <v>1.87</v>
      </c>
      <c r="AE4789">
        <f t="shared" si="74"/>
        <v>2004</v>
      </c>
    </row>
    <row r="4790" spans="1:31" x14ac:dyDescent="0.25">
      <c r="A4790" s="7">
        <v>4787</v>
      </c>
      <c r="B4790" s="8">
        <v>37995</v>
      </c>
      <c r="C4790" t="s">
        <v>3</v>
      </c>
      <c r="D4790" t="s">
        <v>524</v>
      </c>
      <c r="E4790" t="s">
        <v>9</v>
      </c>
      <c r="F4790" t="s">
        <v>27</v>
      </c>
      <c r="G4790" t="s">
        <v>65</v>
      </c>
      <c r="H4790" s="135" t="s">
        <v>1514</v>
      </c>
      <c r="I4790" t="s">
        <v>1455</v>
      </c>
      <c r="J4790" s="20">
        <v>17</v>
      </c>
      <c r="K4790" s="20" t="s">
        <v>9</v>
      </c>
      <c r="L4790" t="s">
        <v>1464</v>
      </c>
      <c r="M4790" s="20">
        <v>1.87</v>
      </c>
      <c r="N4790" s="20">
        <v>2.88</v>
      </c>
      <c r="AE4790">
        <f t="shared" si="74"/>
        <v>2004</v>
      </c>
    </row>
    <row r="4791" spans="1:31" x14ac:dyDescent="0.25">
      <c r="A4791" s="7">
        <v>4788</v>
      </c>
      <c r="B4791" s="8">
        <v>37995</v>
      </c>
      <c r="C4791" t="s">
        <v>3</v>
      </c>
      <c r="D4791" t="s">
        <v>78</v>
      </c>
      <c r="E4791" t="s">
        <v>9</v>
      </c>
      <c r="F4791" t="s">
        <v>348</v>
      </c>
      <c r="G4791" t="s">
        <v>65</v>
      </c>
      <c r="H4791" s="135" t="s">
        <v>1496</v>
      </c>
      <c r="I4791" t="s">
        <v>1455</v>
      </c>
      <c r="J4791" s="20">
        <v>8</v>
      </c>
      <c r="K4791" s="20" t="s">
        <v>9</v>
      </c>
      <c r="L4791" t="s">
        <v>1464</v>
      </c>
      <c r="M4791" s="20">
        <v>0.88</v>
      </c>
      <c r="N4791" s="20">
        <v>1.62</v>
      </c>
      <c r="AE4791">
        <f t="shared" si="74"/>
        <v>2004</v>
      </c>
    </row>
    <row r="4792" spans="1:31" x14ac:dyDescent="0.25">
      <c r="A4792" s="7">
        <v>4789</v>
      </c>
      <c r="B4792" s="8">
        <v>37995</v>
      </c>
      <c r="C4792" t="s">
        <v>3</v>
      </c>
      <c r="D4792" t="s">
        <v>348</v>
      </c>
      <c r="E4792" t="s">
        <v>9</v>
      </c>
      <c r="F4792" t="s">
        <v>78</v>
      </c>
      <c r="G4792" t="s">
        <v>65</v>
      </c>
      <c r="H4792" s="135" t="s">
        <v>1496</v>
      </c>
      <c r="I4792" t="s">
        <v>1455</v>
      </c>
      <c r="J4792" s="20">
        <v>8</v>
      </c>
      <c r="K4792" s="20" t="s">
        <v>3</v>
      </c>
      <c r="L4792" t="s">
        <v>1464</v>
      </c>
      <c r="M4792" s="20">
        <v>1.62</v>
      </c>
      <c r="N4792" s="20">
        <v>0.88</v>
      </c>
      <c r="AE4792">
        <f t="shared" si="74"/>
        <v>2004</v>
      </c>
    </row>
    <row r="4793" spans="1:31" x14ac:dyDescent="0.25">
      <c r="A4793" s="7">
        <v>4790</v>
      </c>
      <c r="B4793" s="8">
        <v>37995</v>
      </c>
      <c r="C4793" t="s">
        <v>3</v>
      </c>
      <c r="D4793" t="s">
        <v>546</v>
      </c>
      <c r="E4793" t="s">
        <v>9</v>
      </c>
      <c r="F4793" t="s">
        <v>597</v>
      </c>
      <c r="G4793" t="s">
        <v>17</v>
      </c>
      <c r="H4793" s="135" t="s">
        <v>1496</v>
      </c>
      <c r="I4793" t="s">
        <v>1454</v>
      </c>
      <c r="J4793" s="20">
        <v>15</v>
      </c>
      <c r="K4793" s="20" t="s">
        <v>9</v>
      </c>
      <c r="L4793" t="s">
        <v>1464</v>
      </c>
      <c r="M4793" s="20">
        <v>3.3</v>
      </c>
      <c r="N4793" s="20">
        <v>5.2</v>
      </c>
      <c r="AE4793">
        <f t="shared" si="74"/>
        <v>2004</v>
      </c>
    </row>
    <row r="4794" spans="1:31" x14ac:dyDescent="0.25">
      <c r="A4794" s="7">
        <v>4791</v>
      </c>
      <c r="B4794" s="8">
        <v>37995</v>
      </c>
      <c r="C4794" t="s">
        <v>3</v>
      </c>
      <c r="D4794" t="s">
        <v>352</v>
      </c>
      <c r="E4794" t="s">
        <v>9</v>
      </c>
      <c r="F4794" t="s">
        <v>636</v>
      </c>
      <c r="G4794" t="s">
        <v>633</v>
      </c>
      <c r="H4794" s="9" t="s">
        <v>1739</v>
      </c>
      <c r="I4794" t="s">
        <v>1454</v>
      </c>
      <c r="J4794" s="20">
        <v>19</v>
      </c>
      <c r="K4794" s="20" t="s">
        <v>3</v>
      </c>
      <c r="L4794" t="s">
        <v>1464</v>
      </c>
      <c r="M4794" s="20">
        <v>6.32</v>
      </c>
      <c r="N4794" s="20">
        <v>4.18</v>
      </c>
      <c r="AE4794">
        <f t="shared" si="74"/>
        <v>2004</v>
      </c>
    </row>
    <row r="4795" spans="1:31" x14ac:dyDescent="0.25">
      <c r="A4795" s="7">
        <v>4792</v>
      </c>
      <c r="B4795" s="8">
        <v>37995</v>
      </c>
      <c r="C4795" t="s">
        <v>3</v>
      </c>
      <c r="D4795" t="s">
        <v>397</v>
      </c>
      <c r="E4795" t="s">
        <v>9</v>
      </c>
      <c r="F4795" t="s">
        <v>159</v>
      </c>
      <c r="G4795" t="s">
        <v>633</v>
      </c>
      <c r="H4795" s="9" t="s">
        <v>1740</v>
      </c>
      <c r="I4795" t="s">
        <v>1454</v>
      </c>
      <c r="J4795" s="20">
        <v>26</v>
      </c>
      <c r="K4795" s="20" t="s">
        <v>9</v>
      </c>
      <c r="L4795" t="s">
        <v>1464</v>
      </c>
      <c r="M4795" s="20">
        <v>5.72</v>
      </c>
      <c r="N4795" s="20">
        <v>8.2800000000000011</v>
      </c>
      <c r="AE4795">
        <f t="shared" si="74"/>
        <v>2004</v>
      </c>
    </row>
    <row r="4796" spans="1:31" x14ac:dyDescent="0.25">
      <c r="A4796" s="7">
        <v>4793</v>
      </c>
      <c r="B4796" s="8">
        <v>37995</v>
      </c>
      <c r="C4796" t="s">
        <v>3</v>
      </c>
      <c r="D4796" t="s">
        <v>281</v>
      </c>
      <c r="E4796" t="s">
        <v>9</v>
      </c>
      <c r="F4796" t="s">
        <v>490</v>
      </c>
      <c r="G4796" t="s">
        <v>569</v>
      </c>
      <c r="H4796" s="9" t="s">
        <v>1666</v>
      </c>
      <c r="I4796" t="s">
        <v>1454</v>
      </c>
      <c r="J4796" s="20">
        <v>24</v>
      </c>
      <c r="K4796" s="20" t="s">
        <v>1465</v>
      </c>
      <c r="L4796" t="s">
        <v>1466</v>
      </c>
      <c r="M4796" s="20">
        <v>6</v>
      </c>
      <c r="N4796" s="20">
        <v>6</v>
      </c>
      <c r="AE4796">
        <f t="shared" si="74"/>
        <v>2004</v>
      </c>
    </row>
    <row r="4797" spans="1:31" x14ac:dyDescent="0.25">
      <c r="A4797" s="7">
        <v>4794</v>
      </c>
      <c r="B4797" s="8">
        <v>37996</v>
      </c>
      <c r="C4797" t="s">
        <v>3</v>
      </c>
      <c r="D4797" t="s">
        <v>77</v>
      </c>
      <c r="E4797" t="s">
        <v>9</v>
      </c>
      <c r="F4797" t="s">
        <v>270</v>
      </c>
      <c r="G4797" t="s">
        <v>633</v>
      </c>
      <c r="H4797" s="135" t="s">
        <v>1741</v>
      </c>
      <c r="I4797" t="s">
        <v>1454</v>
      </c>
      <c r="J4797" s="20">
        <v>23</v>
      </c>
      <c r="K4797" s="20" t="s">
        <v>3</v>
      </c>
      <c r="L4797" t="s">
        <v>1464</v>
      </c>
      <c r="M4797" s="20">
        <v>7.4399999999999995</v>
      </c>
      <c r="N4797" s="20">
        <v>5.0600000000000005</v>
      </c>
      <c r="AE4797">
        <f t="shared" si="74"/>
        <v>2004</v>
      </c>
    </row>
    <row r="4798" spans="1:31" x14ac:dyDescent="0.25">
      <c r="A4798" s="7">
        <v>4795</v>
      </c>
      <c r="B4798" s="8">
        <v>37997</v>
      </c>
      <c r="C4798" t="s">
        <v>3</v>
      </c>
      <c r="D4798" t="s">
        <v>122</v>
      </c>
      <c r="E4798" t="s">
        <v>9</v>
      </c>
      <c r="F4798" t="s">
        <v>546</v>
      </c>
      <c r="G4798" t="s">
        <v>24</v>
      </c>
      <c r="H4798" s="135" t="s">
        <v>1493</v>
      </c>
      <c r="I4798" t="s">
        <v>1454</v>
      </c>
      <c r="J4798" s="20">
        <v>27</v>
      </c>
      <c r="K4798" s="20" t="s">
        <v>1465</v>
      </c>
      <c r="L4798" t="s">
        <v>1466</v>
      </c>
      <c r="M4798" s="20">
        <v>6.75</v>
      </c>
      <c r="N4798" s="20">
        <v>6.75</v>
      </c>
      <c r="AE4798">
        <f t="shared" si="74"/>
        <v>2004</v>
      </c>
    </row>
    <row r="4799" spans="1:31" x14ac:dyDescent="0.25">
      <c r="A4799" s="7">
        <v>4796</v>
      </c>
      <c r="B4799" s="8">
        <v>37997</v>
      </c>
      <c r="C4799" t="s">
        <v>3</v>
      </c>
      <c r="D4799" t="s">
        <v>440</v>
      </c>
      <c r="E4799" t="s">
        <v>9</v>
      </c>
      <c r="F4799" t="s">
        <v>518</v>
      </c>
      <c r="G4799" t="s">
        <v>14</v>
      </c>
      <c r="H4799" s="135" t="s">
        <v>1516</v>
      </c>
      <c r="I4799" t="s">
        <v>1455</v>
      </c>
      <c r="J4799" s="20">
        <v>12</v>
      </c>
      <c r="K4799" s="20" t="s">
        <v>1465</v>
      </c>
      <c r="L4799" t="s">
        <v>1466</v>
      </c>
      <c r="M4799" s="20">
        <v>1.5</v>
      </c>
      <c r="N4799" s="20">
        <v>1.5</v>
      </c>
      <c r="AE4799">
        <f t="shared" si="74"/>
        <v>2004</v>
      </c>
    </row>
    <row r="4800" spans="1:31" x14ac:dyDescent="0.25">
      <c r="A4800" s="7">
        <v>4797</v>
      </c>
      <c r="B4800" s="8">
        <v>37997</v>
      </c>
      <c r="C4800" t="s">
        <v>3</v>
      </c>
      <c r="D4800" t="s">
        <v>518</v>
      </c>
      <c r="E4800" t="s">
        <v>9</v>
      </c>
      <c r="F4800" t="s">
        <v>440</v>
      </c>
      <c r="G4800" t="s">
        <v>14</v>
      </c>
      <c r="H4800" s="135" t="s">
        <v>1516</v>
      </c>
      <c r="I4800" t="s">
        <v>1455</v>
      </c>
      <c r="J4800" s="20">
        <v>12</v>
      </c>
      <c r="K4800" s="20" t="s">
        <v>9</v>
      </c>
      <c r="L4800" t="s">
        <v>1464</v>
      </c>
      <c r="M4800" s="20">
        <v>1.32</v>
      </c>
      <c r="N4800" s="20">
        <v>2.1799999999999997</v>
      </c>
      <c r="AE4800">
        <f t="shared" si="74"/>
        <v>2004</v>
      </c>
    </row>
    <row r="4801" spans="1:31" x14ac:dyDescent="0.25">
      <c r="A4801" s="7">
        <v>4798</v>
      </c>
      <c r="B4801" s="8">
        <v>37997</v>
      </c>
      <c r="C4801" t="s">
        <v>3</v>
      </c>
      <c r="D4801" t="s">
        <v>543</v>
      </c>
      <c r="E4801" t="s">
        <v>9</v>
      </c>
      <c r="F4801" t="s">
        <v>270</v>
      </c>
      <c r="G4801" t="s">
        <v>17</v>
      </c>
      <c r="H4801" s="135" t="s">
        <v>1496</v>
      </c>
      <c r="I4801" t="s">
        <v>1454</v>
      </c>
      <c r="J4801" s="20">
        <v>31</v>
      </c>
      <c r="K4801" s="20" t="s">
        <v>9</v>
      </c>
      <c r="L4801" t="s">
        <v>1464</v>
      </c>
      <c r="M4801" s="20">
        <v>6.82</v>
      </c>
      <c r="N4801" s="20">
        <v>9.68</v>
      </c>
      <c r="AE4801">
        <f t="shared" si="74"/>
        <v>2004</v>
      </c>
    </row>
    <row r="4802" spans="1:31" x14ac:dyDescent="0.25">
      <c r="A4802" s="7">
        <v>4799</v>
      </c>
      <c r="B4802" s="8">
        <v>37997</v>
      </c>
      <c r="C4802" t="s">
        <v>3</v>
      </c>
      <c r="D4802" t="s">
        <v>468</v>
      </c>
      <c r="E4802" t="s">
        <v>9</v>
      </c>
      <c r="F4802" t="s">
        <v>640</v>
      </c>
      <c r="G4802" t="s">
        <v>377</v>
      </c>
      <c r="H4802" s="9" t="s">
        <v>1742</v>
      </c>
      <c r="I4802" t="s">
        <v>1455</v>
      </c>
      <c r="J4802" s="20">
        <v>9</v>
      </c>
      <c r="K4802" s="20" t="s">
        <v>3</v>
      </c>
      <c r="L4802" t="s">
        <v>1464</v>
      </c>
      <c r="M4802" s="20">
        <v>1.76</v>
      </c>
      <c r="N4802" s="20">
        <v>0.99</v>
      </c>
      <c r="AE4802">
        <f t="shared" si="74"/>
        <v>2004</v>
      </c>
    </row>
    <row r="4803" spans="1:31" x14ac:dyDescent="0.25">
      <c r="A4803" s="7">
        <v>4800</v>
      </c>
      <c r="B4803" s="8">
        <v>37997</v>
      </c>
      <c r="C4803" t="s">
        <v>3</v>
      </c>
      <c r="D4803" t="s">
        <v>397</v>
      </c>
      <c r="E4803" t="s">
        <v>9</v>
      </c>
      <c r="F4803" t="s">
        <v>372</v>
      </c>
      <c r="G4803" t="s">
        <v>633</v>
      </c>
      <c r="H4803" s="9" t="s">
        <v>1728</v>
      </c>
      <c r="I4803" t="s">
        <v>1454</v>
      </c>
      <c r="J4803" s="20">
        <v>16</v>
      </c>
      <c r="K4803" s="20" t="s">
        <v>1465</v>
      </c>
      <c r="L4803" t="s">
        <v>1466</v>
      </c>
      <c r="M4803" s="20">
        <v>4</v>
      </c>
      <c r="N4803" s="20">
        <v>4</v>
      </c>
      <c r="AE4803">
        <f t="shared" si="74"/>
        <v>2004</v>
      </c>
    </row>
    <row r="4804" spans="1:31" x14ac:dyDescent="0.25">
      <c r="A4804" s="7">
        <v>4801</v>
      </c>
      <c r="B4804" s="8">
        <v>37997</v>
      </c>
      <c r="C4804" t="s">
        <v>3</v>
      </c>
      <c r="D4804" t="s">
        <v>554</v>
      </c>
      <c r="E4804" t="s">
        <v>9</v>
      </c>
      <c r="F4804" t="s">
        <v>560</v>
      </c>
      <c r="G4804" t="s">
        <v>569</v>
      </c>
      <c r="H4804" s="135" t="s">
        <v>1659</v>
      </c>
      <c r="I4804" t="s">
        <v>1454</v>
      </c>
      <c r="J4804" s="20">
        <v>14</v>
      </c>
      <c r="K4804" s="20" t="s">
        <v>1465</v>
      </c>
      <c r="L4804" t="s">
        <v>1466</v>
      </c>
      <c r="M4804" s="20">
        <v>3.5</v>
      </c>
      <c r="N4804" s="20">
        <v>3.5</v>
      </c>
      <c r="AE4804">
        <f t="shared" ref="AE4804:AE4867" si="75">YEAR(B4804)</f>
        <v>2004</v>
      </c>
    </row>
    <row r="4805" spans="1:31" x14ac:dyDescent="0.25">
      <c r="A4805" s="7">
        <v>4802</v>
      </c>
      <c r="B4805" s="8">
        <v>37997</v>
      </c>
      <c r="C4805" t="s">
        <v>3</v>
      </c>
      <c r="D4805" t="s">
        <v>537</v>
      </c>
      <c r="E4805" t="s">
        <v>9</v>
      </c>
      <c r="F4805" t="s">
        <v>19</v>
      </c>
      <c r="G4805" t="s">
        <v>569</v>
      </c>
      <c r="H4805" s="135" t="s">
        <v>1669</v>
      </c>
      <c r="I4805" t="s">
        <v>1456</v>
      </c>
      <c r="J4805" s="20">
        <v>36</v>
      </c>
      <c r="K4805" s="20" t="s">
        <v>9</v>
      </c>
      <c r="L4805" t="s">
        <v>1463</v>
      </c>
      <c r="M4805" s="20">
        <v>8.64</v>
      </c>
      <c r="N4805" s="20">
        <v>10.36</v>
      </c>
      <c r="O4805" t="s">
        <v>3</v>
      </c>
      <c r="P4805" s="13" t="s">
        <v>622</v>
      </c>
      <c r="Q4805" t="s">
        <v>9</v>
      </c>
      <c r="R4805" t="s">
        <v>247</v>
      </c>
      <c r="S4805" t="s">
        <v>1465</v>
      </c>
      <c r="U4805" t="s">
        <v>1465</v>
      </c>
      <c r="W4805" t="s">
        <v>1465</v>
      </c>
      <c r="Y4805" t="s">
        <v>1465</v>
      </c>
      <c r="AA4805" t="s">
        <v>1465</v>
      </c>
      <c r="AC4805" t="s">
        <v>1465</v>
      </c>
      <c r="AE4805">
        <f t="shared" si="75"/>
        <v>2004</v>
      </c>
    </row>
    <row r="4806" spans="1:31" x14ac:dyDescent="0.25">
      <c r="A4806" s="7">
        <v>4803</v>
      </c>
      <c r="B4806" s="8">
        <v>37997</v>
      </c>
      <c r="C4806" t="s">
        <v>3</v>
      </c>
      <c r="D4806" t="s">
        <v>397</v>
      </c>
      <c r="E4806" t="s">
        <v>9</v>
      </c>
      <c r="F4806" t="s">
        <v>451</v>
      </c>
      <c r="G4806" t="s">
        <v>569</v>
      </c>
      <c r="H4806" s="9" t="s">
        <v>1664</v>
      </c>
      <c r="I4806" t="s">
        <v>1454</v>
      </c>
      <c r="J4806" s="20">
        <v>11</v>
      </c>
      <c r="K4806" s="20" t="s">
        <v>1465</v>
      </c>
      <c r="L4806" t="s">
        <v>1466</v>
      </c>
      <c r="M4806" s="20">
        <v>2.75</v>
      </c>
      <c r="N4806" s="20">
        <v>2.75</v>
      </c>
      <c r="AE4806">
        <f t="shared" si="75"/>
        <v>2004</v>
      </c>
    </row>
    <row r="4807" spans="1:31" x14ac:dyDescent="0.25">
      <c r="A4807" s="7">
        <v>4804</v>
      </c>
      <c r="B4807" s="8">
        <v>37997</v>
      </c>
      <c r="C4807" t="s">
        <v>3</v>
      </c>
      <c r="D4807" t="s">
        <v>237</v>
      </c>
      <c r="E4807" t="s">
        <v>9</v>
      </c>
      <c r="F4807" t="s">
        <v>186</v>
      </c>
      <c r="G4807" t="s">
        <v>569</v>
      </c>
      <c r="H4807" s="9" t="s">
        <v>1722</v>
      </c>
      <c r="I4807" t="s">
        <v>1454</v>
      </c>
      <c r="J4807" s="20">
        <v>13</v>
      </c>
      <c r="K4807" s="20" t="s">
        <v>9</v>
      </c>
      <c r="L4807" t="s">
        <v>1463</v>
      </c>
      <c r="M4807" s="20">
        <v>3.12</v>
      </c>
      <c r="N4807" s="20">
        <v>4.38</v>
      </c>
      <c r="AE4807">
        <f t="shared" si="75"/>
        <v>2004</v>
      </c>
    </row>
    <row r="4808" spans="1:31" x14ac:dyDescent="0.25">
      <c r="A4808" s="7">
        <v>4805</v>
      </c>
      <c r="B4808" s="8">
        <v>37997</v>
      </c>
      <c r="C4808" t="s">
        <v>3</v>
      </c>
      <c r="D4808" t="s">
        <v>397</v>
      </c>
      <c r="E4808" t="s">
        <v>9</v>
      </c>
      <c r="F4808" t="s">
        <v>372</v>
      </c>
      <c r="G4808" t="s">
        <v>569</v>
      </c>
      <c r="H4808" s="9" t="s">
        <v>1743</v>
      </c>
      <c r="I4808" t="s">
        <v>1454</v>
      </c>
      <c r="J4808" s="20">
        <v>42</v>
      </c>
      <c r="K4808" s="20" t="s">
        <v>3</v>
      </c>
      <c r="L4808" t="s">
        <v>1464</v>
      </c>
      <c r="M4808" s="20">
        <v>12.76</v>
      </c>
      <c r="N4808" s="20">
        <v>9.24</v>
      </c>
      <c r="AE4808">
        <f t="shared" si="75"/>
        <v>2004</v>
      </c>
    </row>
    <row r="4809" spans="1:31" x14ac:dyDescent="0.25">
      <c r="A4809" s="7">
        <v>4806</v>
      </c>
      <c r="B4809" s="8">
        <v>37998</v>
      </c>
      <c r="C4809" t="s">
        <v>3</v>
      </c>
      <c r="D4809" t="s">
        <v>242</v>
      </c>
      <c r="E4809" t="s">
        <v>9</v>
      </c>
      <c r="F4809" t="s">
        <v>641</v>
      </c>
      <c r="G4809" t="s">
        <v>14</v>
      </c>
      <c r="H4809" s="135" t="s">
        <v>1522</v>
      </c>
      <c r="I4809" t="s">
        <v>1458</v>
      </c>
      <c r="J4809" s="20">
        <v>12</v>
      </c>
      <c r="K4809" s="20" t="s">
        <v>1465</v>
      </c>
      <c r="L4809" t="s">
        <v>1466</v>
      </c>
      <c r="M4809" s="20">
        <v>10</v>
      </c>
      <c r="N4809" s="20">
        <v>30</v>
      </c>
      <c r="AE4809">
        <f t="shared" si="75"/>
        <v>2004</v>
      </c>
    </row>
    <row r="4810" spans="1:31" x14ac:dyDescent="0.25">
      <c r="A4810" s="7">
        <v>4807</v>
      </c>
      <c r="B4810" s="8">
        <v>37998</v>
      </c>
      <c r="C4810" t="s">
        <v>3</v>
      </c>
      <c r="D4810" t="s">
        <v>586</v>
      </c>
      <c r="E4810" t="s">
        <v>9</v>
      </c>
      <c r="F4810" t="s">
        <v>537</v>
      </c>
      <c r="G4810" t="s">
        <v>17</v>
      </c>
      <c r="H4810" s="135" t="s">
        <v>1490</v>
      </c>
      <c r="I4810" t="s">
        <v>1455</v>
      </c>
      <c r="J4810" s="20">
        <v>15</v>
      </c>
      <c r="K4810" s="20" t="s">
        <v>9</v>
      </c>
      <c r="L4810" t="s">
        <v>1464</v>
      </c>
      <c r="M4810" s="20">
        <v>1.65</v>
      </c>
      <c r="N4810" s="20">
        <v>2.6</v>
      </c>
      <c r="AE4810">
        <f t="shared" si="75"/>
        <v>2004</v>
      </c>
    </row>
    <row r="4811" spans="1:31" x14ac:dyDescent="0.25">
      <c r="A4811" s="7">
        <v>4808</v>
      </c>
      <c r="B4811" s="8">
        <v>37998</v>
      </c>
      <c r="C4811" t="s">
        <v>3</v>
      </c>
      <c r="D4811" t="s">
        <v>270</v>
      </c>
      <c r="E4811" t="s">
        <v>9</v>
      </c>
      <c r="F4811" t="s">
        <v>233</v>
      </c>
      <c r="G4811" t="s">
        <v>17</v>
      </c>
      <c r="H4811" s="135" t="s">
        <v>1496</v>
      </c>
      <c r="I4811" t="s">
        <v>1455</v>
      </c>
      <c r="J4811" s="20">
        <v>27</v>
      </c>
      <c r="K4811" s="20" t="s">
        <v>9</v>
      </c>
      <c r="L4811" t="s">
        <v>1464</v>
      </c>
      <c r="M4811" s="20">
        <v>2.9699999999999998</v>
      </c>
      <c r="N4811" s="20">
        <v>4.28</v>
      </c>
      <c r="AE4811">
        <f t="shared" si="75"/>
        <v>2004</v>
      </c>
    </row>
    <row r="4812" spans="1:31" x14ac:dyDescent="0.25">
      <c r="A4812" s="7">
        <v>4809</v>
      </c>
      <c r="B4812" s="8">
        <v>37998</v>
      </c>
      <c r="C4812" t="s">
        <v>3</v>
      </c>
      <c r="D4812" t="s">
        <v>125</v>
      </c>
      <c r="E4812" t="s">
        <v>9</v>
      </c>
      <c r="F4812" t="s">
        <v>582</v>
      </c>
      <c r="G4812" t="s">
        <v>14</v>
      </c>
      <c r="H4812" s="135" t="s">
        <v>1496</v>
      </c>
      <c r="I4812" t="s">
        <v>1454</v>
      </c>
      <c r="J4812" s="20">
        <v>31</v>
      </c>
      <c r="K4812" s="20" t="s">
        <v>1465</v>
      </c>
      <c r="L4812" t="s">
        <v>1466</v>
      </c>
      <c r="M4812" s="20">
        <v>7.75</v>
      </c>
      <c r="N4812" s="20">
        <v>7.75</v>
      </c>
      <c r="AE4812">
        <f t="shared" si="75"/>
        <v>2004</v>
      </c>
    </row>
    <row r="4813" spans="1:31" x14ac:dyDescent="0.25">
      <c r="A4813" s="7">
        <v>4810</v>
      </c>
      <c r="B4813" s="8">
        <v>37998</v>
      </c>
      <c r="C4813" t="s">
        <v>3</v>
      </c>
      <c r="D4813" t="s">
        <v>538</v>
      </c>
      <c r="E4813" t="s">
        <v>9</v>
      </c>
      <c r="F4813" t="s">
        <v>78</v>
      </c>
      <c r="G4813" t="s">
        <v>65</v>
      </c>
      <c r="H4813" s="135" t="s">
        <v>1496</v>
      </c>
      <c r="I4813" t="s">
        <v>1454</v>
      </c>
      <c r="J4813" s="20">
        <v>48</v>
      </c>
      <c r="K4813" s="20" t="s">
        <v>3</v>
      </c>
      <c r="L4813" t="s">
        <v>1463</v>
      </c>
      <c r="M4813" s="20">
        <v>13.48</v>
      </c>
      <c r="N4813" s="20">
        <v>11.52</v>
      </c>
      <c r="AE4813">
        <f t="shared" si="75"/>
        <v>2004</v>
      </c>
    </row>
    <row r="4814" spans="1:31" x14ac:dyDescent="0.25">
      <c r="A4814" s="7">
        <v>4811</v>
      </c>
      <c r="B4814" s="8">
        <v>37998</v>
      </c>
      <c r="C4814" t="s">
        <v>3</v>
      </c>
      <c r="D4814" t="s">
        <v>237</v>
      </c>
      <c r="E4814" t="s">
        <v>9</v>
      </c>
      <c r="F4814" t="s">
        <v>186</v>
      </c>
      <c r="G4814" t="s">
        <v>569</v>
      </c>
      <c r="H4814" s="9" t="s">
        <v>1706</v>
      </c>
      <c r="I4814" t="s">
        <v>1454</v>
      </c>
      <c r="J4814" s="20">
        <v>66</v>
      </c>
      <c r="K4814" s="20" t="s">
        <v>3</v>
      </c>
      <c r="L4814" t="s">
        <v>1463</v>
      </c>
      <c r="M4814" s="20">
        <v>18.16</v>
      </c>
      <c r="N4814" s="20">
        <v>15.84</v>
      </c>
      <c r="AE4814">
        <f t="shared" si="75"/>
        <v>2004</v>
      </c>
    </row>
    <row r="4815" spans="1:31" x14ac:dyDescent="0.25">
      <c r="A4815" s="7">
        <v>4812</v>
      </c>
      <c r="B4815" s="8">
        <v>37998</v>
      </c>
      <c r="C4815" t="s">
        <v>3</v>
      </c>
      <c r="D4815" t="s">
        <v>237</v>
      </c>
      <c r="E4815" t="s">
        <v>9</v>
      </c>
      <c r="F4815" t="s">
        <v>186</v>
      </c>
      <c r="G4815" t="s">
        <v>569</v>
      </c>
      <c r="H4815" s="9" t="s">
        <v>1664</v>
      </c>
      <c r="I4815" t="s">
        <v>1454</v>
      </c>
      <c r="J4815" s="20">
        <v>3</v>
      </c>
      <c r="K4815" s="20" t="s">
        <v>1465</v>
      </c>
      <c r="L4815" t="s">
        <v>1466</v>
      </c>
      <c r="M4815" s="20">
        <v>0.75</v>
      </c>
      <c r="N4815" s="20">
        <v>0.75</v>
      </c>
      <c r="AE4815">
        <f t="shared" si="75"/>
        <v>2004</v>
      </c>
    </row>
    <row r="4816" spans="1:31" x14ac:dyDescent="0.25">
      <c r="A4816" s="7">
        <v>4813</v>
      </c>
      <c r="B4816" s="8">
        <v>37999</v>
      </c>
      <c r="C4816" t="s">
        <v>3</v>
      </c>
      <c r="D4816" t="s">
        <v>273</v>
      </c>
      <c r="E4816" t="s">
        <v>9</v>
      </c>
      <c r="F4816" t="s">
        <v>590</v>
      </c>
      <c r="G4816" t="s">
        <v>11</v>
      </c>
      <c r="H4816" s="135" t="s">
        <v>1526</v>
      </c>
      <c r="I4816" t="s">
        <v>1454</v>
      </c>
      <c r="J4816" s="20">
        <v>30</v>
      </c>
      <c r="K4816" s="20" t="s">
        <v>9</v>
      </c>
      <c r="L4816" t="s">
        <v>1464</v>
      </c>
      <c r="M4816" s="20">
        <v>6.6</v>
      </c>
      <c r="N4816" s="20">
        <v>9.4</v>
      </c>
      <c r="AE4816">
        <f t="shared" si="75"/>
        <v>2004</v>
      </c>
    </row>
    <row r="4817" spans="1:31" x14ac:dyDescent="0.25">
      <c r="A4817" s="7">
        <v>4814</v>
      </c>
      <c r="B4817" s="8">
        <v>37999</v>
      </c>
      <c r="C4817" t="s">
        <v>3</v>
      </c>
      <c r="D4817" t="s">
        <v>627</v>
      </c>
      <c r="E4817" t="s">
        <v>9</v>
      </c>
      <c r="F4817" t="s">
        <v>48</v>
      </c>
      <c r="G4817" t="s">
        <v>14</v>
      </c>
      <c r="H4817" s="135" t="s">
        <v>1507</v>
      </c>
      <c r="I4817" t="s">
        <v>1454</v>
      </c>
      <c r="J4817" s="20">
        <v>19</v>
      </c>
      <c r="K4817" s="20" t="s">
        <v>3</v>
      </c>
      <c r="L4817" t="s">
        <v>1464</v>
      </c>
      <c r="M4817" s="20">
        <v>6.32</v>
      </c>
      <c r="N4817" s="20">
        <v>4.18</v>
      </c>
      <c r="AE4817">
        <f t="shared" si="75"/>
        <v>2004</v>
      </c>
    </row>
    <row r="4818" spans="1:31" x14ac:dyDescent="0.25">
      <c r="A4818" s="7">
        <v>4815</v>
      </c>
      <c r="B4818" s="8">
        <v>37999</v>
      </c>
      <c r="C4818" t="s">
        <v>3</v>
      </c>
      <c r="D4818" t="s">
        <v>642</v>
      </c>
      <c r="E4818" t="s">
        <v>9</v>
      </c>
      <c r="F4818" t="s">
        <v>43</v>
      </c>
      <c r="G4818" t="s">
        <v>14</v>
      </c>
      <c r="H4818" s="135" t="s">
        <v>1496</v>
      </c>
      <c r="I4818" t="s">
        <v>1458</v>
      </c>
      <c r="J4818" s="20">
        <v>13</v>
      </c>
      <c r="K4818" s="20" t="s">
        <v>9</v>
      </c>
      <c r="L4818" t="s">
        <v>1463</v>
      </c>
      <c r="M4818" s="20">
        <v>30</v>
      </c>
      <c r="N4818" s="20">
        <v>10</v>
      </c>
      <c r="AE4818">
        <f t="shared" si="75"/>
        <v>2004</v>
      </c>
    </row>
    <row r="4819" spans="1:31" x14ac:dyDescent="0.25">
      <c r="A4819" s="7">
        <v>4816</v>
      </c>
      <c r="B4819" s="8">
        <v>38000</v>
      </c>
      <c r="C4819" t="s">
        <v>3</v>
      </c>
      <c r="D4819" t="s">
        <v>631</v>
      </c>
      <c r="E4819" t="s">
        <v>9</v>
      </c>
      <c r="F4819" t="s">
        <v>184</v>
      </c>
      <c r="G4819" t="s">
        <v>14</v>
      </c>
      <c r="H4819" s="135" t="s">
        <v>1530</v>
      </c>
      <c r="I4819" t="s">
        <v>1454</v>
      </c>
      <c r="J4819" s="20">
        <v>7</v>
      </c>
      <c r="K4819" s="20" t="s">
        <v>3</v>
      </c>
      <c r="L4819" t="s">
        <v>1463</v>
      </c>
      <c r="M4819" s="20">
        <v>2.8200000000000003</v>
      </c>
      <c r="N4819" s="20">
        <v>1.68</v>
      </c>
      <c r="AE4819">
        <f t="shared" si="75"/>
        <v>2004</v>
      </c>
    </row>
    <row r="4820" spans="1:31" x14ac:dyDescent="0.25">
      <c r="A4820" s="7">
        <v>4817</v>
      </c>
      <c r="B4820" s="8">
        <v>38000</v>
      </c>
      <c r="C4820" t="s">
        <v>3</v>
      </c>
      <c r="D4820" t="s">
        <v>629</v>
      </c>
      <c r="E4820" t="s">
        <v>9</v>
      </c>
      <c r="F4820" t="s">
        <v>285</v>
      </c>
      <c r="G4820" t="s">
        <v>17</v>
      </c>
      <c r="H4820" s="135" t="s">
        <v>1528</v>
      </c>
      <c r="I4820" t="s">
        <v>1454</v>
      </c>
      <c r="J4820" s="20">
        <v>10</v>
      </c>
      <c r="K4820" s="20" t="s">
        <v>9</v>
      </c>
      <c r="L4820" t="s">
        <v>1464</v>
      </c>
      <c r="M4820" s="20">
        <v>2.2000000000000002</v>
      </c>
      <c r="N4820" s="20">
        <v>3.8</v>
      </c>
      <c r="AE4820">
        <f t="shared" si="75"/>
        <v>2004</v>
      </c>
    </row>
    <row r="4821" spans="1:31" x14ac:dyDescent="0.25">
      <c r="A4821" s="7">
        <v>4818</v>
      </c>
      <c r="B4821" s="8">
        <v>38000</v>
      </c>
      <c r="C4821" t="s">
        <v>3</v>
      </c>
      <c r="D4821" t="s">
        <v>36</v>
      </c>
      <c r="E4821" t="s">
        <v>9</v>
      </c>
      <c r="F4821" t="s">
        <v>285</v>
      </c>
      <c r="G4821" t="s">
        <v>14</v>
      </c>
      <c r="H4821" s="135" t="s">
        <v>1507</v>
      </c>
      <c r="I4821" t="s">
        <v>1455</v>
      </c>
      <c r="J4821" s="20">
        <v>30</v>
      </c>
      <c r="K4821" s="20" t="s">
        <v>9</v>
      </c>
      <c r="L4821" t="s">
        <v>1464</v>
      </c>
      <c r="M4821" s="20">
        <v>3.3</v>
      </c>
      <c r="N4821" s="20">
        <v>4.7</v>
      </c>
      <c r="AE4821">
        <f t="shared" si="75"/>
        <v>2004</v>
      </c>
    </row>
    <row r="4822" spans="1:31" x14ac:dyDescent="0.25">
      <c r="A4822" s="7">
        <v>4819</v>
      </c>
      <c r="B4822" s="8">
        <v>38000</v>
      </c>
      <c r="C4822" t="s">
        <v>3</v>
      </c>
      <c r="D4822" t="s">
        <v>593</v>
      </c>
      <c r="E4822" t="s">
        <v>9</v>
      </c>
      <c r="F4822" t="s">
        <v>604</v>
      </c>
      <c r="G4822" t="s">
        <v>65</v>
      </c>
      <c r="H4822" s="135" t="s">
        <v>1558</v>
      </c>
      <c r="I4822" t="s">
        <v>1455</v>
      </c>
      <c r="J4822" s="20">
        <v>4</v>
      </c>
      <c r="K4822" s="20" t="s">
        <v>9</v>
      </c>
      <c r="L4822" t="s">
        <v>1464</v>
      </c>
      <c r="M4822" s="20">
        <v>0.44</v>
      </c>
      <c r="N4822" s="20">
        <v>1.06</v>
      </c>
      <c r="AE4822">
        <f t="shared" si="75"/>
        <v>2004</v>
      </c>
    </row>
    <row r="4823" spans="1:31" x14ac:dyDescent="0.25">
      <c r="A4823" s="7">
        <v>4820</v>
      </c>
      <c r="B4823" s="8">
        <v>38000</v>
      </c>
      <c r="C4823" t="s">
        <v>3</v>
      </c>
      <c r="D4823" t="s">
        <v>604</v>
      </c>
      <c r="E4823" t="s">
        <v>9</v>
      </c>
      <c r="F4823" t="s">
        <v>593</v>
      </c>
      <c r="G4823" t="s">
        <v>65</v>
      </c>
      <c r="H4823" s="135" t="s">
        <v>1558</v>
      </c>
      <c r="I4823" t="s">
        <v>1455</v>
      </c>
      <c r="J4823" s="20">
        <v>4</v>
      </c>
      <c r="K4823" s="20" t="s">
        <v>3</v>
      </c>
      <c r="L4823" t="s">
        <v>1464</v>
      </c>
      <c r="M4823" s="20">
        <v>1.06</v>
      </c>
      <c r="N4823" s="20">
        <v>0.44</v>
      </c>
      <c r="AE4823">
        <f t="shared" si="75"/>
        <v>2004</v>
      </c>
    </row>
    <row r="4824" spans="1:31" x14ac:dyDescent="0.25">
      <c r="A4824" s="7">
        <v>4821</v>
      </c>
      <c r="B4824" s="8">
        <v>38000</v>
      </c>
      <c r="C4824" t="s">
        <v>3</v>
      </c>
      <c r="D4824" t="s">
        <v>43</v>
      </c>
      <c r="E4824" t="s">
        <v>9</v>
      </c>
      <c r="F4824" t="s">
        <v>642</v>
      </c>
      <c r="G4824" t="s">
        <v>14</v>
      </c>
      <c r="H4824" s="135" t="s">
        <v>1496</v>
      </c>
      <c r="I4824" t="s">
        <v>1455</v>
      </c>
      <c r="J4824" s="20">
        <v>13</v>
      </c>
      <c r="K4824" s="20" t="s">
        <v>3</v>
      </c>
      <c r="L4824" t="s">
        <v>1464</v>
      </c>
      <c r="M4824" s="20">
        <v>2.3200000000000003</v>
      </c>
      <c r="N4824" s="20">
        <v>1.43</v>
      </c>
      <c r="AE4824">
        <f t="shared" si="75"/>
        <v>2004</v>
      </c>
    </row>
    <row r="4825" spans="1:31" x14ac:dyDescent="0.25">
      <c r="A4825" s="7">
        <v>4822</v>
      </c>
      <c r="B4825" s="8">
        <v>38000</v>
      </c>
      <c r="C4825" t="s">
        <v>3</v>
      </c>
      <c r="D4825" t="s">
        <v>462</v>
      </c>
      <c r="E4825" t="s">
        <v>9</v>
      </c>
      <c r="F4825" t="s">
        <v>464</v>
      </c>
      <c r="G4825" t="s">
        <v>377</v>
      </c>
      <c r="H4825" s="9" t="s">
        <v>1647</v>
      </c>
      <c r="I4825" t="s">
        <v>1454</v>
      </c>
      <c r="J4825" s="20">
        <v>55</v>
      </c>
      <c r="K4825" s="20" t="s">
        <v>9</v>
      </c>
      <c r="L4825" t="s">
        <v>1464</v>
      </c>
      <c r="M4825" s="20">
        <v>12.1</v>
      </c>
      <c r="N4825" s="20">
        <v>16.399999999999999</v>
      </c>
      <c r="AE4825">
        <f t="shared" si="75"/>
        <v>2004</v>
      </c>
    </row>
    <row r="4826" spans="1:31" x14ac:dyDescent="0.25">
      <c r="A4826" s="7">
        <v>4823</v>
      </c>
      <c r="B4826" s="8">
        <v>38000</v>
      </c>
      <c r="C4826" t="s">
        <v>3</v>
      </c>
      <c r="D4826" t="s">
        <v>579</v>
      </c>
      <c r="E4826" t="s">
        <v>9</v>
      </c>
      <c r="F4826" t="s">
        <v>188</v>
      </c>
      <c r="G4826" t="s">
        <v>569</v>
      </c>
      <c r="H4826" s="9" t="s">
        <v>1696</v>
      </c>
      <c r="I4826" t="s">
        <v>1454</v>
      </c>
      <c r="J4826" s="20">
        <v>14</v>
      </c>
      <c r="K4826" s="20" t="s">
        <v>9</v>
      </c>
      <c r="L4826" t="s">
        <v>1464</v>
      </c>
      <c r="M4826" s="20">
        <v>3.08</v>
      </c>
      <c r="N4826" s="20">
        <v>4.92</v>
      </c>
      <c r="AE4826">
        <f t="shared" si="75"/>
        <v>2004</v>
      </c>
    </row>
    <row r="4827" spans="1:31" x14ac:dyDescent="0.25">
      <c r="A4827" s="7">
        <v>4824</v>
      </c>
      <c r="B4827" s="8">
        <v>38001</v>
      </c>
      <c r="C4827" t="s">
        <v>3</v>
      </c>
      <c r="D4827" t="s">
        <v>168</v>
      </c>
      <c r="E4827" t="s">
        <v>9</v>
      </c>
      <c r="F4827" t="s">
        <v>19</v>
      </c>
      <c r="G4827" t="s">
        <v>17</v>
      </c>
      <c r="H4827" s="135" t="s">
        <v>1500</v>
      </c>
      <c r="I4827" t="s">
        <v>1454</v>
      </c>
      <c r="J4827" s="20">
        <v>49</v>
      </c>
      <c r="K4827" s="20" t="s">
        <v>3</v>
      </c>
      <c r="L4827" t="s">
        <v>1464</v>
      </c>
      <c r="M4827" s="20">
        <v>14.72</v>
      </c>
      <c r="N4827" s="20">
        <v>10.78</v>
      </c>
      <c r="AE4827">
        <f t="shared" si="75"/>
        <v>2004</v>
      </c>
    </row>
    <row r="4828" spans="1:31" x14ac:dyDescent="0.25">
      <c r="A4828" s="7">
        <v>4825</v>
      </c>
      <c r="B4828" s="8">
        <v>38001</v>
      </c>
      <c r="C4828" t="s">
        <v>3</v>
      </c>
      <c r="D4828" t="s">
        <v>440</v>
      </c>
      <c r="E4828" t="s">
        <v>9</v>
      </c>
      <c r="F4828" t="s">
        <v>479</v>
      </c>
      <c r="G4828" t="s">
        <v>24</v>
      </c>
      <c r="H4828" s="135" t="s">
        <v>1557</v>
      </c>
      <c r="I4828" t="s">
        <v>1454</v>
      </c>
      <c r="J4828" s="20">
        <v>23</v>
      </c>
      <c r="K4828" s="20" t="s">
        <v>3</v>
      </c>
      <c r="L4828" t="s">
        <v>1463</v>
      </c>
      <c r="M4828" s="20">
        <v>6.98</v>
      </c>
      <c r="N4828" s="20">
        <v>5.52</v>
      </c>
      <c r="AE4828">
        <f t="shared" si="75"/>
        <v>2004</v>
      </c>
    </row>
    <row r="4829" spans="1:31" x14ac:dyDescent="0.25">
      <c r="A4829" s="7">
        <v>4826</v>
      </c>
      <c r="B4829" s="8">
        <v>38001</v>
      </c>
      <c r="C4829" t="s">
        <v>3</v>
      </c>
      <c r="D4829" t="s">
        <v>430</v>
      </c>
      <c r="E4829" t="s">
        <v>9</v>
      </c>
      <c r="F4829" t="s">
        <v>118</v>
      </c>
      <c r="G4829" t="s">
        <v>24</v>
      </c>
      <c r="H4829" s="135" t="s">
        <v>1493</v>
      </c>
      <c r="I4829" t="s">
        <v>1454</v>
      </c>
      <c r="J4829" s="20">
        <v>38</v>
      </c>
      <c r="K4829" s="20" t="s">
        <v>3</v>
      </c>
      <c r="L4829" t="s">
        <v>1463</v>
      </c>
      <c r="M4829" s="20">
        <v>10.88</v>
      </c>
      <c r="N4829" s="20">
        <v>9.1199999999999992</v>
      </c>
      <c r="AE4829">
        <f t="shared" si="75"/>
        <v>2004</v>
      </c>
    </row>
    <row r="4830" spans="1:31" x14ac:dyDescent="0.25">
      <c r="A4830" s="7">
        <v>4827</v>
      </c>
      <c r="B4830" s="8">
        <v>38003</v>
      </c>
      <c r="C4830" t="s">
        <v>3</v>
      </c>
      <c r="D4830" t="s">
        <v>627</v>
      </c>
      <c r="E4830" t="s">
        <v>9</v>
      </c>
      <c r="F4830" t="s">
        <v>54</v>
      </c>
      <c r="G4830" t="s">
        <v>24</v>
      </c>
      <c r="H4830" s="135" t="s">
        <v>1493</v>
      </c>
      <c r="I4830" t="s">
        <v>1454</v>
      </c>
      <c r="J4830" s="20">
        <v>34</v>
      </c>
      <c r="K4830" s="20" t="s">
        <v>9</v>
      </c>
      <c r="L4830" t="s">
        <v>1464</v>
      </c>
      <c r="M4830" s="20">
        <v>7.48</v>
      </c>
      <c r="N4830" s="20">
        <v>10.52</v>
      </c>
      <c r="AE4830">
        <f t="shared" si="75"/>
        <v>2004</v>
      </c>
    </row>
    <row r="4831" spans="1:31" x14ac:dyDescent="0.25">
      <c r="A4831" s="7">
        <v>4828</v>
      </c>
      <c r="B4831" s="8">
        <v>38003</v>
      </c>
      <c r="C4831" t="s">
        <v>3</v>
      </c>
      <c r="D4831" t="s">
        <v>430</v>
      </c>
      <c r="E4831" t="s">
        <v>9</v>
      </c>
      <c r="F4831" t="s">
        <v>336</v>
      </c>
      <c r="G4831" t="s">
        <v>65</v>
      </c>
      <c r="H4831" s="135" t="s">
        <v>1608</v>
      </c>
      <c r="I4831" t="s">
        <v>1454</v>
      </c>
      <c r="J4831" s="20">
        <v>36</v>
      </c>
      <c r="K4831" s="20" t="s">
        <v>9</v>
      </c>
      <c r="L4831" t="s">
        <v>1464</v>
      </c>
      <c r="M4831" s="20">
        <v>7.92</v>
      </c>
      <c r="N4831" s="20">
        <v>11.08</v>
      </c>
      <c r="AE4831">
        <f t="shared" si="75"/>
        <v>2004</v>
      </c>
    </row>
    <row r="4832" spans="1:31" x14ac:dyDescent="0.25">
      <c r="A4832" s="7">
        <v>4829</v>
      </c>
      <c r="B4832" s="8">
        <v>38003</v>
      </c>
      <c r="C4832" t="s">
        <v>3</v>
      </c>
      <c r="D4832" t="s">
        <v>603</v>
      </c>
      <c r="E4832" t="s">
        <v>9</v>
      </c>
      <c r="F4832" t="s">
        <v>629</v>
      </c>
      <c r="G4832" t="s">
        <v>17</v>
      </c>
      <c r="H4832" s="135" t="s">
        <v>1504</v>
      </c>
      <c r="I4832" t="s">
        <v>1455</v>
      </c>
      <c r="J4832" s="20">
        <v>21</v>
      </c>
      <c r="K4832" s="20" t="s">
        <v>9</v>
      </c>
      <c r="L4832" t="s">
        <v>1463</v>
      </c>
      <c r="M4832" s="20">
        <v>2.52</v>
      </c>
      <c r="N4832" s="20">
        <v>3.23</v>
      </c>
      <c r="AE4832">
        <f t="shared" si="75"/>
        <v>2004</v>
      </c>
    </row>
    <row r="4833" spans="1:31" x14ac:dyDescent="0.25">
      <c r="A4833" s="7">
        <v>4830</v>
      </c>
      <c r="B4833" s="8">
        <v>38003</v>
      </c>
      <c r="C4833" t="s">
        <v>3</v>
      </c>
      <c r="D4833" t="s">
        <v>440</v>
      </c>
      <c r="E4833" t="s">
        <v>9</v>
      </c>
      <c r="F4833" t="s">
        <v>104</v>
      </c>
      <c r="G4833" t="s">
        <v>65</v>
      </c>
      <c r="H4833" s="135" t="s">
        <v>1514</v>
      </c>
      <c r="I4833" t="s">
        <v>1455</v>
      </c>
      <c r="J4833" s="20">
        <v>9</v>
      </c>
      <c r="K4833" s="20" t="s">
        <v>3</v>
      </c>
      <c r="L4833" t="s">
        <v>1464</v>
      </c>
      <c r="M4833" s="20">
        <v>1.76</v>
      </c>
      <c r="N4833" s="20">
        <v>0.99</v>
      </c>
      <c r="AE4833">
        <f t="shared" si="75"/>
        <v>2004</v>
      </c>
    </row>
    <row r="4834" spans="1:31" x14ac:dyDescent="0.25">
      <c r="A4834" s="7">
        <v>4831</v>
      </c>
      <c r="B4834" s="8">
        <v>38003</v>
      </c>
      <c r="C4834" t="s">
        <v>3</v>
      </c>
      <c r="D4834" t="s">
        <v>642</v>
      </c>
      <c r="E4834" t="s">
        <v>9</v>
      </c>
      <c r="F4834" t="s">
        <v>323</v>
      </c>
      <c r="G4834" t="s">
        <v>14</v>
      </c>
      <c r="H4834" s="135" t="s">
        <v>1507</v>
      </c>
      <c r="I4834" t="s">
        <v>1454</v>
      </c>
      <c r="J4834" s="20">
        <v>80</v>
      </c>
      <c r="K4834" s="20" t="s">
        <v>9</v>
      </c>
      <c r="L4834" t="s">
        <v>1464</v>
      </c>
      <c r="M4834" s="20">
        <v>17.600000000000001</v>
      </c>
      <c r="N4834" s="20">
        <v>23.4</v>
      </c>
      <c r="AE4834">
        <f t="shared" si="75"/>
        <v>2004</v>
      </c>
    </row>
    <row r="4835" spans="1:31" x14ac:dyDescent="0.25">
      <c r="A4835" s="7">
        <v>4832</v>
      </c>
      <c r="B4835" s="8">
        <v>38003</v>
      </c>
      <c r="C4835" t="s">
        <v>3</v>
      </c>
      <c r="D4835" t="s">
        <v>104</v>
      </c>
      <c r="E4835" t="s">
        <v>9</v>
      </c>
      <c r="F4835" t="s">
        <v>440</v>
      </c>
      <c r="G4835" t="s">
        <v>65</v>
      </c>
      <c r="H4835" s="135" t="s">
        <v>1514</v>
      </c>
      <c r="I4835" t="s">
        <v>1455</v>
      </c>
      <c r="J4835" s="20">
        <v>9</v>
      </c>
      <c r="K4835" s="20" t="s">
        <v>3</v>
      </c>
      <c r="L4835" t="s">
        <v>1464</v>
      </c>
      <c r="M4835" s="20">
        <v>1.76</v>
      </c>
      <c r="N4835" s="20">
        <v>0.99</v>
      </c>
      <c r="AE4835">
        <f t="shared" si="75"/>
        <v>2004</v>
      </c>
    </row>
    <row r="4836" spans="1:31" x14ac:dyDescent="0.25">
      <c r="A4836" s="7">
        <v>4833</v>
      </c>
      <c r="B4836" s="8">
        <v>38003</v>
      </c>
      <c r="C4836" t="s">
        <v>3</v>
      </c>
      <c r="D4836" t="s">
        <v>543</v>
      </c>
      <c r="E4836" t="s">
        <v>9</v>
      </c>
      <c r="F4836" t="s">
        <v>479</v>
      </c>
      <c r="G4836" t="s">
        <v>17</v>
      </c>
      <c r="H4836" s="135" t="s">
        <v>1496</v>
      </c>
      <c r="I4836" t="s">
        <v>1454</v>
      </c>
      <c r="J4836" s="20">
        <v>36</v>
      </c>
      <c r="K4836" s="20" t="s">
        <v>1465</v>
      </c>
      <c r="L4836" t="s">
        <v>1466</v>
      </c>
      <c r="M4836" s="20">
        <v>9</v>
      </c>
      <c r="N4836" s="20">
        <v>9</v>
      </c>
      <c r="AE4836">
        <f t="shared" si="75"/>
        <v>2004</v>
      </c>
    </row>
    <row r="4837" spans="1:31" x14ac:dyDescent="0.25">
      <c r="A4837" s="7">
        <v>4834</v>
      </c>
      <c r="B4837" s="8">
        <v>38003</v>
      </c>
      <c r="C4837" t="s">
        <v>3</v>
      </c>
      <c r="D4837" t="s">
        <v>47</v>
      </c>
      <c r="E4837" t="s">
        <v>9</v>
      </c>
      <c r="F4837" t="s">
        <v>378</v>
      </c>
      <c r="G4837" t="s">
        <v>377</v>
      </c>
      <c r="H4837" s="9" t="s">
        <v>1591</v>
      </c>
      <c r="I4837" t="s">
        <v>1455</v>
      </c>
      <c r="J4837" s="20">
        <v>22</v>
      </c>
      <c r="K4837" s="20" t="s">
        <v>9</v>
      </c>
      <c r="L4837" t="s">
        <v>1464</v>
      </c>
      <c r="M4837" s="20">
        <v>2.42</v>
      </c>
      <c r="N4837" s="20">
        <v>3.58</v>
      </c>
      <c r="AE4837">
        <f t="shared" si="75"/>
        <v>2004</v>
      </c>
    </row>
    <row r="4838" spans="1:31" x14ac:dyDescent="0.25">
      <c r="A4838" s="7">
        <v>4835</v>
      </c>
      <c r="B4838" s="8">
        <v>38004</v>
      </c>
      <c r="C4838" t="s">
        <v>3</v>
      </c>
      <c r="D4838" t="s">
        <v>627</v>
      </c>
      <c r="E4838" t="s">
        <v>9</v>
      </c>
      <c r="F4838" t="s">
        <v>261</v>
      </c>
      <c r="G4838" t="s">
        <v>24</v>
      </c>
      <c r="H4838" s="135" t="s">
        <v>1521</v>
      </c>
      <c r="I4838" t="s">
        <v>1454</v>
      </c>
      <c r="J4838" s="20">
        <v>16</v>
      </c>
      <c r="K4838" s="20" t="s">
        <v>3</v>
      </c>
      <c r="L4838" t="s">
        <v>1464</v>
      </c>
      <c r="M4838" s="20">
        <v>5.48</v>
      </c>
      <c r="N4838" s="20">
        <v>3.52</v>
      </c>
      <c r="AE4838">
        <f t="shared" si="75"/>
        <v>2004</v>
      </c>
    </row>
    <row r="4839" spans="1:31" x14ac:dyDescent="0.25">
      <c r="A4839" s="7">
        <v>4836</v>
      </c>
      <c r="B4839" s="8">
        <v>38004</v>
      </c>
      <c r="C4839" t="s">
        <v>3</v>
      </c>
      <c r="D4839" t="s">
        <v>627</v>
      </c>
      <c r="E4839" t="s">
        <v>9</v>
      </c>
      <c r="F4839" t="s">
        <v>261</v>
      </c>
      <c r="G4839" t="s">
        <v>65</v>
      </c>
      <c r="H4839" s="135" t="s">
        <v>1540</v>
      </c>
      <c r="I4839" t="s">
        <v>1454</v>
      </c>
      <c r="J4839" s="20">
        <v>12</v>
      </c>
      <c r="K4839" s="20" t="s">
        <v>3</v>
      </c>
      <c r="L4839" t="s">
        <v>1464</v>
      </c>
      <c r="M4839" s="20">
        <v>4.3599999999999994</v>
      </c>
      <c r="N4839" s="20">
        <v>2.64</v>
      </c>
      <c r="AE4839">
        <f t="shared" si="75"/>
        <v>2004</v>
      </c>
    </row>
    <row r="4840" spans="1:31" x14ac:dyDescent="0.25">
      <c r="A4840" s="7">
        <v>4837</v>
      </c>
      <c r="B4840" s="8">
        <v>38004</v>
      </c>
      <c r="C4840" t="s">
        <v>3</v>
      </c>
      <c r="D4840" t="s">
        <v>287</v>
      </c>
      <c r="E4840" t="s">
        <v>9</v>
      </c>
      <c r="F4840" t="s">
        <v>122</v>
      </c>
      <c r="G4840" t="s">
        <v>65</v>
      </c>
      <c r="H4840" s="135" t="s">
        <v>1514</v>
      </c>
      <c r="I4840" t="s">
        <v>1454</v>
      </c>
      <c r="J4840" s="20">
        <v>21</v>
      </c>
      <c r="K4840" s="20" t="s">
        <v>9</v>
      </c>
      <c r="L4840" t="s">
        <v>1464</v>
      </c>
      <c r="M4840" s="20">
        <v>4.62</v>
      </c>
      <c r="N4840" s="20">
        <v>6.88</v>
      </c>
      <c r="AE4840">
        <f t="shared" si="75"/>
        <v>2004</v>
      </c>
    </row>
    <row r="4841" spans="1:31" x14ac:dyDescent="0.25">
      <c r="A4841" s="7">
        <v>4838</v>
      </c>
      <c r="B4841" s="8">
        <v>38006</v>
      </c>
      <c r="C4841" t="s">
        <v>3</v>
      </c>
      <c r="D4841" t="s">
        <v>538</v>
      </c>
      <c r="E4841" t="s">
        <v>9</v>
      </c>
      <c r="F4841" t="s">
        <v>598</v>
      </c>
      <c r="G4841" t="s">
        <v>377</v>
      </c>
      <c r="H4841" s="135" t="s">
        <v>1496</v>
      </c>
      <c r="I4841" t="s">
        <v>1454</v>
      </c>
      <c r="J4841" s="20">
        <v>21</v>
      </c>
      <c r="K4841" s="20" t="s">
        <v>9</v>
      </c>
      <c r="L4841" t="s">
        <v>1464</v>
      </c>
      <c r="M4841" s="20">
        <v>4.62</v>
      </c>
      <c r="N4841" s="20">
        <v>6.88</v>
      </c>
      <c r="AE4841">
        <f t="shared" si="75"/>
        <v>2004</v>
      </c>
    </row>
    <row r="4842" spans="1:31" x14ac:dyDescent="0.25">
      <c r="A4842" s="7">
        <v>4839</v>
      </c>
      <c r="B4842" s="8">
        <v>38006</v>
      </c>
      <c r="C4842" t="s">
        <v>3</v>
      </c>
      <c r="D4842" t="s">
        <v>643</v>
      </c>
      <c r="E4842" t="s">
        <v>9</v>
      </c>
      <c r="F4842" t="s">
        <v>125</v>
      </c>
      <c r="G4842" t="s">
        <v>65</v>
      </c>
      <c r="H4842" s="135" t="s">
        <v>1511</v>
      </c>
      <c r="I4842" t="s">
        <v>1458</v>
      </c>
      <c r="J4842" s="20">
        <v>18</v>
      </c>
      <c r="K4842" s="20" t="s">
        <v>1465</v>
      </c>
      <c r="L4842" t="s">
        <v>1466</v>
      </c>
      <c r="M4842" s="20">
        <v>30</v>
      </c>
      <c r="N4842" s="20">
        <v>10</v>
      </c>
      <c r="AE4842">
        <f t="shared" si="75"/>
        <v>2004</v>
      </c>
    </row>
    <row r="4843" spans="1:31" x14ac:dyDescent="0.25">
      <c r="A4843" s="7">
        <v>4840</v>
      </c>
      <c r="B4843" s="8">
        <v>38006</v>
      </c>
      <c r="C4843" t="s">
        <v>3</v>
      </c>
      <c r="D4843" t="s">
        <v>644</v>
      </c>
      <c r="E4843" t="s">
        <v>9</v>
      </c>
      <c r="F4843" t="s">
        <v>43</v>
      </c>
      <c r="G4843" t="s">
        <v>14</v>
      </c>
      <c r="H4843" s="135" t="s">
        <v>1530</v>
      </c>
      <c r="I4843" t="s">
        <v>1458</v>
      </c>
      <c r="J4843" s="20">
        <v>7</v>
      </c>
      <c r="K4843" s="20" t="s">
        <v>9</v>
      </c>
      <c r="L4843" t="s">
        <v>1463</v>
      </c>
      <c r="M4843" s="20">
        <v>30</v>
      </c>
      <c r="N4843" s="20">
        <v>10</v>
      </c>
      <c r="AE4843">
        <f t="shared" si="75"/>
        <v>2004</v>
      </c>
    </row>
    <row r="4844" spans="1:31" x14ac:dyDescent="0.25">
      <c r="A4844" s="7">
        <v>4841</v>
      </c>
      <c r="B4844" s="8">
        <v>38006</v>
      </c>
      <c r="C4844" t="s">
        <v>3</v>
      </c>
      <c r="D4844" t="s">
        <v>271</v>
      </c>
      <c r="E4844" t="s">
        <v>9</v>
      </c>
      <c r="F4844" t="s">
        <v>53</v>
      </c>
      <c r="G4844" t="s">
        <v>11</v>
      </c>
      <c r="H4844" s="135" t="s">
        <v>1541</v>
      </c>
      <c r="I4844" t="s">
        <v>1454</v>
      </c>
      <c r="J4844" s="20">
        <v>35</v>
      </c>
      <c r="K4844" s="20" t="s">
        <v>3</v>
      </c>
      <c r="L4844" t="s">
        <v>1464</v>
      </c>
      <c r="M4844" s="20">
        <v>10.8</v>
      </c>
      <c r="N4844" s="20">
        <v>7.7</v>
      </c>
      <c r="AE4844">
        <f t="shared" si="75"/>
        <v>2004</v>
      </c>
    </row>
    <row r="4845" spans="1:31" x14ac:dyDescent="0.25">
      <c r="A4845" s="7">
        <v>4842</v>
      </c>
      <c r="B4845" s="8">
        <v>38006</v>
      </c>
      <c r="C4845" t="s">
        <v>3</v>
      </c>
      <c r="D4845" t="s">
        <v>36</v>
      </c>
      <c r="E4845" t="s">
        <v>9</v>
      </c>
      <c r="F4845" t="s">
        <v>122</v>
      </c>
      <c r="G4845" t="s">
        <v>14</v>
      </c>
      <c r="H4845" s="135" t="s">
        <v>1507</v>
      </c>
      <c r="I4845" t="s">
        <v>1455</v>
      </c>
      <c r="J4845" s="20">
        <v>19</v>
      </c>
      <c r="K4845" s="20" t="s">
        <v>1465</v>
      </c>
      <c r="L4845" t="s">
        <v>1466</v>
      </c>
      <c r="M4845" s="20">
        <v>2.375</v>
      </c>
      <c r="N4845" s="20">
        <v>2.375</v>
      </c>
      <c r="AE4845">
        <f t="shared" si="75"/>
        <v>2004</v>
      </c>
    </row>
    <row r="4846" spans="1:31" x14ac:dyDescent="0.25">
      <c r="A4846" s="7">
        <v>4843</v>
      </c>
      <c r="B4846" s="8">
        <v>38006</v>
      </c>
      <c r="C4846" t="s">
        <v>3</v>
      </c>
      <c r="D4846" t="s">
        <v>543</v>
      </c>
      <c r="E4846" t="s">
        <v>9</v>
      </c>
      <c r="F4846" t="s">
        <v>521</v>
      </c>
      <c r="G4846" t="s">
        <v>377</v>
      </c>
      <c r="H4846" s="9" t="s">
        <v>1633</v>
      </c>
      <c r="I4846" t="s">
        <v>1454</v>
      </c>
      <c r="J4846" s="20">
        <v>100</v>
      </c>
      <c r="K4846" s="20" t="s">
        <v>3</v>
      </c>
      <c r="L4846" t="s">
        <v>1464</v>
      </c>
      <c r="M4846" s="20">
        <v>29</v>
      </c>
      <c r="N4846" s="20">
        <v>22</v>
      </c>
      <c r="AE4846">
        <f t="shared" si="75"/>
        <v>2004</v>
      </c>
    </row>
    <row r="4847" spans="1:31" x14ac:dyDescent="0.25">
      <c r="A4847" s="7">
        <v>4844</v>
      </c>
      <c r="B4847" s="8">
        <v>38008</v>
      </c>
      <c r="C4847" t="s">
        <v>3</v>
      </c>
      <c r="D4847" t="s">
        <v>350</v>
      </c>
      <c r="E4847" t="s">
        <v>9</v>
      </c>
      <c r="F4847" t="s">
        <v>582</v>
      </c>
      <c r="G4847" t="s">
        <v>24</v>
      </c>
      <c r="H4847" s="135" t="s">
        <v>1493</v>
      </c>
      <c r="I4847" t="s">
        <v>1454</v>
      </c>
      <c r="J4847" s="20">
        <v>31</v>
      </c>
      <c r="K4847" s="20" t="s">
        <v>9</v>
      </c>
      <c r="L4847" t="s">
        <v>1464</v>
      </c>
      <c r="M4847" s="20">
        <v>6.82</v>
      </c>
      <c r="N4847" s="20">
        <v>9.68</v>
      </c>
      <c r="AE4847">
        <f t="shared" si="75"/>
        <v>2004</v>
      </c>
    </row>
    <row r="4848" spans="1:31" x14ac:dyDescent="0.25">
      <c r="A4848" s="7">
        <v>4845</v>
      </c>
      <c r="B4848" s="8">
        <v>38008</v>
      </c>
      <c r="C4848" t="s">
        <v>3</v>
      </c>
      <c r="D4848" t="s">
        <v>350</v>
      </c>
      <c r="E4848" t="s">
        <v>9</v>
      </c>
      <c r="F4848" t="s">
        <v>536</v>
      </c>
      <c r="G4848" t="s">
        <v>24</v>
      </c>
      <c r="H4848" s="135" t="s">
        <v>1495</v>
      </c>
      <c r="I4848" t="s">
        <v>1454</v>
      </c>
      <c r="J4848" s="20">
        <v>24</v>
      </c>
      <c r="K4848" s="20" t="s">
        <v>9</v>
      </c>
      <c r="L4848" t="s">
        <v>1464</v>
      </c>
      <c r="M4848" s="20">
        <v>5.28</v>
      </c>
      <c r="N4848" s="20">
        <v>7.72</v>
      </c>
      <c r="AE4848">
        <f t="shared" si="75"/>
        <v>2004</v>
      </c>
    </row>
    <row r="4849" spans="1:31" x14ac:dyDescent="0.25">
      <c r="A4849" s="7">
        <v>4846</v>
      </c>
      <c r="B4849" s="8">
        <v>38008</v>
      </c>
      <c r="C4849" t="s">
        <v>3</v>
      </c>
      <c r="D4849" t="s">
        <v>15</v>
      </c>
      <c r="E4849" t="s">
        <v>9</v>
      </c>
      <c r="F4849" t="s">
        <v>175</v>
      </c>
      <c r="G4849" t="s">
        <v>17</v>
      </c>
      <c r="H4849" s="135" t="s">
        <v>1504</v>
      </c>
      <c r="I4849" t="s">
        <v>1454</v>
      </c>
      <c r="J4849" s="20">
        <v>17</v>
      </c>
      <c r="K4849" s="20" t="s">
        <v>3</v>
      </c>
      <c r="L4849" t="s">
        <v>1464</v>
      </c>
      <c r="M4849" s="20">
        <v>5.76</v>
      </c>
      <c r="N4849" s="20">
        <v>3.74</v>
      </c>
      <c r="AE4849">
        <f t="shared" si="75"/>
        <v>2004</v>
      </c>
    </row>
    <row r="4850" spans="1:31" x14ac:dyDescent="0.25">
      <c r="A4850" s="7">
        <v>4847</v>
      </c>
      <c r="B4850" s="8">
        <v>38008</v>
      </c>
      <c r="C4850" t="s">
        <v>3</v>
      </c>
      <c r="D4850" t="s">
        <v>162</v>
      </c>
      <c r="E4850" t="s">
        <v>9</v>
      </c>
      <c r="F4850" t="s">
        <v>642</v>
      </c>
      <c r="G4850" t="s">
        <v>14</v>
      </c>
      <c r="H4850" s="135" t="s">
        <v>1522</v>
      </c>
      <c r="I4850" t="s">
        <v>1455</v>
      </c>
      <c r="J4850" s="20">
        <v>12</v>
      </c>
      <c r="K4850" s="20" t="s">
        <v>3</v>
      </c>
      <c r="L4850" t="s">
        <v>1464</v>
      </c>
      <c r="M4850" s="20">
        <v>2.1799999999999997</v>
      </c>
      <c r="N4850" s="20">
        <v>1.32</v>
      </c>
      <c r="AE4850">
        <f t="shared" si="75"/>
        <v>2004</v>
      </c>
    </row>
    <row r="4851" spans="1:31" x14ac:dyDescent="0.25">
      <c r="A4851" s="7">
        <v>4848</v>
      </c>
      <c r="B4851" s="8">
        <v>38008</v>
      </c>
      <c r="C4851" t="s">
        <v>3</v>
      </c>
      <c r="D4851" t="s">
        <v>642</v>
      </c>
      <c r="E4851" t="s">
        <v>9</v>
      </c>
      <c r="F4851" t="s">
        <v>162</v>
      </c>
      <c r="G4851" t="s">
        <v>14</v>
      </c>
      <c r="H4851" s="135" t="s">
        <v>1522</v>
      </c>
      <c r="I4851" t="s">
        <v>1455</v>
      </c>
      <c r="J4851" s="20">
        <v>12</v>
      </c>
      <c r="K4851" s="20" t="s">
        <v>1465</v>
      </c>
      <c r="L4851" t="s">
        <v>1466</v>
      </c>
      <c r="M4851" s="20">
        <v>1.5</v>
      </c>
      <c r="N4851" s="20">
        <v>1.5</v>
      </c>
      <c r="AE4851">
        <f t="shared" si="75"/>
        <v>2004</v>
      </c>
    </row>
    <row r="4852" spans="1:31" x14ac:dyDescent="0.25">
      <c r="A4852" s="7">
        <v>4849</v>
      </c>
      <c r="B4852" s="8">
        <v>38008</v>
      </c>
      <c r="C4852" t="s">
        <v>3</v>
      </c>
      <c r="D4852" t="s">
        <v>432</v>
      </c>
      <c r="E4852" t="s">
        <v>9</v>
      </c>
      <c r="F4852" t="s">
        <v>611</v>
      </c>
      <c r="G4852" t="s">
        <v>17</v>
      </c>
      <c r="H4852" s="135" t="s">
        <v>1502</v>
      </c>
      <c r="I4852" t="s">
        <v>1454</v>
      </c>
      <c r="J4852" s="20">
        <v>34</v>
      </c>
      <c r="K4852" s="20" t="s">
        <v>9</v>
      </c>
      <c r="L4852" t="s">
        <v>1464</v>
      </c>
      <c r="M4852" s="20">
        <v>7.48</v>
      </c>
      <c r="N4852" s="20">
        <v>10.52</v>
      </c>
      <c r="AE4852">
        <f t="shared" si="75"/>
        <v>2004</v>
      </c>
    </row>
    <row r="4853" spans="1:31" x14ac:dyDescent="0.25">
      <c r="A4853" s="7">
        <v>4850</v>
      </c>
      <c r="B4853" s="8">
        <v>38008</v>
      </c>
      <c r="C4853" t="s">
        <v>3</v>
      </c>
      <c r="D4853" t="s">
        <v>162</v>
      </c>
      <c r="E4853" t="s">
        <v>9</v>
      </c>
      <c r="F4853" t="s">
        <v>55</v>
      </c>
      <c r="G4853" t="s">
        <v>17</v>
      </c>
      <c r="H4853" s="135" t="s">
        <v>1496</v>
      </c>
      <c r="I4853" t="s">
        <v>1454</v>
      </c>
      <c r="J4853" s="20">
        <v>11</v>
      </c>
      <c r="K4853" s="20" t="s">
        <v>3</v>
      </c>
      <c r="L4853" t="s">
        <v>1464</v>
      </c>
      <c r="M4853" s="20">
        <v>4.08</v>
      </c>
      <c r="N4853" s="20">
        <v>2.42</v>
      </c>
      <c r="AE4853">
        <f t="shared" si="75"/>
        <v>2004</v>
      </c>
    </row>
    <row r="4854" spans="1:31" x14ac:dyDescent="0.25">
      <c r="A4854" s="7">
        <v>4851</v>
      </c>
      <c r="B4854" s="8">
        <v>38008</v>
      </c>
      <c r="C4854" t="s">
        <v>3</v>
      </c>
      <c r="D4854" t="s">
        <v>494</v>
      </c>
      <c r="E4854" t="s">
        <v>9</v>
      </c>
      <c r="F4854" t="s">
        <v>336</v>
      </c>
      <c r="G4854" t="s">
        <v>633</v>
      </c>
      <c r="H4854" s="135" t="s">
        <v>1744</v>
      </c>
      <c r="I4854" t="s">
        <v>1454</v>
      </c>
      <c r="J4854" s="20">
        <v>11</v>
      </c>
      <c r="K4854" s="20" t="s">
        <v>3</v>
      </c>
      <c r="L4854" t="s">
        <v>1464</v>
      </c>
      <c r="M4854" s="20">
        <v>4.08</v>
      </c>
      <c r="N4854" s="20">
        <v>2.42</v>
      </c>
      <c r="AE4854">
        <f t="shared" si="75"/>
        <v>2004</v>
      </c>
    </row>
    <row r="4855" spans="1:31" x14ac:dyDescent="0.25">
      <c r="A4855" s="7">
        <v>4852</v>
      </c>
      <c r="B4855" s="8">
        <v>38008</v>
      </c>
      <c r="C4855" t="s">
        <v>3</v>
      </c>
      <c r="D4855" t="s">
        <v>554</v>
      </c>
      <c r="E4855" t="s">
        <v>9</v>
      </c>
      <c r="F4855" t="s">
        <v>560</v>
      </c>
      <c r="G4855" t="s">
        <v>569</v>
      </c>
      <c r="H4855" s="136" t="s">
        <v>1677</v>
      </c>
      <c r="I4855" t="s">
        <v>1454</v>
      </c>
      <c r="J4855" s="20">
        <v>21</v>
      </c>
      <c r="K4855" s="20" t="s">
        <v>1465</v>
      </c>
      <c r="L4855" t="s">
        <v>1466</v>
      </c>
      <c r="M4855" s="20">
        <v>5.25</v>
      </c>
      <c r="N4855" s="20">
        <v>5.25</v>
      </c>
      <c r="AE4855">
        <f t="shared" si="75"/>
        <v>2004</v>
      </c>
    </row>
    <row r="4856" spans="1:31" x14ac:dyDescent="0.25">
      <c r="A4856" s="7">
        <v>4853</v>
      </c>
      <c r="B4856" s="8">
        <v>38009</v>
      </c>
      <c r="C4856" t="s">
        <v>3</v>
      </c>
      <c r="D4856" t="s">
        <v>252</v>
      </c>
      <c r="E4856" t="s">
        <v>9</v>
      </c>
      <c r="F4856" t="s">
        <v>411</v>
      </c>
      <c r="G4856" t="s">
        <v>65</v>
      </c>
      <c r="H4856" s="135" t="s">
        <v>1514</v>
      </c>
      <c r="I4856" t="s">
        <v>1454</v>
      </c>
      <c r="J4856" s="20">
        <v>21</v>
      </c>
      <c r="K4856" s="20" t="s">
        <v>3</v>
      </c>
      <c r="L4856" t="s">
        <v>1464</v>
      </c>
      <c r="M4856" s="20">
        <v>6.88</v>
      </c>
      <c r="N4856" s="20">
        <v>4.62</v>
      </c>
      <c r="AE4856">
        <f t="shared" si="75"/>
        <v>2004</v>
      </c>
    </row>
    <row r="4857" spans="1:31" x14ac:dyDescent="0.25">
      <c r="A4857" s="7">
        <v>4854</v>
      </c>
      <c r="B4857" s="8">
        <v>38009</v>
      </c>
      <c r="C4857" t="s">
        <v>3</v>
      </c>
      <c r="D4857" t="s">
        <v>411</v>
      </c>
      <c r="E4857" t="s">
        <v>9</v>
      </c>
      <c r="F4857" t="s">
        <v>252</v>
      </c>
      <c r="G4857" t="s">
        <v>65</v>
      </c>
      <c r="H4857" s="135" t="s">
        <v>1514</v>
      </c>
      <c r="I4857" t="s">
        <v>1454</v>
      </c>
      <c r="J4857" s="20">
        <v>21</v>
      </c>
      <c r="K4857" s="20" t="s">
        <v>3</v>
      </c>
      <c r="L4857" t="s">
        <v>1464</v>
      </c>
      <c r="M4857" s="20">
        <v>6.88</v>
      </c>
      <c r="N4857" s="20">
        <v>4.62</v>
      </c>
      <c r="AE4857">
        <f t="shared" si="75"/>
        <v>2004</v>
      </c>
    </row>
    <row r="4858" spans="1:31" x14ac:dyDescent="0.25">
      <c r="A4858" s="7">
        <v>4855</v>
      </c>
      <c r="B4858" s="8">
        <v>38009</v>
      </c>
      <c r="C4858" t="s">
        <v>3</v>
      </c>
      <c r="D4858" t="s">
        <v>481</v>
      </c>
      <c r="E4858" t="s">
        <v>9</v>
      </c>
      <c r="F4858" t="s">
        <v>432</v>
      </c>
      <c r="G4858" t="s">
        <v>377</v>
      </c>
      <c r="H4858" s="9" t="s">
        <v>1586</v>
      </c>
      <c r="I4858" t="s">
        <v>1455</v>
      </c>
      <c r="J4858" s="20">
        <v>20</v>
      </c>
      <c r="K4858" s="20" t="s">
        <v>3</v>
      </c>
      <c r="L4858" t="s">
        <v>1464</v>
      </c>
      <c r="M4858" s="20">
        <v>3.3</v>
      </c>
      <c r="N4858" s="20">
        <v>2.2000000000000002</v>
      </c>
      <c r="AE4858">
        <f t="shared" si="75"/>
        <v>2004</v>
      </c>
    </row>
    <row r="4859" spans="1:31" x14ac:dyDescent="0.25">
      <c r="A4859" s="7">
        <v>4856</v>
      </c>
      <c r="B4859" s="8">
        <v>38009</v>
      </c>
      <c r="C4859" t="s">
        <v>3</v>
      </c>
      <c r="D4859" t="s">
        <v>468</v>
      </c>
      <c r="E4859" t="s">
        <v>9</v>
      </c>
      <c r="F4859" t="s">
        <v>640</v>
      </c>
      <c r="G4859" t="s">
        <v>377</v>
      </c>
      <c r="H4859" s="9" t="s">
        <v>1692</v>
      </c>
      <c r="I4859" t="s">
        <v>1455</v>
      </c>
      <c r="J4859" s="20">
        <v>40</v>
      </c>
      <c r="K4859" s="20" t="s">
        <v>3</v>
      </c>
      <c r="L4859" t="s">
        <v>1463</v>
      </c>
      <c r="M4859" s="20">
        <v>5.7</v>
      </c>
      <c r="N4859" s="20">
        <v>4.8</v>
      </c>
      <c r="AE4859">
        <f t="shared" si="75"/>
        <v>2004</v>
      </c>
    </row>
    <row r="4860" spans="1:31" x14ac:dyDescent="0.25">
      <c r="A4860" s="7">
        <v>4857</v>
      </c>
      <c r="B4860" s="8">
        <v>38009</v>
      </c>
      <c r="C4860" t="s">
        <v>3</v>
      </c>
      <c r="D4860" t="s">
        <v>552</v>
      </c>
      <c r="E4860" t="s">
        <v>9</v>
      </c>
      <c r="F4860" t="s">
        <v>598</v>
      </c>
      <c r="G4860" t="s">
        <v>633</v>
      </c>
      <c r="H4860" s="136" t="s">
        <v>1745</v>
      </c>
      <c r="I4860" t="s">
        <v>1455</v>
      </c>
      <c r="J4860" s="20">
        <v>14</v>
      </c>
      <c r="K4860" s="20" t="s">
        <v>9</v>
      </c>
      <c r="L4860" t="s">
        <v>1464</v>
      </c>
      <c r="M4860" s="20">
        <v>1.54</v>
      </c>
      <c r="N4860" s="20">
        <v>2.46</v>
      </c>
      <c r="AE4860">
        <f t="shared" si="75"/>
        <v>2004</v>
      </c>
    </row>
    <row r="4861" spans="1:31" x14ac:dyDescent="0.25">
      <c r="A4861" s="7">
        <v>4858</v>
      </c>
      <c r="B4861" s="8">
        <v>38009</v>
      </c>
      <c r="C4861" t="s">
        <v>3</v>
      </c>
      <c r="D4861" t="s">
        <v>178</v>
      </c>
      <c r="E4861" t="s">
        <v>9</v>
      </c>
      <c r="F4861" t="s">
        <v>407</v>
      </c>
      <c r="G4861" t="s">
        <v>569</v>
      </c>
      <c r="H4861" s="9" t="s">
        <v>1696</v>
      </c>
      <c r="I4861" t="s">
        <v>1454</v>
      </c>
      <c r="J4861" s="20">
        <v>14</v>
      </c>
      <c r="K4861" s="20" t="s">
        <v>1465</v>
      </c>
      <c r="L4861" t="s">
        <v>1466</v>
      </c>
      <c r="M4861" s="20">
        <v>3.5</v>
      </c>
      <c r="N4861" s="20">
        <v>3.5</v>
      </c>
      <c r="AE4861">
        <f t="shared" si="75"/>
        <v>2004</v>
      </c>
    </row>
    <row r="4862" spans="1:31" x14ac:dyDescent="0.25">
      <c r="A4862" s="7">
        <v>4859</v>
      </c>
      <c r="B4862" s="8">
        <v>38010</v>
      </c>
      <c r="C4862" t="s">
        <v>3</v>
      </c>
      <c r="D4862" t="s">
        <v>586</v>
      </c>
      <c r="E4862" t="s">
        <v>9</v>
      </c>
      <c r="F4862" t="s">
        <v>611</v>
      </c>
      <c r="G4862" t="s">
        <v>17</v>
      </c>
      <c r="H4862" s="135" t="s">
        <v>1520</v>
      </c>
      <c r="I4862" t="s">
        <v>1454</v>
      </c>
      <c r="J4862" s="20">
        <v>90</v>
      </c>
      <c r="K4862" s="20" t="s">
        <v>9</v>
      </c>
      <c r="L4862" t="s">
        <v>1464</v>
      </c>
      <c r="M4862" s="20">
        <v>19.8</v>
      </c>
      <c r="N4862" s="20">
        <v>26.2</v>
      </c>
      <c r="AE4862">
        <f t="shared" si="75"/>
        <v>2004</v>
      </c>
    </row>
    <row r="4863" spans="1:31" x14ac:dyDescent="0.25">
      <c r="A4863" s="7">
        <v>4860</v>
      </c>
      <c r="B4863" s="8">
        <v>38010</v>
      </c>
      <c r="C4863" t="s">
        <v>3</v>
      </c>
      <c r="D4863" t="s">
        <v>586</v>
      </c>
      <c r="E4863" t="s">
        <v>9</v>
      </c>
      <c r="F4863" t="s">
        <v>440</v>
      </c>
      <c r="G4863" t="s">
        <v>17</v>
      </c>
      <c r="H4863" s="135" t="s">
        <v>1502</v>
      </c>
      <c r="I4863" t="s">
        <v>1455</v>
      </c>
      <c r="J4863" s="20">
        <v>25</v>
      </c>
      <c r="K4863" s="20" t="s">
        <v>9</v>
      </c>
      <c r="L4863" t="s">
        <v>1464</v>
      </c>
      <c r="M4863" s="20">
        <v>2.75</v>
      </c>
      <c r="N4863" s="20">
        <v>4</v>
      </c>
      <c r="AE4863">
        <f t="shared" si="75"/>
        <v>2004</v>
      </c>
    </row>
    <row r="4864" spans="1:31" x14ac:dyDescent="0.25">
      <c r="A4864" s="7">
        <v>4861</v>
      </c>
      <c r="B4864" s="8">
        <v>38010</v>
      </c>
      <c r="C4864" t="s">
        <v>3</v>
      </c>
      <c r="D4864" t="s">
        <v>542</v>
      </c>
      <c r="E4864" t="s">
        <v>9</v>
      </c>
      <c r="F4864" t="s">
        <v>435</v>
      </c>
      <c r="G4864" t="s">
        <v>14</v>
      </c>
      <c r="H4864" s="135" t="s">
        <v>1501</v>
      </c>
      <c r="I4864" t="s">
        <v>1454</v>
      </c>
      <c r="J4864" s="20">
        <v>55</v>
      </c>
      <c r="K4864" s="20" t="s">
        <v>3</v>
      </c>
      <c r="L4864" t="s">
        <v>1464</v>
      </c>
      <c r="M4864" s="20">
        <v>16.399999999999999</v>
      </c>
      <c r="N4864" s="20">
        <v>12.1</v>
      </c>
      <c r="AE4864">
        <f t="shared" si="75"/>
        <v>2004</v>
      </c>
    </row>
    <row r="4865" spans="1:31" x14ac:dyDescent="0.25">
      <c r="A4865" s="7">
        <v>4862</v>
      </c>
      <c r="B4865" s="8">
        <v>38010</v>
      </c>
      <c r="C4865" t="s">
        <v>3</v>
      </c>
      <c r="D4865" t="s">
        <v>627</v>
      </c>
      <c r="E4865" t="s">
        <v>9</v>
      </c>
      <c r="F4865" t="s">
        <v>48</v>
      </c>
      <c r="G4865" t="s">
        <v>14</v>
      </c>
      <c r="H4865" s="135" t="s">
        <v>1507</v>
      </c>
      <c r="I4865" t="s">
        <v>1454</v>
      </c>
      <c r="J4865" s="20">
        <v>18</v>
      </c>
      <c r="K4865" s="20" t="s">
        <v>3</v>
      </c>
      <c r="L4865" t="s">
        <v>1464</v>
      </c>
      <c r="M4865" s="20">
        <v>6.04</v>
      </c>
      <c r="N4865" s="20">
        <v>3.96</v>
      </c>
      <c r="AE4865">
        <f t="shared" si="75"/>
        <v>2004</v>
      </c>
    </row>
    <row r="4866" spans="1:31" x14ac:dyDescent="0.25">
      <c r="A4866" s="7">
        <v>4863</v>
      </c>
      <c r="B4866" s="8">
        <v>38010</v>
      </c>
      <c r="C4866" t="s">
        <v>3</v>
      </c>
      <c r="D4866" t="s">
        <v>382</v>
      </c>
      <c r="E4866" t="s">
        <v>9</v>
      </c>
      <c r="F4866" t="s">
        <v>490</v>
      </c>
      <c r="G4866" t="s">
        <v>11</v>
      </c>
      <c r="H4866" s="135" t="s">
        <v>1496</v>
      </c>
      <c r="I4866" t="s">
        <v>1454</v>
      </c>
      <c r="J4866" s="20">
        <v>48</v>
      </c>
      <c r="K4866" s="20" t="s">
        <v>9</v>
      </c>
      <c r="L4866" t="s">
        <v>1464</v>
      </c>
      <c r="M4866" s="20">
        <v>10.56</v>
      </c>
      <c r="N4866" s="20">
        <v>14.44</v>
      </c>
      <c r="AE4866">
        <f t="shared" si="75"/>
        <v>2004</v>
      </c>
    </row>
    <row r="4867" spans="1:31" x14ac:dyDescent="0.25">
      <c r="A4867" s="7">
        <v>4864</v>
      </c>
      <c r="B4867" s="8">
        <v>38010</v>
      </c>
      <c r="C4867" t="s">
        <v>3</v>
      </c>
      <c r="D4867" t="s">
        <v>270</v>
      </c>
      <c r="E4867" t="s">
        <v>9</v>
      </c>
      <c r="F4867" t="s">
        <v>521</v>
      </c>
      <c r="G4867" t="s">
        <v>24</v>
      </c>
      <c r="H4867" s="136" t="s">
        <v>1496</v>
      </c>
      <c r="I4867" t="s">
        <v>1455</v>
      </c>
      <c r="J4867" s="20">
        <v>46</v>
      </c>
      <c r="K4867" s="20" t="s">
        <v>9</v>
      </c>
      <c r="L4867" t="s">
        <v>1464</v>
      </c>
      <c r="M4867" s="20">
        <v>5.0600000000000005</v>
      </c>
      <c r="N4867" s="20">
        <v>6.9399999999999995</v>
      </c>
      <c r="AE4867">
        <f t="shared" si="75"/>
        <v>2004</v>
      </c>
    </row>
    <row r="4868" spans="1:31" x14ac:dyDescent="0.25">
      <c r="A4868" s="7">
        <v>4865</v>
      </c>
      <c r="B4868" s="8">
        <v>38010</v>
      </c>
      <c r="C4868" t="s">
        <v>3</v>
      </c>
      <c r="D4868" t="s">
        <v>202</v>
      </c>
      <c r="E4868" t="s">
        <v>9</v>
      </c>
      <c r="F4868" t="s">
        <v>26</v>
      </c>
      <c r="G4868" t="s">
        <v>24</v>
      </c>
      <c r="H4868" s="136" t="s">
        <v>1496</v>
      </c>
      <c r="I4868" t="s">
        <v>1456</v>
      </c>
      <c r="J4868" s="20">
        <v>23</v>
      </c>
      <c r="K4868" s="20" t="s">
        <v>3</v>
      </c>
      <c r="L4868" t="s">
        <v>1464</v>
      </c>
      <c r="M4868" s="20">
        <v>7.4399999999999995</v>
      </c>
      <c r="N4868" s="20">
        <v>5.0600000000000005</v>
      </c>
      <c r="O4868" t="s">
        <v>3</v>
      </c>
      <c r="P4868" s="13" t="s">
        <v>487</v>
      </c>
      <c r="Q4868" t="s">
        <v>9</v>
      </c>
      <c r="R4868" t="s">
        <v>159</v>
      </c>
      <c r="S4868" t="s">
        <v>1465</v>
      </c>
      <c r="U4868" t="s">
        <v>1465</v>
      </c>
      <c r="W4868" t="s">
        <v>1465</v>
      </c>
      <c r="Y4868" t="s">
        <v>1465</v>
      </c>
      <c r="AA4868" t="s">
        <v>1465</v>
      </c>
      <c r="AC4868" t="s">
        <v>1465</v>
      </c>
      <c r="AE4868">
        <f t="shared" ref="AE4868:AE4931" si="76">YEAR(B4868)</f>
        <v>2004</v>
      </c>
    </row>
    <row r="4869" spans="1:31" x14ac:dyDescent="0.25">
      <c r="A4869" s="7">
        <v>4866</v>
      </c>
      <c r="B4869" s="8">
        <v>38010</v>
      </c>
      <c r="C4869" t="s">
        <v>3</v>
      </c>
      <c r="D4869" t="s">
        <v>606</v>
      </c>
      <c r="E4869" t="s">
        <v>9</v>
      </c>
      <c r="F4869" t="s">
        <v>575</v>
      </c>
      <c r="G4869" t="s">
        <v>569</v>
      </c>
      <c r="H4869" s="9" t="s">
        <v>1663</v>
      </c>
      <c r="I4869" t="s">
        <v>1454</v>
      </c>
      <c r="J4869" s="20">
        <v>3</v>
      </c>
      <c r="K4869" s="20" t="s">
        <v>3</v>
      </c>
      <c r="L4869" t="s">
        <v>1464</v>
      </c>
      <c r="M4869" s="20">
        <v>1.8399999999999999</v>
      </c>
      <c r="N4869" s="20">
        <v>0.66</v>
      </c>
      <c r="AE4869">
        <f t="shared" si="76"/>
        <v>2004</v>
      </c>
    </row>
    <row r="4870" spans="1:31" x14ac:dyDescent="0.25">
      <c r="A4870" s="7">
        <v>4867</v>
      </c>
      <c r="B4870" s="8">
        <v>38012</v>
      </c>
      <c r="C4870" t="s">
        <v>3</v>
      </c>
      <c r="D4870" t="s">
        <v>610</v>
      </c>
      <c r="E4870" t="s">
        <v>9</v>
      </c>
      <c r="F4870" t="s">
        <v>642</v>
      </c>
      <c r="G4870" t="s">
        <v>14</v>
      </c>
      <c r="H4870" s="135" t="s">
        <v>1522</v>
      </c>
      <c r="I4870" t="s">
        <v>1454</v>
      </c>
      <c r="J4870" s="20">
        <v>12</v>
      </c>
      <c r="K4870" s="20" t="s">
        <v>9</v>
      </c>
      <c r="L4870" t="s">
        <v>1464</v>
      </c>
      <c r="M4870" s="20">
        <v>2.64</v>
      </c>
      <c r="N4870" s="20">
        <v>4.3599999999999994</v>
      </c>
      <c r="AE4870">
        <f t="shared" si="76"/>
        <v>2004</v>
      </c>
    </row>
    <row r="4871" spans="1:31" x14ac:dyDescent="0.25">
      <c r="A4871" s="7">
        <v>4868</v>
      </c>
      <c r="B4871" s="8">
        <v>38012</v>
      </c>
      <c r="C4871" t="s">
        <v>3</v>
      </c>
      <c r="D4871" t="s">
        <v>642</v>
      </c>
      <c r="E4871" t="s">
        <v>9</v>
      </c>
      <c r="F4871" t="s">
        <v>610</v>
      </c>
      <c r="G4871" t="s">
        <v>14</v>
      </c>
      <c r="H4871" s="135" t="s">
        <v>1522</v>
      </c>
      <c r="I4871" t="s">
        <v>1454</v>
      </c>
      <c r="J4871" s="20">
        <v>12</v>
      </c>
      <c r="K4871" s="20" t="s">
        <v>3</v>
      </c>
      <c r="L4871" t="s">
        <v>1464</v>
      </c>
      <c r="M4871" s="20">
        <v>4.3599999999999994</v>
      </c>
      <c r="N4871" s="20">
        <v>2.64</v>
      </c>
      <c r="AE4871">
        <f t="shared" si="76"/>
        <v>2004</v>
      </c>
    </row>
    <row r="4872" spans="1:31" x14ac:dyDescent="0.25">
      <c r="A4872" s="7">
        <v>4869</v>
      </c>
      <c r="B4872" s="8">
        <v>38012</v>
      </c>
      <c r="C4872" t="s">
        <v>3</v>
      </c>
      <c r="D4872" t="s">
        <v>102</v>
      </c>
      <c r="E4872" t="s">
        <v>9</v>
      </c>
      <c r="F4872" t="s">
        <v>136</v>
      </c>
      <c r="G4872" t="s">
        <v>377</v>
      </c>
      <c r="H4872" s="9" t="s">
        <v>1590</v>
      </c>
      <c r="I4872" t="s">
        <v>1454</v>
      </c>
      <c r="J4872" s="20">
        <v>43</v>
      </c>
      <c r="K4872" s="20" t="s">
        <v>3</v>
      </c>
      <c r="L4872" t="s">
        <v>1464</v>
      </c>
      <c r="M4872" s="20">
        <v>13.04</v>
      </c>
      <c r="N4872" s="20">
        <v>9.4600000000000009</v>
      </c>
      <c r="AE4872">
        <f t="shared" si="76"/>
        <v>2004</v>
      </c>
    </row>
    <row r="4873" spans="1:31" x14ac:dyDescent="0.25">
      <c r="A4873" s="7">
        <v>4870</v>
      </c>
      <c r="B4873" s="8">
        <v>38012</v>
      </c>
      <c r="C4873" t="s">
        <v>3</v>
      </c>
      <c r="D4873" t="s">
        <v>554</v>
      </c>
      <c r="E4873" t="s">
        <v>9</v>
      </c>
      <c r="F4873" t="s">
        <v>640</v>
      </c>
      <c r="G4873" t="s">
        <v>377</v>
      </c>
      <c r="H4873" s="9" t="s">
        <v>1634</v>
      </c>
      <c r="I4873" t="s">
        <v>1454</v>
      </c>
      <c r="J4873" s="20">
        <v>36</v>
      </c>
      <c r="K4873" s="20" t="s">
        <v>3</v>
      </c>
      <c r="L4873" t="s">
        <v>1464</v>
      </c>
      <c r="M4873" s="20">
        <v>11.08</v>
      </c>
      <c r="N4873" s="20">
        <v>7.92</v>
      </c>
      <c r="AE4873">
        <f t="shared" si="76"/>
        <v>2004</v>
      </c>
    </row>
    <row r="4874" spans="1:31" x14ac:dyDescent="0.25">
      <c r="A4874" s="7">
        <v>4871</v>
      </c>
      <c r="B4874" s="8">
        <v>38013</v>
      </c>
      <c r="C4874" t="s">
        <v>3</v>
      </c>
      <c r="D4874" t="s">
        <v>543</v>
      </c>
      <c r="E4874" t="s">
        <v>9</v>
      </c>
      <c r="F4874" t="s">
        <v>597</v>
      </c>
      <c r="G4874" t="s">
        <v>24</v>
      </c>
      <c r="H4874" s="135" t="s">
        <v>1497</v>
      </c>
      <c r="I4874" t="s">
        <v>1454</v>
      </c>
      <c r="J4874" s="20">
        <v>30</v>
      </c>
      <c r="K4874" s="20" t="s">
        <v>9</v>
      </c>
      <c r="L4874" t="s">
        <v>1464</v>
      </c>
      <c r="M4874" s="20">
        <v>6.6</v>
      </c>
      <c r="N4874" s="20">
        <v>9.4</v>
      </c>
      <c r="AE4874">
        <f t="shared" si="76"/>
        <v>2004</v>
      </c>
    </row>
    <row r="4875" spans="1:31" x14ac:dyDescent="0.25">
      <c r="A4875" s="7">
        <v>4872</v>
      </c>
      <c r="B4875" s="8">
        <v>38013</v>
      </c>
      <c r="C4875" t="s">
        <v>3</v>
      </c>
      <c r="D4875" t="s">
        <v>645</v>
      </c>
      <c r="E4875" t="s">
        <v>9</v>
      </c>
      <c r="F4875" t="s">
        <v>202</v>
      </c>
      <c r="G4875" t="s">
        <v>11</v>
      </c>
      <c r="H4875" s="135" t="s">
        <v>1531</v>
      </c>
      <c r="I4875" t="s">
        <v>1458</v>
      </c>
      <c r="J4875" s="20">
        <v>12</v>
      </c>
      <c r="K4875" s="20" t="s">
        <v>9</v>
      </c>
      <c r="L4875" t="s">
        <v>1464</v>
      </c>
      <c r="M4875" s="20">
        <v>30</v>
      </c>
      <c r="N4875" s="20">
        <v>10</v>
      </c>
      <c r="AE4875">
        <f t="shared" si="76"/>
        <v>2004</v>
      </c>
    </row>
    <row r="4876" spans="1:31" x14ac:dyDescent="0.25">
      <c r="A4876" s="7">
        <v>4873</v>
      </c>
      <c r="B4876" s="8">
        <v>38013</v>
      </c>
      <c r="C4876" t="s">
        <v>3</v>
      </c>
      <c r="D4876" t="s">
        <v>638</v>
      </c>
      <c r="E4876" t="s">
        <v>9</v>
      </c>
      <c r="F4876" t="s">
        <v>552</v>
      </c>
      <c r="G4876" t="s">
        <v>377</v>
      </c>
      <c r="H4876" s="9" t="s">
        <v>1746</v>
      </c>
      <c r="I4876" t="s">
        <v>1454</v>
      </c>
      <c r="J4876" s="20">
        <v>21</v>
      </c>
      <c r="K4876" s="20" t="s">
        <v>9</v>
      </c>
      <c r="L4876" t="s">
        <v>1464</v>
      </c>
      <c r="M4876" s="20">
        <v>4.62</v>
      </c>
      <c r="N4876" s="20">
        <v>6.88</v>
      </c>
      <c r="AE4876">
        <f t="shared" si="76"/>
        <v>2004</v>
      </c>
    </row>
    <row r="4877" spans="1:31" x14ac:dyDescent="0.25">
      <c r="A4877" s="7">
        <v>4874</v>
      </c>
      <c r="B4877" s="8">
        <v>38013</v>
      </c>
      <c r="C4877" t="s">
        <v>3</v>
      </c>
      <c r="D4877" t="s">
        <v>554</v>
      </c>
      <c r="E4877" t="s">
        <v>9</v>
      </c>
      <c r="F4877" t="s">
        <v>560</v>
      </c>
      <c r="G4877" t="s">
        <v>633</v>
      </c>
      <c r="H4877" s="135" t="s">
        <v>1747</v>
      </c>
      <c r="I4877" t="s">
        <v>1454</v>
      </c>
      <c r="J4877" s="20">
        <v>10</v>
      </c>
      <c r="K4877" s="20" t="s">
        <v>1465</v>
      </c>
      <c r="L4877" t="s">
        <v>1466</v>
      </c>
      <c r="M4877" s="20">
        <v>2.5</v>
      </c>
      <c r="N4877" s="20">
        <v>2.5</v>
      </c>
      <c r="AE4877">
        <f t="shared" si="76"/>
        <v>2004</v>
      </c>
    </row>
    <row r="4878" spans="1:31" x14ac:dyDescent="0.25">
      <c r="A4878" s="7">
        <v>4875</v>
      </c>
      <c r="B4878" s="8">
        <v>38013</v>
      </c>
      <c r="C4878" t="s">
        <v>3</v>
      </c>
      <c r="D4878" t="s">
        <v>543</v>
      </c>
      <c r="E4878" t="s">
        <v>9</v>
      </c>
      <c r="F4878" t="s">
        <v>490</v>
      </c>
      <c r="G4878" t="s">
        <v>569</v>
      </c>
      <c r="H4878" s="135" t="s">
        <v>1748</v>
      </c>
      <c r="I4878" t="s">
        <v>1454</v>
      </c>
      <c r="J4878" s="20">
        <v>30</v>
      </c>
      <c r="K4878" s="20" t="s">
        <v>9</v>
      </c>
      <c r="L4878" t="s">
        <v>1464</v>
      </c>
      <c r="M4878" s="20">
        <v>6.6</v>
      </c>
      <c r="N4878" s="20">
        <v>9.4</v>
      </c>
      <c r="AE4878">
        <f t="shared" si="76"/>
        <v>2004</v>
      </c>
    </row>
    <row r="4879" spans="1:31" x14ac:dyDescent="0.25">
      <c r="A4879" s="7">
        <v>4876</v>
      </c>
      <c r="B4879" s="8">
        <v>38013</v>
      </c>
      <c r="C4879" t="s">
        <v>3</v>
      </c>
      <c r="D4879" t="s">
        <v>440</v>
      </c>
      <c r="E4879" t="s">
        <v>9</v>
      </c>
      <c r="F4879" t="s">
        <v>640</v>
      </c>
      <c r="G4879" t="s">
        <v>569</v>
      </c>
      <c r="H4879" s="9" t="s">
        <v>1663</v>
      </c>
      <c r="I4879" t="s">
        <v>1454</v>
      </c>
      <c r="J4879" s="20">
        <v>21</v>
      </c>
      <c r="K4879" s="20" t="s">
        <v>1465</v>
      </c>
      <c r="L4879" t="s">
        <v>1466</v>
      </c>
      <c r="M4879" s="20">
        <v>5.25</v>
      </c>
      <c r="N4879" s="20">
        <v>5.25</v>
      </c>
      <c r="AE4879">
        <f t="shared" si="76"/>
        <v>2004</v>
      </c>
    </row>
    <row r="4880" spans="1:31" x14ac:dyDescent="0.25">
      <c r="A4880" s="7">
        <v>4877</v>
      </c>
      <c r="B4880" s="8">
        <v>38013</v>
      </c>
      <c r="C4880" t="s">
        <v>3</v>
      </c>
      <c r="D4880" t="s">
        <v>178</v>
      </c>
      <c r="E4880" t="s">
        <v>9</v>
      </c>
      <c r="F4880" t="s">
        <v>26</v>
      </c>
      <c r="G4880" t="s">
        <v>569</v>
      </c>
      <c r="H4880" s="9" t="s">
        <v>1749</v>
      </c>
      <c r="I4880" t="s">
        <v>1454</v>
      </c>
      <c r="J4880" s="20">
        <v>16</v>
      </c>
      <c r="K4880" s="20" t="s">
        <v>9</v>
      </c>
      <c r="L4880" t="s">
        <v>1463</v>
      </c>
      <c r="M4880" s="20">
        <v>3.84</v>
      </c>
      <c r="N4880" s="20">
        <v>5.16</v>
      </c>
      <c r="AE4880">
        <f t="shared" si="76"/>
        <v>2004</v>
      </c>
    </row>
    <row r="4881" spans="1:31" x14ac:dyDescent="0.25">
      <c r="A4881" s="7">
        <v>4878</v>
      </c>
      <c r="B4881" s="8">
        <v>38013</v>
      </c>
      <c r="C4881" t="s">
        <v>3</v>
      </c>
      <c r="D4881" t="s">
        <v>178</v>
      </c>
      <c r="E4881" t="s">
        <v>9</v>
      </c>
      <c r="F4881" t="s">
        <v>349</v>
      </c>
      <c r="G4881" t="s">
        <v>569</v>
      </c>
      <c r="H4881" s="9" t="s">
        <v>1749</v>
      </c>
      <c r="I4881" t="s">
        <v>1454</v>
      </c>
      <c r="J4881" s="20">
        <v>27</v>
      </c>
      <c r="K4881" s="20" t="s">
        <v>9</v>
      </c>
      <c r="L4881" t="s">
        <v>1463</v>
      </c>
      <c r="M4881" s="20">
        <v>6.48</v>
      </c>
      <c r="N4881" s="20">
        <v>8.02</v>
      </c>
      <c r="AE4881">
        <f t="shared" si="76"/>
        <v>2004</v>
      </c>
    </row>
    <row r="4882" spans="1:31" x14ac:dyDescent="0.25">
      <c r="A4882" s="7">
        <v>4879</v>
      </c>
      <c r="B4882" s="8">
        <v>38014</v>
      </c>
      <c r="C4882" t="s">
        <v>3</v>
      </c>
      <c r="D4882" t="s">
        <v>276</v>
      </c>
      <c r="E4882" t="s">
        <v>9</v>
      </c>
      <c r="F4882" t="s">
        <v>560</v>
      </c>
      <c r="G4882" t="s">
        <v>11</v>
      </c>
      <c r="H4882" s="135" t="s">
        <v>1541</v>
      </c>
      <c r="I4882" t="s">
        <v>1454</v>
      </c>
      <c r="J4882" s="20">
        <v>15</v>
      </c>
      <c r="K4882" s="20" t="s">
        <v>3</v>
      </c>
      <c r="L4882" t="s">
        <v>1464</v>
      </c>
      <c r="M4882" s="20">
        <v>5.2</v>
      </c>
      <c r="N4882" s="20">
        <v>3.3</v>
      </c>
      <c r="AE4882">
        <f t="shared" si="76"/>
        <v>2004</v>
      </c>
    </row>
    <row r="4883" spans="1:31" x14ac:dyDescent="0.25">
      <c r="A4883" s="7">
        <v>4880</v>
      </c>
      <c r="B4883" s="8">
        <v>38014</v>
      </c>
      <c r="C4883" t="s">
        <v>3</v>
      </c>
      <c r="D4883" t="s">
        <v>350</v>
      </c>
      <c r="E4883" t="s">
        <v>9</v>
      </c>
      <c r="F4883" t="s">
        <v>490</v>
      </c>
      <c r="G4883" t="s">
        <v>633</v>
      </c>
      <c r="H4883" s="9" t="s">
        <v>1727</v>
      </c>
      <c r="I4883" t="s">
        <v>1454</v>
      </c>
      <c r="J4883" s="20">
        <v>17</v>
      </c>
      <c r="K4883" s="20" t="s">
        <v>3</v>
      </c>
      <c r="L4883" t="s">
        <v>1464</v>
      </c>
      <c r="M4883" s="20">
        <v>5.76</v>
      </c>
      <c r="N4883" s="20">
        <v>3.74</v>
      </c>
      <c r="AE4883">
        <f t="shared" si="76"/>
        <v>2004</v>
      </c>
    </row>
    <row r="4884" spans="1:31" x14ac:dyDescent="0.25">
      <c r="A4884" s="7">
        <v>4881</v>
      </c>
      <c r="B4884" s="8">
        <v>38016</v>
      </c>
      <c r="C4884" t="s">
        <v>3</v>
      </c>
      <c r="D4884" t="s">
        <v>643</v>
      </c>
      <c r="E4884" t="s">
        <v>9</v>
      </c>
      <c r="F4884" t="s">
        <v>642</v>
      </c>
      <c r="G4884" t="s">
        <v>24</v>
      </c>
      <c r="H4884" s="135" t="s">
        <v>1493</v>
      </c>
      <c r="I4884" t="s">
        <v>1455</v>
      </c>
      <c r="J4884" s="20">
        <v>38</v>
      </c>
      <c r="K4884" s="20" t="s">
        <v>9</v>
      </c>
      <c r="L4884" t="s">
        <v>1463</v>
      </c>
      <c r="M4884" s="20">
        <v>4.5599999999999996</v>
      </c>
      <c r="N4884" s="20">
        <v>5.44</v>
      </c>
      <c r="AE4884">
        <f t="shared" si="76"/>
        <v>2004</v>
      </c>
    </row>
    <row r="4885" spans="1:31" x14ac:dyDescent="0.25">
      <c r="A4885" s="7">
        <v>4882</v>
      </c>
      <c r="B4885" s="8">
        <v>38016</v>
      </c>
      <c r="C4885" t="s">
        <v>3</v>
      </c>
      <c r="D4885" t="s">
        <v>481</v>
      </c>
      <c r="E4885" t="s">
        <v>9</v>
      </c>
      <c r="F4885" t="s">
        <v>122</v>
      </c>
      <c r="G4885" t="s">
        <v>17</v>
      </c>
      <c r="H4885" s="135" t="s">
        <v>1504</v>
      </c>
      <c r="I4885" t="s">
        <v>1454</v>
      </c>
      <c r="J4885" s="20">
        <v>16</v>
      </c>
      <c r="K4885" s="20" t="s">
        <v>3</v>
      </c>
      <c r="L4885" t="s">
        <v>1464</v>
      </c>
      <c r="M4885" s="20">
        <v>5.48</v>
      </c>
      <c r="N4885" s="20">
        <v>3.52</v>
      </c>
      <c r="AE4885">
        <f t="shared" si="76"/>
        <v>2004</v>
      </c>
    </row>
    <row r="4886" spans="1:31" x14ac:dyDescent="0.25">
      <c r="A4886" s="7">
        <v>4883</v>
      </c>
      <c r="B4886" s="8">
        <v>38016</v>
      </c>
      <c r="C4886" t="s">
        <v>3</v>
      </c>
      <c r="D4886" t="s">
        <v>69</v>
      </c>
      <c r="E4886" t="s">
        <v>9</v>
      </c>
      <c r="F4886" t="s">
        <v>120</v>
      </c>
      <c r="G4886" t="s">
        <v>14</v>
      </c>
      <c r="H4886" s="135" t="s">
        <v>1530</v>
      </c>
      <c r="I4886" t="s">
        <v>1458</v>
      </c>
      <c r="J4886" s="20">
        <v>7</v>
      </c>
      <c r="K4886" s="20" t="s">
        <v>9</v>
      </c>
      <c r="L4886" t="s">
        <v>1463</v>
      </c>
      <c r="M4886" s="20">
        <v>30</v>
      </c>
      <c r="N4886" s="20">
        <v>10</v>
      </c>
      <c r="AE4886">
        <f t="shared" si="76"/>
        <v>2004</v>
      </c>
    </row>
    <row r="4887" spans="1:31" x14ac:dyDescent="0.25">
      <c r="A4887" s="7">
        <v>4884</v>
      </c>
      <c r="B4887" s="8">
        <v>38016</v>
      </c>
      <c r="C4887" t="s">
        <v>3</v>
      </c>
      <c r="D4887" t="s">
        <v>518</v>
      </c>
      <c r="E4887" t="s">
        <v>9</v>
      </c>
      <c r="F4887" t="s">
        <v>610</v>
      </c>
      <c r="G4887" t="s">
        <v>14</v>
      </c>
      <c r="H4887" s="135" t="s">
        <v>1489</v>
      </c>
      <c r="I4887" t="s">
        <v>1454</v>
      </c>
      <c r="J4887" s="20">
        <v>12</v>
      </c>
      <c r="K4887" s="20" t="s">
        <v>3</v>
      </c>
      <c r="L4887" t="s">
        <v>1464</v>
      </c>
      <c r="M4887" s="20">
        <v>4.3599999999999994</v>
      </c>
      <c r="N4887" s="20">
        <v>2.64</v>
      </c>
      <c r="AE4887">
        <f t="shared" si="76"/>
        <v>2004</v>
      </c>
    </row>
    <row r="4888" spans="1:31" x14ac:dyDescent="0.25">
      <c r="A4888" s="7">
        <v>4885</v>
      </c>
      <c r="B4888" s="8">
        <v>38016</v>
      </c>
      <c r="C4888" t="s">
        <v>3</v>
      </c>
      <c r="D4888" t="s">
        <v>468</v>
      </c>
      <c r="E4888" t="s">
        <v>9</v>
      </c>
      <c r="F4888" t="s">
        <v>646</v>
      </c>
      <c r="G4888" t="s">
        <v>11</v>
      </c>
      <c r="H4888" s="135" t="s">
        <v>1509</v>
      </c>
      <c r="I4888" t="s">
        <v>1455</v>
      </c>
      <c r="J4888" s="20">
        <v>36</v>
      </c>
      <c r="K4888" s="20" t="s">
        <v>3</v>
      </c>
      <c r="L4888" t="s">
        <v>1464</v>
      </c>
      <c r="M4888" s="20">
        <v>5.54</v>
      </c>
      <c r="N4888" s="20">
        <v>3.96</v>
      </c>
      <c r="AE4888">
        <f t="shared" si="76"/>
        <v>2004</v>
      </c>
    </row>
    <row r="4889" spans="1:31" x14ac:dyDescent="0.25">
      <c r="A4889" s="7">
        <v>4886</v>
      </c>
      <c r="B4889" s="8">
        <v>38016</v>
      </c>
      <c r="C4889" t="s">
        <v>3</v>
      </c>
      <c r="D4889" t="s">
        <v>350</v>
      </c>
      <c r="E4889" t="s">
        <v>9</v>
      </c>
      <c r="F4889" t="s">
        <v>354</v>
      </c>
      <c r="G4889" t="s">
        <v>377</v>
      </c>
      <c r="H4889" s="9" t="s">
        <v>1590</v>
      </c>
      <c r="I4889" t="s">
        <v>1454</v>
      </c>
      <c r="J4889" s="20">
        <v>51</v>
      </c>
      <c r="K4889" s="20" t="s">
        <v>3</v>
      </c>
      <c r="L4889" t="s">
        <v>1463</v>
      </c>
      <c r="M4889" s="20">
        <v>14.26</v>
      </c>
      <c r="N4889" s="20">
        <v>12.24</v>
      </c>
      <c r="AE4889">
        <f t="shared" si="76"/>
        <v>2004</v>
      </c>
    </row>
    <row r="4890" spans="1:31" x14ac:dyDescent="0.25">
      <c r="A4890" s="7">
        <v>4887</v>
      </c>
      <c r="B4890" s="8">
        <v>38016</v>
      </c>
      <c r="C4890" t="s">
        <v>3</v>
      </c>
      <c r="D4890" t="s">
        <v>481</v>
      </c>
      <c r="E4890" t="s">
        <v>9</v>
      </c>
      <c r="F4890" t="s">
        <v>432</v>
      </c>
      <c r="G4890" t="s">
        <v>377</v>
      </c>
      <c r="H4890" s="9" t="s">
        <v>1586</v>
      </c>
      <c r="I4890" t="s">
        <v>1455</v>
      </c>
      <c r="J4890" s="20">
        <v>36</v>
      </c>
      <c r="K4890" s="20" t="s">
        <v>9</v>
      </c>
      <c r="L4890" t="s">
        <v>1464</v>
      </c>
      <c r="M4890" s="20">
        <v>3.96</v>
      </c>
      <c r="N4890" s="20">
        <v>5.54</v>
      </c>
      <c r="AE4890">
        <f t="shared" si="76"/>
        <v>2004</v>
      </c>
    </row>
    <row r="4891" spans="1:31" x14ac:dyDescent="0.25">
      <c r="A4891" s="7">
        <v>4888</v>
      </c>
      <c r="B4891" s="8">
        <v>38016</v>
      </c>
      <c r="C4891" t="s">
        <v>3</v>
      </c>
      <c r="D4891" t="s">
        <v>19</v>
      </c>
      <c r="E4891" t="s">
        <v>9</v>
      </c>
      <c r="F4891" t="s">
        <v>647</v>
      </c>
      <c r="G4891" t="s">
        <v>633</v>
      </c>
      <c r="H4891" s="135" t="s">
        <v>1747</v>
      </c>
      <c r="I4891" t="s">
        <v>1458</v>
      </c>
      <c r="J4891" s="20">
        <v>10</v>
      </c>
      <c r="K4891" s="20" t="s">
        <v>9</v>
      </c>
      <c r="L4891" t="s">
        <v>1464</v>
      </c>
      <c r="M4891" s="20">
        <v>10</v>
      </c>
      <c r="N4891" s="20">
        <v>30</v>
      </c>
      <c r="AE4891">
        <f t="shared" si="76"/>
        <v>2004</v>
      </c>
    </row>
    <row r="4892" spans="1:31" x14ac:dyDescent="0.25">
      <c r="A4892" s="7">
        <v>4889</v>
      </c>
      <c r="B4892" s="8">
        <v>38016</v>
      </c>
      <c r="C4892" t="s">
        <v>3</v>
      </c>
      <c r="D4892" t="s">
        <v>537</v>
      </c>
      <c r="E4892" t="s">
        <v>9</v>
      </c>
      <c r="F4892" t="s">
        <v>372</v>
      </c>
      <c r="G4892" t="s">
        <v>569</v>
      </c>
      <c r="H4892" s="9" t="s">
        <v>1750</v>
      </c>
      <c r="I4892" t="s">
        <v>1454</v>
      </c>
      <c r="J4892" s="20">
        <v>14</v>
      </c>
      <c r="K4892" s="20" t="s">
        <v>1465</v>
      </c>
      <c r="L4892" t="s">
        <v>1466</v>
      </c>
      <c r="M4892" s="20">
        <v>3.5</v>
      </c>
      <c r="N4892" s="20">
        <v>3.5</v>
      </c>
      <c r="AE4892">
        <f t="shared" si="76"/>
        <v>2004</v>
      </c>
    </row>
    <row r="4893" spans="1:31" x14ac:dyDescent="0.25">
      <c r="A4893" s="7">
        <v>4890</v>
      </c>
      <c r="B4893" s="8">
        <v>38018</v>
      </c>
      <c r="C4893" t="s">
        <v>3</v>
      </c>
      <c r="D4893" t="s">
        <v>629</v>
      </c>
      <c r="E4893" t="s">
        <v>9</v>
      </c>
      <c r="F4893" t="s">
        <v>610</v>
      </c>
      <c r="G4893" t="s">
        <v>377</v>
      </c>
      <c r="H4893" s="135" t="s">
        <v>1596</v>
      </c>
      <c r="I4893" t="s">
        <v>1454</v>
      </c>
      <c r="J4893" s="20">
        <v>12</v>
      </c>
      <c r="K4893" s="20" t="s">
        <v>3</v>
      </c>
      <c r="L4893" t="s">
        <v>1464</v>
      </c>
      <c r="M4893" s="20">
        <v>4.3599999999999994</v>
      </c>
      <c r="N4893" s="20">
        <v>2.64</v>
      </c>
      <c r="AE4893">
        <f t="shared" si="76"/>
        <v>2004</v>
      </c>
    </row>
    <row r="4894" spans="1:31" x14ac:dyDescent="0.25">
      <c r="A4894" s="7">
        <v>4891</v>
      </c>
      <c r="B4894" s="8">
        <v>38018</v>
      </c>
      <c r="C4894" t="s">
        <v>3</v>
      </c>
      <c r="D4894" t="s">
        <v>36</v>
      </c>
      <c r="E4894" t="s">
        <v>9</v>
      </c>
      <c r="F4894" t="s">
        <v>25</v>
      </c>
      <c r="G4894" t="s">
        <v>17</v>
      </c>
      <c r="H4894" s="135" t="s">
        <v>1552</v>
      </c>
      <c r="I4894" t="s">
        <v>1454</v>
      </c>
      <c r="J4894" s="20">
        <v>11</v>
      </c>
      <c r="K4894" s="20" t="s">
        <v>9</v>
      </c>
      <c r="L4894" t="s">
        <v>1464</v>
      </c>
      <c r="M4894" s="20">
        <v>2.42</v>
      </c>
      <c r="N4894" s="20">
        <v>4.08</v>
      </c>
      <c r="AE4894">
        <f t="shared" si="76"/>
        <v>2004</v>
      </c>
    </row>
    <row r="4895" spans="1:31" x14ac:dyDescent="0.25">
      <c r="A4895" s="7">
        <v>4892</v>
      </c>
      <c r="B4895" s="8">
        <v>38018</v>
      </c>
      <c r="C4895" t="s">
        <v>3</v>
      </c>
      <c r="D4895" t="s">
        <v>45</v>
      </c>
      <c r="E4895" t="s">
        <v>9</v>
      </c>
      <c r="F4895" t="s">
        <v>641</v>
      </c>
      <c r="G4895" t="s">
        <v>14</v>
      </c>
      <c r="H4895" s="135" t="s">
        <v>1532</v>
      </c>
      <c r="I4895" t="s">
        <v>1455</v>
      </c>
      <c r="J4895" s="20">
        <v>36</v>
      </c>
      <c r="K4895" s="20" t="s">
        <v>9</v>
      </c>
      <c r="L4895" t="s">
        <v>1464</v>
      </c>
      <c r="M4895" s="20">
        <v>3.96</v>
      </c>
      <c r="N4895" s="20">
        <v>5.54</v>
      </c>
      <c r="AE4895">
        <f t="shared" si="76"/>
        <v>2004</v>
      </c>
    </row>
    <row r="4896" spans="1:31" x14ac:dyDescent="0.25">
      <c r="A4896" s="7">
        <v>4893</v>
      </c>
      <c r="B4896" s="8">
        <v>38018</v>
      </c>
      <c r="C4896" t="s">
        <v>3</v>
      </c>
      <c r="D4896" t="s">
        <v>489</v>
      </c>
      <c r="E4896" t="s">
        <v>9</v>
      </c>
      <c r="F4896" t="s">
        <v>536</v>
      </c>
      <c r="G4896" t="s">
        <v>14</v>
      </c>
      <c r="H4896" s="135" t="s">
        <v>1491</v>
      </c>
      <c r="I4896" t="s">
        <v>1454</v>
      </c>
      <c r="J4896" s="20">
        <v>36</v>
      </c>
      <c r="K4896" s="20" t="s">
        <v>9</v>
      </c>
      <c r="L4896" t="s">
        <v>1464</v>
      </c>
      <c r="M4896" s="20">
        <v>7.92</v>
      </c>
      <c r="N4896" s="20">
        <v>11.08</v>
      </c>
      <c r="AE4896">
        <f t="shared" si="76"/>
        <v>2004</v>
      </c>
    </row>
    <row r="4897" spans="1:31" x14ac:dyDescent="0.25">
      <c r="A4897" s="7">
        <v>4894</v>
      </c>
      <c r="B4897" s="8">
        <v>38018</v>
      </c>
      <c r="C4897" t="s">
        <v>3</v>
      </c>
      <c r="D4897" t="s">
        <v>498</v>
      </c>
      <c r="E4897" t="s">
        <v>9</v>
      </c>
      <c r="F4897" t="s">
        <v>104</v>
      </c>
      <c r="G4897" t="s">
        <v>11</v>
      </c>
      <c r="H4897" s="135" t="s">
        <v>1531</v>
      </c>
      <c r="I4897" t="s">
        <v>1454</v>
      </c>
      <c r="J4897" s="20">
        <v>12</v>
      </c>
      <c r="K4897" s="20" t="s">
        <v>3</v>
      </c>
      <c r="L4897" t="s">
        <v>1464</v>
      </c>
      <c r="M4897" s="20">
        <v>4.3599999999999994</v>
      </c>
      <c r="N4897" s="20">
        <v>2.64</v>
      </c>
      <c r="AE4897">
        <f t="shared" si="76"/>
        <v>2004</v>
      </c>
    </row>
    <row r="4898" spans="1:31" x14ac:dyDescent="0.25">
      <c r="A4898" s="7">
        <v>4895</v>
      </c>
      <c r="B4898" s="8">
        <v>38018</v>
      </c>
      <c r="C4898" t="s">
        <v>3</v>
      </c>
      <c r="D4898" t="s">
        <v>104</v>
      </c>
      <c r="E4898" t="s">
        <v>9</v>
      </c>
      <c r="F4898" t="s">
        <v>498</v>
      </c>
      <c r="G4898" t="s">
        <v>11</v>
      </c>
      <c r="H4898" s="135" t="s">
        <v>1531</v>
      </c>
      <c r="I4898" t="s">
        <v>1454</v>
      </c>
      <c r="J4898" s="20">
        <v>12</v>
      </c>
      <c r="K4898" s="20" t="s">
        <v>1465</v>
      </c>
      <c r="L4898" t="s">
        <v>1466</v>
      </c>
      <c r="M4898" s="20">
        <v>3</v>
      </c>
      <c r="N4898" s="20">
        <v>3</v>
      </c>
      <c r="AE4898">
        <f t="shared" si="76"/>
        <v>2004</v>
      </c>
    </row>
    <row r="4899" spans="1:31" x14ac:dyDescent="0.25">
      <c r="A4899" s="7">
        <v>4896</v>
      </c>
      <c r="B4899" s="8">
        <v>38018</v>
      </c>
      <c r="C4899" t="s">
        <v>3</v>
      </c>
      <c r="D4899" t="s">
        <v>287</v>
      </c>
      <c r="E4899" t="s">
        <v>9</v>
      </c>
      <c r="F4899" t="s">
        <v>536</v>
      </c>
      <c r="G4899" t="s">
        <v>14</v>
      </c>
      <c r="H4899" s="135" t="s">
        <v>1516</v>
      </c>
      <c r="I4899" t="s">
        <v>1454</v>
      </c>
      <c r="J4899" s="20">
        <v>12</v>
      </c>
      <c r="K4899" s="20" t="s">
        <v>1465</v>
      </c>
      <c r="L4899" t="s">
        <v>1466</v>
      </c>
      <c r="M4899" s="20">
        <v>3</v>
      </c>
      <c r="N4899" s="20">
        <v>3</v>
      </c>
      <c r="AE4899">
        <f t="shared" si="76"/>
        <v>2004</v>
      </c>
    </row>
    <row r="4900" spans="1:31" x14ac:dyDescent="0.25">
      <c r="A4900" s="7">
        <v>4897</v>
      </c>
      <c r="B4900" s="8">
        <v>38018</v>
      </c>
      <c r="C4900" t="s">
        <v>3</v>
      </c>
      <c r="D4900" t="s">
        <v>643</v>
      </c>
      <c r="E4900" t="s">
        <v>9</v>
      </c>
      <c r="F4900" t="s">
        <v>641</v>
      </c>
      <c r="G4900" t="s">
        <v>14</v>
      </c>
      <c r="H4900" s="135" t="s">
        <v>1501</v>
      </c>
      <c r="I4900" t="s">
        <v>1454</v>
      </c>
      <c r="J4900" s="20">
        <v>29</v>
      </c>
      <c r="K4900" s="20" t="s">
        <v>9</v>
      </c>
      <c r="L4900" t="s">
        <v>1464</v>
      </c>
      <c r="M4900" s="20">
        <v>6.38</v>
      </c>
      <c r="N4900" s="20">
        <v>9.1199999999999992</v>
      </c>
      <c r="AE4900">
        <f t="shared" si="76"/>
        <v>2004</v>
      </c>
    </row>
    <row r="4901" spans="1:31" x14ac:dyDescent="0.25">
      <c r="A4901" s="7">
        <v>4898</v>
      </c>
      <c r="B4901" s="8">
        <v>38018</v>
      </c>
      <c r="C4901" t="s">
        <v>3</v>
      </c>
      <c r="D4901" t="s">
        <v>518</v>
      </c>
      <c r="E4901" t="s">
        <v>9</v>
      </c>
      <c r="F4901" t="s">
        <v>55</v>
      </c>
      <c r="G4901" t="s">
        <v>14</v>
      </c>
      <c r="H4901" s="135" t="s">
        <v>1507</v>
      </c>
      <c r="I4901" t="s">
        <v>1454</v>
      </c>
      <c r="J4901" s="20">
        <v>65</v>
      </c>
      <c r="K4901" s="20" t="s">
        <v>9</v>
      </c>
      <c r="L4901" t="s">
        <v>1464</v>
      </c>
      <c r="M4901" s="20">
        <v>14.3</v>
      </c>
      <c r="N4901" s="20">
        <v>19.2</v>
      </c>
      <c r="AE4901">
        <f t="shared" si="76"/>
        <v>2004</v>
      </c>
    </row>
    <row r="4902" spans="1:31" x14ac:dyDescent="0.25">
      <c r="A4902" s="7">
        <v>4899</v>
      </c>
      <c r="B4902" s="8">
        <v>38018</v>
      </c>
      <c r="C4902" t="s">
        <v>3</v>
      </c>
      <c r="D4902" t="s">
        <v>440</v>
      </c>
      <c r="E4902" t="s">
        <v>9</v>
      </c>
      <c r="F4902" t="s">
        <v>52</v>
      </c>
      <c r="G4902" t="s">
        <v>377</v>
      </c>
      <c r="H4902" s="9" t="s">
        <v>1586</v>
      </c>
      <c r="I4902" t="s">
        <v>1454</v>
      </c>
      <c r="J4902" s="20">
        <v>25</v>
      </c>
      <c r="K4902" s="20" t="s">
        <v>3</v>
      </c>
      <c r="L4902" t="s">
        <v>1464</v>
      </c>
      <c r="M4902" s="20">
        <v>8</v>
      </c>
      <c r="N4902" s="20">
        <v>5.5</v>
      </c>
      <c r="AE4902">
        <f t="shared" si="76"/>
        <v>2004</v>
      </c>
    </row>
    <row r="4903" spans="1:31" x14ac:dyDescent="0.25">
      <c r="A4903" s="7">
        <v>4900</v>
      </c>
      <c r="B4903" s="8">
        <v>38018</v>
      </c>
      <c r="C4903" t="s">
        <v>3</v>
      </c>
      <c r="D4903" t="s">
        <v>281</v>
      </c>
      <c r="E4903" t="s">
        <v>9</v>
      </c>
      <c r="F4903" t="s">
        <v>490</v>
      </c>
      <c r="G4903" t="s">
        <v>569</v>
      </c>
      <c r="H4903" s="9" t="s">
        <v>1749</v>
      </c>
      <c r="I4903" t="s">
        <v>1454</v>
      </c>
      <c r="J4903" s="20">
        <v>27</v>
      </c>
      <c r="K4903" s="20" t="s">
        <v>9</v>
      </c>
      <c r="L4903" t="s">
        <v>1463</v>
      </c>
      <c r="M4903" s="20">
        <v>6.48</v>
      </c>
      <c r="N4903" s="20">
        <v>8.02</v>
      </c>
      <c r="AE4903">
        <f t="shared" si="76"/>
        <v>2004</v>
      </c>
    </row>
    <row r="4904" spans="1:31" x14ac:dyDescent="0.25">
      <c r="A4904" s="7">
        <v>4901</v>
      </c>
      <c r="B4904" s="8">
        <v>38019</v>
      </c>
      <c r="C4904" t="s">
        <v>3</v>
      </c>
      <c r="D4904" t="s">
        <v>642</v>
      </c>
      <c r="E4904" t="s">
        <v>9</v>
      </c>
      <c r="F4904" t="s">
        <v>641</v>
      </c>
      <c r="G4904" t="s">
        <v>14</v>
      </c>
      <c r="H4904" s="135" t="s">
        <v>1491</v>
      </c>
      <c r="I4904" t="s">
        <v>1454</v>
      </c>
      <c r="J4904" s="20">
        <v>31</v>
      </c>
      <c r="K4904" s="20" t="s">
        <v>9</v>
      </c>
      <c r="L4904" t="s">
        <v>1464</v>
      </c>
      <c r="M4904" s="20">
        <v>6.82</v>
      </c>
      <c r="N4904" s="20">
        <v>9.68</v>
      </c>
      <c r="AE4904">
        <f t="shared" si="76"/>
        <v>2004</v>
      </c>
    </row>
    <row r="4905" spans="1:31" x14ac:dyDescent="0.25">
      <c r="A4905" s="7">
        <v>4902</v>
      </c>
      <c r="B4905" s="8">
        <v>38019</v>
      </c>
      <c r="C4905" t="s">
        <v>3</v>
      </c>
      <c r="D4905" t="s">
        <v>144</v>
      </c>
      <c r="E4905" t="s">
        <v>9</v>
      </c>
      <c r="F4905" t="s">
        <v>47</v>
      </c>
      <c r="G4905" t="s">
        <v>14</v>
      </c>
      <c r="H4905" s="135" t="s">
        <v>1516</v>
      </c>
      <c r="I4905" t="s">
        <v>1454</v>
      </c>
      <c r="J4905" s="20">
        <v>12</v>
      </c>
      <c r="K4905" s="20" t="s">
        <v>9</v>
      </c>
      <c r="L4905" t="s">
        <v>1464</v>
      </c>
      <c r="M4905" s="20">
        <v>2.64</v>
      </c>
      <c r="N4905" s="20">
        <v>4.3599999999999994</v>
      </c>
      <c r="AE4905">
        <f t="shared" si="76"/>
        <v>2004</v>
      </c>
    </row>
    <row r="4906" spans="1:31" x14ac:dyDescent="0.25">
      <c r="A4906" s="7">
        <v>4903</v>
      </c>
      <c r="B4906" s="8">
        <v>38019</v>
      </c>
      <c r="C4906" t="s">
        <v>3</v>
      </c>
      <c r="D4906" t="s">
        <v>47</v>
      </c>
      <c r="E4906" t="s">
        <v>9</v>
      </c>
      <c r="F4906" t="s">
        <v>144</v>
      </c>
      <c r="G4906" t="s">
        <v>14</v>
      </c>
      <c r="H4906" s="135" t="s">
        <v>1516</v>
      </c>
      <c r="I4906" t="s">
        <v>1454</v>
      </c>
      <c r="J4906" s="20">
        <v>12</v>
      </c>
      <c r="K4906" s="20" t="s">
        <v>9</v>
      </c>
      <c r="L4906" t="s">
        <v>1464</v>
      </c>
      <c r="M4906" s="20">
        <v>2.64</v>
      </c>
      <c r="N4906" s="20">
        <v>4.3599999999999994</v>
      </c>
      <c r="AE4906">
        <f t="shared" si="76"/>
        <v>2004</v>
      </c>
    </row>
    <row r="4907" spans="1:31" x14ac:dyDescent="0.25">
      <c r="A4907" s="7">
        <v>4904</v>
      </c>
      <c r="B4907" s="8">
        <v>38019</v>
      </c>
      <c r="C4907" t="s">
        <v>3</v>
      </c>
      <c r="D4907" t="s">
        <v>642</v>
      </c>
      <c r="E4907" t="s">
        <v>9</v>
      </c>
      <c r="F4907" t="s">
        <v>387</v>
      </c>
      <c r="G4907" t="s">
        <v>14</v>
      </c>
      <c r="H4907" s="135" t="s">
        <v>1507</v>
      </c>
      <c r="I4907" t="s">
        <v>1455</v>
      </c>
      <c r="J4907" s="20">
        <v>26</v>
      </c>
      <c r="K4907" s="20" t="s">
        <v>3</v>
      </c>
      <c r="L4907" t="s">
        <v>1464</v>
      </c>
      <c r="M4907" s="20">
        <v>4.1400000000000006</v>
      </c>
      <c r="N4907" s="20">
        <v>2.86</v>
      </c>
      <c r="AE4907">
        <f t="shared" si="76"/>
        <v>2004</v>
      </c>
    </row>
    <row r="4908" spans="1:31" x14ac:dyDescent="0.25">
      <c r="A4908" s="7">
        <v>4905</v>
      </c>
      <c r="B4908" s="8">
        <v>38019</v>
      </c>
      <c r="C4908" t="s">
        <v>3</v>
      </c>
      <c r="D4908" t="s">
        <v>608</v>
      </c>
      <c r="E4908" t="s">
        <v>9</v>
      </c>
      <c r="F4908" t="s">
        <v>571</v>
      </c>
      <c r="G4908" t="s">
        <v>633</v>
      </c>
      <c r="H4908" s="9" t="s">
        <v>1751</v>
      </c>
      <c r="I4908" t="s">
        <v>1455</v>
      </c>
      <c r="J4908" s="20">
        <v>12</v>
      </c>
      <c r="K4908" s="20" t="s">
        <v>9</v>
      </c>
      <c r="L4908" t="s">
        <v>1464</v>
      </c>
      <c r="M4908" s="20">
        <v>1.32</v>
      </c>
      <c r="N4908" s="20">
        <v>2.1799999999999997</v>
      </c>
      <c r="AE4908">
        <f t="shared" si="76"/>
        <v>2004</v>
      </c>
    </row>
    <row r="4909" spans="1:31" x14ac:dyDescent="0.25">
      <c r="A4909" s="7">
        <v>4906</v>
      </c>
      <c r="B4909" s="8">
        <v>38020</v>
      </c>
      <c r="C4909" t="s">
        <v>3</v>
      </c>
      <c r="D4909" t="s">
        <v>428</v>
      </c>
      <c r="E4909" t="s">
        <v>9</v>
      </c>
      <c r="F4909" t="s">
        <v>537</v>
      </c>
      <c r="G4909" t="s">
        <v>11</v>
      </c>
      <c r="H4909" s="135" t="s">
        <v>1531</v>
      </c>
      <c r="I4909" t="s">
        <v>1454</v>
      </c>
      <c r="J4909" s="20">
        <v>12</v>
      </c>
      <c r="K4909" s="20" t="s">
        <v>9</v>
      </c>
      <c r="L4909" t="s">
        <v>1464</v>
      </c>
      <c r="M4909" s="20">
        <v>2.64</v>
      </c>
      <c r="N4909" s="20">
        <v>4.3599999999999994</v>
      </c>
      <c r="AE4909">
        <f t="shared" si="76"/>
        <v>2004</v>
      </c>
    </row>
    <row r="4910" spans="1:31" x14ac:dyDescent="0.25">
      <c r="A4910" s="7">
        <v>4907</v>
      </c>
      <c r="B4910" s="8">
        <v>38020</v>
      </c>
      <c r="C4910" t="s">
        <v>3</v>
      </c>
      <c r="D4910" t="s">
        <v>537</v>
      </c>
      <c r="E4910" t="s">
        <v>9</v>
      </c>
      <c r="F4910" t="s">
        <v>428</v>
      </c>
      <c r="G4910" t="s">
        <v>11</v>
      </c>
      <c r="H4910" s="135" t="s">
        <v>1531</v>
      </c>
      <c r="I4910" t="s">
        <v>1454</v>
      </c>
      <c r="J4910" s="20">
        <v>12</v>
      </c>
      <c r="K4910" s="20" t="s">
        <v>1465</v>
      </c>
      <c r="L4910" t="s">
        <v>1466</v>
      </c>
      <c r="M4910" s="20">
        <v>3</v>
      </c>
      <c r="N4910" s="20">
        <v>3</v>
      </c>
      <c r="AE4910">
        <f t="shared" si="76"/>
        <v>2004</v>
      </c>
    </row>
    <row r="4911" spans="1:31" x14ac:dyDescent="0.25">
      <c r="A4911" s="7">
        <v>4908</v>
      </c>
      <c r="B4911" s="8">
        <v>38020</v>
      </c>
      <c r="C4911" t="s">
        <v>3</v>
      </c>
      <c r="D4911" t="s">
        <v>624</v>
      </c>
      <c r="E4911" t="s">
        <v>9</v>
      </c>
      <c r="F4911" t="s">
        <v>31</v>
      </c>
      <c r="G4911" t="s">
        <v>14</v>
      </c>
      <c r="H4911" s="135" t="s">
        <v>1516</v>
      </c>
      <c r="I4911" t="s">
        <v>1454</v>
      </c>
      <c r="J4911" s="20">
        <v>12</v>
      </c>
      <c r="K4911" s="20" t="s">
        <v>1465</v>
      </c>
      <c r="L4911" t="s">
        <v>1466</v>
      </c>
      <c r="M4911" s="20">
        <v>3</v>
      </c>
      <c r="N4911" s="20">
        <v>3</v>
      </c>
      <c r="AE4911">
        <f t="shared" si="76"/>
        <v>2004</v>
      </c>
    </row>
    <row r="4912" spans="1:31" x14ac:dyDescent="0.25">
      <c r="A4912" s="7">
        <v>4909</v>
      </c>
      <c r="B4912" s="8">
        <v>38020</v>
      </c>
      <c r="C4912" t="s">
        <v>3</v>
      </c>
      <c r="D4912" t="s">
        <v>31</v>
      </c>
      <c r="E4912" t="s">
        <v>9</v>
      </c>
      <c r="F4912" t="s">
        <v>624</v>
      </c>
      <c r="G4912" t="s">
        <v>14</v>
      </c>
      <c r="H4912" s="135" t="s">
        <v>1516</v>
      </c>
      <c r="I4912" t="s">
        <v>1454</v>
      </c>
      <c r="J4912" s="20">
        <v>12</v>
      </c>
      <c r="K4912" s="20" t="s">
        <v>3</v>
      </c>
      <c r="L4912" t="s">
        <v>1463</v>
      </c>
      <c r="M4912" s="20">
        <v>4.12</v>
      </c>
      <c r="N4912" s="20">
        <v>2.88</v>
      </c>
      <c r="AE4912">
        <f t="shared" si="76"/>
        <v>2004</v>
      </c>
    </row>
    <row r="4913" spans="1:31" x14ac:dyDescent="0.25">
      <c r="A4913" s="7">
        <v>4910</v>
      </c>
      <c r="B4913" s="8">
        <v>38020</v>
      </c>
      <c r="C4913" t="s">
        <v>3</v>
      </c>
      <c r="D4913" t="s">
        <v>481</v>
      </c>
      <c r="E4913" t="s">
        <v>9</v>
      </c>
      <c r="F4913" t="s">
        <v>624</v>
      </c>
      <c r="G4913" t="s">
        <v>377</v>
      </c>
      <c r="H4913" s="9" t="s">
        <v>1648</v>
      </c>
      <c r="I4913" t="s">
        <v>1454</v>
      </c>
      <c r="J4913" s="20">
        <v>52</v>
      </c>
      <c r="K4913" s="20" t="s">
        <v>1465</v>
      </c>
      <c r="L4913" t="s">
        <v>1466</v>
      </c>
      <c r="M4913" s="20">
        <v>13</v>
      </c>
      <c r="N4913" s="20">
        <v>13</v>
      </c>
      <c r="AE4913">
        <f t="shared" si="76"/>
        <v>2004</v>
      </c>
    </row>
    <row r="4914" spans="1:31" x14ac:dyDescent="0.25">
      <c r="A4914" s="7">
        <v>4911</v>
      </c>
      <c r="B4914" s="8">
        <v>38020</v>
      </c>
      <c r="C4914" t="s">
        <v>3</v>
      </c>
      <c r="D4914" t="s">
        <v>112</v>
      </c>
      <c r="E4914" t="s">
        <v>9</v>
      </c>
      <c r="F4914" t="s">
        <v>469</v>
      </c>
      <c r="G4914" t="s">
        <v>633</v>
      </c>
      <c r="H4914" s="9" t="s">
        <v>1739</v>
      </c>
      <c r="I4914" t="s">
        <v>1454</v>
      </c>
      <c r="J4914" s="20">
        <v>19</v>
      </c>
      <c r="K4914" s="20" t="s">
        <v>9</v>
      </c>
      <c r="L4914" t="s">
        <v>1464</v>
      </c>
      <c r="M4914" s="20">
        <v>4.18</v>
      </c>
      <c r="N4914" s="20">
        <v>6.32</v>
      </c>
      <c r="AE4914">
        <f t="shared" si="76"/>
        <v>2004</v>
      </c>
    </row>
    <row r="4915" spans="1:31" x14ac:dyDescent="0.25">
      <c r="A4915" s="7">
        <v>4912</v>
      </c>
      <c r="B4915" s="8">
        <v>38021</v>
      </c>
      <c r="C4915" t="s">
        <v>3</v>
      </c>
      <c r="D4915" t="s">
        <v>301</v>
      </c>
      <c r="E4915" t="s">
        <v>9</v>
      </c>
      <c r="F4915" t="s">
        <v>228</v>
      </c>
      <c r="G4915" t="s">
        <v>24</v>
      </c>
      <c r="H4915" s="135" t="s">
        <v>1495</v>
      </c>
      <c r="I4915" t="s">
        <v>1454</v>
      </c>
      <c r="J4915" s="20">
        <v>22</v>
      </c>
      <c r="K4915" s="20" t="s">
        <v>9</v>
      </c>
      <c r="L4915" t="s">
        <v>1464</v>
      </c>
      <c r="M4915" s="20">
        <v>4.84</v>
      </c>
      <c r="N4915" s="20">
        <v>7.16</v>
      </c>
      <c r="AE4915">
        <f t="shared" si="76"/>
        <v>2004</v>
      </c>
    </row>
    <row r="4916" spans="1:31" x14ac:dyDescent="0.25">
      <c r="A4916" s="7">
        <v>4913</v>
      </c>
      <c r="B4916" s="8">
        <v>38021</v>
      </c>
      <c r="C4916" t="s">
        <v>3</v>
      </c>
      <c r="D4916" t="s">
        <v>276</v>
      </c>
      <c r="E4916" t="s">
        <v>9</v>
      </c>
      <c r="F4916" t="s">
        <v>537</v>
      </c>
      <c r="G4916" t="s">
        <v>17</v>
      </c>
      <c r="H4916" s="135" t="s">
        <v>1504</v>
      </c>
      <c r="I4916" t="s">
        <v>1455</v>
      </c>
      <c r="J4916" s="20">
        <v>18</v>
      </c>
      <c r="K4916" s="20" t="s">
        <v>9</v>
      </c>
      <c r="L4916" t="s">
        <v>1464</v>
      </c>
      <c r="M4916" s="20">
        <v>1.98</v>
      </c>
      <c r="N4916" s="20">
        <v>3.02</v>
      </c>
      <c r="AE4916">
        <f t="shared" si="76"/>
        <v>2004</v>
      </c>
    </row>
    <row r="4917" spans="1:31" x14ac:dyDescent="0.25">
      <c r="A4917" s="7">
        <v>4914</v>
      </c>
      <c r="B4917" s="8">
        <v>38021</v>
      </c>
      <c r="C4917" t="s">
        <v>3</v>
      </c>
      <c r="D4917" t="s">
        <v>538</v>
      </c>
      <c r="E4917" t="s">
        <v>9</v>
      </c>
      <c r="F4917" t="s">
        <v>608</v>
      </c>
      <c r="G4917" t="s">
        <v>17</v>
      </c>
      <c r="H4917" s="135" t="s">
        <v>1504</v>
      </c>
      <c r="I4917" t="s">
        <v>1455</v>
      </c>
      <c r="J4917" s="20">
        <v>18</v>
      </c>
      <c r="K4917" s="20" t="s">
        <v>3</v>
      </c>
      <c r="L4917" t="s">
        <v>1464</v>
      </c>
      <c r="M4917" s="20">
        <v>3.02</v>
      </c>
      <c r="N4917" s="20">
        <v>1.98</v>
      </c>
      <c r="AE4917">
        <f t="shared" si="76"/>
        <v>2004</v>
      </c>
    </row>
    <row r="4918" spans="1:31" x14ac:dyDescent="0.25">
      <c r="A4918" s="7">
        <v>4915</v>
      </c>
      <c r="B4918" s="8">
        <v>38021</v>
      </c>
      <c r="C4918" t="s">
        <v>3</v>
      </c>
      <c r="D4918" t="s">
        <v>154</v>
      </c>
      <c r="E4918" t="s">
        <v>9</v>
      </c>
      <c r="F4918" t="s">
        <v>344</v>
      </c>
      <c r="G4918" t="s">
        <v>17</v>
      </c>
      <c r="H4918" s="135" t="s">
        <v>1504</v>
      </c>
      <c r="I4918" t="s">
        <v>1455</v>
      </c>
      <c r="J4918" s="20">
        <v>21</v>
      </c>
      <c r="K4918" s="20" t="s">
        <v>9</v>
      </c>
      <c r="L4918" t="s">
        <v>1463</v>
      </c>
      <c r="M4918" s="20">
        <v>2.52</v>
      </c>
      <c r="N4918" s="20">
        <v>3.23</v>
      </c>
      <c r="AE4918">
        <f t="shared" si="76"/>
        <v>2004</v>
      </c>
    </row>
    <row r="4919" spans="1:31" x14ac:dyDescent="0.25">
      <c r="A4919" s="7">
        <v>4916</v>
      </c>
      <c r="B4919" s="8">
        <v>38021</v>
      </c>
      <c r="C4919" t="s">
        <v>3</v>
      </c>
      <c r="D4919" t="s">
        <v>537</v>
      </c>
      <c r="E4919" t="s">
        <v>9</v>
      </c>
      <c r="F4919" t="s">
        <v>133</v>
      </c>
      <c r="G4919" t="s">
        <v>17</v>
      </c>
      <c r="H4919" s="135" t="s">
        <v>1504</v>
      </c>
      <c r="I4919" t="s">
        <v>1455</v>
      </c>
      <c r="J4919" s="20">
        <v>20</v>
      </c>
      <c r="K4919" s="20" t="s">
        <v>9</v>
      </c>
      <c r="L4919" t="s">
        <v>1464</v>
      </c>
      <c r="M4919" s="20">
        <v>2.2000000000000002</v>
      </c>
      <c r="N4919" s="20">
        <v>3.3</v>
      </c>
      <c r="AE4919">
        <f t="shared" si="76"/>
        <v>2004</v>
      </c>
    </row>
    <row r="4920" spans="1:31" x14ac:dyDescent="0.25">
      <c r="A4920" s="7">
        <v>4917</v>
      </c>
      <c r="B4920" s="8">
        <v>38021</v>
      </c>
      <c r="C4920" t="s">
        <v>3</v>
      </c>
      <c r="D4920" t="s">
        <v>608</v>
      </c>
      <c r="E4920" t="s">
        <v>9</v>
      </c>
      <c r="F4920" t="s">
        <v>546</v>
      </c>
      <c r="G4920" t="s">
        <v>17</v>
      </c>
      <c r="H4920" s="135" t="s">
        <v>1504</v>
      </c>
      <c r="I4920" t="s">
        <v>1455</v>
      </c>
      <c r="J4920" s="20">
        <v>19</v>
      </c>
      <c r="K4920" s="20" t="s">
        <v>9</v>
      </c>
      <c r="L4920" t="s">
        <v>1464</v>
      </c>
      <c r="M4920" s="20">
        <v>2.09</v>
      </c>
      <c r="N4920" s="20">
        <v>3.16</v>
      </c>
      <c r="AE4920">
        <f t="shared" si="76"/>
        <v>2004</v>
      </c>
    </row>
    <row r="4921" spans="1:31" x14ac:dyDescent="0.25">
      <c r="A4921" s="7">
        <v>4918</v>
      </c>
      <c r="B4921" s="8">
        <v>38021</v>
      </c>
      <c r="C4921" t="s">
        <v>3</v>
      </c>
      <c r="D4921" t="s">
        <v>545</v>
      </c>
      <c r="E4921" t="s">
        <v>9</v>
      </c>
      <c r="F4921" t="s">
        <v>355</v>
      </c>
      <c r="G4921" t="s">
        <v>17</v>
      </c>
      <c r="H4921" s="135" t="s">
        <v>1518</v>
      </c>
      <c r="I4921" t="s">
        <v>1454</v>
      </c>
      <c r="J4921" s="20">
        <v>11</v>
      </c>
      <c r="K4921" s="20" t="s">
        <v>9</v>
      </c>
      <c r="L4921" t="s">
        <v>1463</v>
      </c>
      <c r="M4921" s="20">
        <v>2.64</v>
      </c>
      <c r="N4921" s="20">
        <v>3.86</v>
      </c>
      <c r="AE4921">
        <f t="shared" si="76"/>
        <v>2004</v>
      </c>
    </row>
    <row r="4922" spans="1:31" x14ac:dyDescent="0.25">
      <c r="A4922" s="7">
        <v>4919</v>
      </c>
      <c r="B4922" s="8">
        <v>38021</v>
      </c>
      <c r="C4922" t="s">
        <v>3</v>
      </c>
      <c r="D4922" t="s">
        <v>355</v>
      </c>
      <c r="E4922" t="s">
        <v>9</v>
      </c>
      <c r="F4922" t="s">
        <v>545</v>
      </c>
      <c r="G4922" t="s">
        <v>17</v>
      </c>
      <c r="H4922" s="135" t="s">
        <v>1518</v>
      </c>
      <c r="I4922" t="s">
        <v>1454</v>
      </c>
      <c r="J4922" s="20">
        <v>10</v>
      </c>
      <c r="K4922" s="20" t="s">
        <v>3</v>
      </c>
      <c r="L4922" t="s">
        <v>1464</v>
      </c>
      <c r="M4922" s="20">
        <v>3.8</v>
      </c>
      <c r="N4922" s="20">
        <v>2.2000000000000002</v>
      </c>
      <c r="AE4922">
        <f t="shared" si="76"/>
        <v>2004</v>
      </c>
    </row>
    <row r="4923" spans="1:31" x14ac:dyDescent="0.25">
      <c r="A4923" s="7">
        <v>4920</v>
      </c>
      <c r="B4923" s="8">
        <v>38021</v>
      </c>
      <c r="C4923" t="s">
        <v>3</v>
      </c>
      <c r="D4923" t="s">
        <v>77</v>
      </c>
      <c r="E4923" t="s">
        <v>9</v>
      </c>
      <c r="F4923" t="s">
        <v>427</v>
      </c>
      <c r="G4923" t="s">
        <v>11</v>
      </c>
      <c r="H4923" s="135" t="s">
        <v>1509</v>
      </c>
      <c r="I4923" t="s">
        <v>1454</v>
      </c>
      <c r="J4923" s="20">
        <v>17</v>
      </c>
      <c r="K4923" s="20" t="s">
        <v>3</v>
      </c>
      <c r="L4923" t="s">
        <v>1464</v>
      </c>
      <c r="M4923" s="20">
        <v>5.76</v>
      </c>
      <c r="N4923" s="20">
        <v>3.74</v>
      </c>
      <c r="AE4923">
        <f t="shared" si="76"/>
        <v>2004</v>
      </c>
    </row>
    <row r="4924" spans="1:31" x14ac:dyDescent="0.25">
      <c r="A4924" s="7">
        <v>4921</v>
      </c>
      <c r="B4924" s="8">
        <v>38021</v>
      </c>
      <c r="C4924" t="s">
        <v>3</v>
      </c>
      <c r="D4924" t="s">
        <v>627</v>
      </c>
      <c r="E4924" t="s">
        <v>9</v>
      </c>
      <c r="F4924" t="s">
        <v>597</v>
      </c>
      <c r="G4924" t="s">
        <v>17</v>
      </c>
      <c r="H4924" s="135" t="s">
        <v>1502</v>
      </c>
      <c r="I4924" t="s">
        <v>1454</v>
      </c>
      <c r="J4924" s="20">
        <v>54</v>
      </c>
      <c r="K4924" s="20" t="s">
        <v>9</v>
      </c>
      <c r="L4924" t="s">
        <v>1464</v>
      </c>
      <c r="M4924" s="20">
        <v>11.879999999999999</v>
      </c>
      <c r="N4924" s="20">
        <v>16.12</v>
      </c>
      <c r="AE4924">
        <f t="shared" si="76"/>
        <v>2004</v>
      </c>
    </row>
    <row r="4925" spans="1:31" x14ac:dyDescent="0.25">
      <c r="A4925" s="7">
        <v>4922</v>
      </c>
      <c r="B4925" s="8">
        <v>38021</v>
      </c>
      <c r="C4925" t="s">
        <v>3</v>
      </c>
      <c r="D4925" t="s">
        <v>411</v>
      </c>
      <c r="E4925" t="s">
        <v>9</v>
      </c>
      <c r="F4925" t="s">
        <v>382</v>
      </c>
      <c r="G4925" t="s">
        <v>377</v>
      </c>
      <c r="H4925" s="9" t="s">
        <v>1746</v>
      </c>
      <c r="I4925" t="s">
        <v>1455</v>
      </c>
      <c r="J4925" s="20">
        <v>17</v>
      </c>
      <c r="K4925" s="20" t="s">
        <v>3</v>
      </c>
      <c r="L4925" t="s">
        <v>1464</v>
      </c>
      <c r="M4925" s="20">
        <v>2.88</v>
      </c>
      <c r="N4925" s="20">
        <v>1.87</v>
      </c>
      <c r="AE4925">
        <f t="shared" si="76"/>
        <v>2004</v>
      </c>
    </row>
    <row r="4926" spans="1:31" x14ac:dyDescent="0.25">
      <c r="A4926" s="7">
        <v>4923</v>
      </c>
      <c r="B4926" s="8">
        <v>38021</v>
      </c>
      <c r="C4926" t="s">
        <v>3</v>
      </c>
      <c r="D4926" t="s">
        <v>382</v>
      </c>
      <c r="E4926" t="s">
        <v>9</v>
      </c>
      <c r="F4926" t="s">
        <v>411</v>
      </c>
      <c r="G4926" t="s">
        <v>377</v>
      </c>
      <c r="H4926" s="9" t="s">
        <v>1746</v>
      </c>
      <c r="I4926" t="s">
        <v>1455</v>
      </c>
      <c r="J4926" s="20">
        <v>16</v>
      </c>
      <c r="K4926" s="20" t="s">
        <v>9</v>
      </c>
      <c r="L4926" t="s">
        <v>1464</v>
      </c>
      <c r="M4926" s="20">
        <v>1.76</v>
      </c>
      <c r="N4926" s="20">
        <v>2.74</v>
      </c>
      <c r="AE4926">
        <f t="shared" si="76"/>
        <v>2004</v>
      </c>
    </row>
    <row r="4927" spans="1:31" x14ac:dyDescent="0.25">
      <c r="A4927" s="7">
        <v>4924</v>
      </c>
      <c r="B4927" s="8">
        <v>38021</v>
      </c>
      <c r="C4927" t="s">
        <v>3</v>
      </c>
      <c r="D4927" t="s">
        <v>543</v>
      </c>
      <c r="E4927" t="s">
        <v>9</v>
      </c>
      <c r="F4927" t="s">
        <v>598</v>
      </c>
      <c r="G4927" t="s">
        <v>633</v>
      </c>
      <c r="H4927" s="135" t="s">
        <v>1752</v>
      </c>
      <c r="I4927" t="s">
        <v>1454</v>
      </c>
      <c r="J4927" s="20">
        <v>23</v>
      </c>
      <c r="K4927" s="20" t="s">
        <v>9</v>
      </c>
      <c r="L4927" t="s">
        <v>1464</v>
      </c>
      <c r="M4927" s="20">
        <v>5.0600000000000005</v>
      </c>
      <c r="N4927" s="20">
        <v>7.4399999999999995</v>
      </c>
      <c r="AE4927">
        <f t="shared" si="76"/>
        <v>2004</v>
      </c>
    </row>
    <row r="4928" spans="1:31" x14ac:dyDescent="0.25">
      <c r="A4928" s="7">
        <v>4925</v>
      </c>
      <c r="B4928" s="8">
        <v>38021</v>
      </c>
      <c r="C4928" t="s">
        <v>3</v>
      </c>
      <c r="D4928" t="s">
        <v>552</v>
      </c>
      <c r="E4928" t="s">
        <v>9</v>
      </c>
      <c r="F4928" t="s">
        <v>598</v>
      </c>
      <c r="G4928" t="s">
        <v>633</v>
      </c>
      <c r="H4928" s="135" t="s">
        <v>1753</v>
      </c>
      <c r="I4928" t="s">
        <v>1455</v>
      </c>
      <c r="J4928" s="20">
        <v>13</v>
      </c>
      <c r="K4928" s="20" t="s">
        <v>9</v>
      </c>
      <c r="L4928" t="s">
        <v>1464</v>
      </c>
      <c r="M4928" s="20">
        <v>1.43</v>
      </c>
      <c r="N4928" s="20">
        <v>2.3200000000000003</v>
      </c>
      <c r="AE4928">
        <f t="shared" si="76"/>
        <v>2004</v>
      </c>
    </row>
    <row r="4929" spans="1:31" x14ac:dyDescent="0.25">
      <c r="A4929" s="7">
        <v>4926</v>
      </c>
      <c r="B4929" s="8">
        <v>38021</v>
      </c>
      <c r="C4929" t="s">
        <v>3</v>
      </c>
      <c r="D4929" t="s">
        <v>465</v>
      </c>
      <c r="E4929" t="s">
        <v>9</v>
      </c>
      <c r="F4929" t="s">
        <v>45</v>
      </c>
      <c r="G4929" t="s">
        <v>24</v>
      </c>
      <c r="H4929" s="136" t="s">
        <v>1496</v>
      </c>
      <c r="I4929" t="s">
        <v>1454</v>
      </c>
      <c r="J4929" s="20">
        <v>40</v>
      </c>
      <c r="K4929" s="20" t="s">
        <v>1465</v>
      </c>
      <c r="L4929" t="s">
        <v>1466</v>
      </c>
      <c r="M4929" s="20">
        <v>10</v>
      </c>
      <c r="N4929" s="20">
        <v>10</v>
      </c>
      <c r="AE4929">
        <f t="shared" si="76"/>
        <v>2004</v>
      </c>
    </row>
    <row r="4930" spans="1:31" x14ac:dyDescent="0.25">
      <c r="A4930" s="7">
        <v>4927</v>
      </c>
      <c r="B4930" s="8">
        <v>38021</v>
      </c>
      <c r="C4930" t="s">
        <v>3</v>
      </c>
      <c r="D4930" t="s">
        <v>524</v>
      </c>
      <c r="E4930" t="s">
        <v>9</v>
      </c>
      <c r="F4930" t="s">
        <v>519</v>
      </c>
      <c r="G4930" t="s">
        <v>569</v>
      </c>
      <c r="H4930" s="135" t="s">
        <v>1694</v>
      </c>
      <c r="I4930" t="s">
        <v>1454</v>
      </c>
      <c r="J4930" s="20">
        <v>10</v>
      </c>
      <c r="K4930" s="20" t="s">
        <v>1465</v>
      </c>
      <c r="L4930" t="s">
        <v>1466</v>
      </c>
      <c r="M4930" s="20">
        <v>2.5</v>
      </c>
      <c r="N4930" s="20">
        <v>2.5</v>
      </c>
      <c r="AE4930">
        <f t="shared" si="76"/>
        <v>2004</v>
      </c>
    </row>
    <row r="4931" spans="1:31" x14ac:dyDescent="0.25">
      <c r="A4931" s="7">
        <v>4928</v>
      </c>
      <c r="B4931" s="8">
        <v>38022</v>
      </c>
      <c r="C4931" t="s">
        <v>3</v>
      </c>
      <c r="D4931" t="s">
        <v>620</v>
      </c>
      <c r="E4931" t="s">
        <v>9</v>
      </c>
      <c r="F4931" t="s">
        <v>611</v>
      </c>
      <c r="G4931" t="s">
        <v>17</v>
      </c>
      <c r="H4931" s="135" t="s">
        <v>1496</v>
      </c>
      <c r="I4931" t="s">
        <v>1454</v>
      </c>
      <c r="J4931" s="20">
        <v>51</v>
      </c>
      <c r="K4931" s="20" t="s">
        <v>3</v>
      </c>
      <c r="L4931" t="s">
        <v>1464</v>
      </c>
      <c r="M4931" s="20">
        <v>15.28</v>
      </c>
      <c r="N4931" s="20">
        <v>11.22</v>
      </c>
      <c r="AE4931">
        <f t="shared" si="76"/>
        <v>2004</v>
      </c>
    </row>
    <row r="4932" spans="1:31" x14ac:dyDescent="0.25">
      <c r="A4932" s="7">
        <v>4929</v>
      </c>
      <c r="B4932" s="8">
        <v>38023</v>
      </c>
      <c r="C4932" t="s">
        <v>3</v>
      </c>
      <c r="D4932" t="s">
        <v>644</v>
      </c>
      <c r="E4932" t="s">
        <v>9</v>
      </c>
      <c r="F4932" t="s">
        <v>275</v>
      </c>
      <c r="G4932" t="s">
        <v>377</v>
      </c>
      <c r="H4932" s="135" t="s">
        <v>1588</v>
      </c>
      <c r="I4932" t="s">
        <v>1454</v>
      </c>
      <c r="J4932" s="20">
        <v>13</v>
      </c>
      <c r="K4932" s="20" t="s">
        <v>1465</v>
      </c>
      <c r="L4932" t="s">
        <v>1466</v>
      </c>
      <c r="M4932" s="20">
        <v>3.25</v>
      </c>
      <c r="N4932" s="20">
        <v>3.25</v>
      </c>
      <c r="AE4932">
        <f t="shared" ref="AE4932:AE4995" si="77">YEAR(B4932)</f>
        <v>2004</v>
      </c>
    </row>
    <row r="4933" spans="1:31" x14ac:dyDescent="0.25">
      <c r="A4933" s="7">
        <v>4930</v>
      </c>
      <c r="B4933" s="8">
        <v>38023</v>
      </c>
      <c r="C4933" t="s">
        <v>3</v>
      </c>
      <c r="D4933" t="s">
        <v>546</v>
      </c>
      <c r="E4933" t="s">
        <v>9</v>
      </c>
      <c r="F4933" t="s">
        <v>538</v>
      </c>
      <c r="G4933" t="s">
        <v>17</v>
      </c>
      <c r="H4933" s="135" t="s">
        <v>1504</v>
      </c>
      <c r="I4933" t="s">
        <v>1455</v>
      </c>
      <c r="J4933" s="20">
        <v>21</v>
      </c>
      <c r="K4933" s="20" t="s">
        <v>1465</v>
      </c>
      <c r="L4933" t="s">
        <v>1466</v>
      </c>
      <c r="M4933" s="20">
        <v>2.625</v>
      </c>
      <c r="N4933" s="20">
        <v>2.625</v>
      </c>
      <c r="AE4933">
        <f t="shared" si="77"/>
        <v>2004</v>
      </c>
    </row>
    <row r="4934" spans="1:31" x14ac:dyDescent="0.25">
      <c r="A4934" s="7">
        <v>4931</v>
      </c>
      <c r="B4934" s="8">
        <v>38023</v>
      </c>
      <c r="C4934" t="s">
        <v>3</v>
      </c>
      <c r="D4934" t="s">
        <v>236</v>
      </c>
      <c r="E4934" t="s">
        <v>9</v>
      </c>
      <c r="F4934" t="s">
        <v>154</v>
      </c>
      <c r="G4934" t="s">
        <v>17</v>
      </c>
      <c r="H4934" s="135" t="s">
        <v>1504</v>
      </c>
      <c r="I4934" t="s">
        <v>1455</v>
      </c>
      <c r="J4934" s="20">
        <v>15</v>
      </c>
      <c r="K4934" s="20" t="s">
        <v>3</v>
      </c>
      <c r="L4934" t="s">
        <v>1464</v>
      </c>
      <c r="M4934" s="20">
        <v>2.6</v>
      </c>
      <c r="N4934" s="20">
        <v>1.65</v>
      </c>
      <c r="AE4934">
        <f t="shared" si="77"/>
        <v>2004</v>
      </c>
    </row>
    <row r="4935" spans="1:31" x14ac:dyDescent="0.25">
      <c r="A4935" s="7">
        <v>4932</v>
      </c>
      <c r="B4935" s="8">
        <v>38023</v>
      </c>
      <c r="C4935" t="s">
        <v>3</v>
      </c>
      <c r="D4935" t="s">
        <v>344</v>
      </c>
      <c r="E4935" t="s">
        <v>9</v>
      </c>
      <c r="F4935" t="s">
        <v>236</v>
      </c>
      <c r="G4935" t="s">
        <v>17</v>
      </c>
      <c r="H4935" s="135" t="s">
        <v>1504</v>
      </c>
      <c r="I4935" t="s">
        <v>1455</v>
      </c>
      <c r="J4935" s="20">
        <v>18</v>
      </c>
      <c r="K4935" s="20" t="s">
        <v>3</v>
      </c>
      <c r="L4935" t="s">
        <v>1464</v>
      </c>
      <c r="M4935" s="20">
        <v>3.02</v>
      </c>
      <c r="N4935" s="20">
        <v>1.98</v>
      </c>
      <c r="AE4935">
        <f t="shared" si="77"/>
        <v>2004</v>
      </c>
    </row>
    <row r="4936" spans="1:31" x14ac:dyDescent="0.25">
      <c r="A4936" s="7">
        <v>4933</v>
      </c>
      <c r="B4936" s="8">
        <v>38023</v>
      </c>
      <c r="C4936" t="s">
        <v>3</v>
      </c>
      <c r="D4936" t="s">
        <v>630</v>
      </c>
      <c r="E4936" t="s">
        <v>9</v>
      </c>
      <c r="F4936" t="s">
        <v>595</v>
      </c>
      <c r="G4936" t="s">
        <v>14</v>
      </c>
      <c r="H4936" s="135" t="s">
        <v>1516</v>
      </c>
      <c r="I4936" t="s">
        <v>1454</v>
      </c>
      <c r="J4936" s="20">
        <v>12</v>
      </c>
      <c r="K4936" s="20" t="s">
        <v>9</v>
      </c>
      <c r="L4936" t="s">
        <v>1464</v>
      </c>
      <c r="M4936" s="20">
        <v>2.64</v>
      </c>
      <c r="N4936" s="20">
        <v>4.3599999999999994</v>
      </c>
      <c r="AE4936">
        <f t="shared" si="77"/>
        <v>2004</v>
      </c>
    </row>
    <row r="4937" spans="1:31" x14ac:dyDescent="0.25">
      <c r="A4937" s="7">
        <v>4934</v>
      </c>
      <c r="B4937" s="8">
        <v>38023</v>
      </c>
      <c r="C4937" t="s">
        <v>3</v>
      </c>
      <c r="D4937" t="s">
        <v>595</v>
      </c>
      <c r="E4937" t="s">
        <v>9</v>
      </c>
      <c r="F4937" t="s">
        <v>630</v>
      </c>
      <c r="G4937" t="s">
        <v>14</v>
      </c>
      <c r="H4937" s="135" t="s">
        <v>1516</v>
      </c>
      <c r="I4937" t="s">
        <v>1454</v>
      </c>
      <c r="J4937" s="20">
        <v>12</v>
      </c>
      <c r="K4937" s="20" t="s">
        <v>3</v>
      </c>
      <c r="L4937" t="s">
        <v>1463</v>
      </c>
      <c r="M4937" s="20">
        <v>4.12</v>
      </c>
      <c r="N4937" s="20">
        <v>2.88</v>
      </c>
      <c r="AE4937">
        <f t="shared" si="77"/>
        <v>2004</v>
      </c>
    </row>
    <row r="4938" spans="1:31" x14ac:dyDescent="0.25">
      <c r="A4938" s="7">
        <v>4935</v>
      </c>
      <c r="B4938" s="8">
        <v>38023</v>
      </c>
      <c r="C4938" t="s">
        <v>3</v>
      </c>
      <c r="D4938" t="s">
        <v>642</v>
      </c>
      <c r="E4938" t="s">
        <v>9</v>
      </c>
      <c r="F4938" t="s">
        <v>643</v>
      </c>
      <c r="G4938" t="s">
        <v>14</v>
      </c>
      <c r="H4938" s="135" t="s">
        <v>1507</v>
      </c>
      <c r="I4938" t="s">
        <v>1455</v>
      </c>
      <c r="J4938" s="20">
        <v>31</v>
      </c>
      <c r="K4938" s="20" t="s">
        <v>1465</v>
      </c>
      <c r="L4938" t="s">
        <v>1466</v>
      </c>
      <c r="M4938" s="20">
        <v>3.875</v>
      </c>
      <c r="N4938" s="20">
        <v>3.875</v>
      </c>
      <c r="AE4938">
        <f t="shared" si="77"/>
        <v>2004</v>
      </c>
    </row>
    <row r="4939" spans="1:31" x14ac:dyDescent="0.25">
      <c r="A4939" s="7">
        <v>4936</v>
      </c>
      <c r="B4939" s="8">
        <v>38023</v>
      </c>
      <c r="C4939" t="s">
        <v>3</v>
      </c>
      <c r="D4939" t="s">
        <v>643</v>
      </c>
      <c r="E4939" t="s">
        <v>9</v>
      </c>
      <c r="F4939" t="s">
        <v>642</v>
      </c>
      <c r="G4939" t="s">
        <v>14</v>
      </c>
      <c r="H4939" s="135" t="s">
        <v>1507</v>
      </c>
      <c r="I4939" t="s">
        <v>1455</v>
      </c>
      <c r="J4939" s="20">
        <v>31</v>
      </c>
      <c r="K4939" s="20" t="s">
        <v>1465</v>
      </c>
      <c r="L4939" t="s">
        <v>1466</v>
      </c>
      <c r="M4939" s="20">
        <v>3.875</v>
      </c>
      <c r="N4939" s="20">
        <v>3.875</v>
      </c>
      <c r="AE4939">
        <f t="shared" si="77"/>
        <v>2004</v>
      </c>
    </row>
    <row r="4940" spans="1:31" x14ac:dyDescent="0.25">
      <c r="A4940" s="7">
        <v>4937</v>
      </c>
      <c r="B4940" s="8">
        <v>38023</v>
      </c>
      <c r="C4940" t="s">
        <v>3</v>
      </c>
      <c r="D4940" t="s">
        <v>39</v>
      </c>
      <c r="E4940" t="s">
        <v>9</v>
      </c>
      <c r="F4940" t="s">
        <v>57</v>
      </c>
      <c r="G4940" t="s">
        <v>633</v>
      </c>
      <c r="H4940" s="9" t="s">
        <v>1754</v>
      </c>
      <c r="I4940" t="s">
        <v>1454</v>
      </c>
      <c r="J4940" s="20">
        <v>13</v>
      </c>
      <c r="K4940" s="20" t="s">
        <v>3</v>
      </c>
      <c r="L4940" t="s">
        <v>1464</v>
      </c>
      <c r="M4940" s="20">
        <v>4.6400000000000006</v>
      </c>
      <c r="N4940" s="20">
        <v>2.86</v>
      </c>
      <c r="AE4940">
        <f t="shared" si="77"/>
        <v>2004</v>
      </c>
    </row>
    <row r="4941" spans="1:31" x14ac:dyDescent="0.25">
      <c r="A4941" s="7">
        <v>4938</v>
      </c>
      <c r="B4941" s="8">
        <v>38023</v>
      </c>
      <c r="C4941" t="s">
        <v>3</v>
      </c>
      <c r="D4941" t="s">
        <v>543</v>
      </c>
      <c r="E4941" t="s">
        <v>9</v>
      </c>
      <c r="F4941" t="s">
        <v>270</v>
      </c>
      <c r="G4941" t="s">
        <v>24</v>
      </c>
      <c r="H4941" s="136" t="s">
        <v>1496</v>
      </c>
      <c r="I4941" t="s">
        <v>1454</v>
      </c>
      <c r="J4941" s="20">
        <v>10</v>
      </c>
      <c r="K4941" s="20" t="s">
        <v>3</v>
      </c>
      <c r="L4941" t="s">
        <v>1464</v>
      </c>
      <c r="M4941" s="20">
        <v>3.8</v>
      </c>
      <c r="N4941" s="20">
        <v>2.2000000000000002</v>
      </c>
      <c r="AE4941">
        <f t="shared" si="77"/>
        <v>2004</v>
      </c>
    </row>
    <row r="4942" spans="1:31" x14ac:dyDescent="0.25">
      <c r="A4942" s="7">
        <v>4939</v>
      </c>
      <c r="B4942" s="8">
        <v>38024</v>
      </c>
      <c r="C4942" t="s">
        <v>3</v>
      </c>
      <c r="D4942" t="s">
        <v>285</v>
      </c>
      <c r="E4942" t="s">
        <v>9</v>
      </c>
      <c r="F4942" t="s">
        <v>236</v>
      </c>
      <c r="G4942" t="s">
        <v>24</v>
      </c>
      <c r="H4942" s="135" t="s">
        <v>1495</v>
      </c>
      <c r="I4942" t="s">
        <v>1454</v>
      </c>
      <c r="J4942" s="20">
        <v>17</v>
      </c>
      <c r="K4942" s="20" t="s">
        <v>9</v>
      </c>
      <c r="L4942" t="s">
        <v>1464</v>
      </c>
      <c r="M4942" s="20">
        <v>3.74</v>
      </c>
      <c r="N4942" s="20">
        <v>5.76</v>
      </c>
      <c r="AE4942">
        <f t="shared" si="77"/>
        <v>2004</v>
      </c>
    </row>
    <row r="4943" spans="1:31" x14ac:dyDescent="0.25">
      <c r="A4943" s="7">
        <v>4940</v>
      </c>
      <c r="B4943" s="8">
        <v>38024</v>
      </c>
      <c r="C4943" t="s">
        <v>3</v>
      </c>
      <c r="D4943" t="s">
        <v>236</v>
      </c>
      <c r="E4943" t="s">
        <v>9</v>
      </c>
      <c r="F4943" t="s">
        <v>285</v>
      </c>
      <c r="G4943" t="s">
        <v>24</v>
      </c>
      <c r="H4943" s="135" t="s">
        <v>1495</v>
      </c>
      <c r="I4943" t="s">
        <v>1454</v>
      </c>
      <c r="J4943" s="20">
        <v>17</v>
      </c>
      <c r="K4943" s="20" t="s">
        <v>9</v>
      </c>
      <c r="L4943" t="s">
        <v>1464</v>
      </c>
      <c r="M4943" s="20">
        <v>3.74</v>
      </c>
      <c r="N4943" s="20">
        <v>5.76</v>
      </c>
      <c r="AE4943">
        <f t="shared" si="77"/>
        <v>2004</v>
      </c>
    </row>
    <row r="4944" spans="1:31" x14ac:dyDescent="0.25">
      <c r="A4944" s="7">
        <v>4941</v>
      </c>
      <c r="B4944" s="8">
        <v>38024</v>
      </c>
      <c r="C4944" t="s">
        <v>3</v>
      </c>
      <c r="D4944" t="s">
        <v>481</v>
      </c>
      <c r="E4944" t="s">
        <v>9</v>
      </c>
      <c r="F4944" t="s">
        <v>122</v>
      </c>
      <c r="G4944" t="s">
        <v>17</v>
      </c>
      <c r="H4944" s="135" t="s">
        <v>1552</v>
      </c>
      <c r="I4944" t="s">
        <v>1454</v>
      </c>
      <c r="J4944" s="20">
        <v>11</v>
      </c>
      <c r="K4944" s="20" t="s">
        <v>1465</v>
      </c>
      <c r="L4944" t="s">
        <v>1466</v>
      </c>
      <c r="M4944" s="20">
        <v>2.75</v>
      </c>
      <c r="N4944" s="20">
        <v>2.75</v>
      </c>
      <c r="AE4944">
        <f t="shared" si="77"/>
        <v>2004</v>
      </c>
    </row>
    <row r="4945" spans="1:31" x14ac:dyDescent="0.25">
      <c r="A4945" s="7">
        <v>4942</v>
      </c>
      <c r="B4945" s="8">
        <v>38024</v>
      </c>
      <c r="C4945" t="s">
        <v>3</v>
      </c>
      <c r="D4945" s="16" t="s">
        <v>35</v>
      </c>
      <c r="E4945" t="s">
        <v>9</v>
      </c>
      <c r="F4945" t="s">
        <v>604</v>
      </c>
      <c r="G4945" t="s">
        <v>17</v>
      </c>
      <c r="H4945" s="135" t="s">
        <v>1502</v>
      </c>
      <c r="I4945" t="s">
        <v>1454</v>
      </c>
      <c r="J4945" s="20">
        <v>78</v>
      </c>
      <c r="K4945" s="20" t="s">
        <v>9</v>
      </c>
      <c r="L4945" t="s">
        <v>1463</v>
      </c>
      <c r="M4945" s="20">
        <v>18.72</v>
      </c>
      <c r="N4945" s="20">
        <v>21.28</v>
      </c>
      <c r="AE4945">
        <f t="shared" si="77"/>
        <v>2004</v>
      </c>
    </row>
    <row r="4946" spans="1:31" x14ac:dyDescent="0.25">
      <c r="A4946" s="7">
        <v>4943</v>
      </c>
      <c r="B4946" s="8">
        <v>38024</v>
      </c>
      <c r="C4946" t="s">
        <v>3</v>
      </c>
      <c r="D4946" t="s">
        <v>281</v>
      </c>
      <c r="E4946" t="s">
        <v>9</v>
      </c>
      <c r="F4946" t="s">
        <v>490</v>
      </c>
      <c r="G4946" t="s">
        <v>377</v>
      </c>
      <c r="H4946" s="9" t="s">
        <v>1586</v>
      </c>
      <c r="I4946" t="s">
        <v>1454</v>
      </c>
      <c r="J4946" s="20">
        <v>20</v>
      </c>
      <c r="K4946" s="20" t="s">
        <v>3</v>
      </c>
      <c r="L4946" t="s">
        <v>1464</v>
      </c>
      <c r="M4946" s="20">
        <v>6.6</v>
      </c>
      <c r="N4946" s="20">
        <v>4.4000000000000004</v>
      </c>
      <c r="AE4946">
        <f t="shared" si="77"/>
        <v>2004</v>
      </c>
    </row>
    <row r="4947" spans="1:31" x14ac:dyDescent="0.25">
      <c r="A4947" s="7">
        <v>4944</v>
      </c>
      <c r="B4947" s="8">
        <v>38026</v>
      </c>
      <c r="C4947" t="s">
        <v>3</v>
      </c>
      <c r="D4947" t="s">
        <v>287</v>
      </c>
      <c r="E4947" t="s">
        <v>9</v>
      </c>
      <c r="F4947" t="s">
        <v>375</v>
      </c>
      <c r="G4947" t="s">
        <v>65</v>
      </c>
      <c r="H4947" s="135" t="s">
        <v>1569</v>
      </c>
      <c r="I4947" t="s">
        <v>1454</v>
      </c>
      <c r="J4947" s="20">
        <v>18</v>
      </c>
      <c r="K4947" s="20" t="s">
        <v>9</v>
      </c>
      <c r="L4947" t="s">
        <v>1464</v>
      </c>
      <c r="M4947" s="20">
        <v>3.96</v>
      </c>
      <c r="N4947" s="20">
        <v>6.04</v>
      </c>
      <c r="AE4947">
        <f t="shared" si="77"/>
        <v>2004</v>
      </c>
    </row>
    <row r="4948" spans="1:31" x14ac:dyDescent="0.25">
      <c r="A4948" s="7">
        <v>4945</v>
      </c>
      <c r="B4948" s="8">
        <v>38026</v>
      </c>
      <c r="C4948" t="s">
        <v>3</v>
      </c>
      <c r="D4948" t="s">
        <v>112</v>
      </c>
      <c r="E4948" t="s">
        <v>9</v>
      </c>
      <c r="F4948" t="s">
        <v>638</v>
      </c>
      <c r="G4948" t="s">
        <v>17</v>
      </c>
      <c r="H4948" s="135" t="s">
        <v>1504</v>
      </c>
      <c r="I4948" t="s">
        <v>1455</v>
      </c>
      <c r="J4948" s="20">
        <v>21</v>
      </c>
      <c r="K4948" s="20" t="s">
        <v>9</v>
      </c>
      <c r="L4948" t="s">
        <v>1464</v>
      </c>
      <c r="M4948" s="20">
        <v>2.31</v>
      </c>
      <c r="N4948" s="20">
        <v>3.44</v>
      </c>
      <c r="AE4948">
        <f t="shared" si="77"/>
        <v>2004</v>
      </c>
    </row>
    <row r="4949" spans="1:31" x14ac:dyDescent="0.25">
      <c r="A4949" s="7">
        <v>4946</v>
      </c>
      <c r="B4949" s="8">
        <v>38026</v>
      </c>
      <c r="C4949" t="s">
        <v>3</v>
      </c>
      <c r="D4949" t="s">
        <v>112</v>
      </c>
      <c r="E4949" t="s">
        <v>9</v>
      </c>
      <c r="F4949" t="s">
        <v>224</v>
      </c>
      <c r="G4949" t="s">
        <v>11</v>
      </c>
      <c r="H4949" s="135" t="s">
        <v>1531</v>
      </c>
      <c r="I4949" t="s">
        <v>1454</v>
      </c>
      <c r="J4949" s="20">
        <v>12</v>
      </c>
      <c r="K4949" s="20" t="s">
        <v>9</v>
      </c>
      <c r="L4949" t="s">
        <v>1463</v>
      </c>
      <c r="M4949" s="20">
        <v>2.88</v>
      </c>
      <c r="N4949" s="20">
        <v>4.12</v>
      </c>
      <c r="AE4949">
        <f t="shared" si="77"/>
        <v>2004</v>
      </c>
    </row>
    <row r="4950" spans="1:31" x14ac:dyDescent="0.25">
      <c r="A4950" s="7">
        <v>4947</v>
      </c>
      <c r="B4950" s="8">
        <v>38026</v>
      </c>
      <c r="C4950" t="s">
        <v>3</v>
      </c>
      <c r="D4950" t="s">
        <v>604</v>
      </c>
      <c r="E4950" t="s">
        <v>9</v>
      </c>
      <c r="F4950" t="s">
        <v>510</v>
      </c>
      <c r="G4950" t="s">
        <v>65</v>
      </c>
      <c r="H4950" s="135" t="s">
        <v>1496</v>
      </c>
      <c r="I4950" t="s">
        <v>1455</v>
      </c>
      <c r="J4950" s="20">
        <v>14</v>
      </c>
      <c r="K4950" s="20" t="s">
        <v>3</v>
      </c>
      <c r="L4950" t="s">
        <v>1464</v>
      </c>
      <c r="M4950" s="20">
        <v>2.46</v>
      </c>
      <c r="N4950" s="20">
        <v>1.54</v>
      </c>
      <c r="AE4950">
        <f t="shared" si="77"/>
        <v>2004</v>
      </c>
    </row>
    <row r="4951" spans="1:31" x14ac:dyDescent="0.25">
      <c r="A4951" s="7">
        <v>4948</v>
      </c>
      <c r="B4951" s="8">
        <v>38026</v>
      </c>
      <c r="C4951" t="s">
        <v>3</v>
      </c>
      <c r="D4951" t="s">
        <v>510</v>
      </c>
      <c r="E4951" t="s">
        <v>9</v>
      </c>
      <c r="F4951" t="s">
        <v>604</v>
      </c>
      <c r="G4951" t="s">
        <v>65</v>
      </c>
      <c r="H4951" s="135" t="s">
        <v>1496</v>
      </c>
      <c r="I4951" t="s">
        <v>1455</v>
      </c>
      <c r="J4951" s="20">
        <v>14</v>
      </c>
      <c r="K4951" s="20" t="s">
        <v>9</v>
      </c>
      <c r="L4951" t="s">
        <v>1464</v>
      </c>
      <c r="M4951" s="20">
        <v>1.54</v>
      </c>
      <c r="N4951" s="20">
        <v>2.46</v>
      </c>
      <c r="AE4951">
        <f t="shared" si="77"/>
        <v>2004</v>
      </c>
    </row>
    <row r="4952" spans="1:31" x14ac:dyDescent="0.25">
      <c r="A4952" s="7">
        <v>4949</v>
      </c>
      <c r="B4952" s="8">
        <v>38026</v>
      </c>
      <c r="C4952" t="s">
        <v>3</v>
      </c>
      <c r="D4952" t="s">
        <v>163</v>
      </c>
      <c r="E4952" t="s">
        <v>9</v>
      </c>
      <c r="F4952" t="s">
        <v>210</v>
      </c>
      <c r="G4952" t="s">
        <v>377</v>
      </c>
      <c r="H4952" s="9" t="s">
        <v>1755</v>
      </c>
      <c r="I4952" t="s">
        <v>1454</v>
      </c>
      <c r="J4952" s="20">
        <v>20</v>
      </c>
      <c r="K4952" s="20" t="s">
        <v>3</v>
      </c>
      <c r="L4952" t="s">
        <v>1464</v>
      </c>
      <c r="M4952" s="20">
        <v>6.6</v>
      </c>
      <c r="N4952" s="20">
        <v>4.4000000000000004</v>
      </c>
      <c r="AE4952">
        <f t="shared" si="77"/>
        <v>2004</v>
      </c>
    </row>
    <row r="4953" spans="1:31" x14ac:dyDescent="0.25">
      <c r="A4953" s="7">
        <v>4950</v>
      </c>
      <c r="B4953" s="8">
        <v>38026</v>
      </c>
      <c r="C4953" t="s">
        <v>3</v>
      </c>
      <c r="D4953" t="s">
        <v>163</v>
      </c>
      <c r="E4953" t="s">
        <v>9</v>
      </c>
      <c r="F4953" t="s">
        <v>210</v>
      </c>
      <c r="G4953" t="s">
        <v>377</v>
      </c>
      <c r="H4953" s="9" t="s">
        <v>1755</v>
      </c>
      <c r="I4953" t="s">
        <v>1454</v>
      </c>
      <c r="J4953" s="20">
        <v>120</v>
      </c>
      <c r="K4953" s="20" t="s">
        <v>3</v>
      </c>
      <c r="L4953" t="s">
        <v>1463</v>
      </c>
      <c r="M4953" s="20">
        <v>32.200000000000003</v>
      </c>
      <c r="N4953" s="20">
        <v>28.8</v>
      </c>
      <c r="AE4953">
        <f t="shared" si="77"/>
        <v>2004</v>
      </c>
    </row>
    <row r="4954" spans="1:31" x14ac:dyDescent="0.25">
      <c r="A4954" s="7">
        <v>4951</v>
      </c>
      <c r="B4954" s="8">
        <v>38026</v>
      </c>
      <c r="C4954" t="s">
        <v>3</v>
      </c>
      <c r="D4954" t="s">
        <v>163</v>
      </c>
      <c r="E4954" t="s">
        <v>9</v>
      </c>
      <c r="F4954" t="s">
        <v>210</v>
      </c>
      <c r="G4954" t="s">
        <v>377</v>
      </c>
      <c r="H4954" s="9" t="s">
        <v>1755</v>
      </c>
      <c r="I4954" t="s">
        <v>1454</v>
      </c>
      <c r="J4954" s="20">
        <v>60</v>
      </c>
      <c r="K4954" s="20" t="s">
        <v>9</v>
      </c>
      <c r="L4954" t="s">
        <v>1463</v>
      </c>
      <c r="M4954" s="20">
        <v>14.4</v>
      </c>
      <c r="N4954" s="20">
        <v>16.600000000000001</v>
      </c>
      <c r="AE4954">
        <f t="shared" si="77"/>
        <v>2004</v>
      </c>
    </row>
    <row r="4955" spans="1:31" x14ac:dyDescent="0.25">
      <c r="A4955" s="7">
        <v>4952</v>
      </c>
      <c r="B4955" s="8">
        <v>38026</v>
      </c>
      <c r="C4955" t="s">
        <v>3</v>
      </c>
      <c r="D4955" t="s">
        <v>206</v>
      </c>
      <c r="E4955" t="s">
        <v>9</v>
      </c>
      <c r="F4955" t="s">
        <v>494</v>
      </c>
      <c r="G4955" t="s">
        <v>377</v>
      </c>
      <c r="H4955" s="9" t="s">
        <v>1756</v>
      </c>
      <c r="I4955" t="s">
        <v>1455</v>
      </c>
      <c r="J4955" s="20">
        <v>11</v>
      </c>
      <c r="K4955" s="20" t="s">
        <v>9</v>
      </c>
      <c r="L4955" t="s">
        <v>1464</v>
      </c>
      <c r="M4955" s="20">
        <v>1.21</v>
      </c>
      <c r="N4955" s="20">
        <v>2.04</v>
      </c>
      <c r="AE4955">
        <f t="shared" si="77"/>
        <v>2004</v>
      </c>
    </row>
    <row r="4956" spans="1:31" x14ac:dyDescent="0.25">
      <c r="A4956" s="7">
        <v>4953</v>
      </c>
      <c r="B4956" s="8">
        <v>38026</v>
      </c>
      <c r="C4956" t="s">
        <v>3</v>
      </c>
      <c r="D4956" t="s">
        <v>494</v>
      </c>
      <c r="E4956" t="s">
        <v>9</v>
      </c>
      <c r="F4956" t="s">
        <v>206</v>
      </c>
      <c r="G4956" t="s">
        <v>377</v>
      </c>
      <c r="H4956" s="9" t="s">
        <v>1756</v>
      </c>
      <c r="I4956" t="s">
        <v>1455</v>
      </c>
      <c r="J4956" s="20">
        <v>11</v>
      </c>
      <c r="K4956" s="20" t="s">
        <v>3</v>
      </c>
      <c r="L4956" t="s">
        <v>1464</v>
      </c>
      <c r="M4956" s="20">
        <v>2.04</v>
      </c>
      <c r="N4956" s="20">
        <v>1.21</v>
      </c>
      <c r="AE4956">
        <f t="shared" si="77"/>
        <v>2004</v>
      </c>
    </row>
    <row r="4957" spans="1:31" x14ac:dyDescent="0.25">
      <c r="A4957" s="7">
        <v>4954</v>
      </c>
      <c r="B4957" s="8">
        <v>38026</v>
      </c>
      <c r="C4957" t="s">
        <v>3</v>
      </c>
      <c r="D4957" t="s">
        <v>443</v>
      </c>
      <c r="E4957" t="s">
        <v>9</v>
      </c>
      <c r="F4957" t="s">
        <v>640</v>
      </c>
      <c r="G4957" t="s">
        <v>377</v>
      </c>
      <c r="H4957" s="9" t="s">
        <v>1756</v>
      </c>
      <c r="I4957" t="s">
        <v>1454</v>
      </c>
      <c r="J4957" s="20">
        <v>4</v>
      </c>
      <c r="K4957" s="20" t="s">
        <v>1465</v>
      </c>
      <c r="L4957" t="s">
        <v>1466</v>
      </c>
      <c r="M4957" s="20">
        <v>1</v>
      </c>
      <c r="N4957" s="20">
        <v>1</v>
      </c>
      <c r="AE4957">
        <f t="shared" si="77"/>
        <v>2004</v>
      </c>
    </row>
    <row r="4958" spans="1:31" x14ac:dyDescent="0.25">
      <c r="A4958" s="7">
        <v>4955</v>
      </c>
      <c r="B4958" s="8">
        <v>38026</v>
      </c>
      <c r="C4958" t="s">
        <v>3</v>
      </c>
      <c r="D4958" t="s">
        <v>378</v>
      </c>
      <c r="E4958" t="s">
        <v>9</v>
      </c>
      <c r="F4958" t="s">
        <v>120</v>
      </c>
      <c r="G4958" t="s">
        <v>377</v>
      </c>
      <c r="H4958" s="9" t="s">
        <v>1757</v>
      </c>
      <c r="I4958" t="s">
        <v>1455</v>
      </c>
      <c r="J4958" s="20">
        <v>18</v>
      </c>
      <c r="K4958" s="20" t="s">
        <v>9</v>
      </c>
      <c r="L4958" t="s">
        <v>1464</v>
      </c>
      <c r="M4958" s="20">
        <v>1.98</v>
      </c>
      <c r="N4958" s="20">
        <v>3.02</v>
      </c>
      <c r="AE4958">
        <f t="shared" si="77"/>
        <v>2004</v>
      </c>
    </row>
    <row r="4959" spans="1:31" x14ac:dyDescent="0.25">
      <c r="A4959" s="7">
        <v>4956</v>
      </c>
      <c r="B4959" s="8">
        <v>38026</v>
      </c>
      <c r="C4959" t="s">
        <v>3</v>
      </c>
      <c r="D4959" t="s">
        <v>638</v>
      </c>
      <c r="E4959" t="s">
        <v>9</v>
      </c>
      <c r="F4959" t="s">
        <v>236</v>
      </c>
      <c r="G4959" t="s">
        <v>377</v>
      </c>
      <c r="H4959" s="9" t="s">
        <v>1758</v>
      </c>
      <c r="I4959" t="s">
        <v>1455</v>
      </c>
      <c r="J4959" s="20">
        <v>19</v>
      </c>
      <c r="K4959" s="20" t="s">
        <v>3</v>
      </c>
      <c r="L4959" t="s">
        <v>1464</v>
      </c>
      <c r="M4959" s="20">
        <v>3.16</v>
      </c>
      <c r="N4959" s="20">
        <v>2.09</v>
      </c>
      <c r="AE4959">
        <f t="shared" si="77"/>
        <v>2004</v>
      </c>
    </row>
    <row r="4960" spans="1:31" x14ac:dyDescent="0.25">
      <c r="A4960" s="7">
        <v>4957</v>
      </c>
      <c r="B4960" s="8">
        <v>38026</v>
      </c>
      <c r="C4960" t="s">
        <v>3</v>
      </c>
      <c r="D4960" t="s">
        <v>572</v>
      </c>
      <c r="E4960" t="s">
        <v>9</v>
      </c>
      <c r="F4960" t="s">
        <v>521</v>
      </c>
      <c r="G4960" t="s">
        <v>633</v>
      </c>
      <c r="H4960" s="9" t="s">
        <v>1734</v>
      </c>
      <c r="I4960" t="s">
        <v>1454</v>
      </c>
      <c r="J4960" s="20">
        <v>18</v>
      </c>
      <c r="K4960" s="20" t="s">
        <v>3</v>
      </c>
      <c r="L4960" t="s">
        <v>1464</v>
      </c>
      <c r="M4960" s="20">
        <v>6.04</v>
      </c>
      <c r="N4960" s="20">
        <v>3.96</v>
      </c>
      <c r="AE4960">
        <f t="shared" si="77"/>
        <v>2004</v>
      </c>
    </row>
    <row r="4961" spans="1:31" x14ac:dyDescent="0.25">
      <c r="A4961" s="7">
        <v>4958</v>
      </c>
      <c r="B4961" s="8">
        <v>38026</v>
      </c>
      <c r="C4961" t="s">
        <v>3</v>
      </c>
      <c r="D4961" t="s">
        <v>112</v>
      </c>
      <c r="E4961" t="s">
        <v>9</v>
      </c>
      <c r="F4961" t="s">
        <v>84</v>
      </c>
      <c r="G4961" t="s">
        <v>569</v>
      </c>
      <c r="H4961" s="9" t="s">
        <v>1664</v>
      </c>
      <c r="I4961" t="s">
        <v>1454</v>
      </c>
      <c r="J4961" s="20">
        <v>3</v>
      </c>
      <c r="K4961" s="20" t="s">
        <v>1465</v>
      </c>
      <c r="L4961" t="s">
        <v>1466</v>
      </c>
      <c r="M4961" s="20">
        <v>0.75</v>
      </c>
      <c r="N4961" s="20">
        <v>0.75</v>
      </c>
      <c r="AE4961">
        <f t="shared" si="77"/>
        <v>2004</v>
      </c>
    </row>
    <row r="4962" spans="1:31" x14ac:dyDescent="0.25">
      <c r="A4962" s="7">
        <v>4959</v>
      </c>
      <c r="B4962" s="8">
        <v>38027</v>
      </c>
      <c r="C4962" t="s">
        <v>3</v>
      </c>
      <c r="D4962" t="s">
        <v>642</v>
      </c>
      <c r="E4962" t="s">
        <v>9</v>
      </c>
      <c r="F4962" t="s">
        <v>635</v>
      </c>
      <c r="G4962" t="s">
        <v>14</v>
      </c>
      <c r="H4962" s="135" t="s">
        <v>1522</v>
      </c>
      <c r="I4962" t="s">
        <v>1454</v>
      </c>
      <c r="J4962" s="20">
        <v>12</v>
      </c>
      <c r="K4962" s="20" t="s">
        <v>3</v>
      </c>
      <c r="L4962" t="s">
        <v>1464</v>
      </c>
      <c r="M4962" s="20">
        <v>4.3599999999999994</v>
      </c>
      <c r="N4962" s="20">
        <v>2.64</v>
      </c>
      <c r="AE4962">
        <f t="shared" si="77"/>
        <v>2004</v>
      </c>
    </row>
    <row r="4963" spans="1:31" x14ac:dyDescent="0.25">
      <c r="A4963" s="7">
        <v>4960</v>
      </c>
      <c r="B4963" s="8">
        <v>38027</v>
      </c>
      <c r="C4963" t="s">
        <v>3</v>
      </c>
      <c r="D4963" t="s">
        <v>536</v>
      </c>
      <c r="E4963" t="s">
        <v>9</v>
      </c>
      <c r="F4963" t="s">
        <v>287</v>
      </c>
      <c r="G4963" t="s">
        <v>14</v>
      </c>
      <c r="H4963" s="135" t="s">
        <v>1516</v>
      </c>
      <c r="I4963" t="s">
        <v>1454</v>
      </c>
      <c r="J4963" s="20">
        <v>12</v>
      </c>
      <c r="K4963" s="20" t="s">
        <v>3</v>
      </c>
      <c r="L4963" t="s">
        <v>1464</v>
      </c>
      <c r="M4963" s="20">
        <v>4.3599999999999994</v>
      </c>
      <c r="N4963" s="20">
        <v>2.64</v>
      </c>
      <c r="AE4963">
        <f t="shared" si="77"/>
        <v>2004</v>
      </c>
    </row>
    <row r="4964" spans="1:31" x14ac:dyDescent="0.25">
      <c r="A4964" s="7">
        <v>4961</v>
      </c>
      <c r="B4964" s="8">
        <v>38027</v>
      </c>
      <c r="C4964" t="s">
        <v>3</v>
      </c>
      <c r="D4964" t="s">
        <v>38</v>
      </c>
      <c r="E4964" t="s">
        <v>9</v>
      </c>
      <c r="F4964" t="s">
        <v>222</v>
      </c>
      <c r="G4964" t="s">
        <v>17</v>
      </c>
      <c r="H4964" s="135" t="s">
        <v>1502</v>
      </c>
      <c r="I4964" t="s">
        <v>1455</v>
      </c>
      <c r="J4964" s="20">
        <v>50</v>
      </c>
      <c r="K4964" s="20" t="s">
        <v>9</v>
      </c>
      <c r="L4964" t="s">
        <v>1464</v>
      </c>
      <c r="M4964" s="20">
        <v>5.5</v>
      </c>
      <c r="N4964" s="20">
        <v>7.5</v>
      </c>
      <c r="AE4964">
        <f t="shared" si="77"/>
        <v>2004</v>
      </c>
    </row>
    <row r="4965" spans="1:31" x14ac:dyDescent="0.25">
      <c r="A4965" s="7">
        <v>4962</v>
      </c>
      <c r="B4965" s="8">
        <v>38027</v>
      </c>
      <c r="C4965" t="s">
        <v>3</v>
      </c>
      <c r="D4965" t="s">
        <v>123</v>
      </c>
      <c r="E4965" t="s">
        <v>9</v>
      </c>
      <c r="F4965" t="s">
        <v>124</v>
      </c>
      <c r="G4965" t="s">
        <v>569</v>
      </c>
      <c r="H4965" s="9" t="s">
        <v>1715</v>
      </c>
      <c r="I4965" t="s">
        <v>1454</v>
      </c>
      <c r="J4965" s="20">
        <v>12</v>
      </c>
      <c r="K4965" s="20" t="s">
        <v>9</v>
      </c>
      <c r="L4965" t="s">
        <v>1464</v>
      </c>
      <c r="M4965" s="20">
        <v>2.64</v>
      </c>
      <c r="N4965" s="20">
        <v>4.3599999999999994</v>
      </c>
      <c r="AE4965">
        <f t="shared" si="77"/>
        <v>2004</v>
      </c>
    </row>
    <row r="4966" spans="1:31" x14ac:dyDescent="0.25">
      <c r="A4966" s="7">
        <v>4963</v>
      </c>
      <c r="B4966" s="8">
        <v>38028</v>
      </c>
      <c r="C4966" t="s">
        <v>3</v>
      </c>
      <c r="D4966" t="s">
        <v>188</v>
      </c>
      <c r="E4966" t="s">
        <v>9</v>
      </c>
      <c r="F4966" t="s">
        <v>378</v>
      </c>
      <c r="G4966" t="s">
        <v>377</v>
      </c>
      <c r="H4966" s="135" t="s">
        <v>1585</v>
      </c>
      <c r="I4966" t="s">
        <v>1454</v>
      </c>
      <c r="J4966" s="20">
        <v>12</v>
      </c>
      <c r="K4966" s="20" t="s">
        <v>1465</v>
      </c>
      <c r="L4966" t="s">
        <v>1466</v>
      </c>
      <c r="M4966" s="20">
        <v>3</v>
      </c>
      <c r="N4966" s="20">
        <v>3</v>
      </c>
      <c r="AE4966">
        <f t="shared" si="77"/>
        <v>2004</v>
      </c>
    </row>
    <row r="4967" spans="1:31" x14ac:dyDescent="0.25">
      <c r="A4967" s="7">
        <v>4964</v>
      </c>
      <c r="B4967" s="8">
        <v>38028</v>
      </c>
      <c r="C4967" t="s">
        <v>3</v>
      </c>
      <c r="D4967" t="s">
        <v>378</v>
      </c>
      <c r="E4967" t="s">
        <v>9</v>
      </c>
      <c r="F4967" t="s">
        <v>188</v>
      </c>
      <c r="G4967" t="s">
        <v>377</v>
      </c>
      <c r="H4967" s="135" t="s">
        <v>1585</v>
      </c>
      <c r="I4967" t="s">
        <v>1454</v>
      </c>
      <c r="J4967" s="20">
        <v>12</v>
      </c>
      <c r="K4967" s="20" t="s">
        <v>9</v>
      </c>
      <c r="L4967" t="s">
        <v>1464</v>
      </c>
      <c r="M4967" s="20">
        <v>2.64</v>
      </c>
      <c r="N4967" s="20">
        <v>4.3599999999999994</v>
      </c>
      <c r="AE4967">
        <f t="shared" si="77"/>
        <v>2004</v>
      </c>
    </row>
    <row r="4968" spans="1:31" x14ac:dyDescent="0.25">
      <c r="A4968" s="7">
        <v>4965</v>
      </c>
      <c r="B4968" s="8">
        <v>38028</v>
      </c>
      <c r="C4968" t="s">
        <v>3</v>
      </c>
      <c r="D4968" t="s">
        <v>487</v>
      </c>
      <c r="E4968" t="s">
        <v>9</v>
      </c>
      <c r="F4968" t="s">
        <v>572</v>
      </c>
      <c r="G4968" t="s">
        <v>17</v>
      </c>
      <c r="H4968" s="135" t="s">
        <v>1504</v>
      </c>
      <c r="I4968" t="s">
        <v>1455</v>
      </c>
      <c r="J4968" s="20">
        <v>9</v>
      </c>
      <c r="K4968" s="20" t="s">
        <v>3</v>
      </c>
      <c r="L4968" t="s">
        <v>1464</v>
      </c>
      <c r="M4968" s="20">
        <v>1.76</v>
      </c>
      <c r="N4968" s="20">
        <v>0.99</v>
      </c>
      <c r="AE4968">
        <f t="shared" si="77"/>
        <v>2004</v>
      </c>
    </row>
    <row r="4969" spans="1:31" x14ac:dyDescent="0.25">
      <c r="A4969" s="7">
        <v>4966</v>
      </c>
      <c r="B4969" s="8">
        <v>38028</v>
      </c>
      <c r="C4969" t="s">
        <v>3</v>
      </c>
      <c r="D4969" t="s">
        <v>278</v>
      </c>
      <c r="E4969" t="s">
        <v>9</v>
      </c>
      <c r="F4969" t="s">
        <v>617</v>
      </c>
      <c r="G4969" t="s">
        <v>17</v>
      </c>
      <c r="H4969" s="135" t="s">
        <v>1504</v>
      </c>
      <c r="I4969" t="s">
        <v>1455</v>
      </c>
      <c r="J4969" s="20">
        <v>21</v>
      </c>
      <c r="K4969" s="20" t="s">
        <v>9</v>
      </c>
      <c r="L4969" t="s">
        <v>1464</v>
      </c>
      <c r="M4969" s="20">
        <v>2.31</v>
      </c>
      <c r="N4969" s="20">
        <v>3.44</v>
      </c>
      <c r="AE4969">
        <f t="shared" si="77"/>
        <v>2004</v>
      </c>
    </row>
    <row r="4970" spans="1:31" x14ac:dyDescent="0.25">
      <c r="A4970" s="7">
        <v>4967</v>
      </c>
      <c r="B4970" s="8">
        <v>38028</v>
      </c>
      <c r="C4970" t="s">
        <v>3</v>
      </c>
      <c r="D4970" t="s">
        <v>617</v>
      </c>
      <c r="E4970" t="s">
        <v>9</v>
      </c>
      <c r="F4970" t="s">
        <v>595</v>
      </c>
      <c r="G4970" t="s">
        <v>17</v>
      </c>
      <c r="H4970" s="135" t="s">
        <v>1504</v>
      </c>
      <c r="I4970" t="s">
        <v>1455</v>
      </c>
      <c r="J4970" s="20">
        <v>21</v>
      </c>
      <c r="K4970" s="20" t="s">
        <v>3</v>
      </c>
      <c r="L4970" t="s">
        <v>1464</v>
      </c>
      <c r="M4970" s="20">
        <v>3.44</v>
      </c>
      <c r="N4970" s="20">
        <v>2.31</v>
      </c>
      <c r="AE4970">
        <f t="shared" si="77"/>
        <v>2004</v>
      </c>
    </row>
    <row r="4971" spans="1:31" x14ac:dyDescent="0.25">
      <c r="A4971" s="7">
        <v>4968</v>
      </c>
      <c r="B4971" s="8">
        <v>38028</v>
      </c>
      <c r="C4971" t="s">
        <v>3</v>
      </c>
      <c r="D4971" t="s">
        <v>271</v>
      </c>
      <c r="E4971" t="s">
        <v>9</v>
      </c>
      <c r="F4971" t="s">
        <v>53</v>
      </c>
      <c r="G4971" t="s">
        <v>14</v>
      </c>
      <c r="H4971" s="135" t="s">
        <v>1491</v>
      </c>
      <c r="I4971" t="s">
        <v>1454</v>
      </c>
      <c r="J4971" s="20">
        <v>26</v>
      </c>
      <c r="K4971" s="20" t="s">
        <v>3</v>
      </c>
      <c r="L4971" t="s">
        <v>1464</v>
      </c>
      <c r="M4971" s="20">
        <v>8.2800000000000011</v>
      </c>
      <c r="N4971" s="20">
        <v>5.72</v>
      </c>
      <c r="AE4971">
        <f t="shared" si="77"/>
        <v>2004</v>
      </c>
    </row>
    <row r="4972" spans="1:31" x14ac:dyDescent="0.25">
      <c r="A4972" s="7">
        <v>4969</v>
      </c>
      <c r="B4972" s="8">
        <v>38028</v>
      </c>
      <c r="C4972" t="s">
        <v>3</v>
      </c>
      <c r="D4972" t="s">
        <v>343</v>
      </c>
      <c r="E4972" t="s">
        <v>9</v>
      </c>
      <c r="F4972" t="s">
        <v>640</v>
      </c>
      <c r="G4972" t="s">
        <v>377</v>
      </c>
      <c r="H4972" s="9" t="s">
        <v>1759</v>
      </c>
      <c r="I4972" t="s">
        <v>1454</v>
      </c>
      <c r="J4972" s="20">
        <v>23</v>
      </c>
      <c r="K4972" s="20" t="s">
        <v>9</v>
      </c>
      <c r="L4972" t="s">
        <v>1463</v>
      </c>
      <c r="M4972" s="20">
        <v>5.52</v>
      </c>
      <c r="N4972" s="20">
        <v>6.98</v>
      </c>
      <c r="AE4972">
        <f t="shared" si="77"/>
        <v>2004</v>
      </c>
    </row>
    <row r="4973" spans="1:31" x14ac:dyDescent="0.25">
      <c r="A4973" s="7">
        <v>4970</v>
      </c>
      <c r="B4973" s="8">
        <v>38030</v>
      </c>
      <c r="C4973" t="s">
        <v>3</v>
      </c>
      <c r="D4973" t="s">
        <v>629</v>
      </c>
      <c r="E4973" t="s">
        <v>9</v>
      </c>
      <c r="F4973" t="s">
        <v>37</v>
      </c>
      <c r="G4973" t="s">
        <v>24</v>
      </c>
      <c r="H4973" s="135" t="s">
        <v>1555</v>
      </c>
      <c r="I4973" t="s">
        <v>1454</v>
      </c>
      <c r="J4973" s="20">
        <v>10</v>
      </c>
      <c r="K4973" s="20" t="s">
        <v>3</v>
      </c>
      <c r="L4973" t="s">
        <v>1464</v>
      </c>
      <c r="M4973" s="20">
        <v>3.8</v>
      </c>
      <c r="N4973" s="20">
        <v>2.2000000000000002</v>
      </c>
      <c r="AE4973">
        <f t="shared" si="77"/>
        <v>2004</v>
      </c>
    </row>
    <row r="4974" spans="1:31" x14ac:dyDescent="0.25">
      <c r="A4974" s="7">
        <v>4971</v>
      </c>
      <c r="B4974" s="8">
        <v>38030</v>
      </c>
      <c r="C4974" t="s">
        <v>3</v>
      </c>
      <c r="D4974" t="s">
        <v>292</v>
      </c>
      <c r="E4974" t="s">
        <v>9</v>
      </c>
      <c r="F4974" t="s">
        <v>275</v>
      </c>
      <c r="G4974" t="s">
        <v>377</v>
      </c>
      <c r="H4974" s="135" t="s">
        <v>1592</v>
      </c>
      <c r="I4974" t="s">
        <v>1454</v>
      </c>
      <c r="J4974" s="20">
        <v>12</v>
      </c>
      <c r="K4974" s="20" t="s">
        <v>1465</v>
      </c>
      <c r="L4974" t="s">
        <v>1466</v>
      </c>
      <c r="M4974" s="20">
        <v>3</v>
      </c>
      <c r="N4974" s="20">
        <v>3</v>
      </c>
      <c r="AE4974">
        <f t="shared" si="77"/>
        <v>2004</v>
      </c>
    </row>
    <row r="4975" spans="1:31" x14ac:dyDescent="0.25">
      <c r="A4975" s="7">
        <v>4972</v>
      </c>
      <c r="B4975" s="8">
        <v>38030</v>
      </c>
      <c r="C4975" t="s">
        <v>3</v>
      </c>
      <c r="D4975" t="s">
        <v>629</v>
      </c>
      <c r="E4975" t="s">
        <v>9</v>
      </c>
      <c r="F4975" t="s">
        <v>184</v>
      </c>
      <c r="G4975" t="s">
        <v>377</v>
      </c>
      <c r="H4975" s="135" t="s">
        <v>1588</v>
      </c>
      <c r="I4975" t="s">
        <v>1454</v>
      </c>
      <c r="J4975" s="20">
        <v>43</v>
      </c>
      <c r="K4975" s="20" t="s">
        <v>1465</v>
      </c>
      <c r="L4975" t="s">
        <v>1466</v>
      </c>
      <c r="M4975" s="20">
        <v>10.75</v>
      </c>
      <c r="N4975" s="20">
        <v>10.75</v>
      </c>
      <c r="AE4975">
        <f t="shared" si="77"/>
        <v>2004</v>
      </c>
    </row>
    <row r="4976" spans="1:31" x14ac:dyDescent="0.25">
      <c r="A4976" s="7">
        <v>4973</v>
      </c>
      <c r="B4976" s="8">
        <v>38030</v>
      </c>
      <c r="C4976" t="s">
        <v>3</v>
      </c>
      <c r="D4976" t="s">
        <v>404</v>
      </c>
      <c r="E4976" t="s">
        <v>9</v>
      </c>
      <c r="F4976" t="s">
        <v>427</v>
      </c>
      <c r="G4976" t="s">
        <v>17</v>
      </c>
      <c r="H4976" s="135" t="s">
        <v>1502</v>
      </c>
      <c r="I4976" t="s">
        <v>1454</v>
      </c>
      <c r="J4976" s="20">
        <v>10</v>
      </c>
      <c r="K4976" s="20" t="s">
        <v>9</v>
      </c>
      <c r="L4976" t="s">
        <v>1464</v>
      </c>
      <c r="M4976" s="20">
        <v>2.2000000000000002</v>
      </c>
      <c r="N4976" s="20">
        <v>3.8</v>
      </c>
      <c r="AE4976">
        <f t="shared" si="77"/>
        <v>2004</v>
      </c>
    </row>
    <row r="4977" spans="1:31" x14ac:dyDescent="0.25">
      <c r="A4977" s="7">
        <v>4974</v>
      </c>
      <c r="B4977" s="8">
        <v>38030</v>
      </c>
      <c r="C4977" t="s">
        <v>3</v>
      </c>
      <c r="D4977" s="16" t="s">
        <v>35</v>
      </c>
      <c r="E4977" t="s">
        <v>9</v>
      </c>
      <c r="F4977" t="s">
        <v>43</v>
      </c>
      <c r="G4977" t="s">
        <v>14</v>
      </c>
      <c r="H4977" s="135" t="s">
        <v>1496</v>
      </c>
      <c r="I4977" t="s">
        <v>1458</v>
      </c>
      <c r="J4977" s="20">
        <v>13</v>
      </c>
      <c r="K4977" s="20" t="s">
        <v>3</v>
      </c>
      <c r="L4977" t="s">
        <v>1463</v>
      </c>
      <c r="M4977" s="20">
        <v>30</v>
      </c>
      <c r="N4977" s="20">
        <v>10</v>
      </c>
      <c r="AE4977">
        <f t="shared" si="77"/>
        <v>2004</v>
      </c>
    </row>
    <row r="4978" spans="1:31" x14ac:dyDescent="0.25">
      <c r="A4978" s="7">
        <v>4975</v>
      </c>
      <c r="B4978" s="8">
        <v>38030</v>
      </c>
      <c r="C4978" t="s">
        <v>3</v>
      </c>
      <c r="D4978" t="s">
        <v>287</v>
      </c>
      <c r="E4978" t="s">
        <v>9</v>
      </c>
      <c r="F4978" t="s">
        <v>292</v>
      </c>
      <c r="G4978" t="s">
        <v>377</v>
      </c>
      <c r="H4978" s="9" t="s">
        <v>1760</v>
      </c>
      <c r="I4978" t="s">
        <v>1455</v>
      </c>
      <c r="J4978" s="20">
        <v>21</v>
      </c>
      <c r="K4978" s="20" t="s">
        <v>9</v>
      </c>
      <c r="L4978" t="s">
        <v>1464</v>
      </c>
      <c r="M4978" s="20">
        <v>2.31</v>
      </c>
      <c r="N4978" s="20">
        <v>3.44</v>
      </c>
      <c r="AE4978">
        <f t="shared" si="77"/>
        <v>2004</v>
      </c>
    </row>
    <row r="4979" spans="1:31" x14ac:dyDescent="0.25">
      <c r="A4979" s="7">
        <v>4976</v>
      </c>
      <c r="B4979" s="8">
        <v>38031</v>
      </c>
      <c r="C4979" t="s">
        <v>3</v>
      </c>
      <c r="D4979" t="s">
        <v>542</v>
      </c>
      <c r="E4979" t="s">
        <v>9</v>
      </c>
      <c r="F4979" t="s">
        <v>611</v>
      </c>
      <c r="G4979" t="s">
        <v>14</v>
      </c>
      <c r="H4979" s="135" t="s">
        <v>1501</v>
      </c>
      <c r="I4979" t="s">
        <v>1454</v>
      </c>
      <c r="J4979" s="20">
        <v>73</v>
      </c>
      <c r="K4979" s="20" t="s">
        <v>3</v>
      </c>
      <c r="L4979" t="s">
        <v>1464</v>
      </c>
      <c r="M4979" s="20">
        <v>21.44</v>
      </c>
      <c r="N4979" s="20">
        <v>16.059999999999999</v>
      </c>
      <c r="AE4979">
        <f t="shared" si="77"/>
        <v>2004</v>
      </c>
    </row>
    <row r="4980" spans="1:31" x14ac:dyDescent="0.25">
      <c r="A4980" s="7">
        <v>4977</v>
      </c>
      <c r="B4980" s="8">
        <v>38031</v>
      </c>
      <c r="C4980" t="s">
        <v>3</v>
      </c>
      <c r="D4980" t="s">
        <v>270</v>
      </c>
      <c r="E4980" t="s">
        <v>9</v>
      </c>
      <c r="F4980" t="s">
        <v>490</v>
      </c>
      <c r="G4980" t="s">
        <v>17</v>
      </c>
      <c r="H4980" s="135" t="s">
        <v>1496</v>
      </c>
      <c r="I4980" t="s">
        <v>1455</v>
      </c>
      <c r="J4980" s="20">
        <v>17</v>
      </c>
      <c r="K4980" s="20" t="s">
        <v>1465</v>
      </c>
      <c r="L4980" t="s">
        <v>1466</v>
      </c>
      <c r="M4980" s="20">
        <v>2.125</v>
      </c>
      <c r="N4980" s="20">
        <v>2.125</v>
      </c>
      <c r="AE4980">
        <f t="shared" si="77"/>
        <v>2004</v>
      </c>
    </row>
    <row r="4981" spans="1:31" x14ac:dyDescent="0.25">
      <c r="A4981" s="7">
        <v>4978</v>
      </c>
      <c r="B4981" s="8">
        <v>38032</v>
      </c>
      <c r="C4981" t="s">
        <v>3</v>
      </c>
      <c r="D4981" t="s">
        <v>586</v>
      </c>
      <c r="E4981" t="s">
        <v>9</v>
      </c>
      <c r="F4981" t="s">
        <v>624</v>
      </c>
      <c r="G4981" t="s">
        <v>377</v>
      </c>
      <c r="H4981" s="135" t="s">
        <v>1601</v>
      </c>
      <c r="I4981" t="s">
        <v>1454</v>
      </c>
      <c r="J4981" s="20">
        <v>30</v>
      </c>
      <c r="K4981" s="20" t="s">
        <v>9</v>
      </c>
      <c r="L4981" t="s">
        <v>1464</v>
      </c>
      <c r="M4981" s="20">
        <v>6.6</v>
      </c>
      <c r="N4981" s="20">
        <v>9.4</v>
      </c>
      <c r="AE4981">
        <f t="shared" si="77"/>
        <v>2004</v>
      </c>
    </row>
    <row r="4982" spans="1:31" x14ac:dyDescent="0.25">
      <c r="A4982" s="7">
        <v>4979</v>
      </c>
      <c r="B4982" s="8">
        <v>38032</v>
      </c>
      <c r="C4982" t="s">
        <v>3</v>
      </c>
      <c r="D4982" t="s">
        <v>281</v>
      </c>
      <c r="E4982" t="s">
        <v>9</v>
      </c>
      <c r="F4982" t="s">
        <v>47</v>
      </c>
      <c r="G4982" t="s">
        <v>17</v>
      </c>
      <c r="H4982" s="135" t="s">
        <v>1504</v>
      </c>
      <c r="I4982" t="s">
        <v>1455</v>
      </c>
      <c r="J4982" s="20">
        <v>21</v>
      </c>
      <c r="K4982" s="20" t="s">
        <v>3</v>
      </c>
      <c r="L4982" t="s">
        <v>1464</v>
      </c>
      <c r="M4982" s="20">
        <v>3.44</v>
      </c>
      <c r="N4982" s="20">
        <v>2.31</v>
      </c>
      <c r="AE4982">
        <f t="shared" si="77"/>
        <v>2004</v>
      </c>
    </row>
    <row r="4983" spans="1:31" x14ac:dyDescent="0.25">
      <c r="A4983" s="7">
        <v>4980</v>
      </c>
      <c r="B4983" s="8">
        <v>38032</v>
      </c>
      <c r="C4983" t="s">
        <v>3</v>
      </c>
      <c r="D4983" t="s">
        <v>250</v>
      </c>
      <c r="E4983" t="s">
        <v>9</v>
      </c>
      <c r="F4983" t="s">
        <v>425</v>
      </c>
      <c r="G4983" t="s">
        <v>17</v>
      </c>
      <c r="H4983" s="135" t="s">
        <v>1504</v>
      </c>
      <c r="I4983" t="s">
        <v>1455</v>
      </c>
      <c r="J4983" s="20">
        <v>21</v>
      </c>
      <c r="K4983" s="20" t="s">
        <v>9</v>
      </c>
      <c r="L4983" t="s">
        <v>1463</v>
      </c>
      <c r="M4983" s="20">
        <v>2.52</v>
      </c>
      <c r="N4983" s="20">
        <v>3.23</v>
      </c>
      <c r="AE4983">
        <f t="shared" si="77"/>
        <v>2004</v>
      </c>
    </row>
    <row r="4984" spans="1:31" x14ac:dyDescent="0.25">
      <c r="A4984" s="7">
        <v>4981</v>
      </c>
      <c r="B4984" s="8">
        <v>38032</v>
      </c>
      <c r="C4984" t="s">
        <v>3</v>
      </c>
      <c r="D4984" t="s">
        <v>524</v>
      </c>
      <c r="E4984" t="s">
        <v>9</v>
      </c>
      <c r="F4984" t="s">
        <v>611</v>
      </c>
      <c r="G4984" t="s">
        <v>14</v>
      </c>
      <c r="H4984" s="135" t="s">
        <v>1492</v>
      </c>
      <c r="I4984" t="s">
        <v>1454</v>
      </c>
      <c r="J4984" s="20">
        <v>122</v>
      </c>
      <c r="K4984" s="20" t="s">
        <v>9</v>
      </c>
      <c r="L4984" t="s">
        <v>1464</v>
      </c>
      <c r="M4984" s="20">
        <v>26.84</v>
      </c>
      <c r="N4984" s="20">
        <v>35.159999999999997</v>
      </c>
      <c r="AE4984">
        <f t="shared" si="77"/>
        <v>2004</v>
      </c>
    </row>
    <row r="4985" spans="1:31" x14ac:dyDescent="0.25">
      <c r="A4985" s="7">
        <v>4982</v>
      </c>
      <c r="B4985" s="8">
        <v>38032</v>
      </c>
      <c r="C4985" t="s">
        <v>3</v>
      </c>
      <c r="D4985" t="s">
        <v>240</v>
      </c>
      <c r="E4985" t="s">
        <v>9</v>
      </c>
      <c r="F4985" t="s">
        <v>609</v>
      </c>
      <c r="G4985" t="s">
        <v>11</v>
      </c>
      <c r="H4985" s="135" t="s">
        <v>1499</v>
      </c>
      <c r="I4985" t="s">
        <v>1455</v>
      </c>
      <c r="J4985" s="20">
        <v>30</v>
      </c>
      <c r="K4985" s="20" t="s">
        <v>3</v>
      </c>
      <c r="L4985" t="s">
        <v>1464</v>
      </c>
      <c r="M4985" s="20">
        <v>4.7</v>
      </c>
      <c r="N4985" s="20">
        <v>3.3</v>
      </c>
      <c r="AE4985">
        <f t="shared" si="77"/>
        <v>2004</v>
      </c>
    </row>
    <row r="4986" spans="1:31" x14ac:dyDescent="0.25">
      <c r="A4986" s="7">
        <v>4983</v>
      </c>
      <c r="B4986" s="8">
        <v>38032</v>
      </c>
      <c r="C4986" t="s">
        <v>3</v>
      </c>
      <c r="D4986" t="s">
        <v>642</v>
      </c>
      <c r="E4986" t="s">
        <v>9</v>
      </c>
      <c r="F4986" t="s">
        <v>66</v>
      </c>
      <c r="G4986" t="s">
        <v>14</v>
      </c>
      <c r="H4986" s="135" t="s">
        <v>1507</v>
      </c>
      <c r="I4986" t="s">
        <v>1454</v>
      </c>
      <c r="J4986" s="20">
        <v>120</v>
      </c>
      <c r="K4986" s="20" t="s">
        <v>9</v>
      </c>
      <c r="L4986" t="s">
        <v>1464</v>
      </c>
      <c r="M4986" s="20">
        <v>26.4</v>
      </c>
      <c r="N4986" s="20">
        <v>34.6</v>
      </c>
      <c r="AE4986">
        <f t="shared" si="77"/>
        <v>2004</v>
      </c>
    </row>
    <row r="4987" spans="1:31" x14ac:dyDescent="0.25">
      <c r="A4987" s="7">
        <v>4984</v>
      </c>
      <c r="B4987" s="8">
        <v>38032</v>
      </c>
      <c r="C4987" t="s">
        <v>3</v>
      </c>
      <c r="D4987" t="s">
        <v>543</v>
      </c>
      <c r="E4987" t="s">
        <v>9</v>
      </c>
      <c r="F4987" t="s">
        <v>427</v>
      </c>
      <c r="G4987" t="s">
        <v>65</v>
      </c>
      <c r="H4987" s="135" t="s">
        <v>1562</v>
      </c>
      <c r="I4987" t="s">
        <v>1454</v>
      </c>
      <c r="J4987" s="20">
        <v>16</v>
      </c>
      <c r="K4987" s="20" t="s">
        <v>9</v>
      </c>
      <c r="L4987" t="s">
        <v>1464</v>
      </c>
      <c r="M4987" s="20">
        <v>3.52</v>
      </c>
      <c r="N4987" s="20">
        <v>5.48</v>
      </c>
      <c r="AE4987">
        <f t="shared" si="77"/>
        <v>2004</v>
      </c>
    </row>
    <row r="4988" spans="1:31" x14ac:dyDescent="0.25">
      <c r="A4988" s="7">
        <v>4985</v>
      </c>
      <c r="B4988" s="8">
        <v>38032</v>
      </c>
      <c r="C4988" t="s">
        <v>3</v>
      </c>
      <c r="D4988" t="s">
        <v>580</v>
      </c>
      <c r="E4988" t="s">
        <v>9</v>
      </c>
      <c r="F4988" t="s">
        <v>479</v>
      </c>
      <c r="G4988" t="s">
        <v>65</v>
      </c>
      <c r="H4988" s="135" t="s">
        <v>1496</v>
      </c>
      <c r="I4988" t="s">
        <v>1454</v>
      </c>
      <c r="J4988" s="20">
        <v>4</v>
      </c>
      <c r="K4988" s="20" t="s">
        <v>1465</v>
      </c>
      <c r="L4988" t="s">
        <v>1466</v>
      </c>
      <c r="M4988" s="20">
        <v>1</v>
      </c>
      <c r="N4988" s="20">
        <v>1</v>
      </c>
      <c r="AE4988">
        <f t="shared" si="77"/>
        <v>2004</v>
      </c>
    </row>
    <row r="4989" spans="1:31" x14ac:dyDescent="0.25">
      <c r="A4989" s="7">
        <v>4986</v>
      </c>
      <c r="B4989" s="8">
        <v>38032</v>
      </c>
      <c r="C4989" t="s">
        <v>3</v>
      </c>
      <c r="D4989" t="s">
        <v>104</v>
      </c>
      <c r="E4989" t="s">
        <v>9</v>
      </c>
      <c r="F4989" t="s">
        <v>64</v>
      </c>
      <c r="G4989" t="s">
        <v>377</v>
      </c>
      <c r="H4989" s="9" t="s">
        <v>1710</v>
      </c>
      <c r="I4989" t="s">
        <v>1454</v>
      </c>
      <c r="J4989" s="20">
        <v>30</v>
      </c>
      <c r="K4989" s="20" t="s">
        <v>3</v>
      </c>
      <c r="L4989" t="s">
        <v>1464</v>
      </c>
      <c r="M4989" s="20">
        <v>9.4</v>
      </c>
      <c r="N4989" s="20">
        <v>6.6</v>
      </c>
      <c r="AE4989">
        <f t="shared" si="77"/>
        <v>2004</v>
      </c>
    </row>
    <row r="4990" spans="1:31" x14ac:dyDescent="0.25">
      <c r="A4990" s="7">
        <v>4987</v>
      </c>
      <c r="B4990" s="8">
        <v>38032</v>
      </c>
      <c r="C4990" t="s">
        <v>3</v>
      </c>
      <c r="D4990" t="s">
        <v>161</v>
      </c>
      <c r="E4990" t="s">
        <v>9</v>
      </c>
      <c r="F4990" t="s">
        <v>637</v>
      </c>
      <c r="G4990" t="s">
        <v>377</v>
      </c>
      <c r="H4990" s="9" t="s">
        <v>1648</v>
      </c>
      <c r="I4990" t="s">
        <v>1454</v>
      </c>
      <c r="J4990" s="20">
        <v>149</v>
      </c>
      <c r="K4990" s="20" t="s">
        <v>3</v>
      </c>
      <c r="L4990" t="s">
        <v>1464</v>
      </c>
      <c r="M4990" s="20">
        <v>42.72</v>
      </c>
      <c r="N4990" s="20">
        <v>32.78</v>
      </c>
      <c r="AE4990">
        <f t="shared" si="77"/>
        <v>2004</v>
      </c>
    </row>
    <row r="4991" spans="1:31" x14ac:dyDescent="0.25">
      <c r="A4991" s="7">
        <v>4988</v>
      </c>
      <c r="B4991" s="8">
        <v>38032</v>
      </c>
      <c r="C4991" t="s">
        <v>3</v>
      </c>
      <c r="D4991" t="s">
        <v>642</v>
      </c>
      <c r="E4991" t="s">
        <v>9</v>
      </c>
      <c r="F4991" t="s">
        <v>629</v>
      </c>
      <c r="G4991" t="s">
        <v>633</v>
      </c>
      <c r="H4991" s="135" t="s">
        <v>1747</v>
      </c>
      <c r="I4991" t="s">
        <v>1455</v>
      </c>
      <c r="J4991" s="20">
        <v>10</v>
      </c>
      <c r="K4991" s="20" t="s">
        <v>9</v>
      </c>
      <c r="L4991" t="s">
        <v>1464</v>
      </c>
      <c r="M4991" s="20">
        <v>1.1000000000000001</v>
      </c>
      <c r="N4991" s="20">
        <v>1.9</v>
      </c>
      <c r="AE4991">
        <f t="shared" si="77"/>
        <v>2004</v>
      </c>
    </row>
    <row r="4992" spans="1:31" x14ac:dyDescent="0.25">
      <c r="A4992" s="7">
        <v>4989</v>
      </c>
      <c r="B4992" s="8">
        <v>38032</v>
      </c>
      <c r="C4992" t="s">
        <v>3</v>
      </c>
      <c r="D4992" t="s">
        <v>629</v>
      </c>
      <c r="E4992" t="s">
        <v>9</v>
      </c>
      <c r="F4992" t="s">
        <v>642</v>
      </c>
      <c r="G4992" t="s">
        <v>633</v>
      </c>
      <c r="H4992" s="135" t="s">
        <v>1747</v>
      </c>
      <c r="I4992" t="s">
        <v>1455</v>
      </c>
      <c r="J4992" s="20">
        <v>10</v>
      </c>
      <c r="K4992" s="20" t="s">
        <v>3</v>
      </c>
      <c r="L4992" t="s">
        <v>1464</v>
      </c>
      <c r="M4992" s="20">
        <v>1.9</v>
      </c>
      <c r="N4992" s="20">
        <v>1.1000000000000001</v>
      </c>
      <c r="AE4992">
        <f t="shared" si="77"/>
        <v>2004</v>
      </c>
    </row>
    <row r="4993" spans="1:31" x14ac:dyDescent="0.25">
      <c r="A4993" s="7">
        <v>4990</v>
      </c>
      <c r="B4993" s="8">
        <v>38032</v>
      </c>
      <c r="C4993" t="s">
        <v>3</v>
      </c>
      <c r="D4993" t="s">
        <v>392</v>
      </c>
      <c r="E4993" t="s">
        <v>9</v>
      </c>
      <c r="F4993" t="s">
        <v>585</v>
      </c>
      <c r="G4993" t="s">
        <v>648</v>
      </c>
      <c r="H4993" s="9" t="s">
        <v>1761</v>
      </c>
      <c r="I4993" t="s">
        <v>1454</v>
      </c>
      <c r="J4993" s="20">
        <v>30</v>
      </c>
      <c r="K4993" s="20" t="s">
        <v>3</v>
      </c>
      <c r="L4993" t="s">
        <v>1464</v>
      </c>
      <c r="M4993" s="20">
        <v>9.4</v>
      </c>
      <c r="N4993" s="20">
        <v>6.6</v>
      </c>
      <c r="AE4993">
        <f t="shared" si="77"/>
        <v>2004</v>
      </c>
    </row>
    <row r="4994" spans="1:31" x14ac:dyDescent="0.25">
      <c r="A4994" s="7">
        <v>4991</v>
      </c>
      <c r="B4994" s="8">
        <v>38033</v>
      </c>
      <c r="C4994" t="s">
        <v>3</v>
      </c>
      <c r="D4994" t="s">
        <v>411</v>
      </c>
      <c r="E4994" t="s">
        <v>9</v>
      </c>
      <c r="F4994" t="s">
        <v>261</v>
      </c>
      <c r="G4994" t="s">
        <v>377</v>
      </c>
      <c r="H4994" s="135" t="s">
        <v>1640</v>
      </c>
      <c r="I4994" t="s">
        <v>1454</v>
      </c>
      <c r="J4994" s="20">
        <v>12</v>
      </c>
      <c r="K4994" s="20" t="s">
        <v>3</v>
      </c>
      <c r="L4994" t="s">
        <v>1464</v>
      </c>
      <c r="M4994" s="20">
        <v>4.3599999999999994</v>
      </c>
      <c r="N4994" s="20">
        <v>2.64</v>
      </c>
      <c r="AE4994">
        <f t="shared" si="77"/>
        <v>2004</v>
      </c>
    </row>
    <row r="4995" spans="1:31" x14ac:dyDescent="0.25">
      <c r="A4995" s="7">
        <v>4992</v>
      </c>
      <c r="B4995" s="8">
        <v>38033</v>
      </c>
      <c r="C4995" t="s">
        <v>3</v>
      </c>
      <c r="D4995" t="s">
        <v>47</v>
      </c>
      <c r="E4995" t="s">
        <v>9</v>
      </c>
      <c r="F4995" t="s">
        <v>196</v>
      </c>
      <c r="G4995" t="s">
        <v>17</v>
      </c>
      <c r="H4995" s="135" t="s">
        <v>1504</v>
      </c>
      <c r="I4995" t="s">
        <v>1455</v>
      </c>
      <c r="J4995" s="20">
        <v>21</v>
      </c>
      <c r="K4995" s="20" t="s">
        <v>3</v>
      </c>
      <c r="L4995" t="s">
        <v>1464</v>
      </c>
      <c r="M4995" s="20">
        <v>3.44</v>
      </c>
      <c r="N4995" s="20">
        <v>2.31</v>
      </c>
      <c r="AE4995">
        <f t="shared" si="77"/>
        <v>2004</v>
      </c>
    </row>
    <row r="4996" spans="1:31" x14ac:dyDescent="0.25">
      <c r="A4996" s="7">
        <v>4993</v>
      </c>
      <c r="B4996" s="8">
        <v>38033</v>
      </c>
      <c r="C4996" t="s">
        <v>3</v>
      </c>
      <c r="D4996" t="s">
        <v>411</v>
      </c>
      <c r="E4996" t="s">
        <v>9</v>
      </c>
      <c r="F4996" t="s">
        <v>252</v>
      </c>
      <c r="G4996" t="s">
        <v>377</v>
      </c>
      <c r="H4996" s="9" t="s">
        <v>1762</v>
      </c>
      <c r="I4996" t="s">
        <v>1454</v>
      </c>
      <c r="J4996" s="20">
        <v>36</v>
      </c>
      <c r="K4996" s="20" t="s">
        <v>9</v>
      </c>
      <c r="L4996" t="s">
        <v>1464</v>
      </c>
      <c r="M4996" s="20">
        <v>7.92</v>
      </c>
      <c r="N4996" s="20">
        <v>11.08</v>
      </c>
      <c r="AE4996">
        <f t="shared" ref="AE4996:AE5059" si="78">YEAR(B4996)</f>
        <v>2004</v>
      </c>
    </row>
    <row r="4997" spans="1:31" x14ac:dyDescent="0.25">
      <c r="A4997" s="7">
        <v>4994</v>
      </c>
      <c r="B4997" s="8">
        <v>38034</v>
      </c>
      <c r="C4997" t="s">
        <v>3</v>
      </c>
      <c r="D4997" t="s">
        <v>642</v>
      </c>
      <c r="E4997" t="s">
        <v>9</v>
      </c>
      <c r="F4997" t="s">
        <v>275</v>
      </c>
      <c r="G4997" t="s">
        <v>377</v>
      </c>
      <c r="H4997" s="135" t="s">
        <v>1592</v>
      </c>
      <c r="I4997" t="s">
        <v>1454</v>
      </c>
      <c r="J4997" s="20">
        <v>12</v>
      </c>
      <c r="K4997" s="20" t="s">
        <v>1465</v>
      </c>
      <c r="L4997" t="s">
        <v>1466</v>
      </c>
      <c r="M4997" s="20">
        <v>3</v>
      </c>
      <c r="N4997" s="20">
        <v>3</v>
      </c>
      <c r="AE4997">
        <f t="shared" si="78"/>
        <v>2004</v>
      </c>
    </row>
    <row r="4998" spans="1:31" x14ac:dyDescent="0.25">
      <c r="A4998" s="7">
        <v>4995</v>
      </c>
      <c r="B4998" s="8">
        <v>38034</v>
      </c>
      <c r="C4998" t="s">
        <v>3</v>
      </c>
      <c r="D4998" t="s">
        <v>642</v>
      </c>
      <c r="E4998" t="s">
        <v>9</v>
      </c>
      <c r="F4998" t="s">
        <v>40</v>
      </c>
      <c r="G4998" t="s">
        <v>14</v>
      </c>
      <c r="H4998" s="135" t="s">
        <v>1491</v>
      </c>
      <c r="I4998" t="s">
        <v>1454</v>
      </c>
      <c r="J4998" s="20">
        <v>21</v>
      </c>
      <c r="K4998" s="20" t="s">
        <v>1465</v>
      </c>
      <c r="L4998" t="s">
        <v>1466</v>
      </c>
      <c r="M4998" s="20">
        <v>5.25</v>
      </c>
      <c r="N4998" s="20">
        <v>5.25</v>
      </c>
      <c r="AE4998">
        <f t="shared" si="78"/>
        <v>2004</v>
      </c>
    </row>
    <row r="4999" spans="1:31" x14ac:dyDescent="0.25">
      <c r="A4999" s="7">
        <v>4996</v>
      </c>
      <c r="B4999" s="8">
        <v>38034</v>
      </c>
      <c r="C4999" t="s">
        <v>3</v>
      </c>
      <c r="D4999" s="16" t="s">
        <v>35</v>
      </c>
      <c r="E4999" t="s">
        <v>9</v>
      </c>
      <c r="F4999" t="s">
        <v>582</v>
      </c>
      <c r="G4999" t="s">
        <v>14</v>
      </c>
      <c r="H4999" s="135" t="s">
        <v>1522</v>
      </c>
      <c r="I4999" t="s">
        <v>1454</v>
      </c>
      <c r="J4999" s="20">
        <v>11</v>
      </c>
      <c r="K4999" s="20" t="s">
        <v>3</v>
      </c>
      <c r="L4999" t="s">
        <v>1464</v>
      </c>
      <c r="M4999" s="20">
        <v>4.08</v>
      </c>
      <c r="N4999" s="20">
        <v>2.42</v>
      </c>
      <c r="AE4999">
        <f t="shared" si="78"/>
        <v>2004</v>
      </c>
    </row>
    <row r="5000" spans="1:31" x14ac:dyDescent="0.25">
      <c r="A5000" s="7">
        <v>4997</v>
      </c>
      <c r="B5000" s="8">
        <v>38034</v>
      </c>
      <c r="C5000" t="s">
        <v>3</v>
      </c>
      <c r="D5000" t="s">
        <v>582</v>
      </c>
      <c r="E5000" t="s">
        <v>9</v>
      </c>
      <c r="F5000" t="s">
        <v>565</v>
      </c>
      <c r="G5000" t="s">
        <v>11</v>
      </c>
      <c r="H5000" s="135" t="s">
        <v>1509</v>
      </c>
      <c r="I5000" t="s">
        <v>1455</v>
      </c>
      <c r="J5000" s="20">
        <v>34</v>
      </c>
      <c r="K5000" s="20" t="s">
        <v>1465</v>
      </c>
      <c r="L5000" t="s">
        <v>1466</v>
      </c>
      <c r="M5000" s="20">
        <v>4.25</v>
      </c>
      <c r="N5000" s="20">
        <v>4.25</v>
      </c>
      <c r="AE5000">
        <f t="shared" si="78"/>
        <v>2004</v>
      </c>
    </row>
    <row r="5001" spans="1:31" x14ac:dyDescent="0.25">
      <c r="A5001" s="7">
        <v>4998</v>
      </c>
      <c r="B5001" s="8">
        <v>38034</v>
      </c>
      <c r="C5001" t="s">
        <v>3</v>
      </c>
      <c r="D5001" t="s">
        <v>273</v>
      </c>
      <c r="E5001" t="s">
        <v>9</v>
      </c>
      <c r="F5001" t="s">
        <v>19</v>
      </c>
      <c r="G5001" t="s">
        <v>633</v>
      </c>
      <c r="H5001" s="135" t="s">
        <v>1763</v>
      </c>
      <c r="I5001" t="s">
        <v>1454</v>
      </c>
      <c r="J5001" s="20">
        <v>8</v>
      </c>
      <c r="K5001" s="20" t="s">
        <v>3</v>
      </c>
      <c r="L5001" t="s">
        <v>1464</v>
      </c>
      <c r="M5001" s="20">
        <v>3.24</v>
      </c>
      <c r="N5001" s="20">
        <v>1.76</v>
      </c>
      <c r="AE5001">
        <f t="shared" si="78"/>
        <v>2004</v>
      </c>
    </row>
    <row r="5002" spans="1:31" x14ac:dyDescent="0.25">
      <c r="A5002" s="7">
        <v>4999</v>
      </c>
      <c r="B5002" s="8">
        <v>38034</v>
      </c>
      <c r="C5002" t="s">
        <v>3</v>
      </c>
      <c r="D5002" t="s">
        <v>440</v>
      </c>
      <c r="E5002" t="s">
        <v>9</v>
      </c>
      <c r="F5002" t="s">
        <v>640</v>
      </c>
      <c r="G5002" t="s">
        <v>569</v>
      </c>
      <c r="H5002" s="9" t="s">
        <v>1696</v>
      </c>
      <c r="I5002" t="s">
        <v>1454</v>
      </c>
      <c r="J5002" s="20">
        <v>14</v>
      </c>
      <c r="K5002" s="20" t="s">
        <v>3</v>
      </c>
      <c r="L5002" t="s">
        <v>1463</v>
      </c>
      <c r="M5002" s="20">
        <v>4.6400000000000006</v>
      </c>
      <c r="N5002" s="20">
        <v>3.36</v>
      </c>
      <c r="AE5002">
        <f t="shared" si="78"/>
        <v>2004</v>
      </c>
    </row>
    <row r="5003" spans="1:31" x14ac:dyDescent="0.25">
      <c r="A5003" s="7">
        <v>5000</v>
      </c>
      <c r="B5003" s="8">
        <v>38034</v>
      </c>
      <c r="C5003" t="s">
        <v>3</v>
      </c>
      <c r="D5003" t="s">
        <v>440</v>
      </c>
      <c r="E5003" t="s">
        <v>9</v>
      </c>
      <c r="F5003" t="s">
        <v>640</v>
      </c>
      <c r="G5003" t="s">
        <v>569</v>
      </c>
      <c r="H5003" s="9" t="s">
        <v>1749</v>
      </c>
      <c r="I5003" t="s">
        <v>1454</v>
      </c>
      <c r="J5003" s="20">
        <v>27</v>
      </c>
      <c r="K5003" s="20" t="s">
        <v>1465</v>
      </c>
      <c r="L5003" t="s">
        <v>1466</v>
      </c>
      <c r="M5003" s="20">
        <v>6.75</v>
      </c>
      <c r="N5003" s="20">
        <v>6.75</v>
      </c>
      <c r="AE5003">
        <f t="shared" si="78"/>
        <v>2004</v>
      </c>
    </row>
    <row r="5004" spans="1:31" x14ac:dyDescent="0.25">
      <c r="A5004" s="7">
        <v>5001</v>
      </c>
      <c r="B5004" s="8">
        <v>38034</v>
      </c>
      <c r="C5004" t="s">
        <v>3</v>
      </c>
      <c r="D5004" t="s">
        <v>273</v>
      </c>
      <c r="E5004" t="s">
        <v>9</v>
      </c>
      <c r="F5004" t="s">
        <v>469</v>
      </c>
      <c r="G5004" t="s">
        <v>569</v>
      </c>
      <c r="H5004" s="9" t="s">
        <v>1764</v>
      </c>
      <c r="I5004" t="s">
        <v>1454</v>
      </c>
      <c r="J5004" s="20">
        <v>41</v>
      </c>
      <c r="K5004" s="20" t="s">
        <v>1465</v>
      </c>
      <c r="L5004" t="s">
        <v>1466</v>
      </c>
      <c r="M5004" s="20">
        <v>10.25</v>
      </c>
      <c r="N5004" s="20">
        <v>10.25</v>
      </c>
      <c r="AE5004">
        <f t="shared" si="78"/>
        <v>2004</v>
      </c>
    </row>
    <row r="5005" spans="1:31" x14ac:dyDescent="0.25">
      <c r="A5005" s="7">
        <v>5002</v>
      </c>
      <c r="B5005" s="8">
        <v>38036</v>
      </c>
      <c r="C5005" t="s">
        <v>3</v>
      </c>
      <c r="D5005" t="s">
        <v>592</v>
      </c>
      <c r="E5005" t="s">
        <v>9</v>
      </c>
      <c r="F5005" t="s">
        <v>83</v>
      </c>
      <c r="G5005" t="s">
        <v>11</v>
      </c>
      <c r="H5005" s="135" t="s">
        <v>1505</v>
      </c>
      <c r="I5005" t="s">
        <v>1454</v>
      </c>
      <c r="J5005" s="20">
        <v>13</v>
      </c>
      <c r="K5005" s="20" t="s">
        <v>3</v>
      </c>
      <c r="L5005" t="s">
        <v>1464</v>
      </c>
      <c r="M5005" s="20">
        <v>4.6400000000000006</v>
      </c>
      <c r="N5005" s="20">
        <v>2.86</v>
      </c>
      <c r="AE5005">
        <f t="shared" si="78"/>
        <v>2004</v>
      </c>
    </row>
    <row r="5006" spans="1:31" x14ac:dyDescent="0.25">
      <c r="A5006" s="7">
        <v>5003</v>
      </c>
      <c r="B5006" s="8">
        <v>38036</v>
      </c>
      <c r="C5006" t="s">
        <v>3</v>
      </c>
      <c r="D5006" t="s">
        <v>350</v>
      </c>
      <c r="E5006" t="s">
        <v>9</v>
      </c>
      <c r="F5006" t="s">
        <v>536</v>
      </c>
      <c r="G5006" t="s">
        <v>17</v>
      </c>
      <c r="H5006" s="135" t="s">
        <v>1502</v>
      </c>
      <c r="I5006" t="s">
        <v>1454</v>
      </c>
      <c r="J5006" s="20">
        <v>18</v>
      </c>
      <c r="K5006" s="20" t="s">
        <v>3</v>
      </c>
      <c r="L5006" t="s">
        <v>1464</v>
      </c>
      <c r="M5006" s="20">
        <v>6.04</v>
      </c>
      <c r="N5006" s="20">
        <v>3.96</v>
      </c>
      <c r="AE5006">
        <f t="shared" si="78"/>
        <v>2004</v>
      </c>
    </row>
    <row r="5007" spans="1:31" x14ac:dyDescent="0.25">
      <c r="A5007" s="7">
        <v>5004</v>
      </c>
      <c r="B5007" s="8">
        <v>38036</v>
      </c>
      <c r="C5007" t="s">
        <v>3</v>
      </c>
      <c r="D5007" t="s">
        <v>151</v>
      </c>
      <c r="E5007" t="s">
        <v>9</v>
      </c>
      <c r="F5007" t="s">
        <v>52</v>
      </c>
      <c r="G5007" t="s">
        <v>377</v>
      </c>
      <c r="H5007" s="9" t="s">
        <v>1605</v>
      </c>
      <c r="I5007" t="s">
        <v>1454</v>
      </c>
      <c r="J5007" s="20">
        <v>45</v>
      </c>
      <c r="K5007" s="20" t="s">
        <v>9</v>
      </c>
      <c r="L5007" t="s">
        <v>1464</v>
      </c>
      <c r="M5007" s="20">
        <v>9.9</v>
      </c>
      <c r="N5007" s="20">
        <v>13.6</v>
      </c>
      <c r="AE5007">
        <f t="shared" si="78"/>
        <v>2004</v>
      </c>
    </row>
    <row r="5008" spans="1:31" x14ac:dyDescent="0.25">
      <c r="A5008" s="7">
        <v>5005</v>
      </c>
      <c r="B5008" s="8">
        <v>38036</v>
      </c>
      <c r="C5008" t="s">
        <v>3</v>
      </c>
      <c r="D5008" t="s">
        <v>178</v>
      </c>
      <c r="E5008" t="s">
        <v>9</v>
      </c>
      <c r="F5008" t="s">
        <v>26</v>
      </c>
      <c r="G5008" t="s">
        <v>569</v>
      </c>
      <c r="H5008" s="9" t="s">
        <v>1715</v>
      </c>
      <c r="I5008" t="s">
        <v>1454</v>
      </c>
      <c r="J5008" s="20">
        <v>37</v>
      </c>
      <c r="K5008" s="20" t="s">
        <v>1465</v>
      </c>
      <c r="L5008" t="s">
        <v>1466</v>
      </c>
      <c r="M5008" s="20">
        <v>9.25</v>
      </c>
      <c r="N5008" s="20">
        <v>9.25</v>
      </c>
      <c r="AE5008">
        <f t="shared" si="78"/>
        <v>2004</v>
      </c>
    </row>
    <row r="5009" spans="1:31" x14ac:dyDescent="0.25">
      <c r="A5009" s="7">
        <v>5006</v>
      </c>
      <c r="B5009" s="8">
        <v>38037</v>
      </c>
      <c r="C5009" t="s">
        <v>3</v>
      </c>
      <c r="D5009" t="s">
        <v>614</v>
      </c>
      <c r="E5009" t="s">
        <v>9</v>
      </c>
      <c r="F5009" t="s">
        <v>578</v>
      </c>
      <c r="G5009" t="s">
        <v>65</v>
      </c>
      <c r="H5009" s="135" t="s">
        <v>1519</v>
      </c>
      <c r="I5009" t="s">
        <v>1454</v>
      </c>
      <c r="J5009" s="20">
        <v>39</v>
      </c>
      <c r="K5009" s="20" t="s">
        <v>3</v>
      </c>
      <c r="L5009" t="s">
        <v>1464</v>
      </c>
      <c r="M5009" s="20">
        <v>11.92</v>
      </c>
      <c r="N5009" s="20">
        <v>8.58</v>
      </c>
      <c r="AE5009">
        <f t="shared" si="78"/>
        <v>2004</v>
      </c>
    </row>
    <row r="5010" spans="1:31" x14ac:dyDescent="0.25">
      <c r="A5010" s="7">
        <v>5007</v>
      </c>
      <c r="B5010" s="8">
        <v>38037</v>
      </c>
      <c r="C5010" t="s">
        <v>3</v>
      </c>
      <c r="D5010" t="s">
        <v>614</v>
      </c>
      <c r="E5010" t="s">
        <v>9</v>
      </c>
      <c r="F5010" t="s">
        <v>91</v>
      </c>
      <c r="G5010" t="s">
        <v>17</v>
      </c>
      <c r="H5010" s="135" t="s">
        <v>1504</v>
      </c>
      <c r="I5010" t="s">
        <v>1454</v>
      </c>
      <c r="J5010" s="20">
        <v>21</v>
      </c>
      <c r="K5010" s="20" t="s">
        <v>1465</v>
      </c>
      <c r="L5010" t="s">
        <v>1466</v>
      </c>
      <c r="M5010" s="20">
        <v>5.25</v>
      </c>
      <c r="N5010" s="20">
        <v>5.25</v>
      </c>
      <c r="AE5010">
        <f t="shared" si="78"/>
        <v>2004</v>
      </c>
    </row>
    <row r="5011" spans="1:31" x14ac:dyDescent="0.25">
      <c r="A5011" s="7">
        <v>5008</v>
      </c>
      <c r="B5011" s="8">
        <v>38038</v>
      </c>
      <c r="C5011" t="s">
        <v>3</v>
      </c>
      <c r="D5011" t="s">
        <v>287</v>
      </c>
      <c r="E5011" t="s">
        <v>9</v>
      </c>
      <c r="F5011" t="s">
        <v>186</v>
      </c>
      <c r="G5011" t="s">
        <v>17</v>
      </c>
      <c r="H5011" s="135" t="s">
        <v>1504</v>
      </c>
      <c r="I5011" t="s">
        <v>1454</v>
      </c>
      <c r="J5011" s="20">
        <v>37</v>
      </c>
      <c r="K5011" s="20" t="s">
        <v>9</v>
      </c>
      <c r="L5011" t="s">
        <v>1464</v>
      </c>
      <c r="M5011" s="20">
        <v>8.14</v>
      </c>
      <c r="N5011" s="20">
        <v>11.36</v>
      </c>
      <c r="AE5011">
        <f t="shared" si="78"/>
        <v>2004</v>
      </c>
    </row>
    <row r="5012" spans="1:31" x14ac:dyDescent="0.25">
      <c r="A5012" s="7">
        <v>5009</v>
      </c>
      <c r="B5012" s="8">
        <v>38038</v>
      </c>
      <c r="C5012" t="s">
        <v>3</v>
      </c>
      <c r="D5012" t="s">
        <v>311</v>
      </c>
      <c r="E5012" t="s">
        <v>9</v>
      </c>
      <c r="F5012" t="s">
        <v>598</v>
      </c>
      <c r="G5012" t="s">
        <v>569</v>
      </c>
      <c r="H5012" s="135" t="s">
        <v>1712</v>
      </c>
      <c r="I5012" t="s">
        <v>1454</v>
      </c>
      <c r="J5012" s="20">
        <v>35</v>
      </c>
      <c r="K5012" s="20" t="s">
        <v>9</v>
      </c>
      <c r="L5012" t="s">
        <v>1464</v>
      </c>
      <c r="M5012" s="20">
        <v>7.7</v>
      </c>
      <c r="N5012" s="20">
        <v>10.8</v>
      </c>
      <c r="AE5012">
        <f t="shared" si="78"/>
        <v>2004</v>
      </c>
    </row>
    <row r="5013" spans="1:31" x14ac:dyDescent="0.25">
      <c r="A5013" s="7">
        <v>5010</v>
      </c>
      <c r="B5013" s="8">
        <v>38039</v>
      </c>
      <c r="C5013" t="s">
        <v>3</v>
      </c>
      <c r="D5013" t="s">
        <v>69</v>
      </c>
      <c r="E5013" t="s">
        <v>9</v>
      </c>
      <c r="F5013" t="s">
        <v>435</v>
      </c>
      <c r="G5013" t="s">
        <v>24</v>
      </c>
      <c r="H5013" s="135" t="s">
        <v>1497</v>
      </c>
      <c r="I5013" t="s">
        <v>1454</v>
      </c>
      <c r="J5013" s="20">
        <v>28</v>
      </c>
      <c r="K5013" s="20" t="s">
        <v>3</v>
      </c>
      <c r="L5013" t="s">
        <v>1464</v>
      </c>
      <c r="M5013" s="20">
        <v>8.84</v>
      </c>
      <c r="N5013" s="20">
        <v>6.16</v>
      </c>
      <c r="AE5013">
        <f t="shared" si="78"/>
        <v>2004</v>
      </c>
    </row>
    <row r="5014" spans="1:31" x14ac:dyDescent="0.25">
      <c r="A5014" s="7">
        <v>5011</v>
      </c>
      <c r="B5014" s="8">
        <v>38039</v>
      </c>
      <c r="C5014" t="s">
        <v>3</v>
      </c>
      <c r="D5014" t="s">
        <v>279</v>
      </c>
      <c r="E5014" t="s">
        <v>9</v>
      </c>
      <c r="F5014" t="s">
        <v>577</v>
      </c>
      <c r="G5014" t="s">
        <v>17</v>
      </c>
      <c r="H5014" s="135" t="s">
        <v>1504</v>
      </c>
      <c r="I5014" t="s">
        <v>1455</v>
      </c>
      <c r="J5014" s="20">
        <v>19</v>
      </c>
      <c r="K5014" s="20" t="s">
        <v>3</v>
      </c>
      <c r="L5014" t="s">
        <v>1464</v>
      </c>
      <c r="M5014" s="20">
        <v>3.16</v>
      </c>
      <c r="N5014" s="20">
        <v>2.09</v>
      </c>
      <c r="AE5014">
        <f t="shared" si="78"/>
        <v>2004</v>
      </c>
    </row>
    <row r="5015" spans="1:31" x14ac:dyDescent="0.25">
      <c r="A5015" s="7">
        <v>5012</v>
      </c>
      <c r="B5015" s="8">
        <v>38039</v>
      </c>
      <c r="C5015" t="s">
        <v>3</v>
      </c>
      <c r="D5015" t="s">
        <v>577</v>
      </c>
      <c r="E5015" t="s">
        <v>9</v>
      </c>
      <c r="F5015" t="s">
        <v>355</v>
      </c>
      <c r="G5015" t="s">
        <v>17</v>
      </c>
      <c r="H5015" s="135" t="s">
        <v>1504</v>
      </c>
      <c r="I5015" t="s">
        <v>1455</v>
      </c>
      <c r="J5015" s="20">
        <v>21</v>
      </c>
      <c r="K5015" s="20" t="s">
        <v>9</v>
      </c>
      <c r="L5015" t="s">
        <v>1464</v>
      </c>
      <c r="M5015" s="20">
        <v>2.31</v>
      </c>
      <c r="N5015" s="20">
        <v>3.44</v>
      </c>
      <c r="AE5015">
        <f t="shared" si="78"/>
        <v>2004</v>
      </c>
    </row>
    <row r="5016" spans="1:31" x14ac:dyDescent="0.25">
      <c r="A5016" s="7">
        <v>5013</v>
      </c>
      <c r="B5016" s="8">
        <v>38039</v>
      </c>
      <c r="C5016" t="s">
        <v>3</v>
      </c>
      <c r="D5016" t="s">
        <v>571</v>
      </c>
      <c r="E5016" t="s">
        <v>9</v>
      </c>
      <c r="F5016" t="s">
        <v>64</v>
      </c>
      <c r="G5016" t="s">
        <v>377</v>
      </c>
      <c r="H5016" s="9" t="s">
        <v>1590</v>
      </c>
      <c r="I5016" t="s">
        <v>1454</v>
      </c>
      <c r="J5016" s="20">
        <v>59</v>
      </c>
      <c r="K5016" s="20" t="s">
        <v>3</v>
      </c>
      <c r="L5016" t="s">
        <v>1463</v>
      </c>
      <c r="M5016" s="20">
        <v>16.34</v>
      </c>
      <c r="N5016" s="20">
        <v>14.16</v>
      </c>
      <c r="AE5016">
        <f t="shared" si="78"/>
        <v>2004</v>
      </c>
    </row>
    <row r="5017" spans="1:31" x14ac:dyDescent="0.25">
      <c r="A5017" s="7">
        <v>5014</v>
      </c>
      <c r="B5017" s="8">
        <v>38039</v>
      </c>
      <c r="C5017" t="s">
        <v>3</v>
      </c>
      <c r="D5017" t="s">
        <v>642</v>
      </c>
      <c r="E5017" t="s">
        <v>9</v>
      </c>
      <c r="F5017" t="s">
        <v>126</v>
      </c>
      <c r="G5017" t="s">
        <v>24</v>
      </c>
      <c r="H5017" s="135" t="s">
        <v>1529</v>
      </c>
      <c r="I5017" t="s">
        <v>1454</v>
      </c>
      <c r="J5017" s="20">
        <v>10</v>
      </c>
      <c r="K5017" s="20" t="s">
        <v>3</v>
      </c>
      <c r="L5017" t="s">
        <v>1464</v>
      </c>
      <c r="M5017" s="20">
        <v>3.8</v>
      </c>
      <c r="N5017" s="20">
        <v>2.2000000000000002</v>
      </c>
      <c r="AE5017">
        <f t="shared" si="78"/>
        <v>2004</v>
      </c>
    </row>
    <row r="5018" spans="1:31" x14ac:dyDescent="0.25">
      <c r="A5018" s="7">
        <v>5015</v>
      </c>
      <c r="B5018" s="8">
        <v>38039</v>
      </c>
      <c r="C5018" t="s">
        <v>3</v>
      </c>
      <c r="D5018" t="s">
        <v>538</v>
      </c>
      <c r="E5018" t="s">
        <v>9</v>
      </c>
      <c r="F5018" t="s">
        <v>161</v>
      </c>
      <c r="G5018" t="s">
        <v>377</v>
      </c>
      <c r="H5018" s="9" t="s">
        <v>1756</v>
      </c>
      <c r="I5018" t="s">
        <v>1454</v>
      </c>
      <c r="J5018" s="20">
        <v>21</v>
      </c>
      <c r="K5018" s="20" t="s">
        <v>3</v>
      </c>
      <c r="L5018" t="s">
        <v>1464</v>
      </c>
      <c r="M5018" s="20">
        <v>6.88</v>
      </c>
      <c r="N5018" s="20">
        <v>4.62</v>
      </c>
      <c r="AE5018">
        <f t="shared" si="78"/>
        <v>2004</v>
      </c>
    </row>
    <row r="5019" spans="1:31" x14ac:dyDescent="0.25">
      <c r="A5019" s="7">
        <v>5016</v>
      </c>
      <c r="B5019" s="8">
        <v>38039</v>
      </c>
      <c r="C5019" t="s">
        <v>3</v>
      </c>
      <c r="D5019" t="s">
        <v>606</v>
      </c>
      <c r="E5019" t="s">
        <v>9</v>
      </c>
      <c r="F5019" t="s">
        <v>57</v>
      </c>
      <c r="G5019" t="s">
        <v>633</v>
      </c>
      <c r="H5019" s="9" t="s">
        <v>1765</v>
      </c>
      <c r="I5019" t="s">
        <v>1454</v>
      </c>
      <c r="J5019" s="20">
        <v>24</v>
      </c>
      <c r="K5019" s="20" t="s">
        <v>3</v>
      </c>
      <c r="L5019" t="s">
        <v>1464</v>
      </c>
      <c r="M5019" s="20">
        <v>7.72</v>
      </c>
      <c r="N5019" s="20">
        <v>5.28</v>
      </c>
      <c r="AE5019">
        <f t="shared" si="78"/>
        <v>2004</v>
      </c>
    </row>
    <row r="5020" spans="1:31" x14ac:dyDescent="0.25">
      <c r="A5020" s="7">
        <v>5017</v>
      </c>
      <c r="B5020" s="8">
        <v>38039</v>
      </c>
      <c r="C5020" t="s">
        <v>3</v>
      </c>
      <c r="D5020" t="s">
        <v>579</v>
      </c>
      <c r="E5020" t="s">
        <v>9</v>
      </c>
      <c r="F5020" t="s">
        <v>188</v>
      </c>
      <c r="G5020" t="s">
        <v>569</v>
      </c>
      <c r="H5020" s="9" t="s">
        <v>1749</v>
      </c>
      <c r="I5020" t="s">
        <v>1454</v>
      </c>
      <c r="J5020" s="20">
        <v>19</v>
      </c>
      <c r="K5020" s="20" t="s">
        <v>9</v>
      </c>
      <c r="L5020" t="s">
        <v>1464</v>
      </c>
      <c r="M5020" s="20">
        <v>4.18</v>
      </c>
      <c r="N5020" s="20">
        <v>6.32</v>
      </c>
      <c r="AE5020">
        <f t="shared" si="78"/>
        <v>2004</v>
      </c>
    </row>
    <row r="5021" spans="1:31" x14ac:dyDescent="0.25">
      <c r="A5021" s="7">
        <v>5018</v>
      </c>
      <c r="B5021" s="8">
        <v>38041</v>
      </c>
      <c r="C5021" t="s">
        <v>3</v>
      </c>
      <c r="D5021" t="s">
        <v>645</v>
      </c>
      <c r="E5021" t="s">
        <v>9</v>
      </c>
      <c r="F5021" t="s">
        <v>597</v>
      </c>
      <c r="G5021" t="s">
        <v>24</v>
      </c>
      <c r="H5021" s="135" t="s">
        <v>1493</v>
      </c>
      <c r="I5021" t="s">
        <v>1454</v>
      </c>
      <c r="J5021" s="20">
        <v>36</v>
      </c>
      <c r="K5021" s="20" t="s">
        <v>9</v>
      </c>
      <c r="L5021" t="s">
        <v>1464</v>
      </c>
      <c r="M5021" s="20">
        <v>7.92</v>
      </c>
      <c r="N5021" s="20">
        <v>11.08</v>
      </c>
      <c r="AE5021">
        <f t="shared" si="78"/>
        <v>2004</v>
      </c>
    </row>
    <row r="5022" spans="1:31" x14ac:dyDescent="0.25">
      <c r="A5022" s="7">
        <v>5019</v>
      </c>
      <c r="B5022" s="8">
        <v>38041</v>
      </c>
      <c r="C5022" t="s">
        <v>3</v>
      </c>
      <c r="D5022" t="s">
        <v>538</v>
      </c>
      <c r="E5022" t="s">
        <v>9</v>
      </c>
      <c r="F5022" t="s">
        <v>582</v>
      </c>
      <c r="G5022" t="s">
        <v>24</v>
      </c>
      <c r="H5022" s="135" t="s">
        <v>1521</v>
      </c>
      <c r="I5022" t="s">
        <v>1454</v>
      </c>
      <c r="J5022" s="20">
        <v>19</v>
      </c>
      <c r="K5022" s="20" t="s">
        <v>9</v>
      </c>
      <c r="L5022" t="s">
        <v>1464</v>
      </c>
      <c r="M5022" s="20">
        <v>4.18</v>
      </c>
      <c r="N5022" s="20">
        <v>6.32</v>
      </c>
      <c r="AE5022">
        <f t="shared" si="78"/>
        <v>2004</v>
      </c>
    </row>
    <row r="5023" spans="1:31" x14ac:dyDescent="0.25">
      <c r="A5023" s="7">
        <v>5020</v>
      </c>
      <c r="B5023" s="8">
        <v>38041</v>
      </c>
      <c r="C5023" t="s">
        <v>3</v>
      </c>
      <c r="D5023" t="s">
        <v>582</v>
      </c>
      <c r="E5023" t="s">
        <v>9</v>
      </c>
      <c r="F5023" t="s">
        <v>215</v>
      </c>
      <c r="G5023" t="s">
        <v>65</v>
      </c>
      <c r="H5023" s="135" t="s">
        <v>1514</v>
      </c>
      <c r="I5023" t="s">
        <v>1455</v>
      </c>
      <c r="J5023" s="20">
        <v>21</v>
      </c>
      <c r="K5023" s="20" t="s">
        <v>3</v>
      </c>
      <c r="L5023" t="s">
        <v>1464</v>
      </c>
      <c r="M5023" s="20">
        <v>3.44</v>
      </c>
      <c r="N5023" s="20">
        <v>2.31</v>
      </c>
      <c r="AE5023">
        <f t="shared" si="78"/>
        <v>2004</v>
      </c>
    </row>
    <row r="5024" spans="1:31" x14ac:dyDescent="0.25">
      <c r="A5024" s="7">
        <v>5021</v>
      </c>
      <c r="B5024" s="8">
        <v>38041</v>
      </c>
      <c r="C5024" t="s">
        <v>3</v>
      </c>
      <c r="D5024" t="s">
        <v>215</v>
      </c>
      <c r="E5024" t="s">
        <v>9</v>
      </c>
      <c r="F5024" t="s">
        <v>582</v>
      </c>
      <c r="G5024" t="s">
        <v>65</v>
      </c>
      <c r="H5024" s="135" t="s">
        <v>1514</v>
      </c>
      <c r="I5024" t="s">
        <v>1455</v>
      </c>
      <c r="J5024" s="20">
        <v>21</v>
      </c>
      <c r="K5024" s="20" t="s">
        <v>3</v>
      </c>
      <c r="L5024" t="s">
        <v>1464</v>
      </c>
      <c r="M5024" s="20">
        <v>3.44</v>
      </c>
      <c r="N5024" s="20">
        <v>2.31</v>
      </c>
      <c r="AE5024">
        <f t="shared" si="78"/>
        <v>2004</v>
      </c>
    </row>
    <row r="5025" spans="1:31" x14ac:dyDescent="0.25">
      <c r="A5025" s="7">
        <v>5022</v>
      </c>
      <c r="B5025" s="8">
        <v>38041</v>
      </c>
      <c r="C5025" t="s">
        <v>3</v>
      </c>
      <c r="D5025" t="s">
        <v>355</v>
      </c>
      <c r="E5025" t="s">
        <v>9</v>
      </c>
      <c r="F5025" t="s">
        <v>279</v>
      </c>
      <c r="G5025" t="s">
        <v>17</v>
      </c>
      <c r="H5025" s="135" t="s">
        <v>1504</v>
      </c>
      <c r="I5025" t="s">
        <v>1455</v>
      </c>
      <c r="J5025" s="20">
        <v>21</v>
      </c>
      <c r="K5025" s="20" t="s">
        <v>3</v>
      </c>
      <c r="L5025" t="s">
        <v>1464</v>
      </c>
      <c r="M5025" s="20">
        <v>3.44</v>
      </c>
      <c r="N5025" s="20">
        <v>2.31</v>
      </c>
      <c r="AE5025">
        <f t="shared" si="78"/>
        <v>2004</v>
      </c>
    </row>
    <row r="5026" spans="1:31" x14ac:dyDescent="0.25">
      <c r="A5026" s="7">
        <v>5023</v>
      </c>
      <c r="B5026" s="8">
        <v>38041</v>
      </c>
      <c r="C5026" t="s">
        <v>3</v>
      </c>
      <c r="D5026" t="s">
        <v>643</v>
      </c>
      <c r="E5026" t="s">
        <v>9</v>
      </c>
      <c r="F5026" t="s">
        <v>350</v>
      </c>
      <c r="G5026" t="s">
        <v>14</v>
      </c>
      <c r="H5026" s="135" t="s">
        <v>1530</v>
      </c>
      <c r="I5026" t="s">
        <v>1455</v>
      </c>
      <c r="J5026" s="20">
        <v>7</v>
      </c>
      <c r="K5026" s="20" t="s">
        <v>9</v>
      </c>
      <c r="L5026" t="s">
        <v>1464</v>
      </c>
      <c r="M5026" s="20">
        <v>0.77</v>
      </c>
      <c r="N5026" s="20">
        <v>1.48</v>
      </c>
      <c r="AE5026">
        <f t="shared" si="78"/>
        <v>2004</v>
      </c>
    </row>
    <row r="5027" spans="1:31" x14ac:dyDescent="0.25">
      <c r="A5027" s="7">
        <v>5024</v>
      </c>
      <c r="B5027" s="8">
        <v>38041</v>
      </c>
      <c r="C5027" t="s">
        <v>3</v>
      </c>
      <c r="D5027" t="s">
        <v>160</v>
      </c>
      <c r="E5027" t="s">
        <v>9</v>
      </c>
      <c r="F5027" t="s">
        <v>457</v>
      </c>
      <c r="G5027" t="s">
        <v>11</v>
      </c>
      <c r="H5027" s="135" t="s">
        <v>1499</v>
      </c>
      <c r="I5027" t="s">
        <v>1455</v>
      </c>
      <c r="J5027" s="20">
        <v>12</v>
      </c>
      <c r="K5027" s="20" t="s">
        <v>3</v>
      </c>
      <c r="L5027" t="s">
        <v>1463</v>
      </c>
      <c r="M5027" s="20">
        <v>2.06</v>
      </c>
      <c r="N5027" s="20">
        <v>1.44</v>
      </c>
      <c r="AE5027">
        <f t="shared" si="78"/>
        <v>2004</v>
      </c>
    </row>
    <row r="5028" spans="1:31" x14ac:dyDescent="0.25">
      <c r="A5028" s="7">
        <v>5025</v>
      </c>
      <c r="B5028" s="8">
        <v>38041</v>
      </c>
      <c r="C5028" t="s">
        <v>3</v>
      </c>
      <c r="D5028" t="s">
        <v>457</v>
      </c>
      <c r="E5028" t="s">
        <v>9</v>
      </c>
      <c r="F5028" t="s">
        <v>160</v>
      </c>
      <c r="G5028" t="s">
        <v>11</v>
      </c>
      <c r="H5028" s="135" t="s">
        <v>1499</v>
      </c>
      <c r="I5028" t="s">
        <v>1455</v>
      </c>
      <c r="J5028" s="20">
        <v>12</v>
      </c>
      <c r="K5028" s="20" t="s">
        <v>9</v>
      </c>
      <c r="L5028" t="s">
        <v>1463</v>
      </c>
      <c r="M5028" s="20">
        <v>1.44</v>
      </c>
      <c r="N5028" s="20">
        <v>2.06</v>
      </c>
      <c r="AE5028">
        <f t="shared" si="78"/>
        <v>2004</v>
      </c>
    </row>
    <row r="5029" spans="1:31" x14ac:dyDescent="0.25">
      <c r="A5029" s="7">
        <v>5026</v>
      </c>
      <c r="B5029" s="8">
        <v>38041</v>
      </c>
      <c r="C5029" t="s">
        <v>3</v>
      </c>
      <c r="D5029" t="s">
        <v>543</v>
      </c>
      <c r="E5029" t="s">
        <v>9</v>
      </c>
      <c r="F5029" t="s">
        <v>597</v>
      </c>
      <c r="G5029" t="s">
        <v>14</v>
      </c>
      <c r="H5029" s="135" t="s">
        <v>1496</v>
      </c>
      <c r="I5029" t="s">
        <v>1454</v>
      </c>
      <c r="J5029" s="20">
        <v>26</v>
      </c>
      <c r="K5029" s="20" t="s">
        <v>9</v>
      </c>
      <c r="L5029" t="s">
        <v>1464</v>
      </c>
      <c r="M5029" s="20">
        <v>5.72</v>
      </c>
      <c r="N5029" s="20">
        <v>8.2800000000000011</v>
      </c>
      <c r="AE5029">
        <f t="shared" si="78"/>
        <v>2004</v>
      </c>
    </row>
    <row r="5030" spans="1:31" x14ac:dyDescent="0.25">
      <c r="A5030" s="7">
        <v>5027</v>
      </c>
      <c r="B5030" s="8">
        <v>38041</v>
      </c>
      <c r="C5030" t="s">
        <v>3</v>
      </c>
      <c r="D5030" t="s">
        <v>104</v>
      </c>
      <c r="E5030" t="s">
        <v>9</v>
      </c>
      <c r="F5030" t="s">
        <v>464</v>
      </c>
      <c r="G5030" t="s">
        <v>377</v>
      </c>
      <c r="H5030" s="9" t="s">
        <v>1606</v>
      </c>
      <c r="I5030" t="s">
        <v>1454</v>
      </c>
      <c r="J5030" s="20">
        <v>22</v>
      </c>
      <c r="K5030" s="20" t="s">
        <v>9</v>
      </c>
      <c r="L5030" t="s">
        <v>1464</v>
      </c>
      <c r="M5030" s="20">
        <v>4.84</v>
      </c>
      <c r="N5030" s="20">
        <v>7.16</v>
      </c>
      <c r="AE5030">
        <f t="shared" si="78"/>
        <v>2004</v>
      </c>
    </row>
    <row r="5031" spans="1:31" x14ac:dyDescent="0.25">
      <c r="A5031" s="7">
        <v>5028</v>
      </c>
      <c r="B5031" s="8">
        <v>38041</v>
      </c>
      <c r="C5031" t="s">
        <v>3</v>
      </c>
      <c r="D5031" t="s">
        <v>72</v>
      </c>
      <c r="E5031" t="s">
        <v>9</v>
      </c>
      <c r="F5031" t="s">
        <v>275</v>
      </c>
      <c r="G5031" t="s">
        <v>633</v>
      </c>
      <c r="H5031" s="135" t="s">
        <v>1496</v>
      </c>
      <c r="I5031" t="s">
        <v>1454</v>
      </c>
      <c r="J5031" s="20">
        <v>30</v>
      </c>
      <c r="K5031" s="20" t="s">
        <v>3</v>
      </c>
      <c r="L5031" t="s">
        <v>1464</v>
      </c>
      <c r="M5031" s="20">
        <v>9.4</v>
      </c>
      <c r="N5031" s="20">
        <v>6.6</v>
      </c>
      <c r="AE5031">
        <f t="shared" si="78"/>
        <v>2004</v>
      </c>
    </row>
    <row r="5032" spans="1:31" x14ac:dyDescent="0.25">
      <c r="A5032" s="7">
        <v>5029</v>
      </c>
      <c r="B5032" s="8">
        <v>38044</v>
      </c>
      <c r="C5032" t="s">
        <v>3</v>
      </c>
      <c r="D5032" t="s">
        <v>645</v>
      </c>
      <c r="E5032" t="s">
        <v>9</v>
      </c>
      <c r="F5032" t="s">
        <v>224</v>
      </c>
      <c r="G5032" t="s">
        <v>24</v>
      </c>
      <c r="H5032" s="135" t="s">
        <v>1493</v>
      </c>
      <c r="I5032" t="s">
        <v>1454</v>
      </c>
      <c r="J5032" s="20">
        <v>6</v>
      </c>
      <c r="K5032" s="20" t="s">
        <v>3</v>
      </c>
      <c r="L5032" t="s">
        <v>1463</v>
      </c>
      <c r="M5032" s="20">
        <v>2.56</v>
      </c>
      <c r="N5032" s="20">
        <v>1.44</v>
      </c>
      <c r="AE5032">
        <f t="shared" si="78"/>
        <v>2004</v>
      </c>
    </row>
    <row r="5033" spans="1:31" x14ac:dyDescent="0.25">
      <c r="A5033" s="7">
        <v>5030</v>
      </c>
      <c r="B5033" s="8">
        <v>38044</v>
      </c>
      <c r="C5033" t="s">
        <v>3</v>
      </c>
      <c r="D5033" t="s">
        <v>350</v>
      </c>
      <c r="E5033" t="s">
        <v>9</v>
      </c>
      <c r="F5033" t="s">
        <v>582</v>
      </c>
      <c r="G5033" t="s">
        <v>24</v>
      </c>
      <c r="H5033" s="135" t="s">
        <v>1497</v>
      </c>
      <c r="I5033" t="s">
        <v>1454</v>
      </c>
      <c r="J5033" s="20">
        <v>25</v>
      </c>
      <c r="K5033" s="20" t="s">
        <v>9</v>
      </c>
      <c r="L5033" t="s">
        <v>1464</v>
      </c>
      <c r="M5033" s="20">
        <v>5.5</v>
      </c>
      <c r="N5033" s="20">
        <v>8</v>
      </c>
      <c r="AE5033">
        <f t="shared" si="78"/>
        <v>2004</v>
      </c>
    </row>
    <row r="5034" spans="1:31" x14ac:dyDescent="0.25">
      <c r="A5034" s="7">
        <v>5031</v>
      </c>
      <c r="B5034" s="8">
        <v>38044</v>
      </c>
      <c r="C5034" t="s">
        <v>3</v>
      </c>
      <c r="D5034" t="s">
        <v>489</v>
      </c>
      <c r="E5034" t="s">
        <v>9</v>
      </c>
      <c r="F5034" t="s">
        <v>583</v>
      </c>
      <c r="G5034" t="s">
        <v>24</v>
      </c>
      <c r="H5034" s="135" t="s">
        <v>1525</v>
      </c>
      <c r="I5034" t="s">
        <v>1454</v>
      </c>
      <c r="J5034" s="20">
        <v>35</v>
      </c>
      <c r="K5034" s="20" t="s">
        <v>9</v>
      </c>
      <c r="L5034" t="s">
        <v>1464</v>
      </c>
      <c r="M5034" s="20">
        <v>7.7</v>
      </c>
      <c r="N5034" s="20">
        <v>10.8</v>
      </c>
      <c r="AE5034">
        <f t="shared" si="78"/>
        <v>2004</v>
      </c>
    </row>
    <row r="5035" spans="1:31" x14ac:dyDescent="0.25">
      <c r="A5035" s="7">
        <v>5032</v>
      </c>
      <c r="B5035" s="8">
        <v>38044</v>
      </c>
      <c r="C5035" t="s">
        <v>3</v>
      </c>
      <c r="D5035" t="s">
        <v>543</v>
      </c>
      <c r="E5035" t="s">
        <v>9</v>
      </c>
      <c r="F5035" t="s">
        <v>140</v>
      </c>
      <c r="G5035" t="s">
        <v>11</v>
      </c>
      <c r="H5035" s="135" t="s">
        <v>1526</v>
      </c>
      <c r="I5035" t="s">
        <v>1454</v>
      </c>
      <c r="J5035" s="20">
        <v>44</v>
      </c>
      <c r="K5035" s="20" t="s">
        <v>9</v>
      </c>
      <c r="L5035" t="s">
        <v>1463</v>
      </c>
      <c r="M5035" s="20">
        <v>10.56</v>
      </c>
      <c r="N5035" s="20">
        <v>12.44</v>
      </c>
      <c r="AE5035">
        <f t="shared" si="78"/>
        <v>2004</v>
      </c>
    </row>
    <row r="5036" spans="1:31" x14ac:dyDescent="0.25">
      <c r="A5036" s="7">
        <v>5033</v>
      </c>
      <c r="B5036" s="8">
        <v>38044</v>
      </c>
      <c r="C5036" t="s">
        <v>3</v>
      </c>
      <c r="D5036" t="s">
        <v>270</v>
      </c>
      <c r="E5036" t="s">
        <v>9</v>
      </c>
      <c r="F5036" t="s">
        <v>233</v>
      </c>
      <c r="G5036" t="s">
        <v>14</v>
      </c>
      <c r="H5036" s="135" t="s">
        <v>1496</v>
      </c>
      <c r="I5036" t="s">
        <v>1455</v>
      </c>
      <c r="J5036" s="20">
        <v>30</v>
      </c>
      <c r="K5036" s="20" t="s">
        <v>9</v>
      </c>
      <c r="L5036" t="s">
        <v>1464</v>
      </c>
      <c r="M5036" s="20">
        <v>3.3</v>
      </c>
      <c r="N5036" s="20">
        <v>4.7</v>
      </c>
      <c r="AE5036">
        <f t="shared" si="78"/>
        <v>2004</v>
      </c>
    </row>
    <row r="5037" spans="1:31" x14ac:dyDescent="0.25">
      <c r="A5037" s="7">
        <v>5034</v>
      </c>
      <c r="B5037" s="8">
        <v>38044</v>
      </c>
      <c r="C5037" t="s">
        <v>3</v>
      </c>
      <c r="D5037" t="s">
        <v>629</v>
      </c>
      <c r="E5037" t="s">
        <v>9</v>
      </c>
      <c r="F5037" t="s">
        <v>640</v>
      </c>
      <c r="G5037" t="s">
        <v>377</v>
      </c>
      <c r="H5037" s="9" t="s">
        <v>1609</v>
      </c>
      <c r="I5037" t="s">
        <v>1454</v>
      </c>
      <c r="J5037" s="20">
        <v>12</v>
      </c>
      <c r="K5037" s="20" t="s">
        <v>3</v>
      </c>
      <c r="L5037" t="s">
        <v>1464</v>
      </c>
      <c r="M5037" s="20">
        <v>4.3599999999999994</v>
      </c>
      <c r="N5037" s="20">
        <v>2.64</v>
      </c>
      <c r="AE5037">
        <f t="shared" si="78"/>
        <v>2004</v>
      </c>
    </row>
    <row r="5038" spans="1:31" x14ac:dyDescent="0.25">
      <c r="A5038" s="7">
        <v>5035</v>
      </c>
      <c r="B5038" s="8">
        <v>38044</v>
      </c>
      <c r="C5038" t="s">
        <v>3</v>
      </c>
      <c r="D5038" t="s">
        <v>571</v>
      </c>
      <c r="E5038" t="s">
        <v>9</v>
      </c>
      <c r="F5038" t="s">
        <v>306</v>
      </c>
      <c r="G5038" t="s">
        <v>377</v>
      </c>
      <c r="H5038" s="9" t="s">
        <v>1627</v>
      </c>
      <c r="I5038" t="s">
        <v>1454</v>
      </c>
      <c r="J5038" s="20">
        <v>104</v>
      </c>
      <c r="K5038" s="20" t="s">
        <v>9</v>
      </c>
      <c r="L5038" t="s">
        <v>1464</v>
      </c>
      <c r="M5038" s="20">
        <v>22.88</v>
      </c>
      <c r="N5038" s="20">
        <v>30.12</v>
      </c>
      <c r="AE5038">
        <f t="shared" si="78"/>
        <v>2004</v>
      </c>
    </row>
    <row r="5039" spans="1:31" x14ac:dyDescent="0.25">
      <c r="A5039" s="7">
        <v>5036</v>
      </c>
      <c r="B5039" s="8">
        <v>38044</v>
      </c>
      <c r="C5039" t="s">
        <v>3</v>
      </c>
      <c r="D5039" t="s">
        <v>543</v>
      </c>
      <c r="E5039" t="s">
        <v>9</v>
      </c>
      <c r="F5039" t="s">
        <v>270</v>
      </c>
      <c r="G5039" t="s">
        <v>24</v>
      </c>
      <c r="H5039" s="135" t="s">
        <v>1493</v>
      </c>
      <c r="I5039" t="s">
        <v>1454</v>
      </c>
      <c r="J5039" s="20">
        <v>38</v>
      </c>
      <c r="K5039" s="20" t="s">
        <v>9</v>
      </c>
      <c r="L5039" t="s">
        <v>1464</v>
      </c>
      <c r="M5039" s="20">
        <v>8.36</v>
      </c>
      <c r="N5039" s="20">
        <v>11.64</v>
      </c>
      <c r="AE5039">
        <f t="shared" si="78"/>
        <v>2004</v>
      </c>
    </row>
    <row r="5040" spans="1:31" x14ac:dyDescent="0.25">
      <c r="A5040" s="7">
        <v>5037</v>
      </c>
      <c r="B5040" s="8">
        <v>38044</v>
      </c>
      <c r="C5040" t="s">
        <v>3</v>
      </c>
      <c r="D5040" t="s">
        <v>397</v>
      </c>
      <c r="E5040" t="s">
        <v>9</v>
      </c>
      <c r="F5040" t="s">
        <v>481</v>
      </c>
      <c r="G5040" t="s">
        <v>569</v>
      </c>
      <c r="H5040" s="135" t="s">
        <v>1674</v>
      </c>
      <c r="I5040" t="s">
        <v>1455</v>
      </c>
      <c r="J5040" s="20">
        <v>21</v>
      </c>
      <c r="K5040" s="20" t="s">
        <v>9</v>
      </c>
      <c r="L5040" t="s">
        <v>1463</v>
      </c>
      <c r="M5040" s="20">
        <v>2.52</v>
      </c>
      <c r="N5040" s="20">
        <v>3.23</v>
      </c>
      <c r="AE5040">
        <f t="shared" si="78"/>
        <v>2004</v>
      </c>
    </row>
    <row r="5041" spans="1:31" x14ac:dyDescent="0.25">
      <c r="A5041" s="7">
        <v>5038</v>
      </c>
      <c r="B5041" s="8">
        <v>38046</v>
      </c>
      <c r="C5041" t="s">
        <v>3</v>
      </c>
      <c r="D5041" t="s">
        <v>642</v>
      </c>
      <c r="E5041" t="s">
        <v>9</v>
      </c>
      <c r="F5041" t="s">
        <v>641</v>
      </c>
      <c r="G5041" t="s">
        <v>24</v>
      </c>
      <c r="H5041" s="135" t="s">
        <v>1525</v>
      </c>
      <c r="I5041" t="s">
        <v>1454</v>
      </c>
      <c r="J5041" s="20">
        <v>37</v>
      </c>
      <c r="K5041" s="20" t="s">
        <v>9</v>
      </c>
      <c r="L5041" t="s">
        <v>1464</v>
      </c>
      <c r="M5041" s="20">
        <v>8.14</v>
      </c>
      <c r="N5041" s="20">
        <v>11.36</v>
      </c>
      <c r="AE5041">
        <f t="shared" si="78"/>
        <v>2004</v>
      </c>
    </row>
    <row r="5042" spans="1:31" x14ac:dyDescent="0.25">
      <c r="A5042" s="7">
        <v>5039</v>
      </c>
      <c r="B5042" s="8">
        <v>38046</v>
      </c>
      <c r="C5042" t="s">
        <v>3</v>
      </c>
      <c r="D5042" t="s">
        <v>91</v>
      </c>
      <c r="E5042" t="s">
        <v>9</v>
      </c>
      <c r="F5042" t="s">
        <v>649</v>
      </c>
      <c r="G5042" t="s">
        <v>24</v>
      </c>
      <c r="H5042" s="135" t="s">
        <v>1548</v>
      </c>
      <c r="I5042" t="s">
        <v>1458</v>
      </c>
      <c r="J5042" s="20">
        <v>12</v>
      </c>
      <c r="K5042" s="20" t="s">
        <v>9</v>
      </c>
      <c r="L5042" t="s">
        <v>1463</v>
      </c>
      <c r="M5042" s="20">
        <v>10</v>
      </c>
      <c r="N5042" s="20">
        <v>30</v>
      </c>
      <c r="AE5042">
        <f t="shared" si="78"/>
        <v>2004</v>
      </c>
    </row>
    <row r="5043" spans="1:31" x14ac:dyDescent="0.25">
      <c r="A5043" s="7">
        <v>5040</v>
      </c>
      <c r="B5043" s="8">
        <v>38046</v>
      </c>
      <c r="C5043" t="s">
        <v>3</v>
      </c>
      <c r="D5043" t="s">
        <v>650</v>
      </c>
      <c r="E5043" t="s">
        <v>9</v>
      </c>
      <c r="F5043" t="s">
        <v>149</v>
      </c>
      <c r="G5043" t="s">
        <v>14</v>
      </c>
      <c r="H5043" s="135" t="s">
        <v>1530</v>
      </c>
      <c r="I5043" t="s">
        <v>1458</v>
      </c>
      <c r="J5043" s="20">
        <v>7</v>
      </c>
      <c r="K5043" s="20" t="s">
        <v>9</v>
      </c>
      <c r="L5043" t="s">
        <v>1463</v>
      </c>
      <c r="M5043" s="20">
        <v>30</v>
      </c>
      <c r="N5043" s="20">
        <v>10</v>
      </c>
      <c r="AE5043">
        <f t="shared" si="78"/>
        <v>2004</v>
      </c>
    </row>
    <row r="5044" spans="1:31" x14ac:dyDescent="0.25">
      <c r="A5044" s="7">
        <v>5041</v>
      </c>
      <c r="B5044" s="8">
        <v>38046</v>
      </c>
      <c r="C5044" t="s">
        <v>3</v>
      </c>
      <c r="D5044" t="s">
        <v>45</v>
      </c>
      <c r="E5044" t="s">
        <v>9</v>
      </c>
      <c r="F5044" t="s">
        <v>641</v>
      </c>
      <c r="G5044" t="s">
        <v>17</v>
      </c>
      <c r="H5044" s="135" t="s">
        <v>1520</v>
      </c>
      <c r="I5044" t="s">
        <v>1455</v>
      </c>
      <c r="J5044" s="20">
        <v>37</v>
      </c>
      <c r="K5044" s="20" t="s">
        <v>9</v>
      </c>
      <c r="L5044" t="s">
        <v>1464</v>
      </c>
      <c r="M5044" s="20">
        <v>4.07</v>
      </c>
      <c r="N5044" s="20">
        <v>5.68</v>
      </c>
      <c r="AE5044">
        <f t="shared" si="78"/>
        <v>2004</v>
      </c>
    </row>
    <row r="5045" spans="1:31" x14ac:dyDescent="0.25">
      <c r="A5045" s="7">
        <v>5042</v>
      </c>
      <c r="B5045" s="8">
        <v>38046</v>
      </c>
      <c r="C5045" t="s">
        <v>3</v>
      </c>
      <c r="D5045" t="s">
        <v>432</v>
      </c>
      <c r="E5045" t="s">
        <v>9</v>
      </c>
      <c r="F5045" t="s">
        <v>611</v>
      </c>
      <c r="G5045" t="s">
        <v>11</v>
      </c>
      <c r="H5045" s="135" t="s">
        <v>1526</v>
      </c>
      <c r="I5045" t="s">
        <v>1454</v>
      </c>
      <c r="J5045" s="20">
        <v>22</v>
      </c>
      <c r="K5045" s="20" t="s">
        <v>3</v>
      </c>
      <c r="L5045" t="s">
        <v>1463</v>
      </c>
      <c r="M5045" s="20">
        <v>6.72</v>
      </c>
      <c r="N5045" s="20">
        <v>5.28</v>
      </c>
      <c r="AE5045">
        <f t="shared" si="78"/>
        <v>2004</v>
      </c>
    </row>
    <row r="5046" spans="1:31" x14ac:dyDescent="0.25">
      <c r="A5046" s="7">
        <v>5043</v>
      </c>
      <c r="B5046" s="8">
        <v>38046</v>
      </c>
      <c r="C5046" t="s">
        <v>3</v>
      </c>
      <c r="D5046" t="s">
        <v>614</v>
      </c>
      <c r="E5046" t="s">
        <v>9</v>
      </c>
      <c r="F5046" t="s">
        <v>45</v>
      </c>
      <c r="G5046" t="s">
        <v>17</v>
      </c>
      <c r="H5046" s="135" t="s">
        <v>1502</v>
      </c>
      <c r="I5046" t="s">
        <v>1454</v>
      </c>
      <c r="J5046" s="20">
        <v>12</v>
      </c>
      <c r="K5046" s="20" t="s">
        <v>3</v>
      </c>
      <c r="L5046" t="s">
        <v>1464</v>
      </c>
      <c r="M5046" s="20">
        <v>4.3599999999999994</v>
      </c>
      <c r="N5046" s="20">
        <v>2.64</v>
      </c>
      <c r="AE5046">
        <f t="shared" si="78"/>
        <v>2004</v>
      </c>
    </row>
    <row r="5047" spans="1:31" x14ac:dyDescent="0.25">
      <c r="A5047" s="7">
        <v>5044</v>
      </c>
      <c r="B5047" s="8">
        <v>38046</v>
      </c>
      <c r="C5047" t="s">
        <v>3</v>
      </c>
      <c r="D5047" t="s">
        <v>281</v>
      </c>
      <c r="E5047" t="s">
        <v>9</v>
      </c>
      <c r="F5047" t="s">
        <v>258</v>
      </c>
      <c r="G5047" t="s">
        <v>17</v>
      </c>
      <c r="H5047" s="135" t="s">
        <v>1496</v>
      </c>
      <c r="I5047" t="s">
        <v>1454</v>
      </c>
      <c r="J5047" s="20">
        <v>17</v>
      </c>
      <c r="K5047" s="20" t="s">
        <v>9</v>
      </c>
      <c r="L5047" t="s">
        <v>1464</v>
      </c>
      <c r="M5047" s="20">
        <v>3.74</v>
      </c>
      <c r="N5047" s="20">
        <v>5.76</v>
      </c>
      <c r="AE5047">
        <f t="shared" si="78"/>
        <v>2004</v>
      </c>
    </row>
    <row r="5048" spans="1:31" x14ac:dyDescent="0.25">
      <c r="A5048" s="7">
        <v>5045</v>
      </c>
      <c r="B5048" s="8">
        <v>38049</v>
      </c>
      <c r="C5048" t="s">
        <v>3</v>
      </c>
      <c r="D5048" t="s">
        <v>120</v>
      </c>
      <c r="E5048" t="s">
        <v>9</v>
      </c>
      <c r="F5048" t="s">
        <v>94</v>
      </c>
      <c r="G5048" t="s">
        <v>377</v>
      </c>
      <c r="H5048" s="9" t="s">
        <v>1760</v>
      </c>
      <c r="I5048" t="s">
        <v>1455</v>
      </c>
      <c r="J5048" s="20">
        <v>21</v>
      </c>
      <c r="K5048" s="20" t="s">
        <v>9</v>
      </c>
      <c r="L5048" t="s">
        <v>1464</v>
      </c>
      <c r="M5048" s="20">
        <v>2.31</v>
      </c>
      <c r="N5048" s="20">
        <v>3.44</v>
      </c>
      <c r="AE5048">
        <f t="shared" si="78"/>
        <v>2004</v>
      </c>
    </row>
    <row r="5049" spans="1:31" x14ac:dyDescent="0.25">
      <c r="A5049" s="7">
        <v>5046</v>
      </c>
      <c r="B5049" s="8">
        <v>38049</v>
      </c>
      <c r="C5049" t="s">
        <v>3</v>
      </c>
      <c r="D5049" t="s">
        <v>295</v>
      </c>
      <c r="E5049" t="s">
        <v>9</v>
      </c>
      <c r="F5049" t="s">
        <v>112</v>
      </c>
      <c r="G5049" t="s">
        <v>17</v>
      </c>
      <c r="H5049" s="135" t="s">
        <v>1504</v>
      </c>
      <c r="I5049" t="s">
        <v>1455</v>
      </c>
      <c r="J5049" s="20">
        <v>21</v>
      </c>
      <c r="K5049" s="20" t="s">
        <v>3</v>
      </c>
      <c r="L5049" t="s">
        <v>1464</v>
      </c>
      <c r="M5049" s="20">
        <v>3.44</v>
      </c>
      <c r="N5049" s="20">
        <v>2.31</v>
      </c>
      <c r="AE5049">
        <f t="shared" si="78"/>
        <v>2004</v>
      </c>
    </row>
    <row r="5050" spans="1:31" x14ac:dyDescent="0.25">
      <c r="A5050" s="7">
        <v>5047</v>
      </c>
      <c r="B5050" s="8">
        <v>38049</v>
      </c>
      <c r="C5050" t="s">
        <v>3</v>
      </c>
      <c r="D5050" t="s">
        <v>621</v>
      </c>
      <c r="E5050" t="s">
        <v>9</v>
      </c>
      <c r="F5050" t="s">
        <v>611</v>
      </c>
      <c r="G5050" t="s">
        <v>14</v>
      </c>
      <c r="H5050" s="135" t="s">
        <v>1496</v>
      </c>
      <c r="I5050" t="s">
        <v>1454</v>
      </c>
      <c r="J5050" s="20">
        <v>149</v>
      </c>
      <c r="K5050" s="20" t="s">
        <v>3</v>
      </c>
      <c r="L5050" t="s">
        <v>1464</v>
      </c>
      <c r="M5050" s="20">
        <v>42.72</v>
      </c>
      <c r="N5050" s="20">
        <v>32.78</v>
      </c>
      <c r="AE5050">
        <f t="shared" si="78"/>
        <v>2004</v>
      </c>
    </row>
    <row r="5051" spans="1:31" x14ac:dyDescent="0.25">
      <c r="A5051" s="7">
        <v>5048</v>
      </c>
      <c r="B5051" s="8">
        <v>38049</v>
      </c>
      <c r="C5051" t="s">
        <v>3</v>
      </c>
      <c r="D5051" t="s">
        <v>237</v>
      </c>
      <c r="E5051" t="s">
        <v>9</v>
      </c>
      <c r="F5051" t="s">
        <v>124</v>
      </c>
      <c r="G5051" t="s">
        <v>377</v>
      </c>
      <c r="H5051" s="9" t="s">
        <v>1766</v>
      </c>
      <c r="I5051" t="s">
        <v>1454</v>
      </c>
      <c r="J5051" s="20">
        <v>24</v>
      </c>
      <c r="K5051" s="20" t="s">
        <v>3</v>
      </c>
      <c r="L5051" t="s">
        <v>1464</v>
      </c>
      <c r="M5051" s="20">
        <v>7.72</v>
      </c>
      <c r="N5051" s="20">
        <v>5.28</v>
      </c>
      <c r="AE5051">
        <f t="shared" si="78"/>
        <v>2004</v>
      </c>
    </row>
    <row r="5052" spans="1:31" x14ac:dyDescent="0.25">
      <c r="A5052" s="7">
        <v>5049</v>
      </c>
      <c r="B5052" s="8">
        <v>38049</v>
      </c>
      <c r="C5052" t="s">
        <v>3</v>
      </c>
      <c r="D5052" t="s">
        <v>178</v>
      </c>
      <c r="E5052" t="s">
        <v>9</v>
      </c>
      <c r="F5052" t="s">
        <v>407</v>
      </c>
      <c r="G5052" t="s">
        <v>569</v>
      </c>
      <c r="H5052" s="9" t="s">
        <v>1749</v>
      </c>
      <c r="I5052" t="s">
        <v>1454</v>
      </c>
      <c r="J5052" s="20">
        <v>20</v>
      </c>
      <c r="K5052" s="20" t="s">
        <v>9</v>
      </c>
      <c r="L5052" t="s">
        <v>1464</v>
      </c>
      <c r="M5052" s="20">
        <v>4.4000000000000004</v>
      </c>
      <c r="N5052" s="20">
        <v>6.6</v>
      </c>
      <c r="AE5052">
        <f t="shared" si="78"/>
        <v>2004</v>
      </c>
    </row>
    <row r="5053" spans="1:31" x14ac:dyDescent="0.25">
      <c r="A5053" s="7">
        <v>5050</v>
      </c>
      <c r="B5053" s="8">
        <v>38050</v>
      </c>
      <c r="C5053" t="s">
        <v>3</v>
      </c>
      <c r="D5053" t="s">
        <v>425</v>
      </c>
      <c r="E5053" t="s">
        <v>9</v>
      </c>
      <c r="F5053" t="s">
        <v>438</v>
      </c>
      <c r="G5053" t="s">
        <v>17</v>
      </c>
      <c r="H5053" s="135" t="s">
        <v>1504</v>
      </c>
      <c r="I5053" t="s">
        <v>1455</v>
      </c>
      <c r="J5053" s="20">
        <v>21</v>
      </c>
      <c r="K5053" s="20" t="s">
        <v>3</v>
      </c>
      <c r="L5053" t="s">
        <v>1464</v>
      </c>
      <c r="M5053" s="20">
        <v>3.44</v>
      </c>
      <c r="N5053" s="20">
        <v>2.31</v>
      </c>
      <c r="AE5053">
        <f t="shared" si="78"/>
        <v>2004</v>
      </c>
    </row>
    <row r="5054" spans="1:31" x14ac:dyDescent="0.25">
      <c r="A5054" s="7">
        <v>5051</v>
      </c>
      <c r="B5054" s="8">
        <v>38050</v>
      </c>
      <c r="C5054" t="s">
        <v>3</v>
      </c>
      <c r="D5054" t="s">
        <v>457</v>
      </c>
      <c r="E5054" t="s">
        <v>9</v>
      </c>
      <c r="F5054" t="s">
        <v>494</v>
      </c>
      <c r="G5054" t="s">
        <v>17</v>
      </c>
      <c r="H5054" s="135" t="s">
        <v>1490</v>
      </c>
      <c r="I5054" t="s">
        <v>1455</v>
      </c>
      <c r="J5054" s="20">
        <v>11</v>
      </c>
      <c r="K5054" s="20" t="s">
        <v>9</v>
      </c>
      <c r="L5054" t="s">
        <v>1464</v>
      </c>
      <c r="M5054" s="20">
        <v>1.21</v>
      </c>
      <c r="N5054" s="20">
        <v>2.04</v>
      </c>
      <c r="AE5054">
        <f t="shared" si="78"/>
        <v>2004</v>
      </c>
    </row>
    <row r="5055" spans="1:31" x14ac:dyDescent="0.25">
      <c r="A5055" s="7">
        <v>5052</v>
      </c>
      <c r="B5055" s="8">
        <v>38050</v>
      </c>
      <c r="C5055" t="s">
        <v>3</v>
      </c>
      <c r="D5055" t="s">
        <v>494</v>
      </c>
      <c r="E5055" t="s">
        <v>9</v>
      </c>
      <c r="F5055" t="s">
        <v>457</v>
      </c>
      <c r="G5055" t="s">
        <v>17</v>
      </c>
      <c r="H5055" s="135" t="s">
        <v>1490</v>
      </c>
      <c r="I5055" t="s">
        <v>1455</v>
      </c>
      <c r="J5055" s="20">
        <v>11</v>
      </c>
      <c r="K5055" s="20" t="s">
        <v>1465</v>
      </c>
      <c r="L5055" t="s">
        <v>1466</v>
      </c>
      <c r="M5055" s="20">
        <v>1.375</v>
      </c>
      <c r="N5055" s="20">
        <v>1.375</v>
      </c>
      <c r="AE5055">
        <f t="shared" si="78"/>
        <v>2004</v>
      </c>
    </row>
    <row r="5056" spans="1:31" x14ac:dyDescent="0.25">
      <c r="A5056" s="7">
        <v>5053</v>
      </c>
      <c r="B5056" s="8">
        <v>38050</v>
      </c>
      <c r="C5056" t="s">
        <v>3</v>
      </c>
      <c r="D5056" t="s">
        <v>481</v>
      </c>
      <c r="E5056" t="s">
        <v>9</v>
      </c>
      <c r="F5056" t="s">
        <v>640</v>
      </c>
      <c r="G5056" t="s">
        <v>377</v>
      </c>
      <c r="H5056" s="9" t="s">
        <v>1681</v>
      </c>
      <c r="I5056" t="s">
        <v>1454</v>
      </c>
      <c r="J5056" s="20">
        <v>70</v>
      </c>
      <c r="K5056" s="20" t="s">
        <v>9</v>
      </c>
      <c r="L5056" t="s">
        <v>1464</v>
      </c>
      <c r="M5056" s="20">
        <v>15.4</v>
      </c>
      <c r="N5056" s="20">
        <v>20.6</v>
      </c>
      <c r="AE5056">
        <f t="shared" si="78"/>
        <v>2004</v>
      </c>
    </row>
    <row r="5057" spans="1:31" x14ac:dyDescent="0.25">
      <c r="A5057" s="7">
        <v>5054</v>
      </c>
      <c r="B5057" s="8">
        <v>38051</v>
      </c>
      <c r="C5057" t="s">
        <v>3</v>
      </c>
      <c r="D5057" t="s">
        <v>538</v>
      </c>
      <c r="E5057" t="s">
        <v>9</v>
      </c>
      <c r="F5057" t="s">
        <v>259</v>
      </c>
      <c r="G5057" t="s">
        <v>17</v>
      </c>
      <c r="H5057" s="135" t="s">
        <v>1552</v>
      </c>
      <c r="I5057" t="s">
        <v>1454</v>
      </c>
      <c r="J5057" s="20">
        <v>11</v>
      </c>
      <c r="K5057" s="20" t="s">
        <v>1465</v>
      </c>
      <c r="L5057" t="s">
        <v>1466</v>
      </c>
      <c r="M5057" s="20">
        <v>2.75</v>
      </c>
      <c r="N5057" s="20">
        <v>2.75</v>
      </c>
      <c r="AE5057">
        <f t="shared" si="78"/>
        <v>2004</v>
      </c>
    </row>
    <row r="5058" spans="1:31" x14ac:dyDescent="0.25">
      <c r="A5058" s="7">
        <v>5055</v>
      </c>
      <c r="B5058" s="8">
        <v>38051</v>
      </c>
      <c r="C5058" t="s">
        <v>3</v>
      </c>
      <c r="D5058" t="s">
        <v>518</v>
      </c>
      <c r="E5058" t="s">
        <v>9</v>
      </c>
      <c r="F5058" t="s">
        <v>610</v>
      </c>
      <c r="G5058" t="s">
        <v>17</v>
      </c>
      <c r="H5058" s="135" t="s">
        <v>1560</v>
      </c>
      <c r="I5058" t="s">
        <v>1454</v>
      </c>
      <c r="J5058" s="20">
        <v>8</v>
      </c>
      <c r="K5058" s="20" t="s">
        <v>3</v>
      </c>
      <c r="L5058" t="s">
        <v>1464</v>
      </c>
      <c r="M5058" s="20">
        <v>3.24</v>
      </c>
      <c r="N5058" s="20">
        <v>1.76</v>
      </c>
      <c r="AE5058">
        <f t="shared" si="78"/>
        <v>2004</v>
      </c>
    </row>
    <row r="5059" spans="1:31" x14ac:dyDescent="0.25">
      <c r="A5059" s="7">
        <v>5056</v>
      </c>
      <c r="B5059" s="8">
        <v>38051</v>
      </c>
      <c r="C5059" t="s">
        <v>3</v>
      </c>
      <c r="D5059" t="s">
        <v>178</v>
      </c>
      <c r="E5059" t="s">
        <v>9</v>
      </c>
      <c r="F5059" t="s">
        <v>349</v>
      </c>
      <c r="G5059" t="s">
        <v>377</v>
      </c>
      <c r="H5059" s="9" t="s">
        <v>1607</v>
      </c>
      <c r="I5059" t="s">
        <v>1454</v>
      </c>
      <c r="J5059" s="20">
        <v>27</v>
      </c>
      <c r="K5059" s="20" t="s">
        <v>3</v>
      </c>
      <c r="L5059" t="s">
        <v>1464</v>
      </c>
      <c r="M5059" s="20">
        <v>8.56</v>
      </c>
      <c r="N5059" s="20">
        <v>5.9399999999999995</v>
      </c>
      <c r="AE5059">
        <f t="shared" si="78"/>
        <v>2004</v>
      </c>
    </row>
    <row r="5060" spans="1:31" x14ac:dyDescent="0.25">
      <c r="A5060" s="7">
        <v>5057</v>
      </c>
      <c r="B5060" s="8">
        <v>38051</v>
      </c>
      <c r="C5060" t="s">
        <v>3</v>
      </c>
      <c r="D5060" t="s">
        <v>229</v>
      </c>
      <c r="E5060" t="s">
        <v>9</v>
      </c>
      <c r="F5060" t="s">
        <v>412</v>
      </c>
      <c r="G5060" t="s">
        <v>377</v>
      </c>
      <c r="H5060" s="9" t="s">
        <v>1758</v>
      </c>
      <c r="I5060" t="s">
        <v>1455</v>
      </c>
      <c r="J5060" s="20">
        <v>25</v>
      </c>
      <c r="K5060" s="20" t="s">
        <v>9</v>
      </c>
      <c r="L5060" t="s">
        <v>1464</v>
      </c>
      <c r="M5060" s="20">
        <v>2.75</v>
      </c>
      <c r="N5060" s="20">
        <v>4</v>
      </c>
      <c r="AE5060">
        <f t="shared" ref="AE5060:AE5123" si="79">YEAR(B5060)</f>
        <v>2004</v>
      </c>
    </row>
    <row r="5061" spans="1:31" x14ac:dyDescent="0.25">
      <c r="A5061" s="7">
        <v>5058</v>
      </c>
      <c r="B5061" s="8">
        <v>38053</v>
      </c>
      <c r="C5061" t="s">
        <v>3</v>
      </c>
      <c r="D5061" t="s">
        <v>642</v>
      </c>
      <c r="E5061" t="s">
        <v>9</v>
      </c>
      <c r="F5061" t="s">
        <v>91</v>
      </c>
      <c r="G5061" t="s">
        <v>24</v>
      </c>
      <c r="H5061" s="135" t="s">
        <v>1497</v>
      </c>
      <c r="I5061" t="s">
        <v>1454</v>
      </c>
      <c r="J5061" s="20">
        <v>25</v>
      </c>
      <c r="K5061" s="20" t="s">
        <v>9</v>
      </c>
      <c r="L5061" t="s">
        <v>1464</v>
      </c>
      <c r="M5061" s="20">
        <v>5.5</v>
      </c>
      <c r="N5061" s="20">
        <v>8</v>
      </c>
      <c r="AE5061">
        <f t="shared" si="79"/>
        <v>2004</v>
      </c>
    </row>
    <row r="5062" spans="1:31" x14ac:dyDescent="0.25">
      <c r="A5062" s="7">
        <v>5059</v>
      </c>
      <c r="B5062" s="8">
        <v>38053</v>
      </c>
      <c r="C5062" t="s">
        <v>3</v>
      </c>
      <c r="D5062" t="s">
        <v>538</v>
      </c>
      <c r="E5062" t="s">
        <v>9</v>
      </c>
      <c r="F5062" t="s">
        <v>161</v>
      </c>
      <c r="G5062" t="s">
        <v>377</v>
      </c>
      <c r="H5062" s="135" t="s">
        <v>1601</v>
      </c>
      <c r="I5062" t="s">
        <v>1454</v>
      </c>
      <c r="J5062" s="20">
        <v>30</v>
      </c>
      <c r="K5062" s="20" t="s">
        <v>9</v>
      </c>
      <c r="L5062" t="s">
        <v>1463</v>
      </c>
      <c r="M5062" s="20">
        <v>7.2</v>
      </c>
      <c r="N5062" s="20">
        <v>8.8000000000000007</v>
      </c>
      <c r="AE5062">
        <f t="shared" si="79"/>
        <v>2004</v>
      </c>
    </row>
    <row r="5063" spans="1:31" x14ac:dyDescent="0.25">
      <c r="A5063" s="7">
        <v>5060</v>
      </c>
      <c r="B5063" s="8">
        <v>38053</v>
      </c>
      <c r="C5063" t="s">
        <v>3</v>
      </c>
      <c r="D5063" t="s">
        <v>595</v>
      </c>
      <c r="E5063" t="s">
        <v>9</v>
      </c>
      <c r="F5063" t="s">
        <v>278</v>
      </c>
      <c r="G5063" t="s">
        <v>17</v>
      </c>
      <c r="H5063" s="135" t="s">
        <v>1504</v>
      </c>
      <c r="I5063" t="s">
        <v>1455</v>
      </c>
      <c r="J5063" s="20">
        <v>19</v>
      </c>
      <c r="K5063" s="20" t="s">
        <v>3</v>
      </c>
      <c r="L5063" t="s">
        <v>1464</v>
      </c>
      <c r="M5063" s="20">
        <v>3.16</v>
      </c>
      <c r="N5063" s="20">
        <v>2.09</v>
      </c>
      <c r="AE5063">
        <f t="shared" si="79"/>
        <v>2004</v>
      </c>
    </row>
    <row r="5064" spans="1:31" x14ac:dyDescent="0.25">
      <c r="A5064" s="7">
        <v>5061</v>
      </c>
      <c r="B5064" s="8">
        <v>38053</v>
      </c>
      <c r="C5064" t="s">
        <v>3</v>
      </c>
      <c r="D5064" t="s">
        <v>268</v>
      </c>
      <c r="E5064" t="s">
        <v>9</v>
      </c>
      <c r="F5064" t="s">
        <v>27</v>
      </c>
      <c r="G5064" t="s">
        <v>17</v>
      </c>
      <c r="H5064" s="135" t="s">
        <v>1490</v>
      </c>
      <c r="I5064" t="s">
        <v>1454</v>
      </c>
      <c r="J5064" s="20">
        <v>15</v>
      </c>
      <c r="K5064" s="20" t="s">
        <v>9</v>
      </c>
      <c r="L5064" t="s">
        <v>1463</v>
      </c>
      <c r="M5064" s="20">
        <v>3.6</v>
      </c>
      <c r="N5064" s="20">
        <v>4.9000000000000004</v>
      </c>
      <c r="AE5064">
        <f t="shared" si="79"/>
        <v>2004</v>
      </c>
    </row>
    <row r="5065" spans="1:31" x14ac:dyDescent="0.25">
      <c r="A5065" s="7">
        <v>5062</v>
      </c>
      <c r="B5065" s="8">
        <v>38053</v>
      </c>
      <c r="C5065" t="s">
        <v>3</v>
      </c>
      <c r="D5065" t="s">
        <v>27</v>
      </c>
      <c r="E5065" t="s">
        <v>9</v>
      </c>
      <c r="F5065" t="s">
        <v>268</v>
      </c>
      <c r="G5065" t="s">
        <v>17</v>
      </c>
      <c r="H5065" s="135" t="s">
        <v>1490</v>
      </c>
      <c r="I5065" t="s">
        <v>1454</v>
      </c>
      <c r="J5065" s="20">
        <v>15</v>
      </c>
      <c r="K5065" s="20" t="s">
        <v>3</v>
      </c>
      <c r="L5065" t="s">
        <v>1464</v>
      </c>
      <c r="M5065" s="20">
        <v>5.2</v>
      </c>
      <c r="N5065" s="20">
        <v>3.3</v>
      </c>
      <c r="AE5065">
        <f t="shared" si="79"/>
        <v>2004</v>
      </c>
    </row>
    <row r="5066" spans="1:31" x14ac:dyDescent="0.25">
      <c r="A5066" s="7">
        <v>5063</v>
      </c>
      <c r="B5066" s="8">
        <v>38053</v>
      </c>
      <c r="C5066" t="s">
        <v>3</v>
      </c>
      <c r="D5066" t="s">
        <v>129</v>
      </c>
      <c r="E5066" t="s">
        <v>9</v>
      </c>
      <c r="F5066" t="s">
        <v>188</v>
      </c>
      <c r="G5066" t="s">
        <v>377</v>
      </c>
      <c r="H5066" s="9" t="s">
        <v>1591</v>
      </c>
      <c r="I5066" t="s">
        <v>1455</v>
      </c>
      <c r="J5066" s="20">
        <v>13</v>
      </c>
      <c r="K5066" s="20" t="s">
        <v>9</v>
      </c>
      <c r="L5066" t="s">
        <v>1464</v>
      </c>
      <c r="M5066" s="20">
        <v>1.43</v>
      </c>
      <c r="N5066" s="20">
        <v>2.3200000000000003</v>
      </c>
      <c r="AE5066">
        <f t="shared" si="79"/>
        <v>2004</v>
      </c>
    </row>
    <row r="5067" spans="1:31" x14ac:dyDescent="0.25">
      <c r="A5067" s="7">
        <v>5064</v>
      </c>
      <c r="B5067" s="8">
        <v>38053</v>
      </c>
      <c r="C5067" t="s">
        <v>3</v>
      </c>
      <c r="D5067" t="s">
        <v>481</v>
      </c>
      <c r="E5067" t="s">
        <v>9</v>
      </c>
      <c r="F5067" t="s">
        <v>161</v>
      </c>
      <c r="G5067" t="s">
        <v>377</v>
      </c>
      <c r="H5067" s="9" t="s">
        <v>1681</v>
      </c>
      <c r="I5067" t="s">
        <v>1454</v>
      </c>
      <c r="J5067" s="20">
        <v>70</v>
      </c>
      <c r="K5067" s="20" t="s">
        <v>9</v>
      </c>
      <c r="L5067" t="s">
        <v>1464</v>
      </c>
      <c r="M5067" s="20">
        <v>15.4</v>
      </c>
      <c r="N5067" s="20">
        <v>20.6</v>
      </c>
      <c r="AE5067">
        <f t="shared" si="79"/>
        <v>2004</v>
      </c>
    </row>
    <row r="5068" spans="1:31" x14ac:dyDescent="0.25">
      <c r="A5068" s="7">
        <v>5065</v>
      </c>
      <c r="B5068" s="8">
        <v>38053</v>
      </c>
      <c r="C5068" t="s">
        <v>3</v>
      </c>
      <c r="D5068" t="s">
        <v>543</v>
      </c>
      <c r="E5068" t="s">
        <v>9</v>
      </c>
      <c r="F5068" t="s">
        <v>640</v>
      </c>
      <c r="G5068" t="s">
        <v>377</v>
      </c>
      <c r="H5068" s="9" t="s">
        <v>1758</v>
      </c>
      <c r="I5068" t="s">
        <v>1454</v>
      </c>
      <c r="J5068" s="20">
        <v>30</v>
      </c>
      <c r="K5068" s="20" t="s">
        <v>1465</v>
      </c>
      <c r="L5068" t="s">
        <v>1466</v>
      </c>
      <c r="M5068" s="20">
        <v>7.5</v>
      </c>
      <c r="N5068" s="20">
        <v>7.5</v>
      </c>
      <c r="AE5068">
        <f t="shared" si="79"/>
        <v>2004</v>
      </c>
    </row>
    <row r="5069" spans="1:31" x14ac:dyDescent="0.25">
      <c r="A5069" s="7">
        <v>5066</v>
      </c>
      <c r="B5069" s="8">
        <v>38053</v>
      </c>
      <c r="C5069" t="s">
        <v>3</v>
      </c>
      <c r="D5069" t="s">
        <v>543</v>
      </c>
      <c r="E5069" t="s">
        <v>9</v>
      </c>
      <c r="F5069" t="s">
        <v>448</v>
      </c>
      <c r="G5069" t="s">
        <v>633</v>
      </c>
      <c r="H5069" s="135" t="s">
        <v>1729</v>
      </c>
      <c r="I5069" t="s">
        <v>1454</v>
      </c>
      <c r="J5069" s="20">
        <v>31</v>
      </c>
      <c r="K5069" s="20" t="s">
        <v>9</v>
      </c>
      <c r="L5069" t="s">
        <v>1464</v>
      </c>
      <c r="M5069" s="20">
        <v>6.82</v>
      </c>
      <c r="N5069" s="20">
        <v>9.68</v>
      </c>
      <c r="AE5069">
        <f t="shared" si="79"/>
        <v>2004</v>
      </c>
    </row>
    <row r="5070" spans="1:31" x14ac:dyDescent="0.25">
      <c r="A5070" s="7">
        <v>5067</v>
      </c>
      <c r="B5070" s="8">
        <v>38053</v>
      </c>
      <c r="C5070" t="s">
        <v>3</v>
      </c>
      <c r="D5070" t="s">
        <v>572</v>
      </c>
      <c r="E5070" t="s">
        <v>9</v>
      </c>
      <c r="F5070" t="s">
        <v>578</v>
      </c>
      <c r="G5070" t="s">
        <v>569</v>
      </c>
      <c r="H5070" s="135" t="s">
        <v>1659</v>
      </c>
      <c r="I5070" t="s">
        <v>1454</v>
      </c>
      <c r="J5070" s="20">
        <v>14</v>
      </c>
      <c r="K5070" s="20" t="s">
        <v>3</v>
      </c>
      <c r="L5070" t="s">
        <v>1463</v>
      </c>
      <c r="M5070" s="20">
        <v>4.6400000000000006</v>
      </c>
      <c r="N5070" s="20">
        <v>3.36</v>
      </c>
      <c r="AE5070">
        <f t="shared" si="79"/>
        <v>2004</v>
      </c>
    </row>
    <row r="5071" spans="1:31" x14ac:dyDescent="0.25">
      <c r="A5071" s="7">
        <v>5068</v>
      </c>
      <c r="B5071" s="8">
        <v>38053</v>
      </c>
      <c r="C5071" t="s">
        <v>3</v>
      </c>
      <c r="D5071" t="s">
        <v>537</v>
      </c>
      <c r="E5071" t="s">
        <v>9</v>
      </c>
      <c r="F5071" t="s">
        <v>372</v>
      </c>
      <c r="G5071" t="s">
        <v>569</v>
      </c>
      <c r="H5071" s="9" t="s">
        <v>1749</v>
      </c>
      <c r="I5071" t="s">
        <v>1454</v>
      </c>
      <c r="J5071" s="20">
        <v>27</v>
      </c>
      <c r="K5071" s="20" t="s">
        <v>9</v>
      </c>
      <c r="L5071" t="s">
        <v>1463</v>
      </c>
      <c r="M5071" s="20">
        <v>6.48</v>
      </c>
      <c r="N5071" s="20">
        <v>8.02</v>
      </c>
      <c r="AE5071">
        <f t="shared" si="79"/>
        <v>2004</v>
      </c>
    </row>
    <row r="5072" spans="1:31" x14ac:dyDescent="0.25">
      <c r="A5072" s="7">
        <v>5069</v>
      </c>
      <c r="B5072" s="8">
        <v>38055</v>
      </c>
      <c r="C5072" t="s">
        <v>3</v>
      </c>
      <c r="D5072" t="s">
        <v>556</v>
      </c>
      <c r="E5072" t="s">
        <v>9</v>
      </c>
      <c r="F5072" t="s">
        <v>597</v>
      </c>
      <c r="G5072" t="s">
        <v>24</v>
      </c>
      <c r="H5072" s="135" t="s">
        <v>1497</v>
      </c>
      <c r="I5072" t="s">
        <v>1454</v>
      </c>
      <c r="J5072" s="20">
        <v>5</v>
      </c>
      <c r="K5072" s="20" t="s">
        <v>1465</v>
      </c>
      <c r="L5072" t="s">
        <v>1466</v>
      </c>
      <c r="M5072" s="20">
        <v>1.25</v>
      </c>
      <c r="N5072" s="20">
        <v>1.25</v>
      </c>
      <c r="AE5072">
        <f t="shared" si="79"/>
        <v>2004</v>
      </c>
    </row>
    <row r="5073" spans="1:31" x14ac:dyDescent="0.25">
      <c r="A5073" s="7">
        <v>5070</v>
      </c>
      <c r="B5073" s="8">
        <v>38055</v>
      </c>
      <c r="C5073" t="s">
        <v>3</v>
      </c>
      <c r="D5073" t="s">
        <v>154</v>
      </c>
      <c r="E5073" t="s">
        <v>9</v>
      </c>
      <c r="F5073" t="s">
        <v>55</v>
      </c>
      <c r="G5073" t="s">
        <v>377</v>
      </c>
      <c r="H5073" s="9" t="s">
        <v>1651</v>
      </c>
      <c r="I5073" t="s">
        <v>1454</v>
      </c>
      <c r="J5073" s="20">
        <v>58</v>
      </c>
      <c r="K5073" s="20" t="s">
        <v>9</v>
      </c>
      <c r="L5073" t="s">
        <v>1464</v>
      </c>
      <c r="M5073" s="20">
        <v>12.76</v>
      </c>
      <c r="N5073" s="20">
        <v>17.239999999999998</v>
      </c>
      <c r="AE5073">
        <f t="shared" si="79"/>
        <v>2004</v>
      </c>
    </row>
    <row r="5074" spans="1:31" x14ac:dyDescent="0.25">
      <c r="A5074" s="7">
        <v>5071</v>
      </c>
      <c r="B5074" s="8">
        <v>38055</v>
      </c>
      <c r="C5074" t="s">
        <v>3</v>
      </c>
      <c r="D5074" t="s">
        <v>129</v>
      </c>
      <c r="E5074" t="s">
        <v>9</v>
      </c>
      <c r="F5074" t="s">
        <v>103</v>
      </c>
      <c r="G5074" t="s">
        <v>377</v>
      </c>
      <c r="H5074" s="9" t="s">
        <v>1760</v>
      </c>
      <c r="I5074" t="s">
        <v>1454</v>
      </c>
      <c r="J5074" s="20">
        <v>21</v>
      </c>
      <c r="K5074" s="20" t="s">
        <v>1465</v>
      </c>
      <c r="L5074" t="s">
        <v>1466</v>
      </c>
      <c r="M5074" s="20">
        <v>5.25</v>
      </c>
      <c r="N5074" s="20">
        <v>5.25</v>
      </c>
      <c r="AE5074">
        <f t="shared" si="79"/>
        <v>2004</v>
      </c>
    </row>
    <row r="5075" spans="1:31" x14ac:dyDescent="0.25">
      <c r="A5075" s="7">
        <v>5072</v>
      </c>
      <c r="B5075" s="8">
        <v>38055</v>
      </c>
      <c r="C5075" t="s">
        <v>3</v>
      </c>
      <c r="D5075" t="s">
        <v>321</v>
      </c>
      <c r="E5075" t="s">
        <v>9</v>
      </c>
      <c r="F5075" t="s">
        <v>129</v>
      </c>
      <c r="G5075" t="s">
        <v>377</v>
      </c>
      <c r="H5075" s="9" t="s">
        <v>1760</v>
      </c>
      <c r="I5075" t="s">
        <v>1454</v>
      </c>
      <c r="J5075" s="20">
        <v>21</v>
      </c>
      <c r="K5075" s="20" t="s">
        <v>9</v>
      </c>
      <c r="L5075" t="s">
        <v>1464</v>
      </c>
      <c r="M5075" s="20">
        <v>4.62</v>
      </c>
      <c r="N5075" s="20">
        <v>6.88</v>
      </c>
      <c r="AE5075">
        <f t="shared" si="79"/>
        <v>2004</v>
      </c>
    </row>
    <row r="5076" spans="1:31" x14ac:dyDescent="0.25">
      <c r="A5076" s="7">
        <v>5073</v>
      </c>
      <c r="B5076" s="8">
        <v>38055</v>
      </c>
      <c r="C5076" t="s">
        <v>3</v>
      </c>
      <c r="D5076" t="s">
        <v>186</v>
      </c>
      <c r="E5076" t="s">
        <v>9</v>
      </c>
      <c r="F5076" t="s">
        <v>651</v>
      </c>
      <c r="G5076" t="s">
        <v>14</v>
      </c>
      <c r="H5076" s="135" t="s">
        <v>1530</v>
      </c>
      <c r="I5076" t="s">
        <v>1458</v>
      </c>
      <c r="J5076" s="20">
        <v>7</v>
      </c>
      <c r="K5076" s="20" t="s">
        <v>3</v>
      </c>
      <c r="L5076" t="s">
        <v>1463</v>
      </c>
      <c r="M5076" s="20">
        <v>10</v>
      </c>
      <c r="N5076" s="20">
        <v>30</v>
      </c>
      <c r="AE5076">
        <f t="shared" si="79"/>
        <v>2004</v>
      </c>
    </row>
    <row r="5077" spans="1:31" x14ac:dyDescent="0.25">
      <c r="A5077" s="7">
        <v>5074</v>
      </c>
      <c r="B5077" s="8">
        <v>38055</v>
      </c>
      <c r="C5077" t="s">
        <v>3</v>
      </c>
      <c r="D5077" t="s">
        <v>582</v>
      </c>
      <c r="E5077" t="s">
        <v>9</v>
      </c>
      <c r="F5077" t="s">
        <v>236</v>
      </c>
      <c r="G5077" t="s">
        <v>17</v>
      </c>
      <c r="H5077" s="135" t="s">
        <v>1490</v>
      </c>
      <c r="I5077" t="s">
        <v>1454</v>
      </c>
      <c r="J5077" s="20">
        <v>12</v>
      </c>
      <c r="K5077" s="20" t="s">
        <v>9</v>
      </c>
      <c r="L5077" t="s">
        <v>1464</v>
      </c>
      <c r="M5077" s="20">
        <v>2.64</v>
      </c>
      <c r="N5077" s="20">
        <v>4.3599999999999994</v>
      </c>
      <c r="AE5077">
        <f t="shared" si="79"/>
        <v>2004</v>
      </c>
    </row>
    <row r="5078" spans="1:31" x14ac:dyDescent="0.25">
      <c r="A5078" s="7">
        <v>5075</v>
      </c>
      <c r="B5078" s="8">
        <v>38055</v>
      </c>
      <c r="C5078" t="s">
        <v>3</v>
      </c>
      <c r="D5078" t="s">
        <v>236</v>
      </c>
      <c r="E5078" t="s">
        <v>9</v>
      </c>
      <c r="F5078" t="s">
        <v>582</v>
      </c>
      <c r="G5078" t="s">
        <v>17</v>
      </c>
      <c r="H5078" s="135" t="s">
        <v>1490</v>
      </c>
      <c r="I5078" t="s">
        <v>1454</v>
      </c>
      <c r="J5078" s="20">
        <v>12</v>
      </c>
      <c r="K5078" s="20" t="s">
        <v>3</v>
      </c>
      <c r="L5078" t="s">
        <v>1464</v>
      </c>
      <c r="M5078" s="20">
        <v>4.3599999999999994</v>
      </c>
      <c r="N5078" s="20">
        <v>2.64</v>
      </c>
      <c r="AE5078">
        <f t="shared" si="79"/>
        <v>2004</v>
      </c>
    </row>
    <row r="5079" spans="1:31" x14ac:dyDescent="0.25">
      <c r="A5079" s="7">
        <v>5076</v>
      </c>
      <c r="B5079" s="8">
        <v>38055</v>
      </c>
      <c r="C5079" t="s">
        <v>3</v>
      </c>
      <c r="D5079" t="s">
        <v>350</v>
      </c>
      <c r="E5079" t="s">
        <v>9</v>
      </c>
      <c r="F5079" t="s">
        <v>490</v>
      </c>
      <c r="G5079" t="s">
        <v>633</v>
      </c>
      <c r="H5079" s="135" t="s">
        <v>1767</v>
      </c>
      <c r="I5079" t="s">
        <v>1454</v>
      </c>
      <c r="J5079" s="20">
        <v>8</v>
      </c>
      <c r="K5079" s="20" t="s">
        <v>9</v>
      </c>
      <c r="L5079" t="s">
        <v>1464</v>
      </c>
      <c r="M5079" s="20">
        <v>1.76</v>
      </c>
      <c r="N5079" s="20">
        <v>3.24</v>
      </c>
      <c r="AE5079">
        <f t="shared" si="79"/>
        <v>2004</v>
      </c>
    </row>
    <row r="5080" spans="1:31" x14ac:dyDescent="0.25">
      <c r="A5080" s="7">
        <v>5077</v>
      </c>
      <c r="B5080" s="8">
        <v>38055</v>
      </c>
      <c r="C5080" t="s">
        <v>3</v>
      </c>
      <c r="D5080" t="s">
        <v>552</v>
      </c>
      <c r="E5080" t="s">
        <v>9</v>
      </c>
      <c r="F5080" t="s">
        <v>598</v>
      </c>
      <c r="G5080" t="s">
        <v>633</v>
      </c>
      <c r="H5080" s="135" t="s">
        <v>1768</v>
      </c>
      <c r="I5080" t="s">
        <v>1455</v>
      </c>
      <c r="J5080" s="20">
        <v>34</v>
      </c>
      <c r="K5080" s="20" t="s">
        <v>9</v>
      </c>
      <c r="L5080" t="s">
        <v>1463</v>
      </c>
      <c r="M5080" s="20">
        <v>4.08</v>
      </c>
      <c r="N5080" s="20">
        <v>4.92</v>
      </c>
      <c r="AE5080">
        <f t="shared" si="79"/>
        <v>2004</v>
      </c>
    </row>
    <row r="5081" spans="1:31" x14ac:dyDescent="0.25">
      <c r="A5081" s="7">
        <v>5078</v>
      </c>
      <c r="B5081" s="8">
        <v>38056</v>
      </c>
      <c r="C5081" t="s">
        <v>3</v>
      </c>
      <c r="D5081" t="s">
        <v>617</v>
      </c>
      <c r="E5081" t="s">
        <v>9</v>
      </c>
      <c r="F5081" t="s">
        <v>261</v>
      </c>
      <c r="G5081" t="s">
        <v>24</v>
      </c>
      <c r="H5081" s="135" t="s">
        <v>1497</v>
      </c>
      <c r="I5081" t="s">
        <v>1454</v>
      </c>
      <c r="J5081" s="20">
        <v>16</v>
      </c>
      <c r="K5081" s="20" t="s">
        <v>3</v>
      </c>
      <c r="L5081" t="s">
        <v>1464</v>
      </c>
      <c r="M5081" s="20">
        <v>5.48</v>
      </c>
      <c r="N5081" s="20">
        <v>3.52</v>
      </c>
      <c r="AE5081">
        <f t="shared" si="79"/>
        <v>2004</v>
      </c>
    </row>
    <row r="5082" spans="1:31" x14ac:dyDescent="0.25">
      <c r="A5082" s="7">
        <v>5079</v>
      </c>
      <c r="B5082" s="8">
        <v>38056</v>
      </c>
      <c r="C5082" t="s">
        <v>3</v>
      </c>
      <c r="D5082" t="s">
        <v>242</v>
      </c>
      <c r="E5082" t="s">
        <v>9</v>
      </c>
      <c r="F5082" t="s">
        <v>646</v>
      </c>
      <c r="G5082" t="s">
        <v>14</v>
      </c>
      <c r="H5082" s="135" t="s">
        <v>1522</v>
      </c>
      <c r="I5082" t="s">
        <v>1458</v>
      </c>
      <c r="J5082" s="20">
        <v>12</v>
      </c>
      <c r="K5082" s="20" t="s">
        <v>3</v>
      </c>
      <c r="L5082" t="s">
        <v>1464</v>
      </c>
      <c r="M5082" s="20">
        <v>10</v>
      </c>
      <c r="N5082" s="20">
        <v>30</v>
      </c>
      <c r="AE5082">
        <f t="shared" si="79"/>
        <v>2004</v>
      </c>
    </row>
    <row r="5083" spans="1:31" x14ac:dyDescent="0.25">
      <c r="A5083" s="7">
        <v>5080</v>
      </c>
      <c r="B5083" s="8">
        <v>38058</v>
      </c>
      <c r="C5083" t="s">
        <v>3</v>
      </c>
      <c r="D5083" t="s">
        <v>464</v>
      </c>
      <c r="E5083" t="s">
        <v>9</v>
      </c>
      <c r="F5083" t="s">
        <v>652</v>
      </c>
      <c r="G5083" t="s">
        <v>377</v>
      </c>
      <c r="H5083" s="135" t="s">
        <v>1592</v>
      </c>
      <c r="I5083" t="s">
        <v>1455</v>
      </c>
      <c r="J5083" s="20">
        <v>10</v>
      </c>
      <c r="K5083" s="20" t="s">
        <v>9</v>
      </c>
      <c r="L5083" t="s">
        <v>1463</v>
      </c>
      <c r="M5083" s="20">
        <v>1.2</v>
      </c>
      <c r="N5083" s="20">
        <v>1.8</v>
      </c>
      <c r="AE5083">
        <f t="shared" si="79"/>
        <v>2004</v>
      </c>
    </row>
    <row r="5084" spans="1:31" x14ac:dyDescent="0.25">
      <c r="A5084" s="7">
        <v>5081</v>
      </c>
      <c r="B5084" s="8">
        <v>38058</v>
      </c>
      <c r="C5084" t="s">
        <v>3</v>
      </c>
      <c r="D5084" t="s">
        <v>468</v>
      </c>
      <c r="E5084" t="s">
        <v>9</v>
      </c>
      <c r="F5084" t="s">
        <v>640</v>
      </c>
      <c r="G5084" t="s">
        <v>377</v>
      </c>
      <c r="H5084" s="9" t="s">
        <v>1690</v>
      </c>
      <c r="I5084" t="s">
        <v>1455</v>
      </c>
      <c r="J5084" s="20">
        <v>25</v>
      </c>
      <c r="K5084" s="20" t="s">
        <v>3</v>
      </c>
      <c r="L5084" t="s">
        <v>1464</v>
      </c>
      <c r="M5084" s="20">
        <v>4</v>
      </c>
      <c r="N5084" s="20">
        <v>2.75</v>
      </c>
      <c r="AE5084">
        <f t="shared" si="79"/>
        <v>2004</v>
      </c>
    </row>
    <row r="5085" spans="1:31" x14ac:dyDescent="0.25">
      <c r="A5085" s="7">
        <v>5082</v>
      </c>
      <c r="B5085" s="8">
        <v>38058</v>
      </c>
      <c r="C5085" t="s">
        <v>3</v>
      </c>
      <c r="D5085" t="s">
        <v>271</v>
      </c>
      <c r="E5085" t="s">
        <v>9</v>
      </c>
      <c r="F5085" t="s">
        <v>53</v>
      </c>
      <c r="G5085" t="s">
        <v>14</v>
      </c>
      <c r="H5085" s="135" t="s">
        <v>1532</v>
      </c>
      <c r="I5085" t="s">
        <v>1454</v>
      </c>
      <c r="J5085" s="20">
        <v>36</v>
      </c>
      <c r="K5085" s="20" t="s">
        <v>9</v>
      </c>
      <c r="L5085" t="s">
        <v>1464</v>
      </c>
      <c r="M5085" s="20">
        <v>7.92</v>
      </c>
      <c r="N5085" s="20">
        <v>11.08</v>
      </c>
      <c r="AE5085">
        <f t="shared" si="79"/>
        <v>2004</v>
      </c>
    </row>
    <row r="5086" spans="1:31" x14ac:dyDescent="0.25">
      <c r="A5086" s="7">
        <v>5083</v>
      </c>
      <c r="B5086" s="8">
        <v>38058</v>
      </c>
      <c r="C5086" t="s">
        <v>3</v>
      </c>
      <c r="D5086" t="s">
        <v>465</v>
      </c>
      <c r="E5086" t="s">
        <v>9</v>
      </c>
      <c r="F5086" t="s">
        <v>21</v>
      </c>
      <c r="G5086" t="s">
        <v>14</v>
      </c>
      <c r="H5086" s="135" t="s">
        <v>1491</v>
      </c>
      <c r="I5086" t="s">
        <v>1454</v>
      </c>
      <c r="J5086" s="20">
        <v>36</v>
      </c>
      <c r="K5086" s="20" t="s">
        <v>3</v>
      </c>
      <c r="L5086" t="s">
        <v>1463</v>
      </c>
      <c r="M5086" s="20">
        <v>10.36</v>
      </c>
      <c r="N5086" s="20">
        <v>8.64</v>
      </c>
      <c r="AE5086">
        <f t="shared" si="79"/>
        <v>2004</v>
      </c>
    </row>
    <row r="5087" spans="1:31" x14ac:dyDescent="0.25">
      <c r="A5087" s="7">
        <v>5084</v>
      </c>
      <c r="B5087" s="8">
        <v>38058</v>
      </c>
      <c r="C5087" t="s">
        <v>3</v>
      </c>
      <c r="D5087" t="s">
        <v>627</v>
      </c>
      <c r="E5087" t="s">
        <v>9</v>
      </c>
      <c r="F5087" t="s">
        <v>140</v>
      </c>
      <c r="G5087" t="s">
        <v>14</v>
      </c>
      <c r="H5087" s="135" t="s">
        <v>1501</v>
      </c>
      <c r="I5087" t="s">
        <v>1454</v>
      </c>
      <c r="J5087" s="20">
        <v>20</v>
      </c>
      <c r="K5087" s="20" t="s">
        <v>9</v>
      </c>
      <c r="L5087" t="s">
        <v>1464</v>
      </c>
      <c r="M5087" s="20">
        <v>4.4000000000000004</v>
      </c>
      <c r="N5087" s="20">
        <v>6.6</v>
      </c>
      <c r="AE5087">
        <f t="shared" si="79"/>
        <v>2004</v>
      </c>
    </row>
    <row r="5088" spans="1:31" x14ac:dyDescent="0.25">
      <c r="A5088" s="7">
        <v>5085</v>
      </c>
      <c r="B5088" s="8">
        <v>38058</v>
      </c>
      <c r="C5088" t="s">
        <v>3</v>
      </c>
      <c r="D5088" t="s">
        <v>343</v>
      </c>
      <c r="E5088" t="s">
        <v>9</v>
      </c>
      <c r="F5088" t="s">
        <v>640</v>
      </c>
      <c r="G5088" t="s">
        <v>377</v>
      </c>
      <c r="H5088" s="9" t="s">
        <v>1769</v>
      </c>
      <c r="I5088" t="s">
        <v>1454</v>
      </c>
      <c r="J5088" s="20">
        <v>40</v>
      </c>
      <c r="K5088" s="20" t="s">
        <v>3</v>
      </c>
      <c r="L5088" t="s">
        <v>1463</v>
      </c>
      <c r="M5088" s="20">
        <v>11.4</v>
      </c>
      <c r="N5088" s="20">
        <v>9.6</v>
      </c>
      <c r="AE5088">
        <f t="shared" si="79"/>
        <v>2004</v>
      </c>
    </row>
    <row r="5089" spans="1:31" x14ac:dyDescent="0.25">
      <c r="A5089" s="7">
        <v>5086</v>
      </c>
      <c r="B5089" s="8">
        <v>38058</v>
      </c>
      <c r="C5089" t="s">
        <v>3</v>
      </c>
      <c r="D5089" t="s">
        <v>586</v>
      </c>
      <c r="E5089" t="s">
        <v>9</v>
      </c>
      <c r="F5089" t="s">
        <v>624</v>
      </c>
      <c r="G5089" t="s">
        <v>377</v>
      </c>
      <c r="H5089" s="9" t="s">
        <v>1770</v>
      </c>
      <c r="I5089" t="s">
        <v>1454</v>
      </c>
      <c r="J5089" s="20">
        <v>17</v>
      </c>
      <c r="K5089" s="20" t="s">
        <v>9</v>
      </c>
      <c r="L5089" t="s">
        <v>1464</v>
      </c>
      <c r="M5089" s="20">
        <v>3.74</v>
      </c>
      <c r="N5089" s="20">
        <v>5.76</v>
      </c>
      <c r="AE5089">
        <f t="shared" si="79"/>
        <v>2004</v>
      </c>
    </row>
    <row r="5090" spans="1:31" x14ac:dyDescent="0.25">
      <c r="A5090" s="7">
        <v>5087</v>
      </c>
      <c r="B5090" s="8">
        <v>38058</v>
      </c>
      <c r="C5090" t="s">
        <v>3</v>
      </c>
      <c r="D5090" t="s">
        <v>242</v>
      </c>
      <c r="E5090" t="s">
        <v>9</v>
      </c>
      <c r="F5090" t="s">
        <v>653</v>
      </c>
      <c r="G5090" t="s">
        <v>633</v>
      </c>
      <c r="H5090" s="135" t="s">
        <v>1771</v>
      </c>
      <c r="I5090" t="s">
        <v>1458</v>
      </c>
      <c r="J5090" s="20">
        <v>18</v>
      </c>
      <c r="K5090" s="20" t="s">
        <v>1465</v>
      </c>
      <c r="L5090" t="s">
        <v>1466</v>
      </c>
      <c r="M5090" s="20">
        <v>10</v>
      </c>
      <c r="N5090" s="20">
        <v>30</v>
      </c>
      <c r="AE5090">
        <f t="shared" si="79"/>
        <v>2004</v>
      </c>
    </row>
    <row r="5091" spans="1:31" x14ac:dyDescent="0.25">
      <c r="A5091" s="7">
        <v>5088</v>
      </c>
      <c r="B5091" s="8">
        <v>38060</v>
      </c>
      <c r="C5091" t="s">
        <v>3</v>
      </c>
      <c r="D5091" t="s">
        <v>627</v>
      </c>
      <c r="E5091" t="s">
        <v>9</v>
      </c>
      <c r="F5091" t="s">
        <v>91</v>
      </c>
      <c r="G5091" t="s">
        <v>24</v>
      </c>
      <c r="H5091" s="135" t="s">
        <v>1521</v>
      </c>
      <c r="I5091" t="s">
        <v>1454</v>
      </c>
      <c r="J5091" s="20">
        <v>31</v>
      </c>
      <c r="K5091" s="20" t="s">
        <v>1465</v>
      </c>
      <c r="L5091" t="s">
        <v>1466</v>
      </c>
      <c r="M5091" s="20">
        <v>7.75</v>
      </c>
      <c r="N5091" s="20">
        <v>7.75</v>
      </c>
      <c r="AE5091">
        <f t="shared" si="79"/>
        <v>2004</v>
      </c>
    </row>
    <row r="5092" spans="1:31" x14ac:dyDescent="0.25">
      <c r="A5092" s="7">
        <v>5089</v>
      </c>
      <c r="B5092" s="8">
        <v>38060</v>
      </c>
      <c r="C5092" t="s">
        <v>3</v>
      </c>
      <c r="D5092" t="s">
        <v>508</v>
      </c>
      <c r="E5092" t="s">
        <v>9</v>
      </c>
      <c r="F5092" t="s">
        <v>161</v>
      </c>
      <c r="G5092" t="s">
        <v>377</v>
      </c>
      <c r="H5092" s="135" t="s">
        <v>1496</v>
      </c>
      <c r="I5092" t="s">
        <v>1454</v>
      </c>
      <c r="J5092" s="20">
        <v>16</v>
      </c>
      <c r="K5092" s="20" t="s">
        <v>9</v>
      </c>
      <c r="L5092" t="s">
        <v>1464</v>
      </c>
      <c r="M5092" s="20">
        <v>3.52</v>
      </c>
      <c r="N5092" s="20">
        <v>5.48</v>
      </c>
      <c r="AE5092">
        <f t="shared" si="79"/>
        <v>2004</v>
      </c>
    </row>
    <row r="5093" spans="1:31" x14ac:dyDescent="0.25">
      <c r="A5093" s="7">
        <v>5090</v>
      </c>
      <c r="B5093" s="8">
        <v>38060</v>
      </c>
      <c r="C5093" t="s">
        <v>3</v>
      </c>
      <c r="D5093" t="s">
        <v>360</v>
      </c>
      <c r="E5093" t="s">
        <v>9</v>
      </c>
      <c r="F5093" t="s">
        <v>258</v>
      </c>
      <c r="G5093" t="s">
        <v>377</v>
      </c>
      <c r="H5093" s="135" t="s">
        <v>1613</v>
      </c>
      <c r="I5093" t="s">
        <v>1454</v>
      </c>
      <c r="J5093" s="20">
        <v>12</v>
      </c>
      <c r="K5093" s="20" t="s">
        <v>1465</v>
      </c>
      <c r="L5093" t="s">
        <v>1466</v>
      </c>
      <c r="M5093" s="20">
        <v>3</v>
      </c>
      <c r="N5093" s="20">
        <v>3</v>
      </c>
      <c r="AE5093">
        <f t="shared" si="79"/>
        <v>2004</v>
      </c>
    </row>
    <row r="5094" spans="1:31" x14ac:dyDescent="0.25">
      <c r="A5094" s="7">
        <v>5091</v>
      </c>
      <c r="B5094" s="8">
        <v>38060</v>
      </c>
      <c r="C5094" t="s">
        <v>3</v>
      </c>
      <c r="D5094" t="s">
        <v>643</v>
      </c>
      <c r="E5094" t="s">
        <v>9</v>
      </c>
      <c r="F5094" t="s">
        <v>642</v>
      </c>
      <c r="G5094" t="s">
        <v>65</v>
      </c>
      <c r="H5094" s="135" t="s">
        <v>1519</v>
      </c>
      <c r="I5094" t="s">
        <v>1455</v>
      </c>
      <c r="J5094" s="20">
        <v>36</v>
      </c>
      <c r="K5094" s="20" t="s">
        <v>3</v>
      </c>
      <c r="L5094" t="s">
        <v>1464</v>
      </c>
      <c r="M5094" s="20">
        <v>5.54</v>
      </c>
      <c r="N5094" s="20">
        <v>3.96</v>
      </c>
      <c r="AE5094">
        <f t="shared" si="79"/>
        <v>2004</v>
      </c>
    </row>
    <row r="5095" spans="1:31" x14ac:dyDescent="0.25">
      <c r="A5095" s="7">
        <v>5092</v>
      </c>
      <c r="B5095" s="8">
        <v>38060</v>
      </c>
      <c r="C5095" t="s">
        <v>3</v>
      </c>
      <c r="D5095" t="s">
        <v>614</v>
      </c>
      <c r="E5095" t="s">
        <v>9</v>
      </c>
      <c r="F5095" t="s">
        <v>91</v>
      </c>
      <c r="G5095" t="s">
        <v>17</v>
      </c>
      <c r="H5095" s="135" t="s">
        <v>1500</v>
      </c>
      <c r="I5095" t="s">
        <v>1454</v>
      </c>
      <c r="J5095" s="20">
        <v>22</v>
      </c>
      <c r="K5095" s="20" t="s">
        <v>3</v>
      </c>
      <c r="L5095" t="s">
        <v>1464</v>
      </c>
      <c r="M5095" s="20">
        <v>7.16</v>
      </c>
      <c r="N5095" s="20">
        <v>4.84</v>
      </c>
      <c r="AE5095">
        <f t="shared" si="79"/>
        <v>2004</v>
      </c>
    </row>
    <row r="5096" spans="1:31" x14ac:dyDescent="0.25">
      <c r="A5096" s="7">
        <v>5093</v>
      </c>
      <c r="B5096" s="8">
        <v>38060</v>
      </c>
      <c r="C5096" t="s">
        <v>3</v>
      </c>
      <c r="D5096" t="s">
        <v>654</v>
      </c>
      <c r="E5096" t="s">
        <v>9</v>
      </c>
      <c r="F5096" t="s">
        <v>27</v>
      </c>
      <c r="G5096" t="s">
        <v>14</v>
      </c>
      <c r="H5096" s="135" t="s">
        <v>1517</v>
      </c>
      <c r="I5096" t="s">
        <v>1458</v>
      </c>
      <c r="J5096" s="20">
        <v>21</v>
      </c>
      <c r="K5096" s="20" t="s">
        <v>9</v>
      </c>
      <c r="L5096" t="s">
        <v>1463</v>
      </c>
      <c r="M5096" s="20">
        <v>30</v>
      </c>
      <c r="N5096" s="20">
        <v>10</v>
      </c>
      <c r="AE5096">
        <f t="shared" si="79"/>
        <v>2004</v>
      </c>
    </row>
    <row r="5097" spans="1:31" x14ac:dyDescent="0.25">
      <c r="A5097" s="7">
        <v>5094</v>
      </c>
      <c r="B5097" s="8">
        <v>38060</v>
      </c>
      <c r="C5097" t="s">
        <v>3</v>
      </c>
      <c r="D5097" t="s">
        <v>224</v>
      </c>
      <c r="E5097" t="s">
        <v>9</v>
      </c>
      <c r="F5097" t="s">
        <v>112</v>
      </c>
      <c r="G5097" t="s">
        <v>11</v>
      </c>
      <c r="H5097" s="135" t="s">
        <v>1531</v>
      </c>
      <c r="I5097" t="s">
        <v>1454</v>
      </c>
      <c r="J5097" s="20">
        <v>9</v>
      </c>
      <c r="K5097" s="20" t="s">
        <v>9</v>
      </c>
      <c r="L5097" t="s">
        <v>1464</v>
      </c>
      <c r="M5097" s="20">
        <v>1.98</v>
      </c>
      <c r="N5097" s="20">
        <v>3.52</v>
      </c>
      <c r="AE5097">
        <f t="shared" si="79"/>
        <v>2004</v>
      </c>
    </row>
    <row r="5098" spans="1:31" x14ac:dyDescent="0.25">
      <c r="A5098" s="7">
        <v>5095</v>
      </c>
      <c r="B5098" s="8">
        <v>38060</v>
      </c>
      <c r="C5098" t="s">
        <v>3</v>
      </c>
      <c r="D5098" t="s">
        <v>655</v>
      </c>
      <c r="E5098" t="s">
        <v>9</v>
      </c>
      <c r="F5098" t="s">
        <v>43</v>
      </c>
      <c r="G5098" t="s">
        <v>14</v>
      </c>
      <c r="H5098" s="135" t="s">
        <v>1496</v>
      </c>
      <c r="I5098" t="s">
        <v>1458</v>
      </c>
      <c r="J5098" s="20">
        <v>15</v>
      </c>
      <c r="K5098" s="20" t="s">
        <v>1465</v>
      </c>
      <c r="L5098" t="s">
        <v>1466</v>
      </c>
      <c r="M5098" s="20">
        <v>30</v>
      </c>
      <c r="N5098" s="20">
        <v>10</v>
      </c>
      <c r="AE5098">
        <f t="shared" si="79"/>
        <v>2004</v>
      </c>
    </row>
    <row r="5099" spans="1:31" x14ac:dyDescent="0.25">
      <c r="A5099" s="7">
        <v>5096</v>
      </c>
      <c r="B5099" s="8">
        <v>38060</v>
      </c>
      <c r="C5099" t="s">
        <v>3</v>
      </c>
      <c r="D5099" t="s">
        <v>638</v>
      </c>
      <c r="E5099" t="s">
        <v>9</v>
      </c>
      <c r="F5099" t="s">
        <v>552</v>
      </c>
      <c r="G5099" t="s">
        <v>377</v>
      </c>
      <c r="H5099" s="9" t="s">
        <v>1686</v>
      </c>
      <c r="I5099" t="s">
        <v>1454</v>
      </c>
      <c r="J5099" s="20">
        <v>36</v>
      </c>
      <c r="K5099" s="20" t="s">
        <v>9</v>
      </c>
      <c r="L5099" t="s">
        <v>1464</v>
      </c>
      <c r="M5099" s="20">
        <v>7.92</v>
      </c>
      <c r="N5099" s="20">
        <v>11.08</v>
      </c>
      <c r="AE5099">
        <f t="shared" si="79"/>
        <v>2004</v>
      </c>
    </row>
    <row r="5100" spans="1:31" x14ac:dyDescent="0.25">
      <c r="A5100" s="7">
        <v>5097</v>
      </c>
      <c r="B5100" s="8">
        <v>38060</v>
      </c>
      <c r="C5100" t="s">
        <v>3</v>
      </c>
      <c r="D5100" t="s">
        <v>287</v>
      </c>
      <c r="E5100" t="s">
        <v>9</v>
      </c>
      <c r="F5100" t="s">
        <v>372</v>
      </c>
      <c r="G5100" t="s">
        <v>633</v>
      </c>
      <c r="H5100" s="135" t="s">
        <v>1753</v>
      </c>
      <c r="I5100" t="s">
        <v>1454</v>
      </c>
      <c r="J5100" s="20">
        <v>13</v>
      </c>
      <c r="K5100" s="20" t="s">
        <v>3</v>
      </c>
      <c r="L5100" t="s">
        <v>1464</v>
      </c>
      <c r="M5100" s="20">
        <v>4.6400000000000006</v>
      </c>
      <c r="N5100" s="20">
        <v>2.86</v>
      </c>
      <c r="AE5100">
        <f t="shared" si="79"/>
        <v>2004</v>
      </c>
    </row>
    <row r="5101" spans="1:31" x14ac:dyDescent="0.25">
      <c r="A5101" s="7">
        <v>5098</v>
      </c>
      <c r="B5101" s="8">
        <v>38060</v>
      </c>
      <c r="C5101" t="s">
        <v>3</v>
      </c>
      <c r="D5101" t="s">
        <v>645</v>
      </c>
      <c r="E5101" t="s">
        <v>9</v>
      </c>
      <c r="F5101" t="s">
        <v>597</v>
      </c>
      <c r="G5101" t="s">
        <v>24</v>
      </c>
      <c r="H5101" s="136" t="s">
        <v>1496</v>
      </c>
      <c r="I5101" t="s">
        <v>1454</v>
      </c>
      <c r="J5101" s="20">
        <v>30</v>
      </c>
      <c r="K5101" s="20" t="s">
        <v>9</v>
      </c>
      <c r="L5101" t="s">
        <v>1464</v>
      </c>
      <c r="M5101" s="20">
        <v>6.6</v>
      </c>
      <c r="N5101" s="20">
        <v>9.4</v>
      </c>
      <c r="AE5101">
        <f t="shared" si="79"/>
        <v>2004</v>
      </c>
    </row>
    <row r="5102" spans="1:31" x14ac:dyDescent="0.25">
      <c r="A5102" s="7">
        <v>5099</v>
      </c>
      <c r="B5102" s="8">
        <v>38061</v>
      </c>
      <c r="C5102" t="s">
        <v>3</v>
      </c>
      <c r="D5102" t="s">
        <v>656</v>
      </c>
      <c r="E5102" t="s">
        <v>9</v>
      </c>
      <c r="F5102" t="s">
        <v>202</v>
      </c>
      <c r="G5102" t="s">
        <v>17</v>
      </c>
      <c r="H5102" s="135" t="s">
        <v>1552</v>
      </c>
      <c r="I5102" t="s">
        <v>1458</v>
      </c>
      <c r="J5102" s="20">
        <v>11</v>
      </c>
      <c r="K5102" s="20" t="s">
        <v>3</v>
      </c>
      <c r="L5102" t="s">
        <v>1464</v>
      </c>
      <c r="M5102" s="20">
        <v>30</v>
      </c>
      <c r="N5102" s="20">
        <v>10</v>
      </c>
      <c r="AE5102">
        <f t="shared" si="79"/>
        <v>2004</v>
      </c>
    </row>
    <row r="5103" spans="1:31" x14ac:dyDescent="0.25">
      <c r="A5103" s="7">
        <v>5100</v>
      </c>
      <c r="B5103" s="8">
        <v>38061</v>
      </c>
      <c r="C5103" t="s">
        <v>3</v>
      </c>
      <c r="D5103" t="s">
        <v>657</v>
      </c>
      <c r="E5103" t="s">
        <v>9</v>
      </c>
      <c r="F5103" t="s">
        <v>597</v>
      </c>
      <c r="G5103" t="s">
        <v>17</v>
      </c>
      <c r="H5103" s="135" t="s">
        <v>1500</v>
      </c>
      <c r="I5103" t="s">
        <v>1454</v>
      </c>
      <c r="J5103" s="20">
        <v>20</v>
      </c>
      <c r="K5103" s="20" t="s">
        <v>9</v>
      </c>
      <c r="L5103" t="s">
        <v>1464</v>
      </c>
      <c r="M5103" s="20">
        <v>4.4000000000000004</v>
      </c>
      <c r="N5103" s="20">
        <v>6.6</v>
      </c>
      <c r="AE5103">
        <f t="shared" si="79"/>
        <v>2004</v>
      </c>
    </row>
    <row r="5104" spans="1:31" x14ac:dyDescent="0.25">
      <c r="A5104" s="7">
        <v>5101</v>
      </c>
      <c r="B5104" s="8">
        <v>38061</v>
      </c>
      <c r="C5104" t="s">
        <v>3</v>
      </c>
      <c r="D5104" t="s">
        <v>428</v>
      </c>
      <c r="E5104" t="s">
        <v>9</v>
      </c>
      <c r="F5104" t="s">
        <v>112</v>
      </c>
      <c r="G5104" t="s">
        <v>11</v>
      </c>
      <c r="H5104" s="135" t="s">
        <v>1538</v>
      </c>
      <c r="I5104" t="s">
        <v>1454</v>
      </c>
      <c r="J5104" s="20">
        <v>10</v>
      </c>
      <c r="K5104" s="20" t="s">
        <v>1465</v>
      </c>
      <c r="L5104" t="s">
        <v>1466</v>
      </c>
      <c r="M5104" s="20">
        <v>2.5</v>
      </c>
      <c r="N5104" s="20">
        <v>2.5</v>
      </c>
      <c r="AE5104">
        <f t="shared" si="79"/>
        <v>2004</v>
      </c>
    </row>
    <row r="5105" spans="1:31" x14ac:dyDescent="0.25">
      <c r="A5105" s="7">
        <v>5102</v>
      </c>
      <c r="B5105" s="8">
        <v>38061</v>
      </c>
      <c r="C5105" t="s">
        <v>3</v>
      </c>
      <c r="D5105" t="s">
        <v>112</v>
      </c>
      <c r="E5105" t="s">
        <v>9</v>
      </c>
      <c r="F5105" t="s">
        <v>428</v>
      </c>
      <c r="G5105" t="s">
        <v>11</v>
      </c>
      <c r="H5105" s="135" t="s">
        <v>1538</v>
      </c>
      <c r="I5105" t="s">
        <v>1454</v>
      </c>
      <c r="J5105" s="20">
        <v>10</v>
      </c>
      <c r="K5105" s="20" t="s">
        <v>9</v>
      </c>
      <c r="L5105" t="s">
        <v>1464</v>
      </c>
      <c r="M5105" s="20">
        <v>2.2000000000000002</v>
      </c>
      <c r="N5105" s="20">
        <v>3.8</v>
      </c>
      <c r="AE5105">
        <f t="shared" si="79"/>
        <v>2004</v>
      </c>
    </row>
    <row r="5106" spans="1:31" x14ac:dyDescent="0.25">
      <c r="A5106" s="7">
        <v>5103</v>
      </c>
      <c r="B5106" s="8">
        <v>38061</v>
      </c>
      <c r="C5106" t="s">
        <v>3</v>
      </c>
      <c r="D5106" t="s">
        <v>657</v>
      </c>
      <c r="E5106" t="s">
        <v>9</v>
      </c>
      <c r="F5106" t="s">
        <v>641</v>
      </c>
      <c r="G5106" t="s">
        <v>14</v>
      </c>
      <c r="H5106" s="135" t="s">
        <v>1501</v>
      </c>
      <c r="I5106" t="s">
        <v>1454</v>
      </c>
      <c r="J5106" s="20">
        <v>54</v>
      </c>
      <c r="K5106" s="20" t="s">
        <v>9</v>
      </c>
      <c r="L5106" t="s">
        <v>1464</v>
      </c>
      <c r="M5106" s="20">
        <v>11.879999999999999</v>
      </c>
      <c r="N5106" s="20">
        <v>16.12</v>
      </c>
      <c r="AE5106">
        <f t="shared" si="79"/>
        <v>2004</v>
      </c>
    </row>
    <row r="5107" spans="1:31" x14ac:dyDescent="0.25">
      <c r="A5107" s="7">
        <v>5104</v>
      </c>
      <c r="B5107" s="8">
        <v>38061</v>
      </c>
      <c r="C5107" t="s">
        <v>3</v>
      </c>
      <c r="D5107" t="s">
        <v>543</v>
      </c>
      <c r="E5107" t="s">
        <v>9</v>
      </c>
      <c r="F5107" t="s">
        <v>597</v>
      </c>
      <c r="G5107" t="s">
        <v>17</v>
      </c>
      <c r="H5107" s="135" t="s">
        <v>1496</v>
      </c>
      <c r="I5107" t="s">
        <v>1454</v>
      </c>
      <c r="J5107" s="20">
        <v>28</v>
      </c>
      <c r="K5107" s="20" t="s">
        <v>9</v>
      </c>
      <c r="L5107" t="s">
        <v>1464</v>
      </c>
      <c r="M5107" s="20">
        <v>6.16</v>
      </c>
      <c r="N5107" s="20">
        <v>8.84</v>
      </c>
      <c r="AE5107">
        <f t="shared" si="79"/>
        <v>2004</v>
      </c>
    </row>
    <row r="5108" spans="1:31" x14ac:dyDescent="0.25">
      <c r="A5108" s="7">
        <v>5105</v>
      </c>
      <c r="B5108" s="8">
        <v>38061</v>
      </c>
      <c r="C5108" t="s">
        <v>3</v>
      </c>
      <c r="D5108" t="s">
        <v>538</v>
      </c>
      <c r="E5108" t="s">
        <v>9</v>
      </c>
      <c r="F5108" t="s">
        <v>275</v>
      </c>
      <c r="G5108" t="s">
        <v>633</v>
      </c>
      <c r="H5108" s="135" t="s">
        <v>1772</v>
      </c>
      <c r="I5108" t="s">
        <v>1454</v>
      </c>
      <c r="J5108" s="20">
        <v>20</v>
      </c>
      <c r="K5108" s="20" t="s">
        <v>3</v>
      </c>
      <c r="L5108" t="s">
        <v>1464</v>
      </c>
      <c r="M5108" s="20">
        <v>6.6</v>
      </c>
      <c r="N5108" s="20">
        <v>4.4000000000000004</v>
      </c>
      <c r="AE5108">
        <f t="shared" si="79"/>
        <v>2004</v>
      </c>
    </row>
    <row r="5109" spans="1:31" x14ac:dyDescent="0.25">
      <c r="A5109" s="7">
        <v>5106</v>
      </c>
      <c r="B5109" s="8">
        <v>38063</v>
      </c>
      <c r="C5109" t="s">
        <v>3</v>
      </c>
      <c r="D5109" t="s">
        <v>572</v>
      </c>
      <c r="E5109" t="s">
        <v>9</v>
      </c>
      <c r="F5109" t="s">
        <v>487</v>
      </c>
      <c r="G5109" t="s">
        <v>14</v>
      </c>
      <c r="H5109" s="135" t="s">
        <v>1489</v>
      </c>
      <c r="I5109" t="s">
        <v>1455</v>
      </c>
      <c r="J5109" s="20">
        <v>5</v>
      </c>
      <c r="K5109" s="20" t="s">
        <v>9</v>
      </c>
      <c r="L5109" t="s">
        <v>1464</v>
      </c>
      <c r="M5109" s="20">
        <v>0.55000000000000004</v>
      </c>
      <c r="N5109" s="20">
        <v>1.2</v>
      </c>
      <c r="AE5109">
        <f t="shared" si="79"/>
        <v>2004</v>
      </c>
    </row>
    <row r="5110" spans="1:31" x14ac:dyDescent="0.25">
      <c r="A5110" s="7">
        <v>5107</v>
      </c>
      <c r="B5110" s="8">
        <v>38064</v>
      </c>
      <c r="C5110" t="s">
        <v>3</v>
      </c>
      <c r="D5110" t="s">
        <v>508</v>
      </c>
      <c r="E5110" t="s">
        <v>9</v>
      </c>
      <c r="F5110" t="s">
        <v>652</v>
      </c>
      <c r="G5110" t="s">
        <v>377</v>
      </c>
      <c r="H5110" s="135" t="s">
        <v>1592</v>
      </c>
      <c r="I5110" t="s">
        <v>1454</v>
      </c>
      <c r="J5110" s="20">
        <v>12</v>
      </c>
      <c r="K5110" s="20" t="s">
        <v>9</v>
      </c>
      <c r="L5110" t="s">
        <v>1463</v>
      </c>
      <c r="M5110" s="20">
        <v>2.88</v>
      </c>
      <c r="N5110" s="20">
        <v>4.12</v>
      </c>
      <c r="AE5110">
        <f t="shared" si="79"/>
        <v>2004</v>
      </c>
    </row>
    <row r="5111" spans="1:31" x14ac:dyDescent="0.25">
      <c r="A5111" s="7">
        <v>5108</v>
      </c>
      <c r="B5111" s="8">
        <v>38064</v>
      </c>
      <c r="C5111" t="s">
        <v>3</v>
      </c>
      <c r="D5111" t="s">
        <v>543</v>
      </c>
      <c r="E5111" t="s">
        <v>9</v>
      </c>
      <c r="F5111" t="s">
        <v>490</v>
      </c>
      <c r="G5111" t="s">
        <v>65</v>
      </c>
      <c r="H5111" s="135" t="s">
        <v>1608</v>
      </c>
      <c r="I5111" t="s">
        <v>1454</v>
      </c>
      <c r="J5111" s="20">
        <v>38</v>
      </c>
      <c r="K5111" s="20" t="s">
        <v>9</v>
      </c>
      <c r="L5111" t="s">
        <v>1464</v>
      </c>
      <c r="M5111" s="20">
        <v>8.36</v>
      </c>
      <c r="N5111" s="20">
        <v>11.64</v>
      </c>
      <c r="AE5111">
        <f t="shared" si="79"/>
        <v>2004</v>
      </c>
    </row>
    <row r="5112" spans="1:31" x14ac:dyDescent="0.25">
      <c r="A5112" s="7">
        <v>5109</v>
      </c>
      <c r="B5112" s="8">
        <v>38064</v>
      </c>
      <c r="C5112" t="s">
        <v>3</v>
      </c>
      <c r="D5112" t="s">
        <v>250</v>
      </c>
      <c r="E5112" t="s">
        <v>9</v>
      </c>
      <c r="F5112" t="s">
        <v>37</v>
      </c>
      <c r="G5112" t="s">
        <v>11</v>
      </c>
      <c r="H5112" s="135" t="s">
        <v>1579</v>
      </c>
      <c r="I5112" t="s">
        <v>1454</v>
      </c>
      <c r="J5112" s="20">
        <v>47</v>
      </c>
      <c r="K5112" s="20" t="s">
        <v>3</v>
      </c>
      <c r="L5112" t="s">
        <v>1464</v>
      </c>
      <c r="M5112" s="20">
        <v>14.16</v>
      </c>
      <c r="N5112" s="20">
        <v>10.34</v>
      </c>
      <c r="AE5112">
        <f t="shared" si="79"/>
        <v>2004</v>
      </c>
    </row>
    <row r="5113" spans="1:31" x14ac:dyDescent="0.25">
      <c r="A5113" s="7">
        <v>5110</v>
      </c>
      <c r="B5113" s="8">
        <v>38064</v>
      </c>
      <c r="C5113" t="s">
        <v>3</v>
      </c>
      <c r="D5113" t="s">
        <v>543</v>
      </c>
      <c r="E5113" t="s">
        <v>9</v>
      </c>
      <c r="F5113" t="s">
        <v>270</v>
      </c>
      <c r="G5113" t="s">
        <v>377</v>
      </c>
      <c r="H5113" s="9" t="s">
        <v>1716</v>
      </c>
      <c r="I5113" t="s">
        <v>1454</v>
      </c>
      <c r="J5113" s="20">
        <v>15</v>
      </c>
      <c r="K5113" s="20" t="s">
        <v>3</v>
      </c>
      <c r="L5113" t="s">
        <v>1464</v>
      </c>
      <c r="M5113" s="20">
        <v>5.2</v>
      </c>
      <c r="N5113" s="20">
        <v>3.3</v>
      </c>
      <c r="AE5113">
        <f t="shared" si="79"/>
        <v>2004</v>
      </c>
    </row>
    <row r="5114" spans="1:31" x14ac:dyDescent="0.25">
      <c r="A5114" s="7">
        <v>5111</v>
      </c>
      <c r="B5114" s="8">
        <v>38064</v>
      </c>
      <c r="C5114" t="s">
        <v>3</v>
      </c>
      <c r="D5114" t="s">
        <v>240</v>
      </c>
      <c r="E5114" t="s">
        <v>9</v>
      </c>
      <c r="F5114" t="s">
        <v>658</v>
      </c>
      <c r="G5114" t="s">
        <v>633</v>
      </c>
      <c r="H5114" s="136" t="s">
        <v>1745</v>
      </c>
      <c r="I5114" t="s">
        <v>1458</v>
      </c>
      <c r="J5114" s="20">
        <v>10</v>
      </c>
      <c r="K5114" s="20" t="s">
        <v>1465</v>
      </c>
      <c r="L5114" t="s">
        <v>1466</v>
      </c>
      <c r="M5114" s="20">
        <v>10</v>
      </c>
      <c r="N5114" s="20">
        <v>30</v>
      </c>
      <c r="AE5114">
        <f t="shared" si="79"/>
        <v>2004</v>
      </c>
    </row>
    <row r="5115" spans="1:31" x14ac:dyDescent="0.25">
      <c r="A5115" s="7">
        <v>5112</v>
      </c>
      <c r="B5115" s="8">
        <v>38064</v>
      </c>
      <c r="C5115" t="s">
        <v>3</v>
      </c>
      <c r="D5115" t="s">
        <v>543</v>
      </c>
      <c r="E5115" t="s">
        <v>9</v>
      </c>
      <c r="F5115" t="s">
        <v>427</v>
      </c>
      <c r="G5115" t="s">
        <v>24</v>
      </c>
      <c r="H5115" s="136" t="s">
        <v>1496</v>
      </c>
      <c r="I5115" t="s">
        <v>1454</v>
      </c>
      <c r="J5115" s="20">
        <v>10</v>
      </c>
      <c r="K5115" s="20" t="s">
        <v>9</v>
      </c>
      <c r="L5115" t="s">
        <v>1464</v>
      </c>
      <c r="M5115" s="20">
        <v>2.2000000000000002</v>
      </c>
      <c r="N5115" s="20">
        <v>3.8</v>
      </c>
      <c r="AE5115">
        <f t="shared" si="79"/>
        <v>2004</v>
      </c>
    </row>
    <row r="5116" spans="1:31" x14ac:dyDescent="0.25">
      <c r="A5116" s="7">
        <v>5113</v>
      </c>
      <c r="B5116" s="8">
        <v>38066</v>
      </c>
      <c r="C5116" t="s">
        <v>3</v>
      </c>
      <c r="D5116" t="s">
        <v>38</v>
      </c>
      <c r="E5116" t="s">
        <v>9</v>
      </c>
      <c r="F5116" t="s">
        <v>39</v>
      </c>
      <c r="G5116" t="s">
        <v>17</v>
      </c>
      <c r="H5116" s="135" t="s">
        <v>1502</v>
      </c>
      <c r="I5116" t="s">
        <v>1455</v>
      </c>
      <c r="J5116" s="20">
        <v>37</v>
      </c>
      <c r="K5116" s="20" t="s">
        <v>9</v>
      </c>
      <c r="L5116" t="s">
        <v>1464</v>
      </c>
      <c r="M5116" s="20">
        <v>4.07</v>
      </c>
      <c r="N5116" s="20">
        <v>5.68</v>
      </c>
      <c r="AE5116">
        <f t="shared" si="79"/>
        <v>2004</v>
      </c>
    </row>
    <row r="5117" spans="1:31" x14ac:dyDescent="0.25">
      <c r="A5117" s="7">
        <v>5114</v>
      </c>
      <c r="B5117" s="8">
        <v>38066</v>
      </c>
      <c r="C5117" t="s">
        <v>3</v>
      </c>
      <c r="D5117" t="s">
        <v>489</v>
      </c>
      <c r="E5117" t="s">
        <v>9</v>
      </c>
      <c r="F5117" t="s">
        <v>469</v>
      </c>
      <c r="G5117" t="s">
        <v>569</v>
      </c>
      <c r="H5117" s="9" t="s">
        <v>1721</v>
      </c>
      <c r="I5117" t="s">
        <v>1454</v>
      </c>
      <c r="J5117" s="20">
        <v>18</v>
      </c>
      <c r="K5117" s="20" t="s">
        <v>9</v>
      </c>
      <c r="L5117" t="s">
        <v>1464</v>
      </c>
      <c r="M5117" s="20">
        <v>3.96</v>
      </c>
      <c r="N5117" s="20">
        <v>6.04</v>
      </c>
      <c r="AE5117">
        <f t="shared" si="79"/>
        <v>2004</v>
      </c>
    </row>
    <row r="5118" spans="1:31" x14ac:dyDescent="0.25">
      <c r="A5118" s="7">
        <v>5115</v>
      </c>
      <c r="B5118" s="8">
        <v>38068</v>
      </c>
      <c r="C5118" t="s">
        <v>3</v>
      </c>
      <c r="D5118" t="s">
        <v>659</v>
      </c>
      <c r="E5118" t="s">
        <v>9</v>
      </c>
      <c r="F5118" t="s">
        <v>154</v>
      </c>
      <c r="G5118" t="s">
        <v>377</v>
      </c>
      <c r="H5118" s="135" t="s">
        <v>1592</v>
      </c>
      <c r="I5118" t="s">
        <v>1458</v>
      </c>
      <c r="J5118" s="20">
        <v>12</v>
      </c>
      <c r="K5118" s="20" t="s">
        <v>9</v>
      </c>
      <c r="L5118" t="s">
        <v>1463</v>
      </c>
      <c r="M5118" s="20">
        <v>30</v>
      </c>
      <c r="N5118" s="20">
        <v>10</v>
      </c>
      <c r="AE5118">
        <f t="shared" si="79"/>
        <v>2004</v>
      </c>
    </row>
    <row r="5119" spans="1:31" x14ac:dyDescent="0.25">
      <c r="A5119" s="7">
        <v>5116</v>
      </c>
      <c r="B5119" s="8">
        <v>38068</v>
      </c>
      <c r="C5119" t="s">
        <v>3</v>
      </c>
      <c r="D5119" t="s">
        <v>27</v>
      </c>
      <c r="E5119" t="s">
        <v>9</v>
      </c>
      <c r="F5119" t="s">
        <v>604</v>
      </c>
      <c r="G5119" t="s">
        <v>11</v>
      </c>
      <c r="H5119" s="135" t="s">
        <v>1505</v>
      </c>
      <c r="I5119" t="s">
        <v>1454</v>
      </c>
      <c r="J5119" s="20">
        <v>107</v>
      </c>
      <c r="K5119" s="20" t="s">
        <v>3</v>
      </c>
      <c r="L5119" t="s">
        <v>1464</v>
      </c>
      <c r="M5119" s="20">
        <v>30.96</v>
      </c>
      <c r="N5119" s="20">
        <v>23.54</v>
      </c>
      <c r="AE5119">
        <f t="shared" si="79"/>
        <v>2004</v>
      </c>
    </row>
    <row r="5120" spans="1:31" x14ac:dyDescent="0.25">
      <c r="A5120" s="7">
        <v>5117</v>
      </c>
      <c r="B5120" s="8">
        <v>38068</v>
      </c>
      <c r="C5120" t="s">
        <v>3</v>
      </c>
      <c r="D5120" t="s">
        <v>604</v>
      </c>
      <c r="E5120" t="s">
        <v>9</v>
      </c>
      <c r="F5120" t="s">
        <v>270</v>
      </c>
      <c r="G5120" t="s">
        <v>65</v>
      </c>
      <c r="H5120" s="135" t="s">
        <v>1496</v>
      </c>
      <c r="I5120" t="s">
        <v>1455</v>
      </c>
      <c r="J5120" s="20">
        <v>13</v>
      </c>
      <c r="K5120" s="20" t="s">
        <v>3</v>
      </c>
      <c r="L5120" t="s">
        <v>1464</v>
      </c>
      <c r="M5120" s="20">
        <v>2.3200000000000003</v>
      </c>
      <c r="N5120" s="20">
        <v>1.43</v>
      </c>
      <c r="AE5120">
        <f t="shared" si="79"/>
        <v>2004</v>
      </c>
    </row>
    <row r="5121" spans="1:31" x14ac:dyDescent="0.25">
      <c r="A5121" s="7">
        <v>5118</v>
      </c>
      <c r="B5121" s="8">
        <v>38068</v>
      </c>
      <c r="C5121" t="s">
        <v>3</v>
      </c>
      <c r="D5121" t="s">
        <v>270</v>
      </c>
      <c r="E5121" t="s">
        <v>9</v>
      </c>
      <c r="F5121" t="s">
        <v>604</v>
      </c>
      <c r="G5121" t="s">
        <v>65</v>
      </c>
      <c r="H5121" s="135" t="s">
        <v>1496</v>
      </c>
      <c r="I5121" t="s">
        <v>1455</v>
      </c>
      <c r="J5121" s="20">
        <v>13</v>
      </c>
      <c r="K5121" s="20" t="s">
        <v>9</v>
      </c>
      <c r="L5121" t="s">
        <v>1464</v>
      </c>
      <c r="M5121" s="20">
        <v>1.43</v>
      </c>
      <c r="N5121" s="20">
        <v>2.3200000000000003</v>
      </c>
      <c r="AE5121">
        <f t="shared" si="79"/>
        <v>2004</v>
      </c>
    </row>
    <row r="5122" spans="1:31" x14ac:dyDescent="0.25">
      <c r="A5122" s="7">
        <v>5119</v>
      </c>
      <c r="B5122" s="8">
        <v>38068</v>
      </c>
      <c r="C5122" t="s">
        <v>3</v>
      </c>
      <c r="D5122" t="s">
        <v>657</v>
      </c>
      <c r="E5122" t="s">
        <v>9</v>
      </c>
      <c r="F5122" t="s">
        <v>43</v>
      </c>
      <c r="G5122" t="s">
        <v>14</v>
      </c>
      <c r="H5122" s="135" t="s">
        <v>1496</v>
      </c>
      <c r="I5122" t="s">
        <v>1458</v>
      </c>
      <c r="J5122" s="20">
        <v>15</v>
      </c>
      <c r="K5122" s="20" t="s">
        <v>9</v>
      </c>
      <c r="L5122" t="s">
        <v>1463</v>
      </c>
      <c r="M5122" s="20">
        <v>30</v>
      </c>
      <c r="N5122" s="20">
        <v>10</v>
      </c>
      <c r="AE5122">
        <f t="shared" si="79"/>
        <v>2004</v>
      </c>
    </row>
    <row r="5123" spans="1:31" x14ac:dyDescent="0.25">
      <c r="A5123" s="7">
        <v>5120</v>
      </c>
      <c r="B5123" s="8">
        <v>38068</v>
      </c>
      <c r="C5123" t="s">
        <v>3</v>
      </c>
      <c r="D5123" t="s">
        <v>537</v>
      </c>
      <c r="E5123" t="s">
        <v>9</v>
      </c>
      <c r="F5123" t="s">
        <v>427</v>
      </c>
      <c r="G5123" t="s">
        <v>17</v>
      </c>
      <c r="H5123" s="135" t="s">
        <v>1496</v>
      </c>
      <c r="I5123" t="s">
        <v>1456</v>
      </c>
      <c r="J5123" s="20">
        <v>17</v>
      </c>
      <c r="K5123" s="20" t="s">
        <v>9</v>
      </c>
      <c r="L5123" t="s">
        <v>1464</v>
      </c>
      <c r="M5123" s="20">
        <v>3.74</v>
      </c>
      <c r="N5123" s="20">
        <v>5.76</v>
      </c>
      <c r="O5123" t="s">
        <v>3</v>
      </c>
      <c r="P5123" s="13" t="s">
        <v>105</v>
      </c>
      <c r="Q5123" t="s">
        <v>9</v>
      </c>
      <c r="R5123" t="s">
        <v>521</v>
      </c>
      <c r="S5123" t="s">
        <v>1465</v>
      </c>
      <c r="U5123" t="s">
        <v>1465</v>
      </c>
      <c r="W5123" t="s">
        <v>1465</v>
      </c>
      <c r="Y5123" t="s">
        <v>1465</v>
      </c>
      <c r="AA5123" t="s">
        <v>1465</v>
      </c>
      <c r="AC5123" t="s">
        <v>1465</v>
      </c>
      <c r="AE5123">
        <f t="shared" si="79"/>
        <v>2004</v>
      </c>
    </row>
    <row r="5124" spans="1:31" x14ac:dyDescent="0.25">
      <c r="A5124" s="7">
        <v>5121</v>
      </c>
      <c r="B5124" s="8">
        <v>38068</v>
      </c>
      <c r="C5124" t="s">
        <v>3</v>
      </c>
      <c r="D5124" t="s">
        <v>39</v>
      </c>
      <c r="E5124" t="s">
        <v>9</v>
      </c>
      <c r="F5124" t="s">
        <v>57</v>
      </c>
      <c r="G5124" t="s">
        <v>633</v>
      </c>
      <c r="H5124" s="135" t="s">
        <v>1768</v>
      </c>
      <c r="I5124" t="s">
        <v>1454</v>
      </c>
      <c r="J5124" s="20">
        <v>17</v>
      </c>
      <c r="K5124" s="20" t="s">
        <v>3</v>
      </c>
      <c r="L5124" t="s">
        <v>1464</v>
      </c>
      <c r="M5124" s="20">
        <v>5.76</v>
      </c>
      <c r="N5124" s="20">
        <v>3.74</v>
      </c>
      <c r="AE5124">
        <f t="shared" ref="AE5124:AE5187" si="80">YEAR(B5124)</f>
        <v>2004</v>
      </c>
    </row>
    <row r="5125" spans="1:31" x14ac:dyDescent="0.25">
      <c r="A5125" s="7">
        <v>5122</v>
      </c>
      <c r="B5125" s="8">
        <v>38071</v>
      </c>
      <c r="C5125" t="s">
        <v>3</v>
      </c>
      <c r="D5125" t="s">
        <v>275</v>
      </c>
      <c r="E5125" t="s">
        <v>9</v>
      </c>
      <c r="F5125" t="s">
        <v>292</v>
      </c>
      <c r="G5125" t="s">
        <v>377</v>
      </c>
      <c r="H5125" s="135" t="s">
        <v>1592</v>
      </c>
      <c r="I5125" t="s">
        <v>1454</v>
      </c>
      <c r="J5125" s="20">
        <v>12</v>
      </c>
      <c r="K5125" s="20" t="s">
        <v>9</v>
      </c>
      <c r="L5125" t="s">
        <v>1463</v>
      </c>
      <c r="M5125" s="20">
        <v>2.88</v>
      </c>
      <c r="N5125" s="20">
        <v>4.12</v>
      </c>
      <c r="AE5125">
        <f t="shared" si="80"/>
        <v>2004</v>
      </c>
    </row>
    <row r="5126" spans="1:31" x14ac:dyDescent="0.25">
      <c r="A5126" s="7">
        <v>5123</v>
      </c>
      <c r="B5126" s="8">
        <v>38071</v>
      </c>
      <c r="C5126" t="s">
        <v>3</v>
      </c>
      <c r="D5126" t="s">
        <v>188</v>
      </c>
      <c r="E5126" t="s">
        <v>9</v>
      </c>
      <c r="F5126" t="s">
        <v>638</v>
      </c>
      <c r="G5126" t="s">
        <v>377</v>
      </c>
      <c r="H5126" s="135" t="s">
        <v>1592</v>
      </c>
      <c r="I5126" t="s">
        <v>1454</v>
      </c>
      <c r="J5126" s="20">
        <v>12</v>
      </c>
      <c r="K5126" s="20" t="s">
        <v>1465</v>
      </c>
      <c r="L5126" t="s">
        <v>1466</v>
      </c>
      <c r="M5126" s="20">
        <v>3</v>
      </c>
      <c r="N5126" s="20">
        <v>3</v>
      </c>
      <c r="AE5126">
        <f t="shared" si="80"/>
        <v>2004</v>
      </c>
    </row>
    <row r="5127" spans="1:31" x14ac:dyDescent="0.25">
      <c r="A5127" s="7">
        <v>5124</v>
      </c>
      <c r="B5127" s="8">
        <v>38071</v>
      </c>
      <c r="C5127" t="s">
        <v>3</v>
      </c>
      <c r="D5127" t="s">
        <v>638</v>
      </c>
      <c r="E5127" t="s">
        <v>9</v>
      </c>
      <c r="F5127" t="s">
        <v>188</v>
      </c>
      <c r="G5127" t="s">
        <v>377</v>
      </c>
      <c r="H5127" s="135" t="s">
        <v>1592</v>
      </c>
      <c r="I5127" t="s">
        <v>1454</v>
      </c>
      <c r="J5127" s="20">
        <v>12</v>
      </c>
      <c r="K5127" s="20" t="s">
        <v>9</v>
      </c>
      <c r="L5127" t="s">
        <v>1463</v>
      </c>
      <c r="M5127" s="20">
        <v>2.88</v>
      </c>
      <c r="N5127" s="20">
        <v>4.12</v>
      </c>
      <c r="AE5127">
        <f t="shared" si="80"/>
        <v>2004</v>
      </c>
    </row>
    <row r="5128" spans="1:31" x14ac:dyDescent="0.25">
      <c r="A5128" s="7">
        <v>5125</v>
      </c>
      <c r="B5128" s="8">
        <v>38071</v>
      </c>
      <c r="C5128" t="s">
        <v>3</v>
      </c>
      <c r="D5128" t="s">
        <v>271</v>
      </c>
      <c r="E5128" t="s">
        <v>9</v>
      </c>
      <c r="F5128" t="s">
        <v>53</v>
      </c>
      <c r="G5128" t="s">
        <v>14</v>
      </c>
      <c r="H5128" s="135" t="s">
        <v>1532</v>
      </c>
      <c r="I5128" t="s">
        <v>1454</v>
      </c>
      <c r="J5128" s="20">
        <v>36</v>
      </c>
      <c r="K5128" s="20" t="s">
        <v>9</v>
      </c>
      <c r="L5128" t="s">
        <v>1464</v>
      </c>
      <c r="M5128" s="20">
        <v>7.92</v>
      </c>
      <c r="N5128" s="20">
        <v>11.08</v>
      </c>
      <c r="AE5128">
        <f t="shared" si="80"/>
        <v>2004</v>
      </c>
    </row>
    <row r="5129" spans="1:31" x14ac:dyDescent="0.25">
      <c r="A5129" s="7">
        <v>5126</v>
      </c>
      <c r="B5129" s="8">
        <v>38071</v>
      </c>
      <c r="C5129" t="s">
        <v>3</v>
      </c>
      <c r="D5129" t="s">
        <v>354</v>
      </c>
      <c r="E5129" t="s">
        <v>9</v>
      </c>
      <c r="F5129" t="s">
        <v>598</v>
      </c>
      <c r="G5129" t="s">
        <v>14</v>
      </c>
      <c r="H5129" s="135" t="s">
        <v>1522</v>
      </c>
      <c r="I5129" t="s">
        <v>1455</v>
      </c>
      <c r="J5129" s="20">
        <v>7</v>
      </c>
      <c r="K5129" s="20" t="s">
        <v>1465</v>
      </c>
      <c r="L5129" t="s">
        <v>1466</v>
      </c>
      <c r="M5129" s="20">
        <v>0.875</v>
      </c>
      <c r="N5129" s="20">
        <v>0.875</v>
      </c>
      <c r="AE5129">
        <f t="shared" si="80"/>
        <v>2004</v>
      </c>
    </row>
    <row r="5130" spans="1:31" x14ac:dyDescent="0.25">
      <c r="A5130" s="7">
        <v>5127</v>
      </c>
      <c r="B5130" s="8">
        <v>38071</v>
      </c>
      <c r="C5130" t="s">
        <v>3</v>
      </c>
      <c r="D5130" t="s">
        <v>645</v>
      </c>
      <c r="E5130" t="s">
        <v>9</v>
      </c>
      <c r="F5130" t="s">
        <v>224</v>
      </c>
      <c r="G5130" t="s">
        <v>11</v>
      </c>
      <c r="H5130" s="135" t="s">
        <v>1505</v>
      </c>
      <c r="I5130" t="s">
        <v>1454</v>
      </c>
      <c r="J5130" s="20">
        <v>14</v>
      </c>
      <c r="K5130" s="20" t="s">
        <v>3</v>
      </c>
      <c r="L5130" t="s">
        <v>1464</v>
      </c>
      <c r="M5130" s="20">
        <v>4.92</v>
      </c>
      <c r="N5130" s="20">
        <v>3.08</v>
      </c>
      <c r="AE5130">
        <f t="shared" si="80"/>
        <v>2004</v>
      </c>
    </row>
    <row r="5131" spans="1:31" x14ac:dyDescent="0.25">
      <c r="A5131" s="7">
        <v>5128</v>
      </c>
      <c r="B5131" s="8">
        <v>38071</v>
      </c>
      <c r="C5131" t="s">
        <v>3</v>
      </c>
      <c r="D5131" t="s">
        <v>498</v>
      </c>
      <c r="E5131" t="s">
        <v>9</v>
      </c>
      <c r="F5131" t="s">
        <v>537</v>
      </c>
      <c r="G5131" t="s">
        <v>11</v>
      </c>
      <c r="H5131" s="135" t="s">
        <v>1538</v>
      </c>
      <c r="I5131" t="s">
        <v>1454</v>
      </c>
      <c r="J5131" s="20">
        <v>10</v>
      </c>
      <c r="K5131" s="20" t="s">
        <v>9</v>
      </c>
      <c r="L5131" t="s">
        <v>1463</v>
      </c>
      <c r="M5131" s="20">
        <v>2.4</v>
      </c>
      <c r="N5131" s="20">
        <v>3.6</v>
      </c>
      <c r="AE5131">
        <f t="shared" si="80"/>
        <v>2004</v>
      </c>
    </row>
    <row r="5132" spans="1:31" x14ac:dyDescent="0.25">
      <c r="A5132" s="7">
        <v>5129</v>
      </c>
      <c r="B5132" s="8">
        <v>38071</v>
      </c>
      <c r="C5132" t="s">
        <v>3</v>
      </c>
      <c r="D5132" t="s">
        <v>537</v>
      </c>
      <c r="E5132" t="s">
        <v>9</v>
      </c>
      <c r="F5132" t="s">
        <v>498</v>
      </c>
      <c r="G5132" t="s">
        <v>11</v>
      </c>
      <c r="H5132" s="135" t="s">
        <v>1538</v>
      </c>
      <c r="I5132" t="s">
        <v>1454</v>
      </c>
      <c r="J5132" s="20">
        <v>10</v>
      </c>
      <c r="K5132" s="20" t="s">
        <v>1465</v>
      </c>
      <c r="L5132" t="s">
        <v>1466</v>
      </c>
      <c r="M5132" s="20">
        <v>2.5</v>
      </c>
      <c r="N5132" s="20">
        <v>2.5</v>
      </c>
      <c r="AE5132">
        <f t="shared" si="80"/>
        <v>2004</v>
      </c>
    </row>
    <row r="5133" spans="1:31" x14ac:dyDescent="0.25">
      <c r="A5133" s="7">
        <v>5130</v>
      </c>
      <c r="B5133" s="8">
        <v>38071</v>
      </c>
      <c r="C5133" t="s">
        <v>3</v>
      </c>
      <c r="D5133" t="s">
        <v>291</v>
      </c>
      <c r="E5133" t="s">
        <v>9</v>
      </c>
      <c r="F5133" t="s">
        <v>427</v>
      </c>
      <c r="G5133" t="s">
        <v>11</v>
      </c>
      <c r="H5133" s="135" t="s">
        <v>1499</v>
      </c>
      <c r="I5133" t="s">
        <v>1454</v>
      </c>
      <c r="J5133" s="20">
        <v>3</v>
      </c>
      <c r="K5133" s="20" t="s">
        <v>1465</v>
      </c>
      <c r="L5133" t="s">
        <v>1466</v>
      </c>
      <c r="M5133" s="20">
        <v>0.75</v>
      </c>
      <c r="N5133" s="20">
        <v>0.75</v>
      </c>
      <c r="AE5133">
        <f t="shared" si="80"/>
        <v>2004</v>
      </c>
    </row>
    <row r="5134" spans="1:31" x14ac:dyDescent="0.25">
      <c r="A5134" s="7">
        <v>5131</v>
      </c>
      <c r="B5134" s="8">
        <v>38071</v>
      </c>
      <c r="C5134" t="s">
        <v>3</v>
      </c>
      <c r="D5134" t="s">
        <v>621</v>
      </c>
      <c r="E5134" t="s">
        <v>9</v>
      </c>
      <c r="F5134" t="s">
        <v>601</v>
      </c>
      <c r="G5134" t="s">
        <v>14</v>
      </c>
      <c r="H5134" s="135" t="s">
        <v>1496</v>
      </c>
      <c r="I5134" t="s">
        <v>1454</v>
      </c>
      <c r="J5134" s="20">
        <v>20</v>
      </c>
      <c r="K5134" s="20" t="s">
        <v>9</v>
      </c>
      <c r="L5134" t="s">
        <v>1464</v>
      </c>
      <c r="M5134" s="20">
        <v>4.4000000000000004</v>
      </c>
      <c r="N5134" s="20">
        <v>6.6</v>
      </c>
      <c r="AE5134">
        <f t="shared" si="80"/>
        <v>2004</v>
      </c>
    </row>
    <row r="5135" spans="1:31" x14ac:dyDescent="0.25">
      <c r="A5135" s="7">
        <v>5132</v>
      </c>
      <c r="B5135" s="8">
        <v>38071</v>
      </c>
      <c r="C5135" t="s">
        <v>3</v>
      </c>
      <c r="D5135" t="s">
        <v>629</v>
      </c>
      <c r="E5135" t="s">
        <v>9</v>
      </c>
      <c r="F5135" t="s">
        <v>37</v>
      </c>
      <c r="G5135" t="s">
        <v>24</v>
      </c>
      <c r="H5135" s="135" t="s">
        <v>1563</v>
      </c>
      <c r="I5135" t="s">
        <v>1454</v>
      </c>
      <c r="J5135" s="20">
        <v>9</v>
      </c>
      <c r="K5135" s="20" t="s">
        <v>3</v>
      </c>
      <c r="L5135" t="s">
        <v>1464</v>
      </c>
      <c r="M5135" s="20">
        <v>3.52</v>
      </c>
      <c r="N5135" s="20">
        <v>1.98</v>
      </c>
      <c r="AE5135">
        <f t="shared" si="80"/>
        <v>2004</v>
      </c>
    </row>
    <row r="5136" spans="1:31" x14ac:dyDescent="0.25">
      <c r="A5136" s="7">
        <v>5133</v>
      </c>
      <c r="B5136" s="8">
        <v>38073</v>
      </c>
      <c r="C5136" t="s">
        <v>3</v>
      </c>
      <c r="D5136" t="s">
        <v>657</v>
      </c>
      <c r="E5136" t="s">
        <v>9</v>
      </c>
      <c r="F5136" t="s">
        <v>597</v>
      </c>
      <c r="G5136" t="s">
        <v>65</v>
      </c>
      <c r="H5136" s="135" t="s">
        <v>1608</v>
      </c>
      <c r="I5136" t="s">
        <v>1454</v>
      </c>
      <c r="J5136" s="20">
        <v>25</v>
      </c>
      <c r="K5136" s="20" t="s">
        <v>9</v>
      </c>
      <c r="L5136" t="s">
        <v>1464</v>
      </c>
      <c r="M5136" s="20">
        <v>5.5</v>
      </c>
      <c r="N5136" s="20">
        <v>8</v>
      </c>
      <c r="AE5136">
        <f t="shared" si="80"/>
        <v>2004</v>
      </c>
    </row>
    <row r="5137" spans="1:31" x14ac:dyDescent="0.25">
      <c r="A5137" s="7">
        <v>5134</v>
      </c>
      <c r="B5137" s="8">
        <v>38073</v>
      </c>
      <c r="C5137" t="s">
        <v>3</v>
      </c>
      <c r="D5137" t="s">
        <v>465</v>
      </c>
      <c r="E5137" t="s">
        <v>9</v>
      </c>
      <c r="F5137" t="s">
        <v>427</v>
      </c>
      <c r="G5137" t="s">
        <v>14</v>
      </c>
      <c r="H5137" s="135" t="s">
        <v>1491</v>
      </c>
      <c r="I5137" t="s">
        <v>1454</v>
      </c>
      <c r="J5137" s="20">
        <v>36</v>
      </c>
      <c r="K5137" s="20" t="s">
        <v>1465</v>
      </c>
      <c r="L5137" t="s">
        <v>1466</v>
      </c>
      <c r="M5137" s="20">
        <v>9</v>
      </c>
      <c r="N5137" s="20">
        <v>9</v>
      </c>
      <c r="AE5137">
        <f t="shared" si="80"/>
        <v>2004</v>
      </c>
    </row>
    <row r="5138" spans="1:31" x14ac:dyDescent="0.25">
      <c r="A5138" s="7">
        <v>5135</v>
      </c>
      <c r="B5138" s="8">
        <v>38073</v>
      </c>
      <c r="C5138" t="s">
        <v>3</v>
      </c>
      <c r="D5138" t="s">
        <v>311</v>
      </c>
      <c r="E5138" t="s">
        <v>9</v>
      </c>
      <c r="F5138" t="s">
        <v>619</v>
      </c>
      <c r="G5138" t="s">
        <v>17</v>
      </c>
      <c r="H5138" s="135" t="s">
        <v>1524</v>
      </c>
      <c r="I5138" t="s">
        <v>1454</v>
      </c>
      <c r="J5138" s="20">
        <v>18</v>
      </c>
      <c r="K5138" s="20" t="s">
        <v>9</v>
      </c>
      <c r="L5138" t="s">
        <v>1463</v>
      </c>
      <c r="M5138" s="20">
        <v>4.32</v>
      </c>
      <c r="N5138" s="20">
        <v>5.68</v>
      </c>
      <c r="AE5138">
        <f t="shared" si="80"/>
        <v>2004</v>
      </c>
    </row>
    <row r="5139" spans="1:31" x14ac:dyDescent="0.25">
      <c r="A5139" s="7">
        <v>5136</v>
      </c>
      <c r="B5139" s="8">
        <v>38073</v>
      </c>
      <c r="C5139" t="s">
        <v>3</v>
      </c>
      <c r="D5139" t="s">
        <v>464</v>
      </c>
      <c r="E5139" t="s">
        <v>9</v>
      </c>
      <c r="F5139" t="s">
        <v>537</v>
      </c>
      <c r="G5139" t="s">
        <v>17</v>
      </c>
      <c r="H5139" s="135" t="s">
        <v>1490</v>
      </c>
      <c r="I5139" t="s">
        <v>1454</v>
      </c>
      <c r="J5139" s="20">
        <v>8</v>
      </c>
      <c r="K5139" s="20" t="s">
        <v>1465</v>
      </c>
      <c r="L5139" t="s">
        <v>1466</v>
      </c>
      <c r="M5139" s="20">
        <v>2</v>
      </c>
      <c r="N5139" s="20">
        <v>2</v>
      </c>
      <c r="AE5139">
        <f t="shared" si="80"/>
        <v>2004</v>
      </c>
    </row>
    <row r="5140" spans="1:31" x14ac:dyDescent="0.25">
      <c r="A5140" s="7">
        <v>5137</v>
      </c>
      <c r="B5140" s="8">
        <v>38073</v>
      </c>
      <c r="C5140" t="s">
        <v>3</v>
      </c>
      <c r="D5140" t="s">
        <v>537</v>
      </c>
      <c r="E5140" t="s">
        <v>9</v>
      </c>
      <c r="F5140" t="s">
        <v>464</v>
      </c>
      <c r="G5140" t="s">
        <v>17</v>
      </c>
      <c r="H5140" s="135" t="s">
        <v>1490</v>
      </c>
      <c r="I5140" t="s">
        <v>1454</v>
      </c>
      <c r="J5140" s="20">
        <v>8</v>
      </c>
      <c r="K5140" s="20" t="s">
        <v>9</v>
      </c>
      <c r="L5140" t="s">
        <v>1463</v>
      </c>
      <c r="M5140" s="20">
        <v>1.92</v>
      </c>
      <c r="N5140" s="20">
        <v>3.08</v>
      </c>
      <c r="AE5140">
        <f t="shared" si="80"/>
        <v>2004</v>
      </c>
    </row>
    <row r="5141" spans="1:31" x14ac:dyDescent="0.25">
      <c r="A5141" s="7">
        <v>5138</v>
      </c>
      <c r="B5141" s="8">
        <v>38073</v>
      </c>
      <c r="C5141" t="s">
        <v>3</v>
      </c>
      <c r="D5141" t="s">
        <v>311</v>
      </c>
      <c r="E5141" t="s">
        <v>9</v>
      </c>
      <c r="F5141" t="s">
        <v>619</v>
      </c>
      <c r="G5141" t="s">
        <v>14</v>
      </c>
      <c r="H5141" s="135" t="s">
        <v>1507</v>
      </c>
      <c r="I5141" t="s">
        <v>1454</v>
      </c>
      <c r="J5141" s="20">
        <v>76</v>
      </c>
      <c r="K5141" s="20" t="s">
        <v>9</v>
      </c>
      <c r="L5141" t="s">
        <v>1464</v>
      </c>
      <c r="M5141" s="20">
        <v>16.72</v>
      </c>
      <c r="N5141" s="20">
        <v>22.28</v>
      </c>
      <c r="AE5141">
        <f t="shared" si="80"/>
        <v>2004</v>
      </c>
    </row>
    <row r="5142" spans="1:31" x14ac:dyDescent="0.25">
      <c r="A5142" s="7">
        <v>5139</v>
      </c>
      <c r="B5142" s="8">
        <v>38073</v>
      </c>
      <c r="C5142" t="s">
        <v>3</v>
      </c>
      <c r="D5142" t="s">
        <v>91</v>
      </c>
      <c r="E5142" t="s">
        <v>9</v>
      </c>
      <c r="F5142" t="s">
        <v>660</v>
      </c>
      <c r="G5142" t="s">
        <v>14</v>
      </c>
      <c r="H5142" s="135" t="s">
        <v>1530</v>
      </c>
      <c r="I5142" t="s">
        <v>1458</v>
      </c>
      <c r="J5142" s="20">
        <v>12</v>
      </c>
      <c r="K5142" s="20" t="s">
        <v>9</v>
      </c>
      <c r="L5142" t="s">
        <v>1463</v>
      </c>
      <c r="M5142" s="20">
        <v>10</v>
      </c>
      <c r="N5142" s="20">
        <v>30</v>
      </c>
      <c r="AE5142">
        <f t="shared" si="80"/>
        <v>2004</v>
      </c>
    </row>
    <row r="5143" spans="1:31" x14ac:dyDescent="0.25">
      <c r="A5143" s="7">
        <v>5140</v>
      </c>
      <c r="B5143" s="8">
        <v>38073</v>
      </c>
      <c r="C5143" t="s">
        <v>3</v>
      </c>
      <c r="D5143" t="s">
        <v>543</v>
      </c>
      <c r="E5143" t="s">
        <v>9</v>
      </c>
      <c r="F5143" t="s">
        <v>427</v>
      </c>
      <c r="G5143" t="s">
        <v>17</v>
      </c>
      <c r="H5143" s="135" t="s">
        <v>1496</v>
      </c>
      <c r="I5143" t="s">
        <v>1454</v>
      </c>
      <c r="J5143" s="20">
        <v>29</v>
      </c>
      <c r="K5143" s="20" t="s">
        <v>9</v>
      </c>
      <c r="L5143" t="s">
        <v>1464</v>
      </c>
      <c r="M5143" s="20">
        <v>6.38</v>
      </c>
      <c r="N5143" s="20">
        <v>9.1199999999999992</v>
      </c>
      <c r="AE5143">
        <f t="shared" si="80"/>
        <v>2004</v>
      </c>
    </row>
    <row r="5144" spans="1:31" x14ac:dyDescent="0.25">
      <c r="A5144" s="7">
        <v>5141</v>
      </c>
      <c r="B5144" s="8">
        <v>38073</v>
      </c>
      <c r="C5144" t="s">
        <v>3</v>
      </c>
      <c r="D5144" t="s">
        <v>360</v>
      </c>
      <c r="E5144" t="s">
        <v>9</v>
      </c>
      <c r="F5144" t="s">
        <v>258</v>
      </c>
      <c r="G5144" t="s">
        <v>377</v>
      </c>
      <c r="H5144" s="9" t="s">
        <v>1589</v>
      </c>
      <c r="I5144" t="s">
        <v>1454</v>
      </c>
      <c r="J5144" s="20">
        <v>32</v>
      </c>
      <c r="K5144" s="20" t="s">
        <v>3</v>
      </c>
      <c r="L5144" t="s">
        <v>1464</v>
      </c>
      <c r="M5144" s="20">
        <v>9.9600000000000009</v>
      </c>
      <c r="N5144" s="20">
        <v>7.04</v>
      </c>
      <c r="AE5144">
        <f t="shared" si="80"/>
        <v>2004</v>
      </c>
    </row>
    <row r="5145" spans="1:31" x14ac:dyDescent="0.25">
      <c r="A5145" s="7">
        <v>5142</v>
      </c>
      <c r="B5145" s="8">
        <v>38073</v>
      </c>
      <c r="C5145" t="s">
        <v>3</v>
      </c>
      <c r="D5145" t="s">
        <v>311</v>
      </c>
      <c r="E5145" t="s">
        <v>9</v>
      </c>
      <c r="F5145" t="s">
        <v>598</v>
      </c>
      <c r="G5145" t="s">
        <v>377</v>
      </c>
      <c r="H5145" s="9" t="s">
        <v>1725</v>
      </c>
      <c r="I5145" t="s">
        <v>1454</v>
      </c>
      <c r="J5145" s="20">
        <v>48</v>
      </c>
      <c r="K5145" s="20" t="s">
        <v>9</v>
      </c>
      <c r="L5145" t="s">
        <v>1464</v>
      </c>
      <c r="M5145" s="20">
        <v>10.56</v>
      </c>
      <c r="N5145" s="20">
        <v>14.44</v>
      </c>
      <c r="AE5145">
        <f t="shared" si="80"/>
        <v>2004</v>
      </c>
    </row>
    <row r="5146" spans="1:31" x14ac:dyDescent="0.25">
      <c r="A5146" s="7">
        <v>5143</v>
      </c>
      <c r="B5146" s="8">
        <v>38073</v>
      </c>
      <c r="C5146" t="s">
        <v>3</v>
      </c>
      <c r="D5146" t="s">
        <v>287</v>
      </c>
      <c r="E5146" t="s">
        <v>9</v>
      </c>
      <c r="F5146" t="s">
        <v>652</v>
      </c>
      <c r="G5146" t="s">
        <v>633</v>
      </c>
      <c r="H5146" s="135" t="s">
        <v>1753</v>
      </c>
      <c r="I5146" t="s">
        <v>1454</v>
      </c>
      <c r="J5146" s="20">
        <v>13</v>
      </c>
      <c r="K5146" s="20" t="s">
        <v>9</v>
      </c>
      <c r="L5146" t="s">
        <v>1464</v>
      </c>
      <c r="M5146" s="20">
        <v>2.86</v>
      </c>
      <c r="N5146" s="20">
        <v>4.6400000000000006</v>
      </c>
      <c r="AE5146">
        <f t="shared" si="80"/>
        <v>2004</v>
      </c>
    </row>
    <row r="5147" spans="1:31" x14ac:dyDescent="0.25">
      <c r="A5147" s="7">
        <v>5144</v>
      </c>
      <c r="B5147" s="8">
        <v>38074</v>
      </c>
      <c r="C5147" t="s">
        <v>3</v>
      </c>
      <c r="D5147" t="s">
        <v>537</v>
      </c>
      <c r="E5147" t="s">
        <v>9</v>
      </c>
      <c r="F5147" t="s">
        <v>336</v>
      </c>
      <c r="G5147" t="s">
        <v>17</v>
      </c>
      <c r="H5147" s="135" t="s">
        <v>1500</v>
      </c>
      <c r="I5147" t="s">
        <v>1454</v>
      </c>
      <c r="J5147" s="20">
        <v>13</v>
      </c>
      <c r="K5147" s="20" t="s">
        <v>9</v>
      </c>
      <c r="L5147" t="s">
        <v>1464</v>
      </c>
      <c r="M5147" s="20">
        <v>2.86</v>
      </c>
      <c r="N5147" s="20">
        <v>4.6400000000000006</v>
      </c>
      <c r="AE5147">
        <f t="shared" si="80"/>
        <v>2004</v>
      </c>
    </row>
    <row r="5148" spans="1:31" x14ac:dyDescent="0.25">
      <c r="A5148" s="7">
        <v>5145</v>
      </c>
      <c r="B5148" s="8">
        <v>38074</v>
      </c>
      <c r="C5148" t="s">
        <v>3</v>
      </c>
      <c r="D5148" t="s">
        <v>572</v>
      </c>
      <c r="E5148" t="s">
        <v>9</v>
      </c>
      <c r="F5148" t="s">
        <v>640</v>
      </c>
      <c r="G5148" t="s">
        <v>377</v>
      </c>
      <c r="H5148" s="9" t="s">
        <v>1773</v>
      </c>
      <c r="I5148" t="s">
        <v>1454</v>
      </c>
      <c r="J5148" s="20">
        <v>19</v>
      </c>
      <c r="K5148" s="20" t="s">
        <v>3</v>
      </c>
      <c r="L5148" t="s">
        <v>1463</v>
      </c>
      <c r="M5148" s="20">
        <v>5.94</v>
      </c>
      <c r="N5148" s="20">
        <v>4.5599999999999996</v>
      </c>
      <c r="AE5148">
        <f t="shared" si="80"/>
        <v>2004</v>
      </c>
    </row>
    <row r="5149" spans="1:31" x14ac:dyDescent="0.25">
      <c r="A5149" s="7">
        <v>5146</v>
      </c>
      <c r="B5149" s="8">
        <v>38076</v>
      </c>
      <c r="C5149" t="s">
        <v>3</v>
      </c>
      <c r="D5149" t="s">
        <v>432</v>
      </c>
      <c r="E5149" t="s">
        <v>9</v>
      </c>
      <c r="F5149" t="s">
        <v>611</v>
      </c>
      <c r="G5149" t="s">
        <v>11</v>
      </c>
      <c r="H5149" s="135" t="s">
        <v>1526</v>
      </c>
      <c r="I5149" t="s">
        <v>1454</v>
      </c>
      <c r="J5149" s="20">
        <v>39</v>
      </c>
      <c r="K5149" s="20" t="s">
        <v>9</v>
      </c>
      <c r="L5149" t="s">
        <v>1464</v>
      </c>
      <c r="M5149" s="20">
        <v>8.58</v>
      </c>
      <c r="N5149" s="20">
        <v>11.92</v>
      </c>
      <c r="AE5149">
        <f t="shared" si="80"/>
        <v>2004</v>
      </c>
    </row>
    <row r="5150" spans="1:31" x14ac:dyDescent="0.25">
      <c r="A5150" s="7">
        <v>5147</v>
      </c>
      <c r="B5150" s="8">
        <v>38076</v>
      </c>
      <c r="C5150" t="s">
        <v>3</v>
      </c>
      <c r="D5150" t="s">
        <v>31</v>
      </c>
      <c r="E5150" t="s">
        <v>9</v>
      </c>
      <c r="F5150" t="s">
        <v>624</v>
      </c>
      <c r="G5150" t="s">
        <v>11</v>
      </c>
      <c r="H5150" s="135" t="s">
        <v>1579</v>
      </c>
      <c r="I5150" t="s">
        <v>1454</v>
      </c>
      <c r="J5150" s="20">
        <v>27</v>
      </c>
      <c r="K5150" s="20" t="s">
        <v>3</v>
      </c>
      <c r="L5150" t="s">
        <v>1464</v>
      </c>
      <c r="M5150" s="20">
        <v>8.56</v>
      </c>
      <c r="N5150" s="20">
        <v>5.9399999999999995</v>
      </c>
      <c r="AE5150">
        <f t="shared" si="80"/>
        <v>2004</v>
      </c>
    </row>
    <row r="5151" spans="1:31" x14ac:dyDescent="0.25">
      <c r="A5151" s="7">
        <v>5148</v>
      </c>
      <c r="B5151" s="8">
        <v>38076</v>
      </c>
      <c r="C5151" t="s">
        <v>3</v>
      </c>
      <c r="D5151" t="s">
        <v>440</v>
      </c>
      <c r="E5151" t="s">
        <v>9</v>
      </c>
      <c r="F5151" t="s">
        <v>341</v>
      </c>
      <c r="G5151" t="s">
        <v>17</v>
      </c>
      <c r="H5151" s="135" t="s">
        <v>1490</v>
      </c>
      <c r="I5151" t="s">
        <v>1455</v>
      </c>
      <c r="J5151" s="20">
        <v>10</v>
      </c>
      <c r="K5151" s="20" t="s">
        <v>3</v>
      </c>
      <c r="L5151" t="s">
        <v>1464</v>
      </c>
      <c r="M5151" s="20">
        <v>1.9</v>
      </c>
      <c r="N5151" s="20">
        <v>1.1000000000000001</v>
      </c>
      <c r="AE5151">
        <f t="shared" si="80"/>
        <v>2004</v>
      </c>
    </row>
    <row r="5152" spans="1:31" x14ac:dyDescent="0.25">
      <c r="A5152" s="7">
        <v>5149</v>
      </c>
      <c r="B5152" s="8">
        <v>38076</v>
      </c>
      <c r="C5152" t="s">
        <v>3</v>
      </c>
      <c r="D5152" t="s">
        <v>341</v>
      </c>
      <c r="E5152" t="s">
        <v>9</v>
      </c>
      <c r="F5152" t="s">
        <v>440</v>
      </c>
      <c r="G5152" t="s">
        <v>17</v>
      </c>
      <c r="H5152" s="135" t="s">
        <v>1490</v>
      </c>
      <c r="I5152" t="s">
        <v>1455</v>
      </c>
      <c r="J5152" s="20">
        <v>10</v>
      </c>
      <c r="K5152" s="20" t="s">
        <v>9</v>
      </c>
      <c r="L5152" t="s">
        <v>1464</v>
      </c>
      <c r="M5152" s="20">
        <v>1.1000000000000001</v>
      </c>
      <c r="N5152" s="20">
        <v>1.9</v>
      </c>
      <c r="AE5152">
        <f t="shared" si="80"/>
        <v>2004</v>
      </c>
    </row>
    <row r="5153" spans="1:31" x14ac:dyDescent="0.25">
      <c r="A5153" s="7">
        <v>5150</v>
      </c>
      <c r="B5153" s="8">
        <v>38077</v>
      </c>
      <c r="C5153" t="s">
        <v>3</v>
      </c>
      <c r="D5153" t="s">
        <v>657</v>
      </c>
      <c r="E5153" t="s">
        <v>9</v>
      </c>
      <c r="F5153" t="s">
        <v>36</v>
      </c>
      <c r="G5153" t="s">
        <v>17</v>
      </c>
      <c r="H5153" s="135" t="s">
        <v>1500</v>
      </c>
      <c r="I5153" t="s">
        <v>1454</v>
      </c>
      <c r="J5153" s="20">
        <v>2</v>
      </c>
      <c r="K5153" s="20" t="s">
        <v>1465</v>
      </c>
      <c r="L5153" t="s">
        <v>1466</v>
      </c>
      <c r="M5153" s="20">
        <v>0.5</v>
      </c>
      <c r="N5153" s="20">
        <v>0.5</v>
      </c>
      <c r="AE5153">
        <f t="shared" si="80"/>
        <v>2004</v>
      </c>
    </row>
    <row r="5154" spans="1:31" x14ac:dyDescent="0.25">
      <c r="A5154" s="7">
        <v>5151</v>
      </c>
      <c r="B5154" s="8">
        <v>38077</v>
      </c>
      <c r="C5154" t="s">
        <v>3</v>
      </c>
      <c r="D5154" t="s">
        <v>657</v>
      </c>
      <c r="E5154" t="s">
        <v>9</v>
      </c>
      <c r="F5154" t="s">
        <v>649</v>
      </c>
      <c r="G5154" t="s">
        <v>14</v>
      </c>
      <c r="H5154" s="135" t="s">
        <v>1491</v>
      </c>
      <c r="I5154" t="s">
        <v>1454</v>
      </c>
      <c r="J5154" s="20">
        <v>14</v>
      </c>
      <c r="K5154" s="20" t="s">
        <v>9</v>
      </c>
      <c r="L5154" t="s">
        <v>1464</v>
      </c>
      <c r="M5154" s="20">
        <v>3.08</v>
      </c>
      <c r="N5154" s="20">
        <v>4.92</v>
      </c>
      <c r="AE5154">
        <f t="shared" si="80"/>
        <v>2004</v>
      </c>
    </row>
    <row r="5155" spans="1:31" x14ac:dyDescent="0.25">
      <c r="A5155" s="7">
        <v>5152</v>
      </c>
      <c r="B5155" s="8">
        <v>38077</v>
      </c>
      <c r="C5155" t="s">
        <v>3</v>
      </c>
      <c r="D5155" t="s">
        <v>657</v>
      </c>
      <c r="E5155" t="s">
        <v>9</v>
      </c>
      <c r="F5155" t="s">
        <v>616</v>
      </c>
      <c r="G5155" t="s">
        <v>14</v>
      </c>
      <c r="H5155" s="135" t="s">
        <v>1507</v>
      </c>
      <c r="I5155" t="s">
        <v>1454</v>
      </c>
      <c r="J5155" s="20">
        <v>4</v>
      </c>
      <c r="K5155" s="20" t="s">
        <v>1465</v>
      </c>
      <c r="L5155" t="s">
        <v>1466</v>
      </c>
      <c r="M5155" s="20">
        <v>1</v>
      </c>
      <c r="N5155" s="20">
        <v>1</v>
      </c>
      <c r="AE5155">
        <f t="shared" si="80"/>
        <v>2004</v>
      </c>
    </row>
    <row r="5156" spans="1:31" x14ac:dyDescent="0.25">
      <c r="A5156" s="7">
        <v>5153</v>
      </c>
      <c r="B5156" s="8">
        <v>38077</v>
      </c>
      <c r="C5156" t="s">
        <v>3</v>
      </c>
      <c r="D5156" t="s">
        <v>178</v>
      </c>
      <c r="E5156" t="s">
        <v>9</v>
      </c>
      <c r="F5156" t="s">
        <v>407</v>
      </c>
      <c r="G5156" t="s">
        <v>569</v>
      </c>
      <c r="H5156" s="9" t="s">
        <v>1764</v>
      </c>
      <c r="I5156" t="s">
        <v>1454</v>
      </c>
      <c r="J5156" s="20">
        <v>32</v>
      </c>
      <c r="K5156" s="20" t="s">
        <v>9</v>
      </c>
      <c r="L5156" t="s">
        <v>1464</v>
      </c>
      <c r="M5156" s="20">
        <v>7.04</v>
      </c>
      <c r="N5156" s="20">
        <v>9.9600000000000009</v>
      </c>
      <c r="AE5156">
        <f t="shared" si="80"/>
        <v>2004</v>
      </c>
    </row>
    <row r="5157" spans="1:31" x14ac:dyDescent="0.25">
      <c r="A5157" s="7">
        <v>5154</v>
      </c>
      <c r="B5157" s="8">
        <v>38078</v>
      </c>
      <c r="C5157" t="s">
        <v>3</v>
      </c>
      <c r="D5157" t="s">
        <v>549</v>
      </c>
      <c r="E5157" t="s">
        <v>9</v>
      </c>
      <c r="F5157" t="s">
        <v>660</v>
      </c>
      <c r="G5157" t="s">
        <v>14</v>
      </c>
      <c r="H5157" s="135" t="s">
        <v>1516</v>
      </c>
      <c r="I5157" t="s">
        <v>1454</v>
      </c>
      <c r="J5157" s="20">
        <v>9</v>
      </c>
      <c r="K5157" s="20" t="s">
        <v>9</v>
      </c>
      <c r="L5157" t="s">
        <v>1464</v>
      </c>
      <c r="M5157" s="20">
        <v>1.98</v>
      </c>
      <c r="N5157" s="20">
        <v>3.52</v>
      </c>
      <c r="AE5157">
        <f t="shared" si="80"/>
        <v>2004</v>
      </c>
    </row>
    <row r="5158" spans="1:31" x14ac:dyDescent="0.25">
      <c r="A5158" s="7">
        <v>5155</v>
      </c>
      <c r="B5158" s="8">
        <v>38078</v>
      </c>
      <c r="C5158" t="s">
        <v>3</v>
      </c>
      <c r="D5158" t="s">
        <v>577</v>
      </c>
      <c r="E5158" t="s">
        <v>9</v>
      </c>
      <c r="F5158" t="s">
        <v>651</v>
      </c>
      <c r="G5158" t="s">
        <v>17</v>
      </c>
      <c r="H5158" s="135" t="s">
        <v>1496</v>
      </c>
      <c r="I5158" t="s">
        <v>1454</v>
      </c>
      <c r="J5158" s="20">
        <v>12</v>
      </c>
      <c r="K5158" s="20" t="s">
        <v>3</v>
      </c>
      <c r="L5158" t="s">
        <v>1464</v>
      </c>
      <c r="M5158" s="20">
        <v>4.3599999999999994</v>
      </c>
      <c r="N5158" s="20">
        <v>2.64</v>
      </c>
      <c r="AE5158">
        <f t="shared" si="80"/>
        <v>2004</v>
      </c>
    </row>
    <row r="5159" spans="1:31" x14ac:dyDescent="0.25">
      <c r="A5159" s="7">
        <v>5156</v>
      </c>
      <c r="B5159" s="8">
        <v>38078</v>
      </c>
      <c r="C5159" t="s">
        <v>3</v>
      </c>
      <c r="D5159" t="s">
        <v>287</v>
      </c>
      <c r="E5159" t="s">
        <v>9</v>
      </c>
      <c r="F5159" t="s">
        <v>19</v>
      </c>
      <c r="G5159" t="s">
        <v>633</v>
      </c>
      <c r="H5159" s="135" t="s">
        <v>1747</v>
      </c>
      <c r="I5159" t="s">
        <v>1454</v>
      </c>
      <c r="J5159" s="20">
        <v>10</v>
      </c>
      <c r="K5159" s="20" t="s">
        <v>9</v>
      </c>
      <c r="L5159" t="s">
        <v>1463</v>
      </c>
      <c r="M5159" s="20">
        <v>2.4</v>
      </c>
      <c r="N5159" s="20">
        <v>3.6</v>
      </c>
      <c r="AE5159">
        <f t="shared" si="80"/>
        <v>2004</v>
      </c>
    </row>
    <row r="5160" spans="1:31" x14ac:dyDescent="0.25">
      <c r="A5160" s="7">
        <v>5157</v>
      </c>
      <c r="B5160" s="8">
        <v>38079</v>
      </c>
      <c r="C5160" t="s">
        <v>3</v>
      </c>
      <c r="D5160" t="s">
        <v>36</v>
      </c>
      <c r="E5160" t="s">
        <v>9</v>
      </c>
      <c r="F5160" t="s">
        <v>395</v>
      </c>
      <c r="G5160" t="s">
        <v>17</v>
      </c>
      <c r="H5160" s="135" t="s">
        <v>1500</v>
      </c>
      <c r="I5160" t="s">
        <v>1455</v>
      </c>
      <c r="J5160" s="20">
        <v>5</v>
      </c>
      <c r="K5160" s="20" t="s">
        <v>9</v>
      </c>
      <c r="L5160" t="s">
        <v>1464</v>
      </c>
      <c r="M5160" s="20">
        <v>0.55000000000000004</v>
      </c>
      <c r="N5160" s="20">
        <v>1.2</v>
      </c>
      <c r="AE5160">
        <f t="shared" si="80"/>
        <v>2004</v>
      </c>
    </row>
    <row r="5161" spans="1:31" x14ac:dyDescent="0.25">
      <c r="A5161" s="7">
        <v>5158</v>
      </c>
      <c r="B5161" s="8">
        <v>38079</v>
      </c>
      <c r="C5161" t="s">
        <v>3</v>
      </c>
      <c r="D5161" t="s">
        <v>606</v>
      </c>
      <c r="E5161" t="s">
        <v>9</v>
      </c>
      <c r="F5161" t="s">
        <v>306</v>
      </c>
      <c r="G5161" t="s">
        <v>377</v>
      </c>
      <c r="H5161" s="9" t="s">
        <v>1603</v>
      </c>
      <c r="I5161" t="s">
        <v>1454</v>
      </c>
      <c r="J5161" s="20">
        <v>68</v>
      </c>
      <c r="K5161" s="20" t="s">
        <v>9</v>
      </c>
      <c r="L5161" t="s">
        <v>1463</v>
      </c>
      <c r="M5161" s="20">
        <v>16.32</v>
      </c>
      <c r="N5161" s="20">
        <v>18.68</v>
      </c>
      <c r="AE5161">
        <f t="shared" si="80"/>
        <v>2004</v>
      </c>
    </row>
    <row r="5162" spans="1:31" x14ac:dyDescent="0.25">
      <c r="A5162" s="7">
        <v>5159</v>
      </c>
      <c r="B5162" s="8">
        <v>38079</v>
      </c>
      <c r="C5162" t="s">
        <v>3</v>
      </c>
      <c r="D5162" t="s">
        <v>571</v>
      </c>
      <c r="E5162" t="s">
        <v>9</v>
      </c>
      <c r="F5162" t="s">
        <v>536</v>
      </c>
      <c r="G5162" t="s">
        <v>377</v>
      </c>
      <c r="H5162" s="9" t="s">
        <v>1774</v>
      </c>
      <c r="I5162" t="s">
        <v>1454</v>
      </c>
      <c r="J5162" s="20">
        <v>20</v>
      </c>
      <c r="K5162" s="20" t="s">
        <v>3</v>
      </c>
      <c r="L5162" t="s">
        <v>1463</v>
      </c>
      <c r="M5162" s="20">
        <v>6.2</v>
      </c>
      <c r="N5162" s="20">
        <v>4.8</v>
      </c>
      <c r="AE5162">
        <f t="shared" si="80"/>
        <v>2004</v>
      </c>
    </row>
    <row r="5163" spans="1:31" x14ac:dyDescent="0.25">
      <c r="A5163" s="7">
        <v>5160</v>
      </c>
      <c r="B5163" s="8">
        <v>38080</v>
      </c>
      <c r="C5163" t="s">
        <v>3</v>
      </c>
      <c r="D5163" t="s">
        <v>642</v>
      </c>
      <c r="E5163" t="s">
        <v>9</v>
      </c>
      <c r="F5163" t="s">
        <v>641</v>
      </c>
      <c r="G5163" t="s">
        <v>65</v>
      </c>
      <c r="H5163" s="135" t="s">
        <v>1511</v>
      </c>
      <c r="I5163" t="s">
        <v>1454</v>
      </c>
      <c r="J5163" s="20">
        <v>18</v>
      </c>
      <c r="K5163" s="20" t="s">
        <v>3</v>
      </c>
      <c r="L5163" t="s">
        <v>1464</v>
      </c>
      <c r="M5163" s="20">
        <v>6.04</v>
      </c>
      <c r="N5163" s="20">
        <v>3.96</v>
      </c>
      <c r="AE5163">
        <f t="shared" si="80"/>
        <v>2004</v>
      </c>
    </row>
    <row r="5164" spans="1:31" x14ac:dyDescent="0.25">
      <c r="A5164" s="7">
        <v>5161</v>
      </c>
      <c r="B5164" s="8">
        <v>38080</v>
      </c>
      <c r="C5164" t="s">
        <v>3</v>
      </c>
      <c r="D5164" t="s">
        <v>537</v>
      </c>
      <c r="E5164" t="s">
        <v>9</v>
      </c>
      <c r="F5164" t="s">
        <v>329</v>
      </c>
      <c r="G5164" t="s">
        <v>17</v>
      </c>
      <c r="H5164" s="135" t="s">
        <v>1500</v>
      </c>
      <c r="I5164" t="s">
        <v>1454</v>
      </c>
      <c r="J5164" s="20">
        <v>20</v>
      </c>
      <c r="K5164" s="20" t="s">
        <v>9</v>
      </c>
      <c r="L5164" t="s">
        <v>1464</v>
      </c>
      <c r="M5164" s="20">
        <v>4.4000000000000004</v>
      </c>
      <c r="N5164" s="20">
        <v>6.6</v>
      </c>
      <c r="AE5164">
        <f t="shared" si="80"/>
        <v>2004</v>
      </c>
    </row>
    <row r="5165" spans="1:31" x14ac:dyDescent="0.25">
      <c r="A5165" s="7">
        <v>5162</v>
      </c>
      <c r="B5165" s="8">
        <v>38080</v>
      </c>
      <c r="C5165" t="s">
        <v>3</v>
      </c>
      <c r="D5165" t="s">
        <v>271</v>
      </c>
      <c r="E5165" t="s">
        <v>9</v>
      </c>
      <c r="F5165" t="s">
        <v>53</v>
      </c>
      <c r="G5165" t="s">
        <v>14</v>
      </c>
      <c r="H5165" s="135" t="s">
        <v>1491</v>
      </c>
      <c r="I5165" t="s">
        <v>1454</v>
      </c>
      <c r="J5165" s="20">
        <v>36</v>
      </c>
      <c r="K5165" s="20" t="s">
        <v>3</v>
      </c>
      <c r="L5165" t="s">
        <v>1464</v>
      </c>
      <c r="M5165" s="20">
        <v>11.08</v>
      </c>
      <c r="N5165" s="20">
        <v>7.92</v>
      </c>
      <c r="AE5165">
        <f t="shared" si="80"/>
        <v>2004</v>
      </c>
    </row>
    <row r="5166" spans="1:31" x14ac:dyDescent="0.25">
      <c r="A5166" s="7">
        <v>5163</v>
      </c>
      <c r="B5166" s="8">
        <v>38080</v>
      </c>
      <c r="C5166" t="s">
        <v>3</v>
      </c>
      <c r="D5166" t="s">
        <v>657</v>
      </c>
      <c r="E5166" t="s">
        <v>9</v>
      </c>
      <c r="F5166" t="s">
        <v>660</v>
      </c>
      <c r="G5166" t="s">
        <v>14</v>
      </c>
      <c r="H5166" s="135" t="s">
        <v>1491</v>
      </c>
      <c r="I5166" t="s">
        <v>1454</v>
      </c>
      <c r="J5166" s="20">
        <v>10</v>
      </c>
      <c r="K5166" s="20" t="s">
        <v>9</v>
      </c>
      <c r="L5166" t="s">
        <v>1464</v>
      </c>
      <c r="M5166" s="20">
        <v>2.2000000000000002</v>
      </c>
      <c r="N5166" s="20">
        <v>3.8</v>
      </c>
      <c r="AE5166">
        <f t="shared" si="80"/>
        <v>2004</v>
      </c>
    </row>
    <row r="5167" spans="1:31" x14ac:dyDescent="0.25">
      <c r="A5167" s="7">
        <v>5164</v>
      </c>
      <c r="B5167" s="8">
        <v>38080</v>
      </c>
      <c r="C5167" t="s">
        <v>3</v>
      </c>
      <c r="D5167" t="s">
        <v>645</v>
      </c>
      <c r="E5167" t="s">
        <v>9</v>
      </c>
      <c r="F5167" t="s">
        <v>224</v>
      </c>
      <c r="G5167" t="s">
        <v>17</v>
      </c>
      <c r="H5167" s="135" t="s">
        <v>1502</v>
      </c>
      <c r="I5167" t="s">
        <v>1454</v>
      </c>
      <c r="J5167" s="20">
        <v>13</v>
      </c>
      <c r="K5167" s="20" t="s">
        <v>3</v>
      </c>
      <c r="L5167" t="s">
        <v>1464</v>
      </c>
      <c r="M5167" s="20">
        <v>4.6400000000000006</v>
      </c>
      <c r="N5167" s="20">
        <v>2.86</v>
      </c>
      <c r="AE5167">
        <f t="shared" si="80"/>
        <v>2004</v>
      </c>
    </row>
    <row r="5168" spans="1:31" x14ac:dyDescent="0.25">
      <c r="A5168" s="7">
        <v>5165</v>
      </c>
      <c r="B5168" s="8">
        <v>38080</v>
      </c>
      <c r="C5168" t="s">
        <v>3</v>
      </c>
      <c r="D5168" t="s">
        <v>295</v>
      </c>
      <c r="E5168" t="s">
        <v>9</v>
      </c>
      <c r="F5168" t="s">
        <v>305</v>
      </c>
      <c r="G5168" t="s">
        <v>17</v>
      </c>
      <c r="H5168" s="135" t="s">
        <v>1502</v>
      </c>
      <c r="I5168" t="s">
        <v>1454</v>
      </c>
      <c r="J5168" s="20">
        <v>58</v>
      </c>
      <c r="K5168" s="20" t="s">
        <v>9</v>
      </c>
      <c r="L5168" t="s">
        <v>1464</v>
      </c>
      <c r="M5168" s="20">
        <v>12.76</v>
      </c>
      <c r="N5168" s="20">
        <v>17.239999999999998</v>
      </c>
      <c r="AE5168">
        <f t="shared" si="80"/>
        <v>2004</v>
      </c>
    </row>
    <row r="5169" spans="1:31" x14ac:dyDescent="0.25">
      <c r="A5169" s="7">
        <v>5166</v>
      </c>
      <c r="B5169" s="8">
        <v>38080</v>
      </c>
      <c r="C5169" t="s">
        <v>3</v>
      </c>
      <c r="D5169" t="s">
        <v>382</v>
      </c>
      <c r="E5169" t="s">
        <v>9</v>
      </c>
      <c r="F5169" t="s">
        <v>270</v>
      </c>
      <c r="G5169" t="s">
        <v>11</v>
      </c>
      <c r="H5169" s="135" t="s">
        <v>1496</v>
      </c>
      <c r="I5169" t="s">
        <v>1454</v>
      </c>
      <c r="J5169" s="20">
        <v>20</v>
      </c>
      <c r="K5169" s="20" t="s">
        <v>3</v>
      </c>
      <c r="L5169" t="s">
        <v>1464</v>
      </c>
      <c r="M5169" s="20">
        <v>6.6</v>
      </c>
      <c r="N5169" s="20">
        <v>4.4000000000000004</v>
      </c>
      <c r="AE5169">
        <f t="shared" si="80"/>
        <v>2004</v>
      </c>
    </row>
    <row r="5170" spans="1:31" x14ac:dyDescent="0.25">
      <c r="A5170" s="7">
        <v>5167</v>
      </c>
      <c r="B5170" s="8">
        <v>38080</v>
      </c>
      <c r="C5170" t="s">
        <v>3</v>
      </c>
      <c r="D5170" t="s">
        <v>412</v>
      </c>
      <c r="E5170" t="s">
        <v>9</v>
      </c>
      <c r="F5170" t="s">
        <v>486</v>
      </c>
      <c r="G5170" t="s">
        <v>65</v>
      </c>
      <c r="H5170" s="135" t="s">
        <v>1496</v>
      </c>
      <c r="I5170" t="s">
        <v>1454</v>
      </c>
      <c r="J5170" s="20">
        <v>22</v>
      </c>
      <c r="K5170" s="20" t="s">
        <v>3</v>
      </c>
      <c r="L5170" t="s">
        <v>1464</v>
      </c>
      <c r="M5170" s="20">
        <v>7.16</v>
      </c>
      <c r="N5170" s="20">
        <v>4.84</v>
      </c>
      <c r="AE5170">
        <f t="shared" si="80"/>
        <v>2004</v>
      </c>
    </row>
    <row r="5171" spans="1:31" x14ac:dyDescent="0.25">
      <c r="A5171" s="7">
        <v>5168</v>
      </c>
      <c r="B5171" s="8">
        <v>38081</v>
      </c>
      <c r="C5171" t="s">
        <v>3</v>
      </c>
      <c r="D5171" t="s">
        <v>627</v>
      </c>
      <c r="E5171" t="s">
        <v>9</v>
      </c>
      <c r="F5171" t="s">
        <v>48</v>
      </c>
      <c r="G5171" t="s">
        <v>24</v>
      </c>
      <c r="H5171" s="135" t="s">
        <v>1521</v>
      </c>
      <c r="I5171" t="s">
        <v>1454</v>
      </c>
      <c r="J5171" s="20">
        <v>41</v>
      </c>
      <c r="K5171" s="20" t="s">
        <v>3</v>
      </c>
      <c r="L5171" t="s">
        <v>1464</v>
      </c>
      <c r="M5171" s="20">
        <v>12.48</v>
      </c>
      <c r="N5171" s="20">
        <v>9.02</v>
      </c>
      <c r="AE5171">
        <f t="shared" si="80"/>
        <v>2004</v>
      </c>
    </row>
    <row r="5172" spans="1:31" x14ac:dyDescent="0.25">
      <c r="A5172" s="7">
        <v>5169</v>
      </c>
      <c r="B5172" s="8">
        <v>38081</v>
      </c>
      <c r="C5172" t="s">
        <v>3</v>
      </c>
      <c r="D5172" t="s">
        <v>196</v>
      </c>
      <c r="E5172" t="s">
        <v>9</v>
      </c>
      <c r="F5172" t="s">
        <v>281</v>
      </c>
      <c r="G5172" t="s">
        <v>17</v>
      </c>
      <c r="H5172" s="135" t="s">
        <v>1504</v>
      </c>
      <c r="I5172" t="s">
        <v>1455</v>
      </c>
      <c r="J5172" s="20">
        <v>18</v>
      </c>
      <c r="K5172" s="20" t="s">
        <v>9</v>
      </c>
      <c r="L5172" t="s">
        <v>1464</v>
      </c>
      <c r="M5172" s="20">
        <v>1.98</v>
      </c>
      <c r="N5172" s="20">
        <v>3.02</v>
      </c>
      <c r="AE5172">
        <f t="shared" si="80"/>
        <v>2004</v>
      </c>
    </row>
    <row r="5173" spans="1:31" x14ac:dyDescent="0.25">
      <c r="A5173" s="7">
        <v>5170</v>
      </c>
      <c r="B5173" s="8">
        <v>38081</v>
      </c>
      <c r="C5173" t="s">
        <v>3</v>
      </c>
      <c r="D5173" t="s">
        <v>656</v>
      </c>
      <c r="E5173" t="s">
        <v>9</v>
      </c>
      <c r="F5173" t="s">
        <v>202</v>
      </c>
      <c r="G5173" t="s">
        <v>14</v>
      </c>
      <c r="H5173" s="135" t="s">
        <v>1530</v>
      </c>
      <c r="I5173" t="s">
        <v>1455</v>
      </c>
      <c r="J5173" s="20">
        <v>7</v>
      </c>
      <c r="K5173" s="20" t="s">
        <v>9</v>
      </c>
      <c r="L5173" t="s">
        <v>1463</v>
      </c>
      <c r="M5173" s="20">
        <v>0.84</v>
      </c>
      <c r="N5173" s="20">
        <v>1.4100000000000001</v>
      </c>
      <c r="AE5173">
        <f t="shared" si="80"/>
        <v>2004</v>
      </c>
    </row>
    <row r="5174" spans="1:31" x14ac:dyDescent="0.25">
      <c r="A5174" s="7">
        <v>5171</v>
      </c>
      <c r="B5174" s="8">
        <v>38081</v>
      </c>
      <c r="C5174" t="s">
        <v>3</v>
      </c>
      <c r="D5174" t="s">
        <v>545</v>
      </c>
      <c r="E5174" t="s">
        <v>9</v>
      </c>
      <c r="F5174" t="s">
        <v>196</v>
      </c>
      <c r="G5174" t="s">
        <v>17</v>
      </c>
      <c r="H5174" s="135" t="s">
        <v>1518</v>
      </c>
      <c r="I5174" t="s">
        <v>1454</v>
      </c>
      <c r="J5174" s="20">
        <v>12</v>
      </c>
      <c r="K5174" s="20" t="s">
        <v>9</v>
      </c>
      <c r="L5174" t="s">
        <v>1464</v>
      </c>
      <c r="M5174" s="20">
        <v>2.64</v>
      </c>
      <c r="N5174" s="20">
        <v>4.3599999999999994</v>
      </c>
      <c r="AE5174">
        <f t="shared" si="80"/>
        <v>2004</v>
      </c>
    </row>
    <row r="5175" spans="1:31" x14ac:dyDescent="0.25">
      <c r="A5175" s="7">
        <v>5172</v>
      </c>
      <c r="B5175" s="8">
        <v>38081</v>
      </c>
      <c r="C5175" t="s">
        <v>3</v>
      </c>
      <c r="D5175" t="s">
        <v>196</v>
      </c>
      <c r="E5175" t="s">
        <v>9</v>
      </c>
      <c r="F5175" t="s">
        <v>545</v>
      </c>
      <c r="G5175" t="s">
        <v>17</v>
      </c>
      <c r="H5175" s="135" t="s">
        <v>1518</v>
      </c>
      <c r="I5175" t="s">
        <v>1454</v>
      </c>
      <c r="J5175" s="20">
        <v>12</v>
      </c>
      <c r="K5175" s="20" t="s">
        <v>3</v>
      </c>
      <c r="L5175" t="s">
        <v>1464</v>
      </c>
      <c r="M5175" s="20">
        <v>4.3599999999999994</v>
      </c>
      <c r="N5175" s="20">
        <v>2.64</v>
      </c>
      <c r="AE5175">
        <f t="shared" si="80"/>
        <v>2004</v>
      </c>
    </row>
    <row r="5176" spans="1:31" x14ac:dyDescent="0.25">
      <c r="A5176" s="7">
        <v>5173</v>
      </c>
      <c r="B5176" s="8">
        <v>38081</v>
      </c>
      <c r="C5176" t="s">
        <v>3</v>
      </c>
      <c r="D5176" t="s">
        <v>270</v>
      </c>
      <c r="E5176" t="s">
        <v>9</v>
      </c>
      <c r="F5176" t="s">
        <v>521</v>
      </c>
      <c r="G5176" t="s">
        <v>14</v>
      </c>
      <c r="H5176" s="135" t="s">
        <v>1496</v>
      </c>
      <c r="I5176" t="s">
        <v>1455</v>
      </c>
      <c r="J5176" s="20">
        <v>30</v>
      </c>
      <c r="K5176" s="20" t="s">
        <v>3</v>
      </c>
      <c r="L5176" t="s">
        <v>1464</v>
      </c>
      <c r="M5176" s="20">
        <v>4.7</v>
      </c>
      <c r="N5176" s="20">
        <v>3.3</v>
      </c>
      <c r="AE5176">
        <f t="shared" si="80"/>
        <v>2004</v>
      </c>
    </row>
    <row r="5177" spans="1:31" x14ac:dyDescent="0.25">
      <c r="A5177" s="7">
        <v>5174</v>
      </c>
      <c r="B5177" s="8">
        <v>38081</v>
      </c>
      <c r="C5177" t="s">
        <v>3</v>
      </c>
      <c r="D5177" t="s">
        <v>543</v>
      </c>
      <c r="E5177" t="s">
        <v>9</v>
      </c>
      <c r="F5177" t="s">
        <v>270</v>
      </c>
      <c r="G5177" t="s">
        <v>17</v>
      </c>
      <c r="H5177" s="135" t="s">
        <v>1496</v>
      </c>
      <c r="I5177" t="s">
        <v>1454</v>
      </c>
      <c r="J5177" s="20">
        <v>30</v>
      </c>
      <c r="K5177" s="20" t="s">
        <v>9</v>
      </c>
      <c r="L5177" t="s">
        <v>1464</v>
      </c>
      <c r="M5177" s="20">
        <v>6.6</v>
      </c>
      <c r="N5177" s="20">
        <v>9.4</v>
      </c>
      <c r="AE5177">
        <f t="shared" si="80"/>
        <v>2004</v>
      </c>
    </row>
    <row r="5178" spans="1:31" x14ac:dyDescent="0.25">
      <c r="A5178" s="7">
        <v>5175</v>
      </c>
      <c r="B5178" s="8">
        <v>38083</v>
      </c>
      <c r="C5178" t="s">
        <v>3</v>
      </c>
      <c r="D5178" t="s">
        <v>228</v>
      </c>
      <c r="E5178" t="s">
        <v>9</v>
      </c>
      <c r="F5178" t="s">
        <v>236</v>
      </c>
      <c r="G5178" t="s">
        <v>24</v>
      </c>
      <c r="H5178" s="135" t="s">
        <v>1548</v>
      </c>
      <c r="I5178" t="s">
        <v>1454</v>
      </c>
      <c r="J5178" s="20">
        <v>7</v>
      </c>
      <c r="K5178" s="20" t="s">
        <v>9</v>
      </c>
      <c r="L5178" t="s">
        <v>1463</v>
      </c>
      <c r="M5178" s="20">
        <v>1.68</v>
      </c>
      <c r="N5178" s="20">
        <v>2.8200000000000003</v>
      </c>
      <c r="AE5178">
        <f t="shared" si="80"/>
        <v>2004</v>
      </c>
    </row>
    <row r="5179" spans="1:31" x14ac:dyDescent="0.25">
      <c r="A5179" s="7">
        <v>5176</v>
      </c>
      <c r="B5179" s="8">
        <v>38083</v>
      </c>
      <c r="C5179" t="s">
        <v>3</v>
      </c>
      <c r="D5179" t="s">
        <v>236</v>
      </c>
      <c r="E5179" t="s">
        <v>9</v>
      </c>
      <c r="F5179" t="s">
        <v>228</v>
      </c>
      <c r="G5179" t="s">
        <v>24</v>
      </c>
      <c r="H5179" s="135" t="s">
        <v>1548</v>
      </c>
      <c r="I5179" t="s">
        <v>1454</v>
      </c>
      <c r="J5179" s="20">
        <v>7</v>
      </c>
      <c r="K5179" s="20" t="s">
        <v>9</v>
      </c>
      <c r="L5179" t="s">
        <v>1464</v>
      </c>
      <c r="M5179" s="20">
        <v>1.54</v>
      </c>
      <c r="N5179" s="20">
        <v>2.96</v>
      </c>
      <c r="AE5179">
        <f t="shared" si="80"/>
        <v>2004</v>
      </c>
    </row>
    <row r="5180" spans="1:31" x14ac:dyDescent="0.25">
      <c r="A5180" s="7">
        <v>5177</v>
      </c>
      <c r="B5180" s="8">
        <v>38083</v>
      </c>
      <c r="C5180" t="s">
        <v>3</v>
      </c>
      <c r="D5180" t="s">
        <v>482</v>
      </c>
      <c r="E5180" t="s">
        <v>9</v>
      </c>
      <c r="F5180" t="s">
        <v>614</v>
      </c>
      <c r="G5180" t="s">
        <v>17</v>
      </c>
      <c r="H5180" s="135" t="s">
        <v>1500</v>
      </c>
      <c r="I5180" t="s">
        <v>1454</v>
      </c>
      <c r="J5180" s="20">
        <v>18</v>
      </c>
      <c r="K5180" s="20" t="s">
        <v>9</v>
      </c>
      <c r="L5180" t="s">
        <v>1464</v>
      </c>
      <c r="M5180" s="20">
        <v>3.96</v>
      </c>
      <c r="N5180" s="20">
        <v>6.04</v>
      </c>
      <c r="AE5180">
        <f t="shared" si="80"/>
        <v>2004</v>
      </c>
    </row>
    <row r="5181" spans="1:31" x14ac:dyDescent="0.25">
      <c r="A5181" s="7">
        <v>5178</v>
      </c>
      <c r="B5181" s="8">
        <v>38083</v>
      </c>
      <c r="C5181" t="s">
        <v>3</v>
      </c>
      <c r="D5181" t="s">
        <v>614</v>
      </c>
      <c r="E5181" t="s">
        <v>9</v>
      </c>
      <c r="F5181" t="s">
        <v>482</v>
      </c>
      <c r="G5181" t="s">
        <v>17</v>
      </c>
      <c r="H5181" s="135" t="s">
        <v>1500</v>
      </c>
      <c r="I5181" t="s">
        <v>1454</v>
      </c>
      <c r="J5181" s="20">
        <v>14</v>
      </c>
      <c r="K5181" s="20" t="s">
        <v>3</v>
      </c>
      <c r="L5181" t="s">
        <v>1464</v>
      </c>
      <c r="M5181" s="20">
        <v>4.92</v>
      </c>
      <c r="N5181" s="20">
        <v>3.08</v>
      </c>
      <c r="AE5181">
        <f t="shared" si="80"/>
        <v>2004</v>
      </c>
    </row>
    <row r="5182" spans="1:31" x14ac:dyDescent="0.25">
      <c r="A5182" s="7">
        <v>5179</v>
      </c>
      <c r="B5182" s="8">
        <v>38083</v>
      </c>
      <c r="C5182" t="s">
        <v>3</v>
      </c>
      <c r="D5182" t="s">
        <v>656</v>
      </c>
      <c r="E5182" t="s">
        <v>9</v>
      </c>
      <c r="F5182" t="s">
        <v>660</v>
      </c>
      <c r="G5182" t="s">
        <v>14</v>
      </c>
      <c r="H5182" s="135" t="s">
        <v>1489</v>
      </c>
      <c r="I5182" t="s">
        <v>1454</v>
      </c>
      <c r="J5182" s="20">
        <v>7</v>
      </c>
      <c r="K5182" s="20" t="s">
        <v>9</v>
      </c>
      <c r="L5182" t="s">
        <v>1464</v>
      </c>
      <c r="M5182" s="20">
        <v>1.54</v>
      </c>
      <c r="N5182" s="20">
        <v>2.96</v>
      </c>
      <c r="AE5182">
        <f t="shared" si="80"/>
        <v>2004</v>
      </c>
    </row>
    <row r="5183" spans="1:31" x14ac:dyDescent="0.25">
      <c r="A5183" s="7">
        <v>5180</v>
      </c>
      <c r="B5183" s="8">
        <v>38083</v>
      </c>
      <c r="C5183" t="s">
        <v>3</v>
      </c>
      <c r="D5183" t="s">
        <v>630</v>
      </c>
      <c r="E5183" t="s">
        <v>9</v>
      </c>
      <c r="F5183" t="s">
        <v>31</v>
      </c>
      <c r="G5183" t="s">
        <v>14</v>
      </c>
      <c r="H5183" s="135" t="s">
        <v>1516</v>
      </c>
      <c r="I5183" t="s">
        <v>1454</v>
      </c>
      <c r="J5183" s="20">
        <v>12</v>
      </c>
      <c r="K5183" s="20" t="s">
        <v>3</v>
      </c>
      <c r="L5183" t="s">
        <v>1464</v>
      </c>
      <c r="M5183" s="20">
        <v>4.3599999999999994</v>
      </c>
      <c r="N5183" s="20">
        <v>2.64</v>
      </c>
      <c r="AE5183">
        <f t="shared" si="80"/>
        <v>2004</v>
      </c>
    </row>
    <row r="5184" spans="1:31" x14ac:dyDescent="0.25">
      <c r="A5184" s="7">
        <v>5181</v>
      </c>
      <c r="B5184" s="8">
        <v>38083</v>
      </c>
      <c r="C5184" t="s">
        <v>3</v>
      </c>
      <c r="D5184" t="s">
        <v>31</v>
      </c>
      <c r="E5184" t="s">
        <v>9</v>
      </c>
      <c r="F5184" t="s">
        <v>630</v>
      </c>
      <c r="G5184" t="s">
        <v>14</v>
      </c>
      <c r="H5184" s="135" t="s">
        <v>1516</v>
      </c>
      <c r="I5184" t="s">
        <v>1454</v>
      </c>
      <c r="J5184" s="20">
        <v>12</v>
      </c>
      <c r="K5184" s="20" t="s">
        <v>9</v>
      </c>
      <c r="L5184" t="s">
        <v>1464</v>
      </c>
      <c r="M5184" s="20">
        <v>2.64</v>
      </c>
      <c r="N5184" s="20">
        <v>4.3599999999999994</v>
      </c>
      <c r="AE5184">
        <f t="shared" si="80"/>
        <v>2004</v>
      </c>
    </row>
    <row r="5185" spans="1:31" x14ac:dyDescent="0.25">
      <c r="A5185" s="7">
        <v>5182</v>
      </c>
      <c r="B5185" s="8">
        <v>38083</v>
      </c>
      <c r="C5185" t="s">
        <v>3</v>
      </c>
      <c r="D5185" t="s">
        <v>548</v>
      </c>
      <c r="E5185" t="s">
        <v>9</v>
      </c>
      <c r="F5185" t="s">
        <v>186</v>
      </c>
      <c r="G5185" t="s">
        <v>11</v>
      </c>
      <c r="H5185" s="135" t="s">
        <v>1527</v>
      </c>
      <c r="I5185" t="s">
        <v>1456</v>
      </c>
      <c r="J5185" s="20">
        <v>30</v>
      </c>
      <c r="K5185" s="20" t="s">
        <v>9</v>
      </c>
      <c r="L5185" t="s">
        <v>1464</v>
      </c>
      <c r="M5185" s="20">
        <v>6.6</v>
      </c>
      <c r="N5185" s="20">
        <v>9.4</v>
      </c>
      <c r="O5185" t="s">
        <v>3</v>
      </c>
      <c r="P5185" s="13" t="s">
        <v>542</v>
      </c>
      <c r="Q5185" t="s">
        <v>9</v>
      </c>
      <c r="R5185" t="s">
        <v>235</v>
      </c>
      <c r="S5185" t="s">
        <v>9</v>
      </c>
      <c r="T5185" t="s">
        <v>365</v>
      </c>
      <c r="U5185" t="s">
        <v>1465</v>
      </c>
      <c r="W5185" t="s">
        <v>1465</v>
      </c>
      <c r="Y5185" t="s">
        <v>1465</v>
      </c>
      <c r="AA5185" t="s">
        <v>1465</v>
      </c>
      <c r="AC5185" t="s">
        <v>1465</v>
      </c>
      <c r="AE5185">
        <f t="shared" si="80"/>
        <v>2004</v>
      </c>
    </row>
    <row r="5186" spans="1:31" x14ac:dyDescent="0.25">
      <c r="A5186" s="7">
        <v>5183</v>
      </c>
      <c r="B5186" s="8">
        <v>38083</v>
      </c>
      <c r="C5186" t="s">
        <v>3</v>
      </c>
      <c r="D5186" t="s">
        <v>125</v>
      </c>
      <c r="E5186" t="s">
        <v>9</v>
      </c>
      <c r="F5186" t="s">
        <v>305</v>
      </c>
      <c r="G5186" t="s">
        <v>17</v>
      </c>
      <c r="H5186" s="135" t="s">
        <v>1496</v>
      </c>
      <c r="I5186" t="s">
        <v>1454</v>
      </c>
      <c r="J5186" s="20">
        <v>36</v>
      </c>
      <c r="K5186" s="20" t="s">
        <v>3</v>
      </c>
      <c r="L5186" t="s">
        <v>1464</v>
      </c>
      <c r="M5186" s="20">
        <v>11.08</v>
      </c>
      <c r="N5186" s="20">
        <v>7.92</v>
      </c>
      <c r="AE5186">
        <f t="shared" si="80"/>
        <v>2004</v>
      </c>
    </row>
    <row r="5187" spans="1:31" x14ac:dyDescent="0.25">
      <c r="A5187" s="7">
        <v>5184</v>
      </c>
      <c r="B5187" s="8">
        <v>38083</v>
      </c>
      <c r="C5187" t="s">
        <v>3</v>
      </c>
      <c r="D5187" t="s">
        <v>661</v>
      </c>
      <c r="E5187" t="s">
        <v>9</v>
      </c>
      <c r="F5187" t="s">
        <v>655</v>
      </c>
      <c r="G5187" t="s">
        <v>24</v>
      </c>
      <c r="H5187" s="136" t="s">
        <v>1496</v>
      </c>
      <c r="I5187" t="s">
        <v>1454</v>
      </c>
      <c r="J5187" s="20">
        <v>49</v>
      </c>
      <c r="K5187" s="20" t="s">
        <v>3</v>
      </c>
      <c r="L5187" t="s">
        <v>1464</v>
      </c>
      <c r="M5187" s="20">
        <v>14.72</v>
      </c>
      <c r="N5187" s="20">
        <v>10.78</v>
      </c>
      <c r="AE5187">
        <f t="shared" si="80"/>
        <v>2004</v>
      </c>
    </row>
    <row r="5188" spans="1:31" x14ac:dyDescent="0.25">
      <c r="A5188" s="7">
        <v>5185</v>
      </c>
      <c r="B5188" s="8">
        <v>38083</v>
      </c>
      <c r="C5188" t="s">
        <v>3</v>
      </c>
      <c r="D5188" t="s">
        <v>655</v>
      </c>
      <c r="E5188" t="s">
        <v>9</v>
      </c>
      <c r="F5188" t="s">
        <v>661</v>
      </c>
      <c r="G5188" t="s">
        <v>24</v>
      </c>
      <c r="H5188" s="136" t="s">
        <v>1496</v>
      </c>
      <c r="I5188" t="s">
        <v>1454</v>
      </c>
      <c r="J5188" s="20">
        <v>77</v>
      </c>
      <c r="K5188" s="20" t="s">
        <v>9</v>
      </c>
      <c r="L5188" t="s">
        <v>1464</v>
      </c>
      <c r="M5188" s="20">
        <v>16.940000000000001</v>
      </c>
      <c r="N5188" s="20">
        <v>22.56</v>
      </c>
      <c r="AE5188">
        <f t="shared" ref="AE5188:AE5251" si="81">YEAR(B5188)</f>
        <v>2004</v>
      </c>
    </row>
    <row r="5189" spans="1:31" x14ac:dyDescent="0.25">
      <c r="A5189" s="7">
        <v>5186</v>
      </c>
      <c r="B5189" s="8">
        <v>38084</v>
      </c>
      <c r="C5189" t="s">
        <v>3</v>
      </c>
      <c r="D5189" t="s">
        <v>411</v>
      </c>
      <c r="E5189" t="s">
        <v>9</v>
      </c>
      <c r="F5189" t="s">
        <v>494</v>
      </c>
      <c r="G5189" t="s">
        <v>14</v>
      </c>
      <c r="H5189" s="135" t="s">
        <v>1496</v>
      </c>
      <c r="I5189" t="s">
        <v>1455</v>
      </c>
      <c r="J5189" s="20">
        <v>16</v>
      </c>
      <c r="K5189" s="20" t="s">
        <v>9</v>
      </c>
      <c r="L5189" t="s">
        <v>1464</v>
      </c>
      <c r="M5189" s="20">
        <v>1.76</v>
      </c>
      <c r="N5189" s="20">
        <v>2.74</v>
      </c>
      <c r="AE5189">
        <f t="shared" si="81"/>
        <v>2004</v>
      </c>
    </row>
    <row r="5190" spans="1:31" x14ac:dyDescent="0.25">
      <c r="A5190" s="7">
        <v>5187</v>
      </c>
      <c r="B5190" s="8">
        <v>38086</v>
      </c>
      <c r="C5190" t="s">
        <v>3</v>
      </c>
      <c r="D5190" t="s">
        <v>508</v>
      </c>
      <c r="E5190" t="s">
        <v>9</v>
      </c>
      <c r="F5190" t="s">
        <v>656</v>
      </c>
      <c r="G5190" t="s">
        <v>14</v>
      </c>
      <c r="H5190" s="135" t="s">
        <v>1532</v>
      </c>
      <c r="I5190" t="s">
        <v>1455</v>
      </c>
      <c r="J5190" s="20">
        <v>32</v>
      </c>
      <c r="K5190" s="20" t="s">
        <v>9</v>
      </c>
      <c r="L5190" t="s">
        <v>1464</v>
      </c>
      <c r="M5190" s="20">
        <v>3.52</v>
      </c>
      <c r="N5190" s="20">
        <v>4.9800000000000004</v>
      </c>
      <c r="AE5190">
        <f t="shared" si="81"/>
        <v>2004</v>
      </c>
    </row>
    <row r="5191" spans="1:31" x14ac:dyDescent="0.25">
      <c r="A5191" s="7">
        <v>5188</v>
      </c>
      <c r="B5191" s="8">
        <v>38086</v>
      </c>
      <c r="C5191" t="s">
        <v>3</v>
      </c>
      <c r="D5191" t="s">
        <v>378</v>
      </c>
      <c r="E5191" t="s">
        <v>9</v>
      </c>
      <c r="F5191" t="s">
        <v>161</v>
      </c>
      <c r="G5191" t="s">
        <v>633</v>
      </c>
      <c r="H5191" s="135" t="s">
        <v>1747</v>
      </c>
      <c r="I5191" t="s">
        <v>1454</v>
      </c>
      <c r="J5191" s="20">
        <v>6</v>
      </c>
      <c r="K5191" s="20" t="s">
        <v>9</v>
      </c>
      <c r="L5191" t="s">
        <v>1464</v>
      </c>
      <c r="M5191" s="20">
        <v>1.32</v>
      </c>
      <c r="N5191" s="20">
        <v>2.6799999999999997</v>
      </c>
      <c r="AE5191">
        <f t="shared" si="81"/>
        <v>2004</v>
      </c>
    </row>
    <row r="5192" spans="1:31" x14ac:dyDescent="0.25">
      <c r="A5192" s="7">
        <v>5189</v>
      </c>
      <c r="B5192" s="8">
        <v>38087</v>
      </c>
      <c r="C5192" t="s">
        <v>3</v>
      </c>
      <c r="D5192" t="s">
        <v>275</v>
      </c>
      <c r="E5192" t="s">
        <v>9</v>
      </c>
      <c r="F5192" t="s">
        <v>378</v>
      </c>
      <c r="G5192" t="s">
        <v>377</v>
      </c>
      <c r="H5192" s="135" t="s">
        <v>1592</v>
      </c>
      <c r="I5192" t="s">
        <v>1454</v>
      </c>
      <c r="J5192" s="20">
        <v>12</v>
      </c>
      <c r="K5192" s="20" t="s">
        <v>9</v>
      </c>
      <c r="L5192" t="s">
        <v>1463</v>
      </c>
      <c r="M5192" s="20">
        <v>2.88</v>
      </c>
      <c r="N5192" s="20">
        <v>4.12</v>
      </c>
      <c r="AE5192">
        <f t="shared" si="81"/>
        <v>2004</v>
      </c>
    </row>
    <row r="5193" spans="1:31" x14ac:dyDescent="0.25">
      <c r="A5193" s="7">
        <v>5190</v>
      </c>
      <c r="B5193" s="8">
        <v>38087</v>
      </c>
      <c r="C5193" t="s">
        <v>3</v>
      </c>
      <c r="D5193" t="s">
        <v>378</v>
      </c>
      <c r="E5193" t="s">
        <v>9</v>
      </c>
      <c r="F5193" t="s">
        <v>275</v>
      </c>
      <c r="G5193" t="s">
        <v>377</v>
      </c>
      <c r="H5193" s="135" t="s">
        <v>1592</v>
      </c>
      <c r="I5193" t="s">
        <v>1454</v>
      </c>
      <c r="J5193" s="20">
        <v>12</v>
      </c>
      <c r="K5193" s="20" t="s">
        <v>1465</v>
      </c>
      <c r="L5193" t="s">
        <v>1466</v>
      </c>
      <c r="M5193" s="20">
        <v>3</v>
      </c>
      <c r="N5193" s="20">
        <v>3</v>
      </c>
      <c r="AE5193">
        <f t="shared" si="81"/>
        <v>2004</v>
      </c>
    </row>
    <row r="5194" spans="1:31" x14ac:dyDescent="0.25">
      <c r="A5194" s="7">
        <v>5191</v>
      </c>
      <c r="B5194" s="8">
        <v>38087</v>
      </c>
      <c r="C5194" t="s">
        <v>3</v>
      </c>
      <c r="D5194" t="s">
        <v>579</v>
      </c>
      <c r="E5194" t="s">
        <v>9</v>
      </c>
      <c r="F5194" t="s">
        <v>597</v>
      </c>
      <c r="G5194" t="s">
        <v>17</v>
      </c>
      <c r="H5194" s="135" t="s">
        <v>1500</v>
      </c>
      <c r="I5194" t="s">
        <v>1454</v>
      </c>
      <c r="J5194" s="20">
        <v>8</v>
      </c>
      <c r="K5194" s="20" t="s">
        <v>9</v>
      </c>
      <c r="L5194" t="s">
        <v>1464</v>
      </c>
      <c r="M5194" s="20">
        <v>1.76</v>
      </c>
      <c r="N5194" s="20">
        <v>3.24</v>
      </c>
      <c r="AE5194">
        <f t="shared" si="81"/>
        <v>2004</v>
      </c>
    </row>
    <row r="5195" spans="1:31" x14ac:dyDescent="0.25">
      <c r="A5195" s="7">
        <v>5192</v>
      </c>
      <c r="B5195" s="8">
        <v>38087</v>
      </c>
      <c r="C5195" t="s">
        <v>3</v>
      </c>
      <c r="D5195" t="s">
        <v>657</v>
      </c>
      <c r="E5195" t="s">
        <v>9</v>
      </c>
      <c r="F5195" t="s">
        <v>597</v>
      </c>
      <c r="G5195" t="s">
        <v>17</v>
      </c>
      <c r="H5195" s="135" t="s">
        <v>1502</v>
      </c>
      <c r="I5195" t="s">
        <v>1454</v>
      </c>
      <c r="J5195" s="20">
        <v>15</v>
      </c>
      <c r="K5195" s="20" t="s">
        <v>9</v>
      </c>
      <c r="L5195" t="s">
        <v>1464</v>
      </c>
      <c r="M5195" s="20">
        <v>3.3</v>
      </c>
      <c r="N5195" s="20">
        <v>5.2</v>
      </c>
      <c r="AE5195">
        <f t="shared" si="81"/>
        <v>2004</v>
      </c>
    </row>
    <row r="5196" spans="1:31" x14ac:dyDescent="0.25">
      <c r="A5196" s="7">
        <v>5193</v>
      </c>
      <c r="B5196" s="8">
        <v>38088</v>
      </c>
      <c r="C5196" t="s">
        <v>3</v>
      </c>
      <c r="D5196" t="s">
        <v>229</v>
      </c>
      <c r="E5196" t="s">
        <v>9</v>
      </c>
      <c r="F5196" t="s">
        <v>180</v>
      </c>
      <c r="G5196" t="s">
        <v>377</v>
      </c>
      <c r="H5196" s="9" t="s">
        <v>1643</v>
      </c>
      <c r="I5196" t="s">
        <v>1454</v>
      </c>
      <c r="J5196" s="20">
        <v>64</v>
      </c>
      <c r="K5196" s="20" t="s">
        <v>3</v>
      </c>
      <c r="L5196" t="s">
        <v>1464</v>
      </c>
      <c r="M5196" s="20">
        <v>18.920000000000002</v>
      </c>
      <c r="N5196" s="20">
        <v>14.08</v>
      </c>
      <c r="AE5196">
        <f t="shared" si="81"/>
        <v>2004</v>
      </c>
    </row>
    <row r="5197" spans="1:31" x14ac:dyDescent="0.25">
      <c r="A5197" s="7">
        <v>5194</v>
      </c>
      <c r="B5197" s="8">
        <v>38090</v>
      </c>
      <c r="C5197" t="s">
        <v>3</v>
      </c>
      <c r="D5197" t="s">
        <v>656</v>
      </c>
      <c r="E5197" t="s">
        <v>9</v>
      </c>
      <c r="F5197" t="s">
        <v>661</v>
      </c>
      <c r="G5197" t="s">
        <v>17</v>
      </c>
      <c r="H5197" s="135" t="s">
        <v>1520</v>
      </c>
      <c r="I5197" t="s">
        <v>1454</v>
      </c>
      <c r="J5197" s="20">
        <v>41</v>
      </c>
      <c r="K5197" s="20" t="s">
        <v>9</v>
      </c>
      <c r="L5197" t="s">
        <v>1464</v>
      </c>
      <c r="M5197" s="20">
        <v>9.02</v>
      </c>
      <c r="N5197" s="20">
        <v>12.48</v>
      </c>
      <c r="AE5197">
        <f t="shared" si="81"/>
        <v>2004</v>
      </c>
    </row>
    <row r="5198" spans="1:31" x14ac:dyDescent="0.25">
      <c r="A5198" s="7">
        <v>5195</v>
      </c>
      <c r="B5198" s="8">
        <v>38090</v>
      </c>
      <c r="C5198" t="s">
        <v>3</v>
      </c>
      <c r="D5198" t="s">
        <v>622</v>
      </c>
      <c r="E5198" t="s">
        <v>9</v>
      </c>
      <c r="F5198" t="s">
        <v>645</v>
      </c>
      <c r="G5198" t="s">
        <v>65</v>
      </c>
      <c r="H5198" s="135" t="s">
        <v>1561</v>
      </c>
      <c r="I5198" t="s">
        <v>1455</v>
      </c>
      <c r="J5198" s="20">
        <v>10</v>
      </c>
      <c r="K5198" s="20" t="s">
        <v>9</v>
      </c>
      <c r="L5198" t="s">
        <v>1464</v>
      </c>
      <c r="M5198" s="20">
        <v>1.1000000000000001</v>
      </c>
      <c r="N5198" s="20">
        <v>1.9</v>
      </c>
      <c r="AE5198">
        <f t="shared" si="81"/>
        <v>2004</v>
      </c>
    </row>
    <row r="5199" spans="1:31" x14ac:dyDescent="0.25">
      <c r="A5199" s="7">
        <v>5196</v>
      </c>
      <c r="B5199" s="8">
        <v>38090</v>
      </c>
      <c r="C5199" t="s">
        <v>3</v>
      </c>
      <c r="D5199" t="s">
        <v>424</v>
      </c>
      <c r="E5199" t="s">
        <v>9</v>
      </c>
      <c r="F5199" t="s">
        <v>641</v>
      </c>
      <c r="G5199" t="s">
        <v>14</v>
      </c>
      <c r="H5199" s="135" t="s">
        <v>1496</v>
      </c>
      <c r="I5199" s="17" t="s">
        <v>1454</v>
      </c>
      <c r="J5199" s="20">
        <v>23</v>
      </c>
      <c r="K5199" s="20" t="s">
        <v>9</v>
      </c>
      <c r="L5199" t="s">
        <v>1464</v>
      </c>
      <c r="M5199" s="20">
        <v>5.0600000000000005</v>
      </c>
      <c r="N5199" s="20">
        <v>7.4399999999999995</v>
      </c>
      <c r="AE5199">
        <f t="shared" si="81"/>
        <v>2004</v>
      </c>
    </row>
    <row r="5200" spans="1:31" x14ac:dyDescent="0.25">
      <c r="A5200" s="7">
        <v>5197</v>
      </c>
      <c r="B5200" s="8">
        <v>38090</v>
      </c>
      <c r="C5200" t="s">
        <v>3</v>
      </c>
      <c r="D5200" t="s">
        <v>104</v>
      </c>
      <c r="E5200" t="s">
        <v>9</v>
      </c>
      <c r="F5200" t="s">
        <v>464</v>
      </c>
      <c r="G5200" t="s">
        <v>377</v>
      </c>
      <c r="H5200" s="9" t="s">
        <v>1607</v>
      </c>
      <c r="I5200" t="s">
        <v>1454</v>
      </c>
      <c r="J5200" s="20">
        <v>33</v>
      </c>
      <c r="K5200" s="20" t="s">
        <v>9</v>
      </c>
      <c r="L5200" t="s">
        <v>1464</v>
      </c>
      <c r="M5200" s="20">
        <v>7.26</v>
      </c>
      <c r="N5200" s="20">
        <v>10.24</v>
      </c>
      <c r="AE5200">
        <f t="shared" si="81"/>
        <v>2004</v>
      </c>
    </row>
    <row r="5201" spans="1:31" x14ac:dyDescent="0.25">
      <c r="A5201" s="7">
        <v>5198</v>
      </c>
      <c r="B5201" s="8">
        <v>38090</v>
      </c>
      <c r="C5201" t="s">
        <v>3</v>
      </c>
      <c r="D5201" t="s">
        <v>287</v>
      </c>
      <c r="E5201" t="s">
        <v>9</v>
      </c>
      <c r="F5201" t="s">
        <v>372</v>
      </c>
      <c r="G5201" t="s">
        <v>633</v>
      </c>
      <c r="H5201" s="135" t="s">
        <v>1496</v>
      </c>
      <c r="I5201" t="s">
        <v>1454</v>
      </c>
      <c r="J5201" s="20">
        <v>21</v>
      </c>
      <c r="K5201" s="20" t="s">
        <v>3</v>
      </c>
      <c r="L5201" t="s">
        <v>1463</v>
      </c>
      <c r="M5201" s="20">
        <v>6.46</v>
      </c>
      <c r="N5201" s="20">
        <v>5.04</v>
      </c>
      <c r="AE5201">
        <f t="shared" si="81"/>
        <v>2004</v>
      </c>
    </row>
    <row r="5202" spans="1:31" x14ac:dyDescent="0.25">
      <c r="A5202" s="7">
        <v>5199</v>
      </c>
      <c r="B5202" s="8">
        <v>38093</v>
      </c>
      <c r="C5202" t="s">
        <v>3</v>
      </c>
      <c r="D5202" t="s">
        <v>494</v>
      </c>
      <c r="E5202" t="s">
        <v>9</v>
      </c>
      <c r="F5202" t="s">
        <v>640</v>
      </c>
      <c r="G5202" t="s">
        <v>377</v>
      </c>
      <c r="H5202" s="135" t="s">
        <v>1496</v>
      </c>
      <c r="I5202" t="s">
        <v>1454</v>
      </c>
      <c r="J5202" s="20">
        <v>34</v>
      </c>
      <c r="K5202" s="20" t="s">
        <v>1465</v>
      </c>
      <c r="L5202" t="s">
        <v>1466</v>
      </c>
      <c r="M5202" s="20">
        <v>8.5</v>
      </c>
      <c r="N5202" s="20">
        <v>8.5</v>
      </c>
      <c r="AE5202">
        <f t="shared" si="81"/>
        <v>2004</v>
      </c>
    </row>
    <row r="5203" spans="1:31" x14ac:dyDescent="0.25">
      <c r="A5203" s="7">
        <v>5200</v>
      </c>
      <c r="B5203" s="8">
        <v>38093</v>
      </c>
      <c r="C5203" t="s">
        <v>3</v>
      </c>
      <c r="D5203" t="s">
        <v>271</v>
      </c>
      <c r="E5203" t="s">
        <v>9</v>
      </c>
      <c r="F5203" t="s">
        <v>53</v>
      </c>
      <c r="G5203" t="s">
        <v>14</v>
      </c>
      <c r="H5203" s="135" t="s">
        <v>1491</v>
      </c>
      <c r="I5203" t="s">
        <v>1454</v>
      </c>
      <c r="J5203" s="20">
        <v>36</v>
      </c>
      <c r="K5203" s="20" t="s">
        <v>1465</v>
      </c>
      <c r="L5203" t="s">
        <v>1466</v>
      </c>
      <c r="M5203" s="20">
        <v>9</v>
      </c>
      <c r="N5203" s="20">
        <v>9</v>
      </c>
      <c r="AE5203">
        <f t="shared" si="81"/>
        <v>2004</v>
      </c>
    </row>
    <row r="5204" spans="1:31" x14ac:dyDescent="0.25">
      <c r="A5204" s="7">
        <v>5201</v>
      </c>
      <c r="B5204" s="8">
        <v>38093</v>
      </c>
      <c r="C5204" t="s">
        <v>3</v>
      </c>
      <c r="D5204" t="s">
        <v>543</v>
      </c>
      <c r="E5204" t="s">
        <v>9</v>
      </c>
      <c r="F5204" t="s">
        <v>479</v>
      </c>
      <c r="G5204" t="s">
        <v>17</v>
      </c>
      <c r="H5204" s="135" t="s">
        <v>1581</v>
      </c>
      <c r="I5204" t="s">
        <v>1454</v>
      </c>
      <c r="J5204" s="20">
        <v>33</v>
      </c>
      <c r="K5204" s="20" t="s">
        <v>9</v>
      </c>
      <c r="L5204" t="s">
        <v>1463</v>
      </c>
      <c r="M5204" s="20">
        <v>7.92</v>
      </c>
      <c r="N5204" s="20">
        <v>9.58</v>
      </c>
      <c r="AE5204">
        <f t="shared" si="81"/>
        <v>2004</v>
      </c>
    </row>
    <row r="5205" spans="1:31" x14ac:dyDescent="0.25">
      <c r="A5205" s="7">
        <v>5202</v>
      </c>
      <c r="B5205" s="8">
        <v>38093</v>
      </c>
      <c r="C5205" t="s">
        <v>3</v>
      </c>
      <c r="D5205" t="s">
        <v>571</v>
      </c>
      <c r="E5205" t="s">
        <v>9</v>
      </c>
      <c r="F5205" t="s">
        <v>64</v>
      </c>
      <c r="G5205" t="s">
        <v>377</v>
      </c>
      <c r="H5205" s="9" t="s">
        <v>1594</v>
      </c>
      <c r="I5205" t="s">
        <v>1454</v>
      </c>
      <c r="J5205" s="20">
        <v>63</v>
      </c>
      <c r="K5205" s="20" t="s">
        <v>3</v>
      </c>
      <c r="L5205" t="s">
        <v>1464</v>
      </c>
      <c r="M5205" s="20">
        <v>18.64</v>
      </c>
      <c r="N5205" s="20">
        <v>13.86</v>
      </c>
      <c r="AE5205">
        <f t="shared" si="81"/>
        <v>2004</v>
      </c>
    </row>
    <row r="5206" spans="1:31" x14ac:dyDescent="0.25">
      <c r="A5206" s="7">
        <v>5203</v>
      </c>
      <c r="B5206" s="8">
        <v>38094</v>
      </c>
      <c r="C5206" t="s">
        <v>3</v>
      </c>
      <c r="D5206" t="s">
        <v>481</v>
      </c>
      <c r="E5206" t="s">
        <v>9</v>
      </c>
      <c r="F5206" t="s">
        <v>649</v>
      </c>
      <c r="G5206" t="s">
        <v>14</v>
      </c>
      <c r="H5206" s="135" t="s">
        <v>1491</v>
      </c>
      <c r="I5206" t="s">
        <v>1454</v>
      </c>
      <c r="J5206" s="20">
        <v>36</v>
      </c>
      <c r="K5206" s="20" t="s">
        <v>9</v>
      </c>
      <c r="L5206" t="s">
        <v>1464</v>
      </c>
      <c r="M5206" s="20">
        <v>7.92</v>
      </c>
      <c r="N5206" s="20">
        <v>11.08</v>
      </c>
      <c r="AE5206">
        <f t="shared" si="81"/>
        <v>2004</v>
      </c>
    </row>
    <row r="5207" spans="1:31" x14ac:dyDescent="0.25">
      <c r="A5207" s="7">
        <v>5204</v>
      </c>
      <c r="B5207" s="8">
        <v>38094</v>
      </c>
      <c r="C5207" t="s">
        <v>3</v>
      </c>
      <c r="D5207" t="s">
        <v>54</v>
      </c>
      <c r="E5207" t="s">
        <v>9</v>
      </c>
      <c r="F5207" t="s">
        <v>579</v>
      </c>
      <c r="G5207" t="s">
        <v>17</v>
      </c>
      <c r="H5207" s="135" t="s">
        <v>1490</v>
      </c>
      <c r="I5207" t="s">
        <v>1454</v>
      </c>
      <c r="J5207" s="20">
        <v>8</v>
      </c>
      <c r="K5207" s="20" t="s">
        <v>1465</v>
      </c>
      <c r="L5207" t="s">
        <v>1466</v>
      </c>
      <c r="M5207" s="20">
        <v>2</v>
      </c>
      <c r="N5207" s="20">
        <v>2</v>
      </c>
      <c r="AE5207">
        <f t="shared" si="81"/>
        <v>2004</v>
      </c>
    </row>
    <row r="5208" spans="1:31" x14ac:dyDescent="0.25">
      <c r="A5208" s="7">
        <v>5205</v>
      </c>
      <c r="B5208" s="8">
        <v>38094</v>
      </c>
      <c r="C5208" t="s">
        <v>3</v>
      </c>
      <c r="D5208" t="s">
        <v>579</v>
      </c>
      <c r="E5208" t="s">
        <v>9</v>
      </c>
      <c r="F5208" t="s">
        <v>54</v>
      </c>
      <c r="G5208" t="s">
        <v>17</v>
      </c>
      <c r="H5208" s="135" t="s">
        <v>1490</v>
      </c>
      <c r="I5208" t="s">
        <v>1454</v>
      </c>
      <c r="J5208" s="20">
        <v>8</v>
      </c>
      <c r="K5208" s="20" t="s">
        <v>9</v>
      </c>
      <c r="L5208" t="s">
        <v>1464</v>
      </c>
      <c r="M5208" s="20">
        <v>1.76</v>
      </c>
      <c r="N5208" s="20">
        <v>3.24</v>
      </c>
      <c r="AE5208">
        <f t="shared" si="81"/>
        <v>2004</v>
      </c>
    </row>
    <row r="5209" spans="1:31" x14ac:dyDescent="0.25">
      <c r="A5209" s="7">
        <v>5206</v>
      </c>
      <c r="B5209" s="8">
        <v>38094</v>
      </c>
      <c r="C5209" t="s">
        <v>3</v>
      </c>
      <c r="D5209" t="s">
        <v>638</v>
      </c>
      <c r="E5209" t="s">
        <v>9</v>
      </c>
      <c r="F5209" t="s">
        <v>552</v>
      </c>
      <c r="G5209" t="s">
        <v>633</v>
      </c>
      <c r="H5209" s="135" t="s">
        <v>1496</v>
      </c>
      <c r="I5209" t="s">
        <v>1454</v>
      </c>
      <c r="J5209" s="20">
        <v>16</v>
      </c>
      <c r="K5209" s="20" t="s">
        <v>9</v>
      </c>
      <c r="L5209" t="s">
        <v>1463</v>
      </c>
      <c r="M5209" s="20">
        <v>3.84</v>
      </c>
      <c r="N5209" s="20">
        <v>5.16</v>
      </c>
      <c r="AE5209">
        <f t="shared" si="81"/>
        <v>2004</v>
      </c>
    </row>
    <row r="5210" spans="1:31" x14ac:dyDescent="0.25">
      <c r="A5210" s="7">
        <v>5207</v>
      </c>
      <c r="B5210" s="8">
        <v>38094</v>
      </c>
      <c r="C5210" t="s">
        <v>3</v>
      </c>
      <c r="D5210" t="s">
        <v>129</v>
      </c>
      <c r="E5210" t="s">
        <v>9</v>
      </c>
      <c r="F5210" t="s">
        <v>19</v>
      </c>
      <c r="G5210" t="s">
        <v>633</v>
      </c>
      <c r="H5210" s="135" t="s">
        <v>1763</v>
      </c>
      <c r="I5210" t="s">
        <v>1455</v>
      </c>
      <c r="J5210" s="20">
        <v>8</v>
      </c>
      <c r="K5210" s="20" t="s">
        <v>3</v>
      </c>
      <c r="L5210" t="s">
        <v>1464</v>
      </c>
      <c r="M5210" s="20">
        <v>1.62</v>
      </c>
      <c r="N5210" s="20">
        <v>0.88</v>
      </c>
      <c r="AE5210">
        <f t="shared" si="81"/>
        <v>2004</v>
      </c>
    </row>
    <row r="5211" spans="1:31" x14ac:dyDescent="0.25">
      <c r="A5211" s="7">
        <v>5208</v>
      </c>
      <c r="B5211" s="8">
        <v>38095</v>
      </c>
      <c r="C5211" t="s">
        <v>3</v>
      </c>
      <c r="D5211" t="s">
        <v>662</v>
      </c>
      <c r="E5211" t="s">
        <v>9</v>
      </c>
      <c r="F5211" t="s">
        <v>149</v>
      </c>
      <c r="G5211" t="s">
        <v>377</v>
      </c>
      <c r="H5211" s="135" t="s">
        <v>1592</v>
      </c>
      <c r="I5211" t="s">
        <v>1458</v>
      </c>
      <c r="J5211" s="20">
        <v>12</v>
      </c>
      <c r="K5211" s="20" t="s">
        <v>9</v>
      </c>
      <c r="L5211" t="s">
        <v>1464</v>
      </c>
      <c r="M5211" s="20">
        <v>30</v>
      </c>
      <c r="N5211" s="20">
        <v>10</v>
      </c>
      <c r="AE5211">
        <f t="shared" si="81"/>
        <v>2004</v>
      </c>
    </row>
    <row r="5212" spans="1:31" x14ac:dyDescent="0.25">
      <c r="A5212" s="7">
        <v>5209</v>
      </c>
      <c r="B5212" s="8">
        <v>38095</v>
      </c>
      <c r="C5212" t="s">
        <v>3</v>
      </c>
      <c r="D5212" t="s">
        <v>481</v>
      </c>
      <c r="E5212" t="s">
        <v>9</v>
      </c>
      <c r="F5212" t="s">
        <v>468</v>
      </c>
      <c r="G5212" t="s">
        <v>377</v>
      </c>
      <c r="H5212" s="135" t="s">
        <v>1496</v>
      </c>
      <c r="I5212" t="s">
        <v>1454</v>
      </c>
      <c r="J5212" s="20">
        <v>11</v>
      </c>
      <c r="K5212" s="20" t="s">
        <v>3</v>
      </c>
      <c r="L5212" t="s">
        <v>1463</v>
      </c>
      <c r="M5212" s="20">
        <v>3.86</v>
      </c>
      <c r="N5212" s="20">
        <v>2.64</v>
      </c>
      <c r="AE5212">
        <f t="shared" si="81"/>
        <v>2004</v>
      </c>
    </row>
    <row r="5213" spans="1:31" x14ac:dyDescent="0.25">
      <c r="A5213" s="7">
        <v>5210</v>
      </c>
      <c r="B5213" s="8">
        <v>38095</v>
      </c>
      <c r="C5213" t="s">
        <v>3</v>
      </c>
      <c r="D5213" t="s">
        <v>229</v>
      </c>
      <c r="E5213" t="s">
        <v>9</v>
      </c>
      <c r="F5213" t="s">
        <v>180</v>
      </c>
      <c r="G5213" t="s">
        <v>377</v>
      </c>
      <c r="H5213" s="9" t="s">
        <v>1643</v>
      </c>
      <c r="I5213" t="s">
        <v>1456</v>
      </c>
      <c r="J5213" s="20">
        <v>29</v>
      </c>
      <c r="K5213" s="20" t="s">
        <v>3</v>
      </c>
      <c r="L5213" t="s">
        <v>1464</v>
      </c>
      <c r="M5213" s="20">
        <v>9.1199999999999992</v>
      </c>
      <c r="N5213" s="20">
        <v>6.38</v>
      </c>
      <c r="O5213" t="s">
        <v>3</v>
      </c>
      <c r="P5213" s="13" t="s">
        <v>412</v>
      </c>
      <c r="Q5213" t="s">
        <v>1465</v>
      </c>
      <c r="S5213" t="s">
        <v>1465</v>
      </c>
      <c r="U5213" t="s">
        <v>1465</v>
      </c>
      <c r="W5213" t="s">
        <v>1465</v>
      </c>
      <c r="Y5213" t="s">
        <v>1465</v>
      </c>
      <c r="AA5213" t="s">
        <v>1465</v>
      </c>
      <c r="AC5213" t="s">
        <v>1465</v>
      </c>
      <c r="AE5213">
        <f t="shared" si="81"/>
        <v>2004</v>
      </c>
    </row>
    <row r="5214" spans="1:31" x14ac:dyDescent="0.25">
      <c r="A5214" s="7">
        <v>5211</v>
      </c>
      <c r="B5214" s="8">
        <v>38097</v>
      </c>
      <c r="C5214" t="s">
        <v>3</v>
      </c>
      <c r="D5214" t="s">
        <v>498</v>
      </c>
      <c r="E5214" t="s">
        <v>9</v>
      </c>
      <c r="F5214" t="s">
        <v>112</v>
      </c>
      <c r="G5214" t="s">
        <v>11</v>
      </c>
      <c r="H5214" s="135" t="s">
        <v>1565</v>
      </c>
      <c r="I5214" t="s">
        <v>1454</v>
      </c>
      <c r="J5214" s="20">
        <v>7</v>
      </c>
      <c r="K5214" s="20" t="s">
        <v>3</v>
      </c>
      <c r="L5214" t="s">
        <v>1463</v>
      </c>
      <c r="M5214" s="20">
        <v>2.8200000000000003</v>
      </c>
      <c r="N5214" s="20">
        <v>1.68</v>
      </c>
      <c r="AE5214">
        <f t="shared" si="81"/>
        <v>2004</v>
      </c>
    </row>
    <row r="5215" spans="1:31" x14ac:dyDescent="0.25">
      <c r="A5215" s="7">
        <v>5212</v>
      </c>
      <c r="B5215" s="8">
        <v>38097</v>
      </c>
      <c r="C5215" t="s">
        <v>3</v>
      </c>
      <c r="D5215" t="s">
        <v>112</v>
      </c>
      <c r="E5215" t="s">
        <v>9</v>
      </c>
      <c r="F5215" t="s">
        <v>498</v>
      </c>
      <c r="G5215" t="s">
        <v>11</v>
      </c>
      <c r="H5215" s="135" t="s">
        <v>1565</v>
      </c>
      <c r="I5215" t="s">
        <v>1454</v>
      </c>
      <c r="J5215" s="20">
        <v>7</v>
      </c>
      <c r="K5215" s="20" t="s">
        <v>9</v>
      </c>
      <c r="L5215" t="s">
        <v>1464</v>
      </c>
      <c r="M5215" s="20">
        <v>1.54</v>
      </c>
      <c r="N5215" s="20">
        <v>2.96</v>
      </c>
      <c r="AE5215">
        <f t="shared" si="81"/>
        <v>2004</v>
      </c>
    </row>
    <row r="5216" spans="1:31" x14ac:dyDescent="0.25">
      <c r="A5216" s="7">
        <v>5213</v>
      </c>
      <c r="B5216" s="8">
        <v>38098</v>
      </c>
      <c r="C5216" t="s">
        <v>3</v>
      </c>
      <c r="D5216" t="s">
        <v>572</v>
      </c>
      <c r="E5216" t="s">
        <v>9</v>
      </c>
      <c r="F5216" t="s">
        <v>278</v>
      </c>
      <c r="G5216" t="s">
        <v>633</v>
      </c>
      <c r="H5216" s="135" t="s">
        <v>1775</v>
      </c>
      <c r="I5216" t="s">
        <v>1455</v>
      </c>
      <c r="J5216" s="20">
        <v>16</v>
      </c>
      <c r="K5216" s="20" t="s">
        <v>3</v>
      </c>
      <c r="L5216" t="s">
        <v>1464</v>
      </c>
      <c r="M5216" s="20">
        <v>2.74</v>
      </c>
      <c r="N5216" s="20">
        <v>1.76</v>
      </c>
      <c r="AE5216">
        <f t="shared" si="81"/>
        <v>2004</v>
      </c>
    </row>
    <row r="5217" spans="1:31" x14ac:dyDescent="0.25">
      <c r="A5217" s="7">
        <v>5214</v>
      </c>
      <c r="B5217" s="8">
        <v>38098</v>
      </c>
      <c r="C5217" t="s">
        <v>3</v>
      </c>
      <c r="D5217" t="s">
        <v>72</v>
      </c>
      <c r="E5217" t="s">
        <v>9</v>
      </c>
      <c r="F5217" t="s">
        <v>275</v>
      </c>
      <c r="G5217" t="s">
        <v>633</v>
      </c>
      <c r="H5217" s="9" t="s">
        <v>1754</v>
      </c>
      <c r="I5217" t="s">
        <v>1454</v>
      </c>
      <c r="J5217" s="20">
        <v>16</v>
      </c>
      <c r="K5217" s="20" t="s">
        <v>3</v>
      </c>
      <c r="L5217" t="s">
        <v>1464</v>
      </c>
      <c r="M5217" s="20">
        <v>5.48</v>
      </c>
      <c r="N5217" s="20">
        <v>3.52</v>
      </c>
      <c r="AE5217">
        <f t="shared" si="81"/>
        <v>2004</v>
      </c>
    </row>
    <row r="5218" spans="1:31" x14ac:dyDescent="0.25">
      <c r="A5218" s="7">
        <v>5215</v>
      </c>
      <c r="B5218" s="8">
        <v>38100</v>
      </c>
      <c r="C5218" t="s">
        <v>3</v>
      </c>
      <c r="D5218" t="s">
        <v>72</v>
      </c>
      <c r="E5218" t="s">
        <v>9</v>
      </c>
      <c r="F5218" t="s">
        <v>26</v>
      </c>
      <c r="G5218" t="s">
        <v>24</v>
      </c>
      <c r="H5218" s="135" t="s">
        <v>1497</v>
      </c>
      <c r="I5218" t="s">
        <v>1454</v>
      </c>
      <c r="J5218" s="20">
        <v>45</v>
      </c>
      <c r="K5218" s="20" t="s">
        <v>9</v>
      </c>
      <c r="L5218" t="s">
        <v>1463</v>
      </c>
      <c r="M5218" s="20">
        <v>10.8</v>
      </c>
      <c r="N5218" s="20">
        <v>12.7</v>
      </c>
      <c r="AE5218">
        <f t="shared" si="81"/>
        <v>2004</v>
      </c>
    </row>
    <row r="5219" spans="1:31" x14ac:dyDescent="0.25">
      <c r="A5219" s="7">
        <v>5216</v>
      </c>
      <c r="B5219" s="8">
        <v>38100</v>
      </c>
      <c r="C5219" t="s">
        <v>3</v>
      </c>
      <c r="D5219" t="s">
        <v>103</v>
      </c>
      <c r="E5219" t="s">
        <v>9</v>
      </c>
      <c r="F5219" t="s">
        <v>319</v>
      </c>
      <c r="G5219" t="s">
        <v>377</v>
      </c>
      <c r="H5219" s="9" t="s">
        <v>1615</v>
      </c>
      <c r="I5219" t="s">
        <v>1454</v>
      </c>
      <c r="J5219" s="20">
        <v>75</v>
      </c>
      <c r="K5219" s="20" t="s">
        <v>9</v>
      </c>
      <c r="L5219" t="s">
        <v>1464</v>
      </c>
      <c r="M5219" s="20">
        <v>16.5</v>
      </c>
      <c r="N5219" s="20">
        <v>22</v>
      </c>
      <c r="AE5219">
        <f t="shared" si="81"/>
        <v>2004</v>
      </c>
    </row>
    <row r="5220" spans="1:31" x14ac:dyDescent="0.25">
      <c r="A5220" s="7">
        <v>5217</v>
      </c>
      <c r="B5220" s="8">
        <v>38100</v>
      </c>
      <c r="C5220" t="s">
        <v>3</v>
      </c>
      <c r="D5220" t="s">
        <v>543</v>
      </c>
      <c r="E5220" t="s">
        <v>9</v>
      </c>
      <c r="F5220" t="s">
        <v>647</v>
      </c>
      <c r="G5220" t="s">
        <v>633</v>
      </c>
      <c r="H5220" s="136" t="s">
        <v>1738</v>
      </c>
      <c r="I5220" t="s">
        <v>1454</v>
      </c>
      <c r="J5220" s="20">
        <v>15</v>
      </c>
      <c r="K5220" s="20" t="s">
        <v>9</v>
      </c>
      <c r="L5220" t="s">
        <v>1464</v>
      </c>
      <c r="M5220" s="20">
        <v>3.3</v>
      </c>
      <c r="N5220" s="20">
        <v>5.2</v>
      </c>
      <c r="AE5220">
        <f t="shared" si="81"/>
        <v>2004</v>
      </c>
    </row>
    <row r="5221" spans="1:31" x14ac:dyDescent="0.25">
      <c r="A5221" s="7">
        <v>5218</v>
      </c>
      <c r="B5221" s="8">
        <v>38101</v>
      </c>
      <c r="C5221" t="s">
        <v>3</v>
      </c>
      <c r="D5221" t="s">
        <v>642</v>
      </c>
      <c r="E5221" t="s">
        <v>9</v>
      </c>
      <c r="F5221" t="s">
        <v>414</v>
      </c>
      <c r="G5221" t="s">
        <v>14</v>
      </c>
      <c r="H5221" s="135" t="s">
        <v>1507</v>
      </c>
      <c r="I5221" t="s">
        <v>1454</v>
      </c>
      <c r="J5221" s="20">
        <v>36</v>
      </c>
      <c r="K5221" s="20" t="s">
        <v>3</v>
      </c>
      <c r="L5221" t="s">
        <v>1464</v>
      </c>
      <c r="M5221" s="20">
        <v>11.08</v>
      </c>
      <c r="N5221" s="20">
        <v>7.92</v>
      </c>
      <c r="AE5221">
        <f t="shared" si="81"/>
        <v>2004</v>
      </c>
    </row>
    <row r="5222" spans="1:31" x14ac:dyDescent="0.25">
      <c r="A5222" s="7">
        <v>5219</v>
      </c>
      <c r="B5222" s="8">
        <v>38101</v>
      </c>
      <c r="C5222" t="s">
        <v>3</v>
      </c>
      <c r="D5222" t="s">
        <v>543</v>
      </c>
      <c r="E5222" t="s">
        <v>9</v>
      </c>
      <c r="F5222" t="s">
        <v>427</v>
      </c>
      <c r="G5222" t="s">
        <v>24</v>
      </c>
      <c r="H5222" s="136" t="s">
        <v>1496</v>
      </c>
      <c r="I5222" t="s">
        <v>1454</v>
      </c>
      <c r="J5222" s="20">
        <v>18</v>
      </c>
      <c r="K5222" s="20" t="s">
        <v>9</v>
      </c>
      <c r="L5222" t="s">
        <v>1464</v>
      </c>
      <c r="M5222" s="20">
        <v>3.96</v>
      </c>
      <c r="N5222" s="20">
        <v>6.04</v>
      </c>
      <c r="AE5222">
        <f t="shared" si="81"/>
        <v>2004</v>
      </c>
    </row>
    <row r="5223" spans="1:31" x14ac:dyDescent="0.25">
      <c r="A5223" s="7">
        <v>5220</v>
      </c>
      <c r="B5223" s="8">
        <v>38102</v>
      </c>
      <c r="C5223" t="s">
        <v>3</v>
      </c>
      <c r="D5223" t="s">
        <v>663</v>
      </c>
      <c r="E5223" t="s">
        <v>9</v>
      </c>
      <c r="F5223" t="s">
        <v>125</v>
      </c>
      <c r="G5223" t="s">
        <v>377</v>
      </c>
      <c r="H5223" s="135" t="s">
        <v>1585</v>
      </c>
      <c r="I5223" t="s">
        <v>1458</v>
      </c>
      <c r="J5223" s="20">
        <v>12</v>
      </c>
      <c r="K5223" s="20" t="s">
        <v>3</v>
      </c>
      <c r="L5223" t="s">
        <v>1464</v>
      </c>
      <c r="M5223" s="20">
        <v>30</v>
      </c>
      <c r="N5223" s="20">
        <v>10</v>
      </c>
      <c r="AE5223">
        <f t="shared" si="81"/>
        <v>2004</v>
      </c>
    </row>
    <row r="5224" spans="1:31" x14ac:dyDescent="0.25">
      <c r="A5224" s="7">
        <v>5221</v>
      </c>
      <c r="B5224" s="8">
        <v>38102</v>
      </c>
      <c r="C5224" t="s">
        <v>3</v>
      </c>
      <c r="D5224" t="s">
        <v>638</v>
      </c>
      <c r="E5224" t="s">
        <v>9</v>
      </c>
      <c r="F5224" t="s">
        <v>414</v>
      </c>
      <c r="G5224" t="s">
        <v>377</v>
      </c>
      <c r="H5224" s="135" t="s">
        <v>1635</v>
      </c>
      <c r="I5224" t="s">
        <v>1454</v>
      </c>
      <c r="J5224" s="20">
        <v>12</v>
      </c>
      <c r="K5224" s="20" t="s">
        <v>3</v>
      </c>
      <c r="L5224" t="s">
        <v>1464</v>
      </c>
      <c r="M5224" s="20">
        <v>4.3599999999999994</v>
      </c>
      <c r="N5224" s="20">
        <v>2.64</v>
      </c>
      <c r="AE5224">
        <f t="shared" si="81"/>
        <v>2004</v>
      </c>
    </row>
    <row r="5225" spans="1:31" x14ac:dyDescent="0.25">
      <c r="A5225" s="7">
        <v>5222</v>
      </c>
      <c r="B5225" s="8">
        <v>38102</v>
      </c>
      <c r="C5225" t="s">
        <v>3</v>
      </c>
      <c r="D5225" t="s">
        <v>69</v>
      </c>
      <c r="E5225" t="s">
        <v>9</v>
      </c>
      <c r="F5225" t="s">
        <v>83</v>
      </c>
      <c r="G5225" t="s">
        <v>11</v>
      </c>
      <c r="H5225" s="135" t="s">
        <v>1515</v>
      </c>
      <c r="I5225" t="s">
        <v>1454</v>
      </c>
      <c r="J5225" s="20">
        <v>9</v>
      </c>
      <c r="K5225" s="20" t="s">
        <v>9</v>
      </c>
      <c r="L5225" t="s">
        <v>1464</v>
      </c>
      <c r="M5225" s="20">
        <v>1.98</v>
      </c>
      <c r="N5225" s="20">
        <v>3.52</v>
      </c>
      <c r="AE5225">
        <f t="shared" si="81"/>
        <v>2004</v>
      </c>
    </row>
    <row r="5226" spans="1:31" x14ac:dyDescent="0.25">
      <c r="A5226" s="7">
        <v>5223</v>
      </c>
      <c r="B5226" s="8">
        <v>38102</v>
      </c>
      <c r="C5226" t="s">
        <v>3</v>
      </c>
      <c r="D5226" t="s">
        <v>638</v>
      </c>
      <c r="E5226" t="s">
        <v>9</v>
      </c>
      <c r="F5226" t="s">
        <v>347</v>
      </c>
      <c r="G5226" t="s">
        <v>633</v>
      </c>
      <c r="H5226" s="135" t="s">
        <v>1776</v>
      </c>
      <c r="I5226" t="s">
        <v>1454</v>
      </c>
      <c r="J5226" s="20">
        <v>13</v>
      </c>
      <c r="K5226" s="20" t="s">
        <v>1465</v>
      </c>
      <c r="L5226" t="s">
        <v>1466</v>
      </c>
      <c r="M5226" s="20">
        <v>3.25</v>
      </c>
      <c r="N5226" s="20">
        <v>3.25</v>
      </c>
      <c r="AE5226">
        <f t="shared" si="81"/>
        <v>2004</v>
      </c>
    </row>
    <row r="5227" spans="1:31" x14ac:dyDescent="0.25">
      <c r="A5227" s="7">
        <v>5224</v>
      </c>
      <c r="B5227" s="8">
        <v>38102</v>
      </c>
      <c r="C5227" t="s">
        <v>3</v>
      </c>
      <c r="D5227" t="s">
        <v>273</v>
      </c>
      <c r="E5227" t="s">
        <v>9</v>
      </c>
      <c r="F5227" t="s">
        <v>19</v>
      </c>
      <c r="G5227" t="s">
        <v>633</v>
      </c>
      <c r="H5227" s="135" t="s">
        <v>1777</v>
      </c>
      <c r="I5227" t="s">
        <v>1454</v>
      </c>
      <c r="J5227" s="20">
        <v>15</v>
      </c>
      <c r="K5227" s="20" t="s">
        <v>9</v>
      </c>
      <c r="L5227" t="s">
        <v>1464</v>
      </c>
      <c r="M5227" s="20">
        <v>3.3</v>
      </c>
      <c r="N5227" s="20">
        <v>5.2</v>
      </c>
      <c r="AE5227">
        <f t="shared" si="81"/>
        <v>2004</v>
      </c>
    </row>
    <row r="5228" spans="1:31" x14ac:dyDescent="0.25">
      <c r="A5228" s="7">
        <v>5225</v>
      </c>
      <c r="B5228" s="8">
        <v>38102</v>
      </c>
      <c r="C5228" t="s">
        <v>3</v>
      </c>
      <c r="D5228" t="s">
        <v>537</v>
      </c>
      <c r="E5228" t="s">
        <v>9</v>
      </c>
      <c r="F5228" t="s">
        <v>372</v>
      </c>
      <c r="G5228" t="s">
        <v>569</v>
      </c>
      <c r="H5228" s="9" t="s">
        <v>1764</v>
      </c>
      <c r="I5228" t="s">
        <v>1454</v>
      </c>
      <c r="J5228" s="20">
        <v>36</v>
      </c>
      <c r="K5228" s="20" t="s">
        <v>1465</v>
      </c>
      <c r="L5228" t="s">
        <v>1466</v>
      </c>
      <c r="M5228" s="20">
        <v>9</v>
      </c>
      <c r="N5228" s="20">
        <v>9</v>
      </c>
      <c r="AE5228">
        <f t="shared" si="81"/>
        <v>2004</v>
      </c>
    </row>
    <row r="5229" spans="1:31" x14ac:dyDescent="0.25">
      <c r="A5229" s="7">
        <v>5226</v>
      </c>
      <c r="B5229" s="8">
        <v>38103</v>
      </c>
      <c r="C5229" t="s">
        <v>3</v>
      </c>
      <c r="D5229" t="s">
        <v>638</v>
      </c>
      <c r="E5229" t="s">
        <v>9</v>
      </c>
      <c r="F5229" t="s">
        <v>347</v>
      </c>
      <c r="G5229" t="s">
        <v>633</v>
      </c>
      <c r="H5229" s="135" t="s">
        <v>1763</v>
      </c>
      <c r="I5229" t="s">
        <v>1454</v>
      </c>
      <c r="J5229" s="20">
        <v>8</v>
      </c>
      <c r="K5229" s="20" t="s">
        <v>3</v>
      </c>
      <c r="L5229" t="s">
        <v>1463</v>
      </c>
      <c r="M5229" s="20">
        <v>3.08</v>
      </c>
      <c r="N5229" s="20">
        <v>1.92</v>
      </c>
      <c r="AE5229">
        <f t="shared" si="81"/>
        <v>2004</v>
      </c>
    </row>
    <row r="5230" spans="1:31" x14ac:dyDescent="0.25">
      <c r="A5230" s="7">
        <v>5227</v>
      </c>
      <c r="B5230" s="8">
        <v>38104</v>
      </c>
      <c r="C5230" t="s">
        <v>3</v>
      </c>
      <c r="D5230" t="s">
        <v>273</v>
      </c>
      <c r="E5230" t="s">
        <v>9</v>
      </c>
      <c r="F5230" t="s">
        <v>55</v>
      </c>
      <c r="G5230" t="s">
        <v>14</v>
      </c>
      <c r="H5230" s="135" t="s">
        <v>1507</v>
      </c>
      <c r="I5230" t="s">
        <v>1454</v>
      </c>
      <c r="J5230" s="20">
        <v>32</v>
      </c>
      <c r="K5230" s="20" t="s">
        <v>9</v>
      </c>
      <c r="L5230" t="s">
        <v>1464</v>
      </c>
      <c r="M5230" s="20">
        <v>7.04</v>
      </c>
      <c r="N5230" s="20">
        <v>9.9600000000000009</v>
      </c>
      <c r="AE5230">
        <f t="shared" si="81"/>
        <v>2004</v>
      </c>
    </row>
    <row r="5231" spans="1:31" x14ac:dyDescent="0.25">
      <c r="A5231" s="7">
        <v>5228</v>
      </c>
      <c r="B5231" s="8">
        <v>38105</v>
      </c>
      <c r="C5231" t="s">
        <v>3</v>
      </c>
      <c r="D5231" t="s">
        <v>489</v>
      </c>
      <c r="E5231" t="s">
        <v>9</v>
      </c>
      <c r="F5231" t="s">
        <v>161</v>
      </c>
      <c r="G5231" t="s">
        <v>633</v>
      </c>
      <c r="H5231" s="136" t="s">
        <v>1745</v>
      </c>
      <c r="I5231" t="s">
        <v>1454</v>
      </c>
      <c r="J5231" s="20">
        <v>14</v>
      </c>
      <c r="K5231" s="20" t="s">
        <v>9</v>
      </c>
      <c r="L5231" t="s">
        <v>1464</v>
      </c>
      <c r="M5231" s="20">
        <v>3.08</v>
      </c>
      <c r="N5231" s="20">
        <v>4.92</v>
      </c>
      <c r="AE5231">
        <f t="shared" si="81"/>
        <v>2004</v>
      </c>
    </row>
    <row r="5232" spans="1:31" x14ac:dyDescent="0.25">
      <c r="A5232" s="7">
        <v>5229</v>
      </c>
      <c r="B5232" s="8">
        <v>38106</v>
      </c>
      <c r="C5232" t="s">
        <v>3</v>
      </c>
      <c r="D5232" t="s">
        <v>428</v>
      </c>
      <c r="E5232" t="s">
        <v>9</v>
      </c>
      <c r="F5232" t="s">
        <v>104</v>
      </c>
      <c r="G5232" t="s">
        <v>11</v>
      </c>
      <c r="H5232" s="135" t="s">
        <v>1565</v>
      </c>
      <c r="I5232" t="s">
        <v>1454</v>
      </c>
      <c r="J5232" s="20">
        <v>7</v>
      </c>
      <c r="K5232" s="20" t="s">
        <v>3</v>
      </c>
      <c r="L5232" t="s">
        <v>1463</v>
      </c>
      <c r="M5232" s="20">
        <v>2.8200000000000003</v>
      </c>
      <c r="N5232" s="20">
        <v>1.68</v>
      </c>
      <c r="AE5232">
        <f t="shared" si="81"/>
        <v>2004</v>
      </c>
    </row>
    <row r="5233" spans="1:31" x14ac:dyDescent="0.25">
      <c r="A5233" s="7">
        <v>5230</v>
      </c>
      <c r="B5233" s="8">
        <v>38106</v>
      </c>
      <c r="C5233" t="s">
        <v>3</v>
      </c>
      <c r="D5233" t="s">
        <v>104</v>
      </c>
      <c r="E5233" t="s">
        <v>9</v>
      </c>
      <c r="F5233" t="s">
        <v>428</v>
      </c>
      <c r="G5233" t="s">
        <v>11</v>
      </c>
      <c r="H5233" s="135" t="s">
        <v>1565</v>
      </c>
      <c r="I5233" t="s">
        <v>1454</v>
      </c>
      <c r="J5233" s="20">
        <v>7</v>
      </c>
      <c r="K5233" s="20" t="s">
        <v>9</v>
      </c>
      <c r="L5233" t="s">
        <v>1464</v>
      </c>
      <c r="M5233" s="20">
        <v>1.54</v>
      </c>
      <c r="N5233" s="20">
        <v>2.96</v>
      </c>
      <c r="AE5233">
        <f t="shared" si="81"/>
        <v>2004</v>
      </c>
    </row>
    <row r="5234" spans="1:31" x14ac:dyDescent="0.25">
      <c r="A5234" s="7">
        <v>5231</v>
      </c>
      <c r="B5234" s="8">
        <v>38106</v>
      </c>
      <c r="C5234" t="s">
        <v>3</v>
      </c>
      <c r="D5234" t="s">
        <v>543</v>
      </c>
      <c r="E5234" t="s">
        <v>9</v>
      </c>
      <c r="F5234" t="s">
        <v>270</v>
      </c>
      <c r="G5234" t="s">
        <v>11</v>
      </c>
      <c r="H5234" s="135" t="s">
        <v>1496</v>
      </c>
      <c r="I5234" t="s">
        <v>1454</v>
      </c>
      <c r="J5234" s="20">
        <v>37</v>
      </c>
      <c r="K5234" s="20" t="s">
        <v>1465</v>
      </c>
      <c r="L5234" t="s">
        <v>1466</v>
      </c>
      <c r="M5234" s="20">
        <v>9.25</v>
      </c>
      <c r="N5234" s="20">
        <v>9.25</v>
      </c>
      <c r="AE5234">
        <f t="shared" si="81"/>
        <v>2004</v>
      </c>
    </row>
    <row r="5235" spans="1:31" x14ac:dyDescent="0.25">
      <c r="A5235" s="7">
        <v>5232</v>
      </c>
      <c r="B5235" s="8">
        <v>38106</v>
      </c>
      <c r="C5235" t="s">
        <v>3</v>
      </c>
      <c r="D5235" t="s">
        <v>611</v>
      </c>
      <c r="E5235" t="s">
        <v>9</v>
      </c>
      <c r="F5235" t="s">
        <v>604</v>
      </c>
      <c r="G5235" t="s">
        <v>17</v>
      </c>
      <c r="H5235" s="135" t="s">
        <v>1496</v>
      </c>
      <c r="I5235" t="s">
        <v>1455</v>
      </c>
      <c r="J5235" s="20">
        <v>18</v>
      </c>
      <c r="K5235" s="20" t="s">
        <v>9</v>
      </c>
      <c r="L5235" t="s">
        <v>1464</v>
      </c>
      <c r="M5235" s="20">
        <v>1.98</v>
      </c>
      <c r="N5235" s="20">
        <v>3.02</v>
      </c>
      <c r="AE5235">
        <f t="shared" si="81"/>
        <v>2004</v>
      </c>
    </row>
    <row r="5236" spans="1:31" x14ac:dyDescent="0.25">
      <c r="A5236" s="7">
        <v>5233</v>
      </c>
      <c r="B5236" s="8">
        <v>38108</v>
      </c>
      <c r="C5236" t="s">
        <v>3</v>
      </c>
      <c r="D5236" t="s">
        <v>629</v>
      </c>
      <c r="E5236" t="s">
        <v>9</v>
      </c>
      <c r="F5236" t="s">
        <v>610</v>
      </c>
      <c r="G5236" t="s">
        <v>377</v>
      </c>
      <c r="H5236" s="135" t="s">
        <v>1592</v>
      </c>
      <c r="I5236" t="s">
        <v>1454</v>
      </c>
      <c r="J5236" s="20">
        <v>12</v>
      </c>
      <c r="K5236" s="20" t="s">
        <v>3</v>
      </c>
      <c r="L5236" t="s">
        <v>1463</v>
      </c>
      <c r="M5236" s="20">
        <v>4.12</v>
      </c>
      <c r="N5236" s="20">
        <v>2.88</v>
      </c>
      <c r="AE5236">
        <f t="shared" si="81"/>
        <v>2004</v>
      </c>
    </row>
    <row r="5237" spans="1:31" x14ac:dyDescent="0.25">
      <c r="A5237" s="7">
        <v>5234</v>
      </c>
      <c r="B5237" s="8">
        <v>38108</v>
      </c>
      <c r="C5237" t="s">
        <v>3</v>
      </c>
      <c r="D5237" t="s">
        <v>606</v>
      </c>
      <c r="E5237" t="s">
        <v>9</v>
      </c>
      <c r="F5237" t="s">
        <v>575</v>
      </c>
      <c r="G5237" t="s">
        <v>377</v>
      </c>
      <c r="H5237" s="9" t="s">
        <v>1586</v>
      </c>
      <c r="I5237" t="s">
        <v>1454</v>
      </c>
      <c r="J5237" s="20">
        <v>21</v>
      </c>
      <c r="K5237" s="20" t="s">
        <v>3</v>
      </c>
      <c r="L5237" t="s">
        <v>1464</v>
      </c>
      <c r="M5237" s="20">
        <v>6.88</v>
      </c>
      <c r="N5237" s="20">
        <v>4.62</v>
      </c>
      <c r="AE5237">
        <f t="shared" si="81"/>
        <v>2004</v>
      </c>
    </row>
    <row r="5238" spans="1:31" x14ac:dyDescent="0.25">
      <c r="A5238" s="7">
        <v>5235</v>
      </c>
      <c r="B5238" s="8">
        <v>38108</v>
      </c>
      <c r="C5238" t="s">
        <v>3</v>
      </c>
      <c r="D5238" t="s">
        <v>462</v>
      </c>
      <c r="E5238" t="s">
        <v>9</v>
      </c>
      <c r="F5238" t="s">
        <v>395</v>
      </c>
      <c r="G5238" t="s">
        <v>377</v>
      </c>
      <c r="H5238" s="9" t="s">
        <v>1589</v>
      </c>
      <c r="I5238" t="s">
        <v>1454</v>
      </c>
      <c r="J5238" s="20">
        <v>27</v>
      </c>
      <c r="K5238" s="20" t="s">
        <v>3</v>
      </c>
      <c r="L5238" t="s">
        <v>1463</v>
      </c>
      <c r="M5238" s="20">
        <v>8.02</v>
      </c>
      <c r="N5238" s="20">
        <v>6.48</v>
      </c>
      <c r="AE5238">
        <f t="shared" si="81"/>
        <v>2004</v>
      </c>
    </row>
    <row r="5239" spans="1:31" x14ac:dyDescent="0.25">
      <c r="A5239" s="7">
        <v>5236</v>
      </c>
      <c r="B5239" s="8">
        <v>38108</v>
      </c>
      <c r="C5239" t="s">
        <v>3</v>
      </c>
      <c r="D5239" t="s">
        <v>543</v>
      </c>
      <c r="E5239" t="s">
        <v>9</v>
      </c>
      <c r="F5239" t="s">
        <v>640</v>
      </c>
      <c r="G5239" t="s">
        <v>377</v>
      </c>
      <c r="H5239" s="9" t="s">
        <v>1716</v>
      </c>
      <c r="I5239" t="s">
        <v>1454</v>
      </c>
      <c r="J5239" s="20">
        <v>20</v>
      </c>
      <c r="K5239" s="20" t="s">
        <v>3</v>
      </c>
      <c r="L5239" t="s">
        <v>1464</v>
      </c>
      <c r="M5239" s="20">
        <v>6.6</v>
      </c>
      <c r="N5239" s="20">
        <v>4.4000000000000004</v>
      </c>
      <c r="AE5239">
        <f t="shared" si="81"/>
        <v>2004</v>
      </c>
    </row>
    <row r="5240" spans="1:31" x14ac:dyDescent="0.25">
      <c r="A5240" s="7">
        <v>5237</v>
      </c>
      <c r="B5240" s="8">
        <v>38108</v>
      </c>
      <c r="C5240" t="s">
        <v>3</v>
      </c>
      <c r="D5240" t="s">
        <v>489</v>
      </c>
      <c r="E5240" t="s">
        <v>9</v>
      </c>
      <c r="F5240" t="s">
        <v>161</v>
      </c>
      <c r="G5240" t="s">
        <v>633</v>
      </c>
      <c r="H5240" s="135" t="s">
        <v>1753</v>
      </c>
      <c r="I5240" t="s">
        <v>1454</v>
      </c>
      <c r="J5240" s="20">
        <v>13</v>
      </c>
      <c r="K5240" s="20" t="s">
        <v>1465</v>
      </c>
      <c r="L5240" t="s">
        <v>1466</v>
      </c>
      <c r="M5240" s="20">
        <v>3.25</v>
      </c>
      <c r="N5240" s="20">
        <v>3.25</v>
      </c>
      <c r="AE5240">
        <f t="shared" si="81"/>
        <v>2004</v>
      </c>
    </row>
    <row r="5241" spans="1:31" x14ac:dyDescent="0.25">
      <c r="A5241" s="7">
        <v>5238</v>
      </c>
      <c r="B5241" s="8">
        <v>38108</v>
      </c>
      <c r="C5241" t="s">
        <v>3</v>
      </c>
      <c r="D5241" t="s">
        <v>489</v>
      </c>
      <c r="E5241" t="s">
        <v>9</v>
      </c>
      <c r="F5241" t="s">
        <v>647</v>
      </c>
      <c r="G5241" t="s">
        <v>633</v>
      </c>
      <c r="H5241" s="135" t="s">
        <v>1778</v>
      </c>
      <c r="I5241" t="s">
        <v>1454</v>
      </c>
      <c r="J5241" s="20">
        <v>20</v>
      </c>
      <c r="K5241" s="20" t="s">
        <v>3</v>
      </c>
      <c r="L5241" t="s">
        <v>1464</v>
      </c>
      <c r="M5241" s="20">
        <v>6.6</v>
      </c>
      <c r="N5241" s="20">
        <v>4.4000000000000004</v>
      </c>
      <c r="AE5241">
        <f t="shared" si="81"/>
        <v>2004</v>
      </c>
    </row>
    <row r="5242" spans="1:31" x14ac:dyDescent="0.25">
      <c r="A5242" s="7">
        <v>5239</v>
      </c>
      <c r="B5242" s="8">
        <v>38108</v>
      </c>
      <c r="C5242" t="s">
        <v>3</v>
      </c>
      <c r="D5242" t="s">
        <v>606</v>
      </c>
      <c r="E5242" t="s">
        <v>9</v>
      </c>
      <c r="F5242" t="s">
        <v>575</v>
      </c>
      <c r="G5242" t="s">
        <v>569</v>
      </c>
      <c r="H5242" s="9" t="s">
        <v>1663</v>
      </c>
      <c r="I5242" t="s">
        <v>1454</v>
      </c>
      <c r="J5242" s="20">
        <v>21</v>
      </c>
      <c r="K5242" s="20" t="s">
        <v>1465</v>
      </c>
      <c r="L5242" t="s">
        <v>1466</v>
      </c>
      <c r="M5242" s="20">
        <v>5.25</v>
      </c>
      <c r="N5242" s="20">
        <v>5.25</v>
      </c>
      <c r="AE5242">
        <f t="shared" si="81"/>
        <v>2004</v>
      </c>
    </row>
    <row r="5243" spans="1:31" x14ac:dyDescent="0.25">
      <c r="A5243" s="7">
        <v>5240</v>
      </c>
      <c r="B5243" s="8">
        <v>38109</v>
      </c>
      <c r="C5243" t="s">
        <v>3</v>
      </c>
      <c r="D5243" t="s">
        <v>663</v>
      </c>
      <c r="E5243" t="s">
        <v>9</v>
      </c>
      <c r="F5243" t="s">
        <v>572</v>
      </c>
      <c r="G5243" t="s">
        <v>377</v>
      </c>
      <c r="H5243" s="135" t="s">
        <v>1592</v>
      </c>
      <c r="I5243" t="s">
        <v>1455</v>
      </c>
      <c r="J5243" s="20">
        <v>12</v>
      </c>
      <c r="K5243" s="20" t="s">
        <v>9</v>
      </c>
      <c r="L5243" t="s">
        <v>1463</v>
      </c>
      <c r="M5243" s="20">
        <v>1.44</v>
      </c>
      <c r="N5243" s="20">
        <v>2.06</v>
      </c>
      <c r="AE5243">
        <f t="shared" si="81"/>
        <v>2004</v>
      </c>
    </row>
    <row r="5244" spans="1:31" x14ac:dyDescent="0.25">
      <c r="A5244" s="7">
        <v>5241</v>
      </c>
      <c r="B5244" s="8">
        <v>38109</v>
      </c>
      <c r="C5244" t="s">
        <v>3</v>
      </c>
      <c r="D5244" t="s">
        <v>606</v>
      </c>
      <c r="E5244" t="s">
        <v>9</v>
      </c>
      <c r="F5244" t="s">
        <v>57</v>
      </c>
      <c r="G5244" t="s">
        <v>377</v>
      </c>
      <c r="H5244" s="9" t="s">
        <v>1627</v>
      </c>
      <c r="I5244" t="s">
        <v>1454</v>
      </c>
      <c r="J5244" s="20">
        <v>74</v>
      </c>
      <c r="K5244" s="20" t="s">
        <v>3</v>
      </c>
      <c r="L5244" t="s">
        <v>1464</v>
      </c>
      <c r="M5244" s="20">
        <v>21.72</v>
      </c>
      <c r="N5244" s="20">
        <v>16.28</v>
      </c>
      <c r="AE5244">
        <f t="shared" si="81"/>
        <v>2004</v>
      </c>
    </row>
    <row r="5245" spans="1:31" x14ac:dyDescent="0.25">
      <c r="A5245" s="7">
        <v>5242</v>
      </c>
      <c r="B5245" s="8">
        <v>38109</v>
      </c>
      <c r="C5245" t="s">
        <v>3</v>
      </c>
      <c r="D5245" t="s">
        <v>606</v>
      </c>
      <c r="E5245" t="s">
        <v>9</v>
      </c>
      <c r="F5245" t="s">
        <v>57</v>
      </c>
      <c r="G5245" t="s">
        <v>633</v>
      </c>
      <c r="H5245" s="9" t="s">
        <v>1779</v>
      </c>
      <c r="I5245" t="s">
        <v>1454</v>
      </c>
      <c r="J5245" s="20">
        <v>33</v>
      </c>
      <c r="K5245" s="20" t="s">
        <v>3</v>
      </c>
      <c r="L5245" t="s">
        <v>1464</v>
      </c>
      <c r="M5245" s="20">
        <v>10.24</v>
      </c>
      <c r="N5245" s="20">
        <v>7.26</v>
      </c>
      <c r="AE5245">
        <f t="shared" si="81"/>
        <v>2004</v>
      </c>
    </row>
    <row r="5246" spans="1:31" x14ac:dyDescent="0.25">
      <c r="A5246" s="7">
        <v>5243</v>
      </c>
      <c r="B5246" s="8">
        <v>38111</v>
      </c>
      <c r="C5246" t="s">
        <v>3</v>
      </c>
      <c r="D5246" t="s">
        <v>69</v>
      </c>
      <c r="E5246" t="s">
        <v>9</v>
      </c>
      <c r="F5246" t="s">
        <v>91</v>
      </c>
      <c r="G5246" t="s">
        <v>24</v>
      </c>
      <c r="H5246" s="135" t="s">
        <v>1547</v>
      </c>
      <c r="I5246" t="s">
        <v>1454</v>
      </c>
      <c r="J5246" s="20">
        <v>13</v>
      </c>
      <c r="K5246" s="20" t="s">
        <v>9</v>
      </c>
      <c r="L5246" t="s">
        <v>1464</v>
      </c>
      <c r="M5246" s="20">
        <v>2.86</v>
      </c>
      <c r="N5246" s="20">
        <v>4.6400000000000006</v>
      </c>
      <c r="AE5246">
        <f t="shared" si="81"/>
        <v>2004</v>
      </c>
    </row>
    <row r="5247" spans="1:31" x14ac:dyDescent="0.25">
      <c r="A5247" s="7">
        <v>5244</v>
      </c>
      <c r="B5247" s="8">
        <v>38111</v>
      </c>
      <c r="C5247" t="s">
        <v>3</v>
      </c>
      <c r="D5247" t="s">
        <v>663</v>
      </c>
      <c r="E5247" t="s">
        <v>9</v>
      </c>
      <c r="F5247" t="s">
        <v>350</v>
      </c>
      <c r="G5247" t="s">
        <v>377</v>
      </c>
      <c r="H5247" s="135" t="s">
        <v>1613</v>
      </c>
      <c r="I5247" t="s">
        <v>1455</v>
      </c>
      <c r="J5247" s="20">
        <v>14</v>
      </c>
      <c r="K5247" s="20" t="s">
        <v>9</v>
      </c>
      <c r="L5247" t="s">
        <v>1463</v>
      </c>
      <c r="M5247" s="20">
        <v>1.68</v>
      </c>
      <c r="N5247" s="20">
        <v>2.3200000000000003</v>
      </c>
      <c r="AE5247">
        <f t="shared" si="81"/>
        <v>2004</v>
      </c>
    </row>
    <row r="5248" spans="1:31" x14ac:dyDescent="0.25">
      <c r="A5248" s="7">
        <v>5245</v>
      </c>
      <c r="B5248" s="8">
        <v>38111</v>
      </c>
      <c r="C5248" t="s">
        <v>3</v>
      </c>
      <c r="D5248" t="s">
        <v>271</v>
      </c>
      <c r="E5248" t="s">
        <v>9</v>
      </c>
      <c r="F5248" t="s">
        <v>53</v>
      </c>
      <c r="G5248" t="s">
        <v>14</v>
      </c>
      <c r="H5248" s="135" t="s">
        <v>1491</v>
      </c>
      <c r="I5248" t="s">
        <v>1454</v>
      </c>
      <c r="J5248" s="20">
        <v>36</v>
      </c>
      <c r="K5248" s="20" t="s">
        <v>3</v>
      </c>
      <c r="L5248" t="s">
        <v>1464</v>
      </c>
      <c r="M5248" s="20">
        <v>11.08</v>
      </c>
      <c r="N5248" s="20">
        <v>7.92</v>
      </c>
      <c r="AE5248">
        <f t="shared" si="81"/>
        <v>2004</v>
      </c>
    </row>
    <row r="5249" spans="1:31" x14ac:dyDescent="0.25">
      <c r="A5249" s="7">
        <v>5246</v>
      </c>
      <c r="B5249" s="8">
        <v>38111</v>
      </c>
      <c r="C5249" t="s">
        <v>3</v>
      </c>
      <c r="D5249" t="s">
        <v>664</v>
      </c>
      <c r="E5249" t="s">
        <v>9</v>
      </c>
      <c r="F5249" t="s">
        <v>202</v>
      </c>
      <c r="G5249" t="s">
        <v>14</v>
      </c>
      <c r="H5249" s="135" t="s">
        <v>1516</v>
      </c>
      <c r="I5249" t="s">
        <v>1458</v>
      </c>
      <c r="J5249" s="20">
        <v>12</v>
      </c>
      <c r="K5249" s="20" t="s">
        <v>9</v>
      </c>
      <c r="L5249" t="s">
        <v>1464</v>
      </c>
      <c r="M5249" s="20">
        <v>30</v>
      </c>
      <c r="N5249" s="20">
        <v>10</v>
      </c>
      <c r="AE5249">
        <f t="shared" si="81"/>
        <v>2004</v>
      </c>
    </row>
    <row r="5250" spans="1:31" x14ac:dyDescent="0.25">
      <c r="A5250" s="7">
        <v>5247</v>
      </c>
      <c r="B5250" s="8">
        <v>38112</v>
      </c>
      <c r="C5250" t="s">
        <v>3</v>
      </c>
      <c r="D5250" t="s">
        <v>27</v>
      </c>
      <c r="E5250" t="s">
        <v>9</v>
      </c>
      <c r="F5250" t="s">
        <v>585</v>
      </c>
      <c r="G5250" t="s">
        <v>17</v>
      </c>
      <c r="H5250" s="135" t="s">
        <v>1500</v>
      </c>
      <c r="I5250" t="s">
        <v>1454</v>
      </c>
      <c r="J5250" s="20">
        <v>49</v>
      </c>
      <c r="K5250" s="20" t="s">
        <v>3</v>
      </c>
      <c r="L5250" t="s">
        <v>1464</v>
      </c>
      <c r="M5250" s="20">
        <v>14.72</v>
      </c>
      <c r="N5250" s="20">
        <v>10.78</v>
      </c>
      <c r="AE5250">
        <f t="shared" si="81"/>
        <v>2004</v>
      </c>
    </row>
    <row r="5251" spans="1:31" x14ac:dyDescent="0.25">
      <c r="A5251" s="7">
        <v>5248</v>
      </c>
      <c r="B5251" s="8">
        <v>38114</v>
      </c>
      <c r="C5251" t="s">
        <v>3</v>
      </c>
      <c r="D5251" t="s">
        <v>392</v>
      </c>
      <c r="E5251" t="s">
        <v>9</v>
      </c>
      <c r="F5251" t="s">
        <v>658</v>
      </c>
      <c r="G5251" t="s">
        <v>377</v>
      </c>
      <c r="H5251" s="135" t="s">
        <v>1496</v>
      </c>
      <c r="I5251" t="s">
        <v>1454</v>
      </c>
      <c r="J5251" s="20">
        <v>14</v>
      </c>
      <c r="K5251" s="20" t="s">
        <v>3</v>
      </c>
      <c r="L5251" t="s">
        <v>1463</v>
      </c>
      <c r="M5251" s="20">
        <v>4.6400000000000006</v>
      </c>
      <c r="N5251" s="20">
        <v>3.36</v>
      </c>
      <c r="AE5251">
        <f t="shared" si="81"/>
        <v>2004</v>
      </c>
    </row>
    <row r="5252" spans="1:31" x14ac:dyDescent="0.25">
      <c r="A5252" s="7">
        <v>5249</v>
      </c>
      <c r="B5252" s="8">
        <v>38114</v>
      </c>
      <c r="C5252" t="s">
        <v>3</v>
      </c>
      <c r="D5252" t="s">
        <v>224</v>
      </c>
      <c r="E5252" t="s">
        <v>9</v>
      </c>
      <c r="F5252" t="s">
        <v>537</v>
      </c>
      <c r="G5252" t="s">
        <v>11</v>
      </c>
      <c r="H5252" s="135" t="s">
        <v>1565</v>
      </c>
      <c r="I5252" t="s">
        <v>1454</v>
      </c>
      <c r="J5252" s="20">
        <v>7</v>
      </c>
      <c r="K5252" s="20" t="s">
        <v>9</v>
      </c>
      <c r="L5252" t="s">
        <v>1463</v>
      </c>
      <c r="M5252" s="20">
        <v>1.68</v>
      </c>
      <c r="N5252" s="20">
        <v>2.8200000000000003</v>
      </c>
      <c r="AE5252">
        <f t="shared" ref="AE5252:AE5315" si="82">YEAR(B5252)</f>
        <v>2004</v>
      </c>
    </row>
    <row r="5253" spans="1:31" x14ac:dyDescent="0.25">
      <c r="A5253" s="7">
        <v>5250</v>
      </c>
      <c r="B5253" s="8">
        <v>38114</v>
      </c>
      <c r="C5253" t="s">
        <v>3</v>
      </c>
      <c r="D5253" t="s">
        <v>537</v>
      </c>
      <c r="E5253" t="s">
        <v>9</v>
      </c>
      <c r="F5253" t="s">
        <v>224</v>
      </c>
      <c r="G5253" t="s">
        <v>11</v>
      </c>
      <c r="H5253" s="135" t="s">
        <v>1565</v>
      </c>
      <c r="I5253" t="s">
        <v>1454</v>
      </c>
      <c r="J5253" s="20">
        <v>7</v>
      </c>
      <c r="K5253" s="20" t="s">
        <v>9</v>
      </c>
      <c r="L5253" t="s">
        <v>1463</v>
      </c>
      <c r="M5253" s="20">
        <v>1.68</v>
      </c>
      <c r="N5253" s="20">
        <v>2.8200000000000003</v>
      </c>
      <c r="AE5253">
        <f t="shared" si="82"/>
        <v>2004</v>
      </c>
    </row>
    <row r="5254" spans="1:31" x14ac:dyDescent="0.25">
      <c r="A5254" s="7">
        <v>5251</v>
      </c>
      <c r="B5254" s="8">
        <v>38116</v>
      </c>
      <c r="C5254" t="s">
        <v>3</v>
      </c>
      <c r="D5254" t="s">
        <v>462</v>
      </c>
      <c r="E5254" t="s">
        <v>9</v>
      </c>
      <c r="F5254" t="s">
        <v>91</v>
      </c>
      <c r="G5254" t="s">
        <v>377</v>
      </c>
      <c r="H5254" s="135" t="s">
        <v>1496</v>
      </c>
      <c r="I5254" t="s">
        <v>1454</v>
      </c>
      <c r="J5254" s="20">
        <v>27</v>
      </c>
      <c r="K5254" s="20" t="s">
        <v>1465</v>
      </c>
      <c r="L5254" t="s">
        <v>1466</v>
      </c>
      <c r="M5254" s="20">
        <v>6.75</v>
      </c>
      <c r="N5254" s="20">
        <v>6.75</v>
      </c>
      <c r="AE5254">
        <f t="shared" si="82"/>
        <v>2004</v>
      </c>
    </row>
    <row r="5255" spans="1:31" x14ac:dyDescent="0.25">
      <c r="A5255" s="7">
        <v>5252</v>
      </c>
      <c r="B5255" s="8">
        <v>38118</v>
      </c>
      <c r="C5255" t="s">
        <v>3</v>
      </c>
      <c r="D5255" t="s">
        <v>431</v>
      </c>
      <c r="E5255" t="s">
        <v>9</v>
      </c>
      <c r="F5255" t="s">
        <v>638</v>
      </c>
      <c r="G5255" t="s">
        <v>377</v>
      </c>
      <c r="H5255" s="135" t="s">
        <v>1592</v>
      </c>
      <c r="I5255" t="s">
        <v>1454</v>
      </c>
      <c r="J5255" s="20">
        <v>12</v>
      </c>
      <c r="K5255" s="20" t="s">
        <v>1465</v>
      </c>
      <c r="L5255" t="s">
        <v>1466</v>
      </c>
      <c r="M5255" s="20">
        <v>3</v>
      </c>
      <c r="N5255" s="20">
        <v>3</v>
      </c>
      <c r="AE5255">
        <f t="shared" si="82"/>
        <v>2004</v>
      </c>
    </row>
    <row r="5256" spans="1:31" x14ac:dyDescent="0.25">
      <c r="A5256" s="7">
        <v>5253</v>
      </c>
      <c r="B5256" s="8">
        <v>38118</v>
      </c>
      <c r="C5256" t="s">
        <v>3</v>
      </c>
      <c r="D5256" t="s">
        <v>638</v>
      </c>
      <c r="E5256" t="s">
        <v>9</v>
      </c>
      <c r="F5256" t="s">
        <v>431</v>
      </c>
      <c r="G5256" t="s">
        <v>377</v>
      </c>
      <c r="H5256" s="135" t="s">
        <v>1592</v>
      </c>
      <c r="I5256" t="s">
        <v>1454</v>
      </c>
      <c r="J5256" s="20">
        <v>12</v>
      </c>
      <c r="K5256" s="20" t="s">
        <v>9</v>
      </c>
      <c r="L5256" t="s">
        <v>1463</v>
      </c>
      <c r="M5256" s="20">
        <v>2.88</v>
      </c>
      <c r="N5256" s="20">
        <v>4.12</v>
      </c>
      <c r="AE5256">
        <f t="shared" si="82"/>
        <v>2004</v>
      </c>
    </row>
    <row r="5257" spans="1:31" x14ac:dyDescent="0.25">
      <c r="A5257" s="7">
        <v>5254</v>
      </c>
      <c r="B5257" s="8">
        <v>38118</v>
      </c>
      <c r="C5257" t="s">
        <v>3</v>
      </c>
      <c r="D5257" t="s">
        <v>604</v>
      </c>
      <c r="E5257" t="s">
        <v>9</v>
      </c>
      <c r="F5257" t="s">
        <v>140</v>
      </c>
      <c r="G5257" t="s">
        <v>14</v>
      </c>
      <c r="H5257" s="135" t="s">
        <v>1517</v>
      </c>
      <c r="I5257" t="s">
        <v>1455</v>
      </c>
      <c r="J5257" s="20">
        <v>14</v>
      </c>
      <c r="K5257" s="20" t="s">
        <v>9</v>
      </c>
      <c r="L5257" t="s">
        <v>1464</v>
      </c>
      <c r="M5257" s="20">
        <v>1.54</v>
      </c>
      <c r="N5257" s="20">
        <v>2.46</v>
      </c>
      <c r="AE5257">
        <f t="shared" si="82"/>
        <v>2004</v>
      </c>
    </row>
    <row r="5258" spans="1:31" x14ac:dyDescent="0.25">
      <c r="A5258" s="7">
        <v>5255</v>
      </c>
      <c r="B5258" s="8">
        <v>38118</v>
      </c>
      <c r="C5258" t="s">
        <v>3</v>
      </c>
      <c r="D5258" t="s">
        <v>129</v>
      </c>
      <c r="E5258" t="s">
        <v>9</v>
      </c>
      <c r="F5258" t="s">
        <v>372</v>
      </c>
      <c r="G5258" t="s">
        <v>569</v>
      </c>
      <c r="H5258" s="9" t="s">
        <v>1722</v>
      </c>
      <c r="I5258" t="s">
        <v>1455</v>
      </c>
      <c r="J5258" s="20">
        <v>16</v>
      </c>
      <c r="K5258" s="20" t="s">
        <v>1465</v>
      </c>
      <c r="L5258" t="s">
        <v>1466</v>
      </c>
      <c r="M5258" s="20">
        <v>2</v>
      </c>
      <c r="N5258" s="20">
        <v>2</v>
      </c>
      <c r="AE5258">
        <f t="shared" si="82"/>
        <v>2004</v>
      </c>
    </row>
    <row r="5259" spans="1:31" x14ac:dyDescent="0.25">
      <c r="A5259" s="7">
        <v>5256</v>
      </c>
      <c r="B5259" s="8">
        <v>38120</v>
      </c>
      <c r="C5259" t="s">
        <v>3</v>
      </c>
      <c r="D5259" t="s">
        <v>624</v>
      </c>
      <c r="E5259" t="s">
        <v>9</v>
      </c>
      <c r="F5259" t="s">
        <v>168</v>
      </c>
      <c r="G5259" t="s">
        <v>14</v>
      </c>
      <c r="H5259" s="135" t="s">
        <v>1516</v>
      </c>
      <c r="I5259" t="s">
        <v>1454</v>
      </c>
      <c r="J5259" s="20">
        <v>12</v>
      </c>
      <c r="K5259" s="20" t="s">
        <v>3</v>
      </c>
      <c r="L5259" t="s">
        <v>1463</v>
      </c>
      <c r="M5259" s="20">
        <v>4.12</v>
      </c>
      <c r="N5259" s="20">
        <v>2.88</v>
      </c>
      <c r="AE5259">
        <f t="shared" si="82"/>
        <v>2004</v>
      </c>
    </row>
    <row r="5260" spans="1:31" x14ac:dyDescent="0.25">
      <c r="A5260" s="7">
        <v>5257</v>
      </c>
      <c r="B5260" s="8">
        <v>38120</v>
      </c>
      <c r="C5260" t="s">
        <v>3</v>
      </c>
      <c r="D5260" t="s">
        <v>168</v>
      </c>
      <c r="E5260" t="s">
        <v>9</v>
      </c>
      <c r="F5260" t="s">
        <v>624</v>
      </c>
      <c r="G5260" t="s">
        <v>14</v>
      </c>
      <c r="H5260" s="135" t="s">
        <v>1516</v>
      </c>
      <c r="I5260" t="s">
        <v>1454</v>
      </c>
      <c r="J5260" s="20">
        <v>12</v>
      </c>
      <c r="K5260" s="20" t="s">
        <v>9</v>
      </c>
      <c r="L5260" t="s">
        <v>1463</v>
      </c>
      <c r="M5260" s="20">
        <v>2.88</v>
      </c>
      <c r="N5260" s="20">
        <v>4.12</v>
      </c>
      <c r="AE5260">
        <f t="shared" si="82"/>
        <v>2004</v>
      </c>
    </row>
    <row r="5261" spans="1:31" x14ac:dyDescent="0.25">
      <c r="A5261" s="7">
        <v>5258</v>
      </c>
      <c r="B5261" s="8">
        <v>38121</v>
      </c>
      <c r="C5261" t="s">
        <v>3</v>
      </c>
      <c r="D5261" t="s">
        <v>91</v>
      </c>
      <c r="E5261" t="s">
        <v>9</v>
      </c>
      <c r="F5261" t="s">
        <v>665</v>
      </c>
      <c r="G5261" t="s">
        <v>17</v>
      </c>
      <c r="H5261" s="135" t="s">
        <v>1496</v>
      </c>
      <c r="I5261" t="s">
        <v>1458</v>
      </c>
      <c r="J5261" s="20">
        <v>12</v>
      </c>
      <c r="K5261" s="20" t="s">
        <v>9</v>
      </c>
      <c r="L5261" t="s">
        <v>1463</v>
      </c>
      <c r="M5261" s="20">
        <v>10</v>
      </c>
      <c r="N5261" s="20">
        <v>30</v>
      </c>
      <c r="AE5261">
        <f t="shared" si="82"/>
        <v>2004</v>
      </c>
    </row>
    <row r="5262" spans="1:31" x14ac:dyDescent="0.25">
      <c r="A5262" s="7">
        <v>5259</v>
      </c>
      <c r="B5262" s="8">
        <v>38121</v>
      </c>
      <c r="C5262" t="s">
        <v>3</v>
      </c>
      <c r="D5262" t="s">
        <v>542</v>
      </c>
      <c r="E5262" t="s">
        <v>9</v>
      </c>
      <c r="F5262" t="s">
        <v>611</v>
      </c>
      <c r="G5262" t="s">
        <v>24</v>
      </c>
      <c r="H5262" s="136" t="s">
        <v>1496</v>
      </c>
      <c r="I5262" t="s">
        <v>1454</v>
      </c>
      <c r="J5262" s="20">
        <v>28</v>
      </c>
      <c r="K5262" s="20" t="s">
        <v>3</v>
      </c>
      <c r="L5262" t="s">
        <v>1464</v>
      </c>
      <c r="M5262" s="20">
        <v>8.84</v>
      </c>
      <c r="N5262" s="20">
        <v>6.16</v>
      </c>
      <c r="AE5262">
        <f t="shared" si="82"/>
        <v>2004</v>
      </c>
    </row>
    <row r="5263" spans="1:31" x14ac:dyDescent="0.25">
      <c r="A5263" s="7">
        <v>5260</v>
      </c>
      <c r="B5263" s="8">
        <v>38123</v>
      </c>
      <c r="C5263" t="s">
        <v>3</v>
      </c>
      <c r="D5263" t="s">
        <v>606</v>
      </c>
      <c r="E5263" t="s">
        <v>9</v>
      </c>
      <c r="F5263" t="s">
        <v>306</v>
      </c>
      <c r="G5263" t="s">
        <v>377</v>
      </c>
      <c r="H5263" s="135" t="s">
        <v>1496</v>
      </c>
      <c r="I5263" t="s">
        <v>1454</v>
      </c>
      <c r="J5263" s="20">
        <v>40</v>
      </c>
      <c r="K5263" s="20" t="s">
        <v>9</v>
      </c>
      <c r="L5263" t="s">
        <v>1463</v>
      </c>
      <c r="M5263" s="20">
        <v>9.6</v>
      </c>
      <c r="N5263" s="20">
        <v>11.4</v>
      </c>
      <c r="AE5263">
        <f t="shared" si="82"/>
        <v>2004</v>
      </c>
    </row>
    <row r="5264" spans="1:31" x14ac:dyDescent="0.25">
      <c r="A5264" s="7">
        <v>5261</v>
      </c>
      <c r="B5264" s="8">
        <v>38123</v>
      </c>
      <c r="C5264" t="s">
        <v>3</v>
      </c>
      <c r="D5264" t="s">
        <v>606</v>
      </c>
      <c r="E5264" t="s">
        <v>9</v>
      </c>
      <c r="F5264" t="s">
        <v>306</v>
      </c>
      <c r="G5264" t="s">
        <v>377</v>
      </c>
      <c r="H5264" s="135" t="s">
        <v>1496</v>
      </c>
      <c r="I5264" t="s">
        <v>1454</v>
      </c>
      <c r="J5264" s="20">
        <v>18</v>
      </c>
      <c r="K5264" s="20" t="s">
        <v>9</v>
      </c>
      <c r="L5264" t="s">
        <v>1464</v>
      </c>
      <c r="M5264" s="20">
        <v>3.96</v>
      </c>
      <c r="N5264" s="20">
        <v>6.04</v>
      </c>
      <c r="AE5264">
        <f t="shared" si="82"/>
        <v>2004</v>
      </c>
    </row>
    <row r="5265" spans="1:31" x14ac:dyDescent="0.25">
      <c r="A5265" s="7">
        <v>5262</v>
      </c>
      <c r="B5265" s="8">
        <v>38124</v>
      </c>
      <c r="C5265" t="s">
        <v>3</v>
      </c>
      <c r="D5265" t="s">
        <v>37</v>
      </c>
      <c r="E5265" t="s">
        <v>9</v>
      </c>
      <c r="F5265" t="s">
        <v>126</v>
      </c>
      <c r="G5265" t="s">
        <v>24</v>
      </c>
      <c r="H5265" s="135" t="s">
        <v>1529</v>
      </c>
      <c r="I5265" t="s">
        <v>1455</v>
      </c>
      <c r="J5265" s="20">
        <v>10</v>
      </c>
      <c r="K5265" s="20" t="s">
        <v>9</v>
      </c>
      <c r="L5265" t="s">
        <v>1464</v>
      </c>
      <c r="M5265" s="20">
        <v>1.1000000000000001</v>
      </c>
      <c r="N5265" s="20">
        <v>1.9</v>
      </c>
      <c r="AE5265">
        <f t="shared" si="82"/>
        <v>2004</v>
      </c>
    </row>
    <row r="5266" spans="1:31" x14ac:dyDescent="0.25">
      <c r="A5266" s="7">
        <v>5263</v>
      </c>
      <c r="B5266" s="8">
        <v>38125</v>
      </c>
      <c r="C5266" t="s">
        <v>3</v>
      </c>
      <c r="D5266" t="s">
        <v>582</v>
      </c>
      <c r="E5266" t="s">
        <v>9</v>
      </c>
      <c r="F5266" t="s">
        <v>53</v>
      </c>
      <c r="G5266" t="s">
        <v>14</v>
      </c>
      <c r="H5266" s="135" t="s">
        <v>1491</v>
      </c>
      <c r="I5266" t="s">
        <v>1455</v>
      </c>
      <c r="J5266" s="20">
        <v>26</v>
      </c>
      <c r="K5266" s="20" t="s">
        <v>3</v>
      </c>
      <c r="L5266" t="s">
        <v>1464</v>
      </c>
      <c r="M5266" s="20">
        <v>4.1400000000000006</v>
      </c>
      <c r="N5266" s="20">
        <v>2.86</v>
      </c>
      <c r="AE5266">
        <f t="shared" si="82"/>
        <v>2004</v>
      </c>
    </row>
    <row r="5267" spans="1:31" x14ac:dyDescent="0.25">
      <c r="A5267" s="7">
        <v>5264</v>
      </c>
      <c r="B5267" s="8">
        <v>38125</v>
      </c>
      <c r="C5267" t="s">
        <v>3</v>
      </c>
      <c r="D5267" t="s">
        <v>270</v>
      </c>
      <c r="E5267" t="s">
        <v>9</v>
      </c>
      <c r="F5267" t="s">
        <v>427</v>
      </c>
      <c r="G5267" t="s">
        <v>11</v>
      </c>
      <c r="H5267" s="135" t="s">
        <v>1496</v>
      </c>
      <c r="I5267" t="s">
        <v>1455</v>
      </c>
      <c r="J5267" s="20">
        <v>30</v>
      </c>
      <c r="K5267" s="20" t="s">
        <v>9</v>
      </c>
      <c r="L5267" t="s">
        <v>1464</v>
      </c>
      <c r="M5267" s="20">
        <v>3.3</v>
      </c>
      <c r="N5267" s="20">
        <v>4.7</v>
      </c>
      <c r="AE5267">
        <f t="shared" si="82"/>
        <v>2004</v>
      </c>
    </row>
    <row r="5268" spans="1:31" x14ac:dyDescent="0.25">
      <c r="A5268" s="7">
        <v>5265</v>
      </c>
      <c r="B5268" s="8">
        <v>38125</v>
      </c>
      <c r="C5268" t="s">
        <v>3</v>
      </c>
      <c r="D5268" t="s">
        <v>629</v>
      </c>
      <c r="E5268" t="s">
        <v>9</v>
      </c>
      <c r="F5268" t="s">
        <v>610</v>
      </c>
      <c r="G5268" t="s">
        <v>569</v>
      </c>
      <c r="H5268" s="9" t="s">
        <v>1704</v>
      </c>
      <c r="I5268" t="s">
        <v>1454</v>
      </c>
      <c r="J5268" s="20">
        <v>13</v>
      </c>
      <c r="K5268" s="20" t="s">
        <v>3</v>
      </c>
      <c r="L5268" t="s">
        <v>1464</v>
      </c>
      <c r="M5268" s="20">
        <v>4.6400000000000006</v>
      </c>
      <c r="N5268" s="20">
        <v>2.86</v>
      </c>
      <c r="AE5268">
        <f t="shared" si="82"/>
        <v>2004</v>
      </c>
    </row>
    <row r="5269" spans="1:31" x14ac:dyDescent="0.25">
      <c r="A5269" s="7">
        <v>5266</v>
      </c>
      <c r="B5269" s="8">
        <v>38127</v>
      </c>
      <c r="C5269" t="s">
        <v>3</v>
      </c>
      <c r="D5269" t="s">
        <v>154</v>
      </c>
      <c r="E5269" t="s">
        <v>9</v>
      </c>
      <c r="F5269" t="s">
        <v>19</v>
      </c>
      <c r="G5269" t="s">
        <v>24</v>
      </c>
      <c r="H5269" s="135" t="s">
        <v>1497</v>
      </c>
      <c r="I5269" t="s">
        <v>1454</v>
      </c>
      <c r="J5269" s="20">
        <v>39</v>
      </c>
      <c r="K5269" s="20" t="s">
        <v>3</v>
      </c>
      <c r="L5269" t="s">
        <v>1464</v>
      </c>
      <c r="M5269" s="20">
        <v>11.92</v>
      </c>
      <c r="N5269" s="20">
        <v>8.58</v>
      </c>
      <c r="AE5269">
        <f t="shared" si="82"/>
        <v>2004</v>
      </c>
    </row>
    <row r="5270" spans="1:31" x14ac:dyDescent="0.25">
      <c r="A5270" s="7">
        <v>5267</v>
      </c>
      <c r="B5270" s="8">
        <v>38127</v>
      </c>
      <c r="C5270" t="s">
        <v>3</v>
      </c>
      <c r="D5270" t="s">
        <v>666</v>
      </c>
      <c r="E5270" t="s">
        <v>9</v>
      </c>
      <c r="F5270" t="s">
        <v>27</v>
      </c>
      <c r="G5270" t="s">
        <v>14</v>
      </c>
      <c r="H5270" s="135" t="s">
        <v>1517</v>
      </c>
      <c r="I5270" t="s">
        <v>1458</v>
      </c>
      <c r="J5270" s="20">
        <v>49</v>
      </c>
      <c r="K5270" s="20" t="s">
        <v>9</v>
      </c>
      <c r="L5270" t="s">
        <v>1464</v>
      </c>
      <c r="M5270" s="20">
        <v>30</v>
      </c>
      <c r="N5270" s="20">
        <v>10</v>
      </c>
      <c r="AE5270">
        <f t="shared" si="82"/>
        <v>2004</v>
      </c>
    </row>
    <row r="5271" spans="1:31" x14ac:dyDescent="0.25">
      <c r="A5271" s="7">
        <v>5268</v>
      </c>
      <c r="B5271" s="8">
        <v>38128</v>
      </c>
      <c r="C5271" t="s">
        <v>3</v>
      </c>
      <c r="D5271" t="s">
        <v>281</v>
      </c>
      <c r="E5271" t="s">
        <v>9</v>
      </c>
      <c r="F5271" t="s">
        <v>490</v>
      </c>
      <c r="G5271" t="s">
        <v>377</v>
      </c>
      <c r="H5271" s="9" t="s">
        <v>1604</v>
      </c>
      <c r="I5271" t="s">
        <v>1454</v>
      </c>
      <c r="J5271" s="20">
        <v>15</v>
      </c>
      <c r="K5271" s="20" t="s">
        <v>3</v>
      </c>
      <c r="L5271" t="s">
        <v>1463</v>
      </c>
      <c r="M5271" s="20">
        <v>4.9000000000000004</v>
      </c>
      <c r="N5271" s="20">
        <v>3.6</v>
      </c>
      <c r="AE5271">
        <f t="shared" si="82"/>
        <v>2004</v>
      </c>
    </row>
    <row r="5272" spans="1:31" x14ac:dyDescent="0.25">
      <c r="A5272" s="7">
        <v>5269</v>
      </c>
      <c r="B5272" s="8">
        <v>38128</v>
      </c>
      <c r="C5272" t="s">
        <v>3</v>
      </c>
      <c r="D5272" t="s">
        <v>295</v>
      </c>
      <c r="E5272" t="s">
        <v>9</v>
      </c>
      <c r="F5272" t="s">
        <v>305</v>
      </c>
      <c r="G5272" t="s">
        <v>24</v>
      </c>
      <c r="H5272" s="135" t="s">
        <v>1493</v>
      </c>
      <c r="I5272" t="s">
        <v>1454</v>
      </c>
      <c r="J5272" s="20">
        <v>38</v>
      </c>
      <c r="K5272" s="20" t="s">
        <v>9</v>
      </c>
      <c r="L5272" t="s">
        <v>1464</v>
      </c>
      <c r="M5272" s="20">
        <v>8.36</v>
      </c>
      <c r="N5272" s="20">
        <v>11.64</v>
      </c>
      <c r="AE5272">
        <f t="shared" si="82"/>
        <v>2004</v>
      </c>
    </row>
    <row r="5273" spans="1:31" x14ac:dyDescent="0.25">
      <c r="A5273" s="7">
        <v>5270</v>
      </c>
      <c r="B5273" s="8">
        <v>38128</v>
      </c>
      <c r="C5273" t="s">
        <v>3</v>
      </c>
      <c r="D5273" t="s">
        <v>571</v>
      </c>
      <c r="E5273" t="s">
        <v>9</v>
      </c>
      <c r="F5273" t="s">
        <v>64</v>
      </c>
      <c r="G5273" t="s">
        <v>569</v>
      </c>
      <c r="H5273" s="9" t="s">
        <v>1722</v>
      </c>
      <c r="I5273" t="s">
        <v>1454</v>
      </c>
      <c r="J5273" s="20">
        <v>10</v>
      </c>
      <c r="K5273" s="20" t="s">
        <v>9</v>
      </c>
      <c r="L5273" t="s">
        <v>1464</v>
      </c>
      <c r="M5273" s="20">
        <v>2.2000000000000002</v>
      </c>
      <c r="N5273" s="20">
        <v>3.8</v>
      </c>
      <c r="AE5273">
        <f t="shared" si="82"/>
        <v>2004</v>
      </c>
    </row>
    <row r="5274" spans="1:31" x14ac:dyDescent="0.25">
      <c r="A5274" s="7">
        <v>5271</v>
      </c>
      <c r="B5274" s="8">
        <v>38129</v>
      </c>
      <c r="C5274" t="s">
        <v>3</v>
      </c>
      <c r="D5274" t="s">
        <v>574</v>
      </c>
      <c r="E5274" t="s">
        <v>9</v>
      </c>
      <c r="F5274" t="s">
        <v>595</v>
      </c>
      <c r="G5274" t="s">
        <v>14</v>
      </c>
      <c r="H5274" s="135" t="s">
        <v>1516</v>
      </c>
      <c r="I5274" t="s">
        <v>1454</v>
      </c>
      <c r="J5274" s="20">
        <v>8</v>
      </c>
      <c r="K5274" s="20" t="s">
        <v>9</v>
      </c>
      <c r="L5274" t="s">
        <v>1464</v>
      </c>
      <c r="M5274" s="20">
        <v>1.76</v>
      </c>
      <c r="N5274" s="20">
        <v>3.24</v>
      </c>
      <c r="AE5274">
        <f t="shared" si="82"/>
        <v>2004</v>
      </c>
    </row>
    <row r="5275" spans="1:31" x14ac:dyDescent="0.25">
      <c r="A5275" s="7">
        <v>5272</v>
      </c>
      <c r="B5275" s="8">
        <v>38129</v>
      </c>
      <c r="C5275" t="s">
        <v>3</v>
      </c>
      <c r="D5275" t="s">
        <v>595</v>
      </c>
      <c r="E5275" t="s">
        <v>9</v>
      </c>
      <c r="F5275" t="s">
        <v>574</v>
      </c>
      <c r="G5275" t="s">
        <v>14</v>
      </c>
      <c r="H5275" s="135" t="s">
        <v>1516</v>
      </c>
      <c r="I5275" t="s">
        <v>1454</v>
      </c>
      <c r="J5275" s="20">
        <v>8</v>
      </c>
      <c r="K5275" s="20" t="s">
        <v>3</v>
      </c>
      <c r="L5275" t="s">
        <v>1464</v>
      </c>
      <c r="M5275" s="20">
        <v>3.24</v>
      </c>
      <c r="N5275" s="20">
        <v>1.76</v>
      </c>
      <c r="AE5275">
        <f t="shared" si="82"/>
        <v>2004</v>
      </c>
    </row>
    <row r="5276" spans="1:31" x14ac:dyDescent="0.25">
      <c r="A5276" s="7">
        <v>5273</v>
      </c>
      <c r="B5276" s="8">
        <v>38132</v>
      </c>
      <c r="C5276" t="s">
        <v>3</v>
      </c>
      <c r="D5276" t="s">
        <v>276</v>
      </c>
      <c r="E5276" t="s">
        <v>9</v>
      </c>
      <c r="F5276" t="s">
        <v>131</v>
      </c>
      <c r="G5276" t="s">
        <v>14</v>
      </c>
      <c r="H5276" s="135" t="s">
        <v>1496</v>
      </c>
      <c r="I5276" t="s">
        <v>1454</v>
      </c>
      <c r="J5276" s="20">
        <v>215</v>
      </c>
      <c r="K5276" s="20" t="s">
        <v>3</v>
      </c>
      <c r="L5276" t="s">
        <v>1464</v>
      </c>
      <c r="M5276" s="20">
        <v>61.2</v>
      </c>
      <c r="N5276" s="20">
        <v>47.3</v>
      </c>
      <c r="AE5276">
        <f t="shared" si="82"/>
        <v>2004</v>
      </c>
    </row>
    <row r="5277" spans="1:31" x14ac:dyDescent="0.25">
      <c r="A5277" s="7">
        <v>5274</v>
      </c>
      <c r="B5277" s="8">
        <v>38132</v>
      </c>
      <c r="C5277" t="s">
        <v>3</v>
      </c>
      <c r="D5277" t="s">
        <v>350</v>
      </c>
      <c r="E5277" t="s">
        <v>9</v>
      </c>
      <c r="F5277" t="s">
        <v>372</v>
      </c>
      <c r="G5277" t="s">
        <v>377</v>
      </c>
      <c r="H5277" s="9" t="s">
        <v>1586</v>
      </c>
      <c r="I5277" t="s">
        <v>1454</v>
      </c>
      <c r="J5277" s="20">
        <v>14</v>
      </c>
      <c r="K5277" s="20" t="s">
        <v>3</v>
      </c>
      <c r="L5277" t="s">
        <v>1464</v>
      </c>
      <c r="M5277" s="20">
        <v>4.92</v>
      </c>
      <c r="N5277" s="20">
        <v>3.08</v>
      </c>
      <c r="AE5277">
        <f t="shared" si="82"/>
        <v>2004</v>
      </c>
    </row>
    <row r="5278" spans="1:31" x14ac:dyDescent="0.25">
      <c r="A5278" s="7">
        <v>5275</v>
      </c>
      <c r="B5278" s="8">
        <v>38132</v>
      </c>
      <c r="C5278" t="s">
        <v>3</v>
      </c>
      <c r="D5278" t="s">
        <v>489</v>
      </c>
      <c r="E5278" t="s">
        <v>9</v>
      </c>
      <c r="F5278" t="s">
        <v>647</v>
      </c>
      <c r="G5278" t="s">
        <v>633</v>
      </c>
      <c r="H5278" s="135" t="s">
        <v>1780</v>
      </c>
      <c r="I5278" t="s">
        <v>1454</v>
      </c>
      <c r="J5278" s="20">
        <v>18</v>
      </c>
      <c r="K5278" s="20" t="s">
        <v>9</v>
      </c>
      <c r="L5278" t="s">
        <v>1464</v>
      </c>
      <c r="M5278" s="20">
        <v>3.96</v>
      </c>
      <c r="N5278" s="20">
        <v>6.04</v>
      </c>
      <c r="AE5278">
        <f t="shared" si="82"/>
        <v>2004</v>
      </c>
    </row>
    <row r="5279" spans="1:31" x14ac:dyDescent="0.25">
      <c r="A5279" s="7">
        <v>5276</v>
      </c>
      <c r="B5279" s="8">
        <v>38132</v>
      </c>
      <c r="C5279" t="s">
        <v>3</v>
      </c>
      <c r="D5279" t="s">
        <v>129</v>
      </c>
      <c r="E5279" t="s">
        <v>9</v>
      </c>
      <c r="F5279" t="s">
        <v>372</v>
      </c>
      <c r="G5279" t="s">
        <v>569</v>
      </c>
      <c r="H5279" s="9" t="s">
        <v>1664</v>
      </c>
      <c r="I5279" t="s">
        <v>1455</v>
      </c>
      <c r="J5279" s="20">
        <v>10</v>
      </c>
      <c r="K5279" s="20" t="s">
        <v>1465</v>
      </c>
      <c r="L5279" t="s">
        <v>1466</v>
      </c>
      <c r="M5279" s="20">
        <v>1.25</v>
      </c>
      <c r="N5279" s="20">
        <v>1.25</v>
      </c>
      <c r="AE5279">
        <f t="shared" si="82"/>
        <v>2004</v>
      </c>
    </row>
    <row r="5280" spans="1:31" x14ac:dyDescent="0.25">
      <c r="A5280" s="7">
        <v>5277</v>
      </c>
      <c r="B5280" s="8">
        <v>38133</v>
      </c>
      <c r="C5280" t="s">
        <v>3</v>
      </c>
      <c r="D5280" t="s">
        <v>271</v>
      </c>
      <c r="E5280" t="s">
        <v>9</v>
      </c>
      <c r="F5280" t="s">
        <v>53</v>
      </c>
      <c r="G5280" t="s">
        <v>14</v>
      </c>
      <c r="H5280" s="135" t="s">
        <v>1491</v>
      </c>
      <c r="I5280" t="s">
        <v>1454</v>
      </c>
      <c r="J5280" s="20">
        <v>36</v>
      </c>
      <c r="K5280" s="20" t="s">
        <v>3</v>
      </c>
      <c r="L5280" t="s">
        <v>1463</v>
      </c>
      <c r="M5280" s="20">
        <v>10.36</v>
      </c>
      <c r="N5280" s="20">
        <v>8.64</v>
      </c>
      <c r="AE5280">
        <f t="shared" si="82"/>
        <v>2004</v>
      </c>
    </row>
    <row r="5281" spans="1:31" x14ac:dyDescent="0.25">
      <c r="A5281" s="7">
        <v>5278</v>
      </c>
      <c r="B5281" s="8">
        <v>38136</v>
      </c>
      <c r="C5281" t="s">
        <v>3</v>
      </c>
      <c r="D5281" t="s">
        <v>54</v>
      </c>
      <c r="E5281" t="s">
        <v>9</v>
      </c>
      <c r="F5281" t="s">
        <v>494</v>
      </c>
      <c r="G5281" t="s">
        <v>11</v>
      </c>
      <c r="H5281" s="135" t="s">
        <v>1531</v>
      </c>
      <c r="I5281" t="s">
        <v>1454</v>
      </c>
      <c r="J5281" s="20">
        <v>7</v>
      </c>
      <c r="K5281" s="20" t="s">
        <v>9</v>
      </c>
      <c r="L5281" t="s">
        <v>1464</v>
      </c>
      <c r="M5281" s="20">
        <v>1.54</v>
      </c>
      <c r="N5281" s="20">
        <v>2.96</v>
      </c>
      <c r="AE5281">
        <f t="shared" si="82"/>
        <v>2004</v>
      </c>
    </row>
    <row r="5282" spans="1:31" x14ac:dyDescent="0.25">
      <c r="A5282" s="7">
        <v>5279</v>
      </c>
      <c r="B5282" s="8">
        <v>38136</v>
      </c>
      <c r="C5282" t="s">
        <v>3</v>
      </c>
      <c r="D5282" t="s">
        <v>494</v>
      </c>
      <c r="E5282" t="s">
        <v>9</v>
      </c>
      <c r="F5282" t="s">
        <v>54</v>
      </c>
      <c r="G5282" t="s">
        <v>11</v>
      </c>
      <c r="H5282" s="135" t="s">
        <v>1531</v>
      </c>
      <c r="I5282" t="s">
        <v>1454</v>
      </c>
      <c r="J5282" s="20">
        <v>6</v>
      </c>
      <c r="K5282" s="20" t="s">
        <v>3</v>
      </c>
      <c r="L5282" t="s">
        <v>1464</v>
      </c>
      <c r="M5282" s="20">
        <v>2.6799999999999997</v>
      </c>
      <c r="N5282" s="20">
        <v>1.32</v>
      </c>
      <c r="AE5282">
        <f t="shared" si="82"/>
        <v>2004</v>
      </c>
    </row>
    <row r="5283" spans="1:31" x14ac:dyDescent="0.25">
      <c r="A5283" s="7">
        <v>5280</v>
      </c>
      <c r="B5283" s="8">
        <v>38136</v>
      </c>
      <c r="C5283" t="s">
        <v>3</v>
      </c>
      <c r="D5283" t="s">
        <v>655</v>
      </c>
      <c r="E5283" t="s">
        <v>9</v>
      </c>
      <c r="F5283" t="s">
        <v>661</v>
      </c>
      <c r="G5283" t="s">
        <v>377</v>
      </c>
      <c r="H5283" s="9" t="s">
        <v>1633</v>
      </c>
      <c r="I5283" t="s">
        <v>1454</v>
      </c>
      <c r="J5283" s="20">
        <v>32</v>
      </c>
      <c r="K5283" s="20" t="s">
        <v>1465</v>
      </c>
      <c r="L5283" t="s">
        <v>1466</v>
      </c>
      <c r="M5283" s="20">
        <v>8</v>
      </c>
      <c r="N5283" s="20">
        <v>8</v>
      </c>
      <c r="AE5283">
        <f t="shared" si="82"/>
        <v>2004</v>
      </c>
    </row>
    <row r="5284" spans="1:31" x14ac:dyDescent="0.25">
      <c r="A5284" s="7">
        <v>5281</v>
      </c>
      <c r="B5284" s="8">
        <v>38136</v>
      </c>
      <c r="C5284" t="s">
        <v>3</v>
      </c>
      <c r="D5284" t="s">
        <v>129</v>
      </c>
      <c r="E5284" t="s">
        <v>9</v>
      </c>
      <c r="F5284" t="s">
        <v>55</v>
      </c>
      <c r="G5284" t="s">
        <v>377</v>
      </c>
      <c r="H5284" s="9" t="s">
        <v>1627</v>
      </c>
      <c r="I5284" t="s">
        <v>1455</v>
      </c>
      <c r="J5284" s="20">
        <v>35</v>
      </c>
      <c r="K5284" s="20" t="s">
        <v>3</v>
      </c>
      <c r="L5284" t="s">
        <v>1464</v>
      </c>
      <c r="M5284" s="20">
        <v>5.4</v>
      </c>
      <c r="N5284" s="20">
        <v>3.85</v>
      </c>
      <c r="AE5284">
        <f t="shared" si="82"/>
        <v>2004</v>
      </c>
    </row>
    <row r="5285" spans="1:31" x14ac:dyDescent="0.25">
      <c r="A5285" s="7">
        <v>5282</v>
      </c>
      <c r="B5285" s="8">
        <v>38136</v>
      </c>
      <c r="C5285" t="s">
        <v>3</v>
      </c>
      <c r="D5285" t="s">
        <v>571</v>
      </c>
      <c r="E5285" t="s">
        <v>9</v>
      </c>
      <c r="F5285" t="s">
        <v>64</v>
      </c>
      <c r="G5285" t="s">
        <v>569</v>
      </c>
      <c r="H5285" s="9" t="s">
        <v>1664</v>
      </c>
      <c r="I5285" t="s">
        <v>1454</v>
      </c>
      <c r="J5285" s="20">
        <v>10</v>
      </c>
      <c r="K5285" s="20" t="s">
        <v>3</v>
      </c>
      <c r="L5285" t="s">
        <v>1463</v>
      </c>
      <c r="M5285" s="20">
        <v>3.6</v>
      </c>
      <c r="N5285" s="20">
        <v>2.4</v>
      </c>
      <c r="AE5285">
        <f t="shared" si="82"/>
        <v>2004</v>
      </c>
    </row>
    <row r="5286" spans="1:31" x14ac:dyDescent="0.25">
      <c r="A5286" s="7">
        <v>5283</v>
      </c>
      <c r="B5286" s="8">
        <v>38136</v>
      </c>
      <c r="C5286" t="s">
        <v>3</v>
      </c>
      <c r="D5286" t="s">
        <v>287</v>
      </c>
      <c r="E5286" t="s">
        <v>9</v>
      </c>
      <c r="F5286" t="s">
        <v>258</v>
      </c>
      <c r="G5286" t="s">
        <v>569</v>
      </c>
      <c r="H5286" s="9" t="s">
        <v>1696</v>
      </c>
      <c r="I5286" t="s">
        <v>1454</v>
      </c>
      <c r="J5286" s="20">
        <v>14</v>
      </c>
      <c r="K5286" s="20" t="s">
        <v>9</v>
      </c>
      <c r="L5286" t="s">
        <v>1464</v>
      </c>
      <c r="M5286" s="20">
        <v>3.08</v>
      </c>
      <c r="N5286" s="20">
        <v>4.92</v>
      </c>
      <c r="AE5286">
        <f t="shared" si="82"/>
        <v>2004</v>
      </c>
    </row>
    <row r="5287" spans="1:31" x14ac:dyDescent="0.25">
      <c r="A5287" s="7">
        <v>5284</v>
      </c>
      <c r="B5287" s="8">
        <v>38138</v>
      </c>
      <c r="C5287" t="s">
        <v>3</v>
      </c>
      <c r="D5287" t="s">
        <v>240</v>
      </c>
      <c r="E5287" t="s">
        <v>9</v>
      </c>
      <c r="F5287" t="s">
        <v>667</v>
      </c>
      <c r="G5287" t="s">
        <v>14</v>
      </c>
      <c r="H5287" s="135" t="s">
        <v>1489</v>
      </c>
      <c r="I5287" t="s">
        <v>1458</v>
      </c>
      <c r="J5287" s="20">
        <v>12</v>
      </c>
      <c r="K5287" s="20" t="s">
        <v>3</v>
      </c>
      <c r="L5287" t="s">
        <v>1464</v>
      </c>
      <c r="M5287" s="20">
        <v>10</v>
      </c>
      <c r="N5287" s="20">
        <v>30</v>
      </c>
      <c r="AE5287">
        <f t="shared" si="82"/>
        <v>2004</v>
      </c>
    </row>
    <row r="5288" spans="1:31" x14ac:dyDescent="0.25">
      <c r="A5288" s="7">
        <v>5285</v>
      </c>
      <c r="B5288" s="8">
        <v>38138</v>
      </c>
      <c r="C5288" t="s">
        <v>3</v>
      </c>
      <c r="D5288" t="s">
        <v>668</v>
      </c>
      <c r="E5288" t="s">
        <v>9</v>
      </c>
      <c r="F5288" t="s">
        <v>43</v>
      </c>
      <c r="G5288" t="s">
        <v>14</v>
      </c>
      <c r="H5288" s="135" t="s">
        <v>1496</v>
      </c>
      <c r="I5288" t="s">
        <v>1458</v>
      </c>
      <c r="J5288" s="20">
        <v>11</v>
      </c>
      <c r="K5288" s="20" t="s">
        <v>1465</v>
      </c>
      <c r="L5288" t="s">
        <v>1466</v>
      </c>
      <c r="M5288" s="20">
        <v>30</v>
      </c>
      <c r="N5288" s="20">
        <v>10</v>
      </c>
      <c r="AE5288">
        <f t="shared" si="82"/>
        <v>2004</v>
      </c>
    </row>
    <row r="5289" spans="1:31" x14ac:dyDescent="0.25">
      <c r="A5289" s="7">
        <v>5286</v>
      </c>
      <c r="B5289" s="8">
        <v>38138</v>
      </c>
      <c r="C5289" t="s">
        <v>3</v>
      </c>
      <c r="D5289" t="s">
        <v>606</v>
      </c>
      <c r="E5289" t="s">
        <v>9</v>
      </c>
      <c r="F5289" t="s">
        <v>57</v>
      </c>
      <c r="G5289" t="s">
        <v>377</v>
      </c>
      <c r="H5289" s="9" t="s">
        <v>1615</v>
      </c>
      <c r="I5289" t="s">
        <v>1454</v>
      </c>
      <c r="J5289" s="20">
        <v>55</v>
      </c>
      <c r="K5289" s="20" t="s">
        <v>3</v>
      </c>
      <c r="L5289" t="s">
        <v>1464</v>
      </c>
      <c r="M5289" s="20">
        <v>16.399999999999999</v>
      </c>
      <c r="N5289" s="20">
        <v>12.1</v>
      </c>
      <c r="AE5289">
        <f t="shared" si="82"/>
        <v>2004</v>
      </c>
    </row>
    <row r="5290" spans="1:31" x14ac:dyDescent="0.25">
      <c r="A5290" s="7">
        <v>5287</v>
      </c>
      <c r="B5290" s="8">
        <v>38138</v>
      </c>
      <c r="C5290" t="s">
        <v>3</v>
      </c>
      <c r="D5290" t="s">
        <v>638</v>
      </c>
      <c r="E5290" t="s">
        <v>9</v>
      </c>
      <c r="F5290" t="s">
        <v>484</v>
      </c>
      <c r="G5290" t="s">
        <v>633</v>
      </c>
      <c r="H5290" s="135" t="s">
        <v>1752</v>
      </c>
      <c r="I5290" t="s">
        <v>1455</v>
      </c>
      <c r="J5290" s="20">
        <v>18</v>
      </c>
      <c r="K5290" s="20" t="s">
        <v>1465</v>
      </c>
      <c r="L5290" t="s">
        <v>1466</v>
      </c>
      <c r="M5290" s="20">
        <v>2.25</v>
      </c>
      <c r="N5290" s="20">
        <v>2.25</v>
      </c>
      <c r="AE5290">
        <f t="shared" si="82"/>
        <v>2004</v>
      </c>
    </row>
    <row r="5291" spans="1:31" x14ac:dyDescent="0.25">
      <c r="A5291" s="7">
        <v>5288</v>
      </c>
      <c r="B5291" s="8">
        <v>38138</v>
      </c>
      <c r="C5291" t="s">
        <v>3</v>
      </c>
      <c r="D5291" t="s">
        <v>72</v>
      </c>
      <c r="E5291" t="s">
        <v>9</v>
      </c>
      <c r="F5291" t="s">
        <v>275</v>
      </c>
      <c r="G5291" t="s">
        <v>633</v>
      </c>
      <c r="H5291" s="9" t="s">
        <v>1781</v>
      </c>
      <c r="I5291" t="s">
        <v>1454</v>
      </c>
      <c r="J5291" s="20">
        <v>30</v>
      </c>
      <c r="K5291" s="20" t="s">
        <v>3</v>
      </c>
      <c r="L5291" t="s">
        <v>1464</v>
      </c>
      <c r="M5291" s="20">
        <v>9.4</v>
      </c>
      <c r="N5291" s="20">
        <v>6.6</v>
      </c>
      <c r="AE5291">
        <f t="shared" si="82"/>
        <v>2004</v>
      </c>
    </row>
    <row r="5292" spans="1:31" x14ac:dyDescent="0.25">
      <c r="A5292" s="7">
        <v>5289</v>
      </c>
      <c r="B5292" s="8">
        <v>38138</v>
      </c>
      <c r="C5292" t="s">
        <v>3</v>
      </c>
      <c r="D5292" t="s">
        <v>517</v>
      </c>
      <c r="E5292" t="s">
        <v>9</v>
      </c>
      <c r="F5292" t="s">
        <v>484</v>
      </c>
      <c r="G5292" t="s">
        <v>569</v>
      </c>
      <c r="H5292" s="9" t="s">
        <v>1782</v>
      </c>
      <c r="I5292" t="s">
        <v>1455</v>
      </c>
      <c r="J5292" s="20">
        <v>36</v>
      </c>
      <c r="K5292" s="20" t="s">
        <v>3</v>
      </c>
      <c r="L5292" t="s">
        <v>1464</v>
      </c>
      <c r="M5292" s="20">
        <v>5.54</v>
      </c>
      <c r="N5292" s="20">
        <v>3.96</v>
      </c>
      <c r="AE5292">
        <f t="shared" si="82"/>
        <v>2004</v>
      </c>
    </row>
    <row r="5293" spans="1:31" x14ac:dyDescent="0.25">
      <c r="A5293" s="7">
        <v>5290</v>
      </c>
      <c r="B5293" s="8">
        <v>38139</v>
      </c>
      <c r="C5293" t="s">
        <v>3</v>
      </c>
      <c r="D5293" t="s">
        <v>139</v>
      </c>
      <c r="E5293" t="s">
        <v>9</v>
      </c>
      <c r="F5293" t="s">
        <v>202</v>
      </c>
      <c r="G5293" t="s">
        <v>17</v>
      </c>
      <c r="H5293" s="135" t="s">
        <v>1552</v>
      </c>
      <c r="I5293" t="s">
        <v>1458</v>
      </c>
      <c r="J5293" s="20">
        <v>11</v>
      </c>
      <c r="K5293" s="20" t="s">
        <v>9</v>
      </c>
      <c r="L5293" t="s">
        <v>1463</v>
      </c>
      <c r="M5293" s="20">
        <v>30</v>
      </c>
      <c r="N5293" s="20">
        <v>10</v>
      </c>
      <c r="AE5293">
        <f t="shared" si="82"/>
        <v>2004</v>
      </c>
    </row>
    <row r="5294" spans="1:31" x14ac:dyDescent="0.25">
      <c r="A5294" s="7">
        <v>5291</v>
      </c>
      <c r="B5294" s="8">
        <v>38139</v>
      </c>
      <c r="C5294" t="s">
        <v>3</v>
      </c>
      <c r="D5294" t="s">
        <v>123</v>
      </c>
      <c r="E5294" t="s">
        <v>9</v>
      </c>
      <c r="F5294" t="s">
        <v>124</v>
      </c>
      <c r="G5294" t="s">
        <v>633</v>
      </c>
      <c r="H5294" s="135" t="s">
        <v>1780</v>
      </c>
      <c r="I5294" t="s">
        <v>1454</v>
      </c>
      <c r="J5294" s="20">
        <v>12</v>
      </c>
      <c r="K5294" s="20" t="s">
        <v>9</v>
      </c>
      <c r="L5294" t="s">
        <v>1464</v>
      </c>
      <c r="M5294" s="20">
        <v>2.64</v>
      </c>
      <c r="N5294" s="20">
        <v>4.3599999999999994</v>
      </c>
      <c r="AE5294">
        <f t="shared" si="82"/>
        <v>2004</v>
      </c>
    </row>
    <row r="5295" spans="1:31" x14ac:dyDescent="0.25">
      <c r="A5295" s="7">
        <v>5292</v>
      </c>
      <c r="B5295" s="8">
        <v>38140</v>
      </c>
      <c r="C5295" t="s">
        <v>3</v>
      </c>
      <c r="D5295" t="s">
        <v>431</v>
      </c>
      <c r="E5295" t="s">
        <v>9</v>
      </c>
      <c r="F5295" t="s">
        <v>378</v>
      </c>
      <c r="G5295" t="s">
        <v>377</v>
      </c>
      <c r="H5295" s="135" t="s">
        <v>1592</v>
      </c>
      <c r="I5295" t="s">
        <v>1454</v>
      </c>
      <c r="J5295" s="20">
        <v>12</v>
      </c>
      <c r="K5295" s="20" t="s">
        <v>9</v>
      </c>
      <c r="L5295" t="s">
        <v>1463</v>
      </c>
      <c r="M5295" s="20">
        <v>2.88</v>
      </c>
      <c r="N5295" s="20">
        <v>4.12</v>
      </c>
      <c r="AE5295">
        <f t="shared" si="82"/>
        <v>2004</v>
      </c>
    </row>
    <row r="5296" spans="1:31" x14ac:dyDescent="0.25">
      <c r="A5296" s="7">
        <v>5293</v>
      </c>
      <c r="B5296" s="8">
        <v>38140</v>
      </c>
      <c r="C5296" t="s">
        <v>3</v>
      </c>
      <c r="D5296" t="s">
        <v>378</v>
      </c>
      <c r="E5296" t="s">
        <v>9</v>
      </c>
      <c r="F5296" t="s">
        <v>431</v>
      </c>
      <c r="G5296" t="s">
        <v>377</v>
      </c>
      <c r="H5296" s="135" t="s">
        <v>1592</v>
      </c>
      <c r="I5296" t="s">
        <v>1454</v>
      </c>
      <c r="J5296" s="20">
        <v>12</v>
      </c>
      <c r="K5296" s="20" t="s">
        <v>9</v>
      </c>
      <c r="L5296" t="s">
        <v>1463</v>
      </c>
      <c r="M5296" s="20">
        <v>2.88</v>
      </c>
      <c r="N5296" s="20">
        <v>4.12</v>
      </c>
      <c r="AE5296">
        <f t="shared" si="82"/>
        <v>2004</v>
      </c>
    </row>
    <row r="5297" spans="1:31" x14ac:dyDescent="0.25">
      <c r="A5297" s="7">
        <v>5294</v>
      </c>
      <c r="B5297" s="8">
        <v>38140</v>
      </c>
      <c r="C5297" t="s">
        <v>3</v>
      </c>
      <c r="D5297" t="s">
        <v>538</v>
      </c>
      <c r="E5297" t="s">
        <v>9</v>
      </c>
      <c r="F5297" t="s">
        <v>55</v>
      </c>
      <c r="G5297" t="s">
        <v>17</v>
      </c>
      <c r="H5297" s="135" t="s">
        <v>1500</v>
      </c>
      <c r="I5297" t="s">
        <v>1454</v>
      </c>
      <c r="J5297" s="20">
        <v>28</v>
      </c>
      <c r="K5297" s="20" t="s">
        <v>9</v>
      </c>
      <c r="L5297" t="s">
        <v>1464</v>
      </c>
      <c r="M5297" s="20">
        <v>6.16</v>
      </c>
      <c r="N5297" s="20">
        <v>8.84</v>
      </c>
      <c r="AE5297">
        <f t="shared" si="82"/>
        <v>2004</v>
      </c>
    </row>
    <row r="5298" spans="1:31" x14ac:dyDescent="0.25">
      <c r="A5298" s="7">
        <v>5295</v>
      </c>
      <c r="B5298" s="8">
        <v>38140</v>
      </c>
      <c r="C5298" t="s">
        <v>3</v>
      </c>
      <c r="D5298" s="16" t="s">
        <v>35</v>
      </c>
      <c r="E5298" t="s">
        <v>9</v>
      </c>
      <c r="F5298" t="s">
        <v>43</v>
      </c>
      <c r="G5298" t="s">
        <v>14</v>
      </c>
      <c r="H5298" s="135" t="s">
        <v>1496</v>
      </c>
      <c r="I5298" t="s">
        <v>1458</v>
      </c>
      <c r="J5298" s="20">
        <v>13</v>
      </c>
      <c r="K5298" s="20" t="s">
        <v>1465</v>
      </c>
      <c r="L5298" t="s">
        <v>1466</v>
      </c>
      <c r="M5298" s="20">
        <v>30</v>
      </c>
      <c r="N5298" s="20">
        <v>10</v>
      </c>
      <c r="AE5298">
        <f t="shared" si="82"/>
        <v>2004</v>
      </c>
    </row>
    <row r="5299" spans="1:31" x14ac:dyDescent="0.25">
      <c r="A5299" s="7">
        <v>5296</v>
      </c>
      <c r="B5299" s="8">
        <v>38140</v>
      </c>
      <c r="C5299" t="s">
        <v>3</v>
      </c>
      <c r="D5299" t="s">
        <v>102</v>
      </c>
      <c r="E5299" t="s">
        <v>9</v>
      </c>
      <c r="F5299" t="s">
        <v>136</v>
      </c>
      <c r="G5299" t="s">
        <v>377</v>
      </c>
      <c r="H5299" s="9" t="s">
        <v>1594</v>
      </c>
      <c r="I5299" t="s">
        <v>1454</v>
      </c>
      <c r="J5299" s="20">
        <v>20</v>
      </c>
      <c r="K5299" s="20" t="s">
        <v>3</v>
      </c>
      <c r="L5299" t="s">
        <v>1464</v>
      </c>
      <c r="M5299" s="20">
        <v>6.6</v>
      </c>
      <c r="N5299" s="20">
        <v>4.4000000000000004</v>
      </c>
      <c r="AE5299">
        <f t="shared" si="82"/>
        <v>2004</v>
      </c>
    </row>
    <row r="5300" spans="1:31" x14ac:dyDescent="0.25">
      <c r="A5300" s="7">
        <v>5297</v>
      </c>
      <c r="B5300" s="8">
        <v>38141</v>
      </c>
      <c r="C5300" t="s">
        <v>3</v>
      </c>
      <c r="D5300" t="s">
        <v>464</v>
      </c>
      <c r="E5300" t="s">
        <v>9</v>
      </c>
      <c r="F5300" t="s">
        <v>440</v>
      </c>
      <c r="G5300" t="s">
        <v>24</v>
      </c>
      <c r="H5300" s="135" t="s">
        <v>1548</v>
      </c>
      <c r="I5300" t="s">
        <v>1454</v>
      </c>
      <c r="J5300" s="20">
        <v>7</v>
      </c>
      <c r="K5300" s="20" t="s">
        <v>9</v>
      </c>
      <c r="L5300" t="s">
        <v>1464</v>
      </c>
      <c r="M5300" s="20">
        <v>1.54</v>
      </c>
      <c r="N5300" s="20">
        <v>2.96</v>
      </c>
      <c r="AE5300">
        <f t="shared" si="82"/>
        <v>2004</v>
      </c>
    </row>
    <row r="5301" spans="1:31" x14ac:dyDescent="0.25">
      <c r="A5301" s="7">
        <v>5298</v>
      </c>
      <c r="B5301" s="8">
        <v>38141</v>
      </c>
      <c r="C5301" t="s">
        <v>3</v>
      </c>
      <c r="D5301" t="s">
        <v>440</v>
      </c>
      <c r="E5301" t="s">
        <v>9</v>
      </c>
      <c r="F5301" t="s">
        <v>464</v>
      </c>
      <c r="G5301" t="s">
        <v>24</v>
      </c>
      <c r="H5301" s="135" t="s">
        <v>1548</v>
      </c>
      <c r="I5301" t="s">
        <v>1454</v>
      </c>
      <c r="J5301" s="20">
        <v>7</v>
      </c>
      <c r="K5301" s="20" t="s">
        <v>1465</v>
      </c>
      <c r="L5301" t="s">
        <v>1466</v>
      </c>
      <c r="M5301" s="20">
        <v>1.75</v>
      </c>
      <c r="N5301" s="20">
        <v>1.75</v>
      </c>
      <c r="AE5301">
        <f t="shared" si="82"/>
        <v>2004</v>
      </c>
    </row>
    <row r="5302" spans="1:31" x14ac:dyDescent="0.25">
      <c r="A5302" s="7">
        <v>5299</v>
      </c>
      <c r="B5302" s="8">
        <v>38141</v>
      </c>
      <c r="C5302" t="s">
        <v>3</v>
      </c>
      <c r="D5302" t="s">
        <v>344</v>
      </c>
      <c r="E5302" t="s">
        <v>9</v>
      </c>
      <c r="F5302" t="s">
        <v>286</v>
      </c>
      <c r="G5302" t="s">
        <v>24</v>
      </c>
      <c r="H5302" s="136" t="s">
        <v>1496</v>
      </c>
      <c r="I5302" t="s">
        <v>1454</v>
      </c>
      <c r="J5302" s="20">
        <v>26</v>
      </c>
      <c r="K5302" s="20" t="s">
        <v>3</v>
      </c>
      <c r="L5302" t="s">
        <v>1464</v>
      </c>
      <c r="M5302" s="20">
        <v>8.2800000000000011</v>
      </c>
      <c r="N5302" s="20">
        <v>5.72</v>
      </c>
      <c r="AE5302">
        <f t="shared" si="82"/>
        <v>2004</v>
      </c>
    </row>
    <row r="5303" spans="1:31" x14ac:dyDescent="0.25">
      <c r="A5303" s="7">
        <v>5300</v>
      </c>
      <c r="B5303" s="8">
        <v>38143</v>
      </c>
      <c r="C5303" t="s">
        <v>3</v>
      </c>
      <c r="D5303" t="s">
        <v>344</v>
      </c>
      <c r="E5303" t="s">
        <v>9</v>
      </c>
      <c r="F5303" t="s">
        <v>498</v>
      </c>
      <c r="G5303" t="s">
        <v>11</v>
      </c>
      <c r="H5303" s="135" t="s">
        <v>1531</v>
      </c>
      <c r="I5303" t="s">
        <v>1454</v>
      </c>
      <c r="J5303" s="20">
        <v>12</v>
      </c>
      <c r="K5303" s="20" t="s">
        <v>3</v>
      </c>
      <c r="L5303" t="s">
        <v>1464</v>
      </c>
      <c r="M5303" s="20">
        <v>4.3599999999999994</v>
      </c>
      <c r="N5303" s="20">
        <v>2.64</v>
      </c>
      <c r="AE5303">
        <f t="shared" si="82"/>
        <v>2004</v>
      </c>
    </row>
    <row r="5304" spans="1:31" x14ac:dyDescent="0.25">
      <c r="A5304" s="7">
        <v>5301</v>
      </c>
      <c r="B5304" s="8">
        <v>38143</v>
      </c>
      <c r="C5304" t="s">
        <v>3</v>
      </c>
      <c r="D5304" t="s">
        <v>344</v>
      </c>
      <c r="E5304" t="s">
        <v>9</v>
      </c>
      <c r="F5304" t="s">
        <v>498</v>
      </c>
      <c r="G5304" t="s">
        <v>11</v>
      </c>
      <c r="H5304" s="135" t="s">
        <v>1538</v>
      </c>
      <c r="I5304" t="s">
        <v>1454</v>
      </c>
      <c r="J5304" s="20">
        <v>10</v>
      </c>
      <c r="K5304" s="20" t="s">
        <v>1465</v>
      </c>
      <c r="L5304" t="s">
        <v>1466</v>
      </c>
      <c r="M5304" s="20">
        <v>2.5</v>
      </c>
      <c r="N5304" s="20">
        <v>2.5</v>
      </c>
      <c r="AE5304">
        <f t="shared" si="82"/>
        <v>2004</v>
      </c>
    </row>
    <row r="5305" spans="1:31" x14ac:dyDescent="0.25">
      <c r="A5305" s="7">
        <v>5302</v>
      </c>
      <c r="B5305" s="8">
        <v>38144</v>
      </c>
      <c r="C5305" t="s">
        <v>3</v>
      </c>
      <c r="D5305" t="s">
        <v>92</v>
      </c>
      <c r="E5305" t="s">
        <v>9</v>
      </c>
      <c r="F5305" t="s">
        <v>44</v>
      </c>
      <c r="G5305" t="s">
        <v>17</v>
      </c>
      <c r="H5305" s="135" t="s">
        <v>1570</v>
      </c>
      <c r="I5305" t="s">
        <v>1454</v>
      </c>
      <c r="J5305" s="20">
        <v>20</v>
      </c>
      <c r="K5305" s="20" t="s">
        <v>3</v>
      </c>
      <c r="L5305" t="s">
        <v>1464</v>
      </c>
      <c r="M5305" s="20">
        <v>6.6</v>
      </c>
      <c r="N5305" s="20">
        <v>4.4000000000000004</v>
      </c>
      <c r="AE5305">
        <f t="shared" si="82"/>
        <v>2004</v>
      </c>
    </row>
    <row r="5306" spans="1:31" x14ac:dyDescent="0.25">
      <c r="A5306" s="7">
        <v>5303</v>
      </c>
      <c r="B5306" s="8">
        <v>38144</v>
      </c>
      <c r="C5306" t="s">
        <v>3</v>
      </c>
      <c r="D5306" t="s">
        <v>350</v>
      </c>
      <c r="E5306" t="s">
        <v>9</v>
      </c>
      <c r="F5306" t="s">
        <v>55</v>
      </c>
      <c r="G5306" t="s">
        <v>14</v>
      </c>
      <c r="H5306" s="135" t="s">
        <v>1507</v>
      </c>
      <c r="I5306" t="s">
        <v>1454</v>
      </c>
      <c r="J5306" s="20">
        <v>23</v>
      </c>
      <c r="K5306" s="20" t="s">
        <v>3</v>
      </c>
      <c r="L5306" t="s">
        <v>1464</v>
      </c>
      <c r="M5306" s="20">
        <v>7.4399999999999995</v>
      </c>
      <c r="N5306" s="20">
        <v>5.0600000000000005</v>
      </c>
      <c r="AE5306">
        <f t="shared" si="82"/>
        <v>2004</v>
      </c>
    </row>
    <row r="5307" spans="1:31" x14ac:dyDescent="0.25">
      <c r="A5307" s="7">
        <v>5304</v>
      </c>
      <c r="B5307" s="8">
        <v>38145</v>
      </c>
      <c r="C5307" t="s">
        <v>3</v>
      </c>
      <c r="D5307" t="s">
        <v>517</v>
      </c>
      <c r="E5307" t="s">
        <v>9</v>
      </c>
      <c r="F5307" t="s">
        <v>520</v>
      </c>
      <c r="G5307" t="s">
        <v>569</v>
      </c>
      <c r="H5307" s="136" t="s">
        <v>1783</v>
      </c>
      <c r="I5307" t="s">
        <v>1454</v>
      </c>
      <c r="J5307" s="20">
        <v>18</v>
      </c>
      <c r="K5307" s="20" t="s">
        <v>1465</v>
      </c>
      <c r="L5307" t="s">
        <v>1466</v>
      </c>
      <c r="M5307" s="20">
        <v>4.5</v>
      </c>
      <c r="N5307" s="20">
        <v>4.5</v>
      </c>
      <c r="AE5307">
        <f t="shared" si="82"/>
        <v>2004</v>
      </c>
    </row>
    <row r="5308" spans="1:31" x14ac:dyDescent="0.25">
      <c r="A5308" s="7">
        <v>5305</v>
      </c>
      <c r="B5308" s="8">
        <v>38145</v>
      </c>
      <c r="C5308" t="s">
        <v>3</v>
      </c>
      <c r="D5308" t="s">
        <v>237</v>
      </c>
      <c r="E5308" t="s">
        <v>9</v>
      </c>
      <c r="F5308" t="s">
        <v>186</v>
      </c>
      <c r="G5308" t="s">
        <v>569</v>
      </c>
      <c r="H5308" s="9" t="s">
        <v>1696</v>
      </c>
      <c r="I5308" t="s">
        <v>1454</v>
      </c>
      <c r="J5308" s="20">
        <v>3</v>
      </c>
      <c r="K5308" s="20" t="s">
        <v>3</v>
      </c>
      <c r="L5308" t="s">
        <v>1464</v>
      </c>
      <c r="M5308" s="20">
        <v>1.8399999999999999</v>
      </c>
      <c r="N5308" s="20">
        <v>0.66</v>
      </c>
      <c r="AE5308">
        <f t="shared" si="82"/>
        <v>2004</v>
      </c>
    </row>
    <row r="5309" spans="1:31" x14ac:dyDescent="0.25">
      <c r="A5309" s="7">
        <v>5306</v>
      </c>
      <c r="B5309" s="8">
        <v>38148</v>
      </c>
      <c r="C5309" t="s">
        <v>3</v>
      </c>
      <c r="D5309" t="s">
        <v>72</v>
      </c>
      <c r="E5309" t="s">
        <v>9</v>
      </c>
      <c r="F5309" t="s">
        <v>229</v>
      </c>
      <c r="G5309" t="s">
        <v>377</v>
      </c>
      <c r="H5309" s="9" t="s">
        <v>1759</v>
      </c>
      <c r="I5309" t="s">
        <v>1455</v>
      </c>
      <c r="J5309" s="20">
        <v>23</v>
      </c>
      <c r="K5309" s="20" t="s">
        <v>1465</v>
      </c>
      <c r="L5309" t="s">
        <v>1466</v>
      </c>
      <c r="M5309" s="20">
        <v>2.875</v>
      </c>
      <c r="N5309" s="20">
        <v>2.875</v>
      </c>
      <c r="AE5309">
        <f t="shared" si="82"/>
        <v>2004</v>
      </c>
    </row>
    <row r="5310" spans="1:31" x14ac:dyDescent="0.25">
      <c r="A5310" s="7">
        <v>5307</v>
      </c>
      <c r="B5310" s="8">
        <v>38148</v>
      </c>
      <c r="C5310" t="s">
        <v>3</v>
      </c>
      <c r="D5310" t="s">
        <v>229</v>
      </c>
      <c r="E5310" t="s">
        <v>9</v>
      </c>
      <c r="F5310" t="s">
        <v>72</v>
      </c>
      <c r="G5310" t="s">
        <v>377</v>
      </c>
      <c r="H5310" s="9" t="s">
        <v>1759</v>
      </c>
      <c r="I5310" t="s">
        <v>1455</v>
      </c>
      <c r="J5310" s="20">
        <v>23</v>
      </c>
      <c r="K5310" s="20" t="s">
        <v>3</v>
      </c>
      <c r="L5310" t="s">
        <v>1464</v>
      </c>
      <c r="M5310" s="20">
        <v>3.7199999999999998</v>
      </c>
      <c r="N5310" s="20">
        <v>2.5300000000000002</v>
      </c>
      <c r="AE5310">
        <f t="shared" si="82"/>
        <v>2004</v>
      </c>
    </row>
    <row r="5311" spans="1:31" x14ac:dyDescent="0.25">
      <c r="A5311" s="7">
        <v>5308</v>
      </c>
      <c r="B5311" s="8">
        <v>38148</v>
      </c>
      <c r="C5311" t="s">
        <v>3</v>
      </c>
      <c r="D5311" t="s">
        <v>545</v>
      </c>
      <c r="E5311" t="s">
        <v>9</v>
      </c>
      <c r="F5311" t="s">
        <v>47</v>
      </c>
      <c r="G5311" t="s">
        <v>17</v>
      </c>
      <c r="H5311" s="135" t="s">
        <v>1518</v>
      </c>
      <c r="I5311" t="s">
        <v>1454</v>
      </c>
      <c r="J5311" s="20">
        <v>9</v>
      </c>
      <c r="K5311" s="20" t="s">
        <v>9</v>
      </c>
      <c r="L5311" t="s">
        <v>1464</v>
      </c>
      <c r="M5311" s="20">
        <v>1.98</v>
      </c>
      <c r="N5311" s="20">
        <v>3.52</v>
      </c>
      <c r="AE5311">
        <f t="shared" si="82"/>
        <v>2004</v>
      </c>
    </row>
    <row r="5312" spans="1:31" x14ac:dyDescent="0.25">
      <c r="A5312" s="7">
        <v>5309</v>
      </c>
      <c r="B5312" s="8">
        <v>38148</v>
      </c>
      <c r="C5312" t="s">
        <v>3</v>
      </c>
      <c r="D5312" t="s">
        <v>47</v>
      </c>
      <c r="E5312" t="s">
        <v>9</v>
      </c>
      <c r="F5312" t="s">
        <v>545</v>
      </c>
      <c r="G5312" t="s">
        <v>17</v>
      </c>
      <c r="H5312" s="135" t="s">
        <v>1518</v>
      </c>
      <c r="I5312" t="s">
        <v>1454</v>
      </c>
      <c r="J5312" s="20">
        <v>9</v>
      </c>
      <c r="K5312" s="20" t="s">
        <v>3</v>
      </c>
      <c r="L5312" t="s">
        <v>1464</v>
      </c>
      <c r="M5312" s="20">
        <v>3.52</v>
      </c>
      <c r="N5312" s="20">
        <v>1.98</v>
      </c>
      <c r="AE5312">
        <f t="shared" si="82"/>
        <v>2004</v>
      </c>
    </row>
    <row r="5313" spans="1:31" x14ac:dyDescent="0.25">
      <c r="A5313" s="7">
        <v>5310</v>
      </c>
      <c r="B5313" s="8">
        <v>38148</v>
      </c>
      <c r="C5313" t="s">
        <v>3</v>
      </c>
      <c r="D5313" t="s">
        <v>549</v>
      </c>
      <c r="E5313" t="s">
        <v>9</v>
      </c>
      <c r="F5313" t="s">
        <v>642</v>
      </c>
      <c r="G5313" t="s">
        <v>14</v>
      </c>
      <c r="H5313" s="135" t="s">
        <v>1522</v>
      </c>
      <c r="I5313" t="s">
        <v>1455</v>
      </c>
      <c r="J5313" s="20">
        <v>4</v>
      </c>
      <c r="K5313" s="20" t="s">
        <v>1465</v>
      </c>
      <c r="L5313" t="s">
        <v>1466</v>
      </c>
      <c r="M5313" s="20">
        <v>0.5</v>
      </c>
      <c r="N5313" s="20">
        <v>0.5</v>
      </c>
      <c r="AE5313">
        <f t="shared" si="82"/>
        <v>2004</v>
      </c>
    </row>
    <row r="5314" spans="1:31" x14ac:dyDescent="0.25">
      <c r="A5314" s="7">
        <v>5311</v>
      </c>
      <c r="B5314" s="8">
        <v>38148</v>
      </c>
      <c r="C5314" t="s">
        <v>3</v>
      </c>
      <c r="D5314" t="s">
        <v>642</v>
      </c>
      <c r="E5314" t="s">
        <v>9</v>
      </c>
      <c r="F5314" t="s">
        <v>549</v>
      </c>
      <c r="G5314" t="s">
        <v>14</v>
      </c>
      <c r="H5314" s="135" t="s">
        <v>1522</v>
      </c>
      <c r="I5314" t="s">
        <v>1455</v>
      </c>
      <c r="J5314" s="20">
        <v>4</v>
      </c>
      <c r="K5314" s="20" t="s">
        <v>3</v>
      </c>
      <c r="L5314" t="s">
        <v>1464</v>
      </c>
      <c r="M5314" s="20">
        <v>1.06</v>
      </c>
      <c r="N5314" s="20">
        <v>0.44</v>
      </c>
      <c r="AE5314">
        <f t="shared" si="82"/>
        <v>2004</v>
      </c>
    </row>
    <row r="5315" spans="1:31" x14ac:dyDescent="0.25">
      <c r="A5315" s="7">
        <v>5312</v>
      </c>
      <c r="B5315" s="8">
        <v>38148</v>
      </c>
      <c r="C5315" t="s">
        <v>3</v>
      </c>
      <c r="D5315" t="s">
        <v>654</v>
      </c>
      <c r="E5315" t="s">
        <v>9</v>
      </c>
      <c r="F5315" t="s">
        <v>118</v>
      </c>
      <c r="G5315" t="s">
        <v>14</v>
      </c>
      <c r="H5315" s="135" t="s">
        <v>1507</v>
      </c>
      <c r="I5315" t="s">
        <v>1454</v>
      </c>
      <c r="J5315" s="20">
        <v>24</v>
      </c>
      <c r="K5315" s="20" t="s">
        <v>3</v>
      </c>
      <c r="L5315" t="s">
        <v>1464</v>
      </c>
      <c r="M5315" s="20">
        <v>7.72</v>
      </c>
      <c r="N5315" s="20">
        <v>5.28</v>
      </c>
      <c r="AE5315">
        <f t="shared" si="82"/>
        <v>2004</v>
      </c>
    </row>
    <row r="5316" spans="1:31" x14ac:dyDescent="0.25">
      <c r="A5316" s="7">
        <v>5313</v>
      </c>
      <c r="B5316" s="8">
        <v>38148</v>
      </c>
      <c r="C5316" t="s">
        <v>3</v>
      </c>
      <c r="D5316" t="s">
        <v>654</v>
      </c>
      <c r="E5316" t="s">
        <v>9</v>
      </c>
      <c r="F5316" t="s">
        <v>597</v>
      </c>
      <c r="G5316" t="s">
        <v>14</v>
      </c>
      <c r="H5316" s="135" t="s">
        <v>1507</v>
      </c>
      <c r="I5316" t="s">
        <v>1454</v>
      </c>
      <c r="J5316" s="20">
        <v>30</v>
      </c>
      <c r="K5316" s="20" t="s">
        <v>9</v>
      </c>
      <c r="L5316" t="s">
        <v>1464</v>
      </c>
      <c r="M5316" s="20">
        <v>6.6</v>
      </c>
      <c r="N5316" s="20">
        <v>9.4</v>
      </c>
      <c r="AE5316">
        <f t="shared" ref="AE5316:AE5379" si="83">YEAR(B5316)</f>
        <v>2004</v>
      </c>
    </row>
    <row r="5317" spans="1:31" x14ac:dyDescent="0.25">
      <c r="A5317" s="7">
        <v>5314</v>
      </c>
      <c r="B5317" s="8">
        <v>38148</v>
      </c>
      <c r="C5317" t="s">
        <v>3</v>
      </c>
      <c r="D5317" t="s">
        <v>654</v>
      </c>
      <c r="E5317" t="s">
        <v>9</v>
      </c>
      <c r="F5317" t="s">
        <v>641</v>
      </c>
      <c r="G5317" t="s">
        <v>14</v>
      </c>
      <c r="H5317" s="135" t="s">
        <v>1507</v>
      </c>
      <c r="I5317" t="s">
        <v>1454</v>
      </c>
      <c r="J5317" s="20">
        <v>53</v>
      </c>
      <c r="K5317" s="20" t="s">
        <v>9</v>
      </c>
      <c r="L5317" t="s">
        <v>1464</v>
      </c>
      <c r="M5317" s="20">
        <v>11.66</v>
      </c>
      <c r="N5317" s="20">
        <v>15.84</v>
      </c>
      <c r="AE5317">
        <f t="shared" si="83"/>
        <v>2004</v>
      </c>
    </row>
    <row r="5318" spans="1:31" x14ac:dyDescent="0.25">
      <c r="A5318" s="7">
        <v>5315</v>
      </c>
      <c r="B5318" s="8">
        <v>38148</v>
      </c>
      <c r="C5318" t="s">
        <v>3</v>
      </c>
      <c r="D5318" t="s">
        <v>270</v>
      </c>
      <c r="E5318" t="s">
        <v>9</v>
      </c>
      <c r="F5318" t="s">
        <v>427</v>
      </c>
      <c r="G5318" t="s">
        <v>17</v>
      </c>
      <c r="H5318" s="135" t="s">
        <v>1496</v>
      </c>
      <c r="I5318" t="s">
        <v>1455</v>
      </c>
      <c r="J5318" s="20">
        <v>16</v>
      </c>
      <c r="K5318" s="20" t="s">
        <v>1465</v>
      </c>
      <c r="L5318" t="s">
        <v>1466</v>
      </c>
      <c r="M5318" s="20">
        <v>2</v>
      </c>
      <c r="N5318" s="20">
        <v>2</v>
      </c>
      <c r="AE5318">
        <f t="shared" si="83"/>
        <v>2004</v>
      </c>
    </row>
    <row r="5319" spans="1:31" x14ac:dyDescent="0.25">
      <c r="A5319" s="7">
        <v>5316</v>
      </c>
      <c r="B5319" s="8">
        <v>38149</v>
      </c>
      <c r="C5319" t="s">
        <v>3</v>
      </c>
      <c r="D5319" t="s">
        <v>426</v>
      </c>
      <c r="E5319" t="s">
        <v>9</v>
      </c>
      <c r="F5319" t="s">
        <v>118</v>
      </c>
      <c r="G5319" t="s">
        <v>17</v>
      </c>
      <c r="H5319" s="135" t="s">
        <v>1500</v>
      </c>
      <c r="I5319" t="s">
        <v>1454</v>
      </c>
      <c r="J5319" s="20">
        <v>29</v>
      </c>
      <c r="K5319" s="20" t="s">
        <v>3</v>
      </c>
      <c r="L5319" t="s">
        <v>1464</v>
      </c>
      <c r="M5319" s="20">
        <v>9.1199999999999992</v>
      </c>
      <c r="N5319" s="20">
        <v>6.38</v>
      </c>
      <c r="AE5319">
        <f t="shared" si="83"/>
        <v>2004</v>
      </c>
    </row>
    <row r="5320" spans="1:31" x14ac:dyDescent="0.25">
      <c r="A5320" s="7">
        <v>5317</v>
      </c>
      <c r="B5320" s="8">
        <v>38150</v>
      </c>
      <c r="C5320" t="s">
        <v>3</v>
      </c>
      <c r="D5320" t="s">
        <v>666</v>
      </c>
      <c r="E5320" t="s">
        <v>9</v>
      </c>
      <c r="F5320" t="s">
        <v>667</v>
      </c>
      <c r="G5320" t="s">
        <v>65</v>
      </c>
      <c r="H5320" s="135" t="s">
        <v>1558</v>
      </c>
      <c r="I5320" t="s">
        <v>1454</v>
      </c>
      <c r="J5320" s="20">
        <v>18</v>
      </c>
      <c r="K5320" s="20" t="s">
        <v>3</v>
      </c>
      <c r="L5320" t="s">
        <v>1463</v>
      </c>
      <c r="M5320" s="20">
        <v>5.68</v>
      </c>
      <c r="N5320" s="20">
        <v>4.32</v>
      </c>
      <c r="AE5320">
        <f t="shared" si="83"/>
        <v>2004</v>
      </c>
    </row>
    <row r="5321" spans="1:31" x14ac:dyDescent="0.25">
      <c r="A5321" s="7">
        <v>5318</v>
      </c>
      <c r="B5321" s="8">
        <v>38152</v>
      </c>
      <c r="C5321" t="s">
        <v>3</v>
      </c>
      <c r="D5321" t="s">
        <v>624</v>
      </c>
      <c r="E5321" t="s">
        <v>9</v>
      </c>
      <c r="F5321" t="s">
        <v>595</v>
      </c>
      <c r="G5321" t="s">
        <v>14</v>
      </c>
      <c r="H5321" s="135" t="s">
        <v>1516</v>
      </c>
      <c r="I5321" t="s">
        <v>1454</v>
      </c>
      <c r="J5321" s="20">
        <v>7</v>
      </c>
      <c r="K5321" s="20" t="s">
        <v>9</v>
      </c>
      <c r="L5321" t="s">
        <v>1464</v>
      </c>
      <c r="M5321" s="20">
        <v>1.54</v>
      </c>
      <c r="N5321" s="20">
        <v>2.96</v>
      </c>
      <c r="AE5321">
        <f t="shared" si="83"/>
        <v>2004</v>
      </c>
    </row>
    <row r="5322" spans="1:31" x14ac:dyDescent="0.25">
      <c r="A5322" s="7">
        <v>5319</v>
      </c>
      <c r="B5322" s="8">
        <v>38152</v>
      </c>
      <c r="C5322" t="s">
        <v>3</v>
      </c>
      <c r="D5322" t="s">
        <v>595</v>
      </c>
      <c r="E5322" t="s">
        <v>9</v>
      </c>
      <c r="F5322" t="s">
        <v>624</v>
      </c>
      <c r="G5322" t="s">
        <v>14</v>
      </c>
      <c r="H5322" s="135" t="s">
        <v>1516</v>
      </c>
      <c r="I5322" t="s">
        <v>1454</v>
      </c>
      <c r="J5322" s="20">
        <v>10</v>
      </c>
      <c r="K5322" s="20" t="s">
        <v>3</v>
      </c>
      <c r="L5322" t="s">
        <v>1464</v>
      </c>
      <c r="M5322" s="20">
        <v>3.8</v>
      </c>
      <c r="N5322" s="20">
        <v>2.2000000000000002</v>
      </c>
      <c r="AE5322">
        <f t="shared" si="83"/>
        <v>2004</v>
      </c>
    </row>
    <row r="5323" spans="1:31" x14ac:dyDescent="0.25">
      <c r="A5323" s="7">
        <v>5320</v>
      </c>
      <c r="B5323" s="8">
        <v>38152</v>
      </c>
      <c r="C5323" t="s">
        <v>3</v>
      </c>
      <c r="D5323" t="s">
        <v>586</v>
      </c>
      <c r="E5323" t="s">
        <v>9</v>
      </c>
      <c r="F5323" t="s">
        <v>640</v>
      </c>
      <c r="G5323" t="s">
        <v>377</v>
      </c>
      <c r="H5323" s="9" t="s">
        <v>1591</v>
      </c>
      <c r="I5323" t="s">
        <v>1454</v>
      </c>
      <c r="J5323" s="20">
        <v>25</v>
      </c>
      <c r="K5323" s="20" t="s">
        <v>1465</v>
      </c>
      <c r="L5323" t="s">
        <v>1466</v>
      </c>
      <c r="M5323" s="20">
        <v>6.25</v>
      </c>
      <c r="N5323" s="20">
        <v>6.25</v>
      </c>
      <c r="AE5323">
        <f t="shared" si="83"/>
        <v>2004</v>
      </c>
    </row>
    <row r="5324" spans="1:31" x14ac:dyDescent="0.25">
      <c r="A5324" s="7">
        <v>5321</v>
      </c>
      <c r="B5324" s="8">
        <v>38152</v>
      </c>
      <c r="C5324" t="s">
        <v>3</v>
      </c>
      <c r="D5324" t="s">
        <v>420</v>
      </c>
      <c r="E5324" t="s">
        <v>9</v>
      </c>
      <c r="F5324" t="s">
        <v>427</v>
      </c>
      <c r="G5324" t="s">
        <v>24</v>
      </c>
      <c r="H5324" s="136" t="s">
        <v>1496</v>
      </c>
      <c r="I5324" t="s">
        <v>1454</v>
      </c>
      <c r="J5324" s="20">
        <v>10</v>
      </c>
      <c r="K5324" s="20" t="s">
        <v>3</v>
      </c>
      <c r="L5324" t="s">
        <v>1464</v>
      </c>
      <c r="M5324" s="20">
        <v>3.8</v>
      </c>
      <c r="N5324" s="20">
        <v>2.2000000000000002</v>
      </c>
      <c r="AE5324">
        <f t="shared" si="83"/>
        <v>2004</v>
      </c>
    </row>
    <row r="5325" spans="1:31" x14ac:dyDescent="0.25">
      <c r="A5325" s="7">
        <v>5322</v>
      </c>
      <c r="B5325" s="8">
        <v>38152</v>
      </c>
      <c r="C5325" t="s">
        <v>3</v>
      </c>
      <c r="D5325" t="s">
        <v>571</v>
      </c>
      <c r="E5325" t="s">
        <v>9</v>
      </c>
      <c r="F5325" t="s">
        <v>64</v>
      </c>
      <c r="G5325" t="s">
        <v>569</v>
      </c>
      <c r="H5325" s="9" t="s">
        <v>1706</v>
      </c>
      <c r="I5325" t="s">
        <v>1454</v>
      </c>
      <c r="J5325" s="20">
        <v>43</v>
      </c>
      <c r="K5325" s="20" t="s">
        <v>9</v>
      </c>
      <c r="L5325" t="s">
        <v>1464</v>
      </c>
      <c r="M5325" s="20">
        <v>9.4600000000000009</v>
      </c>
      <c r="N5325" s="20">
        <v>13.04</v>
      </c>
      <c r="AE5325">
        <f t="shared" si="83"/>
        <v>2004</v>
      </c>
    </row>
    <row r="5326" spans="1:31" x14ac:dyDescent="0.25">
      <c r="A5326" s="7">
        <v>5323</v>
      </c>
      <c r="B5326" s="8">
        <v>38152</v>
      </c>
      <c r="C5326" t="s">
        <v>3</v>
      </c>
      <c r="D5326" t="s">
        <v>586</v>
      </c>
      <c r="E5326" t="s">
        <v>9</v>
      </c>
      <c r="F5326" t="s">
        <v>19</v>
      </c>
      <c r="G5326" t="s">
        <v>569</v>
      </c>
      <c r="H5326" s="9" t="s">
        <v>1696</v>
      </c>
      <c r="I5326" t="s">
        <v>1454</v>
      </c>
      <c r="J5326" s="20">
        <v>14</v>
      </c>
      <c r="K5326" s="20" t="s">
        <v>9</v>
      </c>
      <c r="L5326" t="s">
        <v>1464</v>
      </c>
      <c r="M5326" s="20">
        <v>3.08</v>
      </c>
      <c r="N5326" s="20">
        <v>4.92</v>
      </c>
      <c r="AE5326">
        <f t="shared" si="83"/>
        <v>2004</v>
      </c>
    </row>
    <row r="5327" spans="1:31" x14ac:dyDescent="0.25">
      <c r="A5327" s="7">
        <v>5324</v>
      </c>
      <c r="B5327" s="8">
        <v>38152</v>
      </c>
      <c r="C5327" t="s">
        <v>3</v>
      </c>
      <c r="D5327" t="s">
        <v>237</v>
      </c>
      <c r="E5327" t="s">
        <v>9</v>
      </c>
      <c r="F5327" t="s">
        <v>186</v>
      </c>
      <c r="G5327" t="s">
        <v>569</v>
      </c>
      <c r="H5327" s="9" t="s">
        <v>1749</v>
      </c>
      <c r="I5327" t="s">
        <v>1454</v>
      </c>
      <c r="J5327" s="20">
        <v>19</v>
      </c>
      <c r="K5327" s="20" t="s">
        <v>9</v>
      </c>
      <c r="L5327" t="s">
        <v>1463</v>
      </c>
      <c r="M5327" s="20">
        <v>4.5599999999999996</v>
      </c>
      <c r="N5327" s="20">
        <v>5.94</v>
      </c>
      <c r="AE5327">
        <f t="shared" si="83"/>
        <v>2004</v>
      </c>
    </row>
    <row r="5328" spans="1:31" x14ac:dyDescent="0.25">
      <c r="A5328" s="7">
        <v>5325</v>
      </c>
      <c r="B5328" s="8">
        <v>38153</v>
      </c>
      <c r="C5328" t="s">
        <v>3</v>
      </c>
      <c r="D5328" t="s">
        <v>412</v>
      </c>
      <c r="E5328" t="s">
        <v>9</v>
      </c>
      <c r="F5328" t="s">
        <v>229</v>
      </c>
      <c r="G5328" t="s">
        <v>377</v>
      </c>
      <c r="H5328" s="9" t="s">
        <v>1725</v>
      </c>
      <c r="I5328" t="s">
        <v>1455</v>
      </c>
      <c r="J5328" s="20">
        <v>34</v>
      </c>
      <c r="K5328" s="20" t="s">
        <v>1465</v>
      </c>
      <c r="L5328" t="s">
        <v>1466</v>
      </c>
      <c r="M5328" s="20">
        <v>4.25</v>
      </c>
      <c r="N5328" s="20">
        <v>4.25</v>
      </c>
      <c r="AE5328">
        <f t="shared" si="83"/>
        <v>2004</v>
      </c>
    </row>
    <row r="5329" spans="1:31" x14ac:dyDescent="0.25">
      <c r="A5329" s="7">
        <v>5326</v>
      </c>
      <c r="B5329" s="8">
        <v>38154</v>
      </c>
      <c r="C5329" t="s">
        <v>3</v>
      </c>
      <c r="D5329" t="s">
        <v>285</v>
      </c>
      <c r="E5329" t="s">
        <v>9</v>
      </c>
      <c r="F5329" t="s">
        <v>438</v>
      </c>
      <c r="G5329" t="s">
        <v>24</v>
      </c>
      <c r="H5329" s="135" t="s">
        <v>1548</v>
      </c>
      <c r="I5329" t="s">
        <v>1454</v>
      </c>
      <c r="J5329" s="20">
        <v>5</v>
      </c>
      <c r="K5329" s="20" t="s">
        <v>3</v>
      </c>
      <c r="L5329" t="s">
        <v>1463</v>
      </c>
      <c r="M5329" s="20">
        <v>2.2999999999999998</v>
      </c>
      <c r="N5329" s="20">
        <v>1.2</v>
      </c>
      <c r="AE5329">
        <f t="shared" si="83"/>
        <v>2004</v>
      </c>
    </row>
    <row r="5330" spans="1:31" x14ac:dyDescent="0.25">
      <c r="A5330" s="7">
        <v>5327</v>
      </c>
      <c r="B5330" s="8">
        <v>38154</v>
      </c>
      <c r="C5330" t="s">
        <v>3</v>
      </c>
      <c r="D5330" t="s">
        <v>438</v>
      </c>
      <c r="E5330" t="s">
        <v>9</v>
      </c>
      <c r="F5330" t="s">
        <v>285</v>
      </c>
      <c r="G5330" t="s">
        <v>24</v>
      </c>
      <c r="H5330" s="135" t="s">
        <v>1548</v>
      </c>
      <c r="I5330" t="s">
        <v>1454</v>
      </c>
      <c r="J5330" s="20">
        <v>5</v>
      </c>
      <c r="K5330" s="20" t="s">
        <v>9</v>
      </c>
      <c r="L5330" t="s">
        <v>1464</v>
      </c>
      <c r="M5330" s="20">
        <v>1.1000000000000001</v>
      </c>
      <c r="N5330" s="20">
        <v>2.4</v>
      </c>
      <c r="AE5330">
        <f t="shared" si="83"/>
        <v>2004</v>
      </c>
    </row>
    <row r="5331" spans="1:31" x14ac:dyDescent="0.25">
      <c r="A5331" s="7">
        <v>5328</v>
      </c>
      <c r="B5331" s="8">
        <v>38154</v>
      </c>
      <c r="C5331" t="s">
        <v>3</v>
      </c>
      <c r="D5331" t="s">
        <v>285</v>
      </c>
      <c r="E5331" t="s">
        <v>9</v>
      </c>
      <c r="F5331" t="s">
        <v>301</v>
      </c>
      <c r="G5331" t="s">
        <v>24</v>
      </c>
      <c r="H5331" s="135" t="s">
        <v>1529</v>
      </c>
      <c r="I5331" t="s">
        <v>1454</v>
      </c>
      <c r="J5331" s="20">
        <v>10</v>
      </c>
      <c r="K5331" s="20" t="s">
        <v>9</v>
      </c>
      <c r="L5331" t="s">
        <v>1464</v>
      </c>
      <c r="M5331" s="20">
        <v>2.2000000000000002</v>
      </c>
      <c r="N5331" s="20">
        <v>3.8</v>
      </c>
      <c r="AE5331">
        <f t="shared" si="83"/>
        <v>2004</v>
      </c>
    </row>
    <row r="5332" spans="1:31" x14ac:dyDescent="0.25">
      <c r="A5332" s="7">
        <v>5329</v>
      </c>
      <c r="B5332" s="8">
        <v>38154</v>
      </c>
      <c r="C5332" t="s">
        <v>3</v>
      </c>
      <c r="D5332" t="s">
        <v>301</v>
      </c>
      <c r="E5332" t="s">
        <v>9</v>
      </c>
      <c r="F5332" t="s">
        <v>285</v>
      </c>
      <c r="G5332" t="s">
        <v>24</v>
      </c>
      <c r="H5332" s="135" t="s">
        <v>1529</v>
      </c>
      <c r="I5332" t="s">
        <v>1454</v>
      </c>
      <c r="J5332" s="20">
        <v>10</v>
      </c>
      <c r="K5332" s="20" t="s">
        <v>9</v>
      </c>
      <c r="L5332" t="s">
        <v>1464</v>
      </c>
      <c r="M5332" s="20">
        <v>2.2000000000000002</v>
      </c>
      <c r="N5332" s="20">
        <v>3.8</v>
      </c>
      <c r="AE5332">
        <f t="shared" si="83"/>
        <v>2004</v>
      </c>
    </row>
    <row r="5333" spans="1:31" x14ac:dyDescent="0.25">
      <c r="A5333" s="7">
        <v>5330</v>
      </c>
      <c r="B5333" s="8">
        <v>38154</v>
      </c>
      <c r="C5333" t="s">
        <v>3</v>
      </c>
      <c r="D5333" t="s">
        <v>606</v>
      </c>
      <c r="E5333" t="s">
        <v>9</v>
      </c>
      <c r="F5333" t="s">
        <v>57</v>
      </c>
      <c r="G5333" t="s">
        <v>377</v>
      </c>
      <c r="H5333" s="9" t="s">
        <v>1603</v>
      </c>
      <c r="I5333" t="s">
        <v>1454</v>
      </c>
      <c r="J5333" s="20">
        <v>12</v>
      </c>
      <c r="K5333" s="20" t="s">
        <v>3</v>
      </c>
      <c r="L5333" t="s">
        <v>1463</v>
      </c>
      <c r="M5333" s="20">
        <v>4.12</v>
      </c>
      <c r="N5333" s="20">
        <v>2.88</v>
      </c>
      <c r="AE5333">
        <f t="shared" si="83"/>
        <v>2004</v>
      </c>
    </row>
    <row r="5334" spans="1:31" x14ac:dyDescent="0.25">
      <c r="A5334" s="7">
        <v>5331</v>
      </c>
      <c r="B5334" s="8">
        <v>38154</v>
      </c>
      <c r="C5334" t="s">
        <v>3</v>
      </c>
      <c r="D5334" t="s">
        <v>606</v>
      </c>
      <c r="E5334" t="s">
        <v>9</v>
      </c>
      <c r="F5334" t="s">
        <v>372</v>
      </c>
      <c r="G5334" t="s">
        <v>569</v>
      </c>
      <c r="H5334" s="9" t="s">
        <v>1721</v>
      </c>
      <c r="I5334" t="s">
        <v>1454</v>
      </c>
      <c r="J5334" s="20">
        <v>14</v>
      </c>
      <c r="K5334" s="20" t="s">
        <v>3</v>
      </c>
      <c r="L5334" t="s">
        <v>1463</v>
      </c>
      <c r="M5334" s="20">
        <v>4.6400000000000006</v>
      </c>
      <c r="N5334" s="20">
        <v>3.36</v>
      </c>
      <c r="AE5334">
        <f t="shared" si="83"/>
        <v>2004</v>
      </c>
    </row>
    <row r="5335" spans="1:31" x14ac:dyDescent="0.25">
      <c r="A5335" s="7">
        <v>5332</v>
      </c>
      <c r="B5335" s="8">
        <v>38155</v>
      </c>
      <c r="C5335" t="s">
        <v>3</v>
      </c>
      <c r="D5335" t="s">
        <v>543</v>
      </c>
      <c r="E5335" t="s">
        <v>9</v>
      </c>
      <c r="F5335" t="s">
        <v>658</v>
      </c>
      <c r="G5335" t="s">
        <v>377</v>
      </c>
      <c r="H5335" s="135" t="s">
        <v>1496</v>
      </c>
      <c r="I5335" t="s">
        <v>1454</v>
      </c>
      <c r="J5335" s="20">
        <v>25</v>
      </c>
      <c r="K5335" s="20" t="s">
        <v>1465</v>
      </c>
      <c r="L5335" t="s">
        <v>1466</v>
      </c>
      <c r="M5335" s="20">
        <v>6.25</v>
      </c>
      <c r="N5335" s="20">
        <v>6.25</v>
      </c>
      <c r="AE5335">
        <f t="shared" si="83"/>
        <v>2004</v>
      </c>
    </row>
    <row r="5336" spans="1:31" x14ac:dyDescent="0.25">
      <c r="A5336" s="7">
        <v>5333</v>
      </c>
      <c r="B5336" s="8">
        <v>38155</v>
      </c>
      <c r="C5336" t="s">
        <v>3</v>
      </c>
      <c r="D5336" t="s">
        <v>669</v>
      </c>
      <c r="E5336" t="s">
        <v>9</v>
      </c>
      <c r="F5336" t="s">
        <v>120</v>
      </c>
      <c r="G5336" t="s">
        <v>11</v>
      </c>
      <c r="H5336" s="135" t="s">
        <v>1498</v>
      </c>
      <c r="I5336" t="s">
        <v>1458</v>
      </c>
      <c r="J5336" s="20">
        <v>12</v>
      </c>
      <c r="K5336" s="20" t="s">
        <v>9</v>
      </c>
      <c r="L5336" t="s">
        <v>1464</v>
      </c>
      <c r="M5336" s="20">
        <v>30</v>
      </c>
      <c r="N5336" s="20">
        <v>10</v>
      </c>
      <c r="AE5336">
        <f t="shared" si="83"/>
        <v>2004</v>
      </c>
    </row>
    <row r="5337" spans="1:31" x14ac:dyDescent="0.25">
      <c r="A5337" s="7">
        <v>5334</v>
      </c>
      <c r="B5337" s="8">
        <v>38156</v>
      </c>
      <c r="C5337" t="s">
        <v>3</v>
      </c>
      <c r="D5337" t="s">
        <v>670</v>
      </c>
      <c r="E5337" t="s">
        <v>9</v>
      </c>
      <c r="F5337" t="s">
        <v>120</v>
      </c>
      <c r="G5337" t="s">
        <v>14</v>
      </c>
      <c r="H5337" s="135" t="s">
        <v>1489</v>
      </c>
      <c r="I5337" t="s">
        <v>1458</v>
      </c>
      <c r="J5337" s="20">
        <v>12</v>
      </c>
      <c r="K5337" s="20" t="s">
        <v>3</v>
      </c>
      <c r="L5337" t="s">
        <v>1464</v>
      </c>
      <c r="M5337" s="20">
        <v>30</v>
      </c>
      <c r="N5337" s="20">
        <v>10</v>
      </c>
      <c r="AE5337">
        <f t="shared" si="83"/>
        <v>2004</v>
      </c>
    </row>
    <row r="5338" spans="1:31" x14ac:dyDescent="0.25">
      <c r="A5338" s="7">
        <v>5335</v>
      </c>
      <c r="B5338" s="8">
        <v>38156</v>
      </c>
      <c r="C5338" t="s">
        <v>3</v>
      </c>
      <c r="D5338" t="s">
        <v>517</v>
      </c>
      <c r="E5338" t="s">
        <v>9</v>
      </c>
      <c r="F5338" t="s">
        <v>649</v>
      </c>
      <c r="G5338" t="s">
        <v>11</v>
      </c>
      <c r="H5338" s="135" t="s">
        <v>1610</v>
      </c>
      <c r="I5338" t="s">
        <v>1454</v>
      </c>
      <c r="J5338" s="20">
        <v>12</v>
      </c>
      <c r="K5338" s="20" t="s">
        <v>9</v>
      </c>
      <c r="L5338" t="s">
        <v>1464</v>
      </c>
      <c r="M5338" s="20">
        <v>2.64</v>
      </c>
      <c r="N5338" s="20">
        <v>4.3599999999999994</v>
      </c>
      <c r="AE5338">
        <f t="shared" si="83"/>
        <v>2004</v>
      </c>
    </row>
    <row r="5339" spans="1:31" x14ac:dyDescent="0.25">
      <c r="A5339" s="7">
        <v>5336</v>
      </c>
      <c r="B5339" s="8">
        <v>38156</v>
      </c>
      <c r="C5339" t="s">
        <v>3</v>
      </c>
      <c r="D5339" t="s">
        <v>490</v>
      </c>
      <c r="E5339" t="s">
        <v>9</v>
      </c>
      <c r="F5339" t="s">
        <v>270</v>
      </c>
      <c r="G5339" t="s">
        <v>65</v>
      </c>
      <c r="H5339" s="135" t="s">
        <v>1496</v>
      </c>
      <c r="I5339" t="s">
        <v>1455</v>
      </c>
      <c r="J5339" s="20">
        <v>12</v>
      </c>
      <c r="K5339" s="20" t="s">
        <v>9</v>
      </c>
      <c r="L5339" t="s">
        <v>1464</v>
      </c>
      <c r="M5339" s="20">
        <v>1.32</v>
      </c>
      <c r="N5339" s="20">
        <v>2.1799999999999997</v>
      </c>
      <c r="AE5339">
        <f t="shared" si="83"/>
        <v>2004</v>
      </c>
    </row>
    <row r="5340" spans="1:31" x14ac:dyDescent="0.25">
      <c r="A5340" s="7">
        <v>5337</v>
      </c>
      <c r="B5340" s="8">
        <v>38156</v>
      </c>
      <c r="C5340" t="s">
        <v>3</v>
      </c>
      <c r="D5340" t="s">
        <v>521</v>
      </c>
      <c r="E5340" t="s">
        <v>9</v>
      </c>
      <c r="F5340" t="s">
        <v>611</v>
      </c>
      <c r="G5340" t="s">
        <v>65</v>
      </c>
      <c r="H5340" s="135" t="s">
        <v>1496</v>
      </c>
      <c r="I5340" t="s">
        <v>1455</v>
      </c>
      <c r="J5340" s="20">
        <v>12</v>
      </c>
      <c r="K5340" s="20" t="s">
        <v>9</v>
      </c>
      <c r="L5340" t="s">
        <v>1464</v>
      </c>
      <c r="M5340" s="20">
        <v>1.32</v>
      </c>
      <c r="N5340" s="20">
        <v>2.1799999999999997</v>
      </c>
      <c r="AE5340">
        <f t="shared" si="83"/>
        <v>2004</v>
      </c>
    </row>
    <row r="5341" spans="1:31" x14ac:dyDescent="0.25">
      <c r="A5341" s="7">
        <v>5338</v>
      </c>
      <c r="B5341" s="8">
        <v>38157</v>
      </c>
      <c r="C5341" t="s">
        <v>3</v>
      </c>
      <c r="D5341" t="s">
        <v>395</v>
      </c>
      <c r="E5341" t="s">
        <v>9</v>
      </c>
      <c r="F5341" t="s">
        <v>671</v>
      </c>
      <c r="G5341" t="s">
        <v>14</v>
      </c>
      <c r="H5341" s="135" t="s">
        <v>1522</v>
      </c>
      <c r="I5341" t="s">
        <v>1458</v>
      </c>
      <c r="J5341" s="20">
        <v>10</v>
      </c>
      <c r="K5341" s="20" t="s">
        <v>3</v>
      </c>
      <c r="L5341" t="s">
        <v>1464</v>
      </c>
      <c r="M5341" s="20">
        <v>10</v>
      </c>
      <c r="N5341" s="20">
        <v>30</v>
      </c>
      <c r="AE5341">
        <f t="shared" si="83"/>
        <v>2004</v>
      </c>
    </row>
    <row r="5342" spans="1:31" x14ac:dyDescent="0.25">
      <c r="A5342" s="7">
        <v>5339</v>
      </c>
      <c r="B5342" s="8">
        <v>38157</v>
      </c>
      <c r="C5342" t="s">
        <v>3</v>
      </c>
      <c r="D5342" t="s">
        <v>276</v>
      </c>
      <c r="E5342" t="s">
        <v>9</v>
      </c>
      <c r="F5342" t="s">
        <v>484</v>
      </c>
      <c r="G5342" t="s">
        <v>377</v>
      </c>
      <c r="H5342" s="9" t="s">
        <v>1710</v>
      </c>
      <c r="I5342" t="s">
        <v>1455</v>
      </c>
      <c r="J5342" s="20">
        <v>36</v>
      </c>
      <c r="K5342" s="20" t="s">
        <v>3</v>
      </c>
      <c r="L5342" t="s">
        <v>1464</v>
      </c>
      <c r="M5342" s="20">
        <v>5.54</v>
      </c>
      <c r="N5342" s="20">
        <v>3.96</v>
      </c>
      <c r="AE5342">
        <f t="shared" si="83"/>
        <v>2004</v>
      </c>
    </row>
    <row r="5343" spans="1:31" x14ac:dyDescent="0.25">
      <c r="A5343" s="7">
        <v>5340</v>
      </c>
      <c r="B5343" s="8">
        <v>38158</v>
      </c>
      <c r="C5343" t="s">
        <v>3</v>
      </c>
      <c r="D5343" t="s">
        <v>134</v>
      </c>
      <c r="E5343" t="s">
        <v>9</v>
      </c>
      <c r="F5343" t="s">
        <v>672</v>
      </c>
      <c r="G5343" t="s">
        <v>14</v>
      </c>
      <c r="H5343" s="135" t="s">
        <v>1516</v>
      </c>
      <c r="I5343" t="s">
        <v>1458</v>
      </c>
      <c r="J5343" s="20">
        <v>6</v>
      </c>
      <c r="K5343" s="20" t="s">
        <v>9</v>
      </c>
      <c r="L5343" t="s">
        <v>1464</v>
      </c>
      <c r="M5343" s="20">
        <v>10</v>
      </c>
      <c r="N5343" s="20">
        <v>30</v>
      </c>
      <c r="AE5343">
        <f t="shared" si="83"/>
        <v>2004</v>
      </c>
    </row>
    <row r="5344" spans="1:31" x14ac:dyDescent="0.25">
      <c r="A5344" s="7">
        <v>5341</v>
      </c>
      <c r="B5344" s="8">
        <v>38158</v>
      </c>
      <c r="C5344" t="s">
        <v>3</v>
      </c>
      <c r="D5344" t="s">
        <v>270</v>
      </c>
      <c r="E5344" t="s">
        <v>9</v>
      </c>
      <c r="F5344" t="s">
        <v>521</v>
      </c>
      <c r="G5344" t="s">
        <v>17</v>
      </c>
      <c r="H5344" s="135" t="s">
        <v>1496</v>
      </c>
      <c r="I5344" t="s">
        <v>1455</v>
      </c>
      <c r="J5344" s="20">
        <v>16</v>
      </c>
      <c r="K5344" s="20" t="s">
        <v>3</v>
      </c>
      <c r="L5344" t="s">
        <v>1464</v>
      </c>
      <c r="M5344" s="20">
        <v>2.74</v>
      </c>
      <c r="N5344" s="20">
        <v>1.76</v>
      </c>
      <c r="AE5344">
        <f t="shared" si="83"/>
        <v>2004</v>
      </c>
    </row>
    <row r="5345" spans="1:31" x14ac:dyDescent="0.25">
      <c r="A5345" s="7">
        <v>5342</v>
      </c>
      <c r="B5345" s="8">
        <v>38158</v>
      </c>
      <c r="C5345" t="s">
        <v>3</v>
      </c>
      <c r="D5345" t="s">
        <v>661</v>
      </c>
      <c r="E5345" t="s">
        <v>9</v>
      </c>
      <c r="F5345" t="s">
        <v>655</v>
      </c>
      <c r="G5345" t="s">
        <v>377</v>
      </c>
      <c r="H5345" s="9" t="s">
        <v>1692</v>
      </c>
      <c r="I5345" t="s">
        <v>1454</v>
      </c>
      <c r="J5345" s="20">
        <v>31</v>
      </c>
      <c r="K5345" s="20" t="s">
        <v>9</v>
      </c>
      <c r="L5345" t="s">
        <v>1463</v>
      </c>
      <c r="M5345" s="20">
        <v>7.44</v>
      </c>
      <c r="N5345" s="20">
        <v>9.06</v>
      </c>
      <c r="AE5345">
        <f t="shared" si="83"/>
        <v>2004</v>
      </c>
    </row>
    <row r="5346" spans="1:31" x14ac:dyDescent="0.25">
      <c r="A5346" s="7">
        <v>5343</v>
      </c>
      <c r="B5346" s="8">
        <v>38158</v>
      </c>
      <c r="C5346" t="s">
        <v>3</v>
      </c>
      <c r="D5346" t="s">
        <v>655</v>
      </c>
      <c r="E5346" t="s">
        <v>9</v>
      </c>
      <c r="F5346" t="s">
        <v>661</v>
      </c>
      <c r="G5346" t="s">
        <v>377</v>
      </c>
      <c r="H5346" s="9" t="s">
        <v>1692</v>
      </c>
      <c r="I5346" t="s">
        <v>1454</v>
      </c>
      <c r="J5346" s="20">
        <v>34</v>
      </c>
      <c r="K5346" s="20" t="s">
        <v>9</v>
      </c>
      <c r="L5346" t="s">
        <v>1464</v>
      </c>
      <c r="M5346" s="20">
        <v>7.48</v>
      </c>
      <c r="N5346" s="20">
        <v>10.52</v>
      </c>
      <c r="AE5346">
        <f t="shared" si="83"/>
        <v>2004</v>
      </c>
    </row>
    <row r="5347" spans="1:31" x14ac:dyDescent="0.25">
      <c r="A5347" s="7">
        <v>5344</v>
      </c>
      <c r="B5347" s="8">
        <v>38158</v>
      </c>
      <c r="C5347" t="s">
        <v>3</v>
      </c>
      <c r="D5347" t="s">
        <v>287</v>
      </c>
      <c r="E5347" t="s">
        <v>9</v>
      </c>
      <c r="F5347" t="s">
        <v>372</v>
      </c>
      <c r="G5347" t="s">
        <v>633</v>
      </c>
      <c r="H5347" s="135" t="s">
        <v>1784</v>
      </c>
      <c r="I5347" t="s">
        <v>1454</v>
      </c>
      <c r="J5347" s="20">
        <v>10</v>
      </c>
      <c r="K5347" s="20" t="s">
        <v>3</v>
      </c>
      <c r="L5347" t="s">
        <v>1464</v>
      </c>
      <c r="M5347" s="20">
        <v>3.8</v>
      </c>
      <c r="N5347" s="20">
        <v>2.2000000000000002</v>
      </c>
      <c r="AE5347">
        <f t="shared" si="83"/>
        <v>2004</v>
      </c>
    </row>
    <row r="5348" spans="1:31" x14ac:dyDescent="0.25">
      <c r="A5348" s="7">
        <v>5345</v>
      </c>
      <c r="B5348" s="8">
        <v>38161</v>
      </c>
      <c r="C5348" t="s">
        <v>3</v>
      </c>
      <c r="D5348" t="s">
        <v>202</v>
      </c>
      <c r="E5348" t="s">
        <v>9</v>
      </c>
      <c r="F5348" t="s">
        <v>487</v>
      </c>
      <c r="G5348" t="s">
        <v>17</v>
      </c>
      <c r="H5348" s="135" t="s">
        <v>1552</v>
      </c>
      <c r="I5348" t="s">
        <v>1455</v>
      </c>
      <c r="J5348" s="20">
        <v>8</v>
      </c>
      <c r="K5348" s="20" t="s">
        <v>3</v>
      </c>
      <c r="L5348" t="s">
        <v>1464</v>
      </c>
      <c r="M5348" s="20">
        <v>1.62</v>
      </c>
      <c r="N5348" s="20">
        <v>0.88</v>
      </c>
      <c r="AE5348">
        <f t="shared" si="83"/>
        <v>2004</v>
      </c>
    </row>
    <row r="5349" spans="1:31" x14ac:dyDescent="0.25">
      <c r="A5349" s="7">
        <v>5346</v>
      </c>
      <c r="B5349" s="8">
        <v>38161</v>
      </c>
      <c r="C5349" t="s">
        <v>3</v>
      </c>
      <c r="D5349" t="s">
        <v>43</v>
      </c>
      <c r="E5349" t="s">
        <v>9</v>
      </c>
      <c r="F5349" t="s">
        <v>26</v>
      </c>
      <c r="G5349" t="s">
        <v>14</v>
      </c>
      <c r="H5349" s="135" t="s">
        <v>1522</v>
      </c>
      <c r="I5349" t="s">
        <v>1454</v>
      </c>
      <c r="J5349" s="20">
        <v>12</v>
      </c>
      <c r="K5349" s="20" t="s">
        <v>3</v>
      </c>
      <c r="L5349" t="s">
        <v>1464</v>
      </c>
      <c r="M5349" s="20">
        <v>4.3599999999999994</v>
      </c>
      <c r="N5349" s="20">
        <v>2.64</v>
      </c>
      <c r="AE5349">
        <f t="shared" si="83"/>
        <v>2004</v>
      </c>
    </row>
    <row r="5350" spans="1:31" x14ac:dyDescent="0.25">
      <c r="A5350" s="7">
        <v>5347</v>
      </c>
      <c r="B5350" s="8">
        <v>38161</v>
      </c>
      <c r="C5350" t="s">
        <v>3</v>
      </c>
      <c r="D5350" t="s">
        <v>537</v>
      </c>
      <c r="E5350" t="s">
        <v>9</v>
      </c>
      <c r="F5350" t="s">
        <v>119</v>
      </c>
      <c r="G5350" t="s">
        <v>14</v>
      </c>
      <c r="H5350" s="135" t="s">
        <v>1496</v>
      </c>
      <c r="I5350" t="s">
        <v>1455</v>
      </c>
      <c r="J5350" s="20">
        <v>20</v>
      </c>
      <c r="K5350" s="20" t="s">
        <v>9</v>
      </c>
      <c r="L5350" t="s">
        <v>1464</v>
      </c>
      <c r="M5350" s="20">
        <v>2.2000000000000002</v>
      </c>
      <c r="N5350" s="20">
        <v>3.3</v>
      </c>
      <c r="AE5350">
        <f t="shared" si="83"/>
        <v>2004</v>
      </c>
    </row>
    <row r="5351" spans="1:31" x14ac:dyDescent="0.25">
      <c r="A5351" s="7">
        <v>5348</v>
      </c>
      <c r="B5351" s="8">
        <v>38161</v>
      </c>
      <c r="C5351" t="s">
        <v>3</v>
      </c>
      <c r="D5351" t="s">
        <v>642</v>
      </c>
      <c r="E5351" t="s">
        <v>9</v>
      </c>
      <c r="F5351" t="s">
        <v>336</v>
      </c>
      <c r="G5351" t="s">
        <v>14</v>
      </c>
      <c r="H5351" s="135" t="s">
        <v>1496</v>
      </c>
      <c r="I5351" t="s">
        <v>1454</v>
      </c>
      <c r="J5351" s="20">
        <v>26</v>
      </c>
      <c r="K5351" s="20" t="s">
        <v>3</v>
      </c>
      <c r="L5351" t="s">
        <v>1464</v>
      </c>
      <c r="M5351" s="20">
        <v>8.2800000000000011</v>
      </c>
      <c r="N5351" s="20">
        <v>5.72</v>
      </c>
      <c r="AE5351">
        <f t="shared" si="83"/>
        <v>2004</v>
      </c>
    </row>
    <row r="5352" spans="1:31" x14ac:dyDescent="0.25">
      <c r="A5352" s="7">
        <v>5349</v>
      </c>
      <c r="B5352" s="8">
        <v>38162</v>
      </c>
      <c r="C5352" t="s">
        <v>3</v>
      </c>
      <c r="D5352" t="s">
        <v>611</v>
      </c>
      <c r="E5352" t="s">
        <v>9</v>
      </c>
      <c r="F5352" t="s">
        <v>521</v>
      </c>
      <c r="G5352" t="s">
        <v>65</v>
      </c>
      <c r="H5352" s="135" t="s">
        <v>1496</v>
      </c>
      <c r="I5352" t="s">
        <v>1455</v>
      </c>
      <c r="J5352" s="20">
        <v>12</v>
      </c>
      <c r="K5352" s="20" t="s">
        <v>9</v>
      </c>
      <c r="L5352" t="s">
        <v>1464</v>
      </c>
      <c r="M5352" s="20">
        <v>1.32</v>
      </c>
      <c r="N5352" s="20">
        <v>2.1799999999999997</v>
      </c>
      <c r="AE5352">
        <f t="shared" si="83"/>
        <v>2004</v>
      </c>
    </row>
    <row r="5353" spans="1:31" x14ac:dyDescent="0.25">
      <c r="A5353" s="7">
        <v>5350</v>
      </c>
      <c r="B5353" s="8">
        <v>38163</v>
      </c>
      <c r="C5353" t="s">
        <v>3</v>
      </c>
      <c r="D5353" t="s">
        <v>666</v>
      </c>
      <c r="E5353" t="s">
        <v>9</v>
      </c>
      <c r="F5353" t="s">
        <v>654</v>
      </c>
      <c r="G5353" t="s">
        <v>14</v>
      </c>
      <c r="H5353" s="135" t="s">
        <v>1530</v>
      </c>
      <c r="I5353" t="s">
        <v>1455</v>
      </c>
      <c r="J5353" s="20">
        <v>7</v>
      </c>
      <c r="K5353" s="20" t="s">
        <v>9</v>
      </c>
      <c r="L5353" t="s">
        <v>1464</v>
      </c>
      <c r="M5353" s="20">
        <v>0.77</v>
      </c>
      <c r="N5353" s="20">
        <v>1.48</v>
      </c>
      <c r="AE5353">
        <f t="shared" si="83"/>
        <v>2004</v>
      </c>
    </row>
    <row r="5354" spans="1:31" x14ac:dyDescent="0.25">
      <c r="A5354" s="7">
        <v>5351</v>
      </c>
      <c r="B5354" s="8">
        <v>38163</v>
      </c>
      <c r="C5354" t="s">
        <v>3</v>
      </c>
      <c r="D5354" t="s">
        <v>654</v>
      </c>
      <c r="E5354" t="s">
        <v>9</v>
      </c>
      <c r="F5354" s="15" t="s">
        <v>28</v>
      </c>
      <c r="G5354" t="s">
        <v>14</v>
      </c>
      <c r="H5354" s="135" t="s">
        <v>1530</v>
      </c>
      <c r="I5354" t="s">
        <v>1454</v>
      </c>
      <c r="J5354" s="20">
        <v>7</v>
      </c>
      <c r="K5354" s="20" t="s">
        <v>9</v>
      </c>
      <c r="L5354" t="s">
        <v>1463</v>
      </c>
      <c r="M5354" s="20">
        <v>1.68</v>
      </c>
      <c r="N5354" s="20">
        <v>2.8200000000000003</v>
      </c>
      <c r="AE5354">
        <f t="shared" si="83"/>
        <v>2004</v>
      </c>
    </row>
    <row r="5355" spans="1:31" x14ac:dyDescent="0.25">
      <c r="A5355" s="7">
        <v>5352</v>
      </c>
      <c r="B5355" s="8">
        <v>38163</v>
      </c>
      <c r="C5355" t="s">
        <v>3</v>
      </c>
      <c r="D5355" t="s">
        <v>287</v>
      </c>
      <c r="E5355" t="s">
        <v>9</v>
      </c>
      <c r="F5355" t="s">
        <v>258</v>
      </c>
      <c r="G5355" t="s">
        <v>569</v>
      </c>
      <c r="H5355" s="135" t="s">
        <v>1496</v>
      </c>
      <c r="I5355" t="s">
        <v>1454</v>
      </c>
      <c r="J5355" s="20">
        <v>22</v>
      </c>
      <c r="K5355" s="20" t="s">
        <v>9</v>
      </c>
      <c r="L5355" t="s">
        <v>1463</v>
      </c>
      <c r="M5355" s="20">
        <v>5.28</v>
      </c>
      <c r="N5355" s="20">
        <v>6.72</v>
      </c>
      <c r="AE5355">
        <f t="shared" si="83"/>
        <v>2004</v>
      </c>
    </row>
    <row r="5356" spans="1:31" x14ac:dyDescent="0.25">
      <c r="A5356" s="7">
        <v>5353</v>
      </c>
      <c r="B5356" s="8">
        <v>38164</v>
      </c>
      <c r="C5356" t="s">
        <v>3</v>
      </c>
      <c r="D5356" t="s">
        <v>287</v>
      </c>
      <c r="E5356" t="s">
        <v>9</v>
      </c>
      <c r="F5356" t="s">
        <v>266</v>
      </c>
      <c r="G5356" t="s">
        <v>569</v>
      </c>
      <c r="H5356" s="9" t="s">
        <v>1696</v>
      </c>
      <c r="I5356" t="s">
        <v>1454</v>
      </c>
      <c r="J5356" s="20">
        <v>14</v>
      </c>
      <c r="K5356" s="20" t="s">
        <v>9</v>
      </c>
      <c r="L5356" t="s">
        <v>1464</v>
      </c>
      <c r="M5356" s="20">
        <v>3.08</v>
      </c>
      <c r="N5356" s="20">
        <v>4.92</v>
      </c>
      <c r="AE5356">
        <f t="shared" si="83"/>
        <v>2004</v>
      </c>
    </row>
    <row r="5357" spans="1:31" x14ac:dyDescent="0.25">
      <c r="A5357" s="7">
        <v>5354</v>
      </c>
      <c r="B5357" s="8">
        <v>38165</v>
      </c>
      <c r="C5357" t="s">
        <v>3</v>
      </c>
      <c r="D5357" t="s">
        <v>72</v>
      </c>
      <c r="E5357" t="s">
        <v>9</v>
      </c>
      <c r="F5357" t="s">
        <v>229</v>
      </c>
      <c r="G5357" t="s">
        <v>377</v>
      </c>
      <c r="H5357" s="9" t="s">
        <v>1756</v>
      </c>
      <c r="I5357" t="s">
        <v>1455</v>
      </c>
      <c r="J5357" s="20">
        <v>21</v>
      </c>
      <c r="K5357" s="20" t="s">
        <v>3</v>
      </c>
      <c r="L5357" t="s">
        <v>1464</v>
      </c>
      <c r="M5357" s="20">
        <v>3.44</v>
      </c>
      <c r="N5357" s="20">
        <v>2.31</v>
      </c>
      <c r="AE5357">
        <f t="shared" si="83"/>
        <v>2004</v>
      </c>
    </row>
    <row r="5358" spans="1:31" x14ac:dyDescent="0.25">
      <c r="A5358" s="7">
        <v>5355</v>
      </c>
      <c r="B5358" s="8">
        <v>38165</v>
      </c>
      <c r="C5358" t="s">
        <v>3</v>
      </c>
      <c r="D5358" t="s">
        <v>229</v>
      </c>
      <c r="E5358" t="s">
        <v>9</v>
      </c>
      <c r="F5358" t="s">
        <v>72</v>
      </c>
      <c r="G5358" t="s">
        <v>377</v>
      </c>
      <c r="H5358" s="9" t="s">
        <v>1756</v>
      </c>
      <c r="I5358" t="s">
        <v>1455</v>
      </c>
      <c r="J5358" s="20">
        <v>21</v>
      </c>
      <c r="K5358" s="20" t="s">
        <v>9</v>
      </c>
      <c r="L5358" t="s">
        <v>1464</v>
      </c>
      <c r="M5358" s="20">
        <v>2.31</v>
      </c>
      <c r="N5358" s="20">
        <v>3.44</v>
      </c>
      <c r="AE5358">
        <f t="shared" si="83"/>
        <v>2004</v>
      </c>
    </row>
    <row r="5359" spans="1:31" x14ac:dyDescent="0.25">
      <c r="A5359" s="7">
        <v>5356</v>
      </c>
      <c r="B5359" s="8">
        <v>38166</v>
      </c>
      <c r="C5359" t="s">
        <v>3</v>
      </c>
      <c r="D5359" t="s">
        <v>196</v>
      </c>
      <c r="E5359" t="s">
        <v>9</v>
      </c>
      <c r="F5359" t="s">
        <v>597</v>
      </c>
      <c r="G5359" t="s">
        <v>14</v>
      </c>
      <c r="H5359" s="135" t="s">
        <v>1491</v>
      </c>
      <c r="I5359" t="s">
        <v>1456</v>
      </c>
      <c r="J5359" s="20">
        <v>11</v>
      </c>
      <c r="K5359" s="20" t="s">
        <v>9</v>
      </c>
      <c r="L5359" t="s">
        <v>1464</v>
      </c>
      <c r="M5359" s="20">
        <v>2.42</v>
      </c>
      <c r="N5359" s="20">
        <v>4.08</v>
      </c>
      <c r="O5359" t="s">
        <v>3</v>
      </c>
      <c r="P5359" s="13" t="s">
        <v>617</v>
      </c>
      <c r="Q5359" t="s">
        <v>9</v>
      </c>
      <c r="R5359" t="s">
        <v>568</v>
      </c>
      <c r="S5359" t="s">
        <v>1465</v>
      </c>
      <c r="U5359" t="s">
        <v>1465</v>
      </c>
      <c r="W5359" t="s">
        <v>1465</v>
      </c>
      <c r="Y5359" t="s">
        <v>1465</v>
      </c>
      <c r="AA5359" t="s">
        <v>1465</v>
      </c>
      <c r="AC5359" t="s">
        <v>1465</v>
      </c>
      <c r="AE5359">
        <f t="shared" si="83"/>
        <v>2004</v>
      </c>
    </row>
    <row r="5360" spans="1:31" x14ac:dyDescent="0.25">
      <c r="A5360" s="7">
        <v>5357</v>
      </c>
      <c r="B5360" s="8">
        <v>38167</v>
      </c>
      <c r="C5360" t="s">
        <v>3</v>
      </c>
      <c r="D5360" t="s">
        <v>517</v>
      </c>
      <c r="E5360" t="s">
        <v>9</v>
      </c>
      <c r="F5360" t="s">
        <v>649</v>
      </c>
      <c r="G5360" t="s">
        <v>24</v>
      </c>
      <c r="H5360" s="136" t="s">
        <v>1508</v>
      </c>
      <c r="I5360" t="s">
        <v>1454</v>
      </c>
      <c r="J5360" s="20">
        <v>8</v>
      </c>
      <c r="K5360" s="20" t="s">
        <v>9</v>
      </c>
      <c r="L5360" t="s">
        <v>1464</v>
      </c>
      <c r="M5360" s="20">
        <v>1.76</v>
      </c>
      <c r="N5360" s="20">
        <v>3.24</v>
      </c>
      <c r="AE5360">
        <f t="shared" si="83"/>
        <v>2004</v>
      </c>
    </row>
    <row r="5361" spans="1:31" x14ac:dyDescent="0.25">
      <c r="A5361" s="7">
        <v>5358</v>
      </c>
      <c r="B5361" s="8">
        <v>38167</v>
      </c>
      <c r="C5361" t="s">
        <v>3</v>
      </c>
      <c r="D5361" t="s">
        <v>629</v>
      </c>
      <c r="E5361" t="s">
        <v>9</v>
      </c>
      <c r="F5361" s="16" t="s">
        <v>35</v>
      </c>
      <c r="G5361" t="s">
        <v>377</v>
      </c>
      <c r="H5361" s="135" t="s">
        <v>1592</v>
      </c>
      <c r="I5361" t="s">
        <v>1458</v>
      </c>
      <c r="J5361" s="20">
        <v>12</v>
      </c>
      <c r="K5361" s="20" t="s">
        <v>1465</v>
      </c>
      <c r="L5361" t="s">
        <v>1466</v>
      </c>
      <c r="M5361" s="20">
        <v>30</v>
      </c>
      <c r="N5361" s="20">
        <v>10</v>
      </c>
      <c r="AE5361">
        <f t="shared" si="83"/>
        <v>2004</v>
      </c>
    </row>
    <row r="5362" spans="1:31" x14ac:dyDescent="0.25">
      <c r="A5362" s="7">
        <v>5359</v>
      </c>
      <c r="B5362" s="8">
        <v>38167</v>
      </c>
      <c r="C5362" t="s">
        <v>3</v>
      </c>
      <c r="D5362" t="s">
        <v>500</v>
      </c>
      <c r="E5362" t="s">
        <v>9</v>
      </c>
      <c r="F5362" t="s">
        <v>136</v>
      </c>
      <c r="G5362" t="s">
        <v>17</v>
      </c>
      <c r="H5362" s="135" t="s">
        <v>1504</v>
      </c>
      <c r="I5362" t="s">
        <v>1454</v>
      </c>
      <c r="J5362" s="20">
        <v>21</v>
      </c>
      <c r="K5362" s="20" t="s">
        <v>9</v>
      </c>
      <c r="L5362" t="s">
        <v>1464</v>
      </c>
      <c r="M5362" s="20">
        <v>4.62</v>
      </c>
      <c r="N5362" s="20">
        <v>6.88</v>
      </c>
      <c r="AE5362">
        <f t="shared" si="83"/>
        <v>2004</v>
      </c>
    </row>
    <row r="5363" spans="1:31" x14ac:dyDescent="0.25">
      <c r="A5363" s="7">
        <v>5360</v>
      </c>
      <c r="B5363" s="8">
        <v>38168</v>
      </c>
      <c r="C5363" t="s">
        <v>3</v>
      </c>
      <c r="D5363" t="s">
        <v>517</v>
      </c>
      <c r="E5363" t="s">
        <v>9</v>
      </c>
      <c r="F5363" t="s">
        <v>649</v>
      </c>
      <c r="G5363" t="s">
        <v>24</v>
      </c>
      <c r="H5363" s="135" t="s">
        <v>1563</v>
      </c>
      <c r="I5363" t="s">
        <v>1454</v>
      </c>
      <c r="J5363" s="20">
        <v>12</v>
      </c>
      <c r="K5363" s="20" t="s">
        <v>9</v>
      </c>
      <c r="L5363" t="s">
        <v>1464</v>
      </c>
      <c r="M5363" s="20">
        <v>2.64</v>
      </c>
      <c r="N5363" s="20">
        <v>4.3599999999999994</v>
      </c>
      <c r="AE5363">
        <f t="shared" si="83"/>
        <v>2004</v>
      </c>
    </row>
    <row r="5364" spans="1:31" x14ac:dyDescent="0.25">
      <c r="A5364" s="7">
        <v>5361</v>
      </c>
      <c r="B5364" s="8">
        <v>38168</v>
      </c>
      <c r="C5364" t="s">
        <v>3</v>
      </c>
      <c r="D5364" t="s">
        <v>668</v>
      </c>
      <c r="E5364" t="s">
        <v>9</v>
      </c>
      <c r="F5364" t="s">
        <v>537</v>
      </c>
      <c r="G5364" t="s">
        <v>14</v>
      </c>
      <c r="H5364" s="135" t="s">
        <v>1534</v>
      </c>
      <c r="I5364" t="s">
        <v>1455</v>
      </c>
      <c r="J5364" s="20">
        <v>20</v>
      </c>
      <c r="K5364" s="20" t="s">
        <v>1465</v>
      </c>
      <c r="L5364" t="s">
        <v>1466</v>
      </c>
      <c r="M5364" s="20">
        <v>2.5</v>
      </c>
      <c r="N5364" s="20">
        <v>2.5</v>
      </c>
      <c r="AE5364">
        <f t="shared" si="83"/>
        <v>2004</v>
      </c>
    </row>
    <row r="5365" spans="1:31" x14ac:dyDescent="0.25">
      <c r="A5365" s="7">
        <v>5362</v>
      </c>
      <c r="B5365" s="8">
        <v>38168</v>
      </c>
      <c r="C5365" t="s">
        <v>3</v>
      </c>
      <c r="D5365" t="s">
        <v>606</v>
      </c>
      <c r="E5365" t="s">
        <v>9</v>
      </c>
      <c r="F5365" t="s">
        <v>64</v>
      </c>
      <c r="G5365" t="s">
        <v>633</v>
      </c>
      <c r="H5365" s="9" t="s">
        <v>1727</v>
      </c>
      <c r="I5365" t="s">
        <v>1454</v>
      </c>
      <c r="J5365" s="20">
        <v>20</v>
      </c>
      <c r="K5365" s="20" t="s">
        <v>9</v>
      </c>
      <c r="L5365" t="s">
        <v>1464</v>
      </c>
      <c r="M5365" s="20">
        <v>4.4000000000000004</v>
      </c>
      <c r="N5365" s="20">
        <v>6.6</v>
      </c>
      <c r="AE5365">
        <f t="shared" si="83"/>
        <v>2004</v>
      </c>
    </row>
    <row r="5366" spans="1:31" x14ac:dyDescent="0.25">
      <c r="A5366" s="7">
        <v>5363</v>
      </c>
      <c r="B5366" s="8">
        <v>38169</v>
      </c>
      <c r="C5366" t="s">
        <v>3</v>
      </c>
      <c r="D5366" t="s">
        <v>632</v>
      </c>
      <c r="E5366" t="s">
        <v>9</v>
      </c>
      <c r="F5366" t="s">
        <v>673</v>
      </c>
      <c r="G5366" t="s">
        <v>648</v>
      </c>
      <c r="H5366" s="135" t="s">
        <v>1785</v>
      </c>
      <c r="I5366" t="s">
        <v>1454</v>
      </c>
      <c r="J5366" s="20">
        <v>47</v>
      </c>
      <c r="K5366" s="20" t="s">
        <v>3</v>
      </c>
      <c r="L5366" t="s">
        <v>1464</v>
      </c>
      <c r="M5366" s="20">
        <v>14.16</v>
      </c>
      <c r="N5366" s="20">
        <v>10.34</v>
      </c>
      <c r="AE5366">
        <f t="shared" si="83"/>
        <v>2004</v>
      </c>
    </row>
    <row r="5367" spans="1:31" x14ac:dyDescent="0.25">
      <c r="A5367" s="7">
        <v>5364</v>
      </c>
      <c r="B5367" s="8">
        <v>38170</v>
      </c>
      <c r="C5367" t="s">
        <v>3</v>
      </c>
      <c r="D5367" t="s">
        <v>465</v>
      </c>
      <c r="E5367" t="s">
        <v>9</v>
      </c>
      <c r="F5367" t="s">
        <v>427</v>
      </c>
      <c r="G5367" t="s">
        <v>14</v>
      </c>
      <c r="H5367" s="135" t="s">
        <v>1516</v>
      </c>
      <c r="I5367" t="s">
        <v>1454</v>
      </c>
      <c r="J5367" s="20">
        <v>12</v>
      </c>
      <c r="K5367" s="20" t="s">
        <v>9</v>
      </c>
      <c r="L5367" t="s">
        <v>1464</v>
      </c>
      <c r="M5367" s="20">
        <v>2.64</v>
      </c>
      <c r="N5367" s="20">
        <v>4.3599999999999994</v>
      </c>
      <c r="AE5367">
        <f t="shared" si="83"/>
        <v>2004</v>
      </c>
    </row>
    <row r="5368" spans="1:31" x14ac:dyDescent="0.25">
      <c r="A5368" s="7">
        <v>5365</v>
      </c>
      <c r="B5368" s="8">
        <v>38170</v>
      </c>
      <c r="C5368" t="s">
        <v>3</v>
      </c>
      <c r="D5368" t="s">
        <v>270</v>
      </c>
      <c r="E5368" t="s">
        <v>9</v>
      </c>
      <c r="F5368" t="s">
        <v>490</v>
      </c>
      <c r="G5368" t="s">
        <v>65</v>
      </c>
      <c r="H5368" s="135" t="s">
        <v>1496</v>
      </c>
      <c r="I5368" t="s">
        <v>1455</v>
      </c>
      <c r="J5368" s="20">
        <v>12</v>
      </c>
      <c r="K5368" s="20" t="s">
        <v>3</v>
      </c>
      <c r="L5368" t="s">
        <v>1464</v>
      </c>
      <c r="M5368" s="20">
        <v>2.1799999999999997</v>
      </c>
      <c r="N5368" s="20">
        <v>1.32</v>
      </c>
      <c r="AE5368">
        <f t="shared" si="83"/>
        <v>2004</v>
      </c>
    </row>
    <row r="5369" spans="1:31" x14ac:dyDescent="0.25">
      <c r="A5369" s="7">
        <v>5366</v>
      </c>
      <c r="B5369" s="8">
        <v>38174</v>
      </c>
      <c r="C5369" t="s">
        <v>3</v>
      </c>
      <c r="D5369" t="s">
        <v>252</v>
      </c>
      <c r="E5369" t="s">
        <v>9</v>
      </c>
      <c r="F5369" t="s">
        <v>604</v>
      </c>
      <c r="G5369" t="s">
        <v>24</v>
      </c>
      <c r="H5369" s="135" t="s">
        <v>1548</v>
      </c>
      <c r="I5369" t="s">
        <v>1455</v>
      </c>
      <c r="J5369" s="20">
        <v>14</v>
      </c>
      <c r="K5369" s="20" t="s">
        <v>9</v>
      </c>
      <c r="L5369" t="s">
        <v>1464</v>
      </c>
      <c r="M5369" s="20">
        <v>1.54</v>
      </c>
      <c r="N5369" s="20">
        <v>2.46</v>
      </c>
      <c r="AE5369">
        <f t="shared" si="83"/>
        <v>2004</v>
      </c>
    </row>
    <row r="5370" spans="1:31" x14ac:dyDescent="0.25">
      <c r="A5370" s="7">
        <v>5367</v>
      </c>
      <c r="B5370" s="8">
        <v>38174</v>
      </c>
      <c r="C5370" t="s">
        <v>3</v>
      </c>
      <c r="D5370" t="s">
        <v>604</v>
      </c>
      <c r="E5370" t="s">
        <v>9</v>
      </c>
      <c r="F5370" t="s">
        <v>252</v>
      </c>
      <c r="G5370" t="s">
        <v>24</v>
      </c>
      <c r="H5370" s="135" t="s">
        <v>1548</v>
      </c>
      <c r="I5370" t="s">
        <v>1455</v>
      </c>
      <c r="J5370" s="20">
        <v>14</v>
      </c>
      <c r="K5370" s="20" t="s">
        <v>3</v>
      </c>
      <c r="L5370" t="s">
        <v>1463</v>
      </c>
      <c r="M5370" s="20">
        <v>2.3200000000000003</v>
      </c>
      <c r="N5370" s="20">
        <v>1.68</v>
      </c>
      <c r="AE5370">
        <f t="shared" si="83"/>
        <v>2004</v>
      </c>
    </row>
    <row r="5371" spans="1:31" x14ac:dyDescent="0.25">
      <c r="A5371" s="7">
        <v>5368</v>
      </c>
      <c r="B5371" s="8">
        <v>38174</v>
      </c>
      <c r="C5371" t="s">
        <v>3</v>
      </c>
      <c r="D5371" t="s">
        <v>571</v>
      </c>
      <c r="E5371" t="s">
        <v>9</v>
      </c>
      <c r="F5371" t="s">
        <v>64</v>
      </c>
      <c r="G5371" t="s">
        <v>633</v>
      </c>
      <c r="H5371" s="9" t="s">
        <v>1736</v>
      </c>
      <c r="I5371" t="s">
        <v>1454</v>
      </c>
      <c r="J5371" s="20">
        <v>20</v>
      </c>
      <c r="K5371" s="20" t="s">
        <v>3</v>
      </c>
      <c r="L5371" t="s">
        <v>1463</v>
      </c>
      <c r="M5371" s="20">
        <v>6.2</v>
      </c>
      <c r="N5371" s="20">
        <v>4.8</v>
      </c>
      <c r="AE5371">
        <f t="shared" si="83"/>
        <v>2004</v>
      </c>
    </row>
    <row r="5372" spans="1:31" x14ac:dyDescent="0.25">
      <c r="A5372" s="7">
        <v>5369</v>
      </c>
      <c r="B5372" s="8">
        <v>38175</v>
      </c>
      <c r="C5372" t="s">
        <v>3</v>
      </c>
      <c r="D5372" s="16" t="s">
        <v>35</v>
      </c>
      <c r="E5372" t="s">
        <v>9</v>
      </c>
      <c r="F5372" t="s">
        <v>202</v>
      </c>
      <c r="G5372" t="s">
        <v>14</v>
      </c>
      <c r="H5372" s="135" t="s">
        <v>1530</v>
      </c>
      <c r="I5372" t="s">
        <v>1458</v>
      </c>
      <c r="J5372" s="20">
        <v>7</v>
      </c>
      <c r="K5372" s="20" t="s">
        <v>9</v>
      </c>
      <c r="L5372" t="s">
        <v>1463</v>
      </c>
      <c r="M5372" s="20">
        <v>30</v>
      </c>
      <c r="N5372" s="20">
        <v>10</v>
      </c>
      <c r="AE5372">
        <f t="shared" si="83"/>
        <v>2004</v>
      </c>
    </row>
    <row r="5373" spans="1:31" x14ac:dyDescent="0.25">
      <c r="A5373" s="7">
        <v>5370</v>
      </c>
      <c r="B5373" s="8">
        <v>38178</v>
      </c>
      <c r="C5373" t="s">
        <v>3</v>
      </c>
      <c r="D5373" t="s">
        <v>666</v>
      </c>
      <c r="E5373" t="s">
        <v>9</v>
      </c>
      <c r="F5373" t="s">
        <v>667</v>
      </c>
      <c r="G5373" t="s">
        <v>24</v>
      </c>
      <c r="H5373" s="135" t="s">
        <v>1494</v>
      </c>
      <c r="I5373" t="s">
        <v>1454</v>
      </c>
      <c r="J5373" s="20">
        <v>38</v>
      </c>
      <c r="K5373" s="20" t="s">
        <v>9</v>
      </c>
      <c r="L5373" t="s">
        <v>1463</v>
      </c>
      <c r="M5373" s="20">
        <v>9.1199999999999992</v>
      </c>
      <c r="N5373" s="20">
        <v>10.88</v>
      </c>
      <c r="AE5373">
        <f t="shared" si="83"/>
        <v>2004</v>
      </c>
    </row>
    <row r="5374" spans="1:31" x14ac:dyDescent="0.25">
      <c r="A5374" s="7">
        <v>5371</v>
      </c>
      <c r="B5374" s="8">
        <v>38178</v>
      </c>
      <c r="C5374" t="s">
        <v>3</v>
      </c>
      <c r="D5374" t="s">
        <v>666</v>
      </c>
      <c r="E5374" t="s">
        <v>9</v>
      </c>
      <c r="F5374" t="s">
        <v>667</v>
      </c>
      <c r="G5374" t="s">
        <v>65</v>
      </c>
      <c r="H5374" s="135" t="s">
        <v>1569</v>
      </c>
      <c r="I5374" t="s">
        <v>1454</v>
      </c>
      <c r="J5374" s="20">
        <v>18</v>
      </c>
      <c r="K5374" s="20" t="s">
        <v>9</v>
      </c>
      <c r="L5374" t="s">
        <v>1463</v>
      </c>
      <c r="M5374" s="20">
        <v>4.32</v>
      </c>
      <c r="N5374" s="20">
        <v>5.68</v>
      </c>
      <c r="AE5374">
        <f t="shared" si="83"/>
        <v>2004</v>
      </c>
    </row>
    <row r="5375" spans="1:31" x14ac:dyDescent="0.25">
      <c r="A5375" s="7">
        <v>5372</v>
      </c>
      <c r="B5375" s="8">
        <v>38178</v>
      </c>
      <c r="C5375" t="s">
        <v>3</v>
      </c>
      <c r="D5375" t="s">
        <v>517</v>
      </c>
      <c r="E5375" t="s">
        <v>9</v>
      </c>
      <c r="F5375" t="s">
        <v>215</v>
      </c>
      <c r="G5375" t="s">
        <v>65</v>
      </c>
      <c r="H5375" s="135" t="s">
        <v>1550</v>
      </c>
      <c r="I5375" t="s">
        <v>1454</v>
      </c>
      <c r="J5375" s="20">
        <v>18</v>
      </c>
      <c r="K5375" s="20" t="s">
        <v>1465</v>
      </c>
      <c r="L5375" t="s">
        <v>1466</v>
      </c>
      <c r="M5375" s="20">
        <v>4.5</v>
      </c>
      <c r="N5375" s="20">
        <v>4.5</v>
      </c>
      <c r="AE5375">
        <f t="shared" si="83"/>
        <v>2004</v>
      </c>
    </row>
    <row r="5376" spans="1:31" x14ac:dyDescent="0.25">
      <c r="A5376" s="7">
        <v>5373</v>
      </c>
      <c r="B5376" s="8">
        <v>38178</v>
      </c>
      <c r="C5376" t="s">
        <v>3</v>
      </c>
      <c r="D5376" t="s">
        <v>120</v>
      </c>
      <c r="E5376" t="s">
        <v>9</v>
      </c>
      <c r="F5376" t="s">
        <v>183</v>
      </c>
      <c r="G5376" t="s">
        <v>11</v>
      </c>
      <c r="H5376" s="135" t="s">
        <v>1496</v>
      </c>
      <c r="I5376" t="s">
        <v>1454</v>
      </c>
      <c r="J5376" s="20">
        <v>38</v>
      </c>
      <c r="K5376" s="20" t="s">
        <v>1465</v>
      </c>
      <c r="L5376" t="s">
        <v>1466</v>
      </c>
      <c r="M5376" s="20">
        <v>9.5</v>
      </c>
      <c r="N5376" s="20">
        <v>9.5</v>
      </c>
      <c r="AE5376">
        <f t="shared" si="83"/>
        <v>2004</v>
      </c>
    </row>
    <row r="5377" spans="1:31" x14ac:dyDescent="0.25">
      <c r="A5377" s="7">
        <v>5374</v>
      </c>
      <c r="B5377" s="8">
        <v>38178</v>
      </c>
      <c r="C5377" t="s">
        <v>3</v>
      </c>
      <c r="D5377" t="s">
        <v>521</v>
      </c>
      <c r="E5377" t="s">
        <v>9</v>
      </c>
      <c r="F5377" t="s">
        <v>270</v>
      </c>
      <c r="G5377" t="s">
        <v>17</v>
      </c>
      <c r="H5377" s="135" t="s">
        <v>1496</v>
      </c>
      <c r="I5377" t="s">
        <v>1455</v>
      </c>
      <c r="J5377" s="20">
        <v>17</v>
      </c>
      <c r="K5377" s="20" t="s">
        <v>9</v>
      </c>
      <c r="L5377" t="s">
        <v>1464</v>
      </c>
      <c r="M5377" s="20">
        <v>1.87</v>
      </c>
      <c r="N5377" s="20">
        <v>2.88</v>
      </c>
      <c r="AE5377">
        <f t="shared" si="83"/>
        <v>2004</v>
      </c>
    </row>
    <row r="5378" spans="1:31" x14ac:dyDescent="0.25">
      <c r="A5378" s="7">
        <v>5375</v>
      </c>
      <c r="B5378" s="8">
        <v>38178</v>
      </c>
      <c r="C5378" t="s">
        <v>3</v>
      </c>
      <c r="D5378" t="s">
        <v>442</v>
      </c>
      <c r="E5378" t="s">
        <v>9</v>
      </c>
      <c r="F5378" t="s">
        <v>642</v>
      </c>
      <c r="G5378" t="s">
        <v>377</v>
      </c>
      <c r="H5378" s="9" t="s">
        <v>1609</v>
      </c>
      <c r="I5378" t="s">
        <v>1458</v>
      </c>
      <c r="J5378" s="20">
        <v>12</v>
      </c>
      <c r="K5378" s="20" t="s">
        <v>1465</v>
      </c>
      <c r="L5378" t="s">
        <v>1466</v>
      </c>
      <c r="M5378" s="20">
        <v>30</v>
      </c>
      <c r="N5378" s="20">
        <v>10</v>
      </c>
      <c r="AE5378">
        <f t="shared" si="83"/>
        <v>2004</v>
      </c>
    </row>
    <row r="5379" spans="1:31" x14ac:dyDescent="0.25">
      <c r="A5379" s="7">
        <v>5376</v>
      </c>
      <c r="B5379" s="8">
        <v>38178</v>
      </c>
      <c r="C5379" t="s">
        <v>3</v>
      </c>
      <c r="D5379" t="s">
        <v>229</v>
      </c>
      <c r="E5379" t="s">
        <v>9</v>
      </c>
      <c r="F5379" t="s">
        <v>667</v>
      </c>
      <c r="G5379" t="s">
        <v>377</v>
      </c>
      <c r="H5379" s="9" t="s">
        <v>1587</v>
      </c>
      <c r="I5379" t="s">
        <v>1454</v>
      </c>
      <c r="J5379" s="20">
        <v>20</v>
      </c>
      <c r="K5379" s="20" t="s">
        <v>3</v>
      </c>
      <c r="L5379" t="s">
        <v>1463</v>
      </c>
      <c r="M5379" s="20">
        <v>6.2</v>
      </c>
      <c r="N5379" s="20">
        <v>4.8</v>
      </c>
      <c r="AE5379">
        <f t="shared" si="83"/>
        <v>2004</v>
      </c>
    </row>
    <row r="5380" spans="1:31" x14ac:dyDescent="0.25">
      <c r="A5380" s="7">
        <v>5377</v>
      </c>
      <c r="B5380" s="8">
        <v>38181</v>
      </c>
      <c r="C5380" t="s">
        <v>3</v>
      </c>
      <c r="D5380" t="s">
        <v>475</v>
      </c>
      <c r="E5380" t="s">
        <v>9</v>
      </c>
      <c r="F5380" t="s">
        <v>468</v>
      </c>
      <c r="G5380" t="s">
        <v>377</v>
      </c>
      <c r="H5380" s="135" t="s">
        <v>1592</v>
      </c>
      <c r="I5380" t="s">
        <v>1455</v>
      </c>
      <c r="J5380" s="20">
        <v>12</v>
      </c>
      <c r="K5380" s="20" t="s">
        <v>9</v>
      </c>
      <c r="L5380" t="s">
        <v>1463</v>
      </c>
      <c r="M5380" s="20">
        <v>1.44</v>
      </c>
      <c r="N5380" s="20">
        <v>2.06</v>
      </c>
      <c r="AE5380">
        <f t="shared" ref="AE5380:AE5443" si="84">YEAR(B5380)</f>
        <v>2004</v>
      </c>
    </row>
    <row r="5381" spans="1:31" x14ac:dyDescent="0.25">
      <c r="A5381" s="7">
        <v>5378</v>
      </c>
      <c r="B5381" s="8">
        <v>38181</v>
      </c>
      <c r="C5381" t="s">
        <v>3</v>
      </c>
      <c r="D5381" t="s">
        <v>104</v>
      </c>
      <c r="E5381" t="s">
        <v>9</v>
      </c>
      <c r="F5381" t="s">
        <v>247</v>
      </c>
      <c r="G5381" t="s">
        <v>11</v>
      </c>
      <c r="H5381" s="135" t="s">
        <v>1527</v>
      </c>
      <c r="I5381" t="s">
        <v>1454</v>
      </c>
      <c r="J5381" s="20">
        <v>19</v>
      </c>
      <c r="K5381" s="20" t="s">
        <v>9</v>
      </c>
      <c r="L5381" t="s">
        <v>1464</v>
      </c>
      <c r="M5381" s="20">
        <v>4.18</v>
      </c>
      <c r="N5381" s="20">
        <v>6.32</v>
      </c>
      <c r="AE5381">
        <f t="shared" si="84"/>
        <v>2004</v>
      </c>
    </row>
    <row r="5382" spans="1:31" x14ac:dyDescent="0.25">
      <c r="A5382" s="7">
        <v>5379</v>
      </c>
      <c r="B5382" s="8">
        <v>38181</v>
      </c>
      <c r="C5382" t="s">
        <v>3</v>
      </c>
      <c r="D5382" t="s">
        <v>669</v>
      </c>
      <c r="E5382" t="s">
        <v>9</v>
      </c>
      <c r="F5382" t="s">
        <v>665</v>
      </c>
      <c r="G5382" t="s">
        <v>14</v>
      </c>
      <c r="H5382" s="135" t="s">
        <v>1507</v>
      </c>
      <c r="I5382" t="s">
        <v>1454</v>
      </c>
      <c r="J5382" s="20">
        <v>30</v>
      </c>
      <c r="K5382" s="20" t="s">
        <v>1465</v>
      </c>
      <c r="L5382" t="s">
        <v>1466</v>
      </c>
      <c r="M5382" s="20">
        <v>7.5</v>
      </c>
      <c r="N5382" s="20">
        <v>7.5</v>
      </c>
      <c r="AE5382">
        <f t="shared" si="84"/>
        <v>2004</v>
      </c>
    </row>
    <row r="5383" spans="1:31" x14ac:dyDescent="0.25">
      <c r="A5383" s="7">
        <v>5380</v>
      </c>
      <c r="B5383" s="8">
        <v>38181</v>
      </c>
      <c r="C5383" t="s">
        <v>3</v>
      </c>
      <c r="D5383" t="s">
        <v>229</v>
      </c>
      <c r="E5383" t="s">
        <v>9</v>
      </c>
      <c r="F5383" t="s">
        <v>412</v>
      </c>
      <c r="G5383" t="s">
        <v>569</v>
      </c>
      <c r="H5383" s="9" t="s">
        <v>1722</v>
      </c>
      <c r="I5383" t="s">
        <v>1455</v>
      </c>
      <c r="J5383" s="20">
        <v>16</v>
      </c>
      <c r="K5383" s="20" t="s">
        <v>9</v>
      </c>
      <c r="L5383" t="s">
        <v>1464</v>
      </c>
      <c r="M5383" s="20">
        <v>1.76</v>
      </c>
      <c r="N5383" s="20">
        <v>2.74</v>
      </c>
      <c r="AE5383">
        <f t="shared" si="84"/>
        <v>2004</v>
      </c>
    </row>
    <row r="5384" spans="1:31" x14ac:dyDescent="0.25">
      <c r="A5384" s="7">
        <v>5381</v>
      </c>
      <c r="B5384" s="8">
        <v>38182</v>
      </c>
      <c r="C5384" t="s">
        <v>3</v>
      </c>
      <c r="D5384" t="s">
        <v>674</v>
      </c>
      <c r="E5384" t="s">
        <v>9</v>
      </c>
      <c r="F5384" t="s">
        <v>27</v>
      </c>
      <c r="G5384" t="s">
        <v>14</v>
      </c>
      <c r="H5384" s="135" t="s">
        <v>1517</v>
      </c>
      <c r="I5384" t="s">
        <v>1458</v>
      </c>
      <c r="J5384" s="20">
        <v>21</v>
      </c>
      <c r="K5384" s="20" t="s">
        <v>3</v>
      </c>
      <c r="L5384" t="s">
        <v>1463</v>
      </c>
      <c r="M5384" s="20">
        <v>30</v>
      </c>
      <c r="N5384" s="20">
        <v>10</v>
      </c>
      <c r="AE5384">
        <f t="shared" si="84"/>
        <v>2004</v>
      </c>
    </row>
    <row r="5385" spans="1:31" x14ac:dyDescent="0.25">
      <c r="A5385" s="7">
        <v>5382</v>
      </c>
      <c r="B5385" s="8">
        <v>38182</v>
      </c>
      <c r="C5385" t="s">
        <v>3</v>
      </c>
      <c r="D5385" t="s">
        <v>494</v>
      </c>
      <c r="E5385" t="s">
        <v>9</v>
      </c>
      <c r="F5385" t="s">
        <v>40</v>
      </c>
      <c r="G5385" t="s">
        <v>377</v>
      </c>
      <c r="H5385" s="9" t="s">
        <v>1786</v>
      </c>
      <c r="I5385" t="s">
        <v>1454</v>
      </c>
      <c r="J5385" s="20">
        <v>27</v>
      </c>
      <c r="K5385" s="20" t="s">
        <v>1465</v>
      </c>
      <c r="L5385" t="s">
        <v>1466</v>
      </c>
      <c r="M5385" s="20">
        <v>6.75</v>
      </c>
      <c r="N5385" s="20">
        <v>6.75</v>
      </c>
      <c r="AE5385">
        <f t="shared" si="84"/>
        <v>2004</v>
      </c>
    </row>
    <row r="5386" spans="1:31" x14ac:dyDescent="0.25">
      <c r="A5386" s="7">
        <v>5383</v>
      </c>
      <c r="B5386" s="8">
        <v>38182</v>
      </c>
      <c r="C5386" t="s">
        <v>3</v>
      </c>
      <c r="D5386" t="s">
        <v>229</v>
      </c>
      <c r="E5386" t="s">
        <v>9</v>
      </c>
      <c r="F5386" t="s">
        <v>412</v>
      </c>
      <c r="G5386" t="s">
        <v>569</v>
      </c>
      <c r="H5386" s="9" t="s">
        <v>1664</v>
      </c>
      <c r="I5386" t="s">
        <v>1455</v>
      </c>
      <c r="J5386" s="20">
        <v>11</v>
      </c>
      <c r="K5386" s="20" t="s">
        <v>1465</v>
      </c>
      <c r="L5386" t="s">
        <v>1466</v>
      </c>
      <c r="M5386" s="20">
        <v>1.375</v>
      </c>
      <c r="N5386" s="20">
        <v>1.375</v>
      </c>
      <c r="AE5386">
        <f t="shared" si="84"/>
        <v>2004</v>
      </c>
    </row>
    <row r="5387" spans="1:31" x14ac:dyDescent="0.25">
      <c r="A5387" s="7">
        <v>5384</v>
      </c>
      <c r="B5387" s="8">
        <v>38183</v>
      </c>
      <c r="C5387" t="s">
        <v>3</v>
      </c>
      <c r="D5387" t="s">
        <v>675</v>
      </c>
      <c r="E5387" t="s">
        <v>9</v>
      </c>
      <c r="F5387" t="s">
        <v>642</v>
      </c>
      <c r="G5387" t="s">
        <v>11</v>
      </c>
      <c r="H5387" s="135" t="s">
        <v>1610</v>
      </c>
      <c r="I5387" t="s">
        <v>1458</v>
      </c>
      <c r="J5387" s="20">
        <v>12</v>
      </c>
      <c r="K5387" s="20" t="s">
        <v>9</v>
      </c>
      <c r="L5387" t="s">
        <v>1463</v>
      </c>
      <c r="M5387" s="20">
        <v>30</v>
      </c>
      <c r="N5387" s="20">
        <v>10</v>
      </c>
      <c r="AE5387">
        <f t="shared" si="84"/>
        <v>2004</v>
      </c>
    </row>
    <row r="5388" spans="1:31" x14ac:dyDescent="0.25">
      <c r="A5388" s="7">
        <v>5385</v>
      </c>
      <c r="B5388" s="8">
        <v>38184</v>
      </c>
      <c r="C5388" t="s">
        <v>3</v>
      </c>
      <c r="D5388" t="s">
        <v>674</v>
      </c>
      <c r="E5388" t="s">
        <v>9</v>
      </c>
      <c r="F5388" t="s">
        <v>350</v>
      </c>
      <c r="G5388" t="s">
        <v>14</v>
      </c>
      <c r="H5388" s="135" t="s">
        <v>1530</v>
      </c>
      <c r="I5388" t="s">
        <v>1455</v>
      </c>
      <c r="J5388" s="20">
        <v>7</v>
      </c>
      <c r="K5388" s="20" t="s">
        <v>3</v>
      </c>
      <c r="L5388" t="s">
        <v>1464</v>
      </c>
      <c r="M5388" s="20">
        <v>1.48</v>
      </c>
      <c r="N5388" s="20">
        <v>0.77</v>
      </c>
      <c r="AE5388">
        <f t="shared" si="84"/>
        <v>2004</v>
      </c>
    </row>
    <row r="5389" spans="1:31" x14ac:dyDescent="0.25">
      <c r="A5389" s="7">
        <v>5386</v>
      </c>
      <c r="B5389" s="8">
        <v>38184</v>
      </c>
      <c r="C5389" t="s">
        <v>3</v>
      </c>
      <c r="D5389" t="s">
        <v>91</v>
      </c>
      <c r="E5389" t="s">
        <v>9</v>
      </c>
      <c r="F5389" t="s">
        <v>12</v>
      </c>
      <c r="G5389" t="s">
        <v>633</v>
      </c>
      <c r="H5389" s="9" t="s">
        <v>1723</v>
      </c>
      <c r="I5389" t="s">
        <v>1454</v>
      </c>
      <c r="J5389" s="20">
        <v>20</v>
      </c>
      <c r="K5389" s="20" t="s">
        <v>3</v>
      </c>
      <c r="L5389" t="s">
        <v>1464</v>
      </c>
      <c r="M5389" s="20">
        <v>6.6</v>
      </c>
      <c r="N5389" s="20">
        <v>4.4000000000000004</v>
      </c>
      <c r="AE5389">
        <f t="shared" si="84"/>
        <v>2004</v>
      </c>
    </row>
    <row r="5390" spans="1:31" x14ac:dyDescent="0.25">
      <c r="A5390" s="7">
        <v>5387</v>
      </c>
      <c r="B5390" s="8">
        <v>38187</v>
      </c>
      <c r="C5390" t="s">
        <v>3</v>
      </c>
      <c r="D5390" t="s">
        <v>641</v>
      </c>
      <c r="E5390" t="s">
        <v>9</v>
      </c>
      <c r="F5390" t="s">
        <v>45</v>
      </c>
      <c r="G5390" t="s">
        <v>24</v>
      </c>
      <c r="H5390" s="135" t="s">
        <v>1494</v>
      </c>
      <c r="I5390" t="s">
        <v>1455</v>
      </c>
      <c r="J5390" s="20">
        <v>35</v>
      </c>
      <c r="K5390" s="20" t="s">
        <v>9</v>
      </c>
      <c r="L5390" t="s">
        <v>1464</v>
      </c>
      <c r="M5390" s="20">
        <v>3.85</v>
      </c>
      <c r="N5390" s="20">
        <v>5.4</v>
      </c>
      <c r="AE5390">
        <f t="shared" si="84"/>
        <v>2004</v>
      </c>
    </row>
    <row r="5391" spans="1:31" x14ac:dyDescent="0.25">
      <c r="A5391" s="7">
        <v>5388</v>
      </c>
      <c r="B5391" s="8">
        <v>38187</v>
      </c>
      <c r="C5391" t="s">
        <v>3</v>
      </c>
      <c r="D5391" t="s">
        <v>608</v>
      </c>
      <c r="E5391" t="s">
        <v>9</v>
      </c>
      <c r="F5391" t="s">
        <v>578</v>
      </c>
      <c r="G5391" t="s">
        <v>377</v>
      </c>
      <c r="H5391" s="9" t="s">
        <v>1591</v>
      </c>
      <c r="I5391" t="s">
        <v>1454</v>
      </c>
      <c r="J5391" s="20">
        <v>17</v>
      </c>
      <c r="K5391" s="20" t="s">
        <v>9</v>
      </c>
      <c r="L5391" t="s">
        <v>1464</v>
      </c>
      <c r="M5391" s="20">
        <v>3.74</v>
      </c>
      <c r="N5391" s="20">
        <v>5.76</v>
      </c>
      <c r="AE5391">
        <f t="shared" si="84"/>
        <v>2004</v>
      </c>
    </row>
    <row r="5392" spans="1:31" x14ac:dyDescent="0.25">
      <c r="A5392" s="7">
        <v>5389</v>
      </c>
      <c r="B5392" s="8">
        <v>38187</v>
      </c>
      <c r="C5392" t="s">
        <v>3</v>
      </c>
      <c r="D5392" t="s">
        <v>517</v>
      </c>
      <c r="E5392" t="s">
        <v>9</v>
      </c>
      <c r="F5392" t="s">
        <v>70</v>
      </c>
      <c r="G5392" t="s">
        <v>569</v>
      </c>
      <c r="H5392" s="9" t="s">
        <v>1701</v>
      </c>
      <c r="I5392" t="s">
        <v>1454</v>
      </c>
      <c r="J5392" s="20">
        <v>15</v>
      </c>
      <c r="K5392" s="20" t="s">
        <v>9</v>
      </c>
      <c r="L5392" t="s">
        <v>1464</v>
      </c>
      <c r="M5392" s="20">
        <v>3.3</v>
      </c>
      <c r="N5392" s="20">
        <v>5.2</v>
      </c>
      <c r="AE5392">
        <f t="shared" si="84"/>
        <v>2004</v>
      </c>
    </row>
    <row r="5393" spans="1:31" x14ac:dyDescent="0.25">
      <c r="A5393" s="7">
        <v>5390</v>
      </c>
      <c r="B5393" s="8">
        <v>38188</v>
      </c>
      <c r="C5393" t="s">
        <v>3</v>
      </c>
      <c r="D5393" s="16" t="s">
        <v>35</v>
      </c>
      <c r="E5393" t="s">
        <v>9</v>
      </c>
      <c r="F5393" t="s">
        <v>43</v>
      </c>
      <c r="G5393" t="s">
        <v>14</v>
      </c>
      <c r="H5393" s="135" t="s">
        <v>1496</v>
      </c>
      <c r="I5393" t="s">
        <v>1458</v>
      </c>
      <c r="J5393" s="20">
        <v>13</v>
      </c>
      <c r="K5393" s="20" t="s">
        <v>9</v>
      </c>
      <c r="L5393" t="s">
        <v>1463</v>
      </c>
      <c r="M5393" s="20">
        <v>30</v>
      </c>
      <c r="N5393" s="20">
        <v>10</v>
      </c>
      <c r="AE5393">
        <f t="shared" si="84"/>
        <v>2004</v>
      </c>
    </row>
    <row r="5394" spans="1:31" x14ac:dyDescent="0.25">
      <c r="A5394" s="7">
        <v>5391</v>
      </c>
      <c r="B5394" s="8">
        <v>38190</v>
      </c>
      <c r="C5394" t="s">
        <v>3</v>
      </c>
      <c r="D5394" s="15" t="s">
        <v>28</v>
      </c>
      <c r="E5394" t="s">
        <v>9</v>
      </c>
      <c r="F5394" t="s">
        <v>168</v>
      </c>
      <c r="G5394" t="s">
        <v>14</v>
      </c>
      <c r="H5394" s="135" t="s">
        <v>1516</v>
      </c>
      <c r="I5394" t="s">
        <v>1454</v>
      </c>
      <c r="J5394" s="20">
        <v>12</v>
      </c>
      <c r="K5394" s="20" t="s">
        <v>1465</v>
      </c>
      <c r="L5394" t="s">
        <v>1466</v>
      </c>
      <c r="M5394" s="20">
        <v>3</v>
      </c>
      <c r="N5394" s="20">
        <v>3</v>
      </c>
      <c r="AE5394">
        <f t="shared" si="84"/>
        <v>2004</v>
      </c>
    </row>
    <row r="5395" spans="1:31" x14ac:dyDescent="0.25">
      <c r="A5395" s="7">
        <v>5392</v>
      </c>
      <c r="B5395" s="8">
        <v>38190</v>
      </c>
      <c r="C5395" t="s">
        <v>3</v>
      </c>
      <c r="D5395" t="s">
        <v>168</v>
      </c>
      <c r="E5395" t="s">
        <v>9</v>
      </c>
      <c r="F5395" t="s">
        <v>574</v>
      </c>
      <c r="G5395" t="s">
        <v>14</v>
      </c>
      <c r="H5395" s="135" t="s">
        <v>1516</v>
      </c>
      <c r="I5395" t="s">
        <v>1454</v>
      </c>
      <c r="J5395" s="20">
        <v>12</v>
      </c>
      <c r="K5395" s="20" t="s">
        <v>3</v>
      </c>
      <c r="L5395" t="s">
        <v>1463</v>
      </c>
      <c r="M5395" s="20">
        <v>4.12</v>
      </c>
      <c r="N5395" s="20">
        <v>2.88</v>
      </c>
      <c r="AE5395">
        <f t="shared" si="84"/>
        <v>2004</v>
      </c>
    </row>
    <row r="5396" spans="1:31" x14ac:dyDescent="0.25">
      <c r="A5396" s="7">
        <v>5393</v>
      </c>
      <c r="B5396" s="8">
        <v>38191</v>
      </c>
      <c r="C5396" t="s">
        <v>3</v>
      </c>
      <c r="D5396" s="15" t="s">
        <v>28</v>
      </c>
      <c r="E5396" t="s">
        <v>9</v>
      </c>
      <c r="F5396" t="s">
        <v>654</v>
      </c>
      <c r="G5396" t="s">
        <v>14</v>
      </c>
      <c r="H5396" s="135" t="s">
        <v>1530</v>
      </c>
      <c r="I5396" t="s">
        <v>1454</v>
      </c>
      <c r="J5396" s="20">
        <v>7</v>
      </c>
      <c r="K5396" s="20" t="s">
        <v>3</v>
      </c>
      <c r="L5396" t="s">
        <v>1464</v>
      </c>
      <c r="M5396" s="20">
        <v>2.96</v>
      </c>
      <c r="N5396" s="20">
        <v>1.54</v>
      </c>
      <c r="AE5396">
        <f t="shared" si="84"/>
        <v>2004</v>
      </c>
    </row>
    <row r="5397" spans="1:31" x14ac:dyDescent="0.25">
      <c r="A5397" s="7">
        <v>5394</v>
      </c>
      <c r="B5397" s="8">
        <v>38191</v>
      </c>
      <c r="C5397" t="s">
        <v>3</v>
      </c>
      <c r="D5397" t="s">
        <v>654</v>
      </c>
      <c r="E5397" t="s">
        <v>9</v>
      </c>
      <c r="F5397" s="15" t="s">
        <v>28</v>
      </c>
      <c r="G5397" t="s">
        <v>14</v>
      </c>
      <c r="H5397" s="135" t="s">
        <v>1530</v>
      </c>
      <c r="I5397" t="s">
        <v>1454</v>
      </c>
      <c r="J5397" s="20">
        <v>7</v>
      </c>
      <c r="K5397" s="20" t="s">
        <v>9</v>
      </c>
      <c r="L5397" t="s">
        <v>1463</v>
      </c>
      <c r="M5397" s="20">
        <v>1.68</v>
      </c>
      <c r="N5397" s="20">
        <v>2.8200000000000003</v>
      </c>
      <c r="AE5397">
        <f t="shared" si="84"/>
        <v>2004</v>
      </c>
    </row>
    <row r="5398" spans="1:31" x14ac:dyDescent="0.25">
      <c r="A5398" s="7">
        <v>5395</v>
      </c>
      <c r="B5398" s="8">
        <v>38192</v>
      </c>
      <c r="C5398" t="s">
        <v>3</v>
      </c>
      <c r="D5398" t="s">
        <v>427</v>
      </c>
      <c r="E5398" t="s">
        <v>9</v>
      </c>
      <c r="F5398" t="s">
        <v>521</v>
      </c>
      <c r="G5398" t="s">
        <v>11</v>
      </c>
      <c r="H5398" s="135" t="s">
        <v>1496</v>
      </c>
      <c r="I5398" t="s">
        <v>1455</v>
      </c>
      <c r="J5398" s="20">
        <v>27</v>
      </c>
      <c r="K5398" s="20" t="s">
        <v>1465</v>
      </c>
      <c r="L5398" t="s">
        <v>1466</v>
      </c>
      <c r="M5398" s="20">
        <v>3.375</v>
      </c>
      <c r="N5398" s="20">
        <v>3.375</v>
      </c>
      <c r="AE5398">
        <f t="shared" si="84"/>
        <v>2004</v>
      </c>
    </row>
    <row r="5399" spans="1:31" x14ac:dyDescent="0.25">
      <c r="A5399" s="7">
        <v>5396</v>
      </c>
      <c r="B5399" s="8">
        <v>38194</v>
      </c>
      <c r="C5399" t="s">
        <v>3</v>
      </c>
      <c r="D5399" t="s">
        <v>489</v>
      </c>
      <c r="E5399" t="s">
        <v>9</v>
      </c>
      <c r="F5399" t="s">
        <v>583</v>
      </c>
      <c r="G5399" t="s">
        <v>14</v>
      </c>
      <c r="H5399" s="135" t="s">
        <v>1491</v>
      </c>
      <c r="I5399" t="s">
        <v>1454</v>
      </c>
      <c r="J5399" s="20">
        <v>36</v>
      </c>
      <c r="K5399" s="20" t="s">
        <v>9</v>
      </c>
      <c r="L5399" t="s">
        <v>1464</v>
      </c>
      <c r="M5399" s="20">
        <v>7.92</v>
      </c>
      <c r="N5399" s="20">
        <v>11.08</v>
      </c>
      <c r="AE5399">
        <f t="shared" si="84"/>
        <v>2004</v>
      </c>
    </row>
    <row r="5400" spans="1:31" x14ac:dyDescent="0.25">
      <c r="A5400" s="7">
        <v>5397</v>
      </c>
      <c r="B5400" s="8">
        <v>38194</v>
      </c>
      <c r="C5400" t="s">
        <v>3</v>
      </c>
      <c r="D5400" t="s">
        <v>73</v>
      </c>
      <c r="E5400" t="s">
        <v>9</v>
      </c>
      <c r="F5400" t="s">
        <v>91</v>
      </c>
      <c r="G5400" t="s">
        <v>14</v>
      </c>
      <c r="H5400" s="135" t="s">
        <v>1522</v>
      </c>
      <c r="I5400" t="s">
        <v>1454</v>
      </c>
      <c r="J5400" s="20">
        <v>12</v>
      </c>
      <c r="K5400" s="20" t="s">
        <v>9</v>
      </c>
      <c r="L5400" t="s">
        <v>1463</v>
      </c>
      <c r="M5400" s="20">
        <v>2.88</v>
      </c>
      <c r="N5400" s="20">
        <v>4.12</v>
      </c>
      <c r="AE5400">
        <f t="shared" si="84"/>
        <v>2004</v>
      </c>
    </row>
    <row r="5401" spans="1:31" x14ac:dyDescent="0.25">
      <c r="A5401" s="7">
        <v>5398</v>
      </c>
      <c r="B5401" s="8">
        <v>38194</v>
      </c>
      <c r="C5401" t="s">
        <v>3</v>
      </c>
      <c r="D5401" t="s">
        <v>72</v>
      </c>
      <c r="E5401" t="s">
        <v>9</v>
      </c>
      <c r="F5401" t="s">
        <v>268</v>
      </c>
      <c r="G5401" t="s">
        <v>633</v>
      </c>
      <c r="H5401" s="9" t="s">
        <v>1728</v>
      </c>
      <c r="I5401" t="s">
        <v>1454</v>
      </c>
      <c r="J5401" s="20">
        <v>15</v>
      </c>
      <c r="K5401" s="20" t="s">
        <v>3</v>
      </c>
      <c r="L5401" t="s">
        <v>1464</v>
      </c>
      <c r="M5401" s="20">
        <v>5.2</v>
      </c>
      <c r="N5401" s="20">
        <v>3.3</v>
      </c>
      <c r="AE5401">
        <f t="shared" si="84"/>
        <v>2004</v>
      </c>
    </row>
    <row r="5402" spans="1:31" x14ac:dyDescent="0.25">
      <c r="A5402" s="7">
        <v>5399</v>
      </c>
      <c r="B5402" s="8">
        <v>38195</v>
      </c>
      <c r="C5402" t="s">
        <v>3</v>
      </c>
      <c r="D5402" t="s">
        <v>77</v>
      </c>
      <c r="E5402" t="s">
        <v>9</v>
      </c>
      <c r="F5402" t="s">
        <v>78</v>
      </c>
      <c r="G5402" t="s">
        <v>17</v>
      </c>
      <c r="H5402" s="135" t="s">
        <v>1496</v>
      </c>
      <c r="I5402" t="s">
        <v>1454</v>
      </c>
      <c r="J5402" s="20">
        <v>14</v>
      </c>
      <c r="K5402" s="20" t="s">
        <v>3</v>
      </c>
      <c r="L5402" t="s">
        <v>1464</v>
      </c>
      <c r="M5402" s="20">
        <v>4.92</v>
      </c>
      <c r="N5402" s="20">
        <v>3.08</v>
      </c>
      <c r="AE5402">
        <f t="shared" si="84"/>
        <v>2004</v>
      </c>
    </row>
    <row r="5403" spans="1:31" x14ac:dyDescent="0.25">
      <c r="A5403" s="7">
        <v>5400</v>
      </c>
      <c r="B5403" s="8">
        <v>38198</v>
      </c>
      <c r="C5403" t="s">
        <v>3</v>
      </c>
      <c r="D5403" t="s">
        <v>629</v>
      </c>
      <c r="E5403" t="s">
        <v>9</v>
      </c>
      <c r="F5403" t="s">
        <v>610</v>
      </c>
      <c r="G5403" t="s">
        <v>569</v>
      </c>
      <c r="H5403" s="9" t="s">
        <v>1787</v>
      </c>
      <c r="I5403" t="s">
        <v>1454</v>
      </c>
      <c r="J5403" s="20">
        <v>13</v>
      </c>
      <c r="K5403" s="20" t="s">
        <v>3</v>
      </c>
      <c r="L5403" t="s">
        <v>1464</v>
      </c>
      <c r="M5403" s="20">
        <v>4.6400000000000006</v>
      </c>
      <c r="N5403" s="20">
        <v>2.86</v>
      </c>
      <c r="AE5403">
        <f t="shared" si="84"/>
        <v>2004</v>
      </c>
    </row>
    <row r="5404" spans="1:31" x14ac:dyDescent="0.25">
      <c r="A5404" s="7">
        <v>5401</v>
      </c>
      <c r="B5404" s="8">
        <v>38230</v>
      </c>
      <c r="C5404" t="s">
        <v>3</v>
      </c>
      <c r="D5404" t="s">
        <v>620</v>
      </c>
      <c r="E5404" t="s">
        <v>9</v>
      </c>
      <c r="F5404" t="s">
        <v>286</v>
      </c>
      <c r="G5404" t="s">
        <v>65</v>
      </c>
      <c r="H5404" s="135" t="s">
        <v>1496</v>
      </c>
      <c r="I5404" t="s">
        <v>1454</v>
      </c>
      <c r="J5404" s="20">
        <v>25</v>
      </c>
      <c r="K5404" s="20" t="s">
        <v>3</v>
      </c>
      <c r="L5404" t="s">
        <v>1464</v>
      </c>
      <c r="M5404" s="20">
        <v>8</v>
      </c>
      <c r="N5404" s="20">
        <v>5.5</v>
      </c>
      <c r="AE5404">
        <f t="shared" si="84"/>
        <v>2004</v>
      </c>
    </row>
    <row r="5405" spans="1:31" x14ac:dyDescent="0.25">
      <c r="A5405" s="7">
        <v>5402</v>
      </c>
      <c r="B5405" s="8">
        <v>38230</v>
      </c>
      <c r="C5405" t="s">
        <v>3</v>
      </c>
      <c r="D5405" t="s">
        <v>620</v>
      </c>
      <c r="E5405" t="s">
        <v>9</v>
      </c>
      <c r="F5405" t="s">
        <v>562</v>
      </c>
      <c r="G5405" t="s">
        <v>65</v>
      </c>
      <c r="H5405" s="135" t="s">
        <v>1496</v>
      </c>
      <c r="I5405" t="s">
        <v>1454</v>
      </c>
      <c r="J5405" s="20">
        <v>26</v>
      </c>
      <c r="K5405" s="20" t="s">
        <v>3</v>
      </c>
      <c r="L5405" t="s">
        <v>1464</v>
      </c>
      <c r="M5405" s="20">
        <v>8.2800000000000011</v>
      </c>
      <c r="N5405" s="20">
        <v>5.72</v>
      </c>
      <c r="AE5405">
        <f t="shared" si="84"/>
        <v>2004</v>
      </c>
    </row>
    <row r="5406" spans="1:31" x14ac:dyDescent="0.25">
      <c r="A5406" s="7">
        <v>5403</v>
      </c>
      <c r="B5406" s="8">
        <v>38257</v>
      </c>
      <c r="C5406" t="s">
        <v>3</v>
      </c>
      <c r="D5406" t="s">
        <v>669</v>
      </c>
      <c r="E5406" t="s">
        <v>9</v>
      </c>
      <c r="F5406" t="s">
        <v>667</v>
      </c>
      <c r="G5406" t="s">
        <v>24</v>
      </c>
      <c r="H5406" s="135" t="s">
        <v>1544</v>
      </c>
      <c r="I5406" t="s">
        <v>1454</v>
      </c>
      <c r="J5406" s="20">
        <v>38</v>
      </c>
      <c r="K5406" s="20" t="s">
        <v>9</v>
      </c>
      <c r="L5406" t="s">
        <v>1464</v>
      </c>
      <c r="M5406" s="20">
        <v>8.36</v>
      </c>
      <c r="N5406" s="20">
        <v>11.64</v>
      </c>
      <c r="AE5406">
        <f t="shared" si="84"/>
        <v>2004</v>
      </c>
    </row>
    <row r="5407" spans="1:31" x14ac:dyDescent="0.25">
      <c r="A5407" s="7">
        <v>5404</v>
      </c>
      <c r="B5407" s="8">
        <v>38257</v>
      </c>
      <c r="C5407" t="s">
        <v>3</v>
      </c>
      <c r="D5407" t="s">
        <v>392</v>
      </c>
      <c r="E5407" t="s">
        <v>9</v>
      </c>
      <c r="F5407" t="s">
        <v>70</v>
      </c>
      <c r="G5407" t="s">
        <v>377</v>
      </c>
      <c r="H5407" s="9" t="s">
        <v>1788</v>
      </c>
      <c r="I5407" t="s">
        <v>1454</v>
      </c>
      <c r="J5407" s="20">
        <v>11</v>
      </c>
      <c r="K5407" s="20" t="s">
        <v>9</v>
      </c>
      <c r="L5407" t="s">
        <v>1463</v>
      </c>
      <c r="M5407" s="20">
        <v>2.64</v>
      </c>
      <c r="N5407" s="20">
        <v>3.86</v>
      </c>
      <c r="AE5407">
        <f t="shared" si="84"/>
        <v>2004</v>
      </c>
    </row>
    <row r="5408" spans="1:31" x14ac:dyDescent="0.25">
      <c r="A5408" s="7">
        <v>5405</v>
      </c>
      <c r="B5408" s="8">
        <v>38257</v>
      </c>
      <c r="C5408" t="s">
        <v>3</v>
      </c>
      <c r="D5408" t="s">
        <v>478</v>
      </c>
      <c r="E5408" t="s">
        <v>9</v>
      </c>
      <c r="F5408" t="s">
        <v>354</v>
      </c>
      <c r="G5408" t="s">
        <v>17</v>
      </c>
      <c r="H5408" s="135" t="s">
        <v>1581</v>
      </c>
      <c r="I5408" t="s">
        <v>1454</v>
      </c>
      <c r="J5408" s="20">
        <v>33</v>
      </c>
      <c r="K5408" s="20" t="s">
        <v>9</v>
      </c>
      <c r="L5408" t="s">
        <v>1464</v>
      </c>
      <c r="M5408" s="20">
        <v>7.26</v>
      </c>
      <c r="N5408" s="20">
        <v>10.24</v>
      </c>
      <c r="AE5408">
        <f t="shared" si="84"/>
        <v>2004</v>
      </c>
    </row>
    <row r="5409" spans="1:31" x14ac:dyDescent="0.25">
      <c r="A5409" s="7">
        <v>5406</v>
      </c>
      <c r="B5409" s="8">
        <v>38257</v>
      </c>
      <c r="C5409" t="s">
        <v>3</v>
      </c>
      <c r="D5409" t="s">
        <v>271</v>
      </c>
      <c r="E5409" t="s">
        <v>9</v>
      </c>
      <c r="F5409" t="s">
        <v>53</v>
      </c>
      <c r="G5409" t="s">
        <v>648</v>
      </c>
      <c r="H5409" s="135" t="s">
        <v>1789</v>
      </c>
      <c r="I5409" t="s">
        <v>1454</v>
      </c>
      <c r="J5409" s="20">
        <v>27</v>
      </c>
      <c r="K5409" s="20" t="s">
        <v>3</v>
      </c>
      <c r="L5409" t="s">
        <v>1464</v>
      </c>
      <c r="M5409" s="20">
        <v>8.56</v>
      </c>
      <c r="N5409" s="20">
        <v>5.9399999999999995</v>
      </c>
      <c r="AE5409">
        <f t="shared" si="84"/>
        <v>2004</v>
      </c>
    </row>
    <row r="5410" spans="1:31" x14ac:dyDescent="0.25">
      <c r="A5410" s="7">
        <v>5407</v>
      </c>
      <c r="B5410" s="8">
        <v>38258</v>
      </c>
      <c r="C5410" t="s">
        <v>3</v>
      </c>
      <c r="D5410" t="s">
        <v>37</v>
      </c>
      <c r="E5410" t="s">
        <v>9</v>
      </c>
      <c r="F5410" t="s">
        <v>150</v>
      </c>
      <c r="G5410" t="s">
        <v>24</v>
      </c>
      <c r="H5410" s="135" t="s">
        <v>1546</v>
      </c>
      <c r="I5410" t="s">
        <v>1455</v>
      </c>
      <c r="J5410" s="20">
        <v>6</v>
      </c>
      <c r="K5410" s="20" t="s">
        <v>3</v>
      </c>
      <c r="L5410" t="s">
        <v>1463</v>
      </c>
      <c r="M5410" s="20">
        <v>1.28</v>
      </c>
      <c r="N5410" s="20">
        <v>0.72</v>
      </c>
      <c r="AE5410">
        <f t="shared" si="84"/>
        <v>2004</v>
      </c>
    </row>
    <row r="5411" spans="1:31" x14ac:dyDescent="0.25">
      <c r="A5411" s="7">
        <v>5408</v>
      </c>
      <c r="B5411" s="8">
        <v>38258</v>
      </c>
      <c r="C5411" t="s">
        <v>3</v>
      </c>
      <c r="D5411" t="s">
        <v>258</v>
      </c>
      <c r="E5411" t="s">
        <v>9</v>
      </c>
      <c r="F5411" t="s">
        <v>37</v>
      </c>
      <c r="G5411" t="s">
        <v>24</v>
      </c>
      <c r="H5411" s="135" t="s">
        <v>1546</v>
      </c>
      <c r="I5411" t="s">
        <v>1455</v>
      </c>
      <c r="J5411" s="20">
        <v>6</v>
      </c>
      <c r="K5411" s="20" t="s">
        <v>3</v>
      </c>
      <c r="L5411" t="s">
        <v>1464</v>
      </c>
      <c r="M5411" s="20">
        <v>1.3399999999999999</v>
      </c>
      <c r="N5411" s="20">
        <v>0.66</v>
      </c>
      <c r="AE5411">
        <f t="shared" si="84"/>
        <v>2004</v>
      </c>
    </row>
    <row r="5412" spans="1:31" x14ac:dyDescent="0.25">
      <c r="A5412" s="7">
        <v>5409</v>
      </c>
      <c r="B5412" s="8">
        <v>38258</v>
      </c>
      <c r="C5412" t="s">
        <v>3</v>
      </c>
      <c r="D5412" t="s">
        <v>395</v>
      </c>
      <c r="E5412" t="s">
        <v>9</v>
      </c>
      <c r="F5412" t="s">
        <v>37</v>
      </c>
      <c r="G5412" t="s">
        <v>24</v>
      </c>
      <c r="H5412" s="135" t="s">
        <v>1546</v>
      </c>
      <c r="I5412" t="s">
        <v>1455</v>
      </c>
      <c r="J5412" s="20">
        <v>6</v>
      </c>
      <c r="K5412" s="20" t="s">
        <v>3</v>
      </c>
      <c r="L5412" t="s">
        <v>1464</v>
      </c>
      <c r="M5412" s="20">
        <v>1.3399999999999999</v>
      </c>
      <c r="N5412" s="20">
        <v>0.66</v>
      </c>
      <c r="AE5412">
        <f t="shared" si="84"/>
        <v>2004</v>
      </c>
    </row>
    <row r="5413" spans="1:31" x14ac:dyDescent="0.25">
      <c r="A5413" s="7">
        <v>5410</v>
      </c>
      <c r="B5413" s="8">
        <v>38258</v>
      </c>
      <c r="C5413" t="s">
        <v>3</v>
      </c>
      <c r="D5413" t="s">
        <v>48</v>
      </c>
      <c r="E5413" t="s">
        <v>9</v>
      </c>
      <c r="F5413" t="s">
        <v>37</v>
      </c>
      <c r="G5413" t="s">
        <v>24</v>
      </c>
      <c r="H5413" s="135" t="s">
        <v>1546</v>
      </c>
      <c r="I5413" t="s">
        <v>1455</v>
      </c>
      <c r="J5413" s="20">
        <v>6</v>
      </c>
      <c r="K5413" s="20" t="s">
        <v>3</v>
      </c>
      <c r="L5413" t="s">
        <v>1463</v>
      </c>
      <c r="M5413" s="20">
        <v>1.28</v>
      </c>
      <c r="N5413" s="20">
        <v>0.72</v>
      </c>
      <c r="AE5413">
        <f t="shared" si="84"/>
        <v>2004</v>
      </c>
    </row>
    <row r="5414" spans="1:31" x14ac:dyDescent="0.25">
      <c r="A5414" s="7">
        <v>5411</v>
      </c>
      <c r="B5414" s="8">
        <v>38258</v>
      </c>
      <c r="C5414" t="s">
        <v>3</v>
      </c>
      <c r="D5414" t="s">
        <v>459</v>
      </c>
      <c r="E5414" t="s">
        <v>9</v>
      </c>
      <c r="F5414" t="s">
        <v>498</v>
      </c>
      <c r="G5414" t="s">
        <v>14</v>
      </c>
      <c r="H5414" s="135" t="s">
        <v>1566</v>
      </c>
      <c r="I5414" t="s">
        <v>1454</v>
      </c>
      <c r="J5414" s="20">
        <v>16</v>
      </c>
      <c r="K5414" s="20" t="s">
        <v>9</v>
      </c>
      <c r="L5414" t="s">
        <v>1464</v>
      </c>
      <c r="M5414" s="20">
        <v>3.52</v>
      </c>
      <c r="N5414" s="20">
        <v>5.48</v>
      </c>
      <c r="AE5414">
        <f t="shared" si="84"/>
        <v>2004</v>
      </c>
    </row>
    <row r="5415" spans="1:31" x14ac:dyDescent="0.25">
      <c r="A5415" s="7">
        <v>5412</v>
      </c>
      <c r="B5415" s="8">
        <v>38258</v>
      </c>
      <c r="C5415" t="s">
        <v>3</v>
      </c>
      <c r="D5415" t="s">
        <v>543</v>
      </c>
      <c r="E5415" t="s">
        <v>9</v>
      </c>
      <c r="F5415" t="s">
        <v>270</v>
      </c>
      <c r="G5415" t="s">
        <v>14</v>
      </c>
      <c r="H5415" s="135" t="s">
        <v>1507</v>
      </c>
      <c r="I5415" t="s">
        <v>1454</v>
      </c>
      <c r="J5415" s="20">
        <v>26</v>
      </c>
      <c r="K5415" s="20" t="s">
        <v>9</v>
      </c>
      <c r="L5415" t="s">
        <v>1464</v>
      </c>
      <c r="M5415" s="20">
        <v>5.72</v>
      </c>
      <c r="N5415" s="20">
        <v>8.2800000000000011</v>
      </c>
      <c r="AE5415">
        <f t="shared" si="84"/>
        <v>2004</v>
      </c>
    </row>
    <row r="5416" spans="1:31" x14ac:dyDescent="0.25">
      <c r="A5416" s="7">
        <v>5413</v>
      </c>
      <c r="B5416" s="8">
        <v>38258</v>
      </c>
      <c r="C5416" t="s">
        <v>3</v>
      </c>
      <c r="D5416" t="s">
        <v>392</v>
      </c>
      <c r="E5416" t="s">
        <v>9</v>
      </c>
      <c r="F5416" t="s">
        <v>585</v>
      </c>
      <c r="G5416" t="s">
        <v>648</v>
      </c>
      <c r="H5416" s="135" t="s">
        <v>1790</v>
      </c>
      <c r="I5416" t="s">
        <v>1454</v>
      </c>
      <c r="J5416" s="20">
        <v>14</v>
      </c>
      <c r="K5416" s="20" t="s">
        <v>3</v>
      </c>
      <c r="L5416" t="s">
        <v>1463</v>
      </c>
      <c r="M5416" s="20">
        <v>4.6400000000000006</v>
      </c>
      <c r="N5416" s="20">
        <v>3.36</v>
      </c>
      <c r="AE5416">
        <f t="shared" si="84"/>
        <v>2004</v>
      </c>
    </row>
    <row r="5417" spans="1:31" x14ac:dyDescent="0.25">
      <c r="A5417" s="7">
        <v>5414</v>
      </c>
      <c r="B5417" s="8">
        <v>38258</v>
      </c>
      <c r="C5417" t="s">
        <v>3</v>
      </c>
      <c r="D5417" t="s">
        <v>475</v>
      </c>
      <c r="E5417" t="s">
        <v>9</v>
      </c>
      <c r="F5417" t="s">
        <v>75</v>
      </c>
      <c r="G5417" t="s">
        <v>648</v>
      </c>
      <c r="H5417" s="135" t="s">
        <v>1791</v>
      </c>
      <c r="I5417" t="s">
        <v>1454</v>
      </c>
      <c r="J5417" s="20">
        <v>8</v>
      </c>
      <c r="K5417" s="20" t="s">
        <v>3</v>
      </c>
      <c r="L5417" t="s">
        <v>1464</v>
      </c>
      <c r="M5417" s="20">
        <v>3.24</v>
      </c>
      <c r="N5417" s="20">
        <v>1.76</v>
      </c>
      <c r="AE5417">
        <f t="shared" si="84"/>
        <v>2004</v>
      </c>
    </row>
    <row r="5418" spans="1:31" x14ac:dyDescent="0.25">
      <c r="A5418" s="7">
        <v>5415</v>
      </c>
      <c r="B5418" s="8">
        <v>38258</v>
      </c>
      <c r="C5418" t="s">
        <v>3</v>
      </c>
      <c r="D5418" t="s">
        <v>642</v>
      </c>
      <c r="E5418" t="s">
        <v>9</v>
      </c>
      <c r="F5418" t="s">
        <v>640</v>
      </c>
      <c r="G5418" t="s">
        <v>648</v>
      </c>
      <c r="H5418" s="136" t="s">
        <v>1792</v>
      </c>
      <c r="I5418" t="s">
        <v>1454</v>
      </c>
      <c r="J5418" s="20">
        <v>6</v>
      </c>
      <c r="K5418" s="20" t="s">
        <v>1465</v>
      </c>
      <c r="L5418" t="s">
        <v>1466</v>
      </c>
      <c r="M5418" s="20">
        <v>1.5</v>
      </c>
      <c r="N5418" s="20">
        <v>1.5</v>
      </c>
      <c r="AE5418">
        <f t="shared" si="84"/>
        <v>2004</v>
      </c>
    </row>
    <row r="5419" spans="1:31" x14ac:dyDescent="0.25">
      <c r="A5419" s="7">
        <v>5416</v>
      </c>
      <c r="B5419" s="8">
        <v>38258</v>
      </c>
      <c r="C5419" t="s">
        <v>3</v>
      </c>
      <c r="D5419" t="s">
        <v>301</v>
      </c>
      <c r="E5419" t="s">
        <v>9</v>
      </c>
      <c r="F5419" t="s">
        <v>26</v>
      </c>
      <c r="G5419" t="s">
        <v>648</v>
      </c>
      <c r="H5419" s="9" t="s">
        <v>1793</v>
      </c>
      <c r="I5419" t="s">
        <v>1454</v>
      </c>
      <c r="J5419" s="20">
        <v>37</v>
      </c>
      <c r="K5419" s="20" t="s">
        <v>1465</v>
      </c>
      <c r="L5419" t="s">
        <v>1466</v>
      </c>
      <c r="M5419" s="20">
        <v>9.25</v>
      </c>
      <c r="N5419" s="20">
        <v>9.25</v>
      </c>
      <c r="AE5419">
        <f t="shared" si="84"/>
        <v>2004</v>
      </c>
    </row>
    <row r="5420" spans="1:31" x14ac:dyDescent="0.25">
      <c r="A5420" s="7">
        <v>5417</v>
      </c>
      <c r="B5420" s="8">
        <v>38258</v>
      </c>
      <c r="C5420" t="s">
        <v>3</v>
      </c>
      <c r="D5420" t="s">
        <v>426</v>
      </c>
      <c r="E5420" t="s">
        <v>9</v>
      </c>
      <c r="F5420" t="s">
        <v>395</v>
      </c>
      <c r="G5420" t="s">
        <v>24</v>
      </c>
      <c r="H5420" s="135" t="s">
        <v>1493</v>
      </c>
      <c r="I5420" t="s">
        <v>1454</v>
      </c>
      <c r="J5420" s="20">
        <v>38</v>
      </c>
      <c r="K5420" s="20" t="s">
        <v>3</v>
      </c>
      <c r="L5420" t="s">
        <v>1464</v>
      </c>
      <c r="M5420" s="20">
        <v>11.64</v>
      </c>
      <c r="N5420" s="20">
        <v>8.36</v>
      </c>
      <c r="AE5420">
        <f t="shared" si="84"/>
        <v>2004</v>
      </c>
    </row>
    <row r="5421" spans="1:31" x14ac:dyDescent="0.25">
      <c r="A5421" s="7">
        <v>5418</v>
      </c>
      <c r="B5421" s="8">
        <v>38259</v>
      </c>
      <c r="C5421" t="s">
        <v>3</v>
      </c>
      <c r="D5421" t="s">
        <v>543</v>
      </c>
      <c r="E5421" t="s">
        <v>9</v>
      </c>
      <c r="F5421" t="s">
        <v>427</v>
      </c>
      <c r="G5421" t="s">
        <v>17</v>
      </c>
      <c r="H5421" s="135" t="s">
        <v>1496</v>
      </c>
      <c r="I5421" t="s">
        <v>1454</v>
      </c>
      <c r="J5421" s="20">
        <v>36</v>
      </c>
      <c r="K5421" s="20" t="s">
        <v>9</v>
      </c>
      <c r="L5421" t="s">
        <v>1464</v>
      </c>
      <c r="M5421" s="20">
        <v>7.92</v>
      </c>
      <c r="N5421" s="20">
        <v>11.08</v>
      </c>
      <c r="AE5421">
        <f t="shared" si="84"/>
        <v>2004</v>
      </c>
    </row>
    <row r="5422" spans="1:31" x14ac:dyDescent="0.25">
      <c r="A5422" s="7">
        <v>5419</v>
      </c>
      <c r="B5422" s="8">
        <v>38272</v>
      </c>
      <c r="C5422" t="s">
        <v>3</v>
      </c>
      <c r="D5422" t="s">
        <v>572</v>
      </c>
      <c r="E5422" t="s">
        <v>9</v>
      </c>
      <c r="F5422" t="s">
        <v>521</v>
      </c>
      <c r="G5422" t="s">
        <v>377</v>
      </c>
      <c r="H5422" s="9" t="s">
        <v>1794</v>
      </c>
      <c r="I5422" t="s">
        <v>1454</v>
      </c>
      <c r="J5422" s="20">
        <v>37</v>
      </c>
      <c r="K5422" s="20" t="s">
        <v>9</v>
      </c>
      <c r="L5422" t="s">
        <v>1464</v>
      </c>
      <c r="M5422" s="20">
        <v>8.14</v>
      </c>
      <c r="N5422" s="20">
        <v>11.36</v>
      </c>
      <c r="AE5422">
        <f t="shared" si="84"/>
        <v>2004</v>
      </c>
    </row>
    <row r="5423" spans="1:31" x14ac:dyDescent="0.25">
      <c r="A5423" s="7">
        <v>5420</v>
      </c>
      <c r="B5423" s="8">
        <v>38273</v>
      </c>
      <c r="C5423" t="s">
        <v>3</v>
      </c>
      <c r="D5423" t="s">
        <v>642</v>
      </c>
      <c r="E5423" t="s">
        <v>9</v>
      </c>
      <c r="F5423" t="s">
        <v>517</v>
      </c>
      <c r="G5423" t="s">
        <v>648</v>
      </c>
      <c r="H5423" s="135" t="s">
        <v>1795</v>
      </c>
      <c r="I5423" t="s">
        <v>1455</v>
      </c>
      <c r="J5423" s="20">
        <v>44</v>
      </c>
      <c r="K5423" s="20" t="s">
        <v>1465</v>
      </c>
      <c r="L5423" t="s">
        <v>1466</v>
      </c>
      <c r="M5423" s="20">
        <v>5.5</v>
      </c>
      <c r="N5423" s="20">
        <v>5.5</v>
      </c>
      <c r="AE5423">
        <f t="shared" si="84"/>
        <v>2004</v>
      </c>
    </row>
    <row r="5424" spans="1:31" x14ac:dyDescent="0.25">
      <c r="A5424" s="7">
        <v>5421</v>
      </c>
      <c r="B5424" s="8">
        <v>38286</v>
      </c>
      <c r="C5424" t="s">
        <v>3</v>
      </c>
      <c r="D5424" t="s">
        <v>49</v>
      </c>
      <c r="E5424" t="s">
        <v>9</v>
      </c>
      <c r="F5424" t="s">
        <v>435</v>
      </c>
      <c r="G5424" t="s">
        <v>648</v>
      </c>
      <c r="H5424" s="135" t="s">
        <v>1496</v>
      </c>
      <c r="I5424" t="s">
        <v>1454</v>
      </c>
      <c r="J5424" s="20">
        <v>51</v>
      </c>
      <c r="K5424" s="20" t="s">
        <v>9</v>
      </c>
      <c r="L5424" t="s">
        <v>1464</v>
      </c>
      <c r="M5424" s="20">
        <v>11.22</v>
      </c>
      <c r="N5424" s="20">
        <v>15.28</v>
      </c>
      <c r="AE5424">
        <f t="shared" si="84"/>
        <v>2004</v>
      </c>
    </row>
    <row r="5425" spans="1:31" x14ac:dyDescent="0.25">
      <c r="A5425" s="7">
        <v>5422</v>
      </c>
      <c r="B5425" s="8">
        <v>38297</v>
      </c>
      <c r="C5425" t="s">
        <v>3</v>
      </c>
      <c r="D5425" t="s">
        <v>134</v>
      </c>
      <c r="E5425" t="s">
        <v>9</v>
      </c>
      <c r="F5425" t="s">
        <v>485</v>
      </c>
      <c r="G5425" t="s">
        <v>14</v>
      </c>
      <c r="H5425" s="135" t="s">
        <v>1496</v>
      </c>
      <c r="I5425" t="s">
        <v>1455</v>
      </c>
      <c r="J5425" s="20">
        <v>18</v>
      </c>
      <c r="K5425" s="20" t="s">
        <v>9</v>
      </c>
      <c r="L5425" t="s">
        <v>1464</v>
      </c>
      <c r="M5425" s="20">
        <v>1.98</v>
      </c>
      <c r="N5425" s="20">
        <v>3.02</v>
      </c>
      <c r="AE5425">
        <f t="shared" si="84"/>
        <v>2004</v>
      </c>
    </row>
    <row r="5426" spans="1:31" x14ac:dyDescent="0.25">
      <c r="A5426" s="7">
        <v>5423</v>
      </c>
      <c r="B5426" s="8">
        <v>38297</v>
      </c>
      <c r="C5426" t="s">
        <v>3</v>
      </c>
      <c r="D5426" t="s">
        <v>134</v>
      </c>
      <c r="E5426" t="s">
        <v>9</v>
      </c>
      <c r="F5426" t="s">
        <v>485</v>
      </c>
      <c r="G5426" t="s">
        <v>14</v>
      </c>
      <c r="H5426" s="135" t="s">
        <v>1496</v>
      </c>
      <c r="I5426" t="s">
        <v>1455</v>
      </c>
      <c r="J5426" s="20">
        <v>21</v>
      </c>
      <c r="K5426" s="20" t="s">
        <v>9</v>
      </c>
      <c r="L5426" t="s">
        <v>1464</v>
      </c>
      <c r="M5426" s="20">
        <v>2.31</v>
      </c>
      <c r="N5426" s="20">
        <v>3.44</v>
      </c>
      <c r="AE5426">
        <f t="shared" si="84"/>
        <v>2004</v>
      </c>
    </row>
    <row r="5427" spans="1:31" x14ac:dyDescent="0.25">
      <c r="A5427" s="7">
        <v>5424</v>
      </c>
      <c r="B5427" s="8">
        <v>38306</v>
      </c>
      <c r="C5427" t="s">
        <v>3</v>
      </c>
      <c r="D5427" t="s">
        <v>632</v>
      </c>
      <c r="E5427" t="s">
        <v>9</v>
      </c>
      <c r="F5427" t="s">
        <v>673</v>
      </c>
      <c r="G5427" t="s">
        <v>648</v>
      </c>
      <c r="H5427" s="9" t="s">
        <v>1796</v>
      </c>
      <c r="I5427" t="s">
        <v>1454</v>
      </c>
      <c r="J5427" s="20">
        <v>25</v>
      </c>
      <c r="K5427" s="20" t="s">
        <v>3</v>
      </c>
      <c r="L5427" t="s">
        <v>1464</v>
      </c>
      <c r="M5427" s="20">
        <v>8</v>
      </c>
      <c r="N5427" s="20">
        <v>5.5</v>
      </c>
      <c r="AE5427">
        <f t="shared" si="84"/>
        <v>2004</v>
      </c>
    </row>
    <row r="5428" spans="1:31" x14ac:dyDescent="0.25">
      <c r="A5428" s="7">
        <v>5425</v>
      </c>
      <c r="B5428" s="8">
        <v>38310</v>
      </c>
      <c r="C5428" t="s">
        <v>3</v>
      </c>
      <c r="D5428" t="s">
        <v>162</v>
      </c>
      <c r="E5428" t="s">
        <v>9</v>
      </c>
      <c r="F5428" t="s">
        <v>545</v>
      </c>
      <c r="G5428" t="s">
        <v>14</v>
      </c>
      <c r="H5428" s="135" t="s">
        <v>1496</v>
      </c>
      <c r="I5428" t="s">
        <v>1454</v>
      </c>
      <c r="J5428" s="20">
        <v>8</v>
      </c>
      <c r="K5428" s="20" t="s">
        <v>3</v>
      </c>
      <c r="L5428" t="s">
        <v>1464</v>
      </c>
      <c r="M5428" s="20">
        <v>3.24</v>
      </c>
      <c r="N5428" s="20">
        <v>1.76</v>
      </c>
      <c r="AE5428">
        <f t="shared" si="84"/>
        <v>2004</v>
      </c>
    </row>
    <row r="5429" spans="1:31" x14ac:dyDescent="0.25">
      <c r="A5429" s="7">
        <v>5426</v>
      </c>
      <c r="B5429" s="8">
        <v>38317</v>
      </c>
      <c r="C5429" t="s">
        <v>3</v>
      </c>
      <c r="D5429" t="s">
        <v>676</v>
      </c>
      <c r="E5429" t="s">
        <v>9</v>
      </c>
      <c r="F5429" t="s">
        <v>27</v>
      </c>
      <c r="G5429" t="s">
        <v>14</v>
      </c>
      <c r="H5429" s="135" t="s">
        <v>1517</v>
      </c>
      <c r="I5429" t="s">
        <v>1458</v>
      </c>
      <c r="J5429" s="20">
        <v>21</v>
      </c>
      <c r="K5429" s="20" t="s">
        <v>9</v>
      </c>
      <c r="L5429" t="s">
        <v>1464</v>
      </c>
      <c r="M5429" s="20">
        <v>30</v>
      </c>
      <c r="N5429" s="20">
        <v>10</v>
      </c>
      <c r="AE5429">
        <f t="shared" si="84"/>
        <v>2004</v>
      </c>
    </row>
    <row r="5430" spans="1:31" x14ac:dyDescent="0.25">
      <c r="A5430" s="7">
        <v>5427</v>
      </c>
      <c r="B5430" s="8">
        <v>38322</v>
      </c>
      <c r="C5430" t="s">
        <v>3</v>
      </c>
      <c r="D5430" t="s">
        <v>542</v>
      </c>
      <c r="E5430" t="s">
        <v>9</v>
      </c>
      <c r="F5430" t="s">
        <v>353</v>
      </c>
      <c r="G5430" t="s">
        <v>24</v>
      </c>
      <c r="H5430" s="135" t="s">
        <v>1525</v>
      </c>
      <c r="I5430" t="s">
        <v>1454</v>
      </c>
      <c r="J5430" s="20">
        <v>17</v>
      </c>
      <c r="K5430" s="20" t="s">
        <v>3</v>
      </c>
      <c r="L5430" t="s">
        <v>1464</v>
      </c>
      <c r="M5430" s="20">
        <v>5.76</v>
      </c>
      <c r="N5430" s="20">
        <v>3.74</v>
      </c>
      <c r="AE5430">
        <f t="shared" si="84"/>
        <v>2004</v>
      </c>
    </row>
    <row r="5431" spans="1:31" x14ac:dyDescent="0.25">
      <c r="A5431" s="7">
        <v>5428</v>
      </c>
      <c r="B5431" s="8">
        <v>38325</v>
      </c>
      <c r="C5431" t="s">
        <v>3</v>
      </c>
      <c r="D5431" t="s">
        <v>632</v>
      </c>
      <c r="E5431" t="s">
        <v>9</v>
      </c>
      <c r="F5431" t="s">
        <v>270</v>
      </c>
      <c r="G5431" t="s">
        <v>65</v>
      </c>
      <c r="H5431" s="135" t="s">
        <v>1496</v>
      </c>
      <c r="I5431" t="s">
        <v>1454</v>
      </c>
      <c r="J5431" s="20">
        <v>12</v>
      </c>
      <c r="K5431" s="20" t="s">
        <v>1465</v>
      </c>
      <c r="L5431" t="s">
        <v>1466</v>
      </c>
      <c r="M5431" s="20">
        <v>3</v>
      </c>
      <c r="N5431" s="20">
        <v>3</v>
      </c>
      <c r="AE5431">
        <f t="shared" si="84"/>
        <v>2004</v>
      </c>
    </row>
    <row r="5432" spans="1:31" x14ac:dyDescent="0.25">
      <c r="A5432" s="7">
        <v>5429</v>
      </c>
      <c r="B5432" s="8">
        <v>38328</v>
      </c>
      <c r="C5432" t="s">
        <v>3</v>
      </c>
      <c r="D5432" t="s">
        <v>492</v>
      </c>
      <c r="E5432" t="s">
        <v>9</v>
      </c>
      <c r="F5432" t="s">
        <v>78</v>
      </c>
      <c r="G5432" t="s">
        <v>17</v>
      </c>
      <c r="H5432" s="135" t="s">
        <v>1496</v>
      </c>
      <c r="I5432" t="s">
        <v>1454</v>
      </c>
      <c r="J5432" s="20">
        <v>11</v>
      </c>
      <c r="K5432" s="20" t="s">
        <v>3</v>
      </c>
      <c r="L5432" t="s">
        <v>1464</v>
      </c>
      <c r="M5432" s="20">
        <v>4.08</v>
      </c>
      <c r="N5432" s="20">
        <v>2.42</v>
      </c>
      <c r="AE5432">
        <f t="shared" si="84"/>
        <v>2004</v>
      </c>
    </row>
    <row r="5433" spans="1:31" x14ac:dyDescent="0.25">
      <c r="A5433" s="7">
        <v>5430</v>
      </c>
      <c r="B5433" s="8">
        <v>38328</v>
      </c>
      <c r="C5433" t="s">
        <v>3</v>
      </c>
      <c r="D5433" t="s">
        <v>49</v>
      </c>
      <c r="E5433" t="s">
        <v>9</v>
      </c>
      <c r="F5433" t="s">
        <v>328</v>
      </c>
      <c r="G5433" t="s">
        <v>648</v>
      </c>
      <c r="H5433" s="135" t="s">
        <v>1797</v>
      </c>
      <c r="I5433" t="s">
        <v>1454</v>
      </c>
      <c r="J5433" s="20">
        <v>15</v>
      </c>
      <c r="K5433" s="20" t="s">
        <v>9</v>
      </c>
      <c r="L5433" t="s">
        <v>1464</v>
      </c>
      <c r="M5433" s="20">
        <v>3.3</v>
      </c>
      <c r="N5433" s="20">
        <v>5.2</v>
      </c>
      <c r="AE5433">
        <f t="shared" si="84"/>
        <v>2004</v>
      </c>
    </row>
    <row r="5434" spans="1:31" x14ac:dyDescent="0.25">
      <c r="A5434" s="7">
        <v>5431</v>
      </c>
      <c r="B5434" s="8">
        <v>38336</v>
      </c>
      <c r="C5434" t="s">
        <v>3</v>
      </c>
      <c r="D5434" t="s">
        <v>677</v>
      </c>
      <c r="E5434" t="s">
        <v>9</v>
      </c>
      <c r="F5434" t="s">
        <v>126</v>
      </c>
      <c r="G5434" t="s">
        <v>633</v>
      </c>
      <c r="H5434" s="135" t="s">
        <v>1753</v>
      </c>
      <c r="I5434" t="s">
        <v>1454</v>
      </c>
      <c r="J5434" s="20">
        <v>12</v>
      </c>
      <c r="K5434" s="20" t="s">
        <v>3</v>
      </c>
      <c r="L5434" t="s">
        <v>1464</v>
      </c>
      <c r="M5434" s="20">
        <v>4.3599999999999994</v>
      </c>
      <c r="N5434" s="20">
        <v>2.64</v>
      </c>
      <c r="AE5434">
        <f t="shared" si="84"/>
        <v>2004</v>
      </c>
    </row>
    <row r="5435" spans="1:31" x14ac:dyDescent="0.25">
      <c r="A5435" s="7">
        <v>5432</v>
      </c>
      <c r="B5435" s="8">
        <v>38338</v>
      </c>
      <c r="C5435" t="s">
        <v>3</v>
      </c>
      <c r="D5435" t="s">
        <v>538</v>
      </c>
      <c r="E5435" t="s">
        <v>9</v>
      </c>
      <c r="F5435" t="s">
        <v>485</v>
      </c>
      <c r="G5435" t="s">
        <v>17</v>
      </c>
      <c r="H5435" s="135" t="s">
        <v>1496</v>
      </c>
      <c r="I5435" t="s">
        <v>1454</v>
      </c>
      <c r="J5435" s="20">
        <v>48</v>
      </c>
      <c r="K5435" s="20" t="s">
        <v>1465</v>
      </c>
      <c r="L5435" t="s">
        <v>1466</v>
      </c>
      <c r="M5435" s="20">
        <v>12</v>
      </c>
      <c r="N5435" s="20">
        <v>12</v>
      </c>
      <c r="AE5435">
        <f t="shared" si="84"/>
        <v>2004</v>
      </c>
    </row>
    <row r="5436" spans="1:31" x14ac:dyDescent="0.25">
      <c r="A5436" s="7">
        <v>5433</v>
      </c>
      <c r="B5436" s="8">
        <v>38341</v>
      </c>
      <c r="C5436" t="s">
        <v>3</v>
      </c>
      <c r="D5436" t="s">
        <v>642</v>
      </c>
      <c r="E5436" t="s">
        <v>9</v>
      </c>
      <c r="F5436" t="s">
        <v>261</v>
      </c>
      <c r="G5436" t="s">
        <v>65</v>
      </c>
      <c r="H5436" s="135" t="s">
        <v>1519</v>
      </c>
      <c r="I5436" t="s">
        <v>1454</v>
      </c>
      <c r="J5436" s="20">
        <v>21</v>
      </c>
      <c r="K5436" s="20" t="s">
        <v>3</v>
      </c>
      <c r="L5436" t="s">
        <v>1464</v>
      </c>
      <c r="M5436" s="20">
        <v>6.88</v>
      </c>
      <c r="N5436" s="20">
        <v>4.62</v>
      </c>
      <c r="AE5436">
        <f t="shared" si="84"/>
        <v>2004</v>
      </c>
    </row>
    <row r="5437" spans="1:31" x14ac:dyDescent="0.25">
      <c r="A5437" s="7">
        <v>5434</v>
      </c>
      <c r="B5437" s="8">
        <v>38342</v>
      </c>
      <c r="C5437" t="s">
        <v>3</v>
      </c>
      <c r="D5437" t="s">
        <v>670</v>
      </c>
      <c r="E5437" t="s">
        <v>9</v>
      </c>
      <c r="F5437" t="s">
        <v>665</v>
      </c>
      <c r="G5437" t="s">
        <v>14</v>
      </c>
      <c r="H5437" s="135" t="s">
        <v>1496</v>
      </c>
      <c r="I5437" t="s">
        <v>1454</v>
      </c>
      <c r="J5437" s="20">
        <v>28</v>
      </c>
      <c r="K5437" s="20" t="s">
        <v>9</v>
      </c>
      <c r="L5437" t="s">
        <v>1464</v>
      </c>
      <c r="M5437" s="20">
        <v>6.16</v>
      </c>
      <c r="N5437" s="20">
        <v>8.84</v>
      </c>
      <c r="AE5437">
        <f t="shared" si="84"/>
        <v>2004</v>
      </c>
    </row>
    <row r="5438" spans="1:31" x14ac:dyDescent="0.25">
      <c r="A5438" s="7">
        <v>5435</v>
      </c>
      <c r="B5438" s="8">
        <v>38347</v>
      </c>
      <c r="C5438" t="s">
        <v>3</v>
      </c>
      <c r="D5438" t="s">
        <v>678</v>
      </c>
      <c r="E5438" t="s">
        <v>9</v>
      </c>
      <c r="F5438" t="s">
        <v>679</v>
      </c>
      <c r="G5438" t="s">
        <v>24</v>
      </c>
      <c r="H5438" s="135" t="s">
        <v>1497</v>
      </c>
      <c r="I5438" t="s">
        <v>1454</v>
      </c>
      <c r="J5438" s="20">
        <v>21</v>
      </c>
      <c r="K5438" s="20" t="s">
        <v>9</v>
      </c>
      <c r="L5438" t="s">
        <v>1464</v>
      </c>
      <c r="M5438" s="20">
        <v>4.62</v>
      </c>
      <c r="N5438" s="20">
        <v>6.88</v>
      </c>
      <c r="AE5438">
        <f t="shared" si="84"/>
        <v>2004</v>
      </c>
    </row>
    <row r="5439" spans="1:31" x14ac:dyDescent="0.25">
      <c r="A5439" s="7">
        <v>5436</v>
      </c>
      <c r="B5439" s="8">
        <v>38352</v>
      </c>
      <c r="C5439" t="s">
        <v>3</v>
      </c>
      <c r="D5439" t="s">
        <v>680</v>
      </c>
      <c r="E5439" t="s">
        <v>9</v>
      </c>
      <c r="F5439" t="s">
        <v>642</v>
      </c>
      <c r="G5439" t="s">
        <v>24</v>
      </c>
      <c r="H5439" s="135" t="s">
        <v>1556</v>
      </c>
      <c r="I5439" t="s">
        <v>1458</v>
      </c>
      <c r="J5439" s="20">
        <v>24</v>
      </c>
      <c r="K5439" s="20" t="s">
        <v>9</v>
      </c>
      <c r="L5439" t="s">
        <v>1464</v>
      </c>
      <c r="M5439" s="20">
        <v>30</v>
      </c>
      <c r="N5439" s="20">
        <v>10</v>
      </c>
      <c r="AE5439">
        <f t="shared" si="84"/>
        <v>2004</v>
      </c>
    </row>
    <row r="5440" spans="1:31" x14ac:dyDescent="0.25">
      <c r="A5440" s="7">
        <v>5437</v>
      </c>
      <c r="B5440" s="8">
        <v>38352</v>
      </c>
      <c r="C5440" t="s">
        <v>3</v>
      </c>
      <c r="D5440" t="s">
        <v>49</v>
      </c>
      <c r="E5440" t="s">
        <v>9</v>
      </c>
      <c r="F5440" t="s">
        <v>121</v>
      </c>
      <c r="G5440" t="s">
        <v>633</v>
      </c>
      <c r="H5440" s="9" t="s">
        <v>1798</v>
      </c>
      <c r="I5440" t="s">
        <v>1454</v>
      </c>
      <c r="J5440" s="20">
        <v>13</v>
      </c>
      <c r="K5440" s="20" t="s">
        <v>9</v>
      </c>
      <c r="L5440" t="s">
        <v>1464</v>
      </c>
      <c r="M5440" s="20">
        <v>2.86</v>
      </c>
      <c r="N5440" s="20">
        <v>4.6400000000000006</v>
      </c>
      <c r="AE5440">
        <f t="shared" si="84"/>
        <v>2004</v>
      </c>
    </row>
    <row r="5441" spans="1:31" x14ac:dyDescent="0.25">
      <c r="A5441" s="7">
        <v>5438</v>
      </c>
      <c r="B5441" s="8">
        <v>38353</v>
      </c>
      <c r="C5441" t="s">
        <v>3</v>
      </c>
      <c r="D5441" t="s">
        <v>642</v>
      </c>
      <c r="E5441" t="s">
        <v>9</v>
      </c>
      <c r="F5441" t="s">
        <v>680</v>
      </c>
      <c r="G5441" t="s">
        <v>24</v>
      </c>
      <c r="H5441" s="135" t="s">
        <v>1556</v>
      </c>
      <c r="I5441" t="s">
        <v>1455</v>
      </c>
      <c r="J5441" s="20">
        <v>24</v>
      </c>
      <c r="K5441" s="20" t="s">
        <v>3</v>
      </c>
      <c r="L5441" t="s">
        <v>1464</v>
      </c>
      <c r="M5441" s="20">
        <v>3.86</v>
      </c>
      <c r="N5441" s="20">
        <v>2.64</v>
      </c>
      <c r="AE5441">
        <f t="shared" si="84"/>
        <v>2005</v>
      </c>
    </row>
    <row r="5442" spans="1:31" x14ac:dyDescent="0.25">
      <c r="A5442" s="7">
        <v>5439</v>
      </c>
      <c r="B5442" s="8">
        <v>38353</v>
      </c>
      <c r="C5442" t="s">
        <v>3</v>
      </c>
      <c r="D5442" t="s">
        <v>123</v>
      </c>
      <c r="E5442" t="s">
        <v>9</v>
      </c>
      <c r="F5442" t="s">
        <v>521</v>
      </c>
      <c r="G5442" t="s">
        <v>17</v>
      </c>
      <c r="H5442" s="135" t="s">
        <v>1496</v>
      </c>
      <c r="I5442" t="s">
        <v>1454</v>
      </c>
      <c r="J5442" s="20">
        <v>15</v>
      </c>
      <c r="K5442" s="20" t="s">
        <v>3</v>
      </c>
      <c r="L5442" t="s">
        <v>1463</v>
      </c>
      <c r="M5442" s="20">
        <v>4.9000000000000004</v>
      </c>
      <c r="N5442" s="20">
        <v>3.6</v>
      </c>
      <c r="AE5442">
        <f t="shared" si="84"/>
        <v>2005</v>
      </c>
    </row>
    <row r="5443" spans="1:31" x14ac:dyDescent="0.25">
      <c r="A5443" s="7">
        <v>5440</v>
      </c>
      <c r="B5443" s="8">
        <v>38353</v>
      </c>
      <c r="C5443" t="s">
        <v>3</v>
      </c>
      <c r="D5443" t="s">
        <v>617</v>
      </c>
      <c r="E5443" t="s">
        <v>9</v>
      </c>
      <c r="F5443" t="s">
        <v>562</v>
      </c>
      <c r="G5443" t="s">
        <v>14</v>
      </c>
      <c r="H5443" s="135" t="s">
        <v>1496</v>
      </c>
      <c r="I5443" t="s">
        <v>1454</v>
      </c>
      <c r="J5443" s="20">
        <v>16</v>
      </c>
      <c r="K5443" s="20" t="s">
        <v>3</v>
      </c>
      <c r="L5443" t="s">
        <v>1464</v>
      </c>
      <c r="M5443" s="20">
        <v>5.48</v>
      </c>
      <c r="N5443" s="20">
        <v>3.52</v>
      </c>
      <c r="AE5443">
        <f t="shared" si="84"/>
        <v>2005</v>
      </c>
    </row>
    <row r="5444" spans="1:31" x14ac:dyDescent="0.25">
      <c r="A5444" s="7">
        <v>5441</v>
      </c>
      <c r="B5444" s="8">
        <v>38354</v>
      </c>
      <c r="C5444" t="s">
        <v>3</v>
      </c>
      <c r="D5444" t="s">
        <v>78</v>
      </c>
      <c r="E5444" t="s">
        <v>9</v>
      </c>
      <c r="F5444" t="s">
        <v>270</v>
      </c>
      <c r="G5444" t="s">
        <v>11</v>
      </c>
      <c r="H5444" s="135" t="s">
        <v>1496</v>
      </c>
      <c r="I5444" t="s">
        <v>1455</v>
      </c>
      <c r="J5444" s="20">
        <v>38</v>
      </c>
      <c r="K5444" s="20" t="s">
        <v>1465</v>
      </c>
      <c r="L5444" t="s">
        <v>1466</v>
      </c>
      <c r="M5444" s="20">
        <v>4.75</v>
      </c>
      <c r="N5444" s="20">
        <v>4.75</v>
      </c>
      <c r="AE5444">
        <f t="shared" ref="AE5444:AE5507" si="85">YEAR(B5444)</f>
        <v>2005</v>
      </c>
    </row>
    <row r="5445" spans="1:31" x14ac:dyDescent="0.25">
      <c r="A5445" s="7">
        <v>5442</v>
      </c>
      <c r="B5445" s="8">
        <v>38354</v>
      </c>
      <c r="C5445" t="s">
        <v>3</v>
      </c>
      <c r="D5445" t="s">
        <v>659</v>
      </c>
      <c r="E5445" t="s">
        <v>9</v>
      </c>
      <c r="F5445" t="s">
        <v>640</v>
      </c>
      <c r="G5445" t="s">
        <v>648</v>
      </c>
      <c r="H5445" s="135" t="s">
        <v>1797</v>
      </c>
      <c r="I5445" t="s">
        <v>1454</v>
      </c>
      <c r="J5445" s="20">
        <v>71</v>
      </c>
      <c r="K5445" s="20" t="s">
        <v>3</v>
      </c>
      <c r="L5445" t="s">
        <v>1464</v>
      </c>
      <c r="M5445" s="20">
        <v>20.88</v>
      </c>
      <c r="N5445" s="20">
        <v>15.620000000000001</v>
      </c>
      <c r="AE5445">
        <f t="shared" si="85"/>
        <v>2005</v>
      </c>
    </row>
    <row r="5446" spans="1:31" x14ac:dyDescent="0.25">
      <c r="A5446" s="7">
        <v>5443</v>
      </c>
      <c r="B5446" s="8">
        <v>38355</v>
      </c>
      <c r="C5446" t="s">
        <v>3</v>
      </c>
      <c r="D5446" t="s">
        <v>656</v>
      </c>
      <c r="E5446" t="s">
        <v>9</v>
      </c>
      <c r="F5446" t="s">
        <v>545</v>
      </c>
      <c r="G5446" t="s">
        <v>14</v>
      </c>
      <c r="H5446" s="135" t="s">
        <v>1501</v>
      </c>
      <c r="I5446" t="s">
        <v>1454</v>
      </c>
      <c r="J5446" s="20">
        <v>30</v>
      </c>
      <c r="K5446" s="20" t="s">
        <v>3</v>
      </c>
      <c r="L5446" t="s">
        <v>1464</v>
      </c>
      <c r="M5446" s="20">
        <v>9.4</v>
      </c>
      <c r="N5446" s="20">
        <v>6.6</v>
      </c>
      <c r="AE5446">
        <f t="shared" si="85"/>
        <v>2005</v>
      </c>
    </row>
    <row r="5447" spans="1:31" x14ac:dyDescent="0.25">
      <c r="A5447" s="7">
        <v>5444</v>
      </c>
      <c r="B5447" s="8">
        <v>38355</v>
      </c>
      <c r="C5447" t="s">
        <v>3</v>
      </c>
      <c r="D5447" t="s">
        <v>168</v>
      </c>
      <c r="E5447" t="s">
        <v>9</v>
      </c>
      <c r="F5447" t="s">
        <v>19</v>
      </c>
      <c r="G5447" t="s">
        <v>17</v>
      </c>
      <c r="H5447" s="135" t="s">
        <v>1496</v>
      </c>
      <c r="I5447" t="s">
        <v>1454</v>
      </c>
      <c r="J5447" s="20">
        <v>16</v>
      </c>
      <c r="K5447" s="20" t="s">
        <v>3</v>
      </c>
      <c r="L5447" t="s">
        <v>1463</v>
      </c>
      <c r="M5447" s="20">
        <v>5.16</v>
      </c>
      <c r="N5447" s="20">
        <v>3.84</v>
      </c>
      <c r="AE5447">
        <f t="shared" si="85"/>
        <v>2005</v>
      </c>
    </row>
    <row r="5448" spans="1:31" x14ac:dyDescent="0.25">
      <c r="A5448" s="7">
        <v>5445</v>
      </c>
      <c r="B5448" s="8">
        <v>38355</v>
      </c>
      <c r="C5448" t="s">
        <v>3</v>
      </c>
      <c r="D5448" t="s">
        <v>489</v>
      </c>
      <c r="E5448" t="s">
        <v>9</v>
      </c>
      <c r="F5448" t="s">
        <v>681</v>
      </c>
      <c r="G5448" t="s">
        <v>65</v>
      </c>
      <c r="H5448" s="135" t="s">
        <v>1496</v>
      </c>
      <c r="I5448" t="s">
        <v>1454</v>
      </c>
      <c r="J5448" s="20">
        <v>16</v>
      </c>
      <c r="K5448" s="20" t="s">
        <v>1465</v>
      </c>
      <c r="L5448" t="s">
        <v>1466</v>
      </c>
      <c r="M5448" s="20">
        <v>4</v>
      </c>
      <c r="N5448" s="20">
        <v>4</v>
      </c>
      <c r="AE5448">
        <f t="shared" si="85"/>
        <v>2005</v>
      </c>
    </row>
    <row r="5449" spans="1:31" x14ac:dyDescent="0.25">
      <c r="A5449" s="7">
        <v>5446</v>
      </c>
      <c r="B5449" s="8">
        <v>38356</v>
      </c>
      <c r="C5449" t="s">
        <v>3</v>
      </c>
      <c r="D5449" t="s">
        <v>546</v>
      </c>
      <c r="E5449" t="s">
        <v>9</v>
      </c>
      <c r="F5449" t="s">
        <v>682</v>
      </c>
      <c r="G5449" t="s">
        <v>17</v>
      </c>
      <c r="H5449" s="135" t="s">
        <v>1500</v>
      </c>
      <c r="I5449" t="s">
        <v>1454</v>
      </c>
      <c r="J5449" s="20">
        <v>49</v>
      </c>
      <c r="K5449" s="20" t="s">
        <v>3</v>
      </c>
      <c r="L5449" t="s">
        <v>1464</v>
      </c>
      <c r="M5449" s="20">
        <v>14.72</v>
      </c>
      <c r="N5449" s="20">
        <v>10.78</v>
      </c>
      <c r="AE5449">
        <f t="shared" si="85"/>
        <v>2005</v>
      </c>
    </row>
    <row r="5450" spans="1:31" x14ac:dyDescent="0.25">
      <c r="A5450" s="7">
        <v>5447</v>
      </c>
      <c r="B5450" s="8">
        <v>38356</v>
      </c>
      <c r="C5450" t="s">
        <v>3</v>
      </c>
      <c r="D5450" t="s">
        <v>668</v>
      </c>
      <c r="E5450" t="s">
        <v>9</v>
      </c>
      <c r="F5450" t="s">
        <v>665</v>
      </c>
      <c r="G5450" t="s">
        <v>17</v>
      </c>
      <c r="H5450" s="135" t="s">
        <v>1496</v>
      </c>
      <c r="I5450" t="s">
        <v>1454</v>
      </c>
      <c r="J5450" s="20">
        <v>27</v>
      </c>
      <c r="K5450" s="20" t="s">
        <v>9</v>
      </c>
      <c r="L5450" t="s">
        <v>1464</v>
      </c>
      <c r="M5450" s="20">
        <v>5.9399999999999995</v>
      </c>
      <c r="N5450" s="20">
        <v>8.56</v>
      </c>
      <c r="AE5450">
        <f t="shared" si="85"/>
        <v>2005</v>
      </c>
    </row>
    <row r="5451" spans="1:31" x14ac:dyDescent="0.25">
      <c r="A5451" s="7">
        <v>5448</v>
      </c>
      <c r="B5451" s="8">
        <v>38356</v>
      </c>
      <c r="C5451" t="s">
        <v>3</v>
      </c>
      <c r="D5451" t="s">
        <v>344</v>
      </c>
      <c r="E5451" t="s">
        <v>9</v>
      </c>
      <c r="F5451" t="s">
        <v>661</v>
      </c>
      <c r="G5451" t="s">
        <v>14</v>
      </c>
      <c r="H5451" s="135" t="s">
        <v>1496</v>
      </c>
      <c r="I5451" t="s">
        <v>1454</v>
      </c>
      <c r="J5451" s="20">
        <v>21</v>
      </c>
      <c r="K5451" s="20" t="s">
        <v>1465</v>
      </c>
      <c r="L5451" t="s">
        <v>1466</v>
      </c>
      <c r="M5451" s="20">
        <v>5.25</v>
      </c>
      <c r="N5451" s="20">
        <v>5.25</v>
      </c>
      <c r="AE5451">
        <f t="shared" si="85"/>
        <v>2005</v>
      </c>
    </row>
    <row r="5452" spans="1:31" x14ac:dyDescent="0.25">
      <c r="A5452" s="7">
        <v>5449</v>
      </c>
      <c r="B5452" s="8">
        <v>38356</v>
      </c>
      <c r="C5452" t="s">
        <v>3</v>
      </c>
      <c r="D5452" t="s">
        <v>459</v>
      </c>
      <c r="E5452" t="s">
        <v>9</v>
      </c>
      <c r="F5452" t="s">
        <v>126</v>
      </c>
      <c r="G5452" t="s">
        <v>14</v>
      </c>
      <c r="H5452" s="135" t="s">
        <v>1496</v>
      </c>
      <c r="I5452" t="s">
        <v>1454</v>
      </c>
      <c r="J5452" s="20">
        <v>30</v>
      </c>
      <c r="K5452" s="20" t="s">
        <v>3</v>
      </c>
      <c r="L5452" t="s">
        <v>1464</v>
      </c>
      <c r="M5452" s="20">
        <v>9.4</v>
      </c>
      <c r="N5452" s="20">
        <v>6.6</v>
      </c>
      <c r="AE5452">
        <f t="shared" si="85"/>
        <v>2005</v>
      </c>
    </row>
    <row r="5453" spans="1:31" x14ac:dyDescent="0.25">
      <c r="A5453" s="7">
        <v>5450</v>
      </c>
      <c r="B5453" s="8">
        <v>38356</v>
      </c>
      <c r="C5453" t="s">
        <v>3</v>
      </c>
      <c r="D5453" t="s">
        <v>43</v>
      </c>
      <c r="E5453" t="s">
        <v>9</v>
      </c>
      <c r="F5453" t="s">
        <v>683</v>
      </c>
      <c r="G5453" t="s">
        <v>14</v>
      </c>
      <c r="H5453" s="135" t="s">
        <v>1496</v>
      </c>
      <c r="I5453" t="s">
        <v>1454</v>
      </c>
      <c r="J5453" s="20">
        <v>20</v>
      </c>
      <c r="K5453" s="20" t="s">
        <v>1465</v>
      </c>
      <c r="L5453" t="s">
        <v>1466</v>
      </c>
      <c r="M5453" s="20">
        <v>5</v>
      </c>
      <c r="N5453" s="20">
        <v>5</v>
      </c>
      <c r="AE5453">
        <f t="shared" si="85"/>
        <v>2005</v>
      </c>
    </row>
    <row r="5454" spans="1:31" x14ac:dyDescent="0.25">
      <c r="A5454" s="7">
        <v>5451</v>
      </c>
      <c r="B5454" s="8">
        <v>38356</v>
      </c>
      <c r="C5454" t="s">
        <v>3</v>
      </c>
      <c r="D5454" t="s">
        <v>543</v>
      </c>
      <c r="E5454" t="s">
        <v>9</v>
      </c>
      <c r="F5454" t="s">
        <v>126</v>
      </c>
      <c r="G5454" t="s">
        <v>24</v>
      </c>
      <c r="H5454" s="135" t="s">
        <v>1529</v>
      </c>
      <c r="I5454" t="s">
        <v>1454</v>
      </c>
      <c r="J5454" s="20">
        <v>10</v>
      </c>
      <c r="K5454" s="20" t="s">
        <v>3</v>
      </c>
      <c r="L5454" t="s">
        <v>1464</v>
      </c>
      <c r="M5454" s="20">
        <v>3.8</v>
      </c>
      <c r="N5454" s="20">
        <v>2.2000000000000002</v>
      </c>
      <c r="AE5454">
        <f t="shared" si="85"/>
        <v>2005</v>
      </c>
    </row>
    <row r="5455" spans="1:31" x14ac:dyDescent="0.25">
      <c r="A5455" s="7">
        <v>5452</v>
      </c>
      <c r="B5455" s="8">
        <v>38356</v>
      </c>
      <c r="C5455" t="s">
        <v>3</v>
      </c>
      <c r="D5455" t="s">
        <v>546</v>
      </c>
      <c r="E5455" t="s">
        <v>9</v>
      </c>
      <c r="F5455" t="s">
        <v>684</v>
      </c>
      <c r="G5455" t="s">
        <v>24</v>
      </c>
      <c r="H5455" s="136" t="s">
        <v>1496</v>
      </c>
      <c r="I5455" t="s">
        <v>1454</v>
      </c>
      <c r="J5455" s="20">
        <v>20</v>
      </c>
      <c r="K5455" s="20" t="s">
        <v>3</v>
      </c>
      <c r="L5455" t="s">
        <v>1464</v>
      </c>
      <c r="M5455" s="20">
        <v>6.6</v>
      </c>
      <c r="N5455" s="20">
        <v>4.4000000000000004</v>
      </c>
      <c r="AE5455">
        <f t="shared" si="85"/>
        <v>2005</v>
      </c>
    </row>
    <row r="5456" spans="1:31" x14ac:dyDescent="0.25">
      <c r="A5456" s="7">
        <v>5453</v>
      </c>
      <c r="B5456" s="8">
        <v>38356</v>
      </c>
      <c r="C5456" t="s">
        <v>3</v>
      </c>
      <c r="D5456" t="s">
        <v>670</v>
      </c>
      <c r="E5456" t="s">
        <v>9</v>
      </c>
      <c r="F5456" t="s">
        <v>685</v>
      </c>
      <c r="G5456" t="s">
        <v>24</v>
      </c>
      <c r="H5456" s="136" t="s">
        <v>1496</v>
      </c>
      <c r="I5456" t="s">
        <v>1454</v>
      </c>
      <c r="J5456" s="20">
        <v>16</v>
      </c>
      <c r="K5456" s="20" t="s">
        <v>1465</v>
      </c>
      <c r="L5456" t="s">
        <v>1466</v>
      </c>
      <c r="M5456" s="20">
        <v>4</v>
      </c>
      <c r="N5456" s="20">
        <v>4</v>
      </c>
      <c r="AE5456">
        <f t="shared" si="85"/>
        <v>2005</v>
      </c>
    </row>
    <row r="5457" spans="1:31" x14ac:dyDescent="0.25">
      <c r="A5457" s="7">
        <v>5454</v>
      </c>
      <c r="B5457" s="8">
        <v>38356</v>
      </c>
      <c r="C5457" t="s">
        <v>3</v>
      </c>
      <c r="D5457" t="s">
        <v>642</v>
      </c>
      <c r="E5457" t="s">
        <v>9</v>
      </c>
      <c r="F5457" t="s">
        <v>389</v>
      </c>
      <c r="G5457" t="s">
        <v>24</v>
      </c>
      <c r="H5457" s="136" t="s">
        <v>1496</v>
      </c>
      <c r="I5457" t="s">
        <v>1455</v>
      </c>
      <c r="J5457" s="20">
        <v>44</v>
      </c>
      <c r="K5457" s="20" t="s">
        <v>9</v>
      </c>
      <c r="L5457" t="s">
        <v>1464</v>
      </c>
      <c r="M5457" s="20">
        <v>4.84</v>
      </c>
      <c r="N5457" s="20">
        <v>6.66</v>
      </c>
      <c r="AE5457">
        <f t="shared" si="85"/>
        <v>2005</v>
      </c>
    </row>
    <row r="5458" spans="1:31" x14ac:dyDescent="0.25">
      <c r="A5458" s="7">
        <v>5455</v>
      </c>
      <c r="B5458" s="8">
        <v>38356</v>
      </c>
      <c r="C5458" t="s">
        <v>3</v>
      </c>
      <c r="D5458" t="s">
        <v>285</v>
      </c>
      <c r="E5458" t="s">
        <v>9</v>
      </c>
      <c r="F5458" t="s">
        <v>196</v>
      </c>
      <c r="G5458" t="s">
        <v>648</v>
      </c>
      <c r="H5458" s="135" t="s">
        <v>1799</v>
      </c>
      <c r="I5458" t="s">
        <v>1454</v>
      </c>
      <c r="J5458" s="20">
        <v>37</v>
      </c>
      <c r="K5458" s="20" t="s">
        <v>3</v>
      </c>
      <c r="L5458" t="s">
        <v>1463</v>
      </c>
      <c r="M5458" s="20">
        <v>10.62</v>
      </c>
      <c r="N5458" s="20">
        <v>8.8800000000000008</v>
      </c>
      <c r="AE5458">
        <f t="shared" si="85"/>
        <v>2005</v>
      </c>
    </row>
    <row r="5459" spans="1:31" x14ac:dyDescent="0.25">
      <c r="A5459" s="7">
        <v>5456</v>
      </c>
      <c r="B5459" s="8">
        <v>38356</v>
      </c>
      <c r="C5459" t="s">
        <v>3</v>
      </c>
      <c r="D5459" t="s">
        <v>196</v>
      </c>
      <c r="E5459" t="s">
        <v>9</v>
      </c>
      <c r="F5459" t="s">
        <v>285</v>
      </c>
      <c r="G5459" t="s">
        <v>648</v>
      </c>
      <c r="H5459" s="135" t="s">
        <v>1799</v>
      </c>
      <c r="I5459" t="s">
        <v>1454</v>
      </c>
      <c r="J5459" s="20">
        <v>37</v>
      </c>
      <c r="K5459" s="20" t="s">
        <v>3</v>
      </c>
      <c r="L5459" t="s">
        <v>1463</v>
      </c>
      <c r="M5459" s="20">
        <v>10.62</v>
      </c>
      <c r="N5459" s="20">
        <v>8.8800000000000008</v>
      </c>
      <c r="AE5459">
        <f t="shared" si="85"/>
        <v>2005</v>
      </c>
    </row>
    <row r="5460" spans="1:31" x14ac:dyDescent="0.25">
      <c r="A5460" s="7">
        <v>5457</v>
      </c>
      <c r="B5460" s="8">
        <v>38357</v>
      </c>
      <c r="C5460" t="s">
        <v>3</v>
      </c>
      <c r="D5460" t="s">
        <v>500</v>
      </c>
      <c r="E5460" t="s">
        <v>9</v>
      </c>
      <c r="F5460" t="s">
        <v>545</v>
      </c>
      <c r="G5460" t="s">
        <v>14</v>
      </c>
      <c r="H5460" s="135" t="s">
        <v>1507</v>
      </c>
      <c r="I5460" t="s">
        <v>1456</v>
      </c>
      <c r="J5460" s="20">
        <v>25</v>
      </c>
      <c r="K5460" s="20" t="s">
        <v>3</v>
      </c>
      <c r="L5460" t="s">
        <v>1464</v>
      </c>
      <c r="M5460" s="20">
        <v>8</v>
      </c>
      <c r="N5460" s="20">
        <v>5.5</v>
      </c>
      <c r="O5460" t="s">
        <v>3</v>
      </c>
      <c r="P5460" s="13" t="s">
        <v>617</v>
      </c>
      <c r="Q5460" t="s">
        <v>1465</v>
      </c>
      <c r="S5460" t="s">
        <v>1465</v>
      </c>
      <c r="U5460" t="s">
        <v>1465</v>
      </c>
      <c r="W5460" t="s">
        <v>1465</v>
      </c>
      <c r="Y5460" t="s">
        <v>1465</v>
      </c>
      <c r="AA5460" t="s">
        <v>1465</v>
      </c>
      <c r="AC5460" t="s">
        <v>1465</v>
      </c>
      <c r="AE5460">
        <f t="shared" si="85"/>
        <v>2005</v>
      </c>
    </row>
    <row r="5461" spans="1:31" x14ac:dyDescent="0.25">
      <c r="A5461" s="7">
        <v>5458</v>
      </c>
      <c r="B5461" s="8">
        <v>38357</v>
      </c>
      <c r="C5461" t="s">
        <v>3</v>
      </c>
      <c r="D5461" t="s">
        <v>500</v>
      </c>
      <c r="E5461" t="s">
        <v>9</v>
      </c>
      <c r="F5461" t="s">
        <v>686</v>
      </c>
      <c r="G5461" t="s">
        <v>14</v>
      </c>
      <c r="H5461" s="135" t="s">
        <v>1507</v>
      </c>
      <c r="I5461" t="s">
        <v>1454</v>
      </c>
      <c r="J5461" s="20">
        <v>101</v>
      </c>
      <c r="K5461" s="20" t="s">
        <v>3</v>
      </c>
      <c r="L5461" t="s">
        <v>1464</v>
      </c>
      <c r="M5461" s="20">
        <v>29.28</v>
      </c>
      <c r="N5461" s="20">
        <v>22.22</v>
      </c>
      <c r="AE5461">
        <f t="shared" si="85"/>
        <v>2005</v>
      </c>
    </row>
    <row r="5462" spans="1:31" x14ac:dyDescent="0.25">
      <c r="A5462" s="7">
        <v>5459</v>
      </c>
      <c r="B5462" s="8">
        <v>38357</v>
      </c>
      <c r="C5462" t="s">
        <v>3</v>
      </c>
      <c r="D5462" t="s">
        <v>577</v>
      </c>
      <c r="E5462" t="s">
        <v>9</v>
      </c>
      <c r="F5462" t="s">
        <v>583</v>
      </c>
      <c r="G5462" t="s">
        <v>14</v>
      </c>
      <c r="H5462" s="135" t="s">
        <v>1507</v>
      </c>
      <c r="I5462" t="s">
        <v>1454</v>
      </c>
      <c r="J5462" s="20">
        <v>93</v>
      </c>
      <c r="K5462" s="20" t="s">
        <v>1465</v>
      </c>
      <c r="L5462" t="s">
        <v>1466</v>
      </c>
      <c r="M5462" s="20">
        <v>23.25</v>
      </c>
      <c r="N5462" s="20">
        <v>23.25</v>
      </c>
      <c r="AE5462">
        <f t="shared" si="85"/>
        <v>2005</v>
      </c>
    </row>
    <row r="5463" spans="1:31" x14ac:dyDescent="0.25">
      <c r="A5463" s="7">
        <v>5460</v>
      </c>
      <c r="B5463" s="8">
        <v>38357</v>
      </c>
      <c r="C5463" t="s">
        <v>3</v>
      </c>
      <c r="D5463" t="s">
        <v>577</v>
      </c>
      <c r="E5463" t="s">
        <v>9</v>
      </c>
      <c r="F5463" t="s">
        <v>601</v>
      </c>
      <c r="G5463" t="s">
        <v>11</v>
      </c>
      <c r="H5463" s="135" t="s">
        <v>1505</v>
      </c>
      <c r="I5463" t="s">
        <v>1454</v>
      </c>
      <c r="J5463" s="20">
        <v>34</v>
      </c>
      <c r="K5463" s="20" t="s">
        <v>9</v>
      </c>
      <c r="L5463" t="s">
        <v>1464</v>
      </c>
      <c r="M5463" s="20">
        <v>7.48</v>
      </c>
      <c r="N5463" s="20">
        <v>10.52</v>
      </c>
      <c r="AE5463">
        <f t="shared" si="85"/>
        <v>2005</v>
      </c>
    </row>
    <row r="5464" spans="1:31" x14ac:dyDescent="0.25">
      <c r="A5464" s="7">
        <v>5461</v>
      </c>
      <c r="B5464" s="8">
        <v>38357</v>
      </c>
      <c r="C5464" t="s">
        <v>3</v>
      </c>
      <c r="D5464" t="s">
        <v>281</v>
      </c>
      <c r="E5464" t="s">
        <v>9</v>
      </c>
      <c r="F5464" t="s">
        <v>91</v>
      </c>
      <c r="G5464" t="s">
        <v>17</v>
      </c>
      <c r="H5464" s="135" t="s">
        <v>1577</v>
      </c>
      <c r="I5464" t="s">
        <v>1454</v>
      </c>
      <c r="J5464" s="20">
        <v>22</v>
      </c>
      <c r="K5464" s="20" t="s">
        <v>9</v>
      </c>
      <c r="L5464" t="s">
        <v>1464</v>
      </c>
      <c r="M5464" s="20">
        <v>4.84</v>
      </c>
      <c r="N5464" s="20">
        <v>7.16</v>
      </c>
      <c r="AE5464">
        <f t="shared" si="85"/>
        <v>2005</v>
      </c>
    </row>
    <row r="5465" spans="1:31" x14ac:dyDescent="0.25">
      <c r="A5465" s="7">
        <v>5462</v>
      </c>
      <c r="B5465" s="8">
        <v>38357</v>
      </c>
      <c r="C5465" t="s">
        <v>3</v>
      </c>
      <c r="D5465" t="s">
        <v>489</v>
      </c>
      <c r="E5465" t="s">
        <v>9</v>
      </c>
      <c r="F5465" t="s">
        <v>338</v>
      </c>
      <c r="G5465" t="s">
        <v>17</v>
      </c>
      <c r="H5465" s="135" t="s">
        <v>1496</v>
      </c>
      <c r="I5465" t="s">
        <v>1454</v>
      </c>
      <c r="J5465" s="20">
        <v>16</v>
      </c>
      <c r="K5465" s="20" t="s">
        <v>1465</v>
      </c>
      <c r="L5465" t="s">
        <v>1466</v>
      </c>
      <c r="M5465" s="20">
        <v>4</v>
      </c>
      <c r="N5465" s="20">
        <v>4</v>
      </c>
      <c r="AE5465">
        <f t="shared" si="85"/>
        <v>2005</v>
      </c>
    </row>
    <row r="5466" spans="1:31" x14ac:dyDescent="0.25">
      <c r="A5466" s="7">
        <v>5463</v>
      </c>
      <c r="B5466" s="8">
        <v>38357</v>
      </c>
      <c r="C5466" t="s">
        <v>3</v>
      </c>
      <c r="D5466" t="s">
        <v>344</v>
      </c>
      <c r="E5466" t="s">
        <v>9</v>
      </c>
      <c r="F5466" t="s">
        <v>19</v>
      </c>
      <c r="G5466" t="s">
        <v>14</v>
      </c>
      <c r="H5466" s="135" t="s">
        <v>1496</v>
      </c>
      <c r="I5466" t="s">
        <v>1456</v>
      </c>
      <c r="J5466" s="20">
        <v>16</v>
      </c>
      <c r="K5466" s="20" t="s">
        <v>3</v>
      </c>
      <c r="L5466" t="s">
        <v>1464</v>
      </c>
      <c r="M5466" s="20">
        <v>5.48</v>
      </c>
      <c r="N5466" s="20">
        <v>3.52</v>
      </c>
      <c r="O5466" t="s">
        <v>3</v>
      </c>
      <c r="P5466" s="13" t="s">
        <v>617</v>
      </c>
      <c r="Q5466" t="s">
        <v>9</v>
      </c>
      <c r="R5466" t="s">
        <v>354</v>
      </c>
      <c r="S5466" t="s">
        <v>1465</v>
      </c>
      <c r="U5466" t="s">
        <v>1465</v>
      </c>
      <c r="W5466" t="s">
        <v>1465</v>
      </c>
      <c r="Y5466" t="s">
        <v>1465</v>
      </c>
      <c r="AA5466" t="s">
        <v>1465</v>
      </c>
      <c r="AC5466" t="s">
        <v>1465</v>
      </c>
      <c r="AE5466">
        <f t="shared" si="85"/>
        <v>2005</v>
      </c>
    </row>
    <row r="5467" spans="1:31" x14ac:dyDescent="0.25">
      <c r="A5467" s="7">
        <v>5464</v>
      </c>
      <c r="B5467" s="8">
        <v>38357</v>
      </c>
      <c r="C5467" t="s">
        <v>3</v>
      </c>
      <c r="D5467" t="s">
        <v>177</v>
      </c>
      <c r="E5467" t="s">
        <v>9</v>
      </c>
      <c r="F5467" t="s">
        <v>91</v>
      </c>
      <c r="G5467" t="s">
        <v>24</v>
      </c>
      <c r="H5467" s="136" t="s">
        <v>1496</v>
      </c>
      <c r="I5467" t="s">
        <v>1454</v>
      </c>
      <c r="J5467" s="20">
        <v>53</v>
      </c>
      <c r="K5467" s="20" t="s">
        <v>9</v>
      </c>
      <c r="L5467" t="s">
        <v>1463</v>
      </c>
      <c r="M5467" s="20">
        <v>12.72</v>
      </c>
      <c r="N5467" s="20">
        <v>14.78</v>
      </c>
      <c r="AE5467">
        <f t="shared" si="85"/>
        <v>2005</v>
      </c>
    </row>
    <row r="5468" spans="1:31" x14ac:dyDescent="0.25">
      <c r="A5468" s="7">
        <v>5465</v>
      </c>
      <c r="B5468" s="8">
        <v>38357</v>
      </c>
      <c r="C5468" t="s">
        <v>3</v>
      </c>
      <c r="D5468" t="s">
        <v>109</v>
      </c>
      <c r="E5468" t="s">
        <v>9</v>
      </c>
      <c r="F5468" t="s">
        <v>681</v>
      </c>
      <c r="G5468" t="s">
        <v>24</v>
      </c>
      <c r="H5468" s="136" t="s">
        <v>1496</v>
      </c>
      <c r="I5468" t="s">
        <v>1454</v>
      </c>
      <c r="J5468" s="20">
        <v>16</v>
      </c>
      <c r="K5468" s="20" t="s">
        <v>1465</v>
      </c>
      <c r="L5468" t="s">
        <v>1466</v>
      </c>
      <c r="M5468" s="20">
        <v>4</v>
      </c>
      <c r="N5468" s="20">
        <v>4</v>
      </c>
      <c r="AE5468">
        <f t="shared" si="85"/>
        <v>2005</v>
      </c>
    </row>
    <row r="5469" spans="1:31" x14ac:dyDescent="0.25">
      <c r="A5469" s="7">
        <v>5466</v>
      </c>
      <c r="B5469" s="8">
        <v>38357</v>
      </c>
      <c r="C5469" t="s">
        <v>3</v>
      </c>
      <c r="D5469" t="s">
        <v>606</v>
      </c>
      <c r="E5469" t="s">
        <v>9</v>
      </c>
      <c r="F5469" t="s">
        <v>91</v>
      </c>
      <c r="G5469" t="s">
        <v>648</v>
      </c>
      <c r="H5469" s="9" t="s">
        <v>1800</v>
      </c>
      <c r="I5469" t="s">
        <v>1454</v>
      </c>
      <c r="J5469" s="20">
        <v>12</v>
      </c>
      <c r="K5469" s="20" t="s">
        <v>1465</v>
      </c>
      <c r="L5469" t="s">
        <v>1466</v>
      </c>
      <c r="M5469" s="20">
        <v>3</v>
      </c>
      <c r="N5469" s="20">
        <v>3</v>
      </c>
      <c r="AE5469">
        <f t="shared" si="85"/>
        <v>2005</v>
      </c>
    </row>
    <row r="5470" spans="1:31" x14ac:dyDescent="0.25">
      <c r="A5470" s="7">
        <v>5467</v>
      </c>
      <c r="B5470" s="8">
        <v>38357</v>
      </c>
      <c r="C5470" t="s">
        <v>3</v>
      </c>
      <c r="D5470" t="s">
        <v>687</v>
      </c>
      <c r="E5470" t="s">
        <v>9</v>
      </c>
      <c r="F5470" t="s">
        <v>242</v>
      </c>
      <c r="G5470" t="s">
        <v>648</v>
      </c>
      <c r="H5470" s="9" t="s">
        <v>1801</v>
      </c>
      <c r="I5470" t="s">
        <v>1458</v>
      </c>
      <c r="J5470" s="20">
        <v>18</v>
      </c>
      <c r="K5470" s="20" t="s">
        <v>1465</v>
      </c>
      <c r="L5470" t="s">
        <v>1466</v>
      </c>
      <c r="M5470" s="20">
        <v>10</v>
      </c>
      <c r="N5470" s="20">
        <v>30</v>
      </c>
      <c r="AE5470">
        <f t="shared" si="85"/>
        <v>2005</v>
      </c>
    </row>
    <row r="5471" spans="1:31" x14ac:dyDescent="0.25">
      <c r="A5471" s="7">
        <v>5468</v>
      </c>
      <c r="B5471" s="8">
        <v>38357</v>
      </c>
      <c r="C5471" t="s">
        <v>3</v>
      </c>
      <c r="D5471" t="s">
        <v>459</v>
      </c>
      <c r="E5471" t="s">
        <v>9</v>
      </c>
      <c r="F5471" t="s">
        <v>126</v>
      </c>
      <c r="G5471" t="s">
        <v>24</v>
      </c>
      <c r="H5471" s="135" t="s">
        <v>1493</v>
      </c>
      <c r="I5471" t="s">
        <v>1454</v>
      </c>
      <c r="J5471" s="20">
        <v>38</v>
      </c>
      <c r="K5471" s="20" t="s">
        <v>3</v>
      </c>
      <c r="L5471" t="s">
        <v>1464</v>
      </c>
      <c r="M5471" s="20">
        <v>11.64</v>
      </c>
      <c r="N5471" s="20">
        <v>8.36</v>
      </c>
      <c r="AE5471">
        <f t="shared" si="85"/>
        <v>2005</v>
      </c>
    </row>
    <row r="5472" spans="1:31" x14ac:dyDescent="0.25">
      <c r="A5472" s="7">
        <v>5469</v>
      </c>
      <c r="B5472" s="8">
        <v>38358</v>
      </c>
      <c r="C5472" t="s">
        <v>3</v>
      </c>
      <c r="D5472" t="s">
        <v>468</v>
      </c>
      <c r="E5472" t="s">
        <v>9</v>
      </c>
      <c r="F5472" t="s">
        <v>688</v>
      </c>
      <c r="G5472" t="s">
        <v>377</v>
      </c>
      <c r="H5472" s="9" t="s">
        <v>1802</v>
      </c>
      <c r="I5472" t="s">
        <v>1455</v>
      </c>
      <c r="J5472" s="20">
        <v>11</v>
      </c>
      <c r="K5472" s="20" t="s">
        <v>3</v>
      </c>
      <c r="L5472" t="s">
        <v>1464</v>
      </c>
      <c r="M5472" s="20">
        <v>2.04</v>
      </c>
      <c r="N5472" s="20">
        <v>1.21</v>
      </c>
      <c r="AE5472">
        <f t="shared" si="85"/>
        <v>2005</v>
      </c>
    </row>
    <row r="5473" spans="1:31" x14ac:dyDescent="0.25">
      <c r="A5473" s="7">
        <v>5470</v>
      </c>
      <c r="B5473" s="8">
        <v>38358</v>
      </c>
      <c r="C5473" t="s">
        <v>3</v>
      </c>
      <c r="D5473" t="s">
        <v>109</v>
      </c>
      <c r="E5473" t="s">
        <v>9</v>
      </c>
      <c r="F5473" t="s">
        <v>628</v>
      </c>
      <c r="G5473" t="s">
        <v>17</v>
      </c>
      <c r="H5473" s="135" t="s">
        <v>1552</v>
      </c>
      <c r="I5473" t="s">
        <v>1454</v>
      </c>
      <c r="J5473" s="20">
        <v>2</v>
      </c>
      <c r="K5473" s="20" t="s">
        <v>3</v>
      </c>
      <c r="L5473" t="s">
        <v>1464</v>
      </c>
      <c r="M5473" s="20">
        <v>1.56</v>
      </c>
      <c r="N5473" s="20">
        <v>0.44</v>
      </c>
      <c r="AE5473">
        <f t="shared" si="85"/>
        <v>2005</v>
      </c>
    </row>
    <row r="5474" spans="1:31" x14ac:dyDescent="0.25">
      <c r="A5474" s="7">
        <v>5471</v>
      </c>
      <c r="B5474" s="8">
        <v>38358</v>
      </c>
      <c r="C5474" t="s">
        <v>3</v>
      </c>
      <c r="D5474" t="s">
        <v>43</v>
      </c>
      <c r="E5474" t="s">
        <v>9</v>
      </c>
      <c r="F5474" t="s">
        <v>683</v>
      </c>
      <c r="G5474" t="s">
        <v>14</v>
      </c>
      <c r="H5474" s="135" t="s">
        <v>1496</v>
      </c>
      <c r="I5474" t="s">
        <v>1454</v>
      </c>
      <c r="J5474" s="20">
        <v>72</v>
      </c>
      <c r="K5474" s="20" t="s">
        <v>3</v>
      </c>
      <c r="L5474" t="s">
        <v>1464</v>
      </c>
      <c r="M5474" s="20">
        <v>21.16</v>
      </c>
      <c r="N5474" s="20">
        <v>15.84</v>
      </c>
      <c r="AE5474">
        <f t="shared" si="85"/>
        <v>2005</v>
      </c>
    </row>
    <row r="5475" spans="1:31" x14ac:dyDescent="0.25">
      <c r="A5475" s="7">
        <v>5472</v>
      </c>
      <c r="B5475" s="8">
        <v>38358</v>
      </c>
      <c r="C5475" t="s">
        <v>3</v>
      </c>
      <c r="D5475" t="s">
        <v>518</v>
      </c>
      <c r="E5475" t="s">
        <v>9</v>
      </c>
      <c r="F5475" t="s">
        <v>54</v>
      </c>
      <c r="G5475" t="s">
        <v>14</v>
      </c>
      <c r="H5475" s="135" t="s">
        <v>1496</v>
      </c>
      <c r="I5475" t="s">
        <v>1454</v>
      </c>
      <c r="J5475" s="20">
        <v>34</v>
      </c>
      <c r="K5475" s="20" t="s">
        <v>9</v>
      </c>
      <c r="L5475" t="s">
        <v>1464</v>
      </c>
      <c r="M5475" s="20">
        <v>7.48</v>
      </c>
      <c r="N5475" s="20">
        <v>10.52</v>
      </c>
      <c r="AE5475">
        <f t="shared" si="85"/>
        <v>2005</v>
      </c>
    </row>
    <row r="5476" spans="1:31" x14ac:dyDescent="0.25">
      <c r="A5476" s="7">
        <v>5473</v>
      </c>
      <c r="B5476" s="8">
        <v>38358</v>
      </c>
      <c r="C5476" t="s">
        <v>3</v>
      </c>
      <c r="D5476" t="s">
        <v>237</v>
      </c>
      <c r="E5476" t="s">
        <v>9</v>
      </c>
      <c r="F5476" t="s">
        <v>186</v>
      </c>
      <c r="G5476" t="s">
        <v>648</v>
      </c>
      <c r="H5476" s="9" t="s">
        <v>1803</v>
      </c>
      <c r="I5476" t="s">
        <v>1454</v>
      </c>
      <c r="J5476" s="20">
        <v>20</v>
      </c>
      <c r="K5476" s="20" t="s">
        <v>3</v>
      </c>
      <c r="L5476" t="s">
        <v>1464</v>
      </c>
      <c r="M5476" s="20">
        <v>6.6</v>
      </c>
      <c r="N5476" s="20">
        <v>4.4000000000000004</v>
      </c>
      <c r="AE5476">
        <f t="shared" si="85"/>
        <v>2005</v>
      </c>
    </row>
    <row r="5477" spans="1:31" x14ac:dyDescent="0.25">
      <c r="A5477" s="7">
        <v>5474</v>
      </c>
      <c r="B5477" s="8">
        <v>38358</v>
      </c>
      <c r="C5477" t="s">
        <v>3</v>
      </c>
      <c r="D5477" t="s">
        <v>49</v>
      </c>
      <c r="E5477" t="s">
        <v>9</v>
      </c>
      <c r="F5477" t="s">
        <v>597</v>
      </c>
      <c r="G5477" t="s">
        <v>569</v>
      </c>
      <c r="H5477" s="9" t="s">
        <v>1804</v>
      </c>
      <c r="I5477" t="s">
        <v>1454</v>
      </c>
      <c r="J5477" s="20">
        <v>23</v>
      </c>
      <c r="K5477" s="20" t="s">
        <v>1465</v>
      </c>
      <c r="L5477" t="s">
        <v>1466</v>
      </c>
      <c r="M5477" s="20">
        <v>5.75</v>
      </c>
      <c r="N5477" s="20">
        <v>5.75</v>
      </c>
      <c r="AE5477">
        <f t="shared" si="85"/>
        <v>2005</v>
      </c>
    </row>
    <row r="5478" spans="1:31" x14ac:dyDescent="0.25">
      <c r="A5478" s="7">
        <v>5475</v>
      </c>
      <c r="B5478" s="8">
        <v>38359</v>
      </c>
      <c r="C5478" t="s">
        <v>3</v>
      </c>
      <c r="D5478" t="s">
        <v>43</v>
      </c>
      <c r="E5478" t="s">
        <v>9</v>
      </c>
      <c r="F5478" t="s">
        <v>261</v>
      </c>
      <c r="G5478" t="s">
        <v>65</v>
      </c>
      <c r="H5478" s="135" t="s">
        <v>1519</v>
      </c>
      <c r="I5478" t="s">
        <v>1454</v>
      </c>
      <c r="J5478" s="20">
        <v>40</v>
      </c>
      <c r="K5478" s="20" t="s">
        <v>3</v>
      </c>
      <c r="L5478" t="s">
        <v>1464</v>
      </c>
      <c r="M5478" s="20">
        <v>12.2</v>
      </c>
      <c r="N5478" s="20">
        <v>8.8000000000000007</v>
      </c>
      <c r="AE5478">
        <f t="shared" si="85"/>
        <v>2005</v>
      </c>
    </row>
    <row r="5479" spans="1:31" x14ac:dyDescent="0.25">
      <c r="A5479" s="7">
        <v>5476</v>
      </c>
      <c r="B5479" s="8">
        <v>38360</v>
      </c>
      <c r="C5479" t="s">
        <v>3</v>
      </c>
      <c r="D5479" t="s">
        <v>502</v>
      </c>
      <c r="E5479" t="s">
        <v>9</v>
      </c>
      <c r="F5479" t="s">
        <v>389</v>
      </c>
      <c r="G5479" t="s">
        <v>24</v>
      </c>
      <c r="H5479" s="135" t="s">
        <v>1521</v>
      </c>
      <c r="I5479" t="s">
        <v>1455</v>
      </c>
      <c r="J5479" s="20">
        <v>1</v>
      </c>
      <c r="K5479" s="20" t="s">
        <v>3</v>
      </c>
      <c r="L5479" t="s">
        <v>1464</v>
      </c>
      <c r="M5479" s="20">
        <v>0.64</v>
      </c>
      <c r="N5479" s="20">
        <v>0.11</v>
      </c>
      <c r="AE5479">
        <f t="shared" si="85"/>
        <v>2005</v>
      </c>
    </row>
    <row r="5480" spans="1:31" x14ac:dyDescent="0.25">
      <c r="A5480" s="7">
        <v>5477</v>
      </c>
      <c r="B5480" s="8">
        <v>38360</v>
      </c>
      <c r="C5480" t="s">
        <v>3</v>
      </c>
      <c r="D5480" t="s">
        <v>467</v>
      </c>
      <c r="E5480" t="s">
        <v>9</v>
      </c>
      <c r="F5480" t="s">
        <v>545</v>
      </c>
      <c r="G5480" t="s">
        <v>14</v>
      </c>
      <c r="H5480" s="135" t="s">
        <v>1507</v>
      </c>
      <c r="I5480" t="s">
        <v>1454</v>
      </c>
      <c r="J5480" s="20">
        <v>30</v>
      </c>
      <c r="K5480" s="20" t="s">
        <v>3</v>
      </c>
      <c r="L5480" t="s">
        <v>1464</v>
      </c>
      <c r="M5480" s="20">
        <v>9.4</v>
      </c>
      <c r="N5480" s="20">
        <v>6.6</v>
      </c>
      <c r="AE5480">
        <f t="shared" si="85"/>
        <v>2005</v>
      </c>
    </row>
    <row r="5481" spans="1:31" x14ac:dyDescent="0.25">
      <c r="A5481" s="7">
        <v>5478</v>
      </c>
      <c r="B5481" s="8">
        <v>38360</v>
      </c>
      <c r="C5481" t="s">
        <v>3</v>
      </c>
      <c r="D5481" t="s">
        <v>222</v>
      </c>
      <c r="E5481" t="s">
        <v>3</v>
      </c>
      <c r="F5481" t="s">
        <v>38</v>
      </c>
      <c r="G5481" t="s">
        <v>11</v>
      </c>
      <c r="H5481" s="135" t="s">
        <v>1505</v>
      </c>
      <c r="I5481" t="s">
        <v>1455</v>
      </c>
      <c r="J5481" s="20">
        <v>109</v>
      </c>
      <c r="K5481" s="20" t="s">
        <v>9</v>
      </c>
      <c r="L5481" t="s">
        <v>1464</v>
      </c>
      <c r="M5481" s="20">
        <v>11.99</v>
      </c>
      <c r="N5481" s="20">
        <v>15.76</v>
      </c>
      <c r="AE5481">
        <f t="shared" si="85"/>
        <v>2005</v>
      </c>
    </row>
    <row r="5482" spans="1:31" x14ac:dyDescent="0.25">
      <c r="A5482" s="7">
        <v>5479</v>
      </c>
      <c r="B5482" s="8">
        <v>38360</v>
      </c>
      <c r="C5482" t="s">
        <v>3</v>
      </c>
      <c r="D5482" t="s">
        <v>165</v>
      </c>
      <c r="E5482" t="s">
        <v>9</v>
      </c>
      <c r="F5482" t="s">
        <v>683</v>
      </c>
      <c r="G5482" t="s">
        <v>14</v>
      </c>
      <c r="H5482" s="135" t="s">
        <v>1507</v>
      </c>
      <c r="I5482" t="s">
        <v>1454</v>
      </c>
      <c r="J5482" s="20">
        <v>30</v>
      </c>
      <c r="K5482" s="20" t="s">
        <v>1465</v>
      </c>
      <c r="L5482" t="s">
        <v>1466</v>
      </c>
      <c r="M5482" s="20">
        <v>7.5</v>
      </c>
      <c r="N5482" s="20">
        <v>7.5</v>
      </c>
      <c r="AE5482">
        <f t="shared" si="85"/>
        <v>2005</v>
      </c>
    </row>
    <row r="5483" spans="1:31" x14ac:dyDescent="0.25">
      <c r="A5483" s="7">
        <v>5480</v>
      </c>
      <c r="B5483" s="8">
        <v>38360</v>
      </c>
      <c r="C5483" t="s">
        <v>3</v>
      </c>
      <c r="D5483" t="s">
        <v>85</v>
      </c>
      <c r="E5483" t="s">
        <v>9</v>
      </c>
      <c r="F5483" t="s">
        <v>258</v>
      </c>
      <c r="G5483" t="s">
        <v>11</v>
      </c>
      <c r="H5483" s="135" t="s">
        <v>1496</v>
      </c>
      <c r="I5483" t="s">
        <v>1455</v>
      </c>
      <c r="J5483" s="20">
        <v>131</v>
      </c>
      <c r="K5483" s="20" t="s">
        <v>9</v>
      </c>
      <c r="L5483" t="s">
        <v>1463</v>
      </c>
      <c r="M5483" s="20">
        <v>15.72</v>
      </c>
      <c r="N5483" s="20">
        <v>17.53</v>
      </c>
      <c r="AE5483">
        <f t="shared" si="85"/>
        <v>2005</v>
      </c>
    </row>
    <row r="5484" spans="1:31" x14ac:dyDescent="0.25">
      <c r="A5484" s="7">
        <v>5481</v>
      </c>
      <c r="B5484" s="8">
        <v>38360</v>
      </c>
      <c r="C5484" t="s">
        <v>3</v>
      </c>
      <c r="D5484" t="s">
        <v>222</v>
      </c>
      <c r="E5484" t="s">
        <v>9</v>
      </c>
      <c r="F5484" t="s">
        <v>64</v>
      </c>
      <c r="G5484" t="s">
        <v>633</v>
      </c>
      <c r="H5484" s="9" t="s">
        <v>1805</v>
      </c>
      <c r="I5484" t="s">
        <v>1454</v>
      </c>
      <c r="J5484" s="20">
        <v>36</v>
      </c>
      <c r="K5484" s="20" t="s">
        <v>9</v>
      </c>
      <c r="L5484" t="s">
        <v>1464</v>
      </c>
      <c r="M5484" s="20">
        <v>7.92</v>
      </c>
      <c r="N5484" s="20">
        <v>11.08</v>
      </c>
      <c r="AE5484">
        <f t="shared" si="85"/>
        <v>2005</v>
      </c>
    </row>
    <row r="5485" spans="1:31" x14ac:dyDescent="0.25">
      <c r="A5485" s="7">
        <v>5482</v>
      </c>
      <c r="B5485" s="8">
        <v>38360</v>
      </c>
      <c r="C5485" t="s">
        <v>3</v>
      </c>
      <c r="D5485" t="s">
        <v>689</v>
      </c>
      <c r="E5485" t="s">
        <v>9</v>
      </c>
      <c r="F5485" t="s">
        <v>690</v>
      </c>
      <c r="G5485" t="s">
        <v>648</v>
      </c>
      <c r="H5485" s="135" t="s">
        <v>1806</v>
      </c>
      <c r="I5485" t="s">
        <v>1454</v>
      </c>
      <c r="J5485" s="20">
        <v>17</v>
      </c>
      <c r="K5485" s="20" t="s">
        <v>3</v>
      </c>
      <c r="L5485" t="s">
        <v>1464</v>
      </c>
      <c r="M5485" s="20">
        <v>5.76</v>
      </c>
      <c r="N5485" s="20">
        <v>3.74</v>
      </c>
      <c r="AE5485">
        <f t="shared" si="85"/>
        <v>2005</v>
      </c>
    </row>
    <row r="5486" spans="1:31" x14ac:dyDescent="0.25">
      <c r="A5486" s="7">
        <v>5483</v>
      </c>
      <c r="B5486" s="8">
        <v>38360</v>
      </c>
      <c r="C5486" t="s">
        <v>3</v>
      </c>
      <c r="D5486" t="s">
        <v>669</v>
      </c>
      <c r="E5486" t="s">
        <v>9</v>
      </c>
      <c r="F5486" t="s">
        <v>545</v>
      </c>
      <c r="G5486" t="s">
        <v>648</v>
      </c>
      <c r="H5486" s="9" t="s">
        <v>1807</v>
      </c>
      <c r="I5486" t="s">
        <v>1454</v>
      </c>
      <c r="J5486" s="20">
        <v>20</v>
      </c>
      <c r="K5486" s="20" t="s">
        <v>3</v>
      </c>
      <c r="L5486" t="s">
        <v>1464</v>
      </c>
      <c r="M5486" s="20">
        <v>6.6</v>
      </c>
      <c r="N5486" s="20">
        <v>4.4000000000000004</v>
      </c>
      <c r="AE5486">
        <f t="shared" si="85"/>
        <v>2005</v>
      </c>
    </row>
    <row r="5487" spans="1:31" x14ac:dyDescent="0.25">
      <c r="A5487" s="7">
        <v>5484</v>
      </c>
      <c r="B5487" s="8">
        <v>38360</v>
      </c>
      <c r="C5487" t="s">
        <v>3</v>
      </c>
      <c r="D5487" t="s">
        <v>360</v>
      </c>
      <c r="E5487" t="s">
        <v>9</v>
      </c>
      <c r="F5487" t="s">
        <v>258</v>
      </c>
      <c r="G5487" t="s">
        <v>377</v>
      </c>
      <c r="H5487" s="9" t="s">
        <v>1808</v>
      </c>
      <c r="I5487" t="s">
        <v>1456</v>
      </c>
      <c r="J5487" s="20">
        <v>61</v>
      </c>
      <c r="K5487" s="20" t="s">
        <v>9</v>
      </c>
      <c r="L5487" t="s">
        <v>1464</v>
      </c>
      <c r="M5487" s="20">
        <v>13.42</v>
      </c>
      <c r="N5487" s="20">
        <v>18.079999999999998</v>
      </c>
      <c r="O5487" t="s">
        <v>9</v>
      </c>
      <c r="P5487" s="13" t="s">
        <v>240</v>
      </c>
      <c r="Q5487" t="s">
        <v>9</v>
      </c>
      <c r="R5487" t="s">
        <v>354</v>
      </c>
      <c r="S5487" t="s">
        <v>9</v>
      </c>
      <c r="T5487" t="s">
        <v>552</v>
      </c>
      <c r="U5487" t="s">
        <v>1465</v>
      </c>
      <c r="W5487" t="s">
        <v>1465</v>
      </c>
      <c r="Y5487" t="s">
        <v>1465</v>
      </c>
      <c r="AA5487" t="s">
        <v>1465</v>
      </c>
      <c r="AC5487" t="s">
        <v>1465</v>
      </c>
      <c r="AE5487">
        <f t="shared" si="85"/>
        <v>2005</v>
      </c>
    </row>
    <row r="5488" spans="1:31" x14ac:dyDescent="0.25">
      <c r="A5488" s="7">
        <v>5485</v>
      </c>
      <c r="B5488" s="8">
        <v>38361</v>
      </c>
      <c r="C5488" t="s">
        <v>3</v>
      </c>
      <c r="D5488" t="s">
        <v>597</v>
      </c>
      <c r="E5488" t="s">
        <v>9</v>
      </c>
      <c r="F5488" t="s">
        <v>22</v>
      </c>
      <c r="G5488" t="s">
        <v>569</v>
      </c>
      <c r="H5488" s="136" t="s">
        <v>1677</v>
      </c>
      <c r="I5488" t="s">
        <v>1455</v>
      </c>
      <c r="J5488" s="20">
        <v>23</v>
      </c>
      <c r="K5488" s="20" t="s">
        <v>9</v>
      </c>
      <c r="L5488" t="s">
        <v>1464</v>
      </c>
      <c r="M5488" s="20">
        <v>2.5300000000000002</v>
      </c>
      <c r="N5488" s="20">
        <v>3.7199999999999998</v>
      </c>
      <c r="AE5488">
        <f t="shared" si="85"/>
        <v>2005</v>
      </c>
    </row>
    <row r="5489" spans="1:31" x14ac:dyDescent="0.25">
      <c r="A5489" s="7">
        <v>5486</v>
      </c>
      <c r="B5489" s="8">
        <v>38361</v>
      </c>
      <c r="C5489" t="s">
        <v>3</v>
      </c>
      <c r="D5489" t="s">
        <v>265</v>
      </c>
      <c r="E5489" t="s">
        <v>9</v>
      </c>
      <c r="F5489" t="s">
        <v>667</v>
      </c>
      <c r="G5489" t="s">
        <v>377</v>
      </c>
      <c r="H5489" s="9" t="s">
        <v>1809</v>
      </c>
      <c r="I5489" t="s">
        <v>1454</v>
      </c>
      <c r="J5489" s="20">
        <v>15</v>
      </c>
      <c r="K5489" s="20" t="s">
        <v>3</v>
      </c>
      <c r="L5489" t="s">
        <v>1463</v>
      </c>
      <c r="M5489" s="20">
        <v>4.9000000000000004</v>
      </c>
      <c r="N5489" s="20">
        <v>3.6</v>
      </c>
      <c r="AE5489">
        <f t="shared" si="85"/>
        <v>2005</v>
      </c>
    </row>
    <row r="5490" spans="1:31" x14ac:dyDescent="0.25">
      <c r="A5490" s="7">
        <v>5487</v>
      </c>
      <c r="B5490" s="8">
        <v>38361</v>
      </c>
      <c r="C5490" t="s">
        <v>3</v>
      </c>
      <c r="D5490" t="s">
        <v>678</v>
      </c>
      <c r="E5490" t="s">
        <v>9</v>
      </c>
      <c r="F5490" t="s">
        <v>389</v>
      </c>
      <c r="G5490" t="s">
        <v>17</v>
      </c>
      <c r="H5490" s="135" t="s">
        <v>1500</v>
      </c>
      <c r="I5490" t="s">
        <v>1455</v>
      </c>
      <c r="J5490" s="20">
        <v>16</v>
      </c>
      <c r="K5490" s="20" t="s">
        <v>9</v>
      </c>
      <c r="L5490" t="s">
        <v>1464</v>
      </c>
      <c r="M5490" s="20">
        <v>1.76</v>
      </c>
      <c r="N5490" s="20">
        <v>2.74</v>
      </c>
      <c r="AE5490">
        <f t="shared" si="85"/>
        <v>2005</v>
      </c>
    </row>
    <row r="5491" spans="1:31" x14ac:dyDescent="0.25">
      <c r="A5491" s="7">
        <v>5488</v>
      </c>
      <c r="B5491" s="8">
        <v>38361</v>
      </c>
      <c r="C5491" t="s">
        <v>3</v>
      </c>
      <c r="D5491" t="s">
        <v>109</v>
      </c>
      <c r="E5491" t="s">
        <v>9</v>
      </c>
      <c r="F5491" t="s">
        <v>681</v>
      </c>
      <c r="G5491" t="s">
        <v>17</v>
      </c>
      <c r="H5491" s="135" t="s">
        <v>1500</v>
      </c>
      <c r="I5491" t="s">
        <v>1454</v>
      </c>
      <c r="J5491" s="20">
        <v>26</v>
      </c>
      <c r="K5491" s="20" t="s">
        <v>9</v>
      </c>
      <c r="L5491" t="s">
        <v>1464</v>
      </c>
      <c r="M5491" s="20">
        <v>5.72</v>
      </c>
      <c r="N5491" s="20">
        <v>8.2800000000000011</v>
      </c>
      <c r="AE5491">
        <f t="shared" si="85"/>
        <v>2005</v>
      </c>
    </row>
    <row r="5492" spans="1:31" x14ac:dyDescent="0.25">
      <c r="A5492" s="7">
        <v>5489</v>
      </c>
      <c r="B5492" s="8">
        <v>38361</v>
      </c>
      <c r="C5492" t="s">
        <v>3</v>
      </c>
      <c r="D5492" t="s">
        <v>642</v>
      </c>
      <c r="E5492" t="s">
        <v>9</v>
      </c>
      <c r="F5492" t="s">
        <v>582</v>
      </c>
      <c r="G5492" t="s">
        <v>17</v>
      </c>
      <c r="H5492" s="135" t="s">
        <v>1573</v>
      </c>
      <c r="I5492" t="s">
        <v>1454</v>
      </c>
      <c r="J5492" s="20">
        <v>19</v>
      </c>
      <c r="K5492" s="20" t="s">
        <v>9</v>
      </c>
      <c r="L5492" t="s">
        <v>1464</v>
      </c>
      <c r="M5492" s="20">
        <v>4.18</v>
      </c>
      <c r="N5492" s="20">
        <v>6.32</v>
      </c>
      <c r="AE5492">
        <f t="shared" si="85"/>
        <v>2005</v>
      </c>
    </row>
    <row r="5493" spans="1:31" x14ac:dyDescent="0.25">
      <c r="A5493" s="7">
        <v>5490</v>
      </c>
      <c r="B5493" s="8">
        <v>38361</v>
      </c>
      <c r="C5493" t="s">
        <v>3</v>
      </c>
      <c r="D5493" t="s">
        <v>202</v>
      </c>
      <c r="E5493" t="s">
        <v>9</v>
      </c>
      <c r="F5493" t="s">
        <v>676</v>
      </c>
      <c r="G5493" t="s">
        <v>17</v>
      </c>
      <c r="H5493" s="135" t="s">
        <v>1528</v>
      </c>
      <c r="I5493" t="s">
        <v>1455</v>
      </c>
      <c r="J5493" s="20">
        <v>10</v>
      </c>
      <c r="K5493" s="20" t="s">
        <v>3</v>
      </c>
      <c r="L5493" t="s">
        <v>1463</v>
      </c>
      <c r="M5493" s="20">
        <v>1.8</v>
      </c>
      <c r="N5493" s="20">
        <v>1.2</v>
      </c>
      <c r="AE5493">
        <f t="shared" si="85"/>
        <v>2005</v>
      </c>
    </row>
    <row r="5494" spans="1:31" x14ac:dyDescent="0.25">
      <c r="A5494" s="7">
        <v>5491</v>
      </c>
      <c r="B5494" s="8">
        <v>38361</v>
      </c>
      <c r="C5494" t="s">
        <v>3</v>
      </c>
      <c r="D5494" t="s">
        <v>656</v>
      </c>
      <c r="E5494" t="s">
        <v>9</v>
      </c>
      <c r="F5494" t="s">
        <v>679</v>
      </c>
      <c r="G5494" t="s">
        <v>17</v>
      </c>
      <c r="H5494" s="135" t="s">
        <v>1520</v>
      </c>
      <c r="I5494" t="s">
        <v>1454</v>
      </c>
      <c r="J5494" s="20">
        <v>41</v>
      </c>
      <c r="K5494" s="20" t="s">
        <v>9</v>
      </c>
      <c r="L5494" t="s">
        <v>1464</v>
      </c>
      <c r="M5494" s="20">
        <v>9.02</v>
      </c>
      <c r="N5494" s="20">
        <v>12.48</v>
      </c>
      <c r="AE5494">
        <f t="shared" si="85"/>
        <v>2005</v>
      </c>
    </row>
    <row r="5495" spans="1:31" x14ac:dyDescent="0.25">
      <c r="A5495" s="7">
        <v>5492</v>
      </c>
      <c r="B5495" s="8">
        <v>38361</v>
      </c>
      <c r="C5495" t="s">
        <v>3</v>
      </c>
      <c r="D5495" t="s">
        <v>642</v>
      </c>
      <c r="E5495" t="s">
        <v>9</v>
      </c>
      <c r="F5495" t="s">
        <v>603</v>
      </c>
      <c r="G5495" t="s">
        <v>14</v>
      </c>
      <c r="H5495" s="135" t="s">
        <v>1516</v>
      </c>
      <c r="I5495" t="s">
        <v>1455</v>
      </c>
      <c r="J5495" s="20">
        <v>11</v>
      </c>
      <c r="K5495" s="20" t="s">
        <v>9</v>
      </c>
      <c r="L5495" t="s">
        <v>1464</v>
      </c>
      <c r="M5495" s="20">
        <v>1.21</v>
      </c>
      <c r="N5495" s="20">
        <v>2.04</v>
      </c>
      <c r="AE5495">
        <f t="shared" si="85"/>
        <v>2005</v>
      </c>
    </row>
    <row r="5496" spans="1:31" x14ac:dyDescent="0.25">
      <c r="A5496" s="7">
        <v>5493</v>
      </c>
      <c r="B5496" s="8">
        <v>38361</v>
      </c>
      <c r="C5496" t="s">
        <v>3</v>
      </c>
      <c r="D5496" t="s">
        <v>603</v>
      </c>
      <c r="E5496" t="s">
        <v>9</v>
      </c>
      <c r="F5496" t="s">
        <v>642</v>
      </c>
      <c r="G5496" t="s">
        <v>14</v>
      </c>
      <c r="H5496" s="135" t="s">
        <v>1516</v>
      </c>
      <c r="I5496" t="s">
        <v>1455</v>
      </c>
      <c r="J5496" s="20">
        <v>12</v>
      </c>
      <c r="K5496" s="20" t="s">
        <v>3</v>
      </c>
      <c r="L5496" t="s">
        <v>1464</v>
      </c>
      <c r="M5496" s="20">
        <v>2.1799999999999997</v>
      </c>
      <c r="N5496" s="20">
        <v>1.32</v>
      </c>
      <c r="AE5496">
        <f t="shared" si="85"/>
        <v>2005</v>
      </c>
    </row>
    <row r="5497" spans="1:31" x14ac:dyDescent="0.25">
      <c r="A5497" s="7">
        <v>5494</v>
      </c>
      <c r="B5497" s="8">
        <v>38361</v>
      </c>
      <c r="C5497" t="s">
        <v>3</v>
      </c>
      <c r="D5497" t="s">
        <v>617</v>
      </c>
      <c r="E5497" t="s">
        <v>9</v>
      </c>
      <c r="F5497" t="s">
        <v>66</v>
      </c>
      <c r="G5497" t="s">
        <v>14</v>
      </c>
      <c r="H5497" s="135" t="s">
        <v>1496</v>
      </c>
      <c r="I5497" t="s">
        <v>1454</v>
      </c>
      <c r="J5497" s="20">
        <v>32</v>
      </c>
      <c r="K5497" s="20" t="s">
        <v>1465</v>
      </c>
      <c r="L5497" t="s">
        <v>1466</v>
      </c>
      <c r="M5497" s="20">
        <v>8</v>
      </c>
      <c r="N5497" s="20">
        <v>8</v>
      </c>
      <c r="AE5497">
        <f t="shared" si="85"/>
        <v>2005</v>
      </c>
    </row>
    <row r="5498" spans="1:31" x14ac:dyDescent="0.25">
      <c r="A5498" s="7">
        <v>5495</v>
      </c>
      <c r="B5498" s="8">
        <v>38361</v>
      </c>
      <c r="C5498" t="s">
        <v>3</v>
      </c>
      <c r="D5498" t="s">
        <v>656</v>
      </c>
      <c r="E5498" t="s">
        <v>9</v>
      </c>
      <c r="F5498" t="s">
        <v>389</v>
      </c>
      <c r="G5498" t="s">
        <v>17</v>
      </c>
      <c r="H5498" s="135" t="s">
        <v>1496</v>
      </c>
      <c r="I5498" t="s">
        <v>1455</v>
      </c>
      <c r="J5498" s="20">
        <v>12</v>
      </c>
      <c r="K5498" s="20" t="s">
        <v>3</v>
      </c>
      <c r="L5498" t="s">
        <v>1464</v>
      </c>
      <c r="M5498" s="20">
        <v>2.1799999999999997</v>
      </c>
      <c r="N5498" s="20">
        <v>1.32</v>
      </c>
      <c r="AE5498">
        <f t="shared" si="85"/>
        <v>2005</v>
      </c>
    </row>
    <row r="5499" spans="1:31" x14ac:dyDescent="0.25">
      <c r="A5499" s="7">
        <v>5496</v>
      </c>
      <c r="B5499" s="8">
        <v>38361</v>
      </c>
      <c r="C5499" t="s">
        <v>3</v>
      </c>
      <c r="D5499" t="s">
        <v>538</v>
      </c>
      <c r="E5499" t="s">
        <v>9</v>
      </c>
      <c r="F5499" t="s">
        <v>119</v>
      </c>
      <c r="G5499" t="s">
        <v>648</v>
      </c>
      <c r="H5499" s="135" t="s">
        <v>1810</v>
      </c>
      <c r="I5499" t="s">
        <v>1455</v>
      </c>
      <c r="J5499" s="20">
        <v>101</v>
      </c>
      <c r="K5499" s="20" t="s">
        <v>9</v>
      </c>
      <c r="L5499" t="s">
        <v>1463</v>
      </c>
      <c r="M5499" s="20">
        <v>12.12</v>
      </c>
      <c r="N5499" s="20">
        <v>13.63</v>
      </c>
      <c r="AE5499">
        <f t="shared" si="85"/>
        <v>2005</v>
      </c>
    </row>
    <row r="5500" spans="1:31" x14ac:dyDescent="0.25">
      <c r="A5500" s="7">
        <v>5497</v>
      </c>
      <c r="B5500" s="8">
        <v>38361</v>
      </c>
      <c r="C5500" t="s">
        <v>3</v>
      </c>
      <c r="D5500" t="s">
        <v>165</v>
      </c>
      <c r="E5500" t="s">
        <v>9</v>
      </c>
      <c r="F5500" t="s">
        <v>114</v>
      </c>
      <c r="G5500" t="s">
        <v>14</v>
      </c>
      <c r="H5500" s="135" t="s">
        <v>1507</v>
      </c>
      <c r="I5500" t="s">
        <v>1454</v>
      </c>
      <c r="J5500" s="20">
        <v>48</v>
      </c>
      <c r="K5500" s="20" t="s">
        <v>9</v>
      </c>
      <c r="L5500" t="s">
        <v>1464</v>
      </c>
      <c r="M5500" s="20">
        <v>10.56</v>
      </c>
      <c r="N5500" s="20">
        <v>14.44</v>
      </c>
      <c r="AE5500">
        <f t="shared" si="85"/>
        <v>2005</v>
      </c>
    </row>
    <row r="5501" spans="1:31" x14ac:dyDescent="0.25">
      <c r="A5501" s="7">
        <v>5498</v>
      </c>
      <c r="B5501" s="8">
        <v>38361</v>
      </c>
      <c r="C5501" t="s">
        <v>3</v>
      </c>
      <c r="D5501" t="s">
        <v>249</v>
      </c>
      <c r="E5501" t="s">
        <v>9</v>
      </c>
      <c r="F5501" t="s">
        <v>640</v>
      </c>
      <c r="G5501" t="s">
        <v>648</v>
      </c>
      <c r="H5501" s="9" t="s">
        <v>1811</v>
      </c>
      <c r="I5501" t="s">
        <v>1454</v>
      </c>
      <c r="J5501" s="20">
        <v>72</v>
      </c>
      <c r="K5501" s="20" t="s">
        <v>3</v>
      </c>
      <c r="L5501" t="s">
        <v>1464</v>
      </c>
      <c r="M5501" s="20">
        <v>21.16</v>
      </c>
      <c r="N5501" s="20">
        <v>15.84</v>
      </c>
      <c r="AE5501">
        <f t="shared" si="85"/>
        <v>2005</v>
      </c>
    </row>
    <row r="5502" spans="1:31" x14ac:dyDescent="0.25">
      <c r="A5502" s="7">
        <v>5499</v>
      </c>
      <c r="B5502" s="8">
        <v>38361</v>
      </c>
      <c r="C5502" t="s">
        <v>3</v>
      </c>
      <c r="D5502" t="s">
        <v>543</v>
      </c>
      <c r="E5502" t="s">
        <v>9</v>
      </c>
      <c r="F5502" t="s">
        <v>442</v>
      </c>
      <c r="G5502" t="s">
        <v>648</v>
      </c>
      <c r="H5502" s="135" t="s">
        <v>1785</v>
      </c>
      <c r="I5502" t="s">
        <v>1455</v>
      </c>
      <c r="J5502" s="20">
        <v>46</v>
      </c>
      <c r="K5502" s="20" t="s">
        <v>9</v>
      </c>
      <c r="L5502" t="s">
        <v>1464</v>
      </c>
      <c r="M5502" s="20">
        <v>5.0600000000000005</v>
      </c>
      <c r="N5502" s="20">
        <v>6.9399999999999995</v>
      </c>
      <c r="AE5502">
        <f t="shared" si="85"/>
        <v>2005</v>
      </c>
    </row>
    <row r="5503" spans="1:31" x14ac:dyDescent="0.25">
      <c r="A5503" s="7">
        <v>5500</v>
      </c>
      <c r="B5503" s="8">
        <v>38361</v>
      </c>
      <c r="C5503" t="s">
        <v>3</v>
      </c>
      <c r="D5503" t="s">
        <v>372</v>
      </c>
      <c r="E5503" t="s">
        <v>9</v>
      </c>
      <c r="F5503" t="s">
        <v>691</v>
      </c>
      <c r="G5503" t="s">
        <v>648</v>
      </c>
      <c r="H5503" s="135" t="s">
        <v>1812</v>
      </c>
      <c r="I5503" t="s">
        <v>1455</v>
      </c>
      <c r="J5503" s="20">
        <v>19</v>
      </c>
      <c r="K5503" s="20" t="s">
        <v>3</v>
      </c>
      <c r="L5503" t="s">
        <v>1464</v>
      </c>
      <c r="M5503" s="20">
        <v>3.16</v>
      </c>
      <c r="N5503" s="20">
        <v>2.09</v>
      </c>
      <c r="AE5503">
        <f t="shared" si="85"/>
        <v>2005</v>
      </c>
    </row>
    <row r="5504" spans="1:31" x14ac:dyDescent="0.25">
      <c r="A5504" s="7">
        <v>5501</v>
      </c>
      <c r="B5504" s="8">
        <v>38361</v>
      </c>
      <c r="C5504" t="s">
        <v>3</v>
      </c>
      <c r="D5504" t="s">
        <v>85</v>
      </c>
      <c r="E5504" t="s">
        <v>9</v>
      </c>
      <c r="F5504" t="s">
        <v>258</v>
      </c>
      <c r="G5504" t="s">
        <v>633</v>
      </c>
      <c r="H5504" s="135" t="s">
        <v>1775</v>
      </c>
      <c r="I5504" t="s">
        <v>1455</v>
      </c>
      <c r="J5504" s="20">
        <v>16</v>
      </c>
      <c r="K5504" s="20" t="s">
        <v>9</v>
      </c>
      <c r="L5504" t="s">
        <v>1464</v>
      </c>
      <c r="M5504" s="20">
        <v>1.76</v>
      </c>
      <c r="N5504" s="20">
        <v>2.74</v>
      </c>
      <c r="AE5504">
        <f t="shared" si="85"/>
        <v>2005</v>
      </c>
    </row>
    <row r="5505" spans="1:31" x14ac:dyDescent="0.25">
      <c r="A5505" s="7">
        <v>5502</v>
      </c>
      <c r="B5505" s="8">
        <v>38361</v>
      </c>
      <c r="C5505" t="s">
        <v>3</v>
      </c>
      <c r="D5505" t="s">
        <v>392</v>
      </c>
      <c r="E5505" t="s">
        <v>9</v>
      </c>
      <c r="F5505" t="s">
        <v>240</v>
      </c>
      <c r="G5505" t="s">
        <v>569</v>
      </c>
      <c r="H5505" s="9" t="s">
        <v>1813</v>
      </c>
      <c r="I5505" t="s">
        <v>1454</v>
      </c>
      <c r="J5505" s="20">
        <v>18</v>
      </c>
      <c r="K5505" s="20" t="s">
        <v>9</v>
      </c>
      <c r="L5505" t="s">
        <v>1464</v>
      </c>
      <c r="M5505" s="20">
        <v>3.96</v>
      </c>
      <c r="N5505" s="20">
        <v>6.04</v>
      </c>
      <c r="AE5505">
        <f t="shared" si="85"/>
        <v>2005</v>
      </c>
    </row>
    <row r="5506" spans="1:31" x14ac:dyDescent="0.25">
      <c r="A5506" s="7">
        <v>5503</v>
      </c>
      <c r="B5506" s="8">
        <v>38362</v>
      </c>
      <c r="C5506" t="s">
        <v>3</v>
      </c>
      <c r="D5506" t="s">
        <v>117</v>
      </c>
      <c r="E5506" t="s">
        <v>9</v>
      </c>
      <c r="F5506" t="s">
        <v>667</v>
      </c>
      <c r="G5506" t="s">
        <v>377</v>
      </c>
      <c r="H5506" s="9" t="s">
        <v>1814</v>
      </c>
      <c r="I5506" t="s">
        <v>1454</v>
      </c>
      <c r="J5506" s="20">
        <v>20</v>
      </c>
      <c r="K5506" s="20" t="s">
        <v>9</v>
      </c>
      <c r="L5506" t="s">
        <v>1464</v>
      </c>
      <c r="M5506" s="20">
        <v>4.4000000000000004</v>
      </c>
      <c r="N5506" s="20">
        <v>6.6</v>
      </c>
      <c r="AE5506">
        <f t="shared" si="85"/>
        <v>2005</v>
      </c>
    </row>
    <row r="5507" spans="1:31" x14ac:dyDescent="0.25">
      <c r="A5507" s="7">
        <v>5504</v>
      </c>
      <c r="B5507" s="8">
        <v>38362</v>
      </c>
      <c r="C5507" t="s">
        <v>3</v>
      </c>
      <c r="D5507" t="s">
        <v>656</v>
      </c>
      <c r="E5507" t="s">
        <v>9</v>
      </c>
      <c r="F5507" t="s">
        <v>389</v>
      </c>
      <c r="G5507" t="s">
        <v>17</v>
      </c>
      <c r="H5507" s="135" t="s">
        <v>1496</v>
      </c>
      <c r="I5507" t="s">
        <v>1455</v>
      </c>
      <c r="J5507" s="20">
        <v>19</v>
      </c>
      <c r="K5507" s="20" t="s">
        <v>1465</v>
      </c>
      <c r="L5507" t="s">
        <v>1466</v>
      </c>
      <c r="M5507" s="20">
        <v>2.375</v>
      </c>
      <c r="N5507" s="20">
        <v>2.375</v>
      </c>
      <c r="AE5507">
        <f t="shared" si="85"/>
        <v>2005</v>
      </c>
    </row>
    <row r="5508" spans="1:31" x14ac:dyDescent="0.25">
      <c r="A5508" s="7">
        <v>5505</v>
      </c>
      <c r="B5508" s="8">
        <v>38362</v>
      </c>
      <c r="C5508" t="s">
        <v>3</v>
      </c>
      <c r="D5508" t="s">
        <v>411</v>
      </c>
      <c r="E5508" t="s">
        <v>9</v>
      </c>
      <c r="F5508" t="s">
        <v>490</v>
      </c>
      <c r="G5508" t="s">
        <v>17</v>
      </c>
      <c r="H5508" s="135" t="s">
        <v>1496</v>
      </c>
      <c r="I5508" t="s">
        <v>1454</v>
      </c>
      <c r="J5508" s="20">
        <v>15</v>
      </c>
      <c r="K5508" s="20" t="s">
        <v>3</v>
      </c>
      <c r="L5508" t="s">
        <v>1464</v>
      </c>
      <c r="M5508" s="20">
        <v>5.2</v>
      </c>
      <c r="N5508" s="20">
        <v>3.3</v>
      </c>
      <c r="AE5508">
        <f t="shared" ref="AE5508:AE5571" si="86">YEAR(B5508)</f>
        <v>2005</v>
      </c>
    </row>
    <row r="5509" spans="1:31" x14ac:dyDescent="0.25">
      <c r="A5509" s="7">
        <v>5506</v>
      </c>
      <c r="B5509" s="8">
        <v>38362</v>
      </c>
      <c r="C5509" t="s">
        <v>3</v>
      </c>
      <c r="D5509" s="16" t="s">
        <v>35</v>
      </c>
      <c r="E5509" t="s">
        <v>9</v>
      </c>
      <c r="F5509" t="s">
        <v>545</v>
      </c>
      <c r="G5509" t="s">
        <v>377</v>
      </c>
      <c r="H5509" s="135" t="s">
        <v>1588</v>
      </c>
      <c r="I5509" t="s">
        <v>1454</v>
      </c>
      <c r="J5509" s="20">
        <v>43</v>
      </c>
      <c r="K5509" s="20" t="s">
        <v>3</v>
      </c>
      <c r="L5509" t="s">
        <v>1463</v>
      </c>
      <c r="M5509" s="20">
        <v>12.18</v>
      </c>
      <c r="N5509" s="20">
        <v>10.32</v>
      </c>
      <c r="AE5509">
        <f t="shared" si="86"/>
        <v>2005</v>
      </c>
    </row>
    <row r="5510" spans="1:31" x14ac:dyDescent="0.25">
      <c r="A5510" s="7">
        <v>5507</v>
      </c>
      <c r="B5510" s="8">
        <v>38362</v>
      </c>
      <c r="C5510" t="s">
        <v>3</v>
      </c>
      <c r="D5510" t="s">
        <v>411</v>
      </c>
      <c r="E5510" t="s">
        <v>9</v>
      </c>
      <c r="F5510" t="s">
        <v>479</v>
      </c>
      <c r="G5510" t="s">
        <v>377</v>
      </c>
      <c r="H5510" s="9" t="s">
        <v>1815</v>
      </c>
      <c r="I5510" t="s">
        <v>1454</v>
      </c>
      <c r="J5510" s="20">
        <v>8</v>
      </c>
      <c r="K5510" s="20" t="s">
        <v>3</v>
      </c>
      <c r="L5510" t="s">
        <v>1464</v>
      </c>
      <c r="M5510" s="20">
        <v>3.24</v>
      </c>
      <c r="N5510" s="20">
        <v>1.76</v>
      </c>
      <c r="AE5510">
        <f t="shared" si="86"/>
        <v>2005</v>
      </c>
    </row>
    <row r="5511" spans="1:31" x14ac:dyDescent="0.25">
      <c r="A5511" s="7">
        <v>5508</v>
      </c>
      <c r="B5511" s="8">
        <v>38362</v>
      </c>
      <c r="C5511" t="s">
        <v>3</v>
      </c>
      <c r="D5511" t="s">
        <v>502</v>
      </c>
      <c r="E5511" t="s">
        <v>9</v>
      </c>
      <c r="F5511" t="s">
        <v>597</v>
      </c>
      <c r="G5511" t="s">
        <v>24</v>
      </c>
      <c r="H5511" s="136" t="s">
        <v>1496</v>
      </c>
      <c r="I5511" t="s">
        <v>1454</v>
      </c>
      <c r="J5511" s="20">
        <v>22</v>
      </c>
      <c r="K5511" s="20" t="s">
        <v>9</v>
      </c>
      <c r="L5511" t="s">
        <v>1464</v>
      </c>
      <c r="M5511" s="20">
        <v>4.84</v>
      </c>
      <c r="N5511" s="20">
        <v>7.16</v>
      </c>
      <c r="AE5511">
        <f t="shared" si="86"/>
        <v>2005</v>
      </c>
    </row>
    <row r="5512" spans="1:31" x14ac:dyDescent="0.25">
      <c r="A5512" s="7">
        <v>5509</v>
      </c>
      <c r="B5512" s="8">
        <v>38362</v>
      </c>
      <c r="C5512" t="s">
        <v>3</v>
      </c>
      <c r="D5512" t="s">
        <v>440</v>
      </c>
      <c r="E5512" t="s">
        <v>9</v>
      </c>
      <c r="F5512" t="s">
        <v>545</v>
      </c>
      <c r="G5512" t="s">
        <v>648</v>
      </c>
      <c r="H5512" s="135" t="s">
        <v>1785</v>
      </c>
      <c r="I5512" t="s">
        <v>1454</v>
      </c>
      <c r="J5512" s="20">
        <v>20</v>
      </c>
      <c r="K5512" s="20" t="s">
        <v>3</v>
      </c>
      <c r="L5512" t="s">
        <v>1464</v>
      </c>
      <c r="M5512" s="20">
        <v>6.6</v>
      </c>
      <c r="N5512" s="20">
        <v>4.4000000000000004</v>
      </c>
      <c r="AE5512">
        <f t="shared" si="86"/>
        <v>2005</v>
      </c>
    </row>
    <row r="5513" spans="1:31" x14ac:dyDescent="0.25">
      <c r="A5513" s="7">
        <v>5510</v>
      </c>
      <c r="B5513" s="8">
        <v>38363</v>
      </c>
      <c r="C5513" t="s">
        <v>3</v>
      </c>
      <c r="D5513" t="s">
        <v>669</v>
      </c>
      <c r="E5513" t="s">
        <v>9</v>
      </c>
      <c r="F5513" t="s">
        <v>389</v>
      </c>
      <c r="G5513" t="s">
        <v>24</v>
      </c>
      <c r="H5513" s="135" t="s">
        <v>1493</v>
      </c>
      <c r="I5513" t="s">
        <v>1455</v>
      </c>
      <c r="J5513" s="20">
        <v>17</v>
      </c>
      <c r="K5513" s="20" t="s">
        <v>9</v>
      </c>
      <c r="L5513" t="s">
        <v>1464</v>
      </c>
      <c r="M5513" s="20">
        <v>1.87</v>
      </c>
      <c r="N5513" s="20">
        <v>2.88</v>
      </c>
      <c r="AE5513">
        <f t="shared" si="86"/>
        <v>2005</v>
      </c>
    </row>
    <row r="5514" spans="1:31" x14ac:dyDescent="0.25">
      <c r="A5514" s="7">
        <v>5511</v>
      </c>
      <c r="B5514" s="8">
        <v>38363</v>
      </c>
      <c r="C5514" t="s">
        <v>3</v>
      </c>
      <c r="D5514" t="s">
        <v>642</v>
      </c>
      <c r="E5514" t="s">
        <v>9</v>
      </c>
      <c r="F5514" t="s">
        <v>389</v>
      </c>
      <c r="G5514" t="s">
        <v>24</v>
      </c>
      <c r="H5514" s="135" t="s">
        <v>1544</v>
      </c>
      <c r="I5514" t="s">
        <v>1455</v>
      </c>
      <c r="J5514" s="20">
        <v>26</v>
      </c>
      <c r="K5514" s="20" t="s">
        <v>9</v>
      </c>
      <c r="L5514" t="s">
        <v>1464</v>
      </c>
      <c r="M5514" s="20">
        <v>2.86</v>
      </c>
      <c r="N5514" s="20">
        <v>4.1400000000000006</v>
      </c>
      <c r="AE5514">
        <f t="shared" si="86"/>
        <v>2005</v>
      </c>
    </row>
    <row r="5515" spans="1:31" x14ac:dyDescent="0.25">
      <c r="A5515" s="7">
        <v>5512</v>
      </c>
      <c r="B5515" s="8">
        <v>38363</v>
      </c>
      <c r="C5515" t="s">
        <v>3</v>
      </c>
      <c r="D5515" t="s">
        <v>117</v>
      </c>
      <c r="E5515" t="s">
        <v>9</v>
      </c>
      <c r="F5515" t="s">
        <v>684</v>
      </c>
      <c r="G5515" t="s">
        <v>11</v>
      </c>
      <c r="H5515" s="135" t="s">
        <v>1610</v>
      </c>
      <c r="I5515" t="s">
        <v>1454</v>
      </c>
      <c r="J5515" s="20">
        <v>12</v>
      </c>
      <c r="K5515" s="20" t="s">
        <v>9</v>
      </c>
      <c r="L5515" t="s">
        <v>1464</v>
      </c>
      <c r="M5515" s="20">
        <v>2.64</v>
      </c>
      <c r="N5515" s="20">
        <v>4.3599999999999994</v>
      </c>
      <c r="AE5515">
        <f t="shared" si="86"/>
        <v>2005</v>
      </c>
    </row>
    <row r="5516" spans="1:31" x14ac:dyDescent="0.25">
      <c r="A5516" s="7">
        <v>5513</v>
      </c>
      <c r="B5516" s="8">
        <v>38363</v>
      </c>
      <c r="C5516" t="s">
        <v>3</v>
      </c>
      <c r="D5516" t="s">
        <v>117</v>
      </c>
      <c r="E5516" t="s">
        <v>9</v>
      </c>
      <c r="F5516" t="s">
        <v>684</v>
      </c>
      <c r="G5516" t="s">
        <v>11</v>
      </c>
      <c r="H5516" s="135" t="s">
        <v>1610</v>
      </c>
      <c r="I5516" t="s">
        <v>1454</v>
      </c>
      <c r="J5516" s="20">
        <v>12</v>
      </c>
      <c r="K5516" s="20" t="s">
        <v>3</v>
      </c>
      <c r="L5516" t="s">
        <v>1464</v>
      </c>
      <c r="M5516" s="20">
        <v>4.3599999999999994</v>
      </c>
      <c r="N5516" s="20">
        <v>2.64</v>
      </c>
      <c r="AE5516">
        <f t="shared" si="86"/>
        <v>2005</v>
      </c>
    </row>
    <row r="5517" spans="1:31" x14ac:dyDescent="0.25">
      <c r="A5517" s="7">
        <v>5514</v>
      </c>
      <c r="B5517" s="8">
        <v>38363</v>
      </c>
      <c r="C5517" t="s">
        <v>3</v>
      </c>
      <c r="D5517" t="s">
        <v>344</v>
      </c>
      <c r="E5517" t="s">
        <v>9</v>
      </c>
      <c r="F5517" t="s">
        <v>270</v>
      </c>
      <c r="G5517" t="s">
        <v>11</v>
      </c>
      <c r="H5517" s="135" t="s">
        <v>1496</v>
      </c>
      <c r="I5517" t="s">
        <v>1454</v>
      </c>
      <c r="J5517" s="20">
        <v>45</v>
      </c>
      <c r="K5517" s="20" t="s">
        <v>3</v>
      </c>
      <c r="L5517" t="s">
        <v>1464</v>
      </c>
      <c r="M5517" s="20">
        <v>13.6</v>
      </c>
      <c r="N5517" s="20">
        <v>9.9</v>
      </c>
      <c r="AE5517">
        <f t="shared" si="86"/>
        <v>2005</v>
      </c>
    </row>
    <row r="5518" spans="1:31" x14ac:dyDescent="0.25">
      <c r="A5518" s="7">
        <v>5515</v>
      </c>
      <c r="B5518" s="8">
        <v>38363</v>
      </c>
      <c r="C5518" t="s">
        <v>3</v>
      </c>
      <c r="D5518" t="s">
        <v>517</v>
      </c>
      <c r="E5518" t="s">
        <v>9</v>
      </c>
      <c r="F5518" t="s">
        <v>641</v>
      </c>
      <c r="G5518" t="s">
        <v>569</v>
      </c>
      <c r="H5518" s="9" t="s">
        <v>1816</v>
      </c>
      <c r="I5518" t="s">
        <v>1454</v>
      </c>
      <c r="J5518" s="20">
        <v>16</v>
      </c>
      <c r="K5518" s="20" t="s">
        <v>9</v>
      </c>
      <c r="L5518" t="s">
        <v>1464</v>
      </c>
      <c r="M5518" s="20">
        <v>3.52</v>
      </c>
      <c r="N5518" s="20">
        <v>5.48</v>
      </c>
      <c r="AE5518">
        <f t="shared" si="86"/>
        <v>2005</v>
      </c>
    </row>
    <row r="5519" spans="1:31" x14ac:dyDescent="0.25">
      <c r="A5519" s="7">
        <v>5516</v>
      </c>
      <c r="B5519" s="8">
        <v>38364</v>
      </c>
      <c r="C5519" t="s">
        <v>3</v>
      </c>
      <c r="D5519" t="s">
        <v>109</v>
      </c>
      <c r="E5519" t="s">
        <v>9</v>
      </c>
      <c r="F5519" t="s">
        <v>681</v>
      </c>
      <c r="G5519" t="s">
        <v>17</v>
      </c>
      <c r="H5519" s="135" t="s">
        <v>1500</v>
      </c>
      <c r="I5519" t="s">
        <v>1454</v>
      </c>
      <c r="J5519" s="20">
        <v>26</v>
      </c>
      <c r="K5519" s="20" t="s">
        <v>9</v>
      </c>
      <c r="L5519" t="s">
        <v>1464</v>
      </c>
      <c r="M5519" s="20">
        <v>5.72</v>
      </c>
      <c r="N5519" s="20">
        <v>8.2800000000000011</v>
      </c>
      <c r="AE5519">
        <f t="shared" si="86"/>
        <v>2005</v>
      </c>
    </row>
    <row r="5520" spans="1:31" x14ac:dyDescent="0.25">
      <c r="A5520" s="7">
        <v>5517</v>
      </c>
      <c r="B5520" s="8">
        <v>38364</v>
      </c>
      <c r="C5520" t="s">
        <v>3</v>
      </c>
      <c r="D5520" t="s">
        <v>270</v>
      </c>
      <c r="E5520" t="s">
        <v>9</v>
      </c>
      <c r="F5520" t="s">
        <v>682</v>
      </c>
      <c r="G5520" t="s">
        <v>17</v>
      </c>
      <c r="H5520" s="135" t="s">
        <v>1496</v>
      </c>
      <c r="I5520" t="s">
        <v>1458</v>
      </c>
      <c r="J5520" s="20">
        <v>14</v>
      </c>
      <c r="K5520" s="20" t="s">
        <v>3</v>
      </c>
      <c r="L5520" t="s">
        <v>1464</v>
      </c>
      <c r="M5520" s="20">
        <v>10</v>
      </c>
      <c r="N5520" s="20">
        <v>30</v>
      </c>
      <c r="AE5520">
        <f t="shared" si="86"/>
        <v>2005</v>
      </c>
    </row>
    <row r="5521" spans="1:31" x14ac:dyDescent="0.25">
      <c r="A5521" s="7">
        <v>5518</v>
      </c>
      <c r="B5521" s="8">
        <v>38364</v>
      </c>
      <c r="C5521" t="s">
        <v>3</v>
      </c>
      <c r="D5521" t="s">
        <v>606</v>
      </c>
      <c r="E5521" t="s">
        <v>9</v>
      </c>
      <c r="F5521" t="s">
        <v>414</v>
      </c>
      <c r="G5521" t="s">
        <v>633</v>
      </c>
      <c r="H5521" s="9" t="s">
        <v>1817</v>
      </c>
      <c r="I5521" t="s">
        <v>1454</v>
      </c>
      <c r="J5521" s="20">
        <v>14</v>
      </c>
      <c r="K5521" s="20" t="s">
        <v>3</v>
      </c>
      <c r="L5521" t="s">
        <v>1464</v>
      </c>
      <c r="M5521" s="20">
        <v>4.92</v>
      </c>
      <c r="N5521" s="20">
        <v>3.08</v>
      </c>
      <c r="AE5521">
        <f t="shared" si="86"/>
        <v>2005</v>
      </c>
    </row>
    <row r="5522" spans="1:31" x14ac:dyDescent="0.25">
      <c r="A5522" s="7">
        <v>5519</v>
      </c>
      <c r="B5522" s="8">
        <v>38364</v>
      </c>
      <c r="C5522" t="s">
        <v>3</v>
      </c>
      <c r="D5522" t="s">
        <v>571</v>
      </c>
      <c r="E5522" t="s">
        <v>9</v>
      </c>
      <c r="F5522" t="s">
        <v>54</v>
      </c>
      <c r="G5522" t="s">
        <v>648</v>
      </c>
      <c r="H5522" s="9" t="s">
        <v>1818</v>
      </c>
      <c r="I5522" t="s">
        <v>1454</v>
      </c>
      <c r="J5522" s="20">
        <v>19</v>
      </c>
      <c r="K5522" s="20" t="s">
        <v>9</v>
      </c>
      <c r="L5522" t="s">
        <v>1464</v>
      </c>
      <c r="M5522" s="20">
        <v>4.18</v>
      </c>
      <c r="N5522" s="20">
        <v>6.32</v>
      </c>
      <c r="AE5522">
        <f t="shared" si="86"/>
        <v>2005</v>
      </c>
    </row>
    <row r="5523" spans="1:31" x14ac:dyDescent="0.25">
      <c r="A5523" s="7">
        <v>5520</v>
      </c>
      <c r="B5523" s="8">
        <v>38364</v>
      </c>
      <c r="C5523" t="s">
        <v>3</v>
      </c>
      <c r="D5523" t="s">
        <v>606</v>
      </c>
      <c r="E5523" t="s">
        <v>9</v>
      </c>
      <c r="F5523" t="s">
        <v>372</v>
      </c>
      <c r="G5523" t="s">
        <v>648</v>
      </c>
      <c r="H5523" s="9" t="s">
        <v>1819</v>
      </c>
      <c r="I5523" t="s">
        <v>1454</v>
      </c>
      <c r="J5523" s="20">
        <v>33</v>
      </c>
      <c r="K5523" s="20" t="s">
        <v>3</v>
      </c>
      <c r="L5523" t="s">
        <v>1464</v>
      </c>
      <c r="M5523" s="20">
        <v>10.24</v>
      </c>
      <c r="N5523" s="20">
        <v>7.26</v>
      </c>
      <c r="AE5523">
        <f t="shared" si="86"/>
        <v>2005</v>
      </c>
    </row>
    <row r="5524" spans="1:31" x14ac:dyDescent="0.25">
      <c r="A5524" s="7">
        <v>5521</v>
      </c>
      <c r="B5524" s="8">
        <v>38364</v>
      </c>
      <c r="C5524" t="s">
        <v>3</v>
      </c>
      <c r="D5524" t="s">
        <v>678</v>
      </c>
      <c r="E5524" t="s">
        <v>9</v>
      </c>
      <c r="F5524" t="s">
        <v>575</v>
      </c>
      <c r="G5524" t="s">
        <v>569</v>
      </c>
      <c r="H5524" s="9" t="s">
        <v>1820</v>
      </c>
      <c r="I5524" t="s">
        <v>1454</v>
      </c>
      <c r="J5524" s="20">
        <v>21</v>
      </c>
      <c r="K5524" s="20" t="s">
        <v>3</v>
      </c>
      <c r="L5524" t="s">
        <v>1463</v>
      </c>
      <c r="M5524" s="20">
        <v>6.46</v>
      </c>
      <c r="N5524" s="20">
        <v>5.04</v>
      </c>
      <c r="AE5524">
        <f t="shared" si="86"/>
        <v>2005</v>
      </c>
    </row>
    <row r="5525" spans="1:31" x14ac:dyDescent="0.25">
      <c r="A5525" s="7">
        <v>5522</v>
      </c>
      <c r="B5525" s="8">
        <v>38365</v>
      </c>
      <c r="C5525" t="s">
        <v>3</v>
      </c>
      <c r="D5525" t="s">
        <v>411</v>
      </c>
      <c r="E5525" t="s">
        <v>9</v>
      </c>
      <c r="F5525" t="s">
        <v>479</v>
      </c>
      <c r="G5525" t="s">
        <v>377</v>
      </c>
      <c r="H5525" s="9" t="s">
        <v>1821</v>
      </c>
      <c r="I5525" t="s">
        <v>1454</v>
      </c>
      <c r="J5525" s="20">
        <v>12</v>
      </c>
      <c r="K5525" s="20" t="s">
        <v>3</v>
      </c>
      <c r="L5525" t="s">
        <v>1463</v>
      </c>
      <c r="M5525" s="20">
        <v>4.12</v>
      </c>
      <c r="N5525" s="20">
        <v>2.88</v>
      </c>
      <c r="AE5525">
        <f t="shared" si="86"/>
        <v>2005</v>
      </c>
    </row>
    <row r="5526" spans="1:31" x14ac:dyDescent="0.25">
      <c r="A5526" s="7">
        <v>5523</v>
      </c>
      <c r="B5526" s="8">
        <v>38365</v>
      </c>
      <c r="C5526" t="s">
        <v>3</v>
      </c>
      <c r="D5526" t="s">
        <v>678</v>
      </c>
      <c r="E5526" t="s">
        <v>9</v>
      </c>
      <c r="F5526" t="s">
        <v>679</v>
      </c>
      <c r="G5526" t="s">
        <v>24</v>
      </c>
      <c r="H5526" s="135" t="s">
        <v>1497</v>
      </c>
      <c r="I5526" t="s">
        <v>1454</v>
      </c>
      <c r="J5526" s="20">
        <v>4</v>
      </c>
      <c r="K5526" s="20" t="s">
        <v>9</v>
      </c>
      <c r="L5526" t="s">
        <v>1464</v>
      </c>
      <c r="M5526" s="20">
        <v>0.88</v>
      </c>
      <c r="N5526" s="20">
        <v>2.12</v>
      </c>
      <c r="AE5526">
        <f t="shared" si="86"/>
        <v>2005</v>
      </c>
    </row>
    <row r="5527" spans="1:31" x14ac:dyDescent="0.25">
      <c r="A5527" s="7">
        <v>5524</v>
      </c>
      <c r="B5527" s="8">
        <v>38365</v>
      </c>
      <c r="C5527" t="s">
        <v>3</v>
      </c>
      <c r="D5527" t="s">
        <v>91</v>
      </c>
      <c r="E5527" t="s">
        <v>9</v>
      </c>
      <c r="F5527" t="s">
        <v>682</v>
      </c>
      <c r="G5527" t="s">
        <v>17</v>
      </c>
      <c r="H5527" s="135" t="s">
        <v>1496</v>
      </c>
      <c r="I5527" t="s">
        <v>1458</v>
      </c>
      <c r="J5527" s="20">
        <v>12</v>
      </c>
      <c r="K5527" s="20" t="s">
        <v>9</v>
      </c>
      <c r="L5527" t="s">
        <v>1463</v>
      </c>
      <c r="M5527" s="20">
        <v>10</v>
      </c>
      <c r="N5527" s="20">
        <v>30</v>
      </c>
      <c r="AE5527">
        <f t="shared" si="86"/>
        <v>2005</v>
      </c>
    </row>
    <row r="5528" spans="1:31" x14ac:dyDescent="0.25">
      <c r="A5528" s="7">
        <v>5525</v>
      </c>
      <c r="B5528" s="8">
        <v>38365</v>
      </c>
      <c r="C5528" t="s">
        <v>3</v>
      </c>
      <c r="D5528" t="s">
        <v>411</v>
      </c>
      <c r="E5528" t="s">
        <v>9</v>
      </c>
      <c r="F5528" t="s">
        <v>468</v>
      </c>
      <c r="G5528" t="s">
        <v>633</v>
      </c>
      <c r="H5528" s="9" t="s">
        <v>1822</v>
      </c>
      <c r="I5528" t="s">
        <v>1454</v>
      </c>
      <c r="J5528" s="20">
        <v>16</v>
      </c>
      <c r="K5528" s="20" t="s">
        <v>9</v>
      </c>
      <c r="L5528" t="s">
        <v>1464</v>
      </c>
      <c r="M5528" s="20">
        <v>3.52</v>
      </c>
      <c r="N5528" s="20">
        <v>5.48</v>
      </c>
      <c r="AE5528">
        <f t="shared" si="86"/>
        <v>2005</v>
      </c>
    </row>
    <row r="5529" spans="1:31" x14ac:dyDescent="0.25">
      <c r="A5529" s="7">
        <v>5526</v>
      </c>
      <c r="B5529" s="8">
        <v>38365</v>
      </c>
      <c r="C5529" t="s">
        <v>3</v>
      </c>
      <c r="D5529" t="s">
        <v>642</v>
      </c>
      <c r="E5529" t="s">
        <v>9</v>
      </c>
      <c r="F5529" t="s">
        <v>22</v>
      </c>
      <c r="G5529" t="s">
        <v>569</v>
      </c>
      <c r="H5529" s="9" t="s">
        <v>1823</v>
      </c>
      <c r="I5529" t="s">
        <v>1454</v>
      </c>
      <c r="J5529" s="20">
        <v>21</v>
      </c>
      <c r="K5529" s="20" t="s">
        <v>9</v>
      </c>
      <c r="L5529" t="s">
        <v>1464</v>
      </c>
      <c r="M5529" s="20">
        <v>4.62</v>
      </c>
      <c r="N5529" s="20">
        <v>6.88</v>
      </c>
      <c r="AE5529">
        <f t="shared" si="86"/>
        <v>2005</v>
      </c>
    </row>
    <row r="5530" spans="1:31" x14ac:dyDescent="0.25">
      <c r="A5530" s="7">
        <v>5527</v>
      </c>
      <c r="B5530" s="8">
        <v>38366</v>
      </c>
      <c r="C5530" t="s">
        <v>3</v>
      </c>
      <c r="D5530" t="s">
        <v>162</v>
      </c>
      <c r="E5530" t="s">
        <v>9</v>
      </c>
      <c r="F5530" t="s">
        <v>498</v>
      </c>
      <c r="G5530" t="s">
        <v>17</v>
      </c>
      <c r="H5530" s="135" t="s">
        <v>1496</v>
      </c>
      <c r="I5530" t="s">
        <v>1454</v>
      </c>
      <c r="J5530" s="20">
        <v>21</v>
      </c>
      <c r="K5530" s="20" t="s">
        <v>1465</v>
      </c>
      <c r="L5530" t="s">
        <v>1466</v>
      </c>
      <c r="M5530" s="20">
        <v>5.25</v>
      </c>
      <c r="N5530" s="20">
        <v>5.25</v>
      </c>
      <c r="AE5530">
        <f t="shared" si="86"/>
        <v>2005</v>
      </c>
    </row>
    <row r="5531" spans="1:31" x14ac:dyDescent="0.25">
      <c r="A5531" s="7">
        <v>5528</v>
      </c>
      <c r="B5531" s="8">
        <v>38366</v>
      </c>
      <c r="C5531" t="s">
        <v>3</v>
      </c>
      <c r="D5531" t="s">
        <v>442</v>
      </c>
      <c r="E5531" t="s">
        <v>9</v>
      </c>
      <c r="F5531" t="s">
        <v>635</v>
      </c>
      <c r="G5531" t="s">
        <v>648</v>
      </c>
      <c r="H5531" s="9" t="s">
        <v>1824</v>
      </c>
      <c r="I5531" t="s">
        <v>1454</v>
      </c>
      <c r="J5531" s="20">
        <v>13</v>
      </c>
      <c r="K5531" s="20" t="s">
        <v>9</v>
      </c>
      <c r="L5531" t="s">
        <v>1463</v>
      </c>
      <c r="M5531" s="20">
        <v>3.12</v>
      </c>
      <c r="N5531" s="20">
        <v>4.38</v>
      </c>
      <c r="AE5531">
        <f t="shared" si="86"/>
        <v>2005</v>
      </c>
    </row>
    <row r="5532" spans="1:31" x14ac:dyDescent="0.25">
      <c r="A5532" s="7">
        <v>5529</v>
      </c>
      <c r="B5532" s="8">
        <v>38367</v>
      </c>
      <c r="C5532" t="s">
        <v>3</v>
      </c>
      <c r="D5532" t="s">
        <v>168</v>
      </c>
      <c r="E5532" t="s">
        <v>9</v>
      </c>
      <c r="F5532" t="s">
        <v>140</v>
      </c>
      <c r="G5532" t="s">
        <v>24</v>
      </c>
      <c r="H5532" s="136" t="s">
        <v>1497</v>
      </c>
      <c r="I5532" t="s">
        <v>1454</v>
      </c>
      <c r="J5532" s="20">
        <v>24</v>
      </c>
      <c r="K5532" s="20" t="s">
        <v>9</v>
      </c>
      <c r="L5532" t="s">
        <v>1464</v>
      </c>
      <c r="M5532" s="20">
        <v>5.28</v>
      </c>
      <c r="N5532" s="20">
        <v>7.72</v>
      </c>
      <c r="AE5532">
        <f t="shared" si="86"/>
        <v>2005</v>
      </c>
    </row>
    <row r="5533" spans="1:31" x14ac:dyDescent="0.25">
      <c r="A5533" s="7">
        <v>5530</v>
      </c>
      <c r="B5533" s="8">
        <v>38367</v>
      </c>
      <c r="C5533" t="s">
        <v>3</v>
      </c>
      <c r="D5533" t="s">
        <v>543</v>
      </c>
      <c r="E5533" t="s">
        <v>9</v>
      </c>
      <c r="F5533" t="s">
        <v>270</v>
      </c>
      <c r="G5533" t="s">
        <v>17</v>
      </c>
      <c r="H5533" s="135" t="s">
        <v>1496</v>
      </c>
      <c r="I5533" t="s">
        <v>1454</v>
      </c>
      <c r="J5533" s="20">
        <v>36</v>
      </c>
      <c r="K5533" s="20" t="s">
        <v>9</v>
      </c>
      <c r="L5533" t="s">
        <v>1464</v>
      </c>
      <c r="M5533" s="20">
        <v>7.92</v>
      </c>
      <c r="N5533" s="20">
        <v>11.08</v>
      </c>
      <c r="AE5533">
        <f t="shared" si="86"/>
        <v>2005</v>
      </c>
    </row>
    <row r="5534" spans="1:31" x14ac:dyDescent="0.25">
      <c r="A5534" s="7">
        <v>5531</v>
      </c>
      <c r="B5534" s="8">
        <v>38367</v>
      </c>
      <c r="C5534" t="s">
        <v>3</v>
      </c>
      <c r="D5534" t="s">
        <v>465</v>
      </c>
      <c r="E5534" t="s">
        <v>9</v>
      </c>
      <c r="F5534" t="s">
        <v>427</v>
      </c>
      <c r="G5534" t="s">
        <v>17</v>
      </c>
      <c r="H5534" s="135" t="s">
        <v>1496</v>
      </c>
      <c r="I5534" t="s">
        <v>1454</v>
      </c>
      <c r="J5534" s="20">
        <v>15</v>
      </c>
      <c r="K5534" s="20" t="s">
        <v>9</v>
      </c>
      <c r="L5534" t="s">
        <v>1464</v>
      </c>
      <c r="M5534" s="20">
        <v>3.3</v>
      </c>
      <c r="N5534" s="20">
        <v>5.2</v>
      </c>
      <c r="AE5534">
        <f t="shared" si="86"/>
        <v>2005</v>
      </c>
    </row>
    <row r="5535" spans="1:31" x14ac:dyDescent="0.25">
      <c r="A5535" s="7">
        <v>5532</v>
      </c>
      <c r="B5535" s="8">
        <v>38367</v>
      </c>
      <c r="C5535" t="s">
        <v>3</v>
      </c>
      <c r="D5535" t="s">
        <v>543</v>
      </c>
      <c r="E5535" t="s">
        <v>9</v>
      </c>
      <c r="F5535" t="s">
        <v>661</v>
      </c>
      <c r="G5535" t="s">
        <v>377</v>
      </c>
      <c r="H5535" s="9" t="s">
        <v>1825</v>
      </c>
      <c r="I5535" t="s">
        <v>1454</v>
      </c>
      <c r="J5535" s="20">
        <v>19</v>
      </c>
      <c r="K5535" s="20" t="s">
        <v>1465</v>
      </c>
      <c r="L5535" t="s">
        <v>1466</v>
      </c>
      <c r="M5535" s="20">
        <v>4.75</v>
      </c>
      <c r="N5535" s="20">
        <v>4.75</v>
      </c>
      <c r="AE5535">
        <f t="shared" si="86"/>
        <v>2005</v>
      </c>
    </row>
    <row r="5536" spans="1:31" x14ac:dyDescent="0.25">
      <c r="A5536" s="7">
        <v>5533</v>
      </c>
      <c r="B5536" s="8">
        <v>38367</v>
      </c>
      <c r="C5536" t="s">
        <v>3</v>
      </c>
      <c r="D5536" t="s">
        <v>614</v>
      </c>
      <c r="E5536" t="s">
        <v>9</v>
      </c>
      <c r="F5536" t="s">
        <v>673</v>
      </c>
      <c r="G5536" t="s">
        <v>648</v>
      </c>
      <c r="H5536" s="9" t="s">
        <v>1826</v>
      </c>
      <c r="I5536" t="s">
        <v>1454</v>
      </c>
      <c r="J5536" s="20">
        <v>8</v>
      </c>
      <c r="K5536" s="20" t="s">
        <v>1465</v>
      </c>
      <c r="L5536" t="s">
        <v>1466</v>
      </c>
      <c r="M5536" s="20">
        <v>2</v>
      </c>
      <c r="N5536" s="20">
        <v>2</v>
      </c>
      <c r="AE5536">
        <f t="shared" si="86"/>
        <v>2005</v>
      </c>
    </row>
    <row r="5537" spans="1:31" x14ac:dyDescent="0.25">
      <c r="A5537" s="7">
        <v>5534</v>
      </c>
      <c r="B5537" s="8">
        <v>38367</v>
      </c>
      <c r="C5537" t="s">
        <v>3</v>
      </c>
      <c r="D5537" t="s">
        <v>543</v>
      </c>
      <c r="E5537" t="s">
        <v>9</v>
      </c>
      <c r="F5537" t="s">
        <v>442</v>
      </c>
      <c r="G5537" t="s">
        <v>648</v>
      </c>
      <c r="H5537" s="9" t="s">
        <v>1827</v>
      </c>
      <c r="I5537" t="s">
        <v>1455</v>
      </c>
      <c r="J5537" s="20">
        <v>25</v>
      </c>
      <c r="K5537" s="20" t="s">
        <v>9</v>
      </c>
      <c r="L5537" t="s">
        <v>1464</v>
      </c>
      <c r="M5537" s="20">
        <v>2.75</v>
      </c>
      <c r="N5537" s="20">
        <v>4</v>
      </c>
      <c r="AE5537">
        <f t="shared" si="86"/>
        <v>2005</v>
      </c>
    </row>
    <row r="5538" spans="1:31" x14ac:dyDescent="0.25">
      <c r="A5538" s="7">
        <v>5535</v>
      </c>
      <c r="B5538" s="8">
        <v>38367</v>
      </c>
      <c r="C5538" t="s">
        <v>3</v>
      </c>
      <c r="D5538" t="s">
        <v>140</v>
      </c>
      <c r="E5538" t="s">
        <v>9</v>
      </c>
      <c r="F5538" t="s">
        <v>673</v>
      </c>
      <c r="G5538" t="s">
        <v>648</v>
      </c>
      <c r="H5538" s="9" t="s">
        <v>1828</v>
      </c>
      <c r="I5538" t="s">
        <v>1455</v>
      </c>
      <c r="J5538" s="20">
        <v>54</v>
      </c>
      <c r="K5538" s="20" t="s">
        <v>3</v>
      </c>
      <c r="L5538" t="s">
        <v>1464</v>
      </c>
      <c r="M5538" s="20">
        <v>8.06</v>
      </c>
      <c r="N5538" s="20">
        <v>5.9399999999999995</v>
      </c>
      <c r="AE5538">
        <f t="shared" si="86"/>
        <v>2005</v>
      </c>
    </row>
    <row r="5539" spans="1:31" x14ac:dyDescent="0.25">
      <c r="A5539" s="7">
        <v>5536</v>
      </c>
      <c r="B5539" s="8">
        <v>38368</v>
      </c>
      <c r="C5539" t="s">
        <v>3</v>
      </c>
      <c r="D5539" t="s">
        <v>678</v>
      </c>
      <c r="E5539" t="s">
        <v>9</v>
      </c>
      <c r="F5539" t="s">
        <v>679</v>
      </c>
      <c r="G5539" t="s">
        <v>24</v>
      </c>
      <c r="H5539" s="135" t="s">
        <v>1525</v>
      </c>
      <c r="I5539" t="s">
        <v>1454</v>
      </c>
      <c r="J5539" s="20">
        <v>30</v>
      </c>
      <c r="K5539" s="20" t="s">
        <v>9</v>
      </c>
      <c r="L5539" t="s">
        <v>1464</v>
      </c>
      <c r="M5539" s="20">
        <v>6.6</v>
      </c>
      <c r="N5539" s="20">
        <v>9.4</v>
      </c>
      <c r="AE5539">
        <f t="shared" si="86"/>
        <v>2005</v>
      </c>
    </row>
    <row r="5540" spans="1:31" x14ac:dyDescent="0.25">
      <c r="A5540" s="7">
        <v>5537</v>
      </c>
      <c r="B5540" s="8">
        <v>38368</v>
      </c>
      <c r="C5540" t="s">
        <v>3</v>
      </c>
      <c r="D5540" t="s">
        <v>543</v>
      </c>
      <c r="E5540" t="s">
        <v>9</v>
      </c>
      <c r="F5540" t="s">
        <v>53</v>
      </c>
      <c r="G5540" t="s">
        <v>11</v>
      </c>
      <c r="H5540" s="135" t="s">
        <v>1527</v>
      </c>
      <c r="I5540" t="s">
        <v>1454</v>
      </c>
      <c r="J5540" s="20">
        <v>45</v>
      </c>
      <c r="K5540" s="20" t="s">
        <v>3</v>
      </c>
      <c r="L5540" t="s">
        <v>1464</v>
      </c>
      <c r="M5540" s="20">
        <v>13.6</v>
      </c>
      <c r="N5540" s="20">
        <v>9.9</v>
      </c>
      <c r="AE5540">
        <f t="shared" si="86"/>
        <v>2005</v>
      </c>
    </row>
    <row r="5541" spans="1:31" x14ac:dyDescent="0.25">
      <c r="A5541" s="7">
        <v>5538</v>
      </c>
      <c r="B5541" s="8">
        <v>38368</v>
      </c>
      <c r="C5541" t="s">
        <v>3</v>
      </c>
      <c r="D5541" t="s">
        <v>202</v>
      </c>
      <c r="E5541" t="s">
        <v>9</v>
      </c>
      <c r="F5541" t="s">
        <v>604</v>
      </c>
      <c r="G5541" t="s">
        <v>14</v>
      </c>
      <c r="H5541" s="135" t="s">
        <v>1549</v>
      </c>
      <c r="I5541" t="s">
        <v>1454</v>
      </c>
      <c r="J5541" s="20">
        <v>10</v>
      </c>
      <c r="K5541" s="20" t="s">
        <v>3</v>
      </c>
      <c r="L5541" t="s">
        <v>1464</v>
      </c>
      <c r="M5541" s="20">
        <v>3.8</v>
      </c>
      <c r="N5541" s="20">
        <v>2.2000000000000002</v>
      </c>
      <c r="AE5541">
        <f t="shared" si="86"/>
        <v>2005</v>
      </c>
    </row>
    <row r="5542" spans="1:31" x14ac:dyDescent="0.25">
      <c r="A5542" s="7">
        <v>5539</v>
      </c>
      <c r="B5542" s="8">
        <v>38368</v>
      </c>
      <c r="C5542" t="s">
        <v>3</v>
      </c>
      <c r="D5542" t="s">
        <v>202</v>
      </c>
      <c r="E5542" t="s">
        <v>9</v>
      </c>
      <c r="F5542" t="s">
        <v>604</v>
      </c>
      <c r="G5542" t="s">
        <v>14</v>
      </c>
      <c r="H5542" s="135" t="s">
        <v>1583</v>
      </c>
      <c r="I5542" t="s">
        <v>1454</v>
      </c>
      <c r="J5542" s="20">
        <v>14</v>
      </c>
      <c r="K5542" s="20" t="s">
        <v>3</v>
      </c>
      <c r="L5542" t="s">
        <v>1464</v>
      </c>
      <c r="M5542" s="20">
        <v>4.92</v>
      </c>
      <c r="N5542" s="20">
        <v>3.08</v>
      </c>
      <c r="AE5542">
        <f t="shared" si="86"/>
        <v>2005</v>
      </c>
    </row>
    <row r="5543" spans="1:31" x14ac:dyDescent="0.25">
      <c r="A5543" s="7">
        <v>5540</v>
      </c>
      <c r="B5543" s="8">
        <v>38368</v>
      </c>
      <c r="C5543" t="s">
        <v>3</v>
      </c>
      <c r="D5543" t="s">
        <v>543</v>
      </c>
      <c r="E5543" t="s">
        <v>9</v>
      </c>
      <c r="F5543" t="s">
        <v>126</v>
      </c>
      <c r="G5543" t="s">
        <v>14</v>
      </c>
      <c r="H5543" s="135" t="s">
        <v>1532</v>
      </c>
      <c r="I5543" t="s">
        <v>1454</v>
      </c>
      <c r="J5543" s="20">
        <v>35</v>
      </c>
      <c r="K5543" s="20" t="s">
        <v>3</v>
      </c>
      <c r="L5543" t="s">
        <v>1464</v>
      </c>
      <c r="M5543" s="20">
        <v>10.8</v>
      </c>
      <c r="N5543" s="20">
        <v>7.7</v>
      </c>
      <c r="AE5543">
        <f t="shared" si="86"/>
        <v>2005</v>
      </c>
    </row>
    <row r="5544" spans="1:31" x14ac:dyDescent="0.25">
      <c r="A5544" s="7">
        <v>5541</v>
      </c>
      <c r="B5544" s="8">
        <v>38368</v>
      </c>
      <c r="C5544" t="s">
        <v>3</v>
      </c>
      <c r="D5544" t="s">
        <v>517</v>
      </c>
      <c r="E5544" t="s">
        <v>9</v>
      </c>
      <c r="F5544" t="s">
        <v>545</v>
      </c>
      <c r="G5544" t="s">
        <v>377</v>
      </c>
      <c r="H5544" s="9" t="s">
        <v>1829</v>
      </c>
      <c r="I5544" t="s">
        <v>1454</v>
      </c>
      <c r="J5544" s="20">
        <v>8</v>
      </c>
      <c r="K5544" s="20" t="s">
        <v>3</v>
      </c>
      <c r="L5544" t="s">
        <v>1464</v>
      </c>
      <c r="M5544" s="20">
        <v>3.24</v>
      </c>
      <c r="N5544" s="20">
        <v>1.76</v>
      </c>
      <c r="AE5544">
        <f t="shared" si="86"/>
        <v>2005</v>
      </c>
    </row>
    <row r="5545" spans="1:31" x14ac:dyDescent="0.25">
      <c r="A5545" s="7">
        <v>5542</v>
      </c>
      <c r="B5545" s="8">
        <v>38368</v>
      </c>
      <c r="C5545" t="s">
        <v>3</v>
      </c>
      <c r="D5545" t="s">
        <v>517</v>
      </c>
      <c r="E5545" t="s">
        <v>9</v>
      </c>
      <c r="F5545" t="s">
        <v>285</v>
      </c>
      <c r="G5545" t="s">
        <v>377</v>
      </c>
      <c r="H5545" s="9" t="s">
        <v>1830</v>
      </c>
      <c r="I5545" t="s">
        <v>1454</v>
      </c>
      <c r="J5545" s="20">
        <v>14</v>
      </c>
      <c r="K5545" s="20" t="s">
        <v>3</v>
      </c>
      <c r="L5545" t="s">
        <v>1464</v>
      </c>
      <c r="M5545" s="20">
        <v>4.92</v>
      </c>
      <c r="N5545" s="20">
        <v>3.08</v>
      </c>
      <c r="AE5545">
        <f t="shared" si="86"/>
        <v>2005</v>
      </c>
    </row>
    <row r="5546" spans="1:31" x14ac:dyDescent="0.25">
      <c r="A5546" s="7">
        <v>5543</v>
      </c>
      <c r="B5546" s="8">
        <v>38368</v>
      </c>
      <c r="C5546" t="s">
        <v>3</v>
      </c>
      <c r="D5546" t="s">
        <v>678</v>
      </c>
      <c r="E5546" t="s">
        <v>9</v>
      </c>
      <c r="F5546" t="s">
        <v>690</v>
      </c>
      <c r="G5546" t="s">
        <v>648</v>
      </c>
      <c r="H5546" s="135" t="s">
        <v>1795</v>
      </c>
      <c r="I5546" t="s">
        <v>1454</v>
      </c>
      <c r="J5546" s="20">
        <v>44</v>
      </c>
      <c r="K5546" s="20" t="s">
        <v>1465</v>
      </c>
      <c r="L5546" t="s">
        <v>1466</v>
      </c>
      <c r="M5546" s="20">
        <v>11</v>
      </c>
      <c r="N5546" s="20">
        <v>11</v>
      </c>
      <c r="AE5546">
        <f t="shared" si="86"/>
        <v>2005</v>
      </c>
    </row>
    <row r="5547" spans="1:31" x14ac:dyDescent="0.25">
      <c r="A5547" s="7">
        <v>5544</v>
      </c>
      <c r="B5547" s="8">
        <v>38369</v>
      </c>
      <c r="C5547" t="s">
        <v>3</v>
      </c>
      <c r="D5547" t="s">
        <v>39</v>
      </c>
      <c r="E5547" t="s">
        <v>9</v>
      </c>
      <c r="F5547" t="s">
        <v>38</v>
      </c>
      <c r="G5547" t="s">
        <v>24</v>
      </c>
      <c r="H5547" s="135" t="s">
        <v>1494</v>
      </c>
      <c r="I5547" t="s">
        <v>1455</v>
      </c>
      <c r="J5547" s="20">
        <v>38</v>
      </c>
      <c r="K5547" s="20" t="s">
        <v>3</v>
      </c>
      <c r="L5547" t="s">
        <v>1464</v>
      </c>
      <c r="M5547" s="20">
        <v>5.82</v>
      </c>
      <c r="N5547" s="20">
        <v>4.18</v>
      </c>
      <c r="AE5547">
        <f t="shared" si="86"/>
        <v>2005</v>
      </c>
    </row>
    <row r="5548" spans="1:31" x14ac:dyDescent="0.25">
      <c r="A5548" s="7">
        <v>5545</v>
      </c>
      <c r="B5548" s="8">
        <v>38369</v>
      </c>
      <c r="C5548" t="s">
        <v>3</v>
      </c>
      <c r="D5548" t="s">
        <v>571</v>
      </c>
      <c r="E5548" t="s">
        <v>9</v>
      </c>
      <c r="F5548" t="s">
        <v>258</v>
      </c>
      <c r="G5548" t="s">
        <v>377</v>
      </c>
      <c r="H5548" s="9" t="s">
        <v>1831</v>
      </c>
      <c r="I5548" t="s">
        <v>1454</v>
      </c>
      <c r="J5548" s="20">
        <v>39</v>
      </c>
      <c r="K5548" s="20" t="s">
        <v>3</v>
      </c>
      <c r="L5548" t="s">
        <v>1464</v>
      </c>
      <c r="M5548" s="20">
        <v>11.92</v>
      </c>
      <c r="N5548" s="20">
        <v>8.58</v>
      </c>
      <c r="AE5548">
        <f t="shared" si="86"/>
        <v>2005</v>
      </c>
    </row>
    <row r="5549" spans="1:31" x14ac:dyDescent="0.25">
      <c r="A5549" s="7">
        <v>5546</v>
      </c>
      <c r="B5549" s="8">
        <v>38369</v>
      </c>
      <c r="C5549" t="s">
        <v>3</v>
      </c>
      <c r="D5549" t="s">
        <v>677</v>
      </c>
      <c r="E5549" t="s">
        <v>9</v>
      </c>
      <c r="F5549" t="s">
        <v>375</v>
      </c>
      <c r="G5549" t="s">
        <v>377</v>
      </c>
      <c r="H5549" s="9" t="s">
        <v>1832</v>
      </c>
      <c r="I5549" t="s">
        <v>1454</v>
      </c>
      <c r="J5549" s="20">
        <v>28</v>
      </c>
      <c r="K5549" s="20" t="s">
        <v>3</v>
      </c>
      <c r="L5549" t="s">
        <v>1463</v>
      </c>
      <c r="M5549" s="20">
        <v>8.2800000000000011</v>
      </c>
      <c r="N5549" s="20">
        <v>6.72</v>
      </c>
      <c r="AE5549">
        <f t="shared" si="86"/>
        <v>2005</v>
      </c>
    </row>
    <row r="5550" spans="1:31" x14ac:dyDescent="0.25">
      <c r="A5550" s="7">
        <v>5547</v>
      </c>
      <c r="B5550" s="8">
        <v>38369</v>
      </c>
      <c r="C5550" t="s">
        <v>3</v>
      </c>
      <c r="D5550" t="s">
        <v>39</v>
      </c>
      <c r="E5550" t="s">
        <v>9</v>
      </c>
      <c r="F5550" t="s">
        <v>431</v>
      </c>
      <c r="G5550" t="s">
        <v>11</v>
      </c>
      <c r="H5550" s="135" t="s">
        <v>1505</v>
      </c>
      <c r="I5550" t="s">
        <v>1456</v>
      </c>
      <c r="J5550" s="20">
        <v>58</v>
      </c>
      <c r="K5550" s="20" t="s">
        <v>3</v>
      </c>
      <c r="L5550" t="s">
        <v>1464</v>
      </c>
      <c r="M5550" s="20">
        <v>17.239999999999998</v>
      </c>
      <c r="N5550" s="20">
        <v>12.76</v>
      </c>
      <c r="O5550" t="s">
        <v>3</v>
      </c>
      <c r="P5550" s="13" t="s">
        <v>102</v>
      </c>
      <c r="Q5550" t="s">
        <v>3</v>
      </c>
      <c r="R5550" t="s">
        <v>107</v>
      </c>
      <c r="S5550" t="s">
        <v>3</v>
      </c>
      <c r="T5550" t="s">
        <v>265</v>
      </c>
      <c r="U5550" t="s">
        <v>9</v>
      </c>
      <c r="V5550" t="s">
        <v>398</v>
      </c>
      <c r="W5550" t="s">
        <v>1465</v>
      </c>
      <c r="Y5550" t="s">
        <v>1465</v>
      </c>
      <c r="AA5550" t="s">
        <v>1465</v>
      </c>
      <c r="AC5550" t="s">
        <v>1465</v>
      </c>
      <c r="AE5550">
        <f t="shared" si="86"/>
        <v>2005</v>
      </c>
    </row>
    <row r="5551" spans="1:31" x14ac:dyDescent="0.25">
      <c r="A5551" s="7">
        <v>5548</v>
      </c>
      <c r="B5551" s="8">
        <v>38369</v>
      </c>
      <c r="C5551" t="s">
        <v>3</v>
      </c>
      <c r="D5551" t="s">
        <v>37</v>
      </c>
      <c r="E5551" t="s">
        <v>9</v>
      </c>
      <c r="F5551" t="s">
        <v>22</v>
      </c>
      <c r="G5551" t="s">
        <v>65</v>
      </c>
      <c r="H5551" s="135" t="s">
        <v>1543</v>
      </c>
      <c r="I5551" t="s">
        <v>1455</v>
      </c>
      <c r="J5551" s="20">
        <v>9</v>
      </c>
      <c r="K5551" s="20" t="s">
        <v>9</v>
      </c>
      <c r="L5551" t="s">
        <v>1464</v>
      </c>
      <c r="M5551" s="20">
        <v>0.99</v>
      </c>
      <c r="N5551" s="20">
        <v>1.76</v>
      </c>
      <c r="AE5551">
        <f t="shared" si="86"/>
        <v>2005</v>
      </c>
    </row>
    <row r="5552" spans="1:31" x14ac:dyDescent="0.25">
      <c r="A5552" s="7">
        <v>5549</v>
      </c>
      <c r="B5552" s="8">
        <v>38369</v>
      </c>
      <c r="C5552" t="s">
        <v>3</v>
      </c>
      <c r="D5552" t="s">
        <v>678</v>
      </c>
      <c r="E5552" t="s">
        <v>9</v>
      </c>
      <c r="F5552" t="s">
        <v>690</v>
      </c>
      <c r="G5552" t="s">
        <v>648</v>
      </c>
      <c r="H5552" s="135" t="s">
        <v>1833</v>
      </c>
      <c r="I5552" t="s">
        <v>1454</v>
      </c>
      <c r="J5552" s="20">
        <v>4</v>
      </c>
      <c r="K5552" s="20" t="s">
        <v>1465</v>
      </c>
      <c r="L5552" t="s">
        <v>1466</v>
      </c>
      <c r="M5552" s="20">
        <v>1</v>
      </c>
      <c r="N5552" s="20">
        <v>1</v>
      </c>
      <c r="AE5552">
        <f t="shared" si="86"/>
        <v>2005</v>
      </c>
    </row>
    <row r="5553" spans="1:31" x14ac:dyDescent="0.25">
      <c r="A5553" s="7">
        <v>5550</v>
      </c>
      <c r="B5553" s="8">
        <v>38369</v>
      </c>
      <c r="C5553" t="s">
        <v>3</v>
      </c>
      <c r="D5553" t="s">
        <v>344</v>
      </c>
      <c r="E5553" t="s">
        <v>9</v>
      </c>
      <c r="F5553" t="s">
        <v>338</v>
      </c>
      <c r="G5553" t="s">
        <v>24</v>
      </c>
      <c r="H5553" s="136" t="s">
        <v>1496</v>
      </c>
      <c r="I5553" t="s">
        <v>1454</v>
      </c>
      <c r="J5553" s="20">
        <v>16</v>
      </c>
      <c r="K5553" s="20" t="s">
        <v>3</v>
      </c>
      <c r="L5553" t="s">
        <v>1464</v>
      </c>
      <c r="M5553" s="20">
        <v>5.48</v>
      </c>
      <c r="N5553" s="20">
        <v>3.52</v>
      </c>
      <c r="AE5553">
        <f t="shared" si="86"/>
        <v>2005</v>
      </c>
    </row>
    <row r="5554" spans="1:31" x14ac:dyDescent="0.25">
      <c r="A5554" s="7">
        <v>5551</v>
      </c>
      <c r="B5554" s="8">
        <v>38369</v>
      </c>
      <c r="C5554" t="s">
        <v>3</v>
      </c>
      <c r="D5554" t="s">
        <v>196</v>
      </c>
      <c r="E5554" t="s">
        <v>9</v>
      </c>
      <c r="F5554" t="s">
        <v>121</v>
      </c>
      <c r="G5554" t="s">
        <v>648</v>
      </c>
      <c r="H5554" s="9" t="s">
        <v>1834</v>
      </c>
      <c r="I5554" t="s">
        <v>1454</v>
      </c>
      <c r="J5554" s="20">
        <v>14</v>
      </c>
      <c r="K5554" s="20" t="s">
        <v>3</v>
      </c>
      <c r="L5554" t="s">
        <v>1464</v>
      </c>
      <c r="M5554" s="20">
        <v>4.92</v>
      </c>
      <c r="N5554" s="20">
        <v>3.08</v>
      </c>
      <c r="AE5554">
        <f t="shared" si="86"/>
        <v>2005</v>
      </c>
    </row>
    <row r="5555" spans="1:31" x14ac:dyDescent="0.25">
      <c r="A5555" s="7">
        <v>5552</v>
      </c>
      <c r="B5555" s="8">
        <v>38370</v>
      </c>
      <c r="C5555" t="s">
        <v>3</v>
      </c>
      <c r="D5555" t="s">
        <v>47</v>
      </c>
      <c r="E5555" t="s">
        <v>9</v>
      </c>
      <c r="F5555" t="s">
        <v>450</v>
      </c>
      <c r="G5555" t="s">
        <v>24</v>
      </c>
      <c r="H5555" s="135" t="s">
        <v>1493</v>
      </c>
      <c r="I5555" t="s">
        <v>1454</v>
      </c>
      <c r="J5555" s="20">
        <v>18</v>
      </c>
      <c r="K5555" s="20" t="s">
        <v>3</v>
      </c>
      <c r="L5555" t="s">
        <v>1464</v>
      </c>
      <c r="M5555" s="20">
        <v>6.04</v>
      </c>
      <c r="N5555" s="20">
        <v>3.96</v>
      </c>
      <c r="AE5555">
        <f t="shared" si="86"/>
        <v>2005</v>
      </c>
    </row>
    <row r="5556" spans="1:31" x14ac:dyDescent="0.25">
      <c r="A5556" s="7">
        <v>5553</v>
      </c>
      <c r="B5556" s="8">
        <v>38370</v>
      </c>
      <c r="C5556" t="s">
        <v>3</v>
      </c>
      <c r="D5556" t="s">
        <v>117</v>
      </c>
      <c r="E5556" t="s">
        <v>9</v>
      </c>
      <c r="F5556" t="s">
        <v>435</v>
      </c>
      <c r="G5556" t="s">
        <v>17</v>
      </c>
      <c r="H5556" s="135" t="s">
        <v>1500</v>
      </c>
      <c r="I5556" t="s">
        <v>1454</v>
      </c>
      <c r="J5556" s="20">
        <v>35</v>
      </c>
      <c r="K5556" s="20" t="s">
        <v>3</v>
      </c>
      <c r="L5556" t="s">
        <v>1464</v>
      </c>
      <c r="M5556" s="20">
        <v>10.8</v>
      </c>
      <c r="N5556" s="20">
        <v>7.7</v>
      </c>
      <c r="AE5556">
        <f t="shared" si="86"/>
        <v>2005</v>
      </c>
    </row>
    <row r="5557" spans="1:31" x14ac:dyDescent="0.25">
      <c r="A5557" s="7">
        <v>5554</v>
      </c>
      <c r="B5557" s="8">
        <v>38370</v>
      </c>
      <c r="C5557" t="s">
        <v>3</v>
      </c>
      <c r="D5557" t="s">
        <v>271</v>
      </c>
      <c r="E5557" t="s">
        <v>9</v>
      </c>
      <c r="F5557" t="s">
        <v>53</v>
      </c>
      <c r="G5557" t="s">
        <v>11</v>
      </c>
      <c r="H5557" s="135" t="s">
        <v>1580</v>
      </c>
      <c r="I5557" t="s">
        <v>1454</v>
      </c>
      <c r="J5557" s="20">
        <v>27</v>
      </c>
      <c r="K5557" s="20" t="s">
        <v>9</v>
      </c>
      <c r="L5557" t="s">
        <v>1464</v>
      </c>
      <c r="M5557" s="20">
        <v>5.9399999999999995</v>
      </c>
      <c r="N5557" s="20">
        <v>8.56</v>
      </c>
      <c r="AE5557">
        <f t="shared" si="86"/>
        <v>2005</v>
      </c>
    </row>
    <row r="5558" spans="1:31" x14ac:dyDescent="0.25">
      <c r="A5558" s="7">
        <v>5555</v>
      </c>
      <c r="B5558" s="8">
        <v>38370</v>
      </c>
      <c r="C5558" t="s">
        <v>3</v>
      </c>
      <c r="D5558" t="s">
        <v>279</v>
      </c>
      <c r="E5558" t="s">
        <v>9</v>
      </c>
      <c r="F5558" t="s">
        <v>47</v>
      </c>
      <c r="G5558" t="s">
        <v>65</v>
      </c>
      <c r="H5558" s="135" t="s">
        <v>1519</v>
      </c>
      <c r="I5558" t="s">
        <v>1455</v>
      </c>
      <c r="J5558" s="20">
        <v>53</v>
      </c>
      <c r="K5558" s="20" t="s">
        <v>3</v>
      </c>
      <c r="L5558" t="s">
        <v>1464</v>
      </c>
      <c r="M5558" s="20">
        <v>7.92</v>
      </c>
      <c r="N5558" s="20">
        <v>5.83</v>
      </c>
      <c r="AE5558">
        <f t="shared" si="86"/>
        <v>2005</v>
      </c>
    </row>
    <row r="5559" spans="1:31" x14ac:dyDescent="0.25">
      <c r="A5559" s="7">
        <v>5556</v>
      </c>
      <c r="B5559" s="8">
        <v>38370</v>
      </c>
      <c r="C5559" t="s">
        <v>3</v>
      </c>
      <c r="D5559" t="s">
        <v>43</v>
      </c>
      <c r="E5559" t="s">
        <v>9</v>
      </c>
      <c r="F5559" t="s">
        <v>685</v>
      </c>
      <c r="G5559" t="s">
        <v>17</v>
      </c>
      <c r="H5559" s="135" t="s">
        <v>1496</v>
      </c>
      <c r="I5559" t="s">
        <v>1454</v>
      </c>
      <c r="J5559" s="20">
        <v>16</v>
      </c>
      <c r="K5559" s="20" t="s">
        <v>1465</v>
      </c>
      <c r="L5559" t="s">
        <v>1466</v>
      </c>
      <c r="M5559" s="20">
        <v>4</v>
      </c>
      <c r="N5559" s="20">
        <v>4</v>
      </c>
      <c r="AE5559">
        <f t="shared" si="86"/>
        <v>2005</v>
      </c>
    </row>
    <row r="5560" spans="1:31" x14ac:dyDescent="0.25">
      <c r="A5560" s="7">
        <v>5557</v>
      </c>
      <c r="B5560" s="8">
        <v>38371</v>
      </c>
      <c r="C5560" t="s">
        <v>3</v>
      </c>
      <c r="D5560" t="s">
        <v>258</v>
      </c>
      <c r="E5560" t="s">
        <v>9</v>
      </c>
      <c r="F5560" t="s">
        <v>571</v>
      </c>
      <c r="G5560" t="s">
        <v>377</v>
      </c>
      <c r="H5560" s="9" t="s">
        <v>1835</v>
      </c>
      <c r="I5560" t="s">
        <v>1454</v>
      </c>
      <c r="J5560" s="20">
        <v>23</v>
      </c>
      <c r="K5560" s="20" t="s">
        <v>3</v>
      </c>
      <c r="L5560" t="s">
        <v>1464</v>
      </c>
      <c r="M5560" s="20">
        <v>7.4399999999999995</v>
      </c>
      <c r="N5560" s="20">
        <v>5.0600000000000005</v>
      </c>
      <c r="AE5560">
        <f t="shared" si="86"/>
        <v>2005</v>
      </c>
    </row>
    <row r="5561" spans="1:31" x14ac:dyDescent="0.25">
      <c r="A5561" s="7">
        <v>5558</v>
      </c>
      <c r="B5561" s="8">
        <v>38371</v>
      </c>
      <c r="C5561" t="s">
        <v>3</v>
      </c>
      <c r="D5561" t="s">
        <v>29</v>
      </c>
      <c r="E5561" t="s">
        <v>9</v>
      </c>
      <c r="F5561" t="s">
        <v>498</v>
      </c>
      <c r="G5561" t="s">
        <v>17</v>
      </c>
      <c r="H5561" s="135" t="s">
        <v>1500</v>
      </c>
      <c r="I5561" t="s">
        <v>1454</v>
      </c>
      <c r="J5561" s="20">
        <v>47</v>
      </c>
      <c r="K5561" s="20" t="s">
        <v>9</v>
      </c>
      <c r="L5561" t="s">
        <v>1464</v>
      </c>
      <c r="M5561" s="20">
        <v>10.34</v>
      </c>
      <c r="N5561" s="20">
        <v>14.16</v>
      </c>
      <c r="AE5561">
        <f t="shared" si="86"/>
        <v>2005</v>
      </c>
    </row>
    <row r="5562" spans="1:31" x14ac:dyDescent="0.25">
      <c r="A5562" s="7">
        <v>5559</v>
      </c>
      <c r="B5562" s="8">
        <v>38371</v>
      </c>
      <c r="C5562" t="s">
        <v>3</v>
      </c>
      <c r="D5562" t="s">
        <v>411</v>
      </c>
      <c r="E5562" t="s">
        <v>9</v>
      </c>
      <c r="F5562" t="s">
        <v>582</v>
      </c>
      <c r="G5562" t="s">
        <v>377</v>
      </c>
      <c r="H5562" s="9" t="s">
        <v>1836</v>
      </c>
      <c r="I5562" t="s">
        <v>1454</v>
      </c>
      <c r="J5562" s="20">
        <v>47</v>
      </c>
      <c r="K5562" s="20" t="s">
        <v>3</v>
      </c>
      <c r="L5562" t="s">
        <v>1464</v>
      </c>
      <c r="M5562" s="20">
        <v>14.16</v>
      </c>
      <c r="N5562" s="20">
        <v>10.34</v>
      </c>
      <c r="AE5562">
        <f t="shared" si="86"/>
        <v>2005</v>
      </c>
    </row>
    <row r="5563" spans="1:31" x14ac:dyDescent="0.25">
      <c r="A5563" s="7">
        <v>5560</v>
      </c>
      <c r="B5563" s="8">
        <v>38371</v>
      </c>
      <c r="C5563" t="s">
        <v>3</v>
      </c>
      <c r="D5563" t="s">
        <v>276</v>
      </c>
      <c r="E5563" t="s">
        <v>9</v>
      </c>
      <c r="F5563" t="s">
        <v>30</v>
      </c>
      <c r="G5563" t="s">
        <v>569</v>
      </c>
      <c r="H5563" s="9" t="s">
        <v>1837</v>
      </c>
      <c r="I5563" t="s">
        <v>1454</v>
      </c>
      <c r="J5563" s="20">
        <v>27</v>
      </c>
      <c r="K5563" s="20" t="s">
        <v>3</v>
      </c>
      <c r="L5563" t="s">
        <v>1463</v>
      </c>
      <c r="M5563" s="20">
        <v>8.02</v>
      </c>
      <c r="N5563" s="20">
        <v>6.48</v>
      </c>
      <c r="AE5563">
        <f t="shared" si="86"/>
        <v>2005</v>
      </c>
    </row>
    <row r="5564" spans="1:31" x14ac:dyDescent="0.25">
      <c r="A5564" s="7">
        <v>5561</v>
      </c>
      <c r="B5564" s="8">
        <v>38371</v>
      </c>
      <c r="C5564" t="s">
        <v>3</v>
      </c>
      <c r="D5564" t="s">
        <v>392</v>
      </c>
      <c r="E5564" t="s">
        <v>9</v>
      </c>
      <c r="F5564" t="s">
        <v>240</v>
      </c>
      <c r="G5564" t="s">
        <v>569</v>
      </c>
      <c r="H5564" s="9" t="s">
        <v>1838</v>
      </c>
      <c r="I5564" t="s">
        <v>1454</v>
      </c>
      <c r="J5564" s="20">
        <v>29</v>
      </c>
      <c r="K5564" s="20" t="s">
        <v>9</v>
      </c>
      <c r="L5564" t="s">
        <v>1464</v>
      </c>
      <c r="M5564" s="20">
        <v>6.38</v>
      </c>
      <c r="N5564" s="20">
        <v>9.1199999999999992</v>
      </c>
      <c r="AE5564">
        <f t="shared" si="86"/>
        <v>2005</v>
      </c>
    </row>
    <row r="5565" spans="1:31" x14ac:dyDescent="0.25">
      <c r="A5565" s="7">
        <v>5562</v>
      </c>
      <c r="B5565" s="8">
        <v>38372</v>
      </c>
      <c r="C5565" t="s">
        <v>3</v>
      </c>
      <c r="D5565" t="s">
        <v>692</v>
      </c>
      <c r="E5565" t="s">
        <v>9</v>
      </c>
      <c r="F5565" t="s">
        <v>186</v>
      </c>
      <c r="G5565" t="s">
        <v>24</v>
      </c>
      <c r="H5565" s="135" t="s">
        <v>1563</v>
      </c>
      <c r="I5565" t="s">
        <v>1458</v>
      </c>
      <c r="J5565" s="20">
        <v>12</v>
      </c>
      <c r="K5565" s="20" t="s">
        <v>3</v>
      </c>
      <c r="L5565" t="s">
        <v>1463</v>
      </c>
      <c r="M5565" s="20">
        <v>10</v>
      </c>
      <c r="N5565" s="20">
        <v>30</v>
      </c>
      <c r="AE5565">
        <f t="shared" si="86"/>
        <v>2005</v>
      </c>
    </row>
    <row r="5566" spans="1:31" x14ac:dyDescent="0.25">
      <c r="A5566" s="7">
        <v>5563</v>
      </c>
      <c r="B5566" s="8">
        <v>38372</v>
      </c>
      <c r="C5566" t="s">
        <v>3</v>
      </c>
      <c r="D5566" t="s">
        <v>109</v>
      </c>
      <c r="E5566" t="s">
        <v>9</v>
      </c>
      <c r="F5566" t="s">
        <v>252</v>
      </c>
      <c r="G5566" t="s">
        <v>14</v>
      </c>
      <c r="H5566" s="135" t="s">
        <v>1522</v>
      </c>
      <c r="I5566" t="s">
        <v>1454</v>
      </c>
      <c r="J5566" s="20">
        <v>12</v>
      </c>
      <c r="K5566" s="20" t="s">
        <v>9</v>
      </c>
      <c r="L5566" t="s">
        <v>1464</v>
      </c>
      <c r="M5566" s="20">
        <v>2.64</v>
      </c>
      <c r="N5566" s="20">
        <v>4.3599999999999994</v>
      </c>
      <c r="AE5566">
        <f t="shared" si="86"/>
        <v>2005</v>
      </c>
    </row>
    <row r="5567" spans="1:31" x14ac:dyDescent="0.25">
      <c r="A5567" s="7">
        <v>5564</v>
      </c>
      <c r="B5567" s="8">
        <v>38372</v>
      </c>
      <c r="C5567" t="s">
        <v>3</v>
      </c>
      <c r="D5567" t="s">
        <v>265</v>
      </c>
      <c r="E5567" t="s">
        <v>9</v>
      </c>
      <c r="F5567" t="s">
        <v>688</v>
      </c>
      <c r="G5567" t="s">
        <v>17</v>
      </c>
      <c r="H5567" s="135" t="s">
        <v>1500</v>
      </c>
      <c r="I5567" t="s">
        <v>1454</v>
      </c>
      <c r="J5567" s="20">
        <v>10</v>
      </c>
      <c r="K5567" s="20" t="s">
        <v>1465</v>
      </c>
      <c r="L5567" t="s">
        <v>1466</v>
      </c>
      <c r="M5567" s="20">
        <v>2.5</v>
      </c>
      <c r="N5567" s="20">
        <v>2.5</v>
      </c>
      <c r="AE5567">
        <f t="shared" si="86"/>
        <v>2005</v>
      </c>
    </row>
    <row r="5568" spans="1:31" x14ac:dyDescent="0.25">
      <c r="A5568" s="7">
        <v>5565</v>
      </c>
      <c r="B5568" s="8">
        <v>38373</v>
      </c>
      <c r="C5568" t="s">
        <v>3</v>
      </c>
      <c r="D5568" t="s">
        <v>117</v>
      </c>
      <c r="E5568" t="s">
        <v>9</v>
      </c>
      <c r="F5568" t="s">
        <v>667</v>
      </c>
      <c r="G5568" t="s">
        <v>377</v>
      </c>
      <c r="H5568" s="9" t="s">
        <v>1839</v>
      </c>
      <c r="I5568" t="s">
        <v>1454</v>
      </c>
      <c r="J5568" s="20">
        <v>104</v>
      </c>
      <c r="K5568" s="20" t="s">
        <v>1465</v>
      </c>
      <c r="L5568" t="s">
        <v>1466</v>
      </c>
      <c r="M5568" s="20">
        <v>26</v>
      </c>
      <c r="N5568" s="20">
        <v>26</v>
      </c>
      <c r="AE5568">
        <f t="shared" si="86"/>
        <v>2005</v>
      </c>
    </row>
    <row r="5569" spans="1:31" x14ac:dyDescent="0.25">
      <c r="A5569" s="7">
        <v>5566</v>
      </c>
      <c r="B5569" s="8">
        <v>38373</v>
      </c>
      <c r="C5569" t="s">
        <v>3</v>
      </c>
      <c r="D5569" t="s">
        <v>494</v>
      </c>
      <c r="E5569" t="s">
        <v>9</v>
      </c>
      <c r="F5569" t="s">
        <v>661</v>
      </c>
      <c r="G5569" t="s">
        <v>377</v>
      </c>
      <c r="H5569" s="9" t="s">
        <v>1840</v>
      </c>
      <c r="I5569" t="s">
        <v>1456</v>
      </c>
      <c r="J5569" s="20">
        <v>10</v>
      </c>
      <c r="K5569" s="20" t="s">
        <v>1465</v>
      </c>
      <c r="L5569" t="s">
        <v>1466</v>
      </c>
      <c r="M5569" s="20">
        <v>2.5</v>
      </c>
      <c r="N5569" s="20">
        <v>2.5</v>
      </c>
      <c r="O5569" t="s">
        <v>3</v>
      </c>
      <c r="P5569" s="13" t="s">
        <v>642</v>
      </c>
      <c r="Q5569" t="s">
        <v>1465</v>
      </c>
      <c r="S5569" t="s">
        <v>1465</v>
      </c>
      <c r="U5569" t="s">
        <v>1465</v>
      </c>
      <c r="W5569" t="s">
        <v>1465</v>
      </c>
      <c r="Y5569" t="s">
        <v>1465</v>
      </c>
      <c r="AA5569" t="s">
        <v>1465</v>
      </c>
      <c r="AC5569" t="s">
        <v>1465</v>
      </c>
      <c r="AE5569">
        <f t="shared" si="86"/>
        <v>2005</v>
      </c>
    </row>
    <row r="5570" spans="1:31" x14ac:dyDescent="0.25">
      <c r="A5570" s="7">
        <v>5567</v>
      </c>
      <c r="B5570" s="8">
        <v>38374</v>
      </c>
      <c r="C5570" t="s">
        <v>3</v>
      </c>
      <c r="D5570" t="s">
        <v>140</v>
      </c>
      <c r="E5570" t="s">
        <v>9</v>
      </c>
      <c r="F5570" t="s">
        <v>365</v>
      </c>
      <c r="G5570" t="s">
        <v>14</v>
      </c>
      <c r="H5570" s="135" t="s">
        <v>1567</v>
      </c>
      <c r="I5570" t="s">
        <v>1455</v>
      </c>
      <c r="J5570" s="20">
        <v>11</v>
      </c>
      <c r="K5570" s="20" t="s">
        <v>3</v>
      </c>
      <c r="L5570" t="s">
        <v>1464</v>
      </c>
      <c r="M5570" s="20">
        <v>2.04</v>
      </c>
      <c r="N5570" s="20">
        <v>1.21</v>
      </c>
      <c r="AE5570">
        <f t="shared" si="86"/>
        <v>2005</v>
      </c>
    </row>
    <row r="5571" spans="1:31" x14ac:dyDescent="0.25">
      <c r="A5571" s="7">
        <v>5568</v>
      </c>
      <c r="B5571" s="8">
        <v>38374</v>
      </c>
      <c r="C5571" t="s">
        <v>3</v>
      </c>
      <c r="D5571" t="s">
        <v>163</v>
      </c>
      <c r="E5571" t="s">
        <v>9</v>
      </c>
      <c r="F5571" t="s">
        <v>221</v>
      </c>
      <c r="G5571" t="s">
        <v>17</v>
      </c>
      <c r="H5571" s="135" t="s">
        <v>1490</v>
      </c>
      <c r="I5571" t="s">
        <v>1454</v>
      </c>
      <c r="J5571" s="20">
        <v>21</v>
      </c>
      <c r="K5571" s="20" t="s">
        <v>9</v>
      </c>
      <c r="L5571" t="s">
        <v>1463</v>
      </c>
      <c r="M5571" s="20">
        <v>5.04</v>
      </c>
      <c r="N5571" s="20">
        <v>6.46</v>
      </c>
      <c r="AE5571">
        <f t="shared" si="86"/>
        <v>2005</v>
      </c>
    </row>
    <row r="5572" spans="1:31" x14ac:dyDescent="0.25">
      <c r="A5572" s="7">
        <v>5569</v>
      </c>
      <c r="B5572" s="8">
        <v>38374</v>
      </c>
      <c r="C5572" t="s">
        <v>3</v>
      </c>
      <c r="D5572" t="s">
        <v>440</v>
      </c>
      <c r="E5572" t="s">
        <v>9</v>
      </c>
      <c r="F5572" t="s">
        <v>427</v>
      </c>
      <c r="G5572" t="s">
        <v>11</v>
      </c>
      <c r="H5572" s="135" t="s">
        <v>1496</v>
      </c>
      <c r="I5572" t="s">
        <v>1456</v>
      </c>
      <c r="J5572" s="20">
        <v>55</v>
      </c>
      <c r="K5572" s="20" t="s">
        <v>9</v>
      </c>
      <c r="L5572" t="s">
        <v>1463</v>
      </c>
      <c r="M5572" s="20">
        <v>13.2</v>
      </c>
      <c r="N5572" s="20">
        <v>15.3</v>
      </c>
      <c r="O5572" t="s">
        <v>9</v>
      </c>
      <c r="P5572" s="13" t="s">
        <v>259</v>
      </c>
      <c r="Q5572" t="s">
        <v>9</v>
      </c>
      <c r="R5572" t="s">
        <v>739</v>
      </c>
      <c r="S5572" t="s">
        <v>3</v>
      </c>
      <c r="T5572" t="s">
        <v>271</v>
      </c>
      <c r="U5572" t="s">
        <v>3</v>
      </c>
      <c r="V5572" t="s">
        <v>457</v>
      </c>
      <c r="W5572" t="s">
        <v>1465</v>
      </c>
      <c r="Y5572" t="s">
        <v>1465</v>
      </c>
      <c r="AA5572" t="s">
        <v>1465</v>
      </c>
      <c r="AC5572" t="s">
        <v>1465</v>
      </c>
      <c r="AE5572">
        <f t="shared" ref="AE5572:AE5635" si="87">YEAR(B5572)</f>
        <v>2005</v>
      </c>
    </row>
    <row r="5573" spans="1:31" x14ac:dyDescent="0.25">
      <c r="A5573" s="7">
        <v>5570</v>
      </c>
      <c r="B5573" s="8">
        <v>38374</v>
      </c>
      <c r="C5573" t="s">
        <v>3</v>
      </c>
      <c r="D5573" t="s">
        <v>442</v>
      </c>
      <c r="E5573" t="s">
        <v>9</v>
      </c>
      <c r="F5573" t="s">
        <v>427</v>
      </c>
      <c r="G5573" t="s">
        <v>17</v>
      </c>
      <c r="H5573" s="135" t="s">
        <v>1496</v>
      </c>
      <c r="I5573" t="s">
        <v>1454</v>
      </c>
      <c r="J5573" s="20">
        <v>15</v>
      </c>
      <c r="K5573" s="20" t="s">
        <v>3</v>
      </c>
      <c r="L5573" t="s">
        <v>1464</v>
      </c>
      <c r="M5573" s="20">
        <v>5.2</v>
      </c>
      <c r="N5573" s="20">
        <v>3.3</v>
      </c>
      <c r="AE5573">
        <f t="shared" si="87"/>
        <v>2005</v>
      </c>
    </row>
    <row r="5574" spans="1:31" x14ac:dyDescent="0.25">
      <c r="A5574" s="7">
        <v>5571</v>
      </c>
      <c r="B5574" s="8">
        <v>38374</v>
      </c>
      <c r="C5574" t="s">
        <v>3</v>
      </c>
      <c r="D5574" t="s">
        <v>427</v>
      </c>
      <c r="E5574" t="s">
        <v>9</v>
      </c>
      <c r="F5574" t="s">
        <v>270</v>
      </c>
      <c r="G5574" t="s">
        <v>17</v>
      </c>
      <c r="H5574" s="135" t="s">
        <v>1496</v>
      </c>
      <c r="I5574" t="s">
        <v>1455</v>
      </c>
      <c r="J5574" s="20">
        <v>14</v>
      </c>
      <c r="K5574" s="20" t="s">
        <v>3</v>
      </c>
      <c r="L5574" t="s">
        <v>1464</v>
      </c>
      <c r="M5574" s="20">
        <v>2.46</v>
      </c>
      <c r="N5574" s="20">
        <v>1.54</v>
      </c>
      <c r="AE5574">
        <f t="shared" si="87"/>
        <v>2005</v>
      </c>
    </row>
    <row r="5575" spans="1:31" x14ac:dyDescent="0.25">
      <c r="A5575" s="7">
        <v>5572</v>
      </c>
      <c r="B5575" s="8">
        <v>38374</v>
      </c>
      <c r="C5575" t="s">
        <v>3</v>
      </c>
      <c r="D5575" t="s">
        <v>165</v>
      </c>
      <c r="E5575" t="s">
        <v>9</v>
      </c>
      <c r="F5575" t="s">
        <v>258</v>
      </c>
      <c r="G5575" t="s">
        <v>633</v>
      </c>
      <c r="H5575" s="135" t="s">
        <v>1780</v>
      </c>
      <c r="I5575" t="s">
        <v>1454</v>
      </c>
      <c r="J5575" s="20">
        <v>6</v>
      </c>
      <c r="K5575" s="20" t="s">
        <v>9</v>
      </c>
      <c r="L5575" t="s">
        <v>1464</v>
      </c>
      <c r="M5575" s="20">
        <v>1.32</v>
      </c>
      <c r="N5575" s="20">
        <v>2.6799999999999997</v>
      </c>
      <c r="AE5575">
        <f t="shared" si="87"/>
        <v>2005</v>
      </c>
    </row>
    <row r="5576" spans="1:31" x14ac:dyDescent="0.25">
      <c r="A5576" s="7">
        <v>5573</v>
      </c>
      <c r="B5576" s="8">
        <v>38374</v>
      </c>
      <c r="C5576" t="s">
        <v>3</v>
      </c>
      <c r="D5576" t="s">
        <v>250</v>
      </c>
      <c r="E5576" t="s">
        <v>9</v>
      </c>
      <c r="F5576" t="s">
        <v>55</v>
      </c>
      <c r="G5576" t="s">
        <v>648</v>
      </c>
      <c r="H5576" s="135" t="s">
        <v>1785</v>
      </c>
      <c r="I5576" t="s">
        <v>1454</v>
      </c>
      <c r="J5576" s="20">
        <v>14</v>
      </c>
      <c r="K5576" s="20" t="s">
        <v>9</v>
      </c>
      <c r="L5576" t="s">
        <v>1463</v>
      </c>
      <c r="M5576" s="20">
        <v>3.36</v>
      </c>
      <c r="N5576" s="20">
        <v>4.6400000000000006</v>
      </c>
      <c r="AE5576">
        <f t="shared" si="87"/>
        <v>2005</v>
      </c>
    </row>
    <row r="5577" spans="1:31" x14ac:dyDescent="0.25">
      <c r="A5577" s="7">
        <v>5574</v>
      </c>
      <c r="B5577" s="8">
        <v>38374</v>
      </c>
      <c r="C5577" t="s">
        <v>3</v>
      </c>
      <c r="D5577" t="s">
        <v>427</v>
      </c>
      <c r="E5577" t="s">
        <v>9</v>
      </c>
      <c r="F5577" t="s">
        <v>521</v>
      </c>
      <c r="G5577" t="s">
        <v>648</v>
      </c>
      <c r="H5577" s="135" t="s">
        <v>1785</v>
      </c>
      <c r="I5577" t="s">
        <v>1455</v>
      </c>
      <c r="J5577" s="20">
        <v>40</v>
      </c>
      <c r="K5577" s="20" t="s">
        <v>3</v>
      </c>
      <c r="L5577" t="s">
        <v>1464</v>
      </c>
      <c r="M5577" s="20">
        <v>6.1</v>
      </c>
      <c r="N5577" s="20">
        <v>4.4000000000000004</v>
      </c>
      <c r="AE5577">
        <f t="shared" si="87"/>
        <v>2005</v>
      </c>
    </row>
    <row r="5578" spans="1:31" x14ac:dyDescent="0.25">
      <c r="A5578" s="7">
        <v>5575</v>
      </c>
      <c r="B5578" s="8">
        <v>38374</v>
      </c>
      <c r="C5578" t="s">
        <v>3</v>
      </c>
      <c r="D5578" t="s">
        <v>333</v>
      </c>
      <c r="E5578" t="s">
        <v>9</v>
      </c>
      <c r="F5578" t="s">
        <v>395</v>
      </c>
      <c r="G5578" t="s">
        <v>377</v>
      </c>
      <c r="H5578" s="9" t="s">
        <v>1841</v>
      </c>
      <c r="I5578" t="s">
        <v>1454</v>
      </c>
      <c r="J5578" s="20">
        <v>12</v>
      </c>
      <c r="K5578" s="20" t="s">
        <v>9</v>
      </c>
      <c r="L5578" t="s">
        <v>1464</v>
      </c>
      <c r="M5578" s="20">
        <v>2.64</v>
      </c>
      <c r="N5578" s="20">
        <v>4.3599999999999994</v>
      </c>
      <c r="AE5578">
        <f t="shared" si="87"/>
        <v>2005</v>
      </c>
    </row>
    <row r="5579" spans="1:31" x14ac:dyDescent="0.25">
      <c r="A5579" s="7">
        <v>5576</v>
      </c>
      <c r="B5579" s="8">
        <v>38375</v>
      </c>
      <c r="C5579" t="s">
        <v>3</v>
      </c>
      <c r="D5579" t="s">
        <v>543</v>
      </c>
      <c r="E5579" t="s">
        <v>9</v>
      </c>
      <c r="F5579" t="s">
        <v>661</v>
      </c>
      <c r="G5579" t="s">
        <v>377</v>
      </c>
      <c r="H5579" s="9" t="s">
        <v>1842</v>
      </c>
      <c r="I5579" t="s">
        <v>1454</v>
      </c>
      <c r="J5579" s="20">
        <v>37</v>
      </c>
      <c r="K5579" s="20" t="s">
        <v>9</v>
      </c>
      <c r="L5579" t="s">
        <v>1464</v>
      </c>
      <c r="M5579" s="20">
        <v>8.14</v>
      </c>
      <c r="N5579" s="20">
        <v>11.36</v>
      </c>
      <c r="AE5579">
        <f t="shared" si="87"/>
        <v>2005</v>
      </c>
    </row>
    <row r="5580" spans="1:31" x14ac:dyDescent="0.25">
      <c r="A5580" s="7">
        <v>5577</v>
      </c>
      <c r="B5580" s="8">
        <v>38375</v>
      </c>
      <c r="C5580" t="s">
        <v>3</v>
      </c>
      <c r="D5580" t="s">
        <v>271</v>
      </c>
      <c r="E5580" t="s">
        <v>9</v>
      </c>
      <c r="F5580" t="s">
        <v>53</v>
      </c>
      <c r="G5580" t="s">
        <v>17</v>
      </c>
      <c r="H5580" s="135" t="s">
        <v>1568</v>
      </c>
      <c r="I5580" t="s">
        <v>1454</v>
      </c>
      <c r="J5580" s="20">
        <v>28</v>
      </c>
      <c r="K5580" s="20" t="s">
        <v>3</v>
      </c>
      <c r="L5580" t="s">
        <v>1464</v>
      </c>
      <c r="M5580" s="20">
        <v>8.84</v>
      </c>
      <c r="N5580" s="20">
        <v>6.16</v>
      </c>
      <c r="AE5580">
        <f t="shared" si="87"/>
        <v>2005</v>
      </c>
    </row>
    <row r="5581" spans="1:31" x14ac:dyDescent="0.25">
      <c r="A5581" s="7">
        <v>5578</v>
      </c>
      <c r="B5581" s="8">
        <v>38375</v>
      </c>
      <c r="C5581" t="s">
        <v>3</v>
      </c>
      <c r="D5581" t="s">
        <v>276</v>
      </c>
      <c r="E5581" t="s">
        <v>9</v>
      </c>
      <c r="F5581" t="s">
        <v>140</v>
      </c>
      <c r="G5581" t="s">
        <v>11</v>
      </c>
      <c r="H5581" s="135" t="s">
        <v>1526</v>
      </c>
      <c r="I5581" t="s">
        <v>1454</v>
      </c>
      <c r="J5581" s="20">
        <v>10</v>
      </c>
      <c r="K5581" s="20" t="s">
        <v>9</v>
      </c>
      <c r="L5581" t="s">
        <v>1463</v>
      </c>
      <c r="M5581" s="20">
        <v>2.4</v>
      </c>
      <c r="N5581" s="20">
        <v>3.6</v>
      </c>
      <c r="AE5581">
        <f t="shared" si="87"/>
        <v>2005</v>
      </c>
    </row>
    <row r="5582" spans="1:31" x14ac:dyDescent="0.25">
      <c r="A5582" s="7">
        <v>5579</v>
      </c>
      <c r="B5582" s="8">
        <v>38375</v>
      </c>
      <c r="C5582" t="s">
        <v>3</v>
      </c>
      <c r="D5582" t="s">
        <v>543</v>
      </c>
      <c r="E5582" t="s">
        <v>9</v>
      </c>
      <c r="F5582" t="s">
        <v>521</v>
      </c>
      <c r="G5582" t="s">
        <v>17</v>
      </c>
      <c r="H5582" s="135" t="s">
        <v>1496</v>
      </c>
      <c r="I5582" t="s">
        <v>1454</v>
      </c>
      <c r="J5582" s="20">
        <v>15</v>
      </c>
      <c r="K5582" s="20" t="s">
        <v>9</v>
      </c>
      <c r="L5582" t="s">
        <v>1464</v>
      </c>
      <c r="M5582" s="20">
        <v>3.3</v>
      </c>
      <c r="N5582" s="20">
        <v>5.2</v>
      </c>
      <c r="AE5582">
        <f t="shared" si="87"/>
        <v>2005</v>
      </c>
    </row>
    <row r="5583" spans="1:31" x14ac:dyDescent="0.25">
      <c r="A5583" s="7">
        <v>5580</v>
      </c>
      <c r="B5583" s="8">
        <v>38376</v>
      </c>
      <c r="C5583" t="s">
        <v>3</v>
      </c>
      <c r="D5583" t="s">
        <v>287</v>
      </c>
      <c r="E5583" t="s">
        <v>9</v>
      </c>
      <c r="F5583" t="s">
        <v>545</v>
      </c>
      <c r="G5583" t="s">
        <v>14</v>
      </c>
      <c r="H5583" s="135" t="s">
        <v>1507</v>
      </c>
      <c r="I5583" t="s">
        <v>1454</v>
      </c>
      <c r="J5583" s="20">
        <v>30</v>
      </c>
      <c r="K5583" s="20" t="s">
        <v>3</v>
      </c>
      <c r="L5583" t="s">
        <v>1464</v>
      </c>
      <c r="M5583" s="20">
        <v>9.4</v>
      </c>
      <c r="N5583" s="20">
        <v>6.6</v>
      </c>
      <c r="AE5583">
        <f t="shared" si="87"/>
        <v>2005</v>
      </c>
    </row>
    <row r="5584" spans="1:31" x14ac:dyDescent="0.25">
      <c r="A5584" s="7">
        <v>5581</v>
      </c>
      <c r="B5584" s="8">
        <v>38376</v>
      </c>
      <c r="C5584" t="s">
        <v>3</v>
      </c>
      <c r="D5584" t="s">
        <v>693</v>
      </c>
      <c r="E5584" t="s">
        <v>9</v>
      </c>
      <c r="F5584" t="s">
        <v>19</v>
      </c>
      <c r="G5584" t="s">
        <v>11</v>
      </c>
      <c r="H5584" s="135" t="s">
        <v>1541</v>
      </c>
      <c r="I5584" t="s">
        <v>1454</v>
      </c>
      <c r="J5584" s="20">
        <v>1</v>
      </c>
      <c r="K5584" s="20" t="s">
        <v>1465</v>
      </c>
      <c r="L5584" t="s">
        <v>1466</v>
      </c>
      <c r="M5584" s="20">
        <v>0.25</v>
      </c>
      <c r="N5584" s="20">
        <v>0.25</v>
      </c>
      <c r="AE5584">
        <f t="shared" si="87"/>
        <v>2005</v>
      </c>
    </row>
    <row r="5585" spans="1:31" x14ac:dyDescent="0.25">
      <c r="A5585" s="7">
        <v>5582</v>
      </c>
      <c r="B5585" s="8">
        <v>38376</v>
      </c>
      <c r="C5585" t="s">
        <v>3</v>
      </c>
      <c r="D5585" t="s">
        <v>678</v>
      </c>
      <c r="E5585" t="s">
        <v>9</v>
      </c>
      <c r="F5585" t="s">
        <v>389</v>
      </c>
      <c r="G5585" t="s">
        <v>14</v>
      </c>
      <c r="H5585" s="135" t="s">
        <v>1532</v>
      </c>
      <c r="I5585" t="s">
        <v>1455</v>
      </c>
      <c r="J5585" s="20">
        <v>17</v>
      </c>
      <c r="K5585" s="20" t="s">
        <v>9</v>
      </c>
      <c r="L5585" t="s">
        <v>1464</v>
      </c>
      <c r="M5585" s="20">
        <v>1.87</v>
      </c>
      <c r="N5585" s="20">
        <v>2.88</v>
      </c>
      <c r="AE5585">
        <f t="shared" si="87"/>
        <v>2005</v>
      </c>
    </row>
    <row r="5586" spans="1:31" x14ac:dyDescent="0.25">
      <c r="A5586" s="7">
        <v>5583</v>
      </c>
      <c r="B5586" s="8">
        <v>38377</v>
      </c>
      <c r="C5586" t="s">
        <v>3</v>
      </c>
      <c r="D5586" t="s">
        <v>694</v>
      </c>
      <c r="E5586" t="s">
        <v>9</v>
      </c>
      <c r="F5586" t="s">
        <v>597</v>
      </c>
      <c r="G5586" t="s">
        <v>65</v>
      </c>
      <c r="H5586" s="135" t="s">
        <v>1519</v>
      </c>
      <c r="I5586" t="s">
        <v>1454</v>
      </c>
      <c r="J5586" s="20">
        <v>28</v>
      </c>
      <c r="K5586" s="20" t="s">
        <v>9</v>
      </c>
      <c r="L5586" t="s">
        <v>1464</v>
      </c>
      <c r="M5586" s="20">
        <v>6.16</v>
      </c>
      <c r="N5586" s="20">
        <v>8.84</v>
      </c>
      <c r="AE5586">
        <f t="shared" si="87"/>
        <v>2005</v>
      </c>
    </row>
    <row r="5587" spans="1:31" x14ac:dyDescent="0.25">
      <c r="A5587" s="7">
        <v>5584</v>
      </c>
      <c r="B5587" s="8">
        <v>38377</v>
      </c>
      <c r="C5587" t="s">
        <v>3</v>
      </c>
      <c r="D5587" t="s">
        <v>617</v>
      </c>
      <c r="E5587" t="s">
        <v>9</v>
      </c>
      <c r="F5587" t="s">
        <v>562</v>
      </c>
      <c r="G5587" t="s">
        <v>65</v>
      </c>
      <c r="H5587" s="135" t="s">
        <v>1519</v>
      </c>
      <c r="I5587" t="s">
        <v>1454</v>
      </c>
      <c r="J5587" s="20">
        <v>90</v>
      </c>
      <c r="K5587" s="20" t="s">
        <v>3</v>
      </c>
      <c r="L5587" t="s">
        <v>1464</v>
      </c>
      <c r="M5587" s="20">
        <v>26.2</v>
      </c>
      <c r="N5587" s="20">
        <v>19.8</v>
      </c>
      <c r="AE5587">
        <f t="shared" si="87"/>
        <v>2005</v>
      </c>
    </row>
    <row r="5588" spans="1:31" x14ac:dyDescent="0.25">
      <c r="A5588" s="7">
        <v>5585</v>
      </c>
      <c r="B5588" s="8">
        <v>38377</v>
      </c>
      <c r="C5588" t="s">
        <v>3</v>
      </c>
      <c r="D5588" t="s">
        <v>273</v>
      </c>
      <c r="E5588" t="s">
        <v>9</v>
      </c>
      <c r="F5588" t="s">
        <v>372</v>
      </c>
      <c r="G5588" t="s">
        <v>17</v>
      </c>
      <c r="H5588" s="136" t="s">
        <v>1502</v>
      </c>
      <c r="I5588" t="s">
        <v>1454</v>
      </c>
      <c r="J5588" s="20">
        <v>63</v>
      </c>
      <c r="K5588" s="20" t="s">
        <v>9</v>
      </c>
      <c r="L5588" t="s">
        <v>1464</v>
      </c>
      <c r="M5588" s="20">
        <v>13.86</v>
      </c>
      <c r="N5588" s="20">
        <v>18.64</v>
      </c>
      <c r="AE5588">
        <f t="shared" si="87"/>
        <v>2005</v>
      </c>
    </row>
    <row r="5589" spans="1:31" x14ac:dyDescent="0.25">
      <c r="A5589" s="7">
        <v>5586</v>
      </c>
      <c r="B5589" s="8">
        <v>38377</v>
      </c>
      <c r="C5589" t="s">
        <v>3</v>
      </c>
      <c r="D5589" t="s">
        <v>270</v>
      </c>
      <c r="E5589" t="s">
        <v>9</v>
      </c>
      <c r="F5589" t="s">
        <v>78</v>
      </c>
      <c r="G5589" t="s">
        <v>17</v>
      </c>
      <c r="H5589" s="135" t="s">
        <v>1496</v>
      </c>
      <c r="I5589" t="s">
        <v>1455</v>
      </c>
      <c r="J5589" s="20">
        <v>35</v>
      </c>
      <c r="K5589" s="20" t="s">
        <v>3</v>
      </c>
      <c r="L5589" t="s">
        <v>1464</v>
      </c>
      <c r="M5589" s="20">
        <v>5.4</v>
      </c>
      <c r="N5589" s="20">
        <v>3.85</v>
      </c>
      <c r="AE5589">
        <f t="shared" si="87"/>
        <v>2005</v>
      </c>
    </row>
    <row r="5590" spans="1:31" x14ac:dyDescent="0.25">
      <c r="A5590" s="7">
        <v>5587</v>
      </c>
      <c r="B5590" s="8">
        <v>38377</v>
      </c>
      <c r="C5590" t="s">
        <v>3</v>
      </c>
      <c r="D5590" t="s">
        <v>43</v>
      </c>
      <c r="E5590" t="s">
        <v>9</v>
      </c>
      <c r="F5590" t="s">
        <v>562</v>
      </c>
      <c r="G5590" t="s">
        <v>14</v>
      </c>
      <c r="H5590" s="135" t="s">
        <v>1496</v>
      </c>
      <c r="I5590" t="s">
        <v>1454</v>
      </c>
      <c r="J5590" s="20">
        <v>16</v>
      </c>
      <c r="K5590" s="20" t="s">
        <v>3</v>
      </c>
      <c r="L5590" t="s">
        <v>1464</v>
      </c>
      <c r="M5590" s="20">
        <v>5.48</v>
      </c>
      <c r="N5590" s="20">
        <v>3.52</v>
      </c>
      <c r="AE5590">
        <f t="shared" si="87"/>
        <v>2005</v>
      </c>
    </row>
    <row r="5591" spans="1:31" x14ac:dyDescent="0.25">
      <c r="A5591" s="7">
        <v>5588</v>
      </c>
      <c r="B5591" s="8">
        <v>38377</v>
      </c>
      <c r="C5591" t="s">
        <v>3</v>
      </c>
      <c r="D5591" t="s">
        <v>344</v>
      </c>
      <c r="E5591" t="s">
        <v>9</v>
      </c>
      <c r="F5591" t="s">
        <v>270</v>
      </c>
      <c r="G5591" t="s">
        <v>24</v>
      </c>
      <c r="H5591" s="136" t="s">
        <v>1496</v>
      </c>
      <c r="I5591" t="s">
        <v>1454</v>
      </c>
      <c r="J5591" s="20">
        <v>16</v>
      </c>
      <c r="K5591" s="20" t="s">
        <v>3</v>
      </c>
      <c r="L5591" t="s">
        <v>1464</v>
      </c>
      <c r="M5591" s="20">
        <v>5.48</v>
      </c>
      <c r="N5591" s="20">
        <v>3.52</v>
      </c>
      <c r="AE5591">
        <f t="shared" si="87"/>
        <v>2005</v>
      </c>
    </row>
    <row r="5592" spans="1:31" x14ac:dyDescent="0.25">
      <c r="A5592" s="7">
        <v>5589</v>
      </c>
      <c r="B5592" s="8">
        <v>38377</v>
      </c>
      <c r="C5592" t="s">
        <v>3</v>
      </c>
      <c r="D5592" t="s">
        <v>669</v>
      </c>
      <c r="E5592" t="s">
        <v>9</v>
      </c>
      <c r="F5592" t="s">
        <v>486</v>
      </c>
      <c r="G5592" t="s">
        <v>648</v>
      </c>
      <c r="H5592" s="9" t="s">
        <v>1843</v>
      </c>
      <c r="I5592" t="s">
        <v>1454</v>
      </c>
      <c r="J5592" s="20">
        <v>50</v>
      </c>
      <c r="K5592" s="20" t="s">
        <v>3</v>
      </c>
      <c r="L5592" t="s">
        <v>1464</v>
      </c>
      <c r="M5592" s="20">
        <v>15</v>
      </c>
      <c r="N5592" s="20">
        <v>11</v>
      </c>
      <c r="AE5592">
        <f t="shared" si="87"/>
        <v>2005</v>
      </c>
    </row>
    <row r="5593" spans="1:31" x14ac:dyDescent="0.25">
      <c r="A5593" s="7">
        <v>5590</v>
      </c>
      <c r="B5593" s="8">
        <v>38377</v>
      </c>
      <c r="C5593" t="s">
        <v>3</v>
      </c>
      <c r="D5593" t="s">
        <v>693</v>
      </c>
      <c r="E5593" t="s">
        <v>9</v>
      </c>
      <c r="F5593" t="s">
        <v>275</v>
      </c>
      <c r="G5593" t="s">
        <v>569</v>
      </c>
      <c r="H5593" s="9" t="s">
        <v>1844</v>
      </c>
      <c r="I5593" t="s">
        <v>1454</v>
      </c>
      <c r="J5593" s="20">
        <v>1</v>
      </c>
      <c r="K5593" s="20" t="s">
        <v>1465</v>
      </c>
      <c r="L5593" t="s">
        <v>1466</v>
      </c>
      <c r="M5593" s="20">
        <v>0.25</v>
      </c>
      <c r="N5593" s="20">
        <v>0.25</v>
      </c>
      <c r="AE5593">
        <f t="shared" si="87"/>
        <v>2005</v>
      </c>
    </row>
    <row r="5594" spans="1:31" x14ac:dyDescent="0.25">
      <c r="A5594" s="7">
        <v>5591</v>
      </c>
      <c r="B5594" s="8">
        <v>38378</v>
      </c>
      <c r="C5594" t="s">
        <v>3</v>
      </c>
      <c r="D5594" t="s">
        <v>465</v>
      </c>
      <c r="E5594" t="s">
        <v>9</v>
      </c>
      <c r="F5594" t="s">
        <v>427</v>
      </c>
      <c r="G5594" t="s">
        <v>11</v>
      </c>
      <c r="H5594" s="135" t="s">
        <v>1496</v>
      </c>
      <c r="I5594" t="s">
        <v>1454</v>
      </c>
      <c r="J5594" s="20">
        <v>27</v>
      </c>
      <c r="K5594" s="20" t="s">
        <v>9</v>
      </c>
      <c r="L5594" t="s">
        <v>1464</v>
      </c>
      <c r="M5594" s="20">
        <v>5.9399999999999995</v>
      </c>
      <c r="N5594" s="20">
        <v>8.56</v>
      </c>
      <c r="AE5594">
        <f t="shared" si="87"/>
        <v>2005</v>
      </c>
    </row>
    <row r="5595" spans="1:31" x14ac:dyDescent="0.25">
      <c r="A5595" s="7">
        <v>5592</v>
      </c>
      <c r="B5595" s="8">
        <v>38378</v>
      </c>
      <c r="C5595" t="s">
        <v>3</v>
      </c>
      <c r="D5595" t="s">
        <v>420</v>
      </c>
      <c r="E5595" t="s">
        <v>9</v>
      </c>
      <c r="F5595" t="s">
        <v>427</v>
      </c>
      <c r="G5595" t="s">
        <v>11</v>
      </c>
      <c r="H5595" s="135" t="s">
        <v>1496</v>
      </c>
      <c r="I5595" t="s">
        <v>1454</v>
      </c>
      <c r="J5595" s="20">
        <v>72</v>
      </c>
      <c r="K5595" s="20" t="s">
        <v>9</v>
      </c>
      <c r="L5595" t="s">
        <v>1464</v>
      </c>
      <c r="M5595" s="20">
        <v>15.84</v>
      </c>
      <c r="N5595" s="20">
        <v>21.16</v>
      </c>
      <c r="AE5595">
        <f t="shared" si="87"/>
        <v>2005</v>
      </c>
    </row>
    <row r="5596" spans="1:31" x14ac:dyDescent="0.25">
      <c r="A5596" s="7">
        <v>5593</v>
      </c>
      <c r="B5596" s="8">
        <v>38378</v>
      </c>
      <c r="C5596" t="s">
        <v>3</v>
      </c>
      <c r="D5596" t="s">
        <v>518</v>
      </c>
      <c r="E5596" t="s">
        <v>9</v>
      </c>
      <c r="F5596" t="s">
        <v>427</v>
      </c>
      <c r="G5596" t="s">
        <v>14</v>
      </c>
      <c r="H5596" s="135" t="s">
        <v>1496</v>
      </c>
      <c r="I5596" t="s">
        <v>1454</v>
      </c>
      <c r="J5596" s="20">
        <v>17</v>
      </c>
      <c r="K5596" s="20" t="s">
        <v>1465</v>
      </c>
      <c r="L5596" t="s">
        <v>1466</v>
      </c>
      <c r="M5596" s="20">
        <v>4.25</v>
      </c>
      <c r="N5596" s="20">
        <v>4.25</v>
      </c>
      <c r="AE5596">
        <f t="shared" si="87"/>
        <v>2005</v>
      </c>
    </row>
    <row r="5597" spans="1:31" x14ac:dyDescent="0.25">
      <c r="A5597" s="7">
        <v>5594</v>
      </c>
      <c r="B5597" s="8">
        <v>38378</v>
      </c>
      <c r="C5597" t="s">
        <v>3</v>
      </c>
      <c r="D5597" t="s">
        <v>427</v>
      </c>
      <c r="E5597" t="s">
        <v>9</v>
      </c>
      <c r="F5597" t="s">
        <v>521</v>
      </c>
      <c r="G5597" t="s">
        <v>14</v>
      </c>
      <c r="H5597" s="135" t="s">
        <v>1496</v>
      </c>
      <c r="I5597" t="s">
        <v>1455</v>
      </c>
      <c r="J5597" s="20">
        <v>27</v>
      </c>
      <c r="K5597" s="20" t="s">
        <v>9</v>
      </c>
      <c r="L5597" t="s">
        <v>1464</v>
      </c>
      <c r="M5597" s="20">
        <v>2.9699999999999998</v>
      </c>
      <c r="N5597" s="20">
        <v>4.28</v>
      </c>
      <c r="AE5597">
        <f t="shared" si="87"/>
        <v>2005</v>
      </c>
    </row>
    <row r="5598" spans="1:31" x14ac:dyDescent="0.25">
      <c r="A5598" s="7">
        <v>5595</v>
      </c>
      <c r="B5598" s="8">
        <v>38378</v>
      </c>
      <c r="C5598" t="s">
        <v>3</v>
      </c>
      <c r="D5598" t="s">
        <v>543</v>
      </c>
      <c r="E5598" t="s">
        <v>9</v>
      </c>
      <c r="F5598" t="s">
        <v>427</v>
      </c>
      <c r="G5598" t="s">
        <v>377</v>
      </c>
      <c r="H5598" s="9" t="s">
        <v>1845</v>
      </c>
      <c r="I5598" t="s">
        <v>1454</v>
      </c>
      <c r="J5598" s="20">
        <v>58</v>
      </c>
      <c r="K5598" s="20" t="s">
        <v>9</v>
      </c>
      <c r="L5598" t="s">
        <v>1464</v>
      </c>
      <c r="M5598" s="20">
        <v>12.76</v>
      </c>
      <c r="N5598" s="20">
        <v>17.239999999999998</v>
      </c>
      <c r="AE5598">
        <f t="shared" si="87"/>
        <v>2005</v>
      </c>
    </row>
    <row r="5599" spans="1:31" x14ac:dyDescent="0.25">
      <c r="A5599" s="7">
        <v>5596</v>
      </c>
      <c r="B5599" s="8">
        <v>38378</v>
      </c>
      <c r="C5599" t="s">
        <v>3</v>
      </c>
      <c r="D5599" t="s">
        <v>350</v>
      </c>
      <c r="E5599" t="s">
        <v>9</v>
      </c>
      <c r="F5599" t="s">
        <v>55</v>
      </c>
      <c r="G5599" t="s">
        <v>648</v>
      </c>
      <c r="H5599" s="9" t="s">
        <v>1846</v>
      </c>
      <c r="I5599" t="s">
        <v>1454</v>
      </c>
      <c r="J5599" s="20">
        <v>48</v>
      </c>
      <c r="K5599" s="20" t="s">
        <v>3</v>
      </c>
      <c r="L5599" t="s">
        <v>1464</v>
      </c>
      <c r="M5599" s="20">
        <v>14.44</v>
      </c>
      <c r="N5599" s="20">
        <v>10.56</v>
      </c>
      <c r="AE5599">
        <f t="shared" si="87"/>
        <v>2005</v>
      </c>
    </row>
    <row r="5600" spans="1:31" x14ac:dyDescent="0.25">
      <c r="A5600" s="7">
        <v>5597</v>
      </c>
      <c r="B5600" s="8">
        <v>38378</v>
      </c>
      <c r="C5600" t="s">
        <v>3</v>
      </c>
      <c r="D5600" t="s">
        <v>538</v>
      </c>
      <c r="E5600" t="s">
        <v>9</v>
      </c>
      <c r="F5600" t="s">
        <v>546</v>
      </c>
      <c r="G5600" t="s">
        <v>648</v>
      </c>
      <c r="H5600" s="135" t="s">
        <v>1785</v>
      </c>
      <c r="I5600" t="s">
        <v>1455</v>
      </c>
      <c r="J5600" s="20">
        <v>8</v>
      </c>
      <c r="K5600" s="20" t="s">
        <v>1465</v>
      </c>
      <c r="L5600" t="s">
        <v>1466</v>
      </c>
      <c r="M5600" s="20">
        <v>1</v>
      </c>
      <c r="N5600" s="20">
        <v>1</v>
      </c>
      <c r="AE5600">
        <f t="shared" si="87"/>
        <v>2005</v>
      </c>
    </row>
    <row r="5601" spans="1:31" x14ac:dyDescent="0.25">
      <c r="A5601" s="7">
        <v>5598</v>
      </c>
      <c r="B5601" s="8">
        <v>38378</v>
      </c>
      <c r="C5601" t="s">
        <v>3</v>
      </c>
      <c r="D5601" t="s">
        <v>26</v>
      </c>
      <c r="E5601" t="s">
        <v>9</v>
      </c>
      <c r="F5601" t="s">
        <v>210</v>
      </c>
      <c r="G5601" t="s">
        <v>569</v>
      </c>
      <c r="H5601" s="135" t="s">
        <v>1677</v>
      </c>
      <c r="I5601" t="s">
        <v>1455</v>
      </c>
      <c r="J5601" s="20">
        <v>21</v>
      </c>
      <c r="K5601" s="20" t="s">
        <v>9</v>
      </c>
      <c r="L5601" t="s">
        <v>1464</v>
      </c>
      <c r="M5601" s="20">
        <v>2.31</v>
      </c>
      <c r="N5601" s="20">
        <v>3.44</v>
      </c>
      <c r="AE5601">
        <f t="shared" si="87"/>
        <v>2005</v>
      </c>
    </row>
    <row r="5602" spans="1:31" x14ac:dyDescent="0.25">
      <c r="A5602" s="7">
        <v>5599</v>
      </c>
      <c r="B5602" s="8">
        <v>38379</v>
      </c>
      <c r="C5602" t="s">
        <v>3</v>
      </c>
      <c r="D5602" t="s">
        <v>588</v>
      </c>
      <c r="E5602" t="s">
        <v>9</v>
      </c>
      <c r="F5602" t="s">
        <v>486</v>
      </c>
      <c r="G5602" t="s">
        <v>24</v>
      </c>
      <c r="H5602" s="135" t="s">
        <v>1493</v>
      </c>
      <c r="I5602" t="s">
        <v>1454</v>
      </c>
      <c r="J5602" s="20">
        <v>30</v>
      </c>
      <c r="K5602" s="20" t="s">
        <v>9</v>
      </c>
      <c r="L5602" t="s">
        <v>1464</v>
      </c>
      <c r="M5602" s="20">
        <v>6.6</v>
      </c>
      <c r="N5602" s="20">
        <v>9.4</v>
      </c>
      <c r="AE5602">
        <f t="shared" si="87"/>
        <v>2005</v>
      </c>
    </row>
    <row r="5603" spans="1:31" x14ac:dyDescent="0.25">
      <c r="A5603" s="7">
        <v>5600</v>
      </c>
      <c r="B5603" s="8">
        <v>38379</v>
      </c>
      <c r="C5603" t="s">
        <v>3</v>
      </c>
      <c r="D5603" t="s">
        <v>271</v>
      </c>
      <c r="E5603" t="s">
        <v>9</v>
      </c>
      <c r="F5603" t="s">
        <v>53</v>
      </c>
      <c r="G5603" t="s">
        <v>17</v>
      </c>
      <c r="H5603" s="135" t="s">
        <v>1537</v>
      </c>
      <c r="I5603" t="s">
        <v>1454</v>
      </c>
      <c r="J5603" s="20">
        <v>28</v>
      </c>
      <c r="K5603" s="20" t="s">
        <v>1465</v>
      </c>
      <c r="L5603" t="s">
        <v>1466</v>
      </c>
      <c r="M5603" s="20">
        <v>7</v>
      </c>
      <c r="N5603" s="20">
        <v>7</v>
      </c>
      <c r="AE5603">
        <f t="shared" si="87"/>
        <v>2005</v>
      </c>
    </row>
    <row r="5604" spans="1:31" x14ac:dyDescent="0.25">
      <c r="A5604" s="7">
        <v>5601</v>
      </c>
      <c r="B5604" s="8">
        <v>38379</v>
      </c>
      <c r="C5604" t="s">
        <v>3</v>
      </c>
      <c r="D5604" t="s">
        <v>178</v>
      </c>
      <c r="E5604" t="s">
        <v>9</v>
      </c>
      <c r="F5604" t="s">
        <v>582</v>
      </c>
      <c r="G5604" t="s">
        <v>65</v>
      </c>
      <c r="H5604" s="135" t="s">
        <v>1519</v>
      </c>
      <c r="I5604" t="s">
        <v>1454</v>
      </c>
      <c r="J5604" s="20">
        <v>87</v>
      </c>
      <c r="K5604" s="20" t="s">
        <v>9</v>
      </c>
      <c r="L5604" t="s">
        <v>1464</v>
      </c>
      <c r="M5604" s="20">
        <v>19.14</v>
      </c>
      <c r="N5604" s="20">
        <v>25.36</v>
      </c>
      <c r="AE5604">
        <f t="shared" si="87"/>
        <v>2005</v>
      </c>
    </row>
    <row r="5605" spans="1:31" x14ac:dyDescent="0.25">
      <c r="A5605" s="7">
        <v>5602</v>
      </c>
      <c r="B5605" s="8">
        <v>38379</v>
      </c>
      <c r="C5605" t="s">
        <v>3</v>
      </c>
      <c r="D5605" t="s">
        <v>427</v>
      </c>
      <c r="E5605" t="s">
        <v>9</v>
      </c>
      <c r="F5605" t="s">
        <v>205</v>
      </c>
      <c r="G5605" t="s">
        <v>65</v>
      </c>
      <c r="H5605" s="135" t="s">
        <v>1496</v>
      </c>
      <c r="I5605" t="s">
        <v>1455</v>
      </c>
      <c r="J5605" s="20">
        <v>2</v>
      </c>
      <c r="K5605" s="20" t="s">
        <v>1465</v>
      </c>
      <c r="L5605" t="s">
        <v>1466</v>
      </c>
      <c r="M5605" s="20">
        <v>0.25</v>
      </c>
      <c r="N5605" s="20">
        <v>0.25</v>
      </c>
      <c r="AE5605">
        <f t="shared" si="87"/>
        <v>2005</v>
      </c>
    </row>
    <row r="5606" spans="1:31" x14ac:dyDescent="0.25">
      <c r="A5606" s="7">
        <v>5603</v>
      </c>
      <c r="B5606" s="8">
        <v>38379</v>
      </c>
      <c r="C5606" t="s">
        <v>3</v>
      </c>
      <c r="D5606" t="s">
        <v>129</v>
      </c>
      <c r="E5606" t="s">
        <v>9</v>
      </c>
      <c r="F5606" t="s">
        <v>188</v>
      </c>
      <c r="G5606" t="s">
        <v>648</v>
      </c>
      <c r="H5606" s="9" t="s">
        <v>1847</v>
      </c>
      <c r="I5606" t="s">
        <v>1455</v>
      </c>
      <c r="J5606" s="20">
        <v>41</v>
      </c>
      <c r="K5606" s="20" t="s">
        <v>1465</v>
      </c>
      <c r="L5606" t="s">
        <v>1466</v>
      </c>
      <c r="M5606" s="20">
        <v>5.125</v>
      </c>
      <c r="N5606" s="20">
        <v>5.125</v>
      </c>
      <c r="AE5606">
        <f t="shared" si="87"/>
        <v>2005</v>
      </c>
    </row>
    <row r="5607" spans="1:31" x14ac:dyDescent="0.25">
      <c r="A5607" s="7">
        <v>5604</v>
      </c>
      <c r="B5607" s="8">
        <v>38379</v>
      </c>
      <c r="C5607" t="s">
        <v>3</v>
      </c>
      <c r="D5607" t="s">
        <v>129</v>
      </c>
      <c r="E5607" t="s">
        <v>9</v>
      </c>
      <c r="F5607" t="s">
        <v>188</v>
      </c>
      <c r="G5607" t="s">
        <v>648</v>
      </c>
      <c r="H5607" s="9" t="s">
        <v>1848</v>
      </c>
      <c r="I5607" t="s">
        <v>1455</v>
      </c>
      <c r="J5607" s="20">
        <v>13</v>
      </c>
      <c r="K5607" s="20" t="s">
        <v>1465</v>
      </c>
      <c r="L5607" t="s">
        <v>1466</v>
      </c>
      <c r="M5607" s="20">
        <v>1.625</v>
      </c>
      <c r="N5607" s="20">
        <v>1.625</v>
      </c>
      <c r="AE5607">
        <f t="shared" si="87"/>
        <v>2005</v>
      </c>
    </row>
    <row r="5608" spans="1:31" x14ac:dyDescent="0.25">
      <c r="A5608" s="7">
        <v>5605</v>
      </c>
      <c r="B5608" s="8">
        <v>38379</v>
      </c>
      <c r="C5608" t="s">
        <v>3</v>
      </c>
      <c r="D5608" t="s">
        <v>606</v>
      </c>
      <c r="E5608" t="s">
        <v>9</v>
      </c>
      <c r="F5608" t="s">
        <v>372</v>
      </c>
      <c r="G5608" t="s">
        <v>648</v>
      </c>
      <c r="H5608" s="9" t="s">
        <v>1849</v>
      </c>
      <c r="I5608" t="s">
        <v>1454</v>
      </c>
      <c r="J5608" s="20">
        <v>20</v>
      </c>
      <c r="K5608" s="20" t="s">
        <v>1465</v>
      </c>
      <c r="L5608" t="s">
        <v>1466</v>
      </c>
      <c r="M5608" s="20">
        <v>5</v>
      </c>
      <c r="N5608" s="20">
        <v>5</v>
      </c>
      <c r="AE5608">
        <f t="shared" si="87"/>
        <v>2005</v>
      </c>
    </row>
    <row r="5609" spans="1:31" x14ac:dyDescent="0.25">
      <c r="A5609" s="7">
        <v>5606</v>
      </c>
      <c r="B5609" s="8">
        <v>38379</v>
      </c>
      <c r="C5609" t="s">
        <v>3</v>
      </c>
      <c r="D5609" t="s">
        <v>606</v>
      </c>
      <c r="E5609" t="s">
        <v>9</v>
      </c>
      <c r="F5609" t="s">
        <v>57</v>
      </c>
      <c r="G5609" t="s">
        <v>648</v>
      </c>
      <c r="H5609" s="9" t="s">
        <v>1850</v>
      </c>
      <c r="I5609" t="s">
        <v>1454</v>
      </c>
      <c r="J5609" s="20">
        <v>74</v>
      </c>
      <c r="K5609" s="20" t="s">
        <v>3</v>
      </c>
      <c r="L5609" t="s">
        <v>1464</v>
      </c>
      <c r="M5609" s="20">
        <v>21.72</v>
      </c>
      <c r="N5609" s="20">
        <v>16.28</v>
      </c>
      <c r="AE5609">
        <f t="shared" si="87"/>
        <v>2005</v>
      </c>
    </row>
    <row r="5610" spans="1:31" x14ac:dyDescent="0.25">
      <c r="A5610" s="7">
        <v>5607</v>
      </c>
      <c r="B5610" s="8">
        <v>38384</v>
      </c>
      <c r="C5610" t="s">
        <v>3</v>
      </c>
      <c r="D5610" t="s">
        <v>249</v>
      </c>
      <c r="E5610" t="s">
        <v>9</v>
      </c>
      <c r="F5610" t="s">
        <v>640</v>
      </c>
      <c r="G5610" t="s">
        <v>648</v>
      </c>
      <c r="H5610" s="135" t="s">
        <v>1851</v>
      </c>
      <c r="I5610" t="s">
        <v>1454</v>
      </c>
      <c r="J5610" s="20">
        <v>40</v>
      </c>
      <c r="K5610" s="20" t="s">
        <v>3</v>
      </c>
      <c r="L5610" t="s">
        <v>1464</v>
      </c>
      <c r="M5610" s="20">
        <v>12.2</v>
      </c>
      <c r="N5610" s="20">
        <v>8.8000000000000007</v>
      </c>
      <c r="AE5610">
        <f t="shared" si="87"/>
        <v>2005</v>
      </c>
    </row>
    <row r="5611" spans="1:31" x14ac:dyDescent="0.25">
      <c r="A5611" s="7">
        <v>5608</v>
      </c>
      <c r="B5611" s="8">
        <v>38384</v>
      </c>
      <c r="C5611" t="s">
        <v>3</v>
      </c>
      <c r="D5611" t="s">
        <v>695</v>
      </c>
      <c r="E5611" t="s">
        <v>9</v>
      </c>
      <c r="F5611" t="s">
        <v>642</v>
      </c>
      <c r="G5611" t="s">
        <v>648</v>
      </c>
      <c r="H5611" s="135" t="s">
        <v>1852</v>
      </c>
      <c r="I5611" t="s">
        <v>1458</v>
      </c>
      <c r="J5611" s="20">
        <v>15</v>
      </c>
      <c r="K5611" s="20" t="s">
        <v>1465</v>
      </c>
      <c r="L5611" t="s">
        <v>1466</v>
      </c>
      <c r="M5611" s="20">
        <v>30</v>
      </c>
      <c r="N5611" s="20">
        <v>10</v>
      </c>
      <c r="AE5611">
        <f t="shared" si="87"/>
        <v>2005</v>
      </c>
    </row>
    <row r="5612" spans="1:31" x14ac:dyDescent="0.25">
      <c r="A5612" s="7">
        <v>5609</v>
      </c>
      <c r="B5612" s="8">
        <v>38385</v>
      </c>
      <c r="C5612" t="s">
        <v>3</v>
      </c>
      <c r="D5612" t="s">
        <v>392</v>
      </c>
      <c r="E5612" t="s">
        <v>9</v>
      </c>
      <c r="F5612" t="s">
        <v>469</v>
      </c>
      <c r="G5612" t="s">
        <v>569</v>
      </c>
      <c r="H5612" s="136" t="s">
        <v>1677</v>
      </c>
      <c r="I5612" t="s">
        <v>1454</v>
      </c>
      <c r="J5612" s="20">
        <v>18</v>
      </c>
      <c r="K5612" s="20" t="s">
        <v>9</v>
      </c>
      <c r="L5612" t="s">
        <v>1463</v>
      </c>
      <c r="M5612" s="20">
        <v>4.32</v>
      </c>
      <c r="N5612" s="20">
        <v>5.68</v>
      </c>
      <c r="AE5612">
        <f t="shared" si="87"/>
        <v>2005</v>
      </c>
    </row>
    <row r="5613" spans="1:31" x14ac:dyDescent="0.25">
      <c r="A5613" s="7">
        <v>5610</v>
      </c>
      <c r="B5613" s="8">
        <v>38385</v>
      </c>
      <c r="C5613" t="s">
        <v>3</v>
      </c>
      <c r="D5613" t="s">
        <v>392</v>
      </c>
      <c r="E5613" t="s">
        <v>9</v>
      </c>
      <c r="F5613" t="s">
        <v>469</v>
      </c>
      <c r="G5613" t="s">
        <v>569</v>
      </c>
      <c r="H5613" s="135" t="s">
        <v>1853</v>
      </c>
      <c r="I5613" t="s">
        <v>1454</v>
      </c>
      <c r="J5613" s="20">
        <v>25</v>
      </c>
      <c r="K5613" s="20" t="s">
        <v>3</v>
      </c>
      <c r="L5613" t="s">
        <v>1464</v>
      </c>
      <c r="M5613" s="20">
        <v>8</v>
      </c>
      <c r="N5613" s="20">
        <v>5.5</v>
      </c>
      <c r="AE5613">
        <f t="shared" si="87"/>
        <v>2005</v>
      </c>
    </row>
    <row r="5614" spans="1:31" x14ac:dyDescent="0.25">
      <c r="A5614" s="7">
        <v>5611</v>
      </c>
      <c r="B5614" s="8">
        <v>38385</v>
      </c>
      <c r="C5614" t="s">
        <v>3</v>
      </c>
      <c r="D5614" t="s">
        <v>263</v>
      </c>
      <c r="E5614" t="s">
        <v>9</v>
      </c>
      <c r="F5614" t="s">
        <v>286</v>
      </c>
      <c r="G5614" t="s">
        <v>24</v>
      </c>
      <c r="H5614" s="135" t="s">
        <v>1525</v>
      </c>
      <c r="I5614" t="s">
        <v>1454</v>
      </c>
      <c r="J5614" s="20">
        <v>45</v>
      </c>
      <c r="K5614" s="20" t="s">
        <v>9</v>
      </c>
      <c r="L5614" t="s">
        <v>1464</v>
      </c>
      <c r="M5614" s="20">
        <v>9.9</v>
      </c>
      <c r="N5614" s="20">
        <v>13.6</v>
      </c>
      <c r="AE5614">
        <f t="shared" si="87"/>
        <v>2005</v>
      </c>
    </row>
    <row r="5615" spans="1:31" x14ac:dyDescent="0.25">
      <c r="A5615" s="7">
        <v>5612</v>
      </c>
      <c r="B5615" s="8">
        <v>38385</v>
      </c>
      <c r="C5615" t="s">
        <v>3</v>
      </c>
      <c r="D5615" t="s">
        <v>271</v>
      </c>
      <c r="E5615" t="s">
        <v>9</v>
      </c>
      <c r="F5615" t="s">
        <v>53</v>
      </c>
      <c r="G5615" t="s">
        <v>17</v>
      </c>
      <c r="H5615" s="135" t="s">
        <v>1568</v>
      </c>
      <c r="I5615" t="s">
        <v>1454</v>
      </c>
      <c r="J5615" s="20">
        <v>24</v>
      </c>
      <c r="K5615" s="20" t="s">
        <v>9</v>
      </c>
      <c r="L5615" t="s">
        <v>1464</v>
      </c>
      <c r="M5615" s="20">
        <v>5.28</v>
      </c>
      <c r="N5615" s="20">
        <v>7.72</v>
      </c>
      <c r="AE5615">
        <f t="shared" si="87"/>
        <v>2005</v>
      </c>
    </row>
    <row r="5616" spans="1:31" x14ac:dyDescent="0.25">
      <c r="A5616" s="7">
        <v>5613</v>
      </c>
      <c r="B5616" s="8">
        <v>38385</v>
      </c>
      <c r="C5616" t="s">
        <v>3</v>
      </c>
      <c r="D5616" t="s">
        <v>542</v>
      </c>
      <c r="E5616" t="s">
        <v>9</v>
      </c>
      <c r="F5616" t="s">
        <v>667</v>
      </c>
      <c r="G5616" t="s">
        <v>17</v>
      </c>
      <c r="H5616" s="135" t="s">
        <v>1496</v>
      </c>
      <c r="I5616" t="s">
        <v>1454</v>
      </c>
      <c r="J5616" s="20">
        <v>15</v>
      </c>
      <c r="K5616" s="20" t="s">
        <v>1465</v>
      </c>
      <c r="L5616" t="s">
        <v>1466</v>
      </c>
      <c r="M5616" s="20">
        <v>3.75</v>
      </c>
      <c r="N5616" s="20">
        <v>3.75</v>
      </c>
      <c r="AE5616">
        <f t="shared" si="87"/>
        <v>2005</v>
      </c>
    </row>
    <row r="5617" spans="1:31" x14ac:dyDescent="0.25">
      <c r="A5617" s="7">
        <v>5614</v>
      </c>
      <c r="B5617" s="8">
        <v>38385</v>
      </c>
      <c r="C5617" t="s">
        <v>3</v>
      </c>
      <c r="D5617" t="s">
        <v>427</v>
      </c>
      <c r="E5617" t="s">
        <v>9</v>
      </c>
      <c r="F5617" t="s">
        <v>205</v>
      </c>
      <c r="G5617" t="s">
        <v>65</v>
      </c>
      <c r="H5617" s="135" t="s">
        <v>1496</v>
      </c>
      <c r="I5617" t="s">
        <v>1455</v>
      </c>
      <c r="J5617" s="20">
        <v>2</v>
      </c>
      <c r="K5617" s="20" t="s">
        <v>1465</v>
      </c>
      <c r="L5617" t="s">
        <v>1466</v>
      </c>
      <c r="M5617" s="20">
        <v>0.25</v>
      </c>
      <c r="N5617" s="20">
        <v>0.25</v>
      </c>
      <c r="AE5617">
        <f t="shared" si="87"/>
        <v>2005</v>
      </c>
    </row>
    <row r="5618" spans="1:31" x14ac:dyDescent="0.25">
      <c r="A5618" s="7">
        <v>5615</v>
      </c>
      <c r="B5618" s="8">
        <v>38385</v>
      </c>
      <c r="C5618" t="s">
        <v>3</v>
      </c>
      <c r="D5618" t="s">
        <v>629</v>
      </c>
      <c r="E5618" t="s">
        <v>9</v>
      </c>
      <c r="F5618" t="s">
        <v>235</v>
      </c>
      <c r="G5618" t="s">
        <v>24</v>
      </c>
      <c r="H5618" s="136" t="s">
        <v>1496</v>
      </c>
      <c r="I5618" t="s">
        <v>1454</v>
      </c>
      <c r="J5618" s="20">
        <v>15</v>
      </c>
      <c r="K5618" s="20" t="s">
        <v>9</v>
      </c>
      <c r="L5618" t="s">
        <v>1464</v>
      </c>
      <c r="M5618" s="20">
        <v>3.3</v>
      </c>
      <c r="N5618" s="20">
        <v>5.2</v>
      </c>
      <c r="AE5618">
        <f t="shared" si="87"/>
        <v>2005</v>
      </c>
    </row>
    <row r="5619" spans="1:31" x14ac:dyDescent="0.25">
      <c r="A5619" s="7">
        <v>5616</v>
      </c>
      <c r="B5619" s="8">
        <v>38385</v>
      </c>
      <c r="C5619" t="s">
        <v>3</v>
      </c>
      <c r="D5619" t="s">
        <v>123</v>
      </c>
      <c r="E5619" t="s">
        <v>9</v>
      </c>
      <c r="F5619" t="s">
        <v>124</v>
      </c>
      <c r="G5619" t="s">
        <v>648</v>
      </c>
      <c r="H5619" s="135" t="s">
        <v>1785</v>
      </c>
      <c r="I5619" t="s">
        <v>1454</v>
      </c>
      <c r="J5619" s="20">
        <v>24</v>
      </c>
      <c r="K5619" s="20" t="s">
        <v>3</v>
      </c>
      <c r="L5619" t="s">
        <v>1463</v>
      </c>
      <c r="M5619" s="20">
        <v>7.24</v>
      </c>
      <c r="N5619" s="20">
        <v>5.76</v>
      </c>
      <c r="AE5619">
        <f t="shared" si="87"/>
        <v>2005</v>
      </c>
    </row>
    <row r="5620" spans="1:31" x14ac:dyDescent="0.25">
      <c r="A5620" s="7">
        <v>5617</v>
      </c>
      <c r="B5620" s="8">
        <v>38385</v>
      </c>
      <c r="C5620" t="s">
        <v>3</v>
      </c>
      <c r="D5620" t="s">
        <v>669</v>
      </c>
      <c r="E5620" t="s">
        <v>9</v>
      </c>
      <c r="F5620" t="s">
        <v>578</v>
      </c>
      <c r="G5620" t="s">
        <v>648</v>
      </c>
      <c r="H5620" s="9" t="s">
        <v>1854</v>
      </c>
      <c r="I5620" t="s">
        <v>1454</v>
      </c>
      <c r="J5620" s="20">
        <v>27</v>
      </c>
      <c r="K5620" s="20" t="s">
        <v>3</v>
      </c>
      <c r="L5620" t="s">
        <v>1464</v>
      </c>
      <c r="M5620" s="20">
        <v>8.56</v>
      </c>
      <c r="N5620" s="20">
        <v>5.9399999999999995</v>
      </c>
      <c r="AE5620">
        <f t="shared" si="87"/>
        <v>2005</v>
      </c>
    </row>
    <row r="5621" spans="1:31" x14ac:dyDescent="0.25">
      <c r="A5621" s="7">
        <v>5618</v>
      </c>
      <c r="B5621" s="8">
        <v>38385</v>
      </c>
      <c r="C5621" t="s">
        <v>3</v>
      </c>
      <c r="D5621" t="s">
        <v>571</v>
      </c>
      <c r="E5621" t="s">
        <v>9</v>
      </c>
      <c r="F5621" t="s">
        <v>597</v>
      </c>
      <c r="G5621" t="s">
        <v>569</v>
      </c>
      <c r="H5621" s="9" t="s">
        <v>1855</v>
      </c>
      <c r="I5621" t="s">
        <v>1454</v>
      </c>
      <c r="J5621" s="20">
        <v>66</v>
      </c>
      <c r="K5621" s="20" t="s">
        <v>3</v>
      </c>
      <c r="L5621" t="s">
        <v>1464</v>
      </c>
      <c r="M5621" s="20">
        <v>19.48</v>
      </c>
      <c r="N5621" s="20">
        <v>14.52</v>
      </c>
      <c r="AE5621">
        <f t="shared" si="87"/>
        <v>2005</v>
      </c>
    </row>
    <row r="5622" spans="1:31" x14ac:dyDescent="0.25">
      <c r="A5622" s="7">
        <v>5619</v>
      </c>
      <c r="B5622" s="8">
        <v>38386</v>
      </c>
      <c r="C5622" t="s">
        <v>3</v>
      </c>
      <c r="D5622" t="s">
        <v>440</v>
      </c>
      <c r="E5622" t="s">
        <v>9</v>
      </c>
      <c r="F5622" t="s">
        <v>624</v>
      </c>
      <c r="G5622" t="s">
        <v>24</v>
      </c>
      <c r="H5622" s="135" t="s">
        <v>1551</v>
      </c>
      <c r="I5622" t="s">
        <v>1454</v>
      </c>
      <c r="J5622" s="20">
        <v>10</v>
      </c>
      <c r="K5622" s="20" t="s">
        <v>3</v>
      </c>
      <c r="L5622" t="s">
        <v>1464</v>
      </c>
      <c r="M5622" s="20">
        <v>3.8</v>
      </c>
      <c r="N5622" s="20">
        <v>2.2000000000000002</v>
      </c>
      <c r="AE5622">
        <f t="shared" si="87"/>
        <v>2005</v>
      </c>
    </row>
    <row r="5623" spans="1:31" x14ac:dyDescent="0.25">
      <c r="A5623" s="7">
        <v>5620</v>
      </c>
      <c r="B5623" s="8">
        <v>38386</v>
      </c>
      <c r="C5623" t="s">
        <v>3</v>
      </c>
      <c r="D5623" t="s">
        <v>440</v>
      </c>
      <c r="E5623" t="s">
        <v>9</v>
      </c>
      <c r="F5623" t="s">
        <v>624</v>
      </c>
      <c r="G5623" t="s">
        <v>24</v>
      </c>
      <c r="H5623" s="135" t="s">
        <v>1546</v>
      </c>
      <c r="I5623" t="s">
        <v>1454</v>
      </c>
      <c r="J5623" s="20">
        <v>6</v>
      </c>
      <c r="K5623" s="20" t="s">
        <v>1465</v>
      </c>
      <c r="L5623" t="s">
        <v>1466</v>
      </c>
      <c r="M5623" s="20">
        <v>1.5</v>
      </c>
      <c r="N5623" s="20">
        <v>1.5</v>
      </c>
      <c r="AE5623">
        <f t="shared" si="87"/>
        <v>2005</v>
      </c>
    </row>
    <row r="5624" spans="1:31" x14ac:dyDescent="0.25">
      <c r="A5624" s="7">
        <v>5621</v>
      </c>
      <c r="B5624" s="8">
        <v>38386</v>
      </c>
      <c r="C5624" t="s">
        <v>3</v>
      </c>
      <c r="D5624" t="s">
        <v>546</v>
      </c>
      <c r="E5624" t="s">
        <v>9</v>
      </c>
      <c r="F5624" t="s">
        <v>597</v>
      </c>
      <c r="G5624" t="s">
        <v>377</v>
      </c>
      <c r="H5624" s="9" t="s">
        <v>1856</v>
      </c>
      <c r="I5624" t="s">
        <v>1454</v>
      </c>
      <c r="J5624" s="20">
        <v>52</v>
      </c>
      <c r="K5624" s="20" t="s">
        <v>9</v>
      </c>
      <c r="L5624" t="s">
        <v>1463</v>
      </c>
      <c r="M5624" s="20">
        <v>12.48</v>
      </c>
      <c r="N5624" s="20">
        <v>14.52</v>
      </c>
      <c r="AE5624">
        <f t="shared" si="87"/>
        <v>2005</v>
      </c>
    </row>
    <row r="5625" spans="1:31" x14ac:dyDescent="0.25">
      <c r="A5625" s="7">
        <v>5622</v>
      </c>
      <c r="B5625" s="8">
        <v>38386</v>
      </c>
      <c r="C5625" t="s">
        <v>3</v>
      </c>
      <c r="D5625" t="s">
        <v>38</v>
      </c>
      <c r="E5625" t="s">
        <v>9</v>
      </c>
      <c r="F5625" t="s">
        <v>611</v>
      </c>
      <c r="G5625" t="s">
        <v>11</v>
      </c>
      <c r="H5625" s="135" t="s">
        <v>1526</v>
      </c>
      <c r="I5625" t="s">
        <v>1454</v>
      </c>
      <c r="J5625" s="20">
        <v>62</v>
      </c>
      <c r="K5625" s="20" t="s">
        <v>9</v>
      </c>
      <c r="L5625" t="s">
        <v>1464</v>
      </c>
      <c r="M5625" s="20">
        <v>13.64</v>
      </c>
      <c r="N5625" s="20">
        <v>18.36</v>
      </c>
      <c r="AE5625">
        <f t="shared" si="87"/>
        <v>2005</v>
      </c>
    </row>
    <row r="5626" spans="1:31" x14ac:dyDescent="0.25">
      <c r="A5626" s="7">
        <v>5623</v>
      </c>
      <c r="B5626" s="8">
        <v>38386</v>
      </c>
      <c r="C5626" t="s">
        <v>3</v>
      </c>
      <c r="D5626" t="s">
        <v>440</v>
      </c>
      <c r="E5626" t="s">
        <v>9</v>
      </c>
      <c r="F5626" t="s">
        <v>696</v>
      </c>
      <c r="G5626" t="s">
        <v>14</v>
      </c>
      <c r="H5626" s="135" t="s">
        <v>1516</v>
      </c>
      <c r="I5626" t="s">
        <v>1454</v>
      </c>
      <c r="J5626" s="20">
        <v>8</v>
      </c>
      <c r="K5626" s="20" t="s">
        <v>1465</v>
      </c>
      <c r="L5626" t="s">
        <v>1466</v>
      </c>
      <c r="M5626" s="20">
        <v>2</v>
      </c>
      <c r="N5626" s="20">
        <v>2</v>
      </c>
      <c r="AE5626">
        <f t="shared" si="87"/>
        <v>2005</v>
      </c>
    </row>
    <row r="5627" spans="1:31" x14ac:dyDescent="0.25">
      <c r="A5627" s="7">
        <v>5624</v>
      </c>
      <c r="B5627" s="8">
        <v>38386</v>
      </c>
      <c r="C5627" t="s">
        <v>3</v>
      </c>
      <c r="D5627" t="s">
        <v>168</v>
      </c>
      <c r="E5627" t="s">
        <v>9</v>
      </c>
      <c r="F5627" t="s">
        <v>685</v>
      </c>
      <c r="G5627" t="s">
        <v>17</v>
      </c>
      <c r="H5627" s="135" t="s">
        <v>1496</v>
      </c>
      <c r="I5627" t="s">
        <v>1454</v>
      </c>
      <c r="J5627" s="20">
        <v>21</v>
      </c>
      <c r="K5627" s="20" t="s">
        <v>1465</v>
      </c>
      <c r="L5627" t="s">
        <v>1466</v>
      </c>
      <c r="M5627" s="20">
        <v>5.25</v>
      </c>
      <c r="N5627" s="20">
        <v>5.25</v>
      </c>
      <c r="AE5627">
        <f t="shared" si="87"/>
        <v>2005</v>
      </c>
    </row>
    <row r="5628" spans="1:31" x14ac:dyDescent="0.25">
      <c r="A5628" s="7">
        <v>5625</v>
      </c>
      <c r="B5628" s="8">
        <v>38386</v>
      </c>
      <c r="C5628" t="s">
        <v>3</v>
      </c>
      <c r="D5628" t="s">
        <v>542</v>
      </c>
      <c r="E5628" t="s">
        <v>9</v>
      </c>
      <c r="F5628" t="s">
        <v>611</v>
      </c>
      <c r="G5628" t="s">
        <v>24</v>
      </c>
      <c r="H5628" s="136" t="s">
        <v>1496</v>
      </c>
      <c r="I5628" t="s">
        <v>1454</v>
      </c>
      <c r="J5628" s="20">
        <v>109</v>
      </c>
      <c r="K5628" s="20" t="s">
        <v>9</v>
      </c>
      <c r="L5628" t="s">
        <v>1464</v>
      </c>
      <c r="M5628" s="20">
        <v>23.98</v>
      </c>
      <c r="N5628" s="20">
        <v>31.52</v>
      </c>
      <c r="AE5628">
        <f t="shared" si="87"/>
        <v>2005</v>
      </c>
    </row>
    <row r="5629" spans="1:31" x14ac:dyDescent="0.25">
      <c r="A5629" s="7">
        <v>5626</v>
      </c>
      <c r="B5629" s="8">
        <v>38386</v>
      </c>
      <c r="C5629" t="s">
        <v>3</v>
      </c>
      <c r="D5629" t="s">
        <v>378</v>
      </c>
      <c r="E5629" t="s">
        <v>9</v>
      </c>
      <c r="F5629" t="s">
        <v>70</v>
      </c>
      <c r="G5629" t="s">
        <v>648</v>
      </c>
      <c r="H5629" s="9" t="s">
        <v>1857</v>
      </c>
      <c r="I5629" t="s">
        <v>1454</v>
      </c>
      <c r="J5629" s="20">
        <v>27</v>
      </c>
      <c r="K5629" s="20" t="s">
        <v>9</v>
      </c>
      <c r="L5629" t="s">
        <v>1464</v>
      </c>
      <c r="M5629" s="20">
        <v>5.9399999999999995</v>
      </c>
      <c r="N5629" s="20">
        <v>8.56</v>
      </c>
      <c r="AE5629">
        <f t="shared" si="87"/>
        <v>2005</v>
      </c>
    </row>
    <row r="5630" spans="1:31" x14ac:dyDescent="0.25">
      <c r="A5630" s="7">
        <v>5627</v>
      </c>
      <c r="B5630" s="8">
        <v>38387</v>
      </c>
      <c r="C5630" t="s">
        <v>3</v>
      </c>
      <c r="D5630" t="s">
        <v>443</v>
      </c>
      <c r="E5630" t="s">
        <v>9</v>
      </c>
      <c r="F5630" t="s">
        <v>414</v>
      </c>
      <c r="G5630" t="s">
        <v>24</v>
      </c>
      <c r="H5630" s="135" t="s">
        <v>1497</v>
      </c>
      <c r="I5630" t="s">
        <v>1454</v>
      </c>
      <c r="J5630" s="20">
        <v>23</v>
      </c>
      <c r="K5630" s="20" t="s">
        <v>9</v>
      </c>
      <c r="L5630" t="s">
        <v>1464</v>
      </c>
      <c r="M5630" s="20">
        <v>5.0600000000000005</v>
      </c>
      <c r="N5630" s="20">
        <v>7.4399999999999995</v>
      </c>
      <c r="AE5630">
        <f t="shared" si="87"/>
        <v>2005</v>
      </c>
    </row>
    <row r="5631" spans="1:31" x14ac:dyDescent="0.25">
      <c r="A5631" s="7">
        <v>5628</v>
      </c>
      <c r="B5631" s="8">
        <v>38387</v>
      </c>
      <c r="C5631" t="s">
        <v>3</v>
      </c>
      <c r="D5631" t="s">
        <v>697</v>
      </c>
      <c r="E5631" t="s">
        <v>9</v>
      </c>
      <c r="F5631" t="s">
        <v>202</v>
      </c>
      <c r="G5631" t="s">
        <v>65</v>
      </c>
      <c r="H5631" s="135" t="s">
        <v>1558</v>
      </c>
      <c r="I5631" t="s">
        <v>1455</v>
      </c>
      <c r="J5631" s="20">
        <v>18</v>
      </c>
      <c r="K5631" s="20" t="s">
        <v>9</v>
      </c>
      <c r="L5631" t="s">
        <v>1464</v>
      </c>
      <c r="M5631" s="20">
        <v>1.98</v>
      </c>
      <c r="N5631" s="20">
        <v>3.02</v>
      </c>
      <c r="AE5631">
        <f t="shared" si="87"/>
        <v>2005</v>
      </c>
    </row>
    <row r="5632" spans="1:31" x14ac:dyDescent="0.25">
      <c r="A5632" s="7">
        <v>5629</v>
      </c>
      <c r="B5632" s="8">
        <v>38387</v>
      </c>
      <c r="C5632" t="s">
        <v>3</v>
      </c>
      <c r="D5632" t="s">
        <v>680</v>
      </c>
      <c r="E5632" t="s">
        <v>9</v>
      </c>
      <c r="F5632" t="s">
        <v>588</v>
      </c>
      <c r="G5632" t="s">
        <v>14</v>
      </c>
      <c r="H5632" s="135" t="s">
        <v>1567</v>
      </c>
      <c r="I5632" t="s">
        <v>1455</v>
      </c>
      <c r="J5632" s="20">
        <v>21</v>
      </c>
      <c r="K5632" s="20" t="s">
        <v>9</v>
      </c>
      <c r="L5632" t="s">
        <v>1464</v>
      </c>
      <c r="M5632" s="20">
        <v>2.31</v>
      </c>
      <c r="N5632" s="20">
        <v>3.44</v>
      </c>
      <c r="AE5632">
        <f t="shared" si="87"/>
        <v>2005</v>
      </c>
    </row>
    <row r="5633" spans="1:31" x14ac:dyDescent="0.25">
      <c r="A5633" s="7">
        <v>5630</v>
      </c>
      <c r="B5633" s="8">
        <v>38387</v>
      </c>
      <c r="C5633" t="s">
        <v>3</v>
      </c>
      <c r="D5633" t="s">
        <v>202</v>
      </c>
      <c r="E5633" t="s">
        <v>9</v>
      </c>
      <c r="F5633" t="s">
        <v>77</v>
      </c>
      <c r="G5633" t="s">
        <v>14</v>
      </c>
      <c r="H5633" s="135" t="s">
        <v>1516</v>
      </c>
      <c r="I5633" t="s">
        <v>1455</v>
      </c>
      <c r="J5633" s="20">
        <v>12</v>
      </c>
      <c r="K5633" s="20" t="s">
        <v>9</v>
      </c>
      <c r="L5633" t="s">
        <v>1464</v>
      </c>
      <c r="M5633" s="20">
        <v>1.32</v>
      </c>
      <c r="N5633" s="20">
        <v>2.1799999999999997</v>
      </c>
      <c r="AE5633">
        <f t="shared" si="87"/>
        <v>2005</v>
      </c>
    </row>
    <row r="5634" spans="1:31" x14ac:dyDescent="0.25">
      <c r="A5634" s="7">
        <v>5631</v>
      </c>
      <c r="B5634" s="8">
        <v>38387</v>
      </c>
      <c r="C5634" t="s">
        <v>3</v>
      </c>
      <c r="D5634" t="s">
        <v>202</v>
      </c>
      <c r="E5634" t="s">
        <v>9</v>
      </c>
      <c r="F5634" t="s">
        <v>681</v>
      </c>
      <c r="G5634" t="s">
        <v>14</v>
      </c>
      <c r="H5634" s="135" t="s">
        <v>1496</v>
      </c>
      <c r="I5634" t="s">
        <v>1454</v>
      </c>
      <c r="J5634" s="20">
        <v>16</v>
      </c>
      <c r="K5634" s="20" t="s">
        <v>9</v>
      </c>
      <c r="L5634" t="s">
        <v>1464</v>
      </c>
      <c r="M5634" s="20">
        <v>3.52</v>
      </c>
      <c r="N5634" s="20">
        <v>5.48</v>
      </c>
      <c r="AE5634">
        <f t="shared" si="87"/>
        <v>2005</v>
      </c>
    </row>
    <row r="5635" spans="1:31" x14ac:dyDescent="0.25">
      <c r="A5635" s="7">
        <v>5632</v>
      </c>
      <c r="B5635" s="8">
        <v>38387</v>
      </c>
      <c r="C5635" t="s">
        <v>3</v>
      </c>
      <c r="D5635" t="s">
        <v>546</v>
      </c>
      <c r="E5635" t="s">
        <v>9</v>
      </c>
      <c r="F5635" t="s">
        <v>597</v>
      </c>
      <c r="G5635" t="s">
        <v>377</v>
      </c>
      <c r="H5635" s="9" t="s">
        <v>1858</v>
      </c>
      <c r="I5635" t="s">
        <v>1454</v>
      </c>
      <c r="J5635" s="20">
        <v>64</v>
      </c>
      <c r="K5635" s="20" t="s">
        <v>9</v>
      </c>
      <c r="L5635" t="s">
        <v>1463</v>
      </c>
      <c r="M5635" s="20">
        <v>15.36</v>
      </c>
      <c r="N5635" s="20">
        <v>17.64</v>
      </c>
      <c r="AE5635">
        <f t="shared" si="87"/>
        <v>2005</v>
      </c>
    </row>
    <row r="5636" spans="1:31" x14ac:dyDescent="0.25">
      <c r="A5636" s="7">
        <v>5633</v>
      </c>
      <c r="B5636" s="8">
        <v>38387</v>
      </c>
      <c r="C5636" t="s">
        <v>3</v>
      </c>
      <c r="D5636" t="s">
        <v>382</v>
      </c>
      <c r="E5636" t="s">
        <v>9</v>
      </c>
      <c r="F5636" t="s">
        <v>585</v>
      </c>
      <c r="G5636" t="s">
        <v>377</v>
      </c>
      <c r="H5636" s="9" t="s">
        <v>1859</v>
      </c>
      <c r="I5636" t="s">
        <v>1454</v>
      </c>
      <c r="J5636" s="20">
        <v>30</v>
      </c>
      <c r="K5636" s="20" t="s">
        <v>3</v>
      </c>
      <c r="L5636" t="s">
        <v>1464</v>
      </c>
      <c r="M5636" s="20">
        <v>9.4</v>
      </c>
      <c r="N5636" s="20">
        <v>6.6</v>
      </c>
      <c r="AE5636">
        <f t="shared" ref="AE5636:AE5699" si="88">YEAR(B5636)</f>
        <v>2005</v>
      </c>
    </row>
    <row r="5637" spans="1:31" x14ac:dyDescent="0.25">
      <c r="A5637" s="7">
        <v>5634</v>
      </c>
      <c r="B5637" s="8">
        <v>38388</v>
      </c>
      <c r="C5637" t="s">
        <v>3</v>
      </c>
      <c r="D5637" t="s">
        <v>344</v>
      </c>
      <c r="E5637" t="s">
        <v>9</v>
      </c>
      <c r="F5637" t="s">
        <v>270</v>
      </c>
      <c r="G5637" t="s">
        <v>24</v>
      </c>
      <c r="H5637" s="135" t="s">
        <v>1544</v>
      </c>
      <c r="I5637" t="s">
        <v>1454</v>
      </c>
      <c r="J5637" s="20">
        <v>38</v>
      </c>
      <c r="K5637" s="20" t="s">
        <v>3</v>
      </c>
      <c r="L5637" t="s">
        <v>1464</v>
      </c>
      <c r="M5637" s="20">
        <v>11.64</v>
      </c>
      <c r="N5637" s="20">
        <v>8.36</v>
      </c>
      <c r="AE5637">
        <f t="shared" si="88"/>
        <v>2005</v>
      </c>
    </row>
    <row r="5638" spans="1:31" x14ac:dyDescent="0.25">
      <c r="A5638" s="7">
        <v>5635</v>
      </c>
      <c r="B5638" s="8">
        <v>38388</v>
      </c>
      <c r="C5638" t="s">
        <v>3</v>
      </c>
      <c r="D5638" t="s">
        <v>258</v>
      </c>
      <c r="E5638" t="s">
        <v>9</v>
      </c>
      <c r="F5638" t="s">
        <v>698</v>
      </c>
      <c r="G5638" t="s">
        <v>377</v>
      </c>
      <c r="H5638" s="136" t="s">
        <v>1592</v>
      </c>
      <c r="I5638" t="s">
        <v>1458</v>
      </c>
      <c r="J5638" s="20">
        <v>7</v>
      </c>
      <c r="K5638" s="20" t="s">
        <v>1465</v>
      </c>
      <c r="L5638" t="s">
        <v>1466</v>
      </c>
      <c r="M5638" s="20">
        <v>10</v>
      </c>
      <c r="N5638" s="20">
        <v>30</v>
      </c>
      <c r="AE5638">
        <f t="shared" si="88"/>
        <v>2005</v>
      </c>
    </row>
    <row r="5639" spans="1:31" x14ac:dyDescent="0.25">
      <c r="A5639" s="7">
        <v>5636</v>
      </c>
      <c r="B5639" s="8">
        <v>38388</v>
      </c>
      <c r="C5639" t="s">
        <v>3</v>
      </c>
      <c r="D5639" t="s">
        <v>435</v>
      </c>
      <c r="E5639" t="s">
        <v>9</v>
      </c>
      <c r="F5639" t="s">
        <v>117</v>
      </c>
      <c r="G5639" t="s">
        <v>17</v>
      </c>
      <c r="H5639" s="135" t="s">
        <v>1500</v>
      </c>
      <c r="I5639" t="s">
        <v>1454</v>
      </c>
      <c r="J5639" s="20">
        <v>35</v>
      </c>
      <c r="K5639" s="20" t="s">
        <v>1465</v>
      </c>
      <c r="L5639" t="s">
        <v>1466</v>
      </c>
      <c r="M5639" s="20">
        <v>8.75</v>
      </c>
      <c r="N5639" s="20">
        <v>8.75</v>
      </c>
      <c r="AE5639">
        <f t="shared" si="88"/>
        <v>2005</v>
      </c>
    </row>
    <row r="5640" spans="1:31" x14ac:dyDescent="0.25">
      <c r="A5640" s="7">
        <v>5637</v>
      </c>
      <c r="B5640" s="8">
        <v>38388</v>
      </c>
      <c r="C5640" t="s">
        <v>3</v>
      </c>
      <c r="D5640" t="s">
        <v>655</v>
      </c>
      <c r="E5640" t="s">
        <v>9</v>
      </c>
      <c r="F5640" t="s">
        <v>661</v>
      </c>
      <c r="G5640" t="s">
        <v>11</v>
      </c>
      <c r="H5640" s="135" t="s">
        <v>1505</v>
      </c>
      <c r="I5640" t="s">
        <v>1454</v>
      </c>
      <c r="J5640" s="20">
        <v>57</v>
      </c>
      <c r="K5640" s="20" t="s">
        <v>9</v>
      </c>
      <c r="L5640" t="s">
        <v>1464</v>
      </c>
      <c r="M5640" s="20">
        <v>12.54</v>
      </c>
      <c r="N5640" s="20">
        <v>16.96</v>
      </c>
      <c r="AE5640">
        <f t="shared" si="88"/>
        <v>2005</v>
      </c>
    </row>
    <row r="5641" spans="1:31" x14ac:dyDescent="0.25">
      <c r="A5641" s="7">
        <v>5638</v>
      </c>
      <c r="B5641" s="8">
        <v>38388</v>
      </c>
      <c r="C5641" t="s">
        <v>3</v>
      </c>
      <c r="D5641" t="s">
        <v>344</v>
      </c>
      <c r="E5641" t="s">
        <v>9</v>
      </c>
      <c r="F5641" t="s">
        <v>498</v>
      </c>
      <c r="G5641" t="s">
        <v>11</v>
      </c>
      <c r="H5641" s="135" t="s">
        <v>1496</v>
      </c>
      <c r="I5641" t="s">
        <v>1454</v>
      </c>
      <c r="J5641" s="20">
        <v>114</v>
      </c>
      <c r="K5641" s="20" t="s">
        <v>3</v>
      </c>
      <c r="L5641" t="s">
        <v>1464</v>
      </c>
      <c r="M5641" s="20">
        <v>32.92</v>
      </c>
      <c r="N5641" s="20">
        <v>25.08</v>
      </c>
      <c r="AE5641">
        <f t="shared" si="88"/>
        <v>2005</v>
      </c>
    </row>
    <row r="5642" spans="1:31" x14ac:dyDescent="0.25">
      <c r="A5642" s="7">
        <v>5639</v>
      </c>
      <c r="B5642" s="8">
        <v>38388</v>
      </c>
      <c r="C5642" t="s">
        <v>3</v>
      </c>
      <c r="D5642" t="s">
        <v>162</v>
      </c>
      <c r="E5642" t="s">
        <v>9</v>
      </c>
      <c r="F5642" t="s">
        <v>365</v>
      </c>
      <c r="G5642" t="s">
        <v>17</v>
      </c>
      <c r="H5642" s="135" t="s">
        <v>1496</v>
      </c>
      <c r="I5642" t="s">
        <v>1456</v>
      </c>
      <c r="J5642" s="20">
        <v>21</v>
      </c>
      <c r="K5642" s="20" t="s">
        <v>1465</v>
      </c>
      <c r="L5642" t="s">
        <v>1466</v>
      </c>
      <c r="M5642" s="20">
        <v>5.25</v>
      </c>
      <c r="N5642" s="20">
        <v>5.25</v>
      </c>
      <c r="O5642" t="s">
        <v>3</v>
      </c>
      <c r="P5642" s="13" t="s">
        <v>125</v>
      </c>
      <c r="Q5642" t="s">
        <v>1465</v>
      </c>
      <c r="S5642" t="s">
        <v>1465</v>
      </c>
      <c r="U5642" t="s">
        <v>1465</v>
      </c>
      <c r="W5642" t="s">
        <v>1465</v>
      </c>
      <c r="Y5642" t="s">
        <v>1465</v>
      </c>
      <c r="AA5642" t="s">
        <v>1465</v>
      </c>
      <c r="AC5642" t="s">
        <v>1465</v>
      </c>
      <c r="AE5642">
        <f t="shared" si="88"/>
        <v>2005</v>
      </c>
    </row>
    <row r="5643" spans="1:31" x14ac:dyDescent="0.25">
      <c r="A5643" s="7">
        <v>5640</v>
      </c>
      <c r="B5643" s="8">
        <v>38388</v>
      </c>
      <c r="C5643" t="s">
        <v>3</v>
      </c>
      <c r="D5643" t="s">
        <v>43</v>
      </c>
      <c r="E5643" t="s">
        <v>9</v>
      </c>
      <c r="F5643" t="s">
        <v>562</v>
      </c>
      <c r="G5643" t="s">
        <v>14</v>
      </c>
      <c r="H5643" s="135" t="s">
        <v>1496</v>
      </c>
      <c r="I5643" t="s">
        <v>1454</v>
      </c>
      <c r="J5643" s="20">
        <v>13</v>
      </c>
      <c r="K5643" s="20" t="s">
        <v>3</v>
      </c>
      <c r="L5643" t="s">
        <v>1464</v>
      </c>
      <c r="M5643" s="20">
        <v>4.6400000000000006</v>
      </c>
      <c r="N5643" s="20">
        <v>2.86</v>
      </c>
      <c r="AE5643">
        <f t="shared" si="88"/>
        <v>2005</v>
      </c>
    </row>
    <row r="5644" spans="1:31" x14ac:dyDescent="0.25">
      <c r="A5644" s="7">
        <v>5641</v>
      </c>
      <c r="B5644" s="8">
        <v>38388</v>
      </c>
      <c r="C5644" t="s">
        <v>3</v>
      </c>
      <c r="D5644" t="s">
        <v>39</v>
      </c>
      <c r="E5644" t="s">
        <v>9</v>
      </c>
      <c r="F5644" t="s">
        <v>270</v>
      </c>
      <c r="G5644" t="s">
        <v>633</v>
      </c>
      <c r="H5644" s="9" t="s">
        <v>1860</v>
      </c>
      <c r="I5644" t="s">
        <v>1454</v>
      </c>
      <c r="J5644" s="20">
        <v>11</v>
      </c>
      <c r="K5644" s="20" t="s">
        <v>3</v>
      </c>
      <c r="L5644" t="s">
        <v>1464</v>
      </c>
      <c r="M5644" s="20">
        <v>4.08</v>
      </c>
      <c r="N5644" s="20">
        <v>2.42</v>
      </c>
      <c r="AE5644">
        <f t="shared" si="88"/>
        <v>2005</v>
      </c>
    </row>
    <row r="5645" spans="1:31" x14ac:dyDescent="0.25">
      <c r="A5645" s="7">
        <v>5642</v>
      </c>
      <c r="B5645" s="8">
        <v>38388</v>
      </c>
      <c r="C5645" t="s">
        <v>3</v>
      </c>
      <c r="D5645" t="s">
        <v>661</v>
      </c>
      <c r="E5645" t="s">
        <v>9</v>
      </c>
      <c r="F5645" t="s">
        <v>655</v>
      </c>
      <c r="G5645" t="s">
        <v>24</v>
      </c>
      <c r="H5645" s="136" t="s">
        <v>1496</v>
      </c>
      <c r="I5645" t="s">
        <v>1454</v>
      </c>
      <c r="J5645" s="20">
        <v>18</v>
      </c>
      <c r="K5645" s="20" t="s">
        <v>3</v>
      </c>
      <c r="L5645" t="s">
        <v>1464</v>
      </c>
      <c r="M5645" s="20">
        <v>6.04</v>
      </c>
      <c r="N5645" s="20">
        <v>3.96</v>
      </c>
      <c r="AE5645">
        <f t="shared" si="88"/>
        <v>2005</v>
      </c>
    </row>
    <row r="5646" spans="1:31" x14ac:dyDescent="0.25">
      <c r="A5646" s="7">
        <v>5643</v>
      </c>
      <c r="B5646" s="8">
        <v>38388</v>
      </c>
      <c r="C5646" t="s">
        <v>3</v>
      </c>
      <c r="D5646" t="s">
        <v>276</v>
      </c>
      <c r="E5646" t="s">
        <v>9</v>
      </c>
      <c r="F5646" t="s">
        <v>45</v>
      </c>
      <c r="G5646" t="s">
        <v>24</v>
      </c>
      <c r="H5646" s="136" t="s">
        <v>1496</v>
      </c>
      <c r="I5646" t="s">
        <v>1454</v>
      </c>
      <c r="J5646" s="20">
        <v>45</v>
      </c>
      <c r="K5646" s="20" t="s">
        <v>3</v>
      </c>
      <c r="L5646" t="s">
        <v>1464</v>
      </c>
      <c r="M5646" s="20">
        <v>13.6</v>
      </c>
      <c r="N5646" s="20">
        <v>9.9</v>
      </c>
      <c r="AE5646">
        <f t="shared" si="88"/>
        <v>2005</v>
      </c>
    </row>
    <row r="5647" spans="1:31" x14ac:dyDescent="0.25">
      <c r="A5647" s="7">
        <v>5644</v>
      </c>
      <c r="B5647" s="8">
        <v>38388</v>
      </c>
      <c r="C5647" t="s">
        <v>3</v>
      </c>
      <c r="D5647" t="s">
        <v>39</v>
      </c>
      <c r="E5647" t="s">
        <v>9</v>
      </c>
      <c r="F5647" t="s">
        <v>57</v>
      </c>
      <c r="G5647" t="s">
        <v>648</v>
      </c>
      <c r="H5647" s="9" t="s">
        <v>1861</v>
      </c>
      <c r="I5647" t="s">
        <v>1454</v>
      </c>
      <c r="J5647" s="20">
        <v>27</v>
      </c>
      <c r="K5647" s="20" t="s">
        <v>3</v>
      </c>
      <c r="L5647" t="s">
        <v>1464</v>
      </c>
      <c r="M5647" s="20">
        <v>8.56</v>
      </c>
      <c r="N5647" s="20">
        <v>5.9399999999999995</v>
      </c>
      <c r="AE5647">
        <f t="shared" si="88"/>
        <v>2005</v>
      </c>
    </row>
    <row r="5648" spans="1:31" x14ac:dyDescent="0.25">
      <c r="A5648" s="7">
        <v>5645</v>
      </c>
      <c r="B5648" s="8">
        <v>38388</v>
      </c>
      <c r="C5648" t="s">
        <v>3</v>
      </c>
      <c r="D5648" t="s">
        <v>39</v>
      </c>
      <c r="E5648" t="s">
        <v>9</v>
      </c>
      <c r="F5648" t="s">
        <v>270</v>
      </c>
      <c r="G5648" t="s">
        <v>633</v>
      </c>
      <c r="H5648" s="9" t="s">
        <v>1862</v>
      </c>
      <c r="I5648" t="s">
        <v>1454</v>
      </c>
      <c r="J5648" s="20">
        <v>21</v>
      </c>
      <c r="K5648" s="20" t="s">
        <v>3</v>
      </c>
      <c r="L5648" t="s">
        <v>1464</v>
      </c>
      <c r="M5648" s="20">
        <v>6.88</v>
      </c>
      <c r="N5648" s="20">
        <v>4.62</v>
      </c>
      <c r="AE5648">
        <f t="shared" si="88"/>
        <v>2005</v>
      </c>
    </row>
    <row r="5649" spans="1:31" x14ac:dyDescent="0.25">
      <c r="A5649" s="7">
        <v>5646</v>
      </c>
      <c r="B5649" s="8">
        <v>38388</v>
      </c>
      <c r="C5649" t="s">
        <v>3</v>
      </c>
      <c r="D5649" t="s">
        <v>661</v>
      </c>
      <c r="E5649" t="s">
        <v>9</v>
      </c>
      <c r="F5649" t="s">
        <v>655</v>
      </c>
      <c r="G5649" t="s">
        <v>377</v>
      </c>
      <c r="H5649" s="9" t="s">
        <v>1863</v>
      </c>
      <c r="I5649" t="s">
        <v>1454</v>
      </c>
      <c r="J5649" s="20">
        <v>9</v>
      </c>
      <c r="K5649" s="20" t="s">
        <v>1465</v>
      </c>
      <c r="L5649" t="s">
        <v>1466</v>
      </c>
      <c r="M5649" s="20">
        <v>2.25</v>
      </c>
      <c r="N5649" s="20">
        <v>2.25</v>
      </c>
      <c r="AE5649">
        <f t="shared" si="88"/>
        <v>2005</v>
      </c>
    </row>
    <row r="5650" spans="1:31" x14ac:dyDescent="0.25">
      <c r="A5650" s="7">
        <v>5647</v>
      </c>
      <c r="B5650" s="8">
        <v>38388</v>
      </c>
      <c r="C5650" t="s">
        <v>3</v>
      </c>
      <c r="D5650" t="s">
        <v>39</v>
      </c>
      <c r="E5650" t="s">
        <v>9</v>
      </c>
      <c r="F5650" t="s">
        <v>57</v>
      </c>
      <c r="G5650" t="s">
        <v>648</v>
      </c>
      <c r="H5650" s="9" t="s">
        <v>1864</v>
      </c>
      <c r="I5650" t="s">
        <v>1454</v>
      </c>
      <c r="J5650" s="20">
        <v>34</v>
      </c>
      <c r="K5650" s="20" t="s">
        <v>3</v>
      </c>
      <c r="L5650" t="s">
        <v>1464</v>
      </c>
      <c r="M5650" s="20">
        <v>10.52</v>
      </c>
      <c r="N5650" s="20">
        <v>7.48</v>
      </c>
      <c r="AE5650">
        <f t="shared" si="88"/>
        <v>2005</v>
      </c>
    </row>
    <row r="5651" spans="1:31" x14ac:dyDescent="0.25">
      <c r="A5651" s="7">
        <v>5648</v>
      </c>
      <c r="B5651" s="8">
        <v>38388</v>
      </c>
      <c r="C5651" t="s">
        <v>3</v>
      </c>
      <c r="D5651" t="s">
        <v>39</v>
      </c>
      <c r="E5651" t="s">
        <v>9</v>
      </c>
      <c r="F5651" t="s">
        <v>57</v>
      </c>
      <c r="G5651" t="s">
        <v>569</v>
      </c>
      <c r="H5651" s="9" t="s">
        <v>1865</v>
      </c>
      <c r="I5651" t="s">
        <v>1454</v>
      </c>
      <c r="J5651" s="20">
        <v>21</v>
      </c>
      <c r="K5651" s="20" t="s">
        <v>9</v>
      </c>
      <c r="L5651" t="s">
        <v>1463</v>
      </c>
      <c r="M5651" s="20">
        <v>5.04</v>
      </c>
      <c r="N5651" s="20">
        <v>6.46</v>
      </c>
      <c r="AE5651">
        <f t="shared" si="88"/>
        <v>2005</v>
      </c>
    </row>
    <row r="5652" spans="1:31" x14ac:dyDescent="0.25">
      <c r="A5652" s="7">
        <v>5649</v>
      </c>
      <c r="B5652" s="8">
        <v>38388</v>
      </c>
      <c r="C5652" t="s">
        <v>3</v>
      </c>
      <c r="D5652" t="s">
        <v>39</v>
      </c>
      <c r="E5652" t="s">
        <v>9</v>
      </c>
      <c r="F5652" t="s">
        <v>57</v>
      </c>
      <c r="G5652" t="s">
        <v>569</v>
      </c>
      <c r="H5652" s="9" t="s">
        <v>1866</v>
      </c>
      <c r="I5652" t="s">
        <v>1454</v>
      </c>
      <c r="J5652" s="20">
        <v>17</v>
      </c>
      <c r="K5652" s="20" t="s">
        <v>9</v>
      </c>
      <c r="L5652" t="s">
        <v>1463</v>
      </c>
      <c r="M5652" s="20">
        <v>4.08</v>
      </c>
      <c r="N5652" s="20">
        <v>5.42</v>
      </c>
      <c r="AE5652">
        <f t="shared" si="88"/>
        <v>2005</v>
      </c>
    </row>
    <row r="5653" spans="1:31" x14ac:dyDescent="0.25">
      <c r="A5653" s="7">
        <v>5650</v>
      </c>
      <c r="B5653" s="8">
        <v>38388</v>
      </c>
      <c r="C5653" t="s">
        <v>3</v>
      </c>
      <c r="D5653" t="s">
        <v>678</v>
      </c>
      <c r="E5653" t="s">
        <v>9</v>
      </c>
      <c r="F5653" t="s">
        <v>682</v>
      </c>
      <c r="G5653" t="s">
        <v>648</v>
      </c>
      <c r="H5653" s="135" t="s">
        <v>1797</v>
      </c>
      <c r="I5653" t="s">
        <v>1454</v>
      </c>
      <c r="J5653" s="20">
        <v>44</v>
      </c>
      <c r="K5653" s="20" t="s">
        <v>3</v>
      </c>
      <c r="L5653" t="s">
        <v>1463</v>
      </c>
      <c r="M5653" s="20">
        <v>12.44</v>
      </c>
      <c r="N5653" s="20">
        <v>10.56</v>
      </c>
      <c r="AE5653">
        <f t="shared" si="88"/>
        <v>2005</v>
      </c>
    </row>
    <row r="5654" spans="1:31" x14ac:dyDescent="0.25">
      <c r="A5654" s="7">
        <v>5651</v>
      </c>
      <c r="B5654" s="8">
        <v>38389</v>
      </c>
      <c r="C5654" t="s">
        <v>3</v>
      </c>
      <c r="D5654" t="s">
        <v>500</v>
      </c>
      <c r="E5654" t="s">
        <v>9</v>
      </c>
      <c r="F5654" t="s">
        <v>641</v>
      </c>
      <c r="G5654" t="s">
        <v>377</v>
      </c>
      <c r="H5654" s="9" t="s">
        <v>1794</v>
      </c>
      <c r="I5654" t="s">
        <v>1454</v>
      </c>
      <c r="J5654" s="20">
        <v>54</v>
      </c>
      <c r="K5654" s="20" t="s">
        <v>9</v>
      </c>
      <c r="L5654" t="s">
        <v>1464</v>
      </c>
      <c r="M5654" s="20">
        <v>11.879999999999999</v>
      </c>
      <c r="N5654" s="20">
        <v>16.12</v>
      </c>
      <c r="AE5654">
        <f t="shared" si="88"/>
        <v>2005</v>
      </c>
    </row>
    <row r="5655" spans="1:31" x14ac:dyDescent="0.25">
      <c r="A5655" s="7">
        <v>5652</v>
      </c>
      <c r="B5655" s="8">
        <v>38389</v>
      </c>
      <c r="C5655" t="s">
        <v>3</v>
      </c>
      <c r="D5655" t="s">
        <v>443</v>
      </c>
      <c r="E5655" t="s">
        <v>9</v>
      </c>
      <c r="F5655" t="s">
        <v>699</v>
      </c>
      <c r="G5655" t="s">
        <v>24</v>
      </c>
      <c r="H5655" s="135" t="s">
        <v>1521</v>
      </c>
      <c r="I5655" t="s">
        <v>1454</v>
      </c>
      <c r="J5655" s="20">
        <v>22</v>
      </c>
      <c r="K5655" s="20" t="s">
        <v>9</v>
      </c>
      <c r="L5655" t="s">
        <v>1463</v>
      </c>
      <c r="M5655" s="20">
        <v>5.28</v>
      </c>
      <c r="N5655" s="20">
        <v>6.72</v>
      </c>
      <c r="AE5655">
        <f t="shared" si="88"/>
        <v>2005</v>
      </c>
    </row>
    <row r="5656" spans="1:31" x14ac:dyDescent="0.25">
      <c r="A5656" s="7">
        <v>5653</v>
      </c>
      <c r="B5656" s="8">
        <v>38389</v>
      </c>
      <c r="C5656" t="s">
        <v>3</v>
      </c>
      <c r="D5656" t="s">
        <v>43</v>
      </c>
      <c r="E5656" t="s">
        <v>9</v>
      </c>
      <c r="F5656" t="s">
        <v>26</v>
      </c>
      <c r="G5656" t="s">
        <v>11</v>
      </c>
      <c r="H5656" s="135" t="s">
        <v>1541</v>
      </c>
      <c r="I5656" t="s">
        <v>1454</v>
      </c>
      <c r="J5656" s="20">
        <v>105</v>
      </c>
      <c r="K5656" s="20" t="s">
        <v>3</v>
      </c>
      <c r="L5656" t="s">
        <v>1464</v>
      </c>
      <c r="M5656" s="20">
        <v>30.4</v>
      </c>
      <c r="N5656" s="20">
        <v>23.1</v>
      </c>
      <c r="AE5656">
        <f t="shared" si="88"/>
        <v>2005</v>
      </c>
    </row>
    <row r="5657" spans="1:31" x14ac:dyDescent="0.25">
      <c r="A5657" s="7">
        <v>5654</v>
      </c>
      <c r="B5657" s="8">
        <v>38389</v>
      </c>
      <c r="C5657" t="s">
        <v>3</v>
      </c>
      <c r="D5657" t="s">
        <v>43</v>
      </c>
      <c r="E5657" t="s">
        <v>9</v>
      </c>
      <c r="F5657" t="s">
        <v>562</v>
      </c>
      <c r="G5657" t="s">
        <v>65</v>
      </c>
      <c r="H5657" s="135" t="s">
        <v>1519</v>
      </c>
      <c r="I5657" t="s">
        <v>1454</v>
      </c>
      <c r="J5657" s="20">
        <v>75</v>
      </c>
      <c r="K5657" s="20" t="s">
        <v>3</v>
      </c>
      <c r="L5657" t="s">
        <v>1464</v>
      </c>
      <c r="M5657" s="20">
        <v>22</v>
      </c>
      <c r="N5657" s="20">
        <v>16.5</v>
      </c>
      <c r="AE5657">
        <f t="shared" si="88"/>
        <v>2005</v>
      </c>
    </row>
    <row r="5658" spans="1:31" x14ac:dyDescent="0.25">
      <c r="A5658" s="7">
        <v>5655</v>
      </c>
      <c r="B5658" s="8">
        <v>38389</v>
      </c>
      <c r="C5658" t="s">
        <v>3</v>
      </c>
      <c r="D5658" t="s">
        <v>43</v>
      </c>
      <c r="E5658" t="s">
        <v>9</v>
      </c>
      <c r="F5658" t="s">
        <v>261</v>
      </c>
      <c r="G5658" t="s">
        <v>11</v>
      </c>
      <c r="H5658" s="135" t="s">
        <v>1496</v>
      </c>
      <c r="I5658" t="s">
        <v>1454</v>
      </c>
      <c r="J5658" s="20">
        <v>45</v>
      </c>
      <c r="K5658" s="20" t="s">
        <v>3</v>
      </c>
      <c r="L5658" t="s">
        <v>1464</v>
      </c>
      <c r="M5658" s="20">
        <v>13.6</v>
      </c>
      <c r="N5658" s="20">
        <v>9.9</v>
      </c>
      <c r="AE5658">
        <f t="shared" si="88"/>
        <v>2005</v>
      </c>
    </row>
    <row r="5659" spans="1:31" x14ac:dyDescent="0.25">
      <c r="A5659" s="7">
        <v>5656</v>
      </c>
      <c r="B5659" s="8">
        <v>38389</v>
      </c>
      <c r="C5659" t="s">
        <v>3</v>
      </c>
      <c r="D5659" t="s">
        <v>490</v>
      </c>
      <c r="E5659" t="s">
        <v>9</v>
      </c>
      <c r="F5659" t="s">
        <v>123</v>
      </c>
      <c r="G5659" t="s">
        <v>17</v>
      </c>
      <c r="H5659" s="135" t="s">
        <v>1496</v>
      </c>
      <c r="I5659" t="s">
        <v>1454</v>
      </c>
      <c r="J5659" s="20">
        <v>15</v>
      </c>
      <c r="K5659" s="20" t="s">
        <v>3</v>
      </c>
      <c r="L5659" t="s">
        <v>1464</v>
      </c>
      <c r="M5659" s="20">
        <v>5.2</v>
      </c>
      <c r="N5659" s="20">
        <v>3.3</v>
      </c>
      <c r="AE5659">
        <f t="shared" si="88"/>
        <v>2005</v>
      </c>
    </row>
    <row r="5660" spans="1:31" x14ac:dyDescent="0.25">
      <c r="A5660" s="7">
        <v>5657</v>
      </c>
      <c r="B5660" s="8">
        <v>38389</v>
      </c>
      <c r="C5660" t="s">
        <v>3</v>
      </c>
      <c r="D5660" t="s">
        <v>107</v>
      </c>
      <c r="E5660" t="s">
        <v>9</v>
      </c>
      <c r="F5660" t="s">
        <v>498</v>
      </c>
      <c r="G5660" t="s">
        <v>14</v>
      </c>
      <c r="H5660" s="135" t="s">
        <v>1496</v>
      </c>
      <c r="I5660" t="s">
        <v>1454</v>
      </c>
      <c r="J5660" s="20">
        <v>16</v>
      </c>
      <c r="K5660" s="20" t="s">
        <v>1465</v>
      </c>
      <c r="L5660" t="s">
        <v>1466</v>
      </c>
      <c r="M5660" s="20">
        <v>4</v>
      </c>
      <c r="N5660" s="20">
        <v>4</v>
      </c>
      <c r="AE5660">
        <f t="shared" si="88"/>
        <v>2005</v>
      </c>
    </row>
    <row r="5661" spans="1:31" x14ac:dyDescent="0.25">
      <c r="A5661" s="7">
        <v>5658</v>
      </c>
      <c r="B5661" s="8">
        <v>38389</v>
      </c>
      <c r="C5661" t="s">
        <v>3</v>
      </c>
      <c r="D5661" t="s">
        <v>588</v>
      </c>
      <c r="E5661" t="s">
        <v>9</v>
      </c>
      <c r="F5661" t="s">
        <v>118</v>
      </c>
      <c r="G5661" t="s">
        <v>14</v>
      </c>
      <c r="H5661" s="135" t="s">
        <v>1496</v>
      </c>
      <c r="I5661" t="s">
        <v>1454</v>
      </c>
      <c r="J5661" s="20">
        <v>16</v>
      </c>
      <c r="K5661" s="20" t="s">
        <v>1465</v>
      </c>
      <c r="L5661" t="s">
        <v>1466</v>
      </c>
      <c r="M5661" s="20">
        <v>4</v>
      </c>
      <c r="N5661" s="20">
        <v>4</v>
      </c>
      <c r="AE5661">
        <f t="shared" si="88"/>
        <v>2005</v>
      </c>
    </row>
    <row r="5662" spans="1:31" x14ac:dyDescent="0.25">
      <c r="A5662" s="7">
        <v>5659</v>
      </c>
      <c r="B5662" s="8">
        <v>38389</v>
      </c>
      <c r="C5662" t="s">
        <v>3</v>
      </c>
      <c r="D5662" t="s">
        <v>588</v>
      </c>
      <c r="E5662" t="s">
        <v>9</v>
      </c>
      <c r="F5662" t="s">
        <v>118</v>
      </c>
      <c r="G5662" t="s">
        <v>14</v>
      </c>
      <c r="H5662" s="135" t="s">
        <v>1496</v>
      </c>
      <c r="I5662" t="s">
        <v>1454</v>
      </c>
      <c r="J5662" s="20">
        <v>10</v>
      </c>
      <c r="K5662" s="20" t="s">
        <v>3</v>
      </c>
      <c r="L5662" t="s">
        <v>1464</v>
      </c>
      <c r="M5662" s="20">
        <v>3.8</v>
      </c>
      <c r="N5662" s="20">
        <v>2.2000000000000002</v>
      </c>
      <c r="AE5662">
        <f t="shared" si="88"/>
        <v>2005</v>
      </c>
    </row>
    <row r="5663" spans="1:31" x14ac:dyDescent="0.25">
      <c r="A5663" s="7">
        <v>5660</v>
      </c>
      <c r="B5663" s="8">
        <v>38389</v>
      </c>
      <c r="C5663" t="s">
        <v>3</v>
      </c>
      <c r="D5663" t="s">
        <v>543</v>
      </c>
      <c r="E5663" t="s">
        <v>9</v>
      </c>
      <c r="F5663" t="s">
        <v>213</v>
      </c>
      <c r="G5663" t="s">
        <v>377</v>
      </c>
      <c r="H5663" s="9" t="s">
        <v>1867</v>
      </c>
      <c r="I5663" t="s">
        <v>1455</v>
      </c>
      <c r="J5663" s="20">
        <v>20</v>
      </c>
      <c r="K5663" s="20" t="s">
        <v>3</v>
      </c>
      <c r="L5663" t="s">
        <v>1464</v>
      </c>
      <c r="M5663" s="20">
        <v>3.3</v>
      </c>
      <c r="N5663" s="20">
        <v>2.2000000000000002</v>
      </c>
      <c r="AE5663">
        <f t="shared" si="88"/>
        <v>2005</v>
      </c>
    </row>
    <row r="5664" spans="1:31" x14ac:dyDescent="0.25">
      <c r="A5664" s="7">
        <v>5661</v>
      </c>
      <c r="B5664" s="8">
        <v>38389</v>
      </c>
      <c r="C5664" t="s">
        <v>3</v>
      </c>
      <c r="D5664" t="s">
        <v>629</v>
      </c>
      <c r="E5664" t="s">
        <v>9</v>
      </c>
      <c r="F5664" t="s">
        <v>667</v>
      </c>
      <c r="G5664" t="s">
        <v>24</v>
      </c>
      <c r="H5664" s="136" t="s">
        <v>1496</v>
      </c>
      <c r="I5664" t="s">
        <v>1454</v>
      </c>
      <c r="J5664" s="20">
        <v>15</v>
      </c>
      <c r="K5664" s="20" t="s">
        <v>1465</v>
      </c>
      <c r="L5664" t="s">
        <v>1466</v>
      </c>
      <c r="M5664" s="20">
        <v>3.75</v>
      </c>
      <c r="N5664" s="20">
        <v>3.75</v>
      </c>
      <c r="AE5664">
        <f t="shared" si="88"/>
        <v>2005</v>
      </c>
    </row>
    <row r="5665" spans="1:31" x14ac:dyDescent="0.25">
      <c r="A5665" s="7">
        <v>5662</v>
      </c>
      <c r="B5665" s="8">
        <v>38389</v>
      </c>
      <c r="C5665" t="s">
        <v>3</v>
      </c>
      <c r="D5665" t="s">
        <v>168</v>
      </c>
      <c r="E5665" t="s">
        <v>9</v>
      </c>
      <c r="F5665" t="s">
        <v>685</v>
      </c>
      <c r="G5665" t="s">
        <v>24</v>
      </c>
      <c r="H5665" s="136" t="s">
        <v>1496</v>
      </c>
      <c r="I5665" t="s">
        <v>1454</v>
      </c>
      <c r="J5665" s="20">
        <v>10</v>
      </c>
      <c r="K5665" s="20" t="s">
        <v>9</v>
      </c>
      <c r="L5665" t="s">
        <v>1464</v>
      </c>
      <c r="M5665" s="20">
        <v>2.2000000000000002</v>
      </c>
      <c r="N5665" s="20">
        <v>3.8</v>
      </c>
      <c r="AE5665">
        <f t="shared" si="88"/>
        <v>2005</v>
      </c>
    </row>
    <row r="5666" spans="1:31" x14ac:dyDescent="0.25">
      <c r="A5666" s="7">
        <v>5663</v>
      </c>
      <c r="B5666" s="8">
        <v>38389</v>
      </c>
      <c r="C5666" t="s">
        <v>3</v>
      </c>
      <c r="D5666" t="s">
        <v>678</v>
      </c>
      <c r="E5666" t="s">
        <v>9</v>
      </c>
      <c r="F5666" t="s">
        <v>585</v>
      </c>
      <c r="G5666" t="s">
        <v>648</v>
      </c>
      <c r="H5666" s="9" t="s">
        <v>1868</v>
      </c>
      <c r="I5666" t="s">
        <v>1454</v>
      </c>
      <c r="J5666" s="20">
        <v>44</v>
      </c>
      <c r="K5666" s="20" t="s">
        <v>9</v>
      </c>
      <c r="L5666" t="s">
        <v>1463</v>
      </c>
      <c r="M5666" s="20">
        <v>10.56</v>
      </c>
      <c r="N5666" s="20">
        <v>12.44</v>
      </c>
      <c r="AE5666">
        <f t="shared" si="88"/>
        <v>2005</v>
      </c>
    </row>
    <row r="5667" spans="1:31" x14ac:dyDescent="0.25">
      <c r="A5667" s="7">
        <v>5664</v>
      </c>
      <c r="B5667" s="8">
        <v>38389</v>
      </c>
      <c r="C5667" t="s">
        <v>3</v>
      </c>
      <c r="D5667" t="s">
        <v>72</v>
      </c>
      <c r="E5667" t="s">
        <v>9</v>
      </c>
      <c r="F5667" t="s">
        <v>55</v>
      </c>
      <c r="G5667" t="s">
        <v>648</v>
      </c>
      <c r="H5667" s="9" t="s">
        <v>1869</v>
      </c>
      <c r="I5667" t="s">
        <v>1454</v>
      </c>
      <c r="J5667" s="20">
        <v>75</v>
      </c>
      <c r="K5667" s="20" t="s">
        <v>1465</v>
      </c>
      <c r="L5667" t="s">
        <v>1466</v>
      </c>
      <c r="M5667" s="20">
        <v>18.75</v>
      </c>
      <c r="N5667" s="20">
        <v>18.75</v>
      </c>
      <c r="AE5667">
        <f t="shared" si="88"/>
        <v>2005</v>
      </c>
    </row>
    <row r="5668" spans="1:31" x14ac:dyDescent="0.25">
      <c r="A5668" s="7">
        <v>5665</v>
      </c>
      <c r="B5668" s="8">
        <v>38389</v>
      </c>
      <c r="C5668" t="s">
        <v>3</v>
      </c>
      <c r="D5668" t="s">
        <v>273</v>
      </c>
      <c r="E5668" t="s">
        <v>9</v>
      </c>
      <c r="F5668" t="s">
        <v>563</v>
      </c>
      <c r="G5668" t="s">
        <v>648</v>
      </c>
      <c r="H5668" s="9" t="s">
        <v>1870</v>
      </c>
      <c r="I5668" t="s">
        <v>1454</v>
      </c>
      <c r="J5668" s="20">
        <v>47</v>
      </c>
      <c r="K5668" s="20" t="s">
        <v>1465</v>
      </c>
      <c r="L5668" t="s">
        <v>1466</v>
      </c>
      <c r="M5668" s="20">
        <v>11.75</v>
      </c>
      <c r="N5668" s="20">
        <v>11.75</v>
      </c>
      <c r="AE5668">
        <f t="shared" si="88"/>
        <v>2005</v>
      </c>
    </row>
    <row r="5669" spans="1:31" x14ac:dyDescent="0.25">
      <c r="A5669" s="7">
        <v>5666</v>
      </c>
      <c r="B5669" s="8">
        <v>38389</v>
      </c>
      <c r="C5669" t="s">
        <v>3</v>
      </c>
      <c r="D5669" t="s">
        <v>669</v>
      </c>
      <c r="E5669" t="s">
        <v>9</v>
      </c>
      <c r="F5669" t="s">
        <v>545</v>
      </c>
      <c r="G5669" t="s">
        <v>648</v>
      </c>
      <c r="H5669" s="9" t="s">
        <v>1803</v>
      </c>
      <c r="I5669" t="s">
        <v>1454</v>
      </c>
      <c r="J5669" s="20">
        <v>20</v>
      </c>
      <c r="K5669" s="20" t="s">
        <v>3</v>
      </c>
      <c r="L5669" t="s">
        <v>1464</v>
      </c>
      <c r="M5669" s="20">
        <v>6.6</v>
      </c>
      <c r="N5669" s="20">
        <v>4.4000000000000004</v>
      </c>
      <c r="AE5669">
        <f t="shared" si="88"/>
        <v>2005</v>
      </c>
    </row>
    <row r="5670" spans="1:31" x14ac:dyDescent="0.25">
      <c r="A5670" s="7">
        <v>5667</v>
      </c>
      <c r="B5670" s="8">
        <v>38389</v>
      </c>
      <c r="C5670" t="s">
        <v>3</v>
      </c>
      <c r="D5670" t="s">
        <v>281</v>
      </c>
      <c r="E5670" t="s">
        <v>9</v>
      </c>
      <c r="F5670" t="s">
        <v>490</v>
      </c>
      <c r="G5670" t="s">
        <v>569</v>
      </c>
      <c r="H5670" s="9" t="s">
        <v>1871</v>
      </c>
      <c r="I5670" t="s">
        <v>1454</v>
      </c>
      <c r="J5670" s="20">
        <v>41</v>
      </c>
      <c r="K5670" s="20" t="s">
        <v>3</v>
      </c>
      <c r="L5670" t="s">
        <v>1463</v>
      </c>
      <c r="M5670" s="20">
        <v>11.66</v>
      </c>
      <c r="N5670" s="20">
        <v>9.84</v>
      </c>
      <c r="AE5670">
        <f t="shared" si="88"/>
        <v>2005</v>
      </c>
    </row>
    <row r="5671" spans="1:31" x14ac:dyDescent="0.25">
      <c r="A5671" s="7">
        <v>5668</v>
      </c>
      <c r="B5671" s="8">
        <v>38389</v>
      </c>
      <c r="C5671" t="s">
        <v>3</v>
      </c>
      <c r="D5671" t="s">
        <v>669</v>
      </c>
      <c r="E5671" t="s">
        <v>9</v>
      </c>
      <c r="F5671" t="s">
        <v>585</v>
      </c>
      <c r="G5671" t="s">
        <v>648</v>
      </c>
      <c r="H5671" s="135" t="s">
        <v>1797</v>
      </c>
      <c r="I5671" t="s">
        <v>1454</v>
      </c>
      <c r="J5671" s="20">
        <v>28</v>
      </c>
      <c r="K5671" s="20" t="s">
        <v>9</v>
      </c>
      <c r="L5671" t="s">
        <v>1463</v>
      </c>
      <c r="M5671" s="20">
        <v>6.72</v>
      </c>
      <c r="N5671" s="20">
        <v>8.2800000000000011</v>
      </c>
      <c r="AE5671">
        <f t="shared" si="88"/>
        <v>2005</v>
      </c>
    </row>
    <row r="5672" spans="1:31" x14ac:dyDescent="0.25">
      <c r="A5672" s="7">
        <v>5669</v>
      </c>
      <c r="B5672" s="8">
        <v>38390</v>
      </c>
      <c r="C5672" t="s">
        <v>3</v>
      </c>
      <c r="D5672" t="s">
        <v>360</v>
      </c>
      <c r="E5672" t="s">
        <v>9</v>
      </c>
      <c r="F5672" t="s">
        <v>123</v>
      </c>
      <c r="G5672" t="s">
        <v>377</v>
      </c>
      <c r="H5672" s="9" t="s">
        <v>1872</v>
      </c>
      <c r="I5672" t="s">
        <v>1455</v>
      </c>
      <c r="J5672" s="20">
        <v>21</v>
      </c>
      <c r="K5672" s="20" t="s">
        <v>3</v>
      </c>
      <c r="L5672" t="s">
        <v>1464</v>
      </c>
      <c r="M5672" s="20">
        <v>3.44</v>
      </c>
      <c r="N5672" s="20">
        <v>2.31</v>
      </c>
      <c r="AE5672">
        <f t="shared" si="88"/>
        <v>2005</v>
      </c>
    </row>
    <row r="5673" spans="1:31" x14ac:dyDescent="0.25">
      <c r="A5673" s="7">
        <v>5670</v>
      </c>
      <c r="B5673" s="8">
        <v>38390</v>
      </c>
      <c r="C5673" t="s">
        <v>3</v>
      </c>
      <c r="D5673" t="s">
        <v>617</v>
      </c>
      <c r="E5673" t="s">
        <v>9</v>
      </c>
      <c r="F5673" t="s">
        <v>562</v>
      </c>
      <c r="G5673" t="s">
        <v>24</v>
      </c>
      <c r="H5673" s="135" t="s">
        <v>1563</v>
      </c>
      <c r="I5673" t="s">
        <v>1454</v>
      </c>
      <c r="J5673" s="20">
        <v>12</v>
      </c>
      <c r="K5673" s="20" t="s">
        <v>3</v>
      </c>
      <c r="L5673" t="s">
        <v>1464</v>
      </c>
      <c r="M5673" s="20">
        <v>4.3599999999999994</v>
      </c>
      <c r="N5673" s="20">
        <v>2.64</v>
      </c>
      <c r="AE5673">
        <f t="shared" si="88"/>
        <v>2005</v>
      </c>
    </row>
    <row r="5674" spans="1:31" x14ac:dyDescent="0.25">
      <c r="A5674" s="7">
        <v>5671</v>
      </c>
      <c r="B5674" s="8">
        <v>38390</v>
      </c>
      <c r="C5674" t="s">
        <v>3</v>
      </c>
      <c r="D5674" t="s">
        <v>617</v>
      </c>
      <c r="E5674" t="s">
        <v>9</v>
      </c>
      <c r="F5674" t="s">
        <v>261</v>
      </c>
      <c r="G5674" t="s">
        <v>14</v>
      </c>
      <c r="H5674" s="135" t="s">
        <v>1501</v>
      </c>
      <c r="I5674" t="s">
        <v>1454</v>
      </c>
      <c r="J5674" s="20">
        <v>28</v>
      </c>
      <c r="K5674" s="20" t="s">
        <v>3</v>
      </c>
      <c r="L5674" t="s">
        <v>1464</v>
      </c>
      <c r="M5674" s="20">
        <v>8.84</v>
      </c>
      <c r="N5674" s="20">
        <v>6.16</v>
      </c>
      <c r="AE5674">
        <f t="shared" si="88"/>
        <v>2005</v>
      </c>
    </row>
    <row r="5675" spans="1:31" x14ac:dyDescent="0.25">
      <c r="A5675" s="7">
        <v>5672</v>
      </c>
      <c r="B5675" s="8">
        <v>38390</v>
      </c>
      <c r="C5675" t="s">
        <v>3</v>
      </c>
      <c r="D5675" t="s">
        <v>617</v>
      </c>
      <c r="E5675" t="s">
        <v>9</v>
      </c>
      <c r="F5675" t="s">
        <v>235</v>
      </c>
      <c r="G5675" t="s">
        <v>14</v>
      </c>
      <c r="H5675" s="135" t="s">
        <v>1507</v>
      </c>
      <c r="I5675" t="s">
        <v>1454</v>
      </c>
      <c r="J5675" s="20">
        <v>30</v>
      </c>
      <c r="K5675" s="20" t="s">
        <v>9</v>
      </c>
      <c r="L5675" t="s">
        <v>1464</v>
      </c>
      <c r="M5675" s="20">
        <v>6.6</v>
      </c>
      <c r="N5675" s="20">
        <v>9.4</v>
      </c>
      <c r="AE5675">
        <f t="shared" si="88"/>
        <v>2005</v>
      </c>
    </row>
    <row r="5676" spans="1:31" x14ac:dyDescent="0.25">
      <c r="A5676" s="7">
        <v>5673</v>
      </c>
      <c r="B5676" s="8">
        <v>38390</v>
      </c>
      <c r="C5676" t="s">
        <v>3</v>
      </c>
      <c r="D5676" t="s">
        <v>500</v>
      </c>
      <c r="E5676" t="s">
        <v>9</v>
      </c>
      <c r="F5676" t="s">
        <v>545</v>
      </c>
      <c r="G5676" t="s">
        <v>14</v>
      </c>
      <c r="H5676" s="135" t="s">
        <v>1507</v>
      </c>
      <c r="I5676" t="s">
        <v>1456</v>
      </c>
      <c r="J5676" s="20">
        <v>37</v>
      </c>
      <c r="K5676" s="20" t="s">
        <v>3</v>
      </c>
      <c r="L5676" t="s">
        <v>1464</v>
      </c>
      <c r="M5676" s="20">
        <v>11.36</v>
      </c>
      <c r="N5676" s="20">
        <v>8.14</v>
      </c>
      <c r="O5676" t="s">
        <v>3</v>
      </c>
      <c r="P5676" s="13" t="s">
        <v>617</v>
      </c>
      <c r="Q5676" t="s">
        <v>9</v>
      </c>
      <c r="R5676" t="s">
        <v>285</v>
      </c>
      <c r="S5676" t="s">
        <v>1465</v>
      </c>
      <c r="U5676" t="s">
        <v>1465</v>
      </c>
      <c r="W5676" t="s">
        <v>1465</v>
      </c>
      <c r="Y5676" t="s">
        <v>1465</v>
      </c>
      <c r="AA5676" t="s">
        <v>1465</v>
      </c>
      <c r="AC5676" t="s">
        <v>1465</v>
      </c>
      <c r="AE5676">
        <f t="shared" si="88"/>
        <v>2005</v>
      </c>
    </row>
    <row r="5677" spans="1:31" x14ac:dyDescent="0.25">
      <c r="A5677" s="7">
        <v>5674</v>
      </c>
      <c r="B5677" s="8">
        <v>38390</v>
      </c>
      <c r="C5677" t="s">
        <v>3</v>
      </c>
      <c r="D5677" t="s">
        <v>276</v>
      </c>
      <c r="E5677" t="s">
        <v>9</v>
      </c>
      <c r="F5677" t="s">
        <v>682</v>
      </c>
      <c r="G5677" t="s">
        <v>14</v>
      </c>
      <c r="H5677" s="135" t="s">
        <v>1496</v>
      </c>
      <c r="I5677" t="s">
        <v>1454</v>
      </c>
      <c r="J5677" s="20">
        <v>113</v>
      </c>
      <c r="K5677" s="20" t="s">
        <v>9</v>
      </c>
      <c r="L5677" t="s">
        <v>1464</v>
      </c>
      <c r="M5677" s="20">
        <v>24.86</v>
      </c>
      <c r="N5677" s="20">
        <v>32.64</v>
      </c>
      <c r="AE5677">
        <f t="shared" si="88"/>
        <v>2005</v>
      </c>
    </row>
    <row r="5678" spans="1:31" x14ac:dyDescent="0.25">
      <c r="A5678" s="7">
        <v>5675</v>
      </c>
      <c r="B5678" s="8">
        <v>38390</v>
      </c>
      <c r="C5678" t="s">
        <v>3</v>
      </c>
      <c r="D5678" t="s">
        <v>202</v>
      </c>
      <c r="E5678" t="s">
        <v>9</v>
      </c>
      <c r="F5678" t="s">
        <v>681</v>
      </c>
      <c r="G5678" t="s">
        <v>65</v>
      </c>
      <c r="H5678" s="135" t="s">
        <v>1496</v>
      </c>
      <c r="I5678" t="s">
        <v>1454</v>
      </c>
      <c r="J5678" s="20">
        <v>16</v>
      </c>
      <c r="K5678" s="20" t="s">
        <v>1465</v>
      </c>
      <c r="L5678" t="s">
        <v>1466</v>
      </c>
      <c r="M5678" s="20">
        <v>4</v>
      </c>
      <c r="N5678" s="20">
        <v>4</v>
      </c>
      <c r="AE5678">
        <f t="shared" si="88"/>
        <v>2005</v>
      </c>
    </row>
    <row r="5679" spans="1:31" x14ac:dyDescent="0.25">
      <c r="A5679" s="7">
        <v>5676</v>
      </c>
      <c r="B5679" s="8">
        <v>38390</v>
      </c>
      <c r="C5679" t="s">
        <v>3</v>
      </c>
      <c r="D5679" t="s">
        <v>69</v>
      </c>
      <c r="E5679" t="s">
        <v>9</v>
      </c>
      <c r="F5679" t="s">
        <v>700</v>
      </c>
      <c r="G5679" t="s">
        <v>24</v>
      </c>
      <c r="H5679" s="135" t="s">
        <v>1529</v>
      </c>
      <c r="I5679" t="s">
        <v>1454</v>
      </c>
      <c r="J5679" s="20">
        <v>10</v>
      </c>
      <c r="K5679" s="20" t="s">
        <v>9</v>
      </c>
      <c r="L5679" t="s">
        <v>1464</v>
      </c>
      <c r="M5679" s="20">
        <v>2.2000000000000002</v>
      </c>
      <c r="N5679" s="20">
        <v>3.8</v>
      </c>
      <c r="AE5679">
        <f t="shared" si="88"/>
        <v>2005</v>
      </c>
    </row>
    <row r="5680" spans="1:31" x14ac:dyDescent="0.25">
      <c r="A5680" s="7">
        <v>5677</v>
      </c>
      <c r="B5680" s="8">
        <v>38390</v>
      </c>
      <c r="C5680" t="s">
        <v>3</v>
      </c>
      <c r="D5680" t="s">
        <v>276</v>
      </c>
      <c r="E5680" t="s">
        <v>9</v>
      </c>
      <c r="F5680" t="s">
        <v>682</v>
      </c>
      <c r="G5680" t="s">
        <v>648</v>
      </c>
      <c r="H5680" s="135" t="s">
        <v>1496</v>
      </c>
      <c r="I5680" t="s">
        <v>1454</v>
      </c>
      <c r="J5680" s="20">
        <v>1</v>
      </c>
      <c r="K5680" s="20" t="s">
        <v>1465</v>
      </c>
      <c r="L5680" t="s">
        <v>1466</v>
      </c>
      <c r="M5680" s="20">
        <v>0.25</v>
      </c>
      <c r="N5680" s="20">
        <v>0.25</v>
      </c>
      <c r="AE5680">
        <f t="shared" si="88"/>
        <v>2005</v>
      </c>
    </row>
    <row r="5681" spans="1:31" x14ac:dyDescent="0.25">
      <c r="A5681" s="7">
        <v>5678</v>
      </c>
      <c r="B5681" s="8">
        <v>38390</v>
      </c>
      <c r="C5681" t="s">
        <v>3</v>
      </c>
      <c r="D5681" t="s">
        <v>617</v>
      </c>
      <c r="E5681" t="s">
        <v>9</v>
      </c>
      <c r="F5681" t="s">
        <v>230</v>
      </c>
      <c r="G5681" t="s">
        <v>24</v>
      </c>
      <c r="H5681" s="136" t="s">
        <v>1496</v>
      </c>
      <c r="I5681" t="s">
        <v>1454</v>
      </c>
      <c r="J5681" s="20">
        <v>17</v>
      </c>
      <c r="K5681" s="20" t="s">
        <v>3</v>
      </c>
      <c r="L5681" t="s">
        <v>1463</v>
      </c>
      <c r="M5681" s="20">
        <v>5.42</v>
      </c>
      <c r="N5681" s="20">
        <v>4.08</v>
      </c>
      <c r="AE5681">
        <f t="shared" si="88"/>
        <v>2005</v>
      </c>
    </row>
    <row r="5682" spans="1:31" x14ac:dyDescent="0.25">
      <c r="A5682" s="7">
        <v>5679</v>
      </c>
      <c r="B5682" s="8">
        <v>38390</v>
      </c>
      <c r="C5682" t="s">
        <v>3</v>
      </c>
      <c r="D5682" t="s">
        <v>629</v>
      </c>
      <c r="E5682" t="s">
        <v>9</v>
      </c>
      <c r="F5682" t="s">
        <v>22</v>
      </c>
      <c r="G5682" t="s">
        <v>569</v>
      </c>
      <c r="H5682" s="135" t="s">
        <v>1677</v>
      </c>
      <c r="I5682" t="s">
        <v>1454</v>
      </c>
      <c r="J5682" s="20">
        <v>21</v>
      </c>
      <c r="K5682" s="20" t="s">
        <v>3</v>
      </c>
      <c r="L5682" t="s">
        <v>1463</v>
      </c>
      <c r="M5682" s="20">
        <v>6.46</v>
      </c>
      <c r="N5682" s="20">
        <v>5.04</v>
      </c>
      <c r="AE5682">
        <f t="shared" si="88"/>
        <v>2005</v>
      </c>
    </row>
    <row r="5683" spans="1:31" x14ac:dyDescent="0.25">
      <c r="A5683" s="7">
        <v>5680</v>
      </c>
      <c r="B5683" s="8">
        <v>38390</v>
      </c>
      <c r="C5683" t="s">
        <v>3</v>
      </c>
      <c r="D5683" t="s">
        <v>26</v>
      </c>
      <c r="E5683" t="s">
        <v>9</v>
      </c>
      <c r="F5683" t="s">
        <v>210</v>
      </c>
      <c r="G5683" t="s">
        <v>569</v>
      </c>
      <c r="H5683" s="9" t="s">
        <v>1873</v>
      </c>
      <c r="I5683" t="s">
        <v>1455</v>
      </c>
      <c r="J5683" s="20">
        <v>8</v>
      </c>
      <c r="K5683" s="20" t="s">
        <v>3</v>
      </c>
      <c r="L5683" t="s">
        <v>1464</v>
      </c>
      <c r="M5683" s="20">
        <v>1.62</v>
      </c>
      <c r="N5683" s="20">
        <v>0.88</v>
      </c>
      <c r="AE5683">
        <f t="shared" si="88"/>
        <v>2005</v>
      </c>
    </row>
    <row r="5684" spans="1:31" x14ac:dyDescent="0.25">
      <c r="A5684" s="7">
        <v>5681</v>
      </c>
      <c r="B5684" s="8">
        <v>38391</v>
      </c>
      <c r="C5684" t="s">
        <v>3</v>
      </c>
      <c r="D5684" t="s">
        <v>240</v>
      </c>
      <c r="E5684" t="s">
        <v>9</v>
      </c>
      <c r="F5684" t="s">
        <v>558</v>
      </c>
      <c r="G5684" t="s">
        <v>24</v>
      </c>
      <c r="H5684" s="135" t="s">
        <v>1495</v>
      </c>
      <c r="I5684" t="s">
        <v>1458</v>
      </c>
      <c r="J5684" s="20">
        <v>14</v>
      </c>
      <c r="K5684" s="20" t="s">
        <v>3</v>
      </c>
      <c r="L5684" t="s">
        <v>1464</v>
      </c>
      <c r="M5684" s="20">
        <v>10</v>
      </c>
      <c r="N5684" s="20">
        <v>30</v>
      </c>
      <c r="AE5684">
        <f t="shared" si="88"/>
        <v>2005</v>
      </c>
    </row>
    <row r="5685" spans="1:31" x14ac:dyDescent="0.25">
      <c r="A5685" s="7">
        <v>5682</v>
      </c>
      <c r="B5685" s="8">
        <v>38391</v>
      </c>
      <c r="C5685" t="s">
        <v>3</v>
      </c>
      <c r="D5685" t="s">
        <v>109</v>
      </c>
      <c r="E5685" t="s">
        <v>9</v>
      </c>
      <c r="F5685" t="s">
        <v>545</v>
      </c>
      <c r="G5685" t="s">
        <v>14</v>
      </c>
      <c r="H5685" s="135" t="s">
        <v>1517</v>
      </c>
      <c r="I5685" t="s">
        <v>1454</v>
      </c>
      <c r="J5685" s="20">
        <v>6</v>
      </c>
      <c r="K5685" s="20" t="s">
        <v>3</v>
      </c>
      <c r="L5685" t="s">
        <v>1464</v>
      </c>
      <c r="M5685" s="20">
        <v>2.6799999999999997</v>
      </c>
      <c r="N5685" s="20">
        <v>1.32</v>
      </c>
      <c r="AE5685">
        <f t="shared" si="88"/>
        <v>2005</v>
      </c>
    </row>
    <row r="5686" spans="1:31" x14ac:dyDescent="0.25">
      <c r="A5686" s="7">
        <v>5683</v>
      </c>
      <c r="B5686" s="8">
        <v>38391</v>
      </c>
      <c r="C5686" t="s">
        <v>3</v>
      </c>
      <c r="D5686" t="s">
        <v>109</v>
      </c>
      <c r="E5686" t="s">
        <v>9</v>
      </c>
      <c r="F5686" t="s">
        <v>686</v>
      </c>
      <c r="G5686" t="s">
        <v>17</v>
      </c>
      <c r="H5686" s="135" t="s">
        <v>1496</v>
      </c>
      <c r="I5686" t="s">
        <v>1454</v>
      </c>
      <c r="J5686" s="20">
        <v>16</v>
      </c>
      <c r="K5686" s="20" t="s">
        <v>3</v>
      </c>
      <c r="L5686" t="s">
        <v>1464</v>
      </c>
      <c r="M5686" s="20">
        <v>5.48</v>
      </c>
      <c r="N5686" s="20">
        <v>3.52</v>
      </c>
      <c r="AE5686">
        <f t="shared" si="88"/>
        <v>2005</v>
      </c>
    </row>
    <row r="5687" spans="1:31" x14ac:dyDescent="0.25">
      <c r="A5687" s="7">
        <v>5684</v>
      </c>
      <c r="B5687" s="8">
        <v>38391</v>
      </c>
      <c r="C5687" t="s">
        <v>3</v>
      </c>
      <c r="D5687" t="s">
        <v>233</v>
      </c>
      <c r="E5687" t="s">
        <v>9</v>
      </c>
      <c r="F5687" t="s">
        <v>524</v>
      </c>
      <c r="G5687" t="s">
        <v>17</v>
      </c>
      <c r="H5687" s="135" t="s">
        <v>1496</v>
      </c>
      <c r="I5687" t="s">
        <v>1454</v>
      </c>
      <c r="J5687" s="20">
        <v>15</v>
      </c>
      <c r="K5687" s="20" t="s">
        <v>3</v>
      </c>
      <c r="L5687" t="s">
        <v>1464</v>
      </c>
      <c r="M5687" s="20">
        <v>5.2</v>
      </c>
      <c r="N5687" s="20">
        <v>3.3</v>
      </c>
      <c r="AE5687">
        <f t="shared" si="88"/>
        <v>2005</v>
      </c>
    </row>
    <row r="5688" spans="1:31" x14ac:dyDescent="0.25">
      <c r="A5688" s="7">
        <v>5685</v>
      </c>
      <c r="B5688" s="8">
        <v>38391</v>
      </c>
      <c r="C5688" t="s">
        <v>3</v>
      </c>
      <c r="D5688" t="s">
        <v>202</v>
      </c>
      <c r="E5688" t="s">
        <v>9</v>
      </c>
      <c r="F5688" t="s">
        <v>259</v>
      </c>
      <c r="G5688" t="s">
        <v>14</v>
      </c>
      <c r="H5688" s="135" t="s">
        <v>1496</v>
      </c>
      <c r="I5688" t="s">
        <v>1456</v>
      </c>
      <c r="J5688" s="20">
        <v>44</v>
      </c>
      <c r="K5688" s="20" t="s">
        <v>9</v>
      </c>
      <c r="L5688" t="s">
        <v>1464</v>
      </c>
      <c r="M5688" s="20">
        <v>9.68</v>
      </c>
      <c r="N5688" s="20">
        <v>13.32</v>
      </c>
      <c r="O5688" t="s">
        <v>9</v>
      </c>
      <c r="P5688" s="13" t="s">
        <v>619</v>
      </c>
      <c r="Q5688" t="s">
        <v>3</v>
      </c>
      <c r="R5688" t="s">
        <v>350</v>
      </c>
      <c r="S5688" t="s">
        <v>1465</v>
      </c>
      <c r="U5688" t="s">
        <v>1465</v>
      </c>
      <c r="W5688" t="s">
        <v>1465</v>
      </c>
      <c r="Y5688" t="s">
        <v>1465</v>
      </c>
      <c r="AA5688" t="s">
        <v>1465</v>
      </c>
      <c r="AC5688" t="s">
        <v>1465</v>
      </c>
      <c r="AE5688">
        <f t="shared" si="88"/>
        <v>2005</v>
      </c>
    </row>
    <row r="5689" spans="1:31" x14ac:dyDescent="0.25">
      <c r="A5689" s="7">
        <v>5686</v>
      </c>
      <c r="B5689" s="8">
        <v>38391</v>
      </c>
      <c r="C5689" t="s">
        <v>3</v>
      </c>
      <c r="D5689" t="s">
        <v>270</v>
      </c>
      <c r="E5689" t="s">
        <v>9</v>
      </c>
      <c r="F5689" t="s">
        <v>427</v>
      </c>
      <c r="G5689" t="s">
        <v>17</v>
      </c>
      <c r="H5689" s="135" t="s">
        <v>1496</v>
      </c>
      <c r="I5689" t="s">
        <v>1455</v>
      </c>
      <c r="J5689" s="20">
        <v>25</v>
      </c>
      <c r="K5689" s="20" t="s">
        <v>3</v>
      </c>
      <c r="L5689" t="s">
        <v>1464</v>
      </c>
      <c r="M5689" s="20">
        <v>4</v>
      </c>
      <c r="N5689" s="20">
        <v>2.75</v>
      </c>
      <c r="AE5689">
        <f t="shared" si="88"/>
        <v>2005</v>
      </c>
    </row>
    <row r="5690" spans="1:31" x14ac:dyDescent="0.25">
      <c r="A5690" s="7">
        <v>5687</v>
      </c>
      <c r="B5690" s="8">
        <v>38391</v>
      </c>
      <c r="C5690" t="s">
        <v>3</v>
      </c>
      <c r="D5690" t="s">
        <v>109</v>
      </c>
      <c r="E5690" t="s">
        <v>9</v>
      </c>
      <c r="F5690" t="s">
        <v>338</v>
      </c>
      <c r="G5690" t="s">
        <v>24</v>
      </c>
      <c r="H5690" s="136" t="s">
        <v>1496</v>
      </c>
      <c r="I5690" t="s">
        <v>1454</v>
      </c>
      <c r="J5690" s="20">
        <v>21</v>
      </c>
      <c r="K5690" s="20" t="s">
        <v>3</v>
      </c>
      <c r="L5690" t="s">
        <v>1463</v>
      </c>
      <c r="M5690" s="20">
        <v>6.46</v>
      </c>
      <c r="N5690" s="20">
        <v>5.04</v>
      </c>
      <c r="AE5690">
        <f t="shared" si="88"/>
        <v>2005</v>
      </c>
    </row>
    <row r="5691" spans="1:31" x14ac:dyDescent="0.25">
      <c r="A5691" s="7">
        <v>5688</v>
      </c>
      <c r="B5691" s="8">
        <v>38391</v>
      </c>
      <c r="C5691" t="s">
        <v>3</v>
      </c>
      <c r="D5691" t="s">
        <v>442</v>
      </c>
      <c r="E5691" t="s">
        <v>9</v>
      </c>
      <c r="F5691" t="s">
        <v>427</v>
      </c>
      <c r="G5691" t="s">
        <v>377</v>
      </c>
      <c r="H5691" s="9" t="s">
        <v>1874</v>
      </c>
      <c r="I5691" t="s">
        <v>1454</v>
      </c>
      <c r="J5691" s="20">
        <v>23</v>
      </c>
      <c r="K5691" s="20" t="s">
        <v>1465</v>
      </c>
      <c r="L5691" t="s">
        <v>1466</v>
      </c>
      <c r="M5691" s="20">
        <v>5.75</v>
      </c>
      <c r="N5691" s="20">
        <v>5.75</v>
      </c>
      <c r="AE5691">
        <f t="shared" si="88"/>
        <v>2005</v>
      </c>
    </row>
    <row r="5692" spans="1:31" x14ac:dyDescent="0.25">
      <c r="A5692" s="7">
        <v>5689</v>
      </c>
      <c r="B5692" s="8">
        <v>38391</v>
      </c>
      <c r="C5692" t="s">
        <v>3</v>
      </c>
      <c r="D5692" t="s">
        <v>397</v>
      </c>
      <c r="E5692" t="s">
        <v>9</v>
      </c>
      <c r="F5692" t="s">
        <v>451</v>
      </c>
      <c r="G5692" t="s">
        <v>648</v>
      </c>
      <c r="H5692" s="9" t="s">
        <v>1803</v>
      </c>
      <c r="I5692" t="s">
        <v>1454</v>
      </c>
      <c r="J5692" s="20">
        <v>23</v>
      </c>
      <c r="K5692" s="20" t="s">
        <v>3</v>
      </c>
      <c r="L5692" t="s">
        <v>1464</v>
      </c>
      <c r="M5692" s="20">
        <v>7.4399999999999995</v>
      </c>
      <c r="N5692" s="20">
        <v>5.0600000000000005</v>
      </c>
      <c r="AE5692">
        <f t="shared" si="88"/>
        <v>2005</v>
      </c>
    </row>
    <row r="5693" spans="1:31" x14ac:dyDescent="0.25">
      <c r="A5693" s="7">
        <v>5690</v>
      </c>
      <c r="B5693" s="8">
        <v>38391</v>
      </c>
      <c r="C5693" t="s">
        <v>3</v>
      </c>
      <c r="D5693" t="s">
        <v>524</v>
      </c>
      <c r="E5693" t="s">
        <v>9</v>
      </c>
      <c r="F5693" t="s">
        <v>641</v>
      </c>
      <c r="G5693" t="s">
        <v>569</v>
      </c>
      <c r="H5693" s="9" t="s">
        <v>1875</v>
      </c>
      <c r="I5693" t="s">
        <v>1454</v>
      </c>
      <c r="J5693" s="20">
        <v>14</v>
      </c>
      <c r="K5693" s="20" t="s">
        <v>9</v>
      </c>
      <c r="L5693" t="s">
        <v>1463</v>
      </c>
      <c r="M5693" s="20">
        <v>3.36</v>
      </c>
      <c r="N5693" s="20">
        <v>4.6400000000000006</v>
      </c>
      <c r="AE5693">
        <f t="shared" si="88"/>
        <v>2005</v>
      </c>
    </row>
    <row r="5694" spans="1:31" x14ac:dyDescent="0.25">
      <c r="A5694" s="7">
        <v>5691</v>
      </c>
      <c r="B5694" s="8">
        <v>38392</v>
      </c>
      <c r="C5694" t="s">
        <v>3</v>
      </c>
      <c r="D5694" t="s">
        <v>459</v>
      </c>
      <c r="E5694" t="s">
        <v>9</v>
      </c>
      <c r="F5694" t="s">
        <v>126</v>
      </c>
      <c r="G5694" t="s">
        <v>24</v>
      </c>
      <c r="H5694" s="135" t="s">
        <v>1494</v>
      </c>
      <c r="I5694" t="s">
        <v>1454</v>
      </c>
      <c r="J5694" s="20">
        <v>38</v>
      </c>
      <c r="K5694" s="20" t="s">
        <v>3</v>
      </c>
      <c r="L5694" t="s">
        <v>1464</v>
      </c>
      <c r="M5694" s="20">
        <v>11.64</v>
      </c>
      <c r="N5694" s="20">
        <v>8.36</v>
      </c>
      <c r="AE5694">
        <f t="shared" si="88"/>
        <v>2005</v>
      </c>
    </row>
    <row r="5695" spans="1:31" x14ac:dyDescent="0.25">
      <c r="A5695" s="7">
        <v>5692</v>
      </c>
      <c r="B5695" s="8">
        <v>38392</v>
      </c>
      <c r="C5695" t="s">
        <v>3</v>
      </c>
      <c r="D5695" t="s">
        <v>658</v>
      </c>
      <c r="E5695" t="s">
        <v>9</v>
      </c>
      <c r="F5695" t="s">
        <v>632</v>
      </c>
      <c r="G5695" t="s">
        <v>377</v>
      </c>
      <c r="H5695" s="9" t="s">
        <v>1876</v>
      </c>
      <c r="I5695" t="s">
        <v>1454</v>
      </c>
      <c r="J5695" s="20">
        <v>40</v>
      </c>
      <c r="K5695" s="20" t="s">
        <v>9</v>
      </c>
      <c r="L5695" t="s">
        <v>1464</v>
      </c>
      <c r="M5695" s="20">
        <v>8.8000000000000007</v>
      </c>
      <c r="N5695" s="20">
        <v>12.2</v>
      </c>
      <c r="AE5695">
        <f t="shared" si="88"/>
        <v>2005</v>
      </c>
    </row>
    <row r="5696" spans="1:31" x14ac:dyDescent="0.25">
      <c r="A5696" s="7">
        <v>5693</v>
      </c>
      <c r="B5696" s="8">
        <v>38392</v>
      </c>
      <c r="C5696" t="s">
        <v>3</v>
      </c>
      <c r="D5696" t="s">
        <v>632</v>
      </c>
      <c r="E5696" t="s">
        <v>9</v>
      </c>
      <c r="F5696" t="s">
        <v>658</v>
      </c>
      <c r="G5696" t="s">
        <v>377</v>
      </c>
      <c r="H5696" s="9" t="s">
        <v>1876</v>
      </c>
      <c r="I5696" t="s">
        <v>1454</v>
      </c>
      <c r="J5696" s="20">
        <v>40</v>
      </c>
      <c r="K5696" s="20" t="s">
        <v>3</v>
      </c>
      <c r="L5696" t="s">
        <v>1464</v>
      </c>
      <c r="M5696" s="20">
        <v>12.2</v>
      </c>
      <c r="N5696" s="20">
        <v>8.8000000000000007</v>
      </c>
      <c r="AE5696">
        <f t="shared" si="88"/>
        <v>2005</v>
      </c>
    </row>
    <row r="5697" spans="1:31" x14ac:dyDescent="0.25">
      <c r="A5697" s="7">
        <v>5694</v>
      </c>
      <c r="B5697" s="8">
        <v>38392</v>
      </c>
      <c r="C5697" t="s">
        <v>3</v>
      </c>
      <c r="D5697" t="s">
        <v>546</v>
      </c>
      <c r="E5697" t="s">
        <v>9</v>
      </c>
      <c r="F5697" t="s">
        <v>22</v>
      </c>
      <c r="G5697" t="s">
        <v>65</v>
      </c>
      <c r="H5697" s="135" t="s">
        <v>1519</v>
      </c>
      <c r="I5697" t="s">
        <v>1454</v>
      </c>
      <c r="J5697" s="20">
        <v>91</v>
      </c>
      <c r="K5697" s="20" t="s">
        <v>9</v>
      </c>
      <c r="L5697" t="s">
        <v>1464</v>
      </c>
      <c r="M5697" s="20">
        <v>20.02</v>
      </c>
      <c r="N5697" s="20">
        <v>26.48</v>
      </c>
      <c r="AE5697">
        <f t="shared" si="88"/>
        <v>2005</v>
      </c>
    </row>
    <row r="5698" spans="1:31" x14ac:dyDescent="0.25">
      <c r="A5698" s="7">
        <v>5695</v>
      </c>
      <c r="B5698" s="8">
        <v>38392</v>
      </c>
      <c r="C5698" t="s">
        <v>3</v>
      </c>
      <c r="D5698" t="s">
        <v>302</v>
      </c>
      <c r="E5698" t="s">
        <v>9</v>
      </c>
      <c r="F5698" t="s">
        <v>632</v>
      </c>
      <c r="G5698" t="s">
        <v>17</v>
      </c>
      <c r="H5698" s="135" t="s">
        <v>1568</v>
      </c>
      <c r="I5698" t="s">
        <v>1455</v>
      </c>
      <c r="J5698" s="20">
        <v>16</v>
      </c>
      <c r="K5698" s="20" t="s">
        <v>9</v>
      </c>
      <c r="L5698" t="s">
        <v>1464</v>
      </c>
      <c r="M5698" s="20">
        <v>1.76</v>
      </c>
      <c r="N5698" s="20">
        <v>2.74</v>
      </c>
      <c r="AE5698">
        <f t="shared" si="88"/>
        <v>2005</v>
      </c>
    </row>
    <row r="5699" spans="1:31" x14ac:dyDescent="0.25">
      <c r="A5699" s="7">
        <v>5696</v>
      </c>
      <c r="B5699" s="8">
        <v>38392</v>
      </c>
      <c r="C5699" t="s">
        <v>3</v>
      </c>
      <c r="D5699" t="s">
        <v>489</v>
      </c>
      <c r="E5699" t="s">
        <v>9</v>
      </c>
      <c r="F5699" t="s">
        <v>667</v>
      </c>
      <c r="G5699" t="s">
        <v>17</v>
      </c>
      <c r="H5699" s="135" t="s">
        <v>1496</v>
      </c>
      <c r="I5699" t="s">
        <v>1454</v>
      </c>
      <c r="J5699" s="20">
        <v>15</v>
      </c>
      <c r="K5699" s="20" t="s">
        <v>1465</v>
      </c>
      <c r="L5699" t="s">
        <v>1466</v>
      </c>
      <c r="M5699" s="20">
        <v>3.75</v>
      </c>
      <c r="N5699" s="20">
        <v>3.75</v>
      </c>
      <c r="AE5699">
        <f t="shared" si="88"/>
        <v>2005</v>
      </c>
    </row>
    <row r="5700" spans="1:31" x14ac:dyDescent="0.25">
      <c r="A5700" s="7">
        <v>5697</v>
      </c>
      <c r="B5700" s="8">
        <v>38392</v>
      </c>
      <c r="C5700" t="s">
        <v>3</v>
      </c>
      <c r="D5700" t="s">
        <v>78</v>
      </c>
      <c r="E5700" t="s">
        <v>9</v>
      </c>
      <c r="F5700" t="s">
        <v>411</v>
      </c>
      <c r="G5700" t="s">
        <v>17</v>
      </c>
      <c r="H5700" s="135" t="s">
        <v>1496</v>
      </c>
      <c r="I5700" t="s">
        <v>1454</v>
      </c>
      <c r="J5700" s="20">
        <v>15</v>
      </c>
      <c r="K5700" s="20" t="s">
        <v>3</v>
      </c>
      <c r="L5700" t="s">
        <v>1464</v>
      </c>
      <c r="M5700" s="20">
        <v>5.2</v>
      </c>
      <c r="N5700" s="20">
        <v>3.3</v>
      </c>
      <c r="AE5700">
        <f t="shared" ref="AE5700:AE5763" si="89">YEAR(B5700)</f>
        <v>2005</v>
      </c>
    </row>
    <row r="5701" spans="1:31" x14ac:dyDescent="0.25">
      <c r="A5701" s="7">
        <v>5698</v>
      </c>
      <c r="B5701" s="8">
        <v>38392</v>
      </c>
      <c r="C5701" t="s">
        <v>3</v>
      </c>
      <c r="D5701" t="s">
        <v>695</v>
      </c>
      <c r="E5701" t="s">
        <v>9</v>
      </c>
      <c r="F5701" t="s">
        <v>642</v>
      </c>
      <c r="G5701" t="s">
        <v>648</v>
      </c>
      <c r="H5701" s="135" t="s">
        <v>1877</v>
      </c>
      <c r="I5701" t="s">
        <v>1455</v>
      </c>
      <c r="J5701" s="20">
        <v>6</v>
      </c>
      <c r="K5701" s="20" t="s">
        <v>9</v>
      </c>
      <c r="L5701" t="s">
        <v>1464</v>
      </c>
      <c r="M5701" s="20">
        <v>0.66</v>
      </c>
      <c r="N5701" s="20">
        <v>1.3399999999999999</v>
      </c>
      <c r="AE5701">
        <f t="shared" si="89"/>
        <v>2005</v>
      </c>
    </row>
    <row r="5702" spans="1:31" x14ac:dyDescent="0.25">
      <c r="A5702" s="7">
        <v>5699</v>
      </c>
      <c r="B5702" s="8">
        <v>38392</v>
      </c>
      <c r="C5702" t="s">
        <v>3</v>
      </c>
      <c r="D5702" t="s">
        <v>459</v>
      </c>
      <c r="E5702" t="s">
        <v>9</v>
      </c>
      <c r="F5702" t="s">
        <v>126</v>
      </c>
      <c r="G5702" t="s">
        <v>24</v>
      </c>
      <c r="H5702" s="135" t="s">
        <v>1493</v>
      </c>
      <c r="I5702" t="s">
        <v>1454</v>
      </c>
      <c r="J5702" s="20">
        <v>38</v>
      </c>
      <c r="K5702" s="20" t="s">
        <v>3</v>
      </c>
      <c r="L5702" t="s">
        <v>1463</v>
      </c>
      <c r="M5702" s="20">
        <v>10.88</v>
      </c>
      <c r="N5702" s="20">
        <v>9.1199999999999992</v>
      </c>
      <c r="AE5702">
        <f t="shared" si="89"/>
        <v>2005</v>
      </c>
    </row>
    <row r="5703" spans="1:31" x14ac:dyDescent="0.25">
      <c r="A5703" s="7">
        <v>5700</v>
      </c>
      <c r="B5703" s="8">
        <v>38393</v>
      </c>
      <c r="C5703" t="s">
        <v>3</v>
      </c>
      <c r="D5703" t="s">
        <v>676</v>
      </c>
      <c r="E5703" t="s">
        <v>9</v>
      </c>
      <c r="F5703" t="s">
        <v>27</v>
      </c>
      <c r="G5703" t="s">
        <v>24</v>
      </c>
      <c r="H5703" s="135" t="s">
        <v>1493</v>
      </c>
      <c r="I5703" t="s">
        <v>1455</v>
      </c>
      <c r="J5703" s="20">
        <v>10</v>
      </c>
      <c r="K5703" s="20" t="s">
        <v>3</v>
      </c>
      <c r="L5703" t="s">
        <v>1464</v>
      </c>
      <c r="M5703" s="20">
        <v>1.9</v>
      </c>
      <c r="N5703" s="20">
        <v>1.1000000000000001</v>
      </c>
      <c r="AE5703">
        <f t="shared" si="89"/>
        <v>2005</v>
      </c>
    </row>
    <row r="5704" spans="1:31" x14ac:dyDescent="0.25">
      <c r="A5704" s="7">
        <v>5701</v>
      </c>
      <c r="B5704" s="8">
        <v>38393</v>
      </c>
      <c r="C5704" t="s">
        <v>3</v>
      </c>
      <c r="D5704" t="s">
        <v>524</v>
      </c>
      <c r="E5704" t="s">
        <v>9</v>
      </c>
      <c r="F5704" t="s">
        <v>469</v>
      </c>
      <c r="G5704" t="s">
        <v>24</v>
      </c>
      <c r="H5704" s="136" t="s">
        <v>1497</v>
      </c>
      <c r="I5704" t="s">
        <v>1454</v>
      </c>
      <c r="J5704" s="20">
        <v>36</v>
      </c>
      <c r="K5704" s="20" t="s">
        <v>9</v>
      </c>
      <c r="L5704" t="s">
        <v>1464</v>
      </c>
      <c r="M5704" s="20">
        <v>7.92</v>
      </c>
      <c r="N5704" s="20">
        <v>11.08</v>
      </c>
      <c r="AE5704">
        <f t="shared" si="89"/>
        <v>2005</v>
      </c>
    </row>
    <row r="5705" spans="1:31" x14ac:dyDescent="0.25">
      <c r="A5705" s="7">
        <v>5702</v>
      </c>
      <c r="B5705" s="8">
        <v>38393</v>
      </c>
      <c r="C5705" t="s">
        <v>3</v>
      </c>
      <c r="D5705" t="s">
        <v>676</v>
      </c>
      <c r="E5705" t="s">
        <v>9</v>
      </c>
      <c r="F5705" t="s">
        <v>270</v>
      </c>
      <c r="G5705" t="s">
        <v>24</v>
      </c>
      <c r="H5705" s="135" t="s">
        <v>1497</v>
      </c>
      <c r="I5705" t="s">
        <v>1454</v>
      </c>
      <c r="J5705" s="20">
        <v>34</v>
      </c>
      <c r="K5705" s="20" t="s">
        <v>9</v>
      </c>
      <c r="L5705" t="s">
        <v>1464</v>
      </c>
      <c r="M5705" s="20">
        <v>7.48</v>
      </c>
      <c r="N5705" s="20">
        <v>10.52</v>
      </c>
      <c r="AE5705">
        <f t="shared" si="89"/>
        <v>2005</v>
      </c>
    </row>
    <row r="5706" spans="1:31" x14ac:dyDescent="0.25">
      <c r="A5706" s="7">
        <v>5703</v>
      </c>
      <c r="B5706" s="8">
        <v>38393</v>
      </c>
      <c r="C5706" t="s">
        <v>3</v>
      </c>
      <c r="D5706" t="s">
        <v>77</v>
      </c>
      <c r="E5706" t="s">
        <v>9</v>
      </c>
      <c r="F5706" t="s">
        <v>676</v>
      </c>
      <c r="G5706" t="s">
        <v>14</v>
      </c>
      <c r="H5706" s="135" t="s">
        <v>1522</v>
      </c>
      <c r="I5706" t="s">
        <v>1455</v>
      </c>
      <c r="J5706" s="20">
        <v>12</v>
      </c>
      <c r="K5706" s="20" t="s">
        <v>3</v>
      </c>
      <c r="L5706" t="s">
        <v>1464</v>
      </c>
      <c r="M5706" s="20">
        <v>2.1799999999999997</v>
      </c>
      <c r="N5706" s="20">
        <v>1.32</v>
      </c>
      <c r="AE5706">
        <f t="shared" si="89"/>
        <v>2005</v>
      </c>
    </row>
    <row r="5707" spans="1:31" x14ac:dyDescent="0.25">
      <c r="A5707" s="7">
        <v>5704</v>
      </c>
      <c r="B5707" s="8">
        <v>38393</v>
      </c>
      <c r="C5707" t="s">
        <v>3</v>
      </c>
      <c r="D5707" t="s">
        <v>546</v>
      </c>
      <c r="E5707" t="s">
        <v>9</v>
      </c>
      <c r="F5707" t="s">
        <v>381</v>
      </c>
      <c r="G5707" t="s">
        <v>17</v>
      </c>
      <c r="H5707" s="135" t="s">
        <v>1500</v>
      </c>
      <c r="I5707" t="s">
        <v>1454</v>
      </c>
      <c r="J5707" s="20">
        <v>47</v>
      </c>
      <c r="K5707" s="20" t="s">
        <v>9</v>
      </c>
      <c r="L5707" t="s">
        <v>1464</v>
      </c>
      <c r="M5707" s="20">
        <v>10.34</v>
      </c>
      <c r="N5707" s="20">
        <v>14.16</v>
      </c>
      <c r="AE5707">
        <f t="shared" si="89"/>
        <v>2005</v>
      </c>
    </row>
    <row r="5708" spans="1:31" x14ac:dyDescent="0.25">
      <c r="A5708" s="7">
        <v>5705</v>
      </c>
      <c r="B5708" s="8">
        <v>38393</v>
      </c>
      <c r="C5708" t="s">
        <v>3</v>
      </c>
      <c r="D5708" t="s">
        <v>250</v>
      </c>
      <c r="E5708" t="s">
        <v>9</v>
      </c>
      <c r="F5708" t="s">
        <v>78</v>
      </c>
      <c r="G5708" t="s">
        <v>648</v>
      </c>
      <c r="H5708" s="9" t="s">
        <v>1878</v>
      </c>
      <c r="I5708" t="s">
        <v>1454</v>
      </c>
      <c r="J5708" s="20">
        <v>24</v>
      </c>
      <c r="K5708" s="20" t="s">
        <v>1465</v>
      </c>
      <c r="L5708" t="s">
        <v>1466</v>
      </c>
      <c r="M5708" s="20">
        <v>6</v>
      </c>
      <c r="N5708" s="20">
        <v>6</v>
      </c>
      <c r="AE5708">
        <f t="shared" si="89"/>
        <v>2005</v>
      </c>
    </row>
    <row r="5709" spans="1:31" x14ac:dyDescent="0.25">
      <c r="A5709" s="7">
        <v>5706</v>
      </c>
      <c r="B5709" s="8">
        <v>38393</v>
      </c>
      <c r="C5709" t="s">
        <v>3</v>
      </c>
      <c r="D5709" t="s">
        <v>250</v>
      </c>
      <c r="E5709" t="s">
        <v>9</v>
      </c>
      <c r="F5709" t="s">
        <v>78</v>
      </c>
      <c r="G5709" t="s">
        <v>648</v>
      </c>
      <c r="H5709" s="9" t="s">
        <v>1879</v>
      </c>
      <c r="I5709" t="s">
        <v>1454</v>
      </c>
      <c r="J5709" s="20">
        <v>45</v>
      </c>
      <c r="K5709" s="20" t="s">
        <v>3</v>
      </c>
      <c r="L5709" t="s">
        <v>1464</v>
      </c>
      <c r="M5709" s="20">
        <v>13.6</v>
      </c>
      <c r="N5709" s="20">
        <v>9.9</v>
      </c>
      <c r="AE5709">
        <f t="shared" si="89"/>
        <v>2005</v>
      </c>
    </row>
    <row r="5710" spans="1:31" x14ac:dyDescent="0.25">
      <c r="A5710" s="7">
        <v>5707</v>
      </c>
      <c r="B5710" s="8">
        <v>38393</v>
      </c>
      <c r="C5710" t="s">
        <v>3</v>
      </c>
      <c r="D5710" t="s">
        <v>276</v>
      </c>
      <c r="E5710" t="s">
        <v>9</v>
      </c>
      <c r="F5710" t="s">
        <v>687</v>
      </c>
      <c r="G5710" t="s">
        <v>633</v>
      </c>
      <c r="H5710" s="9" t="s">
        <v>1880</v>
      </c>
      <c r="I5710" t="s">
        <v>1454</v>
      </c>
      <c r="J5710" s="20">
        <v>30</v>
      </c>
      <c r="K5710" s="20" t="s">
        <v>3</v>
      </c>
      <c r="L5710" t="s">
        <v>1464</v>
      </c>
      <c r="M5710" s="20">
        <v>9.4</v>
      </c>
      <c r="N5710" s="20">
        <v>6.6</v>
      </c>
      <c r="AE5710">
        <f t="shared" si="89"/>
        <v>2005</v>
      </c>
    </row>
    <row r="5711" spans="1:31" x14ac:dyDescent="0.25">
      <c r="A5711" s="7">
        <v>5708</v>
      </c>
      <c r="B5711" s="8">
        <v>38393</v>
      </c>
      <c r="C5711" t="s">
        <v>3</v>
      </c>
      <c r="D5711" t="s">
        <v>678</v>
      </c>
      <c r="E5711" t="s">
        <v>9</v>
      </c>
      <c r="F5711" t="s">
        <v>687</v>
      </c>
      <c r="G5711" t="s">
        <v>569</v>
      </c>
      <c r="H5711" s="9" t="s">
        <v>1881</v>
      </c>
      <c r="I5711" t="s">
        <v>1454</v>
      </c>
      <c r="J5711" s="20">
        <v>22</v>
      </c>
      <c r="K5711" s="20" t="s">
        <v>1465</v>
      </c>
      <c r="L5711" t="s">
        <v>1466</v>
      </c>
      <c r="M5711" s="20">
        <v>5.5</v>
      </c>
      <c r="N5711" s="20">
        <v>5.5</v>
      </c>
      <c r="AE5711">
        <f t="shared" si="89"/>
        <v>2005</v>
      </c>
    </row>
    <row r="5712" spans="1:31" x14ac:dyDescent="0.25">
      <c r="A5712" s="7">
        <v>5709</v>
      </c>
      <c r="B5712" s="8">
        <v>38394</v>
      </c>
      <c r="C5712" t="s">
        <v>3</v>
      </c>
      <c r="D5712" t="s">
        <v>577</v>
      </c>
      <c r="E5712" t="s">
        <v>9</v>
      </c>
      <c r="F5712" t="s">
        <v>161</v>
      </c>
      <c r="G5712" t="s">
        <v>377</v>
      </c>
      <c r="H5712" s="9" t="s">
        <v>1882</v>
      </c>
      <c r="I5712" t="s">
        <v>1454</v>
      </c>
      <c r="J5712" s="20">
        <v>20</v>
      </c>
      <c r="K5712" s="20" t="s">
        <v>3</v>
      </c>
      <c r="L5712" t="s">
        <v>1464</v>
      </c>
      <c r="M5712" s="20">
        <v>6.6</v>
      </c>
      <c r="N5712" s="20">
        <v>4.4000000000000004</v>
      </c>
      <c r="AE5712">
        <f t="shared" si="89"/>
        <v>2005</v>
      </c>
    </row>
    <row r="5713" spans="1:31" x14ac:dyDescent="0.25">
      <c r="A5713" s="7">
        <v>5710</v>
      </c>
      <c r="B5713" s="8">
        <v>38394</v>
      </c>
      <c r="C5713" t="s">
        <v>3</v>
      </c>
      <c r="D5713" t="s">
        <v>202</v>
      </c>
      <c r="E5713" t="s">
        <v>9</v>
      </c>
      <c r="F5713" t="s">
        <v>646</v>
      </c>
      <c r="G5713" t="s">
        <v>11</v>
      </c>
      <c r="H5713" s="135" t="s">
        <v>1505</v>
      </c>
      <c r="I5713" t="s">
        <v>1454</v>
      </c>
      <c r="J5713" s="20">
        <v>10</v>
      </c>
      <c r="K5713" s="20" t="s">
        <v>3</v>
      </c>
      <c r="L5713" t="s">
        <v>1464</v>
      </c>
      <c r="M5713" s="20">
        <v>3.8</v>
      </c>
      <c r="N5713" s="20">
        <v>2.2000000000000002</v>
      </c>
      <c r="AE5713">
        <f t="shared" si="89"/>
        <v>2005</v>
      </c>
    </row>
    <row r="5714" spans="1:31" x14ac:dyDescent="0.25">
      <c r="A5714" s="7">
        <v>5711</v>
      </c>
      <c r="B5714" s="8">
        <v>38394</v>
      </c>
      <c r="C5714" t="s">
        <v>3</v>
      </c>
      <c r="D5714" t="s">
        <v>465</v>
      </c>
      <c r="E5714" t="s">
        <v>9</v>
      </c>
      <c r="F5714" t="s">
        <v>427</v>
      </c>
      <c r="G5714" t="s">
        <v>11</v>
      </c>
      <c r="H5714" s="135" t="s">
        <v>1496</v>
      </c>
      <c r="I5714" t="s">
        <v>1454</v>
      </c>
      <c r="J5714" s="20">
        <v>36</v>
      </c>
      <c r="K5714" s="20" t="s">
        <v>9</v>
      </c>
      <c r="L5714" t="s">
        <v>1464</v>
      </c>
      <c r="M5714" s="20">
        <v>7.92</v>
      </c>
      <c r="N5714" s="20">
        <v>11.08</v>
      </c>
      <c r="AE5714">
        <f t="shared" si="89"/>
        <v>2005</v>
      </c>
    </row>
    <row r="5715" spans="1:31" x14ac:dyDescent="0.25">
      <c r="A5715" s="7">
        <v>5712</v>
      </c>
      <c r="B5715" s="8">
        <v>38394</v>
      </c>
      <c r="C5715" t="s">
        <v>3</v>
      </c>
      <c r="D5715" t="s">
        <v>669</v>
      </c>
      <c r="E5715" t="s">
        <v>9</v>
      </c>
      <c r="F5715" t="s">
        <v>545</v>
      </c>
      <c r="G5715" t="s">
        <v>648</v>
      </c>
      <c r="H5715" s="135" t="s">
        <v>1785</v>
      </c>
      <c r="I5715" t="s">
        <v>1454</v>
      </c>
      <c r="J5715" s="20">
        <v>35</v>
      </c>
      <c r="K5715" s="20" t="s">
        <v>3</v>
      </c>
      <c r="L5715" t="s">
        <v>1463</v>
      </c>
      <c r="M5715" s="20">
        <v>10.1</v>
      </c>
      <c r="N5715" s="20">
        <v>8.4</v>
      </c>
      <c r="AE5715">
        <f t="shared" si="89"/>
        <v>2005</v>
      </c>
    </row>
    <row r="5716" spans="1:31" x14ac:dyDescent="0.25">
      <c r="A5716" s="7">
        <v>5713</v>
      </c>
      <c r="B5716" s="8">
        <v>38395</v>
      </c>
      <c r="C5716" t="s">
        <v>3</v>
      </c>
      <c r="D5716" t="s">
        <v>629</v>
      </c>
      <c r="E5716" t="s">
        <v>9</v>
      </c>
      <c r="F5716" t="s">
        <v>635</v>
      </c>
      <c r="G5716" t="s">
        <v>377</v>
      </c>
      <c r="H5716" s="135" t="s">
        <v>1601</v>
      </c>
      <c r="I5716" t="s">
        <v>1454</v>
      </c>
      <c r="J5716" s="20">
        <v>30</v>
      </c>
      <c r="K5716" s="20" t="s">
        <v>3</v>
      </c>
      <c r="L5716" t="s">
        <v>1464</v>
      </c>
      <c r="M5716" s="20">
        <v>9.4</v>
      </c>
      <c r="N5716" s="20">
        <v>6.6</v>
      </c>
      <c r="AE5716">
        <f t="shared" si="89"/>
        <v>2005</v>
      </c>
    </row>
    <row r="5717" spans="1:31" x14ac:dyDescent="0.25">
      <c r="A5717" s="7">
        <v>5714</v>
      </c>
      <c r="B5717" s="8">
        <v>38395</v>
      </c>
      <c r="C5717" t="s">
        <v>3</v>
      </c>
      <c r="D5717" t="s">
        <v>426</v>
      </c>
      <c r="E5717" t="s">
        <v>9</v>
      </c>
      <c r="F5717" t="s">
        <v>118</v>
      </c>
      <c r="G5717" t="s">
        <v>377</v>
      </c>
      <c r="H5717" s="9" t="s">
        <v>1883</v>
      </c>
      <c r="I5717" t="s">
        <v>1454</v>
      </c>
      <c r="J5717" s="20">
        <v>25</v>
      </c>
      <c r="K5717" s="20" t="s">
        <v>3</v>
      </c>
      <c r="L5717" t="s">
        <v>1464</v>
      </c>
      <c r="M5717" s="20">
        <v>8</v>
      </c>
      <c r="N5717" s="20">
        <v>5.5</v>
      </c>
      <c r="AE5717">
        <f t="shared" si="89"/>
        <v>2005</v>
      </c>
    </row>
    <row r="5718" spans="1:31" x14ac:dyDescent="0.25">
      <c r="A5718" s="7">
        <v>5715</v>
      </c>
      <c r="B5718" s="8">
        <v>38395</v>
      </c>
      <c r="C5718" t="s">
        <v>3</v>
      </c>
      <c r="D5718" t="s">
        <v>655</v>
      </c>
      <c r="E5718" t="s">
        <v>9</v>
      </c>
      <c r="F5718" t="s">
        <v>32</v>
      </c>
      <c r="G5718" t="s">
        <v>24</v>
      </c>
      <c r="H5718" s="135" t="s">
        <v>1525</v>
      </c>
      <c r="I5718" t="s">
        <v>1454</v>
      </c>
      <c r="J5718" s="20">
        <v>15</v>
      </c>
      <c r="K5718" s="20" t="s">
        <v>1465</v>
      </c>
      <c r="L5718" t="s">
        <v>1466</v>
      </c>
      <c r="M5718" s="20">
        <v>3.75</v>
      </c>
      <c r="N5718" s="20">
        <v>3.75</v>
      </c>
      <c r="AE5718">
        <f t="shared" si="89"/>
        <v>2005</v>
      </c>
    </row>
    <row r="5719" spans="1:31" x14ac:dyDescent="0.25">
      <c r="A5719" s="7">
        <v>5716</v>
      </c>
      <c r="B5719" s="8">
        <v>38395</v>
      </c>
      <c r="C5719" t="s">
        <v>3</v>
      </c>
      <c r="D5719" t="s">
        <v>271</v>
      </c>
      <c r="E5719" t="s">
        <v>9</v>
      </c>
      <c r="F5719" t="s">
        <v>53</v>
      </c>
      <c r="G5719" t="s">
        <v>17</v>
      </c>
      <c r="H5719" s="135" t="s">
        <v>1577</v>
      </c>
      <c r="I5719" t="s">
        <v>1454</v>
      </c>
      <c r="J5719" s="20">
        <v>12</v>
      </c>
      <c r="K5719" s="20" t="s">
        <v>9</v>
      </c>
      <c r="L5719" t="s">
        <v>1464</v>
      </c>
      <c r="M5719" s="20">
        <v>2.64</v>
      </c>
      <c r="N5719" s="20">
        <v>4.3599999999999994</v>
      </c>
      <c r="AE5719">
        <f t="shared" si="89"/>
        <v>2005</v>
      </c>
    </row>
    <row r="5720" spans="1:31" x14ac:dyDescent="0.25">
      <c r="A5720" s="7">
        <v>5717</v>
      </c>
      <c r="B5720" s="8">
        <v>38395</v>
      </c>
      <c r="C5720" t="s">
        <v>3</v>
      </c>
      <c r="D5720" t="s">
        <v>465</v>
      </c>
      <c r="E5720" t="s">
        <v>9</v>
      </c>
      <c r="F5720" t="s">
        <v>354</v>
      </c>
      <c r="G5720" t="s">
        <v>14</v>
      </c>
      <c r="H5720" s="135" t="s">
        <v>1507</v>
      </c>
      <c r="I5720" t="s">
        <v>1454</v>
      </c>
      <c r="J5720" s="20">
        <v>90</v>
      </c>
      <c r="K5720" s="20" t="s">
        <v>9</v>
      </c>
      <c r="L5720" t="s">
        <v>1464</v>
      </c>
      <c r="M5720" s="20">
        <v>19.8</v>
      </c>
      <c r="N5720" s="20">
        <v>26.2</v>
      </c>
      <c r="AE5720">
        <f t="shared" si="89"/>
        <v>2005</v>
      </c>
    </row>
    <row r="5721" spans="1:31" x14ac:dyDescent="0.25">
      <c r="A5721" s="7">
        <v>5718</v>
      </c>
      <c r="B5721" s="8">
        <v>38395</v>
      </c>
      <c r="C5721" t="s">
        <v>3</v>
      </c>
      <c r="D5721" t="s">
        <v>524</v>
      </c>
      <c r="E5721" t="s">
        <v>9</v>
      </c>
      <c r="F5721" t="s">
        <v>667</v>
      </c>
      <c r="G5721" t="s">
        <v>17</v>
      </c>
      <c r="H5721" s="135" t="s">
        <v>1496</v>
      </c>
      <c r="I5721" t="s">
        <v>1454</v>
      </c>
      <c r="J5721" s="20">
        <v>15</v>
      </c>
      <c r="K5721" s="20" t="s">
        <v>9</v>
      </c>
      <c r="L5721" t="s">
        <v>1464</v>
      </c>
      <c r="M5721" s="20">
        <v>3.3</v>
      </c>
      <c r="N5721" s="20">
        <v>5.2</v>
      </c>
      <c r="AE5721">
        <f t="shared" si="89"/>
        <v>2005</v>
      </c>
    </row>
    <row r="5722" spans="1:31" x14ac:dyDescent="0.25">
      <c r="A5722" s="7">
        <v>5719</v>
      </c>
      <c r="B5722" s="8">
        <v>38395</v>
      </c>
      <c r="C5722" t="s">
        <v>3</v>
      </c>
      <c r="D5722" t="s">
        <v>43</v>
      </c>
      <c r="E5722" t="s">
        <v>9</v>
      </c>
      <c r="F5722" t="s">
        <v>270</v>
      </c>
      <c r="G5722" t="s">
        <v>65</v>
      </c>
      <c r="H5722" s="135" t="s">
        <v>1496</v>
      </c>
      <c r="I5722" t="s">
        <v>1454</v>
      </c>
      <c r="J5722" s="20">
        <v>14</v>
      </c>
      <c r="K5722" s="20" t="s">
        <v>1465</v>
      </c>
      <c r="L5722" t="s">
        <v>1466</v>
      </c>
      <c r="M5722" s="20">
        <v>3.5</v>
      </c>
      <c r="N5722" s="20">
        <v>3.5</v>
      </c>
      <c r="AE5722">
        <f t="shared" si="89"/>
        <v>2005</v>
      </c>
    </row>
    <row r="5723" spans="1:31" x14ac:dyDescent="0.25">
      <c r="A5723" s="7">
        <v>5720</v>
      </c>
      <c r="B5723" s="8">
        <v>38395</v>
      </c>
      <c r="C5723" t="s">
        <v>3</v>
      </c>
      <c r="D5723" t="s">
        <v>378</v>
      </c>
      <c r="E5723" t="s">
        <v>9</v>
      </c>
      <c r="F5723" t="s">
        <v>55</v>
      </c>
      <c r="G5723" t="s">
        <v>648</v>
      </c>
      <c r="H5723" s="135" t="s">
        <v>1806</v>
      </c>
      <c r="I5723" t="s">
        <v>1454</v>
      </c>
      <c r="J5723" s="20">
        <v>14</v>
      </c>
      <c r="K5723" s="20" t="s">
        <v>3</v>
      </c>
      <c r="L5723" t="s">
        <v>1463</v>
      </c>
      <c r="M5723" s="20">
        <v>4.6400000000000006</v>
      </c>
      <c r="N5723" s="20">
        <v>3.36</v>
      </c>
      <c r="AE5723">
        <f t="shared" si="89"/>
        <v>2005</v>
      </c>
    </row>
    <row r="5724" spans="1:31" x14ac:dyDescent="0.25">
      <c r="A5724" s="7">
        <v>5721</v>
      </c>
      <c r="B5724" s="8">
        <v>38395</v>
      </c>
      <c r="C5724" t="s">
        <v>3</v>
      </c>
      <c r="D5724" t="s">
        <v>354</v>
      </c>
      <c r="E5724" t="s">
        <v>9</v>
      </c>
      <c r="F5724" t="s">
        <v>609</v>
      </c>
      <c r="G5724" t="s">
        <v>377</v>
      </c>
      <c r="H5724" s="9" t="s">
        <v>1884</v>
      </c>
      <c r="I5724" t="s">
        <v>1455</v>
      </c>
      <c r="J5724" s="20">
        <v>15</v>
      </c>
      <c r="K5724" s="20" t="s">
        <v>1465</v>
      </c>
      <c r="L5724" t="s">
        <v>1466</v>
      </c>
      <c r="M5724" s="20">
        <v>1.875</v>
      </c>
      <c r="N5724" s="20">
        <v>1.875</v>
      </c>
      <c r="AE5724">
        <f t="shared" si="89"/>
        <v>2005</v>
      </c>
    </row>
    <row r="5725" spans="1:31" x14ac:dyDescent="0.25">
      <c r="A5725" s="7">
        <v>5722</v>
      </c>
      <c r="B5725" s="8">
        <v>38395</v>
      </c>
      <c r="C5725" t="s">
        <v>3</v>
      </c>
      <c r="D5725" t="s">
        <v>678</v>
      </c>
      <c r="E5725" t="s">
        <v>9</v>
      </c>
      <c r="F5725" t="s">
        <v>679</v>
      </c>
      <c r="G5725" t="s">
        <v>24</v>
      </c>
      <c r="H5725" s="136" t="s">
        <v>1496</v>
      </c>
      <c r="I5725" t="s">
        <v>1454</v>
      </c>
      <c r="J5725" s="20">
        <v>9</v>
      </c>
      <c r="K5725" s="20" t="s">
        <v>1465</v>
      </c>
      <c r="L5725" t="s">
        <v>1466</v>
      </c>
      <c r="M5725" s="20">
        <v>2.25</v>
      </c>
      <c r="N5725" s="20">
        <v>2.25</v>
      </c>
      <c r="AE5725">
        <f t="shared" si="89"/>
        <v>2005</v>
      </c>
    </row>
    <row r="5726" spans="1:31" x14ac:dyDescent="0.25">
      <c r="A5726" s="7">
        <v>5723</v>
      </c>
      <c r="B5726" s="8">
        <v>38395</v>
      </c>
      <c r="C5726" t="s">
        <v>3</v>
      </c>
      <c r="D5726" t="s">
        <v>638</v>
      </c>
      <c r="E5726" t="s">
        <v>9</v>
      </c>
      <c r="F5726" t="s">
        <v>354</v>
      </c>
      <c r="G5726" t="s">
        <v>648</v>
      </c>
      <c r="H5726" s="135" t="s">
        <v>1877</v>
      </c>
      <c r="I5726" t="s">
        <v>1454</v>
      </c>
      <c r="J5726" s="20">
        <v>6</v>
      </c>
      <c r="K5726" s="20" t="s">
        <v>1465</v>
      </c>
      <c r="L5726" t="s">
        <v>1466</v>
      </c>
      <c r="M5726" s="20">
        <v>1.5</v>
      </c>
      <c r="N5726" s="20">
        <v>1.5</v>
      </c>
      <c r="AE5726">
        <f t="shared" si="89"/>
        <v>2005</v>
      </c>
    </row>
    <row r="5727" spans="1:31" x14ac:dyDescent="0.25">
      <c r="A5727" s="7">
        <v>5724</v>
      </c>
      <c r="B5727" s="8">
        <v>38395</v>
      </c>
      <c r="C5727" t="s">
        <v>3</v>
      </c>
      <c r="D5727" t="s">
        <v>638</v>
      </c>
      <c r="E5727" t="s">
        <v>9</v>
      </c>
      <c r="F5727" t="s">
        <v>354</v>
      </c>
      <c r="G5727" t="s">
        <v>648</v>
      </c>
      <c r="H5727" s="135" t="s">
        <v>1885</v>
      </c>
      <c r="I5727" t="s">
        <v>1454</v>
      </c>
      <c r="J5727" s="20">
        <v>6</v>
      </c>
      <c r="K5727" s="20" t="s">
        <v>3</v>
      </c>
      <c r="L5727" t="s">
        <v>1464</v>
      </c>
      <c r="M5727" s="20">
        <v>2.6799999999999997</v>
      </c>
      <c r="N5727" s="20">
        <v>1.32</v>
      </c>
      <c r="AE5727">
        <f t="shared" si="89"/>
        <v>2005</v>
      </c>
    </row>
    <row r="5728" spans="1:31" x14ac:dyDescent="0.25">
      <c r="A5728" s="7">
        <v>5725</v>
      </c>
      <c r="B5728" s="8">
        <v>38395</v>
      </c>
      <c r="C5728" t="s">
        <v>3</v>
      </c>
      <c r="D5728" t="s">
        <v>638</v>
      </c>
      <c r="E5728" t="s">
        <v>9</v>
      </c>
      <c r="F5728" t="s">
        <v>354</v>
      </c>
      <c r="G5728" t="s">
        <v>648</v>
      </c>
      <c r="H5728" s="135" t="s">
        <v>1806</v>
      </c>
      <c r="I5728" t="s">
        <v>1454</v>
      </c>
      <c r="J5728" s="20">
        <v>17</v>
      </c>
      <c r="K5728" s="20" t="s">
        <v>1465</v>
      </c>
      <c r="L5728" t="s">
        <v>1466</v>
      </c>
      <c r="M5728" s="20">
        <v>4.25</v>
      </c>
      <c r="N5728" s="20">
        <v>4.25</v>
      </c>
      <c r="AE5728">
        <f t="shared" si="89"/>
        <v>2005</v>
      </c>
    </row>
    <row r="5729" spans="1:31" x14ac:dyDescent="0.25">
      <c r="A5729" s="7">
        <v>5726</v>
      </c>
      <c r="B5729" s="8">
        <v>38395</v>
      </c>
      <c r="C5729" t="s">
        <v>3</v>
      </c>
      <c r="D5729" t="s">
        <v>642</v>
      </c>
      <c r="E5729" t="s">
        <v>9</v>
      </c>
      <c r="F5729" t="s">
        <v>44</v>
      </c>
      <c r="G5729" t="s">
        <v>648</v>
      </c>
      <c r="H5729" s="135" t="s">
        <v>1797</v>
      </c>
      <c r="I5729" t="s">
        <v>1454</v>
      </c>
      <c r="J5729" s="20">
        <v>72</v>
      </c>
      <c r="K5729" s="20" t="s">
        <v>1465</v>
      </c>
      <c r="L5729" t="s">
        <v>1466</v>
      </c>
      <c r="M5729" s="20">
        <v>18</v>
      </c>
      <c r="N5729" s="20">
        <v>18</v>
      </c>
      <c r="AE5729">
        <f t="shared" si="89"/>
        <v>2005</v>
      </c>
    </row>
    <row r="5730" spans="1:31" x14ac:dyDescent="0.25">
      <c r="A5730" s="7">
        <v>5727</v>
      </c>
      <c r="B5730" s="8">
        <v>38396</v>
      </c>
      <c r="C5730" t="s">
        <v>3</v>
      </c>
      <c r="D5730" t="s">
        <v>571</v>
      </c>
      <c r="E5730" t="s">
        <v>9</v>
      </c>
      <c r="F5730" t="s">
        <v>54</v>
      </c>
      <c r="G5730" t="s">
        <v>648</v>
      </c>
      <c r="H5730" s="9" t="s">
        <v>1886</v>
      </c>
      <c r="I5730" t="s">
        <v>1454</v>
      </c>
      <c r="J5730" s="20">
        <v>30</v>
      </c>
      <c r="K5730" s="20" t="s">
        <v>1465</v>
      </c>
      <c r="L5730" t="s">
        <v>1466</v>
      </c>
      <c r="M5730" s="20">
        <v>7.5</v>
      </c>
      <c r="N5730" s="20">
        <v>7.5</v>
      </c>
      <c r="AE5730">
        <f t="shared" si="89"/>
        <v>2005</v>
      </c>
    </row>
    <row r="5731" spans="1:31" x14ac:dyDescent="0.25">
      <c r="A5731" s="7">
        <v>5728</v>
      </c>
      <c r="B5731" s="8">
        <v>38397</v>
      </c>
      <c r="C5731" t="s">
        <v>3</v>
      </c>
      <c r="D5731" t="s">
        <v>588</v>
      </c>
      <c r="E5731" t="s">
        <v>9</v>
      </c>
      <c r="F5731" t="s">
        <v>563</v>
      </c>
      <c r="G5731" t="s">
        <v>569</v>
      </c>
      <c r="H5731" s="135" t="s">
        <v>1677</v>
      </c>
      <c r="I5731" t="s">
        <v>1454</v>
      </c>
      <c r="J5731" s="20">
        <v>21</v>
      </c>
      <c r="K5731" s="20" t="s">
        <v>1465</v>
      </c>
      <c r="L5731" t="s">
        <v>1466</v>
      </c>
      <c r="M5731" s="20">
        <v>5.25</v>
      </c>
      <c r="N5731" s="20">
        <v>5.25</v>
      </c>
      <c r="AE5731">
        <f t="shared" si="89"/>
        <v>2005</v>
      </c>
    </row>
    <row r="5732" spans="1:31" x14ac:dyDescent="0.25">
      <c r="A5732" s="7">
        <v>5729</v>
      </c>
      <c r="B5732" s="8">
        <v>38397</v>
      </c>
      <c r="C5732" t="s">
        <v>3</v>
      </c>
      <c r="D5732" t="s">
        <v>426</v>
      </c>
      <c r="E5732" t="s">
        <v>9</v>
      </c>
      <c r="F5732" t="s">
        <v>118</v>
      </c>
      <c r="G5732" t="s">
        <v>377</v>
      </c>
      <c r="H5732" s="9" t="s">
        <v>1887</v>
      </c>
      <c r="I5732" t="s">
        <v>1454</v>
      </c>
      <c r="J5732" s="20">
        <v>50</v>
      </c>
      <c r="K5732" s="20" t="s">
        <v>9</v>
      </c>
      <c r="L5732" t="s">
        <v>1463</v>
      </c>
      <c r="M5732" s="20">
        <v>12</v>
      </c>
      <c r="N5732" s="20">
        <v>14</v>
      </c>
      <c r="AE5732">
        <f t="shared" si="89"/>
        <v>2005</v>
      </c>
    </row>
    <row r="5733" spans="1:31" x14ac:dyDescent="0.25">
      <c r="A5733" s="7">
        <v>5730</v>
      </c>
      <c r="B5733" s="8">
        <v>38397</v>
      </c>
      <c r="C5733" t="s">
        <v>3</v>
      </c>
      <c r="D5733" t="s">
        <v>572</v>
      </c>
      <c r="E5733" t="s">
        <v>9</v>
      </c>
      <c r="F5733" t="s">
        <v>563</v>
      </c>
      <c r="G5733" t="s">
        <v>377</v>
      </c>
      <c r="H5733" s="9" t="s">
        <v>1888</v>
      </c>
      <c r="I5733" t="s">
        <v>1454</v>
      </c>
      <c r="J5733" s="20">
        <v>40</v>
      </c>
      <c r="K5733" s="20" t="s">
        <v>1465</v>
      </c>
      <c r="L5733" t="s">
        <v>1466</v>
      </c>
      <c r="M5733" s="20">
        <v>10</v>
      </c>
      <c r="N5733" s="20">
        <v>10</v>
      </c>
      <c r="AE5733">
        <f t="shared" si="89"/>
        <v>2005</v>
      </c>
    </row>
    <row r="5734" spans="1:31" x14ac:dyDescent="0.25">
      <c r="A5734" s="7">
        <v>5731</v>
      </c>
      <c r="B5734" s="8">
        <v>38397</v>
      </c>
      <c r="C5734" t="s">
        <v>3</v>
      </c>
      <c r="D5734" t="s">
        <v>443</v>
      </c>
      <c r="E5734" t="s">
        <v>9</v>
      </c>
      <c r="F5734" t="s">
        <v>699</v>
      </c>
      <c r="G5734" t="s">
        <v>24</v>
      </c>
      <c r="H5734" s="135" t="s">
        <v>1521</v>
      </c>
      <c r="I5734" t="s">
        <v>1454</v>
      </c>
      <c r="J5734" s="20">
        <v>3</v>
      </c>
      <c r="K5734" s="20" t="s">
        <v>1465</v>
      </c>
      <c r="L5734" t="s">
        <v>1466</v>
      </c>
      <c r="M5734" s="20">
        <v>0.75</v>
      </c>
      <c r="N5734" s="20">
        <v>0.75</v>
      </c>
      <c r="AE5734">
        <f t="shared" si="89"/>
        <v>2005</v>
      </c>
    </row>
    <row r="5735" spans="1:31" x14ac:dyDescent="0.25">
      <c r="A5735" s="7">
        <v>5732</v>
      </c>
      <c r="B5735" s="8">
        <v>38397</v>
      </c>
      <c r="C5735" t="s">
        <v>3</v>
      </c>
      <c r="D5735" t="s">
        <v>440</v>
      </c>
      <c r="E5735" t="s">
        <v>9</v>
      </c>
      <c r="F5735" t="s">
        <v>233</v>
      </c>
      <c r="G5735" t="s">
        <v>11</v>
      </c>
      <c r="H5735" s="135" t="s">
        <v>1509</v>
      </c>
      <c r="I5735" t="s">
        <v>1454</v>
      </c>
      <c r="J5735" s="20">
        <v>62</v>
      </c>
      <c r="K5735" s="20" t="s">
        <v>3</v>
      </c>
      <c r="L5735" t="s">
        <v>1464</v>
      </c>
      <c r="M5735" s="20">
        <v>18.36</v>
      </c>
      <c r="N5735" s="20">
        <v>13.64</v>
      </c>
      <c r="AE5735">
        <f t="shared" si="89"/>
        <v>2005</v>
      </c>
    </row>
    <row r="5736" spans="1:31" x14ac:dyDescent="0.25">
      <c r="A5736" s="7">
        <v>5733</v>
      </c>
      <c r="B5736" s="8">
        <v>38397</v>
      </c>
      <c r="C5736" t="s">
        <v>3</v>
      </c>
      <c r="D5736" t="s">
        <v>669</v>
      </c>
      <c r="E5736" t="s">
        <v>9</v>
      </c>
      <c r="F5736" t="s">
        <v>585</v>
      </c>
      <c r="G5736" t="s">
        <v>648</v>
      </c>
      <c r="H5736" s="135" t="s">
        <v>1496</v>
      </c>
      <c r="I5736" t="s">
        <v>1454</v>
      </c>
      <c r="J5736" s="20">
        <v>28</v>
      </c>
      <c r="K5736" s="20" t="s">
        <v>9</v>
      </c>
      <c r="L5736" t="s">
        <v>1463</v>
      </c>
      <c r="M5736" s="20">
        <v>6.72</v>
      </c>
      <c r="N5736" s="20">
        <v>8.2800000000000011</v>
      </c>
      <c r="AE5736">
        <f t="shared" si="89"/>
        <v>2005</v>
      </c>
    </row>
    <row r="5737" spans="1:31" x14ac:dyDescent="0.25">
      <c r="A5737" s="7">
        <v>5734</v>
      </c>
      <c r="B5737" s="8">
        <v>38397</v>
      </c>
      <c r="C5737" t="s">
        <v>3</v>
      </c>
      <c r="D5737" t="s">
        <v>233</v>
      </c>
      <c r="E5737" t="s">
        <v>9</v>
      </c>
      <c r="F5737" t="s">
        <v>136</v>
      </c>
      <c r="G5737" t="s">
        <v>377</v>
      </c>
      <c r="H5737" s="9" t="s">
        <v>1889</v>
      </c>
      <c r="I5737" t="s">
        <v>1455</v>
      </c>
      <c r="J5737" s="20">
        <v>31</v>
      </c>
      <c r="K5737" s="20" t="s">
        <v>3</v>
      </c>
      <c r="L5737" t="s">
        <v>1464</v>
      </c>
      <c r="M5737" s="20">
        <v>4.84</v>
      </c>
      <c r="N5737" s="20">
        <v>3.41</v>
      </c>
      <c r="AE5737">
        <f t="shared" si="89"/>
        <v>2005</v>
      </c>
    </row>
    <row r="5738" spans="1:31" x14ac:dyDescent="0.25">
      <c r="A5738" s="7">
        <v>5735</v>
      </c>
      <c r="B5738" s="8">
        <v>38397</v>
      </c>
      <c r="C5738" t="s">
        <v>3</v>
      </c>
      <c r="D5738" t="s">
        <v>237</v>
      </c>
      <c r="E5738" t="s">
        <v>9</v>
      </c>
      <c r="F5738" t="s">
        <v>186</v>
      </c>
      <c r="G5738" t="s">
        <v>648</v>
      </c>
      <c r="H5738" s="9" t="s">
        <v>1890</v>
      </c>
      <c r="I5738" t="s">
        <v>1454</v>
      </c>
      <c r="J5738" s="20">
        <v>12</v>
      </c>
      <c r="K5738" s="20" t="s">
        <v>3</v>
      </c>
      <c r="L5738" t="s">
        <v>1464</v>
      </c>
      <c r="M5738" s="20">
        <v>4.3599999999999994</v>
      </c>
      <c r="N5738" s="20">
        <v>2.64</v>
      </c>
      <c r="AE5738">
        <f t="shared" si="89"/>
        <v>2005</v>
      </c>
    </row>
    <row r="5739" spans="1:31" x14ac:dyDescent="0.25">
      <c r="A5739" s="7">
        <v>5736</v>
      </c>
      <c r="B5739" s="8">
        <v>38397</v>
      </c>
      <c r="C5739" t="s">
        <v>3</v>
      </c>
      <c r="D5739" t="s">
        <v>237</v>
      </c>
      <c r="E5739" t="s">
        <v>9</v>
      </c>
      <c r="F5739" t="s">
        <v>186</v>
      </c>
      <c r="G5739" t="s">
        <v>648</v>
      </c>
      <c r="H5739" s="9" t="s">
        <v>1891</v>
      </c>
      <c r="I5739" t="s">
        <v>1454</v>
      </c>
      <c r="J5739" s="20">
        <v>12</v>
      </c>
      <c r="K5739" s="20" t="s">
        <v>9</v>
      </c>
      <c r="L5739" t="s">
        <v>1464</v>
      </c>
      <c r="M5739" s="20">
        <v>2.64</v>
      </c>
      <c r="N5739" s="20">
        <v>4.3599999999999994</v>
      </c>
      <c r="AE5739">
        <f t="shared" si="89"/>
        <v>2005</v>
      </c>
    </row>
    <row r="5740" spans="1:31" x14ac:dyDescent="0.25">
      <c r="A5740" s="7">
        <v>5737</v>
      </c>
      <c r="B5740" s="8">
        <v>38397</v>
      </c>
      <c r="C5740" t="s">
        <v>3</v>
      </c>
      <c r="D5740" t="s">
        <v>237</v>
      </c>
      <c r="E5740" t="s">
        <v>9</v>
      </c>
      <c r="F5740" t="s">
        <v>186</v>
      </c>
      <c r="G5740" t="s">
        <v>648</v>
      </c>
      <c r="H5740" s="9" t="s">
        <v>1892</v>
      </c>
      <c r="I5740" t="s">
        <v>1454</v>
      </c>
      <c r="J5740" s="20">
        <v>20</v>
      </c>
      <c r="K5740" s="20" t="s">
        <v>1465</v>
      </c>
      <c r="L5740" t="s">
        <v>1466</v>
      </c>
      <c r="M5740" s="20">
        <v>5</v>
      </c>
      <c r="N5740" s="20">
        <v>5</v>
      </c>
      <c r="AE5740">
        <f t="shared" si="89"/>
        <v>2005</v>
      </c>
    </row>
    <row r="5741" spans="1:31" x14ac:dyDescent="0.25">
      <c r="A5741" s="7">
        <v>5738</v>
      </c>
      <c r="B5741" s="8">
        <v>38397</v>
      </c>
      <c r="C5741" t="s">
        <v>3</v>
      </c>
      <c r="D5741" t="s">
        <v>125</v>
      </c>
      <c r="E5741" t="s">
        <v>9</v>
      </c>
      <c r="F5741" t="s">
        <v>233</v>
      </c>
      <c r="G5741" t="s">
        <v>648</v>
      </c>
      <c r="H5741" s="9" t="s">
        <v>1893</v>
      </c>
      <c r="I5741" t="s">
        <v>1454</v>
      </c>
      <c r="J5741" s="20">
        <v>64</v>
      </c>
      <c r="K5741" s="20" t="s">
        <v>9</v>
      </c>
      <c r="L5741" t="s">
        <v>1464</v>
      </c>
      <c r="M5741" s="20">
        <v>14.08</v>
      </c>
      <c r="N5741" s="20">
        <v>18.920000000000002</v>
      </c>
      <c r="AE5741">
        <f t="shared" si="89"/>
        <v>2005</v>
      </c>
    </row>
    <row r="5742" spans="1:31" x14ac:dyDescent="0.25">
      <c r="A5742" s="7">
        <v>5739</v>
      </c>
      <c r="B5742" s="8">
        <v>38398</v>
      </c>
      <c r="C5742" t="s">
        <v>3</v>
      </c>
      <c r="D5742" t="s">
        <v>676</v>
      </c>
      <c r="E5742" t="s">
        <v>9</v>
      </c>
      <c r="F5742" t="s">
        <v>78</v>
      </c>
      <c r="G5742" t="s">
        <v>377</v>
      </c>
      <c r="H5742" s="9" t="s">
        <v>1894</v>
      </c>
      <c r="I5742" t="s">
        <v>1454</v>
      </c>
      <c r="J5742" s="20">
        <v>75</v>
      </c>
      <c r="K5742" s="20" t="s">
        <v>1465</v>
      </c>
      <c r="L5742" t="s">
        <v>1466</v>
      </c>
      <c r="M5742" s="20">
        <v>18.75</v>
      </c>
      <c r="N5742" s="20">
        <v>18.75</v>
      </c>
      <c r="AE5742">
        <f t="shared" si="89"/>
        <v>2005</v>
      </c>
    </row>
    <row r="5743" spans="1:31" x14ac:dyDescent="0.25">
      <c r="A5743" s="7">
        <v>5740</v>
      </c>
      <c r="B5743" s="8">
        <v>38398</v>
      </c>
      <c r="C5743" t="s">
        <v>3</v>
      </c>
      <c r="D5743" t="s">
        <v>621</v>
      </c>
      <c r="E5743" t="s">
        <v>9</v>
      </c>
      <c r="F5743" t="s">
        <v>601</v>
      </c>
      <c r="G5743" t="s">
        <v>14</v>
      </c>
      <c r="H5743" s="135" t="s">
        <v>1496</v>
      </c>
      <c r="I5743" t="s">
        <v>1454</v>
      </c>
      <c r="J5743" s="20">
        <v>23</v>
      </c>
      <c r="K5743" s="20" t="s">
        <v>1465</v>
      </c>
      <c r="L5743" t="s">
        <v>1466</v>
      </c>
      <c r="M5743" s="20">
        <v>5.75</v>
      </c>
      <c r="N5743" s="20">
        <v>5.75</v>
      </c>
      <c r="AE5743">
        <f t="shared" si="89"/>
        <v>2005</v>
      </c>
    </row>
    <row r="5744" spans="1:31" x14ac:dyDescent="0.25">
      <c r="A5744" s="7">
        <v>5741</v>
      </c>
      <c r="B5744" s="8">
        <v>38398</v>
      </c>
      <c r="C5744" t="s">
        <v>3</v>
      </c>
      <c r="D5744" t="s">
        <v>102</v>
      </c>
      <c r="E5744" t="s">
        <v>9</v>
      </c>
      <c r="F5744" t="s">
        <v>19</v>
      </c>
      <c r="G5744" t="s">
        <v>377</v>
      </c>
      <c r="H5744" s="9" t="s">
        <v>1895</v>
      </c>
      <c r="I5744" t="s">
        <v>1454</v>
      </c>
      <c r="J5744" s="20">
        <v>15</v>
      </c>
      <c r="K5744" s="20" t="s">
        <v>1465</v>
      </c>
      <c r="L5744" t="s">
        <v>1466</v>
      </c>
      <c r="M5744" s="20">
        <v>3.75</v>
      </c>
      <c r="N5744" s="20">
        <v>3.75</v>
      </c>
      <c r="AE5744">
        <f t="shared" si="89"/>
        <v>2005</v>
      </c>
    </row>
    <row r="5745" spans="1:31" x14ac:dyDescent="0.25">
      <c r="A5745" s="7">
        <v>5742</v>
      </c>
      <c r="B5745" s="8">
        <v>38398</v>
      </c>
      <c r="C5745" t="s">
        <v>3</v>
      </c>
      <c r="D5745" t="s">
        <v>517</v>
      </c>
      <c r="E5745" t="s">
        <v>9</v>
      </c>
      <c r="F5745" t="s">
        <v>66</v>
      </c>
      <c r="G5745" t="s">
        <v>377</v>
      </c>
      <c r="H5745" s="9" t="s">
        <v>1896</v>
      </c>
      <c r="I5745" t="s">
        <v>1454</v>
      </c>
      <c r="J5745" s="20">
        <v>30</v>
      </c>
      <c r="K5745" s="20" t="s">
        <v>9</v>
      </c>
      <c r="L5745" t="s">
        <v>1464</v>
      </c>
      <c r="M5745" s="20">
        <v>6.6</v>
      </c>
      <c r="N5745" s="20">
        <v>9.4</v>
      </c>
      <c r="AE5745">
        <f t="shared" si="89"/>
        <v>2005</v>
      </c>
    </row>
    <row r="5746" spans="1:31" x14ac:dyDescent="0.25">
      <c r="A5746" s="7">
        <v>5743</v>
      </c>
      <c r="B5746" s="8">
        <v>38398</v>
      </c>
      <c r="C5746" t="s">
        <v>3</v>
      </c>
      <c r="D5746" t="s">
        <v>517</v>
      </c>
      <c r="E5746" t="s">
        <v>9</v>
      </c>
      <c r="F5746" t="s">
        <v>66</v>
      </c>
      <c r="G5746" t="s">
        <v>648</v>
      </c>
      <c r="H5746" s="135" t="s">
        <v>1785</v>
      </c>
      <c r="I5746" t="s">
        <v>1454</v>
      </c>
      <c r="J5746" s="20">
        <v>10</v>
      </c>
      <c r="K5746" s="20" t="s">
        <v>1465</v>
      </c>
      <c r="L5746" t="s">
        <v>1466</v>
      </c>
      <c r="M5746" s="20">
        <v>2.5</v>
      </c>
      <c r="N5746" s="20">
        <v>2.5</v>
      </c>
      <c r="AE5746">
        <f t="shared" si="89"/>
        <v>2005</v>
      </c>
    </row>
    <row r="5747" spans="1:31" x14ac:dyDescent="0.25">
      <c r="A5747" s="7">
        <v>5744</v>
      </c>
      <c r="B5747" s="8">
        <v>38398</v>
      </c>
      <c r="C5747" t="s">
        <v>3</v>
      </c>
      <c r="D5747" t="s">
        <v>571</v>
      </c>
      <c r="E5747" t="s">
        <v>9</v>
      </c>
      <c r="F5747" t="s">
        <v>258</v>
      </c>
      <c r="G5747" t="s">
        <v>648</v>
      </c>
      <c r="H5747" s="135" t="s">
        <v>1785</v>
      </c>
      <c r="I5747" t="s">
        <v>1456</v>
      </c>
      <c r="J5747" s="20">
        <v>20</v>
      </c>
      <c r="K5747" s="20" t="s">
        <v>9</v>
      </c>
      <c r="L5747" t="s">
        <v>1464</v>
      </c>
      <c r="M5747" s="20">
        <v>4.4000000000000004</v>
      </c>
      <c r="N5747" s="20">
        <v>6.6</v>
      </c>
      <c r="O5747" t="s">
        <v>3</v>
      </c>
      <c r="P5747" s="13" t="s">
        <v>546</v>
      </c>
      <c r="Q5747" t="s">
        <v>3</v>
      </c>
      <c r="R5747" t="s">
        <v>360</v>
      </c>
      <c r="S5747" t="s">
        <v>3</v>
      </c>
      <c r="T5747" t="s">
        <v>538</v>
      </c>
      <c r="U5747" t="s">
        <v>9</v>
      </c>
      <c r="V5747" t="s">
        <v>240</v>
      </c>
      <c r="W5747" t="s">
        <v>9</v>
      </c>
      <c r="X5747" t="s">
        <v>134</v>
      </c>
      <c r="Y5747" t="s">
        <v>9</v>
      </c>
      <c r="Z5747" t="s">
        <v>354</v>
      </c>
      <c r="AA5747" t="s">
        <v>9</v>
      </c>
      <c r="AB5747" t="s">
        <v>266</v>
      </c>
      <c r="AC5747" t="s">
        <v>1465</v>
      </c>
      <c r="AE5747">
        <f t="shared" si="89"/>
        <v>2005</v>
      </c>
    </row>
    <row r="5748" spans="1:31" x14ac:dyDescent="0.25">
      <c r="A5748" s="7">
        <v>5745</v>
      </c>
      <c r="B5748" s="8">
        <v>38398</v>
      </c>
      <c r="C5748" t="s">
        <v>3</v>
      </c>
      <c r="D5748" t="s">
        <v>151</v>
      </c>
      <c r="E5748" t="s">
        <v>9</v>
      </c>
      <c r="F5748" t="s">
        <v>19</v>
      </c>
      <c r="G5748" t="s">
        <v>648</v>
      </c>
      <c r="H5748" s="9" t="s">
        <v>1897</v>
      </c>
      <c r="I5748" t="s">
        <v>1454</v>
      </c>
      <c r="J5748" s="20">
        <v>48</v>
      </c>
      <c r="K5748" s="20" t="s">
        <v>3</v>
      </c>
      <c r="L5748" t="s">
        <v>1464</v>
      </c>
      <c r="M5748" s="20">
        <v>14.44</v>
      </c>
      <c r="N5748" s="20">
        <v>10.56</v>
      </c>
      <c r="AE5748">
        <f t="shared" si="89"/>
        <v>2005</v>
      </c>
    </row>
    <row r="5749" spans="1:31" x14ac:dyDescent="0.25">
      <c r="A5749" s="7">
        <v>5746</v>
      </c>
      <c r="B5749" s="8">
        <v>38399</v>
      </c>
      <c r="C5749" t="s">
        <v>3</v>
      </c>
      <c r="D5749" t="s">
        <v>546</v>
      </c>
      <c r="E5749" t="s">
        <v>9</v>
      </c>
      <c r="F5749" t="s">
        <v>597</v>
      </c>
      <c r="G5749" t="s">
        <v>377</v>
      </c>
      <c r="H5749" s="9" t="s">
        <v>1898</v>
      </c>
      <c r="I5749" t="s">
        <v>1454</v>
      </c>
      <c r="J5749" s="20">
        <v>25</v>
      </c>
      <c r="K5749" s="20" t="s">
        <v>9</v>
      </c>
      <c r="L5749" t="s">
        <v>1464</v>
      </c>
      <c r="M5749" s="20">
        <v>5.5</v>
      </c>
      <c r="N5749" s="20">
        <v>8</v>
      </c>
      <c r="AE5749">
        <f t="shared" si="89"/>
        <v>2005</v>
      </c>
    </row>
    <row r="5750" spans="1:31" x14ac:dyDescent="0.25">
      <c r="A5750" s="7">
        <v>5747</v>
      </c>
      <c r="B5750" s="8">
        <v>38399</v>
      </c>
      <c r="C5750" t="s">
        <v>3</v>
      </c>
      <c r="D5750" t="s">
        <v>382</v>
      </c>
      <c r="E5750" t="s">
        <v>9</v>
      </c>
      <c r="F5750" t="s">
        <v>585</v>
      </c>
      <c r="G5750" t="s">
        <v>377</v>
      </c>
      <c r="H5750" s="9" t="s">
        <v>1807</v>
      </c>
      <c r="I5750" t="s">
        <v>1454</v>
      </c>
      <c r="J5750" s="20">
        <v>77</v>
      </c>
      <c r="K5750" s="20" t="s">
        <v>3</v>
      </c>
      <c r="L5750" t="s">
        <v>1464</v>
      </c>
      <c r="M5750" s="20">
        <v>22.56</v>
      </c>
      <c r="N5750" s="20">
        <v>16.940000000000001</v>
      </c>
      <c r="AE5750">
        <f t="shared" si="89"/>
        <v>2005</v>
      </c>
    </row>
    <row r="5751" spans="1:31" x14ac:dyDescent="0.25">
      <c r="A5751" s="7">
        <v>5748</v>
      </c>
      <c r="B5751" s="8">
        <v>38399</v>
      </c>
      <c r="C5751" t="s">
        <v>3</v>
      </c>
      <c r="D5751" t="s">
        <v>489</v>
      </c>
      <c r="E5751" t="s">
        <v>9</v>
      </c>
      <c r="F5751" t="s">
        <v>338</v>
      </c>
      <c r="G5751" t="s">
        <v>65</v>
      </c>
      <c r="H5751" s="135" t="s">
        <v>1496</v>
      </c>
      <c r="I5751" t="s">
        <v>1454</v>
      </c>
      <c r="J5751" s="20">
        <v>16</v>
      </c>
      <c r="K5751" s="20" t="s">
        <v>1465</v>
      </c>
      <c r="L5751" t="s">
        <v>1466</v>
      </c>
      <c r="M5751" s="20">
        <v>4</v>
      </c>
      <c r="N5751" s="20">
        <v>4</v>
      </c>
      <c r="AE5751">
        <f t="shared" si="89"/>
        <v>2005</v>
      </c>
    </row>
    <row r="5752" spans="1:31" x14ac:dyDescent="0.25">
      <c r="A5752" s="7">
        <v>5749</v>
      </c>
      <c r="B5752" s="8">
        <v>38399</v>
      </c>
      <c r="C5752" t="s">
        <v>3</v>
      </c>
      <c r="D5752" t="s">
        <v>668</v>
      </c>
      <c r="E5752" t="s">
        <v>9</v>
      </c>
      <c r="F5752" t="s">
        <v>698</v>
      </c>
      <c r="G5752" t="s">
        <v>377</v>
      </c>
      <c r="H5752" s="9" t="s">
        <v>1899</v>
      </c>
      <c r="I5752" t="s">
        <v>1454</v>
      </c>
      <c r="J5752" s="20">
        <v>17</v>
      </c>
      <c r="K5752" s="20" t="s">
        <v>3</v>
      </c>
      <c r="L5752" t="s">
        <v>1464</v>
      </c>
      <c r="M5752" s="20">
        <v>5.76</v>
      </c>
      <c r="N5752" s="20">
        <v>3.74</v>
      </c>
      <c r="AE5752">
        <f t="shared" si="89"/>
        <v>2005</v>
      </c>
    </row>
    <row r="5753" spans="1:31" x14ac:dyDescent="0.25">
      <c r="A5753" s="7">
        <v>5750</v>
      </c>
      <c r="B5753" s="8">
        <v>38399</v>
      </c>
      <c r="C5753" t="s">
        <v>3</v>
      </c>
      <c r="D5753" t="s">
        <v>669</v>
      </c>
      <c r="E5753" t="s">
        <v>9</v>
      </c>
      <c r="F5753" t="s">
        <v>578</v>
      </c>
      <c r="G5753" t="s">
        <v>648</v>
      </c>
      <c r="H5753" s="9" t="s">
        <v>1803</v>
      </c>
      <c r="I5753" t="s">
        <v>1454</v>
      </c>
      <c r="J5753" s="20">
        <v>26</v>
      </c>
      <c r="K5753" s="20" t="s">
        <v>3</v>
      </c>
      <c r="L5753" t="s">
        <v>1464</v>
      </c>
      <c r="M5753" s="20">
        <v>8.2800000000000011</v>
      </c>
      <c r="N5753" s="20">
        <v>5.72</v>
      </c>
      <c r="AE5753">
        <f t="shared" si="89"/>
        <v>2005</v>
      </c>
    </row>
    <row r="5754" spans="1:31" x14ac:dyDescent="0.25">
      <c r="A5754" s="7">
        <v>5751</v>
      </c>
      <c r="B5754" s="8">
        <v>38399</v>
      </c>
      <c r="C5754" t="s">
        <v>3</v>
      </c>
      <c r="D5754" t="s">
        <v>677</v>
      </c>
      <c r="E5754" t="s">
        <v>9</v>
      </c>
      <c r="F5754" t="s">
        <v>624</v>
      </c>
      <c r="G5754" t="s">
        <v>569</v>
      </c>
      <c r="H5754" s="136" t="s">
        <v>1748</v>
      </c>
      <c r="I5754" t="s">
        <v>1454</v>
      </c>
      <c r="J5754" s="20">
        <v>54</v>
      </c>
      <c r="K5754" s="20" t="s">
        <v>9</v>
      </c>
      <c r="L5754" t="s">
        <v>1464</v>
      </c>
      <c r="M5754" s="20">
        <v>11.879999999999999</v>
      </c>
      <c r="N5754" s="20">
        <v>16.12</v>
      </c>
      <c r="AE5754">
        <f t="shared" si="89"/>
        <v>2005</v>
      </c>
    </row>
    <row r="5755" spans="1:31" x14ac:dyDescent="0.25">
      <c r="A5755" s="7">
        <v>5752</v>
      </c>
      <c r="B5755" s="8">
        <v>38399</v>
      </c>
      <c r="C5755" t="s">
        <v>3</v>
      </c>
      <c r="D5755" t="s">
        <v>129</v>
      </c>
      <c r="E5755" t="s">
        <v>9</v>
      </c>
      <c r="F5755" t="s">
        <v>372</v>
      </c>
      <c r="G5755" t="s">
        <v>569</v>
      </c>
      <c r="H5755" s="9" t="s">
        <v>1900</v>
      </c>
      <c r="I5755" t="s">
        <v>1455</v>
      </c>
      <c r="J5755" s="20">
        <v>67</v>
      </c>
      <c r="K5755" s="20" t="s">
        <v>3</v>
      </c>
      <c r="L5755" t="s">
        <v>1464</v>
      </c>
      <c r="M5755" s="20">
        <v>9.879999999999999</v>
      </c>
      <c r="N5755" s="20">
        <v>7.37</v>
      </c>
      <c r="AE5755">
        <f t="shared" si="89"/>
        <v>2005</v>
      </c>
    </row>
    <row r="5756" spans="1:31" x14ac:dyDescent="0.25">
      <c r="A5756" s="7">
        <v>5753</v>
      </c>
      <c r="B5756" s="8">
        <v>38400</v>
      </c>
      <c r="C5756" t="s">
        <v>3</v>
      </c>
      <c r="D5756" t="s">
        <v>614</v>
      </c>
      <c r="E5756" t="s">
        <v>9</v>
      </c>
      <c r="F5756" t="s">
        <v>578</v>
      </c>
      <c r="G5756" t="s">
        <v>648</v>
      </c>
      <c r="H5756" s="135" t="s">
        <v>1901</v>
      </c>
      <c r="I5756" t="s">
        <v>1454</v>
      </c>
      <c r="J5756" s="20">
        <v>68</v>
      </c>
      <c r="K5756" s="20" t="s">
        <v>3</v>
      </c>
      <c r="L5756" t="s">
        <v>1464</v>
      </c>
      <c r="M5756" s="20">
        <v>20.04</v>
      </c>
      <c r="N5756" s="20">
        <v>14.96</v>
      </c>
      <c r="AE5756">
        <f t="shared" si="89"/>
        <v>2005</v>
      </c>
    </row>
    <row r="5757" spans="1:31" x14ac:dyDescent="0.25">
      <c r="A5757" s="7">
        <v>5754</v>
      </c>
      <c r="B5757" s="8">
        <v>38400</v>
      </c>
      <c r="C5757" t="s">
        <v>3</v>
      </c>
      <c r="D5757" t="s">
        <v>678</v>
      </c>
      <c r="E5757" t="s">
        <v>9</v>
      </c>
      <c r="F5757" t="s">
        <v>575</v>
      </c>
      <c r="G5757" t="s">
        <v>569</v>
      </c>
      <c r="H5757" s="9" t="s">
        <v>1902</v>
      </c>
      <c r="I5757" t="s">
        <v>1454</v>
      </c>
      <c r="J5757" s="20">
        <v>10</v>
      </c>
      <c r="K5757" s="20" t="s">
        <v>1465</v>
      </c>
      <c r="L5757" t="s">
        <v>1466</v>
      </c>
      <c r="M5757" s="20">
        <v>2.5</v>
      </c>
      <c r="N5757" s="20">
        <v>2.5</v>
      </c>
      <c r="AE5757">
        <f t="shared" si="89"/>
        <v>2005</v>
      </c>
    </row>
    <row r="5758" spans="1:31" x14ac:dyDescent="0.25">
      <c r="A5758" s="7">
        <v>5755</v>
      </c>
      <c r="B5758" s="8">
        <v>38401</v>
      </c>
      <c r="C5758" t="s">
        <v>3</v>
      </c>
      <c r="D5758" t="s">
        <v>670</v>
      </c>
      <c r="E5758" t="s">
        <v>9</v>
      </c>
      <c r="F5758" t="s">
        <v>381</v>
      </c>
      <c r="G5758" t="s">
        <v>17</v>
      </c>
      <c r="H5758" s="135" t="s">
        <v>1500</v>
      </c>
      <c r="I5758" t="s">
        <v>1454</v>
      </c>
      <c r="J5758" s="20">
        <v>16</v>
      </c>
      <c r="K5758" s="20" t="s">
        <v>9</v>
      </c>
      <c r="L5758" t="s">
        <v>1463</v>
      </c>
      <c r="M5758" s="20">
        <v>3.84</v>
      </c>
      <c r="N5758" s="20">
        <v>5.16</v>
      </c>
      <c r="AE5758">
        <f t="shared" si="89"/>
        <v>2005</v>
      </c>
    </row>
    <row r="5759" spans="1:31" x14ac:dyDescent="0.25">
      <c r="A5759" s="7">
        <v>5756</v>
      </c>
      <c r="B5759" s="8">
        <v>38401</v>
      </c>
      <c r="C5759" t="s">
        <v>3</v>
      </c>
      <c r="D5759" t="s">
        <v>678</v>
      </c>
      <c r="E5759" t="s">
        <v>9</v>
      </c>
      <c r="F5759" t="s">
        <v>690</v>
      </c>
      <c r="G5759" t="s">
        <v>569</v>
      </c>
      <c r="H5759" s="9" t="s">
        <v>1903</v>
      </c>
      <c r="I5759" t="s">
        <v>1454</v>
      </c>
      <c r="J5759" s="20">
        <v>26</v>
      </c>
      <c r="K5759" s="20" t="s">
        <v>3</v>
      </c>
      <c r="L5759" t="s">
        <v>1464</v>
      </c>
      <c r="M5759" s="20">
        <v>8.2800000000000011</v>
      </c>
      <c r="N5759" s="20">
        <v>5.72</v>
      </c>
      <c r="AE5759">
        <f t="shared" si="89"/>
        <v>2005</v>
      </c>
    </row>
    <row r="5760" spans="1:31" x14ac:dyDescent="0.25">
      <c r="A5760" s="7">
        <v>5757</v>
      </c>
      <c r="B5760" s="8">
        <v>38402</v>
      </c>
      <c r="C5760" t="s">
        <v>3</v>
      </c>
      <c r="D5760" t="s">
        <v>668</v>
      </c>
      <c r="E5760" t="s">
        <v>9</v>
      </c>
      <c r="F5760" t="s">
        <v>701</v>
      </c>
      <c r="G5760" t="s">
        <v>14</v>
      </c>
      <c r="H5760" s="135" t="s">
        <v>1532</v>
      </c>
      <c r="I5760" t="s">
        <v>1454</v>
      </c>
      <c r="J5760" s="20">
        <v>23</v>
      </c>
      <c r="K5760" s="20" t="s">
        <v>3</v>
      </c>
      <c r="L5760" t="s">
        <v>1464</v>
      </c>
      <c r="M5760" s="20">
        <v>7.4399999999999995</v>
      </c>
      <c r="N5760" s="20">
        <v>5.0600000000000005</v>
      </c>
      <c r="AE5760">
        <f t="shared" si="89"/>
        <v>2005</v>
      </c>
    </row>
    <row r="5761" spans="1:31" x14ac:dyDescent="0.25">
      <c r="A5761" s="7">
        <v>5758</v>
      </c>
      <c r="B5761" s="8">
        <v>38402</v>
      </c>
      <c r="C5761" t="s">
        <v>3</v>
      </c>
      <c r="D5761" t="s">
        <v>271</v>
      </c>
      <c r="E5761" t="s">
        <v>9</v>
      </c>
      <c r="F5761" t="s">
        <v>53</v>
      </c>
      <c r="G5761" t="s">
        <v>17</v>
      </c>
      <c r="H5761" s="135" t="s">
        <v>1537</v>
      </c>
      <c r="I5761" t="s">
        <v>1454</v>
      </c>
      <c r="J5761" s="20">
        <v>28</v>
      </c>
      <c r="K5761" s="20" t="s">
        <v>3</v>
      </c>
      <c r="L5761" t="s">
        <v>1464</v>
      </c>
      <c r="M5761" s="20">
        <v>8.84</v>
      </c>
      <c r="N5761" s="20">
        <v>6.16</v>
      </c>
      <c r="AE5761">
        <f t="shared" si="89"/>
        <v>2005</v>
      </c>
    </row>
    <row r="5762" spans="1:31" x14ac:dyDescent="0.25">
      <c r="A5762" s="7">
        <v>5759</v>
      </c>
      <c r="B5762" s="8">
        <v>38402</v>
      </c>
      <c r="C5762" t="s">
        <v>3</v>
      </c>
      <c r="D5762" t="s">
        <v>117</v>
      </c>
      <c r="E5762" t="s">
        <v>9</v>
      </c>
      <c r="F5762" t="s">
        <v>435</v>
      </c>
      <c r="G5762" t="s">
        <v>17</v>
      </c>
      <c r="H5762" s="136" t="s">
        <v>1502</v>
      </c>
      <c r="I5762" t="s">
        <v>1454</v>
      </c>
      <c r="J5762" s="20">
        <v>16</v>
      </c>
      <c r="K5762" s="20" t="s">
        <v>3</v>
      </c>
      <c r="L5762" t="s">
        <v>1464</v>
      </c>
      <c r="M5762" s="20">
        <v>5.48</v>
      </c>
      <c r="N5762" s="20">
        <v>3.52</v>
      </c>
      <c r="AE5762">
        <f t="shared" si="89"/>
        <v>2005</v>
      </c>
    </row>
    <row r="5763" spans="1:31" x14ac:dyDescent="0.25">
      <c r="A5763" s="7">
        <v>5760</v>
      </c>
      <c r="B5763" s="8">
        <v>38402</v>
      </c>
      <c r="C5763" t="s">
        <v>3</v>
      </c>
      <c r="D5763" t="s">
        <v>668</v>
      </c>
      <c r="E5763" t="s">
        <v>9</v>
      </c>
      <c r="F5763" t="s">
        <v>702</v>
      </c>
      <c r="G5763" t="s">
        <v>14</v>
      </c>
      <c r="H5763" s="135" t="s">
        <v>1496</v>
      </c>
      <c r="I5763" t="s">
        <v>1454</v>
      </c>
      <c r="J5763" s="20">
        <v>47</v>
      </c>
      <c r="K5763" s="20" t="s">
        <v>9</v>
      </c>
      <c r="L5763" t="s">
        <v>1464</v>
      </c>
      <c r="M5763" s="20">
        <v>10.34</v>
      </c>
      <c r="N5763" s="20">
        <v>14.16</v>
      </c>
      <c r="AE5763">
        <f t="shared" si="89"/>
        <v>2005</v>
      </c>
    </row>
    <row r="5764" spans="1:31" x14ac:dyDescent="0.25">
      <c r="A5764" s="7">
        <v>5761</v>
      </c>
      <c r="B5764" s="8">
        <v>38402</v>
      </c>
      <c r="C5764" t="s">
        <v>3</v>
      </c>
      <c r="D5764" t="s">
        <v>668</v>
      </c>
      <c r="E5764" t="s">
        <v>9</v>
      </c>
      <c r="F5764" t="s">
        <v>224</v>
      </c>
      <c r="G5764" t="s">
        <v>648</v>
      </c>
      <c r="H5764" s="135" t="s">
        <v>1785</v>
      </c>
      <c r="I5764" t="s">
        <v>1454</v>
      </c>
      <c r="J5764" s="20">
        <v>47</v>
      </c>
      <c r="K5764" s="20" t="s">
        <v>3</v>
      </c>
      <c r="L5764" t="s">
        <v>1464</v>
      </c>
      <c r="M5764" s="20">
        <v>14.16</v>
      </c>
      <c r="N5764" s="20">
        <v>10.34</v>
      </c>
      <c r="AE5764">
        <f t="shared" ref="AE5764:AE5827" si="90">YEAR(B5764)</f>
        <v>2005</v>
      </c>
    </row>
    <row r="5765" spans="1:31" x14ac:dyDescent="0.25">
      <c r="A5765" s="7">
        <v>5762</v>
      </c>
      <c r="B5765" s="8">
        <v>38402</v>
      </c>
      <c r="C5765" t="s">
        <v>3</v>
      </c>
      <c r="D5765" t="s">
        <v>102</v>
      </c>
      <c r="E5765" t="s">
        <v>9</v>
      </c>
      <c r="F5765" t="s">
        <v>119</v>
      </c>
      <c r="G5765" t="s">
        <v>648</v>
      </c>
      <c r="H5765" s="135" t="s">
        <v>1797</v>
      </c>
      <c r="I5765" t="s">
        <v>1455</v>
      </c>
      <c r="J5765" s="20">
        <v>47</v>
      </c>
      <c r="K5765" s="20" t="s">
        <v>3</v>
      </c>
      <c r="L5765" t="s">
        <v>1464</v>
      </c>
      <c r="M5765" s="20">
        <v>7.08</v>
      </c>
      <c r="N5765" s="20">
        <v>5.17</v>
      </c>
      <c r="AE5765">
        <f t="shared" si="90"/>
        <v>2005</v>
      </c>
    </row>
    <row r="5766" spans="1:31" x14ac:dyDescent="0.25">
      <c r="A5766" s="7">
        <v>5763</v>
      </c>
      <c r="B5766" s="8">
        <v>38403</v>
      </c>
      <c r="C5766" t="s">
        <v>3</v>
      </c>
      <c r="D5766" t="s">
        <v>543</v>
      </c>
      <c r="E5766" t="s">
        <v>9</v>
      </c>
      <c r="F5766" t="s">
        <v>427</v>
      </c>
      <c r="G5766" t="s">
        <v>377</v>
      </c>
      <c r="H5766" s="9" t="s">
        <v>1904</v>
      </c>
      <c r="I5766" t="s">
        <v>1454</v>
      </c>
      <c r="J5766" s="20">
        <v>37</v>
      </c>
      <c r="K5766" s="20" t="s">
        <v>9</v>
      </c>
      <c r="L5766" t="s">
        <v>1464</v>
      </c>
      <c r="M5766" s="20">
        <v>8.14</v>
      </c>
      <c r="N5766" s="20">
        <v>11.36</v>
      </c>
      <c r="AE5766">
        <f t="shared" si="90"/>
        <v>2005</v>
      </c>
    </row>
    <row r="5767" spans="1:31" x14ac:dyDescent="0.25">
      <c r="A5767" s="7">
        <v>5764</v>
      </c>
      <c r="B5767" s="8">
        <v>38403</v>
      </c>
      <c r="C5767" t="s">
        <v>3</v>
      </c>
      <c r="D5767" t="s">
        <v>213</v>
      </c>
      <c r="E5767" t="s">
        <v>9</v>
      </c>
      <c r="F5767" t="s">
        <v>263</v>
      </c>
      <c r="G5767" t="s">
        <v>14</v>
      </c>
      <c r="H5767" s="135" t="s">
        <v>1501</v>
      </c>
      <c r="I5767" t="s">
        <v>1455</v>
      </c>
      <c r="J5767" s="20">
        <v>125</v>
      </c>
      <c r="K5767" s="20" t="s">
        <v>3</v>
      </c>
      <c r="L5767" t="s">
        <v>1464</v>
      </c>
      <c r="M5767" s="20">
        <v>18</v>
      </c>
      <c r="N5767" s="20">
        <v>13.75</v>
      </c>
      <c r="AE5767">
        <f t="shared" si="90"/>
        <v>2005</v>
      </c>
    </row>
    <row r="5768" spans="1:31" x14ac:dyDescent="0.25">
      <c r="A5768" s="7">
        <v>5765</v>
      </c>
      <c r="B5768" s="8">
        <v>38403</v>
      </c>
      <c r="C5768" t="s">
        <v>3</v>
      </c>
      <c r="D5768" t="s">
        <v>592</v>
      </c>
      <c r="E5768" t="s">
        <v>9</v>
      </c>
      <c r="F5768" t="s">
        <v>427</v>
      </c>
      <c r="G5768" t="s">
        <v>14</v>
      </c>
      <c r="H5768" s="135" t="s">
        <v>1507</v>
      </c>
      <c r="I5768" t="s">
        <v>1454</v>
      </c>
      <c r="J5768" s="20">
        <v>33</v>
      </c>
      <c r="K5768" s="20" t="s">
        <v>3</v>
      </c>
      <c r="L5768" t="s">
        <v>1464</v>
      </c>
      <c r="M5768" s="20">
        <v>10.24</v>
      </c>
      <c r="N5768" s="20">
        <v>7.26</v>
      </c>
      <c r="AE5768">
        <f t="shared" si="90"/>
        <v>2005</v>
      </c>
    </row>
    <row r="5769" spans="1:31" x14ac:dyDescent="0.25">
      <c r="A5769" s="7">
        <v>5766</v>
      </c>
      <c r="B5769" s="8">
        <v>38403</v>
      </c>
      <c r="C5769" t="s">
        <v>3</v>
      </c>
      <c r="D5769" t="s">
        <v>521</v>
      </c>
      <c r="E5769" t="s">
        <v>9</v>
      </c>
      <c r="F5769" t="s">
        <v>427</v>
      </c>
      <c r="G5769" t="s">
        <v>17</v>
      </c>
      <c r="H5769" s="135" t="s">
        <v>1496</v>
      </c>
      <c r="I5769" t="s">
        <v>1455</v>
      </c>
      <c r="J5769" s="20">
        <v>41</v>
      </c>
      <c r="K5769" s="20" t="s">
        <v>9</v>
      </c>
      <c r="L5769" t="s">
        <v>1464</v>
      </c>
      <c r="M5769" s="20">
        <v>4.51</v>
      </c>
      <c r="N5769" s="20">
        <v>6.24</v>
      </c>
      <c r="AE5769">
        <f t="shared" si="90"/>
        <v>2005</v>
      </c>
    </row>
    <row r="5770" spans="1:31" x14ac:dyDescent="0.25">
      <c r="A5770" s="7">
        <v>5767</v>
      </c>
      <c r="B5770" s="8">
        <v>38403</v>
      </c>
      <c r="C5770" t="s">
        <v>3</v>
      </c>
      <c r="D5770" t="s">
        <v>427</v>
      </c>
      <c r="E5770" t="s">
        <v>9</v>
      </c>
      <c r="F5770" t="s">
        <v>270</v>
      </c>
      <c r="G5770" t="s">
        <v>65</v>
      </c>
      <c r="H5770" s="135" t="s">
        <v>1496</v>
      </c>
      <c r="I5770" t="s">
        <v>1455</v>
      </c>
      <c r="J5770" s="20">
        <v>12</v>
      </c>
      <c r="K5770" s="20" t="s">
        <v>9</v>
      </c>
      <c r="L5770" t="s">
        <v>1464</v>
      </c>
      <c r="M5770" s="20">
        <v>1.32</v>
      </c>
      <c r="N5770" s="20">
        <v>2.1799999999999997</v>
      </c>
      <c r="AE5770">
        <f t="shared" si="90"/>
        <v>2005</v>
      </c>
    </row>
    <row r="5771" spans="1:31" x14ac:dyDescent="0.25">
      <c r="A5771" s="7">
        <v>5768</v>
      </c>
      <c r="B5771" s="8">
        <v>38403</v>
      </c>
      <c r="C5771" t="s">
        <v>3</v>
      </c>
      <c r="D5771" t="s">
        <v>677</v>
      </c>
      <c r="E5771" t="s">
        <v>9</v>
      </c>
      <c r="F5771" t="s">
        <v>597</v>
      </c>
      <c r="G5771" t="s">
        <v>648</v>
      </c>
      <c r="H5771" s="135" t="s">
        <v>1905</v>
      </c>
      <c r="I5771" t="s">
        <v>1454</v>
      </c>
      <c r="J5771" s="20">
        <v>12</v>
      </c>
      <c r="K5771" s="20" t="s">
        <v>9</v>
      </c>
      <c r="L5771" t="s">
        <v>1464</v>
      </c>
      <c r="M5771" s="20">
        <v>2.64</v>
      </c>
      <c r="N5771" s="20">
        <v>4.3599999999999994</v>
      </c>
      <c r="AE5771">
        <f t="shared" si="90"/>
        <v>2005</v>
      </c>
    </row>
    <row r="5772" spans="1:31" x14ac:dyDescent="0.25">
      <c r="A5772" s="7">
        <v>5769</v>
      </c>
      <c r="B5772" s="8">
        <v>38403</v>
      </c>
      <c r="C5772" t="s">
        <v>3</v>
      </c>
      <c r="D5772" t="s">
        <v>677</v>
      </c>
      <c r="E5772" t="s">
        <v>9</v>
      </c>
      <c r="F5772" t="s">
        <v>597</v>
      </c>
      <c r="G5772" t="s">
        <v>648</v>
      </c>
      <c r="H5772" s="135" t="s">
        <v>1795</v>
      </c>
      <c r="I5772" t="s">
        <v>1454</v>
      </c>
      <c r="J5772" s="20">
        <v>26</v>
      </c>
      <c r="K5772" s="20" t="s">
        <v>9</v>
      </c>
      <c r="L5772" t="s">
        <v>1464</v>
      </c>
      <c r="M5772" s="20">
        <v>5.72</v>
      </c>
      <c r="N5772" s="20">
        <v>8.2800000000000011</v>
      </c>
      <c r="AE5772">
        <f t="shared" si="90"/>
        <v>2005</v>
      </c>
    </row>
    <row r="5773" spans="1:31" x14ac:dyDescent="0.25">
      <c r="A5773" s="7">
        <v>5770</v>
      </c>
      <c r="B5773" s="8">
        <v>38403</v>
      </c>
      <c r="C5773" t="s">
        <v>3</v>
      </c>
      <c r="D5773" t="s">
        <v>668</v>
      </c>
      <c r="E5773" t="s">
        <v>9</v>
      </c>
      <c r="F5773" t="s">
        <v>112</v>
      </c>
      <c r="G5773" t="s">
        <v>648</v>
      </c>
      <c r="H5773" s="135" t="s">
        <v>1906</v>
      </c>
      <c r="I5773" t="s">
        <v>1455</v>
      </c>
      <c r="J5773" s="20">
        <v>47</v>
      </c>
      <c r="K5773" s="20" t="s">
        <v>9</v>
      </c>
      <c r="L5773" t="s">
        <v>1464</v>
      </c>
      <c r="M5773" s="20">
        <v>5.17</v>
      </c>
      <c r="N5773" s="20">
        <v>7.08</v>
      </c>
      <c r="AE5773">
        <f t="shared" si="90"/>
        <v>2005</v>
      </c>
    </row>
    <row r="5774" spans="1:31" x14ac:dyDescent="0.25">
      <c r="A5774" s="7">
        <v>5771</v>
      </c>
      <c r="B5774" s="8">
        <v>38403</v>
      </c>
      <c r="C5774" t="s">
        <v>3</v>
      </c>
      <c r="D5774" t="s">
        <v>677</v>
      </c>
      <c r="E5774" t="s">
        <v>9</v>
      </c>
      <c r="F5774" t="s">
        <v>372</v>
      </c>
      <c r="G5774" t="s">
        <v>569</v>
      </c>
      <c r="H5774" s="135" t="s">
        <v>1907</v>
      </c>
      <c r="I5774" t="s">
        <v>1454</v>
      </c>
      <c r="J5774" s="20">
        <v>68</v>
      </c>
      <c r="K5774" s="20" t="s">
        <v>9</v>
      </c>
      <c r="L5774" t="s">
        <v>1463</v>
      </c>
      <c r="M5774" s="20">
        <v>16.32</v>
      </c>
      <c r="N5774" s="20">
        <v>18.68</v>
      </c>
      <c r="AE5774">
        <f t="shared" si="90"/>
        <v>2005</v>
      </c>
    </row>
    <row r="5775" spans="1:31" x14ac:dyDescent="0.25">
      <c r="A5775" s="7">
        <v>5772</v>
      </c>
      <c r="B5775" s="8">
        <v>38403</v>
      </c>
      <c r="C5775" t="s">
        <v>3</v>
      </c>
      <c r="D5775" t="s">
        <v>350</v>
      </c>
      <c r="E5775" t="s">
        <v>9</v>
      </c>
      <c r="F5775" t="s">
        <v>451</v>
      </c>
      <c r="G5775" t="s">
        <v>569</v>
      </c>
      <c r="H5775" s="9" t="s">
        <v>1908</v>
      </c>
      <c r="I5775" t="s">
        <v>1454</v>
      </c>
      <c r="J5775" s="20">
        <v>10</v>
      </c>
      <c r="K5775" s="20" t="s">
        <v>1465</v>
      </c>
      <c r="L5775" t="s">
        <v>1466</v>
      </c>
      <c r="M5775" s="20">
        <v>2.5</v>
      </c>
      <c r="N5775" s="20">
        <v>2.5</v>
      </c>
      <c r="AE5775">
        <f t="shared" si="90"/>
        <v>2005</v>
      </c>
    </row>
    <row r="5776" spans="1:31" x14ac:dyDescent="0.25">
      <c r="A5776" s="7">
        <v>5773</v>
      </c>
      <c r="B5776" s="8">
        <v>38404</v>
      </c>
      <c r="C5776" t="s">
        <v>3</v>
      </c>
      <c r="D5776" t="s">
        <v>500</v>
      </c>
      <c r="E5776" t="s">
        <v>9</v>
      </c>
      <c r="F5776" t="s">
        <v>641</v>
      </c>
      <c r="G5776" t="s">
        <v>633</v>
      </c>
      <c r="H5776" s="135" t="s">
        <v>1909</v>
      </c>
      <c r="I5776" t="s">
        <v>1454</v>
      </c>
      <c r="J5776" s="20">
        <v>15</v>
      </c>
      <c r="K5776" s="20" t="s">
        <v>3</v>
      </c>
      <c r="L5776" t="s">
        <v>1464</v>
      </c>
      <c r="M5776" s="20">
        <v>5.2</v>
      </c>
      <c r="N5776" s="20">
        <v>3.3</v>
      </c>
      <c r="AE5776">
        <f t="shared" si="90"/>
        <v>2005</v>
      </c>
    </row>
    <row r="5777" spans="1:31" x14ac:dyDescent="0.25">
      <c r="A5777" s="7">
        <v>5774</v>
      </c>
      <c r="B5777" s="8">
        <v>38404</v>
      </c>
      <c r="C5777" t="s">
        <v>3</v>
      </c>
      <c r="D5777" t="s">
        <v>43</v>
      </c>
      <c r="E5777" t="s">
        <v>9</v>
      </c>
      <c r="F5777" t="s">
        <v>697</v>
      </c>
      <c r="G5777" t="s">
        <v>65</v>
      </c>
      <c r="H5777" s="135" t="s">
        <v>1496</v>
      </c>
      <c r="I5777" t="s">
        <v>1458</v>
      </c>
      <c r="J5777" s="20">
        <v>13</v>
      </c>
      <c r="K5777" s="20" t="s">
        <v>1465</v>
      </c>
      <c r="L5777" t="s">
        <v>1466</v>
      </c>
      <c r="M5777" s="20">
        <v>30</v>
      </c>
      <c r="N5777" s="20">
        <v>10</v>
      </c>
      <c r="AE5777">
        <f t="shared" si="90"/>
        <v>2005</v>
      </c>
    </row>
    <row r="5778" spans="1:31" x14ac:dyDescent="0.25">
      <c r="A5778" s="7">
        <v>5775</v>
      </c>
      <c r="B5778" s="8">
        <v>38404</v>
      </c>
      <c r="C5778" t="s">
        <v>3</v>
      </c>
      <c r="D5778" t="s">
        <v>92</v>
      </c>
      <c r="E5778" t="s">
        <v>9</v>
      </c>
      <c r="F5778" t="s">
        <v>44</v>
      </c>
      <c r="G5778" t="s">
        <v>377</v>
      </c>
      <c r="H5778" s="135" t="s">
        <v>1598</v>
      </c>
      <c r="I5778" t="s">
        <v>1454</v>
      </c>
      <c r="J5778" s="20">
        <v>98</v>
      </c>
      <c r="K5778" s="20" t="s">
        <v>9</v>
      </c>
      <c r="L5778" t="s">
        <v>1463</v>
      </c>
      <c r="M5778" s="20">
        <v>23.52</v>
      </c>
      <c r="N5778" s="20">
        <v>26.48</v>
      </c>
      <c r="AE5778">
        <f t="shared" si="90"/>
        <v>2005</v>
      </c>
    </row>
    <row r="5779" spans="1:31" x14ac:dyDescent="0.25">
      <c r="A5779" s="7">
        <v>5776</v>
      </c>
      <c r="B5779" s="8">
        <v>38404</v>
      </c>
      <c r="C5779" t="s">
        <v>3</v>
      </c>
      <c r="D5779" t="s">
        <v>129</v>
      </c>
      <c r="E5779" t="s">
        <v>9</v>
      </c>
      <c r="F5779" t="s">
        <v>188</v>
      </c>
      <c r="G5779" t="s">
        <v>648</v>
      </c>
      <c r="H5779" s="9" t="s">
        <v>1910</v>
      </c>
      <c r="I5779" t="s">
        <v>1455</v>
      </c>
      <c r="J5779" s="20">
        <v>3</v>
      </c>
      <c r="K5779" s="20" t="s">
        <v>1465</v>
      </c>
      <c r="L5779" t="s">
        <v>1466</v>
      </c>
      <c r="M5779" s="20">
        <v>0.375</v>
      </c>
      <c r="N5779" s="20">
        <v>0.375</v>
      </c>
      <c r="AE5779">
        <f t="shared" si="90"/>
        <v>2005</v>
      </c>
    </row>
    <row r="5780" spans="1:31" x14ac:dyDescent="0.25">
      <c r="A5780" s="7">
        <v>5777</v>
      </c>
      <c r="B5780" s="8">
        <v>38404</v>
      </c>
      <c r="C5780" t="s">
        <v>3</v>
      </c>
      <c r="D5780" t="s">
        <v>129</v>
      </c>
      <c r="E5780" t="s">
        <v>9</v>
      </c>
      <c r="F5780" t="s">
        <v>188</v>
      </c>
      <c r="G5780" t="s">
        <v>648</v>
      </c>
      <c r="H5780" s="9" t="s">
        <v>1911</v>
      </c>
      <c r="I5780" t="s">
        <v>1455</v>
      </c>
      <c r="J5780" s="20">
        <v>19</v>
      </c>
      <c r="K5780" s="20" t="s">
        <v>1465</v>
      </c>
      <c r="L5780" t="s">
        <v>1466</v>
      </c>
      <c r="M5780" s="20">
        <v>2.375</v>
      </c>
      <c r="N5780" s="20">
        <v>2.375</v>
      </c>
      <c r="AE5780">
        <f t="shared" si="90"/>
        <v>2005</v>
      </c>
    </row>
    <row r="5781" spans="1:31" x14ac:dyDescent="0.25">
      <c r="A5781" s="7">
        <v>5778</v>
      </c>
      <c r="B5781" s="8">
        <v>38404</v>
      </c>
      <c r="C5781" t="s">
        <v>3</v>
      </c>
      <c r="D5781" t="s">
        <v>695</v>
      </c>
      <c r="E5781" t="s">
        <v>9</v>
      </c>
      <c r="F5781" t="s">
        <v>682</v>
      </c>
      <c r="G5781" t="s">
        <v>648</v>
      </c>
      <c r="H5781" s="135" t="s">
        <v>1791</v>
      </c>
      <c r="I5781" t="s">
        <v>1454</v>
      </c>
      <c r="J5781" s="20">
        <v>12</v>
      </c>
      <c r="K5781" s="20" t="s">
        <v>3</v>
      </c>
      <c r="L5781" t="s">
        <v>1464</v>
      </c>
      <c r="M5781" s="20">
        <v>4.3599999999999994</v>
      </c>
      <c r="N5781" s="20">
        <v>2.64</v>
      </c>
      <c r="AE5781">
        <f t="shared" si="90"/>
        <v>2005</v>
      </c>
    </row>
    <row r="5782" spans="1:31" x14ac:dyDescent="0.25">
      <c r="A5782" s="7">
        <v>5779</v>
      </c>
      <c r="B5782" s="8">
        <v>38404</v>
      </c>
      <c r="C5782" t="s">
        <v>3</v>
      </c>
      <c r="D5782" t="s">
        <v>678</v>
      </c>
      <c r="E5782" t="s">
        <v>9</v>
      </c>
      <c r="F5782" t="s">
        <v>690</v>
      </c>
      <c r="G5782" t="s">
        <v>648</v>
      </c>
      <c r="H5782" s="9" t="s">
        <v>1912</v>
      </c>
      <c r="I5782" t="s">
        <v>1454</v>
      </c>
      <c r="J5782" s="20">
        <v>40</v>
      </c>
      <c r="K5782" s="20" t="s">
        <v>3</v>
      </c>
      <c r="L5782" t="s">
        <v>1463</v>
      </c>
      <c r="M5782" s="20">
        <v>11.4</v>
      </c>
      <c r="N5782" s="20">
        <v>9.6</v>
      </c>
      <c r="AE5782">
        <f t="shared" si="90"/>
        <v>2005</v>
      </c>
    </row>
    <row r="5783" spans="1:31" x14ac:dyDescent="0.25">
      <c r="A5783" s="7">
        <v>5780</v>
      </c>
      <c r="B5783" s="8">
        <v>38404</v>
      </c>
      <c r="C5783" t="s">
        <v>3</v>
      </c>
      <c r="D5783" t="s">
        <v>678</v>
      </c>
      <c r="E5783" t="s">
        <v>9</v>
      </c>
      <c r="F5783" t="s">
        <v>690</v>
      </c>
      <c r="G5783" t="s">
        <v>648</v>
      </c>
      <c r="H5783" s="9" t="s">
        <v>1913</v>
      </c>
      <c r="I5783" t="s">
        <v>1454</v>
      </c>
      <c r="J5783" s="20">
        <v>35</v>
      </c>
      <c r="K5783" s="20" t="s">
        <v>1465</v>
      </c>
      <c r="L5783" t="s">
        <v>1466</v>
      </c>
      <c r="M5783" s="20">
        <v>8.75</v>
      </c>
      <c r="N5783" s="20">
        <v>8.75</v>
      </c>
      <c r="AE5783">
        <f t="shared" si="90"/>
        <v>2005</v>
      </c>
    </row>
    <row r="5784" spans="1:31" x14ac:dyDescent="0.25">
      <c r="A5784" s="7">
        <v>5781</v>
      </c>
      <c r="B5784" s="8">
        <v>38405</v>
      </c>
      <c r="C5784" t="s">
        <v>3</v>
      </c>
      <c r="D5784" t="s">
        <v>165</v>
      </c>
      <c r="E5784" t="s">
        <v>9</v>
      </c>
      <c r="F5784" t="s">
        <v>258</v>
      </c>
      <c r="G5784" t="s">
        <v>633</v>
      </c>
      <c r="H5784" s="135" t="s">
        <v>1914</v>
      </c>
      <c r="I5784" t="s">
        <v>1454</v>
      </c>
      <c r="J5784" s="20">
        <v>7</v>
      </c>
      <c r="K5784" s="20" t="s">
        <v>9</v>
      </c>
      <c r="L5784" t="s">
        <v>1464</v>
      </c>
      <c r="M5784" s="20">
        <v>1.54</v>
      </c>
      <c r="N5784" s="20">
        <v>2.96</v>
      </c>
      <c r="AE5784">
        <f t="shared" si="90"/>
        <v>2005</v>
      </c>
    </row>
    <row r="5785" spans="1:31" x14ac:dyDescent="0.25">
      <c r="A5785" s="7">
        <v>5782</v>
      </c>
      <c r="B5785" s="8">
        <v>38405</v>
      </c>
      <c r="C5785" t="s">
        <v>3</v>
      </c>
      <c r="D5785" t="s">
        <v>213</v>
      </c>
      <c r="E5785" t="s">
        <v>9</v>
      </c>
      <c r="F5785" t="s">
        <v>543</v>
      </c>
      <c r="G5785" t="s">
        <v>633</v>
      </c>
      <c r="H5785" s="135" t="s">
        <v>1752</v>
      </c>
      <c r="I5785" t="s">
        <v>1455</v>
      </c>
      <c r="J5785" s="20">
        <v>18</v>
      </c>
      <c r="K5785" s="20" t="s">
        <v>3</v>
      </c>
      <c r="L5785" t="s">
        <v>1464</v>
      </c>
      <c r="M5785" s="20">
        <v>3.02</v>
      </c>
      <c r="N5785" s="20">
        <v>1.98</v>
      </c>
      <c r="AE5785">
        <f t="shared" si="90"/>
        <v>2005</v>
      </c>
    </row>
    <row r="5786" spans="1:31" x14ac:dyDescent="0.25">
      <c r="A5786" s="7">
        <v>5783</v>
      </c>
      <c r="B5786" s="8">
        <v>38405</v>
      </c>
      <c r="C5786" t="s">
        <v>3</v>
      </c>
      <c r="D5786" t="s">
        <v>75</v>
      </c>
      <c r="E5786" t="s">
        <v>9</v>
      </c>
      <c r="F5786" t="s">
        <v>475</v>
      </c>
      <c r="G5786" t="s">
        <v>648</v>
      </c>
      <c r="H5786" s="135" t="s">
        <v>1785</v>
      </c>
      <c r="I5786" t="s">
        <v>1454</v>
      </c>
      <c r="J5786" s="20">
        <v>15</v>
      </c>
      <c r="K5786" s="20" t="s">
        <v>3</v>
      </c>
      <c r="L5786" t="s">
        <v>1464</v>
      </c>
      <c r="M5786" s="20">
        <v>5.2</v>
      </c>
      <c r="N5786" s="20">
        <v>3.3</v>
      </c>
      <c r="AE5786">
        <f t="shared" si="90"/>
        <v>2005</v>
      </c>
    </row>
    <row r="5787" spans="1:31" x14ac:dyDescent="0.25">
      <c r="A5787" s="7">
        <v>5784</v>
      </c>
      <c r="B5787" s="8">
        <v>38405</v>
      </c>
      <c r="C5787" t="s">
        <v>3</v>
      </c>
      <c r="D5787" t="s">
        <v>678</v>
      </c>
      <c r="E5787" t="s">
        <v>9</v>
      </c>
      <c r="F5787" t="s">
        <v>585</v>
      </c>
      <c r="G5787" t="s">
        <v>648</v>
      </c>
      <c r="H5787" s="9" t="s">
        <v>1915</v>
      </c>
      <c r="I5787" t="s">
        <v>1454</v>
      </c>
      <c r="J5787" s="20">
        <v>21</v>
      </c>
      <c r="K5787" s="20" t="s">
        <v>9</v>
      </c>
      <c r="L5787" t="s">
        <v>1463</v>
      </c>
      <c r="M5787" s="20">
        <v>5.04</v>
      </c>
      <c r="N5787" s="20">
        <v>6.46</v>
      </c>
      <c r="AE5787">
        <f t="shared" si="90"/>
        <v>2005</v>
      </c>
    </row>
    <row r="5788" spans="1:31" x14ac:dyDescent="0.25">
      <c r="A5788" s="7">
        <v>5785</v>
      </c>
      <c r="B5788" s="8">
        <v>38405</v>
      </c>
      <c r="C5788" t="s">
        <v>3</v>
      </c>
      <c r="D5788" t="s">
        <v>178</v>
      </c>
      <c r="E5788" t="s">
        <v>9</v>
      </c>
      <c r="F5788" t="s">
        <v>468</v>
      </c>
      <c r="G5788" t="s">
        <v>377</v>
      </c>
      <c r="H5788" s="9" t="s">
        <v>1916</v>
      </c>
      <c r="I5788" t="s">
        <v>1456</v>
      </c>
      <c r="J5788" s="20">
        <v>36</v>
      </c>
      <c r="K5788" s="20" t="s">
        <v>9</v>
      </c>
      <c r="L5788" t="s">
        <v>1463</v>
      </c>
      <c r="M5788" s="20">
        <v>8.64</v>
      </c>
      <c r="N5788" s="20">
        <v>10.36</v>
      </c>
      <c r="O5788" t="s">
        <v>9</v>
      </c>
      <c r="P5788" s="13" t="s">
        <v>646</v>
      </c>
      <c r="Q5788" t="s">
        <v>3</v>
      </c>
      <c r="R5788" t="s">
        <v>492</v>
      </c>
      <c r="S5788" t="s">
        <v>1465</v>
      </c>
      <c r="U5788" t="s">
        <v>1465</v>
      </c>
      <c r="W5788" t="s">
        <v>1465</v>
      </c>
      <c r="Y5788" t="s">
        <v>1465</v>
      </c>
      <c r="AA5788" t="s">
        <v>1465</v>
      </c>
      <c r="AC5788" t="s">
        <v>1465</v>
      </c>
      <c r="AE5788">
        <f t="shared" si="90"/>
        <v>2005</v>
      </c>
    </row>
    <row r="5789" spans="1:31" x14ac:dyDescent="0.25">
      <c r="A5789" s="7">
        <v>5786</v>
      </c>
      <c r="B5789" s="8">
        <v>38406</v>
      </c>
      <c r="C5789" t="s">
        <v>3</v>
      </c>
      <c r="D5789" t="s">
        <v>645</v>
      </c>
      <c r="E5789" t="s">
        <v>9</v>
      </c>
      <c r="F5789" t="s">
        <v>597</v>
      </c>
      <c r="G5789" t="s">
        <v>11</v>
      </c>
      <c r="H5789" s="135" t="s">
        <v>1505</v>
      </c>
      <c r="I5789" t="s">
        <v>1454</v>
      </c>
      <c r="J5789" s="20">
        <v>40</v>
      </c>
      <c r="K5789" s="20" t="s">
        <v>9</v>
      </c>
      <c r="L5789" t="s">
        <v>1464</v>
      </c>
      <c r="M5789" s="20">
        <v>8.8000000000000007</v>
      </c>
      <c r="N5789" s="20">
        <v>12.2</v>
      </c>
      <c r="AE5789">
        <f t="shared" si="90"/>
        <v>2005</v>
      </c>
    </row>
    <row r="5790" spans="1:31" x14ac:dyDescent="0.25">
      <c r="A5790" s="7">
        <v>5787</v>
      </c>
      <c r="B5790" s="8">
        <v>38406</v>
      </c>
      <c r="C5790" t="s">
        <v>3</v>
      </c>
      <c r="D5790" t="s">
        <v>242</v>
      </c>
      <c r="E5790" t="s">
        <v>9</v>
      </c>
      <c r="F5790" t="s">
        <v>703</v>
      </c>
      <c r="G5790" t="s">
        <v>17</v>
      </c>
      <c r="H5790" s="135" t="s">
        <v>1490</v>
      </c>
      <c r="I5790" t="s">
        <v>1458</v>
      </c>
      <c r="J5790" s="20">
        <v>15</v>
      </c>
      <c r="K5790" s="20" t="s">
        <v>3</v>
      </c>
      <c r="L5790" t="s">
        <v>1463</v>
      </c>
      <c r="M5790" s="20">
        <v>10</v>
      </c>
      <c r="N5790" s="20">
        <v>30</v>
      </c>
      <c r="AE5790">
        <f t="shared" si="90"/>
        <v>2005</v>
      </c>
    </row>
    <row r="5791" spans="1:31" x14ac:dyDescent="0.25">
      <c r="A5791" s="7">
        <v>5788</v>
      </c>
      <c r="B5791" s="8">
        <v>38406</v>
      </c>
      <c r="C5791" t="s">
        <v>3</v>
      </c>
      <c r="D5791" t="s">
        <v>543</v>
      </c>
      <c r="E5791" t="s">
        <v>9</v>
      </c>
      <c r="F5791" t="s">
        <v>126</v>
      </c>
      <c r="G5791" t="s">
        <v>14</v>
      </c>
      <c r="H5791" s="135" t="s">
        <v>1496</v>
      </c>
      <c r="I5791" t="s">
        <v>1454</v>
      </c>
      <c r="J5791" s="20">
        <v>19</v>
      </c>
      <c r="K5791" s="20" t="s">
        <v>3</v>
      </c>
      <c r="L5791" t="s">
        <v>1464</v>
      </c>
      <c r="M5791" s="20">
        <v>6.32</v>
      </c>
      <c r="N5791" s="20">
        <v>4.18</v>
      </c>
      <c r="AE5791">
        <f t="shared" si="90"/>
        <v>2005</v>
      </c>
    </row>
    <row r="5792" spans="1:31" x14ac:dyDescent="0.25">
      <c r="A5792" s="7">
        <v>5789</v>
      </c>
      <c r="B5792" s="8">
        <v>38406</v>
      </c>
      <c r="C5792" t="s">
        <v>3</v>
      </c>
      <c r="D5792" t="s">
        <v>586</v>
      </c>
      <c r="E5792" t="s">
        <v>9</v>
      </c>
      <c r="F5792" t="s">
        <v>268</v>
      </c>
      <c r="G5792" t="s">
        <v>17</v>
      </c>
      <c r="H5792" s="135" t="s">
        <v>1496</v>
      </c>
      <c r="I5792" t="s">
        <v>1454</v>
      </c>
      <c r="J5792" s="20">
        <v>14</v>
      </c>
      <c r="K5792" s="20" t="s">
        <v>9</v>
      </c>
      <c r="L5792" t="s">
        <v>1464</v>
      </c>
      <c r="M5792" s="20">
        <v>3.08</v>
      </c>
      <c r="N5792" s="20">
        <v>4.92</v>
      </c>
      <c r="AE5792">
        <f t="shared" si="90"/>
        <v>2005</v>
      </c>
    </row>
    <row r="5793" spans="1:31" x14ac:dyDescent="0.25">
      <c r="A5793" s="7">
        <v>5790</v>
      </c>
      <c r="B5793" s="8">
        <v>38406</v>
      </c>
      <c r="C5793" t="s">
        <v>3</v>
      </c>
      <c r="D5793" t="s">
        <v>704</v>
      </c>
      <c r="E5793" t="s">
        <v>9</v>
      </c>
      <c r="F5793" t="s">
        <v>642</v>
      </c>
      <c r="G5793" t="s">
        <v>648</v>
      </c>
      <c r="H5793" s="135" t="s">
        <v>1901</v>
      </c>
      <c r="I5793" t="s">
        <v>1455</v>
      </c>
      <c r="J5793" s="20">
        <v>24</v>
      </c>
      <c r="K5793" s="20" t="s">
        <v>9</v>
      </c>
      <c r="L5793" t="s">
        <v>1464</v>
      </c>
      <c r="M5793" s="20">
        <v>2.64</v>
      </c>
      <c r="N5793" s="20">
        <v>3.86</v>
      </c>
      <c r="AE5793">
        <f t="shared" si="90"/>
        <v>2005</v>
      </c>
    </row>
    <row r="5794" spans="1:31" x14ac:dyDescent="0.25">
      <c r="A5794" s="7">
        <v>5791</v>
      </c>
      <c r="B5794" s="8">
        <v>38407</v>
      </c>
      <c r="C5794" t="s">
        <v>3</v>
      </c>
      <c r="D5794" t="s">
        <v>562</v>
      </c>
      <c r="E5794" t="s">
        <v>9</v>
      </c>
      <c r="F5794" t="s">
        <v>617</v>
      </c>
      <c r="G5794" t="s">
        <v>24</v>
      </c>
      <c r="H5794" s="135" t="s">
        <v>1563</v>
      </c>
      <c r="I5794" t="s">
        <v>1454</v>
      </c>
      <c r="J5794" s="20">
        <v>12</v>
      </c>
      <c r="K5794" s="20" t="s">
        <v>1465</v>
      </c>
      <c r="L5794" t="s">
        <v>1466</v>
      </c>
      <c r="M5794" s="20">
        <v>3</v>
      </c>
      <c r="N5794" s="20">
        <v>3</v>
      </c>
      <c r="AE5794">
        <f t="shared" si="90"/>
        <v>2005</v>
      </c>
    </row>
    <row r="5795" spans="1:31" x14ac:dyDescent="0.25">
      <c r="A5795" s="7">
        <v>5792</v>
      </c>
      <c r="B5795" s="8">
        <v>38407</v>
      </c>
      <c r="C5795" t="s">
        <v>3</v>
      </c>
      <c r="D5795" t="s">
        <v>77</v>
      </c>
      <c r="E5795" t="s">
        <v>9</v>
      </c>
      <c r="F5795" t="s">
        <v>202</v>
      </c>
      <c r="G5795" t="s">
        <v>65</v>
      </c>
      <c r="H5795" s="135" t="s">
        <v>1496</v>
      </c>
      <c r="I5795" t="s">
        <v>1455</v>
      </c>
      <c r="J5795" s="20">
        <v>14</v>
      </c>
      <c r="K5795" s="20" t="s">
        <v>3</v>
      </c>
      <c r="L5795" t="s">
        <v>1464</v>
      </c>
      <c r="M5795" s="20">
        <v>2.46</v>
      </c>
      <c r="N5795" s="20">
        <v>1.54</v>
      </c>
      <c r="AE5795">
        <f t="shared" si="90"/>
        <v>2005</v>
      </c>
    </row>
    <row r="5796" spans="1:31" x14ac:dyDescent="0.25">
      <c r="A5796" s="7">
        <v>5793</v>
      </c>
      <c r="B5796" s="8">
        <v>38407</v>
      </c>
      <c r="C5796" t="s">
        <v>3</v>
      </c>
      <c r="D5796" t="s">
        <v>695</v>
      </c>
      <c r="E5796" t="s">
        <v>9</v>
      </c>
      <c r="F5796" t="s">
        <v>319</v>
      </c>
      <c r="G5796" t="s">
        <v>648</v>
      </c>
      <c r="H5796" s="135" t="s">
        <v>1496</v>
      </c>
      <c r="I5796" t="s">
        <v>1454</v>
      </c>
      <c r="J5796" s="20">
        <v>5</v>
      </c>
      <c r="K5796" s="20" t="s">
        <v>1465</v>
      </c>
      <c r="L5796" t="s">
        <v>1466</v>
      </c>
      <c r="M5796" s="20">
        <v>1.25</v>
      </c>
      <c r="N5796" s="20">
        <v>1.25</v>
      </c>
      <c r="AE5796">
        <f t="shared" si="90"/>
        <v>2005</v>
      </c>
    </row>
    <row r="5797" spans="1:31" x14ac:dyDescent="0.25">
      <c r="A5797" s="7">
        <v>5794</v>
      </c>
      <c r="B5797" s="8">
        <v>38407</v>
      </c>
      <c r="C5797" t="s">
        <v>3</v>
      </c>
      <c r="D5797" t="s">
        <v>617</v>
      </c>
      <c r="E5797" t="s">
        <v>9</v>
      </c>
      <c r="F5797" t="s">
        <v>661</v>
      </c>
      <c r="G5797" t="s">
        <v>24</v>
      </c>
      <c r="H5797" s="136" t="s">
        <v>1496</v>
      </c>
      <c r="I5797" t="s">
        <v>1454</v>
      </c>
      <c r="J5797" s="20">
        <v>21</v>
      </c>
      <c r="K5797" s="20" t="s">
        <v>9</v>
      </c>
      <c r="L5797" t="s">
        <v>1463</v>
      </c>
      <c r="M5797" s="20">
        <v>5.04</v>
      </c>
      <c r="N5797" s="20">
        <v>6.46</v>
      </c>
      <c r="AE5797">
        <f t="shared" si="90"/>
        <v>2005</v>
      </c>
    </row>
    <row r="5798" spans="1:31" x14ac:dyDescent="0.25">
      <c r="A5798" s="7">
        <v>5795</v>
      </c>
      <c r="B5798" s="8">
        <v>38407</v>
      </c>
      <c r="C5798" t="s">
        <v>3</v>
      </c>
      <c r="D5798" t="s">
        <v>350</v>
      </c>
      <c r="E5798" t="s">
        <v>9</v>
      </c>
      <c r="F5798" t="s">
        <v>490</v>
      </c>
      <c r="G5798" t="s">
        <v>648</v>
      </c>
      <c r="H5798" s="135" t="s">
        <v>1917</v>
      </c>
      <c r="I5798" t="s">
        <v>1454</v>
      </c>
      <c r="J5798" s="20">
        <v>35</v>
      </c>
      <c r="K5798" s="20" t="s">
        <v>3</v>
      </c>
      <c r="L5798" t="s">
        <v>1464</v>
      </c>
      <c r="M5798" s="20">
        <v>10.8</v>
      </c>
      <c r="N5798" s="20">
        <v>7.7</v>
      </c>
      <c r="AE5798">
        <f t="shared" si="90"/>
        <v>2005</v>
      </c>
    </row>
    <row r="5799" spans="1:31" x14ac:dyDescent="0.25">
      <c r="A5799" s="7">
        <v>5796</v>
      </c>
      <c r="B5799" s="8">
        <v>38407</v>
      </c>
      <c r="C5799" t="s">
        <v>3</v>
      </c>
      <c r="D5799" t="s">
        <v>524</v>
      </c>
      <c r="E5799" t="s">
        <v>9</v>
      </c>
      <c r="F5799" t="s">
        <v>319</v>
      </c>
      <c r="G5799" t="s">
        <v>648</v>
      </c>
      <c r="H5799" s="135" t="s">
        <v>1812</v>
      </c>
      <c r="I5799" t="s">
        <v>1454</v>
      </c>
      <c r="J5799" s="20">
        <v>19</v>
      </c>
      <c r="K5799" s="20" t="s">
        <v>9</v>
      </c>
      <c r="L5799" t="s">
        <v>1463</v>
      </c>
      <c r="M5799" s="20">
        <v>4.5599999999999996</v>
      </c>
      <c r="N5799" s="20">
        <v>5.94</v>
      </c>
      <c r="AE5799">
        <f t="shared" si="90"/>
        <v>2005</v>
      </c>
    </row>
    <row r="5800" spans="1:31" x14ac:dyDescent="0.25">
      <c r="A5800" s="7">
        <v>5797</v>
      </c>
      <c r="B5800" s="8">
        <v>38407</v>
      </c>
      <c r="C5800" t="s">
        <v>3</v>
      </c>
      <c r="D5800" t="s">
        <v>258</v>
      </c>
      <c r="E5800" t="s">
        <v>9</v>
      </c>
      <c r="F5800" t="s">
        <v>571</v>
      </c>
      <c r="G5800" t="s">
        <v>377</v>
      </c>
      <c r="H5800" s="9" t="s">
        <v>1918</v>
      </c>
      <c r="I5800" t="s">
        <v>1454</v>
      </c>
      <c r="J5800" s="20">
        <v>13</v>
      </c>
      <c r="K5800" s="20" t="s">
        <v>3</v>
      </c>
      <c r="L5800" t="s">
        <v>1463</v>
      </c>
      <c r="M5800" s="20">
        <v>4.38</v>
      </c>
      <c r="N5800" s="20">
        <v>3.12</v>
      </c>
      <c r="AE5800">
        <f t="shared" si="90"/>
        <v>2005</v>
      </c>
    </row>
    <row r="5801" spans="1:31" x14ac:dyDescent="0.25">
      <c r="A5801" s="7">
        <v>5798</v>
      </c>
      <c r="B5801" s="8">
        <v>38407</v>
      </c>
      <c r="C5801" t="s">
        <v>3</v>
      </c>
      <c r="D5801" t="s">
        <v>250</v>
      </c>
      <c r="E5801" t="s">
        <v>9</v>
      </c>
      <c r="F5801" t="s">
        <v>468</v>
      </c>
      <c r="G5801" t="s">
        <v>648</v>
      </c>
      <c r="H5801" s="9" t="s">
        <v>1919</v>
      </c>
      <c r="I5801" t="s">
        <v>1454</v>
      </c>
      <c r="J5801" s="20">
        <v>10</v>
      </c>
      <c r="K5801" s="20" t="s">
        <v>9</v>
      </c>
      <c r="L5801" t="s">
        <v>1463</v>
      </c>
      <c r="M5801" s="20">
        <v>2.4</v>
      </c>
      <c r="N5801" s="20">
        <v>3.6</v>
      </c>
      <c r="AE5801">
        <f t="shared" si="90"/>
        <v>2005</v>
      </c>
    </row>
    <row r="5802" spans="1:31" x14ac:dyDescent="0.25">
      <c r="A5802" s="7">
        <v>5799</v>
      </c>
      <c r="B5802" s="8">
        <v>38408</v>
      </c>
      <c r="C5802" t="s">
        <v>3</v>
      </c>
      <c r="D5802" t="s">
        <v>545</v>
      </c>
      <c r="E5802" t="s">
        <v>9</v>
      </c>
      <c r="F5802" t="s">
        <v>680</v>
      </c>
      <c r="G5802" t="s">
        <v>24</v>
      </c>
      <c r="H5802" s="135" t="s">
        <v>1521</v>
      </c>
      <c r="I5802" t="s">
        <v>1454</v>
      </c>
      <c r="J5802" s="20">
        <v>9</v>
      </c>
      <c r="K5802" s="20" t="s">
        <v>3</v>
      </c>
      <c r="L5802" t="s">
        <v>1464</v>
      </c>
      <c r="M5802" s="20">
        <v>3.52</v>
      </c>
      <c r="N5802" s="20">
        <v>1.98</v>
      </c>
      <c r="AE5802">
        <f t="shared" si="90"/>
        <v>2005</v>
      </c>
    </row>
    <row r="5803" spans="1:31" x14ac:dyDescent="0.25">
      <c r="A5803" s="7">
        <v>5800</v>
      </c>
      <c r="B5803" s="8">
        <v>38408</v>
      </c>
      <c r="C5803" t="s">
        <v>3</v>
      </c>
      <c r="D5803" t="s">
        <v>271</v>
      </c>
      <c r="E5803" t="s">
        <v>9</v>
      </c>
      <c r="F5803" t="s">
        <v>53</v>
      </c>
      <c r="G5803" t="s">
        <v>17</v>
      </c>
      <c r="H5803" s="135" t="s">
        <v>1568</v>
      </c>
      <c r="I5803" t="s">
        <v>1454</v>
      </c>
      <c r="J5803" s="20">
        <v>40</v>
      </c>
      <c r="K5803" s="20" t="s">
        <v>1465</v>
      </c>
      <c r="L5803" t="s">
        <v>1466</v>
      </c>
      <c r="M5803" s="20">
        <v>10</v>
      </c>
      <c r="N5803" s="20">
        <v>10</v>
      </c>
      <c r="AE5803">
        <f t="shared" si="90"/>
        <v>2005</v>
      </c>
    </row>
    <row r="5804" spans="1:31" x14ac:dyDescent="0.25">
      <c r="A5804" s="7">
        <v>5801</v>
      </c>
      <c r="B5804" s="8">
        <v>38408</v>
      </c>
      <c r="C5804" t="s">
        <v>3</v>
      </c>
      <c r="D5804" t="s">
        <v>705</v>
      </c>
      <c r="E5804" t="s">
        <v>9</v>
      </c>
      <c r="F5804" t="s">
        <v>93</v>
      </c>
      <c r="G5804" t="s">
        <v>14</v>
      </c>
      <c r="H5804" s="135" t="s">
        <v>1496</v>
      </c>
      <c r="I5804" t="s">
        <v>1456</v>
      </c>
      <c r="J5804" s="20">
        <v>14</v>
      </c>
      <c r="K5804" s="20" t="s">
        <v>3</v>
      </c>
      <c r="L5804" t="s">
        <v>1464</v>
      </c>
      <c r="M5804" s="20">
        <v>4.92</v>
      </c>
      <c r="N5804" s="20">
        <v>3.08</v>
      </c>
      <c r="O5804" t="s">
        <v>9</v>
      </c>
      <c r="P5804" s="13" t="s">
        <v>1072</v>
      </c>
      <c r="Q5804" t="s">
        <v>9</v>
      </c>
      <c r="R5804" t="s">
        <v>286</v>
      </c>
      <c r="S5804" t="s">
        <v>9</v>
      </c>
      <c r="T5804" t="s">
        <v>501</v>
      </c>
      <c r="U5804" t="s">
        <v>9</v>
      </c>
      <c r="V5804" t="s">
        <v>679</v>
      </c>
      <c r="W5804" t="s">
        <v>3</v>
      </c>
      <c r="X5804" t="s">
        <v>617</v>
      </c>
      <c r="Y5804" t="s">
        <v>3</v>
      </c>
      <c r="Z5804" t="s">
        <v>344</v>
      </c>
      <c r="AA5804" t="s">
        <v>1465</v>
      </c>
      <c r="AC5804" t="s">
        <v>1465</v>
      </c>
      <c r="AE5804">
        <f t="shared" si="90"/>
        <v>2005</v>
      </c>
    </row>
    <row r="5805" spans="1:31" x14ac:dyDescent="0.25">
      <c r="A5805" s="7">
        <v>5802</v>
      </c>
      <c r="B5805" s="8">
        <v>38408</v>
      </c>
      <c r="C5805" t="s">
        <v>3</v>
      </c>
      <c r="D5805" t="s">
        <v>689</v>
      </c>
      <c r="E5805" t="s">
        <v>9</v>
      </c>
      <c r="F5805" t="s">
        <v>690</v>
      </c>
      <c r="G5805" t="s">
        <v>648</v>
      </c>
      <c r="H5805" s="135" t="s">
        <v>1806</v>
      </c>
      <c r="I5805" t="s">
        <v>1454</v>
      </c>
      <c r="J5805" s="20">
        <v>17</v>
      </c>
      <c r="K5805" s="20" t="s">
        <v>3</v>
      </c>
      <c r="L5805" t="s">
        <v>1464</v>
      </c>
      <c r="M5805" s="20">
        <v>5.76</v>
      </c>
      <c r="N5805" s="20">
        <v>3.74</v>
      </c>
      <c r="AE5805">
        <f t="shared" si="90"/>
        <v>2005</v>
      </c>
    </row>
    <row r="5806" spans="1:31" x14ac:dyDescent="0.25">
      <c r="A5806" s="7">
        <v>5803</v>
      </c>
      <c r="B5806" s="8">
        <v>38408</v>
      </c>
      <c r="C5806" t="s">
        <v>3</v>
      </c>
      <c r="D5806" t="s">
        <v>347</v>
      </c>
      <c r="E5806" t="s">
        <v>9</v>
      </c>
      <c r="F5806" t="s">
        <v>468</v>
      </c>
      <c r="G5806" t="s">
        <v>633</v>
      </c>
      <c r="H5806" s="135" t="s">
        <v>1920</v>
      </c>
      <c r="I5806" t="s">
        <v>1455</v>
      </c>
      <c r="J5806" s="20">
        <v>4</v>
      </c>
      <c r="K5806" s="20" t="s">
        <v>9</v>
      </c>
      <c r="L5806" t="s">
        <v>1463</v>
      </c>
      <c r="M5806" s="20">
        <v>0.48</v>
      </c>
      <c r="N5806" s="20">
        <v>1.02</v>
      </c>
      <c r="AE5806">
        <f t="shared" si="90"/>
        <v>2005</v>
      </c>
    </row>
    <row r="5807" spans="1:31" x14ac:dyDescent="0.25">
      <c r="A5807" s="7">
        <v>5804</v>
      </c>
      <c r="B5807" s="8">
        <v>38408</v>
      </c>
      <c r="C5807" t="s">
        <v>3</v>
      </c>
      <c r="D5807" t="s">
        <v>347</v>
      </c>
      <c r="E5807" t="s">
        <v>9</v>
      </c>
      <c r="F5807" t="s">
        <v>468</v>
      </c>
      <c r="G5807" t="s">
        <v>633</v>
      </c>
      <c r="H5807" s="135" t="s">
        <v>1753</v>
      </c>
      <c r="I5807" t="s">
        <v>1455</v>
      </c>
      <c r="J5807" s="20">
        <v>11</v>
      </c>
      <c r="K5807" s="20" t="s">
        <v>3</v>
      </c>
      <c r="L5807" t="s">
        <v>1463</v>
      </c>
      <c r="M5807" s="20">
        <v>1.93</v>
      </c>
      <c r="N5807" s="20">
        <v>1.32</v>
      </c>
      <c r="AE5807">
        <f t="shared" si="90"/>
        <v>2005</v>
      </c>
    </row>
    <row r="5808" spans="1:31" x14ac:dyDescent="0.25">
      <c r="A5808" s="7">
        <v>5805</v>
      </c>
      <c r="B5808" s="8">
        <v>38408</v>
      </c>
      <c r="C5808" t="s">
        <v>3</v>
      </c>
      <c r="D5808" t="s">
        <v>689</v>
      </c>
      <c r="E5808" t="s">
        <v>9</v>
      </c>
      <c r="F5808" t="s">
        <v>690</v>
      </c>
      <c r="G5808" t="s">
        <v>648</v>
      </c>
      <c r="H5808" s="135" t="s">
        <v>1921</v>
      </c>
      <c r="I5808" t="s">
        <v>1454</v>
      </c>
      <c r="J5808" s="20">
        <v>12</v>
      </c>
      <c r="K5808" s="20" t="s">
        <v>9</v>
      </c>
      <c r="L5808" t="s">
        <v>1464</v>
      </c>
      <c r="M5808" s="20">
        <v>2.64</v>
      </c>
      <c r="N5808" s="20">
        <v>4.3599999999999994</v>
      </c>
      <c r="AE5808">
        <f t="shared" si="90"/>
        <v>2005</v>
      </c>
    </row>
    <row r="5809" spans="1:31" x14ac:dyDescent="0.25">
      <c r="A5809" s="7">
        <v>5806</v>
      </c>
      <c r="B5809" s="8">
        <v>38408</v>
      </c>
      <c r="C5809" t="s">
        <v>3</v>
      </c>
      <c r="D5809" t="s">
        <v>689</v>
      </c>
      <c r="E5809" t="s">
        <v>9</v>
      </c>
      <c r="F5809" t="s">
        <v>690</v>
      </c>
      <c r="G5809" t="s">
        <v>648</v>
      </c>
      <c r="H5809" s="135" t="s">
        <v>1797</v>
      </c>
      <c r="I5809" t="s">
        <v>1454</v>
      </c>
      <c r="J5809" s="20">
        <v>56</v>
      </c>
      <c r="K5809" s="20" t="s">
        <v>1465</v>
      </c>
      <c r="L5809" t="s">
        <v>1466</v>
      </c>
      <c r="M5809" s="20">
        <v>14</v>
      </c>
      <c r="N5809" s="20">
        <v>14</v>
      </c>
      <c r="AE5809">
        <f t="shared" si="90"/>
        <v>2005</v>
      </c>
    </row>
    <row r="5810" spans="1:31" x14ac:dyDescent="0.25">
      <c r="A5810" s="7">
        <v>5807</v>
      </c>
      <c r="B5810" s="8">
        <v>38409</v>
      </c>
      <c r="C5810" t="s">
        <v>3</v>
      </c>
      <c r="D5810" t="s">
        <v>577</v>
      </c>
      <c r="E5810" t="s">
        <v>9</v>
      </c>
      <c r="F5810" t="s">
        <v>635</v>
      </c>
      <c r="G5810" t="s">
        <v>14</v>
      </c>
      <c r="H5810" s="135" t="s">
        <v>1503</v>
      </c>
      <c r="I5810" t="s">
        <v>1454</v>
      </c>
      <c r="J5810" s="20">
        <v>6</v>
      </c>
      <c r="K5810" s="20" t="s">
        <v>3</v>
      </c>
      <c r="L5810" t="s">
        <v>1463</v>
      </c>
      <c r="M5810" s="20">
        <v>2.56</v>
      </c>
      <c r="N5810" s="20">
        <v>1.44</v>
      </c>
      <c r="AE5810">
        <f t="shared" si="90"/>
        <v>2005</v>
      </c>
    </row>
    <row r="5811" spans="1:31" x14ac:dyDescent="0.25">
      <c r="A5811" s="7">
        <v>5808</v>
      </c>
      <c r="B5811" s="8">
        <v>38409</v>
      </c>
      <c r="C5811" t="s">
        <v>3</v>
      </c>
      <c r="D5811" t="s">
        <v>31</v>
      </c>
      <c r="E5811" t="s">
        <v>9</v>
      </c>
      <c r="F5811" t="s">
        <v>498</v>
      </c>
      <c r="G5811" t="s">
        <v>14</v>
      </c>
      <c r="H5811" s="135" t="s">
        <v>1583</v>
      </c>
      <c r="I5811" t="s">
        <v>1454</v>
      </c>
      <c r="J5811" s="20">
        <v>12</v>
      </c>
      <c r="K5811" s="20" t="s">
        <v>9</v>
      </c>
      <c r="L5811" t="s">
        <v>1464</v>
      </c>
      <c r="M5811" s="20">
        <v>2.64</v>
      </c>
      <c r="N5811" s="20">
        <v>4.3599999999999994</v>
      </c>
      <c r="AE5811">
        <f t="shared" si="90"/>
        <v>2005</v>
      </c>
    </row>
    <row r="5812" spans="1:31" x14ac:dyDescent="0.25">
      <c r="A5812" s="7">
        <v>5809</v>
      </c>
      <c r="B5812" s="8">
        <v>38409</v>
      </c>
      <c r="C5812" t="s">
        <v>3</v>
      </c>
      <c r="D5812" t="s">
        <v>165</v>
      </c>
      <c r="E5812" t="s">
        <v>9</v>
      </c>
      <c r="F5812" t="s">
        <v>667</v>
      </c>
      <c r="G5812" t="s">
        <v>648</v>
      </c>
      <c r="H5812" s="9" t="s">
        <v>1922</v>
      </c>
      <c r="I5812" t="s">
        <v>1454</v>
      </c>
      <c r="J5812" s="20">
        <v>47</v>
      </c>
      <c r="K5812" s="20" t="s">
        <v>1465</v>
      </c>
      <c r="L5812" t="s">
        <v>1466</v>
      </c>
      <c r="M5812" s="20">
        <v>11.75</v>
      </c>
      <c r="N5812" s="20">
        <v>11.75</v>
      </c>
      <c r="AE5812">
        <f t="shared" si="90"/>
        <v>2005</v>
      </c>
    </row>
    <row r="5813" spans="1:31" x14ac:dyDescent="0.25">
      <c r="A5813" s="7">
        <v>5810</v>
      </c>
      <c r="B5813" s="8">
        <v>38409</v>
      </c>
      <c r="C5813" t="s">
        <v>3</v>
      </c>
      <c r="D5813" t="s">
        <v>250</v>
      </c>
      <c r="E5813" t="s">
        <v>9</v>
      </c>
      <c r="F5813" t="s">
        <v>55</v>
      </c>
      <c r="G5813" t="s">
        <v>648</v>
      </c>
      <c r="H5813" s="9" t="s">
        <v>1923</v>
      </c>
      <c r="I5813" t="s">
        <v>1454</v>
      </c>
      <c r="J5813" s="20">
        <v>26</v>
      </c>
      <c r="K5813" s="20" t="s">
        <v>1465</v>
      </c>
      <c r="L5813" t="s">
        <v>1466</v>
      </c>
      <c r="M5813" s="20">
        <v>6.5</v>
      </c>
      <c r="N5813" s="20">
        <v>6.5</v>
      </c>
      <c r="AE5813">
        <f t="shared" si="90"/>
        <v>2005</v>
      </c>
    </row>
    <row r="5814" spans="1:31" x14ac:dyDescent="0.25">
      <c r="A5814" s="7">
        <v>5811</v>
      </c>
      <c r="B5814" s="8">
        <v>38409</v>
      </c>
      <c r="C5814" t="s">
        <v>3</v>
      </c>
      <c r="D5814" t="s">
        <v>55</v>
      </c>
      <c r="E5814" t="s">
        <v>9</v>
      </c>
      <c r="F5814" t="s">
        <v>706</v>
      </c>
      <c r="G5814" t="s">
        <v>648</v>
      </c>
      <c r="H5814" s="135" t="s">
        <v>1906</v>
      </c>
      <c r="I5814" t="s">
        <v>1458</v>
      </c>
      <c r="J5814" s="20">
        <v>5</v>
      </c>
      <c r="K5814" s="20" t="s">
        <v>1465</v>
      </c>
      <c r="L5814" t="s">
        <v>1466</v>
      </c>
      <c r="M5814" s="20">
        <v>10</v>
      </c>
      <c r="N5814" s="20">
        <v>30</v>
      </c>
      <c r="AE5814">
        <f t="shared" si="90"/>
        <v>2005</v>
      </c>
    </row>
    <row r="5815" spans="1:31" x14ac:dyDescent="0.25">
      <c r="A5815" s="7">
        <v>5812</v>
      </c>
      <c r="B5815" s="8">
        <v>38410</v>
      </c>
      <c r="C5815" t="s">
        <v>3</v>
      </c>
      <c r="D5815" t="s">
        <v>271</v>
      </c>
      <c r="E5815" t="s">
        <v>9</v>
      </c>
      <c r="F5815" t="s">
        <v>26</v>
      </c>
      <c r="G5815" t="s">
        <v>11</v>
      </c>
      <c r="H5815" s="135" t="s">
        <v>1505</v>
      </c>
      <c r="I5815" t="s">
        <v>1456</v>
      </c>
      <c r="J5815" s="20">
        <v>64</v>
      </c>
      <c r="K5815" s="20" t="s">
        <v>9</v>
      </c>
      <c r="L5815" t="s">
        <v>1464</v>
      </c>
      <c r="M5815" s="20">
        <v>14.08</v>
      </c>
      <c r="N5815" s="20">
        <v>18.920000000000002</v>
      </c>
      <c r="O5815" t="s">
        <v>9</v>
      </c>
      <c r="P5815" s="13" t="s">
        <v>178</v>
      </c>
      <c r="Q5815" t="s">
        <v>3</v>
      </c>
      <c r="R5815" t="s">
        <v>53</v>
      </c>
      <c r="S5815" t="s">
        <v>1465</v>
      </c>
      <c r="U5815" t="s">
        <v>1465</v>
      </c>
      <c r="W5815" t="s">
        <v>1465</v>
      </c>
      <c r="Y5815" t="s">
        <v>1465</v>
      </c>
      <c r="AA5815" t="s">
        <v>1465</v>
      </c>
      <c r="AC5815" t="s">
        <v>1465</v>
      </c>
      <c r="AE5815">
        <f t="shared" si="90"/>
        <v>2005</v>
      </c>
    </row>
    <row r="5816" spans="1:31" x14ac:dyDescent="0.25">
      <c r="A5816" s="7">
        <v>5813</v>
      </c>
      <c r="B5816" s="8">
        <v>38410</v>
      </c>
      <c r="C5816" t="s">
        <v>3</v>
      </c>
      <c r="D5816" t="s">
        <v>263</v>
      </c>
      <c r="E5816" t="s">
        <v>9</v>
      </c>
      <c r="F5816" t="s">
        <v>213</v>
      </c>
      <c r="G5816" t="s">
        <v>11</v>
      </c>
      <c r="H5816" s="135" t="s">
        <v>1509</v>
      </c>
      <c r="I5816" t="s">
        <v>1455</v>
      </c>
      <c r="J5816" s="20">
        <v>50</v>
      </c>
      <c r="K5816" s="20" t="s">
        <v>9</v>
      </c>
      <c r="L5816" t="s">
        <v>1463</v>
      </c>
      <c r="M5816" s="20">
        <v>6</v>
      </c>
      <c r="N5816" s="20">
        <v>7</v>
      </c>
      <c r="AE5816">
        <f t="shared" si="90"/>
        <v>2005</v>
      </c>
    </row>
    <row r="5817" spans="1:31" x14ac:dyDescent="0.25">
      <c r="A5817" s="7">
        <v>5814</v>
      </c>
      <c r="B5817" s="8">
        <v>38410</v>
      </c>
      <c r="C5817" t="s">
        <v>3</v>
      </c>
      <c r="D5817" t="s">
        <v>178</v>
      </c>
      <c r="E5817" t="s">
        <v>9</v>
      </c>
      <c r="F5817" t="s">
        <v>140</v>
      </c>
      <c r="G5817" t="s">
        <v>14</v>
      </c>
      <c r="H5817" s="135" t="s">
        <v>1532</v>
      </c>
      <c r="I5817" t="s">
        <v>1454</v>
      </c>
      <c r="J5817" s="20">
        <v>24</v>
      </c>
      <c r="K5817" s="20" t="s">
        <v>1465</v>
      </c>
      <c r="L5817" t="s">
        <v>1466</v>
      </c>
      <c r="M5817" s="20">
        <v>6</v>
      </c>
      <c r="N5817" s="20">
        <v>6</v>
      </c>
      <c r="AE5817">
        <f t="shared" si="90"/>
        <v>2005</v>
      </c>
    </row>
    <row r="5818" spans="1:31" x14ac:dyDescent="0.25">
      <c r="A5818" s="7">
        <v>5815</v>
      </c>
      <c r="B5818" s="8">
        <v>38410</v>
      </c>
      <c r="C5818" t="s">
        <v>3</v>
      </c>
      <c r="D5818" t="s">
        <v>697</v>
      </c>
      <c r="E5818" t="s">
        <v>9</v>
      </c>
      <c r="F5818" t="s">
        <v>202</v>
      </c>
      <c r="G5818" t="s">
        <v>65</v>
      </c>
      <c r="H5818" s="135" t="s">
        <v>1558</v>
      </c>
      <c r="I5818" t="s">
        <v>1455</v>
      </c>
      <c r="J5818" s="20">
        <v>12</v>
      </c>
      <c r="K5818" s="20" t="s">
        <v>1465</v>
      </c>
      <c r="L5818" t="s">
        <v>1466</v>
      </c>
      <c r="M5818" s="20">
        <v>1.5</v>
      </c>
      <c r="N5818" s="20">
        <v>1.5</v>
      </c>
      <c r="AE5818">
        <f t="shared" si="90"/>
        <v>2005</v>
      </c>
    </row>
    <row r="5819" spans="1:31" x14ac:dyDescent="0.25">
      <c r="A5819" s="7">
        <v>5816</v>
      </c>
      <c r="B5819" s="8">
        <v>38410</v>
      </c>
      <c r="C5819" t="s">
        <v>3</v>
      </c>
      <c r="D5819" t="s">
        <v>270</v>
      </c>
      <c r="E5819" t="s">
        <v>9</v>
      </c>
      <c r="F5819" t="s">
        <v>492</v>
      </c>
      <c r="G5819" t="s">
        <v>17</v>
      </c>
      <c r="H5819" s="135" t="s">
        <v>1496</v>
      </c>
      <c r="I5819" t="s">
        <v>1454</v>
      </c>
      <c r="J5819" s="20">
        <v>15</v>
      </c>
      <c r="K5819" s="20" t="s">
        <v>9</v>
      </c>
      <c r="L5819" t="s">
        <v>1464</v>
      </c>
      <c r="M5819" s="20">
        <v>3.3</v>
      </c>
      <c r="N5819" s="20">
        <v>5.2</v>
      </c>
      <c r="AE5819">
        <f t="shared" si="90"/>
        <v>2005</v>
      </c>
    </row>
    <row r="5820" spans="1:31" x14ac:dyDescent="0.25">
      <c r="A5820" s="7">
        <v>5817</v>
      </c>
      <c r="B5820" s="8">
        <v>38410</v>
      </c>
      <c r="C5820" t="s">
        <v>3</v>
      </c>
      <c r="D5820" t="s">
        <v>178</v>
      </c>
      <c r="E5820" t="s">
        <v>9</v>
      </c>
      <c r="F5820" t="s">
        <v>266</v>
      </c>
      <c r="G5820" t="s">
        <v>633</v>
      </c>
      <c r="H5820" s="9" t="s">
        <v>1924</v>
      </c>
      <c r="I5820" t="s">
        <v>1454</v>
      </c>
      <c r="J5820" s="20">
        <v>35</v>
      </c>
      <c r="K5820" s="20" t="s">
        <v>3</v>
      </c>
      <c r="L5820" t="s">
        <v>1464</v>
      </c>
      <c r="M5820" s="20">
        <v>10.8</v>
      </c>
      <c r="N5820" s="20">
        <v>7.7</v>
      </c>
      <c r="AE5820">
        <f t="shared" si="90"/>
        <v>2005</v>
      </c>
    </row>
    <row r="5821" spans="1:31" x14ac:dyDescent="0.25">
      <c r="A5821" s="7">
        <v>5818</v>
      </c>
      <c r="B5821" s="8">
        <v>38410</v>
      </c>
      <c r="C5821" t="s">
        <v>3</v>
      </c>
      <c r="D5821" t="s">
        <v>586</v>
      </c>
      <c r="E5821" t="s">
        <v>9</v>
      </c>
      <c r="F5821" t="s">
        <v>610</v>
      </c>
      <c r="G5821" t="s">
        <v>377</v>
      </c>
      <c r="H5821" s="9" t="s">
        <v>1925</v>
      </c>
      <c r="I5821" t="s">
        <v>1454</v>
      </c>
      <c r="J5821" s="20">
        <v>50</v>
      </c>
      <c r="K5821" s="20" t="s">
        <v>3</v>
      </c>
      <c r="L5821" t="s">
        <v>1464</v>
      </c>
      <c r="M5821" s="20">
        <v>15</v>
      </c>
      <c r="N5821" s="20">
        <v>11</v>
      </c>
      <c r="AE5821">
        <f t="shared" si="90"/>
        <v>2005</v>
      </c>
    </row>
    <row r="5822" spans="1:31" x14ac:dyDescent="0.25">
      <c r="A5822" s="7">
        <v>5819</v>
      </c>
      <c r="B5822" s="8">
        <v>38410</v>
      </c>
      <c r="C5822" t="s">
        <v>3</v>
      </c>
      <c r="D5822" t="s">
        <v>178</v>
      </c>
      <c r="E5822" t="s">
        <v>9</v>
      </c>
      <c r="F5822" t="s">
        <v>126</v>
      </c>
      <c r="G5822" t="s">
        <v>648</v>
      </c>
      <c r="H5822" s="135" t="s">
        <v>1812</v>
      </c>
      <c r="I5822" t="s">
        <v>1454</v>
      </c>
      <c r="J5822" s="20">
        <v>5</v>
      </c>
      <c r="K5822" s="20" t="s">
        <v>3</v>
      </c>
      <c r="L5822" t="s">
        <v>1464</v>
      </c>
      <c r="M5822" s="20">
        <v>2.4</v>
      </c>
      <c r="N5822" s="20">
        <v>1.1000000000000001</v>
      </c>
      <c r="AE5822">
        <f t="shared" si="90"/>
        <v>2005</v>
      </c>
    </row>
    <row r="5823" spans="1:31" x14ac:dyDescent="0.25">
      <c r="A5823" s="7">
        <v>5820</v>
      </c>
      <c r="B5823" s="8">
        <v>38410</v>
      </c>
      <c r="C5823" t="s">
        <v>3</v>
      </c>
      <c r="D5823" t="s">
        <v>689</v>
      </c>
      <c r="E5823" t="s">
        <v>9</v>
      </c>
      <c r="F5823" t="s">
        <v>338</v>
      </c>
      <c r="G5823" t="s">
        <v>377</v>
      </c>
      <c r="H5823" s="9" t="s">
        <v>1926</v>
      </c>
      <c r="I5823" t="s">
        <v>1454</v>
      </c>
      <c r="J5823" s="20">
        <v>12</v>
      </c>
      <c r="K5823" s="20" t="s">
        <v>1465</v>
      </c>
      <c r="L5823" t="s">
        <v>1466</v>
      </c>
      <c r="M5823" s="20">
        <v>3</v>
      </c>
      <c r="N5823" s="20">
        <v>3</v>
      </c>
      <c r="AE5823">
        <f t="shared" si="90"/>
        <v>2005</v>
      </c>
    </row>
    <row r="5824" spans="1:31" x14ac:dyDescent="0.25">
      <c r="A5824" s="7">
        <v>5821</v>
      </c>
      <c r="B5824" s="8">
        <v>38410</v>
      </c>
      <c r="C5824" t="s">
        <v>3</v>
      </c>
      <c r="D5824" t="s">
        <v>178</v>
      </c>
      <c r="E5824" t="s">
        <v>9</v>
      </c>
      <c r="F5824" t="s">
        <v>349</v>
      </c>
      <c r="G5824" t="s">
        <v>648</v>
      </c>
      <c r="H5824" s="135" t="s">
        <v>1785</v>
      </c>
      <c r="I5824" t="s">
        <v>1454</v>
      </c>
      <c r="J5824" s="20">
        <v>25</v>
      </c>
      <c r="K5824" s="20" t="s">
        <v>3</v>
      </c>
      <c r="L5824" t="s">
        <v>1464</v>
      </c>
      <c r="M5824" s="20">
        <v>8</v>
      </c>
      <c r="N5824" s="20">
        <v>5.5</v>
      </c>
      <c r="AE5824">
        <f t="shared" si="90"/>
        <v>2005</v>
      </c>
    </row>
    <row r="5825" spans="1:31" x14ac:dyDescent="0.25">
      <c r="A5825" s="7">
        <v>5822</v>
      </c>
      <c r="B5825" s="8">
        <v>38410</v>
      </c>
      <c r="C5825" t="s">
        <v>3</v>
      </c>
      <c r="D5825" t="s">
        <v>178</v>
      </c>
      <c r="E5825" t="s">
        <v>9</v>
      </c>
      <c r="F5825" t="s">
        <v>26</v>
      </c>
      <c r="G5825" t="s">
        <v>648</v>
      </c>
      <c r="H5825" s="9" t="s">
        <v>1927</v>
      </c>
      <c r="I5825" t="s">
        <v>1454</v>
      </c>
      <c r="J5825" s="20">
        <v>71</v>
      </c>
      <c r="K5825" s="20" t="s">
        <v>3</v>
      </c>
      <c r="L5825" t="s">
        <v>1464</v>
      </c>
      <c r="M5825" s="20">
        <v>20.88</v>
      </c>
      <c r="N5825" s="20">
        <v>15.620000000000001</v>
      </c>
      <c r="AE5825">
        <f t="shared" si="90"/>
        <v>2005</v>
      </c>
    </row>
    <row r="5826" spans="1:31" x14ac:dyDescent="0.25">
      <c r="A5826" s="7">
        <v>5823</v>
      </c>
      <c r="B5826" s="8">
        <v>38410</v>
      </c>
      <c r="C5826" t="s">
        <v>3</v>
      </c>
      <c r="D5826" t="s">
        <v>468</v>
      </c>
      <c r="E5826" t="s">
        <v>9</v>
      </c>
      <c r="F5826" t="s">
        <v>275</v>
      </c>
      <c r="G5826" t="s">
        <v>648</v>
      </c>
      <c r="H5826" s="9" t="s">
        <v>1928</v>
      </c>
      <c r="I5826" t="s">
        <v>1455</v>
      </c>
      <c r="J5826" s="20">
        <v>10</v>
      </c>
      <c r="K5826" s="20" t="s">
        <v>3</v>
      </c>
      <c r="L5826" t="s">
        <v>1464</v>
      </c>
      <c r="M5826" s="20">
        <v>1.9</v>
      </c>
      <c r="N5826" s="20">
        <v>1.1000000000000001</v>
      </c>
      <c r="AE5826">
        <f t="shared" si="90"/>
        <v>2005</v>
      </c>
    </row>
    <row r="5827" spans="1:31" x14ac:dyDescent="0.25">
      <c r="A5827" s="7">
        <v>5824</v>
      </c>
      <c r="B5827" s="8">
        <v>38410</v>
      </c>
      <c r="C5827" t="s">
        <v>3</v>
      </c>
      <c r="D5827" t="s">
        <v>178</v>
      </c>
      <c r="E5827" t="s">
        <v>9</v>
      </c>
      <c r="F5827" t="s">
        <v>490</v>
      </c>
      <c r="G5827" t="s">
        <v>648</v>
      </c>
      <c r="H5827" s="135" t="s">
        <v>1797</v>
      </c>
      <c r="I5827" t="s">
        <v>1456</v>
      </c>
      <c r="J5827" s="20">
        <v>69</v>
      </c>
      <c r="K5827" s="20" t="s">
        <v>1465</v>
      </c>
      <c r="L5827" t="s">
        <v>1466</v>
      </c>
      <c r="M5827" s="20">
        <v>17.25</v>
      </c>
      <c r="N5827" s="20">
        <v>17.25</v>
      </c>
      <c r="O5827" t="s">
        <v>3</v>
      </c>
      <c r="P5827" s="13" t="s">
        <v>606</v>
      </c>
      <c r="Q5827" t="s">
        <v>1465</v>
      </c>
      <c r="S5827" t="s">
        <v>1465</v>
      </c>
      <c r="U5827" t="s">
        <v>1465</v>
      </c>
      <c r="W5827" t="s">
        <v>1465</v>
      </c>
      <c r="Y5827" t="s">
        <v>1465</v>
      </c>
      <c r="AA5827" t="s">
        <v>1465</v>
      </c>
      <c r="AC5827" t="s">
        <v>1465</v>
      </c>
      <c r="AE5827">
        <f t="shared" si="90"/>
        <v>2005</v>
      </c>
    </row>
    <row r="5828" spans="1:31" x14ac:dyDescent="0.25">
      <c r="A5828" s="7">
        <v>5825</v>
      </c>
      <c r="B5828" s="8">
        <v>38411</v>
      </c>
      <c r="C5828" t="s">
        <v>3</v>
      </c>
      <c r="D5828" t="s">
        <v>263</v>
      </c>
      <c r="E5828" t="s">
        <v>9</v>
      </c>
      <c r="F5828" t="s">
        <v>286</v>
      </c>
      <c r="G5828" t="s">
        <v>11</v>
      </c>
      <c r="H5828" s="135" t="s">
        <v>1509</v>
      </c>
      <c r="I5828" t="s">
        <v>1454</v>
      </c>
      <c r="J5828" s="20">
        <v>90</v>
      </c>
      <c r="K5828" s="20" t="s">
        <v>9</v>
      </c>
      <c r="L5828" t="s">
        <v>1463</v>
      </c>
      <c r="M5828" s="20">
        <v>21.6</v>
      </c>
      <c r="N5828" s="20">
        <v>24.4</v>
      </c>
      <c r="AE5828">
        <f t="shared" ref="AE5828:AE5891" si="91">YEAR(B5828)</f>
        <v>2005</v>
      </c>
    </row>
    <row r="5829" spans="1:31" x14ac:dyDescent="0.25">
      <c r="A5829" s="7">
        <v>5826</v>
      </c>
      <c r="B5829" s="8">
        <v>38411</v>
      </c>
      <c r="C5829" t="s">
        <v>3</v>
      </c>
      <c r="D5829" t="s">
        <v>202</v>
      </c>
      <c r="E5829" t="s">
        <v>9</v>
      </c>
      <c r="F5829" t="s">
        <v>381</v>
      </c>
      <c r="G5829" t="s">
        <v>65</v>
      </c>
      <c r="H5829" s="135" t="s">
        <v>1496</v>
      </c>
      <c r="I5829" t="s">
        <v>1454</v>
      </c>
      <c r="J5829" s="20">
        <v>16</v>
      </c>
      <c r="K5829" s="20" t="s">
        <v>1465</v>
      </c>
      <c r="L5829" t="s">
        <v>1466</v>
      </c>
      <c r="M5829" s="20">
        <v>4</v>
      </c>
      <c r="N5829" s="20">
        <v>4</v>
      </c>
      <c r="AE5829">
        <f t="shared" si="91"/>
        <v>2005</v>
      </c>
    </row>
    <row r="5830" spans="1:31" x14ac:dyDescent="0.25">
      <c r="A5830" s="7">
        <v>5827</v>
      </c>
      <c r="B5830" s="8">
        <v>38411</v>
      </c>
      <c r="C5830" t="s">
        <v>3</v>
      </c>
      <c r="D5830" t="s">
        <v>543</v>
      </c>
      <c r="E5830" t="s">
        <v>9</v>
      </c>
      <c r="F5830" t="s">
        <v>661</v>
      </c>
      <c r="G5830" t="s">
        <v>377</v>
      </c>
      <c r="H5830" s="9" t="s">
        <v>1929</v>
      </c>
      <c r="I5830" t="s">
        <v>1454</v>
      </c>
      <c r="J5830" s="20">
        <v>36</v>
      </c>
      <c r="K5830" s="20" t="s">
        <v>9</v>
      </c>
      <c r="L5830" t="s">
        <v>1464</v>
      </c>
      <c r="M5830" s="20">
        <v>7.92</v>
      </c>
      <c r="N5830" s="20">
        <v>11.08</v>
      </c>
      <c r="AE5830">
        <f t="shared" si="91"/>
        <v>2005</v>
      </c>
    </row>
    <row r="5831" spans="1:31" x14ac:dyDescent="0.25">
      <c r="A5831" s="7">
        <v>5828</v>
      </c>
      <c r="B5831" s="8">
        <v>38411</v>
      </c>
      <c r="C5831" t="s">
        <v>3</v>
      </c>
      <c r="D5831" t="s">
        <v>543</v>
      </c>
      <c r="E5831" t="s">
        <v>9</v>
      </c>
      <c r="F5831" t="s">
        <v>442</v>
      </c>
      <c r="G5831" t="s">
        <v>377</v>
      </c>
      <c r="H5831" s="9" t="s">
        <v>1930</v>
      </c>
      <c r="I5831" t="s">
        <v>1455</v>
      </c>
      <c r="J5831" s="20">
        <v>34</v>
      </c>
      <c r="K5831" s="20" t="s">
        <v>9</v>
      </c>
      <c r="L5831" t="s">
        <v>1464</v>
      </c>
      <c r="M5831" s="20">
        <v>3.74</v>
      </c>
      <c r="N5831" s="20">
        <v>5.26</v>
      </c>
      <c r="AE5831">
        <f t="shared" si="91"/>
        <v>2005</v>
      </c>
    </row>
    <row r="5832" spans="1:31" x14ac:dyDescent="0.25">
      <c r="A5832" s="7">
        <v>5829</v>
      </c>
      <c r="B5832" s="8">
        <v>38411</v>
      </c>
      <c r="C5832" t="s">
        <v>3</v>
      </c>
      <c r="D5832" t="s">
        <v>442</v>
      </c>
      <c r="E5832" t="s">
        <v>9</v>
      </c>
      <c r="F5832" t="s">
        <v>635</v>
      </c>
      <c r="G5832" t="s">
        <v>377</v>
      </c>
      <c r="H5832" s="9" t="s">
        <v>1931</v>
      </c>
      <c r="I5832" t="s">
        <v>1454</v>
      </c>
      <c r="J5832" s="20">
        <v>15</v>
      </c>
      <c r="K5832" s="20" t="s">
        <v>1465</v>
      </c>
      <c r="L5832" t="s">
        <v>1466</v>
      </c>
      <c r="M5832" s="20">
        <v>3.75</v>
      </c>
      <c r="N5832" s="20">
        <v>3.75</v>
      </c>
      <c r="AE5832">
        <f t="shared" si="91"/>
        <v>2005</v>
      </c>
    </row>
    <row r="5833" spans="1:31" x14ac:dyDescent="0.25">
      <c r="A5833" s="7">
        <v>5830</v>
      </c>
      <c r="B5833" s="8">
        <v>38411</v>
      </c>
      <c r="C5833" t="s">
        <v>3</v>
      </c>
      <c r="D5833" t="s">
        <v>26</v>
      </c>
      <c r="E5833" t="s">
        <v>9</v>
      </c>
      <c r="F5833" t="s">
        <v>210</v>
      </c>
      <c r="G5833" t="s">
        <v>569</v>
      </c>
      <c r="H5833" s="9" t="s">
        <v>1932</v>
      </c>
      <c r="I5833" t="s">
        <v>1455</v>
      </c>
      <c r="J5833" s="20">
        <v>2</v>
      </c>
      <c r="K5833" s="20" t="s">
        <v>1465</v>
      </c>
      <c r="L5833" t="s">
        <v>1466</v>
      </c>
      <c r="M5833" s="20">
        <v>0.25</v>
      </c>
      <c r="N5833" s="20">
        <v>0.25</v>
      </c>
      <c r="AE5833">
        <f t="shared" si="91"/>
        <v>2005</v>
      </c>
    </row>
    <row r="5834" spans="1:31" x14ac:dyDescent="0.25">
      <c r="A5834" s="7">
        <v>5831</v>
      </c>
      <c r="B5834" s="8">
        <v>38412</v>
      </c>
      <c r="C5834" t="s">
        <v>3</v>
      </c>
      <c r="D5834" t="s">
        <v>577</v>
      </c>
      <c r="E5834" t="s">
        <v>9</v>
      </c>
      <c r="F5834" t="s">
        <v>624</v>
      </c>
      <c r="G5834" t="s">
        <v>24</v>
      </c>
      <c r="H5834" s="136" t="s">
        <v>1563</v>
      </c>
      <c r="I5834" t="s">
        <v>1454</v>
      </c>
      <c r="J5834" s="20">
        <v>12</v>
      </c>
      <c r="K5834" s="20" t="s">
        <v>9</v>
      </c>
      <c r="L5834" t="s">
        <v>1463</v>
      </c>
      <c r="M5834" s="20">
        <v>2.88</v>
      </c>
      <c r="N5834" s="20">
        <v>4.12</v>
      </c>
      <c r="AE5834">
        <f t="shared" si="91"/>
        <v>2005</v>
      </c>
    </row>
    <row r="5835" spans="1:31" x14ac:dyDescent="0.25">
      <c r="A5835" s="7">
        <v>5832</v>
      </c>
      <c r="B5835" s="8">
        <v>38412</v>
      </c>
      <c r="C5835" t="s">
        <v>3</v>
      </c>
      <c r="D5835" t="s">
        <v>543</v>
      </c>
      <c r="E5835" t="s">
        <v>9</v>
      </c>
      <c r="F5835" t="s">
        <v>490</v>
      </c>
      <c r="G5835" t="s">
        <v>11</v>
      </c>
      <c r="H5835" s="135" t="s">
        <v>1527</v>
      </c>
      <c r="I5835" t="s">
        <v>1454</v>
      </c>
      <c r="J5835" s="20">
        <v>84</v>
      </c>
      <c r="K5835" s="20" t="s">
        <v>3</v>
      </c>
      <c r="L5835" t="s">
        <v>1464</v>
      </c>
      <c r="M5835" s="20">
        <v>24.52</v>
      </c>
      <c r="N5835" s="20">
        <v>18.48</v>
      </c>
      <c r="AE5835">
        <f t="shared" si="91"/>
        <v>2005</v>
      </c>
    </row>
    <row r="5836" spans="1:31" x14ac:dyDescent="0.25">
      <c r="A5836" s="7">
        <v>5833</v>
      </c>
      <c r="B5836" s="8">
        <v>38413</v>
      </c>
      <c r="C5836" t="s">
        <v>3</v>
      </c>
      <c r="D5836" t="s">
        <v>392</v>
      </c>
      <c r="E5836" t="s">
        <v>9</v>
      </c>
      <c r="F5836" t="s">
        <v>70</v>
      </c>
      <c r="G5836" t="s">
        <v>377</v>
      </c>
      <c r="H5836" s="9" t="s">
        <v>1794</v>
      </c>
      <c r="I5836" t="s">
        <v>1454</v>
      </c>
      <c r="J5836" s="20">
        <v>56</v>
      </c>
      <c r="K5836" s="20" t="s">
        <v>9</v>
      </c>
      <c r="L5836" t="s">
        <v>1464</v>
      </c>
      <c r="M5836" s="20">
        <v>12.32</v>
      </c>
      <c r="N5836" s="20">
        <v>16.68</v>
      </c>
      <c r="AE5836">
        <f t="shared" si="91"/>
        <v>2005</v>
      </c>
    </row>
    <row r="5837" spans="1:31" x14ac:dyDescent="0.25">
      <c r="A5837" s="7">
        <v>5834</v>
      </c>
      <c r="B5837" s="8">
        <v>38413</v>
      </c>
      <c r="C5837" t="s">
        <v>3</v>
      </c>
      <c r="D5837" t="s">
        <v>532</v>
      </c>
      <c r="E5837" t="s">
        <v>9</v>
      </c>
      <c r="F5837" t="s">
        <v>285</v>
      </c>
      <c r="G5837" t="s">
        <v>14</v>
      </c>
      <c r="H5837" s="135" t="s">
        <v>1507</v>
      </c>
      <c r="I5837" t="s">
        <v>1454</v>
      </c>
      <c r="J5837" s="20">
        <v>93</v>
      </c>
      <c r="K5837" s="20" t="s">
        <v>9</v>
      </c>
      <c r="L5837" t="s">
        <v>1464</v>
      </c>
      <c r="M5837" s="20">
        <v>20.46</v>
      </c>
      <c r="N5837" s="20">
        <v>27.04</v>
      </c>
      <c r="AE5837">
        <f t="shared" si="91"/>
        <v>2005</v>
      </c>
    </row>
    <row r="5838" spans="1:31" x14ac:dyDescent="0.25">
      <c r="A5838" s="7">
        <v>5835</v>
      </c>
      <c r="B5838" s="8">
        <v>38413</v>
      </c>
      <c r="C5838" t="s">
        <v>3</v>
      </c>
      <c r="D5838" t="s">
        <v>543</v>
      </c>
      <c r="E5838" t="s">
        <v>9</v>
      </c>
      <c r="F5838" t="s">
        <v>490</v>
      </c>
      <c r="G5838" t="s">
        <v>14</v>
      </c>
      <c r="H5838" s="135" t="s">
        <v>1532</v>
      </c>
      <c r="I5838" t="s">
        <v>1454</v>
      </c>
      <c r="J5838" s="20">
        <v>35</v>
      </c>
      <c r="K5838" s="20" t="s">
        <v>3</v>
      </c>
      <c r="L5838" t="s">
        <v>1464</v>
      </c>
      <c r="M5838" s="20">
        <v>10.8</v>
      </c>
      <c r="N5838" s="20">
        <v>7.7</v>
      </c>
      <c r="AE5838">
        <f t="shared" si="91"/>
        <v>2005</v>
      </c>
    </row>
    <row r="5839" spans="1:31" x14ac:dyDescent="0.25">
      <c r="A5839" s="7">
        <v>5836</v>
      </c>
      <c r="B5839" s="8">
        <v>38413</v>
      </c>
      <c r="C5839" t="s">
        <v>3</v>
      </c>
      <c r="D5839" t="s">
        <v>78</v>
      </c>
      <c r="E5839" t="s">
        <v>9</v>
      </c>
      <c r="F5839" t="s">
        <v>270</v>
      </c>
      <c r="G5839" t="s">
        <v>65</v>
      </c>
      <c r="H5839" s="135" t="s">
        <v>1496</v>
      </c>
      <c r="I5839" t="s">
        <v>1455</v>
      </c>
      <c r="J5839" s="20">
        <v>20</v>
      </c>
      <c r="K5839" s="20" t="s">
        <v>1465</v>
      </c>
      <c r="L5839" t="s">
        <v>1466</v>
      </c>
      <c r="M5839" s="20">
        <v>2.5</v>
      </c>
      <c r="N5839" s="20">
        <v>2.5</v>
      </c>
      <c r="AE5839">
        <f t="shared" si="91"/>
        <v>2005</v>
      </c>
    </row>
    <row r="5840" spans="1:31" x14ac:dyDescent="0.25">
      <c r="A5840" s="7">
        <v>5837</v>
      </c>
      <c r="B5840" s="8">
        <v>38413</v>
      </c>
      <c r="C5840" t="s">
        <v>3</v>
      </c>
      <c r="D5840" t="s">
        <v>571</v>
      </c>
      <c r="E5840" t="s">
        <v>9</v>
      </c>
      <c r="F5840" t="s">
        <v>641</v>
      </c>
      <c r="G5840" t="s">
        <v>648</v>
      </c>
      <c r="H5840" s="9" t="s">
        <v>1933</v>
      </c>
      <c r="I5840" t="s">
        <v>1454</v>
      </c>
      <c r="J5840" s="20">
        <v>33</v>
      </c>
      <c r="K5840" s="20" t="s">
        <v>9</v>
      </c>
      <c r="L5840" t="s">
        <v>1464</v>
      </c>
      <c r="M5840" s="20">
        <v>7.26</v>
      </c>
      <c r="N5840" s="20">
        <v>10.24</v>
      </c>
      <c r="AE5840">
        <f t="shared" si="91"/>
        <v>2005</v>
      </c>
    </row>
    <row r="5841" spans="1:31" x14ac:dyDescent="0.25">
      <c r="A5841" s="7">
        <v>5838</v>
      </c>
      <c r="B5841" s="8">
        <v>38413</v>
      </c>
      <c r="C5841" t="s">
        <v>3</v>
      </c>
      <c r="D5841" t="s">
        <v>606</v>
      </c>
      <c r="E5841" t="s">
        <v>9</v>
      </c>
      <c r="F5841" t="s">
        <v>319</v>
      </c>
      <c r="G5841" t="s">
        <v>569</v>
      </c>
      <c r="H5841" s="9" t="s">
        <v>1934</v>
      </c>
      <c r="I5841" t="s">
        <v>1454</v>
      </c>
      <c r="J5841" s="20">
        <v>83</v>
      </c>
      <c r="K5841" s="20" t="s">
        <v>3</v>
      </c>
      <c r="L5841" t="s">
        <v>1464</v>
      </c>
      <c r="M5841" s="20">
        <v>24.240000000000002</v>
      </c>
      <c r="N5841" s="20">
        <v>18.259999999999998</v>
      </c>
      <c r="AE5841">
        <f t="shared" si="91"/>
        <v>2005</v>
      </c>
    </row>
    <row r="5842" spans="1:31" x14ac:dyDescent="0.25">
      <c r="A5842" s="7">
        <v>5839</v>
      </c>
      <c r="B5842" s="8">
        <v>38414</v>
      </c>
      <c r="C5842" t="s">
        <v>3</v>
      </c>
      <c r="D5842" t="s">
        <v>438</v>
      </c>
      <c r="E5842" t="s">
        <v>9</v>
      </c>
      <c r="F5842" t="s">
        <v>375</v>
      </c>
      <c r="G5842" t="s">
        <v>17</v>
      </c>
      <c r="H5842" s="135" t="s">
        <v>1500</v>
      </c>
      <c r="I5842" t="s">
        <v>1454</v>
      </c>
      <c r="J5842" s="20">
        <v>28</v>
      </c>
      <c r="K5842" s="20" t="s">
        <v>1465</v>
      </c>
      <c r="L5842" t="s">
        <v>1466</v>
      </c>
      <c r="M5842" s="20">
        <v>7</v>
      </c>
      <c r="N5842" s="20">
        <v>7</v>
      </c>
      <c r="AE5842">
        <f t="shared" si="91"/>
        <v>2005</v>
      </c>
    </row>
    <row r="5843" spans="1:31" x14ac:dyDescent="0.25">
      <c r="A5843" s="7">
        <v>5840</v>
      </c>
      <c r="B5843" s="8">
        <v>38414</v>
      </c>
      <c r="C5843" t="s">
        <v>3</v>
      </c>
      <c r="D5843" t="s">
        <v>168</v>
      </c>
      <c r="E5843" t="s">
        <v>9</v>
      </c>
      <c r="F5843" t="s">
        <v>667</v>
      </c>
      <c r="G5843" t="s">
        <v>17</v>
      </c>
      <c r="H5843" s="135" t="s">
        <v>1496</v>
      </c>
      <c r="I5843" t="s">
        <v>1454</v>
      </c>
      <c r="J5843" s="20">
        <v>15</v>
      </c>
      <c r="K5843" s="20" t="s">
        <v>1465</v>
      </c>
      <c r="L5843" t="s">
        <v>1466</v>
      </c>
      <c r="M5843" s="20">
        <v>3.75</v>
      </c>
      <c r="N5843" s="20">
        <v>3.75</v>
      </c>
      <c r="AE5843">
        <f t="shared" si="91"/>
        <v>2005</v>
      </c>
    </row>
    <row r="5844" spans="1:31" x14ac:dyDescent="0.25">
      <c r="A5844" s="7">
        <v>5841</v>
      </c>
      <c r="B5844" s="8">
        <v>38414</v>
      </c>
      <c r="C5844" t="s">
        <v>3</v>
      </c>
      <c r="D5844" t="s">
        <v>614</v>
      </c>
      <c r="E5844" t="s">
        <v>9</v>
      </c>
      <c r="F5844" t="s">
        <v>582</v>
      </c>
      <c r="G5844" t="s">
        <v>648</v>
      </c>
      <c r="H5844" s="135" t="s">
        <v>1785</v>
      </c>
      <c r="I5844" t="s">
        <v>1454</v>
      </c>
      <c r="J5844" s="20">
        <v>47</v>
      </c>
      <c r="K5844" s="20" t="s">
        <v>3</v>
      </c>
      <c r="L5844" t="s">
        <v>1464</v>
      </c>
      <c r="M5844" s="20">
        <v>14.16</v>
      </c>
      <c r="N5844" s="20">
        <v>10.34</v>
      </c>
      <c r="AE5844">
        <f t="shared" si="91"/>
        <v>2005</v>
      </c>
    </row>
    <row r="5845" spans="1:31" x14ac:dyDescent="0.25">
      <c r="A5845" s="7">
        <v>5842</v>
      </c>
      <c r="B5845" s="8">
        <v>38414</v>
      </c>
      <c r="C5845" t="s">
        <v>3</v>
      </c>
      <c r="D5845" t="s">
        <v>119</v>
      </c>
      <c r="E5845" t="s">
        <v>9</v>
      </c>
      <c r="F5845" t="s">
        <v>614</v>
      </c>
      <c r="G5845" t="s">
        <v>648</v>
      </c>
      <c r="H5845" s="135" t="s">
        <v>1797</v>
      </c>
      <c r="I5845" t="s">
        <v>1455</v>
      </c>
      <c r="J5845" s="20">
        <v>19</v>
      </c>
      <c r="K5845" s="20" t="s">
        <v>9</v>
      </c>
      <c r="L5845" t="s">
        <v>1464</v>
      </c>
      <c r="M5845" s="20">
        <v>2.09</v>
      </c>
      <c r="N5845" s="20">
        <v>3.16</v>
      </c>
      <c r="AE5845">
        <f t="shared" si="91"/>
        <v>2005</v>
      </c>
    </row>
    <row r="5846" spans="1:31" x14ac:dyDescent="0.25">
      <c r="A5846" s="7">
        <v>5843</v>
      </c>
      <c r="B5846" s="8">
        <v>38414</v>
      </c>
      <c r="C5846" t="s">
        <v>3</v>
      </c>
      <c r="D5846" t="s">
        <v>614</v>
      </c>
      <c r="E5846" t="s">
        <v>9</v>
      </c>
      <c r="F5846" t="s">
        <v>119</v>
      </c>
      <c r="G5846" t="s">
        <v>648</v>
      </c>
      <c r="H5846" s="135" t="s">
        <v>1797</v>
      </c>
      <c r="I5846" t="s">
        <v>1455</v>
      </c>
      <c r="J5846" s="20">
        <v>43</v>
      </c>
      <c r="K5846" s="20" t="s">
        <v>3</v>
      </c>
      <c r="L5846" t="s">
        <v>1464</v>
      </c>
      <c r="M5846" s="20">
        <v>6.52</v>
      </c>
      <c r="N5846" s="20">
        <v>4.7300000000000004</v>
      </c>
      <c r="AE5846">
        <f t="shared" si="91"/>
        <v>2005</v>
      </c>
    </row>
    <row r="5847" spans="1:31" x14ac:dyDescent="0.25">
      <c r="A5847" s="7">
        <v>5844</v>
      </c>
      <c r="B5847" s="8">
        <v>38415</v>
      </c>
      <c r="C5847" t="s">
        <v>3</v>
      </c>
      <c r="D5847" t="s">
        <v>426</v>
      </c>
      <c r="E5847" t="s">
        <v>9</v>
      </c>
      <c r="F5847" t="s">
        <v>118</v>
      </c>
      <c r="G5847" t="s">
        <v>377</v>
      </c>
      <c r="H5847" s="9" t="s">
        <v>1887</v>
      </c>
      <c r="I5847" t="s">
        <v>1454</v>
      </c>
      <c r="J5847" s="20">
        <v>20</v>
      </c>
      <c r="K5847" s="20" t="s">
        <v>3</v>
      </c>
      <c r="L5847" t="s">
        <v>1464</v>
      </c>
      <c r="M5847" s="20">
        <v>6.6</v>
      </c>
      <c r="N5847" s="20">
        <v>4.4000000000000004</v>
      </c>
      <c r="AE5847">
        <f t="shared" si="91"/>
        <v>2005</v>
      </c>
    </row>
    <row r="5848" spans="1:31" x14ac:dyDescent="0.25">
      <c r="A5848" s="7">
        <v>5845</v>
      </c>
      <c r="B5848" s="8">
        <v>38415</v>
      </c>
      <c r="C5848" t="s">
        <v>3</v>
      </c>
      <c r="D5848" t="s">
        <v>188</v>
      </c>
      <c r="E5848" t="s">
        <v>9</v>
      </c>
      <c r="F5848" t="s">
        <v>301</v>
      </c>
      <c r="G5848" t="s">
        <v>648</v>
      </c>
      <c r="H5848" s="135" t="s">
        <v>1935</v>
      </c>
      <c r="I5848" t="s">
        <v>1454</v>
      </c>
      <c r="J5848" s="20">
        <v>27</v>
      </c>
      <c r="K5848" s="20" t="s">
        <v>3</v>
      </c>
      <c r="L5848" t="s">
        <v>1464</v>
      </c>
      <c r="M5848" s="20">
        <v>8.56</v>
      </c>
      <c r="N5848" s="20">
        <v>5.9399999999999995</v>
      </c>
      <c r="AE5848">
        <f t="shared" si="91"/>
        <v>2005</v>
      </c>
    </row>
    <row r="5849" spans="1:31" x14ac:dyDescent="0.25">
      <c r="A5849" s="7">
        <v>5846</v>
      </c>
      <c r="B5849" s="8">
        <v>38415</v>
      </c>
      <c r="C5849" t="s">
        <v>3</v>
      </c>
      <c r="D5849" t="s">
        <v>301</v>
      </c>
      <c r="E5849" t="s">
        <v>9</v>
      </c>
      <c r="F5849" t="s">
        <v>188</v>
      </c>
      <c r="G5849" t="s">
        <v>648</v>
      </c>
      <c r="H5849" s="135" t="s">
        <v>1935</v>
      </c>
      <c r="I5849" t="s">
        <v>1454</v>
      </c>
      <c r="J5849" s="20">
        <v>27</v>
      </c>
      <c r="K5849" s="20" t="s">
        <v>9</v>
      </c>
      <c r="L5849" t="s">
        <v>1464</v>
      </c>
      <c r="M5849" s="20">
        <v>5.9399999999999995</v>
      </c>
      <c r="N5849" s="20">
        <v>8.56</v>
      </c>
      <c r="AE5849">
        <f t="shared" si="91"/>
        <v>2005</v>
      </c>
    </row>
    <row r="5850" spans="1:31" x14ac:dyDescent="0.25">
      <c r="A5850" s="7">
        <v>5847</v>
      </c>
      <c r="B5850" s="8">
        <v>38415</v>
      </c>
      <c r="C5850" t="s">
        <v>3</v>
      </c>
      <c r="D5850" t="s">
        <v>382</v>
      </c>
      <c r="E5850" t="s">
        <v>9</v>
      </c>
      <c r="F5850" t="s">
        <v>585</v>
      </c>
      <c r="G5850" t="s">
        <v>633</v>
      </c>
      <c r="H5850" s="9" t="s">
        <v>1936</v>
      </c>
      <c r="I5850" t="s">
        <v>1454</v>
      </c>
      <c r="J5850" s="20">
        <v>30</v>
      </c>
      <c r="K5850" s="20" t="s">
        <v>3</v>
      </c>
      <c r="L5850" t="s">
        <v>1464</v>
      </c>
      <c r="M5850" s="20">
        <v>9.4</v>
      </c>
      <c r="N5850" s="20">
        <v>6.6</v>
      </c>
      <c r="AE5850">
        <f t="shared" si="91"/>
        <v>2005</v>
      </c>
    </row>
    <row r="5851" spans="1:31" x14ac:dyDescent="0.25">
      <c r="A5851" s="7">
        <v>5848</v>
      </c>
      <c r="B5851" s="8">
        <v>38415</v>
      </c>
      <c r="C5851" t="s">
        <v>3</v>
      </c>
      <c r="D5851" t="s">
        <v>117</v>
      </c>
      <c r="E5851" t="s">
        <v>9</v>
      </c>
      <c r="F5851" t="s">
        <v>667</v>
      </c>
      <c r="G5851" t="s">
        <v>377</v>
      </c>
      <c r="H5851" s="9" t="s">
        <v>1937</v>
      </c>
      <c r="I5851" t="s">
        <v>1454</v>
      </c>
      <c r="J5851" s="20">
        <v>45</v>
      </c>
      <c r="K5851" s="20" t="s">
        <v>9</v>
      </c>
      <c r="L5851" t="s">
        <v>1464</v>
      </c>
      <c r="M5851" s="20">
        <v>9.9</v>
      </c>
      <c r="N5851" s="20">
        <v>13.6</v>
      </c>
      <c r="AE5851">
        <f t="shared" si="91"/>
        <v>2005</v>
      </c>
    </row>
    <row r="5852" spans="1:31" x14ac:dyDescent="0.25">
      <c r="A5852" s="7">
        <v>5849</v>
      </c>
      <c r="B5852" s="8">
        <v>38415</v>
      </c>
      <c r="C5852" t="s">
        <v>3</v>
      </c>
      <c r="D5852" t="s">
        <v>543</v>
      </c>
      <c r="E5852" t="s">
        <v>9</v>
      </c>
      <c r="F5852" t="s">
        <v>427</v>
      </c>
      <c r="G5852" t="s">
        <v>377</v>
      </c>
      <c r="H5852" s="9" t="s">
        <v>1938</v>
      </c>
      <c r="I5852" t="s">
        <v>1454</v>
      </c>
      <c r="J5852" s="20">
        <v>56</v>
      </c>
      <c r="K5852" s="20" t="s">
        <v>9</v>
      </c>
      <c r="L5852" t="s">
        <v>1464</v>
      </c>
      <c r="M5852" s="20">
        <v>12.32</v>
      </c>
      <c r="N5852" s="20">
        <v>16.68</v>
      </c>
      <c r="AE5852">
        <f t="shared" si="91"/>
        <v>2005</v>
      </c>
    </row>
    <row r="5853" spans="1:31" x14ac:dyDescent="0.25">
      <c r="A5853" s="7">
        <v>5850</v>
      </c>
      <c r="B5853" s="8">
        <v>38415</v>
      </c>
      <c r="C5853" t="s">
        <v>3</v>
      </c>
      <c r="D5853" t="s">
        <v>543</v>
      </c>
      <c r="E5853" t="s">
        <v>9</v>
      </c>
      <c r="F5853" t="s">
        <v>442</v>
      </c>
      <c r="G5853" t="s">
        <v>377</v>
      </c>
      <c r="H5853" s="9" t="s">
        <v>1939</v>
      </c>
      <c r="I5853" t="s">
        <v>1455</v>
      </c>
      <c r="J5853" s="20">
        <v>32</v>
      </c>
      <c r="K5853" s="20" t="s">
        <v>9</v>
      </c>
      <c r="L5853" t="s">
        <v>1464</v>
      </c>
      <c r="M5853" s="20">
        <v>3.52</v>
      </c>
      <c r="N5853" s="20">
        <v>4.9800000000000004</v>
      </c>
      <c r="AE5853">
        <f t="shared" si="91"/>
        <v>2005</v>
      </c>
    </row>
    <row r="5854" spans="1:31" x14ac:dyDescent="0.25">
      <c r="A5854" s="7">
        <v>5851</v>
      </c>
      <c r="B5854" s="8">
        <v>38415</v>
      </c>
      <c r="C5854" t="s">
        <v>3</v>
      </c>
      <c r="D5854" t="s">
        <v>64</v>
      </c>
      <c r="E5854" t="s">
        <v>9</v>
      </c>
      <c r="F5854" t="s">
        <v>222</v>
      </c>
      <c r="G5854" t="s">
        <v>633</v>
      </c>
      <c r="H5854" s="135" t="s">
        <v>1753</v>
      </c>
      <c r="I5854" t="s">
        <v>1454</v>
      </c>
      <c r="J5854" s="20">
        <v>13</v>
      </c>
      <c r="K5854" s="20" t="s">
        <v>9</v>
      </c>
      <c r="L5854" t="s">
        <v>1463</v>
      </c>
      <c r="M5854" s="20">
        <v>3.12</v>
      </c>
      <c r="N5854" s="20">
        <v>4.38</v>
      </c>
      <c r="AE5854">
        <f t="shared" si="91"/>
        <v>2005</v>
      </c>
    </row>
    <row r="5855" spans="1:31" x14ac:dyDescent="0.25">
      <c r="A5855" s="7">
        <v>5852</v>
      </c>
      <c r="B5855" s="8">
        <v>38415</v>
      </c>
      <c r="C5855" t="s">
        <v>3</v>
      </c>
      <c r="D5855" t="s">
        <v>442</v>
      </c>
      <c r="E5855" t="s">
        <v>9</v>
      </c>
      <c r="F5855" t="s">
        <v>427</v>
      </c>
      <c r="G5855" t="s">
        <v>569</v>
      </c>
      <c r="H5855" s="9" t="s">
        <v>1940</v>
      </c>
      <c r="I5855" t="s">
        <v>1454</v>
      </c>
      <c r="J5855" s="20">
        <v>23</v>
      </c>
      <c r="K5855" s="20" t="s">
        <v>9</v>
      </c>
      <c r="L5855" t="s">
        <v>1464</v>
      </c>
      <c r="M5855" s="20">
        <v>5.0600000000000005</v>
      </c>
      <c r="N5855" s="20">
        <v>7.4399999999999995</v>
      </c>
      <c r="AE5855">
        <f t="shared" si="91"/>
        <v>2005</v>
      </c>
    </row>
    <row r="5856" spans="1:31" x14ac:dyDescent="0.25">
      <c r="A5856" s="7">
        <v>5853</v>
      </c>
      <c r="B5856" s="8">
        <v>38416</v>
      </c>
      <c r="C5856" t="s">
        <v>3</v>
      </c>
      <c r="D5856" t="s">
        <v>271</v>
      </c>
      <c r="E5856" t="s">
        <v>9</v>
      </c>
      <c r="F5856" t="s">
        <v>53</v>
      </c>
      <c r="G5856" t="s">
        <v>14</v>
      </c>
      <c r="H5856" s="135" t="s">
        <v>1491</v>
      </c>
      <c r="I5856" t="s">
        <v>1454</v>
      </c>
      <c r="J5856" s="20">
        <v>35</v>
      </c>
      <c r="K5856" s="20" t="s">
        <v>9</v>
      </c>
      <c r="L5856" t="s">
        <v>1463</v>
      </c>
      <c r="M5856" s="20">
        <v>8.4</v>
      </c>
      <c r="N5856" s="20">
        <v>10.1</v>
      </c>
      <c r="AE5856">
        <f t="shared" si="91"/>
        <v>2005</v>
      </c>
    </row>
    <row r="5857" spans="1:31" x14ac:dyDescent="0.25">
      <c r="A5857" s="7">
        <v>5854</v>
      </c>
      <c r="B5857" s="8">
        <v>38416</v>
      </c>
      <c r="C5857" t="s">
        <v>3</v>
      </c>
      <c r="D5857" t="s">
        <v>31</v>
      </c>
      <c r="E5857" t="s">
        <v>9</v>
      </c>
      <c r="F5857" t="s">
        <v>44</v>
      </c>
      <c r="G5857" t="s">
        <v>17</v>
      </c>
      <c r="H5857" s="135" t="s">
        <v>1520</v>
      </c>
      <c r="I5857" t="s">
        <v>1454</v>
      </c>
      <c r="J5857" s="20">
        <v>79</v>
      </c>
      <c r="K5857" s="20" t="s">
        <v>9</v>
      </c>
      <c r="L5857" t="s">
        <v>1464</v>
      </c>
      <c r="M5857" s="20">
        <v>17.38</v>
      </c>
      <c r="N5857" s="20">
        <v>23.12</v>
      </c>
      <c r="AE5857">
        <f t="shared" si="91"/>
        <v>2005</v>
      </c>
    </row>
    <row r="5858" spans="1:31" x14ac:dyDescent="0.25">
      <c r="A5858" s="7">
        <v>5855</v>
      </c>
      <c r="B5858" s="8">
        <v>38416</v>
      </c>
      <c r="C5858" t="s">
        <v>3</v>
      </c>
      <c r="D5858" t="s">
        <v>678</v>
      </c>
      <c r="E5858" t="s">
        <v>9</v>
      </c>
      <c r="F5858" t="s">
        <v>683</v>
      </c>
      <c r="G5858" t="s">
        <v>14</v>
      </c>
      <c r="H5858" s="135" t="s">
        <v>1507</v>
      </c>
      <c r="I5858" t="s">
        <v>1454</v>
      </c>
      <c r="J5858" s="20">
        <v>61</v>
      </c>
      <c r="K5858" s="20" t="s">
        <v>9</v>
      </c>
      <c r="L5858" t="s">
        <v>1464</v>
      </c>
      <c r="M5858" s="20">
        <v>13.42</v>
      </c>
      <c r="N5858" s="20">
        <v>18.079999999999998</v>
      </c>
      <c r="AE5858">
        <f t="shared" si="91"/>
        <v>2005</v>
      </c>
    </row>
    <row r="5859" spans="1:31" x14ac:dyDescent="0.25">
      <c r="A5859" s="7">
        <v>5856</v>
      </c>
      <c r="B5859" s="8">
        <v>38416</v>
      </c>
      <c r="C5859" t="s">
        <v>3</v>
      </c>
      <c r="D5859" t="s">
        <v>202</v>
      </c>
      <c r="E5859" t="s">
        <v>9</v>
      </c>
      <c r="F5859" t="s">
        <v>270</v>
      </c>
      <c r="G5859" t="s">
        <v>17</v>
      </c>
      <c r="H5859" s="135" t="s">
        <v>1496</v>
      </c>
      <c r="I5859" t="s">
        <v>1456</v>
      </c>
      <c r="J5859" s="20">
        <v>44</v>
      </c>
      <c r="K5859" s="20" t="s">
        <v>3</v>
      </c>
      <c r="L5859" t="s">
        <v>1464</v>
      </c>
      <c r="M5859" s="20">
        <v>13.32</v>
      </c>
      <c r="N5859" s="20">
        <v>9.68</v>
      </c>
      <c r="O5859" t="s">
        <v>3</v>
      </c>
      <c r="P5859" s="13" t="s">
        <v>77</v>
      </c>
      <c r="Q5859" t="s">
        <v>9</v>
      </c>
      <c r="R5859" t="s">
        <v>427</v>
      </c>
      <c r="S5859" t="s">
        <v>1465</v>
      </c>
      <c r="U5859" t="s">
        <v>1465</v>
      </c>
      <c r="W5859" t="s">
        <v>1465</v>
      </c>
      <c r="Y5859" t="s">
        <v>1465</v>
      </c>
      <c r="AA5859" t="s">
        <v>1465</v>
      </c>
      <c r="AC5859" t="s">
        <v>1465</v>
      </c>
      <c r="AE5859">
        <f t="shared" si="91"/>
        <v>2005</v>
      </c>
    </row>
    <row r="5860" spans="1:31" x14ac:dyDescent="0.25">
      <c r="A5860" s="7">
        <v>5857</v>
      </c>
      <c r="B5860" s="8">
        <v>38416</v>
      </c>
      <c r="C5860" t="s">
        <v>3</v>
      </c>
      <c r="D5860" t="s">
        <v>129</v>
      </c>
      <c r="E5860" t="s">
        <v>9</v>
      </c>
      <c r="F5860" t="s">
        <v>55</v>
      </c>
      <c r="G5860" t="s">
        <v>648</v>
      </c>
      <c r="H5860" s="9" t="s">
        <v>1923</v>
      </c>
      <c r="I5860" t="s">
        <v>1455</v>
      </c>
      <c r="J5860" s="20">
        <v>22</v>
      </c>
      <c r="K5860" s="20" t="s">
        <v>1465</v>
      </c>
      <c r="L5860" t="s">
        <v>1466</v>
      </c>
      <c r="M5860" s="20">
        <v>2.75</v>
      </c>
      <c r="N5860" s="20">
        <v>2.75</v>
      </c>
      <c r="AE5860">
        <f t="shared" si="91"/>
        <v>2005</v>
      </c>
    </row>
    <row r="5861" spans="1:31" x14ac:dyDescent="0.25">
      <c r="A5861" s="7">
        <v>5858</v>
      </c>
      <c r="B5861" s="8">
        <v>38417</v>
      </c>
      <c r="C5861" t="s">
        <v>3</v>
      </c>
      <c r="D5861" t="s">
        <v>661</v>
      </c>
      <c r="E5861" t="s">
        <v>9</v>
      </c>
      <c r="F5861" t="s">
        <v>655</v>
      </c>
      <c r="G5861" t="s">
        <v>11</v>
      </c>
      <c r="H5861" s="135" t="s">
        <v>1505</v>
      </c>
      <c r="I5861" t="s">
        <v>1454</v>
      </c>
      <c r="J5861" s="20">
        <v>23</v>
      </c>
      <c r="K5861" s="20" t="s">
        <v>3</v>
      </c>
      <c r="L5861" t="s">
        <v>1464</v>
      </c>
      <c r="M5861" s="20">
        <v>7.4399999999999995</v>
      </c>
      <c r="N5861" s="20">
        <v>5.0600000000000005</v>
      </c>
      <c r="AE5861">
        <f t="shared" si="91"/>
        <v>2005</v>
      </c>
    </row>
    <row r="5862" spans="1:31" x14ac:dyDescent="0.25">
      <c r="A5862" s="7">
        <v>5859</v>
      </c>
      <c r="B5862" s="8">
        <v>38417</v>
      </c>
      <c r="C5862" t="s">
        <v>3</v>
      </c>
      <c r="D5862" t="s">
        <v>117</v>
      </c>
      <c r="E5862" t="s">
        <v>9</v>
      </c>
      <c r="F5862" t="s">
        <v>661</v>
      </c>
      <c r="G5862" t="s">
        <v>65</v>
      </c>
      <c r="H5862" s="135" t="s">
        <v>1496</v>
      </c>
      <c r="I5862" t="s">
        <v>1454</v>
      </c>
      <c r="J5862" s="20">
        <v>20</v>
      </c>
      <c r="K5862" s="20" t="s">
        <v>9</v>
      </c>
      <c r="L5862" t="s">
        <v>1464</v>
      </c>
      <c r="M5862" s="20">
        <v>4.4000000000000004</v>
      </c>
      <c r="N5862" s="20">
        <v>6.6</v>
      </c>
      <c r="AE5862">
        <f t="shared" si="91"/>
        <v>2005</v>
      </c>
    </row>
    <row r="5863" spans="1:31" x14ac:dyDescent="0.25">
      <c r="A5863" s="7">
        <v>5860</v>
      </c>
      <c r="B5863" s="8">
        <v>38417</v>
      </c>
      <c r="C5863" t="s">
        <v>3</v>
      </c>
      <c r="D5863" t="s">
        <v>517</v>
      </c>
      <c r="E5863" t="s">
        <v>9</v>
      </c>
      <c r="F5863" t="s">
        <v>667</v>
      </c>
      <c r="G5863" t="s">
        <v>17</v>
      </c>
      <c r="H5863" s="135" t="s">
        <v>1496</v>
      </c>
      <c r="I5863" t="s">
        <v>1454</v>
      </c>
      <c r="J5863" s="20">
        <v>15</v>
      </c>
      <c r="K5863" s="20" t="s">
        <v>9</v>
      </c>
      <c r="L5863" t="s">
        <v>1464</v>
      </c>
      <c r="M5863" s="20">
        <v>3.3</v>
      </c>
      <c r="N5863" s="20">
        <v>5.2</v>
      </c>
      <c r="AE5863">
        <f t="shared" si="91"/>
        <v>2005</v>
      </c>
    </row>
    <row r="5864" spans="1:31" x14ac:dyDescent="0.25">
      <c r="A5864" s="7">
        <v>5861</v>
      </c>
      <c r="B5864" s="8">
        <v>38417</v>
      </c>
      <c r="C5864" t="s">
        <v>3</v>
      </c>
      <c r="D5864" t="s">
        <v>655</v>
      </c>
      <c r="E5864" t="s">
        <v>9</v>
      </c>
      <c r="F5864" t="s">
        <v>395</v>
      </c>
      <c r="G5864" t="s">
        <v>648</v>
      </c>
      <c r="H5864" s="135" t="s">
        <v>1785</v>
      </c>
      <c r="I5864" t="s">
        <v>1454</v>
      </c>
      <c r="J5864" s="20">
        <v>31</v>
      </c>
      <c r="K5864" s="20" t="s">
        <v>9</v>
      </c>
      <c r="L5864" t="s">
        <v>1464</v>
      </c>
      <c r="M5864" s="20">
        <v>6.82</v>
      </c>
      <c r="N5864" s="20">
        <v>9.68</v>
      </c>
      <c r="AE5864">
        <f t="shared" si="91"/>
        <v>2005</v>
      </c>
    </row>
    <row r="5865" spans="1:31" x14ac:dyDescent="0.25">
      <c r="A5865" s="7">
        <v>5862</v>
      </c>
      <c r="B5865" s="8">
        <v>38417</v>
      </c>
      <c r="C5865" t="s">
        <v>3</v>
      </c>
      <c r="D5865" t="s">
        <v>165</v>
      </c>
      <c r="E5865" t="s">
        <v>9</v>
      </c>
      <c r="F5865" t="s">
        <v>667</v>
      </c>
      <c r="G5865" t="s">
        <v>648</v>
      </c>
      <c r="H5865" s="9" t="s">
        <v>1941</v>
      </c>
      <c r="I5865" t="s">
        <v>1454</v>
      </c>
      <c r="J5865" s="20">
        <v>101</v>
      </c>
      <c r="K5865" s="20" t="s">
        <v>1465</v>
      </c>
      <c r="L5865" t="s">
        <v>1466</v>
      </c>
      <c r="M5865" s="20">
        <v>25.25</v>
      </c>
      <c r="N5865" s="20">
        <v>25.25</v>
      </c>
      <c r="AE5865">
        <f t="shared" si="91"/>
        <v>2005</v>
      </c>
    </row>
    <row r="5866" spans="1:31" x14ac:dyDescent="0.25">
      <c r="A5866" s="7">
        <v>5863</v>
      </c>
      <c r="B5866" s="8">
        <v>38417</v>
      </c>
      <c r="C5866" t="s">
        <v>3</v>
      </c>
      <c r="D5866" t="s">
        <v>350</v>
      </c>
      <c r="E5866" t="s">
        <v>9</v>
      </c>
      <c r="F5866" t="s">
        <v>354</v>
      </c>
      <c r="G5866" t="s">
        <v>648</v>
      </c>
      <c r="H5866" s="9" t="s">
        <v>1942</v>
      </c>
      <c r="I5866" t="s">
        <v>1454</v>
      </c>
      <c r="J5866" s="20">
        <v>22</v>
      </c>
      <c r="K5866" s="20" t="s">
        <v>1465</v>
      </c>
      <c r="L5866" t="s">
        <v>1466</v>
      </c>
      <c r="M5866" s="20">
        <v>5.5</v>
      </c>
      <c r="N5866" s="20">
        <v>5.5</v>
      </c>
      <c r="AE5866">
        <f t="shared" si="91"/>
        <v>2005</v>
      </c>
    </row>
    <row r="5867" spans="1:31" x14ac:dyDescent="0.25">
      <c r="A5867" s="7">
        <v>5864</v>
      </c>
      <c r="B5867" s="8">
        <v>38417</v>
      </c>
      <c r="C5867" t="s">
        <v>3</v>
      </c>
      <c r="D5867" t="s">
        <v>578</v>
      </c>
      <c r="E5867" t="s">
        <v>9</v>
      </c>
      <c r="F5867" t="s">
        <v>168</v>
      </c>
      <c r="G5867" t="s">
        <v>648</v>
      </c>
      <c r="H5867" s="9" t="s">
        <v>1943</v>
      </c>
      <c r="I5867" t="s">
        <v>1454</v>
      </c>
      <c r="J5867" s="20">
        <v>48</v>
      </c>
      <c r="K5867" s="20" t="s">
        <v>9</v>
      </c>
      <c r="L5867" t="s">
        <v>1463</v>
      </c>
      <c r="M5867" s="20">
        <v>11.52</v>
      </c>
      <c r="N5867" s="20">
        <v>13.48</v>
      </c>
      <c r="AE5867">
        <f t="shared" si="91"/>
        <v>2005</v>
      </c>
    </row>
    <row r="5868" spans="1:31" x14ac:dyDescent="0.25">
      <c r="A5868" s="7">
        <v>5865</v>
      </c>
      <c r="B5868" s="8">
        <v>38418</v>
      </c>
      <c r="C5868" t="s">
        <v>3</v>
      </c>
      <c r="D5868" t="s">
        <v>695</v>
      </c>
      <c r="E5868" t="s">
        <v>9</v>
      </c>
      <c r="F5868" t="s">
        <v>682</v>
      </c>
      <c r="G5868" t="s">
        <v>648</v>
      </c>
      <c r="H5868" s="135" t="s">
        <v>1944</v>
      </c>
      <c r="I5868" t="s">
        <v>1454</v>
      </c>
      <c r="J5868" s="20">
        <v>18</v>
      </c>
      <c r="K5868" s="20" t="s">
        <v>3</v>
      </c>
      <c r="L5868" t="s">
        <v>1464</v>
      </c>
      <c r="M5868" s="20">
        <v>6.04</v>
      </c>
      <c r="N5868" s="20">
        <v>3.96</v>
      </c>
      <c r="AE5868">
        <f t="shared" si="91"/>
        <v>2005</v>
      </c>
    </row>
    <row r="5869" spans="1:31" x14ac:dyDescent="0.25">
      <c r="A5869" s="7">
        <v>5866</v>
      </c>
      <c r="B5869" s="8">
        <v>38419</v>
      </c>
      <c r="C5869" t="s">
        <v>3</v>
      </c>
      <c r="D5869" t="s">
        <v>704</v>
      </c>
      <c r="E5869" t="s">
        <v>9</v>
      </c>
      <c r="F5869" t="s">
        <v>202</v>
      </c>
      <c r="G5869" t="s">
        <v>14</v>
      </c>
      <c r="H5869" s="135" t="s">
        <v>1522</v>
      </c>
      <c r="I5869" t="s">
        <v>1455</v>
      </c>
      <c r="J5869" s="20">
        <v>7</v>
      </c>
      <c r="K5869" s="20" t="s">
        <v>9</v>
      </c>
      <c r="L5869" t="s">
        <v>1464</v>
      </c>
      <c r="M5869" s="20">
        <v>0.77</v>
      </c>
      <c r="N5869" s="20">
        <v>1.48</v>
      </c>
      <c r="AE5869">
        <f t="shared" si="91"/>
        <v>2005</v>
      </c>
    </row>
    <row r="5870" spans="1:31" x14ac:dyDescent="0.25">
      <c r="A5870" s="7">
        <v>5867</v>
      </c>
      <c r="B5870" s="8">
        <v>38419</v>
      </c>
      <c r="C5870" t="s">
        <v>3</v>
      </c>
      <c r="D5870" t="s">
        <v>500</v>
      </c>
      <c r="E5870" t="s">
        <v>9</v>
      </c>
      <c r="F5870" t="s">
        <v>641</v>
      </c>
      <c r="G5870" t="s">
        <v>633</v>
      </c>
      <c r="H5870" s="9" t="s">
        <v>1945</v>
      </c>
      <c r="I5870" t="s">
        <v>1454</v>
      </c>
      <c r="J5870" s="20">
        <v>18</v>
      </c>
      <c r="K5870" s="20" t="s">
        <v>9</v>
      </c>
      <c r="L5870" t="s">
        <v>1463</v>
      </c>
      <c r="M5870" s="20">
        <v>4.32</v>
      </c>
      <c r="N5870" s="20">
        <v>5.68</v>
      </c>
      <c r="AE5870">
        <f t="shared" si="91"/>
        <v>2005</v>
      </c>
    </row>
    <row r="5871" spans="1:31" x14ac:dyDescent="0.25">
      <c r="A5871" s="7">
        <v>5868</v>
      </c>
      <c r="B5871" s="8">
        <v>38419</v>
      </c>
      <c r="C5871" t="s">
        <v>3</v>
      </c>
      <c r="D5871" t="s">
        <v>120</v>
      </c>
      <c r="E5871" t="s">
        <v>9</v>
      </c>
      <c r="F5871" t="s">
        <v>707</v>
      </c>
      <c r="G5871" t="s">
        <v>377</v>
      </c>
      <c r="H5871" s="9" t="s">
        <v>1946</v>
      </c>
      <c r="I5871" t="s">
        <v>1458</v>
      </c>
      <c r="J5871" s="20">
        <v>12</v>
      </c>
      <c r="K5871" s="20" t="s">
        <v>3</v>
      </c>
      <c r="L5871" t="s">
        <v>1464</v>
      </c>
      <c r="M5871" s="20">
        <v>30</v>
      </c>
      <c r="N5871" s="20">
        <v>10</v>
      </c>
      <c r="AE5871">
        <f t="shared" si="91"/>
        <v>2005</v>
      </c>
    </row>
    <row r="5872" spans="1:31" x14ac:dyDescent="0.25">
      <c r="A5872" s="7">
        <v>5869</v>
      </c>
      <c r="B5872" s="8">
        <v>38420</v>
      </c>
      <c r="C5872" t="s">
        <v>3</v>
      </c>
      <c r="D5872" t="s">
        <v>43</v>
      </c>
      <c r="E5872" t="s">
        <v>9</v>
      </c>
      <c r="F5872" t="s">
        <v>681</v>
      </c>
      <c r="G5872" t="s">
        <v>14</v>
      </c>
      <c r="H5872" s="135" t="s">
        <v>1496</v>
      </c>
      <c r="I5872" t="s">
        <v>1454</v>
      </c>
      <c r="J5872" s="20">
        <v>16</v>
      </c>
      <c r="K5872" s="20" t="s">
        <v>1465</v>
      </c>
      <c r="L5872" t="s">
        <v>1466</v>
      </c>
      <c r="M5872" s="20">
        <v>4</v>
      </c>
      <c r="N5872" s="20">
        <v>4</v>
      </c>
      <c r="AE5872">
        <f t="shared" si="91"/>
        <v>2005</v>
      </c>
    </row>
    <row r="5873" spans="1:31" x14ac:dyDescent="0.25">
      <c r="A5873" s="7">
        <v>5870</v>
      </c>
      <c r="B5873" s="8">
        <v>38420</v>
      </c>
      <c r="C5873" t="s">
        <v>3</v>
      </c>
      <c r="D5873" t="s">
        <v>708</v>
      </c>
      <c r="E5873" t="s">
        <v>9</v>
      </c>
      <c r="F5873" t="s">
        <v>690</v>
      </c>
      <c r="G5873" t="s">
        <v>648</v>
      </c>
      <c r="H5873" s="135" t="s">
        <v>1812</v>
      </c>
      <c r="I5873" t="s">
        <v>1454</v>
      </c>
      <c r="J5873" s="20">
        <v>12</v>
      </c>
      <c r="K5873" s="20" t="s">
        <v>9</v>
      </c>
      <c r="L5873" t="s">
        <v>1464</v>
      </c>
      <c r="M5873" s="20">
        <v>2.64</v>
      </c>
      <c r="N5873" s="20">
        <v>4.3599999999999994</v>
      </c>
      <c r="AE5873">
        <f t="shared" si="91"/>
        <v>2005</v>
      </c>
    </row>
    <row r="5874" spans="1:31" x14ac:dyDescent="0.25">
      <c r="A5874" s="7">
        <v>5871</v>
      </c>
      <c r="B5874" s="8">
        <v>38420</v>
      </c>
      <c r="C5874" t="s">
        <v>3</v>
      </c>
      <c r="D5874" t="s">
        <v>392</v>
      </c>
      <c r="E5874" t="s">
        <v>9</v>
      </c>
      <c r="F5874" t="s">
        <v>66</v>
      </c>
      <c r="G5874" t="s">
        <v>569</v>
      </c>
      <c r="H5874" s="9" t="s">
        <v>1947</v>
      </c>
      <c r="I5874" t="s">
        <v>1454</v>
      </c>
      <c r="J5874" s="20">
        <v>18</v>
      </c>
      <c r="K5874" s="20" t="s">
        <v>1465</v>
      </c>
      <c r="L5874" t="s">
        <v>1466</v>
      </c>
      <c r="M5874" s="20">
        <v>4.5</v>
      </c>
      <c r="N5874" s="20">
        <v>4.5</v>
      </c>
      <c r="AE5874">
        <f t="shared" si="91"/>
        <v>2005</v>
      </c>
    </row>
    <row r="5875" spans="1:31" x14ac:dyDescent="0.25">
      <c r="A5875" s="7">
        <v>5872</v>
      </c>
      <c r="B5875" s="8">
        <v>38421</v>
      </c>
      <c r="C5875" t="s">
        <v>3</v>
      </c>
      <c r="D5875" t="s">
        <v>25</v>
      </c>
      <c r="E5875" t="s">
        <v>9</v>
      </c>
      <c r="F5875" t="s">
        <v>26</v>
      </c>
      <c r="G5875" t="s">
        <v>11</v>
      </c>
      <c r="H5875" s="135" t="s">
        <v>1505</v>
      </c>
      <c r="I5875" t="s">
        <v>1454</v>
      </c>
      <c r="J5875" s="20">
        <v>60</v>
      </c>
      <c r="K5875" s="20" t="s">
        <v>9</v>
      </c>
      <c r="L5875" t="s">
        <v>1464</v>
      </c>
      <c r="M5875" s="20">
        <v>13.2</v>
      </c>
      <c r="N5875" s="20">
        <v>17.8</v>
      </c>
      <c r="AE5875">
        <f t="shared" si="91"/>
        <v>2005</v>
      </c>
    </row>
    <row r="5876" spans="1:31" x14ac:dyDescent="0.25">
      <c r="A5876" s="7">
        <v>5873</v>
      </c>
      <c r="B5876" s="8">
        <v>38421</v>
      </c>
      <c r="C5876" t="s">
        <v>3</v>
      </c>
      <c r="D5876" t="s">
        <v>31</v>
      </c>
      <c r="E5876" t="s">
        <v>9</v>
      </c>
      <c r="F5876" t="s">
        <v>45</v>
      </c>
      <c r="G5876" t="s">
        <v>11</v>
      </c>
      <c r="H5876" s="135" t="s">
        <v>1541</v>
      </c>
      <c r="I5876" t="s">
        <v>1454</v>
      </c>
      <c r="J5876" s="20">
        <v>19</v>
      </c>
      <c r="K5876" s="20" t="s">
        <v>3</v>
      </c>
      <c r="L5876" t="s">
        <v>1464</v>
      </c>
      <c r="M5876" s="20">
        <v>6.32</v>
      </c>
      <c r="N5876" s="20">
        <v>4.18</v>
      </c>
      <c r="AE5876">
        <f t="shared" si="91"/>
        <v>2005</v>
      </c>
    </row>
    <row r="5877" spans="1:31" x14ac:dyDescent="0.25">
      <c r="A5877" s="7">
        <v>5874</v>
      </c>
      <c r="B5877" s="8">
        <v>38421</v>
      </c>
      <c r="C5877" t="s">
        <v>3</v>
      </c>
      <c r="D5877" t="s">
        <v>524</v>
      </c>
      <c r="E5877" t="s">
        <v>9</v>
      </c>
      <c r="F5877" t="s">
        <v>667</v>
      </c>
      <c r="G5877" t="s">
        <v>17</v>
      </c>
      <c r="H5877" s="135" t="s">
        <v>1496</v>
      </c>
      <c r="I5877" t="s">
        <v>1454</v>
      </c>
      <c r="J5877" s="20">
        <v>15</v>
      </c>
      <c r="K5877" s="20" t="s">
        <v>1465</v>
      </c>
      <c r="L5877" t="s">
        <v>1466</v>
      </c>
      <c r="M5877" s="20">
        <v>3.75</v>
      </c>
      <c r="N5877" s="20">
        <v>3.75</v>
      </c>
      <c r="AE5877">
        <f t="shared" si="91"/>
        <v>2005</v>
      </c>
    </row>
    <row r="5878" spans="1:31" x14ac:dyDescent="0.25">
      <c r="A5878" s="7">
        <v>5875</v>
      </c>
      <c r="B5878" s="8">
        <v>38422</v>
      </c>
      <c r="C5878" t="s">
        <v>3</v>
      </c>
      <c r="D5878" t="s">
        <v>704</v>
      </c>
      <c r="E5878" t="s">
        <v>9</v>
      </c>
      <c r="F5878" t="s">
        <v>77</v>
      </c>
      <c r="G5878" t="s">
        <v>14</v>
      </c>
      <c r="H5878" s="135" t="s">
        <v>1522</v>
      </c>
      <c r="I5878" t="s">
        <v>1455</v>
      </c>
      <c r="J5878" s="20">
        <v>8</v>
      </c>
      <c r="K5878" s="20" t="s">
        <v>9</v>
      </c>
      <c r="L5878" t="s">
        <v>1464</v>
      </c>
      <c r="M5878" s="20">
        <v>0.88</v>
      </c>
      <c r="N5878" s="20">
        <v>1.62</v>
      </c>
      <c r="AE5878">
        <f t="shared" si="91"/>
        <v>2005</v>
      </c>
    </row>
    <row r="5879" spans="1:31" x14ac:dyDescent="0.25">
      <c r="A5879" s="7">
        <v>5876</v>
      </c>
      <c r="B5879" s="8">
        <v>38422</v>
      </c>
      <c r="C5879" t="s">
        <v>3</v>
      </c>
      <c r="D5879" t="s">
        <v>543</v>
      </c>
      <c r="E5879" t="s">
        <v>9</v>
      </c>
      <c r="F5879" t="s">
        <v>521</v>
      </c>
      <c r="G5879" t="s">
        <v>377</v>
      </c>
      <c r="H5879" s="9" t="s">
        <v>1948</v>
      </c>
      <c r="I5879" t="s">
        <v>1456</v>
      </c>
      <c r="J5879" s="20">
        <v>16</v>
      </c>
      <c r="K5879" s="20" t="s">
        <v>3</v>
      </c>
      <c r="L5879" t="s">
        <v>1464</v>
      </c>
      <c r="M5879" s="20">
        <v>5.48</v>
      </c>
      <c r="N5879" s="20">
        <v>3.52</v>
      </c>
      <c r="O5879" t="s">
        <v>3</v>
      </c>
      <c r="P5879" s="13" t="s">
        <v>503</v>
      </c>
      <c r="Q5879" t="s">
        <v>9</v>
      </c>
      <c r="R5879" t="s">
        <v>520</v>
      </c>
      <c r="S5879" t="s">
        <v>1465</v>
      </c>
      <c r="U5879" t="s">
        <v>1465</v>
      </c>
      <c r="W5879" t="s">
        <v>1465</v>
      </c>
      <c r="Y5879" t="s">
        <v>1465</v>
      </c>
      <c r="AA5879" t="s">
        <v>1465</v>
      </c>
      <c r="AC5879" t="s">
        <v>1465</v>
      </c>
      <c r="AE5879">
        <f t="shared" si="91"/>
        <v>2005</v>
      </c>
    </row>
    <row r="5880" spans="1:31" x14ac:dyDescent="0.25">
      <c r="A5880" s="7">
        <v>5877</v>
      </c>
      <c r="B5880" s="8">
        <v>38422</v>
      </c>
      <c r="C5880" t="s">
        <v>3</v>
      </c>
      <c r="D5880" t="s">
        <v>543</v>
      </c>
      <c r="E5880" t="s">
        <v>9</v>
      </c>
      <c r="F5880" t="s">
        <v>521</v>
      </c>
      <c r="G5880" t="s">
        <v>648</v>
      </c>
      <c r="H5880" s="9" t="s">
        <v>1949</v>
      </c>
      <c r="I5880" t="s">
        <v>1454</v>
      </c>
      <c r="J5880" s="20">
        <v>51</v>
      </c>
      <c r="K5880" s="20" t="s">
        <v>3</v>
      </c>
      <c r="L5880" t="s">
        <v>1463</v>
      </c>
      <c r="M5880" s="20">
        <v>14.26</v>
      </c>
      <c r="N5880" s="20">
        <v>12.24</v>
      </c>
      <c r="AE5880">
        <f t="shared" si="91"/>
        <v>2005</v>
      </c>
    </row>
    <row r="5881" spans="1:31" x14ac:dyDescent="0.25">
      <c r="A5881" s="7">
        <v>5878</v>
      </c>
      <c r="B5881" s="8">
        <v>38423</v>
      </c>
      <c r="C5881" t="s">
        <v>3</v>
      </c>
      <c r="D5881" t="s">
        <v>503</v>
      </c>
      <c r="E5881" t="s">
        <v>9</v>
      </c>
      <c r="F5881" t="s">
        <v>543</v>
      </c>
      <c r="G5881" t="s">
        <v>377</v>
      </c>
      <c r="H5881" s="9" t="s">
        <v>1950</v>
      </c>
      <c r="I5881" t="s">
        <v>1455</v>
      </c>
      <c r="J5881" s="20">
        <v>93</v>
      </c>
      <c r="K5881" s="20" t="s">
        <v>3</v>
      </c>
      <c r="L5881" t="s">
        <v>1464</v>
      </c>
      <c r="M5881" s="20">
        <v>13.52</v>
      </c>
      <c r="N5881" s="20">
        <v>10.23</v>
      </c>
      <c r="AE5881">
        <f t="shared" si="91"/>
        <v>2005</v>
      </c>
    </row>
    <row r="5882" spans="1:31" x14ac:dyDescent="0.25">
      <c r="A5882" s="7">
        <v>5879</v>
      </c>
      <c r="B5882" s="8">
        <v>38423</v>
      </c>
      <c r="C5882" t="s">
        <v>3</v>
      </c>
      <c r="D5882" t="s">
        <v>598</v>
      </c>
      <c r="E5882" t="s">
        <v>9</v>
      </c>
      <c r="F5882" t="s">
        <v>552</v>
      </c>
      <c r="G5882" t="s">
        <v>648</v>
      </c>
      <c r="H5882" s="135" t="s">
        <v>1797</v>
      </c>
      <c r="I5882" t="s">
        <v>1455</v>
      </c>
      <c r="J5882" s="20">
        <v>40</v>
      </c>
      <c r="K5882" s="20" t="s">
        <v>3</v>
      </c>
      <c r="L5882" t="s">
        <v>1463</v>
      </c>
      <c r="M5882" s="20">
        <v>5.7</v>
      </c>
      <c r="N5882" s="20">
        <v>4.8</v>
      </c>
      <c r="AE5882">
        <f t="shared" si="91"/>
        <v>2005</v>
      </c>
    </row>
    <row r="5883" spans="1:31" x14ac:dyDescent="0.25">
      <c r="A5883" s="7">
        <v>5880</v>
      </c>
      <c r="B5883" s="8">
        <v>38424</v>
      </c>
      <c r="C5883" t="s">
        <v>3</v>
      </c>
      <c r="D5883" t="s">
        <v>411</v>
      </c>
      <c r="E5883" t="s">
        <v>9</v>
      </c>
      <c r="F5883" t="s">
        <v>261</v>
      </c>
      <c r="G5883" t="s">
        <v>24</v>
      </c>
      <c r="H5883" s="135" t="s">
        <v>1497</v>
      </c>
      <c r="I5883" t="s">
        <v>1454</v>
      </c>
      <c r="J5883" s="20">
        <v>23</v>
      </c>
      <c r="K5883" s="20" t="s">
        <v>3</v>
      </c>
      <c r="L5883" t="s">
        <v>1464</v>
      </c>
      <c r="M5883" s="20">
        <v>7.4399999999999995</v>
      </c>
      <c r="N5883" s="20">
        <v>5.0600000000000005</v>
      </c>
      <c r="AE5883">
        <f t="shared" si="91"/>
        <v>2005</v>
      </c>
    </row>
    <row r="5884" spans="1:31" x14ac:dyDescent="0.25">
      <c r="A5884" s="7">
        <v>5881</v>
      </c>
      <c r="B5884" s="8">
        <v>38424</v>
      </c>
      <c r="C5884" t="s">
        <v>3</v>
      </c>
      <c r="D5884" t="s">
        <v>645</v>
      </c>
      <c r="E5884" t="s">
        <v>9</v>
      </c>
      <c r="F5884" t="s">
        <v>469</v>
      </c>
      <c r="G5884" t="s">
        <v>65</v>
      </c>
      <c r="H5884" s="135" t="s">
        <v>1512</v>
      </c>
      <c r="I5884" t="s">
        <v>1454</v>
      </c>
      <c r="J5884" s="20">
        <v>18</v>
      </c>
      <c r="K5884" s="20" t="s">
        <v>9</v>
      </c>
      <c r="L5884" t="s">
        <v>1464</v>
      </c>
      <c r="M5884" s="20">
        <v>3.96</v>
      </c>
      <c r="N5884" s="20">
        <v>6.04</v>
      </c>
      <c r="AE5884">
        <f t="shared" si="91"/>
        <v>2005</v>
      </c>
    </row>
    <row r="5885" spans="1:31" x14ac:dyDescent="0.25">
      <c r="A5885" s="7">
        <v>5882</v>
      </c>
      <c r="B5885" s="8">
        <v>38424</v>
      </c>
      <c r="C5885" t="s">
        <v>3</v>
      </c>
      <c r="D5885" t="s">
        <v>92</v>
      </c>
      <c r="E5885" t="s">
        <v>9</v>
      </c>
      <c r="F5885" t="s">
        <v>114</v>
      </c>
      <c r="G5885" t="s">
        <v>11</v>
      </c>
      <c r="H5885" s="135" t="s">
        <v>1631</v>
      </c>
      <c r="I5885" t="s">
        <v>1454</v>
      </c>
      <c r="J5885" s="20">
        <v>60</v>
      </c>
      <c r="K5885" s="20" t="s">
        <v>3</v>
      </c>
      <c r="L5885" t="s">
        <v>1463</v>
      </c>
      <c r="M5885" s="20">
        <v>16.600000000000001</v>
      </c>
      <c r="N5885" s="20">
        <v>14.4</v>
      </c>
      <c r="AE5885">
        <f t="shared" si="91"/>
        <v>2005</v>
      </c>
    </row>
    <row r="5886" spans="1:31" x14ac:dyDescent="0.25">
      <c r="A5886" s="7">
        <v>5883</v>
      </c>
      <c r="B5886" s="8">
        <v>38424</v>
      </c>
      <c r="C5886" t="s">
        <v>3</v>
      </c>
      <c r="D5886" t="s">
        <v>621</v>
      </c>
      <c r="E5886" t="s">
        <v>9</v>
      </c>
      <c r="F5886" t="s">
        <v>687</v>
      </c>
      <c r="G5886" t="s">
        <v>648</v>
      </c>
      <c r="H5886" s="135" t="s">
        <v>1812</v>
      </c>
      <c r="I5886" t="s">
        <v>1454</v>
      </c>
      <c r="J5886" s="20">
        <v>12</v>
      </c>
      <c r="K5886" s="20" t="s">
        <v>3</v>
      </c>
      <c r="L5886" t="s">
        <v>1464</v>
      </c>
      <c r="M5886" s="20">
        <v>4.3599999999999994</v>
      </c>
      <c r="N5886" s="20">
        <v>2.64</v>
      </c>
      <c r="AE5886">
        <f t="shared" si="91"/>
        <v>2005</v>
      </c>
    </row>
    <row r="5887" spans="1:31" x14ac:dyDescent="0.25">
      <c r="A5887" s="7">
        <v>5884</v>
      </c>
      <c r="B5887" s="8">
        <v>38424</v>
      </c>
      <c r="C5887" t="s">
        <v>3</v>
      </c>
      <c r="D5887" t="s">
        <v>624</v>
      </c>
      <c r="E5887" t="s">
        <v>9</v>
      </c>
      <c r="F5887" t="s">
        <v>292</v>
      </c>
      <c r="G5887" t="s">
        <v>569</v>
      </c>
      <c r="H5887" s="135" t="s">
        <v>1951</v>
      </c>
      <c r="I5887" t="s">
        <v>1454</v>
      </c>
      <c r="J5887" s="20">
        <v>19</v>
      </c>
      <c r="K5887" s="20" t="s">
        <v>9</v>
      </c>
      <c r="L5887" t="s">
        <v>1464</v>
      </c>
      <c r="M5887" s="20">
        <v>4.18</v>
      </c>
      <c r="N5887" s="20">
        <v>6.32</v>
      </c>
      <c r="AE5887">
        <f t="shared" si="91"/>
        <v>2005</v>
      </c>
    </row>
    <row r="5888" spans="1:31" x14ac:dyDescent="0.25">
      <c r="A5888" s="7">
        <v>5885</v>
      </c>
      <c r="B5888" s="8">
        <v>38424</v>
      </c>
      <c r="C5888" t="s">
        <v>3</v>
      </c>
      <c r="D5888" t="s">
        <v>292</v>
      </c>
      <c r="E5888" t="s">
        <v>9</v>
      </c>
      <c r="F5888" t="s">
        <v>624</v>
      </c>
      <c r="G5888" t="s">
        <v>569</v>
      </c>
      <c r="H5888" s="135" t="s">
        <v>1951</v>
      </c>
      <c r="I5888" t="s">
        <v>1454</v>
      </c>
      <c r="J5888" s="20">
        <v>25</v>
      </c>
      <c r="K5888" s="20" t="s">
        <v>3</v>
      </c>
      <c r="L5888" t="s">
        <v>1463</v>
      </c>
      <c r="M5888" s="20">
        <v>7.5</v>
      </c>
      <c r="N5888" s="20">
        <v>6</v>
      </c>
      <c r="AE5888">
        <f t="shared" si="91"/>
        <v>2005</v>
      </c>
    </row>
    <row r="5889" spans="1:31" x14ac:dyDescent="0.25">
      <c r="A5889" s="7">
        <v>5886</v>
      </c>
      <c r="B5889" s="8">
        <v>38424</v>
      </c>
      <c r="C5889" t="s">
        <v>3</v>
      </c>
      <c r="D5889" t="s">
        <v>440</v>
      </c>
      <c r="E5889" t="s">
        <v>9</v>
      </c>
      <c r="F5889" t="s">
        <v>85</v>
      </c>
      <c r="G5889" t="s">
        <v>648</v>
      </c>
      <c r="H5889" s="135" t="s">
        <v>1797</v>
      </c>
      <c r="I5889" t="s">
        <v>1454</v>
      </c>
      <c r="J5889" s="20">
        <v>49</v>
      </c>
      <c r="K5889" s="20" t="s">
        <v>9</v>
      </c>
      <c r="L5889" t="s">
        <v>1464</v>
      </c>
      <c r="M5889" s="20">
        <v>10.78</v>
      </c>
      <c r="N5889" s="20">
        <v>14.72</v>
      </c>
      <c r="AE5889">
        <f t="shared" si="91"/>
        <v>2005</v>
      </c>
    </row>
    <row r="5890" spans="1:31" x14ac:dyDescent="0.25">
      <c r="A5890" s="7">
        <v>5887</v>
      </c>
      <c r="B5890" s="8">
        <v>38425</v>
      </c>
      <c r="C5890" t="s">
        <v>3</v>
      </c>
      <c r="D5890" t="s">
        <v>168</v>
      </c>
      <c r="E5890" t="s">
        <v>9</v>
      </c>
      <c r="F5890" t="s">
        <v>630</v>
      </c>
      <c r="G5890" t="s">
        <v>24</v>
      </c>
      <c r="H5890" s="135" t="s">
        <v>1548</v>
      </c>
      <c r="I5890" t="s">
        <v>1454</v>
      </c>
      <c r="J5890" s="20">
        <v>14</v>
      </c>
      <c r="K5890" s="20" t="s">
        <v>9</v>
      </c>
      <c r="L5890" t="s">
        <v>1464</v>
      </c>
      <c r="M5890" s="20">
        <v>3.08</v>
      </c>
      <c r="N5890" s="20">
        <v>4.92</v>
      </c>
      <c r="AE5890">
        <f t="shared" si="91"/>
        <v>2005</v>
      </c>
    </row>
    <row r="5891" spans="1:31" x14ac:dyDescent="0.25">
      <c r="A5891" s="7">
        <v>5888</v>
      </c>
      <c r="B5891" s="8">
        <v>38425</v>
      </c>
      <c r="C5891" t="s">
        <v>3</v>
      </c>
      <c r="D5891" t="s">
        <v>690</v>
      </c>
      <c r="E5891" t="s">
        <v>9</v>
      </c>
      <c r="F5891" t="s">
        <v>691</v>
      </c>
      <c r="G5891" t="s">
        <v>648</v>
      </c>
      <c r="H5891" s="135" t="s">
        <v>1833</v>
      </c>
      <c r="I5891" t="s">
        <v>1455</v>
      </c>
      <c r="J5891" s="20">
        <v>4</v>
      </c>
      <c r="K5891" s="20" t="s">
        <v>1465</v>
      </c>
      <c r="L5891" t="s">
        <v>1466</v>
      </c>
      <c r="M5891" s="20">
        <v>0.5</v>
      </c>
      <c r="N5891" s="20">
        <v>0.5</v>
      </c>
      <c r="AE5891">
        <f t="shared" si="91"/>
        <v>2005</v>
      </c>
    </row>
    <row r="5892" spans="1:31" x14ac:dyDescent="0.25">
      <c r="A5892" s="7">
        <v>5889</v>
      </c>
      <c r="B5892" s="8">
        <v>38425</v>
      </c>
      <c r="C5892" t="s">
        <v>3</v>
      </c>
      <c r="D5892" t="s">
        <v>638</v>
      </c>
      <c r="E5892" t="s">
        <v>9</v>
      </c>
      <c r="F5892" t="s">
        <v>354</v>
      </c>
      <c r="G5892" t="s">
        <v>648</v>
      </c>
      <c r="H5892" s="135" t="s">
        <v>1952</v>
      </c>
      <c r="I5892" t="s">
        <v>1454</v>
      </c>
      <c r="J5892" s="20">
        <v>27</v>
      </c>
      <c r="K5892" s="20" t="s">
        <v>3</v>
      </c>
      <c r="L5892" t="s">
        <v>1464</v>
      </c>
      <c r="M5892" s="20">
        <v>8.56</v>
      </c>
      <c r="N5892" s="20">
        <v>5.9399999999999995</v>
      </c>
      <c r="AE5892">
        <f t="shared" ref="AE5892:AE5955" si="92">YEAR(B5892)</f>
        <v>2005</v>
      </c>
    </row>
    <row r="5893" spans="1:31" x14ac:dyDescent="0.25">
      <c r="A5893" s="7">
        <v>5890</v>
      </c>
      <c r="B5893" s="8">
        <v>38426</v>
      </c>
      <c r="C5893" t="s">
        <v>3</v>
      </c>
      <c r="D5893" t="s">
        <v>682</v>
      </c>
      <c r="E5893" t="s">
        <v>9</v>
      </c>
      <c r="F5893" t="s">
        <v>678</v>
      </c>
      <c r="G5893" t="s">
        <v>648</v>
      </c>
      <c r="H5893" s="135" t="s">
        <v>1795</v>
      </c>
      <c r="I5893" t="s">
        <v>1454</v>
      </c>
      <c r="J5893" s="20">
        <v>44</v>
      </c>
      <c r="K5893" s="20" t="s">
        <v>3</v>
      </c>
      <c r="L5893" t="s">
        <v>1463</v>
      </c>
      <c r="M5893" s="20">
        <v>12.44</v>
      </c>
      <c r="N5893" s="20">
        <v>10.56</v>
      </c>
      <c r="AE5893">
        <f t="shared" si="92"/>
        <v>2005</v>
      </c>
    </row>
    <row r="5894" spans="1:31" x14ac:dyDescent="0.25">
      <c r="A5894" s="7">
        <v>5891</v>
      </c>
      <c r="B5894" s="8">
        <v>38427</v>
      </c>
      <c r="C5894" t="s">
        <v>3</v>
      </c>
      <c r="D5894" t="s">
        <v>286</v>
      </c>
      <c r="E5894" t="s">
        <v>9</v>
      </c>
      <c r="F5894" t="s">
        <v>174</v>
      </c>
      <c r="G5894" t="s">
        <v>24</v>
      </c>
      <c r="H5894" s="135" t="s">
        <v>1493</v>
      </c>
      <c r="I5894" t="s">
        <v>1458</v>
      </c>
      <c r="J5894" s="20">
        <v>10</v>
      </c>
      <c r="K5894" s="20" t="s">
        <v>1465</v>
      </c>
      <c r="L5894" t="s">
        <v>1466</v>
      </c>
      <c r="M5894" s="20">
        <v>10</v>
      </c>
      <c r="N5894" s="20">
        <v>30</v>
      </c>
      <c r="AE5894">
        <f t="shared" si="92"/>
        <v>2005</v>
      </c>
    </row>
    <row r="5895" spans="1:31" x14ac:dyDescent="0.25">
      <c r="A5895" s="7">
        <v>5892</v>
      </c>
      <c r="B5895" s="8">
        <v>38427</v>
      </c>
      <c r="C5895" t="s">
        <v>3</v>
      </c>
      <c r="D5895" t="s">
        <v>586</v>
      </c>
      <c r="E5895" t="s">
        <v>9</v>
      </c>
      <c r="F5895" t="s">
        <v>611</v>
      </c>
      <c r="G5895" t="s">
        <v>17</v>
      </c>
      <c r="H5895" s="135" t="s">
        <v>1496</v>
      </c>
      <c r="I5895" t="s">
        <v>1454</v>
      </c>
      <c r="J5895" s="20">
        <v>12</v>
      </c>
      <c r="K5895" s="20" t="s">
        <v>9</v>
      </c>
      <c r="L5895" t="s">
        <v>1464</v>
      </c>
      <c r="M5895" s="20">
        <v>2.64</v>
      </c>
      <c r="N5895" s="20">
        <v>4.3599999999999994</v>
      </c>
      <c r="AE5895">
        <f t="shared" si="92"/>
        <v>2005</v>
      </c>
    </row>
    <row r="5896" spans="1:31" x14ac:dyDescent="0.25">
      <c r="A5896" s="7">
        <v>5893</v>
      </c>
      <c r="B5896" s="8">
        <v>38427</v>
      </c>
      <c r="C5896" t="s">
        <v>3</v>
      </c>
      <c r="D5896" t="s">
        <v>669</v>
      </c>
      <c r="E5896" t="s">
        <v>9</v>
      </c>
      <c r="F5896" t="s">
        <v>545</v>
      </c>
      <c r="G5896" t="s">
        <v>648</v>
      </c>
      <c r="H5896" s="135" t="s">
        <v>1799</v>
      </c>
      <c r="I5896" t="s">
        <v>1454</v>
      </c>
      <c r="J5896" s="20">
        <v>30</v>
      </c>
      <c r="K5896" s="20" t="s">
        <v>3</v>
      </c>
      <c r="L5896" t="s">
        <v>1463</v>
      </c>
      <c r="M5896" s="20">
        <v>8.8000000000000007</v>
      </c>
      <c r="N5896" s="20">
        <v>7.2</v>
      </c>
      <c r="AE5896">
        <f t="shared" si="92"/>
        <v>2005</v>
      </c>
    </row>
    <row r="5897" spans="1:31" x14ac:dyDescent="0.25">
      <c r="A5897" s="7">
        <v>5894</v>
      </c>
      <c r="B5897" s="8">
        <v>38428</v>
      </c>
      <c r="C5897" t="s">
        <v>3</v>
      </c>
      <c r="D5897" t="s">
        <v>543</v>
      </c>
      <c r="E5897" t="s">
        <v>9</v>
      </c>
      <c r="F5897" t="s">
        <v>270</v>
      </c>
      <c r="G5897" t="s">
        <v>17</v>
      </c>
      <c r="H5897" s="135" t="s">
        <v>1496</v>
      </c>
      <c r="I5897" t="s">
        <v>1454</v>
      </c>
      <c r="J5897" s="20">
        <v>10</v>
      </c>
      <c r="K5897" s="20" t="s">
        <v>3</v>
      </c>
      <c r="L5897" t="s">
        <v>1464</v>
      </c>
      <c r="M5897" s="20">
        <v>3.8</v>
      </c>
      <c r="N5897" s="20">
        <v>2.2000000000000002</v>
      </c>
      <c r="AE5897">
        <f t="shared" si="92"/>
        <v>2005</v>
      </c>
    </row>
    <row r="5898" spans="1:31" x14ac:dyDescent="0.25">
      <c r="A5898" s="7">
        <v>5895</v>
      </c>
      <c r="B5898" s="8">
        <v>38428</v>
      </c>
      <c r="C5898" t="s">
        <v>3</v>
      </c>
      <c r="D5898" t="s">
        <v>411</v>
      </c>
      <c r="E5898" t="s">
        <v>9</v>
      </c>
      <c r="F5898" t="s">
        <v>354</v>
      </c>
      <c r="G5898" t="s">
        <v>377</v>
      </c>
      <c r="H5898" s="9" t="s">
        <v>1953</v>
      </c>
      <c r="I5898" t="s">
        <v>1456</v>
      </c>
      <c r="J5898" s="20">
        <v>25</v>
      </c>
      <c r="K5898" s="20" t="s">
        <v>3</v>
      </c>
      <c r="L5898" t="s">
        <v>1464</v>
      </c>
      <c r="M5898" s="20">
        <v>8</v>
      </c>
      <c r="N5898" s="20">
        <v>5.5</v>
      </c>
      <c r="O5898" t="s">
        <v>3</v>
      </c>
      <c r="P5898" s="13" t="s">
        <v>494</v>
      </c>
      <c r="Q5898" t="s">
        <v>9</v>
      </c>
      <c r="R5898" t="s">
        <v>134</v>
      </c>
      <c r="S5898" t="s">
        <v>9</v>
      </c>
      <c r="T5898" t="s">
        <v>609</v>
      </c>
      <c r="U5898" t="s">
        <v>1465</v>
      </c>
      <c r="W5898" t="s">
        <v>1465</v>
      </c>
      <c r="Y5898" t="s">
        <v>1465</v>
      </c>
      <c r="AA5898" t="s">
        <v>1465</v>
      </c>
      <c r="AC5898" t="s">
        <v>1465</v>
      </c>
      <c r="AE5898">
        <f t="shared" si="92"/>
        <v>2005</v>
      </c>
    </row>
    <row r="5899" spans="1:31" x14ac:dyDescent="0.25">
      <c r="A5899" s="7">
        <v>5896</v>
      </c>
      <c r="B5899" s="8">
        <v>38428</v>
      </c>
      <c r="C5899" t="s">
        <v>3</v>
      </c>
      <c r="D5899" t="s">
        <v>440</v>
      </c>
      <c r="E5899" t="s">
        <v>9</v>
      </c>
      <c r="F5899" t="s">
        <v>468</v>
      </c>
      <c r="G5899" t="s">
        <v>569</v>
      </c>
      <c r="H5899" s="9" t="s">
        <v>1954</v>
      </c>
      <c r="I5899" t="s">
        <v>1454</v>
      </c>
      <c r="J5899" s="20">
        <v>15</v>
      </c>
      <c r="K5899" s="20" t="s">
        <v>9</v>
      </c>
      <c r="L5899" t="s">
        <v>1464</v>
      </c>
      <c r="M5899" s="20">
        <v>3.3</v>
      </c>
      <c r="N5899" s="20">
        <v>5.2</v>
      </c>
      <c r="AE5899">
        <f t="shared" si="92"/>
        <v>2005</v>
      </c>
    </row>
    <row r="5900" spans="1:31" x14ac:dyDescent="0.25">
      <c r="A5900" s="7">
        <v>5897</v>
      </c>
      <c r="B5900" s="8">
        <v>38429</v>
      </c>
      <c r="C5900" t="s">
        <v>3</v>
      </c>
      <c r="D5900" t="s">
        <v>270</v>
      </c>
      <c r="E5900" t="s">
        <v>9</v>
      </c>
      <c r="F5900" t="s">
        <v>558</v>
      </c>
      <c r="G5900" t="s">
        <v>14</v>
      </c>
      <c r="H5900" s="135" t="s">
        <v>1522</v>
      </c>
      <c r="I5900" t="s">
        <v>1455</v>
      </c>
      <c r="J5900" s="20">
        <v>12</v>
      </c>
      <c r="K5900" s="20" t="s">
        <v>3</v>
      </c>
      <c r="L5900" t="s">
        <v>1464</v>
      </c>
      <c r="M5900" s="20">
        <v>2.1799999999999997</v>
      </c>
      <c r="N5900" s="20">
        <v>1.32</v>
      </c>
      <c r="AE5900">
        <f t="shared" si="92"/>
        <v>2005</v>
      </c>
    </row>
    <row r="5901" spans="1:31" x14ac:dyDescent="0.25">
      <c r="A5901" s="7">
        <v>5898</v>
      </c>
      <c r="B5901" s="8">
        <v>38429</v>
      </c>
      <c r="C5901" t="s">
        <v>3</v>
      </c>
      <c r="D5901" t="s">
        <v>661</v>
      </c>
      <c r="E5901" t="s">
        <v>9</v>
      </c>
      <c r="F5901" t="s">
        <v>655</v>
      </c>
      <c r="G5901" t="s">
        <v>377</v>
      </c>
      <c r="H5901" s="135" t="s">
        <v>1598</v>
      </c>
      <c r="I5901" t="s">
        <v>1454</v>
      </c>
      <c r="J5901" s="20">
        <v>98</v>
      </c>
      <c r="K5901" s="20" t="s">
        <v>3</v>
      </c>
      <c r="L5901" t="s">
        <v>1463</v>
      </c>
      <c r="M5901" s="20">
        <v>26.48</v>
      </c>
      <c r="N5901" s="20">
        <v>23.52</v>
      </c>
      <c r="AE5901">
        <f t="shared" si="92"/>
        <v>2005</v>
      </c>
    </row>
    <row r="5902" spans="1:31" x14ac:dyDescent="0.25">
      <c r="A5902" s="7">
        <v>5899</v>
      </c>
      <c r="B5902" s="8">
        <v>38429</v>
      </c>
      <c r="C5902" t="s">
        <v>3</v>
      </c>
      <c r="D5902" t="s">
        <v>72</v>
      </c>
      <c r="E5902" t="s">
        <v>9</v>
      </c>
      <c r="F5902" t="s">
        <v>54</v>
      </c>
      <c r="G5902" t="s">
        <v>24</v>
      </c>
      <c r="H5902" s="136" t="s">
        <v>1496</v>
      </c>
      <c r="I5902" t="s">
        <v>1454</v>
      </c>
      <c r="J5902" s="20">
        <v>42</v>
      </c>
      <c r="K5902" s="20" t="s">
        <v>9</v>
      </c>
      <c r="L5902" t="s">
        <v>1464</v>
      </c>
      <c r="M5902" s="20">
        <v>9.24</v>
      </c>
      <c r="N5902" s="20">
        <v>12.76</v>
      </c>
      <c r="AE5902">
        <f t="shared" si="92"/>
        <v>2005</v>
      </c>
    </row>
    <row r="5903" spans="1:31" x14ac:dyDescent="0.25">
      <c r="A5903" s="7">
        <v>5900</v>
      </c>
      <c r="B5903" s="8">
        <v>38429</v>
      </c>
      <c r="C5903" t="s">
        <v>3</v>
      </c>
      <c r="D5903" t="s">
        <v>392</v>
      </c>
      <c r="E5903" t="s">
        <v>9</v>
      </c>
      <c r="F5903" t="s">
        <v>66</v>
      </c>
      <c r="G5903" t="s">
        <v>569</v>
      </c>
      <c r="H5903" s="9" t="s">
        <v>1955</v>
      </c>
      <c r="I5903" t="s">
        <v>1454</v>
      </c>
      <c r="J5903" s="20">
        <v>11</v>
      </c>
      <c r="K5903" s="20" t="s">
        <v>3</v>
      </c>
      <c r="L5903" t="s">
        <v>1464</v>
      </c>
      <c r="M5903" s="20">
        <v>4.08</v>
      </c>
      <c r="N5903" s="20">
        <v>2.42</v>
      </c>
      <c r="AE5903">
        <f t="shared" si="92"/>
        <v>2005</v>
      </c>
    </row>
    <row r="5904" spans="1:31" x14ac:dyDescent="0.25">
      <c r="A5904" s="7">
        <v>5901</v>
      </c>
      <c r="B5904" s="8">
        <v>38430</v>
      </c>
      <c r="C5904" t="s">
        <v>3</v>
      </c>
      <c r="D5904" t="s">
        <v>440</v>
      </c>
      <c r="E5904" t="s">
        <v>9</v>
      </c>
      <c r="F5904" t="s">
        <v>52</v>
      </c>
      <c r="G5904" t="s">
        <v>377</v>
      </c>
      <c r="H5904" s="9" t="s">
        <v>1956</v>
      </c>
      <c r="I5904" t="s">
        <v>1454</v>
      </c>
      <c r="J5904" s="20">
        <v>44</v>
      </c>
      <c r="K5904" s="20" t="s">
        <v>9</v>
      </c>
      <c r="L5904" t="s">
        <v>1463</v>
      </c>
      <c r="M5904" s="20">
        <v>10.56</v>
      </c>
      <c r="N5904" s="20">
        <v>12.44</v>
      </c>
      <c r="AE5904">
        <f t="shared" si="92"/>
        <v>2005</v>
      </c>
    </row>
    <row r="5905" spans="1:31" x14ac:dyDescent="0.25">
      <c r="A5905" s="7">
        <v>5902</v>
      </c>
      <c r="B5905" s="8">
        <v>38430</v>
      </c>
      <c r="C5905" t="s">
        <v>3</v>
      </c>
      <c r="D5905" t="s">
        <v>350</v>
      </c>
      <c r="E5905" t="s">
        <v>9</v>
      </c>
      <c r="F5905" t="s">
        <v>490</v>
      </c>
      <c r="G5905" t="s">
        <v>648</v>
      </c>
      <c r="H5905" s="9" t="s">
        <v>1957</v>
      </c>
      <c r="I5905" t="s">
        <v>1454</v>
      </c>
      <c r="J5905" s="20">
        <v>19</v>
      </c>
      <c r="K5905" s="20" t="s">
        <v>1465</v>
      </c>
      <c r="L5905" t="s">
        <v>1466</v>
      </c>
      <c r="M5905" s="20">
        <v>4.75</v>
      </c>
      <c r="N5905" s="20">
        <v>4.75</v>
      </c>
      <c r="AE5905">
        <f t="shared" si="92"/>
        <v>2005</v>
      </c>
    </row>
    <row r="5906" spans="1:31" x14ac:dyDescent="0.25">
      <c r="A5906" s="7">
        <v>5903</v>
      </c>
      <c r="B5906" s="8">
        <v>38431</v>
      </c>
      <c r="C5906" t="s">
        <v>3</v>
      </c>
      <c r="D5906" t="s">
        <v>229</v>
      </c>
      <c r="E5906" t="s">
        <v>9</v>
      </c>
      <c r="F5906" t="s">
        <v>667</v>
      </c>
      <c r="G5906" t="s">
        <v>377</v>
      </c>
      <c r="H5906" s="9" t="s">
        <v>1958</v>
      </c>
      <c r="I5906" t="s">
        <v>1454</v>
      </c>
      <c r="J5906" s="20">
        <v>104</v>
      </c>
      <c r="K5906" s="20" t="s">
        <v>3</v>
      </c>
      <c r="L5906" t="s">
        <v>1464</v>
      </c>
      <c r="M5906" s="20">
        <v>30.12</v>
      </c>
      <c r="N5906" s="20">
        <v>22.88</v>
      </c>
      <c r="AE5906">
        <f t="shared" si="92"/>
        <v>2005</v>
      </c>
    </row>
    <row r="5907" spans="1:31" x14ac:dyDescent="0.25">
      <c r="A5907" s="7">
        <v>5904</v>
      </c>
      <c r="B5907" s="8">
        <v>38431</v>
      </c>
      <c r="C5907" t="s">
        <v>3</v>
      </c>
      <c r="D5907" t="s">
        <v>503</v>
      </c>
      <c r="E5907" t="s">
        <v>9</v>
      </c>
      <c r="F5907" t="s">
        <v>136</v>
      </c>
      <c r="G5907" t="s">
        <v>17</v>
      </c>
      <c r="H5907" s="135" t="s">
        <v>1496</v>
      </c>
      <c r="I5907" t="s">
        <v>1454</v>
      </c>
      <c r="J5907" s="20">
        <v>16</v>
      </c>
      <c r="K5907" s="20" t="s">
        <v>3</v>
      </c>
      <c r="L5907" t="s">
        <v>1464</v>
      </c>
      <c r="M5907" s="20">
        <v>5.48</v>
      </c>
      <c r="N5907" s="20">
        <v>3.52</v>
      </c>
      <c r="AE5907">
        <f t="shared" si="92"/>
        <v>2005</v>
      </c>
    </row>
    <row r="5908" spans="1:31" x14ac:dyDescent="0.25">
      <c r="A5908" s="7">
        <v>5905</v>
      </c>
      <c r="B5908" s="8">
        <v>38432</v>
      </c>
      <c r="C5908" t="s">
        <v>3</v>
      </c>
      <c r="D5908" t="s">
        <v>489</v>
      </c>
      <c r="E5908" t="s">
        <v>9</v>
      </c>
      <c r="F5908" t="s">
        <v>338</v>
      </c>
      <c r="G5908" t="s">
        <v>65</v>
      </c>
      <c r="H5908" s="135" t="s">
        <v>1496</v>
      </c>
      <c r="I5908" t="s">
        <v>1454</v>
      </c>
      <c r="J5908" s="20">
        <v>16</v>
      </c>
      <c r="K5908" s="20" t="s">
        <v>1465</v>
      </c>
      <c r="L5908" t="s">
        <v>1466</v>
      </c>
      <c r="M5908" s="20">
        <v>4</v>
      </c>
      <c r="N5908" s="20">
        <v>4</v>
      </c>
      <c r="AE5908">
        <f t="shared" si="92"/>
        <v>2005</v>
      </c>
    </row>
    <row r="5909" spans="1:31" x14ac:dyDescent="0.25">
      <c r="A5909" s="7">
        <v>5906</v>
      </c>
      <c r="B5909" s="8">
        <v>38432</v>
      </c>
      <c r="C5909" t="s">
        <v>3</v>
      </c>
      <c r="D5909" t="s">
        <v>606</v>
      </c>
      <c r="E5909" t="s">
        <v>9</v>
      </c>
      <c r="F5909" t="s">
        <v>372</v>
      </c>
      <c r="G5909" t="s">
        <v>648</v>
      </c>
      <c r="H5909" s="9" t="s">
        <v>1959</v>
      </c>
      <c r="I5909" t="s">
        <v>1454</v>
      </c>
      <c r="J5909" s="20">
        <v>20</v>
      </c>
      <c r="K5909" s="20" t="s">
        <v>3</v>
      </c>
      <c r="L5909" t="s">
        <v>1463</v>
      </c>
      <c r="M5909" s="20">
        <v>6.2</v>
      </c>
      <c r="N5909" s="20">
        <v>4.8</v>
      </c>
      <c r="AE5909">
        <f t="shared" si="92"/>
        <v>2005</v>
      </c>
    </row>
    <row r="5910" spans="1:31" x14ac:dyDescent="0.25">
      <c r="A5910" s="7">
        <v>5907</v>
      </c>
      <c r="B5910" s="8">
        <v>38432</v>
      </c>
      <c r="C5910" t="s">
        <v>3</v>
      </c>
      <c r="D5910" t="s">
        <v>678</v>
      </c>
      <c r="E5910" t="s">
        <v>9</v>
      </c>
      <c r="F5910" t="s">
        <v>687</v>
      </c>
      <c r="G5910" t="s">
        <v>569</v>
      </c>
      <c r="H5910" s="9" t="s">
        <v>1960</v>
      </c>
      <c r="I5910" t="s">
        <v>1454</v>
      </c>
      <c r="J5910" s="20">
        <v>51</v>
      </c>
      <c r="K5910" s="20" t="s">
        <v>1465</v>
      </c>
      <c r="L5910" t="s">
        <v>1466</v>
      </c>
      <c r="M5910" s="20">
        <v>12.75</v>
      </c>
      <c r="N5910" s="20">
        <v>12.75</v>
      </c>
      <c r="AE5910">
        <f t="shared" si="92"/>
        <v>2005</v>
      </c>
    </row>
    <row r="5911" spans="1:31" x14ac:dyDescent="0.25">
      <c r="A5911" s="7">
        <v>5908</v>
      </c>
      <c r="B5911" s="8">
        <v>38433</v>
      </c>
      <c r="C5911" t="s">
        <v>3</v>
      </c>
      <c r="D5911" t="s">
        <v>704</v>
      </c>
      <c r="E5911" t="s">
        <v>9</v>
      </c>
      <c r="F5911" t="s">
        <v>202</v>
      </c>
      <c r="G5911" t="s">
        <v>14</v>
      </c>
      <c r="H5911" s="135" t="s">
        <v>1517</v>
      </c>
      <c r="I5911" t="s">
        <v>1455</v>
      </c>
      <c r="J5911" s="20">
        <v>17</v>
      </c>
      <c r="K5911" s="20" t="s">
        <v>3</v>
      </c>
      <c r="L5911" t="s">
        <v>1463</v>
      </c>
      <c r="M5911" s="20">
        <v>2.71</v>
      </c>
      <c r="N5911" s="20">
        <v>2.04</v>
      </c>
      <c r="AE5911">
        <f t="shared" si="92"/>
        <v>2005</v>
      </c>
    </row>
    <row r="5912" spans="1:31" x14ac:dyDescent="0.25">
      <c r="A5912" s="7">
        <v>5909</v>
      </c>
      <c r="B5912" s="8">
        <v>38433</v>
      </c>
      <c r="C5912" t="s">
        <v>3</v>
      </c>
      <c r="D5912" t="s">
        <v>202</v>
      </c>
      <c r="E5912" t="s">
        <v>9</v>
      </c>
      <c r="F5912" t="s">
        <v>704</v>
      </c>
      <c r="G5912" t="s">
        <v>14</v>
      </c>
      <c r="H5912" s="135" t="s">
        <v>1517</v>
      </c>
      <c r="I5912" t="s">
        <v>1455</v>
      </c>
      <c r="J5912" s="20">
        <v>10</v>
      </c>
      <c r="K5912" s="20" t="s">
        <v>3</v>
      </c>
      <c r="L5912" t="s">
        <v>1464</v>
      </c>
      <c r="M5912" s="20">
        <v>1.9</v>
      </c>
      <c r="N5912" s="20">
        <v>1.1000000000000001</v>
      </c>
      <c r="AE5912">
        <f t="shared" si="92"/>
        <v>2005</v>
      </c>
    </row>
    <row r="5913" spans="1:31" x14ac:dyDescent="0.25">
      <c r="A5913" s="7">
        <v>5910</v>
      </c>
      <c r="B5913" s="8">
        <v>38433</v>
      </c>
      <c r="C5913" t="s">
        <v>3</v>
      </c>
      <c r="D5913" t="s">
        <v>709</v>
      </c>
      <c r="E5913" t="s">
        <v>9</v>
      </c>
      <c r="F5913" t="s">
        <v>611</v>
      </c>
      <c r="G5913" t="s">
        <v>17</v>
      </c>
      <c r="H5913" s="135" t="s">
        <v>1496</v>
      </c>
      <c r="I5913" t="s">
        <v>1454</v>
      </c>
      <c r="J5913" s="20">
        <v>15</v>
      </c>
      <c r="K5913" s="20" t="s">
        <v>3</v>
      </c>
      <c r="L5913" t="s">
        <v>1464</v>
      </c>
      <c r="M5913" s="20">
        <v>5.2</v>
      </c>
      <c r="N5913" s="20">
        <v>3.3</v>
      </c>
      <c r="AE5913">
        <f t="shared" si="92"/>
        <v>2005</v>
      </c>
    </row>
    <row r="5914" spans="1:31" x14ac:dyDescent="0.25">
      <c r="A5914" s="7">
        <v>5911</v>
      </c>
      <c r="B5914" s="8">
        <v>38433</v>
      </c>
      <c r="C5914" t="s">
        <v>3</v>
      </c>
      <c r="D5914" t="s">
        <v>614</v>
      </c>
      <c r="E5914" t="s">
        <v>9</v>
      </c>
      <c r="F5914" t="s">
        <v>372</v>
      </c>
      <c r="G5914" t="s">
        <v>648</v>
      </c>
      <c r="H5914" s="135" t="s">
        <v>1785</v>
      </c>
      <c r="I5914" t="s">
        <v>1454</v>
      </c>
      <c r="J5914" s="20">
        <v>38</v>
      </c>
      <c r="K5914" s="20" t="s">
        <v>3</v>
      </c>
      <c r="L5914" t="s">
        <v>1464</v>
      </c>
      <c r="M5914" s="20">
        <v>11.64</v>
      </c>
      <c r="N5914" s="20">
        <v>8.36</v>
      </c>
      <c r="AE5914">
        <f t="shared" si="92"/>
        <v>2005</v>
      </c>
    </row>
    <row r="5915" spans="1:31" x14ac:dyDescent="0.25">
      <c r="A5915" s="7">
        <v>5912</v>
      </c>
      <c r="B5915" s="8">
        <v>38433</v>
      </c>
      <c r="C5915" t="s">
        <v>3</v>
      </c>
      <c r="D5915" t="s">
        <v>237</v>
      </c>
      <c r="E5915" t="s">
        <v>9</v>
      </c>
      <c r="F5915" t="s">
        <v>186</v>
      </c>
      <c r="G5915" t="s">
        <v>648</v>
      </c>
      <c r="H5915" s="9" t="s">
        <v>1961</v>
      </c>
      <c r="I5915" t="s">
        <v>1454</v>
      </c>
      <c r="J5915" s="20">
        <v>10</v>
      </c>
      <c r="K5915" s="20" t="s">
        <v>3</v>
      </c>
      <c r="L5915" t="s">
        <v>1464</v>
      </c>
      <c r="M5915" s="20">
        <v>3.8</v>
      </c>
      <c r="N5915" s="20">
        <v>2.2000000000000002</v>
      </c>
      <c r="AE5915">
        <f t="shared" si="92"/>
        <v>2005</v>
      </c>
    </row>
    <row r="5916" spans="1:31" x14ac:dyDescent="0.25">
      <c r="A5916" s="7">
        <v>5913</v>
      </c>
      <c r="B5916" s="8">
        <v>38434</v>
      </c>
      <c r="C5916" t="s">
        <v>3</v>
      </c>
      <c r="D5916" t="s">
        <v>250</v>
      </c>
      <c r="E5916" t="s">
        <v>9</v>
      </c>
      <c r="F5916" t="s">
        <v>468</v>
      </c>
      <c r="G5916" t="s">
        <v>648</v>
      </c>
      <c r="H5916" s="9" t="s">
        <v>1962</v>
      </c>
      <c r="I5916" t="s">
        <v>1454</v>
      </c>
      <c r="J5916" s="20">
        <v>12</v>
      </c>
      <c r="K5916" s="20" t="s">
        <v>9</v>
      </c>
      <c r="L5916" t="s">
        <v>1464</v>
      </c>
      <c r="M5916" s="20">
        <v>2.64</v>
      </c>
      <c r="N5916" s="20">
        <v>4.3599999999999994</v>
      </c>
      <c r="AE5916">
        <f t="shared" si="92"/>
        <v>2005</v>
      </c>
    </row>
    <row r="5917" spans="1:31" x14ac:dyDescent="0.25">
      <c r="A5917" s="7">
        <v>5914</v>
      </c>
      <c r="B5917" s="8">
        <v>38436</v>
      </c>
      <c r="C5917" t="s">
        <v>3</v>
      </c>
      <c r="D5917" t="s">
        <v>123</v>
      </c>
      <c r="E5917" t="s">
        <v>9</v>
      </c>
      <c r="F5917" t="s">
        <v>19</v>
      </c>
      <c r="G5917" t="s">
        <v>377</v>
      </c>
      <c r="H5917" s="9" t="s">
        <v>1963</v>
      </c>
      <c r="I5917" t="s">
        <v>1454</v>
      </c>
      <c r="J5917" s="20">
        <v>28</v>
      </c>
      <c r="K5917" s="20" t="s">
        <v>9</v>
      </c>
      <c r="L5917" t="s">
        <v>1463</v>
      </c>
      <c r="M5917" s="20">
        <v>6.72</v>
      </c>
      <c r="N5917" s="20">
        <v>8.2800000000000011</v>
      </c>
      <c r="AE5917">
        <f t="shared" si="92"/>
        <v>2005</v>
      </c>
    </row>
    <row r="5918" spans="1:31" x14ac:dyDescent="0.25">
      <c r="A5918" s="7">
        <v>5915</v>
      </c>
      <c r="B5918" s="8">
        <v>38436</v>
      </c>
      <c r="C5918" t="s">
        <v>3</v>
      </c>
      <c r="D5918" t="s">
        <v>270</v>
      </c>
      <c r="E5918" t="s">
        <v>9</v>
      </c>
      <c r="F5918" t="s">
        <v>558</v>
      </c>
      <c r="G5918" t="s">
        <v>14</v>
      </c>
      <c r="H5918" s="135" t="s">
        <v>1522</v>
      </c>
      <c r="I5918" t="s">
        <v>1455</v>
      </c>
      <c r="J5918" s="20">
        <v>12</v>
      </c>
      <c r="K5918" s="20" t="s">
        <v>3</v>
      </c>
      <c r="L5918" t="s">
        <v>1464</v>
      </c>
      <c r="M5918" s="20">
        <v>2.1799999999999997</v>
      </c>
      <c r="N5918" s="20">
        <v>1.32</v>
      </c>
      <c r="AE5918">
        <f t="shared" si="92"/>
        <v>2005</v>
      </c>
    </row>
    <row r="5919" spans="1:31" x14ac:dyDescent="0.25">
      <c r="A5919" s="7">
        <v>5916</v>
      </c>
      <c r="B5919" s="8">
        <v>38436</v>
      </c>
      <c r="C5919" t="s">
        <v>3</v>
      </c>
      <c r="D5919" t="s">
        <v>543</v>
      </c>
      <c r="E5919" t="s">
        <v>9</v>
      </c>
      <c r="F5919" t="s">
        <v>270</v>
      </c>
      <c r="G5919" t="s">
        <v>17</v>
      </c>
      <c r="H5919" s="135" t="s">
        <v>1496</v>
      </c>
      <c r="I5919" t="s">
        <v>1454</v>
      </c>
      <c r="J5919" s="20">
        <v>25</v>
      </c>
      <c r="K5919" s="20" t="s">
        <v>9</v>
      </c>
      <c r="L5919" t="s">
        <v>1464</v>
      </c>
      <c r="M5919" s="20">
        <v>5.5</v>
      </c>
      <c r="N5919" s="20">
        <v>8</v>
      </c>
      <c r="AE5919">
        <f t="shared" si="92"/>
        <v>2005</v>
      </c>
    </row>
    <row r="5920" spans="1:31" x14ac:dyDescent="0.25">
      <c r="A5920" s="7">
        <v>5917</v>
      </c>
      <c r="B5920" s="8">
        <v>38436</v>
      </c>
      <c r="C5920" t="s">
        <v>3</v>
      </c>
      <c r="D5920" t="s">
        <v>577</v>
      </c>
      <c r="E5920" t="s">
        <v>9</v>
      </c>
      <c r="F5920" t="s">
        <v>126</v>
      </c>
      <c r="G5920" t="s">
        <v>24</v>
      </c>
      <c r="H5920" s="135" t="s">
        <v>1529</v>
      </c>
      <c r="I5920" t="s">
        <v>1454</v>
      </c>
      <c r="J5920" s="20">
        <v>8</v>
      </c>
      <c r="K5920" s="20" t="s">
        <v>3</v>
      </c>
      <c r="L5920" t="s">
        <v>1464</v>
      </c>
      <c r="M5920" s="20">
        <v>3.24</v>
      </c>
      <c r="N5920" s="20">
        <v>1.76</v>
      </c>
      <c r="AE5920">
        <f t="shared" si="92"/>
        <v>2005</v>
      </c>
    </row>
    <row r="5921" spans="1:31" x14ac:dyDescent="0.25">
      <c r="A5921" s="7">
        <v>5918</v>
      </c>
      <c r="B5921" s="8">
        <v>38436</v>
      </c>
      <c r="C5921" t="s">
        <v>3</v>
      </c>
      <c r="D5921" t="s">
        <v>709</v>
      </c>
      <c r="E5921" t="s">
        <v>9</v>
      </c>
      <c r="F5921" t="s">
        <v>468</v>
      </c>
      <c r="G5921" t="s">
        <v>569</v>
      </c>
      <c r="H5921" s="135" t="s">
        <v>1964</v>
      </c>
      <c r="I5921" t="s">
        <v>1454</v>
      </c>
      <c r="J5921" s="20">
        <v>37</v>
      </c>
      <c r="K5921" s="20" t="s">
        <v>9</v>
      </c>
      <c r="L5921" t="s">
        <v>1464</v>
      </c>
      <c r="M5921" s="20">
        <v>8.14</v>
      </c>
      <c r="N5921" s="20">
        <v>11.36</v>
      </c>
      <c r="AE5921">
        <f t="shared" si="92"/>
        <v>2005</v>
      </c>
    </row>
    <row r="5922" spans="1:31" x14ac:dyDescent="0.25">
      <c r="A5922" s="7">
        <v>5919</v>
      </c>
      <c r="B5922" s="8">
        <v>38438</v>
      </c>
      <c r="C5922" t="s">
        <v>3</v>
      </c>
      <c r="D5922" t="s">
        <v>285</v>
      </c>
      <c r="E5922" t="s">
        <v>9</v>
      </c>
      <c r="F5922" t="s">
        <v>196</v>
      </c>
      <c r="G5922" t="s">
        <v>648</v>
      </c>
      <c r="H5922" s="136" t="s">
        <v>1852</v>
      </c>
      <c r="I5922" t="s">
        <v>1454</v>
      </c>
      <c r="J5922" s="20">
        <v>15</v>
      </c>
      <c r="K5922" s="20" t="s">
        <v>9</v>
      </c>
      <c r="L5922" t="s">
        <v>1463</v>
      </c>
      <c r="M5922" s="20">
        <v>3.6</v>
      </c>
      <c r="N5922" s="20">
        <v>4.9000000000000004</v>
      </c>
      <c r="AE5922">
        <f t="shared" si="92"/>
        <v>2005</v>
      </c>
    </row>
    <row r="5923" spans="1:31" x14ac:dyDescent="0.25">
      <c r="A5923" s="7">
        <v>5920</v>
      </c>
      <c r="B5923" s="8">
        <v>38438</v>
      </c>
      <c r="C5923" t="s">
        <v>3</v>
      </c>
      <c r="D5923" t="s">
        <v>196</v>
      </c>
      <c r="E5923" t="s">
        <v>9</v>
      </c>
      <c r="F5923" t="s">
        <v>285</v>
      </c>
      <c r="G5923" t="s">
        <v>648</v>
      </c>
      <c r="H5923" s="136" t="s">
        <v>1852</v>
      </c>
      <c r="I5923" t="s">
        <v>1454</v>
      </c>
      <c r="J5923" s="20">
        <v>15</v>
      </c>
      <c r="K5923" s="20" t="s">
        <v>9</v>
      </c>
      <c r="L5923" t="s">
        <v>1463</v>
      </c>
      <c r="M5923" s="20">
        <v>3.6</v>
      </c>
      <c r="N5923" s="20">
        <v>4.9000000000000004</v>
      </c>
      <c r="AE5923">
        <f t="shared" si="92"/>
        <v>2005</v>
      </c>
    </row>
    <row r="5924" spans="1:31" x14ac:dyDescent="0.25">
      <c r="A5924" s="7">
        <v>5921</v>
      </c>
      <c r="B5924" s="8">
        <v>38438</v>
      </c>
      <c r="C5924" t="s">
        <v>3</v>
      </c>
      <c r="D5924" t="s">
        <v>392</v>
      </c>
      <c r="E5924" t="s">
        <v>9</v>
      </c>
      <c r="F5924" t="s">
        <v>285</v>
      </c>
      <c r="G5924" t="s">
        <v>648</v>
      </c>
      <c r="H5924" s="135" t="s">
        <v>1785</v>
      </c>
      <c r="I5924" t="s">
        <v>1454</v>
      </c>
      <c r="J5924" s="20">
        <v>30</v>
      </c>
      <c r="K5924" s="20" t="s">
        <v>3</v>
      </c>
      <c r="L5924" t="s">
        <v>1464</v>
      </c>
      <c r="M5924" s="20">
        <v>9.4</v>
      </c>
      <c r="N5924" s="20">
        <v>6.6</v>
      </c>
      <c r="AE5924">
        <f t="shared" si="92"/>
        <v>2005</v>
      </c>
    </row>
    <row r="5925" spans="1:31" x14ac:dyDescent="0.25">
      <c r="A5925" s="7">
        <v>5922</v>
      </c>
      <c r="B5925" s="8">
        <v>38438</v>
      </c>
      <c r="C5925" t="s">
        <v>3</v>
      </c>
      <c r="D5925" t="s">
        <v>123</v>
      </c>
      <c r="E5925" t="s">
        <v>9</v>
      </c>
      <c r="F5925" t="s">
        <v>124</v>
      </c>
      <c r="G5925" t="s">
        <v>648</v>
      </c>
      <c r="H5925" s="9" t="s">
        <v>1965</v>
      </c>
      <c r="I5925" t="s">
        <v>1454</v>
      </c>
      <c r="J5925" s="20">
        <v>25</v>
      </c>
      <c r="K5925" s="20" t="s">
        <v>3</v>
      </c>
      <c r="L5925" t="s">
        <v>1464</v>
      </c>
      <c r="M5925" s="20">
        <v>8</v>
      </c>
      <c r="N5925" s="20">
        <v>5.5</v>
      </c>
      <c r="AE5925">
        <f t="shared" si="92"/>
        <v>2005</v>
      </c>
    </row>
    <row r="5926" spans="1:31" x14ac:dyDescent="0.25">
      <c r="A5926" s="7">
        <v>5923</v>
      </c>
      <c r="B5926" s="8">
        <v>38438</v>
      </c>
      <c r="C5926" t="s">
        <v>3</v>
      </c>
      <c r="D5926" t="s">
        <v>276</v>
      </c>
      <c r="E5926" t="s">
        <v>9</v>
      </c>
      <c r="F5926" t="s">
        <v>30</v>
      </c>
      <c r="G5926" t="s">
        <v>569</v>
      </c>
      <c r="H5926" s="9" t="s">
        <v>1966</v>
      </c>
      <c r="I5926" t="s">
        <v>1454</v>
      </c>
      <c r="J5926" s="20">
        <v>41</v>
      </c>
      <c r="K5926" s="20" t="s">
        <v>3</v>
      </c>
      <c r="L5926" t="s">
        <v>1464</v>
      </c>
      <c r="M5926" s="20">
        <v>12.48</v>
      </c>
      <c r="N5926" s="20">
        <v>9.02</v>
      </c>
      <c r="AE5926">
        <f t="shared" si="92"/>
        <v>2005</v>
      </c>
    </row>
    <row r="5927" spans="1:31" x14ac:dyDescent="0.25">
      <c r="A5927" s="7">
        <v>5924</v>
      </c>
      <c r="B5927" s="8">
        <v>38439</v>
      </c>
      <c r="C5927" t="s">
        <v>3</v>
      </c>
      <c r="D5927" t="s">
        <v>392</v>
      </c>
      <c r="E5927" t="s">
        <v>9</v>
      </c>
      <c r="F5927" t="s">
        <v>70</v>
      </c>
      <c r="G5927" t="s">
        <v>377</v>
      </c>
      <c r="H5927" s="9" t="s">
        <v>1967</v>
      </c>
      <c r="I5927" t="s">
        <v>1454</v>
      </c>
      <c r="J5927" s="20">
        <v>34</v>
      </c>
      <c r="K5927" s="20" t="s">
        <v>1465</v>
      </c>
      <c r="L5927" t="s">
        <v>1466</v>
      </c>
      <c r="M5927" s="20">
        <v>8.5</v>
      </c>
      <c r="N5927" s="20">
        <v>8.5</v>
      </c>
      <c r="AE5927">
        <f t="shared" si="92"/>
        <v>2005</v>
      </c>
    </row>
    <row r="5928" spans="1:31" x14ac:dyDescent="0.25">
      <c r="A5928" s="7">
        <v>5925</v>
      </c>
      <c r="B5928" s="8">
        <v>38439</v>
      </c>
      <c r="C5928" t="s">
        <v>3</v>
      </c>
      <c r="D5928" t="s">
        <v>517</v>
      </c>
      <c r="E5928" t="s">
        <v>9</v>
      </c>
      <c r="F5928" t="s">
        <v>285</v>
      </c>
      <c r="G5928" t="s">
        <v>377</v>
      </c>
      <c r="H5928" s="9" t="s">
        <v>1968</v>
      </c>
      <c r="I5928" t="s">
        <v>1454</v>
      </c>
      <c r="J5928" s="20">
        <v>30</v>
      </c>
      <c r="K5928" s="20" t="s">
        <v>9</v>
      </c>
      <c r="L5928" t="s">
        <v>1463</v>
      </c>
      <c r="M5928" s="20">
        <v>7.2</v>
      </c>
      <c r="N5928" s="20">
        <v>8.8000000000000007</v>
      </c>
      <c r="AE5928">
        <f t="shared" si="92"/>
        <v>2005</v>
      </c>
    </row>
    <row r="5929" spans="1:31" x14ac:dyDescent="0.25">
      <c r="A5929" s="7">
        <v>5926</v>
      </c>
      <c r="B5929" s="8">
        <v>38439</v>
      </c>
      <c r="C5929" t="s">
        <v>3</v>
      </c>
      <c r="D5929" t="s">
        <v>123</v>
      </c>
      <c r="E5929" t="s">
        <v>9</v>
      </c>
      <c r="F5929" t="s">
        <v>124</v>
      </c>
      <c r="G5929" t="s">
        <v>648</v>
      </c>
      <c r="H5929" s="135" t="s">
        <v>1969</v>
      </c>
      <c r="I5929" t="s">
        <v>1454</v>
      </c>
      <c r="J5929" s="20">
        <v>50</v>
      </c>
      <c r="K5929" s="20" t="s">
        <v>1465</v>
      </c>
      <c r="L5929" t="s">
        <v>1466</v>
      </c>
      <c r="M5929" s="20">
        <v>12.5</v>
      </c>
      <c r="N5929" s="20">
        <v>12.5</v>
      </c>
      <c r="AE5929">
        <f t="shared" si="92"/>
        <v>2005</v>
      </c>
    </row>
    <row r="5930" spans="1:31" x14ac:dyDescent="0.25">
      <c r="A5930" s="7">
        <v>5927</v>
      </c>
      <c r="B5930" s="8">
        <v>38439</v>
      </c>
      <c r="C5930" t="s">
        <v>3</v>
      </c>
      <c r="D5930" t="s">
        <v>104</v>
      </c>
      <c r="E5930" t="s">
        <v>9</v>
      </c>
      <c r="F5930" t="s">
        <v>285</v>
      </c>
      <c r="G5930" t="s">
        <v>377</v>
      </c>
      <c r="H5930" s="9" t="s">
        <v>1970</v>
      </c>
      <c r="I5930" t="s">
        <v>1454</v>
      </c>
      <c r="J5930" s="20">
        <v>16</v>
      </c>
      <c r="K5930" s="20" t="s">
        <v>1465</v>
      </c>
      <c r="L5930" t="s">
        <v>1466</v>
      </c>
      <c r="M5930" s="20">
        <v>4</v>
      </c>
      <c r="N5930" s="20">
        <v>4</v>
      </c>
      <c r="AE5930">
        <f t="shared" si="92"/>
        <v>2005</v>
      </c>
    </row>
    <row r="5931" spans="1:31" x14ac:dyDescent="0.25">
      <c r="A5931" s="7">
        <v>5928</v>
      </c>
      <c r="B5931" s="8">
        <v>38439</v>
      </c>
      <c r="C5931" t="s">
        <v>3</v>
      </c>
      <c r="D5931" t="s">
        <v>104</v>
      </c>
      <c r="E5931" t="s">
        <v>9</v>
      </c>
      <c r="F5931" t="s">
        <v>285</v>
      </c>
      <c r="G5931" t="s">
        <v>377</v>
      </c>
      <c r="H5931" s="9" t="s">
        <v>1971</v>
      </c>
      <c r="I5931" t="s">
        <v>1454</v>
      </c>
      <c r="J5931" s="20">
        <v>22</v>
      </c>
      <c r="K5931" s="20" t="s">
        <v>3</v>
      </c>
      <c r="L5931" t="s">
        <v>1464</v>
      </c>
      <c r="M5931" s="20">
        <v>7.16</v>
      </c>
      <c r="N5931" s="20">
        <v>4.84</v>
      </c>
      <c r="AE5931">
        <f t="shared" si="92"/>
        <v>2005</v>
      </c>
    </row>
    <row r="5932" spans="1:31" x14ac:dyDescent="0.25">
      <c r="A5932" s="7">
        <v>5929</v>
      </c>
      <c r="B5932" s="8">
        <v>38439</v>
      </c>
      <c r="C5932" t="s">
        <v>3</v>
      </c>
      <c r="D5932" t="s">
        <v>43</v>
      </c>
      <c r="E5932" t="s">
        <v>9</v>
      </c>
      <c r="F5932" t="s">
        <v>235</v>
      </c>
      <c r="G5932" t="s">
        <v>24</v>
      </c>
      <c r="H5932" s="136" t="s">
        <v>1496</v>
      </c>
      <c r="I5932" t="s">
        <v>1454</v>
      </c>
      <c r="J5932" s="20">
        <v>8</v>
      </c>
      <c r="K5932" s="20" t="s">
        <v>1465</v>
      </c>
      <c r="L5932" t="s">
        <v>1466</v>
      </c>
      <c r="M5932" s="20">
        <v>2</v>
      </c>
      <c r="N5932" s="20">
        <v>2</v>
      </c>
      <c r="AE5932">
        <f t="shared" si="92"/>
        <v>2005</v>
      </c>
    </row>
    <row r="5933" spans="1:31" x14ac:dyDescent="0.25">
      <c r="A5933" s="7">
        <v>5930</v>
      </c>
      <c r="B5933" s="8">
        <v>38439</v>
      </c>
      <c r="C5933" t="s">
        <v>3</v>
      </c>
      <c r="D5933" t="s">
        <v>543</v>
      </c>
      <c r="E5933" t="s">
        <v>9</v>
      </c>
      <c r="F5933" t="s">
        <v>661</v>
      </c>
      <c r="G5933" t="s">
        <v>377</v>
      </c>
      <c r="H5933" s="9" t="s">
        <v>1972</v>
      </c>
      <c r="I5933" t="s">
        <v>1454</v>
      </c>
      <c r="J5933" s="20">
        <v>37</v>
      </c>
      <c r="K5933" s="20" t="s">
        <v>9</v>
      </c>
      <c r="L5933" t="s">
        <v>1464</v>
      </c>
      <c r="M5933" s="20">
        <v>8.14</v>
      </c>
      <c r="N5933" s="20">
        <v>11.36</v>
      </c>
      <c r="AE5933">
        <f t="shared" si="92"/>
        <v>2005</v>
      </c>
    </row>
    <row r="5934" spans="1:31" x14ac:dyDescent="0.25">
      <c r="A5934" s="7">
        <v>5931</v>
      </c>
      <c r="B5934" s="8">
        <v>38439</v>
      </c>
      <c r="C5934" t="s">
        <v>3</v>
      </c>
      <c r="D5934" t="s">
        <v>709</v>
      </c>
      <c r="E5934" t="s">
        <v>9</v>
      </c>
      <c r="F5934" t="s">
        <v>285</v>
      </c>
      <c r="G5934" t="s">
        <v>377</v>
      </c>
      <c r="H5934" s="9" t="s">
        <v>1973</v>
      </c>
      <c r="I5934" t="s">
        <v>1454</v>
      </c>
      <c r="J5934" s="20">
        <v>90</v>
      </c>
      <c r="K5934" s="20" t="s">
        <v>1465</v>
      </c>
      <c r="L5934" t="s">
        <v>1466</v>
      </c>
      <c r="M5934" s="20">
        <v>22.5</v>
      </c>
      <c r="N5934" s="20">
        <v>22.5</v>
      </c>
      <c r="AE5934">
        <f t="shared" si="92"/>
        <v>2005</v>
      </c>
    </row>
    <row r="5935" spans="1:31" x14ac:dyDescent="0.25">
      <c r="A5935" s="7">
        <v>5932</v>
      </c>
      <c r="B5935" s="8">
        <v>38439</v>
      </c>
      <c r="C5935" t="s">
        <v>3</v>
      </c>
      <c r="D5935" t="s">
        <v>104</v>
      </c>
      <c r="E5935" t="s">
        <v>9</v>
      </c>
      <c r="F5935" t="s">
        <v>285</v>
      </c>
      <c r="G5935" t="s">
        <v>377</v>
      </c>
      <c r="H5935" s="9" t="s">
        <v>1974</v>
      </c>
      <c r="I5935" t="s">
        <v>1454</v>
      </c>
      <c r="J5935" s="20">
        <v>40</v>
      </c>
      <c r="K5935" s="20" t="s">
        <v>1465</v>
      </c>
      <c r="L5935" t="s">
        <v>1466</v>
      </c>
      <c r="M5935" s="20">
        <v>10</v>
      </c>
      <c r="N5935" s="20">
        <v>10</v>
      </c>
      <c r="AE5935">
        <f t="shared" si="92"/>
        <v>2005</v>
      </c>
    </row>
    <row r="5936" spans="1:31" x14ac:dyDescent="0.25">
      <c r="A5936" s="7">
        <v>5933</v>
      </c>
      <c r="B5936" s="8">
        <v>38439</v>
      </c>
      <c r="C5936" t="s">
        <v>3</v>
      </c>
      <c r="D5936" t="s">
        <v>64</v>
      </c>
      <c r="E5936" t="s">
        <v>9</v>
      </c>
      <c r="F5936" t="s">
        <v>222</v>
      </c>
      <c r="G5936" t="s">
        <v>633</v>
      </c>
      <c r="H5936" s="135" t="s">
        <v>1768</v>
      </c>
      <c r="I5936" t="s">
        <v>1454</v>
      </c>
      <c r="J5936" s="20">
        <v>10</v>
      </c>
      <c r="K5936" s="20" t="s">
        <v>3</v>
      </c>
      <c r="L5936" t="s">
        <v>1464</v>
      </c>
      <c r="M5936" s="20">
        <v>3.8</v>
      </c>
      <c r="N5936" s="20">
        <v>2.2000000000000002</v>
      </c>
      <c r="AE5936">
        <f t="shared" si="92"/>
        <v>2005</v>
      </c>
    </row>
    <row r="5937" spans="1:31" x14ac:dyDescent="0.25">
      <c r="A5937" s="7">
        <v>5934</v>
      </c>
      <c r="B5937" s="8">
        <v>38439</v>
      </c>
      <c r="C5937" t="s">
        <v>3</v>
      </c>
      <c r="D5937" t="s">
        <v>678</v>
      </c>
      <c r="E5937" t="s">
        <v>9</v>
      </c>
      <c r="F5937" t="s">
        <v>687</v>
      </c>
      <c r="G5937" t="s">
        <v>569</v>
      </c>
      <c r="H5937" s="135" t="s">
        <v>1659</v>
      </c>
      <c r="I5937" t="s">
        <v>1454</v>
      </c>
      <c r="J5937" s="20">
        <v>11</v>
      </c>
      <c r="K5937" s="20" t="s">
        <v>3</v>
      </c>
      <c r="L5937" t="s">
        <v>1463</v>
      </c>
      <c r="M5937" s="20">
        <v>3.86</v>
      </c>
      <c r="N5937" s="20">
        <v>2.64</v>
      </c>
      <c r="AE5937">
        <f t="shared" si="92"/>
        <v>2005</v>
      </c>
    </row>
    <row r="5938" spans="1:31" x14ac:dyDescent="0.25">
      <c r="A5938" s="7">
        <v>5935</v>
      </c>
      <c r="B5938" s="8">
        <v>38440</v>
      </c>
      <c r="C5938" t="s">
        <v>3</v>
      </c>
      <c r="D5938" t="s">
        <v>440</v>
      </c>
      <c r="E5938" t="s">
        <v>9</v>
      </c>
      <c r="F5938" t="s">
        <v>54</v>
      </c>
      <c r="G5938" t="s">
        <v>24</v>
      </c>
      <c r="H5938" s="135" t="s">
        <v>1559</v>
      </c>
      <c r="I5938" t="s">
        <v>1454</v>
      </c>
      <c r="J5938" s="20">
        <v>27</v>
      </c>
      <c r="K5938" s="20" t="s">
        <v>3</v>
      </c>
      <c r="L5938" t="s">
        <v>1463</v>
      </c>
      <c r="M5938" s="20">
        <v>8.02</v>
      </c>
      <c r="N5938" s="20">
        <v>6.48</v>
      </c>
      <c r="AE5938">
        <f t="shared" si="92"/>
        <v>2005</v>
      </c>
    </row>
    <row r="5939" spans="1:31" x14ac:dyDescent="0.25">
      <c r="A5939" s="7">
        <v>5936</v>
      </c>
      <c r="B5939" s="8">
        <v>38440</v>
      </c>
      <c r="C5939" t="s">
        <v>3</v>
      </c>
      <c r="D5939" t="s">
        <v>710</v>
      </c>
      <c r="E5939" t="s">
        <v>9</v>
      </c>
      <c r="F5939" t="s">
        <v>118</v>
      </c>
      <c r="G5939" t="s">
        <v>14</v>
      </c>
      <c r="H5939" s="135" t="s">
        <v>1507</v>
      </c>
      <c r="I5939" t="s">
        <v>1454</v>
      </c>
      <c r="J5939" s="20">
        <v>35</v>
      </c>
      <c r="K5939" s="20" t="s">
        <v>3</v>
      </c>
      <c r="L5939" t="s">
        <v>1464</v>
      </c>
      <c r="M5939" s="20">
        <v>10.8</v>
      </c>
      <c r="N5939" s="20">
        <v>7.7</v>
      </c>
      <c r="AE5939">
        <f t="shared" si="92"/>
        <v>2005</v>
      </c>
    </row>
    <row r="5940" spans="1:31" x14ac:dyDescent="0.25">
      <c r="A5940" s="7">
        <v>5937</v>
      </c>
      <c r="B5940" s="8">
        <v>38440</v>
      </c>
      <c r="C5940" t="s">
        <v>3</v>
      </c>
      <c r="D5940" t="s">
        <v>517</v>
      </c>
      <c r="E5940" t="s">
        <v>9</v>
      </c>
      <c r="F5940" t="s">
        <v>285</v>
      </c>
      <c r="G5940" t="s">
        <v>377</v>
      </c>
      <c r="H5940" s="9" t="s">
        <v>1971</v>
      </c>
      <c r="I5940" t="s">
        <v>1454</v>
      </c>
      <c r="J5940" s="20">
        <v>15</v>
      </c>
      <c r="K5940" s="20" t="s">
        <v>3</v>
      </c>
      <c r="L5940" t="s">
        <v>1464</v>
      </c>
      <c r="M5940" s="20">
        <v>5.2</v>
      </c>
      <c r="N5940" s="20">
        <v>3.3</v>
      </c>
      <c r="AE5940">
        <f t="shared" si="92"/>
        <v>2005</v>
      </c>
    </row>
    <row r="5941" spans="1:31" x14ac:dyDescent="0.25">
      <c r="A5941" s="7">
        <v>5938</v>
      </c>
      <c r="B5941" s="8">
        <v>38440</v>
      </c>
      <c r="C5941" t="s">
        <v>3</v>
      </c>
      <c r="D5941" t="s">
        <v>382</v>
      </c>
      <c r="E5941" t="s">
        <v>9</v>
      </c>
      <c r="F5941" t="s">
        <v>585</v>
      </c>
      <c r="G5941" t="s">
        <v>633</v>
      </c>
      <c r="H5941" s="9" t="s">
        <v>1975</v>
      </c>
      <c r="I5941" t="s">
        <v>1454</v>
      </c>
      <c r="J5941" s="20">
        <v>34</v>
      </c>
      <c r="K5941" s="20" t="s">
        <v>3</v>
      </c>
      <c r="L5941" t="s">
        <v>1464</v>
      </c>
      <c r="M5941" s="20">
        <v>10.52</v>
      </c>
      <c r="N5941" s="20">
        <v>7.48</v>
      </c>
      <c r="AE5941">
        <f t="shared" si="92"/>
        <v>2005</v>
      </c>
    </row>
    <row r="5942" spans="1:31" x14ac:dyDescent="0.25">
      <c r="A5942" s="7">
        <v>5939</v>
      </c>
      <c r="B5942" s="8">
        <v>38440</v>
      </c>
      <c r="C5942" t="s">
        <v>3</v>
      </c>
      <c r="D5942" t="s">
        <v>571</v>
      </c>
      <c r="E5942" t="s">
        <v>9</v>
      </c>
      <c r="F5942" t="s">
        <v>54</v>
      </c>
      <c r="G5942" t="s">
        <v>648</v>
      </c>
      <c r="H5942" s="9" t="s">
        <v>1976</v>
      </c>
      <c r="I5942" t="s">
        <v>1454</v>
      </c>
      <c r="J5942" s="20">
        <v>15</v>
      </c>
      <c r="K5942" s="20" t="s">
        <v>1465</v>
      </c>
      <c r="L5942" t="s">
        <v>1466</v>
      </c>
      <c r="M5942" s="20">
        <v>3.75</v>
      </c>
      <c r="N5942" s="20">
        <v>3.75</v>
      </c>
      <c r="AE5942">
        <f t="shared" si="92"/>
        <v>2005</v>
      </c>
    </row>
    <row r="5943" spans="1:31" x14ac:dyDescent="0.25">
      <c r="A5943" s="7">
        <v>5940</v>
      </c>
      <c r="B5943" s="8">
        <v>38440</v>
      </c>
      <c r="C5943" t="s">
        <v>3</v>
      </c>
      <c r="D5943" t="s">
        <v>710</v>
      </c>
      <c r="E5943" t="s">
        <v>9</v>
      </c>
      <c r="F5943" t="s">
        <v>25</v>
      </c>
      <c r="G5943" t="s">
        <v>14</v>
      </c>
      <c r="H5943" s="135" t="s">
        <v>1501</v>
      </c>
      <c r="I5943" t="s">
        <v>1455</v>
      </c>
      <c r="J5943" s="20">
        <v>76</v>
      </c>
      <c r="K5943" s="20" t="s">
        <v>9</v>
      </c>
      <c r="L5943" t="s">
        <v>1464</v>
      </c>
      <c r="M5943" s="20">
        <v>8.36</v>
      </c>
      <c r="N5943" s="20">
        <v>11.14</v>
      </c>
      <c r="AE5943">
        <f t="shared" si="92"/>
        <v>2005</v>
      </c>
    </row>
    <row r="5944" spans="1:31" x14ac:dyDescent="0.25">
      <c r="A5944" s="7">
        <v>5941</v>
      </c>
      <c r="B5944" s="8">
        <v>38441</v>
      </c>
      <c r="C5944" t="s">
        <v>3</v>
      </c>
      <c r="D5944" t="s">
        <v>47</v>
      </c>
      <c r="E5944" t="s">
        <v>9</v>
      </c>
      <c r="F5944" t="s">
        <v>329</v>
      </c>
      <c r="G5944" t="s">
        <v>14</v>
      </c>
      <c r="H5944" s="135" t="s">
        <v>1507</v>
      </c>
      <c r="I5944" t="s">
        <v>1454</v>
      </c>
      <c r="J5944" s="20">
        <v>40</v>
      </c>
      <c r="K5944" s="20" t="s">
        <v>3</v>
      </c>
      <c r="L5944" t="s">
        <v>1464</v>
      </c>
      <c r="M5944" s="20">
        <v>12.2</v>
      </c>
      <c r="N5944" s="20">
        <v>8.8000000000000007</v>
      </c>
      <c r="AE5944">
        <f t="shared" si="92"/>
        <v>2005</v>
      </c>
    </row>
    <row r="5945" spans="1:31" x14ac:dyDescent="0.25">
      <c r="A5945" s="7">
        <v>5942</v>
      </c>
      <c r="B5945" s="8">
        <v>38441</v>
      </c>
      <c r="C5945" t="s">
        <v>3</v>
      </c>
      <c r="D5945" t="s">
        <v>286</v>
      </c>
      <c r="E5945" t="s">
        <v>9</v>
      </c>
      <c r="F5945" t="s">
        <v>314</v>
      </c>
      <c r="G5945" t="s">
        <v>14</v>
      </c>
      <c r="H5945" s="135" t="s">
        <v>1532</v>
      </c>
      <c r="I5945" t="s">
        <v>1458</v>
      </c>
      <c r="J5945" s="20">
        <v>20</v>
      </c>
      <c r="K5945" s="20" t="s">
        <v>9</v>
      </c>
      <c r="L5945" t="s">
        <v>1463</v>
      </c>
      <c r="M5945" s="20">
        <v>10</v>
      </c>
      <c r="N5945" s="20">
        <v>30</v>
      </c>
      <c r="AE5945">
        <f t="shared" si="92"/>
        <v>2005</v>
      </c>
    </row>
    <row r="5946" spans="1:31" x14ac:dyDescent="0.25">
      <c r="A5946" s="7">
        <v>5943</v>
      </c>
      <c r="B5946" s="8">
        <v>38441</v>
      </c>
      <c r="C5946" t="s">
        <v>3</v>
      </c>
      <c r="D5946" t="s">
        <v>695</v>
      </c>
      <c r="E5946" t="s">
        <v>9</v>
      </c>
      <c r="F5946" t="s">
        <v>319</v>
      </c>
      <c r="G5946" t="s">
        <v>648</v>
      </c>
      <c r="H5946" s="135" t="s">
        <v>1905</v>
      </c>
      <c r="I5946" t="s">
        <v>1454</v>
      </c>
      <c r="J5946" s="20">
        <v>10</v>
      </c>
      <c r="K5946" s="20" t="s">
        <v>9</v>
      </c>
      <c r="L5946" t="s">
        <v>1463</v>
      </c>
      <c r="M5946" s="20">
        <v>2.4</v>
      </c>
      <c r="N5946" s="20">
        <v>3.6</v>
      </c>
      <c r="AE5946">
        <f t="shared" si="92"/>
        <v>2005</v>
      </c>
    </row>
    <row r="5947" spans="1:31" x14ac:dyDescent="0.25">
      <c r="A5947" s="7">
        <v>5944</v>
      </c>
      <c r="B5947" s="8">
        <v>38442</v>
      </c>
      <c r="C5947" t="s">
        <v>3</v>
      </c>
      <c r="D5947" t="s">
        <v>617</v>
      </c>
      <c r="E5947" t="s">
        <v>9</v>
      </c>
      <c r="F5947" t="s">
        <v>562</v>
      </c>
      <c r="G5947" t="s">
        <v>17</v>
      </c>
      <c r="H5947" s="135" t="s">
        <v>1504</v>
      </c>
      <c r="I5947" t="s">
        <v>1454</v>
      </c>
      <c r="J5947" s="20">
        <v>21</v>
      </c>
      <c r="K5947" s="20" t="s">
        <v>9</v>
      </c>
      <c r="L5947" t="s">
        <v>1464</v>
      </c>
      <c r="M5947" s="20">
        <v>4.62</v>
      </c>
      <c r="N5947" s="20">
        <v>6.88</v>
      </c>
      <c r="AE5947">
        <f t="shared" si="92"/>
        <v>2005</v>
      </c>
    </row>
    <row r="5948" spans="1:31" x14ac:dyDescent="0.25">
      <c r="A5948" s="7">
        <v>5945</v>
      </c>
      <c r="B5948" s="8">
        <v>38442</v>
      </c>
      <c r="C5948" t="s">
        <v>3</v>
      </c>
      <c r="D5948" t="s">
        <v>617</v>
      </c>
      <c r="E5948" t="s">
        <v>9</v>
      </c>
      <c r="F5948" t="s">
        <v>261</v>
      </c>
      <c r="G5948" t="s">
        <v>17</v>
      </c>
      <c r="H5948" s="135" t="s">
        <v>1500</v>
      </c>
      <c r="I5948" t="s">
        <v>1454</v>
      </c>
      <c r="J5948" s="20">
        <v>16</v>
      </c>
      <c r="K5948" s="20" t="s">
        <v>3</v>
      </c>
      <c r="L5948" t="s">
        <v>1464</v>
      </c>
      <c r="M5948" s="20">
        <v>5.48</v>
      </c>
      <c r="N5948" s="20">
        <v>3.52</v>
      </c>
      <c r="AE5948">
        <f t="shared" si="92"/>
        <v>2005</v>
      </c>
    </row>
    <row r="5949" spans="1:31" x14ac:dyDescent="0.25">
      <c r="A5949" s="7">
        <v>5946</v>
      </c>
      <c r="B5949" s="8">
        <v>38442</v>
      </c>
      <c r="C5949" t="s">
        <v>3</v>
      </c>
      <c r="D5949" t="s">
        <v>577</v>
      </c>
      <c r="E5949" t="s">
        <v>9</v>
      </c>
      <c r="F5949" t="s">
        <v>372</v>
      </c>
      <c r="G5949" t="s">
        <v>17</v>
      </c>
      <c r="H5949" s="135" t="s">
        <v>1650</v>
      </c>
      <c r="I5949" t="s">
        <v>1454</v>
      </c>
      <c r="J5949" s="20">
        <v>8</v>
      </c>
      <c r="K5949" s="20" t="s">
        <v>1465</v>
      </c>
      <c r="L5949" t="s">
        <v>1466</v>
      </c>
      <c r="M5949" s="20">
        <v>2</v>
      </c>
      <c r="N5949" s="20">
        <v>2</v>
      </c>
      <c r="AE5949">
        <f t="shared" si="92"/>
        <v>2005</v>
      </c>
    </row>
    <row r="5950" spans="1:31" x14ac:dyDescent="0.25">
      <c r="A5950" s="7">
        <v>5947</v>
      </c>
      <c r="B5950" s="8">
        <v>38442</v>
      </c>
      <c r="C5950" t="s">
        <v>3</v>
      </c>
      <c r="D5950" t="s">
        <v>617</v>
      </c>
      <c r="E5950" t="s">
        <v>9</v>
      </c>
      <c r="F5950" t="s">
        <v>685</v>
      </c>
      <c r="G5950" t="s">
        <v>17</v>
      </c>
      <c r="H5950" s="135" t="s">
        <v>1496</v>
      </c>
      <c r="I5950" t="s">
        <v>1454</v>
      </c>
      <c r="J5950" s="20">
        <v>16</v>
      </c>
      <c r="K5950" s="20" t="s">
        <v>9</v>
      </c>
      <c r="L5950" t="s">
        <v>1464</v>
      </c>
      <c r="M5950" s="20">
        <v>3.52</v>
      </c>
      <c r="N5950" s="20">
        <v>5.48</v>
      </c>
      <c r="AE5950">
        <f t="shared" si="92"/>
        <v>2005</v>
      </c>
    </row>
    <row r="5951" spans="1:31" x14ac:dyDescent="0.25">
      <c r="A5951" s="7">
        <v>5948</v>
      </c>
      <c r="B5951" s="8">
        <v>38442</v>
      </c>
      <c r="C5951" t="s">
        <v>3</v>
      </c>
      <c r="D5951" t="s">
        <v>43</v>
      </c>
      <c r="E5951" t="s">
        <v>9</v>
      </c>
      <c r="F5951" t="s">
        <v>261</v>
      </c>
      <c r="G5951" t="s">
        <v>65</v>
      </c>
      <c r="H5951" s="135" t="s">
        <v>1496</v>
      </c>
      <c r="I5951" t="s">
        <v>1454</v>
      </c>
      <c r="J5951" s="20">
        <v>30</v>
      </c>
      <c r="K5951" s="20" t="s">
        <v>3</v>
      </c>
      <c r="L5951" t="s">
        <v>1464</v>
      </c>
      <c r="M5951" s="20">
        <v>9.4</v>
      </c>
      <c r="N5951" s="20">
        <v>6.6</v>
      </c>
      <c r="AE5951">
        <f t="shared" si="92"/>
        <v>2005</v>
      </c>
    </row>
    <row r="5952" spans="1:31" x14ac:dyDescent="0.25">
      <c r="A5952" s="7">
        <v>5949</v>
      </c>
      <c r="B5952" s="8">
        <v>38442</v>
      </c>
      <c r="C5952" t="s">
        <v>3</v>
      </c>
      <c r="D5952" t="s">
        <v>49</v>
      </c>
      <c r="E5952" t="s">
        <v>9</v>
      </c>
      <c r="F5952" t="s">
        <v>121</v>
      </c>
      <c r="G5952" t="s">
        <v>633</v>
      </c>
      <c r="H5952" s="135" t="s">
        <v>1767</v>
      </c>
      <c r="I5952" t="s">
        <v>1454</v>
      </c>
      <c r="J5952" s="20">
        <v>27</v>
      </c>
      <c r="K5952" s="20" t="s">
        <v>9</v>
      </c>
      <c r="L5952" t="s">
        <v>1464</v>
      </c>
      <c r="M5952" s="20">
        <v>5.9399999999999995</v>
      </c>
      <c r="N5952" s="20">
        <v>8.56</v>
      </c>
      <c r="AE5952">
        <f t="shared" si="92"/>
        <v>2005</v>
      </c>
    </row>
    <row r="5953" spans="1:31" x14ac:dyDescent="0.25">
      <c r="A5953" s="7">
        <v>5950</v>
      </c>
      <c r="B5953" s="8">
        <v>38443</v>
      </c>
      <c r="C5953" t="s">
        <v>3</v>
      </c>
      <c r="D5953" t="s">
        <v>139</v>
      </c>
      <c r="E5953" t="s">
        <v>9</v>
      </c>
      <c r="F5953" t="s">
        <v>667</v>
      </c>
      <c r="G5953" t="s">
        <v>377</v>
      </c>
      <c r="H5953" s="9" t="s">
        <v>1977</v>
      </c>
      <c r="I5953" t="s">
        <v>1454</v>
      </c>
      <c r="J5953" s="20">
        <v>22</v>
      </c>
      <c r="K5953" s="20" t="s">
        <v>1465</v>
      </c>
      <c r="L5953" t="s">
        <v>1466</v>
      </c>
      <c r="M5953" s="20">
        <v>5.5</v>
      </c>
      <c r="N5953" s="20">
        <v>5.5</v>
      </c>
      <c r="AE5953">
        <f t="shared" si="92"/>
        <v>2005</v>
      </c>
    </row>
    <row r="5954" spans="1:31" x14ac:dyDescent="0.25">
      <c r="A5954" s="7">
        <v>5951</v>
      </c>
      <c r="B5954" s="8">
        <v>38444</v>
      </c>
      <c r="C5954" t="s">
        <v>3</v>
      </c>
      <c r="D5954" t="s">
        <v>31</v>
      </c>
      <c r="E5954" t="s">
        <v>9</v>
      </c>
      <c r="F5954" t="s">
        <v>45</v>
      </c>
      <c r="G5954" t="s">
        <v>11</v>
      </c>
      <c r="H5954" s="135" t="s">
        <v>1541</v>
      </c>
      <c r="I5954" t="s">
        <v>1454</v>
      </c>
      <c r="J5954" s="20">
        <v>19</v>
      </c>
      <c r="K5954" s="20" t="s">
        <v>3</v>
      </c>
      <c r="L5954" t="s">
        <v>1464</v>
      </c>
      <c r="M5954" s="20">
        <v>6.32</v>
      </c>
      <c r="N5954" s="20">
        <v>4.18</v>
      </c>
      <c r="AE5954">
        <f t="shared" si="92"/>
        <v>2005</v>
      </c>
    </row>
    <row r="5955" spans="1:31" x14ac:dyDescent="0.25">
      <c r="A5955" s="7">
        <v>5952</v>
      </c>
      <c r="B5955" s="8">
        <v>38444</v>
      </c>
      <c r="C5955" t="s">
        <v>3</v>
      </c>
      <c r="D5955" t="s">
        <v>571</v>
      </c>
      <c r="E5955" t="s">
        <v>9</v>
      </c>
      <c r="F5955" t="s">
        <v>54</v>
      </c>
      <c r="G5955" t="s">
        <v>648</v>
      </c>
      <c r="H5955" s="9" t="s">
        <v>1978</v>
      </c>
      <c r="I5955" t="s">
        <v>1454</v>
      </c>
      <c r="J5955" s="20">
        <v>5</v>
      </c>
      <c r="K5955" s="20" t="s">
        <v>1465</v>
      </c>
      <c r="L5955" t="s">
        <v>1466</v>
      </c>
      <c r="M5955" s="20">
        <v>1.25</v>
      </c>
      <c r="N5955" s="20">
        <v>1.25</v>
      </c>
      <c r="AE5955">
        <f t="shared" si="92"/>
        <v>2005</v>
      </c>
    </row>
    <row r="5956" spans="1:31" x14ac:dyDescent="0.25">
      <c r="A5956" s="7">
        <v>5953</v>
      </c>
      <c r="B5956" s="8">
        <v>38444</v>
      </c>
      <c r="C5956" t="s">
        <v>3</v>
      </c>
      <c r="D5956" t="s">
        <v>571</v>
      </c>
      <c r="E5956" t="s">
        <v>9</v>
      </c>
      <c r="F5956" t="s">
        <v>54</v>
      </c>
      <c r="G5956" t="s">
        <v>648</v>
      </c>
      <c r="H5956" s="9" t="s">
        <v>1979</v>
      </c>
      <c r="I5956" t="s">
        <v>1454</v>
      </c>
      <c r="J5956" s="20">
        <v>91</v>
      </c>
      <c r="K5956" s="20" t="s">
        <v>9</v>
      </c>
      <c r="L5956" t="s">
        <v>1464</v>
      </c>
      <c r="M5956" s="20">
        <v>20.02</v>
      </c>
      <c r="N5956" s="20">
        <v>26.48</v>
      </c>
      <c r="AE5956">
        <f t="shared" ref="AE5956:AE6019" si="93">YEAR(B5956)</f>
        <v>2005</v>
      </c>
    </row>
    <row r="5957" spans="1:31" x14ac:dyDescent="0.25">
      <c r="A5957" s="7">
        <v>5954</v>
      </c>
      <c r="B5957" s="8">
        <v>38444</v>
      </c>
      <c r="C5957" t="s">
        <v>3</v>
      </c>
      <c r="D5957" t="s">
        <v>669</v>
      </c>
      <c r="E5957" t="s">
        <v>9</v>
      </c>
      <c r="F5957" t="s">
        <v>578</v>
      </c>
      <c r="G5957" t="s">
        <v>648</v>
      </c>
      <c r="H5957" s="9" t="s">
        <v>1980</v>
      </c>
      <c r="I5957" t="s">
        <v>1454</v>
      </c>
      <c r="J5957" s="20">
        <v>34</v>
      </c>
      <c r="K5957" s="20" t="s">
        <v>9</v>
      </c>
      <c r="L5957" t="s">
        <v>1463</v>
      </c>
      <c r="M5957" s="20">
        <v>8.16</v>
      </c>
      <c r="N5957" s="20">
        <v>9.84</v>
      </c>
      <c r="AE5957">
        <f t="shared" si="93"/>
        <v>2005</v>
      </c>
    </row>
    <row r="5958" spans="1:31" x14ac:dyDescent="0.25">
      <c r="A5958" s="7">
        <v>5955</v>
      </c>
      <c r="B5958" s="8">
        <v>38446</v>
      </c>
      <c r="C5958" t="s">
        <v>3</v>
      </c>
      <c r="D5958" t="s">
        <v>629</v>
      </c>
      <c r="E5958" t="s">
        <v>9</v>
      </c>
      <c r="F5958" t="s">
        <v>22</v>
      </c>
      <c r="G5958" t="s">
        <v>569</v>
      </c>
      <c r="H5958" s="135" t="s">
        <v>1853</v>
      </c>
      <c r="I5958" t="s">
        <v>1454</v>
      </c>
      <c r="J5958" s="20">
        <v>52</v>
      </c>
      <c r="K5958" s="20" t="s">
        <v>3</v>
      </c>
      <c r="L5958" t="s">
        <v>1463</v>
      </c>
      <c r="M5958" s="20">
        <v>14.52</v>
      </c>
      <c r="N5958" s="20">
        <v>12.48</v>
      </c>
      <c r="AE5958">
        <f t="shared" si="93"/>
        <v>2005</v>
      </c>
    </row>
    <row r="5959" spans="1:31" x14ac:dyDescent="0.25">
      <c r="A5959" s="7">
        <v>5956</v>
      </c>
      <c r="B5959" s="8">
        <v>38446</v>
      </c>
      <c r="C5959" t="s">
        <v>3</v>
      </c>
      <c r="D5959" t="s">
        <v>629</v>
      </c>
      <c r="E5959" t="s">
        <v>9</v>
      </c>
      <c r="F5959" t="s">
        <v>22</v>
      </c>
      <c r="G5959" t="s">
        <v>569</v>
      </c>
      <c r="H5959" s="135" t="s">
        <v>1674</v>
      </c>
      <c r="I5959" t="s">
        <v>1454</v>
      </c>
      <c r="J5959" s="20">
        <v>21</v>
      </c>
      <c r="K5959" s="20" t="s">
        <v>3</v>
      </c>
      <c r="L5959" t="s">
        <v>1463</v>
      </c>
      <c r="M5959" s="20">
        <v>6.46</v>
      </c>
      <c r="N5959" s="20">
        <v>5.04</v>
      </c>
      <c r="AE5959">
        <f t="shared" si="93"/>
        <v>2005</v>
      </c>
    </row>
    <row r="5960" spans="1:31" x14ac:dyDescent="0.25">
      <c r="A5960" s="7">
        <v>5957</v>
      </c>
      <c r="B5960" s="8">
        <v>38446</v>
      </c>
      <c r="C5960" t="s">
        <v>3</v>
      </c>
      <c r="D5960" t="s">
        <v>276</v>
      </c>
      <c r="E5960" t="s">
        <v>9</v>
      </c>
      <c r="F5960" t="s">
        <v>687</v>
      </c>
      <c r="G5960" t="s">
        <v>633</v>
      </c>
      <c r="H5960" s="9" t="s">
        <v>1981</v>
      </c>
      <c r="I5960" t="s">
        <v>1454</v>
      </c>
      <c r="J5960" s="20">
        <v>18</v>
      </c>
      <c r="K5960" s="20" t="s">
        <v>3</v>
      </c>
      <c r="L5960" t="s">
        <v>1464</v>
      </c>
      <c r="M5960" s="20">
        <v>6.04</v>
      </c>
      <c r="N5960" s="20">
        <v>3.96</v>
      </c>
      <c r="AE5960">
        <f t="shared" si="93"/>
        <v>2005</v>
      </c>
    </row>
    <row r="5961" spans="1:31" x14ac:dyDescent="0.25">
      <c r="A5961" s="7">
        <v>5958</v>
      </c>
      <c r="B5961" s="8">
        <v>38446</v>
      </c>
      <c r="C5961" t="s">
        <v>3</v>
      </c>
      <c r="D5961" t="s">
        <v>442</v>
      </c>
      <c r="E5961" t="s">
        <v>9</v>
      </c>
      <c r="F5961" t="s">
        <v>427</v>
      </c>
      <c r="G5961" t="s">
        <v>648</v>
      </c>
      <c r="H5961" s="9" t="s">
        <v>1982</v>
      </c>
      <c r="I5961" t="s">
        <v>1454</v>
      </c>
      <c r="J5961" s="20">
        <v>24</v>
      </c>
      <c r="K5961" s="20" t="s">
        <v>9</v>
      </c>
      <c r="L5961" t="s">
        <v>1464</v>
      </c>
      <c r="M5961" s="20">
        <v>5.28</v>
      </c>
      <c r="N5961" s="20">
        <v>7.72</v>
      </c>
      <c r="AE5961">
        <f t="shared" si="93"/>
        <v>2005</v>
      </c>
    </row>
    <row r="5962" spans="1:31" x14ac:dyDescent="0.25">
      <c r="A5962" s="7">
        <v>5959</v>
      </c>
      <c r="B5962" s="8">
        <v>38447</v>
      </c>
      <c r="C5962" t="s">
        <v>3</v>
      </c>
      <c r="D5962" t="s">
        <v>678</v>
      </c>
      <c r="E5962" t="s">
        <v>9</v>
      </c>
      <c r="F5962" t="s">
        <v>414</v>
      </c>
      <c r="G5962" t="s">
        <v>14</v>
      </c>
      <c r="H5962" s="135" t="s">
        <v>1496</v>
      </c>
      <c r="I5962" t="s">
        <v>1454</v>
      </c>
      <c r="J5962" s="20">
        <v>89</v>
      </c>
      <c r="K5962" s="20" t="s">
        <v>1465</v>
      </c>
      <c r="L5962" t="s">
        <v>1466</v>
      </c>
      <c r="M5962" s="20">
        <v>22.25</v>
      </c>
      <c r="N5962" s="20">
        <v>22.25</v>
      </c>
      <c r="AE5962">
        <f t="shared" si="93"/>
        <v>2005</v>
      </c>
    </row>
    <row r="5963" spans="1:31" x14ac:dyDescent="0.25">
      <c r="A5963" s="7">
        <v>5960</v>
      </c>
      <c r="B5963" s="8">
        <v>38448</v>
      </c>
      <c r="C5963" t="s">
        <v>3</v>
      </c>
      <c r="D5963" t="s">
        <v>72</v>
      </c>
      <c r="E5963" t="s">
        <v>9</v>
      </c>
      <c r="F5963" t="s">
        <v>640</v>
      </c>
      <c r="G5963" t="s">
        <v>377</v>
      </c>
      <c r="H5963" s="9" t="s">
        <v>1983</v>
      </c>
      <c r="I5963" t="s">
        <v>1454</v>
      </c>
      <c r="J5963" s="20">
        <v>80</v>
      </c>
      <c r="K5963" s="20" t="s">
        <v>9</v>
      </c>
      <c r="L5963" t="s">
        <v>1464</v>
      </c>
      <c r="M5963" s="20">
        <v>17.600000000000001</v>
      </c>
      <c r="N5963" s="20">
        <v>23.4</v>
      </c>
      <c r="AE5963">
        <f t="shared" si="93"/>
        <v>2005</v>
      </c>
    </row>
    <row r="5964" spans="1:31" x14ac:dyDescent="0.25">
      <c r="A5964" s="7">
        <v>5961</v>
      </c>
      <c r="B5964" s="8">
        <v>38448</v>
      </c>
      <c r="C5964" t="s">
        <v>3</v>
      </c>
      <c r="D5964" t="s">
        <v>250</v>
      </c>
      <c r="E5964" t="s">
        <v>9</v>
      </c>
      <c r="F5964" t="s">
        <v>78</v>
      </c>
      <c r="G5964" t="s">
        <v>648</v>
      </c>
      <c r="H5964" s="9" t="s">
        <v>1984</v>
      </c>
      <c r="I5964" t="s">
        <v>1454</v>
      </c>
      <c r="J5964" s="20">
        <v>23</v>
      </c>
      <c r="K5964" s="20" t="s">
        <v>1465</v>
      </c>
      <c r="L5964" t="s">
        <v>1466</v>
      </c>
      <c r="M5964" s="20">
        <v>5.75</v>
      </c>
      <c r="N5964" s="20">
        <v>5.75</v>
      </c>
      <c r="AE5964">
        <f t="shared" si="93"/>
        <v>2005</v>
      </c>
    </row>
    <row r="5965" spans="1:31" x14ac:dyDescent="0.25">
      <c r="A5965" s="7">
        <v>5962</v>
      </c>
      <c r="B5965" s="8">
        <v>38448</v>
      </c>
      <c r="C5965" t="s">
        <v>3</v>
      </c>
      <c r="D5965" t="s">
        <v>287</v>
      </c>
      <c r="E5965" t="s">
        <v>9</v>
      </c>
      <c r="F5965" t="s">
        <v>682</v>
      </c>
      <c r="G5965" t="s">
        <v>648</v>
      </c>
      <c r="H5965" s="135" t="s">
        <v>1810</v>
      </c>
      <c r="I5965" t="s">
        <v>1454</v>
      </c>
      <c r="J5965" s="20">
        <v>3</v>
      </c>
      <c r="K5965" s="20" t="s">
        <v>1465</v>
      </c>
      <c r="L5965" t="s">
        <v>1466</v>
      </c>
      <c r="M5965" s="20">
        <v>0.75</v>
      </c>
      <c r="N5965" s="20">
        <v>0.75</v>
      </c>
      <c r="AE5965">
        <f t="shared" si="93"/>
        <v>2005</v>
      </c>
    </row>
    <row r="5966" spans="1:31" x14ac:dyDescent="0.25">
      <c r="A5966" s="7">
        <v>5963</v>
      </c>
      <c r="B5966" s="8">
        <v>38448</v>
      </c>
      <c r="C5966" t="s">
        <v>3</v>
      </c>
      <c r="D5966" t="s">
        <v>250</v>
      </c>
      <c r="E5966" t="s">
        <v>9</v>
      </c>
      <c r="F5966" t="s">
        <v>78</v>
      </c>
      <c r="G5966" t="s">
        <v>648</v>
      </c>
      <c r="H5966" s="9" t="s">
        <v>1803</v>
      </c>
      <c r="I5966" t="s">
        <v>1454</v>
      </c>
      <c r="J5966" s="20">
        <v>35</v>
      </c>
      <c r="K5966" s="20" t="s">
        <v>3</v>
      </c>
      <c r="L5966" t="s">
        <v>1463</v>
      </c>
      <c r="M5966" s="20">
        <v>10.1</v>
      </c>
      <c r="N5966" s="20">
        <v>8.4</v>
      </c>
      <c r="AE5966">
        <f t="shared" si="93"/>
        <v>2005</v>
      </c>
    </row>
    <row r="5967" spans="1:31" x14ac:dyDescent="0.25">
      <c r="A5967" s="7">
        <v>5964</v>
      </c>
      <c r="B5967" s="8">
        <v>38449</v>
      </c>
      <c r="C5967" t="s">
        <v>3</v>
      </c>
      <c r="D5967" t="s">
        <v>500</v>
      </c>
      <c r="E5967" t="s">
        <v>9</v>
      </c>
      <c r="F5967" t="s">
        <v>686</v>
      </c>
      <c r="G5967" t="s">
        <v>17</v>
      </c>
      <c r="H5967" s="135" t="s">
        <v>1524</v>
      </c>
      <c r="I5967" t="s">
        <v>1454</v>
      </c>
      <c r="J5967" s="20">
        <v>33</v>
      </c>
      <c r="K5967" s="20" t="s">
        <v>9</v>
      </c>
      <c r="L5967" t="s">
        <v>1464</v>
      </c>
      <c r="M5967" s="20">
        <v>7.26</v>
      </c>
      <c r="N5967" s="20">
        <v>10.24</v>
      </c>
      <c r="AE5967">
        <f t="shared" si="93"/>
        <v>2005</v>
      </c>
    </row>
    <row r="5968" spans="1:31" x14ac:dyDescent="0.25">
      <c r="A5968" s="7">
        <v>5965</v>
      </c>
      <c r="B5968" s="8">
        <v>38449</v>
      </c>
      <c r="C5968" t="s">
        <v>3</v>
      </c>
      <c r="D5968" t="s">
        <v>350</v>
      </c>
      <c r="E5968" t="s">
        <v>9</v>
      </c>
      <c r="F5968" t="s">
        <v>490</v>
      </c>
      <c r="G5968" t="s">
        <v>648</v>
      </c>
      <c r="H5968" s="9" t="s">
        <v>1985</v>
      </c>
      <c r="I5968" t="s">
        <v>1454</v>
      </c>
      <c r="J5968" s="20">
        <v>12</v>
      </c>
      <c r="K5968" s="20" t="s">
        <v>1465</v>
      </c>
      <c r="L5968" t="s">
        <v>1466</v>
      </c>
      <c r="M5968" s="20">
        <v>3</v>
      </c>
      <c r="N5968" s="20">
        <v>3</v>
      </c>
      <c r="AE5968">
        <f t="shared" si="93"/>
        <v>2005</v>
      </c>
    </row>
    <row r="5969" spans="1:31" x14ac:dyDescent="0.25">
      <c r="A5969" s="7">
        <v>5966</v>
      </c>
      <c r="B5969" s="8">
        <v>38450</v>
      </c>
      <c r="C5969" t="s">
        <v>3</v>
      </c>
      <c r="D5969" t="s">
        <v>711</v>
      </c>
      <c r="E5969" t="s">
        <v>9</v>
      </c>
      <c r="F5969" t="s">
        <v>687</v>
      </c>
      <c r="G5969" t="s">
        <v>377</v>
      </c>
      <c r="H5969" s="9" t="s">
        <v>1807</v>
      </c>
      <c r="I5969" t="s">
        <v>1454</v>
      </c>
      <c r="J5969" s="20">
        <v>38</v>
      </c>
      <c r="K5969" s="20" t="s">
        <v>3</v>
      </c>
      <c r="L5969" t="s">
        <v>1464</v>
      </c>
      <c r="M5969" s="20">
        <v>11.64</v>
      </c>
      <c r="N5969" s="20">
        <v>8.36</v>
      </c>
      <c r="AE5969">
        <f t="shared" si="93"/>
        <v>2005</v>
      </c>
    </row>
    <row r="5970" spans="1:31" x14ac:dyDescent="0.25">
      <c r="A5970" s="7">
        <v>5967</v>
      </c>
      <c r="B5970" s="8">
        <v>38450</v>
      </c>
      <c r="C5970" t="s">
        <v>3</v>
      </c>
      <c r="D5970" t="s">
        <v>459</v>
      </c>
      <c r="E5970" t="s">
        <v>9</v>
      </c>
      <c r="F5970" t="s">
        <v>126</v>
      </c>
      <c r="G5970" t="s">
        <v>14</v>
      </c>
      <c r="H5970" s="135" t="s">
        <v>1522</v>
      </c>
      <c r="I5970" t="s">
        <v>1454</v>
      </c>
      <c r="J5970" s="20">
        <v>12</v>
      </c>
      <c r="K5970" s="20" t="s">
        <v>9</v>
      </c>
      <c r="L5970" t="s">
        <v>1464</v>
      </c>
      <c r="M5970" s="20">
        <v>2.64</v>
      </c>
      <c r="N5970" s="20">
        <v>4.3599999999999994</v>
      </c>
      <c r="AE5970">
        <f t="shared" si="93"/>
        <v>2005</v>
      </c>
    </row>
    <row r="5971" spans="1:31" x14ac:dyDescent="0.25">
      <c r="A5971" s="7">
        <v>5968</v>
      </c>
      <c r="B5971" s="8">
        <v>38450</v>
      </c>
      <c r="C5971" t="s">
        <v>3</v>
      </c>
      <c r="D5971" t="s">
        <v>459</v>
      </c>
      <c r="E5971" t="s">
        <v>9</v>
      </c>
      <c r="F5971" t="s">
        <v>126</v>
      </c>
      <c r="G5971" t="s">
        <v>648</v>
      </c>
      <c r="H5971" s="135" t="s">
        <v>1812</v>
      </c>
      <c r="I5971" t="s">
        <v>1454</v>
      </c>
      <c r="J5971" s="20">
        <v>19</v>
      </c>
      <c r="K5971" s="20" t="s">
        <v>3</v>
      </c>
      <c r="L5971" t="s">
        <v>1464</v>
      </c>
      <c r="M5971" s="20">
        <v>6.32</v>
      </c>
      <c r="N5971" s="20">
        <v>4.18</v>
      </c>
      <c r="AE5971">
        <f t="shared" si="93"/>
        <v>2005</v>
      </c>
    </row>
    <row r="5972" spans="1:31" x14ac:dyDescent="0.25">
      <c r="A5972" s="7">
        <v>5969</v>
      </c>
      <c r="B5972" s="8">
        <v>38450</v>
      </c>
      <c r="C5972" t="s">
        <v>3</v>
      </c>
      <c r="D5972" t="s">
        <v>72</v>
      </c>
      <c r="E5972" t="s">
        <v>9</v>
      </c>
      <c r="F5972" t="s">
        <v>54</v>
      </c>
      <c r="G5972" t="s">
        <v>377</v>
      </c>
      <c r="H5972" s="9" t="s">
        <v>1986</v>
      </c>
      <c r="I5972" t="s">
        <v>1454</v>
      </c>
      <c r="J5972" s="20">
        <v>88</v>
      </c>
      <c r="K5972" s="20" t="s">
        <v>9</v>
      </c>
      <c r="L5972" t="s">
        <v>1463</v>
      </c>
      <c r="M5972" s="20">
        <v>21.12</v>
      </c>
      <c r="N5972" s="20">
        <v>23.88</v>
      </c>
      <c r="AE5972">
        <f t="shared" si="93"/>
        <v>2005</v>
      </c>
    </row>
    <row r="5973" spans="1:31" x14ac:dyDescent="0.25">
      <c r="A5973" s="7">
        <v>5970</v>
      </c>
      <c r="B5973" s="8">
        <v>38450</v>
      </c>
      <c r="C5973" t="s">
        <v>3</v>
      </c>
      <c r="D5973" t="s">
        <v>689</v>
      </c>
      <c r="E5973" t="s">
        <v>9</v>
      </c>
      <c r="F5973" t="s">
        <v>468</v>
      </c>
      <c r="G5973" t="s">
        <v>648</v>
      </c>
      <c r="H5973" s="135" t="s">
        <v>1987</v>
      </c>
      <c r="I5973" t="s">
        <v>1454</v>
      </c>
      <c r="J5973" s="20">
        <v>26</v>
      </c>
      <c r="K5973" s="20" t="s">
        <v>9</v>
      </c>
      <c r="L5973" t="s">
        <v>1464</v>
      </c>
      <c r="M5973" s="20">
        <v>5.72</v>
      </c>
      <c r="N5973" s="20">
        <v>8.2800000000000011</v>
      </c>
      <c r="AE5973">
        <f t="shared" si="93"/>
        <v>2005</v>
      </c>
    </row>
    <row r="5974" spans="1:31" x14ac:dyDescent="0.25">
      <c r="A5974" s="7">
        <v>5971</v>
      </c>
      <c r="B5974" s="8">
        <v>38451</v>
      </c>
      <c r="C5974" t="s">
        <v>3</v>
      </c>
      <c r="D5974" t="s">
        <v>712</v>
      </c>
      <c r="E5974" t="s">
        <v>9</v>
      </c>
      <c r="F5974" t="s">
        <v>202</v>
      </c>
      <c r="G5974" t="s">
        <v>24</v>
      </c>
      <c r="H5974" s="135" t="s">
        <v>1563</v>
      </c>
      <c r="I5974" t="s">
        <v>1458</v>
      </c>
      <c r="J5974" s="20">
        <v>12</v>
      </c>
      <c r="K5974" s="20" t="s">
        <v>1465</v>
      </c>
      <c r="L5974" t="s">
        <v>1466</v>
      </c>
      <c r="M5974" s="20">
        <v>30</v>
      </c>
      <c r="N5974" s="20">
        <v>10</v>
      </c>
      <c r="AE5974">
        <f t="shared" si="93"/>
        <v>2005</v>
      </c>
    </row>
    <row r="5975" spans="1:31" x14ac:dyDescent="0.25">
      <c r="A5975" s="7">
        <v>5972</v>
      </c>
      <c r="B5975" s="8">
        <v>38451</v>
      </c>
      <c r="C5975" t="s">
        <v>3</v>
      </c>
      <c r="D5975" t="s">
        <v>674</v>
      </c>
      <c r="E5975" t="s">
        <v>9</v>
      </c>
      <c r="F5975" t="s">
        <v>597</v>
      </c>
      <c r="G5975" t="s">
        <v>17</v>
      </c>
      <c r="H5975" s="135" t="s">
        <v>1500</v>
      </c>
      <c r="I5975" t="s">
        <v>1454</v>
      </c>
      <c r="J5975" s="20">
        <v>17</v>
      </c>
      <c r="K5975" s="20" t="s">
        <v>9</v>
      </c>
      <c r="L5975" t="s">
        <v>1464</v>
      </c>
      <c r="M5975" s="20">
        <v>3.74</v>
      </c>
      <c r="N5975" s="20">
        <v>5.76</v>
      </c>
      <c r="AE5975">
        <f t="shared" si="93"/>
        <v>2005</v>
      </c>
    </row>
    <row r="5976" spans="1:31" x14ac:dyDescent="0.25">
      <c r="A5976" s="7">
        <v>5973</v>
      </c>
      <c r="B5976" s="8">
        <v>38451</v>
      </c>
      <c r="C5976" t="s">
        <v>3</v>
      </c>
      <c r="D5976" t="s">
        <v>151</v>
      </c>
      <c r="E5976" t="s">
        <v>9</v>
      </c>
      <c r="F5976" t="s">
        <v>375</v>
      </c>
      <c r="G5976" t="s">
        <v>648</v>
      </c>
      <c r="H5976" s="135" t="s">
        <v>1906</v>
      </c>
      <c r="I5976" t="s">
        <v>1454</v>
      </c>
      <c r="J5976" s="20">
        <v>30</v>
      </c>
      <c r="K5976" s="20" t="s">
        <v>9</v>
      </c>
      <c r="L5976" t="s">
        <v>1464</v>
      </c>
      <c r="M5976" s="20">
        <v>6.6</v>
      </c>
      <c r="N5976" s="20">
        <v>9.4</v>
      </c>
      <c r="AE5976">
        <f t="shared" si="93"/>
        <v>2005</v>
      </c>
    </row>
    <row r="5977" spans="1:31" x14ac:dyDescent="0.25">
      <c r="A5977" s="7">
        <v>5974</v>
      </c>
      <c r="B5977" s="8">
        <v>38452</v>
      </c>
      <c r="C5977" t="s">
        <v>3</v>
      </c>
      <c r="D5977" t="s">
        <v>712</v>
      </c>
      <c r="E5977" t="s">
        <v>9</v>
      </c>
      <c r="F5977" t="s">
        <v>572</v>
      </c>
      <c r="G5977" t="s">
        <v>377</v>
      </c>
      <c r="H5977" s="136" t="s">
        <v>1592</v>
      </c>
      <c r="I5977" t="s">
        <v>1455</v>
      </c>
      <c r="J5977" s="20">
        <v>12</v>
      </c>
      <c r="K5977" s="20" t="s">
        <v>1465</v>
      </c>
      <c r="L5977" t="s">
        <v>1466</v>
      </c>
      <c r="M5977" s="20">
        <v>1.5</v>
      </c>
      <c r="N5977" s="20">
        <v>1.5</v>
      </c>
      <c r="AE5977">
        <f t="shared" si="93"/>
        <v>2005</v>
      </c>
    </row>
    <row r="5978" spans="1:31" x14ac:dyDescent="0.25">
      <c r="A5978" s="7">
        <v>5975</v>
      </c>
      <c r="B5978" s="8">
        <v>38452</v>
      </c>
      <c r="C5978" t="s">
        <v>3</v>
      </c>
      <c r="D5978" t="s">
        <v>178</v>
      </c>
      <c r="E5978" t="s">
        <v>9</v>
      </c>
      <c r="F5978" t="s">
        <v>266</v>
      </c>
      <c r="G5978" t="s">
        <v>633</v>
      </c>
      <c r="H5978" s="9" t="s">
        <v>1988</v>
      </c>
      <c r="I5978" t="s">
        <v>1454</v>
      </c>
      <c r="J5978" s="20">
        <v>13</v>
      </c>
      <c r="K5978" s="20" t="s">
        <v>9</v>
      </c>
      <c r="L5978" t="s">
        <v>1464</v>
      </c>
      <c r="M5978" s="20">
        <v>2.86</v>
      </c>
      <c r="N5978" s="20">
        <v>4.6400000000000006</v>
      </c>
      <c r="AE5978">
        <f t="shared" si="93"/>
        <v>2005</v>
      </c>
    </row>
    <row r="5979" spans="1:31" x14ac:dyDescent="0.25">
      <c r="A5979" s="7">
        <v>5976</v>
      </c>
      <c r="B5979" s="8">
        <v>38452</v>
      </c>
      <c r="C5979" t="s">
        <v>3</v>
      </c>
      <c r="D5979" t="s">
        <v>178</v>
      </c>
      <c r="E5979" t="s">
        <v>9</v>
      </c>
      <c r="F5979" t="s">
        <v>266</v>
      </c>
      <c r="G5979" t="s">
        <v>633</v>
      </c>
      <c r="H5979" s="9" t="s">
        <v>1989</v>
      </c>
      <c r="I5979" t="s">
        <v>1454</v>
      </c>
      <c r="J5979" s="20">
        <v>26</v>
      </c>
      <c r="K5979" s="20" t="s">
        <v>9</v>
      </c>
      <c r="L5979" t="s">
        <v>1464</v>
      </c>
      <c r="M5979" s="20">
        <v>5.72</v>
      </c>
      <c r="N5979" s="20">
        <v>8.2800000000000011</v>
      </c>
      <c r="AE5979">
        <f t="shared" si="93"/>
        <v>2005</v>
      </c>
    </row>
    <row r="5980" spans="1:31" x14ac:dyDescent="0.25">
      <c r="A5980" s="7">
        <v>5977</v>
      </c>
      <c r="B5980" s="8">
        <v>38452</v>
      </c>
      <c r="C5980" t="s">
        <v>3</v>
      </c>
      <c r="D5980" t="s">
        <v>711</v>
      </c>
      <c r="E5980" t="s">
        <v>9</v>
      </c>
      <c r="F5980" t="s">
        <v>399</v>
      </c>
      <c r="G5980" t="s">
        <v>648</v>
      </c>
      <c r="H5980" s="135" t="s">
        <v>1785</v>
      </c>
      <c r="I5980" t="s">
        <v>1454</v>
      </c>
      <c r="J5980" s="20">
        <v>29</v>
      </c>
      <c r="K5980" s="20" t="s">
        <v>1465</v>
      </c>
      <c r="L5980" t="s">
        <v>1466</v>
      </c>
      <c r="M5980" s="20">
        <v>7.25</v>
      </c>
      <c r="N5980" s="20">
        <v>7.25</v>
      </c>
      <c r="AE5980">
        <f t="shared" si="93"/>
        <v>2005</v>
      </c>
    </row>
    <row r="5981" spans="1:31" x14ac:dyDescent="0.25">
      <c r="A5981" s="7">
        <v>5978</v>
      </c>
      <c r="B5981" s="8">
        <v>38452</v>
      </c>
      <c r="C5981" t="s">
        <v>3</v>
      </c>
      <c r="D5981" t="s">
        <v>112</v>
      </c>
      <c r="E5981" t="s">
        <v>9</v>
      </c>
      <c r="F5981" t="s">
        <v>668</v>
      </c>
      <c r="G5981" t="s">
        <v>648</v>
      </c>
      <c r="H5981" s="135" t="s">
        <v>1906</v>
      </c>
      <c r="I5981" t="s">
        <v>1455</v>
      </c>
      <c r="J5981" s="20">
        <v>53</v>
      </c>
      <c r="K5981" s="20" t="s">
        <v>9</v>
      </c>
      <c r="L5981" t="s">
        <v>1463</v>
      </c>
      <c r="M5981" s="20">
        <v>6.36</v>
      </c>
      <c r="N5981" s="20">
        <v>7.39</v>
      </c>
      <c r="AE5981">
        <f t="shared" si="93"/>
        <v>2005</v>
      </c>
    </row>
    <row r="5982" spans="1:31" x14ac:dyDescent="0.25">
      <c r="A5982" s="7">
        <v>5979</v>
      </c>
      <c r="B5982" s="8">
        <v>38452</v>
      </c>
      <c r="C5982" t="s">
        <v>3</v>
      </c>
      <c r="D5982" t="s">
        <v>258</v>
      </c>
      <c r="E5982" t="s">
        <v>9</v>
      </c>
      <c r="F5982" t="s">
        <v>713</v>
      </c>
      <c r="G5982" t="s">
        <v>569</v>
      </c>
      <c r="H5982" s="9" t="s">
        <v>1990</v>
      </c>
      <c r="I5982" t="s">
        <v>1455</v>
      </c>
      <c r="J5982" s="20">
        <v>16</v>
      </c>
      <c r="K5982" s="20" t="s">
        <v>9</v>
      </c>
      <c r="L5982" t="s">
        <v>1463</v>
      </c>
      <c r="M5982" s="20">
        <v>1.92</v>
      </c>
      <c r="N5982" s="20">
        <v>2.58</v>
      </c>
      <c r="AE5982">
        <f t="shared" si="93"/>
        <v>2005</v>
      </c>
    </row>
    <row r="5983" spans="1:31" x14ac:dyDescent="0.25">
      <c r="A5983" s="7">
        <v>5980</v>
      </c>
      <c r="B5983" s="8">
        <v>38452</v>
      </c>
      <c r="C5983" t="s">
        <v>3</v>
      </c>
      <c r="D5983" t="s">
        <v>72</v>
      </c>
      <c r="E5983" t="s">
        <v>9</v>
      </c>
      <c r="F5983" t="s">
        <v>268</v>
      </c>
      <c r="G5983" t="s">
        <v>569</v>
      </c>
      <c r="H5983" s="9" t="s">
        <v>1991</v>
      </c>
      <c r="I5983" t="s">
        <v>1454</v>
      </c>
      <c r="J5983" s="20">
        <v>17</v>
      </c>
      <c r="K5983" s="20" t="s">
        <v>9</v>
      </c>
      <c r="L5983" t="s">
        <v>1464</v>
      </c>
      <c r="M5983" s="20">
        <v>3.74</v>
      </c>
      <c r="N5983" s="20">
        <v>5.76</v>
      </c>
      <c r="AE5983">
        <f t="shared" si="93"/>
        <v>2005</v>
      </c>
    </row>
    <row r="5984" spans="1:31" x14ac:dyDescent="0.25">
      <c r="A5984" s="7">
        <v>5981</v>
      </c>
      <c r="B5984" s="8">
        <v>38453</v>
      </c>
      <c r="C5984" t="s">
        <v>3</v>
      </c>
      <c r="D5984" t="s">
        <v>117</v>
      </c>
      <c r="E5984" t="s">
        <v>9</v>
      </c>
      <c r="F5984" t="s">
        <v>661</v>
      </c>
      <c r="G5984" t="s">
        <v>65</v>
      </c>
      <c r="H5984" s="135" t="s">
        <v>1496</v>
      </c>
      <c r="I5984" t="s">
        <v>1454</v>
      </c>
      <c r="J5984" s="20">
        <v>28</v>
      </c>
      <c r="K5984" s="20" t="s">
        <v>9</v>
      </c>
      <c r="L5984" t="s">
        <v>1464</v>
      </c>
      <c r="M5984" s="20">
        <v>6.16</v>
      </c>
      <c r="N5984" s="20">
        <v>8.84</v>
      </c>
      <c r="AE5984">
        <f t="shared" si="93"/>
        <v>2005</v>
      </c>
    </row>
    <row r="5985" spans="1:31" x14ac:dyDescent="0.25">
      <c r="A5985" s="7">
        <v>5982</v>
      </c>
      <c r="B5985" s="8">
        <v>38453</v>
      </c>
      <c r="C5985" t="s">
        <v>3</v>
      </c>
      <c r="D5985" t="s">
        <v>165</v>
      </c>
      <c r="E5985" t="s">
        <v>9</v>
      </c>
      <c r="F5985" t="s">
        <v>667</v>
      </c>
      <c r="G5985" t="s">
        <v>633</v>
      </c>
      <c r="H5985" s="9" t="s">
        <v>1992</v>
      </c>
      <c r="I5985" t="s">
        <v>1454</v>
      </c>
      <c r="J5985" s="20">
        <v>20</v>
      </c>
      <c r="K5985" s="20" t="s">
        <v>1465</v>
      </c>
      <c r="L5985" t="s">
        <v>1466</v>
      </c>
      <c r="M5985" s="20">
        <v>5</v>
      </c>
      <c r="N5985" s="20">
        <v>5</v>
      </c>
      <c r="AE5985">
        <f t="shared" si="93"/>
        <v>2005</v>
      </c>
    </row>
    <row r="5986" spans="1:31" x14ac:dyDescent="0.25">
      <c r="A5986" s="7">
        <v>5983</v>
      </c>
      <c r="B5986" s="8">
        <v>38453</v>
      </c>
      <c r="C5986" t="s">
        <v>3</v>
      </c>
      <c r="D5986" t="s">
        <v>43</v>
      </c>
      <c r="E5986" t="s">
        <v>9</v>
      </c>
      <c r="F5986" t="s">
        <v>235</v>
      </c>
      <c r="G5986" t="s">
        <v>24</v>
      </c>
      <c r="H5986" s="136" t="s">
        <v>1496</v>
      </c>
      <c r="I5986" t="s">
        <v>1454</v>
      </c>
      <c r="J5986" s="20">
        <v>16</v>
      </c>
      <c r="K5986" s="20" t="s">
        <v>9</v>
      </c>
      <c r="L5986" t="s">
        <v>1463</v>
      </c>
      <c r="M5986" s="20">
        <v>3.84</v>
      </c>
      <c r="N5986" s="20">
        <v>5.16</v>
      </c>
      <c r="AE5986">
        <f t="shared" si="93"/>
        <v>2005</v>
      </c>
    </row>
    <row r="5987" spans="1:31" x14ac:dyDescent="0.25">
      <c r="A5987" s="7">
        <v>5984</v>
      </c>
      <c r="B5987" s="8">
        <v>38453</v>
      </c>
      <c r="C5987" t="s">
        <v>3</v>
      </c>
      <c r="D5987" t="s">
        <v>669</v>
      </c>
      <c r="E5987" t="s">
        <v>9</v>
      </c>
      <c r="F5987" t="s">
        <v>545</v>
      </c>
      <c r="G5987" t="s">
        <v>648</v>
      </c>
      <c r="H5987" s="135" t="s">
        <v>1993</v>
      </c>
      <c r="I5987" t="s">
        <v>1454</v>
      </c>
      <c r="J5987" s="20">
        <v>24</v>
      </c>
      <c r="K5987" s="20" t="s">
        <v>3</v>
      </c>
      <c r="L5987" t="s">
        <v>1464</v>
      </c>
      <c r="M5987" s="20">
        <v>7.72</v>
      </c>
      <c r="N5987" s="20">
        <v>5.28</v>
      </c>
      <c r="AE5987">
        <f t="shared" si="93"/>
        <v>2005</v>
      </c>
    </row>
    <row r="5988" spans="1:31" x14ac:dyDescent="0.25">
      <c r="A5988" s="7">
        <v>5985</v>
      </c>
      <c r="B5988" s="8">
        <v>38453</v>
      </c>
      <c r="C5988" t="s">
        <v>3</v>
      </c>
      <c r="D5988" t="s">
        <v>543</v>
      </c>
      <c r="E5988" t="s">
        <v>9</v>
      </c>
      <c r="F5988" t="s">
        <v>442</v>
      </c>
      <c r="G5988" t="s">
        <v>714</v>
      </c>
      <c r="H5988" s="135" t="s">
        <v>1994</v>
      </c>
      <c r="I5988" t="s">
        <v>1455</v>
      </c>
      <c r="J5988" s="20">
        <v>23</v>
      </c>
      <c r="K5988" s="20" t="s">
        <v>3</v>
      </c>
      <c r="L5988" t="s">
        <v>1464</v>
      </c>
      <c r="M5988" s="20">
        <v>3.7199999999999998</v>
      </c>
      <c r="N5988" s="20">
        <v>2.5300000000000002</v>
      </c>
      <c r="AE5988">
        <f t="shared" si="93"/>
        <v>2005</v>
      </c>
    </row>
    <row r="5989" spans="1:31" x14ac:dyDescent="0.25">
      <c r="A5989" s="7">
        <v>5986</v>
      </c>
      <c r="B5989" s="8">
        <v>38453</v>
      </c>
      <c r="C5989" t="s">
        <v>3</v>
      </c>
      <c r="D5989" t="s">
        <v>546</v>
      </c>
      <c r="E5989" t="s">
        <v>9</v>
      </c>
      <c r="F5989" t="s">
        <v>682</v>
      </c>
      <c r="G5989" t="s">
        <v>24</v>
      </c>
      <c r="H5989" s="135" t="s">
        <v>1493</v>
      </c>
      <c r="I5989" t="s">
        <v>1454</v>
      </c>
      <c r="J5989" s="20">
        <v>38</v>
      </c>
      <c r="K5989" s="20" t="s">
        <v>3</v>
      </c>
      <c r="L5989" t="s">
        <v>1463</v>
      </c>
      <c r="M5989" s="20">
        <v>10.88</v>
      </c>
      <c r="N5989" s="20">
        <v>9.1199999999999992</v>
      </c>
      <c r="AE5989">
        <f t="shared" si="93"/>
        <v>2005</v>
      </c>
    </row>
    <row r="5990" spans="1:31" x14ac:dyDescent="0.25">
      <c r="A5990" s="7">
        <v>5987</v>
      </c>
      <c r="B5990" s="8">
        <v>38454</v>
      </c>
      <c r="C5990" t="s">
        <v>3</v>
      </c>
      <c r="D5990" t="s">
        <v>642</v>
      </c>
      <c r="E5990" t="s">
        <v>9</v>
      </c>
      <c r="F5990" t="s">
        <v>597</v>
      </c>
      <c r="G5990" t="s">
        <v>14</v>
      </c>
      <c r="H5990" s="135" t="s">
        <v>1532</v>
      </c>
      <c r="I5990" t="s">
        <v>1456</v>
      </c>
      <c r="J5990" s="20">
        <v>16</v>
      </c>
      <c r="K5990" s="20" t="s">
        <v>9</v>
      </c>
      <c r="L5990" t="s">
        <v>1464</v>
      </c>
      <c r="M5990" s="20">
        <v>3.52</v>
      </c>
      <c r="N5990" s="20">
        <v>5.48</v>
      </c>
      <c r="O5990" t="s">
        <v>3</v>
      </c>
      <c r="P5990" s="13" t="s">
        <v>517</v>
      </c>
      <c r="Q5990" t="s">
        <v>1465</v>
      </c>
      <c r="S5990" t="s">
        <v>1465</v>
      </c>
      <c r="U5990" t="s">
        <v>1465</v>
      </c>
      <c r="W5990" t="s">
        <v>1465</v>
      </c>
      <c r="Y5990" t="s">
        <v>1465</v>
      </c>
      <c r="AA5990" t="s">
        <v>1465</v>
      </c>
      <c r="AC5990" t="s">
        <v>1465</v>
      </c>
      <c r="AE5990">
        <f t="shared" si="93"/>
        <v>2005</v>
      </c>
    </row>
    <row r="5991" spans="1:31" x14ac:dyDescent="0.25">
      <c r="A5991" s="7">
        <v>5988</v>
      </c>
      <c r="B5991" s="8">
        <v>38454</v>
      </c>
      <c r="C5991" t="s">
        <v>3</v>
      </c>
      <c r="D5991" t="s">
        <v>302</v>
      </c>
      <c r="E5991" t="s">
        <v>9</v>
      </c>
      <c r="F5991" t="s">
        <v>188</v>
      </c>
      <c r="G5991" t="s">
        <v>714</v>
      </c>
      <c r="H5991" s="9" t="s">
        <v>1995</v>
      </c>
      <c r="I5991" t="s">
        <v>1454</v>
      </c>
      <c r="J5991" s="20">
        <v>15</v>
      </c>
      <c r="K5991" s="20" t="s">
        <v>9</v>
      </c>
      <c r="L5991" t="s">
        <v>1464</v>
      </c>
      <c r="M5991" s="20">
        <v>3.3</v>
      </c>
      <c r="N5991" s="20">
        <v>5.2</v>
      </c>
      <c r="AE5991">
        <f t="shared" si="93"/>
        <v>2005</v>
      </c>
    </row>
    <row r="5992" spans="1:31" x14ac:dyDescent="0.25">
      <c r="A5992" s="7">
        <v>5989</v>
      </c>
      <c r="B5992" s="8">
        <v>38455</v>
      </c>
      <c r="C5992" t="s">
        <v>3</v>
      </c>
      <c r="D5992" t="s">
        <v>668</v>
      </c>
      <c r="E5992" t="s">
        <v>9</v>
      </c>
      <c r="F5992" t="s">
        <v>665</v>
      </c>
      <c r="G5992" t="s">
        <v>14</v>
      </c>
      <c r="H5992" s="135" t="s">
        <v>1496</v>
      </c>
      <c r="I5992" t="s">
        <v>1454</v>
      </c>
      <c r="J5992" s="20">
        <v>51</v>
      </c>
      <c r="K5992" s="20" t="s">
        <v>9</v>
      </c>
      <c r="L5992" t="s">
        <v>1464</v>
      </c>
      <c r="M5992" s="20">
        <v>11.22</v>
      </c>
      <c r="N5992" s="20">
        <v>15.28</v>
      </c>
      <c r="AE5992">
        <f t="shared" si="93"/>
        <v>2005</v>
      </c>
    </row>
    <row r="5993" spans="1:31" x14ac:dyDescent="0.25">
      <c r="A5993" s="7">
        <v>5990</v>
      </c>
      <c r="B5993" s="8">
        <v>38455</v>
      </c>
      <c r="C5993" t="s">
        <v>3</v>
      </c>
      <c r="D5993" t="s">
        <v>691</v>
      </c>
      <c r="E5993" t="s">
        <v>9</v>
      </c>
      <c r="F5993" t="s">
        <v>690</v>
      </c>
      <c r="G5993" t="s">
        <v>648</v>
      </c>
      <c r="H5993" s="135" t="s">
        <v>1996</v>
      </c>
      <c r="I5993" t="s">
        <v>1455</v>
      </c>
      <c r="J5993" s="20">
        <v>13</v>
      </c>
      <c r="K5993" s="20" t="s">
        <v>9</v>
      </c>
      <c r="L5993" t="s">
        <v>1463</v>
      </c>
      <c r="M5993" s="20">
        <v>1.56</v>
      </c>
      <c r="N5993" s="20">
        <v>2.19</v>
      </c>
      <c r="AE5993">
        <f t="shared" si="93"/>
        <v>2005</v>
      </c>
    </row>
    <row r="5994" spans="1:31" x14ac:dyDescent="0.25">
      <c r="A5994" s="7">
        <v>5991</v>
      </c>
      <c r="B5994" s="8">
        <v>38455</v>
      </c>
      <c r="C5994" t="s">
        <v>3</v>
      </c>
      <c r="D5994" t="s">
        <v>668</v>
      </c>
      <c r="E5994" t="s">
        <v>9</v>
      </c>
      <c r="F5994" t="s">
        <v>698</v>
      </c>
      <c r="G5994" t="s">
        <v>377</v>
      </c>
      <c r="H5994" s="9" t="s">
        <v>1997</v>
      </c>
      <c r="I5994" t="s">
        <v>1454</v>
      </c>
      <c r="J5994" s="20">
        <v>27</v>
      </c>
      <c r="K5994" s="20" t="s">
        <v>3</v>
      </c>
      <c r="L5994" t="s">
        <v>1464</v>
      </c>
      <c r="M5994" s="20">
        <v>8.56</v>
      </c>
      <c r="N5994" s="20">
        <v>5.9399999999999995</v>
      </c>
      <c r="AE5994">
        <f t="shared" si="93"/>
        <v>2005</v>
      </c>
    </row>
    <row r="5995" spans="1:31" x14ac:dyDescent="0.25">
      <c r="A5995" s="7">
        <v>5992</v>
      </c>
      <c r="B5995" s="8">
        <v>38455</v>
      </c>
      <c r="C5995" t="s">
        <v>3</v>
      </c>
      <c r="D5995" t="s">
        <v>690</v>
      </c>
      <c r="E5995" t="s">
        <v>9</v>
      </c>
      <c r="F5995" t="s">
        <v>691</v>
      </c>
      <c r="G5995" t="s">
        <v>714</v>
      </c>
      <c r="H5995" s="135" t="s">
        <v>1998</v>
      </c>
      <c r="I5995" t="s">
        <v>1455</v>
      </c>
      <c r="J5995" s="20">
        <v>12</v>
      </c>
      <c r="K5995" s="20" t="s">
        <v>9</v>
      </c>
      <c r="L5995" t="s">
        <v>1464</v>
      </c>
      <c r="M5995" s="20">
        <v>1.32</v>
      </c>
      <c r="N5995" s="20">
        <v>2.1799999999999997</v>
      </c>
      <c r="AE5995">
        <f t="shared" si="93"/>
        <v>2005</v>
      </c>
    </row>
    <row r="5996" spans="1:31" x14ac:dyDescent="0.25">
      <c r="A5996" s="7">
        <v>5993</v>
      </c>
      <c r="B5996" s="8">
        <v>38456</v>
      </c>
      <c r="C5996" t="s">
        <v>3</v>
      </c>
      <c r="D5996" t="s">
        <v>710</v>
      </c>
      <c r="E5996" t="s">
        <v>9</v>
      </c>
      <c r="F5996" t="s">
        <v>520</v>
      </c>
      <c r="G5996" t="s">
        <v>17</v>
      </c>
      <c r="H5996" s="135" t="s">
        <v>1502</v>
      </c>
      <c r="I5996" t="s">
        <v>1454</v>
      </c>
      <c r="J5996" s="20">
        <v>68</v>
      </c>
      <c r="K5996" s="20" t="s">
        <v>3</v>
      </c>
      <c r="L5996" t="s">
        <v>1464</v>
      </c>
      <c r="M5996" s="20">
        <v>20.04</v>
      </c>
      <c r="N5996" s="20">
        <v>14.96</v>
      </c>
      <c r="AE5996">
        <f t="shared" si="93"/>
        <v>2005</v>
      </c>
    </row>
    <row r="5997" spans="1:31" x14ac:dyDescent="0.25">
      <c r="A5997" s="7">
        <v>5994</v>
      </c>
      <c r="B5997" s="8">
        <v>38456</v>
      </c>
      <c r="C5997" t="s">
        <v>3</v>
      </c>
      <c r="D5997" t="s">
        <v>715</v>
      </c>
      <c r="E5997" t="s">
        <v>9</v>
      </c>
      <c r="F5997" t="s">
        <v>43</v>
      </c>
      <c r="G5997" t="s">
        <v>14</v>
      </c>
      <c r="H5997" s="135" t="s">
        <v>1496</v>
      </c>
      <c r="I5997" t="s">
        <v>1458</v>
      </c>
      <c r="J5997" s="20">
        <v>11</v>
      </c>
      <c r="K5997" s="20" t="s">
        <v>1465</v>
      </c>
      <c r="L5997" t="s">
        <v>1466</v>
      </c>
      <c r="M5997" s="20">
        <v>30</v>
      </c>
      <c r="N5997" s="20">
        <v>10</v>
      </c>
      <c r="AE5997">
        <f t="shared" si="93"/>
        <v>2005</v>
      </c>
    </row>
    <row r="5998" spans="1:31" x14ac:dyDescent="0.25">
      <c r="A5998" s="7">
        <v>5995</v>
      </c>
      <c r="B5998" s="8">
        <v>38456</v>
      </c>
      <c r="C5998" t="s">
        <v>3</v>
      </c>
      <c r="D5998" t="s">
        <v>276</v>
      </c>
      <c r="E5998" t="s">
        <v>9</v>
      </c>
      <c r="F5998" t="s">
        <v>687</v>
      </c>
      <c r="G5998" t="s">
        <v>569</v>
      </c>
      <c r="H5998" s="9" t="s">
        <v>1999</v>
      </c>
      <c r="I5998" t="s">
        <v>1454</v>
      </c>
      <c r="J5998" s="20">
        <v>24</v>
      </c>
      <c r="K5998" s="20" t="s">
        <v>3</v>
      </c>
      <c r="L5998" t="s">
        <v>1464</v>
      </c>
      <c r="M5998" s="20">
        <v>7.72</v>
      </c>
      <c r="N5998" s="20">
        <v>5.28</v>
      </c>
      <c r="AE5998">
        <f t="shared" si="93"/>
        <v>2005</v>
      </c>
    </row>
    <row r="5999" spans="1:31" x14ac:dyDescent="0.25">
      <c r="A5999" s="7">
        <v>5996</v>
      </c>
      <c r="B5999" s="8">
        <v>38457</v>
      </c>
      <c r="C5999" t="s">
        <v>3</v>
      </c>
      <c r="D5999" t="s">
        <v>378</v>
      </c>
      <c r="E5999" t="s">
        <v>9</v>
      </c>
      <c r="F5999" t="s">
        <v>301</v>
      </c>
      <c r="G5999" t="s">
        <v>648</v>
      </c>
      <c r="H5999" s="135" t="s">
        <v>1935</v>
      </c>
      <c r="I5999" t="s">
        <v>1455</v>
      </c>
      <c r="J5999" s="20">
        <v>27</v>
      </c>
      <c r="K5999" s="20" t="s">
        <v>3</v>
      </c>
      <c r="L5999" t="s">
        <v>1464</v>
      </c>
      <c r="M5999" s="20">
        <v>4.28</v>
      </c>
      <c r="N5999" s="20">
        <v>2.9699999999999998</v>
      </c>
      <c r="AE5999">
        <f t="shared" si="93"/>
        <v>2005</v>
      </c>
    </row>
    <row r="6000" spans="1:31" x14ac:dyDescent="0.25">
      <c r="A6000" s="7">
        <v>5997</v>
      </c>
      <c r="B6000" s="8">
        <v>38457</v>
      </c>
      <c r="C6000" t="s">
        <v>3</v>
      </c>
      <c r="D6000" t="s">
        <v>237</v>
      </c>
      <c r="E6000" t="s">
        <v>9</v>
      </c>
      <c r="F6000" t="s">
        <v>186</v>
      </c>
      <c r="G6000" t="s">
        <v>648</v>
      </c>
      <c r="H6000" s="9" t="s">
        <v>2000</v>
      </c>
      <c r="I6000" t="s">
        <v>1454</v>
      </c>
      <c r="J6000" s="20">
        <v>6</v>
      </c>
      <c r="K6000" s="20" t="s">
        <v>9</v>
      </c>
      <c r="L6000" t="s">
        <v>1463</v>
      </c>
      <c r="M6000" s="20">
        <v>1.44</v>
      </c>
      <c r="N6000" s="20">
        <v>2.56</v>
      </c>
      <c r="AE6000">
        <f t="shared" si="93"/>
        <v>2005</v>
      </c>
    </row>
    <row r="6001" spans="1:31" x14ac:dyDescent="0.25">
      <c r="A6001" s="7">
        <v>5998</v>
      </c>
      <c r="B6001" s="8">
        <v>38457</v>
      </c>
      <c r="C6001" t="s">
        <v>3</v>
      </c>
      <c r="D6001" t="s">
        <v>678</v>
      </c>
      <c r="E6001" t="s">
        <v>9</v>
      </c>
      <c r="F6001" t="s">
        <v>679</v>
      </c>
      <c r="G6001" t="s">
        <v>714</v>
      </c>
      <c r="H6001" s="135" t="s">
        <v>2001</v>
      </c>
      <c r="I6001" t="s">
        <v>1454</v>
      </c>
      <c r="J6001" s="20">
        <v>17</v>
      </c>
      <c r="K6001" s="20" t="s">
        <v>1465</v>
      </c>
      <c r="L6001" t="s">
        <v>1466</v>
      </c>
      <c r="M6001" s="20">
        <v>4.25</v>
      </c>
      <c r="N6001" s="20">
        <v>4.25</v>
      </c>
      <c r="AE6001">
        <f t="shared" si="93"/>
        <v>2005</v>
      </c>
    </row>
    <row r="6002" spans="1:31" x14ac:dyDescent="0.25">
      <c r="A6002" s="7">
        <v>5999</v>
      </c>
      <c r="B6002" s="8">
        <v>38457</v>
      </c>
      <c r="C6002" t="s">
        <v>3</v>
      </c>
      <c r="D6002" t="s">
        <v>711</v>
      </c>
      <c r="E6002" t="s">
        <v>9</v>
      </c>
      <c r="F6002" t="s">
        <v>713</v>
      </c>
      <c r="G6002" t="s">
        <v>714</v>
      </c>
      <c r="H6002" s="135" t="s">
        <v>2002</v>
      </c>
      <c r="I6002" t="s">
        <v>1454</v>
      </c>
      <c r="J6002" s="20">
        <v>29</v>
      </c>
      <c r="K6002" s="20" t="s">
        <v>3</v>
      </c>
      <c r="L6002" t="s">
        <v>1463</v>
      </c>
      <c r="M6002" s="20">
        <v>8.5399999999999991</v>
      </c>
      <c r="N6002" s="20">
        <v>6.96</v>
      </c>
      <c r="AE6002">
        <f t="shared" si="93"/>
        <v>2005</v>
      </c>
    </row>
    <row r="6003" spans="1:31" x14ac:dyDescent="0.25">
      <c r="A6003" s="7">
        <v>6000</v>
      </c>
      <c r="B6003" s="8">
        <v>38458</v>
      </c>
      <c r="C6003" t="s">
        <v>3</v>
      </c>
      <c r="D6003" t="s">
        <v>711</v>
      </c>
      <c r="E6003" t="s">
        <v>9</v>
      </c>
      <c r="F6003" t="s">
        <v>687</v>
      </c>
      <c r="G6003" t="s">
        <v>377</v>
      </c>
      <c r="H6003" s="9" t="s">
        <v>1807</v>
      </c>
      <c r="I6003" t="s">
        <v>1454</v>
      </c>
      <c r="J6003" s="20">
        <v>45</v>
      </c>
      <c r="K6003" s="20" t="s">
        <v>3</v>
      </c>
      <c r="L6003" t="s">
        <v>1463</v>
      </c>
      <c r="M6003" s="20">
        <v>12.7</v>
      </c>
      <c r="N6003" s="20">
        <v>10.8</v>
      </c>
      <c r="AE6003">
        <f t="shared" si="93"/>
        <v>2005</v>
      </c>
    </row>
    <row r="6004" spans="1:31" x14ac:dyDescent="0.25">
      <c r="A6004" s="7">
        <v>6001</v>
      </c>
      <c r="B6004" s="8">
        <v>38458</v>
      </c>
      <c r="C6004" t="s">
        <v>3</v>
      </c>
      <c r="D6004" t="s">
        <v>122</v>
      </c>
      <c r="E6004" t="s">
        <v>9</v>
      </c>
      <c r="F6004" t="s">
        <v>39</v>
      </c>
      <c r="G6004" t="s">
        <v>17</v>
      </c>
      <c r="H6004" s="135" t="s">
        <v>1500</v>
      </c>
      <c r="I6004" t="s">
        <v>1454</v>
      </c>
      <c r="J6004" s="20">
        <v>14</v>
      </c>
      <c r="K6004" s="20" t="s">
        <v>9</v>
      </c>
      <c r="L6004" t="s">
        <v>1464</v>
      </c>
      <c r="M6004" s="20">
        <v>3.08</v>
      </c>
      <c r="N6004" s="20">
        <v>4.92</v>
      </c>
      <c r="AE6004">
        <f t="shared" si="93"/>
        <v>2005</v>
      </c>
    </row>
    <row r="6005" spans="1:31" x14ac:dyDescent="0.25">
      <c r="A6005" s="7">
        <v>6002</v>
      </c>
      <c r="B6005" s="8">
        <v>38458</v>
      </c>
      <c r="C6005" t="s">
        <v>3</v>
      </c>
      <c r="D6005" t="s">
        <v>39</v>
      </c>
      <c r="E6005" t="s">
        <v>9</v>
      </c>
      <c r="F6005" t="s">
        <v>122</v>
      </c>
      <c r="G6005" t="s">
        <v>17</v>
      </c>
      <c r="H6005" s="135" t="s">
        <v>1500</v>
      </c>
      <c r="I6005" t="s">
        <v>1454</v>
      </c>
      <c r="J6005" s="20">
        <v>14</v>
      </c>
      <c r="K6005" s="20" t="s">
        <v>3</v>
      </c>
      <c r="L6005" t="s">
        <v>1464</v>
      </c>
      <c r="M6005" s="20">
        <v>4.92</v>
      </c>
      <c r="N6005" s="20">
        <v>3.08</v>
      </c>
      <c r="AE6005">
        <f t="shared" si="93"/>
        <v>2005</v>
      </c>
    </row>
    <row r="6006" spans="1:31" x14ac:dyDescent="0.25">
      <c r="A6006" s="7">
        <v>6003</v>
      </c>
      <c r="B6006" s="8">
        <v>38458</v>
      </c>
      <c r="C6006" t="s">
        <v>3</v>
      </c>
      <c r="D6006" t="s">
        <v>43</v>
      </c>
      <c r="E6006" t="s">
        <v>9</v>
      </c>
      <c r="F6006" t="s">
        <v>72</v>
      </c>
      <c r="G6006" t="s">
        <v>17</v>
      </c>
      <c r="H6006" s="135" t="s">
        <v>1496</v>
      </c>
      <c r="I6006" t="s">
        <v>1455</v>
      </c>
      <c r="J6006" s="20">
        <v>130</v>
      </c>
      <c r="K6006" s="20" t="s">
        <v>1465</v>
      </c>
      <c r="L6006" t="s">
        <v>1466</v>
      </c>
      <c r="M6006" s="20">
        <v>16.25</v>
      </c>
      <c r="N6006" s="20">
        <v>16.25</v>
      </c>
      <c r="AE6006">
        <f t="shared" si="93"/>
        <v>2005</v>
      </c>
    </row>
    <row r="6007" spans="1:31" x14ac:dyDescent="0.25">
      <c r="A6007" s="7">
        <v>6004</v>
      </c>
      <c r="B6007" s="8">
        <v>38458</v>
      </c>
      <c r="C6007" t="s">
        <v>3</v>
      </c>
      <c r="D6007" t="s">
        <v>276</v>
      </c>
      <c r="E6007" t="s">
        <v>9</v>
      </c>
      <c r="F6007" t="s">
        <v>45</v>
      </c>
      <c r="G6007" t="s">
        <v>648</v>
      </c>
      <c r="H6007" s="135" t="s">
        <v>1785</v>
      </c>
      <c r="I6007" t="s">
        <v>1454</v>
      </c>
      <c r="J6007" s="20">
        <v>47</v>
      </c>
      <c r="K6007" s="20" t="s">
        <v>3</v>
      </c>
      <c r="L6007" t="s">
        <v>1464</v>
      </c>
      <c r="M6007" s="20">
        <v>14.16</v>
      </c>
      <c r="N6007" s="20">
        <v>10.34</v>
      </c>
      <c r="AE6007">
        <f t="shared" si="93"/>
        <v>2005</v>
      </c>
    </row>
    <row r="6008" spans="1:31" x14ac:dyDescent="0.25">
      <c r="A6008" s="7">
        <v>6005</v>
      </c>
      <c r="B6008" s="8">
        <v>38458</v>
      </c>
      <c r="C6008" t="s">
        <v>3</v>
      </c>
      <c r="D6008" t="s">
        <v>43</v>
      </c>
      <c r="E6008" t="s">
        <v>9</v>
      </c>
      <c r="F6008" t="s">
        <v>72</v>
      </c>
      <c r="G6008" t="s">
        <v>648</v>
      </c>
      <c r="H6008" s="9" t="s">
        <v>2003</v>
      </c>
      <c r="I6008" t="s">
        <v>1455</v>
      </c>
      <c r="J6008" s="20">
        <v>125</v>
      </c>
      <c r="K6008" s="20" t="s">
        <v>9</v>
      </c>
      <c r="L6008" t="s">
        <v>1463</v>
      </c>
      <c r="M6008" s="20">
        <v>15</v>
      </c>
      <c r="N6008" s="20">
        <v>16.75</v>
      </c>
      <c r="AE6008">
        <f t="shared" si="93"/>
        <v>2005</v>
      </c>
    </row>
    <row r="6009" spans="1:31" x14ac:dyDescent="0.25">
      <c r="A6009" s="7">
        <v>6006</v>
      </c>
      <c r="B6009" s="8">
        <v>38458</v>
      </c>
      <c r="C6009" t="s">
        <v>3</v>
      </c>
      <c r="D6009" t="s">
        <v>240</v>
      </c>
      <c r="E6009" t="s">
        <v>9</v>
      </c>
      <c r="F6009" t="s">
        <v>716</v>
      </c>
      <c r="G6009" t="s">
        <v>648</v>
      </c>
      <c r="H6009" s="135" t="s">
        <v>1795</v>
      </c>
      <c r="I6009" t="s">
        <v>1458</v>
      </c>
      <c r="J6009" s="20">
        <v>11</v>
      </c>
      <c r="K6009" s="20" t="s">
        <v>9</v>
      </c>
      <c r="L6009" t="s">
        <v>1463</v>
      </c>
      <c r="M6009" s="20">
        <v>10</v>
      </c>
      <c r="N6009" s="20">
        <v>30</v>
      </c>
      <c r="AE6009">
        <f t="shared" si="93"/>
        <v>2005</v>
      </c>
    </row>
    <row r="6010" spans="1:31" x14ac:dyDescent="0.25">
      <c r="A6010" s="7">
        <v>6007</v>
      </c>
      <c r="B6010" s="8">
        <v>38458</v>
      </c>
      <c r="C6010" t="s">
        <v>3</v>
      </c>
      <c r="D6010" t="s">
        <v>112</v>
      </c>
      <c r="E6010" t="s">
        <v>9</v>
      </c>
      <c r="F6010" t="s">
        <v>121</v>
      </c>
      <c r="G6010" t="s">
        <v>714</v>
      </c>
      <c r="H6010" s="135" t="s">
        <v>2004</v>
      </c>
      <c r="I6010" t="s">
        <v>1454</v>
      </c>
      <c r="J6010" s="20">
        <v>234</v>
      </c>
      <c r="K6010" s="20" t="s">
        <v>9</v>
      </c>
      <c r="L6010" t="s">
        <v>1464</v>
      </c>
      <c r="M6010" s="20">
        <v>51.480000000000004</v>
      </c>
      <c r="N6010" s="20">
        <v>66.52</v>
      </c>
      <c r="AE6010">
        <f t="shared" si="93"/>
        <v>2005</v>
      </c>
    </row>
    <row r="6011" spans="1:31" x14ac:dyDescent="0.25">
      <c r="A6011" s="7">
        <v>6008</v>
      </c>
      <c r="B6011" s="8">
        <v>38458</v>
      </c>
      <c r="C6011" t="s">
        <v>3</v>
      </c>
      <c r="D6011" t="s">
        <v>276</v>
      </c>
      <c r="E6011" t="s">
        <v>9</v>
      </c>
      <c r="F6011" t="s">
        <v>30</v>
      </c>
      <c r="G6011" t="s">
        <v>569</v>
      </c>
      <c r="H6011" s="9" t="s">
        <v>2005</v>
      </c>
      <c r="I6011" t="s">
        <v>1454</v>
      </c>
      <c r="J6011" s="20">
        <v>19</v>
      </c>
      <c r="K6011" s="20" t="s">
        <v>9</v>
      </c>
      <c r="L6011" t="s">
        <v>1463</v>
      </c>
      <c r="M6011" s="20">
        <v>4.5599999999999996</v>
      </c>
      <c r="N6011" s="20">
        <v>5.94</v>
      </c>
      <c r="AE6011">
        <f t="shared" si="93"/>
        <v>2005</v>
      </c>
    </row>
    <row r="6012" spans="1:31" x14ac:dyDescent="0.25">
      <c r="A6012" s="7">
        <v>6009</v>
      </c>
      <c r="B6012" s="8">
        <v>38458</v>
      </c>
      <c r="C6012" t="s">
        <v>3</v>
      </c>
      <c r="D6012" t="s">
        <v>621</v>
      </c>
      <c r="E6012" t="s">
        <v>9</v>
      </c>
      <c r="F6012" t="s">
        <v>614</v>
      </c>
      <c r="G6012" t="s">
        <v>714</v>
      </c>
      <c r="H6012" s="135" t="s">
        <v>2006</v>
      </c>
      <c r="I6012" t="s">
        <v>1455</v>
      </c>
      <c r="J6012" s="20">
        <v>23</v>
      </c>
      <c r="K6012" s="20" t="s">
        <v>9</v>
      </c>
      <c r="L6012" t="s">
        <v>1464</v>
      </c>
      <c r="M6012" s="20">
        <v>2.5300000000000002</v>
      </c>
      <c r="N6012" s="20">
        <v>3.7199999999999998</v>
      </c>
      <c r="AE6012">
        <f t="shared" si="93"/>
        <v>2005</v>
      </c>
    </row>
    <row r="6013" spans="1:31" x14ac:dyDescent="0.25">
      <c r="A6013" s="7">
        <v>6010</v>
      </c>
      <c r="B6013" s="8">
        <v>38458</v>
      </c>
      <c r="C6013" t="s">
        <v>3</v>
      </c>
      <c r="D6013" t="s">
        <v>614</v>
      </c>
      <c r="E6013" t="s">
        <v>9</v>
      </c>
      <c r="F6013" t="s">
        <v>621</v>
      </c>
      <c r="G6013" t="s">
        <v>714</v>
      </c>
      <c r="H6013" s="9" t="s">
        <v>2007</v>
      </c>
      <c r="I6013" t="s">
        <v>1455</v>
      </c>
      <c r="J6013" s="20">
        <v>23</v>
      </c>
      <c r="K6013" s="20" t="s">
        <v>9</v>
      </c>
      <c r="L6013" t="s">
        <v>1463</v>
      </c>
      <c r="M6013" s="20">
        <v>2.76</v>
      </c>
      <c r="N6013" s="20">
        <v>3.49</v>
      </c>
      <c r="AE6013">
        <f t="shared" si="93"/>
        <v>2005</v>
      </c>
    </row>
    <row r="6014" spans="1:31" x14ac:dyDescent="0.25">
      <c r="A6014" s="7">
        <v>6011</v>
      </c>
      <c r="B6014" s="8">
        <v>38459</v>
      </c>
      <c r="C6014" t="s">
        <v>3</v>
      </c>
      <c r="D6014" t="s">
        <v>712</v>
      </c>
      <c r="E6014" t="s">
        <v>9</v>
      </c>
      <c r="F6014" t="s">
        <v>83</v>
      </c>
      <c r="G6014" t="s">
        <v>17</v>
      </c>
      <c r="H6014" s="135" t="s">
        <v>1500</v>
      </c>
      <c r="I6014" t="s">
        <v>1454</v>
      </c>
      <c r="J6014" s="20">
        <v>38</v>
      </c>
      <c r="K6014" s="20" t="s">
        <v>3</v>
      </c>
      <c r="L6014" t="s">
        <v>1464</v>
      </c>
      <c r="M6014" s="20">
        <v>11.64</v>
      </c>
      <c r="N6014" s="20">
        <v>8.36</v>
      </c>
      <c r="AE6014">
        <f t="shared" si="93"/>
        <v>2005</v>
      </c>
    </row>
    <row r="6015" spans="1:31" x14ac:dyDescent="0.25">
      <c r="A6015" s="7">
        <v>6012</v>
      </c>
      <c r="B6015" s="8">
        <v>38459</v>
      </c>
      <c r="C6015" t="s">
        <v>3</v>
      </c>
      <c r="D6015" t="s">
        <v>500</v>
      </c>
      <c r="E6015" t="s">
        <v>9</v>
      </c>
      <c r="F6015" t="s">
        <v>314</v>
      </c>
      <c r="G6015" t="s">
        <v>14</v>
      </c>
      <c r="H6015" s="135" t="s">
        <v>1612</v>
      </c>
      <c r="I6015" t="s">
        <v>1454</v>
      </c>
      <c r="J6015" s="20">
        <v>5</v>
      </c>
      <c r="K6015" s="20" t="s">
        <v>9</v>
      </c>
      <c r="L6015" t="s">
        <v>1464</v>
      </c>
      <c r="M6015" s="20">
        <v>1.1000000000000001</v>
      </c>
      <c r="N6015" s="20">
        <v>2.4</v>
      </c>
      <c r="AE6015">
        <f t="shared" si="93"/>
        <v>2005</v>
      </c>
    </row>
    <row r="6016" spans="1:31" x14ac:dyDescent="0.25">
      <c r="A6016" s="7">
        <v>6013</v>
      </c>
      <c r="B6016" s="8">
        <v>38459</v>
      </c>
      <c r="C6016" t="s">
        <v>3</v>
      </c>
      <c r="D6016" t="s">
        <v>270</v>
      </c>
      <c r="E6016" t="s">
        <v>9</v>
      </c>
      <c r="F6016" t="s">
        <v>703</v>
      </c>
      <c r="G6016" t="s">
        <v>14</v>
      </c>
      <c r="H6016" s="135" t="s">
        <v>1522</v>
      </c>
      <c r="I6016" t="s">
        <v>1455</v>
      </c>
      <c r="J6016" s="20">
        <v>6</v>
      </c>
      <c r="K6016" s="20" t="s">
        <v>3</v>
      </c>
      <c r="L6016" t="s">
        <v>1464</v>
      </c>
      <c r="M6016" s="20">
        <v>1.3399999999999999</v>
      </c>
      <c r="N6016" s="20">
        <v>0.66</v>
      </c>
      <c r="AE6016">
        <f t="shared" si="93"/>
        <v>2005</v>
      </c>
    </row>
    <row r="6017" spans="1:31" x14ac:dyDescent="0.25">
      <c r="A6017" s="7">
        <v>6014</v>
      </c>
      <c r="B6017" s="8">
        <v>38459</v>
      </c>
      <c r="C6017" t="s">
        <v>3</v>
      </c>
      <c r="D6017" t="s">
        <v>543</v>
      </c>
      <c r="E6017" t="s">
        <v>9</v>
      </c>
      <c r="F6017" t="s">
        <v>597</v>
      </c>
      <c r="G6017" t="s">
        <v>648</v>
      </c>
      <c r="H6017" s="9" t="s">
        <v>2008</v>
      </c>
      <c r="I6017" t="s">
        <v>1454</v>
      </c>
      <c r="J6017" s="20">
        <v>68</v>
      </c>
      <c r="K6017" s="20" t="s">
        <v>9</v>
      </c>
      <c r="L6017" t="s">
        <v>1463</v>
      </c>
      <c r="M6017" s="20">
        <v>16.32</v>
      </c>
      <c r="N6017" s="20">
        <v>18.68</v>
      </c>
      <c r="AE6017">
        <f t="shared" si="93"/>
        <v>2005</v>
      </c>
    </row>
    <row r="6018" spans="1:31" x14ac:dyDescent="0.25">
      <c r="A6018" s="7">
        <v>6015</v>
      </c>
      <c r="B6018" s="8">
        <v>38459</v>
      </c>
      <c r="C6018" t="s">
        <v>3</v>
      </c>
      <c r="D6018" t="s">
        <v>165</v>
      </c>
      <c r="E6018" t="s">
        <v>9</v>
      </c>
      <c r="F6018" t="s">
        <v>667</v>
      </c>
      <c r="G6018" t="s">
        <v>633</v>
      </c>
      <c r="H6018" s="9" t="s">
        <v>2009</v>
      </c>
      <c r="I6018" t="s">
        <v>1454</v>
      </c>
      <c r="J6018" s="20">
        <v>13</v>
      </c>
      <c r="K6018" s="20" t="s">
        <v>3</v>
      </c>
      <c r="L6018" t="s">
        <v>1464</v>
      </c>
      <c r="M6018" s="20">
        <v>4.6400000000000006</v>
      </c>
      <c r="N6018" s="20">
        <v>2.86</v>
      </c>
      <c r="AE6018">
        <f t="shared" si="93"/>
        <v>2005</v>
      </c>
    </row>
    <row r="6019" spans="1:31" x14ac:dyDescent="0.25">
      <c r="A6019" s="7">
        <v>6016</v>
      </c>
      <c r="B6019" s="8">
        <v>38459</v>
      </c>
      <c r="C6019" t="s">
        <v>3</v>
      </c>
      <c r="D6019" t="s">
        <v>49</v>
      </c>
      <c r="E6019" t="s">
        <v>9</v>
      </c>
      <c r="F6019" t="s">
        <v>597</v>
      </c>
      <c r="G6019" t="s">
        <v>714</v>
      </c>
      <c r="H6019" s="9" t="s">
        <v>2010</v>
      </c>
      <c r="I6019" t="s">
        <v>1454</v>
      </c>
      <c r="J6019" s="20">
        <v>15</v>
      </c>
      <c r="K6019" s="20" t="s">
        <v>9</v>
      </c>
      <c r="L6019" t="s">
        <v>1464</v>
      </c>
      <c r="M6019" s="20">
        <v>3.3</v>
      </c>
      <c r="N6019" s="20">
        <v>5.2</v>
      </c>
      <c r="AE6019">
        <f t="shared" si="93"/>
        <v>2005</v>
      </c>
    </row>
    <row r="6020" spans="1:31" x14ac:dyDescent="0.25">
      <c r="A6020" s="7">
        <v>6017</v>
      </c>
      <c r="B6020" s="8">
        <v>38459</v>
      </c>
      <c r="C6020" t="s">
        <v>3</v>
      </c>
      <c r="D6020" t="s">
        <v>281</v>
      </c>
      <c r="E6020" t="s">
        <v>9</v>
      </c>
      <c r="F6020" t="s">
        <v>490</v>
      </c>
      <c r="G6020" t="s">
        <v>714</v>
      </c>
      <c r="H6020" s="135" t="s">
        <v>2006</v>
      </c>
      <c r="I6020" t="s">
        <v>1454</v>
      </c>
      <c r="J6020" s="20">
        <v>23</v>
      </c>
      <c r="K6020" s="20" t="s">
        <v>9</v>
      </c>
      <c r="L6020" t="s">
        <v>1463</v>
      </c>
      <c r="M6020" s="20">
        <v>5.52</v>
      </c>
      <c r="N6020" s="20">
        <v>6.98</v>
      </c>
      <c r="AE6020">
        <f t="shared" ref="AE6020:AE6083" si="94">YEAR(B6020)</f>
        <v>2005</v>
      </c>
    </row>
    <row r="6021" spans="1:31" x14ac:dyDescent="0.25">
      <c r="A6021" s="7">
        <v>6018</v>
      </c>
      <c r="B6021" s="8">
        <v>38459</v>
      </c>
      <c r="C6021" t="s">
        <v>3</v>
      </c>
      <c r="D6021" t="s">
        <v>655</v>
      </c>
      <c r="E6021" t="s">
        <v>9</v>
      </c>
      <c r="F6021" t="s">
        <v>395</v>
      </c>
      <c r="G6021" t="s">
        <v>714</v>
      </c>
      <c r="H6021" s="9" t="s">
        <v>2011</v>
      </c>
      <c r="I6021" t="s">
        <v>1454</v>
      </c>
      <c r="J6021" s="20">
        <v>23</v>
      </c>
      <c r="K6021" s="20" t="s">
        <v>9</v>
      </c>
      <c r="L6021" t="s">
        <v>1464</v>
      </c>
      <c r="M6021" s="20">
        <v>5.0600000000000005</v>
      </c>
      <c r="N6021" s="20">
        <v>7.4399999999999995</v>
      </c>
      <c r="AE6021">
        <f t="shared" si="94"/>
        <v>2005</v>
      </c>
    </row>
    <row r="6022" spans="1:31" x14ac:dyDescent="0.25">
      <c r="A6022" s="7">
        <v>6019</v>
      </c>
      <c r="B6022" s="8">
        <v>38460</v>
      </c>
      <c r="C6022" t="s">
        <v>3</v>
      </c>
      <c r="D6022" t="s">
        <v>588</v>
      </c>
      <c r="E6022" t="s">
        <v>9</v>
      </c>
      <c r="F6022" t="s">
        <v>520</v>
      </c>
      <c r="G6022" t="s">
        <v>569</v>
      </c>
      <c r="H6022" s="9" t="s">
        <v>2012</v>
      </c>
      <c r="I6022" t="s">
        <v>1454</v>
      </c>
      <c r="J6022" s="20">
        <v>14</v>
      </c>
      <c r="K6022" s="20" t="s">
        <v>3</v>
      </c>
      <c r="L6022" t="s">
        <v>1463</v>
      </c>
      <c r="M6022" s="20">
        <v>4.6400000000000006</v>
      </c>
      <c r="N6022" s="20">
        <v>3.36</v>
      </c>
      <c r="AE6022">
        <f t="shared" si="94"/>
        <v>2005</v>
      </c>
    </row>
    <row r="6023" spans="1:31" x14ac:dyDescent="0.25">
      <c r="A6023" s="7">
        <v>6020</v>
      </c>
      <c r="B6023" s="8">
        <v>38461</v>
      </c>
      <c r="C6023" t="s">
        <v>3</v>
      </c>
      <c r="D6023" t="s">
        <v>500</v>
      </c>
      <c r="E6023" t="s">
        <v>9</v>
      </c>
      <c r="F6023" t="s">
        <v>597</v>
      </c>
      <c r="G6023" t="s">
        <v>11</v>
      </c>
      <c r="H6023" s="135" t="s">
        <v>1531</v>
      </c>
      <c r="I6023" t="s">
        <v>1454</v>
      </c>
      <c r="J6023" s="20">
        <v>12</v>
      </c>
      <c r="K6023" s="20" t="s">
        <v>9</v>
      </c>
      <c r="L6023" t="s">
        <v>1464</v>
      </c>
      <c r="M6023" s="20">
        <v>2.64</v>
      </c>
      <c r="N6023" s="20">
        <v>4.3599999999999994</v>
      </c>
      <c r="AE6023">
        <f t="shared" si="94"/>
        <v>2005</v>
      </c>
    </row>
    <row r="6024" spans="1:31" x14ac:dyDescent="0.25">
      <c r="A6024" s="7">
        <v>6021</v>
      </c>
      <c r="B6024" s="8">
        <v>38461</v>
      </c>
      <c r="C6024" t="s">
        <v>3</v>
      </c>
      <c r="D6024" t="s">
        <v>703</v>
      </c>
      <c r="E6024" t="s">
        <v>9</v>
      </c>
      <c r="F6024" t="s">
        <v>270</v>
      </c>
      <c r="G6024" t="s">
        <v>14</v>
      </c>
      <c r="H6024" s="135" t="s">
        <v>1522</v>
      </c>
      <c r="I6024" t="s">
        <v>1455</v>
      </c>
      <c r="J6024" s="20">
        <v>12</v>
      </c>
      <c r="K6024" s="20" t="s">
        <v>9</v>
      </c>
      <c r="L6024" t="s">
        <v>1464</v>
      </c>
      <c r="M6024" s="20">
        <v>1.32</v>
      </c>
      <c r="N6024" s="20">
        <v>2.1799999999999997</v>
      </c>
      <c r="AE6024">
        <f t="shared" si="94"/>
        <v>2005</v>
      </c>
    </row>
    <row r="6025" spans="1:31" x14ac:dyDescent="0.25">
      <c r="A6025" s="7">
        <v>6022</v>
      </c>
      <c r="B6025" s="8">
        <v>38461</v>
      </c>
      <c r="C6025" t="s">
        <v>3</v>
      </c>
      <c r="D6025" t="s">
        <v>268</v>
      </c>
      <c r="E6025" t="s">
        <v>9</v>
      </c>
      <c r="F6025" t="s">
        <v>503</v>
      </c>
      <c r="G6025" t="s">
        <v>17</v>
      </c>
      <c r="H6025" s="135" t="s">
        <v>1496</v>
      </c>
      <c r="I6025" t="s">
        <v>1454</v>
      </c>
      <c r="J6025" s="20">
        <v>16</v>
      </c>
      <c r="K6025" s="20" t="s">
        <v>1465</v>
      </c>
      <c r="L6025" t="s">
        <v>1466</v>
      </c>
      <c r="M6025" s="20">
        <v>4</v>
      </c>
      <c r="N6025" s="20">
        <v>4</v>
      </c>
      <c r="AE6025">
        <f t="shared" si="94"/>
        <v>2005</v>
      </c>
    </row>
    <row r="6026" spans="1:31" x14ac:dyDescent="0.25">
      <c r="A6026" s="7">
        <v>6023</v>
      </c>
      <c r="B6026" s="8">
        <v>38461</v>
      </c>
      <c r="C6026" t="s">
        <v>3</v>
      </c>
      <c r="D6026" t="s">
        <v>707</v>
      </c>
      <c r="E6026" t="s">
        <v>9</v>
      </c>
      <c r="F6026" t="s">
        <v>411</v>
      </c>
      <c r="G6026" t="s">
        <v>633</v>
      </c>
      <c r="H6026" s="9" t="s">
        <v>2013</v>
      </c>
      <c r="I6026" t="s">
        <v>1455</v>
      </c>
      <c r="J6026" s="20">
        <v>15</v>
      </c>
      <c r="K6026" s="20" t="s">
        <v>3</v>
      </c>
      <c r="L6026" t="s">
        <v>1464</v>
      </c>
      <c r="M6026" s="20">
        <v>2.6</v>
      </c>
      <c r="N6026" s="20">
        <v>1.65</v>
      </c>
      <c r="AE6026">
        <f t="shared" si="94"/>
        <v>2005</v>
      </c>
    </row>
    <row r="6027" spans="1:31" x14ac:dyDescent="0.25">
      <c r="A6027" s="7">
        <v>6024</v>
      </c>
      <c r="B6027" s="8">
        <v>38461</v>
      </c>
      <c r="C6027" t="s">
        <v>3</v>
      </c>
      <c r="D6027" t="s">
        <v>693</v>
      </c>
      <c r="E6027" t="s">
        <v>9</v>
      </c>
      <c r="F6027" t="s">
        <v>275</v>
      </c>
      <c r="G6027" t="s">
        <v>569</v>
      </c>
      <c r="H6027" s="9" t="s">
        <v>2014</v>
      </c>
      <c r="I6027" t="s">
        <v>1454</v>
      </c>
      <c r="J6027" s="20">
        <v>5</v>
      </c>
      <c r="K6027" s="20" t="s">
        <v>3</v>
      </c>
      <c r="L6027" t="s">
        <v>1464</v>
      </c>
      <c r="M6027" s="20">
        <v>2.4</v>
      </c>
      <c r="N6027" s="20">
        <v>1.1000000000000001</v>
      </c>
      <c r="AE6027">
        <f t="shared" si="94"/>
        <v>2005</v>
      </c>
    </row>
    <row r="6028" spans="1:31" x14ac:dyDescent="0.25">
      <c r="A6028" s="7">
        <v>6025</v>
      </c>
      <c r="B6028" s="8">
        <v>38461</v>
      </c>
      <c r="C6028" t="s">
        <v>3</v>
      </c>
      <c r="D6028" t="s">
        <v>586</v>
      </c>
      <c r="E6028" t="s">
        <v>9</v>
      </c>
      <c r="F6028" t="s">
        <v>19</v>
      </c>
      <c r="G6028" t="s">
        <v>569</v>
      </c>
      <c r="H6028" s="9" t="s">
        <v>2015</v>
      </c>
      <c r="I6028" t="s">
        <v>1454</v>
      </c>
      <c r="J6028" s="20">
        <v>37</v>
      </c>
      <c r="K6028" s="20" t="s">
        <v>1465</v>
      </c>
      <c r="L6028" t="s">
        <v>1466</v>
      </c>
      <c r="M6028" s="20">
        <v>9.25</v>
      </c>
      <c r="N6028" s="20">
        <v>9.25</v>
      </c>
      <c r="AE6028">
        <f t="shared" si="94"/>
        <v>2005</v>
      </c>
    </row>
    <row r="6029" spans="1:31" x14ac:dyDescent="0.25">
      <c r="A6029" s="7">
        <v>6026</v>
      </c>
      <c r="B6029" s="8">
        <v>38462</v>
      </c>
      <c r="C6029" t="s">
        <v>3</v>
      </c>
      <c r="D6029" t="s">
        <v>47</v>
      </c>
      <c r="E6029" t="s">
        <v>9</v>
      </c>
      <c r="F6029" t="s">
        <v>306</v>
      </c>
      <c r="G6029" t="s">
        <v>377</v>
      </c>
      <c r="H6029" s="9" t="s">
        <v>2016</v>
      </c>
      <c r="I6029" t="s">
        <v>1454</v>
      </c>
      <c r="J6029" s="20">
        <v>72</v>
      </c>
      <c r="K6029" s="20" t="s">
        <v>9</v>
      </c>
      <c r="L6029" t="s">
        <v>1464</v>
      </c>
      <c r="M6029" s="20">
        <v>15.84</v>
      </c>
      <c r="N6029" s="20">
        <v>21.16</v>
      </c>
      <c r="AE6029">
        <f t="shared" si="94"/>
        <v>2005</v>
      </c>
    </row>
    <row r="6030" spans="1:31" x14ac:dyDescent="0.25">
      <c r="A6030" s="7">
        <v>6027</v>
      </c>
      <c r="B6030" s="8">
        <v>38462</v>
      </c>
      <c r="C6030" t="s">
        <v>3</v>
      </c>
      <c r="D6030" t="s">
        <v>546</v>
      </c>
      <c r="E6030" t="s">
        <v>9</v>
      </c>
      <c r="F6030" t="s">
        <v>703</v>
      </c>
      <c r="G6030" t="s">
        <v>17</v>
      </c>
      <c r="H6030" s="135" t="s">
        <v>1500</v>
      </c>
      <c r="I6030" t="s">
        <v>1454</v>
      </c>
      <c r="J6030" s="20">
        <v>28</v>
      </c>
      <c r="K6030" s="20" t="s">
        <v>3</v>
      </c>
      <c r="L6030" t="s">
        <v>1464</v>
      </c>
      <c r="M6030" s="20">
        <v>8.84</v>
      </c>
      <c r="N6030" s="20">
        <v>6.16</v>
      </c>
      <c r="AE6030">
        <f t="shared" si="94"/>
        <v>2005</v>
      </c>
    </row>
    <row r="6031" spans="1:31" x14ac:dyDescent="0.25">
      <c r="A6031" s="7">
        <v>6028</v>
      </c>
      <c r="B6031" s="8">
        <v>38462</v>
      </c>
      <c r="C6031" t="s">
        <v>3</v>
      </c>
      <c r="D6031" s="16" t="s">
        <v>35</v>
      </c>
      <c r="E6031" t="s">
        <v>9</v>
      </c>
      <c r="F6031" t="s">
        <v>202</v>
      </c>
      <c r="G6031" t="s">
        <v>11</v>
      </c>
      <c r="H6031" s="135" t="s">
        <v>1531</v>
      </c>
      <c r="I6031" t="s">
        <v>1458</v>
      </c>
      <c r="J6031" s="20">
        <v>12</v>
      </c>
      <c r="K6031" s="20" t="s">
        <v>1465</v>
      </c>
      <c r="L6031" t="s">
        <v>1466</v>
      </c>
      <c r="M6031" s="20">
        <v>30</v>
      </c>
      <c r="N6031" s="20">
        <v>10</v>
      </c>
      <c r="AE6031">
        <f t="shared" si="94"/>
        <v>2005</v>
      </c>
    </row>
    <row r="6032" spans="1:31" x14ac:dyDescent="0.25">
      <c r="A6032" s="7">
        <v>6029</v>
      </c>
      <c r="B6032" s="8">
        <v>38462</v>
      </c>
      <c r="C6032" t="s">
        <v>3</v>
      </c>
      <c r="D6032" t="s">
        <v>717</v>
      </c>
      <c r="E6032" t="s">
        <v>9</v>
      </c>
      <c r="F6032" t="s">
        <v>202</v>
      </c>
      <c r="G6032" t="s">
        <v>65</v>
      </c>
      <c r="H6032" s="135" t="s">
        <v>1535</v>
      </c>
      <c r="I6032" t="s">
        <v>1458</v>
      </c>
      <c r="J6032" s="20">
        <v>12</v>
      </c>
      <c r="K6032" s="20" t="s">
        <v>3</v>
      </c>
      <c r="L6032" t="s">
        <v>1464</v>
      </c>
      <c r="M6032" s="20">
        <v>30</v>
      </c>
      <c r="N6032" s="20">
        <v>10</v>
      </c>
      <c r="AE6032">
        <f t="shared" si="94"/>
        <v>2005</v>
      </c>
    </row>
    <row r="6033" spans="1:31" x14ac:dyDescent="0.25">
      <c r="A6033" s="7">
        <v>6030</v>
      </c>
      <c r="B6033" s="8">
        <v>38462</v>
      </c>
      <c r="C6033" t="s">
        <v>3</v>
      </c>
      <c r="D6033" t="s">
        <v>244</v>
      </c>
      <c r="E6033" t="s">
        <v>9</v>
      </c>
      <c r="F6033" t="s">
        <v>428</v>
      </c>
      <c r="G6033" t="s">
        <v>14</v>
      </c>
      <c r="H6033" s="135" t="s">
        <v>1496</v>
      </c>
      <c r="I6033" t="s">
        <v>1454</v>
      </c>
      <c r="J6033" s="20">
        <v>71</v>
      </c>
      <c r="K6033" s="20" t="s">
        <v>9</v>
      </c>
      <c r="L6033" t="s">
        <v>1464</v>
      </c>
      <c r="M6033" s="20">
        <v>15.620000000000001</v>
      </c>
      <c r="N6033" s="20">
        <v>20.88</v>
      </c>
      <c r="AE6033">
        <f t="shared" si="94"/>
        <v>2005</v>
      </c>
    </row>
    <row r="6034" spans="1:31" x14ac:dyDescent="0.25">
      <c r="A6034" s="7">
        <v>6031</v>
      </c>
      <c r="B6034" s="8">
        <v>38462</v>
      </c>
      <c r="C6034" t="s">
        <v>3</v>
      </c>
      <c r="D6034" t="s">
        <v>102</v>
      </c>
      <c r="E6034" t="s">
        <v>9</v>
      </c>
      <c r="F6034" t="s">
        <v>718</v>
      </c>
      <c r="G6034" t="s">
        <v>648</v>
      </c>
      <c r="H6034" s="135" t="s">
        <v>1785</v>
      </c>
      <c r="I6034" t="s">
        <v>1454</v>
      </c>
      <c r="J6034" s="20">
        <v>15</v>
      </c>
      <c r="K6034" s="20" t="s">
        <v>1465</v>
      </c>
      <c r="L6034" t="s">
        <v>1466</v>
      </c>
      <c r="M6034" s="20">
        <v>3.75</v>
      </c>
      <c r="N6034" s="20">
        <v>3.75</v>
      </c>
      <c r="AE6034">
        <f t="shared" si="94"/>
        <v>2005</v>
      </c>
    </row>
    <row r="6035" spans="1:31" x14ac:dyDescent="0.25">
      <c r="A6035" s="7">
        <v>6032</v>
      </c>
      <c r="B6035" s="8">
        <v>38462</v>
      </c>
      <c r="C6035" t="s">
        <v>3</v>
      </c>
      <c r="D6035" s="15" t="s">
        <v>28</v>
      </c>
      <c r="E6035" t="s">
        <v>9</v>
      </c>
      <c r="F6035" t="s">
        <v>468</v>
      </c>
      <c r="G6035" t="s">
        <v>648</v>
      </c>
      <c r="H6035" s="135" t="s">
        <v>1833</v>
      </c>
      <c r="I6035" t="s">
        <v>1455</v>
      </c>
      <c r="J6035" s="20">
        <v>4</v>
      </c>
      <c r="K6035" s="20" t="s">
        <v>9</v>
      </c>
      <c r="L6035" t="s">
        <v>1463</v>
      </c>
      <c r="M6035" s="20">
        <v>0.48</v>
      </c>
      <c r="N6035" s="20">
        <v>1.02</v>
      </c>
      <c r="AE6035">
        <f t="shared" si="94"/>
        <v>2005</v>
      </c>
    </row>
    <row r="6036" spans="1:31" x14ac:dyDescent="0.25">
      <c r="A6036" s="7">
        <v>6033</v>
      </c>
      <c r="B6036" s="8">
        <v>38463</v>
      </c>
      <c r="C6036" t="s">
        <v>3</v>
      </c>
      <c r="D6036" t="s">
        <v>712</v>
      </c>
      <c r="E6036" t="s">
        <v>9</v>
      </c>
      <c r="F6036" t="s">
        <v>703</v>
      </c>
      <c r="G6036" t="s">
        <v>65</v>
      </c>
      <c r="H6036" s="135" t="s">
        <v>1558</v>
      </c>
      <c r="I6036" t="s">
        <v>1454</v>
      </c>
      <c r="J6036" s="20">
        <v>18</v>
      </c>
      <c r="K6036" s="20" t="s">
        <v>3</v>
      </c>
      <c r="L6036" t="s">
        <v>1464</v>
      </c>
      <c r="M6036" s="20">
        <v>6.04</v>
      </c>
      <c r="N6036" s="20">
        <v>3.96</v>
      </c>
      <c r="AE6036">
        <f t="shared" si="94"/>
        <v>2005</v>
      </c>
    </row>
    <row r="6037" spans="1:31" x14ac:dyDescent="0.25">
      <c r="A6037" s="7">
        <v>6034</v>
      </c>
      <c r="B6037" s="8">
        <v>38463</v>
      </c>
      <c r="C6037" t="s">
        <v>3</v>
      </c>
      <c r="D6037" t="s">
        <v>243</v>
      </c>
      <c r="E6037" t="s">
        <v>9</v>
      </c>
      <c r="F6037" t="s">
        <v>494</v>
      </c>
      <c r="G6037" t="s">
        <v>17</v>
      </c>
      <c r="H6037" s="135" t="s">
        <v>1504</v>
      </c>
      <c r="I6037" t="s">
        <v>1455</v>
      </c>
      <c r="J6037" s="20">
        <v>19</v>
      </c>
      <c r="K6037" s="20" t="s">
        <v>9</v>
      </c>
      <c r="L6037" t="s">
        <v>1463</v>
      </c>
      <c r="M6037" s="20">
        <v>2.2799999999999998</v>
      </c>
      <c r="N6037" s="20">
        <v>2.97</v>
      </c>
      <c r="AE6037">
        <f t="shared" si="94"/>
        <v>2005</v>
      </c>
    </row>
    <row r="6038" spans="1:31" x14ac:dyDescent="0.25">
      <c r="A6038" s="7">
        <v>6035</v>
      </c>
      <c r="B6038" s="8">
        <v>38463</v>
      </c>
      <c r="C6038" t="s">
        <v>3</v>
      </c>
      <c r="D6038" t="s">
        <v>494</v>
      </c>
      <c r="E6038" t="s">
        <v>9</v>
      </c>
      <c r="F6038" t="s">
        <v>243</v>
      </c>
      <c r="G6038" t="s">
        <v>17</v>
      </c>
      <c r="H6038" s="135" t="s">
        <v>1504</v>
      </c>
      <c r="I6038" t="s">
        <v>1455</v>
      </c>
      <c r="J6038" s="20">
        <v>19</v>
      </c>
      <c r="K6038" s="20" t="s">
        <v>3</v>
      </c>
      <c r="L6038" t="s">
        <v>1464</v>
      </c>
      <c r="M6038" s="20">
        <v>3.16</v>
      </c>
      <c r="N6038" s="20">
        <v>2.09</v>
      </c>
      <c r="AE6038">
        <f t="shared" si="94"/>
        <v>2005</v>
      </c>
    </row>
    <row r="6039" spans="1:31" x14ac:dyDescent="0.25">
      <c r="A6039" s="7">
        <v>6036</v>
      </c>
      <c r="B6039" s="8">
        <v>38463</v>
      </c>
      <c r="C6039" t="s">
        <v>3</v>
      </c>
      <c r="D6039" t="s">
        <v>524</v>
      </c>
      <c r="E6039" t="s">
        <v>9</v>
      </c>
      <c r="F6039" t="s">
        <v>190</v>
      </c>
      <c r="G6039" t="s">
        <v>17</v>
      </c>
      <c r="H6039" s="135" t="s">
        <v>1520</v>
      </c>
      <c r="I6039" t="s">
        <v>1454</v>
      </c>
      <c r="J6039" s="20">
        <v>60</v>
      </c>
      <c r="K6039" s="20" t="s">
        <v>9</v>
      </c>
      <c r="L6039" t="s">
        <v>1464</v>
      </c>
      <c r="M6039" s="20">
        <v>13.2</v>
      </c>
      <c r="N6039" s="20">
        <v>17.8</v>
      </c>
      <c r="AE6039">
        <f t="shared" si="94"/>
        <v>2005</v>
      </c>
    </row>
    <row r="6040" spans="1:31" x14ac:dyDescent="0.25">
      <c r="A6040" s="7">
        <v>6037</v>
      </c>
      <c r="B6040" s="8">
        <v>38463</v>
      </c>
      <c r="C6040" t="s">
        <v>3</v>
      </c>
      <c r="D6040" t="s">
        <v>281</v>
      </c>
      <c r="E6040" t="s">
        <v>9</v>
      </c>
      <c r="F6040" t="s">
        <v>490</v>
      </c>
      <c r="G6040" t="s">
        <v>648</v>
      </c>
      <c r="H6040" s="135" t="s">
        <v>1785</v>
      </c>
      <c r="I6040" t="s">
        <v>1454</v>
      </c>
      <c r="J6040" s="20">
        <v>47</v>
      </c>
      <c r="K6040" s="20" t="s">
        <v>3</v>
      </c>
      <c r="L6040" t="s">
        <v>1463</v>
      </c>
      <c r="M6040" s="20">
        <v>13.22</v>
      </c>
      <c r="N6040" s="20">
        <v>11.28</v>
      </c>
      <c r="AE6040">
        <f t="shared" si="94"/>
        <v>2005</v>
      </c>
    </row>
    <row r="6041" spans="1:31" x14ac:dyDescent="0.25">
      <c r="A6041" s="7">
        <v>6038</v>
      </c>
      <c r="B6041" s="8">
        <v>38463</v>
      </c>
      <c r="C6041" t="s">
        <v>3</v>
      </c>
      <c r="D6041" t="s">
        <v>614</v>
      </c>
      <c r="E6041" t="s">
        <v>9</v>
      </c>
      <c r="F6041" t="s">
        <v>231</v>
      </c>
      <c r="G6041" t="s">
        <v>648</v>
      </c>
      <c r="H6041" s="135" t="s">
        <v>1785</v>
      </c>
      <c r="I6041" t="s">
        <v>1454</v>
      </c>
      <c r="J6041" s="20">
        <v>47</v>
      </c>
      <c r="K6041" s="20" t="s">
        <v>3</v>
      </c>
      <c r="L6041" t="s">
        <v>1463</v>
      </c>
      <c r="M6041" s="20">
        <v>13.22</v>
      </c>
      <c r="N6041" s="20">
        <v>11.28</v>
      </c>
      <c r="AE6041">
        <f t="shared" si="94"/>
        <v>2005</v>
      </c>
    </row>
    <row r="6042" spans="1:31" x14ac:dyDescent="0.25">
      <c r="A6042" s="7">
        <v>6039</v>
      </c>
      <c r="B6042" s="8">
        <v>38463</v>
      </c>
      <c r="C6042" t="s">
        <v>3</v>
      </c>
      <c r="D6042" t="s">
        <v>543</v>
      </c>
      <c r="E6042" t="s">
        <v>9</v>
      </c>
      <c r="F6042" t="s">
        <v>427</v>
      </c>
      <c r="G6042" t="s">
        <v>633</v>
      </c>
      <c r="H6042" s="9" t="s">
        <v>2017</v>
      </c>
      <c r="I6042" t="s">
        <v>1454</v>
      </c>
      <c r="J6042" s="20">
        <v>36</v>
      </c>
      <c r="K6042" s="20" t="s">
        <v>9</v>
      </c>
      <c r="L6042" t="s">
        <v>1464</v>
      </c>
      <c r="M6042" s="20">
        <v>7.92</v>
      </c>
      <c r="N6042" s="20">
        <v>11.08</v>
      </c>
      <c r="AE6042">
        <f t="shared" si="94"/>
        <v>2005</v>
      </c>
    </row>
    <row r="6043" spans="1:31" x14ac:dyDescent="0.25">
      <c r="A6043" s="7">
        <v>6040</v>
      </c>
      <c r="B6043" s="8">
        <v>38463</v>
      </c>
      <c r="C6043" t="s">
        <v>3</v>
      </c>
      <c r="D6043" t="s">
        <v>629</v>
      </c>
      <c r="E6043" t="s">
        <v>9</v>
      </c>
      <c r="F6043" t="s">
        <v>161</v>
      </c>
      <c r="G6043" t="s">
        <v>377</v>
      </c>
      <c r="H6043" s="9" t="s">
        <v>2018</v>
      </c>
      <c r="I6043" t="s">
        <v>1454</v>
      </c>
      <c r="J6043" s="20">
        <v>49</v>
      </c>
      <c r="K6043" s="20" t="s">
        <v>3</v>
      </c>
      <c r="L6043" t="s">
        <v>1464</v>
      </c>
      <c r="M6043" s="20">
        <v>14.72</v>
      </c>
      <c r="N6043" s="20">
        <v>10.78</v>
      </c>
      <c r="AE6043">
        <f t="shared" si="94"/>
        <v>2005</v>
      </c>
    </row>
    <row r="6044" spans="1:31" x14ac:dyDescent="0.25">
      <c r="A6044" s="7">
        <v>6041</v>
      </c>
      <c r="B6044" s="8">
        <v>38463</v>
      </c>
      <c r="C6044" t="s">
        <v>3</v>
      </c>
      <c r="D6044" t="s">
        <v>392</v>
      </c>
      <c r="E6044" t="s">
        <v>9</v>
      </c>
      <c r="F6044" t="s">
        <v>240</v>
      </c>
      <c r="G6044" t="s">
        <v>633</v>
      </c>
      <c r="H6044" s="9" t="s">
        <v>2013</v>
      </c>
      <c r="I6044" t="s">
        <v>1454</v>
      </c>
      <c r="J6044" s="20">
        <v>16</v>
      </c>
      <c r="K6044" s="20" t="s">
        <v>9</v>
      </c>
      <c r="L6044" t="s">
        <v>1464</v>
      </c>
      <c r="M6044" s="20">
        <v>3.52</v>
      </c>
      <c r="N6044" s="20">
        <v>5.48</v>
      </c>
      <c r="AE6044">
        <f t="shared" si="94"/>
        <v>2005</v>
      </c>
    </row>
    <row r="6045" spans="1:31" x14ac:dyDescent="0.25">
      <c r="A6045" s="7">
        <v>6042</v>
      </c>
      <c r="B6045" s="8">
        <v>38464</v>
      </c>
      <c r="C6045" t="s">
        <v>3</v>
      </c>
      <c r="D6045" t="s">
        <v>710</v>
      </c>
      <c r="E6045" t="s">
        <v>9</v>
      </c>
      <c r="F6045" t="s">
        <v>336</v>
      </c>
      <c r="G6045" t="s">
        <v>17</v>
      </c>
      <c r="H6045" s="135" t="s">
        <v>1502</v>
      </c>
      <c r="I6045" t="s">
        <v>1454</v>
      </c>
      <c r="J6045" s="20">
        <v>15</v>
      </c>
      <c r="K6045" s="20" t="s">
        <v>9</v>
      </c>
      <c r="L6045" t="s">
        <v>1464</v>
      </c>
      <c r="M6045" s="20">
        <v>3.3</v>
      </c>
      <c r="N6045" s="20">
        <v>5.2</v>
      </c>
      <c r="AE6045">
        <f t="shared" si="94"/>
        <v>2005</v>
      </c>
    </row>
    <row r="6046" spans="1:31" x14ac:dyDescent="0.25">
      <c r="A6046" s="7">
        <v>6043</v>
      </c>
      <c r="B6046" s="8">
        <v>38464</v>
      </c>
      <c r="C6046" t="s">
        <v>3</v>
      </c>
      <c r="D6046" t="s">
        <v>710</v>
      </c>
      <c r="E6046" t="s">
        <v>9</v>
      </c>
      <c r="F6046" t="s">
        <v>314</v>
      </c>
      <c r="G6046" t="s">
        <v>14</v>
      </c>
      <c r="H6046" s="135" t="s">
        <v>1501</v>
      </c>
      <c r="I6046" t="s">
        <v>1454</v>
      </c>
      <c r="J6046" s="20">
        <v>90</v>
      </c>
      <c r="K6046" s="20" t="s">
        <v>1465</v>
      </c>
      <c r="L6046" t="s">
        <v>1466</v>
      </c>
      <c r="M6046" s="20">
        <v>22.5</v>
      </c>
      <c r="N6046" s="20">
        <v>22.5</v>
      </c>
      <c r="AE6046">
        <f t="shared" si="94"/>
        <v>2005</v>
      </c>
    </row>
    <row r="6047" spans="1:31" x14ac:dyDescent="0.25">
      <c r="A6047" s="7">
        <v>6044</v>
      </c>
      <c r="B6047" s="8">
        <v>38464</v>
      </c>
      <c r="C6047" t="s">
        <v>3</v>
      </c>
      <c r="D6047" t="s">
        <v>614</v>
      </c>
      <c r="E6047" t="s">
        <v>9</v>
      </c>
      <c r="F6047" t="s">
        <v>673</v>
      </c>
      <c r="G6047" t="s">
        <v>648</v>
      </c>
      <c r="H6047" s="135" t="s">
        <v>2019</v>
      </c>
      <c r="I6047" t="s">
        <v>1454</v>
      </c>
      <c r="J6047" s="20">
        <v>23</v>
      </c>
      <c r="K6047" s="20" t="s">
        <v>3</v>
      </c>
      <c r="L6047" t="s">
        <v>1464</v>
      </c>
      <c r="M6047" s="20">
        <v>7.4399999999999995</v>
      </c>
      <c r="N6047" s="20">
        <v>5.0600000000000005</v>
      </c>
      <c r="AE6047">
        <f t="shared" si="94"/>
        <v>2005</v>
      </c>
    </row>
    <row r="6048" spans="1:31" x14ac:dyDescent="0.25">
      <c r="A6048" s="7">
        <v>6045</v>
      </c>
      <c r="B6048" s="8">
        <v>38464</v>
      </c>
      <c r="C6048" t="s">
        <v>3</v>
      </c>
      <c r="D6048" t="s">
        <v>134</v>
      </c>
      <c r="E6048" t="s">
        <v>9</v>
      </c>
      <c r="F6048" t="s">
        <v>719</v>
      </c>
      <c r="G6048" t="s">
        <v>648</v>
      </c>
      <c r="H6048" s="9" t="s">
        <v>1801</v>
      </c>
      <c r="I6048" t="s">
        <v>1458</v>
      </c>
      <c r="J6048" s="20">
        <v>16</v>
      </c>
      <c r="K6048" s="20" t="s">
        <v>3</v>
      </c>
      <c r="L6048" t="s">
        <v>1464</v>
      </c>
      <c r="M6048" s="20">
        <v>10</v>
      </c>
      <c r="N6048" s="20">
        <v>30</v>
      </c>
      <c r="AE6048">
        <f t="shared" si="94"/>
        <v>2005</v>
      </c>
    </row>
    <row r="6049" spans="1:31" x14ac:dyDescent="0.25">
      <c r="A6049" s="7">
        <v>6046</v>
      </c>
      <c r="B6049" s="8">
        <v>38465</v>
      </c>
      <c r="C6049" t="s">
        <v>3</v>
      </c>
      <c r="D6049" t="s">
        <v>378</v>
      </c>
      <c r="E6049" t="s">
        <v>9</v>
      </c>
      <c r="F6049" t="s">
        <v>144</v>
      </c>
      <c r="G6049" t="s">
        <v>648</v>
      </c>
      <c r="H6049" s="136" t="s">
        <v>2020</v>
      </c>
      <c r="I6049" t="s">
        <v>1454</v>
      </c>
      <c r="J6049" s="20">
        <v>15</v>
      </c>
      <c r="K6049" s="20" t="s">
        <v>3</v>
      </c>
      <c r="L6049" t="s">
        <v>1464</v>
      </c>
      <c r="M6049" s="20">
        <v>5.2</v>
      </c>
      <c r="N6049" s="20">
        <v>3.3</v>
      </c>
      <c r="AE6049">
        <f t="shared" si="94"/>
        <v>2005</v>
      </c>
    </row>
    <row r="6050" spans="1:31" x14ac:dyDescent="0.25">
      <c r="A6050" s="7">
        <v>6047</v>
      </c>
      <c r="B6050" s="8">
        <v>38465</v>
      </c>
      <c r="C6050" t="s">
        <v>3</v>
      </c>
      <c r="D6050" t="s">
        <v>202</v>
      </c>
      <c r="E6050" t="s">
        <v>9</v>
      </c>
      <c r="F6050" t="s">
        <v>270</v>
      </c>
      <c r="G6050" t="s">
        <v>24</v>
      </c>
      <c r="H6050" s="136" t="s">
        <v>1496</v>
      </c>
      <c r="I6050" t="s">
        <v>1454</v>
      </c>
      <c r="J6050" s="20">
        <v>10</v>
      </c>
      <c r="K6050" s="20" t="s">
        <v>1465</v>
      </c>
      <c r="L6050" t="s">
        <v>1466</v>
      </c>
      <c r="M6050" s="20">
        <v>2.5</v>
      </c>
      <c r="N6050" s="20">
        <v>2.5</v>
      </c>
      <c r="AE6050">
        <f t="shared" si="94"/>
        <v>2005</v>
      </c>
    </row>
    <row r="6051" spans="1:31" x14ac:dyDescent="0.25">
      <c r="A6051" s="7">
        <v>6048</v>
      </c>
      <c r="B6051" s="8">
        <v>38465</v>
      </c>
      <c r="C6051" t="s">
        <v>3</v>
      </c>
      <c r="D6051" t="s">
        <v>281</v>
      </c>
      <c r="E6051" t="s">
        <v>9</v>
      </c>
      <c r="F6051" t="s">
        <v>490</v>
      </c>
      <c r="G6051" t="s">
        <v>633</v>
      </c>
      <c r="H6051" s="135" t="s">
        <v>1767</v>
      </c>
      <c r="I6051" t="s">
        <v>1454</v>
      </c>
      <c r="J6051" s="20">
        <v>15</v>
      </c>
      <c r="K6051" s="20" t="s">
        <v>9</v>
      </c>
      <c r="L6051" t="s">
        <v>1464</v>
      </c>
      <c r="M6051" s="20">
        <v>3.3</v>
      </c>
      <c r="N6051" s="20">
        <v>5.2</v>
      </c>
      <c r="AE6051">
        <f t="shared" si="94"/>
        <v>2005</v>
      </c>
    </row>
    <row r="6052" spans="1:31" x14ac:dyDescent="0.25">
      <c r="A6052" s="7">
        <v>6049</v>
      </c>
      <c r="B6052" s="8">
        <v>38466</v>
      </c>
      <c r="C6052" t="s">
        <v>3</v>
      </c>
      <c r="D6052" t="s">
        <v>543</v>
      </c>
      <c r="E6052" t="s">
        <v>9</v>
      </c>
      <c r="F6052" t="s">
        <v>521</v>
      </c>
      <c r="G6052" t="s">
        <v>648</v>
      </c>
      <c r="H6052" s="135" t="s">
        <v>2021</v>
      </c>
      <c r="I6052" t="s">
        <v>1454</v>
      </c>
      <c r="J6052" s="20">
        <v>89</v>
      </c>
      <c r="K6052" s="20" t="s">
        <v>3</v>
      </c>
      <c r="L6052" t="s">
        <v>1464</v>
      </c>
      <c r="M6052" s="20">
        <v>25.92</v>
      </c>
      <c r="N6052" s="20">
        <v>19.579999999999998</v>
      </c>
      <c r="AE6052">
        <f t="shared" si="94"/>
        <v>2005</v>
      </c>
    </row>
    <row r="6053" spans="1:31" x14ac:dyDescent="0.25">
      <c r="A6053" s="7">
        <v>6050</v>
      </c>
      <c r="B6053" s="8">
        <v>38466</v>
      </c>
      <c r="C6053" t="s">
        <v>3</v>
      </c>
      <c r="D6053" t="s">
        <v>489</v>
      </c>
      <c r="E6053" t="s">
        <v>9</v>
      </c>
      <c r="F6053" t="s">
        <v>647</v>
      </c>
      <c r="G6053" t="s">
        <v>633</v>
      </c>
      <c r="H6053" s="135" t="s">
        <v>2022</v>
      </c>
      <c r="I6053" t="s">
        <v>1456</v>
      </c>
      <c r="J6053" s="20">
        <v>47</v>
      </c>
      <c r="K6053" s="20" t="s">
        <v>3</v>
      </c>
      <c r="L6053" t="s">
        <v>1464</v>
      </c>
      <c r="M6053" s="20">
        <v>14.16</v>
      </c>
      <c r="N6053" s="20">
        <v>10.34</v>
      </c>
      <c r="O6053" t="s">
        <v>3</v>
      </c>
      <c r="P6053" s="13" t="s">
        <v>543</v>
      </c>
      <c r="Q6053" t="s">
        <v>9</v>
      </c>
      <c r="R6053" t="s">
        <v>490</v>
      </c>
      <c r="S6053" t="s">
        <v>1465</v>
      </c>
      <c r="U6053" t="s">
        <v>1465</v>
      </c>
      <c r="W6053" t="s">
        <v>1465</v>
      </c>
      <c r="Y6053" t="s">
        <v>1465</v>
      </c>
      <c r="AA6053" t="s">
        <v>1465</v>
      </c>
      <c r="AC6053" t="s">
        <v>1465</v>
      </c>
      <c r="AE6053">
        <f t="shared" si="94"/>
        <v>2005</v>
      </c>
    </row>
    <row r="6054" spans="1:31" x14ac:dyDescent="0.25">
      <c r="A6054" s="7">
        <v>6051</v>
      </c>
      <c r="B6054" s="8">
        <v>38466</v>
      </c>
      <c r="C6054" t="s">
        <v>3</v>
      </c>
      <c r="D6054" t="s">
        <v>503</v>
      </c>
      <c r="E6054" t="s">
        <v>9</v>
      </c>
      <c r="F6054" t="s">
        <v>520</v>
      </c>
      <c r="G6054" t="s">
        <v>648</v>
      </c>
      <c r="H6054" s="9" t="s">
        <v>2023</v>
      </c>
      <c r="I6054" t="s">
        <v>1456</v>
      </c>
      <c r="J6054" s="20">
        <v>37</v>
      </c>
      <c r="K6054" s="20" t="s">
        <v>3</v>
      </c>
      <c r="L6054" t="s">
        <v>1464</v>
      </c>
      <c r="M6054" s="20">
        <v>11.36</v>
      </c>
      <c r="N6054" s="20">
        <v>8.14</v>
      </c>
      <c r="O6054" t="s">
        <v>3</v>
      </c>
      <c r="P6054" s="13" t="s">
        <v>543</v>
      </c>
      <c r="Q6054" t="s">
        <v>9</v>
      </c>
      <c r="R6054" t="s">
        <v>521</v>
      </c>
      <c r="S6054" t="s">
        <v>1465</v>
      </c>
      <c r="U6054" t="s">
        <v>1465</v>
      </c>
      <c r="W6054" t="s">
        <v>1465</v>
      </c>
      <c r="Y6054" t="s">
        <v>1465</v>
      </c>
      <c r="AA6054" t="s">
        <v>1465</v>
      </c>
      <c r="AC6054" t="s">
        <v>1465</v>
      </c>
      <c r="AE6054">
        <f t="shared" si="94"/>
        <v>2005</v>
      </c>
    </row>
    <row r="6055" spans="1:31" x14ac:dyDescent="0.25">
      <c r="A6055" s="7">
        <v>6052</v>
      </c>
      <c r="B6055" s="8">
        <v>38466</v>
      </c>
      <c r="C6055" t="s">
        <v>3</v>
      </c>
      <c r="D6055" t="s">
        <v>427</v>
      </c>
      <c r="E6055" t="s">
        <v>9</v>
      </c>
      <c r="F6055" t="s">
        <v>521</v>
      </c>
      <c r="G6055" t="s">
        <v>648</v>
      </c>
      <c r="H6055" s="9" t="s">
        <v>2024</v>
      </c>
      <c r="I6055" t="s">
        <v>1455</v>
      </c>
      <c r="J6055" s="20">
        <v>24</v>
      </c>
      <c r="K6055" s="20" t="s">
        <v>9</v>
      </c>
      <c r="L6055" t="s">
        <v>1463</v>
      </c>
      <c r="M6055" s="20">
        <v>2.88</v>
      </c>
      <c r="N6055" s="20">
        <v>3.62</v>
      </c>
      <c r="AE6055">
        <f t="shared" si="94"/>
        <v>2005</v>
      </c>
    </row>
    <row r="6056" spans="1:31" x14ac:dyDescent="0.25">
      <c r="A6056" s="7">
        <v>6053</v>
      </c>
      <c r="B6056" s="8">
        <v>38466</v>
      </c>
      <c r="C6056" t="s">
        <v>3</v>
      </c>
      <c r="D6056" t="s">
        <v>543</v>
      </c>
      <c r="E6056" t="s">
        <v>9</v>
      </c>
      <c r="F6056" t="s">
        <v>521</v>
      </c>
      <c r="G6056" t="s">
        <v>714</v>
      </c>
      <c r="H6056" s="135" t="s">
        <v>1994</v>
      </c>
      <c r="I6056" t="s">
        <v>1454</v>
      </c>
      <c r="J6056" s="20">
        <v>25</v>
      </c>
      <c r="K6056" s="20" t="s">
        <v>9</v>
      </c>
      <c r="L6056" t="s">
        <v>1464</v>
      </c>
      <c r="M6056" s="20">
        <v>5.5</v>
      </c>
      <c r="N6056" s="20">
        <v>8</v>
      </c>
      <c r="AE6056">
        <f t="shared" si="94"/>
        <v>2005</v>
      </c>
    </row>
    <row r="6057" spans="1:31" x14ac:dyDescent="0.25">
      <c r="A6057" s="7">
        <v>6054</v>
      </c>
      <c r="B6057" s="8">
        <v>38466</v>
      </c>
      <c r="C6057" t="s">
        <v>3</v>
      </c>
      <c r="D6057" t="s">
        <v>678</v>
      </c>
      <c r="E6057" t="s">
        <v>9</v>
      </c>
      <c r="F6057" t="s">
        <v>679</v>
      </c>
      <c r="G6057" t="s">
        <v>714</v>
      </c>
      <c r="H6057" s="135" t="s">
        <v>2025</v>
      </c>
      <c r="I6057" t="s">
        <v>1454</v>
      </c>
      <c r="J6057" s="20">
        <v>19</v>
      </c>
      <c r="K6057" s="20" t="s">
        <v>1465</v>
      </c>
      <c r="L6057" t="s">
        <v>1466</v>
      </c>
      <c r="M6057" s="20">
        <v>4.75</v>
      </c>
      <c r="N6057" s="20">
        <v>4.75</v>
      </c>
      <c r="AE6057">
        <f t="shared" si="94"/>
        <v>2005</v>
      </c>
    </row>
    <row r="6058" spans="1:31" x14ac:dyDescent="0.25">
      <c r="A6058" s="7">
        <v>6055</v>
      </c>
      <c r="B6058" s="8">
        <v>38467</v>
      </c>
      <c r="C6058" t="s">
        <v>3</v>
      </c>
      <c r="D6058" t="s">
        <v>165</v>
      </c>
      <c r="E6058" t="s">
        <v>9</v>
      </c>
      <c r="F6058" t="s">
        <v>667</v>
      </c>
      <c r="G6058" t="s">
        <v>633</v>
      </c>
      <c r="H6058" s="9" t="s">
        <v>2026</v>
      </c>
      <c r="I6058" t="s">
        <v>1454</v>
      </c>
      <c r="J6058" s="20">
        <v>34</v>
      </c>
      <c r="K6058" s="20" t="s">
        <v>3</v>
      </c>
      <c r="L6058" t="s">
        <v>1463</v>
      </c>
      <c r="M6058" s="20">
        <v>9.84</v>
      </c>
      <c r="N6058" s="20">
        <v>8.16</v>
      </c>
      <c r="AE6058">
        <f t="shared" si="94"/>
        <v>2005</v>
      </c>
    </row>
    <row r="6059" spans="1:31" x14ac:dyDescent="0.25">
      <c r="A6059" s="7">
        <v>6056</v>
      </c>
      <c r="B6059" s="8">
        <v>38468</v>
      </c>
      <c r="C6059" t="s">
        <v>3</v>
      </c>
      <c r="D6059" t="s">
        <v>669</v>
      </c>
      <c r="E6059" t="s">
        <v>9</v>
      </c>
      <c r="F6059" t="s">
        <v>545</v>
      </c>
      <c r="G6059" t="s">
        <v>648</v>
      </c>
      <c r="H6059" s="135" t="s">
        <v>2027</v>
      </c>
      <c r="I6059" t="s">
        <v>1454</v>
      </c>
      <c r="J6059" s="20">
        <v>15</v>
      </c>
      <c r="K6059" s="20" t="s">
        <v>3</v>
      </c>
      <c r="L6059" t="s">
        <v>1464</v>
      </c>
      <c r="M6059" s="20">
        <v>5.2</v>
      </c>
      <c r="N6059" s="20">
        <v>3.3</v>
      </c>
      <c r="AE6059">
        <f t="shared" si="94"/>
        <v>2005</v>
      </c>
    </row>
    <row r="6060" spans="1:31" x14ac:dyDescent="0.25">
      <c r="A6060" s="7">
        <v>6057</v>
      </c>
      <c r="B6060" s="8">
        <v>38468</v>
      </c>
      <c r="C6060" t="s">
        <v>3</v>
      </c>
      <c r="D6060" t="s">
        <v>543</v>
      </c>
      <c r="E6060" t="s">
        <v>9</v>
      </c>
      <c r="F6060" t="s">
        <v>270</v>
      </c>
      <c r="G6060" t="s">
        <v>714</v>
      </c>
      <c r="H6060" s="135" t="s">
        <v>2028</v>
      </c>
      <c r="I6060" t="s">
        <v>1454</v>
      </c>
      <c r="J6060" s="20">
        <v>35</v>
      </c>
      <c r="K6060" s="20" t="s">
        <v>9</v>
      </c>
      <c r="L6060" t="s">
        <v>1464</v>
      </c>
      <c r="M6060" s="20">
        <v>7.7</v>
      </c>
      <c r="N6060" s="20">
        <v>10.8</v>
      </c>
      <c r="AE6060">
        <f t="shared" si="94"/>
        <v>2005</v>
      </c>
    </row>
    <row r="6061" spans="1:31" x14ac:dyDescent="0.25">
      <c r="A6061" s="7">
        <v>6058</v>
      </c>
      <c r="B6061" s="8">
        <v>38468</v>
      </c>
      <c r="C6061" t="s">
        <v>3</v>
      </c>
      <c r="D6061" t="s">
        <v>707</v>
      </c>
      <c r="E6061" t="s">
        <v>9</v>
      </c>
      <c r="F6061" t="s">
        <v>719</v>
      </c>
      <c r="G6061" t="s">
        <v>714</v>
      </c>
      <c r="H6061" s="9" t="s">
        <v>2029</v>
      </c>
      <c r="I6061" t="s">
        <v>1454</v>
      </c>
      <c r="J6061" s="20">
        <v>23</v>
      </c>
      <c r="K6061" s="20" t="s">
        <v>3</v>
      </c>
      <c r="L6061" t="s">
        <v>1464</v>
      </c>
      <c r="M6061" s="20">
        <v>7.4399999999999995</v>
      </c>
      <c r="N6061" s="20">
        <v>5.0600000000000005</v>
      </c>
      <c r="AE6061">
        <f t="shared" si="94"/>
        <v>2005</v>
      </c>
    </row>
    <row r="6062" spans="1:31" x14ac:dyDescent="0.25">
      <c r="A6062" s="7">
        <v>6059</v>
      </c>
      <c r="B6062" s="8">
        <v>38469</v>
      </c>
      <c r="C6062" t="s">
        <v>3</v>
      </c>
      <c r="D6062" t="s">
        <v>711</v>
      </c>
      <c r="E6062" t="s">
        <v>9</v>
      </c>
      <c r="F6062" t="s">
        <v>399</v>
      </c>
      <c r="G6062" t="s">
        <v>648</v>
      </c>
      <c r="H6062" s="9" t="s">
        <v>2030</v>
      </c>
      <c r="I6062" t="s">
        <v>1454</v>
      </c>
      <c r="J6062" s="20">
        <v>8</v>
      </c>
      <c r="K6062" s="20" t="s">
        <v>1465</v>
      </c>
      <c r="L6062" t="s">
        <v>1466</v>
      </c>
      <c r="M6062" s="20">
        <v>2</v>
      </c>
      <c r="N6062" s="20">
        <v>2</v>
      </c>
      <c r="AE6062">
        <f t="shared" si="94"/>
        <v>2005</v>
      </c>
    </row>
    <row r="6063" spans="1:31" x14ac:dyDescent="0.25">
      <c r="A6063" s="7">
        <v>6060</v>
      </c>
      <c r="B6063" s="8">
        <v>38469</v>
      </c>
      <c r="C6063" t="s">
        <v>3</v>
      </c>
      <c r="D6063" t="s">
        <v>47</v>
      </c>
      <c r="E6063" t="s">
        <v>9</v>
      </c>
      <c r="F6063" t="s">
        <v>621</v>
      </c>
      <c r="G6063" t="s">
        <v>714</v>
      </c>
      <c r="H6063" s="135" t="s">
        <v>2031</v>
      </c>
      <c r="I6063" t="s">
        <v>1455</v>
      </c>
      <c r="J6063" s="20">
        <v>10</v>
      </c>
      <c r="K6063" s="20" t="s">
        <v>1465</v>
      </c>
      <c r="L6063" t="s">
        <v>1466</v>
      </c>
      <c r="M6063" s="20">
        <v>1.25</v>
      </c>
      <c r="N6063" s="20">
        <v>1.25</v>
      </c>
      <c r="AE6063">
        <f t="shared" si="94"/>
        <v>2005</v>
      </c>
    </row>
    <row r="6064" spans="1:31" x14ac:dyDescent="0.25">
      <c r="A6064" s="7">
        <v>6061</v>
      </c>
      <c r="B6064" s="8">
        <v>38469</v>
      </c>
      <c r="C6064" t="s">
        <v>3</v>
      </c>
      <c r="D6064" s="16" t="s">
        <v>35</v>
      </c>
      <c r="E6064" t="s">
        <v>9</v>
      </c>
      <c r="F6064" t="s">
        <v>687</v>
      </c>
      <c r="G6064" t="s">
        <v>714</v>
      </c>
      <c r="H6064" s="9" t="s">
        <v>2032</v>
      </c>
      <c r="I6064" t="s">
        <v>1454</v>
      </c>
      <c r="J6064" s="20">
        <v>51</v>
      </c>
      <c r="K6064" s="20" t="s">
        <v>1465</v>
      </c>
      <c r="L6064" t="s">
        <v>1466</v>
      </c>
      <c r="M6064" s="20">
        <v>12.75</v>
      </c>
      <c r="N6064" s="20">
        <v>12.75</v>
      </c>
      <c r="AE6064">
        <f t="shared" si="94"/>
        <v>2005</v>
      </c>
    </row>
    <row r="6065" spans="1:31" x14ac:dyDescent="0.25">
      <c r="A6065" s="7">
        <v>6062</v>
      </c>
      <c r="B6065" s="8">
        <v>38470</v>
      </c>
      <c r="C6065" t="s">
        <v>3</v>
      </c>
      <c r="D6065" t="s">
        <v>711</v>
      </c>
      <c r="E6065" t="s">
        <v>9</v>
      </c>
      <c r="F6065" t="s">
        <v>687</v>
      </c>
      <c r="G6065" t="s">
        <v>377</v>
      </c>
      <c r="H6065" s="9" t="s">
        <v>2033</v>
      </c>
      <c r="I6065" t="s">
        <v>1454</v>
      </c>
      <c r="J6065" s="20">
        <v>52</v>
      </c>
      <c r="K6065" s="20" t="s">
        <v>9</v>
      </c>
      <c r="L6065" t="s">
        <v>1463</v>
      </c>
      <c r="M6065" s="20">
        <v>12.48</v>
      </c>
      <c r="N6065" s="20">
        <v>14.52</v>
      </c>
      <c r="AE6065">
        <f t="shared" si="94"/>
        <v>2005</v>
      </c>
    </row>
    <row r="6066" spans="1:31" x14ac:dyDescent="0.25">
      <c r="A6066" s="7">
        <v>6063</v>
      </c>
      <c r="B6066" s="8">
        <v>38470</v>
      </c>
      <c r="C6066" t="s">
        <v>3</v>
      </c>
      <c r="D6066" t="s">
        <v>500</v>
      </c>
      <c r="E6066" t="s">
        <v>9</v>
      </c>
      <c r="F6066" t="s">
        <v>597</v>
      </c>
      <c r="G6066" t="s">
        <v>11</v>
      </c>
      <c r="H6066" s="135" t="s">
        <v>1498</v>
      </c>
      <c r="I6066" t="s">
        <v>1454</v>
      </c>
      <c r="J6066" s="20">
        <v>12</v>
      </c>
      <c r="K6066" s="20" t="s">
        <v>3</v>
      </c>
      <c r="L6066" t="s">
        <v>1464</v>
      </c>
      <c r="M6066" s="20">
        <v>4.3599999999999994</v>
      </c>
      <c r="N6066" s="20">
        <v>2.64</v>
      </c>
      <c r="AE6066">
        <f t="shared" si="94"/>
        <v>2005</v>
      </c>
    </row>
    <row r="6067" spans="1:31" x14ac:dyDescent="0.25">
      <c r="A6067" s="7">
        <v>6064</v>
      </c>
      <c r="B6067" s="8">
        <v>38470</v>
      </c>
      <c r="C6067" t="s">
        <v>3</v>
      </c>
      <c r="D6067" t="s">
        <v>344</v>
      </c>
      <c r="E6067" t="s">
        <v>9</v>
      </c>
      <c r="F6067" t="s">
        <v>661</v>
      </c>
      <c r="G6067" t="s">
        <v>17</v>
      </c>
      <c r="H6067" s="135" t="s">
        <v>1496</v>
      </c>
      <c r="I6067" t="s">
        <v>1456</v>
      </c>
      <c r="J6067" s="20">
        <v>21</v>
      </c>
      <c r="K6067" s="20" t="s">
        <v>3</v>
      </c>
      <c r="L6067" t="s">
        <v>1463</v>
      </c>
      <c r="M6067" s="20">
        <v>6.46</v>
      </c>
      <c r="N6067" s="20">
        <v>5.04</v>
      </c>
      <c r="O6067" t="s">
        <v>9</v>
      </c>
      <c r="P6067" s="13" t="s">
        <v>686</v>
      </c>
      <c r="Q6067" t="s">
        <v>1465</v>
      </c>
      <c r="S6067" t="s">
        <v>1465</v>
      </c>
      <c r="U6067" t="s">
        <v>1465</v>
      </c>
      <c r="W6067" t="s">
        <v>1465</v>
      </c>
      <c r="Y6067" t="s">
        <v>1465</v>
      </c>
      <c r="AA6067" t="s">
        <v>1465</v>
      </c>
      <c r="AC6067" t="s">
        <v>1465</v>
      </c>
      <c r="AE6067">
        <f t="shared" si="94"/>
        <v>2005</v>
      </c>
    </row>
    <row r="6068" spans="1:31" x14ac:dyDescent="0.25">
      <c r="A6068" s="7">
        <v>6065</v>
      </c>
      <c r="B6068" s="8">
        <v>38470</v>
      </c>
      <c r="C6068" t="s">
        <v>3</v>
      </c>
      <c r="D6068" t="s">
        <v>695</v>
      </c>
      <c r="E6068" t="s">
        <v>9</v>
      </c>
      <c r="F6068" t="s">
        <v>468</v>
      </c>
      <c r="G6068" t="s">
        <v>648</v>
      </c>
      <c r="H6068" s="9" t="s">
        <v>2034</v>
      </c>
      <c r="I6068" t="s">
        <v>1454</v>
      </c>
      <c r="J6068" s="20">
        <v>19</v>
      </c>
      <c r="K6068" s="20" t="s">
        <v>3</v>
      </c>
      <c r="L6068" t="s">
        <v>1463</v>
      </c>
      <c r="M6068" s="20">
        <v>5.94</v>
      </c>
      <c r="N6068" s="20">
        <v>4.5599999999999996</v>
      </c>
      <c r="AE6068">
        <f t="shared" si="94"/>
        <v>2005</v>
      </c>
    </row>
    <row r="6069" spans="1:31" x14ac:dyDescent="0.25">
      <c r="A6069" s="7">
        <v>6066</v>
      </c>
      <c r="B6069" s="8">
        <v>38471</v>
      </c>
      <c r="C6069" t="s">
        <v>3</v>
      </c>
      <c r="D6069" t="s">
        <v>500</v>
      </c>
      <c r="E6069" t="s">
        <v>9</v>
      </c>
      <c r="F6069" t="s">
        <v>641</v>
      </c>
      <c r="G6069" t="s">
        <v>633</v>
      </c>
      <c r="H6069" s="9" t="s">
        <v>2035</v>
      </c>
      <c r="I6069" t="s">
        <v>1454</v>
      </c>
      <c r="J6069" s="20">
        <v>26</v>
      </c>
      <c r="K6069" s="20" t="s">
        <v>9</v>
      </c>
      <c r="L6069" t="s">
        <v>1464</v>
      </c>
      <c r="M6069" s="20">
        <v>5.72</v>
      </c>
      <c r="N6069" s="20">
        <v>8.2800000000000011</v>
      </c>
      <c r="AE6069">
        <f t="shared" si="94"/>
        <v>2005</v>
      </c>
    </row>
    <row r="6070" spans="1:31" x14ac:dyDescent="0.25">
      <c r="A6070" s="7">
        <v>6067</v>
      </c>
      <c r="B6070" s="8">
        <v>38472</v>
      </c>
      <c r="C6070" t="s">
        <v>3</v>
      </c>
      <c r="D6070" t="s">
        <v>710</v>
      </c>
      <c r="E6070" t="s">
        <v>9</v>
      </c>
      <c r="F6070" t="s">
        <v>215</v>
      </c>
      <c r="G6070" t="s">
        <v>17</v>
      </c>
      <c r="H6070" s="135" t="s">
        <v>1581</v>
      </c>
      <c r="I6070" t="s">
        <v>1454</v>
      </c>
      <c r="J6070" s="20">
        <v>33</v>
      </c>
      <c r="K6070" s="20" t="s">
        <v>1465</v>
      </c>
      <c r="L6070" t="s">
        <v>1466</v>
      </c>
      <c r="M6070" s="20">
        <v>8.25</v>
      </c>
      <c r="N6070" s="20">
        <v>8.25</v>
      </c>
      <c r="AE6070">
        <f t="shared" si="94"/>
        <v>2005</v>
      </c>
    </row>
    <row r="6071" spans="1:31" x14ac:dyDescent="0.25">
      <c r="A6071" s="7">
        <v>6068</v>
      </c>
      <c r="B6071" s="8">
        <v>38472</v>
      </c>
      <c r="C6071" t="s">
        <v>3</v>
      </c>
      <c r="D6071" t="s">
        <v>543</v>
      </c>
      <c r="E6071" t="s">
        <v>9</v>
      </c>
      <c r="F6071" t="s">
        <v>521</v>
      </c>
      <c r="G6071" t="s">
        <v>17</v>
      </c>
      <c r="H6071" s="135" t="s">
        <v>1496</v>
      </c>
      <c r="I6071" t="s">
        <v>1454</v>
      </c>
      <c r="J6071" s="20">
        <v>43</v>
      </c>
      <c r="K6071" s="20" t="s">
        <v>1465</v>
      </c>
      <c r="L6071" t="s">
        <v>1466</v>
      </c>
      <c r="M6071" s="20">
        <v>10.75</v>
      </c>
      <c r="N6071" s="20">
        <v>10.75</v>
      </c>
      <c r="AE6071">
        <f t="shared" si="94"/>
        <v>2005</v>
      </c>
    </row>
    <row r="6072" spans="1:31" x14ac:dyDescent="0.25">
      <c r="A6072" s="7">
        <v>6069</v>
      </c>
      <c r="B6072" s="8">
        <v>38472</v>
      </c>
      <c r="C6072" t="s">
        <v>3</v>
      </c>
      <c r="D6072" t="s">
        <v>397</v>
      </c>
      <c r="E6072" t="s">
        <v>9</v>
      </c>
      <c r="F6072" t="s">
        <v>372</v>
      </c>
      <c r="G6072" t="s">
        <v>633</v>
      </c>
      <c r="H6072" s="9" t="s">
        <v>2036</v>
      </c>
      <c r="I6072" t="s">
        <v>1454</v>
      </c>
      <c r="J6072" s="20">
        <v>21</v>
      </c>
      <c r="K6072" s="20" t="s">
        <v>3</v>
      </c>
      <c r="L6072" t="s">
        <v>1464</v>
      </c>
      <c r="M6072" s="20">
        <v>6.88</v>
      </c>
      <c r="N6072" s="20">
        <v>4.62</v>
      </c>
      <c r="AE6072">
        <f t="shared" si="94"/>
        <v>2005</v>
      </c>
    </row>
    <row r="6073" spans="1:31" x14ac:dyDescent="0.25">
      <c r="A6073" s="7">
        <v>6070</v>
      </c>
      <c r="B6073" s="8">
        <v>38472</v>
      </c>
      <c r="C6073" t="s">
        <v>3</v>
      </c>
      <c r="D6073" t="s">
        <v>711</v>
      </c>
      <c r="E6073" t="s">
        <v>9</v>
      </c>
      <c r="F6073" t="s">
        <v>687</v>
      </c>
      <c r="G6073" t="s">
        <v>377</v>
      </c>
      <c r="H6073" s="9" t="s">
        <v>2037</v>
      </c>
      <c r="I6073" t="s">
        <v>1454</v>
      </c>
      <c r="J6073" s="20">
        <v>33</v>
      </c>
      <c r="K6073" s="20" t="s">
        <v>3</v>
      </c>
      <c r="L6073" t="s">
        <v>1463</v>
      </c>
      <c r="M6073" s="20">
        <v>9.58</v>
      </c>
      <c r="N6073" s="20">
        <v>7.92</v>
      </c>
      <c r="AE6073">
        <f t="shared" si="94"/>
        <v>2005</v>
      </c>
    </row>
    <row r="6074" spans="1:31" x14ac:dyDescent="0.25">
      <c r="A6074" s="7">
        <v>6071</v>
      </c>
      <c r="B6074" s="8">
        <v>38472</v>
      </c>
      <c r="C6074" t="s">
        <v>3</v>
      </c>
      <c r="D6074" t="s">
        <v>440</v>
      </c>
      <c r="E6074" t="s">
        <v>9</v>
      </c>
      <c r="F6074" t="s">
        <v>545</v>
      </c>
      <c r="G6074" t="s">
        <v>648</v>
      </c>
      <c r="H6074" s="135" t="s">
        <v>1785</v>
      </c>
      <c r="I6074" t="s">
        <v>1454</v>
      </c>
      <c r="J6074" s="20">
        <v>27</v>
      </c>
      <c r="K6074" s="20" t="s">
        <v>3</v>
      </c>
      <c r="L6074" t="s">
        <v>1464</v>
      </c>
      <c r="M6074" s="20">
        <v>8.56</v>
      </c>
      <c r="N6074" s="20">
        <v>5.9399999999999995</v>
      </c>
      <c r="AE6074">
        <f t="shared" si="94"/>
        <v>2005</v>
      </c>
    </row>
    <row r="6075" spans="1:31" x14ac:dyDescent="0.25">
      <c r="A6075" s="7">
        <v>6072</v>
      </c>
      <c r="B6075" s="8">
        <v>38472</v>
      </c>
      <c r="C6075" t="s">
        <v>3</v>
      </c>
      <c r="D6075" t="s">
        <v>237</v>
      </c>
      <c r="E6075" t="s">
        <v>9</v>
      </c>
      <c r="F6075" t="s">
        <v>186</v>
      </c>
      <c r="G6075" t="s">
        <v>648</v>
      </c>
      <c r="H6075" s="135" t="s">
        <v>1833</v>
      </c>
      <c r="I6075" t="s">
        <v>1454</v>
      </c>
      <c r="J6075" s="20">
        <v>4</v>
      </c>
      <c r="K6075" s="20" t="s">
        <v>1465</v>
      </c>
      <c r="L6075" t="s">
        <v>1466</v>
      </c>
      <c r="M6075" s="20">
        <v>1</v>
      </c>
      <c r="N6075" s="20">
        <v>1</v>
      </c>
      <c r="AE6075">
        <f t="shared" si="94"/>
        <v>2005</v>
      </c>
    </row>
    <row r="6076" spans="1:31" x14ac:dyDescent="0.25">
      <c r="A6076" s="7">
        <v>6073</v>
      </c>
      <c r="B6076" s="8">
        <v>38472</v>
      </c>
      <c r="C6076" t="s">
        <v>3</v>
      </c>
      <c r="D6076" t="s">
        <v>237</v>
      </c>
      <c r="E6076" t="s">
        <v>9</v>
      </c>
      <c r="F6076" t="s">
        <v>186</v>
      </c>
      <c r="G6076" t="s">
        <v>648</v>
      </c>
      <c r="H6076" s="135" t="s">
        <v>2038</v>
      </c>
      <c r="I6076" t="s">
        <v>1454</v>
      </c>
      <c r="J6076" s="20">
        <v>4</v>
      </c>
      <c r="K6076" s="20" t="s">
        <v>1465</v>
      </c>
      <c r="L6076" t="s">
        <v>1466</v>
      </c>
      <c r="M6076" s="20">
        <v>1</v>
      </c>
      <c r="N6076" s="20">
        <v>1</v>
      </c>
      <c r="AE6076">
        <f t="shared" si="94"/>
        <v>2005</v>
      </c>
    </row>
    <row r="6077" spans="1:31" x14ac:dyDescent="0.25">
      <c r="A6077" s="7">
        <v>6074</v>
      </c>
      <c r="B6077" s="8">
        <v>38472</v>
      </c>
      <c r="C6077" t="s">
        <v>3</v>
      </c>
      <c r="D6077" t="s">
        <v>397</v>
      </c>
      <c r="E6077" t="s">
        <v>9</v>
      </c>
      <c r="F6077" t="s">
        <v>338</v>
      </c>
      <c r="G6077" t="s">
        <v>648</v>
      </c>
      <c r="H6077" s="9" t="s">
        <v>2039</v>
      </c>
      <c r="I6077" t="s">
        <v>1454</v>
      </c>
      <c r="J6077" s="20">
        <v>43</v>
      </c>
      <c r="K6077" s="20" t="s">
        <v>1465</v>
      </c>
      <c r="L6077" t="s">
        <v>1466</v>
      </c>
      <c r="M6077" s="20">
        <v>10.75</v>
      </c>
      <c r="N6077" s="20">
        <v>10.75</v>
      </c>
      <c r="AE6077">
        <f t="shared" si="94"/>
        <v>2005</v>
      </c>
    </row>
    <row r="6078" spans="1:31" x14ac:dyDescent="0.25">
      <c r="A6078" s="7">
        <v>6075</v>
      </c>
      <c r="B6078" s="8">
        <v>38472</v>
      </c>
      <c r="C6078" t="s">
        <v>3</v>
      </c>
      <c r="D6078" t="s">
        <v>397</v>
      </c>
      <c r="E6078" t="s">
        <v>9</v>
      </c>
      <c r="F6078" t="s">
        <v>338</v>
      </c>
      <c r="G6078" t="s">
        <v>714</v>
      </c>
      <c r="H6078" s="135" t="s">
        <v>2025</v>
      </c>
      <c r="I6078" t="s">
        <v>1454</v>
      </c>
      <c r="J6078" s="20">
        <v>15</v>
      </c>
      <c r="K6078" s="20" t="s">
        <v>3</v>
      </c>
      <c r="L6078" t="s">
        <v>1464</v>
      </c>
      <c r="M6078" s="20">
        <v>5.2</v>
      </c>
      <c r="N6078" s="20">
        <v>3.3</v>
      </c>
      <c r="AE6078">
        <f t="shared" si="94"/>
        <v>2005</v>
      </c>
    </row>
    <row r="6079" spans="1:31" x14ac:dyDescent="0.25">
      <c r="A6079" s="7">
        <v>6076</v>
      </c>
      <c r="B6079" s="8">
        <v>38472</v>
      </c>
      <c r="C6079" t="s">
        <v>3</v>
      </c>
      <c r="D6079" t="s">
        <v>392</v>
      </c>
      <c r="E6079" t="s">
        <v>9</v>
      </c>
      <c r="F6079" t="s">
        <v>469</v>
      </c>
      <c r="G6079" t="s">
        <v>569</v>
      </c>
      <c r="H6079" s="9" t="s">
        <v>2040</v>
      </c>
      <c r="I6079" t="s">
        <v>1454</v>
      </c>
      <c r="J6079" s="20">
        <v>23</v>
      </c>
      <c r="K6079" s="20" t="s">
        <v>3</v>
      </c>
      <c r="L6079" t="s">
        <v>1464</v>
      </c>
      <c r="M6079" s="20">
        <v>7.4399999999999995</v>
      </c>
      <c r="N6079" s="20">
        <v>5.0600000000000005</v>
      </c>
      <c r="AE6079">
        <f t="shared" si="94"/>
        <v>2005</v>
      </c>
    </row>
    <row r="6080" spans="1:31" x14ac:dyDescent="0.25">
      <c r="A6080" s="7">
        <v>6077</v>
      </c>
      <c r="B6080" s="8">
        <v>38473</v>
      </c>
      <c r="C6080" t="s">
        <v>3</v>
      </c>
      <c r="D6080" t="s">
        <v>43</v>
      </c>
      <c r="E6080" t="s">
        <v>9</v>
      </c>
      <c r="F6080" t="s">
        <v>681</v>
      </c>
      <c r="G6080" t="s">
        <v>17</v>
      </c>
      <c r="H6080" s="135" t="s">
        <v>1496</v>
      </c>
      <c r="I6080" t="s">
        <v>1454</v>
      </c>
      <c r="J6080" s="20">
        <v>21</v>
      </c>
      <c r="K6080" s="20" t="s">
        <v>1465</v>
      </c>
      <c r="L6080" t="s">
        <v>1466</v>
      </c>
      <c r="M6080" s="20">
        <v>5.25</v>
      </c>
      <c r="N6080" s="20">
        <v>5.25</v>
      </c>
      <c r="AE6080">
        <f t="shared" si="94"/>
        <v>2005</v>
      </c>
    </row>
    <row r="6081" spans="1:31" x14ac:dyDescent="0.25">
      <c r="A6081" s="7">
        <v>6078</v>
      </c>
      <c r="B6081" s="8">
        <v>38473</v>
      </c>
      <c r="C6081" t="s">
        <v>3</v>
      </c>
      <c r="D6081" t="s">
        <v>517</v>
      </c>
      <c r="E6081" t="s">
        <v>9</v>
      </c>
      <c r="F6081" t="s">
        <v>66</v>
      </c>
      <c r="G6081" t="s">
        <v>648</v>
      </c>
      <c r="H6081" s="135" t="s">
        <v>2041</v>
      </c>
      <c r="I6081" t="s">
        <v>1454</v>
      </c>
      <c r="J6081" s="20">
        <v>4</v>
      </c>
      <c r="K6081" s="20" t="s">
        <v>1465</v>
      </c>
      <c r="L6081" t="s">
        <v>1466</v>
      </c>
      <c r="M6081" s="20">
        <v>1</v>
      </c>
      <c r="N6081" s="20">
        <v>1</v>
      </c>
      <c r="AE6081">
        <f t="shared" si="94"/>
        <v>2005</v>
      </c>
    </row>
    <row r="6082" spans="1:31" x14ac:dyDescent="0.25">
      <c r="A6082" s="7">
        <v>6079</v>
      </c>
      <c r="B6082" s="8">
        <v>38473</v>
      </c>
      <c r="C6082" t="s">
        <v>3</v>
      </c>
      <c r="D6082" t="s">
        <v>669</v>
      </c>
      <c r="E6082" t="s">
        <v>9</v>
      </c>
      <c r="F6082" t="s">
        <v>578</v>
      </c>
      <c r="G6082" t="s">
        <v>648</v>
      </c>
      <c r="H6082" s="135" t="s">
        <v>2042</v>
      </c>
      <c r="I6082" t="s">
        <v>1454</v>
      </c>
      <c r="J6082" s="20">
        <v>58</v>
      </c>
      <c r="K6082" s="20" t="s">
        <v>1465</v>
      </c>
      <c r="L6082" t="s">
        <v>1466</v>
      </c>
      <c r="M6082" s="20">
        <v>14.5</v>
      </c>
      <c r="N6082" s="20">
        <v>14.5</v>
      </c>
      <c r="AE6082">
        <f t="shared" si="94"/>
        <v>2005</v>
      </c>
    </row>
    <row r="6083" spans="1:31" x14ac:dyDescent="0.25">
      <c r="A6083" s="7">
        <v>6080</v>
      </c>
      <c r="B6083" s="8">
        <v>38473</v>
      </c>
      <c r="C6083" t="s">
        <v>3</v>
      </c>
      <c r="D6083" t="s">
        <v>151</v>
      </c>
      <c r="E6083" t="s">
        <v>9</v>
      </c>
      <c r="F6083" t="s">
        <v>375</v>
      </c>
      <c r="G6083" t="s">
        <v>648</v>
      </c>
      <c r="H6083" s="135" t="s">
        <v>1906</v>
      </c>
      <c r="I6083" t="s">
        <v>1454</v>
      </c>
      <c r="J6083" s="20">
        <v>25</v>
      </c>
      <c r="K6083" s="20" t="s">
        <v>9</v>
      </c>
      <c r="L6083" t="s">
        <v>1464</v>
      </c>
      <c r="M6083" s="20">
        <v>5.5</v>
      </c>
      <c r="N6083" s="20">
        <v>8</v>
      </c>
      <c r="AE6083">
        <f t="shared" si="94"/>
        <v>2005</v>
      </c>
    </row>
    <row r="6084" spans="1:31" x14ac:dyDescent="0.25">
      <c r="A6084" s="7">
        <v>6081</v>
      </c>
      <c r="B6084" s="8">
        <v>38473</v>
      </c>
      <c r="C6084" t="s">
        <v>3</v>
      </c>
      <c r="D6084" t="s">
        <v>621</v>
      </c>
      <c r="E6084" t="s">
        <v>9</v>
      </c>
      <c r="F6084" t="s">
        <v>54</v>
      </c>
      <c r="G6084" t="s">
        <v>714</v>
      </c>
      <c r="H6084" s="9" t="s">
        <v>2007</v>
      </c>
      <c r="I6084" t="s">
        <v>1454</v>
      </c>
      <c r="J6084" s="20">
        <v>8</v>
      </c>
      <c r="K6084" s="20" t="s">
        <v>3</v>
      </c>
      <c r="L6084" t="s">
        <v>1463</v>
      </c>
      <c r="M6084" s="20">
        <v>3.08</v>
      </c>
      <c r="N6084" s="20">
        <v>1.92</v>
      </c>
      <c r="AE6084">
        <f t="shared" ref="AE6084:AE6147" si="95">YEAR(B6084)</f>
        <v>2005</v>
      </c>
    </row>
    <row r="6085" spans="1:31" x14ac:dyDescent="0.25">
      <c r="A6085" s="7">
        <v>6082</v>
      </c>
      <c r="B6085" s="8">
        <v>38474</v>
      </c>
      <c r="C6085" t="s">
        <v>3</v>
      </c>
      <c r="D6085" t="s">
        <v>617</v>
      </c>
      <c r="E6085" t="s">
        <v>9</v>
      </c>
      <c r="F6085" t="s">
        <v>562</v>
      </c>
      <c r="G6085" t="s">
        <v>14</v>
      </c>
      <c r="H6085" s="135" t="s">
        <v>1506</v>
      </c>
      <c r="I6085" t="s">
        <v>1454</v>
      </c>
      <c r="J6085" s="20">
        <v>24</v>
      </c>
      <c r="K6085" s="20" t="s">
        <v>3</v>
      </c>
      <c r="L6085" t="s">
        <v>1464</v>
      </c>
      <c r="M6085" s="20">
        <v>7.72</v>
      </c>
      <c r="N6085" s="20">
        <v>5.28</v>
      </c>
      <c r="AE6085">
        <f t="shared" si="95"/>
        <v>2005</v>
      </c>
    </row>
    <row r="6086" spans="1:31" x14ac:dyDescent="0.25">
      <c r="A6086" s="7">
        <v>6083</v>
      </c>
      <c r="B6086" s="8">
        <v>38474</v>
      </c>
      <c r="C6086" t="s">
        <v>3</v>
      </c>
      <c r="D6086" t="s">
        <v>655</v>
      </c>
      <c r="E6086" t="s">
        <v>9</v>
      </c>
      <c r="F6086" t="s">
        <v>661</v>
      </c>
      <c r="G6086" t="s">
        <v>377</v>
      </c>
      <c r="H6086" s="135" t="s">
        <v>1598</v>
      </c>
      <c r="I6086" t="s">
        <v>1454</v>
      </c>
      <c r="J6086" s="20">
        <v>48</v>
      </c>
      <c r="K6086" s="20" t="s">
        <v>3</v>
      </c>
      <c r="L6086" t="s">
        <v>1464</v>
      </c>
      <c r="M6086" s="20">
        <v>14.44</v>
      </c>
      <c r="N6086" s="20">
        <v>10.56</v>
      </c>
      <c r="AE6086">
        <f t="shared" si="95"/>
        <v>2005</v>
      </c>
    </row>
    <row r="6087" spans="1:31" x14ac:dyDescent="0.25">
      <c r="A6087" s="7">
        <v>6084</v>
      </c>
      <c r="B6087" s="8">
        <v>38474</v>
      </c>
      <c r="C6087" t="s">
        <v>3</v>
      </c>
      <c r="D6087" t="s">
        <v>395</v>
      </c>
      <c r="E6087" t="s">
        <v>9</v>
      </c>
      <c r="F6087" t="s">
        <v>720</v>
      </c>
      <c r="G6087" t="s">
        <v>714</v>
      </c>
      <c r="H6087" s="135" t="s">
        <v>1994</v>
      </c>
      <c r="I6087" t="s">
        <v>1458</v>
      </c>
      <c r="J6087" s="20">
        <v>23</v>
      </c>
      <c r="K6087" s="20" t="s">
        <v>1465</v>
      </c>
      <c r="L6087" t="s">
        <v>1466</v>
      </c>
      <c r="M6087" s="20">
        <v>10</v>
      </c>
      <c r="N6087" s="20">
        <v>30</v>
      </c>
      <c r="AE6087">
        <f t="shared" si="95"/>
        <v>2005</v>
      </c>
    </row>
    <row r="6088" spans="1:31" x14ac:dyDescent="0.25">
      <c r="A6088" s="7">
        <v>6085</v>
      </c>
      <c r="B6088" s="8">
        <v>38474</v>
      </c>
      <c r="C6088" t="s">
        <v>3</v>
      </c>
      <c r="D6088" t="s">
        <v>711</v>
      </c>
      <c r="E6088" t="s">
        <v>9</v>
      </c>
      <c r="F6088" t="s">
        <v>399</v>
      </c>
      <c r="G6088" t="s">
        <v>714</v>
      </c>
      <c r="H6088" s="9" t="s">
        <v>2043</v>
      </c>
      <c r="I6088" t="s">
        <v>1454</v>
      </c>
      <c r="J6088" s="20">
        <v>15</v>
      </c>
      <c r="K6088" s="20" t="s">
        <v>3</v>
      </c>
      <c r="L6088" t="s">
        <v>1464</v>
      </c>
      <c r="M6088" s="20">
        <v>5.2</v>
      </c>
      <c r="N6088" s="20">
        <v>3.3</v>
      </c>
      <c r="AE6088">
        <f t="shared" si="95"/>
        <v>2005</v>
      </c>
    </row>
    <row r="6089" spans="1:31" x14ac:dyDescent="0.25">
      <c r="A6089" s="7">
        <v>6086</v>
      </c>
      <c r="B6089" s="8">
        <v>38475</v>
      </c>
      <c r="C6089" t="s">
        <v>3</v>
      </c>
      <c r="D6089" t="s">
        <v>712</v>
      </c>
      <c r="E6089" t="s">
        <v>9</v>
      </c>
      <c r="F6089" t="s">
        <v>624</v>
      </c>
      <c r="G6089" t="s">
        <v>65</v>
      </c>
      <c r="H6089" s="135" t="s">
        <v>1562</v>
      </c>
      <c r="I6089" t="s">
        <v>1454</v>
      </c>
      <c r="J6089" s="20">
        <v>16</v>
      </c>
      <c r="K6089" s="20" t="s">
        <v>3</v>
      </c>
      <c r="L6089" t="s">
        <v>1464</v>
      </c>
      <c r="M6089" s="20">
        <v>5.48</v>
      </c>
      <c r="N6089" s="20">
        <v>3.52</v>
      </c>
      <c r="AE6089">
        <f t="shared" si="95"/>
        <v>2005</v>
      </c>
    </row>
    <row r="6090" spans="1:31" x14ac:dyDescent="0.25">
      <c r="A6090" s="7">
        <v>6087</v>
      </c>
      <c r="B6090" s="8">
        <v>38475</v>
      </c>
      <c r="C6090" t="s">
        <v>3</v>
      </c>
      <c r="D6090" t="s">
        <v>656</v>
      </c>
      <c r="E6090" t="s">
        <v>9</v>
      </c>
      <c r="F6090" t="s">
        <v>672</v>
      </c>
      <c r="G6090" t="s">
        <v>17</v>
      </c>
      <c r="H6090" s="135" t="s">
        <v>1504</v>
      </c>
      <c r="I6090" t="s">
        <v>1454</v>
      </c>
      <c r="J6090" s="20">
        <v>15</v>
      </c>
      <c r="K6090" s="20" t="s">
        <v>9</v>
      </c>
      <c r="L6090" t="s">
        <v>1463</v>
      </c>
      <c r="M6090" s="20">
        <v>3.6</v>
      </c>
      <c r="N6090" s="20">
        <v>4.9000000000000004</v>
      </c>
      <c r="AE6090">
        <f t="shared" si="95"/>
        <v>2005</v>
      </c>
    </row>
    <row r="6091" spans="1:31" x14ac:dyDescent="0.25">
      <c r="A6091" s="7">
        <v>6088</v>
      </c>
      <c r="B6091" s="8">
        <v>38475</v>
      </c>
      <c r="C6091" t="s">
        <v>3</v>
      </c>
      <c r="D6091" t="s">
        <v>542</v>
      </c>
      <c r="E6091" t="s">
        <v>9</v>
      </c>
      <c r="F6091" t="s">
        <v>624</v>
      </c>
      <c r="G6091" t="s">
        <v>17</v>
      </c>
      <c r="H6091" s="135" t="s">
        <v>1500</v>
      </c>
      <c r="I6091" t="s">
        <v>1454</v>
      </c>
      <c r="J6091" s="20">
        <v>29</v>
      </c>
      <c r="K6091" s="20" t="s">
        <v>3</v>
      </c>
      <c r="L6091" t="s">
        <v>1464</v>
      </c>
      <c r="M6091" s="20">
        <v>9.1199999999999992</v>
      </c>
      <c r="N6091" s="20">
        <v>6.38</v>
      </c>
      <c r="AE6091">
        <f t="shared" si="95"/>
        <v>2005</v>
      </c>
    </row>
    <row r="6092" spans="1:31" x14ac:dyDescent="0.25">
      <c r="A6092" s="7">
        <v>6089</v>
      </c>
      <c r="B6092" s="8">
        <v>38475</v>
      </c>
      <c r="C6092" t="s">
        <v>3</v>
      </c>
      <c r="D6092" t="s">
        <v>693</v>
      </c>
      <c r="E6092" t="s">
        <v>9</v>
      </c>
      <c r="F6092" t="s">
        <v>19</v>
      </c>
      <c r="G6092" t="s">
        <v>11</v>
      </c>
      <c r="H6092" s="135" t="s">
        <v>1541</v>
      </c>
      <c r="I6092" t="s">
        <v>1454</v>
      </c>
      <c r="J6092" s="20">
        <v>33</v>
      </c>
      <c r="K6092" s="20" t="s">
        <v>3</v>
      </c>
      <c r="L6092" t="s">
        <v>1464</v>
      </c>
      <c r="M6092" s="20">
        <v>10.24</v>
      </c>
      <c r="N6092" s="20">
        <v>7.26</v>
      </c>
      <c r="AE6092">
        <f t="shared" si="95"/>
        <v>2005</v>
      </c>
    </row>
    <row r="6093" spans="1:31" x14ac:dyDescent="0.25">
      <c r="A6093" s="7">
        <v>6090</v>
      </c>
      <c r="B6093" s="8">
        <v>38475</v>
      </c>
      <c r="C6093" t="s">
        <v>3</v>
      </c>
      <c r="D6093" t="s">
        <v>500</v>
      </c>
      <c r="E6093" t="s">
        <v>9</v>
      </c>
      <c r="F6093" t="s">
        <v>686</v>
      </c>
      <c r="G6093" t="s">
        <v>11</v>
      </c>
      <c r="H6093" s="135" t="s">
        <v>1579</v>
      </c>
      <c r="I6093" t="s">
        <v>1454</v>
      </c>
      <c r="J6093" s="20">
        <v>74</v>
      </c>
      <c r="K6093" s="20" t="s">
        <v>3</v>
      </c>
      <c r="L6093" t="s">
        <v>1464</v>
      </c>
      <c r="M6093" s="20">
        <v>21.72</v>
      </c>
      <c r="N6093" s="20">
        <v>16.28</v>
      </c>
      <c r="AE6093">
        <f t="shared" si="95"/>
        <v>2005</v>
      </c>
    </row>
    <row r="6094" spans="1:31" x14ac:dyDescent="0.25">
      <c r="A6094" s="7">
        <v>6091</v>
      </c>
      <c r="B6094" s="8">
        <v>38475</v>
      </c>
      <c r="C6094" t="s">
        <v>3</v>
      </c>
      <c r="D6094" t="s">
        <v>695</v>
      </c>
      <c r="E6094" t="s">
        <v>9</v>
      </c>
      <c r="F6094" t="s">
        <v>682</v>
      </c>
      <c r="G6094" t="s">
        <v>648</v>
      </c>
      <c r="H6094" s="135" t="s">
        <v>1810</v>
      </c>
      <c r="I6094" t="s">
        <v>1454</v>
      </c>
      <c r="J6094" s="20">
        <v>79</v>
      </c>
      <c r="K6094" s="20" t="s">
        <v>3</v>
      </c>
      <c r="L6094" t="s">
        <v>1464</v>
      </c>
      <c r="M6094" s="20">
        <v>23.12</v>
      </c>
      <c r="N6094" s="20">
        <v>17.38</v>
      </c>
      <c r="AE6094">
        <f t="shared" si="95"/>
        <v>2005</v>
      </c>
    </row>
    <row r="6095" spans="1:31" x14ac:dyDescent="0.25">
      <c r="A6095" s="7">
        <v>6092</v>
      </c>
      <c r="B6095" s="8">
        <v>38475</v>
      </c>
      <c r="C6095" t="s">
        <v>3</v>
      </c>
      <c r="D6095" t="s">
        <v>721</v>
      </c>
      <c r="E6095" t="s">
        <v>9</v>
      </c>
      <c r="F6095" t="s">
        <v>702</v>
      </c>
      <c r="G6095" t="s">
        <v>648</v>
      </c>
      <c r="H6095" s="9" t="s">
        <v>2044</v>
      </c>
      <c r="I6095" t="s">
        <v>1454</v>
      </c>
      <c r="J6095" s="20">
        <v>56</v>
      </c>
      <c r="K6095" s="20" t="s">
        <v>3</v>
      </c>
      <c r="L6095" t="s">
        <v>1464</v>
      </c>
      <c r="M6095" s="20">
        <v>16.68</v>
      </c>
      <c r="N6095" s="20">
        <v>12.32</v>
      </c>
      <c r="AE6095">
        <f t="shared" si="95"/>
        <v>2005</v>
      </c>
    </row>
    <row r="6096" spans="1:31" x14ac:dyDescent="0.25">
      <c r="A6096" s="7">
        <v>6093</v>
      </c>
      <c r="B6096" s="8">
        <v>38475</v>
      </c>
      <c r="C6096" t="s">
        <v>3</v>
      </c>
      <c r="D6096" t="s">
        <v>614</v>
      </c>
      <c r="E6096" t="s">
        <v>9</v>
      </c>
      <c r="F6096" t="s">
        <v>231</v>
      </c>
      <c r="G6096" t="s">
        <v>648</v>
      </c>
      <c r="H6096" s="9" t="s">
        <v>1803</v>
      </c>
      <c r="I6096" t="s">
        <v>1454</v>
      </c>
      <c r="J6096" s="20">
        <v>27</v>
      </c>
      <c r="K6096" s="20" t="s">
        <v>3</v>
      </c>
      <c r="L6096" t="s">
        <v>1464</v>
      </c>
      <c r="M6096" s="20">
        <v>8.56</v>
      </c>
      <c r="N6096" s="20">
        <v>5.9399999999999995</v>
      </c>
      <c r="AE6096">
        <f t="shared" si="95"/>
        <v>2005</v>
      </c>
    </row>
    <row r="6097" spans="1:31" x14ac:dyDescent="0.25">
      <c r="A6097" s="7">
        <v>6094</v>
      </c>
      <c r="B6097" s="8">
        <v>38475</v>
      </c>
      <c r="C6097" t="s">
        <v>3</v>
      </c>
      <c r="D6097" t="s">
        <v>707</v>
      </c>
      <c r="E6097" t="s">
        <v>9</v>
      </c>
      <c r="F6097" t="s">
        <v>372</v>
      </c>
      <c r="G6097" t="s">
        <v>714</v>
      </c>
      <c r="H6097" s="135" t="s">
        <v>2006</v>
      </c>
      <c r="I6097" t="s">
        <v>1454</v>
      </c>
      <c r="J6097" s="20">
        <v>23</v>
      </c>
      <c r="K6097" s="20" t="s">
        <v>9</v>
      </c>
      <c r="L6097" t="s">
        <v>1463</v>
      </c>
      <c r="M6097" s="20">
        <v>5.52</v>
      </c>
      <c r="N6097" s="20">
        <v>6.98</v>
      </c>
      <c r="AE6097">
        <f t="shared" si="95"/>
        <v>2005</v>
      </c>
    </row>
    <row r="6098" spans="1:31" x14ac:dyDescent="0.25">
      <c r="A6098" s="7">
        <v>6095</v>
      </c>
      <c r="B6098" s="8">
        <v>38475</v>
      </c>
      <c r="C6098" t="s">
        <v>3</v>
      </c>
      <c r="D6098" t="s">
        <v>72</v>
      </c>
      <c r="E6098" t="s">
        <v>9</v>
      </c>
      <c r="F6098" t="s">
        <v>372</v>
      </c>
      <c r="G6098" t="s">
        <v>569</v>
      </c>
      <c r="H6098" s="9" t="s">
        <v>2045</v>
      </c>
      <c r="I6098" t="s">
        <v>1454</v>
      </c>
      <c r="J6098" s="20">
        <v>21</v>
      </c>
      <c r="K6098" s="20" t="s">
        <v>9</v>
      </c>
      <c r="L6098" t="s">
        <v>1463</v>
      </c>
      <c r="M6098" s="20">
        <v>5.04</v>
      </c>
      <c r="N6098" s="20">
        <v>6.46</v>
      </c>
      <c r="AE6098">
        <f t="shared" si="95"/>
        <v>2005</v>
      </c>
    </row>
    <row r="6099" spans="1:31" x14ac:dyDescent="0.25">
      <c r="A6099" s="7">
        <v>6096</v>
      </c>
      <c r="B6099" s="8">
        <v>38475</v>
      </c>
      <c r="C6099" t="s">
        <v>3</v>
      </c>
      <c r="D6099" t="s">
        <v>659</v>
      </c>
      <c r="E6099" t="s">
        <v>9</v>
      </c>
      <c r="F6099" t="s">
        <v>640</v>
      </c>
      <c r="G6099" t="s">
        <v>648</v>
      </c>
      <c r="H6099" s="135" t="s">
        <v>1797</v>
      </c>
      <c r="I6099" t="s">
        <v>1454</v>
      </c>
      <c r="J6099" s="20">
        <v>72</v>
      </c>
      <c r="K6099" s="20" t="s">
        <v>3</v>
      </c>
      <c r="L6099" t="s">
        <v>1464</v>
      </c>
      <c r="M6099" s="20">
        <v>21.16</v>
      </c>
      <c r="N6099" s="20">
        <v>15.84</v>
      </c>
      <c r="AE6099">
        <f t="shared" si="95"/>
        <v>2005</v>
      </c>
    </row>
    <row r="6100" spans="1:31" x14ac:dyDescent="0.25">
      <c r="A6100" s="7">
        <v>6097</v>
      </c>
      <c r="B6100" s="8">
        <v>38476</v>
      </c>
      <c r="C6100" t="s">
        <v>3</v>
      </c>
      <c r="D6100" t="s">
        <v>677</v>
      </c>
      <c r="E6100" t="s">
        <v>9</v>
      </c>
      <c r="F6100" t="s">
        <v>55</v>
      </c>
      <c r="G6100" t="s">
        <v>377</v>
      </c>
      <c r="H6100" s="9" t="s">
        <v>1807</v>
      </c>
      <c r="I6100" t="s">
        <v>1454</v>
      </c>
      <c r="J6100" s="20">
        <v>23</v>
      </c>
      <c r="K6100" s="20" t="s">
        <v>3</v>
      </c>
      <c r="L6100" t="s">
        <v>1463</v>
      </c>
      <c r="M6100" s="20">
        <v>6.98</v>
      </c>
      <c r="N6100" s="20">
        <v>5.52</v>
      </c>
      <c r="AE6100">
        <f t="shared" si="95"/>
        <v>2005</v>
      </c>
    </row>
    <row r="6101" spans="1:31" x14ac:dyDescent="0.25">
      <c r="A6101" s="7">
        <v>6098</v>
      </c>
      <c r="B6101" s="8">
        <v>38476</v>
      </c>
      <c r="C6101" t="s">
        <v>3</v>
      </c>
      <c r="D6101" t="s">
        <v>630</v>
      </c>
      <c r="E6101" t="s">
        <v>9</v>
      </c>
      <c r="F6101" t="s">
        <v>168</v>
      </c>
      <c r="G6101" t="s">
        <v>24</v>
      </c>
      <c r="H6101" s="135" t="s">
        <v>1548</v>
      </c>
      <c r="I6101" t="s">
        <v>1454</v>
      </c>
      <c r="J6101" s="20">
        <v>14</v>
      </c>
      <c r="K6101" s="20" t="s">
        <v>3</v>
      </c>
      <c r="L6101" t="s">
        <v>1464</v>
      </c>
      <c r="M6101" s="20">
        <v>4.92</v>
      </c>
      <c r="N6101" s="20">
        <v>3.08</v>
      </c>
      <c r="AE6101">
        <f t="shared" si="95"/>
        <v>2005</v>
      </c>
    </row>
    <row r="6102" spans="1:31" x14ac:dyDescent="0.25">
      <c r="A6102" s="7">
        <v>6099</v>
      </c>
      <c r="B6102" s="8">
        <v>38476</v>
      </c>
      <c r="C6102" t="s">
        <v>3</v>
      </c>
      <c r="D6102" t="s">
        <v>186</v>
      </c>
      <c r="E6102" t="s">
        <v>9</v>
      </c>
      <c r="F6102" t="s">
        <v>722</v>
      </c>
      <c r="G6102" t="s">
        <v>648</v>
      </c>
      <c r="H6102" s="9" t="s">
        <v>2046</v>
      </c>
      <c r="I6102" t="s">
        <v>1458</v>
      </c>
      <c r="J6102" s="20">
        <v>16</v>
      </c>
      <c r="K6102" s="20" t="s">
        <v>3</v>
      </c>
      <c r="L6102" t="s">
        <v>1464</v>
      </c>
      <c r="M6102" s="20">
        <v>10</v>
      </c>
      <c r="N6102" s="20">
        <v>30</v>
      </c>
      <c r="AE6102">
        <f t="shared" si="95"/>
        <v>2005</v>
      </c>
    </row>
    <row r="6103" spans="1:31" x14ac:dyDescent="0.25">
      <c r="A6103" s="7">
        <v>6100</v>
      </c>
      <c r="B6103" s="8">
        <v>38477</v>
      </c>
      <c r="C6103" t="s">
        <v>3</v>
      </c>
      <c r="D6103" t="s">
        <v>716</v>
      </c>
      <c r="E6103" t="s">
        <v>9</v>
      </c>
      <c r="F6103" t="s">
        <v>97</v>
      </c>
      <c r="G6103" t="s">
        <v>648</v>
      </c>
      <c r="H6103" s="9" t="s">
        <v>2047</v>
      </c>
      <c r="I6103" t="s">
        <v>1454</v>
      </c>
      <c r="J6103" s="20">
        <v>12</v>
      </c>
      <c r="K6103" s="20" t="s">
        <v>1465</v>
      </c>
      <c r="L6103" t="s">
        <v>1466</v>
      </c>
      <c r="M6103" s="20">
        <v>3</v>
      </c>
      <c r="N6103" s="20">
        <v>3</v>
      </c>
      <c r="AE6103">
        <f t="shared" si="95"/>
        <v>2005</v>
      </c>
    </row>
    <row r="6104" spans="1:31" x14ac:dyDescent="0.25">
      <c r="A6104" s="7">
        <v>6101</v>
      </c>
      <c r="B6104" s="8">
        <v>38477</v>
      </c>
      <c r="C6104" t="s">
        <v>3</v>
      </c>
      <c r="D6104" t="s">
        <v>586</v>
      </c>
      <c r="E6104" t="s">
        <v>9</v>
      </c>
      <c r="F6104" t="s">
        <v>624</v>
      </c>
      <c r="G6104" t="s">
        <v>633</v>
      </c>
      <c r="H6104" s="9" t="s">
        <v>2048</v>
      </c>
      <c r="I6104" t="s">
        <v>1454</v>
      </c>
      <c r="J6104" s="20">
        <v>86</v>
      </c>
      <c r="K6104" s="20" t="s">
        <v>9</v>
      </c>
      <c r="L6104" t="s">
        <v>1464</v>
      </c>
      <c r="M6104" s="20">
        <v>18.920000000000002</v>
      </c>
      <c r="N6104" s="20">
        <v>25.08</v>
      </c>
      <c r="AE6104">
        <f t="shared" si="95"/>
        <v>2005</v>
      </c>
    </row>
    <row r="6105" spans="1:31" x14ac:dyDescent="0.25">
      <c r="A6105" s="7">
        <v>6102</v>
      </c>
      <c r="B6105" s="8">
        <v>38477</v>
      </c>
      <c r="C6105" t="s">
        <v>3</v>
      </c>
      <c r="D6105" t="s">
        <v>721</v>
      </c>
      <c r="E6105" t="s">
        <v>9</v>
      </c>
      <c r="F6105" t="s">
        <v>586</v>
      </c>
      <c r="G6105" t="s">
        <v>648</v>
      </c>
      <c r="H6105" s="135" t="s">
        <v>1791</v>
      </c>
      <c r="I6105" t="s">
        <v>1458</v>
      </c>
      <c r="J6105" s="20">
        <v>12</v>
      </c>
      <c r="K6105" s="20" t="s">
        <v>1465</v>
      </c>
      <c r="L6105" t="s">
        <v>1466</v>
      </c>
      <c r="M6105" s="20">
        <v>30</v>
      </c>
      <c r="N6105" s="20">
        <v>10</v>
      </c>
      <c r="AE6105">
        <f t="shared" si="95"/>
        <v>2005</v>
      </c>
    </row>
    <row r="6106" spans="1:31" x14ac:dyDescent="0.25">
      <c r="A6106" s="7">
        <v>6103</v>
      </c>
      <c r="B6106" s="8">
        <v>38478</v>
      </c>
      <c r="C6106" t="s">
        <v>3</v>
      </c>
      <c r="D6106" t="s">
        <v>92</v>
      </c>
      <c r="E6106" t="s">
        <v>9</v>
      </c>
      <c r="F6106" t="s">
        <v>665</v>
      </c>
      <c r="G6106" t="s">
        <v>65</v>
      </c>
      <c r="H6106" s="135" t="s">
        <v>1519</v>
      </c>
      <c r="I6106" t="s">
        <v>1454</v>
      </c>
      <c r="J6106" s="20">
        <v>81</v>
      </c>
      <c r="K6106" s="20" t="s">
        <v>3</v>
      </c>
      <c r="L6106" t="s">
        <v>1463</v>
      </c>
      <c r="M6106" s="20">
        <v>22.06</v>
      </c>
      <c r="N6106" s="20">
        <v>19.440000000000001</v>
      </c>
      <c r="AE6106">
        <f t="shared" si="95"/>
        <v>2005</v>
      </c>
    </row>
    <row r="6107" spans="1:31" x14ac:dyDescent="0.25">
      <c r="A6107" s="7">
        <v>6104</v>
      </c>
      <c r="B6107" s="8">
        <v>38478</v>
      </c>
      <c r="C6107" t="s">
        <v>3</v>
      </c>
      <c r="D6107" t="s">
        <v>712</v>
      </c>
      <c r="E6107" t="s">
        <v>9</v>
      </c>
      <c r="F6107" t="s">
        <v>202</v>
      </c>
      <c r="G6107" t="s">
        <v>11</v>
      </c>
      <c r="H6107" s="135" t="s">
        <v>1526</v>
      </c>
      <c r="I6107" t="s">
        <v>1455</v>
      </c>
      <c r="J6107" s="20">
        <v>99</v>
      </c>
      <c r="K6107" s="20" t="s">
        <v>3</v>
      </c>
      <c r="L6107" t="s">
        <v>1464</v>
      </c>
      <c r="M6107" s="20">
        <v>14.36</v>
      </c>
      <c r="N6107" s="20">
        <v>10.89</v>
      </c>
      <c r="AE6107">
        <f t="shared" si="95"/>
        <v>2005</v>
      </c>
    </row>
    <row r="6108" spans="1:31" x14ac:dyDescent="0.25">
      <c r="A6108" s="7">
        <v>6105</v>
      </c>
      <c r="B6108" s="8">
        <v>38478</v>
      </c>
      <c r="C6108" t="s">
        <v>3</v>
      </c>
      <c r="D6108" t="s">
        <v>715</v>
      </c>
      <c r="E6108" t="s">
        <v>9</v>
      </c>
      <c r="F6108" t="s">
        <v>202</v>
      </c>
      <c r="G6108" t="s">
        <v>14</v>
      </c>
      <c r="H6108" s="135" t="s">
        <v>1522</v>
      </c>
      <c r="I6108" t="s">
        <v>1455</v>
      </c>
      <c r="J6108" s="20">
        <v>10</v>
      </c>
      <c r="K6108" s="20" t="s">
        <v>9</v>
      </c>
      <c r="L6108" t="s">
        <v>1464</v>
      </c>
      <c r="M6108" s="20">
        <v>1.1000000000000001</v>
      </c>
      <c r="N6108" s="20">
        <v>1.9</v>
      </c>
      <c r="AE6108">
        <f t="shared" si="95"/>
        <v>2005</v>
      </c>
    </row>
    <row r="6109" spans="1:31" x14ac:dyDescent="0.25">
      <c r="A6109" s="7">
        <v>6106</v>
      </c>
      <c r="B6109" s="8">
        <v>38478</v>
      </c>
      <c r="C6109" t="s">
        <v>3</v>
      </c>
      <c r="D6109" t="s">
        <v>163</v>
      </c>
      <c r="E6109" t="s">
        <v>9</v>
      </c>
      <c r="F6109" t="s">
        <v>78</v>
      </c>
      <c r="G6109" t="s">
        <v>648</v>
      </c>
      <c r="H6109" s="9" t="s">
        <v>2049</v>
      </c>
      <c r="I6109" t="s">
        <v>1454</v>
      </c>
      <c r="J6109" s="20">
        <v>75</v>
      </c>
      <c r="K6109" s="20" t="s">
        <v>3</v>
      </c>
      <c r="L6109" t="s">
        <v>1463</v>
      </c>
      <c r="M6109" s="20">
        <v>20.5</v>
      </c>
      <c r="N6109" s="20">
        <v>18</v>
      </c>
      <c r="AE6109">
        <f t="shared" si="95"/>
        <v>2005</v>
      </c>
    </row>
    <row r="6110" spans="1:31" x14ac:dyDescent="0.25">
      <c r="A6110" s="7">
        <v>6107</v>
      </c>
      <c r="B6110" s="8">
        <v>38478</v>
      </c>
      <c r="C6110" t="s">
        <v>3</v>
      </c>
      <c r="D6110" t="s">
        <v>75</v>
      </c>
      <c r="E6110" t="s">
        <v>9</v>
      </c>
      <c r="F6110" t="s">
        <v>78</v>
      </c>
      <c r="G6110" t="s">
        <v>648</v>
      </c>
      <c r="H6110" s="135" t="s">
        <v>1785</v>
      </c>
      <c r="I6110" t="s">
        <v>1456</v>
      </c>
      <c r="J6110" s="20">
        <v>20</v>
      </c>
      <c r="K6110" s="20" t="s">
        <v>9</v>
      </c>
      <c r="L6110" t="s">
        <v>1464</v>
      </c>
      <c r="M6110" s="20">
        <v>4.4000000000000004</v>
      </c>
      <c r="N6110" s="20">
        <v>6.6</v>
      </c>
      <c r="O6110" t="s">
        <v>3</v>
      </c>
      <c r="P6110" s="13" t="s">
        <v>392</v>
      </c>
      <c r="Q6110" t="s">
        <v>3</v>
      </c>
      <c r="R6110" t="s">
        <v>104</v>
      </c>
      <c r="S6110" t="s">
        <v>1465</v>
      </c>
      <c r="U6110" t="s">
        <v>9</v>
      </c>
      <c r="V6110" t="s">
        <v>427</v>
      </c>
      <c r="W6110" t="s">
        <v>9</v>
      </c>
      <c r="X6110" t="s">
        <v>682</v>
      </c>
      <c r="Y6110" t="s">
        <v>9</v>
      </c>
      <c r="Z6110" t="s">
        <v>469</v>
      </c>
      <c r="AA6110" t="s">
        <v>1465</v>
      </c>
      <c r="AC6110" t="s">
        <v>1465</v>
      </c>
      <c r="AE6110">
        <f t="shared" si="95"/>
        <v>2005</v>
      </c>
    </row>
    <row r="6111" spans="1:31" x14ac:dyDescent="0.25">
      <c r="A6111" s="7">
        <v>6108</v>
      </c>
      <c r="B6111" s="8">
        <v>38478</v>
      </c>
      <c r="C6111" t="s">
        <v>3</v>
      </c>
      <c r="D6111" t="s">
        <v>165</v>
      </c>
      <c r="E6111" t="s">
        <v>9</v>
      </c>
      <c r="F6111" t="s">
        <v>667</v>
      </c>
      <c r="G6111" t="s">
        <v>633</v>
      </c>
      <c r="H6111" s="9" t="s">
        <v>2050</v>
      </c>
      <c r="I6111" t="s">
        <v>1454</v>
      </c>
      <c r="J6111" s="20">
        <v>27</v>
      </c>
      <c r="K6111" s="20" t="s">
        <v>3</v>
      </c>
      <c r="L6111" t="s">
        <v>1464</v>
      </c>
      <c r="M6111" s="20">
        <v>8.56</v>
      </c>
      <c r="N6111" s="20">
        <v>5.9399999999999995</v>
      </c>
      <c r="AE6111">
        <f t="shared" si="95"/>
        <v>2005</v>
      </c>
    </row>
    <row r="6112" spans="1:31" x14ac:dyDescent="0.25">
      <c r="A6112" s="7">
        <v>6109</v>
      </c>
      <c r="B6112" s="8">
        <v>38478</v>
      </c>
      <c r="C6112" t="s">
        <v>3</v>
      </c>
      <c r="D6112" t="s">
        <v>397</v>
      </c>
      <c r="E6112" t="s">
        <v>9</v>
      </c>
      <c r="F6112" t="s">
        <v>258</v>
      </c>
      <c r="G6112" t="s">
        <v>714</v>
      </c>
      <c r="H6112" s="135" t="s">
        <v>2051</v>
      </c>
      <c r="I6112" t="s">
        <v>1456</v>
      </c>
      <c r="J6112" s="20">
        <v>12</v>
      </c>
      <c r="K6112" s="20" t="s">
        <v>3</v>
      </c>
      <c r="L6112" t="s">
        <v>1463</v>
      </c>
      <c r="M6112" s="20">
        <v>4.12</v>
      </c>
      <c r="N6112" s="20">
        <v>2.88</v>
      </c>
      <c r="O6112" t="s">
        <v>3</v>
      </c>
      <c r="P6112" s="13" t="s">
        <v>302</v>
      </c>
      <c r="Q6112" t="s">
        <v>3</v>
      </c>
      <c r="R6112" t="s">
        <v>542</v>
      </c>
      <c r="S6112" t="s">
        <v>9</v>
      </c>
      <c r="T6112" t="s">
        <v>372</v>
      </c>
      <c r="U6112" t="s">
        <v>9</v>
      </c>
      <c r="V6112" t="s">
        <v>713</v>
      </c>
      <c r="W6112" t="s">
        <v>1465</v>
      </c>
      <c r="Y6112" t="s">
        <v>1465</v>
      </c>
      <c r="AA6112" t="s">
        <v>1465</v>
      </c>
      <c r="AC6112" t="s">
        <v>1465</v>
      </c>
      <c r="AE6112">
        <f t="shared" si="95"/>
        <v>2005</v>
      </c>
    </row>
    <row r="6113" spans="1:31" x14ac:dyDescent="0.25">
      <c r="A6113" s="7">
        <v>6110</v>
      </c>
      <c r="B6113" s="8">
        <v>38478</v>
      </c>
      <c r="C6113" t="s">
        <v>3</v>
      </c>
      <c r="D6113" t="s">
        <v>165</v>
      </c>
      <c r="E6113" t="s">
        <v>9</v>
      </c>
      <c r="F6113" t="s">
        <v>667</v>
      </c>
      <c r="G6113" t="s">
        <v>648</v>
      </c>
      <c r="H6113" s="135" t="s">
        <v>1797</v>
      </c>
      <c r="I6113" t="s">
        <v>1454</v>
      </c>
      <c r="J6113" s="20">
        <v>69</v>
      </c>
      <c r="K6113" s="20" t="s">
        <v>1465</v>
      </c>
      <c r="L6113" t="s">
        <v>1466</v>
      </c>
      <c r="M6113" s="20">
        <v>17.25</v>
      </c>
      <c r="N6113" s="20">
        <v>17.25</v>
      </c>
      <c r="AE6113">
        <f t="shared" si="95"/>
        <v>2005</v>
      </c>
    </row>
    <row r="6114" spans="1:31" x14ac:dyDescent="0.25">
      <c r="A6114" s="7">
        <v>6111</v>
      </c>
      <c r="B6114" s="8">
        <v>38479</v>
      </c>
      <c r="C6114" t="s">
        <v>3</v>
      </c>
      <c r="D6114" t="s">
        <v>700</v>
      </c>
      <c r="E6114" t="s">
        <v>9</v>
      </c>
      <c r="F6114" t="s">
        <v>114</v>
      </c>
      <c r="G6114" t="s">
        <v>24</v>
      </c>
      <c r="H6114" s="135" t="s">
        <v>1497</v>
      </c>
      <c r="I6114" t="s">
        <v>1455</v>
      </c>
      <c r="J6114" s="20">
        <v>18</v>
      </c>
      <c r="K6114" s="20" t="s">
        <v>9</v>
      </c>
      <c r="L6114" t="s">
        <v>1464</v>
      </c>
      <c r="M6114" s="20">
        <v>1.98</v>
      </c>
      <c r="N6114" s="20">
        <v>3.02</v>
      </c>
      <c r="AE6114">
        <f t="shared" si="95"/>
        <v>2005</v>
      </c>
    </row>
    <row r="6115" spans="1:31" x14ac:dyDescent="0.25">
      <c r="A6115" s="7">
        <v>6112</v>
      </c>
      <c r="B6115" s="8">
        <v>38479</v>
      </c>
      <c r="C6115" t="s">
        <v>3</v>
      </c>
      <c r="D6115" t="s">
        <v>717</v>
      </c>
      <c r="E6115" t="s">
        <v>9</v>
      </c>
      <c r="F6115" t="s">
        <v>202</v>
      </c>
      <c r="G6115" t="s">
        <v>24</v>
      </c>
      <c r="H6115" s="135" t="s">
        <v>1563</v>
      </c>
      <c r="I6115" t="s">
        <v>1455</v>
      </c>
      <c r="J6115" s="20">
        <v>12</v>
      </c>
      <c r="K6115" s="20" t="s">
        <v>3</v>
      </c>
      <c r="L6115" t="s">
        <v>1464</v>
      </c>
      <c r="M6115" s="20">
        <v>2.1799999999999997</v>
      </c>
      <c r="N6115" s="20">
        <v>1.32</v>
      </c>
      <c r="AE6115">
        <f t="shared" si="95"/>
        <v>2005</v>
      </c>
    </row>
    <row r="6116" spans="1:31" x14ac:dyDescent="0.25">
      <c r="A6116" s="7">
        <v>6113</v>
      </c>
      <c r="B6116" s="8">
        <v>38479</v>
      </c>
      <c r="C6116" t="s">
        <v>3</v>
      </c>
      <c r="D6116" t="s">
        <v>621</v>
      </c>
      <c r="E6116" t="s">
        <v>9</v>
      </c>
      <c r="F6116" t="s">
        <v>54</v>
      </c>
      <c r="G6116" t="s">
        <v>714</v>
      </c>
      <c r="H6116" s="9" t="s">
        <v>2052</v>
      </c>
      <c r="I6116" t="s">
        <v>1454</v>
      </c>
      <c r="J6116" s="20">
        <v>48</v>
      </c>
      <c r="K6116" s="20" t="s">
        <v>3</v>
      </c>
      <c r="L6116" t="s">
        <v>1464</v>
      </c>
      <c r="M6116" s="20">
        <v>14.44</v>
      </c>
      <c r="N6116" s="20">
        <v>10.56</v>
      </c>
      <c r="AE6116">
        <f t="shared" si="95"/>
        <v>2005</v>
      </c>
    </row>
    <row r="6117" spans="1:31" x14ac:dyDescent="0.25">
      <c r="A6117" s="7">
        <v>6114</v>
      </c>
      <c r="B6117" s="8">
        <v>38479</v>
      </c>
      <c r="C6117" t="s">
        <v>3</v>
      </c>
      <c r="D6117" t="s">
        <v>707</v>
      </c>
      <c r="E6117" t="s">
        <v>9</v>
      </c>
      <c r="F6117" t="s">
        <v>372</v>
      </c>
      <c r="G6117" t="s">
        <v>714</v>
      </c>
      <c r="H6117" s="9" t="s">
        <v>2053</v>
      </c>
      <c r="I6117" t="s">
        <v>1454</v>
      </c>
      <c r="J6117" s="20">
        <v>37</v>
      </c>
      <c r="K6117" s="20" t="s">
        <v>3</v>
      </c>
      <c r="L6117" t="s">
        <v>1464</v>
      </c>
      <c r="M6117" s="20">
        <v>11.36</v>
      </c>
      <c r="N6117" s="20">
        <v>8.14</v>
      </c>
      <c r="AE6117">
        <f t="shared" si="95"/>
        <v>2005</v>
      </c>
    </row>
    <row r="6118" spans="1:31" x14ac:dyDescent="0.25">
      <c r="A6118" s="7">
        <v>6115</v>
      </c>
      <c r="B6118" s="8">
        <v>38480</v>
      </c>
      <c r="C6118" t="s">
        <v>3</v>
      </c>
      <c r="D6118" t="s">
        <v>250</v>
      </c>
      <c r="E6118" t="s">
        <v>9</v>
      </c>
      <c r="F6118" t="s">
        <v>314</v>
      </c>
      <c r="G6118" t="s">
        <v>65</v>
      </c>
      <c r="H6118" s="135" t="s">
        <v>1512</v>
      </c>
      <c r="I6118" t="s">
        <v>1454</v>
      </c>
      <c r="J6118" s="20">
        <v>32</v>
      </c>
      <c r="K6118" s="20" t="s">
        <v>3</v>
      </c>
      <c r="L6118" t="s">
        <v>1464</v>
      </c>
      <c r="M6118" s="20">
        <v>9.9600000000000009</v>
      </c>
      <c r="N6118" s="20">
        <v>7.04</v>
      </c>
      <c r="AE6118">
        <f t="shared" si="95"/>
        <v>2005</v>
      </c>
    </row>
    <row r="6119" spans="1:31" x14ac:dyDescent="0.25">
      <c r="A6119" s="7">
        <v>6116</v>
      </c>
      <c r="B6119" s="8">
        <v>38480</v>
      </c>
      <c r="C6119" t="s">
        <v>3</v>
      </c>
      <c r="D6119" t="s">
        <v>588</v>
      </c>
      <c r="E6119" t="s">
        <v>9</v>
      </c>
      <c r="F6119" t="s">
        <v>235</v>
      </c>
      <c r="G6119" t="s">
        <v>17</v>
      </c>
      <c r="H6119" s="135" t="s">
        <v>1496</v>
      </c>
      <c r="I6119" t="s">
        <v>1456</v>
      </c>
      <c r="J6119" s="20">
        <v>25</v>
      </c>
      <c r="K6119" s="20" t="s">
        <v>9</v>
      </c>
      <c r="L6119" t="s">
        <v>1464</v>
      </c>
      <c r="M6119" s="20">
        <v>5.5</v>
      </c>
      <c r="N6119" s="20">
        <v>8</v>
      </c>
      <c r="O6119" t="s">
        <v>3</v>
      </c>
      <c r="P6119" s="13" t="s">
        <v>489</v>
      </c>
      <c r="Q6119" t="s">
        <v>9</v>
      </c>
      <c r="R6119" t="s">
        <v>685</v>
      </c>
      <c r="S6119" t="s">
        <v>3</v>
      </c>
      <c r="T6119" t="s">
        <v>617</v>
      </c>
      <c r="U6119" t="s">
        <v>9</v>
      </c>
      <c r="V6119" t="s">
        <v>270</v>
      </c>
      <c r="W6119" t="s">
        <v>3</v>
      </c>
      <c r="X6119" t="s">
        <v>670</v>
      </c>
      <c r="Y6119" t="s">
        <v>3</v>
      </c>
      <c r="Z6119" t="s">
        <v>202</v>
      </c>
      <c r="AA6119" t="s">
        <v>3</v>
      </c>
      <c r="AB6119" t="s">
        <v>524</v>
      </c>
      <c r="AC6119" t="s">
        <v>1465</v>
      </c>
      <c r="AE6119">
        <f t="shared" si="95"/>
        <v>2005</v>
      </c>
    </row>
    <row r="6120" spans="1:31" x14ac:dyDescent="0.25">
      <c r="A6120" s="7">
        <v>6117</v>
      </c>
      <c r="B6120" s="8">
        <v>38480</v>
      </c>
      <c r="C6120" t="s">
        <v>3</v>
      </c>
      <c r="D6120" t="s">
        <v>104</v>
      </c>
      <c r="E6120" t="s">
        <v>9</v>
      </c>
      <c r="F6120" t="s">
        <v>667</v>
      </c>
      <c r="G6120" t="s">
        <v>17</v>
      </c>
      <c r="H6120" s="135" t="s">
        <v>1496</v>
      </c>
      <c r="I6120" t="s">
        <v>1456</v>
      </c>
      <c r="J6120" s="20">
        <v>37</v>
      </c>
      <c r="K6120" s="20" t="s">
        <v>1465</v>
      </c>
      <c r="L6120" t="s">
        <v>1466</v>
      </c>
      <c r="M6120" s="20">
        <v>9.25</v>
      </c>
      <c r="N6120" s="20">
        <v>9.25</v>
      </c>
      <c r="O6120" t="s">
        <v>3</v>
      </c>
      <c r="P6120" s="13" t="s">
        <v>125</v>
      </c>
      <c r="Q6120" t="s">
        <v>9</v>
      </c>
      <c r="R6120" t="s">
        <v>338</v>
      </c>
      <c r="S6120" t="s">
        <v>3</v>
      </c>
      <c r="T6120" t="s">
        <v>542</v>
      </c>
      <c r="U6120" t="s">
        <v>9</v>
      </c>
      <c r="V6120" t="s">
        <v>681</v>
      </c>
      <c r="W6120" t="s">
        <v>3</v>
      </c>
      <c r="X6120" t="s">
        <v>168</v>
      </c>
      <c r="Y6120" t="s">
        <v>3</v>
      </c>
      <c r="Z6120" t="s">
        <v>162</v>
      </c>
      <c r="AA6120" t="s">
        <v>1465</v>
      </c>
      <c r="AC6120" t="s">
        <v>1465</v>
      </c>
      <c r="AE6120">
        <f t="shared" si="95"/>
        <v>2005</v>
      </c>
    </row>
    <row r="6121" spans="1:31" x14ac:dyDescent="0.25">
      <c r="A6121" s="7">
        <v>6118</v>
      </c>
      <c r="B6121" s="8">
        <v>38480</v>
      </c>
      <c r="C6121" t="s">
        <v>3</v>
      </c>
      <c r="D6121" t="s">
        <v>229</v>
      </c>
      <c r="E6121" t="s">
        <v>9</v>
      </c>
      <c r="F6121" t="s">
        <v>687</v>
      </c>
      <c r="G6121" t="s">
        <v>569</v>
      </c>
      <c r="H6121" s="9" t="s">
        <v>2054</v>
      </c>
      <c r="I6121" t="s">
        <v>1454</v>
      </c>
      <c r="J6121" s="20">
        <v>14</v>
      </c>
      <c r="K6121" s="20" t="s">
        <v>3</v>
      </c>
      <c r="L6121" t="s">
        <v>1463</v>
      </c>
      <c r="M6121" s="20">
        <v>4.6400000000000006</v>
      </c>
      <c r="N6121" s="20">
        <v>3.36</v>
      </c>
      <c r="AE6121">
        <f t="shared" si="95"/>
        <v>2005</v>
      </c>
    </row>
    <row r="6122" spans="1:31" x14ac:dyDescent="0.25">
      <c r="A6122" s="7">
        <v>6119</v>
      </c>
      <c r="B6122" s="8">
        <v>38481</v>
      </c>
      <c r="C6122" t="s">
        <v>3</v>
      </c>
      <c r="D6122" t="s">
        <v>711</v>
      </c>
      <c r="E6122" t="s">
        <v>9</v>
      </c>
      <c r="F6122" t="s">
        <v>687</v>
      </c>
      <c r="G6122" t="s">
        <v>377</v>
      </c>
      <c r="H6122" s="9" t="s">
        <v>2055</v>
      </c>
      <c r="I6122" t="s">
        <v>1454</v>
      </c>
      <c r="J6122" s="20">
        <v>64</v>
      </c>
      <c r="K6122" s="20" t="s">
        <v>3</v>
      </c>
      <c r="L6122" t="s">
        <v>1463</v>
      </c>
      <c r="M6122" s="20">
        <v>17.64</v>
      </c>
      <c r="N6122" s="20">
        <v>15.36</v>
      </c>
      <c r="AE6122">
        <f t="shared" si="95"/>
        <v>2005</v>
      </c>
    </row>
    <row r="6123" spans="1:31" x14ac:dyDescent="0.25">
      <c r="A6123" s="7">
        <v>6120</v>
      </c>
      <c r="B6123" s="8">
        <v>38481</v>
      </c>
      <c r="C6123" t="s">
        <v>3</v>
      </c>
      <c r="D6123" t="s">
        <v>717</v>
      </c>
      <c r="E6123" t="s">
        <v>9</v>
      </c>
      <c r="F6123" t="s">
        <v>700</v>
      </c>
      <c r="G6123" t="s">
        <v>24</v>
      </c>
      <c r="H6123" s="135" t="s">
        <v>1529</v>
      </c>
      <c r="I6123" t="s">
        <v>1454</v>
      </c>
      <c r="J6123" s="20">
        <v>10</v>
      </c>
      <c r="K6123" s="20" t="s">
        <v>9</v>
      </c>
      <c r="L6123" t="s">
        <v>1464</v>
      </c>
      <c r="M6123" s="20">
        <v>2.2000000000000002</v>
      </c>
      <c r="N6123" s="20">
        <v>3.8</v>
      </c>
      <c r="AE6123">
        <f t="shared" si="95"/>
        <v>2005</v>
      </c>
    </row>
    <row r="6124" spans="1:31" x14ac:dyDescent="0.25">
      <c r="A6124" s="7">
        <v>6121</v>
      </c>
      <c r="B6124" s="8">
        <v>38481</v>
      </c>
      <c r="C6124" t="s">
        <v>3</v>
      </c>
      <c r="D6124" t="s">
        <v>705</v>
      </c>
      <c r="E6124" t="s">
        <v>9</v>
      </c>
      <c r="F6124" t="s">
        <v>52</v>
      </c>
      <c r="G6124" t="s">
        <v>648</v>
      </c>
      <c r="H6124" s="135" t="s">
        <v>2056</v>
      </c>
      <c r="I6124" t="s">
        <v>1454</v>
      </c>
      <c r="J6124" s="20">
        <v>40</v>
      </c>
      <c r="K6124" s="20" t="s">
        <v>3</v>
      </c>
      <c r="L6124" t="s">
        <v>1464</v>
      </c>
      <c r="M6124" s="20">
        <v>12.2</v>
      </c>
      <c r="N6124" s="20">
        <v>8.8000000000000007</v>
      </c>
      <c r="AE6124">
        <f t="shared" si="95"/>
        <v>2005</v>
      </c>
    </row>
    <row r="6125" spans="1:31" x14ac:dyDescent="0.25">
      <c r="A6125" s="7">
        <v>6122</v>
      </c>
      <c r="B6125" s="8">
        <v>38481</v>
      </c>
      <c r="C6125" t="s">
        <v>3</v>
      </c>
      <c r="D6125" t="s">
        <v>350</v>
      </c>
      <c r="E6125" t="s">
        <v>9</v>
      </c>
      <c r="F6125" t="s">
        <v>451</v>
      </c>
      <c r="G6125" t="s">
        <v>648</v>
      </c>
      <c r="H6125" s="135" t="s">
        <v>1785</v>
      </c>
      <c r="I6125" t="s">
        <v>1454</v>
      </c>
      <c r="J6125" s="20">
        <v>32</v>
      </c>
      <c r="K6125" s="20" t="s">
        <v>1465</v>
      </c>
      <c r="L6125" t="s">
        <v>1466</v>
      </c>
      <c r="M6125" s="20">
        <v>8</v>
      </c>
      <c r="N6125" s="20">
        <v>8</v>
      </c>
      <c r="AE6125">
        <f t="shared" si="95"/>
        <v>2005</v>
      </c>
    </row>
    <row r="6126" spans="1:31" x14ac:dyDescent="0.25">
      <c r="A6126" s="7">
        <v>6123</v>
      </c>
      <c r="B6126" s="8">
        <v>38481</v>
      </c>
      <c r="C6126" t="s">
        <v>3</v>
      </c>
      <c r="D6126" t="s">
        <v>397</v>
      </c>
      <c r="E6126" t="s">
        <v>9</v>
      </c>
      <c r="F6126" t="s">
        <v>451</v>
      </c>
      <c r="G6126" t="s">
        <v>648</v>
      </c>
      <c r="H6126" s="9" t="s">
        <v>2057</v>
      </c>
      <c r="I6126" t="s">
        <v>1454</v>
      </c>
      <c r="J6126" s="20">
        <v>28</v>
      </c>
      <c r="K6126" s="20" t="s">
        <v>3</v>
      </c>
      <c r="L6126" t="s">
        <v>1464</v>
      </c>
      <c r="M6126" s="20">
        <v>8.84</v>
      </c>
      <c r="N6126" s="20">
        <v>6.16</v>
      </c>
      <c r="AE6126">
        <f t="shared" si="95"/>
        <v>2005</v>
      </c>
    </row>
    <row r="6127" spans="1:31" x14ac:dyDescent="0.25">
      <c r="A6127" s="7">
        <v>6124</v>
      </c>
      <c r="B6127" s="8">
        <v>38482</v>
      </c>
      <c r="C6127" t="s">
        <v>3</v>
      </c>
      <c r="D6127" t="s">
        <v>672</v>
      </c>
      <c r="E6127" t="s">
        <v>9</v>
      </c>
      <c r="F6127" t="s">
        <v>723</v>
      </c>
      <c r="G6127" t="s">
        <v>14</v>
      </c>
      <c r="H6127" s="135" t="s">
        <v>1532</v>
      </c>
      <c r="I6127" t="s">
        <v>1454</v>
      </c>
      <c r="J6127" s="20">
        <v>36</v>
      </c>
      <c r="K6127" s="20" t="s">
        <v>3</v>
      </c>
      <c r="L6127" t="s">
        <v>1464</v>
      </c>
      <c r="M6127" s="20">
        <v>11.08</v>
      </c>
      <c r="N6127" s="20">
        <v>7.92</v>
      </c>
      <c r="AE6127">
        <f t="shared" si="95"/>
        <v>2005</v>
      </c>
    </row>
    <row r="6128" spans="1:31" x14ac:dyDescent="0.25">
      <c r="A6128" s="7">
        <v>6125</v>
      </c>
      <c r="B6128" s="8">
        <v>38482</v>
      </c>
      <c r="C6128" t="s">
        <v>3</v>
      </c>
      <c r="D6128" t="s">
        <v>678</v>
      </c>
      <c r="E6128" t="s">
        <v>9</v>
      </c>
      <c r="F6128" t="s">
        <v>690</v>
      </c>
      <c r="G6128" t="s">
        <v>714</v>
      </c>
      <c r="H6128" s="135" t="s">
        <v>2058</v>
      </c>
      <c r="I6128" t="s">
        <v>1454</v>
      </c>
      <c r="J6128" s="20">
        <v>37</v>
      </c>
      <c r="K6128" s="20" t="s">
        <v>3</v>
      </c>
      <c r="L6128" t="s">
        <v>1463</v>
      </c>
      <c r="M6128" s="20">
        <v>10.62</v>
      </c>
      <c r="N6128" s="20">
        <v>8.8800000000000008</v>
      </c>
      <c r="AE6128">
        <f t="shared" si="95"/>
        <v>2005</v>
      </c>
    </row>
    <row r="6129" spans="1:31" x14ac:dyDescent="0.25">
      <c r="A6129" s="7">
        <v>6126</v>
      </c>
      <c r="B6129" s="8">
        <v>38482</v>
      </c>
      <c r="C6129" t="s">
        <v>3</v>
      </c>
      <c r="D6129" t="s">
        <v>543</v>
      </c>
      <c r="E6129" t="s">
        <v>9</v>
      </c>
      <c r="F6129" t="s">
        <v>442</v>
      </c>
      <c r="G6129" t="s">
        <v>714</v>
      </c>
      <c r="H6129" s="9" t="s">
        <v>2059</v>
      </c>
      <c r="I6129" t="s">
        <v>1455</v>
      </c>
      <c r="J6129" s="20">
        <v>23</v>
      </c>
      <c r="K6129" s="20" t="s">
        <v>9</v>
      </c>
      <c r="L6129" t="s">
        <v>1463</v>
      </c>
      <c r="M6129" s="20">
        <v>2.76</v>
      </c>
      <c r="N6129" s="20">
        <v>3.49</v>
      </c>
      <c r="AE6129">
        <f t="shared" si="95"/>
        <v>2005</v>
      </c>
    </row>
    <row r="6130" spans="1:31" x14ac:dyDescent="0.25">
      <c r="A6130" s="7">
        <v>6127</v>
      </c>
      <c r="B6130" s="8">
        <v>38483</v>
      </c>
      <c r="C6130" t="s">
        <v>3</v>
      </c>
      <c r="D6130" t="s">
        <v>614</v>
      </c>
      <c r="E6130" t="s">
        <v>9</v>
      </c>
      <c r="F6130" t="s">
        <v>231</v>
      </c>
      <c r="G6130" t="s">
        <v>648</v>
      </c>
      <c r="H6130" s="135" t="s">
        <v>1917</v>
      </c>
      <c r="I6130" t="s">
        <v>1454</v>
      </c>
      <c r="J6130" s="20">
        <v>28</v>
      </c>
      <c r="K6130" s="20" t="s">
        <v>1465</v>
      </c>
      <c r="L6130" t="s">
        <v>1466</v>
      </c>
      <c r="M6130" s="20">
        <v>7</v>
      </c>
      <c r="N6130" s="20">
        <v>7</v>
      </c>
      <c r="AE6130">
        <f t="shared" si="95"/>
        <v>2005</v>
      </c>
    </row>
    <row r="6131" spans="1:31" x14ac:dyDescent="0.25">
      <c r="A6131" s="7">
        <v>6128</v>
      </c>
      <c r="B6131" s="8">
        <v>38484</v>
      </c>
      <c r="C6131" t="s">
        <v>3</v>
      </c>
      <c r="D6131" t="s">
        <v>717</v>
      </c>
      <c r="E6131" t="s">
        <v>9</v>
      </c>
      <c r="F6131" t="s">
        <v>700</v>
      </c>
      <c r="G6131" t="s">
        <v>24</v>
      </c>
      <c r="H6131" s="135" t="s">
        <v>1555</v>
      </c>
      <c r="I6131" t="s">
        <v>1454</v>
      </c>
      <c r="J6131" s="20">
        <v>10</v>
      </c>
      <c r="K6131" s="20" t="s">
        <v>3</v>
      </c>
      <c r="L6131" t="s">
        <v>1464</v>
      </c>
      <c r="M6131" s="20">
        <v>3.8</v>
      </c>
      <c r="N6131" s="20">
        <v>2.2000000000000002</v>
      </c>
      <c r="AE6131">
        <f t="shared" si="95"/>
        <v>2005</v>
      </c>
    </row>
    <row r="6132" spans="1:31" x14ac:dyDescent="0.25">
      <c r="A6132" s="7">
        <v>6129</v>
      </c>
      <c r="B6132" s="8">
        <v>38484</v>
      </c>
      <c r="C6132" t="s">
        <v>3</v>
      </c>
      <c r="D6132" t="s">
        <v>707</v>
      </c>
      <c r="E6132" t="s">
        <v>9</v>
      </c>
      <c r="F6132" t="s">
        <v>545</v>
      </c>
      <c r="G6132" t="s">
        <v>648</v>
      </c>
      <c r="H6132" s="135" t="s">
        <v>1795</v>
      </c>
      <c r="I6132" t="s">
        <v>1454</v>
      </c>
      <c r="J6132" s="20">
        <v>20</v>
      </c>
      <c r="K6132" s="20" t="s">
        <v>3</v>
      </c>
      <c r="L6132" t="s">
        <v>1464</v>
      </c>
      <c r="M6132" s="20">
        <v>6.6</v>
      </c>
      <c r="N6132" s="20">
        <v>4.4000000000000004</v>
      </c>
      <c r="AE6132">
        <f t="shared" si="95"/>
        <v>2005</v>
      </c>
    </row>
    <row r="6133" spans="1:31" x14ac:dyDescent="0.25">
      <c r="A6133" s="7">
        <v>6130</v>
      </c>
      <c r="B6133" s="8">
        <v>38484</v>
      </c>
      <c r="C6133" t="s">
        <v>3</v>
      </c>
      <c r="D6133" t="s">
        <v>655</v>
      </c>
      <c r="E6133" t="s">
        <v>9</v>
      </c>
      <c r="F6133" t="s">
        <v>395</v>
      </c>
      <c r="G6133" t="s">
        <v>714</v>
      </c>
      <c r="H6133" s="135" t="s">
        <v>2060</v>
      </c>
      <c r="I6133" t="s">
        <v>1454</v>
      </c>
      <c r="J6133" s="20">
        <v>14</v>
      </c>
      <c r="K6133" s="20" t="s">
        <v>9</v>
      </c>
      <c r="L6133" t="s">
        <v>1464</v>
      </c>
      <c r="M6133" s="20">
        <v>3.08</v>
      </c>
      <c r="N6133" s="20">
        <v>4.92</v>
      </c>
      <c r="AE6133">
        <f t="shared" si="95"/>
        <v>2005</v>
      </c>
    </row>
    <row r="6134" spans="1:31" x14ac:dyDescent="0.25">
      <c r="A6134" s="7">
        <v>6131</v>
      </c>
      <c r="B6134" s="8">
        <v>38484</v>
      </c>
      <c r="C6134" t="s">
        <v>3</v>
      </c>
      <c r="D6134" t="s">
        <v>678</v>
      </c>
      <c r="E6134" t="s">
        <v>9</v>
      </c>
      <c r="F6134" t="s">
        <v>414</v>
      </c>
      <c r="G6134" t="s">
        <v>714</v>
      </c>
      <c r="H6134" s="135" t="s">
        <v>1496</v>
      </c>
      <c r="I6134" t="s">
        <v>1454</v>
      </c>
      <c r="J6134" s="20">
        <v>7</v>
      </c>
      <c r="K6134" s="20" t="s">
        <v>3</v>
      </c>
      <c r="L6134" t="s">
        <v>1463</v>
      </c>
      <c r="M6134" s="20">
        <v>2.8200000000000003</v>
      </c>
      <c r="N6134" s="20">
        <v>1.68</v>
      </c>
      <c r="AE6134">
        <f t="shared" si="95"/>
        <v>2005</v>
      </c>
    </row>
    <row r="6135" spans="1:31" x14ac:dyDescent="0.25">
      <c r="A6135" s="7">
        <v>6132</v>
      </c>
      <c r="B6135" s="8">
        <v>38485</v>
      </c>
      <c r="C6135" t="s">
        <v>3</v>
      </c>
      <c r="D6135" t="s">
        <v>213</v>
      </c>
      <c r="E6135" t="s">
        <v>9</v>
      </c>
      <c r="F6135" t="s">
        <v>19</v>
      </c>
      <c r="G6135" t="s">
        <v>11</v>
      </c>
      <c r="H6135" s="135" t="s">
        <v>1565</v>
      </c>
      <c r="I6135" t="s">
        <v>1454</v>
      </c>
      <c r="J6135" s="20">
        <v>7</v>
      </c>
      <c r="K6135" s="20" t="s">
        <v>3</v>
      </c>
      <c r="L6135" t="s">
        <v>1463</v>
      </c>
      <c r="M6135" s="20">
        <v>2.8200000000000003</v>
      </c>
      <c r="N6135" s="20">
        <v>1.68</v>
      </c>
      <c r="AE6135">
        <f t="shared" si="95"/>
        <v>2005</v>
      </c>
    </row>
    <row r="6136" spans="1:31" x14ac:dyDescent="0.25">
      <c r="A6136" s="7">
        <v>6133</v>
      </c>
      <c r="B6136" s="8">
        <v>38485</v>
      </c>
      <c r="C6136" t="s">
        <v>3</v>
      </c>
      <c r="D6136" t="s">
        <v>543</v>
      </c>
      <c r="E6136" t="s">
        <v>9</v>
      </c>
      <c r="F6136" t="s">
        <v>640</v>
      </c>
      <c r="G6136" t="s">
        <v>648</v>
      </c>
      <c r="H6136" s="9" t="s">
        <v>2061</v>
      </c>
      <c r="I6136" t="s">
        <v>1454</v>
      </c>
      <c r="J6136" s="20">
        <v>50</v>
      </c>
      <c r="K6136" s="20" t="s">
        <v>3</v>
      </c>
      <c r="L6136" t="s">
        <v>1464</v>
      </c>
      <c r="M6136" s="20">
        <v>15</v>
      </c>
      <c r="N6136" s="20">
        <v>11</v>
      </c>
      <c r="AE6136">
        <f t="shared" si="95"/>
        <v>2005</v>
      </c>
    </row>
    <row r="6137" spans="1:31" x14ac:dyDescent="0.25">
      <c r="A6137" s="7">
        <v>6134</v>
      </c>
      <c r="B6137" s="8">
        <v>38485</v>
      </c>
      <c r="C6137" t="s">
        <v>3</v>
      </c>
      <c r="D6137" t="s">
        <v>595</v>
      </c>
      <c r="E6137" t="s">
        <v>9</v>
      </c>
      <c r="F6137" t="s">
        <v>275</v>
      </c>
      <c r="G6137" t="s">
        <v>633</v>
      </c>
      <c r="H6137" s="135" t="s">
        <v>1776</v>
      </c>
      <c r="I6137" t="s">
        <v>1454</v>
      </c>
      <c r="J6137" s="20">
        <v>13</v>
      </c>
      <c r="K6137" s="20" t="s">
        <v>3</v>
      </c>
      <c r="L6137" t="s">
        <v>1463</v>
      </c>
      <c r="M6137" s="20">
        <v>4.38</v>
      </c>
      <c r="N6137" s="20">
        <v>3.12</v>
      </c>
      <c r="AE6137">
        <f t="shared" si="95"/>
        <v>2005</v>
      </c>
    </row>
    <row r="6138" spans="1:31" x14ac:dyDescent="0.25">
      <c r="A6138" s="7">
        <v>6135</v>
      </c>
      <c r="B6138" s="8">
        <v>38486</v>
      </c>
      <c r="C6138" t="s">
        <v>3</v>
      </c>
      <c r="D6138" t="s">
        <v>186</v>
      </c>
      <c r="E6138" t="s">
        <v>9</v>
      </c>
      <c r="F6138" t="s">
        <v>724</v>
      </c>
      <c r="G6138" t="s">
        <v>24</v>
      </c>
      <c r="H6138" s="135" t="s">
        <v>1546</v>
      </c>
      <c r="I6138" t="s">
        <v>1458</v>
      </c>
      <c r="J6138" s="20">
        <v>6</v>
      </c>
      <c r="K6138" s="20" t="s">
        <v>1465</v>
      </c>
      <c r="L6138" t="s">
        <v>1466</v>
      </c>
      <c r="M6138" s="20">
        <v>10</v>
      </c>
      <c r="N6138" s="20">
        <v>30</v>
      </c>
      <c r="AE6138">
        <f t="shared" si="95"/>
        <v>2005</v>
      </c>
    </row>
    <row r="6139" spans="1:31" x14ac:dyDescent="0.25">
      <c r="A6139" s="7">
        <v>6136</v>
      </c>
      <c r="B6139" s="8">
        <v>38486</v>
      </c>
      <c r="C6139" t="s">
        <v>3</v>
      </c>
      <c r="D6139" t="s">
        <v>43</v>
      </c>
      <c r="E6139" t="s">
        <v>9</v>
      </c>
      <c r="F6139" t="s">
        <v>261</v>
      </c>
      <c r="G6139" t="s">
        <v>17</v>
      </c>
      <c r="H6139" s="135" t="s">
        <v>1496</v>
      </c>
      <c r="I6139" t="s">
        <v>1454</v>
      </c>
      <c r="J6139" s="20">
        <v>39</v>
      </c>
      <c r="K6139" s="20" t="s">
        <v>3</v>
      </c>
      <c r="L6139" t="s">
        <v>1464</v>
      </c>
      <c r="M6139" s="20">
        <v>11.92</v>
      </c>
      <c r="N6139" s="20">
        <v>8.58</v>
      </c>
      <c r="AE6139">
        <f t="shared" si="95"/>
        <v>2005</v>
      </c>
    </row>
    <row r="6140" spans="1:31" x14ac:dyDescent="0.25">
      <c r="A6140" s="7">
        <v>6137</v>
      </c>
      <c r="B6140" s="8">
        <v>38486</v>
      </c>
      <c r="C6140" t="s">
        <v>3</v>
      </c>
      <c r="D6140" t="s">
        <v>426</v>
      </c>
      <c r="E6140" t="s">
        <v>9</v>
      </c>
      <c r="F6140" t="s">
        <v>354</v>
      </c>
      <c r="G6140" t="s">
        <v>648</v>
      </c>
      <c r="H6140" s="135" t="s">
        <v>2062</v>
      </c>
      <c r="I6140" t="s">
        <v>1454</v>
      </c>
      <c r="J6140" s="20">
        <v>1</v>
      </c>
      <c r="K6140" s="20" t="s">
        <v>1465</v>
      </c>
      <c r="L6140" t="s">
        <v>1466</v>
      </c>
      <c r="M6140" s="20">
        <v>0.25</v>
      </c>
      <c r="N6140" s="20">
        <v>0.25</v>
      </c>
      <c r="AE6140">
        <f t="shared" si="95"/>
        <v>2005</v>
      </c>
    </row>
    <row r="6141" spans="1:31" x14ac:dyDescent="0.25">
      <c r="A6141" s="7">
        <v>6138</v>
      </c>
      <c r="B6141" s="8">
        <v>38486</v>
      </c>
      <c r="C6141" t="s">
        <v>3</v>
      </c>
      <c r="D6141" t="s">
        <v>281</v>
      </c>
      <c r="E6141" t="s">
        <v>9</v>
      </c>
      <c r="F6141" t="s">
        <v>144</v>
      </c>
      <c r="G6141" t="s">
        <v>648</v>
      </c>
      <c r="H6141" s="9" t="s">
        <v>2063</v>
      </c>
      <c r="I6141" t="s">
        <v>1454</v>
      </c>
      <c r="J6141" s="20">
        <v>10</v>
      </c>
      <c r="K6141" s="20" t="s">
        <v>1465</v>
      </c>
      <c r="L6141" t="s">
        <v>1466</v>
      </c>
      <c r="M6141" s="20">
        <v>2.5</v>
      </c>
      <c r="N6141" s="20">
        <v>2.5</v>
      </c>
      <c r="AE6141">
        <f t="shared" si="95"/>
        <v>2005</v>
      </c>
    </row>
    <row r="6142" spans="1:31" x14ac:dyDescent="0.25">
      <c r="A6142" s="7">
        <v>6139</v>
      </c>
      <c r="B6142" s="8">
        <v>38487</v>
      </c>
      <c r="C6142" t="s">
        <v>3</v>
      </c>
      <c r="D6142" t="s">
        <v>570</v>
      </c>
      <c r="E6142" t="s">
        <v>9</v>
      </c>
      <c r="F6142" t="s">
        <v>213</v>
      </c>
      <c r="G6142" t="s">
        <v>65</v>
      </c>
      <c r="H6142" s="135" t="s">
        <v>1562</v>
      </c>
      <c r="I6142" t="s">
        <v>1455</v>
      </c>
      <c r="J6142" s="20">
        <v>35</v>
      </c>
      <c r="K6142" s="20" t="s">
        <v>3</v>
      </c>
      <c r="L6142" t="s">
        <v>1464</v>
      </c>
      <c r="M6142" s="20">
        <v>5.4</v>
      </c>
      <c r="N6142" s="20">
        <v>3.85</v>
      </c>
      <c r="AE6142">
        <f t="shared" si="95"/>
        <v>2005</v>
      </c>
    </row>
    <row r="6143" spans="1:31" x14ac:dyDescent="0.25">
      <c r="A6143" s="7">
        <v>6140</v>
      </c>
      <c r="B6143" s="8">
        <v>38487</v>
      </c>
      <c r="C6143" t="s">
        <v>3</v>
      </c>
      <c r="D6143" t="s">
        <v>202</v>
      </c>
      <c r="E6143" t="s">
        <v>9</v>
      </c>
      <c r="F6143" t="s">
        <v>78</v>
      </c>
      <c r="G6143" t="s">
        <v>65</v>
      </c>
      <c r="H6143" s="135" t="s">
        <v>1496</v>
      </c>
      <c r="I6143" t="s">
        <v>1454</v>
      </c>
      <c r="J6143" s="20">
        <v>15</v>
      </c>
      <c r="K6143" s="20" t="s">
        <v>1465</v>
      </c>
      <c r="L6143" t="s">
        <v>1466</v>
      </c>
      <c r="M6143" s="20">
        <v>3.75</v>
      </c>
      <c r="N6143" s="20">
        <v>3.75</v>
      </c>
      <c r="AE6143">
        <f t="shared" si="95"/>
        <v>2005</v>
      </c>
    </row>
    <row r="6144" spans="1:31" x14ac:dyDescent="0.25">
      <c r="A6144" s="7">
        <v>6141</v>
      </c>
      <c r="B6144" s="8">
        <v>38487</v>
      </c>
      <c r="C6144" t="s">
        <v>3</v>
      </c>
      <c r="D6144" t="s">
        <v>350</v>
      </c>
      <c r="E6144" t="s">
        <v>9</v>
      </c>
      <c r="F6144" t="s">
        <v>372</v>
      </c>
      <c r="G6144" t="s">
        <v>377</v>
      </c>
      <c r="H6144" s="9" t="s">
        <v>2064</v>
      </c>
      <c r="I6144" t="s">
        <v>1454</v>
      </c>
      <c r="J6144" s="20">
        <v>60</v>
      </c>
      <c r="K6144" s="20" t="s">
        <v>3</v>
      </c>
      <c r="L6144" t="s">
        <v>1463</v>
      </c>
      <c r="M6144" s="20">
        <v>16.600000000000001</v>
      </c>
      <c r="N6144" s="20">
        <v>14.4</v>
      </c>
      <c r="AE6144">
        <f t="shared" si="95"/>
        <v>2005</v>
      </c>
    </row>
    <row r="6145" spans="1:31" x14ac:dyDescent="0.25">
      <c r="A6145" s="7">
        <v>6142</v>
      </c>
      <c r="B6145" s="8">
        <v>38487</v>
      </c>
      <c r="C6145" t="s">
        <v>3</v>
      </c>
      <c r="D6145" t="s">
        <v>572</v>
      </c>
      <c r="E6145" t="s">
        <v>9</v>
      </c>
      <c r="F6145" t="s">
        <v>578</v>
      </c>
      <c r="G6145" t="s">
        <v>633</v>
      </c>
      <c r="H6145" s="9" t="s">
        <v>2013</v>
      </c>
      <c r="I6145" t="s">
        <v>1454</v>
      </c>
      <c r="J6145" s="20">
        <v>36</v>
      </c>
      <c r="K6145" s="20" t="s">
        <v>3</v>
      </c>
      <c r="L6145" t="s">
        <v>1463</v>
      </c>
      <c r="M6145" s="20">
        <v>10.36</v>
      </c>
      <c r="N6145" s="20">
        <v>8.64</v>
      </c>
      <c r="AE6145">
        <f t="shared" si="95"/>
        <v>2005</v>
      </c>
    </row>
    <row r="6146" spans="1:31" x14ac:dyDescent="0.25">
      <c r="A6146" s="7">
        <v>6143</v>
      </c>
      <c r="B6146" s="8">
        <v>38488</v>
      </c>
      <c r="C6146" t="s">
        <v>3</v>
      </c>
      <c r="D6146" t="s">
        <v>213</v>
      </c>
      <c r="E6146" t="s">
        <v>9</v>
      </c>
      <c r="F6146" t="s">
        <v>698</v>
      </c>
      <c r="G6146" t="s">
        <v>377</v>
      </c>
      <c r="H6146" s="9" t="s">
        <v>2065</v>
      </c>
      <c r="I6146" t="s">
        <v>1454</v>
      </c>
      <c r="J6146" s="20">
        <v>23</v>
      </c>
      <c r="K6146" s="20" t="s">
        <v>1465</v>
      </c>
      <c r="L6146" t="s">
        <v>1466</v>
      </c>
      <c r="M6146" s="20">
        <v>5.75</v>
      </c>
      <c r="N6146" s="20">
        <v>5.75</v>
      </c>
      <c r="AE6146">
        <f t="shared" si="95"/>
        <v>2005</v>
      </c>
    </row>
    <row r="6147" spans="1:31" x14ac:dyDescent="0.25">
      <c r="A6147" s="7">
        <v>6144</v>
      </c>
      <c r="B6147" s="8">
        <v>38488</v>
      </c>
      <c r="C6147" t="s">
        <v>3</v>
      </c>
      <c r="D6147" t="s">
        <v>489</v>
      </c>
      <c r="E6147" t="s">
        <v>9</v>
      </c>
      <c r="F6147" t="s">
        <v>174</v>
      </c>
      <c r="G6147" t="s">
        <v>24</v>
      </c>
      <c r="H6147" s="135" t="s">
        <v>1559</v>
      </c>
      <c r="I6147" t="s">
        <v>1454</v>
      </c>
      <c r="J6147" s="20">
        <v>10</v>
      </c>
      <c r="K6147" s="20" t="s">
        <v>1465</v>
      </c>
      <c r="L6147" t="s">
        <v>1466</v>
      </c>
      <c r="M6147" s="20">
        <v>2.5</v>
      </c>
      <c r="N6147" s="20">
        <v>2.5</v>
      </c>
      <c r="AE6147">
        <f t="shared" si="95"/>
        <v>2005</v>
      </c>
    </row>
    <row r="6148" spans="1:31" x14ac:dyDescent="0.25">
      <c r="A6148" s="7">
        <v>6145</v>
      </c>
      <c r="B6148" s="8">
        <v>38488</v>
      </c>
      <c r="C6148" t="s">
        <v>3</v>
      </c>
      <c r="D6148" t="s">
        <v>711</v>
      </c>
      <c r="E6148" t="s">
        <v>9</v>
      </c>
      <c r="F6148" t="s">
        <v>66</v>
      </c>
      <c r="G6148" t="s">
        <v>648</v>
      </c>
      <c r="H6148" s="135" t="s">
        <v>2041</v>
      </c>
      <c r="I6148" t="s">
        <v>1454</v>
      </c>
      <c r="J6148" s="20">
        <v>69</v>
      </c>
      <c r="K6148" s="20" t="s">
        <v>1465</v>
      </c>
      <c r="L6148" t="s">
        <v>1466</v>
      </c>
      <c r="M6148" s="20">
        <v>17.25</v>
      </c>
      <c r="N6148" s="20">
        <v>17.25</v>
      </c>
      <c r="AE6148">
        <f t="shared" ref="AE6148:AE6211" si="96">YEAR(B6148)</f>
        <v>2005</v>
      </c>
    </row>
    <row r="6149" spans="1:31" x14ac:dyDescent="0.25">
      <c r="A6149" s="7">
        <v>6146</v>
      </c>
      <c r="B6149" s="8">
        <v>38488</v>
      </c>
      <c r="C6149" t="s">
        <v>3</v>
      </c>
      <c r="D6149" t="s">
        <v>181</v>
      </c>
      <c r="E6149" t="s">
        <v>9</v>
      </c>
      <c r="F6149" t="s">
        <v>183</v>
      </c>
      <c r="G6149" t="s">
        <v>377</v>
      </c>
      <c r="H6149" s="135" t="s">
        <v>1598</v>
      </c>
      <c r="I6149" t="s">
        <v>1455</v>
      </c>
      <c r="J6149" s="20">
        <v>40</v>
      </c>
      <c r="K6149" s="20" t="s">
        <v>9</v>
      </c>
      <c r="L6149" t="s">
        <v>1464</v>
      </c>
      <c r="M6149" s="20">
        <v>4.4000000000000004</v>
      </c>
      <c r="N6149" s="20">
        <v>6.1</v>
      </c>
      <c r="AE6149">
        <f t="shared" si="96"/>
        <v>2005</v>
      </c>
    </row>
    <row r="6150" spans="1:31" x14ac:dyDescent="0.25">
      <c r="A6150" s="7">
        <v>6147</v>
      </c>
      <c r="B6150" s="8">
        <v>38488</v>
      </c>
      <c r="C6150" t="s">
        <v>3</v>
      </c>
      <c r="D6150" t="s">
        <v>183</v>
      </c>
      <c r="E6150" t="s">
        <v>9</v>
      </c>
      <c r="F6150" t="s">
        <v>66</v>
      </c>
      <c r="G6150" t="s">
        <v>377</v>
      </c>
      <c r="H6150" s="135" t="s">
        <v>1588</v>
      </c>
      <c r="I6150" t="s">
        <v>1455</v>
      </c>
      <c r="J6150" s="20">
        <v>40</v>
      </c>
      <c r="K6150" s="20" t="s">
        <v>1465</v>
      </c>
      <c r="L6150" t="s">
        <v>1466</v>
      </c>
      <c r="M6150" s="20">
        <v>5</v>
      </c>
      <c r="N6150" s="20">
        <v>5</v>
      </c>
      <c r="AE6150">
        <f t="shared" si="96"/>
        <v>2005</v>
      </c>
    </row>
    <row r="6151" spans="1:31" x14ac:dyDescent="0.25">
      <c r="A6151" s="7">
        <v>6148</v>
      </c>
      <c r="B6151" s="8">
        <v>38488</v>
      </c>
      <c r="C6151" t="s">
        <v>3</v>
      </c>
      <c r="D6151" t="s">
        <v>183</v>
      </c>
      <c r="E6151" t="s">
        <v>9</v>
      </c>
      <c r="F6151" t="s">
        <v>66</v>
      </c>
      <c r="G6151" t="s">
        <v>648</v>
      </c>
      <c r="H6151" s="9" t="s">
        <v>2066</v>
      </c>
      <c r="I6151" t="s">
        <v>1455</v>
      </c>
      <c r="J6151" s="20">
        <v>20</v>
      </c>
      <c r="K6151" s="20" t="s">
        <v>1465</v>
      </c>
      <c r="L6151" t="s">
        <v>1466</v>
      </c>
      <c r="M6151" s="20">
        <v>2.5</v>
      </c>
      <c r="N6151" s="20">
        <v>2.5</v>
      </c>
      <c r="AE6151">
        <f t="shared" si="96"/>
        <v>2005</v>
      </c>
    </row>
    <row r="6152" spans="1:31" x14ac:dyDescent="0.25">
      <c r="A6152" s="7">
        <v>6149</v>
      </c>
      <c r="B6152" s="8">
        <v>38488</v>
      </c>
      <c r="C6152" t="s">
        <v>3</v>
      </c>
      <c r="D6152" t="s">
        <v>707</v>
      </c>
      <c r="E6152" t="s">
        <v>9</v>
      </c>
      <c r="F6152" t="s">
        <v>719</v>
      </c>
      <c r="G6152" t="s">
        <v>714</v>
      </c>
      <c r="H6152" s="135" t="s">
        <v>2025</v>
      </c>
      <c r="I6152" t="s">
        <v>1454</v>
      </c>
      <c r="J6152" s="20">
        <v>16</v>
      </c>
      <c r="K6152" s="20" t="s">
        <v>3</v>
      </c>
      <c r="L6152" t="s">
        <v>1464</v>
      </c>
      <c r="M6152" s="20">
        <v>5.48</v>
      </c>
      <c r="N6152" s="20">
        <v>3.52</v>
      </c>
      <c r="AE6152">
        <f t="shared" si="96"/>
        <v>2005</v>
      </c>
    </row>
    <row r="6153" spans="1:31" x14ac:dyDescent="0.25">
      <c r="A6153" s="7">
        <v>6150</v>
      </c>
      <c r="B6153" s="8">
        <v>38488</v>
      </c>
      <c r="C6153" t="s">
        <v>3</v>
      </c>
      <c r="D6153" t="s">
        <v>72</v>
      </c>
      <c r="E6153" t="s">
        <v>9</v>
      </c>
      <c r="F6153" t="s">
        <v>372</v>
      </c>
      <c r="G6153" t="s">
        <v>569</v>
      </c>
      <c r="H6153" s="9" t="s">
        <v>2067</v>
      </c>
      <c r="I6153" t="s">
        <v>1454</v>
      </c>
      <c r="J6153" s="20">
        <v>11</v>
      </c>
      <c r="K6153" s="20" t="s">
        <v>3</v>
      </c>
      <c r="L6153" t="s">
        <v>1464</v>
      </c>
      <c r="M6153" s="20">
        <v>4.08</v>
      </c>
      <c r="N6153" s="20">
        <v>2.42</v>
      </c>
      <c r="AE6153">
        <f t="shared" si="96"/>
        <v>2005</v>
      </c>
    </row>
    <row r="6154" spans="1:31" x14ac:dyDescent="0.25">
      <c r="A6154" s="7">
        <v>6151</v>
      </c>
      <c r="B6154" s="8">
        <v>38489</v>
      </c>
      <c r="C6154" t="s">
        <v>3</v>
      </c>
      <c r="D6154" t="s">
        <v>703</v>
      </c>
      <c r="E6154" t="s">
        <v>9</v>
      </c>
      <c r="F6154" t="s">
        <v>700</v>
      </c>
      <c r="G6154" t="s">
        <v>24</v>
      </c>
      <c r="H6154" s="135" t="s">
        <v>1529</v>
      </c>
      <c r="I6154" t="s">
        <v>1455</v>
      </c>
      <c r="J6154" s="20">
        <v>10</v>
      </c>
      <c r="K6154" s="20" t="s">
        <v>9</v>
      </c>
      <c r="L6154" t="s">
        <v>1464</v>
      </c>
      <c r="M6154" s="20">
        <v>1.1000000000000001</v>
      </c>
      <c r="N6154" s="20">
        <v>1.9</v>
      </c>
      <c r="AE6154">
        <f t="shared" si="96"/>
        <v>2005</v>
      </c>
    </row>
    <row r="6155" spans="1:31" x14ac:dyDescent="0.25">
      <c r="A6155" s="7">
        <v>6152</v>
      </c>
      <c r="B6155" s="8">
        <v>38489</v>
      </c>
      <c r="C6155" t="s">
        <v>3</v>
      </c>
      <c r="D6155" t="s">
        <v>213</v>
      </c>
      <c r="E6155" t="s">
        <v>9</v>
      </c>
      <c r="F6155" t="s">
        <v>314</v>
      </c>
      <c r="G6155" t="s">
        <v>65</v>
      </c>
      <c r="H6155" s="135" t="s">
        <v>1512</v>
      </c>
      <c r="I6155" t="s">
        <v>1454</v>
      </c>
      <c r="J6155" s="20">
        <v>15</v>
      </c>
      <c r="K6155" s="20" t="s">
        <v>3</v>
      </c>
      <c r="L6155" t="s">
        <v>1464</v>
      </c>
      <c r="M6155" s="20">
        <v>5.2</v>
      </c>
      <c r="N6155" s="20">
        <v>3.3</v>
      </c>
      <c r="AE6155">
        <f t="shared" si="96"/>
        <v>2005</v>
      </c>
    </row>
    <row r="6156" spans="1:31" x14ac:dyDescent="0.25">
      <c r="A6156" s="7">
        <v>6153</v>
      </c>
      <c r="B6156" s="8">
        <v>38489</v>
      </c>
      <c r="C6156" t="s">
        <v>3</v>
      </c>
      <c r="D6156" t="s">
        <v>710</v>
      </c>
      <c r="E6156" t="s">
        <v>9</v>
      </c>
      <c r="F6156" t="s">
        <v>314</v>
      </c>
      <c r="G6156" t="s">
        <v>17</v>
      </c>
      <c r="H6156" s="135" t="s">
        <v>1500</v>
      </c>
      <c r="I6156" t="s">
        <v>1454</v>
      </c>
      <c r="J6156" s="20">
        <v>47</v>
      </c>
      <c r="K6156" s="20" t="s">
        <v>9</v>
      </c>
      <c r="L6156" t="s">
        <v>1464</v>
      </c>
      <c r="M6156" s="20">
        <v>10.34</v>
      </c>
      <c r="N6156" s="20">
        <v>14.16</v>
      </c>
      <c r="AE6156">
        <f t="shared" si="96"/>
        <v>2005</v>
      </c>
    </row>
    <row r="6157" spans="1:31" x14ac:dyDescent="0.25">
      <c r="A6157" s="7">
        <v>6154</v>
      </c>
      <c r="B6157" s="8">
        <v>38489</v>
      </c>
      <c r="C6157" t="s">
        <v>3</v>
      </c>
      <c r="D6157" t="s">
        <v>243</v>
      </c>
      <c r="E6157" t="s">
        <v>9</v>
      </c>
      <c r="F6157" t="s">
        <v>485</v>
      </c>
      <c r="G6157" t="s">
        <v>17</v>
      </c>
      <c r="H6157" s="135" t="s">
        <v>1496</v>
      </c>
      <c r="I6157" t="s">
        <v>1454</v>
      </c>
      <c r="J6157" s="20">
        <v>28</v>
      </c>
      <c r="K6157" s="20" t="s">
        <v>9</v>
      </c>
      <c r="L6157" t="s">
        <v>1464</v>
      </c>
      <c r="M6157" s="20">
        <v>6.16</v>
      </c>
      <c r="N6157" s="20">
        <v>8.84</v>
      </c>
      <c r="AE6157">
        <f t="shared" si="96"/>
        <v>2005</v>
      </c>
    </row>
    <row r="6158" spans="1:31" x14ac:dyDescent="0.25">
      <c r="A6158" s="7">
        <v>6155</v>
      </c>
      <c r="B6158" s="8">
        <v>38489</v>
      </c>
      <c r="C6158" t="s">
        <v>3</v>
      </c>
      <c r="D6158" t="s">
        <v>543</v>
      </c>
      <c r="E6158" t="s">
        <v>9</v>
      </c>
      <c r="F6158" t="s">
        <v>640</v>
      </c>
      <c r="G6158" t="s">
        <v>377</v>
      </c>
      <c r="H6158" s="9" t="s">
        <v>2068</v>
      </c>
      <c r="I6158" t="s">
        <v>1454</v>
      </c>
      <c r="J6158" s="20">
        <v>24</v>
      </c>
      <c r="K6158" s="20" t="s">
        <v>9</v>
      </c>
      <c r="L6158" t="s">
        <v>1464</v>
      </c>
      <c r="M6158" s="20">
        <v>5.28</v>
      </c>
      <c r="N6158" s="20">
        <v>7.72</v>
      </c>
      <c r="AE6158">
        <f t="shared" si="96"/>
        <v>2005</v>
      </c>
    </row>
    <row r="6159" spans="1:31" x14ac:dyDescent="0.25">
      <c r="A6159" s="7">
        <v>6156</v>
      </c>
      <c r="B6159" s="8">
        <v>38490</v>
      </c>
      <c r="C6159" t="s">
        <v>3</v>
      </c>
      <c r="D6159" t="s">
        <v>323</v>
      </c>
      <c r="E6159" t="s">
        <v>9</v>
      </c>
      <c r="F6159" t="s">
        <v>674</v>
      </c>
      <c r="G6159" t="s">
        <v>14</v>
      </c>
      <c r="H6159" s="135" t="s">
        <v>1507</v>
      </c>
      <c r="I6159" t="s">
        <v>1454</v>
      </c>
      <c r="J6159" s="20">
        <v>22</v>
      </c>
      <c r="K6159" s="20" t="s">
        <v>9</v>
      </c>
      <c r="L6159" t="s">
        <v>1464</v>
      </c>
      <c r="M6159" s="20">
        <v>4.84</v>
      </c>
      <c r="N6159" s="20">
        <v>7.16</v>
      </c>
      <c r="AE6159">
        <f t="shared" si="96"/>
        <v>2005</v>
      </c>
    </row>
    <row r="6160" spans="1:31" x14ac:dyDescent="0.25">
      <c r="A6160" s="7">
        <v>6157</v>
      </c>
      <c r="B6160" s="8">
        <v>38490</v>
      </c>
      <c r="C6160" t="s">
        <v>3</v>
      </c>
      <c r="D6160" t="s">
        <v>674</v>
      </c>
      <c r="E6160" t="s">
        <v>9</v>
      </c>
      <c r="F6160" t="s">
        <v>323</v>
      </c>
      <c r="G6160" t="s">
        <v>14</v>
      </c>
      <c r="H6160" s="135" t="s">
        <v>1507</v>
      </c>
      <c r="I6160" t="s">
        <v>1454</v>
      </c>
      <c r="J6160" s="20">
        <v>21</v>
      </c>
      <c r="K6160" s="20" t="s">
        <v>9</v>
      </c>
      <c r="L6160" t="s">
        <v>1464</v>
      </c>
      <c r="M6160" s="20">
        <v>4.62</v>
      </c>
      <c r="N6160" s="20">
        <v>6.88</v>
      </c>
      <c r="AE6160">
        <f t="shared" si="96"/>
        <v>2005</v>
      </c>
    </row>
    <row r="6161" spans="1:31" x14ac:dyDescent="0.25">
      <c r="A6161" s="7">
        <v>6158</v>
      </c>
      <c r="B6161" s="8">
        <v>38490</v>
      </c>
      <c r="C6161" t="s">
        <v>3</v>
      </c>
      <c r="D6161" t="s">
        <v>595</v>
      </c>
      <c r="E6161" t="s">
        <v>9</v>
      </c>
      <c r="F6161" t="s">
        <v>114</v>
      </c>
      <c r="G6161" t="s">
        <v>11</v>
      </c>
      <c r="H6161" s="135" t="s">
        <v>1541</v>
      </c>
      <c r="I6161" t="s">
        <v>1454</v>
      </c>
      <c r="J6161" s="20">
        <v>29</v>
      </c>
      <c r="K6161" s="20" t="s">
        <v>1465</v>
      </c>
      <c r="L6161" t="s">
        <v>1466</v>
      </c>
      <c r="M6161" s="20">
        <v>7.25</v>
      </c>
      <c r="N6161" s="20">
        <v>7.25</v>
      </c>
      <c r="AE6161">
        <f t="shared" si="96"/>
        <v>2005</v>
      </c>
    </row>
    <row r="6162" spans="1:31" x14ac:dyDescent="0.25">
      <c r="A6162" s="7">
        <v>6159</v>
      </c>
      <c r="B6162" s="8">
        <v>38490</v>
      </c>
      <c r="C6162" t="s">
        <v>3</v>
      </c>
      <c r="D6162" t="s">
        <v>717</v>
      </c>
      <c r="E6162" t="s">
        <v>9</v>
      </c>
      <c r="F6162" t="s">
        <v>210</v>
      </c>
      <c r="G6162" t="s">
        <v>65</v>
      </c>
      <c r="H6162" s="135" t="s">
        <v>1558</v>
      </c>
      <c r="I6162" t="s">
        <v>1454</v>
      </c>
      <c r="J6162" s="20">
        <v>8</v>
      </c>
      <c r="K6162" s="20" t="s">
        <v>3</v>
      </c>
      <c r="L6162" t="s">
        <v>1464</v>
      </c>
      <c r="M6162" s="20">
        <v>3.24</v>
      </c>
      <c r="N6162" s="20">
        <v>1.76</v>
      </c>
      <c r="AE6162">
        <f t="shared" si="96"/>
        <v>2005</v>
      </c>
    </row>
    <row r="6163" spans="1:31" x14ac:dyDescent="0.25">
      <c r="A6163" s="7">
        <v>6160</v>
      </c>
      <c r="B6163" s="8">
        <v>38490</v>
      </c>
      <c r="C6163" t="s">
        <v>3</v>
      </c>
      <c r="D6163" t="s">
        <v>462</v>
      </c>
      <c r="E6163" t="s">
        <v>9</v>
      </c>
      <c r="F6163" t="s">
        <v>395</v>
      </c>
      <c r="G6163" t="s">
        <v>377</v>
      </c>
      <c r="H6163" s="9" t="s">
        <v>2069</v>
      </c>
      <c r="I6163" t="s">
        <v>1454</v>
      </c>
      <c r="J6163" s="20">
        <v>43</v>
      </c>
      <c r="K6163" s="20" t="s">
        <v>9</v>
      </c>
      <c r="L6163" t="s">
        <v>1464</v>
      </c>
      <c r="M6163" s="20">
        <v>9.4600000000000009</v>
      </c>
      <c r="N6163" s="20">
        <v>13.04</v>
      </c>
      <c r="AE6163">
        <f t="shared" si="96"/>
        <v>2005</v>
      </c>
    </row>
    <row r="6164" spans="1:31" x14ac:dyDescent="0.25">
      <c r="A6164" s="7">
        <v>6161</v>
      </c>
      <c r="B6164" s="8">
        <v>38491</v>
      </c>
      <c r="C6164" t="s">
        <v>3</v>
      </c>
      <c r="D6164" t="s">
        <v>707</v>
      </c>
      <c r="E6164" t="s">
        <v>9</v>
      </c>
      <c r="F6164" t="s">
        <v>411</v>
      </c>
      <c r="G6164" t="s">
        <v>633</v>
      </c>
      <c r="H6164" s="9" t="s">
        <v>2070</v>
      </c>
      <c r="I6164" t="s">
        <v>1455</v>
      </c>
      <c r="J6164" s="20">
        <v>10</v>
      </c>
      <c r="K6164" s="20" t="s">
        <v>3</v>
      </c>
      <c r="L6164" t="s">
        <v>1463</v>
      </c>
      <c r="M6164" s="20">
        <v>1.8</v>
      </c>
      <c r="N6164" s="20">
        <v>1.2</v>
      </c>
      <c r="AE6164">
        <f t="shared" si="96"/>
        <v>2005</v>
      </c>
    </row>
    <row r="6165" spans="1:31" x14ac:dyDescent="0.25">
      <c r="A6165" s="7">
        <v>6162</v>
      </c>
      <c r="B6165" s="8">
        <v>38491</v>
      </c>
      <c r="C6165" t="s">
        <v>3</v>
      </c>
      <c r="D6165" t="s">
        <v>426</v>
      </c>
      <c r="E6165" t="s">
        <v>9</v>
      </c>
      <c r="F6165" t="s">
        <v>707</v>
      </c>
      <c r="G6165" t="s">
        <v>633</v>
      </c>
      <c r="H6165" s="135" t="s">
        <v>2071</v>
      </c>
      <c r="I6165" t="s">
        <v>1455</v>
      </c>
      <c r="J6165" s="20">
        <v>8</v>
      </c>
      <c r="K6165" s="20" t="s">
        <v>3</v>
      </c>
      <c r="L6165" t="s">
        <v>1464</v>
      </c>
      <c r="M6165" s="20">
        <v>1.62</v>
      </c>
      <c r="N6165" s="20">
        <v>0.88</v>
      </c>
      <c r="AE6165">
        <f t="shared" si="96"/>
        <v>2005</v>
      </c>
    </row>
    <row r="6166" spans="1:31" x14ac:dyDescent="0.25">
      <c r="A6166" s="7">
        <v>6163</v>
      </c>
      <c r="B6166" s="8">
        <v>38491</v>
      </c>
      <c r="C6166" t="s">
        <v>3</v>
      </c>
      <c r="D6166" t="s">
        <v>97</v>
      </c>
      <c r="E6166" t="s">
        <v>9</v>
      </c>
      <c r="F6166" t="s">
        <v>716</v>
      </c>
      <c r="G6166" t="s">
        <v>648</v>
      </c>
      <c r="H6166" s="9" t="s">
        <v>2072</v>
      </c>
      <c r="I6166" t="s">
        <v>1454</v>
      </c>
      <c r="J6166" s="20">
        <v>6</v>
      </c>
      <c r="K6166" s="20" t="s">
        <v>1465</v>
      </c>
      <c r="L6166" t="s">
        <v>1466</v>
      </c>
      <c r="M6166" s="20">
        <v>1.5</v>
      </c>
      <c r="N6166" s="20">
        <v>1.5</v>
      </c>
      <c r="AE6166">
        <f t="shared" si="96"/>
        <v>2005</v>
      </c>
    </row>
    <row r="6167" spans="1:31" x14ac:dyDescent="0.25">
      <c r="A6167" s="7">
        <v>6164</v>
      </c>
      <c r="B6167" s="8">
        <v>38491</v>
      </c>
      <c r="C6167" t="s">
        <v>3</v>
      </c>
      <c r="D6167" t="s">
        <v>622</v>
      </c>
      <c r="E6167" t="s">
        <v>9</v>
      </c>
      <c r="F6167" t="s">
        <v>19</v>
      </c>
      <c r="G6167" t="s">
        <v>648</v>
      </c>
      <c r="H6167" s="9" t="s">
        <v>2073</v>
      </c>
      <c r="I6167" t="s">
        <v>1454</v>
      </c>
      <c r="J6167" s="20">
        <v>60</v>
      </c>
      <c r="K6167" s="20" t="s">
        <v>9</v>
      </c>
      <c r="L6167" t="s">
        <v>1464</v>
      </c>
      <c r="M6167" s="20">
        <v>13.2</v>
      </c>
      <c r="N6167" s="20">
        <v>17.8</v>
      </c>
      <c r="AE6167">
        <f t="shared" si="96"/>
        <v>2005</v>
      </c>
    </row>
    <row r="6168" spans="1:31" x14ac:dyDescent="0.25">
      <c r="A6168" s="7">
        <v>6165</v>
      </c>
      <c r="B6168" s="8">
        <v>38491</v>
      </c>
      <c r="C6168" t="s">
        <v>3</v>
      </c>
      <c r="D6168" t="s">
        <v>49</v>
      </c>
      <c r="E6168" t="s">
        <v>9</v>
      </c>
      <c r="F6168" t="s">
        <v>585</v>
      </c>
      <c r="G6168" t="s">
        <v>714</v>
      </c>
      <c r="H6168" s="135" t="s">
        <v>2025</v>
      </c>
      <c r="I6168" t="s">
        <v>1454</v>
      </c>
      <c r="J6168" s="20">
        <v>18</v>
      </c>
      <c r="K6168" s="20" t="s">
        <v>3</v>
      </c>
      <c r="L6168" t="s">
        <v>1463</v>
      </c>
      <c r="M6168" s="20">
        <v>5.68</v>
      </c>
      <c r="N6168" s="20">
        <v>4.32</v>
      </c>
      <c r="AE6168">
        <f t="shared" si="96"/>
        <v>2005</v>
      </c>
    </row>
    <row r="6169" spans="1:31" x14ac:dyDescent="0.25">
      <c r="A6169" s="7">
        <v>6166</v>
      </c>
      <c r="B6169" s="8">
        <v>38491</v>
      </c>
      <c r="C6169" t="s">
        <v>3</v>
      </c>
      <c r="D6169" t="s">
        <v>49</v>
      </c>
      <c r="E6169" t="s">
        <v>9</v>
      </c>
      <c r="F6169" t="s">
        <v>247</v>
      </c>
      <c r="G6169" t="s">
        <v>714</v>
      </c>
      <c r="H6169" s="135" t="s">
        <v>2074</v>
      </c>
      <c r="I6169" t="s">
        <v>1454</v>
      </c>
      <c r="J6169" s="20">
        <v>28</v>
      </c>
      <c r="K6169" s="20" t="s">
        <v>9</v>
      </c>
      <c r="L6169" t="s">
        <v>1464</v>
      </c>
      <c r="M6169" s="20">
        <v>6.16</v>
      </c>
      <c r="N6169" s="20">
        <v>8.84</v>
      </c>
      <c r="AE6169">
        <f t="shared" si="96"/>
        <v>2005</v>
      </c>
    </row>
    <row r="6170" spans="1:31" x14ac:dyDescent="0.25">
      <c r="A6170" s="7">
        <v>6167</v>
      </c>
      <c r="B6170" s="8">
        <v>38492</v>
      </c>
      <c r="C6170" t="s">
        <v>3</v>
      </c>
      <c r="D6170" t="s">
        <v>543</v>
      </c>
      <c r="E6170" t="s">
        <v>9</v>
      </c>
      <c r="F6170" t="s">
        <v>597</v>
      </c>
      <c r="G6170" t="s">
        <v>633</v>
      </c>
      <c r="H6170" s="9" t="s">
        <v>2008</v>
      </c>
      <c r="I6170" t="s">
        <v>1454</v>
      </c>
      <c r="J6170" s="20">
        <v>10</v>
      </c>
      <c r="K6170" s="20" t="s">
        <v>9</v>
      </c>
      <c r="L6170" t="s">
        <v>1464</v>
      </c>
      <c r="M6170" s="20">
        <v>2.2000000000000002</v>
      </c>
      <c r="N6170" s="20">
        <v>3.8</v>
      </c>
      <c r="AE6170">
        <f t="shared" si="96"/>
        <v>2005</v>
      </c>
    </row>
    <row r="6171" spans="1:31" x14ac:dyDescent="0.25">
      <c r="A6171" s="7">
        <v>6168</v>
      </c>
      <c r="B6171" s="8">
        <v>38492</v>
      </c>
      <c r="C6171" t="s">
        <v>3</v>
      </c>
      <c r="D6171" t="s">
        <v>543</v>
      </c>
      <c r="E6171" t="s">
        <v>9</v>
      </c>
      <c r="F6171" t="s">
        <v>597</v>
      </c>
      <c r="G6171" t="s">
        <v>633</v>
      </c>
      <c r="H6171" s="135" t="s">
        <v>2075</v>
      </c>
      <c r="I6171" t="s">
        <v>1454</v>
      </c>
      <c r="J6171" s="20">
        <v>20</v>
      </c>
      <c r="K6171" s="20" t="s">
        <v>9</v>
      </c>
      <c r="L6171" t="s">
        <v>1463</v>
      </c>
      <c r="M6171" s="20">
        <v>4.8</v>
      </c>
      <c r="N6171" s="20">
        <v>6.2</v>
      </c>
      <c r="AE6171">
        <f t="shared" si="96"/>
        <v>2005</v>
      </c>
    </row>
    <row r="6172" spans="1:31" x14ac:dyDescent="0.25">
      <c r="A6172" s="7">
        <v>6169</v>
      </c>
      <c r="B6172" s="8">
        <v>38492</v>
      </c>
      <c r="C6172" t="s">
        <v>3</v>
      </c>
      <c r="D6172" t="s">
        <v>237</v>
      </c>
      <c r="E6172" t="s">
        <v>9</v>
      </c>
      <c r="F6172" t="s">
        <v>186</v>
      </c>
      <c r="G6172" t="s">
        <v>648</v>
      </c>
      <c r="H6172" s="9" t="s">
        <v>2076</v>
      </c>
      <c r="I6172" t="s">
        <v>1454</v>
      </c>
      <c r="J6172" s="20">
        <v>14</v>
      </c>
      <c r="K6172" s="20" t="s">
        <v>1465</v>
      </c>
      <c r="L6172" t="s">
        <v>1466</v>
      </c>
      <c r="M6172" s="20">
        <v>3.5</v>
      </c>
      <c r="N6172" s="20">
        <v>3.5</v>
      </c>
      <c r="AE6172">
        <f t="shared" si="96"/>
        <v>2005</v>
      </c>
    </row>
    <row r="6173" spans="1:31" x14ac:dyDescent="0.25">
      <c r="A6173" s="7">
        <v>6170</v>
      </c>
      <c r="B6173" s="8">
        <v>38493</v>
      </c>
      <c r="C6173" t="s">
        <v>3</v>
      </c>
      <c r="D6173" t="s">
        <v>586</v>
      </c>
      <c r="E6173" t="s">
        <v>9</v>
      </c>
      <c r="F6173" t="s">
        <v>640</v>
      </c>
      <c r="G6173" t="s">
        <v>377</v>
      </c>
      <c r="H6173" s="9" t="s">
        <v>1794</v>
      </c>
      <c r="I6173" t="s">
        <v>1454</v>
      </c>
      <c r="J6173" s="20">
        <v>104</v>
      </c>
      <c r="K6173" s="20" t="s">
        <v>9</v>
      </c>
      <c r="L6173" t="s">
        <v>1463</v>
      </c>
      <c r="M6173" s="20">
        <v>24.96</v>
      </c>
      <c r="N6173" s="20">
        <v>28.04</v>
      </c>
      <c r="AE6173">
        <f t="shared" si="96"/>
        <v>2005</v>
      </c>
    </row>
    <row r="6174" spans="1:31" x14ac:dyDescent="0.25">
      <c r="A6174" s="7">
        <v>6171</v>
      </c>
      <c r="B6174" s="8">
        <v>38493</v>
      </c>
      <c r="C6174" t="s">
        <v>3</v>
      </c>
      <c r="D6174" t="s">
        <v>94</v>
      </c>
      <c r="E6174" t="s">
        <v>9</v>
      </c>
      <c r="F6174" t="s">
        <v>240</v>
      </c>
      <c r="G6174" t="s">
        <v>648</v>
      </c>
      <c r="H6174" s="135" t="s">
        <v>1785</v>
      </c>
      <c r="I6174" t="s">
        <v>1454</v>
      </c>
      <c r="J6174" s="20">
        <v>47</v>
      </c>
      <c r="K6174" s="20" t="s">
        <v>9</v>
      </c>
      <c r="L6174" t="s">
        <v>1463</v>
      </c>
      <c r="M6174" s="20">
        <v>11.28</v>
      </c>
      <c r="N6174" s="20">
        <v>13.22</v>
      </c>
      <c r="AE6174">
        <f t="shared" si="96"/>
        <v>2005</v>
      </c>
    </row>
    <row r="6175" spans="1:31" x14ac:dyDescent="0.25">
      <c r="A6175" s="7">
        <v>6172</v>
      </c>
      <c r="B6175" s="8">
        <v>38493</v>
      </c>
      <c r="C6175" t="s">
        <v>3</v>
      </c>
      <c r="D6175" t="s">
        <v>695</v>
      </c>
      <c r="E6175" t="s">
        <v>9</v>
      </c>
      <c r="F6175" t="s">
        <v>319</v>
      </c>
      <c r="G6175" t="s">
        <v>648</v>
      </c>
      <c r="H6175" s="135" t="s">
        <v>1795</v>
      </c>
      <c r="I6175" t="s">
        <v>1454</v>
      </c>
      <c r="J6175" s="20">
        <v>23</v>
      </c>
      <c r="K6175" s="20" t="s">
        <v>3</v>
      </c>
      <c r="L6175" t="s">
        <v>1464</v>
      </c>
      <c r="M6175" s="20">
        <v>7.4399999999999995</v>
      </c>
      <c r="N6175" s="20">
        <v>5.0600000000000005</v>
      </c>
      <c r="AE6175">
        <f t="shared" si="96"/>
        <v>2005</v>
      </c>
    </row>
    <row r="6176" spans="1:31" x14ac:dyDescent="0.25">
      <c r="A6176" s="7">
        <v>6173</v>
      </c>
      <c r="B6176" s="8">
        <v>38493</v>
      </c>
      <c r="C6176" t="s">
        <v>3</v>
      </c>
      <c r="D6176" t="s">
        <v>674</v>
      </c>
      <c r="E6176" t="s">
        <v>9</v>
      </c>
      <c r="F6176" t="s">
        <v>720</v>
      </c>
      <c r="G6176" t="s">
        <v>714</v>
      </c>
      <c r="H6176" s="9" t="s">
        <v>1807</v>
      </c>
      <c r="I6176" t="s">
        <v>1454</v>
      </c>
      <c r="J6176" s="20">
        <v>23</v>
      </c>
      <c r="K6176" s="20" t="s">
        <v>9</v>
      </c>
      <c r="L6176" t="s">
        <v>1464</v>
      </c>
      <c r="M6176" s="20">
        <v>5.0600000000000005</v>
      </c>
      <c r="N6176" s="20">
        <v>7.4399999999999995</v>
      </c>
      <c r="AE6176">
        <f t="shared" si="96"/>
        <v>2005</v>
      </c>
    </row>
    <row r="6177" spans="1:31" x14ac:dyDescent="0.25">
      <c r="A6177" s="7">
        <v>6174</v>
      </c>
      <c r="B6177" s="8">
        <v>38493</v>
      </c>
      <c r="C6177" t="s">
        <v>3</v>
      </c>
      <c r="D6177" t="s">
        <v>276</v>
      </c>
      <c r="E6177" t="s">
        <v>9</v>
      </c>
      <c r="F6177" t="s">
        <v>30</v>
      </c>
      <c r="G6177" t="s">
        <v>569</v>
      </c>
      <c r="H6177" s="9" t="s">
        <v>2077</v>
      </c>
      <c r="I6177" t="s">
        <v>1454</v>
      </c>
      <c r="J6177" s="20">
        <v>11</v>
      </c>
      <c r="K6177" s="20" t="s">
        <v>3</v>
      </c>
      <c r="L6177" t="s">
        <v>1464</v>
      </c>
      <c r="M6177" s="20">
        <v>4.08</v>
      </c>
      <c r="N6177" s="20">
        <v>2.42</v>
      </c>
      <c r="AE6177">
        <f t="shared" si="96"/>
        <v>2005</v>
      </c>
    </row>
    <row r="6178" spans="1:31" x14ac:dyDescent="0.25">
      <c r="A6178" s="7">
        <v>6175</v>
      </c>
      <c r="B6178" s="8">
        <v>38494</v>
      </c>
      <c r="C6178" t="s">
        <v>3</v>
      </c>
      <c r="D6178" t="s">
        <v>725</v>
      </c>
      <c r="E6178" t="s">
        <v>9</v>
      </c>
      <c r="F6178" t="s">
        <v>202</v>
      </c>
      <c r="G6178" t="s">
        <v>14</v>
      </c>
      <c r="H6178" s="135" t="s">
        <v>1516</v>
      </c>
      <c r="I6178" t="s">
        <v>1458</v>
      </c>
      <c r="J6178" s="20">
        <v>12</v>
      </c>
      <c r="K6178" s="20" t="s">
        <v>9</v>
      </c>
      <c r="L6178" t="s">
        <v>1464</v>
      </c>
      <c r="M6178" s="20">
        <v>30</v>
      </c>
      <c r="N6178" s="20">
        <v>10</v>
      </c>
      <c r="AE6178">
        <f t="shared" si="96"/>
        <v>2005</v>
      </c>
    </row>
    <row r="6179" spans="1:31" x14ac:dyDescent="0.25">
      <c r="A6179" s="7">
        <v>6176</v>
      </c>
      <c r="B6179" s="8">
        <v>38494</v>
      </c>
      <c r="C6179" t="s">
        <v>3</v>
      </c>
      <c r="D6179" t="s">
        <v>237</v>
      </c>
      <c r="E6179" t="s">
        <v>9</v>
      </c>
      <c r="F6179" t="s">
        <v>186</v>
      </c>
      <c r="G6179" t="s">
        <v>648</v>
      </c>
      <c r="H6179" s="135" t="s">
        <v>2078</v>
      </c>
      <c r="I6179" t="s">
        <v>1454</v>
      </c>
      <c r="J6179" s="20">
        <v>7</v>
      </c>
      <c r="K6179" s="20" t="s">
        <v>1465</v>
      </c>
      <c r="L6179" t="s">
        <v>1466</v>
      </c>
      <c r="M6179" s="20">
        <v>1.75</v>
      </c>
      <c r="N6179" s="20">
        <v>1.75</v>
      </c>
      <c r="AE6179">
        <f t="shared" si="96"/>
        <v>2005</v>
      </c>
    </row>
    <row r="6180" spans="1:31" x14ac:dyDescent="0.25">
      <c r="A6180" s="7">
        <v>6177</v>
      </c>
      <c r="B6180" s="8">
        <v>38494</v>
      </c>
      <c r="C6180" t="s">
        <v>3</v>
      </c>
      <c r="D6180" t="s">
        <v>422</v>
      </c>
      <c r="E6180" t="s">
        <v>9</v>
      </c>
      <c r="F6180" t="s">
        <v>120</v>
      </c>
      <c r="G6180" t="s">
        <v>648</v>
      </c>
      <c r="H6180" s="9" t="s">
        <v>2079</v>
      </c>
      <c r="I6180" t="s">
        <v>1458</v>
      </c>
      <c r="J6180" s="20">
        <v>6</v>
      </c>
      <c r="K6180" s="20" t="s">
        <v>1465</v>
      </c>
      <c r="L6180" t="s">
        <v>1466</v>
      </c>
      <c r="M6180" s="20">
        <v>30</v>
      </c>
      <c r="N6180" s="20">
        <v>10</v>
      </c>
      <c r="AE6180">
        <f t="shared" si="96"/>
        <v>2005</v>
      </c>
    </row>
    <row r="6181" spans="1:31" x14ac:dyDescent="0.25">
      <c r="A6181" s="7">
        <v>6178</v>
      </c>
      <c r="B6181" s="8">
        <v>38494</v>
      </c>
      <c r="C6181" t="s">
        <v>3</v>
      </c>
      <c r="D6181" t="s">
        <v>92</v>
      </c>
      <c r="E6181" t="s">
        <v>9</v>
      </c>
      <c r="F6181" t="s">
        <v>578</v>
      </c>
      <c r="G6181" t="s">
        <v>714</v>
      </c>
      <c r="H6181" s="9" t="s">
        <v>2080</v>
      </c>
      <c r="I6181" t="s">
        <v>1454</v>
      </c>
      <c r="J6181" s="20">
        <v>23</v>
      </c>
      <c r="K6181" s="20" t="s">
        <v>3</v>
      </c>
      <c r="L6181" t="s">
        <v>1463</v>
      </c>
      <c r="M6181" s="20">
        <v>6.98</v>
      </c>
      <c r="N6181" s="20">
        <v>5.52</v>
      </c>
      <c r="AE6181">
        <f t="shared" si="96"/>
        <v>2005</v>
      </c>
    </row>
    <row r="6182" spans="1:31" x14ac:dyDescent="0.25">
      <c r="A6182" s="7">
        <v>6179</v>
      </c>
      <c r="B6182" s="8">
        <v>38495</v>
      </c>
      <c r="C6182" t="s">
        <v>3</v>
      </c>
      <c r="D6182" t="s">
        <v>276</v>
      </c>
      <c r="E6182" t="s">
        <v>9</v>
      </c>
      <c r="F6182" t="s">
        <v>687</v>
      </c>
      <c r="G6182" t="s">
        <v>633</v>
      </c>
      <c r="H6182" s="9" t="s">
        <v>2081</v>
      </c>
      <c r="I6182" t="s">
        <v>1454</v>
      </c>
      <c r="J6182" s="20">
        <v>4</v>
      </c>
      <c r="K6182" s="20" t="s">
        <v>3</v>
      </c>
      <c r="L6182" t="s">
        <v>1464</v>
      </c>
      <c r="M6182" s="20">
        <v>2.12</v>
      </c>
      <c r="N6182" s="20">
        <v>0.88</v>
      </c>
      <c r="AE6182">
        <f t="shared" si="96"/>
        <v>2005</v>
      </c>
    </row>
    <row r="6183" spans="1:31" x14ac:dyDescent="0.25">
      <c r="A6183" s="7">
        <v>6180</v>
      </c>
      <c r="B6183" s="8">
        <v>38495</v>
      </c>
      <c r="C6183" t="s">
        <v>3</v>
      </c>
      <c r="D6183" t="s">
        <v>286</v>
      </c>
      <c r="E6183" t="s">
        <v>9</v>
      </c>
      <c r="F6183" t="s">
        <v>726</v>
      </c>
      <c r="G6183" t="s">
        <v>14</v>
      </c>
      <c r="H6183" s="135" t="s">
        <v>1491</v>
      </c>
      <c r="I6183" t="s">
        <v>1458</v>
      </c>
      <c r="J6183" s="20">
        <v>10</v>
      </c>
      <c r="K6183" s="20" t="s">
        <v>1465</v>
      </c>
      <c r="L6183" t="s">
        <v>1466</v>
      </c>
      <c r="M6183" s="20">
        <v>10</v>
      </c>
      <c r="N6183" s="20">
        <v>30</v>
      </c>
      <c r="AE6183">
        <f t="shared" si="96"/>
        <v>2005</v>
      </c>
    </row>
    <row r="6184" spans="1:31" x14ac:dyDescent="0.25">
      <c r="A6184" s="7">
        <v>6181</v>
      </c>
      <c r="B6184" s="8">
        <v>38496</v>
      </c>
      <c r="C6184" t="s">
        <v>3</v>
      </c>
      <c r="D6184" t="s">
        <v>712</v>
      </c>
      <c r="E6184" t="s">
        <v>9</v>
      </c>
      <c r="F6184" t="s">
        <v>692</v>
      </c>
      <c r="G6184" t="s">
        <v>24</v>
      </c>
      <c r="H6184" s="135" t="s">
        <v>1551</v>
      </c>
      <c r="I6184" t="s">
        <v>1454</v>
      </c>
      <c r="J6184" s="20">
        <v>10</v>
      </c>
      <c r="K6184" s="20" t="s">
        <v>3</v>
      </c>
      <c r="L6184" t="s">
        <v>1464</v>
      </c>
      <c r="M6184" s="20">
        <v>3.8</v>
      </c>
      <c r="N6184" s="20">
        <v>2.2000000000000002</v>
      </c>
      <c r="AE6184">
        <f t="shared" si="96"/>
        <v>2005</v>
      </c>
    </row>
    <row r="6185" spans="1:31" x14ac:dyDescent="0.25">
      <c r="A6185" s="7">
        <v>6182</v>
      </c>
      <c r="B6185" s="8">
        <v>38496</v>
      </c>
      <c r="C6185" t="s">
        <v>3</v>
      </c>
      <c r="D6185" t="s">
        <v>270</v>
      </c>
      <c r="E6185" t="s">
        <v>9</v>
      </c>
      <c r="F6185" t="s">
        <v>703</v>
      </c>
      <c r="G6185" t="s">
        <v>14</v>
      </c>
      <c r="H6185" s="135" t="s">
        <v>1491</v>
      </c>
      <c r="I6185" t="s">
        <v>1455</v>
      </c>
      <c r="J6185" s="20">
        <v>26</v>
      </c>
      <c r="K6185" s="20" t="s">
        <v>1465</v>
      </c>
      <c r="L6185" t="s">
        <v>1466</v>
      </c>
      <c r="M6185" s="20">
        <v>3.25</v>
      </c>
      <c r="N6185" s="20">
        <v>3.25</v>
      </c>
      <c r="AE6185">
        <f t="shared" si="96"/>
        <v>2005</v>
      </c>
    </row>
    <row r="6186" spans="1:31" x14ac:dyDescent="0.25">
      <c r="A6186" s="7">
        <v>6183</v>
      </c>
      <c r="B6186" s="8">
        <v>38496</v>
      </c>
      <c r="C6186" t="s">
        <v>3</v>
      </c>
      <c r="D6186" t="s">
        <v>710</v>
      </c>
      <c r="E6186" t="s">
        <v>9</v>
      </c>
      <c r="F6186" t="s">
        <v>314</v>
      </c>
      <c r="G6186" t="s">
        <v>14</v>
      </c>
      <c r="H6186" s="135" t="s">
        <v>1507</v>
      </c>
      <c r="I6186" t="s">
        <v>1454</v>
      </c>
      <c r="J6186" s="20">
        <v>53</v>
      </c>
      <c r="K6186" s="20" t="s">
        <v>3</v>
      </c>
      <c r="L6186" t="s">
        <v>1464</v>
      </c>
      <c r="M6186" s="20">
        <v>15.84</v>
      </c>
      <c r="N6186" s="20">
        <v>11.66</v>
      </c>
      <c r="AE6186">
        <f t="shared" si="96"/>
        <v>2005</v>
      </c>
    </row>
    <row r="6187" spans="1:31" x14ac:dyDescent="0.25">
      <c r="A6187" s="7">
        <v>6184</v>
      </c>
      <c r="B6187" s="8">
        <v>38496</v>
      </c>
      <c r="C6187" t="s">
        <v>3</v>
      </c>
      <c r="D6187" t="s">
        <v>344</v>
      </c>
      <c r="E6187" t="s">
        <v>9</v>
      </c>
      <c r="F6187" t="s">
        <v>338</v>
      </c>
      <c r="G6187" t="s">
        <v>17</v>
      </c>
      <c r="H6187" s="135" t="s">
        <v>1496</v>
      </c>
      <c r="I6187" t="s">
        <v>1454</v>
      </c>
      <c r="J6187" s="20">
        <v>14</v>
      </c>
      <c r="K6187" s="20" t="s">
        <v>3</v>
      </c>
      <c r="L6187" t="s">
        <v>1464</v>
      </c>
      <c r="M6187" s="20">
        <v>4.92</v>
      </c>
      <c r="N6187" s="20">
        <v>3.08</v>
      </c>
      <c r="AE6187">
        <f t="shared" si="96"/>
        <v>2005</v>
      </c>
    </row>
    <row r="6188" spans="1:31" x14ac:dyDescent="0.25">
      <c r="A6188" s="7">
        <v>6185</v>
      </c>
      <c r="B6188" s="8">
        <v>38496</v>
      </c>
      <c r="C6188" t="s">
        <v>3</v>
      </c>
      <c r="D6188" t="s">
        <v>344</v>
      </c>
      <c r="E6188" t="s">
        <v>9</v>
      </c>
      <c r="F6188" t="s">
        <v>661</v>
      </c>
      <c r="G6188" t="s">
        <v>65</v>
      </c>
      <c r="H6188" s="135" t="s">
        <v>1496</v>
      </c>
      <c r="I6188" t="s">
        <v>1454</v>
      </c>
      <c r="J6188" s="20">
        <v>45</v>
      </c>
      <c r="K6188" s="20" t="s">
        <v>3</v>
      </c>
      <c r="L6188" t="s">
        <v>1464</v>
      </c>
      <c r="M6188" s="20">
        <v>13.6</v>
      </c>
      <c r="N6188" s="20">
        <v>9.9</v>
      </c>
      <c r="AE6188">
        <f t="shared" si="96"/>
        <v>2005</v>
      </c>
    </row>
    <row r="6189" spans="1:31" x14ac:dyDescent="0.25">
      <c r="A6189" s="7">
        <v>6186</v>
      </c>
      <c r="B6189" s="8">
        <v>38496</v>
      </c>
      <c r="C6189" t="s">
        <v>3</v>
      </c>
      <c r="D6189" t="s">
        <v>524</v>
      </c>
      <c r="E6189" t="s">
        <v>9</v>
      </c>
      <c r="F6189" t="s">
        <v>319</v>
      </c>
      <c r="G6189" t="s">
        <v>648</v>
      </c>
      <c r="H6189" s="135" t="s">
        <v>1905</v>
      </c>
      <c r="I6189" t="s">
        <v>1454</v>
      </c>
      <c r="J6189" s="20">
        <v>18</v>
      </c>
      <c r="K6189" s="20" t="s">
        <v>9</v>
      </c>
      <c r="L6189" t="s">
        <v>1464</v>
      </c>
      <c r="M6189" s="20">
        <v>3.96</v>
      </c>
      <c r="N6189" s="20">
        <v>6.04</v>
      </c>
      <c r="AE6189">
        <f t="shared" si="96"/>
        <v>2005</v>
      </c>
    </row>
    <row r="6190" spans="1:31" x14ac:dyDescent="0.25">
      <c r="A6190" s="7">
        <v>6187</v>
      </c>
      <c r="B6190" s="8">
        <v>38496</v>
      </c>
      <c r="C6190" t="s">
        <v>3</v>
      </c>
      <c r="D6190" t="s">
        <v>543</v>
      </c>
      <c r="E6190" t="s">
        <v>9</v>
      </c>
      <c r="F6190" t="s">
        <v>213</v>
      </c>
      <c r="G6190" t="s">
        <v>377</v>
      </c>
      <c r="H6190" s="9" t="s">
        <v>2082</v>
      </c>
      <c r="I6190" t="s">
        <v>1455</v>
      </c>
      <c r="J6190" s="20">
        <v>10</v>
      </c>
      <c r="K6190" s="20" t="s">
        <v>1465</v>
      </c>
      <c r="L6190" t="s">
        <v>1466</v>
      </c>
      <c r="M6190" s="20">
        <v>1.25</v>
      </c>
      <c r="N6190" s="20">
        <v>1.25</v>
      </c>
      <c r="AE6190">
        <f t="shared" si="96"/>
        <v>2005</v>
      </c>
    </row>
    <row r="6191" spans="1:31" x14ac:dyDescent="0.25">
      <c r="A6191" s="7">
        <v>6188</v>
      </c>
      <c r="B6191" s="8">
        <v>38496</v>
      </c>
      <c r="C6191" t="s">
        <v>3</v>
      </c>
      <c r="D6191" t="s">
        <v>543</v>
      </c>
      <c r="E6191" t="s">
        <v>9</v>
      </c>
      <c r="F6191" t="s">
        <v>490</v>
      </c>
      <c r="G6191" t="s">
        <v>714</v>
      </c>
      <c r="H6191" s="9" t="s">
        <v>2083</v>
      </c>
      <c r="I6191" t="s">
        <v>1456</v>
      </c>
      <c r="J6191" s="20">
        <v>1</v>
      </c>
      <c r="K6191" s="20" t="s">
        <v>1465</v>
      </c>
      <c r="L6191" t="s">
        <v>1466</v>
      </c>
      <c r="M6191" s="20">
        <v>0.25</v>
      </c>
      <c r="N6191" s="20">
        <v>0.25</v>
      </c>
      <c r="O6191" t="s">
        <v>3</v>
      </c>
      <c r="P6191" s="13" t="s">
        <v>489</v>
      </c>
      <c r="Q6191" t="s">
        <v>9</v>
      </c>
      <c r="R6191" t="s">
        <v>647</v>
      </c>
      <c r="S6191" t="s">
        <v>1465</v>
      </c>
      <c r="U6191" t="s">
        <v>1465</v>
      </c>
      <c r="W6191" t="s">
        <v>1465</v>
      </c>
      <c r="Y6191" t="s">
        <v>1465</v>
      </c>
      <c r="AA6191" t="s">
        <v>1465</v>
      </c>
      <c r="AC6191" t="s">
        <v>1465</v>
      </c>
      <c r="AE6191">
        <f t="shared" si="96"/>
        <v>2005</v>
      </c>
    </row>
    <row r="6192" spans="1:31" x14ac:dyDescent="0.25">
      <c r="A6192" s="7">
        <v>6189</v>
      </c>
      <c r="B6192" s="8">
        <v>38497</v>
      </c>
      <c r="C6192" t="s">
        <v>3</v>
      </c>
      <c r="D6192" t="s">
        <v>721</v>
      </c>
      <c r="E6192" t="s">
        <v>9</v>
      </c>
      <c r="F6192" t="s">
        <v>597</v>
      </c>
      <c r="G6192" t="s">
        <v>377</v>
      </c>
      <c r="H6192" s="9" t="s">
        <v>2084</v>
      </c>
      <c r="I6192" t="s">
        <v>1454</v>
      </c>
      <c r="J6192" s="20">
        <v>15</v>
      </c>
      <c r="K6192" s="20" t="s">
        <v>3</v>
      </c>
      <c r="L6192" t="s">
        <v>1464</v>
      </c>
      <c r="M6192" s="20">
        <v>5.2</v>
      </c>
      <c r="N6192" s="20">
        <v>3.3</v>
      </c>
      <c r="AE6192">
        <f t="shared" si="96"/>
        <v>2005</v>
      </c>
    </row>
    <row r="6193" spans="1:31" x14ac:dyDescent="0.25">
      <c r="A6193" s="7">
        <v>6190</v>
      </c>
      <c r="B6193" s="8">
        <v>38497</v>
      </c>
      <c r="C6193" t="s">
        <v>3</v>
      </c>
      <c r="D6193" t="s">
        <v>77</v>
      </c>
      <c r="E6193" t="s">
        <v>9</v>
      </c>
      <c r="F6193" t="s">
        <v>674</v>
      </c>
      <c r="G6193" t="s">
        <v>14</v>
      </c>
      <c r="H6193" s="135" t="s">
        <v>1522</v>
      </c>
      <c r="I6193" t="s">
        <v>1455</v>
      </c>
      <c r="J6193" s="20">
        <v>10</v>
      </c>
      <c r="K6193" s="20" t="s">
        <v>3</v>
      </c>
      <c r="L6193" t="s">
        <v>1464</v>
      </c>
      <c r="M6193" s="20">
        <v>1.9</v>
      </c>
      <c r="N6193" s="20">
        <v>1.1000000000000001</v>
      </c>
      <c r="AE6193">
        <f t="shared" si="96"/>
        <v>2005</v>
      </c>
    </row>
    <row r="6194" spans="1:31" x14ac:dyDescent="0.25">
      <c r="A6194" s="7">
        <v>6191</v>
      </c>
      <c r="B6194" s="8">
        <v>38497</v>
      </c>
      <c r="C6194" t="s">
        <v>3</v>
      </c>
      <c r="D6194" t="s">
        <v>500</v>
      </c>
      <c r="E6194" t="s">
        <v>9</v>
      </c>
      <c r="F6194" t="s">
        <v>597</v>
      </c>
      <c r="G6194" t="s">
        <v>11</v>
      </c>
      <c r="H6194" s="135" t="s">
        <v>1515</v>
      </c>
      <c r="I6194" t="s">
        <v>1454</v>
      </c>
      <c r="J6194" s="20">
        <v>26</v>
      </c>
      <c r="K6194" s="20" t="s">
        <v>9</v>
      </c>
      <c r="L6194" t="s">
        <v>1464</v>
      </c>
      <c r="M6194" s="20">
        <v>5.72</v>
      </c>
      <c r="N6194" s="20">
        <v>8.2800000000000011</v>
      </c>
      <c r="AE6194">
        <f t="shared" si="96"/>
        <v>2005</v>
      </c>
    </row>
    <row r="6195" spans="1:31" x14ac:dyDescent="0.25">
      <c r="A6195" s="7">
        <v>6192</v>
      </c>
      <c r="B6195" s="8">
        <v>38497</v>
      </c>
      <c r="C6195" t="s">
        <v>3</v>
      </c>
      <c r="D6195" t="s">
        <v>670</v>
      </c>
      <c r="E6195" t="s">
        <v>9</v>
      </c>
      <c r="F6195" t="s">
        <v>270</v>
      </c>
      <c r="G6195" t="s">
        <v>65</v>
      </c>
      <c r="H6195" s="135" t="s">
        <v>1496</v>
      </c>
      <c r="I6195" t="s">
        <v>1454</v>
      </c>
      <c r="J6195" s="20">
        <v>12</v>
      </c>
      <c r="K6195" s="20" t="s">
        <v>9</v>
      </c>
      <c r="L6195" t="s">
        <v>1464</v>
      </c>
      <c r="M6195" s="20">
        <v>2.64</v>
      </c>
      <c r="N6195" s="20">
        <v>4.3599999999999994</v>
      </c>
      <c r="AE6195">
        <f t="shared" si="96"/>
        <v>2005</v>
      </c>
    </row>
    <row r="6196" spans="1:31" x14ac:dyDescent="0.25">
      <c r="A6196" s="7">
        <v>6193</v>
      </c>
      <c r="B6196" s="8">
        <v>38497</v>
      </c>
      <c r="C6196" t="s">
        <v>3</v>
      </c>
      <c r="D6196" t="s">
        <v>92</v>
      </c>
      <c r="E6196" t="s">
        <v>9</v>
      </c>
      <c r="F6196" t="s">
        <v>319</v>
      </c>
      <c r="G6196" t="s">
        <v>377</v>
      </c>
      <c r="H6196" s="9" t="s">
        <v>2085</v>
      </c>
      <c r="I6196" t="s">
        <v>1454</v>
      </c>
      <c r="J6196" s="20">
        <v>25</v>
      </c>
      <c r="K6196" s="20" t="s">
        <v>9</v>
      </c>
      <c r="L6196" t="s">
        <v>1464</v>
      </c>
      <c r="M6196" s="20">
        <v>5.5</v>
      </c>
      <c r="N6196" s="20">
        <v>8</v>
      </c>
      <c r="AE6196">
        <f t="shared" si="96"/>
        <v>2005</v>
      </c>
    </row>
    <row r="6197" spans="1:31" x14ac:dyDescent="0.25">
      <c r="A6197" s="7">
        <v>6194</v>
      </c>
      <c r="B6197" s="8">
        <v>38497</v>
      </c>
      <c r="C6197" t="s">
        <v>3</v>
      </c>
      <c r="D6197" t="s">
        <v>543</v>
      </c>
      <c r="E6197" t="s">
        <v>9</v>
      </c>
      <c r="F6197" t="s">
        <v>427</v>
      </c>
      <c r="G6197" t="s">
        <v>633</v>
      </c>
      <c r="H6197" s="9" t="s">
        <v>2086</v>
      </c>
      <c r="I6197" t="s">
        <v>1454</v>
      </c>
      <c r="J6197" s="20">
        <v>19</v>
      </c>
      <c r="K6197" s="20" t="s">
        <v>3</v>
      </c>
      <c r="L6197" t="s">
        <v>1463</v>
      </c>
      <c r="M6197" s="20">
        <v>5.94</v>
      </c>
      <c r="N6197" s="20">
        <v>4.5599999999999996</v>
      </c>
      <c r="AE6197">
        <f t="shared" si="96"/>
        <v>2005</v>
      </c>
    </row>
    <row r="6198" spans="1:31" x14ac:dyDescent="0.25">
      <c r="A6198" s="7">
        <v>6195</v>
      </c>
      <c r="B6198" s="8">
        <v>38497</v>
      </c>
      <c r="C6198" t="s">
        <v>3</v>
      </c>
      <c r="D6198" t="s">
        <v>606</v>
      </c>
      <c r="E6198" t="s">
        <v>9</v>
      </c>
      <c r="F6198" t="s">
        <v>597</v>
      </c>
      <c r="G6198" t="s">
        <v>648</v>
      </c>
      <c r="H6198" s="9" t="s">
        <v>1959</v>
      </c>
      <c r="I6198" t="s">
        <v>1454</v>
      </c>
      <c r="J6198" s="20">
        <v>15</v>
      </c>
      <c r="K6198" s="20" t="s">
        <v>1465</v>
      </c>
      <c r="L6198" t="s">
        <v>1466</v>
      </c>
      <c r="M6198" s="20">
        <v>3.75</v>
      </c>
      <c r="N6198" s="20">
        <v>3.75</v>
      </c>
      <c r="AE6198">
        <f t="shared" si="96"/>
        <v>2005</v>
      </c>
    </row>
    <row r="6199" spans="1:31" x14ac:dyDescent="0.25">
      <c r="A6199" s="7">
        <v>6196</v>
      </c>
      <c r="B6199" s="8">
        <v>38497</v>
      </c>
      <c r="C6199" t="s">
        <v>3</v>
      </c>
      <c r="D6199" t="s">
        <v>721</v>
      </c>
      <c r="E6199" t="s">
        <v>9</v>
      </c>
      <c r="F6199" t="s">
        <v>586</v>
      </c>
      <c r="G6199" t="s">
        <v>648</v>
      </c>
      <c r="H6199" s="9" t="s">
        <v>2087</v>
      </c>
      <c r="I6199" t="s">
        <v>1455</v>
      </c>
      <c r="J6199" s="20">
        <v>13</v>
      </c>
      <c r="K6199" s="20" t="s">
        <v>3</v>
      </c>
      <c r="L6199" t="s">
        <v>1463</v>
      </c>
      <c r="M6199" s="20">
        <v>2.19</v>
      </c>
      <c r="N6199" s="20">
        <v>1.56</v>
      </c>
      <c r="AE6199">
        <f t="shared" si="96"/>
        <v>2005</v>
      </c>
    </row>
    <row r="6200" spans="1:31" x14ac:dyDescent="0.25">
      <c r="A6200" s="7">
        <v>6197</v>
      </c>
      <c r="B6200" s="8">
        <v>38497</v>
      </c>
      <c r="C6200" t="s">
        <v>3</v>
      </c>
      <c r="D6200" t="s">
        <v>677</v>
      </c>
      <c r="E6200" t="s">
        <v>9</v>
      </c>
      <c r="F6200" t="s">
        <v>597</v>
      </c>
      <c r="G6200" t="s">
        <v>569</v>
      </c>
      <c r="H6200" s="135" t="s">
        <v>1964</v>
      </c>
      <c r="I6200" t="s">
        <v>1454</v>
      </c>
      <c r="J6200" s="20">
        <v>41</v>
      </c>
      <c r="K6200" s="20" t="s">
        <v>9</v>
      </c>
      <c r="L6200" t="s">
        <v>1464</v>
      </c>
      <c r="M6200" s="20">
        <v>9.02</v>
      </c>
      <c r="N6200" s="20">
        <v>12.48</v>
      </c>
      <c r="AE6200">
        <f t="shared" si="96"/>
        <v>2005</v>
      </c>
    </row>
    <row r="6201" spans="1:31" x14ac:dyDescent="0.25">
      <c r="A6201" s="7">
        <v>6198</v>
      </c>
      <c r="B6201" s="8">
        <v>38497</v>
      </c>
      <c r="C6201" t="s">
        <v>3</v>
      </c>
      <c r="D6201" t="s">
        <v>39</v>
      </c>
      <c r="E6201" t="s">
        <v>9</v>
      </c>
      <c r="F6201" t="s">
        <v>57</v>
      </c>
      <c r="G6201" t="s">
        <v>569</v>
      </c>
      <c r="H6201" s="9" t="s">
        <v>2088</v>
      </c>
      <c r="I6201" t="s">
        <v>1454</v>
      </c>
      <c r="J6201" s="20">
        <v>21</v>
      </c>
      <c r="K6201" s="20" t="s">
        <v>9</v>
      </c>
      <c r="L6201" t="s">
        <v>1463</v>
      </c>
      <c r="M6201" s="20">
        <v>5.04</v>
      </c>
      <c r="N6201" s="20">
        <v>6.46</v>
      </c>
      <c r="AE6201">
        <f t="shared" si="96"/>
        <v>2005</v>
      </c>
    </row>
    <row r="6202" spans="1:31" x14ac:dyDescent="0.25">
      <c r="A6202" s="7">
        <v>6199</v>
      </c>
      <c r="B6202" s="8">
        <v>38497</v>
      </c>
      <c r="C6202" t="s">
        <v>3</v>
      </c>
      <c r="D6202" t="s">
        <v>39</v>
      </c>
      <c r="E6202" t="s">
        <v>9</v>
      </c>
      <c r="F6202" t="s">
        <v>57</v>
      </c>
      <c r="G6202" t="s">
        <v>569</v>
      </c>
      <c r="H6202" s="9" t="s">
        <v>2089</v>
      </c>
      <c r="I6202" t="s">
        <v>1454</v>
      </c>
      <c r="J6202" s="20">
        <v>11</v>
      </c>
      <c r="K6202" s="20" t="s">
        <v>1465</v>
      </c>
      <c r="L6202" t="s">
        <v>1466</v>
      </c>
      <c r="M6202" s="20">
        <v>2.75</v>
      </c>
      <c r="N6202" s="20">
        <v>2.75</v>
      </c>
      <c r="AE6202">
        <f t="shared" si="96"/>
        <v>2005</v>
      </c>
    </row>
    <row r="6203" spans="1:31" x14ac:dyDescent="0.25">
      <c r="A6203" s="7">
        <v>6200</v>
      </c>
      <c r="B6203" s="8">
        <v>38497</v>
      </c>
      <c r="C6203" t="s">
        <v>3</v>
      </c>
      <c r="D6203" t="s">
        <v>49</v>
      </c>
      <c r="E6203" t="s">
        <v>9</v>
      </c>
      <c r="F6203" t="s">
        <v>597</v>
      </c>
      <c r="G6203" t="s">
        <v>714</v>
      </c>
      <c r="H6203" s="9" t="s">
        <v>2008</v>
      </c>
      <c r="I6203" t="s">
        <v>1454</v>
      </c>
      <c r="J6203" s="20">
        <v>13</v>
      </c>
      <c r="K6203" s="20" t="s">
        <v>1465</v>
      </c>
      <c r="L6203" t="s">
        <v>1466</v>
      </c>
      <c r="M6203" s="20">
        <v>3.25</v>
      </c>
      <c r="N6203" s="20">
        <v>3.25</v>
      </c>
      <c r="AE6203">
        <f t="shared" si="96"/>
        <v>2005</v>
      </c>
    </row>
    <row r="6204" spans="1:31" x14ac:dyDescent="0.25">
      <c r="A6204" s="7">
        <v>6201</v>
      </c>
      <c r="B6204" s="8">
        <v>38497</v>
      </c>
      <c r="C6204" t="s">
        <v>3</v>
      </c>
      <c r="D6204" t="s">
        <v>442</v>
      </c>
      <c r="E6204" t="s">
        <v>9</v>
      </c>
      <c r="F6204" t="s">
        <v>427</v>
      </c>
      <c r="G6204" t="s">
        <v>714</v>
      </c>
      <c r="H6204" s="135" t="s">
        <v>2006</v>
      </c>
      <c r="I6204" t="s">
        <v>1454</v>
      </c>
      <c r="J6204" s="20">
        <v>38</v>
      </c>
      <c r="K6204" s="20" t="s">
        <v>9</v>
      </c>
      <c r="L6204" t="s">
        <v>1464</v>
      </c>
      <c r="M6204" s="20">
        <v>8.36</v>
      </c>
      <c r="N6204" s="20">
        <v>11.64</v>
      </c>
      <c r="AE6204">
        <f t="shared" si="96"/>
        <v>2005</v>
      </c>
    </row>
    <row r="6205" spans="1:31" x14ac:dyDescent="0.25">
      <c r="A6205" s="7">
        <v>6202</v>
      </c>
      <c r="B6205" s="8">
        <v>38497</v>
      </c>
      <c r="C6205" t="s">
        <v>3</v>
      </c>
      <c r="D6205" t="s">
        <v>521</v>
      </c>
      <c r="E6205" t="s">
        <v>9</v>
      </c>
      <c r="F6205" t="s">
        <v>427</v>
      </c>
      <c r="G6205" t="s">
        <v>714</v>
      </c>
      <c r="H6205" s="135" t="s">
        <v>2006</v>
      </c>
      <c r="I6205" t="s">
        <v>1455</v>
      </c>
      <c r="J6205" s="20">
        <v>40</v>
      </c>
      <c r="K6205" s="20" t="s">
        <v>9</v>
      </c>
      <c r="L6205" t="s">
        <v>1464</v>
      </c>
      <c r="M6205" s="20">
        <v>4.4000000000000004</v>
      </c>
      <c r="N6205" s="20">
        <v>6.1</v>
      </c>
      <c r="AE6205">
        <f t="shared" si="96"/>
        <v>2005</v>
      </c>
    </row>
    <row r="6206" spans="1:31" x14ac:dyDescent="0.25">
      <c r="A6206" s="7">
        <v>6203</v>
      </c>
      <c r="B6206" s="8">
        <v>38497</v>
      </c>
      <c r="C6206" t="s">
        <v>3</v>
      </c>
      <c r="D6206" t="s">
        <v>392</v>
      </c>
      <c r="E6206" t="s">
        <v>9</v>
      </c>
      <c r="F6206" t="s">
        <v>19</v>
      </c>
      <c r="G6206" t="s">
        <v>569</v>
      </c>
      <c r="H6206" s="9" t="s">
        <v>2090</v>
      </c>
      <c r="I6206" t="s">
        <v>1454</v>
      </c>
      <c r="J6206" s="20">
        <v>60</v>
      </c>
      <c r="K6206" s="20" t="s">
        <v>3</v>
      </c>
      <c r="L6206" t="s">
        <v>1464</v>
      </c>
      <c r="M6206" s="20">
        <v>17.8</v>
      </c>
      <c r="N6206" s="20">
        <v>13.2</v>
      </c>
      <c r="AE6206">
        <f t="shared" si="96"/>
        <v>2005</v>
      </c>
    </row>
    <row r="6207" spans="1:31" x14ac:dyDescent="0.25">
      <c r="A6207" s="7">
        <v>6204</v>
      </c>
      <c r="B6207" s="8">
        <v>38498</v>
      </c>
      <c r="C6207" t="s">
        <v>3</v>
      </c>
      <c r="D6207" t="s">
        <v>678</v>
      </c>
      <c r="E6207" t="s">
        <v>9</v>
      </c>
      <c r="F6207" t="s">
        <v>682</v>
      </c>
      <c r="G6207" t="s">
        <v>714</v>
      </c>
      <c r="H6207" s="135" t="s">
        <v>2006</v>
      </c>
      <c r="I6207" t="s">
        <v>1454</v>
      </c>
      <c r="J6207" s="20">
        <v>40</v>
      </c>
      <c r="K6207" s="20" t="s">
        <v>1465</v>
      </c>
      <c r="L6207" t="s">
        <v>1466</v>
      </c>
      <c r="M6207" s="20">
        <v>10</v>
      </c>
      <c r="N6207" s="20">
        <v>10</v>
      </c>
      <c r="AE6207">
        <f t="shared" si="96"/>
        <v>2005</v>
      </c>
    </row>
    <row r="6208" spans="1:31" x14ac:dyDescent="0.25">
      <c r="A6208" s="7">
        <v>6205</v>
      </c>
      <c r="B6208" s="8">
        <v>38498</v>
      </c>
      <c r="C6208" t="s">
        <v>3</v>
      </c>
      <c r="D6208" t="s">
        <v>678</v>
      </c>
      <c r="E6208" t="s">
        <v>9</v>
      </c>
      <c r="F6208" t="s">
        <v>679</v>
      </c>
      <c r="G6208" t="s">
        <v>714</v>
      </c>
      <c r="H6208" s="135" t="s">
        <v>2091</v>
      </c>
      <c r="I6208" t="s">
        <v>1454</v>
      </c>
      <c r="J6208" s="20">
        <v>22</v>
      </c>
      <c r="K6208" s="20" t="s">
        <v>1465</v>
      </c>
      <c r="L6208" t="s">
        <v>1466</v>
      </c>
      <c r="M6208" s="20">
        <v>5.5</v>
      </c>
      <c r="N6208" s="20">
        <v>5.5</v>
      </c>
      <c r="AE6208">
        <f t="shared" si="96"/>
        <v>2005</v>
      </c>
    </row>
    <row r="6209" spans="1:31" x14ac:dyDescent="0.25">
      <c r="A6209" s="7">
        <v>6206</v>
      </c>
      <c r="B6209" s="8">
        <v>38499</v>
      </c>
      <c r="C6209" t="s">
        <v>3</v>
      </c>
      <c r="D6209" t="s">
        <v>577</v>
      </c>
      <c r="E6209" t="s">
        <v>9</v>
      </c>
      <c r="F6209" t="s">
        <v>624</v>
      </c>
      <c r="G6209" t="s">
        <v>17</v>
      </c>
      <c r="H6209" s="135" t="s">
        <v>1570</v>
      </c>
      <c r="I6209" t="s">
        <v>1454</v>
      </c>
      <c r="J6209" s="20">
        <v>18</v>
      </c>
      <c r="K6209" s="20" t="s">
        <v>9</v>
      </c>
      <c r="L6209" t="s">
        <v>1463</v>
      </c>
      <c r="M6209" s="20">
        <v>4.32</v>
      </c>
      <c r="N6209" s="20">
        <v>5.68</v>
      </c>
      <c r="AE6209">
        <f t="shared" si="96"/>
        <v>2005</v>
      </c>
    </row>
    <row r="6210" spans="1:31" x14ac:dyDescent="0.25">
      <c r="A6210" s="7">
        <v>6207</v>
      </c>
      <c r="B6210" s="8">
        <v>38499</v>
      </c>
      <c r="C6210" t="s">
        <v>3</v>
      </c>
      <c r="D6210" t="s">
        <v>687</v>
      </c>
      <c r="E6210" t="s">
        <v>9</v>
      </c>
      <c r="F6210" t="s">
        <v>582</v>
      </c>
      <c r="G6210" t="s">
        <v>648</v>
      </c>
      <c r="H6210" s="135" t="s">
        <v>1806</v>
      </c>
      <c r="I6210" t="s">
        <v>1455</v>
      </c>
      <c r="J6210" s="20">
        <v>17</v>
      </c>
      <c r="K6210" s="20" t="s">
        <v>9</v>
      </c>
      <c r="L6210" t="s">
        <v>1463</v>
      </c>
      <c r="M6210" s="20">
        <v>2.04</v>
      </c>
      <c r="N6210" s="20">
        <v>2.71</v>
      </c>
      <c r="AE6210">
        <f t="shared" si="96"/>
        <v>2005</v>
      </c>
    </row>
    <row r="6211" spans="1:31" x14ac:dyDescent="0.25">
      <c r="A6211" s="7">
        <v>6208</v>
      </c>
      <c r="B6211" s="8">
        <v>38500</v>
      </c>
      <c r="C6211" t="s">
        <v>3</v>
      </c>
      <c r="D6211" t="s">
        <v>39</v>
      </c>
      <c r="E6211" t="s">
        <v>9</v>
      </c>
      <c r="F6211" t="s">
        <v>431</v>
      </c>
      <c r="G6211" t="s">
        <v>377</v>
      </c>
      <c r="H6211" s="9" t="s">
        <v>2092</v>
      </c>
      <c r="I6211" t="s">
        <v>1454</v>
      </c>
      <c r="J6211" s="20">
        <v>33</v>
      </c>
      <c r="K6211" s="20" t="s">
        <v>3</v>
      </c>
      <c r="L6211" t="s">
        <v>1464</v>
      </c>
      <c r="M6211" s="20">
        <v>10.24</v>
      </c>
      <c r="N6211" s="20">
        <v>7.26</v>
      </c>
      <c r="AE6211">
        <f t="shared" si="96"/>
        <v>2005</v>
      </c>
    </row>
    <row r="6212" spans="1:31" x14ac:dyDescent="0.25">
      <c r="A6212" s="7">
        <v>6209</v>
      </c>
      <c r="B6212" s="8">
        <v>38500</v>
      </c>
      <c r="C6212" t="s">
        <v>3</v>
      </c>
      <c r="D6212" t="s">
        <v>242</v>
      </c>
      <c r="E6212" t="s">
        <v>9</v>
      </c>
      <c r="F6212" t="s">
        <v>727</v>
      </c>
      <c r="G6212" t="s">
        <v>14</v>
      </c>
      <c r="H6212" s="135" t="s">
        <v>1496</v>
      </c>
      <c r="I6212" t="s">
        <v>1458</v>
      </c>
      <c r="J6212" s="20">
        <v>11</v>
      </c>
      <c r="K6212" s="20" t="s">
        <v>3</v>
      </c>
      <c r="L6212" t="s">
        <v>1464</v>
      </c>
      <c r="M6212" s="20">
        <v>10</v>
      </c>
      <c r="N6212" s="20">
        <v>30</v>
      </c>
      <c r="AE6212">
        <f t="shared" ref="AE6212:AE6275" si="97">YEAR(B6212)</f>
        <v>2005</v>
      </c>
    </row>
    <row r="6213" spans="1:31" x14ac:dyDescent="0.25">
      <c r="A6213" s="7">
        <v>6210</v>
      </c>
      <c r="B6213" s="8">
        <v>38500</v>
      </c>
      <c r="C6213" t="s">
        <v>3</v>
      </c>
      <c r="D6213" t="s">
        <v>538</v>
      </c>
      <c r="E6213" t="s">
        <v>9</v>
      </c>
      <c r="F6213" t="s">
        <v>427</v>
      </c>
      <c r="G6213" t="s">
        <v>648</v>
      </c>
      <c r="H6213" s="135" t="s">
        <v>1810</v>
      </c>
      <c r="I6213" t="s">
        <v>1454</v>
      </c>
      <c r="J6213" s="20">
        <v>104</v>
      </c>
      <c r="K6213" s="20" t="s">
        <v>9</v>
      </c>
      <c r="L6213" t="s">
        <v>1464</v>
      </c>
      <c r="M6213" s="20">
        <v>22.88</v>
      </c>
      <c r="N6213" s="20">
        <v>30.12</v>
      </c>
      <c r="AE6213">
        <f t="shared" si="97"/>
        <v>2005</v>
      </c>
    </row>
    <row r="6214" spans="1:31" x14ac:dyDescent="0.25">
      <c r="A6214" s="7">
        <v>6211</v>
      </c>
      <c r="B6214" s="8">
        <v>38533</v>
      </c>
      <c r="C6214" t="s">
        <v>3</v>
      </c>
      <c r="D6214" t="s">
        <v>674</v>
      </c>
      <c r="E6214" t="s">
        <v>9</v>
      </c>
      <c r="F6214" t="s">
        <v>720</v>
      </c>
      <c r="G6214" t="s">
        <v>648</v>
      </c>
      <c r="H6214" s="9" t="s">
        <v>1797</v>
      </c>
      <c r="I6214" t="s">
        <v>1454</v>
      </c>
      <c r="J6214" s="20">
        <v>1</v>
      </c>
      <c r="K6214" s="20" t="s">
        <v>1465</v>
      </c>
      <c r="L6214" t="s">
        <v>1466</v>
      </c>
      <c r="M6214" s="20">
        <v>0.25</v>
      </c>
      <c r="N6214" s="20">
        <v>0.25</v>
      </c>
      <c r="AE6214">
        <f t="shared" si="97"/>
        <v>2005</v>
      </c>
    </row>
    <row r="6215" spans="1:31" x14ac:dyDescent="0.25">
      <c r="A6215" s="7">
        <v>6212</v>
      </c>
      <c r="B6215" s="8">
        <v>38533</v>
      </c>
      <c r="C6215" t="s">
        <v>3</v>
      </c>
      <c r="D6215" t="s">
        <v>728</v>
      </c>
      <c r="E6215" t="s">
        <v>9</v>
      </c>
      <c r="F6215" t="s">
        <v>586</v>
      </c>
      <c r="G6215" t="s">
        <v>569</v>
      </c>
      <c r="H6215" s="136" t="s">
        <v>1677</v>
      </c>
      <c r="I6215" t="s">
        <v>1455</v>
      </c>
      <c r="J6215" s="20">
        <v>21</v>
      </c>
      <c r="K6215" s="20" t="s">
        <v>1465</v>
      </c>
      <c r="L6215" t="s">
        <v>1466</v>
      </c>
      <c r="M6215" s="20">
        <v>2.625</v>
      </c>
      <c r="N6215" s="20">
        <v>2.625</v>
      </c>
      <c r="AE6215">
        <f t="shared" si="97"/>
        <v>2005</v>
      </c>
    </row>
    <row r="6216" spans="1:31" x14ac:dyDescent="0.25">
      <c r="A6216" s="7">
        <v>6213</v>
      </c>
      <c r="B6216" s="8">
        <v>38533</v>
      </c>
      <c r="C6216" t="s">
        <v>3</v>
      </c>
      <c r="D6216" t="s">
        <v>729</v>
      </c>
      <c r="E6216" t="s">
        <v>9</v>
      </c>
      <c r="F6216" t="s">
        <v>678</v>
      </c>
      <c r="G6216" t="s">
        <v>714</v>
      </c>
      <c r="H6216" s="135" t="s">
        <v>2093</v>
      </c>
      <c r="I6216" t="s">
        <v>1458</v>
      </c>
      <c r="J6216" s="20">
        <v>6</v>
      </c>
      <c r="K6216" s="20" t="s">
        <v>9</v>
      </c>
      <c r="L6216" t="s">
        <v>1464</v>
      </c>
      <c r="M6216" s="20">
        <v>30</v>
      </c>
      <c r="N6216" s="20">
        <v>10</v>
      </c>
      <c r="AE6216">
        <f t="shared" si="97"/>
        <v>2005</v>
      </c>
    </row>
    <row r="6217" spans="1:31" x14ac:dyDescent="0.25">
      <c r="A6217" s="7">
        <v>6214</v>
      </c>
      <c r="B6217" s="8">
        <v>38533</v>
      </c>
      <c r="C6217" t="s">
        <v>3</v>
      </c>
      <c r="D6217" t="s">
        <v>703</v>
      </c>
      <c r="E6217" t="s">
        <v>9</v>
      </c>
      <c r="F6217" t="s">
        <v>700</v>
      </c>
      <c r="G6217" t="s">
        <v>24</v>
      </c>
      <c r="H6217" s="135" t="s">
        <v>1555</v>
      </c>
      <c r="I6217" t="s">
        <v>1455</v>
      </c>
      <c r="J6217" s="20">
        <v>10</v>
      </c>
      <c r="K6217" s="20" t="s">
        <v>9</v>
      </c>
      <c r="L6217" t="s">
        <v>1464</v>
      </c>
      <c r="M6217" s="20">
        <v>1.1000000000000001</v>
      </c>
      <c r="N6217" s="20">
        <v>1.9</v>
      </c>
      <c r="AE6217">
        <f t="shared" si="97"/>
        <v>2005</v>
      </c>
    </row>
    <row r="6218" spans="1:31" x14ac:dyDescent="0.25">
      <c r="A6218" s="7">
        <v>6215</v>
      </c>
      <c r="B6218" s="8">
        <v>38533</v>
      </c>
      <c r="C6218" t="s">
        <v>3</v>
      </c>
      <c r="D6218" t="s">
        <v>674</v>
      </c>
      <c r="E6218" t="s">
        <v>9</v>
      </c>
      <c r="F6218" t="s">
        <v>597</v>
      </c>
      <c r="G6218" t="s">
        <v>377</v>
      </c>
      <c r="H6218" s="135" t="s">
        <v>1496</v>
      </c>
      <c r="I6218" t="s">
        <v>1454</v>
      </c>
      <c r="J6218" s="20">
        <v>15</v>
      </c>
      <c r="K6218" s="20" t="s">
        <v>1465</v>
      </c>
      <c r="L6218" t="s">
        <v>1466</v>
      </c>
      <c r="M6218" s="20">
        <v>3.75</v>
      </c>
      <c r="N6218" s="20">
        <v>3.75</v>
      </c>
      <c r="AE6218">
        <f t="shared" si="97"/>
        <v>2005</v>
      </c>
    </row>
    <row r="6219" spans="1:31" x14ac:dyDescent="0.25">
      <c r="A6219" s="7">
        <v>6216</v>
      </c>
      <c r="B6219" s="8">
        <v>38533</v>
      </c>
      <c r="C6219" t="s">
        <v>3</v>
      </c>
      <c r="D6219" t="s">
        <v>674</v>
      </c>
      <c r="E6219" t="s">
        <v>9</v>
      </c>
      <c r="F6219" t="s">
        <v>597</v>
      </c>
      <c r="G6219" t="s">
        <v>377</v>
      </c>
      <c r="H6219" s="135" t="s">
        <v>1496</v>
      </c>
      <c r="I6219" t="s">
        <v>1454</v>
      </c>
      <c r="J6219" s="20">
        <v>20</v>
      </c>
      <c r="K6219" s="20" t="s">
        <v>9</v>
      </c>
      <c r="L6219" t="s">
        <v>1464</v>
      </c>
      <c r="M6219" s="20">
        <v>4.4000000000000004</v>
      </c>
      <c r="N6219" s="20">
        <v>6.6</v>
      </c>
      <c r="AE6219">
        <f t="shared" si="97"/>
        <v>2005</v>
      </c>
    </row>
    <row r="6220" spans="1:31" x14ac:dyDescent="0.25">
      <c r="A6220" s="7">
        <v>6217</v>
      </c>
      <c r="B6220" s="8">
        <v>38533</v>
      </c>
      <c r="C6220" t="s">
        <v>3</v>
      </c>
      <c r="D6220" t="s">
        <v>500</v>
      </c>
      <c r="E6220" t="s">
        <v>9</v>
      </c>
      <c r="F6220" t="s">
        <v>597</v>
      </c>
      <c r="G6220" t="s">
        <v>377</v>
      </c>
      <c r="H6220" s="135" t="s">
        <v>1496</v>
      </c>
      <c r="I6220" t="s">
        <v>1454</v>
      </c>
      <c r="J6220" s="20">
        <v>15</v>
      </c>
      <c r="K6220" s="20" t="s">
        <v>1465</v>
      </c>
      <c r="L6220" t="s">
        <v>1466</v>
      </c>
      <c r="M6220" s="20">
        <v>3.75</v>
      </c>
      <c r="N6220" s="20">
        <v>3.75</v>
      </c>
      <c r="AE6220">
        <f t="shared" si="97"/>
        <v>2005</v>
      </c>
    </row>
    <row r="6221" spans="1:31" x14ac:dyDescent="0.25">
      <c r="A6221" s="7">
        <v>6218</v>
      </c>
      <c r="B6221" s="8">
        <v>38533</v>
      </c>
      <c r="C6221" t="s">
        <v>3</v>
      </c>
      <c r="D6221" t="s">
        <v>500</v>
      </c>
      <c r="E6221" t="s">
        <v>9</v>
      </c>
      <c r="F6221" t="s">
        <v>597</v>
      </c>
      <c r="G6221" t="s">
        <v>377</v>
      </c>
      <c r="H6221" s="135" t="s">
        <v>1496</v>
      </c>
      <c r="I6221" t="s">
        <v>1454</v>
      </c>
      <c r="J6221" s="20">
        <v>18</v>
      </c>
      <c r="K6221" s="20" t="s">
        <v>3</v>
      </c>
      <c r="L6221" t="s">
        <v>1464</v>
      </c>
      <c r="M6221" s="20">
        <v>6.04</v>
      </c>
      <c r="N6221" s="20">
        <v>3.96</v>
      </c>
      <c r="AE6221">
        <f t="shared" si="97"/>
        <v>2005</v>
      </c>
    </row>
    <row r="6222" spans="1:31" x14ac:dyDescent="0.25">
      <c r="A6222" s="7">
        <v>6219</v>
      </c>
      <c r="B6222" s="8">
        <v>38533</v>
      </c>
      <c r="C6222" t="s">
        <v>3</v>
      </c>
      <c r="D6222" t="s">
        <v>678</v>
      </c>
      <c r="E6222" t="s">
        <v>9</v>
      </c>
      <c r="F6222" t="s">
        <v>690</v>
      </c>
      <c r="G6222" t="s">
        <v>377</v>
      </c>
      <c r="H6222" s="135" t="s">
        <v>1496</v>
      </c>
      <c r="I6222" t="s">
        <v>1454</v>
      </c>
      <c r="J6222" s="20">
        <v>20</v>
      </c>
      <c r="K6222" s="20" t="s">
        <v>3</v>
      </c>
      <c r="L6222" t="s">
        <v>1463</v>
      </c>
      <c r="M6222" s="20">
        <v>6.2</v>
      </c>
      <c r="N6222" s="20">
        <v>4.8</v>
      </c>
      <c r="AE6222">
        <f t="shared" si="97"/>
        <v>2005</v>
      </c>
    </row>
    <row r="6223" spans="1:31" x14ac:dyDescent="0.25">
      <c r="A6223" s="7">
        <v>6220</v>
      </c>
      <c r="B6223" s="8">
        <v>38533</v>
      </c>
      <c r="C6223" t="s">
        <v>3</v>
      </c>
      <c r="D6223" t="s">
        <v>700</v>
      </c>
      <c r="E6223" t="s">
        <v>9</v>
      </c>
      <c r="F6223" t="s">
        <v>703</v>
      </c>
      <c r="G6223" t="s">
        <v>24</v>
      </c>
      <c r="H6223" s="135" t="s">
        <v>1529</v>
      </c>
      <c r="I6223" t="s">
        <v>1455</v>
      </c>
      <c r="J6223" s="20">
        <v>10</v>
      </c>
      <c r="K6223" s="20" t="s">
        <v>3</v>
      </c>
      <c r="L6223" t="s">
        <v>1464</v>
      </c>
      <c r="M6223" s="20">
        <v>1.9</v>
      </c>
      <c r="N6223" s="20">
        <v>1.1000000000000001</v>
      </c>
      <c r="AE6223">
        <f t="shared" si="97"/>
        <v>2005</v>
      </c>
    </row>
    <row r="6224" spans="1:31" x14ac:dyDescent="0.25">
      <c r="A6224" s="7">
        <v>6221</v>
      </c>
      <c r="B6224" s="8">
        <v>38533</v>
      </c>
      <c r="C6224" t="s">
        <v>3</v>
      </c>
      <c r="D6224" t="s">
        <v>728</v>
      </c>
      <c r="E6224" t="s">
        <v>9</v>
      </c>
      <c r="F6224" t="s">
        <v>516</v>
      </c>
      <c r="G6224" t="s">
        <v>65</v>
      </c>
      <c r="H6224" s="135" t="s">
        <v>1511</v>
      </c>
      <c r="I6224" t="s">
        <v>1455</v>
      </c>
      <c r="J6224" s="20">
        <v>18</v>
      </c>
      <c r="K6224" s="20" t="s">
        <v>3</v>
      </c>
      <c r="L6224" t="s">
        <v>1464</v>
      </c>
      <c r="M6224" s="20">
        <v>3.02</v>
      </c>
      <c r="N6224" s="20">
        <v>1.98</v>
      </c>
      <c r="AE6224">
        <f t="shared" si="97"/>
        <v>2005</v>
      </c>
    </row>
    <row r="6225" spans="1:31" x14ac:dyDescent="0.25">
      <c r="A6225" s="7">
        <v>6222</v>
      </c>
      <c r="B6225" s="8">
        <v>38533</v>
      </c>
      <c r="C6225" t="s">
        <v>3</v>
      </c>
      <c r="D6225" t="s">
        <v>187</v>
      </c>
      <c r="E6225" t="s">
        <v>9</v>
      </c>
      <c r="F6225" t="s">
        <v>597</v>
      </c>
      <c r="G6225" t="s">
        <v>65</v>
      </c>
      <c r="H6225" s="135" t="s">
        <v>1519</v>
      </c>
      <c r="I6225" t="s">
        <v>1454</v>
      </c>
      <c r="J6225" s="20">
        <v>16</v>
      </c>
      <c r="K6225" s="20" t="s">
        <v>3</v>
      </c>
      <c r="L6225" t="s">
        <v>1464</v>
      </c>
      <c r="M6225" s="20">
        <v>5.48</v>
      </c>
      <c r="N6225" s="20">
        <v>3.52</v>
      </c>
      <c r="AE6225">
        <f t="shared" si="97"/>
        <v>2005</v>
      </c>
    </row>
    <row r="6226" spans="1:31" x14ac:dyDescent="0.25">
      <c r="A6226" s="7">
        <v>6223</v>
      </c>
      <c r="B6226" s="8">
        <v>38533</v>
      </c>
      <c r="C6226" t="s">
        <v>3</v>
      </c>
      <c r="D6226" t="s">
        <v>667</v>
      </c>
      <c r="E6226" t="s">
        <v>9</v>
      </c>
      <c r="F6226" t="s">
        <v>700</v>
      </c>
      <c r="G6226" t="s">
        <v>14</v>
      </c>
      <c r="H6226" s="135" t="s">
        <v>1506</v>
      </c>
      <c r="I6226" t="s">
        <v>1455</v>
      </c>
      <c r="J6226" s="20">
        <v>8</v>
      </c>
      <c r="K6226" s="20" t="s">
        <v>9</v>
      </c>
      <c r="L6226" t="s">
        <v>1464</v>
      </c>
      <c r="M6226" s="20">
        <v>0.88</v>
      </c>
      <c r="N6226" s="20">
        <v>1.62</v>
      </c>
      <c r="AE6226">
        <f t="shared" si="97"/>
        <v>2005</v>
      </c>
    </row>
    <row r="6227" spans="1:31" x14ac:dyDescent="0.25">
      <c r="A6227" s="7">
        <v>6224</v>
      </c>
      <c r="B6227" s="8">
        <v>38533</v>
      </c>
      <c r="C6227" t="s">
        <v>3</v>
      </c>
      <c r="D6227" t="s">
        <v>546</v>
      </c>
      <c r="E6227" t="s">
        <v>9</v>
      </c>
      <c r="F6227" t="s">
        <v>682</v>
      </c>
      <c r="G6227" t="s">
        <v>11</v>
      </c>
      <c r="H6227" s="135" t="s">
        <v>1505</v>
      </c>
      <c r="I6227" t="s">
        <v>1454</v>
      </c>
      <c r="J6227" s="20">
        <v>126</v>
      </c>
      <c r="K6227" s="20" t="s">
        <v>3</v>
      </c>
      <c r="L6227" t="s">
        <v>1464</v>
      </c>
      <c r="M6227" s="20">
        <v>36.28</v>
      </c>
      <c r="N6227" s="20">
        <v>27.72</v>
      </c>
      <c r="AE6227">
        <f t="shared" si="97"/>
        <v>2005</v>
      </c>
    </row>
    <row r="6228" spans="1:31" x14ac:dyDescent="0.25">
      <c r="A6228" s="7">
        <v>6225</v>
      </c>
      <c r="B6228" s="8">
        <v>38533</v>
      </c>
      <c r="C6228" t="s">
        <v>3</v>
      </c>
      <c r="D6228" t="s">
        <v>302</v>
      </c>
      <c r="E6228" t="s">
        <v>9</v>
      </c>
      <c r="F6228" t="s">
        <v>55</v>
      </c>
      <c r="G6228" t="s">
        <v>633</v>
      </c>
      <c r="H6228" s="135" t="s">
        <v>1496</v>
      </c>
      <c r="I6228" t="s">
        <v>1454</v>
      </c>
      <c r="J6228" s="20">
        <v>17</v>
      </c>
      <c r="K6228" s="20" t="s">
        <v>1465</v>
      </c>
      <c r="L6228" t="s">
        <v>1466</v>
      </c>
      <c r="M6228" s="20">
        <v>4.25</v>
      </c>
      <c r="N6228" s="20">
        <v>4.25</v>
      </c>
      <c r="AE6228">
        <f t="shared" si="97"/>
        <v>2005</v>
      </c>
    </row>
    <row r="6229" spans="1:31" x14ac:dyDescent="0.25">
      <c r="A6229" s="7">
        <v>6226</v>
      </c>
      <c r="B6229" s="8">
        <v>38533</v>
      </c>
      <c r="C6229" t="s">
        <v>3</v>
      </c>
      <c r="D6229" t="s">
        <v>621</v>
      </c>
      <c r="E6229" t="s">
        <v>9</v>
      </c>
      <c r="F6229" t="s">
        <v>597</v>
      </c>
      <c r="G6229" t="s">
        <v>648</v>
      </c>
      <c r="H6229" s="135" t="s">
        <v>1785</v>
      </c>
      <c r="I6229" t="s">
        <v>1454</v>
      </c>
      <c r="J6229" s="20">
        <v>35</v>
      </c>
      <c r="K6229" s="20" t="s">
        <v>1465</v>
      </c>
      <c r="L6229" t="s">
        <v>1466</v>
      </c>
      <c r="M6229" s="20">
        <v>8.75</v>
      </c>
      <c r="N6229" s="20">
        <v>8.75</v>
      </c>
      <c r="AE6229">
        <f t="shared" si="97"/>
        <v>2005</v>
      </c>
    </row>
    <row r="6230" spans="1:31" x14ac:dyDescent="0.25">
      <c r="A6230" s="7">
        <v>6227</v>
      </c>
      <c r="B6230" s="8">
        <v>38533</v>
      </c>
      <c r="C6230" t="s">
        <v>3</v>
      </c>
      <c r="D6230" t="s">
        <v>674</v>
      </c>
      <c r="E6230" t="s">
        <v>9</v>
      </c>
      <c r="F6230" t="s">
        <v>720</v>
      </c>
      <c r="G6230" t="s">
        <v>648</v>
      </c>
      <c r="H6230" s="135" t="s">
        <v>1785</v>
      </c>
      <c r="I6230" t="s">
        <v>1454</v>
      </c>
      <c r="J6230" s="20">
        <v>30</v>
      </c>
      <c r="K6230" s="20" t="s">
        <v>1465</v>
      </c>
      <c r="L6230" t="s">
        <v>1466</v>
      </c>
      <c r="M6230" s="20">
        <v>7.5</v>
      </c>
      <c r="N6230" s="20">
        <v>7.5</v>
      </c>
      <c r="AE6230">
        <f t="shared" si="97"/>
        <v>2005</v>
      </c>
    </row>
    <row r="6231" spans="1:31" x14ac:dyDescent="0.25">
      <c r="A6231" s="7">
        <v>6228</v>
      </c>
      <c r="B6231" s="8">
        <v>38533</v>
      </c>
      <c r="C6231" t="s">
        <v>3</v>
      </c>
      <c r="D6231" t="s">
        <v>655</v>
      </c>
      <c r="E6231" t="s">
        <v>9</v>
      </c>
      <c r="F6231" t="s">
        <v>661</v>
      </c>
      <c r="G6231" t="s">
        <v>648</v>
      </c>
      <c r="H6231" s="135" t="s">
        <v>1785</v>
      </c>
      <c r="I6231" t="s">
        <v>1454</v>
      </c>
      <c r="J6231" s="20">
        <v>41</v>
      </c>
      <c r="K6231" s="20" t="s">
        <v>1465</v>
      </c>
      <c r="L6231" t="s">
        <v>1466</v>
      </c>
      <c r="M6231" s="20">
        <v>10.25</v>
      </c>
      <c r="N6231" s="20">
        <v>10.25</v>
      </c>
      <c r="AE6231">
        <f t="shared" si="97"/>
        <v>2005</v>
      </c>
    </row>
    <row r="6232" spans="1:31" x14ac:dyDescent="0.25">
      <c r="A6232" s="7">
        <v>6229</v>
      </c>
      <c r="B6232" s="8">
        <v>38533</v>
      </c>
      <c r="C6232" t="s">
        <v>3</v>
      </c>
      <c r="D6232" t="s">
        <v>674</v>
      </c>
      <c r="E6232" t="s">
        <v>9</v>
      </c>
      <c r="F6232" t="s">
        <v>720</v>
      </c>
      <c r="G6232" t="s">
        <v>648</v>
      </c>
      <c r="H6232" s="135" t="s">
        <v>2094</v>
      </c>
      <c r="I6232" t="s">
        <v>1454</v>
      </c>
      <c r="J6232" s="20">
        <v>14</v>
      </c>
      <c r="K6232" s="20" t="s">
        <v>9</v>
      </c>
      <c r="L6232" t="s">
        <v>1463</v>
      </c>
      <c r="M6232" s="20">
        <v>3.36</v>
      </c>
      <c r="N6232" s="20">
        <v>4.6400000000000006</v>
      </c>
      <c r="AE6232">
        <f t="shared" si="97"/>
        <v>2005</v>
      </c>
    </row>
    <row r="6233" spans="1:31" x14ac:dyDescent="0.25">
      <c r="A6233" s="7">
        <v>6230</v>
      </c>
      <c r="B6233" s="8">
        <v>38533</v>
      </c>
      <c r="C6233" t="s">
        <v>3</v>
      </c>
      <c r="D6233" t="s">
        <v>258</v>
      </c>
      <c r="E6233" t="s">
        <v>9</v>
      </c>
      <c r="F6233" t="s">
        <v>242</v>
      </c>
      <c r="G6233" t="s">
        <v>648</v>
      </c>
      <c r="H6233" s="135" t="s">
        <v>2056</v>
      </c>
      <c r="I6233" t="s">
        <v>1455</v>
      </c>
      <c r="J6233" s="20">
        <v>35</v>
      </c>
      <c r="K6233" s="20" t="s">
        <v>9</v>
      </c>
      <c r="L6233" t="s">
        <v>1463</v>
      </c>
      <c r="M6233" s="20">
        <v>4.2</v>
      </c>
      <c r="N6233" s="20">
        <v>5.05</v>
      </c>
      <c r="AE6233">
        <f t="shared" si="97"/>
        <v>2005</v>
      </c>
    </row>
    <row r="6234" spans="1:31" x14ac:dyDescent="0.25">
      <c r="A6234" s="7">
        <v>6231</v>
      </c>
      <c r="B6234" s="8">
        <v>38533</v>
      </c>
      <c r="C6234" t="s">
        <v>3</v>
      </c>
      <c r="D6234" t="s">
        <v>674</v>
      </c>
      <c r="E6234" t="s">
        <v>9</v>
      </c>
      <c r="F6234" t="s">
        <v>720</v>
      </c>
      <c r="G6234" t="s">
        <v>648</v>
      </c>
      <c r="H6234" s="135" t="s">
        <v>1790</v>
      </c>
      <c r="I6234" t="s">
        <v>1454</v>
      </c>
      <c r="J6234" s="20">
        <v>10</v>
      </c>
      <c r="K6234" s="20" t="s">
        <v>1465</v>
      </c>
      <c r="L6234" t="s">
        <v>1466</v>
      </c>
      <c r="M6234" s="20">
        <v>2.5</v>
      </c>
      <c r="N6234" s="20">
        <v>2.5</v>
      </c>
      <c r="AE6234">
        <f t="shared" si="97"/>
        <v>2005</v>
      </c>
    </row>
    <row r="6235" spans="1:31" x14ac:dyDescent="0.25">
      <c r="A6235" s="7">
        <v>6232</v>
      </c>
      <c r="B6235" s="8">
        <v>38533</v>
      </c>
      <c r="C6235" t="s">
        <v>3</v>
      </c>
      <c r="D6235" t="s">
        <v>674</v>
      </c>
      <c r="E6235" t="s">
        <v>9</v>
      </c>
      <c r="F6235" t="s">
        <v>720</v>
      </c>
      <c r="G6235" t="s">
        <v>648</v>
      </c>
      <c r="H6235" s="135" t="s">
        <v>2095</v>
      </c>
      <c r="I6235" t="s">
        <v>1454</v>
      </c>
      <c r="J6235" s="20">
        <v>3</v>
      </c>
      <c r="K6235" s="20" t="s">
        <v>1465</v>
      </c>
      <c r="L6235" t="s">
        <v>1466</v>
      </c>
      <c r="M6235" s="20">
        <v>0.75</v>
      </c>
      <c r="N6235" s="20">
        <v>0.75</v>
      </c>
      <c r="AE6235">
        <f t="shared" si="97"/>
        <v>2005</v>
      </c>
    </row>
    <row r="6236" spans="1:31" x14ac:dyDescent="0.25">
      <c r="A6236" s="7">
        <v>6233</v>
      </c>
      <c r="B6236" s="8">
        <v>38533</v>
      </c>
      <c r="C6236" t="s">
        <v>3</v>
      </c>
      <c r="D6236" t="s">
        <v>543</v>
      </c>
      <c r="E6236" t="s">
        <v>9</v>
      </c>
      <c r="F6236" t="s">
        <v>597</v>
      </c>
      <c r="G6236" t="s">
        <v>633</v>
      </c>
      <c r="H6236" s="135" t="s">
        <v>1767</v>
      </c>
      <c r="I6236" t="s">
        <v>1454</v>
      </c>
      <c r="J6236" s="20">
        <v>10</v>
      </c>
      <c r="K6236" s="20" t="s">
        <v>9</v>
      </c>
      <c r="L6236" t="s">
        <v>1464</v>
      </c>
      <c r="M6236" s="20">
        <v>2.2000000000000002</v>
      </c>
      <c r="N6236" s="20">
        <v>3.8</v>
      </c>
      <c r="AE6236">
        <f t="shared" si="97"/>
        <v>2005</v>
      </c>
    </row>
    <row r="6237" spans="1:31" x14ac:dyDescent="0.25">
      <c r="A6237" s="7">
        <v>6234</v>
      </c>
      <c r="B6237" s="8">
        <v>38533</v>
      </c>
      <c r="C6237" t="s">
        <v>3</v>
      </c>
      <c r="D6237" t="s">
        <v>621</v>
      </c>
      <c r="E6237" t="s">
        <v>9</v>
      </c>
      <c r="F6237" t="s">
        <v>597</v>
      </c>
      <c r="G6237" t="s">
        <v>648</v>
      </c>
      <c r="H6237" s="136" t="s">
        <v>1496</v>
      </c>
      <c r="I6237" t="s">
        <v>1454</v>
      </c>
      <c r="J6237" s="20">
        <v>28</v>
      </c>
      <c r="K6237" s="20" t="s">
        <v>9</v>
      </c>
      <c r="L6237" t="s">
        <v>1464</v>
      </c>
      <c r="M6237" s="20">
        <v>6.16</v>
      </c>
      <c r="N6237" s="20">
        <v>8.84</v>
      </c>
      <c r="AE6237">
        <f t="shared" si="97"/>
        <v>2005</v>
      </c>
    </row>
    <row r="6238" spans="1:31" x14ac:dyDescent="0.25">
      <c r="A6238" s="7">
        <v>6235</v>
      </c>
      <c r="B6238" s="8">
        <v>38533</v>
      </c>
      <c r="C6238" t="s">
        <v>3</v>
      </c>
      <c r="D6238" t="s">
        <v>165</v>
      </c>
      <c r="E6238" t="s">
        <v>9</v>
      </c>
      <c r="F6238" t="s">
        <v>55</v>
      </c>
      <c r="G6238" t="s">
        <v>648</v>
      </c>
      <c r="H6238" s="136" t="s">
        <v>1496</v>
      </c>
      <c r="I6238" t="s">
        <v>1454</v>
      </c>
      <c r="J6238" s="20">
        <v>36</v>
      </c>
      <c r="K6238" s="20" t="s">
        <v>9</v>
      </c>
      <c r="L6238" t="s">
        <v>1463</v>
      </c>
      <c r="M6238" s="20">
        <v>8.64</v>
      </c>
      <c r="N6238" s="20">
        <v>10.36</v>
      </c>
      <c r="AE6238">
        <f t="shared" si="97"/>
        <v>2005</v>
      </c>
    </row>
    <row r="6239" spans="1:31" x14ac:dyDescent="0.25">
      <c r="A6239" s="7">
        <v>6236</v>
      </c>
      <c r="B6239" s="8">
        <v>38533</v>
      </c>
      <c r="C6239" t="s">
        <v>3</v>
      </c>
      <c r="D6239" t="s">
        <v>165</v>
      </c>
      <c r="E6239" t="s">
        <v>9</v>
      </c>
      <c r="F6239" t="s">
        <v>55</v>
      </c>
      <c r="G6239" t="s">
        <v>648</v>
      </c>
      <c r="H6239" s="136" t="s">
        <v>1496</v>
      </c>
      <c r="I6239" t="s">
        <v>1454</v>
      </c>
      <c r="J6239" s="20">
        <v>36</v>
      </c>
      <c r="K6239" s="20" t="s">
        <v>3</v>
      </c>
      <c r="L6239" t="s">
        <v>1464</v>
      </c>
      <c r="M6239" s="20">
        <v>11.08</v>
      </c>
      <c r="N6239" s="20">
        <v>7.92</v>
      </c>
      <c r="AE6239">
        <f t="shared" si="97"/>
        <v>2005</v>
      </c>
    </row>
    <row r="6240" spans="1:31" x14ac:dyDescent="0.25">
      <c r="A6240" s="7">
        <v>6237</v>
      </c>
      <c r="B6240" s="8">
        <v>38533</v>
      </c>
      <c r="C6240" t="s">
        <v>3</v>
      </c>
      <c r="D6240" t="s">
        <v>606</v>
      </c>
      <c r="E6240" t="s">
        <v>9</v>
      </c>
      <c r="F6240" t="s">
        <v>597</v>
      </c>
      <c r="G6240" t="s">
        <v>648</v>
      </c>
      <c r="H6240" s="136" t="s">
        <v>1496</v>
      </c>
      <c r="I6240" t="s">
        <v>1454</v>
      </c>
      <c r="J6240" s="20">
        <v>56</v>
      </c>
      <c r="K6240" s="20" t="s">
        <v>1465</v>
      </c>
      <c r="L6240" t="s">
        <v>1466</v>
      </c>
      <c r="M6240" s="20">
        <v>14</v>
      </c>
      <c r="N6240" s="20">
        <v>14</v>
      </c>
      <c r="AE6240">
        <f t="shared" si="97"/>
        <v>2005</v>
      </c>
    </row>
    <row r="6241" spans="1:31" x14ac:dyDescent="0.25">
      <c r="A6241" s="7">
        <v>6238</v>
      </c>
      <c r="B6241" s="8">
        <v>38533</v>
      </c>
      <c r="C6241" t="s">
        <v>3</v>
      </c>
      <c r="D6241" t="s">
        <v>500</v>
      </c>
      <c r="E6241" t="s">
        <v>9</v>
      </c>
      <c r="F6241" t="s">
        <v>597</v>
      </c>
      <c r="G6241" t="s">
        <v>377</v>
      </c>
      <c r="H6241" s="9" t="s">
        <v>2096</v>
      </c>
      <c r="I6241" t="s">
        <v>1454</v>
      </c>
      <c r="J6241" s="20">
        <v>25</v>
      </c>
      <c r="K6241" s="20" t="s">
        <v>3</v>
      </c>
      <c r="L6241" t="s">
        <v>1463</v>
      </c>
      <c r="M6241" s="20">
        <v>7.5</v>
      </c>
      <c r="N6241" s="20">
        <v>6</v>
      </c>
      <c r="AE6241">
        <f t="shared" si="97"/>
        <v>2005</v>
      </c>
    </row>
    <row r="6242" spans="1:31" x14ac:dyDescent="0.25">
      <c r="A6242" s="7">
        <v>6239</v>
      </c>
      <c r="B6242" s="8">
        <v>38533</v>
      </c>
      <c r="C6242" t="s">
        <v>3</v>
      </c>
      <c r="D6242" t="s">
        <v>678</v>
      </c>
      <c r="E6242" t="s">
        <v>9</v>
      </c>
      <c r="F6242" t="s">
        <v>690</v>
      </c>
      <c r="G6242" t="s">
        <v>377</v>
      </c>
      <c r="H6242" s="9" t="s">
        <v>2097</v>
      </c>
      <c r="I6242" t="s">
        <v>1454</v>
      </c>
      <c r="J6242" s="20">
        <v>59</v>
      </c>
      <c r="K6242" s="20" t="s">
        <v>1465</v>
      </c>
      <c r="L6242" t="s">
        <v>1466</v>
      </c>
      <c r="M6242" s="20">
        <v>14.75</v>
      </c>
      <c r="N6242" s="20">
        <v>14.75</v>
      </c>
      <c r="AE6242">
        <f t="shared" si="97"/>
        <v>2005</v>
      </c>
    </row>
    <row r="6243" spans="1:31" x14ac:dyDescent="0.25">
      <c r="A6243" s="7">
        <v>6240</v>
      </c>
      <c r="B6243" s="8">
        <v>38533</v>
      </c>
      <c r="C6243" t="s">
        <v>3</v>
      </c>
      <c r="D6243" t="s">
        <v>674</v>
      </c>
      <c r="E6243" t="s">
        <v>9</v>
      </c>
      <c r="F6243" t="s">
        <v>597</v>
      </c>
      <c r="G6243" t="s">
        <v>377</v>
      </c>
      <c r="H6243" s="9" t="s">
        <v>2098</v>
      </c>
      <c r="I6243" t="s">
        <v>1454</v>
      </c>
      <c r="J6243" s="20">
        <v>37</v>
      </c>
      <c r="K6243" s="20" t="s">
        <v>9</v>
      </c>
      <c r="L6243" t="s">
        <v>1464</v>
      </c>
      <c r="M6243" s="20">
        <v>8.14</v>
      </c>
      <c r="N6243" s="20">
        <v>11.36</v>
      </c>
      <c r="AE6243">
        <f t="shared" si="97"/>
        <v>2005</v>
      </c>
    </row>
    <row r="6244" spans="1:31" x14ac:dyDescent="0.25">
      <c r="A6244" s="7">
        <v>6241</v>
      </c>
      <c r="B6244" s="8">
        <v>38533</v>
      </c>
      <c r="C6244" t="s">
        <v>3</v>
      </c>
      <c r="D6244" t="s">
        <v>674</v>
      </c>
      <c r="E6244" t="s">
        <v>9</v>
      </c>
      <c r="F6244" t="s">
        <v>720</v>
      </c>
      <c r="G6244" t="s">
        <v>377</v>
      </c>
      <c r="H6244" s="9" t="s">
        <v>2099</v>
      </c>
      <c r="I6244" t="s">
        <v>1454</v>
      </c>
      <c r="J6244" s="20">
        <v>12</v>
      </c>
      <c r="K6244" s="20" t="s">
        <v>3</v>
      </c>
      <c r="L6244" t="s">
        <v>1463</v>
      </c>
      <c r="M6244" s="20">
        <v>4.12</v>
      </c>
      <c r="N6244" s="20">
        <v>2.88</v>
      </c>
      <c r="AE6244">
        <f t="shared" si="97"/>
        <v>2005</v>
      </c>
    </row>
    <row r="6245" spans="1:31" x14ac:dyDescent="0.25">
      <c r="A6245" s="7">
        <v>6242</v>
      </c>
      <c r="B6245" s="8">
        <v>38533</v>
      </c>
      <c r="C6245" t="s">
        <v>3</v>
      </c>
      <c r="D6245" t="s">
        <v>729</v>
      </c>
      <c r="E6245" t="s">
        <v>9</v>
      </c>
      <c r="F6245" s="15" t="s">
        <v>28</v>
      </c>
      <c r="G6245" t="s">
        <v>569</v>
      </c>
      <c r="H6245" s="135" t="s">
        <v>1694</v>
      </c>
      <c r="I6245" t="s">
        <v>1454</v>
      </c>
      <c r="J6245" s="20">
        <v>10</v>
      </c>
      <c r="K6245" s="20" t="s">
        <v>9</v>
      </c>
      <c r="L6245" t="s">
        <v>1463</v>
      </c>
      <c r="M6245" s="20">
        <v>2.4</v>
      </c>
      <c r="N6245" s="20">
        <v>3.6</v>
      </c>
      <c r="AE6245">
        <f t="shared" si="97"/>
        <v>2005</v>
      </c>
    </row>
    <row r="6246" spans="1:31" x14ac:dyDescent="0.25">
      <c r="A6246" s="7">
        <v>6243</v>
      </c>
      <c r="B6246" s="8">
        <v>38533</v>
      </c>
      <c r="C6246" t="s">
        <v>3</v>
      </c>
      <c r="D6246" t="s">
        <v>729</v>
      </c>
      <c r="E6246" t="s">
        <v>9</v>
      </c>
      <c r="F6246" t="s">
        <v>690</v>
      </c>
      <c r="G6246" t="s">
        <v>714</v>
      </c>
      <c r="H6246" s="135" t="s">
        <v>2100</v>
      </c>
      <c r="I6246" t="s">
        <v>1454</v>
      </c>
      <c r="J6246" s="20">
        <v>18</v>
      </c>
      <c r="K6246" s="20" t="s">
        <v>1465</v>
      </c>
      <c r="L6246" t="s">
        <v>1466</v>
      </c>
      <c r="M6246" s="20">
        <v>4.5</v>
      </c>
      <c r="N6246" s="20">
        <v>4.5</v>
      </c>
      <c r="AE6246">
        <f t="shared" si="97"/>
        <v>2005</v>
      </c>
    </row>
    <row r="6247" spans="1:31" x14ac:dyDescent="0.25">
      <c r="A6247" s="7">
        <v>6244</v>
      </c>
      <c r="B6247" s="8">
        <v>38533</v>
      </c>
      <c r="C6247" t="s">
        <v>3</v>
      </c>
      <c r="D6247" t="s">
        <v>55</v>
      </c>
      <c r="E6247" t="s">
        <v>9</v>
      </c>
      <c r="F6247" t="s">
        <v>730</v>
      </c>
      <c r="G6247" t="s">
        <v>714</v>
      </c>
      <c r="H6247" s="135" t="s">
        <v>1994</v>
      </c>
      <c r="I6247" t="s">
        <v>1458</v>
      </c>
      <c r="J6247" s="20">
        <v>18</v>
      </c>
      <c r="K6247" s="20" t="s">
        <v>9</v>
      </c>
      <c r="L6247" t="s">
        <v>1463</v>
      </c>
      <c r="M6247" s="20">
        <v>10</v>
      </c>
      <c r="N6247" s="20">
        <v>30</v>
      </c>
      <c r="AE6247">
        <f t="shared" si="97"/>
        <v>2005</v>
      </c>
    </row>
    <row r="6248" spans="1:31" x14ac:dyDescent="0.25">
      <c r="A6248" s="7">
        <v>6245</v>
      </c>
      <c r="B6248" s="8">
        <v>38533</v>
      </c>
      <c r="C6248" t="s">
        <v>3</v>
      </c>
      <c r="D6248" t="s">
        <v>729</v>
      </c>
      <c r="E6248" t="s">
        <v>9</v>
      </c>
      <c r="F6248" t="s">
        <v>690</v>
      </c>
      <c r="G6248" t="s">
        <v>714</v>
      </c>
      <c r="H6248" s="135" t="s">
        <v>1998</v>
      </c>
      <c r="I6248" t="s">
        <v>1454</v>
      </c>
      <c r="J6248" s="20">
        <v>7</v>
      </c>
      <c r="K6248" s="20" t="s">
        <v>9</v>
      </c>
      <c r="L6248" t="s">
        <v>1464</v>
      </c>
      <c r="M6248" s="20">
        <v>1.54</v>
      </c>
      <c r="N6248" s="20">
        <v>2.96</v>
      </c>
      <c r="AE6248">
        <f t="shared" si="97"/>
        <v>2005</v>
      </c>
    </row>
    <row r="6249" spans="1:31" x14ac:dyDescent="0.25">
      <c r="A6249" s="7">
        <v>6246</v>
      </c>
      <c r="B6249" s="8">
        <v>38533</v>
      </c>
      <c r="C6249" t="s">
        <v>3</v>
      </c>
      <c r="D6249" t="s">
        <v>729</v>
      </c>
      <c r="E6249" t="s">
        <v>9</v>
      </c>
      <c r="F6249" t="s">
        <v>682</v>
      </c>
      <c r="G6249" t="s">
        <v>714</v>
      </c>
      <c r="H6249" s="135" t="s">
        <v>2091</v>
      </c>
      <c r="I6249" t="s">
        <v>1454</v>
      </c>
      <c r="J6249" s="20">
        <v>18</v>
      </c>
      <c r="K6249" s="20" t="s">
        <v>9</v>
      </c>
      <c r="L6249" t="s">
        <v>1464</v>
      </c>
      <c r="M6249" s="20">
        <v>3.96</v>
      </c>
      <c r="N6249" s="20">
        <v>6.04</v>
      </c>
      <c r="AE6249">
        <f t="shared" si="97"/>
        <v>2005</v>
      </c>
    </row>
    <row r="6250" spans="1:31" x14ac:dyDescent="0.25">
      <c r="A6250" s="7">
        <v>6247</v>
      </c>
      <c r="B6250" s="8">
        <v>38533</v>
      </c>
      <c r="C6250" t="s">
        <v>3</v>
      </c>
      <c r="D6250" t="s">
        <v>729</v>
      </c>
      <c r="E6250" t="s">
        <v>9</v>
      </c>
      <c r="F6250" t="s">
        <v>731</v>
      </c>
      <c r="G6250" t="s">
        <v>714</v>
      </c>
      <c r="H6250" s="135" t="s">
        <v>2058</v>
      </c>
      <c r="I6250" t="s">
        <v>1455</v>
      </c>
      <c r="J6250" s="20">
        <v>8</v>
      </c>
      <c r="K6250" s="20" t="s">
        <v>9</v>
      </c>
      <c r="L6250" t="s">
        <v>1464</v>
      </c>
      <c r="M6250" s="20">
        <v>0.88</v>
      </c>
      <c r="N6250" s="20">
        <v>1.62</v>
      </c>
      <c r="AE6250">
        <f t="shared" si="97"/>
        <v>2005</v>
      </c>
    </row>
    <row r="6251" spans="1:31" x14ac:dyDescent="0.25">
      <c r="A6251" s="7">
        <v>6248</v>
      </c>
      <c r="B6251" s="8">
        <v>38533</v>
      </c>
      <c r="C6251" t="s">
        <v>3</v>
      </c>
      <c r="D6251" t="s">
        <v>728</v>
      </c>
      <c r="E6251" t="s">
        <v>9</v>
      </c>
      <c r="F6251" t="s">
        <v>586</v>
      </c>
      <c r="G6251" t="s">
        <v>569</v>
      </c>
      <c r="H6251" s="9" t="s">
        <v>2101</v>
      </c>
      <c r="I6251" t="s">
        <v>1455</v>
      </c>
      <c r="J6251" s="20">
        <v>22</v>
      </c>
      <c r="K6251" s="20" t="s">
        <v>3</v>
      </c>
      <c r="L6251" t="s">
        <v>1464</v>
      </c>
      <c r="M6251" s="20">
        <v>3.58</v>
      </c>
      <c r="N6251" s="20">
        <v>2.42</v>
      </c>
      <c r="AE6251">
        <f t="shared" si="97"/>
        <v>2005</v>
      </c>
    </row>
    <row r="6252" spans="1:31" x14ac:dyDescent="0.25">
      <c r="A6252" s="7">
        <v>6249</v>
      </c>
      <c r="B6252" s="8">
        <v>38533</v>
      </c>
      <c r="C6252" t="s">
        <v>3</v>
      </c>
      <c r="D6252" t="s">
        <v>517</v>
      </c>
      <c r="E6252" t="s">
        <v>9</v>
      </c>
      <c r="F6252" t="s">
        <v>687</v>
      </c>
      <c r="G6252" t="s">
        <v>569</v>
      </c>
      <c r="H6252" s="9" t="s">
        <v>2102</v>
      </c>
      <c r="I6252" t="s">
        <v>1454</v>
      </c>
      <c r="J6252" s="20">
        <v>27</v>
      </c>
      <c r="K6252" s="20" t="s">
        <v>9</v>
      </c>
      <c r="L6252" t="s">
        <v>1464</v>
      </c>
      <c r="M6252" s="20">
        <v>5.9399999999999995</v>
      </c>
      <c r="N6252" s="20">
        <v>8.56</v>
      </c>
      <c r="AE6252">
        <f t="shared" si="97"/>
        <v>2005</v>
      </c>
    </row>
    <row r="6253" spans="1:31" x14ac:dyDescent="0.25">
      <c r="A6253" s="7">
        <v>6250</v>
      </c>
      <c r="B6253" s="8">
        <v>38533</v>
      </c>
      <c r="C6253" t="s">
        <v>3</v>
      </c>
      <c r="D6253" t="s">
        <v>517</v>
      </c>
      <c r="E6253" t="s">
        <v>9</v>
      </c>
      <c r="F6253" t="s">
        <v>687</v>
      </c>
      <c r="G6253" t="s">
        <v>569</v>
      </c>
      <c r="H6253" s="9" t="s">
        <v>2103</v>
      </c>
      <c r="I6253" t="s">
        <v>1454</v>
      </c>
      <c r="J6253" s="20">
        <v>14</v>
      </c>
      <c r="K6253" s="20" t="s">
        <v>3</v>
      </c>
      <c r="L6253" t="s">
        <v>1463</v>
      </c>
      <c r="M6253" s="20">
        <v>4.6400000000000006</v>
      </c>
      <c r="N6253" s="20">
        <v>3.36</v>
      </c>
      <c r="AE6253">
        <f t="shared" si="97"/>
        <v>2005</v>
      </c>
    </row>
    <row r="6254" spans="1:31" x14ac:dyDescent="0.25">
      <c r="A6254" s="7">
        <v>6251</v>
      </c>
      <c r="B6254" s="8">
        <v>38533</v>
      </c>
      <c r="C6254" t="s">
        <v>3</v>
      </c>
      <c r="D6254" t="s">
        <v>678</v>
      </c>
      <c r="E6254" t="s">
        <v>9</v>
      </c>
      <c r="F6254" t="s">
        <v>414</v>
      </c>
      <c r="G6254" t="s">
        <v>714</v>
      </c>
      <c r="H6254" s="9" t="s">
        <v>2104</v>
      </c>
      <c r="I6254" t="s">
        <v>1454</v>
      </c>
      <c r="J6254" s="20">
        <v>21</v>
      </c>
      <c r="K6254" s="20" t="s">
        <v>3</v>
      </c>
      <c r="L6254" t="s">
        <v>1464</v>
      </c>
      <c r="M6254" s="20">
        <v>6.88</v>
      </c>
      <c r="N6254" s="20">
        <v>4.62</v>
      </c>
      <c r="AE6254">
        <f t="shared" si="97"/>
        <v>2005</v>
      </c>
    </row>
    <row r="6255" spans="1:31" x14ac:dyDescent="0.25">
      <c r="A6255" s="7">
        <v>6252</v>
      </c>
      <c r="B6255" s="8">
        <v>38533</v>
      </c>
      <c r="C6255" t="s">
        <v>3</v>
      </c>
      <c r="D6255" t="s">
        <v>674</v>
      </c>
      <c r="E6255" t="s">
        <v>9</v>
      </c>
      <c r="F6255" t="s">
        <v>720</v>
      </c>
      <c r="G6255" t="s">
        <v>714</v>
      </c>
      <c r="H6255" s="9" t="s">
        <v>2105</v>
      </c>
      <c r="I6255" t="s">
        <v>1454</v>
      </c>
      <c r="J6255" s="20">
        <v>18</v>
      </c>
      <c r="K6255" s="20" t="s">
        <v>3</v>
      </c>
      <c r="L6255" t="s">
        <v>1463</v>
      </c>
      <c r="M6255" s="20">
        <v>5.68</v>
      </c>
      <c r="N6255" s="20">
        <v>4.32</v>
      </c>
      <c r="AE6255">
        <f t="shared" si="97"/>
        <v>2005</v>
      </c>
    </row>
    <row r="6256" spans="1:31" x14ac:dyDescent="0.25">
      <c r="A6256" s="7">
        <v>6253</v>
      </c>
      <c r="B6256" s="8">
        <v>38533</v>
      </c>
      <c r="C6256" t="s">
        <v>3</v>
      </c>
      <c r="D6256" t="s">
        <v>517</v>
      </c>
      <c r="E6256" t="s">
        <v>9</v>
      </c>
      <c r="F6256" t="s">
        <v>122</v>
      </c>
      <c r="G6256" t="s">
        <v>714</v>
      </c>
      <c r="H6256" s="9" t="s">
        <v>2106</v>
      </c>
      <c r="I6256" t="s">
        <v>1454</v>
      </c>
      <c r="J6256" s="20">
        <v>20</v>
      </c>
      <c r="K6256" s="20" t="s">
        <v>3</v>
      </c>
      <c r="L6256" t="s">
        <v>1464</v>
      </c>
      <c r="M6256" s="20">
        <v>6.6</v>
      </c>
      <c r="N6256" s="20">
        <v>4.4000000000000004</v>
      </c>
      <c r="AE6256">
        <f t="shared" si="97"/>
        <v>2005</v>
      </c>
    </row>
    <row r="6257" spans="1:31" x14ac:dyDescent="0.25">
      <c r="A6257" s="7">
        <v>6254</v>
      </c>
      <c r="B6257" s="8">
        <v>38533</v>
      </c>
      <c r="C6257" t="s">
        <v>3</v>
      </c>
      <c r="D6257" t="s">
        <v>517</v>
      </c>
      <c r="E6257" t="s">
        <v>9</v>
      </c>
      <c r="F6257" t="s">
        <v>687</v>
      </c>
      <c r="G6257" t="s">
        <v>569</v>
      </c>
      <c r="H6257" s="9" t="s">
        <v>2107</v>
      </c>
      <c r="I6257" t="s">
        <v>1454</v>
      </c>
      <c r="J6257" s="20">
        <v>20</v>
      </c>
      <c r="K6257" s="20" t="s">
        <v>9</v>
      </c>
      <c r="L6257" t="s">
        <v>1463</v>
      </c>
      <c r="M6257" s="20">
        <v>4.8</v>
      </c>
      <c r="N6257" s="20">
        <v>6.2</v>
      </c>
      <c r="AE6257">
        <f t="shared" si="97"/>
        <v>2005</v>
      </c>
    </row>
    <row r="6258" spans="1:31" x14ac:dyDescent="0.25">
      <c r="A6258" s="7">
        <v>6255</v>
      </c>
      <c r="B6258" s="8">
        <v>38533</v>
      </c>
      <c r="C6258" t="s">
        <v>3</v>
      </c>
      <c r="D6258" t="s">
        <v>440</v>
      </c>
      <c r="E6258" t="s">
        <v>9</v>
      </c>
      <c r="F6258" t="s">
        <v>597</v>
      </c>
      <c r="G6258" t="s">
        <v>569</v>
      </c>
      <c r="H6258" s="9" t="s">
        <v>2108</v>
      </c>
      <c r="I6258" t="s">
        <v>1454</v>
      </c>
      <c r="J6258" s="20">
        <v>59</v>
      </c>
      <c r="K6258" s="20" t="s">
        <v>3</v>
      </c>
      <c r="L6258" t="s">
        <v>1464</v>
      </c>
      <c r="M6258" s="20">
        <v>17.52</v>
      </c>
      <c r="N6258" s="20">
        <v>12.98</v>
      </c>
      <c r="AE6258">
        <f t="shared" si="97"/>
        <v>2005</v>
      </c>
    </row>
    <row r="6259" spans="1:31" x14ac:dyDescent="0.25">
      <c r="A6259" s="7">
        <v>6256</v>
      </c>
      <c r="B6259" s="8">
        <v>38533</v>
      </c>
      <c r="C6259" t="s">
        <v>3</v>
      </c>
      <c r="D6259" t="s">
        <v>517</v>
      </c>
      <c r="E6259" t="s">
        <v>9</v>
      </c>
      <c r="F6259" t="s">
        <v>585</v>
      </c>
      <c r="G6259" t="s">
        <v>732</v>
      </c>
      <c r="H6259" s="135" t="s">
        <v>2109</v>
      </c>
      <c r="I6259" t="s">
        <v>1454</v>
      </c>
      <c r="J6259" s="20">
        <v>18</v>
      </c>
      <c r="K6259" s="20" t="s">
        <v>9</v>
      </c>
      <c r="L6259" t="s">
        <v>1463</v>
      </c>
      <c r="M6259" s="20">
        <v>4.32</v>
      </c>
      <c r="N6259" s="20">
        <v>5.68</v>
      </c>
      <c r="AE6259">
        <f t="shared" si="97"/>
        <v>2005</v>
      </c>
    </row>
    <row r="6260" spans="1:31" x14ac:dyDescent="0.25">
      <c r="A6260" s="7">
        <v>6257</v>
      </c>
      <c r="B6260" s="8">
        <v>38534</v>
      </c>
      <c r="C6260" t="s">
        <v>3</v>
      </c>
      <c r="D6260" t="s">
        <v>422</v>
      </c>
      <c r="E6260" t="s">
        <v>9</v>
      </c>
      <c r="F6260" t="s">
        <v>687</v>
      </c>
      <c r="G6260" t="s">
        <v>648</v>
      </c>
      <c r="H6260" s="9" t="s">
        <v>1797</v>
      </c>
      <c r="I6260" t="s">
        <v>1454</v>
      </c>
      <c r="J6260" s="20">
        <v>4</v>
      </c>
      <c r="K6260" s="20" t="s">
        <v>1465</v>
      </c>
      <c r="L6260" t="s">
        <v>1466</v>
      </c>
      <c r="M6260" s="20">
        <v>1</v>
      </c>
      <c r="N6260" s="20">
        <v>1</v>
      </c>
      <c r="AE6260">
        <f t="shared" si="97"/>
        <v>2005</v>
      </c>
    </row>
    <row r="6261" spans="1:31" x14ac:dyDescent="0.25">
      <c r="A6261" s="7">
        <v>6258</v>
      </c>
      <c r="B6261" s="8">
        <v>38534</v>
      </c>
      <c r="C6261" t="s">
        <v>3</v>
      </c>
      <c r="D6261" t="s">
        <v>487</v>
      </c>
      <c r="E6261" t="s">
        <v>9</v>
      </c>
      <c r="F6261" t="s">
        <v>468</v>
      </c>
      <c r="G6261" t="s">
        <v>569</v>
      </c>
      <c r="H6261" s="135" t="s">
        <v>1659</v>
      </c>
      <c r="I6261" t="s">
        <v>1454</v>
      </c>
      <c r="J6261" s="20">
        <v>14</v>
      </c>
      <c r="K6261" s="20" t="s">
        <v>1465</v>
      </c>
      <c r="L6261" t="s">
        <v>1466</v>
      </c>
      <c r="M6261" s="20">
        <v>3.5</v>
      </c>
      <c r="N6261" s="20">
        <v>3.5</v>
      </c>
      <c r="AE6261">
        <f t="shared" si="97"/>
        <v>2005</v>
      </c>
    </row>
    <row r="6262" spans="1:31" x14ac:dyDescent="0.25">
      <c r="A6262" s="7">
        <v>6259</v>
      </c>
      <c r="B6262" s="8">
        <v>38534</v>
      </c>
      <c r="C6262" t="s">
        <v>3</v>
      </c>
      <c r="D6262" t="s">
        <v>517</v>
      </c>
      <c r="E6262" t="s">
        <v>9</v>
      </c>
      <c r="F6262" t="s">
        <v>122</v>
      </c>
      <c r="G6262" t="s">
        <v>714</v>
      </c>
      <c r="H6262" s="135" t="s">
        <v>2093</v>
      </c>
      <c r="I6262" t="s">
        <v>1454</v>
      </c>
      <c r="J6262" s="20">
        <v>6</v>
      </c>
      <c r="K6262" s="20" t="s">
        <v>3</v>
      </c>
      <c r="L6262" t="s">
        <v>1464</v>
      </c>
      <c r="M6262" s="20">
        <v>2.6799999999999997</v>
      </c>
      <c r="N6262" s="20">
        <v>1.32</v>
      </c>
      <c r="AE6262">
        <f t="shared" si="97"/>
        <v>2005</v>
      </c>
    </row>
    <row r="6263" spans="1:31" x14ac:dyDescent="0.25">
      <c r="A6263" s="7">
        <v>6260</v>
      </c>
      <c r="B6263" s="8">
        <v>38534</v>
      </c>
      <c r="C6263" t="s">
        <v>3</v>
      </c>
      <c r="D6263" t="s">
        <v>487</v>
      </c>
      <c r="E6263" t="s">
        <v>9</v>
      </c>
      <c r="F6263" t="s">
        <v>64</v>
      </c>
      <c r="G6263" t="s">
        <v>377</v>
      </c>
      <c r="H6263" s="135" t="s">
        <v>1596</v>
      </c>
      <c r="I6263" t="s">
        <v>1454</v>
      </c>
      <c r="J6263" s="20">
        <v>13</v>
      </c>
      <c r="K6263" s="20" t="s">
        <v>3</v>
      </c>
      <c r="L6263" t="s">
        <v>1463</v>
      </c>
      <c r="M6263" s="20">
        <v>4.38</v>
      </c>
      <c r="N6263" s="20">
        <v>3.12</v>
      </c>
      <c r="AE6263">
        <f t="shared" si="97"/>
        <v>2005</v>
      </c>
    </row>
    <row r="6264" spans="1:31" x14ac:dyDescent="0.25">
      <c r="A6264" s="7">
        <v>6261</v>
      </c>
      <c r="B6264" s="8">
        <v>38534</v>
      </c>
      <c r="C6264" t="s">
        <v>3</v>
      </c>
      <c r="D6264" t="s">
        <v>674</v>
      </c>
      <c r="E6264" t="s">
        <v>9</v>
      </c>
      <c r="F6264" t="s">
        <v>720</v>
      </c>
      <c r="G6264" t="s">
        <v>377</v>
      </c>
      <c r="H6264" s="135" t="s">
        <v>1496</v>
      </c>
      <c r="I6264" t="s">
        <v>1454</v>
      </c>
      <c r="J6264" s="20">
        <v>5</v>
      </c>
      <c r="K6264" s="20" t="s">
        <v>3</v>
      </c>
      <c r="L6264" t="s">
        <v>1464</v>
      </c>
      <c r="M6264" s="20">
        <v>2.4</v>
      </c>
      <c r="N6264" s="20">
        <v>1.1000000000000001</v>
      </c>
      <c r="AE6264">
        <f t="shared" si="97"/>
        <v>2005</v>
      </c>
    </row>
    <row r="6265" spans="1:31" x14ac:dyDescent="0.25">
      <c r="A6265" s="7">
        <v>6262</v>
      </c>
      <c r="B6265" s="8">
        <v>38534</v>
      </c>
      <c r="C6265" t="s">
        <v>3</v>
      </c>
      <c r="D6265" t="s">
        <v>717</v>
      </c>
      <c r="E6265" t="s">
        <v>9</v>
      </c>
      <c r="F6265" t="s">
        <v>510</v>
      </c>
      <c r="G6265" t="s">
        <v>65</v>
      </c>
      <c r="H6265" s="135" t="s">
        <v>1511</v>
      </c>
      <c r="I6265" t="s">
        <v>1454</v>
      </c>
      <c r="J6265" s="20">
        <v>12</v>
      </c>
      <c r="K6265" s="20" t="s">
        <v>3</v>
      </c>
      <c r="L6265" t="s">
        <v>1464</v>
      </c>
      <c r="M6265" s="20">
        <v>4.3599999999999994</v>
      </c>
      <c r="N6265" s="20">
        <v>2.64</v>
      </c>
      <c r="AE6265">
        <f t="shared" si="97"/>
        <v>2005</v>
      </c>
    </row>
    <row r="6266" spans="1:31" x14ac:dyDescent="0.25">
      <c r="A6266" s="7">
        <v>6263</v>
      </c>
      <c r="B6266" s="8">
        <v>38534</v>
      </c>
      <c r="C6266" t="s">
        <v>3</v>
      </c>
      <c r="D6266" t="s">
        <v>487</v>
      </c>
      <c r="E6266" t="s">
        <v>9</v>
      </c>
      <c r="F6266" t="s">
        <v>516</v>
      </c>
      <c r="G6266" t="s">
        <v>14</v>
      </c>
      <c r="H6266" s="135" t="s">
        <v>1522</v>
      </c>
      <c r="I6266" t="s">
        <v>1455</v>
      </c>
      <c r="J6266" s="20">
        <v>12</v>
      </c>
      <c r="K6266" s="20" t="s">
        <v>3</v>
      </c>
      <c r="L6266" t="s">
        <v>1464</v>
      </c>
      <c r="M6266" s="20">
        <v>2.1799999999999997</v>
      </c>
      <c r="N6266" s="20">
        <v>1.32</v>
      </c>
      <c r="AE6266">
        <f t="shared" si="97"/>
        <v>2005</v>
      </c>
    </row>
    <row r="6267" spans="1:31" x14ac:dyDescent="0.25">
      <c r="A6267" s="7">
        <v>6264</v>
      </c>
      <c r="B6267" s="8">
        <v>38534</v>
      </c>
      <c r="C6267" t="s">
        <v>3</v>
      </c>
      <c r="D6267" t="s">
        <v>77</v>
      </c>
      <c r="E6267" t="s">
        <v>9</v>
      </c>
      <c r="F6267" t="s">
        <v>710</v>
      </c>
      <c r="G6267" t="s">
        <v>14</v>
      </c>
      <c r="H6267" s="135" t="s">
        <v>1522</v>
      </c>
      <c r="I6267" t="s">
        <v>1455</v>
      </c>
      <c r="J6267" s="20">
        <v>5</v>
      </c>
      <c r="K6267" s="20" t="s">
        <v>3</v>
      </c>
      <c r="L6267" t="s">
        <v>1464</v>
      </c>
      <c r="M6267" s="20">
        <v>1.2</v>
      </c>
      <c r="N6267" s="20">
        <v>0.55000000000000004</v>
      </c>
      <c r="AE6267">
        <f t="shared" si="97"/>
        <v>2005</v>
      </c>
    </row>
    <row r="6268" spans="1:31" x14ac:dyDescent="0.25">
      <c r="A6268" s="7">
        <v>6265</v>
      </c>
      <c r="B6268" s="8">
        <v>38534</v>
      </c>
      <c r="C6268" t="s">
        <v>3</v>
      </c>
      <c r="D6268" t="s">
        <v>674</v>
      </c>
      <c r="E6268" t="s">
        <v>9</v>
      </c>
      <c r="F6268" t="s">
        <v>27</v>
      </c>
      <c r="G6268" t="s">
        <v>14</v>
      </c>
      <c r="H6268" s="135" t="s">
        <v>1507</v>
      </c>
      <c r="I6268" t="s">
        <v>1455</v>
      </c>
      <c r="J6268" s="20">
        <v>64</v>
      </c>
      <c r="K6268" s="20" t="s">
        <v>9</v>
      </c>
      <c r="L6268" t="s">
        <v>1464</v>
      </c>
      <c r="M6268" s="20">
        <v>7.04</v>
      </c>
      <c r="N6268" s="20">
        <v>9.4600000000000009</v>
      </c>
      <c r="AE6268">
        <f t="shared" si="97"/>
        <v>2005</v>
      </c>
    </row>
    <row r="6269" spans="1:31" x14ac:dyDescent="0.25">
      <c r="A6269" s="7">
        <v>6266</v>
      </c>
      <c r="B6269" s="8">
        <v>38534</v>
      </c>
      <c r="C6269" t="s">
        <v>3</v>
      </c>
      <c r="D6269" t="s">
        <v>577</v>
      </c>
      <c r="E6269" t="s">
        <v>9</v>
      </c>
      <c r="F6269" t="s">
        <v>118</v>
      </c>
      <c r="G6269" t="s">
        <v>14</v>
      </c>
      <c r="H6269" s="135" t="s">
        <v>1507</v>
      </c>
      <c r="I6269" t="s">
        <v>1456</v>
      </c>
      <c r="J6269" s="20">
        <v>14</v>
      </c>
      <c r="K6269" s="20" t="s">
        <v>1465</v>
      </c>
      <c r="L6269" t="s">
        <v>1466</v>
      </c>
      <c r="M6269" s="20">
        <v>3.5</v>
      </c>
      <c r="N6269" s="20">
        <v>3.5</v>
      </c>
      <c r="O6269" t="s">
        <v>3</v>
      </c>
      <c r="P6269" s="13" t="s">
        <v>710</v>
      </c>
      <c r="Q6269" t="s">
        <v>9</v>
      </c>
      <c r="R6269" t="s">
        <v>336</v>
      </c>
      <c r="S6269" t="s">
        <v>1465</v>
      </c>
      <c r="U6269" t="s">
        <v>1465</v>
      </c>
      <c r="W6269" t="s">
        <v>1465</v>
      </c>
      <c r="Y6269" t="s">
        <v>1465</v>
      </c>
      <c r="AA6269" t="s">
        <v>1465</v>
      </c>
      <c r="AC6269" t="s">
        <v>1465</v>
      </c>
      <c r="AE6269">
        <f t="shared" si="97"/>
        <v>2005</v>
      </c>
    </row>
    <row r="6270" spans="1:31" x14ac:dyDescent="0.25">
      <c r="A6270" s="7">
        <v>6267</v>
      </c>
      <c r="B6270" s="8">
        <v>38534</v>
      </c>
      <c r="C6270" t="s">
        <v>3</v>
      </c>
      <c r="D6270" t="s">
        <v>15</v>
      </c>
      <c r="E6270" t="s">
        <v>9</v>
      </c>
      <c r="F6270" t="s">
        <v>661</v>
      </c>
      <c r="G6270" t="s">
        <v>17</v>
      </c>
      <c r="H6270" s="135" t="s">
        <v>1568</v>
      </c>
      <c r="I6270" t="s">
        <v>1454</v>
      </c>
      <c r="J6270" s="20">
        <v>40</v>
      </c>
      <c r="K6270" s="20" t="s">
        <v>1465</v>
      </c>
      <c r="L6270" t="s">
        <v>1466</v>
      </c>
      <c r="M6270" s="20">
        <v>10</v>
      </c>
      <c r="N6270" s="20">
        <v>10</v>
      </c>
      <c r="AE6270">
        <f t="shared" si="97"/>
        <v>2005</v>
      </c>
    </row>
    <row r="6271" spans="1:31" x14ac:dyDescent="0.25">
      <c r="A6271" s="7">
        <v>6268</v>
      </c>
      <c r="B6271" s="8">
        <v>38534</v>
      </c>
      <c r="C6271" t="s">
        <v>3</v>
      </c>
      <c r="D6271" t="s">
        <v>91</v>
      </c>
      <c r="E6271" t="s">
        <v>9</v>
      </c>
      <c r="F6271" t="s">
        <v>733</v>
      </c>
      <c r="G6271" t="s">
        <v>14</v>
      </c>
      <c r="H6271" s="135" t="s">
        <v>1496</v>
      </c>
      <c r="I6271" t="s">
        <v>1458</v>
      </c>
      <c r="J6271" s="20">
        <v>12</v>
      </c>
      <c r="K6271" s="20" t="s">
        <v>9</v>
      </c>
      <c r="L6271" t="s">
        <v>1463</v>
      </c>
      <c r="M6271" s="20">
        <v>10</v>
      </c>
      <c r="N6271" s="20">
        <v>30</v>
      </c>
      <c r="AE6271">
        <f t="shared" si="97"/>
        <v>2005</v>
      </c>
    </row>
    <row r="6272" spans="1:31" x14ac:dyDescent="0.25">
      <c r="A6272" s="7">
        <v>6269</v>
      </c>
      <c r="B6272" s="8">
        <v>38534</v>
      </c>
      <c r="C6272" t="s">
        <v>3</v>
      </c>
      <c r="D6272" t="s">
        <v>487</v>
      </c>
      <c r="E6272" t="s">
        <v>9</v>
      </c>
      <c r="F6272" t="s">
        <v>64</v>
      </c>
      <c r="G6272" t="s">
        <v>377</v>
      </c>
      <c r="H6272" s="9" t="s">
        <v>2110</v>
      </c>
      <c r="I6272" t="s">
        <v>1454</v>
      </c>
      <c r="J6272" s="20">
        <v>15</v>
      </c>
      <c r="K6272" s="20" t="s">
        <v>1465</v>
      </c>
      <c r="L6272" t="s">
        <v>1466</v>
      </c>
      <c r="M6272" s="20">
        <v>3.75</v>
      </c>
      <c r="N6272" s="20">
        <v>3.75</v>
      </c>
      <c r="AE6272">
        <f t="shared" si="97"/>
        <v>2005</v>
      </c>
    </row>
    <row r="6273" spans="1:31" x14ac:dyDescent="0.25">
      <c r="A6273" s="7">
        <v>6270</v>
      </c>
      <c r="B6273" s="8">
        <v>38534</v>
      </c>
      <c r="C6273" t="s">
        <v>3</v>
      </c>
      <c r="D6273" t="s">
        <v>707</v>
      </c>
      <c r="E6273" t="s">
        <v>9</v>
      </c>
      <c r="F6273" t="s">
        <v>411</v>
      </c>
      <c r="G6273" t="s">
        <v>633</v>
      </c>
      <c r="H6273" s="135" t="s">
        <v>1767</v>
      </c>
      <c r="I6273" t="s">
        <v>1455</v>
      </c>
      <c r="J6273" s="20">
        <v>15</v>
      </c>
      <c r="K6273" s="20" t="s">
        <v>9</v>
      </c>
      <c r="L6273" t="s">
        <v>1464</v>
      </c>
      <c r="M6273" s="20">
        <v>1.65</v>
      </c>
      <c r="N6273" s="20">
        <v>2.6</v>
      </c>
      <c r="AE6273">
        <f t="shared" si="97"/>
        <v>2005</v>
      </c>
    </row>
    <row r="6274" spans="1:31" x14ac:dyDescent="0.25">
      <c r="A6274" s="7">
        <v>6271</v>
      </c>
      <c r="B6274" s="8">
        <v>38534</v>
      </c>
      <c r="C6274" t="s">
        <v>3</v>
      </c>
      <c r="D6274" t="s">
        <v>422</v>
      </c>
      <c r="E6274" t="s">
        <v>9</v>
      </c>
      <c r="F6274" t="s">
        <v>734</v>
      </c>
      <c r="G6274" t="s">
        <v>648</v>
      </c>
      <c r="H6274" s="135" t="s">
        <v>2111</v>
      </c>
      <c r="I6274" t="s">
        <v>1454</v>
      </c>
      <c r="J6274" s="20">
        <v>33</v>
      </c>
      <c r="K6274" s="20" t="s">
        <v>1465</v>
      </c>
      <c r="L6274" t="s">
        <v>1466</v>
      </c>
      <c r="M6274" s="20">
        <v>8.25</v>
      </c>
      <c r="N6274" s="20">
        <v>8.25</v>
      </c>
      <c r="AE6274">
        <f t="shared" si="97"/>
        <v>2005</v>
      </c>
    </row>
    <row r="6275" spans="1:31" x14ac:dyDescent="0.25">
      <c r="A6275" s="7">
        <v>6272</v>
      </c>
      <c r="B6275" s="8">
        <v>38534</v>
      </c>
      <c r="C6275" t="s">
        <v>3</v>
      </c>
      <c r="D6275" t="s">
        <v>617</v>
      </c>
      <c r="E6275" t="s">
        <v>9</v>
      </c>
      <c r="F6275" t="s">
        <v>667</v>
      </c>
      <c r="G6275" t="s">
        <v>24</v>
      </c>
      <c r="H6275" s="136" t="s">
        <v>1496</v>
      </c>
      <c r="I6275" t="s">
        <v>1454</v>
      </c>
      <c r="J6275" s="20">
        <v>20</v>
      </c>
      <c r="K6275" s="20" t="s">
        <v>1465</v>
      </c>
      <c r="L6275" t="s">
        <v>1466</v>
      </c>
      <c r="M6275" s="20">
        <v>5</v>
      </c>
      <c r="N6275" s="20">
        <v>5</v>
      </c>
      <c r="AE6275">
        <f t="shared" si="97"/>
        <v>2005</v>
      </c>
    </row>
    <row r="6276" spans="1:31" x14ac:dyDescent="0.25">
      <c r="A6276" s="7">
        <v>6273</v>
      </c>
      <c r="B6276" s="8">
        <v>38534</v>
      </c>
      <c r="C6276" t="s">
        <v>3</v>
      </c>
      <c r="D6276" t="s">
        <v>735</v>
      </c>
      <c r="E6276" t="s">
        <v>9</v>
      </c>
      <c r="F6276" t="s">
        <v>682</v>
      </c>
      <c r="G6276" t="s">
        <v>648</v>
      </c>
      <c r="H6276" s="135" t="s">
        <v>1810</v>
      </c>
      <c r="I6276" t="s">
        <v>1454</v>
      </c>
      <c r="J6276" s="20">
        <v>70</v>
      </c>
      <c r="K6276" s="20" t="s">
        <v>1465</v>
      </c>
      <c r="L6276" t="s">
        <v>1466</v>
      </c>
      <c r="M6276" s="20">
        <v>17.5</v>
      </c>
      <c r="N6276" s="20">
        <v>17.5</v>
      </c>
      <c r="AE6276">
        <f t="shared" ref="AE6276:AE6339" si="98">YEAR(B6276)</f>
        <v>2005</v>
      </c>
    </row>
    <row r="6277" spans="1:31" x14ac:dyDescent="0.25">
      <c r="A6277" s="7">
        <v>6274</v>
      </c>
      <c r="B6277" s="8">
        <v>38534</v>
      </c>
      <c r="C6277" t="s">
        <v>3</v>
      </c>
      <c r="D6277" t="s">
        <v>426</v>
      </c>
      <c r="E6277" t="s">
        <v>9</v>
      </c>
      <c r="F6277" t="s">
        <v>422</v>
      </c>
      <c r="G6277" t="s">
        <v>648</v>
      </c>
      <c r="H6277" s="136" t="s">
        <v>1496</v>
      </c>
      <c r="I6277" t="s">
        <v>1455</v>
      </c>
      <c r="J6277" s="20">
        <v>15</v>
      </c>
      <c r="K6277" s="20" t="s">
        <v>3</v>
      </c>
      <c r="L6277" t="s">
        <v>1464</v>
      </c>
      <c r="M6277" s="20">
        <v>2.6</v>
      </c>
      <c r="N6277" s="20">
        <v>1.65</v>
      </c>
      <c r="AE6277">
        <f t="shared" si="98"/>
        <v>2005</v>
      </c>
    </row>
    <row r="6278" spans="1:31" x14ac:dyDescent="0.25">
      <c r="A6278" s="7">
        <v>6275</v>
      </c>
      <c r="B6278" s="8">
        <v>38534</v>
      </c>
      <c r="C6278" t="s">
        <v>3</v>
      </c>
      <c r="D6278" t="s">
        <v>426</v>
      </c>
      <c r="E6278" t="s">
        <v>9</v>
      </c>
      <c r="F6278" t="s">
        <v>422</v>
      </c>
      <c r="G6278" t="s">
        <v>648</v>
      </c>
      <c r="H6278" s="136" t="s">
        <v>1496</v>
      </c>
      <c r="I6278" t="s">
        <v>1455</v>
      </c>
      <c r="J6278" s="20">
        <v>1</v>
      </c>
      <c r="K6278" s="20" t="s">
        <v>1465</v>
      </c>
      <c r="L6278" t="s">
        <v>1466</v>
      </c>
      <c r="M6278" s="20">
        <v>0.125</v>
      </c>
      <c r="N6278" s="20">
        <v>0.125</v>
      </c>
      <c r="AE6278">
        <f t="shared" si="98"/>
        <v>2005</v>
      </c>
    </row>
    <row r="6279" spans="1:31" x14ac:dyDescent="0.25">
      <c r="A6279" s="7">
        <v>6276</v>
      </c>
      <c r="B6279" s="8">
        <v>38534</v>
      </c>
      <c r="C6279" t="s">
        <v>3</v>
      </c>
      <c r="D6279" t="s">
        <v>165</v>
      </c>
      <c r="E6279" t="s">
        <v>9</v>
      </c>
      <c r="F6279" t="s">
        <v>55</v>
      </c>
      <c r="G6279" t="s">
        <v>648</v>
      </c>
      <c r="H6279" s="136" t="s">
        <v>1496</v>
      </c>
      <c r="I6279" t="s">
        <v>1454</v>
      </c>
      <c r="J6279" s="20">
        <v>10</v>
      </c>
      <c r="K6279" s="20" t="s">
        <v>9</v>
      </c>
      <c r="L6279" t="s">
        <v>1463</v>
      </c>
      <c r="M6279" s="20">
        <v>2.4</v>
      </c>
      <c r="N6279" s="20">
        <v>3.6</v>
      </c>
      <c r="AE6279">
        <f t="shared" si="98"/>
        <v>2005</v>
      </c>
    </row>
    <row r="6280" spans="1:31" x14ac:dyDescent="0.25">
      <c r="A6280" s="7">
        <v>6277</v>
      </c>
      <c r="B6280" s="8">
        <v>38534</v>
      </c>
      <c r="C6280" t="s">
        <v>3</v>
      </c>
      <c r="D6280" t="s">
        <v>422</v>
      </c>
      <c r="E6280" t="s">
        <v>9</v>
      </c>
      <c r="F6280" t="s">
        <v>687</v>
      </c>
      <c r="G6280" t="s">
        <v>648</v>
      </c>
      <c r="H6280" s="136" t="s">
        <v>1496</v>
      </c>
      <c r="I6280" t="s">
        <v>1454</v>
      </c>
      <c r="J6280" s="20">
        <v>20</v>
      </c>
      <c r="K6280" s="20" t="s">
        <v>3</v>
      </c>
      <c r="L6280" t="s">
        <v>1463</v>
      </c>
      <c r="M6280" s="20">
        <v>6.2</v>
      </c>
      <c r="N6280" s="20">
        <v>4.8</v>
      </c>
      <c r="AE6280">
        <f t="shared" si="98"/>
        <v>2005</v>
      </c>
    </row>
    <row r="6281" spans="1:31" x14ac:dyDescent="0.25">
      <c r="A6281" s="7">
        <v>6278</v>
      </c>
      <c r="B6281" s="8">
        <v>38534</v>
      </c>
      <c r="C6281" t="s">
        <v>3</v>
      </c>
      <c r="D6281" t="s">
        <v>426</v>
      </c>
      <c r="E6281" t="s">
        <v>9</v>
      </c>
      <c r="F6281" t="s">
        <v>707</v>
      </c>
      <c r="G6281" t="s">
        <v>633</v>
      </c>
      <c r="H6281" s="135" t="s">
        <v>2112</v>
      </c>
      <c r="I6281" t="s">
        <v>1455</v>
      </c>
      <c r="J6281" s="20">
        <v>24</v>
      </c>
      <c r="K6281" s="20" t="s">
        <v>3</v>
      </c>
      <c r="L6281" t="s">
        <v>1464</v>
      </c>
      <c r="M6281" s="20">
        <v>3.86</v>
      </c>
      <c r="N6281" s="20">
        <v>2.64</v>
      </c>
      <c r="AE6281">
        <f t="shared" si="98"/>
        <v>2005</v>
      </c>
    </row>
    <row r="6282" spans="1:31" x14ac:dyDescent="0.25">
      <c r="A6282" s="7">
        <v>6279</v>
      </c>
      <c r="B6282" s="8">
        <v>38534</v>
      </c>
      <c r="C6282" t="s">
        <v>3</v>
      </c>
      <c r="D6282" t="s">
        <v>543</v>
      </c>
      <c r="E6282" t="s">
        <v>9</v>
      </c>
      <c r="F6282" t="s">
        <v>661</v>
      </c>
      <c r="G6282" t="s">
        <v>377</v>
      </c>
      <c r="H6282" s="9" t="s">
        <v>2113</v>
      </c>
      <c r="I6282" t="s">
        <v>1454</v>
      </c>
      <c r="J6282" s="20">
        <v>37</v>
      </c>
      <c r="K6282" s="20" t="s">
        <v>9</v>
      </c>
      <c r="L6282" t="s">
        <v>1464</v>
      </c>
      <c r="M6282" s="20">
        <v>8.14</v>
      </c>
      <c r="N6282" s="20">
        <v>11.36</v>
      </c>
      <c r="AE6282">
        <f t="shared" si="98"/>
        <v>2005</v>
      </c>
    </row>
    <row r="6283" spans="1:31" x14ac:dyDescent="0.25">
      <c r="A6283" s="7">
        <v>6280</v>
      </c>
      <c r="B6283" s="8">
        <v>38534</v>
      </c>
      <c r="C6283" t="s">
        <v>3</v>
      </c>
      <c r="D6283" t="s">
        <v>487</v>
      </c>
      <c r="E6283" t="s">
        <v>9</v>
      </c>
      <c r="F6283" t="s">
        <v>64</v>
      </c>
      <c r="G6283" t="s">
        <v>377</v>
      </c>
      <c r="H6283" s="9" t="s">
        <v>2099</v>
      </c>
      <c r="I6283" t="s">
        <v>1454</v>
      </c>
      <c r="J6283" s="20">
        <v>16</v>
      </c>
      <c r="K6283" s="20" t="s">
        <v>1465</v>
      </c>
      <c r="L6283" t="s">
        <v>1466</v>
      </c>
      <c r="M6283" s="20">
        <v>4</v>
      </c>
      <c r="N6283" s="20">
        <v>4</v>
      </c>
      <c r="AE6283">
        <f t="shared" si="98"/>
        <v>2005</v>
      </c>
    </row>
    <row r="6284" spans="1:31" x14ac:dyDescent="0.25">
      <c r="A6284" s="7">
        <v>6281</v>
      </c>
      <c r="B6284" s="8">
        <v>38534</v>
      </c>
      <c r="C6284" t="s">
        <v>3</v>
      </c>
      <c r="D6284" t="s">
        <v>707</v>
      </c>
      <c r="E6284" t="s">
        <v>9</v>
      </c>
      <c r="F6284" t="s">
        <v>719</v>
      </c>
      <c r="G6284" t="s">
        <v>714</v>
      </c>
      <c r="H6284" s="135" t="s">
        <v>2114</v>
      </c>
      <c r="I6284" t="s">
        <v>1454</v>
      </c>
      <c r="J6284" s="20">
        <v>31</v>
      </c>
      <c r="K6284" s="20" t="s">
        <v>3</v>
      </c>
      <c r="L6284" t="s">
        <v>1464</v>
      </c>
      <c r="M6284" s="20">
        <v>9.68</v>
      </c>
      <c r="N6284" s="20">
        <v>6.82</v>
      </c>
      <c r="AE6284">
        <f t="shared" si="98"/>
        <v>2005</v>
      </c>
    </row>
    <row r="6285" spans="1:31" x14ac:dyDescent="0.25">
      <c r="A6285" s="7">
        <v>6282</v>
      </c>
      <c r="B6285" s="8">
        <v>38534</v>
      </c>
      <c r="C6285" t="s">
        <v>3</v>
      </c>
      <c r="D6285" t="s">
        <v>707</v>
      </c>
      <c r="E6285" t="s">
        <v>9</v>
      </c>
      <c r="F6285" t="s">
        <v>585</v>
      </c>
      <c r="G6285" t="s">
        <v>714</v>
      </c>
      <c r="H6285" s="135" t="s">
        <v>2004</v>
      </c>
      <c r="I6285" t="s">
        <v>1454</v>
      </c>
      <c r="J6285" s="20">
        <v>25</v>
      </c>
      <c r="K6285" s="20" t="s">
        <v>1465</v>
      </c>
      <c r="L6285" t="s">
        <v>1466</v>
      </c>
      <c r="M6285" s="20">
        <v>6.25</v>
      </c>
      <c r="N6285" s="20">
        <v>6.25</v>
      </c>
      <c r="AE6285">
        <f t="shared" si="98"/>
        <v>2005</v>
      </c>
    </row>
    <row r="6286" spans="1:31" x14ac:dyDescent="0.25">
      <c r="A6286" s="7">
        <v>6283</v>
      </c>
      <c r="B6286" s="8">
        <v>38534</v>
      </c>
      <c r="C6286" t="s">
        <v>3</v>
      </c>
      <c r="D6286" t="s">
        <v>46</v>
      </c>
      <c r="E6286" t="s">
        <v>9</v>
      </c>
      <c r="F6286" t="s">
        <v>720</v>
      </c>
      <c r="G6286" t="s">
        <v>714</v>
      </c>
      <c r="H6286" s="9" t="s">
        <v>2115</v>
      </c>
      <c r="I6286" t="s">
        <v>1454</v>
      </c>
      <c r="J6286" s="20">
        <v>28</v>
      </c>
      <c r="K6286" s="20" t="s">
        <v>9</v>
      </c>
      <c r="L6286" t="s">
        <v>1464</v>
      </c>
      <c r="M6286" s="20">
        <v>6.16</v>
      </c>
      <c r="N6286" s="20">
        <v>8.84</v>
      </c>
      <c r="AE6286">
        <f t="shared" si="98"/>
        <v>2005</v>
      </c>
    </row>
    <row r="6287" spans="1:31" x14ac:dyDescent="0.25">
      <c r="A6287" s="7">
        <v>6284</v>
      </c>
      <c r="B6287" s="8">
        <v>38534</v>
      </c>
      <c r="C6287" t="s">
        <v>3</v>
      </c>
      <c r="D6287" t="s">
        <v>422</v>
      </c>
      <c r="E6287" t="s">
        <v>9</v>
      </c>
      <c r="F6287" t="s">
        <v>85</v>
      </c>
      <c r="G6287" t="s">
        <v>714</v>
      </c>
      <c r="H6287" s="135" t="s">
        <v>1496</v>
      </c>
      <c r="I6287" t="s">
        <v>1454</v>
      </c>
      <c r="J6287" s="20">
        <v>23</v>
      </c>
      <c r="K6287" s="20" t="s">
        <v>9</v>
      </c>
      <c r="L6287" t="s">
        <v>1464</v>
      </c>
      <c r="M6287" s="20">
        <v>5.0600000000000005</v>
      </c>
      <c r="N6287" s="20">
        <v>7.4399999999999995</v>
      </c>
      <c r="AE6287">
        <f t="shared" si="98"/>
        <v>2005</v>
      </c>
    </row>
    <row r="6288" spans="1:31" x14ac:dyDescent="0.25">
      <c r="A6288" s="7">
        <v>6285</v>
      </c>
      <c r="B6288" s="8">
        <v>38534</v>
      </c>
      <c r="C6288" t="s">
        <v>3</v>
      </c>
      <c r="D6288" t="s">
        <v>46</v>
      </c>
      <c r="E6288" t="s">
        <v>9</v>
      </c>
      <c r="F6288" t="s">
        <v>122</v>
      </c>
      <c r="G6288" t="s">
        <v>648</v>
      </c>
      <c r="H6288" s="9" t="s">
        <v>1797</v>
      </c>
      <c r="I6288" t="s">
        <v>1454</v>
      </c>
      <c r="J6288" s="20">
        <v>35</v>
      </c>
      <c r="K6288" s="20" t="s">
        <v>3</v>
      </c>
      <c r="L6288" t="s">
        <v>1464</v>
      </c>
      <c r="M6288" s="20">
        <v>10.8</v>
      </c>
      <c r="N6288" s="20">
        <v>7.7</v>
      </c>
      <c r="AE6288">
        <f t="shared" si="98"/>
        <v>2005</v>
      </c>
    </row>
    <row r="6289" spans="1:31" x14ac:dyDescent="0.25">
      <c r="A6289" s="7">
        <v>6286</v>
      </c>
      <c r="B6289" s="8">
        <v>38535</v>
      </c>
      <c r="C6289" t="s">
        <v>3</v>
      </c>
      <c r="D6289" t="s">
        <v>629</v>
      </c>
      <c r="E6289" t="s">
        <v>9</v>
      </c>
      <c r="F6289" t="s">
        <v>22</v>
      </c>
      <c r="G6289" t="s">
        <v>65</v>
      </c>
      <c r="H6289" s="135" t="s">
        <v>1571</v>
      </c>
      <c r="I6289" t="s">
        <v>1454</v>
      </c>
      <c r="J6289" s="20">
        <v>19</v>
      </c>
      <c r="K6289" s="20" t="s">
        <v>3</v>
      </c>
      <c r="L6289" t="s">
        <v>1464</v>
      </c>
      <c r="M6289" s="20">
        <v>6.32</v>
      </c>
      <c r="N6289" s="20">
        <v>4.18</v>
      </c>
      <c r="AE6289">
        <f t="shared" si="98"/>
        <v>2005</v>
      </c>
    </row>
    <row r="6290" spans="1:31" x14ac:dyDescent="0.25">
      <c r="A6290" s="7">
        <v>6287</v>
      </c>
      <c r="B6290" s="8">
        <v>38535</v>
      </c>
      <c r="C6290" t="s">
        <v>3</v>
      </c>
      <c r="D6290" t="s">
        <v>710</v>
      </c>
      <c r="E6290" t="s">
        <v>9</v>
      </c>
      <c r="F6290" t="s">
        <v>122</v>
      </c>
      <c r="G6290" t="s">
        <v>14</v>
      </c>
      <c r="H6290" s="135" t="s">
        <v>1501</v>
      </c>
      <c r="I6290" t="s">
        <v>1454</v>
      </c>
      <c r="J6290" s="20">
        <v>15</v>
      </c>
      <c r="K6290" s="20" t="s">
        <v>1465</v>
      </c>
      <c r="L6290" t="s">
        <v>1466</v>
      </c>
      <c r="M6290" s="20">
        <v>3.75</v>
      </c>
      <c r="N6290" s="20">
        <v>3.75</v>
      </c>
      <c r="AE6290">
        <f t="shared" si="98"/>
        <v>2005</v>
      </c>
    </row>
    <row r="6291" spans="1:31" x14ac:dyDescent="0.25">
      <c r="A6291" s="7">
        <v>6288</v>
      </c>
      <c r="B6291" s="8">
        <v>38535</v>
      </c>
      <c r="C6291" t="s">
        <v>3</v>
      </c>
      <c r="D6291" t="s">
        <v>542</v>
      </c>
      <c r="E6291" t="s">
        <v>9</v>
      </c>
      <c r="F6291" t="s">
        <v>545</v>
      </c>
      <c r="G6291" t="s">
        <v>14</v>
      </c>
      <c r="H6291" s="135" t="s">
        <v>1501</v>
      </c>
      <c r="I6291" t="s">
        <v>1454</v>
      </c>
      <c r="J6291" s="20">
        <v>29</v>
      </c>
      <c r="K6291" s="20" t="s">
        <v>3</v>
      </c>
      <c r="L6291" t="s">
        <v>1464</v>
      </c>
      <c r="M6291" s="20">
        <v>9.1199999999999992</v>
      </c>
      <c r="N6291" s="20">
        <v>6.38</v>
      </c>
      <c r="AE6291">
        <f t="shared" si="98"/>
        <v>2005</v>
      </c>
    </row>
    <row r="6292" spans="1:31" x14ac:dyDescent="0.25">
      <c r="A6292" s="7">
        <v>6289</v>
      </c>
      <c r="B6292" s="8">
        <v>38535</v>
      </c>
      <c r="C6292" t="s">
        <v>3</v>
      </c>
      <c r="D6292" t="s">
        <v>661</v>
      </c>
      <c r="E6292" t="s">
        <v>9</v>
      </c>
      <c r="F6292" t="s">
        <v>344</v>
      </c>
      <c r="G6292" t="s">
        <v>65</v>
      </c>
      <c r="H6292" s="135" t="s">
        <v>1496</v>
      </c>
      <c r="I6292" t="s">
        <v>1454</v>
      </c>
      <c r="J6292" s="20">
        <v>26</v>
      </c>
      <c r="K6292" s="20" t="s">
        <v>1465</v>
      </c>
      <c r="L6292" t="s">
        <v>1466</v>
      </c>
      <c r="M6292" s="20">
        <v>6.5</v>
      </c>
      <c r="N6292" s="20">
        <v>6.5</v>
      </c>
      <c r="AE6292">
        <f t="shared" si="98"/>
        <v>2005</v>
      </c>
    </row>
    <row r="6293" spans="1:31" x14ac:dyDescent="0.25">
      <c r="A6293" s="7">
        <v>6290</v>
      </c>
      <c r="B6293" s="8">
        <v>38535</v>
      </c>
      <c r="C6293" t="s">
        <v>3</v>
      </c>
      <c r="D6293" t="s">
        <v>344</v>
      </c>
      <c r="E6293" t="s">
        <v>9</v>
      </c>
      <c r="F6293" t="s">
        <v>270</v>
      </c>
      <c r="G6293" t="s">
        <v>11</v>
      </c>
      <c r="H6293" s="135" t="s">
        <v>1496</v>
      </c>
      <c r="I6293" t="s">
        <v>1454</v>
      </c>
      <c r="J6293" s="20">
        <v>73</v>
      </c>
      <c r="K6293" s="20" t="s">
        <v>3</v>
      </c>
      <c r="L6293" t="s">
        <v>1464</v>
      </c>
      <c r="M6293" s="20">
        <v>21.44</v>
      </c>
      <c r="N6293" s="20">
        <v>16.059999999999999</v>
      </c>
      <c r="AE6293">
        <f t="shared" si="98"/>
        <v>2005</v>
      </c>
    </row>
    <row r="6294" spans="1:31" x14ac:dyDescent="0.25">
      <c r="A6294" s="7">
        <v>6291</v>
      </c>
      <c r="B6294" s="8">
        <v>38535</v>
      </c>
      <c r="C6294" t="s">
        <v>3</v>
      </c>
      <c r="D6294" t="s">
        <v>344</v>
      </c>
      <c r="E6294" t="s">
        <v>9</v>
      </c>
      <c r="F6294" t="s">
        <v>498</v>
      </c>
      <c r="G6294" t="s">
        <v>11</v>
      </c>
      <c r="H6294" s="135" t="s">
        <v>1496</v>
      </c>
      <c r="I6294" t="s">
        <v>1454</v>
      </c>
      <c r="J6294" s="20">
        <v>26</v>
      </c>
      <c r="K6294" s="20" t="s">
        <v>3</v>
      </c>
      <c r="L6294" t="s">
        <v>1464</v>
      </c>
      <c r="M6294" s="20">
        <v>8.2800000000000011</v>
      </c>
      <c r="N6294" s="20">
        <v>5.72</v>
      </c>
      <c r="AE6294">
        <f t="shared" si="98"/>
        <v>2005</v>
      </c>
    </row>
    <row r="6295" spans="1:31" x14ac:dyDescent="0.25">
      <c r="A6295" s="7">
        <v>6292</v>
      </c>
      <c r="B6295" s="8">
        <v>38535</v>
      </c>
      <c r="C6295" t="s">
        <v>3</v>
      </c>
      <c r="D6295" t="s">
        <v>344</v>
      </c>
      <c r="E6295" t="s">
        <v>9</v>
      </c>
      <c r="F6295" t="s">
        <v>270</v>
      </c>
      <c r="G6295" t="s">
        <v>11</v>
      </c>
      <c r="H6295" s="135" t="s">
        <v>1496</v>
      </c>
      <c r="I6295" t="s">
        <v>1454</v>
      </c>
      <c r="J6295" s="20">
        <v>32</v>
      </c>
      <c r="K6295" s="20" t="s">
        <v>1465</v>
      </c>
      <c r="L6295" t="s">
        <v>1466</v>
      </c>
      <c r="M6295" s="20">
        <v>8</v>
      </c>
      <c r="N6295" s="20">
        <v>8</v>
      </c>
      <c r="AE6295">
        <f t="shared" si="98"/>
        <v>2005</v>
      </c>
    </row>
    <row r="6296" spans="1:31" x14ac:dyDescent="0.25">
      <c r="A6296" s="7">
        <v>6293</v>
      </c>
      <c r="B6296" s="8">
        <v>38535</v>
      </c>
      <c r="C6296" t="s">
        <v>3</v>
      </c>
      <c r="D6296" t="s">
        <v>344</v>
      </c>
      <c r="E6296" t="s">
        <v>9</v>
      </c>
      <c r="F6296" t="s">
        <v>685</v>
      </c>
      <c r="G6296" t="s">
        <v>17</v>
      </c>
      <c r="H6296" s="135" t="s">
        <v>1496</v>
      </c>
      <c r="I6296" t="s">
        <v>1454</v>
      </c>
      <c r="J6296" s="20">
        <v>16</v>
      </c>
      <c r="K6296" s="20" t="s">
        <v>3</v>
      </c>
      <c r="L6296" t="s">
        <v>1464</v>
      </c>
      <c r="M6296" s="20">
        <v>5.48</v>
      </c>
      <c r="N6296" s="20">
        <v>3.52</v>
      </c>
      <c r="AE6296">
        <f t="shared" si="98"/>
        <v>2005</v>
      </c>
    </row>
    <row r="6297" spans="1:31" x14ac:dyDescent="0.25">
      <c r="A6297" s="7">
        <v>6294</v>
      </c>
      <c r="B6297" s="8">
        <v>38535</v>
      </c>
      <c r="C6297" t="s">
        <v>3</v>
      </c>
      <c r="D6297" t="s">
        <v>25</v>
      </c>
      <c r="E6297" t="s">
        <v>9</v>
      </c>
      <c r="F6297" t="s">
        <v>258</v>
      </c>
      <c r="G6297" t="s">
        <v>14</v>
      </c>
      <c r="H6297" s="135" t="s">
        <v>1496</v>
      </c>
      <c r="I6297" t="s">
        <v>1454</v>
      </c>
      <c r="J6297" s="20">
        <v>66</v>
      </c>
      <c r="K6297" s="20" t="s">
        <v>1465</v>
      </c>
      <c r="L6297" t="s">
        <v>1466</v>
      </c>
      <c r="M6297" s="20">
        <v>16.5</v>
      </c>
      <c r="N6297" s="20">
        <v>16.5</v>
      </c>
      <c r="AE6297">
        <f t="shared" si="98"/>
        <v>2005</v>
      </c>
    </row>
    <row r="6298" spans="1:31" x14ac:dyDescent="0.25">
      <c r="A6298" s="7">
        <v>6295</v>
      </c>
      <c r="B6298" s="8">
        <v>38535</v>
      </c>
      <c r="C6298" t="s">
        <v>3</v>
      </c>
      <c r="D6298" t="s">
        <v>735</v>
      </c>
      <c r="E6298" t="s">
        <v>9</v>
      </c>
      <c r="F6298" t="s">
        <v>678</v>
      </c>
      <c r="G6298" t="s">
        <v>648</v>
      </c>
      <c r="H6298" s="135" t="s">
        <v>1877</v>
      </c>
      <c r="I6298" t="s">
        <v>1458</v>
      </c>
      <c r="J6298" s="20">
        <v>6</v>
      </c>
      <c r="K6298" s="20" t="s">
        <v>3</v>
      </c>
      <c r="L6298" t="s">
        <v>1463</v>
      </c>
      <c r="M6298" s="20">
        <v>30</v>
      </c>
      <c r="N6298" s="20">
        <v>10</v>
      </c>
      <c r="AE6298">
        <f t="shared" si="98"/>
        <v>2005</v>
      </c>
    </row>
    <row r="6299" spans="1:31" x14ac:dyDescent="0.25">
      <c r="A6299" s="7">
        <v>6296</v>
      </c>
      <c r="B6299" s="8">
        <v>38535</v>
      </c>
      <c r="C6299" t="s">
        <v>3</v>
      </c>
      <c r="D6299" t="s">
        <v>94</v>
      </c>
      <c r="E6299" t="s">
        <v>9</v>
      </c>
      <c r="F6299" t="s">
        <v>240</v>
      </c>
      <c r="G6299" t="s">
        <v>648</v>
      </c>
      <c r="H6299" s="135" t="s">
        <v>2116</v>
      </c>
      <c r="I6299" t="s">
        <v>1454</v>
      </c>
      <c r="J6299" s="20">
        <v>17</v>
      </c>
      <c r="K6299" s="20" t="s">
        <v>1465</v>
      </c>
      <c r="L6299" t="s">
        <v>1466</v>
      </c>
      <c r="M6299" s="20">
        <v>4.25</v>
      </c>
      <c r="N6299" s="20">
        <v>4.25</v>
      </c>
      <c r="AE6299">
        <f t="shared" si="98"/>
        <v>2005</v>
      </c>
    </row>
    <row r="6300" spans="1:31" x14ac:dyDescent="0.25">
      <c r="A6300" s="7">
        <v>6297</v>
      </c>
      <c r="B6300" s="8">
        <v>38535</v>
      </c>
      <c r="C6300" t="s">
        <v>3</v>
      </c>
      <c r="D6300" t="s">
        <v>344</v>
      </c>
      <c r="E6300" t="s">
        <v>9</v>
      </c>
      <c r="F6300" t="s">
        <v>338</v>
      </c>
      <c r="G6300" t="s">
        <v>648</v>
      </c>
      <c r="H6300" s="135" t="s">
        <v>1901</v>
      </c>
      <c r="I6300" t="s">
        <v>1454</v>
      </c>
      <c r="J6300" s="20">
        <v>24</v>
      </c>
      <c r="K6300" s="20" t="s">
        <v>1465</v>
      </c>
      <c r="L6300" t="s">
        <v>1466</v>
      </c>
      <c r="M6300" s="20">
        <v>6</v>
      </c>
      <c r="N6300" s="20">
        <v>6</v>
      </c>
      <c r="AE6300">
        <f t="shared" si="98"/>
        <v>2005</v>
      </c>
    </row>
    <row r="6301" spans="1:31" x14ac:dyDescent="0.25">
      <c r="A6301" s="7">
        <v>6298</v>
      </c>
      <c r="B6301" s="8">
        <v>38535</v>
      </c>
      <c r="C6301" t="s">
        <v>3</v>
      </c>
      <c r="D6301" t="s">
        <v>19</v>
      </c>
      <c r="E6301" t="s">
        <v>9</v>
      </c>
      <c r="F6301" t="s">
        <v>736</v>
      </c>
      <c r="G6301" t="s">
        <v>648</v>
      </c>
      <c r="H6301" s="136" t="s">
        <v>1852</v>
      </c>
      <c r="I6301" t="s">
        <v>1455</v>
      </c>
      <c r="J6301" s="20">
        <v>15</v>
      </c>
      <c r="K6301" s="20" t="s">
        <v>9</v>
      </c>
      <c r="L6301" t="s">
        <v>1463</v>
      </c>
      <c r="M6301" s="20">
        <v>1.8</v>
      </c>
      <c r="N6301" s="20">
        <v>2.4500000000000002</v>
      </c>
      <c r="AE6301">
        <f t="shared" si="98"/>
        <v>2005</v>
      </c>
    </row>
    <row r="6302" spans="1:31" x14ac:dyDescent="0.25">
      <c r="A6302" s="7">
        <v>6299</v>
      </c>
      <c r="B6302" s="8">
        <v>38535</v>
      </c>
      <c r="C6302" t="s">
        <v>3</v>
      </c>
      <c r="D6302" t="s">
        <v>344</v>
      </c>
      <c r="E6302" t="s">
        <v>9</v>
      </c>
      <c r="F6302" t="s">
        <v>270</v>
      </c>
      <c r="G6302" t="s">
        <v>24</v>
      </c>
      <c r="H6302" s="136" t="s">
        <v>1496</v>
      </c>
      <c r="I6302" t="s">
        <v>1454</v>
      </c>
      <c r="J6302" s="20">
        <v>20</v>
      </c>
      <c r="K6302" s="20" t="s">
        <v>3</v>
      </c>
      <c r="L6302" t="s">
        <v>1464</v>
      </c>
      <c r="M6302" s="20">
        <v>6.6</v>
      </c>
      <c r="N6302" s="20">
        <v>4.4000000000000004</v>
      </c>
      <c r="AE6302">
        <f t="shared" si="98"/>
        <v>2005</v>
      </c>
    </row>
    <row r="6303" spans="1:31" x14ac:dyDescent="0.25">
      <c r="A6303" s="7">
        <v>6300</v>
      </c>
      <c r="B6303" s="8">
        <v>38535</v>
      </c>
      <c r="C6303" t="s">
        <v>3</v>
      </c>
      <c r="D6303" t="s">
        <v>178</v>
      </c>
      <c r="E6303" t="s">
        <v>9</v>
      </c>
      <c r="F6303" t="s">
        <v>468</v>
      </c>
      <c r="G6303" t="s">
        <v>377</v>
      </c>
      <c r="H6303" s="135" t="s">
        <v>1496</v>
      </c>
      <c r="I6303" t="s">
        <v>1456</v>
      </c>
      <c r="J6303" s="20">
        <v>17</v>
      </c>
      <c r="K6303" s="20" t="s">
        <v>9</v>
      </c>
      <c r="L6303" t="s">
        <v>1463</v>
      </c>
      <c r="M6303" s="20">
        <v>4.08</v>
      </c>
      <c r="N6303" s="20">
        <v>5.42</v>
      </c>
      <c r="O6303" t="s">
        <v>3</v>
      </c>
      <c r="P6303" s="13" t="s">
        <v>492</v>
      </c>
      <c r="Q6303" t="s">
        <v>3</v>
      </c>
      <c r="R6303" t="s">
        <v>494</v>
      </c>
      <c r="S6303" t="s">
        <v>1465</v>
      </c>
      <c r="U6303" t="s">
        <v>1465</v>
      </c>
      <c r="W6303" t="s">
        <v>1465</v>
      </c>
      <c r="Y6303" t="s">
        <v>1465</v>
      </c>
      <c r="AA6303" t="s">
        <v>1465</v>
      </c>
      <c r="AC6303" t="s">
        <v>1465</v>
      </c>
      <c r="AE6303">
        <f t="shared" si="98"/>
        <v>2005</v>
      </c>
    </row>
    <row r="6304" spans="1:31" x14ac:dyDescent="0.25">
      <c r="A6304" s="7">
        <v>6301</v>
      </c>
      <c r="B6304" s="8">
        <v>38535</v>
      </c>
      <c r="C6304" t="s">
        <v>3</v>
      </c>
      <c r="D6304" t="s">
        <v>392</v>
      </c>
      <c r="E6304" t="s">
        <v>9</v>
      </c>
      <c r="F6304" t="s">
        <v>240</v>
      </c>
      <c r="G6304" t="s">
        <v>633</v>
      </c>
      <c r="H6304" s="135" t="s">
        <v>2112</v>
      </c>
      <c r="I6304" t="s">
        <v>1454</v>
      </c>
      <c r="J6304" s="20">
        <v>36</v>
      </c>
      <c r="K6304" s="20" t="s">
        <v>3</v>
      </c>
      <c r="L6304" t="s">
        <v>1464</v>
      </c>
      <c r="M6304" s="20">
        <v>11.08</v>
      </c>
      <c r="N6304" s="20">
        <v>7.92</v>
      </c>
      <c r="AE6304">
        <f t="shared" si="98"/>
        <v>2005</v>
      </c>
    </row>
    <row r="6305" spans="1:31" x14ac:dyDescent="0.25">
      <c r="A6305" s="7">
        <v>6302</v>
      </c>
      <c r="B6305" s="8">
        <v>38535</v>
      </c>
      <c r="C6305" t="s">
        <v>3</v>
      </c>
      <c r="D6305" t="s">
        <v>378</v>
      </c>
      <c r="E6305" t="s">
        <v>9</v>
      </c>
      <c r="F6305" t="s">
        <v>734</v>
      </c>
      <c r="G6305" t="s">
        <v>648</v>
      </c>
      <c r="H6305" s="136" t="s">
        <v>1496</v>
      </c>
      <c r="I6305" t="s">
        <v>1454</v>
      </c>
      <c r="J6305" s="20">
        <v>16</v>
      </c>
      <c r="K6305" s="20" t="s">
        <v>3</v>
      </c>
      <c r="L6305" t="s">
        <v>1463</v>
      </c>
      <c r="M6305" s="20">
        <v>5.16</v>
      </c>
      <c r="N6305" s="20">
        <v>3.84</v>
      </c>
      <c r="AE6305">
        <f t="shared" si="98"/>
        <v>2005</v>
      </c>
    </row>
    <row r="6306" spans="1:31" x14ac:dyDescent="0.25">
      <c r="A6306" s="7">
        <v>6303</v>
      </c>
      <c r="B6306" s="8">
        <v>38535</v>
      </c>
      <c r="C6306" t="s">
        <v>3</v>
      </c>
      <c r="D6306" t="s">
        <v>258</v>
      </c>
      <c r="E6306" t="s">
        <v>9</v>
      </c>
      <c r="F6306" t="s">
        <v>737</v>
      </c>
      <c r="G6306" t="s">
        <v>648</v>
      </c>
      <c r="H6306" s="136" t="s">
        <v>1496</v>
      </c>
      <c r="I6306" t="s">
        <v>1458</v>
      </c>
      <c r="J6306" s="20">
        <v>8</v>
      </c>
      <c r="K6306" s="20" t="s">
        <v>1465</v>
      </c>
      <c r="L6306" t="s">
        <v>1466</v>
      </c>
      <c r="M6306" s="20">
        <v>10</v>
      </c>
      <c r="N6306" s="20">
        <v>30</v>
      </c>
      <c r="AE6306">
        <f t="shared" si="98"/>
        <v>2005</v>
      </c>
    </row>
    <row r="6307" spans="1:31" x14ac:dyDescent="0.25">
      <c r="A6307" s="7">
        <v>6304</v>
      </c>
      <c r="B6307" s="8">
        <v>38535</v>
      </c>
      <c r="C6307" t="s">
        <v>3</v>
      </c>
      <c r="D6307" t="s">
        <v>222</v>
      </c>
      <c r="E6307" t="s">
        <v>9</v>
      </c>
      <c r="F6307" t="s">
        <v>64</v>
      </c>
      <c r="G6307" t="s">
        <v>633</v>
      </c>
      <c r="H6307" s="135" t="s">
        <v>2117</v>
      </c>
      <c r="I6307" t="s">
        <v>1454</v>
      </c>
      <c r="J6307" s="20">
        <v>12</v>
      </c>
      <c r="K6307" s="20" t="s">
        <v>9</v>
      </c>
      <c r="L6307" t="s">
        <v>1464</v>
      </c>
      <c r="M6307" s="20">
        <v>2.64</v>
      </c>
      <c r="N6307" s="20">
        <v>4.3599999999999994</v>
      </c>
      <c r="AE6307">
        <f t="shared" si="98"/>
        <v>2005</v>
      </c>
    </row>
    <row r="6308" spans="1:31" x14ac:dyDescent="0.25">
      <c r="A6308" s="7">
        <v>6305</v>
      </c>
      <c r="B6308" s="8">
        <v>38535</v>
      </c>
      <c r="C6308" t="s">
        <v>3</v>
      </c>
      <c r="D6308" t="s">
        <v>629</v>
      </c>
      <c r="E6308" t="s">
        <v>9</v>
      </c>
      <c r="F6308" t="s">
        <v>465</v>
      </c>
      <c r="G6308" t="s">
        <v>648</v>
      </c>
      <c r="H6308" s="9" t="s">
        <v>1797</v>
      </c>
      <c r="I6308" t="s">
        <v>1455</v>
      </c>
      <c r="J6308" s="20">
        <v>38</v>
      </c>
      <c r="K6308" s="20" t="s">
        <v>3</v>
      </c>
      <c r="L6308" t="s">
        <v>1464</v>
      </c>
      <c r="M6308" s="20">
        <v>5.82</v>
      </c>
      <c r="N6308" s="20">
        <v>4.18</v>
      </c>
      <c r="AE6308">
        <f t="shared" si="98"/>
        <v>2005</v>
      </c>
    </row>
    <row r="6309" spans="1:31" x14ac:dyDescent="0.25">
      <c r="A6309" s="7">
        <v>6306</v>
      </c>
      <c r="B6309" s="8">
        <v>38536</v>
      </c>
      <c r="C6309" t="s">
        <v>3</v>
      </c>
      <c r="D6309" t="s">
        <v>47</v>
      </c>
      <c r="E6309" t="s">
        <v>9</v>
      </c>
      <c r="F6309" t="s">
        <v>703</v>
      </c>
      <c r="G6309" t="s">
        <v>24</v>
      </c>
      <c r="H6309" s="135" t="s">
        <v>1493</v>
      </c>
      <c r="I6309" t="s">
        <v>1454</v>
      </c>
      <c r="J6309" s="20">
        <v>18</v>
      </c>
      <c r="K6309" s="20" t="s">
        <v>1465</v>
      </c>
      <c r="L6309" t="s">
        <v>1466</v>
      </c>
      <c r="M6309" s="20">
        <v>4.5</v>
      </c>
      <c r="N6309" s="20">
        <v>4.5</v>
      </c>
      <c r="AE6309">
        <f t="shared" si="98"/>
        <v>2005</v>
      </c>
    </row>
    <row r="6310" spans="1:31" x14ac:dyDescent="0.25">
      <c r="A6310" s="7">
        <v>6307</v>
      </c>
      <c r="B6310" s="8">
        <v>38536</v>
      </c>
      <c r="C6310" t="s">
        <v>3</v>
      </c>
      <c r="D6310" t="s">
        <v>165</v>
      </c>
      <c r="E6310" t="s">
        <v>9</v>
      </c>
      <c r="F6310" t="s">
        <v>738</v>
      </c>
      <c r="G6310" t="s">
        <v>569</v>
      </c>
      <c r="H6310" s="136" t="s">
        <v>1677</v>
      </c>
      <c r="I6310" t="s">
        <v>1454</v>
      </c>
      <c r="J6310" s="20">
        <v>21</v>
      </c>
      <c r="K6310" s="20" t="s">
        <v>1465</v>
      </c>
      <c r="L6310" t="s">
        <v>1466</v>
      </c>
      <c r="M6310" s="20">
        <v>5.25</v>
      </c>
      <c r="N6310" s="20">
        <v>5.25</v>
      </c>
      <c r="AE6310">
        <f t="shared" si="98"/>
        <v>2005</v>
      </c>
    </row>
    <row r="6311" spans="1:31" x14ac:dyDescent="0.25">
      <c r="A6311" s="7">
        <v>6308</v>
      </c>
      <c r="B6311" s="8">
        <v>38536</v>
      </c>
      <c r="C6311" t="s">
        <v>3</v>
      </c>
      <c r="D6311" t="s">
        <v>629</v>
      </c>
      <c r="E6311" t="s">
        <v>9</v>
      </c>
      <c r="F6311" t="s">
        <v>738</v>
      </c>
      <c r="G6311" t="s">
        <v>569</v>
      </c>
      <c r="H6311" s="136" t="s">
        <v>1677</v>
      </c>
      <c r="I6311" t="s">
        <v>1454</v>
      </c>
      <c r="J6311" s="20">
        <v>12</v>
      </c>
      <c r="K6311" s="20" t="s">
        <v>1465</v>
      </c>
      <c r="L6311" t="s">
        <v>1466</v>
      </c>
      <c r="M6311" s="20">
        <v>3</v>
      </c>
      <c r="N6311" s="20">
        <v>3</v>
      </c>
      <c r="AE6311">
        <f t="shared" si="98"/>
        <v>2005</v>
      </c>
    </row>
    <row r="6312" spans="1:31" x14ac:dyDescent="0.25">
      <c r="A6312" s="7">
        <v>6309</v>
      </c>
      <c r="B6312" s="8">
        <v>38536</v>
      </c>
      <c r="C6312" t="s">
        <v>3</v>
      </c>
      <c r="D6312" t="s">
        <v>489</v>
      </c>
      <c r="E6312" t="s">
        <v>9</v>
      </c>
      <c r="F6312" t="s">
        <v>738</v>
      </c>
      <c r="G6312" t="s">
        <v>569</v>
      </c>
      <c r="H6312" s="135" t="s">
        <v>2118</v>
      </c>
      <c r="I6312" t="s">
        <v>1454</v>
      </c>
      <c r="J6312" s="20">
        <v>21</v>
      </c>
      <c r="K6312" s="20" t="s">
        <v>3</v>
      </c>
      <c r="L6312" t="s">
        <v>1464</v>
      </c>
      <c r="M6312" s="20">
        <v>6.88</v>
      </c>
      <c r="N6312" s="20">
        <v>4.62</v>
      </c>
      <c r="AE6312">
        <f t="shared" si="98"/>
        <v>2005</v>
      </c>
    </row>
    <row r="6313" spans="1:31" x14ac:dyDescent="0.25">
      <c r="A6313" s="7">
        <v>6310</v>
      </c>
      <c r="B6313" s="8">
        <v>38536</v>
      </c>
      <c r="C6313" t="s">
        <v>3</v>
      </c>
      <c r="D6313" t="s">
        <v>588</v>
      </c>
      <c r="E6313" t="s">
        <v>9</v>
      </c>
      <c r="F6313" t="s">
        <v>738</v>
      </c>
      <c r="G6313" t="s">
        <v>569</v>
      </c>
      <c r="H6313" s="135" t="s">
        <v>1659</v>
      </c>
      <c r="I6313" t="s">
        <v>1454</v>
      </c>
      <c r="J6313" s="20">
        <v>14</v>
      </c>
      <c r="K6313" s="20" t="s">
        <v>1465</v>
      </c>
      <c r="L6313" t="s">
        <v>1466</v>
      </c>
      <c r="M6313" s="20">
        <v>3.5</v>
      </c>
      <c r="N6313" s="20">
        <v>3.5</v>
      </c>
      <c r="AE6313">
        <f t="shared" si="98"/>
        <v>2005</v>
      </c>
    </row>
    <row r="6314" spans="1:31" x14ac:dyDescent="0.25">
      <c r="A6314" s="7">
        <v>6311</v>
      </c>
      <c r="B6314" s="8">
        <v>38536</v>
      </c>
      <c r="C6314" t="s">
        <v>3</v>
      </c>
      <c r="D6314" t="s">
        <v>517</v>
      </c>
      <c r="E6314" t="s">
        <v>9</v>
      </c>
      <c r="F6314" t="s">
        <v>738</v>
      </c>
      <c r="G6314" t="s">
        <v>377</v>
      </c>
      <c r="H6314" s="136" t="s">
        <v>1613</v>
      </c>
      <c r="I6314" t="s">
        <v>1454</v>
      </c>
      <c r="J6314" s="20">
        <v>14</v>
      </c>
      <c r="K6314" s="20" t="s">
        <v>1465</v>
      </c>
      <c r="L6314" t="s">
        <v>1466</v>
      </c>
      <c r="M6314" s="20">
        <v>3.5</v>
      </c>
      <c r="N6314" s="20">
        <v>3.5</v>
      </c>
      <c r="AE6314">
        <f t="shared" si="98"/>
        <v>2005</v>
      </c>
    </row>
    <row r="6315" spans="1:31" x14ac:dyDescent="0.25">
      <c r="A6315" s="7">
        <v>6312</v>
      </c>
      <c r="B6315" s="8">
        <v>38536</v>
      </c>
      <c r="C6315" t="s">
        <v>3</v>
      </c>
      <c r="D6315" t="s">
        <v>668</v>
      </c>
      <c r="E6315" t="s">
        <v>9</v>
      </c>
      <c r="F6315" t="s">
        <v>482</v>
      </c>
      <c r="G6315" t="s">
        <v>65</v>
      </c>
      <c r="H6315" s="135" t="s">
        <v>1519</v>
      </c>
      <c r="I6315" t="s">
        <v>1454</v>
      </c>
      <c r="J6315" s="20">
        <v>60</v>
      </c>
      <c r="K6315" s="20" t="s">
        <v>9</v>
      </c>
      <c r="L6315" t="s">
        <v>1464</v>
      </c>
      <c r="M6315" s="20">
        <v>13.2</v>
      </c>
      <c r="N6315" s="20">
        <v>17.8</v>
      </c>
      <c r="AE6315">
        <f t="shared" si="98"/>
        <v>2005</v>
      </c>
    </row>
    <row r="6316" spans="1:31" x14ac:dyDescent="0.25">
      <c r="A6316" s="7">
        <v>6313</v>
      </c>
      <c r="B6316" s="8">
        <v>38536</v>
      </c>
      <c r="C6316" t="s">
        <v>3</v>
      </c>
      <c r="D6316" t="s">
        <v>672</v>
      </c>
      <c r="E6316" t="s">
        <v>9</v>
      </c>
      <c r="F6316" t="s">
        <v>516</v>
      </c>
      <c r="G6316" t="s">
        <v>14</v>
      </c>
      <c r="H6316" s="135" t="s">
        <v>1530</v>
      </c>
      <c r="I6316" t="s">
        <v>1454</v>
      </c>
      <c r="J6316" s="20">
        <v>7</v>
      </c>
      <c r="K6316" s="20" t="s">
        <v>3</v>
      </c>
      <c r="L6316" t="s">
        <v>1464</v>
      </c>
      <c r="M6316" s="20">
        <v>2.96</v>
      </c>
      <c r="N6316" s="20">
        <v>1.54</v>
      </c>
      <c r="AE6316">
        <f t="shared" si="98"/>
        <v>2005</v>
      </c>
    </row>
    <row r="6317" spans="1:31" x14ac:dyDescent="0.25">
      <c r="A6317" s="7">
        <v>6314</v>
      </c>
      <c r="B6317" s="8">
        <v>38536</v>
      </c>
      <c r="C6317" t="s">
        <v>3</v>
      </c>
      <c r="D6317" t="s">
        <v>723</v>
      </c>
      <c r="E6317" t="s">
        <v>9</v>
      </c>
      <c r="F6317" t="s">
        <v>672</v>
      </c>
      <c r="G6317" t="s">
        <v>14</v>
      </c>
      <c r="H6317" s="135" t="s">
        <v>1532</v>
      </c>
      <c r="I6317" t="s">
        <v>1454</v>
      </c>
      <c r="J6317" s="20">
        <v>36</v>
      </c>
      <c r="K6317" s="20" t="s">
        <v>9</v>
      </c>
      <c r="L6317" t="s">
        <v>1464</v>
      </c>
      <c r="M6317" s="20">
        <v>7.92</v>
      </c>
      <c r="N6317" s="20">
        <v>11.08</v>
      </c>
      <c r="AE6317">
        <f t="shared" si="98"/>
        <v>2005</v>
      </c>
    </row>
    <row r="6318" spans="1:31" x14ac:dyDescent="0.25">
      <c r="A6318" s="7">
        <v>6315</v>
      </c>
      <c r="B6318" s="8">
        <v>38536</v>
      </c>
      <c r="C6318" t="s">
        <v>3</v>
      </c>
      <c r="D6318" t="s">
        <v>43</v>
      </c>
      <c r="E6318" t="s">
        <v>9</v>
      </c>
      <c r="F6318" t="s">
        <v>703</v>
      </c>
      <c r="G6318" t="s">
        <v>14</v>
      </c>
      <c r="H6318" s="135" t="s">
        <v>1567</v>
      </c>
      <c r="I6318" t="s">
        <v>1454</v>
      </c>
      <c r="J6318" s="20">
        <v>14</v>
      </c>
      <c r="K6318" s="20" t="s">
        <v>3</v>
      </c>
      <c r="L6318" t="s">
        <v>1464</v>
      </c>
      <c r="M6318" s="20">
        <v>4.92</v>
      </c>
      <c r="N6318" s="20">
        <v>3.08</v>
      </c>
      <c r="AE6318">
        <f t="shared" si="98"/>
        <v>2005</v>
      </c>
    </row>
    <row r="6319" spans="1:31" x14ac:dyDescent="0.25">
      <c r="A6319" s="7">
        <v>6316</v>
      </c>
      <c r="B6319" s="8">
        <v>38536</v>
      </c>
      <c r="C6319" t="s">
        <v>3</v>
      </c>
      <c r="D6319" t="s">
        <v>47</v>
      </c>
      <c r="E6319" t="s">
        <v>9</v>
      </c>
      <c r="F6319" t="s">
        <v>703</v>
      </c>
      <c r="G6319" t="s">
        <v>14</v>
      </c>
      <c r="H6319" s="135" t="s">
        <v>1516</v>
      </c>
      <c r="I6319" t="s">
        <v>1454</v>
      </c>
      <c r="J6319" s="20">
        <v>12</v>
      </c>
      <c r="K6319" s="20" t="s">
        <v>3</v>
      </c>
      <c r="L6319" t="s">
        <v>1464</v>
      </c>
      <c r="M6319" s="20">
        <v>4.3599999999999994</v>
      </c>
      <c r="N6319" s="20">
        <v>2.64</v>
      </c>
      <c r="AE6319">
        <f t="shared" si="98"/>
        <v>2005</v>
      </c>
    </row>
    <row r="6320" spans="1:31" x14ac:dyDescent="0.25">
      <c r="A6320" s="7">
        <v>6317</v>
      </c>
      <c r="B6320" s="8">
        <v>38536</v>
      </c>
      <c r="C6320" t="s">
        <v>3</v>
      </c>
      <c r="D6320" t="s">
        <v>538</v>
      </c>
      <c r="E6320" t="s">
        <v>9</v>
      </c>
      <c r="F6320" t="s">
        <v>259</v>
      </c>
      <c r="G6320" t="s">
        <v>17</v>
      </c>
      <c r="H6320" s="135" t="s">
        <v>1500</v>
      </c>
      <c r="I6320" t="s">
        <v>1454</v>
      </c>
      <c r="J6320" s="20">
        <v>21</v>
      </c>
      <c r="K6320" s="20" t="s">
        <v>9</v>
      </c>
      <c r="L6320" t="s">
        <v>1464</v>
      </c>
      <c r="M6320" s="20">
        <v>4.62</v>
      </c>
      <c r="N6320" s="20">
        <v>6.88</v>
      </c>
      <c r="AE6320">
        <f t="shared" si="98"/>
        <v>2005</v>
      </c>
    </row>
    <row r="6321" spans="1:31" x14ac:dyDescent="0.25">
      <c r="A6321" s="7">
        <v>6318</v>
      </c>
      <c r="B6321" s="8">
        <v>38536</v>
      </c>
      <c r="C6321" t="s">
        <v>3</v>
      </c>
      <c r="D6321" t="s">
        <v>270</v>
      </c>
      <c r="E6321" t="s">
        <v>9</v>
      </c>
      <c r="F6321" t="s">
        <v>703</v>
      </c>
      <c r="G6321" t="s">
        <v>14</v>
      </c>
      <c r="H6321" s="135" t="s">
        <v>1506</v>
      </c>
      <c r="I6321" t="s">
        <v>1455</v>
      </c>
      <c r="J6321" s="20">
        <v>12</v>
      </c>
      <c r="K6321" s="20" t="s">
        <v>9</v>
      </c>
      <c r="L6321" t="s">
        <v>1463</v>
      </c>
      <c r="M6321" s="20">
        <v>1.44</v>
      </c>
      <c r="N6321" s="20">
        <v>2.06</v>
      </c>
      <c r="AE6321">
        <f t="shared" si="98"/>
        <v>2005</v>
      </c>
    </row>
    <row r="6322" spans="1:31" x14ac:dyDescent="0.25">
      <c r="A6322" s="7">
        <v>6319</v>
      </c>
      <c r="B6322" s="8">
        <v>38536</v>
      </c>
      <c r="C6322" t="s">
        <v>3</v>
      </c>
      <c r="D6322" t="s">
        <v>47</v>
      </c>
      <c r="E6322" t="s">
        <v>9</v>
      </c>
      <c r="F6322" t="s">
        <v>703</v>
      </c>
      <c r="G6322" t="s">
        <v>14</v>
      </c>
      <c r="H6322" s="135" t="s">
        <v>1507</v>
      </c>
      <c r="I6322" t="s">
        <v>1454</v>
      </c>
      <c r="J6322" s="20">
        <v>25</v>
      </c>
      <c r="K6322" s="20" t="s">
        <v>1465</v>
      </c>
      <c r="L6322" t="s">
        <v>1466</v>
      </c>
      <c r="M6322" s="20">
        <v>6.25</v>
      </c>
      <c r="N6322" s="20">
        <v>6.25</v>
      </c>
      <c r="AE6322">
        <f t="shared" si="98"/>
        <v>2005</v>
      </c>
    </row>
    <row r="6323" spans="1:31" x14ac:dyDescent="0.25">
      <c r="A6323" s="7">
        <v>6320</v>
      </c>
      <c r="B6323" s="8">
        <v>38536</v>
      </c>
      <c r="C6323" t="s">
        <v>3</v>
      </c>
      <c r="D6323" t="s">
        <v>674</v>
      </c>
      <c r="E6323" t="s">
        <v>9</v>
      </c>
      <c r="F6323" t="s">
        <v>372</v>
      </c>
      <c r="G6323" t="s">
        <v>17</v>
      </c>
      <c r="H6323" s="135" t="s">
        <v>1502</v>
      </c>
      <c r="I6323" t="s">
        <v>1454</v>
      </c>
      <c r="J6323" s="20">
        <v>30</v>
      </c>
      <c r="K6323" s="20" t="s">
        <v>9</v>
      </c>
      <c r="L6323" t="s">
        <v>1464</v>
      </c>
      <c r="M6323" s="20">
        <v>6.6</v>
      </c>
      <c r="N6323" s="20">
        <v>9.4</v>
      </c>
      <c r="AE6323">
        <f t="shared" si="98"/>
        <v>2005</v>
      </c>
    </row>
    <row r="6324" spans="1:31" x14ac:dyDescent="0.25">
      <c r="A6324" s="7">
        <v>6321</v>
      </c>
      <c r="B6324" s="8">
        <v>38536</v>
      </c>
      <c r="C6324" t="s">
        <v>3</v>
      </c>
      <c r="D6324" t="s">
        <v>43</v>
      </c>
      <c r="E6324" t="s">
        <v>9</v>
      </c>
      <c r="F6324" t="s">
        <v>703</v>
      </c>
      <c r="G6324" t="s">
        <v>65</v>
      </c>
      <c r="H6324" s="135" t="s">
        <v>1496</v>
      </c>
      <c r="I6324" t="s">
        <v>1454</v>
      </c>
      <c r="J6324" s="20">
        <v>10</v>
      </c>
      <c r="K6324" s="20" t="s">
        <v>3</v>
      </c>
      <c r="L6324" t="s">
        <v>1464</v>
      </c>
      <c r="M6324" s="20">
        <v>3.8</v>
      </c>
      <c r="N6324" s="20">
        <v>2.2000000000000002</v>
      </c>
      <c r="AE6324">
        <f t="shared" si="98"/>
        <v>2005</v>
      </c>
    </row>
    <row r="6325" spans="1:31" x14ac:dyDescent="0.25">
      <c r="A6325" s="7">
        <v>6322</v>
      </c>
      <c r="B6325" s="8">
        <v>38536</v>
      </c>
      <c r="C6325" t="s">
        <v>3</v>
      </c>
      <c r="D6325" t="s">
        <v>350</v>
      </c>
      <c r="E6325" t="s">
        <v>9</v>
      </c>
      <c r="F6325" t="s">
        <v>451</v>
      </c>
      <c r="G6325" t="s">
        <v>648</v>
      </c>
      <c r="H6325" s="135" t="s">
        <v>1952</v>
      </c>
      <c r="I6325" t="s">
        <v>1454</v>
      </c>
      <c r="J6325" s="20">
        <v>18</v>
      </c>
      <c r="K6325" s="20" t="s">
        <v>3</v>
      </c>
      <c r="L6325" t="s">
        <v>1464</v>
      </c>
      <c r="M6325" s="20">
        <v>6.04</v>
      </c>
      <c r="N6325" s="20">
        <v>3.96</v>
      </c>
      <c r="AE6325">
        <f t="shared" si="98"/>
        <v>2005</v>
      </c>
    </row>
    <row r="6326" spans="1:31" x14ac:dyDescent="0.25">
      <c r="A6326" s="7">
        <v>6323</v>
      </c>
      <c r="B6326" s="8">
        <v>38536</v>
      </c>
      <c r="C6326" t="s">
        <v>3</v>
      </c>
      <c r="D6326" t="s">
        <v>668</v>
      </c>
      <c r="E6326" t="s">
        <v>9</v>
      </c>
      <c r="F6326" t="s">
        <v>224</v>
      </c>
      <c r="G6326" t="s">
        <v>648</v>
      </c>
      <c r="H6326" s="135" t="s">
        <v>1785</v>
      </c>
      <c r="I6326" t="s">
        <v>1454</v>
      </c>
      <c r="J6326" s="20">
        <v>47</v>
      </c>
      <c r="K6326" s="20" t="s">
        <v>1465</v>
      </c>
      <c r="L6326" t="s">
        <v>1466</v>
      </c>
      <c r="M6326" s="20">
        <v>11.75</v>
      </c>
      <c r="N6326" s="20">
        <v>11.75</v>
      </c>
      <c r="AE6326">
        <f t="shared" si="98"/>
        <v>2005</v>
      </c>
    </row>
    <row r="6327" spans="1:31" x14ac:dyDescent="0.25">
      <c r="A6327" s="7">
        <v>6324</v>
      </c>
      <c r="B6327" s="8">
        <v>38536</v>
      </c>
      <c r="C6327" t="s">
        <v>3</v>
      </c>
      <c r="D6327" t="s">
        <v>668</v>
      </c>
      <c r="E6327" t="s">
        <v>9</v>
      </c>
      <c r="F6327" t="s">
        <v>224</v>
      </c>
      <c r="G6327" t="s">
        <v>648</v>
      </c>
      <c r="H6327" s="136" t="s">
        <v>2119</v>
      </c>
      <c r="I6327" t="s">
        <v>1454</v>
      </c>
      <c r="J6327" s="20">
        <v>64</v>
      </c>
      <c r="K6327" s="20" t="s">
        <v>3</v>
      </c>
      <c r="L6327" t="s">
        <v>1464</v>
      </c>
      <c r="M6327" s="20">
        <v>18.920000000000002</v>
      </c>
      <c r="N6327" s="20">
        <v>14.08</v>
      </c>
      <c r="AE6327">
        <f t="shared" si="98"/>
        <v>2005</v>
      </c>
    </row>
    <row r="6328" spans="1:31" x14ac:dyDescent="0.25">
      <c r="A6328" s="7">
        <v>6325</v>
      </c>
      <c r="B6328" s="8">
        <v>38536</v>
      </c>
      <c r="C6328" t="s">
        <v>3</v>
      </c>
      <c r="D6328" t="s">
        <v>538</v>
      </c>
      <c r="E6328" t="s">
        <v>9</v>
      </c>
      <c r="F6328" t="s">
        <v>259</v>
      </c>
      <c r="G6328" t="s">
        <v>377</v>
      </c>
      <c r="H6328" s="9" t="s">
        <v>2120</v>
      </c>
      <c r="I6328" t="s">
        <v>1454</v>
      </c>
      <c r="J6328" s="20">
        <v>33</v>
      </c>
      <c r="K6328" s="20" t="s">
        <v>9</v>
      </c>
      <c r="L6328" t="s">
        <v>1464</v>
      </c>
      <c r="M6328" s="20">
        <v>7.26</v>
      </c>
      <c r="N6328" s="20">
        <v>10.24</v>
      </c>
      <c r="AE6328">
        <f t="shared" si="98"/>
        <v>2005</v>
      </c>
    </row>
    <row r="6329" spans="1:31" x14ac:dyDescent="0.25">
      <c r="A6329" s="7">
        <v>6326</v>
      </c>
      <c r="B6329" s="8">
        <v>38536</v>
      </c>
      <c r="C6329" t="s">
        <v>3</v>
      </c>
      <c r="D6329" t="s">
        <v>259</v>
      </c>
      <c r="E6329" t="s">
        <v>9</v>
      </c>
      <c r="F6329" t="s">
        <v>739</v>
      </c>
      <c r="G6329" t="s">
        <v>648</v>
      </c>
      <c r="H6329" s="135" t="s">
        <v>1799</v>
      </c>
      <c r="I6329" t="s">
        <v>1455</v>
      </c>
      <c r="J6329" s="20">
        <v>32</v>
      </c>
      <c r="K6329" s="20" t="s">
        <v>1465</v>
      </c>
      <c r="L6329" t="s">
        <v>1466</v>
      </c>
      <c r="M6329" s="20">
        <v>4</v>
      </c>
      <c r="N6329" s="20">
        <v>4</v>
      </c>
      <c r="AE6329">
        <f t="shared" si="98"/>
        <v>2005</v>
      </c>
    </row>
    <row r="6330" spans="1:31" x14ac:dyDescent="0.25">
      <c r="A6330" s="7">
        <v>6327</v>
      </c>
      <c r="B6330" s="8">
        <v>38536</v>
      </c>
      <c r="C6330" t="s">
        <v>3</v>
      </c>
      <c r="D6330" t="s">
        <v>668</v>
      </c>
      <c r="E6330" t="s">
        <v>9</v>
      </c>
      <c r="F6330" t="s">
        <v>698</v>
      </c>
      <c r="G6330" t="s">
        <v>377</v>
      </c>
      <c r="H6330" s="135" t="s">
        <v>1496</v>
      </c>
      <c r="I6330" t="s">
        <v>1454</v>
      </c>
      <c r="J6330" s="20">
        <v>48</v>
      </c>
      <c r="K6330" s="20" t="s">
        <v>9</v>
      </c>
      <c r="L6330" t="s">
        <v>1464</v>
      </c>
      <c r="M6330" s="20">
        <v>10.56</v>
      </c>
      <c r="N6330" s="20">
        <v>14.44</v>
      </c>
      <c r="AE6330">
        <f t="shared" si="98"/>
        <v>2005</v>
      </c>
    </row>
    <row r="6331" spans="1:31" x14ac:dyDescent="0.25">
      <c r="A6331" s="7">
        <v>6328</v>
      </c>
      <c r="B6331" s="8">
        <v>38536</v>
      </c>
      <c r="C6331" t="s">
        <v>3</v>
      </c>
      <c r="D6331" t="s">
        <v>350</v>
      </c>
      <c r="E6331" t="s">
        <v>9</v>
      </c>
      <c r="F6331" t="s">
        <v>354</v>
      </c>
      <c r="G6331" t="s">
        <v>377</v>
      </c>
      <c r="H6331" s="9" t="s">
        <v>2121</v>
      </c>
      <c r="I6331" t="s">
        <v>1454</v>
      </c>
      <c r="J6331" s="20">
        <v>73</v>
      </c>
      <c r="K6331" s="20" t="s">
        <v>3</v>
      </c>
      <c r="L6331" t="s">
        <v>1464</v>
      </c>
      <c r="M6331" s="20">
        <v>21.44</v>
      </c>
      <c r="N6331" s="20">
        <v>16.059999999999999</v>
      </c>
      <c r="AE6331">
        <f t="shared" si="98"/>
        <v>2005</v>
      </c>
    </row>
    <row r="6332" spans="1:31" x14ac:dyDescent="0.25">
      <c r="A6332" s="7">
        <v>6329</v>
      </c>
      <c r="B6332" s="8">
        <v>38536</v>
      </c>
      <c r="C6332" t="s">
        <v>3</v>
      </c>
      <c r="D6332" t="s">
        <v>47</v>
      </c>
      <c r="E6332" t="s">
        <v>9</v>
      </c>
      <c r="F6332" t="s">
        <v>621</v>
      </c>
      <c r="G6332" t="s">
        <v>714</v>
      </c>
      <c r="H6332" s="136" t="s">
        <v>2122</v>
      </c>
      <c r="I6332" t="s">
        <v>1455</v>
      </c>
      <c r="J6332" s="20">
        <v>1</v>
      </c>
      <c r="K6332" s="20" t="s">
        <v>1465</v>
      </c>
      <c r="L6332" t="s">
        <v>1466</v>
      </c>
      <c r="M6332" s="20">
        <v>0.125</v>
      </c>
      <c r="N6332" s="20">
        <v>0.125</v>
      </c>
      <c r="AE6332">
        <f t="shared" si="98"/>
        <v>2005</v>
      </c>
    </row>
    <row r="6333" spans="1:31" x14ac:dyDescent="0.25">
      <c r="A6333" s="7">
        <v>6330</v>
      </c>
      <c r="B6333" s="8">
        <v>38536</v>
      </c>
      <c r="C6333" t="s">
        <v>3</v>
      </c>
      <c r="D6333" t="s">
        <v>668</v>
      </c>
      <c r="E6333" t="s">
        <v>9</v>
      </c>
      <c r="F6333" t="s">
        <v>665</v>
      </c>
      <c r="G6333" t="s">
        <v>714</v>
      </c>
      <c r="H6333" s="135" t="s">
        <v>2006</v>
      </c>
      <c r="I6333" t="s">
        <v>1454</v>
      </c>
      <c r="J6333" s="20">
        <v>36</v>
      </c>
      <c r="K6333" s="20" t="s">
        <v>9</v>
      </c>
      <c r="L6333" t="s">
        <v>1464</v>
      </c>
      <c r="M6333" s="20">
        <v>7.92</v>
      </c>
      <c r="N6333" s="20">
        <v>11.08</v>
      </c>
      <c r="AE6333">
        <f t="shared" si="98"/>
        <v>2005</v>
      </c>
    </row>
    <row r="6334" spans="1:31" x14ac:dyDescent="0.25">
      <c r="A6334" s="7">
        <v>6331</v>
      </c>
      <c r="B6334" s="8">
        <v>38536</v>
      </c>
      <c r="C6334" t="s">
        <v>3</v>
      </c>
      <c r="D6334" t="s">
        <v>606</v>
      </c>
      <c r="E6334" t="s">
        <v>9</v>
      </c>
      <c r="F6334" t="s">
        <v>319</v>
      </c>
      <c r="G6334" t="s">
        <v>569</v>
      </c>
      <c r="H6334" s="135" t="s">
        <v>1714</v>
      </c>
      <c r="I6334" t="s">
        <v>1454</v>
      </c>
      <c r="J6334" s="20">
        <v>27</v>
      </c>
      <c r="K6334" s="20" t="s">
        <v>1465</v>
      </c>
      <c r="L6334" t="s">
        <v>1466</v>
      </c>
      <c r="M6334" s="20">
        <v>6.75</v>
      </c>
      <c r="N6334" s="20">
        <v>6.75</v>
      </c>
      <c r="AE6334">
        <f t="shared" si="98"/>
        <v>2005</v>
      </c>
    </row>
    <row r="6335" spans="1:31" x14ac:dyDescent="0.25">
      <c r="A6335" s="7">
        <v>6332</v>
      </c>
      <c r="B6335" s="8">
        <v>38536</v>
      </c>
      <c r="C6335" t="s">
        <v>3</v>
      </c>
      <c r="D6335" t="s">
        <v>178</v>
      </c>
      <c r="E6335" t="s">
        <v>9</v>
      </c>
      <c r="F6335" t="s">
        <v>468</v>
      </c>
      <c r="G6335" t="s">
        <v>714</v>
      </c>
      <c r="H6335" s="9" t="s">
        <v>2123</v>
      </c>
      <c r="I6335" t="s">
        <v>1454</v>
      </c>
      <c r="J6335" s="20">
        <v>54</v>
      </c>
      <c r="K6335" s="20" t="s">
        <v>9</v>
      </c>
      <c r="L6335" t="s">
        <v>1464</v>
      </c>
      <c r="M6335" s="20">
        <v>11.879999999999999</v>
      </c>
      <c r="N6335" s="20">
        <v>16.12</v>
      </c>
      <c r="AE6335">
        <f t="shared" si="98"/>
        <v>2005</v>
      </c>
    </row>
    <row r="6336" spans="1:31" x14ac:dyDescent="0.25">
      <c r="A6336" s="7">
        <v>6333</v>
      </c>
      <c r="B6336" s="8">
        <v>38537</v>
      </c>
      <c r="C6336" t="s">
        <v>3</v>
      </c>
      <c r="D6336" t="s">
        <v>740</v>
      </c>
      <c r="E6336" t="s">
        <v>9</v>
      </c>
      <c r="F6336" t="s">
        <v>677</v>
      </c>
      <c r="G6336" t="s">
        <v>377</v>
      </c>
      <c r="H6336" s="135" t="s">
        <v>1588</v>
      </c>
      <c r="I6336" t="s">
        <v>1455</v>
      </c>
      <c r="J6336" s="20">
        <v>43</v>
      </c>
      <c r="K6336" s="20" t="s">
        <v>3</v>
      </c>
      <c r="L6336" t="s">
        <v>1463</v>
      </c>
      <c r="M6336" s="20">
        <v>6.09</v>
      </c>
      <c r="N6336" s="20">
        <v>5.16</v>
      </c>
      <c r="AE6336">
        <f t="shared" si="98"/>
        <v>2005</v>
      </c>
    </row>
    <row r="6337" spans="1:31" x14ac:dyDescent="0.25">
      <c r="A6337" s="7">
        <v>6334</v>
      </c>
      <c r="B6337" s="8">
        <v>38537</v>
      </c>
      <c r="C6337" t="s">
        <v>3</v>
      </c>
      <c r="D6337" t="s">
        <v>270</v>
      </c>
      <c r="E6337" t="s">
        <v>9</v>
      </c>
      <c r="F6337" t="s">
        <v>724</v>
      </c>
      <c r="G6337" t="s">
        <v>14</v>
      </c>
      <c r="H6337" s="135" t="s">
        <v>1522</v>
      </c>
      <c r="I6337" t="s">
        <v>1455</v>
      </c>
      <c r="J6337" s="20">
        <v>12</v>
      </c>
      <c r="K6337" s="20" t="s">
        <v>3</v>
      </c>
      <c r="L6337" t="s">
        <v>1464</v>
      </c>
      <c r="M6337" s="20">
        <v>2.1799999999999997</v>
      </c>
      <c r="N6337" s="20">
        <v>1.32</v>
      </c>
      <c r="AE6337">
        <f t="shared" si="98"/>
        <v>2005</v>
      </c>
    </row>
    <row r="6338" spans="1:31" x14ac:dyDescent="0.25">
      <c r="A6338" s="7">
        <v>6335</v>
      </c>
      <c r="B6338" s="8">
        <v>38537</v>
      </c>
      <c r="C6338" t="s">
        <v>3</v>
      </c>
      <c r="D6338" t="s">
        <v>270</v>
      </c>
      <c r="E6338" t="s">
        <v>9</v>
      </c>
      <c r="F6338" t="s">
        <v>733</v>
      </c>
      <c r="G6338" t="s">
        <v>14</v>
      </c>
      <c r="H6338" s="135" t="s">
        <v>1522</v>
      </c>
      <c r="I6338" t="s">
        <v>1455</v>
      </c>
      <c r="J6338" s="20">
        <v>12</v>
      </c>
      <c r="K6338" s="20" t="s">
        <v>3</v>
      </c>
      <c r="L6338" t="s">
        <v>1464</v>
      </c>
      <c r="M6338" s="20">
        <v>2.1799999999999997</v>
      </c>
      <c r="N6338" s="20">
        <v>1.32</v>
      </c>
      <c r="AE6338">
        <f t="shared" si="98"/>
        <v>2005</v>
      </c>
    </row>
    <row r="6339" spans="1:31" x14ac:dyDescent="0.25">
      <c r="A6339" s="7">
        <v>6336</v>
      </c>
      <c r="B6339" s="8">
        <v>38537</v>
      </c>
      <c r="C6339" t="s">
        <v>3</v>
      </c>
      <c r="D6339" t="s">
        <v>733</v>
      </c>
      <c r="E6339" t="s">
        <v>9</v>
      </c>
      <c r="F6339" t="s">
        <v>270</v>
      </c>
      <c r="G6339" t="s">
        <v>14</v>
      </c>
      <c r="H6339" s="135" t="s">
        <v>1522</v>
      </c>
      <c r="I6339" t="s">
        <v>1455</v>
      </c>
      <c r="J6339" s="20">
        <v>12</v>
      </c>
      <c r="K6339" s="20" t="s">
        <v>9</v>
      </c>
      <c r="L6339" t="s">
        <v>1464</v>
      </c>
      <c r="M6339" s="20">
        <v>1.32</v>
      </c>
      <c r="N6339" s="20">
        <v>2.1799999999999997</v>
      </c>
      <c r="AE6339">
        <f t="shared" si="98"/>
        <v>2005</v>
      </c>
    </row>
    <row r="6340" spans="1:31" x14ac:dyDescent="0.25">
      <c r="A6340" s="7">
        <v>6337</v>
      </c>
      <c r="B6340" s="8">
        <v>38537</v>
      </c>
      <c r="C6340" t="s">
        <v>3</v>
      </c>
      <c r="D6340" t="s">
        <v>15</v>
      </c>
      <c r="E6340" t="s">
        <v>9</v>
      </c>
      <c r="F6340" t="s">
        <v>131</v>
      </c>
      <c r="G6340" t="s">
        <v>17</v>
      </c>
      <c r="H6340" s="135" t="s">
        <v>1528</v>
      </c>
      <c r="I6340" t="s">
        <v>1454</v>
      </c>
      <c r="J6340" s="20">
        <v>12</v>
      </c>
      <c r="K6340" s="20" t="s">
        <v>1465</v>
      </c>
      <c r="L6340" t="s">
        <v>1466</v>
      </c>
      <c r="M6340" s="20">
        <v>3</v>
      </c>
      <c r="N6340" s="20">
        <v>3</v>
      </c>
      <c r="AE6340">
        <f t="shared" ref="AE6340:AE6403" si="99">YEAR(B6340)</f>
        <v>2005</v>
      </c>
    </row>
    <row r="6341" spans="1:31" x14ac:dyDescent="0.25">
      <c r="A6341" s="7">
        <v>6338</v>
      </c>
      <c r="B6341" s="8">
        <v>38537</v>
      </c>
      <c r="C6341" t="s">
        <v>3</v>
      </c>
      <c r="D6341" t="s">
        <v>741</v>
      </c>
      <c r="E6341" t="s">
        <v>9</v>
      </c>
      <c r="F6341" t="s">
        <v>131</v>
      </c>
      <c r="G6341" t="s">
        <v>377</v>
      </c>
      <c r="H6341" s="9" t="s">
        <v>2124</v>
      </c>
      <c r="I6341" t="s">
        <v>1454</v>
      </c>
      <c r="J6341" s="20">
        <v>3</v>
      </c>
      <c r="K6341" s="20" t="s">
        <v>1465</v>
      </c>
      <c r="L6341" t="s">
        <v>1466</v>
      </c>
      <c r="M6341" s="20">
        <v>0.75</v>
      </c>
      <c r="N6341" s="20">
        <v>0.75</v>
      </c>
      <c r="AE6341">
        <f t="shared" si="99"/>
        <v>2005</v>
      </c>
    </row>
    <row r="6342" spans="1:31" x14ac:dyDescent="0.25">
      <c r="A6342" s="7">
        <v>6339</v>
      </c>
      <c r="B6342" s="8">
        <v>38537</v>
      </c>
      <c r="C6342" t="s">
        <v>3</v>
      </c>
      <c r="D6342" t="s">
        <v>102</v>
      </c>
      <c r="E6342" t="s">
        <v>9</v>
      </c>
      <c r="F6342" t="s">
        <v>468</v>
      </c>
      <c r="G6342" t="s">
        <v>714</v>
      </c>
      <c r="H6342" s="9" t="s">
        <v>2125</v>
      </c>
      <c r="I6342" t="s">
        <v>1454</v>
      </c>
      <c r="J6342" s="20">
        <v>15</v>
      </c>
      <c r="K6342" s="20" t="s">
        <v>9</v>
      </c>
      <c r="L6342" t="s">
        <v>1463</v>
      </c>
      <c r="M6342" s="20">
        <v>3.6</v>
      </c>
      <c r="N6342" s="20">
        <v>4.9000000000000004</v>
      </c>
      <c r="AE6342">
        <f t="shared" si="99"/>
        <v>2005</v>
      </c>
    </row>
    <row r="6343" spans="1:31" x14ac:dyDescent="0.25">
      <c r="A6343" s="7">
        <v>6340</v>
      </c>
      <c r="B6343" s="8">
        <v>38537</v>
      </c>
      <c r="C6343" t="s">
        <v>3</v>
      </c>
      <c r="D6343" t="s">
        <v>178</v>
      </c>
      <c r="E6343" t="s">
        <v>9</v>
      </c>
      <c r="F6343" t="s">
        <v>468</v>
      </c>
      <c r="G6343" t="s">
        <v>714</v>
      </c>
      <c r="H6343" s="9" t="s">
        <v>2125</v>
      </c>
      <c r="I6343" t="s">
        <v>1454</v>
      </c>
      <c r="J6343" s="20">
        <v>23</v>
      </c>
      <c r="K6343" s="20" t="s">
        <v>9</v>
      </c>
      <c r="L6343" t="s">
        <v>1464</v>
      </c>
      <c r="M6343" s="20">
        <v>5.0600000000000005</v>
      </c>
      <c r="N6343" s="20">
        <v>7.4399999999999995</v>
      </c>
      <c r="AE6343">
        <f t="shared" si="99"/>
        <v>2005</v>
      </c>
    </row>
    <row r="6344" spans="1:31" x14ac:dyDescent="0.25">
      <c r="A6344" s="7">
        <v>6341</v>
      </c>
      <c r="B6344" s="8">
        <v>38538</v>
      </c>
      <c r="C6344" t="s">
        <v>3</v>
      </c>
      <c r="D6344" t="s">
        <v>270</v>
      </c>
      <c r="E6344" t="s">
        <v>9</v>
      </c>
      <c r="F6344" t="s">
        <v>724</v>
      </c>
      <c r="G6344" t="s">
        <v>24</v>
      </c>
      <c r="H6344" s="135" t="s">
        <v>1493</v>
      </c>
      <c r="I6344" t="s">
        <v>1455</v>
      </c>
      <c r="J6344" s="20">
        <v>38</v>
      </c>
      <c r="K6344" s="20" t="s">
        <v>9</v>
      </c>
      <c r="L6344" t="s">
        <v>1464</v>
      </c>
      <c r="M6344" s="20">
        <v>4.18</v>
      </c>
      <c r="N6344" s="20">
        <v>5.82</v>
      </c>
      <c r="AE6344">
        <f t="shared" si="99"/>
        <v>2005</v>
      </c>
    </row>
    <row r="6345" spans="1:31" x14ac:dyDescent="0.25">
      <c r="A6345" s="7">
        <v>6342</v>
      </c>
      <c r="B6345" s="8">
        <v>38538</v>
      </c>
      <c r="C6345" t="s">
        <v>3</v>
      </c>
      <c r="D6345" t="s">
        <v>213</v>
      </c>
      <c r="E6345" t="s">
        <v>9</v>
      </c>
      <c r="F6345" t="s">
        <v>19</v>
      </c>
      <c r="G6345" t="s">
        <v>11</v>
      </c>
      <c r="H6345" s="135" t="s">
        <v>1498</v>
      </c>
      <c r="I6345" t="s">
        <v>1454</v>
      </c>
      <c r="J6345" s="20">
        <v>12</v>
      </c>
      <c r="K6345" s="20" t="s">
        <v>3</v>
      </c>
      <c r="L6345" t="s">
        <v>1464</v>
      </c>
      <c r="M6345" s="20">
        <v>4.3599999999999994</v>
      </c>
      <c r="N6345" s="20">
        <v>2.64</v>
      </c>
      <c r="AE6345">
        <f t="shared" si="99"/>
        <v>2005</v>
      </c>
    </row>
    <row r="6346" spans="1:31" x14ac:dyDescent="0.25">
      <c r="A6346" s="7">
        <v>6343</v>
      </c>
      <c r="B6346" s="8">
        <v>38538</v>
      </c>
      <c r="C6346" t="s">
        <v>3</v>
      </c>
      <c r="D6346" t="s">
        <v>742</v>
      </c>
      <c r="E6346" t="s">
        <v>9</v>
      </c>
      <c r="F6346" t="s">
        <v>690</v>
      </c>
      <c r="G6346" t="s">
        <v>648</v>
      </c>
      <c r="H6346" s="135" t="s">
        <v>1795</v>
      </c>
      <c r="I6346" t="s">
        <v>1454</v>
      </c>
      <c r="J6346" s="20">
        <v>18</v>
      </c>
      <c r="K6346" s="20" t="s">
        <v>3</v>
      </c>
      <c r="L6346" t="s">
        <v>1463</v>
      </c>
      <c r="M6346" s="20">
        <v>5.68</v>
      </c>
      <c r="N6346" s="20">
        <v>4.32</v>
      </c>
      <c r="AE6346">
        <f t="shared" si="99"/>
        <v>2005</v>
      </c>
    </row>
    <row r="6347" spans="1:31" x14ac:dyDescent="0.25">
      <c r="A6347" s="7">
        <v>6344</v>
      </c>
      <c r="B6347" s="8">
        <v>38538</v>
      </c>
      <c r="C6347" t="s">
        <v>3</v>
      </c>
      <c r="D6347" t="s">
        <v>465</v>
      </c>
      <c r="E6347" t="s">
        <v>9</v>
      </c>
      <c r="F6347" t="s">
        <v>427</v>
      </c>
      <c r="G6347" t="s">
        <v>648</v>
      </c>
      <c r="H6347" s="135" t="s">
        <v>1795</v>
      </c>
      <c r="I6347" t="s">
        <v>1454</v>
      </c>
      <c r="J6347" s="20">
        <v>44</v>
      </c>
      <c r="K6347" s="20" t="s">
        <v>1465</v>
      </c>
      <c r="L6347" t="s">
        <v>1466</v>
      </c>
      <c r="M6347" s="20">
        <v>11</v>
      </c>
      <c r="N6347" s="20">
        <v>11</v>
      </c>
      <c r="AE6347">
        <f t="shared" si="99"/>
        <v>2005</v>
      </c>
    </row>
    <row r="6348" spans="1:31" x14ac:dyDescent="0.25">
      <c r="A6348" s="7">
        <v>6345</v>
      </c>
      <c r="B6348" s="8">
        <v>38538</v>
      </c>
      <c r="C6348" t="s">
        <v>3</v>
      </c>
      <c r="D6348" t="s">
        <v>632</v>
      </c>
      <c r="E6348" t="s">
        <v>9</v>
      </c>
      <c r="F6348" t="s">
        <v>724</v>
      </c>
      <c r="G6348" t="s">
        <v>648</v>
      </c>
      <c r="H6348" s="135" t="s">
        <v>1795</v>
      </c>
      <c r="I6348" t="s">
        <v>1454</v>
      </c>
      <c r="J6348" s="20">
        <v>15</v>
      </c>
      <c r="K6348" s="20" t="s">
        <v>3</v>
      </c>
      <c r="L6348" t="s">
        <v>1463</v>
      </c>
      <c r="M6348" s="20">
        <v>4.9000000000000004</v>
      </c>
      <c r="N6348" s="20">
        <v>3.6</v>
      </c>
      <c r="AE6348">
        <f t="shared" si="99"/>
        <v>2005</v>
      </c>
    </row>
    <row r="6349" spans="1:31" x14ac:dyDescent="0.25">
      <c r="A6349" s="7">
        <v>6346</v>
      </c>
      <c r="B6349" s="8">
        <v>38538</v>
      </c>
      <c r="C6349" t="s">
        <v>3</v>
      </c>
      <c r="D6349" t="s">
        <v>392</v>
      </c>
      <c r="E6349" t="s">
        <v>9</v>
      </c>
      <c r="F6349" t="s">
        <v>372</v>
      </c>
      <c r="G6349" t="s">
        <v>633</v>
      </c>
      <c r="H6349" s="135" t="s">
        <v>1496</v>
      </c>
      <c r="I6349" t="s">
        <v>1454</v>
      </c>
      <c r="J6349" s="20">
        <v>30</v>
      </c>
      <c r="K6349" s="20" t="s">
        <v>3</v>
      </c>
      <c r="L6349" t="s">
        <v>1464</v>
      </c>
      <c r="M6349" s="20">
        <v>9.4</v>
      </c>
      <c r="N6349" s="20">
        <v>6.6</v>
      </c>
      <c r="AE6349">
        <f t="shared" si="99"/>
        <v>2005</v>
      </c>
    </row>
    <row r="6350" spans="1:31" x14ac:dyDescent="0.25">
      <c r="A6350" s="7">
        <v>6347</v>
      </c>
      <c r="B6350" s="8">
        <v>38538</v>
      </c>
      <c r="C6350" t="s">
        <v>3</v>
      </c>
      <c r="D6350" t="s">
        <v>743</v>
      </c>
      <c r="E6350" t="s">
        <v>9</v>
      </c>
      <c r="F6350" t="s">
        <v>678</v>
      </c>
      <c r="G6350" t="s">
        <v>648</v>
      </c>
      <c r="H6350" s="135" t="s">
        <v>1877</v>
      </c>
      <c r="I6350" t="s">
        <v>1458</v>
      </c>
      <c r="J6350" s="20">
        <v>6</v>
      </c>
      <c r="K6350" s="20" t="s">
        <v>1465</v>
      </c>
      <c r="L6350" t="s">
        <v>1466</v>
      </c>
      <c r="M6350" s="20">
        <v>30</v>
      </c>
      <c r="N6350" s="20">
        <v>10</v>
      </c>
      <c r="AE6350">
        <f t="shared" si="99"/>
        <v>2005</v>
      </c>
    </row>
    <row r="6351" spans="1:31" x14ac:dyDescent="0.25">
      <c r="A6351" s="7">
        <v>6348</v>
      </c>
      <c r="B6351" s="8">
        <v>38538</v>
      </c>
      <c r="C6351" t="s">
        <v>3</v>
      </c>
      <c r="D6351" t="s">
        <v>392</v>
      </c>
      <c r="E6351" t="s">
        <v>9</v>
      </c>
      <c r="F6351" t="s">
        <v>66</v>
      </c>
      <c r="G6351" t="s">
        <v>648</v>
      </c>
      <c r="H6351" s="135" t="s">
        <v>2041</v>
      </c>
      <c r="I6351" t="s">
        <v>1454</v>
      </c>
      <c r="J6351" s="20">
        <v>25</v>
      </c>
      <c r="K6351" s="20" t="s">
        <v>3</v>
      </c>
      <c r="L6351" t="s">
        <v>1463</v>
      </c>
      <c r="M6351" s="20">
        <v>7.5</v>
      </c>
      <c r="N6351" s="20">
        <v>6</v>
      </c>
      <c r="AE6351">
        <f t="shared" si="99"/>
        <v>2005</v>
      </c>
    </row>
    <row r="6352" spans="1:31" x14ac:dyDescent="0.25">
      <c r="A6352" s="7">
        <v>6349</v>
      </c>
      <c r="B6352" s="8">
        <v>38538</v>
      </c>
      <c r="C6352" t="s">
        <v>3</v>
      </c>
      <c r="D6352" t="s">
        <v>392</v>
      </c>
      <c r="E6352" t="s">
        <v>9</v>
      </c>
      <c r="F6352" t="s">
        <v>40</v>
      </c>
      <c r="G6352" t="s">
        <v>648</v>
      </c>
      <c r="H6352" s="136" t="s">
        <v>1496</v>
      </c>
      <c r="I6352" t="s">
        <v>1454</v>
      </c>
      <c r="J6352" s="20">
        <v>60</v>
      </c>
      <c r="K6352" s="20" t="s">
        <v>1465</v>
      </c>
      <c r="L6352" t="s">
        <v>1466</v>
      </c>
      <c r="M6352" s="20">
        <v>15</v>
      </c>
      <c r="N6352" s="20">
        <v>15</v>
      </c>
      <c r="AE6352">
        <f t="shared" si="99"/>
        <v>2005</v>
      </c>
    </row>
    <row r="6353" spans="1:31" x14ac:dyDescent="0.25">
      <c r="A6353" s="7">
        <v>6350</v>
      </c>
      <c r="B6353" s="8">
        <v>38538</v>
      </c>
      <c r="C6353" t="s">
        <v>3</v>
      </c>
      <c r="D6353" t="s">
        <v>571</v>
      </c>
      <c r="E6353" t="s">
        <v>9</v>
      </c>
      <c r="F6353" t="s">
        <v>258</v>
      </c>
      <c r="G6353" t="s">
        <v>648</v>
      </c>
      <c r="H6353" s="136" t="s">
        <v>1496</v>
      </c>
      <c r="I6353" t="s">
        <v>1456</v>
      </c>
      <c r="J6353" s="20">
        <v>9</v>
      </c>
      <c r="K6353" s="20" t="s">
        <v>9</v>
      </c>
      <c r="L6353" t="s">
        <v>1464</v>
      </c>
      <c r="M6353" s="20">
        <v>1.98</v>
      </c>
      <c r="N6353" s="20">
        <v>3.52</v>
      </c>
      <c r="O6353" t="s">
        <v>3</v>
      </c>
      <c r="P6353" s="13" t="s">
        <v>546</v>
      </c>
      <c r="Q6353" t="s">
        <v>3</v>
      </c>
      <c r="R6353" t="s">
        <v>360</v>
      </c>
      <c r="S6353" t="s">
        <v>3</v>
      </c>
      <c r="T6353" t="s">
        <v>538</v>
      </c>
      <c r="U6353" t="s">
        <v>9</v>
      </c>
      <c r="V6353" t="s">
        <v>240</v>
      </c>
      <c r="W6353" t="s">
        <v>9</v>
      </c>
      <c r="X6353" t="s">
        <v>134</v>
      </c>
      <c r="Y6353" t="s">
        <v>9</v>
      </c>
      <c r="Z6353" t="s">
        <v>354</v>
      </c>
      <c r="AA6353" t="s">
        <v>9</v>
      </c>
      <c r="AB6353" t="s">
        <v>266</v>
      </c>
      <c r="AC6353" t="s">
        <v>1465</v>
      </c>
      <c r="AE6353">
        <f t="shared" si="99"/>
        <v>2005</v>
      </c>
    </row>
    <row r="6354" spans="1:31" x14ac:dyDescent="0.25">
      <c r="A6354" s="7">
        <v>6351</v>
      </c>
      <c r="B6354" s="8">
        <v>38538</v>
      </c>
      <c r="C6354" t="s">
        <v>3</v>
      </c>
      <c r="D6354" t="s">
        <v>543</v>
      </c>
      <c r="E6354" t="s">
        <v>9</v>
      </c>
      <c r="F6354" t="s">
        <v>427</v>
      </c>
      <c r="G6354" t="s">
        <v>633</v>
      </c>
      <c r="H6354" s="135" t="s">
        <v>1768</v>
      </c>
      <c r="I6354" t="s">
        <v>1454</v>
      </c>
      <c r="J6354" s="20">
        <v>34</v>
      </c>
      <c r="K6354" s="20" t="s">
        <v>9</v>
      </c>
      <c r="L6354" t="s">
        <v>1464</v>
      </c>
      <c r="M6354" s="20">
        <v>7.48</v>
      </c>
      <c r="N6354" s="20">
        <v>10.52</v>
      </c>
      <c r="AE6354">
        <f t="shared" si="99"/>
        <v>2005</v>
      </c>
    </row>
    <row r="6355" spans="1:31" x14ac:dyDescent="0.25">
      <c r="A6355" s="7">
        <v>6352</v>
      </c>
      <c r="B6355" s="8">
        <v>38538</v>
      </c>
      <c r="C6355" t="s">
        <v>3</v>
      </c>
      <c r="D6355" t="s">
        <v>538</v>
      </c>
      <c r="E6355" t="s">
        <v>9</v>
      </c>
      <c r="F6355" t="s">
        <v>64</v>
      </c>
      <c r="G6355" t="s">
        <v>569</v>
      </c>
      <c r="H6355" s="135" t="s">
        <v>1669</v>
      </c>
      <c r="I6355" t="s">
        <v>1454</v>
      </c>
      <c r="J6355" s="20">
        <v>41</v>
      </c>
      <c r="K6355" s="20" t="s">
        <v>3</v>
      </c>
      <c r="L6355" t="s">
        <v>1463</v>
      </c>
      <c r="M6355" s="20">
        <v>11.66</v>
      </c>
      <c r="N6355" s="20">
        <v>9.84</v>
      </c>
      <c r="AE6355">
        <f t="shared" si="99"/>
        <v>2005</v>
      </c>
    </row>
    <row r="6356" spans="1:31" x14ac:dyDescent="0.25">
      <c r="A6356" s="7">
        <v>6353</v>
      </c>
      <c r="B6356" s="8">
        <v>38538</v>
      </c>
      <c r="C6356" t="s">
        <v>3</v>
      </c>
      <c r="D6356" t="s">
        <v>632</v>
      </c>
      <c r="E6356" t="s">
        <v>9</v>
      </c>
      <c r="F6356" t="s">
        <v>121</v>
      </c>
      <c r="G6356" t="s">
        <v>714</v>
      </c>
      <c r="H6356" s="135" t="s">
        <v>2004</v>
      </c>
      <c r="I6356" t="s">
        <v>1454</v>
      </c>
      <c r="J6356" s="20">
        <v>25</v>
      </c>
      <c r="K6356" s="20" t="s">
        <v>3</v>
      </c>
      <c r="L6356" t="s">
        <v>1464</v>
      </c>
      <c r="M6356" s="20">
        <v>8</v>
      </c>
      <c r="N6356" s="20">
        <v>5.5</v>
      </c>
      <c r="AE6356">
        <f t="shared" si="99"/>
        <v>2005</v>
      </c>
    </row>
    <row r="6357" spans="1:31" x14ac:dyDescent="0.25">
      <c r="A6357" s="7">
        <v>6354</v>
      </c>
      <c r="B6357" s="8">
        <v>38538</v>
      </c>
      <c r="C6357" t="s">
        <v>3</v>
      </c>
      <c r="D6357" t="s">
        <v>588</v>
      </c>
      <c r="E6357" t="s">
        <v>9</v>
      </c>
      <c r="F6357" t="s">
        <v>55</v>
      </c>
      <c r="G6357" t="s">
        <v>714</v>
      </c>
      <c r="H6357" s="135" t="s">
        <v>1496</v>
      </c>
      <c r="I6357" t="s">
        <v>1454</v>
      </c>
      <c r="J6357" s="20">
        <v>12</v>
      </c>
      <c r="K6357" s="20" t="s">
        <v>1465</v>
      </c>
      <c r="L6357" t="s">
        <v>1466</v>
      </c>
      <c r="M6357" s="20">
        <v>3</v>
      </c>
      <c r="N6357" s="20">
        <v>3</v>
      </c>
      <c r="AE6357">
        <f t="shared" si="99"/>
        <v>2005</v>
      </c>
    </row>
    <row r="6358" spans="1:31" x14ac:dyDescent="0.25">
      <c r="A6358" s="7">
        <v>6355</v>
      </c>
      <c r="B6358" s="8">
        <v>38538</v>
      </c>
      <c r="C6358" t="s">
        <v>3</v>
      </c>
      <c r="D6358" t="s">
        <v>690</v>
      </c>
      <c r="E6358" t="s">
        <v>9</v>
      </c>
      <c r="F6358" t="s">
        <v>691</v>
      </c>
      <c r="G6358" t="s">
        <v>714</v>
      </c>
      <c r="H6358" s="9" t="s">
        <v>2106</v>
      </c>
      <c r="I6358" t="s">
        <v>1455</v>
      </c>
      <c r="J6358" s="20">
        <v>23</v>
      </c>
      <c r="K6358" s="20" t="s">
        <v>3</v>
      </c>
      <c r="L6358" t="s">
        <v>1463</v>
      </c>
      <c r="M6358" s="20">
        <v>3.49</v>
      </c>
      <c r="N6358" s="20">
        <v>2.76</v>
      </c>
      <c r="AE6358">
        <f t="shared" si="99"/>
        <v>2005</v>
      </c>
    </row>
    <row r="6359" spans="1:31" x14ac:dyDescent="0.25">
      <c r="A6359" s="7">
        <v>6356</v>
      </c>
      <c r="B6359" s="8">
        <v>38538</v>
      </c>
      <c r="C6359" t="s">
        <v>3</v>
      </c>
      <c r="D6359" t="s">
        <v>678</v>
      </c>
      <c r="E6359" t="s">
        <v>9</v>
      </c>
      <c r="F6359" t="s">
        <v>468</v>
      </c>
      <c r="G6359" t="s">
        <v>732</v>
      </c>
      <c r="H6359" s="135" t="s">
        <v>2126</v>
      </c>
      <c r="I6359" t="s">
        <v>1454</v>
      </c>
      <c r="J6359" s="20">
        <v>16</v>
      </c>
      <c r="K6359" s="20" t="s">
        <v>9</v>
      </c>
      <c r="L6359" t="s">
        <v>1464</v>
      </c>
      <c r="M6359" s="20">
        <v>3.52</v>
      </c>
      <c r="N6359" s="20">
        <v>5.48</v>
      </c>
      <c r="AE6359">
        <f t="shared" si="99"/>
        <v>2005</v>
      </c>
    </row>
    <row r="6360" spans="1:31" x14ac:dyDescent="0.25">
      <c r="A6360" s="7">
        <v>6357</v>
      </c>
      <c r="B6360" s="8">
        <v>38538</v>
      </c>
      <c r="C6360" t="s">
        <v>3</v>
      </c>
      <c r="D6360" t="s">
        <v>517</v>
      </c>
      <c r="E6360" t="s">
        <v>9</v>
      </c>
      <c r="F6360" t="s">
        <v>585</v>
      </c>
      <c r="G6360" t="s">
        <v>732</v>
      </c>
      <c r="H6360" s="135" t="s">
        <v>2127</v>
      </c>
      <c r="I6360" t="s">
        <v>1454</v>
      </c>
      <c r="J6360" s="20">
        <v>22</v>
      </c>
      <c r="K6360" s="20" t="s">
        <v>9</v>
      </c>
      <c r="L6360" t="s">
        <v>1464</v>
      </c>
      <c r="M6360" s="20">
        <v>4.84</v>
      </c>
      <c r="N6360" s="20">
        <v>7.16</v>
      </c>
      <c r="AE6360">
        <f t="shared" si="99"/>
        <v>2005</v>
      </c>
    </row>
    <row r="6361" spans="1:31" x14ac:dyDescent="0.25">
      <c r="A6361" s="7">
        <v>6358</v>
      </c>
      <c r="B6361" s="8">
        <v>38539</v>
      </c>
      <c r="C6361" t="s">
        <v>3</v>
      </c>
      <c r="D6361" t="s">
        <v>661</v>
      </c>
      <c r="E6361" t="s">
        <v>9</v>
      </c>
      <c r="F6361" t="s">
        <v>117</v>
      </c>
      <c r="G6361" t="s">
        <v>65</v>
      </c>
      <c r="H6361" s="135" t="s">
        <v>1496</v>
      </c>
      <c r="I6361" t="s">
        <v>1454</v>
      </c>
      <c r="J6361" s="20">
        <v>39</v>
      </c>
      <c r="K6361" s="20" t="s">
        <v>3</v>
      </c>
      <c r="L6361" t="s">
        <v>1464</v>
      </c>
      <c r="M6361" s="20">
        <v>11.92</v>
      </c>
      <c r="N6361" s="20">
        <v>8.58</v>
      </c>
      <c r="AE6361">
        <f t="shared" si="99"/>
        <v>2005</v>
      </c>
    </row>
    <row r="6362" spans="1:31" x14ac:dyDescent="0.25">
      <c r="A6362" s="7">
        <v>6359</v>
      </c>
      <c r="B6362" s="8">
        <v>38539</v>
      </c>
      <c r="C6362" t="s">
        <v>3</v>
      </c>
      <c r="D6362" t="s">
        <v>742</v>
      </c>
      <c r="E6362" t="s">
        <v>9</v>
      </c>
      <c r="F6362" t="s">
        <v>678</v>
      </c>
      <c r="G6362" t="s">
        <v>648</v>
      </c>
      <c r="H6362" s="135" t="s">
        <v>1877</v>
      </c>
      <c r="I6362" t="s">
        <v>1458</v>
      </c>
      <c r="J6362" s="20">
        <v>6</v>
      </c>
      <c r="K6362" s="20" t="s">
        <v>9</v>
      </c>
      <c r="L6362" t="s">
        <v>1463</v>
      </c>
      <c r="M6362" s="20">
        <v>30</v>
      </c>
      <c r="N6362" s="20">
        <v>10</v>
      </c>
      <c r="AE6362">
        <f t="shared" si="99"/>
        <v>2005</v>
      </c>
    </row>
    <row r="6363" spans="1:31" x14ac:dyDescent="0.25">
      <c r="A6363" s="7">
        <v>6360</v>
      </c>
      <c r="B6363" s="8">
        <v>38539</v>
      </c>
      <c r="C6363" t="s">
        <v>3</v>
      </c>
      <c r="D6363" t="s">
        <v>586</v>
      </c>
      <c r="E6363" t="s">
        <v>9</v>
      </c>
      <c r="F6363" t="s">
        <v>624</v>
      </c>
      <c r="G6363" t="s">
        <v>714</v>
      </c>
      <c r="H6363" s="9" t="s">
        <v>2128</v>
      </c>
      <c r="I6363" t="s">
        <v>1454</v>
      </c>
      <c r="J6363" s="20">
        <v>23</v>
      </c>
      <c r="K6363" s="20" t="s">
        <v>1465</v>
      </c>
      <c r="L6363" t="s">
        <v>1466</v>
      </c>
      <c r="M6363" s="20">
        <v>5.75</v>
      </c>
      <c r="N6363" s="20">
        <v>5.75</v>
      </c>
      <c r="AE6363">
        <f t="shared" si="99"/>
        <v>2005</v>
      </c>
    </row>
    <row r="6364" spans="1:31" x14ac:dyDescent="0.25">
      <c r="A6364" s="7">
        <v>6361</v>
      </c>
      <c r="B6364" s="8">
        <v>38540</v>
      </c>
      <c r="C6364" t="s">
        <v>3</v>
      </c>
      <c r="D6364" t="s">
        <v>517</v>
      </c>
      <c r="E6364" t="s">
        <v>9</v>
      </c>
      <c r="F6364" t="s">
        <v>738</v>
      </c>
      <c r="G6364" t="s">
        <v>569</v>
      </c>
      <c r="H6364" s="135" t="s">
        <v>1853</v>
      </c>
      <c r="I6364" t="s">
        <v>1454</v>
      </c>
      <c r="J6364" s="20">
        <v>23</v>
      </c>
      <c r="K6364" s="20" t="s">
        <v>3</v>
      </c>
      <c r="L6364" t="s">
        <v>1464</v>
      </c>
      <c r="M6364" s="20">
        <v>7.4399999999999995</v>
      </c>
      <c r="N6364" s="20">
        <v>5.0600000000000005</v>
      </c>
      <c r="AE6364">
        <f t="shared" si="99"/>
        <v>2005</v>
      </c>
    </row>
    <row r="6365" spans="1:31" x14ac:dyDescent="0.25">
      <c r="A6365" s="7">
        <v>6362</v>
      </c>
      <c r="B6365" s="8">
        <v>38540</v>
      </c>
      <c r="C6365" t="s">
        <v>3</v>
      </c>
      <c r="D6365" t="s">
        <v>614</v>
      </c>
      <c r="E6365" t="s">
        <v>9</v>
      </c>
      <c r="F6365" t="s">
        <v>621</v>
      </c>
      <c r="G6365" t="s">
        <v>714</v>
      </c>
      <c r="H6365" s="135" t="s">
        <v>2093</v>
      </c>
      <c r="I6365" t="s">
        <v>1455</v>
      </c>
      <c r="J6365" s="20">
        <v>23</v>
      </c>
      <c r="K6365" s="20" t="s">
        <v>3</v>
      </c>
      <c r="L6365" t="s">
        <v>1464</v>
      </c>
      <c r="M6365" s="20">
        <v>3.7199999999999998</v>
      </c>
      <c r="N6365" s="20">
        <v>2.5300000000000002</v>
      </c>
      <c r="AE6365">
        <f t="shared" si="99"/>
        <v>2005</v>
      </c>
    </row>
    <row r="6366" spans="1:31" x14ac:dyDescent="0.25">
      <c r="A6366" s="7">
        <v>6363</v>
      </c>
      <c r="B6366" s="8">
        <v>38540</v>
      </c>
      <c r="C6366" t="s">
        <v>3</v>
      </c>
      <c r="D6366" t="s">
        <v>614</v>
      </c>
      <c r="E6366" t="s">
        <v>9</v>
      </c>
      <c r="F6366" t="s">
        <v>621</v>
      </c>
      <c r="G6366" t="s">
        <v>714</v>
      </c>
      <c r="H6366" s="135" t="s">
        <v>2093</v>
      </c>
      <c r="I6366" t="s">
        <v>1455</v>
      </c>
      <c r="J6366" s="20">
        <v>23</v>
      </c>
      <c r="K6366" s="20" t="s">
        <v>3</v>
      </c>
      <c r="L6366" t="s">
        <v>1464</v>
      </c>
      <c r="M6366" s="20">
        <v>3.7199999999999998</v>
      </c>
      <c r="N6366" s="20">
        <v>2.5300000000000002</v>
      </c>
      <c r="AE6366">
        <f t="shared" si="99"/>
        <v>2005</v>
      </c>
    </row>
    <row r="6367" spans="1:31" x14ac:dyDescent="0.25">
      <c r="A6367" s="7">
        <v>6364</v>
      </c>
      <c r="B6367" s="8">
        <v>38540</v>
      </c>
      <c r="C6367" t="s">
        <v>3</v>
      </c>
      <c r="D6367" t="s">
        <v>725</v>
      </c>
      <c r="E6367" t="s">
        <v>9</v>
      </c>
      <c r="F6367" t="s">
        <v>700</v>
      </c>
      <c r="G6367" t="s">
        <v>14</v>
      </c>
      <c r="H6367" s="135" t="s">
        <v>1506</v>
      </c>
      <c r="I6367" t="s">
        <v>1454</v>
      </c>
      <c r="J6367" s="20">
        <v>19</v>
      </c>
      <c r="K6367" s="20" t="s">
        <v>9</v>
      </c>
      <c r="L6367" t="s">
        <v>1464</v>
      </c>
      <c r="M6367" s="20">
        <v>4.18</v>
      </c>
      <c r="N6367" s="20">
        <v>6.32</v>
      </c>
      <c r="AE6367">
        <f t="shared" si="99"/>
        <v>2005</v>
      </c>
    </row>
    <row r="6368" spans="1:31" x14ac:dyDescent="0.25">
      <c r="A6368" s="7">
        <v>6365</v>
      </c>
      <c r="B6368" s="8">
        <v>38540</v>
      </c>
      <c r="C6368" t="s">
        <v>3</v>
      </c>
      <c r="D6368" t="s">
        <v>467</v>
      </c>
      <c r="E6368" t="s">
        <v>9</v>
      </c>
      <c r="F6368" t="s">
        <v>545</v>
      </c>
      <c r="G6368" t="s">
        <v>14</v>
      </c>
      <c r="H6368" s="135" t="s">
        <v>1501</v>
      </c>
      <c r="I6368" t="s">
        <v>1454</v>
      </c>
      <c r="J6368" s="20">
        <v>25</v>
      </c>
      <c r="K6368" s="20" t="s">
        <v>1465</v>
      </c>
      <c r="L6368" t="s">
        <v>1466</v>
      </c>
      <c r="M6368" s="20">
        <v>6.25</v>
      </c>
      <c r="N6368" s="20">
        <v>6.25</v>
      </c>
      <c r="AE6368">
        <f t="shared" si="99"/>
        <v>2005</v>
      </c>
    </row>
    <row r="6369" spans="1:31" x14ac:dyDescent="0.25">
      <c r="A6369" s="7">
        <v>6366</v>
      </c>
      <c r="B6369" s="8">
        <v>38540</v>
      </c>
      <c r="C6369" t="s">
        <v>3</v>
      </c>
      <c r="D6369" t="s">
        <v>43</v>
      </c>
      <c r="E6369" t="s">
        <v>9</v>
      </c>
      <c r="F6369" t="s">
        <v>703</v>
      </c>
      <c r="G6369" t="s">
        <v>65</v>
      </c>
      <c r="H6369" s="135" t="s">
        <v>1496</v>
      </c>
      <c r="I6369" t="s">
        <v>1454</v>
      </c>
      <c r="J6369" s="20">
        <v>6</v>
      </c>
      <c r="K6369" s="20" t="s">
        <v>3</v>
      </c>
      <c r="L6369" t="s">
        <v>1464</v>
      </c>
      <c r="M6369" s="20">
        <v>2.6799999999999997</v>
      </c>
      <c r="N6369" s="20">
        <v>1.32</v>
      </c>
      <c r="AE6369">
        <f t="shared" si="99"/>
        <v>2005</v>
      </c>
    </row>
    <row r="6370" spans="1:31" x14ac:dyDescent="0.25">
      <c r="A6370" s="7">
        <v>6367</v>
      </c>
      <c r="B6370" s="8">
        <v>38540</v>
      </c>
      <c r="C6370" t="s">
        <v>3</v>
      </c>
      <c r="D6370" t="s">
        <v>517</v>
      </c>
      <c r="E6370" t="s">
        <v>9</v>
      </c>
      <c r="F6370" t="s">
        <v>629</v>
      </c>
      <c r="G6370" t="s">
        <v>648</v>
      </c>
      <c r="H6370" s="135" t="s">
        <v>1791</v>
      </c>
      <c r="I6370" t="s">
        <v>1455</v>
      </c>
      <c r="J6370" s="20">
        <v>12</v>
      </c>
      <c r="K6370" s="20" t="s">
        <v>9</v>
      </c>
      <c r="L6370" t="s">
        <v>1464</v>
      </c>
      <c r="M6370" s="20">
        <v>1.32</v>
      </c>
      <c r="N6370" s="20">
        <v>2.1799999999999997</v>
      </c>
      <c r="AE6370">
        <f t="shared" si="99"/>
        <v>2005</v>
      </c>
    </row>
    <row r="6371" spans="1:31" x14ac:dyDescent="0.25">
      <c r="A6371" s="7">
        <v>6368</v>
      </c>
      <c r="B6371" s="8">
        <v>38540</v>
      </c>
      <c r="C6371" t="s">
        <v>3</v>
      </c>
      <c r="D6371" t="s">
        <v>629</v>
      </c>
      <c r="E6371" t="s">
        <v>9</v>
      </c>
      <c r="F6371" t="s">
        <v>517</v>
      </c>
      <c r="G6371" t="s">
        <v>648</v>
      </c>
      <c r="H6371" s="135" t="s">
        <v>1791</v>
      </c>
      <c r="I6371" t="s">
        <v>1455</v>
      </c>
      <c r="J6371" s="20">
        <v>12</v>
      </c>
      <c r="K6371" s="20" t="s">
        <v>3</v>
      </c>
      <c r="L6371" t="s">
        <v>1464</v>
      </c>
      <c r="M6371" s="20">
        <v>2.1799999999999997</v>
      </c>
      <c r="N6371" s="20">
        <v>1.32</v>
      </c>
      <c r="AE6371">
        <f t="shared" si="99"/>
        <v>2005</v>
      </c>
    </row>
    <row r="6372" spans="1:31" x14ac:dyDescent="0.25">
      <c r="A6372" s="7">
        <v>6369</v>
      </c>
      <c r="B6372" s="8">
        <v>38540</v>
      </c>
      <c r="C6372" t="s">
        <v>3</v>
      </c>
      <c r="D6372" t="s">
        <v>717</v>
      </c>
      <c r="E6372" t="s">
        <v>9</v>
      </c>
      <c r="F6372" t="s">
        <v>210</v>
      </c>
      <c r="G6372" t="s">
        <v>569</v>
      </c>
      <c r="H6372" s="135" t="s">
        <v>2129</v>
      </c>
      <c r="I6372" t="s">
        <v>1454</v>
      </c>
      <c r="J6372" s="20">
        <v>14</v>
      </c>
      <c r="K6372" s="20" t="s">
        <v>3</v>
      </c>
      <c r="L6372" t="s">
        <v>1463</v>
      </c>
      <c r="M6372" s="20">
        <v>4.6400000000000006</v>
      </c>
      <c r="N6372" s="20">
        <v>3.36</v>
      </c>
      <c r="AE6372">
        <f t="shared" si="99"/>
        <v>2005</v>
      </c>
    </row>
    <row r="6373" spans="1:31" x14ac:dyDescent="0.25">
      <c r="A6373" s="7">
        <v>6370</v>
      </c>
      <c r="B6373" s="8">
        <v>38540</v>
      </c>
      <c r="C6373" t="s">
        <v>3</v>
      </c>
      <c r="D6373" t="s">
        <v>717</v>
      </c>
      <c r="E6373" t="s">
        <v>9</v>
      </c>
      <c r="F6373" t="s">
        <v>210</v>
      </c>
      <c r="G6373" t="s">
        <v>569</v>
      </c>
      <c r="H6373" s="135" t="s">
        <v>1714</v>
      </c>
      <c r="I6373" t="s">
        <v>1454</v>
      </c>
      <c r="J6373" s="20">
        <v>27</v>
      </c>
      <c r="K6373" s="20" t="s">
        <v>9</v>
      </c>
      <c r="L6373" t="s">
        <v>1464</v>
      </c>
      <c r="M6373" s="20">
        <v>5.9399999999999995</v>
      </c>
      <c r="N6373" s="20">
        <v>8.56</v>
      </c>
      <c r="AE6373">
        <f t="shared" si="99"/>
        <v>2005</v>
      </c>
    </row>
    <row r="6374" spans="1:31" x14ac:dyDescent="0.25">
      <c r="A6374" s="7">
        <v>6371</v>
      </c>
      <c r="B6374" s="8">
        <v>38540</v>
      </c>
      <c r="C6374" t="s">
        <v>3</v>
      </c>
      <c r="D6374" t="s">
        <v>621</v>
      </c>
      <c r="E6374" t="s">
        <v>9</v>
      </c>
      <c r="F6374" t="s">
        <v>614</v>
      </c>
      <c r="G6374" t="s">
        <v>714</v>
      </c>
      <c r="H6374" s="9" t="s">
        <v>2130</v>
      </c>
      <c r="I6374" t="s">
        <v>1455</v>
      </c>
      <c r="J6374" s="20">
        <v>53</v>
      </c>
      <c r="K6374" s="20" t="s">
        <v>9</v>
      </c>
      <c r="L6374" t="s">
        <v>1463</v>
      </c>
      <c r="M6374" s="20">
        <v>6.36</v>
      </c>
      <c r="N6374" s="20">
        <v>7.39</v>
      </c>
      <c r="AE6374">
        <f t="shared" si="99"/>
        <v>2005</v>
      </c>
    </row>
    <row r="6375" spans="1:31" x14ac:dyDescent="0.25">
      <c r="A6375" s="7">
        <v>6372</v>
      </c>
      <c r="B6375" s="8">
        <v>38540</v>
      </c>
      <c r="C6375" t="s">
        <v>3</v>
      </c>
      <c r="D6375" t="s">
        <v>494</v>
      </c>
      <c r="E6375" t="s">
        <v>9</v>
      </c>
      <c r="F6375" t="s">
        <v>468</v>
      </c>
      <c r="G6375" t="s">
        <v>732</v>
      </c>
      <c r="H6375" s="135" t="s">
        <v>2131</v>
      </c>
      <c r="I6375" t="s">
        <v>1454</v>
      </c>
      <c r="J6375" s="20">
        <v>25</v>
      </c>
      <c r="K6375" s="20" t="s">
        <v>3</v>
      </c>
      <c r="L6375" t="s">
        <v>1464</v>
      </c>
      <c r="M6375" s="20">
        <v>8</v>
      </c>
      <c r="N6375" s="20">
        <v>5.5</v>
      </c>
      <c r="AE6375">
        <f t="shared" si="99"/>
        <v>2005</v>
      </c>
    </row>
    <row r="6376" spans="1:31" x14ac:dyDescent="0.25">
      <c r="A6376" s="7">
        <v>6373</v>
      </c>
      <c r="B6376" s="8">
        <v>38541</v>
      </c>
      <c r="C6376" t="s">
        <v>3</v>
      </c>
      <c r="D6376" t="s">
        <v>740</v>
      </c>
      <c r="E6376" t="s">
        <v>9</v>
      </c>
      <c r="F6376" t="s">
        <v>40</v>
      </c>
      <c r="G6376" t="s">
        <v>377</v>
      </c>
      <c r="H6376" s="136" t="s">
        <v>1598</v>
      </c>
      <c r="I6376" t="s">
        <v>1454</v>
      </c>
      <c r="J6376" s="20">
        <v>27</v>
      </c>
      <c r="K6376" s="20" t="s">
        <v>1465</v>
      </c>
      <c r="L6376" t="s">
        <v>1466</v>
      </c>
      <c r="M6376" s="20">
        <v>6.75</v>
      </c>
      <c r="N6376" s="20">
        <v>6.75</v>
      </c>
      <c r="AE6376">
        <f t="shared" si="99"/>
        <v>2005</v>
      </c>
    </row>
    <row r="6377" spans="1:31" x14ac:dyDescent="0.25">
      <c r="A6377" s="7">
        <v>6374</v>
      </c>
      <c r="B6377" s="8">
        <v>38541</v>
      </c>
      <c r="C6377" t="s">
        <v>3</v>
      </c>
      <c r="D6377" t="s">
        <v>168</v>
      </c>
      <c r="E6377" t="s">
        <v>9</v>
      </c>
      <c r="F6377" t="s">
        <v>545</v>
      </c>
      <c r="G6377" t="s">
        <v>14</v>
      </c>
      <c r="H6377" s="135" t="s">
        <v>1507</v>
      </c>
      <c r="I6377" t="s">
        <v>1454</v>
      </c>
      <c r="J6377" s="20">
        <v>71</v>
      </c>
      <c r="K6377" s="20" t="s">
        <v>3</v>
      </c>
      <c r="L6377" t="s">
        <v>1464</v>
      </c>
      <c r="M6377" s="20">
        <v>20.88</v>
      </c>
      <c r="N6377" s="20">
        <v>15.620000000000001</v>
      </c>
      <c r="AE6377">
        <f t="shared" si="99"/>
        <v>2005</v>
      </c>
    </row>
    <row r="6378" spans="1:31" x14ac:dyDescent="0.25">
      <c r="A6378" s="7">
        <v>6375</v>
      </c>
      <c r="B6378" s="8">
        <v>38541</v>
      </c>
      <c r="C6378" t="s">
        <v>3</v>
      </c>
      <c r="D6378" t="s">
        <v>287</v>
      </c>
      <c r="E6378" t="s">
        <v>9</v>
      </c>
      <c r="F6378" t="s">
        <v>469</v>
      </c>
      <c r="G6378" t="s">
        <v>633</v>
      </c>
      <c r="H6378" s="135" t="s">
        <v>1741</v>
      </c>
      <c r="I6378" t="s">
        <v>1454</v>
      </c>
      <c r="J6378" s="20">
        <v>21</v>
      </c>
      <c r="K6378" s="20" t="s">
        <v>9</v>
      </c>
      <c r="L6378" t="s">
        <v>1464</v>
      </c>
      <c r="M6378" s="20">
        <v>4.62</v>
      </c>
      <c r="N6378" s="20">
        <v>6.88</v>
      </c>
      <c r="AE6378">
        <f t="shared" si="99"/>
        <v>2005</v>
      </c>
    </row>
    <row r="6379" spans="1:31" x14ac:dyDescent="0.25">
      <c r="A6379" s="7">
        <v>6376</v>
      </c>
      <c r="B6379" s="8">
        <v>38541</v>
      </c>
      <c r="C6379" t="s">
        <v>3</v>
      </c>
      <c r="D6379" t="s">
        <v>395</v>
      </c>
      <c r="E6379" t="s">
        <v>9</v>
      </c>
      <c r="F6379" t="s">
        <v>744</v>
      </c>
      <c r="G6379" t="s">
        <v>648</v>
      </c>
      <c r="H6379" s="135" t="s">
        <v>1905</v>
      </c>
      <c r="I6379" t="s">
        <v>1458</v>
      </c>
      <c r="J6379" s="20">
        <v>20</v>
      </c>
      <c r="K6379" s="20" t="s">
        <v>1465</v>
      </c>
      <c r="L6379" t="s">
        <v>1466</v>
      </c>
      <c r="M6379" s="20">
        <v>10</v>
      </c>
      <c r="N6379" s="20">
        <v>30</v>
      </c>
      <c r="AE6379">
        <f t="shared" si="99"/>
        <v>2005</v>
      </c>
    </row>
    <row r="6380" spans="1:31" x14ac:dyDescent="0.25">
      <c r="A6380" s="7">
        <v>6377</v>
      </c>
      <c r="B6380" s="8">
        <v>38541</v>
      </c>
      <c r="C6380" t="s">
        <v>3</v>
      </c>
      <c r="D6380" t="s">
        <v>740</v>
      </c>
      <c r="E6380" t="s">
        <v>9</v>
      </c>
      <c r="F6380" t="s">
        <v>745</v>
      </c>
      <c r="G6380" t="s">
        <v>648</v>
      </c>
      <c r="H6380" s="135" t="s">
        <v>2094</v>
      </c>
      <c r="I6380" t="s">
        <v>1454</v>
      </c>
      <c r="J6380" s="20">
        <v>72</v>
      </c>
      <c r="K6380" s="20" t="s">
        <v>3</v>
      </c>
      <c r="L6380" t="s">
        <v>1464</v>
      </c>
      <c r="M6380" s="20">
        <v>21.16</v>
      </c>
      <c r="N6380" s="20">
        <v>15.84</v>
      </c>
      <c r="AE6380">
        <f t="shared" si="99"/>
        <v>2005</v>
      </c>
    </row>
    <row r="6381" spans="1:31" x14ac:dyDescent="0.25">
      <c r="A6381" s="7">
        <v>6378</v>
      </c>
      <c r="B6381" s="8">
        <v>38541</v>
      </c>
      <c r="C6381" t="s">
        <v>3</v>
      </c>
      <c r="D6381" t="s">
        <v>222</v>
      </c>
      <c r="E6381" t="s">
        <v>9</v>
      </c>
      <c r="F6381" t="s">
        <v>64</v>
      </c>
      <c r="G6381" t="s">
        <v>648</v>
      </c>
      <c r="H6381" s="135" t="s">
        <v>1901</v>
      </c>
      <c r="I6381" t="s">
        <v>1454</v>
      </c>
      <c r="J6381" s="20">
        <v>13</v>
      </c>
      <c r="K6381" s="20" t="s">
        <v>9</v>
      </c>
      <c r="L6381" t="s">
        <v>1463</v>
      </c>
      <c r="M6381" s="20">
        <v>3.12</v>
      </c>
      <c r="N6381" s="20">
        <v>4.38</v>
      </c>
      <c r="AE6381">
        <f t="shared" si="99"/>
        <v>2005</v>
      </c>
    </row>
    <row r="6382" spans="1:31" x14ac:dyDescent="0.25">
      <c r="A6382" s="7">
        <v>6379</v>
      </c>
      <c r="B6382" s="8">
        <v>38541</v>
      </c>
      <c r="C6382" t="s">
        <v>3</v>
      </c>
      <c r="D6382" t="s">
        <v>695</v>
      </c>
      <c r="E6382" t="s">
        <v>9</v>
      </c>
      <c r="F6382" t="s">
        <v>682</v>
      </c>
      <c r="G6382" t="s">
        <v>648</v>
      </c>
      <c r="H6382" s="135" t="s">
        <v>1810</v>
      </c>
      <c r="I6382" t="s">
        <v>1454</v>
      </c>
      <c r="J6382" s="20">
        <v>78</v>
      </c>
      <c r="K6382" s="20" t="s">
        <v>3</v>
      </c>
      <c r="L6382" t="s">
        <v>1464</v>
      </c>
      <c r="M6382" s="20">
        <v>22.84</v>
      </c>
      <c r="N6382" s="20">
        <v>17.16</v>
      </c>
      <c r="AE6382">
        <f t="shared" si="99"/>
        <v>2005</v>
      </c>
    </row>
    <row r="6383" spans="1:31" x14ac:dyDescent="0.25">
      <c r="A6383" s="7">
        <v>6380</v>
      </c>
      <c r="B6383" s="8">
        <v>38541</v>
      </c>
      <c r="C6383" t="s">
        <v>3</v>
      </c>
      <c r="D6383" t="s">
        <v>695</v>
      </c>
      <c r="E6383" t="s">
        <v>9</v>
      </c>
      <c r="F6383" t="s">
        <v>468</v>
      </c>
      <c r="G6383" t="s">
        <v>648</v>
      </c>
      <c r="H6383" s="135" t="s">
        <v>1799</v>
      </c>
      <c r="I6383" t="s">
        <v>1454</v>
      </c>
      <c r="J6383" s="20">
        <v>17</v>
      </c>
      <c r="K6383" s="20" t="s">
        <v>9</v>
      </c>
      <c r="L6383" t="s">
        <v>1464</v>
      </c>
      <c r="M6383" s="20">
        <v>3.74</v>
      </c>
      <c r="N6383" s="20">
        <v>5.76</v>
      </c>
      <c r="AE6383">
        <f t="shared" si="99"/>
        <v>2005</v>
      </c>
    </row>
    <row r="6384" spans="1:31" x14ac:dyDescent="0.25">
      <c r="A6384" s="7">
        <v>6381</v>
      </c>
      <c r="B6384" s="8">
        <v>38541</v>
      </c>
      <c r="C6384" t="s">
        <v>3</v>
      </c>
      <c r="D6384" t="s">
        <v>740</v>
      </c>
      <c r="E6384" t="s">
        <v>9</v>
      </c>
      <c r="F6384" t="s">
        <v>85</v>
      </c>
      <c r="G6384" t="s">
        <v>648</v>
      </c>
      <c r="H6384" s="136" t="s">
        <v>1496</v>
      </c>
      <c r="I6384" t="s">
        <v>1454</v>
      </c>
      <c r="J6384" s="20">
        <v>47</v>
      </c>
      <c r="K6384" s="20" t="s">
        <v>9</v>
      </c>
      <c r="L6384" t="s">
        <v>1464</v>
      </c>
      <c r="M6384" s="20">
        <v>10.34</v>
      </c>
      <c r="N6384" s="20">
        <v>14.16</v>
      </c>
      <c r="AE6384">
        <f t="shared" si="99"/>
        <v>2005</v>
      </c>
    </row>
    <row r="6385" spans="1:31" x14ac:dyDescent="0.25">
      <c r="A6385" s="7">
        <v>6382</v>
      </c>
      <c r="B6385" s="8">
        <v>38541</v>
      </c>
      <c r="C6385" t="s">
        <v>3</v>
      </c>
      <c r="D6385" t="s">
        <v>273</v>
      </c>
      <c r="E6385" t="s">
        <v>9</v>
      </c>
      <c r="F6385" t="s">
        <v>469</v>
      </c>
      <c r="G6385" t="s">
        <v>569</v>
      </c>
      <c r="H6385" s="9" t="s">
        <v>2132</v>
      </c>
      <c r="I6385" t="s">
        <v>1454</v>
      </c>
      <c r="J6385" s="20">
        <v>92</v>
      </c>
      <c r="K6385" s="20" t="s">
        <v>9</v>
      </c>
      <c r="L6385" t="s">
        <v>1464</v>
      </c>
      <c r="M6385" s="20">
        <v>20.240000000000002</v>
      </c>
      <c r="N6385" s="20">
        <v>26.759999999999998</v>
      </c>
      <c r="AE6385">
        <f t="shared" si="99"/>
        <v>2005</v>
      </c>
    </row>
    <row r="6386" spans="1:31" x14ac:dyDescent="0.25">
      <c r="A6386" s="7">
        <v>6383</v>
      </c>
      <c r="B6386" s="8">
        <v>38542</v>
      </c>
      <c r="C6386" t="s">
        <v>3</v>
      </c>
      <c r="D6386" t="s">
        <v>729</v>
      </c>
      <c r="E6386" t="s">
        <v>9</v>
      </c>
      <c r="F6386" t="s">
        <v>738</v>
      </c>
      <c r="G6386" t="s">
        <v>569</v>
      </c>
      <c r="H6386" s="135" t="s">
        <v>1674</v>
      </c>
      <c r="I6386" t="s">
        <v>1454</v>
      </c>
      <c r="J6386" s="20">
        <v>21</v>
      </c>
      <c r="K6386" s="20" t="s">
        <v>1465</v>
      </c>
      <c r="L6386" t="s">
        <v>1466</v>
      </c>
      <c r="M6386" s="20">
        <v>5.25</v>
      </c>
      <c r="N6386" s="20">
        <v>5.25</v>
      </c>
      <c r="AE6386">
        <f t="shared" si="99"/>
        <v>2005</v>
      </c>
    </row>
    <row r="6387" spans="1:31" x14ac:dyDescent="0.25">
      <c r="A6387" s="7">
        <v>6384</v>
      </c>
      <c r="B6387" s="8">
        <v>38542</v>
      </c>
      <c r="C6387" t="s">
        <v>3</v>
      </c>
      <c r="D6387" t="s">
        <v>678</v>
      </c>
      <c r="E6387" t="s">
        <v>9</v>
      </c>
      <c r="F6387" t="s">
        <v>682</v>
      </c>
      <c r="G6387" t="s">
        <v>569</v>
      </c>
      <c r="H6387" s="135" t="s">
        <v>2133</v>
      </c>
      <c r="I6387" t="s">
        <v>1454</v>
      </c>
      <c r="J6387" s="20">
        <v>28</v>
      </c>
      <c r="K6387" s="20" t="s">
        <v>9</v>
      </c>
      <c r="L6387" t="s">
        <v>1463</v>
      </c>
      <c r="M6387" s="20">
        <v>6.72</v>
      </c>
      <c r="N6387" s="20">
        <v>8.2800000000000011</v>
      </c>
      <c r="AE6387">
        <f t="shared" si="99"/>
        <v>2005</v>
      </c>
    </row>
    <row r="6388" spans="1:31" x14ac:dyDescent="0.25">
      <c r="A6388" s="7">
        <v>6385</v>
      </c>
      <c r="B6388" s="8">
        <v>38542</v>
      </c>
      <c r="C6388" t="s">
        <v>3</v>
      </c>
      <c r="D6388" t="s">
        <v>97</v>
      </c>
      <c r="E6388" t="s">
        <v>9</v>
      </c>
      <c r="F6388" t="s">
        <v>221</v>
      </c>
      <c r="G6388" t="s">
        <v>65</v>
      </c>
      <c r="H6388" s="135" t="s">
        <v>1543</v>
      </c>
      <c r="I6388" t="s">
        <v>1454</v>
      </c>
      <c r="J6388" s="20">
        <v>9</v>
      </c>
      <c r="K6388" s="20" t="s">
        <v>3</v>
      </c>
      <c r="L6388" t="s">
        <v>1463</v>
      </c>
      <c r="M6388" s="20">
        <v>3.34</v>
      </c>
      <c r="N6388" s="20">
        <v>2.16</v>
      </c>
      <c r="AE6388">
        <f t="shared" si="99"/>
        <v>2005</v>
      </c>
    </row>
    <row r="6389" spans="1:31" x14ac:dyDescent="0.25">
      <c r="A6389" s="7">
        <v>6386</v>
      </c>
      <c r="B6389" s="8">
        <v>38542</v>
      </c>
      <c r="C6389" t="s">
        <v>3</v>
      </c>
      <c r="D6389" t="s">
        <v>97</v>
      </c>
      <c r="E6389" t="s">
        <v>9</v>
      </c>
      <c r="F6389" t="s">
        <v>221</v>
      </c>
      <c r="G6389" t="s">
        <v>65</v>
      </c>
      <c r="H6389" s="135" t="s">
        <v>1561</v>
      </c>
      <c r="I6389" t="s">
        <v>1454</v>
      </c>
      <c r="J6389" s="20">
        <v>10</v>
      </c>
      <c r="K6389" s="20" t="s">
        <v>3</v>
      </c>
      <c r="L6389" t="s">
        <v>1464</v>
      </c>
      <c r="M6389" s="20">
        <v>3.8</v>
      </c>
      <c r="N6389" s="20">
        <v>2.2000000000000002</v>
      </c>
      <c r="AE6389">
        <f t="shared" si="99"/>
        <v>2005</v>
      </c>
    </row>
    <row r="6390" spans="1:31" x14ac:dyDescent="0.25">
      <c r="A6390" s="7">
        <v>6387</v>
      </c>
      <c r="B6390" s="8">
        <v>38542</v>
      </c>
      <c r="C6390" t="s">
        <v>3</v>
      </c>
      <c r="D6390" t="s">
        <v>163</v>
      </c>
      <c r="E6390" t="s">
        <v>9</v>
      </c>
      <c r="F6390" t="s">
        <v>221</v>
      </c>
      <c r="G6390" t="s">
        <v>65</v>
      </c>
      <c r="H6390" s="135" t="s">
        <v>1561</v>
      </c>
      <c r="I6390" t="s">
        <v>1454</v>
      </c>
      <c r="J6390" s="20">
        <v>10</v>
      </c>
      <c r="K6390" s="20" t="s">
        <v>3</v>
      </c>
      <c r="L6390" t="s">
        <v>1463</v>
      </c>
      <c r="M6390" s="20">
        <v>3.6</v>
      </c>
      <c r="N6390" s="20">
        <v>2.4</v>
      </c>
      <c r="AE6390">
        <f t="shared" si="99"/>
        <v>2005</v>
      </c>
    </row>
    <row r="6391" spans="1:31" x14ac:dyDescent="0.25">
      <c r="A6391" s="7">
        <v>6388</v>
      </c>
      <c r="B6391" s="8">
        <v>38542</v>
      </c>
      <c r="C6391" t="s">
        <v>3</v>
      </c>
      <c r="D6391" t="s">
        <v>729</v>
      </c>
      <c r="E6391" t="s">
        <v>9</v>
      </c>
      <c r="F6391" t="s">
        <v>582</v>
      </c>
      <c r="G6391" t="s">
        <v>17</v>
      </c>
      <c r="H6391" s="135" t="s">
        <v>1552</v>
      </c>
      <c r="I6391" t="s">
        <v>1454</v>
      </c>
      <c r="J6391" s="20">
        <v>9</v>
      </c>
      <c r="K6391" s="20" t="s">
        <v>9</v>
      </c>
      <c r="L6391" t="s">
        <v>1464</v>
      </c>
      <c r="M6391" s="20">
        <v>1.98</v>
      </c>
      <c r="N6391" s="20">
        <v>3.52</v>
      </c>
      <c r="AE6391">
        <f t="shared" si="99"/>
        <v>2005</v>
      </c>
    </row>
    <row r="6392" spans="1:31" x14ac:dyDescent="0.25">
      <c r="A6392" s="7">
        <v>6389</v>
      </c>
      <c r="B6392" s="8">
        <v>38542</v>
      </c>
      <c r="C6392" t="s">
        <v>3</v>
      </c>
      <c r="D6392" t="s">
        <v>97</v>
      </c>
      <c r="E6392" t="s">
        <v>9</v>
      </c>
      <c r="F6392" t="s">
        <v>221</v>
      </c>
      <c r="G6392" t="s">
        <v>17</v>
      </c>
      <c r="H6392" s="135" t="s">
        <v>1577</v>
      </c>
      <c r="I6392" t="s">
        <v>1454</v>
      </c>
      <c r="J6392" s="20">
        <v>26</v>
      </c>
      <c r="K6392" s="20" t="s">
        <v>3</v>
      </c>
      <c r="L6392" t="s">
        <v>1463</v>
      </c>
      <c r="M6392" s="20">
        <v>7.76</v>
      </c>
      <c r="N6392" s="20">
        <v>6.24</v>
      </c>
      <c r="AE6392">
        <f t="shared" si="99"/>
        <v>2005</v>
      </c>
    </row>
    <row r="6393" spans="1:31" x14ac:dyDescent="0.25">
      <c r="A6393" s="7">
        <v>6390</v>
      </c>
      <c r="B6393" s="8">
        <v>38542</v>
      </c>
      <c r="C6393" t="s">
        <v>3</v>
      </c>
      <c r="D6393" t="s">
        <v>163</v>
      </c>
      <c r="E6393" t="s">
        <v>9</v>
      </c>
      <c r="F6393" t="s">
        <v>221</v>
      </c>
      <c r="G6393" t="s">
        <v>17</v>
      </c>
      <c r="H6393" s="135" t="s">
        <v>1577</v>
      </c>
      <c r="I6393" t="s">
        <v>1454</v>
      </c>
      <c r="J6393" s="20">
        <v>26</v>
      </c>
      <c r="K6393" s="20" t="s">
        <v>3</v>
      </c>
      <c r="L6393" t="s">
        <v>1464</v>
      </c>
      <c r="M6393" s="20">
        <v>8.2800000000000011</v>
      </c>
      <c r="N6393" s="20">
        <v>5.72</v>
      </c>
      <c r="AE6393">
        <f t="shared" si="99"/>
        <v>2005</v>
      </c>
    </row>
    <row r="6394" spans="1:31" x14ac:dyDescent="0.25">
      <c r="A6394" s="7">
        <v>6391</v>
      </c>
      <c r="B6394" s="8">
        <v>38542</v>
      </c>
      <c r="C6394" t="s">
        <v>3</v>
      </c>
      <c r="D6394" t="s">
        <v>97</v>
      </c>
      <c r="E6394" t="s">
        <v>9</v>
      </c>
      <c r="F6394" t="s">
        <v>221</v>
      </c>
      <c r="G6394" t="s">
        <v>17</v>
      </c>
      <c r="H6394" s="135" t="s">
        <v>1625</v>
      </c>
      <c r="I6394" t="s">
        <v>1454</v>
      </c>
      <c r="J6394" s="20">
        <v>10</v>
      </c>
      <c r="K6394" s="20" t="s">
        <v>3</v>
      </c>
      <c r="L6394" t="s">
        <v>1463</v>
      </c>
      <c r="M6394" s="20">
        <v>3.6</v>
      </c>
      <c r="N6394" s="20">
        <v>2.4</v>
      </c>
      <c r="AE6394">
        <f t="shared" si="99"/>
        <v>2005</v>
      </c>
    </row>
    <row r="6395" spans="1:31" x14ac:dyDescent="0.25">
      <c r="A6395" s="7">
        <v>6392</v>
      </c>
      <c r="B6395" s="8">
        <v>38542</v>
      </c>
      <c r="C6395" t="s">
        <v>3</v>
      </c>
      <c r="D6395" t="s">
        <v>163</v>
      </c>
      <c r="E6395" t="s">
        <v>9</v>
      </c>
      <c r="F6395" t="s">
        <v>221</v>
      </c>
      <c r="G6395" t="s">
        <v>17</v>
      </c>
      <c r="H6395" s="135" t="s">
        <v>1625</v>
      </c>
      <c r="I6395" t="s">
        <v>1454</v>
      </c>
      <c r="J6395" s="20">
        <v>10</v>
      </c>
      <c r="K6395" s="20" t="s">
        <v>3</v>
      </c>
      <c r="L6395" t="s">
        <v>1464</v>
      </c>
      <c r="M6395" s="20">
        <v>3.8</v>
      </c>
      <c r="N6395" s="20">
        <v>2.2000000000000002</v>
      </c>
      <c r="AE6395">
        <f t="shared" si="99"/>
        <v>2005</v>
      </c>
    </row>
    <row r="6396" spans="1:31" x14ac:dyDescent="0.25">
      <c r="A6396" s="7">
        <v>6393</v>
      </c>
      <c r="B6396" s="8">
        <v>38542</v>
      </c>
      <c r="C6396" t="s">
        <v>3</v>
      </c>
      <c r="D6396" t="s">
        <v>97</v>
      </c>
      <c r="E6396" t="s">
        <v>9</v>
      </c>
      <c r="F6396" t="s">
        <v>221</v>
      </c>
      <c r="G6396" t="s">
        <v>17</v>
      </c>
      <c r="H6396" s="135" t="s">
        <v>1644</v>
      </c>
      <c r="I6396" t="s">
        <v>1454</v>
      </c>
      <c r="J6396" s="20">
        <v>10</v>
      </c>
      <c r="K6396" s="20" t="s">
        <v>3</v>
      </c>
      <c r="L6396" t="s">
        <v>1463</v>
      </c>
      <c r="M6396" s="20">
        <v>3.6</v>
      </c>
      <c r="N6396" s="20">
        <v>2.4</v>
      </c>
      <c r="AE6396">
        <f t="shared" si="99"/>
        <v>2005</v>
      </c>
    </row>
    <row r="6397" spans="1:31" x14ac:dyDescent="0.25">
      <c r="A6397" s="7">
        <v>6394</v>
      </c>
      <c r="B6397" s="8">
        <v>38542</v>
      </c>
      <c r="C6397" t="s">
        <v>3</v>
      </c>
      <c r="D6397" t="s">
        <v>163</v>
      </c>
      <c r="E6397" t="s">
        <v>9</v>
      </c>
      <c r="F6397" t="s">
        <v>221</v>
      </c>
      <c r="G6397" t="s">
        <v>17</v>
      </c>
      <c r="H6397" s="135" t="s">
        <v>1644</v>
      </c>
      <c r="I6397" t="s">
        <v>1454</v>
      </c>
      <c r="J6397" s="20">
        <v>10</v>
      </c>
      <c r="K6397" s="20" t="s">
        <v>3</v>
      </c>
      <c r="L6397" t="s">
        <v>1464</v>
      </c>
      <c r="M6397" s="20">
        <v>3.8</v>
      </c>
      <c r="N6397" s="20">
        <v>2.2000000000000002</v>
      </c>
      <c r="AE6397">
        <f t="shared" si="99"/>
        <v>2005</v>
      </c>
    </row>
    <row r="6398" spans="1:31" x14ac:dyDescent="0.25">
      <c r="A6398" s="7">
        <v>6395</v>
      </c>
      <c r="B6398" s="8">
        <v>38542</v>
      </c>
      <c r="C6398" t="s">
        <v>3</v>
      </c>
      <c r="D6398" t="s">
        <v>588</v>
      </c>
      <c r="E6398" t="s">
        <v>9</v>
      </c>
      <c r="F6398" t="s">
        <v>27</v>
      </c>
      <c r="G6398" t="s">
        <v>11</v>
      </c>
      <c r="H6398" s="135" t="s">
        <v>1509</v>
      </c>
      <c r="I6398" t="s">
        <v>1455</v>
      </c>
      <c r="J6398" s="20">
        <v>61</v>
      </c>
      <c r="K6398" s="20" t="s">
        <v>9</v>
      </c>
      <c r="L6398" t="s">
        <v>1464</v>
      </c>
      <c r="M6398" s="20">
        <v>6.71</v>
      </c>
      <c r="N6398" s="20">
        <v>9.0399999999999991</v>
      </c>
      <c r="AE6398">
        <f t="shared" si="99"/>
        <v>2005</v>
      </c>
    </row>
    <row r="6399" spans="1:31" x14ac:dyDescent="0.25">
      <c r="A6399" s="7">
        <v>6396</v>
      </c>
      <c r="B6399" s="8">
        <v>38542</v>
      </c>
      <c r="C6399" t="s">
        <v>3</v>
      </c>
      <c r="D6399" t="s">
        <v>163</v>
      </c>
      <c r="E6399" t="s">
        <v>9</v>
      </c>
      <c r="F6399" t="s">
        <v>221</v>
      </c>
      <c r="G6399" t="s">
        <v>17</v>
      </c>
      <c r="H6399" s="135" t="s">
        <v>1533</v>
      </c>
      <c r="I6399" t="s">
        <v>1454</v>
      </c>
      <c r="J6399" s="20">
        <v>4</v>
      </c>
      <c r="K6399" s="20" t="s">
        <v>9</v>
      </c>
      <c r="L6399" t="s">
        <v>1463</v>
      </c>
      <c r="M6399" s="20">
        <v>0.96</v>
      </c>
      <c r="N6399" s="20">
        <v>2.04</v>
      </c>
      <c r="AE6399">
        <f t="shared" si="99"/>
        <v>2005</v>
      </c>
    </row>
    <row r="6400" spans="1:31" x14ac:dyDescent="0.25">
      <c r="A6400" s="7">
        <v>6397</v>
      </c>
      <c r="B6400" s="8">
        <v>38542</v>
      </c>
      <c r="C6400" t="s">
        <v>3</v>
      </c>
      <c r="D6400" t="s">
        <v>97</v>
      </c>
      <c r="E6400" t="s">
        <v>9</v>
      </c>
      <c r="F6400" t="s">
        <v>221</v>
      </c>
      <c r="G6400" t="s">
        <v>17</v>
      </c>
      <c r="H6400" s="135" t="s">
        <v>1490</v>
      </c>
      <c r="I6400" t="s">
        <v>1454</v>
      </c>
      <c r="J6400" s="20">
        <v>15</v>
      </c>
      <c r="K6400" s="20" t="s">
        <v>9</v>
      </c>
      <c r="L6400" t="s">
        <v>1463</v>
      </c>
      <c r="M6400" s="20">
        <v>3.6</v>
      </c>
      <c r="N6400" s="20">
        <v>4.9000000000000004</v>
      </c>
      <c r="AE6400">
        <f t="shared" si="99"/>
        <v>2005</v>
      </c>
    </row>
    <row r="6401" spans="1:31" x14ac:dyDescent="0.25">
      <c r="A6401" s="7">
        <v>6398</v>
      </c>
      <c r="B6401" s="8">
        <v>38542</v>
      </c>
      <c r="C6401" t="s">
        <v>3</v>
      </c>
      <c r="D6401" t="s">
        <v>489</v>
      </c>
      <c r="E6401" t="s">
        <v>9</v>
      </c>
      <c r="F6401" t="s">
        <v>720</v>
      </c>
      <c r="G6401" t="s">
        <v>17</v>
      </c>
      <c r="H6401" s="135" t="s">
        <v>1496</v>
      </c>
      <c r="I6401" t="s">
        <v>1454</v>
      </c>
      <c r="J6401" s="20">
        <v>9</v>
      </c>
      <c r="K6401" s="20" t="s">
        <v>9</v>
      </c>
      <c r="L6401" t="s">
        <v>1464</v>
      </c>
      <c r="M6401" s="20">
        <v>1.98</v>
      </c>
      <c r="N6401" s="20">
        <v>3.52</v>
      </c>
      <c r="AE6401">
        <f t="shared" si="99"/>
        <v>2005</v>
      </c>
    </row>
    <row r="6402" spans="1:31" x14ac:dyDescent="0.25">
      <c r="A6402" s="7">
        <v>6399</v>
      </c>
      <c r="B6402" s="8">
        <v>38542</v>
      </c>
      <c r="C6402" t="s">
        <v>3</v>
      </c>
      <c r="D6402" t="s">
        <v>682</v>
      </c>
      <c r="E6402" t="s">
        <v>9</v>
      </c>
      <c r="F6402" t="s">
        <v>695</v>
      </c>
      <c r="G6402" t="s">
        <v>648</v>
      </c>
      <c r="H6402" s="135" t="s">
        <v>1795</v>
      </c>
      <c r="I6402" t="s">
        <v>1454</v>
      </c>
      <c r="J6402" s="20">
        <v>31</v>
      </c>
      <c r="K6402" s="20" t="s">
        <v>9</v>
      </c>
      <c r="L6402" t="s">
        <v>1464</v>
      </c>
      <c r="M6402" s="20">
        <v>6.82</v>
      </c>
      <c r="N6402" s="20">
        <v>9.68</v>
      </c>
      <c r="AE6402">
        <f t="shared" si="99"/>
        <v>2005</v>
      </c>
    </row>
    <row r="6403" spans="1:31" x14ac:dyDescent="0.25">
      <c r="A6403" s="7">
        <v>6400</v>
      </c>
      <c r="B6403" s="8">
        <v>38542</v>
      </c>
      <c r="C6403" t="s">
        <v>3</v>
      </c>
      <c r="D6403" t="s">
        <v>120</v>
      </c>
      <c r="E6403" t="s">
        <v>9</v>
      </c>
      <c r="F6403" t="s">
        <v>563</v>
      </c>
      <c r="G6403" t="s">
        <v>377</v>
      </c>
      <c r="H6403" s="9" t="s">
        <v>2134</v>
      </c>
      <c r="I6403" t="s">
        <v>1454</v>
      </c>
      <c r="J6403" s="20">
        <v>75</v>
      </c>
      <c r="K6403" s="20" t="s">
        <v>1465</v>
      </c>
      <c r="L6403" t="s">
        <v>1466</v>
      </c>
      <c r="M6403" s="20">
        <v>18.75</v>
      </c>
      <c r="N6403" s="20">
        <v>18.75</v>
      </c>
      <c r="AE6403">
        <f t="shared" si="99"/>
        <v>2005</v>
      </c>
    </row>
    <row r="6404" spans="1:31" x14ac:dyDescent="0.25">
      <c r="A6404" s="7">
        <v>6401</v>
      </c>
      <c r="B6404" s="8">
        <v>38542</v>
      </c>
      <c r="C6404" t="s">
        <v>3</v>
      </c>
      <c r="D6404" t="s">
        <v>740</v>
      </c>
      <c r="E6404" t="s">
        <v>9</v>
      </c>
      <c r="F6404" s="16" t="s">
        <v>35</v>
      </c>
      <c r="G6404" t="s">
        <v>648</v>
      </c>
      <c r="H6404" s="136" t="s">
        <v>2135</v>
      </c>
      <c r="I6404" t="s">
        <v>1458</v>
      </c>
      <c r="J6404" s="20">
        <v>12</v>
      </c>
      <c r="K6404" s="20" t="s">
        <v>3</v>
      </c>
      <c r="L6404" t="s">
        <v>1463</v>
      </c>
      <c r="M6404" s="20">
        <v>30</v>
      </c>
      <c r="N6404" s="20">
        <v>10</v>
      </c>
      <c r="AE6404">
        <f t="shared" ref="AE6404:AE6467" si="100">YEAR(B6404)</f>
        <v>2005</v>
      </c>
    </row>
    <row r="6405" spans="1:31" x14ac:dyDescent="0.25">
      <c r="A6405" s="7">
        <v>6402</v>
      </c>
      <c r="B6405" s="8">
        <v>38542</v>
      </c>
      <c r="C6405" t="s">
        <v>3</v>
      </c>
      <c r="D6405" t="s">
        <v>708</v>
      </c>
      <c r="E6405" t="s">
        <v>9</v>
      </c>
      <c r="F6405" t="s">
        <v>75</v>
      </c>
      <c r="G6405" t="s">
        <v>648</v>
      </c>
      <c r="H6405" s="135" t="s">
        <v>1901</v>
      </c>
      <c r="I6405" t="s">
        <v>1455</v>
      </c>
      <c r="J6405" s="20">
        <v>20</v>
      </c>
      <c r="K6405" s="20" t="s">
        <v>9</v>
      </c>
      <c r="L6405" t="s">
        <v>1464</v>
      </c>
      <c r="M6405" s="20">
        <v>2.2000000000000002</v>
      </c>
      <c r="N6405" s="20">
        <v>3.3</v>
      </c>
      <c r="AE6405">
        <f t="shared" si="100"/>
        <v>2005</v>
      </c>
    </row>
    <row r="6406" spans="1:31" x14ac:dyDescent="0.25">
      <c r="A6406" s="7">
        <v>6403</v>
      </c>
      <c r="B6406" s="8">
        <v>38542</v>
      </c>
      <c r="C6406" t="s">
        <v>3</v>
      </c>
      <c r="D6406" t="s">
        <v>729</v>
      </c>
      <c r="E6406" t="s">
        <v>9</v>
      </c>
      <c r="F6406" t="s">
        <v>738</v>
      </c>
      <c r="G6406" t="s">
        <v>569</v>
      </c>
      <c r="H6406" s="135" t="s">
        <v>1694</v>
      </c>
      <c r="I6406" t="s">
        <v>1454</v>
      </c>
      <c r="J6406" s="20">
        <v>10</v>
      </c>
      <c r="K6406" s="20" t="s">
        <v>9</v>
      </c>
      <c r="L6406" t="s">
        <v>1463</v>
      </c>
      <c r="M6406" s="20">
        <v>2.4</v>
      </c>
      <c r="N6406" s="20">
        <v>3.6</v>
      </c>
      <c r="AE6406">
        <f t="shared" si="100"/>
        <v>2005</v>
      </c>
    </row>
    <row r="6407" spans="1:31" x14ac:dyDescent="0.25">
      <c r="A6407" s="7">
        <v>6404</v>
      </c>
      <c r="B6407" s="8">
        <v>38542</v>
      </c>
      <c r="C6407" t="s">
        <v>3</v>
      </c>
      <c r="D6407" t="s">
        <v>731</v>
      </c>
      <c r="E6407" t="s">
        <v>9</v>
      </c>
      <c r="F6407" t="s">
        <v>682</v>
      </c>
      <c r="G6407" t="s">
        <v>714</v>
      </c>
      <c r="H6407" s="135" t="s">
        <v>2004</v>
      </c>
      <c r="I6407" t="s">
        <v>1454</v>
      </c>
      <c r="J6407" s="20">
        <v>29</v>
      </c>
      <c r="K6407" s="20" t="s">
        <v>3</v>
      </c>
      <c r="L6407" t="s">
        <v>1464</v>
      </c>
      <c r="M6407" s="20">
        <v>9.1199999999999992</v>
      </c>
      <c r="N6407" s="20">
        <v>6.38</v>
      </c>
      <c r="AE6407">
        <f t="shared" si="100"/>
        <v>2005</v>
      </c>
    </row>
    <row r="6408" spans="1:31" x14ac:dyDescent="0.25">
      <c r="A6408" s="7">
        <v>6405</v>
      </c>
      <c r="B6408" s="8">
        <v>38543</v>
      </c>
      <c r="C6408" t="s">
        <v>3</v>
      </c>
      <c r="D6408" t="s">
        <v>588</v>
      </c>
      <c r="E6408" t="s">
        <v>9</v>
      </c>
      <c r="F6408" t="s">
        <v>738</v>
      </c>
      <c r="G6408" t="s">
        <v>569</v>
      </c>
      <c r="H6408" s="136" t="s">
        <v>1677</v>
      </c>
      <c r="I6408" t="s">
        <v>1454</v>
      </c>
      <c r="J6408" s="20">
        <v>21</v>
      </c>
      <c r="K6408" s="20" t="s">
        <v>1465</v>
      </c>
      <c r="L6408" t="s">
        <v>1466</v>
      </c>
      <c r="M6408" s="20">
        <v>5.25</v>
      </c>
      <c r="N6408" s="20">
        <v>5.25</v>
      </c>
      <c r="AE6408">
        <f t="shared" si="100"/>
        <v>2005</v>
      </c>
    </row>
    <row r="6409" spans="1:31" x14ac:dyDescent="0.25">
      <c r="A6409" s="7">
        <v>6406</v>
      </c>
      <c r="B6409" s="8">
        <v>38543</v>
      </c>
      <c r="C6409" t="s">
        <v>3</v>
      </c>
      <c r="D6409" t="s">
        <v>729</v>
      </c>
      <c r="E6409" t="s">
        <v>9</v>
      </c>
      <c r="F6409" t="s">
        <v>698</v>
      </c>
      <c r="G6409" t="s">
        <v>569</v>
      </c>
      <c r="H6409" s="135" t="s">
        <v>2136</v>
      </c>
      <c r="I6409" t="s">
        <v>1454</v>
      </c>
      <c r="J6409" s="20">
        <v>7</v>
      </c>
      <c r="K6409" s="20" t="s">
        <v>3</v>
      </c>
      <c r="L6409" t="s">
        <v>1464</v>
      </c>
      <c r="M6409" s="20">
        <v>2.96</v>
      </c>
      <c r="N6409" s="20">
        <v>1.54</v>
      </c>
      <c r="AE6409">
        <f t="shared" si="100"/>
        <v>2005</v>
      </c>
    </row>
    <row r="6410" spans="1:31" x14ac:dyDescent="0.25">
      <c r="A6410" s="7">
        <v>6407</v>
      </c>
      <c r="B6410" s="8">
        <v>38543</v>
      </c>
      <c r="C6410" t="s">
        <v>3</v>
      </c>
      <c r="D6410" t="s">
        <v>259</v>
      </c>
      <c r="E6410" t="s">
        <v>9</v>
      </c>
      <c r="F6410" t="s">
        <v>213</v>
      </c>
      <c r="G6410" t="s">
        <v>17</v>
      </c>
      <c r="H6410" s="135" t="s">
        <v>1496</v>
      </c>
      <c r="I6410" t="s">
        <v>1454</v>
      </c>
      <c r="J6410" s="20">
        <v>7</v>
      </c>
      <c r="K6410" s="20" t="s">
        <v>3</v>
      </c>
      <c r="L6410" t="s">
        <v>1464</v>
      </c>
      <c r="M6410" s="20">
        <v>2.96</v>
      </c>
      <c r="N6410" s="20">
        <v>1.54</v>
      </c>
      <c r="AE6410">
        <f t="shared" si="100"/>
        <v>2005</v>
      </c>
    </row>
    <row r="6411" spans="1:31" x14ac:dyDescent="0.25">
      <c r="A6411" s="7">
        <v>6408</v>
      </c>
      <c r="B6411" s="8">
        <v>38543</v>
      </c>
      <c r="C6411" t="s">
        <v>3</v>
      </c>
      <c r="D6411" t="s">
        <v>606</v>
      </c>
      <c r="E6411" t="s">
        <v>9</v>
      </c>
      <c r="F6411" t="s">
        <v>259</v>
      </c>
      <c r="G6411" t="s">
        <v>17</v>
      </c>
      <c r="H6411" s="135" t="s">
        <v>1496</v>
      </c>
      <c r="I6411" t="s">
        <v>1454</v>
      </c>
      <c r="J6411" s="20">
        <v>15</v>
      </c>
      <c r="K6411" s="20" t="s">
        <v>1465</v>
      </c>
      <c r="L6411" t="s">
        <v>1466</v>
      </c>
      <c r="M6411" s="20">
        <v>3.75</v>
      </c>
      <c r="N6411" s="20">
        <v>3.75</v>
      </c>
      <c r="AE6411">
        <f t="shared" si="100"/>
        <v>2005</v>
      </c>
    </row>
    <row r="6412" spans="1:31" x14ac:dyDescent="0.25">
      <c r="A6412" s="7">
        <v>6409</v>
      </c>
      <c r="B6412" s="8">
        <v>38543</v>
      </c>
      <c r="C6412" t="s">
        <v>3</v>
      </c>
      <c r="D6412" t="s">
        <v>470</v>
      </c>
      <c r="E6412" t="s">
        <v>9</v>
      </c>
      <c r="F6412" t="s">
        <v>258</v>
      </c>
      <c r="G6412" t="s">
        <v>648</v>
      </c>
      <c r="H6412" s="135" t="s">
        <v>1785</v>
      </c>
      <c r="I6412" t="s">
        <v>1454</v>
      </c>
      <c r="J6412" s="20">
        <v>39</v>
      </c>
      <c r="K6412" s="20" t="s">
        <v>9</v>
      </c>
      <c r="L6412" t="s">
        <v>1464</v>
      </c>
      <c r="M6412" s="20">
        <v>8.58</v>
      </c>
      <c r="N6412" s="20">
        <v>11.92</v>
      </c>
      <c r="AE6412">
        <f t="shared" si="100"/>
        <v>2005</v>
      </c>
    </row>
    <row r="6413" spans="1:31" x14ac:dyDescent="0.25">
      <c r="A6413" s="7">
        <v>6410</v>
      </c>
      <c r="B6413" s="8">
        <v>38543</v>
      </c>
      <c r="C6413" t="s">
        <v>3</v>
      </c>
      <c r="D6413" t="s">
        <v>571</v>
      </c>
      <c r="E6413" t="s">
        <v>9</v>
      </c>
      <c r="F6413" t="s">
        <v>285</v>
      </c>
      <c r="G6413" t="s">
        <v>377</v>
      </c>
      <c r="H6413" s="135" t="s">
        <v>1496</v>
      </c>
      <c r="I6413" t="s">
        <v>1454</v>
      </c>
      <c r="J6413" s="20">
        <v>19</v>
      </c>
      <c r="K6413" s="20" t="s">
        <v>3</v>
      </c>
      <c r="L6413" t="s">
        <v>1464</v>
      </c>
      <c r="M6413" s="20">
        <v>6.32</v>
      </c>
      <c r="N6413" s="20">
        <v>4.18</v>
      </c>
      <c r="AE6413">
        <f t="shared" si="100"/>
        <v>2005</v>
      </c>
    </row>
    <row r="6414" spans="1:31" x14ac:dyDescent="0.25">
      <c r="A6414" s="7">
        <v>6411</v>
      </c>
      <c r="B6414" s="8">
        <v>38543</v>
      </c>
      <c r="C6414" t="s">
        <v>3</v>
      </c>
      <c r="D6414" t="s">
        <v>543</v>
      </c>
      <c r="E6414" t="s">
        <v>9</v>
      </c>
      <c r="F6414" t="s">
        <v>270</v>
      </c>
      <c r="G6414" t="s">
        <v>377</v>
      </c>
      <c r="H6414" s="9" t="s">
        <v>2137</v>
      </c>
      <c r="I6414" t="s">
        <v>1454</v>
      </c>
      <c r="J6414" s="20">
        <v>43</v>
      </c>
      <c r="K6414" s="20" t="s">
        <v>9</v>
      </c>
      <c r="L6414" t="s">
        <v>1464</v>
      </c>
      <c r="M6414" s="20">
        <v>9.4600000000000009</v>
      </c>
      <c r="N6414" s="20">
        <v>13.04</v>
      </c>
      <c r="AE6414">
        <f t="shared" si="100"/>
        <v>2005</v>
      </c>
    </row>
    <row r="6415" spans="1:31" x14ac:dyDescent="0.25">
      <c r="A6415" s="7">
        <v>6412</v>
      </c>
      <c r="B6415" s="8">
        <v>38543</v>
      </c>
      <c r="C6415" t="s">
        <v>3</v>
      </c>
      <c r="D6415" t="s">
        <v>77</v>
      </c>
      <c r="E6415" t="s">
        <v>9</v>
      </c>
      <c r="F6415" t="s">
        <v>270</v>
      </c>
      <c r="G6415" t="s">
        <v>714</v>
      </c>
      <c r="H6415" s="135" t="s">
        <v>2004</v>
      </c>
      <c r="I6415" t="s">
        <v>1454</v>
      </c>
      <c r="J6415" s="20">
        <v>112</v>
      </c>
      <c r="K6415" s="20" t="s">
        <v>3</v>
      </c>
      <c r="L6415" t="s">
        <v>1464</v>
      </c>
      <c r="M6415" s="20">
        <v>32.36</v>
      </c>
      <c r="N6415" s="20">
        <v>24.64</v>
      </c>
      <c r="AE6415">
        <f t="shared" si="100"/>
        <v>2005</v>
      </c>
    </row>
    <row r="6416" spans="1:31" x14ac:dyDescent="0.25">
      <c r="A6416" s="7">
        <v>6413</v>
      </c>
      <c r="B6416" s="8">
        <v>38543</v>
      </c>
      <c r="C6416" t="s">
        <v>3</v>
      </c>
      <c r="D6416" t="s">
        <v>729</v>
      </c>
      <c r="E6416" t="s">
        <v>9</v>
      </c>
      <c r="F6416" t="s">
        <v>468</v>
      </c>
      <c r="G6416" t="s">
        <v>732</v>
      </c>
      <c r="H6416" s="135" t="s">
        <v>2138</v>
      </c>
      <c r="I6416" t="s">
        <v>1454</v>
      </c>
      <c r="J6416" s="20">
        <v>20</v>
      </c>
      <c r="K6416" s="20" t="s">
        <v>9</v>
      </c>
      <c r="L6416" t="s">
        <v>1464</v>
      </c>
      <c r="M6416" s="20">
        <v>4.4000000000000004</v>
      </c>
      <c r="N6416" s="20">
        <v>6.6</v>
      </c>
      <c r="AE6416">
        <f t="shared" si="100"/>
        <v>2005</v>
      </c>
    </row>
    <row r="6417" spans="1:31" x14ac:dyDescent="0.25">
      <c r="A6417" s="7">
        <v>6414</v>
      </c>
      <c r="B6417" s="8">
        <v>38544</v>
      </c>
      <c r="C6417" t="s">
        <v>3</v>
      </c>
      <c r="D6417" t="s">
        <v>588</v>
      </c>
      <c r="E6417" t="s">
        <v>9</v>
      </c>
      <c r="F6417" t="s">
        <v>738</v>
      </c>
      <c r="G6417" t="s">
        <v>569</v>
      </c>
      <c r="H6417" s="135" t="s">
        <v>1674</v>
      </c>
      <c r="I6417" t="s">
        <v>1454</v>
      </c>
      <c r="J6417" s="20">
        <v>21</v>
      </c>
      <c r="K6417" s="20" t="s">
        <v>1465</v>
      </c>
      <c r="L6417" t="s">
        <v>1466</v>
      </c>
      <c r="M6417" s="20">
        <v>5.25</v>
      </c>
      <c r="N6417" s="20">
        <v>5.25</v>
      </c>
      <c r="AE6417">
        <f t="shared" si="100"/>
        <v>2005</v>
      </c>
    </row>
    <row r="6418" spans="1:31" x14ac:dyDescent="0.25">
      <c r="A6418" s="7">
        <v>6415</v>
      </c>
      <c r="B6418" s="8">
        <v>38544</v>
      </c>
      <c r="C6418" t="s">
        <v>3</v>
      </c>
      <c r="D6418" t="s">
        <v>729</v>
      </c>
      <c r="E6418" t="s">
        <v>9</v>
      </c>
      <c r="F6418" t="s">
        <v>395</v>
      </c>
      <c r="G6418" t="s">
        <v>569</v>
      </c>
      <c r="H6418" s="135" t="s">
        <v>2139</v>
      </c>
      <c r="I6418" t="s">
        <v>1454</v>
      </c>
      <c r="J6418" s="20">
        <v>14</v>
      </c>
      <c r="K6418" s="20" t="s">
        <v>9</v>
      </c>
      <c r="L6418" t="s">
        <v>1464</v>
      </c>
      <c r="M6418" s="20">
        <v>3.08</v>
      </c>
      <c r="N6418" s="20">
        <v>4.92</v>
      </c>
      <c r="AE6418">
        <f t="shared" si="100"/>
        <v>2005</v>
      </c>
    </row>
    <row r="6419" spans="1:31" x14ac:dyDescent="0.25">
      <c r="A6419" s="7">
        <v>6416</v>
      </c>
      <c r="B6419" s="8">
        <v>38544</v>
      </c>
      <c r="C6419" t="s">
        <v>3</v>
      </c>
      <c r="D6419" t="s">
        <v>717</v>
      </c>
      <c r="E6419" t="s">
        <v>9</v>
      </c>
      <c r="F6419" t="s">
        <v>700</v>
      </c>
      <c r="G6419" t="s">
        <v>17</v>
      </c>
      <c r="H6419" s="135" t="s">
        <v>1552</v>
      </c>
      <c r="I6419" t="s">
        <v>1454</v>
      </c>
      <c r="J6419" s="20">
        <v>11</v>
      </c>
      <c r="K6419" s="20" t="s">
        <v>9</v>
      </c>
      <c r="L6419" t="s">
        <v>1464</v>
      </c>
      <c r="M6419" s="20">
        <v>2.42</v>
      </c>
      <c r="N6419" s="20">
        <v>4.08</v>
      </c>
      <c r="AE6419">
        <f t="shared" si="100"/>
        <v>2005</v>
      </c>
    </row>
    <row r="6420" spans="1:31" x14ac:dyDescent="0.25">
      <c r="A6420" s="7">
        <v>6417</v>
      </c>
      <c r="B6420" s="8">
        <v>38544</v>
      </c>
      <c r="C6420" t="s">
        <v>3</v>
      </c>
      <c r="D6420" t="s">
        <v>261</v>
      </c>
      <c r="E6420" t="s">
        <v>9</v>
      </c>
      <c r="F6420" t="s">
        <v>617</v>
      </c>
      <c r="G6420" t="s">
        <v>17</v>
      </c>
      <c r="H6420" s="135" t="s">
        <v>1500</v>
      </c>
      <c r="I6420" t="s">
        <v>1454</v>
      </c>
      <c r="J6420" s="20">
        <v>16</v>
      </c>
      <c r="K6420" s="20" t="s">
        <v>9</v>
      </c>
      <c r="L6420" t="s">
        <v>1464</v>
      </c>
      <c r="M6420" s="20">
        <v>3.52</v>
      </c>
      <c r="N6420" s="20">
        <v>5.48</v>
      </c>
      <c r="AE6420">
        <f t="shared" si="100"/>
        <v>2005</v>
      </c>
    </row>
    <row r="6421" spans="1:31" x14ac:dyDescent="0.25">
      <c r="A6421" s="7">
        <v>6418</v>
      </c>
      <c r="B6421" s="8">
        <v>38544</v>
      </c>
      <c r="C6421" t="s">
        <v>3</v>
      </c>
      <c r="D6421" t="s">
        <v>278</v>
      </c>
      <c r="E6421" t="s">
        <v>9</v>
      </c>
      <c r="F6421" t="s">
        <v>617</v>
      </c>
      <c r="G6421" t="s">
        <v>14</v>
      </c>
      <c r="H6421" s="135" t="s">
        <v>1507</v>
      </c>
      <c r="I6421" t="s">
        <v>1455</v>
      </c>
      <c r="J6421" s="20">
        <v>50</v>
      </c>
      <c r="K6421" s="20" t="s">
        <v>1465</v>
      </c>
      <c r="L6421" t="s">
        <v>1466</v>
      </c>
      <c r="M6421" s="20">
        <v>6.25</v>
      </c>
      <c r="N6421" s="20">
        <v>6.25</v>
      </c>
      <c r="AE6421">
        <f t="shared" si="100"/>
        <v>2005</v>
      </c>
    </row>
    <row r="6422" spans="1:31" x14ac:dyDescent="0.25">
      <c r="A6422" s="7">
        <v>6419</v>
      </c>
      <c r="B6422" s="8">
        <v>38544</v>
      </c>
      <c r="C6422" t="s">
        <v>3</v>
      </c>
      <c r="D6422" t="s">
        <v>617</v>
      </c>
      <c r="E6422" t="s">
        <v>9</v>
      </c>
      <c r="F6422" t="s">
        <v>646</v>
      </c>
      <c r="G6422" t="s">
        <v>14</v>
      </c>
      <c r="H6422" s="135" t="s">
        <v>1507</v>
      </c>
      <c r="I6422" t="s">
        <v>1454</v>
      </c>
      <c r="J6422" s="20">
        <v>57</v>
      </c>
      <c r="K6422" s="20" t="s">
        <v>1465</v>
      </c>
      <c r="L6422" t="s">
        <v>1466</v>
      </c>
      <c r="M6422" s="20">
        <v>14.25</v>
      </c>
      <c r="N6422" s="20">
        <v>14.25</v>
      </c>
      <c r="AE6422">
        <f t="shared" si="100"/>
        <v>2005</v>
      </c>
    </row>
    <row r="6423" spans="1:31" x14ac:dyDescent="0.25">
      <c r="A6423" s="7">
        <v>6420</v>
      </c>
      <c r="B6423" s="8">
        <v>38544</v>
      </c>
      <c r="C6423" t="s">
        <v>3</v>
      </c>
      <c r="D6423" t="s">
        <v>617</v>
      </c>
      <c r="E6423" t="s">
        <v>9</v>
      </c>
      <c r="F6423" t="s">
        <v>661</v>
      </c>
      <c r="G6423" t="s">
        <v>14</v>
      </c>
      <c r="H6423" s="135" t="s">
        <v>1496</v>
      </c>
      <c r="I6423" t="s">
        <v>1454</v>
      </c>
      <c r="J6423" s="20">
        <v>16</v>
      </c>
      <c r="K6423" s="20" t="s">
        <v>9</v>
      </c>
      <c r="L6423" t="s">
        <v>1463</v>
      </c>
      <c r="M6423" s="20">
        <v>3.84</v>
      </c>
      <c r="N6423" s="20">
        <v>5.16</v>
      </c>
      <c r="AE6423">
        <f t="shared" si="100"/>
        <v>2005</v>
      </c>
    </row>
    <row r="6424" spans="1:31" x14ac:dyDescent="0.25">
      <c r="A6424" s="7">
        <v>6421</v>
      </c>
      <c r="B6424" s="8">
        <v>38544</v>
      </c>
      <c r="C6424" t="s">
        <v>3</v>
      </c>
      <c r="D6424" t="s">
        <v>43</v>
      </c>
      <c r="E6424" t="s">
        <v>9</v>
      </c>
      <c r="F6424" t="s">
        <v>381</v>
      </c>
      <c r="G6424" t="s">
        <v>65</v>
      </c>
      <c r="H6424" s="135" t="s">
        <v>1496</v>
      </c>
      <c r="I6424" t="s">
        <v>1454</v>
      </c>
      <c r="J6424" s="20">
        <v>16</v>
      </c>
      <c r="K6424" s="20" t="s">
        <v>3</v>
      </c>
      <c r="L6424" t="s">
        <v>1464</v>
      </c>
      <c r="M6424" s="20">
        <v>5.48</v>
      </c>
      <c r="N6424" s="20">
        <v>3.52</v>
      </c>
      <c r="AE6424">
        <f t="shared" si="100"/>
        <v>2005</v>
      </c>
    </row>
    <row r="6425" spans="1:31" x14ac:dyDescent="0.25">
      <c r="A6425" s="7">
        <v>6422</v>
      </c>
      <c r="B6425" s="8">
        <v>38544</v>
      </c>
      <c r="C6425" t="s">
        <v>3</v>
      </c>
      <c r="D6425" t="s">
        <v>655</v>
      </c>
      <c r="E6425" t="s">
        <v>9</v>
      </c>
      <c r="F6425" t="s">
        <v>661</v>
      </c>
      <c r="G6425" t="s">
        <v>648</v>
      </c>
      <c r="H6425" s="135" t="s">
        <v>2116</v>
      </c>
      <c r="I6425" t="s">
        <v>1454</v>
      </c>
      <c r="J6425" s="20">
        <v>78</v>
      </c>
      <c r="K6425" s="20" t="s">
        <v>9</v>
      </c>
      <c r="L6425" t="s">
        <v>1464</v>
      </c>
      <c r="M6425" s="20">
        <v>17.16</v>
      </c>
      <c r="N6425" s="20">
        <v>22.84</v>
      </c>
      <c r="AE6425">
        <f t="shared" si="100"/>
        <v>2005</v>
      </c>
    </row>
    <row r="6426" spans="1:31" x14ac:dyDescent="0.25">
      <c r="A6426" s="7">
        <v>6423</v>
      </c>
      <c r="B6426" s="8">
        <v>38544</v>
      </c>
      <c r="C6426" t="s">
        <v>3</v>
      </c>
      <c r="D6426" t="s">
        <v>721</v>
      </c>
      <c r="E6426" t="s">
        <v>9</v>
      </c>
      <c r="F6426" t="s">
        <v>698</v>
      </c>
      <c r="G6426" t="s">
        <v>377</v>
      </c>
      <c r="H6426" s="9" t="s">
        <v>2124</v>
      </c>
      <c r="I6426" t="s">
        <v>1454</v>
      </c>
      <c r="J6426" s="20">
        <v>11</v>
      </c>
      <c r="K6426" s="20" t="s">
        <v>3</v>
      </c>
      <c r="L6426" t="s">
        <v>1463</v>
      </c>
      <c r="M6426" s="20">
        <v>3.86</v>
      </c>
      <c r="N6426" s="20">
        <v>2.64</v>
      </c>
      <c r="AE6426">
        <f t="shared" si="100"/>
        <v>2005</v>
      </c>
    </row>
    <row r="6427" spans="1:31" x14ac:dyDescent="0.25">
      <c r="A6427" s="7">
        <v>6424</v>
      </c>
      <c r="B6427" s="8">
        <v>38544</v>
      </c>
      <c r="C6427" t="s">
        <v>3</v>
      </c>
      <c r="D6427" t="s">
        <v>422</v>
      </c>
      <c r="E6427" t="s">
        <v>9</v>
      </c>
      <c r="F6427" t="s">
        <v>698</v>
      </c>
      <c r="G6427" t="s">
        <v>377</v>
      </c>
      <c r="H6427" s="9" t="s">
        <v>2140</v>
      </c>
      <c r="I6427" t="s">
        <v>1454</v>
      </c>
      <c r="J6427" s="20">
        <v>8</v>
      </c>
      <c r="K6427" s="20" t="s">
        <v>9</v>
      </c>
      <c r="L6427" t="s">
        <v>1464</v>
      </c>
      <c r="M6427" s="20">
        <v>1.76</v>
      </c>
      <c r="N6427" s="20">
        <v>3.24</v>
      </c>
      <c r="AE6427">
        <f t="shared" si="100"/>
        <v>2005</v>
      </c>
    </row>
    <row r="6428" spans="1:31" x14ac:dyDescent="0.25">
      <c r="A6428" s="7">
        <v>6425</v>
      </c>
      <c r="B6428" s="8">
        <v>38544</v>
      </c>
      <c r="C6428" t="s">
        <v>3</v>
      </c>
      <c r="D6428" t="s">
        <v>517</v>
      </c>
      <c r="E6428" t="s">
        <v>9</v>
      </c>
      <c r="F6428" t="s">
        <v>698</v>
      </c>
      <c r="G6428" t="s">
        <v>569</v>
      </c>
      <c r="H6428" s="9" t="s">
        <v>2101</v>
      </c>
      <c r="I6428" t="s">
        <v>1454</v>
      </c>
      <c r="J6428" s="20">
        <v>17</v>
      </c>
      <c r="K6428" s="20" t="s">
        <v>3</v>
      </c>
      <c r="L6428" t="s">
        <v>1464</v>
      </c>
      <c r="M6428" s="20">
        <v>5.76</v>
      </c>
      <c r="N6428" s="20">
        <v>3.74</v>
      </c>
      <c r="AE6428">
        <f t="shared" si="100"/>
        <v>2005</v>
      </c>
    </row>
    <row r="6429" spans="1:31" x14ac:dyDescent="0.25">
      <c r="A6429" s="7">
        <v>6426</v>
      </c>
      <c r="B6429" s="8">
        <v>38544</v>
      </c>
      <c r="C6429" t="s">
        <v>3</v>
      </c>
      <c r="D6429" t="s">
        <v>92</v>
      </c>
      <c r="E6429" t="s">
        <v>9</v>
      </c>
      <c r="F6429" t="s">
        <v>698</v>
      </c>
      <c r="G6429" t="s">
        <v>569</v>
      </c>
      <c r="H6429" s="9" t="s">
        <v>2103</v>
      </c>
      <c r="I6429" t="s">
        <v>1454</v>
      </c>
      <c r="J6429" s="20">
        <v>14</v>
      </c>
      <c r="K6429" s="20" t="s">
        <v>3</v>
      </c>
      <c r="L6429" t="s">
        <v>1464</v>
      </c>
      <c r="M6429" s="20">
        <v>4.92</v>
      </c>
      <c r="N6429" s="20">
        <v>3.08</v>
      </c>
      <c r="AE6429">
        <f t="shared" si="100"/>
        <v>2005</v>
      </c>
    </row>
    <row r="6430" spans="1:31" x14ac:dyDescent="0.25">
      <c r="A6430" s="7">
        <v>6427</v>
      </c>
      <c r="B6430" s="8">
        <v>38544</v>
      </c>
      <c r="C6430" t="s">
        <v>3</v>
      </c>
      <c r="D6430" t="s">
        <v>543</v>
      </c>
      <c r="E6430" t="s">
        <v>9</v>
      </c>
      <c r="F6430" t="s">
        <v>597</v>
      </c>
      <c r="G6430" t="s">
        <v>732</v>
      </c>
      <c r="H6430" s="135" t="s">
        <v>2138</v>
      </c>
      <c r="I6430" t="s">
        <v>1454</v>
      </c>
      <c r="J6430" s="20">
        <v>15</v>
      </c>
      <c r="K6430" s="20" t="s">
        <v>3</v>
      </c>
      <c r="L6430" t="s">
        <v>1464</v>
      </c>
      <c r="M6430" s="20">
        <v>5.2</v>
      </c>
      <c r="N6430" s="20">
        <v>3.3</v>
      </c>
      <c r="AE6430">
        <f t="shared" si="100"/>
        <v>2005</v>
      </c>
    </row>
    <row r="6431" spans="1:31" x14ac:dyDescent="0.25">
      <c r="A6431" s="7">
        <v>6428</v>
      </c>
      <c r="B6431" s="8">
        <v>38545</v>
      </c>
      <c r="C6431" t="s">
        <v>3</v>
      </c>
      <c r="D6431" t="s">
        <v>487</v>
      </c>
      <c r="E6431" t="s">
        <v>9</v>
      </c>
      <c r="F6431" t="s">
        <v>686</v>
      </c>
      <c r="G6431" t="s">
        <v>17</v>
      </c>
      <c r="H6431" s="135" t="s">
        <v>1502</v>
      </c>
      <c r="I6431" t="s">
        <v>1454</v>
      </c>
      <c r="J6431" s="20">
        <v>74</v>
      </c>
      <c r="K6431" s="20" t="s">
        <v>9</v>
      </c>
      <c r="L6431" t="s">
        <v>1463</v>
      </c>
      <c r="M6431" s="20">
        <v>17.760000000000002</v>
      </c>
      <c r="N6431" s="20">
        <v>20.239999999999998</v>
      </c>
      <c r="AE6431">
        <f t="shared" si="100"/>
        <v>2005</v>
      </c>
    </row>
    <row r="6432" spans="1:31" x14ac:dyDescent="0.25">
      <c r="A6432" s="7">
        <v>6429</v>
      </c>
      <c r="B6432" s="8">
        <v>38545</v>
      </c>
      <c r="C6432" t="s">
        <v>3</v>
      </c>
      <c r="D6432" t="s">
        <v>47</v>
      </c>
      <c r="E6432" t="s">
        <v>9</v>
      </c>
      <c r="F6432" t="s">
        <v>378</v>
      </c>
      <c r="G6432" t="s">
        <v>377</v>
      </c>
      <c r="H6432" s="9" t="s">
        <v>2141</v>
      </c>
      <c r="I6432" t="s">
        <v>1455</v>
      </c>
      <c r="J6432" s="20">
        <v>33</v>
      </c>
      <c r="K6432" s="20" t="s">
        <v>9</v>
      </c>
      <c r="L6432" t="s">
        <v>1463</v>
      </c>
      <c r="M6432" s="20">
        <v>3.96</v>
      </c>
      <c r="N6432" s="20">
        <v>4.79</v>
      </c>
      <c r="AE6432">
        <f t="shared" si="100"/>
        <v>2005</v>
      </c>
    </row>
    <row r="6433" spans="1:31" x14ac:dyDescent="0.25">
      <c r="A6433" s="7">
        <v>6430</v>
      </c>
      <c r="B6433" s="8">
        <v>38545</v>
      </c>
      <c r="C6433" t="s">
        <v>3</v>
      </c>
      <c r="D6433" t="s">
        <v>728</v>
      </c>
      <c r="E6433" t="s">
        <v>9</v>
      </c>
      <c r="F6433" t="s">
        <v>586</v>
      </c>
      <c r="G6433" t="s">
        <v>569</v>
      </c>
      <c r="H6433" s="9" t="s">
        <v>2142</v>
      </c>
      <c r="I6433" t="s">
        <v>1455</v>
      </c>
      <c r="J6433" s="20">
        <v>14</v>
      </c>
      <c r="K6433" s="20" t="s">
        <v>3</v>
      </c>
      <c r="L6433" t="s">
        <v>1464</v>
      </c>
      <c r="M6433" s="20">
        <v>2.46</v>
      </c>
      <c r="N6433" s="20">
        <v>1.54</v>
      </c>
      <c r="AE6433">
        <f t="shared" si="100"/>
        <v>2005</v>
      </c>
    </row>
    <row r="6434" spans="1:31" x14ac:dyDescent="0.25">
      <c r="A6434" s="7">
        <v>6431</v>
      </c>
      <c r="B6434" s="8">
        <v>38545</v>
      </c>
      <c r="C6434" t="s">
        <v>3</v>
      </c>
      <c r="D6434" t="s">
        <v>678</v>
      </c>
      <c r="E6434" t="s">
        <v>9</v>
      </c>
      <c r="F6434" t="s">
        <v>690</v>
      </c>
      <c r="G6434" t="s">
        <v>732</v>
      </c>
      <c r="H6434" s="135" t="s">
        <v>2138</v>
      </c>
      <c r="I6434" t="s">
        <v>1454</v>
      </c>
      <c r="J6434" s="20">
        <v>20</v>
      </c>
      <c r="K6434" s="20" t="s">
        <v>9</v>
      </c>
      <c r="L6434" t="s">
        <v>1463</v>
      </c>
      <c r="M6434" s="20">
        <v>4.8</v>
      </c>
      <c r="N6434" s="20">
        <v>6.2</v>
      </c>
      <c r="AE6434">
        <f t="shared" si="100"/>
        <v>2005</v>
      </c>
    </row>
    <row r="6435" spans="1:31" x14ac:dyDescent="0.25">
      <c r="A6435" s="7">
        <v>6432</v>
      </c>
      <c r="B6435" s="8">
        <v>38545</v>
      </c>
      <c r="C6435" t="s">
        <v>3</v>
      </c>
      <c r="D6435" t="s">
        <v>678</v>
      </c>
      <c r="E6435" t="s">
        <v>9</v>
      </c>
      <c r="F6435" t="s">
        <v>468</v>
      </c>
      <c r="G6435" t="s">
        <v>732</v>
      </c>
      <c r="H6435" s="135" t="s">
        <v>2143</v>
      </c>
      <c r="I6435" t="s">
        <v>1454</v>
      </c>
      <c r="J6435" s="20">
        <v>25</v>
      </c>
      <c r="K6435" s="20" t="s">
        <v>9</v>
      </c>
      <c r="L6435" t="s">
        <v>1463</v>
      </c>
      <c r="M6435" s="20">
        <v>6</v>
      </c>
      <c r="N6435" s="20">
        <v>7.5</v>
      </c>
      <c r="AE6435">
        <f t="shared" si="100"/>
        <v>2005</v>
      </c>
    </row>
    <row r="6436" spans="1:31" x14ac:dyDescent="0.25">
      <c r="A6436" s="7">
        <v>6433</v>
      </c>
      <c r="B6436" s="8">
        <v>38546</v>
      </c>
      <c r="C6436" t="s">
        <v>3</v>
      </c>
      <c r="D6436" t="s">
        <v>725</v>
      </c>
      <c r="E6436" t="s">
        <v>9</v>
      </c>
      <c r="F6436" t="s">
        <v>700</v>
      </c>
      <c r="G6436" t="s">
        <v>17</v>
      </c>
      <c r="H6436" s="135" t="s">
        <v>1552</v>
      </c>
      <c r="I6436" t="s">
        <v>1454</v>
      </c>
      <c r="J6436" s="20">
        <v>11</v>
      </c>
      <c r="K6436" s="20" t="s">
        <v>9</v>
      </c>
      <c r="L6436" t="s">
        <v>1464</v>
      </c>
      <c r="M6436" s="20">
        <v>2.42</v>
      </c>
      <c r="N6436" s="20">
        <v>4.08</v>
      </c>
      <c r="AE6436">
        <f t="shared" si="100"/>
        <v>2005</v>
      </c>
    </row>
    <row r="6437" spans="1:31" x14ac:dyDescent="0.25">
      <c r="A6437" s="7">
        <v>6434</v>
      </c>
      <c r="B6437" s="8">
        <v>38546</v>
      </c>
      <c r="C6437" t="s">
        <v>3</v>
      </c>
      <c r="D6437" t="s">
        <v>746</v>
      </c>
      <c r="E6437" t="s">
        <v>9</v>
      </c>
      <c r="F6437" t="s">
        <v>700</v>
      </c>
      <c r="G6437" t="s">
        <v>17</v>
      </c>
      <c r="H6437" s="135" t="s">
        <v>1552</v>
      </c>
      <c r="I6437" t="s">
        <v>1454</v>
      </c>
      <c r="J6437" s="20">
        <v>11</v>
      </c>
      <c r="K6437" s="20" t="s">
        <v>9</v>
      </c>
      <c r="L6437" t="s">
        <v>1464</v>
      </c>
      <c r="M6437" s="20">
        <v>2.42</v>
      </c>
      <c r="N6437" s="20">
        <v>4.08</v>
      </c>
      <c r="AE6437">
        <f t="shared" si="100"/>
        <v>2005</v>
      </c>
    </row>
    <row r="6438" spans="1:31" x14ac:dyDescent="0.25">
      <c r="A6438" s="7">
        <v>6435</v>
      </c>
      <c r="B6438" s="8">
        <v>38546</v>
      </c>
      <c r="C6438" t="s">
        <v>3</v>
      </c>
      <c r="D6438" t="s">
        <v>360</v>
      </c>
      <c r="E6438" t="s">
        <v>9</v>
      </c>
      <c r="F6438" t="s">
        <v>258</v>
      </c>
      <c r="G6438" t="s">
        <v>648</v>
      </c>
      <c r="H6438" s="136" t="s">
        <v>2144</v>
      </c>
      <c r="I6438" t="s">
        <v>1454</v>
      </c>
      <c r="J6438" s="20">
        <v>103</v>
      </c>
      <c r="K6438" s="20" t="s">
        <v>1465</v>
      </c>
      <c r="L6438" t="s">
        <v>1466</v>
      </c>
      <c r="M6438" s="20">
        <v>25.75</v>
      </c>
      <c r="N6438" s="20">
        <v>25.75</v>
      </c>
      <c r="AE6438">
        <f t="shared" si="100"/>
        <v>2005</v>
      </c>
    </row>
    <row r="6439" spans="1:31" x14ac:dyDescent="0.25">
      <c r="A6439" s="7">
        <v>6436</v>
      </c>
      <c r="B6439" s="8">
        <v>38546</v>
      </c>
      <c r="C6439" t="s">
        <v>3</v>
      </c>
      <c r="D6439" t="s">
        <v>378</v>
      </c>
      <c r="E6439" t="s">
        <v>9</v>
      </c>
      <c r="F6439" t="s">
        <v>70</v>
      </c>
      <c r="G6439" t="s">
        <v>648</v>
      </c>
      <c r="H6439" s="135" t="s">
        <v>2145</v>
      </c>
      <c r="I6439" t="s">
        <v>1454</v>
      </c>
      <c r="J6439" s="20">
        <v>14</v>
      </c>
      <c r="K6439" s="20" t="s">
        <v>3</v>
      </c>
      <c r="L6439" t="s">
        <v>1464</v>
      </c>
      <c r="M6439" s="20">
        <v>4.92</v>
      </c>
      <c r="N6439" s="20">
        <v>3.08</v>
      </c>
      <c r="AE6439">
        <f t="shared" si="100"/>
        <v>2005</v>
      </c>
    </row>
    <row r="6440" spans="1:31" x14ac:dyDescent="0.25">
      <c r="A6440" s="7">
        <v>6437</v>
      </c>
      <c r="B6440" s="8">
        <v>38546</v>
      </c>
      <c r="C6440" t="s">
        <v>3</v>
      </c>
      <c r="D6440" t="s">
        <v>678</v>
      </c>
      <c r="E6440" t="s">
        <v>9</v>
      </c>
      <c r="F6440" t="s">
        <v>441</v>
      </c>
      <c r="G6440" t="s">
        <v>569</v>
      </c>
      <c r="H6440" s="9" t="s">
        <v>2146</v>
      </c>
      <c r="I6440" t="s">
        <v>1454</v>
      </c>
      <c r="J6440" s="20">
        <v>21</v>
      </c>
      <c r="K6440" s="20" t="s">
        <v>9</v>
      </c>
      <c r="L6440" t="s">
        <v>1463</v>
      </c>
      <c r="M6440" s="20">
        <v>5.04</v>
      </c>
      <c r="N6440" s="20">
        <v>6.46</v>
      </c>
      <c r="AE6440">
        <f t="shared" si="100"/>
        <v>2005</v>
      </c>
    </row>
    <row r="6441" spans="1:31" x14ac:dyDescent="0.25">
      <c r="A6441" s="7">
        <v>6438</v>
      </c>
      <c r="B6441" s="8">
        <v>38547</v>
      </c>
      <c r="C6441" t="s">
        <v>3</v>
      </c>
      <c r="D6441" t="s">
        <v>667</v>
      </c>
      <c r="E6441" t="s">
        <v>9</v>
      </c>
      <c r="F6441" t="s">
        <v>700</v>
      </c>
      <c r="G6441" t="s">
        <v>377</v>
      </c>
      <c r="H6441" s="135" t="s">
        <v>1496</v>
      </c>
      <c r="I6441" t="s">
        <v>1455</v>
      </c>
      <c r="J6441" s="20">
        <v>11</v>
      </c>
      <c r="K6441" s="20" t="s">
        <v>3</v>
      </c>
      <c r="L6441" t="s">
        <v>1463</v>
      </c>
      <c r="M6441" s="20">
        <v>1.93</v>
      </c>
      <c r="N6441" s="20">
        <v>1.32</v>
      </c>
      <c r="AE6441">
        <f t="shared" si="100"/>
        <v>2005</v>
      </c>
    </row>
    <row r="6442" spans="1:31" x14ac:dyDescent="0.25">
      <c r="A6442" s="7">
        <v>6439</v>
      </c>
      <c r="B6442" s="8">
        <v>38547</v>
      </c>
      <c r="C6442" t="s">
        <v>3</v>
      </c>
      <c r="D6442" t="s">
        <v>313</v>
      </c>
      <c r="E6442" t="s">
        <v>9</v>
      </c>
      <c r="F6442" t="s">
        <v>703</v>
      </c>
      <c r="G6442" t="s">
        <v>14</v>
      </c>
      <c r="H6442" s="135" t="s">
        <v>1534</v>
      </c>
      <c r="I6442" t="s">
        <v>1454</v>
      </c>
      <c r="J6442" s="20">
        <v>19</v>
      </c>
      <c r="K6442" s="20" t="s">
        <v>9</v>
      </c>
      <c r="L6442" t="s">
        <v>1464</v>
      </c>
      <c r="M6442" s="20">
        <v>4.18</v>
      </c>
      <c r="N6442" s="20">
        <v>6.32</v>
      </c>
      <c r="AE6442">
        <f t="shared" si="100"/>
        <v>2005</v>
      </c>
    </row>
    <row r="6443" spans="1:31" x14ac:dyDescent="0.25">
      <c r="A6443" s="7">
        <v>6440</v>
      </c>
      <c r="B6443" s="8">
        <v>38547</v>
      </c>
      <c r="C6443" t="s">
        <v>3</v>
      </c>
      <c r="D6443" t="s">
        <v>426</v>
      </c>
      <c r="E6443" t="s">
        <v>9</v>
      </c>
      <c r="F6443" t="s">
        <v>121</v>
      </c>
      <c r="G6443" t="s">
        <v>633</v>
      </c>
      <c r="H6443" s="135" t="s">
        <v>1496</v>
      </c>
      <c r="I6443" t="s">
        <v>1454</v>
      </c>
      <c r="J6443" s="20">
        <v>1</v>
      </c>
      <c r="K6443" s="20" t="s">
        <v>3</v>
      </c>
      <c r="L6443" t="s">
        <v>1464</v>
      </c>
      <c r="M6443" s="20">
        <v>1.28</v>
      </c>
      <c r="N6443" s="20">
        <v>0.22</v>
      </c>
      <c r="AE6443">
        <f t="shared" si="100"/>
        <v>2005</v>
      </c>
    </row>
    <row r="6444" spans="1:31" x14ac:dyDescent="0.25">
      <c r="A6444" s="7">
        <v>6441</v>
      </c>
      <c r="B6444" s="8">
        <v>38547</v>
      </c>
      <c r="C6444" t="s">
        <v>3</v>
      </c>
      <c r="D6444" t="s">
        <v>729</v>
      </c>
      <c r="E6444" t="s">
        <v>9</v>
      </c>
      <c r="F6444" t="s">
        <v>698</v>
      </c>
      <c r="G6444" t="s">
        <v>569</v>
      </c>
      <c r="H6444" s="135" t="s">
        <v>1718</v>
      </c>
      <c r="I6444" t="s">
        <v>1454</v>
      </c>
      <c r="J6444" s="20">
        <v>13</v>
      </c>
      <c r="K6444" s="20" t="s">
        <v>1465</v>
      </c>
      <c r="L6444" t="s">
        <v>1466</v>
      </c>
      <c r="M6444" s="20">
        <v>3.25</v>
      </c>
      <c r="N6444" s="20">
        <v>3.25</v>
      </c>
      <c r="AE6444">
        <f t="shared" si="100"/>
        <v>2005</v>
      </c>
    </row>
    <row r="6445" spans="1:31" x14ac:dyDescent="0.25">
      <c r="A6445" s="7">
        <v>6442</v>
      </c>
      <c r="B6445" s="8">
        <v>38547</v>
      </c>
      <c r="C6445" t="s">
        <v>3</v>
      </c>
      <c r="D6445" t="s">
        <v>717</v>
      </c>
      <c r="E6445" t="s">
        <v>9</v>
      </c>
      <c r="F6445" t="s">
        <v>121</v>
      </c>
      <c r="G6445" t="s">
        <v>569</v>
      </c>
      <c r="H6445" s="135" t="s">
        <v>1496</v>
      </c>
      <c r="I6445" t="s">
        <v>1454</v>
      </c>
      <c r="J6445" s="20">
        <v>16</v>
      </c>
      <c r="K6445" s="20" t="s">
        <v>9</v>
      </c>
      <c r="L6445" t="s">
        <v>1464</v>
      </c>
      <c r="M6445" s="20">
        <v>3.52</v>
      </c>
      <c r="N6445" s="20">
        <v>5.48</v>
      </c>
      <c r="AE6445">
        <f t="shared" si="100"/>
        <v>2005</v>
      </c>
    </row>
    <row r="6446" spans="1:31" x14ac:dyDescent="0.25">
      <c r="A6446" s="7">
        <v>6443</v>
      </c>
      <c r="B6446" s="8">
        <v>38547</v>
      </c>
      <c r="C6446" t="s">
        <v>3</v>
      </c>
      <c r="D6446" t="s">
        <v>717</v>
      </c>
      <c r="E6446" t="s">
        <v>9</v>
      </c>
      <c r="F6446" t="s">
        <v>121</v>
      </c>
      <c r="G6446" t="s">
        <v>569</v>
      </c>
      <c r="H6446" s="135" t="s">
        <v>1496</v>
      </c>
      <c r="I6446" t="s">
        <v>1454</v>
      </c>
      <c r="J6446" s="20">
        <v>12</v>
      </c>
      <c r="K6446" s="20" t="s">
        <v>1465</v>
      </c>
      <c r="L6446" t="s">
        <v>1466</v>
      </c>
      <c r="M6446" s="20">
        <v>3</v>
      </c>
      <c r="N6446" s="20">
        <v>3</v>
      </c>
      <c r="AE6446">
        <f t="shared" si="100"/>
        <v>2005</v>
      </c>
    </row>
    <row r="6447" spans="1:31" x14ac:dyDescent="0.25">
      <c r="A6447" s="7">
        <v>6444</v>
      </c>
      <c r="B6447" s="8">
        <v>38547</v>
      </c>
      <c r="C6447" t="s">
        <v>3</v>
      </c>
      <c r="D6447" t="s">
        <v>301</v>
      </c>
      <c r="E6447" t="s">
        <v>9</v>
      </c>
      <c r="F6447" t="s">
        <v>188</v>
      </c>
      <c r="G6447" t="s">
        <v>714</v>
      </c>
      <c r="H6447" s="135" t="s">
        <v>2004</v>
      </c>
      <c r="I6447" t="s">
        <v>1454</v>
      </c>
      <c r="J6447" s="20">
        <v>23</v>
      </c>
      <c r="K6447" s="20" t="s">
        <v>1465</v>
      </c>
      <c r="L6447" t="s">
        <v>1466</v>
      </c>
      <c r="M6447" s="20">
        <v>5.75</v>
      </c>
      <c r="N6447" s="20">
        <v>5.75</v>
      </c>
      <c r="AE6447">
        <f t="shared" si="100"/>
        <v>2005</v>
      </c>
    </row>
    <row r="6448" spans="1:31" x14ac:dyDescent="0.25">
      <c r="A6448" s="7">
        <v>6445</v>
      </c>
      <c r="B6448" s="8">
        <v>38547</v>
      </c>
      <c r="C6448" t="s">
        <v>3</v>
      </c>
      <c r="D6448" t="s">
        <v>302</v>
      </c>
      <c r="E6448" t="s">
        <v>9</v>
      </c>
      <c r="F6448" t="s">
        <v>188</v>
      </c>
      <c r="G6448" t="s">
        <v>714</v>
      </c>
      <c r="H6448" s="135" t="s">
        <v>1496</v>
      </c>
      <c r="I6448" t="s">
        <v>1454</v>
      </c>
      <c r="J6448" s="20">
        <v>27</v>
      </c>
      <c r="K6448" s="20" t="s">
        <v>9</v>
      </c>
      <c r="L6448" t="s">
        <v>1463</v>
      </c>
      <c r="M6448" s="20">
        <v>6.48</v>
      </c>
      <c r="N6448" s="20">
        <v>8.02</v>
      </c>
      <c r="AE6448">
        <f t="shared" si="100"/>
        <v>2005</v>
      </c>
    </row>
    <row r="6449" spans="1:31" x14ac:dyDescent="0.25">
      <c r="A6449" s="7">
        <v>6446</v>
      </c>
      <c r="B6449" s="8">
        <v>38548</v>
      </c>
      <c r="C6449" t="s">
        <v>3</v>
      </c>
      <c r="D6449" t="s">
        <v>187</v>
      </c>
      <c r="E6449" t="s">
        <v>9</v>
      </c>
      <c r="F6449" t="s">
        <v>545</v>
      </c>
      <c r="G6449" t="s">
        <v>14</v>
      </c>
      <c r="H6449" s="135" t="s">
        <v>1501</v>
      </c>
      <c r="I6449" t="s">
        <v>1454</v>
      </c>
      <c r="J6449" s="20">
        <v>22</v>
      </c>
      <c r="K6449" s="20" t="s">
        <v>3</v>
      </c>
      <c r="L6449" t="s">
        <v>1464</v>
      </c>
      <c r="M6449" s="20">
        <v>7.16</v>
      </c>
      <c r="N6449" s="20">
        <v>4.84</v>
      </c>
      <c r="AE6449">
        <f t="shared" si="100"/>
        <v>2005</v>
      </c>
    </row>
    <row r="6450" spans="1:31" x14ac:dyDescent="0.25">
      <c r="A6450" s="7">
        <v>6447</v>
      </c>
      <c r="B6450" s="8">
        <v>38548</v>
      </c>
      <c r="C6450" t="s">
        <v>3</v>
      </c>
      <c r="D6450" t="s">
        <v>745</v>
      </c>
      <c r="E6450" t="s">
        <v>9</v>
      </c>
      <c r="F6450" t="s">
        <v>640</v>
      </c>
      <c r="G6450" t="s">
        <v>648</v>
      </c>
      <c r="H6450" s="136" t="s">
        <v>1812</v>
      </c>
      <c r="I6450" t="s">
        <v>1455</v>
      </c>
      <c r="J6450" s="20">
        <v>19</v>
      </c>
      <c r="K6450" s="20" t="s">
        <v>3</v>
      </c>
      <c r="L6450" t="s">
        <v>1464</v>
      </c>
      <c r="M6450" s="20">
        <v>3.16</v>
      </c>
      <c r="N6450" s="20">
        <v>2.09</v>
      </c>
      <c r="AE6450">
        <f t="shared" si="100"/>
        <v>2005</v>
      </c>
    </row>
    <row r="6451" spans="1:31" x14ac:dyDescent="0.25">
      <c r="A6451" s="7">
        <v>6448</v>
      </c>
      <c r="B6451" s="8">
        <v>38548</v>
      </c>
      <c r="C6451" t="s">
        <v>3</v>
      </c>
      <c r="D6451" t="s">
        <v>543</v>
      </c>
      <c r="E6451" t="s">
        <v>9</v>
      </c>
      <c r="F6451" t="s">
        <v>640</v>
      </c>
      <c r="G6451" t="s">
        <v>633</v>
      </c>
      <c r="H6451" s="135" t="s">
        <v>1496</v>
      </c>
      <c r="I6451" t="s">
        <v>1454</v>
      </c>
      <c r="J6451" s="20">
        <v>21</v>
      </c>
      <c r="K6451" s="20" t="s">
        <v>3</v>
      </c>
      <c r="L6451" t="s">
        <v>1464</v>
      </c>
      <c r="M6451" s="20">
        <v>6.88</v>
      </c>
      <c r="N6451" s="20">
        <v>4.62</v>
      </c>
      <c r="AE6451">
        <f t="shared" si="100"/>
        <v>2005</v>
      </c>
    </row>
    <row r="6452" spans="1:31" x14ac:dyDescent="0.25">
      <c r="A6452" s="7">
        <v>6449</v>
      </c>
      <c r="B6452" s="8">
        <v>38548</v>
      </c>
      <c r="C6452" t="s">
        <v>3</v>
      </c>
      <c r="D6452" t="s">
        <v>543</v>
      </c>
      <c r="E6452" t="s">
        <v>9</v>
      </c>
      <c r="F6452" t="s">
        <v>123</v>
      </c>
      <c r="G6452" t="s">
        <v>714</v>
      </c>
      <c r="H6452" s="136" t="s">
        <v>2147</v>
      </c>
      <c r="I6452" t="s">
        <v>1455</v>
      </c>
      <c r="J6452" s="20">
        <v>37</v>
      </c>
      <c r="K6452" s="20" t="s">
        <v>9</v>
      </c>
      <c r="L6452" t="s">
        <v>1463</v>
      </c>
      <c r="M6452" s="20">
        <v>4.4400000000000004</v>
      </c>
      <c r="N6452" s="20">
        <v>5.31</v>
      </c>
      <c r="AE6452">
        <f t="shared" si="100"/>
        <v>2005</v>
      </c>
    </row>
    <row r="6453" spans="1:31" x14ac:dyDescent="0.25">
      <c r="A6453" s="7">
        <v>6450</v>
      </c>
      <c r="B6453" s="8">
        <v>38549</v>
      </c>
      <c r="C6453" t="s">
        <v>3</v>
      </c>
      <c r="D6453" t="s">
        <v>489</v>
      </c>
      <c r="E6453" t="s">
        <v>9</v>
      </c>
      <c r="F6453" t="s">
        <v>738</v>
      </c>
      <c r="G6453" t="s">
        <v>569</v>
      </c>
      <c r="H6453" s="135" t="s">
        <v>2148</v>
      </c>
      <c r="I6453" t="s">
        <v>1454</v>
      </c>
      <c r="J6453" s="20">
        <v>10</v>
      </c>
      <c r="K6453" s="20" t="s">
        <v>1465</v>
      </c>
      <c r="L6453" t="s">
        <v>1466</v>
      </c>
      <c r="M6453" s="20">
        <v>2.5</v>
      </c>
      <c r="N6453" s="20">
        <v>2.5</v>
      </c>
      <c r="AE6453">
        <f t="shared" si="100"/>
        <v>2005</v>
      </c>
    </row>
    <row r="6454" spans="1:31" x14ac:dyDescent="0.25">
      <c r="A6454" s="7">
        <v>6451</v>
      </c>
      <c r="B6454" s="8">
        <v>38549</v>
      </c>
      <c r="C6454" t="s">
        <v>3</v>
      </c>
      <c r="D6454" t="s">
        <v>710</v>
      </c>
      <c r="E6454" t="s">
        <v>9</v>
      </c>
      <c r="F6454" t="s">
        <v>674</v>
      </c>
      <c r="G6454" t="s">
        <v>14</v>
      </c>
      <c r="H6454" s="135" t="s">
        <v>1567</v>
      </c>
      <c r="I6454" t="s">
        <v>1455</v>
      </c>
      <c r="J6454" s="20">
        <v>6</v>
      </c>
      <c r="K6454" s="20" t="s">
        <v>1465</v>
      </c>
      <c r="L6454" t="s">
        <v>1466</v>
      </c>
      <c r="M6454" s="20">
        <v>0.75</v>
      </c>
      <c r="N6454" s="20">
        <v>0.75</v>
      </c>
      <c r="AE6454">
        <f t="shared" si="100"/>
        <v>2005</v>
      </c>
    </row>
    <row r="6455" spans="1:31" x14ac:dyDescent="0.25">
      <c r="A6455" s="7">
        <v>6452</v>
      </c>
      <c r="B6455" s="8">
        <v>38549</v>
      </c>
      <c r="C6455" t="s">
        <v>3</v>
      </c>
      <c r="D6455" s="16" t="s">
        <v>35</v>
      </c>
      <c r="E6455" t="s">
        <v>9</v>
      </c>
      <c r="F6455" t="s">
        <v>222</v>
      </c>
      <c r="G6455" t="s">
        <v>14</v>
      </c>
      <c r="H6455" s="135" t="s">
        <v>1501</v>
      </c>
      <c r="I6455" t="s">
        <v>1455</v>
      </c>
      <c r="J6455" s="20">
        <v>130</v>
      </c>
      <c r="K6455" s="20" t="s">
        <v>9</v>
      </c>
      <c r="L6455" t="s">
        <v>1464</v>
      </c>
      <c r="M6455" s="20">
        <v>14.3</v>
      </c>
      <c r="N6455" s="20">
        <v>18.7</v>
      </c>
      <c r="AE6455">
        <f t="shared" si="100"/>
        <v>2005</v>
      </c>
    </row>
    <row r="6456" spans="1:31" x14ac:dyDescent="0.25">
      <c r="A6456" s="7">
        <v>6453</v>
      </c>
      <c r="B6456" s="8">
        <v>38549</v>
      </c>
      <c r="C6456" t="s">
        <v>3</v>
      </c>
      <c r="D6456" t="s">
        <v>517</v>
      </c>
      <c r="E6456" t="s">
        <v>9</v>
      </c>
      <c r="F6456" t="s">
        <v>667</v>
      </c>
      <c r="G6456" t="s">
        <v>648</v>
      </c>
      <c r="H6456" s="135" t="s">
        <v>1806</v>
      </c>
      <c r="I6456" t="s">
        <v>1456</v>
      </c>
      <c r="J6456" s="20">
        <v>15</v>
      </c>
      <c r="K6456" s="20" t="s">
        <v>1465</v>
      </c>
      <c r="L6456" t="s">
        <v>1466</v>
      </c>
      <c r="M6456" s="20">
        <v>3.75</v>
      </c>
      <c r="N6456" s="20">
        <v>3.75</v>
      </c>
      <c r="O6456" t="s">
        <v>9</v>
      </c>
      <c r="P6456" s="13" t="s">
        <v>665</v>
      </c>
      <c r="Q6456" t="s">
        <v>9</v>
      </c>
      <c r="R6456" t="s">
        <v>720</v>
      </c>
      <c r="S6456" t="s">
        <v>3</v>
      </c>
      <c r="T6456" t="s">
        <v>674</v>
      </c>
      <c r="U6456" t="s">
        <v>3</v>
      </c>
      <c r="V6456" t="s">
        <v>740</v>
      </c>
      <c r="W6456" t="s">
        <v>1465</v>
      </c>
      <c r="Y6456" t="s">
        <v>1465</v>
      </c>
      <c r="AA6456" t="s">
        <v>1465</v>
      </c>
      <c r="AC6456" t="s">
        <v>1465</v>
      </c>
      <c r="AE6456">
        <f t="shared" si="100"/>
        <v>2005</v>
      </c>
    </row>
    <row r="6457" spans="1:31" x14ac:dyDescent="0.25">
      <c r="A6457" s="7">
        <v>6454</v>
      </c>
      <c r="B6457" s="8">
        <v>38549</v>
      </c>
      <c r="C6457" t="s">
        <v>3</v>
      </c>
      <c r="D6457" t="s">
        <v>735</v>
      </c>
      <c r="E6457" t="s">
        <v>9</v>
      </c>
      <c r="F6457" t="s">
        <v>698</v>
      </c>
      <c r="G6457" t="s">
        <v>377</v>
      </c>
      <c r="H6457" s="9" t="s">
        <v>2149</v>
      </c>
      <c r="I6457" t="s">
        <v>1454</v>
      </c>
      <c r="J6457" s="20">
        <v>28</v>
      </c>
      <c r="K6457" s="20" t="s">
        <v>3</v>
      </c>
      <c r="L6457" t="s">
        <v>1464</v>
      </c>
      <c r="M6457" s="20">
        <v>8.84</v>
      </c>
      <c r="N6457" s="20">
        <v>6.16</v>
      </c>
      <c r="AE6457">
        <f t="shared" si="100"/>
        <v>2005</v>
      </c>
    </row>
    <row r="6458" spans="1:31" x14ac:dyDescent="0.25">
      <c r="A6458" s="7">
        <v>6455</v>
      </c>
      <c r="B6458" s="8">
        <v>38549</v>
      </c>
      <c r="C6458" t="s">
        <v>3</v>
      </c>
      <c r="D6458" t="s">
        <v>711</v>
      </c>
      <c r="E6458" t="s">
        <v>9</v>
      </c>
      <c r="F6458" t="s">
        <v>399</v>
      </c>
      <c r="G6458" t="s">
        <v>648</v>
      </c>
      <c r="H6458" s="136" t="s">
        <v>1496</v>
      </c>
      <c r="I6458" t="s">
        <v>1454</v>
      </c>
      <c r="J6458" s="20">
        <v>32</v>
      </c>
      <c r="K6458" s="20" t="s">
        <v>9</v>
      </c>
      <c r="L6458" t="s">
        <v>1463</v>
      </c>
      <c r="M6458" s="20">
        <v>7.68</v>
      </c>
      <c r="N6458" s="20">
        <v>9.32</v>
      </c>
      <c r="AE6458">
        <f t="shared" si="100"/>
        <v>2005</v>
      </c>
    </row>
    <row r="6459" spans="1:31" x14ac:dyDescent="0.25">
      <c r="A6459" s="7">
        <v>6456</v>
      </c>
      <c r="B6459" s="8">
        <v>38549</v>
      </c>
      <c r="C6459" t="s">
        <v>3</v>
      </c>
      <c r="D6459" t="s">
        <v>711</v>
      </c>
      <c r="E6459" t="s">
        <v>9</v>
      </c>
      <c r="F6459" t="s">
        <v>399</v>
      </c>
      <c r="G6459" t="s">
        <v>648</v>
      </c>
      <c r="H6459" s="136" t="s">
        <v>1496</v>
      </c>
      <c r="I6459" t="s">
        <v>1454</v>
      </c>
      <c r="J6459" s="20">
        <v>24</v>
      </c>
      <c r="K6459" s="20" t="s">
        <v>1465</v>
      </c>
      <c r="L6459" t="s">
        <v>1466</v>
      </c>
      <c r="M6459" s="20">
        <v>6</v>
      </c>
      <c r="N6459" s="20">
        <v>6</v>
      </c>
      <c r="AE6459">
        <f t="shared" si="100"/>
        <v>2005</v>
      </c>
    </row>
    <row r="6460" spans="1:31" x14ac:dyDescent="0.25">
      <c r="A6460" s="7">
        <v>6457</v>
      </c>
      <c r="B6460" s="8">
        <v>38549</v>
      </c>
      <c r="C6460" t="s">
        <v>3</v>
      </c>
      <c r="D6460" t="s">
        <v>442</v>
      </c>
      <c r="E6460" t="s">
        <v>9</v>
      </c>
      <c r="F6460" t="s">
        <v>427</v>
      </c>
      <c r="G6460" t="s">
        <v>648</v>
      </c>
      <c r="H6460" s="136" t="s">
        <v>1496</v>
      </c>
      <c r="I6460" t="s">
        <v>1454</v>
      </c>
      <c r="J6460" s="20">
        <v>25</v>
      </c>
      <c r="K6460" s="20" t="s">
        <v>9</v>
      </c>
      <c r="L6460" t="s">
        <v>1464</v>
      </c>
      <c r="M6460" s="20">
        <v>5.5</v>
      </c>
      <c r="N6460" s="20">
        <v>8</v>
      </c>
      <c r="AE6460">
        <f t="shared" si="100"/>
        <v>2005</v>
      </c>
    </row>
    <row r="6461" spans="1:31" x14ac:dyDescent="0.25">
      <c r="A6461" s="7">
        <v>6458</v>
      </c>
      <c r="B6461" s="8">
        <v>38549</v>
      </c>
      <c r="C6461" t="s">
        <v>3</v>
      </c>
      <c r="D6461" t="s">
        <v>711</v>
      </c>
      <c r="E6461" t="s">
        <v>9</v>
      </c>
      <c r="F6461" t="s">
        <v>687</v>
      </c>
      <c r="G6461" t="s">
        <v>377</v>
      </c>
      <c r="H6461" s="9" t="s">
        <v>2150</v>
      </c>
      <c r="I6461" t="s">
        <v>1454</v>
      </c>
      <c r="J6461" s="20">
        <v>64</v>
      </c>
      <c r="K6461" s="20" t="s">
        <v>3</v>
      </c>
      <c r="L6461" t="s">
        <v>1463</v>
      </c>
      <c r="M6461" s="20">
        <v>17.64</v>
      </c>
      <c r="N6461" s="20">
        <v>15.36</v>
      </c>
      <c r="AE6461">
        <f t="shared" si="100"/>
        <v>2005</v>
      </c>
    </row>
    <row r="6462" spans="1:31" x14ac:dyDescent="0.25">
      <c r="A6462" s="7">
        <v>6459</v>
      </c>
      <c r="B6462" s="8">
        <v>38549</v>
      </c>
      <c r="C6462" t="s">
        <v>3</v>
      </c>
      <c r="D6462" t="s">
        <v>543</v>
      </c>
      <c r="E6462" t="s">
        <v>9</v>
      </c>
      <c r="F6462" t="s">
        <v>442</v>
      </c>
      <c r="G6462" t="s">
        <v>569</v>
      </c>
      <c r="H6462" s="9" t="s">
        <v>2101</v>
      </c>
      <c r="I6462" t="s">
        <v>1455</v>
      </c>
      <c r="J6462" s="20">
        <v>22</v>
      </c>
      <c r="K6462" s="20" t="s">
        <v>3</v>
      </c>
      <c r="L6462" t="s">
        <v>1464</v>
      </c>
      <c r="M6462" s="20">
        <v>3.58</v>
      </c>
      <c r="N6462" s="20">
        <v>2.42</v>
      </c>
      <c r="AE6462">
        <f t="shared" si="100"/>
        <v>2005</v>
      </c>
    </row>
    <row r="6463" spans="1:31" x14ac:dyDescent="0.25">
      <c r="A6463" s="7">
        <v>6460</v>
      </c>
      <c r="B6463" s="8">
        <v>38549</v>
      </c>
      <c r="C6463" t="s">
        <v>3</v>
      </c>
      <c r="D6463" t="s">
        <v>43</v>
      </c>
      <c r="E6463" t="s">
        <v>9</v>
      </c>
      <c r="F6463" t="s">
        <v>72</v>
      </c>
      <c r="G6463" t="s">
        <v>714</v>
      </c>
      <c r="H6463" s="135" t="s">
        <v>2151</v>
      </c>
      <c r="I6463" t="s">
        <v>1455</v>
      </c>
      <c r="J6463" s="20">
        <v>89</v>
      </c>
      <c r="K6463" s="20" t="s">
        <v>9</v>
      </c>
      <c r="L6463" t="s">
        <v>1463</v>
      </c>
      <c r="M6463" s="20">
        <v>10.68</v>
      </c>
      <c r="N6463" s="20">
        <v>12.07</v>
      </c>
      <c r="AE6463">
        <f t="shared" si="100"/>
        <v>2005</v>
      </c>
    </row>
    <row r="6464" spans="1:31" x14ac:dyDescent="0.25">
      <c r="A6464" s="7">
        <v>6461</v>
      </c>
      <c r="B6464" s="8">
        <v>38549</v>
      </c>
      <c r="C6464" t="s">
        <v>3</v>
      </c>
      <c r="D6464" t="s">
        <v>711</v>
      </c>
      <c r="E6464" t="s">
        <v>9</v>
      </c>
      <c r="F6464" t="s">
        <v>399</v>
      </c>
      <c r="G6464" t="s">
        <v>714</v>
      </c>
      <c r="H6464" s="135" t="s">
        <v>2004</v>
      </c>
      <c r="I6464" t="s">
        <v>1454</v>
      </c>
      <c r="J6464" s="20">
        <v>46</v>
      </c>
      <c r="K6464" s="20" t="s">
        <v>1465</v>
      </c>
      <c r="L6464" t="s">
        <v>1466</v>
      </c>
      <c r="M6464" s="20">
        <v>11.5</v>
      </c>
      <c r="N6464" s="20">
        <v>11.5</v>
      </c>
      <c r="AE6464">
        <f t="shared" si="100"/>
        <v>2005</v>
      </c>
    </row>
    <row r="6465" spans="1:31" x14ac:dyDescent="0.25">
      <c r="A6465" s="7">
        <v>6462</v>
      </c>
      <c r="B6465" s="8">
        <v>38549</v>
      </c>
      <c r="C6465" t="s">
        <v>3</v>
      </c>
      <c r="D6465" t="s">
        <v>711</v>
      </c>
      <c r="E6465" t="s">
        <v>9</v>
      </c>
      <c r="F6465" t="s">
        <v>399</v>
      </c>
      <c r="G6465" t="s">
        <v>714</v>
      </c>
      <c r="H6465" s="9" t="s">
        <v>2152</v>
      </c>
      <c r="I6465" t="s">
        <v>1454</v>
      </c>
      <c r="J6465" s="20">
        <v>34</v>
      </c>
      <c r="K6465" s="20" t="s">
        <v>1465</v>
      </c>
      <c r="L6465" t="s">
        <v>1466</v>
      </c>
      <c r="M6465" s="20">
        <v>8.5</v>
      </c>
      <c r="N6465" s="20">
        <v>8.5</v>
      </c>
      <c r="AE6465">
        <f t="shared" si="100"/>
        <v>2005</v>
      </c>
    </row>
    <row r="6466" spans="1:31" x14ac:dyDescent="0.25">
      <c r="A6466" s="7">
        <v>6463</v>
      </c>
      <c r="B6466" s="8">
        <v>38549</v>
      </c>
      <c r="C6466" t="s">
        <v>3</v>
      </c>
      <c r="D6466" t="s">
        <v>729</v>
      </c>
      <c r="E6466" t="s">
        <v>9</v>
      </c>
      <c r="F6466" t="s">
        <v>677</v>
      </c>
      <c r="G6466" t="s">
        <v>732</v>
      </c>
      <c r="H6466" s="136" t="s">
        <v>2153</v>
      </c>
      <c r="I6466" t="s">
        <v>1455</v>
      </c>
      <c r="J6466" s="20">
        <v>40</v>
      </c>
      <c r="K6466" s="20" t="s">
        <v>3</v>
      </c>
      <c r="L6466" t="s">
        <v>1464</v>
      </c>
      <c r="M6466" s="20">
        <v>6.1</v>
      </c>
      <c r="N6466" s="20">
        <v>4.4000000000000004</v>
      </c>
      <c r="AE6466">
        <f t="shared" si="100"/>
        <v>2005</v>
      </c>
    </row>
    <row r="6467" spans="1:31" x14ac:dyDescent="0.25">
      <c r="A6467" s="7">
        <v>6464</v>
      </c>
      <c r="B6467" s="8">
        <v>38550</v>
      </c>
      <c r="C6467" t="s">
        <v>3</v>
      </c>
      <c r="D6467" t="s">
        <v>521</v>
      </c>
      <c r="E6467" t="s">
        <v>9</v>
      </c>
      <c r="F6467" t="s">
        <v>733</v>
      </c>
      <c r="G6467" t="s">
        <v>65</v>
      </c>
      <c r="H6467" s="135" t="s">
        <v>1543</v>
      </c>
      <c r="I6467" t="s">
        <v>1455</v>
      </c>
      <c r="J6467" s="20">
        <v>12</v>
      </c>
      <c r="K6467" s="20" t="s">
        <v>9</v>
      </c>
      <c r="L6467" t="s">
        <v>1464</v>
      </c>
      <c r="M6467" s="20">
        <v>1.32</v>
      </c>
      <c r="N6467" s="20">
        <v>2.1799999999999997</v>
      </c>
      <c r="AE6467">
        <f t="shared" si="100"/>
        <v>2005</v>
      </c>
    </row>
    <row r="6468" spans="1:31" x14ac:dyDescent="0.25">
      <c r="A6468" s="7">
        <v>6465</v>
      </c>
      <c r="B6468" s="8">
        <v>38550</v>
      </c>
      <c r="C6468" t="s">
        <v>3</v>
      </c>
      <c r="D6468" t="s">
        <v>712</v>
      </c>
      <c r="E6468" t="s">
        <v>9</v>
      </c>
      <c r="F6468" t="s">
        <v>624</v>
      </c>
      <c r="G6468" t="s">
        <v>11</v>
      </c>
      <c r="H6468" s="135" t="s">
        <v>1527</v>
      </c>
      <c r="I6468" t="s">
        <v>1454</v>
      </c>
      <c r="J6468" s="20">
        <v>64</v>
      </c>
      <c r="K6468" s="20" t="s">
        <v>3</v>
      </c>
      <c r="L6468" t="s">
        <v>1464</v>
      </c>
      <c r="M6468" s="20">
        <v>18.920000000000002</v>
      </c>
      <c r="N6468" s="20">
        <v>14.08</v>
      </c>
      <c r="AE6468">
        <f t="shared" ref="AE6468:AE6531" si="101">YEAR(B6468)</f>
        <v>2005</v>
      </c>
    </row>
    <row r="6469" spans="1:31" x14ac:dyDescent="0.25">
      <c r="A6469" s="7">
        <v>6466</v>
      </c>
      <c r="B6469" s="8">
        <v>38550</v>
      </c>
      <c r="C6469" t="s">
        <v>3</v>
      </c>
      <c r="D6469" t="s">
        <v>375</v>
      </c>
      <c r="E6469" t="s">
        <v>9</v>
      </c>
      <c r="F6469" t="s">
        <v>464</v>
      </c>
      <c r="G6469" t="s">
        <v>11</v>
      </c>
      <c r="H6469" s="135" t="s">
        <v>1531</v>
      </c>
      <c r="I6469" t="s">
        <v>1455</v>
      </c>
      <c r="J6469" s="20">
        <v>12</v>
      </c>
      <c r="K6469" s="20" t="s">
        <v>1465</v>
      </c>
      <c r="L6469" t="s">
        <v>1466</v>
      </c>
      <c r="M6469" s="20">
        <v>1.5</v>
      </c>
      <c r="N6469" s="20">
        <v>1.5</v>
      </c>
      <c r="AE6469">
        <f t="shared" si="101"/>
        <v>2005</v>
      </c>
    </row>
    <row r="6470" spans="1:31" x14ac:dyDescent="0.25">
      <c r="A6470" s="7">
        <v>6467</v>
      </c>
      <c r="B6470" s="8">
        <v>38550</v>
      </c>
      <c r="C6470" t="s">
        <v>3</v>
      </c>
      <c r="D6470" t="s">
        <v>344</v>
      </c>
      <c r="E6470" t="s">
        <v>9</v>
      </c>
      <c r="F6470" t="s">
        <v>685</v>
      </c>
      <c r="G6470" t="s">
        <v>14</v>
      </c>
      <c r="H6470" s="135" t="s">
        <v>1496</v>
      </c>
      <c r="I6470" t="s">
        <v>1454</v>
      </c>
      <c r="J6470" s="20">
        <v>25</v>
      </c>
      <c r="K6470" s="20" t="s">
        <v>1465</v>
      </c>
      <c r="L6470" t="s">
        <v>1466</v>
      </c>
      <c r="M6470" s="20">
        <v>6.25</v>
      </c>
      <c r="N6470" s="20">
        <v>6.25</v>
      </c>
      <c r="AE6470">
        <f t="shared" si="101"/>
        <v>2005</v>
      </c>
    </row>
    <row r="6471" spans="1:31" x14ac:dyDescent="0.25">
      <c r="A6471" s="7">
        <v>6468</v>
      </c>
      <c r="B6471" s="8">
        <v>38550</v>
      </c>
      <c r="C6471" t="s">
        <v>3</v>
      </c>
      <c r="D6471" t="s">
        <v>258</v>
      </c>
      <c r="E6471" t="s">
        <v>9</v>
      </c>
      <c r="F6471" t="s">
        <v>571</v>
      </c>
      <c r="G6471" t="s">
        <v>377</v>
      </c>
      <c r="H6471" s="9" t="s">
        <v>2154</v>
      </c>
      <c r="I6471" t="s">
        <v>1454</v>
      </c>
      <c r="J6471" s="20">
        <v>43</v>
      </c>
      <c r="K6471" s="20" t="s">
        <v>9</v>
      </c>
      <c r="L6471" t="s">
        <v>1463</v>
      </c>
      <c r="M6471" s="20">
        <v>10.32</v>
      </c>
      <c r="N6471" s="20">
        <v>12.18</v>
      </c>
      <c r="AE6471">
        <f t="shared" si="101"/>
        <v>2005</v>
      </c>
    </row>
    <row r="6472" spans="1:31" x14ac:dyDescent="0.25">
      <c r="A6472" s="7">
        <v>6469</v>
      </c>
      <c r="B6472" s="8">
        <v>38550</v>
      </c>
      <c r="C6472" t="s">
        <v>3</v>
      </c>
      <c r="D6472" t="s">
        <v>711</v>
      </c>
      <c r="E6472" t="s">
        <v>9</v>
      </c>
      <c r="F6472" t="s">
        <v>258</v>
      </c>
      <c r="G6472" t="s">
        <v>732</v>
      </c>
      <c r="H6472" s="135" t="s">
        <v>2155</v>
      </c>
      <c r="I6472" t="s">
        <v>1454</v>
      </c>
      <c r="J6472" s="20">
        <v>10</v>
      </c>
      <c r="K6472" s="20" t="s">
        <v>1465</v>
      </c>
      <c r="L6472" t="s">
        <v>1466</v>
      </c>
      <c r="M6472" s="20">
        <v>2.5</v>
      </c>
      <c r="N6472" s="20">
        <v>2.5</v>
      </c>
      <c r="AE6472">
        <f t="shared" si="101"/>
        <v>2005</v>
      </c>
    </row>
    <row r="6473" spans="1:31" x14ac:dyDescent="0.25">
      <c r="A6473" s="7">
        <v>6470</v>
      </c>
      <c r="B6473" s="8">
        <v>38550</v>
      </c>
      <c r="C6473" t="s">
        <v>3</v>
      </c>
      <c r="D6473" t="s">
        <v>427</v>
      </c>
      <c r="E6473" t="s">
        <v>9</v>
      </c>
      <c r="F6473" t="s">
        <v>521</v>
      </c>
      <c r="G6473" t="s">
        <v>732</v>
      </c>
      <c r="H6473" s="136" t="s">
        <v>2156</v>
      </c>
      <c r="I6473" t="s">
        <v>1455</v>
      </c>
      <c r="J6473" s="20">
        <v>20</v>
      </c>
      <c r="K6473" s="20" t="s">
        <v>3</v>
      </c>
      <c r="L6473" t="s">
        <v>1463</v>
      </c>
      <c r="M6473" s="20">
        <v>3.1</v>
      </c>
      <c r="N6473" s="20">
        <v>2.4</v>
      </c>
      <c r="AE6473">
        <f t="shared" si="101"/>
        <v>2005</v>
      </c>
    </row>
    <row r="6474" spans="1:31" x14ac:dyDescent="0.25">
      <c r="A6474" s="7">
        <v>6471</v>
      </c>
      <c r="B6474" s="8">
        <v>38551</v>
      </c>
      <c r="C6474" t="s">
        <v>3</v>
      </c>
      <c r="D6474" t="s">
        <v>712</v>
      </c>
      <c r="E6474" t="s">
        <v>9</v>
      </c>
      <c r="F6474" t="s">
        <v>703</v>
      </c>
      <c r="G6474" t="s">
        <v>24</v>
      </c>
      <c r="H6474" s="135" t="s">
        <v>1495</v>
      </c>
      <c r="I6474" t="s">
        <v>1454</v>
      </c>
      <c r="J6474" s="20">
        <v>24</v>
      </c>
      <c r="K6474" s="20" t="s">
        <v>3</v>
      </c>
      <c r="L6474" t="s">
        <v>1464</v>
      </c>
      <c r="M6474" s="20">
        <v>7.72</v>
      </c>
      <c r="N6474" s="20">
        <v>5.28</v>
      </c>
      <c r="AE6474">
        <f t="shared" si="101"/>
        <v>2005</v>
      </c>
    </row>
    <row r="6475" spans="1:31" x14ac:dyDescent="0.25">
      <c r="A6475" s="7">
        <v>6472</v>
      </c>
      <c r="B6475" s="8">
        <v>38551</v>
      </c>
      <c r="C6475" t="s">
        <v>3</v>
      </c>
      <c r="D6475" t="s">
        <v>465</v>
      </c>
      <c r="E6475" t="s">
        <v>9</v>
      </c>
      <c r="F6475" t="s">
        <v>629</v>
      </c>
      <c r="G6475" t="s">
        <v>648</v>
      </c>
      <c r="H6475" s="135" t="s">
        <v>1795</v>
      </c>
      <c r="I6475" t="s">
        <v>1455</v>
      </c>
      <c r="J6475" s="20">
        <v>39</v>
      </c>
      <c r="K6475" s="20" t="s">
        <v>3</v>
      </c>
      <c r="L6475" t="s">
        <v>1464</v>
      </c>
      <c r="M6475" s="20">
        <v>5.96</v>
      </c>
      <c r="N6475" s="20">
        <v>4.29</v>
      </c>
      <c r="AE6475">
        <f t="shared" si="101"/>
        <v>2005</v>
      </c>
    </row>
    <row r="6476" spans="1:31" x14ac:dyDescent="0.25">
      <c r="A6476" s="7">
        <v>6473</v>
      </c>
      <c r="B6476" s="8">
        <v>38551</v>
      </c>
      <c r="C6476" t="s">
        <v>3</v>
      </c>
      <c r="D6476" t="s">
        <v>397</v>
      </c>
      <c r="E6476" t="s">
        <v>9</v>
      </c>
      <c r="F6476" t="s">
        <v>451</v>
      </c>
      <c r="G6476" t="s">
        <v>648</v>
      </c>
      <c r="H6476" s="136" t="s">
        <v>1496</v>
      </c>
      <c r="I6476" t="s">
        <v>1454</v>
      </c>
      <c r="J6476" s="20">
        <v>205</v>
      </c>
      <c r="K6476" s="20" t="s">
        <v>3</v>
      </c>
      <c r="L6476" t="s">
        <v>1464</v>
      </c>
      <c r="M6476" s="20">
        <v>58.4</v>
      </c>
      <c r="N6476" s="20">
        <v>45.1</v>
      </c>
      <c r="AE6476">
        <f t="shared" si="101"/>
        <v>2005</v>
      </c>
    </row>
    <row r="6477" spans="1:31" x14ac:dyDescent="0.25">
      <c r="A6477" s="7">
        <v>6474</v>
      </c>
      <c r="B6477" s="8">
        <v>38551</v>
      </c>
      <c r="C6477" t="s">
        <v>3</v>
      </c>
      <c r="D6477" t="s">
        <v>412</v>
      </c>
      <c r="E6477" t="s">
        <v>9</v>
      </c>
      <c r="F6477" t="s">
        <v>229</v>
      </c>
      <c r="G6477" t="s">
        <v>714</v>
      </c>
      <c r="H6477" s="135" t="s">
        <v>1496</v>
      </c>
      <c r="I6477" t="s">
        <v>1455</v>
      </c>
      <c r="J6477" s="20">
        <v>23</v>
      </c>
      <c r="K6477" s="20" t="s">
        <v>9</v>
      </c>
      <c r="L6477" t="s">
        <v>1464</v>
      </c>
      <c r="M6477" s="20">
        <v>2.5300000000000002</v>
      </c>
      <c r="N6477" s="20">
        <v>3.7199999999999998</v>
      </c>
      <c r="AE6477">
        <f t="shared" si="101"/>
        <v>2005</v>
      </c>
    </row>
    <row r="6478" spans="1:31" x14ac:dyDescent="0.25">
      <c r="A6478" s="7">
        <v>6475</v>
      </c>
      <c r="B6478" s="8">
        <v>38551</v>
      </c>
      <c r="C6478" t="s">
        <v>3</v>
      </c>
      <c r="D6478" t="s">
        <v>586</v>
      </c>
      <c r="E6478" t="s">
        <v>9</v>
      </c>
      <c r="F6478" t="s">
        <v>624</v>
      </c>
      <c r="G6478" t="s">
        <v>714</v>
      </c>
      <c r="H6478" s="9" t="s">
        <v>2104</v>
      </c>
      <c r="I6478" t="s">
        <v>1454</v>
      </c>
      <c r="J6478" s="20">
        <v>81</v>
      </c>
      <c r="K6478" s="20" t="s">
        <v>9</v>
      </c>
      <c r="L6478" t="s">
        <v>1464</v>
      </c>
      <c r="M6478" s="20">
        <v>17.82</v>
      </c>
      <c r="N6478" s="20">
        <v>23.68</v>
      </c>
      <c r="AE6478">
        <f t="shared" si="101"/>
        <v>2005</v>
      </c>
    </row>
    <row r="6479" spans="1:31" x14ac:dyDescent="0.25">
      <c r="A6479" s="7">
        <v>6476</v>
      </c>
      <c r="B6479" s="8">
        <v>38551</v>
      </c>
      <c r="C6479" t="s">
        <v>3</v>
      </c>
      <c r="D6479" t="s">
        <v>542</v>
      </c>
      <c r="E6479" t="s">
        <v>9</v>
      </c>
      <c r="F6479" t="s">
        <v>661</v>
      </c>
      <c r="G6479" t="s">
        <v>714</v>
      </c>
      <c r="H6479" s="9" t="s">
        <v>2128</v>
      </c>
      <c r="I6479" t="s">
        <v>1454</v>
      </c>
      <c r="J6479" s="20">
        <v>23</v>
      </c>
      <c r="K6479" s="20" t="s">
        <v>9</v>
      </c>
      <c r="L6479" t="s">
        <v>1464</v>
      </c>
      <c r="M6479" s="20">
        <v>5.0600000000000005</v>
      </c>
      <c r="N6479" s="20">
        <v>7.4399999999999995</v>
      </c>
      <c r="AE6479">
        <f t="shared" si="101"/>
        <v>2005</v>
      </c>
    </row>
    <row r="6480" spans="1:31" x14ac:dyDescent="0.25">
      <c r="A6480" s="7">
        <v>6477</v>
      </c>
      <c r="B6480" s="8">
        <v>38551</v>
      </c>
      <c r="C6480" t="s">
        <v>3</v>
      </c>
      <c r="D6480" t="s">
        <v>237</v>
      </c>
      <c r="E6480" t="s">
        <v>9</v>
      </c>
      <c r="F6480" t="s">
        <v>186</v>
      </c>
      <c r="G6480" t="s">
        <v>732</v>
      </c>
      <c r="H6480" s="135" t="s">
        <v>2138</v>
      </c>
      <c r="I6480" t="s">
        <v>1454</v>
      </c>
      <c r="J6480" s="20">
        <v>18</v>
      </c>
      <c r="K6480" s="20" t="s">
        <v>1465</v>
      </c>
      <c r="L6480" t="s">
        <v>1466</v>
      </c>
      <c r="M6480" s="20">
        <v>4.5</v>
      </c>
      <c r="N6480" s="20">
        <v>4.5</v>
      </c>
      <c r="AE6480">
        <f t="shared" si="101"/>
        <v>2005</v>
      </c>
    </row>
    <row r="6481" spans="1:31" x14ac:dyDescent="0.25">
      <c r="A6481" s="7">
        <v>6478</v>
      </c>
      <c r="B6481" s="8">
        <v>38552</v>
      </c>
      <c r="C6481" t="s">
        <v>3</v>
      </c>
      <c r="D6481" t="s">
        <v>77</v>
      </c>
      <c r="E6481" t="s">
        <v>9</v>
      </c>
      <c r="F6481" t="s">
        <v>25</v>
      </c>
      <c r="G6481" t="s">
        <v>14</v>
      </c>
      <c r="H6481" s="135" t="s">
        <v>1522</v>
      </c>
      <c r="I6481" t="s">
        <v>1455</v>
      </c>
      <c r="J6481" s="20">
        <v>12</v>
      </c>
      <c r="K6481" s="20" t="s">
        <v>3</v>
      </c>
      <c r="L6481" t="s">
        <v>1464</v>
      </c>
      <c r="M6481" s="20">
        <v>2.1799999999999997</v>
      </c>
      <c r="N6481" s="20">
        <v>1.32</v>
      </c>
      <c r="AE6481">
        <f t="shared" si="101"/>
        <v>2005</v>
      </c>
    </row>
    <row r="6482" spans="1:31" x14ac:dyDescent="0.25">
      <c r="A6482" s="7">
        <v>6479</v>
      </c>
      <c r="B6482" s="8">
        <v>38552</v>
      </c>
      <c r="C6482" t="s">
        <v>3</v>
      </c>
      <c r="D6482" t="s">
        <v>25</v>
      </c>
      <c r="E6482" t="s">
        <v>9</v>
      </c>
      <c r="F6482" t="s">
        <v>118</v>
      </c>
      <c r="G6482" t="s">
        <v>14</v>
      </c>
      <c r="H6482" s="135" t="s">
        <v>1507</v>
      </c>
      <c r="I6482" t="s">
        <v>1456</v>
      </c>
      <c r="J6482" s="20">
        <v>5</v>
      </c>
      <c r="K6482" s="20" t="s">
        <v>1465</v>
      </c>
      <c r="L6482" t="s">
        <v>1466</v>
      </c>
      <c r="M6482" s="20">
        <v>1.25</v>
      </c>
      <c r="N6482" s="20">
        <v>1.25</v>
      </c>
      <c r="O6482" t="s">
        <v>9</v>
      </c>
      <c r="P6482" s="13" t="s">
        <v>545</v>
      </c>
      <c r="Q6482" t="s">
        <v>9</v>
      </c>
      <c r="R6482" t="s">
        <v>122</v>
      </c>
      <c r="S6482" t="s">
        <v>3</v>
      </c>
      <c r="T6482" t="s">
        <v>500</v>
      </c>
      <c r="U6482" t="s">
        <v>3</v>
      </c>
      <c r="V6482" t="s">
        <v>710</v>
      </c>
      <c r="W6482" t="s">
        <v>1465</v>
      </c>
      <c r="Y6482" t="s">
        <v>1465</v>
      </c>
      <c r="AA6482" t="s">
        <v>1465</v>
      </c>
      <c r="AC6482" t="s">
        <v>1465</v>
      </c>
      <c r="AE6482">
        <f t="shared" si="101"/>
        <v>2005</v>
      </c>
    </row>
    <row r="6483" spans="1:31" x14ac:dyDescent="0.25">
      <c r="A6483" s="7">
        <v>6480</v>
      </c>
      <c r="B6483" s="8">
        <v>38552</v>
      </c>
      <c r="C6483" t="s">
        <v>3</v>
      </c>
      <c r="D6483" t="s">
        <v>674</v>
      </c>
      <c r="E6483" t="s">
        <v>9</v>
      </c>
      <c r="F6483" t="s">
        <v>48</v>
      </c>
      <c r="G6483" t="s">
        <v>14</v>
      </c>
      <c r="H6483" s="135" t="s">
        <v>1496</v>
      </c>
      <c r="I6483" t="s">
        <v>1454</v>
      </c>
      <c r="J6483" s="20">
        <v>10</v>
      </c>
      <c r="K6483" s="20" t="s">
        <v>3</v>
      </c>
      <c r="L6483" t="s">
        <v>1463</v>
      </c>
      <c r="M6483" s="20">
        <v>3.6</v>
      </c>
      <c r="N6483" s="20">
        <v>2.4</v>
      </c>
      <c r="AE6483">
        <f t="shared" si="101"/>
        <v>2005</v>
      </c>
    </row>
    <row r="6484" spans="1:31" x14ac:dyDescent="0.25">
      <c r="A6484" s="7">
        <v>6481</v>
      </c>
      <c r="B6484" s="8">
        <v>38552</v>
      </c>
      <c r="C6484" t="s">
        <v>3</v>
      </c>
      <c r="D6484" t="s">
        <v>187</v>
      </c>
      <c r="E6484" t="s">
        <v>9</v>
      </c>
      <c r="F6484" t="s">
        <v>48</v>
      </c>
      <c r="G6484" t="s">
        <v>14</v>
      </c>
      <c r="H6484" s="135" t="s">
        <v>1496</v>
      </c>
      <c r="I6484" t="s">
        <v>1454</v>
      </c>
      <c r="J6484" s="20">
        <v>10</v>
      </c>
      <c r="K6484" s="20" t="s">
        <v>9</v>
      </c>
      <c r="L6484" t="s">
        <v>1463</v>
      </c>
      <c r="M6484" s="20">
        <v>2.4</v>
      </c>
      <c r="N6484" s="20">
        <v>3.6</v>
      </c>
      <c r="AE6484">
        <f t="shared" si="101"/>
        <v>2005</v>
      </c>
    </row>
    <row r="6485" spans="1:31" x14ac:dyDescent="0.25">
      <c r="A6485" s="7">
        <v>6482</v>
      </c>
      <c r="B6485" s="8">
        <v>38552</v>
      </c>
      <c r="C6485" t="s">
        <v>3</v>
      </c>
      <c r="D6485" t="s">
        <v>186</v>
      </c>
      <c r="E6485" t="s">
        <v>9</v>
      </c>
      <c r="F6485" t="s">
        <v>747</v>
      </c>
      <c r="G6485" t="s">
        <v>648</v>
      </c>
      <c r="H6485" s="136" t="s">
        <v>1496</v>
      </c>
      <c r="I6485" t="s">
        <v>1458</v>
      </c>
      <c r="J6485" s="20">
        <v>16</v>
      </c>
      <c r="K6485" s="20" t="s">
        <v>1465</v>
      </c>
      <c r="L6485" t="s">
        <v>1466</v>
      </c>
      <c r="M6485" s="20">
        <v>10</v>
      </c>
      <c r="N6485" s="20">
        <v>30</v>
      </c>
      <c r="AE6485">
        <f t="shared" si="101"/>
        <v>2005</v>
      </c>
    </row>
    <row r="6486" spans="1:31" x14ac:dyDescent="0.25">
      <c r="A6486" s="7">
        <v>6483</v>
      </c>
      <c r="B6486" s="8">
        <v>38552</v>
      </c>
      <c r="C6486" t="s">
        <v>3</v>
      </c>
      <c r="D6486" t="s">
        <v>500</v>
      </c>
      <c r="E6486" t="s">
        <v>9</v>
      </c>
      <c r="F6486" t="s">
        <v>597</v>
      </c>
      <c r="G6486" t="s">
        <v>377</v>
      </c>
      <c r="H6486" s="9" t="s">
        <v>2157</v>
      </c>
      <c r="I6486" t="s">
        <v>1454</v>
      </c>
      <c r="J6486" s="20">
        <v>52</v>
      </c>
      <c r="K6486" s="20" t="s">
        <v>9</v>
      </c>
      <c r="L6486" t="s">
        <v>1464</v>
      </c>
      <c r="M6486" s="20">
        <v>11.44</v>
      </c>
      <c r="N6486" s="20">
        <v>15.56</v>
      </c>
      <c r="AE6486">
        <f t="shared" si="101"/>
        <v>2005</v>
      </c>
    </row>
    <row r="6487" spans="1:31" x14ac:dyDescent="0.25">
      <c r="A6487" s="7">
        <v>6484</v>
      </c>
      <c r="B6487" s="8">
        <v>38552</v>
      </c>
      <c r="C6487" t="s">
        <v>3</v>
      </c>
      <c r="D6487" t="s">
        <v>213</v>
      </c>
      <c r="E6487" t="s">
        <v>9</v>
      </c>
      <c r="F6487" t="s">
        <v>698</v>
      </c>
      <c r="G6487" t="s">
        <v>377</v>
      </c>
      <c r="H6487" s="9" t="s">
        <v>2158</v>
      </c>
      <c r="I6487" t="s">
        <v>1454</v>
      </c>
      <c r="J6487" s="20">
        <v>20</v>
      </c>
      <c r="K6487" s="20" t="s">
        <v>3</v>
      </c>
      <c r="L6487" t="s">
        <v>1463</v>
      </c>
      <c r="M6487" s="20">
        <v>6.2</v>
      </c>
      <c r="N6487" s="20">
        <v>4.8</v>
      </c>
      <c r="AE6487">
        <f t="shared" si="101"/>
        <v>2005</v>
      </c>
    </row>
    <row r="6488" spans="1:31" x14ac:dyDescent="0.25">
      <c r="A6488" s="7">
        <v>6485</v>
      </c>
      <c r="B6488" s="8">
        <v>38553</v>
      </c>
      <c r="C6488" t="s">
        <v>3</v>
      </c>
      <c r="D6488" t="s">
        <v>711</v>
      </c>
      <c r="E6488" t="s">
        <v>9</v>
      </c>
      <c r="F6488" t="s">
        <v>687</v>
      </c>
      <c r="G6488" t="s">
        <v>377</v>
      </c>
      <c r="H6488" s="9" t="s">
        <v>2159</v>
      </c>
      <c r="I6488" t="s">
        <v>1454</v>
      </c>
      <c r="J6488" s="20">
        <v>38</v>
      </c>
      <c r="K6488" s="20" t="s">
        <v>3</v>
      </c>
      <c r="L6488" t="s">
        <v>1464</v>
      </c>
      <c r="M6488" s="20">
        <v>11.64</v>
      </c>
      <c r="N6488" s="20">
        <v>8.36</v>
      </c>
      <c r="AE6488">
        <f t="shared" si="101"/>
        <v>2005</v>
      </c>
    </row>
    <row r="6489" spans="1:31" x14ac:dyDescent="0.25">
      <c r="A6489" s="7">
        <v>6486</v>
      </c>
      <c r="B6489" s="8">
        <v>38553</v>
      </c>
      <c r="C6489" t="s">
        <v>3</v>
      </c>
      <c r="D6489" t="s">
        <v>168</v>
      </c>
      <c r="E6489" t="s">
        <v>9</v>
      </c>
      <c r="F6489" t="s">
        <v>667</v>
      </c>
      <c r="G6489" t="s">
        <v>24</v>
      </c>
      <c r="H6489" s="136" t="s">
        <v>1496</v>
      </c>
      <c r="I6489" t="s">
        <v>1454</v>
      </c>
      <c r="J6489" s="20">
        <v>20</v>
      </c>
      <c r="K6489" s="20" t="s">
        <v>9</v>
      </c>
      <c r="L6489" t="s">
        <v>1464</v>
      </c>
      <c r="M6489" s="20">
        <v>4.4000000000000004</v>
      </c>
      <c r="N6489" s="20">
        <v>6.6</v>
      </c>
      <c r="AE6489">
        <f t="shared" si="101"/>
        <v>2005</v>
      </c>
    </row>
    <row r="6490" spans="1:31" x14ac:dyDescent="0.25">
      <c r="A6490" s="7">
        <v>6487</v>
      </c>
      <c r="B6490" s="8">
        <v>38553</v>
      </c>
      <c r="C6490" t="s">
        <v>3</v>
      </c>
      <c r="D6490" t="s">
        <v>442</v>
      </c>
      <c r="E6490" t="s">
        <v>9</v>
      </c>
      <c r="F6490" t="s">
        <v>543</v>
      </c>
      <c r="G6490" t="s">
        <v>569</v>
      </c>
      <c r="H6490" s="9" t="s">
        <v>2101</v>
      </c>
      <c r="I6490" t="s">
        <v>1455</v>
      </c>
      <c r="J6490" s="20">
        <v>15</v>
      </c>
      <c r="K6490" s="20" t="s">
        <v>9</v>
      </c>
      <c r="L6490" t="s">
        <v>1464</v>
      </c>
      <c r="M6490" s="20">
        <v>1.65</v>
      </c>
      <c r="N6490" s="20">
        <v>2.6</v>
      </c>
      <c r="AE6490">
        <f t="shared" si="101"/>
        <v>2005</v>
      </c>
    </row>
    <row r="6491" spans="1:31" x14ac:dyDescent="0.25">
      <c r="A6491" s="7">
        <v>6488</v>
      </c>
      <c r="B6491" s="8">
        <v>38555</v>
      </c>
      <c r="C6491" t="s">
        <v>3</v>
      </c>
      <c r="D6491" t="s">
        <v>666</v>
      </c>
      <c r="E6491" t="s">
        <v>9</v>
      </c>
      <c r="F6491" t="s">
        <v>667</v>
      </c>
      <c r="G6491" t="s">
        <v>24</v>
      </c>
      <c r="H6491" s="135" t="s">
        <v>1497</v>
      </c>
      <c r="I6491" t="s">
        <v>1454</v>
      </c>
      <c r="J6491" s="20">
        <v>45</v>
      </c>
      <c r="K6491" s="20" t="s">
        <v>3</v>
      </c>
      <c r="L6491" t="s">
        <v>1464</v>
      </c>
      <c r="M6491" s="20">
        <v>13.6</v>
      </c>
      <c r="N6491" s="20">
        <v>9.9</v>
      </c>
      <c r="AE6491">
        <f t="shared" si="101"/>
        <v>2005</v>
      </c>
    </row>
    <row r="6492" spans="1:31" x14ac:dyDescent="0.25">
      <c r="A6492" s="7">
        <v>6489</v>
      </c>
      <c r="B6492" s="8">
        <v>38555</v>
      </c>
      <c r="C6492" t="s">
        <v>3</v>
      </c>
      <c r="D6492" t="s">
        <v>72</v>
      </c>
      <c r="E6492" t="s">
        <v>9</v>
      </c>
      <c r="F6492" t="s">
        <v>91</v>
      </c>
      <c r="G6492" t="s">
        <v>714</v>
      </c>
      <c r="H6492" s="9" t="s">
        <v>2125</v>
      </c>
      <c r="I6492" t="s">
        <v>1454</v>
      </c>
      <c r="J6492" s="20">
        <v>23</v>
      </c>
      <c r="K6492" s="20" t="s">
        <v>9</v>
      </c>
      <c r="L6492" t="s">
        <v>1463</v>
      </c>
      <c r="M6492" s="20">
        <v>5.52</v>
      </c>
      <c r="N6492" s="20">
        <v>6.98</v>
      </c>
      <c r="AE6492">
        <f t="shared" si="101"/>
        <v>2005</v>
      </c>
    </row>
    <row r="6493" spans="1:31" x14ac:dyDescent="0.25">
      <c r="A6493" s="7">
        <v>6490</v>
      </c>
      <c r="B6493" s="8">
        <v>38556</v>
      </c>
      <c r="C6493" t="s">
        <v>3</v>
      </c>
      <c r="D6493" t="s">
        <v>229</v>
      </c>
      <c r="E6493" t="s">
        <v>9</v>
      </c>
      <c r="F6493" t="s">
        <v>667</v>
      </c>
      <c r="G6493" t="s">
        <v>377</v>
      </c>
      <c r="H6493" s="135" t="s">
        <v>1496</v>
      </c>
      <c r="I6493" t="s">
        <v>1454</v>
      </c>
      <c r="J6493" s="20">
        <v>63</v>
      </c>
      <c r="K6493" s="20" t="s">
        <v>3</v>
      </c>
      <c r="L6493" t="s">
        <v>1464</v>
      </c>
      <c r="M6493" s="20">
        <v>18.64</v>
      </c>
      <c r="N6493" s="20">
        <v>13.86</v>
      </c>
      <c r="AE6493">
        <f t="shared" si="101"/>
        <v>2005</v>
      </c>
    </row>
    <row r="6494" spans="1:31" x14ac:dyDescent="0.25">
      <c r="A6494" s="7">
        <v>6491</v>
      </c>
      <c r="B6494" s="8">
        <v>38556</v>
      </c>
      <c r="C6494" t="s">
        <v>3</v>
      </c>
      <c r="D6494" t="s">
        <v>229</v>
      </c>
      <c r="E6494" t="s">
        <v>9</v>
      </c>
      <c r="F6494" t="s">
        <v>667</v>
      </c>
      <c r="G6494" t="s">
        <v>377</v>
      </c>
      <c r="H6494" s="135" t="s">
        <v>1496</v>
      </c>
      <c r="I6494" t="s">
        <v>1454</v>
      </c>
      <c r="J6494" s="20">
        <v>84</v>
      </c>
      <c r="K6494" s="20" t="s">
        <v>3</v>
      </c>
      <c r="L6494" t="s">
        <v>1464</v>
      </c>
      <c r="M6494" s="20">
        <v>24.52</v>
      </c>
      <c r="N6494" s="20">
        <v>18.48</v>
      </c>
      <c r="AE6494">
        <f t="shared" si="101"/>
        <v>2005</v>
      </c>
    </row>
    <row r="6495" spans="1:31" x14ac:dyDescent="0.25">
      <c r="A6495" s="7">
        <v>6492</v>
      </c>
      <c r="B6495" s="8">
        <v>38556</v>
      </c>
      <c r="C6495" t="s">
        <v>3</v>
      </c>
      <c r="D6495" t="s">
        <v>667</v>
      </c>
      <c r="E6495" t="s">
        <v>9</v>
      </c>
      <c r="F6495" t="s">
        <v>700</v>
      </c>
      <c r="G6495" t="s">
        <v>377</v>
      </c>
      <c r="H6495" s="135" t="s">
        <v>1496</v>
      </c>
      <c r="I6495" t="s">
        <v>1455</v>
      </c>
      <c r="J6495" s="20">
        <v>10</v>
      </c>
      <c r="K6495" s="20" t="s">
        <v>3</v>
      </c>
      <c r="L6495" t="s">
        <v>1463</v>
      </c>
      <c r="M6495" s="20">
        <v>1.8</v>
      </c>
      <c r="N6495" s="20">
        <v>1.2</v>
      </c>
      <c r="AE6495">
        <f t="shared" si="101"/>
        <v>2005</v>
      </c>
    </row>
    <row r="6496" spans="1:31" x14ac:dyDescent="0.25">
      <c r="A6496" s="7">
        <v>6493</v>
      </c>
      <c r="B6496" s="8">
        <v>38556</v>
      </c>
      <c r="C6496" t="s">
        <v>3</v>
      </c>
      <c r="D6496" t="s">
        <v>725</v>
      </c>
      <c r="E6496" t="s">
        <v>9</v>
      </c>
      <c r="F6496" t="s">
        <v>700</v>
      </c>
      <c r="G6496" t="s">
        <v>17</v>
      </c>
      <c r="H6496" s="135" t="s">
        <v>1552</v>
      </c>
      <c r="I6496" t="s">
        <v>1454</v>
      </c>
      <c r="J6496" s="20">
        <v>11</v>
      </c>
      <c r="K6496" s="20" t="s">
        <v>9</v>
      </c>
      <c r="L6496" t="s">
        <v>1463</v>
      </c>
      <c r="M6496" s="20">
        <v>2.64</v>
      </c>
      <c r="N6496" s="20">
        <v>3.86</v>
      </c>
      <c r="AE6496">
        <f t="shared" si="101"/>
        <v>2005</v>
      </c>
    </row>
    <row r="6497" spans="1:31" x14ac:dyDescent="0.25">
      <c r="A6497" s="7">
        <v>6494</v>
      </c>
      <c r="B6497" s="8">
        <v>38556</v>
      </c>
      <c r="C6497" t="s">
        <v>3</v>
      </c>
      <c r="D6497" t="s">
        <v>210</v>
      </c>
      <c r="E6497" t="s">
        <v>9</v>
      </c>
      <c r="F6497" t="s">
        <v>736</v>
      </c>
      <c r="G6497" t="s">
        <v>17</v>
      </c>
      <c r="H6497" s="135" t="s">
        <v>1560</v>
      </c>
      <c r="I6497" t="s">
        <v>1455</v>
      </c>
      <c r="J6497" s="20">
        <v>8</v>
      </c>
      <c r="K6497" s="20" t="s">
        <v>9</v>
      </c>
      <c r="L6497" t="s">
        <v>1464</v>
      </c>
      <c r="M6497" s="20">
        <v>0.88</v>
      </c>
      <c r="N6497" s="20">
        <v>1.62</v>
      </c>
      <c r="AE6497">
        <f t="shared" si="101"/>
        <v>2005</v>
      </c>
    </row>
    <row r="6498" spans="1:31" x14ac:dyDescent="0.25">
      <c r="A6498" s="7">
        <v>6495</v>
      </c>
      <c r="B6498" s="8">
        <v>38556</v>
      </c>
      <c r="C6498" t="s">
        <v>3</v>
      </c>
      <c r="D6498" t="s">
        <v>117</v>
      </c>
      <c r="E6498" t="s">
        <v>9</v>
      </c>
      <c r="F6498" t="s">
        <v>661</v>
      </c>
      <c r="G6498" t="s">
        <v>648</v>
      </c>
      <c r="H6498" s="136" t="s">
        <v>1496</v>
      </c>
      <c r="I6498" t="s">
        <v>1454</v>
      </c>
      <c r="J6498" s="20">
        <v>47</v>
      </c>
      <c r="K6498" s="20" t="s">
        <v>9</v>
      </c>
      <c r="L6498" t="s">
        <v>1464</v>
      </c>
      <c r="M6498" s="20">
        <v>10.34</v>
      </c>
      <c r="N6498" s="20">
        <v>14.16</v>
      </c>
      <c r="AE6498">
        <f t="shared" si="101"/>
        <v>2005</v>
      </c>
    </row>
    <row r="6499" spans="1:31" x14ac:dyDescent="0.25">
      <c r="A6499" s="7">
        <v>6496</v>
      </c>
      <c r="B6499" s="8">
        <v>38556</v>
      </c>
      <c r="C6499" t="s">
        <v>3</v>
      </c>
      <c r="D6499" t="s">
        <v>350</v>
      </c>
      <c r="E6499" t="s">
        <v>9</v>
      </c>
      <c r="F6499" t="s">
        <v>698</v>
      </c>
      <c r="G6499" t="s">
        <v>569</v>
      </c>
      <c r="H6499" s="9" t="s">
        <v>2146</v>
      </c>
      <c r="I6499" t="s">
        <v>1454</v>
      </c>
      <c r="J6499" s="20">
        <v>21</v>
      </c>
      <c r="K6499" s="20" t="s">
        <v>9</v>
      </c>
      <c r="L6499" t="s">
        <v>1463</v>
      </c>
      <c r="M6499" s="20">
        <v>5.04</v>
      </c>
      <c r="N6499" s="20">
        <v>6.46</v>
      </c>
      <c r="AE6499">
        <f t="shared" si="101"/>
        <v>2005</v>
      </c>
    </row>
    <row r="6500" spans="1:31" x14ac:dyDescent="0.25">
      <c r="A6500" s="7">
        <v>6497</v>
      </c>
      <c r="B6500" s="8">
        <v>38556</v>
      </c>
      <c r="C6500" t="s">
        <v>3</v>
      </c>
      <c r="D6500" t="s">
        <v>543</v>
      </c>
      <c r="E6500" t="s">
        <v>9</v>
      </c>
      <c r="F6500" t="s">
        <v>597</v>
      </c>
      <c r="G6500" t="s">
        <v>732</v>
      </c>
      <c r="H6500" s="135" t="s">
        <v>2160</v>
      </c>
      <c r="I6500" t="s">
        <v>1454</v>
      </c>
      <c r="J6500" s="20">
        <v>10</v>
      </c>
      <c r="K6500" s="20" t="s">
        <v>1465</v>
      </c>
      <c r="L6500" t="s">
        <v>1466</v>
      </c>
      <c r="M6500" s="20">
        <v>2.5</v>
      </c>
      <c r="N6500" s="20">
        <v>2.5</v>
      </c>
      <c r="AE6500">
        <f t="shared" si="101"/>
        <v>2005</v>
      </c>
    </row>
    <row r="6501" spans="1:31" x14ac:dyDescent="0.25">
      <c r="A6501" s="7">
        <v>6498</v>
      </c>
      <c r="B6501" s="8">
        <v>38557</v>
      </c>
      <c r="C6501" t="s">
        <v>3</v>
      </c>
      <c r="D6501" t="s">
        <v>440</v>
      </c>
      <c r="E6501" t="s">
        <v>9</v>
      </c>
      <c r="F6501" t="s">
        <v>597</v>
      </c>
      <c r="G6501" t="s">
        <v>633</v>
      </c>
      <c r="H6501" s="135" t="s">
        <v>1775</v>
      </c>
      <c r="I6501" t="s">
        <v>1454</v>
      </c>
      <c r="J6501" s="20">
        <v>13</v>
      </c>
      <c r="K6501" s="20" t="s">
        <v>9</v>
      </c>
      <c r="L6501" t="s">
        <v>1464</v>
      </c>
      <c r="M6501" s="20">
        <v>2.86</v>
      </c>
      <c r="N6501" s="20">
        <v>4.6400000000000006</v>
      </c>
      <c r="AE6501">
        <f t="shared" si="101"/>
        <v>2005</v>
      </c>
    </row>
    <row r="6502" spans="1:31" x14ac:dyDescent="0.25">
      <c r="A6502" s="7">
        <v>6499</v>
      </c>
      <c r="B6502" s="8">
        <v>38557</v>
      </c>
      <c r="C6502" t="s">
        <v>3</v>
      </c>
      <c r="D6502" t="s">
        <v>440</v>
      </c>
      <c r="E6502" t="s">
        <v>9</v>
      </c>
      <c r="F6502" t="s">
        <v>597</v>
      </c>
      <c r="G6502" t="s">
        <v>633</v>
      </c>
      <c r="H6502" s="135" t="s">
        <v>1780</v>
      </c>
      <c r="I6502" t="s">
        <v>1454</v>
      </c>
      <c r="J6502" s="20">
        <v>10</v>
      </c>
      <c r="K6502" s="20" t="s">
        <v>3</v>
      </c>
      <c r="L6502" t="s">
        <v>1464</v>
      </c>
      <c r="M6502" s="20">
        <v>3.8</v>
      </c>
      <c r="N6502" s="20">
        <v>2.2000000000000002</v>
      </c>
      <c r="AE6502">
        <f t="shared" si="101"/>
        <v>2005</v>
      </c>
    </row>
    <row r="6503" spans="1:31" x14ac:dyDescent="0.25">
      <c r="A6503" s="7">
        <v>6500</v>
      </c>
      <c r="B6503" s="8">
        <v>38557</v>
      </c>
      <c r="C6503" t="s">
        <v>3</v>
      </c>
      <c r="D6503" t="s">
        <v>606</v>
      </c>
      <c r="E6503" t="s">
        <v>9</v>
      </c>
      <c r="F6503" t="s">
        <v>319</v>
      </c>
      <c r="G6503" t="s">
        <v>569</v>
      </c>
      <c r="H6503" s="135" t="s">
        <v>1669</v>
      </c>
      <c r="I6503" t="s">
        <v>1454</v>
      </c>
      <c r="J6503" s="20">
        <v>41</v>
      </c>
      <c r="K6503" s="20" t="s">
        <v>3</v>
      </c>
      <c r="L6503" t="s">
        <v>1464</v>
      </c>
      <c r="M6503" s="20">
        <v>12.48</v>
      </c>
      <c r="N6503" s="20">
        <v>9.02</v>
      </c>
      <c r="AE6503">
        <f t="shared" si="101"/>
        <v>2005</v>
      </c>
    </row>
    <row r="6504" spans="1:31" x14ac:dyDescent="0.25">
      <c r="A6504" s="7">
        <v>6501</v>
      </c>
      <c r="B6504" s="8">
        <v>38557</v>
      </c>
      <c r="C6504" t="s">
        <v>3</v>
      </c>
      <c r="D6504" t="s">
        <v>606</v>
      </c>
      <c r="E6504" t="s">
        <v>9</v>
      </c>
      <c r="F6504" t="s">
        <v>468</v>
      </c>
      <c r="G6504" t="s">
        <v>732</v>
      </c>
      <c r="H6504" s="135" t="s">
        <v>2155</v>
      </c>
      <c r="I6504" t="s">
        <v>1454</v>
      </c>
      <c r="J6504" s="20">
        <v>13</v>
      </c>
      <c r="K6504" s="20" t="s">
        <v>3</v>
      </c>
      <c r="L6504" t="s">
        <v>1463</v>
      </c>
      <c r="M6504" s="20">
        <v>4.38</v>
      </c>
      <c r="N6504" s="20">
        <v>3.12</v>
      </c>
      <c r="AE6504">
        <f t="shared" si="101"/>
        <v>2005</v>
      </c>
    </row>
    <row r="6505" spans="1:31" x14ac:dyDescent="0.25">
      <c r="A6505" s="7">
        <v>6502</v>
      </c>
      <c r="B6505" s="8">
        <v>38557</v>
      </c>
      <c r="C6505" t="s">
        <v>3</v>
      </c>
      <c r="D6505" t="s">
        <v>655</v>
      </c>
      <c r="E6505" t="s">
        <v>9</v>
      </c>
      <c r="F6505" t="s">
        <v>520</v>
      </c>
      <c r="G6505" t="s">
        <v>732</v>
      </c>
      <c r="H6505" s="135" t="s">
        <v>2161</v>
      </c>
      <c r="I6505" t="s">
        <v>1454</v>
      </c>
      <c r="J6505" s="20">
        <v>15</v>
      </c>
      <c r="K6505" s="20" t="s">
        <v>3</v>
      </c>
      <c r="L6505" t="s">
        <v>1464</v>
      </c>
      <c r="M6505" s="20">
        <v>5.2</v>
      </c>
      <c r="N6505" s="20">
        <v>3.3</v>
      </c>
      <c r="AE6505">
        <f t="shared" si="101"/>
        <v>2005</v>
      </c>
    </row>
    <row r="6506" spans="1:31" x14ac:dyDescent="0.25">
      <c r="A6506" s="7">
        <v>6503</v>
      </c>
      <c r="B6506" s="8">
        <v>38557</v>
      </c>
      <c r="C6506" t="s">
        <v>3</v>
      </c>
      <c r="D6506" t="s">
        <v>678</v>
      </c>
      <c r="E6506" t="s">
        <v>9</v>
      </c>
      <c r="F6506" t="s">
        <v>690</v>
      </c>
      <c r="G6506" t="s">
        <v>732</v>
      </c>
      <c r="H6506" s="135" t="s">
        <v>2162</v>
      </c>
      <c r="I6506" t="s">
        <v>1454</v>
      </c>
      <c r="J6506" s="20">
        <v>30</v>
      </c>
      <c r="K6506" s="20" t="s">
        <v>1465</v>
      </c>
      <c r="L6506" t="s">
        <v>1466</v>
      </c>
      <c r="M6506" s="20">
        <v>7.5</v>
      </c>
      <c r="N6506" s="20">
        <v>7.5</v>
      </c>
      <c r="AE6506">
        <f t="shared" si="101"/>
        <v>2005</v>
      </c>
    </row>
    <row r="6507" spans="1:31" x14ac:dyDescent="0.25">
      <c r="A6507" s="7">
        <v>6504</v>
      </c>
      <c r="B6507" s="8">
        <v>38557</v>
      </c>
      <c r="C6507" t="s">
        <v>3</v>
      </c>
      <c r="D6507" t="s">
        <v>427</v>
      </c>
      <c r="E6507" t="s">
        <v>9</v>
      </c>
      <c r="F6507" t="s">
        <v>521</v>
      </c>
      <c r="G6507" t="s">
        <v>732</v>
      </c>
      <c r="H6507" s="136" t="s">
        <v>2163</v>
      </c>
      <c r="I6507" t="s">
        <v>1455</v>
      </c>
      <c r="J6507" s="20">
        <v>20</v>
      </c>
      <c r="K6507" s="20" t="s">
        <v>9</v>
      </c>
      <c r="L6507" t="s">
        <v>1464</v>
      </c>
      <c r="M6507" s="20">
        <v>2.2000000000000002</v>
      </c>
      <c r="N6507" s="20">
        <v>3.3</v>
      </c>
      <c r="AE6507">
        <f t="shared" si="101"/>
        <v>2005</v>
      </c>
    </row>
    <row r="6508" spans="1:31" x14ac:dyDescent="0.25">
      <c r="A6508" s="7">
        <v>6505</v>
      </c>
      <c r="B6508" s="8">
        <v>38558</v>
      </c>
      <c r="C6508" t="s">
        <v>3</v>
      </c>
      <c r="D6508" t="s">
        <v>614</v>
      </c>
      <c r="E6508" t="s">
        <v>9</v>
      </c>
      <c r="F6508" t="s">
        <v>727</v>
      </c>
      <c r="G6508" t="s">
        <v>17</v>
      </c>
      <c r="H6508" s="135" t="s">
        <v>1500</v>
      </c>
      <c r="I6508" t="s">
        <v>1454</v>
      </c>
      <c r="J6508" s="20">
        <v>34</v>
      </c>
      <c r="K6508" s="20" t="s">
        <v>3</v>
      </c>
      <c r="L6508" t="s">
        <v>1464</v>
      </c>
      <c r="M6508" s="20">
        <v>10.52</v>
      </c>
      <c r="N6508" s="20">
        <v>7.48</v>
      </c>
      <c r="AE6508">
        <f t="shared" si="101"/>
        <v>2005</v>
      </c>
    </row>
    <row r="6509" spans="1:31" x14ac:dyDescent="0.25">
      <c r="A6509" s="7">
        <v>6506</v>
      </c>
      <c r="B6509" s="8">
        <v>38558</v>
      </c>
      <c r="C6509" t="s">
        <v>3</v>
      </c>
      <c r="D6509" t="s">
        <v>542</v>
      </c>
      <c r="E6509" t="s">
        <v>9</v>
      </c>
      <c r="F6509" t="s">
        <v>510</v>
      </c>
      <c r="G6509" t="s">
        <v>14</v>
      </c>
      <c r="H6509" s="135" t="s">
        <v>1501</v>
      </c>
      <c r="I6509" t="s">
        <v>1454</v>
      </c>
      <c r="J6509" s="20">
        <v>149</v>
      </c>
      <c r="K6509" s="20" t="s">
        <v>3</v>
      </c>
      <c r="L6509" t="s">
        <v>1464</v>
      </c>
      <c r="M6509" s="20">
        <v>42.72</v>
      </c>
      <c r="N6509" s="20">
        <v>32.78</v>
      </c>
      <c r="AE6509">
        <f t="shared" si="101"/>
        <v>2005</v>
      </c>
    </row>
    <row r="6510" spans="1:31" x14ac:dyDescent="0.25">
      <c r="A6510" s="7">
        <v>6507</v>
      </c>
      <c r="B6510" s="8">
        <v>38558</v>
      </c>
      <c r="C6510" t="s">
        <v>3</v>
      </c>
      <c r="D6510" t="s">
        <v>557</v>
      </c>
      <c r="E6510" t="s">
        <v>9</v>
      </c>
      <c r="F6510" t="s">
        <v>727</v>
      </c>
      <c r="G6510" t="s">
        <v>648</v>
      </c>
      <c r="H6510" s="135" t="s">
        <v>1785</v>
      </c>
      <c r="I6510" t="s">
        <v>1454</v>
      </c>
      <c r="J6510" s="20">
        <v>46</v>
      </c>
      <c r="K6510" s="20" t="s">
        <v>3</v>
      </c>
      <c r="L6510" t="s">
        <v>1464</v>
      </c>
      <c r="M6510" s="20">
        <v>13.879999999999999</v>
      </c>
      <c r="N6510" s="20">
        <v>10.120000000000001</v>
      </c>
      <c r="AE6510">
        <f t="shared" si="101"/>
        <v>2005</v>
      </c>
    </row>
    <row r="6511" spans="1:31" x14ac:dyDescent="0.25">
      <c r="A6511" s="7">
        <v>6508</v>
      </c>
      <c r="B6511" s="8">
        <v>38558</v>
      </c>
      <c r="C6511" t="s">
        <v>3</v>
      </c>
      <c r="D6511" t="s">
        <v>392</v>
      </c>
      <c r="E6511" t="s">
        <v>9</v>
      </c>
      <c r="F6511" t="s">
        <v>469</v>
      </c>
      <c r="G6511" t="s">
        <v>377</v>
      </c>
      <c r="H6511" s="9" t="s">
        <v>2149</v>
      </c>
      <c r="I6511" t="s">
        <v>1454</v>
      </c>
      <c r="J6511" s="20">
        <v>85</v>
      </c>
      <c r="K6511" s="20" t="s">
        <v>9</v>
      </c>
      <c r="L6511" t="s">
        <v>1463</v>
      </c>
      <c r="M6511" s="20">
        <v>20.399999999999999</v>
      </c>
      <c r="N6511" s="20">
        <v>23.1</v>
      </c>
      <c r="AE6511">
        <f t="shared" si="101"/>
        <v>2005</v>
      </c>
    </row>
    <row r="6512" spans="1:31" x14ac:dyDescent="0.25">
      <c r="A6512" s="7">
        <v>6509</v>
      </c>
      <c r="B6512" s="8">
        <v>38558</v>
      </c>
      <c r="C6512" t="s">
        <v>3</v>
      </c>
      <c r="D6512" t="s">
        <v>104</v>
      </c>
      <c r="E6512" t="s">
        <v>9</v>
      </c>
      <c r="F6512" t="s">
        <v>285</v>
      </c>
      <c r="G6512" t="s">
        <v>377</v>
      </c>
      <c r="H6512" s="9" t="s">
        <v>2164</v>
      </c>
      <c r="I6512" t="s">
        <v>1454</v>
      </c>
      <c r="J6512" s="20">
        <v>82</v>
      </c>
      <c r="K6512" s="20" t="s">
        <v>3</v>
      </c>
      <c r="L6512" t="s">
        <v>1464</v>
      </c>
      <c r="M6512" s="20">
        <v>23.96</v>
      </c>
      <c r="N6512" s="20">
        <v>18.04</v>
      </c>
      <c r="AE6512">
        <f t="shared" si="101"/>
        <v>2005</v>
      </c>
    </row>
    <row r="6513" spans="1:31" x14ac:dyDescent="0.25">
      <c r="A6513" s="7">
        <v>6510</v>
      </c>
      <c r="B6513" s="8">
        <v>38558</v>
      </c>
      <c r="C6513" t="s">
        <v>3</v>
      </c>
      <c r="D6513" t="s">
        <v>557</v>
      </c>
      <c r="E6513" t="s">
        <v>9</v>
      </c>
      <c r="F6513" t="s">
        <v>727</v>
      </c>
      <c r="G6513" t="s">
        <v>714</v>
      </c>
      <c r="H6513" s="9" t="s">
        <v>2125</v>
      </c>
      <c r="I6513" t="s">
        <v>1454</v>
      </c>
      <c r="J6513" s="20">
        <v>23</v>
      </c>
      <c r="K6513" s="20" t="s">
        <v>3</v>
      </c>
      <c r="L6513" t="s">
        <v>1463</v>
      </c>
      <c r="M6513" s="20">
        <v>6.98</v>
      </c>
      <c r="N6513" s="20">
        <v>5.52</v>
      </c>
      <c r="AE6513">
        <f t="shared" si="101"/>
        <v>2005</v>
      </c>
    </row>
    <row r="6514" spans="1:31" x14ac:dyDescent="0.25">
      <c r="A6514" s="7">
        <v>6511</v>
      </c>
      <c r="B6514" s="8">
        <v>38558</v>
      </c>
      <c r="C6514" t="s">
        <v>3</v>
      </c>
      <c r="D6514" t="s">
        <v>557</v>
      </c>
      <c r="E6514" t="s">
        <v>9</v>
      </c>
      <c r="F6514" t="s">
        <v>727</v>
      </c>
      <c r="G6514" t="s">
        <v>569</v>
      </c>
      <c r="H6514" s="9" t="s">
        <v>2165</v>
      </c>
      <c r="I6514" t="s">
        <v>1454</v>
      </c>
      <c r="J6514" s="20">
        <v>23</v>
      </c>
      <c r="K6514" s="20" t="s">
        <v>3</v>
      </c>
      <c r="L6514" t="s">
        <v>1463</v>
      </c>
      <c r="M6514" s="20">
        <v>6.98</v>
      </c>
      <c r="N6514" s="20">
        <v>5.52</v>
      </c>
      <c r="AE6514">
        <f t="shared" si="101"/>
        <v>2005</v>
      </c>
    </row>
    <row r="6515" spans="1:31" x14ac:dyDescent="0.25">
      <c r="A6515" s="7">
        <v>6512</v>
      </c>
      <c r="B6515" s="8">
        <v>38558</v>
      </c>
      <c r="C6515" t="s">
        <v>3</v>
      </c>
      <c r="D6515" t="s">
        <v>557</v>
      </c>
      <c r="E6515" t="s">
        <v>9</v>
      </c>
      <c r="F6515" t="s">
        <v>727</v>
      </c>
      <c r="G6515" t="s">
        <v>732</v>
      </c>
      <c r="H6515" s="135" t="s">
        <v>2166</v>
      </c>
      <c r="I6515" t="s">
        <v>1454</v>
      </c>
      <c r="J6515" s="20">
        <v>15</v>
      </c>
      <c r="K6515" s="20" t="s">
        <v>1465</v>
      </c>
      <c r="L6515" t="s">
        <v>1466</v>
      </c>
      <c r="M6515" s="20">
        <v>3.75</v>
      </c>
      <c r="N6515" s="20">
        <v>3.75</v>
      </c>
      <c r="AE6515">
        <f t="shared" si="101"/>
        <v>2005</v>
      </c>
    </row>
    <row r="6516" spans="1:31" x14ac:dyDescent="0.25">
      <c r="A6516" s="7">
        <v>6513</v>
      </c>
      <c r="B6516" s="8">
        <v>38559</v>
      </c>
      <c r="C6516" t="s">
        <v>3</v>
      </c>
      <c r="D6516" t="s">
        <v>721</v>
      </c>
      <c r="E6516" t="s">
        <v>9</v>
      </c>
      <c r="F6516" t="s">
        <v>703</v>
      </c>
      <c r="G6516" t="s">
        <v>17</v>
      </c>
      <c r="H6516" s="135" t="s">
        <v>1518</v>
      </c>
      <c r="I6516" t="s">
        <v>1454</v>
      </c>
      <c r="J6516" s="20">
        <v>11</v>
      </c>
      <c r="K6516" s="20" t="s">
        <v>1465</v>
      </c>
      <c r="L6516" t="s">
        <v>1466</v>
      </c>
      <c r="M6516" s="20">
        <v>2.75</v>
      </c>
      <c r="N6516" s="20">
        <v>2.75</v>
      </c>
      <c r="AE6516">
        <f t="shared" si="101"/>
        <v>2005</v>
      </c>
    </row>
    <row r="6517" spans="1:31" x14ac:dyDescent="0.25">
      <c r="A6517" s="7">
        <v>6514</v>
      </c>
      <c r="B6517" s="8">
        <v>38559</v>
      </c>
      <c r="C6517" t="s">
        <v>3</v>
      </c>
      <c r="D6517" t="s">
        <v>465</v>
      </c>
      <c r="E6517" t="s">
        <v>9</v>
      </c>
      <c r="F6517" t="s">
        <v>114</v>
      </c>
      <c r="G6517" t="s">
        <v>11</v>
      </c>
      <c r="H6517" s="135" t="s">
        <v>1541</v>
      </c>
      <c r="I6517" t="s">
        <v>1454</v>
      </c>
      <c r="J6517" s="20">
        <v>25</v>
      </c>
      <c r="K6517" s="20" t="s">
        <v>1465</v>
      </c>
      <c r="L6517" t="s">
        <v>1466</v>
      </c>
      <c r="M6517" s="20">
        <v>6.25</v>
      </c>
      <c r="N6517" s="20">
        <v>6.25</v>
      </c>
      <c r="AE6517">
        <f t="shared" si="101"/>
        <v>2005</v>
      </c>
    </row>
    <row r="6518" spans="1:31" x14ac:dyDescent="0.25">
      <c r="A6518" s="7">
        <v>6515</v>
      </c>
      <c r="B6518" s="8">
        <v>38559</v>
      </c>
      <c r="C6518" t="s">
        <v>3</v>
      </c>
      <c r="D6518" t="s">
        <v>287</v>
      </c>
      <c r="E6518" t="s">
        <v>9</v>
      </c>
      <c r="F6518" t="s">
        <v>228</v>
      </c>
      <c r="G6518" t="s">
        <v>377</v>
      </c>
      <c r="H6518" s="135" t="s">
        <v>1496</v>
      </c>
      <c r="I6518" t="s">
        <v>1454</v>
      </c>
      <c r="J6518" s="20">
        <v>22</v>
      </c>
      <c r="K6518" s="20" t="s">
        <v>9</v>
      </c>
      <c r="L6518" t="s">
        <v>1464</v>
      </c>
      <c r="M6518" s="20">
        <v>4.84</v>
      </c>
      <c r="N6518" s="20">
        <v>7.16</v>
      </c>
      <c r="AE6518">
        <f t="shared" si="101"/>
        <v>2005</v>
      </c>
    </row>
    <row r="6519" spans="1:31" x14ac:dyDescent="0.25">
      <c r="A6519" s="7">
        <v>6516</v>
      </c>
      <c r="B6519" s="8">
        <v>38559</v>
      </c>
      <c r="C6519" t="s">
        <v>3</v>
      </c>
      <c r="D6519" t="s">
        <v>721</v>
      </c>
      <c r="E6519" t="s">
        <v>9</v>
      </c>
      <c r="F6519" t="s">
        <v>724</v>
      </c>
      <c r="G6519" t="s">
        <v>377</v>
      </c>
      <c r="H6519" s="9" t="s">
        <v>2167</v>
      </c>
      <c r="I6519" t="s">
        <v>1454</v>
      </c>
      <c r="J6519" s="20">
        <v>22</v>
      </c>
      <c r="K6519" s="20" t="s">
        <v>3</v>
      </c>
      <c r="L6519" t="s">
        <v>1464</v>
      </c>
      <c r="M6519" s="20">
        <v>7.16</v>
      </c>
      <c r="N6519" s="20">
        <v>4.84</v>
      </c>
      <c r="AE6519">
        <f t="shared" si="101"/>
        <v>2005</v>
      </c>
    </row>
    <row r="6520" spans="1:31" x14ac:dyDescent="0.25">
      <c r="A6520" s="7">
        <v>6517</v>
      </c>
      <c r="B6520" s="8">
        <v>38559</v>
      </c>
      <c r="C6520" t="s">
        <v>3</v>
      </c>
      <c r="D6520" t="s">
        <v>91</v>
      </c>
      <c r="E6520" t="s">
        <v>9</v>
      </c>
      <c r="F6520" t="s">
        <v>748</v>
      </c>
      <c r="G6520" t="s">
        <v>648</v>
      </c>
      <c r="H6520" s="136" t="s">
        <v>1496</v>
      </c>
      <c r="I6520" t="s">
        <v>1458</v>
      </c>
      <c r="J6520" s="20">
        <v>12</v>
      </c>
      <c r="K6520" s="20" t="s">
        <v>3</v>
      </c>
      <c r="L6520" t="s">
        <v>1464</v>
      </c>
      <c r="M6520" s="20">
        <v>10</v>
      </c>
      <c r="N6520" s="20">
        <v>30</v>
      </c>
      <c r="AE6520">
        <f t="shared" si="101"/>
        <v>2005</v>
      </c>
    </row>
    <row r="6521" spans="1:31" x14ac:dyDescent="0.25">
      <c r="A6521" s="7">
        <v>6518</v>
      </c>
      <c r="B6521" s="8">
        <v>38559</v>
      </c>
      <c r="C6521" t="s">
        <v>3</v>
      </c>
      <c r="D6521" t="s">
        <v>229</v>
      </c>
      <c r="E6521" t="s">
        <v>9</v>
      </c>
      <c r="F6521" t="s">
        <v>687</v>
      </c>
      <c r="G6521" t="s">
        <v>569</v>
      </c>
      <c r="H6521" s="135" t="s">
        <v>1496</v>
      </c>
      <c r="I6521" t="s">
        <v>1454</v>
      </c>
      <c r="J6521" s="20">
        <v>13</v>
      </c>
      <c r="K6521" s="20" t="s">
        <v>3</v>
      </c>
      <c r="L6521" t="s">
        <v>1464</v>
      </c>
      <c r="M6521" s="20">
        <v>4.6400000000000006</v>
      </c>
      <c r="N6521" s="20">
        <v>2.86</v>
      </c>
      <c r="AE6521">
        <f t="shared" si="101"/>
        <v>2005</v>
      </c>
    </row>
    <row r="6522" spans="1:31" x14ac:dyDescent="0.25">
      <c r="A6522" s="7">
        <v>6519</v>
      </c>
      <c r="B6522" s="8">
        <v>38559</v>
      </c>
      <c r="C6522" t="s">
        <v>3</v>
      </c>
      <c r="D6522" t="s">
        <v>229</v>
      </c>
      <c r="E6522" t="s">
        <v>9</v>
      </c>
      <c r="F6522" t="s">
        <v>687</v>
      </c>
      <c r="G6522" t="s">
        <v>569</v>
      </c>
      <c r="H6522" s="135" t="s">
        <v>1496</v>
      </c>
      <c r="I6522" t="s">
        <v>1454</v>
      </c>
      <c r="J6522" s="20">
        <v>27</v>
      </c>
      <c r="K6522" s="20" t="s">
        <v>3</v>
      </c>
      <c r="L6522" t="s">
        <v>1464</v>
      </c>
      <c r="M6522" s="20">
        <v>8.56</v>
      </c>
      <c r="N6522" s="20">
        <v>5.9399999999999995</v>
      </c>
      <c r="AE6522">
        <f t="shared" si="101"/>
        <v>2005</v>
      </c>
    </row>
    <row r="6523" spans="1:31" x14ac:dyDescent="0.25">
      <c r="A6523" s="7">
        <v>6520</v>
      </c>
      <c r="B6523" s="8">
        <v>38559</v>
      </c>
      <c r="C6523" t="s">
        <v>3</v>
      </c>
      <c r="D6523" t="s">
        <v>542</v>
      </c>
      <c r="E6523" t="s">
        <v>9</v>
      </c>
      <c r="F6523" t="s">
        <v>578</v>
      </c>
      <c r="G6523" t="s">
        <v>714</v>
      </c>
      <c r="H6523" s="9" t="s">
        <v>2168</v>
      </c>
      <c r="I6523" t="s">
        <v>1454</v>
      </c>
      <c r="J6523" s="20">
        <v>31</v>
      </c>
      <c r="K6523" s="20" t="s">
        <v>3</v>
      </c>
      <c r="L6523" t="s">
        <v>1463</v>
      </c>
      <c r="M6523" s="20">
        <v>9.06</v>
      </c>
      <c r="N6523" s="20">
        <v>7.44</v>
      </c>
      <c r="AE6523">
        <f t="shared" si="101"/>
        <v>2005</v>
      </c>
    </row>
    <row r="6524" spans="1:31" x14ac:dyDescent="0.25">
      <c r="A6524" s="7">
        <v>6521</v>
      </c>
      <c r="B6524" s="8">
        <v>38560</v>
      </c>
      <c r="C6524" t="s">
        <v>3</v>
      </c>
      <c r="D6524" t="s">
        <v>187</v>
      </c>
      <c r="E6524" t="s">
        <v>9</v>
      </c>
      <c r="F6524" t="s">
        <v>114</v>
      </c>
      <c r="G6524" t="s">
        <v>24</v>
      </c>
      <c r="H6524" s="135" t="s">
        <v>1521</v>
      </c>
      <c r="I6524" t="s">
        <v>1454</v>
      </c>
      <c r="J6524" s="20">
        <v>36</v>
      </c>
      <c r="K6524" s="20" t="s">
        <v>3</v>
      </c>
      <c r="L6524" t="s">
        <v>1464</v>
      </c>
      <c r="M6524" s="20">
        <v>11.08</v>
      </c>
      <c r="N6524" s="20">
        <v>7.92</v>
      </c>
      <c r="AE6524">
        <f t="shared" si="101"/>
        <v>2005</v>
      </c>
    </row>
    <row r="6525" spans="1:31" x14ac:dyDescent="0.25">
      <c r="A6525" s="7">
        <v>6522</v>
      </c>
      <c r="B6525" s="8">
        <v>38560</v>
      </c>
      <c r="C6525" t="s">
        <v>3</v>
      </c>
      <c r="D6525" t="s">
        <v>588</v>
      </c>
      <c r="E6525" t="s">
        <v>9</v>
      </c>
      <c r="F6525" t="s">
        <v>667</v>
      </c>
      <c r="G6525" t="s">
        <v>633</v>
      </c>
      <c r="H6525" s="135" t="s">
        <v>1778</v>
      </c>
      <c r="I6525" t="s">
        <v>1454</v>
      </c>
      <c r="J6525" s="20">
        <v>20</v>
      </c>
      <c r="K6525" s="20" t="s">
        <v>9</v>
      </c>
      <c r="L6525" t="s">
        <v>1464</v>
      </c>
      <c r="M6525" s="20">
        <v>4.4000000000000004</v>
      </c>
      <c r="N6525" s="20">
        <v>6.6</v>
      </c>
      <c r="AE6525">
        <f t="shared" si="101"/>
        <v>2005</v>
      </c>
    </row>
    <row r="6526" spans="1:31" x14ac:dyDescent="0.25">
      <c r="A6526" s="7">
        <v>6523</v>
      </c>
      <c r="B6526" s="8">
        <v>38560</v>
      </c>
      <c r="C6526" t="s">
        <v>3</v>
      </c>
      <c r="D6526" t="s">
        <v>44</v>
      </c>
      <c r="E6526" t="s">
        <v>9</v>
      </c>
      <c r="F6526" t="s">
        <v>665</v>
      </c>
      <c r="G6526" t="s">
        <v>17</v>
      </c>
      <c r="H6526" s="135" t="s">
        <v>1518</v>
      </c>
      <c r="I6526" t="s">
        <v>1455</v>
      </c>
      <c r="J6526" s="20">
        <v>11</v>
      </c>
      <c r="K6526" s="20" t="s">
        <v>3</v>
      </c>
      <c r="L6526" t="s">
        <v>1463</v>
      </c>
      <c r="M6526" s="20">
        <v>1.93</v>
      </c>
      <c r="N6526" s="20">
        <v>1.32</v>
      </c>
      <c r="AE6526">
        <f t="shared" si="101"/>
        <v>2005</v>
      </c>
    </row>
    <row r="6527" spans="1:31" x14ac:dyDescent="0.25">
      <c r="A6527" s="7">
        <v>6524</v>
      </c>
      <c r="B6527" s="8">
        <v>38560</v>
      </c>
      <c r="C6527" t="s">
        <v>3</v>
      </c>
      <c r="D6527" t="s">
        <v>104</v>
      </c>
      <c r="E6527" t="s">
        <v>9</v>
      </c>
      <c r="F6527" t="s">
        <v>667</v>
      </c>
      <c r="G6527" t="s">
        <v>377</v>
      </c>
      <c r="H6527" s="9" t="s">
        <v>2124</v>
      </c>
      <c r="I6527" t="s">
        <v>1454</v>
      </c>
      <c r="J6527" s="20">
        <v>38</v>
      </c>
      <c r="K6527" s="20" t="s">
        <v>3</v>
      </c>
      <c r="L6527" t="s">
        <v>1464</v>
      </c>
      <c r="M6527" s="20">
        <v>11.64</v>
      </c>
      <c r="N6527" s="20">
        <v>8.36</v>
      </c>
      <c r="AE6527">
        <f t="shared" si="101"/>
        <v>2005</v>
      </c>
    </row>
    <row r="6528" spans="1:31" x14ac:dyDescent="0.25">
      <c r="A6528" s="7">
        <v>6525</v>
      </c>
      <c r="B6528" s="8">
        <v>38560</v>
      </c>
      <c r="C6528" t="s">
        <v>3</v>
      </c>
      <c r="D6528" t="s">
        <v>426</v>
      </c>
      <c r="E6528" t="s">
        <v>9</v>
      </c>
      <c r="F6528" t="s">
        <v>707</v>
      </c>
      <c r="G6528" t="s">
        <v>633</v>
      </c>
      <c r="H6528" s="135" t="s">
        <v>1767</v>
      </c>
      <c r="I6528" t="s">
        <v>1455</v>
      </c>
      <c r="J6528" s="20">
        <v>1</v>
      </c>
      <c r="K6528" s="20" t="s">
        <v>1465</v>
      </c>
      <c r="L6528" t="s">
        <v>1466</v>
      </c>
      <c r="M6528" s="20">
        <v>0.125</v>
      </c>
      <c r="N6528" s="20">
        <v>0.125</v>
      </c>
      <c r="AE6528">
        <f t="shared" si="101"/>
        <v>2005</v>
      </c>
    </row>
    <row r="6529" spans="1:31" x14ac:dyDescent="0.25">
      <c r="A6529" s="7">
        <v>6526</v>
      </c>
      <c r="B6529" s="8">
        <v>38561</v>
      </c>
      <c r="C6529" t="s">
        <v>3</v>
      </c>
      <c r="D6529" t="s">
        <v>524</v>
      </c>
      <c r="E6529" t="s">
        <v>9</v>
      </c>
      <c r="F6529" t="s">
        <v>611</v>
      </c>
      <c r="G6529" t="s">
        <v>633</v>
      </c>
      <c r="H6529" s="135" t="s">
        <v>1496</v>
      </c>
      <c r="I6529" t="s">
        <v>1454</v>
      </c>
      <c r="J6529" s="20">
        <v>8</v>
      </c>
      <c r="K6529" s="20" t="s">
        <v>3</v>
      </c>
      <c r="L6529" t="s">
        <v>1464</v>
      </c>
      <c r="M6529" s="20">
        <v>3.24</v>
      </c>
      <c r="N6529" s="20">
        <v>1.76</v>
      </c>
      <c r="AE6529">
        <f t="shared" si="101"/>
        <v>2005</v>
      </c>
    </row>
    <row r="6530" spans="1:31" x14ac:dyDescent="0.25">
      <c r="A6530" s="7">
        <v>6527</v>
      </c>
      <c r="B6530" s="8">
        <v>38561</v>
      </c>
      <c r="C6530" t="s">
        <v>3</v>
      </c>
      <c r="D6530" t="s">
        <v>728</v>
      </c>
      <c r="E6530" t="s">
        <v>9</v>
      </c>
      <c r="F6530" t="s">
        <v>586</v>
      </c>
      <c r="G6530" t="s">
        <v>569</v>
      </c>
      <c r="H6530" s="9" t="s">
        <v>2169</v>
      </c>
      <c r="I6530" t="s">
        <v>1455</v>
      </c>
      <c r="J6530" s="20">
        <v>35</v>
      </c>
      <c r="K6530" s="20" t="s">
        <v>3</v>
      </c>
      <c r="L6530" t="s">
        <v>1464</v>
      </c>
      <c r="M6530" s="20">
        <v>5.4</v>
      </c>
      <c r="N6530" s="20">
        <v>3.85</v>
      </c>
      <c r="AE6530">
        <f t="shared" si="101"/>
        <v>2005</v>
      </c>
    </row>
    <row r="6531" spans="1:31" x14ac:dyDescent="0.25">
      <c r="A6531" s="7">
        <v>6528</v>
      </c>
      <c r="B6531" s="8">
        <v>38562</v>
      </c>
      <c r="C6531" t="s">
        <v>3</v>
      </c>
      <c r="D6531" t="s">
        <v>557</v>
      </c>
      <c r="E6531" t="s">
        <v>9</v>
      </c>
      <c r="F6531" t="s">
        <v>727</v>
      </c>
      <c r="G6531" t="s">
        <v>569</v>
      </c>
      <c r="H6531" s="136" t="s">
        <v>1677</v>
      </c>
      <c r="I6531" t="s">
        <v>1454</v>
      </c>
      <c r="J6531" s="20">
        <v>21</v>
      </c>
      <c r="K6531" s="20" t="s">
        <v>9</v>
      </c>
      <c r="L6531" t="s">
        <v>1464</v>
      </c>
      <c r="M6531" s="20">
        <v>4.62</v>
      </c>
      <c r="N6531" s="20">
        <v>6.88</v>
      </c>
      <c r="AE6531">
        <f t="shared" si="101"/>
        <v>2005</v>
      </c>
    </row>
    <row r="6532" spans="1:31" x14ac:dyDescent="0.25">
      <c r="A6532" s="7">
        <v>6529</v>
      </c>
      <c r="B6532" s="8">
        <v>38562</v>
      </c>
      <c r="C6532" t="s">
        <v>3</v>
      </c>
      <c r="D6532" t="s">
        <v>557</v>
      </c>
      <c r="E6532" t="s">
        <v>9</v>
      </c>
      <c r="F6532" t="s">
        <v>727</v>
      </c>
      <c r="G6532" t="s">
        <v>569</v>
      </c>
      <c r="H6532" s="135" t="s">
        <v>1709</v>
      </c>
      <c r="I6532" t="s">
        <v>1454</v>
      </c>
      <c r="J6532" s="20">
        <v>11</v>
      </c>
      <c r="K6532" s="20" t="s">
        <v>3</v>
      </c>
      <c r="L6532" t="s">
        <v>1463</v>
      </c>
      <c r="M6532" s="20">
        <v>3.86</v>
      </c>
      <c r="N6532" s="20">
        <v>2.64</v>
      </c>
      <c r="AE6532">
        <f t="shared" ref="AE6532:AE6595" si="102">YEAR(B6532)</f>
        <v>2005</v>
      </c>
    </row>
    <row r="6533" spans="1:31" x14ac:dyDescent="0.25">
      <c r="A6533" s="7">
        <v>6530</v>
      </c>
      <c r="B6533" s="8">
        <v>38562</v>
      </c>
      <c r="C6533" t="s">
        <v>3</v>
      </c>
      <c r="D6533" t="s">
        <v>557</v>
      </c>
      <c r="E6533" t="s">
        <v>9</v>
      </c>
      <c r="F6533" t="s">
        <v>727</v>
      </c>
      <c r="G6533" t="s">
        <v>569</v>
      </c>
      <c r="H6533" s="135" t="s">
        <v>2170</v>
      </c>
      <c r="I6533" t="s">
        <v>1454</v>
      </c>
      <c r="J6533" s="20">
        <v>19</v>
      </c>
      <c r="K6533" s="20" t="s">
        <v>3</v>
      </c>
      <c r="L6533" t="s">
        <v>1464</v>
      </c>
      <c r="M6533" s="20">
        <v>6.32</v>
      </c>
      <c r="N6533" s="20">
        <v>4.18</v>
      </c>
      <c r="AE6533">
        <f t="shared" si="102"/>
        <v>2005</v>
      </c>
    </row>
    <row r="6534" spans="1:31" x14ac:dyDescent="0.25">
      <c r="A6534" s="7">
        <v>6531</v>
      </c>
      <c r="B6534" s="8">
        <v>38562</v>
      </c>
      <c r="C6534" t="s">
        <v>3</v>
      </c>
      <c r="D6534" t="s">
        <v>367</v>
      </c>
      <c r="E6534" t="s">
        <v>9</v>
      </c>
      <c r="F6534" t="s">
        <v>485</v>
      </c>
      <c r="G6534" t="s">
        <v>65</v>
      </c>
      <c r="H6534" s="135" t="s">
        <v>1496</v>
      </c>
      <c r="I6534" t="s">
        <v>1454</v>
      </c>
      <c r="J6534" s="20">
        <v>42</v>
      </c>
      <c r="K6534" s="20" t="s">
        <v>3</v>
      </c>
      <c r="L6534" t="s">
        <v>1464</v>
      </c>
      <c r="M6534" s="20">
        <v>12.76</v>
      </c>
      <c r="N6534" s="20">
        <v>9.24</v>
      </c>
      <c r="AE6534">
        <f t="shared" si="102"/>
        <v>2005</v>
      </c>
    </row>
    <row r="6535" spans="1:31" x14ac:dyDescent="0.25">
      <c r="A6535" s="7">
        <v>6532</v>
      </c>
      <c r="B6535" s="8">
        <v>38563</v>
      </c>
      <c r="C6535" t="s">
        <v>3</v>
      </c>
      <c r="D6535" t="s">
        <v>237</v>
      </c>
      <c r="E6535" t="s">
        <v>9</v>
      </c>
      <c r="F6535" t="s">
        <v>186</v>
      </c>
      <c r="G6535" t="s">
        <v>714</v>
      </c>
      <c r="H6535" s="135" t="s">
        <v>2004</v>
      </c>
      <c r="I6535" t="s">
        <v>1454</v>
      </c>
      <c r="J6535" s="20">
        <v>24</v>
      </c>
      <c r="K6535" s="20" t="s">
        <v>9</v>
      </c>
      <c r="L6535" t="s">
        <v>1464</v>
      </c>
      <c r="M6535" s="20">
        <v>5.28</v>
      </c>
      <c r="N6535" s="20">
        <v>7.72</v>
      </c>
      <c r="AE6535">
        <f t="shared" si="102"/>
        <v>2005</v>
      </c>
    </row>
    <row r="6536" spans="1:31" x14ac:dyDescent="0.25">
      <c r="A6536" s="7">
        <v>6533</v>
      </c>
      <c r="B6536" s="8">
        <v>38563</v>
      </c>
      <c r="C6536" t="s">
        <v>3</v>
      </c>
      <c r="D6536" t="s">
        <v>178</v>
      </c>
      <c r="E6536" t="s">
        <v>9</v>
      </c>
      <c r="F6536" t="s">
        <v>266</v>
      </c>
      <c r="G6536" t="s">
        <v>648</v>
      </c>
      <c r="H6536" s="9" t="s">
        <v>1797</v>
      </c>
      <c r="I6536" t="s">
        <v>1456</v>
      </c>
      <c r="J6536" s="20">
        <v>6</v>
      </c>
      <c r="K6536" s="20" t="s">
        <v>9</v>
      </c>
      <c r="L6536" t="s">
        <v>1464</v>
      </c>
      <c r="M6536" s="20">
        <v>1.32</v>
      </c>
      <c r="N6536" s="20">
        <v>2.6799999999999997</v>
      </c>
      <c r="O6536" t="s">
        <v>3</v>
      </c>
      <c r="P6536" s="13" t="s">
        <v>26</v>
      </c>
      <c r="Q6536" t="s">
        <v>9</v>
      </c>
      <c r="R6536" t="s">
        <v>473</v>
      </c>
      <c r="S6536" t="s">
        <v>1465</v>
      </c>
      <c r="U6536" t="s">
        <v>1465</v>
      </c>
      <c r="W6536" t="s">
        <v>1465</v>
      </c>
      <c r="Y6536" t="s">
        <v>1465</v>
      </c>
      <c r="AA6536" t="s">
        <v>1465</v>
      </c>
      <c r="AC6536" t="s">
        <v>1465</v>
      </c>
      <c r="AE6536">
        <f t="shared" si="102"/>
        <v>2005</v>
      </c>
    </row>
    <row r="6537" spans="1:31" x14ac:dyDescent="0.25">
      <c r="A6537" s="7">
        <v>6534</v>
      </c>
      <c r="B6537" s="8">
        <v>38564</v>
      </c>
      <c r="C6537" t="s">
        <v>3</v>
      </c>
      <c r="D6537" t="s">
        <v>749</v>
      </c>
      <c r="E6537" t="s">
        <v>9</v>
      </c>
      <c r="F6537" t="s">
        <v>25</v>
      </c>
      <c r="G6537" t="s">
        <v>377</v>
      </c>
      <c r="H6537" s="9" t="s">
        <v>2171</v>
      </c>
      <c r="I6537" t="s">
        <v>1458</v>
      </c>
      <c r="J6537" s="20">
        <v>12</v>
      </c>
      <c r="K6537" s="20" t="s">
        <v>1465</v>
      </c>
      <c r="L6537" t="s">
        <v>1466</v>
      </c>
      <c r="M6537" s="20">
        <v>30</v>
      </c>
      <c r="N6537" s="20">
        <v>10</v>
      </c>
      <c r="AE6537">
        <f t="shared" si="102"/>
        <v>2005</v>
      </c>
    </row>
    <row r="6538" spans="1:31" x14ac:dyDescent="0.25">
      <c r="A6538" s="7">
        <v>6535</v>
      </c>
      <c r="B6538" s="8">
        <v>38564</v>
      </c>
      <c r="C6538" t="s">
        <v>3</v>
      </c>
      <c r="D6538" t="s">
        <v>725</v>
      </c>
      <c r="E6538" t="s">
        <v>9</v>
      </c>
      <c r="F6538" t="s">
        <v>700</v>
      </c>
      <c r="G6538" t="s">
        <v>14</v>
      </c>
      <c r="H6538" s="135" t="s">
        <v>1516</v>
      </c>
      <c r="I6538" t="s">
        <v>1454</v>
      </c>
      <c r="J6538" s="20">
        <v>12</v>
      </c>
      <c r="K6538" s="20" t="s">
        <v>9</v>
      </c>
      <c r="L6538" t="s">
        <v>1463</v>
      </c>
      <c r="M6538" s="20">
        <v>2.88</v>
      </c>
      <c r="N6538" s="20">
        <v>4.12</v>
      </c>
      <c r="AE6538">
        <f t="shared" si="102"/>
        <v>2005</v>
      </c>
    </row>
    <row r="6539" spans="1:31" x14ac:dyDescent="0.25">
      <c r="A6539" s="7">
        <v>6536</v>
      </c>
      <c r="B6539" s="8">
        <v>38564</v>
      </c>
      <c r="C6539" t="s">
        <v>3</v>
      </c>
      <c r="D6539" t="s">
        <v>240</v>
      </c>
      <c r="E6539" t="s">
        <v>9</v>
      </c>
      <c r="F6539" t="s">
        <v>750</v>
      </c>
      <c r="G6539" t="s">
        <v>648</v>
      </c>
      <c r="H6539" s="135" t="s">
        <v>1795</v>
      </c>
      <c r="I6539" t="s">
        <v>1458</v>
      </c>
      <c r="J6539" s="20">
        <v>12</v>
      </c>
      <c r="K6539" s="20" t="s">
        <v>3</v>
      </c>
      <c r="L6539" t="s">
        <v>1463</v>
      </c>
      <c r="M6539" s="20">
        <v>10</v>
      </c>
      <c r="N6539" s="20">
        <v>30</v>
      </c>
      <c r="AE6539">
        <f t="shared" si="102"/>
        <v>2005</v>
      </c>
    </row>
    <row r="6540" spans="1:31" x14ac:dyDescent="0.25">
      <c r="A6540" s="7">
        <v>6537</v>
      </c>
      <c r="B6540" s="8">
        <v>38564</v>
      </c>
      <c r="C6540" t="s">
        <v>3</v>
      </c>
      <c r="D6540" t="s">
        <v>538</v>
      </c>
      <c r="E6540" t="s">
        <v>9</v>
      </c>
      <c r="F6540" t="s">
        <v>64</v>
      </c>
      <c r="G6540" t="s">
        <v>648</v>
      </c>
      <c r="H6540" s="135" t="s">
        <v>1785</v>
      </c>
      <c r="I6540" t="s">
        <v>1454</v>
      </c>
      <c r="J6540" s="20">
        <v>32</v>
      </c>
      <c r="K6540" s="20" t="s">
        <v>3</v>
      </c>
      <c r="L6540" t="s">
        <v>1464</v>
      </c>
      <c r="M6540" s="20">
        <v>9.9600000000000009</v>
      </c>
      <c r="N6540" s="20">
        <v>7.04</v>
      </c>
      <c r="AE6540">
        <f t="shared" si="102"/>
        <v>2005</v>
      </c>
    </row>
    <row r="6541" spans="1:31" x14ac:dyDescent="0.25">
      <c r="A6541" s="7">
        <v>6538</v>
      </c>
      <c r="B6541" s="8">
        <v>38564</v>
      </c>
      <c r="C6541" t="s">
        <v>3</v>
      </c>
      <c r="D6541" t="s">
        <v>242</v>
      </c>
      <c r="E6541" t="s">
        <v>9</v>
      </c>
      <c r="F6541" t="s">
        <v>144</v>
      </c>
      <c r="G6541" t="s">
        <v>648</v>
      </c>
      <c r="H6541" s="136" t="s">
        <v>1496</v>
      </c>
      <c r="I6541" t="s">
        <v>1455</v>
      </c>
      <c r="J6541" s="20">
        <v>11</v>
      </c>
      <c r="K6541" s="20" t="s">
        <v>1465</v>
      </c>
      <c r="L6541" t="s">
        <v>1466</v>
      </c>
      <c r="M6541" s="20">
        <v>1.375</v>
      </c>
      <c r="N6541" s="20">
        <v>1.375</v>
      </c>
      <c r="AE6541">
        <f t="shared" si="102"/>
        <v>2005</v>
      </c>
    </row>
    <row r="6542" spans="1:31" x14ac:dyDescent="0.25">
      <c r="A6542" s="7">
        <v>6539</v>
      </c>
      <c r="B6542" s="8">
        <v>38564</v>
      </c>
      <c r="C6542" t="s">
        <v>3</v>
      </c>
      <c r="D6542" t="s">
        <v>144</v>
      </c>
      <c r="E6542" t="s">
        <v>9</v>
      </c>
      <c r="F6542" t="s">
        <v>242</v>
      </c>
      <c r="G6542" t="s">
        <v>648</v>
      </c>
      <c r="H6542" s="136" t="s">
        <v>1496</v>
      </c>
      <c r="I6542" t="s">
        <v>1455</v>
      </c>
      <c r="J6542" s="20">
        <v>11</v>
      </c>
      <c r="K6542" s="20" t="s">
        <v>1465</v>
      </c>
      <c r="L6542" t="s">
        <v>1466</v>
      </c>
      <c r="M6542" s="20">
        <v>1.375</v>
      </c>
      <c r="N6542" s="20">
        <v>1.375</v>
      </c>
      <c r="AE6542">
        <f t="shared" si="102"/>
        <v>2005</v>
      </c>
    </row>
    <row r="6543" spans="1:31" x14ac:dyDescent="0.25">
      <c r="A6543" s="7">
        <v>6540</v>
      </c>
      <c r="B6543" s="8">
        <v>38564</v>
      </c>
      <c r="C6543" t="s">
        <v>3</v>
      </c>
      <c r="D6543" t="s">
        <v>717</v>
      </c>
      <c r="E6543" t="s">
        <v>9</v>
      </c>
      <c r="F6543" t="s">
        <v>210</v>
      </c>
      <c r="G6543" t="s">
        <v>569</v>
      </c>
      <c r="H6543" s="9" t="s">
        <v>2172</v>
      </c>
      <c r="I6543" t="s">
        <v>1454</v>
      </c>
      <c r="J6543" s="20">
        <v>35</v>
      </c>
      <c r="K6543" s="20" t="s">
        <v>3</v>
      </c>
      <c r="L6543" t="s">
        <v>1464</v>
      </c>
      <c r="M6543" s="20">
        <v>10.8</v>
      </c>
      <c r="N6543" s="20">
        <v>7.7</v>
      </c>
      <c r="AE6543">
        <f t="shared" si="102"/>
        <v>2005</v>
      </c>
    </row>
    <row r="6544" spans="1:31" x14ac:dyDescent="0.25">
      <c r="A6544" s="7">
        <v>6541</v>
      </c>
      <c r="B6544" s="8">
        <v>38564</v>
      </c>
      <c r="C6544" t="s">
        <v>3</v>
      </c>
      <c r="D6544" t="s">
        <v>717</v>
      </c>
      <c r="E6544" t="s">
        <v>9</v>
      </c>
      <c r="F6544" t="s">
        <v>545</v>
      </c>
      <c r="G6544" t="s">
        <v>732</v>
      </c>
      <c r="H6544" s="135" t="s">
        <v>2173</v>
      </c>
      <c r="I6544" t="s">
        <v>1454</v>
      </c>
      <c r="J6544" s="20">
        <v>12</v>
      </c>
      <c r="K6544" s="20" t="s">
        <v>3</v>
      </c>
      <c r="L6544" t="s">
        <v>1464</v>
      </c>
      <c r="M6544" s="20">
        <v>4.3599999999999994</v>
      </c>
      <c r="N6544" s="20">
        <v>2.64</v>
      </c>
      <c r="AE6544">
        <f t="shared" si="102"/>
        <v>2005</v>
      </c>
    </row>
    <row r="6545" spans="1:31" x14ac:dyDescent="0.25">
      <c r="A6545" s="7">
        <v>6542</v>
      </c>
      <c r="B6545" s="8">
        <v>38564</v>
      </c>
      <c r="C6545" t="s">
        <v>3</v>
      </c>
      <c r="D6545" t="s">
        <v>517</v>
      </c>
      <c r="E6545" t="s">
        <v>9</v>
      </c>
      <c r="F6545" t="s">
        <v>468</v>
      </c>
      <c r="G6545" t="s">
        <v>732</v>
      </c>
      <c r="H6545" s="135" t="s">
        <v>2174</v>
      </c>
      <c r="I6545" t="s">
        <v>1454</v>
      </c>
      <c r="J6545" s="20">
        <v>18</v>
      </c>
      <c r="K6545" s="20" t="s">
        <v>9</v>
      </c>
      <c r="L6545" t="s">
        <v>1464</v>
      </c>
      <c r="M6545" s="20">
        <v>3.96</v>
      </c>
      <c r="N6545" s="20">
        <v>6.04</v>
      </c>
      <c r="AE6545">
        <f t="shared" si="102"/>
        <v>2005</v>
      </c>
    </row>
    <row r="6546" spans="1:31" x14ac:dyDescent="0.25">
      <c r="A6546" s="7">
        <v>6543</v>
      </c>
      <c r="B6546" s="8">
        <v>38565</v>
      </c>
      <c r="C6546" t="s">
        <v>3</v>
      </c>
      <c r="D6546" t="s">
        <v>728</v>
      </c>
      <c r="E6546" t="s">
        <v>9</v>
      </c>
      <c r="F6546" t="s">
        <v>516</v>
      </c>
      <c r="G6546" t="s">
        <v>65</v>
      </c>
      <c r="H6546" s="135" t="s">
        <v>1571</v>
      </c>
      <c r="I6546" t="s">
        <v>1455</v>
      </c>
      <c r="J6546" s="20">
        <v>16</v>
      </c>
      <c r="K6546" s="20" t="s">
        <v>3</v>
      </c>
      <c r="L6546" t="s">
        <v>1464</v>
      </c>
      <c r="M6546" s="20">
        <v>2.74</v>
      </c>
      <c r="N6546" s="20">
        <v>1.76</v>
      </c>
      <c r="AE6546">
        <f t="shared" si="102"/>
        <v>2005</v>
      </c>
    </row>
    <row r="6547" spans="1:31" x14ac:dyDescent="0.25">
      <c r="A6547" s="7">
        <v>6544</v>
      </c>
      <c r="B6547" s="8">
        <v>38565</v>
      </c>
      <c r="C6547" t="s">
        <v>3</v>
      </c>
      <c r="D6547" t="s">
        <v>751</v>
      </c>
      <c r="E6547" t="s">
        <v>9</v>
      </c>
      <c r="F6547" t="s">
        <v>690</v>
      </c>
      <c r="G6547" t="s">
        <v>648</v>
      </c>
      <c r="H6547" s="135" t="s">
        <v>1795</v>
      </c>
      <c r="I6547" t="s">
        <v>1454</v>
      </c>
      <c r="J6547" s="20">
        <v>21</v>
      </c>
      <c r="K6547" s="20" t="s">
        <v>3</v>
      </c>
      <c r="L6547" t="s">
        <v>1463</v>
      </c>
      <c r="M6547" s="20">
        <v>6.46</v>
      </c>
      <c r="N6547" s="20">
        <v>5.04</v>
      </c>
      <c r="AE6547">
        <f t="shared" si="102"/>
        <v>2005</v>
      </c>
    </row>
    <row r="6548" spans="1:31" x14ac:dyDescent="0.25">
      <c r="A6548" s="7">
        <v>6545</v>
      </c>
      <c r="B6548" s="8">
        <v>38565</v>
      </c>
      <c r="C6548" t="s">
        <v>3</v>
      </c>
      <c r="D6548" t="s">
        <v>751</v>
      </c>
      <c r="E6548" t="s">
        <v>9</v>
      </c>
      <c r="F6548" t="s">
        <v>678</v>
      </c>
      <c r="G6548" t="s">
        <v>648</v>
      </c>
      <c r="H6548" s="135" t="s">
        <v>1877</v>
      </c>
      <c r="I6548" t="s">
        <v>1458</v>
      </c>
      <c r="J6548" s="20">
        <v>6</v>
      </c>
      <c r="K6548" s="20" t="s">
        <v>9</v>
      </c>
      <c r="L6548" t="s">
        <v>1463</v>
      </c>
      <c r="M6548" s="20">
        <v>30</v>
      </c>
      <c r="N6548" s="20">
        <v>10</v>
      </c>
      <c r="AE6548">
        <f t="shared" si="102"/>
        <v>2005</v>
      </c>
    </row>
    <row r="6549" spans="1:31" x14ac:dyDescent="0.25">
      <c r="A6549" s="7">
        <v>6546</v>
      </c>
      <c r="B6549" s="8">
        <v>38565</v>
      </c>
      <c r="C6549" t="s">
        <v>3</v>
      </c>
      <c r="D6549" t="s">
        <v>690</v>
      </c>
      <c r="E6549" t="s">
        <v>9</v>
      </c>
      <c r="F6549" t="s">
        <v>751</v>
      </c>
      <c r="G6549" t="s">
        <v>648</v>
      </c>
      <c r="H6549" s="135" t="s">
        <v>1944</v>
      </c>
      <c r="I6549" t="s">
        <v>1454</v>
      </c>
      <c r="J6549" s="20">
        <v>18</v>
      </c>
      <c r="K6549" s="20" t="s">
        <v>9</v>
      </c>
      <c r="L6549" t="s">
        <v>1464</v>
      </c>
      <c r="M6549" s="20">
        <v>3.96</v>
      </c>
      <c r="N6549" s="20">
        <v>6.04</v>
      </c>
      <c r="AE6549">
        <f t="shared" si="102"/>
        <v>2005</v>
      </c>
    </row>
    <row r="6550" spans="1:31" x14ac:dyDescent="0.25">
      <c r="A6550" s="7">
        <v>6547</v>
      </c>
      <c r="B6550" s="8">
        <v>38565</v>
      </c>
      <c r="C6550" t="s">
        <v>3</v>
      </c>
      <c r="D6550" t="s">
        <v>102</v>
      </c>
      <c r="E6550" t="s">
        <v>9</v>
      </c>
      <c r="F6550" t="s">
        <v>468</v>
      </c>
      <c r="G6550" t="s">
        <v>714</v>
      </c>
      <c r="H6550" s="135" t="s">
        <v>2051</v>
      </c>
      <c r="I6550" t="s">
        <v>1454</v>
      </c>
      <c r="J6550" s="20">
        <v>30</v>
      </c>
      <c r="K6550" s="20" t="s">
        <v>3</v>
      </c>
      <c r="L6550" t="s">
        <v>1464</v>
      </c>
      <c r="M6550" s="20">
        <v>9.4</v>
      </c>
      <c r="N6550" s="20">
        <v>6.6</v>
      </c>
      <c r="AE6550">
        <f t="shared" si="102"/>
        <v>2005</v>
      </c>
    </row>
    <row r="6551" spans="1:31" x14ac:dyDescent="0.25">
      <c r="A6551" s="7">
        <v>6548</v>
      </c>
      <c r="B6551" s="8">
        <v>38565</v>
      </c>
      <c r="C6551" t="s">
        <v>3</v>
      </c>
      <c r="D6551" t="s">
        <v>677</v>
      </c>
      <c r="E6551" t="s">
        <v>9</v>
      </c>
      <c r="F6551" t="s">
        <v>624</v>
      </c>
      <c r="G6551" t="s">
        <v>732</v>
      </c>
      <c r="H6551" s="135" t="s">
        <v>2175</v>
      </c>
      <c r="I6551" t="s">
        <v>1454</v>
      </c>
      <c r="J6551" s="20">
        <v>40</v>
      </c>
      <c r="K6551" s="20" t="s">
        <v>9</v>
      </c>
      <c r="L6551" t="s">
        <v>1464</v>
      </c>
      <c r="M6551" s="20">
        <v>8.8000000000000007</v>
      </c>
      <c r="N6551" s="20">
        <v>12.2</v>
      </c>
      <c r="AE6551">
        <f t="shared" si="102"/>
        <v>2005</v>
      </c>
    </row>
    <row r="6552" spans="1:31" x14ac:dyDescent="0.25">
      <c r="A6552" s="7">
        <v>6549</v>
      </c>
      <c r="B6552" s="8">
        <v>38565</v>
      </c>
      <c r="C6552" t="s">
        <v>3</v>
      </c>
      <c r="D6552" t="s">
        <v>606</v>
      </c>
      <c r="E6552" t="s">
        <v>9</v>
      </c>
      <c r="F6552" t="s">
        <v>468</v>
      </c>
      <c r="G6552" t="s">
        <v>732</v>
      </c>
      <c r="H6552" s="135" t="s">
        <v>2176</v>
      </c>
      <c r="I6552" t="s">
        <v>1454</v>
      </c>
      <c r="J6552" s="20">
        <v>26</v>
      </c>
      <c r="K6552" s="20" t="s">
        <v>1465</v>
      </c>
      <c r="L6552" t="s">
        <v>1466</v>
      </c>
      <c r="M6552" s="20">
        <v>6.5</v>
      </c>
      <c r="N6552" s="20">
        <v>6.5</v>
      </c>
      <c r="AE6552">
        <f t="shared" si="102"/>
        <v>2005</v>
      </c>
    </row>
    <row r="6553" spans="1:31" x14ac:dyDescent="0.25">
      <c r="A6553" s="7">
        <v>6550</v>
      </c>
      <c r="B6553" s="8">
        <v>38566</v>
      </c>
      <c r="C6553" t="s">
        <v>3</v>
      </c>
      <c r="D6553" t="s">
        <v>186</v>
      </c>
      <c r="E6553" t="s">
        <v>9</v>
      </c>
      <c r="F6553" t="s">
        <v>752</v>
      </c>
      <c r="G6553" t="s">
        <v>24</v>
      </c>
      <c r="H6553" s="135" t="s">
        <v>1546</v>
      </c>
      <c r="I6553" t="s">
        <v>1458</v>
      </c>
      <c r="J6553" s="20">
        <v>6</v>
      </c>
      <c r="K6553" s="20" t="s">
        <v>1465</v>
      </c>
      <c r="L6553" t="s">
        <v>1466</v>
      </c>
      <c r="M6553" s="20">
        <v>10</v>
      </c>
      <c r="N6553" s="20">
        <v>30</v>
      </c>
      <c r="AE6553">
        <f t="shared" si="102"/>
        <v>2005</v>
      </c>
    </row>
    <row r="6554" spans="1:31" x14ac:dyDescent="0.25">
      <c r="A6554" s="7">
        <v>6551</v>
      </c>
      <c r="B6554" s="8">
        <v>38566</v>
      </c>
      <c r="C6554" t="s">
        <v>3</v>
      </c>
      <c r="D6554" t="s">
        <v>725</v>
      </c>
      <c r="E6554" t="s">
        <v>9</v>
      </c>
      <c r="F6554" t="s">
        <v>700</v>
      </c>
      <c r="G6554" t="s">
        <v>24</v>
      </c>
      <c r="H6554" s="135" t="s">
        <v>1497</v>
      </c>
      <c r="I6554" t="s">
        <v>1454</v>
      </c>
      <c r="J6554" s="20">
        <v>26</v>
      </c>
      <c r="K6554" s="20" t="s">
        <v>9</v>
      </c>
      <c r="L6554" t="s">
        <v>1464</v>
      </c>
      <c r="M6554" s="20">
        <v>5.72</v>
      </c>
      <c r="N6554" s="20">
        <v>8.2800000000000011</v>
      </c>
      <c r="AE6554">
        <f t="shared" si="102"/>
        <v>2005</v>
      </c>
    </row>
    <row r="6555" spans="1:31" x14ac:dyDescent="0.25">
      <c r="A6555" s="7">
        <v>6552</v>
      </c>
      <c r="B6555" s="8">
        <v>38566</v>
      </c>
      <c r="C6555" t="s">
        <v>3</v>
      </c>
      <c r="D6555" t="s">
        <v>489</v>
      </c>
      <c r="E6555" t="s">
        <v>9</v>
      </c>
      <c r="F6555" t="s">
        <v>85</v>
      </c>
      <c r="G6555" t="s">
        <v>633</v>
      </c>
      <c r="H6555" s="135" t="s">
        <v>1775</v>
      </c>
      <c r="I6555" t="s">
        <v>1454</v>
      </c>
      <c r="J6555" s="20">
        <v>16</v>
      </c>
      <c r="K6555" s="20" t="s">
        <v>9</v>
      </c>
      <c r="L6555" t="s">
        <v>1464</v>
      </c>
      <c r="M6555" s="20">
        <v>3.52</v>
      </c>
      <c r="N6555" s="20">
        <v>5.48</v>
      </c>
      <c r="AE6555">
        <f t="shared" si="102"/>
        <v>2005</v>
      </c>
    </row>
    <row r="6556" spans="1:31" x14ac:dyDescent="0.25">
      <c r="A6556" s="7">
        <v>6553</v>
      </c>
      <c r="B6556" s="8">
        <v>38566</v>
      </c>
      <c r="C6556" t="s">
        <v>3</v>
      </c>
      <c r="D6556" t="s">
        <v>725</v>
      </c>
      <c r="E6556" t="s">
        <v>9</v>
      </c>
      <c r="F6556" t="s">
        <v>700</v>
      </c>
      <c r="G6556" t="s">
        <v>17</v>
      </c>
      <c r="H6556" s="135" t="s">
        <v>1500</v>
      </c>
      <c r="I6556" t="s">
        <v>1454</v>
      </c>
      <c r="J6556" s="20">
        <v>21</v>
      </c>
      <c r="K6556" s="20" t="s">
        <v>9</v>
      </c>
      <c r="L6556" t="s">
        <v>1464</v>
      </c>
      <c r="M6556" s="20">
        <v>4.62</v>
      </c>
      <c r="N6556" s="20">
        <v>6.88</v>
      </c>
      <c r="AE6556">
        <f t="shared" si="102"/>
        <v>2005</v>
      </c>
    </row>
    <row r="6557" spans="1:31" x14ac:dyDescent="0.25">
      <c r="A6557" s="7">
        <v>6554</v>
      </c>
      <c r="B6557" s="8">
        <v>38566</v>
      </c>
      <c r="C6557" t="s">
        <v>3</v>
      </c>
      <c r="D6557" t="s">
        <v>725</v>
      </c>
      <c r="E6557" t="s">
        <v>9</v>
      </c>
      <c r="F6557" t="s">
        <v>700</v>
      </c>
      <c r="G6557" t="s">
        <v>14</v>
      </c>
      <c r="H6557" s="135" t="s">
        <v>1507</v>
      </c>
      <c r="I6557" t="s">
        <v>1454</v>
      </c>
      <c r="J6557" s="20">
        <v>29</v>
      </c>
      <c r="K6557" s="20" t="s">
        <v>9</v>
      </c>
      <c r="L6557" t="s">
        <v>1464</v>
      </c>
      <c r="M6557" s="20">
        <v>6.38</v>
      </c>
      <c r="N6557" s="20">
        <v>9.1199999999999992</v>
      </c>
      <c r="AE6557">
        <f t="shared" si="102"/>
        <v>2005</v>
      </c>
    </row>
    <row r="6558" spans="1:31" x14ac:dyDescent="0.25">
      <c r="A6558" s="7">
        <v>6555</v>
      </c>
      <c r="B6558" s="8">
        <v>38566</v>
      </c>
      <c r="C6558" t="s">
        <v>3</v>
      </c>
      <c r="D6558" t="s">
        <v>382</v>
      </c>
      <c r="E6558" t="s">
        <v>9</v>
      </c>
      <c r="F6558" t="s">
        <v>585</v>
      </c>
      <c r="G6558" t="s">
        <v>648</v>
      </c>
      <c r="H6558" s="135" t="s">
        <v>1785</v>
      </c>
      <c r="I6558" t="s">
        <v>1454</v>
      </c>
      <c r="J6558" s="20">
        <v>47</v>
      </c>
      <c r="K6558" s="20" t="s">
        <v>1465</v>
      </c>
      <c r="L6558" t="s">
        <v>1466</v>
      </c>
      <c r="M6558" s="20">
        <v>11.75</v>
      </c>
      <c r="N6558" s="20">
        <v>11.75</v>
      </c>
      <c r="AE6558">
        <f t="shared" si="102"/>
        <v>2005</v>
      </c>
    </row>
    <row r="6559" spans="1:31" x14ac:dyDescent="0.25">
      <c r="A6559" s="7">
        <v>6556</v>
      </c>
      <c r="B6559" s="8">
        <v>38566</v>
      </c>
      <c r="C6559" t="s">
        <v>3</v>
      </c>
      <c r="D6559" t="s">
        <v>382</v>
      </c>
      <c r="E6559" t="s">
        <v>9</v>
      </c>
      <c r="F6559" t="s">
        <v>585</v>
      </c>
      <c r="G6559" t="s">
        <v>648</v>
      </c>
      <c r="H6559" s="135" t="s">
        <v>2177</v>
      </c>
      <c r="I6559" t="s">
        <v>1454</v>
      </c>
      <c r="J6559" s="20">
        <v>32</v>
      </c>
      <c r="K6559" s="20" t="s">
        <v>1465</v>
      </c>
      <c r="L6559" t="s">
        <v>1466</v>
      </c>
      <c r="M6559" s="20">
        <v>8</v>
      </c>
      <c r="N6559" s="20">
        <v>8</v>
      </c>
      <c r="AE6559">
        <f t="shared" si="102"/>
        <v>2005</v>
      </c>
    </row>
    <row r="6560" spans="1:31" x14ac:dyDescent="0.25">
      <c r="A6560" s="7">
        <v>6557</v>
      </c>
      <c r="B6560" s="8">
        <v>38566</v>
      </c>
      <c r="C6560" t="s">
        <v>3</v>
      </c>
      <c r="D6560" t="s">
        <v>740</v>
      </c>
      <c r="E6560" t="s">
        <v>9</v>
      </c>
      <c r="F6560" t="s">
        <v>85</v>
      </c>
      <c r="G6560" t="s">
        <v>648</v>
      </c>
      <c r="H6560" s="136" t="s">
        <v>1496</v>
      </c>
      <c r="I6560" t="s">
        <v>1454</v>
      </c>
      <c r="J6560" s="20">
        <v>38</v>
      </c>
      <c r="K6560" s="20" t="s">
        <v>9</v>
      </c>
      <c r="L6560" t="s">
        <v>1464</v>
      </c>
      <c r="M6560" s="20">
        <v>8.36</v>
      </c>
      <c r="N6560" s="20">
        <v>11.64</v>
      </c>
      <c r="AE6560">
        <f t="shared" si="102"/>
        <v>2005</v>
      </c>
    </row>
    <row r="6561" spans="1:31" x14ac:dyDescent="0.25">
      <c r="A6561" s="7">
        <v>6558</v>
      </c>
      <c r="B6561" s="8">
        <v>38566</v>
      </c>
      <c r="C6561" t="s">
        <v>3</v>
      </c>
      <c r="D6561" t="s">
        <v>695</v>
      </c>
      <c r="E6561" t="s">
        <v>9</v>
      </c>
      <c r="F6561" t="s">
        <v>630</v>
      </c>
      <c r="G6561" t="s">
        <v>714</v>
      </c>
      <c r="H6561" s="135" t="s">
        <v>2178</v>
      </c>
      <c r="I6561" t="s">
        <v>1454</v>
      </c>
      <c r="J6561" s="20">
        <v>9</v>
      </c>
      <c r="K6561" s="20" t="s">
        <v>9</v>
      </c>
      <c r="L6561" t="s">
        <v>1463</v>
      </c>
      <c r="M6561" s="20">
        <v>2.16</v>
      </c>
      <c r="N6561" s="20">
        <v>3.34</v>
      </c>
      <c r="AE6561">
        <f t="shared" si="102"/>
        <v>2005</v>
      </c>
    </row>
    <row r="6562" spans="1:31" x14ac:dyDescent="0.25">
      <c r="A6562" s="7">
        <v>6559</v>
      </c>
      <c r="B6562" s="8">
        <v>38567</v>
      </c>
      <c r="C6562" t="s">
        <v>3</v>
      </c>
      <c r="D6562" t="s">
        <v>588</v>
      </c>
      <c r="E6562" t="s">
        <v>9</v>
      </c>
      <c r="F6562" t="s">
        <v>563</v>
      </c>
      <c r="G6562" t="s">
        <v>569</v>
      </c>
      <c r="H6562" s="135" t="s">
        <v>1659</v>
      </c>
      <c r="I6562" t="s">
        <v>1454</v>
      </c>
      <c r="J6562" s="20">
        <v>12</v>
      </c>
      <c r="K6562" s="20" t="s">
        <v>3</v>
      </c>
      <c r="L6562" t="s">
        <v>1463</v>
      </c>
      <c r="M6562" s="20">
        <v>4.12</v>
      </c>
      <c r="N6562" s="20">
        <v>2.88</v>
      </c>
      <c r="AE6562">
        <f t="shared" si="102"/>
        <v>2005</v>
      </c>
    </row>
    <row r="6563" spans="1:31" x14ac:dyDescent="0.25">
      <c r="A6563" s="7">
        <v>6560</v>
      </c>
      <c r="B6563" s="8">
        <v>38567</v>
      </c>
      <c r="C6563" t="s">
        <v>3</v>
      </c>
      <c r="D6563" t="s">
        <v>731</v>
      </c>
      <c r="E6563" t="s">
        <v>9</v>
      </c>
      <c r="F6563" t="s">
        <v>682</v>
      </c>
      <c r="G6563" t="s">
        <v>714</v>
      </c>
      <c r="H6563" s="135" t="s">
        <v>2031</v>
      </c>
      <c r="I6563" t="s">
        <v>1454</v>
      </c>
      <c r="J6563" s="20">
        <v>7</v>
      </c>
      <c r="K6563" s="20" t="s">
        <v>1465</v>
      </c>
      <c r="L6563" t="s">
        <v>1466</v>
      </c>
      <c r="M6563" s="20">
        <v>1.75</v>
      </c>
      <c r="N6563" s="20">
        <v>1.75</v>
      </c>
      <c r="AE6563">
        <f t="shared" si="102"/>
        <v>2005</v>
      </c>
    </row>
    <row r="6564" spans="1:31" x14ac:dyDescent="0.25">
      <c r="A6564" s="7">
        <v>6561</v>
      </c>
      <c r="B6564" s="8">
        <v>38567</v>
      </c>
      <c r="C6564" t="s">
        <v>3</v>
      </c>
      <c r="D6564" t="s">
        <v>710</v>
      </c>
      <c r="E6564" t="s">
        <v>9</v>
      </c>
      <c r="F6564" t="s">
        <v>700</v>
      </c>
      <c r="G6564" t="s">
        <v>17</v>
      </c>
      <c r="H6564" s="135" t="s">
        <v>1552</v>
      </c>
      <c r="I6564" t="s">
        <v>1454</v>
      </c>
      <c r="J6564" s="20">
        <v>11</v>
      </c>
      <c r="K6564" s="20" t="s">
        <v>9</v>
      </c>
      <c r="L6564" t="s">
        <v>1464</v>
      </c>
      <c r="M6564" s="20">
        <v>2.42</v>
      </c>
      <c r="N6564" s="20">
        <v>4.08</v>
      </c>
      <c r="AE6564">
        <f t="shared" si="102"/>
        <v>2005</v>
      </c>
    </row>
    <row r="6565" spans="1:31" x14ac:dyDescent="0.25">
      <c r="A6565" s="7">
        <v>6562</v>
      </c>
      <c r="B6565" s="8">
        <v>38567</v>
      </c>
      <c r="C6565" t="s">
        <v>3</v>
      </c>
      <c r="D6565" t="s">
        <v>728</v>
      </c>
      <c r="E6565" t="s">
        <v>9</v>
      </c>
      <c r="F6565" t="s">
        <v>736</v>
      </c>
      <c r="G6565" t="s">
        <v>17</v>
      </c>
      <c r="H6565" s="135" t="s">
        <v>1552</v>
      </c>
      <c r="I6565" t="s">
        <v>1454</v>
      </c>
      <c r="J6565" s="20">
        <v>11</v>
      </c>
      <c r="K6565" s="20" t="s">
        <v>3</v>
      </c>
      <c r="L6565" t="s">
        <v>1464</v>
      </c>
      <c r="M6565" s="20">
        <v>4.08</v>
      </c>
      <c r="N6565" s="20">
        <v>2.42</v>
      </c>
      <c r="AE6565">
        <f t="shared" si="102"/>
        <v>2005</v>
      </c>
    </row>
    <row r="6566" spans="1:31" x14ac:dyDescent="0.25">
      <c r="A6566" s="7">
        <v>6563</v>
      </c>
      <c r="B6566" s="8">
        <v>38567</v>
      </c>
      <c r="C6566" t="s">
        <v>3</v>
      </c>
      <c r="D6566" t="s">
        <v>710</v>
      </c>
      <c r="E6566" t="s">
        <v>9</v>
      </c>
      <c r="F6566" t="s">
        <v>323</v>
      </c>
      <c r="G6566" t="s">
        <v>14</v>
      </c>
      <c r="H6566" s="135" t="s">
        <v>1501</v>
      </c>
      <c r="I6566" t="s">
        <v>1454</v>
      </c>
      <c r="J6566" s="20">
        <v>20</v>
      </c>
      <c r="K6566" s="20" t="s">
        <v>3</v>
      </c>
      <c r="L6566" t="s">
        <v>1464</v>
      </c>
      <c r="M6566" s="20">
        <v>6.6</v>
      </c>
      <c r="N6566" s="20">
        <v>4.4000000000000004</v>
      </c>
      <c r="AE6566">
        <f t="shared" si="102"/>
        <v>2005</v>
      </c>
    </row>
    <row r="6567" spans="1:31" x14ac:dyDescent="0.25">
      <c r="A6567" s="7">
        <v>6564</v>
      </c>
      <c r="B6567" s="8">
        <v>38567</v>
      </c>
      <c r="C6567" t="s">
        <v>3</v>
      </c>
      <c r="D6567" t="s">
        <v>43</v>
      </c>
      <c r="E6567" t="s">
        <v>9</v>
      </c>
      <c r="F6567" t="s">
        <v>85</v>
      </c>
      <c r="G6567" t="s">
        <v>14</v>
      </c>
      <c r="H6567" s="135" t="s">
        <v>1496</v>
      </c>
      <c r="I6567" t="s">
        <v>1454</v>
      </c>
      <c r="J6567" s="20">
        <v>50</v>
      </c>
      <c r="K6567" s="20" t="s">
        <v>3</v>
      </c>
      <c r="L6567" t="s">
        <v>1464</v>
      </c>
      <c r="M6567" s="20">
        <v>15</v>
      </c>
      <c r="N6567" s="20">
        <v>11</v>
      </c>
      <c r="AE6567">
        <f t="shared" si="102"/>
        <v>2005</v>
      </c>
    </row>
    <row r="6568" spans="1:31" x14ac:dyDescent="0.25">
      <c r="A6568" s="7">
        <v>6565</v>
      </c>
      <c r="B6568" s="8">
        <v>38567</v>
      </c>
      <c r="C6568" t="s">
        <v>3</v>
      </c>
      <c r="D6568" t="s">
        <v>43</v>
      </c>
      <c r="E6568" t="s">
        <v>9</v>
      </c>
      <c r="F6568" t="s">
        <v>190</v>
      </c>
      <c r="G6568" t="s">
        <v>11</v>
      </c>
      <c r="H6568" s="135" t="s">
        <v>1496</v>
      </c>
      <c r="I6568" t="s">
        <v>1454</v>
      </c>
      <c r="J6568" s="20">
        <v>60</v>
      </c>
      <c r="K6568" s="20" t="s">
        <v>9</v>
      </c>
      <c r="L6568" t="s">
        <v>1463</v>
      </c>
      <c r="M6568" s="20">
        <v>14.4</v>
      </c>
      <c r="N6568" s="20">
        <v>16.600000000000001</v>
      </c>
      <c r="AE6568">
        <f t="shared" si="102"/>
        <v>2005</v>
      </c>
    </row>
    <row r="6569" spans="1:31" x14ac:dyDescent="0.25">
      <c r="A6569" s="7">
        <v>6566</v>
      </c>
      <c r="B6569" s="8">
        <v>38567</v>
      </c>
      <c r="C6569" t="s">
        <v>3</v>
      </c>
      <c r="D6569" t="s">
        <v>489</v>
      </c>
      <c r="E6569" t="s">
        <v>9</v>
      </c>
      <c r="F6569" t="s">
        <v>85</v>
      </c>
      <c r="G6569" t="s">
        <v>633</v>
      </c>
      <c r="H6569" s="135" t="s">
        <v>1780</v>
      </c>
      <c r="I6569" t="s">
        <v>1454</v>
      </c>
      <c r="J6569" s="20">
        <v>18</v>
      </c>
      <c r="K6569" s="20" t="s">
        <v>9</v>
      </c>
      <c r="L6569" t="s">
        <v>1464</v>
      </c>
      <c r="M6569" s="20">
        <v>3.96</v>
      </c>
      <c r="N6569" s="20">
        <v>6.04</v>
      </c>
      <c r="AE6569">
        <f t="shared" si="102"/>
        <v>2005</v>
      </c>
    </row>
    <row r="6570" spans="1:31" x14ac:dyDescent="0.25">
      <c r="A6570" s="7">
        <v>6567</v>
      </c>
      <c r="B6570" s="8">
        <v>38567</v>
      </c>
      <c r="C6570" t="s">
        <v>3</v>
      </c>
      <c r="D6570" t="s">
        <v>588</v>
      </c>
      <c r="E6570" t="s">
        <v>9</v>
      </c>
      <c r="F6570" t="s">
        <v>563</v>
      </c>
      <c r="G6570" t="s">
        <v>377</v>
      </c>
      <c r="H6570" s="135" t="s">
        <v>1496</v>
      </c>
      <c r="I6570" t="s">
        <v>1454</v>
      </c>
      <c r="J6570" s="20">
        <v>12</v>
      </c>
      <c r="K6570" s="20" t="s">
        <v>9</v>
      </c>
      <c r="L6570" t="s">
        <v>1464</v>
      </c>
      <c r="M6570" s="20">
        <v>2.64</v>
      </c>
      <c r="N6570" s="20">
        <v>4.3599999999999994</v>
      </c>
      <c r="AE6570">
        <f t="shared" si="102"/>
        <v>2005</v>
      </c>
    </row>
    <row r="6571" spans="1:31" x14ac:dyDescent="0.25">
      <c r="A6571" s="7">
        <v>6568</v>
      </c>
      <c r="B6571" s="8">
        <v>38567</v>
      </c>
      <c r="C6571" t="s">
        <v>3</v>
      </c>
      <c r="D6571" t="s">
        <v>545</v>
      </c>
      <c r="E6571" t="s">
        <v>9</v>
      </c>
      <c r="F6571" t="s">
        <v>753</v>
      </c>
      <c r="G6571" t="s">
        <v>732</v>
      </c>
      <c r="H6571" s="135" t="s">
        <v>2179</v>
      </c>
      <c r="I6571" t="s">
        <v>1458</v>
      </c>
      <c r="J6571" s="20">
        <v>10</v>
      </c>
      <c r="K6571" s="20" t="s">
        <v>9</v>
      </c>
      <c r="L6571" t="s">
        <v>1464</v>
      </c>
      <c r="M6571" s="20">
        <v>10</v>
      </c>
      <c r="N6571" s="20">
        <v>30</v>
      </c>
      <c r="AE6571">
        <f t="shared" si="102"/>
        <v>2005</v>
      </c>
    </row>
    <row r="6572" spans="1:31" x14ac:dyDescent="0.25">
      <c r="A6572" s="7">
        <v>6569</v>
      </c>
      <c r="B6572" s="8">
        <v>38567</v>
      </c>
      <c r="C6572" t="s">
        <v>3</v>
      </c>
      <c r="D6572" t="s">
        <v>678</v>
      </c>
      <c r="E6572" t="s">
        <v>9</v>
      </c>
      <c r="F6572" t="s">
        <v>682</v>
      </c>
      <c r="G6572" t="s">
        <v>732</v>
      </c>
      <c r="H6572" s="135" t="s">
        <v>1496</v>
      </c>
      <c r="I6572" t="s">
        <v>1454</v>
      </c>
      <c r="J6572" s="20">
        <v>15</v>
      </c>
      <c r="K6572" s="20" t="s">
        <v>1465</v>
      </c>
      <c r="L6572" t="s">
        <v>1466</v>
      </c>
      <c r="M6572" s="20">
        <v>3.75</v>
      </c>
      <c r="N6572" s="20">
        <v>3.75</v>
      </c>
      <c r="AE6572">
        <f t="shared" si="102"/>
        <v>2005</v>
      </c>
    </row>
    <row r="6573" spans="1:31" x14ac:dyDescent="0.25">
      <c r="A6573" s="7">
        <v>6570</v>
      </c>
      <c r="B6573" s="8">
        <v>38568</v>
      </c>
      <c r="C6573" t="s">
        <v>3</v>
      </c>
      <c r="D6573" t="s">
        <v>705</v>
      </c>
      <c r="E6573" t="s">
        <v>9</v>
      </c>
      <c r="F6573" t="s">
        <v>37</v>
      </c>
      <c r="G6573" t="s">
        <v>24</v>
      </c>
      <c r="H6573" s="135" t="s">
        <v>1493</v>
      </c>
      <c r="I6573" t="s">
        <v>1454</v>
      </c>
      <c r="J6573" s="20">
        <v>1</v>
      </c>
      <c r="K6573" s="20" t="s">
        <v>1465</v>
      </c>
      <c r="L6573" t="s">
        <v>1466</v>
      </c>
      <c r="M6573" s="20">
        <v>0.25</v>
      </c>
      <c r="N6573" s="20">
        <v>0.25</v>
      </c>
      <c r="AE6573">
        <f t="shared" si="102"/>
        <v>2005</v>
      </c>
    </row>
    <row r="6574" spans="1:31" x14ac:dyDescent="0.25">
      <c r="A6574" s="7">
        <v>6571</v>
      </c>
      <c r="B6574" s="8">
        <v>38568</v>
      </c>
      <c r="C6574" t="s">
        <v>3</v>
      </c>
      <c r="D6574" t="s">
        <v>517</v>
      </c>
      <c r="E6574" t="s">
        <v>9</v>
      </c>
      <c r="F6574" t="s">
        <v>37</v>
      </c>
      <c r="G6574" t="s">
        <v>377</v>
      </c>
      <c r="H6574" s="135" t="s">
        <v>1496</v>
      </c>
      <c r="I6574" t="s">
        <v>1454</v>
      </c>
      <c r="J6574" s="20">
        <v>1</v>
      </c>
      <c r="K6574" s="20" t="s">
        <v>1465</v>
      </c>
      <c r="L6574" t="s">
        <v>1466</v>
      </c>
      <c r="M6574" s="20">
        <v>0.25</v>
      </c>
      <c r="N6574" s="20">
        <v>0.25</v>
      </c>
      <c r="AE6574">
        <f t="shared" si="102"/>
        <v>2005</v>
      </c>
    </row>
    <row r="6575" spans="1:31" x14ac:dyDescent="0.25">
      <c r="A6575" s="7">
        <v>6572</v>
      </c>
      <c r="B6575" s="8">
        <v>38568</v>
      </c>
      <c r="C6575" t="s">
        <v>3</v>
      </c>
      <c r="D6575" t="s">
        <v>705</v>
      </c>
      <c r="E6575" t="s">
        <v>9</v>
      </c>
      <c r="F6575" t="s">
        <v>37</v>
      </c>
      <c r="G6575" t="s">
        <v>24</v>
      </c>
      <c r="H6575" s="135" t="s">
        <v>1495</v>
      </c>
      <c r="I6575" t="s">
        <v>1454</v>
      </c>
      <c r="J6575" s="20">
        <v>14</v>
      </c>
      <c r="K6575" s="20" t="s">
        <v>9</v>
      </c>
      <c r="L6575" t="s">
        <v>1464</v>
      </c>
      <c r="M6575" s="20">
        <v>3.08</v>
      </c>
      <c r="N6575" s="20">
        <v>4.92</v>
      </c>
      <c r="AE6575">
        <f t="shared" si="102"/>
        <v>2005</v>
      </c>
    </row>
    <row r="6576" spans="1:31" x14ac:dyDescent="0.25">
      <c r="A6576" s="7">
        <v>6573</v>
      </c>
      <c r="B6576" s="8">
        <v>38568</v>
      </c>
      <c r="C6576" t="s">
        <v>3</v>
      </c>
      <c r="D6576" t="s">
        <v>740</v>
      </c>
      <c r="E6576" t="s">
        <v>9</v>
      </c>
      <c r="F6576" t="s">
        <v>120</v>
      </c>
      <c r="G6576" t="s">
        <v>14</v>
      </c>
      <c r="H6576" s="135" t="s">
        <v>1530</v>
      </c>
      <c r="I6576" t="s">
        <v>1458</v>
      </c>
      <c r="J6576" s="20">
        <v>7</v>
      </c>
      <c r="K6576" s="20" t="s">
        <v>9</v>
      </c>
      <c r="L6576" t="s">
        <v>1463</v>
      </c>
      <c r="M6576" s="20">
        <v>30</v>
      </c>
      <c r="N6576" s="20">
        <v>10</v>
      </c>
      <c r="AE6576">
        <f t="shared" si="102"/>
        <v>2005</v>
      </c>
    </row>
    <row r="6577" spans="1:31" x14ac:dyDescent="0.25">
      <c r="A6577" s="7">
        <v>6574</v>
      </c>
      <c r="B6577" s="8">
        <v>38568</v>
      </c>
      <c r="C6577" t="s">
        <v>3</v>
      </c>
      <c r="D6577" t="s">
        <v>242</v>
      </c>
      <c r="E6577" t="s">
        <v>9</v>
      </c>
      <c r="F6577" t="s">
        <v>754</v>
      </c>
      <c r="G6577" t="s">
        <v>14</v>
      </c>
      <c r="H6577" s="135" t="s">
        <v>1522</v>
      </c>
      <c r="I6577" t="s">
        <v>1458</v>
      </c>
      <c r="J6577" s="20">
        <v>12</v>
      </c>
      <c r="K6577" s="20" t="s">
        <v>3</v>
      </c>
      <c r="L6577" t="s">
        <v>1464</v>
      </c>
      <c r="M6577" s="20">
        <v>10</v>
      </c>
      <c r="N6577" s="20">
        <v>30</v>
      </c>
      <c r="AE6577">
        <f t="shared" si="102"/>
        <v>2005</v>
      </c>
    </row>
    <row r="6578" spans="1:31" x14ac:dyDescent="0.25">
      <c r="A6578" s="7">
        <v>6575</v>
      </c>
      <c r="B6578" s="8">
        <v>38568</v>
      </c>
      <c r="C6578" t="s">
        <v>3</v>
      </c>
      <c r="D6578" t="s">
        <v>250</v>
      </c>
      <c r="E6578" t="s">
        <v>9</v>
      </c>
      <c r="F6578" t="s">
        <v>545</v>
      </c>
      <c r="G6578" t="s">
        <v>14</v>
      </c>
      <c r="H6578" s="135" t="s">
        <v>1501</v>
      </c>
      <c r="I6578" t="s">
        <v>1456</v>
      </c>
      <c r="J6578" s="20">
        <v>54</v>
      </c>
      <c r="K6578" s="20" t="s">
        <v>3</v>
      </c>
      <c r="L6578" t="s">
        <v>1464</v>
      </c>
      <c r="M6578" s="20">
        <v>16.12</v>
      </c>
      <c r="N6578" s="20">
        <v>11.879999999999999</v>
      </c>
      <c r="O6578" t="s">
        <v>3</v>
      </c>
      <c r="P6578" s="13" t="s">
        <v>546</v>
      </c>
      <c r="Q6578" t="s">
        <v>3</v>
      </c>
      <c r="R6578" t="s">
        <v>613</v>
      </c>
      <c r="S6578" t="s">
        <v>9</v>
      </c>
      <c r="T6578" t="s">
        <v>686</v>
      </c>
      <c r="U6578" t="s">
        <v>9</v>
      </c>
      <c r="V6578" t="s">
        <v>672</v>
      </c>
      <c r="W6578" t="s">
        <v>1465</v>
      </c>
      <c r="Y6578" t="s">
        <v>1465</v>
      </c>
      <c r="AA6578" t="s">
        <v>1465</v>
      </c>
      <c r="AC6578" t="s">
        <v>1465</v>
      </c>
      <c r="AE6578">
        <f t="shared" si="102"/>
        <v>2005</v>
      </c>
    </row>
    <row r="6579" spans="1:31" x14ac:dyDescent="0.25">
      <c r="A6579" s="7">
        <v>6576</v>
      </c>
      <c r="B6579" s="8">
        <v>38568</v>
      </c>
      <c r="C6579" t="s">
        <v>3</v>
      </c>
      <c r="D6579" t="s">
        <v>168</v>
      </c>
      <c r="E6579" t="s">
        <v>9</v>
      </c>
      <c r="F6579" t="s">
        <v>578</v>
      </c>
      <c r="G6579" t="s">
        <v>648</v>
      </c>
      <c r="H6579" s="135" t="s">
        <v>1917</v>
      </c>
      <c r="I6579" t="s">
        <v>1454</v>
      </c>
      <c r="J6579" s="20">
        <v>72</v>
      </c>
      <c r="K6579" s="20" t="s">
        <v>9</v>
      </c>
      <c r="L6579" t="s">
        <v>1463</v>
      </c>
      <c r="M6579" s="20">
        <v>17.28</v>
      </c>
      <c r="N6579" s="20">
        <v>19.72</v>
      </c>
      <c r="AE6579">
        <f t="shared" si="102"/>
        <v>2005</v>
      </c>
    </row>
    <row r="6580" spans="1:31" x14ac:dyDescent="0.25">
      <c r="A6580" s="7">
        <v>6577</v>
      </c>
      <c r="B6580" s="8">
        <v>38568</v>
      </c>
      <c r="C6580" t="s">
        <v>3</v>
      </c>
      <c r="D6580" t="s">
        <v>92</v>
      </c>
      <c r="E6580" t="s">
        <v>9</v>
      </c>
      <c r="F6580" t="s">
        <v>578</v>
      </c>
      <c r="G6580" t="s">
        <v>714</v>
      </c>
      <c r="H6580" s="9" t="s">
        <v>2180</v>
      </c>
      <c r="I6580" t="s">
        <v>1454</v>
      </c>
      <c r="J6580" s="20">
        <v>41</v>
      </c>
      <c r="K6580" s="20" t="s">
        <v>3</v>
      </c>
      <c r="L6580" t="s">
        <v>1463</v>
      </c>
      <c r="M6580" s="20">
        <v>11.66</v>
      </c>
      <c r="N6580" s="20">
        <v>9.84</v>
      </c>
      <c r="AE6580">
        <f t="shared" si="102"/>
        <v>2005</v>
      </c>
    </row>
    <row r="6581" spans="1:31" x14ac:dyDescent="0.25">
      <c r="A6581" s="7">
        <v>6578</v>
      </c>
      <c r="B6581" s="8">
        <v>38569</v>
      </c>
      <c r="C6581" t="s">
        <v>3</v>
      </c>
      <c r="D6581" t="s">
        <v>500</v>
      </c>
      <c r="E6581" t="s">
        <v>9</v>
      </c>
      <c r="F6581" t="s">
        <v>597</v>
      </c>
      <c r="G6581" t="s">
        <v>14</v>
      </c>
      <c r="H6581" s="135" t="s">
        <v>1491</v>
      </c>
      <c r="I6581" t="s">
        <v>1456</v>
      </c>
      <c r="J6581" s="20">
        <v>13</v>
      </c>
      <c r="K6581" s="20" t="s">
        <v>9</v>
      </c>
      <c r="L6581" t="s">
        <v>1464</v>
      </c>
      <c r="M6581" s="20">
        <v>2.86</v>
      </c>
      <c r="N6581" s="20">
        <v>4.6400000000000006</v>
      </c>
      <c r="O6581" t="s">
        <v>3</v>
      </c>
      <c r="P6581" s="13" t="s">
        <v>617</v>
      </c>
      <c r="Q6581" t="s">
        <v>9</v>
      </c>
      <c r="R6581" t="s">
        <v>568</v>
      </c>
      <c r="S6581" t="s">
        <v>1465</v>
      </c>
      <c r="U6581" t="s">
        <v>1465</v>
      </c>
      <c r="W6581" t="s">
        <v>1465</v>
      </c>
      <c r="Y6581" t="s">
        <v>1465</v>
      </c>
      <c r="AA6581" t="s">
        <v>1465</v>
      </c>
      <c r="AC6581" t="s">
        <v>1465</v>
      </c>
      <c r="AE6581">
        <f t="shared" si="102"/>
        <v>2005</v>
      </c>
    </row>
    <row r="6582" spans="1:31" x14ac:dyDescent="0.25">
      <c r="A6582" s="7">
        <v>6579</v>
      </c>
      <c r="B6582" s="8">
        <v>38569</v>
      </c>
      <c r="C6582" t="s">
        <v>3</v>
      </c>
      <c r="D6582" t="s">
        <v>728</v>
      </c>
      <c r="E6582" t="s">
        <v>9</v>
      </c>
      <c r="F6582" t="s">
        <v>737</v>
      </c>
      <c r="G6582" t="s">
        <v>648</v>
      </c>
      <c r="H6582" s="135" t="s">
        <v>1833</v>
      </c>
      <c r="I6582" t="s">
        <v>1454</v>
      </c>
      <c r="J6582" s="20">
        <v>34</v>
      </c>
      <c r="K6582" s="20" t="s">
        <v>3</v>
      </c>
      <c r="L6582" t="s">
        <v>1464</v>
      </c>
      <c r="M6582" s="20">
        <v>10.52</v>
      </c>
      <c r="N6582" s="20">
        <v>7.48</v>
      </c>
      <c r="AE6582">
        <f t="shared" si="102"/>
        <v>2005</v>
      </c>
    </row>
    <row r="6583" spans="1:31" x14ac:dyDescent="0.25">
      <c r="A6583" s="7">
        <v>6580</v>
      </c>
      <c r="B6583" s="8">
        <v>38569</v>
      </c>
      <c r="C6583" t="s">
        <v>3</v>
      </c>
      <c r="D6583" t="s">
        <v>25</v>
      </c>
      <c r="E6583" t="s">
        <v>9</v>
      </c>
      <c r="F6583" t="s">
        <v>230</v>
      </c>
      <c r="G6583" t="s">
        <v>24</v>
      </c>
      <c r="H6583" s="136" t="s">
        <v>1496</v>
      </c>
      <c r="I6583" t="s">
        <v>1454</v>
      </c>
      <c r="J6583" s="20">
        <v>11</v>
      </c>
      <c r="K6583" s="20" t="s">
        <v>9</v>
      </c>
      <c r="L6583" t="s">
        <v>1464</v>
      </c>
      <c r="M6583" s="20">
        <v>2.42</v>
      </c>
      <c r="N6583" s="20">
        <v>4.08</v>
      </c>
      <c r="AE6583">
        <f t="shared" si="102"/>
        <v>2005</v>
      </c>
    </row>
    <row r="6584" spans="1:31" x14ac:dyDescent="0.25">
      <c r="A6584" s="7">
        <v>6581</v>
      </c>
      <c r="B6584" s="8">
        <v>38570</v>
      </c>
      <c r="C6584" t="s">
        <v>3</v>
      </c>
      <c r="D6584" t="s">
        <v>710</v>
      </c>
      <c r="E6584" t="s">
        <v>9</v>
      </c>
      <c r="F6584" t="s">
        <v>91</v>
      </c>
      <c r="G6584" t="s">
        <v>17</v>
      </c>
      <c r="H6584" s="135" t="s">
        <v>1552</v>
      </c>
      <c r="I6584" t="s">
        <v>1454</v>
      </c>
      <c r="J6584" s="20">
        <v>11</v>
      </c>
      <c r="K6584" s="20" t="s">
        <v>9</v>
      </c>
      <c r="L6584" t="s">
        <v>1464</v>
      </c>
      <c r="M6584" s="20">
        <v>2.42</v>
      </c>
      <c r="N6584" s="20">
        <v>4.08</v>
      </c>
      <c r="AE6584">
        <f t="shared" si="102"/>
        <v>2005</v>
      </c>
    </row>
    <row r="6585" spans="1:31" x14ac:dyDescent="0.25">
      <c r="A6585" s="7">
        <v>6582</v>
      </c>
      <c r="B6585" s="8">
        <v>38570</v>
      </c>
      <c r="C6585" t="s">
        <v>3</v>
      </c>
      <c r="D6585" t="s">
        <v>420</v>
      </c>
      <c r="E6585" t="s">
        <v>9</v>
      </c>
      <c r="F6585" t="s">
        <v>661</v>
      </c>
      <c r="G6585" t="s">
        <v>11</v>
      </c>
      <c r="H6585" s="135" t="s">
        <v>1509</v>
      </c>
      <c r="I6585" t="s">
        <v>1454</v>
      </c>
      <c r="J6585" s="20">
        <v>61</v>
      </c>
      <c r="K6585" s="20" t="s">
        <v>1465</v>
      </c>
      <c r="L6585" t="s">
        <v>1466</v>
      </c>
      <c r="M6585" s="20">
        <v>15.25</v>
      </c>
      <c r="N6585" s="20">
        <v>15.25</v>
      </c>
      <c r="AE6585">
        <f t="shared" si="102"/>
        <v>2005</v>
      </c>
    </row>
    <row r="6586" spans="1:31" x14ac:dyDescent="0.25">
      <c r="A6586" s="7">
        <v>6583</v>
      </c>
      <c r="B6586" s="8">
        <v>38572</v>
      </c>
      <c r="C6586" t="s">
        <v>3</v>
      </c>
      <c r="D6586" t="s">
        <v>707</v>
      </c>
      <c r="E6586" t="s">
        <v>9</v>
      </c>
      <c r="F6586" t="s">
        <v>372</v>
      </c>
      <c r="G6586" t="s">
        <v>714</v>
      </c>
      <c r="H6586" s="9" t="s">
        <v>2181</v>
      </c>
      <c r="I6586" t="s">
        <v>1454</v>
      </c>
      <c r="J6586" s="20">
        <v>10</v>
      </c>
      <c r="K6586" s="20" t="s">
        <v>3</v>
      </c>
      <c r="L6586" t="s">
        <v>1464</v>
      </c>
      <c r="M6586" s="20">
        <v>3.8</v>
      </c>
      <c r="N6586" s="20">
        <v>2.2000000000000002</v>
      </c>
      <c r="AE6586">
        <f t="shared" si="102"/>
        <v>2005</v>
      </c>
    </row>
    <row r="6587" spans="1:31" x14ac:dyDescent="0.25">
      <c r="A6587" s="7">
        <v>6584</v>
      </c>
      <c r="B6587" s="8">
        <v>38573</v>
      </c>
      <c r="C6587" t="s">
        <v>3</v>
      </c>
      <c r="D6587" t="s">
        <v>678</v>
      </c>
      <c r="E6587" t="s">
        <v>9</v>
      </c>
      <c r="F6587" t="s">
        <v>682</v>
      </c>
      <c r="G6587" t="s">
        <v>569</v>
      </c>
      <c r="H6587" s="136" t="s">
        <v>1748</v>
      </c>
      <c r="I6587" t="s">
        <v>1454</v>
      </c>
      <c r="J6587" s="20">
        <v>59</v>
      </c>
      <c r="K6587" s="20" t="s">
        <v>9</v>
      </c>
      <c r="L6587" t="s">
        <v>1464</v>
      </c>
      <c r="M6587" s="20">
        <v>12.98</v>
      </c>
      <c r="N6587" s="20">
        <v>17.52</v>
      </c>
      <c r="AE6587">
        <f t="shared" si="102"/>
        <v>2005</v>
      </c>
    </row>
    <row r="6588" spans="1:31" x14ac:dyDescent="0.25">
      <c r="A6588" s="7">
        <v>6585</v>
      </c>
      <c r="B6588" s="8">
        <v>38573</v>
      </c>
      <c r="C6588" t="s">
        <v>3</v>
      </c>
      <c r="D6588" t="s">
        <v>344</v>
      </c>
      <c r="E6588" t="s">
        <v>9</v>
      </c>
      <c r="F6588" t="s">
        <v>338</v>
      </c>
      <c r="G6588" t="s">
        <v>17</v>
      </c>
      <c r="H6588" s="135" t="s">
        <v>1496</v>
      </c>
      <c r="I6588" t="s">
        <v>1454</v>
      </c>
      <c r="J6588" s="20">
        <v>15</v>
      </c>
      <c r="K6588" s="20" t="s">
        <v>3</v>
      </c>
      <c r="L6588" t="s">
        <v>1464</v>
      </c>
      <c r="M6588" s="20">
        <v>5.2</v>
      </c>
      <c r="N6588" s="20">
        <v>3.3</v>
      </c>
      <c r="AE6588">
        <f t="shared" si="102"/>
        <v>2005</v>
      </c>
    </row>
    <row r="6589" spans="1:31" x14ac:dyDescent="0.25">
      <c r="A6589" s="7">
        <v>6586</v>
      </c>
      <c r="B6589" s="8">
        <v>38573</v>
      </c>
      <c r="C6589" t="s">
        <v>3</v>
      </c>
      <c r="D6589" t="s">
        <v>751</v>
      </c>
      <c r="E6589" t="s">
        <v>9</v>
      </c>
      <c r="F6589" t="s">
        <v>682</v>
      </c>
      <c r="G6589" t="s">
        <v>648</v>
      </c>
      <c r="H6589" s="136" t="s">
        <v>2078</v>
      </c>
      <c r="I6589" t="s">
        <v>1454</v>
      </c>
      <c r="J6589" s="20">
        <v>5</v>
      </c>
      <c r="K6589" s="20" t="s">
        <v>1465</v>
      </c>
      <c r="L6589" t="s">
        <v>1466</v>
      </c>
      <c r="M6589" s="20">
        <v>1.25</v>
      </c>
      <c r="N6589" s="20">
        <v>1.25</v>
      </c>
      <c r="AE6589">
        <f t="shared" si="102"/>
        <v>2005</v>
      </c>
    </row>
    <row r="6590" spans="1:31" x14ac:dyDescent="0.25">
      <c r="A6590" s="7">
        <v>6587</v>
      </c>
      <c r="B6590" s="8">
        <v>38573</v>
      </c>
      <c r="C6590" t="s">
        <v>3</v>
      </c>
      <c r="D6590" t="s">
        <v>747</v>
      </c>
      <c r="E6590" t="s">
        <v>9</v>
      </c>
      <c r="F6590" t="s">
        <v>19</v>
      </c>
      <c r="G6590" t="s">
        <v>648</v>
      </c>
      <c r="H6590" s="135" t="s">
        <v>2182</v>
      </c>
      <c r="I6590" t="s">
        <v>1455</v>
      </c>
      <c r="J6590" s="20">
        <v>12</v>
      </c>
      <c r="K6590" s="20" t="s">
        <v>3</v>
      </c>
      <c r="L6590" t="s">
        <v>1464</v>
      </c>
      <c r="M6590" s="20">
        <v>2.1799999999999997</v>
      </c>
      <c r="N6590" s="20">
        <v>1.32</v>
      </c>
      <c r="AE6590">
        <f t="shared" si="102"/>
        <v>2005</v>
      </c>
    </row>
    <row r="6591" spans="1:31" x14ac:dyDescent="0.25">
      <c r="A6591" s="7">
        <v>6588</v>
      </c>
      <c r="B6591" s="8">
        <v>38573</v>
      </c>
      <c r="C6591" t="s">
        <v>3</v>
      </c>
      <c r="D6591" t="s">
        <v>678</v>
      </c>
      <c r="E6591" t="s">
        <v>9</v>
      </c>
      <c r="F6591" t="s">
        <v>682</v>
      </c>
      <c r="G6591" t="s">
        <v>732</v>
      </c>
      <c r="H6591" s="135" t="s">
        <v>1496</v>
      </c>
      <c r="I6591" t="s">
        <v>1454</v>
      </c>
      <c r="J6591" s="20">
        <v>23</v>
      </c>
      <c r="K6591" s="20" t="s">
        <v>9</v>
      </c>
      <c r="L6591" t="s">
        <v>1463</v>
      </c>
      <c r="M6591" s="20">
        <v>5.52</v>
      </c>
      <c r="N6591" s="20">
        <v>6.98</v>
      </c>
      <c r="AE6591">
        <f t="shared" si="102"/>
        <v>2005</v>
      </c>
    </row>
    <row r="6592" spans="1:31" x14ac:dyDescent="0.25">
      <c r="A6592" s="7">
        <v>6589</v>
      </c>
      <c r="B6592" s="8">
        <v>38574</v>
      </c>
      <c r="C6592" t="s">
        <v>3</v>
      </c>
      <c r="D6592" t="s">
        <v>670</v>
      </c>
      <c r="E6592" t="s">
        <v>9</v>
      </c>
      <c r="F6592" t="s">
        <v>78</v>
      </c>
      <c r="G6592" t="s">
        <v>17</v>
      </c>
      <c r="H6592" s="135" t="s">
        <v>1496</v>
      </c>
      <c r="I6592" t="s">
        <v>1454</v>
      </c>
      <c r="J6592" s="20">
        <v>15</v>
      </c>
      <c r="K6592" s="20" t="s">
        <v>1465</v>
      </c>
      <c r="L6592" t="s">
        <v>1466</v>
      </c>
      <c r="M6592" s="20">
        <v>3.75</v>
      </c>
      <c r="N6592" s="20">
        <v>3.75</v>
      </c>
      <c r="AE6592">
        <f t="shared" si="102"/>
        <v>2005</v>
      </c>
    </row>
    <row r="6593" spans="1:31" x14ac:dyDescent="0.25">
      <c r="A6593" s="7">
        <v>6590</v>
      </c>
      <c r="B6593" s="8">
        <v>38574</v>
      </c>
      <c r="C6593" t="s">
        <v>3</v>
      </c>
      <c r="D6593" t="s">
        <v>670</v>
      </c>
      <c r="E6593" t="s">
        <v>9</v>
      </c>
      <c r="F6593" t="s">
        <v>78</v>
      </c>
      <c r="G6593" t="s">
        <v>17</v>
      </c>
      <c r="H6593" s="135" t="s">
        <v>1496</v>
      </c>
      <c r="I6593" t="s">
        <v>1454</v>
      </c>
      <c r="J6593" s="20">
        <v>15</v>
      </c>
      <c r="K6593" s="20" t="s">
        <v>9</v>
      </c>
      <c r="L6593" t="s">
        <v>1463</v>
      </c>
      <c r="M6593" s="20">
        <v>3.6</v>
      </c>
      <c r="N6593" s="20">
        <v>4.9000000000000004</v>
      </c>
      <c r="AE6593">
        <f t="shared" si="102"/>
        <v>2005</v>
      </c>
    </row>
    <row r="6594" spans="1:31" x14ac:dyDescent="0.25">
      <c r="A6594" s="7">
        <v>6591</v>
      </c>
      <c r="B6594" s="8">
        <v>38574</v>
      </c>
      <c r="C6594" t="s">
        <v>3</v>
      </c>
      <c r="D6594" t="s">
        <v>202</v>
      </c>
      <c r="E6594" t="s">
        <v>9</v>
      </c>
      <c r="F6594" t="s">
        <v>78</v>
      </c>
      <c r="G6594" t="s">
        <v>65</v>
      </c>
      <c r="H6594" s="135" t="s">
        <v>1496</v>
      </c>
      <c r="I6594" t="s">
        <v>1454</v>
      </c>
      <c r="J6594" s="20">
        <v>15</v>
      </c>
      <c r="K6594" s="20" t="s">
        <v>1465</v>
      </c>
      <c r="L6594" t="s">
        <v>1466</v>
      </c>
      <c r="M6594" s="20">
        <v>3.75</v>
      </c>
      <c r="N6594" s="20">
        <v>3.75</v>
      </c>
      <c r="AE6594">
        <f t="shared" si="102"/>
        <v>2005</v>
      </c>
    </row>
    <row r="6595" spans="1:31" x14ac:dyDescent="0.25">
      <c r="A6595" s="7">
        <v>6592</v>
      </c>
      <c r="B6595" s="8">
        <v>38574</v>
      </c>
      <c r="C6595" t="s">
        <v>3</v>
      </c>
      <c r="D6595" t="s">
        <v>202</v>
      </c>
      <c r="E6595" t="s">
        <v>9</v>
      </c>
      <c r="F6595" t="s">
        <v>78</v>
      </c>
      <c r="G6595" t="s">
        <v>24</v>
      </c>
      <c r="H6595" s="136" t="s">
        <v>1496</v>
      </c>
      <c r="I6595" t="s">
        <v>1454</v>
      </c>
      <c r="J6595" s="20">
        <v>15</v>
      </c>
      <c r="K6595" s="20" t="s">
        <v>1465</v>
      </c>
      <c r="L6595" t="s">
        <v>1466</v>
      </c>
      <c r="M6595" s="20">
        <v>3.75</v>
      </c>
      <c r="N6595" s="20">
        <v>3.75</v>
      </c>
      <c r="AE6595">
        <f t="shared" si="102"/>
        <v>2005</v>
      </c>
    </row>
    <row r="6596" spans="1:31" x14ac:dyDescent="0.25">
      <c r="A6596" s="7">
        <v>6593</v>
      </c>
      <c r="B6596" s="8">
        <v>38574</v>
      </c>
      <c r="C6596" t="s">
        <v>3</v>
      </c>
      <c r="D6596" t="s">
        <v>721</v>
      </c>
      <c r="E6596" t="s">
        <v>9</v>
      </c>
      <c r="F6596" t="s">
        <v>698</v>
      </c>
      <c r="G6596" t="s">
        <v>377</v>
      </c>
      <c r="H6596" s="9" t="s">
        <v>2183</v>
      </c>
      <c r="I6596" t="s">
        <v>1454</v>
      </c>
      <c r="J6596" s="20">
        <v>15</v>
      </c>
      <c r="K6596" s="20" t="s">
        <v>3</v>
      </c>
      <c r="L6596" t="s">
        <v>1464</v>
      </c>
      <c r="M6596" s="20">
        <v>5.2</v>
      </c>
      <c r="N6596" s="20">
        <v>3.3</v>
      </c>
      <c r="AE6596">
        <f t="shared" ref="AE6596:AE6659" si="103">YEAR(B6596)</f>
        <v>2005</v>
      </c>
    </row>
    <row r="6597" spans="1:31" x14ac:dyDescent="0.25">
      <c r="A6597" s="7">
        <v>6594</v>
      </c>
      <c r="B6597" s="8">
        <v>38575</v>
      </c>
      <c r="C6597" t="s">
        <v>3</v>
      </c>
      <c r="D6597" t="s">
        <v>440</v>
      </c>
      <c r="E6597" t="s">
        <v>9</v>
      </c>
      <c r="F6597" t="s">
        <v>52</v>
      </c>
      <c r="G6597" t="s">
        <v>377</v>
      </c>
      <c r="H6597" s="135" t="s">
        <v>1496</v>
      </c>
      <c r="I6597" t="s">
        <v>1454</v>
      </c>
      <c r="J6597" s="20">
        <v>31</v>
      </c>
      <c r="K6597" s="20" t="s">
        <v>3</v>
      </c>
      <c r="L6597" t="s">
        <v>1464</v>
      </c>
      <c r="M6597" s="20">
        <v>9.68</v>
      </c>
      <c r="N6597" s="20">
        <v>6.82</v>
      </c>
      <c r="AE6597">
        <f t="shared" si="103"/>
        <v>2005</v>
      </c>
    </row>
    <row r="6598" spans="1:31" x14ac:dyDescent="0.25">
      <c r="A6598" s="7">
        <v>6595</v>
      </c>
      <c r="B6598" s="8">
        <v>38575</v>
      </c>
      <c r="C6598" t="s">
        <v>3</v>
      </c>
      <c r="D6598" t="s">
        <v>729</v>
      </c>
      <c r="E6598" t="s">
        <v>9</v>
      </c>
      <c r="F6598" t="s">
        <v>336</v>
      </c>
      <c r="G6598" t="s">
        <v>17</v>
      </c>
      <c r="H6598" s="135" t="s">
        <v>1518</v>
      </c>
      <c r="I6598" t="s">
        <v>1454</v>
      </c>
      <c r="J6598" s="20">
        <v>11</v>
      </c>
      <c r="K6598" s="20" t="s">
        <v>1465</v>
      </c>
      <c r="L6598" t="s">
        <v>1466</v>
      </c>
      <c r="M6598" s="20">
        <v>2.75</v>
      </c>
      <c r="N6598" s="20">
        <v>2.75</v>
      </c>
      <c r="AE6598">
        <f t="shared" si="103"/>
        <v>2005</v>
      </c>
    </row>
    <row r="6599" spans="1:31" x14ac:dyDescent="0.25">
      <c r="A6599" s="7">
        <v>6596</v>
      </c>
      <c r="B6599" s="8">
        <v>38575</v>
      </c>
      <c r="C6599" t="s">
        <v>3</v>
      </c>
      <c r="D6599" t="s">
        <v>43</v>
      </c>
      <c r="E6599" t="s">
        <v>9</v>
      </c>
      <c r="F6599" t="s">
        <v>667</v>
      </c>
      <c r="G6599" t="s">
        <v>65</v>
      </c>
      <c r="H6599" s="135" t="s">
        <v>1496</v>
      </c>
      <c r="I6599" t="s">
        <v>1454</v>
      </c>
      <c r="J6599" s="20">
        <v>21</v>
      </c>
      <c r="K6599" s="20" t="s">
        <v>1465</v>
      </c>
      <c r="L6599" t="s">
        <v>1466</v>
      </c>
      <c r="M6599" s="20">
        <v>5.25</v>
      </c>
      <c r="N6599" s="20">
        <v>5.25</v>
      </c>
      <c r="AE6599">
        <f t="shared" si="103"/>
        <v>2005</v>
      </c>
    </row>
    <row r="6600" spans="1:31" x14ac:dyDescent="0.25">
      <c r="A6600" s="7">
        <v>6597</v>
      </c>
      <c r="B6600" s="8">
        <v>38575</v>
      </c>
      <c r="C6600" t="s">
        <v>3</v>
      </c>
      <c r="D6600" t="s">
        <v>440</v>
      </c>
      <c r="E6600" t="s">
        <v>9</v>
      </c>
      <c r="F6600" t="s">
        <v>597</v>
      </c>
      <c r="G6600" t="s">
        <v>633</v>
      </c>
      <c r="H6600" s="135" t="s">
        <v>1496</v>
      </c>
      <c r="I6600" t="s">
        <v>1454</v>
      </c>
      <c r="J6600" s="20">
        <v>2</v>
      </c>
      <c r="K6600" s="20" t="s">
        <v>1465</v>
      </c>
      <c r="L6600" t="s">
        <v>1466</v>
      </c>
      <c r="M6600" s="20">
        <v>0.5</v>
      </c>
      <c r="N6600" s="20">
        <v>0.5</v>
      </c>
      <c r="AE6600">
        <f t="shared" si="103"/>
        <v>2005</v>
      </c>
    </row>
    <row r="6601" spans="1:31" x14ac:dyDescent="0.25">
      <c r="A6601" s="7">
        <v>6598</v>
      </c>
      <c r="B6601" s="8">
        <v>38575</v>
      </c>
      <c r="C6601" t="s">
        <v>3</v>
      </c>
      <c r="D6601" t="s">
        <v>43</v>
      </c>
      <c r="E6601" t="s">
        <v>9</v>
      </c>
      <c r="F6601" t="s">
        <v>703</v>
      </c>
      <c r="G6601" t="s">
        <v>24</v>
      </c>
      <c r="H6601" s="136" t="s">
        <v>1496</v>
      </c>
      <c r="I6601" t="s">
        <v>1454</v>
      </c>
      <c r="J6601" s="20">
        <v>158</v>
      </c>
      <c r="K6601" s="20" t="s">
        <v>1465</v>
      </c>
      <c r="L6601" t="s">
        <v>1466</v>
      </c>
      <c r="M6601" s="20">
        <v>39.5</v>
      </c>
      <c r="N6601" s="20">
        <v>39.5</v>
      </c>
      <c r="AE6601">
        <f t="shared" si="103"/>
        <v>2005</v>
      </c>
    </row>
    <row r="6602" spans="1:31" x14ac:dyDescent="0.25">
      <c r="A6602" s="7">
        <v>6599</v>
      </c>
      <c r="B6602" s="8">
        <v>38575</v>
      </c>
      <c r="C6602" t="s">
        <v>3</v>
      </c>
      <c r="D6602" t="s">
        <v>678</v>
      </c>
      <c r="E6602" t="s">
        <v>9</v>
      </c>
      <c r="F6602" t="s">
        <v>468</v>
      </c>
      <c r="G6602" t="s">
        <v>732</v>
      </c>
      <c r="H6602" s="135" t="s">
        <v>2184</v>
      </c>
      <c r="I6602" t="s">
        <v>1454</v>
      </c>
      <c r="J6602" s="20">
        <v>13</v>
      </c>
      <c r="K6602" s="20" t="s">
        <v>9</v>
      </c>
      <c r="L6602" t="s">
        <v>1464</v>
      </c>
      <c r="M6602" s="20">
        <v>2.86</v>
      </c>
      <c r="N6602" s="20">
        <v>4.6400000000000006</v>
      </c>
      <c r="AE6602">
        <f t="shared" si="103"/>
        <v>2005</v>
      </c>
    </row>
    <row r="6603" spans="1:31" x14ac:dyDescent="0.25">
      <c r="A6603" s="7">
        <v>6600</v>
      </c>
      <c r="B6603" s="8">
        <v>38575</v>
      </c>
      <c r="C6603" t="s">
        <v>3</v>
      </c>
      <c r="D6603" t="s">
        <v>729</v>
      </c>
      <c r="E6603" t="s">
        <v>9</v>
      </c>
      <c r="F6603" t="s">
        <v>468</v>
      </c>
      <c r="G6603" t="s">
        <v>732</v>
      </c>
      <c r="H6603" s="135" t="s">
        <v>2174</v>
      </c>
      <c r="I6603" t="s">
        <v>1454</v>
      </c>
      <c r="J6603" s="20">
        <v>7</v>
      </c>
      <c r="K6603" s="20" t="s">
        <v>3</v>
      </c>
      <c r="L6603" t="s">
        <v>1463</v>
      </c>
      <c r="M6603" s="20">
        <v>2.8200000000000003</v>
      </c>
      <c r="N6603" s="20">
        <v>1.68</v>
      </c>
      <c r="AE6603">
        <f t="shared" si="103"/>
        <v>2005</v>
      </c>
    </row>
    <row r="6604" spans="1:31" x14ac:dyDescent="0.25">
      <c r="A6604" s="7">
        <v>6601</v>
      </c>
      <c r="B6604" s="8">
        <v>38576</v>
      </c>
      <c r="C6604" t="s">
        <v>3</v>
      </c>
      <c r="D6604" t="s">
        <v>46</v>
      </c>
      <c r="E6604" t="s">
        <v>9</v>
      </c>
      <c r="F6604" t="s">
        <v>630</v>
      </c>
      <c r="G6604" t="s">
        <v>714</v>
      </c>
      <c r="H6604" s="135" t="s">
        <v>2031</v>
      </c>
      <c r="I6604" t="s">
        <v>1454</v>
      </c>
      <c r="J6604" s="20">
        <v>28</v>
      </c>
      <c r="K6604" s="20" t="s">
        <v>1465</v>
      </c>
      <c r="L6604" t="s">
        <v>1466</v>
      </c>
      <c r="M6604" s="20">
        <v>7</v>
      </c>
      <c r="N6604" s="20">
        <v>7</v>
      </c>
      <c r="AE6604">
        <f t="shared" si="103"/>
        <v>2005</v>
      </c>
    </row>
    <row r="6605" spans="1:31" x14ac:dyDescent="0.25">
      <c r="A6605" s="7">
        <v>6602</v>
      </c>
      <c r="B6605" s="8">
        <v>38576</v>
      </c>
      <c r="C6605" t="s">
        <v>3</v>
      </c>
      <c r="D6605" t="s">
        <v>710</v>
      </c>
      <c r="E6605" t="s">
        <v>9</v>
      </c>
      <c r="F6605" t="s">
        <v>91</v>
      </c>
      <c r="G6605" t="s">
        <v>17</v>
      </c>
      <c r="H6605" s="135" t="s">
        <v>1573</v>
      </c>
      <c r="I6605" t="s">
        <v>1454</v>
      </c>
      <c r="J6605" s="20">
        <v>34</v>
      </c>
      <c r="K6605" s="20" t="s">
        <v>9</v>
      </c>
      <c r="L6605" t="s">
        <v>1464</v>
      </c>
      <c r="M6605" s="20">
        <v>7.48</v>
      </c>
      <c r="N6605" s="20">
        <v>10.52</v>
      </c>
      <c r="AE6605">
        <f t="shared" si="103"/>
        <v>2005</v>
      </c>
    </row>
    <row r="6606" spans="1:31" x14ac:dyDescent="0.25">
      <c r="A6606" s="7">
        <v>6603</v>
      </c>
      <c r="B6606" s="8">
        <v>38576</v>
      </c>
      <c r="C6606" t="s">
        <v>3</v>
      </c>
      <c r="D6606" t="s">
        <v>43</v>
      </c>
      <c r="E6606" t="s">
        <v>9</v>
      </c>
      <c r="F6606" t="s">
        <v>562</v>
      </c>
      <c r="G6606" t="s">
        <v>14</v>
      </c>
      <c r="H6606" s="135" t="s">
        <v>1496</v>
      </c>
      <c r="I6606" t="s">
        <v>1454</v>
      </c>
      <c r="J6606" s="20">
        <v>175</v>
      </c>
      <c r="K6606" s="20" t="s">
        <v>3</v>
      </c>
      <c r="L6606" t="s">
        <v>1464</v>
      </c>
      <c r="M6606" s="20">
        <v>50</v>
      </c>
      <c r="N6606" s="20">
        <v>38.5</v>
      </c>
      <c r="AE6606">
        <f t="shared" si="103"/>
        <v>2005</v>
      </c>
    </row>
    <row r="6607" spans="1:31" x14ac:dyDescent="0.25">
      <c r="A6607" s="7">
        <v>6604</v>
      </c>
      <c r="B6607" s="8">
        <v>38576</v>
      </c>
      <c r="C6607" t="s">
        <v>3</v>
      </c>
      <c r="D6607" t="s">
        <v>712</v>
      </c>
      <c r="E6607" t="s">
        <v>9</v>
      </c>
      <c r="F6607" t="s">
        <v>667</v>
      </c>
      <c r="G6607" t="s">
        <v>569</v>
      </c>
      <c r="H6607" s="9" t="s">
        <v>2185</v>
      </c>
      <c r="I6607" t="s">
        <v>1454</v>
      </c>
      <c r="J6607" s="20">
        <v>16</v>
      </c>
      <c r="K6607" s="20" t="s">
        <v>9</v>
      </c>
      <c r="L6607" t="s">
        <v>1463</v>
      </c>
      <c r="M6607" s="20">
        <v>3.84</v>
      </c>
      <c r="N6607" s="20">
        <v>5.16</v>
      </c>
      <c r="AE6607">
        <f t="shared" si="103"/>
        <v>2005</v>
      </c>
    </row>
    <row r="6608" spans="1:31" x14ac:dyDescent="0.25">
      <c r="A6608" s="7">
        <v>6605</v>
      </c>
      <c r="B6608" s="8">
        <v>38576</v>
      </c>
      <c r="C6608" t="s">
        <v>3</v>
      </c>
      <c r="D6608" t="s">
        <v>350</v>
      </c>
      <c r="E6608" t="s">
        <v>9</v>
      </c>
      <c r="F6608" t="s">
        <v>545</v>
      </c>
      <c r="G6608" t="s">
        <v>732</v>
      </c>
      <c r="H6608" s="135" t="s">
        <v>2138</v>
      </c>
      <c r="I6608" t="s">
        <v>1454</v>
      </c>
      <c r="J6608" s="20">
        <v>9</v>
      </c>
      <c r="K6608" s="20" t="s">
        <v>3</v>
      </c>
      <c r="L6608" t="s">
        <v>1464</v>
      </c>
      <c r="M6608" s="20">
        <v>3.52</v>
      </c>
      <c r="N6608" s="20">
        <v>1.98</v>
      </c>
      <c r="AE6608">
        <f t="shared" si="103"/>
        <v>2005</v>
      </c>
    </row>
    <row r="6609" spans="1:31" x14ac:dyDescent="0.25">
      <c r="A6609" s="7">
        <v>6606</v>
      </c>
      <c r="B6609" s="8">
        <v>38576</v>
      </c>
      <c r="C6609" t="s">
        <v>3</v>
      </c>
      <c r="D6609" t="s">
        <v>311</v>
      </c>
      <c r="E6609" t="s">
        <v>9</v>
      </c>
      <c r="F6609" t="s">
        <v>545</v>
      </c>
      <c r="G6609" t="s">
        <v>732</v>
      </c>
      <c r="H6609" s="135" t="s">
        <v>2186</v>
      </c>
      <c r="I6609" t="s">
        <v>1454</v>
      </c>
      <c r="J6609" s="20">
        <v>17</v>
      </c>
      <c r="K6609" s="20" t="s">
        <v>3</v>
      </c>
      <c r="L6609" t="s">
        <v>1464</v>
      </c>
      <c r="M6609" s="20">
        <v>5.76</v>
      </c>
      <c r="N6609" s="20">
        <v>3.74</v>
      </c>
      <c r="AE6609">
        <f t="shared" si="103"/>
        <v>2005</v>
      </c>
    </row>
    <row r="6610" spans="1:31" x14ac:dyDescent="0.25">
      <c r="A6610" s="7">
        <v>6607</v>
      </c>
      <c r="B6610" s="8">
        <v>38577</v>
      </c>
      <c r="C6610" t="s">
        <v>3</v>
      </c>
      <c r="D6610" t="s">
        <v>270</v>
      </c>
      <c r="E6610" t="s">
        <v>9</v>
      </c>
      <c r="F6610" t="s">
        <v>543</v>
      </c>
      <c r="G6610" t="s">
        <v>65</v>
      </c>
      <c r="H6610" s="135" t="s">
        <v>1608</v>
      </c>
      <c r="I6610" t="s">
        <v>1454</v>
      </c>
      <c r="J6610" s="20">
        <v>1</v>
      </c>
      <c r="K6610" s="20" t="s">
        <v>1465</v>
      </c>
      <c r="L6610" t="s">
        <v>1466</v>
      </c>
      <c r="M6610" s="20">
        <v>0.25</v>
      </c>
      <c r="N6610" s="20">
        <v>0.25</v>
      </c>
      <c r="AE6610">
        <f t="shared" si="103"/>
        <v>2005</v>
      </c>
    </row>
    <row r="6611" spans="1:31" x14ac:dyDescent="0.25">
      <c r="A6611" s="7">
        <v>6608</v>
      </c>
      <c r="B6611" s="8">
        <v>38577</v>
      </c>
      <c r="C6611" t="s">
        <v>3</v>
      </c>
      <c r="D6611" t="s">
        <v>728</v>
      </c>
      <c r="E6611" t="s">
        <v>9</v>
      </c>
      <c r="F6611" t="s">
        <v>754</v>
      </c>
      <c r="G6611" t="s">
        <v>14</v>
      </c>
      <c r="H6611" s="135" t="s">
        <v>1530</v>
      </c>
      <c r="I6611" t="s">
        <v>1454</v>
      </c>
      <c r="J6611" s="20">
        <v>7</v>
      </c>
      <c r="K6611" s="20" t="s">
        <v>9</v>
      </c>
      <c r="L6611" t="s">
        <v>1463</v>
      </c>
      <c r="M6611" s="20">
        <v>1.68</v>
      </c>
      <c r="N6611" s="20">
        <v>2.8200000000000003</v>
      </c>
      <c r="AE6611">
        <f t="shared" si="103"/>
        <v>2005</v>
      </c>
    </row>
    <row r="6612" spans="1:31" x14ac:dyDescent="0.25">
      <c r="A6612" s="7">
        <v>6609</v>
      </c>
      <c r="B6612" s="8">
        <v>38577</v>
      </c>
      <c r="C6612" t="s">
        <v>3</v>
      </c>
      <c r="D6612" t="s">
        <v>588</v>
      </c>
      <c r="E6612" t="s">
        <v>9</v>
      </c>
      <c r="F6612" t="s">
        <v>703</v>
      </c>
      <c r="G6612" t="s">
        <v>65</v>
      </c>
      <c r="H6612" s="135" t="s">
        <v>1496</v>
      </c>
      <c r="I6612" t="s">
        <v>1454</v>
      </c>
      <c r="J6612" s="20">
        <v>36</v>
      </c>
      <c r="K6612" s="20" t="s">
        <v>1465</v>
      </c>
      <c r="L6612" t="s">
        <v>1466</v>
      </c>
      <c r="M6612" s="20">
        <v>9</v>
      </c>
      <c r="N6612" s="20">
        <v>9</v>
      </c>
      <c r="AE6612">
        <f t="shared" si="103"/>
        <v>2005</v>
      </c>
    </row>
    <row r="6613" spans="1:31" x14ac:dyDescent="0.25">
      <c r="A6613" s="7">
        <v>6610</v>
      </c>
      <c r="B6613" s="8">
        <v>38577</v>
      </c>
      <c r="C6613" t="s">
        <v>3</v>
      </c>
      <c r="D6613" t="s">
        <v>350</v>
      </c>
      <c r="E6613" t="s">
        <v>9</v>
      </c>
      <c r="F6613" t="s">
        <v>354</v>
      </c>
      <c r="G6613" t="s">
        <v>648</v>
      </c>
      <c r="H6613" s="135" t="s">
        <v>2094</v>
      </c>
      <c r="I6613" t="s">
        <v>1454</v>
      </c>
      <c r="J6613" s="20">
        <v>47</v>
      </c>
      <c r="K6613" s="20" t="s">
        <v>3</v>
      </c>
      <c r="L6613" t="s">
        <v>1464</v>
      </c>
      <c r="M6613" s="20">
        <v>14.16</v>
      </c>
      <c r="N6613" s="20">
        <v>10.34</v>
      </c>
      <c r="AE6613">
        <f t="shared" si="103"/>
        <v>2005</v>
      </c>
    </row>
    <row r="6614" spans="1:31" x14ac:dyDescent="0.25">
      <c r="A6614" s="7">
        <v>6611</v>
      </c>
      <c r="B6614" s="8">
        <v>38577</v>
      </c>
      <c r="C6614" t="s">
        <v>3</v>
      </c>
      <c r="D6614" t="s">
        <v>717</v>
      </c>
      <c r="E6614" t="s">
        <v>9</v>
      </c>
      <c r="F6614" t="s">
        <v>210</v>
      </c>
      <c r="G6614" t="s">
        <v>377</v>
      </c>
      <c r="H6614" s="135" t="s">
        <v>1496</v>
      </c>
      <c r="I6614" t="s">
        <v>1454</v>
      </c>
      <c r="J6614" s="20">
        <v>11</v>
      </c>
      <c r="K6614" s="20" t="s">
        <v>9</v>
      </c>
      <c r="L6614" t="s">
        <v>1464</v>
      </c>
      <c r="M6614" s="20">
        <v>2.42</v>
      </c>
      <c r="N6614" s="20">
        <v>4.08</v>
      </c>
      <c r="AE6614">
        <f t="shared" si="103"/>
        <v>2005</v>
      </c>
    </row>
    <row r="6615" spans="1:31" x14ac:dyDescent="0.25">
      <c r="A6615" s="7">
        <v>6612</v>
      </c>
      <c r="B6615" s="8">
        <v>38577</v>
      </c>
      <c r="C6615" t="s">
        <v>3</v>
      </c>
      <c r="D6615" t="s">
        <v>543</v>
      </c>
      <c r="E6615" t="s">
        <v>9</v>
      </c>
      <c r="F6615" t="s">
        <v>442</v>
      </c>
      <c r="G6615" t="s">
        <v>569</v>
      </c>
      <c r="H6615" s="135" t="s">
        <v>2187</v>
      </c>
      <c r="I6615" t="s">
        <v>1455</v>
      </c>
      <c r="J6615" s="20">
        <v>15</v>
      </c>
      <c r="K6615" s="20" t="s">
        <v>9</v>
      </c>
      <c r="L6615" t="s">
        <v>1463</v>
      </c>
      <c r="M6615" s="20">
        <v>1.8</v>
      </c>
      <c r="N6615" s="20">
        <v>2.4500000000000002</v>
      </c>
      <c r="AE6615">
        <f t="shared" si="103"/>
        <v>2005</v>
      </c>
    </row>
    <row r="6616" spans="1:31" x14ac:dyDescent="0.25">
      <c r="A6616" s="7">
        <v>6613</v>
      </c>
      <c r="B6616" s="8">
        <v>38578</v>
      </c>
      <c r="C6616" t="s">
        <v>3</v>
      </c>
      <c r="D6616" t="s">
        <v>72</v>
      </c>
      <c r="E6616" t="s">
        <v>9</v>
      </c>
      <c r="F6616" t="s">
        <v>268</v>
      </c>
      <c r="G6616" t="s">
        <v>714</v>
      </c>
      <c r="H6616" s="136" t="s">
        <v>2122</v>
      </c>
      <c r="I6616" t="s">
        <v>1454</v>
      </c>
      <c r="J6616" s="20">
        <v>50</v>
      </c>
      <c r="K6616" s="20" t="s">
        <v>3</v>
      </c>
      <c r="L6616" t="s">
        <v>1464</v>
      </c>
      <c r="M6616" s="20">
        <v>15</v>
      </c>
      <c r="N6616" s="20">
        <v>11</v>
      </c>
      <c r="AE6616">
        <f t="shared" si="103"/>
        <v>2005</v>
      </c>
    </row>
    <row r="6617" spans="1:31" x14ac:dyDescent="0.25">
      <c r="A6617" s="7">
        <v>6614</v>
      </c>
      <c r="B6617" s="8">
        <v>38578</v>
      </c>
      <c r="C6617" t="s">
        <v>3</v>
      </c>
      <c r="D6617" t="s">
        <v>53</v>
      </c>
      <c r="E6617" t="s">
        <v>9</v>
      </c>
      <c r="F6617" t="s">
        <v>597</v>
      </c>
      <c r="G6617" t="s">
        <v>24</v>
      </c>
      <c r="H6617" s="135" t="s">
        <v>1572</v>
      </c>
      <c r="I6617" t="s">
        <v>1455</v>
      </c>
      <c r="J6617" s="20">
        <v>6</v>
      </c>
      <c r="K6617" s="20" t="s">
        <v>9</v>
      </c>
      <c r="L6617" t="s">
        <v>1464</v>
      </c>
      <c r="M6617" s="20">
        <v>0.66</v>
      </c>
      <c r="N6617" s="20">
        <v>1.3399999999999999</v>
      </c>
      <c r="AE6617">
        <f t="shared" si="103"/>
        <v>2005</v>
      </c>
    </row>
    <row r="6618" spans="1:31" x14ac:dyDescent="0.25">
      <c r="A6618" s="7">
        <v>6615</v>
      </c>
      <c r="B6618" s="8">
        <v>38578</v>
      </c>
      <c r="C6618" t="s">
        <v>3</v>
      </c>
      <c r="D6618" t="s">
        <v>77</v>
      </c>
      <c r="E6618" t="s">
        <v>9</v>
      </c>
      <c r="F6618" t="s">
        <v>712</v>
      </c>
      <c r="G6618" t="s">
        <v>14</v>
      </c>
      <c r="H6618" s="135" t="s">
        <v>1522</v>
      </c>
      <c r="I6618" t="s">
        <v>1455</v>
      </c>
      <c r="J6618" s="20">
        <v>4</v>
      </c>
      <c r="K6618" s="20" t="s">
        <v>3</v>
      </c>
      <c r="L6618" t="s">
        <v>1464</v>
      </c>
      <c r="M6618" s="20">
        <v>1.06</v>
      </c>
      <c r="N6618" s="20">
        <v>0.44</v>
      </c>
      <c r="AE6618">
        <f t="shared" si="103"/>
        <v>2005</v>
      </c>
    </row>
    <row r="6619" spans="1:31" x14ac:dyDescent="0.25">
      <c r="A6619" s="7">
        <v>6616</v>
      </c>
      <c r="B6619" s="8">
        <v>38578</v>
      </c>
      <c r="C6619" t="s">
        <v>3</v>
      </c>
      <c r="D6619" t="s">
        <v>617</v>
      </c>
      <c r="E6619" t="s">
        <v>9</v>
      </c>
      <c r="F6619" t="s">
        <v>597</v>
      </c>
      <c r="G6619" t="s">
        <v>14</v>
      </c>
      <c r="H6619" s="135" t="s">
        <v>1507</v>
      </c>
      <c r="I6619" t="s">
        <v>1456</v>
      </c>
      <c r="J6619" s="20">
        <v>19</v>
      </c>
      <c r="K6619" s="20" t="s">
        <v>9</v>
      </c>
      <c r="L6619" t="s">
        <v>1464</v>
      </c>
      <c r="M6619" s="20">
        <v>4.18</v>
      </c>
      <c r="N6619" s="20">
        <v>6.32</v>
      </c>
      <c r="O6619" t="s">
        <v>3</v>
      </c>
      <c r="P6619" s="13" t="s">
        <v>500</v>
      </c>
      <c r="Q6619" t="s">
        <v>9</v>
      </c>
      <c r="R6619" t="s">
        <v>568</v>
      </c>
      <c r="S6619" t="s">
        <v>1465</v>
      </c>
      <c r="U6619" t="s">
        <v>1465</v>
      </c>
      <c r="W6619" t="s">
        <v>1465</v>
      </c>
      <c r="Y6619" t="s">
        <v>1465</v>
      </c>
      <c r="AA6619" t="s">
        <v>1465</v>
      </c>
      <c r="AC6619" t="s">
        <v>1465</v>
      </c>
      <c r="AE6619">
        <f t="shared" si="103"/>
        <v>2005</v>
      </c>
    </row>
    <row r="6620" spans="1:31" x14ac:dyDescent="0.25">
      <c r="A6620" s="7">
        <v>6617</v>
      </c>
      <c r="B6620" s="8">
        <v>38578</v>
      </c>
      <c r="C6620" t="s">
        <v>3</v>
      </c>
      <c r="D6620" t="s">
        <v>281</v>
      </c>
      <c r="E6620" t="s">
        <v>9</v>
      </c>
      <c r="F6620" t="s">
        <v>91</v>
      </c>
      <c r="G6620" t="s">
        <v>732</v>
      </c>
      <c r="H6620" s="135" t="s">
        <v>2155</v>
      </c>
      <c r="I6620" t="s">
        <v>1454</v>
      </c>
      <c r="J6620" s="20">
        <v>18</v>
      </c>
      <c r="K6620" s="20" t="s">
        <v>3</v>
      </c>
      <c r="L6620" t="s">
        <v>1463</v>
      </c>
      <c r="M6620" s="20">
        <v>5.68</v>
      </c>
      <c r="N6620" s="20">
        <v>4.32</v>
      </c>
      <c r="AE6620">
        <f t="shared" si="103"/>
        <v>2005</v>
      </c>
    </row>
    <row r="6621" spans="1:31" x14ac:dyDescent="0.25">
      <c r="A6621" s="7">
        <v>6618</v>
      </c>
      <c r="B6621" s="8">
        <v>38578</v>
      </c>
      <c r="C6621" t="s">
        <v>3</v>
      </c>
      <c r="D6621" t="s">
        <v>281</v>
      </c>
      <c r="E6621" t="s">
        <v>9</v>
      </c>
      <c r="F6621" t="s">
        <v>490</v>
      </c>
      <c r="G6621" t="s">
        <v>377</v>
      </c>
      <c r="H6621" s="9" t="s">
        <v>2188</v>
      </c>
      <c r="I6621" t="s">
        <v>1454</v>
      </c>
      <c r="J6621" s="20">
        <v>20</v>
      </c>
      <c r="K6621" s="20" t="s">
        <v>1465</v>
      </c>
      <c r="L6621" t="s">
        <v>1466</v>
      </c>
      <c r="M6621" s="20">
        <v>5</v>
      </c>
      <c r="N6621" s="20">
        <v>5</v>
      </c>
      <c r="AE6621">
        <f t="shared" si="103"/>
        <v>2005</v>
      </c>
    </row>
    <row r="6622" spans="1:31" x14ac:dyDescent="0.25">
      <c r="A6622" s="7">
        <v>6619</v>
      </c>
      <c r="B6622" s="8">
        <v>38578</v>
      </c>
      <c r="C6622" t="s">
        <v>3</v>
      </c>
      <c r="D6622" t="s">
        <v>281</v>
      </c>
      <c r="E6622" t="s">
        <v>9</v>
      </c>
      <c r="F6622" t="s">
        <v>711</v>
      </c>
      <c r="G6622" t="s">
        <v>648</v>
      </c>
      <c r="H6622" s="135" t="s">
        <v>2189</v>
      </c>
      <c r="I6622" t="s">
        <v>1455</v>
      </c>
      <c r="J6622" s="20">
        <v>75</v>
      </c>
      <c r="K6622" s="20" t="s">
        <v>3</v>
      </c>
      <c r="L6622" t="s">
        <v>1464</v>
      </c>
      <c r="M6622" s="20">
        <v>11</v>
      </c>
      <c r="N6622" s="20">
        <v>8.25</v>
      </c>
      <c r="AE6622">
        <f t="shared" si="103"/>
        <v>2005</v>
      </c>
    </row>
    <row r="6623" spans="1:31" x14ac:dyDescent="0.25">
      <c r="A6623" s="7">
        <v>6620</v>
      </c>
      <c r="B6623" s="8">
        <v>38578</v>
      </c>
      <c r="C6623" t="s">
        <v>3</v>
      </c>
      <c r="D6623" t="s">
        <v>571</v>
      </c>
      <c r="E6623" t="s">
        <v>9</v>
      </c>
      <c r="F6623" t="s">
        <v>630</v>
      </c>
      <c r="G6623" t="s">
        <v>377</v>
      </c>
      <c r="H6623" s="135" t="s">
        <v>1496</v>
      </c>
      <c r="I6623" t="s">
        <v>1454</v>
      </c>
      <c r="J6623" s="20">
        <v>16</v>
      </c>
      <c r="K6623" s="20" t="s">
        <v>9</v>
      </c>
      <c r="L6623" t="s">
        <v>1464</v>
      </c>
      <c r="M6623" s="20">
        <v>3.52</v>
      </c>
      <c r="N6623" s="20">
        <v>5.48</v>
      </c>
      <c r="AE6623">
        <f t="shared" si="103"/>
        <v>2005</v>
      </c>
    </row>
    <row r="6624" spans="1:31" x14ac:dyDescent="0.25">
      <c r="A6624" s="7">
        <v>6621</v>
      </c>
      <c r="B6624" s="8">
        <v>38578</v>
      </c>
      <c r="C6624" t="s">
        <v>3</v>
      </c>
      <c r="D6624" t="s">
        <v>91</v>
      </c>
      <c r="E6624" t="s">
        <v>9</v>
      </c>
      <c r="F6624" t="s">
        <v>748</v>
      </c>
      <c r="G6624" t="s">
        <v>648</v>
      </c>
      <c r="H6624" s="136" t="s">
        <v>1496</v>
      </c>
      <c r="I6624" t="s">
        <v>1455</v>
      </c>
      <c r="J6624" s="20">
        <v>14</v>
      </c>
      <c r="K6624" s="20" t="s">
        <v>3</v>
      </c>
      <c r="L6624" t="s">
        <v>1464</v>
      </c>
      <c r="M6624" s="20">
        <v>2.46</v>
      </c>
      <c r="N6624" s="20">
        <v>1.54</v>
      </c>
      <c r="AE6624">
        <f t="shared" si="103"/>
        <v>2005</v>
      </c>
    </row>
    <row r="6625" spans="1:31" x14ac:dyDescent="0.25">
      <c r="A6625" s="7">
        <v>6622</v>
      </c>
      <c r="B6625" s="8">
        <v>38578</v>
      </c>
      <c r="C6625" t="s">
        <v>3</v>
      </c>
      <c r="D6625" t="s">
        <v>689</v>
      </c>
      <c r="E6625" t="s">
        <v>9</v>
      </c>
      <c r="F6625" t="s">
        <v>468</v>
      </c>
      <c r="G6625" t="s">
        <v>648</v>
      </c>
      <c r="H6625" s="9" t="s">
        <v>2190</v>
      </c>
      <c r="I6625" t="s">
        <v>1454</v>
      </c>
      <c r="J6625" s="20">
        <v>15</v>
      </c>
      <c r="K6625" s="20" t="s">
        <v>9</v>
      </c>
      <c r="L6625" t="s">
        <v>1464</v>
      </c>
      <c r="M6625" s="20">
        <v>3.3</v>
      </c>
      <c r="N6625" s="20">
        <v>5.2</v>
      </c>
      <c r="AE6625">
        <f t="shared" si="103"/>
        <v>2005</v>
      </c>
    </row>
    <row r="6626" spans="1:31" x14ac:dyDescent="0.25">
      <c r="A6626" s="7">
        <v>6623</v>
      </c>
      <c r="B6626" s="8">
        <v>38578</v>
      </c>
      <c r="C6626" t="s">
        <v>3</v>
      </c>
      <c r="D6626" t="s">
        <v>72</v>
      </c>
      <c r="E6626" t="s">
        <v>9</v>
      </c>
      <c r="F6626" t="s">
        <v>268</v>
      </c>
      <c r="G6626" t="s">
        <v>569</v>
      </c>
      <c r="H6626" s="135" t="s">
        <v>1496</v>
      </c>
      <c r="I6626" t="s">
        <v>1454</v>
      </c>
      <c r="J6626" s="20">
        <v>25</v>
      </c>
      <c r="K6626" s="20" t="s">
        <v>3</v>
      </c>
      <c r="L6626" t="s">
        <v>1464</v>
      </c>
      <c r="M6626" s="20">
        <v>8</v>
      </c>
      <c r="N6626" s="20">
        <v>5.5</v>
      </c>
      <c r="AE6626">
        <f t="shared" si="103"/>
        <v>2005</v>
      </c>
    </row>
    <row r="6627" spans="1:31" x14ac:dyDescent="0.25">
      <c r="A6627" s="7">
        <v>6624</v>
      </c>
      <c r="B6627" s="8">
        <v>38578</v>
      </c>
      <c r="C6627" t="s">
        <v>3</v>
      </c>
      <c r="D6627" t="s">
        <v>72</v>
      </c>
      <c r="E6627" t="s">
        <v>9</v>
      </c>
      <c r="F6627" t="s">
        <v>268</v>
      </c>
      <c r="G6627" t="s">
        <v>569</v>
      </c>
      <c r="H6627" s="135" t="s">
        <v>1496</v>
      </c>
      <c r="I6627" t="s">
        <v>1454</v>
      </c>
      <c r="J6627" s="20">
        <v>15</v>
      </c>
      <c r="K6627" s="20" t="s">
        <v>9</v>
      </c>
      <c r="L6627" t="s">
        <v>1464</v>
      </c>
      <c r="M6627" s="20">
        <v>3.3</v>
      </c>
      <c r="N6627" s="20">
        <v>5.2</v>
      </c>
      <c r="AE6627">
        <f t="shared" si="103"/>
        <v>2005</v>
      </c>
    </row>
    <row r="6628" spans="1:31" x14ac:dyDescent="0.25">
      <c r="A6628" s="7">
        <v>6625</v>
      </c>
      <c r="B6628" s="8">
        <v>38578</v>
      </c>
      <c r="C6628" t="s">
        <v>3</v>
      </c>
      <c r="D6628" t="s">
        <v>281</v>
      </c>
      <c r="E6628" t="s">
        <v>9</v>
      </c>
      <c r="F6628" t="s">
        <v>490</v>
      </c>
      <c r="G6628" t="s">
        <v>714</v>
      </c>
      <c r="H6628" s="135" t="s">
        <v>1496</v>
      </c>
      <c r="I6628" t="s">
        <v>1454</v>
      </c>
      <c r="J6628" s="20">
        <v>39</v>
      </c>
      <c r="K6628" s="20" t="s">
        <v>3</v>
      </c>
      <c r="L6628" t="s">
        <v>1464</v>
      </c>
      <c r="M6628" s="20">
        <v>11.92</v>
      </c>
      <c r="N6628" s="20">
        <v>8.58</v>
      </c>
      <c r="AE6628">
        <f t="shared" si="103"/>
        <v>2005</v>
      </c>
    </row>
    <row r="6629" spans="1:31" x14ac:dyDescent="0.25">
      <c r="A6629" s="7">
        <v>6626</v>
      </c>
      <c r="B6629" s="8">
        <v>38578</v>
      </c>
      <c r="C6629" t="s">
        <v>3</v>
      </c>
      <c r="D6629" t="s">
        <v>751</v>
      </c>
      <c r="E6629" t="s">
        <v>9</v>
      </c>
      <c r="F6629" t="s">
        <v>690</v>
      </c>
      <c r="G6629" t="s">
        <v>732</v>
      </c>
      <c r="H6629" s="135" t="s">
        <v>2138</v>
      </c>
      <c r="I6629" t="s">
        <v>1454</v>
      </c>
      <c r="J6629" s="20">
        <v>20</v>
      </c>
      <c r="K6629" s="20" t="s">
        <v>1465</v>
      </c>
      <c r="L6629" t="s">
        <v>1466</v>
      </c>
      <c r="M6629" s="20">
        <v>5</v>
      </c>
      <c r="N6629" s="20">
        <v>5</v>
      </c>
      <c r="AE6629">
        <f t="shared" si="103"/>
        <v>2005</v>
      </c>
    </row>
    <row r="6630" spans="1:31" x14ac:dyDescent="0.25">
      <c r="A6630" s="7">
        <v>6627</v>
      </c>
      <c r="B6630" s="8">
        <v>38578</v>
      </c>
      <c r="C6630" t="s">
        <v>3</v>
      </c>
      <c r="D6630" t="s">
        <v>281</v>
      </c>
      <c r="E6630" t="s">
        <v>9</v>
      </c>
      <c r="F6630" t="s">
        <v>490</v>
      </c>
      <c r="G6630" t="s">
        <v>732</v>
      </c>
      <c r="H6630" s="135" t="s">
        <v>2191</v>
      </c>
      <c r="I6630" t="s">
        <v>1454</v>
      </c>
      <c r="J6630" s="20">
        <v>40</v>
      </c>
      <c r="K6630" s="20" t="s">
        <v>1465</v>
      </c>
      <c r="L6630" t="s">
        <v>1466</v>
      </c>
      <c r="M6630" s="20">
        <v>10</v>
      </c>
      <c r="N6630" s="20">
        <v>10</v>
      </c>
      <c r="AE6630">
        <f t="shared" si="103"/>
        <v>2005</v>
      </c>
    </row>
    <row r="6631" spans="1:31" x14ac:dyDescent="0.25">
      <c r="A6631" s="7">
        <v>6628</v>
      </c>
      <c r="B6631" s="8">
        <v>38578</v>
      </c>
      <c r="C6631" t="s">
        <v>3</v>
      </c>
      <c r="D6631" t="s">
        <v>543</v>
      </c>
      <c r="E6631" t="s">
        <v>9</v>
      </c>
      <c r="F6631" t="s">
        <v>597</v>
      </c>
      <c r="G6631" t="s">
        <v>732</v>
      </c>
      <c r="H6631" s="135" t="s">
        <v>2173</v>
      </c>
      <c r="I6631" t="s">
        <v>1454</v>
      </c>
      <c r="J6631" s="20">
        <v>12</v>
      </c>
      <c r="K6631" s="20" t="s">
        <v>9</v>
      </c>
      <c r="L6631" t="s">
        <v>1464</v>
      </c>
      <c r="M6631" s="20">
        <v>2.64</v>
      </c>
      <c r="N6631" s="20">
        <v>4.3599999999999994</v>
      </c>
      <c r="AE6631">
        <f t="shared" si="103"/>
        <v>2005</v>
      </c>
    </row>
    <row r="6632" spans="1:31" x14ac:dyDescent="0.25">
      <c r="A6632" s="7">
        <v>6629</v>
      </c>
      <c r="B6632" s="8">
        <v>38578</v>
      </c>
      <c r="C6632" t="s">
        <v>3</v>
      </c>
      <c r="D6632" t="s">
        <v>751</v>
      </c>
      <c r="E6632" t="s">
        <v>9</v>
      </c>
      <c r="F6632" t="s">
        <v>690</v>
      </c>
      <c r="G6632" t="s">
        <v>732</v>
      </c>
      <c r="H6632" s="135" t="s">
        <v>2192</v>
      </c>
      <c r="I6632" t="s">
        <v>1454</v>
      </c>
      <c r="J6632" s="20">
        <v>16</v>
      </c>
      <c r="K6632" s="20" t="s">
        <v>3</v>
      </c>
      <c r="L6632" t="s">
        <v>1464</v>
      </c>
      <c r="M6632" s="20">
        <v>5.48</v>
      </c>
      <c r="N6632" s="20">
        <v>3.52</v>
      </c>
      <c r="AE6632">
        <f t="shared" si="103"/>
        <v>2005</v>
      </c>
    </row>
    <row r="6633" spans="1:31" x14ac:dyDescent="0.25">
      <c r="A6633" s="7">
        <v>6630</v>
      </c>
      <c r="B6633" s="8">
        <v>38578</v>
      </c>
      <c r="C6633" t="s">
        <v>3</v>
      </c>
      <c r="D6633" t="s">
        <v>281</v>
      </c>
      <c r="E6633" t="s">
        <v>9</v>
      </c>
      <c r="F6633" t="s">
        <v>91</v>
      </c>
      <c r="G6633" t="s">
        <v>732</v>
      </c>
      <c r="H6633" s="135" t="s">
        <v>1496</v>
      </c>
      <c r="I6633" t="s">
        <v>1454</v>
      </c>
      <c r="J6633" s="20">
        <v>12</v>
      </c>
      <c r="K6633" s="20" t="s">
        <v>9</v>
      </c>
      <c r="L6633" t="s">
        <v>1464</v>
      </c>
      <c r="M6633" s="20">
        <v>2.64</v>
      </c>
      <c r="N6633" s="20">
        <v>4.3599999999999994</v>
      </c>
      <c r="AE6633">
        <f t="shared" si="103"/>
        <v>2005</v>
      </c>
    </row>
    <row r="6634" spans="1:31" x14ac:dyDescent="0.25">
      <c r="A6634" s="7">
        <v>6631</v>
      </c>
      <c r="B6634" s="8">
        <v>38578</v>
      </c>
      <c r="C6634" t="s">
        <v>3</v>
      </c>
      <c r="D6634" t="s">
        <v>72</v>
      </c>
      <c r="E6634" t="s">
        <v>9</v>
      </c>
      <c r="F6634" t="s">
        <v>640</v>
      </c>
      <c r="G6634" t="s">
        <v>648</v>
      </c>
      <c r="H6634" s="9" t="s">
        <v>1797</v>
      </c>
      <c r="I6634" t="s">
        <v>1454</v>
      </c>
      <c r="J6634" s="20">
        <v>120</v>
      </c>
      <c r="K6634" s="20" t="s">
        <v>3</v>
      </c>
      <c r="L6634" t="s">
        <v>1464</v>
      </c>
      <c r="M6634" s="20">
        <v>34.6</v>
      </c>
      <c r="N6634" s="20">
        <v>26.4</v>
      </c>
      <c r="AE6634">
        <f t="shared" si="103"/>
        <v>2005</v>
      </c>
    </row>
    <row r="6635" spans="1:31" x14ac:dyDescent="0.25">
      <c r="A6635" s="7">
        <v>6632</v>
      </c>
      <c r="B6635" s="8">
        <v>38579</v>
      </c>
      <c r="C6635" t="s">
        <v>3</v>
      </c>
      <c r="D6635" t="s">
        <v>43</v>
      </c>
      <c r="E6635" t="s">
        <v>9</v>
      </c>
      <c r="F6635" t="s">
        <v>667</v>
      </c>
      <c r="G6635" t="s">
        <v>65</v>
      </c>
      <c r="H6635" s="135" t="s">
        <v>1569</v>
      </c>
      <c r="I6635" t="s">
        <v>1454</v>
      </c>
      <c r="J6635" s="20">
        <v>16</v>
      </c>
      <c r="K6635" s="20" t="s">
        <v>9</v>
      </c>
      <c r="L6635" t="s">
        <v>1464</v>
      </c>
      <c r="M6635" s="20">
        <v>3.52</v>
      </c>
      <c r="N6635" s="20">
        <v>5.48</v>
      </c>
      <c r="AE6635">
        <f t="shared" si="103"/>
        <v>2005</v>
      </c>
    </row>
    <row r="6636" spans="1:31" x14ac:dyDescent="0.25">
      <c r="A6636" s="7">
        <v>6633</v>
      </c>
      <c r="B6636" s="8">
        <v>38579</v>
      </c>
      <c r="C6636" t="s">
        <v>3</v>
      </c>
      <c r="D6636" t="s">
        <v>500</v>
      </c>
      <c r="E6636" t="s">
        <v>9</v>
      </c>
      <c r="F6636" t="s">
        <v>597</v>
      </c>
      <c r="G6636" t="s">
        <v>377</v>
      </c>
      <c r="H6636" s="9" t="s">
        <v>2188</v>
      </c>
      <c r="I6636" t="s">
        <v>1454</v>
      </c>
      <c r="J6636" s="20">
        <v>37</v>
      </c>
      <c r="K6636" s="20" t="s">
        <v>9</v>
      </c>
      <c r="L6636" t="s">
        <v>1464</v>
      </c>
      <c r="M6636" s="20">
        <v>8.14</v>
      </c>
      <c r="N6636" s="20">
        <v>11.36</v>
      </c>
      <c r="AE6636">
        <f t="shared" si="103"/>
        <v>2005</v>
      </c>
    </row>
    <row r="6637" spans="1:31" x14ac:dyDescent="0.25">
      <c r="A6637" s="7">
        <v>6634</v>
      </c>
      <c r="B6637" s="8">
        <v>38579</v>
      </c>
      <c r="C6637" t="s">
        <v>3</v>
      </c>
      <c r="D6637" t="s">
        <v>731</v>
      </c>
      <c r="E6637" t="s">
        <v>9</v>
      </c>
      <c r="F6637" t="s">
        <v>582</v>
      </c>
      <c r="G6637" t="s">
        <v>648</v>
      </c>
      <c r="H6637" s="135" t="s">
        <v>2193</v>
      </c>
      <c r="I6637" t="s">
        <v>1456</v>
      </c>
      <c r="J6637" s="20">
        <v>19</v>
      </c>
      <c r="K6637" s="20" t="s">
        <v>3</v>
      </c>
      <c r="L6637" t="s">
        <v>1464</v>
      </c>
      <c r="M6637" s="20">
        <v>6.32</v>
      </c>
      <c r="N6637" s="20">
        <v>4.18</v>
      </c>
      <c r="O6637" t="s">
        <v>3</v>
      </c>
      <c r="P6637" s="13" t="s">
        <v>494</v>
      </c>
      <c r="Q6637" t="s">
        <v>3</v>
      </c>
      <c r="R6637" t="s">
        <v>642</v>
      </c>
      <c r="S6637" t="s">
        <v>3</v>
      </c>
      <c r="T6637" t="s">
        <v>440</v>
      </c>
      <c r="U6637" t="s">
        <v>9</v>
      </c>
      <c r="V6637" t="s">
        <v>247</v>
      </c>
      <c r="W6637" t="s">
        <v>9</v>
      </c>
      <c r="X6637" t="s">
        <v>545</v>
      </c>
      <c r="Y6637" t="s">
        <v>1465</v>
      </c>
      <c r="AA6637" t="s">
        <v>1465</v>
      </c>
      <c r="AC6637" t="s">
        <v>1465</v>
      </c>
      <c r="AE6637">
        <f t="shared" si="103"/>
        <v>2005</v>
      </c>
    </row>
    <row r="6638" spans="1:31" x14ac:dyDescent="0.25">
      <c r="A6638" s="7">
        <v>6635</v>
      </c>
      <c r="B6638" s="8">
        <v>38579</v>
      </c>
      <c r="C6638" t="s">
        <v>3</v>
      </c>
      <c r="D6638" t="s">
        <v>524</v>
      </c>
      <c r="E6638" t="s">
        <v>9</v>
      </c>
      <c r="F6638" t="s">
        <v>319</v>
      </c>
      <c r="G6638" t="s">
        <v>648</v>
      </c>
      <c r="H6638" s="9" t="s">
        <v>1797</v>
      </c>
      <c r="I6638" t="s">
        <v>1454</v>
      </c>
      <c r="J6638" s="20">
        <v>85</v>
      </c>
      <c r="K6638" s="20" t="s">
        <v>9</v>
      </c>
      <c r="L6638" t="s">
        <v>1464</v>
      </c>
      <c r="M6638" s="20">
        <v>18.7</v>
      </c>
      <c r="N6638" s="20">
        <v>24.8</v>
      </c>
      <c r="AE6638">
        <f t="shared" si="103"/>
        <v>2005</v>
      </c>
    </row>
    <row r="6639" spans="1:31" x14ac:dyDescent="0.25">
      <c r="A6639" s="7">
        <v>6636</v>
      </c>
      <c r="B6639" s="8">
        <v>38580</v>
      </c>
      <c r="C6639" t="s">
        <v>3</v>
      </c>
      <c r="D6639" t="s">
        <v>729</v>
      </c>
      <c r="E6639" t="s">
        <v>9</v>
      </c>
      <c r="F6639" t="s">
        <v>44</v>
      </c>
      <c r="G6639" t="s">
        <v>732</v>
      </c>
      <c r="H6639" s="135" t="s">
        <v>2155</v>
      </c>
      <c r="I6639" t="s">
        <v>1454</v>
      </c>
      <c r="J6639" s="20">
        <v>8</v>
      </c>
      <c r="K6639" s="20" t="s">
        <v>3</v>
      </c>
      <c r="L6639" t="s">
        <v>1464</v>
      </c>
      <c r="M6639" s="20">
        <v>3.24</v>
      </c>
      <c r="N6639" s="20">
        <v>1.76</v>
      </c>
      <c r="AE6639">
        <f t="shared" si="103"/>
        <v>2005</v>
      </c>
    </row>
    <row r="6640" spans="1:31" x14ac:dyDescent="0.25">
      <c r="A6640" s="7">
        <v>6637</v>
      </c>
      <c r="B6640" s="8">
        <v>38580</v>
      </c>
      <c r="C6640" t="s">
        <v>3</v>
      </c>
      <c r="D6640" t="s">
        <v>524</v>
      </c>
      <c r="E6640" t="s">
        <v>9</v>
      </c>
      <c r="F6640" t="s">
        <v>319</v>
      </c>
      <c r="G6640" t="s">
        <v>648</v>
      </c>
      <c r="H6640" s="135" t="s">
        <v>1806</v>
      </c>
      <c r="I6640" t="s">
        <v>1454</v>
      </c>
      <c r="J6640" s="20">
        <v>14</v>
      </c>
      <c r="K6640" s="20" t="s">
        <v>1465</v>
      </c>
      <c r="L6640" t="s">
        <v>1466</v>
      </c>
      <c r="M6640" s="20">
        <v>3.5</v>
      </c>
      <c r="N6640" s="20">
        <v>3.5</v>
      </c>
      <c r="AE6640">
        <f t="shared" si="103"/>
        <v>2005</v>
      </c>
    </row>
    <row r="6641" spans="1:31" x14ac:dyDescent="0.25">
      <c r="A6641" s="7">
        <v>6638</v>
      </c>
      <c r="B6641" s="8">
        <v>38580</v>
      </c>
      <c r="C6641" t="s">
        <v>3</v>
      </c>
      <c r="D6641" t="s">
        <v>729</v>
      </c>
      <c r="E6641" t="s">
        <v>9</v>
      </c>
      <c r="F6641" t="s">
        <v>745</v>
      </c>
      <c r="G6641" t="s">
        <v>732</v>
      </c>
      <c r="H6641" s="135" t="s">
        <v>2194</v>
      </c>
      <c r="I6641" t="s">
        <v>1454</v>
      </c>
      <c r="J6641" s="20">
        <v>20</v>
      </c>
      <c r="K6641" s="20" t="s">
        <v>3</v>
      </c>
      <c r="L6641" t="s">
        <v>1464</v>
      </c>
      <c r="M6641" s="20">
        <v>6.6</v>
      </c>
      <c r="N6641" s="20">
        <v>4.4000000000000004</v>
      </c>
      <c r="AE6641">
        <f t="shared" si="103"/>
        <v>2005</v>
      </c>
    </row>
    <row r="6642" spans="1:31" x14ac:dyDescent="0.25">
      <c r="A6642" s="7">
        <v>6639</v>
      </c>
      <c r="B6642" s="8">
        <v>38580</v>
      </c>
      <c r="C6642" t="s">
        <v>3</v>
      </c>
      <c r="D6642" t="s">
        <v>729</v>
      </c>
      <c r="E6642" t="s">
        <v>9</v>
      </c>
      <c r="F6642" t="s">
        <v>44</v>
      </c>
      <c r="G6642" t="s">
        <v>732</v>
      </c>
      <c r="H6642" s="135" t="s">
        <v>2176</v>
      </c>
      <c r="I6642" t="s">
        <v>1454</v>
      </c>
      <c r="J6642" s="20">
        <v>26</v>
      </c>
      <c r="K6642" s="20" t="s">
        <v>1465</v>
      </c>
      <c r="L6642" t="s">
        <v>1466</v>
      </c>
      <c r="M6642" s="20">
        <v>6.5</v>
      </c>
      <c r="N6642" s="20">
        <v>6.5</v>
      </c>
      <c r="AE6642">
        <f t="shared" si="103"/>
        <v>2005</v>
      </c>
    </row>
    <row r="6643" spans="1:31" x14ac:dyDescent="0.25">
      <c r="A6643" s="7">
        <v>6640</v>
      </c>
      <c r="B6643" s="8">
        <v>38581</v>
      </c>
      <c r="C6643" t="s">
        <v>3</v>
      </c>
      <c r="D6643" t="s">
        <v>273</v>
      </c>
      <c r="E6643" t="s">
        <v>9</v>
      </c>
      <c r="F6643" t="s">
        <v>469</v>
      </c>
      <c r="G6643" t="s">
        <v>65</v>
      </c>
      <c r="H6643" s="135" t="s">
        <v>1558</v>
      </c>
      <c r="I6643" t="s">
        <v>1454</v>
      </c>
      <c r="J6643" s="20">
        <v>18</v>
      </c>
      <c r="K6643" s="20" t="s">
        <v>1465</v>
      </c>
      <c r="L6643" t="s">
        <v>1466</v>
      </c>
      <c r="M6643" s="20">
        <v>4.5</v>
      </c>
      <c r="N6643" s="20">
        <v>4.5</v>
      </c>
      <c r="AE6643">
        <f t="shared" si="103"/>
        <v>2005</v>
      </c>
    </row>
    <row r="6644" spans="1:31" x14ac:dyDescent="0.25">
      <c r="A6644" s="7">
        <v>6641</v>
      </c>
      <c r="B6644" s="8">
        <v>38582</v>
      </c>
      <c r="C6644" t="s">
        <v>3</v>
      </c>
      <c r="D6644" t="s">
        <v>704</v>
      </c>
      <c r="E6644" t="s">
        <v>9</v>
      </c>
      <c r="F6644" t="s">
        <v>183</v>
      </c>
      <c r="G6644" t="s">
        <v>648</v>
      </c>
      <c r="H6644" s="135" t="s">
        <v>1901</v>
      </c>
      <c r="I6644" t="s">
        <v>1454</v>
      </c>
      <c r="J6644" s="20">
        <v>27</v>
      </c>
      <c r="K6644" s="20" t="s">
        <v>9</v>
      </c>
      <c r="L6644" t="s">
        <v>1464</v>
      </c>
      <c r="M6644" s="20">
        <v>5.9399999999999995</v>
      </c>
      <c r="N6644" s="20">
        <v>8.56</v>
      </c>
      <c r="AE6644">
        <f t="shared" si="103"/>
        <v>2005</v>
      </c>
    </row>
    <row r="6645" spans="1:31" x14ac:dyDescent="0.25">
      <c r="A6645" s="7">
        <v>6642</v>
      </c>
      <c r="B6645" s="8">
        <v>38582</v>
      </c>
      <c r="C6645" t="s">
        <v>3</v>
      </c>
      <c r="D6645" t="s">
        <v>427</v>
      </c>
      <c r="E6645" t="s">
        <v>9</v>
      </c>
      <c r="F6645" t="s">
        <v>521</v>
      </c>
      <c r="G6645" t="s">
        <v>732</v>
      </c>
      <c r="H6645" s="135" t="s">
        <v>2195</v>
      </c>
      <c r="I6645" t="s">
        <v>1455</v>
      </c>
      <c r="J6645" s="20">
        <v>28</v>
      </c>
      <c r="K6645" s="20" t="s">
        <v>3</v>
      </c>
      <c r="L6645" t="s">
        <v>1464</v>
      </c>
      <c r="M6645" s="20">
        <v>4.42</v>
      </c>
      <c r="N6645" s="20">
        <v>3.08</v>
      </c>
      <c r="AE6645">
        <f t="shared" si="103"/>
        <v>2005</v>
      </c>
    </row>
    <row r="6646" spans="1:31" x14ac:dyDescent="0.25">
      <c r="A6646" s="7">
        <v>6643</v>
      </c>
      <c r="B6646" s="8">
        <v>38582</v>
      </c>
      <c r="C6646" t="s">
        <v>3</v>
      </c>
      <c r="D6646" t="s">
        <v>717</v>
      </c>
      <c r="E6646" t="s">
        <v>9</v>
      </c>
      <c r="F6646" t="s">
        <v>545</v>
      </c>
      <c r="G6646" t="s">
        <v>732</v>
      </c>
      <c r="H6646" s="135" t="s">
        <v>2176</v>
      </c>
      <c r="I6646" t="s">
        <v>1454</v>
      </c>
      <c r="J6646" s="20">
        <v>26</v>
      </c>
      <c r="K6646" s="20" t="s">
        <v>3</v>
      </c>
      <c r="L6646" t="s">
        <v>1463</v>
      </c>
      <c r="M6646" s="20">
        <v>7.76</v>
      </c>
      <c r="N6646" s="20">
        <v>6.24</v>
      </c>
      <c r="AE6646">
        <f t="shared" si="103"/>
        <v>2005</v>
      </c>
    </row>
    <row r="6647" spans="1:31" x14ac:dyDescent="0.25">
      <c r="A6647" s="7">
        <v>6644</v>
      </c>
      <c r="B6647" s="8">
        <v>38583</v>
      </c>
      <c r="C6647" t="s">
        <v>3</v>
      </c>
      <c r="D6647" t="s">
        <v>690</v>
      </c>
      <c r="E6647" t="s">
        <v>9</v>
      </c>
      <c r="F6647" t="s">
        <v>691</v>
      </c>
      <c r="G6647" t="s">
        <v>732</v>
      </c>
      <c r="H6647" s="135" t="s">
        <v>2109</v>
      </c>
      <c r="I6647" t="s">
        <v>1455</v>
      </c>
      <c r="J6647" s="20">
        <v>18</v>
      </c>
      <c r="K6647" s="20" t="s">
        <v>3</v>
      </c>
      <c r="L6647" t="s">
        <v>1463</v>
      </c>
      <c r="M6647" s="20">
        <v>2.84</v>
      </c>
      <c r="N6647" s="20">
        <v>2.16</v>
      </c>
      <c r="AE6647">
        <f t="shared" si="103"/>
        <v>2005</v>
      </c>
    </row>
    <row r="6648" spans="1:31" x14ac:dyDescent="0.25">
      <c r="A6648" s="7">
        <v>6645</v>
      </c>
      <c r="B6648" s="8">
        <v>38583</v>
      </c>
      <c r="C6648" t="s">
        <v>3</v>
      </c>
      <c r="D6648" t="s">
        <v>15</v>
      </c>
      <c r="E6648" t="s">
        <v>9</v>
      </c>
      <c r="F6648" t="s">
        <v>731</v>
      </c>
      <c r="G6648" t="s">
        <v>714</v>
      </c>
      <c r="H6648" s="135" t="s">
        <v>2002</v>
      </c>
      <c r="I6648" t="s">
        <v>1455</v>
      </c>
      <c r="J6648" s="20">
        <v>29</v>
      </c>
      <c r="K6648" s="20" t="s">
        <v>9</v>
      </c>
      <c r="L6648" t="s">
        <v>1464</v>
      </c>
      <c r="M6648" s="20">
        <v>3.19</v>
      </c>
      <c r="N6648" s="20">
        <v>4.5599999999999996</v>
      </c>
      <c r="AE6648">
        <f t="shared" si="103"/>
        <v>2005</v>
      </c>
    </row>
    <row r="6649" spans="1:31" x14ac:dyDescent="0.25">
      <c r="A6649" s="7">
        <v>6646</v>
      </c>
      <c r="B6649" s="8">
        <v>38584</v>
      </c>
      <c r="C6649" t="s">
        <v>3</v>
      </c>
      <c r="D6649" t="s">
        <v>704</v>
      </c>
      <c r="E6649" t="s">
        <v>9</v>
      </c>
      <c r="F6649" t="s">
        <v>719</v>
      </c>
      <c r="G6649" t="s">
        <v>648</v>
      </c>
      <c r="H6649" s="135" t="s">
        <v>1791</v>
      </c>
      <c r="I6649" t="s">
        <v>1454</v>
      </c>
      <c r="J6649" s="20">
        <v>12</v>
      </c>
      <c r="K6649" s="20" t="s">
        <v>3</v>
      </c>
      <c r="L6649" t="s">
        <v>1463</v>
      </c>
      <c r="M6649" s="20">
        <v>4.12</v>
      </c>
      <c r="N6649" s="20">
        <v>2.88</v>
      </c>
      <c r="AE6649">
        <f t="shared" si="103"/>
        <v>2005</v>
      </c>
    </row>
    <row r="6650" spans="1:31" x14ac:dyDescent="0.25">
      <c r="A6650" s="7">
        <v>6647</v>
      </c>
      <c r="B6650" s="8">
        <v>38584</v>
      </c>
      <c r="C6650" t="s">
        <v>3</v>
      </c>
      <c r="D6650" t="s">
        <v>740</v>
      </c>
      <c r="E6650" t="s">
        <v>9</v>
      </c>
      <c r="F6650" t="s">
        <v>745</v>
      </c>
      <c r="G6650" t="s">
        <v>648</v>
      </c>
      <c r="H6650" s="135" t="s">
        <v>2196</v>
      </c>
      <c r="I6650" t="s">
        <v>1454</v>
      </c>
      <c r="J6650" s="20">
        <v>104</v>
      </c>
      <c r="K6650" s="20" t="s">
        <v>3</v>
      </c>
      <c r="L6650" t="s">
        <v>1464</v>
      </c>
      <c r="M6650" s="20">
        <v>30.12</v>
      </c>
      <c r="N6650" s="20">
        <v>22.88</v>
      </c>
      <c r="AE6650">
        <f t="shared" si="103"/>
        <v>2005</v>
      </c>
    </row>
    <row r="6651" spans="1:31" x14ac:dyDescent="0.25">
      <c r="A6651" s="7">
        <v>6648</v>
      </c>
      <c r="B6651" s="8">
        <v>38584</v>
      </c>
      <c r="C6651" t="s">
        <v>3</v>
      </c>
      <c r="D6651" t="s">
        <v>678</v>
      </c>
      <c r="E6651" t="s">
        <v>9</v>
      </c>
      <c r="F6651" t="s">
        <v>750</v>
      </c>
      <c r="G6651" t="s">
        <v>648</v>
      </c>
      <c r="H6651" s="136" t="s">
        <v>1496</v>
      </c>
      <c r="I6651" t="s">
        <v>1454</v>
      </c>
      <c r="J6651" s="20">
        <v>15</v>
      </c>
      <c r="K6651" s="20" t="s">
        <v>3</v>
      </c>
      <c r="L6651" t="s">
        <v>1464</v>
      </c>
      <c r="M6651" s="20">
        <v>5.2</v>
      </c>
      <c r="N6651" s="20">
        <v>3.3</v>
      </c>
      <c r="AE6651">
        <f t="shared" si="103"/>
        <v>2005</v>
      </c>
    </row>
    <row r="6652" spans="1:31" x14ac:dyDescent="0.25">
      <c r="A6652" s="7">
        <v>6649</v>
      </c>
      <c r="B6652" s="8">
        <v>38584</v>
      </c>
      <c r="C6652" t="s">
        <v>3</v>
      </c>
      <c r="D6652" t="s">
        <v>678</v>
      </c>
      <c r="E6652" t="s">
        <v>9</v>
      </c>
      <c r="F6652" t="s">
        <v>682</v>
      </c>
      <c r="G6652" t="s">
        <v>732</v>
      </c>
      <c r="H6652" s="135" t="s">
        <v>1496</v>
      </c>
      <c r="I6652" t="s">
        <v>1454</v>
      </c>
      <c r="J6652" s="20">
        <v>26</v>
      </c>
      <c r="K6652" s="20" t="s">
        <v>3</v>
      </c>
      <c r="L6652" t="s">
        <v>1464</v>
      </c>
      <c r="M6652" s="20">
        <v>8.2800000000000011</v>
      </c>
      <c r="N6652" s="20">
        <v>5.72</v>
      </c>
      <c r="AE6652">
        <f t="shared" si="103"/>
        <v>2005</v>
      </c>
    </row>
    <row r="6653" spans="1:31" x14ac:dyDescent="0.25">
      <c r="A6653" s="7">
        <v>6650</v>
      </c>
      <c r="B6653" s="8">
        <v>38584</v>
      </c>
      <c r="C6653" t="s">
        <v>3</v>
      </c>
      <c r="D6653" t="s">
        <v>755</v>
      </c>
      <c r="E6653" t="s">
        <v>9</v>
      </c>
      <c r="F6653" t="s">
        <v>678</v>
      </c>
      <c r="G6653" t="s">
        <v>648</v>
      </c>
      <c r="H6653" s="9" t="s">
        <v>1797</v>
      </c>
      <c r="I6653" t="s">
        <v>1455</v>
      </c>
      <c r="J6653" s="20">
        <v>14</v>
      </c>
      <c r="K6653" s="20" t="s">
        <v>9</v>
      </c>
      <c r="L6653" t="s">
        <v>1463</v>
      </c>
      <c r="M6653" s="20">
        <v>1.68</v>
      </c>
      <c r="N6653" s="20">
        <v>2.3200000000000003</v>
      </c>
      <c r="AE6653">
        <f t="shared" si="103"/>
        <v>2005</v>
      </c>
    </row>
    <row r="6654" spans="1:31" x14ac:dyDescent="0.25">
      <c r="A6654" s="7">
        <v>6651</v>
      </c>
      <c r="B6654" s="8">
        <v>38584</v>
      </c>
      <c r="C6654" t="s">
        <v>3</v>
      </c>
      <c r="D6654" t="s">
        <v>749</v>
      </c>
      <c r="E6654" t="s">
        <v>9</v>
      </c>
      <c r="F6654" t="s">
        <v>748</v>
      </c>
      <c r="G6654" t="s">
        <v>648</v>
      </c>
      <c r="H6654" s="9" t="s">
        <v>1797</v>
      </c>
      <c r="I6654" t="s">
        <v>1454</v>
      </c>
      <c r="J6654" s="20">
        <v>72</v>
      </c>
      <c r="K6654" s="20" t="s">
        <v>9</v>
      </c>
      <c r="L6654" t="s">
        <v>1463</v>
      </c>
      <c r="M6654" s="20">
        <v>17.28</v>
      </c>
      <c r="N6654" s="20">
        <v>19.72</v>
      </c>
      <c r="AE6654">
        <f t="shared" si="103"/>
        <v>2005</v>
      </c>
    </row>
    <row r="6655" spans="1:31" x14ac:dyDescent="0.25">
      <c r="A6655" s="7">
        <v>6652</v>
      </c>
      <c r="B6655" s="8">
        <v>38585</v>
      </c>
      <c r="C6655" t="s">
        <v>3</v>
      </c>
      <c r="D6655" t="s">
        <v>756</v>
      </c>
      <c r="E6655" t="s">
        <v>9</v>
      </c>
      <c r="F6655" t="s">
        <v>744</v>
      </c>
      <c r="G6655" t="s">
        <v>377</v>
      </c>
      <c r="H6655" s="136" t="s">
        <v>1592</v>
      </c>
      <c r="I6655" t="s">
        <v>1454</v>
      </c>
      <c r="J6655" s="20">
        <v>12</v>
      </c>
      <c r="K6655" s="20" t="s">
        <v>9</v>
      </c>
      <c r="L6655" t="s">
        <v>1463</v>
      </c>
      <c r="M6655" s="20">
        <v>2.88</v>
      </c>
      <c r="N6655" s="20">
        <v>4.12</v>
      </c>
      <c r="AE6655">
        <f t="shared" si="103"/>
        <v>2005</v>
      </c>
    </row>
    <row r="6656" spans="1:31" x14ac:dyDescent="0.25">
      <c r="A6656" s="7">
        <v>6653</v>
      </c>
      <c r="B6656" s="8">
        <v>38585</v>
      </c>
      <c r="C6656" t="s">
        <v>3</v>
      </c>
      <c r="D6656" t="s">
        <v>757</v>
      </c>
      <c r="E6656" t="s">
        <v>9</v>
      </c>
      <c r="F6656" t="s">
        <v>586</v>
      </c>
      <c r="G6656" t="s">
        <v>65</v>
      </c>
      <c r="H6656" s="135" t="s">
        <v>1511</v>
      </c>
      <c r="I6656" t="s">
        <v>1458</v>
      </c>
      <c r="J6656" s="20">
        <v>18</v>
      </c>
      <c r="K6656" s="20" t="s">
        <v>3</v>
      </c>
      <c r="L6656" t="s">
        <v>1464</v>
      </c>
      <c r="M6656" s="20">
        <v>30</v>
      </c>
      <c r="N6656" s="20">
        <v>10</v>
      </c>
      <c r="AE6656">
        <f t="shared" si="103"/>
        <v>2005</v>
      </c>
    </row>
    <row r="6657" spans="1:31" x14ac:dyDescent="0.25">
      <c r="A6657" s="7">
        <v>6654</v>
      </c>
      <c r="B6657" s="8">
        <v>38585</v>
      </c>
      <c r="C6657" t="s">
        <v>3</v>
      </c>
      <c r="D6657" t="s">
        <v>187</v>
      </c>
      <c r="E6657" t="s">
        <v>9</v>
      </c>
      <c r="F6657" t="s">
        <v>586</v>
      </c>
      <c r="G6657" t="s">
        <v>17</v>
      </c>
      <c r="H6657" s="135" t="s">
        <v>1500</v>
      </c>
      <c r="I6657" t="s">
        <v>1455</v>
      </c>
      <c r="J6657" s="20">
        <v>49</v>
      </c>
      <c r="K6657" s="20" t="s">
        <v>3</v>
      </c>
      <c r="L6657" t="s">
        <v>1464</v>
      </c>
      <c r="M6657" s="20">
        <v>7.36</v>
      </c>
      <c r="N6657" s="20">
        <v>5.39</v>
      </c>
      <c r="AE6657">
        <f t="shared" si="103"/>
        <v>2005</v>
      </c>
    </row>
    <row r="6658" spans="1:31" x14ac:dyDescent="0.25">
      <c r="A6658" s="7">
        <v>6655</v>
      </c>
      <c r="B6658" s="8">
        <v>38585</v>
      </c>
      <c r="C6658" t="s">
        <v>3</v>
      </c>
      <c r="D6658" t="s">
        <v>187</v>
      </c>
      <c r="E6658" t="s">
        <v>9</v>
      </c>
      <c r="F6658" t="s">
        <v>586</v>
      </c>
      <c r="G6658" t="s">
        <v>17</v>
      </c>
      <c r="H6658" s="135" t="s">
        <v>1518</v>
      </c>
      <c r="I6658" t="s">
        <v>1458</v>
      </c>
      <c r="J6658" s="20">
        <v>11</v>
      </c>
      <c r="K6658" s="20" t="s">
        <v>3</v>
      </c>
      <c r="L6658" t="s">
        <v>1464</v>
      </c>
      <c r="M6658" s="20">
        <v>30</v>
      </c>
      <c r="N6658" s="20">
        <v>10</v>
      </c>
      <c r="AE6658">
        <f t="shared" si="103"/>
        <v>2005</v>
      </c>
    </row>
    <row r="6659" spans="1:31" x14ac:dyDescent="0.25">
      <c r="A6659" s="7">
        <v>6656</v>
      </c>
      <c r="B6659" s="8">
        <v>38585</v>
      </c>
      <c r="C6659" t="s">
        <v>3</v>
      </c>
      <c r="D6659" t="s">
        <v>728</v>
      </c>
      <c r="E6659" t="s">
        <v>9</v>
      </c>
      <c r="F6659" t="s">
        <v>586</v>
      </c>
      <c r="G6659" t="s">
        <v>17</v>
      </c>
      <c r="H6659" s="135" t="s">
        <v>1518</v>
      </c>
      <c r="I6659" t="s">
        <v>1458</v>
      </c>
      <c r="J6659" s="20">
        <v>11</v>
      </c>
      <c r="K6659" s="20" t="s">
        <v>3</v>
      </c>
      <c r="L6659" t="s">
        <v>1464</v>
      </c>
      <c r="M6659" s="20">
        <v>30</v>
      </c>
      <c r="N6659" s="20">
        <v>10</v>
      </c>
      <c r="AE6659">
        <f t="shared" si="103"/>
        <v>2005</v>
      </c>
    </row>
    <row r="6660" spans="1:31" x14ac:dyDescent="0.25">
      <c r="A6660" s="7">
        <v>6657</v>
      </c>
      <c r="B6660" s="8">
        <v>38585</v>
      </c>
      <c r="C6660" t="s">
        <v>3</v>
      </c>
      <c r="D6660" t="s">
        <v>546</v>
      </c>
      <c r="E6660" t="s">
        <v>9</v>
      </c>
      <c r="F6660" t="s">
        <v>703</v>
      </c>
      <c r="G6660" t="s">
        <v>17</v>
      </c>
      <c r="H6660" s="135" t="s">
        <v>1502</v>
      </c>
      <c r="I6660" t="s">
        <v>1454</v>
      </c>
      <c r="J6660" s="20">
        <v>55</v>
      </c>
      <c r="K6660" s="20" t="s">
        <v>3</v>
      </c>
      <c r="L6660" t="s">
        <v>1464</v>
      </c>
      <c r="M6660" s="20">
        <v>16.399999999999999</v>
      </c>
      <c r="N6660" s="20">
        <v>12.1</v>
      </c>
      <c r="AE6660">
        <f t="shared" ref="AE6660:AE6723" si="104">YEAR(B6660)</f>
        <v>2005</v>
      </c>
    </row>
    <row r="6661" spans="1:31" x14ac:dyDescent="0.25">
      <c r="A6661" s="7">
        <v>6658</v>
      </c>
      <c r="B6661" s="8">
        <v>38585</v>
      </c>
      <c r="C6661" t="s">
        <v>3</v>
      </c>
      <c r="D6661" t="s">
        <v>721</v>
      </c>
      <c r="E6661" t="s">
        <v>9</v>
      </c>
      <c r="F6661" t="s">
        <v>586</v>
      </c>
      <c r="G6661" t="s">
        <v>14</v>
      </c>
      <c r="H6661" s="135" t="s">
        <v>1496</v>
      </c>
      <c r="I6661" t="s">
        <v>1455</v>
      </c>
      <c r="J6661" s="20">
        <v>23</v>
      </c>
      <c r="K6661" s="20" t="s">
        <v>3</v>
      </c>
      <c r="L6661" t="s">
        <v>1464</v>
      </c>
      <c r="M6661" s="20">
        <v>3.7199999999999998</v>
      </c>
      <c r="N6661" s="20">
        <v>2.5300000000000002</v>
      </c>
      <c r="AE6661">
        <f t="shared" si="104"/>
        <v>2005</v>
      </c>
    </row>
    <row r="6662" spans="1:31" x14ac:dyDescent="0.25">
      <c r="A6662" s="7">
        <v>6659</v>
      </c>
      <c r="B6662" s="8">
        <v>38585</v>
      </c>
      <c r="C6662" t="s">
        <v>3</v>
      </c>
      <c r="D6662" t="s">
        <v>426</v>
      </c>
      <c r="E6662" t="s">
        <v>9</v>
      </c>
      <c r="F6662" t="s">
        <v>85</v>
      </c>
      <c r="G6662" t="s">
        <v>633</v>
      </c>
      <c r="H6662" s="135" t="s">
        <v>1496</v>
      </c>
      <c r="I6662" t="s">
        <v>1454</v>
      </c>
      <c r="J6662" s="20">
        <v>16</v>
      </c>
      <c r="K6662" s="20" t="s">
        <v>3</v>
      </c>
      <c r="L6662" t="s">
        <v>1464</v>
      </c>
      <c r="M6662" s="20">
        <v>5.48</v>
      </c>
      <c r="N6662" s="20">
        <v>3.52</v>
      </c>
      <c r="AE6662">
        <f t="shared" si="104"/>
        <v>2005</v>
      </c>
    </row>
    <row r="6663" spans="1:31" x14ac:dyDescent="0.25">
      <c r="A6663" s="7">
        <v>6660</v>
      </c>
      <c r="B6663" s="8">
        <v>38585</v>
      </c>
      <c r="C6663" t="s">
        <v>3</v>
      </c>
      <c r="D6663" t="s">
        <v>426</v>
      </c>
      <c r="E6663" t="s">
        <v>9</v>
      </c>
      <c r="F6663" t="s">
        <v>85</v>
      </c>
      <c r="G6663" t="s">
        <v>633</v>
      </c>
      <c r="H6663" s="135" t="s">
        <v>1496</v>
      </c>
      <c r="I6663" t="s">
        <v>1454</v>
      </c>
      <c r="J6663" s="20">
        <v>18</v>
      </c>
      <c r="K6663" s="20" t="s">
        <v>9</v>
      </c>
      <c r="L6663" t="s">
        <v>1464</v>
      </c>
      <c r="M6663" s="20">
        <v>3.96</v>
      </c>
      <c r="N6663" s="20">
        <v>6.04</v>
      </c>
      <c r="AE6663">
        <f t="shared" si="104"/>
        <v>2005</v>
      </c>
    </row>
    <row r="6664" spans="1:31" x14ac:dyDescent="0.25">
      <c r="A6664" s="7">
        <v>6661</v>
      </c>
      <c r="B6664" s="8">
        <v>38585</v>
      </c>
      <c r="C6664" t="s">
        <v>3</v>
      </c>
      <c r="D6664" s="16" t="s">
        <v>35</v>
      </c>
      <c r="E6664" t="s">
        <v>9</v>
      </c>
      <c r="F6664" t="s">
        <v>586</v>
      </c>
      <c r="G6664" t="s">
        <v>648</v>
      </c>
      <c r="H6664" s="135" t="s">
        <v>1877</v>
      </c>
      <c r="I6664" t="s">
        <v>1458</v>
      </c>
      <c r="J6664" s="20">
        <v>6</v>
      </c>
      <c r="K6664" s="20" t="s">
        <v>1465</v>
      </c>
      <c r="L6664" t="s">
        <v>1466</v>
      </c>
      <c r="M6664" s="20">
        <v>30</v>
      </c>
      <c r="N6664" s="20">
        <v>10</v>
      </c>
      <c r="AE6664">
        <f t="shared" si="104"/>
        <v>2005</v>
      </c>
    </row>
    <row r="6665" spans="1:31" x14ac:dyDescent="0.25">
      <c r="A6665" s="7">
        <v>6662</v>
      </c>
      <c r="B6665" s="8">
        <v>38585</v>
      </c>
      <c r="C6665" t="s">
        <v>3</v>
      </c>
      <c r="D6665" t="s">
        <v>708</v>
      </c>
      <c r="E6665" t="s">
        <v>9</v>
      </c>
      <c r="F6665" t="s">
        <v>586</v>
      </c>
      <c r="G6665" t="s">
        <v>648</v>
      </c>
      <c r="H6665" s="135" t="s">
        <v>1791</v>
      </c>
      <c r="I6665" t="s">
        <v>1458</v>
      </c>
      <c r="J6665" s="20">
        <v>12</v>
      </c>
      <c r="K6665" s="20" t="s">
        <v>3</v>
      </c>
      <c r="L6665" t="s">
        <v>1464</v>
      </c>
      <c r="M6665" s="20">
        <v>30</v>
      </c>
      <c r="N6665" s="20">
        <v>10</v>
      </c>
      <c r="AE6665">
        <f t="shared" si="104"/>
        <v>2005</v>
      </c>
    </row>
    <row r="6666" spans="1:31" x14ac:dyDescent="0.25">
      <c r="A6666" s="7">
        <v>6663</v>
      </c>
      <c r="B6666" s="8">
        <v>38585</v>
      </c>
      <c r="C6666" t="s">
        <v>3</v>
      </c>
      <c r="D6666" t="s">
        <v>586</v>
      </c>
      <c r="E6666" t="s">
        <v>9</v>
      </c>
      <c r="F6666" t="s">
        <v>611</v>
      </c>
      <c r="G6666" t="s">
        <v>24</v>
      </c>
      <c r="H6666" s="136" t="s">
        <v>1496</v>
      </c>
      <c r="I6666" t="s">
        <v>1454</v>
      </c>
      <c r="J6666" s="20">
        <v>86</v>
      </c>
      <c r="K6666" s="20" t="s">
        <v>9</v>
      </c>
      <c r="L6666" t="s">
        <v>1464</v>
      </c>
      <c r="M6666" s="20">
        <v>18.920000000000002</v>
      </c>
      <c r="N6666" s="20">
        <v>25.08</v>
      </c>
      <c r="AE6666">
        <f t="shared" si="104"/>
        <v>2005</v>
      </c>
    </row>
    <row r="6667" spans="1:31" x14ac:dyDescent="0.25">
      <c r="A6667" s="7">
        <v>6664</v>
      </c>
      <c r="B6667" s="8">
        <v>38585</v>
      </c>
      <c r="C6667" t="s">
        <v>3</v>
      </c>
      <c r="D6667" t="s">
        <v>378</v>
      </c>
      <c r="E6667" t="s">
        <v>9</v>
      </c>
      <c r="F6667" t="s">
        <v>301</v>
      </c>
      <c r="G6667" t="s">
        <v>714</v>
      </c>
      <c r="H6667" s="135" t="s">
        <v>2100</v>
      </c>
      <c r="I6667" t="s">
        <v>1455</v>
      </c>
      <c r="J6667" s="20">
        <v>39</v>
      </c>
      <c r="K6667" s="20" t="s">
        <v>9</v>
      </c>
      <c r="L6667" t="s">
        <v>1464</v>
      </c>
      <c r="M6667" s="20">
        <v>4.29</v>
      </c>
      <c r="N6667" s="20">
        <v>5.96</v>
      </c>
      <c r="AE6667">
        <f t="shared" si="104"/>
        <v>2005</v>
      </c>
    </row>
    <row r="6668" spans="1:31" x14ac:dyDescent="0.25">
      <c r="A6668" s="7">
        <v>6665</v>
      </c>
      <c r="B6668" s="8">
        <v>38585</v>
      </c>
      <c r="C6668" t="s">
        <v>3</v>
      </c>
      <c r="D6668" t="s">
        <v>741</v>
      </c>
      <c r="E6668" t="s">
        <v>9</v>
      </c>
      <c r="F6668" t="s">
        <v>85</v>
      </c>
      <c r="G6668" t="s">
        <v>569</v>
      </c>
      <c r="H6668" s="135" t="s">
        <v>1496</v>
      </c>
      <c r="I6668" t="s">
        <v>1454</v>
      </c>
      <c r="J6668" s="20">
        <v>18</v>
      </c>
      <c r="K6668" s="20" t="s">
        <v>9</v>
      </c>
      <c r="L6668" t="s">
        <v>1464</v>
      </c>
      <c r="M6668" s="20">
        <v>3.96</v>
      </c>
      <c r="N6668" s="20">
        <v>6.04</v>
      </c>
      <c r="AE6668">
        <f t="shared" si="104"/>
        <v>2005</v>
      </c>
    </row>
    <row r="6669" spans="1:31" x14ac:dyDescent="0.25">
      <c r="A6669" s="7">
        <v>6666</v>
      </c>
      <c r="B6669" s="8">
        <v>38586</v>
      </c>
      <c r="C6669" t="s">
        <v>3</v>
      </c>
      <c r="D6669" t="s">
        <v>756</v>
      </c>
      <c r="E6669" t="s">
        <v>9</v>
      </c>
      <c r="F6669" t="s">
        <v>738</v>
      </c>
      <c r="G6669" t="s">
        <v>714</v>
      </c>
      <c r="H6669" s="135" t="s">
        <v>2093</v>
      </c>
      <c r="I6669" t="s">
        <v>1454</v>
      </c>
      <c r="J6669" s="20">
        <v>6</v>
      </c>
      <c r="K6669" s="20" t="s">
        <v>1465</v>
      </c>
      <c r="L6669" t="s">
        <v>1466</v>
      </c>
      <c r="M6669" s="20">
        <v>1.5</v>
      </c>
      <c r="N6669" s="20">
        <v>1.5</v>
      </c>
      <c r="AE6669">
        <f t="shared" si="104"/>
        <v>2005</v>
      </c>
    </row>
    <row r="6670" spans="1:31" x14ac:dyDescent="0.25">
      <c r="A6670" s="7">
        <v>6667</v>
      </c>
      <c r="B6670" s="8">
        <v>38586</v>
      </c>
      <c r="C6670" t="s">
        <v>3</v>
      </c>
      <c r="D6670" t="s">
        <v>187</v>
      </c>
      <c r="E6670" t="s">
        <v>9</v>
      </c>
      <c r="F6670" t="s">
        <v>85</v>
      </c>
      <c r="G6670" t="s">
        <v>14</v>
      </c>
      <c r="H6670" s="135" t="s">
        <v>1501</v>
      </c>
      <c r="I6670" t="s">
        <v>1454</v>
      </c>
      <c r="J6670" s="20">
        <v>10</v>
      </c>
      <c r="K6670" s="20" t="s">
        <v>1465</v>
      </c>
      <c r="L6670" t="s">
        <v>1466</v>
      </c>
      <c r="M6670" s="20">
        <v>2.5</v>
      </c>
      <c r="N6670" s="20">
        <v>2.5</v>
      </c>
      <c r="AE6670">
        <f t="shared" si="104"/>
        <v>2005</v>
      </c>
    </row>
    <row r="6671" spans="1:31" x14ac:dyDescent="0.25">
      <c r="A6671" s="7">
        <v>6668</v>
      </c>
      <c r="B6671" s="8">
        <v>38586</v>
      </c>
      <c r="C6671" t="s">
        <v>3</v>
      </c>
      <c r="D6671" t="s">
        <v>265</v>
      </c>
      <c r="E6671" t="s">
        <v>9</v>
      </c>
      <c r="F6671" t="s">
        <v>186</v>
      </c>
      <c r="G6671" t="s">
        <v>11</v>
      </c>
      <c r="H6671" s="135" t="s">
        <v>1526</v>
      </c>
      <c r="I6671" t="s">
        <v>1454</v>
      </c>
      <c r="J6671" s="20">
        <v>51</v>
      </c>
      <c r="K6671" s="20" t="s">
        <v>1465</v>
      </c>
      <c r="L6671" t="s">
        <v>1466</v>
      </c>
      <c r="M6671" s="20">
        <v>12.75</v>
      </c>
      <c r="N6671" s="20">
        <v>12.75</v>
      </c>
      <c r="AE6671">
        <f t="shared" si="104"/>
        <v>2005</v>
      </c>
    </row>
    <row r="6672" spans="1:31" x14ac:dyDescent="0.25">
      <c r="A6672" s="7">
        <v>6669</v>
      </c>
      <c r="B6672" s="8">
        <v>38586</v>
      </c>
      <c r="C6672" t="s">
        <v>3</v>
      </c>
      <c r="D6672" t="s">
        <v>614</v>
      </c>
      <c r="E6672" t="s">
        <v>9</v>
      </c>
      <c r="F6672" t="s">
        <v>727</v>
      </c>
      <c r="G6672" t="s">
        <v>648</v>
      </c>
      <c r="H6672" s="135" t="s">
        <v>1785</v>
      </c>
      <c r="I6672" t="s">
        <v>1454</v>
      </c>
      <c r="J6672" s="20">
        <v>47</v>
      </c>
      <c r="K6672" s="20" t="s">
        <v>3</v>
      </c>
      <c r="L6672" t="s">
        <v>1464</v>
      </c>
      <c r="M6672" s="20">
        <v>14.16</v>
      </c>
      <c r="N6672" s="20">
        <v>10.34</v>
      </c>
      <c r="AE6672">
        <f t="shared" si="104"/>
        <v>2005</v>
      </c>
    </row>
    <row r="6673" spans="1:31" x14ac:dyDescent="0.25">
      <c r="A6673" s="7">
        <v>6670</v>
      </c>
      <c r="B6673" s="8">
        <v>38586</v>
      </c>
      <c r="C6673" t="s">
        <v>3</v>
      </c>
      <c r="D6673" t="s">
        <v>677</v>
      </c>
      <c r="E6673" t="s">
        <v>9</v>
      </c>
      <c r="F6673" t="s">
        <v>375</v>
      </c>
      <c r="G6673" t="s">
        <v>377</v>
      </c>
      <c r="H6673" s="135" t="s">
        <v>1496</v>
      </c>
      <c r="I6673" t="s">
        <v>1454</v>
      </c>
      <c r="J6673" s="20">
        <v>24</v>
      </c>
      <c r="K6673" s="20" t="s">
        <v>9</v>
      </c>
      <c r="L6673" t="s">
        <v>1464</v>
      </c>
      <c r="M6673" s="20">
        <v>5.28</v>
      </c>
      <c r="N6673" s="20">
        <v>7.72</v>
      </c>
      <c r="AE6673">
        <f t="shared" si="104"/>
        <v>2005</v>
      </c>
    </row>
    <row r="6674" spans="1:31" x14ac:dyDescent="0.25">
      <c r="A6674" s="7">
        <v>6671</v>
      </c>
      <c r="B6674" s="8">
        <v>38586</v>
      </c>
      <c r="C6674" t="s">
        <v>3</v>
      </c>
      <c r="D6674" t="s">
        <v>721</v>
      </c>
      <c r="E6674" t="s">
        <v>9</v>
      </c>
      <c r="F6674" t="s">
        <v>323</v>
      </c>
      <c r="G6674" t="s">
        <v>648</v>
      </c>
      <c r="H6674" s="136" t="s">
        <v>1496</v>
      </c>
      <c r="I6674" t="s">
        <v>1454</v>
      </c>
      <c r="J6674" s="20">
        <v>14</v>
      </c>
      <c r="K6674" s="20" t="s">
        <v>3</v>
      </c>
      <c r="L6674" t="s">
        <v>1463</v>
      </c>
      <c r="M6674" s="20">
        <v>4.6400000000000006</v>
      </c>
      <c r="N6674" s="20">
        <v>3.36</v>
      </c>
      <c r="AE6674">
        <f t="shared" si="104"/>
        <v>2005</v>
      </c>
    </row>
    <row r="6675" spans="1:31" x14ac:dyDescent="0.25">
      <c r="A6675" s="7">
        <v>6672</v>
      </c>
      <c r="B6675" s="8">
        <v>38586</v>
      </c>
      <c r="C6675" t="s">
        <v>3</v>
      </c>
      <c r="D6675" t="s">
        <v>721</v>
      </c>
      <c r="E6675" t="s">
        <v>9</v>
      </c>
      <c r="F6675" t="s">
        <v>323</v>
      </c>
      <c r="G6675" t="s">
        <v>648</v>
      </c>
      <c r="H6675" s="136" t="s">
        <v>1496</v>
      </c>
      <c r="I6675" t="s">
        <v>1454</v>
      </c>
      <c r="J6675" s="20">
        <v>6</v>
      </c>
      <c r="K6675" s="20" t="s">
        <v>3</v>
      </c>
      <c r="L6675" t="s">
        <v>1464</v>
      </c>
      <c r="M6675" s="20">
        <v>2.6799999999999997</v>
      </c>
      <c r="N6675" s="20">
        <v>1.32</v>
      </c>
      <c r="AE6675">
        <f t="shared" si="104"/>
        <v>2005</v>
      </c>
    </row>
    <row r="6676" spans="1:31" x14ac:dyDescent="0.25">
      <c r="A6676" s="7">
        <v>6673</v>
      </c>
      <c r="B6676" s="8">
        <v>38586</v>
      </c>
      <c r="C6676" t="s">
        <v>3</v>
      </c>
      <c r="D6676" t="s">
        <v>165</v>
      </c>
      <c r="E6676" t="s">
        <v>9</v>
      </c>
      <c r="F6676" t="s">
        <v>85</v>
      </c>
      <c r="G6676" t="s">
        <v>714</v>
      </c>
      <c r="H6676" s="135" t="s">
        <v>1496</v>
      </c>
      <c r="I6676" t="s">
        <v>1454</v>
      </c>
      <c r="J6676" s="20">
        <v>23</v>
      </c>
      <c r="K6676" s="20" t="s">
        <v>9</v>
      </c>
      <c r="L6676" t="s">
        <v>1464</v>
      </c>
      <c r="M6676" s="20">
        <v>5.0600000000000005</v>
      </c>
      <c r="N6676" s="20">
        <v>7.4399999999999995</v>
      </c>
      <c r="AE6676">
        <f t="shared" si="104"/>
        <v>2005</v>
      </c>
    </row>
    <row r="6677" spans="1:31" x14ac:dyDescent="0.25">
      <c r="A6677" s="7">
        <v>6674</v>
      </c>
      <c r="B6677" s="8">
        <v>38586</v>
      </c>
      <c r="C6677" t="s">
        <v>3</v>
      </c>
      <c r="D6677" t="s">
        <v>165</v>
      </c>
      <c r="E6677" t="s">
        <v>9</v>
      </c>
      <c r="F6677" t="s">
        <v>85</v>
      </c>
      <c r="G6677" t="s">
        <v>714</v>
      </c>
      <c r="H6677" s="135" t="s">
        <v>1496</v>
      </c>
      <c r="I6677" t="s">
        <v>1454</v>
      </c>
      <c r="J6677" s="20">
        <v>30</v>
      </c>
      <c r="K6677" s="20" t="s">
        <v>9</v>
      </c>
      <c r="L6677" t="s">
        <v>1464</v>
      </c>
      <c r="M6677" s="20">
        <v>6.6</v>
      </c>
      <c r="N6677" s="20">
        <v>9.4</v>
      </c>
      <c r="AE6677">
        <f t="shared" si="104"/>
        <v>2005</v>
      </c>
    </row>
    <row r="6678" spans="1:31" x14ac:dyDescent="0.25">
      <c r="A6678" s="7">
        <v>6675</v>
      </c>
      <c r="B6678" s="8">
        <v>38586</v>
      </c>
      <c r="C6678" t="s">
        <v>3</v>
      </c>
      <c r="D6678" t="s">
        <v>712</v>
      </c>
      <c r="E6678" t="s">
        <v>9</v>
      </c>
      <c r="F6678" t="s">
        <v>667</v>
      </c>
      <c r="G6678" t="s">
        <v>569</v>
      </c>
      <c r="H6678" s="9" t="s">
        <v>2197</v>
      </c>
      <c r="I6678" t="s">
        <v>1454</v>
      </c>
      <c r="J6678" s="20">
        <v>11</v>
      </c>
      <c r="K6678" s="20" t="s">
        <v>3</v>
      </c>
      <c r="L6678" t="s">
        <v>1463</v>
      </c>
      <c r="M6678" s="20">
        <v>3.86</v>
      </c>
      <c r="N6678" s="20">
        <v>2.64</v>
      </c>
      <c r="AE6678">
        <f t="shared" si="104"/>
        <v>2005</v>
      </c>
    </row>
    <row r="6679" spans="1:31" x14ac:dyDescent="0.25">
      <c r="A6679" s="7">
        <v>6676</v>
      </c>
      <c r="B6679" s="8">
        <v>38586</v>
      </c>
      <c r="C6679" t="s">
        <v>3</v>
      </c>
      <c r="D6679" t="s">
        <v>729</v>
      </c>
      <c r="E6679" t="s">
        <v>9</v>
      </c>
      <c r="F6679" t="s">
        <v>44</v>
      </c>
      <c r="G6679" t="s">
        <v>732</v>
      </c>
      <c r="H6679" s="135" t="s">
        <v>2173</v>
      </c>
      <c r="I6679" t="s">
        <v>1454</v>
      </c>
      <c r="J6679" s="20">
        <v>12</v>
      </c>
      <c r="K6679" s="20" t="s">
        <v>9</v>
      </c>
      <c r="L6679" t="s">
        <v>1464</v>
      </c>
      <c r="M6679" s="20">
        <v>2.64</v>
      </c>
      <c r="N6679" s="20">
        <v>4.3599999999999994</v>
      </c>
      <c r="AE6679">
        <f t="shared" si="104"/>
        <v>2005</v>
      </c>
    </row>
    <row r="6680" spans="1:31" x14ac:dyDescent="0.25">
      <c r="A6680" s="7">
        <v>6677</v>
      </c>
      <c r="B6680" s="8">
        <v>38586</v>
      </c>
      <c r="C6680" t="s">
        <v>3</v>
      </c>
      <c r="D6680" t="s">
        <v>729</v>
      </c>
      <c r="E6680" t="s">
        <v>9</v>
      </c>
      <c r="F6680" t="s">
        <v>738</v>
      </c>
      <c r="G6680" t="s">
        <v>732</v>
      </c>
      <c r="H6680" s="135" t="s">
        <v>2174</v>
      </c>
      <c r="I6680" t="s">
        <v>1454</v>
      </c>
      <c r="J6680" s="20">
        <v>8</v>
      </c>
      <c r="K6680" s="20" t="s">
        <v>3</v>
      </c>
      <c r="L6680" t="s">
        <v>1464</v>
      </c>
      <c r="M6680" s="20">
        <v>3.24</v>
      </c>
      <c r="N6680" s="20">
        <v>1.76</v>
      </c>
      <c r="AE6680">
        <f t="shared" si="104"/>
        <v>2005</v>
      </c>
    </row>
    <row r="6681" spans="1:31" x14ac:dyDescent="0.25">
      <c r="A6681" s="7">
        <v>6678</v>
      </c>
      <c r="B6681" s="8">
        <v>38587</v>
      </c>
      <c r="C6681" t="s">
        <v>3</v>
      </c>
      <c r="D6681" t="s">
        <v>710</v>
      </c>
      <c r="E6681" t="s">
        <v>9</v>
      </c>
      <c r="F6681" t="s">
        <v>700</v>
      </c>
      <c r="G6681" t="s">
        <v>14</v>
      </c>
      <c r="H6681" s="135" t="s">
        <v>1489</v>
      </c>
      <c r="I6681" t="s">
        <v>1454</v>
      </c>
      <c r="J6681" s="20">
        <v>12</v>
      </c>
      <c r="K6681" s="20" t="s">
        <v>9</v>
      </c>
      <c r="L6681" t="s">
        <v>1464</v>
      </c>
      <c r="M6681" s="20">
        <v>2.64</v>
      </c>
      <c r="N6681" s="20">
        <v>4.3599999999999994</v>
      </c>
      <c r="AE6681">
        <f t="shared" si="104"/>
        <v>2005</v>
      </c>
    </row>
    <row r="6682" spans="1:31" x14ac:dyDescent="0.25">
      <c r="A6682" s="7">
        <v>6679</v>
      </c>
      <c r="B6682" s="8">
        <v>38587</v>
      </c>
      <c r="C6682" t="s">
        <v>3</v>
      </c>
      <c r="D6682" t="s">
        <v>621</v>
      </c>
      <c r="E6682" t="s">
        <v>9</v>
      </c>
      <c r="F6682" t="s">
        <v>700</v>
      </c>
      <c r="G6682" t="s">
        <v>17</v>
      </c>
      <c r="H6682" s="135" t="s">
        <v>1552</v>
      </c>
      <c r="I6682" t="s">
        <v>1454</v>
      </c>
      <c r="J6682" s="20">
        <v>11</v>
      </c>
      <c r="K6682" s="20" t="s">
        <v>3</v>
      </c>
      <c r="L6682" t="s">
        <v>1464</v>
      </c>
      <c r="M6682" s="20">
        <v>4.08</v>
      </c>
      <c r="N6682" s="20">
        <v>2.42</v>
      </c>
      <c r="AE6682">
        <f t="shared" si="104"/>
        <v>2005</v>
      </c>
    </row>
    <row r="6683" spans="1:31" x14ac:dyDescent="0.25">
      <c r="A6683" s="7">
        <v>6680</v>
      </c>
      <c r="B6683" s="8">
        <v>38587</v>
      </c>
      <c r="C6683" t="s">
        <v>3</v>
      </c>
      <c r="D6683" t="s">
        <v>25</v>
      </c>
      <c r="E6683" t="s">
        <v>9</v>
      </c>
      <c r="F6683" t="s">
        <v>77</v>
      </c>
      <c r="G6683" t="s">
        <v>14</v>
      </c>
      <c r="H6683" s="135" t="s">
        <v>1522</v>
      </c>
      <c r="I6683" t="s">
        <v>1455</v>
      </c>
      <c r="J6683" s="20">
        <v>6</v>
      </c>
      <c r="K6683" s="20" t="s">
        <v>9</v>
      </c>
      <c r="L6683" t="s">
        <v>1464</v>
      </c>
      <c r="M6683" s="20">
        <v>0.66</v>
      </c>
      <c r="N6683" s="20">
        <v>1.3399999999999999</v>
      </c>
      <c r="AE6683">
        <f t="shared" si="104"/>
        <v>2005</v>
      </c>
    </row>
    <row r="6684" spans="1:31" x14ac:dyDescent="0.25">
      <c r="A6684" s="7">
        <v>6681</v>
      </c>
      <c r="B6684" s="8">
        <v>38587</v>
      </c>
      <c r="C6684" t="s">
        <v>3</v>
      </c>
      <c r="D6684" t="s">
        <v>240</v>
      </c>
      <c r="E6684" t="s">
        <v>9</v>
      </c>
      <c r="F6684" t="s">
        <v>758</v>
      </c>
      <c r="G6684" t="s">
        <v>648</v>
      </c>
      <c r="H6684" s="135" t="s">
        <v>1833</v>
      </c>
      <c r="I6684" t="s">
        <v>1458</v>
      </c>
      <c r="J6684" s="20">
        <v>15</v>
      </c>
      <c r="K6684" s="20" t="s">
        <v>1465</v>
      </c>
      <c r="L6684" t="s">
        <v>1466</v>
      </c>
      <c r="M6684" s="20">
        <v>10</v>
      </c>
      <c r="N6684" s="20">
        <v>30</v>
      </c>
      <c r="AE6684">
        <f t="shared" si="104"/>
        <v>2005</v>
      </c>
    </row>
    <row r="6685" spans="1:31" x14ac:dyDescent="0.25">
      <c r="A6685" s="7">
        <v>6682</v>
      </c>
      <c r="B6685" s="8">
        <v>38587</v>
      </c>
      <c r="C6685" t="s">
        <v>3</v>
      </c>
      <c r="D6685" t="s">
        <v>563</v>
      </c>
      <c r="E6685" t="s">
        <v>9</v>
      </c>
      <c r="F6685" t="s">
        <v>748</v>
      </c>
      <c r="G6685" t="s">
        <v>648</v>
      </c>
      <c r="H6685" s="136" t="s">
        <v>1496</v>
      </c>
      <c r="I6685" t="s">
        <v>1455</v>
      </c>
      <c r="J6685" s="20">
        <v>9</v>
      </c>
      <c r="K6685" s="20" t="s">
        <v>3</v>
      </c>
      <c r="L6685" t="s">
        <v>1463</v>
      </c>
      <c r="M6685" s="20">
        <v>1.67</v>
      </c>
      <c r="N6685" s="20">
        <v>1.08</v>
      </c>
      <c r="AE6685">
        <f t="shared" si="104"/>
        <v>2005</v>
      </c>
    </row>
    <row r="6686" spans="1:31" x14ac:dyDescent="0.25">
      <c r="A6686" s="7">
        <v>6683</v>
      </c>
      <c r="B6686" s="8">
        <v>38587</v>
      </c>
      <c r="C6686" t="s">
        <v>3</v>
      </c>
      <c r="D6686" t="s">
        <v>711</v>
      </c>
      <c r="E6686" t="s">
        <v>9</v>
      </c>
      <c r="F6686" t="s">
        <v>258</v>
      </c>
      <c r="G6686" t="s">
        <v>732</v>
      </c>
      <c r="H6686" s="135" t="s">
        <v>2176</v>
      </c>
      <c r="I6686" t="s">
        <v>1454</v>
      </c>
      <c r="J6686" s="20">
        <v>17</v>
      </c>
      <c r="K6686" s="20" t="s">
        <v>1465</v>
      </c>
      <c r="L6686" t="s">
        <v>1466</v>
      </c>
      <c r="M6686" s="20">
        <v>4.25</v>
      </c>
      <c r="N6686" s="20">
        <v>4.25</v>
      </c>
      <c r="AE6686">
        <f t="shared" si="104"/>
        <v>2005</v>
      </c>
    </row>
    <row r="6687" spans="1:31" x14ac:dyDescent="0.25">
      <c r="A6687" s="7">
        <v>6684</v>
      </c>
      <c r="B6687" s="8">
        <v>38588</v>
      </c>
      <c r="C6687" t="s">
        <v>3</v>
      </c>
      <c r="D6687" t="s">
        <v>759</v>
      </c>
      <c r="E6687" t="s">
        <v>9</v>
      </c>
      <c r="F6687" t="s">
        <v>734</v>
      </c>
      <c r="G6687" t="s">
        <v>17</v>
      </c>
      <c r="H6687" s="135" t="s">
        <v>1500</v>
      </c>
      <c r="I6687" t="s">
        <v>1454</v>
      </c>
      <c r="J6687" s="20">
        <v>49</v>
      </c>
      <c r="K6687" s="20" t="s">
        <v>9</v>
      </c>
      <c r="L6687" t="s">
        <v>1464</v>
      </c>
      <c r="M6687" s="20">
        <v>10.78</v>
      </c>
      <c r="N6687" s="20">
        <v>14.72</v>
      </c>
      <c r="AE6687">
        <f t="shared" si="104"/>
        <v>2005</v>
      </c>
    </row>
    <row r="6688" spans="1:31" x14ac:dyDescent="0.25">
      <c r="A6688" s="7">
        <v>6685</v>
      </c>
      <c r="B6688" s="8">
        <v>38588</v>
      </c>
      <c r="C6688" t="s">
        <v>3</v>
      </c>
      <c r="D6688" t="s">
        <v>759</v>
      </c>
      <c r="E6688" t="s">
        <v>9</v>
      </c>
      <c r="F6688" t="s">
        <v>734</v>
      </c>
      <c r="G6688" t="s">
        <v>14</v>
      </c>
      <c r="H6688" s="135" t="s">
        <v>1492</v>
      </c>
      <c r="I6688" t="s">
        <v>1454</v>
      </c>
      <c r="J6688" s="20">
        <v>135</v>
      </c>
      <c r="K6688" s="20" t="s">
        <v>3</v>
      </c>
      <c r="L6688" t="s">
        <v>1464</v>
      </c>
      <c r="M6688" s="20">
        <v>38.799999999999997</v>
      </c>
      <c r="N6688" s="20">
        <v>29.7</v>
      </c>
      <c r="AE6688">
        <f t="shared" si="104"/>
        <v>2005</v>
      </c>
    </row>
    <row r="6689" spans="1:31" x14ac:dyDescent="0.25">
      <c r="A6689" s="7">
        <v>6686</v>
      </c>
      <c r="B6689" s="8">
        <v>38588</v>
      </c>
      <c r="C6689" t="s">
        <v>3</v>
      </c>
      <c r="D6689" t="s">
        <v>729</v>
      </c>
      <c r="E6689" t="s">
        <v>9</v>
      </c>
      <c r="F6689" t="s">
        <v>468</v>
      </c>
      <c r="G6689" t="s">
        <v>648</v>
      </c>
      <c r="H6689" s="135" t="s">
        <v>1806</v>
      </c>
      <c r="I6689" t="s">
        <v>1454</v>
      </c>
      <c r="J6689" s="20">
        <v>18</v>
      </c>
      <c r="K6689" s="20" t="s">
        <v>9</v>
      </c>
      <c r="L6689" t="s">
        <v>1464</v>
      </c>
      <c r="M6689" s="20">
        <v>3.96</v>
      </c>
      <c r="N6689" s="20">
        <v>6.04</v>
      </c>
      <c r="AE6689">
        <f t="shared" si="104"/>
        <v>2005</v>
      </c>
    </row>
    <row r="6690" spans="1:31" x14ac:dyDescent="0.25">
      <c r="A6690" s="7">
        <v>6687</v>
      </c>
      <c r="B6690" s="8">
        <v>38588</v>
      </c>
      <c r="C6690" t="s">
        <v>3</v>
      </c>
      <c r="D6690" t="s">
        <v>759</v>
      </c>
      <c r="E6690" t="s">
        <v>9</v>
      </c>
      <c r="F6690" t="s">
        <v>734</v>
      </c>
      <c r="G6690" t="s">
        <v>648</v>
      </c>
      <c r="H6690" s="135" t="s">
        <v>1799</v>
      </c>
      <c r="I6690" t="s">
        <v>1454</v>
      </c>
      <c r="J6690" s="20">
        <v>30</v>
      </c>
      <c r="K6690" s="20" t="s">
        <v>1465</v>
      </c>
      <c r="L6690" t="s">
        <v>1466</v>
      </c>
      <c r="M6690" s="20">
        <v>7.5</v>
      </c>
      <c r="N6690" s="20">
        <v>7.5</v>
      </c>
      <c r="AE6690">
        <f t="shared" si="104"/>
        <v>2005</v>
      </c>
    </row>
    <row r="6691" spans="1:31" x14ac:dyDescent="0.25">
      <c r="A6691" s="7">
        <v>6688</v>
      </c>
      <c r="B6691" s="8">
        <v>38588</v>
      </c>
      <c r="C6691" t="s">
        <v>3</v>
      </c>
      <c r="D6691" t="s">
        <v>302</v>
      </c>
      <c r="E6691" t="s">
        <v>9</v>
      </c>
      <c r="F6691" t="s">
        <v>55</v>
      </c>
      <c r="G6691" t="s">
        <v>633</v>
      </c>
      <c r="H6691" s="135" t="s">
        <v>1768</v>
      </c>
      <c r="I6691" t="s">
        <v>1454</v>
      </c>
      <c r="J6691" s="20">
        <v>14</v>
      </c>
      <c r="K6691" s="20" t="s">
        <v>9</v>
      </c>
      <c r="L6691" t="s">
        <v>1464</v>
      </c>
      <c r="M6691" s="20">
        <v>3.08</v>
      </c>
      <c r="N6691" s="20">
        <v>4.92</v>
      </c>
      <c r="AE6691">
        <f t="shared" si="104"/>
        <v>2005</v>
      </c>
    </row>
    <row r="6692" spans="1:31" x14ac:dyDescent="0.25">
      <c r="A6692" s="7">
        <v>6689</v>
      </c>
      <c r="B6692" s="8">
        <v>38588</v>
      </c>
      <c r="C6692" t="s">
        <v>3</v>
      </c>
      <c r="D6692" t="s">
        <v>729</v>
      </c>
      <c r="E6692" t="s">
        <v>9</v>
      </c>
      <c r="F6692" t="s">
        <v>698</v>
      </c>
      <c r="G6692" t="s">
        <v>569</v>
      </c>
      <c r="H6692" s="9" t="s">
        <v>2103</v>
      </c>
      <c r="I6692" t="s">
        <v>1454</v>
      </c>
      <c r="J6692" s="20">
        <v>14</v>
      </c>
      <c r="K6692" s="20" t="s">
        <v>1465</v>
      </c>
      <c r="L6692" t="s">
        <v>1466</v>
      </c>
      <c r="M6692" s="20">
        <v>3.5</v>
      </c>
      <c r="N6692" s="20">
        <v>3.5</v>
      </c>
      <c r="AE6692">
        <f t="shared" si="104"/>
        <v>2005</v>
      </c>
    </row>
    <row r="6693" spans="1:31" x14ac:dyDescent="0.25">
      <c r="A6693" s="7">
        <v>6690</v>
      </c>
      <c r="B6693" s="8">
        <v>38588</v>
      </c>
      <c r="C6693" t="s">
        <v>3</v>
      </c>
      <c r="D6693" t="s">
        <v>521</v>
      </c>
      <c r="E6693" t="s">
        <v>9</v>
      </c>
      <c r="F6693" t="s">
        <v>733</v>
      </c>
      <c r="G6693" t="s">
        <v>714</v>
      </c>
      <c r="H6693" s="9" t="s">
        <v>2106</v>
      </c>
      <c r="I6693" t="s">
        <v>1455</v>
      </c>
      <c r="J6693" s="20">
        <v>23</v>
      </c>
      <c r="K6693" s="20" t="s">
        <v>1465</v>
      </c>
      <c r="L6693" t="s">
        <v>1466</v>
      </c>
      <c r="M6693" s="20">
        <v>2.875</v>
      </c>
      <c r="N6693" s="20">
        <v>2.875</v>
      </c>
      <c r="AE6693">
        <f t="shared" si="104"/>
        <v>2005</v>
      </c>
    </row>
    <row r="6694" spans="1:31" x14ac:dyDescent="0.25">
      <c r="A6694" s="7">
        <v>6691</v>
      </c>
      <c r="B6694" s="8">
        <v>38588</v>
      </c>
      <c r="C6694" t="s">
        <v>3</v>
      </c>
      <c r="D6694" t="s">
        <v>77</v>
      </c>
      <c r="E6694" t="s">
        <v>9</v>
      </c>
      <c r="F6694" t="s">
        <v>270</v>
      </c>
      <c r="G6694" t="s">
        <v>732</v>
      </c>
      <c r="H6694" s="135" t="s">
        <v>2186</v>
      </c>
      <c r="I6694" t="s">
        <v>1454</v>
      </c>
      <c r="J6694" s="20">
        <v>86</v>
      </c>
      <c r="K6694" s="20" t="s">
        <v>3</v>
      </c>
      <c r="L6694" t="s">
        <v>1464</v>
      </c>
      <c r="M6694" s="20">
        <v>25.08</v>
      </c>
      <c r="N6694" s="20">
        <v>18.920000000000002</v>
      </c>
      <c r="AE6694">
        <f t="shared" si="104"/>
        <v>2005</v>
      </c>
    </row>
    <row r="6695" spans="1:31" x14ac:dyDescent="0.25">
      <c r="A6695" s="7">
        <v>6692</v>
      </c>
      <c r="B6695" s="8">
        <v>38589</v>
      </c>
      <c r="C6695" t="s">
        <v>3</v>
      </c>
      <c r="D6695" t="s">
        <v>717</v>
      </c>
      <c r="E6695" t="s">
        <v>9</v>
      </c>
      <c r="F6695" t="s">
        <v>210</v>
      </c>
      <c r="G6695" t="s">
        <v>377</v>
      </c>
      <c r="H6695" s="135" t="s">
        <v>1496</v>
      </c>
      <c r="I6695" t="s">
        <v>1454</v>
      </c>
      <c r="J6695" s="20">
        <v>10</v>
      </c>
      <c r="K6695" s="20" t="s">
        <v>1465</v>
      </c>
      <c r="L6695" t="s">
        <v>1466</v>
      </c>
      <c r="M6695" s="20">
        <v>2.5</v>
      </c>
      <c r="N6695" s="20">
        <v>2.5</v>
      </c>
      <c r="AE6695">
        <f t="shared" si="104"/>
        <v>2005</v>
      </c>
    </row>
    <row r="6696" spans="1:31" x14ac:dyDescent="0.25">
      <c r="A6696" s="7">
        <v>6693</v>
      </c>
      <c r="B6696" s="8">
        <v>38589</v>
      </c>
      <c r="C6696" t="s">
        <v>3</v>
      </c>
      <c r="D6696" t="s">
        <v>655</v>
      </c>
      <c r="E6696" t="s">
        <v>9</v>
      </c>
      <c r="F6696" t="s">
        <v>652</v>
      </c>
      <c r="G6696" t="s">
        <v>732</v>
      </c>
      <c r="H6696" s="135" t="s">
        <v>2186</v>
      </c>
      <c r="I6696" t="s">
        <v>1454</v>
      </c>
      <c r="J6696" s="20">
        <v>40</v>
      </c>
      <c r="K6696" s="20" t="s">
        <v>9</v>
      </c>
      <c r="L6696" t="s">
        <v>1464</v>
      </c>
      <c r="M6696" s="20">
        <v>8.8000000000000007</v>
      </c>
      <c r="N6696" s="20">
        <v>12.2</v>
      </c>
      <c r="AE6696">
        <f t="shared" si="104"/>
        <v>2005</v>
      </c>
    </row>
    <row r="6697" spans="1:31" x14ac:dyDescent="0.25">
      <c r="A6697" s="7">
        <v>6694</v>
      </c>
      <c r="B6697" s="8">
        <v>38590</v>
      </c>
      <c r="C6697" t="s">
        <v>3</v>
      </c>
      <c r="D6697" t="s">
        <v>733</v>
      </c>
      <c r="E6697" t="s">
        <v>9</v>
      </c>
      <c r="F6697" t="s">
        <v>442</v>
      </c>
      <c r="G6697" t="s">
        <v>377</v>
      </c>
      <c r="H6697" s="136" t="s">
        <v>1592</v>
      </c>
      <c r="I6697" t="s">
        <v>1454</v>
      </c>
      <c r="J6697" s="20">
        <v>12</v>
      </c>
      <c r="K6697" s="20" t="s">
        <v>9</v>
      </c>
      <c r="L6697" t="s">
        <v>1463</v>
      </c>
      <c r="M6697" s="20">
        <v>2.88</v>
      </c>
      <c r="N6697" s="20">
        <v>4.12</v>
      </c>
      <c r="AE6697">
        <f t="shared" si="104"/>
        <v>2005</v>
      </c>
    </row>
    <row r="6698" spans="1:31" x14ac:dyDescent="0.25">
      <c r="A6698" s="7">
        <v>6695</v>
      </c>
      <c r="B6698" s="8">
        <v>38590</v>
      </c>
      <c r="C6698" t="s">
        <v>3</v>
      </c>
      <c r="D6698" t="s">
        <v>760</v>
      </c>
      <c r="E6698" t="s">
        <v>9</v>
      </c>
      <c r="F6698" t="s">
        <v>586</v>
      </c>
      <c r="G6698" t="s">
        <v>648</v>
      </c>
      <c r="H6698" s="135" t="s">
        <v>1877</v>
      </c>
      <c r="I6698" t="s">
        <v>1458</v>
      </c>
      <c r="J6698" s="20">
        <v>6</v>
      </c>
      <c r="K6698" s="20" t="s">
        <v>1465</v>
      </c>
      <c r="L6698" t="s">
        <v>1466</v>
      </c>
      <c r="M6698" s="20">
        <v>30</v>
      </c>
      <c r="N6698" s="20">
        <v>10</v>
      </c>
      <c r="AE6698">
        <f t="shared" si="104"/>
        <v>2005</v>
      </c>
    </row>
    <row r="6699" spans="1:31" x14ac:dyDescent="0.25">
      <c r="A6699" s="7">
        <v>6696</v>
      </c>
      <c r="B6699" s="8">
        <v>38591</v>
      </c>
      <c r="C6699" t="s">
        <v>3</v>
      </c>
      <c r="D6699" t="s">
        <v>761</v>
      </c>
      <c r="E6699" t="s">
        <v>9</v>
      </c>
      <c r="F6699" t="s">
        <v>25</v>
      </c>
      <c r="G6699" t="s">
        <v>377</v>
      </c>
      <c r="H6699" s="136" t="s">
        <v>1592</v>
      </c>
      <c r="I6699" t="s">
        <v>1458</v>
      </c>
      <c r="J6699" s="20">
        <v>10</v>
      </c>
      <c r="K6699" s="20" t="s">
        <v>9</v>
      </c>
      <c r="L6699" t="s">
        <v>1464</v>
      </c>
      <c r="M6699" s="20">
        <v>30</v>
      </c>
      <c r="N6699" s="20">
        <v>10</v>
      </c>
      <c r="AE6699">
        <f t="shared" si="104"/>
        <v>2005</v>
      </c>
    </row>
    <row r="6700" spans="1:31" x14ac:dyDescent="0.25">
      <c r="A6700" s="7">
        <v>6697</v>
      </c>
      <c r="B6700" s="8">
        <v>38591</v>
      </c>
      <c r="C6700" t="s">
        <v>3</v>
      </c>
      <c r="D6700" s="16" t="s">
        <v>35</v>
      </c>
      <c r="E6700" t="s">
        <v>9</v>
      </c>
      <c r="F6700" t="s">
        <v>747</v>
      </c>
      <c r="G6700" t="s">
        <v>648</v>
      </c>
      <c r="H6700" s="135" t="s">
        <v>1790</v>
      </c>
      <c r="I6700" t="s">
        <v>1454</v>
      </c>
      <c r="J6700" s="20">
        <v>36</v>
      </c>
      <c r="K6700" s="20" t="s">
        <v>3</v>
      </c>
      <c r="L6700" t="s">
        <v>1464</v>
      </c>
      <c r="M6700" s="20">
        <v>11.08</v>
      </c>
      <c r="N6700" s="20">
        <v>7.92</v>
      </c>
      <c r="AE6700">
        <f t="shared" si="104"/>
        <v>2005</v>
      </c>
    </row>
    <row r="6701" spans="1:31" x14ac:dyDescent="0.25">
      <c r="A6701" s="7">
        <v>6698</v>
      </c>
      <c r="B6701" s="8">
        <v>38591</v>
      </c>
      <c r="C6701" t="s">
        <v>3</v>
      </c>
      <c r="D6701" t="s">
        <v>168</v>
      </c>
      <c r="E6701" t="s">
        <v>9</v>
      </c>
      <c r="F6701" t="s">
        <v>578</v>
      </c>
      <c r="G6701" t="s">
        <v>648</v>
      </c>
      <c r="H6701" s="135" t="s">
        <v>2198</v>
      </c>
      <c r="I6701" t="s">
        <v>1454</v>
      </c>
      <c r="J6701" s="20">
        <v>48</v>
      </c>
      <c r="K6701" s="20" t="s">
        <v>9</v>
      </c>
      <c r="L6701" t="s">
        <v>1464</v>
      </c>
      <c r="M6701" s="20">
        <v>10.56</v>
      </c>
      <c r="N6701" s="20">
        <v>14.44</v>
      </c>
      <c r="AE6701">
        <f t="shared" si="104"/>
        <v>2005</v>
      </c>
    </row>
    <row r="6702" spans="1:31" x14ac:dyDescent="0.25">
      <c r="A6702" s="7">
        <v>6699</v>
      </c>
      <c r="B6702" s="8">
        <v>38591</v>
      </c>
      <c r="C6702" t="s">
        <v>3</v>
      </c>
      <c r="D6702" t="s">
        <v>729</v>
      </c>
      <c r="E6702" t="s">
        <v>9</v>
      </c>
      <c r="F6702" t="s">
        <v>545</v>
      </c>
      <c r="G6702" t="s">
        <v>732</v>
      </c>
      <c r="H6702" s="136" t="s">
        <v>2199</v>
      </c>
      <c r="I6702" t="s">
        <v>1454</v>
      </c>
      <c r="J6702" s="20">
        <v>8</v>
      </c>
      <c r="K6702" s="20" t="s">
        <v>3</v>
      </c>
      <c r="L6702" t="s">
        <v>1464</v>
      </c>
      <c r="M6702" s="20">
        <v>3.24</v>
      </c>
      <c r="N6702" s="20">
        <v>1.76</v>
      </c>
      <c r="AE6702">
        <f t="shared" si="104"/>
        <v>2005</v>
      </c>
    </row>
    <row r="6703" spans="1:31" x14ac:dyDescent="0.25">
      <c r="A6703" s="7">
        <v>6700</v>
      </c>
      <c r="B6703" s="8">
        <v>38591</v>
      </c>
      <c r="C6703" t="s">
        <v>3</v>
      </c>
      <c r="D6703" t="s">
        <v>557</v>
      </c>
      <c r="E6703" t="s">
        <v>9</v>
      </c>
      <c r="F6703" t="s">
        <v>727</v>
      </c>
      <c r="G6703" t="s">
        <v>732</v>
      </c>
      <c r="H6703" s="135" t="s">
        <v>2176</v>
      </c>
      <c r="I6703" t="s">
        <v>1454</v>
      </c>
      <c r="J6703" s="20">
        <v>12</v>
      </c>
      <c r="K6703" s="20" t="s">
        <v>9</v>
      </c>
      <c r="L6703" t="s">
        <v>1464</v>
      </c>
      <c r="M6703" s="20">
        <v>2.64</v>
      </c>
      <c r="N6703" s="20">
        <v>4.3599999999999994</v>
      </c>
      <c r="AE6703">
        <f t="shared" si="104"/>
        <v>2005</v>
      </c>
    </row>
    <row r="6704" spans="1:31" x14ac:dyDescent="0.25">
      <c r="A6704" s="7">
        <v>6701</v>
      </c>
      <c r="B6704" s="8">
        <v>38592</v>
      </c>
      <c r="C6704" t="s">
        <v>3</v>
      </c>
      <c r="D6704" t="s">
        <v>572</v>
      </c>
      <c r="E6704" t="s">
        <v>9</v>
      </c>
      <c r="F6704" t="s">
        <v>640</v>
      </c>
      <c r="G6704" t="s">
        <v>377</v>
      </c>
      <c r="H6704" s="9" t="s">
        <v>2200</v>
      </c>
      <c r="I6704" t="s">
        <v>1454</v>
      </c>
      <c r="J6704" s="20">
        <v>56</v>
      </c>
      <c r="K6704" s="20" t="s">
        <v>9</v>
      </c>
      <c r="L6704" t="s">
        <v>1464</v>
      </c>
      <c r="M6704" s="20">
        <v>12.32</v>
      </c>
      <c r="N6704" s="20">
        <v>16.68</v>
      </c>
      <c r="AE6704">
        <f t="shared" si="104"/>
        <v>2005</v>
      </c>
    </row>
    <row r="6705" spans="1:31" x14ac:dyDescent="0.25">
      <c r="A6705" s="7">
        <v>6702</v>
      </c>
      <c r="B6705" s="8">
        <v>38592</v>
      </c>
      <c r="C6705" t="s">
        <v>3</v>
      </c>
      <c r="D6705" t="s">
        <v>104</v>
      </c>
      <c r="E6705" t="s">
        <v>9</v>
      </c>
      <c r="F6705" t="s">
        <v>667</v>
      </c>
      <c r="G6705" t="s">
        <v>377</v>
      </c>
      <c r="H6705" s="135" t="s">
        <v>1496</v>
      </c>
      <c r="I6705" t="s">
        <v>1454</v>
      </c>
      <c r="J6705" s="20">
        <v>15</v>
      </c>
      <c r="K6705" s="20" t="s">
        <v>3</v>
      </c>
      <c r="L6705" t="s">
        <v>1463</v>
      </c>
      <c r="M6705" s="20">
        <v>4.9000000000000004</v>
      </c>
      <c r="N6705" s="20">
        <v>3.6</v>
      </c>
      <c r="AE6705">
        <f t="shared" si="104"/>
        <v>2005</v>
      </c>
    </row>
    <row r="6706" spans="1:31" x14ac:dyDescent="0.25">
      <c r="A6706" s="7">
        <v>6703</v>
      </c>
      <c r="B6706" s="8">
        <v>38592</v>
      </c>
      <c r="C6706" t="s">
        <v>3</v>
      </c>
      <c r="D6706" t="s">
        <v>202</v>
      </c>
      <c r="E6706" t="s">
        <v>9</v>
      </c>
      <c r="F6706" t="s">
        <v>381</v>
      </c>
      <c r="G6706" t="s">
        <v>65</v>
      </c>
      <c r="H6706" s="135" t="s">
        <v>1511</v>
      </c>
      <c r="I6706" t="s">
        <v>1454</v>
      </c>
      <c r="J6706" s="20">
        <v>18</v>
      </c>
      <c r="K6706" s="20" t="s">
        <v>9</v>
      </c>
      <c r="L6706" t="s">
        <v>1464</v>
      </c>
      <c r="M6706" s="20">
        <v>3.96</v>
      </c>
      <c r="N6706" s="20">
        <v>6.04</v>
      </c>
      <c r="AE6706">
        <f t="shared" si="104"/>
        <v>2005</v>
      </c>
    </row>
    <row r="6707" spans="1:31" x14ac:dyDescent="0.25">
      <c r="A6707" s="7">
        <v>6704</v>
      </c>
      <c r="B6707" s="8">
        <v>38592</v>
      </c>
      <c r="C6707" t="s">
        <v>3</v>
      </c>
      <c r="D6707" t="s">
        <v>350</v>
      </c>
      <c r="E6707" t="s">
        <v>9</v>
      </c>
      <c r="F6707" t="s">
        <v>372</v>
      </c>
      <c r="G6707" t="s">
        <v>377</v>
      </c>
      <c r="H6707" s="9" t="s">
        <v>2201</v>
      </c>
      <c r="I6707" t="s">
        <v>1454</v>
      </c>
      <c r="J6707" s="20">
        <v>21</v>
      </c>
      <c r="K6707" s="20" t="s">
        <v>3</v>
      </c>
      <c r="L6707" t="s">
        <v>1464</v>
      </c>
      <c r="M6707" s="20">
        <v>6.88</v>
      </c>
      <c r="N6707" s="20">
        <v>4.62</v>
      </c>
      <c r="AE6707">
        <f t="shared" si="104"/>
        <v>2005</v>
      </c>
    </row>
    <row r="6708" spans="1:31" x14ac:dyDescent="0.25">
      <c r="A6708" s="7">
        <v>6705</v>
      </c>
      <c r="B6708" s="8">
        <v>38592</v>
      </c>
      <c r="C6708" t="s">
        <v>3</v>
      </c>
      <c r="D6708" t="s">
        <v>104</v>
      </c>
      <c r="E6708" t="s">
        <v>9</v>
      </c>
      <c r="F6708" t="s">
        <v>667</v>
      </c>
      <c r="G6708" t="s">
        <v>377</v>
      </c>
      <c r="H6708" s="9" t="s">
        <v>2096</v>
      </c>
      <c r="I6708" t="s">
        <v>1454</v>
      </c>
      <c r="J6708" s="20">
        <v>25</v>
      </c>
      <c r="K6708" s="20" t="s">
        <v>9</v>
      </c>
      <c r="L6708" t="s">
        <v>1464</v>
      </c>
      <c r="M6708" s="20">
        <v>5.5</v>
      </c>
      <c r="N6708" s="20">
        <v>8</v>
      </c>
      <c r="AE6708">
        <f t="shared" si="104"/>
        <v>2005</v>
      </c>
    </row>
    <row r="6709" spans="1:31" x14ac:dyDescent="0.25">
      <c r="A6709" s="7">
        <v>6706</v>
      </c>
      <c r="B6709" s="8">
        <v>38592</v>
      </c>
      <c r="C6709" t="s">
        <v>3</v>
      </c>
      <c r="D6709" t="s">
        <v>15</v>
      </c>
      <c r="E6709" t="s">
        <v>9</v>
      </c>
      <c r="F6709" t="s">
        <v>730</v>
      </c>
      <c r="G6709" t="s">
        <v>714</v>
      </c>
      <c r="H6709" s="135" t="s">
        <v>2058</v>
      </c>
      <c r="I6709" t="s">
        <v>1454</v>
      </c>
      <c r="J6709" s="20">
        <v>37</v>
      </c>
      <c r="K6709" s="20" t="s">
        <v>9</v>
      </c>
      <c r="L6709" t="s">
        <v>1464</v>
      </c>
      <c r="M6709" s="20">
        <v>8.14</v>
      </c>
      <c r="N6709" s="20">
        <v>11.36</v>
      </c>
      <c r="AE6709">
        <f t="shared" si="104"/>
        <v>2005</v>
      </c>
    </row>
    <row r="6710" spans="1:31" x14ac:dyDescent="0.25">
      <c r="A6710" s="7">
        <v>6707</v>
      </c>
      <c r="B6710" s="8">
        <v>38592</v>
      </c>
      <c r="C6710" t="s">
        <v>3</v>
      </c>
      <c r="D6710" t="s">
        <v>729</v>
      </c>
      <c r="E6710" t="s">
        <v>9</v>
      </c>
      <c r="F6710" t="s">
        <v>44</v>
      </c>
      <c r="G6710" t="s">
        <v>732</v>
      </c>
      <c r="H6710" s="9" t="s">
        <v>2202</v>
      </c>
      <c r="I6710" t="s">
        <v>1454</v>
      </c>
      <c r="J6710" s="20">
        <v>18</v>
      </c>
      <c r="K6710" s="20" t="s">
        <v>9</v>
      </c>
      <c r="L6710" t="s">
        <v>1464</v>
      </c>
      <c r="M6710" s="20">
        <v>3.96</v>
      </c>
      <c r="N6710" s="20">
        <v>6.04</v>
      </c>
      <c r="AE6710">
        <f t="shared" si="104"/>
        <v>2005</v>
      </c>
    </row>
    <row r="6711" spans="1:31" x14ac:dyDescent="0.25">
      <c r="A6711" s="7">
        <v>6708</v>
      </c>
      <c r="B6711" s="8">
        <v>38593</v>
      </c>
      <c r="C6711" t="s">
        <v>3</v>
      </c>
      <c r="D6711" t="s">
        <v>165</v>
      </c>
      <c r="E6711" t="s">
        <v>9</v>
      </c>
      <c r="F6711" t="s">
        <v>407</v>
      </c>
      <c r="G6711" t="s">
        <v>732</v>
      </c>
      <c r="H6711" s="135" t="s">
        <v>2155</v>
      </c>
      <c r="I6711" t="s">
        <v>1454</v>
      </c>
      <c r="J6711" s="20">
        <v>18</v>
      </c>
      <c r="K6711" s="20" t="s">
        <v>3</v>
      </c>
      <c r="L6711" t="s">
        <v>1464</v>
      </c>
      <c r="M6711" s="20">
        <v>6.04</v>
      </c>
      <c r="N6711" s="20">
        <v>3.96</v>
      </c>
      <c r="AE6711">
        <f t="shared" si="104"/>
        <v>2005</v>
      </c>
    </row>
    <row r="6712" spans="1:31" x14ac:dyDescent="0.25">
      <c r="A6712" s="7">
        <v>6709</v>
      </c>
      <c r="B6712" s="8">
        <v>38593</v>
      </c>
      <c r="C6712" t="s">
        <v>3</v>
      </c>
      <c r="D6712" t="s">
        <v>459</v>
      </c>
      <c r="E6712" t="s">
        <v>9</v>
      </c>
      <c r="F6712" t="s">
        <v>126</v>
      </c>
      <c r="G6712" t="s">
        <v>24</v>
      </c>
      <c r="H6712" s="135" t="s">
        <v>1529</v>
      </c>
      <c r="I6712" t="s">
        <v>1454</v>
      </c>
      <c r="J6712" s="20">
        <v>10</v>
      </c>
      <c r="K6712" s="20" t="s">
        <v>9</v>
      </c>
      <c r="L6712" t="s">
        <v>1464</v>
      </c>
      <c r="M6712" s="20">
        <v>2.2000000000000002</v>
      </c>
      <c r="N6712" s="20">
        <v>3.8</v>
      </c>
      <c r="AE6712">
        <f t="shared" si="104"/>
        <v>2005</v>
      </c>
    </row>
    <row r="6713" spans="1:31" x14ac:dyDescent="0.25">
      <c r="A6713" s="7">
        <v>6710</v>
      </c>
      <c r="B6713" s="8">
        <v>38593</v>
      </c>
      <c r="C6713" t="s">
        <v>3</v>
      </c>
      <c r="D6713" t="s">
        <v>271</v>
      </c>
      <c r="E6713" t="s">
        <v>9</v>
      </c>
      <c r="F6713" t="s">
        <v>53</v>
      </c>
      <c r="G6713" t="s">
        <v>648</v>
      </c>
      <c r="H6713" s="135" t="s">
        <v>2203</v>
      </c>
      <c r="I6713" t="s">
        <v>1454</v>
      </c>
      <c r="J6713" s="20">
        <v>15</v>
      </c>
      <c r="K6713" s="20" t="s">
        <v>1465</v>
      </c>
      <c r="L6713" t="s">
        <v>1466</v>
      </c>
      <c r="M6713" s="20">
        <v>3.75</v>
      </c>
      <c r="N6713" s="20">
        <v>3.75</v>
      </c>
      <c r="AE6713">
        <f t="shared" si="104"/>
        <v>2005</v>
      </c>
    </row>
    <row r="6714" spans="1:31" x14ac:dyDescent="0.25">
      <c r="A6714" s="7">
        <v>6711</v>
      </c>
      <c r="B6714" s="8">
        <v>38593</v>
      </c>
      <c r="C6714" t="s">
        <v>3</v>
      </c>
      <c r="D6714" t="s">
        <v>708</v>
      </c>
      <c r="E6714" t="s">
        <v>9</v>
      </c>
      <c r="F6714" t="s">
        <v>75</v>
      </c>
      <c r="G6714" t="s">
        <v>648</v>
      </c>
      <c r="H6714" s="136" t="s">
        <v>1496</v>
      </c>
      <c r="I6714" t="s">
        <v>1455</v>
      </c>
      <c r="J6714" s="20">
        <v>16</v>
      </c>
      <c r="K6714" s="20" t="s">
        <v>9</v>
      </c>
      <c r="L6714" t="s">
        <v>1464</v>
      </c>
      <c r="M6714" s="20">
        <v>1.76</v>
      </c>
      <c r="N6714" s="20">
        <v>2.74</v>
      </c>
      <c r="AE6714">
        <f t="shared" si="104"/>
        <v>2005</v>
      </c>
    </row>
    <row r="6715" spans="1:31" x14ac:dyDescent="0.25">
      <c r="A6715" s="7">
        <v>6712</v>
      </c>
      <c r="B6715" s="8">
        <v>38593</v>
      </c>
      <c r="C6715" t="s">
        <v>3</v>
      </c>
      <c r="D6715" t="s">
        <v>743</v>
      </c>
      <c r="E6715" t="s">
        <v>9</v>
      </c>
      <c r="F6715" t="s">
        <v>744</v>
      </c>
      <c r="G6715" t="s">
        <v>732</v>
      </c>
      <c r="H6715" s="135" t="s">
        <v>2186</v>
      </c>
      <c r="I6715" t="s">
        <v>1454</v>
      </c>
      <c r="J6715" s="20">
        <v>49</v>
      </c>
      <c r="K6715" s="20" t="s">
        <v>3</v>
      </c>
      <c r="L6715" t="s">
        <v>1464</v>
      </c>
      <c r="M6715" s="20">
        <v>14.72</v>
      </c>
      <c r="N6715" s="20">
        <v>10.78</v>
      </c>
      <c r="AE6715">
        <f t="shared" si="104"/>
        <v>2005</v>
      </c>
    </row>
    <row r="6716" spans="1:31" x14ac:dyDescent="0.25">
      <c r="A6716" s="7">
        <v>6713</v>
      </c>
      <c r="B6716" s="8">
        <v>38594</v>
      </c>
      <c r="C6716" t="s">
        <v>3</v>
      </c>
      <c r="D6716" t="s">
        <v>756</v>
      </c>
      <c r="E6716" t="s">
        <v>9</v>
      </c>
      <c r="F6716" t="s">
        <v>651</v>
      </c>
      <c r="G6716" t="s">
        <v>648</v>
      </c>
      <c r="H6716" s="135" t="s">
        <v>1905</v>
      </c>
      <c r="I6716" t="s">
        <v>1454</v>
      </c>
      <c r="J6716" s="20">
        <v>6</v>
      </c>
      <c r="K6716" s="20" t="s">
        <v>3</v>
      </c>
      <c r="L6716" t="s">
        <v>1464</v>
      </c>
      <c r="M6716" s="20">
        <v>2.6799999999999997</v>
      </c>
      <c r="N6716" s="20">
        <v>1.32</v>
      </c>
      <c r="AE6716">
        <f t="shared" si="104"/>
        <v>2005</v>
      </c>
    </row>
    <row r="6717" spans="1:31" x14ac:dyDescent="0.25">
      <c r="A6717" s="7">
        <v>6714</v>
      </c>
      <c r="B6717" s="8">
        <v>38594</v>
      </c>
      <c r="C6717" t="s">
        <v>3</v>
      </c>
      <c r="D6717" t="s">
        <v>682</v>
      </c>
      <c r="E6717" t="s">
        <v>9</v>
      </c>
      <c r="F6717" t="s">
        <v>731</v>
      </c>
      <c r="G6717" t="s">
        <v>714</v>
      </c>
      <c r="H6717" s="135" t="s">
        <v>2204</v>
      </c>
      <c r="I6717" t="s">
        <v>1454</v>
      </c>
      <c r="J6717" s="20">
        <v>72</v>
      </c>
      <c r="K6717" s="20" t="s">
        <v>3</v>
      </c>
      <c r="L6717" t="s">
        <v>1464</v>
      </c>
      <c r="M6717" s="20">
        <v>21.16</v>
      </c>
      <c r="N6717" s="20">
        <v>15.84</v>
      </c>
      <c r="AE6717">
        <f t="shared" si="104"/>
        <v>2005</v>
      </c>
    </row>
    <row r="6718" spans="1:31" x14ac:dyDescent="0.25">
      <c r="A6718" s="7">
        <v>6715</v>
      </c>
      <c r="B6718" s="8">
        <v>38594</v>
      </c>
      <c r="C6718" t="s">
        <v>3</v>
      </c>
      <c r="D6718" t="s">
        <v>731</v>
      </c>
      <c r="E6718" t="s">
        <v>9</v>
      </c>
      <c r="F6718" t="s">
        <v>682</v>
      </c>
      <c r="G6718" t="s">
        <v>714</v>
      </c>
      <c r="H6718" s="135" t="s">
        <v>2204</v>
      </c>
      <c r="I6718" t="s">
        <v>1454</v>
      </c>
      <c r="J6718" s="20">
        <v>25</v>
      </c>
      <c r="K6718" s="20" t="s">
        <v>3</v>
      </c>
      <c r="L6718" t="s">
        <v>1464</v>
      </c>
      <c r="M6718" s="20">
        <v>8</v>
      </c>
      <c r="N6718" s="20">
        <v>5.5</v>
      </c>
      <c r="AE6718">
        <f t="shared" si="104"/>
        <v>2005</v>
      </c>
    </row>
    <row r="6719" spans="1:31" x14ac:dyDescent="0.25">
      <c r="A6719" s="7">
        <v>6716</v>
      </c>
      <c r="B6719" s="8">
        <v>38594</v>
      </c>
      <c r="C6719" t="s">
        <v>3</v>
      </c>
      <c r="D6719" t="s">
        <v>756</v>
      </c>
      <c r="E6719" t="s">
        <v>9</v>
      </c>
      <c r="F6719" t="s">
        <v>738</v>
      </c>
      <c r="G6719" t="s">
        <v>714</v>
      </c>
      <c r="H6719" s="135" t="s">
        <v>2006</v>
      </c>
      <c r="I6719" t="s">
        <v>1454</v>
      </c>
      <c r="J6719" s="20">
        <v>1</v>
      </c>
      <c r="K6719" s="20" t="s">
        <v>1465</v>
      </c>
      <c r="L6719" t="s">
        <v>1466</v>
      </c>
      <c r="M6719" s="20">
        <v>0.25</v>
      </c>
      <c r="N6719" s="20">
        <v>0.25</v>
      </c>
      <c r="AE6719">
        <f t="shared" si="104"/>
        <v>2005</v>
      </c>
    </row>
    <row r="6720" spans="1:31" x14ac:dyDescent="0.25">
      <c r="A6720" s="7">
        <v>6717</v>
      </c>
      <c r="B6720" s="8">
        <v>38594</v>
      </c>
      <c r="C6720" t="s">
        <v>3</v>
      </c>
      <c r="D6720" t="s">
        <v>311</v>
      </c>
      <c r="E6720" t="s">
        <v>9</v>
      </c>
      <c r="F6720" t="s">
        <v>738</v>
      </c>
      <c r="G6720" t="s">
        <v>714</v>
      </c>
      <c r="H6720" s="135" t="s">
        <v>2091</v>
      </c>
      <c r="I6720" t="s">
        <v>1454</v>
      </c>
      <c r="J6720" s="20">
        <v>1</v>
      </c>
      <c r="K6720" s="20" t="s">
        <v>1465</v>
      </c>
      <c r="L6720" t="s">
        <v>1466</v>
      </c>
      <c r="M6720" s="20">
        <v>0.25</v>
      </c>
      <c r="N6720" s="20">
        <v>0.25</v>
      </c>
      <c r="AE6720">
        <f t="shared" si="104"/>
        <v>2005</v>
      </c>
    </row>
    <row r="6721" spans="1:31" x14ac:dyDescent="0.25">
      <c r="A6721" s="7">
        <v>6718</v>
      </c>
      <c r="B6721" s="8">
        <v>38596</v>
      </c>
      <c r="C6721" t="s">
        <v>3</v>
      </c>
      <c r="D6721" t="s">
        <v>250</v>
      </c>
      <c r="E6721" t="s">
        <v>9</v>
      </c>
      <c r="F6721" t="s">
        <v>482</v>
      </c>
      <c r="G6721" t="s">
        <v>65</v>
      </c>
      <c r="H6721" s="135" t="s">
        <v>1519</v>
      </c>
      <c r="I6721" t="s">
        <v>1454</v>
      </c>
      <c r="J6721" s="20">
        <v>25</v>
      </c>
      <c r="K6721" s="20" t="s">
        <v>3</v>
      </c>
      <c r="L6721" t="s">
        <v>1464</v>
      </c>
      <c r="M6721" s="20">
        <v>8</v>
      </c>
      <c r="N6721" s="20">
        <v>5.5</v>
      </c>
      <c r="AE6721">
        <f t="shared" si="104"/>
        <v>2005</v>
      </c>
    </row>
    <row r="6722" spans="1:31" x14ac:dyDescent="0.25">
      <c r="A6722" s="7">
        <v>6719</v>
      </c>
      <c r="B6722" s="8">
        <v>38596</v>
      </c>
      <c r="C6722" t="s">
        <v>3</v>
      </c>
      <c r="D6722" t="s">
        <v>617</v>
      </c>
      <c r="E6722" t="s">
        <v>9</v>
      </c>
      <c r="F6722" t="s">
        <v>230</v>
      </c>
      <c r="G6722" t="s">
        <v>17</v>
      </c>
      <c r="H6722" s="135" t="s">
        <v>1496</v>
      </c>
      <c r="I6722" t="s">
        <v>1454</v>
      </c>
      <c r="J6722" s="20">
        <v>14</v>
      </c>
      <c r="K6722" s="20" t="s">
        <v>9</v>
      </c>
      <c r="L6722" t="s">
        <v>1464</v>
      </c>
      <c r="M6722" s="20">
        <v>3.08</v>
      </c>
      <c r="N6722" s="20">
        <v>4.92</v>
      </c>
      <c r="AE6722">
        <f t="shared" si="104"/>
        <v>2005</v>
      </c>
    </row>
    <row r="6723" spans="1:31" x14ac:dyDescent="0.25">
      <c r="A6723" s="7">
        <v>6720</v>
      </c>
      <c r="B6723" s="8">
        <v>38597</v>
      </c>
      <c r="C6723" t="s">
        <v>3</v>
      </c>
      <c r="D6723" t="s">
        <v>546</v>
      </c>
      <c r="E6723" t="s">
        <v>9</v>
      </c>
      <c r="F6723" t="s">
        <v>414</v>
      </c>
      <c r="G6723" t="s">
        <v>24</v>
      </c>
      <c r="H6723" s="135" t="s">
        <v>1497</v>
      </c>
      <c r="I6723" t="s">
        <v>1454</v>
      </c>
      <c r="J6723" s="20">
        <v>28</v>
      </c>
      <c r="K6723" s="20" t="s">
        <v>9</v>
      </c>
      <c r="L6723" t="s">
        <v>1464</v>
      </c>
      <c r="M6723" s="20">
        <v>6.16</v>
      </c>
      <c r="N6723" s="20">
        <v>8.84</v>
      </c>
      <c r="AE6723">
        <f t="shared" si="104"/>
        <v>2005</v>
      </c>
    </row>
    <row r="6724" spans="1:31" x14ac:dyDescent="0.25">
      <c r="A6724" s="7">
        <v>6721</v>
      </c>
      <c r="B6724" s="8">
        <v>38597</v>
      </c>
      <c r="C6724" t="s">
        <v>3</v>
      </c>
      <c r="D6724" t="s">
        <v>751</v>
      </c>
      <c r="E6724" t="s">
        <v>9</v>
      </c>
      <c r="F6724" t="s">
        <v>754</v>
      </c>
      <c r="G6724" t="s">
        <v>24</v>
      </c>
      <c r="H6724" s="135" t="s">
        <v>1563</v>
      </c>
      <c r="I6724" t="s">
        <v>1454</v>
      </c>
      <c r="J6724" s="20">
        <v>12</v>
      </c>
      <c r="K6724" s="20" t="s">
        <v>3</v>
      </c>
      <c r="L6724" t="s">
        <v>1464</v>
      </c>
      <c r="M6724" s="20">
        <v>4.3599999999999994</v>
      </c>
      <c r="N6724" s="20">
        <v>2.64</v>
      </c>
      <c r="AE6724">
        <f t="shared" ref="AE6724:AE6787" si="105">YEAR(B6724)</f>
        <v>2005</v>
      </c>
    </row>
    <row r="6725" spans="1:31" x14ac:dyDescent="0.25">
      <c r="A6725" s="7">
        <v>6722</v>
      </c>
      <c r="B6725" s="8">
        <v>38597</v>
      </c>
      <c r="C6725" t="s">
        <v>3</v>
      </c>
      <c r="D6725" t="s">
        <v>721</v>
      </c>
      <c r="E6725" t="s">
        <v>9</v>
      </c>
      <c r="F6725" t="s">
        <v>754</v>
      </c>
      <c r="G6725" t="s">
        <v>17</v>
      </c>
      <c r="H6725" s="135" t="s">
        <v>1560</v>
      </c>
      <c r="I6725" t="s">
        <v>1454</v>
      </c>
      <c r="J6725" s="20">
        <v>8</v>
      </c>
      <c r="K6725" s="20" t="s">
        <v>9</v>
      </c>
      <c r="L6725" t="s">
        <v>1464</v>
      </c>
      <c r="M6725" s="20">
        <v>1.76</v>
      </c>
      <c r="N6725" s="20">
        <v>3.24</v>
      </c>
      <c r="AE6725">
        <f t="shared" si="105"/>
        <v>2005</v>
      </c>
    </row>
    <row r="6726" spans="1:31" x14ac:dyDescent="0.25">
      <c r="A6726" s="7">
        <v>6723</v>
      </c>
      <c r="B6726" s="8">
        <v>38597</v>
      </c>
      <c r="C6726" t="s">
        <v>3</v>
      </c>
      <c r="D6726" t="s">
        <v>517</v>
      </c>
      <c r="E6726" t="s">
        <v>9</v>
      </c>
      <c r="F6726" t="s">
        <v>485</v>
      </c>
      <c r="G6726" t="s">
        <v>65</v>
      </c>
      <c r="H6726" s="135" t="s">
        <v>1496</v>
      </c>
      <c r="I6726" t="s">
        <v>1454</v>
      </c>
      <c r="J6726" s="20">
        <v>36</v>
      </c>
      <c r="K6726" s="20" t="s">
        <v>9</v>
      </c>
      <c r="L6726" t="s">
        <v>1464</v>
      </c>
      <c r="M6726" s="20">
        <v>7.92</v>
      </c>
      <c r="N6726" s="20">
        <v>11.08</v>
      </c>
      <c r="AE6726">
        <f t="shared" si="105"/>
        <v>2005</v>
      </c>
    </row>
    <row r="6727" spans="1:31" x14ac:dyDescent="0.25">
      <c r="A6727" s="7">
        <v>6724</v>
      </c>
      <c r="B6727" s="8">
        <v>38597</v>
      </c>
      <c r="C6727" t="s">
        <v>3</v>
      </c>
      <c r="D6727" t="s">
        <v>378</v>
      </c>
      <c r="E6727" t="s">
        <v>9</v>
      </c>
      <c r="F6727" t="s">
        <v>242</v>
      </c>
      <c r="G6727" t="s">
        <v>648</v>
      </c>
      <c r="H6727" s="135" t="s">
        <v>2094</v>
      </c>
      <c r="I6727" t="s">
        <v>1454</v>
      </c>
      <c r="J6727" s="20">
        <v>53</v>
      </c>
      <c r="K6727" s="20" t="s">
        <v>1465</v>
      </c>
      <c r="L6727" t="s">
        <v>1466</v>
      </c>
      <c r="M6727" s="20">
        <v>13.25</v>
      </c>
      <c r="N6727" s="20">
        <v>13.25</v>
      </c>
      <c r="AE6727">
        <f t="shared" si="105"/>
        <v>2005</v>
      </c>
    </row>
    <row r="6728" spans="1:31" x14ac:dyDescent="0.25">
      <c r="A6728" s="7">
        <v>6725</v>
      </c>
      <c r="B6728" s="8">
        <v>38597</v>
      </c>
      <c r="C6728" t="s">
        <v>3</v>
      </c>
      <c r="D6728" t="s">
        <v>717</v>
      </c>
      <c r="E6728" t="s">
        <v>9</v>
      </c>
      <c r="F6728" t="s">
        <v>210</v>
      </c>
      <c r="G6728" t="s">
        <v>377</v>
      </c>
      <c r="H6728" s="135" t="s">
        <v>1496</v>
      </c>
      <c r="I6728" t="s">
        <v>1454</v>
      </c>
      <c r="J6728" s="20">
        <v>15</v>
      </c>
      <c r="K6728" s="20" t="s">
        <v>3</v>
      </c>
      <c r="L6728" t="s">
        <v>1464</v>
      </c>
      <c r="M6728" s="20">
        <v>5.2</v>
      </c>
      <c r="N6728" s="20">
        <v>3.3</v>
      </c>
      <c r="AE6728">
        <f t="shared" si="105"/>
        <v>2005</v>
      </c>
    </row>
    <row r="6729" spans="1:31" x14ac:dyDescent="0.25">
      <c r="A6729" s="7">
        <v>6726</v>
      </c>
      <c r="B6729" s="8">
        <v>38597</v>
      </c>
      <c r="C6729" t="s">
        <v>3</v>
      </c>
      <c r="D6729" t="s">
        <v>572</v>
      </c>
      <c r="E6729" t="s">
        <v>9</v>
      </c>
      <c r="F6729" t="s">
        <v>485</v>
      </c>
      <c r="G6729" t="s">
        <v>24</v>
      </c>
      <c r="H6729" s="136" t="s">
        <v>1496</v>
      </c>
      <c r="I6729" t="s">
        <v>1454</v>
      </c>
      <c r="J6729" s="20">
        <v>46</v>
      </c>
      <c r="K6729" s="20" t="s">
        <v>1465</v>
      </c>
      <c r="L6729" t="s">
        <v>1466</v>
      </c>
      <c r="M6729" s="20">
        <v>11.5</v>
      </c>
      <c r="N6729" s="20">
        <v>11.5</v>
      </c>
      <c r="AE6729">
        <f t="shared" si="105"/>
        <v>2005</v>
      </c>
    </row>
    <row r="6730" spans="1:31" x14ac:dyDescent="0.25">
      <c r="A6730" s="7">
        <v>6727</v>
      </c>
      <c r="B6730" s="8">
        <v>38597</v>
      </c>
      <c r="C6730" t="s">
        <v>3</v>
      </c>
      <c r="D6730" t="s">
        <v>72</v>
      </c>
      <c r="E6730" t="s">
        <v>9</v>
      </c>
      <c r="F6730" t="s">
        <v>91</v>
      </c>
      <c r="G6730" t="s">
        <v>714</v>
      </c>
      <c r="H6730" s="9" t="s">
        <v>2205</v>
      </c>
      <c r="I6730" t="s">
        <v>1454</v>
      </c>
      <c r="J6730" s="20">
        <v>75</v>
      </c>
      <c r="K6730" s="20" t="s">
        <v>9</v>
      </c>
      <c r="L6730" t="s">
        <v>1463</v>
      </c>
      <c r="M6730" s="20">
        <v>18</v>
      </c>
      <c r="N6730" s="20">
        <v>20.5</v>
      </c>
      <c r="AE6730">
        <f t="shared" si="105"/>
        <v>2005</v>
      </c>
    </row>
    <row r="6731" spans="1:31" x14ac:dyDescent="0.25">
      <c r="A6731" s="7">
        <v>6728</v>
      </c>
      <c r="B6731" s="8">
        <v>38597</v>
      </c>
      <c r="C6731" t="s">
        <v>3</v>
      </c>
      <c r="D6731" t="s">
        <v>281</v>
      </c>
      <c r="E6731" t="s">
        <v>9</v>
      </c>
      <c r="F6731" t="s">
        <v>91</v>
      </c>
      <c r="G6731" t="s">
        <v>732</v>
      </c>
      <c r="H6731" s="136" t="s">
        <v>2199</v>
      </c>
      <c r="I6731" t="s">
        <v>1454</v>
      </c>
      <c r="J6731" s="20">
        <v>24</v>
      </c>
      <c r="K6731" s="20" t="s">
        <v>1465</v>
      </c>
      <c r="L6731" t="s">
        <v>1466</v>
      </c>
      <c r="M6731" s="20">
        <v>6</v>
      </c>
      <c r="N6731" s="20">
        <v>6</v>
      </c>
      <c r="AE6731">
        <f t="shared" si="105"/>
        <v>2005</v>
      </c>
    </row>
    <row r="6732" spans="1:31" x14ac:dyDescent="0.25">
      <c r="A6732" s="7">
        <v>6729</v>
      </c>
      <c r="B6732" s="8">
        <v>38598</v>
      </c>
      <c r="C6732" t="s">
        <v>3</v>
      </c>
      <c r="D6732" t="s">
        <v>705</v>
      </c>
      <c r="E6732" t="s">
        <v>9</v>
      </c>
      <c r="F6732" t="s">
        <v>37</v>
      </c>
      <c r="G6732" t="s">
        <v>24</v>
      </c>
      <c r="H6732" s="135" t="s">
        <v>1495</v>
      </c>
      <c r="I6732" t="s">
        <v>1454</v>
      </c>
      <c r="J6732" s="20">
        <v>16</v>
      </c>
      <c r="K6732" s="20" t="s">
        <v>9</v>
      </c>
      <c r="L6732" t="s">
        <v>1464</v>
      </c>
      <c r="M6732" s="20">
        <v>3.52</v>
      </c>
      <c r="N6732" s="20">
        <v>5.48</v>
      </c>
      <c r="AE6732">
        <f t="shared" si="105"/>
        <v>2005</v>
      </c>
    </row>
    <row r="6733" spans="1:31" x14ac:dyDescent="0.25">
      <c r="A6733" s="7">
        <v>6730</v>
      </c>
      <c r="B6733" s="8">
        <v>38598</v>
      </c>
      <c r="C6733" t="s">
        <v>3</v>
      </c>
      <c r="D6733" t="s">
        <v>557</v>
      </c>
      <c r="E6733" t="s">
        <v>9</v>
      </c>
      <c r="F6733" t="s">
        <v>727</v>
      </c>
      <c r="G6733" t="s">
        <v>648</v>
      </c>
      <c r="H6733" s="135" t="s">
        <v>1790</v>
      </c>
      <c r="I6733" t="s">
        <v>1454</v>
      </c>
      <c r="J6733" s="20">
        <v>25</v>
      </c>
      <c r="K6733" s="20" t="s">
        <v>3</v>
      </c>
      <c r="L6733" t="s">
        <v>1464</v>
      </c>
      <c r="M6733" s="20">
        <v>8</v>
      </c>
      <c r="N6733" s="20">
        <v>5.5</v>
      </c>
      <c r="AE6733">
        <f t="shared" si="105"/>
        <v>2005</v>
      </c>
    </row>
    <row r="6734" spans="1:31" x14ac:dyDescent="0.25">
      <c r="A6734" s="7">
        <v>6731</v>
      </c>
      <c r="B6734" s="8">
        <v>38598</v>
      </c>
      <c r="C6734" t="s">
        <v>3</v>
      </c>
      <c r="D6734" t="s">
        <v>543</v>
      </c>
      <c r="E6734" t="s">
        <v>9</v>
      </c>
      <c r="F6734" t="s">
        <v>640</v>
      </c>
      <c r="G6734" t="s">
        <v>377</v>
      </c>
      <c r="H6734" s="9" t="s">
        <v>2206</v>
      </c>
      <c r="I6734" t="s">
        <v>1454</v>
      </c>
      <c r="J6734" s="20">
        <v>47</v>
      </c>
      <c r="K6734" s="20" t="s">
        <v>3</v>
      </c>
      <c r="L6734" t="s">
        <v>1463</v>
      </c>
      <c r="M6734" s="20">
        <v>13.22</v>
      </c>
      <c r="N6734" s="20">
        <v>11.28</v>
      </c>
      <c r="AE6734">
        <f t="shared" si="105"/>
        <v>2005</v>
      </c>
    </row>
    <row r="6735" spans="1:31" x14ac:dyDescent="0.25">
      <c r="A6735" s="7">
        <v>6732</v>
      </c>
      <c r="B6735" s="8">
        <v>38598</v>
      </c>
      <c r="C6735" t="s">
        <v>3</v>
      </c>
      <c r="D6735" t="s">
        <v>302</v>
      </c>
      <c r="E6735" t="s">
        <v>9</v>
      </c>
      <c r="F6735" t="s">
        <v>641</v>
      </c>
      <c r="G6735" t="s">
        <v>732</v>
      </c>
      <c r="H6735" s="135" t="s">
        <v>2126</v>
      </c>
      <c r="I6735" t="s">
        <v>1454</v>
      </c>
      <c r="J6735" s="20">
        <v>18</v>
      </c>
      <c r="K6735" s="20" t="s">
        <v>9</v>
      </c>
      <c r="L6735" t="s">
        <v>1463</v>
      </c>
      <c r="M6735" s="20">
        <v>4.32</v>
      </c>
      <c r="N6735" s="20">
        <v>5.68</v>
      </c>
      <c r="AE6735">
        <f t="shared" si="105"/>
        <v>2005</v>
      </c>
    </row>
    <row r="6736" spans="1:31" x14ac:dyDescent="0.25">
      <c r="A6736" s="7">
        <v>6733</v>
      </c>
      <c r="B6736" s="8">
        <v>38598</v>
      </c>
      <c r="C6736" t="s">
        <v>3</v>
      </c>
      <c r="D6736" t="s">
        <v>743</v>
      </c>
      <c r="E6736" t="s">
        <v>9</v>
      </c>
      <c r="F6736" t="s">
        <v>119</v>
      </c>
      <c r="G6736" t="s">
        <v>648</v>
      </c>
      <c r="H6736" s="9" t="s">
        <v>1797</v>
      </c>
      <c r="I6736" t="s">
        <v>1455</v>
      </c>
      <c r="J6736" s="20">
        <v>64</v>
      </c>
      <c r="K6736" s="20" t="s">
        <v>9</v>
      </c>
      <c r="L6736" t="s">
        <v>1464</v>
      </c>
      <c r="M6736" s="20">
        <v>7.04</v>
      </c>
      <c r="N6736" s="20">
        <v>9.4600000000000009</v>
      </c>
      <c r="AE6736">
        <f t="shared" si="105"/>
        <v>2005</v>
      </c>
    </row>
    <row r="6737" spans="1:31" x14ac:dyDescent="0.25">
      <c r="A6737" s="7">
        <v>6734</v>
      </c>
      <c r="B6737" s="8">
        <v>38599</v>
      </c>
      <c r="C6737" t="s">
        <v>3</v>
      </c>
      <c r="D6737" t="s">
        <v>517</v>
      </c>
      <c r="E6737" t="s">
        <v>9</v>
      </c>
      <c r="F6737" t="s">
        <v>703</v>
      </c>
      <c r="G6737" t="s">
        <v>65</v>
      </c>
      <c r="H6737" s="135" t="s">
        <v>1496</v>
      </c>
      <c r="I6737" t="s">
        <v>1454</v>
      </c>
      <c r="J6737" s="20">
        <v>1</v>
      </c>
      <c r="K6737" s="20" t="s">
        <v>1465</v>
      </c>
      <c r="L6737" t="s">
        <v>1466</v>
      </c>
      <c r="M6737" s="20">
        <v>0.25</v>
      </c>
      <c r="N6737" s="20">
        <v>0.25</v>
      </c>
      <c r="AE6737">
        <f t="shared" si="105"/>
        <v>2005</v>
      </c>
    </row>
    <row r="6738" spans="1:31" x14ac:dyDescent="0.25">
      <c r="A6738" s="7">
        <v>6735</v>
      </c>
      <c r="B6738" s="8">
        <v>38599</v>
      </c>
      <c r="C6738" t="s">
        <v>3</v>
      </c>
      <c r="D6738" t="s">
        <v>755</v>
      </c>
      <c r="E6738" t="s">
        <v>9</v>
      </c>
      <c r="F6738" t="s">
        <v>678</v>
      </c>
      <c r="G6738" t="s">
        <v>648</v>
      </c>
      <c r="H6738" s="135" t="s">
        <v>1877</v>
      </c>
      <c r="I6738" t="s">
        <v>1458</v>
      </c>
      <c r="J6738" s="20">
        <v>6</v>
      </c>
      <c r="K6738" s="20" t="s">
        <v>1465</v>
      </c>
      <c r="L6738" t="s">
        <v>1466</v>
      </c>
      <c r="M6738" s="20">
        <v>30</v>
      </c>
      <c r="N6738" s="20">
        <v>10</v>
      </c>
      <c r="AE6738">
        <f t="shared" si="105"/>
        <v>2005</v>
      </c>
    </row>
    <row r="6739" spans="1:31" x14ac:dyDescent="0.25">
      <c r="A6739" s="7">
        <v>6736</v>
      </c>
      <c r="B6739" s="8">
        <v>38599</v>
      </c>
      <c r="C6739" t="s">
        <v>3</v>
      </c>
      <c r="D6739" t="s">
        <v>543</v>
      </c>
      <c r="E6739" t="s">
        <v>9</v>
      </c>
      <c r="F6739" t="s">
        <v>597</v>
      </c>
      <c r="G6739" t="s">
        <v>732</v>
      </c>
      <c r="H6739" s="9" t="s">
        <v>2202</v>
      </c>
      <c r="I6739" t="s">
        <v>1454</v>
      </c>
      <c r="J6739" s="20">
        <v>15</v>
      </c>
      <c r="K6739" s="20" t="s">
        <v>9</v>
      </c>
      <c r="L6739" t="s">
        <v>1464</v>
      </c>
      <c r="M6739" s="20">
        <v>3.3</v>
      </c>
      <c r="N6739" s="20">
        <v>5.2</v>
      </c>
      <c r="AE6739">
        <f t="shared" si="105"/>
        <v>2005</v>
      </c>
    </row>
    <row r="6740" spans="1:31" x14ac:dyDescent="0.25">
      <c r="A6740" s="7">
        <v>6737</v>
      </c>
      <c r="B6740" s="8">
        <v>38599</v>
      </c>
      <c r="C6740" t="s">
        <v>3</v>
      </c>
      <c r="D6740" t="s">
        <v>678</v>
      </c>
      <c r="E6740" t="s">
        <v>9</v>
      </c>
      <c r="F6740" t="s">
        <v>682</v>
      </c>
      <c r="G6740" t="s">
        <v>732</v>
      </c>
      <c r="H6740" s="135" t="s">
        <v>2207</v>
      </c>
      <c r="I6740" t="s">
        <v>1454</v>
      </c>
      <c r="J6740" s="20">
        <v>4</v>
      </c>
      <c r="K6740" s="20" t="s">
        <v>9</v>
      </c>
      <c r="L6740" t="s">
        <v>1463</v>
      </c>
      <c r="M6740" s="20">
        <v>0.96</v>
      </c>
      <c r="N6740" s="20">
        <v>2.04</v>
      </c>
      <c r="AE6740">
        <f t="shared" si="105"/>
        <v>2005</v>
      </c>
    </row>
    <row r="6741" spans="1:31" x14ac:dyDescent="0.25">
      <c r="A6741" s="7">
        <v>6738</v>
      </c>
      <c r="B6741" s="8">
        <v>38599</v>
      </c>
      <c r="C6741" t="s">
        <v>3</v>
      </c>
      <c r="D6741" t="s">
        <v>543</v>
      </c>
      <c r="E6741" t="s">
        <v>9</v>
      </c>
      <c r="F6741" t="s">
        <v>597</v>
      </c>
      <c r="G6741" t="s">
        <v>732</v>
      </c>
      <c r="H6741" s="135" t="s">
        <v>2186</v>
      </c>
      <c r="I6741" t="s">
        <v>1454</v>
      </c>
      <c r="J6741" s="20">
        <v>26</v>
      </c>
      <c r="K6741" s="20" t="s">
        <v>9</v>
      </c>
      <c r="L6741" t="s">
        <v>1464</v>
      </c>
      <c r="M6741" s="20">
        <v>5.72</v>
      </c>
      <c r="N6741" s="20">
        <v>8.2800000000000011</v>
      </c>
      <c r="AE6741">
        <f t="shared" si="105"/>
        <v>2005</v>
      </c>
    </row>
    <row r="6742" spans="1:31" x14ac:dyDescent="0.25">
      <c r="A6742" s="7">
        <v>6739</v>
      </c>
      <c r="B6742" s="8">
        <v>38600</v>
      </c>
      <c r="C6742" t="s">
        <v>3</v>
      </c>
      <c r="D6742" t="s">
        <v>721</v>
      </c>
      <c r="E6742" t="s">
        <v>9</v>
      </c>
      <c r="F6742" t="s">
        <v>702</v>
      </c>
      <c r="G6742" t="s">
        <v>377</v>
      </c>
      <c r="H6742" s="136" t="s">
        <v>1598</v>
      </c>
      <c r="I6742" t="s">
        <v>1454</v>
      </c>
      <c r="J6742" s="20">
        <v>41</v>
      </c>
      <c r="K6742" s="20" t="s">
        <v>3</v>
      </c>
      <c r="L6742" t="s">
        <v>1464</v>
      </c>
      <c r="M6742" s="20">
        <v>12.48</v>
      </c>
      <c r="N6742" s="20">
        <v>9.02</v>
      </c>
      <c r="AE6742">
        <f t="shared" si="105"/>
        <v>2005</v>
      </c>
    </row>
    <row r="6743" spans="1:31" x14ac:dyDescent="0.25">
      <c r="A6743" s="7">
        <v>6740</v>
      </c>
      <c r="B6743" s="8">
        <v>38600</v>
      </c>
      <c r="C6743" t="s">
        <v>3</v>
      </c>
      <c r="D6743" t="s">
        <v>213</v>
      </c>
      <c r="E6743" t="s">
        <v>9</v>
      </c>
      <c r="F6743" t="s">
        <v>375</v>
      </c>
      <c r="G6743" t="s">
        <v>65</v>
      </c>
      <c r="H6743" s="135" t="s">
        <v>1576</v>
      </c>
      <c r="I6743" t="s">
        <v>1454</v>
      </c>
      <c r="J6743" s="20">
        <v>60</v>
      </c>
      <c r="K6743" s="20" t="s">
        <v>3</v>
      </c>
      <c r="L6743" t="s">
        <v>1464</v>
      </c>
      <c r="M6743" s="20">
        <v>17.8</v>
      </c>
      <c r="N6743" s="20">
        <v>13.2</v>
      </c>
      <c r="AE6743">
        <f t="shared" si="105"/>
        <v>2005</v>
      </c>
    </row>
    <row r="6744" spans="1:31" x14ac:dyDescent="0.25">
      <c r="A6744" s="7">
        <v>6741</v>
      </c>
      <c r="B6744" s="8">
        <v>38600</v>
      </c>
      <c r="C6744" t="s">
        <v>3</v>
      </c>
      <c r="D6744" t="s">
        <v>213</v>
      </c>
      <c r="E6744" t="s">
        <v>9</v>
      </c>
      <c r="F6744" t="s">
        <v>19</v>
      </c>
      <c r="G6744" t="s">
        <v>11</v>
      </c>
      <c r="H6744" s="135" t="s">
        <v>1536</v>
      </c>
      <c r="I6744" t="s">
        <v>1454</v>
      </c>
      <c r="J6744" s="20">
        <v>6</v>
      </c>
      <c r="K6744" s="20" t="s">
        <v>1465</v>
      </c>
      <c r="L6744" t="s">
        <v>1466</v>
      </c>
      <c r="M6744" s="20">
        <v>1.5</v>
      </c>
      <c r="N6744" s="20">
        <v>1.5</v>
      </c>
      <c r="AE6744">
        <f t="shared" si="105"/>
        <v>2005</v>
      </c>
    </row>
    <row r="6745" spans="1:31" x14ac:dyDescent="0.25">
      <c r="A6745" s="7">
        <v>6742</v>
      </c>
      <c r="B6745" s="8">
        <v>38600</v>
      </c>
      <c r="C6745" t="s">
        <v>3</v>
      </c>
      <c r="D6745" t="s">
        <v>91</v>
      </c>
      <c r="E6745" t="s">
        <v>9</v>
      </c>
      <c r="F6745" t="s">
        <v>762</v>
      </c>
      <c r="G6745" t="s">
        <v>377</v>
      </c>
      <c r="H6745" s="135" t="s">
        <v>1496</v>
      </c>
      <c r="I6745" t="s">
        <v>1455</v>
      </c>
      <c r="J6745" s="20">
        <v>58</v>
      </c>
      <c r="K6745" s="20" t="s">
        <v>3</v>
      </c>
      <c r="L6745" t="s">
        <v>1464</v>
      </c>
      <c r="M6745" s="20">
        <v>8.6199999999999992</v>
      </c>
      <c r="N6745" s="20">
        <v>6.38</v>
      </c>
      <c r="AE6745">
        <f t="shared" si="105"/>
        <v>2005</v>
      </c>
    </row>
    <row r="6746" spans="1:31" x14ac:dyDescent="0.25">
      <c r="A6746" s="7">
        <v>6743</v>
      </c>
      <c r="B6746" s="8">
        <v>38600</v>
      </c>
      <c r="C6746" t="s">
        <v>3</v>
      </c>
      <c r="D6746" t="s">
        <v>43</v>
      </c>
      <c r="E6746" t="s">
        <v>9</v>
      </c>
      <c r="F6746" t="s">
        <v>667</v>
      </c>
      <c r="G6746" t="s">
        <v>24</v>
      </c>
      <c r="H6746" s="136" t="s">
        <v>1496</v>
      </c>
      <c r="I6746" t="s">
        <v>1454</v>
      </c>
      <c r="J6746" s="20">
        <v>20</v>
      </c>
      <c r="K6746" s="20" t="s">
        <v>1465</v>
      </c>
      <c r="L6746" t="s">
        <v>1466</v>
      </c>
      <c r="M6746" s="20">
        <v>5</v>
      </c>
      <c r="N6746" s="20">
        <v>5</v>
      </c>
      <c r="AE6746">
        <f t="shared" si="105"/>
        <v>2005</v>
      </c>
    </row>
    <row r="6747" spans="1:31" x14ac:dyDescent="0.25">
      <c r="A6747" s="7">
        <v>6744</v>
      </c>
      <c r="B6747" s="8">
        <v>38600</v>
      </c>
      <c r="C6747" t="s">
        <v>3</v>
      </c>
      <c r="D6747" t="s">
        <v>442</v>
      </c>
      <c r="E6747" t="s">
        <v>9</v>
      </c>
      <c r="F6747" t="s">
        <v>733</v>
      </c>
      <c r="G6747" t="s">
        <v>377</v>
      </c>
      <c r="H6747" s="9" t="s">
        <v>2158</v>
      </c>
      <c r="I6747" t="s">
        <v>1454</v>
      </c>
      <c r="J6747" s="20">
        <v>20</v>
      </c>
      <c r="K6747" s="20" t="s">
        <v>9</v>
      </c>
      <c r="L6747" t="s">
        <v>1463</v>
      </c>
      <c r="M6747" s="20">
        <v>4.8</v>
      </c>
      <c r="N6747" s="20">
        <v>6.2</v>
      </c>
      <c r="AE6747">
        <f t="shared" si="105"/>
        <v>2005</v>
      </c>
    </row>
    <row r="6748" spans="1:31" x14ac:dyDescent="0.25">
      <c r="A6748" s="7">
        <v>6745</v>
      </c>
      <c r="B6748" s="8">
        <v>38600</v>
      </c>
      <c r="C6748" t="s">
        <v>3</v>
      </c>
      <c r="D6748" t="s">
        <v>521</v>
      </c>
      <c r="E6748" t="s">
        <v>9</v>
      </c>
      <c r="F6748" t="s">
        <v>733</v>
      </c>
      <c r="G6748" t="s">
        <v>714</v>
      </c>
      <c r="H6748" s="136" t="s">
        <v>2147</v>
      </c>
      <c r="I6748" t="s">
        <v>1455</v>
      </c>
      <c r="J6748" s="20">
        <v>37</v>
      </c>
      <c r="K6748" s="20" t="s">
        <v>9</v>
      </c>
      <c r="L6748" t="s">
        <v>1464</v>
      </c>
      <c r="M6748" s="20">
        <v>4.07</v>
      </c>
      <c r="N6748" s="20">
        <v>5.68</v>
      </c>
      <c r="AE6748">
        <f t="shared" si="105"/>
        <v>2005</v>
      </c>
    </row>
    <row r="6749" spans="1:31" x14ac:dyDescent="0.25">
      <c r="A6749" s="7">
        <v>6746</v>
      </c>
      <c r="B6749" s="8">
        <v>38600</v>
      </c>
      <c r="C6749" t="s">
        <v>3</v>
      </c>
      <c r="D6749" t="s">
        <v>655</v>
      </c>
      <c r="E6749" t="s">
        <v>9</v>
      </c>
      <c r="F6749" t="s">
        <v>395</v>
      </c>
      <c r="G6749" t="s">
        <v>714</v>
      </c>
      <c r="H6749" s="9" t="s">
        <v>2104</v>
      </c>
      <c r="I6749" t="s">
        <v>1454</v>
      </c>
      <c r="J6749" s="20">
        <v>71</v>
      </c>
      <c r="K6749" s="20" t="s">
        <v>9</v>
      </c>
      <c r="L6749" t="s">
        <v>1464</v>
      </c>
      <c r="M6749" s="20">
        <v>15.620000000000001</v>
      </c>
      <c r="N6749" s="20">
        <v>20.88</v>
      </c>
      <c r="AE6749">
        <f t="shared" si="105"/>
        <v>2005</v>
      </c>
    </row>
    <row r="6750" spans="1:31" x14ac:dyDescent="0.25">
      <c r="A6750" s="7">
        <v>6747</v>
      </c>
      <c r="B6750" s="8">
        <v>38600</v>
      </c>
      <c r="C6750" t="s">
        <v>3</v>
      </c>
      <c r="D6750" t="s">
        <v>543</v>
      </c>
      <c r="E6750" t="s">
        <v>9</v>
      </c>
      <c r="F6750" t="s">
        <v>442</v>
      </c>
      <c r="G6750" t="s">
        <v>569</v>
      </c>
      <c r="H6750" s="9" t="s">
        <v>2107</v>
      </c>
      <c r="I6750" t="s">
        <v>1455</v>
      </c>
      <c r="J6750" s="20">
        <v>39</v>
      </c>
      <c r="K6750" s="20" t="s">
        <v>3</v>
      </c>
      <c r="L6750" t="s">
        <v>1464</v>
      </c>
      <c r="M6750" s="20">
        <v>5.96</v>
      </c>
      <c r="N6750" s="20">
        <v>4.29</v>
      </c>
      <c r="AE6750">
        <f t="shared" si="105"/>
        <v>2005</v>
      </c>
    </row>
    <row r="6751" spans="1:31" x14ac:dyDescent="0.25">
      <c r="A6751" s="7">
        <v>6748</v>
      </c>
      <c r="B6751" s="8">
        <v>38600</v>
      </c>
      <c r="C6751" t="s">
        <v>3</v>
      </c>
      <c r="D6751" t="s">
        <v>712</v>
      </c>
      <c r="E6751" t="s">
        <v>9</v>
      </c>
      <c r="F6751" t="s">
        <v>667</v>
      </c>
      <c r="G6751" t="s">
        <v>569</v>
      </c>
      <c r="H6751" s="9" t="s">
        <v>2208</v>
      </c>
      <c r="I6751" t="s">
        <v>1454</v>
      </c>
      <c r="J6751" s="20">
        <v>90</v>
      </c>
      <c r="K6751" s="20" t="s">
        <v>3</v>
      </c>
      <c r="L6751" t="s">
        <v>1463</v>
      </c>
      <c r="M6751" s="20">
        <v>24.4</v>
      </c>
      <c r="N6751" s="20">
        <v>21.6</v>
      </c>
      <c r="AE6751">
        <f t="shared" si="105"/>
        <v>2005</v>
      </c>
    </row>
    <row r="6752" spans="1:31" x14ac:dyDescent="0.25">
      <c r="A6752" s="7">
        <v>6749</v>
      </c>
      <c r="B6752" s="8">
        <v>38601</v>
      </c>
      <c r="C6752" t="s">
        <v>3</v>
      </c>
      <c r="D6752" t="s">
        <v>710</v>
      </c>
      <c r="E6752" t="s">
        <v>9</v>
      </c>
      <c r="F6752" t="s">
        <v>91</v>
      </c>
      <c r="G6752" t="s">
        <v>17</v>
      </c>
      <c r="H6752" s="135" t="s">
        <v>1560</v>
      </c>
      <c r="I6752" t="s">
        <v>1454</v>
      </c>
      <c r="J6752" s="20">
        <v>8</v>
      </c>
      <c r="K6752" s="20" t="s">
        <v>1465</v>
      </c>
      <c r="L6752" t="s">
        <v>1466</v>
      </c>
      <c r="M6752" s="20">
        <v>2</v>
      </c>
      <c r="N6752" s="20">
        <v>2</v>
      </c>
      <c r="AE6752">
        <f t="shared" si="105"/>
        <v>2005</v>
      </c>
    </row>
    <row r="6753" spans="1:31" x14ac:dyDescent="0.25">
      <c r="A6753" s="7">
        <v>6750</v>
      </c>
      <c r="B6753" s="8">
        <v>38601</v>
      </c>
      <c r="C6753" t="s">
        <v>3</v>
      </c>
      <c r="D6753" t="s">
        <v>729</v>
      </c>
      <c r="E6753" t="s">
        <v>9</v>
      </c>
      <c r="F6753" t="s">
        <v>381</v>
      </c>
      <c r="G6753" t="s">
        <v>17</v>
      </c>
      <c r="H6753" s="135" t="s">
        <v>1496</v>
      </c>
      <c r="I6753" t="s">
        <v>1454</v>
      </c>
      <c r="J6753" s="20">
        <v>10</v>
      </c>
      <c r="K6753" s="20" t="s">
        <v>9</v>
      </c>
      <c r="L6753" t="s">
        <v>1464</v>
      </c>
      <c r="M6753" s="20">
        <v>2.2000000000000002</v>
      </c>
      <c r="N6753" s="20">
        <v>3.8</v>
      </c>
      <c r="AE6753">
        <f t="shared" si="105"/>
        <v>2005</v>
      </c>
    </row>
    <row r="6754" spans="1:31" x14ac:dyDescent="0.25">
      <c r="A6754" s="7">
        <v>6751</v>
      </c>
      <c r="B6754" s="8">
        <v>38601</v>
      </c>
      <c r="C6754" t="s">
        <v>3</v>
      </c>
      <c r="D6754" t="s">
        <v>729</v>
      </c>
      <c r="E6754" t="s">
        <v>9</v>
      </c>
      <c r="F6754" t="s">
        <v>682</v>
      </c>
      <c r="G6754" t="s">
        <v>714</v>
      </c>
      <c r="H6754" s="135" t="s">
        <v>2006</v>
      </c>
      <c r="I6754" t="s">
        <v>1454</v>
      </c>
      <c r="J6754" s="20">
        <v>27</v>
      </c>
      <c r="K6754" s="20" t="s">
        <v>9</v>
      </c>
      <c r="L6754" t="s">
        <v>1464</v>
      </c>
      <c r="M6754" s="20">
        <v>5.9399999999999995</v>
      </c>
      <c r="N6754" s="20">
        <v>8.56</v>
      </c>
      <c r="AE6754">
        <f t="shared" si="105"/>
        <v>2005</v>
      </c>
    </row>
    <row r="6755" spans="1:31" x14ac:dyDescent="0.25">
      <c r="A6755" s="7">
        <v>6752</v>
      </c>
      <c r="B6755" s="8">
        <v>38602</v>
      </c>
      <c r="C6755" t="s">
        <v>3</v>
      </c>
      <c r="D6755" t="s">
        <v>543</v>
      </c>
      <c r="E6755" t="s">
        <v>9</v>
      </c>
      <c r="F6755" t="s">
        <v>521</v>
      </c>
      <c r="G6755" t="s">
        <v>714</v>
      </c>
      <c r="H6755" s="135" t="s">
        <v>2209</v>
      </c>
      <c r="I6755" t="s">
        <v>1454</v>
      </c>
      <c r="J6755" s="20">
        <v>49</v>
      </c>
      <c r="K6755" s="20" t="s">
        <v>3</v>
      </c>
      <c r="L6755" t="s">
        <v>1464</v>
      </c>
      <c r="M6755" s="20">
        <v>14.72</v>
      </c>
      <c r="N6755" s="20">
        <v>10.78</v>
      </c>
      <c r="AE6755">
        <f t="shared" si="105"/>
        <v>2005</v>
      </c>
    </row>
    <row r="6756" spans="1:31" x14ac:dyDescent="0.25">
      <c r="A6756" s="7">
        <v>6753</v>
      </c>
      <c r="B6756" s="8">
        <v>38602</v>
      </c>
      <c r="C6756" t="s">
        <v>3</v>
      </c>
      <c r="D6756" t="s">
        <v>542</v>
      </c>
      <c r="E6756" t="s">
        <v>9</v>
      </c>
      <c r="F6756" t="s">
        <v>78</v>
      </c>
      <c r="G6756" t="s">
        <v>24</v>
      </c>
      <c r="H6756" s="136" t="s">
        <v>1496</v>
      </c>
      <c r="I6756" t="s">
        <v>1454</v>
      </c>
      <c r="J6756" s="20">
        <v>15</v>
      </c>
      <c r="K6756" s="20" t="s">
        <v>9</v>
      </c>
      <c r="L6756" t="s">
        <v>1464</v>
      </c>
      <c r="M6756" s="20">
        <v>3.3</v>
      </c>
      <c r="N6756" s="20">
        <v>5.2</v>
      </c>
      <c r="AE6756">
        <f t="shared" si="105"/>
        <v>2005</v>
      </c>
    </row>
    <row r="6757" spans="1:31" x14ac:dyDescent="0.25">
      <c r="A6757" s="7">
        <v>6754</v>
      </c>
      <c r="B6757" s="8">
        <v>38602</v>
      </c>
      <c r="C6757" t="s">
        <v>3</v>
      </c>
      <c r="D6757" t="s">
        <v>557</v>
      </c>
      <c r="E6757" t="s">
        <v>9</v>
      </c>
      <c r="F6757" t="s">
        <v>727</v>
      </c>
      <c r="G6757" t="s">
        <v>714</v>
      </c>
      <c r="H6757" s="9" t="s">
        <v>2152</v>
      </c>
      <c r="I6757" t="s">
        <v>1454</v>
      </c>
      <c r="J6757" s="20">
        <v>36</v>
      </c>
      <c r="K6757" s="20" t="s">
        <v>3</v>
      </c>
      <c r="L6757" t="s">
        <v>1464</v>
      </c>
      <c r="M6757" s="20">
        <v>11.08</v>
      </c>
      <c r="N6757" s="20">
        <v>7.92</v>
      </c>
      <c r="AE6757">
        <f t="shared" si="105"/>
        <v>2005</v>
      </c>
    </row>
    <row r="6758" spans="1:31" x14ac:dyDescent="0.25">
      <c r="A6758" s="7">
        <v>6755</v>
      </c>
      <c r="B6758" s="8">
        <v>38602</v>
      </c>
      <c r="C6758" t="s">
        <v>3</v>
      </c>
      <c r="D6758" t="s">
        <v>557</v>
      </c>
      <c r="E6758" t="s">
        <v>9</v>
      </c>
      <c r="F6758" t="s">
        <v>727</v>
      </c>
      <c r="G6758" t="s">
        <v>732</v>
      </c>
      <c r="H6758" s="135" t="s">
        <v>2210</v>
      </c>
      <c r="I6758" t="s">
        <v>1454</v>
      </c>
      <c r="J6758" s="20">
        <v>16</v>
      </c>
      <c r="K6758" s="20" t="s">
        <v>3</v>
      </c>
      <c r="L6758" t="s">
        <v>1464</v>
      </c>
      <c r="M6758" s="20">
        <v>5.48</v>
      </c>
      <c r="N6758" s="20">
        <v>3.52</v>
      </c>
      <c r="AE6758">
        <f t="shared" si="105"/>
        <v>2005</v>
      </c>
    </row>
    <row r="6759" spans="1:31" x14ac:dyDescent="0.25">
      <c r="A6759" s="7">
        <v>6756</v>
      </c>
      <c r="B6759" s="8">
        <v>38603</v>
      </c>
      <c r="C6759" t="s">
        <v>3</v>
      </c>
      <c r="D6759" t="s">
        <v>655</v>
      </c>
      <c r="E6759" t="s">
        <v>9</v>
      </c>
      <c r="F6759" t="s">
        <v>395</v>
      </c>
      <c r="G6759" t="s">
        <v>714</v>
      </c>
      <c r="H6759" s="9" t="s">
        <v>2211</v>
      </c>
      <c r="I6759" t="s">
        <v>1454</v>
      </c>
      <c r="J6759" s="20">
        <v>48</v>
      </c>
      <c r="K6759" s="20" t="s">
        <v>9</v>
      </c>
      <c r="L6759" t="s">
        <v>1464</v>
      </c>
      <c r="M6759" s="20">
        <v>10.56</v>
      </c>
      <c r="N6759" s="20">
        <v>14.44</v>
      </c>
      <c r="AE6759">
        <f t="shared" si="105"/>
        <v>2005</v>
      </c>
    </row>
    <row r="6760" spans="1:31" x14ac:dyDescent="0.25">
      <c r="A6760" s="7">
        <v>6757</v>
      </c>
      <c r="B6760" s="8">
        <v>38603</v>
      </c>
      <c r="C6760" t="s">
        <v>3</v>
      </c>
      <c r="D6760" t="s">
        <v>729</v>
      </c>
      <c r="E6760" t="s">
        <v>9</v>
      </c>
      <c r="F6760" t="s">
        <v>44</v>
      </c>
      <c r="G6760" t="s">
        <v>732</v>
      </c>
      <c r="H6760" s="135" t="s">
        <v>2186</v>
      </c>
      <c r="I6760" t="s">
        <v>1454</v>
      </c>
      <c r="J6760" s="20">
        <v>86</v>
      </c>
      <c r="K6760" s="20" t="s">
        <v>1465</v>
      </c>
      <c r="L6760" t="s">
        <v>1466</v>
      </c>
      <c r="M6760" s="20">
        <v>21.5</v>
      </c>
      <c r="N6760" s="20">
        <v>21.5</v>
      </c>
      <c r="AE6760">
        <f t="shared" si="105"/>
        <v>2005</v>
      </c>
    </row>
    <row r="6761" spans="1:31" x14ac:dyDescent="0.25">
      <c r="A6761" s="7">
        <v>6758</v>
      </c>
      <c r="B6761" s="8">
        <v>38603</v>
      </c>
      <c r="C6761" t="s">
        <v>3</v>
      </c>
      <c r="D6761" t="s">
        <v>563</v>
      </c>
      <c r="E6761" t="s">
        <v>9</v>
      </c>
      <c r="F6761" t="s">
        <v>763</v>
      </c>
      <c r="G6761" t="s">
        <v>648</v>
      </c>
      <c r="H6761" s="9" t="s">
        <v>1797</v>
      </c>
      <c r="I6761" t="s">
        <v>1458</v>
      </c>
      <c r="J6761" s="20">
        <v>9</v>
      </c>
      <c r="K6761" s="20" t="s">
        <v>9</v>
      </c>
      <c r="L6761" t="s">
        <v>1463</v>
      </c>
      <c r="M6761" s="20">
        <v>10</v>
      </c>
      <c r="N6761" s="20">
        <v>30</v>
      </c>
      <c r="AE6761">
        <f t="shared" si="105"/>
        <v>2005</v>
      </c>
    </row>
    <row r="6762" spans="1:31" x14ac:dyDescent="0.25">
      <c r="A6762" s="7">
        <v>6759</v>
      </c>
      <c r="B6762" s="8">
        <v>38604</v>
      </c>
      <c r="C6762" t="s">
        <v>3</v>
      </c>
      <c r="D6762" t="s">
        <v>729</v>
      </c>
      <c r="E6762" t="s">
        <v>9</v>
      </c>
      <c r="F6762" t="s">
        <v>336</v>
      </c>
      <c r="G6762" t="s">
        <v>377</v>
      </c>
      <c r="H6762" s="136" t="s">
        <v>1613</v>
      </c>
      <c r="I6762" t="s">
        <v>1454</v>
      </c>
      <c r="J6762" s="20">
        <v>1</v>
      </c>
      <c r="K6762" s="20" t="s">
        <v>1465</v>
      </c>
      <c r="L6762" t="s">
        <v>1466</v>
      </c>
      <c r="M6762" s="20">
        <v>0.25</v>
      </c>
      <c r="N6762" s="20">
        <v>0.25</v>
      </c>
      <c r="AE6762">
        <f t="shared" si="105"/>
        <v>2005</v>
      </c>
    </row>
    <row r="6763" spans="1:31" x14ac:dyDescent="0.25">
      <c r="A6763" s="7">
        <v>6760</v>
      </c>
      <c r="B6763" s="8">
        <v>38604</v>
      </c>
      <c r="C6763" t="s">
        <v>3</v>
      </c>
      <c r="D6763" t="s">
        <v>344</v>
      </c>
      <c r="E6763" t="s">
        <v>9</v>
      </c>
      <c r="F6763" t="s">
        <v>685</v>
      </c>
      <c r="G6763" t="s">
        <v>14</v>
      </c>
      <c r="H6763" s="135" t="s">
        <v>1501</v>
      </c>
      <c r="I6763" t="s">
        <v>1454</v>
      </c>
      <c r="J6763" s="20">
        <v>104</v>
      </c>
      <c r="K6763" s="20" t="s">
        <v>3</v>
      </c>
      <c r="L6763" t="s">
        <v>1464</v>
      </c>
      <c r="M6763" s="20">
        <v>30.12</v>
      </c>
      <c r="N6763" s="20">
        <v>22.88</v>
      </c>
      <c r="AE6763">
        <f t="shared" si="105"/>
        <v>2005</v>
      </c>
    </row>
    <row r="6764" spans="1:31" x14ac:dyDescent="0.25">
      <c r="A6764" s="7">
        <v>6761</v>
      </c>
      <c r="B6764" s="8">
        <v>38604</v>
      </c>
      <c r="C6764" t="s">
        <v>3</v>
      </c>
      <c r="D6764" t="s">
        <v>674</v>
      </c>
      <c r="E6764" t="s">
        <v>9</v>
      </c>
      <c r="F6764" t="s">
        <v>703</v>
      </c>
      <c r="G6764" t="s">
        <v>17</v>
      </c>
      <c r="H6764" s="135" t="s">
        <v>1496</v>
      </c>
      <c r="I6764" t="s">
        <v>1454</v>
      </c>
      <c r="J6764" s="20">
        <v>14</v>
      </c>
      <c r="K6764" s="20" t="s">
        <v>3</v>
      </c>
      <c r="L6764" t="s">
        <v>1464</v>
      </c>
      <c r="M6764" s="20">
        <v>4.92</v>
      </c>
      <c r="N6764" s="20">
        <v>3.08</v>
      </c>
      <c r="AE6764">
        <f t="shared" si="105"/>
        <v>2005</v>
      </c>
    </row>
    <row r="6765" spans="1:31" x14ac:dyDescent="0.25">
      <c r="A6765" s="7">
        <v>6762</v>
      </c>
      <c r="B6765" s="8">
        <v>38604</v>
      </c>
      <c r="C6765" t="s">
        <v>3</v>
      </c>
      <c r="D6765" t="s">
        <v>588</v>
      </c>
      <c r="E6765" t="s">
        <v>9</v>
      </c>
      <c r="F6765" t="s">
        <v>77</v>
      </c>
      <c r="G6765" t="s">
        <v>14</v>
      </c>
      <c r="H6765" s="135" t="s">
        <v>1496</v>
      </c>
      <c r="I6765" t="s">
        <v>1455</v>
      </c>
      <c r="J6765" s="20">
        <v>12</v>
      </c>
      <c r="K6765" s="20" t="s">
        <v>9</v>
      </c>
      <c r="L6765" t="s">
        <v>1464</v>
      </c>
      <c r="M6765" s="20">
        <v>1.32</v>
      </c>
      <c r="N6765" s="20">
        <v>2.1799999999999997</v>
      </c>
      <c r="AE6765">
        <f t="shared" si="105"/>
        <v>2005</v>
      </c>
    </row>
    <row r="6766" spans="1:31" x14ac:dyDescent="0.25">
      <c r="A6766" s="7">
        <v>6763</v>
      </c>
      <c r="B6766" s="8">
        <v>38604</v>
      </c>
      <c r="C6766" t="s">
        <v>3</v>
      </c>
      <c r="D6766" t="s">
        <v>571</v>
      </c>
      <c r="E6766" t="s">
        <v>9</v>
      </c>
      <c r="F6766" t="s">
        <v>258</v>
      </c>
      <c r="G6766" t="s">
        <v>569</v>
      </c>
      <c r="H6766" s="9" t="s">
        <v>2212</v>
      </c>
      <c r="I6766" t="s">
        <v>1454</v>
      </c>
      <c r="J6766" s="20">
        <v>15</v>
      </c>
      <c r="K6766" s="20" t="s">
        <v>9</v>
      </c>
      <c r="L6766" t="s">
        <v>1464</v>
      </c>
      <c r="M6766" s="20">
        <v>3.3</v>
      </c>
      <c r="N6766" s="20">
        <v>5.2</v>
      </c>
      <c r="AE6766">
        <f t="shared" si="105"/>
        <v>2005</v>
      </c>
    </row>
    <row r="6767" spans="1:31" x14ac:dyDescent="0.25">
      <c r="A6767" s="7">
        <v>6764</v>
      </c>
      <c r="B6767" s="8">
        <v>38604</v>
      </c>
      <c r="C6767" t="s">
        <v>3</v>
      </c>
      <c r="D6767" t="s">
        <v>729</v>
      </c>
      <c r="E6767" t="s">
        <v>9</v>
      </c>
      <c r="F6767" t="s">
        <v>395</v>
      </c>
      <c r="G6767" t="s">
        <v>732</v>
      </c>
      <c r="H6767" s="135" t="s">
        <v>2166</v>
      </c>
      <c r="I6767" t="s">
        <v>1454</v>
      </c>
      <c r="J6767" s="20">
        <v>15</v>
      </c>
      <c r="K6767" s="20" t="s">
        <v>1465</v>
      </c>
      <c r="L6767" t="s">
        <v>1466</v>
      </c>
      <c r="M6767" s="20">
        <v>3.75</v>
      </c>
      <c r="N6767" s="20">
        <v>3.75</v>
      </c>
      <c r="AE6767">
        <f t="shared" si="105"/>
        <v>2005</v>
      </c>
    </row>
    <row r="6768" spans="1:31" x14ac:dyDescent="0.25">
      <c r="A6768" s="7">
        <v>6765</v>
      </c>
      <c r="B6768" s="8">
        <v>38605</v>
      </c>
      <c r="C6768" t="s">
        <v>3</v>
      </c>
      <c r="D6768" t="s">
        <v>31</v>
      </c>
      <c r="E6768" t="s">
        <v>9</v>
      </c>
      <c r="F6768" t="s">
        <v>247</v>
      </c>
      <c r="G6768" t="s">
        <v>11</v>
      </c>
      <c r="H6768" s="135" t="s">
        <v>1496</v>
      </c>
      <c r="I6768" t="s">
        <v>1454</v>
      </c>
      <c r="J6768" s="20">
        <v>65</v>
      </c>
      <c r="K6768" s="20" t="s">
        <v>9</v>
      </c>
      <c r="L6768" t="s">
        <v>1464</v>
      </c>
      <c r="M6768" s="20">
        <v>14.3</v>
      </c>
      <c r="N6768" s="20">
        <v>19.2</v>
      </c>
      <c r="AE6768">
        <f t="shared" si="105"/>
        <v>2005</v>
      </c>
    </row>
    <row r="6769" spans="1:31" x14ac:dyDescent="0.25">
      <c r="A6769" s="7">
        <v>6766</v>
      </c>
      <c r="B6769" s="8">
        <v>38605</v>
      </c>
      <c r="C6769" t="s">
        <v>3</v>
      </c>
      <c r="D6769" t="s">
        <v>49</v>
      </c>
      <c r="E6769" t="s">
        <v>9</v>
      </c>
      <c r="F6769" t="s">
        <v>247</v>
      </c>
      <c r="G6769" t="s">
        <v>714</v>
      </c>
      <c r="H6769" s="135" t="s">
        <v>2074</v>
      </c>
      <c r="I6769" t="s">
        <v>1454</v>
      </c>
      <c r="J6769" s="20">
        <v>18</v>
      </c>
      <c r="K6769" s="20" t="s">
        <v>9</v>
      </c>
      <c r="L6769" t="s">
        <v>1464</v>
      </c>
      <c r="M6769" s="20">
        <v>3.96</v>
      </c>
      <c r="N6769" s="20">
        <v>6.04</v>
      </c>
      <c r="AE6769">
        <f t="shared" si="105"/>
        <v>2005</v>
      </c>
    </row>
    <row r="6770" spans="1:31" x14ac:dyDescent="0.25">
      <c r="A6770" s="7">
        <v>6767</v>
      </c>
      <c r="B6770" s="8">
        <v>38605</v>
      </c>
      <c r="C6770" t="s">
        <v>3</v>
      </c>
      <c r="D6770" t="s">
        <v>92</v>
      </c>
      <c r="E6770" t="s">
        <v>9</v>
      </c>
      <c r="F6770" t="s">
        <v>431</v>
      </c>
      <c r="G6770" t="s">
        <v>569</v>
      </c>
      <c r="H6770" s="9" t="s">
        <v>2185</v>
      </c>
      <c r="I6770" t="s">
        <v>1454</v>
      </c>
      <c r="J6770" s="20">
        <v>16</v>
      </c>
      <c r="K6770" s="20" t="s">
        <v>9</v>
      </c>
      <c r="L6770" t="s">
        <v>1463</v>
      </c>
      <c r="M6770" s="20">
        <v>3.84</v>
      </c>
      <c r="N6770" s="20">
        <v>5.16</v>
      </c>
      <c r="AE6770">
        <f t="shared" si="105"/>
        <v>2005</v>
      </c>
    </row>
    <row r="6771" spans="1:31" x14ac:dyDescent="0.25">
      <c r="A6771" s="7">
        <v>6768</v>
      </c>
      <c r="B6771" s="8">
        <v>38605</v>
      </c>
      <c r="C6771" t="s">
        <v>3</v>
      </c>
      <c r="D6771" t="s">
        <v>92</v>
      </c>
      <c r="E6771" t="s">
        <v>9</v>
      </c>
      <c r="F6771" t="s">
        <v>431</v>
      </c>
      <c r="G6771" t="s">
        <v>569</v>
      </c>
      <c r="H6771" s="9" t="s">
        <v>2197</v>
      </c>
      <c r="I6771" t="s">
        <v>1454</v>
      </c>
      <c r="J6771" s="20">
        <v>11</v>
      </c>
      <c r="K6771" s="20" t="s">
        <v>3</v>
      </c>
      <c r="L6771" t="s">
        <v>1464</v>
      </c>
      <c r="M6771" s="20">
        <v>4.08</v>
      </c>
      <c r="N6771" s="20">
        <v>2.42</v>
      </c>
      <c r="AE6771">
        <f t="shared" si="105"/>
        <v>2005</v>
      </c>
    </row>
    <row r="6772" spans="1:31" x14ac:dyDescent="0.25">
      <c r="A6772" s="7">
        <v>6769</v>
      </c>
      <c r="B6772" s="8">
        <v>38605</v>
      </c>
      <c r="C6772" t="s">
        <v>3</v>
      </c>
      <c r="D6772" t="s">
        <v>571</v>
      </c>
      <c r="E6772" t="s">
        <v>9</v>
      </c>
      <c r="F6772" t="s">
        <v>258</v>
      </c>
      <c r="G6772" t="s">
        <v>569</v>
      </c>
      <c r="H6772" s="9" t="s">
        <v>2213</v>
      </c>
      <c r="I6772" t="s">
        <v>1454</v>
      </c>
      <c r="J6772" s="20">
        <v>11</v>
      </c>
      <c r="K6772" s="20" t="s">
        <v>1465</v>
      </c>
      <c r="L6772" t="s">
        <v>1466</v>
      </c>
      <c r="M6772" s="20">
        <v>2.75</v>
      </c>
      <c r="N6772" s="20">
        <v>2.75</v>
      </c>
      <c r="AE6772">
        <f t="shared" si="105"/>
        <v>2005</v>
      </c>
    </row>
    <row r="6773" spans="1:31" x14ac:dyDescent="0.25">
      <c r="A6773" s="7">
        <v>6770</v>
      </c>
      <c r="B6773" s="8">
        <v>38605</v>
      </c>
      <c r="C6773" t="s">
        <v>3</v>
      </c>
      <c r="D6773" t="s">
        <v>756</v>
      </c>
      <c r="E6773" t="s">
        <v>9</v>
      </c>
      <c r="F6773" t="s">
        <v>744</v>
      </c>
      <c r="G6773" t="s">
        <v>732</v>
      </c>
      <c r="H6773" s="135" t="s">
        <v>2195</v>
      </c>
      <c r="I6773" t="s">
        <v>1454</v>
      </c>
      <c r="J6773" s="20">
        <v>12</v>
      </c>
      <c r="K6773" s="20" t="s">
        <v>9</v>
      </c>
      <c r="L6773" t="s">
        <v>1464</v>
      </c>
      <c r="M6773" s="20">
        <v>2.64</v>
      </c>
      <c r="N6773" s="20">
        <v>4.3599999999999994</v>
      </c>
      <c r="AE6773">
        <f t="shared" si="105"/>
        <v>2005</v>
      </c>
    </row>
    <row r="6774" spans="1:31" x14ac:dyDescent="0.25">
      <c r="A6774" s="7">
        <v>6771</v>
      </c>
      <c r="B6774" s="8">
        <v>38606</v>
      </c>
      <c r="C6774" t="s">
        <v>3</v>
      </c>
      <c r="D6774" t="s">
        <v>186</v>
      </c>
      <c r="E6774" t="s">
        <v>9</v>
      </c>
      <c r="F6774" t="s">
        <v>764</v>
      </c>
      <c r="G6774" t="s">
        <v>24</v>
      </c>
      <c r="H6774" s="135" t="s">
        <v>1546</v>
      </c>
      <c r="I6774" t="s">
        <v>1458</v>
      </c>
      <c r="J6774" s="20">
        <v>6</v>
      </c>
      <c r="K6774" s="20" t="s">
        <v>3</v>
      </c>
      <c r="L6774" t="s">
        <v>1464</v>
      </c>
      <c r="M6774" s="20">
        <v>10</v>
      </c>
      <c r="N6774" s="20">
        <v>30</v>
      </c>
      <c r="AE6774">
        <f t="shared" si="105"/>
        <v>2005</v>
      </c>
    </row>
    <row r="6775" spans="1:31" x14ac:dyDescent="0.25">
      <c r="A6775" s="7">
        <v>6772</v>
      </c>
      <c r="B6775" s="8">
        <v>38606</v>
      </c>
      <c r="C6775" t="s">
        <v>3</v>
      </c>
      <c r="D6775" t="s">
        <v>459</v>
      </c>
      <c r="E6775" t="s">
        <v>9</v>
      </c>
      <c r="F6775" t="s">
        <v>126</v>
      </c>
      <c r="G6775" t="s">
        <v>11</v>
      </c>
      <c r="H6775" s="135" t="s">
        <v>1515</v>
      </c>
      <c r="I6775" t="s">
        <v>1454</v>
      </c>
      <c r="J6775" s="20">
        <v>30</v>
      </c>
      <c r="K6775" s="20" t="s">
        <v>1465</v>
      </c>
      <c r="L6775" t="s">
        <v>1466</v>
      </c>
      <c r="M6775" s="20">
        <v>7.5</v>
      </c>
      <c r="N6775" s="20">
        <v>7.5</v>
      </c>
      <c r="AE6775">
        <f t="shared" si="105"/>
        <v>2005</v>
      </c>
    </row>
    <row r="6776" spans="1:31" x14ac:dyDescent="0.25">
      <c r="A6776" s="7">
        <v>6773</v>
      </c>
      <c r="B6776" s="8">
        <v>38606</v>
      </c>
      <c r="C6776" t="s">
        <v>3</v>
      </c>
      <c r="D6776" t="s">
        <v>102</v>
      </c>
      <c r="E6776" t="s">
        <v>9</v>
      </c>
      <c r="F6776" t="s">
        <v>548</v>
      </c>
      <c r="G6776" t="s">
        <v>14</v>
      </c>
      <c r="H6776" s="135" t="s">
        <v>1496</v>
      </c>
      <c r="I6776" t="s">
        <v>1455</v>
      </c>
      <c r="J6776" s="20">
        <v>26</v>
      </c>
      <c r="K6776" s="20" t="s">
        <v>3</v>
      </c>
      <c r="L6776" t="s">
        <v>1463</v>
      </c>
      <c r="M6776" s="20">
        <v>3.88</v>
      </c>
      <c r="N6776" s="20">
        <v>3.12</v>
      </c>
      <c r="AE6776">
        <f t="shared" si="105"/>
        <v>2005</v>
      </c>
    </row>
    <row r="6777" spans="1:31" x14ac:dyDescent="0.25">
      <c r="A6777" s="7">
        <v>6774</v>
      </c>
      <c r="B6777" s="8">
        <v>38606</v>
      </c>
      <c r="C6777" t="s">
        <v>3</v>
      </c>
      <c r="D6777" t="s">
        <v>43</v>
      </c>
      <c r="E6777" t="s">
        <v>9</v>
      </c>
      <c r="F6777" t="s">
        <v>667</v>
      </c>
      <c r="G6777" t="s">
        <v>65</v>
      </c>
      <c r="H6777" s="135" t="s">
        <v>1496</v>
      </c>
      <c r="I6777" t="s">
        <v>1454</v>
      </c>
      <c r="J6777" s="20">
        <v>20</v>
      </c>
      <c r="K6777" s="20" t="s">
        <v>1465</v>
      </c>
      <c r="L6777" t="s">
        <v>1466</v>
      </c>
      <c r="M6777" s="20">
        <v>5</v>
      </c>
      <c r="N6777" s="20">
        <v>5</v>
      </c>
      <c r="AE6777">
        <f t="shared" si="105"/>
        <v>2005</v>
      </c>
    </row>
    <row r="6778" spans="1:31" x14ac:dyDescent="0.25">
      <c r="A6778" s="7">
        <v>6775</v>
      </c>
      <c r="B6778" s="8">
        <v>38606</v>
      </c>
      <c r="C6778" t="s">
        <v>3</v>
      </c>
      <c r="D6778" t="s">
        <v>731</v>
      </c>
      <c r="E6778" t="s">
        <v>9</v>
      </c>
      <c r="F6778" t="s">
        <v>259</v>
      </c>
      <c r="G6778" t="s">
        <v>648</v>
      </c>
      <c r="H6778" s="135" t="s">
        <v>2193</v>
      </c>
      <c r="I6778" t="s">
        <v>1456</v>
      </c>
      <c r="J6778" s="20">
        <v>11</v>
      </c>
      <c r="K6778" s="20" t="s">
        <v>3</v>
      </c>
      <c r="L6778" t="s">
        <v>1464</v>
      </c>
      <c r="M6778" s="20">
        <v>4.08</v>
      </c>
      <c r="N6778" s="20">
        <v>2.42</v>
      </c>
      <c r="O6778" t="s">
        <v>3</v>
      </c>
      <c r="P6778" s="13" t="s">
        <v>538</v>
      </c>
      <c r="Q6778" t="s">
        <v>3</v>
      </c>
      <c r="R6778" t="s">
        <v>102</v>
      </c>
      <c r="S6778" t="s">
        <v>3</v>
      </c>
      <c r="T6778" t="s">
        <v>281</v>
      </c>
      <c r="U6778" t="s">
        <v>9</v>
      </c>
      <c r="V6778" t="s">
        <v>55</v>
      </c>
      <c r="W6778" t="s">
        <v>9</v>
      </c>
      <c r="X6778" t="s">
        <v>19</v>
      </c>
      <c r="Y6778" t="s">
        <v>1465</v>
      </c>
      <c r="AA6778" t="s">
        <v>1465</v>
      </c>
      <c r="AC6778" t="s">
        <v>1465</v>
      </c>
      <c r="AE6778">
        <f t="shared" si="105"/>
        <v>2005</v>
      </c>
    </row>
    <row r="6779" spans="1:31" x14ac:dyDescent="0.25">
      <c r="A6779" s="7">
        <v>6776</v>
      </c>
      <c r="B6779" s="8">
        <v>38606</v>
      </c>
      <c r="C6779" t="s">
        <v>3</v>
      </c>
      <c r="D6779" t="s">
        <v>250</v>
      </c>
      <c r="E6779" t="s">
        <v>9</v>
      </c>
      <c r="F6779" t="s">
        <v>258</v>
      </c>
      <c r="G6779" t="s">
        <v>648</v>
      </c>
      <c r="H6779" s="136" t="s">
        <v>1496</v>
      </c>
      <c r="I6779" t="s">
        <v>1456</v>
      </c>
      <c r="J6779" s="20">
        <v>83</v>
      </c>
      <c r="K6779" s="20" t="s">
        <v>9</v>
      </c>
      <c r="L6779" t="s">
        <v>1464</v>
      </c>
      <c r="M6779" s="20">
        <v>18.259999999999998</v>
      </c>
      <c r="N6779" s="20">
        <v>24.240000000000002</v>
      </c>
      <c r="O6779" t="s">
        <v>3</v>
      </c>
      <c r="P6779" s="13" t="s">
        <v>766</v>
      </c>
      <c r="Q6779" t="s">
        <v>3</v>
      </c>
      <c r="R6779" t="s">
        <v>546</v>
      </c>
      <c r="S6779" t="s">
        <v>3</v>
      </c>
      <c r="T6779" t="s">
        <v>360</v>
      </c>
      <c r="U6779" t="s">
        <v>9</v>
      </c>
      <c r="V6779" t="s">
        <v>240</v>
      </c>
      <c r="W6779" t="s">
        <v>9</v>
      </c>
      <c r="X6779" t="s">
        <v>661</v>
      </c>
      <c r="Y6779" t="s">
        <v>9</v>
      </c>
      <c r="Z6779" t="s">
        <v>134</v>
      </c>
      <c r="AA6779" t="s">
        <v>9</v>
      </c>
      <c r="AB6779" t="s">
        <v>266</v>
      </c>
      <c r="AC6779" t="s">
        <v>1465</v>
      </c>
      <c r="AE6779">
        <f t="shared" si="105"/>
        <v>2005</v>
      </c>
    </row>
    <row r="6780" spans="1:31" x14ac:dyDescent="0.25">
      <c r="A6780" s="7">
        <v>6777</v>
      </c>
      <c r="B6780" s="8">
        <v>38606</v>
      </c>
      <c r="C6780" t="s">
        <v>3</v>
      </c>
      <c r="D6780" t="s">
        <v>557</v>
      </c>
      <c r="E6780" t="s">
        <v>9</v>
      </c>
      <c r="F6780" t="s">
        <v>727</v>
      </c>
      <c r="G6780" t="s">
        <v>569</v>
      </c>
      <c r="H6780" s="9" t="s">
        <v>2185</v>
      </c>
      <c r="I6780" t="s">
        <v>1454</v>
      </c>
      <c r="J6780" s="20">
        <v>16</v>
      </c>
      <c r="K6780" s="20" t="s">
        <v>9</v>
      </c>
      <c r="L6780" t="s">
        <v>1464</v>
      </c>
      <c r="M6780" s="20">
        <v>3.52</v>
      </c>
      <c r="N6780" s="20">
        <v>5.48</v>
      </c>
      <c r="AE6780">
        <f t="shared" si="105"/>
        <v>2005</v>
      </c>
    </row>
    <row r="6781" spans="1:31" x14ac:dyDescent="0.25">
      <c r="A6781" s="7">
        <v>6778</v>
      </c>
      <c r="B6781" s="8">
        <v>38607</v>
      </c>
      <c r="C6781" t="s">
        <v>3</v>
      </c>
      <c r="D6781" t="s">
        <v>435</v>
      </c>
      <c r="E6781" t="s">
        <v>9</v>
      </c>
      <c r="F6781" t="s">
        <v>117</v>
      </c>
      <c r="G6781" t="s">
        <v>17</v>
      </c>
      <c r="H6781" s="135" t="s">
        <v>1502</v>
      </c>
      <c r="I6781" t="s">
        <v>1454</v>
      </c>
      <c r="J6781" s="20">
        <v>35</v>
      </c>
      <c r="K6781" s="20" t="s">
        <v>3</v>
      </c>
      <c r="L6781" t="s">
        <v>1464</v>
      </c>
      <c r="M6781" s="20">
        <v>10.8</v>
      </c>
      <c r="N6781" s="20">
        <v>7.7</v>
      </c>
      <c r="AE6781">
        <f t="shared" si="105"/>
        <v>2005</v>
      </c>
    </row>
    <row r="6782" spans="1:31" x14ac:dyDescent="0.25">
      <c r="A6782" s="7">
        <v>6779</v>
      </c>
      <c r="B6782" s="8">
        <v>38607</v>
      </c>
      <c r="C6782" t="s">
        <v>3</v>
      </c>
      <c r="D6782" t="s">
        <v>25</v>
      </c>
      <c r="E6782" t="s">
        <v>9</v>
      </c>
      <c r="F6782" t="s">
        <v>704</v>
      </c>
      <c r="G6782" t="s">
        <v>14</v>
      </c>
      <c r="H6782" s="135" t="s">
        <v>1496</v>
      </c>
      <c r="I6782" t="s">
        <v>1455</v>
      </c>
      <c r="J6782" s="20">
        <v>18</v>
      </c>
      <c r="K6782" s="20" t="s">
        <v>3</v>
      </c>
      <c r="L6782" t="s">
        <v>1464</v>
      </c>
      <c r="M6782" s="20">
        <v>3.02</v>
      </c>
      <c r="N6782" s="20">
        <v>1.98</v>
      </c>
      <c r="AE6782">
        <f t="shared" si="105"/>
        <v>2005</v>
      </c>
    </row>
    <row r="6783" spans="1:31" x14ac:dyDescent="0.25">
      <c r="A6783" s="7">
        <v>6780</v>
      </c>
      <c r="B6783" s="8">
        <v>38607</v>
      </c>
      <c r="C6783" t="s">
        <v>3</v>
      </c>
      <c r="D6783" t="s">
        <v>442</v>
      </c>
      <c r="E6783" t="s">
        <v>9</v>
      </c>
      <c r="F6783" t="s">
        <v>427</v>
      </c>
      <c r="G6783" t="s">
        <v>648</v>
      </c>
      <c r="H6783" s="135" t="s">
        <v>2214</v>
      </c>
      <c r="I6783" t="s">
        <v>1454</v>
      </c>
      <c r="J6783" s="20">
        <v>25</v>
      </c>
      <c r="K6783" s="20" t="s">
        <v>9</v>
      </c>
      <c r="L6783" t="s">
        <v>1464</v>
      </c>
      <c r="M6783" s="20">
        <v>5.5</v>
      </c>
      <c r="N6783" s="20">
        <v>8</v>
      </c>
      <c r="AE6783">
        <f t="shared" si="105"/>
        <v>2005</v>
      </c>
    </row>
    <row r="6784" spans="1:31" x14ac:dyDescent="0.25">
      <c r="A6784" s="7">
        <v>6781</v>
      </c>
      <c r="B6784" s="8">
        <v>38607</v>
      </c>
      <c r="C6784" t="s">
        <v>3</v>
      </c>
      <c r="D6784" t="s">
        <v>614</v>
      </c>
      <c r="E6784" t="s">
        <v>9</v>
      </c>
      <c r="F6784" t="s">
        <v>727</v>
      </c>
      <c r="G6784" t="s">
        <v>648</v>
      </c>
      <c r="H6784" s="135" t="s">
        <v>1790</v>
      </c>
      <c r="I6784" t="s">
        <v>1454</v>
      </c>
      <c r="J6784" s="20">
        <v>24</v>
      </c>
      <c r="K6784" s="20" t="s">
        <v>3</v>
      </c>
      <c r="L6784" t="s">
        <v>1464</v>
      </c>
      <c r="M6784" s="20">
        <v>7.72</v>
      </c>
      <c r="N6784" s="20">
        <v>5.28</v>
      </c>
      <c r="AE6784">
        <f t="shared" si="105"/>
        <v>2005</v>
      </c>
    </row>
    <row r="6785" spans="1:31" x14ac:dyDescent="0.25">
      <c r="A6785" s="7">
        <v>6782</v>
      </c>
      <c r="B6785" s="8">
        <v>38608</v>
      </c>
      <c r="C6785" t="s">
        <v>3</v>
      </c>
      <c r="D6785" t="s">
        <v>270</v>
      </c>
      <c r="E6785" t="s">
        <v>9</v>
      </c>
      <c r="F6785" t="s">
        <v>758</v>
      </c>
      <c r="G6785" t="s">
        <v>714</v>
      </c>
      <c r="H6785" s="136" t="s">
        <v>2215</v>
      </c>
      <c r="I6785" t="s">
        <v>1455</v>
      </c>
      <c r="J6785" s="20">
        <v>3</v>
      </c>
      <c r="K6785" s="20" t="s">
        <v>1465</v>
      </c>
      <c r="L6785" t="s">
        <v>1466</v>
      </c>
      <c r="M6785" s="20">
        <v>0.375</v>
      </c>
      <c r="N6785" s="20">
        <v>0.375</v>
      </c>
      <c r="AE6785">
        <f t="shared" si="105"/>
        <v>2005</v>
      </c>
    </row>
    <row r="6786" spans="1:31" x14ac:dyDescent="0.25">
      <c r="A6786" s="7">
        <v>6783</v>
      </c>
      <c r="B6786" s="8">
        <v>38608</v>
      </c>
      <c r="C6786" t="s">
        <v>3</v>
      </c>
      <c r="D6786" t="s">
        <v>665</v>
      </c>
      <c r="E6786" t="s">
        <v>9</v>
      </c>
      <c r="F6786" t="s">
        <v>53</v>
      </c>
      <c r="G6786" t="s">
        <v>24</v>
      </c>
      <c r="H6786" s="135" t="s">
        <v>1572</v>
      </c>
      <c r="I6786" t="s">
        <v>1455</v>
      </c>
      <c r="J6786" s="20">
        <v>9</v>
      </c>
      <c r="K6786" s="20" t="s">
        <v>3</v>
      </c>
      <c r="L6786" t="s">
        <v>1463</v>
      </c>
      <c r="M6786" s="20">
        <v>1.67</v>
      </c>
      <c r="N6786" s="20">
        <v>1.08</v>
      </c>
      <c r="AE6786">
        <f t="shared" si="105"/>
        <v>2005</v>
      </c>
    </row>
    <row r="6787" spans="1:31" x14ac:dyDescent="0.25">
      <c r="A6787" s="7">
        <v>6784</v>
      </c>
      <c r="B6787" s="8">
        <v>38608</v>
      </c>
      <c r="C6787" t="s">
        <v>3</v>
      </c>
      <c r="D6787" t="s">
        <v>411</v>
      </c>
      <c r="E6787" t="s">
        <v>9</v>
      </c>
      <c r="F6787" t="s">
        <v>661</v>
      </c>
      <c r="G6787" t="s">
        <v>14</v>
      </c>
      <c r="H6787" s="135" t="s">
        <v>1530</v>
      </c>
      <c r="I6787" t="s">
        <v>1454</v>
      </c>
      <c r="J6787" s="20">
        <v>7</v>
      </c>
      <c r="K6787" s="20" t="s">
        <v>3</v>
      </c>
      <c r="L6787" t="s">
        <v>1463</v>
      </c>
      <c r="M6787" s="20">
        <v>2.8200000000000003</v>
      </c>
      <c r="N6787" s="20">
        <v>1.68</v>
      </c>
      <c r="AE6787">
        <f t="shared" si="105"/>
        <v>2005</v>
      </c>
    </row>
    <row r="6788" spans="1:31" x14ac:dyDescent="0.25">
      <c r="A6788" s="7">
        <v>6785</v>
      </c>
      <c r="B6788" s="8">
        <v>38608</v>
      </c>
      <c r="C6788" t="s">
        <v>3</v>
      </c>
      <c r="D6788" t="s">
        <v>15</v>
      </c>
      <c r="E6788" t="s">
        <v>9</v>
      </c>
      <c r="F6788" t="s">
        <v>395</v>
      </c>
      <c r="G6788" t="s">
        <v>648</v>
      </c>
      <c r="H6788" s="136" t="s">
        <v>2078</v>
      </c>
      <c r="I6788" t="s">
        <v>1454</v>
      </c>
      <c r="J6788" s="20">
        <v>7</v>
      </c>
      <c r="K6788" s="20" t="s">
        <v>3</v>
      </c>
      <c r="L6788" t="s">
        <v>1464</v>
      </c>
      <c r="M6788" s="20">
        <v>2.96</v>
      </c>
      <c r="N6788" s="20">
        <v>1.54</v>
      </c>
      <c r="AE6788">
        <f t="shared" ref="AE6788:AE6851" si="106">YEAR(B6788)</f>
        <v>2005</v>
      </c>
    </row>
    <row r="6789" spans="1:31" x14ac:dyDescent="0.25">
      <c r="A6789" s="7">
        <v>6786</v>
      </c>
      <c r="B6789" s="8">
        <v>38608</v>
      </c>
      <c r="C6789" t="s">
        <v>3</v>
      </c>
      <c r="D6789" t="s">
        <v>165</v>
      </c>
      <c r="E6789" t="s">
        <v>9</v>
      </c>
      <c r="F6789" t="s">
        <v>407</v>
      </c>
      <c r="G6789" t="s">
        <v>732</v>
      </c>
      <c r="H6789" s="135" t="s">
        <v>1496</v>
      </c>
      <c r="I6789" t="s">
        <v>1454</v>
      </c>
      <c r="J6789" s="20">
        <v>36</v>
      </c>
      <c r="K6789" s="20" t="s">
        <v>3</v>
      </c>
      <c r="L6789" t="s">
        <v>1463</v>
      </c>
      <c r="M6789" s="20">
        <v>10.36</v>
      </c>
      <c r="N6789" s="20">
        <v>8.64</v>
      </c>
      <c r="AE6789">
        <f t="shared" si="106"/>
        <v>2005</v>
      </c>
    </row>
    <row r="6790" spans="1:31" x14ac:dyDescent="0.25">
      <c r="A6790" s="7">
        <v>6787</v>
      </c>
      <c r="B6790" s="8">
        <v>38609</v>
      </c>
      <c r="C6790" t="s">
        <v>3</v>
      </c>
      <c r="D6790" t="s">
        <v>704</v>
      </c>
      <c r="E6790" t="s">
        <v>9</v>
      </c>
      <c r="F6790" t="s">
        <v>700</v>
      </c>
      <c r="G6790" t="s">
        <v>24</v>
      </c>
      <c r="H6790" s="135" t="s">
        <v>1563</v>
      </c>
      <c r="I6790" t="s">
        <v>1454</v>
      </c>
      <c r="J6790" s="20">
        <v>12</v>
      </c>
      <c r="K6790" s="20" t="s">
        <v>3</v>
      </c>
      <c r="L6790" t="s">
        <v>1463</v>
      </c>
      <c r="M6790" s="20">
        <v>4.12</v>
      </c>
      <c r="N6790" s="20">
        <v>2.88</v>
      </c>
      <c r="AE6790">
        <f t="shared" si="106"/>
        <v>2005</v>
      </c>
    </row>
    <row r="6791" spans="1:31" x14ac:dyDescent="0.25">
      <c r="A6791" s="7">
        <v>6788</v>
      </c>
      <c r="B6791" s="8">
        <v>38609</v>
      </c>
      <c r="C6791" t="s">
        <v>3</v>
      </c>
      <c r="D6791" t="s">
        <v>746</v>
      </c>
      <c r="E6791" t="s">
        <v>9</v>
      </c>
      <c r="F6791" t="s">
        <v>700</v>
      </c>
      <c r="G6791" t="s">
        <v>24</v>
      </c>
      <c r="H6791" s="135" t="s">
        <v>1563</v>
      </c>
      <c r="I6791" t="s">
        <v>1454</v>
      </c>
      <c r="J6791" s="20">
        <v>12</v>
      </c>
      <c r="K6791" s="20" t="s">
        <v>9</v>
      </c>
      <c r="L6791" t="s">
        <v>1464</v>
      </c>
      <c r="M6791" s="20">
        <v>2.64</v>
      </c>
      <c r="N6791" s="20">
        <v>4.3599999999999994</v>
      </c>
      <c r="AE6791">
        <f t="shared" si="106"/>
        <v>2005</v>
      </c>
    </row>
    <row r="6792" spans="1:31" x14ac:dyDescent="0.25">
      <c r="A6792" s="7">
        <v>6789</v>
      </c>
      <c r="B6792" s="8">
        <v>38609</v>
      </c>
      <c r="C6792" t="s">
        <v>3</v>
      </c>
      <c r="D6792" t="s">
        <v>543</v>
      </c>
      <c r="E6792" t="s">
        <v>9</v>
      </c>
      <c r="F6792" t="s">
        <v>258</v>
      </c>
      <c r="G6792" t="s">
        <v>14</v>
      </c>
      <c r="H6792" s="135" t="s">
        <v>1530</v>
      </c>
      <c r="I6792" t="s">
        <v>1454</v>
      </c>
      <c r="J6792" s="20">
        <v>7</v>
      </c>
      <c r="K6792" s="20" t="s">
        <v>9</v>
      </c>
      <c r="L6792" t="s">
        <v>1464</v>
      </c>
      <c r="M6792" s="20">
        <v>1.54</v>
      </c>
      <c r="N6792" s="20">
        <v>2.96</v>
      </c>
      <c r="AE6792">
        <f t="shared" si="106"/>
        <v>2005</v>
      </c>
    </row>
    <row r="6793" spans="1:31" x14ac:dyDescent="0.25">
      <c r="A6793" s="7">
        <v>6790</v>
      </c>
      <c r="B6793" s="8">
        <v>38609</v>
      </c>
      <c r="C6793" t="s">
        <v>3</v>
      </c>
      <c r="D6793" t="s">
        <v>713</v>
      </c>
      <c r="E6793" t="s">
        <v>9</v>
      </c>
      <c r="F6793" t="s">
        <v>730</v>
      </c>
      <c r="G6793" t="s">
        <v>648</v>
      </c>
      <c r="H6793" s="136" t="s">
        <v>2078</v>
      </c>
      <c r="I6793" t="s">
        <v>1455</v>
      </c>
      <c r="J6793" s="20">
        <v>7</v>
      </c>
      <c r="K6793" s="20" t="s">
        <v>3</v>
      </c>
      <c r="L6793" t="s">
        <v>1464</v>
      </c>
      <c r="M6793" s="20">
        <v>1.48</v>
      </c>
      <c r="N6793" s="20">
        <v>0.77</v>
      </c>
      <c r="AE6793">
        <f t="shared" si="106"/>
        <v>2005</v>
      </c>
    </row>
    <row r="6794" spans="1:31" x14ac:dyDescent="0.25">
      <c r="A6794" s="7">
        <v>6791</v>
      </c>
      <c r="B6794" s="8">
        <v>38609</v>
      </c>
      <c r="C6794" t="s">
        <v>3</v>
      </c>
      <c r="D6794" t="s">
        <v>730</v>
      </c>
      <c r="E6794" t="s">
        <v>9</v>
      </c>
      <c r="F6794" t="s">
        <v>713</v>
      </c>
      <c r="G6794" t="s">
        <v>648</v>
      </c>
      <c r="H6794" s="136" t="s">
        <v>2078</v>
      </c>
      <c r="I6794" t="s">
        <v>1455</v>
      </c>
      <c r="J6794" s="20">
        <v>7</v>
      </c>
      <c r="K6794" s="20" t="s">
        <v>3</v>
      </c>
      <c r="L6794" t="s">
        <v>1463</v>
      </c>
      <c r="M6794" s="20">
        <v>1.4100000000000001</v>
      </c>
      <c r="N6794" s="20">
        <v>0.84</v>
      </c>
      <c r="AE6794">
        <f t="shared" si="106"/>
        <v>2005</v>
      </c>
    </row>
    <row r="6795" spans="1:31" x14ac:dyDescent="0.25">
      <c r="A6795" s="7">
        <v>6792</v>
      </c>
      <c r="B6795" s="8">
        <v>38609</v>
      </c>
      <c r="C6795" t="s">
        <v>3</v>
      </c>
      <c r="D6795" t="s">
        <v>743</v>
      </c>
      <c r="E6795" t="s">
        <v>9</v>
      </c>
      <c r="F6795" t="s">
        <v>687</v>
      </c>
      <c r="G6795" t="s">
        <v>648</v>
      </c>
      <c r="H6795" s="136" t="s">
        <v>2216</v>
      </c>
      <c r="I6795" t="s">
        <v>1454</v>
      </c>
      <c r="J6795" s="20">
        <v>202</v>
      </c>
      <c r="K6795" s="20" t="s">
        <v>1465</v>
      </c>
      <c r="L6795" t="s">
        <v>1466</v>
      </c>
      <c r="M6795" s="20">
        <v>50.5</v>
      </c>
      <c r="N6795" s="20">
        <v>50.5</v>
      </c>
      <c r="AE6795">
        <f t="shared" si="106"/>
        <v>2005</v>
      </c>
    </row>
    <row r="6796" spans="1:31" x14ac:dyDescent="0.25">
      <c r="A6796" s="7">
        <v>6793</v>
      </c>
      <c r="B6796" s="8">
        <v>38609</v>
      </c>
      <c r="C6796" t="s">
        <v>3</v>
      </c>
      <c r="D6796" t="s">
        <v>743</v>
      </c>
      <c r="E6796" t="s">
        <v>9</v>
      </c>
      <c r="F6796" t="s">
        <v>66</v>
      </c>
      <c r="G6796" t="s">
        <v>648</v>
      </c>
      <c r="H6796" s="135" t="s">
        <v>2217</v>
      </c>
      <c r="I6796" t="s">
        <v>1454</v>
      </c>
      <c r="J6796" s="20">
        <v>75</v>
      </c>
      <c r="K6796" s="20" t="s">
        <v>9</v>
      </c>
      <c r="L6796" t="s">
        <v>1464</v>
      </c>
      <c r="M6796" s="20">
        <v>16.5</v>
      </c>
      <c r="N6796" s="20">
        <v>22</v>
      </c>
      <c r="AE6796">
        <f t="shared" si="106"/>
        <v>2005</v>
      </c>
    </row>
    <row r="6797" spans="1:31" x14ac:dyDescent="0.25">
      <c r="A6797" s="7">
        <v>6794</v>
      </c>
      <c r="B6797" s="8">
        <v>38609</v>
      </c>
      <c r="C6797" t="s">
        <v>3</v>
      </c>
      <c r="D6797" t="s">
        <v>743</v>
      </c>
      <c r="E6797" t="s">
        <v>9</v>
      </c>
      <c r="F6797" t="s">
        <v>45</v>
      </c>
      <c r="G6797" t="s">
        <v>377</v>
      </c>
      <c r="H6797" s="135" t="s">
        <v>1496</v>
      </c>
      <c r="I6797" t="s">
        <v>1454</v>
      </c>
      <c r="J6797" s="20">
        <v>120</v>
      </c>
      <c r="K6797" s="20" t="s">
        <v>3</v>
      </c>
      <c r="L6797" t="s">
        <v>1464</v>
      </c>
      <c r="M6797" s="20">
        <v>34.6</v>
      </c>
      <c r="N6797" s="20">
        <v>26.4</v>
      </c>
      <c r="AE6797">
        <f t="shared" si="106"/>
        <v>2005</v>
      </c>
    </row>
    <row r="6798" spans="1:31" x14ac:dyDescent="0.25">
      <c r="A6798" s="7">
        <v>6795</v>
      </c>
      <c r="B6798" s="8">
        <v>38609</v>
      </c>
      <c r="C6798" t="s">
        <v>3</v>
      </c>
      <c r="D6798" t="s">
        <v>729</v>
      </c>
      <c r="E6798" t="s">
        <v>9</v>
      </c>
      <c r="F6798" t="s">
        <v>468</v>
      </c>
      <c r="G6798" t="s">
        <v>714</v>
      </c>
      <c r="H6798" s="135" t="s">
        <v>2218</v>
      </c>
      <c r="I6798" t="s">
        <v>1454</v>
      </c>
      <c r="J6798" s="20">
        <v>13</v>
      </c>
      <c r="K6798" s="20" t="s">
        <v>9</v>
      </c>
      <c r="L6798" t="s">
        <v>1464</v>
      </c>
      <c r="M6798" s="20">
        <v>2.86</v>
      </c>
      <c r="N6798" s="20">
        <v>4.6400000000000006</v>
      </c>
      <c r="AE6798">
        <f t="shared" si="106"/>
        <v>2005</v>
      </c>
    </row>
    <row r="6799" spans="1:31" x14ac:dyDescent="0.25">
      <c r="A6799" s="7">
        <v>6796</v>
      </c>
      <c r="B6799" s="8">
        <v>38609</v>
      </c>
      <c r="C6799" t="s">
        <v>3</v>
      </c>
      <c r="D6799" t="s">
        <v>606</v>
      </c>
      <c r="E6799" t="s">
        <v>9</v>
      </c>
      <c r="F6799" t="s">
        <v>468</v>
      </c>
      <c r="G6799" t="s">
        <v>732</v>
      </c>
      <c r="H6799" s="135" t="s">
        <v>2184</v>
      </c>
      <c r="I6799" t="s">
        <v>1454</v>
      </c>
      <c r="J6799" s="20">
        <v>18</v>
      </c>
      <c r="K6799" s="20" t="s">
        <v>9</v>
      </c>
      <c r="L6799" t="s">
        <v>1464</v>
      </c>
      <c r="M6799" s="20">
        <v>3.96</v>
      </c>
      <c r="N6799" s="20">
        <v>6.04</v>
      </c>
      <c r="AE6799">
        <f t="shared" si="106"/>
        <v>2005</v>
      </c>
    </row>
    <row r="6800" spans="1:31" x14ac:dyDescent="0.25">
      <c r="A6800" s="7">
        <v>6797</v>
      </c>
      <c r="B6800" s="8">
        <v>38610</v>
      </c>
      <c r="C6800" t="s">
        <v>3</v>
      </c>
      <c r="D6800" t="s">
        <v>652</v>
      </c>
      <c r="E6800" t="s">
        <v>9</v>
      </c>
      <c r="F6800" t="s">
        <v>375</v>
      </c>
      <c r="G6800" t="s">
        <v>14</v>
      </c>
      <c r="H6800" s="135" t="s">
        <v>1516</v>
      </c>
      <c r="I6800" t="s">
        <v>1455</v>
      </c>
      <c r="J6800" s="20">
        <v>12</v>
      </c>
      <c r="K6800" s="20" t="s">
        <v>3</v>
      </c>
      <c r="L6800" t="s">
        <v>1463</v>
      </c>
      <c r="M6800" s="20">
        <v>2.06</v>
      </c>
      <c r="N6800" s="20">
        <v>1.44</v>
      </c>
      <c r="AE6800">
        <f t="shared" si="106"/>
        <v>2005</v>
      </c>
    </row>
    <row r="6801" spans="1:31" x14ac:dyDescent="0.25">
      <c r="A6801" s="7">
        <v>6798</v>
      </c>
      <c r="B6801" s="8">
        <v>38611</v>
      </c>
      <c r="C6801" t="s">
        <v>3</v>
      </c>
      <c r="D6801" t="s">
        <v>311</v>
      </c>
      <c r="E6801" t="s">
        <v>9</v>
      </c>
      <c r="F6801" t="s">
        <v>687</v>
      </c>
      <c r="G6801" t="s">
        <v>714</v>
      </c>
      <c r="H6801" s="135" t="s">
        <v>2218</v>
      </c>
      <c r="I6801" t="s">
        <v>1454</v>
      </c>
      <c r="J6801" s="20">
        <v>40</v>
      </c>
      <c r="K6801" s="20" t="s">
        <v>1465</v>
      </c>
      <c r="L6801" t="s">
        <v>1466</v>
      </c>
      <c r="M6801" s="20">
        <v>10</v>
      </c>
      <c r="N6801" s="20">
        <v>10</v>
      </c>
      <c r="AE6801">
        <f t="shared" si="106"/>
        <v>2005</v>
      </c>
    </row>
    <row r="6802" spans="1:31" x14ac:dyDescent="0.25">
      <c r="A6802" s="7">
        <v>6799</v>
      </c>
      <c r="B6802" s="8">
        <v>38612</v>
      </c>
      <c r="C6802" t="s">
        <v>3</v>
      </c>
      <c r="D6802" t="s">
        <v>165</v>
      </c>
      <c r="E6802" t="s">
        <v>9</v>
      </c>
      <c r="F6802" t="s">
        <v>473</v>
      </c>
      <c r="G6802" t="s">
        <v>14</v>
      </c>
      <c r="H6802" s="135" t="s">
        <v>1530</v>
      </c>
      <c r="I6802" t="s">
        <v>1454</v>
      </c>
      <c r="J6802" s="20">
        <v>7</v>
      </c>
      <c r="K6802" s="20" t="s">
        <v>3</v>
      </c>
      <c r="L6802" t="s">
        <v>1463</v>
      </c>
      <c r="M6802" s="20">
        <v>2.8200000000000003</v>
      </c>
      <c r="N6802" s="20">
        <v>1.68</v>
      </c>
      <c r="AE6802">
        <f t="shared" si="106"/>
        <v>2005</v>
      </c>
    </row>
    <row r="6803" spans="1:31" x14ac:dyDescent="0.25">
      <c r="A6803" s="7">
        <v>6800</v>
      </c>
      <c r="B6803" s="8">
        <v>38612</v>
      </c>
      <c r="C6803" t="s">
        <v>3</v>
      </c>
      <c r="D6803" t="s">
        <v>440</v>
      </c>
      <c r="E6803" t="s">
        <v>9</v>
      </c>
      <c r="F6803" t="s">
        <v>428</v>
      </c>
      <c r="G6803" t="s">
        <v>569</v>
      </c>
      <c r="H6803" s="135" t="s">
        <v>1496</v>
      </c>
      <c r="I6803" t="s">
        <v>1454</v>
      </c>
      <c r="J6803" s="20">
        <v>19</v>
      </c>
      <c r="K6803" s="20" t="s">
        <v>9</v>
      </c>
      <c r="L6803" t="s">
        <v>1464</v>
      </c>
      <c r="M6803" s="20">
        <v>4.18</v>
      </c>
      <c r="N6803" s="20">
        <v>6.32</v>
      </c>
      <c r="AE6803">
        <f t="shared" si="106"/>
        <v>2005</v>
      </c>
    </row>
    <row r="6804" spans="1:31" x14ac:dyDescent="0.25">
      <c r="A6804" s="7">
        <v>6801</v>
      </c>
      <c r="B6804" s="8">
        <v>38612</v>
      </c>
      <c r="C6804" t="s">
        <v>3</v>
      </c>
      <c r="D6804" t="s">
        <v>440</v>
      </c>
      <c r="E6804" t="s">
        <v>9</v>
      </c>
      <c r="F6804" t="s">
        <v>703</v>
      </c>
      <c r="G6804" t="s">
        <v>24</v>
      </c>
      <c r="H6804" s="135" t="s">
        <v>1493</v>
      </c>
      <c r="I6804" t="s">
        <v>1454</v>
      </c>
      <c r="J6804" s="20">
        <v>38</v>
      </c>
      <c r="K6804" s="20" t="s">
        <v>3</v>
      </c>
      <c r="L6804" t="s">
        <v>1464</v>
      </c>
      <c r="M6804" s="20">
        <v>11.64</v>
      </c>
      <c r="N6804" s="20">
        <v>8.36</v>
      </c>
      <c r="AE6804">
        <f t="shared" si="106"/>
        <v>2005</v>
      </c>
    </row>
    <row r="6805" spans="1:31" x14ac:dyDescent="0.25">
      <c r="A6805" s="7">
        <v>6802</v>
      </c>
      <c r="B6805" s="8">
        <v>38613</v>
      </c>
      <c r="C6805" t="s">
        <v>3</v>
      </c>
      <c r="D6805" t="s">
        <v>178</v>
      </c>
      <c r="E6805" t="s">
        <v>9</v>
      </c>
      <c r="F6805" t="s">
        <v>91</v>
      </c>
      <c r="G6805" t="s">
        <v>14</v>
      </c>
      <c r="H6805" s="135" t="s">
        <v>1530</v>
      </c>
      <c r="I6805" t="s">
        <v>1454</v>
      </c>
      <c r="J6805" s="20">
        <v>7</v>
      </c>
      <c r="K6805" s="20" t="s">
        <v>9</v>
      </c>
      <c r="L6805" t="s">
        <v>1464</v>
      </c>
      <c r="M6805" s="20">
        <v>1.54</v>
      </c>
      <c r="N6805" s="20">
        <v>2.96</v>
      </c>
      <c r="AE6805">
        <f t="shared" si="106"/>
        <v>2005</v>
      </c>
    </row>
    <row r="6806" spans="1:31" x14ac:dyDescent="0.25">
      <c r="A6806" s="7">
        <v>6803</v>
      </c>
      <c r="B6806" s="8">
        <v>38613</v>
      </c>
      <c r="C6806" t="s">
        <v>3</v>
      </c>
      <c r="D6806" t="s">
        <v>94</v>
      </c>
      <c r="E6806" t="s">
        <v>9</v>
      </c>
      <c r="F6806" t="s">
        <v>266</v>
      </c>
      <c r="G6806" t="s">
        <v>377</v>
      </c>
      <c r="H6806" s="9" t="s">
        <v>2219</v>
      </c>
      <c r="I6806" t="s">
        <v>1454</v>
      </c>
      <c r="J6806" s="20">
        <v>87</v>
      </c>
      <c r="K6806" s="20" t="s">
        <v>9</v>
      </c>
      <c r="L6806" t="s">
        <v>1463</v>
      </c>
      <c r="M6806" s="20">
        <v>20.88</v>
      </c>
      <c r="N6806" s="20">
        <v>23.62</v>
      </c>
      <c r="AE6806">
        <f t="shared" si="106"/>
        <v>2005</v>
      </c>
    </row>
    <row r="6807" spans="1:31" x14ac:dyDescent="0.25">
      <c r="A6807" s="7">
        <v>6804</v>
      </c>
      <c r="B6807" s="8">
        <v>38613</v>
      </c>
      <c r="C6807" t="s">
        <v>3</v>
      </c>
      <c r="D6807" t="s">
        <v>655</v>
      </c>
      <c r="E6807" t="s">
        <v>9</v>
      </c>
      <c r="F6807" t="s">
        <v>661</v>
      </c>
      <c r="G6807" t="s">
        <v>714</v>
      </c>
      <c r="H6807" s="135" t="s">
        <v>2074</v>
      </c>
      <c r="I6807" t="s">
        <v>1454</v>
      </c>
      <c r="J6807" s="20">
        <v>17</v>
      </c>
      <c r="K6807" s="20" t="s">
        <v>9</v>
      </c>
      <c r="L6807" t="s">
        <v>1464</v>
      </c>
      <c r="M6807" s="20">
        <v>3.74</v>
      </c>
      <c r="N6807" s="20">
        <v>5.76</v>
      </c>
      <c r="AE6807">
        <f t="shared" si="106"/>
        <v>2005</v>
      </c>
    </row>
    <row r="6808" spans="1:31" x14ac:dyDescent="0.25">
      <c r="A6808" s="7">
        <v>6805</v>
      </c>
      <c r="B6808" s="8">
        <v>38613</v>
      </c>
      <c r="C6808" t="s">
        <v>3</v>
      </c>
      <c r="D6808" t="s">
        <v>756</v>
      </c>
      <c r="E6808" t="s">
        <v>9</v>
      </c>
      <c r="F6808" t="s">
        <v>744</v>
      </c>
      <c r="G6808" t="s">
        <v>732</v>
      </c>
      <c r="H6808" s="135" t="s">
        <v>2191</v>
      </c>
      <c r="I6808" t="s">
        <v>1454</v>
      </c>
      <c r="J6808" s="20">
        <v>25</v>
      </c>
      <c r="K6808" s="20" t="s">
        <v>3</v>
      </c>
      <c r="L6808" t="s">
        <v>1464</v>
      </c>
      <c r="M6808" s="20">
        <v>8</v>
      </c>
      <c r="N6808" s="20">
        <v>5.5</v>
      </c>
      <c r="AE6808">
        <f t="shared" si="106"/>
        <v>2005</v>
      </c>
    </row>
    <row r="6809" spans="1:31" x14ac:dyDescent="0.25">
      <c r="A6809" s="7">
        <v>6806</v>
      </c>
      <c r="B6809" s="8">
        <v>38614</v>
      </c>
      <c r="C6809" t="s">
        <v>3</v>
      </c>
      <c r="D6809" t="s">
        <v>163</v>
      </c>
      <c r="E6809" t="s">
        <v>9</v>
      </c>
      <c r="F6809" t="s">
        <v>282</v>
      </c>
      <c r="G6809" t="s">
        <v>65</v>
      </c>
      <c r="H6809" s="135" t="s">
        <v>1540</v>
      </c>
      <c r="I6809" t="s">
        <v>1455</v>
      </c>
      <c r="J6809" s="20">
        <v>15</v>
      </c>
      <c r="K6809" s="20" t="s">
        <v>3</v>
      </c>
      <c r="L6809" t="s">
        <v>1464</v>
      </c>
      <c r="M6809" s="20">
        <v>2.6</v>
      </c>
      <c r="N6809" s="20">
        <v>1.65</v>
      </c>
      <c r="AE6809">
        <f t="shared" si="106"/>
        <v>2005</v>
      </c>
    </row>
    <row r="6810" spans="1:31" x14ac:dyDescent="0.25">
      <c r="A6810" s="7">
        <v>6807</v>
      </c>
      <c r="B6810" s="8">
        <v>38614</v>
      </c>
      <c r="C6810" t="s">
        <v>3</v>
      </c>
      <c r="D6810" t="s">
        <v>107</v>
      </c>
      <c r="E6810" t="s">
        <v>9</v>
      </c>
      <c r="F6810" t="s">
        <v>641</v>
      </c>
      <c r="G6810" t="s">
        <v>14</v>
      </c>
      <c r="H6810" s="135" t="s">
        <v>1501</v>
      </c>
      <c r="I6810" t="s">
        <v>1454</v>
      </c>
      <c r="J6810" s="20">
        <v>76</v>
      </c>
      <c r="K6810" s="20" t="s">
        <v>9</v>
      </c>
      <c r="L6810" t="s">
        <v>1464</v>
      </c>
      <c r="M6810" s="20">
        <v>16.72</v>
      </c>
      <c r="N6810" s="20">
        <v>22.28</v>
      </c>
      <c r="AE6810">
        <f t="shared" si="106"/>
        <v>2005</v>
      </c>
    </row>
    <row r="6811" spans="1:31" x14ac:dyDescent="0.25">
      <c r="A6811" s="7">
        <v>6808</v>
      </c>
      <c r="B6811" s="8">
        <v>38614</v>
      </c>
      <c r="C6811" t="s">
        <v>3</v>
      </c>
      <c r="D6811" t="s">
        <v>500</v>
      </c>
      <c r="E6811" t="s">
        <v>9</v>
      </c>
      <c r="F6811" t="s">
        <v>641</v>
      </c>
      <c r="G6811" t="s">
        <v>648</v>
      </c>
      <c r="H6811" s="135" t="s">
        <v>1785</v>
      </c>
      <c r="I6811" t="s">
        <v>1454</v>
      </c>
      <c r="J6811" s="20">
        <v>47</v>
      </c>
      <c r="K6811" s="20" t="s">
        <v>9</v>
      </c>
      <c r="L6811" t="s">
        <v>1464</v>
      </c>
      <c r="M6811" s="20">
        <v>10.34</v>
      </c>
      <c r="N6811" s="20">
        <v>14.16</v>
      </c>
      <c r="AE6811">
        <f t="shared" si="106"/>
        <v>2005</v>
      </c>
    </row>
    <row r="6812" spans="1:31" x14ac:dyDescent="0.25">
      <c r="A6812" s="7">
        <v>6809</v>
      </c>
      <c r="B6812" s="8">
        <v>38614</v>
      </c>
      <c r="C6812" t="s">
        <v>3</v>
      </c>
      <c r="D6812" t="s">
        <v>311</v>
      </c>
      <c r="E6812" t="s">
        <v>9</v>
      </c>
      <c r="F6812" t="s">
        <v>247</v>
      </c>
      <c r="G6812" t="s">
        <v>732</v>
      </c>
      <c r="H6812" s="135" t="s">
        <v>2186</v>
      </c>
      <c r="I6812" t="s">
        <v>1454</v>
      </c>
      <c r="J6812" s="20">
        <v>20</v>
      </c>
      <c r="K6812" s="20" t="s">
        <v>1465</v>
      </c>
      <c r="L6812" t="s">
        <v>1466</v>
      </c>
      <c r="M6812" s="20">
        <v>5</v>
      </c>
      <c r="N6812" s="20">
        <v>5</v>
      </c>
      <c r="AE6812">
        <f t="shared" si="106"/>
        <v>2005</v>
      </c>
    </row>
    <row r="6813" spans="1:31" x14ac:dyDescent="0.25">
      <c r="A6813" s="7">
        <v>6810</v>
      </c>
      <c r="B6813" s="8">
        <v>38614</v>
      </c>
      <c r="C6813" t="s">
        <v>3</v>
      </c>
      <c r="D6813" t="s">
        <v>311</v>
      </c>
      <c r="E6813" t="s">
        <v>9</v>
      </c>
      <c r="F6813" t="s">
        <v>66</v>
      </c>
      <c r="G6813" t="s">
        <v>648</v>
      </c>
      <c r="H6813" s="9" t="s">
        <v>1797</v>
      </c>
      <c r="I6813" t="s">
        <v>1454</v>
      </c>
      <c r="J6813" s="20">
        <v>156</v>
      </c>
      <c r="K6813" s="20" t="s">
        <v>9</v>
      </c>
      <c r="L6813" t="s">
        <v>1464</v>
      </c>
      <c r="M6813" s="20">
        <v>34.32</v>
      </c>
      <c r="N6813" s="20">
        <v>44.68</v>
      </c>
      <c r="AE6813">
        <f t="shared" si="106"/>
        <v>2005</v>
      </c>
    </row>
    <row r="6814" spans="1:31" x14ac:dyDescent="0.25">
      <c r="A6814" s="7">
        <v>6811</v>
      </c>
      <c r="B6814" s="8">
        <v>38615</v>
      </c>
      <c r="C6814" t="s">
        <v>3</v>
      </c>
      <c r="D6814" t="s">
        <v>464</v>
      </c>
      <c r="E6814" t="s">
        <v>9</v>
      </c>
      <c r="F6814" t="s">
        <v>687</v>
      </c>
      <c r="G6814" t="s">
        <v>569</v>
      </c>
      <c r="H6814" s="135" t="s">
        <v>1709</v>
      </c>
      <c r="I6814" t="s">
        <v>1455</v>
      </c>
      <c r="J6814" s="20">
        <v>11</v>
      </c>
      <c r="K6814" s="20" t="s">
        <v>1465</v>
      </c>
      <c r="L6814" t="s">
        <v>1466</v>
      </c>
      <c r="M6814" s="20">
        <v>1.375</v>
      </c>
      <c r="N6814" s="20">
        <v>1.375</v>
      </c>
      <c r="AE6814">
        <f t="shared" si="106"/>
        <v>2005</v>
      </c>
    </row>
    <row r="6815" spans="1:31" x14ac:dyDescent="0.25">
      <c r="A6815" s="7">
        <v>6812</v>
      </c>
      <c r="B6815" s="8">
        <v>38615</v>
      </c>
      <c r="C6815" t="s">
        <v>3</v>
      </c>
      <c r="D6815" t="s">
        <v>271</v>
      </c>
      <c r="E6815" t="s">
        <v>9</v>
      </c>
      <c r="F6815" t="s">
        <v>126</v>
      </c>
      <c r="G6815" t="s">
        <v>14</v>
      </c>
      <c r="H6815" s="135" t="s">
        <v>1530</v>
      </c>
      <c r="I6815" t="s">
        <v>1454</v>
      </c>
      <c r="J6815" s="20">
        <v>7</v>
      </c>
      <c r="K6815" s="20" t="s">
        <v>3</v>
      </c>
      <c r="L6815" t="s">
        <v>1464</v>
      </c>
      <c r="M6815" s="20">
        <v>2.96</v>
      </c>
      <c r="N6815" s="20">
        <v>1.54</v>
      </c>
      <c r="AE6815">
        <f t="shared" si="106"/>
        <v>2005</v>
      </c>
    </row>
    <row r="6816" spans="1:31" x14ac:dyDescent="0.25">
      <c r="A6816" s="7">
        <v>6813</v>
      </c>
      <c r="B6816" s="8">
        <v>38615</v>
      </c>
      <c r="C6816" t="s">
        <v>3</v>
      </c>
      <c r="D6816" t="s">
        <v>689</v>
      </c>
      <c r="E6816" t="s">
        <v>9</v>
      </c>
      <c r="F6816" t="s">
        <v>468</v>
      </c>
      <c r="G6816" t="s">
        <v>648</v>
      </c>
      <c r="H6816" s="136" t="s">
        <v>1852</v>
      </c>
      <c r="I6816" t="s">
        <v>1454</v>
      </c>
      <c r="J6816" s="20">
        <v>15</v>
      </c>
      <c r="K6816" s="20" t="s">
        <v>9</v>
      </c>
      <c r="L6816" t="s">
        <v>1464</v>
      </c>
      <c r="M6816" s="20">
        <v>3.3</v>
      </c>
      <c r="N6816" s="20">
        <v>5.2</v>
      </c>
      <c r="AE6816">
        <f t="shared" si="106"/>
        <v>2005</v>
      </c>
    </row>
    <row r="6817" spans="1:31" x14ac:dyDescent="0.25">
      <c r="A6817" s="7">
        <v>6814</v>
      </c>
      <c r="B6817" s="8">
        <v>38615</v>
      </c>
      <c r="C6817" t="s">
        <v>3</v>
      </c>
      <c r="D6817" t="s">
        <v>276</v>
      </c>
      <c r="E6817" t="s">
        <v>9</v>
      </c>
      <c r="F6817" t="s">
        <v>30</v>
      </c>
      <c r="G6817" t="s">
        <v>569</v>
      </c>
      <c r="H6817" s="9" t="s">
        <v>2220</v>
      </c>
      <c r="I6817" t="s">
        <v>1454</v>
      </c>
      <c r="J6817" s="20">
        <v>75</v>
      </c>
      <c r="K6817" s="20" t="s">
        <v>3</v>
      </c>
      <c r="L6817" t="s">
        <v>1464</v>
      </c>
      <c r="M6817" s="20">
        <v>22</v>
      </c>
      <c r="N6817" s="20">
        <v>16.5</v>
      </c>
      <c r="AE6817">
        <f t="shared" si="106"/>
        <v>2005</v>
      </c>
    </row>
    <row r="6818" spans="1:31" x14ac:dyDescent="0.25">
      <c r="A6818" s="7">
        <v>6815</v>
      </c>
      <c r="B6818" s="8">
        <v>38615</v>
      </c>
      <c r="C6818" t="s">
        <v>3</v>
      </c>
      <c r="D6818" t="s">
        <v>655</v>
      </c>
      <c r="E6818" t="s">
        <v>9</v>
      </c>
      <c r="F6818" t="s">
        <v>494</v>
      </c>
      <c r="G6818" t="s">
        <v>732</v>
      </c>
      <c r="H6818" s="135" t="s">
        <v>2131</v>
      </c>
      <c r="I6818" t="s">
        <v>1455</v>
      </c>
      <c r="J6818" s="20">
        <v>33</v>
      </c>
      <c r="K6818" s="20" t="s">
        <v>9</v>
      </c>
      <c r="L6818" t="s">
        <v>1464</v>
      </c>
      <c r="M6818" s="20">
        <v>3.63</v>
      </c>
      <c r="N6818" s="20">
        <v>5.12</v>
      </c>
      <c r="AE6818">
        <f t="shared" si="106"/>
        <v>2005</v>
      </c>
    </row>
    <row r="6819" spans="1:31" x14ac:dyDescent="0.25">
      <c r="A6819" s="7">
        <v>6816</v>
      </c>
      <c r="B6819" s="8">
        <v>38616</v>
      </c>
      <c r="C6819" t="s">
        <v>3</v>
      </c>
      <c r="D6819" t="s">
        <v>543</v>
      </c>
      <c r="E6819" t="s">
        <v>9</v>
      </c>
      <c r="F6819" t="s">
        <v>427</v>
      </c>
      <c r="G6819" t="s">
        <v>648</v>
      </c>
      <c r="H6819" s="135" t="s">
        <v>2221</v>
      </c>
      <c r="I6819" t="s">
        <v>1454</v>
      </c>
      <c r="J6819" s="20">
        <v>51</v>
      </c>
      <c r="K6819" s="20" t="s">
        <v>3</v>
      </c>
      <c r="L6819" t="s">
        <v>1464</v>
      </c>
      <c r="M6819" s="20">
        <v>15.28</v>
      </c>
      <c r="N6819" s="20">
        <v>11.22</v>
      </c>
      <c r="AE6819">
        <f t="shared" si="106"/>
        <v>2005</v>
      </c>
    </row>
    <row r="6820" spans="1:31" x14ac:dyDescent="0.25">
      <c r="A6820" s="7">
        <v>6817</v>
      </c>
      <c r="B6820" s="8">
        <v>38616</v>
      </c>
      <c r="C6820" t="s">
        <v>3</v>
      </c>
      <c r="D6820" t="s">
        <v>392</v>
      </c>
      <c r="E6820" t="s">
        <v>9</v>
      </c>
      <c r="F6820" t="s">
        <v>285</v>
      </c>
      <c r="G6820" t="s">
        <v>648</v>
      </c>
      <c r="H6820" s="136" t="s">
        <v>1496</v>
      </c>
      <c r="I6820" t="s">
        <v>1454</v>
      </c>
      <c r="J6820" s="20">
        <v>15</v>
      </c>
      <c r="K6820" s="20" t="s">
        <v>3</v>
      </c>
      <c r="L6820" t="s">
        <v>1464</v>
      </c>
      <c r="M6820" s="20">
        <v>5.2</v>
      </c>
      <c r="N6820" s="20">
        <v>3.3</v>
      </c>
      <c r="AE6820">
        <f t="shared" si="106"/>
        <v>2005</v>
      </c>
    </row>
    <row r="6821" spans="1:31" x14ac:dyDescent="0.25">
      <c r="A6821" s="7">
        <v>6818</v>
      </c>
      <c r="B6821" s="8">
        <v>38616</v>
      </c>
      <c r="C6821" t="s">
        <v>3</v>
      </c>
      <c r="D6821" t="s">
        <v>279</v>
      </c>
      <c r="E6821" t="s">
        <v>9</v>
      </c>
      <c r="F6821" t="s">
        <v>641</v>
      </c>
      <c r="G6821" t="s">
        <v>714</v>
      </c>
      <c r="H6821" s="9" t="s">
        <v>2125</v>
      </c>
      <c r="I6821" t="s">
        <v>1454</v>
      </c>
      <c r="J6821" s="20">
        <v>15</v>
      </c>
      <c r="K6821" s="20" t="s">
        <v>1465</v>
      </c>
      <c r="L6821" t="s">
        <v>1466</v>
      </c>
      <c r="M6821" s="20">
        <v>3.75</v>
      </c>
      <c r="N6821" s="20">
        <v>3.75</v>
      </c>
      <c r="AE6821">
        <f t="shared" si="106"/>
        <v>2005</v>
      </c>
    </row>
    <row r="6822" spans="1:31" x14ac:dyDescent="0.25">
      <c r="A6822" s="7">
        <v>6819</v>
      </c>
      <c r="B6822" s="8">
        <v>38616</v>
      </c>
      <c r="C6822" t="s">
        <v>3</v>
      </c>
      <c r="D6822" t="s">
        <v>524</v>
      </c>
      <c r="E6822" t="s">
        <v>9</v>
      </c>
      <c r="F6822" t="s">
        <v>641</v>
      </c>
      <c r="G6822" t="s">
        <v>569</v>
      </c>
      <c r="H6822" s="9" t="s">
        <v>2222</v>
      </c>
      <c r="I6822" t="s">
        <v>1454</v>
      </c>
      <c r="J6822" s="20">
        <v>74</v>
      </c>
      <c r="K6822" s="20" t="s">
        <v>9</v>
      </c>
      <c r="L6822" t="s">
        <v>1464</v>
      </c>
      <c r="M6822" s="20">
        <v>16.28</v>
      </c>
      <c r="N6822" s="20">
        <v>21.72</v>
      </c>
      <c r="AE6822">
        <f t="shared" si="106"/>
        <v>2005</v>
      </c>
    </row>
    <row r="6823" spans="1:31" x14ac:dyDescent="0.25">
      <c r="A6823" s="7">
        <v>6820</v>
      </c>
      <c r="B6823" s="8">
        <v>38616</v>
      </c>
      <c r="C6823" t="s">
        <v>3</v>
      </c>
      <c r="D6823" t="s">
        <v>427</v>
      </c>
      <c r="E6823" t="s">
        <v>9</v>
      </c>
      <c r="F6823" t="s">
        <v>521</v>
      </c>
      <c r="G6823" t="s">
        <v>732</v>
      </c>
      <c r="H6823" s="135" t="s">
        <v>2223</v>
      </c>
      <c r="I6823" t="s">
        <v>1455</v>
      </c>
      <c r="J6823" s="20">
        <v>86</v>
      </c>
      <c r="K6823" s="20" t="s">
        <v>3</v>
      </c>
      <c r="L6823" t="s">
        <v>1464</v>
      </c>
      <c r="M6823" s="20">
        <v>12.54</v>
      </c>
      <c r="N6823" s="20">
        <v>9.4600000000000009</v>
      </c>
      <c r="AE6823">
        <f t="shared" si="106"/>
        <v>2005</v>
      </c>
    </row>
    <row r="6824" spans="1:31" x14ac:dyDescent="0.25">
      <c r="A6824" s="7">
        <v>6821</v>
      </c>
      <c r="B6824" s="8">
        <v>38617</v>
      </c>
      <c r="C6824" t="s">
        <v>3</v>
      </c>
      <c r="D6824" t="s">
        <v>494</v>
      </c>
      <c r="E6824" t="s">
        <v>9</v>
      </c>
      <c r="F6824" t="s">
        <v>415</v>
      </c>
      <c r="G6824" t="s">
        <v>14</v>
      </c>
      <c r="H6824" s="135" t="s">
        <v>1530</v>
      </c>
      <c r="I6824" t="s">
        <v>1454</v>
      </c>
      <c r="J6824" s="20">
        <v>7</v>
      </c>
      <c r="K6824" s="20" t="s">
        <v>3</v>
      </c>
      <c r="L6824" t="s">
        <v>1464</v>
      </c>
      <c r="M6824" s="20">
        <v>2.96</v>
      </c>
      <c r="N6824" s="20">
        <v>1.54</v>
      </c>
      <c r="AE6824">
        <f t="shared" si="106"/>
        <v>2005</v>
      </c>
    </row>
    <row r="6825" spans="1:31" x14ac:dyDescent="0.25">
      <c r="A6825" s="7">
        <v>6822</v>
      </c>
      <c r="B6825" s="8">
        <v>38617</v>
      </c>
      <c r="C6825" t="s">
        <v>3</v>
      </c>
      <c r="D6825" t="s">
        <v>543</v>
      </c>
      <c r="E6825" t="s">
        <v>9</v>
      </c>
      <c r="F6825" t="s">
        <v>48</v>
      </c>
      <c r="G6825" t="s">
        <v>14</v>
      </c>
      <c r="H6825" s="135" t="s">
        <v>1496</v>
      </c>
      <c r="I6825" t="s">
        <v>1454</v>
      </c>
      <c r="J6825" s="20">
        <v>10</v>
      </c>
      <c r="K6825" s="20" t="s">
        <v>3</v>
      </c>
      <c r="L6825" t="s">
        <v>1463</v>
      </c>
      <c r="M6825" s="20">
        <v>3.6</v>
      </c>
      <c r="N6825" s="20">
        <v>2.4</v>
      </c>
      <c r="AE6825">
        <f t="shared" si="106"/>
        <v>2005</v>
      </c>
    </row>
    <row r="6826" spans="1:31" x14ac:dyDescent="0.25">
      <c r="A6826" s="7">
        <v>6823</v>
      </c>
      <c r="B6826" s="8">
        <v>38617</v>
      </c>
      <c r="C6826" t="s">
        <v>3</v>
      </c>
      <c r="D6826" t="s">
        <v>117</v>
      </c>
      <c r="E6826" t="s">
        <v>9</v>
      </c>
      <c r="F6826" t="s">
        <v>661</v>
      </c>
      <c r="G6826" t="s">
        <v>648</v>
      </c>
      <c r="H6826" s="135" t="s">
        <v>1790</v>
      </c>
      <c r="I6826" t="s">
        <v>1454</v>
      </c>
      <c r="J6826" s="20">
        <v>12</v>
      </c>
      <c r="K6826" s="20" t="s">
        <v>9</v>
      </c>
      <c r="L6826" t="s">
        <v>1464</v>
      </c>
      <c r="M6826" s="20">
        <v>2.64</v>
      </c>
      <c r="N6826" s="20">
        <v>4.3599999999999994</v>
      </c>
      <c r="AE6826">
        <f t="shared" si="106"/>
        <v>2005</v>
      </c>
    </row>
    <row r="6827" spans="1:31" x14ac:dyDescent="0.25">
      <c r="A6827" s="7">
        <v>6824</v>
      </c>
      <c r="B6827" s="8">
        <v>38617</v>
      </c>
      <c r="C6827" t="s">
        <v>3</v>
      </c>
      <c r="D6827" t="s">
        <v>678</v>
      </c>
      <c r="E6827" t="s">
        <v>9</v>
      </c>
      <c r="F6827" t="s">
        <v>395</v>
      </c>
      <c r="G6827" t="s">
        <v>714</v>
      </c>
      <c r="H6827" s="135" t="s">
        <v>2060</v>
      </c>
      <c r="I6827" t="s">
        <v>1454</v>
      </c>
      <c r="J6827" s="20">
        <v>51</v>
      </c>
      <c r="K6827" s="20" t="s">
        <v>3</v>
      </c>
      <c r="L6827" t="s">
        <v>1464</v>
      </c>
      <c r="M6827" s="20">
        <v>15.28</v>
      </c>
      <c r="N6827" s="20">
        <v>11.22</v>
      </c>
      <c r="AE6827">
        <f t="shared" si="106"/>
        <v>2005</v>
      </c>
    </row>
    <row r="6828" spans="1:31" x14ac:dyDescent="0.25">
      <c r="A6828" s="7">
        <v>6825</v>
      </c>
      <c r="B6828" s="8">
        <v>38617</v>
      </c>
      <c r="C6828" t="s">
        <v>3</v>
      </c>
      <c r="D6828" t="s">
        <v>440</v>
      </c>
      <c r="E6828" t="s">
        <v>9</v>
      </c>
      <c r="F6828" t="s">
        <v>661</v>
      </c>
      <c r="G6828" t="s">
        <v>714</v>
      </c>
      <c r="H6828" s="9" t="s">
        <v>2123</v>
      </c>
      <c r="I6828" t="s">
        <v>1454</v>
      </c>
      <c r="J6828" s="20">
        <v>18</v>
      </c>
      <c r="K6828" s="20" t="s">
        <v>1465</v>
      </c>
      <c r="L6828" t="s">
        <v>1466</v>
      </c>
      <c r="M6828" s="20">
        <v>4.5</v>
      </c>
      <c r="N6828" s="20">
        <v>4.5</v>
      </c>
      <c r="AE6828">
        <f t="shared" si="106"/>
        <v>2005</v>
      </c>
    </row>
    <row r="6829" spans="1:31" x14ac:dyDescent="0.25">
      <c r="A6829" s="7">
        <v>6826</v>
      </c>
      <c r="B6829" s="8">
        <v>38617</v>
      </c>
      <c r="C6829" t="s">
        <v>3</v>
      </c>
      <c r="D6829" t="s">
        <v>440</v>
      </c>
      <c r="E6829" t="s">
        <v>9</v>
      </c>
      <c r="F6829" t="s">
        <v>661</v>
      </c>
      <c r="G6829" t="s">
        <v>714</v>
      </c>
      <c r="H6829" s="9" t="s">
        <v>2106</v>
      </c>
      <c r="I6829" t="s">
        <v>1454</v>
      </c>
      <c r="J6829" s="20">
        <v>23</v>
      </c>
      <c r="K6829" s="20" t="s">
        <v>1465</v>
      </c>
      <c r="L6829" t="s">
        <v>1466</v>
      </c>
      <c r="M6829" s="20">
        <v>5.75</v>
      </c>
      <c r="N6829" s="20">
        <v>5.75</v>
      </c>
      <c r="AE6829">
        <f t="shared" si="106"/>
        <v>2005</v>
      </c>
    </row>
    <row r="6830" spans="1:31" x14ac:dyDescent="0.25">
      <c r="A6830" s="7">
        <v>6827</v>
      </c>
      <c r="B6830" s="8">
        <v>38617</v>
      </c>
      <c r="C6830" t="s">
        <v>3</v>
      </c>
      <c r="D6830" t="s">
        <v>678</v>
      </c>
      <c r="E6830" t="s">
        <v>9</v>
      </c>
      <c r="F6830" t="s">
        <v>468</v>
      </c>
      <c r="G6830" t="s">
        <v>732</v>
      </c>
      <c r="H6830" s="136" t="s">
        <v>2199</v>
      </c>
      <c r="I6830" t="s">
        <v>1454</v>
      </c>
      <c r="J6830" s="20">
        <v>24</v>
      </c>
      <c r="K6830" s="20" t="s">
        <v>9</v>
      </c>
      <c r="L6830" t="s">
        <v>1464</v>
      </c>
      <c r="M6830" s="20">
        <v>5.28</v>
      </c>
      <c r="N6830" s="20">
        <v>7.72</v>
      </c>
      <c r="AE6830">
        <f t="shared" si="106"/>
        <v>2005</v>
      </c>
    </row>
    <row r="6831" spans="1:31" x14ac:dyDescent="0.25">
      <c r="A6831" s="7">
        <v>6828</v>
      </c>
      <c r="B6831" s="8">
        <v>38617</v>
      </c>
      <c r="C6831" t="s">
        <v>3</v>
      </c>
      <c r="D6831" t="s">
        <v>678</v>
      </c>
      <c r="E6831" t="s">
        <v>9</v>
      </c>
      <c r="F6831" t="s">
        <v>682</v>
      </c>
      <c r="G6831" t="s">
        <v>732</v>
      </c>
      <c r="H6831" s="135" t="s">
        <v>2224</v>
      </c>
      <c r="I6831" t="s">
        <v>1454</v>
      </c>
      <c r="J6831" s="20">
        <v>44</v>
      </c>
      <c r="K6831" s="20" t="s">
        <v>1465</v>
      </c>
      <c r="L6831" t="s">
        <v>1466</v>
      </c>
      <c r="M6831" s="20">
        <v>11</v>
      </c>
      <c r="N6831" s="20">
        <v>11</v>
      </c>
      <c r="AE6831">
        <f t="shared" si="106"/>
        <v>2005</v>
      </c>
    </row>
    <row r="6832" spans="1:31" x14ac:dyDescent="0.25">
      <c r="A6832" s="7">
        <v>6829</v>
      </c>
      <c r="B6832" s="8">
        <v>38618</v>
      </c>
      <c r="C6832" t="s">
        <v>3</v>
      </c>
      <c r="D6832" t="s">
        <v>295</v>
      </c>
      <c r="E6832" t="s">
        <v>9</v>
      </c>
      <c r="F6832" t="s">
        <v>687</v>
      </c>
      <c r="G6832" t="s">
        <v>714</v>
      </c>
      <c r="H6832" s="135" t="s">
        <v>2006</v>
      </c>
      <c r="I6832" t="s">
        <v>1454</v>
      </c>
      <c r="J6832" s="20">
        <v>38</v>
      </c>
      <c r="K6832" s="20" t="s">
        <v>9</v>
      </c>
      <c r="L6832" t="s">
        <v>1463</v>
      </c>
      <c r="M6832" s="20">
        <v>9.1199999999999992</v>
      </c>
      <c r="N6832" s="20">
        <v>10.88</v>
      </c>
      <c r="AE6832">
        <f t="shared" si="106"/>
        <v>2005</v>
      </c>
    </row>
    <row r="6833" spans="1:31" x14ac:dyDescent="0.25">
      <c r="A6833" s="7">
        <v>6830</v>
      </c>
      <c r="B6833" s="8">
        <v>38618</v>
      </c>
      <c r="C6833" t="s">
        <v>3</v>
      </c>
      <c r="D6833" t="s">
        <v>704</v>
      </c>
      <c r="E6833" t="s">
        <v>9</v>
      </c>
      <c r="F6833" t="s">
        <v>719</v>
      </c>
      <c r="G6833" t="s">
        <v>648</v>
      </c>
      <c r="H6833" s="136" t="s">
        <v>2020</v>
      </c>
      <c r="I6833" t="s">
        <v>1454</v>
      </c>
      <c r="J6833" s="20">
        <v>18</v>
      </c>
      <c r="K6833" s="20" t="s">
        <v>1465</v>
      </c>
      <c r="L6833" t="s">
        <v>1466</v>
      </c>
      <c r="M6833" s="20">
        <v>4.5</v>
      </c>
      <c r="N6833" s="20">
        <v>4.5</v>
      </c>
      <c r="AE6833">
        <f t="shared" si="106"/>
        <v>2005</v>
      </c>
    </row>
    <row r="6834" spans="1:31" x14ac:dyDescent="0.25">
      <c r="A6834" s="7">
        <v>6831</v>
      </c>
      <c r="B6834" s="8">
        <v>38618</v>
      </c>
      <c r="C6834" t="s">
        <v>3</v>
      </c>
      <c r="D6834" t="s">
        <v>756</v>
      </c>
      <c r="E6834" t="s">
        <v>9</v>
      </c>
      <c r="F6834" t="s">
        <v>745</v>
      </c>
      <c r="G6834" t="s">
        <v>732</v>
      </c>
      <c r="H6834" s="135" t="s">
        <v>2195</v>
      </c>
      <c r="I6834" t="s">
        <v>1454</v>
      </c>
      <c r="J6834" s="20">
        <v>28</v>
      </c>
      <c r="K6834" s="20" t="s">
        <v>3</v>
      </c>
      <c r="L6834" t="s">
        <v>1464</v>
      </c>
      <c r="M6834" s="20">
        <v>8.84</v>
      </c>
      <c r="N6834" s="20">
        <v>6.16</v>
      </c>
      <c r="AE6834">
        <f t="shared" si="106"/>
        <v>2005</v>
      </c>
    </row>
    <row r="6835" spans="1:31" x14ac:dyDescent="0.25">
      <c r="A6835" s="7">
        <v>6832</v>
      </c>
      <c r="B6835" s="8">
        <v>38618</v>
      </c>
      <c r="C6835" t="s">
        <v>3</v>
      </c>
      <c r="D6835" t="s">
        <v>606</v>
      </c>
      <c r="E6835" t="s">
        <v>9</v>
      </c>
      <c r="F6835" t="s">
        <v>468</v>
      </c>
      <c r="G6835" t="s">
        <v>732</v>
      </c>
      <c r="H6835" s="136" t="s">
        <v>2199</v>
      </c>
      <c r="I6835" t="s">
        <v>1454</v>
      </c>
      <c r="J6835" s="20">
        <v>27</v>
      </c>
      <c r="K6835" s="20" t="s">
        <v>3</v>
      </c>
      <c r="L6835" t="s">
        <v>1464</v>
      </c>
      <c r="M6835" s="20">
        <v>8.56</v>
      </c>
      <c r="N6835" s="20">
        <v>5.9399999999999995</v>
      </c>
      <c r="AE6835">
        <f t="shared" si="106"/>
        <v>2005</v>
      </c>
    </row>
    <row r="6836" spans="1:31" x14ac:dyDescent="0.25">
      <c r="A6836" s="7">
        <v>6833</v>
      </c>
      <c r="B6836" s="8">
        <v>38619</v>
      </c>
      <c r="C6836" t="s">
        <v>3</v>
      </c>
      <c r="D6836" t="s">
        <v>729</v>
      </c>
      <c r="E6836" t="s">
        <v>9</v>
      </c>
      <c r="F6836" t="s">
        <v>582</v>
      </c>
      <c r="G6836" t="s">
        <v>17</v>
      </c>
      <c r="H6836" s="135" t="s">
        <v>1545</v>
      </c>
      <c r="I6836" t="s">
        <v>1454</v>
      </c>
      <c r="J6836" s="20">
        <v>7</v>
      </c>
      <c r="K6836" s="20" t="s">
        <v>1465</v>
      </c>
      <c r="L6836" t="s">
        <v>1466</v>
      </c>
      <c r="M6836" s="20">
        <v>1.75</v>
      </c>
      <c r="N6836" s="20">
        <v>1.75</v>
      </c>
      <c r="AE6836">
        <f t="shared" si="106"/>
        <v>2005</v>
      </c>
    </row>
    <row r="6837" spans="1:31" x14ac:dyDescent="0.25">
      <c r="A6837" s="7">
        <v>6834</v>
      </c>
      <c r="B6837" s="8">
        <v>38619</v>
      </c>
      <c r="C6837" t="s">
        <v>3</v>
      </c>
      <c r="D6837" t="s">
        <v>751</v>
      </c>
      <c r="E6837" t="s">
        <v>9</v>
      </c>
      <c r="F6837" t="s">
        <v>736</v>
      </c>
      <c r="G6837" t="s">
        <v>648</v>
      </c>
      <c r="H6837" s="135" t="s">
        <v>1901</v>
      </c>
      <c r="I6837" t="s">
        <v>1454</v>
      </c>
      <c r="J6837" s="20">
        <v>24</v>
      </c>
      <c r="K6837" s="20" t="s">
        <v>9</v>
      </c>
      <c r="L6837" t="s">
        <v>1463</v>
      </c>
      <c r="M6837" s="20">
        <v>5.76</v>
      </c>
      <c r="N6837" s="20">
        <v>7.24</v>
      </c>
      <c r="AE6837">
        <f t="shared" si="106"/>
        <v>2005</v>
      </c>
    </row>
    <row r="6838" spans="1:31" x14ac:dyDescent="0.25">
      <c r="A6838" s="7">
        <v>6835</v>
      </c>
      <c r="B6838" s="8">
        <v>38619</v>
      </c>
      <c r="C6838" t="s">
        <v>3</v>
      </c>
      <c r="D6838" t="s">
        <v>165</v>
      </c>
      <c r="E6838" t="s">
        <v>9</v>
      </c>
      <c r="F6838" t="s">
        <v>407</v>
      </c>
      <c r="G6838" t="s">
        <v>732</v>
      </c>
      <c r="H6838" s="135" t="s">
        <v>2173</v>
      </c>
      <c r="I6838" t="s">
        <v>1454</v>
      </c>
      <c r="J6838" s="20">
        <v>12</v>
      </c>
      <c r="K6838" s="20" t="s">
        <v>3</v>
      </c>
      <c r="L6838" t="s">
        <v>1463</v>
      </c>
      <c r="M6838" s="20">
        <v>4.12</v>
      </c>
      <c r="N6838" s="20">
        <v>2.88</v>
      </c>
      <c r="AE6838">
        <f t="shared" si="106"/>
        <v>2005</v>
      </c>
    </row>
    <row r="6839" spans="1:31" x14ac:dyDescent="0.25">
      <c r="A6839" s="7">
        <v>6836</v>
      </c>
      <c r="B6839" s="8">
        <v>38620</v>
      </c>
      <c r="C6839" t="s">
        <v>3</v>
      </c>
      <c r="D6839" t="s">
        <v>392</v>
      </c>
      <c r="E6839" t="s">
        <v>9</v>
      </c>
      <c r="F6839" t="s">
        <v>682</v>
      </c>
      <c r="G6839" t="s">
        <v>714</v>
      </c>
      <c r="H6839" s="135" t="s">
        <v>2004</v>
      </c>
      <c r="I6839" t="s">
        <v>1454</v>
      </c>
      <c r="J6839" s="20">
        <v>23</v>
      </c>
      <c r="K6839" s="20" t="s">
        <v>9</v>
      </c>
      <c r="L6839" t="s">
        <v>1464</v>
      </c>
      <c r="M6839" s="20">
        <v>5.0600000000000005</v>
      </c>
      <c r="N6839" s="20">
        <v>7.4399999999999995</v>
      </c>
      <c r="AE6839">
        <f t="shared" si="106"/>
        <v>2005</v>
      </c>
    </row>
    <row r="6840" spans="1:31" x14ac:dyDescent="0.25">
      <c r="A6840" s="7">
        <v>6837</v>
      </c>
      <c r="B6840" s="8">
        <v>38621</v>
      </c>
      <c r="C6840" t="s">
        <v>3</v>
      </c>
      <c r="D6840" t="s">
        <v>721</v>
      </c>
      <c r="E6840" t="s">
        <v>9</v>
      </c>
      <c r="F6840" t="s">
        <v>754</v>
      </c>
      <c r="G6840" t="s">
        <v>17</v>
      </c>
      <c r="H6840" s="135" t="s">
        <v>1500</v>
      </c>
      <c r="I6840" t="s">
        <v>1454</v>
      </c>
      <c r="J6840" s="20">
        <v>15</v>
      </c>
      <c r="K6840" s="20" t="s">
        <v>3</v>
      </c>
      <c r="L6840" t="s">
        <v>1464</v>
      </c>
      <c r="M6840" s="20">
        <v>5.2</v>
      </c>
      <c r="N6840" s="20">
        <v>3.3</v>
      </c>
      <c r="AE6840">
        <f t="shared" si="106"/>
        <v>2005</v>
      </c>
    </row>
    <row r="6841" spans="1:31" x14ac:dyDescent="0.25">
      <c r="A6841" s="7">
        <v>6838</v>
      </c>
      <c r="B6841" s="8">
        <v>38621</v>
      </c>
      <c r="C6841" t="s">
        <v>3</v>
      </c>
      <c r="D6841" t="s">
        <v>440</v>
      </c>
      <c r="E6841" t="s">
        <v>9</v>
      </c>
      <c r="F6841" t="s">
        <v>268</v>
      </c>
      <c r="G6841" t="s">
        <v>569</v>
      </c>
      <c r="H6841" s="135" t="s">
        <v>1496</v>
      </c>
      <c r="I6841" t="s">
        <v>1454</v>
      </c>
      <c r="J6841" s="20">
        <v>16</v>
      </c>
      <c r="K6841" s="20" t="s">
        <v>1465</v>
      </c>
      <c r="L6841" t="s">
        <v>1466</v>
      </c>
      <c r="M6841" s="20">
        <v>4</v>
      </c>
      <c r="N6841" s="20">
        <v>4</v>
      </c>
      <c r="AE6841">
        <f t="shared" si="106"/>
        <v>2005</v>
      </c>
    </row>
    <row r="6842" spans="1:31" x14ac:dyDescent="0.25">
      <c r="A6842" s="7">
        <v>6839</v>
      </c>
      <c r="B6842" s="8">
        <v>38622</v>
      </c>
      <c r="C6842" t="s">
        <v>3</v>
      </c>
      <c r="D6842" t="s">
        <v>117</v>
      </c>
      <c r="E6842" t="s">
        <v>9</v>
      </c>
      <c r="F6842" t="s">
        <v>730</v>
      </c>
      <c r="G6842" t="s">
        <v>377</v>
      </c>
      <c r="H6842" s="135" t="s">
        <v>1496</v>
      </c>
      <c r="I6842" t="s">
        <v>1454</v>
      </c>
      <c r="J6842" s="20">
        <v>20</v>
      </c>
      <c r="K6842" s="20" t="s">
        <v>3</v>
      </c>
      <c r="L6842" t="s">
        <v>1464</v>
      </c>
      <c r="M6842" s="20">
        <v>6.6</v>
      </c>
      <c r="N6842" s="20">
        <v>4.4000000000000004</v>
      </c>
      <c r="AE6842">
        <f t="shared" si="106"/>
        <v>2005</v>
      </c>
    </row>
    <row r="6843" spans="1:31" x14ac:dyDescent="0.25">
      <c r="A6843" s="7">
        <v>6840</v>
      </c>
      <c r="B6843" s="8">
        <v>38622</v>
      </c>
      <c r="C6843" t="s">
        <v>3</v>
      </c>
      <c r="D6843" t="s">
        <v>704</v>
      </c>
      <c r="E6843" t="s">
        <v>9</v>
      </c>
      <c r="F6843" t="s">
        <v>765</v>
      </c>
      <c r="G6843" t="s">
        <v>14</v>
      </c>
      <c r="H6843" s="135" t="s">
        <v>1516</v>
      </c>
      <c r="I6843" t="s">
        <v>1454</v>
      </c>
      <c r="J6843" s="20">
        <v>12</v>
      </c>
      <c r="K6843" s="20" t="s">
        <v>1465</v>
      </c>
      <c r="L6843" t="s">
        <v>1466</v>
      </c>
      <c r="M6843" s="20">
        <v>3</v>
      </c>
      <c r="N6843" s="20">
        <v>3</v>
      </c>
      <c r="AE6843">
        <f t="shared" si="106"/>
        <v>2005</v>
      </c>
    </row>
    <row r="6844" spans="1:31" x14ac:dyDescent="0.25">
      <c r="A6844" s="7">
        <v>6841</v>
      </c>
      <c r="B6844" s="8">
        <v>38622</v>
      </c>
      <c r="C6844" t="s">
        <v>3</v>
      </c>
      <c r="D6844" t="s">
        <v>165</v>
      </c>
      <c r="E6844" t="s">
        <v>9</v>
      </c>
      <c r="F6844" t="s">
        <v>55</v>
      </c>
      <c r="G6844" t="s">
        <v>648</v>
      </c>
      <c r="H6844" s="135" t="s">
        <v>2225</v>
      </c>
      <c r="I6844" t="s">
        <v>1454</v>
      </c>
      <c r="J6844" s="20">
        <v>35</v>
      </c>
      <c r="K6844" s="20" t="s">
        <v>3</v>
      </c>
      <c r="L6844" t="s">
        <v>1464</v>
      </c>
      <c r="M6844" s="20">
        <v>10.8</v>
      </c>
      <c r="N6844" s="20">
        <v>7.7</v>
      </c>
      <c r="AE6844">
        <f t="shared" si="106"/>
        <v>2005</v>
      </c>
    </row>
    <row r="6845" spans="1:31" x14ac:dyDescent="0.25">
      <c r="A6845" s="7">
        <v>6842</v>
      </c>
      <c r="B6845" s="8">
        <v>38622</v>
      </c>
      <c r="C6845" t="s">
        <v>3</v>
      </c>
      <c r="D6845" t="s">
        <v>165</v>
      </c>
      <c r="E6845" t="s">
        <v>9</v>
      </c>
      <c r="F6845" t="s">
        <v>55</v>
      </c>
      <c r="G6845" t="s">
        <v>648</v>
      </c>
      <c r="H6845" s="135" t="s">
        <v>2226</v>
      </c>
      <c r="I6845" t="s">
        <v>1454</v>
      </c>
      <c r="J6845" s="20">
        <v>50</v>
      </c>
      <c r="K6845" s="20" t="s">
        <v>3</v>
      </c>
      <c r="L6845" t="s">
        <v>1464</v>
      </c>
      <c r="M6845" s="20">
        <v>15</v>
      </c>
      <c r="N6845" s="20">
        <v>11</v>
      </c>
      <c r="AE6845">
        <f t="shared" si="106"/>
        <v>2005</v>
      </c>
    </row>
    <row r="6846" spans="1:31" x14ac:dyDescent="0.25">
      <c r="A6846" s="7">
        <v>6843</v>
      </c>
      <c r="B6846" s="8">
        <v>38622</v>
      </c>
      <c r="C6846" t="s">
        <v>3</v>
      </c>
      <c r="D6846" t="s">
        <v>440</v>
      </c>
      <c r="E6846" t="s">
        <v>9</v>
      </c>
      <c r="F6846" t="s">
        <v>469</v>
      </c>
      <c r="G6846" t="s">
        <v>377</v>
      </c>
      <c r="H6846" s="9" t="s">
        <v>2227</v>
      </c>
      <c r="I6846" t="s">
        <v>1454</v>
      </c>
      <c r="J6846" s="20">
        <v>31</v>
      </c>
      <c r="K6846" s="20" t="s">
        <v>3</v>
      </c>
      <c r="L6846" t="s">
        <v>1464</v>
      </c>
      <c r="M6846" s="20">
        <v>9.68</v>
      </c>
      <c r="N6846" s="20">
        <v>6.82</v>
      </c>
      <c r="AE6846">
        <f t="shared" si="106"/>
        <v>2005</v>
      </c>
    </row>
    <row r="6847" spans="1:31" x14ac:dyDescent="0.25">
      <c r="A6847" s="7">
        <v>6844</v>
      </c>
      <c r="B6847" s="8">
        <v>38622</v>
      </c>
      <c r="C6847" t="s">
        <v>3</v>
      </c>
      <c r="D6847" t="s">
        <v>614</v>
      </c>
      <c r="E6847" t="s">
        <v>9</v>
      </c>
      <c r="F6847" t="s">
        <v>727</v>
      </c>
      <c r="G6847" t="s">
        <v>648</v>
      </c>
      <c r="H6847" s="135" t="s">
        <v>1917</v>
      </c>
      <c r="I6847" t="s">
        <v>1454</v>
      </c>
      <c r="J6847" s="20">
        <v>69</v>
      </c>
      <c r="K6847" s="20" t="s">
        <v>3</v>
      </c>
      <c r="L6847" t="s">
        <v>1464</v>
      </c>
      <c r="M6847" s="20">
        <v>20.32</v>
      </c>
      <c r="N6847" s="20">
        <v>15.18</v>
      </c>
      <c r="AE6847">
        <f t="shared" si="106"/>
        <v>2005</v>
      </c>
    </row>
    <row r="6848" spans="1:31" x14ac:dyDescent="0.25">
      <c r="A6848" s="7">
        <v>6845</v>
      </c>
      <c r="B6848" s="8">
        <v>38622</v>
      </c>
      <c r="C6848" t="s">
        <v>3</v>
      </c>
      <c r="D6848" t="s">
        <v>621</v>
      </c>
      <c r="E6848" t="s">
        <v>9</v>
      </c>
      <c r="F6848" t="s">
        <v>641</v>
      </c>
      <c r="G6848" t="s">
        <v>714</v>
      </c>
      <c r="H6848" s="135" t="s">
        <v>2074</v>
      </c>
      <c r="I6848" t="s">
        <v>1454</v>
      </c>
      <c r="J6848" s="20">
        <v>13</v>
      </c>
      <c r="K6848" s="20" t="s">
        <v>9</v>
      </c>
      <c r="L6848" t="s">
        <v>1464</v>
      </c>
      <c r="M6848" s="20">
        <v>2.86</v>
      </c>
      <c r="N6848" s="20">
        <v>4.6400000000000006</v>
      </c>
      <c r="AE6848">
        <f t="shared" si="106"/>
        <v>2005</v>
      </c>
    </row>
    <row r="6849" spans="1:31" x14ac:dyDescent="0.25">
      <c r="A6849" s="7">
        <v>6846</v>
      </c>
      <c r="B6849" s="8">
        <v>38622</v>
      </c>
      <c r="C6849" t="s">
        <v>3</v>
      </c>
      <c r="D6849" t="s">
        <v>117</v>
      </c>
      <c r="E6849" t="s">
        <v>9</v>
      </c>
      <c r="F6849" t="s">
        <v>435</v>
      </c>
      <c r="G6849" t="s">
        <v>648</v>
      </c>
      <c r="H6849" s="9" t="s">
        <v>1797</v>
      </c>
      <c r="I6849" t="s">
        <v>1454</v>
      </c>
      <c r="J6849" s="20">
        <v>89</v>
      </c>
      <c r="K6849" s="20" t="s">
        <v>9</v>
      </c>
      <c r="L6849" t="s">
        <v>1464</v>
      </c>
      <c r="M6849" s="20">
        <v>19.579999999999998</v>
      </c>
      <c r="N6849" s="20">
        <v>25.92</v>
      </c>
      <c r="AE6849">
        <f t="shared" si="106"/>
        <v>2005</v>
      </c>
    </row>
    <row r="6850" spans="1:31" x14ac:dyDescent="0.25">
      <c r="A6850" s="7">
        <v>6847</v>
      </c>
      <c r="B6850" s="8">
        <v>38623</v>
      </c>
      <c r="C6850" t="s">
        <v>3</v>
      </c>
      <c r="D6850" t="s">
        <v>751</v>
      </c>
      <c r="E6850" t="s">
        <v>9</v>
      </c>
      <c r="F6850" t="s">
        <v>736</v>
      </c>
      <c r="G6850" t="s">
        <v>648</v>
      </c>
      <c r="H6850" s="135" t="s">
        <v>2062</v>
      </c>
      <c r="I6850" t="s">
        <v>1454</v>
      </c>
      <c r="J6850" s="20">
        <v>47</v>
      </c>
      <c r="K6850" s="20" t="s">
        <v>3</v>
      </c>
      <c r="L6850" t="s">
        <v>1464</v>
      </c>
      <c r="M6850" s="20">
        <v>14.16</v>
      </c>
      <c r="N6850" s="20">
        <v>10.34</v>
      </c>
      <c r="AE6850">
        <f t="shared" si="106"/>
        <v>2005</v>
      </c>
    </row>
    <row r="6851" spans="1:31" x14ac:dyDescent="0.25">
      <c r="A6851" s="7">
        <v>6848</v>
      </c>
      <c r="B6851" s="8">
        <v>38623</v>
      </c>
      <c r="C6851" t="s">
        <v>3</v>
      </c>
      <c r="D6851" t="s">
        <v>440</v>
      </c>
      <c r="E6851" t="s">
        <v>9</v>
      </c>
      <c r="F6851" t="s">
        <v>19</v>
      </c>
      <c r="G6851" t="s">
        <v>377</v>
      </c>
      <c r="H6851" s="135" t="s">
        <v>1496</v>
      </c>
      <c r="I6851" t="s">
        <v>1454</v>
      </c>
      <c r="J6851" s="20">
        <v>27</v>
      </c>
      <c r="K6851" s="20" t="s">
        <v>3</v>
      </c>
      <c r="L6851" t="s">
        <v>1464</v>
      </c>
      <c r="M6851" s="20">
        <v>8.56</v>
      </c>
      <c r="N6851" s="20">
        <v>5.9399999999999995</v>
      </c>
      <c r="AE6851">
        <f t="shared" si="106"/>
        <v>2005</v>
      </c>
    </row>
    <row r="6852" spans="1:31" x14ac:dyDescent="0.25">
      <c r="A6852" s="7">
        <v>6849</v>
      </c>
      <c r="B6852" s="8">
        <v>38623</v>
      </c>
      <c r="C6852" t="s">
        <v>3</v>
      </c>
      <c r="D6852" t="s">
        <v>440</v>
      </c>
      <c r="E6852" t="s">
        <v>9</v>
      </c>
      <c r="F6852" t="s">
        <v>19</v>
      </c>
      <c r="G6852" t="s">
        <v>377</v>
      </c>
      <c r="H6852" s="135" t="s">
        <v>1496</v>
      </c>
      <c r="I6852" t="s">
        <v>1454</v>
      </c>
      <c r="J6852" s="20">
        <v>33</v>
      </c>
      <c r="K6852" s="20" t="s">
        <v>3</v>
      </c>
      <c r="L6852" t="s">
        <v>1464</v>
      </c>
      <c r="M6852" s="20">
        <v>10.24</v>
      </c>
      <c r="N6852" s="20">
        <v>7.26</v>
      </c>
      <c r="AE6852">
        <f t="shared" ref="AE6852:AE6915" si="107">YEAR(B6852)</f>
        <v>2005</v>
      </c>
    </row>
    <row r="6853" spans="1:31" x14ac:dyDescent="0.25">
      <c r="A6853" s="7">
        <v>6850</v>
      </c>
      <c r="B6853" s="8">
        <v>38624</v>
      </c>
      <c r="C6853" t="s">
        <v>3</v>
      </c>
      <c r="D6853" t="s">
        <v>442</v>
      </c>
      <c r="E6853" t="s">
        <v>9</v>
      </c>
      <c r="F6853" t="s">
        <v>733</v>
      </c>
      <c r="G6853" t="s">
        <v>377</v>
      </c>
      <c r="H6853" s="9" t="s">
        <v>2228</v>
      </c>
      <c r="I6853" t="s">
        <v>1454</v>
      </c>
      <c r="J6853" s="20">
        <v>13</v>
      </c>
      <c r="K6853" s="20" t="s">
        <v>9</v>
      </c>
      <c r="L6853" t="s">
        <v>1463</v>
      </c>
      <c r="M6853" s="20">
        <v>3.12</v>
      </c>
      <c r="N6853" s="20">
        <v>4.38</v>
      </c>
      <c r="AE6853">
        <f t="shared" si="107"/>
        <v>2005</v>
      </c>
    </row>
    <row r="6854" spans="1:31" x14ac:dyDescent="0.25">
      <c r="A6854" s="7">
        <v>6851</v>
      </c>
      <c r="B6854" s="8">
        <v>38624</v>
      </c>
      <c r="C6854" t="s">
        <v>3</v>
      </c>
      <c r="D6854" t="s">
        <v>759</v>
      </c>
      <c r="E6854" t="s">
        <v>9</v>
      </c>
      <c r="F6854" t="s">
        <v>629</v>
      </c>
      <c r="G6854" t="s">
        <v>633</v>
      </c>
      <c r="H6854" s="135" t="s">
        <v>1747</v>
      </c>
      <c r="I6854" t="s">
        <v>1455</v>
      </c>
      <c r="J6854" s="20">
        <v>10</v>
      </c>
      <c r="K6854" s="20" t="s">
        <v>9</v>
      </c>
      <c r="L6854" t="s">
        <v>1464</v>
      </c>
      <c r="M6854" s="20">
        <v>1.1000000000000001</v>
      </c>
      <c r="N6854" s="20">
        <v>1.9</v>
      </c>
      <c r="AE6854">
        <f t="shared" si="107"/>
        <v>2005</v>
      </c>
    </row>
    <row r="6855" spans="1:31" x14ac:dyDescent="0.25">
      <c r="A6855" s="7">
        <v>6852</v>
      </c>
      <c r="B6855" s="8">
        <v>38624</v>
      </c>
      <c r="C6855" t="s">
        <v>3</v>
      </c>
      <c r="D6855" t="s">
        <v>629</v>
      </c>
      <c r="E6855" t="s">
        <v>9</v>
      </c>
      <c r="F6855" t="s">
        <v>759</v>
      </c>
      <c r="G6855" t="s">
        <v>633</v>
      </c>
      <c r="H6855" s="135" t="s">
        <v>1747</v>
      </c>
      <c r="I6855" t="s">
        <v>1455</v>
      </c>
      <c r="J6855" s="20">
        <v>10</v>
      </c>
      <c r="K6855" s="20" t="s">
        <v>3</v>
      </c>
      <c r="L6855" t="s">
        <v>1464</v>
      </c>
      <c r="M6855" s="20">
        <v>1.9</v>
      </c>
      <c r="N6855" s="20">
        <v>1.1000000000000001</v>
      </c>
      <c r="AE6855">
        <f t="shared" si="107"/>
        <v>2005</v>
      </c>
    </row>
    <row r="6856" spans="1:31" x14ac:dyDescent="0.25">
      <c r="A6856" s="7">
        <v>6853</v>
      </c>
      <c r="B6856" s="8">
        <v>38624</v>
      </c>
      <c r="C6856" t="s">
        <v>3</v>
      </c>
      <c r="D6856" t="s">
        <v>524</v>
      </c>
      <c r="E6856" t="s">
        <v>9</v>
      </c>
      <c r="F6856" t="s">
        <v>727</v>
      </c>
      <c r="G6856" t="s">
        <v>14</v>
      </c>
      <c r="H6856" s="135" t="s">
        <v>1530</v>
      </c>
      <c r="I6856" t="s">
        <v>1454</v>
      </c>
      <c r="J6856" s="20">
        <v>7</v>
      </c>
      <c r="K6856" s="20" t="s">
        <v>9</v>
      </c>
      <c r="L6856" t="s">
        <v>1463</v>
      </c>
      <c r="M6856" s="20">
        <v>1.68</v>
      </c>
      <c r="N6856" s="20">
        <v>2.8200000000000003</v>
      </c>
      <c r="AE6856">
        <f t="shared" si="107"/>
        <v>2005</v>
      </c>
    </row>
    <row r="6857" spans="1:31" x14ac:dyDescent="0.25">
      <c r="A6857" s="7">
        <v>6854</v>
      </c>
      <c r="B6857" s="8">
        <v>38625</v>
      </c>
      <c r="C6857" t="s">
        <v>3</v>
      </c>
      <c r="D6857" t="s">
        <v>751</v>
      </c>
      <c r="E6857" t="s">
        <v>9</v>
      </c>
      <c r="F6857" t="s">
        <v>765</v>
      </c>
      <c r="G6857" t="s">
        <v>714</v>
      </c>
      <c r="H6857" s="135" t="s">
        <v>2006</v>
      </c>
      <c r="I6857" t="s">
        <v>1454</v>
      </c>
      <c r="J6857" s="20">
        <v>20</v>
      </c>
      <c r="K6857" s="20" t="s">
        <v>3</v>
      </c>
      <c r="L6857" t="s">
        <v>1464</v>
      </c>
      <c r="M6857" s="20">
        <v>6.6</v>
      </c>
      <c r="N6857" s="20">
        <v>4.4000000000000004</v>
      </c>
      <c r="AE6857">
        <f t="shared" si="107"/>
        <v>2005</v>
      </c>
    </row>
    <row r="6858" spans="1:31" x14ac:dyDescent="0.25">
      <c r="A6858" s="7">
        <v>6855</v>
      </c>
      <c r="B6858" s="8">
        <v>38625</v>
      </c>
      <c r="C6858" t="s">
        <v>3</v>
      </c>
      <c r="D6858" t="s">
        <v>261</v>
      </c>
      <c r="E6858" t="s">
        <v>9</v>
      </c>
      <c r="F6858" t="s">
        <v>169</v>
      </c>
      <c r="G6858" t="s">
        <v>14</v>
      </c>
      <c r="H6858" s="135" t="s">
        <v>1516</v>
      </c>
      <c r="I6858" t="s">
        <v>1455</v>
      </c>
      <c r="J6858" s="20">
        <v>12</v>
      </c>
      <c r="K6858" s="20" t="s">
        <v>9</v>
      </c>
      <c r="L6858" t="s">
        <v>1464</v>
      </c>
      <c r="M6858" s="20">
        <v>1.32</v>
      </c>
      <c r="N6858" s="20">
        <v>2.1799999999999997</v>
      </c>
      <c r="AE6858">
        <f t="shared" si="107"/>
        <v>2005</v>
      </c>
    </row>
    <row r="6859" spans="1:31" x14ac:dyDescent="0.25">
      <c r="A6859" s="7">
        <v>6856</v>
      </c>
      <c r="B6859" s="8">
        <v>38625</v>
      </c>
      <c r="C6859" t="s">
        <v>3</v>
      </c>
      <c r="D6859" t="s">
        <v>163</v>
      </c>
      <c r="E6859" t="s">
        <v>9</v>
      </c>
      <c r="F6859" t="s">
        <v>210</v>
      </c>
      <c r="G6859" t="s">
        <v>17</v>
      </c>
      <c r="H6859" s="135" t="s">
        <v>1520</v>
      </c>
      <c r="I6859" t="s">
        <v>1454</v>
      </c>
      <c r="J6859" s="20">
        <v>90</v>
      </c>
      <c r="K6859" s="20" t="s">
        <v>3</v>
      </c>
      <c r="L6859" t="s">
        <v>1463</v>
      </c>
      <c r="M6859" s="20">
        <v>24.4</v>
      </c>
      <c r="N6859" s="20">
        <v>21.6</v>
      </c>
      <c r="AE6859">
        <f t="shared" si="107"/>
        <v>2005</v>
      </c>
    </row>
    <row r="6860" spans="1:31" x14ac:dyDescent="0.25">
      <c r="A6860" s="7">
        <v>6857</v>
      </c>
      <c r="B6860" s="8">
        <v>38625</v>
      </c>
      <c r="C6860" t="s">
        <v>3</v>
      </c>
      <c r="D6860" t="s">
        <v>125</v>
      </c>
      <c r="E6860" t="s">
        <v>9</v>
      </c>
      <c r="F6860" t="s">
        <v>667</v>
      </c>
      <c r="G6860" t="s">
        <v>65</v>
      </c>
      <c r="H6860" s="135" t="s">
        <v>1496</v>
      </c>
      <c r="I6860" t="s">
        <v>1456</v>
      </c>
      <c r="J6860" s="20">
        <v>20</v>
      </c>
      <c r="K6860" s="20" t="s">
        <v>1465</v>
      </c>
      <c r="L6860" t="s">
        <v>1466</v>
      </c>
      <c r="M6860" s="20">
        <v>5</v>
      </c>
      <c r="N6860" s="20">
        <v>5</v>
      </c>
      <c r="O6860" t="s">
        <v>3</v>
      </c>
      <c r="P6860" s="13" t="s">
        <v>674</v>
      </c>
      <c r="Q6860" t="s">
        <v>1465</v>
      </c>
      <c r="S6860" t="s">
        <v>1465</v>
      </c>
      <c r="U6860" t="s">
        <v>1465</v>
      </c>
      <c r="W6860" t="s">
        <v>1465</v>
      </c>
      <c r="Y6860" t="s">
        <v>1465</v>
      </c>
      <c r="AA6860" t="s">
        <v>1465</v>
      </c>
      <c r="AC6860" t="s">
        <v>1465</v>
      </c>
      <c r="AE6860">
        <f t="shared" si="107"/>
        <v>2005</v>
      </c>
    </row>
    <row r="6861" spans="1:31" x14ac:dyDescent="0.25">
      <c r="A6861" s="7">
        <v>6858</v>
      </c>
      <c r="B6861" s="8">
        <v>38625</v>
      </c>
      <c r="C6861" t="s">
        <v>3</v>
      </c>
      <c r="D6861" t="s">
        <v>588</v>
      </c>
      <c r="E6861" t="s">
        <v>9</v>
      </c>
      <c r="F6861" t="s">
        <v>667</v>
      </c>
      <c r="G6861" t="s">
        <v>633</v>
      </c>
      <c r="H6861" s="135" t="s">
        <v>1496</v>
      </c>
      <c r="I6861" t="s">
        <v>1454</v>
      </c>
      <c r="J6861" s="20">
        <v>13</v>
      </c>
      <c r="K6861" s="20" t="s">
        <v>1465</v>
      </c>
      <c r="L6861" t="s">
        <v>1466</v>
      </c>
      <c r="M6861" s="20">
        <v>3.25</v>
      </c>
      <c r="N6861" s="20">
        <v>3.25</v>
      </c>
      <c r="AE6861">
        <f t="shared" si="107"/>
        <v>2005</v>
      </c>
    </row>
    <row r="6862" spans="1:31" x14ac:dyDescent="0.25">
      <c r="A6862" s="7">
        <v>6859</v>
      </c>
      <c r="B6862" s="8">
        <v>38625</v>
      </c>
      <c r="C6862" t="s">
        <v>3</v>
      </c>
      <c r="D6862" t="s">
        <v>104</v>
      </c>
      <c r="E6862" t="s">
        <v>9</v>
      </c>
      <c r="F6862" t="s">
        <v>667</v>
      </c>
      <c r="G6862" t="s">
        <v>377</v>
      </c>
      <c r="H6862" s="9" t="s">
        <v>2229</v>
      </c>
      <c r="I6862" t="s">
        <v>1454</v>
      </c>
      <c r="J6862" s="20">
        <v>54</v>
      </c>
      <c r="K6862" s="20" t="s">
        <v>9</v>
      </c>
      <c r="L6862" t="s">
        <v>1463</v>
      </c>
      <c r="M6862" s="20">
        <v>12.96</v>
      </c>
      <c r="N6862" s="20">
        <v>15.04</v>
      </c>
      <c r="AE6862">
        <f t="shared" si="107"/>
        <v>2005</v>
      </c>
    </row>
    <row r="6863" spans="1:31" x14ac:dyDescent="0.25">
      <c r="A6863" s="7">
        <v>6860</v>
      </c>
      <c r="B6863" s="8">
        <v>38625</v>
      </c>
      <c r="C6863" t="s">
        <v>3</v>
      </c>
      <c r="D6863" t="s">
        <v>743</v>
      </c>
      <c r="E6863" t="s">
        <v>9</v>
      </c>
      <c r="F6863" t="s">
        <v>765</v>
      </c>
      <c r="G6863" t="s">
        <v>714</v>
      </c>
      <c r="H6863" s="135" t="s">
        <v>2230</v>
      </c>
      <c r="I6863" t="s">
        <v>1454</v>
      </c>
      <c r="J6863" s="20">
        <v>40</v>
      </c>
      <c r="K6863" s="20" t="s">
        <v>3</v>
      </c>
      <c r="L6863" t="s">
        <v>1464</v>
      </c>
      <c r="M6863" s="20">
        <v>12.2</v>
      </c>
      <c r="N6863" s="20">
        <v>8.8000000000000007</v>
      </c>
      <c r="AE6863">
        <f t="shared" si="107"/>
        <v>2005</v>
      </c>
    </row>
    <row r="6864" spans="1:31" x14ac:dyDescent="0.25">
      <c r="A6864" s="7">
        <v>6861</v>
      </c>
      <c r="B6864" s="8">
        <v>38626</v>
      </c>
      <c r="C6864" t="s">
        <v>3</v>
      </c>
      <c r="D6864" t="s">
        <v>411</v>
      </c>
      <c r="E6864" t="s">
        <v>9</v>
      </c>
      <c r="F6864" t="s">
        <v>261</v>
      </c>
      <c r="G6864" t="s">
        <v>11</v>
      </c>
      <c r="H6864" s="135" t="s">
        <v>1509</v>
      </c>
      <c r="I6864" t="s">
        <v>1454</v>
      </c>
      <c r="J6864" s="20">
        <v>27</v>
      </c>
      <c r="K6864" s="20" t="s">
        <v>3</v>
      </c>
      <c r="L6864" t="s">
        <v>1464</v>
      </c>
      <c r="M6864" s="20">
        <v>8.56</v>
      </c>
      <c r="N6864" s="20">
        <v>5.9399999999999995</v>
      </c>
      <c r="AE6864">
        <f t="shared" si="107"/>
        <v>2005</v>
      </c>
    </row>
    <row r="6865" spans="1:31" x14ac:dyDescent="0.25">
      <c r="A6865" s="7">
        <v>6862</v>
      </c>
      <c r="B6865" s="8">
        <v>38626</v>
      </c>
      <c r="C6865" t="s">
        <v>3</v>
      </c>
      <c r="D6865" t="s">
        <v>411</v>
      </c>
      <c r="E6865" t="s">
        <v>9</v>
      </c>
      <c r="F6865" t="s">
        <v>468</v>
      </c>
      <c r="G6865" t="s">
        <v>633</v>
      </c>
      <c r="H6865" s="135" t="s">
        <v>2231</v>
      </c>
      <c r="I6865" t="s">
        <v>1454</v>
      </c>
      <c r="J6865" s="20">
        <v>16</v>
      </c>
      <c r="K6865" s="20" t="s">
        <v>9</v>
      </c>
      <c r="L6865" t="s">
        <v>1464</v>
      </c>
      <c r="M6865" s="20">
        <v>3.52</v>
      </c>
      <c r="N6865" s="20">
        <v>5.48</v>
      </c>
      <c r="AE6865">
        <f t="shared" si="107"/>
        <v>2005</v>
      </c>
    </row>
    <row r="6866" spans="1:31" x14ac:dyDescent="0.25">
      <c r="A6866" s="7">
        <v>6863</v>
      </c>
      <c r="B6866" s="8">
        <v>38626</v>
      </c>
      <c r="C6866" t="s">
        <v>3</v>
      </c>
      <c r="D6866" t="s">
        <v>43</v>
      </c>
      <c r="E6866" t="s">
        <v>9</v>
      </c>
      <c r="F6866" t="s">
        <v>72</v>
      </c>
      <c r="G6866" t="s">
        <v>24</v>
      </c>
      <c r="H6866" s="136" t="s">
        <v>1496</v>
      </c>
      <c r="I6866" t="s">
        <v>1455</v>
      </c>
      <c r="J6866" s="20">
        <v>23</v>
      </c>
      <c r="K6866" s="20" t="s">
        <v>3</v>
      </c>
      <c r="L6866" t="s">
        <v>1464</v>
      </c>
      <c r="M6866" s="20">
        <v>3.7199999999999998</v>
      </c>
      <c r="N6866" s="20">
        <v>2.5300000000000002</v>
      </c>
      <c r="AE6866">
        <f t="shared" si="107"/>
        <v>2005</v>
      </c>
    </row>
    <row r="6867" spans="1:31" x14ac:dyDescent="0.25">
      <c r="A6867" s="7">
        <v>6864</v>
      </c>
      <c r="B6867" s="8">
        <v>38626</v>
      </c>
      <c r="C6867" t="s">
        <v>3</v>
      </c>
      <c r="D6867" t="s">
        <v>721</v>
      </c>
      <c r="E6867" t="s">
        <v>9</v>
      </c>
      <c r="F6867" t="s">
        <v>698</v>
      </c>
      <c r="G6867" t="s">
        <v>377</v>
      </c>
      <c r="H6867" s="9" t="s">
        <v>2232</v>
      </c>
      <c r="I6867" t="s">
        <v>1454</v>
      </c>
      <c r="J6867" s="20">
        <v>41</v>
      </c>
      <c r="K6867" s="20" t="s">
        <v>3</v>
      </c>
      <c r="L6867" t="s">
        <v>1463</v>
      </c>
      <c r="M6867" s="20">
        <v>11.66</v>
      </c>
      <c r="N6867" s="20">
        <v>9.84</v>
      </c>
      <c r="AE6867">
        <f t="shared" si="107"/>
        <v>2005</v>
      </c>
    </row>
    <row r="6868" spans="1:31" x14ac:dyDescent="0.25">
      <c r="A6868" s="7">
        <v>6865</v>
      </c>
      <c r="B6868" s="8">
        <v>38626</v>
      </c>
      <c r="C6868" t="s">
        <v>3</v>
      </c>
      <c r="D6868" t="s">
        <v>557</v>
      </c>
      <c r="E6868" t="s">
        <v>9</v>
      </c>
      <c r="F6868" t="s">
        <v>727</v>
      </c>
      <c r="G6868" t="s">
        <v>569</v>
      </c>
      <c r="H6868" s="9" t="s">
        <v>2213</v>
      </c>
      <c r="I6868" t="s">
        <v>1454</v>
      </c>
      <c r="J6868" s="20">
        <v>11</v>
      </c>
      <c r="K6868" s="20" t="s">
        <v>3</v>
      </c>
      <c r="L6868" t="s">
        <v>1463</v>
      </c>
      <c r="M6868" s="20">
        <v>3.86</v>
      </c>
      <c r="N6868" s="20">
        <v>2.64</v>
      </c>
      <c r="AE6868">
        <f t="shared" si="107"/>
        <v>2005</v>
      </c>
    </row>
    <row r="6869" spans="1:31" x14ac:dyDescent="0.25">
      <c r="A6869" s="7">
        <v>6866</v>
      </c>
      <c r="B6869" s="8">
        <v>38626</v>
      </c>
      <c r="C6869" t="s">
        <v>3</v>
      </c>
      <c r="D6869" t="s">
        <v>557</v>
      </c>
      <c r="E6869" t="s">
        <v>9</v>
      </c>
      <c r="F6869" t="s">
        <v>727</v>
      </c>
      <c r="G6869" t="s">
        <v>732</v>
      </c>
      <c r="H6869" s="135" t="s">
        <v>2186</v>
      </c>
      <c r="I6869" t="s">
        <v>1454</v>
      </c>
      <c r="J6869" s="20">
        <v>52</v>
      </c>
      <c r="K6869" s="20" t="s">
        <v>3</v>
      </c>
      <c r="L6869" t="s">
        <v>1464</v>
      </c>
      <c r="M6869" s="20">
        <v>15.56</v>
      </c>
      <c r="N6869" s="20">
        <v>11.44</v>
      </c>
      <c r="AE6869">
        <f t="shared" si="107"/>
        <v>2005</v>
      </c>
    </row>
    <row r="6870" spans="1:31" x14ac:dyDescent="0.25">
      <c r="A6870" s="7">
        <v>6867</v>
      </c>
      <c r="B6870" s="8">
        <v>38627</v>
      </c>
      <c r="C6870" t="s">
        <v>3</v>
      </c>
      <c r="D6870" t="s">
        <v>520</v>
      </c>
      <c r="E6870" t="s">
        <v>9</v>
      </c>
      <c r="F6870" t="s">
        <v>184</v>
      </c>
      <c r="G6870" t="s">
        <v>732</v>
      </c>
      <c r="H6870" s="135" t="s">
        <v>2109</v>
      </c>
      <c r="I6870" t="s">
        <v>1455</v>
      </c>
      <c r="J6870" s="20">
        <v>18</v>
      </c>
      <c r="K6870" s="20" t="s">
        <v>1465</v>
      </c>
      <c r="L6870" t="s">
        <v>1466</v>
      </c>
      <c r="M6870" s="20">
        <v>2.25</v>
      </c>
      <c r="N6870" s="20">
        <v>2.25</v>
      </c>
      <c r="AE6870">
        <f t="shared" si="107"/>
        <v>2005</v>
      </c>
    </row>
    <row r="6871" spans="1:31" x14ac:dyDescent="0.25">
      <c r="A6871" s="7">
        <v>6868</v>
      </c>
      <c r="B6871" s="8">
        <v>38627</v>
      </c>
      <c r="C6871" t="s">
        <v>3</v>
      </c>
      <c r="D6871" t="s">
        <v>717</v>
      </c>
      <c r="E6871" t="s">
        <v>9</v>
      </c>
      <c r="F6871" t="s">
        <v>70</v>
      </c>
      <c r="G6871" t="s">
        <v>377</v>
      </c>
      <c r="H6871" s="135" t="s">
        <v>1585</v>
      </c>
      <c r="I6871" t="s">
        <v>1454</v>
      </c>
      <c r="J6871" s="20">
        <v>12</v>
      </c>
      <c r="K6871" s="20" t="s">
        <v>3</v>
      </c>
      <c r="L6871" t="s">
        <v>1463</v>
      </c>
      <c r="M6871" s="20">
        <v>4.12</v>
      </c>
      <c r="N6871" s="20">
        <v>2.88</v>
      </c>
      <c r="AE6871">
        <f t="shared" si="107"/>
        <v>2005</v>
      </c>
    </row>
    <row r="6872" spans="1:31" x14ac:dyDescent="0.25">
      <c r="A6872" s="7">
        <v>6869</v>
      </c>
      <c r="B6872" s="8">
        <v>38627</v>
      </c>
      <c r="C6872" t="s">
        <v>3</v>
      </c>
      <c r="D6872" t="s">
        <v>543</v>
      </c>
      <c r="E6872" t="s">
        <v>9</v>
      </c>
      <c r="F6872" t="s">
        <v>270</v>
      </c>
      <c r="G6872" t="s">
        <v>14</v>
      </c>
      <c r="H6872" s="135" t="s">
        <v>1517</v>
      </c>
      <c r="I6872" t="s">
        <v>1454</v>
      </c>
      <c r="J6872" s="20">
        <v>12</v>
      </c>
      <c r="K6872" s="20" t="s">
        <v>9</v>
      </c>
      <c r="L6872" t="s">
        <v>1464</v>
      </c>
      <c r="M6872" s="20">
        <v>2.64</v>
      </c>
      <c r="N6872" s="20">
        <v>4.3599999999999994</v>
      </c>
      <c r="AE6872">
        <f t="shared" si="107"/>
        <v>2005</v>
      </c>
    </row>
    <row r="6873" spans="1:31" x14ac:dyDescent="0.25">
      <c r="A6873" s="7">
        <v>6870</v>
      </c>
      <c r="B6873" s="8">
        <v>38627</v>
      </c>
      <c r="C6873" t="s">
        <v>3</v>
      </c>
      <c r="D6873" t="s">
        <v>270</v>
      </c>
      <c r="E6873" t="s">
        <v>9</v>
      </c>
      <c r="F6873" t="s">
        <v>351</v>
      </c>
      <c r="G6873" t="s">
        <v>14</v>
      </c>
      <c r="H6873" s="135" t="s">
        <v>1522</v>
      </c>
      <c r="I6873" t="s">
        <v>1455</v>
      </c>
      <c r="J6873" s="20">
        <v>12</v>
      </c>
      <c r="K6873" s="20" t="s">
        <v>3</v>
      </c>
      <c r="L6873" t="s">
        <v>1464</v>
      </c>
      <c r="M6873" s="20">
        <v>2.1799999999999997</v>
      </c>
      <c r="N6873" s="20">
        <v>1.32</v>
      </c>
      <c r="AE6873">
        <f t="shared" si="107"/>
        <v>2005</v>
      </c>
    </row>
    <row r="6874" spans="1:31" x14ac:dyDescent="0.25">
      <c r="A6874" s="7">
        <v>6871</v>
      </c>
      <c r="B6874" s="8">
        <v>38627</v>
      </c>
      <c r="C6874" t="s">
        <v>3</v>
      </c>
      <c r="D6874" t="s">
        <v>104</v>
      </c>
      <c r="E6874" t="s">
        <v>9</v>
      </c>
      <c r="F6874" t="s">
        <v>78</v>
      </c>
      <c r="G6874" t="s">
        <v>17</v>
      </c>
      <c r="H6874" s="135" t="s">
        <v>1496</v>
      </c>
      <c r="I6874" t="s">
        <v>1454</v>
      </c>
      <c r="J6874" s="20">
        <v>15</v>
      </c>
      <c r="K6874" s="20" t="s">
        <v>1465</v>
      </c>
      <c r="L6874" t="s">
        <v>1466</v>
      </c>
      <c r="M6874" s="20">
        <v>3.75</v>
      </c>
      <c r="N6874" s="20">
        <v>3.75</v>
      </c>
      <c r="AE6874">
        <f t="shared" si="107"/>
        <v>2005</v>
      </c>
    </row>
    <row r="6875" spans="1:31" x14ac:dyDescent="0.25">
      <c r="A6875" s="7">
        <v>6872</v>
      </c>
      <c r="B6875" s="8">
        <v>38627</v>
      </c>
      <c r="C6875" t="s">
        <v>3</v>
      </c>
      <c r="D6875" t="s">
        <v>757</v>
      </c>
      <c r="E6875" t="s">
        <v>9</v>
      </c>
      <c r="F6875" t="s">
        <v>678</v>
      </c>
      <c r="G6875" t="s">
        <v>648</v>
      </c>
      <c r="H6875" s="135" t="s">
        <v>1877</v>
      </c>
      <c r="I6875" t="s">
        <v>1455</v>
      </c>
      <c r="J6875" s="20">
        <v>6</v>
      </c>
      <c r="K6875" s="20" t="s">
        <v>1465</v>
      </c>
      <c r="L6875" t="s">
        <v>1466</v>
      </c>
      <c r="M6875" s="20">
        <v>0.75</v>
      </c>
      <c r="N6875" s="20">
        <v>0.75</v>
      </c>
      <c r="AE6875">
        <f t="shared" si="107"/>
        <v>2005</v>
      </c>
    </row>
    <row r="6876" spans="1:31" x14ac:dyDescent="0.25">
      <c r="A6876" s="7">
        <v>6873</v>
      </c>
      <c r="B6876" s="8">
        <v>38627</v>
      </c>
      <c r="C6876" t="s">
        <v>3</v>
      </c>
      <c r="D6876" t="s">
        <v>270</v>
      </c>
      <c r="E6876" t="s">
        <v>9</v>
      </c>
      <c r="F6876" t="s">
        <v>758</v>
      </c>
      <c r="G6876" t="s">
        <v>648</v>
      </c>
      <c r="H6876" s="135" t="s">
        <v>1901</v>
      </c>
      <c r="I6876" t="s">
        <v>1455</v>
      </c>
      <c r="J6876" s="20">
        <v>24</v>
      </c>
      <c r="K6876" s="20" t="s">
        <v>9</v>
      </c>
      <c r="L6876" t="s">
        <v>1463</v>
      </c>
      <c r="M6876" s="20">
        <v>2.88</v>
      </c>
      <c r="N6876" s="20">
        <v>3.62</v>
      </c>
      <c r="AE6876">
        <f t="shared" si="107"/>
        <v>2005</v>
      </c>
    </row>
    <row r="6877" spans="1:31" x14ac:dyDescent="0.25">
      <c r="A6877" s="7">
        <v>6874</v>
      </c>
      <c r="B6877" s="8">
        <v>38627</v>
      </c>
      <c r="C6877" t="s">
        <v>3</v>
      </c>
      <c r="D6877" t="s">
        <v>606</v>
      </c>
      <c r="E6877" t="s">
        <v>9</v>
      </c>
      <c r="F6877" t="s">
        <v>468</v>
      </c>
      <c r="G6877" t="s">
        <v>732</v>
      </c>
      <c r="H6877" s="135" t="s">
        <v>2233</v>
      </c>
      <c r="I6877" t="s">
        <v>1454</v>
      </c>
      <c r="J6877" s="20">
        <v>32</v>
      </c>
      <c r="K6877" s="20" t="s">
        <v>1465</v>
      </c>
      <c r="L6877" t="s">
        <v>1466</v>
      </c>
      <c r="M6877" s="20">
        <v>8</v>
      </c>
      <c r="N6877" s="20">
        <v>8</v>
      </c>
      <c r="AE6877">
        <f t="shared" si="107"/>
        <v>2005</v>
      </c>
    </row>
    <row r="6878" spans="1:31" x14ac:dyDescent="0.25">
      <c r="A6878" s="7">
        <v>6875</v>
      </c>
      <c r="B6878" s="8">
        <v>38627</v>
      </c>
      <c r="C6878" t="s">
        <v>3</v>
      </c>
      <c r="D6878" t="s">
        <v>761</v>
      </c>
      <c r="E6878" t="s">
        <v>9</v>
      </c>
      <c r="F6878" t="s">
        <v>585</v>
      </c>
      <c r="G6878" t="s">
        <v>732</v>
      </c>
      <c r="H6878" s="135" t="s">
        <v>2234</v>
      </c>
      <c r="I6878" t="s">
        <v>1454</v>
      </c>
      <c r="J6878" s="20">
        <v>35</v>
      </c>
      <c r="K6878" s="20" t="s">
        <v>9</v>
      </c>
      <c r="L6878" t="s">
        <v>1464</v>
      </c>
      <c r="M6878" s="20">
        <v>7.7</v>
      </c>
      <c r="N6878" s="20">
        <v>10.8</v>
      </c>
      <c r="AE6878">
        <f t="shared" si="107"/>
        <v>2005</v>
      </c>
    </row>
    <row r="6879" spans="1:31" x14ac:dyDescent="0.25">
      <c r="A6879" s="7">
        <v>6876</v>
      </c>
      <c r="B6879" s="8">
        <v>38627</v>
      </c>
      <c r="C6879" t="s">
        <v>3</v>
      </c>
      <c r="D6879" t="s">
        <v>302</v>
      </c>
      <c r="E6879" t="s">
        <v>9</v>
      </c>
      <c r="F6879" t="s">
        <v>641</v>
      </c>
      <c r="G6879" t="s">
        <v>732</v>
      </c>
      <c r="H6879" s="135" t="s">
        <v>2235</v>
      </c>
      <c r="I6879" t="s">
        <v>1454</v>
      </c>
      <c r="J6879" s="20">
        <v>12</v>
      </c>
      <c r="K6879" s="20" t="s">
        <v>9</v>
      </c>
      <c r="L6879" t="s">
        <v>1463</v>
      </c>
      <c r="M6879" s="20">
        <v>2.88</v>
      </c>
      <c r="N6879" s="20">
        <v>4.12</v>
      </c>
      <c r="AE6879">
        <f t="shared" si="107"/>
        <v>2005</v>
      </c>
    </row>
    <row r="6880" spans="1:31" x14ac:dyDescent="0.25">
      <c r="A6880" s="7">
        <v>6877</v>
      </c>
      <c r="B6880" s="8">
        <v>38628</v>
      </c>
      <c r="C6880" t="s">
        <v>3</v>
      </c>
      <c r="D6880" t="s">
        <v>710</v>
      </c>
      <c r="E6880" t="s">
        <v>9</v>
      </c>
      <c r="F6880" t="s">
        <v>91</v>
      </c>
      <c r="G6880" t="s">
        <v>17</v>
      </c>
      <c r="H6880" s="135" t="s">
        <v>1545</v>
      </c>
      <c r="I6880" t="s">
        <v>1454</v>
      </c>
      <c r="J6880" s="20">
        <v>7</v>
      </c>
      <c r="K6880" s="20" t="s">
        <v>3</v>
      </c>
      <c r="L6880" t="s">
        <v>1464</v>
      </c>
      <c r="M6880" s="20">
        <v>2.96</v>
      </c>
      <c r="N6880" s="20">
        <v>1.54</v>
      </c>
      <c r="AE6880">
        <f t="shared" si="107"/>
        <v>2005</v>
      </c>
    </row>
    <row r="6881" spans="1:31" x14ac:dyDescent="0.25">
      <c r="A6881" s="7">
        <v>6878</v>
      </c>
      <c r="B6881" s="8">
        <v>38628</v>
      </c>
      <c r="C6881" t="s">
        <v>3</v>
      </c>
      <c r="D6881" t="s">
        <v>543</v>
      </c>
      <c r="E6881" t="s">
        <v>9</v>
      </c>
      <c r="F6881" t="s">
        <v>464</v>
      </c>
      <c r="G6881" t="s">
        <v>377</v>
      </c>
      <c r="H6881" s="9" t="s">
        <v>2149</v>
      </c>
      <c r="I6881" t="s">
        <v>1454</v>
      </c>
      <c r="J6881" s="20">
        <v>26</v>
      </c>
      <c r="K6881" s="20" t="s">
        <v>9</v>
      </c>
      <c r="L6881" t="s">
        <v>1464</v>
      </c>
      <c r="M6881" s="20">
        <v>5.72</v>
      </c>
      <c r="N6881" s="20">
        <v>8.2800000000000011</v>
      </c>
      <c r="AE6881">
        <f t="shared" si="107"/>
        <v>2005</v>
      </c>
    </row>
    <row r="6882" spans="1:31" x14ac:dyDescent="0.25">
      <c r="A6882" s="7">
        <v>6879</v>
      </c>
      <c r="B6882" s="8">
        <v>38629</v>
      </c>
      <c r="C6882" t="s">
        <v>3</v>
      </c>
      <c r="D6882" t="s">
        <v>606</v>
      </c>
      <c r="E6882" t="s">
        <v>9</v>
      </c>
      <c r="F6882" t="s">
        <v>240</v>
      </c>
      <c r="G6882" t="s">
        <v>14</v>
      </c>
      <c r="H6882" s="135" t="s">
        <v>1530</v>
      </c>
      <c r="I6882" t="s">
        <v>1454</v>
      </c>
      <c r="J6882" s="20">
        <v>7</v>
      </c>
      <c r="K6882" s="20" t="s">
        <v>9</v>
      </c>
      <c r="L6882" t="s">
        <v>1463</v>
      </c>
      <c r="M6882" s="20">
        <v>1.68</v>
      </c>
      <c r="N6882" s="20">
        <v>2.8200000000000003</v>
      </c>
      <c r="AE6882">
        <f t="shared" si="107"/>
        <v>2005</v>
      </c>
    </row>
    <row r="6883" spans="1:31" x14ac:dyDescent="0.25">
      <c r="A6883" s="7">
        <v>6880</v>
      </c>
      <c r="B6883" s="8">
        <v>38629</v>
      </c>
      <c r="C6883" t="s">
        <v>3</v>
      </c>
      <c r="D6883" t="s">
        <v>543</v>
      </c>
      <c r="E6883" t="s">
        <v>9</v>
      </c>
      <c r="F6883" t="s">
        <v>48</v>
      </c>
      <c r="G6883" t="s">
        <v>14</v>
      </c>
      <c r="H6883" s="135" t="s">
        <v>1496</v>
      </c>
      <c r="I6883" t="s">
        <v>1454</v>
      </c>
      <c r="J6883" s="20">
        <v>20</v>
      </c>
      <c r="K6883" s="20" t="s">
        <v>9</v>
      </c>
      <c r="L6883" t="s">
        <v>1464</v>
      </c>
      <c r="M6883" s="20">
        <v>4.4000000000000004</v>
      </c>
      <c r="N6883" s="20">
        <v>6.6</v>
      </c>
      <c r="AE6883">
        <f t="shared" si="107"/>
        <v>2005</v>
      </c>
    </row>
    <row r="6884" spans="1:31" x14ac:dyDescent="0.25">
      <c r="A6884" s="7">
        <v>6881</v>
      </c>
      <c r="B6884" s="8">
        <v>38629</v>
      </c>
      <c r="C6884" t="s">
        <v>3</v>
      </c>
      <c r="D6884" t="s">
        <v>733</v>
      </c>
      <c r="E6884" t="s">
        <v>9</v>
      </c>
      <c r="F6884" t="s">
        <v>521</v>
      </c>
      <c r="G6884" t="s">
        <v>648</v>
      </c>
      <c r="H6884" s="135" t="s">
        <v>1806</v>
      </c>
      <c r="I6884" t="s">
        <v>1455</v>
      </c>
      <c r="J6884" s="20">
        <v>17</v>
      </c>
      <c r="K6884" s="20" t="s">
        <v>1465</v>
      </c>
      <c r="L6884" t="s">
        <v>1466</v>
      </c>
      <c r="M6884" s="20">
        <v>2.125</v>
      </c>
      <c r="N6884" s="20">
        <v>2.125</v>
      </c>
      <c r="AE6884">
        <f t="shared" si="107"/>
        <v>2005</v>
      </c>
    </row>
    <row r="6885" spans="1:31" x14ac:dyDescent="0.25">
      <c r="A6885" s="7">
        <v>6882</v>
      </c>
      <c r="B6885" s="8">
        <v>38629</v>
      </c>
      <c r="C6885" t="s">
        <v>3</v>
      </c>
      <c r="D6885" t="s">
        <v>557</v>
      </c>
      <c r="E6885" t="s">
        <v>9</v>
      </c>
      <c r="F6885" t="s">
        <v>727</v>
      </c>
      <c r="G6885" t="s">
        <v>648</v>
      </c>
      <c r="H6885" s="135" t="s">
        <v>2042</v>
      </c>
      <c r="I6885" t="s">
        <v>1454</v>
      </c>
      <c r="J6885" s="20">
        <v>85</v>
      </c>
      <c r="K6885" s="20" t="s">
        <v>3</v>
      </c>
      <c r="L6885" t="s">
        <v>1464</v>
      </c>
      <c r="M6885" s="20">
        <v>24.8</v>
      </c>
      <c r="N6885" s="20">
        <v>18.7</v>
      </c>
      <c r="AE6885">
        <f t="shared" si="107"/>
        <v>2005</v>
      </c>
    </row>
    <row r="6886" spans="1:31" x14ac:dyDescent="0.25">
      <c r="A6886" s="7">
        <v>6883</v>
      </c>
      <c r="B6886" s="8">
        <v>38629</v>
      </c>
      <c r="C6886" t="s">
        <v>3</v>
      </c>
      <c r="D6886" t="s">
        <v>92</v>
      </c>
      <c r="E6886" t="s">
        <v>9</v>
      </c>
      <c r="F6886" t="s">
        <v>698</v>
      </c>
      <c r="G6886" t="s">
        <v>569</v>
      </c>
      <c r="H6886" s="9" t="s">
        <v>2236</v>
      </c>
      <c r="I6886" t="s">
        <v>1454</v>
      </c>
      <c r="J6886" s="20">
        <v>27</v>
      </c>
      <c r="K6886" s="20" t="s">
        <v>9</v>
      </c>
      <c r="L6886" t="s">
        <v>1463</v>
      </c>
      <c r="M6886" s="20">
        <v>6.48</v>
      </c>
      <c r="N6886" s="20">
        <v>8.02</v>
      </c>
      <c r="AE6886">
        <f t="shared" si="107"/>
        <v>2005</v>
      </c>
    </row>
    <row r="6887" spans="1:31" x14ac:dyDescent="0.25">
      <c r="A6887" s="7">
        <v>6884</v>
      </c>
      <c r="B6887" s="8">
        <v>38629</v>
      </c>
      <c r="C6887" t="s">
        <v>3</v>
      </c>
      <c r="D6887" t="s">
        <v>178</v>
      </c>
      <c r="E6887" t="s">
        <v>9</v>
      </c>
      <c r="F6887" t="s">
        <v>91</v>
      </c>
      <c r="G6887" t="s">
        <v>732</v>
      </c>
      <c r="H6887" s="135" t="s">
        <v>2237</v>
      </c>
      <c r="I6887" t="s">
        <v>1454</v>
      </c>
      <c r="J6887" s="20">
        <v>18</v>
      </c>
      <c r="K6887" s="20" t="s">
        <v>9</v>
      </c>
      <c r="L6887" t="s">
        <v>1463</v>
      </c>
      <c r="M6887" s="20">
        <v>4.32</v>
      </c>
      <c r="N6887" s="20">
        <v>5.68</v>
      </c>
      <c r="AE6887">
        <f t="shared" si="107"/>
        <v>2005</v>
      </c>
    </row>
    <row r="6888" spans="1:31" x14ac:dyDescent="0.25">
      <c r="A6888" s="7">
        <v>6885</v>
      </c>
      <c r="B6888" s="8">
        <v>38630</v>
      </c>
      <c r="C6888" t="s">
        <v>3</v>
      </c>
      <c r="D6888" t="s">
        <v>43</v>
      </c>
      <c r="E6888" t="s">
        <v>9</v>
      </c>
      <c r="F6888" t="s">
        <v>685</v>
      </c>
      <c r="G6888" t="s">
        <v>14</v>
      </c>
      <c r="H6888" s="135" t="s">
        <v>1496</v>
      </c>
      <c r="I6888" t="s">
        <v>1454</v>
      </c>
      <c r="J6888" s="20">
        <v>21</v>
      </c>
      <c r="K6888" s="20" t="s">
        <v>9</v>
      </c>
      <c r="L6888" t="s">
        <v>1463</v>
      </c>
      <c r="M6888" s="20">
        <v>5.04</v>
      </c>
      <c r="N6888" s="20">
        <v>6.46</v>
      </c>
      <c r="AE6888">
        <f t="shared" si="107"/>
        <v>2005</v>
      </c>
    </row>
    <row r="6889" spans="1:31" x14ac:dyDescent="0.25">
      <c r="A6889" s="7">
        <v>6886</v>
      </c>
      <c r="B6889" s="8">
        <v>38630</v>
      </c>
      <c r="C6889" t="s">
        <v>3</v>
      </c>
      <c r="D6889" t="s">
        <v>704</v>
      </c>
      <c r="E6889" t="s">
        <v>9</v>
      </c>
      <c r="F6889" t="s">
        <v>351</v>
      </c>
      <c r="G6889" t="s">
        <v>24</v>
      </c>
      <c r="H6889" s="136" t="s">
        <v>1496</v>
      </c>
      <c r="I6889" t="s">
        <v>1454</v>
      </c>
      <c r="J6889" s="20">
        <v>20</v>
      </c>
      <c r="K6889" s="20" t="s">
        <v>9</v>
      </c>
      <c r="L6889" t="s">
        <v>1464</v>
      </c>
      <c r="M6889" s="20">
        <v>4.4000000000000004</v>
      </c>
      <c r="N6889" s="20">
        <v>6.6</v>
      </c>
      <c r="AE6889">
        <f t="shared" si="107"/>
        <v>2005</v>
      </c>
    </row>
    <row r="6890" spans="1:31" x14ac:dyDescent="0.25">
      <c r="A6890" s="7">
        <v>6887</v>
      </c>
      <c r="B6890" s="8">
        <v>38630</v>
      </c>
      <c r="C6890" t="s">
        <v>3</v>
      </c>
      <c r="D6890" t="s">
        <v>117</v>
      </c>
      <c r="E6890" t="s">
        <v>9</v>
      </c>
      <c r="F6890" t="s">
        <v>730</v>
      </c>
      <c r="G6890" t="s">
        <v>377</v>
      </c>
      <c r="H6890" s="9" t="s">
        <v>2238</v>
      </c>
      <c r="I6890" t="s">
        <v>1454</v>
      </c>
      <c r="J6890" s="20">
        <v>25</v>
      </c>
      <c r="K6890" s="20" t="s">
        <v>3</v>
      </c>
      <c r="L6890" t="s">
        <v>1463</v>
      </c>
      <c r="M6890" s="20">
        <v>7.5</v>
      </c>
      <c r="N6890" s="20">
        <v>6</v>
      </c>
      <c r="AE6890">
        <f t="shared" si="107"/>
        <v>2005</v>
      </c>
    </row>
    <row r="6891" spans="1:31" x14ac:dyDescent="0.25">
      <c r="A6891" s="7">
        <v>6888</v>
      </c>
      <c r="B6891" s="8">
        <v>38630</v>
      </c>
      <c r="C6891" t="s">
        <v>3</v>
      </c>
      <c r="D6891" t="s">
        <v>117</v>
      </c>
      <c r="E6891" t="s">
        <v>9</v>
      </c>
      <c r="F6891" t="s">
        <v>730</v>
      </c>
      <c r="G6891" t="s">
        <v>377</v>
      </c>
      <c r="H6891" s="9" t="s">
        <v>2097</v>
      </c>
      <c r="I6891" t="s">
        <v>1454</v>
      </c>
      <c r="J6891" s="20">
        <v>22</v>
      </c>
      <c r="K6891" s="20" t="s">
        <v>3</v>
      </c>
      <c r="L6891" t="s">
        <v>1464</v>
      </c>
      <c r="M6891" s="20">
        <v>7.16</v>
      </c>
      <c r="N6891" s="20">
        <v>4.84</v>
      </c>
      <c r="AE6891">
        <f t="shared" si="107"/>
        <v>2005</v>
      </c>
    </row>
    <row r="6892" spans="1:31" x14ac:dyDescent="0.25">
      <c r="A6892" s="7">
        <v>6889</v>
      </c>
      <c r="B6892" s="8">
        <v>38631</v>
      </c>
      <c r="C6892" t="s">
        <v>3</v>
      </c>
      <c r="D6892" t="s">
        <v>743</v>
      </c>
      <c r="E6892" t="s">
        <v>9</v>
      </c>
      <c r="F6892" t="s">
        <v>19</v>
      </c>
      <c r="G6892" t="s">
        <v>377</v>
      </c>
      <c r="H6892" s="135" t="s">
        <v>1496</v>
      </c>
      <c r="I6892" t="s">
        <v>1454</v>
      </c>
      <c r="J6892" s="20">
        <v>71</v>
      </c>
      <c r="K6892" s="20" t="s">
        <v>3</v>
      </c>
      <c r="L6892" t="s">
        <v>1464</v>
      </c>
      <c r="M6892" s="20">
        <v>20.88</v>
      </c>
      <c r="N6892" s="20">
        <v>15.620000000000001</v>
      </c>
      <c r="AE6892">
        <f t="shared" si="107"/>
        <v>2005</v>
      </c>
    </row>
    <row r="6893" spans="1:31" x14ac:dyDescent="0.25">
      <c r="A6893" s="7">
        <v>6890</v>
      </c>
      <c r="B6893" s="8">
        <v>38631</v>
      </c>
      <c r="C6893" t="s">
        <v>3</v>
      </c>
      <c r="D6893" t="s">
        <v>163</v>
      </c>
      <c r="E6893" t="s">
        <v>9</v>
      </c>
      <c r="F6893" t="s">
        <v>19</v>
      </c>
      <c r="G6893" t="s">
        <v>732</v>
      </c>
      <c r="H6893" s="136" t="s">
        <v>2239</v>
      </c>
      <c r="I6893" t="s">
        <v>1454</v>
      </c>
      <c r="J6893" s="20">
        <v>15</v>
      </c>
      <c r="K6893" s="20" t="s">
        <v>3</v>
      </c>
      <c r="L6893" t="s">
        <v>1464</v>
      </c>
      <c r="M6893" s="20">
        <v>5.2</v>
      </c>
      <c r="N6893" s="20">
        <v>3.3</v>
      </c>
      <c r="AE6893">
        <f t="shared" si="107"/>
        <v>2005</v>
      </c>
    </row>
    <row r="6894" spans="1:31" x14ac:dyDescent="0.25">
      <c r="A6894" s="7">
        <v>6891</v>
      </c>
      <c r="B6894" s="8">
        <v>38632</v>
      </c>
      <c r="C6894" t="s">
        <v>3</v>
      </c>
      <c r="D6894" t="s">
        <v>123</v>
      </c>
      <c r="E6894" t="s">
        <v>9</v>
      </c>
      <c r="F6894" t="s">
        <v>543</v>
      </c>
      <c r="G6894" t="s">
        <v>377</v>
      </c>
      <c r="H6894" s="9" t="s">
        <v>2121</v>
      </c>
      <c r="I6894" t="s">
        <v>1455</v>
      </c>
      <c r="J6894" s="20">
        <v>4</v>
      </c>
      <c r="K6894" s="20" t="s">
        <v>1465</v>
      </c>
      <c r="L6894" t="s">
        <v>1466</v>
      </c>
      <c r="M6894" s="20">
        <v>0.5</v>
      </c>
      <c r="N6894" s="20">
        <v>0.5</v>
      </c>
      <c r="AE6894">
        <f t="shared" si="107"/>
        <v>2005</v>
      </c>
    </row>
    <row r="6895" spans="1:31" x14ac:dyDescent="0.25">
      <c r="A6895" s="7">
        <v>6892</v>
      </c>
      <c r="B6895" s="8">
        <v>38632</v>
      </c>
      <c r="C6895" t="s">
        <v>3</v>
      </c>
      <c r="D6895" t="s">
        <v>543</v>
      </c>
      <c r="E6895" t="s">
        <v>9</v>
      </c>
      <c r="F6895" t="s">
        <v>123</v>
      </c>
      <c r="G6895" t="s">
        <v>714</v>
      </c>
      <c r="H6895" s="135" t="s">
        <v>2074</v>
      </c>
      <c r="I6895" t="s">
        <v>1455</v>
      </c>
      <c r="J6895" s="20">
        <v>35</v>
      </c>
      <c r="K6895" s="20" t="s">
        <v>1465</v>
      </c>
      <c r="L6895" t="s">
        <v>1466</v>
      </c>
      <c r="M6895" s="20">
        <v>4.375</v>
      </c>
      <c r="N6895" s="20">
        <v>4.375</v>
      </c>
      <c r="AE6895">
        <f t="shared" si="107"/>
        <v>2005</v>
      </c>
    </row>
    <row r="6896" spans="1:31" x14ac:dyDescent="0.25">
      <c r="A6896" s="7">
        <v>6893</v>
      </c>
      <c r="B6896" s="8">
        <v>38633</v>
      </c>
      <c r="C6896" t="s">
        <v>3</v>
      </c>
      <c r="D6896" t="s">
        <v>43</v>
      </c>
      <c r="E6896" t="s">
        <v>9</v>
      </c>
      <c r="F6896" t="s">
        <v>26</v>
      </c>
      <c r="G6896" t="s">
        <v>65</v>
      </c>
      <c r="H6896" s="135" t="s">
        <v>1569</v>
      </c>
      <c r="I6896" t="s">
        <v>1454</v>
      </c>
      <c r="J6896" s="20">
        <v>18</v>
      </c>
      <c r="K6896" s="20" t="s">
        <v>1465</v>
      </c>
      <c r="L6896" t="s">
        <v>1466</v>
      </c>
      <c r="M6896" s="20">
        <v>4.5</v>
      </c>
      <c r="N6896" s="20">
        <v>4.5</v>
      </c>
      <c r="AE6896">
        <f t="shared" si="107"/>
        <v>2005</v>
      </c>
    </row>
    <row r="6897" spans="1:31" x14ac:dyDescent="0.25">
      <c r="A6897" s="7">
        <v>6894</v>
      </c>
      <c r="B6897" s="8">
        <v>38633</v>
      </c>
      <c r="C6897" t="s">
        <v>3</v>
      </c>
      <c r="D6897" t="s">
        <v>543</v>
      </c>
      <c r="E6897" t="s">
        <v>9</v>
      </c>
      <c r="F6897" t="s">
        <v>270</v>
      </c>
      <c r="G6897" t="s">
        <v>14</v>
      </c>
      <c r="H6897" s="135" t="s">
        <v>1522</v>
      </c>
      <c r="I6897" t="s">
        <v>1454</v>
      </c>
      <c r="J6897" s="20">
        <v>12</v>
      </c>
      <c r="K6897" s="20" t="s">
        <v>9</v>
      </c>
      <c r="L6897" t="s">
        <v>1464</v>
      </c>
      <c r="M6897" s="20">
        <v>2.64</v>
      </c>
      <c r="N6897" s="20">
        <v>4.3599999999999994</v>
      </c>
      <c r="AE6897">
        <f t="shared" si="107"/>
        <v>2005</v>
      </c>
    </row>
    <row r="6898" spans="1:31" x14ac:dyDescent="0.25">
      <c r="A6898" s="7">
        <v>6895</v>
      </c>
      <c r="B6898" s="8">
        <v>38633</v>
      </c>
      <c r="C6898" t="s">
        <v>3</v>
      </c>
      <c r="D6898" t="s">
        <v>730</v>
      </c>
      <c r="E6898" t="s">
        <v>9</v>
      </c>
      <c r="F6898" t="s">
        <v>395</v>
      </c>
      <c r="G6898" t="s">
        <v>648</v>
      </c>
      <c r="H6898" s="135" t="s">
        <v>1792</v>
      </c>
      <c r="I6898" t="s">
        <v>1455</v>
      </c>
      <c r="J6898" s="20">
        <v>6</v>
      </c>
      <c r="K6898" s="20" t="s">
        <v>9</v>
      </c>
      <c r="L6898" t="s">
        <v>1464</v>
      </c>
      <c r="M6898" s="20">
        <v>0.66</v>
      </c>
      <c r="N6898" s="20">
        <v>1.3399999999999999</v>
      </c>
      <c r="AE6898">
        <f t="shared" si="107"/>
        <v>2005</v>
      </c>
    </row>
    <row r="6899" spans="1:31" x14ac:dyDescent="0.25">
      <c r="A6899" s="7">
        <v>6896</v>
      </c>
      <c r="B6899" s="8">
        <v>38633</v>
      </c>
      <c r="C6899" t="s">
        <v>3</v>
      </c>
      <c r="D6899" t="s">
        <v>43</v>
      </c>
      <c r="E6899" t="s">
        <v>9</v>
      </c>
      <c r="F6899" t="s">
        <v>703</v>
      </c>
      <c r="G6899" t="s">
        <v>24</v>
      </c>
      <c r="H6899" s="136" t="s">
        <v>1496</v>
      </c>
      <c r="I6899" t="s">
        <v>1454</v>
      </c>
      <c r="J6899" s="20">
        <v>20</v>
      </c>
      <c r="K6899" s="20" t="s">
        <v>3</v>
      </c>
      <c r="L6899" t="s">
        <v>1464</v>
      </c>
      <c r="M6899" s="20">
        <v>6.6</v>
      </c>
      <c r="N6899" s="20">
        <v>4.4000000000000004</v>
      </c>
      <c r="AE6899">
        <f t="shared" si="107"/>
        <v>2005</v>
      </c>
    </row>
    <row r="6900" spans="1:31" x14ac:dyDescent="0.25">
      <c r="A6900" s="7">
        <v>6897</v>
      </c>
      <c r="B6900" s="8">
        <v>38633</v>
      </c>
      <c r="C6900" t="s">
        <v>3</v>
      </c>
      <c r="D6900" t="s">
        <v>279</v>
      </c>
      <c r="E6900" t="s">
        <v>9</v>
      </c>
      <c r="F6900" t="s">
        <v>641</v>
      </c>
      <c r="G6900" t="s">
        <v>714</v>
      </c>
      <c r="H6900" s="135" t="s">
        <v>2060</v>
      </c>
      <c r="I6900" t="s">
        <v>1454</v>
      </c>
      <c r="J6900" s="20">
        <v>81</v>
      </c>
      <c r="K6900" s="20" t="s">
        <v>3</v>
      </c>
      <c r="L6900" t="s">
        <v>1464</v>
      </c>
      <c r="M6900" s="20">
        <v>23.68</v>
      </c>
      <c r="N6900" s="20">
        <v>17.82</v>
      </c>
      <c r="AE6900">
        <f t="shared" si="107"/>
        <v>2005</v>
      </c>
    </row>
    <row r="6901" spans="1:31" x14ac:dyDescent="0.25">
      <c r="A6901" s="7">
        <v>6898</v>
      </c>
      <c r="B6901" s="8">
        <v>38633</v>
      </c>
      <c r="C6901" t="s">
        <v>3</v>
      </c>
      <c r="D6901" t="s">
        <v>717</v>
      </c>
      <c r="E6901" t="s">
        <v>9</v>
      </c>
      <c r="F6901" t="s">
        <v>121</v>
      </c>
      <c r="G6901" t="s">
        <v>569</v>
      </c>
      <c r="H6901" s="9" t="s">
        <v>2132</v>
      </c>
      <c r="I6901" t="s">
        <v>1454</v>
      </c>
      <c r="J6901" s="20">
        <v>46</v>
      </c>
      <c r="K6901" s="20" t="s">
        <v>3</v>
      </c>
      <c r="L6901" t="s">
        <v>1464</v>
      </c>
      <c r="M6901" s="20">
        <v>13.879999999999999</v>
      </c>
      <c r="N6901" s="20">
        <v>10.120000000000001</v>
      </c>
      <c r="AE6901">
        <f t="shared" si="107"/>
        <v>2005</v>
      </c>
    </row>
    <row r="6902" spans="1:31" x14ac:dyDescent="0.25">
      <c r="A6902" s="7">
        <v>6899</v>
      </c>
      <c r="B6902" s="8">
        <v>38633</v>
      </c>
      <c r="C6902" t="s">
        <v>3</v>
      </c>
      <c r="D6902" t="s">
        <v>678</v>
      </c>
      <c r="E6902" t="s">
        <v>9</v>
      </c>
      <c r="F6902" t="s">
        <v>679</v>
      </c>
      <c r="G6902" t="s">
        <v>732</v>
      </c>
      <c r="H6902" s="135" t="s">
        <v>2126</v>
      </c>
      <c r="I6902" t="s">
        <v>1454</v>
      </c>
      <c r="J6902" s="20">
        <v>18</v>
      </c>
      <c r="K6902" s="20" t="s">
        <v>3</v>
      </c>
      <c r="L6902" t="s">
        <v>1463</v>
      </c>
      <c r="M6902" s="20">
        <v>5.68</v>
      </c>
      <c r="N6902" s="20">
        <v>4.32</v>
      </c>
      <c r="AE6902">
        <f t="shared" si="107"/>
        <v>2005</v>
      </c>
    </row>
    <row r="6903" spans="1:31" x14ac:dyDescent="0.25">
      <c r="A6903" s="7">
        <v>6900</v>
      </c>
      <c r="B6903" s="8">
        <v>38633</v>
      </c>
      <c r="C6903" t="s">
        <v>3</v>
      </c>
      <c r="D6903" t="s">
        <v>350</v>
      </c>
      <c r="E6903" t="s">
        <v>9</v>
      </c>
      <c r="F6903" t="s">
        <v>545</v>
      </c>
      <c r="G6903" t="s">
        <v>732</v>
      </c>
      <c r="H6903" s="135" t="s">
        <v>2127</v>
      </c>
      <c r="I6903" t="s">
        <v>1454</v>
      </c>
      <c r="J6903" s="20">
        <v>27</v>
      </c>
      <c r="K6903" s="20" t="s">
        <v>3</v>
      </c>
      <c r="L6903" t="s">
        <v>1464</v>
      </c>
      <c r="M6903" s="20">
        <v>8.56</v>
      </c>
      <c r="N6903" s="20">
        <v>5.9399999999999995</v>
      </c>
      <c r="AE6903">
        <f t="shared" si="107"/>
        <v>2005</v>
      </c>
    </row>
    <row r="6904" spans="1:31" x14ac:dyDescent="0.25">
      <c r="A6904" s="7">
        <v>6901</v>
      </c>
      <c r="B6904" s="8">
        <v>38634</v>
      </c>
      <c r="C6904" t="s">
        <v>3</v>
      </c>
      <c r="D6904" t="s">
        <v>351</v>
      </c>
      <c r="E6904" t="s">
        <v>9</v>
      </c>
      <c r="F6904" t="s">
        <v>270</v>
      </c>
      <c r="G6904" t="s">
        <v>14</v>
      </c>
      <c r="H6904" s="135" t="s">
        <v>1522</v>
      </c>
      <c r="I6904" t="s">
        <v>1455</v>
      </c>
      <c r="J6904" s="20">
        <v>12</v>
      </c>
      <c r="K6904" s="20" t="s">
        <v>9</v>
      </c>
      <c r="L6904" t="s">
        <v>1464</v>
      </c>
      <c r="M6904" s="20">
        <v>1.32</v>
      </c>
      <c r="N6904" s="20">
        <v>2.1799999999999997</v>
      </c>
      <c r="AE6904">
        <f t="shared" si="107"/>
        <v>2005</v>
      </c>
    </row>
    <row r="6905" spans="1:31" x14ac:dyDescent="0.25">
      <c r="A6905" s="7">
        <v>6902</v>
      </c>
      <c r="B6905" s="8">
        <v>38634</v>
      </c>
      <c r="C6905" t="s">
        <v>3</v>
      </c>
      <c r="D6905" t="s">
        <v>442</v>
      </c>
      <c r="E6905" t="s">
        <v>9</v>
      </c>
      <c r="F6905" t="s">
        <v>427</v>
      </c>
      <c r="G6905" t="s">
        <v>648</v>
      </c>
      <c r="H6905" s="135" t="s">
        <v>2240</v>
      </c>
      <c r="I6905" t="s">
        <v>1454</v>
      </c>
      <c r="J6905" s="20">
        <v>36</v>
      </c>
      <c r="K6905" s="20" t="s">
        <v>9</v>
      </c>
      <c r="L6905" t="s">
        <v>1464</v>
      </c>
      <c r="M6905" s="20">
        <v>7.92</v>
      </c>
      <c r="N6905" s="20">
        <v>11.08</v>
      </c>
      <c r="AE6905">
        <f t="shared" si="107"/>
        <v>2005</v>
      </c>
    </row>
    <row r="6906" spans="1:31" x14ac:dyDescent="0.25">
      <c r="A6906" s="7">
        <v>6903</v>
      </c>
      <c r="B6906" s="8">
        <v>38635</v>
      </c>
      <c r="C6906" t="s">
        <v>3</v>
      </c>
      <c r="D6906" t="s">
        <v>712</v>
      </c>
      <c r="E6906" t="s">
        <v>9</v>
      </c>
      <c r="F6906" t="s">
        <v>464</v>
      </c>
      <c r="G6906" t="s">
        <v>24</v>
      </c>
      <c r="H6906" s="135" t="s">
        <v>1493</v>
      </c>
      <c r="I6906" t="s">
        <v>1454</v>
      </c>
      <c r="J6906" s="20">
        <v>31</v>
      </c>
      <c r="K6906" s="20" t="s">
        <v>9</v>
      </c>
      <c r="L6906" t="s">
        <v>1464</v>
      </c>
      <c r="M6906" s="20">
        <v>6.82</v>
      </c>
      <c r="N6906" s="20">
        <v>9.68</v>
      </c>
      <c r="AE6906">
        <f t="shared" si="107"/>
        <v>2005</v>
      </c>
    </row>
    <row r="6907" spans="1:31" x14ac:dyDescent="0.25">
      <c r="A6907" s="7">
        <v>6904</v>
      </c>
      <c r="B6907" s="8">
        <v>38635</v>
      </c>
      <c r="C6907" t="s">
        <v>3</v>
      </c>
      <c r="D6907" t="s">
        <v>571</v>
      </c>
      <c r="E6907" t="s">
        <v>9</v>
      </c>
      <c r="F6907" t="s">
        <v>70</v>
      </c>
      <c r="G6907" t="s">
        <v>377</v>
      </c>
      <c r="H6907" s="136" t="s">
        <v>1592</v>
      </c>
      <c r="I6907" t="s">
        <v>1454</v>
      </c>
      <c r="J6907" s="20">
        <v>12</v>
      </c>
      <c r="K6907" s="20" t="s">
        <v>1465</v>
      </c>
      <c r="L6907" t="s">
        <v>1466</v>
      </c>
      <c r="M6907" s="20">
        <v>3</v>
      </c>
      <c r="N6907" s="20">
        <v>3</v>
      </c>
      <c r="AE6907">
        <f t="shared" si="107"/>
        <v>2005</v>
      </c>
    </row>
    <row r="6908" spans="1:31" x14ac:dyDescent="0.25">
      <c r="A6908" s="7">
        <v>6905</v>
      </c>
      <c r="B6908" s="8">
        <v>38635</v>
      </c>
      <c r="C6908" t="s">
        <v>3</v>
      </c>
      <c r="D6908" t="s">
        <v>500</v>
      </c>
      <c r="E6908" t="s">
        <v>9</v>
      </c>
      <c r="F6908" t="s">
        <v>641</v>
      </c>
      <c r="G6908" t="s">
        <v>648</v>
      </c>
      <c r="H6908" s="135" t="s">
        <v>2241</v>
      </c>
      <c r="I6908" t="s">
        <v>1454</v>
      </c>
      <c r="J6908" s="20">
        <v>25</v>
      </c>
      <c r="K6908" s="20" t="s">
        <v>9</v>
      </c>
      <c r="L6908" t="s">
        <v>1464</v>
      </c>
      <c r="M6908" s="20">
        <v>5.5</v>
      </c>
      <c r="N6908" s="20">
        <v>8</v>
      </c>
      <c r="AE6908">
        <f t="shared" si="107"/>
        <v>2005</v>
      </c>
    </row>
    <row r="6909" spans="1:31" x14ac:dyDescent="0.25">
      <c r="A6909" s="7">
        <v>6906</v>
      </c>
      <c r="B6909" s="8">
        <v>38635</v>
      </c>
      <c r="C6909" t="s">
        <v>3</v>
      </c>
      <c r="D6909" t="s">
        <v>92</v>
      </c>
      <c r="E6909" t="s">
        <v>9</v>
      </c>
      <c r="F6909" t="s">
        <v>578</v>
      </c>
      <c r="G6909" t="s">
        <v>714</v>
      </c>
      <c r="H6909" s="9" t="s">
        <v>2242</v>
      </c>
      <c r="I6909" t="s">
        <v>1454</v>
      </c>
      <c r="J6909" s="20">
        <v>24</v>
      </c>
      <c r="K6909" s="20" t="s">
        <v>9</v>
      </c>
      <c r="L6909" t="s">
        <v>1463</v>
      </c>
      <c r="M6909" s="20">
        <v>5.76</v>
      </c>
      <c r="N6909" s="20">
        <v>7.24</v>
      </c>
      <c r="AE6909">
        <f t="shared" si="107"/>
        <v>2005</v>
      </c>
    </row>
    <row r="6910" spans="1:31" x14ac:dyDescent="0.25">
      <c r="A6910" s="7">
        <v>6907</v>
      </c>
      <c r="B6910" s="8">
        <v>38635</v>
      </c>
      <c r="C6910" t="s">
        <v>3</v>
      </c>
      <c r="D6910" t="s">
        <v>92</v>
      </c>
      <c r="E6910" t="s">
        <v>9</v>
      </c>
      <c r="F6910" t="s">
        <v>578</v>
      </c>
      <c r="G6910" t="s">
        <v>714</v>
      </c>
      <c r="H6910" s="9" t="s">
        <v>2243</v>
      </c>
      <c r="I6910" t="s">
        <v>1454</v>
      </c>
      <c r="J6910" s="20">
        <v>34</v>
      </c>
      <c r="K6910" s="20" t="s">
        <v>1465</v>
      </c>
      <c r="L6910" t="s">
        <v>1466</v>
      </c>
      <c r="M6910" s="20">
        <v>8.5</v>
      </c>
      <c r="N6910" s="20">
        <v>8.5</v>
      </c>
      <c r="AE6910">
        <f t="shared" si="107"/>
        <v>2005</v>
      </c>
    </row>
    <row r="6911" spans="1:31" x14ac:dyDescent="0.25">
      <c r="A6911" s="7">
        <v>6908</v>
      </c>
      <c r="B6911" s="8">
        <v>38635</v>
      </c>
      <c r="C6911" t="s">
        <v>3</v>
      </c>
      <c r="D6911" t="s">
        <v>302</v>
      </c>
      <c r="E6911" t="s">
        <v>9</v>
      </c>
      <c r="F6911" t="s">
        <v>641</v>
      </c>
      <c r="G6911" t="s">
        <v>732</v>
      </c>
      <c r="H6911" s="135" t="s">
        <v>2184</v>
      </c>
      <c r="I6911" t="s">
        <v>1454</v>
      </c>
      <c r="J6911" s="20">
        <v>12</v>
      </c>
      <c r="K6911" s="20" t="s">
        <v>9</v>
      </c>
      <c r="L6911" t="s">
        <v>1464</v>
      </c>
      <c r="M6911" s="20">
        <v>2.64</v>
      </c>
      <c r="N6911" s="20">
        <v>4.3599999999999994</v>
      </c>
      <c r="AE6911">
        <f t="shared" si="107"/>
        <v>2005</v>
      </c>
    </row>
    <row r="6912" spans="1:31" x14ac:dyDescent="0.25">
      <c r="A6912" s="7">
        <v>6909</v>
      </c>
      <c r="B6912" s="8">
        <v>38636</v>
      </c>
      <c r="C6912" t="s">
        <v>3</v>
      </c>
      <c r="D6912" t="s">
        <v>43</v>
      </c>
      <c r="E6912" t="s">
        <v>9</v>
      </c>
      <c r="F6912" t="s">
        <v>261</v>
      </c>
      <c r="G6912" t="s">
        <v>24</v>
      </c>
      <c r="H6912" s="135" t="s">
        <v>1493</v>
      </c>
      <c r="I6912" t="s">
        <v>1454</v>
      </c>
      <c r="J6912" s="20">
        <v>25</v>
      </c>
      <c r="K6912" s="20" t="s">
        <v>3</v>
      </c>
      <c r="L6912" t="s">
        <v>1464</v>
      </c>
      <c r="M6912" s="20">
        <v>8</v>
      </c>
      <c r="N6912" s="20">
        <v>5.5</v>
      </c>
      <c r="AE6912">
        <f t="shared" si="107"/>
        <v>2005</v>
      </c>
    </row>
    <row r="6913" spans="1:31" x14ac:dyDescent="0.25">
      <c r="A6913" s="7">
        <v>6910</v>
      </c>
      <c r="B6913" s="8">
        <v>38636</v>
      </c>
      <c r="C6913" t="s">
        <v>3</v>
      </c>
      <c r="D6913" t="s">
        <v>494</v>
      </c>
      <c r="E6913" t="s">
        <v>9</v>
      </c>
      <c r="F6913" t="s">
        <v>258</v>
      </c>
      <c r="G6913" t="s">
        <v>14</v>
      </c>
      <c r="H6913" s="135" t="s">
        <v>1523</v>
      </c>
      <c r="I6913" t="s">
        <v>1454</v>
      </c>
      <c r="J6913" s="20">
        <v>6</v>
      </c>
      <c r="K6913" s="20" t="s">
        <v>9</v>
      </c>
      <c r="L6913" t="s">
        <v>1464</v>
      </c>
      <c r="M6913" s="20">
        <v>1.32</v>
      </c>
      <c r="N6913" s="20">
        <v>2.6799999999999997</v>
      </c>
      <c r="AE6913">
        <f t="shared" si="107"/>
        <v>2005</v>
      </c>
    </row>
    <row r="6914" spans="1:31" x14ac:dyDescent="0.25">
      <c r="A6914" s="7">
        <v>6911</v>
      </c>
      <c r="B6914" s="8">
        <v>38636</v>
      </c>
      <c r="C6914" t="s">
        <v>3</v>
      </c>
      <c r="D6914" t="s">
        <v>749</v>
      </c>
      <c r="E6914" t="s">
        <v>9</v>
      </c>
      <c r="F6914" t="s">
        <v>708</v>
      </c>
      <c r="G6914" t="s">
        <v>648</v>
      </c>
      <c r="H6914" s="135" t="s">
        <v>1935</v>
      </c>
      <c r="I6914" t="s">
        <v>1455</v>
      </c>
      <c r="J6914" s="20">
        <v>16</v>
      </c>
      <c r="K6914" s="20" t="s">
        <v>3</v>
      </c>
      <c r="L6914" t="s">
        <v>1464</v>
      </c>
      <c r="M6914" s="20">
        <v>2.74</v>
      </c>
      <c r="N6914" s="20">
        <v>1.76</v>
      </c>
      <c r="AE6914">
        <f t="shared" si="107"/>
        <v>2005</v>
      </c>
    </row>
    <row r="6915" spans="1:31" x14ac:dyDescent="0.25">
      <c r="A6915" s="7">
        <v>6912</v>
      </c>
      <c r="B6915" s="8">
        <v>38637</v>
      </c>
      <c r="C6915" t="s">
        <v>3</v>
      </c>
      <c r="D6915" t="s">
        <v>378</v>
      </c>
      <c r="E6915" t="s">
        <v>9</v>
      </c>
      <c r="F6915" t="s">
        <v>490</v>
      </c>
      <c r="G6915" t="s">
        <v>569</v>
      </c>
      <c r="H6915" s="135" t="s">
        <v>1659</v>
      </c>
      <c r="I6915" t="s">
        <v>1454</v>
      </c>
      <c r="J6915" s="20">
        <v>14</v>
      </c>
      <c r="K6915" s="20" t="s">
        <v>3</v>
      </c>
      <c r="L6915" t="s">
        <v>1463</v>
      </c>
      <c r="M6915" s="20">
        <v>4.6400000000000006</v>
      </c>
      <c r="N6915" s="20">
        <v>3.36</v>
      </c>
      <c r="AE6915">
        <f t="shared" si="107"/>
        <v>2005</v>
      </c>
    </row>
    <row r="6916" spans="1:31" x14ac:dyDescent="0.25">
      <c r="A6916" s="7">
        <v>6913</v>
      </c>
      <c r="B6916" s="8">
        <v>38637</v>
      </c>
      <c r="C6916" t="s">
        <v>3</v>
      </c>
      <c r="D6916" t="s">
        <v>107</v>
      </c>
      <c r="E6916" t="s">
        <v>9</v>
      </c>
      <c r="F6916" t="s">
        <v>78</v>
      </c>
      <c r="G6916" t="s">
        <v>65</v>
      </c>
      <c r="H6916" s="135" t="s">
        <v>1608</v>
      </c>
      <c r="I6916" t="s">
        <v>1454</v>
      </c>
      <c r="J6916" s="20">
        <v>45</v>
      </c>
      <c r="K6916" s="20" t="s">
        <v>9</v>
      </c>
      <c r="L6916" t="s">
        <v>1464</v>
      </c>
      <c r="M6916" s="20">
        <v>9.9</v>
      </c>
      <c r="N6916" s="20">
        <v>13.6</v>
      </c>
      <c r="AE6916">
        <f t="shared" ref="AE6916:AE6979" si="108">YEAR(B6916)</f>
        <v>2005</v>
      </c>
    </row>
    <row r="6917" spans="1:31" x14ac:dyDescent="0.25">
      <c r="A6917" s="7">
        <v>6914</v>
      </c>
      <c r="B6917" s="8">
        <v>38637</v>
      </c>
      <c r="C6917" t="s">
        <v>3</v>
      </c>
      <c r="D6917" t="s">
        <v>15</v>
      </c>
      <c r="E6917" t="s">
        <v>9</v>
      </c>
      <c r="F6917" t="s">
        <v>351</v>
      </c>
      <c r="G6917" t="s">
        <v>65</v>
      </c>
      <c r="H6917" s="135" t="s">
        <v>1558</v>
      </c>
      <c r="I6917" t="s">
        <v>1454</v>
      </c>
      <c r="J6917" s="20">
        <v>18</v>
      </c>
      <c r="K6917" s="20" t="s">
        <v>3</v>
      </c>
      <c r="L6917" t="s">
        <v>1464</v>
      </c>
      <c r="M6917" s="20">
        <v>6.04</v>
      </c>
      <c r="N6917" s="20">
        <v>3.96</v>
      </c>
      <c r="AE6917">
        <f t="shared" si="108"/>
        <v>2005</v>
      </c>
    </row>
    <row r="6918" spans="1:31" x14ac:dyDescent="0.25">
      <c r="A6918" s="7">
        <v>6915</v>
      </c>
      <c r="B6918" s="8">
        <v>38637</v>
      </c>
      <c r="C6918" t="s">
        <v>3</v>
      </c>
      <c r="D6918" t="s">
        <v>411</v>
      </c>
      <c r="E6918" t="s">
        <v>9</v>
      </c>
      <c r="F6918" t="s">
        <v>91</v>
      </c>
      <c r="G6918" t="s">
        <v>14</v>
      </c>
      <c r="H6918" s="135" t="s">
        <v>1523</v>
      </c>
      <c r="I6918" t="s">
        <v>1454</v>
      </c>
      <c r="J6918" s="20">
        <v>5</v>
      </c>
      <c r="K6918" s="20" t="s">
        <v>9</v>
      </c>
      <c r="L6918" t="s">
        <v>1464</v>
      </c>
      <c r="M6918" s="20">
        <v>1.1000000000000001</v>
      </c>
      <c r="N6918" s="20">
        <v>2.4</v>
      </c>
      <c r="AE6918">
        <f t="shared" si="108"/>
        <v>2005</v>
      </c>
    </row>
    <row r="6919" spans="1:31" x14ac:dyDescent="0.25">
      <c r="A6919" s="7">
        <v>6916</v>
      </c>
      <c r="B6919" s="8">
        <v>38637</v>
      </c>
      <c r="C6919" t="s">
        <v>3</v>
      </c>
      <c r="D6919" t="s">
        <v>107</v>
      </c>
      <c r="E6919" t="s">
        <v>9</v>
      </c>
      <c r="F6919" t="s">
        <v>672</v>
      </c>
      <c r="G6919" t="s">
        <v>14</v>
      </c>
      <c r="H6919" s="135" t="s">
        <v>1507</v>
      </c>
      <c r="I6919" t="s">
        <v>1454</v>
      </c>
      <c r="J6919" s="20">
        <v>149</v>
      </c>
      <c r="K6919" s="20" t="s">
        <v>9</v>
      </c>
      <c r="L6919" t="s">
        <v>1464</v>
      </c>
      <c r="M6919" s="20">
        <v>32.78</v>
      </c>
      <c r="N6919" s="20">
        <v>42.72</v>
      </c>
      <c r="AE6919">
        <f t="shared" si="108"/>
        <v>2005</v>
      </c>
    </row>
    <row r="6920" spans="1:31" x14ac:dyDescent="0.25">
      <c r="A6920" s="7">
        <v>6917</v>
      </c>
      <c r="B6920" s="8">
        <v>38637</v>
      </c>
      <c r="C6920" t="s">
        <v>3</v>
      </c>
      <c r="D6920" t="s">
        <v>107</v>
      </c>
      <c r="E6920" t="s">
        <v>9</v>
      </c>
      <c r="F6920" t="s">
        <v>265</v>
      </c>
      <c r="G6920" t="s">
        <v>11</v>
      </c>
      <c r="H6920" s="135" t="s">
        <v>1505</v>
      </c>
      <c r="I6920" t="s">
        <v>1455</v>
      </c>
      <c r="J6920" s="20">
        <v>135</v>
      </c>
      <c r="K6920" s="20" t="s">
        <v>3</v>
      </c>
      <c r="L6920" t="s">
        <v>1464</v>
      </c>
      <c r="M6920" s="20">
        <v>19.399999999999999</v>
      </c>
      <c r="N6920" s="20">
        <v>14.85</v>
      </c>
      <c r="AE6920">
        <f t="shared" si="108"/>
        <v>2005</v>
      </c>
    </row>
    <row r="6921" spans="1:31" x14ac:dyDescent="0.25">
      <c r="A6921" s="7">
        <v>6918</v>
      </c>
      <c r="B6921" s="8">
        <v>38637</v>
      </c>
      <c r="C6921" t="s">
        <v>3</v>
      </c>
      <c r="D6921" t="s">
        <v>107</v>
      </c>
      <c r="E6921" t="s">
        <v>9</v>
      </c>
      <c r="F6921" t="s">
        <v>121</v>
      </c>
      <c r="G6921" t="s">
        <v>11</v>
      </c>
      <c r="H6921" s="135" t="s">
        <v>1505</v>
      </c>
      <c r="I6921" t="s">
        <v>1454</v>
      </c>
      <c r="J6921" s="20">
        <v>135</v>
      </c>
      <c r="K6921" s="20" t="s">
        <v>3</v>
      </c>
      <c r="L6921" t="s">
        <v>1464</v>
      </c>
      <c r="M6921" s="20">
        <v>38.799999999999997</v>
      </c>
      <c r="N6921" s="20">
        <v>29.7</v>
      </c>
      <c r="AE6921">
        <f t="shared" si="108"/>
        <v>2005</v>
      </c>
    </row>
    <row r="6922" spans="1:31" x14ac:dyDescent="0.25">
      <c r="A6922" s="7">
        <v>6919</v>
      </c>
      <c r="B6922" s="8">
        <v>38637</v>
      </c>
      <c r="C6922" t="s">
        <v>3</v>
      </c>
      <c r="D6922" t="s">
        <v>107</v>
      </c>
      <c r="E6922" t="s">
        <v>9</v>
      </c>
      <c r="F6922" t="s">
        <v>121</v>
      </c>
      <c r="G6922" t="s">
        <v>11</v>
      </c>
      <c r="H6922" s="135" t="s">
        <v>1526</v>
      </c>
      <c r="I6922" t="s">
        <v>1454</v>
      </c>
      <c r="J6922" s="20">
        <v>99</v>
      </c>
      <c r="K6922" s="20" t="s">
        <v>3</v>
      </c>
      <c r="L6922" t="s">
        <v>1464</v>
      </c>
      <c r="M6922" s="20">
        <v>28.72</v>
      </c>
      <c r="N6922" s="20">
        <v>21.78</v>
      </c>
      <c r="AE6922">
        <f t="shared" si="108"/>
        <v>2005</v>
      </c>
    </row>
    <row r="6923" spans="1:31" x14ac:dyDescent="0.25">
      <c r="A6923" s="7">
        <v>6920</v>
      </c>
      <c r="B6923" s="8">
        <v>38637</v>
      </c>
      <c r="C6923" t="s">
        <v>3</v>
      </c>
      <c r="D6923" t="s">
        <v>265</v>
      </c>
      <c r="E6923" t="s">
        <v>9</v>
      </c>
      <c r="F6923" t="s">
        <v>107</v>
      </c>
      <c r="G6923" t="s">
        <v>648</v>
      </c>
      <c r="H6923" s="135" t="s">
        <v>1785</v>
      </c>
      <c r="I6923" t="s">
        <v>1455</v>
      </c>
      <c r="J6923" s="20">
        <v>47</v>
      </c>
      <c r="K6923" s="20" t="s">
        <v>1465</v>
      </c>
      <c r="L6923" t="s">
        <v>1466</v>
      </c>
      <c r="M6923" s="20">
        <v>5.875</v>
      </c>
      <c r="N6923" s="20">
        <v>5.875</v>
      </c>
      <c r="AE6923">
        <f t="shared" si="108"/>
        <v>2005</v>
      </c>
    </row>
    <row r="6924" spans="1:31" x14ac:dyDescent="0.25">
      <c r="A6924" s="7">
        <v>6921</v>
      </c>
      <c r="B6924" s="8">
        <v>38637</v>
      </c>
      <c r="C6924" t="s">
        <v>3</v>
      </c>
      <c r="D6924" t="s">
        <v>279</v>
      </c>
      <c r="E6924" t="s">
        <v>9</v>
      </c>
      <c r="F6924" t="s">
        <v>428</v>
      </c>
      <c r="G6924" t="s">
        <v>732</v>
      </c>
      <c r="H6924" s="135" t="s">
        <v>1496</v>
      </c>
      <c r="I6924" t="s">
        <v>1454</v>
      </c>
      <c r="J6924" s="20">
        <v>26</v>
      </c>
      <c r="K6924" s="20" t="s">
        <v>1465</v>
      </c>
      <c r="L6924" t="s">
        <v>1466</v>
      </c>
      <c r="M6924" s="20">
        <v>6.5</v>
      </c>
      <c r="N6924" s="20">
        <v>6.5</v>
      </c>
      <c r="AE6924">
        <f t="shared" si="108"/>
        <v>2005</v>
      </c>
    </row>
    <row r="6925" spans="1:31" x14ac:dyDescent="0.25">
      <c r="A6925" s="7">
        <v>6922</v>
      </c>
      <c r="B6925" s="8">
        <v>38637</v>
      </c>
      <c r="C6925" t="s">
        <v>3</v>
      </c>
      <c r="D6925" t="s">
        <v>279</v>
      </c>
      <c r="E6925" t="s">
        <v>9</v>
      </c>
      <c r="F6925" t="s">
        <v>428</v>
      </c>
      <c r="G6925" t="s">
        <v>732</v>
      </c>
      <c r="H6925" s="135" t="s">
        <v>1496</v>
      </c>
      <c r="I6925" t="s">
        <v>1454</v>
      </c>
      <c r="J6925" s="20">
        <v>12</v>
      </c>
      <c r="K6925" s="20" t="s">
        <v>3</v>
      </c>
      <c r="L6925" t="s">
        <v>1464</v>
      </c>
      <c r="M6925" s="20">
        <v>4.3599999999999994</v>
      </c>
      <c r="N6925" s="20">
        <v>2.64</v>
      </c>
      <c r="AE6925">
        <f t="shared" si="108"/>
        <v>2005</v>
      </c>
    </row>
    <row r="6926" spans="1:31" x14ac:dyDescent="0.25">
      <c r="A6926" s="7">
        <v>6923</v>
      </c>
      <c r="B6926" s="8">
        <v>38637</v>
      </c>
      <c r="C6926" t="s">
        <v>3</v>
      </c>
      <c r="D6926" t="s">
        <v>279</v>
      </c>
      <c r="E6926" t="s">
        <v>9</v>
      </c>
      <c r="F6926" t="s">
        <v>428</v>
      </c>
      <c r="G6926" t="s">
        <v>732</v>
      </c>
      <c r="H6926" s="135" t="s">
        <v>1496</v>
      </c>
      <c r="I6926" t="s">
        <v>1454</v>
      </c>
      <c r="J6926" s="20">
        <v>16</v>
      </c>
      <c r="K6926" s="20" t="s">
        <v>9</v>
      </c>
      <c r="L6926" t="s">
        <v>1464</v>
      </c>
      <c r="M6926" s="20">
        <v>3.52</v>
      </c>
      <c r="N6926" s="20">
        <v>5.48</v>
      </c>
      <c r="AE6926">
        <f t="shared" si="108"/>
        <v>2005</v>
      </c>
    </row>
    <row r="6927" spans="1:31" x14ac:dyDescent="0.25">
      <c r="A6927" s="7">
        <v>6924</v>
      </c>
      <c r="B6927" s="8">
        <v>38637</v>
      </c>
      <c r="C6927" t="s">
        <v>3</v>
      </c>
      <c r="D6927" t="s">
        <v>749</v>
      </c>
      <c r="E6927" t="s">
        <v>9</v>
      </c>
      <c r="F6927" t="s">
        <v>545</v>
      </c>
      <c r="G6927" t="s">
        <v>648</v>
      </c>
      <c r="H6927" s="9" t="s">
        <v>1797</v>
      </c>
      <c r="I6927" t="s">
        <v>1454</v>
      </c>
      <c r="J6927" s="20">
        <v>21</v>
      </c>
      <c r="K6927" s="20" t="s">
        <v>3</v>
      </c>
      <c r="L6927" t="s">
        <v>1464</v>
      </c>
      <c r="M6927" s="20">
        <v>6.88</v>
      </c>
      <c r="N6927" s="20">
        <v>4.62</v>
      </c>
      <c r="AE6927">
        <f t="shared" si="108"/>
        <v>2005</v>
      </c>
    </row>
    <row r="6928" spans="1:31" x14ac:dyDescent="0.25">
      <c r="A6928" s="7">
        <v>6925</v>
      </c>
      <c r="B6928" s="8">
        <v>38638</v>
      </c>
      <c r="C6928" t="s">
        <v>3</v>
      </c>
      <c r="D6928" t="s">
        <v>704</v>
      </c>
      <c r="E6928" t="s">
        <v>9</v>
      </c>
      <c r="F6928" t="s">
        <v>485</v>
      </c>
      <c r="G6928" t="s">
        <v>11</v>
      </c>
      <c r="H6928" s="135" t="s">
        <v>1498</v>
      </c>
      <c r="I6928" t="s">
        <v>1454</v>
      </c>
      <c r="J6928" s="20">
        <v>12</v>
      </c>
      <c r="K6928" s="20" t="s">
        <v>1465</v>
      </c>
      <c r="L6928" t="s">
        <v>1466</v>
      </c>
      <c r="M6928" s="20">
        <v>3</v>
      </c>
      <c r="N6928" s="20">
        <v>3</v>
      </c>
      <c r="AE6928">
        <f t="shared" si="108"/>
        <v>2005</v>
      </c>
    </row>
    <row r="6929" spans="1:31" x14ac:dyDescent="0.25">
      <c r="A6929" s="7">
        <v>6926</v>
      </c>
      <c r="B6929" s="8">
        <v>38638</v>
      </c>
      <c r="C6929" t="s">
        <v>3</v>
      </c>
      <c r="D6929" t="s">
        <v>597</v>
      </c>
      <c r="E6929" t="s">
        <v>9</v>
      </c>
      <c r="F6929" t="s">
        <v>763</v>
      </c>
      <c r="G6929" t="s">
        <v>648</v>
      </c>
      <c r="H6929" s="135" t="s">
        <v>1806</v>
      </c>
      <c r="I6929" t="s">
        <v>1455</v>
      </c>
      <c r="J6929" s="20">
        <v>17</v>
      </c>
      <c r="K6929" s="20" t="s">
        <v>3</v>
      </c>
      <c r="L6929" t="s">
        <v>1463</v>
      </c>
      <c r="M6929" s="20">
        <v>2.71</v>
      </c>
      <c r="N6929" s="20">
        <v>2.04</v>
      </c>
      <c r="AE6929">
        <f t="shared" si="108"/>
        <v>2005</v>
      </c>
    </row>
    <row r="6930" spans="1:31" x14ac:dyDescent="0.25">
      <c r="A6930" s="7">
        <v>6927</v>
      </c>
      <c r="B6930" s="8">
        <v>38638</v>
      </c>
      <c r="C6930" t="s">
        <v>3</v>
      </c>
      <c r="D6930" t="s">
        <v>571</v>
      </c>
      <c r="E6930" t="s">
        <v>9</v>
      </c>
      <c r="F6930" t="s">
        <v>258</v>
      </c>
      <c r="G6930" t="s">
        <v>569</v>
      </c>
      <c r="H6930" s="9" t="s">
        <v>2244</v>
      </c>
      <c r="I6930" t="s">
        <v>1454</v>
      </c>
      <c r="J6930" s="20">
        <v>26</v>
      </c>
      <c r="K6930" s="20" t="s">
        <v>9</v>
      </c>
      <c r="L6930" t="s">
        <v>1464</v>
      </c>
      <c r="M6930" s="20">
        <v>5.72</v>
      </c>
      <c r="N6930" s="20">
        <v>8.2800000000000011</v>
      </c>
      <c r="AE6930">
        <f t="shared" si="108"/>
        <v>2005</v>
      </c>
    </row>
    <row r="6931" spans="1:31" x14ac:dyDescent="0.25">
      <c r="A6931" s="7">
        <v>6928</v>
      </c>
      <c r="B6931" s="8">
        <v>38638</v>
      </c>
      <c r="C6931" t="s">
        <v>3</v>
      </c>
      <c r="D6931" t="s">
        <v>72</v>
      </c>
      <c r="E6931" t="s">
        <v>9</v>
      </c>
      <c r="F6931" t="s">
        <v>372</v>
      </c>
      <c r="G6931" t="s">
        <v>569</v>
      </c>
      <c r="H6931" s="9" t="s">
        <v>2245</v>
      </c>
      <c r="I6931" t="s">
        <v>1454</v>
      </c>
      <c r="J6931" s="20">
        <v>40</v>
      </c>
      <c r="K6931" s="20" t="s">
        <v>3</v>
      </c>
      <c r="L6931" t="s">
        <v>1464</v>
      </c>
      <c r="M6931" s="20">
        <v>12.2</v>
      </c>
      <c r="N6931" s="20">
        <v>8.8000000000000007</v>
      </c>
      <c r="AE6931">
        <f t="shared" si="108"/>
        <v>2005</v>
      </c>
    </row>
    <row r="6932" spans="1:31" x14ac:dyDescent="0.25">
      <c r="A6932" s="7">
        <v>6929</v>
      </c>
      <c r="B6932" s="8">
        <v>38639</v>
      </c>
      <c r="C6932" t="s">
        <v>3</v>
      </c>
      <c r="D6932" t="s">
        <v>757</v>
      </c>
      <c r="E6932" t="s">
        <v>9</v>
      </c>
      <c r="F6932" t="s">
        <v>678</v>
      </c>
      <c r="G6932" t="s">
        <v>648</v>
      </c>
      <c r="H6932" s="136" t="s">
        <v>1496</v>
      </c>
      <c r="I6932" t="s">
        <v>1455</v>
      </c>
      <c r="J6932" s="20">
        <v>16</v>
      </c>
      <c r="K6932" s="20" t="s">
        <v>1465</v>
      </c>
      <c r="L6932" t="s">
        <v>1466</v>
      </c>
      <c r="M6932" s="20">
        <v>2</v>
      </c>
      <c r="N6932" s="20">
        <v>2</v>
      </c>
      <c r="AE6932">
        <f t="shared" si="108"/>
        <v>2005</v>
      </c>
    </row>
    <row r="6933" spans="1:31" x14ac:dyDescent="0.25">
      <c r="A6933" s="7">
        <v>6930</v>
      </c>
      <c r="B6933" s="8">
        <v>38639</v>
      </c>
      <c r="C6933" t="s">
        <v>3</v>
      </c>
      <c r="D6933" t="s">
        <v>524</v>
      </c>
      <c r="E6933" t="s">
        <v>9</v>
      </c>
      <c r="F6933" t="s">
        <v>485</v>
      </c>
      <c r="G6933" t="s">
        <v>569</v>
      </c>
      <c r="H6933" s="9" t="s">
        <v>2246</v>
      </c>
      <c r="I6933" t="s">
        <v>1454</v>
      </c>
      <c r="J6933" s="20">
        <v>21</v>
      </c>
      <c r="K6933" s="20" t="s">
        <v>9</v>
      </c>
      <c r="L6933" t="s">
        <v>1464</v>
      </c>
      <c r="M6933" s="20">
        <v>4.62</v>
      </c>
      <c r="N6933" s="20">
        <v>6.88</v>
      </c>
      <c r="AE6933">
        <f t="shared" si="108"/>
        <v>2005</v>
      </c>
    </row>
    <row r="6934" spans="1:31" x14ac:dyDescent="0.25">
      <c r="A6934" s="7">
        <v>6931</v>
      </c>
      <c r="B6934" s="8">
        <v>38640</v>
      </c>
      <c r="C6934" t="s">
        <v>3</v>
      </c>
      <c r="D6934" t="s">
        <v>524</v>
      </c>
      <c r="E6934" t="s">
        <v>9</v>
      </c>
      <c r="F6934" t="s">
        <v>727</v>
      </c>
      <c r="G6934" t="s">
        <v>633</v>
      </c>
      <c r="H6934" s="135" t="s">
        <v>1778</v>
      </c>
      <c r="I6934" t="s">
        <v>1454</v>
      </c>
      <c r="J6934" s="20">
        <v>20</v>
      </c>
      <c r="K6934" s="20" t="s">
        <v>3</v>
      </c>
      <c r="L6934" t="s">
        <v>1463</v>
      </c>
      <c r="M6934" s="20">
        <v>6.2</v>
      </c>
      <c r="N6934" s="20">
        <v>4.8</v>
      </c>
      <c r="AE6934">
        <f t="shared" si="108"/>
        <v>2005</v>
      </c>
    </row>
    <row r="6935" spans="1:31" x14ac:dyDescent="0.25">
      <c r="A6935" s="7">
        <v>6932</v>
      </c>
      <c r="B6935" s="8">
        <v>38640</v>
      </c>
      <c r="C6935" t="s">
        <v>3</v>
      </c>
      <c r="D6935" t="s">
        <v>165</v>
      </c>
      <c r="E6935" t="s">
        <v>9</v>
      </c>
      <c r="F6935" t="s">
        <v>727</v>
      </c>
      <c r="G6935" t="s">
        <v>14</v>
      </c>
      <c r="H6935" s="135" t="s">
        <v>1523</v>
      </c>
      <c r="I6935" t="s">
        <v>1454</v>
      </c>
      <c r="J6935" s="20">
        <v>6</v>
      </c>
      <c r="K6935" s="20" t="s">
        <v>3</v>
      </c>
      <c r="L6935" t="s">
        <v>1464</v>
      </c>
      <c r="M6935" s="20">
        <v>2.6799999999999997</v>
      </c>
      <c r="N6935" s="20">
        <v>1.32</v>
      </c>
      <c r="AE6935">
        <f t="shared" si="108"/>
        <v>2005</v>
      </c>
    </row>
    <row r="6936" spans="1:31" x14ac:dyDescent="0.25">
      <c r="A6936" s="7">
        <v>6933</v>
      </c>
      <c r="B6936" s="8">
        <v>38640</v>
      </c>
      <c r="C6936" t="s">
        <v>3</v>
      </c>
      <c r="D6936" t="s">
        <v>459</v>
      </c>
      <c r="E6936" t="s">
        <v>9</v>
      </c>
      <c r="F6936" t="s">
        <v>126</v>
      </c>
      <c r="G6936" t="s">
        <v>11</v>
      </c>
      <c r="H6936" s="135" t="s">
        <v>1498</v>
      </c>
      <c r="I6936" t="s">
        <v>1454</v>
      </c>
      <c r="J6936" s="20">
        <v>12</v>
      </c>
      <c r="K6936" s="20" t="s">
        <v>3</v>
      </c>
      <c r="L6936" t="s">
        <v>1464</v>
      </c>
      <c r="M6936" s="20">
        <v>4.3599999999999994</v>
      </c>
      <c r="N6936" s="20">
        <v>2.64</v>
      </c>
      <c r="AE6936">
        <f t="shared" si="108"/>
        <v>2005</v>
      </c>
    </row>
    <row r="6937" spans="1:31" x14ac:dyDescent="0.25">
      <c r="A6937" s="7">
        <v>6934</v>
      </c>
      <c r="B6937" s="8">
        <v>38640</v>
      </c>
      <c r="C6937" t="s">
        <v>3</v>
      </c>
      <c r="D6937" t="s">
        <v>459</v>
      </c>
      <c r="E6937" t="s">
        <v>9</v>
      </c>
      <c r="F6937" t="s">
        <v>126</v>
      </c>
      <c r="G6937" t="s">
        <v>648</v>
      </c>
      <c r="H6937" s="135" t="s">
        <v>1795</v>
      </c>
      <c r="I6937" t="s">
        <v>1454</v>
      </c>
      <c r="J6937" s="20">
        <v>44</v>
      </c>
      <c r="K6937" s="20" t="s">
        <v>1465</v>
      </c>
      <c r="L6937" t="s">
        <v>1466</v>
      </c>
      <c r="M6937" s="20">
        <v>11</v>
      </c>
      <c r="N6937" s="20">
        <v>11</v>
      </c>
      <c r="AE6937">
        <f t="shared" si="108"/>
        <v>2005</v>
      </c>
    </row>
    <row r="6938" spans="1:31" x14ac:dyDescent="0.25">
      <c r="A6938" s="7">
        <v>6935</v>
      </c>
      <c r="B6938" s="8">
        <v>38640</v>
      </c>
      <c r="C6938" t="s">
        <v>3</v>
      </c>
      <c r="D6938" t="s">
        <v>165</v>
      </c>
      <c r="E6938" t="s">
        <v>9</v>
      </c>
      <c r="F6938" t="s">
        <v>407</v>
      </c>
      <c r="G6938" t="s">
        <v>732</v>
      </c>
      <c r="H6938" s="135" t="s">
        <v>2161</v>
      </c>
      <c r="I6938" t="s">
        <v>1454</v>
      </c>
      <c r="J6938" s="20">
        <v>12</v>
      </c>
      <c r="K6938" s="20" t="s">
        <v>3</v>
      </c>
      <c r="L6938" t="s">
        <v>1464</v>
      </c>
      <c r="M6938" s="20">
        <v>4.3599999999999994</v>
      </c>
      <c r="N6938" s="20">
        <v>2.64</v>
      </c>
      <c r="AE6938">
        <f t="shared" si="108"/>
        <v>2005</v>
      </c>
    </row>
    <row r="6939" spans="1:31" x14ac:dyDescent="0.25">
      <c r="A6939" s="7">
        <v>6936</v>
      </c>
      <c r="B6939" s="8">
        <v>38641</v>
      </c>
      <c r="C6939" t="s">
        <v>3</v>
      </c>
      <c r="D6939" t="s">
        <v>270</v>
      </c>
      <c r="E6939" t="s">
        <v>9</v>
      </c>
      <c r="F6939" t="s">
        <v>758</v>
      </c>
      <c r="G6939" t="s">
        <v>24</v>
      </c>
      <c r="H6939" s="135" t="s">
        <v>1493</v>
      </c>
      <c r="I6939" t="s">
        <v>1455</v>
      </c>
      <c r="J6939" s="20">
        <v>38</v>
      </c>
      <c r="K6939" s="20" t="s">
        <v>3</v>
      </c>
      <c r="L6939" t="s">
        <v>1464</v>
      </c>
      <c r="M6939" s="20">
        <v>5.82</v>
      </c>
      <c r="N6939" s="20">
        <v>4.18</v>
      </c>
      <c r="AE6939">
        <f t="shared" si="108"/>
        <v>2005</v>
      </c>
    </row>
    <row r="6940" spans="1:31" x14ac:dyDescent="0.25">
      <c r="A6940" s="7">
        <v>6937</v>
      </c>
      <c r="B6940" s="8">
        <v>38641</v>
      </c>
      <c r="C6940" t="s">
        <v>3</v>
      </c>
      <c r="D6940" t="s">
        <v>678</v>
      </c>
      <c r="E6940" t="s">
        <v>9</v>
      </c>
      <c r="F6940" t="s">
        <v>682</v>
      </c>
      <c r="G6940" t="s">
        <v>24</v>
      </c>
      <c r="H6940" s="135" t="s">
        <v>1546</v>
      </c>
      <c r="I6940" t="s">
        <v>1454</v>
      </c>
      <c r="J6940" s="20">
        <v>6</v>
      </c>
      <c r="K6940" s="20" t="s">
        <v>1465</v>
      </c>
      <c r="L6940" t="s">
        <v>1466</v>
      </c>
      <c r="M6940" s="20">
        <v>1.5</v>
      </c>
      <c r="N6940" s="20">
        <v>1.5</v>
      </c>
      <c r="AE6940">
        <f t="shared" si="108"/>
        <v>2005</v>
      </c>
    </row>
    <row r="6941" spans="1:31" x14ac:dyDescent="0.25">
      <c r="A6941" s="7">
        <v>6938</v>
      </c>
      <c r="B6941" s="8">
        <v>38641</v>
      </c>
      <c r="C6941" t="s">
        <v>3</v>
      </c>
      <c r="D6941" t="s">
        <v>729</v>
      </c>
      <c r="E6941" t="s">
        <v>9</v>
      </c>
      <c r="F6941" t="s">
        <v>698</v>
      </c>
      <c r="G6941" t="s">
        <v>569</v>
      </c>
      <c r="H6941" s="9" t="s">
        <v>2247</v>
      </c>
      <c r="I6941" t="s">
        <v>1454</v>
      </c>
      <c r="J6941" s="20">
        <v>19</v>
      </c>
      <c r="K6941" s="20" t="s">
        <v>9</v>
      </c>
      <c r="L6941" t="s">
        <v>1464</v>
      </c>
      <c r="M6941" s="20">
        <v>4.18</v>
      </c>
      <c r="N6941" s="20">
        <v>6.32</v>
      </c>
      <c r="AE6941">
        <f t="shared" si="108"/>
        <v>2005</v>
      </c>
    </row>
    <row r="6942" spans="1:31" x14ac:dyDescent="0.25">
      <c r="A6942" s="7">
        <v>6939</v>
      </c>
      <c r="B6942" s="8">
        <v>38642</v>
      </c>
      <c r="C6942" t="s">
        <v>3</v>
      </c>
      <c r="D6942" t="s">
        <v>442</v>
      </c>
      <c r="E6942" t="s">
        <v>9</v>
      </c>
      <c r="F6942" t="s">
        <v>733</v>
      </c>
      <c r="G6942" t="s">
        <v>569</v>
      </c>
      <c r="H6942" s="135" t="s">
        <v>2129</v>
      </c>
      <c r="I6942" t="s">
        <v>1454</v>
      </c>
      <c r="J6942" s="20">
        <v>13</v>
      </c>
      <c r="K6942" s="20" t="s">
        <v>9</v>
      </c>
      <c r="L6942" t="s">
        <v>1464</v>
      </c>
      <c r="M6942" s="20">
        <v>2.86</v>
      </c>
      <c r="N6942" s="20">
        <v>4.6400000000000006</v>
      </c>
      <c r="AE6942">
        <f t="shared" si="108"/>
        <v>2005</v>
      </c>
    </row>
    <row r="6943" spans="1:31" x14ac:dyDescent="0.25">
      <c r="A6943" s="7">
        <v>6940</v>
      </c>
      <c r="B6943" s="8">
        <v>38642</v>
      </c>
      <c r="C6943" t="s">
        <v>3</v>
      </c>
      <c r="D6943" t="s">
        <v>676</v>
      </c>
      <c r="E6943" t="s">
        <v>9</v>
      </c>
      <c r="F6943" t="s">
        <v>674</v>
      </c>
      <c r="G6943" t="s">
        <v>14</v>
      </c>
      <c r="H6943" s="135" t="s">
        <v>1496</v>
      </c>
      <c r="I6943" t="s">
        <v>1455</v>
      </c>
      <c r="J6943" s="20">
        <v>13</v>
      </c>
      <c r="K6943" s="20" t="s">
        <v>9</v>
      </c>
      <c r="L6943" t="s">
        <v>1464</v>
      </c>
      <c r="M6943" s="20">
        <v>1.43</v>
      </c>
      <c r="N6943" s="20">
        <v>2.3200000000000003</v>
      </c>
      <c r="AE6943">
        <f t="shared" si="108"/>
        <v>2005</v>
      </c>
    </row>
    <row r="6944" spans="1:31" x14ac:dyDescent="0.25">
      <c r="A6944" s="7">
        <v>6941</v>
      </c>
      <c r="B6944" s="8">
        <v>38642</v>
      </c>
      <c r="C6944" t="s">
        <v>3</v>
      </c>
      <c r="D6944" t="s">
        <v>711</v>
      </c>
      <c r="E6944" t="s">
        <v>9</v>
      </c>
      <c r="F6944" t="s">
        <v>399</v>
      </c>
      <c r="G6944" t="s">
        <v>648</v>
      </c>
      <c r="H6944" s="135" t="s">
        <v>1996</v>
      </c>
      <c r="I6944" t="s">
        <v>1454</v>
      </c>
      <c r="J6944" s="20">
        <v>13</v>
      </c>
      <c r="K6944" s="20" t="s">
        <v>1465</v>
      </c>
      <c r="L6944" t="s">
        <v>1466</v>
      </c>
      <c r="M6944" s="20">
        <v>3.25</v>
      </c>
      <c r="N6944" s="20">
        <v>3.25</v>
      </c>
      <c r="AE6944">
        <f t="shared" si="108"/>
        <v>2005</v>
      </c>
    </row>
    <row r="6945" spans="1:31" x14ac:dyDescent="0.25">
      <c r="A6945" s="7">
        <v>6942</v>
      </c>
      <c r="B6945" s="8">
        <v>38642</v>
      </c>
      <c r="C6945" t="s">
        <v>3</v>
      </c>
      <c r="D6945" t="s">
        <v>392</v>
      </c>
      <c r="E6945" t="s">
        <v>9</v>
      </c>
      <c r="F6945" t="s">
        <v>745</v>
      </c>
      <c r="G6945" t="s">
        <v>714</v>
      </c>
      <c r="H6945" s="9" t="s">
        <v>2125</v>
      </c>
      <c r="I6945" t="s">
        <v>1454</v>
      </c>
      <c r="J6945" s="20">
        <v>23</v>
      </c>
      <c r="K6945" s="20" t="s">
        <v>3</v>
      </c>
      <c r="L6945" t="s">
        <v>1464</v>
      </c>
      <c r="M6945" s="20">
        <v>7.4399999999999995</v>
      </c>
      <c r="N6945" s="20">
        <v>5.0600000000000005</v>
      </c>
      <c r="AE6945">
        <f t="shared" si="108"/>
        <v>2005</v>
      </c>
    </row>
    <row r="6946" spans="1:31" x14ac:dyDescent="0.25">
      <c r="A6946" s="7">
        <v>6943</v>
      </c>
      <c r="B6946" s="8">
        <v>38643</v>
      </c>
      <c r="C6946" t="s">
        <v>3</v>
      </c>
      <c r="D6946" t="s">
        <v>704</v>
      </c>
      <c r="E6946" t="s">
        <v>9</v>
      </c>
      <c r="F6946" t="s">
        <v>230</v>
      </c>
      <c r="G6946" t="s">
        <v>14</v>
      </c>
      <c r="H6946" s="136" t="s">
        <v>1549</v>
      </c>
      <c r="I6946" t="s">
        <v>1454</v>
      </c>
      <c r="J6946" s="20">
        <v>18</v>
      </c>
      <c r="K6946" s="20" t="s">
        <v>9</v>
      </c>
      <c r="L6946" t="s">
        <v>1464</v>
      </c>
      <c r="M6946" s="20">
        <v>3.96</v>
      </c>
      <c r="N6946" s="20">
        <v>6.04</v>
      </c>
      <c r="AE6946">
        <f t="shared" si="108"/>
        <v>2005</v>
      </c>
    </row>
    <row r="6947" spans="1:31" x14ac:dyDescent="0.25">
      <c r="A6947" s="7">
        <v>6944</v>
      </c>
      <c r="B6947" s="8">
        <v>38643</v>
      </c>
      <c r="C6947" t="s">
        <v>3</v>
      </c>
      <c r="D6947" t="s">
        <v>392</v>
      </c>
      <c r="E6947" t="s">
        <v>9</v>
      </c>
      <c r="F6947" t="s">
        <v>667</v>
      </c>
      <c r="G6947" t="s">
        <v>377</v>
      </c>
      <c r="H6947" s="9" t="s">
        <v>2248</v>
      </c>
      <c r="I6947" t="s">
        <v>1456</v>
      </c>
      <c r="J6947" s="20">
        <v>36</v>
      </c>
      <c r="K6947" s="20" t="s">
        <v>9</v>
      </c>
      <c r="L6947" t="s">
        <v>1464</v>
      </c>
      <c r="M6947" s="20">
        <v>7.92</v>
      </c>
      <c r="N6947" s="20">
        <v>11.08</v>
      </c>
      <c r="O6947" t="s">
        <v>9</v>
      </c>
      <c r="P6947" s="13" t="s">
        <v>658</v>
      </c>
      <c r="Q6947" t="s">
        <v>3</v>
      </c>
      <c r="R6947" t="s">
        <v>666</v>
      </c>
      <c r="S6947" t="s">
        <v>1465</v>
      </c>
      <c r="U6947" t="s">
        <v>1465</v>
      </c>
      <c r="W6947" t="s">
        <v>1465</v>
      </c>
      <c r="Y6947" t="s">
        <v>1465</v>
      </c>
      <c r="AA6947" t="s">
        <v>1465</v>
      </c>
      <c r="AC6947" t="s">
        <v>1465</v>
      </c>
      <c r="AE6947">
        <f t="shared" si="108"/>
        <v>2005</v>
      </c>
    </row>
    <row r="6948" spans="1:31" x14ac:dyDescent="0.25">
      <c r="A6948" s="7">
        <v>6945</v>
      </c>
      <c r="B6948" s="8">
        <v>38643</v>
      </c>
      <c r="C6948" t="s">
        <v>3</v>
      </c>
      <c r="D6948" t="s">
        <v>729</v>
      </c>
      <c r="E6948" t="s">
        <v>9</v>
      </c>
      <c r="F6948" t="s">
        <v>395</v>
      </c>
      <c r="G6948" t="s">
        <v>732</v>
      </c>
      <c r="H6948" s="135" t="s">
        <v>2210</v>
      </c>
      <c r="I6948" t="s">
        <v>1454</v>
      </c>
      <c r="J6948" s="20">
        <v>16</v>
      </c>
      <c r="K6948" s="20" t="s">
        <v>9</v>
      </c>
      <c r="L6948" t="s">
        <v>1464</v>
      </c>
      <c r="M6948" s="20">
        <v>3.52</v>
      </c>
      <c r="N6948" s="20">
        <v>5.48</v>
      </c>
      <c r="AE6948">
        <f t="shared" si="108"/>
        <v>2005</v>
      </c>
    </row>
    <row r="6949" spans="1:31" x14ac:dyDescent="0.25">
      <c r="A6949" s="7">
        <v>6946</v>
      </c>
      <c r="B6949" s="8">
        <v>38645</v>
      </c>
      <c r="C6949" t="s">
        <v>3</v>
      </c>
      <c r="D6949" t="s">
        <v>426</v>
      </c>
      <c r="E6949" t="s">
        <v>9</v>
      </c>
      <c r="F6949" t="s">
        <v>552</v>
      </c>
      <c r="G6949" t="s">
        <v>569</v>
      </c>
      <c r="H6949" s="9" t="s">
        <v>2101</v>
      </c>
      <c r="I6949" t="s">
        <v>1454</v>
      </c>
      <c r="J6949" s="20">
        <v>22</v>
      </c>
      <c r="K6949" s="20" t="s">
        <v>9</v>
      </c>
      <c r="L6949" t="s">
        <v>1464</v>
      </c>
      <c r="M6949" s="20">
        <v>4.84</v>
      </c>
      <c r="N6949" s="20">
        <v>7.16</v>
      </c>
      <c r="AE6949">
        <f t="shared" si="108"/>
        <v>2005</v>
      </c>
    </row>
    <row r="6950" spans="1:31" x14ac:dyDescent="0.25">
      <c r="A6950" s="7">
        <v>6947</v>
      </c>
      <c r="B6950" s="8">
        <v>38645</v>
      </c>
      <c r="C6950" t="s">
        <v>3</v>
      </c>
      <c r="D6950" t="s">
        <v>426</v>
      </c>
      <c r="E6950" t="s">
        <v>9</v>
      </c>
      <c r="F6950" t="s">
        <v>552</v>
      </c>
      <c r="G6950" t="s">
        <v>569</v>
      </c>
      <c r="H6950" s="9" t="s">
        <v>2197</v>
      </c>
      <c r="I6950" t="s">
        <v>1454</v>
      </c>
      <c r="J6950" s="20">
        <v>11</v>
      </c>
      <c r="K6950" s="20" t="s">
        <v>1465</v>
      </c>
      <c r="L6950" t="s">
        <v>1466</v>
      </c>
      <c r="M6950" s="20">
        <v>2.75</v>
      </c>
      <c r="N6950" s="20">
        <v>2.75</v>
      </c>
      <c r="AE6950">
        <f t="shared" si="108"/>
        <v>2005</v>
      </c>
    </row>
    <row r="6951" spans="1:31" x14ac:dyDescent="0.25">
      <c r="A6951" s="7">
        <v>6948</v>
      </c>
      <c r="B6951" s="8">
        <v>38645</v>
      </c>
      <c r="C6951" t="s">
        <v>3</v>
      </c>
      <c r="D6951" t="s">
        <v>426</v>
      </c>
      <c r="E6951" t="s">
        <v>9</v>
      </c>
      <c r="F6951" t="s">
        <v>552</v>
      </c>
      <c r="G6951" t="s">
        <v>569</v>
      </c>
      <c r="H6951" s="9" t="s">
        <v>2222</v>
      </c>
      <c r="I6951" t="s">
        <v>1454</v>
      </c>
      <c r="J6951" s="20">
        <v>53</v>
      </c>
      <c r="K6951" s="20" t="s">
        <v>1465</v>
      </c>
      <c r="L6951" t="s">
        <v>1466</v>
      </c>
      <c r="M6951" s="20">
        <v>13.25</v>
      </c>
      <c r="N6951" s="20">
        <v>13.25</v>
      </c>
      <c r="AE6951">
        <f t="shared" si="108"/>
        <v>2005</v>
      </c>
    </row>
    <row r="6952" spans="1:31" x14ac:dyDescent="0.25">
      <c r="A6952" s="7">
        <v>6949</v>
      </c>
      <c r="B6952" s="8">
        <v>38645</v>
      </c>
      <c r="C6952" t="s">
        <v>3</v>
      </c>
      <c r="D6952" t="s">
        <v>678</v>
      </c>
      <c r="E6952" t="s">
        <v>9</v>
      </c>
      <c r="F6952" t="s">
        <v>679</v>
      </c>
      <c r="G6952" t="s">
        <v>732</v>
      </c>
      <c r="H6952" s="135" t="s">
        <v>2162</v>
      </c>
      <c r="I6952" t="s">
        <v>1454</v>
      </c>
      <c r="J6952" s="20">
        <v>47</v>
      </c>
      <c r="K6952" s="20" t="s">
        <v>9</v>
      </c>
      <c r="L6952" t="s">
        <v>1464</v>
      </c>
      <c r="M6952" s="20">
        <v>10.34</v>
      </c>
      <c r="N6952" s="20">
        <v>14.16</v>
      </c>
      <c r="AE6952">
        <f t="shared" si="108"/>
        <v>2005</v>
      </c>
    </row>
    <row r="6953" spans="1:31" x14ac:dyDescent="0.25">
      <c r="A6953" s="7">
        <v>6950</v>
      </c>
      <c r="B6953" s="8">
        <v>38646</v>
      </c>
      <c r="C6953" t="s">
        <v>3</v>
      </c>
      <c r="D6953" t="s">
        <v>420</v>
      </c>
      <c r="E6953" t="s">
        <v>9</v>
      </c>
      <c r="F6953" t="s">
        <v>78</v>
      </c>
      <c r="G6953" t="s">
        <v>11</v>
      </c>
      <c r="H6953" s="135" t="s">
        <v>1531</v>
      </c>
      <c r="I6953" t="s">
        <v>1454</v>
      </c>
      <c r="J6953" s="20">
        <v>12</v>
      </c>
      <c r="K6953" s="20" t="s">
        <v>9</v>
      </c>
      <c r="L6953" t="s">
        <v>1464</v>
      </c>
      <c r="M6953" s="20">
        <v>2.64</v>
      </c>
      <c r="N6953" s="20">
        <v>4.3599999999999994</v>
      </c>
      <c r="AE6953">
        <f t="shared" si="108"/>
        <v>2005</v>
      </c>
    </row>
    <row r="6954" spans="1:31" x14ac:dyDescent="0.25">
      <c r="A6954" s="7">
        <v>6951</v>
      </c>
      <c r="B6954" s="8">
        <v>38646</v>
      </c>
      <c r="C6954" t="s">
        <v>3</v>
      </c>
      <c r="D6954" t="s">
        <v>43</v>
      </c>
      <c r="E6954" t="s">
        <v>9</v>
      </c>
      <c r="F6954" t="s">
        <v>72</v>
      </c>
      <c r="G6954" t="s">
        <v>24</v>
      </c>
      <c r="H6954" s="136" t="s">
        <v>1496</v>
      </c>
      <c r="I6954" t="s">
        <v>1455</v>
      </c>
      <c r="J6954" s="20">
        <v>15</v>
      </c>
      <c r="K6954" s="20" t="s">
        <v>3</v>
      </c>
      <c r="L6954" t="s">
        <v>1464</v>
      </c>
      <c r="M6954" s="20">
        <v>2.6</v>
      </c>
      <c r="N6954" s="20">
        <v>1.65</v>
      </c>
      <c r="AE6954">
        <f t="shared" si="108"/>
        <v>2005</v>
      </c>
    </row>
    <row r="6955" spans="1:31" x14ac:dyDescent="0.25">
      <c r="A6955" s="7">
        <v>6952</v>
      </c>
      <c r="B6955" s="8">
        <v>38646</v>
      </c>
      <c r="C6955" t="s">
        <v>3</v>
      </c>
      <c r="D6955" t="s">
        <v>711</v>
      </c>
      <c r="E6955" t="s">
        <v>9</v>
      </c>
      <c r="F6955" t="s">
        <v>258</v>
      </c>
      <c r="G6955" t="s">
        <v>732</v>
      </c>
      <c r="H6955" s="135" t="s">
        <v>2173</v>
      </c>
      <c r="I6955" t="s">
        <v>1454</v>
      </c>
      <c r="J6955" s="20">
        <v>12</v>
      </c>
      <c r="K6955" s="20" t="s">
        <v>1465</v>
      </c>
      <c r="L6955" t="s">
        <v>1466</v>
      </c>
      <c r="M6955" s="20">
        <v>3</v>
      </c>
      <c r="N6955" s="20">
        <v>3</v>
      </c>
      <c r="AE6955">
        <f t="shared" si="108"/>
        <v>2005</v>
      </c>
    </row>
    <row r="6956" spans="1:31" x14ac:dyDescent="0.25">
      <c r="A6956" s="7">
        <v>6953</v>
      </c>
      <c r="B6956" s="8">
        <v>38646</v>
      </c>
      <c r="C6956" t="s">
        <v>3</v>
      </c>
      <c r="D6956" t="s">
        <v>237</v>
      </c>
      <c r="E6956" t="s">
        <v>9</v>
      </c>
      <c r="F6956" t="s">
        <v>186</v>
      </c>
      <c r="G6956" t="s">
        <v>648</v>
      </c>
      <c r="H6956" s="9" t="s">
        <v>1797</v>
      </c>
      <c r="I6956" t="s">
        <v>1454</v>
      </c>
      <c r="J6956" s="20">
        <v>79</v>
      </c>
      <c r="K6956" s="20" t="s">
        <v>9</v>
      </c>
      <c r="L6956" t="s">
        <v>1464</v>
      </c>
      <c r="M6956" s="20">
        <v>17.38</v>
      </c>
      <c r="N6956" s="20">
        <v>23.12</v>
      </c>
      <c r="AE6956">
        <f t="shared" si="108"/>
        <v>2005</v>
      </c>
    </row>
    <row r="6957" spans="1:31" x14ac:dyDescent="0.25">
      <c r="A6957" s="7">
        <v>6954</v>
      </c>
      <c r="B6957" s="8">
        <v>38647</v>
      </c>
      <c r="C6957" t="s">
        <v>3</v>
      </c>
      <c r="D6957" t="s">
        <v>756</v>
      </c>
      <c r="E6957" t="s">
        <v>9</v>
      </c>
      <c r="F6957" t="s">
        <v>765</v>
      </c>
      <c r="G6957" t="s">
        <v>714</v>
      </c>
      <c r="H6957" s="135" t="s">
        <v>2006</v>
      </c>
      <c r="I6957" t="s">
        <v>1454</v>
      </c>
      <c r="J6957" s="20">
        <v>40</v>
      </c>
      <c r="K6957" s="20" t="s">
        <v>3</v>
      </c>
      <c r="L6957" t="s">
        <v>1463</v>
      </c>
      <c r="M6957" s="20">
        <v>11.4</v>
      </c>
      <c r="N6957" s="20">
        <v>9.6</v>
      </c>
      <c r="AE6957">
        <f t="shared" si="108"/>
        <v>2005</v>
      </c>
    </row>
    <row r="6958" spans="1:31" x14ac:dyDescent="0.25">
      <c r="A6958" s="7">
        <v>6955</v>
      </c>
      <c r="B6958" s="8">
        <v>38647</v>
      </c>
      <c r="C6958" t="s">
        <v>3</v>
      </c>
      <c r="D6958" t="s">
        <v>678</v>
      </c>
      <c r="E6958" t="s">
        <v>9</v>
      </c>
      <c r="F6958" t="s">
        <v>682</v>
      </c>
      <c r="G6958" t="s">
        <v>569</v>
      </c>
      <c r="H6958" s="135" t="s">
        <v>2129</v>
      </c>
      <c r="I6958" t="s">
        <v>1454</v>
      </c>
      <c r="J6958" s="20">
        <v>11</v>
      </c>
      <c r="K6958" s="20" t="s">
        <v>1465</v>
      </c>
      <c r="L6958" t="s">
        <v>1466</v>
      </c>
      <c r="M6958" s="20">
        <v>2.75</v>
      </c>
      <c r="N6958" s="20">
        <v>2.75</v>
      </c>
      <c r="AE6958">
        <f t="shared" si="108"/>
        <v>2005</v>
      </c>
    </row>
    <row r="6959" spans="1:31" x14ac:dyDescent="0.25">
      <c r="A6959" s="7">
        <v>6956</v>
      </c>
      <c r="B6959" s="8">
        <v>38647</v>
      </c>
      <c r="C6959" t="s">
        <v>3</v>
      </c>
      <c r="D6959" t="s">
        <v>756</v>
      </c>
      <c r="E6959" t="s">
        <v>9</v>
      </c>
      <c r="F6959" t="s">
        <v>681</v>
      </c>
      <c r="G6959" t="s">
        <v>377</v>
      </c>
      <c r="H6959" s="136" t="s">
        <v>1592</v>
      </c>
      <c r="I6959" t="s">
        <v>1454</v>
      </c>
      <c r="J6959" s="20">
        <v>12</v>
      </c>
      <c r="K6959" s="20" t="s">
        <v>9</v>
      </c>
      <c r="L6959" t="s">
        <v>1463</v>
      </c>
      <c r="M6959" s="20">
        <v>2.88</v>
      </c>
      <c r="N6959" s="20">
        <v>4.12</v>
      </c>
      <c r="AE6959">
        <f t="shared" si="108"/>
        <v>2005</v>
      </c>
    </row>
    <row r="6960" spans="1:31" x14ac:dyDescent="0.25">
      <c r="A6960" s="7">
        <v>6957</v>
      </c>
      <c r="B6960" s="8">
        <v>38647</v>
      </c>
      <c r="C6960" t="s">
        <v>3</v>
      </c>
      <c r="D6960" t="s">
        <v>524</v>
      </c>
      <c r="E6960" t="s">
        <v>9</v>
      </c>
      <c r="F6960" t="s">
        <v>641</v>
      </c>
      <c r="G6960" t="s">
        <v>377</v>
      </c>
      <c r="H6960" s="135" t="s">
        <v>1588</v>
      </c>
      <c r="I6960" t="s">
        <v>1454</v>
      </c>
      <c r="J6960" s="20">
        <v>39</v>
      </c>
      <c r="K6960" s="20" t="s">
        <v>9</v>
      </c>
      <c r="L6960" t="s">
        <v>1464</v>
      </c>
      <c r="M6960" s="20">
        <v>8.58</v>
      </c>
      <c r="N6960" s="20">
        <v>11.92</v>
      </c>
      <c r="AE6960">
        <f t="shared" si="108"/>
        <v>2005</v>
      </c>
    </row>
    <row r="6961" spans="1:31" x14ac:dyDescent="0.25">
      <c r="A6961" s="7">
        <v>6958</v>
      </c>
      <c r="B6961" s="8">
        <v>38647</v>
      </c>
      <c r="C6961" t="s">
        <v>3</v>
      </c>
      <c r="D6961" t="s">
        <v>165</v>
      </c>
      <c r="E6961" t="s">
        <v>9</v>
      </c>
      <c r="F6961" t="s">
        <v>727</v>
      </c>
      <c r="G6961" t="s">
        <v>648</v>
      </c>
      <c r="H6961" s="135" t="s">
        <v>2062</v>
      </c>
      <c r="I6961" t="s">
        <v>1454</v>
      </c>
      <c r="J6961" s="20">
        <v>47</v>
      </c>
      <c r="K6961" s="20" t="s">
        <v>3</v>
      </c>
      <c r="L6961" t="s">
        <v>1463</v>
      </c>
      <c r="M6961" s="20">
        <v>13.22</v>
      </c>
      <c r="N6961" s="20">
        <v>11.28</v>
      </c>
      <c r="AE6961">
        <f t="shared" si="108"/>
        <v>2005</v>
      </c>
    </row>
    <row r="6962" spans="1:31" x14ac:dyDescent="0.25">
      <c r="A6962" s="7">
        <v>6959</v>
      </c>
      <c r="B6962" s="8">
        <v>38647</v>
      </c>
      <c r="C6962" t="s">
        <v>3</v>
      </c>
      <c r="D6962" t="s">
        <v>250</v>
      </c>
      <c r="E6962" t="s">
        <v>9</v>
      </c>
      <c r="F6962" t="s">
        <v>78</v>
      </c>
      <c r="G6962" t="s">
        <v>648</v>
      </c>
      <c r="H6962" s="136" t="s">
        <v>1496</v>
      </c>
      <c r="I6962" t="s">
        <v>1454</v>
      </c>
      <c r="J6962" s="20">
        <v>35</v>
      </c>
      <c r="K6962" s="20" t="s">
        <v>3</v>
      </c>
      <c r="L6962" t="s">
        <v>1464</v>
      </c>
      <c r="M6962" s="20">
        <v>10.8</v>
      </c>
      <c r="N6962" s="20">
        <v>7.7</v>
      </c>
      <c r="AE6962">
        <f t="shared" si="108"/>
        <v>2005</v>
      </c>
    </row>
    <row r="6963" spans="1:31" x14ac:dyDescent="0.25">
      <c r="A6963" s="7">
        <v>6960</v>
      </c>
      <c r="B6963" s="8">
        <v>38647</v>
      </c>
      <c r="C6963" t="s">
        <v>3</v>
      </c>
      <c r="D6963" t="s">
        <v>766</v>
      </c>
      <c r="E6963" t="s">
        <v>9</v>
      </c>
      <c r="F6963" t="s">
        <v>120</v>
      </c>
      <c r="G6963" t="s">
        <v>714</v>
      </c>
      <c r="H6963" s="135" t="s">
        <v>1998</v>
      </c>
      <c r="I6963" t="s">
        <v>1458</v>
      </c>
      <c r="J6963" s="20">
        <v>15</v>
      </c>
      <c r="K6963" s="20" t="s">
        <v>9</v>
      </c>
      <c r="L6963" t="s">
        <v>1464</v>
      </c>
      <c r="M6963" s="20">
        <v>30</v>
      </c>
      <c r="N6963" s="20">
        <v>10</v>
      </c>
      <c r="AE6963">
        <f t="shared" si="108"/>
        <v>2005</v>
      </c>
    </row>
    <row r="6964" spans="1:31" x14ac:dyDescent="0.25">
      <c r="A6964" s="7">
        <v>6961</v>
      </c>
      <c r="B6964" s="8">
        <v>38647</v>
      </c>
      <c r="C6964" t="s">
        <v>3</v>
      </c>
      <c r="D6964" t="s">
        <v>120</v>
      </c>
      <c r="E6964" t="s">
        <v>9</v>
      </c>
      <c r="F6964" t="s">
        <v>766</v>
      </c>
      <c r="G6964" t="s">
        <v>714</v>
      </c>
      <c r="H6964" s="135" t="s">
        <v>1998</v>
      </c>
      <c r="I6964" t="s">
        <v>1455</v>
      </c>
      <c r="J6964" s="20">
        <v>16</v>
      </c>
      <c r="K6964" s="20" t="s">
        <v>9</v>
      </c>
      <c r="L6964" t="s">
        <v>1464</v>
      </c>
      <c r="M6964" s="20">
        <v>1.76</v>
      </c>
      <c r="N6964" s="20">
        <v>2.74</v>
      </c>
      <c r="AE6964">
        <f t="shared" si="108"/>
        <v>2005</v>
      </c>
    </row>
    <row r="6965" spans="1:31" x14ac:dyDescent="0.25">
      <c r="A6965" s="7">
        <v>6962</v>
      </c>
      <c r="B6965" s="8">
        <v>38647</v>
      </c>
      <c r="C6965" t="s">
        <v>3</v>
      </c>
      <c r="D6965" t="s">
        <v>557</v>
      </c>
      <c r="E6965" t="s">
        <v>9</v>
      </c>
      <c r="F6965" t="s">
        <v>727</v>
      </c>
      <c r="G6965" t="s">
        <v>569</v>
      </c>
      <c r="H6965" s="9" t="s">
        <v>2244</v>
      </c>
      <c r="I6965" t="s">
        <v>1454</v>
      </c>
      <c r="J6965" s="20">
        <v>62</v>
      </c>
      <c r="K6965" s="20" t="s">
        <v>3</v>
      </c>
      <c r="L6965" t="s">
        <v>1464</v>
      </c>
      <c r="M6965" s="20">
        <v>18.36</v>
      </c>
      <c r="N6965" s="20">
        <v>13.64</v>
      </c>
      <c r="AE6965">
        <f t="shared" si="108"/>
        <v>2005</v>
      </c>
    </row>
    <row r="6966" spans="1:31" x14ac:dyDescent="0.25">
      <c r="A6966" s="7">
        <v>6963</v>
      </c>
      <c r="B6966" s="8">
        <v>38647</v>
      </c>
      <c r="C6966" t="s">
        <v>3</v>
      </c>
      <c r="D6966" t="s">
        <v>756</v>
      </c>
      <c r="E6966" t="s">
        <v>9</v>
      </c>
      <c r="F6966" t="s">
        <v>745</v>
      </c>
      <c r="G6966" t="s">
        <v>732</v>
      </c>
      <c r="H6966" s="135" t="s">
        <v>2249</v>
      </c>
      <c r="I6966" t="s">
        <v>1454</v>
      </c>
      <c r="J6966" s="20">
        <v>28</v>
      </c>
      <c r="K6966" s="20" t="s">
        <v>3</v>
      </c>
      <c r="L6966" t="s">
        <v>1464</v>
      </c>
      <c r="M6966" s="20">
        <v>8.84</v>
      </c>
      <c r="N6966" s="20">
        <v>6.16</v>
      </c>
      <c r="AE6966">
        <f t="shared" si="108"/>
        <v>2005</v>
      </c>
    </row>
    <row r="6967" spans="1:31" x14ac:dyDescent="0.25">
      <c r="A6967" s="7">
        <v>6964</v>
      </c>
      <c r="B6967" s="8">
        <v>38648</v>
      </c>
      <c r="C6967" t="s">
        <v>3</v>
      </c>
      <c r="D6967" t="s">
        <v>751</v>
      </c>
      <c r="E6967" t="s">
        <v>9</v>
      </c>
      <c r="F6967" t="s">
        <v>545</v>
      </c>
      <c r="G6967" t="s">
        <v>714</v>
      </c>
      <c r="H6967" s="135" t="s">
        <v>2114</v>
      </c>
      <c r="I6967" t="s">
        <v>1454</v>
      </c>
      <c r="J6967" s="20">
        <v>11</v>
      </c>
      <c r="K6967" s="20" t="s">
        <v>3</v>
      </c>
      <c r="L6967" t="s">
        <v>1464</v>
      </c>
      <c r="M6967" s="20">
        <v>4.08</v>
      </c>
      <c r="N6967" s="20">
        <v>2.42</v>
      </c>
      <c r="AE6967">
        <f t="shared" si="108"/>
        <v>2005</v>
      </c>
    </row>
    <row r="6968" spans="1:31" x14ac:dyDescent="0.25">
      <c r="A6968" s="7">
        <v>6965</v>
      </c>
      <c r="B6968" s="8">
        <v>38648</v>
      </c>
      <c r="C6968" t="s">
        <v>3</v>
      </c>
      <c r="D6968" t="s">
        <v>614</v>
      </c>
      <c r="E6968" t="s">
        <v>9</v>
      </c>
      <c r="F6968" t="s">
        <v>621</v>
      </c>
      <c r="G6968" t="s">
        <v>714</v>
      </c>
      <c r="H6968" s="9" t="s">
        <v>2250</v>
      </c>
      <c r="I6968" t="s">
        <v>1455</v>
      </c>
      <c r="J6968" s="20">
        <v>81</v>
      </c>
      <c r="K6968" s="20" t="s">
        <v>1465</v>
      </c>
      <c r="L6968" t="s">
        <v>1466</v>
      </c>
      <c r="M6968" s="20">
        <v>10.125</v>
      </c>
      <c r="N6968" s="20">
        <v>10.125</v>
      </c>
      <c r="AE6968">
        <f t="shared" si="108"/>
        <v>2005</v>
      </c>
    </row>
    <row r="6969" spans="1:31" x14ac:dyDescent="0.25">
      <c r="A6969" s="7">
        <v>6966</v>
      </c>
      <c r="B6969" s="8">
        <v>38648</v>
      </c>
      <c r="C6969" t="s">
        <v>3</v>
      </c>
      <c r="D6969" t="s">
        <v>119</v>
      </c>
      <c r="E6969" t="s">
        <v>9</v>
      </c>
      <c r="F6969" t="s">
        <v>122</v>
      </c>
      <c r="G6969" t="s">
        <v>648</v>
      </c>
      <c r="H6969" s="9" t="s">
        <v>1797</v>
      </c>
      <c r="I6969" t="s">
        <v>1454</v>
      </c>
      <c r="J6969" s="20">
        <v>47</v>
      </c>
      <c r="K6969" s="20" t="s">
        <v>3</v>
      </c>
      <c r="L6969" t="s">
        <v>1464</v>
      </c>
      <c r="M6969" s="20">
        <v>14.16</v>
      </c>
      <c r="N6969" s="20">
        <v>10.34</v>
      </c>
      <c r="AE6969">
        <f t="shared" si="108"/>
        <v>2005</v>
      </c>
    </row>
    <row r="6970" spans="1:31" x14ac:dyDescent="0.25">
      <c r="A6970" s="7">
        <v>6967</v>
      </c>
      <c r="B6970" s="8">
        <v>38649</v>
      </c>
      <c r="C6970" t="s">
        <v>3</v>
      </c>
      <c r="D6970" t="s">
        <v>271</v>
      </c>
      <c r="E6970" t="s">
        <v>9</v>
      </c>
      <c r="F6970" t="s">
        <v>240</v>
      </c>
      <c r="G6970" t="s">
        <v>14</v>
      </c>
      <c r="H6970" s="135" t="s">
        <v>1523</v>
      </c>
      <c r="I6970" t="s">
        <v>1454</v>
      </c>
      <c r="J6970" s="20">
        <v>6</v>
      </c>
      <c r="K6970" s="20" t="s">
        <v>9</v>
      </c>
      <c r="L6970" t="s">
        <v>1464</v>
      </c>
      <c r="M6970" s="20">
        <v>1.32</v>
      </c>
      <c r="N6970" s="20">
        <v>2.6799999999999997</v>
      </c>
      <c r="AE6970">
        <f t="shared" si="108"/>
        <v>2005</v>
      </c>
    </row>
    <row r="6971" spans="1:31" x14ac:dyDescent="0.25">
      <c r="A6971" s="7">
        <v>6968</v>
      </c>
      <c r="B6971" s="8">
        <v>38650</v>
      </c>
      <c r="C6971" t="s">
        <v>3</v>
      </c>
      <c r="D6971" t="s">
        <v>704</v>
      </c>
      <c r="E6971" t="s">
        <v>9</v>
      </c>
      <c r="F6971" t="s">
        <v>490</v>
      </c>
      <c r="G6971" t="s">
        <v>11</v>
      </c>
      <c r="H6971" s="135" t="s">
        <v>1574</v>
      </c>
      <c r="I6971" t="s">
        <v>1454</v>
      </c>
      <c r="J6971" s="20">
        <v>12</v>
      </c>
      <c r="K6971" s="20" t="s">
        <v>9</v>
      </c>
      <c r="L6971" t="s">
        <v>1463</v>
      </c>
      <c r="M6971" s="20">
        <v>2.88</v>
      </c>
      <c r="N6971" s="20">
        <v>4.12</v>
      </c>
      <c r="AE6971">
        <f t="shared" si="108"/>
        <v>2005</v>
      </c>
    </row>
    <row r="6972" spans="1:31" x14ac:dyDescent="0.25">
      <c r="A6972" s="7">
        <v>6969</v>
      </c>
      <c r="B6972" s="8">
        <v>38650</v>
      </c>
      <c r="C6972" t="s">
        <v>3</v>
      </c>
      <c r="D6972" t="s">
        <v>704</v>
      </c>
      <c r="E6972" t="s">
        <v>9</v>
      </c>
      <c r="F6972" t="s">
        <v>183</v>
      </c>
      <c r="G6972" t="s">
        <v>648</v>
      </c>
      <c r="H6972" s="135" t="s">
        <v>1795</v>
      </c>
      <c r="I6972" t="s">
        <v>1454</v>
      </c>
      <c r="J6972" s="20">
        <v>40</v>
      </c>
      <c r="K6972" s="20" t="s">
        <v>3</v>
      </c>
      <c r="L6972" t="s">
        <v>1463</v>
      </c>
      <c r="M6972" s="20">
        <v>11.4</v>
      </c>
      <c r="N6972" s="20">
        <v>9.6</v>
      </c>
      <c r="AE6972">
        <f t="shared" si="108"/>
        <v>2005</v>
      </c>
    </row>
    <row r="6973" spans="1:31" x14ac:dyDescent="0.25">
      <c r="A6973" s="7">
        <v>6970</v>
      </c>
      <c r="B6973" s="8">
        <v>38650</v>
      </c>
      <c r="C6973" t="s">
        <v>3</v>
      </c>
      <c r="D6973" t="s">
        <v>614</v>
      </c>
      <c r="E6973" t="s">
        <v>9</v>
      </c>
      <c r="F6973" t="s">
        <v>372</v>
      </c>
      <c r="G6973" t="s">
        <v>648</v>
      </c>
      <c r="H6973" s="135" t="s">
        <v>1901</v>
      </c>
      <c r="I6973" t="s">
        <v>1454</v>
      </c>
      <c r="J6973" s="20">
        <v>24</v>
      </c>
      <c r="K6973" s="20" t="s">
        <v>1465</v>
      </c>
      <c r="L6973" t="s">
        <v>1466</v>
      </c>
      <c r="M6973" s="20">
        <v>6</v>
      </c>
      <c r="N6973" s="20">
        <v>6</v>
      </c>
      <c r="AE6973">
        <f t="shared" si="108"/>
        <v>2005</v>
      </c>
    </row>
    <row r="6974" spans="1:31" x14ac:dyDescent="0.25">
      <c r="A6974" s="7">
        <v>6971</v>
      </c>
      <c r="B6974" s="8">
        <v>38650</v>
      </c>
      <c r="C6974" t="s">
        <v>3</v>
      </c>
      <c r="D6974" t="s">
        <v>614</v>
      </c>
      <c r="E6974" t="s">
        <v>9</v>
      </c>
      <c r="F6974" t="s">
        <v>372</v>
      </c>
      <c r="G6974" t="s">
        <v>648</v>
      </c>
      <c r="H6974" s="135" t="s">
        <v>1917</v>
      </c>
      <c r="I6974" t="s">
        <v>1454</v>
      </c>
      <c r="J6974" s="20">
        <v>52</v>
      </c>
      <c r="K6974" s="20" t="s">
        <v>3</v>
      </c>
      <c r="L6974" t="s">
        <v>1464</v>
      </c>
      <c r="M6974" s="20">
        <v>15.56</v>
      </c>
      <c r="N6974" s="20">
        <v>11.44</v>
      </c>
      <c r="AE6974">
        <f t="shared" si="108"/>
        <v>2005</v>
      </c>
    </row>
    <row r="6975" spans="1:31" x14ac:dyDescent="0.25">
      <c r="A6975" s="7">
        <v>6972</v>
      </c>
      <c r="B6975" s="8">
        <v>38651</v>
      </c>
      <c r="C6975" t="s">
        <v>3</v>
      </c>
      <c r="D6975" t="s">
        <v>629</v>
      </c>
      <c r="E6975" t="s">
        <v>9</v>
      </c>
      <c r="F6975" t="s">
        <v>469</v>
      </c>
      <c r="G6975" t="s">
        <v>377</v>
      </c>
      <c r="H6975" s="135" t="s">
        <v>1684</v>
      </c>
      <c r="I6975" t="s">
        <v>1454</v>
      </c>
      <c r="J6975" s="20">
        <v>11</v>
      </c>
      <c r="K6975" s="20" t="s">
        <v>3</v>
      </c>
      <c r="L6975" t="s">
        <v>1464</v>
      </c>
      <c r="M6975" s="20">
        <v>4.08</v>
      </c>
      <c r="N6975" s="20">
        <v>2.42</v>
      </c>
      <c r="AE6975">
        <f t="shared" si="108"/>
        <v>2005</v>
      </c>
    </row>
    <row r="6976" spans="1:31" x14ac:dyDescent="0.25">
      <c r="A6976" s="7">
        <v>6973</v>
      </c>
      <c r="B6976" s="8">
        <v>38651</v>
      </c>
      <c r="C6976" t="s">
        <v>3</v>
      </c>
      <c r="D6976" t="s">
        <v>704</v>
      </c>
      <c r="E6976" t="s">
        <v>9</v>
      </c>
      <c r="F6976" t="s">
        <v>754</v>
      </c>
      <c r="G6976" t="s">
        <v>14</v>
      </c>
      <c r="H6976" s="135" t="s">
        <v>1516</v>
      </c>
      <c r="I6976" t="s">
        <v>1454</v>
      </c>
      <c r="J6976" s="20">
        <v>12</v>
      </c>
      <c r="K6976" s="20" t="s">
        <v>9</v>
      </c>
      <c r="L6976" t="s">
        <v>1464</v>
      </c>
      <c r="M6976" s="20">
        <v>2.64</v>
      </c>
      <c r="N6976" s="20">
        <v>4.3599999999999994</v>
      </c>
      <c r="AE6976">
        <f t="shared" si="108"/>
        <v>2005</v>
      </c>
    </row>
    <row r="6977" spans="1:31" x14ac:dyDescent="0.25">
      <c r="A6977" s="7">
        <v>6974</v>
      </c>
      <c r="B6977" s="8">
        <v>38651</v>
      </c>
      <c r="C6977" t="s">
        <v>3</v>
      </c>
      <c r="D6977" t="s">
        <v>344</v>
      </c>
      <c r="E6977" t="s">
        <v>9</v>
      </c>
      <c r="F6977" t="s">
        <v>230</v>
      </c>
      <c r="G6977" t="s">
        <v>17</v>
      </c>
      <c r="H6977" s="135" t="s">
        <v>1496</v>
      </c>
      <c r="I6977" t="s">
        <v>1454</v>
      </c>
      <c r="J6977" s="20">
        <v>16</v>
      </c>
      <c r="K6977" s="20" t="s">
        <v>3</v>
      </c>
      <c r="L6977" t="s">
        <v>1464</v>
      </c>
      <c r="M6977" s="20">
        <v>5.48</v>
      </c>
      <c r="N6977" s="20">
        <v>3.52</v>
      </c>
      <c r="AE6977">
        <f t="shared" si="108"/>
        <v>2005</v>
      </c>
    </row>
    <row r="6978" spans="1:31" x14ac:dyDescent="0.25">
      <c r="A6978" s="7">
        <v>6975</v>
      </c>
      <c r="B6978" s="8">
        <v>38651</v>
      </c>
      <c r="C6978" t="s">
        <v>3</v>
      </c>
      <c r="D6978" t="s">
        <v>704</v>
      </c>
      <c r="E6978" t="s">
        <v>9</v>
      </c>
      <c r="F6978" t="s">
        <v>730</v>
      </c>
      <c r="G6978" t="s">
        <v>648</v>
      </c>
      <c r="H6978" s="136" t="s">
        <v>1496</v>
      </c>
      <c r="I6978" t="s">
        <v>1454</v>
      </c>
      <c r="J6978" s="20">
        <v>16</v>
      </c>
      <c r="K6978" s="20" t="s">
        <v>1465</v>
      </c>
      <c r="L6978" t="s">
        <v>1466</v>
      </c>
      <c r="M6978" s="20">
        <v>4</v>
      </c>
      <c r="N6978" s="20">
        <v>4</v>
      </c>
      <c r="AE6978">
        <f t="shared" si="108"/>
        <v>2005</v>
      </c>
    </row>
    <row r="6979" spans="1:31" x14ac:dyDescent="0.25">
      <c r="A6979" s="7">
        <v>6976</v>
      </c>
      <c r="B6979" s="8">
        <v>38651</v>
      </c>
      <c r="C6979" t="s">
        <v>3</v>
      </c>
      <c r="D6979" t="s">
        <v>757</v>
      </c>
      <c r="E6979" t="s">
        <v>9</v>
      </c>
      <c r="F6979" t="s">
        <v>765</v>
      </c>
      <c r="G6979" t="s">
        <v>648</v>
      </c>
      <c r="H6979" s="136" t="s">
        <v>1496</v>
      </c>
      <c r="I6979" t="s">
        <v>1454</v>
      </c>
      <c r="J6979" s="20">
        <v>16</v>
      </c>
      <c r="K6979" s="20" t="s">
        <v>1465</v>
      </c>
      <c r="L6979" t="s">
        <v>1466</v>
      </c>
      <c r="M6979" s="20">
        <v>4</v>
      </c>
      <c r="N6979" s="20">
        <v>4</v>
      </c>
      <c r="AE6979">
        <f t="shared" si="108"/>
        <v>2005</v>
      </c>
    </row>
    <row r="6980" spans="1:31" x14ac:dyDescent="0.25">
      <c r="A6980" s="7">
        <v>6977</v>
      </c>
      <c r="B6980" s="8">
        <v>38651</v>
      </c>
      <c r="C6980" t="s">
        <v>3</v>
      </c>
      <c r="D6980" t="s">
        <v>711</v>
      </c>
      <c r="E6980" t="s">
        <v>9</v>
      </c>
      <c r="F6980" t="s">
        <v>399</v>
      </c>
      <c r="G6980" t="s">
        <v>732</v>
      </c>
      <c r="H6980" s="135" t="s">
        <v>2223</v>
      </c>
      <c r="I6980" t="s">
        <v>1454</v>
      </c>
      <c r="J6980" s="20">
        <v>24</v>
      </c>
      <c r="K6980" s="20" t="s">
        <v>1465</v>
      </c>
      <c r="L6980" t="s">
        <v>1466</v>
      </c>
      <c r="M6980" s="20">
        <v>6</v>
      </c>
      <c r="N6980" s="20">
        <v>6</v>
      </c>
      <c r="AE6980">
        <f t="shared" ref="AE6980:AE7043" si="109">YEAR(B6980)</f>
        <v>2005</v>
      </c>
    </row>
    <row r="6981" spans="1:31" x14ac:dyDescent="0.25">
      <c r="A6981" s="7">
        <v>6978</v>
      </c>
      <c r="B6981" s="8">
        <v>38652</v>
      </c>
      <c r="C6981" t="s">
        <v>3</v>
      </c>
      <c r="D6981" t="s">
        <v>621</v>
      </c>
      <c r="E6981" t="s">
        <v>9</v>
      </c>
      <c r="F6981" t="s">
        <v>372</v>
      </c>
      <c r="G6981" t="s">
        <v>732</v>
      </c>
      <c r="H6981" s="135" t="s">
        <v>2155</v>
      </c>
      <c r="I6981" t="s">
        <v>1454</v>
      </c>
      <c r="J6981" s="20">
        <v>11</v>
      </c>
      <c r="K6981" s="20" t="s">
        <v>3</v>
      </c>
      <c r="L6981" t="s">
        <v>1463</v>
      </c>
      <c r="M6981" s="20">
        <v>3.86</v>
      </c>
      <c r="N6981" s="20">
        <v>2.64</v>
      </c>
      <c r="AE6981">
        <f t="shared" si="109"/>
        <v>2005</v>
      </c>
    </row>
    <row r="6982" spans="1:31" x14ac:dyDescent="0.25">
      <c r="A6982" s="7">
        <v>6979</v>
      </c>
      <c r="B6982" s="8">
        <v>38652</v>
      </c>
      <c r="C6982" t="s">
        <v>3</v>
      </c>
      <c r="D6982" t="s">
        <v>186</v>
      </c>
      <c r="E6982" t="s">
        <v>9</v>
      </c>
      <c r="F6982" t="s">
        <v>767</v>
      </c>
      <c r="G6982" t="s">
        <v>24</v>
      </c>
      <c r="H6982" s="135" t="s">
        <v>1551</v>
      </c>
      <c r="I6982" t="s">
        <v>1458</v>
      </c>
      <c r="J6982" s="20">
        <v>6</v>
      </c>
      <c r="K6982" s="20" t="s">
        <v>3</v>
      </c>
      <c r="L6982" t="s">
        <v>1463</v>
      </c>
      <c r="M6982" s="20">
        <v>10</v>
      </c>
      <c r="N6982" s="20">
        <v>30</v>
      </c>
      <c r="AE6982">
        <f t="shared" si="109"/>
        <v>2005</v>
      </c>
    </row>
    <row r="6983" spans="1:31" x14ac:dyDescent="0.25">
      <c r="A6983" s="7">
        <v>6980</v>
      </c>
      <c r="B6983" s="8">
        <v>38652</v>
      </c>
      <c r="C6983" t="s">
        <v>3</v>
      </c>
      <c r="D6983" t="s">
        <v>77</v>
      </c>
      <c r="E6983" t="s">
        <v>9</v>
      </c>
      <c r="F6983" t="s">
        <v>270</v>
      </c>
      <c r="G6983" t="s">
        <v>14</v>
      </c>
      <c r="H6983" s="135" t="s">
        <v>1522</v>
      </c>
      <c r="I6983" t="s">
        <v>1454</v>
      </c>
      <c r="J6983" s="20">
        <v>12</v>
      </c>
      <c r="K6983" s="20" t="s">
        <v>3</v>
      </c>
      <c r="L6983" t="s">
        <v>1464</v>
      </c>
      <c r="M6983" s="20">
        <v>4.3599999999999994</v>
      </c>
      <c r="N6983" s="20">
        <v>2.64</v>
      </c>
      <c r="AE6983">
        <f t="shared" si="109"/>
        <v>2005</v>
      </c>
    </row>
    <row r="6984" spans="1:31" x14ac:dyDescent="0.25">
      <c r="A6984" s="7">
        <v>6981</v>
      </c>
      <c r="B6984" s="8">
        <v>38652</v>
      </c>
      <c r="C6984" t="s">
        <v>3</v>
      </c>
      <c r="D6984" t="s">
        <v>614</v>
      </c>
      <c r="E6984" t="s">
        <v>9</v>
      </c>
      <c r="F6984" t="s">
        <v>727</v>
      </c>
      <c r="G6984" t="s">
        <v>648</v>
      </c>
      <c r="H6984" s="135" t="s">
        <v>1901</v>
      </c>
      <c r="I6984" t="s">
        <v>1454</v>
      </c>
      <c r="J6984" s="20">
        <v>80</v>
      </c>
      <c r="K6984" s="20" t="s">
        <v>3</v>
      </c>
      <c r="L6984" t="s">
        <v>1464</v>
      </c>
      <c r="M6984" s="20">
        <v>23.4</v>
      </c>
      <c r="N6984" s="20">
        <v>17.600000000000001</v>
      </c>
      <c r="AE6984">
        <f t="shared" si="109"/>
        <v>2005</v>
      </c>
    </row>
    <row r="6985" spans="1:31" x14ac:dyDescent="0.25">
      <c r="A6985" s="7">
        <v>6982</v>
      </c>
      <c r="B6985" s="8">
        <v>38653</v>
      </c>
      <c r="C6985" t="s">
        <v>3</v>
      </c>
      <c r="D6985" t="s">
        <v>717</v>
      </c>
      <c r="E6985" t="s">
        <v>9</v>
      </c>
      <c r="F6985" t="s">
        <v>210</v>
      </c>
      <c r="G6985" t="s">
        <v>377</v>
      </c>
      <c r="H6985" s="135" t="s">
        <v>1596</v>
      </c>
      <c r="I6985" t="s">
        <v>1454</v>
      </c>
      <c r="J6985" s="20">
        <v>17</v>
      </c>
      <c r="K6985" s="20" t="s">
        <v>3</v>
      </c>
      <c r="L6985" t="s">
        <v>1464</v>
      </c>
      <c r="M6985" s="20">
        <v>5.76</v>
      </c>
      <c r="N6985" s="20">
        <v>3.74</v>
      </c>
      <c r="AE6985">
        <f t="shared" si="109"/>
        <v>2005</v>
      </c>
    </row>
    <row r="6986" spans="1:31" x14ac:dyDescent="0.25">
      <c r="A6986" s="7">
        <v>6983</v>
      </c>
      <c r="B6986" s="8">
        <v>38653</v>
      </c>
      <c r="C6986" t="s">
        <v>3</v>
      </c>
      <c r="D6986" t="s">
        <v>240</v>
      </c>
      <c r="E6986" t="s">
        <v>9</v>
      </c>
      <c r="F6986" t="s">
        <v>768</v>
      </c>
      <c r="G6986" t="s">
        <v>14</v>
      </c>
      <c r="H6986" s="135" t="s">
        <v>1489</v>
      </c>
      <c r="I6986" t="s">
        <v>1458</v>
      </c>
      <c r="J6986" s="20">
        <v>12</v>
      </c>
      <c r="K6986" s="20" t="s">
        <v>3</v>
      </c>
      <c r="L6986" t="s">
        <v>1464</v>
      </c>
      <c r="M6986" s="20">
        <v>10</v>
      </c>
      <c r="N6986" s="20">
        <v>30</v>
      </c>
      <c r="AE6986">
        <f t="shared" si="109"/>
        <v>2005</v>
      </c>
    </row>
    <row r="6987" spans="1:31" x14ac:dyDescent="0.25">
      <c r="A6987" s="7">
        <v>6984</v>
      </c>
      <c r="B6987" s="8">
        <v>38653</v>
      </c>
      <c r="C6987" t="s">
        <v>3</v>
      </c>
      <c r="D6987" t="s">
        <v>621</v>
      </c>
      <c r="E6987" t="s">
        <v>9</v>
      </c>
      <c r="F6987" t="s">
        <v>597</v>
      </c>
      <c r="G6987" t="s">
        <v>648</v>
      </c>
      <c r="H6987" s="135" t="s">
        <v>2251</v>
      </c>
      <c r="I6987" t="s">
        <v>1454</v>
      </c>
      <c r="J6987" s="20">
        <v>18</v>
      </c>
      <c r="K6987" s="20" t="s">
        <v>9</v>
      </c>
      <c r="L6987" t="s">
        <v>1464</v>
      </c>
      <c r="M6987" s="20">
        <v>3.96</v>
      </c>
      <c r="N6987" s="20">
        <v>6.04</v>
      </c>
      <c r="AE6987">
        <f t="shared" si="109"/>
        <v>2005</v>
      </c>
    </row>
    <row r="6988" spans="1:31" x14ac:dyDescent="0.25">
      <c r="A6988" s="7">
        <v>6985</v>
      </c>
      <c r="B6988" s="8">
        <v>38653</v>
      </c>
      <c r="C6988" t="s">
        <v>3</v>
      </c>
      <c r="D6988" t="s">
        <v>543</v>
      </c>
      <c r="E6988" t="s">
        <v>9</v>
      </c>
      <c r="F6988" t="s">
        <v>270</v>
      </c>
      <c r="G6988" t="s">
        <v>377</v>
      </c>
      <c r="H6988" s="135" t="s">
        <v>1496</v>
      </c>
      <c r="I6988" t="s">
        <v>1454</v>
      </c>
      <c r="J6988" s="20">
        <v>15</v>
      </c>
      <c r="K6988" s="20" t="s">
        <v>9</v>
      </c>
      <c r="L6988" t="s">
        <v>1464</v>
      </c>
      <c r="M6988" s="20">
        <v>3.3</v>
      </c>
      <c r="N6988" s="20">
        <v>5.2</v>
      </c>
      <c r="AE6988">
        <f t="shared" si="109"/>
        <v>2005</v>
      </c>
    </row>
    <row r="6989" spans="1:31" x14ac:dyDescent="0.25">
      <c r="A6989" s="7">
        <v>6986</v>
      </c>
      <c r="B6989" s="8">
        <v>38653</v>
      </c>
      <c r="C6989" t="s">
        <v>3</v>
      </c>
      <c r="D6989" t="s">
        <v>621</v>
      </c>
      <c r="E6989" t="s">
        <v>9</v>
      </c>
      <c r="F6989" t="s">
        <v>597</v>
      </c>
      <c r="G6989" t="s">
        <v>648</v>
      </c>
      <c r="H6989" s="136" t="s">
        <v>1496</v>
      </c>
      <c r="I6989" t="s">
        <v>1454</v>
      </c>
      <c r="J6989" s="20">
        <v>10</v>
      </c>
      <c r="K6989" s="20" t="s">
        <v>9</v>
      </c>
      <c r="L6989" t="s">
        <v>1463</v>
      </c>
      <c r="M6989" s="20">
        <v>2.4</v>
      </c>
      <c r="N6989" s="20">
        <v>3.6</v>
      </c>
      <c r="AE6989">
        <f t="shared" si="109"/>
        <v>2005</v>
      </c>
    </row>
    <row r="6990" spans="1:31" x14ac:dyDescent="0.25">
      <c r="A6990" s="7">
        <v>6987</v>
      </c>
      <c r="B6990" s="8">
        <v>38653</v>
      </c>
      <c r="C6990" t="s">
        <v>3</v>
      </c>
      <c r="D6990" t="s">
        <v>766</v>
      </c>
      <c r="E6990" t="s">
        <v>9</v>
      </c>
      <c r="F6990" t="s">
        <v>763</v>
      </c>
      <c r="G6990" t="s">
        <v>714</v>
      </c>
      <c r="H6990" s="9" t="s">
        <v>2252</v>
      </c>
      <c r="I6990" t="s">
        <v>1454</v>
      </c>
      <c r="J6990" s="20">
        <v>23</v>
      </c>
      <c r="K6990" s="20" t="s">
        <v>1465</v>
      </c>
      <c r="L6990" t="s">
        <v>1466</v>
      </c>
      <c r="M6990" s="20">
        <v>5.75</v>
      </c>
      <c r="N6990" s="20">
        <v>5.75</v>
      </c>
      <c r="AE6990">
        <f t="shared" si="109"/>
        <v>2005</v>
      </c>
    </row>
    <row r="6991" spans="1:31" x14ac:dyDescent="0.25">
      <c r="A6991" s="7">
        <v>6988</v>
      </c>
      <c r="B6991" s="8">
        <v>38654</v>
      </c>
      <c r="C6991" t="s">
        <v>3</v>
      </c>
      <c r="D6991" t="s">
        <v>311</v>
      </c>
      <c r="E6991" t="s">
        <v>9</v>
      </c>
      <c r="F6991" t="s">
        <v>468</v>
      </c>
      <c r="G6991" t="s">
        <v>714</v>
      </c>
      <c r="H6991" s="136" t="s">
        <v>2215</v>
      </c>
      <c r="I6991" t="s">
        <v>1454</v>
      </c>
      <c r="J6991" s="20">
        <v>51</v>
      </c>
      <c r="K6991" s="20" t="s">
        <v>9</v>
      </c>
      <c r="L6991" t="s">
        <v>1464</v>
      </c>
      <c r="M6991" s="20">
        <v>11.22</v>
      </c>
      <c r="N6991" s="20">
        <v>15.28</v>
      </c>
      <c r="AE6991">
        <f t="shared" si="109"/>
        <v>2005</v>
      </c>
    </row>
    <row r="6992" spans="1:31" x14ac:dyDescent="0.25">
      <c r="A6992" s="7">
        <v>6989</v>
      </c>
      <c r="B6992" s="8">
        <v>38654</v>
      </c>
      <c r="C6992" t="s">
        <v>3</v>
      </c>
      <c r="D6992" t="s">
        <v>311</v>
      </c>
      <c r="E6992" t="s">
        <v>9</v>
      </c>
      <c r="F6992" t="s">
        <v>78</v>
      </c>
      <c r="G6992" t="s">
        <v>24</v>
      </c>
      <c r="H6992" s="135" t="s">
        <v>1525</v>
      </c>
      <c r="I6992" t="s">
        <v>1454</v>
      </c>
      <c r="J6992" s="20">
        <v>45</v>
      </c>
      <c r="K6992" s="20" t="s">
        <v>9</v>
      </c>
      <c r="L6992" t="s">
        <v>1464</v>
      </c>
      <c r="M6992" s="20">
        <v>9.9</v>
      </c>
      <c r="N6992" s="20">
        <v>13.6</v>
      </c>
      <c r="AE6992">
        <f t="shared" si="109"/>
        <v>2005</v>
      </c>
    </row>
    <row r="6993" spans="1:31" x14ac:dyDescent="0.25">
      <c r="A6993" s="7">
        <v>6990</v>
      </c>
      <c r="B6993" s="8">
        <v>38654</v>
      </c>
      <c r="C6993" t="s">
        <v>3</v>
      </c>
      <c r="D6993" t="s">
        <v>43</v>
      </c>
      <c r="E6993" t="s">
        <v>9</v>
      </c>
      <c r="F6993" t="s">
        <v>78</v>
      </c>
      <c r="G6993" t="s">
        <v>65</v>
      </c>
      <c r="H6993" s="135" t="s">
        <v>1496</v>
      </c>
      <c r="I6993" t="s">
        <v>1454</v>
      </c>
      <c r="J6993" s="20">
        <v>21</v>
      </c>
      <c r="K6993" s="20" t="s">
        <v>1465</v>
      </c>
      <c r="L6993" t="s">
        <v>1466</v>
      </c>
      <c r="M6993" s="20">
        <v>5.25</v>
      </c>
      <c r="N6993" s="20">
        <v>5.25</v>
      </c>
      <c r="AE6993">
        <f t="shared" si="109"/>
        <v>2005</v>
      </c>
    </row>
    <row r="6994" spans="1:31" x14ac:dyDescent="0.25">
      <c r="A6994" s="7">
        <v>6991</v>
      </c>
      <c r="B6994" s="8">
        <v>38654</v>
      </c>
      <c r="C6994" t="s">
        <v>3</v>
      </c>
      <c r="D6994" t="s">
        <v>757</v>
      </c>
      <c r="E6994" t="s">
        <v>9</v>
      </c>
      <c r="F6994" t="s">
        <v>678</v>
      </c>
      <c r="G6994" t="s">
        <v>648</v>
      </c>
      <c r="H6994" s="135" t="s">
        <v>1795</v>
      </c>
      <c r="I6994" t="s">
        <v>1455</v>
      </c>
      <c r="J6994" s="20">
        <v>29</v>
      </c>
      <c r="K6994" s="20" t="s">
        <v>1465</v>
      </c>
      <c r="L6994" t="s">
        <v>1466</v>
      </c>
      <c r="M6994" s="20">
        <v>3.625</v>
      </c>
      <c r="N6994" s="20">
        <v>3.625</v>
      </c>
      <c r="AE6994">
        <f t="shared" si="109"/>
        <v>2005</v>
      </c>
    </row>
    <row r="6995" spans="1:31" x14ac:dyDescent="0.25">
      <c r="A6995" s="7">
        <v>6992</v>
      </c>
      <c r="B6995" s="8">
        <v>38654</v>
      </c>
      <c r="C6995" t="s">
        <v>3</v>
      </c>
      <c r="D6995" t="s">
        <v>302</v>
      </c>
      <c r="E6995" t="s">
        <v>9</v>
      </c>
      <c r="F6995" t="s">
        <v>30</v>
      </c>
      <c r="G6995" t="s">
        <v>569</v>
      </c>
      <c r="H6995" s="135" t="s">
        <v>1951</v>
      </c>
      <c r="I6995" t="s">
        <v>1454</v>
      </c>
      <c r="J6995" s="20">
        <v>25</v>
      </c>
      <c r="K6995" s="20" t="s">
        <v>3</v>
      </c>
      <c r="L6995" t="s">
        <v>1464</v>
      </c>
      <c r="M6995" s="20">
        <v>8</v>
      </c>
      <c r="N6995" s="20">
        <v>5.5</v>
      </c>
      <c r="AE6995">
        <f t="shared" si="109"/>
        <v>2005</v>
      </c>
    </row>
    <row r="6996" spans="1:31" x14ac:dyDescent="0.25">
      <c r="A6996" s="7">
        <v>6993</v>
      </c>
      <c r="B6996" s="8">
        <v>38655</v>
      </c>
      <c r="C6996" t="s">
        <v>3</v>
      </c>
      <c r="D6996" t="s">
        <v>286</v>
      </c>
      <c r="E6996" t="s">
        <v>9</v>
      </c>
      <c r="F6996" s="15" t="s">
        <v>28</v>
      </c>
      <c r="G6996" t="s">
        <v>14</v>
      </c>
      <c r="H6996" s="135" t="s">
        <v>1491</v>
      </c>
      <c r="I6996" t="s">
        <v>1458</v>
      </c>
      <c r="J6996" s="20">
        <v>10</v>
      </c>
      <c r="K6996" s="20" t="s">
        <v>9</v>
      </c>
      <c r="L6996" t="s">
        <v>1464</v>
      </c>
      <c r="M6996" s="20">
        <v>10</v>
      </c>
      <c r="N6996" s="20">
        <v>30</v>
      </c>
      <c r="AE6996">
        <f t="shared" si="109"/>
        <v>2005</v>
      </c>
    </row>
    <row r="6997" spans="1:31" x14ac:dyDescent="0.25">
      <c r="A6997" s="7">
        <v>6994</v>
      </c>
      <c r="B6997" s="8">
        <v>38655</v>
      </c>
      <c r="C6997" t="s">
        <v>3</v>
      </c>
      <c r="D6997" t="s">
        <v>489</v>
      </c>
      <c r="E6997" t="s">
        <v>9</v>
      </c>
      <c r="F6997" t="s">
        <v>85</v>
      </c>
      <c r="G6997" t="s">
        <v>633</v>
      </c>
      <c r="H6997" s="135" t="s">
        <v>1768</v>
      </c>
      <c r="I6997" t="s">
        <v>1454</v>
      </c>
      <c r="J6997" s="20">
        <v>11</v>
      </c>
      <c r="K6997" s="20" t="s">
        <v>9</v>
      </c>
      <c r="L6997" t="s">
        <v>1464</v>
      </c>
      <c r="M6997" s="20">
        <v>2.42</v>
      </c>
      <c r="N6997" s="20">
        <v>4.08</v>
      </c>
      <c r="AE6997">
        <f t="shared" si="109"/>
        <v>2005</v>
      </c>
    </row>
    <row r="6998" spans="1:31" x14ac:dyDescent="0.25">
      <c r="A6998" s="7">
        <v>6995</v>
      </c>
      <c r="B6998" s="8">
        <v>38655</v>
      </c>
      <c r="C6998" t="s">
        <v>3</v>
      </c>
      <c r="D6998" t="s">
        <v>756</v>
      </c>
      <c r="E6998" t="s">
        <v>9</v>
      </c>
      <c r="F6998" t="s">
        <v>748</v>
      </c>
      <c r="G6998" t="s">
        <v>648</v>
      </c>
      <c r="H6998" s="136" t="s">
        <v>1496</v>
      </c>
      <c r="I6998" t="s">
        <v>1454</v>
      </c>
      <c r="J6998" s="20">
        <v>16</v>
      </c>
      <c r="K6998" s="20" t="s">
        <v>3</v>
      </c>
      <c r="L6998" t="s">
        <v>1464</v>
      </c>
      <c r="M6998" s="20">
        <v>5.48</v>
      </c>
      <c r="N6998" s="20">
        <v>3.52</v>
      </c>
      <c r="AE6998">
        <f t="shared" si="109"/>
        <v>2005</v>
      </c>
    </row>
    <row r="6999" spans="1:31" x14ac:dyDescent="0.25">
      <c r="A6999" s="7">
        <v>6996</v>
      </c>
      <c r="B6999" s="8">
        <v>38655</v>
      </c>
      <c r="C6999" t="s">
        <v>3</v>
      </c>
      <c r="D6999" t="s">
        <v>397</v>
      </c>
      <c r="E6999" t="s">
        <v>9</v>
      </c>
      <c r="F6999" t="s">
        <v>719</v>
      </c>
      <c r="G6999" t="s">
        <v>714</v>
      </c>
      <c r="H6999" s="136" t="s">
        <v>2147</v>
      </c>
      <c r="I6999" t="s">
        <v>1454</v>
      </c>
      <c r="J6999" s="20">
        <v>37</v>
      </c>
      <c r="K6999" s="20" t="s">
        <v>1465</v>
      </c>
      <c r="L6999" t="s">
        <v>1466</v>
      </c>
      <c r="M6999" s="20">
        <v>9.25</v>
      </c>
      <c r="N6999" s="20">
        <v>9.25</v>
      </c>
      <c r="AE6999">
        <f t="shared" si="109"/>
        <v>2005</v>
      </c>
    </row>
    <row r="7000" spans="1:31" x14ac:dyDescent="0.25">
      <c r="A7000" s="7">
        <v>6997</v>
      </c>
      <c r="B7000" s="8">
        <v>38655</v>
      </c>
      <c r="C7000" t="s">
        <v>3</v>
      </c>
      <c r="D7000" t="s">
        <v>302</v>
      </c>
      <c r="E7000" t="s">
        <v>9</v>
      </c>
      <c r="F7000" t="s">
        <v>641</v>
      </c>
      <c r="G7000" t="s">
        <v>732</v>
      </c>
      <c r="H7000" s="9" t="s">
        <v>2253</v>
      </c>
      <c r="I7000" t="s">
        <v>1454</v>
      </c>
      <c r="J7000" s="20">
        <v>21</v>
      </c>
      <c r="K7000" s="20" t="s">
        <v>9</v>
      </c>
      <c r="L7000" t="s">
        <v>1464</v>
      </c>
      <c r="M7000" s="20">
        <v>4.62</v>
      </c>
      <c r="N7000" s="20">
        <v>6.88</v>
      </c>
      <c r="AE7000">
        <f t="shared" si="109"/>
        <v>2005</v>
      </c>
    </row>
    <row r="7001" spans="1:31" x14ac:dyDescent="0.25">
      <c r="A7001" s="7">
        <v>6998</v>
      </c>
      <c r="B7001" s="8">
        <v>38656</v>
      </c>
      <c r="C7001" t="s">
        <v>3</v>
      </c>
      <c r="D7001" t="s">
        <v>655</v>
      </c>
      <c r="E7001" t="s">
        <v>9</v>
      </c>
      <c r="F7001" t="s">
        <v>395</v>
      </c>
      <c r="G7001" t="s">
        <v>732</v>
      </c>
      <c r="H7001" s="135" t="s">
        <v>2254</v>
      </c>
      <c r="I7001" t="s">
        <v>1454</v>
      </c>
      <c r="J7001" s="20">
        <v>18</v>
      </c>
      <c r="K7001" s="20" t="s">
        <v>1465</v>
      </c>
      <c r="L7001" t="s">
        <v>1466</v>
      </c>
      <c r="M7001" s="20">
        <v>4.5</v>
      </c>
      <c r="N7001" s="20">
        <v>4.5</v>
      </c>
      <c r="AE7001">
        <f t="shared" si="109"/>
        <v>2005</v>
      </c>
    </row>
    <row r="7002" spans="1:31" x14ac:dyDescent="0.25">
      <c r="A7002" s="7">
        <v>6999</v>
      </c>
      <c r="B7002" s="8">
        <v>38656</v>
      </c>
      <c r="C7002" t="s">
        <v>3</v>
      </c>
      <c r="D7002" t="s">
        <v>725</v>
      </c>
      <c r="E7002" t="s">
        <v>9</v>
      </c>
      <c r="F7002" t="s">
        <v>769</v>
      </c>
      <c r="G7002" t="s">
        <v>14</v>
      </c>
      <c r="H7002" s="135" t="s">
        <v>1516</v>
      </c>
      <c r="I7002" t="s">
        <v>1454</v>
      </c>
      <c r="J7002" s="20">
        <v>2</v>
      </c>
      <c r="K7002" s="20" t="s">
        <v>3</v>
      </c>
      <c r="L7002" t="s">
        <v>1464</v>
      </c>
      <c r="M7002" s="20">
        <v>1.56</v>
      </c>
      <c r="N7002" s="20">
        <v>0.44</v>
      </c>
      <c r="AE7002">
        <f t="shared" si="109"/>
        <v>2005</v>
      </c>
    </row>
    <row r="7003" spans="1:31" x14ac:dyDescent="0.25">
      <c r="A7003" s="7">
        <v>7000</v>
      </c>
      <c r="B7003" s="8">
        <v>38656</v>
      </c>
      <c r="C7003" t="s">
        <v>3</v>
      </c>
      <c r="D7003" t="s">
        <v>145</v>
      </c>
      <c r="E7003" t="s">
        <v>9</v>
      </c>
      <c r="F7003" t="s">
        <v>552</v>
      </c>
      <c r="G7003" t="s">
        <v>377</v>
      </c>
      <c r="H7003" s="135" t="s">
        <v>1496</v>
      </c>
      <c r="I7003" t="s">
        <v>1456</v>
      </c>
      <c r="J7003" s="20">
        <v>23</v>
      </c>
      <c r="K7003" s="20" t="s">
        <v>9</v>
      </c>
      <c r="L7003" t="s">
        <v>1463</v>
      </c>
      <c r="M7003" s="20">
        <v>5.52</v>
      </c>
      <c r="N7003" s="20">
        <v>6.98</v>
      </c>
      <c r="O7003" t="s">
        <v>3</v>
      </c>
      <c r="P7003" s="13" t="s">
        <v>382</v>
      </c>
      <c r="Q7003" t="s">
        <v>9</v>
      </c>
      <c r="R7003" t="s">
        <v>598</v>
      </c>
      <c r="S7003" t="s">
        <v>1465</v>
      </c>
      <c r="U7003" t="s">
        <v>1465</v>
      </c>
      <c r="W7003" t="s">
        <v>1465</v>
      </c>
      <c r="Y7003" t="s">
        <v>1465</v>
      </c>
      <c r="AA7003" t="s">
        <v>1465</v>
      </c>
      <c r="AC7003" t="s">
        <v>1465</v>
      </c>
      <c r="AE7003">
        <f t="shared" si="109"/>
        <v>2005</v>
      </c>
    </row>
    <row r="7004" spans="1:31" x14ac:dyDescent="0.25">
      <c r="A7004" s="7">
        <v>7001</v>
      </c>
      <c r="B7004" s="8">
        <v>38656</v>
      </c>
      <c r="C7004" t="s">
        <v>3</v>
      </c>
      <c r="D7004" t="s">
        <v>761</v>
      </c>
      <c r="E7004" t="s">
        <v>9</v>
      </c>
      <c r="F7004" t="s">
        <v>726</v>
      </c>
      <c r="G7004" t="s">
        <v>648</v>
      </c>
      <c r="H7004" s="136" t="s">
        <v>1496</v>
      </c>
      <c r="I7004" t="s">
        <v>1454</v>
      </c>
      <c r="J7004" s="20">
        <v>15</v>
      </c>
      <c r="K7004" s="20" t="s">
        <v>3</v>
      </c>
      <c r="L7004" t="s">
        <v>1464</v>
      </c>
      <c r="M7004" s="20">
        <v>5.2</v>
      </c>
      <c r="N7004" s="20">
        <v>3.3</v>
      </c>
      <c r="AE7004">
        <f t="shared" si="109"/>
        <v>2005</v>
      </c>
    </row>
    <row r="7005" spans="1:31" x14ac:dyDescent="0.25">
      <c r="A7005" s="7">
        <v>7002</v>
      </c>
      <c r="B7005" s="8">
        <v>38656</v>
      </c>
      <c r="C7005" t="s">
        <v>3</v>
      </c>
      <c r="D7005" t="s">
        <v>751</v>
      </c>
      <c r="E7005" t="s">
        <v>9</v>
      </c>
      <c r="F7005" t="s">
        <v>758</v>
      </c>
      <c r="G7005" t="s">
        <v>648</v>
      </c>
      <c r="H7005" s="136" t="s">
        <v>1496</v>
      </c>
      <c r="I7005" t="s">
        <v>1454</v>
      </c>
      <c r="J7005" s="20">
        <v>14</v>
      </c>
      <c r="K7005" s="20" t="s">
        <v>3</v>
      </c>
      <c r="L7005" t="s">
        <v>1464</v>
      </c>
      <c r="M7005" s="20">
        <v>4.92</v>
      </c>
      <c r="N7005" s="20">
        <v>3.08</v>
      </c>
      <c r="AE7005">
        <f t="shared" si="109"/>
        <v>2005</v>
      </c>
    </row>
    <row r="7006" spans="1:31" x14ac:dyDescent="0.25">
      <c r="A7006" s="7">
        <v>7003</v>
      </c>
      <c r="B7006" s="8">
        <v>38656</v>
      </c>
      <c r="C7006" t="s">
        <v>3</v>
      </c>
      <c r="D7006" t="s">
        <v>749</v>
      </c>
      <c r="E7006" t="s">
        <v>9</v>
      </c>
      <c r="F7006" t="s">
        <v>763</v>
      </c>
      <c r="G7006" t="s">
        <v>648</v>
      </c>
      <c r="H7006" s="136" t="s">
        <v>1496</v>
      </c>
      <c r="I7006" t="s">
        <v>1454</v>
      </c>
      <c r="J7006" s="20">
        <v>17</v>
      </c>
      <c r="K7006" s="20" t="s">
        <v>9</v>
      </c>
      <c r="L7006" t="s">
        <v>1464</v>
      </c>
      <c r="M7006" s="20">
        <v>3.74</v>
      </c>
      <c r="N7006" s="20">
        <v>5.76</v>
      </c>
      <c r="AE7006">
        <f t="shared" si="109"/>
        <v>2005</v>
      </c>
    </row>
    <row r="7007" spans="1:31" x14ac:dyDescent="0.25">
      <c r="A7007" s="7">
        <v>7004</v>
      </c>
      <c r="B7007" s="8">
        <v>38657</v>
      </c>
      <c r="C7007" t="s">
        <v>3</v>
      </c>
      <c r="D7007" t="s">
        <v>270</v>
      </c>
      <c r="E7007" t="s">
        <v>9</v>
      </c>
      <c r="F7007" t="s">
        <v>351</v>
      </c>
      <c r="G7007" t="s">
        <v>17</v>
      </c>
      <c r="H7007" s="135" t="s">
        <v>1496</v>
      </c>
      <c r="I7007" t="s">
        <v>1455</v>
      </c>
      <c r="J7007" s="20">
        <v>14</v>
      </c>
      <c r="K7007" s="20" t="s">
        <v>3</v>
      </c>
      <c r="L7007" t="s">
        <v>1464</v>
      </c>
      <c r="M7007" s="20">
        <v>2.46</v>
      </c>
      <c r="N7007" s="20">
        <v>1.54</v>
      </c>
      <c r="AE7007">
        <f t="shared" si="109"/>
        <v>2005</v>
      </c>
    </row>
    <row r="7008" spans="1:31" x14ac:dyDescent="0.25">
      <c r="A7008" s="7">
        <v>7005</v>
      </c>
      <c r="B7008" s="8">
        <v>38657</v>
      </c>
      <c r="C7008" t="s">
        <v>3</v>
      </c>
      <c r="D7008" t="s">
        <v>543</v>
      </c>
      <c r="E7008" t="s">
        <v>9</v>
      </c>
      <c r="F7008" t="s">
        <v>521</v>
      </c>
      <c r="G7008" t="s">
        <v>732</v>
      </c>
      <c r="H7008" s="135" t="s">
        <v>2255</v>
      </c>
      <c r="I7008" t="s">
        <v>1456</v>
      </c>
      <c r="J7008" s="20">
        <v>10</v>
      </c>
      <c r="K7008" s="20" t="s">
        <v>1465</v>
      </c>
      <c r="L7008" t="s">
        <v>1466</v>
      </c>
      <c r="M7008" s="20">
        <v>2.5</v>
      </c>
      <c r="N7008" s="20">
        <v>2.5</v>
      </c>
      <c r="O7008" t="s">
        <v>3</v>
      </c>
      <c r="P7008" s="13" t="s">
        <v>213</v>
      </c>
      <c r="Q7008" t="s">
        <v>3</v>
      </c>
      <c r="R7008" t="s">
        <v>503</v>
      </c>
      <c r="S7008" t="s">
        <v>3</v>
      </c>
      <c r="T7008" t="s">
        <v>123</v>
      </c>
      <c r="U7008" t="s">
        <v>9</v>
      </c>
      <c r="V7008" t="s">
        <v>427</v>
      </c>
      <c r="W7008" t="s">
        <v>9</v>
      </c>
      <c r="X7008" t="s">
        <v>490</v>
      </c>
      <c r="Y7008" t="s">
        <v>9</v>
      </c>
      <c r="Z7008" t="s">
        <v>270</v>
      </c>
      <c r="AA7008" t="s">
        <v>1465</v>
      </c>
      <c r="AC7008" t="s">
        <v>1465</v>
      </c>
      <c r="AE7008">
        <f t="shared" si="109"/>
        <v>2005</v>
      </c>
    </row>
    <row r="7009" spans="1:31" x14ac:dyDescent="0.25">
      <c r="A7009" s="7">
        <v>7006</v>
      </c>
      <c r="B7009" s="8">
        <v>38658</v>
      </c>
      <c r="C7009" t="s">
        <v>3</v>
      </c>
      <c r="D7009" t="s">
        <v>442</v>
      </c>
      <c r="E7009" t="s">
        <v>9</v>
      </c>
      <c r="F7009" t="s">
        <v>733</v>
      </c>
      <c r="G7009" t="s">
        <v>569</v>
      </c>
      <c r="H7009" s="136" t="s">
        <v>1677</v>
      </c>
      <c r="I7009" t="s">
        <v>1454</v>
      </c>
      <c r="J7009" s="20">
        <v>21</v>
      </c>
      <c r="K7009" s="20" t="s">
        <v>9</v>
      </c>
      <c r="L7009" t="s">
        <v>1464</v>
      </c>
      <c r="M7009" s="20">
        <v>4.62</v>
      </c>
      <c r="N7009" s="20">
        <v>6.88</v>
      </c>
      <c r="AE7009">
        <f t="shared" si="109"/>
        <v>2005</v>
      </c>
    </row>
    <row r="7010" spans="1:31" x14ac:dyDescent="0.25">
      <c r="A7010" s="7">
        <v>7007</v>
      </c>
      <c r="B7010" s="8">
        <v>38658</v>
      </c>
      <c r="C7010" t="s">
        <v>3</v>
      </c>
      <c r="D7010" t="s">
        <v>263</v>
      </c>
      <c r="E7010" t="s">
        <v>9</v>
      </c>
      <c r="F7010" t="s">
        <v>213</v>
      </c>
      <c r="G7010" t="s">
        <v>17</v>
      </c>
      <c r="H7010" s="135" t="s">
        <v>1502</v>
      </c>
      <c r="I7010" t="s">
        <v>1455</v>
      </c>
      <c r="J7010" s="20">
        <v>65</v>
      </c>
      <c r="K7010" s="20" t="s">
        <v>9</v>
      </c>
      <c r="L7010" t="s">
        <v>1464</v>
      </c>
      <c r="M7010" s="20">
        <v>7.15</v>
      </c>
      <c r="N7010" s="20">
        <v>9.6</v>
      </c>
      <c r="AE7010">
        <f t="shared" si="109"/>
        <v>2005</v>
      </c>
    </row>
    <row r="7011" spans="1:31" x14ac:dyDescent="0.25">
      <c r="A7011" s="7">
        <v>7008</v>
      </c>
      <c r="B7011" s="8">
        <v>38658</v>
      </c>
      <c r="C7011" t="s">
        <v>3</v>
      </c>
      <c r="D7011" t="s">
        <v>717</v>
      </c>
      <c r="E7011" t="s">
        <v>9</v>
      </c>
      <c r="F7011" t="s">
        <v>210</v>
      </c>
      <c r="G7011" t="s">
        <v>65</v>
      </c>
      <c r="H7011" s="135" t="s">
        <v>1496</v>
      </c>
      <c r="I7011" t="s">
        <v>1454</v>
      </c>
      <c r="J7011" s="20">
        <v>38</v>
      </c>
      <c r="K7011" s="20" t="s">
        <v>3</v>
      </c>
      <c r="L7011" t="s">
        <v>1464</v>
      </c>
      <c r="M7011" s="20">
        <v>11.64</v>
      </c>
      <c r="N7011" s="20">
        <v>8.36</v>
      </c>
      <c r="AE7011">
        <f t="shared" si="109"/>
        <v>2005</v>
      </c>
    </row>
    <row r="7012" spans="1:31" x14ac:dyDescent="0.25">
      <c r="A7012" s="7">
        <v>7009</v>
      </c>
      <c r="B7012" s="8">
        <v>38658</v>
      </c>
      <c r="C7012" t="s">
        <v>3</v>
      </c>
      <c r="D7012" t="s">
        <v>676</v>
      </c>
      <c r="E7012" t="s">
        <v>9</v>
      </c>
      <c r="F7012" t="s">
        <v>745</v>
      </c>
      <c r="G7012" t="s">
        <v>648</v>
      </c>
      <c r="H7012" s="136" t="s">
        <v>1496</v>
      </c>
      <c r="I7012" t="s">
        <v>1454</v>
      </c>
      <c r="J7012" s="20">
        <v>16</v>
      </c>
      <c r="K7012" s="20" t="s">
        <v>3</v>
      </c>
      <c r="L7012" t="s">
        <v>1464</v>
      </c>
      <c r="M7012" s="20">
        <v>5.48</v>
      </c>
      <c r="N7012" s="20">
        <v>3.52</v>
      </c>
      <c r="AE7012">
        <f t="shared" si="109"/>
        <v>2005</v>
      </c>
    </row>
    <row r="7013" spans="1:31" x14ac:dyDescent="0.25">
      <c r="A7013" s="7">
        <v>7010</v>
      </c>
      <c r="B7013" s="8">
        <v>38658</v>
      </c>
      <c r="C7013" t="s">
        <v>3</v>
      </c>
      <c r="D7013" t="s">
        <v>731</v>
      </c>
      <c r="E7013" t="s">
        <v>9</v>
      </c>
      <c r="F7013" t="s">
        <v>233</v>
      </c>
      <c r="G7013" t="s">
        <v>648</v>
      </c>
      <c r="H7013" s="136" t="s">
        <v>1496</v>
      </c>
      <c r="I7013" t="s">
        <v>1454</v>
      </c>
      <c r="J7013" s="20">
        <v>16</v>
      </c>
      <c r="K7013" s="20" t="s">
        <v>3</v>
      </c>
      <c r="L7013" t="s">
        <v>1463</v>
      </c>
      <c r="M7013" s="20">
        <v>5.16</v>
      </c>
      <c r="N7013" s="20">
        <v>3.84</v>
      </c>
      <c r="AE7013">
        <f t="shared" si="109"/>
        <v>2005</v>
      </c>
    </row>
    <row r="7014" spans="1:31" x14ac:dyDescent="0.25">
      <c r="A7014" s="7">
        <v>7011</v>
      </c>
      <c r="B7014" s="8">
        <v>38658</v>
      </c>
      <c r="C7014" t="s">
        <v>3</v>
      </c>
      <c r="D7014" t="s">
        <v>119</v>
      </c>
      <c r="E7014" t="s">
        <v>9</v>
      </c>
      <c r="F7014" t="s">
        <v>233</v>
      </c>
      <c r="G7014" t="s">
        <v>648</v>
      </c>
      <c r="H7014" s="9" t="s">
        <v>1797</v>
      </c>
      <c r="I7014" t="s">
        <v>1454</v>
      </c>
      <c r="J7014" s="20">
        <v>51</v>
      </c>
      <c r="K7014" s="20" t="s">
        <v>3</v>
      </c>
      <c r="L7014" t="s">
        <v>1464</v>
      </c>
      <c r="M7014" s="20">
        <v>15.28</v>
      </c>
      <c r="N7014" s="20">
        <v>11.22</v>
      </c>
      <c r="AE7014">
        <f t="shared" si="109"/>
        <v>2005</v>
      </c>
    </row>
    <row r="7015" spans="1:31" x14ac:dyDescent="0.25">
      <c r="A7015" s="7">
        <v>7012</v>
      </c>
      <c r="B7015" s="8">
        <v>38659</v>
      </c>
      <c r="C7015" t="s">
        <v>3</v>
      </c>
      <c r="D7015" t="s">
        <v>440</v>
      </c>
      <c r="E7015" t="s">
        <v>9</v>
      </c>
      <c r="F7015" t="s">
        <v>624</v>
      </c>
      <c r="G7015" t="s">
        <v>648</v>
      </c>
      <c r="H7015" s="135" t="s">
        <v>1795</v>
      </c>
      <c r="I7015" t="s">
        <v>1454</v>
      </c>
      <c r="J7015" s="20">
        <v>29</v>
      </c>
      <c r="K7015" s="20" t="s">
        <v>3</v>
      </c>
      <c r="L7015" t="s">
        <v>1464</v>
      </c>
      <c r="M7015" s="20">
        <v>9.1199999999999992</v>
      </c>
      <c r="N7015" s="20">
        <v>6.38</v>
      </c>
      <c r="AE7015">
        <f t="shared" si="109"/>
        <v>2005</v>
      </c>
    </row>
    <row r="7016" spans="1:31" x14ac:dyDescent="0.25">
      <c r="A7016" s="7">
        <v>7013</v>
      </c>
      <c r="B7016" s="8">
        <v>38659</v>
      </c>
      <c r="C7016" t="s">
        <v>3</v>
      </c>
      <c r="D7016" t="s">
        <v>617</v>
      </c>
      <c r="E7016" t="s">
        <v>9</v>
      </c>
      <c r="F7016" t="s">
        <v>261</v>
      </c>
      <c r="G7016" t="s">
        <v>65</v>
      </c>
      <c r="H7016" s="135" t="s">
        <v>1519</v>
      </c>
      <c r="I7016" t="s">
        <v>1454</v>
      </c>
      <c r="J7016" s="20">
        <v>40</v>
      </c>
      <c r="K7016" s="20" t="s">
        <v>3</v>
      </c>
      <c r="L7016" t="s">
        <v>1464</v>
      </c>
      <c r="M7016" s="20">
        <v>12.2</v>
      </c>
      <c r="N7016" s="20">
        <v>8.8000000000000007</v>
      </c>
      <c r="AE7016">
        <f t="shared" si="109"/>
        <v>2005</v>
      </c>
    </row>
    <row r="7017" spans="1:31" x14ac:dyDescent="0.25">
      <c r="A7017" s="7">
        <v>7014</v>
      </c>
      <c r="B7017" s="8">
        <v>38659</v>
      </c>
      <c r="C7017" t="s">
        <v>3</v>
      </c>
      <c r="D7017" t="s">
        <v>202</v>
      </c>
      <c r="E7017" t="s">
        <v>9</v>
      </c>
      <c r="F7017" t="s">
        <v>703</v>
      </c>
      <c r="G7017" t="s">
        <v>14</v>
      </c>
      <c r="H7017" s="135" t="s">
        <v>1516</v>
      </c>
      <c r="I7017" t="s">
        <v>1454</v>
      </c>
      <c r="J7017" s="20">
        <v>12</v>
      </c>
      <c r="K7017" s="20" t="s">
        <v>3</v>
      </c>
      <c r="L7017" t="s">
        <v>1464</v>
      </c>
      <c r="M7017" s="20">
        <v>4.3599999999999994</v>
      </c>
      <c r="N7017" s="20">
        <v>2.64</v>
      </c>
      <c r="AE7017">
        <f t="shared" si="109"/>
        <v>2005</v>
      </c>
    </row>
    <row r="7018" spans="1:31" x14ac:dyDescent="0.25">
      <c r="A7018" s="7">
        <v>7015</v>
      </c>
      <c r="B7018" s="8">
        <v>38659</v>
      </c>
      <c r="C7018" t="s">
        <v>3</v>
      </c>
      <c r="D7018" t="s">
        <v>617</v>
      </c>
      <c r="E7018" t="s">
        <v>9</v>
      </c>
      <c r="F7018" t="s">
        <v>562</v>
      </c>
      <c r="G7018" t="s">
        <v>17</v>
      </c>
      <c r="H7018" s="135" t="s">
        <v>1496</v>
      </c>
      <c r="I7018" t="s">
        <v>1454</v>
      </c>
      <c r="J7018" s="20">
        <v>45</v>
      </c>
      <c r="K7018" s="20" t="s">
        <v>3</v>
      </c>
      <c r="L7018" t="s">
        <v>1464</v>
      </c>
      <c r="M7018" s="20">
        <v>13.6</v>
      </c>
      <c r="N7018" s="20">
        <v>9.9</v>
      </c>
      <c r="AE7018">
        <f t="shared" si="109"/>
        <v>2005</v>
      </c>
    </row>
    <row r="7019" spans="1:31" x14ac:dyDescent="0.25">
      <c r="A7019" s="7">
        <v>7016</v>
      </c>
      <c r="B7019" s="8">
        <v>38659</v>
      </c>
      <c r="C7019" t="s">
        <v>3</v>
      </c>
      <c r="D7019" t="s">
        <v>710</v>
      </c>
      <c r="E7019" t="s">
        <v>9</v>
      </c>
      <c r="F7019" t="s">
        <v>25</v>
      </c>
      <c r="G7019" t="s">
        <v>14</v>
      </c>
      <c r="H7019" s="135" t="s">
        <v>1496</v>
      </c>
      <c r="I7019" t="s">
        <v>1458</v>
      </c>
      <c r="J7019" s="20">
        <v>13</v>
      </c>
      <c r="K7019" s="20" t="s">
        <v>9</v>
      </c>
      <c r="L7019" t="s">
        <v>1464</v>
      </c>
      <c r="M7019" s="20">
        <v>30</v>
      </c>
      <c r="N7019" s="20">
        <v>10</v>
      </c>
      <c r="AE7019">
        <f t="shared" si="109"/>
        <v>2005</v>
      </c>
    </row>
    <row r="7020" spans="1:31" x14ac:dyDescent="0.25">
      <c r="A7020" s="7">
        <v>7017</v>
      </c>
      <c r="B7020" s="8">
        <v>38659</v>
      </c>
      <c r="C7020" t="s">
        <v>3</v>
      </c>
      <c r="D7020" t="s">
        <v>311</v>
      </c>
      <c r="E7020" t="s">
        <v>9</v>
      </c>
      <c r="F7020" t="s">
        <v>464</v>
      </c>
      <c r="G7020" t="s">
        <v>24</v>
      </c>
      <c r="H7020" s="136" t="s">
        <v>1496</v>
      </c>
      <c r="I7020" t="s">
        <v>1454</v>
      </c>
      <c r="J7020" s="20">
        <v>76</v>
      </c>
      <c r="K7020" s="20" t="s">
        <v>9</v>
      </c>
      <c r="L7020" t="s">
        <v>1464</v>
      </c>
      <c r="M7020" s="20">
        <v>16.72</v>
      </c>
      <c r="N7020" s="20">
        <v>22.28</v>
      </c>
      <c r="AE7020">
        <f t="shared" si="109"/>
        <v>2005</v>
      </c>
    </row>
    <row r="7021" spans="1:31" x14ac:dyDescent="0.25">
      <c r="A7021" s="7">
        <v>7018</v>
      </c>
      <c r="B7021" s="8">
        <v>38659</v>
      </c>
      <c r="C7021" t="s">
        <v>3</v>
      </c>
      <c r="D7021" t="s">
        <v>689</v>
      </c>
      <c r="E7021" t="s">
        <v>9</v>
      </c>
      <c r="F7021" t="s">
        <v>730</v>
      </c>
      <c r="G7021" t="s">
        <v>648</v>
      </c>
      <c r="H7021" s="136" t="s">
        <v>1496</v>
      </c>
      <c r="I7021" t="s">
        <v>1454</v>
      </c>
      <c r="J7021" s="20">
        <v>16</v>
      </c>
      <c r="K7021" s="20" t="s">
        <v>3</v>
      </c>
      <c r="L7021" t="s">
        <v>1464</v>
      </c>
      <c r="M7021" s="20">
        <v>5.48</v>
      </c>
      <c r="N7021" s="20">
        <v>3.52</v>
      </c>
      <c r="AE7021">
        <f t="shared" si="109"/>
        <v>2005</v>
      </c>
    </row>
    <row r="7022" spans="1:31" x14ac:dyDescent="0.25">
      <c r="A7022" s="7">
        <v>7019</v>
      </c>
      <c r="B7022" s="8">
        <v>38659</v>
      </c>
      <c r="C7022" t="s">
        <v>3</v>
      </c>
      <c r="D7022" t="s">
        <v>543</v>
      </c>
      <c r="E7022" t="s">
        <v>9</v>
      </c>
      <c r="F7022" t="s">
        <v>521</v>
      </c>
      <c r="G7022" t="s">
        <v>732</v>
      </c>
      <c r="H7022" s="135" t="s">
        <v>2256</v>
      </c>
      <c r="I7022" t="s">
        <v>1454</v>
      </c>
      <c r="J7022" s="20">
        <v>36</v>
      </c>
      <c r="K7022" s="20" t="s">
        <v>9</v>
      </c>
      <c r="L7022" t="s">
        <v>1464</v>
      </c>
      <c r="M7022" s="20">
        <v>7.92</v>
      </c>
      <c r="N7022" s="20">
        <v>11.08</v>
      </c>
      <c r="AE7022">
        <f t="shared" si="109"/>
        <v>2005</v>
      </c>
    </row>
    <row r="7023" spans="1:31" x14ac:dyDescent="0.25">
      <c r="A7023" s="7">
        <v>7020</v>
      </c>
      <c r="B7023" s="8">
        <v>38660</v>
      </c>
      <c r="C7023" t="s">
        <v>3</v>
      </c>
      <c r="D7023" t="s">
        <v>344</v>
      </c>
      <c r="E7023" t="s">
        <v>9</v>
      </c>
      <c r="F7023" t="s">
        <v>652</v>
      </c>
      <c r="G7023" t="s">
        <v>11</v>
      </c>
      <c r="H7023" s="135" t="s">
        <v>1505</v>
      </c>
      <c r="I7023" t="s">
        <v>1454</v>
      </c>
      <c r="J7023" s="20">
        <v>30</v>
      </c>
      <c r="K7023" s="20" t="s">
        <v>3</v>
      </c>
      <c r="L7023" t="s">
        <v>1464</v>
      </c>
      <c r="M7023" s="20">
        <v>9.4</v>
      </c>
      <c r="N7023" s="20">
        <v>6.6</v>
      </c>
      <c r="AE7023">
        <f t="shared" si="109"/>
        <v>2005</v>
      </c>
    </row>
    <row r="7024" spans="1:31" x14ac:dyDescent="0.25">
      <c r="A7024" s="7">
        <v>7021</v>
      </c>
      <c r="B7024" s="8">
        <v>38660</v>
      </c>
      <c r="C7024" t="s">
        <v>3</v>
      </c>
      <c r="D7024" t="s">
        <v>311</v>
      </c>
      <c r="E7024" t="s">
        <v>9</v>
      </c>
      <c r="F7024" t="s">
        <v>651</v>
      </c>
      <c r="G7024" t="s">
        <v>648</v>
      </c>
      <c r="H7024" s="135" t="s">
        <v>1905</v>
      </c>
      <c r="I7024" t="s">
        <v>1454</v>
      </c>
      <c r="J7024" s="20">
        <v>3</v>
      </c>
      <c r="K7024" s="20" t="s">
        <v>3</v>
      </c>
      <c r="L7024" t="s">
        <v>1464</v>
      </c>
      <c r="M7024" s="20">
        <v>1.8399999999999999</v>
      </c>
      <c r="N7024" s="20">
        <v>0.66</v>
      </c>
      <c r="AE7024">
        <f t="shared" si="109"/>
        <v>2005</v>
      </c>
    </row>
    <row r="7025" spans="1:31" x14ac:dyDescent="0.25">
      <c r="A7025" s="7">
        <v>7022</v>
      </c>
      <c r="B7025" s="8">
        <v>38660</v>
      </c>
      <c r="C7025" t="s">
        <v>3</v>
      </c>
      <c r="D7025" t="s">
        <v>43</v>
      </c>
      <c r="E7025" t="s">
        <v>9</v>
      </c>
      <c r="F7025" t="s">
        <v>703</v>
      </c>
      <c r="G7025" t="s">
        <v>24</v>
      </c>
      <c r="H7025" s="136" t="s">
        <v>1496</v>
      </c>
      <c r="I7025" t="s">
        <v>1454</v>
      </c>
      <c r="J7025" s="20">
        <v>20</v>
      </c>
      <c r="K7025" s="20" t="s">
        <v>3</v>
      </c>
      <c r="L7025" t="s">
        <v>1464</v>
      </c>
      <c r="M7025" s="20">
        <v>6.6</v>
      </c>
      <c r="N7025" s="20">
        <v>4.4000000000000004</v>
      </c>
      <c r="AE7025">
        <f t="shared" si="109"/>
        <v>2005</v>
      </c>
    </row>
    <row r="7026" spans="1:31" x14ac:dyDescent="0.25">
      <c r="A7026" s="7">
        <v>7023</v>
      </c>
      <c r="B7026" s="8">
        <v>38660</v>
      </c>
      <c r="C7026" t="s">
        <v>3</v>
      </c>
      <c r="D7026" t="s">
        <v>721</v>
      </c>
      <c r="E7026" t="s">
        <v>9</v>
      </c>
      <c r="F7026" t="s">
        <v>687</v>
      </c>
      <c r="G7026" t="s">
        <v>569</v>
      </c>
      <c r="H7026" s="135" t="s">
        <v>1496</v>
      </c>
      <c r="I7026" t="s">
        <v>1454</v>
      </c>
      <c r="J7026" s="20">
        <v>12</v>
      </c>
      <c r="K7026" s="20" t="s">
        <v>3</v>
      </c>
      <c r="L7026" t="s">
        <v>1464</v>
      </c>
      <c r="M7026" s="20">
        <v>4.3599999999999994</v>
      </c>
      <c r="N7026" s="20">
        <v>2.64</v>
      </c>
      <c r="AE7026">
        <f t="shared" si="109"/>
        <v>2005</v>
      </c>
    </row>
    <row r="7027" spans="1:31" x14ac:dyDescent="0.25">
      <c r="A7027" s="7">
        <v>7024</v>
      </c>
      <c r="B7027" s="8">
        <v>38660</v>
      </c>
      <c r="C7027" t="s">
        <v>3</v>
      </c>
      <c r="D7027" t="s">
        <v>721</v>
      </c>
      <c r="E7027" t="s">
        <v>9</v>
      </c>
      <c r="F7027" t="s">
        <v>745</v>
      </c>
      <c r="G7027" t="s">
        <v>714</v>
      </c>
      <c r="H7027" s="135" t="s">
        <v>1496</v>
      </c>
      <c r="I7027" t="s">
        <v>1454</v>
      </c>
      <c r="J7027" s="20">
        <v>23</v>
      </c>
      <c r="K7027" s="20" t="s">
        <v>3</v>
      </c>
      <c r="L7027" t="s">
        <v>1463</v>
      </c>
      <c r="M7027" s="20">
        <v>6.98</v>
      </c>
      <c r="N7027" s="20">
        <v>5.52</v>
      </c>
      <c r="AE7027">
        <f t="shared" si="109"/>
        <v>2005</v>
      </c>
    </row>
    <row r="7028" spans="1:31" x14ac:dyDescent="0.25">
      <c r="A7028" s="7">
        <v>7025</v>
      </c>
      <c r="B7028" s="8">
        <v>38661</v>
      </c>
      <c r="C7028" t="s">
        <v>3</v>
      </c>
      <c r="D7028" t="s">
        <v>712</v>
      </c>
      <c r="E7028" t="s">
        <v>9</v>
      </c>
      <c r="F7028" t="s">
        <v>667</v>
      </c>
      <c r="G7028" t="s">
        <v>569</v>
      </c>
      <c r="H7028" s="136" t="s">
        <v>1677</v>
      </c>
      <c r="I7028" t="s">
        <v>1454</v>
      </c>
      <c r="J7028" s="20">
        <v>21</v>
      </c>
      <c r="K7028" s="20" t="s">
        <v>9</v>
      </c>
      <c r="L7028" t="s">
        <v>1463</v>
      </c>
      <c r="M7028" s="20">
        <v>5.04</v>
      </c>
      <c r="N7028" s="20">
        <v>6.46</v>
      </c>
      <c r="AE7028">
        <f t="shared" si="109"/>
        <v>2005</v>
      </c>
    </row>
    <row r="7029" spans="1:31" x14ac:dyDescent="0.25">
      <c r="A7029" s="7">
        <v>7026</v>
      </c>
      <c r="B7029" s="8">
        <v>38661</v>
      </c>
      <c r="C7029" t="s">
        <v>3</v>
      </c>
      <c r="D7029" t="s">
        <v>704</v>
      </c>
      <c r="E7029" t="s">
        <v>9</v>
      </c>
      <c r="F7029" t="s">
        <v>734</v>
      </c>
      <c r="G7029" t="s">
        <v>11</v>
      </c>
      <c r="H7029" s="135" t="s">
        <v>1526</v>
      </c>
      <c r="I7029" t="s">
        <v>1454</v>
      </c>
      <c r="J7029" s="20">
        <v>50</v>
      </c>
      <c r="K7029" s="20" t="s">
        <v>9</v>
      </c>
      <c r="L7029" t="s">
        <v>1464</v>
      </c>
      <c r="M7029" s="20">
        <v>11</v>
      </c>
      <c r="N7029" s="20">
        <v>15</v>
      </c>
      <c r="AE7029">
        <f t="shared" si="109"/>
        <v>2005</v>
      </c>
    </row>
    <row r="7030" spans="1:31" x14ac:dyDescent="0.25">
      <c r="A7030" s="7">
        <v>7027</v>
      </c>
      <c r="B7030" s="8">
        <v>38661</v>
      </c>
      <c r="C7030" t="s">
        <v>3</v>
      </c>
      <c r="D7030" t="s">
        <v>632</v>
      </c>
      <c r="E7030" t="s">
        <v>9</v>
      </c>
      <c r="F7030" t="s">
        <v>733</v>
      </c>
      <c r="G7030" t="s">
        <v>17</v>
      </c>
      <c r="H7030" s="135" t="s">
        <v>1496</v>
      </c>
      <c r="I7030" t="s">
        <v>1454</v>
      </c>
      <c r="J7030" s="20">
        <v>10</v>
      </c>
      <c r="K7030" s="20" t="s">
        <v>3</v>
      </c>
      <c r="L7030" t="s">
        <v>1464</v>
      </c>
      <c r="M7030" s="20">
        <v>3.8</v>
      </c>
      <c r="N7030" s="20">
        <v>2.2000000000000002</v>
      </c>
      <c r="AE7030">
        <f t="shared" si="109"/>
        <v>2005</v>
      </c>
    </row>
    <row r="7031" spans="1:31" x14ac:dyDescent="0.25">
      <c r="A7031" s="7">
        <v>7028</v>
      </c>
      <c r="B7031" s="8">
        <v>38661</v>
      </c>
      <c r="C7031" t="s">
        <v>3</v>
      </c>
      <c r="D7031" t="s">
        <v>733</v>
      </c>
      <c r="E7031" t="s">
        <v>9</v>
      </c>
      <c r="F7031" t="s">
        <v>521</v>
      </c>
      <c r="G7031" t="s">
        <v>648</v>
      </c>
      <c r="H7031" s="135" t="s">
        <v>1905</v>
      </c>
      <c r="I7031" t="s">
        <v>1455</v>
      </c>
      <c r="J7031" s="20">
        <v>20</v>
      </c>
      <c r="K7031" s="20" t="s">
        <v>9</v>
      </c>
      <c r="L7031" t="s">
        <v>1464</v>
      </c>
      <c r="M7031" s="20">
        <v>2.2000000000000002</v>
      </c>
      <c r="N7031" s="20">
        <v>3.3</v>
      </c>
      <c r="AE7031">
        <f t="shared" si="109"/>
        <v>2005</v>
      </c>
    </row>
    <row r="7032" spans="1:31" x14ac:dyDescent="0.25">
      <c r="A7032" s="7">
        <v>7029</v>
      </c>
      <c r="B7032" s="8">
        <v>38661</v>
      </c>
      <c r="C7032" t="s">
        <v>3</v>
      </c>
      <c r="D7032" t="s">
        <v>302</v>
      </c>
      <c r="E7032" t="s">
        <v>9</v>
      </c>
      <c r="F7032" t="s">
        <v>55</v>
      </c>
      <c r="G7032" t="s">
        <v>633</v>
      </c>
      <c r="H7032" s="135" t="s">
        <v>2257</v>
      </c>
      <c r="I7032" t="s">
        <v>1454</v>
      </c>
      <c r="J7032" s="20">
        <v>17</v>
      </c>
      <c r="K7032" s="20" t="s">
        <v>9</v>
      </c>
      <c r="L7032" t="s">
        <v>1464</v>
      </c>
      <c r="M7032" s="20">
        <v>3.74</v>
      </c>
      <c r="N7032" s="20">
        <v>5.76</v>
      </c>
      <c r="AE7032">
        <f t="shared" si="109"/>
        <v>2005</v>
      </c>
    </row>
    <row r="7033" spans="1:31" x14ac:dyDescent="0.25">
      <c r="A7033" s="7">
        <v>7030</v>
      </c>
      <c r="B7033" s="8">
        <v>38661</v>
      </c>
      <c r="C7033" t="s">
        <v>3</v>
      </c>
      <c r="D7033" t="s">
        <v>678</v>
      </c>
      <c r="E7033" t="s">
        <v>9</v>
      </c>
      <c r="F7033" t="s">
        <v>682</v>
      </c>
      <c r="G7033" t="s">
        <v>569</v>
      </c>
      <c r="H7033" s="135" t="s">
        <v>1714</v>
      </c>
      <c r="I7033" t="s">
        <v>1454</v>
      </c>
      <c r="J7033" s="20">
        <v>27</v>
      </c>
      <c r="K7033" s="20" t="s">
        <v>9</v>
      </c>
      <c r="L7033" t="s">
        <v>1463</v>
      </c>
      <c r="M7033" s="20">
        <v>6.48</v>
      </c>
      <c r="N7033" s="20">
        <v>8.02</v>
      </c>
      <c r="AE7033">
        <f t="shared" si="109"/>
        <v>2005</v>
      </c>
    </row>
    <row r="7034" spans="1:31" x14ac:dyDescent="0.25">
      <c r="A7034" s="7">
        <v>7031</v>
      </c>
      <c r="B7034" s="8">
        <v>38661</v>
      </c>
      <c r="C7034" t="s">
        <v>3</v>
      </c>
      <c r="D7034" t="s">
        <v>440</v>
      </c>
      <c r="E7034" t="s">
        <v>9</v>
      </c>
      <c r="F7034" t="s">
        <v>70</v>
      </c>
      <c r="G7034" t="s">
        <v>569</v>
      </c>
      <c r="H7034" s="135" t="s">
        <v>1669</v>
      </c>
      <c r="I7034" t="s">
        <v>1454</v>
      </c>
      <c r="J7034" s="20">
        <v>33</v>
      </c>
      <c r="K7034" s="20" t="s">
        <v>3</v>
      </c>
      <c r="L7034" t="s">
        <v>1464</v>
      </c>
      <c r="M7034" s="20">
        <v>10.24</v>
      </c>
      <c r="N7034" s="20">
        <v>7.26</v>
      </c>
      <c r="AE7034">
        <f t="shared" si="109"/>
        <v>2005</v>
      </c>
    </row>
    <row r="7035" spans="1:31" x14ac:dyDescent="0.25">
      <c r="A7035" s="7">
        <v>7032</v>
      </c>
      <c r="B7035" s="8">
        <v>38662</v>
      </c>
      <c r="C7035" t="s">
        <v>3</v>
      </c>
      <c r="D7035" t="s">
        <v>588</v>
      </c>
      <c r="E7035" t="s">
        <v>9</v>
      </c>
      <c r="F7035" t="s">
        <v>667</v>
      </c>
      <c r="G7035" t="s">
        <v>633</v>
      </c>
      <c r="H7035" s="135" t="s">
        <v>1496</v>
      </c>
      <c r="I7035" t="s">
        <v>1454</v>
      </c>
      <c r="J7035" s="20">
        <v>15</v>
      </c>
      <c r="K7035" s="20" t="s">
        <v>9</v>
      </c>
      <c r="L7035" t="s">
        <v>1464</v>
      </c>
      <c r="M7035" s="20">
        <v>3.3</v>
      </c>
      <c r="N7035" s="20">
        <v>5.2</v>
      </c>
      <c r="AE7035">
        <f t="shared" si="109"/>
        <v>2005</v>
      </c>
    </row>
    <row r="7036" spans="1:31" x14ac:dyDescent="0.25">
      <c r="A7036" s="7">
        <v>7033</v>
      </c>
      <c r="B7036" s="8">
        <v>38663</v>
      </c>
      <c r="C7036" t="s">
        <v>3</v>
      </c>
      <c r="D7036" t="s">
        <v>751</v>
      </c>
      <c r="E7036" t="s">
        <v>9</v>
      </c>
      <c r="F7036" t="s">
        <v>754</v>
      </c>
      <c r="G7036" t="s">
        <v>14</v>
      </c>
      <c r="H7036" s="135" t="s">
        <v>1491</v>
      </c>
      <c r="I7036" t="s">
        <v>1454</v>
      </c>
      <c r="J7036" s="20">
        <v>15</v>
      </c>
      <c r="K7036" s="20" t="s">
        <v>3</v>
      </c>
      <c r="L7036" t="s">
        <v>1464</v>
      </c>
      <c r="M7036" s="20">
        <v>5.2</v>
      </c>
      <c r="N7036" s="20">
        <v>3.3</v>
      </c>
      <c r="AE7036">
        <f t="shared" si="109"/>
        <v>2005</v>
      </c>
    </row>
    <row r="7037" spans="1:31" x14ac:dyDescent="0.25">
      <c r="A7037" s="7">
        <v>7034</v>
      </c>
      <c r="B7037" s="8">
        <v>38663</v>
      </c>
      <c r="C7037" t="s">
        <v>3</v>
      </c>
      <c r="D7037" t="s">
        <v>43</v>
      </c>
      <c r="E7037" t="s">
        <v>9</v>
      </c>
      <c r="F7037" t="s">
        <v>78</v>
      </c>
      <c r="G7037" t="s">
        <v>17</v>
      </c>
      <c r="H7037" s="135" t="s">
        <v>1496</v>
      </c>
      <c r="I7037" t="s">
        <v>1454</v>
      </c>
      <c r="J7037" s="20">
        <v>40</v>
      </c>
      <c r="K7037" s="20" t="s">
        <v>9</v>
      </c>
      <c r="L7037" t="s">
        <v>1464</v>
      </c>
      <c r="M7037" s="20">
        <v>8.8000000000000007</v>
      </c>
      <c r="N7037" s="20">
        <v>12.2</v>
      </c>
      <c r="AE7037">
        <f t="shared" si="109"/>
        <v>2005</v>
      </c>
    </row>
    <row r="7038" spans="1:31" x14ac:dyDescent="0.25">
      <c r="A7038" s="7">
        <v>7035</v>
      </c>
      <c r="B7038" s="8">
        <v>38663</v>
      </c>
      <c r="C7038" t="s">
        <v>3</v>
      </c>
      <c r="D7038" t="s">
        <v>751</v>
      </c>
      <c r="E7038" t="s">
        <v>9</v>
      </c>
      <c r="F7038" t="s">
        <v>682</v>
      </c>
      <c r="G7038" t="s">
        <v>648</v>
      </c>
      <c r="H7038" s="135" t="s">
        <v>1810</v>
      </c>
      <c r="I7038" t="s">
        <v>1454</v>
      </c>
      <c r="J7038" s="20">
        <v>50</v>
      </c>
      <c r="K7038" s="20" t="s">
        <v>1465</v>
      </c>
      <c r="L7038" t="s">
        <v>1466</v>
      </c>
      <c r="M7038" s="20">
        <v>12.5</v>
      </c>
      <c r="N7038" s="20">
        <v>12.5</v>
      </c>
      <c r="AE7038">
        <f t="shared" si="109"/>
        <v>2005</v>
      </c>
    </row>
    <row r="7039" spans="1:31" x14ac:dyDescent="0.25">
      <c r="A7039" s="7">
        <v>7036</v>
      </c>
      <c r="B7039" s="8">
        <v>38664</v>
      </c>
      <c r="C7039" t="s">
        <v>3</v>
      </c>
      <c r="D7039" t="s">
        <v>270</v>
      </c>
      <c r="E7039" t="s">
        <v>9</v>
      </c>
      <c r="F7039" t="s">
        <v>676</v>
      </c>
      <c r="G7039" t="s">
        <v>14</v>
      </c>
      <c r="H7039" s="135" t="s">
        <v>1522</v>
      </c>
      <c r="I7039" t="s">
        <v>1454</v>
      </c>
      <c r="J7039" s="20">
        <v>12</v>
      </c>
      <c r="K7039" s="20" t="s">
        <v>3</v>
      </c>
      <c r="L7039" t="s">
        <v>1464</v>
      </c>
      <c r="M7039" s="20">
        <v>4.3599999999999994</v>
      </c>
      <c r="N7039" s="20">
        <v>2.64</v>
      </c>
      <c r="AE7039">
        <f t="shared" si="109"/>
        <v>2005</v>
      </c>
    </row>
    <row r="7040" spans="1:31" x14ac:dyDescent="0.25">
      <c r="A7040" s="7">
        <v>7037</v>
      </c>
      <c r="B7040" s="8">
        <v>38664</v>
      </c>
      <c r="C7040" t="s">
        <v>3</v>
      </c>
      <c r="D7040" t="s">
        <v>270</v>
      </c>
      <c r="E7040" t="s">
        <v>9</v>
      </c>
      <c r="F7040" t="s">
        <v>758</v>
      </c>
      <c r="G7040" t="s">
        <v>14</v>
      </c>
      <c r="H7040" s="135" t="s">
        <v>1522</v>
      </c>
      <c r="I7040" t="s">
        <v>1455</v>
      </c>
      <c r="J7040" s="20">
        <v>12</v>
      </c>
      <c r="K7040" s="20" t="s">
        <v>3</v>
      </c>
      <c r="L7040" t="s">
        <v>1464</v>
      </c>
      <c r="M7040" s="20">
        <v>2.1799999999999997</v>
      </c>
      <c r="N7040" s="20">
        <v>1.32</v>
      </c>
      <c r="AE7040">
        <f t="shared" si="109"/>
        <v>2005</v>
      </c>
    </row>
    <row r="7041" spans="1:31" x14ac:dyDescent="0.25">
      <c r="A7041" s="7">
        <v>7038</v>
      </c>
      <c r="B7041" s="8">
        <v>38664</v>
      </c>
      <c r="C7041" t="s">
        <v>3</v>
      </c>
      <c r="D7041" t="s">
        <v>676</v>
      </c>
      <c r="E7041" t="s">
        <v>9</v>
      </c>
      <c r="F7041" t="s">
        <v>270</v>
      </c>
      <c r="G7041" t="s">
        <v>17</v>
      </c>
      <c r="H7041" s="135" t="s">
        <v>1496</v>
      </c>
      <c r="I7041" t="s">
        <v>1454</v>
      </c>
      <c r="J7041" s="20">
        <v>15</v>
      </c>
      <c r="K7041" s="20" t="s">
        <v>9</v>
      </c>
      <c r="L7041" t="s">
        <v>1464</v>
      </c>
      <c r="M7041" s="20">
        <v>3.3</v>
      </c>
      <c r="N7041" s="20">
        <v>5.2</v>
      </c>
      <c r="AE7041">
        <f t="shared" si="109"/>
        <v>2005</v>
      </c>
    </row>
    <row r="7042" spans="1:31" x14ac:dyDescent="0.25">
      <c r="A7042" s="7">
        <v>7039</v>
      </c>
      <c r="B7042" s="8">
        <v>38664</v>
      </c>
      <c r="C7042" t="s">
        <v>3</v>
      </c>
      <c r="D7042" t="s">
        <v>711</v>
      </c>
      <c r="E7042" t="s">
        <v>9</v>
      </c>
      <c r="F7042" t="s">
        <v>399</v>
      </c>
      <c r="G7042" t="s">
        <v>648</v>
      </c>
      <c r="H7042" s="135" t="s">
        <v>2258</v>
      </c>
      <c r="I7042" t="s">
        <v>1454</v>
      </c>
      <c r="J7042" s="20">
        <v>14</v>
      </c>
      <c r="K7042" s="20" t="s">
        <v>1465</v>
      </c>
      <c r="L7042" t="s">
        <v>1466</v>
      </c>
      <c r="M7042" s="20">
        <v>3.5</v>
      </c>
      <c r="N7042" s="20">
        <v>3.5</v>
      </c>
      <c r="AE7042">
        <f t="shared" si="109"/>
        <v>2005</v>
      </c>
    </row>
    <row r="7043" spans="1:31" x14ac:dyDescent="0.25">
      <c r="A7043" s="7">
        <v>7040</v>
      </c>
      <c r="B7043" s="8">
        <v>38664</v>
      </c>
      <c r="C7043" t="s">
        <v>3</v>
      </c>
      <c r="D7043" t="s">
        <v>677</v>
      </c>
      <c r="E7043" t="s">
        <v>9</v>
      </c>
      <c r="F7043" t="s">
        <v>169</v>
      </c>
      <c r="G7043" t="s">
        <v>633</v>
      </c>
      <c r="H7043" s="135" t="s">
        <v>2259</v>
      </c>
      <c r="I7043" t="s">
        <v>1454</v>
      </c>
      <c r="J7043" s="20">
        <v>33</v>
      </c>
      <c r="K7043" s="20" t="s">
        <v>9</v>
      </c>
      <c r="L7043" t="s">
        <v>1464</v>
      </c>
      <c r="M7043" s="20">
        <v>7.26</v>
      </c>
      <c r="N7043" s="20">
        <v>10.24</v>
      </c>
      <c r="AE7043">
        <f t="shared" si="109"/>
        <v>2005</v>
      </c>
    </row>
    <row r="7044" spans="1:31" x14ac:dyDescent="0.25">
      <c r="A7044" s="7">
        <v>7041</v>
      </c>
      <c r="B7044" s="8">
        <v>38664</v>
      </c>
      <c r="C7044" t="s">
        <v>3</v>
      </c>
      <c r="D7044" t="s">
        <v>119</v>
      </c>
      <c r="E7044" t="s">
        <v>9</v>
      </c>
      <c r="F7044" t="s">
        <v>26</v>
      </c>
      <c r="G7044" t="s">
        <v>648</v>
      </c>
      <c r="H7044" s="9" t="s">
        <v>1797</v>
      </c>
      <c r="I7044" t="s">
        <v>1454</v>
      </c>
      <c r="J7044" s="20">
        <v>43</v>
      </c>
      <c r="K7044" s="20" t="s">
        <v>3</v>
      </c>
      <c r="L7044" t="s">
        <v>1464</v>
      </c>
      <c r="M7044" s="20">
        <v>13.04</v>
      </c>
      <c r="N7044" s="20">
        <v>9.4600000000000009</v>
      </c>
      <c r="AE7044">
        <f t="shared" ref="AE7044:AE7107" si="110">YEAR(B7044)</f>
        <v>2005</v>
      </c>
    </row>
    <row r="7045" spans="1:31" x14ac:dyDescent="0.25">
      <c r="A7045" s="7">
        <v>7042</v>
      </c>
      <c r="B7045" s="8">
        <v>38665</v>
      </c>
      <c r="C7045" t="s">
        <v>3</v>
      </c>
      <c r="D7045" t="s">
        <v>459</v>
      </c>
      <c r="E7045" t="s">
        <v>9</v>
      </c>
      <c r="F7045" t="s">
        <v>126</v>
      </c>
      <c r="G7045" t="s">
        <v>569</v>
      </c>
      <c r="H7045" s="136" t="s">
        <v>1677</v>
      </c>
      <c r="I7045" t="s">
        <v>1454</v>
      </c>
      <c r="J7045" s="20">
        <v>21</v>
      </c>
      <c r="K7045" s="20" t="s">
        <v>1465</v>
      </c>
      <c r="L7045" t="s">
        <v>1466</v>
      </c>
      <c r="M7045" s="20">
        <v>5.25</v>
      </c>
      <c r="N7045" s="20">
        <v>5.25</v>
      </c>
      <c r="AE7045">
        <f t="shared" si="110"/>
        <v>2005</v>
      </c>
    </row>
    <row r="7046" spans="1:31" x14ac:dyDescent="0.25">
      <c r="A7046" s="7">
        <v>7043</v>
      </c>
      <c r="B7046" s="8">
        <v>38665</v>
      </c>
      <c r="C7046" t="s">
        <v>3</v>
      </c>
      <c r="D7046" t="s">
        <v>676</v>
      </c>
      <c r="E7046" t="s">
        <v>9</v>
      </c>
      <c r="F7046" t="s">
        <v>753</v>
      </c>
      <c r="G7046" t="s">
        <v>14</v>
      </c>
      <c r="H7046" s="135" t="s">
        <v>1516</v>
      </c>
      <c r="I7046" t="s">
        <v>1454</v>
      </c>
      <c r="J7046" s="20">
        <v>6</v>
      </c>
      <c r="K7046" s="20" t="s">
        <v>1465</v>
      </c>
      <c r="L7046" t="s">
        <v>1466</v>
      </c>
      <c r="M7046" s="20">
        <v>1.5</v>
      </c>
      <c r="N7046" s="20">
        <v>1.5</v>
      </c>
      <c r="AE7046">
        <f t="shared" si="110"/>
        <v>2005</v>
      </c>
    </row>
    <row r="7047" spans="1:31" x14ac:dyDescent="0.25">
      <c r="A7047" s="7">
        <v>7044</v>
      </c>
      <c r="B7047" s="8">
        <v>38665</v>
      </c>
      <c r="C7047" t="s">
        <v>3</v>
      </c>
      <c r="D7047" t="s">
        <v>723</v>
      </c>
      <c r="E7047" t="s">
        <v>9</v>
      </c>
      <c r="F7047" t="s">
        <v>701</v>
      </c>
      <c r="G7047" t="s">
        <v>14</v>
      </c>
      <c r="H7047" s="135" t="s">
        <v>1516</v>
      </c>
      <c r="I7047" t="s">
        <v>1454</v>
      </c>
      <c r="J7047" s="20">
        <v>12</v>
      </c>
      <c r="K7047" s="20" t="s">
        <v>3</v>
      </c>
      <c r="L7047" t="s">
        <v>1464</v>
      </c>
      <c r="M7047" s="20">
        <v>4.3599999999999994</v>
      </c>
      <c r="N7047" s="20">
        <v>2.64</v>
      </c>
      <c r="AE7047">
        <f t="shared" si="110"/>
        <v>2005</v>
      </c>
    </row>
    <row r="7048" spans="1:31" x14ac:dyDescent="0.25">
      <c r="A7048" s="7">
        <v>7045</v>
      </c>
      <c r="B7048" s="8">
        <v>38665</v>
      </c>
      <c r="C7048" t="s">
        <v>3</v>
      </c>
      <c r="D7048" t="s">
        <v>43</v>
      </c>
      <c r="E7048" t="s">
        <v>9</v>
      </c>
      <c r="F7048" t="s">
        <v>19</v>
      </c>
      <c r="G7048" t="s">
        <v>65</v>
      </c>
      <c r="H7048" s="135" t="s">
        <v>1496</v>
      </c>
      <c r="I7048" t="s">
        <v>1454</v>
      </c>
      <c r="J7048" s="20">
        <v>16</v>
      </c>
      <c r="K7048" s="20" t="s">
        <v>3</v>
      </c>
      <c r="L7048" t="s">
        <v>1464</v>
      </c>
      <c r="M7048" s="20">
        <v>5.48</v>
      </c>
      <c r="N7048" s="20">
        <v>3.52</v>
      </c>
      <c r="AE7048">
        <f t="shared" si="110"/>
        <v>2005</v>
      </c>
    </row>
    <row r="7049" spans="1:31" x14ac:dyDescent="0.25">
      <c r="A7049" s="7">
        <v>7046</v>
      </c>
      <c r="B7049" s="8">
        <v>38665</v>
      </c>
      <c r="C7049" t="s">
        <v>3</v>
      </c>
      <c r="D7049" t="s">
        <v>72</v>
      </c>
      <c r="E7049" t="s">
        <v>9</v>
      </c>
      <c r="F7049" t="s">
        <v>43</v>
      </c>
      <c r="G7049" t="s">
        <v>65</v>
      </c>
      <c r="H7049" s="135" t="s">
        <v>1496</v>
      </c>
      <c r="I7049" t="s">
        <v>1455</v>
      </c>
      <c r="J7049" s="20">
        <v>35</v>
      </c>
      <c r="K7049" s="20" t="s">
        <v>9</v>
      </c>
      <c r="L7049" t="s">
        <v>1464</v>
      </c>
      <c r="M7049" s="20">
        <v>3.85</v>
      </c>
      <c r="N7049" s="20">
        <v>5.4</v>
      </c>
      <c r="AE7049">
        <f t="shared" si="110"/>
        <v>2005</v>
      </c>
    </row>
    <row r="7050" spans="1:31" x14ac:dyDescent="0.25">
      <c r="A7050" s="7">
        <v>7047</v>
      </c>
      <c r="B7050" s="8">
        <v>38666</v>
      </c>
      <c r="C7050" t="s">
        <v>3</v>
      </c>
      <c r="D7050" t="s">
        <v>770</v>
      </c>
      <c r="E7050" t="s">
        <v>9</v>
      </c>
      <c r="F7050" t="s">
        <v>120</v>
      </c>
      <c r="G7050" t="s">
        <v>648</v>
      </c>
      <c r="H7050" s="135" t="s">
        <v>1833</v>
      </c>
      <c r="I7050" t="s">
        <v>1458</v>
      </c>
      <c r="J7050" s="20">
        <v>4</v>
      </c>
      <c r="K7050" s="20" t="s">
        <v>1465</v>
      </c>
      <c r="L7050" t="s">
        <v>1466</v>
      </c>
      <c r="M7050" s="20">
        <v>30</v>
      </c>
      <c r="N7050" s="20">
        <v>10</v>
      </c>
      <c r="AE7050">
        <f t="shared" si="110"/>
        <v>2005</v>
      </c>
    </row>
    <row r="7051" spans="1:31" x14ac:dyDescent="0.25">
      <c r="A7051" s="7">
        <v>7048</v>
      </c>
      <c r="B7051" s="8">
        <v>38666</v>
      </c>
      <c r="C7051" t="s">
        <v>3</v>
      </c>
      <c r="D7051" t="s">
        <v>440</v>
      </c>
      <c r="E7051" t="s">
        <v>9</v>
      </c>
      <c r="F7051" t="s">
        <v>698</v>
      </c>
      <c r="G7051" t="s">
        <v>648</v>
      </c>
      <c r="H7051" s="136" t="s">
        <v>1496</v>
      </c>
      <c r="I7051" t="s">
        <v>1454</v>
      </c>
      <c r="J7051" s="20">
        <v>34</v>
      </c>
      <c r="K7051" s="20" t="s">
        <v>3</v>
      </c>
      <c r="L7051" t="s">
        <v>1464</v>
      </c>
      <c r="M7051" s="20">
        <v>10.52</v>
      </c>
      <c r="N7051" s="20">
        <v>7.48</v>
      </c>
      <c r="AE7051">
        <f t="shared" si="110"/>
        <v>2005</v>
      </c>
    </row>
    <row r="7052" spans="1:31" x14ac:dyDescent="0.25">
      <c r="A7052" s="7">
        <v>7049</v>
      </c>
      <c r="B7052" s="8">
        <v>38667</v>
      </c>
      <c r="C7052" t="s">
        <v>3</v>
      </c>
      <c r="D7052" t="s">
        <v>63</v>
      </c>
      <c r="E7052" t="s">
        <v>9</v>
      </c>
      <c r="F7052" t="s">
        <v>678</v>
      </c>
      <c r="G7052" t="s">
        <v>648</v>
      </c>
      <c r="H7052" s="136" t="s">
        <v>1496</v>
      </c>
      <c r="I7052" t="s">
        <v>1457</v>
      </c>
      <c r="J7052" s="20">
        <v>16</v>
      </c>
      <c r="K7052" s="20" t="s">
        <v>1465</v>
      </c>
      <c r="L7052" t="s">
        <v>1466</v>
      </c>
      <c r="M7052" s="20">
        <v>2</v>
      </c>
      <c r="N7052" s="20">
        <v>2</v>
      </c>
      <c r="O7052" t="s">
        <v>3</v>
      </c>
      <c r="P7052" s="13" t="s">
        <v>729</v>
      </c>
      <c r="Q7052" t="s">
        <v>9</v>
      </c>
      <c r="R7052" t="s">
        <v>757</v>
      </c>
      <c r="S7052" t="s">
        <v>1465</v>
      </c>
      <c r="U7052" t="s">
        <v>1465</v>
      </c>
      <c r="W7052" t="s">
        <v>1465</v>
      </c>
      <c r="Y7052" t="s">
        <v>1465</v>
      </c>
      <c r="AA7052" t="s">
        <v>1465</v>
      </c>
      <c r="AC7052" t="s">
        <v>1465</v>
      </c>
      <c r="AE7052">
        <f t="shared" si="110"/>
        <v>2005</v>
      </c>
    </row>
    <row r="7053" spans="1:31" x14ac:dyDescent="0.25">
      <c r="A7053" s="7">
        <v>7050</v>
      </c>
      <c r="B7053" s="8">
        <v>38667</v>
      </c>
      <c r="C7053" t="s">
        <v>3</v>
      </c>
      <c r="D7053" t="s">
        <v>543</v>
      </c>
      <c r="E7053" t="s">
        <v>9</v>
      </c>
      <c r="F7053" t="s">
        <v>521</v>
      </c>
      <c r="G7053" t="s">
        <v>714</v>
      </c>
      <c r="H7053" s="136" t="s">
        <v>2147</v>
      </c>
      <c r="I7053" t="s">
        <v>1454</v>
      </c>
      <c r="J7053" s="20">
        <v>37</v>
      </c>
      <c r="K7053" s="20" t="s">
        <v>9</v>
      </c>
      <c r="L7053" t="s">
        <v>1464</v>
      </c>
      <c r="M7053" s="20">
        <v>8.14</v>
      </c>
      <c r="N7053" s="20">
        <v>11.36</v>
      </c>
      <c r="AE7053">
        <f t="shared" si="110"/>
        <v>2005</v>
      </c>
    </row>
    <row r="7054" spans="1:31" x14ac:dyDescent="0.25">
      <c r="A7054" s="7">
        <v>7051</v>
      </c>
      <c r="B7054" s="8">
        <v>38667</v>
      </c>
      <c r="C7054" t="s">
        <v>3</v>
      </c>
      <c r="D7054" t="s">
        <v>678</v>
      </c>
      <c r="E7054" t="s">
        <v>9</v>
      </c>
      <c r="F7054" t="s">
        <v>441</v>
      </c>
      <c r="G7054" t="s">
        <v>569</v>
      </c>
      <c r="H7054" s="9" t="s">
        <v>2260</v>
      </c>
      <c r="I7054" t="s">
        <v>1454</v>
      </c>
      <c r="J7054" s="20">
        <v>12</v>
      </c>
      <c r="K7054" s="20" t="s">
        <v>1465</v>
      </c>
      <c r="L7054" t="s">
        <v>1466</v>
      </c>
      <c r="M7054" s="20">
        <v>3</v>
      </c>
      <c r="N7054" s="20">
        <v>3</v>
      </c>
      <c r="AE7054">
        <f t="shared" si="110"/>
        <v>2005</v>
      </c>
    </row>
    <row r="7055" spans="1:31" x14ac:dyDescent="0.25">
      <c r="A7055" s="7">
        <v>7052</v>
      </c>
      <c r="B7055" s="8">
        <v>38667</v>
      </c>
      <c r="C7055" t="s">
        <v>3</v>
      </c>
      <c r="D7055" t="s">
        <v>678</v>
      </c>
      <c r="E7055" t="s">
        <v>9</v>
      </c>
      <c r="F7055" t="s">
        <v>682</v>
      </c>
      <c r="G7055" t="s">
        <v>732</v>
      </c>
      <c r="H7055" s="135" t="s">
        <v>2261</v>
      </c>
      <c r="I7055" t="s">
        <v>1454</v>
      </c>
      <c r="J7055" s="20">
        <v>86</v>
      </c>
      <c r="K7055" s="20" t="s">
        <v>3</v>
      </c>
      <c r="L7055" t="s">
        <v>1463</v>
      </c>
      <c r="M7055" s="20">
        <v>23.36</v>
      </c>
      <c r="N7055" s="20">
        <v>20.64</v>
      </c>
      <c r="AE7055">
        <f t="shared" si="110"/>
        <v>2005</v>
      </c>
    </row>
    <row r="7056" spans="1:31" x14ac:dyDescent="0.25">
      <c r="A7056" s="7">
        <v>7053</v>
      </c>
      <c r="B7056" s="8">
        <v>38667</v>
      </c>
      <c r="C7056" t="s">
        <v>3</v>
      </c>
      <c r="D7056" t="s">
        <v>281</v>
      </c>
      <c r="E7056" t="s">
        <v>9</v>
      </c>
      <c r="F7056" t="s">
        <v>91</v>
      </c>
      <c r="G7056" t="s">
        <v>732</v>
      </c>
      <c r="H7056" s="135" t="s">
        <v>1496</v>
      </c>
      <c r="I7056" t="s">
        <v>1454</v>
      </c>
      <c r="J7056" s="20">
        <v>58</v>
      </c>
      <c r="K7056" s="20" t="s">
        <v>9</v>
      </c>
      <c r="L7056" t="s">
        <v>1464</v>
      </c>
      <c r="M7056" s="20">
        <v>12.76</v>
      </c>
      <c r="N7056" s="20">
        <v>17.239999999999998</v>
      </c>
      <c r="AE7056">
        <f t="shared" si="110"/>
        <v>2005</v>
      </c>
    </row>
    <row r="7057" spans="1:31" x14ac:dyDescent="0.25">
      <c r="A7057" s="7">
        <v>7054</v>
      </c>
      <c r="B7057" s="8">
        <v>38667</v>
      </c>
      <c r="C7057" t="s">
        <v>3</v>
      </c>
      <c r="D7057" t="s">
        <v>178</v>
      </c>
      <c r="E7057" t="s">
        <v>9</v>
      </c>
      <c r="F7057" t="s">
        <v>91</v>
      </c>
      <c r="G7057" t="s">
        <v>732</v>
      </c>
      <c r="H7057" s="135" t="s">
        <v>1496</v>
      </c>
      <c r="I7057" t="s">
        <v>1454</v>
      </c>
      <c r="J7057" s="20">
        <v>24</v>
      </c>
      <c r="K7057" s="20" t="s">
        <v>9</v>
      </c>
      <c r="L7057" t="s">
        <v>1464</v>
      </c>
      <c r="M7057" s="20">
        <v>5.28</v>
      </c>
      <c r="N7057" s="20">
        <v>7.72</v>
      </c>
      <c r="AE7057">
        <f t="shared" si="110"/>
        <v>2005</v>
      </c>
    </row>
    <row r="7058" spans="1:31" x14ac:dyDescent="0.25">
      <c r="A7058" s="7">
        <v>7055</v>
      </c>
      <c r="B7058" s="8">
        <v>38668</v>
      </c>
      <c r="C7058" t="s">
        <v>3</v>
      </c>
      <c r="D7058" t="s">
        <v>704</v>
      </c>
      <c r="E7058" t="s">
        <v>9</v>
      </c>
      <c r="F7058" t="s">
        <v>126</v>
      </c>
      <c r="G7058" t="s">
        <v>24</v>
      </c>
      <c r="H7058" s="135" t="s">
        <v>1529</v>
      </c>
      <c r="I7058" t="s">
        <v>1454</v>
      </c>
      <c r="J7058" s="20">
        <v>10</v>
      </c>
      <c r="K7058" s="20" t="s">
        <v>9</v>
      </c>
      <c r="L7058" t="s">
        <v>1464</v>
      </c>
      <c r="M7058" s="20">
        <v>2.2000000000000002</v>
      </c>
      <c r="N7058" s="20">
        <v>3.8</v>
      </c>
      <c r="AE7058">
        <f t="shared" si="110"/>
        <v>2005</v>
      </c>
    </row>
    <row r="7059" spans="1:31" x14ac:dyDescent="0.25">
      <c r="A7059" s="7">
        <v>7056</v>
      </c>
      <c r="B7059" s="8">
        <v>38668</v>
      </c>
      <c r="C7059" t="s">
        <v>3</v>
      </c>
      <c r="D7059" t="s">
        <v>758</v>
      </c>
      <c r="E7059" t="s">
        <v>9</v>
      </c>
      <c r="F7059" t="s">
        <v>270</v>
      </c>
      <c r="G7059" t="s">
        <v>14</v>
      </c>
      <c r="H7059" s="135" t="s">
        <v>1522</v>
      </c>
      <c r="I7059" t="s">
        <v>1455</v>
      </c>
      <c r="J7059" s="20">
        <v>12</v>
      </c>
      <c r="K7059" s="20" t="s">
        <v>9</v>
      </c>
      <c r="L7059" t="s">
        <v>1464</v>
      </c>
      <c r="M7059" s="20">
        <v>1.32</v>
      </c>
      <c r="N7059" s="20">
        <v>2.1799999999999997</v>
      </c>
      <c r="AE7059">
        <f t="shared" si="110"/>
        <v>2005</v>
      </c>
    </row>
    <row r="7060" spans="1:31" x14ac:dyDescent="0.25">
      <c r="A7060" s="7">
        <v>7057</v>
      </c>
      <c r="B7060" s="8">
        <v>38669</v>
      </c>
      <c r="C7060" t="s">
        <v>3</v>
      </c>
      <c r="D7060" t="s">
        <v>186</v>
      </c>
      <c r="E7060" t="s">
        <v>9</v>
      </c>
      <c r="F7060" t="s">
        <v>767</v>
      </c>
      <c r="G7060" t="s">
        <v>14</v>
      </c>
      <c r="H7060" s="135" t="s">
        <v>1491</v>
      </c>
      <c r="I7060" t="s">
        <v>1455</v>
      </c>
      <c r="J7060" s="20">
        <v>36</v>
      </c>
      <c r="K7060" s="20" t="s">
        <v>3</v>
      </c>
      <c r="L7060" t="s">
        <v>1464</v>
      </c>
      <c r="M7060" s="20">
        <v>5.54</v>
      </c>
      <c r="N7060" s="20">
        <v>3.96</v>
      </c>
      <c r="AE7060">
        <f t="shared" si="110"/>
        <v>2005</v>
      </c>
    </row>
    <row r="7061" spans="1:31" x14ac:dyDescent="0.25">
      <c r="A7061" s="7">
        <v>7058</v>
      </c>
      <c r="B7061" s="8">
        <v>38670</v>
      </c>
      <c r="C7061" t="s">
        <v>3</v>
      </c>
      <c r="D7061" t="s">
        <v>459</v>
      </c>
      <c r="E7061" t="s">
        <v>9</v>
      </c>
      <c r="F7061" t="s">
        <v>126</v>
      </c>
      <c r="G7061" t="s">
        <v>24</v>
      </c>
      <c r="H7061" s="135" t="s">
        <v>1521</v>
      </c>
      <c r="I7061" t="s">
        <v>1454</v>
      </c>
      <c r="J7061" s="20">
        <v>45</v>
      </c>
      <c r="K7061" s="20" t="s">
        <v>9</v>
      </c>
      <c r="L7061" t="s">
        <v>1464</v>
      </c>
      <c r="M7061" s="20">
        <v>9.9</v>
      </c>
      <c r="N7061" s="20">
        <v>13.6</v>
      </c>
      <c r="AE7061">
        <f t="shared" si="110"/>
        <v>2005</v>
      </c>
    </row>
    <row r="7062" spans="1:31" x14ac:dyDescent="0.25">
      <c r="A7062" s="7">
        <v>7059</v>
      </c>
      <c r="B7062" s="8">
        <v>38670</v>
      </c>
      <c r="C7062" t="s">
        <v>3</v>
      </c>
      <c r="D7062" t="s">
        <v>704</v>
      </c>
      <c r="E7062" t="s">
        <v>9</v>
      </c>
      <c r="F7062" t="s">
        <v>754</v>
      </c>
      <c r="G7062" t="s">
        <v>65</v>
      </c>
      <c r="H7062" s="135" t="s">
        <v>1514</v>
      </c>
      <c r="I7062" t="s">
        <v>1454</v>
      </c>
      <c r="J7062" s="20">
        <v>21</v>
      </c>
      <c r="K7062" s="20" t="s">
        <v>1465</v>
      </c>
      <c r="L7062" t="s">
        <v>1466</v>
      </c>
      <c r="M7062" s="20">
        <v>5.25</v>
      </c>
      <c r="N7062" s="20">
        <v>5.25</v>
      </c>
      <c r="AE7062">
        <f t="shared" si="110"/>
        <v>2005</v>
      </c>
    </row>
    <row r="7063" spans="1:31" x14ac:dyDescent="0.25">
      <c r="A7063" s="7">
        <v>7060</v>
      </c>
      <c r="B7063" s="8">
        <v>38670</v>
      </c>
      <c r="C7063" t="s">
        <v>3</v>
      </c>
      <c r="D7063" t="s">
        <v>693</v>
      </c>
      <c r="E7063" t="s">
        <v>9</v>
      </c>
      <c r="F7063" t="s">
        <v>754</v>
      </c>
      <c r="G7063" t="s">
        <v>17</v>
      </c>
      <c r="H7063" s="135" t="s">
        <v>1504</v>
      </c>
      <c r="I7063" t="s">
        <v>1454</v>
      </c>
      <c r="J7063" s="20">
        <v>21</v>
      </c>
      <c r="K7063" s="20" t="s">
        <v>9</v>
      </c>
      <c r="L7063" t="s">
        <v>1463</v>
      </c>
      <c r="M7063" s="20">
        <v>5.04</v>
      </c>
      <c r="N7063" s="20">
        <v>6.46</v>
      </c>
      <c r="AE7063">
        <f t="shared" si="110"/>
        <v>2005</v>
      </c>
    </row>
    <row r="7064" spans="1:31" x14ac:dyDescent="0.25">
      <c r="A7064" s="7">
        <v>7061</v>
      </c>
      <c r="B7064" s="8">
        <v>38671</v>
      </c>
      <c r="C7064" t="s">
        <v>3</v>
      </c>
      <c r="D7064" t="s">
        <v>27</v>
      </c>
      <c r="E7064" t="s">
        <v>9</v>
      </c>
      <c r="F7064" t="s">
        <v>54</v>
      </c>
      <c r="G7064" t="s">
        <v>14</v>
      </c>
      <c r="H7064" s="135" t="s">
        <v>1501</v>
      </c>
      <c r="I7064" t="s">
        <v>1454</v>
      </c>
      <c r="J7064" s="20">
        <v>86</v>
      </c>
      <c r="K7064" s="20" t="s">
        <v>9</v>
      </c>
      <c r="L7064" t="s">
        <v>1464</v>
      </c>
      <c r="M7064" s="20">
        <v>18.920000000000002</v>
      </c>
      <c r="N7064" s="20">
        <v>25.08</v>
      </c>
      <c r="AE7064">
        <f t="shared" si="110"/>
        <v>2005</v>
      </c>
    </row>
    <row r="7065" spans="1:31" x14ac:dyDescent="0.25">
      <c r="A7065" s="7">
        <v>7062</v>
      </c>
      <c r="B7065" s="8">
        <v>38671</v>
      </c>
      <c r="C7065" t="s">
        <v>3</v>
      </c>
      <c r="D7065" t="s">
        <v>546</v>
      </c>
      <c r="E7065" t="s">
        <v>9</v>
      </c>
      <c r="F7065" t="s">
        <v>22</v>
      </c>
      <c r="G7065" t="s">
        <v>17</v>
      </c>
      <c r="H7065" s="135" t="s">
        <v>1500</v>
      </c>
      <c r="I7065" t="s">
        <v>1454</v>
      </c>
      <c r="J7065" s="20">
        <v>38</v>
      </c>
      <c r="K7065" s="20" t="s">
        <v>3</v>
      </c>
      <c r="L7065" t="s">
        <v>1464</v>
      </c>
      <c r="M7065" s="20">
        <v>11.64</v>
      </c>
      <c r="N7065" s="20">
        <v>8.36</v>
      </c>
      <c r="AE7065">
        <f t="shared" si="110"/>
        <v>2005</v>
      </c>
    </row>
    <row r="7066" spans="1:31" x14ac:dyDescent="0.25">
      <c r="A7066" s="7">
        <v>7063</v>
      </c>
      <c r="B7066" s="8">
        <v>38671</v>
      </c>
      <c r="C7066" t="s">
        <v>3</v>
      </c>
      <c r="D7066" t="s">
        <v>202</v>
      </c>
      <c r="E7066" t="s">
        <v>9</v>
      </c>
      <c r="F7066" t="s">
        <v>582</v>
      </c>
      <c r="G7066" t="s">
        <v>17</v>
      </c>
      <c r="H7066" s="135" t="s">
        <v>1502</v>
      </c>
      <c r="I7066" t="s">
        <v>1454</v>
      </c>
      <c r="J7066" s="20">
        <v>78</v>
      </c>
      <c r="K7066" s="20" t="s">
        <v>9</v>
      </c>
      <c r="L7066" t="s">
        <v>1464</v>
      </c>
      <c r="M7066" s="20">
        <v>17.16</v>
      </c>
      <c r="N7066" s="20">
        <v>22.84</v>
      </c>
      <c r="AE7066">
        <f t="shared" si="110"/>
        <v>2005</v>
      </c>
    </row>
    <row r="7067" spans="1:31" x14ac:dyDescent="0.25">
      <c r="A7067" s="7">
        <v>7064</v>
      </c>
      <c r="B7067" s="8">
        <v>38671</v>
      </c>
      <c r="C7067" t="s">
        <v>3</v>
      </c>
      <c r="D7067" t="s">
        <v>502</v>
      </c>
      <c r="E7067" t="s">
        <v>9</v>
      </c>
      <c r="F7067" t="s">
        <v>54</v>
      </c>
      <c r="G7067" t="s">
        <v>11</v>
      </c>
      <c r="H7067" s="135" t="s">
        <v>1526</v>
      </c>
      <c r="I7067" t="s">
        <v>1454</v>
      </c>
      <c r="J7067" s="20">
        <v>56</v>
      </c>
      <c r="K7067" s="20" t="s">
        <v>9</v>
      </c>
      <c r="L7067" t="s">
        <v>1463</v>
      </c>
      <c r="M7067" s="20">
        <v>13.44</v>
      </c>
      <c r="N7067" s="20">
        <v>15.56</v>
      </c>
      <c r="AE7067">
        <f t="shared" si="110"/>
        <v>2005</v>
      </c>
    </row>
    <row r="7068" spans="1:31" x14ac:dyDescent="0.25">
      <c r="A7068" s="7">
        <v>7065</v>
      </c>
      <c r="B7068" s="8">
        <v>38671</v>
      </c>
      <c r="C7068" t="s">
        <v>3</v>
      </c>
      <c r="D7068" t="s">
        <v>729</v>
      </c>
      <c r="E7068" t="s">
        <v>9</v>
      </c>
      <c r="F7068" t="s">
        <v>703</v>
      </c>
      <c r="G7068" t="s">
        <v>17</v>
      </c>
      <c r="H7068" s="135" t="s">
        <v>1496</v>
      </c>
      <c r="I7068" t="s">
        <v>1454</v>
      </c>
      <c r="J7068" s="20">
        <v>23</v>
      </c>
      <c r="K7068" s="20" t="s">
        <v>1465</v>
      </c>
      <c r="L7068" t="s">
        <v>1466</v>
      </c>
      <c r="M7068" s="20">
        <v>5.75</v>
      </c>
      <c r="N7068" s="20">
        <v>5.75</v>
      </c>
      <c r="AE7068">
        <f t="shared" si="110"/>
        <v>2005</v>
      </c>
    </row>
    <row r="7069" spans="1:31" x14ac:dyDescent="0.25">
      <c r="A7069" s="7">
        <v>7066</v>
      </c>
      <c r="B7069" s="8">
        <v>38671</v>
      </c>
      <c r="C7069" t="s">
        <v>3</v>
      </c>
      <c r="D7069" t="s">
        <v>43</v>
      </c>
      <c r="E7069" t="s">
        <v>9</v>
      </c>
      <c r="F7069" t="s">
        <v>703</v>
      </c>
      <c r="G7069" t="s">
        <v>17</v>
      </c>
      <c r="H7069" s="135" t="s">
        <v>1496</v>
      </c>
      <c r="I7069" t="s">
        <v>1454</v>
      </c>
      <c r="J7069" s="20">
        <v>23</v>
      </c>
      <c r="K7069" s="20" t="s">
        <v>3</v>
      </c>
      <c r="L7069" t="s">
        <v>1464</v>
      </c>
      <c r="M7069" s="20">
        <v>7.4399999999999995</v>
      </c>
      <c r="N7069" s="20">
        <v>5.0600000000000005</v>
      </c>
      <c r="AE7069">
        <f t="shared" si="110"/>
        <v>2005</v>
      </c>
    </row>
    <row r="7070" spans="1:31" x14ac:dyDescent="0.25">
      <c r="A7070" s="7">
        <v>7067</v>
      </c>
      <c r="B7070" s="8">
        <v>38671</v>
      </c>
      <c r="C7070" t="s">
        <v>3</v>
      </c>
      <c r="D7070" t="s">
        <v>202</v>
      </c>
      <c r="E7070" t="s">
        <v>9</v>
      </c>
      <c r="F7070" t="s">
        <v>703</v>
      </c>
      <c r="G7070" t="s">
        <v>14</v>
      </c>
      <c r="H7070" s="135" t="s">
        <v>1496</v>
      </c>
      <c r="I7070" t="s">
        <v>1454</v>
      </c>
      <c r="J7070" s="20">
        <v>15</v>
      </c>
      <c r="K7070" s="20" t="s">
        <v>3</v>
      </c>
      <c r="L7070" t="s">
        <v>1464</v>
      </c>
      <c r="M7070" s="20">
        <v>5.2</v>
      </c>
      <c r="N7070" s="20">
        <v>3.3</v>
      </c>
      <c r="AE7070">
        <f t="shared" si="110"/>
        <v>2005</v>
      </c>
    </row>
    <row r="7071" spans="1:31" x14ac:dyDescent="0.25">
      <c r="A7071" s="7">
        <v>7068</v>
      </c>
      <c r="B7071" s="8">
        <v>38671</v>
      </c>
      <c r="C7071" t="s">
        <v>3</v>
      </c>
      <c r="D7071" t="s">
        <v>721</v>
      </c>
      <c r="E7071" t="s">
        <v>9</v>
      </c>
      <c r="F7071" t="s">
        <v>687</v>
      </c>
      <c r="G7071" t="s">
        <v>569</v>
      </c>
      <c r="H7071" s="135" t="s">
        <v>1496</v>
      </c>
      <c r="I7071" t="s">
        <v>1454</v>
      </c>
      <c r="J7071" s="20">
        <v>22</v>
      </c>
      <c r="K7071" s="20" t="s">
        <v>3</v>
      </c>
      <c r="L7071" t="s">
        <v>1464</v>
      </c>
      <c r="M7071" s="20">
        <v>7.16</v>
      </c>
      <c r="N7071" s="20">
        <v>4.84</v>
      </c>
      <c r="AE7071">
        <f t="shared" si="110"/>
        <v>2005</v>
      </c>
    </row>
    <row r="7072" spans="1:31" x14ac:dyDescent="0.25">
      <c r="A7072" s="7">
        <v>7069</v>
      </c>
      <c r="B7072" s="8">
        <v>38671</v>
      </c>
      <c r="C7072" t="s">
        <v>3</v>
      </c>
      <c r="D7072" t="s">
        <v>721</v>
      </c>
      <c r="E7072" t="s">
        <v>9</v>
      </c>
      <c r="F7072" t="s">
        <v>745</v>
      </c>
      <c r="G7072" t="s">
        <v>714</v>
      </c>
      <c r="H7072" s="135" t="s">
        <v>1496</v>
      </c>
      <c r="I7072" t="s">
        <v>1454</v>
      </c>
      <c r="J7072" s="20">
        <v>19</v>
      </c>
      <c r="K7072" s="20" t="s">
        <v>3</v>
      </c>
      <c r="L7072" t="s">
        <v>1464</v>
      </c>
      <c r="M7072" s="20">
        <v>6.32</v>
      </c>
      <c r="N7072" s="20">
        <v>4.18</v>
      </c>
      <c r="AE7072">
        <f t="shared" si="110"/>
        <v>2005</v>
      </c>
    </row>
    <row r="7073" spans="1:31" x14ac:dyDescent="0.25">
      <c r="A7073" s="7">
        <v>7070</v>
      </c>
      <c r="B7073" s="8">
        <v>38672</v>
      </c>
      <c r="C7073" t="s">
        <v>3</v>
      </c>
      <c r="D7073" t="s">
        <v>771</v>
      </c>
      <c r="E7073" t="s">
        <v>9</v>
      </c>
      <c r="F7073" t="s">
        <v>43</v>
      </c>
      <c r="G7073" t="s">
        <v>14</v>
      </c>
      <c r="H7073" s="135" t="s">
        <v>1530</v>
      </c>
      <c r="I7073" t="s">
        <v>1458</v>
      </c>
      <c r="J7073" s="20">
        <v>7</v>
      </c>
      <c r="K7073" s="20" t="s">
        <v>9</v>
      </c>
      <c r="L7073" t="s">
        <v>1464</v>
      </c>
      <c r="M7073" s="20">
        <v>30</v>
      </c>
      <c r="N7073" s="20">
        <v>10</v>
      </c>
      <c r="AE7073">
        <f t="shared" si="110"/>
        <v>2005</v>
      </c>
    </row>
    <row r="7074" spans="1:31" x14ac:dyDescent="0.25">
      <c r="A7074" s="7">
        <v>7071</v>
      </c>
      <c r="B7074" s="8">
        <v>38672</v>
      </c>
      <c r="C7074" t="s">
        <v>3</v>
      </c>
      <c r="D7074" t="s">
        <v>766</v>
      </c>
      <c r="E7074" t="s">
        <v>9</v>
      </c>
      <c r="F7074" t="s">
        <v>758</v>
      </c>
      <c r="G7074" t="s">
        <v>648</v>
      </c>
      <c r="H7074" s="136" t="s">
        <v>1496</v>
      </c>
      <c r="I7074" t="s">
        <v>1454</v>
      </c>
      <c r="J7074" s="20">
        <v>32</v>
      </c>
      <c r="K7074" s="20" t="s">
        <v>3</v>
      </c>
      <c r="L7074" t="s">
        <v>1464</v>
      </c>
      <c r="M7074" s="20">
        <v>9.9600000000000009</v>
      </c>
      <c r="N7074" s="20">
        <v>7.04</v>
      </c>
      <c r="AE7074">
        <f t="shared" si="110"/>
        <v>2005</v>
      </c>
    </row>
    <row r="7075" spans="1:31" x14ac:dyDescent="0.25">
      <c r="A7075" s="7">
        <v>7072</v>
      </c>
      <c r="B7075" s="8">
        <v>38672</v>
      </c>
      <c r="C7075" t="s">
        <v>3</v>
      </c>
      <c r="D7075" t="s">
        <v>119</v>
      </c>
      <c r="E7075" t="s">
        <v>9</v>
      </c>
      <c r="F7075" t="s">
        <v>10</v>
      </c>
      <c r="G7075" t="s">
        <v>648</v>
      </c>
      <c r="H7075" s="9" t="s">
        <v>1797</v>
      </c>
      <c r="I7075" t="s">
        <v>1454</v>
      </c>
      <c r="J7075" s="20">
        <v>116</v>
      </c>
      <c r="K7075" s="20" t="s">
        <v>3</v>
      </c>
      <c r="L7075" t="s">
        <v>1464</v>
      </c>
      <c r="M7075" s="20">
        <v>33.479999999999997</v>
      </c>
      <c r="N7075" s="20">
        <v>25.52</v>
      </c>
      <c r="AE7075">
        <f t="shared" si="110"/>
        <v>2005</v>
      </c>
    </row>
    <row r="7076" spans="1:31" x14ac:dyDescent="0.25">
      <c r="A7076" s="7">
        <v>7073</v>
      </c>
      <c r="B7076" s="8">
        <v>38673</v>
      </c>
      <c r="C7076" t="s">
        <v>3</v>
      </c>
      <c r="D7076" t="s">
        <v>168</v>
      </c>
      <c r="E7076" t="s">
        <v>9</v>
      </c>
      <c r="F7076" t="s">
        <v>78</v>
      </c>
      <c r="G7076" t="s">
        <v>24</v>
      </c>
      <c r="H7076" s="136" t="s">
        <v>1496</v>
      </c>
      <c r="I7076" t="s">
        <v>1454</v>
      </c>
      <c r="J7076" s="20">
        <v>21</v>
      </c>
      <c r="K7076" s="20" t="s">
        <v>1465</v>
      </c>
      <c r="L7076" t="s">
        <v>1466</v>
      </c>
      <c r="M7076" s="20">
        <v>5.25</v>
      </c>
      <c r="N7076" s="20">
        <v>5.25</v>
      </c>
      <c r="AE7076">
        <f t="shared" si="110"/>
        <v>2005</v>
      </c>
    </row>
    <row r="7077" spans="1:31" x14ac:dyDescent="0.25">
      <c r="A7077" s="7">
        <v>7074</v>
      </c>
      <c r="B7077" s="8">
        <v>38673</v>
      </c>
      <c r="C7077" t="s">
        <v>3</v>
      </c>
      <c r="D7077" t="s">
        <v>761</v>
      </c>
      <c r="E7077" t="s">
        <v>9</v>
      </c>
      <c r="F7077" t="s">
        <v>585</v>
      </c>
      <c r="G7077" t="s">
        <v>732</v>
      </c>
      <c r="H7077" s="136" t="s">
        <v>2199</v>
      </c>
      <c r="I7077" t="s">
        <v>1454</v>
      </c>
      <c r="J7077" s="20">
        <v>15</v>
      </c>
      <c r="K7077" s="20" t="s">
        <v>3</v>
      </c>
      <c r="L7077" t="s">
        <v>1464</v>
      </c>
      <c r="M7077" s="20">
        <v>5.2</v>
      </c>
      <c r="N7077" s="20">
        <v>3.3</v>
      </c>
      <c r="AE7077">
        <f t="shared" si="110"/>
        <v>2005</v>
      </c>
    </row>
    <row r="7078" spans="1:31" x14ac:dyDescent="0.25">
      <c r="A7078" s="7">
        <v>7075</v>
      </c>
      <c r="B7078" s="8">
        <v>38674</v>
      </c>
      <c r="C7078" t="s">
        <v>3</v>
      </c>
      <c r="D7078" t="s">
        <v>499</v>
      </c>
      <c r="E7078" t="s">
        <v>9</v>
      </c>
      <c r="F7078" t="s">
        <v>468</v>
      </c>
      <c r="G7078" t="s">
        <v>732</v>
      </c>
      <c r="H7078" s="135" t="s">
        <v>2155</v>
      </c>
      <c r="I7078" t="s">
        <v>1456</v>
      </c>
      <c r="J7078" s="20">
        <v>20</v>
      </c>
      <c r="K7078" s="20" t="s">
        <v>1465</v>
      </c>
      <c r="L7078" t="s">
        <v>1466</v>
      </c>
      <c r="M7078" s="20">
        <v>5</v>
      </c>
      <c r="N7078" s="20">
        <v>5</v>
      </c>
      <c r="O7078" t="s">
        <v>9</v>
      </c>
      <c r="P7078" s="13" t="s">
        <v>568</v>
      </c>
      <c r="Q7078" t="s">
        <v>1465</v>
      </c>
      <c r="S7078" t="s">
        <v>1465</v>
      </c>
      <c r="U7078" t="s">
        <v>1465</v>
      </c>
      <c r="W7078" t="s">
        <v>1465</v>
      </c>
      <c r="Y7078" t="s">
        <v>1465</v>
      </c>
      <c r="AA7078" t="s">
        <v>1465</v>
      </c>
      <c r="AC7078" t="s">
        <v>1465</v>
      </c>
      <c r="AE7078">
        <f t="shared" si="110"/>
        <v>2005</v>
      </c>
    </row>
    <row r="7079" spans="1:31" x14ac:dyDescent="0.25">
      <c r="A7079" s="7">
        <v>7076</v>
      </c>
      <c r="B7079" s="8">
        <v>38674</v>
      </c>
      <c r="C7079" t="s">
        <v>3</v>
      </c>
      <c r="D7079" t="s">
        <v>270</v>
      </c>
      <c r="E7079" t="s">
        <v>9</v>
      </c>
      <c r="F7079" t="s">
        <v>758</v>
      </c>
      <c r="G7079" t="s">
        <v>14</v>
      </c>
      <c r="H7079" s="135" t="s">
        <v>1534</v>
      </c>
      <c r="I7079" t="s">
        <v>1455</v>
      </c>
      <c r="J7079" s="20">
        <v>20</v>
      </c>
      <c r="K7079" s="20" t="s">
        <v>3</v>
      </c>
      <c r="L7079" t="s">
        <v>1464</v>
      </c>
      <c r="M7079" s="20">
        <v>3.3</v>
      </c>
      <c r="N7079" s="20">
        <v>2.2000000000000002</v>
      </c>
      <c r="AE7079">
        <f t="shared" si="110"/>
        <v>2005</v>
      </c>
    </row>
    <row r="7080" spans="1:31" x14ac:dyDescent="0.25">
      <c r="A7080" s="7">
        <v>7077</v>
      </c>
      <c r="B7080" s="8">
        <v>38674</v>
      </c>
      <c r="C7080" t="s">
        <v>3</v>
      </c>
      <c r="D7080" t="s">
        <v>729</v>
      </c>
      <c r="E7080" t="s">
        <v>9</v>
      </c>
      <c r="F7080" t="s">
        <v>395</v>
      </c>
      <c r="G7080" t="s">
        <v>732</v>
      </c>
      <c r="H7080" s="9" t="s">
        <v>2202</v>
      </c>
      <c r="I7080" t="s">
        <v>1454</v>
      </c>
      <c r="J7080" s="20">
        <v>22</v>
      </c>
      <c r="K7080" s="20" t="s">
        <v>9</v>
      </c>
      <c r="L7080" t="s">
        <v>1464</v>
      </c>
      <c r="M7080" s="20">
        <v>4.84</v>
      </c>
      <c r="N7080" s="20">
        <v>7.16</v>
      </c>
      <c r="AE7080">
        <f t="shared" si="110"/>
        <v>2005</v>
      </c>
    </row>
    <row r="7081" spans="1:31" x14ac:dyDescent="0.25">
      <c r="A7081" s="7">
        <v>7078</v>
      </c>
      <c r="B7081" s="8">
        <v>38675</v>
      </c>
      <c r="C7081" t="s">
        <v>3</v>
      </c>
      <c r="D7081" t="s">
        <v>263</v>
      </c>
      <c r="E7081" t="s">
        <v>9</v>
      </c>
      <c r="F7081" t="s">
        <v>286</v>
      </c>
      <c r="G7081" t="s">
        <v>11</v>
      </c>
      <c r="H7081" s="135" t="s">
        <v>1505</v>
      </c>
      <c r="I7081" t="s">
        <v>1454</v>
      </c>
      <c r="J7081" s="20">
        <v>90</v>
      </c>
      <c r="K7081" s="20" t="s">
        <v>1465</v>
      </c>
      <c r="L7081" t="s">
        <v>1466</v>
      </c>
      <c r="M7081" s="20">
        <v>22.5</v>
      </c>
      <c r="N7081" s="20">
        <v>22.5</v>
      </c>
      <c r="AE7081">
        <f t="shared" si="110"/>
        <v>2005</v>
      </c>
    </row>
    <row r="7082" spans="1:31" x14ac:dyDescent="0.25">
      <c r="A7082" s="7">
        <v>7079</v>
      </c>
      <c r="B7082" s="8">
        <v>38675</v>
      </c>
      <c r="C7082" t="s">
        <v>3</v>
      </c>
      <c r="D7082" t="s">
        <v>751</v>
      </c>
      <c r="E7082" t="s">
        <v>9</v>
      </c>
      <c r="F7082" t="s">
        <v>758</v>
      </c>
      <c r="G7082" t="s">
        <v>377</v>
      </c>
      <c r="H7082" s="9" t="s">
        <v>2124</v>
      </c>
      <c r="I7082" t="s">
        <v>1454</v>
      </c>
      <c r="J7082" s="20">
        <v>18</v>
      </c>
      <c r="K7082" s="20" t="s">
        <v>3</v>
      </c>
      <c r="L7082" t="s">
        <v>1464</v>
      </c>
      <c r="M7082" s="20">
        <v>6.04</v>
      </c>
      <c r="N7082" s="20">
        <v>3.96</v>
      </c>
      <c r="AE7082">
        <f t="shared" si="110"/>
        <v>2005</v>
      </c>
    </row>
    <row r="7083" spans="1:31" x14ac:dyDescent="0.25">
      <c r="A7083" s="7">
        <v>7080</v>
      </c>
      <c r="B7083" s="8">
        <v>38675</v>
      </c>
      <c r="C7083" t="s">
        <v>3</v>
      </c>
      <c r="D7083" t="s">
        <v>743</v>
      </c>
      <c r="E7083" t="s">
        <v>9</v>
      </c>
      <c r="F7083" t="s">
        <v>266</v>
      </c>
      <c r="G7083" t="s">
        <v>377</v>
      </c>
      <c r="H7083" s="135" t="s">
        <v>1496</v>
      </c>
      <c r="I7083" t="s">
        <v>1454</v>
      </c>
      <c r="J7083" s="20">
        <v>60</v>
      </c>
      <c r="K7083" s="20" t="s">
        <v>9</v>
      </c>
      <c r="L7083" t="s">
        <v>1464</v>
      </c>
      <c r="M7083" s="20">
        <v>13.2</v>
      </c>
      <c r="N7083" s="20">
        <v>17.8</v>
      </c>
      <c r="AE7083">
        <f t="shared" si="110"/>
        <v>2005</v>
      </c>
    </row>
    <row r="7084" spans="1:31" x14ac:dyDescent="0.25">
      <c r="A7084" s="7">
        <v>7081</v>
      </c>
      <c r="B7084" s="8">
        <v>38675</v>
      </c>
      <c r="C7084" t="s">
        <v>3</v>
      </c>
      <c r="D7084" t="s">
        <v>350</v>
      </c>
      <c r="E7084" t="s">
        <v>9</v>
      </c>
      <c r="F7084" t="s">
        <v>268</v>
      </c>
      <c r="G7084" t="s">
        <v>569</v>
      </c>
      <c r="H7084" s="135" t="s">
        <v>1951</v>
      </c>
      <c r="I7084" t="s">
        <v>1454</v>
      </c>
      <c r="J7084" s="20">
        <v>14</v>
      </c>
      <c r="K7084" s="20" t="s">
        <v>9</v>
      </c>
      <c r="L7084" t="s">
        <v>1464</v>
      </c>
      <c r="M7084" s="20">
        <v>3.08</v>
      </c>
      <c r="N7084" s="20">
        <v>4.92</v>
      </c>
      <c r="AE7084">
        <f t="shared" si="110"/>
        <v>2005</v>
      </c>
    </row>
    <row r="7085" spans="1:31" x14ac:dyDescent="0.25">
      <c r="A7085" s="7">
        <v>7082</v>
      </c>
      <c r="B7085" s="8">
        <v>38675</v>
      </c>
      <c r="C7085" t="s">
        <v>3</v>
      </c>
      <c r="D7085" t="s">
        <v>302</v>
      </c>
      <c r="E7085" t="s">
        <v>9</v>
      </c>
      <c r="F7085" t="s">
        <v>641</v>
      </c>
      <c r="G7085" t="s">
        <v>732</v>
      </c>
      <c r="H7085" s="135" t="s">
        <v>2262</v>
      </c>
      <c r="I7085" t="s">
        <v>1454</v>
      </c>
      <c r="J7085" s="20">
        <v>30</v>
      </c>
      <c r="K7085" s="20" t="s">
        <v>1465</v>
      </c>
      <c r="L7085" t="s">
        <v>1466</v>
      </c>
      <c r="M7085" s="20">
        <v>7.5</v>
      </c>
      <c r="N7085" s="20">
        <v>7.5</v>
      </c>
      <c r="AE7085">
        <f t="shared" si="110"/>
        <v>2005</v>
      </c>
    </row>
    <row r="7086" spans="1:31" x14ac:dyDescent="0.25">
      <c r="A7086" s="7">
        <v>7083</v>
      </c>
      <c r="B7086" s="8">
        <v>38676</v>
      </c>
      <c r="C7086" t="s">
        <v>3</v>
      </c>
      <c r="D7086" t="s">
        <v>770</v>
      </c>
      <c r="E7086" t="s">
        <v>9</v>
      </c>
      <c r="F7086" t="s">
        <v>678</v>
      </c>
      <c r="G7086" t="s">
        <v>633</v>
      </c>
      <c r="H7086" s="135" t="s">
        <v>1744</v>
      </c>
      <c r="I7086" t="s">
        <v>1455</v>
      </c>
      <c r="J7086" s="20">
        <v>21</v>
      </c>
      <c r="K7086" s="20" t="s">
        <v>3</v>
      </c>
      <c r="L7086" t="s">
        <v>1464</v>
      </c>
      <c r="M7086" s="20">
        <v>3.44</v>
      </c>
      <c r="N7086" s="20">
        <v>2.31</v>
      </c>
      <c r="AE7086">
        <f t="shared" si="110"/>
        <v>2005</v>
      </c>
    </row>
    <row r="7087" spans="1:31" x14ac:dyDescent="0.25">
      <c r="A7087" s="7">
        <v>7084</v>
      </c>
      <c r="B7087" s="8">
        <v>38676</v>
      </c>
      <c r="C7087" t="s">
        <v>3</v>
      </c>
      <c r="D7087" t="s">
        <v>298</v>
      </c>
      <c r="E7087" t="s">
        <v>9</v>
      </c>
      <c r="F7087" t="s">
        <v>667</v>
      </c>
      <c r="G7087" t="s">
        <v>648</v>
      </c>
      <c r="H7087" s="135" t="s">
        <v>1806</v>
      </c>
      <c r="I7087" t="s">
        <v>1456</v>
      </c>
      <c r="J7087" s="20">
        <v>10</v>
      </c>
      <c r="K7087" s="20" t="s">
        <v>9</v>
      </c>
      <c r="L7087" t="s">
        <v>1463</v>
      </c>
      <c r="M7087" s="20">
        <v>2.4</v>
      </c>
      <c r="N7087" s="20">
        <v>3.6</v>
      </c>
      <c r="O7087" t="s">
        <v>9</v>
      </c>
      <c r="P7087" s="13" t="s">
        <v>700</v>
      </c>
      <c r="Q7087" t="s">
        <v>9</v>
      </c>
      <c r="R7087" t="s">
        <v>681</v>
      </c>
      <c r="S7087" t="s">
        <v>3</v>
      </c>
      <c r="T7087" t="s">
        <v>621</v>
      </c>
      <c r="U7087" t="s">
        <v>3</v>
      </c>
      <c r="V7087" t="s">
        <v>749</v>
      </c>
      <c r="W7087" t="s">
        <v>1465</v>
      </c>
      <c r="Y7087" t="s">
        <v>1465</v>
      </c>
      <c r="AA7087" t="s">
        <v>1465</v>
      </c>
      <c r="AC7087" t="s">
        <v>1465</v>
      </c>
      <c r="AE7087">
        <f t="shared" si="110"/>
        <v>2005</v>
      </c>
    </row>
    <row r="7088" spans="1:31" x14ac:dyDescent="0.25">
      <c r="A7088" s="7">
        <v>7085</v>
      </c>
      <c r="B7088" s="8">
        <v>38678</v>
      </c>
      <c r="C7088" t="s">
        <v>3</v>
      </c>
      <c r="D7088" t="s">
        <v>668</v>
      </c>
      <c r="E7088" t="s">
        <v>9</v>
      </c>
      <c r="F7088" t="s">
        <v>698</v>
      </c>
      <c r="G7088" t="s">
        <v>377</v>
      </c>
      <c r="H7088" s="9" t="s">
        <v>2263</v>
      </c>
      <c r="I7088" t="s">
        <v>1454</v>
      </c>
      <c r="J7088" s="20">
        <v>40</v>
      </c>
      <c r="K7088" s="20" t="s">
        <v>9</v>
      </c>
      <c r="L7088" t="s">
        <v>1463</v>
      </c>
      <c r="M7088" s="20">
        <v>9.6</v>
      </c>
      <c r="N7088" s="20">
        <v>11.4</v>
      </c>
      <c r="AE7088">
        <f t="shared" si="110"/>
        <v>2005</v>
      </c>
    </row>
    <row r="7089" spans="1:31" x14ac:dyDescent="0.25">
      <c r="A7089" s="7">
        <v>7086</v>
      </c>
      <c r="B7089" s="8">
        <v>38679</v>
      </c>
      <c r="C7089" t="s">
        <v>3</v>
      </c>
      <c r="D7089" t="s">
        <v>524</v>
      </c>
      <c r="E7089" t="s">
        <v>9</v>
      </c>
      <c r="F7089" t="s">
        <v>126</v>
      </c>
      <c r="G7089" t="s">
        <v>24</v>
      </c>
      <c r="H7089" s="135" t="s">
        <v>1529</v>
      </c>
      <c r="I7089" t="s">
        <v>1454</v>
      </c>
      <c r="J7089" s="20">
        <v>10</v>
      </c>
      <c r="K7089" s="20" t="s">
        <v>9</v>
      </c>
      <c r="L7089" t="s">
        <v>1464</v>
      </c>
      <c r="M7089" s="20">
        <v>2.2000000000000002</v>
      </c>
      <c r="N7089" s="20">
        <v>3.8</v>
      </c>
      <c r="AE7089">
        <f t="shared" si="110"/>
        <v>2005</v>
      </c>
    </row>
    <row r="7090" spans="1:31" x14ac:dyDescent="0.25">
      <c r="A7090" s="7">
        <v>7087</v>
      </c>
      <c r="B7090" s="8">
        <v>38679</v>
      </c>
      <c r="C7090" t="s">
        <v>3</v>
      </c>
      <c r="D7090" t="s">
        <v>543</v>
      </c>
      <c r="E7090" t="s">
        <v>9</v>
      </c>
      <c r="F7090" t="s">
        <v>270</v>
      </c>
      <c r="G7090" t="s">
        <v>377</v>
      </c>
      <c r="H7090" s="9" t="s">
        <v>2264</v>
      </c>
      <c r="I7090" t="s">
        <v>1454</v>
      </c>
      <c r="J7090" s="20">
        <v>15</v>
      </c>
      <c r="K7090" s="20" t="s">
        <v>9</v>
      </c>
      <c r="L7090" t="s">
        <v>1464</v>
      </c>
      <c r="M7090" s="20">
        <v>3.3</v>
      </c>
      <c r="N7090" s="20">
        <v>5.2</v>
      </c>
      <c r="AE7090">
        <f t="shared" si="110"/>
        <v>2005</v>
      </c>
    </row>
    <row r="7091" spans="1:31" x14ac:dyDescent="0.25">
      <c r="A7091" s="7">
        <v>7088</v>
      </c>
      <c r="B7091" s="8">
        <v>38679</v>
      </c>
      <c r="C7091" t="s">
        <v>3</v>
      </c>
      <c r="D7091" t="s">
        <v>442</v>
      </c>
      <c r="E7091" t="s">
        <v>9</v>
      </c>
      <c r="F7091" t="s">
        <v>427</v>
      </c>
      <c r="G7091" t="s">
        <v>648</v>
      </c>
      <c r="H7091" s="135" t="s">
        <v>1789</v>
      </c>
      <c r="I7091" t="s">
        <v>1454</v>
      </c>
      <c r="J7091" s="20">
        <v>49</v>
      </c>
      <c r="K7091" s="20" t="s">
        <v>1465</v>
      </c>
      <c r="L7091" t="s">
        <v>1466</v>
      </c>
      <c r="M7091" s="20">
        <v>12.25</v>
      </c>
      <c r="N7091" s="20">
        <v>12.25</v>
      </c>
      <c r="AE7091">
        <f t="shared" si="110"/>
        <v>2005</v>
      </c>
    </row>
    <row r="7092" spans="1:31" x14ac:dyDescent="0.25">
      <c r="A7092" s="7">
        <v>7089</v>
      </c>
      <c r="B7092" s="8">
        <v>38680</v>
      </c>
      <c r="C7092" t="s">
        <v>3</v>
      </c>
      <c r="D7092" t="s">
        <v>586</v>
      </c>
      <c r="E7092" t="s">
        <v>9</v>
      </c>
      <c r="F7092" t="s">
        <v>721</v>
      </c>
      <c r="G7092" t="s">
        <v>24</v>
      </c>
      <c r="H7092" s="135" t="s">
        <v>1497</v>
      </c>
      <c r="I7092" t="s">
        <v>1455</v>
      </c>
      <c r="J7092" s="20">
        <v>25</v>
      </c>
      <c r="K7092" s="20" t="s">
        <v>9</v>
      </c>
      <c r="L7092" t="s">
        <v>1464</v>
      </c>
      <c r="M7092" s="20">
        <v>2.75</v>
      </c>
      <c r="N7092" s="20">
        <v>4</v>
      </c>
      <c r="AE7092">
        <f t="shared" si="110"/>
        <v>2005</v>
      </c>
    </row>
    <row r="7093" spans="1:31" x14ac:dyDescent="0.25">
      <c r="A7093" s="7">
        <v>7090</v>
      </c>
      <c r="B7093" s="8">
        <v>38680</v>
      </c>
      <c r="C7093" t="s">
        <v>3</v>
      </c>
      <c r="D7093" t="s">
        <v>771</v>
      </c>
      <c r="E7093" t="s">
        <v>9</v>
      </c>
      <c r="F7093" t="s">
        <v>678</v>
      </c>
      <c r="G7093" t="s">
        <v>14</v>
      </c>
      <c r="H7093" s="135" t="s">
        <v>1516</v>
      </c>
      <c r="I7093" t="s">
        <v>1455</v>
      </c>
      <c r="J7093" s="20">
        <v>10</v>
      </c>
      <c r="K7093" s="20" t="s">
        <v>9</v>
      </c>
      <c r="L7093" t="s">
        <v>1464</v>
      </c>
      <c r="M7093" s="20">
        <v>1.1000000000000001</v>
      </c>
      <c r="N7093" s="20">
        <v>1.9</v>
      </c>
      <c r="AE7093">
        <f t="shared" si="110"/>
        <v>2005</v>
      </c>
    </row>
    <row r="7094" spans="1:31" x14ac:dyDescent="0.25">
      <c r="A7094" s="7">
        <v>7091</v>
      </c>
      <c r="B7094" s="8">
        <v>38681</v>
      </c>
      <c r="C7094" t="s">
        <v>3</v>
      </c>
      <c r="D7094" t="s">
        <v>186</v>
      </c>
      <c r="E7094" t="s">
        <v>9</v>
      </c>
      <c r="F7094" s="15" t="s">
        <v>28</v>
      </c>
      <c r="G7094" t="s">
        <v>14</v>
      </c>
      <c r="H7094" s="135" t="s">
        <v>1530</v>
      </c>
      <c r="I7094" t="s">
        <v>1458</v>
      </c>
      <c r="J7094" s="20">
        <v>7</v>
      </c>
      <c r="K7094" s="20" t="s">
        <v>3</v>
      </c>
      <c r="L7094" t="s">
        <v>1463</v>
      </c>
      <c r="M7094" s="20">
        <v>10</v>
      </c>
      <c r="N7094" s="20">
        <v>30</v>
      </c>
      <c r="AE7094">
        <f t="shared" si="110"/>
        <v>2005</v>
      </c>
    </row>
    <row r="7095" spans="1:31" x14ac:dyDescent="0.25">
      <c r="A7095" s="7">
        <v>7092</v>
      </c>
      <c r="B7095" s="8">
        <v>38681</v>
      </c>
      <c r="C7095" t="s">
        <v>3</v>
      </c>
      <c r="D7095" t="s">
        <v>588</v>
      </c>
      <c r="E7095" t="s">
        <v>9</v>
      </c>
      <c r="F7095" t="s">
        <v>427</v>
      </c>
      <c r="G7095" t="s">
        <v>17</v>
      </c>
      <c r="H7095" s="135" t="s">
        <v>1496</v>
      </c>
      <c r="I7095" t="s">
        <v>1454</v>
      </c>
      <c r="J7095" s="20">
        <v>15</v>
      </c>
      <c r="K7095" s="20" t="s">
        <v>9</v>
      </c>
      <c r="L7095" t="s">
        <v>1464</v>
      </c>
      <c r="M7095" s="20">
        <v>3.3</v>
      </c>
      <c r="N7095" s="20">
        <v>5.2</v>
      </c>
      <c r="AE7095">
        <f t="shared" si="110"/>
        <v>2005</v>
      </c>
    </row>
    <row r="7096" spans="1:31" x14ac:dyDescent="0.25">
      <c r="A7096" s="7">
        <v>7093</v>
      </c>
      <c r="B7096" s="8">
        <v>38681</v>
      </c>
      <c r="C7096" t="s">
        <v>3</v>
      </c>
      <c r="D7096" t="s">
        <v>725</v>
      </c>
      <c r="E7096" t="s">
        <v>9</v>
      </c>
      <c r="F7096" t="s">
        <v>700</v>
      </c>
      <c r="G7096" t="s">
        <v>648</v>
      </c>
      <c r="H7096" s="135" t="s">
        <v>1806</v>
      </c>
      <c r="I7096" t="s">
        <v>1454</v>
      </c>
      <c r="J7096" s="20">
        <v>15</v>
      </c>
      <c r="K7096" s="20" t="s">
        <v>9</v>
      </c>
      <c r="L7096" t="s">
        <v>1464</v>
      </c>
      <c r="M7096" s="20">
        <v>3.3</v>
      </c>
      <c r="N7096" s="20">
        <v>5.2</v>
      </c>
      <c r="AE7096">
        <f t="shared" si="110"/>
        <v>2005</v>
      </c>
    </row>
    <row r="7097" spans="1:31" x14ac:dyDescent="0.25">
      <c r="A7097" s="7">
        <v>7094</v>
      </c>
      <c r="B7097" s="8">
        <v>38681</v>
      </c>
      <c r="C7097" t="s">
        <v>3</v>
      </c>
      <c r="D7097" t="s">
        <v>746</v>
      </c>
      <c r="E7097" t="s">
        <v>9</v>
      </c>
      <c r="F7097" t="s">
        <v>700</v>
      </c>
      <c r="G7097" t="s">
        <v>648</v>
      </c>
      <c r="H7097" s="135" t="s">
        <v>1806</v>
      </c>
      <c r="I7097" t="s">
        <v>1454</v>
      </c>
      <c r="J7097" s="20">
        <v>15</v>
      </c>
      <c r="K7097" s="20" t="s">
        <v>9</v>
      </c>
      <c r="L7097" t="s">
        <v>1463</v>
      </c>
      <c r="M7097" s="20">
        <v>3.6</v>
      </c>
      <c r="N7097" s="20">
        <v>4.9000000000000004</v>
      </c>
      <c r="AE7097">
        <f t="shared" si="110"/>
        <v>2005</v>
      </c>
    </row>
    <row r="7098" spans="1:31" x14ac:dyDescent="0.25">
      <c r="A7098" s="7">
        <v>7095</v>
      </c>
      <c r="B7098" s="8">
        <v>38681</v>
      </c>
      <c r="C7098" t="s">
        <v>3</v>
      </c>
      <c r="D7098" t="s">
        <v>72</v>
      </c>
      <c r="E7098" t="s">
        <v>9</v>
      </c>
      <c r="F7098" t="s">
        <v>682</v>
      </c>
      <c r="G7098" t="s">
        <v>648</v>
      </c>
      <c r="H7098" s="136" t="s">
        <v>1496</v>
      </c>
      <c r="I7098" t="s">
        <v>1454</v>
      </c>
      <c r="J7098" s="20">
        <v>16</v>
      </c>
      <c r="K7098" s="20" t="s">
        <v>3</v>
      </c>
      <c r="L7098" t="s">
        <v>1463</v>
      </c>
      <c r="M7098" s="20">
        <v>5.16</v>
      </c>
      <c r="N7098" s="20">
        <v>3.84</v>
      </c>
      <c r="AE7098">
        <f t="shared" si="110"/>
        <v>2005</v>
      </c>
    </row>
    <row r="7099" spans="1:31" x14ac:dyDescent="0.25">
      <c r="A7099" s="7">
        <v>7096</v>
      </c>
      <c r="B7099" s="8">
        <v>38681</v>
      </c>
      <c r="C7099" t="s">
        <v>3</v>
      </c>
      <c r="D7099" t="s">
        <v>629</v>
      </c>
      <c r="E7099" t="s">
        <v>9</v>
      </c>
      <c r="F7099" t="s">
        <v>134</v>
      </c>
      <c r="G7099" t="s">
        <v>648</v>
      </c>
      <c r="H7099" s="136" t="s">
        <v>1496</v>
      </c>
      <c r="I7099" t="s">
        <v>1454</v>
      </c>
      <c r="J7099" s="20">
        <v>16</v>
      </c>
      <c r="K7099" s="20" t="s">
        <v>1465</v>
      </c>
      <c r="L7099" t="s">
        <v>1466</v>
      </c>
      <c r="M7099" s="20">
        <v>4</v>
      </c>
      <c r="N7099" s="20">
        <v>4</v>
      </c>
      <c r="AE7099">
        <f t="shared" si="110"/>
        <v>2005</v>
      </c>
    </row>
    <row r="7100" spans="1:31" x14ac:dyDescent="0.25">
      <c r="A7100" s="7">
        <v>7097</v>
      </c>
      <c r="B7100" s="8">
        <v>38681</v>
      </c>
      <c r="C7100" t="s">
        <v>3</v>
      </c>
      <c r="D7100" t="s">
        <v>712</v>
      </c>
      <c r="E7100" t="s">
        <v>9</v>
      </c>
      <c r="F7100" t="s">
        <v>667</v>
      </c>
      <c r="G7100" t="s">
        <v>569</v>
      </c>
      <c r="H7100" s="9" t="s">
        <v>2265</v>
      </c>
      <c r="I7100" t="s">
        <v>1454</v>
      </c>
      <c r="J7100" s="20">
        <v>30</v>
      </c>
      <c r="K7100" s="20" t="s">
        <v>3</v>
      </c>
      <c r="L7100" t="s">
        <v>1463</v>
      </c>
      <c r="M7100" s="20">
        <v>8.8000000000000007</v>
      </c>
      <c r="N7100" s="20">
        <v>7.2</v>
      </c>
      <c r="AE7100">
        <f t="shared" si="110"/>
        <v>2005</v>
      </c>
    </row>
    <row r="7101" spans="1:31" x14ac:dyDescent="0.25">
      <c r="A7101" s="7">
        <v>7098</v>
      </c>
      <c r="B7101" s="8">
        <v>38683</v>
      </c>
      <c r="C7101" t="s">
        <v>3</v>
      </c>
      <c r="D7101" t="s">
        <v>350</v>
      </c>
      <c r="E7101" t="s">
        <v>9</v>
      </c>
      <c r="F7101" t="s">
        <v>698</v>
      </c>
      <c r="G7101" t="s">
        <v>569</v>
      </c>
      <c r="H7101" s="135" t="s">
        <v>1853</v>
      </c>
      <c r="I7101" t="s">
        <v>1454</v>
      </c>
      <c r="J7101" s="20">
        <v>19</v>
      </c>
      <c r="K7101" s="20" t="s">
        <v>3</v>
      </c>
      <c r="L7101" t="s">
        <v>1464</v>
      </c>
      <c r="M7101" s="20">
        <v>6.32</v>
      </c>
      <c r="N7101" s="20">
        <v>4.18</v>
      </c>
      <c r="AE7101">
        <f t="shared" si="110"/>
        <v>2005</v>
      </c>
    </row>
    <row r="7102" spans="1:31" x14ac:dyDescent="0.25">
      <c r="A7102" s="7">
        <v>7099</v>
      </c>
      <c r="B7102" s="8">
        <v>38683</v>
      </c>
      <c r="C7102" t="s">
        <v>3</v>
      </c>
      <c r="D7102" t="s">
        <v>270</v>
      </c>
      <c r="E7102" t="s">
        <v>9</v>
      </c>
      <c r="F7102" t="s">
        <v>351</v>
      </c>
      <c r="G7102" t="s">
        <v>17</v>
      </c>
      <c r="H7102" s="135" t="s">
        <v>1496</v>
      </c>
      <c r="I7102" t="s">
        <v>1455</v>
      </c>
      <c r="J7102" s="20">
        <v>21</v>
      </c>
      <c r="K7102" s="20" t="s">
        <v>3</v>
      </c>
      <c r="L7102" t="s">
        <v>1464</v>
      </c>
      <c r="M7102" s="20">
        <v>3.44</v>
      </c>
      <c r="N7102" s="20">
        <v>2.31</v>
      </c>
      <c r="AE7102">
        <f t="shared" si="110"/>
        <v>2005</v>
      </c>
    </row>
    <row r="7103" spans="1:31" x14ac:dyDescent="0.25">
      <c r="A7103" s="7">
        <v>7100</v>
      </c>
      <c r="B7103" s="8">
        <v>38683</v>
      </c>
      <c r="C7103" t="s">
        <v>3</v>
      </c>
      <c r="D7103" t="s">
        <v>588</v>
      </c>
      <c r="E7103" t="s">
        <v>9</v>
      </c>
      <c r="F7103" t="s">
        <v>427</v>
      </c>
      <c r="G7103" t="s">
        <v>732</v>
      </c>
      <c r="H7103" s="135" t="s">
        <v>2223</v>
      </c>
      <c r="I7103" t="s">
        <v>1454</v>
      </c>
      <c r="J7103" s="20">
        <v>24</v>
      </c>
      <c r="K7103" s="20" t="s">
        <v>9</v>
      </c>
      <c r="L7103" t="s">
        <v>1463</v>
      </c>
      <c r="M7103" s="20">
        <v>5.76</v>
      </c>
      <c r="N7103" s="20">
        <v>7.24</v>
      </c>
      <c r="AE7103">
        <f t="shared" si="110"/>
        <v>2005</v>
      </c>
    </row>
    <row r="7104" spans="1:31" x14ac:dyDescent="0.25">
      <c r="A7104" s="7">
        <v>7101</v>
      </c>
      <c r="B7104" s="8">
        <v>38684</v>
      </c>
      <c r="C7104" t="s">
        <v>3</v>
      </c>
      <c r="D7104" t="s">
        <v>676</v>
      </c>
      <c r="E7104" t="s">
        <v>9</v>
      </c>
      <c r="F7104" t="s">
        <v>230</v>
      </c>
      <c r="G7104" t="s">
        <v>14</v>
      </c>
      <c r="H7104" s="135" t="s">
        <v>1522</v>
      </c>
      <c r="I7104" t="s">
        <v>1454</v>
      </c>
      <c r="J7104" s="20">
        <v>12</v>
      </c>
      <c r="K7104" s="20" t="s">
        <v>9</v>
      </c>
      <c r="L7104" t="s">
        <v>1464</v>
      </c>
      <c r="M7104" s="20">
        <v>2.64</v>
      </c>
      <c r="N7104" s="20">
        <v>4.3599999999999994</v>
      </c>
      <c r="AE7104">
        <f t="shared" si="110"/>
        <v>2005</v>
      </c>
    </row>
    <row r="7105" spans="1:31" x14ac:dyDescent="0.25">
      <c r="A7105" s="7">
        <v>7102</v>
      </c>
      <c r="B7105" s="8">
        <v>38684</v>
      </c>
      <c r="C7105" t="s">
        <v>3</v>
      </c>
      <c r="D7105" t="s">
        <v>43</v>
      </c>
      <c r="E7105" t="s">
        <v>9</v>
      </c>
      <c r="F7105" t="s">
        <v>118</v>
      </c>
      <c r="G7105" t="s">
        <v>14</v>
      </c>
      <c r="H7105" s="135" t="s">
        <v>1496</v>
      </c>
      <c r="I7105" t="s">
        <v>1454</v>
      </c>
      <c r="J7105" s="20">
        <v>16</v>
      </c>
      <c r="K7105" s="20" t="s">
        <v>3</v>
      </c>
      <c r="L7105" t="s">
        <v>1464</v>
      </c>
      <c r="M7105" s="20">
        <v>5.48</v>
      </c>
      <c r="N7105" s="20">
        <v>3.52</v>
      </c>
      <c r="AE7105">
        <f t="shared" si="110"/>
        <v>2005</v>
      </c>
    </row>
    <row r="7106" spans="1:31" x14ac:dyDescent="0.25">
      <c r="A7106" s="7">
        <v>7103</v>
      </c>
      <c r="B7106" s="8">
        <v>38684</v>
      </c>
      <c r="C7106" t="s">
        <v>3</v>
      </c>
      <c r="D7106" t="s">
        <v>43</v>
      </c>
      <c r="E7106" t="s">
        <v>9</v>
      </c>
      <c r="F7106" t="s">
        <v>365</v>
      </c>
      <c r="G7106" t="s">
        <v>65</v>
      </c>
      <c r="H7106" s="135" t="s">
        <v>1496</v>
      </c>
      <c r="I7106" t="s">
        <v>1454</v>
      </c>
      <c r="J7106" s="20">
        <v>21</v>
      </c>
      <c r="K7106" s="20" t="s">
        <v>1465</v>
      </c>
      <c r="L7106" t="s">
        <v>1466</v>
      </c>
      <c r="M7106" s="20">
        <v>5.25</v>
      </c>
      <c r="N7106" s="20">
        <v>5.25</v>
      </c>
      <c r="AE7106">
        <f t="shared" si="110"/>
        <v>2005</v>
      </c>
    </row>
    <row r="7107" spans="1:31" x14ac:dyDescent="0.25">
      <c r="A7107" s="7">
        <v>7104</v>
      </c>
      <c r="B7107" s="8">
        <v>38684</v>
      </c>
      <c r="C7107" t="s">
        <v>3</v>
      </c>
      <c r="D7107" t="s">
        <v>740</v>
      </c>
      <c r="E7107" t="s">
        <v>9</v>
      </c>
      <c r="F7107" t="s">
        <v>681</v>
      </c>
      <c r="G7107" t="s">
        <v>648</v>
      </c>
      <c r="H7107" s="135" t="s">
        <v>2062</v>
      </c>
      <c r="I7107" t="s">
        <v>1454</v>
      </c>
      <c r="J7107" s="20">
        <v>47</v>
      </c>
      <c r="K7107" s="20" t="s">
        <v>9</v>
      </c>
      <c r="L7107" t="s">
        <v>1464</v>
      </c>
      <c r="M7107" s="20">
        <v>10.34</v>
      </c>
      <c r="N7107" s="20">
        <v>14.16</v>
      </c>
      <c r="AE7107">
        <f t="shared" si="110"/>
        <v>2005</v>
      </c>
    </row>
    <row r="7108" spans="1:31" x14ac:dyDescent="0.25">
      <c r="A7108" s="7">
        <v>7105</v>
      </c>
      <c r="B7108" s="8">
        <v>38684</v>
      </c>
      <c r="C7108" t="s">
        <v>3</v>
      </c>
      <c r="D7108" t="s">
        <v>120</v>
      </c>
      <c r="E7108" t="s">
        <v>9</v>
      </c>
      <c r="F7108" t="s">
        <v>395</v>
      </c>
      <c r="G7108" t="s">
        <v>648</v>
      </c>
      <c r="H7108" s="136" t="s">
        <v>1496</v>
      </c>
      <c r="I7108" t="s">
        <v>1454</v>
      </c>
      <c r="J7108" s="20">
        <v>16</v>
      </c>
      <c r="K7108" s="20" t="s">
        <v>1465</v>
      </c>
      <c r="L7108" t="s">
        <v>1466</v>
      </c>
      <c r="M7108" s="20">
        <v>4</v>
      </c>
      <c r="N7108" s="20">
        <v>4</v>
      </c>
      <c r="AE7108">
        <f t="shared" ref="AE7108:AE7171" si="111">YEAR(B7108)</f>
        <v>2005</v>
      </c>
    </row>
    <row r="7109" spans="1:31" x14ac:dyDescent="0.25">
      <c r="A7109" s="7">
        <v>7106</v>
      </c>
      <c r="B7109" s="8">
        <v>38684</v>
      </c>
      <c r="C7109" t="s">
        <v>3</v>
      </c>
      <c r="D7109" t="s">
        <v>557</v>
      </c>
      <c r="E7109" t="s">
        <v>9</v>
      </c>
      <c r="F7109" t="s">
        <v>727</v>
      </c>
      <c r="G7109" t="s">
        <v>714</v>
      </c>
      <c r="H7109" s="136" t="s">
        <v>2147</v>
      </c>
      <c r="I7109" t="s">
        <v>1454</v>
      </c>
      <c r="J7109" s="20">
        <v>19</v>
      </c>
      <c r="K7109" s="20" t="s">
        <v>9</v>
      </c>
      <c r="L7109" t="s">
        <v>1464</v>
      </c>
      <c r="M7109" s="20">
        <v>4.18</v>
      </c>
      <c r="N7109" s="20">
        <v>6.32</v>
      </c>
      <c r="AE7109">
        <f t="shared" si="111"/>
        <v>2005</v>
      </c>
    </row>
    <row r="7110" spans="1:31" x14ac:dyDescent="0.25">
      <c r="A7110" s="7">
        <v>7107</v>
      </c>
      <c r="B7110" s="8">
        <v>38684</v>
      </c>
      <c r="C7110" t="s">
        <v>3</v>
      </c>
      <c r="D7110" t="s">
        <v>586</v>
      </c>
      <c r="E7110" t="s">
        <v>9</v>
      </c>
      <c r="F7110" t="s">
        <v>19</v>
      </c>
      <c r="G7110" t="s">
        <v>714</v>
      </c>
      <c r="H7110" s="9" t="s">
        <v>2128</v>
      </c>
      <c r="I7110" t="s">
        <v>1454</v>
      </c>
      <c r="J7110" s="20">
        <v>23</v>
      </c>
      <c r="K7110" s="20" t="s">
        <v>9</v>
      </c>
      <c r="L7110" t="s">
        <v>1464</v>
      </c>
      <c r="M7110" s="20">
        <v>5.0600000000000005</v>
      </c>
      <c r="N7110" s="20">
        <v>7.4399999999999995</v>
      </c>
      <c r="AE7110">
        <f t="shared" si="111"/>
        <v>2005</v>
      </c>
    </row>
    <row r="7111" spans="1:31" x14ac:dyDescent="0.25">
      <c r="A7111" s="7">
        <v>7108</v>
      </c>
      <c r="B7111" s="8">
        <v>38684</v>
      </c>
      <c r="C7111" t="s">
        <v>3</v>
      </c>
      <c r="D7111" t="s">
        <v>766</v>
      </c>
      <c r="E7111" t="s">
        <v>9</v>
      </c>
      <c r="F7111" t="s">
        <v>763</v>
      </c>
      <c r="G7111" t="s">
        <v>732</v>
      </c>
      <c r="H7111" s="135" t="s">
        <v>2266</v>
      </c>
      <c r="I7111" t="s">
        <v>1454</v>
      </c>
      <c r="J7111" s="20">
        <v>26</v>
      </c>
      <c r="K7111" s="20" t="s">
        <v>3</v>
      </c>
      <c r="L7111" t="s">
        <v>1463</v>
      </c>
      <c r="M7111" s="20">
        <v>7.76</v>
      </c>
      <c r="N7111" s="20">
        <v>6.24</v>
      </c>
      <c r="AE7111">
        <f t="shared" si="111"/>
        <v>2005</v>
      </c>
    </row>
    <row r="7112" spans="1:31" x14ac:dyDescent="0.25">
      <c r="A7112" s="7">
        <v>7109</v>
      </c>
      <c r="B7112" s="8">
        <v>38685</v>
      </c>
      <c r="C7112" t="s">
        <v>3</v>
      </c>
      <c r="D7112" t="s">
        <v>286</v>
      </c>
      <c r="E7112" t="s">
        <v>9</v>
      </c>
      <c r="F7112" t="s">
        <v>772</v>
      </c>
      <c r="G7112" t="s">
        <v>11</v>
      </c>
      <c r="H7112" s="135" t="s">
        <v>1579</v>
      </c>
      <c r="I7112" t="s">
        <v>1458</v>
      </c>
      <c r="J7112" s="20">
        <v>6</v>
      </c>
      <c r="K7112" s="20" t="s">
        <v>1465</v>
      </c>
      <c r="L7112" t="s">
        <v>1466</v>
      </c>
      <c r="M7112" s="20">
        <v>10</v>
      </c>
      <c r="N7112" s="20">
        <v>30</v>
      </c>
      <c r="AE7112">
        <f t="shared" si="111"/>
        <v>2005</v>
      </c>
    </row>
    <row r="7113" spans="1:31" x14ac:dyDescent="0.25">
      <c r="A7113" s="7">
        <v>7110</v>
      </c>
      <c r="B7113" s="8">
        <v>38685</v>
      </c>
      <c r="C7113" t="s">
        <v>3</v>
      </c>
      <c r="D7113" t="s">
        <v>213</v>
      </c>
      <c r="E7113" t="s">
        <v>9</v>
      </c>
      <c r="F7113" t="s">
        <v>19</v>
      </c>
      <c r="G7113" t="s">
        <v>11</v>
      </c>
      <c r="H7113" s="135" t="s">
        <v>1531</v>
      </c>
      <c r="I7113" t="s">
        <v>1454</v>
      </c>
      <c r="J7113" s="20">
        <v>5</v>
      </c>
      <c r="K7113" s="20" t="s">
        <v>1465</v>
      </c>
      <c r="L7113" t="s">
        <v>1466</v>
      </c>
      <c r="M7113" s="20">
        <v>1.25</v>
      </c>
      <c r="N7113" s="20">
        <v>1.25</v>
      </c>
      <c r="AE7113">
        <f t="shared" si="111"/>
        <v>2005</v>
      </c>
    </row>
    <row r="7114" spans="1:31" x14ac:dyDescent="0.25">
      <c r="A7114" s="7">
        <v>7111</v>
      </c>
      <c r="B7114" s="8">
        <v>38685</v>
      </c>
      <c r="C7114" t="s">
        <v>3</v>
      </c>
      <c r="D7114" t="s">
        <v>621</v>
      </c>
      <c r="E7114" t="s">
        <v>9</v>
      </c>
      <c r="F7114" t="s">
        <v>611</v>
      </c>
      <c r="G7114" t="s">
        <v>648</v>
      </c>
      <c r="H7114" s="135" t="s">
        <v>2116</v>
      </c>
      <c r="I7114" t="s">
        <v>1454</v>
      </c>
      <c r="J7114" s="20">
        <v>30</v>
      </c>
      <c r="K7114" s="20" t="s">
        <v>3</v>
      </c>
      <c r="L7114" t="s">
        <v>1464</v>
      </c>
      <c r="M7114" s="20">
        <v>9.4</v>
      </c>
      <c r="N7114" s="20">
        <v>6.6</v>
      </c>
      <c r="AE7114">
        <f t="shared" si="111"/>
        <v>2005</v>
      </c>
    </row>
    <row r="7115" spans="1:31" x14ac:dyDescent="0.25">
      <c r="A7115" s="7">
        <v>7112</v>
      </c>
      <c r="B7115" s="8">
        <v>38685</v>
      </c>
      <c r="C7115" t="s">
        <v>3</v>
      </c>
      <c r="D7115" t="s">
        <v>621</v>
      </c>
      <c r="E7115" t="s">
        <v>9</v>
      </c>
      <c r="F7115" t="s">
        <v>614</v>
      </c>
      <c r="G7115" t="s">
        <v>714</v>
      </c>
      <c r="H7115" s="9" t="s">
        <v>2267</v>
      </c>
      <c r="I7115" t="s">
        <v>1455</v>
      </c>
      <c r="J7115" s="20">
        <v>1</v>
      </c>
      <c r="K7115" s="20" t="s">
        <v>1465</v>
      </c>
      <c r="L7115" t="s">
        <v>1466</v>
      </c>
      <c r="M7115" s="20">
        <v>0.125</v>
      </c>
      <c r="N7115" s="20">
        <v>0.125</v>
      </c>
      <c r="AE7115">
        <f t="shared" si="111"/>
        <v>2005</v>
      </c>
    </row>
    <row r="7116" spans="1:31" x14ac:dyDescent="0.25">
      <c r="A7116" s="7">
        <v>7113</v>
      </c>
      <c r="B7116" s="8">
        <v>38685</v>
      </c>
      <c r="C7116" t="s">
        <v>3</v>
      </c>
      <c r="D7116" t="s">
        <v>621</v>
      </c>
      <c r="E7116" t="s">
        <v>9</v>
      </c>
      <c r="F7116" t="s">
        <v>372</v>
      </c>
      <c r="G7116" t="s">
        <v>732</v>
      </c>
      <c r="H7116" s="135" t="s">
        <v>2162</v>
      </c>
      <c r="I7116" t="s">
        <v>1454</v>
      </c>
      <c r="J7116" s="20">
        <v>26</v>
      </c>
      <c r="K7116" s="20" t="s">
        <v>1465</v>
      </c>
      <c r="L7116" t="s">
        <v>1466</v>
      </c>
      <c r="M7116" s="20">
        <v>6.5</v>
      </c>
      <c r="N7116" s="20">
        <v>6.5</v>
      </c>
      <c r="AE7116">
        <f t="shared" si="111"/>
        <v>2005</v>
      </c>
    </row>
    <row r="7117" spans="1:31" x14ac:dyDescent="0.25">
      <c r="A7117" s="7">
        <v>7114</v>
      </c>
      <c r="B7117" s="8">
        <v>38686</v>
      </c>
      <c r="C7117" t="s">
        <v>3</v>
      </c>
      <c r="D7117" t="s">
        <v>271</v>
      </c>
      <c r="E7117" t="s">
        <v>9</v>
      </c>
      <c r="F7117" t="s">
        <v>53</v>
      </c>
      <c r="G7117" t="s">
        <v>14</v>
      </c>
      <c r="H7117" s="135" t="s">
        <v>1530</v>
      </c>
      <c r="I7117" t="s">
        <v>1454</v>
      </c>
      <c r="J7117" s="20">
        <v>7</v>
      </c>
      <c r="K7117" s="20" t="s">
        <v>3</v>
      </c>
      <c r="L7117" t="s">
        <v>1464</v>
      </c>
      <c r="M7117" s="20">
        <v>2.96</v>
      </c>
      <c r="N7117" s="20">
        <v>1.54</v>
      </c>
      <c r="AE7117">
        <f t="shared" si="111"/>
        <v>2005</v>
      </c>
    </row>
    <row r="7118" spans="1:31" x14ac:dyDescent="0.25">
      <c r="A7118" s="7">
        <v>7115</v>
      </c>
      <c r="B7118" s="8">
        <v>38686</v>
      </c>
      <c r="C7118" t="s">
        <v>3</v>
      </c>
      <c r="D7118" t="s">
        <v>771</v>
      </c>
      <c r="E7118" t="s">
        <v>9</v>
      </c>
      <c r="F7118" t="s">
        <v>758</v>
      </c>
      <c r="G7118" t="s">
        <v>14</v>
      </c>
      <c r="H7118" s="135" t="s">
        <v>1516</v>
      </c>
      <c r="I7118" t="s">
        <v>1454</v>
      </c>
      <c r="J7118" s="20">
        <v>9</v>
      </c>
      <c r="K7118" s="20" t="s">
        <v>9</v>
      </c>
      <c r="L7118" t="s">
        <v>1464</v>
      </c>
      <c r="M7118" s="20">
        <v>1.98</v>
      </c>
      <c r="N7118" s="20">
        <v>3.52</v>
      </c>
      <c r="AE7118">
        <f t="shared" si="111"/>
        <v>2005</v>
      </c>
    </row>
    <row r="7119" spans="1:31" x14ac:dyDescent="0.25">
      <c r="A7119" s="7">
        <v>7116</v>
      </c>
      <c r="B7119" s="8">
        <v>38686</v>
      </c>
      <c r="C7119" t="s">
        <v>3</v>
      </c>
      <c r="D7119" t="s">
        <v>411</v>
      </c>
      <c r="E7119" t="s">
        <v>9</v>
      </c>
      <c r="F7119" t="s">
        <v>261</v>
      </c>
      <c r="G7119" t="s">
        <v>14</v>
      </c>
      <c r="H7119" s="135" t="s">
        <v>1501</v>
      </c>
      <c r="I7119" t="s">
        <v>1454</v>
      </c>
      <c r="J7119" s="20">
        <v>22</v>
      </c>
      <c r="K7119" s="20" t="s">
        <v>3</v>
      </c>
      <c r="L7119" t="s">
        <v>1464</v>
      </c>
      <c r="M7119" s="20">
        <v>7.16</v>
      </c>
      <c r="N7119" s="20">
        <v>4.84</v>
      </c>
      <c r="AE7119">
        <f t="shared" si="111"/>
        <v>2005</v>
      </c>
    </row>
    <row r="7120" spans="1:31" x14ac:dyDescent="0.25">
      <c r="A7120" s="7">
        <v>7117</v>
      </c>
      <c r="B7120" s="8">
        <v>38686</v>
      </c>
      <c r="C7120" t="s">
        <v>3</v>
      </c>
      <c r="D7120" t="s">
        <v>704</v>
      </c>
      <c r="E7120" t="s">
        <v>9</v>
      </c>
      <c r="F7120" t="s">
        <v>490</v>
      </c>
      <c r="G7120" t="s">
        <v>11</v>
      </c>
      <c r="H7120" s="135" t="s">
        <v>1531</v>
      </c>
      <c r="I7120" t="s">
        <v>1454</v>
      </c>
      <c r="J7120" s="20">
        <v>12</v>
      </c>
      <c r="K7120" s="20" t="s">
        <v>9</v>
      </c>
      <c r="L7120" t="s">
        <v>1463</v>
      </c>
      <c r="M7120" s="20">
        <v>2.88</v>
      </c>
      <c r="N7120" s="20">
        <v>4.12</v>
      </c>
      <c r="AE7120">
        <f t="shared" si="111"/>
        <v>2005</v>
      </c>
    </row>
    <row r="7121" spans="1:31" x14ac:dyDescent="0.25">
      <c r="A7121" s="7">
        <v>7118</v>
      </c>
      <c r="B7121" s="8">
        <v>38686</v>
      </c>
      <c r="C7121" t="s">
        <v>3</v>
      </c>
      <c r="D7121" t="s">
        <v>281</v>
      </c>
      <c r="E7121" t="s">
        <v>9</v>
      </c>
      <c r="F7121" t="s">
        <v>490</v>
      </c>
      <c r="G7121" t="s">
        <v>648</v>
      </c>
      <c r="H7121" s="135" t="s">
        <v>2094</v>
      </c>
      <c r="I7121" t="s">
        <v>1454</v>
      </c>
      <c r="J7121" s="20">
        <v>72</v>
      </c>
      <c r="K7121" s="20" t="s">
        <v>1465</v>
      </c>
      <c r="L7121" t="s">
        <v>1466</v>
      </c>
      <c r="M7121" s="20">
        <v>18</v>
      </c>
      <c r="N7121" s="20">
        <v>18</v>
      </c>
      <c r="AE7121">
        <f t="shared" si="111"/>
        <v>2005</v>
      </c>
    </row>
    <row r="7122" spans="1:31" x14ac:dyDescent="0.25">
      <c r="A7122" s="7">
        <v>7119</v>
      </c>
      <c r="B7122" s="8">
        <v>38686</v>
      </c>
      <c r="C7122" t="s">
        <v>3</v>
      </c>
      <c r="D7122" t="s">
        <v>281</v>
      </c>
      <c r="E7122" t="s">
        <v>9</v>
      </c>
      <c r="F7122" t="s">
        <v>490</v>
      </c>
      <c r="G7122" t="s">
        <v>377</v>
      </c>
      <c r="H7122" s="9" t="s">
        <v>2268</v>
      </c>
      <c r="I7122" t="s">
        <v>1454</v>
      </c>
      <c r="J7122" s="20">
        <v>15</v>
      </c>
      <c r="K7122" s="20" t="s">
        <v>3</v>
      </c>
      <c r="L7122" t="s">
        <v>1463</v>
      </c>
      <c r="M7122" s="20">
        <v>4.9000000000000004</v>
      </c>
      <c r="N7122" s="20">
        <v>3.6</v>
      </c>
      <c r="AE7122">
        <f t="shared" si="111"/>
        <v>2005</v>
      </c>
    </row>
    <row r="7123" spans="1:31" x14ac:dyDescent="0.25">
      <c r="A7123" s="7">
        <v>7120</v>
      </c>
      <c r="B7123" s="8">
        <v>38686</v>
      </c>
      <c r="C7123" t="s">
        <v>3</v>
      </c>
      <c r="D7123" t="s">
        <v>281</v>
      </c>
      <c r="E7123" t="s">
        <v>9</v>
      </c>
      <c r="F7123" t="s">
        <v>490</v>
      </c>
      <c r="G7123" t="s">
        <v>377</v>
      </c>
      <c r="H7123" s="9" t="s">
        <v>2124</v>
      </c>
      <c r="I7123" t="s">
        <v>1454</v>
      </c>
      <c r="J7123" s="20">
        <v>12</v>
      </c>
      <c r="K7123" s="20" t="s">
        <v>3</v>
      </c>
      <c r="L7123" t="s">
        <v>1464</v>
      </c>
      <c r="M7123" s="20">
        <v>4.3599999999999994</v>
      </c>
      <c r="N7123" s="20">
        <v>2.64</v>
      </c>
      <c r="AE7123">
        <f t="shared" si="111"/>
        <v>2005</v>
      </c>
    </row>
    <row r="7124" spans="1:31" x14ac:dyDescent="0.25">
      <c r="A7124" s="7">
        <v>7121</v>
      </c>
      <c r="B7124" s="8">
        <v>38686</v>
      </c>
      <c r="C7124" t="s">
        <v>3</v>
      </c>
      <c r="D7124" t="s">
        <v>281</v>
      </c>
      <c r="E7124" t="s">
        <v>9</v>
      </c>
      <c r="F7124" t="s">
        <v>490</v>
      </c>
      <c r="G7124" t="s">
        <v>648</v>
      </c>
      <c r="H7124" s="135" t="s">
        <v>1790</v>
      </c>
      <c r="I7124" t="s">
        <v>1454</v>
      </c>
      <c r="J7124" s="20">
        <v>13</v>
      </c>
      <c r="K7124" s="20" t="s">
        <v>3</v>
      </c>
      <c r="L7124" t="s">
        <v>1463</v>
      </c>
      <c r="M7124" s="20">
        <v>4.38</v>
      </c>
      <c r="N7124" s="20">
        <v>3.12</v>
      </c>
      <c r="AE7124">
        <f t="shared" si="111"/>
        <v>2005</v>
      </c>
    </row>
    <row r="7125" spans="1:31" x14ac:dyDescent="0.25">
      <c r="A7125" s="7">
        <v>7122</v>
      </c>
      <c r="B7125" s="8">
        <v>38686</v>
      </c>
      <c r="C7125" t="s">
        <v>3</v>
      </c>
      <c r="D7125" t="s">
        <v>350</v>
      </c>
      <c r="E7125" t="s">
        <v>9</v>
      </c>
      <c r="F7125" t="s">
        <v>490</v>
      </c>
      <c r="G7125" t="s">
        <v>648</v>
      </c>
      <c r="H7125" s="135" t="s">
        <v>2269</v>
      </c>
      <c r="I7125" t="s">
        <v>1454</v>
      </c>
      <c r="J7125" s="20">
        <v>63</v>
      </c>
      <c r="K7125" s="20" t="s">
        <v>3</v>
      </c>
      <c r="L7125" t="s">
        <v>1464</v>
      </c>
      <c r="M7125" s="20">
        <v>18.64</v>
      </c>
      <c r="N7125" s="20">
        <v>13.86</v>
      </c>
      <c r="AE7125">
        <f t="shared" si="111"/>
        <v>2005</v>
      </c>
    </row>
    <row r="7126" spans="1:31" x14ac:dyDescent="0.25">
      <c r="A7126" s="7">
        <v>7123</v>
      </c>
      <c r="B7126" s="8">
        <v>38686</v>
      </c>
      <c r="C7126" t="s">
        <v>3</v>
      </c>
      <c r="D7126" t="s">
        <v>411</v>
      </c>
      <c r="E7126" t="s">
        <v>9</v>
      </c>
      <c r="F7126" t="s">
        <v>354</v>
      </c>
      <c r="G7126" t="s">
        <v>377</v>
      </c>
      <c r="H7126" s="9" t="s">
        <v>2097</v>
      </c>
      <c r="I7126" t="s">
        <v>1456</v>
      </c>
      <c r="J7126" s="20">
        <v>47</v>
      </c>
      <c r="K7126" s="20" t="s">
        <v>3</v>
      </c>
      <c r="L7126" t="s">
        <v>1464</v>
      </c>
      <c r="M7126" s="20">
        <v>14.16</v>
      </c>
      <c r="N7126" s="20">
        <v>10.34</v>
      </c>
      <c r="O7126" t="s">
        <v>3</v>
      </c>
      <c r="P7126" s="13" t="s">
        <v>494</v>
      </c>
      <c r="Q7126" t="s">
        <v>9</v>
      </c>
      <c r="R7126" t="s">
        <v>134</v>
      </c>
      <c r="S7126" t="s">
        <v>9</v>
      </c>
      <c r="T7126" t="s">
        <v>609</v>
      </c>
      <c r="U7126" t="s">
        <v>1465</v>
      </c>
      <c r="W7126" t="s">
        <v>1465</v>
      </c>
      <c r="Y7126" t="s">
        <v>1465</v>
      </c>
      <c r="AA7126" t="s">
        <v>1465</v>
      </c>
      <c r="AC7126" t="s">
        <v>1465</v>
      </c>
      <c r="AE7126">
        <f t="shared" si="111"/>
        <v>2005</v>
      </c>
    </row>
    <row r="7127" spans="1:31" x14ac:dyDescent="0.25">
      <c r="A7127" s="7">
        <v>7124</v>
      </c>
      <c r="B7127" s="8">
        <v>38686</v>
      </c>
      <c r="C7127" t="s">
        <v>3</v>
      </c>
      <c r="D7127" t="s">
        <v>729</v>
      </c>
      <c r="E7127" t="s">
        <v>9</v>
      </c>
      <c r="F7127" t="s">
        <v>563</v>
      </c>
      <c r="G7127" t="s">
        <v>648</v>
      </c>
      <c r="H7127" s="136" t="s">
        <v>1496</v>
      </c>
      <c r="I7127" t="s">
        <v>1454</v>
      </c>
      <c r="J7127" s="20">
        <v>16</v>
      </c>
      <c r="K7127" s="20" t="s">
        <v>9</v>
      </c>
      <c r="L7127" t="s">
        <v>1464</v>
      </c>
      <c r="M7127" s="20">
        <v>3.52</v>
      </c>
      <c r="N7127" s="20">
        <v>5.48</v>
      </c>
      <c r="AE7127">
        <f t="shared" si="111"/>
        <v>2005</v>
      </c>
    </row>
    <row r="7128" spans="1:31" x14ac:dyDescent="0.25">
      <c r="A7128" s="7">
        <v>7125</v>
      </c>
      <c r="B7128" s="8">
        <v>38686</v>
      </c>
      <c r="C7128" t="s">
        <v>3</v>
      </c>
      <c r="D7128" t="s">
        <v>281</v>
      </c>
      <c r="E7128" t="s">
        <v>9</v>
      </c>
      <c r="F7128" t="s">
        <v>490</v>
      </c>
      <c r="G7128" t="s">
        <v>377</v>
      </c>
      <c r="H7128" s="9" t="s">
        <v>2141</v>
      </c>
      <c r="I7128" t="s">
        <v>1454</v>
      </c>
      <c r="J7128" s="20">
        <v>62</v>
      </c>
      <c r="K7128" s="20" t="s">
        <v>9</v>
      </c>
      <c r="L7128" t="s">
        <v>1463</v>
      </c>
      <c r="M7128" s="20">
        <v>14.88</v>
      </c>
      <c r="N7128" s="20">
        <v>17.12</v>
      </c>
      <c r="AE7128">
        <f t="shared" si="111"/>
        <v>2005</v>
      </c>
    </row>
    <row r="7129" spans="1:31" x14ac:dyDescent="0.25">
      <c r="A7129" s="7">
        <v>7126</v>
      </c>
      <c r="B7129" s="8">
        <v>38686</v>
      </c>
      <c r="C7129" t="s">
        <v>3</v>
      </c>
      <c r="D7129" t="s">
        <v>729</v>
      </c>
      <c r="E7129" t="s">
        <v>9</v>
      </c>
      <c r="F7129" t="s">
        <v>698</v>
      </c>
      <c r="G7129" t="s">
        <v>569</v>
      </c>
      <c r="H7129" s="135" t="s">
        <v>1964</v>
      </c>
      <c r="I7129" t="s">
        <v>1454</v>
      </c>
      <c r="J7129" s="20">
        <v>28</v>
      </c>
      <c r="K7129" s="20" t="s">
        <v>9</v>
      </c>
      <c r="L7129" t="s">
        <v>1464</v>
      </c>
      <c r="M7129" s="20">
        <v>6.16</v>
      </c>
      <c r="N7129" s="20">
        <v>8.84</v>
      </c>
      <c r="AE7129">
        <f t="shared" si="111"/>
        <v>2005</v>
      </c>
    </row>
    <row r="7130" spans="1:31" x14ac:dyDescent="0.25">
      <c r="A7130" s="7">
        <v>7127</v>
      </c>
      <c r="B7130" s="8">
        <v>38686</v>
      </c>
      <c r="C7130" t="s">
        <v>3</v>
      </c>
      <c r="D7130" t="s">
        <v>548</v>
      </c>
      <c r="E7130" t="s">
        <v>9</v>
      </c>
      <c r="F7130" t="s">
        <v>521</v>
      </c>
      <c r="G7130" t="s">
        <v>569</v>
      </c>
      <c r="H7130" s="135" t="s">
        <v>1951</v>
      </c>
      <c r="I7130" t="s">
        <v>1454</v>
      </c>
      <c r="J7130" s="20">
        <v>25</v>
      </c>
      <c r="K7130" s="20" t="s">
        <v>1465</v>
      </c>
      <c r="L7130" t="s">
        <v>1466</v>
      </c>
      <c r="M7130" s="20">
        <v>6.25</v>
      </c>
      <c r="N7130" s="20">
        <v>6.25</v>
      </c>
      <c r="AE7130">
        <f t="shared" si="111"/>
        <v>2005</v>
      </c>
    </row>
    <row r="7131" spans="1:31" x14ac:dyDescent="0.25">
      <c r="A7131" s="7">
        <v>7128</v>
      </c>
      <c r="B7131" s="8">
        <v>38686</v>
      </c>
      <c r="C7131" t="s">
        <v>3</v>
      </c>
      <c r="D7131" t="s">
        <v>281</v>
      </c>
      <c r="E7131" t="s">
        <v>9</v>
      </c>
      <c r="F7131" t="s">
        <v>490</v>
      </c>
      <c r="G7131" t="s">
        <v>714</v>
      </c>
      <c r="H7131" s="9" t="s">
        <v>2104</v>
      </c>
      <c r="I7131" t="s">
        <v>1454</v>
      </c>
      <c r="J7131" s="20">
        <v>81</v>
      </c>
      <c r="K7131" s="20" t="s">
        <v>1465</v>
      </c>
      <c r="L7131" t="s">
        <v>1466</v>
      </c>
      <c r="M7131" s="20">
        <v>20.25</v>
      </c>
      <c r="N7131" s="20">
        <v>20.25</v>
      </c>
      <c r="AE7131">
        <f t="shared" si="111"/>
        <v>2005</v>
      </c>
    </row>
    <row r="7132" spans="1:31" x14ac:dyDescent="0.25">
      <c r="A7132" s="7">
        <v>7129</v>
      </c>
      <c r="B7132" s="8">
        <v>38687</v>
      </c>
      <c r="C7132" t="s">
        <v>3</v>
      </c>
      <c r="D7132" t="s">
        <v>735</v>
      </c>
      <c r="E7132" t="s">
        <v>9</v>
      </c>
      <c r="F7132" t="s">
        <v>698</v>
      </c>
      <c r="G7132" t="s">
        <v>377</v>
      </c>
      <c r="H7132" s="9" t="s">
        <v>2270</v>
      </c>
      <c r="I7132" t="s">
        <v>1454</v>
      </c>
      <c r="J7132" s="20">
        <v>28</v>
      </c>
      <c r="K7132" s="20" t="s">
        <v>3</v>
      </c>
      <c r="L7132" t="s">
        <v>1464</v>
      </c>
      <c r="M7132" s="20">
        <v>8.84</v>
      </c>
      <c r="N7132" s="20">
        <v>6.16</v>
      </c>
      <c r="AE7132">
        <f t="shared" si="111"/>
        <v>2005</v>
      </c>
    </row>
    <row r="7133" spans="1:31" x14ac:dyDescent="0.25">
      <c r="A7133" s="7">
        <v>7130</v>
      </c>
      <c r="B7133" s="8">
        <v>38687</v>
      </c>
      <c r="C7133" t="s">
        <v>3</v>
      </c>
      <c r="D7133" t="s">
        <v>614</v>
      </c>
      <c r="E7133" t="s">
        <v>9</v>
      </c>
      <c r="F7133" t="s">
        <v>727</v>
      </c>
      <c r="G7133" t="s">
        <v>648</v>
      </c>
      <c r="H7133" s="135" t="s">
        <v>2271</v>
      </c>
      <c r="I7133" t="s">
        <v>1454</v>
      </c>
      <c r="J7133" s="20">
        <v>78</v>
      </c>
      <c r="K7133" s="20" t="s">
        <v>3</v>
      </c>
      <c r="L7133" t="s">
        <v>1464</v>
      </c>
      <c r="M7133" s="20">
        <v>22.84</v>
      </c>
      <c r="N7133" s="20">
        <v>17.16</v>
      </c>
      <c r="AE7133">
        <f t="shared" si="111"/>
        <v>2005</v>
      </c>
    </row>
    <row r="7134" spans="1:31" x14ac:dyDescent="0.25">
      <c r="A7134" s="7">
        <v>7131</v>
      </c>
      <c r="B7134" s="8">
        <v>38688</v>
      </c>
      <c r="C7134" t="s">
        <v>3</v>
      </c>
      <c r="D7134" t="s">
        <v>350</v>
      </c>
      <c r="E7134" t="s">
        <v>9</v>
      </c>
      <c r="F7134" t="s">
        <v>698</v>
      </c>
      <c r="G7134" t="s">
        <v>569</v>
      </c>
      <c r="H7134" s="9" t="s">
        <v>2165</v>
      </c>
      <c r="I7134" t="s">
        <v>1454</v>
      </c>
      <c r="J7134" s="20">
        <v>9</v>
      </c>
      <c r="K7134" s="20" t="s">
        <v>3</v>
      </c>
      <c r="L7134" t="s">
        <v>1464</v>
      </c>
      <c r="M7134" s="20">
        <v>3.52</v>
      </c>
      <c r="N7134" s="20">
        <v>1.98</v>
      </c>
      <c r="AE7134">
        <f t="shared" si="111"/>
        <v>2005</v>
      </c>
    </row>
    <row r="7135" spans="1:31" x14ac:dyDescent="0.25">
      <c r="A7135" s="7">
        <v>7132</v>
      </c>
      <c r="B7135" s="8">
        <v>38689</v>
      </c>
      <c r="C7135" t="s">
        <v>3</v>
      </c>
      <c r="D7135" t="s">
        <v>265</v>
      </c>
      <c r="E7135" t="s">
        <v>9</v>
      </c>
      <c r="F7135" t="s">
        <v>672</v>
      </c>
      <c r="G7135" t="s">
        <v>24</v>
      </c>
      <c r="H7135" s="135" t="s">
        <v>1547</v>
      </c>
      <c r="I7135" t="s">
        <v>1454</v>
      </c>
      <c r="J7135" s="20">
        <v>28</v>
      </c>
      <c r="K7135" s="20" t="s">
        <v>9</v>
      </c>
      <c r="L7135" t="s">
        <v>1464</v>
      </c>
      <c r="M7135" s="20">
        <v>6.16</v>
      </c>
      <c r="N7135" s="20">
        <v>8.84</v>
      </c>
      <c r="AE7135">
        <f t="shared" si="111"/>
        <v>2005</v>
      </c>
    </row>
    <row r="7136" spans="1:31" x14ac:dyDescent="0.25">
      <c r="A7136" s="7">
        <v>7133</v>
      </c>
      <c r="B7136" s="8">
        <v>38689</v>
      </c>
      <c r="C7136" t="s">
        <v>3</v>
      </c>
      <c r="D7136" t="s">
        <v>442</v>
      </c>
      <c r="E7136" t="s">
        <v>9</v>
      </c>
      <c r="F7136" t="s">
        <v>733</v>
      </c>
      <c r="G7136" t="s">
        <v>633</v>
      </c>
      <c r="H7136" s="135" t="s">
        <v>1744</v>
      </c>
      <c r="I7136" t="s">
        <v>1454</v>
      </c>
      <c r="J7136" s="20">
        <v>10</v>
      </c>
      <c r="K7136" s="20" t="s">
        <v>3</v>
      </c>
      <c r="L7136" t="s">
        <v>1463</v>
      </c>
      <c r="M7136" s="20">
        <v>3.6</v>
      </c>
      <c r="N7136" s="20">
        <v>2.4</v>
      </c>
      <c r="AE7136">
        <f t="shared" si="111"/>
        <v>2005</v>
      </c>
    </row>
    <row r="7137" spans="1:31" x14ac:dyDescent="0.25">
      <c r="A7137" s="7">
        <v>7134</v>
      </c>
      <c r="B7137" s="8">
        <v>38689</v>
      </c>
      <c r="C7137" t="s">
        <v>3</v>
      </c>
      <c r="D7137" t="s">
        <v>773</v>
      </c>
      <c r="E7137" t="s">
        <v>9</v>
      </c>
      <c r="F7137" t="s">
        <v>545</v>
      </c>
      <c r="G7137" t="s">
        <v>14</v>
      </c>
      <c r="H7137" s="135" t="s">
        <v>1507</v>
      </c>
      <c r="I7137" t="s">
        <v>1458</v>
      </c>
      <c r="J7137" s="20">
        <v>48</v>
      </c>
      <c r="K7137" s="20" t="s">
        <v>3</v>
      </c>
      <c r="L7137" t="s">
        <v>1464</v>
      </c>
      <c r="M7137" s="20">
        <v>10</v>
      </c>
      <c r="N7137" s="20">
        <v>30</v>
      </c>
      <c r="AE7137">
        <f t="shared" si="111"/>
        <v>2005</v>
      </c>
    </row>
    <row r="7138" spans="1:31" x14ac:dyDescent="0.25">
      <c r="A7138" s="7">
        <v>7135</v>
      </c>
      <c r="B7138" s="8">
        <v>38689</v>
      </c>
      <c r="C7138" t="s">
        <v>3</v>
      </c>
      <c r="D7138" t="s">
        <v>729</v>
      </c>
      <c r="E7138" t="s">
        <v>9</v>
      </c>
      <c r="F7138" t="s">
        <v>682</v>
      </c>
      <c r="G7138" t="s">
        <v>648</v>
      </c>
      <c r="H7138" s="135" t="s">
        <v>1791</v>
      </c>
      <c r="I7138" t="s">
        <v>1454</v>
      </c>
      <c r="J7138" s="20">
        <v>12</v>
      </c>
      <c r="K7138" s="20" t="s">
        <v>3</v>
      </c>
      <c r="L7138" t="s">
        <v>1463</v>
      </c>
      <c r="M7138" s="20">
        <v>4.12</v>
      </c>
      <c r="N7138" s="20">
        <v>2.88</v>
      </c>
      <c r="AE7138">
        <f t="shared" si="111"/>
        <v>2005</v>
      </c>
    </row>
    <row r="7139" spans="1:31" x14ac:dyDescent="0.25">
      <c r="A7139" s="7">
        <v>7136</v>
      </c>
      <c r="B7139" s="8">
        <v>38689</v>
      </c>
      <c r="C7139" t="s">
        <v>3</v>
      </c>
      <c r="D7139" t="s">
        <v>302</v>
      </c>
      <c r="E7139" t="s">
        <v>9</v>
      </c>
      <c r="F7139" t="s">
        <v>55</v>
      </c>
      <c r="G7139" t="s">
        <v>648</v>
      </c>
      <c r="H7139" s="135" t="s">
        <v>1785</v>
      </c>
      <c r="I7139" t="s">
        <v>1454</v>
      </c>
      <c r="J7139" s="20">
        <v>15</v>
      </c>
      <c r="K7139" s="20" t="s">
        <v>9</v>
      </c>
      <c r="L7139" t="s">
        <v>1463</v>
      </c>
      <c r="M7139" s="20">
        <v>3.6</v>
      </c>
      <c r="N7139" s="20">
        <v>4.9000000000000004</v>
      </c>
      <c r="AE7139">
        <f t="shared" si="111"/>
        <v>2005</v>
      </c>
    </row>
    <row r="7140" spans="1:31" x14ac:dyDescent="0.25">
      <c r="A7140" s="7">
        <v>7137</v>
      </c>
      <c r="B7140" s="8">
        <v>38689</v>
      </c>
      <c r="C7140" t="s">
        <v>3</v>
      </c>
      <c r="D7140" t="s">
        <v>119</v>
      </c>
      <c r="E7140" t="s">
        <v>9</v>
      </c>
      <c r="F7140" t="s">
        <v>681</v>
      </c>
      <c r="G7140" t="s">
        <v>648</v>
      </c>
      <c r="H7140" s="9" t="s">
        <v>1797</v>
      </c>
      <c r="I7140" t="s">
        <v>1454</v>
      </c>
      <c r="J7140" s="20">
        <v>40</v>
      </c>
      <c r="K7140" s="20" t="s">
        <v>9</v>
      </c>
      <c r="L7140" t="s">
        <v>1463</v>
      </c>
      <c r="M7140" s="20">
        <v>9.6</v>
      </c>
      <c r="N7140" s="20">
        <v>11.4</v>
      </c>
      <c r="AE7140">
        <f t="shared" si="111"/>
        <v>2005</v>
      </c>
    </row>
    <row r="7141" spans="1:31" x14ac:dyDescent="0.25">
      <c r="A7141" s="7">
        <v>7138</v>
      </c>
      <c r="B7141" s="8">
        <v>38690</v>
      </c>
      <c r="C7141" t="s">
        <v>3</v>
      </c>
      <c r="D7141" t="s">
        <v>270</v>
      </c>
      <c r="E7141" t="s">
        <v>9</v>
      </c>
      <c r="F7141" t="s">
        <v>703</v>
      </c>
      <c r="G7141" t="s">
        <v>65</v>
      </c>
      <c r="H7141" s="135" t="s">
        <v>1519</v>
      </c>
      <c r="I7141" t="s">
        <v>1455</v>
      </c>
      <c r="J7141" s="20">
        <v>50</v>
      </c>
      <c r="K7141" s="20" t="s">
        <v>1465</v>
      </c>
      <c r="L7141" t="s">
        <v>1466</v>
      </c>
      <c r="M7141" s="20">
        <v>6.25</v>
      </c>
      <c r="N7141" s="20">
        <v>6.25</v>
      </c>
      <c r="AE7141">
        <f t="shared" si="111"/>
        <v>2005</v>
      </c>
    </row>
    <row r="7142" spans="1:31" x14ac:dyDescent="0.25">
      <c r="A7142" s="7">
        <v>7139</v>
      </c>
      <c r="B7142" s="8">
        <v>38690</v>
      </c>
      <c r="C7142" t="s">
        <v>3</v>
      </c>
      <c r="D7142" t="s">
        <v>773</v>
      </c>
      <c r="E7142" t="s">
        <v>9</v>
      </c>
      <c r="F7142" t="s">
        <v>415</v>
      </c>
      <c r="G7142" t="s">
        <v>14</v>
      </c>
      <c r="H7142" s="135" t="s">
        <v>1530</v>
      </c>
      <c r="I7142" t="s">
        <v>1455</v>
      </c>
      <c r="J7142" s="20">
        <v>72</v>
      </c>
      <c r="K7142" s="20" t="s">
        <v>9</v>
      </c>
      <c r="L7142" t="s">
        <v>1464</v>
      </c>
      <c r="M7142" s="20">
        <v>7.92</v>
      </c>
      <c r="N7142" s="20">
        <v>10.58</v>
      </c>
      <c r="AE7142">
        <f t="shared" si="111"/>
        <v>2005</v>
      </c>
    </row>
    <row r="7143" spans="1:31" x14ac:dyDescent="0.25">
      <c r="A7143" s="7">
        <v>7140</v>
      </c>
      <c r="B7143" s="8">
        <v>38690</v>
      </c>
      <c r="C7143" t="s">
        <v>3</v>
      </c>
      <c r="D7143" t="s">
        <v>773</v>
      </c>
      <c r="E7143" t="s">
        <v>9</v>
      </c>
      <c r="F7143" t="s">
        <v>703</v>
      </c>
      <c r="G7143" t="s">
        <v>14</v>
      </c>
      <c r="H7143" s="135" t="s">
        <v>1501</v>
      </c>
      <c r="I7143" t="s">
        <v>1455</v>
      </c>
      <c r="J7143" s="20">
        <v>99</v>
      </c>
      <c r="K7143" s="20" t="s">
        <v>9</v>
      </c>
      <c r="L7143" t="s">
        <v>1464</v>
      </c>
      <c r="M7143" s="20">
        <v>10.89</v>
      </c>
      <c r="N7143" s="20">
        <v>14.36</v>
      </c>
      <c r="AE7143">
        <f t="shared" si="111"/>
        <v>2005</v>
      </c>
    </row>
    <row r="7144" spans="1:31" x14ac:dyDescent="0.25">
      <c r="A7144" s="7">
        <v>7141</v>
      </c>
      <c r="B7144" s="8">
        <v>38690</v>
      </c>
      <c r="C7144" t="s">
        <v>3</v>
      </c>
      <c r="D7144" t="s">
        <v>360</v>
      </c>
      <c r="E7144" t="s">
        <v>9</v>
      </c>
      <c r="F7144" t="s">
        <v>703</v>
      </c>
      <c r="G7144" t="s">
        <v>17</v>
      </c>
      <c r="H7144" s="135" t="s">
        <v>1502</v>
      </c>
      <c r="I7144" t="s">
        <v>1454</v>
      </c>
      <c r="J7144" s="20">
        <v>23</v>
      </c>
      <c r="K7144" s="20" t="s">
        <v>9</v>
      </c>
      <c r="L7144" t="s">
        <v>1464</v>
      </c>
      <c r="M7144" s="20">
        <v>5.0600000000000005</v>
      </c>
      <c r="N7144" s="20">
        <v>7.4399999999999995</v>
      </c>
      <c r="AE7144">
        <f t="shared" si="111"/>
        <v>2005</v>
      </c>
    </row>
    <row r="7145" spans="1:31" x14ac:dyDescent="0.25">
      <c r="A7145" s="7">
        <v>7142</v>
      </c>
      <c r="B7145" s="8">
        <v>38690</v>
      </c>
      <c r="C7145" t="s">
        <v>3</v>
      </c>
      <c r="D7145" t="s">
        <v>360</v>
      </c>
      <c r="E7145" t="s">
        <v>9</v>
      </c>
      <c r="F7145" t="s">
        <v>703</v>
      </c>
      <c r="G7145" t="s">
        <v>65</v>
      </c>
      <c r="H7145" s="135" t="s">
        <v>1496</v>
      </c>
      <c r="I7145" t="s">
        <v>1454</v>
      </c>
      <c r="J7145" s="20">
        <v>12</v>
      </c>
      <c r="K7145" s="20" t="s">
        <v>1465</v>
      </c>
      <c r="L7145" t="s">
        <v>1466</v>
      </c>
      <c r="M7145" s="20">
        <v>3</v>
      </c>
      <c r="N7145" s="20">
        <v>3</v>
      </c>
      <c r="AE7145">
        <f t="shared" si="111"/>
        <v>2005</v>
      </c>
    </row>
    <row r="7146" spans="1:31" x14ac:dyDescent="0.25">
      <c r="A7146" s="7">
        <v>7143</v>
      </c>
      <c r="B7146" s="8">
        <v>38690</v>
      </c>
      <c r="C7146" t="s">
        <v>3</v>
      </c>
      <c r="D7146" t="s">
        <v>78</v>
      </c>
      <c r="E7146" t="s">
        <v>9</v>
      </c>
      <c r="F7146" t="s">
        <v>270</v>
      </c>
      <c r="G7146" t="s">
        <v>65</v>
      </c>
      <c r="H7146" s="135" t="s">
        <v>1496</v>
      </c>
      <c r="I7146" t="s">
        <v>1455</v>
      </c>
      <c r="J7146" s="20">
        <v>15</v>
      </c>
      <c r="K7146" s="20" t="s">
        <v>9</v>
      </c>
      <c r="L7146" t="s">
        <v>1464</v>
      </c>
      <c r="M7146" s="20">
        <v>1.65</v>
      </c>
      <c r="N7146" s="20">
        <v>2.6</v>
      </c>
      <c r="AE7146">
        <f t="shared" si="111"/>
        <v>2005</v>
      </c>
    </row>
    <row r="7147" spans="1:31" x14ac:dyDescent="0.25">
      <c r="A7147" s="7">
        <v>7144</v>
      </c>
      <c r="B7147" s="8">
        <v>38690</v>
      </c>
      <c r="C7147" t="s">
        <v>3</v>
      </c>
      <c r="D7147" t="s">
        <v>163</v>
      </c>
      <c r="E7147" t="s">
        <v>9</v>
      </c>
      <c r="F7147" t="s">
        <v>19</v>
      </c>
      <c r="G7147" t="s">
        <v>732</v>
      </c>
      <c r="H7147" s="136" t="s">
        <v>2239</v>
      </c>
      <c r="I7147" t="s">
        <v>1454</v>
      </c>
      <c r="J7147" s="20">
        <v>17</v>
      </c>
      <c r="K7147" s="20" t="s">
        <v>3</v>
      </c>
      <c r="L7147" t="s">
        <v>1464</v>
      </c>
      <c r="M7147" s="20">
        <v>5.76</v>
      </c>
      <c r="N7147" s="20">
        <v>3.74</v>
      </c>
      <c r="AE7147">
        <f t="shared" si="111"/>
        <v>2005</v>
      </c>
    </row>
    <row r="7148" spans="1:31" x14ac:dyDescent="0.25">
      <c r="A7148" s="7">
        <v>7145</v>
      </c>
      <c r="B7148" s="8">
        <v>38691</v>
      </c>
      <c r="C7148" t="s">
        <v>3</v>
      </c>
      <c r="D7148" t="s">
        <v>442</v>
      </c>
      <c r="E7148" t="s">
        <v>9</v>
      </c>
      <c r="F7148" t="s">
        <v>543</v>
      </c>
      <c r="G7148" t="s">
        <v>569</v>
      </c>
      <c r="H7148" s="135" t="s">
        <v>2133</v>
      </c>
      <c r="I7148" t="s">
        <v>1455</v>
      </c>
      <c r="J7148" s="20">
        <v>13</v>
      </c>
      <c r="K7148" s="20" t="s">
        <v>9</v>
      </c>
      <c r="L7148" t="s">
        <v>1463</v>
      </c>
      <c r="M7148" s="20">
        <v>1.56</v>
      </c>
      <c r="N7148" s="20">
        <v>2.19</v>
      </c>
      <c r="AE7148">
        <f t="shared" si="111"/>
        <v>2005</v>
      </c>
    </row>
    <row r="7149" spans="1:31" x14ac:dyDescent="0.25">
      <c r="A7149" s="7">
        <v>7146</v>
      </c>
      <c r="B7149" s="8">
        <v>38691</v>
      </c>
      <c r="C7149" t="s">
        <v>3</v>
      </c>
      <c r="D7149" t="s">
        <v>233</v>
      </c>
      <c r="E7149" t="s">
        <v>9</v>
      </c>
      <c r="F7149" t="s">
        <v>548</v>
      </c>
      <c r="G7149" t="s">
        <v>14</v>
      </c>
      <c r="H7149" s="135" t="s">
        <v>1522</v>
      </c>
      <c r="I7149" t="s">
        <v>1454</v>
      </c>
      <c r="J7149" s="20">
        <v>12</v>
      </c>
      <c r="K7149" s="20" t="s">
        <v>3</v>
      </c>
      <c r="L7149" t="s">
        <v>1464</v>
      </c>
      <c r="M7149" s="20">
        <v>4.3599999999999994</v>
      </c>
      <c r="N7149" s="20">
        <v>2.64</v>
      </c>
      <c r="AE7149">
        <f t="shared" si="111"/>
        <v>2005</v>
      </c>
    </row>
    <row r="7150" spans="1:31" x14ac:dyDescent="0.25">
      <c r="A7150" s="7">
        <v>7147</v>
      </c>
      <c r="B7150" s="8">
        <v>38692</v>
      </c>
      <c r="C7150" t="s">
        <v>3</v>
      </c>
      <c r="D7150" t="s">
        <v>270</v>
      </c>
      <c r="E7150" t="s">
        <v>9</v>
      </c>
      <c r="F7150" t="s">
        <v>758</v>
      </c>
      <c r="G7150" t="s">
        <v>14</v>
      </c>
      <c r="H7150" s="135" t="s">
        <v>1496</v>
      </c>
      <c r="I7150" t="s">
        <v>1455</v>
      </c>
      <c r="J7150" s="20">
        <v>14</v>
      </c>
      <c r="K7150" s="20" t="s">
        <v>3</v>
      </c>
      <c r="L7150" t="s">
        <v>1464</v>
      </c>
      <c r="M7150" s="20">
        <v>2.46</v>
      </c>
      <c r="N7150" s="20">
        <v>1.54</v>
      </c>
      <c r="AE7150">
        <f t="shared" si="111"/>
        <v>2005</v>
      </c>
    </row>
    <row r="7151" spans="1:31" x14ac:dyDescent="0.25">
      <c r="A7151" s="7">
        <v>7148</v>
      </c>
      <c r="B7151" s="8">
        <v>38692</v>
      </c>
      <c r="C7151" t="s">
        <v>3</v>
      </c>
      <c r="D7151" t="s">
        <v>25</v>
      </c>
      <c r="E7151" t="s">
        <v>9</v>
      </c>
      <c r="F7151" t="s">
        <v>381</v>
      </c>
      <c r="G7151" t="s">
        <v>24</v>
      </c>
      <c r="H7151" s="136" t="s">
        <v>1496</v>
      </c>
      <c r="I7151" t="s">
        <v>1454</v>
      </c>
      <c r="J7151" s="20">
        <v>16</v>
      </c>
      <c r="K7151" s="20" t="s">
        <v>3</v>
      </c>
      <c r="L7151" t="s">
        <v>1464</v>
      </c>
      <c r="M7151" s="20">
        <v>5.48</v>
      </c>
      <c r="N7151" s="20">
        <v>3.52</v>
      </c>
      <c r="AE7151">
        <f t="shared" si="111"/>
        <v>2005</v>
      </c>
    </row>
    <row r="7152" spans="1:31" x14ac:dyDescent="0.25">
      <c r="A7152" s="7">
        <v>7149</v>
      </c>
      <c r="B7152" s="8">
        <v>38692</v>
      </c>
      <c r="C7152" t="s">
        <v>3</v>
      </c>
      <c r="D7152" t="s">
        <v>677</v>
      </c>
      <c r="E7152" t="s">
        <v>9</v>
      </c>
      <c r="F7152" t="s">
        <v>375</v>
      </c>
      <c r="G7152" t="s">
        <v>377</v>
      </c>
      <c r="H7152" s="9" t="s">
        <v>2272</v>
      </c>
      <c r="I7152" t="s">
        <v>1454</v>
      </c>
      <c r="J7152" s="20">
        <v>68</v>
      </c>
      <c r="K7152" s="20" t="s">
        <v>9</v>
      </c>
      <c r="L7152" t="s">
        <v>1464</v>
      </c>
      <c r="M7152" s="20">
        <v>14.96</v>
      </c>
      <c r="N7152" s="20">
        <v>20.04</v>
      </c>
      <c r="AE7152">
        <f t="shared" si="111"/>
        <v>2005</v>
      </c>
    </row>
    <row r="7153" spans="1:31" x14ac:dyDescent="0.25">
      <c r="A7153" s="7">
        <v>7150</v>
      </c>
      <c r="B7153" s="8">
        <v>38692</v>
      </c>
      <c r="C7153" t="s">
        <v>3</v>
      </c>
      <c r="D7153" t="s">
        <v>15</v>
      </c>
      <c r="E7153" t="s">
        <v>9</v>
      </c>
      <c r="F7153" t="s">
        <v>351</v>
      </c>
      <c r="G7153" t="s">
        <v>714</v>
      </c>
      <c r="H7153" s="135" t="s">
        <v>2178</v>
      </c>
      <c r="I7153" t="s">
        <v>1454</v>
      </c>
      <c r="J7153" s="20">
        <v>26</v>
      </c>
      <c r="K7153" s="20" t="s">
        <v>9</v>
      </c>
      <c r="L7153" t="s">
        <v>1464</v>
      </c>
      <c r="M7153" s="20">
        <v>5.72</v>
      </c>
      <c r="N7153" s="20">
        <v>8.2800000000000011</v>
      </c>
      <c r="AE7153">
        <f t="shared" si="111"/>
        <v>2005</v>
      </c>
    </row>
    <row r="7154" spans="1:31" x14ac:dyDescent="0.25">
      <c r="A7154" s="7">
        <v>7151</v>
      </c>
      <c r="B7154" s="8">
        <v>38692</v>
      </c>
      <c r="C7154" t="s">
        <v>3</v>
      </c>
      <c r="D7154" t="s">
        <v>721</v>
      </c>
      <c r="E7154" t="s">
        <v>9</v>
      </c>
      <c r="F7154" t="s">
        <v>745</v>
      </c>
      <c r="G7154" t="s">
        <v>714</v>
      </c>
      <c r="H7154" s="135" t="s">
        <v>1496</v>
      </c>
      <c r="I7154" t="s">
        <v>1454</v>
      </c>
      <c r="J7154" s="20">
        <v>25</v>
      </c>
      <c r="K7154" s="20" t="s">
        <v>3</v>
      </c>
      <c r="L7154" t="s">
        <v>1464</v>
      </c>
      <c r="M7154" s="20">
        <v>8</v>
      </c>
      <c r="N7154" s="20">
        <v>5.5</v>
      </c>
      <c r="AE7154">
        <f t="shared" si="111"/>
        <v>2005</v>
      </c>
    </row>
    <row r="7155" spans="1:31" x14ac:dyDescent="0.25">
      <c r="A7155" s="7">
        <v>7152</v>
      </c>
      <c r="B7155" s="8">
        <v>38693</v>
      </c>
      <c r="C7155" t="s">
        <v>3</v>
      </c>
      <c r="D7155" t="s">
        <v>729</v>
      </c>
      <c r="E7155" t="s">
        <v>9</v>
      </c>
      <c r="F7155" t="s">
        <v>767</v>
      </c>
      <c r="G7155" t="s">
        <v>65</v>
      </c>
      <c r="H7155" s="135" t="s">
        <v>1584</v>
      </c>
      <c r="I7155" t="s">
        <v>1454</v>
      </c>
      <c r="J7155" s="20">
        <v>10</v>
      </c>
      <c r="K7155" s="20" t="s">
        <v>9</v>
      </c>
      <c r="L7155" t="s">
        <v>1464</v>
      </c>
      <c r="M7155" s="20">
        <v>2.2000000000000002</v>
      </c>
      <c r="N7155" s="20">
        <v>3.8</v>
      </c>
      <c r="AE7155">
        <f t="shared" si="111"/>
        <v>2005</v>
      </c>
    </row>
    <row r="7156" spans="1:31" x14ac:dyDescent="0.25">
      <c r="A7156" s="7">
        <v>7153</v>
      </c>
      <c r="B7156" s="8">
        <v>38693</v>
      </c>
      <c r="C7156" t="s">
        <v>3</v>
      </c>
      <c r="D7156" t="s">
        <v>202</v>
      </c>
      <c r="E7156" t="s">
        <v>9</v>
      </c>
      <c r="F7156" t="s">
        <v>703</v>
      </c>
      <c r="G7156" t="s">
        <v>17</v>
      </c>
      <c r="H7156" s="135" t="s">
        <v>1496</v>
      </c>
      <c r="I7156" t="s">
        <v>1454</v>
      </c>
      <c r="J7156" s="20">
        <v>16</v>
      </c>
      <c r="K7156" s="20" t="s">
        <v>3</v>
      </c>
      <c r="L7156" t="s">
        <v>1463</v>
      </c>
      <c r="M7156" s="20">
        <v>5.16</v>
      </c>
      <c r="N7156" s="20">
        <v>3.84</v>
      </c>
      <c r="AE7156">
        <f t="shared" si="111"/>
        <v>2005</v>
      </c>
    </row>
    <row r="7157" spans="1:31" x14ac:dyDescent="0.25">
      <c r="A7157" s="7">
        <v>7154</v>
      </c>
      <c r="B7157" s="8">
        <v>38694</v>
      </c>
      <c r="C7157" t="s">
        <v>3</v>
      </c>
      <c r="D7157" t="s">
        <v>774</v>
      </c>
      <c r="E7157" t="s">
        <v>9</v>
      </c>
      <c r="F7157" t="s">
        <v>629</v>
      </c>
      <c r="G7157" t="s">
        <v>24</v>
      </c>
      <c r="H7157" s="135" t="s">
        <v>1546</v>
      </c>
      <c r="I7157" t="s">
        <v>1455</v>
      </c>
      <c r="J7157" s="20">
        <v>6</v>
      </c>
      <c r="K7157" s="20" t="s">
        <v>3</v>
      </c>
      <c r="L7157" t="s">
        <v>1463</v>
      </c>
      <c r="M7157" s="20">
        <v>1.28</v>
      </c>
      <c r="N7157" s="20">
        <v>0.72</v>
      </c>
      <c r="AE7157">
        <f t="shared" si="111"/>
        <v>2005</v>
      </c>
    </row>
    <row r="7158" spans="1:31" x14ac:dyDescent="0.25">
      <c r="A7158" s="7">
        <v>7155</v>
      </c>
      <c r="B7158" s="8">
        <v>38694</v>
      </c>
      <c r="C7158" t="s">
        <v>3</v>
      </c>
      <c r="D7158" t="s">
        <v>775</v>
      </c>
      <c r="E7158" t="s">
        <v>9</v>
      </c>
      <c r="F7158" t="s">
        <v>25</v>
      </c>
      <c r="G7158" t="s">
        <v>377</v>
      </c>
      <c r="H7158" s="136" t="s">
        <v>1613</v>
      </c>
      <c r="I7158" t="s">
        <v>1458</v>
      </c>
      <c r="J7158" s="20">
        <v>1</v>
      </c>
      <c r="K7158" s="20" t="s">
        <v>1465</v>
      </c>
      <c r="L7158" t="s">
        <v>1466</v>
      </c>
      <c r="M7158" s="20">
        <v>30</v>
      </c>
      <c r="N7158" s="20">
        <v>10</v>
      </c>
      <c r="AE7158">
        <f t="shared" si="111"/>
        <v>2005</v>
      </c>
    </row>
    <row r="7159" spans="1:31" x14ac:dyDescent="0.25">
      <c r="A7159" s="7">
        <v>7156</v>
      </c>
      <c r="B7159" s="8">
        <v>38694</v>
      </c>
      <c r="C7159" t="s">
        <v>3</v>
      </c>
      <c r="D7159" t="s">
        <v>770</v>
      </c>
      <c r="E7159" t="s">
        <v>9</v>
      </c>
      <c r="F7159" t="s">
        <v>687</v>
      </c>
      <c r="G7159" t="s">
        <v>648</v>
      </c>
      <c r="H7159" s="135" t="s">
        <v>1901</v>
      </c>
      <c r="I7159" t="s">
        <v>1454</v>
      </c>
      <c r="J7159" s="20">
        <v>17</v>
      </c>
      <c r="K7159" s="20" t="s">
        <v>9</v>
      </c>
      <c r="L7159" t="s">
        <v>1463</v>
      </c>
      <c r="M7159" s="20">
        <v>4.08</v>
      </c>
      <c r="N7159" s="20">
        <v>5.42</v>
      </c>
      <c r="AE7159">
        <f t="shared" si="111"/>
        <v>2005</v>
      </c>
    </row>
    <row r="7160" spans="1:31" x14ac:dyDescent="0.25">
      <c r="A7160" s="7">
        <v>7157</v>
      </c>
      <c r="B7160" s="8">
        <v>38694</v>
      </c>
      <c r="C7160" t="s">
        <v>3</v>
      </c>
      <c r="D7160" t="s">
        <v>770</v>
      </c>
      <c r="E7160" t="s">
        <v>9</v>
      </c>
      <c r="F7160" t="s">
        <v>719</v>
      </c>
      <c r="G7160" t="s">
        <v>648</v>
      </c>
      <c r="H7160" s="136" t="s">
        <v>1496</v>
      </c>
      <c r="I7160" t="s">
        <v>1454</v>
      </c>
      <c r="J7160" s="20">
        <v>14</v>
      </c>
      <c r="K7160" s="20" t="s">
        <v>3</v>
      </c>
      <c r="L7160" t="s">
        <v>1464</v>
      </c>
      <c r="M7160" s="20">
        <v>4.92</v>
      </c>
      <c r="N7160" s="20">
        <v>3.08</v>
      </c>
      <c r="AE7160">
        <f t="shared" si="111"/>
        <v>2005</v>
      </c>
    </row>
    <row r="7161" spans="1:31" x14ac:dyDescent="0.25">
      <c r="A7161" s="7">
        <v>7158</v>
      </c>
      <c r="B7161" s="8">
        <v>38695</v>
      </c>
      <c r="C7161" t="s">
        <v>3</v>
      </c>
      <c r="D7161" t="s">
        <v>678</v>
      </c>
      <c r="E7161" t="s">
        <v>9</v>
      </c>
      <c r="F7161" t="s">
        <v>240</v>
      </c>
      <c r="G7161" t="s">
        <v>648</v>
      </c>
      <c r="H7161" s="136" t="s">
        <v>1496</v>
      </c>
      <c r="I7161" t="s">
        <v>1454</v>
      </c>
      <c r="J7161" s="20">
        <v>16</v>
      </c>
      <c r="K7161" s="20" t="s">
        <v>1465</v>
      </c>
      <c r="L7161" t="s">
        <v>1466</v>
      </c>
      <c r="M7161" s="20">
        <v>4</v>
      </c>
      <c r="N7161" s="20">
        <v>4</v>
      </c>
      <c r="AE7161">
        <f t="shared" si="111"/>
        <v>2005</v>
      </c>
    </row>
    <row r="7162" spans="1:31" x14ac:dyDescent="0.25">
      <c r="A7162" s="7">
        <v>7159</v>
      </c>
      <c r="B7162" s="8">
        <v>38695</v>
      </c>
      <c r="C7162" t="s">
        <v>3</v>
      </c>
      <c r="D7162" t="s">
        <v>721</v>
      </c>
      <c r="E7162" t="s">
        <v>9</v>
      </c>
      <c r="F7162" t="s">
        <v>687</v>
      </c>
      <c r="G7162" t="s">
        <v>569</v>
      </c>
      <c r="H7162" s="135" t="s">
        <v>1496</v>
      </c>
      <c r="I7162" t="s">
        <v>1454</v>
      </c>
      <c r="J7162" s="20">
        <v>22</v>
      </c>
      <c r="K7162" s="20" t="s">
        <v>3</v>
      </c>
      <c r="L7162" t="s">
        <v>1464</v>
      </c>
      <c r="M7162" s="20">
        <v>7.16</v>
      </c>
      <c r="N7162" s="20">
        <v>4.84</v>
      </c>
      <c r="AE7162">
        <f t="shared" si="111"/>
        <v>2005</v>
      </c>
    </row>
    <row r="7163" spans="1:31" x14ac:dyDescent="0.25">
      <c r="A7163" s="7">
        <v>7160</v>
      </c>
      <c r="B7163" s="8">
        <v>38696</v>
      </c>
      <c r="C7163" t="s">
        <v>3</v>
      </c>
      <c r="D7163" t="s">
        <v>770</v>
      </c>
      <c r="E7163" t="s">
        <v>9</v>
      </c>
      <c r="F7163" t="s">
        <v>698</v>
      </c>
      <c r="G7163" t="s">
        <v>648</v>
      </c>
      <c r="H7163" s="135" t="s">
        <v>2203</v>
      </c>
      <c r="I7163" t="s">
        <v>1454</v>
      </c>
      <c r="J7163" s="20">
        <v>12</v>
      </c>
      <c r="K7163" s="20" t="s">
        <v>1465</v>
      </c>
      <c r="L7163" t="s">
        <v>1466</v>
      </c>
      <c r="M7163" s="20">
        <v>3</v>
      </c>
      <c r="N7163" s="20">
        <v>3</v>
      </c>
      <c r="AE7163">
        <f t="shared" si="111"/>
        <v>2005</v>
      </c>
    </row>
    <row r="7164" spans="1:31" x14ac:dyDescent="0.25">
      <c r="A7164" s="7">
        <v>7161</v>
      </c>
      <c r="B7164" s="8">
        <v>38696</v>
      </c>
      <c r="C7164" t="s">
        <v>3</v>
      </c>
      <c r="D7164" t="s">
        <v>543</v>
      </c>
      <c r="E7164" t="s">
        <v>9</v>
      </c>
      <c r="F7164" t="s">
        <v>270</v>
      </c>
      <c r="G7164" t="s">
        <v>377</v>
      </c>
      <c r="H7164" s="135" t="s">
        <v>1496</v>
      </c>
      <c r="I7164" t="s">
        <v>1454</v>
      </c>
      <c r="J7164" s="20">
        <v>2</v>
      </c>
      <c r="K7164" s="20" t="s">
        <v>1465</v>
      </c>
      <c r="L7164" t="s">
        <v>1466</v>
      </c>
      <c r="M7164" s="20">
        <v>0.5</v>
      </c>
      <c r="N7164" s="20">
        <v>0.5</v>
      </c>
      <c r="AE7164">
        <f t="shared" si="111"/>
        <v>2005</v>
      </c>
    </row>
    <row r="7165" spans="1:31" x14ac:dyDescent="0.25">
      <c r="A7165" s="7">
        <v>7162</v>
      </c>
      <c r="B7165" s="8">
        <v>38696</v>
      </c>
      <c r="C7165" t="s">
        <v>3</v>
      </c>
      <c r="D7165" t="s">
        <v>543</v>
      </c>
      <c r="E7165" t="s">
        <v>9</v>
      </c>
      <c r="F7165" t="s">
        <v>427</v>
      </c>
      <c r="G7165" t="s">
        <v>648</v>
      </c>
      <c r="H7165" s="135" t="s">
        <v>2273</v>
      </c>
      <c r="I7165" t="s">
        <v>1454</v>
      </c>
      <c r="J7165" s="20">
        <v>23</v>
      </c>
      <c r="K7165" s="20" t="s">
        <v>9</v>
      </c>
      <c r="L7165" t="s">
        <v>1464</v>
      </c>
      <c r="M7165" s="20">
        <v>5.0600000000000005</v>
      </c>
      <c r="N7165" s="20">
        <v>7.4399999999999995</v>
      </c>
      <c r="AE7165">
        <f t="shared" si="111"/>
        <v>2005</v>
      </c>
    </row>
    <row r="7166" spans="1:31" x14ac:dyDescent="0.25">
      <c r="A7166" s="7">
        <v>7163</v>
      </c>
      <c r="B7166" s="8">
        <v>38696</v>
      </c>
      <c r="C7166" t="s">
        <v>3</v>
      </c>
      <c r="D7166" t="s">
        <v>55</v>
      </c>
      <c r="E7166" t="s">
        <v>9</v>
      </c>
      <c r="F7166" t="s">
        <v>302</v>
      </c>
      <c r="G7166" t="s">
        <v>648</v>
      </c>
      <c r="H7166" s="136" t="s">
        <v>1496</v>
      </c>
      <c r="I7166" t="s">
        <v>1454</v>
      </c>
      <c r="J7166" s="20">
        <v>7</v>
      </c>
      <c r="K7166" s="20" t="s">
        <v>1465</v>
      </c>
      <c r="L7166" t="s">
        <v>1466</v>
      </c>
      <c r="M7166" s="20">
        <v>1.75</v>
      </c>
      <c r="N7166" s="20">
        <v>1.75</v>
      </c>
      <c r="AE7166">
        <f t="shared" si="111"/>
        <v>2005</v>
      </c>
    </row>
    <row r="7167" spans="1:31" x14ac:dyDescent="0.25">
      <c r="A7167" s="7">
        <v>7164</v>
      </c>
      <c r="B7167" s="8">
        <v>38696</v>
      </c>
      <c r="C7167" t="s">
        <v>3</v>
      </c>
      <c r="D7167" t="s">
        <v>751</v>
      </c>
      <c r="E7167" t="s">
        <v>9</v>
      </c>
      <c r="F7167" t="s">
        <v>713</v>
      </c>
      <c r="G7167" t="s">
        <v>648</v>
      </c>
      <c r="H7167" s="136" t="s">
        <v>1496</v>
      </c>
      <c r="I7167" t="s">
        <v>1454</v>
      </c>
      <c r="J7167" s="20">
        <v>16</v>
      </c>
      <c r="K7167" s="20" t="s">
        <v>9</v>
      </c>
      <c r="L7167" t="s">
        <v>1463</v>
      </c>
      <c r="M7167" s="20">
        <v>3.84</v>
      </c>
      <c r="N7167" s="20">
        <v>5.16</v>
      </c>
      <c r="AE7167">
        <f t="shared" si="111"/>
        <v>2005</v>
      </c>
    </row>
    <row r="7168" spans="1:31" x14ac:dyDescent="0.25">
      <c r="A7168" s="7">
        <v>7165</v>
      </c>
      <c r="B7168" s="8">
        <v>38696</v>
      </c>
      <c r="C7168" t="s">
        <v>3</v>
      </c>
      <c r="D7168" t="s">
        <v>756</v>
      </c>
      <c r="E7168" t="s">
        <v>9</v>
      </c>
      <c r="F7168" t="s">
        <v>713</v>
      </c>
      <c r="G7168" t="s">
        <v>714</v>
      </c>
      <c r="H7168" s="135" t="s">
        <v>2001</v>
      </c>
      <c r="I7168" t="s">
        <v>1454</v>
      </c>
      <c r="J7168" s="20">
        <v>23</v>
      </c>
      <c r="K7168" s="20" t="s">
        <v>3</v>
      </c>
      <c r="L7168" t="s">
        <v>1463</v>
      </c>
      <c r="M7168" s="20">
        <v>6.98</v>
      </c>
      <c r="N7168" s="20">
        <v>5.52</v>
      </c>
      <c r="AE7168">
        <f t="shared" si="111"/>
        <v>2005</v>
      </c>
    </row>
    <row r="7169" spans="1:31" x14ac:dyDescent="0.25">
      <c r="A7169" s="7">
        <v>7166</v>
      </c>
      <c r="B7169" s="8">
        <v>38696</v>
      </c>
      <c r="C7169" t="s">
        <v>3</v>
      </c>
      <c r="D7169" t="s">
        <v>543</v>
      </c>
      <c r="E7169" t="s">
        <v>9</v>
      </c>
      <c r="F7169" t="s">
        <v>597</v>
      </c>
      <c r="G7169" t="s">
        <v>714</v>
      </c>
      <c r="H7169" s="9" t="s">
        <v>2274</v>
      </c>
      <c r="I7169" t="s">
        <v>1454</v>
      </c>
      <c r="J7169" s="20">
        <v>38</v>
      </c>
      <c r="K7169" s="20" t="s">
        <v>9</v>
      </c>
      <c r="L7169" t="s">
        <v>1464</v>
      </c>
      <c r="M7169" s="20">
        <v>8.36</v>
      </c>
      <c r="N7169" s="20">
        <v>11.64</v>
      </c>
      <c r="AE7169">
        <f t="shared" si="111"/>
        <v>2005</v>
      </c>
    </row>
    <row r="7170" spans="1:31" x14ac:dyDescent="0.25">
      <c r="A7170" s="7">
        <v>7167</v>
      </c>
      <c r="B7170" s="8">
        <v>38696</v>
      </c>
      <c r="C7170" t="s">
        <v>3</v>
      </c>
      <c r="D7170" t="s">
        <v>543</v>
      </c>
      <c r="E7170" t="s">
        <v>9</v>
      </c>
      <c r="F7170" t="s">
        <v>521</v>
      </c>
      <c r="G7170" t="s">
        <v>714</v>
      </c>
      <c r="H7170" s="9" t="s">
        <v>2275</v>
      </c>
      <c r="I7170" t="s">
        <v>1454</v>
      </c>
      <c r="J7170" s="20">
        <v>65</v>
      </c>
      <c r="K7170" s="20" t="s">
        <v>1465</v>
      </c>
      <c r="L7170" t="s">
        <v>1466</v>
      </c>
      <c r="M7170" s="20">
        <v>16.25</v>
      </c>
      <c r="N7170" s="20">
        <v>16.25</v>
      </c>
      <c r="AE7170">
        <f t="shared" si="111"/>
        <v>2005</v>
      </c>
    </row>
    <row r="7171" spans="1:31" x14ac:dyDescent="0.25">
      <c r="A7171" s="7">
        <v>7168</v>
      </c>
      <c r="B7171" s="8">
        <v>38697</v>
      </c>
      <c r="C7171" t="s">
        <v>3</v>
      </c>
      <c r="D7171" t="s">
        <v>733</v>
      </c>
      <c r="E7171" t="s">
        <v>9</v>
      </c>
      <c r="F7171" t="s">
        <v>223</v>
      </c>
      <c r="G7171" t="s">
        <v>14</v>
      </c>
      <c r="H7171" s="135" t="s">
        <v>1522</v>
      </c>
      <c r="I7171" t="s">
        <v>1454</v>
      </c>
      <c r="J7171" s="20">
        <v>12</v>
      </c>
      <c r="K7171" s="20" t="s">
        <v>9</v>
      </c>
      <c r="L7171" t="s">
        <v>1464</v>
      </c>
      <c r="M7171" s="20">
        <v>2.64</v>
      </c>
      <c r="N7171" s="20">
        <v>4.3599999999999994</v>
      </c>
      <c r="AE7171">
        <f t="shared" si="111"/>
        <v>2005</v>
      </c>
    </row>
    <row r="7172" spans="1:31" x14ac:dyDescent="0.25">
      <c r="A7172" s="7">
        <v>7169</v>
      </c>
      <c r="B7172" s="8">
        <v>38697</v>
      </c>
      <c r="C7172" t="s">
        <v>3</v>
      </c>
      <c r="D7172" t="s">
        <v>725</v>
      </c>
      <c r="E7172" t="s">
        <v>9</v>
      </c>
      <c r="F7172" t="s">
        <v>768</v>
      </c>
      <c r="G7172" t="s">
        <v>14</v>
      </c>
      <c r="H7172" s="135" t="s">
        <v>1516</v>
      </c>
      <c r="I7172" t="s">
        <v>1454</v>
      </c>
      <c r="J7172" s="20">
        <v>9</v>
      </c>
      <c r="K7172" s="20" t="s">
        <v>9</v>
      </c>
      <c r="L7172" t="s">
        <v>1464</v>
      </c>
      <c r="M7172" s="20">
        <v>1.98</v>
      </c>
      <c r="N7172" s="20">
        <v>3.52</v>
      </c>
      <c r="AE7172">
        <f t="shared" ref="AE7172:AE7235" si="112">YEAR(B7172)</f>
        <v>2005</v>
      </c>
    </row>
    <row r="7173" spans="1:31" x14ac:dyDescent="0.25">
      <c r="A7173" s="7">
        <v>7170</v>
      </c>
      <c r="B7173" s="8">
        <v>38697</v>
      </c>
      <c r="C7173" t="s">
        <v>3</v>
      </c>
      <c r="D7173" t="s">
        <v>104</v>
      </c>
      <c r="E7173" t="s">
        <v>9</v>
      </c>
      <c r="F7173" t="s">
        <v>733</v>
      </c>
      <c r="G7173" t="s">
        <v>714</v>
      </c>
      <c r="H7173" s="9" t="s">
        <v>2125</v>
      </c>
      <c r="I7173" t="s">
        <v>1454</v>
      </c>
      <c r="J7173" s="20">
        <v>23</v>
      </c>
      <c r="K7173" s="20" t="s">
        <v>3</v>
      </c>
      <c r="L7173" t="s">
        <v>1463</v>
      </c>
      <c r="M7173" s="20">
        <v>6.98</v>
      </c>
      <c r="N7173" s="20">
        <v>5.52</v>
      </c>
      <c r="AE7173">
        <f t="shared" si="112"/>
        <v>2005</v>
      </c>
    </row>
    <row r="7174" spans="1:31" x14ac:dyDescent="0.25">
      <c r="A7174" s="7">
        <v>7171</v>
      </c>
      <c r="B7174" s="8">
        <v>38698</v>
      </c>
      <c r="C7174" t="s">
        <v>3</v>
      </c>
      <c r="D7174" t="s">
        <v>543</v>
      </c>
      <c r="E7174" t="s">
        <v>9</v>
      </c>
      <c r="F7174" t="s">
        <v>442</v>
      </c>
      <c r="G7174" t="s">
        <v>633</v>
      </c>
      <c r="H7174" s="135" t="s">
        <v>2276</v>
      </c>
      <c r="I7174" t="s">
        <v>1455</v>
      </c>
      <c r="J7174" s="20">
        <v>25</v>
      </c>
      <c r="K7174" s="20" t="s">
        <v>1465</v>
      </c>
      <c r="L7174" t="s">
        <v>1466</v>
      </c>
      <c r="M7174" s="20">
        <v>3.125</v>
      </c>
      <c r="N7174" s="20">
        <v>3.125</v>
      </c>
      <c r="AE7174">
        <f t="shared" si="112"/>
        <v>2005</v>
      </c>
    </row>
    <row r="7175" spans="1:31" x14ac:dyDescent="0.25">
      <c r="A7175" s="7">
        <v>7172</v>
      </c>
      <c r="B7175" s="8">
        <v>38699</v>
      </c>
      <c r="C7175" t="s">
        <v>3</v>
      </c>
      <c r="D7175" t="s">
        <v>723</v>
      </c>
      <c r="E7175" t="s">
        <v>9</v>
      </c>
      <c r="F7175" t="s">
        <v>701</v>
      </c>
      <c r="G7175" t="s">
        <v>14</v>
      </c>
      <c r="H7175" s="135" t="s">
        <v>1516</v>
      </c>
      <c r="I7175" t="s">
        <v>1454</v>
      </c>
      <c r="J7175" s="20">
        <v>12</v>
      </c>
      <c r="K7175" s="20" t="s">
        <v>3</v>
      </c>
      <c r="L7175" t="s">
        <v>1464</v>
      </c>
      <c r="M7175" s="20">
        <v>4.3599999999999994</v>
      </c>
      <c r="N7175" s="20">
        <v>2.64</v>
      </c>
      <c r="AE7175">
        <f t="shared" si="112"/>
        <v>2005</v>
      </c>
    </row>
    <row r="7176" spans="1:31" x14ac:dyDescent="0.25">
      <c r="A7176" s="7">
        <v>7173</v>
      </c>
      <c r="B7176" s="8">
        <v>38699</v>
      </c>
      <c r="C7176" t="s">
        <v>3</v>
      </c>
      <c r="D7176" t="s">
        <v>72</v>
      </c>
      <c r="E7176" t="s">
        <v>9</v>
      </c>
      <c r="F7176" t="s">
        <v>43</v>
      </c>
      <c r="G7176" t="s">
        <v>17</v>
      </c>
      <c r="H7176" s="135" t="s">
        <v>1496</v>
      </c>
      <c r="I7176" t="s">
        <v>1455</v>
      </c>
      <c r="J7176" s="20">
        <v>24</v>
      </c>
      <c r="K7176" s="20" t="s">
        <v>1465</v>
      </c>
      <c r="L7176" t="s">
        <v>1466</v>
      </c>
      <c r="M7176" s="20">
        <v>3</v>
      </c>
      <c r="N7176" s="20">
        <v>3</v>
      </c>
      <c r="AE7176">
        <f t="shared" si="112"/>
        <v>2005</v>
      </c>
    </row>
    <row r="7177" spans="1:31" x14ac:dyDescent="0.25">
      <c r="A7177" s="7">
        <v>7174</v>
      </c>
      <c r="B7177" s="8">
        <v>38699</v>
      </c>
      <c r="C7177" t="s">
        <v>3</v>
      </c>
      <c r="D7177" t="s">
        <v>43</v>
      </c>
      <c r="E7177" t="s">
        <v>9</v>
      </c>
      <c r="F7177" t="s">
        <v>381</v>
      </c>
      <c r="G7177" t="s">
        <v>65</v>
      </c>
      <c r="H7177" s="135" t="s">
        <v>1496</v>
      </c>
      <c r="I7177" t="s">
        <v>1454</v>
      </c>
      <c r="J7177" s="20">
        <v>8</v>
      </c>
      <c r="K7177" s="20" t="s">
        <v>3</v>
      </c>
      <c r="L7177" t="s">
        <v>1464</v>
      </c>
      <c r="M7177" s="20">
        <v>3.24</v>
      </c>
      <c r="N7177" s="20">
        <v>1.76</v>
      </c>
      <c r="AE7177">
        <f t="shared" si="112"/>
        <v>2005</v>
      </c>
    </row>
    <row r="7178" spans="1:31" x14ac:dyDescent="0.25">
      <c r="A7178" s="7">
        <v>7175</v>
      </c>
      <c r="B7178" s="8">
        <v>38699</v>
      </c>
      <c r="C7178" t="s">
        <v>3</v>
      </c>
      <c r="D7178" t="s">
        <v>776</v>
      </c>
      <c r="E7178" t="s">
        <v>9</v>
      </c>
      <c r="F7178" t="s">
        <v>729</v>
      </c>
      <c r="G7178" t="s">
        <v>648</v>
      </c>
      <c r="H7178" s="135" t="s">
        <v>1791</v>
      </c>
      <c r="I7178" t="s">
        <v>1458</v>
      </c>
      <c r="J7178" s="20">
        <v>12</v>
      </c>
      <c r="K7178" s="20" t="s">
        <v>9</v>
      </c>
      <c r="L7178" t="s">
        <v>1464</v>
      </c>
      <c r="M7178" s="20">
        <v>30</v>
      </c>
      <c r="N7178" s="20">
        <v>10</v>
      </c>
      <c r="AE7178">
        <f t="shared" si="112"/>
        <v>2005</v>
      </c>
    </row>
    <row r="7179" spans="1:31" x14ac:dyDescent="0.25">
      <c r="A7179" s="7">
        <v>7176</v>
      </c>
      <c r="B7179" s="8">
        <v>38702</v>
      </c>
      <c r="C7179" t="s">
        <v>3</v>
      </c>
      <c r="D7179" t="s">
        <v>775</v>
      </c>
      <c r="E7179" t="s">
        <v>9</v>
      </c>
      <c r="F7179" t="s">
        <v>25</v>
      </c>
      <c r="G7179" t="s">
        <v>377</v>
      </c>
      <c r="H7179" s="136" t="s">
        <v>1592</v>
      </c>
      <c r="I7179" t="s">
        <v>1455</v>
      </c>
      <c r="J7179" s="20">
        <v>6</v>
      </c>
      <c r="K7179" s="20" t="s">
        <v>9</v>
      </c>
      <c r="L7179" t="s">
        <v>1464</v>
      </c>
      <c r="M7179" s="20">
        <v>0.66</v>
      </c>
      <c r="N7179" s="20">
        <v>1.3399999999999999</v>
      </c>
      <c r="AE7179">
        <f t="shared" si="112"/>
        <v>2005</v>
      </c>
    </row>
    <row r="7180" spans="1:31" x14ac:dyDescent="0.25">
      <c r="A7180" s="7">
        <v>7177</v>
      </c>
      <c r="B7180" s="8">
        <v>38702</v>
      </c>
      <c r="C7180" t="s">
        <v>3</v>
      </c>
      <c r="D7180" t="s">
        <v>97</v>
      </c>
      <c r="E7180" t="s">
        <v>9</v>
      </c>
      <c r="F7180" t="s">
        <v>221</v>
      </c>
      <c r="G7180" t="s">
        <v>17</v>
      </c>
      <c r="H7180" s="135" t="s">
        <v>1502</v>
      </c>
      <c r="I7180" t="s">
        <v>1454</v>
      </c>
      <c r="J7180" s="20">
        <v>78</v>
      </c>
      <c r="K7180" s="20" t="s">
        <v>9</v>
      </c>
      <c r="L7180" t="s">
        <v>1464</v>
      </c>
      <c r="M7180" s="20">
        <v>17.16</v>
      </c>
      <c r="N7180" s="20">
        <v>22.84</v>
      </c>
      <c r="AE7180">
        <f t="shared" si="112"/>
        <v>2005</v>
      </c>
    </row>
    <row r="7181" spans="1:31" x14ac:dyDescent="0.25">
      <c r="A7181" s="7">
        <v>7178</v>
      </c>
      <c r="B7181" s="8">
        <v>38702</v>
      </c>
      <c r="C7181" t="s">
        <v>3</v>
      </c>
      <c r="D7181" t="s">
        <v>163</v>
      </c>
      <c r="E7181" t="s">
        <v>9</v>
      </c>
      <c r="F7181" t="s">
        <v>221</v>
      </c>
      <c r="G7181" t="s">
        <v>17</v>
      </c>
      <c r="H7181" s="135" t="s">
        <v>1502</v>
      </c>
      <c r="I7181" t="s">
        <v>1454</v>
      </c>
      <c r="J7181" s="20">
        <v>78</v>
      </c>
      <c r="K7181" s="20" t="s">
        <v>9</v>
      </c>
      <c r="L7181" t="s">
        <v>1464</v>
      </c>
      <c r="M7181" s="20">
        <v>17.16</v>
      </c>
      <c r="N7181" s="20">
        <v>22.84</v>
      </c>
      <c r="AE7181">
        <f t="shared" si="112"/>
        <v>2005</v>
      </c>
    </row>
    <row r="7182" spans="1:31" x14ac:dyDescent="0.25">
      <c r="A7182" s="7">
        <v>7179</v>
      </c>
      <c r="B7182" s="8">
        <v>38702</v>
      </c>
      <c r="C7182" t="s">
        <v>3</v>
      </c>
      <c r="D7182" t="s">
        <v>770</v>
      </c>
      <c r="E7182" t="s">
        <v>9</v>
      </c>
      <c r="F7182" t="s">
        <v>682</v>
      </c>
      <c r="G7182" t="s">
        <v>648</v>
      </c>
      <c r="H7182" s="135" t="s">
        <v>2240</v>
      </c>
      <c r="I7182" t="s">
        <v>1454</v>
      </c>
      <c r="J7182" s="20">
        <v>56</v>
      </c>
      <c r="K7182" s="20" t="s">
        <v>9</v>
      </c>
      <c r="L7182" t="s">
        <v>1463</v>
      </c>
      <c r="M7182" s="20">
        <v>13.44</v>
      </c>
      <c r="N7182" s="20">
        <v>15.56</v>
      </c>
      <c r="AE7182">
        <f t="shared" si="112"/>
        <v>2005</v>
      </c>
    </row>
    <row r="7183" spans="1:31" x14ac:dyDescent="0.25">
      <c r="A7183" s="7">
        <v>7180</v>
      </c>
      <c r="B7183" s="8">
        <v>38703</v>
      </c>
      <c r="C7183" t="s">
        <v>3</v>
      </c>
      <c r="D7183" t="s">
        <v>442</v>
      </c>
      <c r="E7183" t="s">
        <v>9</v>
      </c>
      <c r="F7183" t="s">
        <v>733</v>
      </c>
      <c r="G7183" t="s">
        <v>633</v>
      </c>
      <c r="H7183" s="135" t="s">
        <v>1752</v>
      </c>
      <c r="I7183" t="s">
        <v>1454</v>
      </c>
      <c r="J7183" s="20">
        <v>23</v>
      </c>
      <c r="K7183" s="20" t="s">
        <v>9</v>
      </c>
      <c r="L7183" t="s">
        <v>1463</v>
      </c>
      <c r="M7183" s="20">
        <v>5.52</v>
      </c>
      <c r="N7183" s="20">
        <v>6.98</v>
      </c>
      <c r="AE7183">
        <f t="shared" si="112"/>
        <v>2005</v>
      </c>
    </row>
    <row r="7184" spans="1:31" x14ac:dyDescent="0.25">
      <c r="A7184" s="7">
        <v>7181</v>
      </c>
      <c r="B7184" s="8">
        <v>38703</v>
      </c>
      <c r="C7184" t="s">
        <v>3</v>
      </c>
      <c r="D7184" t="s">
        <v>302</v>
      </c>
      <c r="E7184" t="s">
        <v>9</v>
      </c>
      <c r="F7184" t="s">
        <v>641</v>
      </c>
      <c r="G7184" t="s">
        <v>714</v>
      </c>
      <c r="H7184" s="9" t="s">
        <v>2106</v>
      </c>
      <c r="I7184" t="s">
        <v>1454</v>
      </c>
      <c r="J7184" s="20">
        <v>23</v>
      </c>
      <c r="K7184" s="20" t="s">
        <v>9</v>
      </c>
      <c r="L7184" t="s">
        <v>1463</v>
      </c>
      <c r="M7184" s="20">
        <v>5.52</v>
      </c>
      <c r="N7184" s="20">
        <v>6.98</v>
      </c>
      <c r="AE7184">
        <f t="shared" si="112"/>
        <v>2005</v>
      </c>
    </row>
    <row r="7185" spans="1:31" x14ac:dyDescent="0.25">
      <c r="A7185" s="7">
        <v>7182</v>
      </c>
      <c r="B7185" s="8">
        <v>38703</v>
      </c>
      <c r="C7185" t="s">
        <v>3</v>
      </c>
      <c r="D7185" t="s">
        <v>543</v>
      </c>
      <c r="E7185" t="s">
        <v>9</v>
      </c>
      <c r="F7185" t="s">
        <v>521</v>
      </c>
      <c r="G7185" t="s">
        <v>732</v>
      </c>
      <c r="H7185" s="135" t="s">
        <v>2277</v>
      </c>
      <c r="I7185" t="s">
        <v>1454</v>
      </c>
      <c r="J7185" s="20">
        <v>26</v>
      </c>
      <c r="K7185" s="20" t="s">
        <v>3</v>
      </c>
      <c r="L7185" t="s">
        <v>1464</v>
      </c>
      <c r="M7185" s="20">
        <v>8.2800000000000011</v>
      </c>
      <c r="N7185" s="20">
        <v>5.72</v>
      </c>
      <c r="AE7185">
        <f t="shared" si="112"/>
        <v>2005</v>
      </c>
    </row>
    <row r="7186" spans="1:31" x14ac:dyDescent="0.25">
      <c r="A7186" s="7">
        <v>7183</v>
      </c>
      <c r="B7186" s="8">
        <v>38704</v>
      </c>
      <c r="C7186" t="s">
        <v>3</v>
      </c>
      <c r="D7186" t="s">
        <v>242</v>
      </c>
      <c r="E7186" t="s">
        <v>9</v>
      </c>
      <c r="F7186" t="s">
        <v>765</v>
      </c>
      <c r="G7186" t="s">
        <v>14</v>
      </c>
      <c r="H7186" s="135" t="s">
        <v>1522</v>
      </c>
      <c r="I7186" t="s">
        <v>1458</v>
      </c>
      <c r="J7186" s="20">
        <v>12</v>
      </c>
      <c r="K7186" s="20" t="s">
        <v>3</v>
      </c>
      <c r="L7186" t="s">
        <v>1464</v>
      </c>
      <c r="M7186" s="20">
        <v>10</v>
      </c>
      <c r="N7186" s="20">
        <v>30</v>
      </c>
      <c r="AE7186">
        <f t="shared" si="112"/>
        <v>2005</v>
      </c>
    </row>
    <row r="7187" spans="1:31" x14ac:dyDescent="0.25">
      <c r="A7187" s="7">
        <v>7184</v>
      </c>
      <c r="B7187" s="8">
        <v>38704</v>
      </c>
      <c r="C7187" t="s">
        <v>3</v>
      </c>
      <c r="D7187" t="s">
        <v>202</v>
      </c>
      <c r="E7187" t="s">
        <v>9</v>
      </c>
      <c r="F7187" t="s">
        <v>91</v>
      </c>
      <c r="G7187" t="s">
        <v>11</v>
      </c>
      <c r="H7187" s="135" t="s">
        <v>1526</v>
      </c>
      <c r="I7187" t="s">
        <v>1456</v>
      </c>
      <c r="J7187" s="20">
        <v>46</v>
      </c>
      <c r="K7187" s="20" t="s">
        <v>3</v>
      </c>
      <c r="L7187" t="s">
        <v>1464</v>
      </c>
      <c r="M7187" s="20">
        <v>13.879999999999999</v>
      </c>
      <c r="N7187" s="20">
        <v>10.120000000000001</v>
      </c>
      <c r="O7187" t="s">
        <v>3</v>
      </c>
      <c r="P7187" s="13" t="s">
        <v>712</v>
      </c>
      <c r="Q7187" t="s">
        <v>9</v>
      </c>
      <c r="R7187" t="s">
        <v>268</v>
      </c>
      <c r="S7187" t="s">
        <v>1465</v>
      </c>
      <c r="U7187" t="s">
        <v>1465</v>
      </c>
      <c r="W7187" t="s">
        <v>1465</v>
      </c>
      <c r="Y7187" t="s">
        <v>1465</v>
      </c>
      <c r="AA7187" t="s">
        <v>1465</v>
      </c>
      <c r="AC7187" t="s">
        <v>1465</v>
      </c>
      <c r="AE7187">
        <f t="shared" si="112"/>
        <v>2005</v>
      </c>
    </row>
    <row r="7188" spans="1:31" x14ac:dyDescent="0.25">
      <c r="A7188" s="7">
        <v>7185</v>
      </c>
      <c r="B7188" s="8">
        <v>38704</v>
      </c>
      <c r="C7188" t="s">
        <v>3</v>
      </c>
      <c r="D7188" t="s">
        <v>268</v>
      </c>
      <c r="E7188" t="s">
        <v>9</v>
      </c>
      <c r="F7188" t="s">
        <v>202</v>
      </c>
      <c r="G7188" t="s">
        <v>11</v>
      </c>
      <c r="H7188" s="135" t="s">
        <v>1531</v>
      </c>
      <c r="I7188" t="s">
        <v>1454</v>
      </c>
      <c r="J7188" s="20">
        <v>12</v>
      </c>
      <c r="K7188" s="20" t="s">
        <v>9</v>
      </c>
      <c r="L7188" t="s">
        <v>1464</v>
      </c>
      <c r="M7188" s="20">
        <v>2.64</v>
      </c>
      <c r="N7188" s="20">
        <v>4.3599999999999994</v>
      </c>
      <c r="AE7188">
        <f t="shared" si="112"/>
        <v>2005</v>
      </c>
    </row>
    <row r="7189" spans="1:31" x14ac:dyDescent="0.25">
      <c r="A7189" s="7">
        <v>7186</v>
      </c>
      <c r="B7189" s="8">
        <v>38704</v>
      </c>
      <c r="C7189" t="s">
        <v>3</v>
      </c>
      <c r="D7189" t="s">
        <v>388</v>
      </c>
      <c r="E7189" t="s">
        <v>9</v>
      </c>
      <c r="F7189" t="s">
        <v>10</v>
      </c>
      <c r="G7189" t="s">
        <v>648</v>
      </c>
      <c r="H7189" s="135" t="s">
        <v>2278</v>
      </c>
      <c r="I7189" t="s">
        <v>1455</v>
      </c>
      <c r="J7189" s="20">
        <v>5</v>
      </c>
      <c r="K7189" s="20" t="s">
        <v>1465</v>
      </c>
      <c r="L7189" t="s">
        <v>1466</v>
      </c>
      <c r="M7189" s="20">
        <v>0.625</v>
      </c>
      <c r="N7189" s="20">
        <v>0.625</v>
      </c>
      <c r="AE7189">
        <f t="shared" si="112"/>
        <v>2005</v>
      </c>
    </row>
    <row r="7190" spans="1:31" x14ac:dyDescent="0.25">
      <c r="A7190" s="7">
        <v>7187</v>
      </c>
      <c r="B7190" s="8">
        <v>38705</v>
      </c>
      <c r="C7190" t="s">
        <v>3</v>
      </c>
      <c r="D7190" t="s">
        <v>397</v>
      </c>
      <c r="E7190" t="s">
        <v>9</v>
      </c>
      <c r="F7190" t="s">
        <v>719</v>
      </c>
      <c r="G7190" t="s">
        <v>714</v>
      </c>
      <c r="H7190" s="135" t="s">
        <v>2230</v>
      </c>
      <c r="I7190" t="s">
        <v>1454</v>
      </c>
      <c r="J7190" s="20">
        <v>29</v>
      </c>
      <c r="K7190" s="20" t="s">
        <v>3</v>
      </c>
      <c r="L7190" t="s">
        <v>1464</v>
      </c>
      <c r="M7190" s="20">
        <v>9.1199999999999992</v>
      </c>
      <c r="N7190" s="20">
        <v>6.38</v>
      </c>
      <c r="AE7190">
        <f t="shared" si="112"/>
        <v>2005</v>
      </c>
    </row>
    <row r="7191" spans="1:31" x14ac:dyDescent="0.25">
      <c r="A7191" s="7">
        <v>7188</v>
      </c>
      <c r="B7191" s="8">
        <v>38707</v>
      </c>
      <c r="C7191" t="s">
        <v>3</v>
      </c>
      <c r="D7191" t="s">
        <v>776</v>
      </c>
      <c r="E7191" t="s">
        <v>9</v>
      </c>
      <c r="F7191" t="s">
        <v>682</v>
      </c>
      <c r="G7191" t="s">
        <v>648</v>
      </c>
      <c r="H7191" s="135" t="s">
        <v>1795</v>
      </c>
      <c r="I7191" t="s">
        <v>1454</v>
      </c>
      <c r="J7191" s="20">
        <v>44</v>
      </c>
      <c r="K7191" s="20" t="s">
        <v>9</v>
      </c>
      <c r="L7191" t="s">
        <v>1463</v>
      </c>
      <c r="M7191" s="20">
        <v>10.56</v>
      </c>
      <c r="N7191" s="20">
        <v>12.44</v>
      </c>
      <c r="AE7191">
        <f t="shared" si="112"/>
        <v>2005</v>
      </c>
    </row>
    <row r="7192" spans="1:31" x14ac:dyDescent="0.25">
      <c r="A7192" s="7">
        <v>7189</v>
      </c>
      <c r="B7192" s="8">
        <v>38707</v>
      </c>
      <c r="C7192" t="s">
        <v>3</v>
      </c>
      <c r="D7192" t="s">
        <v>165</v>
      </c>
      <c r="E7192" t="s">
        <v>9</v>
      </c>
      <c r="F7192" t="s">
        <v>407</v>
      </c>
      <c r="G7192" t="s">
        <v>732</v>
      </c>
      <c r="H7192" s="135" t="s">
        <v>2279</v>
      </c>
      <c r="I7192" t="s">
        <v>1454</v>
      </c>
      <c r="J7192" s="20">
        <v>20</v>
      </c>
      <c r="K7192" s="20" t="s">
        <v>3</v>
      </c>
      <c r="L7192" t="s">
        <v>1464</v>
      </c>
      <c r="M7192" s="20">
        <v>6.6</v>
      </c>
      <c r="N7192" s="20">
        <v>4.4000000000000004</v>
      </c>
      <c r="AE7192">
        <f t="shared" si="112"/>
        <v>2005</v>
      </c>
    </row>
    <row r="7193" spans="1:31" x14ac:dyDescent="0.25">
      <c r="A7193" s="7">
        <v>7190</v>
      </c>
      <c r="B7193" s="8">
        <v>38708</v>
      </c>
      <c r="C7193" t="s">
        <v>3</v>
      </c>
      <c r="D7193" t="s">
        <v>774</v>
      </c>
      <c r="E7193" t="s">
        <v>9</v>
      </c>
      <c r="F7193" t="s">
        <v>734</v>
      </c>
      <c r="G7193" t="s">
        <v>24</v>
      </c>
      <c r="H7193" s="135" t="s">
        <v>1521</v>
      </c>
      <c r="I7193" t="s">
        <v>1454</v>
      </c>
      <c r="J7193" s="20">
        <v>8</v>
      </c>
      <c r="K7193" s="20" t="s">
        <v>9</v>
      </c>
      <c r="L7193" t="s">
        <v>1464</v>
      </c>
      <c r="M7193" s="20">
        <v>1.76</v>
      </c>
      <c r="N7193" s="20">
        <v>3.24</v>
      </c>
      <c r="AE7193">
        <f t="shared" si="112"/>
        <v>2005</v>
      </c>
    </row>
    <row r="7194" spans="1:31" x14ac:dyDescent="0.25">
      <c r="A7194" s="7">
        <v>7191</v>
      </c>
      <c r="B7194" s="8">
        <v>38708</v>
      </c>
      <c r="C7194" t="s">
        <v>3</v>
      </c>
      <c r="D7194" t="s">
        <v>397</v>
      </c>
      <c r="E7194" t="s">
        <v>9</v>
      </c>
      <c r="F7194" t="s">
        <v>372</v>
      </c>
      <c r="G7194" t="s">
        <v>714</v>
      </c>
      <c r="H7194" s="135" t="s">
        <v>1496</v>
      </c>
      <c r="I7194" t="s">
        <v>1454</v>
      </c>
      <c r="J7194" s="20">
        <v>52</v>
      </c>
      <c r="K7194" s="20" t="s">
        <v>3</v>
      </c>
      <c r="L7194" t="s">
        <v>1464</v>
      </c>
      <c r="M7194" s="20">
        <v>15.56</v>
      </c>
      <c r="N7194" s="20">
        <v>11.44</v>
      </c>
      <c r="AE7194">
        <f t="shared" si="112"/>
        <v>2005</v>
      </c>
    </row>
    <row r="7195" spans="1:31" x14ac:dyDescent="0.25">
      <c r="A7195" s="7">
        <v>7192</v>
      </c>
      <c r="B7195" s="8">
        <v>38708</v>
      </c>
      <c r="C7195" t="s">
        <v>3</v>
      </c>
      <c r="D7195" t="s">
        <v>397</v>
      </c>
      <c r="E7195" t="s">
        <v>9</v>
      </c>
      <c r="F7195" t="s">
        <v>719</v>
      </c>
      <c r="G7195" t="s">
        <v>732</v>
      </c>
      <c r="H7195" s="135" t="s">
        <v>1496</v>
      </c>
      <c r="I7195" t="s">
        <v>1454</v>
      </c>
      <c r="J7195" s="20">
        <v>20</v>
      </c>
      <c r="K7195" s="20" t="s">
        <v>3</v>
      </c>
      <c r="L7195" t="s">
        <v>1463</v>
      </c>
      <c r="M7195" s="20">
        <v>6.2</v>
      </c>
      <c r="N7195" s="20">
        <v>4.8</v>
      </c>
      <c r="AE7195">
        <f t="shared" si="112"/>
        <v>2005</v>
      </c>
    </row>
    <row r="7196" spans="1:31" x14ac:dyDescent="0.25">
      <c r="A7196" s="7">
        <v>7193</v>
      </c>
      <c r="B7196" s="8">
        <v>38709</v>
      </c>
      <c r="C7196" t="s">
        <v>3</v>
      </c>
      <c r="D7196" t="s">
        <v>440</v>
      </c>
      <c r="E7196" t="s">
        <v>9</v>
      </c>
      <c r="F7196" t="s">
        <v>268</v>
      </c>
      <c r="G7196" t="s">
        <v>569</v>
      </c>
      <c r="H7196" s="135" t="s">
        <v>1496</v>
      </c>
      <c r="I7196" t="s">
        <v>1454</v>
      </c>
      <c r="J7196" s="20">
        <v>11</v>
      </c>
      <c r="K7196" s="20" t="s">
        <v>1465</v>
      </c>
      <c r="L7196" t="s">
        <v>1466</v>
      </c>
      <c r="M7196" s="20">
        <v>2.75</v>
      </c>
      <c r="N7196" s="20">
        <v>2.75</v>
      </c>
      <c r="AE7196">
        <f t="shared" si="112"/>
        <v>2005</v>
      </c>
    </row>
    <row r="7197" spans="1:31" x14ac:dyDescent="0.25">
      <c r="A7197" s="7">
        <v>7194</v>
      </c>
      <c r="B7197" s="8">
        <v>38710</v>
      </c>
      <c r="C7197" t="s">
        <v>3</v>
      </c>
      <c r="D7197" t="s">
        <v>524</v>
      </c>
      <c r="E7197" t="s">
        <v>9</v>
      </c>
      <c r="F7197" t="s">
        <v>485</v>
      </c>
      <c r="G7197" t="s">
        <v>569</v>
      </c>
      <c r="H7197" s="135" t="s">
        <v>1853</v>
      </c>
      <c r="I7197" t="s">
        <v>1454</v>
      </c>
      <c r="J7197" s="20">
        <v>28</v>
      </c>
      <c r="K7197" s="20" t="s">
        <v>3</v>
      </c>
      <c r="L7197" t="s">
        <v>1464</v>
      </c>
      <c r="M7197" s="20">
        <v>8.84</v>
      </c>
      <c r="N7197" s="20">
        <v>6.16</v>
      </c>
      <c r="AE7197">
        <f t="shared" si="112"/>
        <v>2005</v>
      </c>
    </row>
    <row r="7198" spans="1:31" x14ac:dyDescent="0.25">
      <c r="A7198" s="7">
        <v>7195</v>
      </c>
      <c r="B7198" s="8">
        <v>38711</v>
      </c>
      <c r="C7198" t="s">
        <v>3</v>
      </c>
      <c r="D7198" t="s">
        <v>97</v>
      </c>
      <c r="E7198" t="s">
        <v>9</v>
      </c>
      <c r="F7198" t="s">
        <v>221</v>
      </c>
      <c r="G7198" t="s">
        <v>24</v>
      </c>
      <c r="H7198" s="135" t="s">
        <v>1555</v>
      </c>
      <c r="I7198" t="s">
        <v>1454</v>
      </c>
      <c r="J7198" s="20">
        <v>10</v>
      </c>
      <c r="K7198" s="20" t="s">
        <v>3</v>
      </c>
      <c r="L7198" t="s">
        <v>1464</v>
      </c>
      <c r="M7198" s="20">
        <v>3.8</v>
      </c>
      <c r="N7198" s="20">
        <v>2.2000000000000002</v>
      </c>
      <c r="AE7198">
        <f t="shared" si="112"/>
        <v>2005</v>
      </c>
    </row>
    <row r="7199" spans="1:31" x14ac:dyDescent="0.25">
      <c r="A7199" s="7">
        <v>7196</v>
      </c>
      <c r="B7199" s="8">
        <v>38711</v>
      </c>
      <c r="C7199" t="s">
        <v>3</v>
      </c>
      <c r="D7199" t="s">
        <v>770</v>
      </c>
      <c r="E7199" t="s">
        <v>9</v>
      </c>
      <c r="F7199" t="s">
        <v>678</v>
      </c>
      <c r="G7199" t="s">
        <v>732</v>
      </c>
      <c r="H7199" s="135" t="s">
        <v>2280</v>
      </c>
      <c r="I7199" t="s">
        <v>1455</v>
      </c>
      <c r="J7199" s="20">
        <v>19</v>
      </c>
      <c r="K7199" s="20" t="s">
        <v>1465</v>
      </c>
      <c r="L7199" t="s">
        <v>1466</v>
      </c>
      <c r="M7199" s="20">
        <v>2.375</v>
      </c>
      <c r="N7199" s="20">
        <v>2.375</v>
      </c>
      <c r="AE7199">
        <f t="shared" si="112"/>
        <v>2005</v>
      </c>
    </row>
    <row r="7200" spans="1:31" x14ac:dyDescent="0.25">
      <c r="A7200" s="7">
        <v>7197</v>
      </c>
      <c r="B7200" s="8">
        <v>38712</v>
      </c>
      <c r="C7200" t="s">
        <v>3</v>
      </c>
      <c r="D7200" t="s">
        <v>655</v>
      </c>
      <c r="E7200" t="s">
        <v>9</v>
      </c>
      <c r="F7200" t="s">
        <v>395</v>
      </c>
      <c r="G7200" t="s">
        <v>732</v>
      </c>
      <c r="H7200" s="135" t="s">
        <v>2235</v>
      </c>
      <c r="I7200" t="s">
        <v>1454</v>
      </c>
      <c r="J7200" s="20">
        <v>12</v>
      </c>
      <c r="K7200" s="20" t="s">
        <v>9</v>
      </c>
      <c r="L7200" t="s">
        <v>1463</v>
      </c>
      <c r="M7200" s="20">
        <v>2.88</v>
      </c>
      <c r="N7200" s="20">
        <v>4.12</v>
      </c>
      <c r="AE7200">
        <f t="shared" si="112"/>
        <v>2005</v>
      </c>
    </row>
    <row r="7201" spans="1:31" x14ac:dyDescent="0.25">
      <c r="A7201" s="7">
        <v>7198</v>
      </c>
      <c r="B7201" s="8">
        <v>38713</v>
      </c>
      <c r="C7201" t="s">
        <v>3</v>
      </c>
      <c r="D7201" t="s">
        <v>776</v>
      </c>
      <c r="E7201" t="s">
        <v>9</v>
      </c>
      <c r="F7201" t="s">
        <v>754</v>
      </c>
      <c r="G7201" t="s">
        <v>24</v>
      </c>
      <c r="H7201" s="135" t="s">
        <v>1563</v>
      </c>
      <c r="I7201" t="s">
        <v>1454</v>
      </c>
      <c r="J7201" s="20">
        <v>12</v>
      </c>
      <c r="K7201" s="20" t="s">
        <v>9</v>
      </c>
      <c r="L7201" t="s">
        <v>1464</v>
      </c>
      <c r="M7201" s="20">
        <v>2.64</v>
      </c>
      <c r="N7201" s="20">
        <v>4.3599999999999994</v>
      </c>
      <c r="AE7201">
        <f t="shared" si="112"/>
        <v>2005</v>
      </c>
    </row>
    <row r="7202" spans="1:31" x14ac:dyDescent="0.25">
      <c r="A7202" s="7">
        <v>7199</v>
      </c>
      <c r="B7202" s="8">
        <v>38713</v>
      </c>
      <c r="C7202" t="s">
        <v>3</v>
      </c>
      <c r="D7202" t="s">
        <v>743</v>
      </c>
      <c r="E7202" t="s">
        <v>9</v>
      </c>
      <c r="F7202" t="s">
        <v>78</v>
      </c>
      <c r="G7202" t="s">
        <v>648</v>
      </c>
      <c r="H7202" s="135" t="s">
        <v>1810</v>
      </c>
      <c r="I7202" t="s">
        <v>1454</v>
      </c>
      <c r="J7202" s="20">
        <v>63</v>
      </c>
      <c r="K7202" s="20" t="s">
        <v>3</v>
      </c>
      <c r="L7202" t="s">
        <v>1464</v>
      </c>
      <c r="M7202" s="20">
        <v>18.64</v>
      </c>
      <c r="N7202" s="20">
        <v>13.86</v>
      </c>
      <c r="AE7202">
        <f t="shared" si="112"/>
        <v>2005</v>
      </c>
    </row>
    <row r="7203" spans="1:31" x14ac:dyDescent="0.25">
      <c r="A7203" s="7">
        <v>7200</v>
      </c>
      <c r="B7203" s="8">
        <v>38713</v>
      </c>
      <c r="C7203" t="s">
        <v>3</v>
      </c>
      <c r="D7203" t="s">
        <v>302</v>
      </c>
      <c r="E7203" t="s">
        <v>9</v>
      </c>
      <c r="F7203" t="s">
        <v>641</v>
      </c>
      <c r="G7203" t="s">
        <v>714</v>
      </c>
      <c r="H7203" s="9" t="s">
        <v>2281</v>
      </c>
      <c r="I7203" t="s">
        <v>1454</v>
      </c>
      <c r="J7203" s="20">
        <v>63</v>
      </c>
      <c r="K7203" s="20" t="s">
        <v>3</v>
      </c>
      <c r="L7203" t="s">
        <v>1463</v>
      </c>
      <c r="M7203" s="20">
        <v>17.38</v>
      </c>
      <c r="N7203" s="20">
        <v>15.12</v>
      </c>
      <c r="AE7203">
        <f t="shared" si="112"/>
        <v>2005</v>
      </c>
    </row>
    <row r="7204" spans="1:31" x14ac:dyDescent="0.25">
      <c r="A7204" s="7">
        <v>7201</v>
      </c>
      <c r="B7204" s="8">
        <v>38714</v>
      </c>
      <c r="C7204" t="s">
        <v>3</v>
      </c>
      <c r="D7204" t="s">
        <v>302</v>
      </c>
      <c r="E7204" t="s">
        <v>9</v>
      </c>
      <c r="F7204" t="s">
        <v>30</v>
      </c>
      <c r="G7204" t="s">
        <v>732</v>
      </c>
      <c r="H7204" s="135" t="s">
        <v>2155</v>
      </c>
      <c r="I7204" t="s">
        <v>1454</v>
      </c>
      <c r="J7204" s="20">
        <v>18</v>
      </c>
      <c r="K7204" s="20" t="s">
        <v>3</v>
      </c>
      <c r="L7204" t="s">
        <v>1463</v>
      </c>
      <c r="M7204" s="20">
        <v>5.68</v>
      </c>
      <c r="N7204" s="20">
        <v>4.32</v>
      </c>
      <c r="AE7204">
        <f t="shared" si="112"/>
        <v>2005</v>
      </c>
    </row>
    <row r="7205" spans="1:31" x14ac:dyDescent="0.25">
      <c r="A7205" s="7">
        <v>7202</v>
      </c>
      <c r="B7205" s="8">
        <v>38714</v>
      </c>
      <c r="C7205" t="s">
        <v>3</v>
      </c>
      <c r="D7205" t="s">
        <v>178</v>
      </c>
      <c r="E7205" t="s">
        <v>9</v>
      </c>
      <c r="F7205" t="s">
        <v>150</v>
      </c>
      <c r="G7205" t="s">
        <v>24</v>
      </c>
      <c r="H7205" s="135" t="s">
        <v>1497</v>
      </c>
      <c r="I7205" t="s">
        <v>1454</v>
      </c>
      <c r="J7205" s="20">
        <v>45</v>
      </c>
      <c r="K7205" s="20" t="s">
        <v>9</v>
      </c>
      <c r="L7205" t="s">
        <v>1464</v>
      </c>
      <c r="M7205" s="20">
        <v>9.9</v>
      </c>
      <c r="N7205" s="20">
        <v>13.6</v>
      </c>
      <c r="AE7205">
        <f t="shared" si="112"/>
        <v>2005</v>
      </c>
    </row>
    <row r="7206" spans="1:31" x14ac:dyDescent="0.25">
      <c r="A7206" s="7">
        <v>7203</v>
      </c>
      <c r="B7206" s="8">
        <v>38714</v>
      </c>
      <c r="C7206" t="s">
        <v>3</v>
      </c>
      <c r="D7206" t="s">
        <v>440</v>
      </c>
      <c r="E7206" t="s">
        <v>9</v>
      </c>
      <c r="F7206" t="s">
        <v>703</v>
      </c>
      <c r="G7206" t="s">
        <v>24</v>
      </c>
      <c r="H7206" s="135" t="s">
        <v>1578</v>
      </c>
      <c r="I7206" t="s">
        <v>1454</v>
      </c>
      <c r="J7206" s="20">
        <v>30</v>
      </c>
      <c r="K7206" s="20" t="s">
        <v>3</v>
      </c>
      <c r="L7206" t="s">
        <v>1464</v>
      </c>
      <c r="M7206" s="20">
        <v>9.4</v>
      </c>
      <c r="N7206" s="20">
        <v>6.6</v>
      </c>
      <c r="AE7206">
        <f t="shared" si="112"/>
        <v>2005</v>
      </c>
    </row>
    <row r="7207" spans="1:31" x14ac:dyDescent="0.25">
      <c r="A7207" s="7">
        <v>7204</v>
      </c>
      <c r="B7207" s="8">
        <v>38714</v>
      </c>
      <c r="C7207" t="s">
        <v>3</v>
      </c>
      <c r="D7207" t="s">
        <v>666</v>
      </c>
      <c r="E7207" t="s">
        <v>9</v>
      </c>
      <c r="F7207" t="s">
        <v>150</v>
      </c>
      <c r="G7207" t="s">
        <v>65</v>
      </c>
      <c r="H7207" s="135" t="s">
        <v>1540</v>
      </c>
      <c r="I7207" t="s">
        <v>1454</v>
      </c>
      <c r="J7207" s="20">
        <v>70</v>
      </c>
      <c r="K7207" s="20" t="s">
        <v>9</v>
      </c>
      <c r="L7207" t="s">
        <v>1464</v>
      </c>
      <c r="M7207" s="20">
        <v>15.4</v>
      </c>
      <c r="N7207" s="20">
        <v>20.6</v>
      </c>
      <c r="AE7207">
        <f t="shared" si="112"/>
        <v>2005</v>
      </c>
    </row>
    <row r="7208" spans="1:31" x14ac:dyDescent="0.25">
      <c r="A7208" s="7">
        <v>7205</v>
      </c>
      <c r="B7208" s="8">
        <v>38714</v>
      </c>
      <c r="C7208" t="s">
        <v>3</v>
      </c>
      <c r="D7208" t="s">
        <v>704</v>
      </c>
      <c r="E7208" t="s">
        <v>9</v>
      </c>
      <c r="F7208" t="s">
        <v>150</v>
      </c>
      <c r="G7208" t="s">
        <v>65</v>
      </c>
      <c r="H7208" s="135" t="s">
        <v>1571</v>
      </c>
      <c r="I7208" t="s">
        <v>1454</v>
      </c>
      <c r="J7208" s="20">
        <v>37</v>
      </c>
      <c r="K7208" s="20" t="s">
        <v>3</v>
      </c>
      <c r="L7208" t="s">
        <v>1463</v>
      </c>
      <c r="M7208" s="20">
        <v>10.62</v>
      </c>
      <c r="N7208" s="20">
        <v>8.8800000000000008</v>
      </c>
      <c r="AE7208">
        <f t="shared" si="112"/>
        <v>2005</v>
      </c>
    </row>
    <row r="7209" spans="1:31" x14ac:dyDescent="0.25">
      <c r="A7209" s="7">
        <v>7206</v>
      </c>
      <c r="B7209" s="8">
        <v>38714</v>
      </c>
      <c r="C7209" t="s">
        <v>3</v>
      </c>
      <c r="D7209" t="s">
        <v>546</v>
      </c>
      <c r="E7209" t="s">
        <v>9</v>
      </c>
      <c r="F7209" t="s">
        <v>150</v>
      </c>
      <c r="G7209" t="s">
        <v>17</v>
      </c>
      <c r="H7209" s="135" t="s">
        <v>1500</v>
      </c>
      <c r="I7209" t="s">
        <v>1454</v>
      </c>
      <c r="J7209" s="20">
        <v>32</v>
      </c>
      <c r="K7209" s="20" t="s">
        <v>3</v>
      </c>
      <c r="L7209" t="s">
        <v>1464</v>
      </c>
      <c r="M7209" s="20">
        <v>9.9600000000000009</v>
      </c>
      <c r="N7209" s="20">
        <v>7.04</v>
      </c>
      <c r="AE7209">
        <f t="shared" si="112"/>
        <v>2005</v>
      </c>
    </row>
    <row r="7210" spans="1:31" x14ac:dyDescent="0.25">
      <c r="A7210" s="7">
        <v>7207</v>
      </c>
      <c r="B7210" s="8">
        <v>38714</v>
      </c>
      <c r="C7210" t="s">
        <v>3</v>
      </c>
      <c r="D7210" t="s">
        <v>521</v>
      </c>
      <c r="E7210" t="s">
        <v>9</v>
      </c>
      <c r="F7210" t="s">
        <v>733</v>
      </c>
      <c r="G7210" t="s">
        <v>648</v>
      </c>
      <c r="H7210" s="135" t="s">
        <v>2062</v>
      </c>
      <c r="I7210" t="s">
        <v>1455</v>
      </c>
      <c r="J7210" s="20">
        <v>47</v>
      </c>
      <c r="K7210" s="20" t="s">
        <v>3</v>
      </c>
      <c r="L7210" t="s">
        <v>1464</v>
      </c>
      <c r="M7210" s="20">
        <v>7.08</v>
      </c>
      <c r="N7210" s="20">
        <v>5.17</v>
      </c>
      <c r="AE7210">
        <f t="shared" si="112"/>
        <v>2005</v>
      </c>
    </row>
    <row r="7211" spans="1:31" x14ac:dyDescent="0.25">
      <c r="A7211" s="7">
        <v>7208</v>
      </c>
      <c r="B7211" s="8">
        <v>38714</v>
      </c>
      <c r="C7211" t="s">
        <v>3</v>
      </c>
      <c r="D7211" t="s">
        <v>563</v>
      </c>
      <c r="E7211" t="s">
        <v>9</v>
      </c>
      <c r="F7211" t="s">
        <v>777</v>
      </c>
      <c r="G7211" t="s">
        <v>648</v>
      </c>
      <c r="H7211" s="136" t="s">
        <v>1496</v>
      </c>
      <c r="I7211" t="s">
        <v>1458</v>
      </c>
      <c r="J7211" s="20">
        <v>12</v>
      </c>
      <c r="K7211" s="20" t="s">
        <v>1465</v>
      </c>
      <c r="L7211" t="s">
        <v>1466</v>
      </c>
      <c r="M7211" s="20">
        <v>10</v>
      </c>
      <c r="N7211" s="20">
        <v>30</v>
      </c>
      <c r="AE7211">
        <f t="shared" si="112"/>
        <v>2005</v>
      </c>
    </row>
    <row r="7212" spans="1:31" x14ac:dyDescent="0.25">
      <c r="A7212" s="7">
        <v>7209</v>
      </c>
      <c r="B7212" s="8">
        <v>38715</v>
      </c>
      <c r="C7212" t="s">
        <v>3</v>
      </c>
      <c r="D7212" t="s">
        <v>588</v>
      </c>
      <c r="E7212" t="s">
        <v>9</v>
      </c>
      <c r="F7212" t="s">
        <v>672</v>
      </c>
      <c r="G7212" t="s">
        <v>377</v>
      </c>
      <c r="H7212" s="135" t="s">
        <v>1588</v>
      </c>
      <c r="I7212" t="s">
        <v>1454</v>
      </c>
      <c r="J7212" s="20">
        <v>36</v>
      </c>
      <c r="K7212" s="20" t="s">
        <v>9</v>
      </c>
      <c r="L7212" t="s">
        <v>1464</v>
      </c>
      <c r="M7212" s="20">
        <v>7.92</v>
      </c>
      <c r="N7212" s="20">
        <v>11.08</v>
      </c>
      <c r="AE7212">
        <f t="shared" si="112"/>
        <v>2005</v>
      </c>
    </row>
    <row r="7213" spans="1:31" x14ac:dyDescent="0.25">
      <c r="A7213" s="7">
        <v>7210</v>
      </c>
      <c r="B7213" s="8">
        <v>38715</v>
      </c>
      <c r="C7213" t="s">
        <v>3</v>
      </c>
      <c r="D7213" t="s">
        <v>758</v>
      </c>
      <c r="E7213" t="s">
        <v>9</v>
      </c>
      <c r="F7213" t="s">
        <v>78</v>
      </c>
      <c r="G7213" t="s">
        <v>14</v>
      </c>
      <c r="H7213" s="135" t="s">
        <v>1530</v>
      </c>
      <c r="I7213" t="s">
        <v>1455</v>
      </c>
      <c r="J7213" s="20">
        <v>7</v>
      </c>
      <c r="K7213" s="20" t="s">
        <v>9</v>
      </c>
      <c r="L7213" t="s">
        <v>1464</v>
      </c>
      <c r="M7213" s="20">
        <v>0.77</v>
      </c>
      <c r="N7213" s="20">
        <v>1.48</v>
      </c>
      <c r="AE7213">
        <f t="shared" si="112"/>
        <v>2005</v>
      </c>
    </row>
    <row r="7214" spans="1:31" x14ac:dyDescent="0.25">
      <c r="A7214" s="7">
        <v>7211</v>
      </c>
      <c r="B7214" s="8">
        <v>38715</v>
      </c>
      <c r="C7214" t="s">
        <v>3</v>
      </c>
      <c r="D7214" t="s">
        <v>588</v>
      </c>
      <c r="E7214" t="s">
        <v>9</v>
      </c>
      <c r="F7214" t="s">
        <v>689</v>
      </c>
      <c r="G7214" t="s">
        <v>648</v>
      </c>
      <c r="H7214" s="135" t="s">
        <v>2094</v>
      </c>
      <c r="I7214" t="s">
        <v>1455</v>
      </c>
      <c r="J7214" s="20">
        <v>5</v>
      </c>
      <c r="K7214" s="20" t="s">
        <v>1465</v>
      </c>
      <c r="L7214" t="s">
        <v>1466</v>
      </c>
      <c r="M7214" s="20">
        <v>0.625</v>
      </c>
      <c r="N7214" s="20">
        <v>0.625</v>
      </c>
      <c r="AE7214">
        <f t="shared" si="112"/>
        <v>2005</v>
      </c>
    </row>
    <row r="7215" spans="1:31" x14ac:dyDescent="0.25">
      <c r="A7215" s="7">
        <v>7212</v>
      </c>
      <c r="B7215" s="8">
        <v>38716</v>
      </c>
      <c r="C7215" t="s">
        <v>3</v>
      </c>
      <c r="D7215" t="s">
        <v>440</v>
      </c>
      <c r="E7215" t="s">
        <v>9</v>
      </c>
      <c r="F7215" t="s">
        <v>78</v>
      </c>
      <c r="G7215" t="s">
        <v>11</v>
      </c>
      <c r="H7215" s="135" t="s">
        <v>1531</v>
      </c>
      <c r="I7215" t="s">
        <v>1454</v>
      </c>
      <c r="J7215" s="20">
        <v>12</v>
      </c>
      <c r="K7215" s="20" t="s">
        <v>3</v>
      </c>
      <c r="L7215" t="s">
        <v>1463</v>
      </c>
      <c r="M7215" s="20">
        <v>4.12</v>
      </c>
      <c r="N7215" s="20">
        <v>2.88</v>
      </c>
      <c r="AE7215">
        <f t="shared" si="112"/>
        <v>2005</v>
      </c>
    </row>
    <row r="7216" spans="1:31" x14ac:dyDescent="0.25">
      <c r="A7216" s="7">
        <v>7213</v>
      </c>
      <c r="B7216" s="8">
        <v>38717</v>
      </c>
      <c r="C7216" t="s">
        <v>3</v>
      </c>
      <c r="D7216" t="s">
        <v>674</v>
      </c>
      <c r="E7216" t="s">
        <v>9</v>
      </c>
      <c r="F7216" t="s">
        <v>545</v>
      </c>
      <c r="G7216" t="s">
        <v>648</v>
      </c>
      <c r="H7216" s="135" t="s">
        <v>1952</v>
      </c>
      <c r="I7216" t="s">
        <v>1454</v>
      </c>
      <c r="J7216" s="20">
        <v>10</v>
      </c>
      <c r="K7216" s="20" t="s">
        <v>3</v>
      </c>
      <c r="L7216" t="s">
        <v>1464</v>
      </c>
      <c r="M7216" s="20">
        <v>3.8</v>
      </c>
      <c r="N7216" s="20">
        <v>2.2000000000000002</v>
      </c>
      <c r="AE7216">
        <f t="shared" si="112"/>
        <v>2005</v>
      </c>
    </row>
    <row r="7217" spans="1:31" x14ac:dyDescent="0.25">
      <c r="A7217" s="7">
        <v>7214</v>
      </c>
      <c r="B7217" s="8">
        <v>38717</v>
      </c>
      <c r="C7217" t="s">
        <v>3</v>
      </c>
      <c r="D7217" t="s">
        <v>614</v>
      </c>
      <c r="E7217" t="s">
        <v>9</v>
      </c>
      <c r="F7217" t="s">
        <v>372</v>
      </c>
      <c r="G7217" t="s">
        <v>648</v>
      </c>
      <c r="H7217" s="136" t="s">
        <v>1852</v>
      </c>
      <c r="I7217" t="s">
        <v>1454</v>
      </c>
      <c r="J7217" s="20">
        <v>15</v>
      </c>
      <c r="K7217" s="20" t="s">
        <v>1465</v>
      </c>
      <c r="L7217" t="s">
        <v>1466</v>
      </c>
      <c r="M7217" s="20">
        <v>3.75</v>
      </c>
      <c r="N7217" s="20">
        <v>3.75</v>
      </c>
      <c r="AE7217">
        <f t="shared" si="112"/>
        <v>2005</v>
      </c>
    </row>
    <row r="7218" spans="1:31" x14ac:dyDescent="0.25">
      <c r="A7218" s="7">
        <v>7215</v>
      </c>
      <c r="B7218" s="8">
        <v>38719</v>
      </c>
      <c r="C7218" t="s">
        <v>3</v>
      </c>
      <c r="D7218" t="s">
        <v>420</v>
      </c>
      <c r="E7218" t="s">
        <v>9</v>
      </c>
      <c r="F7218" t="s">
        <v>682</v>
      </c>
      <c r="G7218" t="s">
        <v>14</v>
      </c>
      <c r="H7218" s="135" t="s">
        <v>1517</v>
      </c>
      <c r="I7218" t="s">
        <v>1454</v>
      </c>
      <c r="J7218" s="20">
        <v>21</v>
      </c>
      <c r="K7218" s="20" t="s">
        <v>3</v>
      </c>
      <c r="L7218" t="s">
        <v>1464</v>
      </c>
      <c r="M7218" s="20">
        <v>6.88</v>
      </c>
      <c r="N7218" s="20">
        <v>4.62</v>
      </c>
      <c r="AE7218">
        <f t="shared" si="112"/>
        <v>2006</v>
      </c>
    </row>
    <row r="7219" spans="1:31" x14ac:dyDescent="0.25">
      <c r="A7219" s="7">
        <v>7216</v>
      </c>
      <c r="B7219" s="8">
        <v>38719</v>
      </c>
      <c r="C7219" t="s">
        <v>3</v>
      </c>
      <c r="D7219" t="s">
        <v>440</v>
      </c>
      <c r="E7219" t="s">
        <v>9</v>
      </c>
      <c r="F7219" t="s">
        <v>703</v>
      </c>
      <c r="G7219" t="s">
        <v>17</v>
      </c>
      <c r="H7219" s="135" t="s">
        <v>1496</v>
      </c>
      <c r="I7219" t="s">
        <v>1454</v>
      </c>
      <c r="J7219" s="20">
        <v>14</v>
      </c>
      <c r="K7219" s="20" t="s">
        <v>3</v>
      </c>
      <c r="L7219" t="s">
        <v>1463</v>
      </c>
      <c r="M7219" s="20">
        <v>4.6400000000000006</v>
      </c>
      <c r="N7219" s="20">
        <v>3.36</v>
      </c>
      <c r="AE7219">
        <f t="shared" si="112"/>
        <v>2006</v>
      </c>
    </row>
    <row r="7220" spans="1:31" x14ac:dyDescent="0.25">
      <c r="A7220" s="7">
        <v>7217</v>
      </c>
      <c r="B7220" s="8">
        <v>38720</v>
      </c>
      <c r="C7220" t="s">
        <v>3</v>
      </c>
      <c r="D7220" t="s">
        <v>723</v>
      </c>
      <c r="E7220" t="s">
        <v>9</v>
      </c>
      <c r="F7220" t="s">
        <v>772</v>
      </c>
      <c r="G7220" t="s">
        <v>377</v>
      </c>
      <c r="H7220" s="136" t="s">
        <v>1613</v>
      </c>
      <c r="I7220" t="s">
        <v>1454</v>
      </c>
      <c r="J7220" s="20">
        <v>14</v>
      </c>
      <c r="K7220" s="20" t="s">
        <v>1465</v>
      </c>
      <c r="L7220" t="s">
        <v>1466</v>
      </c>
      <c r="M7220" s="20">
        <v>3.5</v>
      </c>
      <c r="N7220" s="20">
        <v>3.5</v>
      </c>
      <c r="AE7220">
        <f t="shared" si="112"/>
        <v>2006</v>
      </c>
    </row>
    <row r="7221" spans="1:31" x14ac:dyDescent="0.25">
      <c r="A7221" s="7">
        <v>7218</v>
      </c>
      <c r="B7221" s="8">
        <v>38720</v>
      </c>
      <c r="C7221" t="s">
        <v>3</v>
      </c>
      <c r="D7221" t="s">
        <v>427</v>
      </c>
      <c r="E7221" t="s">
        <v>9</v>
      </c>
      <c r="F7221" t="s">
        <v>521</v>
      </c>
      <c r="G7221" t="s">
        <v>714</v>
      </c>
      <c r="H7221" s="135" t="s">
        <v>2091</v>
      </c>
      <c r="I7221" t="s">
        <v>1455</v>
      </c>
      <c r="J7221" s="20">
        <v>26</v>
      </c>
      <c r="K7221" s="20" t="s">
        <v>3</v>
      </c>
      <c r="L7221" t="s">
        <v>1464</v>
      </c>
      <c r="M7221" s="20">
        <v>4.1400000000000006</v>
      </c>
      <c r="N7221" s="20">
        <v>2.86</v>
      </c>
      <c r="AE7221">
        <f t="shared" si="112"/>
        <v>2006</v>
      </c>
    </row>
    <row r="7222" spans="1:31" x14ac:dyDescent="0.25">
      <c r="A7222" s="7">
        <v>7219</v>
      </c>
      <c r="B7222" s="8">
        <v>38720</v>
      </c>
      <c r="C7222" t="s">
        <v>3</v>
      </c>
      <c r="D7222" t="s">
        <v>712</v>
      </c>
      <c r="E7222" t="s">
        <v>9</v>
      </c>
      <c r="F7222" t="s">
        <v>667</v>
      </c>
      <c r="G7222" t="s">
        <v>569</v>
      </c>
      <c r="H7222" s="9" t="s">
        <v>2282</v>
      </c>
      <c r="I7222" t="s">
        <v>1454</v>
      </c>
      <c r="J7222" s="20">
        <v>23</v>
      </c>
      <c r="K7222" s="20" t="s">
        <v>9</v>
      </c>
      <c r="L7222" t="s">
        <v>1463</v>
      </c>
      <c r="M7222" s="20">
        <v>5.52</v>
      </c>
      <c r="N7222" s="20">
        <v>6.98</v>
      </c>
      <c r="AE7222">
        <f t="shared" si="112"/>
        <v>2006</v>
      </c>
    </row>
    <row r="7223" spans="1:31" x14ac:dyDescent="0.25">
      <c r="A7223" s="7">
        <v>7220</v>
      </c>
      <c r="B7223" s="8">
        <v>38720</v>
      </c>
      <c r="C7223" t="s">
        <v>3</v>
      </c>
      <c r="D7223" t="s">
        <v>543</v>
      </c>
      <c r="E7223" t="s">
        <v>9</v>
      </c>
      <c r="F7223" t="s">
        <v>521</v>
      </c>
      <c r="G7223" t="s">
        <v>732</v>
      </c>
      <c r="H7223" s="135" t="s">
        <v>2237</v>
      </c>
      <c r="I7223" t="s">
        <v>1454</v>
      </c>
      <c r="J7223" s="20">
        <v>18</v>
      </c>
      <c r="K7223" s="20" t="s">
        <v>3</v>
      </c>
      <c r="L7223" t="s">
        <v>1464</v>
      </c>
      <c r="M7223" s="20">
        <v>6.04</v>
      </c>
      <c r="N7223" s="20">
        <v>3.96</v>
      </c>
      <c r="AE7223">
        <f t="shared" si="112"/>
        <v>2006</v>
      </c>
    </row>
    <row r="7224" spans="1:31" x14ac:dyDescent="0.25">
      <c r="A7224" s="7">
        <v>7221</v>
      </c>
      <c r="B7224" s="8">
        <v>38721</v>
      </c>
      <c r="C7224" t="s">
        <v>3</v>
      </c>
      <c r="D7224" t="s">
        <v>271</v>
      </c>
      <c r="E7224" t="s">
        <v>9</v>
      </c>
      <c r="F7224" t="s">
        <v>53</v>
      </c>
      <c r="G7224" t="s">
        <v>11</v>
      </c>
      <c r="H7224" s="135" t="s">
        <v>1531</v>
      </c>
      <c r="I7224" t="s">
        <v>1454</v>
      </c>
      <c r="J7224" s="20">
        <v>12</v>
      </c>
      <c r="K7224" s="20" t="s">
        <v>9</v>
      </c>
      <c r="L7224" t="s">
        <v>1463</v>
      </c>
      <c r="M7224" s="20">
        <v>2.88</v>
      </c>
      <c r="N7224" s="20">
        <v>4.12</v>
      </c>
      <c r="AE7224">
        <f t="shared" si="112"/>
        <v>2006</v>
      </c>
    </row>
    <row r="7225" spans="1:31" x14ac:dyDescent="0.25">
      <c r="A7225" s="7">
        <v>7222</v>
      </c>
      <c r="B7225" s="8">
        <v>38721</v>
      </c>
      <c r="C7225" t="s">
        <v>3</v>
      </c>
      <c r="D7225" t="s">
        <v>721</v>
      </c>
      <c r="E7225" t="s">
        <v>9</v>
      </c>
      <c r="F7225" t="s">
        <v>586</v>
      </c>
      <c r="G7225" t="s">
        <v>633</v>
      </c>
      <c r="H7225" s="135" t="s">
        <v>1496</v>
      </c>
      <c r="I7225" t="s">
        <v>1455</v>
      </c>
      <c r="J7225" s="20">
        <v>8</v>
      </c>
      <c r="K7225" s="20" t="s">
        <v>3</v>
      </c>
      <c r="L7225" t="s">
        <v>1464</v>
      </c>
      <c r="M7225" s="20">
        <v>1.62</v>
      </c>
      <c r="N7225" s="20">
        <v>0.88</v>
      </c>
      <c r="AE7225">
        <f t="shared" si="112"/>
        <v>2006</v>
      </c>
    </row>
    <row r="7226" spans="1:31" x14ac:dyDescent="0.25">
      <c r="A7226" s="7">
        <v>7223</v>
      </c>
      <c r="B7226" s="8">
        <v>38721</v>
      </c>
      <c r="C7226" t="s">
        <v>3</v>
      </c>
      <c r="D7226" t="s">
        <v>778</v>
      </c>
      <c r="E7226" t="s">
        <v>9</v>
      </c>
      <c r="F7226" t="s">
        <v>43</v>
      </c>
      <c r="G7226" t="s">
        <v>24</v>
      </c>
      <c r="H7226" s="136" t="s">
        <v>1496</v>
      </c>
      <c r="I7226" t="s">
        <v>1458</v>
      </c>
      <c r="J7226" s="20">
        <v>10</v>
      </c>
      <c r="K7226" s="20" t="s">
        <v>1465</v>
      </c>
      <c r="L7226" t="s">
        <v>1466</v>
      </c>
      <c r="M7226" s="20">
        <v>30</v>
      </c>
      <c r="N7226" s="20">
        <v>10</v>
      </c>
      <c r="AE7226">
        <f t="shared" si="112"/>
        <v>2006</v>
      </c>
    </row>
    <row r="7227" spans="1:31" x14ac:dyDescent="0.25">
      <c r="A7227" s="7">
        <v>7224</v>
      </c>
      <c r="B7227" s="8">
        <v>38722</v>
      </c>
      <c r="C7227" t="s">
        <v>3</v>
      </c>
      <c r="D7227" t="s">
        <v>778</v>
      </c>
      <c r="E7227" t="s">
        <v>9</v>
      </c>
      <c r="F7227" t="s">
        <v>701</v>
      </c>
      <c r="G7227" t="s">
        <v>24</v>
      </c>
      <c r="H7227" s="135" t="s">
        <v>1548</v>
      </c>
      <c r="I7227" t="s">
        <v>1454</v>
      </c>
      <c r="J7227" s="20">
        <v>14</v>
      </c>
      <c r="K7227" s="20" t="s">
        <v>3</v>
      </c>
      <c r="L7227" t="s">
        <v>1463</v>
      </c>
      <c r="M7227" s="20">
        <v>4.6400000000000006</v>
      </c>
      <c r="N7227" s="20">
        <v>3.36</v>
      </c>
      <c r="AE7227">
        <f t="shared" si="112"/>
        <v>2006</v>
      </c>
    </row>
    <row r="7228" spans="1:31" x14ac:dyDescent="0.25">
      <c r="A7228" s="7">
        <v>7225</v>
      </c>
      <c r="B7228" s="8">
        <v>38722</v>
      </c>
      <c r="C7228" t="s">
        <v>3</v>
      </c>
      <c r="D7228" t="s">
        <v>365</v>
      </c>
      <c r="E7228" t="s">
        <v>9</v>
      </c>
      <c r="F7228" s="15" t="s">
        <v>28</v>
      </c>
      <c r="G7228" t="s">
        <v>648</v>
      </c>
      <c r="H7228" s="135" t="s">
        <v>1806</v>
      </c>
      <c r="I7228" t="s">
        <v>1455</v>
      </c>
      <c r="J7228" s="20">
        <v>1</v>
      </c>
      <c r="K7228" s="20" t="s">
        <v>1465</v>
      </c>
      <c r="L7228" t="s">
        <v>1466</v>
      </c>
      <c r="M7228" s="20">
        <v>0.125</v>
      </c>
      <c r="N7228" s="20">
        <v>0.125</v>
      </c>
      <c r="AE7228">
        <f t="shared" si="112"/>
        <v>2006</v>
      </c>
    </row>
    <row r="7229" spans="1:31" x14ac:dyDescent="0.25">
      <c r="A7229" s="7">
        <v>7226</v>
      </c>
      <c r="B7229" s="8">
        <v>38723</v>
      </c>
      <c r="C7229" t="s">
        <v>3</v>
      </c>
      <c r="D7229" t="s">
        <v>756</v>
      </c>
      <c r="E7229" t="s">
        <v>9</v>
      </c>
      <c r="F7229" t="s">
        <v>772</v>
      </c>
      <c r="G7229" t="s">
        <v>377</v>
      </c>
      <c r="H7229" s="9" t="s">
        <v>2124</v>
      </c>
      <c r="I7229" t="s">
        <v>1454</v>
      </c>
      <c r="J7229" s="20">
        <v>38</v>
      </c>
      <c r="K7229" s="20" t="s">
        <v>3</v>
      </c>
      <c r="L7229" t="s">
        <v>1463</v>
      </c>
      <c r="M7229" s="20">
        <v>10.88</v>
      </c>
      <c r="N7229" s="20">
        <v>9.1199999999999992</v>
      </c>
      <c r="AE7229">
        <f t="shared" si="112"/>
        <v>2006</v>
      </c>
    </row>
    <row r="7230" spans="1:31" x14ac:dyDescent="0.25">
      <c r="A7230" s="7">
        <v>7227</v>
      </c>
      <c r="B7230" s="8">
        <v>38723</v>
      </c>
      <c r="C7230" t="s">
        <v>3</v>
      </c>
      <c r="D7230" t="s">
        <v>677</v>
      </c>
      <c r="E7230" t="s">
        <v>9</v>
      </c>
      <c r="F7230" t="s">
        <v>520</v>
      </c>
      <c r="G7230" t="s">
        <v>732</v>
      </c>
      <c r="H7230" s="135" t="s">
        <v>2283</v>
      </c>
      <c r="I7230" t="s">
        <v>1454</v>
      </c>
      <c r="J7230" s="20">
        <v>22</v>
      </c>
      <c r="K7230" s="20" t="s">
        <v>3</v>
      </c>
      <c r="L7230" t="s">
        <v>1464</v>
      </c>
      <c r="M7230" s="20">
        <v>7.16</v>
      </c>
      <c r="N7230" s="20">
        <v>4.84</v>
      </c>
      <c r="AE7230">
        <f t="shared" si="112"/>
        <v>2006</v>
      </c>
    </row>
    <row r="7231" spans="1:31" x14ac:dyDescent="0.25">
      <c r="A7231" s="7">
        <v>7228</v>
      </c>
      <c r="B7231" s="8">
        <v>38723</v>
      </c>
      <c r="C7231" t="s">
        <v>3</v>
      </c>
      <c r="D7231" t="s">
        <v>494</v>
      </c>
      <c r="E7231" t="s">
        <v>9</v>
      </c>
      <c r="F7231" t="s">
        <v>78</v>
      </c>
      <c r="G7231" t="s">
        <v>732</v>
      </c>
      <c r="H7231" s="135" t="s">
        <v>2284</v>
      </c>
      <c r="I7231" t="s">
        <v>1454</v>
      </c>
      <c r="J7231" s="20">
        <v>18</v>
      </c>
      <c r="K7231" s="20" t="s">
        <v>1465</v>
      </c>
      <c r="L7231" t="s">
        <v>1466</v>
      </c>
      <c r="M7231" s="20">
        <v>4.5</v>
      </c>
      <c r="N7231" s="20">
        <v>4.5</v>
      </c>
      <c r="AE7231">
        <f t="shared" si="112"/>
        <v>2006</v>
      </c>
    </row>
    <row r="7232" spans="1:31" x14ac:dyDescent="0.25">
      <c r="A7232" s="7">
        <v>7229</v>
      </c>
      <c r="B7232" s="8">
        <v>38723</v>
      </c>
      <c r="C7232" t="s">
        <v>3</v>
      </c>
      <c r="D7232" t="s">
        <v>237</v>
      </c>
      <c r="E7232" t="s">
        <v>9</v>
      </c>
      <c r="F7232" t="s">
        <v>186</v>
      </c>
      <c r="G7232" t="s">
        <v>732</v>
      </c>
      <c r="H7232" s="135" t="s">
        <v>2285</v>
      </c>
      <c r="I7232" t="s">
        <v>1454</v>
      </c>
      <c r="J7232" s="20">
        <v>10</v>
      </c>
      <c r="K7232" s="20" t="s">
        <v>1465</v>
      </c>
      <c r="L7232" t="s">
        <v>1466</v>
      </c>
      <c r="M7232" s="20">
        <v>2.5</v>
      </c>
      <c r="N7232" s="20">
        <v>2.5</v>
      </c>
      <c r="AE7232">
        <f t="shared" si="112"/>
        <v>2006</v>
      </c>
    </row>
    <row r="7233" spans="1:31" x14ac:dyDescent="0.25">
      <c r="A7233" s="7">
        <v>7230</v>
      </c>
      <c r="B7233" s="8">
        <v>38724</v>
      </c>
      <c r="C7233" t="s">
        <v>3</v>
      </c>
      <c r="D7233" t="s">
        <v>778</v>
      </c>
      <c r="E7233" t="s">
        <v>9</v>
      </c>
      <c r="F7233" t="s">
        <v>768</v>
      </c>
      <c r="G7233" t="s">
        <v>17</v>
      </c>
      <c r="H7233" s="135" t="s">
        <v>1528</v>
      </c>
      <c r="I7233" t="s">
        <v>1454</v>
      </c>
      <c r="J7233" s="20">
        <v>10</v>
      </c>
      <c r="K7233" s="20" t="s">
        <v>9</v>
      </c>
      <c r="L7233" t="s">
        <v>1464</v>
      </c>
      <c r="M7233" s="20">
        <v>2.2000000000000002</v>
      </c>
      <c r="N7233" s="20">
        <v>3.8</v>
      </c>
      <c r="AE7233">
        <f t="shared" si="112"/>
        <v>2006</v>
      </c>
    </row>
    <row r="7234" spans="1:31" x14ac:dyDescent="0.25">
      <c r="A7234" s="7">
        <v>7231</v>
      </c>
      <c r="B7234" s="8">
        <v>38724</v>
      </c>
      <c r="C7234" t="s">
        <v>3</v>
      </c>
      <c r="D7234" t="s">
        <v>78</v>
      </c>
      <c r="E7234" t="s">
        <v>9</v>
      </c>
      <c r="F7234" t="s">
        <v>10</v>
      </c>
      <c r="G7234" t="s">
        <v>648</v>
      </c>
      <c r="H7234" s="135" t="s">
        <v>1791</v>
      </c>
      <c r="I7234" t="s">
        <v>1455</v>
      </c>
      <c r="J7234" s="20">
        <v>12</v>
      </c>
      <c r="K7234" s="20" t="s">
        <v>3</v>
      </c>
      <c r="L7234" t="s">
        <v>1464</v>
      </c>
      <c r="M7234" s="20">
        <v>2.1799999999999997</v>
      </c>
      <c r="N7234" s="20">
        <v>1.32</v>
      </c>
      <c r="AE7234">
        <f t="shared" si="112"/>
        <v>2006</v>
      </c>
    </row>
    <row r="7235" spans="1:31" x14ac:dyDescent="0.25">
      <c r="A7235" s="7">
        <v>7232</v>
      </c>
      <c r="B7235" s="8">
        <v>38724</v>
      </c>
      <c r="C7235" t="s">
        <v>3</v>
      </c>
      <c r="D7235" t="s">
        <v>440</v>
      </c>
      <c r="E7235" t="s">
        <v>9</v>
      </c>
      <c r="F7235" t="s">
        <v>85</v>
      </c>
      <c r="G7235" t="s">
        <v>648</v>
      </c>
      <c r="H7235" s="136" t="s">
        <v>1496</v>
      </c>
      <c r="I7235" t="s">
        <v>1454</v>
      </c>
      <c r="J7235" s="20">
        <v>16</v>
      </c>
      <c r="K7235" s="20" t="s">
        <v>9</v>
      </c>
      <c r="L7235" t="s">
        <v>1464</v>
      </c>
      <c r="M7235" s="20">
        <v>3.52</v>
      </c>
      <c r="N7235" s="20">
        <v>5.48</v>
      </c>
      <c r="AE7235">
        <f t="shared" si="112"/>
        <v>2006</v>
      </c>
    </row>
    <row r="7236" spans="1:31" x14ac:dyDescent="0.25">
      <c r="A7236" s="7">
        <v>7233</v>
      </c>
      <c r="B7236" s="8">
        <v>38724</v>
      </c>
      <c r="C7236" t="s">
        <v>3</v>
      </c>
      <c r="D7236" t="s">
        <v>440</v>
      </c>
      <c r="E7236" t="s">
        <v>9</v>
      </c>
      <c r="F7236" t="s">
        <v>85</v>
      </c>
      <c r="G7236" t="s">
        <v>648</v>
      </c>
      <c r="H7236" s="136" t="s">
        <v>1496</v>
      </c>
      <c r="I7236" t="s">
        <v>1454</v>
      </c>
      <c r="J7236" s="20">
        <v>30</v>
      </c>
      <c r="K7236" s="20" t="s">
        <v>9</v>
      </c>
      <c r="L7236" t="s">
        <v>1464</v>
      </c>
      <c r="M7236" s="20">
        <v>6.6</v>
      </c>
      <c r="N7236" s="20">
        <v>9.4</v>
      </c>
      <c r="AE7236">
        <f t="shared" ref="AE7236:AE7299" si="113">YEAR(B7236)</f>
        <v>2006</v>
      </c>
    </row>
    <row r="7237" spans="1:31" x14ac:dyDescent="0.25">
      <c r="A7237" s="7">
        <v>7234</v>
      </c>
      <c r="B7237" s="8">
        <v>38725</v>
      </c>
      <c r="C7237" t="s">
        <v>3</v>
      </c>
      <c r="D7237" t="s">
        <v>676</v>
      </c>
      <c r="E7237" t="s">
        <v>9</v>
      </c>
      <c r="F7237" t="s">
        <v>78</v>
      </c>
      <c r="G7237" t="s">
        <v>377</v>
      </c>
      <c r="H7237" s="135" t="s">
        <v>1585</v>
      </c>
      <c r="I7237" t="s">
        <v>1454</v>
      </c>
      <c r="J7237" s="20">
        <v>12</v>
      </c>
      <c r="K7237" s="20" t="s">
        <v>1465</v>
      </c>
      <c r="L7237" t="s">
        <v>1466</v>
      </c>
      <c r="M7237" s="20">
        <v>3</v>
      </c>
      <c r="N7237" s="20">
        <v>3</v>
      </c>
      <c r="AE7237">
        <f t="shared" si="113"/>
        <v>2006</v>
      </c>
    </row>
    <row r="7238" spans="1:31" x14ac:dyDescent="0.25">
      <c r="A7238" s="7">
        <v>7235</v>
      </c>
      <c r="B7238" s="8">
        <v>38725</v>
      </c>
      <c r="C7238" t="s">
        <v>3</v>
      </c>
      <c r="D7238" t="s">
        <v>440</v>
      </c>
      <c r="E7238" t="s">
        <v>9</v>
      </c>
      <c r="F7238" t="s">
        <v>469</v>
      </c>
      <c r="G7238" t="s">
        <v>377</v>
      </c>
      <c r="H7238" s="135" t="s">
        <v>1496</v>
      </c>
      <c r="I7238" t="s">
        <v>1454</v>
      </c>
      <c r="J7238" s="20">
        <v>13</v>
      </c>
      <c r="K7238" s="20" t="s">
        <v>3</v>
      </c>
      <c r="L7238" t="s">
        <v>1464</v>
      </c>
      <c r="M7238" s="20">
        <v>4.6400000000000006</v>
      </c>
      <c r="N7238" s="20">
        <v>2.86</v>
      </c>
      <c r="AE7238">
        <f t="shared" si="113"/>
        <v>2006</v>
      </c>
    </row>
    <row r="7239" spans="1:31" x14ac:dyDescent="0.25">
      <c r="A7239" s="7">
        <v>7236</v>
      </c>
      <c r="B7239" s="8">
        <v>38725</v>
      </c>
      <c r="C7239" t="s">
        <v>3</v>
      </c>
      <c r="D7239" t="s">
        <v>779</v>
      </c>
      <c r="E7239" t="s">
        <v>9</v>
      </c>
      <c r="F7239" t="s">
        <v>120</v>
      </c>
      <c r="G7239" t="s">
        <v>648</v>
      </c>
      <c r="H7239" s="135" t="s">
        <v>1877</v>
      </c>
      <c r="I7239" t="s">
        <v>1458</v>
      </c>
      <c r="J7239" s="20">
        <v>6</v>
      </c>
      <c r="K7239" s="20" t="s">
        <v>9</v>
      </c>
      <c r="L7239" t="s">
        <v>1463</v>
      </c>
      <c r="M7239" s="20">
        <v>30</v>
      </c>
      <c r="N7239" s="20">
        <v>10</v>
      </c>
      <c r="AE7239">
        <f t="shared" si="113"/>
        <v>2006</v>
      </c>
    </row>
    <row r="7240" spans="1:31" x14ac:dyDescent="0.25">
      <c r="A7240" s="7">
        <v>7237</v>
      </c>
      <c r="B7240" s="8">
        <v>38725</v>
      </c>
      <c r="C7240" t="s">
        <v>3</v>
      </c>
      <c r="D7240" t="s">
        <v>677</v>
      </c>
      <c r="E7240" t="s">
        <v>9</v>
      </c>
      <c r="F7240" t="s">
        <v>624</v>
      </c>
      <c r="G7240" t="s">
        <v>732</v>
      </c>
      <c r="H7240" s="135" t="s">
        <v>2186</v>
      </c>
      <c r="I7240" t="s">
        <v>1454</v>
      </c>
      <c r="J7240" s="20">
        <v>77</v>
      </c>
      <c r="K7240" s="20" t="s">
        <v>9</v>
      </c>
      <c r="L7240" t="s">
        <v>1464</v>
      </c>
      <c r="M7240" s="20">
        <v>16.940000000000001</v>
      </c>
      <c r="N7240" s="20">
        <v>22.56</v>
      </c>
      <c r="AE7240">
        <f t="shared" si="113"/>
        <v>2006</v>
      </c>
    </row>
    <row r="7241" spans="1:31" x14ac:dyDescent="0.25">
      <c r="A7241" s="7">
        <v>7238</v>
      </c>
      <c r="B7241" s="8">
        <v>38726</v>
      </c>
      <c r="C7241" t="s">
        <v>3</v>
      </c>
      <c r="D7241" t="s">
        <v>729</v>
      </c>
      <c r="E7241" t="s">
        <v>9</v>
      </c>
      <c r="F7241" t="s">
        <v>624</v>
      </c>
      <c r="G7241" t="s">
        <v>17</v>
      </c>
      <c r="H7241" s="135" t="s">
        <v>1496</v>
      </c>
      <c r="I7241" t="s">
        <v>1454</v>
      </c>
      <c r="J7241" s="20">
        <v>15</v>
      </c>
      <c r="K7241" s="20" t="s">
        <v>9</v>
      </c>
      <c r="L7241" t="s">
        <v>1463</v>
      </c>
      <c r="M7241" s="20">
        <v>3.6</v>
      </c>
      <c r="N7241" s="20">
        <v>4.9000000000000004</v>
      </c>
      <c r="AE7241">
        <f t="shared" si="113"/>
        <v>2006</v>
      </c>
    </row>
    <row r="7242" spans="1:31" x14ac:dyDescent="0.25">
      <c r="A7242" s="7">
        <v>7239</v>
      </c>
      <c r="B7242" s="8">
        <v>38727</v>
      </c>
      <c r="C7242" t="s">
        <v>3</v>
      </c>
      <c r="D7242" t="s">
        <v>621</v>
      </c>
      <c r="E7242" t="s">
        <v>9</v>
      </c>
      <c r="F7242" t="s">
        <v>54</v>
      </c>
      <c r="G7242" t="s">
        <v>714</v>
      </c>
      <c r="H7242" s="136" t="s">
        <v>2147</v>
      </c>
      <c r="I7242" t="s">
        <v>1454</v>
      </c>
      <c r="J7242" s="20">
        <v>13</v>
      </c>
      <c r="K7242" s="20" t="s">
        <v>9</v>
      </c>
      <c r="L7242" t="s">
        <v>1463</v>
      </c>
      <c r="M7242" s="20">
        <v>3.12</v>
      </c>
      <c r="N7242" s="20">
        <v>4.38</v>
      </c>
      <c r="AE7242">
        <f t="shared" si="113"/>
        <v>2006</v>
      </c>
    </row>
    <row r="7243" spans="1:31" x14ac:dyDescent="0.25">
      <c r="A7243" s="7">
        <v>7240</v>
      </c>
      <c r="B7243" s="8">
        <v>38729</v>
      </c>
      <c r="C7243" t="s">
        <v>3</v>
      </c>
      <c r="D7243" t="s">
        <v>465</v>
      </c>
      <c r="E7243" t="s">
        <v>9</v>
      </c>
      <c r="F7243" t="s">
        <v>427</v>
      </c>
      <c r="G7243" t="s">
        <v>714</v>
      </c>
      <c r="H7243" s="135" t="s">
        <v>2006</v>
      </c>
      <c r="I7243" t="s">
        <v>1454</v>
      </c>
      <c r="J7243" s="20">
        <v>40</v>
      </c>
      <c r="K7243" s="20" t="s">
        <v>9</v>
      </c>
      <c r="L7243" t="s">
        <v>1464</v>
      </c>
      <c r="M7243" s="20">
        <v>8.8000000000000007</v>
      </c>
      <c r="N7243" s="20">
        <v>12.2</v>
      </c>
      <c r="AE7243">
        <f t="shared" si="113"/>
        <v>2006</v>
      </c>
    </row>
    <row r="7244" spans="1:31" x14ac:dyDescent="0.25">
      <c r="A7244" s="7">
        <v>7241</v>
      </c>
      <c r="B7244" s="8">
        <v>38729</v>
      </c>
      <c r="C7244" t="s">
        <v>3</v>
      </c>
      <c r="D7244" t="s">
        <v>440</v>
      </c>
      <c r="E7244" t="s">
        <v>9</v>
      </c>
      <c r="F7244" t="s">
        <v>91</v>
      </c>
      <c r="G7244" t="s">
        <v>24</v>
      </c>
      <c r="H7244" s="135" t="s">
        <v>1508</v>
      </c>
      <c r="I7244" t="s">
        <v>1454</v>
      </c>
      <c r="J7244" s="20">
        <v>8</v>
      </c>
      <c r="K7244" s="20" t="s">
        <v>9</v>
      </c>
      <c r="L7244" t="s">
        <v>1463</v>
      </c>
      <c r="M7244" s="20">
        <v>1.92</v>
      </c>
      <c r="N7244" s="20">
        <v>3.08</v>
      </c>
      <c r="AE7244">
        <f t="shared" si="113"/>
        <v>2006</v>
      </c>
    </row>
    <row r="7245" spans="1:31" x14ac:dyDescent="0.25">
      <c r="A7245" s="7">
        <v>7242</v>
      </c>
      <c r="B7245" s="8">
        <v>38729</v>
      </c>
      <c r="C7245" t="s">
        <v>3</v>
      </c>
      <c r="D7245" t="s">
        <v>202</v>
      </c>
      <c r="E7245" t="s">
        <v>9</v>
      </c>
      <c r="F7245" t="s">
        <v>91</v>
      </c>
      <c r="G7245" t="s">
        <v>14</v>
      </c>
      <c r="H7245" s="135" t="s">
        <v>1516</v>
      </c>
      <c r="I7245" t="s">
        <v>1454</v>
      </c>
      <c r="J7245" s="20">
        <v>12</v>
      </c>
      <c r="K7245" s="20" t="s">
        <v>3</v>
      </c>
      <c r="L7245" t="s">
        <v>1464</v>
      </c>
      <c r="M7245" s="20">
        <v>4.3599999999999994</v>
      </c>
      <c r="N7245" s="20">
        <v>2.64</v>
      </c>
      <c r="AE7245">
        <f t="shared" si="113"/>
        <v>2006</v>
      </c>
    </row>
    <row r="7246" spans="1:31" x14ac:dyDescent="0.25">
      <c r="A7246" s="7">
        <v>7243</v>
      </c>
      <c r="B7246" s="8">
        <v>38729</v>
      </c>
      <c r="C7246" t="s">
        <v>3</v>
      </c>
      <c r="D7246" t="s">
        <v>178</v>
      </c>
      <c r="E7246" t="s">
        <v>9</v>
      </c>
      <c r="F7246" t="s">
        <v>91</v>
      </c>
      <c r="G7246" t="s">
        <v>732</v>
      </c>
      <c r="H7246" s="135" t="s">
        <v>1496</v>
      </c>
      <c r="I7246" t="s">
        <v>1454</v>
      </c>
      <c r="J7246" s="20">
        <v>56</v>
      </c>
      <c r="K7246" s="20" t="s">
        <v>9</v>
      </c>
      <c r="L7246" t="s">
        <v>1464</v>
      </c>
      <c r="M7246" s="20">
        <v>12.32</v>
      </c>
      <c r="N7246" s="20">
        <v>16.68</v>
      </c>
      <c r="AE7246">
        <f t="shared" si="113"/>
        <v>2006</v>
      </c>
    </row>
    <row r="7247" spans="1:31" x14ac:dyDescent="0.25">
      <c r="A7247" s="7">
        <v>7244</v>
      </c>
      <c r="B7247" s="8">
        <v>38730</v>
      </c>
      <c r="C7247" t="s">
        <v>3</v>
      </c>
      <c r="D7247" t="s">
        <v>521</v>
      </c>
      <c r="E7247" t="s">
        <v>9</v>
      </c>
      <c r="F7247" t="s">
        <v>350</v>
      </c>
      <c r="G7247" t="s">
        <v>377</v>
      </c>
      <c r="H7247" s="136" t="s">
        <v>1613</v>
      </c>
      <c r="I7247" t="s">
        <v>1454</v>
      </c>
      <c r="J7247" s="20">
        <v>14</v>
      </c>
      <c r="K7247" s="20" t="s">
        <v>9</v>
      </c>
      <c r="L7247" t="s">
        <v>1464</v>
      </c>
      <c r="M7247" s="20">
        <v>3.08</v>
      </c>
      <c r="N7247" s="20">
        <v>4.92</v>
      </c>
      <c r="AE7247">
        <f t="shared" si="113"/>
        <v>2006</v>
      </c>
    </row>
    <row r="7248" spans="1:31" x14ac:dyDescent="0.25">
      <c r="A7248" s="7">
        <v>7245</v>
      </c>
      <c r="B7248" s="8">
        <v>38730</v>
      </c>
      <c r="C7248" t="s">
        <v>3</v>
      </c>
      <c r="D7248" t="s">
        <v>778</v>
      </c>
      <c r="E7248" t="s">
        <v>9</v>
      </c>
      <c r="F7248" t="s">
        <v>773</v>
      </c>
      <c r="G7248" t="s">
        <v>24</v>
      </c>
      <c r="H7248" s="135" t="s">
        <v>1529</v>
      </c>
      <c r="I7248" t="s">
        <v>1454</v>
      </c>
      <c r="J7248" s="20">
        <v>10</v>
      </c>
      <c r="K7248" s="20" t="s">
        <v>9</v>
      </c>
      <c r="L7248" t="s">
        <v>1464</v>
      </c>
      <c r="M7248" s="20">
        <v>2.2000000000000002</v>
      </c>
      <c r="N7248" s="20">
        <v>3.8</v>
      </c>
      <c r="AE7248">
        <f t="shared" si="113"/>
        <v>2006</v>
      </c>
    </row>
    <row r="7249" spans="1:31" x14ac:dyDescent="0.25">
      <c r="A7249" s="7">
        <v>7246</v>
      </c>
      <c r="B7249" s="8">
        <v>38730</v>
      </c>
      <c r="C7249" t="s">
        <v>3</v>
      </c>
      <c r="D7249" t="s">
        <v>770</v>
      </c>
      <c r="E7249" t="s">
        <v>9</v>
      </c>
      <c r="F7249" t="s">
        <v>678</v>
      </c>
      <c r="G7249" t="s">
        <v>732</v>
      </c>
      <c r="H7249" s="135" t="s">
        <v>2284</v>
      </c>
      <c r="I7249" t="s">
        <v>1455</v>
      </c>
      <c r="J7249" s="20">
        <v>18</v>
      </c>
      <c r="K7249" s="20" t="s">
        <v>9</v>
      </c>
      <c r="L7249" t="s">
        <v>1463</v>
      </c>
      <c r="M7249" s="20">
        <v>2.16</v>
      </c>
      <c r="N7249" s="20">
        <v>2.84</v>
      </c>
      <c r="AE7249">
        <f t="shared" si="113"/>
        <v>2006</v>
      </c>
    </row>
    <row r="7250" spans="1:31" x14ac:dyDescent="0.25">
      <c r="A7250" s="7">
        <v>7247</v>
      </c>
      <c r="B7250" s="8">
        <v>38731</v>
      </c>
      <c r="C7250" t="s">
        <v>3</v>
      </c>
      <c r="D7250" t="s">
        <v>104</v>
      </c>
      <c r="E7250" t="s">
        <v>9</v>
      </c>
      <c r="F7250" t="s">
        <v>78</v>
      </c>
      <c r="G7250" t="s">
        <v>732</v>
      </c>
      <c r="H7250" s="135" t="s">
        <v>2160</v>
      </c>
      <c r="I7250" t="s">
        <v>1454</v>
      </c>
      <c r="J7250" s="20">
        <v>10</v>
      </c>
      <c r="K7250" s="20" t="s">
        <v>3</v>
      </c>
      <c r="L7250" t="s">
        <v>1464</v>
      </c>
      <c r="M7250" s="20">
        <v>3.8</v>
      </c>
      <c r="N7250" s="20">
        <v>2.2000000000000002</v>
      </c>
      <c r="AE7250">
        <f t="shared" si="113"/>
        <v>2006</v>
      </c>
    </row>
    <row r="7251" spans="1:31" x14ac:dyDescent="0.25">
      <c r="A7251" s="7">
        <v>7248</v>
      </c>
      <c r="B7251" s="8">
        <v>38732</v>
      </c>
      <c r="C7251" t="s">
        <v>3</v>
      </c>
      <c r="D7251" t="s">
        <v>489</v>
      </c>
      <c r="E7251" t="s">
        <v>9</v>
      </c>
      <c r="F7251" t="s">
        <v>687</v>
      </c>
      <c r="G7251" t="s">
        <v>633</v>
      </c>
      <c r="H7251" s="135" t="s">
        <v>1752</v>
      </c>
      <c r="I7251" t="s">
        <v>1454</v>
      </c>
      <c r="J7251" s="20">
        <v>23</v>
      </c>
      <c r="K7251" s="20" t="s">
        <v>1465</v>
      </c>
      <c r="L7251" t="s">
        <v>1466</v>
      </c>
      <c r="M7251" s="20">
        <v>5.75</v>
      </c>
      <c r="N7251" s="20">
        <v>5.75</v>
      </c>
      <c r="AE7251">
        <f t="shared" si="113"/>
        <v>2006</v>
      </c>
    </row>
    <row r="7252" spans="1:31" x14ac:dyDescent="0.25">
      <c r="A7252" s="7">
        <v>7249</v>
      </c>
      <c r="B7252" s="8">
        <v>38732</v>
      </c>
      <c r="C7252" t="s">
        <v>3</v>
      </c>
      <c r="D7252" t="s">
        <v>237</v>
      </c>
      <c r="E7252" t="s">
        <v>9</v>
      </c>
      <c r="F7252" t="s">
        <v>186</v>
      </c>
      <c r="G7252" t="s">
        <v>648</v>
      </c>
      <c r="H7252" s="9" t="s">
        <v>2190</v>
      </c>
      <c r="I7252" t="s">
        <v>1454</v>
      </c>
      <c r="J7252" s="20">
        <v>10</v>
      </c>
      <c r="K7252" s="20" t="s">
        <v>9</v>
      </c>
      <c r="L7252" t="s">
        <v>1464</v>
      </c>
      <c r="M7252" s="20">
        <v>2.2000000000000002</v>
      </c>
      <c r="N7252" s="20">
        <v>3.8</v>
      </c>
      <c r="AE7252">
        <f t="shared" si="113"/>
        <v>2006</v>
      </c>
    </row>
    <row r="7253" spans="1:31" x14ac:dyDescent="0.25">
      <c r="A7253" s="7">
        <v>7250</v>
      </c>
      <c r="B7253" s="8">
        <v>38732</v>
      </c>
      <c r="C7253" t="s">
        <v>3</v>
      </c>
      <c r="D7253" t="s">
        <v>676</v>
      </c>
      <c r="E7253" t="s">
        <v>9</v>
      </c>
      <c r="F7253" t="s">
        <v>78</v>
      </c>
      <c r="G7253" t="s">
        <v>732</v>
      </c>
      <c r="H7253" s="135" t="s">
        <v>2286</v>
      </c>
      <c r="I7253" t="s">
        <v>1454</v>
      </c>
      <c r="J7253" s="20">
        <v>18</v>
      </c>
      <c r="K7253" s="20" t="s">
        <v>1465</v>
      </c>
      <c r="L7253" t="s">
        <v>1466</v>
      </c>
      <c r="M7253" s="20">
        <v>4.5</v>
      </c>
      <c r="N7253" s="20">
        <v>4.5</v>
      </c>
      <c r="AE7253">
        <f t="shared" si="113"/>
        <v>2006</v>
      </c>
    </row>
    <row r="7254" spans="1:31" x14ac:dyDescent="0.25">
      <c r="A7254" s="7">
        <v>7251</v>
      </c>
      <c r="B7254" s="8">
        <v>38733</v>
      </c>
      <c r="C7254" t="s">
        <v>3</v>
      </c>
      <c r="D7254" t="s">
        <v>676</v>
      </c>
      <c r="E7254" t="s">
        <v>9</v>
      </c>
      <c r="F7254" t="s">
        <v>78</v>
      </c>
      <c r="G7254" t="s">
        <v>377</v>
      </c>
      <c r="H7254" s="9" t="s">
        <v>2228</v>
      </c>
      <c r="I7254" t="s">
        <v>1454</v>
      </c>
      <c r="J7254" s="20">
        <v>13</v>
      </c>
      <c r="K7254" s="20" t="s">
        <v>1465</v>
      </c>
      <c r="L7254" t="s">
        <v>1466</v>
      </c>
      <c r="M7254" s="20">
        <v>3.25</v>
      </c>
      <c r="N7254" s="20">
        <v>3.25</v>
      </c>
      <c r="AE7254">
        <f t="shared" si="113"/>
        <v>2006</v>
      </c>
    </row>
    <row r="7255" spans="1:31" x14ac:dyDescent="0.25">
      <c r="A7255" s="7">
        <v>7252</v>
      </c>
      <c r="B7255" s="8">
        <v>38733</v>
      </c>
      <c r="C7255" t="s">
        <v>3</v>
      </c>
      <c r="D7255" t="s">
        <v>524</v>
      </c>
      <c r="E7255" t="s">
        <v>9</v>
      </c>
      <c r="F7255" t="s">
        <v>727</v>
      </c>
      <c r="G7255" t="s">
        <v>633</v>
      </c>
      <c r="H7255" s="135" t="s">
        <v>1753</v>
      </c>
      <c r="I7255" t="s">
        <v>1454</v>
      </c>
      <c r="J7255" s="20">
        <v>13</v>
      </c>
      <c r="K7255" s="20" t="s">
        <v>1465</v>
      </c>
      <c r="L7255" t="s">
        <v>1466</v>
      </c>
      <c r="M7255" s="20">
        <v>3.25</v>
      </c>
      <c r="N7255" s="20">
        <v>3.25</v>
      </c>
      <c r="AE7255">
        <f t="shared" si="113"/>
        <v>2006</v>
      </c>
    </row>
    <row r="7256" spans="1:31" x14ac:dyDescent="0.25">
      <c r="A7256" s="7">
        <v>7253</v>
      </c>
      <c r="B7256" s="8">
        <v>38733</v>
      </c>
      <c r="C7256" t="s">
        <v>3</v>
      </c>
      <c r="D7256" t="s">
        <v>659</v>
      </c>
      <c r="E7256" t="s">
        <v>9</v>
      </c>
      <c r="F7256" t="s">
        <v>640</v>
      </c>
      <c r="G7256" t="s">
        <v>377</v>
      </c>
      <c r="H7256" s="9" t="s">
        <v>2134</v>
      </c>
      <c r="I7256" t="s">
        <v>1454</v>
      </c>
      <c r="J7256" s="20">
        <v>80</v>
      </c>
      <c r="K7256" s="20" t="s">
        <v>1465</v>
      </c>
      <c r="L7256" t="s">
        <v>1466</v>
      </c>
      <c r="M7256" s="20">
        <v>20</v>
      </c>
      <c r="N7256" s="20">
        <v>20</v>
      </c>
      <c r="AE7256">
        <f t="shared" si="113"/>
        <v>2006</v>
      </c>
    </row>
    <row r="7257" spans="1:31" x14ac:dyDescent="0.25">
      <c r="A7257" s="7">
        <v>7254</v>
      </c>
      <c r="B7257" s="8">
        <v>38733</v>
      </c>
      <c r="C7257" t="s">
        <v>3</v>
      </c>
      <c r="D7257" t="s">
        <v>543</v>
      </c>
      <c r="E7257" t="s">
        <v>9</v>
      </c>
      <c r="F7257" t="s">
        <v>521</v>
      </c>
      <c r="G7257" t="s">
        <v>732</v>
      </c>
      <c r="H7257" s="135" t="s">
        <v>2287</v>
      </c>
      <c r="I7257" t="s">
        <v>1454</v>
      </c>
      <c r="J7257" s="20">
        <v>15</v>
      </c>
      <c r="K7257" s="20" t="s">
        <v>1465</v>
      </c>
      <c r="L7257" t="s">
        <v>1466</v>
      </c>
      <c r="M7257" s="20">
        <v>3.75</v>
      </c>
      <c r="N7257" s="20">
        <v>3.75</v>
      </c>
      <c r="AE7257">
        <f t="shared" si="113"/>
        <v>2006</v>
      </c>
    </row>
    <row r="7258" spans="1:31" x14ac:dyDescent="0.25">
      <c r="A7258" s="7">
        <v>7255</v>
      </c>
      <c r="B7258" s="8">
        <v>38734</v>
      </c>
      <c r="C7258" t="s">
        <v>3</v>
      </c>
      <c r="D7258" t="s">
        <v>134</v>
      </c>
      <c r="E7258" t="s">
        <v>9</v>
      </c>
      <c r="F7258" t="s">
        <v>780</v>
      </c>
      <c r="G7258" t="s">
        <v>24</v>
      </c>
      <c r="H7258" s="135" t="s">
        <v>1546</v>
      </c>
      <c r="I7258" t="s">
        <v>1458</v>
      </c>
      <c r="J7258" s="20">
        <v>6</v>
      </c>
      <c r="K7258" s="20" t="s">
        <v>9</v>
      </c>
      <c r="L7258" t="s">
        <v>1463</v>
      </c>
      <c r="M7258" s="20">
        <v>10</v>
      </c>
      <c r="N7258" s="20">
        <v>30</v>
      </c>
      <c r="AE7258">
        <f t="shared" si="113"/>
        <v>2006</v>
      </c>
    </row>
    <row r="7259" spans="1:31" x14ac:dyDescent="0.25">
      <c r="A7259" s="7">
        <v>7256</v>
      </c>
      <c r="B7259" s="8">
        <v>38734</v>
      </c>
      <c r="C7259" t="s">
        <v>3</v>
      </c>
      <c r="D7259" t="s">
        <v>781</v>
      </c>
      <c r="E7259" t="s">
        <v>9</v>
      </c>
      <c r="F7259" t="s">
        <v>629</v>
      </c>
      <c r="G7259" t="s">
        <v>17</v>
      </c>
      <c r="H7259" s="135" t="s">
        <v>1560</v>
      </c>
      <c r="I7259" t="s">
        <v>1458</v>
      </c>
      <c r="J7259" s="20">
        <v>8</v>
      </c>
      <c r="K7259" s="20" t="s">
        <v>1465</v>
      </c>
      <c r="L7259" t="s">
        <v>1466</v>
      </c>
      <c r="M7259" s="20">
        <v>30</v>
      </c>
      <c r="N7259" s="20">
        <v>10</v>
      </c>
      <c r="AE7259">
        <f t="shared" si="113"/>
        <v>2006</v>
      </c>
    </row>
    <row r="7260" spans="1:31" x14ac:dyDescent="0.25">
      <c r="A7260" s="7">
        <v>7257</v>
      </c>
      <c r="B7260" s="8">
        <v>38734</v>
      </c>
      <c r="C7260" t="s">
        <v>3</v>
      </c>
      <c r="D7260" t="s">
        <v>31</v>
      </c>
      <c r="E7260" t="s">
        <v>9</v>
      </c>
      <c r="F7260" t="s">
        <v>247</v>
      </c>
      <c r="G7260" t="s">
        <v>11</v>
      </c>
      <c r="H7260" s="135" t="s">
        <v>1496</v>
      </c>
      <c r="I7260" t="s">
        <v>1454</v>
      </c>
      <c r="J7260" s="20">
        <v>25</v>
      </c>
      <c r="K7260" s="20" t="s">
        <v>9</v>
      </c>
      <c r="L7260" t="s">
        <v>1464</v>
      </c>
      <c r="M7260" s="20">
        <v>5.5</v>
      </c>
      <c r="N7260" s="20">
        <v>8</v>
      </c>
      <c r="AE7260">
        <f t="shared" si="113"/>
        <v>2006</v>
      </c>
    </row>
    <row r="7261" spans="1:31" x14ac:dyDescent="0.25">
      <c r="A7261" s="7">
        <v>7258</v>
      </c>
      <c r="B7261" s="8">
        <v>38734</v>
      </c>
      <c r="C7261" t="s">
        <v>3</v>
      </c>
      <c r="D7261" t="s">
        <v>703</v>
      </c>
      <c r="E7261" t="s">
        <v>9</v>
      </c>
      <c r="F7261" t="s">
        <v>729</v>
      </c>
      <c r="G7261" t="s">
        <v>17</v>
      </c>
      <c r="H7261" s="135" t="s">
        <v>1496</v>
      </c>
      <c r="I7261" t="s">
        <v>1454</v>
      </c>
      <c r="J7261" s="20">
        <v>23</v>
      </c>
      <c r="K7261" s="20" t="s">
        <v>3</v>
      </c>
      <c r="L7261" t="s">
        <v>1464</v>
      </c>
      <c r="M7261" s="20">
        <v>7.4399999999999995</v>
      </c>
      <c r="N7261" s="20">
        <v>5.0600000000000005</v>
      </c>
      <c r="AE7261">
        <f t="shared" si="113"/>
        <v>2006</v>
      </c>
    </row>
    <row r="7262" spans="1:31" x14ac:dyDescent="0.25">
      <c r="A7262" s="7">
        <v>7259</v>
      </c>
      <c r="B7262" s="8">
        <v>38734</v>
      </c>
      <c r="C7262" t="s">
        <v>3</v>
      </c>
      <c r="D7262" t="s">
        <v>729</v>
      </c>
      <c r="E7262" t="s">
        <v>9</v>
      </c>
      <c r="F7262" t="s">
        <v>703</v>
      </c>
      <c r="G7262" t="s">
        <v>17</v>
      </c>
      <c r="H7262" s="135" t="s">
        <v>1496</v>
      </c>
      <c r="I7262" t="s">
        <v>1454</v>
      </c>
      <c r="J7262" s="20">
        <v>5</v>
      </c>
      <c r="K7262" s="20" t="s">
        <v>1465</v>
      </c>
      <c r="L7262" t="s">
        <v>1466</v>
      </c>
      <c r="M7262" s="20">
        <v>1.25</v>
      </c>
      <c r="N7262" s="20">
        <v>1.25</v>
      </c>
      <c r="AE7262">
        <f t="shared" si="113"/>
        <v>2006</v>
      </c>
    </row>
    <row r="7263" spans="1:31" x14ac:dyDescent="0.25">
      <c r="A7263" s="7">
        <v>7260</v>
      </c>
      <c r="B7263" s="8">
        <v>38734</v>
      </c>
      <c r="C7263" t="s">
        <v>3</v>
      </c>
      <c r="D7263" t="s">
        <v>781</v>
      </c>
      <c r="E7263" t="s">
        <v>9</v>
      </c>
      <c r="F7263" t="s">
        <v>678</v>
      </c>
      <c r="G7263" t="s">
        <v>648</v>
      </c>
      <c r="H7263" s="135" t="s">
        <v>1877</v>
      </c>
      <c r="I7263" t="s">
        <v>1455</v>
      </c>
      <c r="J7263" s="20">
        <v>6</v>
      </c>
      <c r="K7263" s="20" t="s">
        <v>1465</v>
      </c>
      <c r="L7263" t="s">
        <v>1466</v>
      </c>
      <c r="M7263" s="20">
        <v>0.75</v>
      </c>
      <c r="N7263" s="20">
        <v>0.75</v>
      </c>
      <c r="AE7263">
        <f t="shared" si="113"/>
        <v>2006</v>
      </c>
    </row>
    <row r="7264" spans="1:31" x14ac:dyDescent="0.25">
      <c r="A7264" s="7">
        <v>7261</v>
      </c>
      <c r="B7264" s="8">
        <v>38734</v>
      </c>
      <c r="C7264" t="s">
        <v>3</v>
      </c>
      <c r="D7264" t="s">
        <v>721</v>
      </c>
      <c r="E7264" t="s">
        <v>9</v>
      </c>
      <c r="F7264" t="s">
        <v>698</v>
      </c>
      <c r="G7264" t="s">
        <v>377</v>
      </c>
      <c r="H7264" s="9" t="s">
        <v>2288</v>
      </c>
      <c r="I7264" t="s">
        <v>1454</v>
      </c>
      <c r="J7264" s="20">
        <v>75</v>
      </c>
      <c r="K7264" s="20" t="s">
        <v>3</v>
      </c>
      <c r="L7264" t="s">
        <v>1464</v>
      </c>
      <c r="M7264" s="20">
        <v>22</v>
      </c>
      <c r="N7264" s="20">
        <v>16.5</v>
      </c>
      <c r="AE7264">
        <f t="shared" si="113"/>
        <v>2006</v>
      </c>
    </row>
    <row r="7265" spans="1:31" x14ac:dyDescent="0.25">
      <c r="A7265" s="7">
        <v>7262</v>
      </c>
      <c r="B7265" s="8">
        <v>38734</v>
      </c>
      <c r="C7265" t="s">
        <v>3</v>
      </c>
      <c r="D7265" t="s">
        <v>546</v>
      </c>
      <c r="E7265" t="s">
        <v>9</v>
      </c>
      <c r="F7265" t="s">
        <v>703</v>
      </c>
      <c r="G7265" t="s">
        <v>24</v>
      </c>
      <c r="H7265" s="136" t="s">
        <v>1496</v>
      </c>
      <c r="I7265" t="s">
        <v>1454</v>
      </c>
      <c r="J7265" s="20">
        <v>30</v>
      </c>
      <c r="K7265" s="20" t="s">
        <v>3</v>
      </c>
      <c r="L7265" t="s">
        <v>1464</v>
      </c>
      <c r="M7265" s="20">
        <v>9.4</v>
      </c>
      <c r="N7265" s="20">
        <v>6.6</v>
      </c>
      <c r="AE7265">
        <f t="shared" si="113"/>
        <v>2006</v>
      </c>
    </row>
    <row r="7266" spans="1:31" x14ac:dyDescent="0.25">
      <c r="A7266" s="7">
        <v>7263</v>
      </c>
      <c r="B7266" s="8">
        <v>38734</v>
      </c>
      <c r="C7266" t="s">
        <v>3</v>
      </c>
      <c r="D7266" t="s">
        <v>778</v>
      </c>
      <c r="E7266" t="s">
        <v>9</v>
      </c>
      <c r="F7266" t="s">
        <v>768</v>
      </c>
      <c r="G7266" t="s">
        <v>24</v>
      </c>
      <c r="H7266" s="135" t="s">
        <v>1493</v>
      </c>
      <c r="I7266" t="s">
        <v>1454</v>
      </c>
      <c r="J7266" s="20">
        <v>38</v>
      </c>
      <c r="K7266" s="20" t="s">
        <v>9</v>
      </c>
      <c r="L7266" t="s">
        <v>1464</v>
      </c>
      <c r="M7266" s="20">
        <v>8.36</v>
      </c>
      <c r="N7266" s="20">
        <v>11.64</v>
      </c>
      <c r="AE7266">
        <f t="shared" si="113"/>
        <v>2006</v>
      </c>
    </row>
    <row r="7267" spans="1:31" x14ac:dyDescent="0.25">
      <c r="A7267" s="7">
        <v>7264</v>
      </c>
      <c r="B7267" s="8">
        <v>38734</v>
      </c>
      <c r="C7267" t="s">
        <v>3</v>
      </c>
      <c r="D7267" t="s">
        <v>557</v>
      </c>
      <c r="E7267" t="s">
        <v>9</v>
      </c>
      <c r="F7267" t="s">
        <v>727</v>
      </c>
      <c r="G7267" t="s">
        <v>714</v>
      </c>
      <c r="H7267" s="9" t="s">
        <v>2289</v>
      </c>
      <c r="I7267" t="s">
        <v>1454</v>
      </c>
      <c r="J7267" s="20">
        <v>36</v>
      </c>
      <c r="K7267" s="20" t="s">
        <v>3</v>
      </c>
      <c r="L7267" t="s">
        <v>1464</v>
      </c>
      <c r="M7267" s="20">
        <v>11.08</v>
      </c>
      <c r="N7267" s="20">
        <v>7.92</v>
      </c>
      <c r="AE7267">
        <f t="shared" si="113"/>
        <v>2006</v>
      </c>
    </row>
    <row r="7268" spans="1:31" x14ac:dyDescent="0.25">
      <c r="A7268" s="7">
        <v>7265</v>
      </c>
      <c r="B7268" s="8">
        <v>38734</v>
      </c>
      <c r="C7268" t="s">
        <v>3</v>
      </c>
      <c r="D7268" t="s">
        <v>655</v>
      </c>
      <c r="E7268" t="s">
        <v>9</v>
      </c>
      <c r="F7268" t="s">
        <v>395</v>
      </c>
      <c r="G7268" t="s">
        <v>732</v>
      </c>
      <c r="H7268" s="135" t="s">
        <v>2184</v>
      </c>
      <c r="I7268" t="s">
        <v>1454</v>
      </c>
      <c r="J7268" s="20">
        <v>18</v>
      </c>
      <c r="K7268" s="20" t="s">
        <v>9</v>
      </c>
      <c r="L7268" t="s">
        <v>1464</v>
      </c>
      <c r="M7268" s="20">
        <v>3.96</v>
      </c>
      <c r="N7268" s="20">
        <v>6.04</v>
      </c>
      <c r="AE7268">
        <f t="shared" si="113"/>
        <v>2006</v>
      </c>
    </row>
    <row r="7269" spans="1:31" x14ac:dyDescent="0.25">
      <c r="A7269" s="7">
        <v>7266</v>
      </c>
      <c r="B7269" s="8">
        <v>38735</v>
      </c>
      <c r="C7269" t="s">
        <v>3</v>
      </c>
      <c r="D7269" t="s">
        <v>426</v>
      </c>
      <c r="E7269" t="s">
        <v>9</v>
      </c>
      <c r="F7269" t="s">
        <v>118</v>
      </c>
      <c r="G7269" t="s">
        <v>714</v>
      </c>
      <c r="H7269" s="135" t="s">
        <v>1496</v>
      </c>
      <c r="I7269" t="s">
        <v>1454</v>
      </c>
      <c r="J7269" s="20">
        <v>1</v>
      </c>
      <c r="K7269" s="20" t="s">
        <v>1465</v>
      </c>
      <c r="L7269" t="s">
        <v>1466</v>
      </c>
      <c r="M7269" s="20">
        <v>0.25</v>
      </c>
      <c r="N7269" s="20">
        <v>0.25</v>
      </c>
      <c r="AE7269">
        <f t="shared" si="113"/>
        <v>2006</v>
      </c>
    </row>
    <row r="7270" spans="1:31" x14ac:dyDescent="0.25">
      <c r="A7270" s="7">
        <v>7267</v>
      </c>
      <c r="B7270" s="8">
        <v>38737</v>
      </c>
      <c r="C7270" t="s">
        <v>3</v>
      </c>
      <c r="D7270" t="s">
        <v>776</v>
      </c>
      <c r="E7270" t="s">
        <v>9</v>
      </c>
      <c r="F7270" t="s">
        <v>778</v>
      </c>
      <c r="G7270" t="s">
        <v>65</v>
      </c>
      <c r="H7270" s="135" t="s">
        <v>1569</v>
      </c>
      <c r="I7270" t="s">
        <v>1455</v>
      </c>
      <c r="J7270" s="20">
        <v>18</v>
      </c>
      <c r="K7270" s="20" t="s">
        <v>9</v>
      </c>
      <c r="L7270" t="s">
        <v>1464</v>
      </c>
      <c r="M7270" s="20">
        <v>1.98</v>
      </c>
      <c r="N7270" s="20">
        <v>3.02</v>
      </c>
      <c r="AE7270">
        <f t="shared" si="113"/>
        <v>2006</v>
      </c>
    </row>
    <row r="7271" spans="1:31" x14ac:dyDescent="0.25">
      <c r="A7271" s="7">
        <v>7268</v>
      </c>
      <c r="B7271" s="8">
        <v>38737</v>
      </c>
      <c r="C7271" t="s">
        <v>3</v>
      </c>
      <c r="D7271" t="s">
        <v>588</v>
      </c>
      <c r="E7271" t="s">
        <v>9</v>
      </c>
      <c r="F7271" t="s">
        <v>667</v>
      </c>
      <c r="G7271" t="s">
        <v>648</v>
      </c>
      <c r="H7271" s="135" t="s">
        <v>1785</v>
      </c>
      <c r="I7271" t="s">
        <v>1454</v>
      </c>
      <c r="J7271" s="20">
        <v>47</v>
      </c>
      <c r="K7271" s="20" t="s">
        <v>9</v>
      </c>
      <c r="L7271" t="s">
        <v>1463</v>
      </c>
      <c r="M7271" s="20">
        <v>11.28</v>
      </c>
      <c r="N7271" s="20">
        <v>13.22</v>
      </c>
      <c r="AE7271">
        <f t="shared" si="113"/>
        <v>2006</v>
      </c>
    </row>
    <row r="7272" spans="1:31" x14ac:dyDescent="0.25">
      <c r="A7272" s="7">
        <v>7269</v>
      </c>
      <c r="B7272" s="8">
        <v>38737</v>
      </c>
      <c r="C7272" t="s">
        <v>3</v>
      </c>
      <c r="D7272" t="s">
        <v>678</v>
      </c>
      <c r="E7272" t="s">
        <v>9</v>
      </c>
      <c r="F7272" t="s">
        <v>679</v>
      </c>
      <c r="G7272" t="s">
        <v>732</v>
      </c>
      <c r="H7272" s="135" t="s">
        <v>2207</v>
      </c>
      <c r="I7272" t="s">
        <v>1454</v>
      </c>
      <c r="J7272" s="20">
        <v>13</v>
      </c>
      <c r="K7272" s="20" t="s">
        <v>9</v>
      </c>
      <c r="L7272" t="s">
        <v>1464</v>
      </c>
      <c r="M7272" s="20">
        <v>2.86</v>
      </c>
      <c r="N7272" s="20">
        <v>4.6400000000000006</v>
      </c>
      <c r="AE7272">
        <f t="shared" si="113"/>
        <v>2006</v>
      </c>
    </row>
    <row r="7273" spans="1:31" x14ac:dyDescent="0.25">
      <c r="A7273" s="7">
        <v>7270</v>
      </c>
      <c r="B7273" s="8">
        <v>38737</v>
      </c>
      <c r="C7273" t="s">
        <v>3</v>
      </c>
      <c r="D7273" t="s">
        <v>240</v>
      </c>
      <c r="E7273" t="s">
        <v>9</v>
      </c>
      <c r="F7273" t="s">
        <v>782</v>
      </c>
      <c r="G7273" t="s">
        <v>648</v>
      </c>
      <c r="H7273" s="9" t="s">
        <v>1797</v>
      </c>
      <c r="I7273" t="s">
        <v>1458</v>
      </c>
      <c r="J7273" s="20">
        <v>20</v>
      </c>
      <c r="K7273" s="20" t="s">
        <v>1465</v>
      </c>
      <c r="L7273" t="s">
        <v>1466</v>
      </c>
      <c r="M7273" s="20">
        <v>10</v>
      </c>
      <c r="N7273" s="20">
        <v>30</v>
      </c>
      <c r="AE7273">
        <f t="shared" si="113"/>
        <v>2006</v>
      </c>
    </row>
    <row r="7274" spans="1:31" x14ac:dyDescent="0.25">
      <c r="A7274" s="7">
        <v>7271</v>
      </c>
      <c r="B7274" s="8">
        <v>38738</v>
      </c>
      <c r="C7274" t="s">
        <v>3</v>
      </c>
      <c r="D7274" t="s">
        <v>532</v>
      </c>
      <c r="E7274" t="s">
        <v>9</v>
      </c>
      <c r="F7274" t="s">
        <v>285</v>
      </c>
      <c r="G7274" t="s">
        <v>24</v>
      </c>
      <c r="H7274" s="135" t="s">
        <v>1497</v>
      </c>
      <c r="I7274" t="s">
        <v>1454</v>
      </c>
      <c r="J7274" s="20">
        <v>24</v>
      </c>
      <c r="K7274" s="20" t="s">
        <v>3</v>
      </c>
      <c r="L7274" t="s">
        <v>1464</v>
      </c>
      <c r="M7274" s="20">
        <v>7.72</v>
      </c>
      <c r="N7274" s="20">
        <v>5.28</v>
      </c>
      <c r="AE7274">
        <f t="shared" si="113"/>
        <v>2006</v>
      </c>
    </row>
    <row r="7275" spans="1:31" x14ac:dyDescent="0.25">
      <c r="A7275" s="7">
        <v>7272</v>
      </c>
      <c r="B7275" s="8">
        <v>38738</v>
      </c>
      <c r="C7275" t="s">
        <v>3</v>
      </c>
      <c r="D7275" t="s">
        <v>677</v>
      </c>
      <c r="E7275" t="s">
        <v>9</v>
      </c>
      <c r="F7275" t="s">
        <v>144</v>
      </c>
      <c r="G7275" t="s">
        <v>648</v>
      </c>
      <c r="H7275" s="135" t="s">
        <v>1795</v>
      </c>
      <c r="I7275" t="s">
        <v>1454</v>
      </c>
      <c r="J7275" s="20">
        <v>44</v>
      </c>
      <c r="K7275" s="20" t="s">
        <v>9</v>
      </c>
      <c r="L7275" t="s">
        <v>1464</v>
      </c>
      <c r="M7275" s="20">
        <v>9.68</v>
      </c>
      <c r="N7275" s="20">
        <v>13.32</v>
      </c>
      <c r="AE7275">
        <f t="shared" si="113"/>
        <v>2006</v>
      </c>
    </row>
    <row r="7276" spans="1:31" x14ac:dyDescent="0.25">
      <c r="A7276" s="7">
        <v>7273</v>
      </c>
      <c r="B7276" s="8">
        <v>38738</v>
      </c>
      <c r="C7276" t="s">
        <v>3</v>
      </c>
      <c r="D7276" t="s">
        <v>620</v>
      </c>
      <c r="E7276" t="s">
        <v>9</v>
      </c>
      <c r="F7276" t="s">
        <v>285</v>
      </c>
      <c r="G7276" t="s">
        <v>17</v>
      </c>
      <c r="H7276" s="135" t="s">
        <v>1496</v>
      </c>
      <c r="I7276" t="s">
        <v>1454</v>
      </c>
      <c r="J7276" s="20">
        <v>65</v>
      </c>
      <c r="K7276" s="20" t="s">
        <v>3</v>
      </c>
      <c r="L7276" t="s">
        <v>1464</v>
      </c>
      <c r="M7276" s="20">
        <v>19.2</v>
      </c>
      <c r="N7276" s="20">
        <v>14.3</v>
      </c>
      <c r="AE7276">
        <f t="shared" si="113"/>
        <v>2006</v>
      </c>
    </row>
    <row r="7277" spans="1:31" x14ac:dyDescent="0.25">
      <c r="A7277" s="7">
        <v>7274</v>
      </c>
      <c r="B7277" s="8">
        <v>38738</v>
      </c>
      <c r="C7277" t="s">
        <v>3</v>
      </c>
      <c r="D7277" t="s">
        <v>360</v>
      </c>
      <c r="E7277" t="s">
        <v>9</v>
      </c>
      <c r="F7277" t="s">
        <v>285</v>
      </c>
      <c r="G7277" t="s">
        <v>14</v>
      </c>
      <c r="H7277" s="135" t="s">
        <v>1496</v>
      </c>
      <c r="I7277" t="s">
        <v>1454</v>
      </c>
      <c r="J7277" s="20">
        <v>136</v>
      </c>
      <c r="K7277" s="20" t="s">
        <v>3</v>
      </c>
      <c r="L7277" t="s">
        <v>1464</v>
      </c>
      <c r="M7277" s="20">
        <v>39.08</v>
      </c>
      <c r="N7277" s="20">
        <v>29.92</v>
      </c>
      <c r="AE7277">
        <f t="shared" si="113"/>
        <v>2006</v>
      </c>
    </row>
    <row r="7278" spans="1:31" x14ac:dyDescent="0.25">
      <c r="A7278" s="7">
        <v>7275</v>
      </c>
      <c r="B7278" s="8">
        <v>38738</v>
      </c>
      <c r="C7278" t="s">
        <v>3</v>
      </c>
      <c r="D7278" t="s">
        <v>104</v>
      </c>
      <c r="E7278" t="s">
        <v>9</v>
      </c>
      <c r="F7278" t="s">
        <v>78</v>
      </c>
      <c r="G7278" t="s">
        <v>648</v>
      </c>
      <c r="H7278" s="135" t="s">
        <v>1833</v>
      </c>
      <c r="I7278" t="s">
        <v>1454</v>
      </c>
      <c r="J7278" s="20">
        <v>4</v>
      </c>
      <c r="K7278" s="20" t="s">
        <v>1465</v>
      </c>
      <c r="L7278" t="s">
        <v>1466</v>
      </c>
      <c r="M7278" s="20">
        <v>1</v>
      </c>
      <c r="N7278" s="20">
        <v>1</v>
      </c>
      <c r="AE7278">
        <f t="shared" si="113"/>
        <v>2006</v>
      </c>
    </row>
    <row r="7279" spans="1:31" x14ac:dyDescent="0.25">
      <c r="A7279" s="7">
        <v>7276</v>
      </c>
      <c r="B7279" s="8">
        <v>38738</v>
      </c>
      <c r="C7279" t="s">
        <v>3</v>
      </c>
      <c r="D7279" t="s">
        <v>104</v>
      </c>
      <c r="E7279" t="s">
        <v>9</v>
      </c>
      <c r="F7279" t="s">
        <v>78</v>
      </c>
      <c r="G7279" t="s">
        <v>648</v>
      </c>
      <c r="H7279" s="135" t="s">
        <v>1792</v>
      </c>
      <c r="I7279" t="s">
        <v>1454</v>
      </c>
      <c r="J7279" s="20">
        <v>6</v>
      </c>
      <c r="K7279" s="20" t="s">
        <v>9</v>
      </c>
      <c r="L7279" t="s">
        <v>1463</v>
      </c>
      <c r="M7279" s="20">
        <v>1.44</v>
      </c>
      <c r="N7279" s="20">
        <v>2.56</v>
      </c>
      <c r="AE7279">
        <f t="shared" si="113"/>
        <v>2006</v>
      </c>
    </row>
    <row r="7280" spans="1:31" x14ac:dyDescent="0.25">
      <c r="A7280" s="7">
        <v>7277</v>
      </c>
      <c r="B7280" s="8">
        <v>38738</v>
      </c>
      <c r="C7280" t="s">
        <v>3</v>
      </c>
      <c r="D7280" t="s">
        <v>119</v>
      </c>
      <c r="E7280" t="s">
        <v>9</v>
      </c>
      <c r="F7280" t="s">
        <v>729</v>
      </c>
      <c r="G7280" t="s">
        <v>648</v>
      </c>
      <c r="H7280" s="135" t="s">
        <v>1791</v>
      </c>
      <c r="I7280" t="s">
        <v>1458</v>
      </c>
      <c r="J7280" s="20">
        <v>12</v>
      </c>
      <c r="K7280" s="20" t="s">
        <v>9</v>
      </c>
      <c r="L7280" t="s">
        <v>1464</v>
      </c>
      <c r="M7280" s="20">
        <v>30</v>
      </c>
      <c r="N7280" s="20">
        <v>10</v>
      </c>
      <c r="AE7280">
        <f t="shared" si="113"/>
        <v>2006</v>
      </c>
    </row>
    <row r="7281" spans="1:31" x14ac:dyDescent="0.25">
      <c r="A7281" s="7">
        <v>7278</v>
      </c>
      <c r="B7281" s="8">
        <v>38738</v>
      </c>
      <c r="C7281" t="s">
        <v>3</v>
      </c>
      <c r="D7281" t="s">
        <v>168</v>
      </c>
      <c r="E7281" t="s">
        <v>9</v>
      </c>
      <c r="F7281" t="s">
        <v>78</v>
      </c>
      <c r="G7281" t="s">
        <v>24</v>
      </c>
      <c r="H7281" s="136" t="s">
        <v>1496</v>
      </c>
      <c r="I7281" t="s">
        <v>1454</v>
      </c>
      <c r="J7281" s="20">
        <v>9</v>
      </c>
      <c r="K7281" s="20" t="s">
        <v>9</v>
      </c>
      <c r="L7281" t="s">
        <v>1464</v>
      </c>
      <c r="M7281" s="20">
        <v>1.98</v>
      </c>
      <c r="N7281" s="20">
        <v>3.52</v>
      </c>
      <c r="AE7281">
        <f t="shared" si="113"/>
        <v>2006</v>
      </c>
    </row>
    <row r="7282" spans="1:31" x14ac:dyDescent="0.25">
      <c r="A7282" s="7">
        <v>7279</v>
      </c>
      <c r="B7282" s="8">
        <v>38739</v>
      </c>
      <c r="C7282" t="s">
        <v>3</v>
      </c>
      <c r="D7282" t="s">
        <v>102</v>
      </c>
      <c r="E7282" t="s">
        <v>9</v>
      </c>
      <c r="F7282" t="s">
        <v>597</v>
      </c>
      <c r="G7282" t="s">
        <v>377</v>
      </c>
      <c r="H7282" s="136" t="s">
        <v>1592</v>
      </c>
      <c r="I7282" t="s">
        <v>1454</v>
      </c>
      <c r="J7282" s="20">
        <v>12</v>
      </c>
      <c r="K7282" s="20" t="s">
        <v>9</v>
      </c>
      <c r="L7282" t="s">
        <v>1463</v>
      </c>
      <c r="M7282" s="20">
        <v>2.88</v>
      </c>
      <c r="N7282" s="20">
        <v>4.12</v>
      </c>
      <c r="AE7282">
        <f t="shared" si="113"/>
        <v>2006</v>
      </c>
    </row>
    <row r="7283" spans="1:31" x14ac:dyDescent="0.25">
      <c r="A7283" s="7">
        <v>7280</v>
      </c>
      <c r="B7283" s="8">
        <v>38739</v>
      </c>
      <c r="C7283" t="s">
        <v>3</v>
      </c>
      <c r="D7283" t="s">
        <v>676</v>
      </c>
      <c r="E7283" t="s">
        <v>9</v>
      </c>
      <c r="F7283" t="s">
        <v>78</v>
      </c>
      <c r="G7283" t="s">
        <v>648</v>
      </c>
      <c r="H7283" s="135" t="s">
        <v>1792</v>
      </c>
      <c r="I7283" t="s">
        <v>1454</v>
      </c>
      <c r="J7283" s="20">
        <v>6</v>
      </c>
      <c r="K7283" s="20" t="s">
        <v>9</v>
      </c>
      <c r="L7283" t="s">
        <v>1463</v>
      </c>
      <c r="M7283" s="20">
        <v>1.44</v>
      </c>
      <c r="N7283" s="20">
        <v>2.56</v>
      </c>
      <c r="AE7283">
        <f t="shared" si="113"/>
        <v>2006</v>
      </c>
    </row>
    <row r="7284" spans="1:31" x14ac:dyDescent="0.25">
      <c r="A7284" s="7">
        <v>7281</v>
      </c>
      <c r="B7284" s="8">
        <v>38739</v>
      </c>
      <c r="C7284" t="s">
        <v>3</v>
      </c>
      <c r="D7284" t="s">
        <v>494</v>
      </c>
      <c r="E7284" t="s">
        <v>9</v>
      </c>
      <c r="F7284" t="s">
        <v>78</v>
      </c>
      <c r="G7284" t="s">
        <v>648</v>
      </c>
      <c r="H7284" s="135" t="s">
        <v>1792</v>
      </c>
      <c r="I7284" t="s">
        <v>1454</v>
      </c>
      <c r="J7284" s="20">
        <v>6</v>
      </c>
      <c r="K7284" s="20" t="s">
        <v>9</v>
      </c>
      <c r="L7284" t="s">
        <v>1463</v>
      </c>
      <c r="M7284" s="20">
        <v>1.44</v>
      </c>
      <c r="N7284" s="20">
        <v>2.56</v>
      </c>
      <c r="AE7284">
        <f t="shared" si="113"/>
        <v>2006</v>
      </c>
    </row>
    <row r="7285" spans="1:31" x14ac:dyDescent="0.25">
      <c r="A7285" s="7">
        <v>7282</v>
      </c>
      <c r="B7285" s="8">
        <v>38739</v>
      </c>
      <c r="C7285" t="s">
        <v>3</v>
      </c>
      <c r="D7285" t="s">
        <v>678</v>
      </c>
      <c r="E7285" t="s">
        <v>9</v>
      </c>
      <c r="F7285" t="s">
        <v>240</v>
      </c>
      <c r="G7285" t="s">
        <v>648</v>
      </c>
      <c r="H7285" s="135" t="s">
        <v>2062</v>
      </c>
      <c r="I7285" t="s">
        <v>1454</v>
      </c>
      <c r="J7285" s="20">
        <v>42</v>
      </c>
      <c r="K7285" s="20" t="s">
        <v>1465</v>
      </c>
      <c r="L7285" t="s">
        <v>1466</v>
      </c>
      <c r="M7285" s="20">
        <v>10.5</v>
      </c>
      <c r="N7285" s="20">
        <v>10.5</v>
      </c>
      <c r="AE7285">
        <f t="shared" si="113"/>
        <v>2006</v>
      </c>
    </row>
    <row r="7286" spans="1:31" x14ac:dyDescent="0.25">
      <c r="A7286" s="7">
        <v>7283</v>
      </c>
      <c r="B7286" s="8">
        <v>38739</v>
      </c>
      <c r="C7286" t="s">
        <v>3</v>
      </c>
      <c r="D7286" t="s">
        <v>614</v>
      </c>
      <c r="E7286" t="s">
        <v>9</v>
      </c>
      <c r="F7286" t="s">
        <v>582</v>
      </c>
      <c r="G7286" t="s">
        <v>648</v>
      </c>
      <c r="H7286" s="135" t="s">
        <v>1969</v>
      </c>
      <c r="I7286" t="s">
        <v>1454</v>
      </c>
      <c r="J7286" s="20">
        <v>15</v>
      </c>
      <c r="K7286" s="20" t="s">
        <v>3</v>
      </c>
      <c r="L7286" t="s">
        <v>1464</v>
      </c>
      <c r="M7286" s="20">
        <v>5.2</v>
      </c>
      <c r="N7286" s="20">
        <v>3.3</v>
      </c>
      <c r="AE7286">
        <f t="shared" si="113"/>
        <v>2006</v>
      </c>
    </row>
    <row r="7287" spans="1:31" x14ac:dyDescent="0.25">
      <c r="A7287" s="7">
        <v>7284</v>
      </c>
      <c r="B7287" s="8">
        <v>38739</v>
      </c>
      <c r="C7287" t="s">
        <v>3</v>
      </c>
      <c r="D7287" t="s">
        <v>104</v>
      </c>
      <c r="E7287" t="s">
        <v>9</v>
      </c>
      <c r="F7287" t="s">
        <v>78</v>
      </c>
      <c r="G7287" t="s">
        <v>648</v>
      </c>
      <c r="H7287" s="135" t="s">
        <v>1996</v>
      </c>
      <c r="I7287" t="s">
        <v>1454</v>
      </c>
      <c r="J7287" s="20">
        <v>9</v>
      </c>
      <c r="K7287" s="20" t="s">
        <v>9</v>
      </c>
      <c r="L7287" t="s">
        <v>1463</v>
      </c>
      <c r="M7287" s="20">
        <v>2.16</v>
      </c>
      <c r="N7287" s="20">
        <v>3.34</v>
      </c>
      <c r="AE7287">
        <f t="shared" si="113"/>
        <v>2006</v>
      </c>
    </row>
    <row r="7288" spans="1:31" x14ac:dyDescent="0.25">
      <c r="A7288" s="7">
        <v>7285</v>
      </c>
      <c r="B7288" s="8">
        <v>38739</v>
      </c>
      <c r="C7288" t="s">
        <v>3</v>
      </c>
      <c r="D7288" t="s">
        <v>494</v>
      </c>
      <c r="E7288" t="s">
        <v>9</v>
      </c>
      <c r="F7288" t="s">
        <v>78</v>
      </c>
      <c r="G7288" t="s">
        <v>648</v>
      </c>
      <c r="H7288" s="135" t="s">
        <v>1996</v>
      </c>
      <c r="I7288" t="s">
        <v>1454</v>
      </c>
      <c r="J7288" s="20">
        <v>13</v>
      </c>
      <c r="K7288" s="20" t="s">
        <v>1465</v>
      </c>
      <c r="L7288" t="s">
        <v>1466</v>
      </c>
      <c r="M7288" s="20">
        <v>3.25</v>
      </c>
      <c r="N7288" s="20">
        <v>3.25</v>
      </c>
      <c r="AE7288">
        <f t="shared" si="113"/>
        <v>2006</v>
      </c>
    </row>
    <row r="7289" spans="1:31" x14ac:dyDescent="0.25">
      <c r="A7289" s="7">
        <v>7286</v>
      </c>
      <c r="B7289" s="8">
        <v>38739</v>
      </c>
      <c r="C7289" t="s">
        <v>3</v>
      </c>
      <c r="D7289" t="s">
        <v>678</v>
      </c>
      <c r="E7289" t="s">
        <v>9</v>
      </c>
      <c r="F7289" t="s">
        <v>679</v>
      </c>
      <c r="G7289" t="s">
        <v>732</v>
      </c>
      <c r="H7289" s="9" t="s">
        <v>2290</v>
      </c>
      <c r="I7289" t="s">
        <v>1454</v>
      </c>
      <c r="J7289" s="20">
        <v>15</v>
      </c>
      <c r="K7289" s="20" t="s">
        <v>1465</v>
      </c>
      <c r="L7289" t="s">
        <v>1466</v>
      </c>
      <c r="M7289" s="20">
        <v>3.75</v>
      </c>
      <c r="N7289" s="20">
        <v>3.75</v>
      </c>
      <c r="AE7289">
        <f t="shared" si="113"/>
        <v>2006</v>
      </c>
    </row>
    <row r="7290" spans="1:31" x14ac:dyDescent="0.25">
      <c r="A7290" s="7">
        <v>7287</v>
      </c>
      <c r="B7290" s="8">
        <v>38740</v>
      </c>
      <c r="C7290" t="s">
        <v>3</v>
      </c>
      <c r="D7290" t="s">
        <v>571</v>
      </c>
      <c r="E7290" t="s">
        <v>9</v>
      </c>
      <c r="F7290" t="s">
        <v>630</v>
      </c>
      <c r="G7290" t="s">
        <v>377</v>
      </c>
      <c r="H7290" s="135" t="s">
        <v>1496</v>
      </c>
      <c r="I7290" t="s">
        <v>1454</v>
      </c>
      <c r="J7290" s="20">
        <v>41</v>
      </c>
      <c r="K7290" s="20" t="s">
        <v>9</v>
      </c>
      <c r="L7290" t="s">
        <v>1464</v>
      </c>
      <c r="M7290" s="20">
        <v>9.02</v>
      </c>
      <c r="N7290" s="20">
        <v>12.48</v>
      </c>
      <c r="AE7290">
        <f t="shared" si="113"/>
        <v>2006</v>
      </c>
    </row>
    <row r="7291" spans="1:31" x14ac:dyDescent="0.25">
      <c r="A7291" s="7">
        <v>7288</v>
      </c>
      <c r="B7291" s="8">
        <v>38741</v>
      </c>
      <c r="C7291" t="s">
        <v>3</v>
      </c>
      <c r="D7291" t="s">
        <v>770</v>
      </c>
      <c r="E7291" t="s">
        <v>9</v>
      </c>
      <c r="F7291" t="s">
        <v>767</v>
      </c>
      <c r="G7291" t="s">
        <v>633</v>
      </c>
      <c r="H7291" s="135" t="s">
        <v>1752</v>
      </c>
      <c r="I7291" t="s">
        <v>1454</v>
      </c>
      <c r="J7291" s="20">
        <v>20</v>
      </c>
      <c r="K7291" s="20" t="s">
        <v>3</v>
      </c>
      <c r="L7291" t="s">
        <v>1464</v>
      </c>
      <c r="M7291" s="20">
        <v>6.6</v>
      </c>
      <c r="N7291" s="20">
        <v>4.4000000000000004</v>
      </c>
      <c r="AE7291">
        <f t="shared" si="113"/>
        <v>2006</v>
      </c>
    </row>
    <row r="7292" spans="1:31" x14ac:dyDescent="0.25">
      <c r="A7292" s="7">
        <v>7289</v>
      </c>
      <c r="B7292" s="8">
        <v>38741</v>
      </c>
      <c r="C7292" t="s">
        <v>3</v>
      </c>
      <c r="D7292" t="s">
        <v>43</v>
      </c>
      <c r="E7292" t="s">
        <v>9</v>
      </c>
      <c r="F7292" t="s">
        <v>381</v>
      </c>
      <c r="G7292" t="s">
        <v>65</v>
      </c>
      <c r="H7292" s="135" t="s">
        <v>1496</v>
      </c>
      <c r="I7292" t="s">
        <v>1456</v>
      </c>
      <c r="J7292" s="20">
        <v>21</v>
      </c>
      <c r="K7292" s="20" t="s">
        <v>1465</v>
      </c>
      <c r="L7292" t="s">
        <v>1466</v>
      </c>
      <c r="M7292" s="20">
        <v>5.25</v>
      </c>
      <c r="N7292" s="20">
        <v>5.25</v>
      </c>
      <c r="O7292" t="s">
        <v>9</v>
      </c>
      <c r="P7292" s="13" t="s">
        <v>703</v>
      </c>
      <c r="Q7292" t="s">
        <v>9</v>
      </c>
      <c r="R7292" t="s">
        <v>118</v>
      </c>
      <c r="S7292" t="s">
        <v>9</v>
      </c>
      <c r="T7292" t="s">
        <v>19</v>
      </c>
      <c r="U7292" t="s">
        <v>1465</v>
      </c>
      <c r="W7292" t="s">
        <v>1465</v>
      </c>
      <c r="Y7292" t="s">
        <v>1465</v>
      </c>
      <c r="AA7292" t="s">
        <v>1465</v>
      </c>
      <c r="AC7292" t="s">
        <v>1465</v>
      </c>
      <c r="AE7292">
        <f t="shared" si="113"/>
        <v>2006</v>
      </c>
    </row>
    <row r="7293" spans="1:31" x14ac:dyDescent="0.25">
      <c r="A7293" s="7">
        <v>7290</v>
      </c>
      <c r="B7293" s="8">
        <v>38741</v>
      </c>
      <c r="C7293" t="s">
        <v>3</v>
      </c>
      <c r="D7293" t="s">
        <v>617</v>
      </c>
      <c r="E7293" t="s">
        <v>9</v>
      </c>
      <c r="F7293" t="s">
        <v>667</v>
      </c>
      <c r="G7293" t="s">
        <v>65</v>
      </c>
      <c r="H7293" s="135" t="s">
        <v>1496</v>
      </c>
      <c r="I7293" t="s">
        <v>1456</v>
      </c>
      <c r="J7293" s="20">
        <v>21</v>
      </c>
      <c r="K7293" s="20" t="s">
        <v>1465</v>
      </c>
      <c r="L7293" t="s">
        <v>1466</v>
      </c>
      <c r="M7293" s="20">
        <v>5.25</v>
      </c>
      <c r="N7293" s="20">
        <v>5.25</v>
      </c>
      <c r="O7293" t="s">
        <v>3</v>
      </c>
      <c r="P7293" s="13" t="s">
        <v>524</v>
      </c>
      <c r="Q7293" t="s">
        <v>1465</v>
      </c>
      <c r="S7293" t="s">
        <v>1465</v>
      </c>
      <c r="U7293" t="s">
        <v>1465</v>
      </c>
      <c r="W7293" t="s">
        <v>1465</v>
      </c>
      <c r="Y7293" t="s">
        <v>1465</v>
      </c>
      <c r="AA7293" t="s">
        <v>1465</v>
      </c>
      <c r="AC7293" t="s">
        <v>1465</v>
      </c>
      <c r="AE7293">
        <f t="shared" si="113"/>
        <v>2006</v>
      </c>
    </row>
    <row r="7294" spans="1:31" x14ac:dyDescent="0.25">
      <c r="A7294" s="7">
        <v>7291</v>
      </c>
      <c r="B7294" s="8">
        <v>38741</v>
      </c>
      <c r="C7294" t="s">
        <v>3</v>
      </c>
      <c r="D7294" t="s">
        <v>350</v>
      </c>
      <c r="E7294" t="s">
        <v>9</v>
      </c>
      <c r="F7294" t="s">
        <v>490</v>
      </c>
      <c r="G7294" t="s">
        <v>648</v>
      </c>
      <c r="H7294" s="135" t="s">
        <v>2291</v>
      </c>
      <c r="I7294" t="s">
        <v>1454</v>
      </c>
      <c r="J7294" s="20">
        <v>100</v>
      </c>
      <c r="K7294" s="20" t="s">
        <v>1465</v>
      </c>
      <c r="L7294" t="s">
        <v>1466</v>
      </c>
      <c r="M7294" s="20">
        <v>25</v>
      </c>
      <c r="N7294" s="20">
        <v>25</v>
      </c>
      <c r="AE7294">
        <f t="shared" si="113"/>
        <v>2006</v>
      </c>
    </row>
    <row r="7295" spans="1:31" x14ac:dyDescent="0.25">
      <c r="A7295" s="7">
        <v>7292</v>
      </c>
      <c r="B7295" s="8">
        <v>38741</v>
      </c>
      <c r="C7295" t="s">
        <v>3</v>
      </c>
      <c r="D7295" t="s">
        <v>676</v>
      </c>
      <c r="E7295" t="s">
        <v>9</v>
      </c>
      <c r="F7295" t="s">
        <v>270</v>
      </c>
      <c r="G7295" t="s">
        <v>648</v>
      </c>
      <c r="H7295" s="135" t="s">
        <v>1996</v>
      </c>
      <c r="I7295" t="s">
        <v>1454</v>
      </c>
      <c r="J7295" s="20">
        <v>13</v>
      </c>
      <c r="K7295" s="20" t="s">
        <v>1465</v>
      </c>
      <c r="L7295" t="s">
        <v>1466</v>
      </c>
      <c r="M7295" s="20">
        <v>3.25</v>
      </c>
      <c r="N7295" s="20">
        <v>3.25</v>
      </c>
      <c r="AE7295">
        <f t="shared" si="113"/>
        <v>2006</v>
      </c>
    </row>
    <row r="7296" spans="1:31" x14ac:dyDescent="0.25">
      <c r="A7296" s="7">
        <v>7293</v>
      </c>
      <c r="B7296" s="8">
        <v>38741</v>
      </c>
      <c r="C7296" t="s">
        <v>3</v>
      </c>
      <c r="D7296" t="s">
        <v>350</v>
      </c>
      <c r="E7296" t="s">
        <v>9</v>
      </c>
      <c r="F7296" t="s">
        <v>490</v>
      </c>
      <c r="G7296" t="s">
        <v>648</v>
      </c>
      <c r="H7296" s="135" t="s">
        <v>2269</v>
      </c>
      <c r="I7296" t="s">
        <v>1454</v>
      </c>
      <c r="J7296" s="20">
        <v>62</v>
      </c>
      <c r="K7296" s="20" t="s">
        <v>3</v>
      </c>
      <c r="L7296" t="s">
        <v>1464</v>
      </c>
      <c r="M7296" s="20">
        <v>18.36</v>
      </c>
      <c r="N7296" s="20">
        <v>13.64</v>
      </c>
      <c r="AE7296">
        <f t="shared" si="113"/>
        <v>2006</v>
      </c>
    </row>
    <row r="7297" spans="1:31" x14ac:dyDescent="0.25">
      <c r="A7297" s="7">
        <v>7294</v>
      </c>
      <c r="B7297" s="8">
        <v>38741</v>
      </c>
      <c r="C7297" t="s">
        <v>3</v>
      </c>
      <c r="D7297" t="s">
        <v>778</v>
      </c>
      <c r="E7297" t="s">
        <v>9</v>
      </c>
      <c r="F7297" t="s">
        <v>773</v>
      </c>
      <c r="G7297" t="s">
        <v>24</v>
      </c>
      <c r="H7297" s="136" t="s">
        <v>1496</v>
      </c>
      <c r="I7297" t="s">
        <v>1454</v>
      </c>
      <c r="J7297" s="20">
        <v>11</v>
      </c>
      <c r="K7297" s="20" t="s">
        <v>9</v>
      </c>
      <c r="L7297" t="s">
        <v>1464</v>
      </c>
      <c r="M7297" s="20">
        <v>2.42</v>
      </c>
      <c r="N7297" s="20">
        <v>4.08</v>
      </c>
      <c r="AE7297">
        <f t="shared" si="113"/>
        <v>2006</v>
      </c>
    </row>
    <row r="7298" spans="1:31" x14ac:dyDescent="0.25">
      <c r="A7298" s="7">
        <v>7295</v>
      </c>
      <c r="B7298" s="8">
        <v>38741</v>
      </c>
      <c r="C7298" t="s">
        <v>3</v>
      </c>
      <c r="D7298" t="s">
        <v>729</v>
      </c>
      <c r="E7298" t="s">
        <v>9</v>
      </c>
      <c r="F7298" t="s">
        <v>395</v>
      </c>
      <c r="G7298" t="s">
        <v>732</v>
      </c>
      <c r="H7298" s="135" t="s">
        <v>2292</v>
      </c>
      <c r="I7298" t="s">
        <v>1454</v>
      </c>
      <c r="J7298" s="20">
        <v>40</v>
      </c>
      <c r="K7298" s="20" t="s">
        <v>9</v>
      </c>
      <c r="L7298" t="s">
        <v>1464</v>
      </c>
      <c r="M7298" s="20">
        <v>8.8000000000000007</v>
      </c>
      <c r="N7298" s="20">
        <v>12.2</v>
      </c>
      <c r="AE7298">
        <f t="shared" si="113"/>
        <v>2006</v>
      </c>
    </row>
    <row r="7299" spans="1:31" x14ac:dyDescent="0.25">
      <c r="A7299" s="7">
        <v>7296</v>
      </c>
      <c r="B7299" s="8">
        <v>38742</v>
      </c>
      <c r="C7299" t="s">
        <v>3</v>
      </c>
      <c r="D7299" t="s">
        <v>543</v>
      </c>
      <c r="E7299" t="s">
        <v>9</v>
      </c>
      <c r="F7299" t="s">
        <v>270</v>
      </c>
      <c r="G7299" t="s">
        <v>648</v>
      </c>
      <c r="H7299" s="136" t="s">
        <v>1496</v>
      </c>
      <c r="I7299" t="s">
        <v>1454</v>
      </c>
      <c r="J7299" s="20">
        <v>21</v>
      </c>
      <c r="K7299" s="20" t="s">
        <v>9</v>
      </c>
      <c r="L7299" t="s">
        <v>1463</v>
      </c>
      <c r="M7299" s="20">
        <v>5.04</v>
      </c>
      <c r="N7299" s="20">
        <v>6.46</v>
      </c>
      <c r="AE7299">
        <f t="shared" si="113"/>
        <v>2006</v>
      </c>
    </row>
    <row r="7300" spans="1:31" x14ac:dyDescent="0.25">
      <c r="A7300" s="7">
        <v>7297</v>
      </c>
      <c r="B7300" s="8">
        <v>38743</v>
      </c>
      <c r="C7300" t="s">
        <v>3</v>
      </c>
      <c r="D7300" t="s">
        <v>223</v>
      </c>
      <c r="E7300" t="s">
        <v>9</v>
      </c>
      <c r="F7300" t="s">
        <v>733</v>
      </c>
      <c r="G7300" t="s">
        <v>24</v>
      </c>
      <c r="H7300" s="135" t="s">
        <v>1495</v>
      </c>
      <c r="I7300" t="s">
        <v>1454</v>
      </c>
      <c r="J7300" s="20">
        <v>23</v>
      </c>
      <c r="K7300" s="20" t="s">
        <v>9</v>
      </c>
      <c r="L7300" t="s">
        <v>1464</v>
      </c>
      <c r="M7300" s="20">
        <v>5.0600000000000005</v>
      </c>
      <c r="N7300" s="20">
        <v>7.4399999999999995</v>
      </c>
      <c r="AE7300">
        <f t="shared" ref="AE7300:AE7363" si="114">YEAR(B7300)</f>
        <v>2006</v>
      </c>
    </row>
    <row r="7301" spans="1:31" x14ac:dyDescent="0.25">
      <c r="A7301" s="7">
        <v>7298</v>
      </c>
      <c r="B7301" s="8">
        <v>38743</v>
      </c>
      <c r="C7301" t="s">
        <v>3</v>
      </c>
      <c r="D7301" t="s">
        <v>729</v>
      </c>
      <c r="E7301" t="s">
        <v>9</v>
      </c>
      <c r="F7301" t="s">
        <v>698</v>
      </c>
      <c r="G7301" t="s">
        <v>633</v>
      </c>
      <c r="H7301" s="135" t="s">
        <v>1496</v>
      </c>
      <c r="I7301" t="s">
        <v>1454</v>
      </c>
      <c r="J7301" s="20">
        <v>16</v>
      </c>
      <c r="K7301" s="20" t="s">
        <v>9</v>
      </c>
      <c r="L7301" t="s">
        <v>1464</v>
      </c>
      <c r="M7301" s="20">
        <v>3.52</v>
      </c>
      <c r="N7301" s="20">
        <v>5.48</v>
      </c>
      <c r="AE7301">
        <f t="shared" si="114"/>
        <v>2006</v>
      </c>
    </row>
    <row r="7302" spans="1:31" x14ac:dyDescent="0.25">
      <c r="A7302" s="7">
        <v>7299</v>
      </c>
      <c r="B7302" s="8">
        <v>38743</v>
      </c>
      <c r="C7302" t="s">
        <v>3</v>
      </c>
      <c r="D7302" t="s">
        <v>783</v>
      </c>
      <c r="E7302" t="s">
        <v>9</v>
      </c>
      <c r="F7302" t="s">
        <v>678</v>
      </c>
      <c r="G7302" t="s">
        <v>648</v>
      </c>
      <c r="H7302" s="135" t="s">
        <v>1877</v>
      </c>
      <c r="I7302" t="s">
        <v>1458</v>
      </c>
      <c r="J7302" s="20">
        <v>6</v>
      </c>
      <c r="K7302" s="20" t="s">
        <v>1465</v>
      </c>
      <c r="L7302" t="s">
        <v>1466</v>
      </c>
      <c r="M7302" s="20">
        <v>30</v>
      </c>
      <c r="N7302" s="20">
        <v>10</v>
      </c>
      <c r="AE7302">
        <f t="shared" si="114"/>
        <v>2006</v>
      </c>
    </row>
    <row r="7303" spans="1:31" x14ac:dyDescent="0.25">
      <c r="A7303" s="7">
        <v>7300</v>
      </c>
      <c r="B7303" s="8">
        <v>38743</v>
      </c>
      <c r="C7303" t="s">
        <v>3</v>
      </c>
      <c r="D7303" t="s">
        <v>426</v>
      </c>
      <c r="E7303" t="s">
        <v>9</v>
      </c>
      <c r="F7303" t="s">
        <v>772</v>
      </c>
      <c r="G7303" t="s">
        <v>377</v>
      </c>
      <c r="H7303" s="9" t="s">
        <v>2227</v>
      </c>
      <c r="I7303" t="s">
        <v>1454</v>
      </c>
      <c r="J7303" s="20">
        <v>30</v>
      </c>
      <c r="K7303" s="20" t="s">
        <v>1465</v>
      </c>
      <c r="L7303" t="s">
        <v>1466</v>
      </c>
      <c r="M7303" s="20">
        <v>7.5</v>
      </c>
      <c r="N7303" s="20">
        <v>7.5</v>
      </c>
      <c r="AE7303">
        <f t="shared" si="114"/>
        <v>2006</v>
      </c>
    </row>
    <row r="7304" spans="1:31" x14ac:dyDescent="0.25">
      <c r="A7304" s="7">
        <v>7301</v>
      </c>
      <c r="B7304" s="8">
        <v>38743</v>
      </c>
      <c r="C7304" t="s">
        <v>3</v>
      </c>
      <c r="D7304" t="s">
        <v>395</v>
      </c>
      <c r="E7304" t="s">
        <v>9</v>
      </c>
      <c r="F7304" t="s">
        <v>784</v>
      </c>
      <c r="G7304" t="s">
        <v>648</v>
      </c>
      <c r="H7304" s="136" t="s">
        <v>1496</v>
      </c>
      <c r="I7304" t="s">
        <v>1458</v>
      </c>
      <c r="J7304" s="20">
        <v>12</v>
      </c>
      <c r="K7304" s="20" t="s">
        <v>3</v>
      </c>
      <c r="L7304" t="s">
        <v>1464</v>
      </c>
      <c r="M7304" s="20">
        <v>10</v>
      </c>
      <c r="N7304" s="20">
        <v>30</v>
      </c>
      <c r="AE7304">
        <f t="shared" si="114"/>
        <v>2006</v>
      </c>
    </row>
    <row r="7305" spans="1:31" x14ac:dyDescent="0.25">
      <c r="A7305" s="7">
        <v>7302</v>
      </c>
      <c r="B7305" s="8">
        <v>38743</v>
      </c>
      <c r="C7305" t="s">
        <v>3</v>
      </c>
      <c r="D7305" t="s">
        <v>104</v>
      </c>
      <c r="E7305" t="s">
        <v>9</v>
      </c>
      <c r="F7305" t="s">
        <v>734</v>
      </c>
      <c r="G7305" t="s">
        <v>569</v>
      </c>
      <c r="H7305" s="9" t="s">
        <v>2293</v>
      </c>
      <c r="I7305" t="s">
        <v>1454</v>
      </c>
      <c r="J7305" s="20">
        <v>21</v>
      </c>
      <c r="K7305" s="20" t="s">
        <v>9</v>
      </c>
      <c r="L7305" t="s">
        <v>1463</v>
      </c>
      <c r="M7305" s="20">
        <v>5.04</v>
      </c>
      <c r="N7305" s="20">
        <v>6.46</v>
      </c>
      <c r="AE7305">
        <f t="shared" si="114"/>
        <v>2006</v>
      </c>
    </row>
    <row r="7306" spans="1:31" x14ac:dyDescent="0.25">
      <c r="A7306" s="7">
        <v>7303</v>
      </c>
      <c r="B7306" s="8">
        <v>38744</v>
      </c>
      <c r="C7306" t="s">
        <v>3</v>
      </c>
      <c r="D7306" t="s">
        <v>776</v>
      </c>
      <c r="E7306" t="s">
        <v>9</v>
      </c>
      <c r="F7306" t="s">
        <v>778</v>
      </c>
      <c r="G7306" t="s">
        <v>65</v>
      </c>
      <c r="H7306" s="135" t="s">
        <v>1514</v>
      </c>
      <c r="I7306" t="s">
        <v>1455</v>
      </c>
      <c r="J7306" s="20">
        <v>21</v>
      </c>
      <c r="K7306" s="20" t="s">
        <v>3</v>
      </c>
      <c r="L7306" t="s">
        <v>1464</v>
      </c>
      <c r="M7306" s="20">
        <v>3.44</v>
      </c>
      <c r="N7306" s="20">
        <v>2.31</v>
      </c>
      <c r="AE7306">
        <f t="shared" si="114"/>
        <v>2006</v>
      </c>
    </row>
    <row r="7307" spans="1:31" x14ac:dyDescent="0.25">
      <c r="A7307" s="7">
        <v>7304</v>
      </c>
      <c r="B7307" s="8">
        <v>38744</v>
      </c>
      <c r="C7307" t="s">
        <v>3</v>
      </c>
      <c r="D7307" t="s">
        <v>785</v>
      </c>
      <c r="E7307" t="s">
        <v>9</v>
      </c>
      <c r="F7307" t="s">
        <v>202</v>
      </c>
      <c r="G7307" t="s">
        <v>17</v>
      </c>
      <c r="H7307" s="135" t="s">
        <v>1552</v>
      </c>
      <c r="I7307" t="s">
        <v>1458</v>
      </c>
      <c r="J7307" s="20">
        <v>11</v>
      </c>
      <c r="K7307" s="20" t="s">
        <v>9</v>
      </c>
      <c r="L7307" t="s">
        <v>1464</v>
      </c>
      <c r="M7307" s="20">
        <v>30</v>
      </c>
      <c r="N7307" s="20">
        <v>10</v>
      </c>
      <c r="AE7307">
        <f t="shared" si="114"/>
        <v>2006</v>
      </c>
    </row>
    <row r="7308" spans="1:31" x14ac:dyDescent="0.25">
      <c r="A7308" s="7">
        <v>7305</v>
      </c>
      <c r="B7308" s="8">
        <v>38744</v>
      </c>
      <c r="C7308" t="s">
        <v>3</v>
      </c>
      <c r="D7308" t="s">
        <v>302</v>
      </c>
      <c r="E7308" t="s">
        <v>9</v>
      </c>
      <c r="F7308" t="s">
        <v>55</v>
      </c>
      <c r="G7308" t="s">
        <v>648</v>
      </c>
      <c r="H7308" s="136" t="s">
        <v>1496</v>
      </c>
      <c r="I7308" t="s">
        <v>1454</v>
      </c>
      <c r="J7308" s="20">
        <v>36</v>
      </c>
      <c r="K7308" s="20" t="s">
        <v>3</v>
      </c>
      <c r="L7308" t="s">
        <v>1464</v>
      </c>
      <c r="M7308" s="20">
        <v>11.08</v>
      </c>
      <c r="N7308" s="20">
        <v>7.92</v>
      </c>
      <c r="AE7308">
        <f t="shared" si="114"/>
        <v>2006</v>
      </c>
    </row>
    <row r="7309" spans="1:31" x14ac:dyDescent="0.25">
      <c r="A7309" s="7">
        <v>7306</v>
      </c>
      <c r="B7309" s="8">
        <v>38744</v>
      </c>
      <c r="C7309" t="s">
        <v>3</v>
      </c>
      <c r="D7309" t="s">
        <v>524</v>
      </c>
      <c r="E7309" t="s">
        <v>9</v>
      </c>
      <c r="F7309" t="s">
        <v>727</v>
      </c>
      <c r="G7309" t="s">
        <v>633</v>
      </c>
      <c r="H7309" s="135" t="s">
        <v>2294</v>
      </c>
      <c r="I7309" t="s">
        <v>1454</v>
      </c>
      <c r="J7309" s="20">
        <v>23</v>
      </c>
      <c r="K7309" s="20" t="s">
        <v>9</v>
      </c>
      <c r="L7309" t="s">
        <v>1464</v>
      </c>
      <c r="M7309" s="20">
        <v>5.0600000000000005</v>
      </c>
      <c r="N7309" s="20">
        <v>7.4399999999999995</v>
      </c>
      <c r="AE7309">
        <f t="shared" si="114"/>
        <v>2006</v>
      </c>
    </row>
    <row r="7310" spans="1:31" x14ac:dyDescent="0.25">
      <c r="A7310" s="7">
        <v>7307</v>
      </c>
      <c r="B7310" s="8">
        <v>38744</v>
      </c>
      <c r="C7310" t="s">
        <v>3</v>
      </c>
      <c r="D7310" t="s">
        <v>237</v>
      </c>
      <c r="E7310" t="s">
        <v>9</v>
      </c>
      <c r="F7310" t="s">
        <v>186</v>
      </c>
      <c r="G7310" t="s">
        <v>633</v>
      </c>
      <c r="H7310" s="135" t="s">
        <v>1496</v>
      </c>
      <c r="I7310" t="s">
        <v>1454</v>
      </c>
      <c r="J7310" s="20">
        <v>17</v>
      </c>
      <c r="K7310" s="20" t="s">
        <v>3</v>
      </c>
      <c r="L7310" t="s">
        <v>1464</v>
      </c>
      <c r="M7310" s="20">
        <v>5.76</v>
      </c>
      <c r="N7310" s="20">
        <v>3.74</v>
      </c>
      <c r="AE7310">
        <f t="shared" si="114"/>
        <v>2006</v>
      </c>
    </row>
    <row r="7311" spans="1:31" x14ac:dyDescent="0.25">
      <c r="A7311" s="7">
        <v>7308</v>
      </c>
      <c r="B7311" s="8">
        <v>38744</v>
      </c>
      <c r="C7311" t="s">
        <v>3</v>
      </c>
      <c r="D7311" t="s">
        <v>442</v>
      </c>
      <c r="E7311" t="s">
        <v>9</v>
      </c>
      <c r="F7311" t="s">
        <v>427</v>
      </c>
      <c r="G7311" t="s">
        <v>732</v>
      </c>
      <c r="H7311" s="135" t="s">
        <v>2186</v>
      </c>
      <c r="I7311" t="s">
        <v>1454</v>
      </c>
      <c r="J7311" s="20">
        <v>26</v>
      </c>
      <c r="K7311" s="20" t="s">
        <v>9</v>
      </c>
      <c r="L7311" t="s">
        <v>1464</v>
      </c>
      <c r="M7311" s="20">
        <v>5.72</v>
      </c>
      <c r="N7311" s="20">
        <v>8.2800000000000011</v>
      </c>
      <c r="AE7311">
        <f t="shared" si="114"/>
        <v>2006</v>
      </c>
    </row>
    <row r="7312" spans="1:31" x14ac:dyDescent="0.25">
      <c r="A7312" s="7">
        <v>7309</v>
      </c>
      <c r="B7312" s="8">
        <v>38744</v>
      </c>
      <c r="C7312" t="s">
        <v>3</v>
      </c>
      <c r="D7312" t="s">
        <v>119</v>
      </c>
      <c r="E7312" t="s">
        <v>9</v>
      </c>
      <c r="F7312" t="s">
        <v>175</v>
      </c>
      <c r="G7312" t="s">
        <v>648</v>
      </c>
      <c r="H7312" s="9" t="s">
        <v>1797</v>
      </c>
      <c r="I7312" t="s">
        <v>1454</v>
      </c>
      <c r="J7312" s="20">
        <v>30</v>
      </c>
      <c r="K7312" s="20" t="s">
        <v>3</v>
      </c>
      <c r="L7312" t="s">
        <v>1464</v>
      </c>
      <c r="M7312" s="20">
        <v>9.4</v>
      </c>
      <c r="N7312" s="20">
        <v>6.6</v>
      </c>
      <c r="AE7312">
        <f t="shared" si="114"/>
        <v>2006</v>
      </c>
    </row>
    <row r="7313" spans="1:31" x14ac:dyDescent="0.25">
      <c r="A7313" s="7">
        <v>7310</v>
      </c>
      <c r="B7313" s="8">
        <v>38745</v>
      </c>
      <c r="C7313" t="s">
        <v>3</v>
      </c>
      <c r="D7313" t="s">
        <v>781</v>
      </c>
      <c r="E7313" t="s">
        <v>9</v>
      </c>
      <c r="F7313" t="s">
        <v>682</v>
      </c>
      <c r="G7313" t="s">
        <v>17</v>
      </c>
      <c r="H7313" s="135" t="s">
        <v>1500</v>
      </c>
      <c r="I7313" t="s">
        <v>1454</v>
      </c>
      <c r="J7313" s="20">
        <v>20</v>
      </c>
      <c r="K7313" s="20" t="s">
        <v>9</v>
      </c>
      <c r="L7313" t="s">
        <v>1464</v>
      </c>
      <c r="M7313" s="20">
        <v>4.4000000000000004</v>
      </c>
      <c r="N7313" s="20">
        <v>6.6</v>
      </c>
      <c r="AE7313">
        <f t="shared" si="114"/>
        <v>2006</v>
      </c>
    </row>
    <row r="7314" spans="1:31" x14ac:dyDescent="0.25">
      <c r="A7314" s="7">
        <v>7311</v>
      </c>
      <c r="B7314" s="8">
        <v>38745</v>
      </c>
      <c r="C7314" t="s">
        <v>3</v>
      </c>
      <c r="D7314" t="s">
        <v>786</v>
      </c>
      <c r="E7314" t="s">
        <v>9</v>
      </c>
      <c r="F7314" t="s">
        <v>43</v>
      </c>
      <c r="G7314" t="s">
        <v>14</v>
      </c>
      <c r="H7314" s="135" t="s">
        <v>1496</v>
      </c>
      <c r="I7314" t="s">
        <v>1458</v>
      </c>
      <c r="J7314" s="20">
        <v>13</v>
      </c>
      <c r="K7314" s="20" t="s">
        <v>1465</v>
      </c>
      <c r="L7314" t="s">
        <v>1466</v>
      </c>
      <c r="M7314" s="20">
        <v>30</v>
      </c>
      <c r="N7314" s="20">
        <v>10</v>
      </c>
      <c r="AE7314">
        <f t="shared" si="114"/>
        <v>2006</v>
      </c>
    </row>
    <row r="7315" spans="1:31" x14ac:dyDescent="0.25">
      <c r="A7315" s="7">
        <v>7312</v>
      </c>
      <c r="B7315" s="8">
        <v>38745</v>
      </c>
      <c r="C7315" t="s">
        <v>3</v>
      </c>
      <c r="D7315" t="s">
        <v>543</v>
      </c>
      <c r="E7315" t="s">
        <v>9</v>
      </c>
      <c r="F7315" t="s">
        <v>640</v>
      </c>
      <c r="G7315" t="s">
        <v>648</v>
      </c>
      <c r="H7315" s="136" t="s">
        <v>1496</v>
      </c>
      <c r="I7315" t="s">
        <v>1454</v>
      </c>
      <c r="J7315" s="20">
        <v>21</v>
      </c>
      <c r="K7315" s="20" t="s">
        <v>1465</v>
      </c>
      <c r="L7315" t="s">
        <v>1466</v>
      </c>
      <c r="M7315" s="20">
        <v>5.25</v>
      </c>
      <c r="N7315" s="20">
        <v>5.25</v>
      </c>
      <c r="AE7315">
        <f t="shared" si="114"/>
        <v>2006</v>
      </c>
    </row>
    <row r="7316" spans="1:31" x14ac:dyDescent="0.25">
      <c r="A7316" s="7">
        <v>7313</v>
      </c>
      <c r="B7316" s="8">
        <v>38745</v>
      </c>
      <c r="C7316" t="s">
        <v>3</v>
      </c>
      <c r="D7316" t="s">
        <v>546</v>
      </c>
      <c r="E7316" t="s">
        <v>9</v>
      </c>
      <c r="F7316" t="s">
        <v>682</v>
      </c>
      <c r="G7316" t="s">
        <v>714</v>
      </c>
      <c r="H7316" s="135" t="s">
        <v>1496</v>
      </c>
      <c r="I7316" t="s">
        <v>1454</v>
      </c>
      <c r="J7316" s="20">
        <v>19</v>
      </c>
      <c r="K7316" s="20" t="s">
        <v>9</v>
      </c>
      <c r="L7316" t="s">
        <v>1463</v>
      </c>
      <c r="M7316" s="20">
        <v>4.5599999999999996</v>
      </c>
      <c r="N7316" s="20">
        <v>5.94</v>
      </c>
      <c r="AE7316">
        <f t="shared" si="114"/>
        <v>2006</v>
      </c>
    </row>
    <row r="7317" spans="1:31" x14ac:dyDescent="0.25">
      <c r="A7317" s="7">
        <v>7314</v>
      </c>
      <c r="B7317" s="8">
        <v>38745</v>
      </c>
      <c r="C7317" t="s">
        <v>3</v>
      </c>
      <c r="D7317" t="s">
        <v>735</v>
      </c>
      <c r="E7317" t="s">
        <v>9</v>
      </c>
      <c r="F7317" t="s">
        <v>682</v>
      </c>
      <c r="G7317" t="s">
        <v>732</v>
      </c>
      <c r="H7317" s="135" t="s">
        <v>2166</v>
      </c>
      <c r="I7317" t="s">
        <v>1454</v>
      </c>
      <c r="J7317" s="20">
        <v>12</v>
      </c>
      <c r="K7317" s="20" t="s">
        <v>1465</v>
      </c>
      <c r="L7317" t="s">
        <v>1466</v>
      </c>
      <c r="M7317" s="20">
        <v>3</v>
      </c>
      <c r="N7317" s="20">
        <v>3</v>
      </c>
      <c r="AE7317">
        <f t="shared" si="114"/>
        <v>2006</v>
      </c>
    </row>
    <row r="7318" spans="1:31" x14ac:dyDescent="0.25">
      <c r="A7318" s="7">
        <v>7315</v>
      </c>
      <c r="B7318" s="8">
        <v>38746</v>
      </c>
      <c r="C7318" t="s">
        <v>3</v>
      </c>
      <c r="D7318" t="s">
        <v>271</v>
      </c>
      <c r="E7318" t="s">
        <v>9</v>
      </c>
      <c r="F7318" t="s">
        <v>53</v>
      </c>
      <c r="G7318" t="s">
        <v>11</v>
      </c>
      <c r="H7318" s="135" t="s">
        <v>1488</v>
      </c>
      <c r="I7318" t="s">
        <v>1454</v>
      </c>
      <c r="J7318" s="20">
        <v>24</v>
      </c>
      <c r="K7318" s="20" t="s">
        <v>9</v>
      </c>
      <c r="L7318" t="s">
        <v>1463</v>
      </c>
      <c r="M7318" s="20">
        <v>5.76</v>
      </c>
      <c r="N7318" s="20">
        <v>7.24</v>
      </c>
      <c r="AE7318">
        <f t="shared" si="114"/>
        <v>2006</v>
      </c>
    </row>
    <row r="7319" spans="1:31" x14ac:dyDescent="0.25">
      <c r="A7319" s="7">
        <v>7316</v>
      </c>
      <c r="B7319" s="8">
        <v>38746</v>
      </c>
      <c r="C7319" t="s">
        <v>3</v>
      </c>
      <c r="D7319" t="s">
        <v>344</v>
      </c>
      <c r="E7319" t="s">
        <v>9</v>
      </c>
      <c r="F7319" t="s">
        <v>685</v>
      </c>
      <c r="G7319" t="s">
        <v>11</v>
      </c>
      <c r="H7319" s="135" t="s">
        <v>1496</v>
      </c>
      <c r="I7319" t="s">
        <v>1454</v>
      </c>
      <c r="J7319" s="20">
        <v>18</v>
      </c>
      <c r="K7319" s="20" t="s">
        <v>3</v>
      </c>
      <c r="L7319" t="s">
        <v>1464</v>
      </c>
      <c r="M7319" s="20">
        <v>6.04</v>
      </c>
      <c r="N7319" s="20">
        <v>3.96</v>
      </c>
      <c r="AE7319">
        <f t="shared" si="114"/>
        <v>2006</v>
      </c>
    </row>
    <row r="7320" spans="1:31" x14ac:dyDescent="0.25">
      <c r="A7320" s="7">
        <v>7317</v>
      </c>
      <c r="B7320" s="8">
        <v>38746</v>
      </c>
      <c r="C7320" t="s">
        <v>3</v>
      </c>
      <c r="D7320" t="s">
        <v>729</v>
      </c>
      <c r="E7320" t="s">
        <v>9</v>
      </c>
      <c r="F7320" t="s">
        <v>624</v>
      </c>
      <c r="G7320" t="s">
        <v>17</v>
      </c>
      <c r="H7320" s="135" t="s">
        <v>1496</v>
      </c>
      <c r="I7320" t="s">
        <v>1454</v>
      </c>
      <c r="J7320" s="20">
        <v>38</v>
      </c>
      <c r="K7320" s="20" t="s">
        <v>9</v>
      </c>
      <c r="L7320" t="s">
        <v>1463</v>
      </c>
      <c r="M7320" s="20">
        <v>9.1199999999999992</v>
      </c>
      <c r="N7320" s="20">
        <v>10.88</v>
      </c>
      <c r="AE7320">
        <f t="shared" si="114"/>
        <v>2006</v>
      </c>
    </row>
    <row r="7321" spans="1:31" x14ac:dyDescent="0.25">
      <c r="A7321" s="7">
        <v>7318</v>
      </c>
      <c r="B7321" s="8">
        <v>38746</v>
      </c>
      <c r="C7321" t="s">
        <v>3</v>
      </c>
      <c r="D7321" t="s">
        <v>712</v>
      </c>
      <c r="E7321" t="s">
        <v>9</v>
      </c>
      <c r="F7321" t="s">
        <v>667</v>
      </c>
      <c r="G7321" t="s">
        <v>569</v>
      </c>
      <c r="H7321" s="9" t="s">
        <v>2103</v>
      </c>
      <c r="I7321" t="s">
        <v>1454</v>
      </c>
      <c r="J7321" s="20">
        <v>14</v>
      </c>
      <c r="K7321" s="20" t="s">
        <v>9</v>
      </c>
      <c r="L7321" t="s">
        <v>1463</v>
      </c>
      <c r="M7321" s="20">
        <v>3.36</v>
      </c>
      <c r="N7321" s="20">
        <v>4.6400000000000006</v>
      </c>
      <c r="AE7321">
        <f t="shared" si="114"/>
        <v>2006</v>
      </c>
    </row>
    <row r="7322" spans="1:31" x14ac:dyDescent="0.25">
      <c r="A7322" s="7">
        <v>7319</v>
      </c>
      <c r="B7322" s="8">
        <v>38747</v>
      </c>
      <c r="C7322" t="s">
        <v>3</v>
      </c>
      <c r="D7322" t="s">
        <v>756</v>
      </c>
      <c r="E7322" t="s">
        <v>9</v>
      </c>
      <c r="F7322" t="s">
        <v>55</v>
      </c>
      <c r="G7322" t="s">
        <v>714</v>
      </c>
      <c r="H7322" s="135" t="s">
        <v>2295</v>
      </c>
      <c r="I7322" t="s">
        <v>1454</v>
      </c>
      <c r="J7322" s="20">
        <v>25</v>
      </c>
      <c r="K7322" s="20" t="s">
        <v>3</v>
      </c>
      <c r="L7322" t="s">
        <v>1464</v>
      </c>
      <c r="M7322" s="20">
        <v>8</v>
      </c>
      <c r="N7322" s="20">
        <v>5.5</v>
      </c>
      <c r="AE7322">
        <f t="shared" si="114"/>
        <v>2006</v>
      </c>
    </row>
    <row r="7323" spans="1:31" x14ac:dyDescent="0.25">
      <c r="A7323" s="7">
        <v>7320</v>
      </c>
      <c r="B7323" s="8">
        <v>38748</v>
      </c>
      <c r="C7323" t="s">
        <v>3</v>
      </c>
      <c r="D7323" t="s">
        <v>786</v>
      </c>
      <c r="E7323" t="s">
        <v>9</v>
      </c>
      <c r="F7323" t="s">
        <v>768</v>
      </c>
      <c r="G7323" t="s">
        <v>14</v>
      </c>
      <c r="H7323" s="135" t="s">
        <v>1530</v>
      </c>
      <c r="I7323" t="s">
        <v>1454</v>
      </c>
      <c r="J7323" s="20">
        <v>7</v>
      </c>
      <c r="K7323" s="20" t="s">
        <v>1465</v>
      </c>
      <c r="L7323" t="s">
        <v>1466</v>
      </c>
      <c r="M7323" s="20">
        <v>1.75</v>
      </c>
      <c r="N7323" s="20">
        <v>1.75</v>
      </c>
      <c r="AE7323">
        <f t="shared" si="114"/>
        <v>2006</v>
      </c>
    </row>
    <row r="7324" spans="1:31" x14ac:dyDescent="0.25">
      <c r="A7324" s="7">
        <v>7321</v>
      </c>
      <c r="B7324" s="8">
        <v>38748</v>
      </c>
      <c r="C7324" t="s">
        <v>3</v>
      </c>
      <c r="D7324" t="s">
        <v>43</v>
      </c>
      <c r="E7324" t="s">
        <v>9</v>
      </c>
      <c r="F7324" t="s">
        <v>703</v>
      </c>
      <c r="G7324" t="s">
        <v>14</v>
      </c>
      <c r="H7324" s="135" t="s">
        <v>1496</v>
      </c>
      <c r="I7324" t="s">
        <v>1454</v>
      </c>
      <c r="J7324" s="20">
        <v>100</v>
      </c>
      <c r="K7324" s="20" t="s">
        <v>1465</v>
      </c>
      <c r="L7324" t="s">
        <v>1466</v>
      </c>
      <c r="M7324" s="20">
        <v>25</v>
      </c>
      <c r="N7324" s="20">
        <v>25</v>
      </c>
      <c r="AE7324">
        <f t="shared" si="114"/>
        <v>2006</v>
      </c>
    </row>
    <row r="7325" spans="1:31" x14ac:dyDescent="0.25">
      <c r="A7325" s="7">
        <v>7322</v>
      </c>
      <c r="B7325" s="8">
        <v>38748</v>
      </c>
      <c r="C7325" t="s">
        <v>3</v>
      </c>
      <c r="D7325" t="s">
        <v>779</v>
      </c>
      <c r="E7325" t="s">
        <v>9</v>
      </c>
      <c r="F7325" s="15" t="s">
        <v>28</v>
      </c>
      <c r="G7325" t="s">
        <v>648</v>
      </c>
      <c r="H7325" s="135" t="s">
        <v>2296</v>
      </c>
      <c r="I7325" t="s">
        <v>1454</v>
      </c>
      <c r="J7325" s="20">
        <v>6</v>
      </c>
      <c r="K7325" s="20" t="s">
        <v>3</v>
      </c>
      <c r="L7325" t="s">
        <v>1463</v>
      </c>
      <c r="M7325" s="20">
        <v>2.56</v>
      </c>
      <c r="N7325" s="20">
        <v>1.44</v>
      </c>
      <c r="AE7325">
        <f t="shared" si="114"/>
        <v>2006</v>
      </c>
    </row>
    <row r="7326" spans="1:31" x14ac:dyDescent="0.25">
      <c r="A7326" s="7">
        <v>7323</v>
      </c>
      <c r="B7326" s="8">
        <v>38748</v>
      </c>
      <c r="C7326" t="s">
        <v>3</v>
      </c>
      <c r="D7326" t="s">
        <v>494</v>
      </c>
      <c r="E7326" t="s">
        <v>9</v>
      </c>
      <c r="F7326" t="s">
        <v>490</v>
      </c>
      <c r="G7326" t="s">
        <v>648</v>
      </c>
      <c r="H7326" s="136" t="s">
        <v>1496</v>
      </c>
      <c r="I7326" t="s">
        <v>1454</v>
      </c>
      <c r="J7326" s="20">
        <v>12</v>
      </c>
      <c r="K7326" s="20" t="s">
        <v>3</v>
      </c>
      <c r="L7326" t="s">
        <v>1464</v>
      </c>
      <c r="M7326" s="20">
        <v>4.3599999999999994</v>
      </c>
      <c r="N7326" s="20">
        <v>2.64</v>
      </c>
      <c r="AE7326">
        <f t="shared" si="114"/>
        <v>2006</v>
      </c>
    </row>
    <row r="7327" spans="1:31" x14ac:dyDescent="0.25">
      <c r="A7327" s="7">
        <v>7324</v>
      </c>
      <c r="B7327" s="8">
        <v>38749</v>
      </c>
      <c r="C7327" t="s">
        <v>3</v>
      </c>
      <c r="D7327" t="s">
        <v>440</v>
      </c>
      <c r="E7327" t="s">
        <v>9</v>
      </c>
      <c r="F7327" t="s">
        <v>469</v>
      </c>
      <c r="G7327" t="s">
        <v>377</v>
      </c>
      <c r="H7327" s="135" t="s">
        <v>1496</v>
      </c>
      <c r="I7327" t="s">
        <v>1454</v>
      </c>
      <c r="J7327" s="20">
        <v>38</v>
      </c>
      <c r="K7327" s="20" t="s">
        <v>3</v>
      </c>
      <c r="L7327" t="s">
        <v>1464</v>
      </c>
      <c r="M7327" s="20">
        <v>11.64</v>
      </c>
      <c r="N7327" s="20">
        <v>8.36</v>
      </c>
      <c r="AE7327">
        <f t="shared" si="114"/>
        <v>2006</v>
      </c>
    </row>
    <row r="7328" spans="1:31" x14ac:dyDescent="0.25">
      <c r="A7328" s="7">
        <v>7325</v>
      </c>
      <c r="B7328" s="8">
        <v>38749</v>
      </c>
      <c r="C7328" t="s">
        <v>3</v>
      </c>
      <c r="D7328" t="s">
        <v>344</v>
      </c>
      <c r="E7328" t="s">
        <v>9</v>
      </c>
      <c r="F7328" t="s">
        <v>685</v>
      </c>
      <c r="G7328" t="s">
        <v>11</v>
      </c>
      <c r="H7328" s="135" t="s">
        <v>1496</v>
      </c>
      <c r="I7328" t="s">
        <v>1454</v>
      </c>
      <c r="J7328" s="20">
        <v>54</v>
      </c>
      <c r="K7328" s="20" t="s">
        <v>3</v>
      </c>
      <c r="L7328" t="s">
        <v>1464</v>
      </c>
      <c r="M7328" s="20">
        <v>16.12</v>
      </c>
      <c r="N7328" s="20">
        <v>11.879999999999999</v>
      </c>
      <c r="AE7328">
        <f t="shared" si="114"/>
        <v>2006</v>
      </c>
    </row>
    <row r="7329" spans="1:31" x14ac:dyDescent="0.25">
      <c r="A7329" s="7">
        <v>7326</v>
      </c>
      <c r="B7329" s="8">
        <v>38749</v>
      </c>
      <c r="C7329" t="s">
        <v>3</v>
      </c>
      <c r="D7329" t="s">
        <v>677</v>
      </c>
      <c r="E7329" t="s">
        <v>9</v>
      </c>
      <c r="F7329" t="s">
        <v>55</v>
      </c>
      <c r="G7329" t="s">
        <v>377</v>
      </c>
      <c r="H7329" s="9" t="s">
        <v>2297</v>
      </c>
      <c r="I7329" t="s">
        <v>1454</v>
      </c>
      <c r="J7329" s="20">
        <v>27</v>
      </c>
      <c r="K7329" s="20" t="s">
        <v>9</v>
      </c>
      <c r="L7329" t="s">
        <v>1464</v>
      </c>
      <c r="M7329" s="20">
        <v>5.9399999999999995</v>
      </c>
      <c r="N7329" s="20">
        <v>8.56</v>
      </c>
      <c r="AE7329">
        <f t="shared" si="114"/>
        <v>2006</v>
      </c>
    </row>
    <row r="7330" spans="1:31" x14ac:dyDescent="0.25">
      <c r="A7330" s="7">
        <v>7327</v>
      </c>
      <c r="B7330" s="8">
        <v>38749</v>
      </c>
      <c r="C7330" t="s">
        <v>3</v>
      </c>
      <c r="D7330" t="s">
        <v>279</v>
      </c>
      <c r="E7330" t="s">
        <v>9</v>
      </c>
      <c r="F7330" t="s">
        <v>641</v>
      </c>
      <c r="G7330" t="s">
        <v>714</v>
      </c>
      <c r="H7330" s="9" t="s">
        <v>2298</v>
      </c>
      <c r="I7330" t="s">
        <v>1454</v>
      </c>
      <c r="J7330" s="20">
        <v>28</v>
      </c>
      <c r="K7330" s="20" t="s">
        <v>9</v>
      </c>
      <c r="L7330" t="s">
        <v>1464</v>
      </c>
      <c r="M7330" s="20">
        <v>6.16</v>
      </c>
      <c r="N7330" s="20">
        <v>8.84</v>
      </c>
      <c r="AE7330">
        <f t="shared" si="114"/>
        <v>2006</v>
      </c>
    </row>
    <row r="7331" spans="1:31" x14ac:dyDescent="0.25">
      <c r="A7331" s="7">
        <v>7328</v>
      </c>
      <c r="B7331" s="8">
        <v>38749</v>
      </c>
      <c r="C7331" t="s">
        <v>3</v>
      </c>
      <c r="D7331" t="s">
        <v>704</v>
      </c>
      <c r="E7331" t="s">
        <v>9</v>
      </c>
      <c r="F7331" t="s">
        <v>745</v>
      </c>
      <c r="G7331" t="s">
        <v>648</v>
      </c>
      <c r="H7331" s="9" t="s">
        <v>1797</v>
      </c>
      <c r="I7331" t="s">
        <v>1454</v>
      </c>
      <c r="J7331" s="20">
        <v>86</v>
      </c>
      <c r="K7331" s="20" t="s">
        <v>3</v>
      </c>
      <c r="L7331" t="s">
        <v>1463</v>
      </c>
      <c r="M7331" s="20">
        <v>23.36</v>
      </c>
      <c r="N7331" s="20">
        <v>20.64</v>
      </c>
      <c r="AE7331">
        <f t="shared" si="114"/>
        <v>2006</v>
      </c>
    </row>
    <row r="7332" spans="1:31" x14ac:dyDescent="0.25">
      <c r="A7332" s="7">
        <v>7329</v>
      </c>
      <c r="B7332" s="8">
        <v>38750</v>
      </c>
      <c r="C7332" t="s">
        <v>3</v>
      </c>
      <c r="D7332" t="s">
        <v>702</v>
      </c>
      <c r="E7332" t="s">
        <v>9</v>
      </c>
      <c r="F7332" t="s">
        <v>721</v>
      </c>
      <c r="G7332" t="s">
        <v>377</v>
      </c>
      <c r="H7332" s="136" t="s">
        <v>1598</v>
      </c>
      <c r="I7332" t="s">
        <v>1454</v>
      </c>
      <c r="J7332" s="20">
        <v>60</v>
      </c>
      <c r="K7332" s="20" t="s">
        <v>9</v>
      </c>
      <c r="L7332" t="s">
        <v>1464</v>
      </c>
      <c r="M7332" s="20">
        <v>13.2</v>
      </c>
      <c r="N7332" s="20">
        <v>17.8</v>
      </c>
      <c r="AE7332">
        <f t="shared" si="114"/>
        <v>2006</v>
      </c>
    </row>
    <row r="7333" spans="1:31" x14ac:dyDescent="0.25">
      <c r="A7333" s="7">
        <v>7330</v>
      </c>
      <c r="B7333" s="8">
        <v>38752</v>
      </c>
      <c r="C7333" t="s">
        <v>3</v>
      </c>
      <c r="D7333" t="s">
        <v>770</v>
      </c>
      <c r="E7333" t="s">
        <v>9</v>
      </c>
      <c r="F7333" t="s">
        <v>767</v>
      </c>
      <c r="G7333" t="s">
        <v>648</v>
      </c>
      <c r="H7333" s="9" t="s">
        <v>1797</v>
      </c>
      <c r="I7333" t="s">
        <v>1454</v>
      </c>
      <c r="J7333" s="20">
        <v>9</v>
      </c>
      <c r="K7333" s="20" t="s">
        <v>3</v>
      </c>
      <c r="L7333" t="s">
        <v>1464</v>
      </c>
      <c r="M7333" s="20">
        <v>3.52</v>
      </c>
      <c r="N7333" s="20">
        <v>1.98</v>
      </c>
      <c r="AE7333">
        <f t="shared" si="114"/>
        <v>2006</v>
      </c>
    </row>
    <row r="7334" spans="1:31" x14ac:dyDescent="0.25">
      <c r="A7334" s="7">
        <v>7331</v>
      </c>
      <c r="B7334" s="8">
        <v>38752</v>
      </c>
      <c r="C7334" t="s">
        <v>3</v>
      </c>
      <c r="D7334" t="s">
        <v>775</v>
      </c>
      <c r="E7334" t="s">
        <v>9</v>
      </c>
      <c r="F7334" t="s">
        <v>687</v>
      </c>
      <c r="G7334" t="s">
        <v>648</v>
      </c>
      <c r="H7334" s="136" t="s">
        <v>1812</v>
      </c>
      <c r="I7334" t="s">
        <v>1454</v>
      </c>
      <c r="J7334" s="20">
        <v>20</v>
      </c>
      <c r="K7334" s="20" t="s">
        <v>9</v>
      </c>
      <c r="L7334" t="s">
        <v>1464</v>
      </c>
      <c r="M7334" s="20">
        <v>4.4000000000000004</v>
      </c>
      <c r="N7334" s="20">
        <v>6.6</v>
      </c>
      <c r="AE7334">
        <f t="shared" si="114"/>
        <v>2006</v>
      </c>
    </row>
    <row r="7335" spans="1:31" x14ac:dyDescent="0.25">
      <c r="A7335" s="7">
        <v>7332</v>
      </c>
      <c r="B7335" s="8">
        <v>38752</v>
      </c>
      <c r="C7335" t="s">
        <v>3</v>
      </c>
      <c r="D7335" t="s">
        <v>543</v>
      </c>
      <c r="E7335" t="s">
        <v>9</v>
      </c>
      <c r="F7335" t="s">
        <v>521</v>
      </c>
      <c r="G7335" t="s">
        <v>714</v>
      </c>
      <c r="H7335" s="9" t="s">
        <v>2211</v>
      </c>
      <c r="I7335" t="s">
        <v>1454</v>
      </c>
      <c r="J7335" s="20">
        <v>39</v>
      </c>
      <c r="K7335" s="20" t="s">
        <v>3</v>
      </c>
      <c r="L7335" t="s">
        <v>1464</v>
      </c>
      <c r="M7335" s="20">
        <v>11.92</v>
      </c>
      <c r="N7335" s="20">
        <v>8.58</v>
      </c>
      <c r="AE7335">
        <f t="shared" si="114"/>
        <v>2006</v>
      </c>
    </row>
    <row r="7336" spans="1:31" x14ac:dyDescent="0.25">
      <c r="A7336" s="7">
        <v>7333</v>
      </c>
      <c r="B7336" s="8">
        <v>38752</v>
      </c>
      <c r="C7336" t="s">
        <v>3</v>
      </c>
      <c r="D7336" t="s">
        <v>775</v>
      </c>
      <c r="E7336" t="s">
        <v>9</v>
      </c>
      <c r="F7336" t="s">
        <v>247</v>
      </c>
      <c r="G7336" t="s">
        <v>732</v>
      </c>
      <c r="H7336" s="135" t="s">
        <v>2191</v>
      </c>
      <c r="I7336" t="s">
        <v>1454</v>
      </c>
      <c r="J7336" s="20">
        <v>20</v>
      </c>
      <c r="K7336" s="20" t="s">
        <v>9</v>
      </c>
      <c r="L7336" t="s">
        <v>1464</v>
      </c>
      <c r="M7336" s="20">
        <v>4.4000000000000004</v>
      </c>
      <c r="N7336" s="20">
        <v>6.6</v>
      </c>
      <c r="AE7336">
        <f t="shared" si="114"/>
        <v>2006</v>
      </c>
    </row>
    <row r="7337" spans="1:31" x14ac:dyDescent="0.25">
      <c r="A7337" s="7">
        <v>7334</v>
      </c>
      <c r="B7337" s="8">
        <v>38752</v>
      </c>
      <c r="C7337" t="s">
        <v>3</v>
      </c>
      <c r="D7337" t="s">
        <v>678</v>
      </c>
      <c r="E7337" t="s">
        <v>9</v>
      </c>
      <c r="F7337" t="s">
        <v>679</v>
      </c>
      <c r="G7337" t="s">
        <v>732</v>
      </c>
      <c r="H7337" s="135" t="s">
        <v>2299</v>
      </c>
      <c r="I7337" t="s">
        <v>1454</v>
      </c>
      <c r="J7337" s="20">
        <v>15</v>
      </c>
      <c r="K7337" s="20" t="s">
        <v>1465</v>
      </c>
      <c r="L7337" t="s">
        <v>1466</v>
      </c>
      <c r="M7337" s="20">
        <v>3.75</v>
      </c>
      <c r="N7337" s="20">
        <v>3.75</v>
      </c>
      <c r="AE7337">
        <f t="shared" si="114"/>
        <v>2006</v>
      </c>
    </row>
    <row r="7338" spans="1:31" x14ac:dyDescent="0.25">
      <c r="A7338" s="7">
        <v>7335</v>
      </c>
      <c r="B7338" s="8">
        <v>38752</v>
      </c>
      <c r="C7338" t="s">
        <v>3</v>
      </c>
      <c r="D7338" t="s">
        <v>779</v>
      </c>
      <c r="E7338" t="s">
        <v>9</v>
      </c>
      <c r="F7338" t="s">
        <v>777</v>
      </c>
      <c r="G7338" t="s">
        <v>648</v>
      </c>
      <c r="H7338" s="9" t="s">
        <v>1797</v>
      </c>
      <c r="I7338" t="s">
        <v>1454</v>
      </c>
      <c r="J7338" s="20">
        <v>44</v>
      </c>
      <c r="K7338" s="20" t="s">
        <v>3</v>
      </c>
      <c r="L7338" t="s">
        <v>1464</v>
      </c>
      <c r="M7338" s="20">
        <v>13.32</v>
      </c>
      <c r="N7338" s="20">
        <v>9.68</v>
      </c>
      <c r="AE7338">
        <f t="shared" si="114"/>
        <v>2006</v>
      </c>
    </row>
    <row r="7339" spans="1:31" x14ac:dyDescent="0.25">
      <c r="A7339" s="7">
        <v>7336</v>
      </c>
      <c r="B7339" s="8">
        <v>38753</v>
      </c>
      <c r="C7339" t="s">
        <v>3</v>
      </c>
      <c r="D7339" t="s">
        <v>165</v>
      </c>
      <c r="E7339" t="s">
        <v>9</v>
      </c>
      <c r="F7339" t="s">
        <v>122</v>
      </c>
      <c r="G7339" t="s">
        <v>732</v>
      </c>
      <c r="H7339" s="135" t="s">
        <v>2138</v>
      </c>
      <c r="I7339" t="s">
        <v>1454</v>
      </c>
      <c r="J7339" s="20">
        <v>12</v>
      </c>
      <c r="K7339" s="20" t="s">
        <v>3</v>
      </c>
      <c r="L7339" t="s">
        <v>1464</v>
      </c>
      <c r="M7339" s="20">
        <v>4.3599999999999994</v>
      </c>
      <c r="N7339" s="20">
        <v>2.64</v>
      </c>
      <c r="AE7339">
        <f t="shared" si="114"/>
        <v>2006</v>
      </c>
    </row>
    <row r="7340" spans="1:31" x14ac:dyDescent="0.25">
      <c r="A7340" s="7">
        <v>7337</v>
      </c>
      <c r="B7340" s="8">
        <v>38754</v>
      </c>
      <c r="C7340" t="s">
        <v>3</v>
      </c>
      <c r="D7340" t="s">
        <v>202</v>
      </c>
      <c r="E7340" t="s">
        <v>9</v>
      </c>
      <c r="F7340" t="s">
        <v>545</v>
      </c>
      <c r="G7340" t="s">
        <v>11</v>
      </c>
      <c r="H7340" s="135" t="s">
        <v>1498</v>
      </c>
      <c r="I7340" t="s">
        <v>1454</v>
      </c>
      <c r="J7340" s="20">
        <v>5</v>
      </c>
      <c r="K7340" s="20" t="s">
        <v>3</v>
      </c>
      <c r="L7340" t="s">
        <v>1464</v>
      </c>
      <c r="M7340" s="20">
        <v>2.4</v>
      </c>
      <c r="N7340" s="20">
        <v>1.1000000000000001</v>
      </c>
      <c r="AE7340">
        <f t="shared" si="114"/>
        <v>2006</v>
      </c>
    </row>
    <row r="7341" spans="1:31" x14ac:dyDescent="0.25">
      <c r="A7341" s="7">
        <v>7338</v>
      </c>
      <c r="B7341" s="8">
        <v>38754</v>
      </c>
      <c r="C7341" t="s">
        <v>3</v>
      </c>
      <c r="D7341" t="s">
        <v>728</v>
      </c>
      <c r="E7341" t="s">
        <v>9</v>
      </c>
      <c r="F7341" t="s">
        <v>122</v>
      </c>
      <c r="G7341" t="s">
        <v>648</v>
      </c>
      <c r="H7341" s="136" t="s">
        <v>1496</v>
      </c>
      <c r="I7341" t="s">
        <v>1454</v>
      </c>
      <c r="J7341" s="20">
        <v>9</v>
      </c>
      <c r="K7341" s="20" t="s">
        <v>1465</v>
      </c>
      <c r="L7341" t="s">
        <v>1466</v>
      </c>
      <c r="M7341" s="20">
        <v>2.25</v>
      </c>
      <c r="N7341" s="20">
        <v>2.25</v>
      </c>
      <c r="AE7341">
        <f t="shared" si="114"/>
        <v>2006</v>
      </c>
    </row>
    <row r="7342" spans="1:31" x14ac:dyDescent="0.25">
      <c r="A7342" s="7">
        <v>7339</v>
      </c>
      <c r="B7342" s="8">
        <v>38754</v>
      </c>
      <c r="C7342" t="s">
        <v>3</v>
      </c>
      <c r="D7342" t="s">
        <v>743</v>
      </c>
      <c r="E7342" t="s">
        <v>9</v>
      </c>
      <c r="F7342" t="s">
        <v>66</v>
      </c>
      <c r="G7342" t="s">
        <v>648</v>
      </c>
      <c r="H7342" s="136" t="s">
        <v>1496</v>
      </c>
      <c r="I7342" t="s">
        <v>1454</v>
      </c>
      <c r="J7342" s="20">
        <v>64</v>
      </c>
      <c r="K7342" s="20" t="s">
        <v>1465</v>
      </c>
      <c r="L7342" t="s">
        <v>1466</v>
      </c>
      <c r="M7342" s="20">
        <v>16</v>
      </c>
      <c r="N7342" s="20">
        <v>16</v>
      </c>
      <c r="AE7342">
        <f t="shared" si="114"/>
        <v>2006</v>
      </c>
    </row>
    <row r="7343" spans="1:31" x14ac:dyDescent="0.25">
      <c r="A7343" s="7">
        <v>7340</v>
      </c>
      <c r="B7343" s="8">
        <v>38754</v>
      </c>
      <c r="C7343" t="s">
        <v>3</v>
      </c>
      <c r="D7343" t="s">
        <v>165</v>
      </c>
      <c r="E7343" t="s">
        <v>9</v>
      </c>
      <c r="F7343" t="s">
        <v>568</v>
      </c>
      <c r="G7343" t="s">
        <v>569</v>
      </c>
      <c r="H7343" s="135" t="s">
        <v>1496</v>
      </c>
      <c r="I7343" t="s">
        <v>1455</v>
      </c>
      <c r="J7343" s="20">
        <v>24</v>
      </c>
      <c r="K7343" s="20" t="s">
        <v>9</v>
      </c>
      <c r="L7343" t="s">
        <v>1463</v>
      </c>
      <c r="M7343" s="20">
        <v>2.88</v>
      </c>
      <c r="N7343" s="20">
        <v>3.62</v>
      </c>
      <c r="AE7343">
        <f t="shared" si="114"/>
        <v>2006</v>
      </c>
    </row>
    <row r="7344" spans="1:31" x14ac:dyDescent="0.25">
      <c r="A7344" s="7">
        <v>7341</v>
      </c>
      <c r="B7344" s="8">
        <v>38754</v>
      </c>
      <c r="C7344" t="s">
        <v>3</v>
      </c>
      <c r="D7344" t="s">
        <v>735</v>
      </c>
      <c r="E7344" t="s">
        <v>9</v>
      </c>
      <c r="F7344" t="s">
        <v>682</v>
      </c>
      <c r="G7344" t="s">
        <v>732</v>
      </c>
      <c r="H7344" s="135" t="s">
        <v>2184</v>
      </c>
      <c r="I7344" t="s">
        <v>1454</v>
      </c>
      <c r="J7344" s="20">
        <v>18</v>
      </c>
      <c r="K7344" s="20" t="s">
        <v>3</v>
      </c>
      <c r="L7344" t="s">
        <v>1463</v>
      </c>
      <c r="M7344" s="20">
        <v>5.68</v>
      </c>
      <c r="N7344" s="20">
        <v>4.32</v>
      </c>
      <c r="AE7344">
        <f t="shared" si="114"/>
        <v>2006</v>
      </c>
    </row>
    <row r="7345" spans="1:31" x14ac:dyDescent="0.25">
      <c r="A7345" s="7">
        <v>7342</v>
      </c>
      <c r="B7345" s="8">
        <v>38754</v>
      </c>
      <c r="C7345" t="s">
        <v>3</v>
      </c>
      <c r="D7345" t="s">
        <v>743</v>
      </c>
      <c r="E7345" t="s">
        <v>9</v>
      </c>
      <c r="F7345" t="s">
        <v>66</v>
      </c>
      <c r="G7345" t="s">
        <v>732</v>
      </c>
      <c r="H7345" s="135" t="s">
        <v>2300</v>
      </c>
      <c r="I7345" t="s">
        <v>1454</v>
      </c>
      <c r="J7345" s="20">
        <v>67</v>
      </c>
      <c r="K7345" s="20" t="s">
        <v>1465</v>
      </c>
      <c r="L7345" t="s">
        <v>1466</v>
      </c>
      <c r="M7345" s="20">
        <v>16.75</v>
      </c>
      <c r="N7345" s="20">
        <v>16.75</v>
      </c>
      <c r="AE7345">
        <f t="shared" si="114"/>
        <v>2006</v>
      </c>
    </row>
    <row r="7346" spans="1:31" x14ac:dyDescent="0.25">
      <c r="A7346" s="7">
        <v>7343</v>
      </c>
      <c r="B7346" s="8">
        <v>38755</v>
      </c>
      <c r="C7346" t="s">
        <v>3</v>
      </c>
      <c r="D7346" t="s">
        <v>735</v>
      </c>
      <c r="E7346" t="s">
        <v>9</v>
      </c>
      <c r="F7346" t="s">
        <v>698</v>
      </c>
      <c r="G7346" t="s">
        <v>377</v>
      </c>
      <c r="H7346" s="135" t="s">
        <v>1496</v>
      </c>
      <c r="I7346" t="s">
        <v>1454</v>
      </c>
      <c r="J7346" s="20">
        <v>18</v>
      </c>
      <c r="K7346" s="20" t="s">
        <v>1465</v>
      </c>
      <c r="L7346" t="s">
        <v>1466</v>
      </c>
      <c r="M7346" s="20">
        <v>4.5</v>
      </c>
      <c r="N7346" s="20">
        <v>4.5</v>
      </c>
      <c r="AE7346">
        <f t="shared" si="114"/>
        <v>2006</v>
      </c>
    </row>
    <row r="7347" spans="1:31" x14ac:dyDescent="0.25">
      <c r="A7347" s="7">
        <v>7344</v>
      </c>
      <c r="B7347" s="8">
        <v>38755</v>
      </c>
      <c r="C7347" t="s">
        <v>3</v>
      </c>
      <c r="D7347" t="s">
        <v>766</v>
      </c>
      <c r="E7347" t="s">
        <v>9</v>
      </c>
      <c r="F7347" t="s">
        <v>758</v>
      </c>
      <c r="G7347" t="s">
        <v>648</v>
      </c>
      <c r="H7347" s="135" t="s">
        <v>2062</v>
      </c>
      <c r="I7347" t="s">
        <v>1454</v>
      </c>
      <c r="J7347" s="20">
        <v>32</v>
      </c>
      <c r="K7347" s="20" t="s">
        <v>3</v>
      </c>
      <c r="L7347" t="s">
        <v>1464</v>
      </c>
      <c r="M7347" s="20">
        <v>9.9600000000000009</v>
      </c>
      <c r="N7347" s="20">
        <v>7.04</v>
      </c>
      <c r="AE7347">
        <f t="shared" si="114"/>
        <v>2006</v>
      </c>
    </row>
    <row r="7348" spans="1:31" x14ac:dyDescent="0.25">
      <c r="A7348" s="7">
        <v>7345</v>
      </c>
      <c r="B7348" s="8">
        <v>38756</v>
      </c>
      <c r="C7348" t="s">
        <v>3</v>
      </c>
      <c r="D7348" t="s">
        <v>101</v>
      </c>
      <c r="E7348" t="s">
        <v>9</v>
      </c>
      <c r="F7348" t="s">
        <v>545</v>
      </c>
      <c r="G7348" t="s">
        <v>14</v>
      </c>
      <c r="H7348" s="135" t="s">
        <v>1501</v>
      </c>
      <c r="I7348" t="s">
        <v>1454</v>
      </c>
      <c r="J7348" s="20">
        <v>10</v>
      </c>
      <c r="K7348" s="20" t="s">
        <v>3</v>
      </c>
      <c r="L7348" t="s">
        <v>1464</v>
      </c>
      <c r="M7348" s="20">
        <v>3.8</v>
      </c>
      <c r="N7348" s="20">
        <v>2.2000000000000002</v>
      </c>
      <c r="AE7348">
        <f t="shared" si="114"/>
        <v>2006</v>
      </c>
    </row>
    <row r="7349" spans="1:31" x14ac:dyDescent="0.25">
      <c r="A7349" s="7">
        <v>7346</v>
      </c>
      <c r="B7349" s="8">
        <v>38756</v>
      </c>
      <c r="C7349" t="s">
        <v>3</v>
      </c>
      <c r="D7349" t="s">
        <v>101</v>
      </c>
      <c r="E7349" t="s">
        <v>9</v>
      </c>
      <c r="F7349" t="s">
        <v>545</v>
      </c>
      <c r="G7349" t="s">
        <v>14</v>
      </c>
      <c r="H7349" s="135" t="s">
        <v>1501</v>
      </c>
      <c r="I7349" t="s">
        <v>1454</v>
      </c>
      <c r="J7349" s="20">
        <v>17</v>
      </c>
      <c r="K7349" s="20" t="s">
        <v>3</v>
      </c>
      <c r="L7349" t="s">
        <v>1464</v>
      </c>
      <c r="M7349" s="20">
        <v>5.76</v>
      </c>
      <c r="N7349" s="20">
        <v>3.74</v>
      </c>
      <c r="AE7349">
        <f t="shared" si="114"/>
        <v>2006</v>
      </c>
    </row>
    <row r="7350" spans="1:31" x14ac:dyDescent="0.25">
      <c r="A7350" s="7">
        <v>7347</v>
      </c>
      <c r="B7350" s="8">
        <v>38756</v>
      </c>
      <c r="C7350" t="s">
        <v>3</v>
      </c>
      <c r="D7350" t="s">
        <v>678</v>
      </c>
      <c r="E7350" t="s">
        <v>9</v>
      </c>
      <c r="F7350" t="s">
        <v>414</v>
      </c>
      <c r="G7350" t="s">
        <v>714</v>
      </c>
      <c r="H7350" s="9" t="s">
        <v>2301</v>
      </c>
      <c r="I7350" t="s">
        <v>1454</v>
      </c>
      <c r="J7350" s="20">
        <v>16</v>
      </c>
      <c r="K7350" s="20" t="s">
        <v>3</v>
      </c>
      <c r="L7350" t="s">
        <v>1464</v>
      </c>
      <c r="M7350" s="20">
        <v>5.48</v>
      </c>
      <c r="N7350" s="20">
        <v>3.52</v>
      </c>
      <c r="AE7350">
        <f t="shared" si="114"/>
        <v>2006</v>
      </c>
    </row>
    <row r="7351" spans="1:31" x14ac:dyDescent="0.25">
      <c r="A7351" s="7">
        <v>7348</v>
      </c>
      <c r="B7351" s="8">
        <v>38757</v>
      </c>
      <c r="C7351" t="s">
        <v>3</v>
      </c>
      <c r="D7351" t="s">
        <v>770</v>
      </c>
      <c r="E7351" t="s">
        <v>9</v>
      </c>
      <c r="F7351" t="s">
        <v>767</v>
      </c>
      <c r="G7351" t="s">
        <v>648</v>
      </c>
      <c r="H7351" s="135" t="s">
        <v>1901</v>
      </c>
      <c r="I7351" t="s">
        <v>1454</v>
      </c>
      <c r="J7351" s="20">
        <v>20</v>
      </c>
      <c r="K7351" s="20" t="s">
        <v>3</v>
      </c>
      <c r="L7351" t="s">
        <v>1463</v>
      </c>
      <c r="M7351" s="20">
        <v>6.2</v>
      </c>
      <c r="N7351" s="20">
        <v>4.8</v>
      </c>
      <c r="AE7351">
        <f t="shared" si="114"/>
        <v>2006</v>
      </c>
    </row>
    <row r="7352" spans="1:31" x14ac:dyDescent="0.25">
      <c r="A7352" s="7">
        <v>7349</v>
      </c>
      <c r="B7352" s="8">
        <v>38757</v>
      </c>
      <c r="C7352" t="s">
        <v>3</v>
      </c>
      <c r="D7352" t="s">
        <v>92</v>
      </c>
      <c r="E7352" t="s">
        <v>9</v>
      </c>
      <c r="F7352" t="s">
        <v>698</v>
      </c>
      <c r="G7352" t="s">
        <v>569</v>
      </c>
      <c r="H7352" s="135" t="s">
        <v>1496</v>
      </c>
      <c r="I7352" t="s">
        <v>1454</v>
      </c>
      <c r="J7352" s="20">
        <v>20</v>
      </c>
      <c r="K7352" s="20" t="s">
        <v>3</v>
      </c>
      <c r="L7352" t="s">
        <v>1464</v>
      </c>
      <c r="M7352" s="20">
        <v>6.6</v>
      </c>
      <c r="N7352" s="20">
        <v>4.4000000000000004</v>
      </c>
      <c r="AE7352">
        <f t="shared" si="114"/>
        <v>2006</v>
      </c>
    </row>
    <row r="7353" spans="1:31" x14ac:dyDescent="0.25">
      <c r="A7353" s="7">
        <v>7350</v>
      </c>
      <c r="B7353" s="8">
        <v>38758</v>
      </c>
      <c r="C7353" t="s">
        <v>3</v>
      </c>
      <c r="D7353" t="s">
        <v>112</v>
      </c>
      <c r="E7353" t="s">
        <v>9</v>
      </c>
      <c r="F7353" t="s">
        <v>520</v>
      </c>
      <c r="G7353" t="s">
        <v>648</v>
      </c>
      <c r="H7353" s="135" t="s">
        <v>1795</v>
      </c>
      <c r="I7353" t="s">
        <v>1454</v>
      </c>
      <c r="J7353" s="20">
        <v>44</v>
      </c>
      <c r="K7353" s="20" t="s">
        <v>3</v>
      </c>
      <c r="L7353" t="s">
        <v>1463</v>
      </c>
      <c r="M7353" s="20">
        <v>12.44</v>
      </c>
      <c r="N7353" s="20">
        <v>10.56</v>
      </c>
      <c r="AE7353">
        <f t="shared" si="114"/>
        <v>2006</v>
      </c>
    </row>
    <row r="7354" spans="1:31" x14ac:dyDescent="0.25">
      <c r="A7354" s="7">
        <v>7351</v>
      </c>
      <c r="B7354" s="8">
        <v>38758</v>
      </c>
      <c r="C7354" t="s">
        <v>3</v>
      </c>
      <c r="D7354" t="s">
        <v>237</v>
      </c>
      <c r="E7354" t="s">
        <v>9</v>
      </c>
      <c r="F7354" t="s">
        <v>186</v>
      </c>
      <c r="G7354" t="s">
        <v>633</v>
      </c>
      <c r="H7354" s="135" t="s">
        <v>2112</v>
      </c>
      <c r="I7354" t="s">
        <v>1454</v>
      </c>
      <c r="J7354" s="20">
        <v>20</v>
      </c>
      <c r="K7354" s="20" t="s">
        <v>3</v>
      </c>
      <c r="L7354" t="s">
        <v>1464</v>
      </c>
      <c r="M7354" s="20">
        <v>6.6</v>
      </c>
      <c r="N7354" s="20">
        <v>4.4000000000000004</v>
      </c>
      <c r="AE7354">
        <f t="shared" si="114"/>
        <v>2006</v>
      </c>
    </row>
    <row r="7355" spans="1:31" x14ac:dyDescent="0.25">
      <c r="A7355" s="7">
        <v>7352</v>
      </c>
      <c r="B7355" s="8">
        <v>38758</v>
      </c>
      <c r="C7355" t="s">
        <v>3</v>
      </c>
      <c r="D7355" s="16" t="s">
        <v>35</v>
      </c>
      <c r="E7355" t="s">
        <v>9</v>
      </c>
      <c r="F7355" t="s">
        <v>678</v>
      </c>
      <c r="G7355" t="s">
        <v>732</v>
      </c>
      <c r="H7355" s="135" t="s">
        <v>2302</v>
      </c>
      <c r="I7355" t="s">
        <v>1458</v>
      </c>
      <c r="J7355" s="20">
        <v>15</v>
      </c>
      <c r="K7355" s="20" t="s">
        <v>3</v>
      </c>
      <c r="L7355" t="s">
        <v>1464</v>
      </c>
      <c r="M7355" s="20">
        <v>30</v>
      </c>
      <c r="N7355" s="20">
        <v>10</v>
      </c>
      <c r="AE7355">
        <f t="shared" si="114"/>
        <v>2006</v>
      </c>
    </row>
    <row r="7356" spans="1:31" x14ac:dyDescent="0.25">
      <c r="A7356" s="7">
        <v>7353</v>
      </c>
      <c r="B7356" s="8">
        <v>38759</v>
      </c>
      <c r="C7356" t="s">
        <v>3</v>
      </c>
      <c r="D7356" t="s">
        <v>426</v>
      </c>
      <c r="E7356" t="s">
        <v>9</v>
      </c>
      <c r="F7356" t="s">
        <v>772</v>
      </c>
      <c r="G7356" t="s">
        <v>377</v>
      </c>
      <c r="H7356" s="135" t="s">
        <v>1496</v>
      </c>
      <c r="I7356" t="s">
        <v>1454</v>
      </c>
      <c r="J7356" s="20">
        <v>1</v>
      </c>
      <c r="K7356" s="20" t="s">
        <v>1465</v>
      </c>
      <c r="L7356" t="s">
        <v>1466</v>
      </c>
      <c r="M7356" s="20">
        <v>0.25</v>
      </c>
      <c r="N7356" s="20">
        <v>0.25</v>
      </c>
      <c r="AE7356">
        <f t="shared" si="114"/>
        <v>2006</v>
      </c>
    </row>
    <row r="7357" spans="1:31" x14ac:dyDescent="0.25">
      <c r="A7357" s="7">
        <v>7354</v>
      </c>
      <c r="B7357" s="8">
        <v>38759</v>
      </c>
      <c r="C7357" t="s">
        <v>3</v>
      </c>
      <c r="D7357" t="s">
        <v>786</v>
      </c>
      <c r="E7357" t="s">
        <v>9</v>
      </c>
      <c r="F7357" t="s">
        <v>91</v>
      </c>
      <c r="G7357" t="s">
        <v>11</v>
      </c>
      <c r="H7357" s="135" t="s">
        <v>1565</v>
      </c>
      <c r="I7357" t="s">
        <v>1454</v>
      </c>
      <c r="J7357" s="20">
        <v>7</v>
      </c>
      <c r="K7357" s="20" t="s">
        <v>1465</v>
      </c>
      <c r="L7357" t="s">
        <v>1466</v>
      </c>
      <c r="M7357" s="20">
        <v>1.75</v>
      </c>
      <c r="N7357" s="20">
        <v>1.75</v>
      </c>
      <c r="AE7357">
        <f t="shared" si="114"/>
        <v>2006</v>
      </c>
    </row>
    <row r="7358" spans="1:31" x14ac:dyDescent="0.25">
      <c r="A7358" s="7">
        <v>7355</v>
      </c>
      <c r="B7358" s="8">
        <v>38759</v>
      </c>
      <c r="C7358" t="s">
        <v>3</v>
      </c>
      <c r="D7358" t="s">
        <v>426</v>
      </c>
      <c r="E7358" t="s">
        <v>9</v>
      </c>
      <c r="F7358" t="s">
        <v>85</v>
      </c>
      <c r="G7358" t="s">
        <v>633</v>
      </c>
      <c r="H7358" s="135" t="s">
        <v>1496</v>
      </c>
      <c r="I7358" t="s">
        <v>1454</v>
      </c>
      <c r="J7358" s="20">
        <v>8</v>
      </c>
      <c r="K7358" s="20" t="s">
        <v>3</v>
      </c>
      <c r="L7358" t="s">
        <v>1464</v>
      </c>
      <c r="M7358" s="20">
        <v>3.24</v>
      </c>
      <c r="N7358" s="20">
        <v>1.76</v>
      </c>
      <c r="AE7358">
        <f t="shared" si="114"/>
        <v>2006</v>
      </c>
    </row>
    <row r="7359" spans="1:31" x14ac:dyDescent="0.25">
      <c r="A7359" s="7">
        <v>7356</v>
      </c>
      <c r="B7359" s="8">
        <v>38759</v>
      </c>
      <c r="C7359" t="s">
        <v>3</v>
      </c>
      <c r="D7359" t="s">
        <v>426</v>
      </c>
      <c r="E7359" t="s">
        <v>9</v>
      </c>
      <c r="F7359" t="s">
        <v>118</v>
      </c>
      <c r="G7359" t="s">
        <v>714</v>
      </c>
      <c r="H7359" s="135" t="s">
        <v>1496</v>
      </c>
      <c r="I7359" t="s">
        <v>1454</v>
      </c>
      <c r="J7359" s="20">
        <v>23</v>
      </c>
      <c r="K7359" s="20" t="s">
        <v>3</v>
      </c>
      <c r="L7359" t="s">
        <v>1464</v>
      </c>
      <c r="M7359" s="20">
        <v>7.4399999999999995</v>
      </c>
      <c r="N7359" s="20">
        <v>5.0600000000000005</v>
      </c>
      <c r="AE7359">
        <f t="shared" si="114"/>
        <v>2006</v>
      </c>
    </row>
    <row r="7360" spans="1:31" x14ac:dyDescent="0.25">
      <c r="A7360" s="7">
        <v>7357</v>
      </c>
      <c r="B7360" s="8">
        <v>38759</v>
      </c>
      <c r="C7360" t="s">
        <v>3</v>
      </c>
      <c r="D7360" t="s">
        <v>104</v>
      </c>
      <c r="E7360" t="s">
        <v>9</v>
      </c>
      <c r="F7360" t="s">
        <v>734</v>
      </c>
      <c r="G7360" t="s">
        <v>569</v>
      </c>
      <c r="H7360" s="9" t="s">
        <v>2265</v>
      </c>
      <c r="I7360" t="s">
        <v>1454</v>
      </c>
      <c r="J7360" s="20">
        <v>26</v>
      </c>
      <c r="K7360" s="20" t="s">
        <v>3</v>
      </c>
      <c r="L7360" t="s">
        <v>1463</v>
      </c>
      <c r="M7360" s="20">
        <v>7.76</v>
      </c>
      <c r="N7360" s="20">
        <v>6.24</v>
      </c>
      <c r="AE7360">
        <f t="shared" si="114"/>
        <v>2006</v>
      </c>
    </row>
    <row r="7361" spans="1:31" x14ac:dyDescent="0.25">
      <c r="A7361" s="7">
        <v>7358</v>
      </c>
      <c r="B7361" s="8">
        <v>38759</v>
      </c>
      <c r="C7361" t="s">
        <v>3</v>
      </c>
      <c r="D7361" t="s">
        <v>426</v>
      </c>
      <c r="E7361" t="s">
        <v>9</v>
      </c>
      <c r="F7361" t="s">
        <v>734</v>
      </c>
      <c r="G7361" t="s">
        <v>732</v>
      </c>
      <c r="H7361" s="135" t="s">
        <v>1496</v>
      </c>
      <c r="I7361" t="s">
        <v>1454</v>
      </c>
      <c r="J7361" s="20">
        <v>18</v>
      </c>
      <c r="K7361" s="20" t="s">
        <v>3</v>
      </c>
      <c r="L7361" t="s">
        <v>1464</v>
      </c>
      <c r="M7361" s="20">
        <v>6.04</v>
      </c>
      <c r="N7361" s="20">
        <v>3.96</v>
      </c>
      <c r="AE7361">
        <f t="shared" si="114"/>
        <v>2006</v>
      </c>
    </row>
    <row r="7362" spans="1:31" x14ac:dyDescent="0.25">
      <c r="A7362" s="7">
        <v>7359</v>
      </c>
      <c r="B7362" s="8">
        <v>38760</v>
      </c>
      <c r="C7362" t="s">
        <v>3</v>
      </c>
      <c r="D7362" t="s">
        <v>202</v>
      </c>
      <c r="E7362" t="s">
        <v>9</v>
      </c>
      <c r="F7362" t="s">
        <v>624</v>
      </c>
      <c r="G7362" t="s">
        <v>17</v>
      </c>
      <c r="H7362" s="135" t="s">
        <v>1496</v>
      </c>
      <c r="I7362" t="s">
        <v>1454</v>
      </c>
      <c r="J7362" s="20">
        <v>14</v>
      </c>
      <c r="K7362" s="20" t="s">
        <v>3</v>
      </c>
      <c r="L7362" t="s">
        <v>1464</v>
      </c>
      <c r="M7362" s="20">
        <v>4.92</v>
      </c>
      <c r="N7362" s="20">
        <v>3.08</v>
      </c>
      <c r="AE7362">
        <f t="shared" si="114"/>
        <v>2006</v>
      </c>
    </row>
    <row r="7363" spans="1:31" x14ac:dyDescent="0.25">
      <c r="A7363" s="7">
        <v>7360</v>
      </c>
      <c r="B7363" s="8">
        <v>38760</v>
      </c>
      <c r="C7363" t="s">
        <v>3</v>
      </c>
      <c r="D7363" t="s">
        <v>543</v>
      </c>
      <c r="E7363" t="s">
        <v>9</v>
      </c>
      <c r="F7363" t="s">
        <v>427</v>
      </c>
      <c r="G7363" t="s">
        <v>648</v>
      </c>
      <c r="H7363" s="135" t="s">
        <v>2303</v>
      </c>
      <c r="I7363" t="s">
        <v>1454</v>
      </c>
      <c r="J7363" s="20">
        <v>38</v>
      </c>
      <c r="K7363" s="20" t="s">
        <v>9</v>
      </c>
      <c r="L7363" t="s">
        <v>1464</v>
      </c>
      <c r="M7363" s="20">
        <v>8.36</v>
      </c>
      <c r="N7363" s="20">
        <v>11.64</v>
      </c>
      <c r="AE7363">
        <f t="shared" si="114"/>
        <v>2006</v>
      </c>
    </row>
    <row r="7364" spans="1:31" x14ac:dyDescent="0.25">
      <c r="A7364" s="7">
        <v>7361</v>
      </c>
      <c r="B7364" s="8">
        <v>38760</v>
      </c>
      <c r="C7364" t="s">
        <v>3</v>
      </c>
      <c r="D7364" t="s">
        <v>72</v>
      </c>
      <c r="E7364" t="s">
        <v>9</v>
      </c>
      <c r="F7364" t="s">
        <v>54</v>
      </c>
      <c r="G7364" t="s">
        <v>377</v>
      </c>
      <c r="H7364" s="9" t="s">
        <v>2099</v>
      </c>
      <c r="I7364" t="s">
        <v>1454</v>
      </c>
      <c r="J7364" s="20">
        <v>15</v>
      </c>
      <c r="K7364" s="20" t="s">
        <v>9</v>
      </c>
      <c r="L7364" t="s">
        <v>1463</v>
      </c>
      <c r="M7364" s="20">
        <v>3.6</v>
      </c>
      <c r="N7364" s="20">
        <v>4.9000000000000004</v>
      </c>
      <c r="AE7364">
        <f t="shared" ref="AE7364:AE7427" si="115">YEAR(B7364)</f>
        <v>2006</v>
      </c>
    </row>
    <row r="7365" spans="1:31" x14ac:dyDescent="0.25">
      <c r="A7365" s="7">
        <v>7362</v>
      </c>
      <c r="B7365" s="8">
        <v>38760</v>
      </c>
      <c r="C7365" t="s">
        <v>3</v>
      </c>
      <c r="D7365" t="s">
        <v>469</v>
      </c>
      <c r="E7365" t="s">
        <v>9</v>
      </c>
      <c r="F7365" t="s">
        <v>72</v>
      </c>
      <c r="G7365" t="s">
        <v>569</v>
      </c>
      <c r="H7365" s="135" t="s">
        <v>1951</v>
      </c>
      <c r="I7365" t="s">
        <v>1454</v>
      </c>
      <c r="J7365" s="20">
        <v>15</v>
      </c>
      <c r="K7365" s="20" t="s">
        <v>9</v>
      </c>
      <c r="L7365" t="s">
        <v>1464</v>
      </c>
      <c r="M7365" s="20">
        <v>3.3</v>
      </c>
      <c r="N7365" s="20">
        <v>5.2</v>
      </c>
      <c r="AE7365">
        <f t="shared" si="115"/>
        <v>2006</v>
      </c>
    </row>
    <row r="7366" spans="1:31" x14ac:dyDescent="0.25">
      <c r="A7366" s="7">
        <v>7363</v>
      </c>
      <c r="B7366" s="8">
        <v>38760</v>
      </c>
      <c r="C7366" t="s">
        <v>3</v>
      </c>
      <c r="D7366" t="s">
        <v>621</v>
      </c>
      <c r="E7366" t="s">
        <v>9</v>
      </c>
      <c r="F7366" t="s">
        <v>54</v>
      </c>
      <c r="G7366" t="s">
        <v>714</v>
      </c>
      <c r="H7366" s="9" t="s">
        <v>2304</v>
      </c>
      <c r="I7366" t="s">
        <v>1454</v>
      </c>
      <c r="J7366" s="20">
        <v>32</v>
      </c>
      <c r="K7366" s="20" t="s">
        <v>3</v>
      </c>
      <c r="L7366" t="s">
        <v>1464</v>
      </c>
      <c r="M7366" s="20">
        <v>9.9600000000000009</v>
      </c>
      <c r="N7366" s="20">
        <v>7.04</v>
      </c>
      <c r="AE7366">
        <f t="shared" si="115"/>
        <v>2006</v>
      </c>
    </row>
    <row r="7367" spans="1:31" x14ac:dyDescent="0.25">
      <c r="A7367" s="7">
        <v>7364</v>
      </c>
      <c r="B7367" s="8">
        <v>38760</v>
      </c>
      <c r="C7367" t="s">
        <v>3</v>
      </c>
      <c r="D7367" t="s">
        <v>621</v>
      </c>
      <c r="E7367" t="s">
        <v>9</v>
      </c>
      <c r="F7367" t="s">
        <v>372</v>
      </c>
      <c r="G7367" t="s">
        <v>732</v>
      </c>
      <c r="H7367" s="135" t="s">
        <v>2210</v>
      </c>
      <c r="I7367" t="s">
        <v>1454</v>
      </c>
      <c r="J7367" s="20">
        <v>11</v>
      </c>
      <c r="K7367" s="20" t="s">
        <v>9</v>
      </c>
      <c r="L7367" t="s">
        <v>1463</v>
      </c>
      <c r="M7367" s="20">
        <v>2.64</v>
      </c>
      <c r="N7367" s="20">
        <v>3.86</v>
      </c>
      <c r="AE7367">
        <f t="shared" si="115"/>
        <v>2006</v>
      </c>
    </row>
    <row r="7368" spans="1:31" x14ac:dyDescent="0.25">
      <c r="A7368" s="7">
        <v>7365</v>
      </c>
      <c r="B7368" s="8">
        <v>38761</v>
      </c>
      <c r="C7368" t="s">
        <v>3</v>
      </c>
      <c r="D7368" t="s">
        <v>15</v>
      </c>
      <c r="E7368" t="s">
        <v>9</v>
      </c>
      <c r="F7368" t="s">
        <v>37</v>
      </c>
      <c r="G7368" t="s">
        <v>11</v>
      </c>
      <c r="H7368" s="135" t="s">
        <v>1488</v>
      </c>
      <c r="I7368" t="s">
        <v>1454</v>
      </c>
      <c r="J7368" s="20">
        <v>24</v>
      </c>
      <c r="K7368" s="20" t="s">
        <v>9</v>
      </c>
      <c r="L7368" t="s">
        <v>1464</v>
      </c>
      <c r="M7368" s="20">
        <v>5.28</v>
      </c>
      <c r="N7368" s="20">
        <v>7.72</v>
      </c>
      <c r="AE7368">
        <f t="shared" si="115"/>
        <v>2006</v>
      </c>
    </row>
    <row r="7369" spans="1:31" x14ac:dyDescent="0.25">
      <c r="A7369" s="7">
        <v>7366</v>
      </c>
      <c r="B7369" s="8">
        <v>38762</v>
      </c>
      <c r="C7369" t="s">
        <v>3</v>
      </c>
      <c r="D7369" t="s">
        <v>412</v>
      </c>
      <c r="E7369" t="s">
        <v>9</v>
      </c>
      <c r="F7369" t="s">
        <v>229</v>
      </c>
      <c r="G7369" t="s">
        <v>714</v>
      </c>
      <c r="H7369" s="135" t="s">
        <v>2006</v>
      </c>
      <c r="I7369" t="s">
        <v>1455</v>
      </c>
      <c r="J7369" s="20">
        <v>40</v>
      </c>
      <c r="K7369" s="20" t="s">
        <v>9</v>
      </c>
      <c r="L7369" t="s">
        <v>1464</v>
      </c>
      <c r="M7369" s="20">
        <v>4.4000000000000004</v>
      </c>
      <c r="N7369" s="20">
        <v>6.1</v>
      </c>
      <c r="AE7369">
        <f t="shared" si="115"/>
        <v>2006</v>
      </c>
    </row>
    <row r="7370" spans="1:31" x14ac:dyDescent="0.25">
      <c r="A7370" s="7">
        <v>7367</v>
      </c>
      <c r="B7370" s="8">
        <v>38762</v>
      </c>
      <c r="C7370" t="s">
        <v>3</v>
      </c>
      <c r="D7370" t="s">
        <v>756</v>
      </c>
      <c r="E7370" t="s">
        <v>9</v>
      </c>
      <c r="F7370" t="s">
        <v>545</v>
      </c>
      <c r="G7370" t="s">
        <v>569</v>
      </c>
      <c r="H7370" s="135" t="s">
        <v>2129</v>
      </c>
      <c r="I7370" t="s">
        <v>1454</v>
      </c>
      <c r="J7370" s="20">
        <v>6</v>
      </c>
      <c r="K7370" s="20" t="s">
        <v>1465</v>
      </c>
      <c r="L7370" t="s">
        <v>1466</v>
      </c>
      <c r="M7370" s="20">
        <v>1.5</v>
      </c>
      <c r="N7370" s="20">
        <v>1.5</v>
      </c>
      <c r="AE7370">
        <f t="shared" si="115"/>
        <v>2006</v>
      </c>
    </row>
    <row r="7371" spans="1:31" x14ac:dyDescent="0.25">
      <c r="A7371" s="7">
        <v>7368</v>
      </c>
      <c r="B7371" s="8">
        <v>38762</v>
      </c>
      <c r="C7371" t="s">
        <v>3</v>
      </c>
      <c r="D7371" t="s">
        <v>786</v>
      </c>
      <c r="E7371" t="s">
        <v>9</v>
      </c>
      <c r="F7371" t="s">
        <v>435</v>
      </c>
      <c r="G7371" t="s">
        <v>14</v>
      </c>
      <c r="H7371" s="135" t="s">
        <v>1507</v>
      </c>
      <c r="I7371" t="s">
        <v>1454</v>
      </c>
      <c r="J7371" s="20">
        <v>71</v>
      </c>
      <c r="K7371" s="20" t="s">
        <v>3</v>
      </c>
      <c r="L7371" t="s">
        <v>1464</v>
      </c>
      <c r="M7371" s="20">
        <v>20.88</v>
      </c>
      <c r="N7371" s="20">
        <v>15.620000000000001</v>
      </c>
      <c r="AE7371">
        <f t="shared" si="115"/>
        <v>2006</v>
      </c>
    </row>
    <row r="7372" spans="1:31" x14ac:dyDescent="0.25">
      <c r="A7372" s="7">
        <v>7369</v>
      </c>
      <c r="B7372" s="8">
        <v>38762</v>
      </c>
      <c r="C7372" t="s">
        <v>3</v>
      </c>
      <c r="D7372" t="s">
        <v>412</v>
      </c>
      <c r="E7372" t="s">
        <v>9</v>
      </c>
      <c r="F7372" t="s">
        <v>229</v>
      </c>
      <c r="G7372" t="s">
        <v>714</v>
      </c>
      <c r="H7372" s="9" t="s">
        <v>2305</v>
      </c>
      <c r="I7372" t="s">
        <v>1455</v>
      </c>
      <c r="J7372" s="20">
        <v>36</v>
      </c>
      <c r="K7372" s="20" t="s">
        <v>3</v>
      </c>
      <c r="L7372" t="s">
        <v>1464</v>
      </c>
      <c r="M7372" s="20">
        <v>5.54</v>
      </c>
      <c r="N7372" s="20">
        <v>3.96</v>
      </c>
      <c r="AE7372">
        <f t="shared" si="115"/>
        <v>2006</v>
      </c>
    </row>
    <row r="7373" spans="1:31" x14ac:dyDescent="0.25">
      <c r="A7373" s="7">
        <v>7370</v>
      </c>
      <c r="B7373" s="8">
        <v>38762</v>
      </c>
      <c r="C7373" t="s">
        <v>3</v>
      </c>
      <c r="D7373" t="s">
        <v>729</v>
      </c>
      <c r="E7373" t="s">
        <v>9</v>
      </c>
      <c r="F7373" t="s">
        <v>545</v>
      </c>
      <c r="G7373" t="s">
        <v>569</v>
      </c>
      <c r="H7373" s="9" t="s">
        <v>2244</v>
      </c>
      <c r="I7373" t="s">
        <v>1454</v>
      </c>
      <c r="J7373" s="20">
        <v>25</v>
      </c>
      <c r="K7373" s="20" t="s">
        <v>1465</v>
      </c>
      <c r="L7373" t="s">
        <v>1466</v>
      </c>
      <c r="M7373" s="20">
        <v>6.25</v>
      </c>
      <c r="N7373" s="20">
        <v>6.25</v>
      </c>
      <c r="AE7373">
        <f t="shared" si="115"/>
        <v>2006</v>
      </c>
    </row>
    <row r="7374" spans="1:31" x14ac:dyDescent="0.25">
      <c r="A7374" s="7">
        <v>7371</v>
      </c>
      <c r="B7374" s="8">
        <v>38763</v>
      </c>
      <c r="C7374" t="s">
        <v>3</v>
      </c>
      <c r="D7374" t="s">
        <v>39</v>
      </c>
      <c r="E7374" t="s">
        <v>9</v>
      </c>
      <c r="F7374" t="s">
        <v>780</v>
      </c>
      <c r="G7374" t="s">
        <v>24</v>
      </c>
      <c r="H7374" s="135" t="s">
        <v>1497</v>
      </c>
      <c r="I7374" t="s">
        <v>1454</v>
      </c>
      <c r="J7374" s="20">
        <v>19</v>
      </c>
      <c r="K7374" s="20" t="s">
        <v>3</v>
      </c>
      <c r="L7374" t="s">
        <v>1464</v>
      </c>
      <c r="M7374" s="20">
        <v>6.32</v>
      </c>
      <c r="N7374" s="20">
        <v>4.18</v>
      </c>
      <c r="AE7374">
        <f t="shared" si="115"/>
        <v>2006</v>
      </c>
    </row>
    <row r="7375" spans="1:31" x14ac:dyDescent="0.25">
      <c r="A7375" s="7">
        <v>7372</v>
      </c>
      <c r="B7375" s="8">
        <v>38763</v>
      </c>
      <c r="C7375" t="s">
        <v>3</v>
      </c>
      <c r="D7375" t="s">
        <v>588</v>
      </c>
      <c r="E7375" t="s">
        <v>9</v>
      </c>
      <c r="F7375" t="s">
        <v>780</v>
      </c>
      <c r="G7375" t="s">
        <v>24</v>
      </c>
      <c r="H7375" s="135" t="s">
        <v>1497</v>
      </c>
      <c r="I7375" t="s">
        <v>1454</v>
      </c>
      <c r="J7375" s="20">
        <v>45</v>
      </c>
      <c r="K7375" s="20" t="s">
        <v>9</v>
      </c>
      <c r="L7375" t="s">
        <v>1464</v>
      </c>
      <c r="M7375" s="20">
        <v>9.9</v>
      </c>
      <c r="N7375" s="20">
        <v>13.6</v>
      </c>
      <c r="AE7375">
        <f t="shared" si="115"/>
        <v>2006</v>
      </c>
    </row>
    <row r="7376" spans="1:31" x14ac:dyDescent="0.25">
      <c r="A7376" s="7">
        <v>7373</v>
      </c>
      <c r="B7376" s="8">
        <v>38763</v>
      </c>
      <c r="C7376" t="s">
        <v>3</v>
      </c>
      <c r="D7376" t="s">
        <v>187</v>
      </c>
      <c r="E7376" t="s">
        <v>9</v>
      </c>
      <c r="F7376" t="s">
        <v>780</v>
      </c>
      <c r="G7376" t="s">
        <v>24</v>
      </c>
      <c r="H7376" s="135" t="s">
        <v>1521</v>
      </c>
      <c r="I7376" t="s">
        <v>1454</v>
      </c>
      <c r="J7376" s="20">
        <v>17</v>
      </c>
      <c r="K7376" s="20" t="s">
        <v>3</v>
      </c>
      <c r="L7376" t="s">
        <v>1464</v>
      </c>
      <c r="M7376" s="20">
        <v>5.76</v>
      </c>
      <c r="N7376" s="20">
        <v>3.74</v>
      </c>
      <c r="AE7376">
        <f t="shared" si="115"/>
        <v>2006</v>
      </c>
    </row>
    <row r="7377" spans="1:31" x14ac:dyDescent="0.25">
      <c r="A7377" s="7">
        <v>7374</v>
      </c>
      <c r="B7377" s="8">
        <v>38763</v>
      </c>
      <c r="C7377" t="s">
        <v>3</v>
      </c>
      <c r="D7377" t="s">
        <v>72</v>
      </c>
      <c r="E7377" t="s">
        <v>9</v>
      </c>
      <c r="F7377" t="s">
        <v>26</v>
      </c>
      <c r="G7377" t="s">
        <v>14</v>
      </c>
      <c r="H7377" s="135" t="s">
        <v>1507</v>
      </c>
      <c r="I7377" t="s">
        <v>1454</v>
      </c>
      <c r="J7377" s="20">
        <v>110</v>
      </c>
      <c r="K7377" s="20" t="s">
        <v>3</v>
      </c>
      <c r="L7377" t="s">
        <v>1464</v>
      </c>
      <c r="M7377" s="20">
        <v>31.8</v>
      </c>
      <c r="N7377" s="20">
        <v>24.2</v>
      </c>
      <c r="AE7377">
        <f t="shared" si="115"/>
        <v>2006</v>
      </c>
    </row>
    <row r="7378" spans="1:31" x14ac:dyDescent="0.25">
      <c r="A7378" s="7">
        <v>7375</v>
      </c>
      <c r="B7378" s="8">
        <v>38763</v>
      </c>
      <c r="C7378" t="s">
        <v>3</v>
      </c>
      <c r="D7378" t="s">
        <v>733</v>
      </c>
      <c r="E7378" t="s">
        <v>9</v>
      </c>
      <c r="F7378" t="s">
        <v>521</v>
      </c>
      <c r="G7378" t="s">
        <v>714</v>
      </c>
      <c r="H7378" s="135" t="s">
        <v>2091</v>
      </c>
      <c r="I7378" t="s">
        <v>1455</v>
      </c>
      <c r="J7378" s="20">
        <v>32</v>
      </c>
      <c r="K7378" s="20" t="s">
        <v>9</v>
      </c>
      <c r="L7378" t="s">
        <v>1463</v>
      </c>
      <c r="M7378" s="20">
        <v>3.84</v>
      </c>
      <c r="N7378" s="20">
        <v>4.66</v>
      </c>
      <c r="AE7378">
        <f t="shared" si="115"/>
        <v>2006</v>
      </c>
    </row>
    <row r="7379" spans="1:31" x14ac:dyDescent="0.25">
      <c r="A7379" s="7">
        <v>7376</v>
      </c>
      <c r="B7379" s="8">
        <v>38763</v>
      </c>
      <c r="C7379" t="s">
        <v>3</v>
      </c>
      <c r="D7379" t="s">
        <v>543</v>
      </c>
      <c r="E7379" t="s">
        <v>9</v>
      </c>
      <c r="F7379" t="s">
        <v>55</v>
      </c>
      <c r="G7379" t="s">
        <v>714</v>
      </c>
      <c r="H7379" s="135" t="s">
        <v>2295</v>
      </c>
      <c r="I7379" t="s">
        <v>1454</v>
      </c>
      <c r="J7379" s="20">
        <v>18</v>
      </c>
      <c r="K7379" s="20" t="s">
        <v>9</v>
      </c>
      <c r="L7379" t="s">
        <v>1464</v>
      </c>
      <c r="M7379" s="20">
        <v>3.96</v>
      </c>
      <c r="N7379" s="20">
        <v>6.04</v>
      </c>
      <c r="AE7379">
        <f t="shared" si="115"/>
        <v>2006</v>
      </c>
    </row>
    <row r="7380" spans="1:31" x14ac:dyDescent="0.25">
      <c r="A7380" s="7">
        <v>7377</v>
      </c>
      <c r="B7380" s="8">
        <v>38763</v>
      </c>
      <c r="C7380" t="s">
        <v>3</v>
      </c>
      <c r="D7380" t="s">
        <v>302</v>
      </c>
      <c r="E7380" t="s">
        <v>9</v>
      </c>
      <c r="F7380" t="s">
        <v>30</v>
      </c>
      <c r="G7380" t="s">
        <v>732</v>
      </c>
      <c r="H7380" s="135" t="s">
        <v>2210</v>
      </c>
      <c r="I7380" t="s">
        <v>1454</v>
      </c>
      <c r="J7380" s="20">
        <v>16</v>
      </c>
      <c r="K7380" s="20" t="s">
        <v>9</v>
      </c>
      <c r="L7380" t="s">
        <v>1464</v>
      </c>
      <c r="M7380" s="20">
        <v>3.52</v>
      </c>
      <c r="N7380" s="20">
        <v>5.48</v>
      </c>
      <c r="AE7380">
        <f t="shared" si="115"/>
        <v>2006</v>
      </c>
    </row>
    <row r="7381" spans="1:31" x14ac:dyDescent="0.25">
      <c r="A7381" s="7">
        <v>7378</v>
      </c>
      <c r="B7381" s="8">
        <v>38764</v>
      </c>
      <c r="C7381" t="s">
        <v>3</v>
      </c>
      <c r="D7381" t="s">
        <v>588</v>
      </c>
      <c r="E7381" t="s">
        <v>9</v>
      </c>
      <c r="F7381" t="s">
        <v>738</v>
      </c>
      <c r="G7381" t="s">
        <v>569</v>
      </c>
      <c r="H7381" s="135" t="s">
        <v>2306</v>
      </c>
      <c r="I7381" t="s">
        <v>1454</v>
      </c>
      <c r="J7381" s="20">
        <v>18</v>
      </c>
      <c r="K7381" s="20" t="s">
        <v>3</v>
      </c>
      <c r="L7381" t="s">
        <v>1464</v>
      </c>
      <c r="M7381" s="20">
        <v>6.04</v>
      </c>
      <c r="N7381" s="20">
        <v>3.96</v>
      </c>
      <c r="AE7381">
        <f t="shared" si="115"/>
        <v>2006</v>
      </c>
    </row>
    <row r="7382" spans="1:31" x14ac:dyDescent="0.25">
      <c r="A7382" s="7">
        <v>7379</v>
      </c>
      <c r="B7382" s="8">
        <v>38764</v>
      </c>
      <c r="C7382" t="s">
        <v>3</v>
      </c>
      <c r="D7382" t="s">
        <v>588</v>
      </c>
      <c r="E7382" t="s">
        <v>9</v>
      </c>
      <c r="F7382" t="s">
        <v>738</v>
      </c>
      <c r="G7382" t="s">
        <v>569</v>
      </c>
      <c r="H7382" s="135" t="s">
        <v>2139</v>
      </c>
      <c r="I7382" t="s">
        <v>1454</v>
      </c>
      <c r="J7382" s="20">
        <v>12</v>
      </c>
      <c r="K7382" s="20" t="s">
        <v>3</v>
      </c>
      <c r="L7382" t="s">
        <v>1464</v>
      </c>
      <c r="M7382" s="20">
        <v>4.3599999999999994</v>
      </c>
      <c r="N7382" s="20">
        <v>2.64</v>
      </c>
      <c r="AE7382">
        <f t="shared" si="115"/>
        <v>2006</v>
      </c>
    </row>
    <row r="7383" spans="1:31" x14ac:dyDescent="0.25">
      <c r="A7383" s="7">
        <v>7380</v>
      </c>
      <c r="B7383" s="8">
        <v>38764</v>
      </c>
      <c r="C7383" t="s">
        <v>3</v>
      </c>
      <c r="D7383" t="s">
        <v>165</v>
      </c>
      <c r="E7383" t="s">
        <v>9</v>
      </c>
      <c r="F7383" t="s">
        <v>568</v>
      </c>
      <c r="G7383" t="s">
        <v>569</v>
      </c>
      <c r="H7383" s="9" t="s">
        <v>2197</v>
      </c>
      <c r="I7383" t="s">
        <v>1455</v>
      </c>
      <c r="J7383" s="20">
        <v>11</v>
      </c>
      <c r="K7383" s="20" t="s">
        <v>3</v>
      </c>
      <c r="L7383" t="s">
        <v>1463</v>
      </c>
      <c r="M7383" s="20">
        <v>1.93</v>
      </c>
      <c r="N7383" s="20">
        <v>1.32</v>
      </c>
      <c r="AE7383">
        <f t="shared" si="115"/>
        <v>2006</v>
      </c>
    </row>
    <row r="7384" spans="1:31" x14ac:dyDescent="0.25">
      <c r="A7384" s="7">
        <v>7381</v>
      </c>
      <c r="B7384" s="8">
        <v>38765</v>
      </c>
      <c r="C7384" t="s">
        <v>3</v>
      </c>
      <c r="D7384" s="15" t="s">
        <v>28</v>
      </c>
      <c r="E7384" t="s">
        <v>9</v>
      </c>
      <c r="F7384" t="s">
        <v>286</v>
      </c>
      <c r="G7384" t="s">
        <v>14</v>
      </c>
      <c r="H7384" s="135" t="s">
        <v>1496</v>
      </c>
      <c r="I7384" t="s">
        <v>1458</v>
      </c>
      <c r="J7384" s="20">
        <v>10</v>
      </c>
      <c r="K7384" s="20" t="s">
        <v>1465</v>
      </c>
      <c r="L7384" t="s">
        <v>1466</v>
      </c>
      <c r="M7384" s="20">
        <v>10</v>
      </c>
      <c r="N7384" s="20">
        <v>30</v>
      </c>
      <c r="AE7384">
        <f t="shared" si="115"/>
        <v>2006</v>
      </c>
    </row>
    <row r="7385" spans="1:31" x14ac:dyDescent="0.25">
      <c r="A7385" s="7">
        <v>7382</v>
      </c>
      <c r="B7385" s="8">
        <v>38765</v>
      </c>
      <c r="C7385" t="s">
        <v>3</v>
      </c>
      <c r="D7385" t="s">
        <v>557</v>
      </c>
      <c r="E7385" t="s">
        <v>9</v>
      </c>
      <c r="F7385" t="s">
        <v>727</v>
      </c>
      <c r="G7385" t="s">
        <v>377</v>
      </c>
      <c r="H7385" s="9" t="s">
        <v>2140</v>
      </c>
      <c r="I7385" t="s">
        <v>1454</v>
      </c>
      <c r="J7385" s="20">
        <v>27</v>
      </c>
      <c r="K7385" s="20" t="s">
        <v>3</v>
      </c>
      <c r="L7385" t="s">
        <v>1464</v>
      </c>
      <c r="M7385" s="20">
        <v>8.56</v>
      </c>
      <c r="N7385" s="20">
        <v>5.9399999999999995</v>
      </c>
      <c r="AE7385">
        <f t="shared" si="115"/>
        <v>2006</v>
      </c>
    </row>
    <row r="7386" spans="1:31" x14ac:dyDescent="0.25">
      <c r="A7386" s="7">
        <v>7383</v>
      </c>
      <c r="B7386" s="8">
        <v>38765</v>
      </c>
      <c r="C7386" t="s">
        <v>3</v>
      </c>
      <c r="D7386" t="s">
        <v>678</v>
      </c>
      <c r="E7386" t="s">
        <v>9</v>
      </c>
      <c r="F7386" t="s">
        <v>543</v>
      </c>
      <c r="G7386" t="s">
        <v>648</v>
      </c>
      <c r="H7386" s="136" t="s">
        <v>1496</v>
      </c>
      <c r="I7386" t="s">
        <v>1455</v>
      </c>
      <c r="J7386" s="20">
        <v>15</v>
      </c>
      <c r="K7386" s="20" t="s">
        <v>3</v>
      </c>
      <c r="L7386" t="s">
        <v>1464</v>
      </c>
      <c r="M7386" s="20">
        <v>2.6</v>
      </c>
      <c r="N7386" s="20">
        <v>1.65</v>
      </c>
      <c r="AE7386">
        <f t="shared" si="115"/>
        <v>2006</v>
      </c>
    </row>
    <row r="7387" spans="1:31" x14ac:dyDescent="0.25">
      <c r="A7387" s="7">
        <v>7384</v>
      </c>
      <c r="B7387" s="8">
        <v>38766</v>
      </c>
      <c r="C7387" t="s">
        <v>3</v>
      </c>
      <c r="D7387" t="s">
        <v>770</v>
      </c>
      <c r="E7387" t="s">
        <v>9</v>
      </c>
      <c r="F7387" t="s">
        <v>767</v>
      </c>
      <c r="G7387" t="s">
        <v>732</v>
      </c>
      <c r="H7387" s="135" t="s">
        <v>2307</v>
      </c>
      <c r="I7387" t="s">
        <v>1454</v>
      </c>
      <c r="J7387" s="20">
        <v>7</v>
      </c>
      <c r="K7387" s="20" t="s">
        <v>9</v>
      </c>
      <c r="L7387" t="s">
        <v>1464</v>
      </c>
      <c r="M7387" s="20">
        <v>1.54</v>
      </c>
      <c r="N7387" s="20">
        <v>2.96</v>
      </c>
      <c r="AE7387">
        <f t="shared" si="115"/>
        <v>2006</v>
      </c>
    </row>
    <row r="7388" spans="1:31" x14ac:dyDescent="0.25">
      <c r="A7388" s="7">
        <v>7385</v>
      </c>
      <c r="B7388" s="8">
        <v>38766</v>
      </c>
      <c r="C7388" t="s">
        <v>3</v>
      </c>
      <c r="D7388" t="s">
        <v>465</v>
      </c>
      <c r="E7388" t="s">
        <v>9</v>
      </c>
      <c r="F7388" t="s">
        <v>427</v>
      </c>
      <c r="G7388" t="s">
        <v>714</v>
      </c>
      <c r="H7388" s="135" t="s">
        <v>2006</v>
      </c>
      <c r="I7388" t="s">
        <v>1454</v>
      </c>
      <c r="J7388" s="20">
        <v>20</v>
      </c>
      <c r="K7388" s="20" t="s">
        <v>9</v>
      </c>
      <c r="L7388" t="s">
        <v>1464</v>
      </c>
      <c r="M7388" s="20">
        <v>4.4000000000000004</v>
      </c>
      <c r="N7388" s="20">
        <v>6.6</v>
      </c>
      <c r="AE7388">
        <f t="shared" si="115"/>
        <v>2006</v>
      </c>
    </row>
    <row r="7389" spans="1:31" x14ac:dyDescent="0.25">
      <c r="A7389" s="7">
        <v>7386</v>
      </c>
      <c r="B7389" s="8">
        <v>38766</v>
      </c>
      <c r="C7389" t="s">
        <v>3</v>
      </c>
      <c r="D7389" t="s">
        <v>781</v>
      </c>
      <c r="E7389" t="s">
        <v>9</v>
      </c>
      <c r="F7389" t="s">
        <v>420</v>
      </c>
      <c r="G7389" t="s">
        <v>17</v>
      </c>
      <c r="H7389" s="135" t="s">
        <v>1504</v>
      </c>
      <c r="I7389" t="s">
        <v>1455</v>
      </c>
      <c r="J7389" s="20">
        <v>21</v>
      </c>
      <c r="K7389" s="20" t="s">
        <v>3</v>
      </c>
      <c r="L7389" t="s">
        <v>1464</v>
      </c>
      <c r="M7389" s="20">
        <v>3.44</v>
      </c>
      <c r="N7389" s="20">
        <v>2.31</v>
      </c>
      <c r="AE7389">
        <f t="shared" si="115"/>
        <v>2006</v>
      </c>
    </row>
    <row r="7390" spans="1:31" x14ac:dyDescent="0.25">
      <c r="A7390" s="7">
        <v>7387</v>
      </c>
      <c r="B7390" s="8">
        <v>38766</v>
      </c>
      <c r="C7390" t="s">
        <v>3</v>
      </c>
      <c r="D7390" t="s">
        <v>786</v>
      </c>
      <c r="E7390" t="s">
        <v>9</v>
      </c>
      <c r="F7390" t="s">
        <v>737</v>
      </c>
      <c r="G7390" t="s">
        <v>14</v>
      </c>
      <c r="H7390" s="135" t="s">
        <v>1491</v>
      </c>
      <c r="I7390" t="s">
        <v>1454</v>
      </c>
      <c r="J7390" s="20">
        <v>5</v>
      </c>
      <c r="K7390" s="20" t="s">
        <v>1465</v>
      </c>
      <c r="L7390" t="s">
        <v>1466</v>
      </c>
      <c r="M7390" s="20">
        <v>1.25</v>
      </c>
      <c r="N7390" s="20">
        <v>1.25</v>
      </c>
      <c r="AE7390">
        <f t="shared" si="115"/>
        <v>2006</v>
      </c>
    </row>
    <row r="7391" spans="1:31" x14ac:dyDescent="0.25">
      <c r="A7391" s="7">
        <v>7388</v>
      </c>
      <c r="B7391" s="8">
        <v>38766</v>
      </c>
      <c r="C7391" t="s">
        <v>3</v>
      </c>
      <c r="D7391" t="s">
        <v>213</v>
      </c>
      <c r="E7391" t="s">
        <v>9</v>
      </c>
      <c r="F7391" t="s">
        <v>786</v>
      </c>
      <c r="G7391" t="s">
        <v>14</v>
      </c>
      <c r="H7391" s="135" t="s">
        <v>1496</v>
      </c>
      <c r="I7391" t="s">
        <v>1455</v>
      </c>
      <c r="J7391" s="20">
        <v>10</v>
      </c>
      <c r="K7391" s="20" t="s">
        <v>9</v>
      </c>
      <c r="L7391" t="s">
        <v>1464</v>
      </c>
      <c r="M7391" s="20">
        <v>1.1000000000000001</v>
      </c>
      <c r="N7391" s="20">
        <v>1.9</v>
      </c>
      <c r="AE7391">
        <f t="shared" si="115"/>
        <v>2006</v>
      </c>
    </row>
    <row r="7392" spans="1:31" x14ac:dyDescent="0.25">
      <c r="A7392" s="7">
        <v>7389</v>
      </c>
      <c r="B7392" s="8">
        <v>38766</v>
      </c>
      <c r="C7392" t="s">
        <v>3</v>
      </c>
      <c r="D7392" t="s">
        <v>787</v>
      </c>
      <c r="E7392" t="s">
        <v>9</v>
      </c>
      <c r="F7392" t="s">
        <v>729</v>
      </c>
      <c r="G7392" t="s">
        <v>648</v>
      </c>
      <c r="H7392" s="135" t="s">
        <v>1877</v>
      </c>
      <c r="I7392" t="s">
        <v>1458</v>
      </c>
      <c r="J7392" s="20">
        <v>6</v>
      </c>
      <c r="K7392" s="20" t="s">
        <v>9</v>
      </c>
      <c r="L7392" t="s">
        <v>1463</v>
      </c>
      <c r="M7392" s="20">
        <v>30</v>
      </c>
      <c r="N7392" s="20">
        <v>10</v>
      </c>
      <c r="AE7392">
        <f t="shared" si="115"/>
        <v>2006</v>
      </c>
    </row>
    <row r="7393" spans="1:31" x14ac:dyDescent="0.25">
      <c r="A7393" s="7">
        <v>7390</v>
      </c>
      <c r="B7393" s="8">
        <v>38766</v>
      </c>
      <c r="C7393" t="s">
        <v>3</v>
      </c>
      <c r="D7393" t="s">
        <v>543</v>
      </c>
      <c r="E7393" t="s">
        <v>9</v>
      </c>
      <c r="F7393" t="s">
        <v>521</v>
      </c>
      <c r="G7393" t="s">
        <v>732</v>
      </c>
      <c r="H7393" s="135" t="s">
        <v>2173</v>
      </c>
      <c r="I7393" t="s">
        <v>1454</v>
      </c>
      <c r="J7393" s="20">
        <v>12</v>
      </c>
      <c r="K7393" s="20" t="s">
        <v>9</v>
      </c>
      <c r="L7393" t="s">
        <v>1463</v>
      </c>
      <c r="M7393" s="20">
        <v>2.88</v>
      </c>
      <c r="N7393" s="20">
        <v>4.12</v>
      </c>
      <c r="AE7393">
        <f t="shared" si="115"/>
        <v>2006</v>
      </c>
    </row>
    <row r="7394" spans="1:31" x14ac:dyDescent="0.25">
      <c r="A7394" s="7">
        <v>7391</v>
      </c>
      <c r="B7394" s="8">
        <v>38766</v>
      </c>
      <c r="C7394" t="s">
        <v>3</v>
      </c>
      <c r="D7394" t="s">
        <v>787</v>
      </c>
      <c r="E7394" t="s">
        <v>9</v>
      </c>
      <c r="F7394" t="s">
        <v>521</v>
      </c>
      <c r="G7394" t="s">
        <v>732</v>
      </c>
      <c r="H7394" s="135" t="s">
        <v>2308</v>
      </c>
      <c r="I7394" t="s">
        <v>1454</v>
      </c>
      <c r="J7394" s="20">
        <v>18</v>
      </c>
      <c r="K7394" s="20" t="s">
        <v>9</v>
      </c>
      <c r="L7394" t="s">
        <v>1464</v>
      </c>
      <c r="M7394" s="20">
        <v>3.96</v>
      </c>
      <c r="N7394" s="20">
        <v>6.04</v>
      </c>
      <c r="AE7394">
        <f t="shared" si="115"/>
        <v>2006</v>
      </c>
    </row>
    <row r="7395" spans="1:31" x14ac:dyDescent="0.25">
      <c r="A7395" s="7">
        <v>7392</v>
      </c>
      <c r="B7395" s="8">
        <v>38766</v>
      </c>
      <c r="C7395" t="s">
        <v>3</v>
      </c>
      <c r="D7395" t="s">
        <v>678</v>
      </c>
      <c r="E7395" t="s">
        <v>9</v>
      </c>
      <c r="F7395" t="s">
        <v>679</v>
      </c>
      <c r="G7395" t="s">
        <v>732</v>
      </c>
      <c r="H7395" s="135" t="s">
        <v>2309</v>
      </c>
      <c r="I7395" t="s">
        <v>1454</v>
      </c>
      <c r="J7395" s="20">
        <v>6</v>
      </c>
      <c r="K7395" s="20" t="s">
        <v>1465</v>
      </c>
      <c r="L7395" t="s">
        <v>1466</v>
      </c>
      <c r="M7395" s="20">
        <v>1.5</v>
      </c>
      <c r="N7395" s="20">
        <v>1.5</v>
      </c>
      <c r="AE7395">
        <f t="shared" si="115"/>
        <v>2006</v>
      </c>
    </row>
    <row r="7396" spans="1:31" x14ac:dyDescent="0.25">
      <c r="A7396" s="7">
        <v>7393</v>
      </c>
      <c r="B7396" s="8">
        <v>38767</v>
      </c>
      <c r="C7396" t="s">
        <v>3</v>
      </c>
      <c r="D7396" t="s">
        <v>786</v>
      </c>
      <c r="E7396" t="s">
        <v>9</v>
      </c>
      <c r="F7396" t="s">
        <v>91</v>
      </c>
      <c r="G7396" t="s">
        <v>11</v>
      </c>
      <c r="H7396" s="136" t="s">
        <v>1703</v>
      </c>
      <c r="I7396" t="s">
        <v>1454</v>
      </c>
      <c r="J7396" s="20">
        <v>10</v>
      </c>
      <c r="K7396" s="20" t="s">
        <v>9</v>
      </c>
      <c r="L7396" t="s">
        <v>1464</v>
      </c>
      <c r="M7396" s="20">
        <v>2.2000000000000002</v>
      </c>
      <c r="N7396" s="20">
        <v>3.8</v>
      </c>
      <c r="AE7396">
        <f t="shared" si="115"/>
        <v>2006</v>
      </c>
    </row>
    <row r="7397" spans="1:31" x14ac:dyDescent="0.25">
      <c r="A7397" s="7">
        <v>7394</v>
      </c>
      <c r="B7397" s="8">
        <v>38767</v>
      </c>
      <c r="C7397" t="s">
        <v>3</v>
      </c>
      <c r="D7397" t="s">
        <v>440</v>
      </c>
      <c r="E7397" t="s">
        <v>9</v>
      </c>
      <c r="F7397" t="s">
        <v>681</v>
      </c>
      <c r="G7397" t="s">
        <v>11</v>
      </c>
      <c r="H7397" s="135" t="s">
        <v>1496</v>
      </c>
      <c r="I7397" t="s">
        <v>1454</v>
      </c>
      <c r="J7397" s="20">
        <v>12</v>
      </c>
      <c r="K7397" s="20" t="s">
        <v>9</v>
      </c>
      <c r="L7397" t="s">
        <v>1463</v>
      </c>
      <c r="M7397" s="20">
        <v>2.88</v>
      </c>
      <c r="N7397" s="20">
        <v>4.12</v>
      </c>
      <c r="AE7397">
        <f t="shared" si="115"/>
        <v>2006</v>
      </c>
    </row>
    <row r="7398" spans="1:31" x14ac:dyDescent="0.25">
      <c r="A7398" s="7">
        <v>7395</v>
      </c>
      <c r="B7398" s="8">
        <v>38767</v>
      </c>
      <c r="C7398" t="s">
        <v>3</v>
      </c>
      <c r="D7398" t="s">
        <v>788</v>
      </c>
      <c r="E7398" t="s">
        <v>9</v>
      </c>
      <c r="F7398" t="s">
        <v>729</v>
      </c>
      <c r="G7398" t="s">
        <v>648</v>
      </c>
      <c r="H7398" s="135" t="s">
        <v>1877</v>
      </c>
      <c r="I7398" t="s">
        <v>1458</v>
      </c>
      <c r="J7398" s="20">
        <v>6</v>
      </c>
      <c r="K7398" s="20" t="s">
        <v>3</v>
      </c>
      <c r="L7398" t="s">
        <v>1463</v>
      </c>
      <c r="M7398" s="20">
        <v>30</v>
      </c>
      <c r="N7398" s="20">
        <v>10</v>
      </c>
      <c r="AE7398">
        <f t="shared" si="115"/>
        <v>2006</v>
      </c>
    </row>
    <row r="7399" spans="1:31" x14ac:dyDescent="0.25">
      <c r="A7399" s="7">
        <v>7396</v>
      </c>
      <c r="B7399" s="8">
        <v>38767</v>
      </c>
      <c r="C7399" t="s">
        <v>3</v>
      </c>
      <c r="D7399" t="s">
        <v>39</v>
      </c>
      <c r="E7399" t="s">
        <v>9</v>
      </c>
      <c r="F7399" t="s">
        <v>270</v>
      </c>
      <c r="G7399" t="s">
        <v>377</v>
      </c>
      <c r="H7399" s="135" t="s">
        <v>1496</v>
      </c>
      <c r="I7399" t="s">
        <v>1454</v>
      </c>
      <c r="J7399" s="20">
        <v>12</v>
      </c>
      <c r="K7399" s="20" t="s">
        <v>3</v>
      </c>
      <c r="L7399" t="s">
        <v>1464</v>
      </c>
      <c r="M7399" s="20">
        <v>4.3599999999999994</v>
      </c>
      <c r="N7399" s="20">
        <v>2.64</v>
      </c>
      <c r="AE7399">
        <f t="shared" si="115"/>
        <v>2006</v>
      </c>
    </row>
    <row r="7400" spans="1:31" x14ac:dyDescent="0.25">
      <c r="A7400" s="7">
        <v>7397</v>
      </c>
      <c r="B7400" s="8">
        <v>38768</v>
      </c>
      <c r="C7400" t="s">
        <v>3</v>
      </c>
      <c r="D7400" t="s">
        <v>787</v>
      </c>
      <c r="E7400" t="s">
        <v>9</v>
      </c>
      <c r="F7400" t="s">
        <v>543</v>
      </c>
      <c r="G7400" t="s">
        <v>648</v>
      </c>
      <c r="H7400" s="135" t="s">
        <v>1792</v>
      </c>
      <c r="I7400" t="s">
        <v>1455</v>
      </c>
      <c r="J7400" s="20">
        <v>6</v>
      </c>
      <c r="K7400" s="20" t="s">
        <v>9</v>
      </c>
      <c r="L7400" t="s">
        <v>1463</v>
      </c>
      <c r="M7400" s="20">
        <v>0.72</v>
      </c>
      <c r="N7400" s="20">
        <v>1.28</v>
      </c>
      <c r="AE7400">
        <f t="shared" si="115"/>
        <v>2006</v>
      </c>
    </row>
    <row r="7401" spans="1:31" x14ac:dyDescent="0.25">
      <c r="A7401" s="7">
        <v>7398</v>
      </c>
      <c r="B7401" s="8">
        <v>38768</v>
      </c>
      <c r="C7401" t="s">
        <v>3</v>
      </c>
      <c r="D7401" t="s">
        <v>668</v>
      </c>
      <c r="E7401" t="s">
        <v>9</v>
      </c>
      <c r="F7401" t="s">
        <v>224</v>
      </c>
      <c r="G7401" t="s">
        <v>648</v>
      </c>
      <c r="H7401" s="135" t="s">
        <v>2056</v>
      </c>
      <c r="I7401" t="s">
        <v>1454</v>
      </c>
      <c r="J7401" s="20">
        <v>112</v>
      </c>
      <c r="K7401" s="20" t="s">
        <v>3</v>
      </c>
      <c r="L7401" t="s">
        <v>1464</v>
      </c>
      <c r="M7401" s="20">
        <v>32.36</v>
      </c>
      <c r="N7401" s="20">
        <v>24.64</v>
      </c>
      <c r="AE7401">
        <f t="shared" si="115"/>
        <v>2006</v>
      </c>
    </row>
    <row r="7402" spans="1:31" x14ac:dyDescent="0.25">
      <c r="A7402" s="7">
        <v>7399</v>
      </c>
      <c r="B7402" s="8">
        <v>38768</v>
      </c>
      <c r="C7402" t="s">
        <v>3</v>
      </c>
      <c r="D7402" t="s">
        <v>614</v>
      </c>
      <c r="E7402" t="s">
        <v>9</v>
      </c>
      <c r="F7402" t="s">
        <v>542</v>
      </c>
      <c r="G7402" t="s">
        <v>648</v>
      </c>
      <c r="H7402" s="135" t="s">
        <v>1810</v>
      </c>
      <c r="I7402" t="s">
        <v>1455</v>
      </c>
      <c r="J7402" s="20">
        <v>157</v>
      </c>
      <c r="K7402" s="20" t="s">
        <v>3</v>
      </c>
      <c r="L7402" t="s">
        <v>1464</v>
      </c>
      <c r="M7402" s="20">
        <v>22.48</v>
      </c>
      <c r="N7402" s="20">
        <v>17.27</v>
      </c>
      <c r="AE7402">
        <f t="shared" si="115"/>
        <v>2006</v>
      </c>
    </row>
    <row r="7403" spans="1:31" x14ac:dyDescent="0.25">
      <c r="A7403" s="7">
        <v>7400</v>
      </c>
      <c r="B7403" s="8">
        <v>38768</v>
      </c>
      <c r="C7403" t="s">
        <v>3</v>
      </c>
      <c r="D7403" t="s">
        <v>542</v>
      </c>
      <c r="E7403" t="s">
        <v>9</v>
      </c>
      <c r="F7403" t="s">
        <v>614</v>
      </c>
      <c r="G7403" t="s">
        <v>648</v>
      </c>
      <c r="H7403" s="135" t="s">
        <v>1810</v>
      </c>
      <c r="I7403" t="s">
        <v>1455</v>
      </c>
      <c r="J7403" s="20">
        <v>90</v>
      </c>
      <c r="K7403" s="20" t="s">
        <v>9</v>
      </c>
      <c r="L7403" t="s">
        <v>1464</v>
      </c>
      <c r="M7403" s="20">
        <v>9.9</v>
      </c>
      <c r="N7403" s="20">
        <v>13.1</v>
      </c>
      <c r="AE7403">
        <f t="shared" si="115"/>
        <v>2006</v>
      </c>
    </row>
    <row r="7404" spans="1:31" x14ac:dyDescent="0.25">
      <c r="A7404" s="7">
        <v>7401</v>
      </c>
      <c r="B7404" s="8">
        <v>38768</v>
      </c>
      <c r="C7404" t="s">
        <v>3</v>
      </c>
      <c r="D7404" t="s">
        <v>614</v>
      </c>
      <c r="E7404" t="s">
        <v>9</v>
      </c>
      <c r="F7404" t="s">
        <v>727</v>
      </c>
      <c r="G7404" t="s">
        <v>714</v>
      </c>
      <c r="H7404" s="9" t="s">
        <v>2106</v>
      </c>
      <c r="I7404" t="s">
        <v>1454</v>
      </c>
      <c r="J7404" s="20">
        <v>23</v>
      </c>
      <c r="K7404" s="20" t="s">
        <v>9</v>
      </c>
      <c r="L7404" t="s">
        <v>1463</v>
      </c>
      <c r="M7404" s="20">
        <v>5.52</v>
      </c>
      <c r="N7404" s="20">
        <v>6.98</v>
      </c>
      <c r="AE7404">
        <f t="shared" si="115"/>
        <v>2006</v>
      </c>
    </row>
    <row r="7405" spans="1:31" x14ac:dyDescent="0.25">
      <c r="A7405" s="7">
        <v>7402</v>
      </c>
      <c r="B7405" s="8">
        <v>38768</v>
      </c>
      <c r="C7405" t="s">
        <v>3</v>
      </c>
      <c r="D7405" t="s">
        <v>543</v>
      </c>
      <c r="E7405" t="s">
        <v>9</v>
      </c>
      <c r="F7405" t="s">
        <v>521</v>
      </c>
      <c r="G7405" t="s">
        <v>732</v>
      </c>
      <c r="H7405" s="135" t="s">
        <v>1496</v>
      </c>
      <c r="I7405" t="s">
        <v>1454</v>
      </c>
      <c r="J7405" s="20">
        <v>21</v>
      </c>
      <c r="K7405" s="20" t="s">
        <v>9</v>
      </c>
      <c r="L7405" t="s">
        <v>1463</v>
      </c>
      <c r="M7405" s="20">
        <v>5.04</v>
      </c>
      <c r="N7405" s="20">
        <v>6.46</v>
      </c>
      <c r="AE7405">
        <f t="shared" si="115"/>
        <v>2006</v>
      </c>
    </row>
    <row r="7406" spans="1:31" x14ac:dyDescent="0.25">
      <c r="A7406" s="7">
        <v>7403</v>
      </c>
      <c r="B7406" s="8">
        <v>38769</v>
      </c>
      <c r="C7406" t="s">
        <v>3</v>
      </c>
      <c r="D7406" t="s">
        <v>783</v>
      </c>
      <c r="E7406" t="s">
        <v>9</v>
      </c>
      <c r="F7406" t="s">
        <v>738</v>
      </c>
      <c r="G7406" t="s">
        <v>569</v>
      </c>
      <c r="H7406" s="136" t="s">
        <v>1677</v>
      </c>
      <c r="I7406" t="s">
        <v>1454</v>
      </c>
      <c r="J7406" s="20">
        <v>21</v>
      </c>
      <c r="K7406" s="20" t="s">
        <v>1465</v>
      </c>
      <c r="L7406" t="s">
        <v>1466</v>
      </c>
      <c r="M7406" s="20">
        <v>5.25</v>
      </c>
      <c r="N7406" s="20">
        <v>5.25</v>
      </c>
      <c r="AE7406">
        <f t="shared" si="115"/>
        <v>2006</v>
      </c>
    </row>
    <row r="7407" spans="1:31" x14ac:dyDescent="0.25">
      <c r="A7407" s="7">
        <v>7404</v>
      </c>
      <c r="B7407" s="8">
        <v>38769</v>
      </c>
      <c r="C7407" t="s">
        <v>3</v>
      </c>
      <c r="D7407" t="s">
        <v>787</v>
      </c>
      <c r="E7407" t="s">
        <v>9</v>
      </c>
      <c r="F7407" t="s">
        <v>521</v>
      </c>
      <c r="G7407" t="s">
        <v>648</v>
      </c>
      <c r="H7407" s="135" t="s">
        <v>1795</v>
      </c>
      <c r="I7407" t="s">
        <v>1454</v>
      </c>
      <c r="J7407" s="20">
        <v>44</v>
      </c>
      <c r="K7407" s="20" t="s">
        <v>1465</v>
      </c>
      <c r="L7407" t="s">
        <v>1466</v>
      </c>
      <c r="M7407" s="20">
        <v>11</v>
      </c>
      <c r="N7407" s="20">
        <v>11</v>
      </c>
      <c r="AE7407">
        <f t="shared" si="115"/>
        <v>2006</v>
      </c>
    </row>
    <row r="7408" spans="1:31" x14ac:dyDescent="0.25">
      <c r="A7408" s="7">
        <v>7405</v>
      </c>
      <c r="B7408" s="8">
        <v>38769</v>
      </c>
      <c r="C7408" t="s">
        <v>3</v>
      </c>
      <c r="D7408" t="s">
        <v>789</v>
      </c>
      <c r="E7408" t="s">
        <v>9</v>
      </c>
      <c r="F7408" t="s">
        <v>678</v>
      </c>
      <c r="G7408" t="s">
        <v>648</v>
      </c>
      <c r="H7408" s="135" t="s">
        <v>1877</v>
      </c>
      <c r="I7408" t="s">
        <v>1455</v>
      </c>
      <c r="J7408" s="20">
        <v>6</v>
      </c>
      <c r="K7408" s="20" t="s">
        <v>9</v>
      </c>
      <c r="L7408" t="s">
        <v>1463</v>
      </c>
      <c r="M7408" s="20">
        <v>0.72</v>
      </c>
      <c r="N7408" s="20">
        <v>1.28</v>
      </c>
      <c r="AE7408">
        <f t="shared" si="115"/>
        <v>2006</v>
      </c>
    </row>
    <row r="7409" spans="1:31" x14ac:dyDescent="0.25">
      <c r="A7409" s="7">
        <v>7406</v>
      </c>
      <c r="B7409" s="8">
        <v>38770</v>
      </c>
      <c r="C7409" t="s">
        <v>3</v>
      </c>
      <c r="D7409" t="s">
        <v>582</v>
      </c>
      <c r="E7409" t="s">
        <v>9</v>
      </c>
      <c r="F7409" t="s">
        <v>568</v>
      </c>
      <c r="G7409" t="s">
        <v>377</v>
      </c>
      <c r="H7409" s="135" t="s">
        <v>1496</v>
      </c>
      <c r="I7409" t="s">
        <v>1454</v>
      </c>
      <c r="J7409" s="20">
        <v>22</v>
      </c>
      <c r="K7409" s="20" t="s">
        <v>3</v>
      </c>
      <c r="L7409" t="s">
        <v>1464</v>
      </c>
      <c r="M7409" s="20">
        <v>7.16</v>
      </c>
      <c r="N7409" s="20">
        <v>4.84</v>
      </c>
      <c r="AE7409">
        <f t="shared" si="115"/>
        <v>2006</v>
      </c>
    </row>
    <row r="7410" spans="1:31" x14ac:dyDescent="0.25">
      <c r="A7410" s="7">
        <v>7407</v>
      </c>
      <c r="B7410" s="8">
        <v>38770</v>
      </c>
      <c r="C7410" t="s">
        <v>3</v>
      </c>
      <c r="D7410" t="s">
        <v>778</v>
      </c>
      <c r="E7410" t="s">
        <v>9</v>
      </c>
      <c r="F7410" t="s">
        <v>773</v>
      </c>
      <c r="G7410" t="s">
        <v>14</v>
      </c>
      <c r="H7410" s="135" t="s">
        <v>1501</v>
      </c>
      <c r="I7410" t="s">
        <v>1454</v>
      </c>
      <c r="J7410" s="20">
        <v>68</v>
      </c>
      <c r="K7410" s="20" t="s">
        <v>9</v>
      </c>
      <c r="L7410" t="s">
        <v>1464</v>
      </c>
      <c r="M7410" s="20">
        <v>14.96</v>
      </c>
      <c r="N7410" s="20">
        <v>20.04</v>
      </c>
      <c r="AE7410">
        <f t="shared" si="115"/>
        <v>2006</v>
      </c>
    </row>
    <row r="7411" spans="1:31" x14ac:dyDescent="0.25">
      <c r="A7411" s="7">
        <v>7408</v>
      </c>
      <c r="B7411" s="8">
        <v>38770</v>
      </c>
      <c r="C7411" t="s">
        <v>3</v>
      </c>
      <c r="D7411" t="s">
        <v>789</v>
      </c>
      <c r="E7411" t="s">
        <v>9</v>
      </c>
      <c r="F7411" t="s">
        <v>586</v>
      </c>
      <c r="G7411" t="s">
        <v>648</v>
      </c>
      <c r="H7411" s="135" t="s">
        <v>1877</v>
      </c>
      <c r="I7411" t="s">
        <v>1458</v>
      </c>
      <c r="J7411" s="20">
        <v>3</v>
      </c>
      <c r="K7411" s="20" t="s">
        <v>1465</v>
      </c>
      <c r="L7411" t="s">
        <v>1466</v>
      </c>
      <c r="M7411" s="20">
        <v>30</v>
      </c>
      <c r="N7411" s="20">
        <v>10</v>
      </c>
      <c r="AE7411">
        <f t="shared" si="115"/>
        <v>2006</v>
      </c>
    </row>
    <row r="7412" spans="1:31" x14ac:dyDescent="0.25">
      <c r="A7412" s="7">
        <v>7409</v>
      </c>
      <c r="B7412" s="8">
        <v>38770</v>
      </c>
      <c r="C7412" t="s">
        <v>3</v>
      </c>
      <c r="D7412" t="s">
        <v>735</v>
      </c>
      <c r="E7412" t="s">
        <v>9</v>
      </c>
      <c r="F7412" t="s">
        <v>776</v>
      </c>
      <c r="G7412" t="s">
        <v>648</v>
      </c>
      <c r="H7412" s="135" t="s">
        <v>1785</v>
      </c>
      <c r="I7412" t="s">
        <v>1455</v>
      </c>
      <c r="J7412" s="20">
        <v>47</v>
      </c>
      <c r="K7412" s="20" t="s">
        <v>3</v>
      </c>
      <c r="L7412" t="s">
        <v>1464</v>
      </c>
      <c r="M7412" s="20">
        <v>7.08</v>
      </c>
      <c r="N7412" s="20">
        <v>5.17</v>
      </c>
      <c r="AE7412">
        <f t="shared" si="115"/>
        <v>2006</v>
      </c>
    </row>
    <row r="7413" spans="1:31" x14ac:dyDescent="0.25">
      <c r="A7413" s="7">
        <v>7410</v>
      </c>
      <c r="B7413" s="8">
        <v>38771</v>
      </c>
      <c r="C7413" t="s">
        <v>3</v>
      </c>
      <c r="D7413" t="s">
        <v>789</v>
      </c>
      <c r="E7413" t="s">
        <v>9</v>
      </c>
      <c r="F7413" t="s">
        <v>784</v>
      </c>
      <c r="G7413" t="s">
        <v>714</v>
      </c>
      <c r="H7413" s="135" t="s">
        <v>2093</v>
      </c>
      <c r="I7413" t="s">
        <v>1454</v>
      </c>
      <c r="J7413" s="20">
        <v>6</v>
      </c>
      <c r="K7413" s="20" t="s">
        <v>9</v>
      </c>
      <c r="L7413" t="s">
        <v>1463</v>
      </c>
      <c r="M7413" s="20">
        <v>1.44</v>
      </c>
      <c r="N7413" s="20">
        <v>2.56</v>
      </c>
      <c r="AE7413">
        <f t="shared" si="115"/>
        <v>2006</v>
      </c>
    </row>
    <row r="7414" spans="1:31" x14ac:dyDescent="0.25">
      <c r="A7414" s="7">
        <v>7411</v>
      </c>
      <c r="B7414" s="8">
        <v>38771</v>
      </c>
      <c r="C7414" t="s">
        <v>3</v>
      </c>
      <c r="D7414" t="s">
        <v>790</v>
      </c>
      <c r="E7414" t="s">
        <v>9</v>
      </c>
      <c r="F7414" t="s">
        <v>202</v>
      </c>
      <c r="G7414" t="s">
        <v>14</v>
      </c>
      <c r="H7414" s="135" t="s">
        <v>1530</v>
      </c>
      <c r="I7414" t="s">
        <v>1458</v>
      </c>
      <c r="J7414" s="20">
        <v>7</v>
      </c>
      <c r="K7414" s="20" t="s">
        <v>9</v>
      </c>
      <c r="L7414" t="s">
        <v>1464</v>
      </c>
      <c r="M7414" s="20">
        <v>30</v>
      </c>
      <c r="N7414" s="20">
        <v>10</v>
      </c>
      <c r="AE7414">
        <f t="shared" si="115"/>
        <v>2006</v>
      </c>
    </row>
    <row r="7415" spans="1:31" x14ac:dyDescent="0.25">
      <c r="A7415" s="7">
        <v>7412</v>
      </c>
      <c r="B7415" s="8">
        <v>38771</v>
      </c>
      <c r="C7415" t="s">
        <v>3</v>
      </c>
      <c r="D7415" t="s">
        <v>617</v>
      </c>
      <c r="E7415" t="s">
        <v>9</v>
      </c>
      <c r="F7415" t="s">
        <v>779</v>
      </c>
      <c r="G7415" t="s">
        <v>648</v>
      </c>
      <c r="H7415" s="135" t="s">
        <v>2062</v>
      </c>
      <c r="I7415" t="s">
        <v>1455</v>
      </c>
      <c r="J7415" s="20">
        <v>20</v>
      </c>
      <c r="K7415" s="20" t="s">
        <v>9</v>
      </c>
      <c r="L7415" t="s">
        <v>1464</v>
      </c>
      <c r="M7415" s="20">
        <v>2.2000000000000002</v>
      </c>
      <c r="N7415" s="20">
        <v>3.3</v>
      </c>
      <c r="AE7415">
        <f t="shared" si="115"/>
        <v>2006</v>
      </c>
    </row>
    <row r="7416" spans="1:31" x14ac:dyDescent="0.25">
      <c r="A7416" s="7">
        <v>7413</v>
      </c>
      <c r="B7416" s="8">
        <v>38771</v>
      </c>
      <c r="C7416" t="s">
        <v>3</v>
      </c>
      <c r="D7416" t="s">
        <v>721</v>
      </c>
      <c r="E7416" t="s">
        <v>9</v>
      </c>
      <c r="F7416" t="s">
        <v>779</v>
      </c>
      <c r="G7416" t="s">
        <v>569</v>
      </c>
      <c r="H7416" s="135" t="s">
        <v>1496</v>
      </c>
      <c r="I7416" t="s">
        <v>1455</v>
      </c>
      <c r="J7416" s="20">
        <v>23</v>
      </c>
      <c r="K7416" s="20" t="s">
        <v>3</v>
      </c>
      <c r="L7416" t="s">
        <v>1463</v>
      </c>
      <c r="M7416" s="20">
        <v>3.49</v>
      </c>
      <c r="N7416" s="20">
        <v>2.76</v>
      </c>
      <c r="AE7416">
        <f t="shared" si="115"/>
        <v>2006</v>
      </c>
    </row>
    <row r="7417" spans="1:31" x14ac:dyDescent="0.25">
      <c r="A7417" s="7">
        <v>7414</v>
      </c>
      <c r="B7417" s="8">
        <v>38771</v>
      </c>
      <c r="C7417" t="s">
        <v>3</v>
      </c>
      <c r="D7417" t="s">
        <v>655</v>
      </c>
      <c r="E7417" t="s">
        <v>9</v>
      </c>
      <c r="F7417" t="s">
        <v>661</v>
      </c>
      <c r="G7417" t="s">
        <v>569</v>
      </c>
      <c r="H7417" s="135" t="s">
        <v>1496</v>
      </c>
      <c r="I7417" t="s">
        <v>1454</v>
      </c>
      <c r="J7417" s="20">
        <v>15</v>
      </c>
      <c r="K7417" s="20" t="s">
        <v>9</v>
      </c>
      <c r="L7417" t="s">
        <v>1463</v>
      </c>
      <c r="M7417" s="20">
        <v>3.6</v>
      </c>
      <c r="N7417" s="20">
        <v>4.9000000000000004</v>
      </c>
      <c r="AE7417">
        <f t="shared" si="115"/>
        <v>2006</v>
      </c>
    </row>
    <row r="7418" spans="1:31" x14ac:dyDescent="0.25">
      <c r="A7418" s="7">
        <v>7415</v>
      </c>
      <c r="B7418" s="8">
        <v>38771</v>
      </c>
      <c r="C7418" t="s">
        <v>3</v>
      </c>
      <c r="D7418" t="s">
        <v>655</v>
      </c>
      <c r="E7418" t="s">
        <v>9</v>
      </c>
      <c r="F7418" t="s">
        <v>661</v>
      </c>
      <c r="G7418" t="s">
        <v>569</v>
      </c>
      <c r="H7418" s="135" t="s">
        <v>1496</v>
      </c>
      <c r="I7418" t="s">
        <v>1454</v>
      </c>
      <c r="J7418" s="20">
        <v>15</v>
      </c>
      <c r="K7418" s="20" t="s">
        <v>9</v>
      </c>
      <c r="L7418" t="s">
        <v>1464</v>
      </c>
      <c r="M7418" s="20">
        <v>3.3</v>
      </c>
      <c r="N7418" s="20">
        <v>5.2</v>
      </c>
      <c r="AE7418">
        <f t="shared" si="115"/>
        <v>2006</v>
      </c>
    </row>
    <row r="7419" spans="1:31" x14ac:dyDescent="0.25">
      <c r="A7419" s="7">
        <v>7416</v>
      </c>
      <c r="B7419" s="8">
        <v>38771</v>
      </c>
      <c r="C7419" t="s">
        <v>3</v>
      </c>
      <c r="D7419" t="s">
        <v>712</v>
      </c>
      <c r="E7419" t="s">
        <v>9</v>
      </c>
      <c r="F7419" t="s">
        <v>667</v>
      </c>
      <c r="G7419" t="s">
        <v>569</v>
      </c>
      <c r="H7419" s="9" t="s">
        <v>2310</v>
      </c>
      <c r="I7419" t="s">
        <v>1454</v>
      </c>
      <c r="J7419" s="20">
        <v>22</v>
      </c>
      <c r="K7419" s="20" t="s">
        <v>9</v>
      </c>
      <c r="L7419" t="s">
        <v>1463</v>
      </c>
      <c r="M7419" s="20">
        <v>5.28</v>
      </c>
      <c r="N7419" s="20">
        <v>6.72</v>
      </c>
      <c r="AE7419">
        <f t="shared" si="115"/>
        <v>2006</v>
      </c>
    </row>
    <row r="7420" spans="1:31" x14ac:dyDescent="0.25">
      <c r="A7420" s="7">
        <v>7417</v>
      </c>
      <c r="B7420" s="8">
        <v>38772</v>
      </c>
      <c r="C7420" t="s">
        <v>3</v>
      </c>
      <c r="D7420" t="s">
        <v>123</v>
      </c>
      <c r="E7420" t="s">
        <v>9</v>
      </c>
      <c r="F7420" t="s">
        <v>713</v>
      </c>
      <c r="G7420" t="s">
        <v>714</v>
      </c>
      <c r="H7420" s="135" t="s">
        <v>2178</v>
      </c>
      <c r="I7420" t="s">
        <v>1454</v>
      </c>
      <c r="J7420" s="20">
        <v>18</v>
      </c>
      <c r="K7420" s="20" t="s">
        <v>3</v>
      </c>
      <c r="L7420" t="s">
        <v>1463</v>
      </c>
      <c r="M7420" s="20">
        <v>5.68</v>
      </c>
      <c r="N7420" s="20">
        <v>4.32</v>
      </c>
      <c r="AE7420">
        <f t="shared" si="115"/>
        <v>2006</v>
      </c>
    </row>
    <row r="7421" spans="1:31" x14ac:dyDescent="0.25">
      <c r="A7421" s="7">
        <v>7418</v>
      </c>
      <c r="B7421" s="8">
        <v>38772</v>
      </c>
      <c r="C7421" t="s">
        <v>3</v>
      </c>
      <c r="D7421" t="s">
        <v>442</v>
      </c>
      <c r="E7421" t="s">
        <v>9</v>
      </c>
      <c r="F7421" t="s">
        <v>733</v>
      </c>
      <c r="G7421" t="s">
        <v>377</v>
      </c>
      <c r="H7421" s="135" t="s">
        <v>1596</v>
      </c>
      <c r="I7421" t="s">
        <v>1454</v>
      </c>
      <c r="J7421" s="20">
        <v>17</v>
      </c>
      <c r="K7421" s="20" t="s">
        <v>1465</v>
      </c>
      <c r="L7421" t="s">
        <v>1466</v>
      </c>
      <c r="M7421" s="20">
        <v>4.25</v>
      </c>
      <c r="N7421" s="20">
        <v>4.25</v>
      </c>
      <c r="AE7421">
        <f t="shared" si="115"/>
        <v>2006</v>
      </c>
    </row>
    <row r="7422" spans="1:31" x14ac:dyDescent="0.25">
      <c r="A7422" s="7">
        <v>7419</v>
      </c>
      <c r="B7422" s="8">
        <v>38772</v>
      </c>
      <c r="C7422" t="s">
        <v>3</v>
      </c>
      <c r="D7422" t="s">
        <v>783</v>
      </c>
      <c r="E7422" t="s">
        <v>9</v>
      </c>
      <c r="F7422" t="s">
        <v>687</v>
      </c>
      <c r="G7422" t="s">
        <v>648</v>
      </c>
      <c r="H7422" s="135" t="s">
        <v>2311</v>
      </c>
      <c r="I7422" t="s">
        <v>1454</v>
      </c>
      <c r="J7422" s="20">
        <v>47</v>
      </c>
      <c r="K7422" s="20" t="s">
        <v>9</v>
      </c>
      <c r="L7422" t="s">
        <v>1463</v>
      </c>
      <c r="M7422" s="20">
        <v>11.28</v>
      </c>
      <c r="N7422" s="20">
        <v>13.22</v>
      </c>
      <c r="AE7422">
        <f t="shared" si="115"/>
        <v>2006</v>
      </c>
    </row>
    <row r="7423" spans="1:31" x14ac:dyDescent="0.25">
      <c r="A7423" s="7">
        <v>7420</v>
      </c>
      <c r="B7423" s="8">
        <v>38772</v>
      </c>
      <c r="C7423" t="s">
        <v>3</v>
      </c>
      <c r="D7423" t="s">
        <v>165</v>
      </c>
      <c r="E7423" t="s">
        <v>9</v>
      </c>
      <c r="F7423" t="s">
        <v>727</v>
      </c>
      <c r="G7423" t="s">
        <v>648</v>
      </c>
      <c r="H7423" s="135" t="s">
        <v>1790</v>
      </c>
      <c r="I7423" t="s">
        <v>1454</v>
      </c>
      <c r="J7423" s="20">
        <v>30</v>
      </c>
      <c r="K7423" s="20" t="s">
        <v>3</v>
      </c>
      <c r="L7423" t="s">
        <v>1464</v>
      </c>
      <c r="M7423" s="20">
        <v>9.4</v>
      </c>
      <c r="N7423" s="20">
        <v>6.6</v>
      </c>
      <c r="AE7423">
        <f t="shared" si="115"/>
        <v>2006</v>
      </c>
    </row>
    <row r="7424" spans="1:31" x14ac:dyDescent="0.25">
      <c r="A7424" s="7">
        <v>7421</v>
      </c>
      <c r="B7424" s="8">
        <v>38772</v>
      </c>
      <c r="C7424" t="s">
        <v>3</v>
      </c>
      <c r="D7424" t="s">
        <v>165</v>
      </c>
      <c r="E7424" t="s">
        <v>9</v>
      </c>
      <c r="F7424" t="s">
        <v>778</v>
      </c>
      <c r="G7424" t="s">
        <v>648</v>
      </c>
      <c r="H7424" s="136" t="s">
        <v>1496</v>
      </c>
      <c r="I7424" t="s">
        <v>1455</v>
      </c>
      <c r="J7424" s="20">
        <v>18</v>
      </c>
      <c r="K7424" s="20" t="s">
        <v>3</v>
      </c>
      <c r="L7424" t="s">
        <v>1464</v>
      </c>
      <c r="M7424" s="20">
        <v>3.02</v>
      </c>
      <c r="N7424" s="20">
        <v>1.98</v>
      </c>
      <c r="AE7424">
        <f t="shared" si="115"/>
        <v>2006</v>
      </c>
    </row>
    <row r="7425" spans="1:31" x14ac:dyDescent="0.25">
      <c r="A7425" s="7">
        <v>7422</v>
      </c>
      <c r="B7425" s="8">
        <v>38772</v>
      </c>
      <c r="C7425" t="s">
        <v>3</v>
      </c>
      <c r="D7425" t="s">
        <v>520</v>
      </c>
      <c r="E7425" t="s">
        <v>9</v>
      </c>
      <c r="F7425" t="s">
        <v>184</v>
      </c>
      <c r="G7425" t="s">
        <v>714</v>
      </c>
      <c r="H7425" s="135" t="s">
        <v>2025</v>
      </c>
      <c r="I7425" t="s">
        <v>1455</v>
      </c>
      <c r="J7425" s="20">
        <v>8</v>
      </c>
      <c r="K7425" s="20" t="s">
        <v>1465</v>
      </c>
      <c r="L7425" t="s">
        <v>1466</v>
      </c>
      <c r="M7425" s="20">
        <v>1</v>
      </c>
      <c r="N7425" s="20">
        <v>1</v>
      </c>
      <c r="AE7425">
        <f t="shared" si="115"/>
        <v>2006</v>
      </c>
    </row>
    <row r="7426" spans="1:31" x14ac:dyDescent="0.25">
      <c r="A7426" s="7">
        <v>7423</v>
      </c>
      <c r="B7426" s="8">
        <v>38772</v>
      </c>
      <c r="C7426" t="s">
        <v>3</v>
      </c>
      <c r="D7426" t="s">
        <v>787</v>
      </c>
      <c r="E7426" t="s">
        <v>9</v>
      </c>
      <c r="F7426" t="s">
        <v>733</v>
      </c>
      <c r="G7426" t="s">
        <v>714</v>
      </c>
      <c r="H7426" s="9" t="s">
        <v>2252</v>
      </c>
      <c r="I7426" t="s">
        <v>1454</v>
      </c>
      <c r="J7426" s="20">
        <v>23</v>
      </c>
      <c r="K7426" s="20" t="s">
        <v>9</v>
      </c>
      <c r="L7426" t="s">
        <v>1464</v>
      </c>
      <c r="M7426" s="20">
        <v>5.0600000000000005</v>
      </c>
      <c r="N7426" s="20">
        <v>7.4399999999999995</v>
      </c>
      <c r="AE7426">
        <f t="shared" si="115"/>
        <v>2006</v>
      </c>
    </row>
    <row r="7427" spans="1:31" x14ac:dyDescent="0.25">
      <c r="A7427" s="7">
        <v>7424</v>
      </c>
      <c r="B7427" s="8">
        <v>38772</v>
      </c>
      <c r="C7427" t="s">
        <v>3</v>
      </c>
      <c r="D7427" t="s">
        <v>655</v>
      </c>
      <c r="E7427" t="s">
        <v>9</v>
      </c>
      <c r="F7427" t="s">
        <v>395</v>
      </c>
      <c r="G7427" t="s">
        <v>732</v>
      </c>
      <c r="H7427" s="135" t="s">
        <v>2199</v>
      </c>
      <c r="I7427" t="s">
        <v>1454</v>
      </c>
      <c r="J7427" s="20">
        <v>29</v>
      </c>
      <c r="K7427" s="20" t="s">
        <v>9</v>
      </c>
      <c r="L7427" t="s">
        <v>1464</v>
      </c>
      <c r="M7427" s="20">
        <v>6.38</v>
      </c>
      <c r="N7427" s="20">
        <v>9.1199999999999992</v>
      </c>
      <c r="AE7427">
        <f t="shared" si="115"/>
        <v>2006</v>
      </c>
    </row>
    <row r="7428" spans="1:31" x14ac:dyDescent="0.25">
      <c r="A7428" s="7">
        <v>7425</v>
      </c>
      <c r="B7428" s="8">
        <v>38773</v>
      </c>
      <c r="C7428" t="s">
        <v>3</v>
      </c>
      <c r="D7428" t="s">
        <v>104</v>
      </c>
      <c r="E7428" t="s">
        <v>9</v>
      </c>
      <c r="F7428" t="s">
        <v>464</v>
      </c>
      <c r="G7428" t="s">
        <v>377</v>
      </c>
      <c r="H7428" s="135" t="s">
        <v>1496</v>
      </c>
      <c r="I7428" t="s">
        <v>1454</v>
      </c>
      <c r="J7428" s="20">
        <v>44</v>
      </c>
      <c r="K7428" s="20" t="s">
        <v>9</v>
      </c>
      <c r="L7428" t="s">
        <v>1464</v>
      </c>
      <c r="M7428" s="20">
        <v>9.68</v>
      </c>
      <c r="N7428" s="20">
        <v>13.32</v>
      </c>
      <c r="AE7428">
        <f t="shared" ref="AE7428:AE7491" si="116">YEAR(B7428)</f>
        <v>2006</v>
      </c>
    </row>
    <row r="7429" spans="1:31" x14ac:dyDescent="0.25">
      <c r="A7429" s="7">
        <v>7426</v>
      </c>
      <c r="B7429" s="8">
        <v>38773</v>
      </c>
      <c r="C7429" t="s">
        <v>3</v>
      </c>
      <c r="D7429" t="s">
        <v>778</v>
      </c>
      <c r="E7429" t="s">
        <v>9</v>
      </c>
      <c r="F7429" t="s">
        <v>768</v>
      </c>
      <c r="G7429" t="s">
        <v>11</v>
      </c>
      <c r="H7429" s="135" t="s">
        <v>1499</v>
      </c>
      <c r="I7429" t="s">
        <v>1454</v>
      </c>
      <c r="J7429" s="20">
        <v>30</v>
      </c>
      <c r="K7429" s="20" t="s">
        <v>9</v>
      </c>
      <c r="L7429" t="s">
        <v>1464</v>
      </c>
      <c r="M7429" s="20">
        <v>6.6</v>
      </c>
      <c r="N7429" s="20">
        <v>9.4</v>
      </c>
      <c r="AE7429">
        <f t="shared" si="116"/>
        <v>2006</v>
      </c>
    </row>
    <row r="7430" spans="1:31" x14ac:dyDescent="0.25">
      <c r="A7430" s="7">
        <v>7427</v>
      </c>
      <c r="B7430" s="8">
        <v>38773</v>
      </c>
      <c r="C7430" t="s">
        <v>3</v>
      </c>
      <c r="D7430" t="s">
        <v>104</v>
      </c>
      <c r="E7430" t="s">
        <v>9</v>
      </c>
      <c r="F7430" t="s">
        <v>681</v>
      </c>
      <c r="G7430" t="s">
        <v>14</v>
      </c>
      <c r="H7430" s="135" t="s">
        <v>1496</v>
      </c>
      <c r="I7430" t="s">
        <v>1454</v>
      </c>
      <c r="J7430" s="20">
        <v>15</v>
      </c>
      <c r="K7430" s="20" t="s">
        <v>9</v>
      </c>
      <c r="L7430" t="s">
        <v>1463</v>
      </c>
      <c r="M7430" s="20">
        <v>3.6</v>
      </c>
      <c r="N7430" s="20">
        <v>4.9000000000000004</v>
      </c>
      <c r="AE7430">
        <f t="shared" si="116"/>
        <v>2006</v>
      </c>
    </row>
    <row r="7431" spans="1:31" x14ac:dyDescent="0.25">
      <c r="A7431" s="7">
        <v>7428</v>
      </c>
      <c r="B7431" s="8">
        <v>38773</v>
      </c>
      <c r="C7431" t="s">
        <v>3</v>
      </c>
      <c r="D7431" t="s">
        <v>117</v>
      </c>
      <c r="E7431" t="s">
        <v>9</v>
      </c>
      <c r="F7431" t="s">
        <v>730</v>
      </c>
      <c r="G7431" t="s">
        <v>377</v>
      </c>
      <c r="H7431" s="9" t="s">
        <v>2270</v>
      </c>
      <c r="I7431" t="s">
        <v>1454</v>
      </c>
      <c r="J7431" s="20">
        <v>41</v>
      </c>
      <c r="K7431" s="20" t="s">
        <v>3</v>
      </c>
      <c r="L7431" t="s">
        <v>1464</v>
      </c>
      <c r="M7431" s="20">
        <v>12.48</v>
      </c>
      <c r="N7431" s="20">
        <v>9.02</v>
      </c>
      <c r="AE7431">
        <f t="shared" si="116"/>
        <v>2006</v>
      </c>
    </row>
    <row r="7432" spans="1:31" x14ac:dyDescent="0.25">
      <c r="A7432" s="7">
        <v>7429</v>
      </c>
      <c r="B7432" s="8">
        <v>38773</v>
      </c>
      <c r="C7432" t="s">
        <v>3</v>
      </c>
      <c r="D7432" t="s">
        <v>543</v>
      </c>
      <c r="E7432" t="s">
        <v>9</v>
      </c>
      <c r="F7432" t="s">
        <v>464</v>
      </c>
      <c r="G7432" t="s">
        <v>377</v>
      </c>
      <c r="H7432" s="135" t="s">
        <v>1496</v>
      </c>
      <c r="I7432" t="s">
        <v>1454</v>
      </c>
      <c r="J7432" s="20">
        <v>40</v>
      </c>
      <c r="K7432" s="20" t="s">
        <v>9</v>
      </c>
      <c r="L7432" t="s">
        <v>1464</v>
      </c>
      <c r="M7432" s="20">
        <v>8.8000000000000007</v>
      </c>
      <c r="N7432" s="20">
        <v>12.2</v>
      </c>
      <c r="AE7432">
        <f t="shared" si="116"/>
        <v>2006</v>
      </c>
    </row>
    <row r="7433" spans="1:31" x14ac:dyDescent="0.25">
      <c r="A7433" s="7">
        <v>7430</v>
      </c>
      <c r="B7433" s="8">
        <v>38773</v>
      </c>
      <c r="C7433" t="s">
        <v>3</v>
      </c>
      <c r="D7433" t="s">
        <v>756</v>
      </c>
      <c r="E7433" t="s">
        <v>9</v>
      </c>
      <c r="F7433" t="s">
        <v>729</v>
      </c>
      <c r="G7433" t="s">
        <v>648</v>
      </c>
      <c r="H7433" s="136" t="s">
        <v>1496</v>
      </c>
      <c r="I7433" t="s">
        <v>1455</v>
      </c>
      <c r="J7433" s="20">
        <v>18</v>
      </c>
      <c r="K7433" s="20" t="s">
        <v>3</v>
      </c>
      <c r="L7433" t="s">
        <v>1464</v>
      </c>
      <c r="M7433" s="20">
        <v>3.02</v>
      </c>
      <c r="N7433" s="20">
        <v>1.98</v>
      </c>
      <c r="AE7433">
        <f t="shared" si="116"/>
        <v>2006</v>
      </c>
    </row>
    <row r="7434" spans="1:31" x14ac:dyDescent="0.25">
      <c r="A7434" s="7">
        <v>7431</v>
      </c>
      <c r="B7434" s="8">
        <v>38773</v>
      </c>
      <c r="C7434" t="s">
        <v>3</v>
      </c>
      <c r="D7434" t="s">
        <v>165</v>
      </c>
      <c r="E7434" t="s">
        <v>9</v>
      </c>
      <c r="F7434" t="s">
        <v>778</v>
      </c>
      <c r="G7434" t="s">
        <v>648</v>
      </c>
      <c r="H7434" s="136" t="s">
        <v>1496</v>
      </c>
      <c r="I7434" t="s">
        <v>1455</v>
      </c>
      <c r="J7434" s="20">
        <v>18</v>
      </c>
      <c r="K7434" s="20" t="s">
        <v>3</v>
      </c>
      <c r="L7434" t="s">
        <v>1464</v>
      </c>
      <c r="M7434" s="20">
        <v>3.02</v>
      </c>
      <c r="N7434" s="20">
        <v>1.98</v>
      </c>
      <c r="AE7434">
        <f t="shared" si="116"/>
        <v>2006</v>
      </c>
    </row>
    <row r="7435" spans="1:31" x14ac:dyDescent="0.25">
      <c r="A7435" s="7">
        <v>7432</v>
      </c>
      <c r="B7435" s="8">
        <v>38773</v>
      </c>
      <c r="C7435" t="s">
        <v>3</v>
      </c>
      <c r="D7435" t="s">
        <v>787</v>
      </c>
      <c r="E7435" t="s">
        <v>9</v>
      </c>
      <c r="F7435" t="s">
        <v>784</v>
      </c>
      <c r="G7435" t="s">
        <v>714</v>
      </c>
      <c r="H7435" s="135" t="s">
        <v>2060</v>
      </c>
      <c r="I7435" t="s">
        <v>1454</v>
      </c>
      <c r="J7435" s="20">
        <v>4</v>
      </c>
      <c r="K7435" s="20" t="s">
        <v>9</v>
      </c>
      <c r="L7435" t="s">
        <v>1463</v>
      </c>
      <c r="M7435" s="20">
        <v>0.96</v>
      </c>
      <c r="N7435" s="20">
        <v>2.04</v>
      </c>
      <c r="AE7435">
        <f t="shared" si="116"/>
        <v>2006</v>
      </c>
    </row>
    <row r="7436" spans="1:31" x14ac:dyDescent="0.25">
      <c r="A7436" s="7">
        <v>7433</v>
      </c>
      <c r="B7436" s="8">
        <v>38773</v>
      </c>
      <c r="C7436" t="s">
        <v>3</v>
      </c>
      <c r="D7436" t="s">
        <v>165</v>
      </c>
      <c r="E7436" t="s">
        <v>9</v>
      </c>
      <c r="F7436" t="s">
        <v>568</v>
      </c>
      <c r="G7436" t="s">
        <v>569</v>
      </c>
      <c r="H7436" s="9" t="s">
        <v>2169</v>
      </c>
      <c r="I7436" t="s">
        <v>1455</v>
      </c>
      <c r="J7436" s="20">
        <v>43</v>
      </c>
      <c r="K7436" s="20" t="s">
        <v>9</v>
      </c>
      <c r="L7436" t="s">
        <v>1464</v>
      </c>
      <c r="M7436" s="20">
        <v>4.7300000000000004</v>
      </c>
      <c r="N7436" s="20">
        <v>6.52</v>
      </c>
      <c r="AE7436">
        <f t="shared" si="116"/>
        <v>2006</v>
      </c>
    </row>
    <row r="7437" spans="1:31" x14ac:dyDescent="0.25">
      <c r="A7437" s="7">
        <v>7434</v>
      </c>
      <c r="B7437" s="8">
        <v>38773</v>
      </c>
      <c r="C7437" t="s">
        <v>3</v>
      </c>
      <c r="D7437" t="s">
        <v>770</v>
      </c>
      <c r="E7437" t="s">
        <v>9</v>
      </c>
      <c r="F7437" t="s">
        <v>767</v>
      </c>
      <c r="G7437" t="s">
        <v>732</v>
      </c>
      <c r="H7437" s="135" t="s">
        <v>2312</v>
      </c>
      <c r="I7437" t="s">
        <v>1454</v>
      </c>
      <c r="J7437" s="20">
        <v>28</v>
      </c>
      <c r="K7437" s="20" t="s">
        <v>3</v>
      </c>
      <c r="L7437" t="s">
        <v>1464</v>
      </c>
      <c r="M7437" s="20">
        <v>8.84</v>
      </c>
      <c r="N7437" s="20">
        <v>6.16</v>
      </c>
      <c r="AE7437">
        <f t="shared" si="116"/>
        <v>2006</v>
      </c>
    </row>
    <row r="7438" spans="1:31" x14ac:dyDescent="0.25">
      <c r="A7438" s="7">
        <v>7435</v>
      </c>
      <c r="B7438" s="8">
        <v>38774</v>
      </c>
      <c r="C7438" t="s">
        <v>3</v>
      </c>
      <c r="D7438" t="s">
        <v>500</v>
      </c>
      <c r="E7438" t="s">
        <v>9</v>
      </c>
      <c r="F7438" t="s">
        <v>651</v>
      </c>
      <c r="G7438" t="s">
        <v>17</v>
      </c>
      <c r="H7438" s="135" t="s">
        <v>1520</v>
      </c>
      <c r="I7438" t="s">
        <v>1454</v>
      </c>
      <c r="J7438" s="20">
        <v>75</v>
      </c>
      <c r="K7438" s="20" t="s">
        <v>3</v>
      </c>
      <c r="L7438" t="s">
        <v>1464</v>
      </c>
      <c r="M7438" s="20">
        <v>22</v>
      </c>
      <c r="N7438" s="20">
        <v>16.5</v>
      </c>
      <c r="AE7438">
        <f t="shared" si="116"/>
        <v>2006</v>
      </c>
    </row>
    <row r="7439" spans="1:31" x14ac:dyDescent="0.25">
      <c r="A7439" s="7">
        <v>7436</v>
      </c>
      <c r="B7439" s="8">
        <v>38774</v>
      </c>
      <c r="C7439" t="s">
        <v>3</v>
      </c>
      <c r="D7439" t="s">
        <v>543</v>
      </c>
      <c r="E7439" t="s">
        <v>9</v>
      </c>
      <c r="F7439" t="s">
        <v>787</v>
      </c>
      <c r="G7439" t="s">
        <v>648</v>
      </c>
      <c r="H7439" s="135" t="s">
        <v>1792</v>
      </c>
      <c r="I7439" t="s">
        <v>1455</v>
      </c>
      <c r="J7439" s="20">
        <v>6</v>
      </c>
      <c r="K7439" s="20" t="s">
        <v>1465</v>
      </c>
      <c r="L7439" t="s">
        <v>1466</v>
      </c>
      <c r="M7439" s="20">
        <v>0.75</v>
      </c>
      <c r="N7439" s="20">
        <v>0.75</v>
      </c>
      <c r="AE7439">
        <f t="shared" si="116"/>
        <v>2006</v>
      </c>
    </row>
    <row r="7440" spans="1:31" x14ac:dyDescent="0.25">
      <c r="A7440" s="7">
        <v>7437</v>
      </c>
      <c r="B7440" s="8">
        <v>38774</v>
      </c>
      <c r="C7440" t="s">
        <v>3</v>
      </c>
      <c r="D7440" t="s">
        <v>787</v>
      </c>
      <c r="E7440" t="s">
        <v>9</v>
      </c>
      <c r="F7440" t="s">
        <v>789</v>
      </c>
      <c r="G7440" t="s">
        <v>648</v>
      </c>
      <c r="H7440" s="136" t="s">
        <v>2038</v>
      </c>
      <c r="I7440" t="s">
        <v>1455</v>
      </c>
      <c r="J7440" s="20">
        <v>4</v>
      </c>
      <c r="K7440" s="20" t="s">
        <v>3</v>
      </c>
      <c r="L7440" t="s">
        <v>1464</v>
      </c>
      <c r="M7440" s="20">
        <v>1.06</v>
      </c>
      <c r="N7440" s="20">
        <v>0.44</v>
      </c>
      <c r="AE7440">
        <f t="shared" si="116"/>
        <v>2006</v>
      </c>
    </row>
    <row r="7441" spans="1:31" x14ac:dyDescent="0.25">
      <c r="A7441" s="7">
        <v>7438</v>
      </c>
      <c r="B7441" s="8">
        <v>38774</v>
      </c>
      <c r="C7441" t="s">
        <v>3</v>
      </c>
      <c r="D7441" t="s">
        <v>787</v>
      </c>
      <c r="E7441" t="s">
        <v>9</v>
      </c>
      <c r="F7441" t="s">
        <v>789</v>
      </c>
      <c r="G7441" t="s">
        <v>648</v>
      </c>
      <c r="H7441" s="136" t="s">
        <v>2038</v>
      </c>
      <c r="I7441" t="s">
        <v>1455</v>
      </c>
      <c r="J7441" s="20">
        <v>4</v>
      </c>
      <c r="K7441" s="20" t="s">
        <v>3</v>
      </c>
      <c r="L7441" t="s">
        <v>1463</v>
      </c>
      <c r="M7441" s="20">
        <v>1.02</v>
      </c>
      <c r="N7441" s="20">
        <v>0.48</v>
      </c>
      <c r="AE7441">
        <f t="shared" si="116"/>
        <v>2006</v>
      </c>
    </row>
    <row r="7442" spans="1:31" x14ac:dyDescent="0.25">
      <c r="A7442" s="7">
        <v>7439</v>
      </c>
      <c r="B7442" s="8">
        <v>38774</v>
      </c>
      <c r="C7442" t="s">
        <v>3</v>
      </c>
      <c r="D7442" t="s">
        <v>279</v>
      </c>
      <c r="E7442" t="s">
        <v>9</v>
      </c>
      <c r="F7442" t="s">
        <v>641</v>
      </c>
      <c r="G7442" t="s">
        <v>714</v>
      </c>
      <c r="H7442" s="9" t="s">
        <v>2242</v>
      </c>
      <c r="I7442" t="s">
        <v>1454</v>
      </c>
      <c r="J7442" s="20">
        <v>43</v>
      </c>
      <c r="K7442" s="20" t="s">
        <v>3</v>
      </c>
      <c r="L7442" t="s">
        <v>1464</v>
      </c>
      <c r="M7442" s="20">
        <v>13.04</v>
      </c>
      <c r="N7442" s="20">
        <v>9.4600000000000009</v>
      </c>
      <c r="AE7442">
        <f t="shared" si="116"/>
        <v>2006</v>
      </c>
    </row>
    <row r="7443" spans="1:31" x14ac:dyDescent="0.25">
      <c r="A7443" s="7">
        <v>7440</v>
      </c>
      <c r="B7443" s="8">
        <v>38774</v>
      </c>
      <c r="C7443" t="s">
        <v>3</v>
      </c>
      <c r="D7443" t="s">
        <v>302</v>
      </c>
      <c r="E7443" t="s">
        <v>9</v>
      </c>
      <c r="F7443" t="s">
        <v>641</v>
      </c>
      <c r="G7443" t="s">
        <v>714</v>
      </c>
      <c r="H7443" s="9" t="s">
        <v>2181</v>
      </c>
      <c r="I7443" t="s">
        <v>1454</v>
      </c>
      <c r="J7443" s="20">
        <v>19</v>
      </c>
      <c r="K7443" s="20" t="s">
        <v>9</v>
      </c>
      <c r="L7443" t="s">
        <v>1464</v>
      </c>
      <c r="M7443" s="20">
        <v>4.18</v>
      </c>
      <c r="N7443" s="20">
        <v>6.32</v>
      </c>
      <c r="AE7443">
        <f t="shared" si="116"/>
        <v>2006</v>
      </c>
    </row>
    <row r="7444" spans="1:31" x14ac:dyDescent="0.25">
      <c r="A7444" s="7">
        <v>7441</v>
      </c>
      <c r="B7444" s="8">
        <v>38774</v>
      </c>
      <c r="C7444" t="s">
        <v>3</v>
      </c>
      <c r="D7444" t="s">
        <v>500</v>
      </c>
      <c r="E7444" t="s">
        <v>9</v>
      </c>
      <c r="F7444" t="s">
        <v>641</v>
      </c>
      <c r="G7444" t="s">
        <v>732</v>
      </c>
      <c r="H7444" s="135" t="s">
        <v>2186</v>
      </c>
      <c r="I7444" t="s">
        <v>1454</v>
      </c>
      <c r="J7444" s="20">
        <v>65</v>
      </c>
      <c r="K7444" s="20" t="s">
        <v>9</v>
      </c>
      <c r="L7444" t="s">
        <v>1464</v>
      </c>
      <c r="M7444" s="20">
        <v>14.3</v>
      </c>
      <c r="N7444" s="20">
        <v>19.2</v>
      </c>
      <c r="AE7444">
        <f t="shared" si="116"/>
        <v>2006</v>
      </c>
    </row>
    <row r="7445" spans="1:31" x14ac:dyDescent="0.25">
      <c r="A7445" s="7">
        <v>7442</v>
      </c>
      <c r="B7445" s="8">
        <v>38775</v>
      </c>
      <c r="C7445" t="s">
        <v>3</v>
      </c>
      <c r="D7445" t="s">
        <v>789</v>
      </c>
      <c r="E7445" t="s">
        <v>9</v>
      </c>
      <c r="F7445" t="s">
        <v>784</v>
      </c>
      <c r="G7445" t="s">
        <v>714</v>
      </c>
      <c r="H7445" s="135" t="s">
        <v>2178</v>
      </c>
      <c r="I7445" t="s">
        <v>1454</v>
      </c>
      <c r="J7445" s="20">
        <v>39</v>
      </c>
      <c r="K7445" s="20" t="s">
        <v>9</v>
      </c>
      <c r="L7445" t="s">
        <v>1464</v>
      </c>
      <c r="M7445" s="20">
        <v>8.58</v>
      </c>
      <c r="N7445" s="20">
        <v>11.92</v>
      </c>
      <c r="AE7445">
        <f t="shared" si="116"/>
        <v>2006</v>
      </c>
    </row>
    <row r="7446" spans="1:31" x14ac:dyDescent="0.25">
      <c r="A7446" s="7">
        <v>7443</v>
      </c>
      <c r="B7446" s="8">
        <v>38775</v>
      </c>
      <c r="C7446" t="s">
        <v>3</v>
      </c>
      <c r="D7446" t="s">
        <v>789</v>
      </c>
      <c r="E7446" t="s">
        <v>9</v>
      </c>
      <c r="F7446" t="s">
        <v>687</v>
      </c>
      <c r="G7446" t="s">
        <v>714</v>
      </c>
      <c r="H7446" s="135" t="s">
        <v>1994</v>
      </c>
      <c r="I7446" t="s">
        <v>1454</v>
      </c>
      <c r="J7446" s="20">
        <v>5</v>
      </c>
      <c r="K7446" s="20" t="s">
        <v>3</v>
      </c>
      <c r="L7446" t="s">
        <v>1463</v>
      </c>
      <c r="M7446" s="20">
        <v>2.2999999999999998</v>
      </c>
      <c r="N7446" s="20">
        <v>1.2</v>
      </c>
      <c r="AE7446">
        <f t="shared" si="116"/>
        <v>2006</v>
      </c>
    </row>
    <row r="7447" spans="1:31" x14ac:dyDescent="0.25">
      <c r="A7447" s="7">
        <v>7444</v>
      </c>
      <c r="B7447" s="8">
        <v>38775</v>
      </c>
      <c r="C7447" t="s">
        <v>3</v>
      </c>
      <c r="D7447" t="s">
        <v>786</v>
      </c>
      <c r="E7447" t="s">
        <v>9</v>
      </c>
      <c r="F7447" t="s">
        <v>700</v>
      </c>
      <c r="G7447" t="s">
        <v>14</v>
      </c>
      <c r="H7447" s="135" t="s">
        <v>1489</v>
      </c>
      <c r="I7447" t="s">
        <v>1454</v>
      </c>
      <c r="J7447" s="20">
        <v>6</v>
      </c>
      <c r="K7447" s="20" t="s">
        <v>9</v>
      </c>
      <c r="L7447" t="s">
        <v>1464</v>
      </c>
      <c r="M7447" s="20">
        <v>1.32</v>
      </c>
      <c r="N7447" s="20">
        <v>2.6799999999999997</v>
      </c>
      <c r="AE7447">
        <f t="shared" si="116"/>
        <v>2006</v>
      </c>
    </row>
    <row r="7448" spans="1:31" x14ac:dyDescent="0.25">
      <c r="A7448" s="7">
        <v>7445</v>
      </c>
      <c r="B7448" s="8">
        <v>38775</v>
      </c>
      <c r="C7448" t="s">
        <v>3</v>
      </c>
      <c r="D7448" t="s">
        <v>187</v>
      </c>
      <c r="E7448" t="s">
        <v>9</v>
      </c>
      <c r="F7448" t="s">
        <v>113</v>
      </c>
      <c r="G7448" t="s">
        <v>14</v>
      </c>
      <c r="H7448" s="135" t="s">
        <v>1496</v>
      </c>
      <c r="I7448" t="s">
        <v>1454</v>
      </c>
      <c r="J7448" s="20">
        <v>14</v>
      </c>
      <c r="K7448" s="20" t="s">
        <v>3</v>
      </c>
      <c r="L7448" t="s">
        <v>1464</v>
      </c>
      <c r="M7448" s="20">
        <v>4.92</v>
      </c>
      <c r="N7448" s="20">
        <v>3.08</v>
      </c>
      <c r="AE7448">
        <f t="shared" si="116"/>
        <v>2006</v>
      </c>
    </row>
    <row r="7449" spans="1:31" x14ac:dyDescent="0.25">
      <c r="A7449" s="7">
        <v>7446</v>
      </c>
      <c r="B7449" s="8">
        <v>38775</v>
      </c>
      <c r="C7449" t="s">
        <v>3</v>
      </c>
      <c r="D7449" t="s">
        <v>789</v>
      </c>
      <c r="E7449" t="s">
        <v>9</v>
      </c>
      <c r="F7449" t="s">
        <v>787</v>
      </c>
      <c r="G7449" t="s">
        <v>648</v>
      </c>
      <c r="H7449" s="136" t="s">
        <v>2038</v>
      </c>
      <c r="I7449" t="s">
        <v>1455</v>
      </c>
      <c r="J7449" s="20">
        <v>4</v>
      </c>
      <c r="K7449" s="20" t="s">
        <v>1465</v>
      </c>
      <c r="L7449" t="s">
        <v>1466</v>
      </c>
      <c r="M7449" s="20">
        <v>0.5</v>
      </c>
      <c r="N7449" s="20">
        <v>0.5</v>
      </c>
      <c r="AE7449">
        <f t="shared" si="116"/>
        <v>2006</v>
      </c>
    </row>
    <row r="7450" spans="1:31" x14ac:dyDescent="0.25">
      <c r="A7450" s="7">
        <v>7447</v>
      </c>
      <c r="B7450" s="8">
        <v>38775</v>
      </c>
      <c r="C7450" t="s">
        <v>3</v>
      </c>
      <c r="D7450" t="s">
        <v>187</v>
      </c>
      <c r="E7450" t="s">
        <v>9</v>
      </c>
      <c r="F7450" t="s">
        <v>767</v>
      </c>
      <c r="G7450" t="s">
        <v>648</v>
      </c>
      <c r="H7450" s="135" t="s">
        <v>1810</v>
      </c>
      <c r="I7450" t="s">
        <v>1454</v>
      </c>
      <c r="J7450" s="20">
        <v>75</v>
      </c>
      <c r="K7450" s="20" t="s">
        <v>3</v>
      </c>
      <c r="L7450" t="s">
        <v>1464</v>
      </c>
      <c r="M7450" s="20">
        <v>22</v>
      </c>
      <c r="N7450" s="20">
        <v>16.5</v>
      </c>
      <c r="AE7450">
        <f t="shared" si="116"/>
        <v>2006</v>
      </c>
    </row>
    <row r="7451" spans="1:31" x14ac:dyDescent="0.25">
      <c r="A7451" s="7">
        <v>7448</v>
      </c>
      <c r="B7451" s="8">
        <v>38775</v>
      </c>
      <c r="C7451" t="s">
        <v>3</v>
      </c>
      <c r="D7451" t="s">
        <v>187</v>
      </c>
      <c r="E7451" t="s">
        <v>9</v>
      </c>
      <c r="F7451" t="s">
        <v>777</v>
      </c>
      <c r="G7451" t="s">
        <v>648</v>
      </c>
      <c r="H7451" s="135" t="s">
        <v>1810</v>
      </c>
      <c r="I7451" t="s">
        <v>1454</v>
      </c>
      <c r="J7451" s="20">
        <v>46</v>
      </c>
      <c r="K7451" s="20" t="s">
        <v>3</v>
      </c>
      <c r="L7451" t="s">
        <v>1464</v>
      </c>
      <c r="M7451" s="20">
        <v>13.879999999999999</v>
      </c>
      <c r="N7451" s="20">
        <v>10.120000000000001</v>
      </c>
      <c r="AE7451">
        <f t="shared" si="116"/>
        <v>2006</v>
      </c>
    </row>
    <row r="7452" spans="1:31" x14ac:dyDescent="0.25">
      <c r="A7452" s="7">
        <v>7449</v>
      </c>
      <c r="B7452" s="8">
        <v>38775</v>
      </c>
      <c r="C7452" t="s">
        <v>3</v>
      </c>
      <c r="D7452" t="s">
        <v>187</v>
      </c>
      <c r="E7452" t="s">
        <v>9</v>
      </c>
      <c r="F7452" t="s">
        <v>85</v>
      </c>
      <c r="G7452" t="s">
        <v>648</v>
      </c>
      <c r="H7452" s="136" t="s">
        <v>1496</v>
      </c>
      <c r="I7452" t="s">
        <v>1454</v>
      </c>
      <c r="J7452" s="20">
        <v>76</v>
      </c>
      <c r="K7452" s="20" t="s">
        <v>3</v>
      </c>
      <c r="L7452" t="s">
        <v>1464</v>
      </c>
      <c r="M7452" s="20">
        <v>22.28</v>
      </c>
      <c r="N7452" s="20">
        <v>16.72</v>
      </c>
      <c r="AE7452">
        <f t="shared" si="116"/>
        <v>2006</v>
      </c>
    </row>
    <row r="7453" spans="1:31" x14ac:dyDescent="0.25">
      <c r="A7453" s="7">
        <v>7450</v>
      </c>
      <c r="B7453" s="8">
        <v>38775</v>
      </c>
      <c r="C7453" t="s">
        <v>3</v>
      </c>
      <c r="D7453" t="s">
        <v>187</v>
      </c>
      <c r="E7453" t="s">
        <v>9</v>
      </c>
      <c r="F7453" t="s">
        <v>122</v>
      </c>
      <c r="G7453" t="s">
        <v>648</v>
      </c>
      <c r="H7453" s="136" t="s">
        <v>1496</v>
      </c>
      <c r="I7453" t="s">
        <v>1454</v>
      </c>
      <c r="J7453" s="20">
        <v>55</v>
      </c>
      <c r="K7453" s="20" t="s">
        <v>3</v>
      </c>
      <c r="L7453" t="s">
        <v>1464</v>
      </c>
      <c r="M7453" s="20">
        <v>16.399999999999999</v>
      </c>
      <c r="N7453" s="20">
        <v>12.1</v>
      </c>
      <c r="AE7453">
        <f t="shared" si="116"/>
        <v>2006</v>
      </c>
    </row>
    <row r="7454" spans="1:31" x14ac:dyDescent="0.25">
      <c r="A7454" s="7">
        <v>7451</v>
      </c>
      <c r="B7454" s="8">
        <v>38775</v>
      </c>
      <c r="C7454" t="s">
        <v>3</v>
      </c>
      <c r="D7454" t="s">
        <v>187</v>
      </c>
      <c r="E7454" t="s">
        <v>9</v>
      </c>
      <c r="F7454" t="s">
        <v>682</v>
      </c>
      <c r="G7454" t="s">
        <v>648</v>
      </c>
      <c r="H7454" s="136" t="s">
        <v>1496</v>
      </c>
      <c r="I7454" t="s">
        <v>1454</v>
      </c>
      <c r="J7454" s="20">
        <v>28</v>
      </c>
      <c r="K7454" s="20" t="s">
        <v>1465</v>
      </c>
      <c r="L7454" t="s">
        <v>1466</v>
      </c>
      <c r="M7454" s="20">
        <v>7</v>
      </c>
      <c r="N7454" s="20">
        <v>7</v>
      </c>
      <c r="AE7454">
        <f t="shared" si="116"/>
        <v>2006</v>
      </c>
    </row>
    <row r="7455" spans="1:31" x14ac:dyDescent="0.25">
      <c r="A7455" s="7">
        <v>7452</v>
      </c>
      <c r="B7455" s="8">
        <v>38775</v>
      </c>
      <c r="C7455" t="s">
        <v>3</v>
      </c>
      <c r="D7455" t="s">
        <v>237</v>
      </c>
      <c r="E7455" t="s">
        <v>9</v>
      </c>
      <c r="F7455" t="s">
        <v>186</v>
      </c>
      <c r="G7455" t="s">
        <v>732</v>
      </c>
      <c r="H7455" s="135" t="s">
        <v>2160</v>
      </c>
      <c r="I7455" t="s">
        <v>1454</v>
      </c>
      <c r="J7455" s="20">
        <v>10</v>
      </c>
      <c r="K7455" s="20" t="s">
        <v>3</v>
      </c>
      <c r="L7455" t="s">
        <v>1463</v>
      </c>
      <c r="M7455" s="20">
        <v>3.6</v>
      </c>
      <c r="N7455" s="20">
        <v>2.4</v>
      </c>
      <c r="AE7455">
        <f t="shared" si="116"/>
        <v>2006</v>
      </c>
    </row>
    <row r="7456" spans="1:31" x14ac:dyDescent="0.25">
      <c r="A7456" s="7">
        <v>7453</v>
      </c>
      <c r="B7456" s="8">
        <v>38775</v>
      </c>
      <c r="C7456" t="s">
        <v>3</v>
      </c>
      <c r="D7456" t="s">
        <v>791</v>
      </c>
      <c r="E7456" t="s">
        <v>9</v>
      </c>
      <c r="F7456" t="s">
        <v>729</v>
      </c>
      <c r="G7456" t="s">
        <v>648</v>
      </c>
      <c r="H7456" s="9" t="s">
        <v>1797</v>
      </c>
      <c r="I7456" t="s">
        <v>1458</v>
      </c>
      <c r="J7456" s="20">
        <v>16</v>
      </c>
      <c r="K7456" s="20" t="s">
        <v>1465</v>
      </c>
      <c r="L7456" t="s">
        <v>1466</v>
      </c>
      <c r="M7456" s="20">
        <v>30</v>
      </c>
      <c r="N7456" s="20">
        <v>10</v>
      </c>
      <c r="AE7456">
        <f t="shared" si="116"/>
        <v>2006</v>
      </c>
    </row>
    <row r="7457" spans="1:31" x14ac:dyDescent="0.25">
      <c r="A7457" s="7">
        <v>7454</v>
      </c>
      <c r="B7457" s="8">
        <v>38776</v>
      </c>
      <c r="C7457" t="s">
        <v>3</v>
      </c>
      <c r="D7457" t="s">
        <v>787</v>
      </c>
      <c r="E7457" t="s">
        <v>9</v>
      </c>
      <c r="F7457" t="s">
        <v>791</v>
      </c>
      <c r="G7457" t="s">
        <v>648</v>
      </c>
      <c r="H7457" s="9" t="s">
        <v>1797</v>
      </c>
      <c r="I7457" t="s">
        <v>1455</v>
      </c>
      <c r="J7457" s="20">
        <v>4</v>
      </c>
      <c r="K7457" s="20" t="s">
        <v>1465</v>
      </c>
      <c r="L7457" t="s">
        <v>1466</v>
      </c>
      <c r="M7457" s="20">
        <v>0.5</v>
      </c>
      <c r="N7457" s="20">
        <v>0.5</v>
      </c>
      <c r="AE7457">
        <f t="shared" si="116"/>
        <v>2006</v>
      </c>
    </row>
    <row r="7458" spans="1:31" x14ac:dyDescent="0.25">
      <c r="A7458" s="7">
        <v>7455</v>
      </c>
      <c r="B7458" s="8">
        <v>38776</v>
      </c>
      <c r="C7458" t="s">
        <v>3</v>
      </c>
      <c r="D7458" t="s">
        <v>785</v>
      </c>
      <c r="E7458" t="s">
        <v>9</v>
      </c>
      <c r="F7458" t="s">
        <v>672</v>
      </c>
      <c r="G7458" t="s">
        <v>17</v>
      </c>
      <c r="H7458" s="135" t="s">
        <v>1504</v>
      </c>
      <c r="I7458" t="s">
        <v>1454</v>
      </c>
      <c r="J7458" s="20">
        <v>23</v>
      </c>
      <c r="K7458" s="20" t="s">
        <v>9</v>
      </c>
      <c r="L7458" t="s">
        <v>1464</v>
      </c>
      <c r="M7458" s="20">
        <v>5.0600000000000005</v>
      </c>
      <c r="N7458" s="20">
        <v>7.4399999999999995</v>
      </c>
      <c r="AE7458">
        <f t="shared" si="116"/>
        <v>2006</v>
      </c>
    </row>
    <row r="7459" spans="1:31" x14ac:dyDescent="0.25">
      <c r="A7459" s="7">
        <v>7456</v>
      </c>
      <c r="B7459" s="8">
        <v>38776</v>
      </c>
      <c r="C7459" t="s">
        <v>3</v>
      </c>
      <c r="D7459" t="s">
        <v>165</v>
      </c>
      <c r="E7459" t="s">
        <v>9</v>
      </c>
      <c r="F7459" t="s">
        <v>787</v>
      </c>
      <c r="G7459" t="s">
        <v>648</v>
      </c>
      <c r="H7459" s="135" t="s">
        <v>1833</v>
      </c>
      <c r="I7459" t="s">
        <v>1455</v>
      </c>
      <c r="J7459" s="20">
        <v>4</v>
      </c>
      <c r="K7459" s="20" t="s">
        <v>1465</v>
      </c>
      <c r="L7459" t="s">
        <v>1466</v>
      </c>
      <c r="M7459" s="20">
        <v>0.5</v>
      </c>
      <c r="N7459" s="20">
        <v>0.5</v>
      </c>
      <c r="AE7459">
        <f t="shared" si="116"/>
        <v>2006</v>
      </c>
    </row>
    <row r="7460" spans="1:31" x14ac:dyDescent="0.25">
      <c r="A7460" s="7">
        <v>7457</v>
      </c>
      <c r="B7460" s="8">
        <v>38776</v>
      </c>
      <c r="C7460" t="s">
        <v>3</v>
      </c>
      <c r="D7460" t="s">
        <v>165</v>
      </c>
      <c r="E7460" t="s">
        <v>9</v>
      </c>
      <c r="F7460" t="s">
        <v>787</v>
      </c>
      <c r="G7460" t="s">
        <v>648</v>
      </c>
      <c r="H7460" s="135" t="s">
        <v>1833</v>
      </c>
      <c r="I7460" t="s">
        <v>1455</v>
      </c>
      <c r="J7460" s="20">
        <v>4</v>
      </c>
      <c r="K7460" s="20" t="s">
        <v>9</v>
      </c>
      <c r="L7460" t="s">
        <v>1463</v>
      </c>
      <c r="M7460" s="20">
        <v>0.48</v>
      </c>
      <c r="N7460" s="20">
        <v>1.02</v>
      </c>
      <c r="AE7460">
        <f t="shared" si="116"/>
        <v>2006</v>
      </c>
    </row>
    <row r="7461" spans="1:31" x14ac:dyDescent="0.25">
      <c r="A7461" s="7">
        <v>7458</v>
      </c>
      <c r="B7461" s="8">
        <v>38776</v>
      </c>
      <c r="C7461" t="s">
        <v>3</v>
      </c>
      <c r="D7461" t="s">
        <v>787</v>
      </c>
      <c r="E7461" t="s">
        <v>9</v>
      </c>
      <c r="F7461" t="s">
        <v>165</v>
      </c>
      <c r="G7461" t="s">
        <v>648</v>
      </c>
      <c r="H7461" s="135" t="s">
        <v>1833</v>
      </c>
      <c r="I7461" t="s">
        <v>1455</v>
      </c>
      <c r="J7461" s="20">
        <v>4</v>
      </c>
      <c r="K7461" s="20" t="s">
        <v>1465</v>
      </c>
      <c r="L7461" t="s">
        <v>1466</v>
      </c>
      <c r="M7461" s="20">
        <v>0.5</v>
      </c>
      <c r="N7461" s="20">
        <v>0.5</v>
      </c>
      <c r="AE7461">
        <f t="shared" si="116"/>
        <v>2006</v>
      </c>
    </row>
    <row r="7462" spans="1:31" x14ac:dyDescent="0.25">
      <c r="A7462" s="7">
        <v>7459</v>
      </c>
      <c r="B7462" s="8">
        <v>38776</v>
      </c>
      <c r="C7462" t="s">
        <v>3</v>
      </c>
      <c r="D7462" t="s">
        <v>787</v>
      </c>
      <c r="E7462" t="s">
        <v>9</v>
      </c>
      <c r="F7462" t="s">
        <v>165</v>
      </c>
      <c r="G7462" t="s">
        <v>648</v>
      </c>
      <c r="H7462" s="135" t="s">
        <v>1833</v>
      </c>
      <c r="I7462" t="s">
        <v>1455</v>
      </c>
      <c r="J7462" s="20">
        <v>4</v>
      </c>
      <c r="K7462" s="20" t="s">
        <v>1465</v>
      </c>
      <c r="L7462" t="s">
        <v>1466</v>
      </c>
      <c r="M7462" s="20">
        <v>0.5</v>
      </c>
      <c r="N7462" s="20">
        <v>0.5</v>
      </c>
      <c r="AE7462">
        <f t="shared" si="116"/>
        <v>2006</v>
      </c>
    </row>
    <row r="7463" spans="1:31" x14ac:dyDescent="0.25">
      <c r="A7463" s="7">
        <v>7460</v>
      </c>
      <c r="B7463" s="8">
        <v>38776</v>
      </c>
      <c r="C7463" t="s">
        <v>3</v>
      </c>
      <c r="D7463" t="s">
        <v>787</v>
      </c>
      <c r="E7463" t="s">
        <v>9</v>
      </c>
      <c r="F7463" t="s">
        <v>789</v>
      </c>
      <c r="G7463" t="s">
        <v>648</v>
      </c>
      <c r="H7463" s="135" t="s">
        <v>1877</v>
      </c>
      <c r="I7463" t="s">
        <v>1455</v>
      </c>
      <c r="J7463" s="20">
        <v>3</v>
      </c>
      <c r="K7463" s="20" t="s">
        <v>1465</v>
      </c>
      <c r="L7463" t="s">
        <v>1466</v>
      </c>
      <c r="M7463" s="20">
        <v>0.375</v>
      </c>
      <c r="N7463" s="20">
        <v>0.375</v>
      </c>
      <c r="AE7463">
        <f t="shared" si="116"/>
        <v>2006</v>
      </c>
    </row>
    <row r="7464" spans="1:31" x14ac:dyDescent="0.25">
      <c r="A7464" s="7">
        <v>7461</v>
      </c>
      <c r="B7464" s="8">
        <v>38776</v>
      </c>
      <c r="C7464" t="s">
        <v>3</v>
      </c>
      <c r="D7464" t="s">
        <v>789</v>
      </c>
      <c r="E7464" t="s">
        <v>9</v>
      </c>
      <c r="F7464" t="s">
        <v>787</v>
      </c>
      <c r="G7464" t="s">
        <v>648</v>
      </c>
      <c r="H7464" s="135" t="s">
        <v>1877</v>
      </c>
      <c r="I7464" t="s">
        <v>1455</v>
      </c>
      <c r="J7464" s="20">
        <v>3</v>
      </c>
      <c r="K7464" s="20" t="s">
        <v>1465</v>
      </c>
      <c r="L7464" t="s">
        <v>1466</v>
      </c>
      <c r="M7464" s="20">
        <v>0.375</v>
      </c>
      <c r="N7464" s="20">
        <v>0.375</v>
      </c>
      <c r="AE7464">
        <f t="shared" si="116"/>
        <v>2006</v>
      </c>
    </row>
    <row r="7465" spans="1:31" x14ac:dyDescent="0.25">
      <c r="A7465" s="7">
        <v>7462</v>
      </c>
      <c r="B7465" s="8">
        <v>38776</v>
      </c>
      <c r="C7465" t="s">
        <v>3</v>
      </c>
      <c r="D7465" t="s">
        <v>15</v>
      </c>
      <c r="E7465" t="s">
        <v>9</v>
      </c>
      <c r="F7465" t="s">
        <v>721</v>
      </c>
      <c r="G7465" t="s">
        <v>648</v>
      </c>
      <c r="H7465" s="135" t="s">
        <v>1935</v>
      </c>
      <c r="I7465" t="s">
        <v>1455</v>
      </c>
      <c r="J7465" s="20">
        <v>15</v>
      </c>
      <c r="K7465" s="20" t="s">
        <v>9</v>
      </c>
      <c r="L7465" t="s">
        <v>1464</v>
      </c>
      <c r="M7465" s="20">
        <v>1.65</v>
      </c>
      <c r="N7465" s="20">
        <v>2.6</v>
      </c>
      <c r="AE7465">
        <f t="shared" si="116"/>
        <v>2006</v>
      </c>
    </row>
    <row r="7466" spans="1:31" x14ac:dyDescent="0.25">
      <c r="A7466" s="7">
        <v>7463</v>
      </c>
      <c r="B7466" s="8">
        <v>38777</v>
      </c>
      <c r="C7466" t="s">
        <v>3</v>
      </c>
      <c r="D7466" t="s">
        <v>223</v>
      </c>
      <c r="E7466" t="s">
        <v>9</v>
      </c>
      <c r="F7466" t="s">
        <v>427</v>
      </c>
      <c r="G7466" t="s">
        <v>14</v>
      </c>
      <c r="H7466" s="135" t="s">
        <v>1489</v>
      </c>
      <c r="I7466" t="s">
        <v>1454</v>
      </c>
      <c r="J7466" s="20">
        <v>12</v>
      </c>
      <c r="K7466" s="20" t="s">
        <v>1465</v>
      </c>
      <c r="L7466" t="s">
        <v>1466</v>
      </c>
      <c r="M7466" s="20">
        <v>3</v>
      </c>
      <c r="N7466" s="20">
        <v>3</v>
      </c>
      <c r="AE7466">
        <f t="shared" si="116"/>
        <v>2006</v>
      </c>
    </row>
    <row r="7467" spans="1:31" x14ac:dyDescent="0.25">
      <c r="A7467" s="7">
        <v>7464</v>
      </c>
      <c r="B7467" s="8">
        <v>38777</v>
      </c>
      <c r="C7467" t="s">
        <v>3</v>
      </c>
      <c r="D7467" t="s">
        <v>263</v>
      </c>
      <c r="E7467" t="s">
        <v>9</v>
      </c>
      <c r="F7467" t="s">
        <v>213</v>
      </c>
      <c r="G7467" t="s">
        <v>17</v>
      </c>
      <c r="H7467" s="135" t="s">
        <v>1500</v>
      </c>
      <c r="I7467" t="s">
        <v>1455</v>
      </c>
      <c r="J7467" s="20">
        <v>25</v>
      </c>
      <c r="K7467" s="20" t="s">
        <v>1465</v>
      </c>
      <c r="L7467" t="s">
        <v>1466</v>
      </c>
      <c r="M7467" s="20">
        <v>3.125</v>
      </c>
      <c r="N7467" s="20">
        <v>3.125</v>
      </c>
      <c r="AE7467">
        <f t="shared" si="116"/>
        <v>2006</v>
      </c>
    </row>
    <row r="7468" spans="1:31" x14ac:dyDescent="0.25">
      <c r="A7468" s="7">
        <v>7465</v>
      </c>
      <c r="B7468" s="8">
        <v>38777</v>
      </c>
      <c r="C7468" t="s">
        <v>3</v>
      </c>
      <c r="D7468" t="s">
        <v>213</v>
      </c>
      <c r="E7468" t="s">
        <v>9</v>
      </c>
      <c r="F7468" t="s">
        <v>270</v>
      </c>
      <c r="G7468" t="s">
        <v>17</v>
      </c>
      <c r="H7468" s="135" t="s">
        <v>1496</v>
      </c>
      <c r="I7468" t="s">
        <v>1456</v>
      </c>
      <c r="J7468" s="20">
        <v>43</v>
      </c>
      <c r="K7468" s="20" t="s">
        <v>9</v>
      </c>
      <c r="L7468" t="s">
        <v>1464</v>
      </c>
      <c r="M7468" s="20">
        <v>9.4600000000000009</v>
      </c>
      <c r="N7468" s="20">
        <v>13.04</v>
      </c>
      <c r="O7468" t="s">
        <v>9</v>
      </c>
      <c r="P7468" s="13" t="s">
        <v>427</v>
      </c>
      <c r="Q7468" t="s">
        <v>3</v>
      </c>
      <c r="R7468" t="s">
        <v>543</v>
      </c>
      <c r="S7468" t="s">
        <v>1465</v>
      </c>
      <c r="U7468" t="s">
        <v>1465</v>
      </c>
      <c r="W7468" t="s">
        <v>1465</v>
      </c>
      <c r="Y7468" t="s">
        <v>1465</v>
      </c>
      <c r="AA7468" t="s">
        <v>1465</v>
      </c>
      <c r="AC7468" t="s">
        <v>1465</v>
      </c>
      <c r="AE7468">
        <f t="shared" si="116"/>
        <v>2006</v>
      </c>
    </row>
    <row r="7469" spans="1:31" x14ac:dyDescent="0.25">
      <c r="A7469" s="7">
        <v>7466</v>
      </c>
      <c r="B7469" s="8">
        <v>38778</v>
      </c>
      <c r="C7469" t="s">
        <v>3</v>
      </c>
      <c r="D7469" t="s">
        <v>791</v>
      </c>
      <c r="E7469" t="s">
        <v>9</v>
      </c>
      <c r="F7469" t="s">
        <v>787</v>
      </c>
      <c r="G7469" t="s">
        <v>648</v>
      </c>
      <c r="H7469" s="9" t="s">
        <v>1797</v>
      </c>
      <c r="I7469" t="s">
        <v>1455</v>
      </c>
      <c r="J7469" s="20">
        <v>5</v>
      </c>
      <c r="K7469" s="20" t="s">
        <v>1465</v>
      </c>
      <c r="L7469" t="s">
        <v>1466</v>
      </c>
      <c r="M7469" s="20">
        <v>0.625</v>
      </c>
      <c r="N7469" s="20">
        <v>0.625</v>
      </c>
      <c r="AE7469">
        <f t="shared" si="116"/>
        <v>2006</v>
      </c>
    </row>
    <row r="7470" spans="1:31" x14ac:dyDescent="0.25">
      <c r="A7470" s="7">
        <v>7467</v>
      </c>
      <c r="B7470" s="8">
        <v>38778</v>
      </c>
      <c r="C7470" t="s">
        <v>3</v>
      </c>
      <c r="D7470" t="s">
        <v>791</v>
      </c>
      <c r="E7470" t="s">
        <v>9</v>
      </c>
      <c r="F7470" t="s">
        <v>787</v>
      </c>
      <c r="G7470" t="s">
        <v>648</v>
      </c>
      <c r="H7470" s="9" t="s">
        <v>1797</v>
      </c>
      <c r="I7470" t="s">
        <v>1455</v>
      </c>
      <c r="J7470" s="20">
        <v>5</v>
      </c>
      <c r="K7470" s="20" t="s">
        <v>1465</v>
      </c>
      <c r="L7470" t="s">
        <v>1466</v>
      </c>
      <c r="M7470" s="20">
        <v>0.625</v>
      </c>
      <c r="N7470" s="20">
        <v>0.625</v>
      </c>
      <c r="AE7470">
        <f t="shared" si="116"/>
        <v>2006</v>
      </c>
    </row>
    <row r="7471" spans="1:31" x14ac:dyDescent="0.25">
      <c r="A7471" s="7">
        <v>7468</v>
      </c>
      <c r="B7471" s="8">
        <v>38778</v>
      </c>
      <c r="C7471" t="s">
        <v>3</v>
      </c>
      <c r="D7471" t="s">
        <v>787</v>
      </c>
      <c r="E7471" t="s">
        <v>9</v>
      </c>
      <c r="F7471" t="s">
        <v>791</v>
      </c>
      <c r="G7471" t="s">
        <v>648</v>
      </c>
      <c r="H7471" s="9" t="s">
        <v>1797</v>
      </c>
      <c r="I7471" t="s">
        <v>1455</v>
      </c>
      <c r="J7471" s="20">
        <v>5</v>
      </c>
      <c r="K7471" s="20" t="s">
        <v>1465</v>
      </c>
      <c r="L7471" t="s">
        <v>1466</v>
      </c>
      <c r="M7471" s="20">
        <v>0.625</v>
      </c>
      <c r="N7471" s="20">
        <v>0.625</v>
      </c>
      <c r="AE7471">
        <f t="shared" si="116"/>
        <v>2006</v>
      </c>
    </row>
    <row r="7472" spans="1:31" x14ac:dyDescent="0.25">
      <c r="A7472" s="7">
        <v>7469</v>
      </c>
      <c r="B7472" s="8">
        <v>38778</v>
      </c>
      <c r="C7472" t="s">
        <v>3</v>
      </c>
      <c r="D7472" t="s">
        <v>787</v>
      </c>
      <c r="E7472" t="s">
        <v>9</v>
      </c>
      <c r="F7472" t="s">
        <v>791</v>
      </c>
      <c r="G7472" t="s">
        <v>648</v>
      </c>
      <c r="H7472" s="9" t="s">
        <v>1797</v>
      </c>
      <c r="I7472" t="s">
        <v>1455</v>
      </c>
      <c r="J7472" s="20">
        <v>5</v>
      </c>
      <c r="K7472" s="20" t="s">
        <v>1465</v>
      </c>
      <c r="L7472" t="s">
        <v>1466</v>
      </c>
      <c r="M7472" s="20">
        <v>0.625</v>
      </c>
      <c r="N7472" s="20">
        <v>0.625</v>
      </c>
      <c r="AE7472">
        <f t="shared" si="116"/>
        <v>2006</v>
      </c>
    </row>
    <row r="7473" spans="1:31" x14ac:dyDescent="0.25">
      <c r="A7473" s="7">
        <v>7470</v>
      </c>
      <c r="B7473" s="8">
        <v>38778</v>
      </c>
      <c r="C7473" t="s">
        <v>3</v>
      </c>
      <c r="D7473" t="s">
        <v>668</v>
      </c>
      <c r="E7473" t="s">
        <v>9</v>
      </c>
      <c r="F7473" t="s">
        <v>698</v>
      </c>
      <c r="G7473" t="s">
        <v>377</v>
      </c>
      <c r="H7473" s="135" t="s">
        <v>1496</v>
      </c>
      <c r="I7473" t="s">
        <v>1454</v>
      </c>
      <c r="J7473" s="20">
        <v>45</v>
      </c>
      <c r="K7473" s="20" t="s">
        <v>9</v>
      </c>
      <c r="L7473" t="s">
        <v>1463</v>
      </c>
      <c r="M7473" s="20">
        <v>10.8</v>
      </c>
      <c r="N7473" s="20">
        <v>12.7</v>
      </c>
      <c r="AE7473">
        <f t="shared" si="116"/>
        <v>2006</v>
      </c>
    </row>
    <row r="7474" spans="1:31" x14ac:dyDescent="0.25">
      <c r="A7474" s="7">
        <v>7471</v>
      </c>
      <c r="B7474" s="8">
        <v>38778</v>
      </c>
      <c r="C7474" t="s">
        <v>3</v>
      </c>
      <c r="D7474" t="s">
        <v>276</v>
      </c>
      <c r="E7474" t="s">
        <v>9</v>
      </c>
      <c r="F7474" t="s">
        <v>682</v>
      </c>
      <c r="G7474" t="s">
        <v>11</v>
      </c>
      <c r="H7474" s="135" t="s">
        <v>1579</v>
      </c>
      <c r="I7474" t="s">
        <v>1454</v>
      </c>
      <c r="J7474" s="20">
        <v>42</v>
      </c>
      <c r="K7474" s="20" t="s">
        <v>3</v>
      </c>
      <c r="L7474" t="s">
        <v>1464</v>
      </c>
      <c r="M7474" s="20">
        <v>12.76</v>
      </c>
      <c r="N7474" s="20">
        <v>9.24</v>
      </c>
      <c r="AE7474">
        <f t="shared" si="116"/>
        <v>2006</v>
      </c>
    </row>
    <row r="7475" spans="1:31" x14ac:dyDescent="0.25">
      <c r="A7475" s="7">
        <v>7472</v>
      </c>
      <c r="B7475" s="8">
        <v>38778</v>
      </c>
      <c r="C7475" t="s">
        <v>3</v>
      </c>
      <c r="D7475" t="s">
        <v>91</v>
      </c>
      <c r="E7475" t="s">
        <v>9</v>
      </c>
      <c r="F7475" t="s">
        <v>786</v>
      </c>
      <c r="G7475" t="s">
        <v>11</v>
      </c>
      <c r="H7475" s="136" t="s">
        <v>1703</v>
      </c>
      <c r="I7475" t="s">
        <v>1454</v>
      </c>
      <c r="J7475" s="20">
        <v>10</v>
      </c>
      <c r="K7475" s="20" t="s">
        <v>3</v>
      </c>
      <c r="L7475" t="s">
        <v>1463</v>
      </c>
      <c r="M7475" s="20">
        <v>3.6</v>
      </c>
      <c r="N7475" s="20">
        <v>2.4</v>
      </c>
      <c r="AE7475">
        <f t="shared" si="116"/>
        <v>2006</v>
      </c>
    </row>
    <row r="7476" spans="1:31" x14ac:dyDescent="0.25">
      <c r="A7476" s="7">
        <v>7473</v>
      </c>
      <c r="B7476" s="8">
        <v>38778</v>
      </c>
      <c r="C7476" t="s">
        <v>3</v>
      </c>
      <c r="D7476" t="s">
        <v>165</v>
      </c>
      <c r="E7476" t="s">
        <v>9</v>
      </c>
      <c r="F7476" t="s">
        <v>787</v>
      </c>
      <c r="G7476" t="s">
        <v>648</v>
      </c>
      <c r="H7476" s="135" t="s">
        <v>1877</v>
      </c>
      <c r="I7476" t="s">
        <v>1455</v>
      </c>
      <c r="J7476" s="20">
        <v>6</v>
      </c>
      <c r="K7476" s="20" t="s">
        <v>3</v>
      </c>
      <c r="L7476" t="s">
        <v>1464</v>
      </c>
      <c r="M7476" s="20">
        <v>1.3399999999999999</v>
      </c>
      <c r="N7476" s="20">
        <v>0.66</v>
      </c>
      <c r="AE7476">
        <f t="shared" si="116"/>
        <v>2006</v>
      </c>
    </row>
    <row r="7477" spans="1:31" x14ac:dyDescent="0.25">
      <c r="A7477" s="7">
        <v>7474</v>
      </c>
      <c r="B7477" s="8">
        <v>38778</v>
      </c>
      <c r="C7477" t="s">
        <v>3</v>
      </c>
      <c r="D7477" t="s">
        <v>165</v>
      </c>
      <c r="E7477" t="s">
        <v>9</v>
      </c>
      <c r="F7477" t="s">
        <v>787</v>
      </c>
      <c r="G7477" t="s">
        <v>648</v>
      </c>
      <c r="H7477" s="135" t="s">
        <v>1877</v>
      </c>
      <c r="I7477" t="s">
        <v>1455</v>
      </c>
      <c r="J7477" s="20">
        <v>6</v>
      </c>
      <c r="K7477" s="20" t="s">
        <v>3</v>
      </c>
      <c r="L7477" t="s">
        <v>1464</v>
      </c>
      <c r="M7477" s="20">
        <v>1.3399999999999999</v>
      </c>
      <c r="N7477" s="20">
        <v>0.66</v>
      </c>
      <c r="AE7477">
        <f t="shared" si="116"/>
        <v>2006</v>
      </c>
    </row>
    <row r="7478" spans="1:31" x14ac:dyDescent="0.25">
      <c r="A7478" s="7">
        <v>7475</v>
      </c>
      <c r="B7478" s="8">
        <v>38778</v>
      </c>
      <c r="C7478" t="s">
        <v>3</v>
      </c>
      <c r="D7478" t="s">
        <v>787</v>
      </c>
      <c r="E7478" t="s">
        <v>9</v>
      </c>
      <c r="F7478" t="s">
        <v>165</v>
      </c>
      <c r="G7478" t="s">
        <v>648</v>
      </c>
      <c r="H7478" s="135" t="s">
        <v>1877</v>
      </c>
      <c r="I7478" t="s">
        <v>1455</v>
      </c>
      <c r="J7478" s="20">
        <v>6</v>
      </c>
      <c r="K7478" s="20" t="s">
        <v>9</v>
      </c>
      <c r="L7478" t="s">
        <v>1464</v>
      </c>
      <c r="M7478" s="20">
        <v>0.66</v>
      </c>
      <c r="N7478" s="20">
        <v>1.3399999999999999</v>
      </c>
      <c r="AE7478">
        <f t="shared" si="116"/>
        <v>2006</v>
      </c>
    </row>
    <row r="7479" spans="1:31" x14ac:dyDescent="0.25">
      <c r="A7479" s="7">
        <v>7476</v>
      </c>
      <c r="B7479" s="8">
        <v>38778</v>
      </c>
      <c r="C7479" t="s">
        <v>3</v>
      </c>
      <c r="D7479" t="s">
        <v>787</v>
      </c>
      <c r="E7479" t="s">
        <v>9</v>
      </c>
      <c r="F7479" t="s">
        <v>165</v>
      </c>
      <c r="G7479" t="s">
        <v>648</v>
      </c>
      <c r="H7479" s="135" t="s">
        <v>1877</v>
      </c>
      <c r="I7479" t="s">
        <v>1455</v>
      </c>
      <c r="J7479" s="20">
        <v>6</v>
      </c>
      <c r="K7479" s="20" t="s">
        <v>9</v>
      </c>
      <c r="L7479" t="s">
        <v>1464</v>
      </c>
      <c r="M7479" s="20">
        <v>0.66</v>
      </c>
      <c r="N7479" s="20">
        <v>1.3399999999999999</v>
      </c>
      <c r="AE7479">
        <f t="shared" si="116"/>
        <v>2006</v>
      </c>
    </row>
    <row r="7480" spans="1:31" x14ac:dyDescent="0.25">
      <c r="A7480" s="7">
        <v>7477</v>
      </c>
      <c r="B7480" s="8">
        <v>38778</v>
      </c>
      <c r="C7480" t="s">
        <v>3</v>
      </c>
      <c r="D7480" t="s">
        <v>789</v>
      </c>
      <c r="E7480" t="s">
        <v>9</v>
      </c>
      <c r="F7480" t="s">
        <v>787</v>
      </c>
      <c r="G7480" t="s">
        <v>648</v>
      </c>
      <c r="H7480" s="135" t="s">
        <v>1905</v>
      </c>
      <c r="I7480" t="s">
        <v>1455</v>
      </c>
      <c r="J7480" s="20">
        <v>20</v>
      </c>
      <c r="K7480" s="20" t="s">
        <v>9</v>
      </c>
      <c r="L7480" t="s">
        <v>1464</v>
      </c>
      <c r="M7480" s="20">
        <v>2.2000000000000002</v>
      </c>
      <c r="N7480" s="20">
        <v>3.3</v>
      </c>
      <c r="AE7480">
        <f t="shared" si="116"/>
        <v>2006</v>
      </c>
    </row>
    <row r="7481" spans="1:31" x14ac:dyDescent="0.25">
      <c r="A7481" s="7">
        <v>7478</v>
      </c>
      <c r="B7481" s="8">
        <v>38778</v>
      </c>
      <c r="C7481" t="s">
        <v>3</v>
      </c>
      <c r="D7481" t="s">
        <v>787</v>
      </c>
      <c r="E7481" t="s">
        <v>9</v>
      </c>
      <c r="F7481" t="s">
        <v>789</v>
      </c>
      <c r="G7481" t="s">
        <v>648</v>
      </c>
      <c r="H7481" s="135" t="s">
        <v>1901</v>
      </c>
      <c r="I7481" t="s">
        <v>1455</v>
      </c>
      <c r="J7481" s="20">
        <v>24</v>
      </c>
      <c r="K7481" s="20" t="s">
        <v>1465</v>
      </c>
      <c r="L7481" t="s">
        <v>1466</v>
      </c>
      <c r="M7481" s="20">
        <v>3</v>
      </c>
      <c r="N7481" s="20">
        <v>3</v>
      </c>
      <c r="AE7481">
        <f t="shared" si="116"/>
        <v>2006</v>
      </c>
    </row>
    <row r="7482" spans="1:31" x14ac:dyDescent="0.25">
      <c r="A7482" s="7">
        <v>7479</v>
      </c>
      <c r="B7482" s="8">
        <v>38778</v>
      </c>
      <c r="C7482" t="s">
        <v>3</v>
      </c>
      <c r="D7482" t="s">
        <v>789</v>
      </c>
      <c r="E7482" t="s">
        <v>9</v>
      </c>
      <c r="F7482" t="s">
        <v>44</v>
      </c>
      <c r="G7482" t="s">
        <v>714</v>
      </c>
      <c r="H7482" s="135" t="s">
        <v>2002</v>
      </c>
      <c r="I7482" t="s">
        <v>1454</v>
      </c>
      <c r="J7482" s="20">
        <v>22</v>
      </c>
      <c r="K7482" s="20" t="s">
        <v>9</v>
      </c>
      <c r="L7482" t="s">
        <v>1464</v>
      </c>
      <c r="M7482" s="20">
        <v>4.84</v>
      </c>
      <c r="N7482" s="20">
        <v>7.16</v>
      </c>
      <c r="AE7482">
        <f t="shared" si="116"/>
        <v>2006</v>
      </c>
    </row>
    <row r="7483" spans="1:31" x14ac:dyDescent="0.25">
      <c r="A7483" s="7">
        <v>7480</v>
      </c>
      <c r="B7483" s="8">
        <v>38779</v>
      </c>
      <c r="C7483" t="s">
        <v>3</v>
      </c>
      <c r="D7483" t="s">
        <v>791</v>
      </c>
      <c r="E7483" t="s">
        <v>9</v>
      </c>
      <c r="F7483" t="s">
        <v>787</v>
      </c>
      <c r="G7483" t="s">
        <v>648</v>
      </c>
      <c r="H7483" s="9" t="s">
        <v>1797</v>
      </c>
      <c r="I7483" t="s">
        <v>1455</v>
      </c>
      <c r="J7483" s="20">
        <v>4</v>
      </c>
      <c r="K7483" s="20" t="s">
        <v>1465</v>
      </c>
      <c r="L7483" t="s">
        <v>1466</v>
      </c>
      <c r="M7483" s="20">
        <v>0.5</v>
      </c>
      <c r="N7483" s="20">
        <v>0.5</v>
      </c>
      <c r="AE7483">
        <f t="shared" si="116"/>
        <v>2006</v>
      </c>
    </row>
    <row r="7484" spans="1:31" x14ac:dyDescent="0.25">
      <c r="A7484" s="7">
        <v>7481</v>
      </c>
      <c r="B7484" s="8">
        <v>38779</v>
      </c>
      <c r="C7484" t="s">
        <v>3</v>
      </c>
      <c r="D7484" t="s">
        <v>791</v>
      </c>
      <c r="E7484" t="s">
        <v>9</v>
      </c>
      <c r="F7484" t="s">
        <v>787</v>
      </c>
      <c r="G7484" t="s">
        <v>648</v>
      </c>
      <c r="H7484" s="9" t="s">
        <v>1797</v>
      </c>
      <c r="I7484" t="s">
        <v>1455</v>
      </c>
      <c r="J7484" s="20">
        <v>4</v>
      </c>
      <c r="K7484" s="20" t="s">
        <v>3</v>
      </c>
      <c r="L7484" t="s">
        <v>1463</v>
      </c>
      <c r="M7484" s="20">
        <v>1.02</v>
      </c>
      <c r="N7484" s="20">
        <v>0.48</v>
      </c>
      <c r="AE7484">
        <f t="shared" si="116"/>
        <v>2006</v>
      </c>
    </row>
    <row r="7485" spans="1:31" x14ac:dyDescent="0.25">
      <c r="A7485" s="7">
        <v>7482</v>
      </c>
      <c r="B7485" s="8">
        <v>38779</v>
      </c>
      <c r="C7485" t="s">
        <v>3</v>
      </c>
      <c r="D7485" t="s">
        <v>787</v>
      </c>
      <c r="E7485" t="s">
        <v>9</v>
      </c>
      <c r="F7485" t="s">
        <v>791</v>
      </c>
      <c r="G7485" t="s">
        <v>648</v>
      </c>
      <c r="H7485" s="9" t="s">
        <v>1797</v>
      </c>
      <c r="I7485" t="s">
        <v>1455</v>
      </c>
      <c r="J7485" s="20">
        <v>4</v>
      </c>
      <c r="K7485" s="20" t="s">
        <v>1465</v>
      </c>
      <c r="L7485" t="s">
        <v>1466</v>
      </c>
      <c r="M7485" s="20">
        <v>0.5</v>
      </c>
      <c r="N7485" s="20">
        <v>0.5</v>
      </c>
      <c r="AE7485">
        <f t="shared" si="116"/>
        <v>2006</v>
      </c>
    </row>
    <row r="7486" spans="1:31" x14ac:dyDescent="0.25">
      <c r="A7486" s="7">
        <v>7483</v>
      </c>
      <c r="B7486" s="8">
        <v>38779</v>
      </c>
      <c r="C7486" t="s">
        <v>3</v>
      </c>
      <c r="D7486" t="s">
        <v>787</v>
      </c>
      <c r="E7486" t="s">
        <v>9</v>
      </c>
      <c r="F7486" t="s">
        <v>791</v>
      </c>
      <c r="G7486" t="s">
        <v>648</v>
      </c>
      <c r="H7486" s="9" t="s">
        <v>1797</v>
      </c>
      <c r="I7486" t="s">
        <v>1455</v>
      </c>
      <c r="J7486" s="20">
        <v>4</v>
      </c>
      <c r="K7486" s="20" t="s">
        <v>9</v>
      </c>
      <c r="L7486" t="s">
        <v>1463</v>
      </c>
      <c r="M7486" s="20">
        <v>0.48</v>
      </c>
      <c r="N7486" s="20">
        <v>1.02</v>
      </c>
      <c r="AE7486">
        <f t="shared" si="116"/>
        <v>2006</v>
      </c>
    </row>
    <row r="7487" spans="1:31" x14ac:dyDescent="0.25">
      <c r="A7487" s="7">
        <v>7484</v>
      </c>
      <c r="B7487" s="8">
        <v>38779</v>
      </c>
      <c r="C7487" t="s">
        <v>3</v>
      </c>
      <c r="D7487" t="s">
        <v>778</v>
      </c>
      <c r="E7487" t="s">
        <v>9</v>
      </c>
      <c r="F7487" t="s">
        <v>776</v>
      </c>
      <c r="G7487" t="s">
        <v>17</v>
      </c>
      <c r="H7487" s="135" t="s">
        <v>1524</v>
      </c>
      <c r="I7487" t="s">
        <v>1455</v>
      </c>
      <c r="J7487" s="20">
        <v>33</v>
      </c>
      <c r="K7487" s="20" t="s">
        <v>9</v>
      </c>
      <c r="L7487" t="s">
        <v>1464</v>
      </c>
      <c r="M7487" s="20">
        <v>3.63</v>
      </c>
      <c r="N7487" s="20">
        <v>5.12</v>
      </c>
      <c r="AE7487">
        <f t="shared" si="116"/>
        <v>2006</v>
      </c>
    </row>
    <row r="7488" spans="1:31" x14ac:dyDescent="0.25">
      <c r="A7488" s="7">
        <v>7485</v>
      </c>
      <c r="B7488" s="8">
        <v>38779</v>
      </c>
      <c r="C7488" t="s">
        <v>3</v>
      </c>
      <c r="D7488" t="s">
        <v>787</v>
      </c>
      <c r="E7488" t="s">
        <v>9</v>
      </c>
      <c r="F7488" t="s">
        <v>791</v>
      </c>
      <c r="G7488" t="s">
        <v>648</v>
      </c>
      <c r="H7488" s="135" t="s">
        <v>1785</v>
      </c>
      <c r="I7488" t="s">
        <v>1455</v>
      </c>
      <c r="J7488" s="20">
        <v>47</v>
      </c>
      <c r="K7488" s="20" t="s">
        <v>9</v>
      </c>
      <c r="L7488" t="s">
        <v>1464</v>
      </c>
      <c r="M7488" s="20">
        <v>5.17</v>
      </c>
      <c r="N7488" s="20">
        <v>7.08</v>
      </c>
      <c r="AE7488">
        <f t="shared" si="116"/>
        <v>2006</v>
      </c>
    </row>
    <row r="7489" spans="1:31" x14ac:dyDescent="0.25">
      <c r="A7489" s="7">
        <v>7486</v>
      </c>
      <c r="B7489" s="8">
        <v>38779</v>
      </c>
      <c r="C7489" t="s">
        <v>3</v>
      </c>
      <c r="D7489" t="s">
        <v>165</v>
      </c>
      <c r="E7489" t="s">
        <v>9</v>
      </c>
      <c r="F7489" t="s">
        <v>727</v>
      </c>
      <c r="G7489" t="s">
        <v>648</v>
      </c>
      <c r="H7489" s="135" t="s">
        <v>1917</v>
      </c>
      <c r="I7489" t="s">
        <v>1454</v>
      </c>
      <c r="J7489" s="20">
        <v>72</v>
      </c>
      <c r="K7489" s="20" t="s">
        <v>3</v>
      </c>
      <c r="L7489" t="s">
        <v>1464</v>
      </c>
      <c r="M7489" s="20">
        <v>21.16</v>
      </c>
      <c r="N7489" s="20">
        <v>15.84</v>
      </c>
      <c r="AE7489">
        <f t="shared" si="116"/>
        <v>2006</v>
      </c>
    </row>
    <row r="7490" spans="1:31" x14ac:dyDescent="0.25">
      <c r="A7490" s="7">
        <v>7487</v>
      </c>
      <c r="B7490" s="8">
        <v>38779</v>
      </c>
      <c r="C7490" t="s">
        <v>3</v>
      </c>
      <c r="D7490" t="s">
        <v>791</v>
      </c>
      <c r="E7490" t="s">
        <v>9</v>
      </c>
      <c r="F7490" t="s">
        <v>787</v>
      </c>
      <c r="G7490" t="s">
        <v>648</v>
      </c>
      <c r="H7490" s="135" t="s">
        <v>1833</v>
      </c>
      <c r="I7490" t="s">
        <v>1455</v>
      </c>
      <c r="J7490" s="20">
        <v>4</v>
      </c>
      <c r="K7490" s="20" t="s">
        <v>1465</v>
      </c>
      <c r="L7490" t="s">
        <v>1466</v>
      </c>
      <c r="M7490" s="20">
        <v>0.5</v>
      </c>
      <c r="N7490" s="20">
        <v>0.5</v>
      </c>
      <c r="AE7490">
        <f t="shared" si="116"/>
        <v>2006</v>
      </c>
    </row>
    <row r="7491" spans="1:31" x14ac:dyDescent="0.25">
      <c r="A7491" s="7">
        <v>7488</v>
      </c>
      <c r="B7491" s="8">
        <v>38779</v>
      </c>
      <c r="C7491" t="s">
        <v>3</v>
      </c>
      <c r="D7491" t="s">
        <v>791</v>
      </c>
      <c r="E7491" t="s">
        <v>9</v>
      </c>
      <c r="F7491" t="s">
        <v>787</v>
      </c>
      <c r="G7491" t="s">
        <v>648</v>
      </c>
      <c r="H7491" s="135" t="s">
        <v>1833</v>
      </c>
      <c r="I7491" t="s">
        <v>1455</v>
      </c>
      <c r="J7491" s="20">
        <v>4</v>
      </c>
      <c r="K7491" s="20" t="s">
        <v>1465</v>
      </c>
      <c r="L7491" t="s">
        <v>1466</v>
      </c>
      <c r="M7491" s="20">
        <v>0.5</v>
      </c>
      <c r="N7491" s="20">
        <v>0.5</v>
      </c>
      <c r="AE7491">
        <f t="shared" si="116"/>
        <v>2006</v>
      </c>
    </row>
    <row r="7492" spans="1:31" x14ac:dyDescent="0.25">
      <c r="A7492" s="7">
        <v>7489</v>
      </c>
      <c r="B7492" s="8">
        <v>38779</v>
      </c>
      <c r="C7492" t="s">
        <v>3</v>
      </c>
      <c r="D7492" t="s">
        <v>791</v>
      </c>
      <c r="E7492" t="s">
        <v>9</v>
      </c>
      <c r="F7492" t="s">
        <v>787</v>
      </c>
      <c r="G7492" t="s">
        <v>648</v>
      </c>
      <c r="H7492" s="135" t="s">
        <v>1833</v>
      </c>
      <c r="I7492" t="s">
        <v>1455</v>
      </c>
      <c r="J7492" s="20">
        <v>4</v>
      </c>
      <c r="K7492" s="20" t="s">
        <v>3</v>
      </c>
      <c r="L7492" t="s">
        <v>1463</v>
      </c>
      <c r="M7492" s="20">
        <v>1.02</v>
      </c>
      <c r="N7492" s="20">
        <v>0.48</v>
      </c>
      <c r="AE7492">
        <f t="shared" ref="AE7492:AE7555" si="117">YEAR(B7492)</f>
        <v>2006</v>
      </c>
    </row>
    <row r="7493" spans="1:31" x14ac:dyDescent="0.25">
      <c r="A7493" s="7">
        <v>7490</v>
      </c>
      <c r="B7493" s="8">
        <v>38779</v>
      </c>
      <c r="C7493" t="s">
        <v>3</v>
      </c>
      <c r="D7493" t="s">
        <v>791</v>
      </c>
      <c r="E7493" t="s">
        <v>9</v>
      </c>
      <c r="F7493" t="s">
        <v>787</v>
      </c>
      <c r="G7493" t="s">
        <v>648</v>
      </c>
      <c r="H7493" s="135" t="s">
        <v>1833</v>
      </c>
      <c r="I7493" t="s">
        <v>1455</v>
      </c>
      <c r="J7493" s="20">
        <v>4</v>
      </c>
      <c r="K7493" s="20" t="s">
        <v>9</v>
      </c>
      <c r="L7493" t="s">
        <v>1463</v>
      </c>
      <c r="M7493" s="20">
        <v>0.48</v>
      </c>
      <c r="N7493" s="20">
        <v>1.02</v>
      </c>
      <c r="AE7493">
        <f t="shared" si="117"/>
        <v>2006</v>
      </c>
    </row>
    <row r="7494" spans="1:31" x14ac:dyDescent="0.25">
      <c r="A7494" s="7">
        <v>7491</v>
      </c>
      <c r="B7494" s="8">
        <v>38779</v>
      </c>
      <c r="C7494" t="s">
        <v>3</v>
      </c>
      <c r="D7494" t="s">
        <v>440</v>
      </c>
      <c r="E7494" t="s">
        <v>9</v>
      </c>
      <c r="F7494" t="s">
        <v>698</v>
      </c>
      <c r="G7494" t="s">
        <v>648</v>
      </c>
      <c r="H7494" s="136" t="s">
        <v>1496</v>
      </c>
      <c r="I7494" t="s">
        <v>1454</v>
      </c>
      <c r="J7494" s="20">
        <v>17</v>
      </c>
      <c r="K7494" s="20" t="s">
        <v>3</v>
      </c>
      <c r="L7494" t="s">
        <v>1464</v>
      </c>
      <c r="M7494" s="20">
        <v>5.76</v>
      </c>
      <c r="N7494" s="20">
        <v>3.74</v>
      </c>
      <c r="AE7494">
        <f t="shared" si="117"/>
        <v>2006</v>
      </c>
    </row>
    <row r="7495" spans="1:31" x14ac:dyDescent="0.25">
      <c r="A7495" s="7">
        <v>7492</v>
      </c>
      <c r="B7495" s="8">
        <v>38779</v>
      </c>
      <c r="C7495" t="s">
        <v>3</v>
      </c>
      <c r="D7495" t="s">
        <v>395</v>
      </c>
      <c r="E7495" t="s">
        <v>9</v>
      </c>
      <c r="F7495" t="s">
        <v>792</v>
      </c>
      <c r="G7495" t="s">
        <v>732</v>
      </c>
      <c r="H7495" s="136" t="s">
        <v>2239</v>
      </c>
      <c r="I7495" t="s">
        <v>1455</v>
      </c>
      <c r="J7495" s="20">
        <v>18</v>
      </c>
      <c r="K7495" s="20" t="s">
        <v>3</v>
      </c>
      <c r="L7495" t="s">
        <v>1464</v>
      </c>
      <c r="M7495" s="20">
        <v>3.02</v>
      </c>
      <c r="N7495" s="20">
        <v>1.98</v>
      </c>
      <c r="AE7495">
        <f t="shared" si="117"/>
        <v>2006</v>
      </c>
    </row>
    <row r="7496" spans="1:31" x14ac:dyDescent="0.25">
      <c r="A7496" s="7">
        <v>7493</v>
      </c>
      <c r="B7496" s="8">
        <v>38780</v>
      </c>
      <c r="C7496" t="s">
        <v>3</v>
      </c>
      <c r="D7496" t="s">
        <v>756</v>
      </c>
      <c r="E7496" t="s">
        <v>9</v>
      </c>
      <c r="F7496" t="s">
        <v>545</v>
      </c>
      <c r="G7496" t="s">
        <v>569</v>
      </c>
      <c r="H7496" s="135" t="s">
        <v>1714</v>
      </c>
      <c r="I7496" t="s">
        <v>1454</v>
      </c>
      <c r="J7496" s="20">
        <v>16</v>
      </c>
      <c r="K7496" s="20" t="s">
        <v>3</v>
      </c>
      <c r="L7496" t="s">
        <v>1464</v>
      </c>
      <c r="M7496" s="20">
        <v>5.48</v>
      </c>
      <c r="N7496" s="20">
        <v>3.52</v>
      </c>
      <c r="AE7496">
        <f t="shared" si="117"/>
        <v>2006</v>
      </c>
    </row>
    <row r="7497" spans="1:31" x14ac:dyDescent="0.25">
      <c r="A7497" s="7">
        <v>7494</v>
      </c>
      <c r="B7497" s="8">
        <v>38780</v>
      </c>
      <c r="C7497" t="s">
        <v>3</v>
      </c>
      <c r="D7497" t="s">
        <v>735</v>
      </c>
      <c r="E7497" t="s">
        <v>9</v>
      </c>
      <c r="F7497" t="s">
        <v>545</v>
      </c>
      <c r="G7497" t="s">
        <v>633</v>
      </c>
      <c r="H7497" s="135" t="s">
        <v>1775</v>
      </c>
      <c r="I7497" t="s">
        <v>1454</v>
      </c>
      <c r="J7497" s="20">
        <v>15</v>
      </c>
      <c r="K7497" s="20" t="s">
        <v>3</v>
      </c>
      <c r="L7497" t="s">
        <v>1463</v>
      </c>
      <c r="M7497" s="20">
        <v>4.9000000000000004</v>
      </c>
      <c r="N7497" s="20">
        <v>3.6</v>
      </c>
      <c r="AE7497">
        <f t="shared" si="117"/>
        <v>2006</v>
      </c>
    </row>
    <row r="7498" spans="1:31" x14ac:dyDescent="0.25">
      <c r="A7498" s="7">
        <v>7495</v>
      </c>
      <c r="B7498" s="8">
        <v>38780</v>
      </c>
      <c r="C7498" t="s">
        <v>3</v>
      </c>
      <c r="D7498" t="s">
        <v>543</v>
      </c>
      <c r="E7498" t="s">
        <v>9</v>
      </c>
      <c r="F7498" t="s">
        <v>48</v>
      </c>
      <c r="G7498" t="s">
        <v>14</v>
      </c>
      <c r="H7498" s="135" t="s">
        <v>1530</v>
      </c>
      <c r="I7498" t="s">
        <v>1454</v>
      </c>
      <c r="J7498" s="20">
        <v>7</v>
      </c>
      <c r="K7498" s="20" t="s">
        <v>3</v>
      </c>
      <c r="L7498" t="s">
        <v>1463</v>
      </c>
      <c r="M7498" s="20">
        <v>2.8200000000000003</v>
      </c>
      <c r="N7498" s="20">
        <v>1.68</v>
      </c>
      <c r="AE7498">
        <f t="shared" si="117"/>
        <v>2006</v>
      </c>
    </row>
    <row r="7499" spans="1:31" x14ac:dyDescent="0.25">
      <c r="A7499" s="7">
        <v>7496</v>
      </c>
      <c r="B7499" s="8">
        <v>38780</v>
      </c>
      <c r="C7499" t="s">
        <v>3</v>
      </c>
      <c r="D7499" t="s">
        <v>721</v>
      </c>
      <c r="E7499" t="s">
        <v>9</v>
      </c>
      <c r="F7499" t="s">
        <v>779</v>
      </c>
      <c r="G7499" t="s">
        <v>569</v>
      </c>
      <c r="H7499" s="135" t="s">
        <v>1496</v>
      </c>
      <c r="I7499" t="s">
        <v>1455</v>
      </c>
      <c r="J7499" s="20">
        <v>11</v>
      </c>
      <c r="K7499" s="20" t="s">
        <v>3</v>
      </c>
      <c r="L7499" t="s">
        <v>1463</v>
      </c>
      <c r="M7499" s="20">
        <v>1.93</v>
      </c>
      <c r="N7499" s="20">
        <v>1.32</v>
      </c>
      <c r="AE7499">
        <f t="shared" si="117"/>
        <v>2006</v>
      </c>
    </row>
    <row r="7500" spans="1:31" x14ac:dyDescent="0.25">
      <c r="A7500" s="7">
        <v>7497</v>
      </c>
      <c r="B7500" s="8">
        <v>38780</v>
      </c>
      <c r="C7500" t="s">
        <v>3</v>
      </c>
      <c r="D7500" t="s">
        <v>789</v>
      </c>
      <c r="E7500" t="s">
        <v>9</v>
      </c>
      <c r="F7500" t="s">
        <v>777</v>
      </c>
      <c r="G7500" t="s">
        <v>648</v>
      </c>
      <c r="H7500" s="9" t="s">
        <v>1797</v>
      </c>
      <c r="I7500" t="s">
        <v>1454</v>
      </c>
      <c r="J7500" s="20">
        <v>75</v>
      </c>
      <c r="K7500" s="20" t="s">
        <v>9</v>
      </c>
      <c r="L7500" t="s">
        <v>1464</v>
      </c>
      <c r="M7500" s="20">
        <v>16.5</v>
      </c>
      <c r="N7500" s="20">
        <v>22</v>
      </c>
      <c r="AE7500">
        <f t="shared" si="117"/>
        <v>2006</v>
      </c>
    </row>
    <row r="7501" spans="1:31" x14ac:dyDescent="0.25">
      <c r="A7501" s="7">
        <v>7498</v>
      </c>
      <c r="B7501" s="8">
        <v>38781</v>
      </c>
      <c r="C7501" t="s">
        <v>3</v>
      </c>
      <c r="D7501" t="s">
        <v>273</v>
      </c>
      <c r="E7501" t="s">
        <v>9</v>
      </c>
      <c r="F7501" t="s">
        <v>469</v>
      </c>
      <c r="G7501" t="s">
        <v>732</v>
      </c>
      <c r="H7501" s="135" t="s">
        <v>2155</v>
      </c>
      <c r="I7501" t="s">
        <v>1454</v>
      </c>
      <c r="J7501" s="20">
        <v>20</v>
      </c>
      <c r="K7501" s="20" t="s">
        <v>1465</v>
      </c>
      <c r="L7501" t="s">
        <v>1466</v>
      </c>
      <c r="M7501" s="20">
        <v>5</v>
      </c>
      <c r="N7501" s="20">
        <v>5</v>
      </c>
      <c r="AE7501">
        <f t="shared" si="117"/>
        <v>2006</v>
      </c>
    </row>
    <row r="7502" spans="1:31" x14ac:dyDescent="0.25">
      <c r="A7502" s="7">
        <v>7499</v>
      </c>
      <c r="B7502" s="8">
        <v>38781</v>
      </c>
      <c r="C7502" t="s">
        <v>3</v>
      </c>
      <c r="D7502" t="s">
        <v>465</v>
      </c>
      <c r="E7502" t="s">
        <v>9</v>
      </c>
      <c r="F7502" t="s">
        <v>222</v>
      </c>
      <c r="G7502" t="s">
        <v>633</v>
      </c>
      <c r="H7502" s="135" t="s">
        <v>2313</v>
      </c>
      <c r="I7502" t="s">
        <v>1455</v>
      </c>
      <c r="J7502" s="20">
        <v>18</v>
      </c>
      <c r="K7502" s="20" t="s">
        <v>3</v>
      </c>
      <c r="L7502" t="s">
        <v>1464</v>
      </c>
      <c r="M7502" s="20">
        <v>3.02</v>
      </c>
      <c r="N7502" s="20">
        <v>1.98</v>
      </c>
      <c r="AE7502">
        <f t="shared" si="117"/>
        <v>2006</v>
      </c>
    </row>
    <row r="7503" spans="1:31" x14ac:dyDescent="0.25">
      <c r="A7503" s="7">
        <v>7500</v>
      </c>
      <c r="B7503" s="8">
        <v>38781</v>
      </c>
      <c r="C7503" t="s">
        <v>3</v>
      </c>
      <c r="D7503" t="s">
        <v>789</v>
      </c>
      <c r="E7503" t="s">
        <v>9</v>
      </c>
      <c r="F7503" t="s">
        <v>787</v>
      </c>
      <c r="G7503" t="s">
        <v>648</v>
      </c>
      <c r="H7503" s="135" t="s">
        <v>1792</v>
      </c>
      <c r="I7503" t="s">
        <v>1455</v>
      </c>
      <c r="J7503" s="20">
        <v>6</v>
      </c>
      <c r="K7503" s="20" t="s">
        <v>3</v>
      </c>
      <c r="L7503" t="s">
        <v>1464</v>
      </c>
      <c r="M7503" s="20">
        <v>1.3399999999999999</v>
      </c>
      <c r="N7503" s="20">
        <v>0.66</v>
      </c>
      <c r="AE7503">
        <f t="shared" si="117"/>
        <v>2006</v>
      </c>
    </row>
    <row r="7504" spans="1:31" x14ac:dyDescent="0.25">
      <c r="A7504" s="7">
        <v>7501</v>
      </c>
      <c r="B7504" s="8">
        <v>38781</v>
      </c>
      <c r="C7504" t="s">
        <v>3</v>
      </c>
      <c r="D7504" t="s">
        <v>787</v>
      </c>
      <c r="E7504" t="s">
        <v>9</v>
      </c>
      <c r="F7504" t="s">
        <v>789</v>
      </c>
      <c r="G7504" t="s">
        <v>648</v>
      </c>
      <c r="H7504" s="135" t="s">
        <v>2314</v>
      </c>
      <c r="I7504" t="s">
        <v>1455</v>
      </c>
      <c r="J7504" s="20">
        <v>4</v>
      </c>
      <c r="K7504" s="20" t="s">
        <v>1465</v>
      </c>
      <c r="L7504" t="s">
        <v>1466</v>
      </c>
      <c r="M7504" s="20">
        <v>0.5</v>
      </c>
      <c r="N7504" s="20">
        <v>0.5</v>
      </c>
      <c r="AE7504">
        <f t="shared" si="117"/>
        <v>2006</v>
      </c>
    </row>
    <row r="7505" spans="1:31" x14ac:dyDescent="0.25">
      <c r="A7505" s="7">
        <v>7502</v>
      </c>
      <c r="B7505" s="8">
        <v>38781</v>
      </c>
      <c r="C7505" t="s">
        <v>3</v>
      </c>
      <c r="D7505" t="s">
        <v>789</v>
      </c>
      <c r="E7505" t="s">
        <v>9</v>
      </c>
      <c r="F7505" t="s">
        <v>787</v>
      </c>
      <c r="G7505" t="s">
        <v>648</v>
      </c>
      <c r="H7505" s="135" t="s">
        <v>2315</v>
      </c>
      <c r="I7505" t="s">
        <v>1455</v>
      </c>
      <c r="J7505" s="20">
        <v>5</v>
      </c>
      <c r="K7505" s="20" t="s">
        <v>3</v>
      </c>
      <c r="L7505" t="s">
        <v>1463</v>
      </c>
      <c r="M7505" s="20">
        <v>1.1499999999999999</v>
      </c>
      <c r="N7505" s="20">
        <v>0.6</v>
      </c>
      <c r="AE7505">
        <f t="shared" si="117"/>
        <v>2006</v>
      </c>
    </row>
    <row r="7506" spans="1:31" x14ac:dyDescent="0.25">
      <c r="A7506" s="7">
        <v>7503</v>
      </c>
      <c r="B7506" s="8">
        <v>38781</v>
      </c>
      <c r="C7506" t="s">
        <v>3</v>
      </c>
      <c r="D7506" t="s">
        <v>787</v>
      </c>
      <c r="E7506" t="s">
        <v>9</v>
      </c>
      <c r="F7506" t="s">
        <v>789</v>
      </c>
      <c r="G7506" t="s">
        <v>648</v>
      </c>
      <c r="H7506" s="136" t="s">
        <v>2078</v>
      </c>
      <c r="I7506" t="s">
        <v>1455</v>
      </c>
      <c r="J7506" s="20">
        <v>7</v>
      </c>
      <c r="K7506" s="20" t="s">
        <v>3</v>
      </c>
      <c r="L7506" t="s">
        <v>1463</v>
      </c>
      <c r="M7506" s="20">
        <v>1.4100000000000001</v>
      </c>
      <c r="N7506" s="20">
        <v>0.84</v>
      </c>
      <c r="AE7506">
        <f t="shared" si="117"/>
        <v>2006</v>
      </c>
    </row>
    <row r="7507" spans="1:31" x14ac:dyDescent="0.25">
      <c r="A7507" s="7">
        <v>7504</v>
      </c>
      <c r="B7507" s="8">
        <v>38781</v>
      </c>
      <c r="C7507" t="s">
        <v>3</v>
      </c>
      <c r="D7507" t="s">
        <v>789</v>
      </c>
      <c r="E7507" t="s">
        <v>9</v>
      </c>
      <c r="F7507" t="s">
        <v>188</v>
      </c>
      <c r="G7507" t="s">
        <v>648</v>
      </c>
      <c r="H7507" s="135" t="s">
        <v>1785</v>
      </c>
      <c r="I7507" t="s">
        <v>1454</v>
      </c>
      <c r="J7507" s="20">
        <v>21</v>
      </c>
      <c r="K7507" s="20" t="s">
        <v>9</v>
      </c>
      <c r="L7507" t="s">
        <v>1464</v>
      </c>
      <c r="M7507" s="20">
        <v>4.62</v>
      </c>
      <c r="N7507" s="20">
        <v>6.88</v>
      </c>
      <c r="AE7507">
        <f t="shared" si="117"/>
        <v>2006</v>
      </c>
    </row>
    <row r="7508" spans="1:31" x14ac:dyDescent="0.25">
      <c r="A7508" s="7">
        <v>7505</v>
      </c>
      <c r="B7508" s="8">
        <v>38781</v>
      </c>
      <c r="C7508" t="s">
        <v>3</v>
      </c>
      <c r="D7508" t="s">
        <v>350</v>
      </c>
      <c r="E7508" t="s">
        <v>9</v>
      </c>
      <c r="F7508" t="s">
        <v>372</v>
      </c>
      <c r="G7508" t="s">
        <v>377</v>
      </c>
      <c r="H7508" s="9" t="s">
        <v>2316</v>
      </c>
      <c r="I7508" t="s">
        <v>1454</v>
      </c>
      <c r="J7508" s="20">
        <v>20</v>
      </c>
      <c r="K7508" s="20" t="s">
        <v>3</v>
      </c>
      <c r="L7508" t="s">
        <v>1464</v>
      </c>
      <c r="M7508" s="20">
        <v>6.6</v>
      </c>
      <c r="N7508" s="20">
        <v>4.4000000000000004</v>
      </c>
      <c r="AE7508">
        <f t="shared" si="117"/>
        <v>2006</v>
      </c>
    </row>
    <row r="7509" spans="1:31" x14ac:dyDescent="0.25">
      <c r="A7509" s="7">
        <v>7506</v>
      </c>
      <c r="B7509" s="8">
        <v>38781</v>
      </c>
      <c r="C7509" t="s">
        <v>3</v>
      </c>
      <c r="D7509" t="s">
        <v>72</v>
      </c>
      <c r="E7509" t="s">
        <v>9</v>
      </c>
      <c r="F7509" t="s">
        <v>91</v>
      </c>
      <c r="G7509" t="s">
        <v>714</v>
      </c>
      <c r="H7509" s="9" t="s">
        <v>2267</v>
      </c>
      <c r="I7509" t="s">
        <v>1454</v>
      </c>
      <c r="J7509" s="20">
        <v>29</v>
      </c>
      <c r="K7509" s="20" t="s">
        <v>9</v>
      </c>
      <c r="L7509" t="s">
        <v>1464</v>
      </c>
      <c r="M7509" s="20">
        <v>6.38</v>
      </c>
      <c r="N7509" s="20">
        <v>9.1199999999999992</v>
      </c>
      <c r="AE7509">
        <f t="shared" si="117"/>
        <v>2006</v>
      </c>
    </row>
    <row r="7510" spans="1:31" x14ac:dyDescent="0.25">
      <c r="A7510" s="7">
        <v>7507</v>
      </c>
      <c r="B7510" s="8">
        <v>38782</v>
      </c>
      <c r="C7510" t="s">
        <v>3</v>
      </c>
      <c r="D7510" t="s">
        <v>789</v>
      </c>
      <c r="E7510" t="s">
        <v>9</v>
      </c>
      <c r="F7510" t="s">
        <v>777</v>
      </c>
      <c r="G7510" t="s">
        <v>648</v>
      </c>
      <c r="H7510" s="135" t="s">
        <v>1885</v>
      </c>
      <c r="I7510" t="s">
        <v>1454</v>
      </c>
      <c r="J7510" s="20">
        <v>5</v>
      </c>
      <c r="K7510" s="20" t="s">
        <v>3</v>
      </c>
      <c r="L7510" t="s">
        <v>1464</v>
      </c>
      <c r="M7510" s="20">
        <v>2.4</v>
      </c>
      <c r="N7510" s="20">
        <v>1.1000000000000001</v>
      </c>
      <c r="AE7510">
        <f t="shared" si="117"/>
        <v>2006</v>
      </c>
    </row>
    <row r="7511" spans="1:31" x14ac:dyDescent="0.25">
      <c r="A7511" s="7">
        <v>7508</v>
      </c>
      <c r="B7511" s="8">
        <v>38782</v>
      </c>
      <c r="C7511" t="s">
        <v>3</v>
      </c>
      <c r="D7511" t="s">
        <v>789</v>
      </c>
      <c r="E7511" t="s">
        <v>9</v>
      </c>
      <c r="F7511" t="s">
        <v>777</v>
      </c>
      <c r="G7511" t="s">
        <v>648</v>
      </c>
      <c r="H7511" s="135" t="s">
        <v>2314</v>
      </c>
      <c r="I7511" t="s">
        <v>1454</v>
      </c>
      <c r="J7511" s="20">
        <v>4</v>
      </c>
      <c r="K7511" s="20" t="s">
        <v>9</v>
      </c>
      <c r="L7511" t="s">
        <v>1464</v>
      </c>
      <c r="M7511" s="20">
        <v>0.88</v>
      </c>
      <c r="N7511" s="20">
        <v>2.12</v>
      </c>
      <c r="AE7511">
        <f t="shared" si="117"/>
        <v>2006</v>
      </c>
    </row>
    <row r="7512" spans="1:31" x14ac:dyDescent="0.25">
      <c r="A7512" s="7">
        <v>7509</v>
      </c>
      <c r="B7512" s="8">
        <v>38782</v>
      </c>
      <c r="C7512" t="s">
        <v>3</v>
      </c>
      <c r="D7512" t="s">
        <v>721</v>
      </c>
      <c r="E7512" t="s">
        <v>9</v>
      </c>
      <c r="F7512" t="s">
        <v>779</v>
      </c>
      <c r="G7512" t="s">
        <v>569</v>
      </c>
      <c r="H7512" s="135" t="s">
        <v>1496</v>
      </c>
      <c r="I7512" t="s">
        <v>1455</v>
      </c>
      <c r="J7512" s="20">
        <v>28</v>
      </c>
      <c r="K7512" s="20" t="s">
        <v>1465</v>
      </c>
      <c r="L7512" t="s">
        <v>1466</v>
      </c>
      <c r="M7512" s="20">
        <v>3.5</v>
      </c>
      <c r="N7512" s="20">
        <v>3.5</v>
      </c>
      <c r="AE7512">
        <f t="shared" si="117"/>
        <v>2006</v>
      </c>
    </row>
    <row r="7513" spans="1:31" x14ac:dyDescent="0.25">
      <c r="A7513" s="7">
        <v>7510</v>
      </c>
      <c r="B7513" s="8">
        <v>38782</v>
      </c>
      <c r="C7513" t="s">
        <v>3</v>
      </c>
      <c r="D7513" t="s">
        <v>756</v>
      </c>
      <c r="E7513" t="s">
        <v>9</v>
      </c>
      <c r="F7513" t="s">
        <v>545</v>
      </c>
      <c r="G7513" t="s">
        <v>569</v>
      </c>
      <c r="H7513" s="9" t="s">
        <v>2317</v>
      </c>
      <c r="I7513" t="s">
        <v>1454</v>
      </c>
      <c r="J7513" s="20">
        <v>17</v>
      </c>
      <c r="K7513" s="20" t="s">
        <v>3</v>
      </c>
      <c r="L7513" t="s">
        <v>1464</v>
      </c>
      <c r="M7513" s="20">
        <v>5.76</v>
      </c>
      <c r="N7513" s="20">
        <v>3.74</v>
      </c>
      <c r="AE7513">
        <f t="shared" si="117"/>
        <v>2006</v>
      </c>
    </row>
    <row r="7514" spans="1:31" x14ac:dyDescent="0.25">
      <c r="A7514" s="7">
        <v>7511</v>
      </c>
      <c r="B7514" s="8">
        <v>38782</v>
      </c>
      <c r="C7514" t="s">
        <v>3</v>
      </c>
      <c r="D7514" t="s">
        <v>791</v>
      </c>
      <c r="E7514" t="s">
        <v>9</v>
      </c>
      <c r="F7514" t="s">
        <v>787</v>
      </c>
      <c r="G7514" t="s">
        <v>648</v>
      </c>
      <c r="H7514" s="9" t="s">
        <v>1797</v>
      </c>
      <c r="I7514" t="s">
        <v>1455</v>
      </c>
      <c r="J7514" s="20">
        <v>24</v>
      </c>
      <c r="K7514" s="20" t="s">
        <v>3</v>
      </c>
      <c r="L7514" t="s">
        <v>1464</v>
      </c>
      <c r="M7514" s="20">
        <v>3.86</v>
      </c>
      <c r="N7514" s="20">
        <v>2.64</v>
      </c>
      <c r="AE7514">
        <f t="shared" si="117"/>
        <v>2006</v>
      </c>
    </row>
    <row r="7515" spans="1:31" x14ac:dyDescent="0.25">
      <c r="A7515" s="7">
        <v>7512</v>
      </c>
      <c r="B7515" s="8">
        <v>38782</v>
      </c>
      <c r="C7515" t="s">
        <v>3</v>
      </c>
      <c r="D7515" t="s">
        <v>791</v>
      </c>
      <c r="E7515" t="s">
        <v>9</v>
      </c>
      <c r="F7515" t="s">
        <v>787</v>
      </c>
      <c r="G7515" t="s">
        <v>648</v>
      </c>
      <c r="H7515" s="9" t="s">
        <v>1797</v>
      </c>
      <c r="I7515" t="s">
        <v>1455</v>
      </c>
      <c r="J7515" s="20">
        <v>24</v>
      </c>
      <c r="K7515" s="20" t="s">
        <v>3</v>
      </c>
      <c r="L7515" t="s">
        <v>1464</v>
      </c>
      <c r="M7515" s="20">
        <v>3.86</v>
      </c>
      <c r="N7515" s="20">
        <v>2.64</v>
      </c>
      <c r="AE7515">
        <f t="shared" si="117"/>
        <v>2006</v>
      </c>
    </row>
    <row r="7516" spans="1:31" x14ac:dyDescent="0.25">
      <c r="A7516" s="7">
        <v>7513</v>
      </c>
      <c r="B7516" s="8">
        <v>38782</v>
      </c>
      <c r="C7516" t="s">
        <v>3</v>
      </c>
      <c r="D7516" t="s">
        <v>787</v>
      </c>
      <c r="E7516" t="s">
        <v>9</v>
      </c>
      <c r="F7516" t="s">
        <v>791</v>
      </c>
      <c r="G7516" t="s">
        <v>648</v>
      </c>
      <c r="H7516" s="9" t="s">
        <v>1797</v>
      </c>
      <c r="I7516" t="s">
        <v>1455</v>
      </c>
      <c r="J7516" s="20">
        <v>24</v>
      </c>
      <c r="K7516" s="20" t="s">
        <v>9</v>
      </c>
      <c r="L7516" t="s">
        <v>1464</v>
      </c>
      <c r="M7516" s="20">
        <v>2.64</v>
      </c>
      <c r="N7516" s="20">
        <v>3.86</v>
      </c>
      <c r="AE7516">
        <f t="shared" si="117"/>
        <v>2006</v>
      </c>
    </row>
    <row r="7517" spans="1:31" x14ac:dyDescent="0.25">
      <c r="A7517" s="7">
        <v>7514</v>
      </c>
      <c r="B7517" s="8">
        <v>38783</v>
      </c>
      <c r="C7517" t="s">
        <v>3</v>
      </c>
      <c r="D7517" t="s">
        <v>790</v>
      </c>
      <c r="E7517" t="s">
        <v>9</v>
      </c>
      <c r="F7517" t="s">
        <v>769</v>
      </c>
      <c r="G7517" t="s">
        <v>17</v>
      </c>
      <c r="H7517" s="135" t="s">
        <v>1552</v>
      </c>
      <c r="I7517" t="s">
        <v>1454</v>
      </c>
      <c r="J7517" s="20">
        <v>1</v>
      </c>
      <c r="K7517" s="20" t="s">
        <v>1465</v>
      </c>
      <c r="L7517" t="s">
        <v>1466</v>
      </c>
      <c r="M7517" s="20">
        <v>0.25</v>
      </c>
      <c r="N7517" s="20">
        <v>0.25</v>
      </c>
      <c r="AE7517">
        <f t="shared" si="117"/>
        <v>2006</v>
      </c>
    </row>
    <row r="7518" spans="1:31" x14ac:dyDescent="0.25">
      <c r="A7518" s="7">
        <v>7515</v>
      </c>
      <c r="B7518" s="8">
        <v>38783</v>
      </c>
      <c r="C7518" t="s">
        <v>3</v>
      </c>
      <c r="D7518" t="s">
        <v>165</v>
      </c>
      <c r="E7518" t="s">
        <v>9</v>
      </c>
      <c r="F7518" t="s">
        <v>787</v>
      </c>
      <c r="G7518" t="s">
        <v>648</v>
      </c>
      <c r="H7518" s="135" t="s">
        <v>1885</v>
      </c>
      <c r="I7518" t="s">
        <v>1455</v>
      </c>
      <c r="J7518" s="20">
        <v>5</v>
      </c>
      <c r="K7518" s="20" t="s">
        <v>3</v>
      </c>
      <c r="L7518" t="s">
        <v>1464</v>
      </c>
      <c r="M7518" s="20">
        <v>1.2</v>
      </c>
      <c r="N7518" s="20">
        <v>0.55000000000000004</v>
      </c>
      <c r="AE7518">
        <f t="shared" si="117"/>
        <v>2006</v>
      </c>
    </row>
    <row r="7519" spans="1:31" x14ac:dyDescent="0.25">
      <c r="A7519" s="7">
        <v>7516</v>
      </c>
      <c r="B7519" s="8">
        <v>38783</v>
      </c>
      <c r="C7519" t="s">
        <v>3</v>
      </c>
      <c r="D7519" t="s">
        <v>165</v>
      </c>
      <c r="E7519" t="s">
        <v>9</v>
      </c>
      <c r="F7519" t="s">
        <v>787</v>
      </c>
      <c r="G7519" t="s">
        <v>648</v>
      </c>
      <c r="H7519" s="135" t="s">
        <v>1885</v>
      </c>
      <c r="I7519" t="s">
        <v>1455</v>
      </c>
      <c r="J7519" s="20">
        <v>5</v>
      </c>
      <c r="K7519" s="20" t="s">
        <v>3</v>
      </c>
      <c r="L7519" t="s">
        <v>1464</v>
      </c>
      <c r="M7519" s="20">
        <v>1.2</v>
      </c>
      <c r="N7519" s="20">
        <v>0.55000000000000004</v>
      </c>
      <c r="AE7519">
        <f t="shared" si="117"/>
        <v>2006</v>
      </c>
    </row>
    <row r="7520" spans="1:31" x14ac:dyDescent="0.25">
      <c r="A7520" s="7">
        <v>7517</v>
      </c>
      <c r="B7520" s="8">
        <v>38783</v>
      </c>
      <c r="C7520" t="s">
        <v>3</v>
      </c>
      <c r="D7520" t="s">
        <v>787</v>
      </c>
      <c r="E7520" t="s">
        <v>9</v>
      </c>
      <c r="F7520" t="s">
        <v>165</v>
      </c>
      <c r="G7520" t="s">
        <v>648</v>
      </c>
      <c r="H7520" s="135" t="s">
        <v>1885</v>
      </c>
      <c r="I7520" t="s">
        <v>1455</v>
      </c>
      <c r="J7520" s="20">
        <v>5</v>
      </c>
      <c r="K7520" s="20" t="s">
        <v>3</v>
      </c>
      <c r="L7520" t="s">
        <v>1464</v>
      </c>
      <c r="M7520" s="20">
        <v>1.2</v>
      </c>
      <c r="N7520" s="20">
        <v>0.55000000000000004</v>
      </c>
      <c r="AE7520">
        <f t="shared" si="117"/>
        <v>2006</v>
      </c>
    </row>
    <row r="7521" spans="1:31" x14ac:dyDescent="0.25">
      <c r="A7521" s="7">
        <v>7518</v>
      </c>
      <c r="B7521" s="8">
        <v>38783</v>
      </c>
      <c r="C7521" t="s">
        <v>3</v>
      </c>
      <c r="D7521" t="s">
        <v>787</v>
      </c>
      <c r="E7521" t="s">
        <v>9</v>
      </c>
      <c r="F7521" t="s">
        <v>165</v>
      </c>
      <c r="G7521" t="s">
        <v>648</v>
      </c>
      <c r="H7521" s="135" t="s">
        <v>1885</v>
      </c>
      <c r="I7521" t="s">
        <v>1455</v>
      </c>
      <c r="J7521" s="20">
        <v>5</v>
      </c>
      <c r="K7521" s="20" t="s">
        <v>3</v>
      </c>
      <c r="L7521" t="s">
        <v>1464</v>
      </c>
      <c r="M7521" s="20">
        <v>1.2</v>
      </c>
      <c r="N7521" s="20">
        <v>0.55000000000000004</v>
      </c>
      <c r="AE7521">
        <f t="shared" si="117"/>
        <v>2006</v>
      </c>
    </row>
    <row r="7522" spans="1:31" x14ac:dyDescent="0.25">
      <c r="A7522" s="7">
        <v>7519</v>
      </c>
      <c r="B7522" s="8">
        <v>38783</v>
      </c>
      <c r="C7522" t="s">
        <v>3</v>
      </c>
      <c r="D7522" t="s">
        <v>372</v>
      </c>
      <c r="E7522" t="s">
        <v>9</v>
      </c>
      <c r="F7522" t="s">
        <v>766</v>
      </c>
      <c r="G7522" t="s">
        <v>714</v>
      </c>
      <c r="H7522" s="135" t="s">
        <v>1998</v>
      </c>
      <c r="I7522" t="s">
        <v>1454</v>
      </c>
      <c r="J7522" s="20">
        <v>15</v>
      </c>
      <c r="K7522" s="20" t="s">
        <v>9</v>
      </c>
      <c r="L7522" t="s">
        <v>1464</v>
      </c>
      <c r="M7522" s="20">
        <v>3.3</v>
      </c>
      <c r="N7522" s="20">
        <v>5.2</v>
      </c>
      <c r="AE7522">
        <f t="shared" si="117"/>
        <v>2006</v>
      </c>
    </row>
    <row r="7523" spans="1:31" x14ac:dyDescent="0.25">
      <c r="A7523" s="7">
        <v>7520</v>
      </c>
      <c r="B7523" s="8">
        <v>38783</v>
      </c>
      <c r="C7523" t="s">
        <v>3</v>
      </c>
      <c r="D7523" t="s">
        <v>712</v>
      </c>
      <c r="E7523" t="s">
        <v>9</v>
      </c>
      <c r="F7523" t="s">
        <v>667</v>
      </c>
      <c r="G7523" t="s">
        <v>569</v>
      </c>
      <c r="H7523" s="9" t="s">
        <v>2317</v>
      </c>
      <c r="I7523" t="s">
        <v>1454</v>
      </c>
      <c r="J7523" s="20">
        <v>36</v>
      </c>
      <c r="K7523" s="20" t="s">
        <v>9</v>
      </c>
      <c r="L7523" t="s">
        <v>1463</v>
      </c>
      <c r="M7523" s="20">
        <v>8.64</v>
      </c>
      <c r="N7523" s="20">
        <v>10.36</v>
      </c>
      <c r="AE7523">
        <f t="shared" si="117"/>
        <v>2006</v>
      </c>
    </row>
    <row r="7524" spans="1:31" x14ac:dyDescent="0.25">
      <c r="A7524" s="7">
        <v>7521</v>
      </c>
      <c r="B7524" s="8">
        <v>38784</v>
      </c>
      <c r="C7524" t="s">
        <v>3</v>
      </c>
      <c r="D7524" t="s">
        <v>791</v>
      </c>
      <c r="E7524" t="s">
        <v>9</v>
      </c>
      <c r="F7524" t="s">
        <v>787</v>
      </c>
      <c r="G7524" t="s">
        <v>648</v>
      </c>
      <c r="H7524" s="9" t="s">
        <v>1797</v>
      </c>
      <c r="I7524" t="s">
        <v>1455</v>
      </c>
      <c r="J7524" s="20">
        <v>2</v>
      </c>
      <c r="K7524" s="20" t="s">
        <v>1465</v>
      </c>
      <c r="L7524" t="s">
        <v>1466</v>
      </c>
      <c r="M7524" s="20">
        <v>0.25</v>
      </c>
      <c r="N7524" s="20">
        <v>0.25</v>
      </c>
      <c r="AE7524">
        <f t="shared" si="117"/>
        <v>2006</v>
      </c>
    </row>
    <row r="7525" spans="1:31" x14ac:dyDescent="0.25">
      <c r="A7525" s="7">
        <v>7522</v>
      </c>
      <c r="B7525" s="8">
        <v>38784</v>
      </c>
      <c r="C7525" t="s">
        <v>3</v>
      </c>
      <c r="D7525" t="s">
        <v>295</v>
      </c>
      <c r="E7525" t="s">
        <v>9</v>
      </c>
      <c r="F7525" t="s">
        <v>624</v>
      </c>
      <c r="G7525" t="s">
        <v>569</v>
      </c>
      <c r="H7525" s="136" t="s">
        <v>1677</v>
      </c>
      <c r="I7525" t="s">
        <v>1454</v>
      </c>
      <c r="J7525" s="20">
        <v>21</v>
      </c>
      <c r="K7525" s="20" t="s">
        <v>9</v>
      </c>
      <c r="L7525" t="s">
        <v>1464</v>
      </c>
      <c r="M7525" s="20">
        <v>4.62</v>
      </c>
      <c r="N7525" s="20">
        <v>6.88</v>
      </c>
      <c r="AE7525">
        <f t="shared" si="117"/>
        <v>2006</v>
      </c>
    </row>
    <row r="7526" spans="1:31" x14ac:dyDescent="0.25">
      <c r="A7526" s="7">
        <v>7523</v>
      </c>
      <c r="B7526" s="8">
        <v>38784</v>
      </c>
      <c r="C7526" t="s">
        <v>3</v>
      </c>
      <c r="D7526" t="s">
        <v>787</v>
      </c>
      <c r="E7526" t="s">
        <v>9</v>
      </c>
      <c r="F7526" s="15" t="s">
        <v>28</v>
      </c>
      <c r="G7526" t="s">
        <v>648</v>
      </c>
      <c r="H7526" s="135" t="s">
        <v>1795</v>
      </c>
      <c r="I7526" t="s">
        <v>1454</v>
      </c>
      <c r="J7526" s="20">
        <v>44</v>
      </c>
      <c r="K7526" s="20" t="s">
        <v>1465</v>
      </c>
      <c r="L7526" t="s">
        <v>1466</v>
      </c>
      <c r="M7526" s="20">
        <v>11</v>
      </c>
      <c r="N7526" s="20">
        <v>11</v>
      </c>
      <c r="AE7526">
        <f t="shared" si="117"/>
        <v>2006</v>
      </c>
    </row>
    <row r="7527" spans="1:31" x14ac:dyDescent="0.25">
      <c r="A7527" s="7">
        <v>7524</v>
      </c>
      <c r="B7527" s="8">
        <v>38784</v>
      </c>
      <c r="C7527" t="s">
        <v>3</v>
      </c>
      <c r="D7527" t="s">
        <v>770</v>
      </c>
      <c r="E7527" t="s">
        <v>9</v>
      </c>
      <c r="F7527" t="s">
        <v>767</v>
      </c>
      <c r="G7527" t="s">
        <v>633</v>
      </c>
      <c r="H7527" s="135" t="s">
        <v>1776</v>
      </c>
      <c r="I7527" t="s">
        <v>1454</v>
      </c>
      <c r="J7527" s="20">
        <v>13</v>
      </c>
      <c r="K7527" s="20" t="s">
        <v>3</v>
      </c>
      <c r="L7527" t="s">
        <v>1463</v>
      </c>
      <c r="M7527" s="20">
        <v>4.38</v>
      </c>
      <c r="N7527" s="20">
        <v>3.12</v>
      </c>
      <c r="AE7527">
        <f t="shared" si="117"/>
        <v>2006</v>
      </c>
    </row>
    <row r="7528" spans="1:31" x14ac:dyDescent="0.25">
      <c r="A7528" s="7">
        <v>7525</v>
      </c>
      <c r="B7528" s="8">
        <v>38784</v>
      </c>
      <c r="C7528" t="s">
        <v>3</v>
      </c>
      <c r="D7528" t="s">
        <v>787</v>
      </c>
      <c r="E7528" t="s">
        <v>9</v>
      </c>
      <c r="F7528" t="s">
        <v>521</v>
      </c>
      <c r="G7528" t="s">
        <v>633</v>
      </c>
      <c r="H7528" s="135" t="s">
        <v>1771</v>
      </c>
      <c r="I7528" t="s">
        <v>1454</v>
      </c>
      <c r="J7528" s="20">
        <v>10</v>
      </c>
      <c r="K7528" s="20" t="s">
        <v>9</v>
      </c>
      <c r="L7528" t="s">
        <v>1464</v>
      </c>
      <c r="M7528" s="20">
        <v>2.2000000000000002</v>
      </c>
      <c r="N7528" s="20">
        <v>3.8</v>
      </c>
      <c r="AE7528">
        <f t="shared" si="117"/>
        <v>2006</v>
      </c>
    </row>
    <row r="7529" spans="1:31" x14ac:dyDescent="0.25">
      <c r="A7529" s="7">
        <v>7526</v>
      </c>
      <c r="B7529" s="8">
        <v>38784</v>
      </c>
      <c r="C7529" t="s">
        <v>3</v>
      </c>
      <c r="D7529" t="s">
        <v>766</v>
      </c>
      <c r="E7529" t="s">
        <v>9</v>
      </c>
      <c r="F7529" t="s">
        <v>524</v>
      </c>
      <c r="G7529" t="s">
        <v>714</v>
      </c>
      <c r="H7529" s="135" t="s">
        <v>1998</v>
      </c>
      <c r="I7529" t="s">
        <v>1455</v>
      </c>
      <c r="J7529" s="20">
        <v>15</v>
      </c>
      <c r="K7529" s="20" t="s">
        <v>9</v>
      </c>
      <c r="L7529" t="s">
        <v>1463</v>
      </c>
      <c r="M7529" s="20">
        <v>1.8</v>
      </c>
      <c r="N7529" s="20">
        <v>2.4500000000000002</v>
      </c>
      <c r="AE7529">
        <f t="shared" si="117"/>
        <v>2006</v>
      </c>
    </row>
    <row r="7530" spans="1:31" x14ac:dyDescent="0.25">
      <c r="A7530" s="7">
        <v>7527</v>
      </c>
      <c r="B7530" s="8">
        <v>38784</v>
      </c>
      <c r="C7530" t="s">
        <v>3</v>
      </c>
      <c r="D7530" t="s">
        <v>766</v>
      </c>
      <c r="E7530" t="s">
        <v>9</v>
      </c>
      <c r="F7530" t="s">
        <v>758</v>
      </c>
      <c r="G7530" t="s">
        <v>732</v>
      </c>
      <c r="H7530" s="135" t="s">
        <v>1496</v>
      </c>
      <c r="I7530" t="s">
        <v>1454</v>
      </c>
      <c r="J7530" s="20">
        <v>20</v>
      </c>
      <c r="K7530" s="20" t="s">
        <v>3</v>
      </c>
      <c r="L7530" t="s">
        <v>1464</v>
      </c>
      <c r="M7530" s="20">
        <v>6.6</v>
      </c>
      <c r="N7530" s="20">
        <v>4.4000000000000004</v>
      </c>
      <c r="AE7530">
        <f t="shared" si="117"/>
        <v>2006</v>
      </c>
    </row>
    <row r="7531" spans="1:31" x14ac:dyDescent="0.25">
      <c r="A7531" s="7">
        <v>7528</v>
      </c>
      <c r="B7531" s="8">
        <v>38785</v>
      </c>
      <c r="C7531" t="s">
        <v>3</v>
      </c>
      <c r="D7531" t="s">
        <v>786</v>
      </c>
      <c r="E7531" t="s">
        <v>9</v>
      </c>
      <c r="F7531" t="s">
        <v>415</v>
      </c>
      <c r="G7531" t="s">
        <v>14</v>
      </c>
      <c r="H7531" s="135" t="s">
        <v>1501</v>
      </c>
      <c r="I7531" t="s">
        <v>1454</v>
      </c>
      <c r="J7531" s="20">
        <v>20</v>
      </c>
      <c r="K7531" s="20" t="s">
        <v>1465</v>
      </c>
      <c r="L7531" t="s">
        <v>1466</v>
      </c>
      <c r="M7531" s="20">
        <v>5</v>
      </c>
      <c r="N7531" s="20">
        <v>5</v>
      </c>
      <c r="AE7531">
        <f t="shared" si="117"/>
        <v>2006</v>
      </c>
    </row>
    <row r="7532" spans="1:31" x14ac:dyDescent="0.25">
      <c r="A7532" s="7">
        <v>7529</v>
      </c>
      <c r="B7532" s="8">
        <v>38785</v>
      </c>
      <c r="C7532" t="s">
        <v>3</v>
      </c>
      <c r="D7532" t="s">
        <v>786</v>
      </c>
      <c r="E7532" t="s">
        <v>9</v>
      </c>
      <c r="F7532" t="s">
        <v>700</v>
      </c>
      <c r="G7532" t="s">
        <v>14</v>
      </c>
      <c r="H7532" s="135" t="s">
        <v>1507</v>
      </c>
      <c r="I7532" t="s">
        <v>1454</v>
      </c>
      <c r="J7532" s="20">
        <v>16</v>
      </c>
      <c r="K7532" s="20" t="s">
        <v>9</v>
      </c>
      <c r="L7532" t="s">
        <v>1464</v>
      </c>
      <c r="M7532" s="20">
        <v>3.52</v>
      </c>
      <c r="N7532" s="20">
        <v>5.48</v>
      </c>
      <c r="AE7532">
        <f t="shared" si="117"/>
        <v>2006</v>
      </c>
    </row>
    <row r="7533" spans="1:31" x14ac:dyDescent="0.25">
      <c r="A7533" s="7">
        <v>7530</v>
      </c>
      <c r="B7533" s="8">
        <v>38785</v>
      </c>
      <c r="C7533" t="s">
        <v>3</v>
      </c>
      <c r="D7533" t="s">
        <v>270</v>
      </c>
      <c r="E7533" t="s">
        <v>9</v>
      </c>
      <c r="F7533" t="s">
        <v>782</v>
      </c>
      <c r="G7533" t="s">
        <v>648</v>
      </c>
      <c r="H7533" s="135" t="s">
        <v>2318</v>
      </c>
      <c r="I7533" t="s">
        <v>1455</v>
      </c>
      <c r="J7533" s="20">
        <v>12</v>
      </c>
      <c r="K7533" s="20" t="s">
        <v>3</v>
      </c>
      <c r="L7533" t="s">
        <v>1464</v>
      </c>
      <c r="M7533" s="20">
        <v>2.1799999999999997</v>
      </c>
      <c r="N7533" s="20">
        <v>1.32</v>
      </c>
      <c r="AE7533">
        <f t="shared" si="117"/>
        <v>2006</v>
      </c>
    </row>
    <row r="7534" spans="1:31" x14ac:dyDescent="0.25">
      <c r="A7534" s="7">
        <v>7531</v>
      </c>
      <c r="B7534" s="8">
        <v>38785</v>
      </c>
      <c r="C7534" t="s">
        <v>3</v>
      </c>
      <c r="D7534" t="s">
        <v>577</v>
      </c>
      <c r="E7534" t="s">
        <v>9</v>
      </c>
      <c r="F7534" t="s">
        <v>597</v>
      </c>
      <c r="G7534" t="s">
        <v>377</v>
      </c>
      <c r="H7534" s="9" t="s">
        <v>2124</v>
      </c>
      <c r="I7534" t="s">
        <v>1454</v>
      </c>
      <c r="J7534" s="20">
        <v>11</v>
      </c>
      <c r="K7534" s="20" t="s">
        <v>3</v>
      </c>
      <c r="L7534" t="s">
        <v>1463</v>
      </c>
      <c r="M7534" s="20">
        <v>3.86</v>
      </c>
      <c r="N7534" s="20">
        <v>2.64</v>
      </c>
      <c r="AE7534">
        <f t="shared" si="117"/>
        <v>2006</v>
      </c>
    </row>
    <row r="7535" spans="1:31" x14ac:dyDescent="0.25">
      <c r="A7535" s="7">
        <v>7532</v>
      </c>
      <c r="B7535" s="8">
        <v>38785</v>
      </c>
      <c r="C7535" t="s">
        <v>3</v>
      </c>
      <c r="D7535" t="s">
        <v>524</v>
      </c>
      <c r="E7535" t="s">
        <v>9</v>
      </c>
      <c r="F7535" t="s">
        <v>765</v>
      </c>
      <c r="G7535" t="s">
        <v>714</v>
      </c>
      <c r="H7535" s="135" t="s">
        <v>2025</v>
      </c>
      <c r="I7535" t="s">
        <v>1454</v>
      </c>
      <c r="J7535" s="20">
        <v>16</v>
      </c>
      <c r="K7535" s="20" t="s">
        <v>3</v>
      </c>
      <c r="L7535" t="s">
        <v>1463</v>
      </c>
      <c r="M7535" s="20">
        <v>5.16</v>
      </c>
      <c r="N7535" s="20">
        <v>3.84</v>
      </c>
      <c r="AE7535">
        <f t="shared" si="117"/>
        <v>2006</v>
      </c>
    </row>
    <row r="7536" spans="1:31" x14ac:dyDescent="0.25">
      <c r="A7536" s="7">
        <v>7533</v>
      </c>
      <c r="B7536" s="8">
        <v>38785</v>
      </c>
      <c r="C7536" t="s">
        <v>3</v>
      </c>
      <c r="D7536" t="s">
        <v>588</v>
      </c>
      <c r="E7536" t="s">
        <v>9</v>
      </c>
      <c r="F7536" t="s">
        <v>233</v>
      </c>
      <c r="G7536" t="s">
        <v>714</v>
      </c>
      <c r="H7536" s="135" t="s">
        <v>2230</v>
      </c>
      <c r="I7536" t="s">
        <v>1454</v>
      </c>
      <c r="J7536" s="20">
        <v>15</v>
      </c>
      <c r="K7536" s="20" t="s">
        <v>9</v>
      </c>
      <c r="L7536" t="s">
        <v>1464</v>
      </c>
      <c r="M7536" s="20">
        <v>3.3</v>
      </c>
      <c r="N7536" s="20">
        <v>5.2</v>
      </c>
      <c r="AE7536">
        <f t="shared" si="117"/>
        <v>2006</v>
      </c>
    </row>
    <row r="7537" spans="1:31" x14ac:dyDescent="0.25">
      <c r="A7537" s="7">
        <v>7534</v>
      </c>
      <c r="B7537" s="8">
        <v>38786</v>
      </c>
      <c r="C7537" t="s">
        <v>3</v>
      </c>
      <c r="D7537" t="s">
        <v>735</v>
      </c>
      <c r="E7537" t="s">
        <v>9</v>
      </c>
      <c r="F7537" t="s">
        <v>776</v>
      </c>
      <c r="G7537" t="s">
        <v>648</v>
      </c>
      <c r="H7537" s="136" t="s">
        <v>2319</v>
      </c>
      <c r="I7537" t="s">
        <v>1455</v>
      </c>
      <c r="J7537" s="20">
        <v>50</v>
      </c>
      <c r="K7537" s="20" t="s">
        <v>3</v>
      </c>
      <c r="L7537" t="s">
        <v>1464</v>
      </c>
      <c r="M7537" s="20">
        <v>7.5</v>
      </c>
      <c r="N7537" s="20">
        <v>5.5</v>
      </c>
      <c r="AE7537">
        <f t="shared" si="117"/>
        <v>2006</v>
      </c>
    </row>
    <row r="7538" spans="1:31" x14ac:dyDescent="0.25">
      <c r="A7538" s="7">
        <v>7535</v>
      </c>
      <c r="B7538" s="8">
        <v>38786</v>
      </c>
      <c r="C7538" t="s">
        <v>3</v>
      </c>
      <c r="D7538" t="s">
        <v>237</v>
      </c>
      <c r="E7538" t="s">
        <v>9</v>
      </c>
      <c r="F7538" t="s">
        <v>186</v>
      </c>
      <c r="G7538" t="s">
        <v>732</v>
      </c>
      <c r="H7538" s="135" t="s">
        <v>2320</v>
      </c>
      <c r="I7538" t="s">
        <v>1454</v>
      </c>
      <c r="J7538" s="20">
        <v>30</v>
      </c>
      <c r="K7538" s="20" t="s">
        <v>1465</v>
      </c>
      <c r="L7538" t="s">
        <v>1466</v>
      </c>
      <c r="M7538" s="20">
        <v>7.5</v>
      </c>
      <c r="N7538" s="20">
        <v>7.5</v>
      </c>
      <c r="AE7538">
        <f t="shared" si="117"/>
        <v>2006</v>
      </c>
    </row>
    <row r="7539" spans="1:31" x14ac:dyDescent="0.25">
      <c r="A7539" s="7">
        <v>7536</v>
      </c>
      <c r="B7539" s="8">
        <v>38786</v>
      </c>
      <c r="C7539" t="s">
        <v>3</v>
      </c>
      <c r="D7539" t="s">
        <v>165</v>
      </c>
      <c r="E7539" t="s">
        <v>9</v>
      </c>
      <c r="F7539" t="s">
        <v>122</v>
      </c>
      <c r="G7539" t="s">
        <v>732</v>
      </c>
      <c r="H7539" s="135" t="s">
        <v>2176</v>
      </c>
      <c r="I7539" t="s">
        <v>1454</v>
      </c>
      <c r="J7539" s="20">
        <v>26</v>
      </c>
      <c r="K7539" s="20" t="s">
        <v>3</v>
      </c>
      <c r="L7539" t="s">
        <v>1463</v>
      </c>
      <c r="M7539" s="20">
        <v>7.76</v>
      </c>
      <c r="N7539" s="20">
        <v>6.24</v>
      </c>
      <c r="AE7539">
        <f t="shared" si="117"/>
        <v>2006</v>
      </c>
    </row>
    <row r="7540" spans="1:31" x14ac:dyDescent="0.25">
      <c r="A7540" s="7">
        <v>7537</v>
      </c>
      <c r="B7540" s="8">
        <v>38787</v>
      </c>
      <c r="C7540" t="s">
        <v>3</v>
      </c>
      <c r="D7540" t="s">
        <v>270</v>
      </c>
      <c r="E7540" t="s">
        <v>9</v>
      </c>
      <c r="F7540" t="s">
        <v>782</v>
      </c>
      <c r="G7540" t="s">
        <v>648</v>
      </c>
      <c r="H7540" s="9" t="s">
        <v>1797</v>
      </c>
      <c r="I7540" t="s">
        <v>1455</v>
      </c>
      <c r="J7540" s="20">
        <v>1</v>
      </c>
      <c r="K7540" s="20" t="s">
        <v>1465</v>
      </c>
      <c r="L7540" t="s">
        <v>1466</v>
      </c>
      <c r="M7540" s="20">
        <v>0.125</v>
      </c>
      <c r="N7540" s="20">
        <v>0.125</v>
      </c>
      <c r="AE7540">
        <f t="shared" si="117"/>
        <v>2006</v>
      </c>
    </row>
    <row r="7541" spans="1:31" x14ac:dyDescent="0.25">
      <c r="A7541" s="7">
        <v>7538</v>
      </c>
      <c r="B7541" s="8">
        <v>38787</v>
      </c>
      <c r="C7541" t="s">
        <v>3</v>
      </c>
      <c r="D7541" t="s">
        <v>524</v>
      </c>
      <c r="E7541" t="s">
        <v>9</v>
      </c>
      <c r="F7541" t="s">
        <v>611</v>
      </c>
      <c r="G7541" t="s">
        <v>633</v>
      </c>
      <c r="H7541" s="135" t="s">
        <v>1780</v>
      </c>
      <c r="I7541" t="s">
        <v>1454</v>
      </c>
      <c r="J7541" s="20">
        <v>18</v>
      </c>
      <c r="K7541" s="20" t="s">
        <v>3</v>
      </c>
      <c r="L7541" t="s">
        <v>1463</v>
      </c>
      <c r="M7541" s="20">
        <v>5.68</v>
      </c>
      <c r="N7541" s="20">
        <v>4.32</v>
      </c>
      <c r="AE7541">
        <f t="shared" si="117"/>
        <v>2006</v>
      </c>
    </row>
    <row r="7542" spans="1:31" x14ac:dyDescent="0.25">
      <c r="A7542" s="7">
        <v>7539</v>
      </c>
      <c r="B7542" s="8">
        <v>38787</v>
      </c>
      <c r="C7542" t="s">
        <v>3</v>
      </c>
      <c r="D7542" t="s">
        <v>791</v>
      </c>
      <c r="E7542" t="s">
        <v>9</v>
      </c>
      <c r="F7542" t="s">
        <v>787</v>
      </c>
      <c r="G7542" t="s">
        <v>648</v>
      </c>
      <c r="H7542" s="135" t="s">
        <v>2321</v>
      </c>
      <c r="I7542" t="s">
        <v>1455</v>
      </c>
      <c r="J7542" s="20">
        <v>9</v>
      </c>
      <c r="K7542" s="20" t="s">
        <v>3</v>
      </c>
      <c r="L7542" t="s">
        <v>1464</v>
      </c>
      <c r="M7542" s="20">
        <v>1.76</v>
      </c>
      <c r="N7542" s="20">
        <v>0.99</v>
      </c>
      <c r="AE7542">
        <f t="shared" si="117"/>
        <v>2006</v>
      </c>
    </row>
    <row r="7543" spans="1:31" x14ac:dyDescent="0.25">
      <c r="A7543" s="7">
        <v>7540</v>
      </c>
      <c r="B7543" s="8">
        <v>38787</v>
      </c>
      <c r="C7543" t="s">
        <v>3</v>
      </c>
      <c r="D7543" t="s">
        <v>789</v>
      </c>
      <c r="E7543" t="s">
        <v>9</v>
      </c>
      <c r="F7543" t="s">
        <v>777</v>
      </c>
      <c r="G7543" t="s">
        <v>648</v>
      </c>
      <c r="H7543" s="135" t="s">
        <v>2094</v>
      </c>
      <c r="I7543" t="s">
        <v>1454</v>
      </c>
      <c r="J7543" s="20">
        <v>72</v>
      </c>
      <c r="K7543" s="20" t="s">
        <v>9</v>
      </c>
      <c r="L7543" t="s">
        <v>1464</v>
      </c>
      <c r="M7543" s="20">
        <v>15.84</v>
      </c>
      <c r="N7543" s="20">
        <v>21.16</v>
      </c>
      <c r="AE7543">
        <f t="shared" si="117"/>
        <v>2006</v>
      </c>
    </row>
    <row r="7544" spans="1:31" x14ac:dyDescent="0.25">
      <c r="A7544" s="7">
        <v>7541</v>
      </c>
      <c r="B7544" s="8">
        <v>38787</v>
      </c>
      <c r="C7544" t="s">
        <v>3</v>
      </c>
      <c r="D7544" t="s">
        <v>789</v>
      </c>
      <c r="E7544" t="s">
        <v>9</v>
      </c>
      <c r="F7544" t="s">
        <v>777</v>
      </c>
      <c r="G7544" t="s">
        <v>648</v>
      </c>
      <c r="H7544" s="135" t="s">
        <v>2322</v>
      </c>
      <c r="I7544" t="s">
        <v>1454</v>
      </c>
      <c r="J7544" s="20">
        <v>89</v>
      </c>
      <c r="K7544" s="20" t="s">
        <v>3</v>
      </c>
      <c r="L7544" t="s">
        <v>1464</v>
      </c>
      <c r="M7544" s="20">
        <v>25.92</v>
      </c>
      <c r="N7544" s="20">
        <v>19.579999999999998</v>
      </c>
      <c r="AE7544">
        <f t="shared" si="117"/>
        <v>2006</v>
      </c>
    </row>
    <row r="7545" spans="1:31" x14ac:dyDescent="0.25">
      <c r="A7545" s="7">
        <v>7542</v>
      </c>
      <c r="B7545" s="8">
        <v>38787</v>
      </c>
      <c r="C7545" t="s">
        <v>3</v>
      </c>
      <c r="D7545" t="s">
        <v>756</v>
      </c>
      <c r="E7545" t="s">
        <v>9</v>
      </c>
      <c r="F7545" t="s">
        <v>782</v>
      </c>
      <c r="G7545" t="s">
        <v>648</v>
      </c>
      <c r="H7545" s="135" t="s">
        <v>1901</v>
      </c>
      <c r="I7545" t="s">
        <v>1454</v>
      </c>
      <c r="J7545" s="20">
        <v>24</v>
      </c>
      <c r="K7545" s="20" t="s">
        <v>1465</v>
      </c>
      <c r="L7545" t="s">
        <v>1466</v>
      </c>
      <c r="M7545" s="20">
        <v>6</v>
      </c>
      <c r="N7545" s="20">
        <v>6</v>
      </c>
      <c r="AE7545">
        <f t="shared" si="117"/>
        <v>2006</v>
      </c>
    </row>
    <row r="7546" spans="1:31" x14ac:dyDescent="0.25">
      <c r="A7546" s="7">
        <v>7543</v>
      </c>
      <c r="B7546" s="8">
        <v>38787</v>
      </c>
      <c r="C7546" t="s">
        <v>3</v>
      </c>
      <c r="D7546" t="s">
        <v>689</v>
      </c>
      <c r="E7546" t="s">
        <v>9</v>
      </c>
      <c r="F7546" t="s">
        <v>552</v>
      </c>
      <c r="G7546" t="s">
        <v>648</v>
      </c>
      <c r="H7546" s="136" t="s">
        <v>1496</v>
      </c>
      <c r="I7546" t="s">
        <v>1454</v>
      </c>
      <c r="J7546" s="20">
        <v>20</v>
      </c>
      <c r="K7546" s="20" t="s">
        <v>3</v>
      </c>
      <c r="L7546" t="s">
        <v>1464</v>
      </c>
      <c r="M7546" s="20">
        <v>6.6</v>
      </c>
      <c r="N7546" s="20">
        <v>4.4000000000000004</v>
      </c>
      <c r="AE7546">
        <f t="shared" si="117"/>
        <v>2006</v>
      </c>
    </row>
    <row r="7547" spans="1:31" x14ac:dyDescent="0.25">
      <c r="A7547" s="7">
        <v>7544</v>
      </c>
      <c r="B7547" s="8">
        <v>38787</v>
      </c>
      <c r="C7547" t="s">
        <v>3</v>
      </c>
      <c r="D7547" t="s">
        <v>270</v>
      </c>
      <c r="E7547" t="s">
        <v>9</v>
      </c>
      <c r="F7547" t="s">
        <v>782</v>
      </c>
      <c r="G7547" t="s">
        <v>648</v>
      </c>
      <c r="H7547" s="136" t="s">
        <v>1496</v>
      </c>
      <c r="I7547" t="s">
        <v>1455</v>
      </c>
      <c r="J7547" s="20">
        <v>18</v>
      </c>
      <c r="K7547" s="20" t="s">
        <v>3</v>
      </c>
      <c r="L7547" t="s">
        <v>1464</v>
      </c>
      <c r="M7547" s="20">
        <v>3.02</v>
      </c>
      <c r="N7547" s="20">
        <v>1.98</v>
      </c>
      <c r="AE7547">
        <f t="shared" si="117"/>
        <v>2006</v>
      </c>
    </row>
    <row r="7548" spans="1:31" x14ac:dyDescent="0.25">
      <c r="A7548" s="7">
        <v>7545</v>
      </c>
      <c r="B7548" s="8">
        <v>38787</v>
      </c>
      <c r="C7548" t="s">
        <v>3</v>
      </c>
      <c r="D7548" t="s">
        <v>543</v>
      </c>
      <c r="E7548" t="s">
        <v>9</v>
      </c>
      <c r="F7548" t="s">
        <v>597</v>
      </c>
      <c r="G7548" t="s">
        <v>732</v>
      </c>
      <c r="H7548" s="135" t="s">
        <v>2323</v>
      </c>
      <c r="I7548" t="s">
        <v>1454</v>
      </c>
      <c r="J7548" s="20">
        <v>40</v>
      </c>
      <c r="K7548" s="20" t="s">
        <v>9</v>
      </c>
      <c r="L7548" t="s">
        <v>1464</v>
      </c>
      <c r="M7548" s="20">
        <v>8.8000000000000007</v>
      </c>
      <c r="N7548" s="20">
        <v>12.2</v>
      </c>
      <c r="AE7548">
        <f t="shared" si="117"/>
        <v>2006</v>
      </c>
    </row>
    <row r="7549" spans="1:31" x14ac:dyDescent="0.25">
      <c r="A7549" s="7">
        <v>7546</v>
      </c>
      <c r="B7549" s="8">
        <v>38787</v>
      </c>
      <c r="C7549" t="s">
        <v>3</v>
      </c>
      <c r="D7549" t="s">
        <v>749</v>
      </c>
      <c r="E7549" t="s">
        <v>9</v>
      </c>
      <c r="F7549" t="s">
        <v>641</v>
      </c>
      <c r="G7549" t="s">
        <v>648</v>
      </c>
      <c r="H7549" s="9" t="s">
        <v>1797</v>
      </c>
      <c r="I7549" t="s">
        <v>1454</v>
      </c>
      <c r="J7549" s="20">
        <v>54</v>
      </c>
      <c r="K7549" s="20" t="s">
        <v>9</v>
      </c>
      <c r="L7549" t="s">
        <v>1464</v>
      </c>
      <c r="M7549" s="20">
        <v>11.879999999999999</v>
      </c>
      <c r="N7549" s="20">
        <v>16.12</v>
      </c>
      <c r="AE7549">
        <f t="shared" si="117"/>
        <v>2006</v>
      </c>
    </row>
    <row r="7550" spans="1:31" x14ac:dyDescent="0.25">
      <c r="A7550" s="7">
        <v>7547</v>
      </c>
      <c r="B7550" s="8">
        <v>38788</v>
      </c>
      <c r="C7550" t="s">
        <v>3</v>
      </c>
      <c r="D7550" t="s">
        <v>676</v>
      </c>
      <c r="E7550" t="s">
        <v>9</v>
      </c>
      <c r="F7550" t="s">
        <v>270</v>
      </c>
      <c r="G7550" t="s">
        <v>377</v>
      </c>
      <c r="H7550" s="9" t="s">
        <v>2264</v>
      </c>
      <c r="I7550" t="s">
        <v>1454</v>
      </c>
      <c r="J7550" s="20">
        <v>23</v>
      </c>
      <c r="K7550" s="20" t="s">
        <v>9</v>
      </c>
      <c r="L7550" t="s">
        <v>1464</v>
      </c>
      <c r="M7550" s="20">
        <v>5.0600000000000005</v>
      </c>
      <c r="N7550" s="20">
        <v>7.4399999999999995</v>
      </c>
      <c r="AE7550">
        <f t="shared" si="117"/>
        <v>2006</v>
      </c>
    </row>
    <row r="7551" spans="1:31" x14ac:dyDescent="0.25">
      <c r="A7551" s="7">
        <v>7548</v>
      </c>
      <c r="B7551" s="8">
        <v>38788</v>
      </c>
      <c r="C7551" t="s">
        <v>3</v>
      </c>
      <c r="D7551" t="s">
        <v>735</v>
      </c>
      <c r="E7551" t="s">
        <v>9</v>
      </c>
      <c r="F7551" t="s">
        <v>682</v>
      </c>
      <c r="G7551" t="s">
        <v>732</v>
      </c>
      <c r="H7551" s="9" t="s">
        <v>2202</v>
      </c>
      <c r="I7551" t="s">
        <v>1454</v>
      </c>
      <c r="J7551" s="20">
        <v>14</v>
      </c>
      <c r="K7551" s="20" t="s">
        <v>3</v>
      </c>
      <c r="L7551" t="s">
        <v>1464</v>
      </c>
      <c r="M7551" s="20">
        <v>4.92</v>
      </c>
      <c r="N7551" s="20">
        <v>3.08</v>
      </c>
      <c r="AE7551">
        <f t="shared" si="117"/>
        <v>2006</v>
      </c>
    </row>
    <row r="7552" spans="1:31" x14ac:dyDescent="0.25">
      <c r="A7552" s="7">
        <v>7549</v>
      </c>
      <c r="B7552" s="8">
        <v>38789</v>
      </c>
      <c r="C7552" t="s">
        <v>3</v>
      </c>
      <c r="D7552" t="s">
        <v>787</v>
      </c>
      <c r="E7552" t="s">
        <v>9</v>
      </c>
      <c r="F7552" t="s">
        <v>779</v>
      </c>
      <c r="G7552" t="s">
        <v>648</v>
      </c>
      <c r="H7552" s="135" t="s">
        <v>1833</v>
      </c>
      <c r="I7552" t="s">
        <v>1455</v>
      </c>
      <c r="J7552" s="20">
        <v>4</v>
      </c>
      <c r="K7552" s="20" t="s">
        <v>9</v>
      </c>
      <c r="L7552" t="s">
        <v>1463</v>
      </c>
      <c r="M7552" s="20">
        <v>0.48</v>
      </c>
      <c r="N7552" s="20">
        <v>1.02</v>
      </c>
      <c r="AE7552">
        <f t="shared" si="117"/>
        <v>2006</v>
      </c>
    </row>
    <row r="7553" spans="1:31" x14ac:dyDescent="0.25">
      <c r="A7553" s="7">
        <v>7550</v>
      </c>
      <c r="B7553" s="8">
        <v>38789</v>
      </c>
      <c r="C7553" t="s">
        <v>3</v>
      </c>
      <c r="D7553" t="s">
        <v>779</v>
      </c>
      <c r="E7553" t="s">
        <v>9</v>
      </c>
      <c r="F7553" t="s">
        <v>787</v>
      </c>
      <c r="G7553" t="s">
        <v>648</v>
      </c>
      <c r="H7553" s="136" t="s">
        <v>2038</v>
      </c>
      <c r="I7553" t="s">
        <v>1455</v>
      </c>
      <c r="J7553" s="20">
        <v>4</v>
      </c>
      <c r="K7553" s="20" t="s">
        <v>3</v>
      </c>
      <c r="L7553" t="s">
        <v>1464</v>
      </c>
      <c r="M7553" s="20">
        <v>1.06</v>
      </c>
      <c r="N7553" s="20">
        <v>0.44</v>
      </c>
      <c r="AE7553">
        <f t="shared" si="117"/>
        <v>2006</v>
      </c>
    </row>
    <row r="7554" spans="1:31" x14ac:dyDescent="0.25">
      <c r="A7554" s="7">
        <v>7551</v>
      </c>
      <c r="B7554" s="8">
        <v>38790</v>
      </c>
      <c r="C7554" t="s">
        <v>3</v>
      </c>
      <c r="D7554" t="s">
        <v>729</v>
      </c>
      <c r="E7554" t="s">
        <v>9</v>
      </c>
      <c r="F7554" t="s">
        <v>624</v>
      </c>
      <c r="G7554" t="s">
        <v>11</v>
      </c>
      <c r="H7554" s="135" t="s">
        <v>1496</v>
      </c>
      <c r="I7554" t="s">
        <v>1454</v>
      </c>
      <c r="J7554" s="20">
        <v>18</v>
      </c>
      <c r="K7554" s="20" t="s">
        <v>9</v>
      </c>
      <c r="L7554" t="s">
        <v>1464</v>
      </c>
      <c r="M7554" s="20">
        <v>3.96</v>
      </c>
      <c r="N7554" s="20">
        <v>6.04</v>
      </c>
      <c r="AE7554">
        <f t="shared" si="117"/>
        <v>2006</v>
      </c>
    </row>
    <row r="7555" spans="1:31" x14ac:dyDescent="0.25">
      <c r="A7555" s="7">
        <v>7552</v>
      </c>
      <c r="B7555" s="8">
        <v>38790</v>
      </c>
      <c r="C7555" t="s">
        <v>3</v>
      </c>
      <c r="D7555" t="s">
        <v>524</v>
      </c>
      <c r="E7555" t="s">
        <v>9</v>
      </c>
      <c r="F7555" t="s">
        <v>727</v>
      </c>
      <c r="G7555" t="s">
        <v>633</v>
      </c>
      <c r="H7555" s="135" t="s">
        <v>2117</v>
      </c>
      <c r="I7555" t="s">
        <v>1454</v>
      </c>
      <c r="J7555" s="20">
        <v>16</v>
      </c>
      <c r="K7555" s="20" t="s">
        <v>9</v>
      </c>
      <c r="L7555" t="s">
        <v>1464</v>
      </c>
      <c r="M7555" s="20">
        <v>3.52</v>
      </c>
      <c r="N7555" s="20">
        <v>5.48</v>
      </c>
      <c r="AE7555">
        <f t="shared" si="117"/>
        <v>2006</v>
      </c>
    </row>
    <row r="7556" spans="1:31" x14ac:dyDescent="0.25">
      <c r="A7556" s="7">
        <v>7553</v>
      </c>
      <c r="B7556" s="8">
        <v>38790</v>
      </c>
      <c r="C7556" t="s">
        <v>3</v>
      </c>
      <c r="D7556" t="s">
        <v>770</v>
      </c>
      <c r="E7556" t="s">
        <v>9</v>
      </c>
      <c r="F7556" t="s">
        <v>767</v>
      </c>
      <c r="G7556" t="s">
        <v>714</v>
      </c>
      <c r="H7556" s="135" t="s">
        <v>2060</v>
      </c>
      <c r="I7556" t="s">
        <v>1454</v>
      </c>
      <c r="J7556" s="20">
        <v>71</v>
      </c>
      <c r="K7556" s="20" t="s">
        <v>3</v>
      </c>
      <c r="L7556" t="s">
        <v>1464</v>
      </c>
      <c r="M7556" s="20">
        <v>20.88</v>
      </c>
      <c r="N7556" s="20">
        <v>15.620000000000001</v>
      </c>
      <c r="AE7556">
        <f t="shared" ref="AE7556:AE7619" si="118">YEAR(B7556)</f>
        <v>2006</v>
      </c>
    </row>
    <row r="7557" spans="1:31" x14ac:dyDescent="0.25">
      <c r="A7557" s="7">
        <v>7554</v>
      </c>
      <c r="B7557" s="8">
        <v>38790</v>
      </c>
      <c r="C7557" t="s">
        <v>3</v>
      </c>
      <c r="D7557" t="s">
        <v>614</v>
      </c>
      <c r="E7557" t="s">
        <v>9</v>
      </c>
      <c r="F7557" t="s">
        <v>727</v>
      </c>
      <c r="G7557" t="s">
        <v>714</v>
      </c>
      <c r="H7557" s="9" t="s">
        <v>2168</v>
      </c>
      <c r="I7557" t="s">
        <v>1454</v>
      </c>
      <c r="J7557" s="20">
        <v>58</v>
      </c>
      <c r="K7557" s="20" t="s">
        <v>3</v>
      </c>
      <c r="L7557" t="s">
        <v>1464</v>
      </c>
      <c r="M7557" s="20">
        <v>17.239999999999998</v>
      </c>
      <c r="N7557" s="20">
        <v>12.76</v>
      </c>
      <c r="AE7557">
        <f t="shared" si="118"/>
        <v>2006</v>
      </c>
    </row>
    <row r="7558" spans="1:31" x14ac:dyDescent="0.25">
      <c r="A7558" s="7">
        <v>7555</v>
      </c>
      <c r="B7558" s="8">
        <v>38791</v>
      </c>
      <c r="C7558" t="s">
        <v>3</v>
      </c>
      <c r="D7558" t="s">
        <v>678</v>
      </c>
      <c r="E7558" t="s">
        <v>9</v>
      </c>
      <c r="F7558" t="s">
        <v>679</v>
      </c>
      <c r="G7558" t="s">
        <v>732</v>
      </c>
      <c r="H7558" s="135" t="s">
        <v>2138</v>
      </c>
      <c r="I7558" t="s">
        <v>1454</v>
      </c>
      <c r="J7558" s="20">
        <v>20</v>
      </c>
      <c r="K7558" s="20" t="s">
        <v>1465</v>
      </c>
      <c r="L7558" t="s">
        <v>1466</v>
      </c>
      <c r="M7558" s="20">
        <v>5</v>
      </c>
      <c r="N7558" s="20">
        <v>5</v>
      </c>
      <c r="AE7558">
        <f t="shared" si="118"/>
        <v>2006</v>
      </c>
    </row>
    <row r="7559" spans="1:31" x14ac:dyDescent="0.25">
      <c r="A7559" s="7">
        <v>7556</v>
      </c>
      <c r="B7559" s="8">
        <v>38791</v>
      </c>
      <c r="C7559" t="s">
        <v>3</v>
      </c>
      <c r="D7559" t="s">
        <v>786</v>
      </c>
      <c r="E7559" t="s">
        <v>9</v>
      </c>
      <c r="F7559" t="s">
        <v>737</v>
      </c>
      <c r="G7559" t="s">
        <v>14</v>
      </c>
      <c r="H7559" s="135" t="s">
        <v>1534</v>
      </c>
      <c r="I7559" t="s">
        <v>1454</v>
      </c>
      <c r="J7559" s="20">
        <v>15</v>
      </c>
      <c r="K7559" s="20" t="s">
        <v>9</v>
      </c>
      <c r="L7559" t="s">
        <v>1464</v>
      </c>
      <c r="M7559" s="20">
        <v>3.3</v>
      </c>
      <c r="N7559" s="20">
        <v>5.2</v>
      </c>
      <c r="AE7559">
        <f t="shared" si="118"/>
        <v>2006</v>
      </c>
    </row>
    <row r="7560" spans="1:31" x14ac:dyDescent="0.25">
      <c r="A7560" s="7">
        <v>7557</v>
      </c>
      <c r="B7560" s="8">
        <v>38791</v>
      </c>
      <c r="C7560" t="s">
        <v>3</v>
      </c>
      <c r="D7560" t="s">
        <v>344</v>
      </c>
      <c r="E7560" t="s">
        <v>9</v>
      </c>
      <c r="F7560" t="s">
        <v>270</v>
      </c>
      <c r="G7560" t="s">
        <v>17</v>
      </c>
      <c r="H7560" s="135" t="s">
        <v>1496</v>
      </c>
      <c r="I7560" t="s">
        <v>1454</v>
      </c>
      <c r="J7560" s="20">
        <v>37</v>
      </c>
      <c r="K7560" s="20" t="s">
        <v>3</v>
      </c>
      <c r="L7560" t="s">
        <v>1463</v>
      </c>
      <c r="M7560" s="20">
        <v>10.62</v>
      </c>
      <c r="N7560" s="20">
        <v>8.8800000000000008</v>
      </c>
      <c r="AE7560">
        <f t="shared" si="118"/>
        <v>2006</v>
      </c>
    </row>
    <row r="7561" spans="1:31" x14ac:dyDescent="0.25">
      <c r="A7561" s="7">
        <v>7558</v>
      </c>
      <c r="B7561" s="8">
        <v>38791</v>
      </c>
      <c r="C7561" t="s">
        <v>3</v>
      </c>
      <c r="D7561" t="s">
        <v>729</v>
      </c>
      <c r="E7561" t="s">
        <v>9</v>
      </c>
      <c r="F7561" t="s">
        <v>624</v>
      </c>
      <c r="G7561" t="s">
        <v>24</v>
      </c>
      <c r="H7561" s="136" t="s">
        <v>1496</v>
      </c>
      <c r="I7561" t="s">
        <v>1454</v>
      </c>
      <c r="J7561" s="20">
        <v>6</v>
      </c>
      <c r="K7561" s="20" t="s">
        <v>3</v>
      </c>
      <c r="L7561" t="s">
        <v>1464</v>
      </c>
      <c r="M7561" s="20">
        <v>2.6799999999999997</v>
      </c>
      <c r="N7561" s="20">
        <v>1.32</v>
      </c>
      <c r="AE7561">
        <f t="shared" si="118"/>
        <v>2006</v>
      </c>
    </row>
    <row r="7562" spans="1:31" x14ac:dyDescent="0.25">
      <c r="A7562" s="7">
        <v>7559</v>
      </c>
      <c r="B7562" s="8">
        <v>38791</v>
      </c>
      <c r="C7562" t="s">
        <v>3</v>
      </c>
      <c r="D7562" t="s">
        <v>678</v>
      </c>
      <c r="E7562" t="s">
        <v>9</v>
      </c>
      <c r="F7562" t="s">
        <v>395</v>
      </c>
      <c r="G7562" t="s">
        <v>714</v>
      </c>
      <c r="H7562" s="9" t="s">
        <v>2125</v>
      </c>
      <c r="I7562" t="s">
        <v>1454</v>
      </c>
      <c r="J7562" s="20">
        <v>23</v>
      </c>
      <c r="K7562" s="20" t="s">
        <v>1465</v>
      </c>
      <c r="L7562" t="s">
        <v>1466</v>
      </c>
      <c r="M7562" s="20">
        <v>5.75</v>
      </c>
      <c r="N7562" s="20">
        <v>5.75</v>
      </c>
      <c r="AE7562">
        <f t="shared" si="118"/>
        <v>2006</v>
      </c>
    </row>
    <row r="7563" spans="1:31" x14ac:dyDescent="0.25">
      <c r="A7563" s="7">
        <v>7560</v>
      </c>
      <c r="B7563" s="8">
        <v>38791</v>
      </c>
      <c r="C7563" t="s">
        <v>3</v>
      </c>
      <c r="D7563" t="s">
        <v>766</v>
      </c>
      <c r="E7563" t="s">
        <v>9</v>
      </c>
      <c r="F7563" t="s">
        <v>758</v>
      </c>
      <c r="G7563" t="s">
        <v>732</v>
      </c>
      <c r="H7563" s="135" t="s">
        <v>2173</v>
      </c>
      <c r="I7563" t="s">
        <v>1454</v>
      </c>
      <c r="J7563" s="20">
        <v>12</v>
      </c>
      <c r="K7563" s="20" t="s">
        <v>1465</v>
      </c>
      <c r="L7563" t="s">
        <v>1466</v>
      </c>
      <c r="M7563" s="20">
        <v>3</v>
      </c>
      <c r="N7563" s="20">
        <v>3</v>
      </c>
      <c r="AE7563">
        <f t="shared" si="118"/>
        <v>2006</v>
      </c>
    </row>
    <row r="7564" spans="1:31" x14ac:dyDescent="0.25">
      <c r="A7564" s="7">
        <v>7561</v>
      </c>
      <c r="B7564" s="8">
        <v>38791</v>
      </c>
      <c r="C7564" t="s">
        <v>3</v>
      </c>
      <c r="D7564" t="s">
        <v>165</v>
      </c>
      <c r="E7564" t="s">
        <v>9</v>
      </c>
      <c r="F7564" t="s">
        <v>122</v>
      </c>
      <c r="G7564" t="s">
        <v>732</v>
      </c>
      <c r="H7564" s="135" t="s">
        <v>2173</v>
      </c>
      <c r="I7564" t="s">
        <v>1454</v>
      </c>
      <c r="J7564" s="20">
        <v>12</v>
      </c>
      <c r="K7564" s="20" t="s">
        <v>9</v>
      </c>
      <c r="L7564" t="s">
        <v>1464</v>
      </c>
      <c r="M7564" s="20">
        <v>2.64</v>
      </c>
      <c r="N7564" s="20">
        <v>4.3599999999999994</v>
      </c>
      <c r="AE7564">
        <f t="shared" si="118"/>
        <v>2006</v>
      </c>
    </row>
    <row r="7565" spans="1:31" x14ac:dyDescent="0.25">
      <c r="A7565" s="7">
        <v>7562</v>
      </c>
      <c r="B7565" s="8">
        <v>38791</v>
      </c>
      <c r="C7565" t="s">
        <v>3</v>
      </c>
      <c r="D7565" t="s">
        <v>766</v>
      </c>
      <c r="E7565" t="s">
        <v>9</v>
      </c>
      <c r="F7565" t="s">
        <v>758</v>
      </c>
      <c r="G7565" t="s">
        <v>732</v>
      </c>
      <c r="H7565" s="135" t="s">
        <v>1496</v>
      </c>
      <c r="I7565" t="s">
        <v>1454</v>
      </c>
      <c r="J7565" s="20">
        <v>10</v>
      </c>
      <c r="K7565" s="20" t="s">
        <v>1465</v>
      </c>
      <c r="L7565" t="s">
        <v>1466</v>
      </c>
      <c r="M7565" s="20">
        <v>2.5</v>
      </c>
      <c r="N7565" s="20">
        <v>2.5</v>
      </c>
      <c r="AE7565">
        <f t="shared" si="118"/>
        <v>2006</v>
      </c>
    </row>
    <row r="7566" spans="1:31" x14ac:dyDescent="0.25">
      <c r="A7566" s="7">
        <v>7563</v>
      </c>
      <c r="B7566" s="8">
        <v>38792</v>
      </c>
      <c r="C7566" t="s">
        <v>3</v>
      </c>
      <c r="D7566" t="s">
        <v>543</v>
      </c>
      <c r="E7566" t="s">
        <v>9</v>
      </c>
      <c r="F7566" t="s">
        <v>48</v>
      </c>
      <c r="G7566" t="s">
        <v>14</v>
      </c>
      <c r="H7566" s="135" t="s">
        <v>1530</v>
      </c>
      <c r="I7566" t="s">
        <v>1454</v>
      </c>
      <c r="J7566" s="20">
        <v>5</v>
      </c>
      <c r="K7566" s="20" t="s">
        <v>1465</v>
      </c>
      <c r="L7566" t="s">
        <v>1466</v>
      </c>
      <c r="M7566" s="20">
        <v>1.25</v>
      </c>
      <c r="N7566" s="20">
        <v>1.25</v>
      </c>
      <c r="AE7566">
        <f t="shared" si="118"/>
        <v>2006</v>
      </c>
    </row>
    <row r="7567" spans="1:31" x14ac:dyDescent="0.25">
      <c r="A7567" s="7">
        <v>7564</v>
      </c>
      <c r="B7567" s="8">
        <v>38792</v>
      </c>
      <c r="C7567" t="s">
        <v>3</v>
      </c>
      <c r="D7567" t="s">
        <v>735</v>
      </c>
      <c r="E7567" t="s">
        <v>9</v>
      </c>
      <c r="F7567" t="s">
        <v>545</v>
      </c>
      <c r="G7567" t="s">
        <v>633</v>
      </c>
      <c r="H7567" s="135" t="s">
        <v>2324</v>
      </c>
      <c r="I7567" t="s">
        <v>1454</v>
      </c>
      <c r="J7567" s="20">
        <v>4</v>
      </c>
      <c r="K7567" s="20" t="s">
        <v>3</v>
      </c>
      <c r="L7567" t="s">
        <v>1464</v>
      </c>
      <c r="M7567" s="20">
        <v>2.12</v>
      </c>
      <c r="N7567" s="20">
        <v>0.88</v>
      </c>
      <c r="AE7567">
        <f t="shared" si="118"/>
        <v>2006</v>
      </c>
    </row>
    <row r="7568" spans="1:31" x14ac:dyDescent="0.25">
      <c r="A7568" s="7">
        <v>7565</v>
      </c>
      <c r="B7568" s="8">
        <v>38792</v>
      </c>
      <c r="C7568" t="s">
        <v>3</v>
      </c>
      <c r="D7568" t="s">
        <v>677</v>
      </c>
      <c r="E7568" t="s">
        <v>9</v>
      </c>
      <c r="F7568" t="s">
        <v>734</v>
      </c>
      <c r="G7568" t="s">
        <v>714</v>
      </c>
      <c r="H7568" s="135" t="s">
        <v>1998</v>
      </c>
      <c r="I7568" t="s">
        <v>1454</v>
      </c>
      <c r="J7568" s="20">
        <v>13</v>
      </c>
      <c r="K7568" s="20" t="s">
        <v>9</v>
      </c>
      <c r="L7568" t="s">
        <v>1464</v>
      </c>
      <c r="M7568" s="20">
        <v>2.86</v>
      </c>
      <c r="N7568" s="20">
        <v>4.6400000000000006</v>
      </c>
      <c r="AE7568">
        <f t="shared" si="118"/>
        <v>2006</v>
      </c>
    </row>
    <row r="7569" spans="1:31" x14ac:dyDescent="0.25">
      <c r="A7569" s="7">
        <v>7566</v>
      </c>
      <c r="B7569" s="8">
        <v>38792</v>
      </c>
      <c r="C7569" t="s">
        <v>3</v>
      </c>
      <c r="D7569" t="s">
        <v>678</v>
      </c>
      <c r="E7569" t="s">
        <v>9</v>
      </c>
      <c r="F7569" t="s">
        <v>395</v>
      </c>
      <c r="G7569" t="s">
        <v>714</v>
      </c>
      <c r="H7569" s="9" t="s">
        <v>2252</v>
      </c>
      <c r="I7569" t="s">
        <v>1454</v>
      </c>
      <c r="J7569" s="20">
        <v>23</v>
      </c>
      <c r="K7569" s="20" t="s">
        <v>9</v>
      </c>
      <c r="L7569" t="s">
        <v>1464</v>
      </c>
      <c r="M7569" s="20">
        <v>5.0600000000000005</v>
      </c>
      <c r="N7569" s="20">
        <v>7.4399999999999995</v>
      </c>
      <c r="AE7569">
        <f t="shared" si="118"/>
        <v>2006</v>
      </c>
    </row>
    <row r="7570" spans="1:31" x14ac:dyDescent="0.25">
      <c r="A7570" s="7">
        <v>7567</v>
      </c>
      <c r="B7570" s="8">
        <v>38792</v>
      </c>
      <c r="C7570" t="s">
        <v>3</v>
      </c>
      <c r="D7570" t="s">
        <v>779</v>
      </c>
      <c r="E7570" t="s">
        <v>9</v>
      </c>
      <c r="F7570" t="s">
        <v>787</v>
      </c>
      <c r="G7570" t="s">
        <v>732</v>
      </c>
      <c r="H7570" s="135" t="s">
        <v>2325</v>
      </c>
      <c r="I7570" t="s">
        <v>1455</v>
      </c>
      <c r="J7570" s="20">
        <v>9</v>
      </c>
      <c r="K7570" s="20" t="s">
        <v>3</v>
      </c>
      <c r="L7570" t="s">
        <v>1464</v>
      </c>
      <c r="M7570" s="20">
        <v>1.76</v>
      </c>
      <c r="N7570" s="20">
        <v>0.99</v>
      </c>
      <c r="AE7570">
        <f t="shared" si="118"/>
        <v>2006</v>
      </c>
    </row>
    <row r="7571" spans="1:31" x14ac:dyDescent="0.25">
      <c r="A7571" s="7">
        <v>7568</v>
      </c>
      <c r="B7571" s="8">
        <v>38792</v>
      </c>
      <c r="C7571" t="s">
        <v>3</v>
      </c>
      <c r="D7571" t="s">
        <v>787</v>
      </c>
      <c r="E7571" t="s">
        <v>9</v>
      </c>
      <c r="F7571" t="s">
        <v>779</v>
      </c>
      <c r="G7571" t="s">
        <v>732</v>
      </c>
      <c r="H7571" s="135" t="s">
        <v>2326</v>
      </c>
      <c r="I7571" t="s">
        <v>1455</v>
      </c>
      <c r="J7571" s="20">
        <v>8</v>
      </c>
      <c r="K7571" s="20" t="s">
        <v>9</v>
      </c>
      <c r="L7571" t="s">
        <v>1464</v>
      </c>
      <c r="M7571" s="20">
        <v>0.88</v>
      </c>
      <c r="N7571" s="20">
        <v>1.62</v>
      </c>
      <c r="AE7571">
        <f t="shared" si="118"/>
        <v>2006</v>
      </c>
    </row>
    <row r="7572" spans="1:31" x14ac:dyDescent="0.25">
      <c r="A7572" s="7">
        <v>7569</v>
      </c>
      <c r="B7572" s="8">
        <v>38793</v>
      </c>
      <c r="C7572" t="s">
        <v>3</v>
      </c>
      <c r="D7572" t="s">
        <v>793</v>
      </c>
      <c r="E7572" t="s">
        <v>9</v>
      </c>
      <c r="F7572" t="s">
        <v>202</v>
      </c>
      <c r="G7572" t="s">
        <v>14</v>
      </c>
      <c r="H7572" s="135" t="s">
        <v>1522</v>
      </c>
      <c r="I7572" t="s">
        <v>1458</v>
      </c>
      <c r="J7572" s="20">
        <v>12</v>
      </c>
      <c r="K7572" s="20" t="s">
        <v>9</v>
      </c>
      <c r="L7572" t="s">
        <v>1464</v>
      </c>
      <c r="M7572" s="20">
        <v>30</v>
      </c>
      <c r="N7572" s="20">
        <v>10</v>
      </c>
      <c r="AE7572">
        <f t="shared" si="118"/>
        <v>2006</v>
      </c>
    </row>
    <row r="7573" spans="1:31" x14ac:dyDescent="0.25">
      <c r="A7573" s="7">
        <v>7570</v>
      </c>
      <c r="B7573" s="8">
        <v>38793</v>
      </c>
      <c r="C7573" t="s">
        <v>3</v>
      </c>
      <c r="D7573" t="s">
        <v>677</v>
      </c>
      <c r="E7573" t="s">
        <v>9</v>
      </c>
      <c r="F7573" t="s">
        <v>641</v>
      </c>
      <c r="G7573" t="s">
        <v>633</v>
      </c>
      <c r="H7573" s="135" t="s">
        <v>1496</v>
      </c>
      <c r="I7573" t="s">
        <v>1454</v>
      </c>
      <c r="J7573" s="20">
        <v>36</v>
      </c>
      <c r="K7573" s="20" t="s">
        <v>9</v>
      </c>
      <c r="L7573" t="s">
        <v>1464</v>
      </c>
      <c r="M7573" s="20">
        <v>7.92</v>
      </c>
      <c r="N7573" s="20">
        <v>11.08</v>
      </c>
      <c r="AE7573">
        <f t="shared" si="118"/>
        <v>2006</v>
      </c>
    </row>
    <row r="7574" spans="1:31" x14ac:dyDescent="0.25">
      <c r="A7574" s="7">
        <v>7571</v>
      </c>
      <c r="B7574" s="8">
        <v>38794</v>
      </c>
      <c r="C7574" t="s">
        <v>3</v>
      </c>
      <c r="D7574" t="s">
        <v>689</v>
      </c>
      <c r="E7574" t="s">
        <v>9</v>
      </c>
      <c r="F7574" t="s">
        <v>782</v>
      </c>
      <c r="G7574" t="s">
        <v>648</v>
      </c>
      <c r="H7574" s="136" t="s">
        <v>1496</v>
      </c>
      <c r="I7574" t="s">
        <v>1454</v>
      </c>
      <c r="J7574" s="20">
        <v>23</v>
      </c>
      <c r="K7574" s="20" t="s">
        <v>3</v>
      </c>
      <c r="L7574" t="s">
        <v>1464</v>
      </c>
      <c r="M7574" s="20">
        <v>7.4399999999999995</v>
      </c>
      <c r="N7574" s="20">
        <v>5.0600000000000005</v>
      </c>
      <c r="AE7574">
        <f t="shared" si="118"/>
        <v>2006</v>
      </c>
    </row>
    <row r="7575" spans="1:31" x14ac:dyDescent="0.25">
      <c r="A7575" s="7">
        <v>7572</v>
      </c>
      <c r="B7575" s="8">
        <v>38794</v>
      </c>
      <c r="C7575" t="s">
        <v>3</v>
      </c>
      <c r="D7575" t="s">
        <v>270</v>
      </c>
      <c r="E7575" t="s">
        <v>9</v>
      </c>
      <c r="F7575" t="s">
        <v>782</v>
      </c>
      <c r="G7575" t="s">
        <v>648</v>
      </c>
      <c r="H7575" s="136" t="s">
        <v>1496</v>
      </c>
      <c r="I7575" t="s">
        <v>1455</v>
      </c>
      <c r="J7575" s="20">
        <v>18</v>
      </c>
      <c r="K7575" s="20" t="s">
        <v>3</v>
      </c>
      <c r="L7575" t="s">
        <v>1464</v>
      </c>
      <c r="M7575" s="20">
        <v>3.02</v>
      </c>
      <c r="N7575" s="20">
        <v>1.98</v>
      </c>
      <c r="AE7575">
        <f t="shared" si="118"/>
        <v>2006</v>
      </c>
    </row>
    <row r="7576" spans="1:31" x14ac:dyDescent="0.25">
      <c r="A7576" s="7">
        <v>7573</v>
      </c>
      <c r="B7576" s="8">
        <v>38794</v>
      </c>
      <c r="C7576" t="s">
        <v>3</v>
      </c>
      <c r="D7576" t="s">
        <v>621</v>
      </c>
      <c r="E7576" t="s">
        <v>9</v>
      </c>
      <c r="F7576" t="s">
        <v>372</v>
      </c>
      <c r="G7576" t="s">
        <v>732</v>
      </c>
      <c r="H7576" s="135" t="s">
        <v>2283</v>
      </c>
      <c r="I7576" t="s">
        <v>1454</v>
      </c>
      <c r="J7576" s="20">
        <v>7</v>
      </c>
      <c r="K7576" s="20" t="s">
        <v>3</v>
      </c>
      <c r="L7576" t="s">
        <v>1464</v>
      </c>
      <c r="M7576" s="20">
        <v>2.96</v>
      </c>
      <c r="N7576" s="20">
        <v>1.54</v>
      </c>
      <c r="AE7576">
        <f t="shared" si="118"/>
        <v>2006</v>
      </c>
    </row>
    <row r="7577" spans="1:31" x14ac:dyDescent="0.25">
      <c r="A7577" s="7">
        <v>7574</v>
      </c>
      <c r="B7577" s="8">
        <v>38794</v>
      </c>
      <c r="C7577" t="s">
        <v>3</v>
      </c>
      <c r="D7577" t="s">
        <v>426</v>
      </c>
      <c r="E7577" t="s">
        <v>9</v>
      </c>
      <c r="F7577" t="s">
        <v>734</v>
      </c>
      <c r="G7577" t="s">
        <v>732</v>
      </c>
      <c r="H7577" s="135" t="s">
        <v>2176</v>
      </c>
      <c r="I7577" t="s">
        <v>1454</v>
      </c>
      <c r="J7577" s="20">
        <v>23</v>
      </c>
      <c r="K7577" s="20" t="s">
        <v>3</v>
      </c>
      <c r="L7577" t="s">
        <v>1464</v>
      </c>
      <c r="M7577" s="20">
        <v>7.4399999999999995</v>
      </c>
      <c r="N7577" s="20">
        <v>5.0600000000000005</v>
      </c>
      <c r="AE7577">
        <f t="shared" si="118"/>
        <v>2006</v>
      </c>
    </row>
    <row r="7578" spans="1:31" x14ac:dyDescent="0.25">
      <c r="A7578" s="7">
        <v>7575</v>
      </c>
      <c r="B7578" s="8">
        <v>38795</v>
      </c>
      <c r="C7578" t="s">
        <v>3</v>
      </c>
      <c r="D7578" t="s">
        <v>543</v>
      </c>
      <c r="E7578" t="s">
        <v>9</v>
      </c>
      <c r="F7578" t="s">
        <v>270</v>
      </c>
      <c r="G7578" t="s">
        <v>648</v>
      </c>
      <c r="H7578" s="136" t="s">
        <v>1496</v>
      </c>
      <c r="I7578" t="s">
        <v>1454</v>
      </c>
      <c r="J7578" s="20">
        <v>41</v>
      </c>
      <c r="K7578" s="20" t="s">
        <v>9</v>
      </c>
      <c r="L7578" t="s">
        <v>1464</v>
      </c>
      <c r="M7578" s="20">
        <v>9.02</v>
      </c>
      <c r="N7578" s="20">
        <v>12.48</v>
      </c>
      <c r="AE7578">
        <f t="shared" si="118"/>
        <v>2006</v>
      </c>
    </row>
    <row r="7579" spans="1:31" x14ac:dyDescent="0.25">
      <c r="A7579" s="7">
        <v>7576</v>
      </c>
      <c r="B7579" s="8">
        <v>38795</v>
      </c>
      <c r="C7579" t="s">
        <v>3</v>
      </c>
      <c r="D7579" t="s">
        <v>270</v>
      </c>
      <c r="E7579" t="s">
        <v>9</v>
      </c>
      <c r="F7579" t="s">
        <v>782</v>
      </c>
      <c r="G7579" t="s">
        <v>648</v>
      </c>
      <c r="H7579" s="136" t="s">
        <v>1496</v>
      </c>
      <c r="I7579" t="s">
        <v>1455</v>
      </c>
      <c r="J7579" s="20">
        <v>19</v>
      </c>
      <c r="K7579" s="20" t="s">
        <v>3</v>
      </c>
      <c r="L7579" t="s">
        <v>1464</v>
      </c>
      <c r="M7579" s="20">
        <v>3.16</v>
      </c>
      <c r="N7579" s="20">
        <v>2.09</v>
      </c>
      <c r="AE7579">
        <f t="shared" si="118"/>
        <v>2006</v>
      </c>
    </row>
    <row r="7580" spans="1:31" x14ac:dyDescent="0.25">
      <c r="A7580" s="7">
        <v>7577</v>
      </c>
      <c r="B7580" s="8">
        <v>38795</v>
      </c>
      <c r="C7580" t="s">
        <v>3</v>
      </c>
      <c r="D7580" t="s">
        <v>104</v>
      </c>
      <c r="E7580" t="s">
        <v>9</v>
      </c>
      <c r="F7580" t="s">
        <v>734</v>
      </c>
      <c r="G7580" t="s">
        <v>569</v>
      </c>
      <c r="H7580" s="9" t="s">
        <v>2282</v>
      </c>
      <c r="I7580" t="s">
        <v>1454</v>
      </c>
      <c r="J7580" s="20">
        <v>23</v>
      </c>
      <c r="K7580" s="20" t="s">
        <v>1465</v>
      </c>
      <c r="L7580" t="s">
        <v>1466</v>
      </c>
      <c r="M7580" s="20">
        <v>5.75</v>
      </c>
      <c r="N7580" s="20">
        <v>5.75</v>
      </c>
      <c r="AE7580">
        <f t="shared" si="118"/>
        <v>2006</v>
      </c>
    </row>
    <row r="7581" spans="1:31" x14ac:dyDescent="0.25">
      <c r="A7581" s="7">
        <v>7578</v>
      </c>
      <c r="B7581" s="8">
        <v>38795</v>
      </c>
      <c r="C7581" t="s">
        <v>3</v>
      </c>
      <c r="D7581" t="s">
        <v>779</v>
      </c>
      <c r="E7581" t="s">
        <v>9</v>
      </c>
      <c r="F7581" t="s">
        <v>787</v>
      </c>
      <c r="G7581" t="s">
        <v>732</v>
      </c>
      <c r="H7581" s="135" t="s">
        <v>2327</v>
      </c>
      <c r="I7581" t="s">
        <v>1455</v>
      </c>
      <c r="J7581" s="20">
        <v>18</v>
      </c>
      <c r="K7581" s="20" t="s">
        <v>3</v>
      </c>
      <c r="L7581" t="s">
        <v>1464</v>
      </c>
      <c r="M7581" s="20">
        <v>3.02</v>
      </c>
      <c r="N7581" s="20">
        <v>1.98</v>
      </c>
      <c r="AE7581">
        <f t="shared" si="118"/>
        <v>2006</v>
      </c>
    </row>
    <row r="7582" spans="1:31" x14ac:dyDescent="0.25">
      <c r="A7582" s="7">
        <v>7579</v>
      </c>
      <c r="B7582" s="8">
        <v>38795</v>
      </c>
      <c r="C7582" t="s">
        <v>3</v>
      </c>
      <c r="D7582" t="s">
        <v>543</v>
      </c>
      <c r="E7582" t="s">
        <v>9</v>
      </c>
      <c r="F7582" t="s">
        <v>521</v>
      </c>
      <c r="G7582" t="s">
        <v>732</v>
      </c>
      <c r="H7582" s="135" t="s">
        <v>2328</v>
      </c>
      <c r="I7582" t="s">
        <v>1454</v>
      </c>
      <c r="J7582" s="20">
        <v>15</v>
      </c>
      <c r="K7582" s="20" t="s">
        <v>3</v>
      </c>
      <c r="L7582" t="s">
        <v>1464</v>
      </c>
      <c r="M7582" s="20">
        <v>5.2</v>
      </c>
      <c r="N7582" s="20">
        <v>3.3</v>
      </c>
      <c r="AE7582">
        <f t="shared" si="118"/>
        <v>2006</v>
      </c>
    </row>
    <row r="7583" spans="1:31" x14ac:dyDescent="0.25">
      <c r="A7583" s="7">
        <v>7580</v>
      </c>
      <c r="B7583" s="8">
        <v>38795</v>
      </c>
      <c r="C7583" t="s">
        <v>3</v>
      </c>
      <c r="D7583" t="s">
        <v>426</v>
      </c>
      <c r="E7583" t="s">
        <v>9</v>
      </c>
      <c r="F7583" t="s">
        <v>734</v>
      </c>
      <c r="G7583" t="s">
        <v>732</v>
      </c>
      <c r="H7583" s="135" t="s">
        <v>2173</v>
      </c>
      <c r="I7583" t="s">
        <v>1454</v>
      </c>
      <c r="J7583" s="20">
        <v>12</v>
      </c>
      <c r="K7583" s="20" t="s">
        <v>3</v>
      </c>
      <c r="L7583" t="s">
        <v>1464</v>
      </c>
      <c r="M7583" s="20">
        <v>4.3599999999999994</v>
      </c>
      <c r="N7583" s="20">
        <v>2.64</v>
      </c>
      <c r="AE7583">
        <f t="shared" si="118"/>
        <v>2006</v>
      </c>
    </row>
    <row r="7584" spans="1:31" x14ac:dyDescent="0.25">
      <c r="A7584" s="7">
        <v>7581</v>
      </c>
      <c r="B7584" s="8">
        <v>38795</v>
      </c>
      <c r="C7584" t="s">
        <v>3</v>
      </c>
      <c r="D7584" t="s">
        <v>621</v>
      </c>
      <c r="E7584" t="s">
        <v>9</v>
      </c>
      <c r="F7584" t="s">
        <v>372</v>
      </c>
      <c r="G7584" t="s">
        <v>732</v>
      </c>
      <c r="H7584" s="135" t="s">
        <v>2233</v>
      </c>
      <c r="I7584" t="s">
        <v>1454</v>
      </c>
      <c r="J7584" s="20">
        <v>57</v>
      </c>
      <c r="K7584" s="20" t="s">
        <v>3</v>
      </c>
      <c r="L7584" t="s">
        <v>1464</v>
      </c>
      <c r="M7584" s="20">
        <v>16.96</v>
      </c>
      <c r="N7584" s="20">
        <v>12.54</v>
      </c>
      <c r="AE7584">
        <f t="shared" si="118"/>
        <v>2006</v>
      </c>
    </row>
    <row r="7585" spans="1:31" x14ac:dyDescent="0.25">
      <c r="A7585" s="7">
        <v>7582</v>
      </c>
      <c r="B7585" s="8">
        <v>38796</v>
      </c>
      <c r="C7585" t="s">
        <v>3</v>
      </c>
      <c r="D7585" t="s">
        <v>72</v>
      </c>
      <c r="E7585" t="s">
        <v>9</v>
      </c>
      <c r="F7585" t="s">
        <v>427</v>
      </c>
      <c r="G7585" t="s">
        <v>633</v>
      </c>
      <c r="H7585" s="135" t="s">
        <v>2276</v>
      </c>
      <c r="I7585" t="s">
        <v>1454</v>
      </c>
      <c r="J7585" s="20">
        <v>20</v>
      </c>
      <c r="K7585" s="20" t="s">
        <v>9</v>
      </c>
      <c r="L7585" t="s">
        <v>1464</v>
      </c>
      <c r="M7585" s="20">
        <v>4.4000000000000004</v>
      </c>
      <c r="N7585" s="20">
        <v>6.6</v>
      </c>
      <c r="AE7585">
        <f t="shared" si="118"/>
        <v>2006</v>
      </c>
    </row>
    <row r="7586" spans="1:31" x14ac:dyDescent="0.25">
      <c r="A7586" s="7">
        <v>7583</v>
      </c>
      <c r="B7586" s="8">
        <v>38796</v>
      </c>
      <c r="C7586" t="s">
        <v>3</v>
      </c>
      <c r="D7586" t="s">
        <v>442</v>
      </c>
      <c r="E7586" t="s">
        <v>9</v>
      </c>
      <c r="F7586" t="s">
        <v>427</v>
      </c>
      <c r="G7586" t="s">
        <v>648</v>
      </c>
      <c r="H7586" s="135" t="s">
        <v>2329</v>
      </c>
      <c r="I7586" t="s">
        <v>1454</v>
      </c>
      <c r="J7586" s="20">
        <v>60</v>
      </c>
      <c r="K7586" s="20" t="s">
        <v>9</v>
      </c>
      <c r="L7586" t="s">
        <v>1464</v>
      </c>
      <c r="M7586" s="20">
        <v>13.2</v>
      </c>
      <c r="N7586" s="20">
        <v>17.8</v>
      </c>
      <c r="AE7586">
        <f t="shared" si="118"/>
        <v>2006</v>
      </c>
    </row>
    <row r="7587" spans="1:31" x14ac:dyDescent="0.25">
      <c r="A7587" s="7">
        <v>7584</v>
      </c>
      <c r="B7587" s="8">
        <v>38797</v>
      </c>
      <c r="C7587" t="s">
        <v>3</v>
      </c>
      <c r="D7587" t="s">
        <v>787</v>
      </c>
      <c r="E7587" t="s">
        <v>9</v>
      </c>
      <c r="F7587" t="s">
        <v>782</v>
      </c>
      <c r="G7587" t="s">
        <v>714</v>
      </c>
      <c r="H7587" s="135" t="s">
        <v>2028</v>
      </c>
      <c r="I7587" t="s">
        <v>1454</v>
      </c>
      <c r="J7587" s="20">
        <v>36</v>
      </c>
      <c r="K7587" s="20" t="s">
        <v>9</v>
      </c>
      <c r="L7587" t="s">
        <v>1464</v>
      </c>
      <c r="M7587" s="20">
        <v>7.92</v>
      </c>
      <c r="N7587" s="20">
        <v>11.08</v>
      </c>
      <c r="AE7587">
        <f t="shared" si="118"/>
        <v>2006</v>
      </c>
    </row>
    <row r="7588" spans="1:31" x14ac:dyDescent="0.25">
      <c r="A7588" s="7">
        <v>7585</v>
      </c>
      <c r="B7588" s="8">
        <v>38797</v>
      </c>
      <c r="C7588" t="s">
        <v>3</v>
      </c>
      <c r="D7588" t="s">
        <v>677</v>
      </c>
      <c r="E7588" t="s">
        <v>9</v>
      </c>
      <c r="F7588" t="s">
        <v>765</v>
      </c>
      <c r="G7588" t="s">
        <v>377</v>
      </c>
      <c r="H7588" s="136" t="s">
        <v>1598</v>
      </c>
      <c r="I7588" t="s">
        <v>1454</v>
      </c>
      <c r="J7588" s="20">
        <v>45</v>
      </c>
      <c r="K7588" s="20" t="s">
        <v>9</v>
      </c>
      <c r="L7588" t="s">
        <v>1464</v>
      </c>
      <c r="M7588" s="20">
        <v>9.9</v>
      </c>
      <c r="N7588" s="20">
        <v>13.6</v>
      </c>
      <c r="AE7588">
        <f t="shared" si="118"/>
        <v>2006</v>
      </c>
    </row>
    <row r="7589" spans="1:31" x14ac:dyDescent="0.25">
      <c r="A7589" s="7">
        <v>7586</v>
      </c>
      <c r="B7589" s="8">
        <v>38798</v>
      </c>
      <c r="C7589" t="s">
        <v>3</v>
      </c>
      <c r="D7589" t="s">
        <v>789</v>
      </c>
      <c r="E7589" t="s">
        <v>9</v>
      </c>
      <c r="F7589" t="s">
        <v>784</v>
      </c>
      <c r="G7589" t="s">
        <v>648</v>
      </c>
      <c r="H7589" s="135" t="s">
        <v>2330</v>
      </c>
      <c r="I7589" t="s">
        <v>1454</v>
      </c>
      <c r="J7589" s="20">
        <v>18</v>
      </c>
      <c r="K7589" s="20" t="s">
        <v>1465</v>
      </c>
      <c r="L7589" t="s">
        <v>1466</v>
      </c>
      <c r="M7589" s="20">
        <v>4.5</v>
      </c>
      <c r="N7589" s="20">
        <v>4.5</v>
      </c>
      <c r="AE7589">
        <f t="shared" si="118"/>
        <v>2006</v>
      </c>
    </row>
    <row r="7590" spans="1:31" x14ac:dyDescent="0.25">
      <c r="A7590" s="7">
        <v>7587</v>
      </c>
      <c r="B7590" s="8">
        <v>38798</v>
      </c>
      <c r="C7590" t="s">
        <v>3</v>
      </c>
      <c r="D7590" t="s">
        <v>789</v>
      </c>
      <c r="E7590" t="s">
        <v>9</v>
      </c>
      <c r="F7590" t="s">
        <v>767</v>
      </c>
      <c r="G7590" t="s">
        <v>648</v>
      </c>
      <c r="H7590" s="135" t="s">
        <v>2330</v>
      </c>
      <c r="I7590" t="s">
        <v>1454</v>
      </c>
      <c r="J7590" s="20">
        <v>18</v>
      </c>
      <c r="K7590" s="20" t="s">
        <v>1465</v>
      </c>
      <c r="L7590" t="s">
        <v>1466</v>
      </c>
      <c r="M7590" s="20">
        <v>4.5</v>
      </c>
      <c r="N7590" s="20">
        <v>4.5</v>
      </c>
      <c r="AE7590">
        <f t="shared" si="118"/>
        <v>2006</v>
      </c>
    </row>
    <row r="7591" spans="1:31" x14ac:dyDescent="0.25">
      <c r="A7591" s="7">
        <v>7588</v>
      </c>
      <c r="B7591" s="8">
        <v>38798</v>
      </c>
      <c r="C7591" t="s">
        <v>3</v>
      </c>
      <c r="D7591" t="s">
        <v>789</v>
      </c>
      <c r="E7591" t="s">
        <v>9</v>
      </c>
      <c r="F7591" t="s">
        <v>122</v>
      </c>
      <c r="G7591" t="s">
        <v>714</v>
      </c>
      <c r="H7591" s="135" t="s">
        <v>2002</v>
      </c>
      <c r="I7591" t="s">
        <v>1454</v>
      </c>
      <c r="J7591" s="20">
        <v>29</v>
      </c>
      <c r="K7591" s="20" t="s">
        <v>3</v>
      </c>
      <c r="L7591" t="s">
        <v>1463</v>
      </c>
      <c r="M7591" s="20">
        <v>8.5399999999999991</v>
      </c>
      <c r="N7591" s="20">
        <v>6.96</v>
      </c>
      <c r="AE7591">
        <f t="shared" si="118"/>
        <v>2006</v>
      </c>
    </row>
    <row r="7592" spans="1:31" x14ac:dyDescent="0.25">
      <c r="A7592" s="7">
        <v>7589</v>
      </c>
      <c r="B7592" s="8">
        <v>38799</v>
      </c>
      <c r="C7592" t="s">
        <v>3</v>
      </c>
      <c r="D7592" t="s">
        <v>721</v>
      </c>
      <c r="E7592" t="s">
        <v>9</v>
      </c>
      <c r="F7592" t="s">
        <v>247</v>
      </c>
      <c r="G7592" t="s">
        <v>569</v>
      </c>
      <c r="H7592" s="136" t="s">
        <v>1748</v>
      </c>
      <c r="I7592" t="s">
        <v>1454</v>
      </c>
      <c r="J7592" s="20">
        <v>25</v>
      </c>
      <c r="K7592" s="20" t="s">
        <v>9</v>
      </c>
      <c r="L7592" t="s">
        <v>1464</v>
      </c>
      <c r="M7592" s="20">
        <v>5.5</v>
      </c>
      <c r="N7592" s="20">
        <v>8</v>
      </c>
      <c r="AE7592">
        <f t="shared" si="118"/>
        <v>2006</v>
      </c>
    </row>
    <row r="7593" spans="1:31" x14ac:dyDescent="0.25">
      <c r="A7593" s="7">
        <v>7590</v>
      </c>
      <c r="B7593" s="8">
        <v>38799</v>
      </c>
      <c r="C7593" t="s">
        <v>3</v>
      </c>
      <c r="D7593" t="s">
        <v>789</v>
      </c>
      <c r="E7593" t="s">
        <v>9</v>
      </c>
      <c r="F7593" t="s">
        <v>782</v>
      </c>
      <c r="G7593" t="s">
        <v>714</v>
      </c>
      <c r="H7593" s="135" t="s">
        <v>2100</v>
      </c>
      <c r="I7593" t="s">
        <v>1454</v>
      </c>
      <c r="J7593" s="20">
        <v>18</v>
      </c>
      <c r="K7593" s="20" t="s">
        <v>9</v>
      </c>
      <c r="L7593" t="s">
        <v>1464</v>
      </c>
      <c r="M7593" s="20">
        <v>3.96</v>
      </c>
      <c r="N7593" s="20">
        <v>6.04</v>
      </c>
      <c r="AE7593">
        <f t="shared" si="118"/>
        <v>2006</v>
      </c>
    </row>
    <row r="7594" spans="1:31" x14ac:dyDescent="0.25">
      <c r="A7594" s="7">
        <v>7591</v>
      </c>
      <c r="B7594" s="8">
        <v>38799</v>
      </c>
      <c r="C7594" t="s">
        <v>3</v>
      </c>
      <c r="D7594" t="s">
        <v>789</v>
      </c>
      <c r="E7594" t="s">
        <v>9</v>
      </c>
      <c r="F7594" t="s">
        <v>188</v>
      </c>
      <c r="G7594" t="s">
        <v>648</v>
      </c>
      <c r="H7594" s="136" t="s">
        <v>1496</v>
      </c>
      <c r="I7594" t="s">
        <v>1454</v>
      </c>
      <c r="J7594" s="20">
        <v>55</v>
      </c>
      <c r="K7594" s="20" t="s">
        <v>9</v>
      </c>
      <c r="L7594" t="s">
        <v>1464</v>
      </c>
      <c r="M7594" s="20">
        <v>12.1</v>
      </c>
      <c r="N7594" s="20">
        <v>16.399999999999999</v>
      </c>
      <c r="AE7594">
        <f t="shared" si="118"/>
        <v>2006</v>
      </c>
    </row>
    <row r="7595" spans="1:31" x14ac:dyDescent="0.25">
      <c r="A7595" s="7">
        <v>7592</v>
      </c>
      <c r="B7595" s="8">
        <v>38799</v>
      </c>
      <c r="C7595" t="s">
        <v>3</v>
      </c>
      <c r="D7595" t="s">
        <v>270</v>
      </c>
      <c r="E7595" t="s">
        <v>9</v>
      </c>
      <c r="F7595" t="s">
        <v>782</v>
      </c>
      <c r="G7595" t="s">
        <v>648</v>
      </c>
      <c r="H7595" s="136" t="s">
        <v>1496</v>
      </c>
      <c r="I7595" t="s">
        <v>1455</v>
      </c>
      <c r="J7595" s="20">
        <v>12</v>
      </c>
      <c r="K7595" s="20" t="s">
        <v>3</v>
      </c>
      <c r="L7595" t="s">
        <v>1464</v>
      </c>
      <c r="M7595" s="20">
        <v>2.1799999999999997</v>
      </c>
      <c r="N7595" s="20">
        <v>1.32</v>
      </c>
      <c r="AE7595">
        <f t="shared" si="118"/>
        <v>2006</v>
      </c>
    </row>
    <row r="7596" spans="1:31" x14ac:dyDescent="0.25">
      <c r="A7596" s="7">
        <v>7593</v>
      </c>
      <c r="B7596" s="8">
        <v>38800</v>
      </c>
      <c r="C7596" t="s">
        <v>3</v>
      </c>
      <c r="D7596" t="s">
        <v>295</v>
      </c>
      <c r="E7596" t="s">
        <v>9</v>
      </c>
      <c r="F7596" t="s">
        <v>624</v>
      </c>
      <c r="G7596" t="s">
        <v>569</v>
      </c>
      <c r="H7596" s="135" t="s">
        <v>1853</v>
      </c>
      <c r="I7596" t="s">
        <v>1454</v>
      </c>
      <c r="J7596" s="20">
        <v>26</v>
      </c>
      <c r="K7596" s="20" t="s">
        <v>3</v>
      </c>
      <c r="L7596" t="s">
        <v>1464</v>
      </c>
      <c r="M7596" s="20">
        <v>8.2800000000000011</v>
      </c>
      <c r="N7596" s="20">
        <v>5.72</v>
      </c>
      <c r="AE7596">
        <f t="shared" si="118"/>
        <v>2006</v>
      </c>
    </row>
    <row r="7597" spans="1:31" x14ac:dyDescent="0.25">
      <c r="A7597" s="7">
        <v>7594</v>
      </c>
      <c r="B7597" s="8">
        <v>38800</v>
      </c>
      <c r="C7597" t="s">
        <v>3</v>
      </c>
      <c r="D7597" t="s">
        <v>344</v>
      </c>
      <c r="E7597" t="s">
        <v>9</v>
      </c>
      <c r="F7597" t="s">
        <v>381</v>
      </c>
      <c r="G7597" t="s">
        <v>24</v>
      </c>
      <c r="H7597" s="135" t="s">
        <v>1497</v>
      </c>
      <c r="I7597" t="s">
        <v>1454</v>
      </c>
      <c r="J7597" s="20">
        <v>35</v>
      </c>
      <c r="K7597" s="20" t="s">
        <v>3</v>
      </c>
      <c r="L7597" t="s">
        <v>1464</v>
      </c>
      <c r="M7597" s="20">
        <v>10.8</v>
      </c>
      <c r="N7597" s="20">
        <v>7.7</v>
      </c>
      <c r="AE7597">
        <f t="shared" si="118"/>
        <v>2006</v>
      </c>
    </row>
    <row r="7598" spans="1:31" x14ac:dyDescent="0.25">
      <c r="A7598" s="7">
        <v>7595</v>
      </c>
      <c r="B7598" s="8">
        <v>38801</v>
      </c>
      <c r="C7598" t="s">
        <v>3</v>
      </c>
      <c r="D7598" t="s">
        <v>741</v>
      </c>
      <c r="E7598" t="s">
        <v>9</v>
      </c>
      <c r="F7598" t="s">
        <v>787</v>
      </c>
      <c r="G7598" t="s">
        <v>648</v>
      </c>
      <c r="H7598" s="135" t="s">
        <v>1795</v>
      </c>
      <c r="I7598" t="s">
        <v>1455</v>
      </c>
      <c r="J7598" s="20">
        <v>41</v>
      </c>
      <c r="K7598" s="20" t="s">
        <v>3</v>
      </c>
      <c r="L7598" t="s">
        <v>1464</v>
      </c>
      <c r="M7598" s="20">
        <v>6.24</v>
      </c>
      <c r="N7598" s="20">
        <v>4.51</v>
      </c>
      <c r="AE7598">
        <f t="shared" si="118"/>
        <v>2006</v>
      </c>
    </row>
    <row r="7599" spans="1:31" x14ac:dyDescent="0.25">
      <c r="A7599" s="7">
        <v>7596</v>
      </c>
      <c r="B7599" s="8">
        <v>38801</v>
      </c>
      <c r="C7599" t="s">
        <v>3</v>
      </c>
      <c r="D7599" t="s">
        <v>543</v>
      </c>
      <c r="E7599" t="s">
        <v>9</v>
      </c>
      <c r="F7599" t="s">
        <v>427</v>
      </c>
      <c r="G7599" t="s">
        <v>648</v>
      </c>
      <c r="H7599" s="135" t="s">
        <v>2329</v>
      </c>
      <c r="I7599" t="s">
        <v>1454</v>
      </c>
      <c r="J7599" s="20">
        <v>51</v>
      </c>
      <c r="K7599" s="20" t="s">
        <v>9</v>
      </c>
      <c r="L7599" t="s">
        <v>1464</v>
      </c>
      <c r="M7599" s="20">
        <v>11.22</v>
      </c>
      <c r="N7599" s="20">
        <v>15.28</v>
      </c>
      <c r="AE7599">
        <f t="shared" si="118"/>
        <v>2006</v>
      </c>
    </row>
    <row r="7600" spans="1:31" x14ac:dyDescent="0.25">
      <c r="A7600" s="7">
        <v>7597</v>
      </c>
      <c r="B7600" s="8">
        <v>38801</v>
      </c>
      <c r="C7600" t="s">
        <v>3</v>
      </c>
      <c r="D7600" t="s">
        <v>794</v>
      </c>
      <c r="E7600" t="s">
        <v>9</v>
      </c>
      <c r="F7600" t="s">
        <v>678</v>
      </c>
      <c r="G7600" t="s">
        <v>648</v>
      </c>
      <c r="H7600" s="135" t="s">
        <v>1877</v>
      </c>
      <c r="I7600" t="s">
        <v>1458</v>
      </c>
      <c r="J7600" s="20">
        <v>6</v>
      </c>
      <c r="K7600" s="20" t="s">
        <v>9</v>
      </c>
      <c r="L7600" t="s">
        <v>1463</v>
      </c>
      <c r="M7600" s="20">
        <v>30</v>
      </c>
      <c r="N7600" s="20">
        <v>10</v>
      </c>
      <c r="AE7600">
        <f t="shared" si="118"/>
        <v>2006</v>
      </c>
    </row>
    <row r="7601" spans="1:31" x14ac:dyDescent="0.25">
      <c r="A7601" s="7">
        <v>7598</v>
      </c>
      <c r="B7601" s="8">
        <v>38801</v>
      </c>
      <c r="C7601" t="s">
        <v>3</v>
      </c>
      <c r="D7601" t="s">
        <v>543</v>
      </c>
      <c r="E7601" t="s">
        <v>9</v>
      </c>
      <c r="F7601" t="s">
        <v>640</v>
      </c>
      <c r="G7601" t="s">
        <v>648</v>
      </c>
      <c r="H7601" s="136" t="s">
        <v>1496</v>
      </c>
      <c r="I7601" t="s">
        <v>1454</v>
      </c>
      <c r="J7601" s="20">
        <v>12</v>
      </c>
      <c r="K7601" s="20" t="s">
        <v>1465</v>
      </c>
      <c r="L7601" t="s">
        <v>1466</v>
      </c>
      <c r="M7601" s="20">
        <v>3</v>
      </c>
      <c r="N7601" s="20">
        <v>3</v>
      </c>
      <c r="AE7601">
        <f t="shared" si="118"/>
        <v>2006</v>
      </c>
    </row>
    <row r="7602" spans="1:31" x14ac:dyDescent="0.25">
      <c r="A7602" s="7">
        <v>7599</v>
      </c>
      <c r="B7602" s="8">
        <v>38801</v>
      </c>
      <c r="C7602" t="s">
        <v>3</v>
      </c>
      <c r="D7602" t="s">
        <v>302</v>
      </c>
      <c r="E7602" t="s">
        <v>9</v>
      </c>
      <c r="F7602" t="s">
        <v>641</v>
      </c>
      <c r="G7602" t="s">
        <v>714</v>
      </c>
      <c r="H7602" s="9" t="s">
        <v>2331</v>
      </c>
      <c r="I7602" t="s">
        <v>1454</v>
      </c>
      <c r="J7602" s="20">
        <v>27</v>
      </c>
      <c r="K7602" s="20" t="s">
        <v>9</v>
      </c>
      <c r="L7602" t="s">
        <v>1464</v>
      </c>
      <c r="M7602" s="20">
        <v>5.9399999999999995</v>
      </c>
      <c r="N7602" s="20">
        <v>8.56</v>
      </c>
      <c r="AE7602">
        <f t="shared" si="118"/>
        <v>2006</v>
      </c>
    </row>
    <row r="7603" spans="1:31" x14ac:dyDescent="0.25">
      <c r="A7603" s="7">
        <v>7600</v>
      </c>
      <c r="B7603" s="8">
        <v>38801</v>
      </c>
      <c r="C7603" t="s">
        <v>3</v>
      </c>
      <c r="D7603" t="s">
        <v>779</v>
      </c>
      <c r="E7603" t="s">
        <v>9</v>
      </c>
      <c r="F7603" t="s">
        <v>787</v>
      </c>
      <c r="G7603" t="s">
        <v>732</v>
      </c>
      <c r="H7603" s="135" t="s">
        <v>2332</v>
      </c>
      <c r="I7603" t="s">
        <v>1455</v>
      </c>
      <c r="J7603" s="20">
        <v>25</v>
      </c>
      <c r="K7603" s="20" t="s">
        <v>3</v>
      </c>
      <c r="L7603" t="s">
        <v>1464</v>
      </c>
      <c r="M7603" s="20">
        <v>4</v>
      </c>
      <c r="N7603" s="20">
        <v>2.75</v>
      </c>
      <c r="AE7603">
        <f t="shared" si="118"/>
        <v>2006</v>
      </c>
    </row>
    <row r="7604" spans="1:31" x14ac:dyDescent="0.25">
      <c r="A7604" s="7">
        <v>7601</v>
      </c>
      <c r="B7604" s="8">
        <v>38801</v>
      </c>
      <c r="C7604" t="s">
        <v>3</v>
      </c>
      <c r="D7604" t="s">
        <v>770</v>
      </c>
      <c r="E7604" t="s">
        <v>9</v>
      </c>
      <c r="F7604" t="s">
        <v>682</v>
      </c>
      <c r="G7604" t="s">
        <v>732</v>
      </c>
      <c r="H7604" s="135" t="s">
        <v>2333</v>
      </c>
      <c r="I7604" t="s">
        <v>1454</v>
      </c>
      <c r="J7604" s="20">
        <v>23</v>
      </c>
      <c r="K7604" s="20" t="s">
        <v>9</v>
      </c>
      <c r="L7604" t="s">
        <v>1464</v>
      </c>
      <c r="M7604" s="20">
        <v>5.0600000000000005</v>
      </c>
      <c r="N7604" s="20">
        <v>7.4399999999999995</v>
      </c>
      <c r="AE7604">
        <f t="shared" si="118"/>
        <v>2006</v>
      </c>
    </row>
    <row r="7605" spans="1:31" x14ac:dyDescent="0.25">
      <c r="A7605" s="7">
        <v>7602</v>
      </c>
      <c r="B7605" s="8">
        <v>38802</v>
      </c>
      <c r="C7605" t="s">
        <v>3</v>
      </c>
      <c r="D7605" t="s">
        <v>39</v>
      </c>
      <c r="E7605" t="s">
        <v>9</v>
      </c>
      <c r="F7605" t="s">
        <v>780</v>
      </c>
      <c r="G7605" t="s">
        <v>24</v>
      </c>
      <c r="H7605" s="135" t="s">
        <v>1493</v>
      </c>
      <c r="I7605" t="s">
        <v>1454</v>
      </c>
      <c r="J7605" s="20">
        <v>1</v>
      </c>
      <c r="K7605" s="20" t="s">
        <v>1465</v>
      </c>
      <c r="L7605" t="s">
        <v>1466</v>
      </c>
      <c r="M7605" s="20">
        <v>0.25</v>
      </c>
      <c r="N7605" s="20">
        <v>0.25</v>
      </c>
      <c r="AE7605">
        <f t="shared" si="118"/>
        <v>2006</v>
      </c>
    </row>
    <row r="7606" spans="1:31" x14ac:dyDescent="0.25">
      <c r="A7606" s="7">
        <v>7603</v>
      </c>
      <c r="B7606" s="8">
        <v>38802</v>
      </c>
      <c r="C7606" t="s">
        <v>3</v>
      </c>
      <c r="D7606" t="s">
        <v>39</v>
      </c>
      <c r="E7606" t="s">
        <v>9</v>
      </c>
      <c r="F7606" t="s">
        <v>270</v>
      </c>
      <c r="G7606" t="s">
        <v>377</v>
      </c>
      <c r="H7606" s="135" t="s">
        <v>1496</v>
      </c>
      <c r="I7606" t="s">
        <v>1454</v>
      </c>
      <c r="J7606" s="20">
        <v>25</v>
      </c>
      <c r="K7606" s="20" t="s">
        <v>3</v>
      </c>
      <c r="L7606" t="s">
        <v>1464</v>
      </c>
      <c r="M7606" s="20">
        <v>8</v>
      </c>
      <c r="N7606" s="20">
        <v>5.5</v>
      </c>
      <c r="AE7606">
        <f t="shared" si="118"/>
        <v>2006</v>
      </c>
    </row>
    <row r="7607" spans="1:31" x14ac:dyDescent="0.25">
      <c r="A7607" s="7">
        <v>7604</v>
      </c>
      <c r="B7607" s="8">
        <v>38802</v>
      </c>
      <c r="C7607" t="s">
        <v>3</v>
      </c>
      <c r="D7607" t="s">
        <v>787</v>
      </c>
      <c r="E7607" t="s">
        <v>9</v>
      </c>
      <c r="F7607" t="s">
        <v>521</v>
      </c>
      <c r="G7607" t="s">
        <v>633</v>
      </c>
      <c r="H7607" s="135" t="s">
        <v>2334</v>
      </c>
      <c r="I7607" t="s">
        <v>1454</v>
      </c>
      <c r="J7607" s="20">
        <v>10</v>
      </c>
      <c r="K7607" s="20" t="s">
        <v>3</v>
      </c>
      <c r="L7607" t="s">
        <v>1464</v>
      </c>
      <c r="M7607" s="20">
        <v>3.8</v>
      </c>
      <c r="N7607" s="20">
        <v>2.2000000000000002</v>
      </c>
      <c r="AE7607">
        <f t="shared" si="118"/>
        <v>2006</v>
      </c>
    </row>
    <row r="7608" spans="1:31" x14ac:dyDescent="0.25">
      <c r="A7608" s="7">
        <v>7605</v>
      </c>
      <c r="B7608" s="8">
        <v>38803</v>
      </c>
      <c r="C7608" t="s">
        <v>3</v>
      </c>
      <c r="D7608" t="s">
        <v>104</v>
      </c>
      <c r="E7608" t="s">
        <v>9</v>
      </c>
      <c r="F7608" t="s">
        <v>733</v>
      </c>
      <c r="G7608" t="s">
        <v>648</v>
      </c>
      <c r="H7608" s="135" t="s">
        <v>1795</v>
      </c>
      <c r="I7608" t="s">
        <v>1454</v>
      </c>
      <c r="J7608" s="20">
        <v>22</v>
      </c>
      <c r="K7608" s="20" t="s">
        <v>3</v>
      </c>
      <c r="L7608" t="s">
        <v>1464</v>
      </c>
      <c r="M7608" s="20">
        <v>7.16</v>
      </c>
      <c r="N7608" s="20">
        <v>4.84</v>
      </c>
      <c r="AE7608">
        <f t="shared" si="118"/>
        <v>2006</v>
      </c>
    </row>
    <row r="7609" spans="1:31" x14ac:dyDescent="0.25">
      <c r="A7609" s="7">
        <v>7606</v>
      </c>
      <c r="B7609" s="8">
        <v>38803</v>
      </c>
      <c r="C7609" t="s">
        <v>3</v>
      </c>
      <c r="D7609" t="s">
        <v>789</v>
      </c>
      <c r="E7609" t="s">
        <v>9</v>
      </c>
      <c r="F7609" t="s">
        <v>738</v>
      </c>
      <c r="G7609" t="s">
        <v>714</v>
      </c>
      <c r="H7609" s="135" t="s">
        <v>2002</v>
      </c>
      <c r="I7609" t="s">
        <v>1454</v>
      </c>
      <c r="J7609" s="20">
        <v>5</v>
      </c>
      <c r="K7609" s="20" t="s">
        <v>3</v>
      </c>
      <c r="L7609" t="s">
        <v>1464</v>
      </c>
      <c r="M7609" s="20">
        <v>2.4</v>
      </c>
      <c r="N7609" s="20">
        <v>1.1000000000000001</v>
      </c>
      <c r="AE7609">
        <f t="shared" si="118"/>
        <v>2006</v>
      </c>
    </row>
    <row r="7610" spans="1:31" x14ac:dyDescent="0.25">
      <c r="A7610" s="7">
        <v>7607</v>
      </c>
      <c r="B7610" s="8">
        <v>38803</v>
      </c>
      <c r="C7610" t="s">
        <v>3</v>
      </c>
      <c r="D7610" t="s">
        <v>543</v>
      </c>
      <c r="E7610" t="s">
        <v>9</v>
      </c>
      <c r="F7610" t="s">
        <v>521</v>
      </c>
      <c r="G7610" t="s">
        <v>714</v>
      </c>
      <c r="H7610" s="135" t="s">
        <v>2295</v>
      </c>
      <c r="I7610" t="s">
        <v>1454</v>
      </c>
      <c r="J7610" s="20">
        <v>43</v>
      </c>
      <c r="K7610" s="20" t="s">
        <v>9</v>
      </c>
      <c r="L7610" t="s">
        <v>1464</v>
      </c>
      <c r="M7610" s="20">
        <v>9.4600000000000009</v>
      </c>
      <c r="N7610" s="20">
        <v>13.04</v>
      </c>
      <c r="AE7610">
        <f t="shared" si="118"/>
        <v>2006</v>
      </c>
    </row>
    <row r="7611" spans="1:31" x14ac:dyDescent="0.25">
      <c r="A7611" s="7">
        <v>7608</v>
      </c>
      <c r="B7611" s="8">
        <v>38803</v>
      </c>
      <c r="C7611" t="s">
        <v>3</v>
      </c>
      <c r="D7611" t="s">
        <v>655</v>
      </c>
      <c r="E7611" t="s">
        <v>9</v>
      </c>
      <c r="F7611" t="s">
        <v>395</v>
      </c>
      <c r="G7611" t="s">
        <v>732</v>
      </c>
      <c r="H7611" s="135" t="s">
        <v>2309</v>
      </c>
      <c r="I7611" t="s">
        <v>1454</v>
      </c>
      <c r="J7611" s="20">
        <v>27</v>
      </c>
      <c r="K7611" s="20" t="s">
        <v>3</v>
      </c>
      <c r="L7611" t="s">
        <v>1464</v>
      </c>
      <c r="M7611" s="20">
        <v>8.56</v>
      </c>
      <c r="N7611" s="20">
        <v>5.9399999999999995</v>
      </c>
      <c r="AE7611">
        <f t="shared" si="118"/>
        <v>2006</v>
      </c>
    </row>
    <row r="7612" spans="1:31" x14ac:dyDescent="0.25">
      <c r="A7612" s="7">
        <v>7609</v>
      </c>
      <c r="B7612" s="8">
        <v>38804</v>
      </c>
      <c r="C7612" t="s">
        <v>3</v>
      </c>
      <c r="D7612" t="s">
        <v>545</v>
      </c>
      <c r="E7612" t="s">
        <v>9</v>
      </c>
      <c r="F7612" t="s">
        <v>795</v>
      </c>
      <c r="G7612" t="s">
        <v>648</v>
      </c>
      <c r="H7612" s="135" t="s">
        <v>1996</v>
      </c>
      <c r="I7612" t="s">
        <v>1458</v>
      </c>
      <c r="J7612" s="20">
        <v>13</v>
      </c>
      <c r="K7612" s="20" t="s">
        <v>3</v>
      </c>
      <c r="L7612" t="s">
        <v>1464</v>
      </c>
      <c r="M7612" s="20">
        <v>10</v>
      </c>
      <c r="N7612" s="20">
        <v>30</v>
      </c>
      <c r="AE7612">
        <f t="shared" si="118"/>
        <v>2006</v>
      </c>
    </row>
    <row r="7613" spans="1:31" x14ac:dyDescent="0.25">
      <c r="A7613" s="7">
        <v>7610</v>
      </c>
      <c r="B7613" s="8">
        <v>38805</v>
      </c>
      <c r="C7613" t="s">
        <v>3</v>
      </c>
      <c r="D7613" t="s">
        <v>779</v>
      </c>
      <c r="E7613" t="s">
        <v>9</v>
      </c>
      <c r="F7613" t="s">
        <v>721</v>
      </c>
      <c r="G7613" t="s">
        <v>633</v>
      </c>
      <c r="H7613" s="135" t="s">
        <v>1496</v>
      </c>
      <c r="I7613" t="s">
        <v>1455</v>
      </c>
      <c r="J7613" s="20">
        <v>15</v>
      </c>
      <c r="K7613" s="20" t="s">
        <v>3</v>
      </c>
      <c r="L7613" t="s">
        <v>1463</v>
      </c>
      <c r="M7613" s="20">
        <v>2.4500000000000002</v>
      </c>
      <c r="N7613" s="20">
        <v>1.8</v>
      </c>
      <c r="AE7613">
        <f t="shared" si="118"/>
        <v>2006</v>
      </c>
    </row>
    <row r="7614" spans="1:31" x14ac:dyDescent="0.25">
      <c r="A7614" s="7">
        <v>7611</v>
      </c>
      <c r="B7614" s="8">
        <v>38805</v>
      </c>
      <c r="C7614" t="s">
        <v>3</v>
      </c>
      <c r="D7614" t="s">
        <v>789</v>
      </c>
      <c r="E7614" t="s">
        <v>9</v>
      </c>
      <c r="F7614" t="s">
        <v>635</v>
      </c>
      <c r="G7614" t="s">
        <v>648</v>
      </c>
      <c r="H7614" s="135" t="s">
        <v>2330</v>
      </c>
      <c r="I7614" t="s">
        <v>1454</v>
      </c>
      <c r="J7614" s="20">
        <v>18</v>
      </c>
      <c r="K7614" s="20" t="s">
        <v>3</v>
      </c>
      <c r="L7614" t="s">
        <v>1464</v>
      </c>
      <c r="M7614" s="20">
        <v>6.04</v>
      </c>
      <c r="N7614" s="20">
        <v>3.96</v>
      </c>
      <c r="AE7614">
        <f t="shared" si="118"/>
        <v>2006</v>
      </c>
    </row>
    <row r="7615" spans="1:31" x14ac:dyDescent="0.25">
      <c r="A7615" s="7">
        <v>7612</v>
      </c>
      <c r="B7615" s="8">
        <v>38805</v>
      </c>
      <c r="C7615" t="s">
        <v>3</v>
      </c>
      <c r="D7615" t="s">
        <v>789</v>
      </c>
      <c r="E7615" t="s">
        <v>9</v>
      </c>
      <c r="F7615" t="s">
        <v>765</v>
      </c>
      <c r="G7615" t="s">
        <v>648</v>
      </c>
      <c r="H7615" s="135" t="s">
        <v>2330</v>
      </c>
      <c r="I7615" t="s">
        <v>1454</v>
      </c>
      <c r="J7615" s="20">
        <v>18</v>
      </c>
      <c r="K7615" s="20" t="s">
        <v>9</v>
      </c>
      <c r="L7615" t="s">
        <v>1464</v>
      </c>
      <c r="M7615" s="20">
        <v>3.96</v>
      </c>
      <c r="N7615" s="20">
        <v>6.04</v>
      </c>
      <c r="AE7615">
        <f t="shared" si="118"/>
        <v>2006</v>
      </c>
    </row>
    <row r="7616" spans="1:31" x14ac:dyDescent="0.25">
      <c r="A7616" s="7">
        <v>7613</v>
      </c>
      <c r="B7616" s="8">
        <v>38805</v>
      </c>
      <c r="C7616" t="s">
        <v>3</v>
      </c>
      <c r="D7616" t="s">
        <v>119</v>
      </c>
      <c r="E7616" t="s">
        <v>9</v>
      </c>
      <c r="F7616" t="s">
        <v>427</v>
      </c>
      <c r="G7616" t="s">
        <v>714</v>
      </c>
      <c r="H7616" s="135" t="s">
        <v>2091</v>
      </c>
      <c r="I7616" t="s">
        <v>1456</v>
      </c>
      <c r="J7616" s="20">
        <v>32</v>
      </c>
      <c r="K7616" s="20" t="s">
        <v>1465</v>
      </c>
      <c r="L7616" t="s">
        <v>1466</v>
      </c>
      <c r="M7616" s="20">
        <v>8</v>
      </c>
      <c r="N7616" s="20">
        <v>8</v>
      </c>
      <c r="O7616" t="s">
        <v>3</v>
      </c>
      <c r="P7616" s="13" t="s">
        <v>614</v>
      </c>
      <c r="Q7616" t="s">
        <v>9</v>
      </c>
      <c r="R7616" t="s">
        <v>521</v>
      </c>
      <c r="S7616" t="s">
        <v>1465</v>
      </c>
      <c r="U7616" t="s">
        <v>1465</v>
      </c>
      <c r="W7616" t="s">
        <v>1465</v>
      </c>
      <c r="Y7616" t="s">
        <v>1465</v>
      </c>
      <c r="AA7616" t="s">
        <v>1465</v>
      </c>
      <c r="AC7616" t="s">
        <v>1465</v>
      </c>
      <c r="AE7616">
        <f t="shared" si="118"/>
        <v>2006</v>
      </c>
    </row>
    <row r="7617" spans="1:31" x14ac:dyDescent="0.25">
      <c r="A7617" s="7">
        <v>7614</v>
      </c>
      <c r="B7617" s="8">
        <v>38805</v>
      </c>
      <c r="C7617" t="s">
        <v>3</v>
      </c>
      <c r="D7617" t="s">
        <v>677</v>
      </c>
      <c r="E7617" t="s">
        <v>9</v>
      </c>
      <c r="F7617" t="s">
        <v>55</v>
      </c>
      <c r="G7617" t="s">
        <v>732</v>
      </c>
      <c r="H7617" s="135" t="s">
        <v>1496</v>
      </c>
      <c r="I7617" t="s">
        <v>1454</v>
      </c>
      <c r="J7617" s="20">
        <v>15</v>
      </c>
      <c r="K7617" s="20" t="s">
        <v>3</v>
      </c>
      <c r="L7617" t="s">
        <v>1463</v>
      </c>
      <c r="M7617" s="20">
        <v>4.9000000000000004</v>
      </c>
      <c r="N7617" s="20">
        <v>3.6</v>
      </c>
      <c r="AE7617">
        <f t="shared" si="118"/>
        <v>2006</v>
      </c>
    </row>
    <row r="7618" spans="1:31" x14ac:dyDescent="0.25">
      <c r="A7618" s="7">
        <v>7615</v>
      </c>
      <c r="B7618" s="8">
        <v>38806</v>
      </c>
      <c r="C7618" t="s">
        <v>3</v>
      </c>
      <c r="D7618" t="s">
        <v>756</v>
      </c>
      <c r="E7618" t="s">
        <v>9</v>
      </c>
      <c r="F7618" t="s">
        <v>782</v>
      </c>
      <c r="G7618" t="s">
        <v>569</v>
      </c>
      <c r="H7618" s="135" t="s">
        <v>2170</v>
      </c>
      <c r="I7618" t="s">
        <v>1454</v>
      </c>
      <c r="J7618" s="20">
        <v>21</v>
      </c>
      <c r="K7618" s="20" t="s">
        <v>3</v>
      </c>
      <c r="L7618" t="s">
        <v>1464</v>
      </c>
      <c r="M7618" s="20">
        <v>6.88</v>
      </c>
      <c r="N7618" s="20">
        <v>4.62</v>
      </c>
      <c r="AE7618">
        <f t="shared" si="118"/>
        <v>2006</v>
      </c>
    </row>
    <row r="7619" spans="1:31" x14ac:dyDescent="0.25">
      <c r="A7619" s="7">
        <v>7616</v>
      </c>
      <c r="B7619" s="8">
        <v>38806</v>
      </c>
      <c r="C7619" t="s">
        <v>3</v>
      </c>
      <c r="D7619" t="s">
        <v>187</v>
      </c>
      <c r="E7619" t="s">
        <v>9</v>
      </c>
      <c r="F7619" t="s">
        <v>611</v>
      </c>
      <c r="G7619" t="s">
        <v>11</v>
      </c>
      <c r="H7619" s="135" t="s">
        <v>1526</v>
      </c>
      <c r="I7619" t="s">
        <v>1454</v>
      </c>
      <c r="J7619" s="20">
        <v>26</v>
      </c>
      <c r="K7619" s="20" t="s">
        <v>3</v>
      </c>
      <c r="L7619" t="s">
        <v>1464</v>
      </c>
      <c r="M7619" s="20">
        <v>8.2800000000000011</v>
      </c>
      <c r="N7619" s="20">
        <v>5.72</v>
      </c>
      <c r="AE7619">
        <f t="shared" si="118"/>
        <v>2006</v>
      </c>
    </row>
    <row r="7620" spans="1:31" x14ac:dyDescent="0.25">
      <c r="A7620" s="7">
        <v>7617</v>
      </c>
      <c r="B7620" s="8">
        <v>38806</v>
      </c>
      <c r="C7620" t="s">
        <v>3</v>
      </c>
      <c r="D7620" t="s">
        <v>520</v>
      </c>
      <c r="E7620" t="s">
        <v>9</v>
      </c>
      <c r="F7620" t="s">
        <v>632</v>
      </c>
      <c r="G7620" t="s">
        <v>11</v>
      </c>
      <c r="H7620" s="135" t="s">
        <v>1531</v>
      </c>
      <c r="I7620" t="s">
        <v>1454</v>
      </c>
      <c r="J7620" s="20">
        <v>12</v>
      </c>
      <c r="K7620" s="20" t="s">
        <v>9</v>
      </c>
      <c r="L7620" t="s">
        <v>1464</v>
      </c>
      <c r="M7620" s="20">
        <v>2.64</v>
      </c>
      <c r="N7620" s="20">
        <v>4.3599999999999994</v>
      </c>
      <c r="AE7620">
        <f t="shared" ref="AE7620:AE7683" si="119">YEAR(B7620)</f>
        <v>2006</v>
      </c>
    </row>
    <row r="7621" spans="1:31" x14ac:dyDescent="0.25">
      <c r="A7621" s="7">
        <v>7618</v>
      </c>
      <c r="B7621" s="8">
        <v>38807</v>
      </c>
      <c r="C7621" t="s">
        <v>3</v>
      </c>
      <c r="D7621" t="s">
        <v>793</v>
      </c>
      <c r="E7621" t="s">
        <v>9</v>
      </c>
      <c r="F7621" t="s">
        <v>784</v>
      </c>
      <c r="G7621" t="s">
        <v>17</v>
      </c>
      <c r="H7621" s="135" t="s">
        <v>1552</v>
      </c>
      <c r="I7621" t="s">
        <v>1454</v>
      </c>
      <c r="J7621" s="20">
        <v>11</v>
      </c>
      <c r="K7621" s="20" t="s">
        <v>3</v>
      </c>
      <c r="L7621" t="s">
        <v>1464</v>
      </c>
      <c r="M7621" s="20">
        <v>4.08</v>
      </c>
      <c r="N7621" s="20">
        <v>2.42</v>
      </c>
      <c r="AE7621">
        <f t="shared" si="119"/>
        <v>2006</v>
      </c>
    </row>
    <row r="7622" spans="1:31" x14ac:dyDescent="0.25">
      <c r="A7622" s="7">
        <v>7619</v>
      </c>
      <c r="B7622" s="8">
        <v>38807</v>
      </c>
      <c r="C7622" t="s">
        <v>3</v>
      </c>
      <c r="D7622" t="s">
        <v>786</v>
      </c>
      <c r="E7622" t="s">
        <v>9</v>
      </c>
      <c r="F7622" t="s">
        <v>734</v>
      </c>
      <c r="G7622" t="s">
        <v>11</v>
      </c>
      <c r="H7622" s="136" t="s">
        <v>1703</v>
      </c>
      <c r="I7622" t="s">
        <v>1454</v>
      </c>
      <c r="J7622" s="20">
        <v>10</v>
      </c>
      <c r="K7622" s="20" t="s">
        <v>3</v>
      </c>
      <c r="L7622" t="s">
        <v>1464</v>
      </c>
      <c r="M7622" s="20">
        <v>3.8</v>
      </c>
      <c r="N7622" s="20">
        <v>2.2000000000000002</v>
      </c>
      <c r="AE7622">
        <f t="shared" si="119"/>
        <v>2006</v>
      </c>
    </row>
    <row r="7623" spans="1:31" x14ac:dyDescent="0.25">
      <c r="A7623" s="7">
        <v>7620</v>
      </c>
      <c r="B7623" s="8">
        <v>38808</v>
      </c>
      <c r="C7623" t="s">
        <v>3</v>
      </c>
      <c r="D7623" t="s">
        <v>787</v>
      </c>
      <c r="E7623" t="s">
        <v>9</v>
      </c>
      <c r="F7623" t="s">
        <v>733</v>
      </c>
      <c r="G7623" t="s">
        <v>732</v>
      </c>
      <c r="H7623" s="135" t="s">
        <v>2155</v>
      </c>
      <c r="I7623" t="s">
        <v>1454</v>
      </c>
      <c r="J7623" s="20">
        <v>18</v>
      </c>
      <c r="K7623" s="20" t="s">
        <v>9</v>
      </c>
      <c r="L7623" t="s">
        <v>1464</v>
      </c>
      <c r="M7623" s="20">
        <v>3.96</v>
      </c>
      <c r="N7623" s="20">
        <v>6.04</v>
      </c>
      <c r="AE7623">
        <f t="shared" si="119"/>
        <v>2006</v>
      </c>
    </row>
    <row r="7624" spans="1:31" x14ac:dyDescent="0.25">
      <c r="A7624" s="7">
        <v>7621</v>
      </c>
      <c r="B7624" s="8">
        <v>38808</v>
      </c>
      <c r="C7624" t="s">
        <v>3</v>
      </c>
      <c r="D7624" t="s">
        <v>796</v>
      </c>
      <c r="E7624" t="s">
        <v>9</v>
      </c>
      <c r="F7624" t="s">
        <v>586</v>
      </c>
      <c r="G7624" t="s">
        <v>377</v>
      </c>
      <c r="H7624" s="9" t="s">
        <v>2228</v>
      </c>
      <c r="I7624" t="s">
        <v>1458</v>
      </c>
      <c r="J7624" s="20">
        <v>13</v>
      </c>
      <c r="K7624" s="20" t="s">
        <v>1465</v>
      </c>
      <c r="L7624" t="s">
        <v>1466</v>
      </c>
      <c r="M7624" s="20">
        <v>30</v>
      </c>
      <c r="N7624" s="20">
        <v>10</v>
      </c>
      <c r="AE7624">
        <f t="shared" si="119"/>
        <v>2006</v>
      </c>
    </row>
    <row r="7625" spans="1:31" x14ac:dyDescent="0.25">
      <c r="A7625" s="7">
        <v>7622</v>
      </c>
      <c r="B7625" s="8">
        <v>38808</v>
      </c>
      <c r="C7625" t="s">
        <v>3</v>
      </c>
      <c r="D7625" t="s">
        <v>793</v>
      </c>
      <c r="E7625" t="s">
        <v>9</v>
      </c>
      <c r="F7625" t="s">
        <v>247</v>
      </c>
      <c r="G7625" t="s">
        <v>14</v>
      </c>
      <c r="H7625" s="135" t="s">
        <v>1491</v>
      </c>
      <c r="I7625" t="s">
        <v>1454</v>
      </c>
      <c r="J7625" s="20">
        <v>32</v>
      </c>
      <c r="K7625" s="20" t="s">
        <v>9</v>
      </c>
      <c r="L7625" t="s">
        <v>1464</v>
      </c>
      <c r="M7625" s="20">
        <v>7.04</v>
      </c>
      <c r="N7625" s="20">
        <v>9.9600000000000009</v>
      </c>
      <c r="AE7625">
        <f t="shared" si="119"/>
        <v>2006</v>
      </c>
    </row>
    <row r="7626" spans="1:31" x14ac:dyDescent="0.25">
      <c r="A7626" s="7">
        <v>7623</v>
      </c>
      <c r="B7626" s="8">
        <v>38808</v>
      </c>
      <c r="C7626" t="s">
        <v>3</v>
      </c>
      <c r="D7626" t="s">
        <v>793</v>
      </c>
      <c r="E7626" t="s">
        <v>9</v>
      </c>
      <c r="F7626" t="s">
        <v>734</v>
      </c>
      <c r="G7626" t="s">
        <v>17</v>
      </c>
      <c r="H7626" s="135" t="s">
        <v>1577</v>
      </c>
      <c r="I7626" t="s">
        <v>1454</v>
      </c>
      <c r="J7626" s="20">
        <v>18</v>
      </c>
      <c r="K7626" s="20" t="s">
        <v>9</v>
      </c>
      <c r="L7626" t="s">
        <v>1464</v>
      </c>
      <c r="M7626" s="20">
        <v>3.96</v>
      </c>
      <c r="N7626" s="20">
        <v>6.04</v>
      </c>
      <c r="AE7626">
        <f t="shared" si="119"/>
        <v>2006</v>
      </c>
    </row>
    <row r="7627" spans="1:31" x14ac:dyDescent="0.25">
      <c r="A7627" s="7">
        <v>7624</v>
      </c>
      <c r="B7627" s="8">
        <v>38809</v>
      </c>
      <c r="C7627" t="s">
        <v>3</v>
      </c>
      <c r="D7627" t="s">
        <v>751</v>
      </c>
      <c r="E7627" t="s">
        <v>9</v>
      </c>
      <c r="F7627" t="s">
        <v>758</v>
      </c>
      <c r="G7627" t="s">
        <v>377</v>
      </c>
      <c r="H7627" s="9" t="s">
        <v>2335</v>
      </c>
      <c r="I7627" t="s">
        <v>1454</v>
      </c>
      <c r="J7627" s="20">
        <v>52</v>
      </c>
      <c r="K7627" s="20" t="s">
        <v>3</v>
      </c>
      <c r="L7627" t="s">
        <v>1464</v>
      </c>
      <c r="M7627" s="20">
        <v>15.56</v>
      </c>
      <c r="N7627" s="20">
        <v>11.44</v>
      </c>
      <c r="AE7627">
        <f t="shared" si="119"/>
        <v>2006</v>
      </c>
    </row>
    <row r="7628" spans="1:31" x14ac:dyDescent="0.25">
      <c r="A7628" s="7">
        <v>7625</v>
      </c>
      <c r="B7628" s="8">
        <v>38809</v>
      </c>
      <c r="C7628" t="s">
        <v>3</v>
      </c>
      <c r="D7628" t="s">
        <v>789</v>
      </c>
      <c r="E7628" t="s">
        <v>9</v>
      </c>
      <c r="F7628" t="s">
        <v>787</v>
      </c>
      <c r="G7628" t="s">
        <v>648</v>
      </c>
      <c r="H7628" s="135" t="s">
        <v>2330</v>
      </c>
      <c r="I7628" t="s">
        <v>1455</v>
      </c>
      <c r="J7628" s="20">
        <v>18</v>
      </c>
      <c r="K7628" s="20" t="s">
        <v>1465</v>
      </c>
      <c r="L7628" t="s">
        <v>1466</v>
      </c>
      <c r="M7628" s="20">
        <v>2.25</v>
      </c>
      <c r="N7628" s="20">
        <v>2.25</v>
      </c>
      <c r="AE7628">
        <f t="shared" si="119"/>
        <v>2006</v>
      </c>
    </row>
    <row r="7629" spans="1:31" x14ac:dyDescent="0.25">
      <c r="A7629" s="7">
        <v>7626</v>
      </c>
      <c r="B7629" s="8">
        <v>38809</v>
      </c>
      <c r="C7629" t="s">
        <v>3</v>
      </c>
      <c r="D7629" t="s">
        <v>782</v>
      </c>
      <c r="E7629" t="s">
        <v>9</v>
      </c>
      <c r="F7629" t="s">
        <v>270</v>
      </c>
      <c r="G7629" t="s">
        <v>648</v>
      </c>
      <c r="H7629" s="136" t="s">
        <v>1496</v>
      </c>
      <c r="I7629" t="s">
        <v>1455</v>
      </c>
      <c r="J7629" s="20">
        <v>12</v>
      </c>
      <c r="K7629" s="20" t="s">
        <v>9</v>
      </c>
      <c r="L7629" t="s">
        <v>1464</v>
      </c>
      <c r="M7629" s="20">
        <v>1.32</v>
      </c>
      <c r="N7629" s="20">
        <v>2.1799999999999997</v>
      </c>
      <c r="AE7629">
        <f t="shared" si="119"/>
        <v>2006</v>
      </c>
    </row>
    <row r="7630" spans="1:31" x14ac:dyDescent="0.25">
      <c r="A7630" s="7">
        <v>7627</v>
      </c>
      <c r="B7630" s="8">
        <v>38809</v>
      </c>
      <c r="C7630" t="s">
        <v>3</v>
      </c>
      <c r="D7630" t="s">
        <v>543</v>
      </c>
      <c r="E7630" t="s">
        <v>9</v>
      </c>
      <c r="F7630" t="s">
        <v>521</v>
      </c>
      <c r="G7630" t="s">
        <v>732</v>
      </c>
      <c r="H7630" s="135" t="s">
        <v>2279</v>
      </c>
      <c r="I7630" t="s">
        <v>1454</v>
      </c>
      <c r="J7630" s="20">
        <v>20</v>
      </c>
      <c r="K7630" s="20" t="s">
        <v>3</v>
      </c>
      <c r="L7630" t="s">
        <v>1464</v>
      </c>
      <c r="M7630" s="20">
        <v>6.6</v>
      </c>
      <c r="N7630" s="20">
        <v>4.4000000000000004</v>
      </c>
      <c r="AE7630">
        <f t="shared" si="119"/>
        <v>2006</v>
      </c>
    </row>
    <row r="7631" spans="1:31" x14ac:dyDescent="0.25">
      <c r="A7631" s="7">
        <v>7628</v>
      </c>
      <c r="B7631" s="8">
        <v>38810</v>
      </c>
      <c r="C7631" t="s">
        <v>3</v>
      </c>
      <c r="D7631" t="s">
        <v>797</v>
      </c>
      <c r="E7631" t="s">
        <v>9</v>
      </c>
      <c r="F7631" t="s">
        <v>202</v>
      </c>
      <c r="G7631" t="s">
        <v>17</v>
      </c>
      <c r="H7631" s="135" t="s">
        <v>1552</v>
      </c>
      <c r="I7631" t="s">
        <v>1458</v>
      </c>
      <c r="J7631" s="20">
        <v>11</v>
      </c>
      <c r="K7631" s="20" t="s">
        <v>1465</v>
      </c>
      <c r="L7631" t="s">
        <v>1466</v>
      </c>
      <c r="M7631" s="20">
        <v>30</v>
      </c>
      <c r="N7631" s="20">
        <v>10</v>
      </c>
      <c r="AE7631">
        <f t="shared" si="119"/>
        <v>2006</v>
      </c>
    </row>
    <row r="7632" spans="1:31" x14ac:dyDescent="0.25">
      <c r="A7632" s="7">
        <v>7629</v>
      </c>
      <c r="B7632" s="8">
        <v>38810</v>
      </c>
      <c r="C7632" t="s">
        <v>3</v>
      </c>
      <c r="D7632" t="s">
        <v>789</v>
      </c>
      <c r="E7632" t="s">
        <v>9</v>
      </c>
      <c r="F7632" t="s">
        <v>678</v>
      </c>
      <c r="G7632" t="s">
        <v>648</v>
      </c>
      <c r="H7632" s="136" t="s">
        <v>1496</v>
      </c>
      <c r="I7632" t="s">
        <v>1457</v>
      </c>
      <c r="J7632" s="20">
        <v>28</v>
      </c>
      <c r="K7632" s="20" t="s">
        <v>9</v>
      </c>
      <c r="L7632" t="s">
        <v>1464</v>
      </c>
      <c r="M7632" s="20">
        <v>3.08</v>
      </c>
      <c r="N7632" s="20">
        <v>4.42</v>
      </c>
      <c r="O7632" t="s">
        <v>3</v>
      </c>
      <c r="P7632" s="13" t="s">
        <v>787</v>
      </c>
      <c r="Q7632" t="s">
        <v>9</v>
      </c>
      <c r="R7632" t="s">
        <v>794</v>
      </c>
      <c r="S7632" t="s">
        <v>1465</v>
      </c>
      <c r="U7632" t="s">
        <v>1465</v>
      </c>
      <c r="W7632" t="s">
        <v>1465</v>
      </c>
      <c r="Y7632" t="s">
        <v>1465</v>
      </c>
      <c r="AA7632" t="s">
        <v>1465</v>
      </c>
      <c r="AC7632" t="s">
        <v>1465</v>
      </c>
      <c r="AE7632">
        <f t="shared" si="119"/>
        <v>2006</v>
      </c>
    </row>
    <row r="7633" spans="1:31" x14ac:dyDescent="0.25">
      <c r="A7633" s="7">
        <v>7630</v>
      </c>
      <c r="B7633" s="8">
        <v>38810</v>
      </c>
      <c r="C7633" t="s">
        <v>3</v>
      </c>
      <c r="D7633" t="s">
        <v>789</v>
      </c>
      <c r="E7633" t="s">
        <v>9</v>
      </c>
      <c r="F7633" t="s">
        <v>720</v>
      </c>
      <c r="G7633" t="s">
        <v>714</v>
      </c>
      <c r="H7633" s="135" t="s">
        <v>2091</v>
      </c>
      <c r="I7633" t="s">
        <v>1454</v>
      </c>
      <c r="J7633" s="20">
        <v>37</v>
      </c>
      <c r="K7633" s="20" t="s">
        <v>1465</v>
      </c>
      <c r="L7633" t="s">
        <v>1466</v>
      </c>
      <c r="M7633" s="20">
        <v>9.25</v>
      </c>
      <c r="N7633" s="20">
        <v>9.25</v>
      </c>
      <c r="AE7633">
        <f t="shared" si="119"/>
        <v>2006</v>
      </c>
    </row>
    <row r="7634" spans="1:31" x14ac:dyDescent="0.25">
      <c r="A7634" s="7">
        <v>7631</v>
      </c>
      <c r="B7634" s="8">
        <v>38810</v>
      </c>
      <c r="C7634" t="s">
        <v>3</v>
      </c>
      <c r="D7634" t="s">
        <v>766</v>
      </c>
      <c r="E7634" t="s">
        <v>9</v>
      </c>
      <c r="F7634" t="s">
        <v>758</v>
      </c>
      <c r="G7634" t="s">
        <v>732</v>
      </c>
      <c r="H7634" s="135" t="s">
        <v>1496</v>
      </c>
      <c r="I7634" t="s">
        <v>1454</v>
      </c>
      <c r="J7634" s="20">
        <v>28</v>
      </c>
      <c r="K7634" s="20" t="s">
        <v>3</v>
      </c>
      <c r="L7634" t="s">
        <v>1464</v>
      </c>
      <c r="M7634" s="20">
        <v>8.84</v>
      </c>
      <c r="N7634" s="20">
        <v>6.16</v>
      </c>
      <c r="AE7634">
        <f t="shared" si="119"/>
        <v>2006</v>
      </c>
    </row>
    <row r="7635" spans="1:31" x14ac:dyDescent="0.25">
      <c r="A7635" s="7">
        <v>7632</v>
      </c>
      <c r="B7635" s="8">
        <v>38811</v>
      </c>
      <c r="C7635" t="s">
        <v>3</v>
      </c>
      <c r="D7635" t="s">
        <v>787</v>
      </c>
      <c r="E7635" t="s">
        <v>9</v>
      </c>
      <c r="F7635" t="s">
        <v>733</v>
      </c>
      <c r="G7635" t="s">
        <v>569</v>
      </c>
      <c r="H7635" s="135" t="s">
        <v>2306</v>
      </c>
      <c r="I7635" t="s">
        <v>1454</v>
      </c>
      <c r="J7635" s="20">
        <v>21</v>
      </c>
      <c r="K7635" s="20" t="s">
        <v>3</v>
      </c>
      <c r="L7635" t="s">
        <v>1463</v>
      </c>
      <c r="M7635" s="20">
        <v>6.46</v>
      </c>
      <c r="N7635" s="20">
        <v>5.04</v>
      </c>
      <c r="AE7635">
        <f t="shared" si="119"/>
        <v>2006</v>
      </c>
    </row>
    <row r="7636" spans="1:31" x14ac:dyDescent="0.25">
      <c r="A7636" s="7">
        <v>7633</v>
      </c>
      <c r="B7636" s="8">
        <v>38811</v>
      </c>
      <c r="C7636" t="s">
        <v>3</v>
      </c>
      <c r="D7636" t="s">
        <v>756</v>
      </c>
      <c r="E7636" t="s">
        <v>9</v>
      </c>
      <c r="F7636" t="s">
        <v>782</v>
      </c>
      <c r="G7636" t="s">
        <v>569</v>
      </c>
      <c r="H7636" s="135" t="s">
        <v>2170</v>
      </c>
      <c r="I7636" t="s">
        <v>1454</v>
      </c>
      <c r="J7636" s="20">
        <v>27</v>
      </c>
      <c r="K7636" s="20" t="s">
        <v>3</v>
      </c>
      <c r="L7636" t="s">
        <v>1464</v>
      </c>
      <c r="M7636" s="20">
        <v>8.56</v>
      </c>
      <c r="N7636" s="20">
        <v>5.9399999999999995</v>
      </c>
      <c r="AE7636">
        <f t="shared" si="119"/>
        <v>2006</v>
      </c>
    </row>
    <row r="7637" spans="1:31" x14ac:dyDescent="0.25">
      <c r="A7637" s="7">
        <v>7634</v>
      </c>
      <c r="B7637" s="8">
        <v>38811</v>
      </c>
      <c r="C7637" t="s">
        <v>3</v>
      </c>
      <c r="D7637" t="s">
        <v>798</v>
      </c>
      <c r="E7637" t="s">
        <v>9</v>
      </c>
      <c r="F7637" t="s">
        <v>43</v>
      </c>
      <c r="G7637" t="s">
        <v>65</v>
      </c>
      <c r="H7637" s="135" t="s">
        <v>1496</v>
      </c>
      <c r="I7637" t="s">
        <v>1458</v>
      </c>
      <c r="J7637" s="20">
        <v>11</v>
      </c>
      <c r="K7637" s="20" t="s">
        <v>1465</v>
      </c>
      <c r="L7637" t="s">
        <v>1466</v>
      </c>
      <c r="M7637" s="20">
        <v>30</v>
      </c>
      <c r="N7637" s="20">
        <v>10</v>
      </c>
      <c r="AE7637">
        <f t="shared" si="119"/>
        <v>2006</v>
      </c>
    </row>
    <row r="7638" spans="1:31" x14ac:dyDescent="0.25">
      <c r="A7638" s="7">
        <v>7635</v>
      </c>
      <c r="B7638" s="8">
        <v>38811</v>
      </c>
      <c r="C7638" t="s">
        <v>3</v>
      </c>
      <c r="D7638" t="s">
        <v>789</v>
      </c>
      <c r="E7638" t="s">
        <v>9</v>
      </c>
      <c r="F7638" t="s">
        <v>795</v>
      </c>
      <c r="G7638" t="s">
        <v>648</v>
      </c>
      <c r="H7638" s="135" t="s">
        <v>1799</v>
      </c>
      <c r="I7638" t="s">
        <v>1454</v>
      </c>
      <c r="J7638" s="20">
        <v>37</v>
      </c>
      <c r="K7638" s="20" t="s">
        <v>1465</v>
      </c>
      <c r="L7638" t="s">
        <v>1466</v>
      </c>
      <c r="M7638" s="20">
        <v>9.25</v>
      </c>
      <c r="N7638" s="20">
        <v>9.25</v>
      </c>
      <c r="AE7638">
        <f t="shared" si="119"/>
        <v>2006</v>
      </c>
    </row>
    <row r="7639" spans="1:31" x14ac:dyDescent="0.25">
      <c r="A7639" s="7">
        <v>7636</v>
      </c>
      <c r="B7639" s="8">
        <v>38811</v>
      </c>
      <c r="C7639" t="s">
        <v>3</v>
      </c>
      <c r="D7639" t="s">
        <v>798</v>
      </c>
      <c r="E7639" t="s">
        <v>9</v>
      </c>
      <c r="F7639" t="s">
        <v>43</v>
      </c>
      <c r="G7639" t="s">
        <v>24</v>
      </c>
      <c r="H7639" s="136" t="s">
        <v>1496</v>
      </c>
      <c r="I7639" t="s">
        <v>1455</v>
      </c>
      <c r="J7639" s="20">
        <v>25</v>
      </c>
      <c r="K7639" s="20" t="s">
        <v>9</v>
      </c>
      <c r="L7639" t="s">
        <v>1464</v>
      </c>
      <c r="M7639" s="20">
        <v>2.75</v>
      </c>
      <c r="N7639" s="20">
        <v>4</v>
      </c>
      <c r="AE7639">
        <f t="shared" si="119"/>
        <v>2006</v>
      </c>
    </row>
    <row r="7640" spans="1:31" x14ac:dyDescent="0.25">
      <c r="A7640" s="7">
        <v>7637</v>
      </c>
      <c r="B7640" s="8">
        <v>38811</v>
      </c>
      <c r="C7640" t="s">
        <v>3</v>
      </c>
      <c r="D7640" t="s">
        <v>160</v>
      </c>
      <c r="E7640" t="s">
        <v>9</v>
      </c>
      <c r="F7640" t="s">
        <v>628</v>
      </c>
      <c r="G7640" t="s">
        <v>648</v>
      </c>
      <c r="H7640" s="136" t="s">
        <v>1496</v>
      </c>
      <c r="I7640" t="s">
        <v>1454</v>
      </c>
      <c r="J7640" s="20">
        <v>25</v>
      </c>
      <c r="K7640" s="20" t="s">
        <v>3</v>
      </c>
      <c r="L7640" t="s">
        <v>1464</v>
      </c>
      <c r="M7640" s="20">
        <v>8</v>
      </c>
      <c r="N7640" s="20">
        <v>5.5</v>
      </c>
      <c r="AE7640">
        <f t="shared" si="119"/>
        <v>2006</v>
      </c>
    </row>
    <row r="7641" spans="1:31" x14ac:dyDescent="0.25">
      <c r="A7641" s="7">
        <v>7638</v>
      </c>
      <c r="B7641" s="8">
        <v>38811</v>
      </c>
      <c r="C7641" t="s">
        <v>3</v>
      </c>
      <c r="D7641" t="s">
        <v>756</v>
      </c>
      <c r="E7641" t="s">
        <v>9</v>
      </c>
      <c r="F7641" t="s">
        <v>681</v>
      </c>
      <c r="G7641" t="s">
        <v>569</v>
      </c>
      <c r="H7641" s="135" t="s">
        <v>2336</v>
      </c>
      <c r="I7641" t="s">
        <v>1454</v>
      </c>
      <c r="J7641" s="20">
        <v>36</v>
      </c>
      <c r="K7641" s="20" t="s">
        <v>9</v>
      </c>
      <c r="L7641" t="s">
        <v>1464</v>
      </c>
      <c r="M7641" s="20">
        <v>7.92</v>
      </c>
      <c r="N7641" s="20">
        <v>11.08</v>
      </c>
      <c r="AE7641">
        <f t="shared" si="119"/>
        <v>2006</v>
      </c>
    </row>
    <row r="7642" spans="1:31" x14ac:dyDescent="0.25">
      <c r="A7642" s="7">
        <v>7639</v>
      </c>
      <c r="B7642" s="8">
        <v>38811</v>
      </c>
      <c r="C7642" t="s">
        <v>3</v>
      </c>
      <c r="D7642" t="s">
        <v>787</v>
      </c>
      <c r="E7642" t="s">
        <v>9</v>
      </c>
      <c r="F7642" t="s">
        <v>490</v>
      </c>
      <c r="G7642" t="s">
        <v>732</v>
      </c>
      <c r="H7642" s="135" t="s">
        <v>2337</v>
      </c>
      <c r="I7642" t="s">
        <v>1454</v>
      </c>
      <c r="J7642" s="20">
        <v>25</v>
      </c>
      <c r="K7642" s="20" t="s">
        <v>9</v>
      </c>
      <c r="L7642" t="s">
        <v>1464</v>
      </c>
      <c r="M7642" s="20">
        <v>5.5</v>
      </c>
      <c r="N7642" s="20">
        <v>8</v>
      </c>
      <c r="AE7642">
        <f t="shared" si="119"/>
        <v>2006</v>
      </c>
    </row>
    <row r="7643" spans="1:31" x14ac:dyDescent="0.25">
      <c r="A7643" s="7">
        <v>7640</v>
      </c>
      <c r="B7643" s="8">
        <v>38811</v>
      </c>
      <c r="C7643" t="s">
        <v>3</v>
      </c>
      <c r="D7643" t="s">
        <v>766</v>
      </c>
      <c r="E7643" t="s">
        <v>9</v>
      </c>
      <c r="F7643" t="s">
        <v>758</v>
      </c>
      <c r="G7643" t="s">
        <v>732</v>
      </c>
      <c r="H7643" s="135" t="s">
        <v>1496</v>
      </c>
      <c r="I7643" t="s">
        <v>1454</v>
      </c>
      <c r="J7643" s="20">
        <v>38</v>
      </c>
      <c r="K7643" s="20" t="s">
        <v>3</v>
      </c>
      <c r="L7643" t="s">
        <v>1464</v>
      </c>
      <c r="M7643" s="20">
        <v>11.64</v>
      </c>
      <c r="N7643" s="20">
        <v>8.36</v>
      </c>
      <c r="AE7643">
        <f t="shared" si="119"/>
        <v>2006</v>
      </c>
    </row>
    <row r="7644" spans="1:31" x14ac:dyDescent="0.25">
      <c r="A7644" s="7">
        <v>7641</v>
      </c>
      <c r="B7644" s="8">
        <v>38812</v>
      </c>
      <c r="C7644" t="s">
        <v>3</v>
      </c>
      <c r="D7644" t="s">
        <v>743</v>
      </c>
      <c r="E7644" t="s">
        <v>9</v>
      </c>
      <c r="F7644" t="s">
        <v>247</v>
      </c>
      <c r="G7644" t="s">
        <v>648</v>
      </c>
      <c r="H7644" s="135" t="s">
        <v>1810</v>
      </c>
      <c r="I7644" t="s">
        <v>1454</v>
      </c>
      <c r="J7644" s="20">
        <v>90</v>
      </c>
      <c r="K7644" s="20" t="s">
        <v>9</v>
      </c>
      <c r="L7644" t="s">
        <v>1464</v>
      </c>
      <c r="M7644" s="20">
        <v>19.8</v>
      </c>
      <c r="N7644" s="20">
        <v>26.2</v>
      </c>
      <c r="AE7644">
        <f t="shared" si="119"/>
        <v>2006</v>
      </c>
    </row>
    <row r="7645" spans="1:31" x14ac:dyDescent="0.25">
      <c r="A7645" s="7">
        <v>7642</v>
      </c>
      <c r="B7645" s="8">
        <v>38813</v>
      </c>
      <c r="C7645" t="s">
        <v>3</v>
      </c>
      <c r="D7645" t="s">
        <v>787</v>
      </c>
      <c r="E7645" t="s">
        <v>9</v>
      </c>
      <c r="F7645" s="16" t="s">
        <v>35</v>
      </c>
      <c r="G7645" t="s">
        <v>732</v>
      </c>
      <c r="H7645" s="135" t="s">
        <v>2155</v>
      </c>
      <c r="I7645" t="s">
        <v>1455</v>
      </c>
      <c r="J7645" s="20">
        <v>18</v>
      </c>
      <c r="K7645" s="20" t="s">
        <v>3</v>
      </c>
      <c r="L7645" t="s">
        <v>1464</v>
      </c>
      <c r="M7645" s="20">
        <v>3.02</v>
      </c>
      <c r="N7645" s="20">
        <v>1.98</v>
      </c>
      <c r="AE7645">
        <f t="shared" si="119"/>
        <v>2006</v>
      </c>
    </row>
    <row r="7646" spans="1:31" x14ac:dyDescent="0.25">
      <c r="A7646" s="7">
        <v>7643</v>
      </c>
      <c r="B7646" s="8">
        <v>38813</v>
      </c>
      <c r="C7646" t="s">
        <v>3</v>
      </c>
      <c r="D7646" t="s">
        <v>655</v>
      </c>
      <c r="E7646" t="s">
        <v>9</v>
      </c>
      <c r="F7646" t="s">
        <v>687</v>
      </c>
      <c r="G7646" t="s">
        <v>714</v>
      </c>
      <c r="H7646" s="135" t="s">
        <v>2006</v>
      </c>
      <c r="I7646" t="s">
        <v>1454</v>
      </c>
      <c r="J7646" s="20">
        <v>15</v>
      </c>
      <c r="K7646" s="20" t="s">
        <v>1465</v>
      </c>
      <c r="L7646" t="s">
        <v>1466</v>
      </c>
      <c r="M7646" s="20">
        <v>3.75</v>
      </c>
      <c r="N7646" s="20">
        <v>3.75</v>
      </c>
      <c r="AE7646">
        <f t="shared" si="119"/>
        <v>2006</v>
      </c>
    </row>
    <row r="7647" spans="1:31" x14ac:dyDescent="0.25">
      <c r="A7647" s="7">
        <v>7644</v>
      </c>
      <c r="B7647" s="8">
        <v>38813</v>
      </c>
      <c r="C7647" t="s">
        <v>3</v>
      </c>
      <c r="D7647" t="s">
        <v>786</v>
      </c>
      <c r="E7647" t="s">
        <v>9</v>
      </c>
      <c r="F7647" t="s">
        <v>793</v>
      </c>
      <c r="G7647" t="s">
        <v>14</v>
      </c>
      <c r="H7647" s="135" t="s">
        <v>1496</v>
      </c>
      <c r="I7647" t="s">
        <v>1455</v>
      </c>
      <c r="J7647" s="20">
        <v>21</v>
      </c>
      <c r="K7647" s="20" t="s">
        <v>3</v>
      </c>
      <c r="L7647" t="s">
        <v>1464</v>
      </c>
      <c r="M7647" s="20">
        <v>3.44</v>
      </c>
      <c r="N7647" s="20">
        <v>2.31</v>
      </c>
      <c r="AE7647">
        <f t="shared" si="119"/>
        <v>2006</v>
      </c>
    </row>
    <row r="7648" spans="1:31" x14ac:dyDescent="0.25">
      <c r="A7648" s="7">
        <v>7645</v>
      </c>
      <c r="B7648" s="8">
        <v>38813</v>
      </c>
      <c r="C7648" t="s">
        <v>3</v>
      </c>
      <c r="D7648" t="s">
        <v>655</v>
      </c>
      <c r="E7648" t="s">
        <v>9</v>
      </c>
      <c r="F7648" t="s">
        <v>687</v>
      </c>
      <c r="G7648" t="s">
        <v>714</v>
      </c>
      <c r="H7648" s="136" t="s">
        <v>2147</v>
      </c>
      <c r="I7648" t="s">
        <v>1454</v>
      </c>
      <c r="J7648" s="20">
        <v>20</v>
      </c>
      <c r="K7648" s="20" t="s">
        <v>9</v>
      </c>
      <c r="L7648" t="s">
        <v>1464</v>
      </c>
      <c r="M7648" s="20">
        <v>4.4000000000000004</v>
      </c>
      <c r="N7648" s="20">
        <v>6.6</v>
      </c>
      <c r="AE7648">
        <f t="shared" si="119"/>
        <v>2006</v>
      </c>
    </row>
    <row r="7649" spans="1:31" x14ac:dyDescent="0.25">
      <c r="A7649" s="7">
        <v>7646</v>
      </c>
      <c r="B7649" s="8">
        <v>38813</v>
      </c>
      <c r="C7649" t="s">
        <v>3</v>
      </c>
      <c r="D7649" t="s">
        <v>655</v>
      </c>
      <c r="E7649" t="s">
        <v>9</v>
      </c>
      <c r="F7649" t="s">
        <v>687</v>
      </c>
      <c r="G7649" t="s">
        <v>714</v>
      </c>
      <c r="H7649" s="9" t="s">
        <v>2104</v>
      </c>
      <c r="I7649" t="s">
        <v>1454</v>
      </c>
      <c r="J7649" s="20">
        <v>33</v>
      </c>
      <c r="K7649" s="20" t="s">
        <v>3</v>
      </c>
      <c r="L7649" t="s">
        <v>1464</v>
      </c>
      <c r="M7649" s="20">
        <v>10.24</v>
      </c>
      <c r="N7649" s="20">
        <v>7.26</v>
      </c>
      <c r="AE7649">
        <f t="shared" si="119"/>
        <v>2006</v>
      </c>
    </row>
    <row r="7650" spans="1:31" x14ac:dyDescent="0.25">
      <c r="A7650" s="7">
        <v>7647</v>
      </c>
      <c r="B7650" s="8">
        <v>38813</v>
      </c>
      <c r="C7650" t="s">
        <v>3</v>
      </c>
      <c r="D7650" t="s">
        <v>787</v>
      </c>
      <c r="E7650" t="s">
        <v>9</v>
      </c>
      <c r="F7650" s="16" t="s">
        <v>35</v>
      </c>
      <c r="G7650" t="s">
        <v>732</v>
      </c>
      <c r="H7650" s="135" t="s">
        <v>2176</v>
      </c>
      <c r="I7650" t="s">
        <v>1455</v>
      </c>
      <c r="J7650" s="20">
        <v>15</v>
      </c>
      <c r="K7650" s="20" t="s">
        <v>9</v>
      </c>
      <c r="L7650" t="s">
        <v>1463</v>
      </c>
      <c r="M7650" s="20">
        <v>1.8</v>
      </c>
      <c r="N7650" s="20">
        <v>2.4500000000000002</v>
      </c>
      <c r="AE7650">
        <f t="shared" si="119"/>
        <v>2006</v>
      </c>
    </row>
    <row r="7651" spans="1:31" x14ac:dyDescent="0.25">
      <c r="A7651" s="7">
        <v>7648</v>
      </c>
      <c r="B7651" s="8">
        <v>38814</v>
      </c>
      <c r="C7651" t="s">
        <v>3</v>
      </c>
      <c r="D7651" t="s">
        <v>789</v>
      </c>
      <c r="E7651" t="s">
        <v>9</v>
      </c>
      <c r="F7651" t="s">
        <v>563</v>
      </c>
      <c r="G7651" t="s">
        <v>648</v>
      </c>
      <c r="H7651" s="135" t="s">
        <v>2330</v>
      </c>
      <c r="I7651" t="s">
        <v>1454</v>
      </c>
      <c r="J7651" s="20">
        <v>13</v>
      </c>
      <c r="K7651" s="20" t="s">
        <v>9</v>
      </c>
      <c r="L7651" t="s">
        <v>1464</v>
      </c>
      <c r="M7651" s="20">
        <v>2.86</v>
      </c>
      <c r="N7651" s="20">
        <v>4.6400000000000006</v>
      </c>
      <c r="AE7651">
        <f t="shared" si="119"/>
        <v>2006</v>
      </c>
    </row>
    <row r="7652" spans="1:31" x14ac:dyDescent="0.25">
      <c r="A7652" s="7">
        <v>7649</v>
      </c>
      <c r="B7652" s="8">
        <v>38814</v>
      </c>
      <c r="C7652" t="s">
        <v>3</v>
      </c>
      <c r="D7652" t="s">
        <v>789</v>
      </c>
      <c r="E7652" t="s">
        <v>9</v>
      </c>
      <c r="F7652" t="s">
        <v>767</v>
      </c>
      <c r="G7652" t="s">
        <v>732</v>
      </c>
      <c r="H7652" s="135" t="s">
        <v>2326</v>
      </c>
      <c r="I7652" t="s">
        <v>1454</v>
      </c>
      <c r="J7652" s="20">
        <v>8</v>
      </c>
      <c r="K7652" s="20" t="s">
        <v>3</v>
      </c>
      <c r="L7652" t="s">
        <v>1464</v>
      </c>
      <c r="M7652" s="20">
        <v>3.24</v>
      </c>
      <c r="N7652" s="20">
        <v>1.76</v>
      </c>
      <c r="AE7652">
        <f t="shared" si="119"/>
        <v>2006</v>
      </c>
    </row>
    <row r="7653" spans="1:31" x14ac:dyDescent="0.25">
      <c r="A7653" s="7">
        <v>7650</v>
      </c>
      <c r="B7653" s="8">
        <v>38815</v>
      </c>
      <c r="C7653" t="s">
        <v>3</v>
      </c>
      <c r="D7653" t="s">
        <v>756</v>
      </c>
      <c r="E7653" t="s">
        <v>9</v>
      </c>
      <c r="F7653" t="s">
        <v>782</v>
      </c>
      <c r="G7653" t="s">
        <v>569</v>
      </c>
      <c r="H7653" s="136" t="s">
        <v>1748</v>
      </c>
      <c r="I7653" t="s">
        <v>1454</v>
      </c>
      <c r="J7653" s="20">
        <v>94</v>
      </c>
      <c r="K7653" s="20" t="s">
        <v>9</v>
      </c>
      <c r="L7653" t="s">
        <v>1464</v>
      </c>
      <c r="M7653" s="20">
        <v>20.68</v>
      </c>
      <c r="N7653" s="20">
        <v>27.32</v>
      </c>
      <c r="AE7653">
        <f t="shared" si="119"/>
        <v>2006</v>
      </c>
    </row>
    <row r="7654" spans="1:31" x14ac:dyDescent="0.25">
      <c r="A7654" s="7">
        <v>7651</v>
      </c>
      <c r="B7654" s="8">
        <v>38817</v>
      </c>
      <c r="C7654" t="s">
        <v>3</v>
      </c>
      <c r="D7654" t="s">
        <v>411</v>
      </c>
      <c r="E7654" t="s">
        <v>9</v>
      </c>
      <c r="F7654" t="s">
        <v>261</v>
      </c>
      <c r="G7654" t="s">
        <v>377</v>
      </c>
      <c r="H7654" s="136" t="s">
        <v>1613</v>
      </c>
      <c r="I7654" t="s">
        <v>1454</v>
      </c>
      <c r="J7654" s="20">
        <v>14</v>
      </c>
      <c r="K7654" s="20" t="s">
        <v>3</v>
      </c>
      <c r="L7654" t="s">
        <v>1463</v>
      </c>
      <c r="M7654" s="20">
        <v>4.6400000000000006</v>
      </c>
      <c r="N7654" s="20">
        <v>3.36</v>
      </c>
      <c r="AE7654">
        <f t="shared" si="119"/>
        <v>2006</v>
      </c>
    </row>
    <row r="7655" spans="1:31" x14ac:dyDescent="0.25">
      <c r="A7655" s="7">
        <v>7652</v>
      </c>
      <c r="B7655" s="8">
        <v>38817</v>
      </c>
      <c r="C7655" t="s">
        <v>3</v>
      </c>
      <c r="D7655" t="s">
        <v>787</v>
      </c>
      <c r="E7655" t="s">
        <v>9</v>
      </c>
      <c r="F7655" t="s">
        <v>521</v>
      </c>
      <c r="G7655" t="s">
        <v>377</v>
      </c>
      <c r="H7655" s="9" t="s">
        <v>2338</v>
      </c>
      <c r="I7655" t="s">
        <v>1454</v>
      </c>
      <c r="J7655" s="20">
        <v>11</v>
      </c>
      <c r="K7655" s="20" t="s">
        <v>3</v>
      </c>
      <c r="L7655" t="s">
        <v>1464</v>
      </c>
      <c r="M7655" s="20">
        <v>4.08</v>
      </c>
      <c r="N7655" s="20">
        <v>2.42</v>
      </c>
      <c r="AE7655">
        <f t="shared" si="119"/>
        <v>2006</v>
      </c>
    </row>
    <row r="7656" spans="1:31" x14ac:dyDescent="0.25">
      <c r="A7656" s="7">
        <v>7653</v>
      </c>
      <c r="B7656" s="8">
        <v>38818</v>
      </c>
      <c r="C7656" t="s">
        <v>3</v>
      </c>
      <c r="D7656" t="s">
        <v>712</v>
      </c>
      <c r="E7656" t="s">
        <v>9</v>
      </c>
      <c r="F7656" t="s">
        <v>667</v>
      </c>
      <c r="G7656" t="s">
        <v>633</v>
      </c>
      <c r="H7656" s="135" t="s">
        <v>1496</v>
      </c>
      <c r="I7656" t="s">
        <v>1454</v>
      </c>
      <c r="J7656" s="20">
        <v>8</v>
      </c>
      <c r="K7656" s="20" t="s">
        <v>1465</v>
      </c>
      <c r="L7656" t="s">
        <v>1466</v>
      </c>
      <c r="M7656" s="20">
        <v>2</v>
      </c>
      <c r="N7656" s="20">
        <v>2</v>
      </c>
      <c r="AE7656">
        <f t="shared" si="119"/>
        <v>2006</v>
      </c>
    </row>
    <row r="7657" spans="1:31" x14ac:dyDescent="0.25">
      <c r="A7657" s="7">
        <v>7654</v>
      </c>
      <c r="B7657" s="8">
        <v>38818</v>
      </c>
      <c r="C7657" t="s">
        <v>3</v>
      </c>
      <c r="D7657" t="s">
        <v>689</v>
      </c>
      <c r="E7657" t="s">
        <v>9</v>
      </c>
      <c r="F7657" t="s">
        <v>19</v>
      </c>
      <c r="G7657" t="s">
        <v>648</v>
      </c>
      <c r="H7657" s="135" t="s">
        <v>2339</v>
      </c>
      <c r="I7657" t="s">
        <v>1454</v>
      </c>
      <c r="J7657" s="20">
        <v>41</v>
      </c>
      <c r="K7657" s="20" t="s">
        <v>3</v>
      </c>
      <c r="L7657" t="s">
        <v>1464</v>
      </c>
      <c r="M7657" s="20">
        <v>12.48</v>
      </c>
      <c r="N7657" s="20">
        <v>9.02</v>
      </c>
      <c r="AE7657">
        <f t="shared" si="119"/>
        <v>2006</v>
      </c>
    </row>
    <row r="7658" spans="1:31" x14ac:dyDescent="0.25">
      <c r="A7658" s="7">
        <v>7655</v>
      </c>
      <c r="B7658" s="8">
        <v>38818</v>
      </c>
      <c r="C7658" t="s">
        <v>3</v>
      </c>
      <c r="D7658" t="s">
        <v>295</v>
      </c>
      <c r="E7658" t="s">
        <v>9</v>
      </c>
      <c r="F7658" t="s">
        <v>624</v>
      </c>
      <c r="G7658" t="s">
        <v>569</v>
      </c>
      <c r="H7658" s="9" t="s">
        <v>2165</v>
      </c>
      <c r="I7658" t="s">
        <v>1454</v>
      </c>
      <c r="J7658" s="20">
        <v>23</v>
      </c>
      <c r="K7658" s="20" t="s">
        <v>1465</v>
      </c>
      <c r="L7658" t="s">
        <v>1466</v>
      </c>
      <c r="M7658" s="20">
        <v>5.75</v>
      </c>
      <c r="N7658" s="20">
        <v>5.75</v>
      </c>
      <c r="AE7658">
        <f t="shared" si="119"/>
        <v>2006</v>
      </c>
    </row>
    <row r="7659" spans="1:31" x14ac:dyDescent="0.25">
      <c r="A7659" s="7">
        <v>7656</v>
      </c>
      <c r="B7659" s="8">
        <v>38818</v>
      </c>
      <c r="C7659" t="s">
        <v>3</v>
      </c>
      <c r="D7659" t="s">
        <v>787</v>
      </c>
      <c r="E7659" t="s">
        <v>9</v>
      </c>
      <c r="F7659" s="16" t="s">
        <v>35</v>
      </c>
      <c r="G7659" t="s">
        <v>732</v>
      </c>
      <c r="H7659" s="9" t="s">
        <v>2202</v>
      </c>
      <c r="I7659" t="s">
        <v>1455</v>
      </c>
      <c r="J7659" s="20">
        <v>13</v>
      </c>
      <c r="K7659" s="20" t="s">
        <v>9</v>
      </c>
      <c r="L7659" t="s">
        <v>1464</v>
      </c>
      <c r="M7659" s="20">
        <v>1.43</v>
      </c>
      <c r="N7659" s="20">
        <v>2.3200000000000003</v>
      </c>
      <c r="AE7659">
        <f t="shared" si="119"/>
        <v>2006</v>
      </c>
    </row>
    <row r="7660" spans="1:31" x14ac:dyDescent="0.25">
      <c r="A7660" s="7">
        <v>7657</v>
      </c>
      <c r="B7660" s="8">
        <v>38818</v>
      </c>
      <c r="C7660" t="s">
        <v>3</v>
      </c>
      <c r="D7660" t="s">
        <v>787</v>
      </c>
      <c r="E7660" t="s">
        <v>9</v>
      </c>
      <c r="F7660" s="16" t="s">
        <v>35</v>
      </c>
      <c r="G7660" t="s">
        <v>732</v>
      </c>
      <c r="H7660" s="135" t="s">
        <v>2210</v>
      </c>
      <c r="I7660" t="s">
        <v>1455</v>
      </c>
      <c r="J7660" s="20">
        <v>10</v>
      </c>
      <c r="K7660" s="20" t="s">
        <v>9</v>
      </c>
      <c r="L7660" t="s">
        <v>1464</v>
      </c>
      <c r="M7660" s="20">
        <v>1.1000000000000001</v>
      </c>
      <c r="N7660" s="20">
        <v>1.9</v>
      </c>
      <c r="AE7660">
        <f t="shared" si="119"/>
        <v>2006</v>
      </c>
    </row>
    <row r="7661" spans="1:31" x14ac:dyDescent="0.25">
      <c r="A7661" s="7">
        <v>7658</v>
      </c>
      <c r="B7661" s="8">
        <v>38819</v>
      </c>
      <c r="C7661" t="s">
        <v>3</v>
      </c>
      <c r="D7661" t="s">
        <v>779</v>
      </c>
      <c r="E7661" t="s">
        <v>9</v>
      </c>
      <c r="F7661" t="s">
        <v>787</v>
      </c>
      <c r="G7661" t="s">
        <v>648</v>
      </c>
      <c r="H7661" s="135" t="s">
        <v>2330</v>
      </c>
      <c r="I7661" t="s">
        <v>1455</v>
      </c>
      <c r="J7661" s="20">
        <v>18</v>
      </c>
      <c r="K7661" s="20" t="s">
        <v>3</v>
      </c>
      <c r="L7661" t="s">
        <v>1464</v>
      </c>
      <c r="M7661" s="20">
        <v>3.02</v>
      </c>
      <c r="N7661" s="20">
        <v>1.98</v>
      </c>
      <c r="AE7661">
        <f t="shared" si="119"/>
        <v>2006</v>
      </c>
    </row>
    <row r="7662" spans="1:31" x14ac:dyDescent="0.25">
      <c r="A7662" s="7">
        <v>7659</v>
      </c>
      <c r="B7662" s="8">
        <v>38819</v>
      </c>
      <c r="C7662" t="s">
        <v>3</v>
      </c>
      <c r="D7662" t="s">
        <v>799</v>
      </c>
      <c r="E7662" t="s">
        <v>9</v>
      </c>
      <c r="F7662" t="s">
        <v>678</v>
      </c>
      <c r="G7662" t="s">
        <v>633</v>
      </c>
      <c r="H7662" s="135" t="s">
        <v>1496</v>
      </c>
      <c r="I7662" t="s">
        <v>1458</v>
      </c>
      <c r="J7662" s="20">
        <v>8</v>
      </c>
      <c r="K7662" s="20" t="s">
        <v>9</v>
      </c>
      <c r="L7662" t="s">
        <v>1463</v>
      </c>
      <c r="M7662" s="20">
        <v>30</v>
      </c>
      <c r="N7662" s="20">
        <v>10</v>
      </c>
      <c r="AE7662">
        <f t="shared" si="119"/>
        <v>2006</v>
      </c>
    </row>
    <row r="7663" spans="1:31" x14ac:dyDescent="0.25">
      <c r="A7663" s="7">
        <v>7660</v>
      </c>
      <c r="B7663" s="8">
        <v>38820</v>
      </c>
      <c r="C7663" t="s">
        <v>3</v>
      </c>
      <c r="D7663" t="s">
        <v>799</v>
      </c>
      <c r="E7663" t="s">
        <v>9</v>
      </c>
      <c r="F7663" t="s">
        <v>798</v>
      </c>
      <c r="G7663" t="s">
        <v>648</v>
      </c>
      <c r="H7663" s="135" t="s">
        <v>1795</v>
      </c>
      <c r="I7663" t="s">
        <v>1455</v>
      </c>
      <c r="J7663" s="20">
        <v>44</v>
      </c>
      <c r="K7663" s="20" t="s">
        <v>1465</v>
      </c>
      <c r="L7663" t="s">
        <v>1466</v>
      </c>
      <c r="M7663" s="20">
        <v>5.5</v>
      </c>
      <c r="N7663" s="20">
        <v>5.5</v>
      </c>
      <c r="AE7663">
        <f t="shared" si="119"/>
        <v>2006</v>
      </c>
    </row>
    <row r="7664" spans="1:31" x14ac:dyDescent="0.25">
      <c r="A7664" s="7">
        <v>7661</v>
      </c>
      <c r="B7664" s="8">
        <v>38820</v>
      </c>
      <c r="C7664" t="s">
        <v>3</v>
      </c>
      <c r="D7664" t="s">
        <v>731</v>
      </c>
      <c r="E7664" t="s">
        <v>9</v>
      </c>
      <c r="F7664" t="s">
        <v>703</v>
      </c>
      <c r="G7664" t="s">
        <v>17</v>
      </c>
      <c r="H7664" s="135" t="s">
        <v>1496</v>
      </c>
      <c r="I7664" t="s">
        <v>1454</v>
      </c>
      <c r="J7664" s="20">
        <v>1</v>
      </c>
      <c r="K7664" s="20" t="s">
        <v>1465</v>
      </c>
      <c r="L7664" t="s">
        <v>1466</v>
      </c>
      <c r="M7664" s="20">
        <v>0.25</v>
      </c>
      <c r="N7664" s="20">
        <v>0.25</v>
      </c>
      <c r="AE7664">
        <f t="shared" si="119"/>
        <v>2006</v>
      </c>
    </row>
    <row r="7665" spans="1:31" x14ac:dyDescent="0.25">
      <c r="A7665" s="7">
        <v>7662</v>
      </c>
      <c r="B7665" s="8">
        <v>38820</v>
      </c>
      <c r="C7665" t="s">
        <v>3</v>
      </c>
      <c r="D7665" t="s">
        <v>494</v>
      </c>
      <c r="E7665" t="s">
        <v>9</v>
      </c>
      <c r="F7665" t="s">
        <v>490</v>
      </c>
      <c r="G7665" t="s">
        <v>14</v>
      </c>
      <c r="H7665" s="135" t="s">
        <v>1496</v>
      </c>
      <c r="I7665" t="s">
        <v>1454</v>
      </c>
      <c r="J7665" s="20">
        <v>13</v>
      </c>
      <c r="K7665" s="20" t="s">
        <v>3</v>
      </c>
      <c r="L7665" t="s">
        <v>1464</v>
      </c>
      <c r="M7665" s="20">
        <v>4.6400000000000006</v>
      </c>
      <c r="N7665" s="20">
        <v>2.86</v>
      </c>
      <c r="AE7665">
        <f t="shared" si="119"/>
        <v>2006</v>
      </c>
    </row>
    <row r="7666" spans="1:31" x14ac:dyDescent="0.25">
      <c r="A7666" s="7">
        <v>7663</v>
      </c>
      <c r="B7666" s="8">
        <v>38820</v>
      </c>
      <c r="C7666" t="s">
        <v>3</v>
      </c>
      <c r="D7666" t="s">
        <v>741</v>
      </c>
      <c r="E7666" t="s">
        <v>9</v>
      </c>
      <c r="F7666" t="s">
        <v>469</v>
      </c>
      <c r="G7666" t="s">
        <v>569</v>
      </c>
      <c r="H7666" s="9" t="s">
        <v>2146</v>
      </c>
      <c r="I7666" t="s">
        <v>1454</v>
      </c>
      <c r="J7666" s="20">
        <v>21</v>
      </c>
      <c r="K7666" s="20" t="s">
        <v>9</v>
      </c>
      <c r="L7666" t="s">
        <v>1464</v>
      </c>
      <c r="M7666" s="20">
        <v>4.62</v>
      </c>
      <c r="N7666" s="20">
        <v>6.88</v>
      </c>
      <c r="AE7666">
        <f t="shared" si="119"/>
        <v>2006</v>
      </c>
    </row>
    <row r="7667" spans="1:31" x14ac:dyDescent="0.25">
      <c r="A7667" s="7">
        <v>7664</v>
      </c>
      <c r="B7667" s="8">
        <v>38821</v>
      </c>
      <c r="C7667" t="s">
        <v>3</v>
      </c>
      <c r="D7667" t="s">
        <v>789</v>
      </c>
      <c r="E7667" t="s">
        <v>9</v>
      </c>
      <c r="F7667" t="s">
        <v>782</v>
      </c>
      <c r="G7667" t="s">
        <v>648</v>
      </c>
      <c r="H7667" s="135" t="s">
        <v>2330</v>
      </c>
      <c r="I7667" t="s">
        <v>1454</v>
      </c>
      <c r="J7667" s="20">
        <v>18</v>
      </c>
      <c r="K7667" s="20" t="s">
        <v>3</v>
      </c>
      <c r="L7667" t="s">
        <v>1464</v>
      </c>
      <c r="M7667" s="20">
        <v>6.04</v>
      </c>
      <c r="N7667" s="20">
        <v>3.96</v>
      </c>
      <c r="AE7667">
        <f t="shared" si="119"/>
        <v>2006</v>
      </c>
    </row>
    <row r="7668" spans="1:31" x14ac:dyDescent="0.25">
      <c r="A7668" s="7">
        <v>7665</v>
      </c>
      <c r="B7668" s="8">
        <v>38822</v>
      </c>
      <c r="C7668" t="s">
        <v>3</v>
      </c>
      <c r="D7668" t="s">
        <v>270</v>
      </c>
      <c r="E7668" t="s">
        <v>9</v>
      </c>
      <c r="F7668" t="s">
        <v>782</v>
      </c>
      <c r="G7668" t="s">
        <v>377</v>
      </c>
      <c r="H7668" s="9" t="s">
        <v>2340</v>
      </c>
      <c r="I7668" t="s">
        <v>1455</v>
      </c>
      <c r="J7668" s="20">
        <v>55</v>
      </c>
      <c r="K7668" s="20" t="s">
        <v>3</v>
      </c>
      <c r="L7668" t="s">
        <v>1464</v>
      </c>
      <c r="M7668" s="20">
        <v>8.1999999999999993</v>
      </c>
      <c r="N7668" s="20">
        <v>6.05</v>
      </c>
      <c r="AE7668">
        <f t="shared" si="119"/>
        <v>2006</v>
      </c>
    </row>
    <row r="7669" spans="1:31" x14ac:dyDescent="0.25">
      <c r="A7669" s="7">
        <v>7666</v>
      </c>
      <c r="B7669" s="8">
        <v>38822</v>
      </c>
      <c r="C7669" t="s">
        <v>3</v>
      </c>
      <c r="D7669" t="s">
        <v>43</v>
      </c>
      <c r="E7669" t="s">
        <v>9</v>
      </c>
      <c r="F7669" t="s">
        <v>798</v>
      </c>
      <c r="G7669" t="s">
        <v>65</v>
      </c>
      <c r="H7669" s="135" t="s">
        <v>1519</v>
      </c>
      <c r="I7669" t="s">
        <v>1455</v>
      </c>
      <c r="J7669" s="20">
        <v>90</v>
      </c>
      <c r="K7669" s="20" t="s">
        <v>1465</v>
      </c>
      <c r="L7669" t="s">
        <v>1466</v>
      </c>
      <c r="M7669" s="20">
        <v>11.25</v>
      </c>
      <c r="N7669" s="20">
        <v>11.25</v>
      </c>
      <c r="AE7669">
        <f t="shared" si="119"/>
        <v>2006</v>
      </c>
    </row>
    <row r="7670" spans="1:31" x14ac:dyDescent="0.25">
      <c r="A7670" s="7">
        <v>7667</v>
      </c>
      <c r="B7670" s="8">
        <v>38822</v>
      </c>
      <c r="C7670" t="s">
        <v>3</v>
      </c>
      <c r="D7670" t="s">
        <v>160</v>
      </c>
      <c r="E7670" t="s">
        <v>9</v>
      </c>
      <c r="F7670" t="s">
        <v>628</v>
      </c>
      <c r="G7670" t="s">
        <v>17</v>
      </c>
      <c r="H7670" s="135" t="s">
        <v>1504</v>
      </c>
      <c r="I7670" t="s">
        <v>1454</v>
      </c>
      <c r="J7670" s="20">
        <v>21</v>
      </c>
      <c r="K7670" s="20" t="s">
        <v>3</v>
      </c>
      <c r="L7670" t="s">
        <v>1464</v>
      </c>
      <c r="M7670" s="20">
        <v>6.88</v>
      </c>
      <c r="N7670" s="20">
        <v>4.62</v>
      </c>
      <c r="AE7670">
        <f t="shared" si="119"/>
        <v>2006</v>
      </c>
    </row>
    <row r="7671" spans="1:31" x14ac:dyDescent="0.25">
      <c r="A7671" s="7">
        <v>7668</v>
      </c>
      <c r="B7671" s="8">
        <v>38822</v>
      </c>
      <c r="C7671" t="s">
        <v>3</v>
      </c>
      <c r="D7671" t="s">
        <v>160</v>
      </c>
      <c r="E7671" t="s">
        <v>9</v>
      </c>
      <c r="F7671" t="s">
        <v>628</v>
      </c>
      <c r="G7671" t="s">
        <v>14</v>
      </c>
      <c r="H7671" s="135" t="s">
        <v>1522</v>
      </c>
      <c r="I7671" t="s">
        <v>1454</v>
      </c>
      <c r="J7671" s="20">
        <v>10</v>
      </c>
      <c r="K7671" s="20" t="s">
        <v>3</v>
      </c>
      <c r="L7671" t="s">
        <v>1464</v>
      </c>
      <c r="M7671" s="20">
        <v>3.8</v>
      </c>
      <c r="N7671" s="20">
        <v>2.2000000000000002</v>
      </c>
      <c r="AE7671">
        <f t="shared" si="119"/>
        <v>2006</v>
      </c>
    </row>
    <row r="7672" spans="1:31" x14ac:dyDescent="0.25">
      <c r="A7672" s="7">
        <v>7669</v>
      </c>
      <c r="B7672" s="8">
        <v>38822</v>
      </c>
      <c r="C7672" t="s">
        <v>3</v>
      </c>
      <c r="D7672" t="s">
        <v>800</v>
      </c>
      <c r="E7672" t="s">
        <v>9</v>
      </c>
      <c r="F7672" t="s">
        <v>586</v>
      </c>
      <c r="G7672" t="s">
        <v>648</v>
      </c>
      <c r="H7672" s="135" t="s">
        <v>1877</v>
      </c>
      <c r="I7672" t="s">
        <v>1458</v>
      </c>
      <c r="J7672" s="20">
        <v>6</v>
      </c>
      <c r="K7672" s="20" t="s">
        <v>9</v>
      </c>
      <c r="L7672" t="s">
        <v>1463</v>
      </c>
      <c r="M7672" s="20">
        <v>30</v>
      </c>
      <c r="N7672" s="20">
        <v>10</v>
      </c>
      <c r="AE7672">
        <f t="shared" si="119"/>
        <v>2006</v>
      </c>
    </row>
    <row r="7673" spans="1:31" x14ac:dyDescent="0.25">
      <c r="A7673" s="7">
        <v>7670</v>
      </c>
      <c r="B7673" s="8">
        <v>38822</v>
      </c>
      <c r="C7673" t="s">
        <v>3</v>
      </c>
      <c r="D7673" t="s">
        <v>250</v>
      </c>
      <c r="E7673" t="s">
        <v>9</v>
      </c>
      <c r="F7673" t="s">
        <v>545</v>
      </c>
      <c r="G7673" t="s">
        <v>648</v>
      </c>
      <c r="H7673" s="135" t="s">
        <v>1810</v>
      </c>
      <c r="I7673" t="s">
        <v>1456</v>
      </c>
      <c r="J7673" s="20">
        <v>36</v>
      </c>
      <c r="K7673" s="20" t="s">
        <v>3</v>
      </c>
      <c r="L7673" t="s">
        <v>1464</v>
      </c>
      <c r="M7673" s="20">
        <v>11.08</v>
      </c>
      <c r="N7673" s="20">
        <v>7.92</v>
      </c>
      <c r="O7673" t="s">
        <v>9</v>
      </c>
      <c r="P7673" s="13" t="s">
        <v>1213</v>
      </c>
      <c r="Q7673" t="s">
        <v>9</v>
      </c>
      <c r="R7673" t="s">
        <v>667</v>
      </c>
      <c r="S7673" t="s">
        <v>9</v>
      </c>
      <c r="T7673" t="s">
        <v>720</v>
      </c>
      <c r="U7673" t="s">
        <v>3</v>
      </c>
      <c r="V7673" t="s">
        <v>546</v>
      </c>
      <c r="W7673" t="s">
        <v>3</v>
      </c>
      <c r="X7673" t="s">
        <v>766</v>
      </c>
      <c r="Y7673" t="s">
        <v>3</v>
      </c>
      <c r="Z7673" t="s">
        <v>711</v>
      </c>
      <c r="AA7673" t="s">
        <v>1465</v>
      </c>
      <c r="AC7673" t="s">
        <v>1465</v>
      </c>
      <c r="AE7673">
        <f t="shared" si="119"/>
        <v>2006</v>
      </c>
    </row>
    <row r="7674" spans="1:31" x14ac:dyDescent="0.25">
      <c r="A7674" s="7">
        <v>7671</v>
      </c>
      <c r="B7674" s="8">
        <v>38822</v>
      </c>
      <c r="C7674" t="s">
        <v>3</v>
      </c>
      <c r="D7674" t="s">
        <v>426</v>
      </c>
      <c r="E7674" t="s">
        <v>9</v>
      </c>
      <c r="F7674" t="s">
        <v>734</v>
      </c>
      <c r="G7674" t="s">
        <v>732</v>
      </c>
      <c r="H7674" s="9" t="s">
        <v>2202</v>
      </c>
      <c r="I7674" t="s">
        <v>1454</v>
      </c>
      <c r="J7674" s="20">
        <v>24</v>
      </c>
      <c r="K7674" s="20" t="s">
        <v>3</v>
      </c>
      <c r="L7674" t="s">
        <v>1464</v>
      </c>
      <c r="M7674" s="20">
        <v>7.72</v>
      </c>
      <c r="N7674" s="20">
        <v>5.28</v>
      </c>
      <c r="AE7674">
        <f t="shared" si="119"/>
        <v>2006</v>
      </c>
    </row>
    <row r="7675" spans="1:31" x14ac:dyDescent="0.25">
      <c r="A7675" s="7">
        <v>7672</v>
      </c>
      <c r="B7675" s="8">
        <v>38822</v>
      </c>
      <c r="C7675" t="s">
        <v>3</v>
      </c>
      <c r="D7675" t="s">
        <v>270</v>
      </c>
      <c r="E7675" t="s">
        <v>9</v>
      </c>
      <c r="F7675" t="s">
        <v>782</v>
      </c>
      <c r="G7675" t="s">
        <v>732</v>
      </c>
      <c r="H7675" s="135" t="s">
        <v>2160</v>
      </c>
      <c r="I7675" t="s">
        <v>1455</v>
      </c>
      <c r="J7675" s="20">
        <v>10</v>
      </c>
      <c r="K7675" s="20" t="s">
        <v>3</v>
      </c>
      <c r="L7675" t="s">
        <v>1463</v>
      </c>
      <c r="M7675" s="20">
        <v>1.8</v>
      </c>
      <c r="N7675" s="20">
        <v>1.2</v>
      </c>
      <c r="AE7675">
        <f t="shared" si="119"/>
        <v>2006</v>
      </c>
    </row>
    <row r="7676" spans="1:31" x14ac:dyDescent="0.25">
      <c r="A7676" s="7">
        <v>7673</v>
      </c>
      <c r="B7676" s="8">
        <v>38823</v>
      </c>
      <c r="C7676" t="s">
        <v>3</v>
      </c>
      <c r="D7676" t="s">
        <v>568</v>
      </c>
      <c r="E7676" t="s">
        <v>9</v>
      </c>
      <c r="F7676" t="s">
        <v>678</v>
      </c>
      <c r="G7676" t="s">
        <v>648</v>
      </c>
      <c r="H7676" s="135" t="s">
        <v>1877</v>
      </c>
      <c r="I7676" t="s">
        <v>1458</v>
      </c>
      <c r="J7676" s="20">
        <v>6</v>
      </c>
      <c r="K7676" s="20" t="s">
        <v>9</v>
      </c>
      <c r="L7676" t="s">
        <v>1463</v>
      </c>
      <c r="M7676" s="20">
        <v>30</v>
      </c>
      <c r="N7676" s="20">
        <v>10</v>
      </c>
      <c r="AE7676">
        <f t="shared" si="119"/>
        <v>2006</v>
      </c>
    </row>
    <row r="7677" spans="1:31" x14ac:dyDescent="0.25">
      <c r="A7677" s="7">
        <v>7674</v>
      </c>
      <c r="B7677" s="8">
        <v>38823</v>
      </c>
      <c r="C7677" t="s">
        <v>3</v>
      </c>
      <c r="D7677" t="s">
        <v>787</v>
      </c>
      <c r="E7677" t="s">
        <v>9</v>
      </c>
      <c r="F7677" t="s">
        <v>521</v>
      </c>
      <c r="G7677" t="s">
        <v>377</v>
      </c>
      <c r="H7677" s="9" t="s">
        <v>2341</v>
      </c>
      <c r="I7677" t="s">
        <v>1454</v>
      </c>
      <c r="J7677" s="20">
        <v>20</v>
      </c>
      <c r="K7677" s="20" t="s">
        <v>1465</v>
      </c>
      <c r="L7677" t="s">
        <v>1466</v>
      </c>
      <c r="M7677" s="20">
        <v>5</v>
      </c>
      <c r="N7677" s="20">
        <v>5</v>
      </c>
      <c r="AE7677">
        <f t="shared" si="119"/>
        <v>2006</v>
      </c>
    </row>
    <row r="7678" spans="1:31" x14ac:dyDescent="0.25">
      <c r="A7678" s="7">
        <v>7675</v>
      </c>
      <c r="B7678" s="8">
        <v>38824</v>
      </c>
      <c r="C7678" t="s">
        <v>3</v>
      </c>
      <c r="D7678" t="s">
        <v>741</v>
      </c>
      <c r="E7678" t="s">
        <v>9</v>
      </c>
      <c r="F7678" t="s">
        <v>266</v>
      </c>
      <c r="G7678" t="s">
        <v>633</v>
      </c>
      <c r="H7678" s="135" t="s">
        <v>1778</v>
      </c>
      <c r="I7678" t="s">
        <v>1454</v>
      </c>
      <c r="J7678" s="20">
        <v>20</v>
      </c>
      <c r="K7678" s="20" t="s">
        <v>3</v>
      </c>
      <c r="L7678" t="s">
        <v>1463</v>
      </c>
      <c r="M7678" s="20">
        <v>6.2</v>
      </c>
      <c r="N7678" s="20">
        <v>4.8</v>
      </c>
      <c r="AE7678">
        <f t="shared" si="119"/>
        <v>2006</v>
      </c>
    </row>
    <row r="7679" spans="1:31" x14ac:dyDescent="0.25">
      <c r="A7679" s="7">
        <v>7676</v>
      </c>
      <c r="B7679" s="8">
        <v>38824</v>
      </c>
      <c r="C7679" t="s">
        <v>3</v>
      </c>
      <c r="D7679" t="s">
        <v>621</v>
      </c>
      <c r="E7679" t="s">
        <v>9</v>
      </c>
      <c r="F7679" t="s">
        <v>801</v>
      </c>
      <c r="G7679" t="s">
        <v>14</v>
      </c>
      <c r="H7679" s="135" t="s">
        <v>1530</v>
      </c>
      <c r="I7679" t="s">
        <v>1458</v>
      </c>
      <c r="J7679" s="20">
        <v>18</v>
      </c>
      <c r="K7679" s="20" t="s">
        <v>9</v>
      </c>
      <c r="L7679" t="s">
        <v>1464</v>
      </c>
      <c r="M7679" s="20">
        <v>30</v>
      </c>
      <c r="N7679" s="20">
        <v>10</v>
      </c>
      <c r="AE7679">
        <f t="shared" si="119"/>
        <v>2006</v>
      </c>
    </row>
    <row r="7680" spans="1:31" x14ac:dyDescent="0.25">
      <c r="A7680" s="7">
        <v>7677</v>
      </c>
      <c r="B7680" s="8">
        <v>38824</v>
      </c>
      <c r="C7680" t="s">
        <v>3</v>
      </c>
      <c r="D7680" t="s">
        <v>160</v>
      </c>
      <c r="E7680" t="s">
        <v>9</v>
      </c>
      <c r="F7680" t="s">
        <v>700</v>
      </c>
      <c r="G7680" t="s">
        <v>14</v>
      </c>
      <c r="H7680" s="135" t="s">
        <v>1522</v>
      </c>
      <c r="I7680" t="s">
        <v>1454</v>
      </c>
      <c r="J7680" s="20">
        <v>8</v>
      </c>
      <c r="K7680" s="20" t="s">
        <v>9</v>
      </c>
      <c r="L7680" t="s">
        <v>1464</v>
      </c>
      <c r="M7680" s="20">
        <v>1.76</v>
      </c>
      <c r="N7680" s="20">
        <v>3.24</v>
      </c>
      <c r="AE7680">
        <f t="shared" si="119"/>
        <v>2006</v>
      </c>
    </row>
    <row r="7681" spans="1:31" x14ac:dyDescent="0.25">
      <c r="A7681" s="7">
        <v>7678</v>
      </c>
      <c r="B7681" s="8">
        <v>38824</v>
      </c>
      <c r="C7681" t="s">
        <v>3</v>
      </c>
      <c r="D7681" t="s">
        <v>187</v>
      </c>
      <c r="E7681" t="s">
        <v>9</v>
      </c>
      <c r="F7681" t="s">
        <v>682</v>
      </c>
      <c r="G7681" t="s">
        <v>648</v>
      </c>
      <c r="H7681" s="135" t="s">
        <v>2342</v>
      </c>
      <c r="I7681" t="s">
        <v>1454</v>
      </c>
      <c r="J7681" s="20">
        <v>55</v>
      </c>
      <c r="K7681" s="20" t="s">
        <v>3</v>
      </c>
      <c r="L7681" t="s">
        <v>1464</v>
      </c>
      <c r="M7681" s="20">
        <v>16.399999999999999</v>
      </c>
      <c r="N7681" s="20">
        <v>12.1</v>
      </c>
      <c r="AE7681">
        <f t="shared" si="119"/>
        <v>2006</v>
      </c>
    </row>
    <row r="7682" spans="1:31" x14ac:dyDescent="0.25">
      <c r="A7682" s="7">
        <v>7679</v>
      </c>
      <c r="B7682" s="8">
        <v>38824</v>
      </c>
      <c r="C7682" t="s">
        <v>3</v>
      </c>
      <c r="D7682" t="s">
        <v>365</v>
      </c>
      <c r="E7682" t="s">
        <v>9</v>
      </c>
      <c r="F7682" s="15" t="s">
        <v>28</v>
      </c>
      <c r="G7682" t="s">
        <v>648</v>
      </c>
      <c r="H7682" s="136" t="s">
        <v>1852</v>
      </c>
      <c r="I7682" t="s">
        <v>1455</v>
      </c>
      <c r="J7682" s="20">
        <v>13</v>
      </c>
      <c r="K7682" s="20" t="s">
        <v>1465</v>
      </c>
      <c r="L7682" t="s">
        <v>1466</v>
      </c>
      <c r="M7682" s="20">
        <v>1.625</v>
      </c>
      <c r="N7682" s="20">
        <v>1.625</v>
      </c>
      <c r="AE7682">
        <f t="shared" si="119"/>
        <v>2006</v>
      </c>
    </row>
    <row r="7683" spans="1:31" x14ac:dyDescent="0.25">
      <c r="A7683" s="7">
        <v>7680</v>
      </c>
      <c r="B7683" s="8">
        <v>38824</v>
      </c>
      <c r="C7683" t="s">
        <v>3</v>
      </c>
      <c r="D7683" t="s">
        <v>546</v>
      </c>
      <c r="E7683" t="s">
        <v>9</v>
      </c>
      <c r="F7683" t="s">
        <v>682</v>
      </c>
      <c r="G7683" t="s">
        <v>714</v>
      </c>
      <c r="H7683" s="9" t="s">
        <v>2104</v>
      </c>
      <c r="I7683" t="s">
        <v>1454</v>
      </c>
      <c r="J7683" s="20">
        <v>20</v>
      </c>
      <c r="K7683" s="20" t="s">
        <v>1465</v>
      </c>
      <c r="L7683" t="s">
        <v>1466</v>
      </c>
      <c r="M7683" s="20">
        <v>5</v>
      </c>
      <c r="N7683" s="20">
        <v>5</v>
      </c>
      <c r="AE7683">
        <f t="shared" si="119"/>
        <v>2006</v>
      </c>
    </row>
    <row r="7684" spans="1:31" x14ac:dyDescent="0.25">
      <c r="A7684" s="7">
        <v>7681</v>
      </c>
      <c r="B7684" s="8">
        <v>38824</v>
      </c>
      <c r="C7684" t="s">
        <v>3</v>
      </c>
      <c r="D7684" t="s">
        <v>735</v>
      </c>
      <c r="E7684" t="s">
        <v>9</v>
      </c>
      <c r="F7684" t="s">
        <v>682</v>
      </c>
      <c r="G7684" t="s">
        <v>732</v>
      </c>
      <c r="H7684" s="135" t="s">
        <v>2343</v>
      </c>
      <c r="I7684" t="s">
        <v>1454</v>
      </c>
      <c r="J7684" s="20">
        <v>18</v>
      </c>
      <c r="K7684" s="20" t="s">
        <v>1465</v>
      </c>
      <c r="L7684" t="s">
        <v>1466</v>
      </c>
      <c r="M7684" s="20">
        <v>4.5</v>
      </c>
      <c r="N7684" s="20">
        <v>4.5</v>
      </c>
      <c r="AE7684">
        <f t="shared" ref="AE7684:AE7747" si="120">YEAR(B7684)</f>
        <v>2006</v>
      </c>
    </row>
    <row r="7685" spans="1:31" x14ac:dyDescent="0.25">
      <c r="A7685" s="7">
        <v>7682</v>
      </c>
      <c r="B7685" s="8">
        <v>38825</v>
      </c>
      <c r="C7685" t="s">
        <v>3</v>
      </c>
      <c r="D7685" t="s">
        <v>794</v>
      </c>
      <c r="E7685" t="s">
        <v>9</v>
      </c>
      <c r="F7685" t="s">
        <v>678</v>
      </c>
      <c r="G7685" t="s">
        <v>648</v>
      </c>
      <c r="H7685" s="135" t="s">
        <v>1795</v>
      </c>
      <c r="I7685" t="s">
        <v>1455</v>
      </c>
      <c r="J7685" s="20">
        <v>38</v>
      </c>
      <c r="K7685" s="20" t="s">
        <v>3</v>
      </c>
      <c r="L7685" t="s">
        <v>1463</v>
      </c>
      <c r="M7685" s="20">
        <v>5.44</v>
      </c>
      <c r="N7685" s="20">
        <v>4.5599999999999996</v>
      </c>
      <c r="AE7685">
        <f t="shared" si="120"/>
        <v>2006</v>
      </c>
    </row>
    <row r="7686" spans="1:31" x14ac:dyDescent="0.25">
      <c r="A7686" s="7">
        <v>7683</v>
      </c>
      <c r="B7686" s="8">
        <v>38825</v>
      </c>
      <c r="C7686" t="s">
        <v>3</v>
      </c>
      <c r="D7686" t="s">
        <v>676</v>
      </c>
      <c r="E7686" t="s">
        <v>9</v>
      </c>
      <c r="F7686" t="s">
        <v>699</v>
      </c>
      <c r="G7686" t="s">
        <v>14</v>
      </c>
      <c r="H7686" s="135" t="s">
        <v>1516</v>
      </c>
      <c r="I7686" t="s">
        <v>1454</v>
      </c>
      <c r="J7686" s="20">
        <v>12</v>
      </c>
      <c r="K7686" s="20" t="s">
        <v>9</v>
      </c>
      <c r="L7686" t="s">
        <v>1464</v>
      </c>
      <c r="M7686" s="20">
        <v>2.64</v>
      </c>
      <c r="N7686" s="20">
        <v>4.3599999999999994</v>
      </c>
      <c r="AE7686">
        <f t="shared" si="120"/>
        <v>2006</v>
      </c>
    </row>
    <row r="7687" spans="1:31" x14ac:dyDescent="0.25">
      <c r="A7687" s="7">
        <v>7684</v>
      </c>
      <c r="B7687" s="8">
        <v>38825</v>
      </c>
      <c r="C7687" t="s">
        <v>3</v>
      </c>
      <c r="D7687" t="s">
        <v>676</v>
      </c>
      <c r="E7687" t="s">
        <v>9</v>
      </c>
      <c r="F7687" t="s">
        <v>699</v>
      </c>
      <c r="G7687" t="s">
        <v>17</v>
      </c>
      <c r="H7687" s="135" t="s">
        <v>1500</v>
      </c>
      <c r="I7687" t="s">
        <v>1454</v>
      </c>
      <c r="J7687" s="20">
        <v>26</v>
      </c>
      <c r="K7687" s="20" t="s">
        <v>9</v>
      </c>
      <c r="L7687" t="s">
        <v>1464</v>
      </c>
      <c r="M7687" s="20">
        <v>5.72</v>
      </c>
      <c r="N7687" s="20">
        <v>8.2800000000000011</v>
      </c>
      <c r="AE7687">
        <f t="shared" si="120"/>
        <v>2006</v>
      </c>
    </row>
    <row r="7688" spans="1:31" x14ac:dyDescent="0.25">
      <c r="A7688" s="7">
        <v>7685</v>
      </c>
      <c r="B7688" s="8">
        <v>38825</v>
      </c>
      <c r="C7688" t="s">
        <v>3</v>
      </c>
      <c r="D7688" t="s">
        <v>577</v>
      </c>
      <c r="E7688" t="s">
        <v>9</v>
      </c>
      <c r="F7688" t="s">
        <v>597</v>
      </c>
      <c r="G7688" t="s">
        <v>377</v>
      </c>
      <c r="H7688" s="9" t="s">
        <v>2344</v>
      </c>
      <c r="I7688" t="s">
        <v>1454</v>
      </c>
      <c r="J7688" s="20">
        <v>14</v>
      </c>
      <c r="K7688" s="20" t="s">
        <v>9</v>
      </c>
      <c r="L7688" t="s">
        <v>1464</v>
      </c>
      <c r="M7688" s="20">
        <v>3.08</v>
      </c>
      <c r="N7688" s="20">
        <v>4.92</v>
      </c>
      <c r="AE7688">
        <f t="shared" si="120"/>
        <v>2006</v>
      </c>
    </row>
    <row r="7689" spans="1:31" x14ac:dyDescent="0.25">
      <c r="A7689" s="7">
        <v>7686</v>
      </c>
      <c r="B7689" s="8">
        <v>38825</v>
      </c>
      <c r="C7689" t="s">
        <v>3</v>
      </c>
      <c r="D7689" t="s">
        <v>577</v>
      </c>
      <c r="E7689" t="s">
        <v>9</v>
      </c>
      <c r="F7689" t="s">
        <v>734</v>
      </c>
      <c r="G7689" t="s">
        <v>569</v>
      </c>
      <c r="H7689" s="9" t="s">
        <v>2101</v>
      </c>
      <c r="I7689" t="s">
        <v>1454</v>
      </c>
      <c r="J7689" s="20">
        <v>13</v>
      </c>
      <c r="K7689" s="20" t="s">
        <v>9</v>
      </c>
      <c r="L7689" t="s">
        <v>1464</v>
      </c>
      <c r="M7689" s="20">
        <v>2.86</v>
      </c>
      <c r="N7689" s="20">
        <v>4.6400000000000006</v>
      </c>
      <c r="AE7689">
        <f t="shared" si="120"/>
        <v>2006</v>
      </c>
    </row>
    <row r="7690" spans="1:31" x14ac:dyDescent="0.25">
      <c r="A7690" s="7">
        <v>7687</v>
      </c>
      <c r="B7690" s="8">
        <v>38826</v>
      </c>
      <c r="C7690" t="s">
        <v>3</v>
      </c>
      <c r="D7690" t="s">
        <v>799</v>
      </c>
      <c r="E7690" t="s">
        <v>9</v>
      </c>
      <c r="F7690" t="s">
        <v>365</v>
      </c>
      <c r="G7690" t="s">
        <v>648</v>
      </c>
      <c r="H7690" s="135" t="s">
        <v>1905</v>
      </c>
      <c r="I7690" t="s">
        <v>1454</v>
      </c>
      <c r="J7690" s="20">
        <v>5</v>
      </c>
      <c r="K7690" s="20" t="s">
        <v>9</v>
      </c>
      <c r="L7690" t="s">
        <v>1464</v>
      </c>
      <c r="M7690" s="20">
        <v>1.1000000000000001</v>
      </c>
      <c r="N7690" s="20">
        <v>2.4</v>
      </c>
      <c r="AE7690">
        <f t="shared" si="120"/>
        <v>2006</v>
      </c>
    </row>
    <row r="7691" spans="1:31" x14ac:dyDescent="0.25">
      <c r="A7691" s="7">
        <v>7688</v>
      </c>
      <c r="B7691" s="8">
        <v>38826</v>
      </c>
      <c r="C7691" t="s">
        <v>3</v>
      </c>
      <c r="D7691" t="s">
        <v>119</v>
      </c>
      <c r="E7691" t="s">
        <v>9</v>
      </c>
      <c r="F7691" t="s">
        <v>791</v>
      </c>
      <c r="G7691" t="s">
        <v>648</v>
      </c>
      <c r="H7691" s="135" t="s">
        <v>1785</v>
      </c>
      <c r="I7691" t="s">
        <v>1455</v>
      </c>
      <c r="J7691" s="20">
        <v>44</v>
      </c>
      <c r="K7691" s="20" t="s">
        <v>3</v>
      </c>
      <c r="L7691" t="s">
        <v>1464</v>
      </c>
      <c r="M7691" s="20">
        <v>6.66</v>
      </c>
      <c r="N7691" s="20">
        <v>4.84</v>
      </c>
      <c r="AE7691">
        <f t="shared" si="120"/>
        <v>2006</v>
      </c>
    </row>
    <row r="7692" spans="1:31" x14ac:dyDescent="0.25">
      <c r="A7692" s="7">
        <v>7689</v>
      </c>
      <c r="B7692" s="8">
        <v>38826</v>
      </c>
      <c r="C7692" t="s">
        <v>3</v>
      </c>
      <c r="D7692" t="s">
        <v>119</v>
      </c>
      <c r="E7692" t="s">
        <v>9</v>
      </c>
      <c r="F7692" t="s">
        <v>791</v>
      </c>
      <c r="G7692" t="s">
        <v>648</v>
      </c>
      <c r="H7692" s="136" t="s">
        <v>1496</v>
      </c>
      <c r="I7692" t="s">
        <v>1455</v>
      </c>
      <c r="J7692" s="20">
        <v>40</v>
      </c>
      <c r="K7692" s="20" t="s">
        <v>3</v>
      </c>
      <c r="L7692" t="s">
        <v>1464</v>
      </c>
      <c r="M7692" s="20">
        <v>6.1</v>
      </c>
      <c r="N7692" s="20">
        <v>4.4000000000000004</v>
      </c>
      <c r="AE7692">
        <f t="shared" si="120"/>
        <v>2006</v>
      </c>
    </row>
    <row r="7693" spans="1:31" x14ac:dyDescent="0.25">
      <c r="A7693" s="7">
        <v>7690</v>
      </c>
      <c r="B7693" s="8">
        <v>38826</v>
      </c>
      <c r="C7693" t="s">
        <v>3</v>
      </c>
      <c r="D7693" t="s">
        <v>789</v>
      </c>
      <c r="E7693" t="s">
        <v>9</v>
      </c>
      <c r="F7693" t="s">
        <v>770</v>
      </c>
      <c r="G7693" t="s">
        <v>648</v>
      </c>
      <c r="H7693" s="136" t="s">
        <v>1496</v>
      </c>
      <c r="I7693" t="s">
        <v>1455</v>
      </c>
      <c r="J7693" s="20">
        <v>17</v>
      </c>
      <c r="K7693" s="20" t="s">
        <v>9</v>
      </c>
      <c r="L7693" t="s">
        <v>1464</v>
      </c>
      <c r="M7693" s="20">
        <v>1.87</v>
      </c>
      <c r="N7693" s="20">
        <v>2.88</v>
      </c>
      <c r="AE7693">
        <f t="shared" si="120"/>
        <v>2006</v>
      </c>
    </row>
    <row r="7694" spans="1:31" x14ac:dyDescent="0.25">
      <c r="A7694" s="7">
        <v>7691</v>
      </c>
      <c r="B7694" s="8">
        <v>38826</v>
      </c>
      <c r="C7694" t="s">
        <v>3</v>
      </c>
      <c r="D7694" t="s">
        <v>677</v>
      </c>
      <c r="E7694" t="s">
        <v>9</v>
      </c>
      <c r="F7694" t="s">
        <v>55</v>
      </c>
      <c r="G7694" t="s">
        <v>732</v>
      </c>
      <c r="H7694" s="135" t="s">
        <v>1496</v>
      </c>
      <c r="I7694" t="s">
        <v>1454</v>
      </c>
      <c r="J7694" s="20">
        <v>26</v>
      </c>
      <c r="K7694" s="20" t="s">
        <v>9</v>
      </c>
      <c r="L7694" t="s">
        <v>1464</v>
      </c>
      <c r="M7694" s="20">
        <v>5.72</v>
      </c>
      <c r="N7694" s="20">
        <v>8.2800000000000011</v>
      </c>
      <c r="AE7694">
        <f t="shared" si="120"/>
        <v>2006</v>
      </c>
    </row>
    <row r="7695" spans="1:31" x14ac:dyDescent="0.25">
      <c r="A7695" s="7">
        <v>7692</v>
      </c>
      <c r="B7695" s="8">
        <v>38827</v>
      </c>
      <c r="C7695" t="s">
        <v>3</v>
      </c>
      <c r="D7695" t="s">
        <v>723</v>
      </c>
      <c r="E7695" t="s">
        <v>9</v>
      </c>
      <c r="F7695" t="s">
        <v>672</v>
      </c>
      <c r="G7695" t="s">
        <v>14</v>
      </c>
      <c r="H7695" s="135" t="s">
        <v>1516</v>
      </c>
      <c r="I7695" t="s">
        <v>1454</v>
      </c>
      <c r="J7695" s="20">
        <v>12</v>
      </c>
      <c r="K7695" s="20" t="s">
        <v>3</v>
      </c>
      <c r="L7695" t="s">
        <v>1464</v>
      </c>
      <c r="M7695" s="20">
        <v>4.3599999999999994</v>
      </c>
      <c r="N7695" s="20">
        <v>2.64</v>
      </c>
      <c r="AE7695">
        <f t="shared" si="120"/>
        <v>2006</v>
      </c>
    </row>
    <row r="7696" spans="1:31" x14ac:dyDescent="0.25">
      <c r="A7696" s="7">
        <v>7693</v>
      </c>
      <c r="B7696" s="8">
        <v>38827</v>
      </c>
      <c r="C7696" t="s">
        <v>3</v>
      </c>
      <c r="D7696" t="s">
        <v>802</v>
      </c>
      <c r="E7696" t="s">
        <v>9</v>
      </c>
      <c r="F7696" t="s">
        <v>621</v>
      </c>
      <c r="G7696" t="s">
        <v>14</v>
      </c>
      <c r="H7696" s="135" t="s">
        <v>1496</v>
      </c>
      <c r="I7696" t="s">
        <v>1458</v>
      </c>
      <c r="J7696" s="20">
        <v>11</v>
      </c>
      <c r="K7696" s="20" t="s">
        <v>1465</v>
      </c>
      <c r="L7696" t="s">
        <v>1466</v>
      </c>
      <c r="M7696" s="20">
        <v>30</v>
      </c>
      <c r="N7696" s="20">
        <v>10</v>
      </c>
      <c r="AE7696">
        <f t="shared" si="120"/>
        <v>2006</v>
      </c>
    </row>
    <row r="7697" spans="1:31" x14ac:dyDescent="0.25">
      <c r="A7697" s="7">
        <v>7694</v>
      </c>
      <c r="B7697" s="8">
        <v>38827</v>
      </c>
      <c r="C7697" t="s">
        <v>3</v>
      </c>
      <c r="D7697" t="s">
        <v>721</v>
      </c>
      <c r="E7697" t="s">
        <v>9</v>
      </c>
      <c r="F7697" t="s">
        <v>586</v>
      </c>
      <c r="G7697" t="s">
        <v>633</v>
      </c>
      <c r="H7697" s="135" t="s">
        <v>1496</v>
      </c>
      <c r="I7697" t="s">
        <v>1455</v>
      </c>
      <c r="J7697" s="20">
        <v>18</v>
      </c>
      <c r="K7697" s="20" t="s">
        <v>3</v>
      </c>
      <c r="L7697" t="s">
        <v>1464</v>
      </c>
      <c r="M7697" s="20">
        <v>3.02</v>
      </c>
      <c r="N7697" s="20">
        <v>1.98</v>
      </c>
      <c r="AE7697">
        <f t="shared" si="120"/>
        <v>2006</v>
      </c>
    </row>
    <row r="7698" spans="1:31" x14ac:dyDescent="0.25">
      <c r="A7698" s="7">
        <v>7695</v>
      </c>
      <c r="B7698" s="8">
        <v>38828</v>
      </c>
      <c r="C7698" t="s">
        <v>3</v>
      </c>
      <c r="D7698" t="s">
        <v>712</v>
      </c>
      <c r="E7698" t="s">
        <v>9</v>
      </c>
      <c r="F7698" t="s">
        <v>667</v>
      </c>
      <c r="G7698" t="s">
        <v>633</v>
      </c>
      <c r="H7698" s="135" t="s">
        <v>1780</v>
      </c>
      <c r="I7698" t="s">
        <v>1454</v>
      </c>
      <c r="J7698" s="20">
        <v>9</v>
      </c>
      <c r="K7698" s="20" t="s">
        <v>9</v>
      </c>
      <c r="L7698" t="s">
        <v>1463</v>
      </c>
      <c r="M7698" s="20">
        <v>2.16</v>
      </c>
      <c r="N7698" s="20">
        <v>3.34</v>
      </c>
      <c r="AE7698">
        <f t="shared" si="120"/>
        <v>2006</v>
      </c>
    </row>
    <row r="7699" spans="1:31" x14ac:dyDescent="0.25">
      <c r="A7699" s="7">
        <v>7696</v>
      </c>
      <c r="B7699" s="8">
        <v>38828</v>
      </c>
      <c r="C7699" t="s">
        <v>3</v>
      </c>
      <c r="D7699" t="s">
        <v>786</v>
      </c>
      <c r="E7699" t="s">
        <v>9</v>
      </c>
      <c r="F7699" t="s">
        <v>737</v>
      </c>
      <c r="G7699" t="s">
        <v>11</v>
      </c>
      <c r="H7699" s="135" t="s">
        <v>1531</v>
      </c>
      <c r="I7699" t="s">
        <v>1454</v>
      </c>
      <c r="J7699" s="20">
        <v>12</v>
      </c>
      <c r="K7699" s="20" t="s">
        <v>3</v>
      </c>
      <c r="L7699" t="s">
        <v>1464</v>
      </c>
      <c r="M7699" s="20">
        <v>4.3599999999999994</v>
      </c>
      <c r="N7699" s="20">
        <v>2.64</v>
      </c>
      <c r="AE7699">
        <f t="shared" si="120"/>
        <v>2006</v>
      </c>
    </row>
    <row r="7700" spans="1:31" x14ac:dyDescent="0.25">
      <c r="A7700" s="7">
        <v>7697</v>
      </c>
      <c r="B7700" s="8">
        <v>38828</v>
      </c>
      <c r="C7700" t="s">
        <v>3</v>
      </c>
      <c r="D7700" t="s">
        <v>557</v>
      </c>
      <c r="E7700" t="s">
        <v>9</v>
      </c>
      <c r="F7700" t="s">
        <v>727</v>
      </c>
      <c r="G7700" t="s">
        <v>569</v>
      </c>
      <c r="H7700" s="9" t="s">
        <v>2103</v>
      </c>
      <c r="I7700" t="s">
        <v>1454</v>
      </c>
      <c r="J7700" s="20">
        <v>14</v>
      </c>
      <c r="K7700" s="20" t="s">
        <v>3</v>
      </c>
      <c r="L7700" t="s">
        <v>1464</v>
      </c>
      <c r="M7700" s="20">
        <v>4.92</v>
      </c>
      <c r="N7700" s="20">
        <v>3.08</v>
      </c>
      <c r="AE7700">
        <f t="shared" si="120"/>
        <v>2006</v>
      </c>
    </row>
    <row r="7701" spans="1:31" x14ac:dyDescent="0.25">
      <c r="A7701" s="7">
        <v>7698</v>
      </c>
      <c r="B7701" s="8">
        <v>38829</v>
      </c>
      <c r="C7701" t="s">
        <v>3</v>
      </c>
      <c r="D7701" t="s">
        <v>796</v>
      </c>
      <c r="E7701" t="s">
        <v>9</v>
      </c>
      <c r="F7701" t="s">
        <v>372</v>
      </c>
      <c r="G7701" t="s">
        <v>377</v>
      </c>
      <c r="H7701" s="135" t="s">
        <v>1496</v>
      </c>
      <c r="I7701" t="s">
        <v>1454</v>
      </c>
      <c r="J7701" s="20">
        <v>20</v>
      </c>
      <c r="K7701" s="20" t="s">
        <v>3</v>
      </c>
      <c r="L7701" t="s">
        <v>1464</v>
      </c>
      <c r="M7701" s="20">
        <v>6.6</v>
      </c>
      <c r="N7701" s="20">
        <v>4.4000000000000004</v>
      </c>
      <c r="AE7701">
        <f t="shared" si="120"/>
        <v>2006</v>
      </c>
    </row>
    <row r="7702" spans="1:31" x14ac:dyDescent="0.25">
      <c r="A7702" s="7">
        <v>7699</v>
      </c>
      <c r="B7702" s="8">
        <v>38830</v>
      </c>
      <c r="C7702" t="s">
        <v>3</v>
      </c>
      <c r="D7702" t="s">
        <v>776</v>
      </c>
      <c r="E7702" t="s">
        <v>9</v>
      </c>
      <c r="F7702" t="s">
        <v>734</v>
      </c>
      <c r="G7702" t="s">
        <v>11</v>
      </c>
      <c r="H7702" s="135" t="s">
        <v>1505</v>
      </c>
      <c r="I7702" t="s">
        <v>1454</v>
      </c>
      <c r="J7702" s="20">
        <v>55</v>
      </c>
      <c r="K7702" s="20" t="s">
        <v>9</v>
      </c>
      <c r="L7702" t="s">
        <v>1464</v>
      </c>
      <c r="M7702" s="20">
        <v>12.1</v>
      </c>
      <c r="N7702" s="20">
        <v>16.399999999999999</v>
      </c>
      <c r="AE7702">
        <f t="shared" si="120"/>
        <v>2006</v>
      </c>
    </row>
    <row r="7703" spans="1:31" x14ac:dyDescent="0.25">
      <c r="A7703" s="7">
        <v>7700</v>
      </c>
      <c r="B7703" s="8">
        <v>38830</v>
      </c>
      <c r="C7703" t="s">
        <v>3</v>
      </c>
      <c r="D7703" t="s">
        <v>803</v>
      </c>
      <c r="E7703" t="s">
        <v>9</v>
      </c>
      <c r="F7703" t="s">
        <v>120</v>
      </c>
      <c r="G7703" t="s">
        <v>648</v>
      </c>
      <c r="H7703" s="135" t="s">
        <v>1877</v>
      </c>
      <c r="I7703" t="s">
        <v>1458</v>
      </c>
      <c r="J7703" s="20">
        <v>6</v>
      </c>
      <c r="K7703" s="20" t="s">
        <v>9</v>
      </c>
      <c r="L7703" t="s">
        <v>1463</v>
      </c>
      <c r="M7703" s="20">
        <v>30</v>
      </c>
      <c r="N7703" s="20">
        <v>10</v>
      </c>
      <c r="AE7703">
        <f t="shared" si="120"/>
        <v>2006</v>
      </c>
    </row>
    <row r="7704" spans="1:31" x14ac:dyDescent="0.25">
      <c r="A7704" s="7">
        <v>7701</v>
      </c>
      <c r="B7704" s="8">
        <v>38831</v>
      </c>
      <c r="C7704" t="s">
        <v>3</v>
      </c>
      <c r="D7704" t="s">
        <v>787</v>
      </c>
      <c r="E7704" t="s">
        <v>9</v>
      </c>
      <c r="F7704" t="s">
        <v>521</v>
      </c>
      <c r="G7704" t="s">
        <v>377</v>
      </c>
      <c r="H7704" s="9" t="s">
        <v>2097</v>
      </c>
      <c r="I7704" t="s">
        <v>1454</v>
      </c>
      <c r="J7704" s="20">
        <v>57</v>
      </c>
      <c r="K7704" s="20" t="s">
        <v>9</v>
      </c>
      <c r="L7704" t="s">
        <v>1464</v>
      </c>
      <c r="M7704" s="20">
        <v>12.54</v>
      </c>
      <c r="N7704" s="20">
        <v>16.96</v>
      </c>
      <c r="AE7704">
        <f t="shared" si="120"/>
        <v>2006</v>
      </c>
    </row>
    <row r="7705" spans="1:31" x14ac:dyDescent="0.25">
      <c r="A7705" s="7">
        <v>7702</v>
      </c>
      <c r="B7705" s="8">
        <v>38831</v>
      </c>
      <c r="C7705" t="s">
        <v>3</v>
      </c>
      <c r="D7705" t="s">
        <v>789</v>
      </c>
      <c r="E7705" t="s">
        <v>9</v>
      </c>
      <c r="F7705" t="s">
        <v>767</v>
      </c>
      <c r="G7705" t="s">
        <v>714</v>
      </c>
      <c r="H7705" s="135" t="s">
        <v>2002</v>
      </c>
      <c r="I7705" t="s">
        <v>1454</v>
      </c>
      <c r="J7705" s="20">
        <v>25</v>
      </c>
      <c r="K7705" s="20" t="s">
        <v>9</v>
      </c>
      <c r="L7705" t="s">
        <v>1464</v>
      </c>
      <c r="M7705" s="20">
        <v>5.5</v>
      </c>
      <c r="N7705" s="20">
        <v>8</v>
      </c>
      <c r="AE7705">
        <f t="shared" si="120"/>
        <v>2006</v>
      </c>
    </row>
    <row r="7706" spans="1:31" x14ac:dyDescent="0.25">
      <c r="A7706" s="7">
        <v>7703</v>
      </c>
      <c r="B7706" s="8">
        <v>38832</v>
      </c>
      <c r="C7706" t="s">
        <v>3</v>
      </c>
      <c r="D7706" t="s">
        <v>54</v>
      </c>
      <c r="E7706" t="s">
        <v>9</v>
      </c>
      <c r="F7706" t="s">
        <v>621</v>
      </c>
      <c r="G7706" t="s">
        <v>714</v>
      </c>
      <c r="H7706" s="135" t="s">
        <v>2100</v>
      </c>
      <c r="I7706" t="s">
        <v>1454</v>
      </c>
      <c r="J7706" s="20">
        <v>23</v>
      </c>
      <c r="K7706" s="20" t="s">
        <v>9</v>
      </c>
      <c r="L7706" t="s">
        <v>1464</v>
      </c>
      <c r="M7706" s="20">
        <v>5.0600000000000005</v>
      </c>
      <c r="N7706" s="20">
        <v>7.4399999999999995</v>
      </c>
      <c r="AE7706">
        <f t="shared" si="120"/>
        <v>2006</v>
      </c>
    </row>
    <row r="7707" spans="1:31" x14ac:dyDescent="0.25">
      <c r="A7707" s="7">
        <v>7704</v>
      </c>
      <c r="B7707" s="8">
        <v>38832</v>
      </c>
      <c r="C7707" t="s">
        <v>3</v>
      </c>
      <c r="D7707" t="s">
        <v>568</v>
      </c>
      <c r="E7707" t="s">
        <v>9</v>
      </c>
      <c r="F7707" t="s">
        <v>54</v>
      </c>
      <c r="G7707" t="s">
        <v>14</v>
      </c>
      <c r="H7707" s="135" t="s">
        <v>1507</v>
      </c>
      <c r="I7707" t="s">
        <v>1454</v>
      </c>
      <c r="J7707" s="20">
        <v>31</v>
      </c>
      <c r="K7707" s="20" t="s">
        <v>1465</v>
      </c>
      <c r="L7707" t="s">
        <v>1466</v>
      </c>
      <c r="M7707" s="20">
        <v>7.75</v>
      </c>
      <c r="N7707" s="20">
        <v>7.75</v>
      </c>
      <c r="AE7707">
        <f t="shared" si="120"/>
        <v>2006</v>
      </c>
    </row>
    <row r="7708" spans="1:31" x14ac:dyDescent="0.25">
      <c r="A7708" s="7">
        <v>7705</v>
      </c>
      <c r="B7708" s="8">
        <v>38832</v>
      </c>
      <c r="C7708" t="s">
        <v>3</v>
      </c>
      <c r="D7708" t="s">
        <v>756</v>
      </c>
      <c r="E7708" t="s">
        <v>9</v>
      </c>
      <c r="F7708" t="s">
        <v>640</v>
      </c>
      <c r="G7708" t="s">
        <v>648</v>
      </c>
      <c r="H7708" s="135" t="s">
        <v>2062</v>
      </c>
      <c r="I7708" t="s">
        <v>1454</v>
      </c>
      <c r="J7708" s="20">
        <v>47</v>
      </c>
      <c r="K7708" s="20" t="s">
        <v>3</v>
      </c>
      <c r="L7708" t="s">
        <v>1464</v>
      </c>
      <c r="M7708" s="20">
        <v>14.16</v>
      </c>
      <c r="N7708" s="20">
        <v>10.34</v>
      </c>
      <c r="AE7708">
        <f t="shared" si="120"/>
        <v>2006</v>
      </c>
    </row>
    <row r="7709" spans="1:31" x14ac:dyDescent="0.25">
      <c r="A7709" s="7">
        <v>7706</v>
      </c>
      <c r="B7709" s="8">
        <v>38832</v>
      </c>
      <c r="C7709" t="s">
        <v>3</v>
      </c>
      <c r="D7709" t="s">
        <v>789</v>
      </c>
      <c r="E7709" t="s">
        <v>9</v>
      </c>
      <c r="F7709" t="s">
        <v>782</v>
      </c>
      <c r="G7709" t="s">
        <v>732</v>
      </c>
      <c r="H7709" s="135" t="s">
        <v>2174</v>
      </c>
      <c r="I7709" t="s">
        <v>1454</v>
      </c>
      <c r="J7709" s="20">
        <v>40</v>
      </c>
      <c r="K7709" s="20" t="s">
        <v>3</v>
      </c>
      <c r="L7709" t="s">
        <v>1464</v>
      </c>
      <c r="M7709" s="20">
        <v>12.2</v>
      </c>
      <c r="N7709" s="20">
        <v>8.8000000000000007</v>
      </c>
      <c r="AE7709">
        <f t="shared" si="120"/>
        <v>2006</v>
      </c>
    </row>
    <row r="7710" spans="1:31" x14ac:dyDescent="0.25">
      <c r="A7710" s="7">
        <v>7707</v>
      </c>
      <c r="B7710" s="8">
        <v>38833</v>
      </c>
      <c r="C7710" t="s">
        <v>3</v>
      </c>
      <c r="D7710" t="s">
        <v>803</v>
      </c>
      <c r="E7710" t="s">
        <v>9</v>
      </c>
      <c r="F7710" t="s">
        <v>228</v>
      </c>
      <c r="G7710" t="s">
        <v>65</v>
      </c>
      <c r="H7710" s="135" t="s">
        <v>1519</v>
      </c>
      <c r="I7710" t="s">
        <v>1454</v>
      </c>
      <c r="J7710" s="20">
        <v>6</v>
      </c>
      <c r="K7710" s="20" t="s">
        <v>9</v>
      </c>
      <c r="L7710" t="s">
        <v>1464</v>
      </c>
      <c r="M7710" s="20">
        <v>1.32</v>
      </c>
      <c r="N7710" s="20">
        <v>2.6799999999999997</v>
      </c>
      <c r="AE7710">
        <f t="shared" si="120"/>
        <v>2006</v>
      </c>
    </row>
    <row r="7711" spans="1:31" x14ac:dyDescent="0.25">
      <c r="A7711" s="7">
        <v>7708</v>
      </c>
      <c r="B7711" s="8">
        <v>38833</v>
      </c>
      <c r="C7711" t="s">
        <v>3</v>
      </c>
      <c r="D7711" t="s">
        <v>102</v>
      </c>
      <c r="E7711" t="s">
        <v>9</v>
      </c>
      <c r="F7711" t="s">
        <v>782</v>
      </c>
      <c r="G7711" t="s">
        <v>732</v>
      </c>
      <c r="H7711" s="135" t="s">
        <v>1496</v>
      </c>
      <c r="I7711" t="s">
        <v>1454</v>
      </c>
      <c r="J7711" s="20">
        <v>16</v>
      </c>
      <c r="K7711" s="20" t="s">
        <v>3</v>
      </c>
      <c r="L7711" t="s">
        <v>1463</v>
      </c>
      <c r="M7711" s="20">
        <v>5.16</v>
      </c>
      <c r="N7711" s="20">
        <v>3.84</v>
      </c>
      <c r="AE7711">
        <f t="shared" si="120"/>
        <v>2006</v>
      </c>
    </row>
    <row r="7712" spans="1:31" x14ac:dyDescent="0.25">
      <c r="A7712" s="7">
        <v>7709</v>
      </c>
      <c r="B7712" s="8">
        <v>38835</v>
      </c>
      <c r="C7712" t="s">
        <v>3</v>
      </c>
      <c r="D7712" t="s">
        <v>681</v>
      </c>
      <c r="E7712" t="s">
        <v>9</v>
      </c>
      <c r="F7712" t="s">
        <v>700</v>
      </c>
      <c r="G7712" t="s">
        <v>24</v>
      </c>
      <c r="H7712" s="135" t="s">
        <v>1497</v>
      </c>
      <c r="I7712" t="s">
        <v>1455</v>
      </c>
      <c r="J7712" s="20">
        <v>7</v>
      </c>
      <c r="K7712" s="20" t="s">
        <v>9</v>
      </c>
      <c r="L7712" t="s">
        <v>1464</v>
      </c>
      <c r="M7712" s="20">
        <v>0.77</v>
      </c>
      <c r="N7712" s="20">
        <v>1.48</v>
      </c>
      <c r="AE7712">
        <f t="shared" si="120"/>
        <v>2006</v>
      </c>
    </row>
    <row r="7713" spans="1:31" x14ac:dyDescent="0.25">
      <c r="A7713" s="7">
        <v>7710</v>
      </c>
      <c r="B7713" s="8">
        <v>38835</v>
      </c>
      <c r="C7713" t="s">
        <v>3</v>
      </c>
      <c r="D7713" t="s">
        <v>655</v>
      </c>
      <c r="E7713" t="s">
        <v>9</v>
      </c>
      <c r="F7713" t="s">
        <v>661</v>
      </c>
      <c r="G7713" t="s">
        <v>633</v>
      </c>
      <c r="H7713" s="135" t="s">
        <v>1775</v>
      </c>
      <c r="I7713" t="s">
        <v>1454</v>
      </c>
      <c r="J7713" s="20">
        <v>10</v>
      </c>
      <c r="K7713" s="20" t="s">
        <v>9</v>
      </c>
      <c r="L7713" t="s">
        <v>1464</v>
      </c>
      <c r="M7713" s="20">
        <v>2.2000000000000002</v>
      </c>
      <c r="N7713" s="20">
        <v>3.8</v>
      </c>
      <c r="AE7713">
        <f t="shared" si="120"/>
        <v>2006</v>
      </c>
    </row>
    <row r="7714" spans="1:31" x14ac:dyDescent="0.25">
      <c r="A7714" s="7">
        <v>7711</v>
      </c>
      <c r="B7714" s="8">
        <v>38835</v>
      </c>
      <c r="C7714" t="s">
        <v>3</v>
      </c>
      <c r="D7714" t="s">
        <v>222</v>
      </c>
      <c r="E7714" t="s">
        <v>9</v>
      </c>
      <c r="F7714" t="s">
        <v>465</v>
      </c>
      <c r="G7714" t="s">
        <v>633</v>
      </c>
      <c r="H7714" s="135" t="s">
        <v>2313</v>
      </c>
      <c r="I7714" t="s">
        <v>1455</v>
      </c>
      <c r="J7714" s="20">
        <v>18</v>
      </c>
      <c r="K7714" s="20" t="s">
        <v>3</v>
      </c>
      <c r="L7714" t="s">
        <v>1464</v>
      </c>
      <c r="M7714" s="20">
        <v>3.02</v>
      </c>
      <c r="N7714" s="20">
        <v>1.98</v>
      </c>
      <c r="AE7714">
        <f t="shared" si="120"/>
        <v>2006</v>
      </c>
    </row>
    <row r="7715" spans="1:31" x14ac:dyDescent="0.25">
      <c r="A7715" s="7">
        <v>7712</v>
      </c>
      <c r="B7715" s="8">
        <v>38835</v>
      </c>
      <c r="C7715" t="s">
        <v>3</v>
      </c>
      <c r="D7715" t="s">
        <v>787</v>
      </c>
      <c r="E7715" t="s">
        <v>9</v>
      </c>
      <c r="F7715" t="s">
        <v>794</v>
      </c>
      <c r="G7715" t="s">
        <v>648</v>
      </c>
      <c r="H7715" s="135" t="s">
        <v>1833</v>
      </c>
      <c r="I7715" t="s">
        <v>1455</v>
      </c>
      <c r="J7715" s="20">
        <v>4</v>
      </c>
      <c r="K7715" s="20" t="s">
        <v>1465</v>
      </c>
      <c r="L7715" t="s">
        <v>1466</v>
      </c>
      <c r="M7715" s="20">
        <v>0.5</v>
      </c>
      <c r="N7715" s="20">
        <v>0.5</v>
      </c>
      <c r="AE7715">
        <f t="shared" si="120"/>
        <v>2006</v>
      </c>
    </row>
    <row r="7716" spans="1:31" x14ac:dyDescent="0.25">
      <c r="A7716" s="7">
        <v>7713</v>
      </c>
      <c r="B7716" s="8">
        <v>38835</v>
      </c>
      <c r="C7716" t="s">
        <v>3</v>
      </c>
      <c r="D7716" t="s">
        <v>704</v>
      </c>
      <c r="E7716" t="s">
        <v>9</v>
      </c>
      <c r="F7716" t="s">
        <v>640</v>
      </c>
      <c r="G7716" t="s">
        <v>648</v>
      </c>
      <c r="H7716" s="135" t="s">
        <v>1901</v>
      </c>
      <c r="I7716" t="s">
        <v>1454</v>
      </c>
      <c r="J7716" s="20">
        <v>20</v>
      </c>
      <c r="K7716" s="20" t="s">
        <v>9</v>
      </c>
      <c r="L7716" t="s">
        <v>1464</v>
      </c>
      <c r="M7716" s="20">
        <v>4.4000000000000004</v>
      </c>
      <c r="N7716" s="20">
        <v>6.6</v>
      </c>
      <c r="AE7716">
        <f t="shared" si="120"/>
        <v>2006</v>
      </c>
    </row>
    <row r="7717" spans="1:31" x14ac:dyDescent="0.25">
      <c r="A7717" s="7">
        <v>7714</v>
      </c>
      <c r="B7717" s="8">
        <v>38835</v>
      </c>
      <c r="C7717" t="s">
        <v>3</v>
      </c>
      <c r="D7717" t="s">
        <v>202</v>
      </c>
      <c r="E7717" t="s">
        <v>9</v>
      </c>
      <c r="F7717" t="s">
        <v>235</v>
      </c>
      <c r="G7717" t="s">
        <v>24</v>
      </c>
      <c r="H7717" s="136" t="s">
        <v>1496</v>
      </c>
      <c r="I7717" t="s">
        <v>1456</v>
      </c>
      <c r="J7717" s="20">
        <v>16</v>
      </c>
      <c r="K7717" s="20" t="s">
        <v>9</v>
      </c>
      <c r="L7717" t="s">
        <v>1463</v>
      </c>
      <c r="M7717" s="20">
        <v>3.84</v>
      </c>
      <c r="N7717" s="20">
        <v>5.16</v>
      </c>
      <c r="O7717" t="s">
        <v>3</v>
      </c>
      <c r="P7717" s="13" t="s">
        <v>670</v>
      </c>
      <c r="Q7717" t="s">
        <v>3</v>
      </c>
      <c r="R7717" t="s">
        <v>125</v>
      </c>
      <c r="S7717" t="s">
        <v>1465</v>
      </c>
      <c r="U7717" t="s">
        <v>1465</v>
      </c>
      <c r="W7717" t="s">
        <v>1465</v>
      </c>
      <c r="Y7717" t="s">
        <v>1465</v>
      </c>
      <c r="AA7717" t="s">
        <v>1465</v>
      </c>
      <c r="AC7717" t="s">
        <v>1465</v>
      </c>
      <c r="AE7717">
        <f t="shared" si="120"/>
        <v>2006</v>
      </c>
    </row>
    <row r="7718" spans="1:31" x14ac:dyDescent="0.25">
      <c r="A7718" s="7">
        <v>7715</v>
      </c>
      <c r="B7718" s="8">
        <v>38835</v>
      </c>
      <c r="C7718" t="s">
        <v>3</v>
      </c>
      <c r="D7718" t="s">
        <v>426</v>
      </c>
      <c r="E7718" t="s">
        <v>9</v>
      </c>
      <c r="F7718" t="s">
        <v>803</v>
      </c>
      <c r="G7718" t="s">
        <v>714</v>
      </c>
      <c r="H7718" s="135" t="s">
        <v>2004</v>
      </c>
      <c r="I7718" t="s">
        <v>1455</v>
      </c>
      <c r="J7718" s="20">
        <v>1</v>
      </c>
      <c r="K7718" s="20" t="s">
        <v>1465</v>
      </c>
      <c r="L7718" t="s">
        <v>1466</v>
      </c>
      <c r="M7718" s="20">
        <v>0.125</v>
      </c>
      <c r="N7718" s="20">
        <v>0.125</v>
      </c>
      <c r="AE7718">
        <f t="shared" si="120"/>
        <v>2006</v>
      </c>
    </row>
    <row r="7719" spans="1:31" x14ac:dyDescent="0.25">
      <c r="A7719" s="7">
        <v>7716</v>
      </c>
      <c r="B7719" s="8">
        <v>38835</v>
      </c>
      <c r="C7719" t="s">
        <v>3</v>
      </c>
      <c r="D7719" t="s">
        <v>798</v>
      </c>
      <c r="E7719" t="s">
        <v>9</v>
      </c>
      <c r="F7719" t="s">
        <v>427</v>
      </c>
      <c r="G7719" t="s">
        <v>714</v>
      </c>
      <c r="H7719" s="135" t="s">
        <v>2004</v>
      </c>
      <c r="I7719" t="s">
        <v>1454</v>
      </c>
      <c r="J7719" s="20">
        <v>26</v>
      </c>
      <c r="K7719" s="20" t="s">
        <v>9</v>
      </c>
      <c r="L7719" t="s">
        <v>1464</v>
      </c>
      <c r="M7719" s="20">
        <v>5.72</v>
      </c>
      <c r="N7719" s="20">
        <v>8.2800000000000011</v>
      </c>
      <c r="AE7719">
        <f t="shared" si="120"/>
        <v>2006</v>
      </c>
    </row>
    <row r="7720" spans="1:31" x14ac:dyDescent="0.25">
      <c r="A7720" s="7">
        <v>7717</v>
      </c>
      <c r="B7720" s="8">
        <v>38835</v>
      </c>
      <c r="C7720" t="s">
        <v>3</v>
      </c>
      <c r="D7720" t="s">
        <v>655</v>
      </c>
      <c r="E7720" t="s">
        <v>9</v>
      </c>
      <c r="F7720" t="s">
        <v>661</v>
      </c>
      <c r="G7720" t="s">
        <v>569</v>
      </c>
      <c r="H7720" s="9" t="s">
        <v>2345</v>
      </c>
      <c r="I7720" t="s">
        <v>1454</v>
      </c>
      <c r="J7720" s="20">
        <v>35</v>
      </c>
      <c r="K7720" s="20" t="s">
        <v>9</v>
      </c>
      <c r="L7720" t="s">
        <v>1463</v>
      </c>
      <c r="M7720" s="20">
        <v>8.4</v>
      </c>
      <c r="N7720" s="20">
        <v>10.1</v>
      </c>
      <c r="AE7720">
        <f t="shared" si="120"/>
        <v>2006</v>
      </c>
    </row>
    <row r="7721" spans="1:31" x14ac:dyDescent="0.25">
      <c r="A7721" s="7">
        <v>7718</v>
      </c>
      <c r="B7721" s="8">
        <v>38836</v>
      </c>
      <c r="C7721" t="s">
        <v>3</v>
      </c>
      <c r="D7721" t="s">
        <v>789</v>
      </c>
      <c r="E7721" t="s">
        <v>9</v>
      </c>
      <c r="F7721" t="s">
        <v>792</v>
      </c>
      <c r="G7721" t="s">
        <v>732</v>
      </c>
      <c r="H7721" s="135" t="s">
        <v>2138</v>
      </c>
      <c r="I7721" t="s">
        <v>1454</v>
      </c>
      <c r="J7721" s="20">
        <v>20</v>
      </c>
      <c r="K7721" s="20" t="s">
        <v>3</v>
      </c>
      <c r="L7721" t="s">
        <v>1464</v>
      </c>
      <c r="M7721" s="20">
        <v>6.6</v>
      </c>
      <c r="N7721" s="20">
        <v>4.4000000000000004</v>
      </c>
      <c r="AE7721">
        <f t="shared" si="120"/>
        <v>2006</v>
      </c>
    </row>
    <row r="7722" spans="1:31" x14ac:dyDescent="0.25">
      <c r="A7722" s="7">
        <v>7719</v>
      </c>
      <c r="B7722" s="8">
        <v>38836</v>
      </c>
      <c r="C7722" t="s">
        <v>3</v>
      </c>
      <c r="D7722" t="s">
        <v>721</v>
      </c>
      <c r="E7722" t="s">
        <v>9</v>
      </c>
      <c r="F7722" t="s">
        <v>787</v>
      </c>
      <c r="G7722" t="s">
        <v>633</v>
      </c>
      <c r="H7722" s="135" t="s">
        <v>2346</v>
      </c>
      <c r="I7722" t="s">
        <v>1455</v>
      </c>
      <c r="J7722" s="20">
        <v>6</v>
      </c>
      <c r="K7722" s="20" t="s">
        <v>3</v>
      </c>
      <c r="L7722" t="s">
        <v>1464</v>
      </c>
      <c r="M7722" s="20">
        <v>1.3399999999999999</v>
      </c>
      <c r="N7722" s="20">
        <v>0.66</v>
      </c>
      <c r="AE7722">
        <f t="shared" si="120"/>
        <v>2006</v>
      </c>
    </row>
    <row r="7723" spans="1:31" x14ac:dyDescent="0.25">
      <c r="A7723" s="7">
        <v>7720</v>
      </c>
      <c r="B7723" s="8">
        <v>38836</v>
      </c>
      <c r="C7723" t="s">
        <v>3</v>
      </c>
      <c r="D7723" t="s">
        <v>779</v>
      </c>
      <c r="E7723" t="s">
        <v>9</v>
      </c>
      <c r="F7723" t="s">
        <v>787</v>
      </c>
      <c r="G7723" t="s">
        <v>14</v>
      </c>
      <c r="H7723" s="135" t="s">
        <v>1489</v>
      </c>
      <c r="I7723" t="s">
        <v>1455</v>
      </c>
      <c r="J7723" s="20">
        <v>12</v>
      </c>
      <c r="K7723" s="20" t="s">
        <v>3</v>
      </c>
      <c r="L7723" t="s">
        <v>1464</v>
      </c>
      <c r="M7723" s="20">
        <v>2.1799999999999997</v>
      </c>
      <c r="N7723" s="20">
        <v>1.32</v>
      </c>
      <c r="AE7723">
        <f t="shared" si="120"/>
        <v>2006</v>
      </c>
    </row>
    <row r="7724" spans="1:31" x14ac:dyDescent="0.25">
      <c r="A7724" s="7">
        <v>7721</v>
      </c>
      <c r="B7724" s="8">
        <v>38836</v>
      </c>
      <c r="C7724" t="s">
        <v>3</v>
      </c>
      <c r="D7724" t="s">
        <v>803</v>
      </c>
      <c r="E7724" t="s">
        <v>9</v>
      </c>
      <c r="F7724" t="s">
        <v>703</v>
      </c>
      <c r="G7724" t="s">
        <v>14</v>
      </c>
      <c r="H7724" s="135" t="s">
        <v>1492</v>
      </c>
      <c r="I7724" t="s">
        <v>1454</v>
      </c>
      <c r="J7724" s="20">
        <v>8</v>
      </c>
      <c r="K7724" s="20" t="s">
        <v>3</v>
      </c>
      <c r="L7724" t="s">
        <v>1464</v>
      </c>
      <c r="M7724" s="20">
        <v>3.24</v>
      </c>
      <c r="N7724" s="20">
        <v>1.76</v>
      </c>
      <c r="AE7724">
        <f t="shared" si="120"/>
        <v>2006</v>
      </c>
    </row>
    <row r="7725" spans="1:31" x14ac:dyDescent="0.25">
      <c r="A7725" s="7">
        <v>7722</v>
      </c>
      <c r="B7725" s="8">
        <v>38836</v>
      </c>
      <c r="C7725" t="s">
        <v>3</v>
      </c>
      <c r="D7725" t="s">
        <v>787</v>
      </c>
      <c r="E7725" t="s">
        <v>9</v>
      </c>
      <c r="F7725" t="s">
        <v>794</v>
      </c>
      <c r="G7725" t="s">
        <v>648</v>
      </c>
      <c r="H7725" s="135" t="s">
        <v>1877</v>
      </c>
      <c r="I7725" t="s">
        <v>1455</v>
      </c>
      <c r="J7725" s="20">
        <v>6</v>
      </c>
      <c r="K7725" s="20" t="s">
        <v>3</v>
      </c>
      <c r="L7725" t="s">
        <v>1463</v>
      </c>
      <c r="M7725" s="20">
        <v>1.28</v>
      </c>
      <c r="N7725" s="20">
        <v>0.72</v>
      </c>
      <c r="AE7725">
        <f t="shared" si="120"/>
        <v>2006</v>
      </c>
    </row>
    <row r="7726" spans="1:31" x14ac:dyDescent="0.25">
      <c r="A7726" s="7">
        <v>7723</v>
      </c>
      <c r="B7726" s="8">
        <v>38836</v>
      </c>
      <c r="C7726" t="s">
        <v>3</v>
      </c>
      <c r="D7726" t="s">
        <v>789</v>
      </c>
      <c r="E7726" t="s">
        <v>9</v>
      </c>
      <c r="F7726" t="s">
        <v>568</v>
      </c>
      <c r="G7726" t="s">
        <v>648</v>
      </c>
      <c r="H7726" s="135" t="s">
        <v>2330</v>
      </c>
      <c r="I7726" t="s">
        <v>1455</v>
      </c>
      <c r="J7726" s="20">
        <v>18</v>
      </c>
      <c r="K7726" s="20" t="s">
        <v>1465</v>
      </c>
      <c r="L7726" t="s">
        <v>1466</v>
      </c>
      <c r="M7726" s="20">
        <v>2.25</v>
      </c>
      <c r="N7726" s="20">
        <v>2.25</v>
      </c>
      <c r="AE7726">
        <f t="shared" si="120"/>
        <v>2006</v>
      </c>
    </row>
    <row r="7727" spans="1:31" x14ac:dyDescent="0.25">
      <c r="A7727" s="7">
        <v>7724</v>
      </c>
      <c r="B7727" s="8">
        <v>38836</v>
      </c>
      <c r="C7727" t="s">
        <v>3</v>
      </c>
      <c r="D7727" t="s">
        <v>789</v>
      </c>
      <c r="E7727" t="s">
        <v>9</v>
      </c>
      <c r="F7727" t="s">
        <v>365</v>
      </c>
      <c r="G7727" t="s">
        <v>648</v>
      </c>
      <c r="H7727" s="135" t="s">
        <v>1799</v>
      </c>
      <c r="I7727" t="s">
        <v>1454</v>
      </c>
      <c r="J7727" s="20">
        <v>28</v>
      </c>
      <c r="K7727" s="20" t="s">
        <v>9</v>
      </c>
      <c r="L7727" t="s">
        <v>1463</v>
      </c>
      <c r="M7727" s="20">
        <v>6.72</v>
      </c>
      <c r="N7727" s="20">
        <v>8.2800000000000011</v>
      </c>
      <c r="AE7727">
        <f t="shared" si="120"/>
        <v>2006</v>
      </c>
    </row>
    <row r="7728" spans="1:31" x14ac:dyDescent="0.25">
      <c r="A7728" s="7">
        <v>7725</v>
      </c>
      <c r="B7728" s="8">
        <v>38836</v>
      </c>
      <c r="C7728" t="s">
        <v>3</v>
      </c>
      <c r="D7728" t="s">
        <v>787</v>
      </c>
      <c r="E7728" t="s">
        <v>9</v>
      </c>
      <c r="F7728" t="s">
        <v>721</v>
      </c>
      <c r="G7728" t="s">
        <v>633</v>
      </c>
      <c r="H7728" s="135" t="s">
        <v>1771</v>
      </c>
      <c r="I7728" t="s">
        <v>1455</v>
      </c>
      <c r="J7728" s="20">
        <v>8</v>
      </c>
      <c r="K7728" s="20" t="s">
        <v>9</v>
      </c>
      <c r="L7728" t="s">
        <v>1464</v>
      </c>
      <c r="M7728" s="20">
        <v>0.88</v>
      </c>
      <c r="N7728" s="20">
        <v>1.62</v>
      </c>
      <c r="AE7728">
        <f t="shared" si="120"/>
        <v>2006</v>
      </c>
    </row>
    <row r="7729" spans="1:31" x14ac:dyDescent="0.25">
      <c r="A7729" s="7">
        <v>7726</v>
      </c>
      <c r="B7729" s="8">
        <v>38836</v>
      </c>
      <c r="C7729" t="s">
        <v>3</v>
      </c>
      <c r="D7729" t="s">
        <v>655</v>
      </c>
      <c r="E7729" t="s">
        <v>9</v>
      </c>
      <c r="F7729" t="s">
        <v>687</v>
      </c>
      <c r="G7729" t="s">
        <v>714</v>
      </c>
      <c r="H7729" s="135" t="s">
        <v>2151</v>
      </c>
      <c r="I7729" t="s">
        <v>1454</v>
      </c>
      <c r="J7729" s="20">
        <v>39</v>
      </c>
      <c r="K7729" s="20" t="s">
        <v>3</v>
      </c>
      <c r="L7729" t="s">
        <v>1463</v>
      </c>
      <c r="M7729" s="20">
        <v>11.14</v>
      </c>
      <c r="N7729" s="20">
        <v>9.36</v>
      </c>
      <c r="AE7729">
        <f t="shared" si="120"/>
        <v>2006</v>
      </c>
    </row>
    <row r="7730" spans="1:31" x14ac:dyDescent="0.25">
      <c r="A7730" s="7">
        <v>7727</v>
      </c>
      <c r="B7730" s="8">
        <v>38837</v>
      </c>
      <c r="C7730" t="s">
        <v>3</v>
      </c>
      <c r="D7730" t="s">
        <v>704</v>
      </c>
      <c r="E7730" t="s">
        <v>9</v>
      </c>
      <c r="F7730" t="s">
        <v>672</v>
      </c>
      <c r="G7730" t="s">
        <v>648</v>
      </c>
      <c r="H7730" s="9" t="s">
        <v>1797</v>
      </c>
      <c r="I7730" t="s">
        <v>1454</v>
      </c>
      <c r="J7730" s="20">
        <v>9</v>
      </c>
      <c r="K7730" s="20" t="s">
        <v>1465</v>
      </c>
      <c r="L7730" t="s">
        <v>1466</v>
      </c>
      <c r="M7730" s="20">
        <v>2.25</v>
      </c>
      <c r="N7730" s="20">
        <v>2.25</v>
      </c>
      <c r="AE7730">
        <f t="shared" si="120"/>
        <v>2006</v>
      </c>
    </row>
    <row r="7731" spans="1:31" x14ac:dyDescent="0.25">
      <c r="A7731" s="7">
        <v>7728</v>
      </c>
      <c r="B7731" s="8">
        <v>38837</v>
      </c>
      <c r="C7731" t="s">
        <v>3</v>
      </c>
      <c r="D7731" t="s">
        <v>804</v>
      </c>
      <c r="E7731" t="s">
        <v>9</v>
      </c>
      <c r="F7731" t="s">
        <v>789</v>
      </c>
      <c r="G7731" t="s">
        <v>714</v>
      </c>
      <c r="H7731" s="135" t="s">
        <v>2093</v>
      </c>
      <c r="I7731" t="s">
        <v>1458</v>
      </c>
      <c r="J7731" s="20">
        <v>6</v>
      </c>
      <c r="K7731" s="20" t="s">
        <v>1465</v>
      </c>
      <c r="L7731" t="s">
        <v>1466</v>
      </c>
      <c r="M7731" s="20">
        <v>30</v>
      </c>
      <c r="N7731" s="20">
        <v>10</v>
      </c>
      <c r="AE7731">
        <f t="shared" si="120"/>
        <v>2006</v>
      </c>
    </row>
    <row r="7732" spans="1:31" x14ac:dyDescent="0.25">
      <c r="A7732" s="7">
        <v>7729</v>
      </c>
      <c r="B7732" s="8">
        <v>38837</v>
      </c>
      <c r="C7732" t="s">
        <v>3</v>
      </c>
      <c r="D7732" t="s">
        <v>804</v>
      </c>
      <c r="E7732" t="s">
        <v>9</v>
      </c>
      <c r="F7732" t="s">
        <v>734</v>
      </c>
      <c r="G7732" t="s">
        <v>377</v>
      </c>
      <c r="H7732" s="135" t="s">
        <v>1496</v>
      </c>
      <c r="I7732" t="s">
        <v>1454</v>
      </c>
      <c r="J7732" s="20">
        <v>20</v>
      </c>
      <c r="K7732" s="20" t="s">
        <v>3</v>
      </c>
      <c r="L7732" t="s">
        <v>1463</v>
      </c>
      <c r="M7732" s="20">
        <v>6.2</v>
      </c>
      <c r="N7732" s="20">
        <v>4.8</v>
      </c>
      <c r="AE7732">
        <f t="shared" si="120"/>
        <v>2006</v>
      </c>
    </row>
    <row r="7733" spans="1:31" x14ac:dyDescent="0.25">
      <c r="A7733" s="7">
        <v>7730</v>
      </c>
      <c r="B7733" s="8">
        <v>38837</v>
      </c>
      <c r="C7733" t="s">
        <v>3</v>
      </c>
      <c r="D7733" t="s">
        <v>285</v>
      </c>
      <c r="E7733" t="s">
        <v>9</v>
      </c>
      <c r="F7733" t="s">
        <v>228</v>
      </c>
      <c r="G7733" t="s">
        <v>24</v>
      </c>
      <c r="H7733" s="135" t="s">
        <v>1495</v>
      </c>
      <c r="I7733" t="s">
        <v>1455</v>
      </c>
      <c r="J7733" s="20">
        <v>24</v>
      </c>
      <c r="K7733" s="20" t="s">
        <v>9</v>
      </c>
      <c r="L7733" t="s">
        <v>1464</v>
      </c>
      <c r="M7733" s="20">
        <v>2.64</v>
      </c>
      <c r="N7733" s="20">
        <v>3.86</v>
      </c>
      <c r="AE7733">
        <f t="shared" si="120"/>
        <v>2006</v>
      </c>
    </row>
    <row r="7734" spans="1:31" x14ac:dyDescent="0.25">
      <c r="A7734" s="7">
        <v>7731</v>
      </c>
      <c r="B7734" s="8">
        <v>38837</v>
      </c>
      <c r="C7734" t="s">
        <v>3</v>
      </c>
      <c r="D7734" t="s">
        <v>228</v>
      </c>
      <c r="E7734" t="s">
        <v>9</v>
      </c>
      <c r="F7734" t="s">
        <v>285</v>
      </c>
      <c r="G7734" t="s">
        <v>24</v>
      </c>
      <c r="H7734" s="135" t="s">
        <v>1495</v>
      </c>
      <c r="I7734" t="s">
        <v>1455</v>
      </c>
      <c r="J7734" s="20">
        <v>24</v>
      </c>
      <c r="K7734" s="20" t="s">
        <v>9</v>
      </c>
      <c r="L7734" t="s">
        <v>1464</v>
      </c>
      <c r="M7734" s="20">
        <v>2.64</v>
      </c>
      <c r="N7734" s="20">
        <v>3.86</v>
      </c>
      <c r="AE7734">
        <f t="shared" si="120"/>
        <v>2006</v>
      </c>
    </row>
    <row r="7735" spans="1:31" x14ac:dyDescent="0.25">
      <c r="A7735" s="7">
        <v>7732</v>
      </c>
      <c r="B7735" s="8">
        <v>38837</v>
      </c>
      <c r="C7735" t="s">
        <v>3</v>
      </c>
      <c r="D7735" t="s">
        <v>802</v>
      </c>
      <c r="E7735" t="s">
        <v>9</v>
      </c>
      <c r="F7735" t="s">
        <v>687</v>
      </c>
      <c r="G7735" t="s">
        <v>633</v>
      </c>
      <c r="H7735" s="135" t="s">
        <v>2276</v>
      </c>
      <c r="I7735" t="s">
        <v>1454</v>
      </c>
      <c r="J7735" s="20">
        <v>10</v>
      </c>
      <c r="K7735" s="20" t="s">
        <v>9</v>
      </c>
      <c r="L7735" t="s">
        <v>1463</v>
      </c>
      <c r="M7735" s="20">
        <v>2.4</v>
      </c>
      <c r="N7735" s="20">
        <v>3.6</v>
      </c>
      <c r="AE7735">
        <f t="shared" si="120"/>
        <v>2006</v>
      </c>
    </row>
    <row r="7736" spans="1:31" x14ac:dyDescent="0.25">
      <c r="A7736" s="7">
        <v>7733</v>
      </c>
      <c r="B7736" s="8">
        <v>38837</v>
      </c>
      <c r="C7736" t="s">
        <v>3</v>
      </c>
      <c r="D7736" t="s">
        <v>803</v>
      </c>
      <c r="E7736" t="s">
        <v>9</v>
      </c>
      <c r="F7736" t="s">
        <v>228</v>
      </c>
      <c r="G7736" t="s">
        <v>65</v>
      </c>
      <c r="H7736" s="135" t="s">
        <v>1519</v>
      </c>
      <c r="I7736" t="s">
        <v>1454</v>
      </c>
      <c r="J7736" s="20">
        <v>6</v>
      </c>
      <c r="K7736" s="20" t="s">
        <v>9</v>
      </c>
      <c r="L7736" t="s">
        <v>1464</v>
      </c>
      <c r="M7736" s="20">
        <v>1.32</v>
      </c>
      <c r="N7736" s="20">
        <v>2.6799999999999997</v>
      </c>
      <c r="AE7736">
        <f t="shared" si="120"/>
        <v>2006</v>
      </c>
    </row>
    <row r="7737" spans="1:31" x14ac:dyDescent="0.25">
      <c r="A7737" s="7">
        <v>7734</v>
      </c>
      <c r="B7737" s="8">
        <v>38837</v>
      </c>
      <c r="C7737" t="s">
        <v>3</v>
      </c>
      <c r="D7737" t="s">
        <v>787</v>
      </c>
      <c r="E7737" t="s">
        <v>9</v>
      </c>
      <c r="F7737" t="s">
        <v>794</v>
      </c>
      <c r="G7737" t="s">
        <v>648</v>
      </c>
      <c r="H7737" s="135" t="s">
        <v>1885</v>
      </c>
      <c r="I7737" t="s">
        <v>1455</v>
      </c>
      <c r="J7737" s="20">
        <v>5</v>
      </c>
      <c r="K7737" s="20" t="s">
        <v>3</v>
      </c>
      <c r="L7737" t="s">
        <v>1464</v>
      </c>
      <c r="M7737" s="20">
        <v>1.2</v>
      </c>
      <c r="N7737" s="20">
        <v>0.55000000000000004</v>
      </c>
      <c r="AE7737">
        <f t="shared" si="120"/>
        <v>2006</v>
      </c>
    </row>
    <row r="7738" spans="1:31" x14ac:dyDescent="0.25">
      <c r="A7738" s="7">
        <v>7735</v>
      </c>
      <c r="B7738" s="8">
        <v>38837</v>
      </c>
      <c r="C7738" t="s">
        <v>3</v>
      </c>
      <c r="D7738" t="s">
        <v>704</v>
      </c>
      <c r="E7738" t="s">
        <v>9</v>
      </c>
      <c r="F7738" t="s">
        <v>672</v>
      </c>
      <c r="G7738" t="s">
        <v>648</v>
      </c>
      <c r="H7738" s="9" t="s">
        <v>2347</v>
      </c>
      <c r="I7738" t="s">
        <v>1454</v>
      </c>
      <c r="J7738" s="20">
        <v>34</v>
      </c>
      <c r="K7738" s="20" t="s">
        <v>9</v>
      </c>
      <c r="L7738" t="s">
        <v>1464</v>
      </c>
      <c r="M7738" s="20">
        <v>7.48</v>
      </c>
      <c r="N7738" s="20">
        <v>10.52</v>
      </c>
      <c r="AE7738">
        <f t="shared" si="120"/>
        <v>2006</v>
      </c>
    </row>
    <row r="7739" spans="1:31" x14ac:dyDescent="0.25">
      <c r="A7739" s="7">
        <v>7736</v>
      </c>
      <c r="B7739" s="8">
        <v>38838</v>
      </c>
      <c r="C7739" t="s">
        <v>3</v>
      </c>
      <c r="D7739" t="s">
        <v>799</v>
      </c>
      <c r="E7739" t="s">
        <v>9</v>
      </c>
      <c r="F7739" t="s">
        <v>365</v>
      </c>
      <c r="G7739" t="s">
        <v>648</v>
      </c>
      <c r="H7739" s="135" t="s">
        <v>1885</v>
      </c>
      <c r="I7739" t="s">
        <v>1454</v>
      </c>
      <c r="J7739" s="20">
        <v>5</v>
      </c>
      <c r="K7739" s="20" t="s">
        <v>1465</v>
      </c>
      <c r="L7739" t="s">
        <v>1466</v>
      </c>
      <c r="M7739" s="20">
        <v>1.25</v>
      </c>
      <c r="N7739" s="20">
        <v>1.25</v>
      </c>
      <c r="AE7739">
        <f t="shared" si="120"/>
        <v>2006</v>
      </c>
    </row>
    <row r="7740" spans="1:31" x14ac:dyDescent="0.25">
      <c r="A7740" s="7">
        <v>7737</v>
      </c>
      <c r="B7740" s="8">
        <v>38838</v>
      </c>
      <c r="C7740" t="s">
        <v>3</v>
      </c>
      <c r="D7740" t="s">
        <v>787</v>
      </c>
      <c r="E7740" t="s">
        <v>9</v>
      </c>
      <c r="F7740" t="s">
        <v>794</v>
      </c>
      <c r="G7740" t="s">
        <v>648</v>
      </c>
      <c r="H7740" s="135" t="s">
        <v>1792</v>
      </c>
      <c r="I7740" t="s">
        <v>1455</v>
      </c>
      <c r="J7740" s="20">
        <v>6</v>
      </c>
      <c r="K7740" s="20" t="s">
        <v>9</v>
      </c>
      <c r="L7740" t="s">
        <v>1463</v>
      </c>
      <c r="M7740" s="20">
        <v>0.72</v>
      </c>
      <c r="N7740" s="20">
        <v>1.28</v>
      </c>
      <c r="AE7740">
        <f t="shared" si="120"/>
        <v>2006</v>
      </c>
    </row>
    <row r="7741" spans="1:31" x14ac:dyDescent="0.25">
      <c r="A7741" s="7">
        <v>7738</v>
      </c>
      <c r="B7741" s="8">
        <v>38838</v>
      </c>
      <c r="C7741" t="s">
        <v>3</v>
      </c>
      <c r="D7741" t="s">
        <v>721</v>
      </c>
      <c r="E7741" t="s">
        <v>9</v>
      </c>
      <c r="F7741" t="s">
        <v>787</v>
      </c>
      <c r="G7741" t="s">
        <v>377</v>
      </c>
      <c r="H7741" s="9" t="s">
        <v>2341</v>
      </c>
      <c r="I7741" t="s">
        <v>1455</v>
      </c>
      <c r="J7741" s="20">
        <v>11</v>
      </c>
      <c r="K7741" s="20" t="s">
        <v>3</v>
      </c>
      <c r="L7741" t="s">
        <v>1463</v>
      </c>
      <c r="M7741" s="20">
        <v>1.93</v>
      </c>
      <c r="N7741" s="20">
        <v>1.32</v>
      </c>
      <c r="AE7741">
        <f t="shared" si="120"/>
        <v>2006</v>
      </c>
    </row>
    <row r="7742" spans="1:31" x14ac:dyDescent="0.25">
      <c r="A7742" s="7">
        <v>7739</v>
      </c>
      <c r="B7742" s="8">
        <v>38839</v>
      </c>
      <c r="C7742" t="s">
        <v>3</v>
      </c>
      <c r="D7742" t="s">
        <v>787</v>
      </c>
      <c r="E7742" t="s">
        <v>9</v>
      </c>
      <c r="F7742" t="s">
        <v>794</v>
      </c>
      <c r="G7742" t="s">
        <v>648</v>
      </c>
      <c r="H7742" s="135" t="s">
        <v>2314</v>
      </c>
      <c r="I7742" t="s">
        <v>1455</v>
      </c>
      <c r="J7742" s="20">
        <v>4</v>
      </c>
      <c r="K7742" s="20" t="s">
        <v>9</v>
      </c>
      <c r="L7742" t="s">
        <v>1463</v>
      </c>
      <c r="M7742" s="20">
        <v>0.48</v>
      </c>
      <c r="N7742" s="20">
        <v>1.02</v>
      </c>
      <c r="AE7742">
        <f t="shared" si="120"/>
        <v>2006</v>
      </c>
    </row>
    <row r="7743" spans="1:31" x14ac:dyDescent="0.25">
      <c r="A7743" s="7">
        <v>7740</v>
      </c>
      <c r="B7743" s="8">
        <v>38839</v>
      </c>
      <c r="C7743" t="s">
        <v>3</v>
      </c>
      <c r="D7743" t="s">
        <v>787</v>
      </c>
      <c r="E7743" t="s">
        <v>9</v>
      </c>
      <c r="F7743" t="s">
        <v>794</v>
      </c>
      <c r="G7743" t="s">
        <v>648</v>
      </c>
      <c r="H7743" s="135" t="s">
        <v>2315</v>
      </c>
      <c r="I7743" t="s">
        <v>1455</v>
      </c>
      <c r="J7743" s="20">
        <v>5</v>
      </c>
      <c r="K7743" s="20" t="s">
        <v>3</v>
      </c>
      <c r="L7743" t="s">
        <v>1464</v>
      </c>
      <c r="M7743" s="20">
        <v>1.2</v>
      </c>
      <c r="N7743" s="20">
        <v>0.55000000000000004</v>
      </c>
      <c r="AE7743">
        <f t="shared" si="120"/>
        <v>2006</v>
      </c>
    </row>
    <row r="7744" spans="1:31" x14ac:dyDescent="0.25">
      <c r="A7744" s="7">
        <v>7741</v>
      </c>
      <c r="B7744" s="8">
        <v>38839</v>
      </c>
      <c r="C7744" t="s">
        <v>3</v>
      </c>
      <c r="D7744" t="s">
        <v>789</v>
      </c>
      <c r="E7744" t="s">
        <v>9</v>
      </c>
      <c r="F7744" t="s">
        <v>770</v>
      </c>
      <c r="G7744" t="s">
        <v>714</v>
      </c>
      <c r="H7744" s="9" t="s">
        <v>2125</v>
      </c>
      <c r="I7744" t="s">
        <v>1455</v>
      </c>
      <c r="J7744" s="20">
        <v>18</v>
      </c>
      <c r="K7744" s="20" t="s">
        <v>9</v>
      </c>
      <c r="L7744" t="s">
        <v>1464</v>
      </c>
      <c r="M7744" s="20">
        <v>1.98</v>
      </c>
      <c r="N7744" s="20">
        <v>3.02</v>
      </c>
      <c r="AE7744">
        <f t="shared" si="120"/>
        <v>2006</v>
      </c>
    </row>
    <row r="7745" spans="1:31" x14ac:dyDescent="0.25">
      <c r="A7745" s="7">
        <v>7742</v>
      </c>
      <c r="B7745" s="8">
        <v>38839</v>
      </c>
      <c r="C7745" t="s">
        <v>3</v>
      </c>
      <c r="D7745" t="s">
        <v>577</v>
      </c>
      <c r="E7745" t="s">
        <v>9</v>
      </c>
      <c r="F7745" t="s">
        <v>651</v>
      </c>
      <c r="G7745" t="s">
        <v>732</v>
      </c>
      <c r="H7745" s="135" t="s">
        <v>2348</v>
      </c>
      <c r="I7745" t="s">
        <v>1454</v>
      </c>
      <c r="J7745" s="20">
        <v>20</v>
      </c>
      <c r="K7745" s="20" t="s">
        <v>3</v>
      </c>
      <c r="L7745" t="s">
        <v>1463</v>
      </c>
      <c r="M7745" s="20">
        <v>6.2</v>
      </c>
      <c r="N7745" s="20">
        <v>4.8</v>
      </c>
      <c r="AE7745">
        <f t="shared" si="120"/>
        <v>2006</v>
      </c>
    </row>
    <row r="7746" spans="1:31" x14ac:dyDescent="0.25">
      <c r="A7746" s="7">
        <v>7743</v>
      </c>
      <c r="B7746" s="8">
        <v>38839</v>
      </c>
      <c r="C7746" t="s">
        <v>3</v>
      </c>
      <c r="D7746" t="s">
        <v>577</v>
      </c>
      <c r="E7746" t="s">
        <v>9</v>
      </c>
      <c r="F7746" t="s">
        <v>792</v>
      </c>
      <c r="G7746" t="s">
        <v>732</v>
      </c>
      <c r="H7746" s="135" t="s">
        <v>2349</v>
      </c>
      <c r="I7746" t="s">
        <v>1454</v>
      </c>
      <c r="J7746" s="20">
        <v>28</v>
      </c>
      <c r="K7746" s="20" t="s">
        <v>9</v>
      </c>
      <c r="L7746" t="s">
        <v>1464</v>
      </c>
      <c r="M7746" s="20">
        <v>6.16</v>
      </c>
      <c r="N7746" s="20">
        <v>8.84</v>
      </c>
      <c r="AE7746">
        <f t="shared" si="120"/>
        <v>2006</v>
      </c>
    </row>
    <row r="7747" spans="1:31" x14ac:dyDescent="0.25">
      <c r="A7747" s="7">
        <v>7744</v>
      </c>
      <c r="B7747" s="8">
        <v>38840</v>
      </c>
      <c r="C7747" t="s">
        <v>3</v>
      </c>
      <c r="D7747" t="s">
        <v>803</v>
      </c>
      <c r="E7747" t="s">
        <v>9</v>
      </c>
      <c r="F7747" t="s">
        <v>767</v>
      </c>
      <c r="G7747" t="s">
        <v>65</v>
      </c>
      <c r="H7747" s="135" t="s">
        <v>1561</v>
      </c>
      <c r="I7747" t="s">
        <v>1454</v>
      </c>
      <c r="J7747" s="20">
        <v>9</v>
      </c>
      <c r="K7747" s="20" t="s">
        <v>9</v>
      </c>
      <c r="L7747" t="s">
        <v>1464</v>
      </c>
      <c r="M7747" s="20">
        <v>1.98</v>
      </c>
      <c r="N7747" s="20">
        <v>3.52</v>
      </c>
      <c r="AE7747">
        <f t="shared" si="120"/>
        <v>2006</v>
      </c>
    </row>
    <row r="7748" spans="1:31" x14ac:dyDescent="0.25">
      <c r="A7748" s="7">
        <v>7745</v>
      </c>
      <c r="B7748" s="8">
        <v>38840</v>
      </c>
      <c r="C7748" t="s">
        <v>3</v>
      </c>
      <c r="D7748" t="s">
        <v>411</v>
      </c>
      <c r="E7748" t="s">
        <v>9</v>
      </c>
      <c r="F7748" t="s">
        <v>678</v>
      </c>
      <c r="G7748" t="s">
        <v>14</v>
      </c>
      <c r="H7748" s="135" t="s">
        <v>1517</v>
      </c>
      <c r="I7748" t="s">
        <v>1455</v>
      </c>
      <c r="J7748" s="20">
        <v>7</v>
      </c>
      <c r="K7748" s="20" t="s">
        <v>3</v>
      </c>
      <c r="L7748" t="s">
        <v>1464</v>
      </c>
      <c r="M7748" s="20">
        <v>1.48</v>
      </c>
      <c r="N7748" s="20">
        <v>0.77</v>
      </c>
      <c r="AE7748">
        <f t="shared" ref="AE7748:AE7811" si="121">YEAR(B7748)</f>
        <v>2006</v>
      </c>
    </row>
    <row r="7749" spans="1:31" x14ac:dyDescent="0.25">
      <c r="A7749" s="7">
        <v>7746</v>
      </c>
      <c r="B7749" s="8">
        <v>38840</v>
      </c>
      <c r="C7749" t="s">
        <v>3</v>
      </c>
      <c r="D7749" t="s">
        <v>776</v>
      </c>
      <c r="E7749" t="s">
        <v>9</v>
      </c>
      <c r="F7749" t="s">
        <v>778</v>
      </c>
      <c r="G7749" t="s">
        <v>11</v>
      </c>
      <c r="H7749" s="135" t="s">
        <v>2350</v>
      </c>
      <c r="I7749" t="s">
        <v>1455</v>
      </c>
      <c r="J7749" s="20">
        <v>82</v>
      </c>
      <c r="K7749" s="20" t="s">
        <v>1465</v>
      </c>
      <c r="L7749" t="s">
        <v>1466</v>
      </c>
      <c r="M7749" s="20">
        <v>10.25</v>
      </c>
      <c r="N7749" s="20">
        <v>10.25</v>
      </c>
      <c r="AE7749">
        <f t="shared" si="121"/>
        <v>2006</v>
      </c>
    </row>
    <row r="7750" spans="1:31" x14ac:dyDescent="0.25">
      <c r="A7750" s="7">
        <v>7747</v>
      </c>
      <c r="B7750" s="8">
        <v>38840</v>
      </c>
      <c r="C7750" t="s">
        <v>3</v>
      </c>
      <c r="D7750" t="s">
        <v>787</v>
      </c>
      <c r="E7750" t="s">
        <v>9</v>
      </c>
      <c r="F7750" t="s">
        <v>794</v>
      </c>
      <c r="G7750" t="s">
        <v>648</v>
      </c>
      <c r="H7750" s="136" t="s">
        <v>2078</v>
      </c>
      <c r="I7750" t="s">
        <v>1455</v>
      </c>
      <c r="J7750" s="20">
        <v>7</v>
      </c>
      <c r="K7750" s="20" t="s">
        <v>9</v>
      </c>
      <c r="L7750" t="s">
        <v>1463</v>
      </c>
      <c r="M7750" s="20">
        <v>0.84</v>
      </c>
      <c r="N7750" s="20">
        <v>1.4100000000000001</v>
      </c>
      <c r="AE7750">
        <f t="shared" si="121"/>
        <v>2006</v>
      </c>
    </row>
    <row r="7751" spans="1:31" x14ac:dyDescent="0.25">
      <c r="A7751" s="7">
        <v>7748</v>
      </c>
      <c r="B7751" s="8">
        <v>38840</v>
      </c>
      <c r="C7751" t="s">
        <v>3</v>
      </c>
      <c r="D7751" t="s">
        <v>677</v>
      </c>
      <c r="E7751" t="s">
        <v>9</v>
      </c>
      <c r="F7751" t="s">
        <v>792</v>
      </c>
      <c r="G7751" t="s">
        <v>732</v>
      </c>
      <c r="H7751" s="135" t="s">
        <v>2191</v>
      </c>
      <c r="I7751" t="s">
        <v>1454</v>
      </c>
      <c r="J7751" s="20">
        <v>40</v>
      </c>
      <c r="K7751" s="20" t="s">
        <v>9</v>
      </c>
      <c r="L7751" t="s">
        <v>1464</v>
      </c>
      <c r="M7751" s="20">
        <v>8.8000000000000007</v>
      </c>
      <c r="N7751" s="20">
        <v>12.2</v>
      </c>
      <c r="AE7751">
        <f t="shared" si="121"/>
        <v>2006</v>
      </c>
    </row>
    <row r="7752" spans="1:31" x14ac:dyDescent="0.25">
      <c r="A7752" s="7">
        <v>7749</v>
      </c>
      <c r="B7752" s="8">
        <v>38841</v>
      </c>
      <c r="C7752" t="s">
        <v>3</v>
      </c>
      <c r="D7752" t="s">
        <v>426</v>
      </c>
      <c r="E7752" t="s">
        <v>9</v>
      </c>
      <c r="F7752" t="s">
        <v>792</v>
      </c>
      <c r="G7752" t="s">
        <v>732</v>
      </c>
      <c r="H7752" s="135" t="s">
        <v>2155</v>
      </c>
      <c r="I7752" t="s">
        <v>1454</v>
      </c>
      <c r="J7752" s="20">
        <v>18</v>
      </c>
      <c r="K7752" s="20" t="s">
        <v>3</v>
      </c>
      <c r="L7752" t="s">
        <v>1464</v>
      </c>
      <c r="M7752" s="20">
        <v>6.04</v>
      </c>
      <c r="N7752" s="20">
        <v>3.96</v>
      </c>
      <c r="AE7752">
        <f t="shared" si="121"/>
        <v>2006</v>
      </c>
    </row>
    <row r="7753" spans="1:31" x14ac:dyDescent="0.25">
      <c r="A7753" s="7">
        <v>7750</v>
      </c>
      <c r="B7753" s="8">
        <v>38841</v>
      </c>
      <c r="C7753" t="s">
        <v>3</v>
      </c>
      <c r="D7753" t="s">
        <v>655</v>
      </c>
      <c r="E7753" t="s">
        <v>9</v>
      </c>
      <c r="F7753" t="s">
        <v>661</v>
      </c>
      <c r="G7753" t="s">
        <v>633</v>
      </c>
      <c r="H7753" s="135" t="s">
        <v>1496</v>
      </c>
      <c r="I7753" t="s">
        <v>1454</v>
      </c>
      <c r="J7753" s="20">
        <v>7</v>
      </c>
      <c r="K7753" s="20" t="s">
        <v>9</v>
      </c>
      <c r="L7753" t="s">
        <v>1464</v>
      </c>
      <c r="M7753" s="20">
        <v>1.54</v>
      </c>
      <c r="N7753" s="20">
        <v>2.96</v>
      </c>
      <c r="AE7753">
        <f t="shared" si="121"/>
        <v>2006</v>
      </c>
    </row>
    <row r="7754" spans="1:31" x14ac:dyDescent="0.25">
      <c r="A7754" s="7">
        <v>7751</v>
      </c>
      <c r="B7754" s="8">
        <v>38841</v>
      </c>
      <c r="C7754" t="s">
        <v>3</v>
      </c>
      <c r="D7754" t="s">
        <v>678</v>
      </c>
      <c r="E7754" t="s">
        <v>9</v>
      </c>
      <c r="F7754" t="s">
        <v>794</v>
      </c>
      <c r="G7754" t="s">
        <v>648</v>
      </c>
      <c r="H7754" s="135" t="s">
        <v>1791</v>
      </c>
      <c r="I7754" t="s">
        <v>1455</v>
      </c>
      <c r="J7754" s="20">
        <v>12</v>
      </c>
      <c r="K7754" s="20" t="s">
        <v>3</v>
      </c>
      <c r="L7754" t="s">
        <v>1464</v>
      </c>
      <c r="M7754" s="20">
        <v>2.1799999999999997</v>
      </c>
      <c r="N7754" s="20">
        <v>1.32</v>
      </c>
      <c r="AE7754">
        <f t="shared" si="121"/>
        <v>2006</v>
      </c>
    </row>
    <row r="7755" spans="1:31" x14ac:dyDescent="0.25">
      <c r="A7755" s="7">
        <v>7752</v>
      </c>
      <c r="B7755" s="8">
        <v>38841</v>
      </c>
      <c r="C7755" t="s">
        <v>3</v>
      </c>
      <c r="D7755" t="s">
        <v>677</v>
      </c>
      <c r="E7755" t="s">
        <v>9</v>
      </c>
      <c r="F7755" t="s">
        <v>782</v>
      </c>
      <c r="G7755" t="s">
        <v>648</v>
      </c>
      <c r="H7755" s="135" t="s">
        <v>2095</v>
      </c>
      <c r="I7755" t="s">
        <v>1454</v>
      </c>
      <c r="J7755" s="20">
        <v>47</v>
      </c>
      <c r="K7755" s="20" t="s">
        <v>9</v>
      </c>
      <c r="L7755" t="s">
        <v>1464</v>
      </c>
      <c r="M7755" s="20">
        <v>10.34</v>
      </c>
      <c r="N7755" s="20">
        <v>14.16</v>
      </c>
      <c r="AE7755">
        <f t="shared" si="121"/>
        <v>2006</v>
      </c>
    </row>
    <row r="7756" spans="1:31" x14ac:dyDescent="0.25">
      <c r="A7756" s="7">
        <v>7753</v>
      </c>
      <c r="B7756" s="8">
        <v>38841</v>
      </c>
      <c r="C7756" t="s">
        <v>3</v>
      </c>
      <c r="D7756" t="s">
        <v>678</v>
      </c>
      <c r="E7756" t="s">
        <v>9</v>
      </c>
      <c r="F7756" t="s">
        <v>640</v>
      </c>
      <c r="G7756" t="s">
        <v>648</v>
      </c>
      <c r="H7756" s="136" t="s">
        <v>1496</v>
      </c>
      <c r="I7756" t="s">
        <v>1456</v>
      </c>
      <c r="J7756" s="20">
        <v>23</v>
      </c>
      <c r="K7756" s="20" t="s">
        <v>9</v>
      </c>
      <c r="L7756" t="s">
        <v>1464</v>
      </c>
      <c r="M7756" s="20">
        <v>5.0600000000000005</v>
      </c>
      <c r="N7756" s="20">
        <v>7.4399999999999995</v>
      </c>
      <c r="O7756" t="s">
        <v>3</v>
      </c>
      <c r="P7756" s="13" t="s">
        <v>543</v>
      </c>
      <c r="Q7756" t="s">
        <v>9</v>
      </c>
      <c r="R7756" t="s">
        <v>681</v>
      </c>
      <c r="S7756" t="s">
        <v>1465</v>
      </c>
      <c r="U7756" t="s">
        <v>1465</v>
      </c>
      <c r="W7756" t="s">
        <v>1465</v>
      </c>
      <c r="Y7756" t="s">
        <v>1465</v>
      </c>
      <c r="AA7756" t="s">
        <v>1465</v>
      </c>
      <c r="AC7756" t="s">
        <v>1465</v>
      </c>
      <c r="AE7756">
        <f t="shared" si="121"/>
        <v>2006</v>
      </c>
    </row>
    <row r="7757" spans="1:31" x14ac:dyDescent="0.25">
      <c r="A7757" s="7">
        <v>7754</v>
      </c>
      <c r="B7757" s="8">
        <v>38841</v>
      </c>
      <c r="C7757" t="s">
        <v>3</v>
      </c>
      <c r="D7757" t="s">
        <v>426</v>
      </c>
      <c r="E7757" t="s">
        <v>9</v>
      </c>
      <c r="F7757" t="s">
        <v>765</v>
      </c>
      <c r="G7757" t="s">
        <v>569</v>
      </c>
      <c r="H7757" s="9" t="s">
        <v>2351</v>
      </c>
      <c r="I7757" t="s">
        <v>1454</v>
      </c>
      <c r="J7757" s="20">
        <v>7</v>
      </c>
      <c r="K7757" s="20" t="s">
        <v>3</v>
      </c>
      <c r="L7757" t="s">
        <v>1464</v>
      </c>
      <c r="M7757" s="20">
        <v>2.96</v>
      </c>
      <c r="N7757" s="20">
        <v>1.54</v>
      </c>
      <c r="AE7757">
        <f t="shared" si="121"/>
        <v>2006</v>
      </c>
    </row>
    <row r="7758" spans="1:31" x14ac:dyDescent="0.25">
      <c r="A7758" s="7">
        <v>7755</v>
      </c>
      <c r="B7758" s="8">
        <v>38841</v>
      </c>
      <c r="C7758" t="s">
        <v>3</v>
      </c>
      <c r="D7758" t="s">
        <v>677</v>
      </c>
      <c r="E7758" t="s">
        <v>9</v>
      </c>
      <c r="F7758" t="s">
        <v>247</v>
      </c>
      <c r="G7758" t="s">
        <v>732</v>
      </c>
      <c r="H7758" s="135" t="s">
        <v>2223</v>
      </c>
      <c r="I7758" t="s">
        <v>1454</v>
      </c>
      <c r="J7758" s="20">
        <v>70</v>
      </c>
      <c r="K7758" s="20" t="s">
        <v>9</v>
      </c>
      <c r="L7758" t="s">
        <v>1464</v>
      </c>
      <c r="M7758" s="20">
        <v>15.4</v>
      </c>
      <c r="N7758" s="20">
        <v>20.6</v>
      </c>
      <c r="AE7758">
        <f t="shared" si="121"/>
        <v>2006</v>
      </c>
    </row>
    <row r="7759" spans="1:31" x14ac:dyDescent="0.25">
      <c r="A7759" s="7">
        <v>7756</v>
      </c>
      <c r="B7759" s="8">
        <v>38842</v>
      </c>
      <c r="C7759" t="s">
        <v>3</v>
      </c>
      <c r="D7759" t="s">
        <v>43</v>
      </c>
      <c r="E7759" t="s">
        <v>9</v>
      </c>
      <c r="F7759" t="s">
        <v>26</v>
      </c>
      <c r="G7759" t="s">
        <v>65</v>
      </c>
      <c r="H7759" s="135" t="s">
        <v>1496</v>
      </c>
      <c r="I7759" t="s">
        <v>1454</v>
      </c>
      <c r="J7759" s="20">
        <v>27</v>
      </c>
      <c r="K7759" s="20" t="s">
        <v>1465</v>
      </c>
      <c r="L7759" t="s">
        <v>1466</v>
      </c>
      <c r="M7759" s="20">
        <v>6.75</v>
      </c>
      <c r="N7759" s="20">
        <v>6.75</v>
      </c>
      <c r="AE7759">
        <f t="shared" si="121"/>
        <v>2006</v>
      </c>
    </row>
    <row r="7760" spans="1:31" x14ac:dyDescent="0.25">
      <c r="A7760" s="7">
        <v>7757</v>
      </c>
      <c r="B7760" s="8">
        <v>38842</v>
      </c>
      <c r="C7760" t="s">
        <v>3</v>
      </c>
      <c r="D7760" t="s">
        <v>689</v>
      </c>
      <c r="E7760" t="s">
        <v>9</v>
      </c>
      <c r="F7760" t="s">
        <v>782</v>
      </c>
      <c r="G7760" t="s">
        <v>648</v>
      </c>
      <c r="H7760" s="136" t="s">
        <v>2352</v>
      </c>
      <c r="I7760" t="s">
        <v>1454</v>
      </c>
      <c r="J7760" s="20">
        <v>46</v>
      </c>
      <c r="K7760" s="20" t="s">
        <v>9</v>
      </c>
      <c r="L7760" t="s">
        <v>1464</v>
      </c>
      <c r="M7760" s="20">
        <v>10.120000000000001</v>
      </c>
      <c r="N7760" s="20">
        <v>13.879999999999999</v>
      </c>
      <c r="AE7760">
        <f t="shared" si="121"/>
        <v>2006</v>
      </c>
    </row>
    <row r="7761" spans="1:31" x14ac:dyDescent="0.25">
      <c r="A7761" s="7">
        <v>7758</v>
      </c>
      <c r="B7761" s="8">
        <v>38842</v>
      </c>
      <c r="C7761" t="s">
        <v>3</v>
      </c>
      <c r="D7761" t="s">
        <v>426</v>
      </c>
      <c r="E7761" t="s">
        <v>9</v>
      </c>
      <c r="F7761" t="s">
        <v>667</v>
      </c>
      <c r="G7761" t="s">
        <v>377</v>
      </c>
      <c r="H7761" s="9" t="s">
        <v>2096</v>
      </c>
      <c r="I7761" t="s">
        <v>1454</v>
      </c>
      <c r="J7761" s="20">
        <v>20</v>
      </c>
      <c r="K7761" s="20" t="s">
        <v>1465</v>
      </c>
      <c r="L7761" t="s">
        <v>1466</v>
      </c>
      <c r="M7761" s="20">
        <v>5</v>
      </c>
      <c r="N7761" s="20">
        <v>5</v>
      </c>
      <c r="AE7761">
        <f t="shared" si="121"/>
        <v>2006</v>
      </c>
    </row>
    <row r="7762" spans="1:31" x14ac:dyDescent="0.25">
      <c r="A7762" s="7">
        <v>7759</v>
      </c>
      <c r="B7762" s="8">
        <v>38842</v>
      </c>
      <c r="C7762" t="s">
        <v>3</v>
      </c>
      <c r="D7762" t="s">
        <v>712</v>
      </c>
      <c r="E7762" t="s">
        <v>9</v>
      </c>
      <c r="F7762" t="s">
        <v>667</v>
      </c>
      <c r="G7762" t="s">
        <v>633</v>
      </c>
      <c r="H7762" s="135" t="s">
        <v>1920</v>
      </c>
      <c r="I7762" t="s">
        <v>1454</v>
      </c>
      <c r="J7762" s="20">
        <v>31</v>
      </c>
      <c r="K7762" s="20" t="s">
        <v>3</v>
      </c>
      <c r="L7762" t="s">
        <v>1464</v>
      </c>
      <c r="M7762" s="20">
        <v>9.68</v>
      </c>
      <c r="N7762" s="20">
        <v>6.82</v>
      </c>
      <c r="AE7762">
        <f t="shared" si="121"/>
        <v>2006</v>
      </c>
    </row>
    <row r="7763" spans="1:31" x14ac:dyDescent="0.25">
      <c r="A7763" s="7">
        <v>7760</v>
      </c>
      <c r="B7763" s="8">
        <v>38842</v>
      </c>
      <c r="C7763" t="s">
        <v>3</v>
      </c>
      <c r="D7763" t="s">
        <v>689</v>
      </c>
      <c r="E7763" t="s">
        <v>9</v>
      </c>
      <c r="F7763" t="s">
        <v>782</v>
      </c>
      <c r="G7763" t="s">
        <v>648</v>
      </c>
      <c r="H7763" s="136" t="s">
        <v>1496</v>
      </c>
      <c r="I7763" t="s">
        <v>1454</v>
      </c>
      <c r="J7763" s="20">
        <v>32</v>
      </c>
      <c r="K7763" s="20" t="s">
        <v>3</v>
      </c>
      <c r="L7763" t="s">
        <v>1464</v>
      </c>
      <c r="M7763" s="20">
        <v>9.9600000000000009</v>
      </c>
      <c r="N7763" s="20">
        <v>7.04</v>
      </c>
      <c r="AE7763">
        <f t="shared" si="121"/>
        <v>2006</v>
      </c>
    </row>
    <row r="7764" spans="1:31" x14ac:dyDescent="0.25">
      <c r="A7764" s="7">
        <v>7761</v>
      </c>
      <c r="B7764" s="8">
        <v>38842</v>
      </c>
      <c r="C7764" t="s">
        <v>3</v>
      </c>
      <c r="D7764" t="s">
        <v>442</v>
      </c>
      <c r="E7764" t="s">
        <v>9</v>
      </c>
      <c r="F7764" t="s">
        <v>733</v>
      </c>
      <c r="G7764" t="s">
        <v>569</v>
      </c>
      <c r="H7764" s="9" t="s">
        <v>2353</v>
      </c>
      <c r="I7764" t="s">
        <v>1454</v>
      </c>
      <c r="J7764" s="20">
        <v>42</v>
      </c>
      <c r="K7764" s="20" t="s">
        <v>9</v>
      </c>
      <c r="L7764" t="s">
        <v>1464</v>
      </c>
      <c r="M7764" s="20">
        <v>9.24</v>
      </c>
      <c r="N7764" s="20">
        <v>12.76</v>
      </c>
      <c r="AE7764">
        <f t="shared" si="121"/>
        <v>2006</v>
      </c>
    </row>
    <row r="7765" spans="1:31" x14ac:dyDescent="0.25">
      <c r="A7765" s="7">
        <v>7762</v>
      </c>
      <c r="B7765" s="8">
        <v>38843</v>
      </c>
      <c r="C7765" t="s">
        <v>3</v>
      </c>
      <c r="D7765" t="s">
        <v>787</v>
      </c>
      <c r="E7765" t="s">
        <v>9</v>
      </c>
      <c r="F7765" t="s">
        <v>782</v>
      </c>
      <c r="G7765" t="s">
        <v>714</v>
      </c>
      <c r="H7765" s="135" t="s">
        <v>1994</v>
      </c>
      <c r="I7765" t="s">
        <v>1454</v>
      </c>
      <c r="J7765" s="20">
        <v>23</v>
      </c>
      <c r="K7765" s="20" t="s">
        <v>9</v>
      </c>
      <c r="L7765" t="s">
        <v>1464</v>
      </c>
      <c r="M7765" s="20">
        <v>5.0600000000000005</v>
      </c>
      <c r="N7765" s="20">
        <v>7.4399999999999995</v>
      </c>
      <c r="AE7765">
        <f t="shared" si="121"/>
        <v>2006</v>
      </c>
    </row>
    <row r="7766" spans="1:31" x14ac:dyDescent="0.25">
      <c r="A7766" s="7">
        <v>7763</v>
      </c>
      <c r="B7766" s="8">
        <v>38843</v>
      </c>
      <c r="C7766" t="s">
        <v>3</v>
      </c>
      <c r="D7766" t="s">
        <v>678</v>
      </c>
      <c r="E7766" t="s">
        <v>9</v>
      </c>
      <c r="F7766" t="s">
        <v>683</v>
      </c>
      <c r="G7766" t="s">
        <v>17</v>
      </c>
      <c r="H7766" s="135" t="s">
        <v>1502</v>
      </c>
      <c r="I7766" t="s">
        <v>1454</v>
      </c>
      <c r="J7766" s="20">
        <v>25</v>
      </c>
      <c r="K7766" s="20" t="s">
        <v>1465</v>
      </c>
      <c r="L7766" t="s">
        <v>1466</v>
      </c>
      <c r="M7766" s="20">
        <v>6.25</v>
      </c>
      <c r="N7766" s="20">
        <v>6.25</v>
      </c>
      <c r="AE7766">
        <f t="shared" si="121"/>
        <v>2006</v>
      </c>
    </row>
    <row r="7767" spans="1:31" x14ac:dyDescent="0.25">
      <c r="A7767" s="7">
        <v>7764</v>
      </c>
      <c r="B7767" s="8">
        <v>38843</v>
      </c>
      <c r="C7767" t="s">
        <v>3</v>
      </c>
      <c r="D7767" t="s">
        <v>787</v>
      </c>
      <c r="E7767" t="s">
        <v>9</v>
      </c>
      <c r="F7767" t="s">
        <v>794</v>
      </c>
      <c r="G7767" t="s">
        <v>648</v>
      </c>
      <c r="H7767" s="136" t="s">
        <v>2038</v>
      </c>
      <c r="I7767" t="s">
        <v>1455</v>
      </c>
      <c r="J7767" s="20">
        <v>4</v>
      </c>
      <c r="K7767" s="20" t="s">
        <v>1465</v>
      </c>
      <c r="L7767" t="s">
        <v>1466</v>
      </c>
      <c r="M7767" s="20">
        <v>0.5</v>
      </c>
      <c r="N7767" s="20">
        <v>0.5</v>
      </c>
      <c r="AE7767">
        <f t="shared" si="121"/>
        <v>2006</v>
      </c>
    </row>
    <row r="7768" spans="1:31" x14ac:dyDescent="0.25">
      <c r="A7768" s="7">
        <v>7765</v>
      </c>
      <c r="B7768" s="8">
        <v>38843</v>
      </c>
      <c r="C7768" t="s">
        <v>3</v>
      </c>
      <c r="D7768" t="s">
        <v>787</v>
      </c>
      <c r="E7768" t="s">
        <v>9</v>
      </c>
      <c r="F7768" t="s">
        <v>794</v>
      </c>
      <c r="G7768" t="s">
        <v>648</v>
      </c>
      <c r="H7768" s="135" t="s">
        <v>1905</v>
      </c>
      <c r="I7768" t="s">
        <v>1455</v>
      </c>
      <c r="J7768" s="20">
        <v>7</v>
      </c>
      <c r="K7768" s="20" t="s">
        <v>9</v>
      </c>
      <c r="L7768" t="s">
        <v>1464</v>
      </c>
      <c r="M7768" s="20">
        <v>0.77</v>
      </c>
      <c r="N7768" s="20">
        <v>1.48</v>
      </c>
      <c r="AE7768">
        <f t="shared" si="121"/>
        <v>2006</v>
      </c>
    </row>
    <row r="7769" spans="1:31" x14ac:dyDescent="0.25">
      <c r="A7769" s="7">
        <v>7766</v>
      </c>
      <c r="B7769" s="8">
        <v>38843</v>
      </c>
      <c r="C7769" t="s">
        <v>3</v>
      </c>
      <c r="D7769" t="s">
        <v>668</v>
      </c>
      <c r="E7769" t="s">
        <v>9</v>
      </c>
      <c r="F7769" t="s">
        <v>702</v>
      </c>
      <c r="G7769" t="s">
        <v>648</v>
      </c>
      <c r="H7769" s="135" t="s">
        <v>1785</v>
      </c>
      <c r="I7769" t="s">
        <v>1454</v>
      </c>
      <c r="J7769" s="20">
        <v>47</v>
      </c>
      <c r="K7769" s="20" t="s">
        <v>3</v>
      </c>
      <c r="L7769" t="s">
        <v>1464</v>
      </c>
      <c r="M7769" s="20">
        <v>14.16</v>
      </c>
      <c r="N7769" s="20">
        <v>10.34</v>
      </c>
      <c r="AE7769">
        <f t="shared" si="121"/>
        <v>2006</v>
      </c>
    </row>
    <row r="7770" spans="1:31" x14ac:dyDescent="0.25">
      <c r="A7770" s="7">
        <v>7767</v>
      </c>
      <c r="B7770" s="8">
        <v>38843</v>
      </c>
      <c r="C7770" t="s">
        <v>3</v>
      </c>
      <c r="D7770" t="s">
        <v>546</v>
      </c>
      <c r="E7770" t="s">
        <v>9</v>
      </c>
      <c r="F7770" t="s">
        <v>703</v>
      </c>
      <c r="G7770" t="s">
        <v>24</v>
      </c>
      <c r="H7770" s="136" t="s">
        <v>1496</v>
      </c>
      <c r="I7770" t="s">
        <v>1454</v>
      </c>
      <c r="J7770" s="20">
        <v>30</v>
      </c>
      <c r="K7770" s="20" t="s">
        <v>3</v>
      </c>
      <c r="L7770" t="s">
        <v>1464</v>
      </c>
      <c r="M7770" s="20">
        <v>9.4</v>
      </c>
      <c r="N7770" s="20">
        <v>6.6</v>
      </c>
      <c r="AE7770">
        <f t="shared" si="121"/>
        <v>2006</v>
      </c>
    </row>
    <row r="7771" spans="1:31" x14ac:dyDescent="0.25">
      <c r="A7771" s="7">
        <v>7768</v>
      </c>
      <c r="B7771" s="8">
        <v>38843</v>
      </c>
      <c r="C7771" t="s">
        <v>3</v>
      </c>
      <c r="D7771" t="s">
        <v>804</v>
      </c>
      <c r="E7771" t="s">
        <v>9</v>
      </c>
      <c r="F7771" t="s">
        <v>734</v>
      </c>
      <c r="G7771" t="s">
        <v>377</v>
      </c>
      <c r="H7771" s="9" t="s">
        <v>2097</v>
      </c>
      <c r="I7771" t="s">
        <v>1454</v>
      </c>
      <c r="J7771" s="20">
        <v>56</v>
      </c>
      <c r="K7771" s="20" t="s">
        <v>9</v>
      </c>
      <c r="L7771" t="s">
        <v>1463</v>
      </c>
      <c r="M7771" s="20">
        <v>13.44</v>
      </c>
      <c r="N7771" s="20">
        <v>15.56</v>
      </c>
      <c r="AE7771">
        <f t="shared" si="121"/>
        <v>2006</v>
      </c>
    </row>
    <row r="7772" spans="1:31" x14ac:dyDescent="0.25">
      <c r="A7772" s="7">
        <v>7769</v>
      </c>
      <c r="B7772" s="8">
        <v>38843</v>
      </c>
      <c r="C7772" t="s">
        <v>3</v>
      </c>
      <c r="D7772" t="s">
        <v>678</v>
      </c>
      <c r="E7772" t="s">
        <v>9</v>
      </c>
      <c r="F7772" t="s">
        <v>690</v>
      </c>
      <c r="G7772" t="s">
        <v>648</v>
      </c>
      <c r="H7772" s="136" t="s">
        <v>1496</v>
      </c>
      <c r="I7772" t="s">
        <v>1454</v>
      </c>
      <c r="J7772" s="20">
        <v>18</v>
      </c>
      <c r="K7772" s="20" t="s">
        <v>1465</v>
      </c>
      <c r="L7772" t="s">
        <v>1466</v>
      </c>
      <c r="M7772" s="20">
        <v>4.5</v>
      </c>
      <c r="N7772" s="20">
        <v>4.5</v>
      </c>
      <c r="AE7772">
        <f t="shared" si="121"/>
        <v>2006</v>
      </c>
    </row>
    <row r="7773" spans="1:31" x14ac:dyDescent="0.25">
      <c r="A7773" s="7">
        <v>7770</v>
      </c>
      <c r="B7773" s="8">
        <v>38843</v>
      </c>
      <c r="C7773" t="s">
        <v>3</v>
      </c>
      <c r="D7773" t="s">
        <v>787</v>
      </c>
      <c r="E7773" t="s">
        <v>9</v>
      </c>
      <c r="F7773" t="s">
        <v>782</v>
      </c>
      <c r="G7773" t="s">
        <v>714</v>
      </c>
      <c r="H7773" s="135" t="s">
        <v>1998</v>
      </c>
      <c r="I7773" t="s">
        <v>1454</v>
      </c>
      <c r="J7773" s="20">
        <v>6</v>
      </c>
      <c r="K7773" s="20" t="s">
        <v>9</v>
      </c>
      <c r="L7773" t="s">
        <v>1464</v>
      </c>
      <c r="M7773" s="20">
        <v>1.32</v>
      </c>
      <c r="N7773" s="20">
        <v>2.6799999999999997</v>
      </c>
      <c r="AE7773">
        <f t="shared" si="121"/>
        <v>2006</v>
      </c>
    </row>
    <row r="7774" spans="1:31" x14ac:dyDescent="0.25">
      <c r="A7774" s="7">
        <v>7771</v>
      </c>
      <c r="B7774" s="8">
        <v>38843</v>
      </c>
      <c r="C7774" t="s">
        <v>3</v>
      </c>
      <c r="D7774" t="s">
        <v>295</v>
      </c>
      <c r="E7774" t="s">
        <v>9</v>
      </c>
      <c r="F7774" t="s">
        <v>624</v>
      </c>
      <c r="G7774" t="s">
        <v>569</v>
      </c>
      <c r="H7774" s="9" t="s">
        <v>2185</v>
      </c>
      <c r="I7774" t="s">
        <v>1454</v>
      </c>
      <c r="J7774" s="20">
        <v>16</v>
      </c>
      <c r="K7774" s="20" t="s">
        <v>9</v>
      </c>
      <c r="L7774" t="s">
        <v>1464</v>
      </c>
      <c r="M7774" s="20">
        <v>3.52</v>
      </c>
      <c r="N7774" s="20">
        <v>5.48</v>
      </c>
      <c r="AE7774">
        <f t="shared" si="121"/>
        <v>2006</v>
      </c>
    </row>
    <row r="7775" spans="1:31" x14ac:dyDescent="0.25">
      <c r="A7775" s="7">
        <v>7772</v>
      </c>
      <c r="B7775" s="8">
        <v>38843</v>
      </c>
      <c r="C7775" t="s">
        <v>3</v>
      </c>
      <c r="D7775" t="s">
        <v>678</v>
      </c>
      <c r="E7775" t="s">
        <v>9</v>
      </c>
      <c r="F7775" t="s">
        <v>414</v>
      </c>
      <c r="G7775" t="s">
        <v>714</v>
      </c>
      <c r="H7775" s="9" t="s">
        <v>2354</v>
      </c>
      <c r="I7775" t="s">
        <v>1454</v>
      </c>
      <c r="J7775" s="20">
        <v>14</v>
      </c>
      <c r="K7775" s="20" t="s">
        <v>1465</v>
      </c>
      <c r="L7775" t="s">
        <v>1466</v>
      </c>
      <c r="M7775" s="20">
        <v>3.5</v>
      </c>
      <c r="N7775" s="20">
        <v>3.5</v>
      </c>
      <c r="AE7775">
        <f t="shared" si="121"/>
        <v>2006</v>
      </c>
    </row>
    <row r="7776" spans="1:31" x14ac:dyDescent="0.25">
      <c r="A7776" s="7">
        <v>7773</v>
      </c>
      <c r="B7776" s="8">
        <v>38843</v>
      </c>
      <c r="C7776" t="s">
        <v>3</v>
      </c>
      <c r="D7776" t="s">
        <v>426</v>
      </c>
      <c r="E7776" t="s">
        <v>9</v>
      </c>
      <c r="F7776" t="s">
        <v>734</v>
      </c>
      <c r="G7776" t="s">
        <v>732</v>
      </c>
      <c r="H7776" s="135" t="s">
        <v>2355</v>
      </c>
      <c r="I7776" t="s">
        <v>1454</v>
      </c>
      <c r="J7776" s="20">
        <v>35</v>
      </c>
      <c r="K7776" s="20" t="s">
        <v>1465</v>
      </c>
      <c r="L7776" t="s">
        <v>1466</v>
      </c>
      <c r="M7776" s="20">
        <v>8.75</v>
      </c>
      <c r="N7776" s="20">
        <v>8.75</v>
      </c>
      <c r="AE7776">
        <f t="shared" si="121"/>
        <v>2006</v>
      </c>
    </row>
    <row r="7777" spans="1:31" x14ac:dyDescent="0.25">
      <c r="A7777" s="7">
        <v>7774</v>
      </c>
      <c r="B7777" s="8">
        <v>38844</v>
      </c>
      <c r="C7777" t="s">
        <v>3</v>
      </c>
      <c r="D7777" t="s">
        <v>500</v>
      </c>
      <c r="E7777" t="s">
        <v>9</v>
      </c>
      <c r="F7777" t="s">
        <v>641</v>
      </c>
      <c r="G7777" t="s">
        <v>569</v>
      </c>
      <c r="H7777" s="9" t="s">
        <v>2356</v>
      </c>
      <c r="I7777" t="s">
        <v>1454</v>
      </c>
      <c r="J7777" s="20">
        <v>14</v>
      </c>
      <c r="K7777" s="20" t="s">
        <v>9</v>
      </c>
      <c r="L7777" t="s">
        <v>1464</v>
      </c>
      <c r="M7777" s="20">
        <v>3.08</v>
      </c>
      <c r="N7777" s="20">
        <v>4.92</v>
      </c>
      <c r="AE7777">
        <f t="shared" si="121"/>
        <v>2006</v>
      </c>
    </row>
    <row r="7778" spans="1:31" x14ac:dyDescent="0.25">
      <c r="A7778" s="7">
        <v>7775</v>
      </c>
      <c r="B7778" s="8">
        <v>38844</v>
      </c>
      <c r="C7778" t="s">
        <v>3</v>
      </c>
      <c r="D7778" t="s">
        <v>678</v>
      </c>
      <c r="E7778" t="s">
        <v>9</v>
      </c>
      <c r="F7778" t="s">
        <v>679</v>
      </c>
      <c r="G7778" t="s">
        <v>732</v>
      </c>
      <c r="H7778" s="135" t="s">
        <v>2162</v>
      </c>
      <c r="I7778" t="s">
        <v>1454</v>
      </c>
      <c r="J7778" s="20">
        <v>48</v>
      </c>
      <c r="K7778" s="20" t="s">
        <v>9</v>
      </c>
      <c r="L7778" t="s">
        <v>1464</v>
      </c>
      <c r="M7778" s="20">
        <v>10.56</v>
      </c>
      <c r="N7778" s="20">
        <v>14.44</v>
      </c>
      <c r="AE7778">
        <f t="shared" si="121"/>
        <v>2006</v>
      </c>
    </row>
    <row r="7779" spans="1:31" x14ac:dyDescent="0.25">
      <c r="A7779" s="7">
        <v>7776</v>
      </c>
      <c r="B7779" s="8">
        <v>38844</v>
      </c>
      <c r="C7779" t="s">
        <v>3</v>
      </c>
      <c r="D7779" t="s">
        <v>240</v>
      </c>
      <c r="E7779" t="s">
        <v>9</v>
      </c>
      <c r="F7779" t="s">
        <v>805</v>
      </c>
      <c r="G7779" t="s">
        <v>648</v>
      </c>
      <c r="H7779" s="9" t="s">
        <v>1797</v>
      </c>
      <c r="I7779" t="s">
        <v>1458</v>
      </c>
      <c r="J7779" s="20">
        <v>18</v>
      </c>
      <c r="K7779" s="20" t="s">
        <v>1465</v>
      </c>
      <c r="L7779" t="s">
        <v>1466</v>
      </c>
      <c r="M7779" s="20">
        <v>10</v>
      </c>
      <c r="N7779" s="20">
        <v>30</v>
      </c>
      <c r="AE7779">
        <f t="shared" si="121"/>
        <v>2006</v>
      </c>
    </row>
    <row r="7780" spans="1:31" x14ac:dyDescent="0.25">
      <c r="A7780" s="7">
        <v>7777</v>
      </c>
      <c r="B7780" s="8">
        <v>38845</v>
      </c>
      <c r="C7780" t="s">
        <v>3</v>
      </c>
      <c r="D7780" t="s">
        <v>770</v>
      </c>
      <c r="E7780" t="s">
        <v>9</v>
      </c>
      <c r="F7780" t="s">
        <v>767</v>
      </c>
      <c r="G7780" t="s">
        <v>648</v>
      </c>
      <c r="H7780" s="135" t="s">
        <v>1799</v>
      </c>
      <c r="I7780" t="s">
        <v>1454</v>
      </c>
      <c r="J7780" s="20">
        <v>37</v>
      </c>
      <c r="K7780" s="20" t="s">
        <v>3</v>
      </c>
      <c r="L7780" t="s">
        <v>1464</v>
      </c>
      <c r="M7780" s="20">
        <v>11.36</v>
      </c>
      <c r="N7780" s="20">
        <v>8.14</v>
      </c>
      <c r="AE7780">
        <f t="shared" si="121"/>
        <v>2006</v>
      </c>
    </row>
    <row r="7781" spans="1:31" x14ac:dyDescent="0.25">
      <c r="A7781" s="7">
        <v>7778</v>
      </c>
      <c r="B7781" s="8">
        <v>38846</v>
      </c>
      <c r="C7781" t="s">
        <v>3</v>
      </c>
      <c r="D7781" t="s">
        <v>802</v>
      </c>
      <c r="E7781" t="s">
        <v>9</v>
      </c>
      <c r="F7781" t="s">
        <v>789</v>
      </c>
      <c r="G7781" t="s">
        <v>633</v>
      </c>
      <c r="H7781" s="135" t="s">
        <v>2276</v>
      </c>
      <c r="I7781" t="s">
        <v>1455</v>
      </c>
      <c r="J7781" s="20">
        <v>18</v>
      </c>
      <c r="K7781" s="20" t="s">
        <v>9</v>
      </c>
      <c r="L7781" t="s">
        <v>1464</v>
      </c>
      <c r="M7781" s="20">
        <v>1.98</v>
      </c>
      <c r="N7781" s="20">
        <v>3.02</v>
      </c>
      <c r="AE7781">
        <f t="shared" si="121"/>
        <v>2006</v>
      </c>
    </row>
    <row r="7782" spans="1:31" x14ac:dyDescent="0.25">
      <c r="A7782" s="7">
        <v>7779</v>
      </c>
      <c r="B7782" s="8">
        <v>38846</v>
      </c>
      <c r="C7782" t="s">
        <v>3</v>
      </c>
      <c r="D7782" t="s">
        <v>789</v>
      </c>
      <c r="E7782" t="s">
        <v>9</v>
      </c>
      <c r="F7782" t="s">
        <v>795</v>
      </c>
      <c r="G7782" t="s">
        <v>648</v>
      </c>
      <c r="H7782" s="135" t="s">
        <v>1795</v>
      </c>
      <c r="I7782" t="s">
        <v>1454</v>
      </c>
      <c r="J7782" s="20">
        <v>37</v>
      </c>
      <c r="K7782" s="20" t="s">
        <v>3</v>
      </c>
      <c r="L7782" t="s">
        <v>1464</v>
      </c>
      <c r="M7782" s="20">
        <v>11.36</v>
      </c>
      <c r="N7782" s="20">
        <v>8.14</v>
      </c>
      <c r="AE7782">
        <f t="shared" si="121"/>
        <v>2006</v>
      </c>
    </row>
    <row r="7783" spans="1:31" x14ac:dyDescent="0.25">
      <c r="A7783" s="7">
        <v>7780</v>
      </c>
      <c r="B7783" s="8">
        <v>38846</v>
      </c>
      <c r="C7783" t="s">
        <v>3</v>
      </c>
      <c r="D7783" t="s">
        <v>743</v>
      </c>
      <c r="E7783" t="s">
        <v>9</v>
      </c>
      <c r="F7783" t="s">
        <v>45</v>
      </c>
      <c r="G7783" t="s">
        <v>11</v>
      </c>
      <c r="H7783" s="135" t="s">
        <v>1496</v>
      </c>
      <c r="I7783" t="s">
        <v>1454</v>
      </c>
      <c r="J7783" s="20">
        <v>48</v>
      </c>
      <c r="K7783" s="20" t="s">
        <v>9</v>
      </c>
      <c r="L7783" t="s">
        <v>1464</v>
      </c>
      <c r="M7783" s="20">
        <v>10.56</v>
      </c>
      <c r="N7783" s="20">
        <v>14.44</v>
      </c>
      <c r="AE7783">
        <f t="shared" si="121"/>
        <v>2006</v>
      </c>
    </row>
    <row r="7784" spans="1:31" x14ac:dyDescent="0.25">
      <c r="A7784" s="7">
        <v>7781</v>
      </c>
      <c r="B7784" s="8">
        <v>38846</v>
      </c>
      <c r="C7784" t="s">
        <v>3</v>
      </c>
      <c r="D7784" t="s">
        <v>344</v>
      </c>
      <c r="E7784" t="s">
        <v>9</v>
      </c>
      <c r="F7784" t="s">
        <v>270</v>
      </c>
      <c r="G7784" t="s">
        <v>65</v>
      </c>
      <c r="H7784" s="135" t="s">
        <v>1496</v>
      </c>
      <c r="I7784" t="s">
        <v>1456</v>
      </c>
      <c r="J7784" s="20">
        <v>24</v>
      </c>
      <c r="K7784" s="20" t="s">
        <v>3</v>
      </c>
      <c r="L7784" t="s">
        <v>1464</v>
      </c>
      <c r="M7784" s="20">
        <v>7.72</v>
      </c>
      <c r="N7784" s="20">
        <v>5.28</v>
      </c>
      <c r="O7784" t="s">
        <v>3</v>
      </c>
      <c r="P7784" s="13" t="s">
        <v>168</v>
      </c>
      <c r="Q7784" t="s">
        <v>3</v>
      </c>
      <c r="R7784" t="s">
        <v>162</v>
      </c>
      <c r="S7784" t="s">
        <v>3</v>
      </c>
      <c r="T7784" t="s">
        <v>670</v>
      </c>
      <c r="U7784" t="s">
        <v>9</v>
      </c>
      <c r="V7784" t="s">
        <v>235</v>
      </c>
      <c r="W7784" t="s">
        <v>9</v>
      </c>
      <c r="X7784" t="s">
        <v>338</v>
      </c>
      <c r="Y7784" t="s">
        <v>9</v>
      </c>
      <c r="Z7784" t="s">
        <v>681</v>
      </c>
      <c r="AA7784" t="s">
        <v>9</v>
      </c>
      <c r="AB7784" t="s">
        <v>118</v>
      </c>
      <c r="AC7784" t="s">
        <v>1465</v>
      </c>
      <c r="AE7784">
        <f t="shared" si="121"/>
        <v>2006</v>
      </c>
    </row>
    <row r="7785" spans="1:31" x14ac:dyDescent="0.25">
      <c r="A7785" s="7">
        <v>7782</v>
      </c>
      <c r="B7785" s="8">
        <v>38846</v>
      </c>
      <c r="C7785" t="s">
        <v>3</v>
      </c>
      <c r="D7785" t="s">
        <v>500</v>
      </c>
      <c r="E7785" t="s">
        <v>9</v>
      </c>
      <c r="F7785" t="s">
        <v>641</v>
      </c>
      <c r="G7785" t="s">
        <v>569</v>
      </c>
      <c r="H7785" s="9" t="s">
        <v>2357</v>
      </c>
      <c r="I7785" t="s">
        <v>1454</v>
      </c>
      <c r="J7785" s="20">
        <v>27</v>
      </c>
      <c r="K7785" s="20" t="s">
        <v>9</v>
      </c>
      <c r="L7785" t="s">
        <v>1463</v>
      </c>
      <c r="M7785" s="20">
        <v>6.48</v>
      </c>
      <c r="N7785" s="20">
        <v>8.02</v>
      </c>
      <c r="AE7785">
        <f t="shared" si="121"/>
        <v>2006</v>
      </c>
    </row>
    <row r="7786" spans="1:31" x14ac:dyDescent="0.25">
      <c r="A7786" s="7">
        <v>7783</v>
      </c>
      <c r="B7786" s="8">
        <v>38846</v>
      </c>
      <c r="C7786" t="s">
        <v>3</v>
      </c>
      <c r="D7786" t="s">
        <v>743</v>
      </c>
      <c r="E7786" t="s">
        <v>9</v>
      </c>
      <c r="F7786" t="s">
        <v>730</v>
      </c>
      <c r="G7786" t="s">
        <v>714</v>
      </c>
      <c r="H7786" s="135" t="s">
        <v>1496</v>
      </c>
      <c r="I7786" t="s">
        <v>1454</v>
      </c>
      <c r="J7786" s="20">
        <v>23</v>
      </c>
      <c r="K7786" s="20" t="s">
        <v>9</v>
      </c>
      <c r="L7786" t="s">
        <v>1463</v>
      </c>
      <c r="M7786" s="20">
        <v>5.52</v>
      </c>
      <c r="N7786" s="20">
        <v>6.98</v>
      </c>
      <c r="AE7786">
        <f t="shared" si="121"/>
        <v>2006</v>
      </c>
    </row>
    <row r="7787" spans="1:31" x14ac:dyDescent="0.25">
      <c r="A7787" s="7">
        <v>7784</v>
      </c>
      <c r="B7787" s="8">
        <v>38846</v>
      </c>
      <c r="C7787" t="s">
        <v>3</v>
      </c>
      <c r="D7787" t="s">
        <v>789</v>
      </c>
      <c r="E7787" t="s">
        <v>9</v>
      </c>
      <c r="F7787" t="s">
        <v>784</v>
      </c>
      <c r="G7787" t="s">
        <v>732</v>
      </c>
      <c r="H7787" s="135" t="s">
        <v>2161</v>
      </c>
      <c r="I7787" t="s">
        <v>1454</v>
      </c>
      <c r="J7787" s="20">
        <v>24</v>
      </c>
      <c r="K7787" s="20" t="s">
        <v>3</v>
      </c>
      <c r="L7787" t="s">
        <v>1464</v>
      </c>
      <c r="M7787" s="20">
        <v>7.72</v>
      </c>
      <c r="N7787" s="20">
        <v>5.28</v>
      </c>
      <c r="AE7787">
        <f t="shared" si="121"/>
        <v>2006</v>
      </c>
    </row>
    <row r="7788" spans="1:31" x14ac:dyDescent="0.25">
      <c r="A7788" s="7">
        <v>7785</v>
      </c>
      <c r="B7788" s="8">
        <v>38846</v>
      </c>
      <c r="C7788" t="s">
        <v>3</v>
      </c>
      <c r="D7788" t="s">
        <v>743</v>
      </c>
      <c r="E7788" t="s">
        <v>9</v>
      </c>
      <c r="F7788" t="s">
        <v>66</v>
      </c>
      <c r="G7788" t="s">
        <v>732</v>
      </c>
      <c r="H7788" s="135" t="s">
        <v>2358</v>
      </c>
      <c r="I7788" t="s">
        <v>1454</v>
      </c>
      <c r="J7788" s="20">
        <v>27</v>
      </c>
      <c r="K7788" s="20" t="s">
        <v>1465</v>
      </c>
      <c r="L7788" t="s">
        <v>1466</v>
      </c>
      <c r="M7788" s="20">
        <v>6.75</v>
      </c>
      <c r="N7788" s="20">
        <v>6.75</v>
      </c>
      <c r="AE7788">
        <f t="shared" si="121"/>
        <v>2006</v>
      </c>
    </row>
    <row r="7789" spans="1:31" x14ac:dyDescent="0.25">
      <c r="A7789" s="7">
        <v>7786</v>
      </c>
      <c r="B7789" s="8">
        <v>38846</v>
      </c>
      <c r="C7789" t="s">
        <v>3</v>
      </c>
      <c r="D7789" t="s">
        <v>279</v>
      </c>
      <c r="E7789" t="s">
        <v>9</v>
      </c>
      <c r="F7789" t="s">
        <v>641</v>
      </c>
      <c r="G7789" t="s">
        <v>648</v>
      </c>
      <c r="H7789" s="9" t="s">
        <v>1797</v>
      </c>
      <c r="I7789" t="s">
        <v>1454</v>
      </c>
      <c r="J7789" s="20">
        <v>35</v>
      </c>
      <c r="K7789" s="20" t="s">
        <v>9</v>
      </c>
      <c r="L7789" t="s">
        <v>1464</v>
      </c>
      <c r="M7789" s="20">
        <v>7.7</v>
      </c>
      <c r="N7789" s="20">
        <v>10.8</v>
      </c>
      <c r="AE7789">
        <f t="shared" si="121"/>
        <v>2006</v>
      </c>
    </row>
    <row r="7790" spans="1:31" x14ac:dyDescent="0.25">
      <c r="A7790" s="7">
        <v>7787</v>
      </c>
      <c r="B7790" s="8">
        <v>38847</v>
      </c>
      <c r="C7790" t="s">
        <v>3</v>
      </c>
      <c r="D7790" t="s">
        <v>677</v>
      </c>
      <c r="E7790" t="s">
        <v>9</v>
      </c>
      <c r="F7790" t="s">
        <v>738</v>
      </c>
      <c r="G7790" t="s">
        <v>569</v>
      </c>
      <c r="H7790" s="135" t="s">
        <v>1783</v>
      </c>
      <c r="I7790" t="s">
        <v>1454</v>
      </c>
      <c r="J7790" s="20">
        <v>1</v>
      </c>
      <c r="K7790" s="20" t="s">
        <v>1465</v>
      </c>
      <c r="L7790" t="s">
        <v>1466</v>
      </c>
      <c r="M7790" s="20">
        <v>0.25</v>
      </c>
      <c r="N7790" s="20">
        <v>0.25</v>
      </c>
      <c r="AE7790">
        <f t="shared" si="121"/>
        <v>2006</v>
      </c>
    </row>
    <row r="7791" spans="1:31" x14ac:dyDescent="0.25">
      <c r="A7791" s="7">
        <v>7788</v>
      </c>
      <c r="B7791" s="8">
        <v>38847</v>
      </c>
      <c r="C7791" t="s">
        <v>3</v>
      </c>
      <c r="D7791" t="s">
        <v>678</v>
      </c>
      <c r="E7791" t="s">
        <v>9</v>
      </c>
      <c r="F7791" t="s">
        <v>690</v>
      </c>
      <c r="G7791" t="s">
        <v>648</v>
      </c>
      <c r="H7791" s="136" t="s">
        <v>1496</v>
      </c>
      <c r="I7791" t="s">
        <v>1454</v>
      </c>
      <c r="J7791" s="20">
        <v>18</v>
      </c>
      <c r="K7791" s="20" t="s">
        <v>1465</v>
      </c>
      <c r="L7791" t="s">
        <v>1466</v>
      </c>
      <c r="M7791" s="20">
        <v>4.5</v>
      </c>
      <c r="N7791" s="20">
        <v>4.5</v>
      </c>
      <c r="AE7791">
        <f t="shared" si="121"/>
        <v>2006</v>
      </c>
    </row>
    <row r="7792" spans="1:31" x14ac:dyDescent="0.25">
      <c r="A7792" s="7">
        <v>7789</v>
      </c>
      <c r="B7792" s="8">
        <v>38847</v>
      </c>
      <c r="C7792" t="s">
        <v>3</v>
      </c>
      <c r="D7792" t="s">
        <v>279</v>
      </c>
      <c r="E7792" t="s">
        <v>9</v>
      </c>
      <c r="F7792" t="s">
        <v>640</v>
      </c>
      <c r="G7792" t="s">
        <v>714</v>
      </c>
      <c r="H7792" s="9" t="s">
        <v>2104</v>
      </c>
      <c r="I7792" t="s">
        <v>1454</v>
      </c>
      <c r="J7792" s="20">
        <v>42</v>
      </c>
      <c r="K7792" s="20" t="s">
        <v>3</v>
      </c>
      <c r="L7792" t="s">
        <v>1464</v>
      </c>
      <c r="M7792" s="20">
        <v>12.76</v>
      </c>
      <c r="N7792" s="20">
        <v>9.24</v>
      </c>
      <c r="AE7792">
        <f t="shared" si="121"/>
        <v>2006</v>
      </c>
    </row>
    <row r="7793" spans="1:31" x14ac:dyDescent="0.25">
      <c r="A7793" s="7">
        <v>7790</v>
      </c>
      <c r="B7793" s="8">
        <v>38848</v>
      </c>
      <c r="C7793" t="s">
        <v>3</v>
      </c>
      <c r="D7793" t="s">
        <v>677</v>
      </c>
      <c r="E7793" t="s">
        <v>9</v>
      </c>
      <c r="F7793" t="s">
        <v>738</v>
      </c>
      <c r="G7793" t="s">
        <v>569</v>
      </c>
      <c r="H7793" s="135" t="s">
        <v>1783</v>
      </c>
      <c r="I7793" t="s">
        <v>1454</v>
      </c>
      <c r="J7793" s="20">
        <v>18</v>
      </c>
      <c r="K7793" s="20" t="s">
        <v>9</v>
      </c>
      <c r="L7793" t="s">
        <v>1463</v>
      </c>
      <c r="M7793" s="20">
        <v>4.32</v>
      </c>
      <c r="N7793" s="20">
        <v>5.68</v>
      </c>
      <c r="AE7793">
        <f t="shared" si="121"/>
        <v>2006</v>
      </c>
    </row>
    <row r="7794" spans="1:31" x14ac:dyDescent="0.25">
      <c r="A7794" s="7">
        <v>7791</v>
      </c>
      <c r="B7794" s="8">
        <v>38848</v>
      </c>
      <c r="C7794" t="s">
        <v>3</v>
      </c>
      <c r="D7794" t="s">
        <v>783</v>
      </c>
      <c r="E7794" t="s">
        <v>9</v>
      </c>
      <c r="F7794" t="s">
        <v>349</v>
      </c>
      <c r="G7794" t="s">
        <v>633</v>
      </c>
      <c r="H7794" s="135" t="s">
        <v>1735</v>
      </c>
      <c r="I7794" t="s">
        <v>1454</v>
      </c>
      <c r="J7794" s="20">
        <v>16</v>
      </c>
      <c r="K7794" s="20" t="s">
        <v>9</v>
      </c>
      <c r="L7794" t="s">
        <v>1463</v>
      </c>
      <c r="M7794" s="20">
        <v>3.84</v>
      </c>
      <c r="N7794" s="20">
        <v>5.16</v>
      </c>
      <c r="AE7794">
        <f t="shared" si="121"/>
        <v>2006</v>
      </c>
    </row>
    <row r="7795" spans="1:31" x14ac:dyDescent="0.25">
      <c r="A7795" s="7">
        <v>7792</v>
      </c>
      <c r="B7795" s="8">
        <v>38848</v>
      </c>
      <c r="C7795" t="s">
        <v>3</v>
      </c>
      <c r="D7795" t="s">
        <v>678</v>
      </c>
      <c r="E7795" t="s">
        <v>9</v>
      </c>
      <c r="F7795" t="s">
        <v>690</v>
      </c>
      <c r="G7795" t="s">
        <v>648</v>
      </c>
      <c r="H7795" s="136" t="s">
        <v>1496</v>
      </c>
      <c r="I7795" t="s">
        <v>1454</v>
      </c>
      <c r="J7795" s="20">
        <v>18</v>
      </c>
      <c r="K7795" s="20" t="s">
        <v>1465</v>
      </c>
      <c r="L7795" t="s">
        <v>1466</v>
      </c>
      <c r="M7795" s="20">
        <v>4.5</v>
      </c>
      <c r="N7795" s="20">
        <v>4.5</v>
      </c>
      <c r="AE7795">
        <f t="shared" si="121"/>
        <v>2006</v>
      </c>
    </row>
    <row r="7796" spans="1:31" x14ac:dyDescent="0.25">
      <c r="A7796" s="7">
        <v>7793</v>
      </c>
      <c r="B7796" s="8">
        <v>38849</v>
      </c>
      <c r="C7796" t="s">
        <v>3</v>
      </c>
      <c r="D7796" t="s">
        <v>178</v>
      </c>
      <c r="E7796" t="s">
        <v>9</v>
      </c>
      <c r="F7796" t="s">
        <v>91</v>
      </c>
      <c r="G7796" t="s">
        <v>732</v>
      </c>
      <c r="H7796" s="135" t="s">
        <v>2323</v>
      </c>
      <c r="I7796" t="s">
        <v>1454</v>
      </c>
      <c r="J7796" s="20">
        <v>37</v>
      </c>
      <c r="K7796" s="20" t="s">
        <v>3</v>
      </c>
      <c r="L7796" t="s">
        <v>1463</v>
      </c>
      <c r="M7796" s="20">
        <v>10.62</v>
      </c>
      <c r="N7796" s="20">
        <v>8.8800000000000008</v>
      </c>
      <c r="AE7796">
        <f t="shared" si="121"/>
        <v>2006</v>
      </c>
    </row>
    <row r="7797" spans="1:31" x14ac:dyDescent="0.25">
      <c r="A7797" s="7">
        <v>7794</v>
      </c>
      <c r="B7797" s="8">
        <v>38850</v>
      </c>
      <c r="C7797" t="s">
        <v>3</v>
      </c>
      <c r="D7797" t="s">
        <v>756</v>
      </c>
      <c r="E7797" t="s">
        <v>9</v>
      </c>
      <c r="F7797" t="s">
        <v>640</v>
      </c>
      <c r="G7797" t="s">
        <v>714</v>
      </c>
      <c r="H7797" s="9" t="s">
        <v>2125</v>
      </c>
      <c r="I7797" t="s">
        <v>1454</v>
      </c>
      <c r="J7797" s="20">
        <v>23</v>
      </c>
      <c r="K7797" s="20" t="s">
        <v>9</v>
      </c>
      <c r="L7797" t="s">
        <v>1463</v>
      </c>
      <c r="M7797" s="20">
        <v>5.52</v>
      </c>
      <c r="N7797" s="20">
        <v>6.98</v>
      </c>
      <c r="AE7797">
        <f t="shared" si="121"/>
        <v>2006</v>
      </c>
    </row>
    <row r="7798" spans="1:31" x14ac:dyDescent="0.25">
      <c r="A7798" s="7">
        <v>7795</v>
      </c>
      <c r="B7798" s="8">
        <v>38851</v>
      </c>
      <c r="C7798" t="s">
        <v>3</v>
      </c>
      <c r="D7798" t="s">
        <v>286</v>
      </c>
      <c r="E7798" t="s">
        <v>9</v>
      </c>
      <c r="F7798" t="s">
        <v>806</v>
      </c>
      <c r="G7798" t="s">
        <v>24</v>
      </c>
      <c r="H7798" s="135" t="s">
        <v>1493</v>
      </c>
      <c r="I7798" t="s">
        <v>1458</v>
      </c>
      <c r="J7798" s="20">
        <v>9</v>
      </c>
      <c r="K7798" s="20" t="s">
        <v>9</v>
      </c>
      <c r="L7798" t="s">
        <v>1463</v>
      </c>
      <c r="M7798" s="20">
        <v>10</v>
      </c>
      <c r="N7798" s="20">
        <v>30</v>
      </c>
      <c r="AE7798">
        <f t="shared" si="121"/>
        <v>2006</v>
      </c>
    </row>
    <row r="7799" spans="1:31" x14ac:dyDescent="0.25">
      <c r="A7799" s="7">
        <v>7796</v>
      </c>
      <c r="B7799" s="8">
        <v>38851</v>
      </c>
      <c r="C7799" t="s">
        <v>3</v>
      </c>
      <c r="D7799" t="s">
        <v>426</v>
      </c>
      <c r="E7799" t="s">
        <v>9</v>
      </c>
      <c r="F7799" t="s">
        <v>667</v>
      </c>
      <c r="G7799" t="s">
        <v>377</v>
      </c>
      <c r="H7799" s="9" t="s">
        <v>2099</v>
      </c>
      <c r="I7799" t="s">
        <v>1454</v>
      </c>
      <c r="J7799" s="20">
        <v>25</v>
      </c>
      <c r="K7799" s="20" t="s">
        <v>9</v>
      </c>
      <c r="L7799" t="s">
        <v>1463</v>
      </c>
      <c r="M7799" s="20">
        <v>6</v>
      </c>
      <c r="N7799" s="20">
        <v>7.5</v>
      </c>
      <c r="AE7799">
        <f t="shared" si="121"/>
        <v>2006</v>
      </c>
    </row>
    <row r="7800" spans="1:31" x14ac:dyDescent="0.25">
      <c r="A7800" s="7">
        <v>7797</v>
      </c>
      <c r="B7800" s="8">
        <v>38851</v>
      </c>
      <c r="C7800" t="s">
        <v>3</v>
      </c>
      <c r="D7800" t="s">
        <v>524</v>
      </c>
      <c r="E7800" t="s">
        <v>9</v>
      </c>
      <c r="F7800" t="s">
        <v>667</v>
      </c>
      <c r="G7800" t="s">
        <v>569</v>
      </c>
      <c r="H7800" s="9" t="s">
        <v>2246</v>
      </c>
      <c r="I7800" t="s">
        <v>1454</v>
      </c>
      <c r="J7800" s="20">
        <v>21</v>
      </c>
      <c r="K7800" s="20" t="s">
        <v>9</v>
      </c>
      <c r="L7800" t="s">
        <v>1464</v>
      </c>
      <c r="M7800" s="20">
        <v>4.62</v>
      </c>
      <c r="N7800" s="20">
        <v>6.88</v>
      </c>
      <c r="AE7800">
        <f t="shared" si="121"/>
        <v>2006</v>
      </c>
    </row>
    <row r="7801" spans="1:31" x14ac:dyDescent="0.25">
      <c r="A7801" s="7">
        <v>7798</v>
      </c>
      <c r="B7801" s="8">
        <v>38851</v>
      </c>
      <c r="C7801" t="s">
        <v>3</v>
      </c>
      <c r="D7801" t="s">
        <v>741</v>
      </c>
      <c r="E7801" t="s">
        <v>9</v>
      </c>
      <c r="F7801" t="s">
        <v>469</v>
      </c>
      <c r="G7801" t="s">
        <v>569</v>
      </c>
      <c r="H7801" s="9" t="s">
        <v>2265</v>
      </c>
      <c r="I7801" t="s">
        <v>1454</v>
      </c>
      <c r="J7801" s="20">
        <v>52</v>
      </c>
      <c r="K7801" s="20" t="s">
        <v>3</v>
      </c>
      <c r="L7801" t="s">
        <v>1464</v>
      </c>
      <c r="M7801" s="20">
        <v>15.56</v>
      </c>
      <c r="N7801" s="20">
        <v>11.44</v>
      </c>
      <c r="AE7801">
        <f t="shared" si="121"/>
        <v>2006</v>
      </c>
    </row>
    <row r="7802" spans="1:31" x14ac:dyDescent="0.25">
      <c r="A7802" s="7">
        <v>7799</v>
      </c>
      <c r="B7802" s="8">
        <v>38852</v>
      </c>
      <c r="C7802" t="s">
        <v>3</v>
      </c>
      <c r="D7802" t="s">
        <v>276</v>
      </c>
      <c r="E7802" t="s">
        <v>9</v>
      </c>
      <c r="F7802" t="s">
        <v>682</v>
      </c>
      <c r="G7802" t="s">
        <v>11</v>
      </c>
      <c r="H7802" s="135" t="s">
        <v>1541</v>
      </c>
      <c r="I7802" t="s">
        <v>1454</v>
      </c>
      <c r="J7802" s="20">
        <v>47</v>
      </c>
      <c r="K7802" s="20" t="s">
        <v>3</v>
      </c>
      <c r="L7802" t="s">
        <v>1464</v>
      </c>
      <c r="M7802" s="20">
        <v>14.16</v>
      </c>
      <c r="N7802" s="20">
        <v>10.34</v>
      </c>
      <c r="AE7802">
        <f t="shared" si="121"/>
        <v>2006</v>
      </c>
    </row>
    <row r="7803" spans="1:31" x14ac:dyDescent="0.25">
      <c r="A7803" s="7">
        <v>7800</v>
      </c>
      <c r="B7803" s="8">
        <v>38852</v>
      </c>
      <c r="C7803" t="s">
        <v>3</v>
      </c>
      <c r="D7803" t="s">
        <v>276</v>
      </c>
      <c r="E7803" t="s">
        <v>9</v>
      </c>
      <c r="F7803" t="s">
        <v>45</v>
      </c>
      <c r="G7803" t="s">
        <v>648</v>
      </c>
      <c r="H7803" s="135" t="s">
        <v>1790</v>
      </c>
      <c r="I7803" t="s">
        <v>1454</v>
      </c>
      <c r="J7803" s="20">
        <v>23</v>
      </c>
      <c r="K7803" s="20" t="s">
        <v>3</v>
      </c>
      <c r="L7803" t="s">
        <v>1463</v>
      </c>
      <c r="M7803" s="20">
        <v>6.98</v>
      </c>
      <c r="N7803" s="20">
        <v>5.52</v>
      </c>
      <c r="AE7803">
        <f t="shared" si="121"/>
        <v>2006</v>
      </c>
    </row>
    <row r="7804" spans="1:31" x14ac:dyDescent="0.25">
      <c r="A7804" s="7">
        <v>7801</v>
      </c>
      <c r="B7804" s="8">
        <v>38852</v>
      </c>
      <c r="C7804" t="s">
        <v>3</v>
      </c>
      <c r="D7804" t="s">
        <v>165</v>
      </c>
      <c r="E7804" t="s">
        <v>9</v>
      </c>
      <c r="F7804" t="s">
        <v>122</v>
      </c>
      <c r="G7804" t="s">
        <v>732</v>
      </c>
      <c r="H7804" s="135" t="s">
        <v>2359</v>
      </c>
      <c r="I7804" t="s">
        <v>1454</v>
      </c>
      <c r="J7804" s="20">
        <v>18</v>
      </c>
      <c r="K7804" s="20" t="s">
        <v>3</v>
      </c>
      <c r="L7804" t="s">
        <v>1464</v>
      </c>
      <c r="M7804" s="20">
        <v>6.04</v>
      </c>
      <c r="N7804" s="20">
        <v>3.96</v>
      </c>
      <c r="AE7804">
        <f t="shared" si="121"/>
        <v>2006</v>
      </c>
    </row>
    <row r="7805" spans="1:31" x14ac:dyDescent="0.25">
      <c r="A7805" s="7">
        <v>7802</v>
      </c>
      <c r="B7805" s="8">
        <v>38853</v>
      </c>
      <c r="C7805" t="s">
        <v>3</v>
      </c>
      <c r="D7805" t="s">
        <v>427</v>
      </c>
      <c r="E7805" t="s">
        <v>9</v>
      </c>
      <c r="F7805" t="s">
        <v>465</v>
      </c>
      <c r="G7805" t="s">
        <v>714</v>
      </c>
      <c r="H7805" s="135" t="s">
        <v>2006</v>
      </c>
      <c r="I7805" t="s">
        <v>1454</v>
      </c>
      <c r="J7805" s="20">
        <v>25</v>
      </c>
      <c r="K7805" s="20" t="s">
        <v>9</v>
      </c>
      <c r="L7805" t="s">
        <v>1464</v>
      </c>
      <c r="M7805" s="20">
        <v>5.5</v>
      </c>
      <c r="N7805" s="20">
        <v>8</v>
      </c>
      <c r="AE7805">
        <f t="shared" si="121"/>
        <v>2006</v>
      </c>
    </row>
    <row r="7806" spans="1:31" x14ac:dyDescent="0.25">
      <c r="A7806" s="7">
        <v>7803</v>
      </c>
      <c r="B7806" s="8">
        <v>38853</v>
      </c>
      <c r="C7806" t="s">
        <v>3</v>
      </c>
      <c r="D7806" t="s">
        <v>705</v>
      </c>
      <c r="E7806" t="s">
        <v>9</v>
      </c>
      <c r="F7806" t="s">
        <v>329</v>
      </c>
      <c r="G7806" t="s">
        <v>14</v>
      </c>
      <c r="H7806" s="135" t="s">
        <v>1507</v>
      </c>
      <c r="I7806" t="s">
        <v>1454</v>
      </c>
      <c r="J7806" s="20">
        <v>102</v>
      </c>
      <c r="K7806" s="20" t="s">
        <v>3</v>
      </c>
      <c r="L7806" t="s">
        <v>1464</v>
      </c>
      <c r="M7806" s="20">
        <v>29.56</v>
      </c>
      <c r="N7806" s="20">
        <v>22.44</v>
      </c>
      <c r="AE7806">
        <f t="shared" si="121"/>
        <v>2006</v>
      </c>
    </row>
    <row r="7807" spans="1:31" x14ac:dyDescent="0.25">
      <c r="A7807" s="7">
        <v>7804</v>
      </c>
      <c r="B7807" s="8">
        <v>38853</v>
      </c>
      <c r="C7807" t="s">
        <v>3</v>
      </c>
      <c r="D7807" t="s">
        <v>678</v>
      </c>
      <c r="E7807" t="s">
        <v>9</v>
      </c>
      <c r="F7807" t="s">
        <v>190</v>
      </c>
      <c r="G7807" t="s">
        <v>714</v>
      </c>
      <c r="H7807" s="9" t="s">
        <v>2252</v>
      </c>
      <c r="I7807" t="s">
        <v>1454</v>
      </c>
      <c r="J7807" s="20">
        <v>17</v>
      </c>
      <c r="K7807" s="20" t="s">
        <v>1465</v>
      </c>
      <c r="L7807" t="s">
        <v>1466</v>
      </c>
      <c r="M7807" s="20">
        <v>4.25</v>
      </c>
      <c r="N7807" s="20">
        <v>4.25</v>
      </c>
      <c r="AE7807">
        <f t="shared" si="121"/>
        <v>2006</v>
      </c>
    </row>
    <row r="7808" spans="1:31" x14ac:dyDescent="0.25">
      <c r="A7808" s="7">
        <v>7805</v>
      </c>
      <c r="B7808" s="8">
        <v>38853</v>
      </c>
      <c r="C7808" t="s">
        <v>3</v>
      </c>
      <c r="D7808" t="s">
        <v>721</v>
      </c>
      <c r="E7808" t="s">
        <v>9</v>
      </c>
      <c r="F7808" t="s">
        <v>787</v>
      </c>
      <c r="G7808" t="s">
        <v>732</v>
      </c>
      <c r="H7808" s="135" t="s">
        <v>2175</v>
      </c>
      <c r="I7808" t="s">
        <v>1455</v>
      </c>
      <c r="J7808" s="20">
        <v>40</v>
      </c>
      <c r="K7808" s="20" t="s">
        <v>3</v>
      </c>
      <c r="L7808" t="s">
        <v>1464</v>
      </c>
      <c r="M7808" s="20">
        <v>6.1</v>
      </c>
      <c r="N7808" s="20">
        <v>4.4000000000000004</v>
      </c>
      <c r="AE7808">
        <f t="shared" si="121"/>
        <v>2006</v>
      </c>
    </row>
    <row r="7809" spans="1:31" x14ac:dyDescent="0.25">
      <c r="A7809" s="7">
        <v>7806</v>
      </c>
      <c r="B7809" s="8">
        <v>38854</v>
      </c>
      <c r="C7809" t="s">
        <v>3</v>
      </c>
      <c r="D7809" t="s">
        <v>807</v>
      </c>
      <c r="E7809" t="s">
        <v>9</v>
      </c>
      <c r="F7809" t="s">
        <v>621</v>
      </c>
      <c r="G7809" t="s">
        <v>14</v>
      </c>
      <c r="H7809" s="135" t="s">
        <v>1496</v>
      </c>
      <c r="I7809" t="s">
        <v>1458</v>
      </c>
      <c r="J7809" s="20">
        <v>11</v>
      </c>
      <c r="K7809" s="20" t="s">
        <v>1465</v>
      </c>
      <c r="L7809" t="s">
        <v>1466</v>
      </c>
      <c r="M7809" s="20">
        <v>30</v>
      </c>
      <c r="N7809" s="20">
        <v>10</v>
      </c>
      <c r="AE7809">
        <f t="shared" si="121"/>
        <v>2006</v>
      </c>
    </row>
    <row r="7810" spans="1:31" x14ac:dyDescent="0.25">
      <c r="A7810" s="7">
        <v>7807</v>
      </c>
      <c r="B7810" s="8">
        <v>38855</v>
      </c>
      <c r="C7810" t="s">
        <v>3</v>
      </c>
      <c r="D7810" t="s">
        <v>779</v>
      </c>
      <c r="E7810" t="s">
        <v>9</v>
      </c>
      <c r="F7810" t="s">
        <v>721</v>
      </c>
      <c r="G7810" t="s">
        <v>633</v>
      </c>
      <c r="H7810" s="135" t="s">
        <v>1496</v>
      </c>
      <c r="I7810" t="s">
        <v>1455</v>
      </c>
      <c r="J7810" s="20">
        <v>8</v>
      </c>
      <c r="K7810" s="20" t="s">
        <v>9</v>
      </c>
      <c r="L7810" t="s">
        <v>1463</v>
      </c>
      <c r="M7810" s="20">
        <v>0.96</v>
      </c>
      <c r="N7810" s="20">
        <v>1.54</v>
      </c>
      <c r="AE7810">
        <f t="shared" si="121"/>
        <v>2006</v>
      </c>
    </row>
    <row r="7811" spans="1:31" x14ac:dyDescent="0.25">
      <c r="A7811" s="7">
        <v>7808</v>
      </c>
      <c r="B7811" s="8">
        <v>38855</v>
      </c>
      <c r="C7811" t="s">
        <v>3</v>
      </c>
      <c r="D7811" t="s">
        <v>524</v>
      </c>
      <c r="E7811" t="s">
        <v>9</v>
      </c>
      <c r="F7811" t="s">
        <v>667</v>
      </c>
      <c r="G7811" t="s">
        <v>569</v>
      </c>
      <c r="H7811" s="9" t="s">
        <v>2265</v>
      </c>
      <c r="I7811" t="s">
        <v>1454</v>
      </c>
      <c r="J7811" s="20">
        <v>16</v>
      </c>
      <c r="K7811" s="20" t="s">
        <v>3</v>
      </c>
      <c r="L7811" t="s">
        <v>1463</v>
      </c>
      <c r="M7811" s="20">
        <v>5.16</v>
      </c>
      <c r="N7811" s="20">
        <v>3.84</v>
      </c>
      <c r="AE7811">
        <f t="shared" si="121"/>
        <v>2006</v>
      </c>
    </row>
    <row r="7812" spans="1:31" x14ac:dyDescent="0.25">
      <c r="A7812" s="7">
        <v>7809</v>
      </c>
      <c r="B7812" s="8">
        <v>38856</v>
      </c>
      <c r="C7812" t="s">
        <v>3</v>
      </c>
      <c r="D7812" t="s">
        <v>741</v>
      </c>
      <c r="E7812" t="s">
        <v>9</v>
      </c>
      <c r="F7812" t="s">
        <v>795</v>
      </c>
      <c r="G7812" t="s">
        <v>732</v>
      </c>
      <c r="H7812" s="135" t="s">
        <v>2126</v>
      </c>
      <c r="I7812" t="s">
        <v>1454</v>
      </c>
      <c r="J7812" s="20">
        <v>18</v>
      </c>
      <c r="K7812" s="20" t="s">
        <v>1465</v>
      </c>
      <c r="L7812" t="s">
        <v>1466</v>
      </c>
      <c r="M7812" s="20">
        <v>4.5</v>
      </c>
      <c r="N7812" s="20">
        <v>4.5</v>
      </c>
      <c r="AE7812">
        <f t="shared" ref="AE7812:AE7875" si="122">YEAR(B7812)</f>
        <v>2006</v>
      </c>
    </row>
    <row r="7813" spans="1:31" x14ac:dyDescent="0.25">
      <c r="A7813" s="7">
        <v>7810</v>
      </c>
      <c r="B7813" s="8">
        <v>38856</v>
      </c>
      <c r="C7813" t="s">
        <v>3</v>
      </c>
      <c r="D7813" t="s">
        <v>568</v>
      </c>
      <c r="E7813" t="s">
        <v>9</v>
      </c>
      <c r="F7813" t="s">
        <v>786</v>
      </c>
      <c r="G7813" t="s">
        <v>14</v>
      </c>
      <c r="H7813" s="135" t="s">
        <v>1530</v>
      </c>
      <c r="I7813" t="s">
        <v>1455</v>
      </c>
      <c r="J7813" s="20">
        <v>5</v>
      </c>
      <c r="K7813" s="20" t="s">
        <v>9</v>
      </c>
      <c r="L7813" t="s">
        <v>1464</v>
      </c>
      <c r="M7813" s="20">
        <v>0.55000000000000004</v>
      </c>
      <c r="N7813" s="20">
        <v>1.2</v>
      </c>
      <c r="AE7813">
        <f t="shared" si="122"/>
        <v>2006</v>
      </c>
    </row>
    <row r="7814" spans="1:31" x14ac:dyDescent="0.25">
      <c r="A7814" s="7">
        <v>7811</v>
      </c>
      <c r="B7814" s="8">
        <v>38856</v>
      </c>
      <c r="C7814" t="s">
        <v>3</v>
      </c>
      <c r="D7814" t="s">
        <v>786</v>
      </c>
      <c r="E7814" t="s">
        <v>9</v>
      </c>
      <c r="F7814" t="s">
        <v>737</v>
      </c>
      <c r="G7814" t="s">
        <v>11</v>
      </c>
      <c r="H7814" s="135" t="s">
        <v>1499</v>
      </c>
      <c r="I7814" t="s">
        <v>1454</v>
      </c>
      <c r="J7814" s="20">
        <v>20</v>
      </c>
      <c r="K7814" s="20" t="s">
        <v>3</v>
      </c>
      <c r="L7814" t="s">
        <v>1464</v>
      </c>
      <c r="M7814" s="20">
        <v>6.6</v>
      </c>
      <c r="N7814" s="20">
        <v>4.4000000000000004</v>
      </c>
      <c r="AE7814">
        <f t="shared" si="122"/>
        <v>2006</v>
      </c>
    </row>
    <row r="7815" spans="1:31" x14ac:dyDescent="0.25">
      <c r="A7815" s="7">
        <v>7812</v>
      </c>
      <c r="B7815" s="8">
        <v>38856</v>
      </c>
      <c r="C7815" t="s">
        <v>3</v>
      </c>
      <c r="D7815" t="s">
        <v>741</v>
      </c>
      <c r="E7815" t="s">
        <v>9</v>
      </c>
      <c r="F7815" t="s">
        <v>795</v>
      </c>
      <c r="G7815" t="s">
        <v>732</v>
      </c>
      <c r="H7815" s="135" t="s">
        <v>2176</v>
      </c>
      <c r="I7815" t="s">
        <v>1454</v>
      </c>
      <c r="J7815" s="20">
        <v>26</v>
      </c>
      <c r="K7815" s="20" t="s">
        <v>3</v>
      </c>
      <c r="L7815" t="s">
        <v>1464</v>
      </c>
      <c r="M7815" s="20">
        <v>8.2800000000000011</v>
      </c>
      <c r="N7815" s="20">
        <v>5.72</v>
      </c>
      <c r="AE7815">
        <f t="shared" si="122"/>
        <v>2006</v>
      </c>
    </row>
    <row r="7816" spans="1:31" x14ac:dyDescent="0.25">
      <c r="A7816" s="7">
        <v>7813</v>
      </c>
      <c r="B7816" s="8">
        <v>38856</v>
      </c>
      <c r="C7816" t="s">
        <v>3</v>
      </c>
      <c r="D7816" t="s">
        <v>787</v>
      </c>
      <c r="E7816" t="s">
        <v>9</v>
      </c>
      <c r="F7816" t="s">
        <v>679</v>
      </c>
      <c r="G7816" t="s">
        <v>732</v>
      </c>
      <c r="H7816" s="135" t="s">
        <v>2326</v>
      </c>
      <c r="I7816" t="s">
        <v>1454</v>
      </c>
      <c r="J7816" s="20">
        <v>8</v>
      </c>
      <c r="K7816" s="20" t="s">
        <v>9</v>
      </c>
      <c r="L7816" t="s">
        <v>1464</v>
      </c>
      <c r="M7816" s="20">
        <v>1.76</v>
      </c>
      <c r="N7816" s="20">
        <v>3.24</v>
      </c>
      <c r="AE7816">
        <f t="shared" si="122"/>
        <v>2006</v>
      </c>
    </row>
    <row r="7817" spans="1:31" x14ac:dyDescent="0.25">
      <c r="A7817" s="7">
        <v>7814</v>
      </c>
      <c r="B7817" s="8">
        <v>38857</v>
      </c>
      <c r="C7817" t="s">
        <v>3</v>
      </c>
      <c r="D7817" t="s">
        <v>270</v>
      </c>
      <c r="E7817" t="s">
        <v>9</v>
      </c>
      <c r="F7817" t="s">
        <v>782</v>
      </c>
      <c r="G7817" t="s">
        <v>377</v>
      </c>
      <c r="H7817" s="9" t="s">
        <v>2360</v>
      </c>
      <c r="I7817" t="s">
        <v>1455</v>
      </c>
      <c r="J7817" s="20">
        <v>22</v>
      </c>
      <c r="K7817" s="20" t="s">
        <v>3</v>
      </c>
      <c r="L7817" t="s">
        <v>1464</v>
      </c>
      <c r="M7817" s="20">
        <v>3.58</v>
      </c>
      <c r="N7817" s="20">
        <v>2.42</v>
      </c>
      <c r="AE7817">
        <f t="shared" si="122"/>
        <v>2006</v>
      </c>
    </row>
    <row r="7818" spans="1:31" x14ac:dyDescent="0.25">
      <c r="A7818" s="7">
        <v>7815</v>
      </c>
      <c r="B7818" s="8">
        <v>38857</v>
      </c>
      <c r="C7818" t="s">
        <v>3</v>
      </c>
      <c r="D7818" t="s">
        <v>794</v>
      </c>
      <c r="E7818" t="s">
        <v>9</v>
      </c>
      <c r="F7818" t="s">
        <v>787</v>
      </c>
      <c r="G7818" t="s">
        <v>648</v>
      </c>
      <c r="H7818" s="135" t="s">
        <v>1833</v>
      </c>
      <c r="I7818" t="s">
        <v>1455</v>
      </c>
      <c r="J7818" s="20">
        <v>4</v>
      </c>
      <c r="K7818" s="20" t="s">
        <v>9</v>
      </c>
      <c r="L7818" t="s">
        <v>1463</v>
      </c>
      <c r="M7818" s="20">
        <v>0.48</v>
      </c>
      <c r="N7818" s="20">
        <v>1.02</v>
      </c>
      <c r="AE7818">
        <f t="shared" si="122"/>
        <v>2006</v>
      </c>
    </row>
    <row r="7819" spans="1:31" x14ac:dyDescent="0.25">
      <c r="A7819" s="7">
        <v>7816</v>
      </c>
      <c r="B7819" s="8">
        <v>38857</v>
      </c>
      <c r="C7819" t="s">
        <v>3</v>
      </c>
      <c r="D7819" t="s">
        <v>794</v>
      </c>
      <c r="E7819" t="s">
        <v>9</v>
      </c>
      <c r="F7819" t="s">
        <v>787</v>
      </c>
      <c r="G7819" t="s">
        <v>648</v>
      </c>
      <c r="H7819" s="135" t="s">
        <v>1877</v>
      </c>
      <c r="I7819" t="s">
        <v>1455</v>
      </c>
      <c r="J7819" s="20">
        <v>6</v>
      </c>
      <c r="K7819" s="20" t="s">
        <v>3</v>
      </c>
      <c r="L7819" t="s">
        <v>1463</v>
      </c>
      <c r="M7819" s="20">
        <v>1.28</v>
      </c>
      <c r="N7819" s="20">
        <v>0.72</v>
      </c>
      <c r="AE7819">
        <f t="shared" si="122"/>
        <v>2006</v>
      </c>
    </row>
    <row r="7820" spans="1:31" x14ac:dyDescent="0.25">
      <c r="A7820" s="7">
        <v>7817</v>
      </c>
      <c r="B7820" s="8">
        <v>38857</v>
      </c>
      <c r="C7820" t="s">
        <v>3</v>
      </c>
      <c r="D7820" t="s">
        <v>794</v>
      </c>
      <c r="E7820" t="s">
        <v>9</v>
      </c>
      <c r="F7820" t="s">
        <v>787</v>
      </c>
      <c r="G7820" t="s">
        <v>648</v>
      </c>
      <c r="H7820" s="135" t="s">
        <v>1885</v>
      </c>
      <c r="I7820" t="s">
        <v>1455</v>
      </c>
      <c r="J7820" s="20">
        <v>5</v>
      </c>
      <c r="K7820" s="20" t="s">
        <v>3</v>
      </c>
      <c r="L7820" t="s">
        <v>1463</v>
      </c>
      <c r="M7820" s="20">
        <v>1.1499999999999999</v>
      </c>
      <c r="N7820" s="20">
        <v>0.6</v>
      </c>
      <c r="AE7820">
        <f t="shared" si="122"/>
        <v>2006</v>
      </c>
    </row>
    <row r="7821" spans="1:31" x14ac:dyDescent="0.25">
      <c r="A7821" s="7">
        <v>7818</v>
      </c>
      <c r="B7821" s="8">
        <v>38857</v>
      </c>
      <c r="C7821" t="s">
        <v>3</v>
      </c>
      <c r="D7821" t="s">
        <v>743</v>
      </c>
      <c r="E7821" t="s">
        <v>9</v>
      </c>
      <c r="F7821" t="s">
        <v>66</v>
      </c>
      <c r="G7821" t="s">
        <v>648</v>
      </c>
      <c r="H7821" s="135" t="s">
        <v>1810</v>
      </c>
      <c r="I7821" t="s">
        <v>1454</v>
      </c>
      <c r="J7821" s="20">
        <v>50</v>
      </c>
      <c r="K7821" s="20" t="s">
        <v>9</v>
      </c>
      <c r="L7821" t="s">
        <v>1464</v>
      </c>
      <c r="M7821" s="20">
        <v>11</v>
      </c>
      <c r="N7821" s="20">
        <v>15</v>
      </c>
      <c r="AE7821">
        <f t="shared" si="122"/>
        <v>2006</v>
      </c>
    </row>
    <row r="7822" spans="1:31" x14ac:dyDescent="0.25">
      <c r="A7822" s="7">
        <v>7819</v>
      </c>
      <c r="B7822" s="8">
        <v>38858</v>
      </c>
      <c r="C7822" t="s">
        <v>3</v>
      </c>
      <c r="D7822" t="s">
        <v>543</v>
      </c>
      <c r="E7822" t="s">
        <v>9</v>
      </c>
      <c r="F7822" t="s">
        <v>270</v>
      </c>
      <c r="G7822" t="s">
        <v>648</v>
      </c>
      <c r="H7822" s="135" t="s">
        <v>2330</v>
      </c>
      <c r="I7822" t="s">
        <v>1454</v>
      </c>
      <c r="J7822" s="20">
        <v>15</v>
      </c>
      <c r="K7822" s="20" t="s">
        <v>9</v>
      </c>
      <c r="L7822" t="s">
        <v>1464</v>
      </c>
      <c r="M7822" s="20">
        <v>3.3</v>
      </c>
      <c r="N7822" s="20">
        <v>5.2</v>
      </c>
      <c r="AE7822">
        <f t="shared" si="122"/>
        <v>2006</v>
      </c>
    </row>
    <row r="7823" spans="1:31" x14ac:dyDescent="0.25">
      <c r="A7823" s="7">
        <v>7820</v>
      </c>
      <c r="B7823" s="8">
        <v>38858</v>
      </c>
      <c r="C7823" t="s">
        <v>3</v>
      </c>
      <c r="D7823" t="s">
        <v>543</v>
      </c>
      <c r="E7823" t="s">
        <v>9</v>
      </c>
      <c r="F7823" t="s">
        <v>521</v>
      </c>
      <c r="G7823" t="s">
        <v>648</v>
      </c>
      <c r="H7823" s="135" t="s">
        <v>2330</v>
      </c>
      <c r="I7823" t="s">
        <v>1454</v>
      </c>
      <c r="J7823" s="20">
        <v>18</v>
      </c>
      <c r="K7823" s="20" t="s">
        <v>3</v>
      </c>
      <c r="L7823" t="s">
        <v>1464</v>
      </c>
      <c r="M7823" s="20">
        <v>6.04</v>
      </c>
      <c r="N7823" s="20">
        <v>3.96</v>
      </c>
      <c r="AE7823">
        <f t="shared" si="122"/>
        <v>2006</v>
      </c>
    </row>
    <row r="7824" spans="1:31" x14ac:dyDescent="0.25">
      <c r="A7824" s="7">
        <v>7821</v>
      </c>
      <c r="B7824" s="8">
        <v>38858</v>
      </c>
      <c r="C7824" t="s">
        <v>3</v>
      </c>
      <c r="D7824" t="s">
        <v>743</v>
      </c>
      <c r="E7824" t="s">
        <v>9</v>
      </c>
      <c r="F7824" t="s">
        <v>730</v>
      </c>
      <c r="G7824" t="s">
        <v>714</v>
      </c>
      <c r="H7824" s="135" t="s">
        <v>1496</v>
      </c>
      <c r="I7824" t="s">
        <v>1454</v>
      </c>
      <c r="J7824" s="20">
        <v>81</v>
      </c>
      <c r="K7824" s="20" t="s">
        <v>3</v>
      </c>
      <c r="L7824" t="s">
        <v>1463</v>
      </c>
      <c r="M7824" s="20">
        <v>22.06</v>
      </c>
      <c r="N7824" s="20">
        <v>19.440000000000001</v>
      </c>
      <c r="AE7824">
        <f t="shared" si="122"/>
        <v>2006</v>
      </c>
    </row>
    <row r="7825" spans="1:31" x14ac:dyDescent="0.25">
      <c r="A7825" s="7">
        <v>7822</v>
      </c>
      <c r="B7825" s="8">
        <v>38858</v>
      </c>
      <c r="C7825" t="s">
        <v>3</v>
      </c>
      <c r="D7825" t="s">
        <v>524</v>
      </c>
      <c r="E7825" t="s">
        <v>9</v>
      </c>
      <c r="F7825" t="s">
        <v>667</v>
      </c>
      <c r="G7825" t="s">
        <v>569</v>
      </c>
      <c r="H7825" s="9" t="s">
        <v>2165</v>
      </c>
      <c r="I7825" t="s">
        <v>1454</v>
      </c>
      <c r="J7825" s="20">
        <v>18</v>
      </c>
      <c r="K7825" s="20" t="s">
        <v>9</v>
      </c>
      <c r="L7825" t="s">
        <v>1464</v>
      </c>
      <c r="M7825" s="20">
        <v>3.96</v>
      </c>
      <c r="N7825" s="20">
        <v>6.04</v>
      </c>
      <c r="AE7825">
        <f t="shared" si="122"/>
        <v>2006</v>
      </c>
    </row>
    <row r="7826" spans="1:31" x14ac:dyDescent="0.25">
      <c r="A7826" s="7">
        <v>7823</v>
      </c>
      <c r="B7826" s="8">
        <v>38859</v>
      </c>
      <c r="C7826" t="s">
        <v>3</v>
      </c>
      <c r="D7826" t="s">
        <v>808</v>
      </c>
      <c r="E7826" t="s">
        <v>9</v>
      </c>
      <c r="F7826" t="s">
        <v>273</v>
      </c>
      <c r="G7826" t="s">
        <v>377</v>
      </c>
      <c r="H7826" s="9" t="s">
        <v>2171</v>
      </c>
      <c r="I7826" t="s">
        <v>1458</v>
      </c>
      <c r="J7826" s="20">
        <v>12</v>
      </c>
      <c r="K7826" s="20" t="s">
        <v>1465</v>
      </c>
      <c r="L7826" t="s">
        <v>1466</v>
      </c>
      <c r="M7826" s="20">
        <v>30</v>
      </c>
      <c r="N7826" s="20">
        <v>10</v>
      </c>
      <c r="AE7826">
        <f t="shared" si="122"/>
        <v>2006</v>
      </c>
    </row>
    <row r="7827" spans="1:31" x14ac:dyDescent="0.25">
      <c r="A7827" s="7">
        <v>7824</v>
      </c>
      <c r="B7827" s="8">
        <v>38859</v>
      </c>
      <c r="C7827" t="s">
        <v>3</v>
      </c>
      <c r="D7827" t="s">
        <v>557</v>
      </c>
      <c r="E7827" t="s">
        <v>9</v>
      </c>
      <c r="F7827" t="s">
        <v>727</v>
      </c>
      <c r="G7827" t="s">
        <v>377</v>
      </c>
      <c r="H7827" s="136" t="s">
        <v>1598</v>
      </c>
      <c r="I7827" t="s">
        <v>1454</v>
      </c>
      <c r="J7827" s="20">
        <v>24</v>
      </c>
      <c r="K7827" s="20" t="s">
        <v>9</v>
      </c>
      <c r="L7827" t="s">
        <v>1464</v>
      </c>
      <c r="M7827" s="20">
        <v>5.28</v>
      </c>
      <c r="N7827" s="20">
        <v>7.72</v>
      </c>
      <c r="AE7827">
        <f t="shared" si="122"/>
        <v>2006</v>
      </c>
    </row>
    <row r="7828" spans="1:31" x14ac:dyDescent="0.25">
      <c r="A7828" s="7">
        <v>7825</v>
      </c>
      <c r="B7828" s="8">
        <v>38859</v>
      </c>
      <c r="C7828" t="s">
        <v>3</v>
      </c>
      <c r="D7828" t="s">
        <v>186</v>
      </c>
      <c r="E7828" t="s">
        <v>9</v>
      </c>
      <c r="F7828" t="s">
        <v>809</v>
      </c>
      <c r="G7828" t="s">
        <v>14</v>
      </c>
      <c r="H7828" s="135" t="s">
        <v>1516</v>
      </c>
      <c r="I7828" t="s">
        <v>1458</v>
      </c>
      <c r="J7828" s="20">
        <v>12</v>
      </c>
      <c r="K7828" s="20" t="s">
        <v>1465</v>
      </c>
      <c r="L7828" t="s">
        <v>1466</v>
      </c>
      <c r="M7828" s="20">
        <v>10</v>
      </c>
      <c r="N7828" s="20">
        <v>30</v>
      </c>
      <c r="AE7828">
        <f t="shared" si="122"/>
        <v>2006</v>
      </c>
    </row>
    <row r="7829" spans="1:31" x14ac:dyDescent="0.25">
      <c r="A7829" s="7">
        <v>7826</v>
      </c>
      <c r="B7829" s="8">
        <v>38859</v>
      </c>
      <c r="C7829" t="s">
        <v>3</v>
      </c>
      <c r="D7829" t="s">
        <v>655</v>
      </c>
      <c r="E7829" t="s">
        <v>9</v>
      </c>
      <c r="F7829" t="s">
        <v>122</v>
      </c>
      <c r="G7829" t="s">
        <v>648</v>
      </c>
      <c r="H7829" s="135" t="s">
        <v>1785</v>
      </c>
      <c r="I7829" t="s">
        <v>1454</v>
      </c>
      <c r="J7829" s="20">
        <v>24</v>
      </c>
      <c r="K7829" s="20" t="s">
        <v>1465</v>
      </c>
      <c r="L7829" t="s">
        <v>1466</v>
      </c>
      <c r="M7829" s="20">
        <v>6</v>
      </c>
      <c r="N7829" s="20">
        <v>6</v>
      </c>
      <c r="AE7829">
        <f t="shared" si="122"/>
        <v>2006</v>
      </c>
    </row>
    <row r="7830" spans="1:31" x14ac:dyDescent="0.25">
      <c r="A7830" s="7">
        <v>7827</v>
      </c>
      <c r="B7830" s="8">
        <v>38859</v>
      </c>
      <c r="C7830" t="s">
        <v>3</v>
      </c>
      <c r="D7830" t="s">
        <v>186</v>
      </c>
      <c r="E7830" t="s">
        <v>9</v>
      </c>
      <c r="F7830" t="s">
        <v>810</v>
      </c>
      <c r="G7830" t="s">
        <v>648</v>
      </c>
      <c r="H7830" s="136" t="s">
        <v>1496</v>
      </c>
      <c r="I7830" t="s">
        <v>1458</v>
      </c>
      <c r="J7830" s="20">
        <v>16</v>
      </c>
      <c r="K7830" s="20" t="s">
        <v>9</v>
      </c>
      <c r="L7830" t="s">
        <v>1463</v>
      </c>
      <c r="M7830" s="20">
        <v>10</v>
      </c>
      <c r="N7830" s="20">
        <v>30</v>
      </c>
      <c r="AE7830">
        <f t="shared" si="122"/>
        <v>2006</v>
      </c>
    </row>
    <row r="7831" spans="1:31" x14ac:dyDescent="0.25">
      <c r="A7831" s="7">
        <v>7828</v>
      </c>
      <c r="B7831" s="8">
        <v>38859</v>
      </c>
      <c r="C7831" t="s">
        <v>3</v>
      </c>
      <c r="D7831" t="s">
        <v>783</v>
      </c>
      <c r="E7831" t="s">
        <v>9</v>
      </c>
      <c r="F7831" t="s">
        <v>381</v>
      </c>
      <c r="G7831" t="s">
        <v>569</v>
      </c>
      <c r="H7831" s="135" t="s">
        <v>1496</v>
      </c>
      <c r="I7831" t="s">
        <v>1454</v>
      </c>
      <c r="J7831" s="20">
        <v>17</v>
      </c>
      <c r="K7831" s="20" t="s">
        <v>9</v>
      </c>
      <c r="L7831" t="s">
        <v>1463</v>
      </c>
      <c r="M7831" s="20">
        <v>4.08</v>
      </c>
      <c r="N7831" s="20">
        <v>5.42</v>
      </c>
      <c r="AE7831">
        <f t="shared" si="122"/>
        <v>2006</v>
      </c>
    </row>
    <row r="7832" spans="1:31" x14ac:dyDescent="0.25">
      <c r="A7832" s="7">
        <v>7829</v>
      </c>
      <c r="B7832" s="8">
        <v>38859</v>
      </c>
      <c r="C7832" t="s">
        <v>3</v>
      </c>
      <c r="D7832" t="s">
        <v>655</v>
      </c>
      <c r="E7832" t="s">
        <v>9</v>
      </c>
      <c r="F7832" t="s">
        <v>661</v>
      </c>
      <c r="G7832" t="s">
        <v>569</v>
      </c>
      <c r="H7832" s="9" t="s">
        <v>2212</v>
      </c>
      <c r="I7832" t="s">
        <v>1454</v>
      </c>
      <c r="J7832" s="20">
        <v>16</v>
      </c>
      <c r="K7832" s="20" t="s">
        <v>1465</v>
      </c>
      <c r="L7832" t="s">
        <v>1466</v>
      </c>
      <c r="M7832" s="20">
        <v>4</v>
      </c>
      <c r="N7832" s="20">
        <v>4</v>
      </c>
      <c r="AE7832">
        <f t="shared" si="122"/>
        <v>2006</v>
      </c>
    </row>
    <row r="7833" spans="1:31" x14ac:dyDescent="0.25">
      <c r="A7833" s="7">
        <v>7830</v>
      </c>
      <c r="B7833" s="8">
        <v>38860</v>
      </c>
      <c r="C7833" t="s">
        <v>3</v>
      </c>
      <c r="D7833" t="s">
        <v>770</v>
      </c>
      <c r="E7833" t="s">
        <v>9</v>
      </c>
      <c r="F7833" t="s">
        <v>767</v>
      </c>
      <c r="G7833" t="s">
        <v>377</v>
      </c>
      <c r="H7833" s="9" t="s">
        <v>2361</v>
      </c>
      <c r="I7833" t="s">
        <v>1454</v>
      </c>
      <c r="J7833" s="20">
        <v>1</v>
      </c>
      <c r="K7833" s="20" t="s">
        <v>1465</v>
      </c>
      <c r="L7833" t="s">
        <v>1466</v>
      </c>
      <c r="M7833" s="20">
        <v>0.25</v>
      </c>
      <c r="N7833" s="20">
        <v>0.25</v>
      </c>
      <c r="AE7833">
        <f t="shared" si="122"/>
        <v>2006</v>
      </c>
    </row>
    <row r="7834" spans="1:31" x14ac:dyDescent="0.25">
      <c r="A7834" s="7">
        <v>7831</v>
      </c>
      <c r="B7834" s="8">
        <v>38860</v>
      </c>
      <c r="C7834" t="s">
        <v>3</v>
      </c>
      <c r="D7834" t="s">
        <v>770</v>
      </c>
      <c r="E7834" t="s">
        <v>9</v>
      </c>
      <c r="F7834" t="s">
        <v>767</v>
      </c>
      <c r="G7834" t="s">
        <v>377</v>
      </c>
      <c r="H7834" s="136" t="s">
        <v>1598</v>
      </c>
      <c r="I7834" t="s">
        <v>1454</v>
      </c>
      <c r="J7834" s="20">
        <v>98</v>
      </c>
      <c r="K7834" s="20" t="s">
        <v>3</v>
      </c>
      <c r="L7834" t="s">
        <v>1464</v>
      </c>
      <c r="M7834" s="20">
        <v>28.44</v>
      </c>
      <c r="N7834" s="20">
        <v>21.56</v>
      </c>
      <c r="AE7834">
        <f t="shared" si="122"/>
        <v>2006</v>
      </c>
    </row>
    <row r="7835" spans="1:31" x14ac:dyDescent="0.25">
      <c r="A7835" s="7">
        <v>7832</v>
      </c>
      <c r="B7835" s="8">
        <v>38861</v>
      </c>
      <c r="C7835" t="s">
        <v>3</v>
      </c>
      <c r="D7835" t="s">
        <v>803</v>
      </c>
      <c r="E7835" t="s">
        <v>9</v>
      </c>
      <c r="F7835" t="s">
        <v>767</v>
      </c>
      <c r="G7835" t="s">
        <v>65</v>
      </c>
      <c r="H7835" s="135" t="s">
        <v>1540</v>
      </c>
      <c r="I7835" t="s">
        <v>1454</v>
      </c>
      <c r="J7835" s="20">
        <v>50</v>
      </c>
      <c r="K7835" s="20" t="s">
        <v>9</v>
      </c>
      <c r="L7835" t="s">
        <v>1464</v>
      </c>
      <c r="M7835" s="20">
        <v>11</v>
      </c>
      <c r="N7835" s="20">
        <v>15</v>
      </c>
      <c r="AE7835">
        <f t="shared" si="122"/>
        <v>2006</v>
      </c>
    </row>
    <row r="7836" spans="1:31" x14ac:dyDescent="0.25">
      <c r="A7836" s="7">
        <v>7833</v>
      </c>
      <c r="B7836" s="8">
        <v>38861</v>
      </c>
      <c r="C7836" t="s">
        <v>3</v>
      </c>
      <c r="D7836" t="s">
        <v>160</v>
      </c>
      <c r="E7836" t="s">
        <v>9</v>
      </c>
      <c r="F7836" t="s">
        <v>683</v>
      </c>
      <c r="G7836" t="s">
        <v>65</v>
      </c>
      <c r="H7836" s="135" t="s">
        <v>1558</v>
      </c>
      <c r="I7836" t="s">
        <v>1454</v>
      </c>
      <c r="J7836" s="20">
        <v>18</v>
      </c>
      <c r="K7836" s="20" t="s">
        <v>3</v>
      </c>
      <c r="L7836" t="s">
        <v>1464</v>
      </c>
      <c r="M7836" s="20">
        <v>6.04</v>
      </c>
      <c r="N7836" s="20">
        <v>3.96</v>
      </c>
      <c r="AE7836">
        <f t="shared" si="122"/>
        <v>2006</v>
      </c>
    </row>
    <row r="7837" spans="1:31" x14ac:dyDescent="0.25">
      <c r="A7837" s="7">
        <v>7834</v>
      </c>
      <c r="B7837" s="8">
        <v>38861</v>
      </c>
      <c r="C7837" t="s">
        <v>3</v>
      </c>
      <c r="D7837" t="s">
        <v>15</v>
      </c>
      <c r="E7837" t="s">
        <v>9</v>
      </c>
      <c r="F7837" t="s">
        <v>37</v>
      </c>
      <c r="G7837" t="s">
        <v>11</v>
      </c>
      <c r="H7837" s="135" t="s">
        <v>1498</v>
      </c>
      <c r="I7837" t="s">
        <v>1454</v>
      </c>
      <c r="J7837" s="20">
        <v>8</v>
      </c>
      <c r="K7837" s="20" t="s">
        <v>3</v>
      </c>
      <c r="L7837" t="s">
        <v>1464</v>
      </c>
      <c r="M7837" s="20">
        <v>3.24</v>
      </c>
      <c r="N7837" s="20">
        <v>1.76</v>
      </c>
      <c r="AE7837">
        <f t="shared" si="122"/>
        <v>2006</v>
      </c>
    </row>
    <row r="7838" spans="1:31" x14ac:dyDescent="0.25">
      <c r="A7838" s="7">
        <v>7835</v>
      </c>
      <c r="B7838" s="8">
        <v>38861</v>
      </c>
      <c r="C7838" t="s">
        <v>3</v>
      </c>
      <c r="D7838" t="s">
        <v>787</v>
      </c>
      <c r="E7838" t="s">
        <v>9</v>
      </c>
      <c r="F7838" t="s">
        <v>189</v>
      </c>
      <c r="G7838" t="s">
        <v>732</v>
      </c>
      <c r="H7838" s="135" t="s">
        <v>1496</v>
      </c>
      <c r="I7838" t="s">
        <v>1454</v>
      </c>
      <c r="J7838" s="20">
        <v>18</v>
      </c>
      <c r="K7838" s="20" t="s">
        <v>9</v>
      </c>
      <c r="L7838" t="s">
        <v>1464</v>
      </c>
      <c r="M7838" s="20">
        <v>3.96</v>
      </c>
      <c r="N7838" s="20">
        <v>6.04</v>
      </c>
      <c r="AE7838">
        <f t="shared" si="122"/>
        <v>2006</v>
      </c>
    </row>
    <row r="7839" spans="1:31" x14ac:dyDescent="0.25">
      <c r="A7839" s="7">
        <v>7836</v>
      </c>
      <c r="B7839" s="8">
        <v>38862</v>
      </c>
      <c r="C7839" t="s">
        <v>3</v>
      </c>
      <c r="D7839" t="s">
        <v>494</v>
      </c>
      <c r="E7839" t="s">
        <v>9</v>
      </c>
      <c r="F7839" t="s">
        <v>178</v>
      </c>
      <c r="G7839" t="s">
        <v>14</v>
      </c>
      <c r="H7839" s="135" t="s">
        <v>1517</v>
      </c>
      <c r="I7839" t="s">
        <v>1455</v>
      </c>
      <c r="J7839" s="20">
        <v>21</v>
      </c>
      <c r="K7839" s="20" t="s">
        <v>3</v>
      </c>
      <c r="L7839" t="s">
        <v>1464</v>
      </c>
      <c r="M7839" s="20">
        <v>3.44</v>
      </c>
      <c r="N7839" s="20">
        <v>2.31</v>
      </c>
      <c r="AE7839">
        <f t="shared" si="122"/>
        <v>2006</v>
      </c>
    </row>
    <row r="7840" spans="1:31" x14ac:dyDescent="0.25">
      <c r="A7840" s="7">
        <v>7837</v>
      </c>
      <c r="B7840" s="8">
        <v>38862</v>
      </c>
      <c r="C7840" t="s">
        <v>3</v>
      </c>
      <c r="D7840" t="s">
        <v>91</v>
      </c>
      <c r="E7840" t="s">
        <v>9</v>
      </c>
      <c r="F7840" s="15" t="s">
        <v>28</v>
      </c>
      <c r="G7840" t="s">
        <v>14</v>
      </c>
      <c r="H7840" s="135" t="s">
        <v>1496</v>
      </c>
      <c r="I7840" t="s">
        <v>1458</v>
      </c>
      <c r="J7840" s="20">
        <v>17</v>
      </c>
      <c r="K7840" s="20" t="s">
        <v>1465</v>
      </c>
      <c r="L7840" t="s">
        <v>1466</v>
      </c>
      <c r="M7840" s="20">
        <v>10</v>
      </c>
      <c r="N7840" s="20">
        <v>30</v>
      </c>
      <c r="AE7840">
        <f t="shared" si="122"/>
        <v>2006</v>
      </c>
    </row>
    <row r="7841" spans="1:31" x14ac:dyDescent="0.25">
      <c r="A7841" s="7">
        <v>7838</v>
      </c>
      <c r="B7841" s="8">
        <v>38862</v>
      </c>
      <c r="C7841" t="s">
        <v>3</v>
      </c>
      <c r="D7841" t="s">
        <v>524</v>
      </c>
      <c r="E7841" t="s">
        <v>9</v>
      </c>
      <c r="F7841" t="s">
        <v>727</v>
      </c>
      <c r="G7841" t="s">
        <v>648</v>
      </c>
      <c r="H7841" s="135" t="s">
        <v>2062</v>
      </c>
      <c r="I7841" t="s">
        <v>1454</v>
      </c>
      <c r="J7841" s="20">
        <v>39</v>
      </c>
      <c r="K7841" s="20" t="s">
        <v>9</v>
      </c>
      <c r="L7841" t="s">
        <v>1464</v>
      </c>
      <c r="M7841" s="20">
        <v>8.58</v>
      </c>
      <c r="N7841" s="20">
        <v>11.92</v>
      </c>
      <c r="AE7841">
        <f t="shared" si="122"/>
        <v>2006</v>
      </c>
    </row>
    <row r="7842" spans="1:31" x14ac:dyDescent="0.25">
      <c r="A7842" s="7">
        <v>7839</v>
      </c>
      <c r="B7842" s="8">
        <v>38862</v>
      </c>
      <c r="C7842" t="s">
        <v>3</v>
      </c>
      <c r="D7842" t="s">
        <v>787</v>
      </c>
      <c r="E7842" t="s">
        <v>9</v>
      </c>
      <c r="F7842" t="s">
        <v>679</v>
      </c>
      <c r="G7842" t="s">
        <v>732</v>
      </c>
      <c r="H7842" s="135" t="s">
        <v>2326</v>
      </c>
      <c r="I7842" t="s">
        <v>1454</v>
      </c>
      <c r="J7842" s="20">
        <v>8</v>
      </c>
      <c r="K7842" s="20" t="s">
        <v>9</v>
      </c>
      <c r="L7842" t="s">
        <v>1464</v>
      </c>
      <c r="M7842" s="20">
        <v>1.76</v>
      </c>
      <c r="N7842" s="20">
        <v>3.24</v>
      </c>
      <c r="AE7842">
        <f t="shared" si="122"/>
        <v>2006</v>
      </c>
    </row>
    <row r="7843" spans="1:31" x14ac:dyDescent="0.25">
      <c r="A7843" s="7">
        <v>7840</v>
      </c>
      <c r="B7843" s="8">
        <v>38863</v>
      </c>
      <c r="C7843" t="s">
        <v>3</v>
      </c>
      <c r="D7843" t="s">
        <v>811</v>
      </c>
      <c r="E7843" t="s">
        <v>9</v>
      </c>
      <c r="F7843" t="s">
        <v>27</v>
      </c>
      <c r="G7843" t="s">
        <v>24</v>
      </c>
      <c r="H7843" s="135" t="s">
        <v>1548</v>
      </c>
      <c r="I7843" t="s">
        <v>1458</v>
      </c>
      <c r="J7843" s="20">
        <v>7</v>
      </c>
      <c r="K7843" s="20" t="s">
        <v>9</v>
      </c>
      <c r="L7843" t="s">
        <v>1464</v>
      </c>
      <c r="M7843" s="20">
        <v>30</v>
      </c>
      <c r="N7843" s="20">
        <v>10</v>
      </c>
      <c r="AE7843">
        <f t="shared" si="122"/>
        <v>2006</v>
      </c>
    </row>
    <row r="7844" spans="1:31" x14ac:dyDescent="0.25">
      <c r="A7844" s="7">
        <v>7841</v>
      </c>
      <c r="B7844" s="8">
        <v>38863</v>
      </c>
      <c r="C7844" t="s">
        <v>3</v>
      </c>
      <c r="D7844" t="s">
        <v>794</v>
      </c>
      <c r="E7844" t="s">
        <v>9</v>
      </c>
      <c r="F7844" t="s">
        <v>787</v>
      </c>
      <c r="G7844" t="s">
        <v>648</v>
      </c>
      <c r="H7844" s="135" t="s">
        <v>2315</v>
      </c>
      <c r="I7844" t="s">
        <v>1455</v>
      </c>
      <c r="J7844" s="20">
        <v>5</v>
      </c>
      <c r="K7844" s="20" t="s">
        <v>3</v>
      </c>
      <c r="L7844" t="s">
        <v>1464</v>
      </c>
      <c r="M7844" s="20">
        <v>1.2</v>
      </c>
      <c r="N7844" s="20">
        <v>0.55000000000000004</v>
      </c>
      <c r="AE7844">
        <f t="shared" si="122"/>
        <v>2006</v>
      </c>
    </row>
    <row r="7845" spans="1:31" x14ac:dyDescent="0.25">
      <c r="A7845" s="7">
        <v>7842</v>
      </c>
      <c r="B7845" s="8">
        <v>38863</v>
      </c>
      <c r="C7845" t="s">
        <v>3</v>
      </c>
      <c r="D7845" t="s">
        <v>794</v>
      </c>
      <c r="E7845" t="s">
        <v>9</v>
      </c>
      <c r="F7845" t="s">
        <v>787</v>
      </c>
      <c r="G7845" t="s">
        <v>648</v>
      </c>
      <c r="H7845" s="136" t="s">
        <v>2078</v>
      </c>
      <c r="I7845" t="s">
        <v>1455</v>
      </c>
      <c r="J7845" s="20">
        <v>7</v>
      </c>
      <c r="K7845" s="20" t="s">
        <v>1465</v>
      </c>
      <c r="L7845" t="s">
        <v>1466</v>
      </c>
      <c r="M7845" s="20">
        <v>0.875</v>
      </c>
      <c r="N7845" s="20">
        <v>0.875</v>
      </c>
      <c r="AE7845">
        <f t="shared" si="122"/>
        <v>2006</v>
      </c>
    </row>
    <row r="7846" spans="1:31" x14ac:dyDescent="0.25">
      <c r="A7846" s="7">
        <v>7843</v>
      </c>
      <c r="B7846" s="8">
        <v>38863</v>
      </c>
      <c r="C7846" t="s">
        <v>3</v>
      </c>
      <c r="D7846" t="s">
        <v>794</v>
      </c>
      <c r="E7846" t="s">
        <v>9</v>
      </c>
      <c r="F7846" t="s">
        <v>787</v>
      </c>
      <c r="G7846" t="s">
        <v>648</v>
      </c>
      <c r="H7846" s="136" t="s">
        <v>2038</v>
      </c>
      <c r="I7846" t="s">
        <v>1455</v>
      </c>
      <c r="J7846" s="20">
        <v>4</v>
      </c>
      <c r="K7846" s="20" t="s">
        <v>3</v>
      </c>
      <c r="L7846" t="s">
        <v>1464</v>
      </c>
      <c r="M7846" s="20">
        <v>1.06</v>
      </c>
      <c r="N7846" s="20">
        <v>0.44</v>
      </c>
      <c r="AE7846">
        <f t="shared" si="122"/>
        <v>2006</v>
      </c>
    </row>
    <row r="7847" spans="1:31" x14ac:dyDescent="0.25">
      <c r="A7847" s="7">
        <v>7844</v>
      </c>
      <c r="B7847" s="8">
        <v>38864</v>
      </c>
      <c r="C7847" t="s">
        <v>3</v>
      </c>
      <c r="D7847" t="s">
        <v>743</v>
      </c>
      <c r="E7847" t="s">
        <v>9</v>
      </c>
      <c r="F7847" t="s">
        <v>667</v>
      </c>
      <c r="G7847" t="s">
        <v>569</v>
      </c>
      <c r="H7847" s="135" t="s">
        <v>1685</v>
      </c>
      <c r="I7847" t="s">
        <v>1454</v>
      </c>
      <c r="J7847" s="20">
        <v>18</v>
      </c>
      <c r="K7847" s="20" t="s">
        <v>1465</v>
      </c>
      <c r="L7847" t="s">
        <v>1466</v>
      </c>
      <c r="M7847" s="20">
        <v>4.5</v>
      </c>
      <c r="N7847" s="20">
        <v>4.5</v>
      </c>
      <c r="AE7847">
        <f t="shared" si="122"/>
        <v>2006</v>
      </c>
    </row>
    <row r="7848" spans="1:31" x14ac:dyDescent="0.25">
      <c r="A7848" s="7">
        <v>7845</v>
      </c>
      <c r="B7848" s="8">
        <v>38864</v>
      </c>
      <c r="C7848" t="s">
        <v>3</v>
      </c>
      <c r="D7848" t="s">
        <v>521</v>
      </c>
      <c r="E7848" t="s">
        <v>9</v>
      </c>
      <c r="F7848" t="s">
        <v>733</v>
      </c>
      <c r="G7848" t="s">
        <v>17</v>
      </c>
      <c r="H7848" s="135" t="s">
        <v>1496</v>
      </c>
      <c r="I7848" t="s">
        <v>1455</v>
      </c>
      <c r="J7848" s="20">
        <v>15</v>
      </c>
      <c r="K7848" s="20" t="s">
        <v>1465</v>
      </c>
      <c r="L7848" t="s">
        <v>1466</v>
      </c>
      <c r="M7848" s="20">
        <v>1.875</v>
      </c>
      <c r="N7848" s="20">
        <v>1.875</v>
      </c>
      <c r="AE7848">
        <f t="shared" si="122"/>
        <v>2006</v>
      </c>
    </row>
    <row r="7849" spans="1:31" x14ac:dyDescent="0.25">
      <c r="A7849" s="7">
        <v>7846</v>
      </c>
      <c r="B7849" s="8">
        <v>38864</v>
      </c>
      <c r="C7849" t="s">
        <v>3</v>
      </c>
      <c r="D7849" t="s">
        <v>104</v>
      </c>
      <c r="E7849" t="s">
        <v>9</v>
      </c>
      <c r="F7849" t="s">
        <v>733</v>
      </c>
      <c r="G7849" t="s">
        <v>648</v>
      </c>
      <c r="H7849" s="136" t="s">
        <v>1812</v>
      </c>
      <c r="I7849" t="s">
        <v>1454</v>
      </c>
      <c r="J7849" s="20">
        <v>5</v>
      </c>
      <c r="K7849" s="20" t="s">
        <v>3</v>
      </c>
      <c r="L7849" t="s">
        <v>1464</v>
      </c>
      <c r="M7849" s="20">
        <v>2.4</v>
      </c>
      <c r="N7849" s="20">
        <v>1.1000000000000001</v>
      </c>
      <c r="AE7849">
        <f t="shared" si="122"/>
        <v>2006</v>
      </c>
    </row>
    <row r="7850" spans="1:31" x14ac:dyDescent="0.25">
      <c r="A7850" s="7">
        <v>7847</v>
      </c>
      <c r="B7850" s="8">
        <v>38864</v>
      </c>
      <c r="C7850" t="s">
        <v>3</v>
      </c>
      <c r="D7850" t="s">
        <v>426</v>
      </c>
      <c r="E7850" t="s">
        <v>9</v>
      </c>
      <c r="F7850" t="s">
        <v>667</v>
      </c>
      <c r="G7850" t="s">
        <v>377</v>
      </c>
      <c r="H7850" s="9" t="s">
        <v>2141</v>
      </c>
      <c r="I7850" t="s">
        <v>1454</v>
      </c>
      <c r="J7850" s="20">
        <v>97</v>
      </c>
      <c r="K7850" s="20" t="s">
        <v>1465</v>
      </c>
      <c r="L7850" t="s">
        <v>1466</v>
      </c>
      <c r="M7850" s="20">
        <v>24.25</v>
      </c>
      <c r="N7850" s="20">
        <v>24.25</v>
      </c>
      <c r="AE7850">
        <f t="shared" si="122"/>
        <v>2006</v>
      </c>
    </row>
    <row r="7851" spans="1:31" x14ac:dyDescent="0.25">
      <c r="A7851" s="7">
        <v>7848</v>
      </c>
      <c r="B7851" s="8">
        <v>38864</v>
      </c>
      <c r="C7851" t="s">
        <v>3</v>
      </c>
      <c r="D7851" t="s">
        <v>712</v>
      </c>
      <c r="E7851" t="s">
        <v>9</v>
      </c>
      <c r="F7851" t="s">
        <v>667</v>
      </c>
      <c r="G7851" t="s">
        <v>569</v>
      </c>
      <c r="H7851" s="9" t="s">
        <v>2103</v>
      </c>
      <c r="I7851" t="s">
        <v>1454</v>
      </c>
      <c r="J7851" s="20">
        <v>14</v>
      </c>
      <c r="K7851" s="20" t="s">
        <v>9</v>
      </c>
      <c r="L7851" t="s">
        <v>1464</v>
      </c>
      <c r="M7851" s="20">
        <v>3.08</v>
      </c>
      <c r="N7851" s="20">
        <v>4.92</v>
      </c>
      <c r="AE7851">
        <f t="shared" si="122"/>
        <v>2006</v>
      </c>
    </row>
    <row r="7852" spans="1:31" x14ac:dyDescent="0.25">
      <c r="A7852" s="7">
        <v>7849</v>
      </c>
      <c r="B7852" s="8">
        <v>38865</v>
      </c>
      <c r="C7852" t="s">
        <v>3</v>
      </c>
      <c r="D7852" t="s">
        <v>677</v>
      </c>
      <c r="E7852" t="s">
        <v>9</v>
      </c>
      <c r="F7852" t="s">
        <v>55</v>
      </c>
      <c r="G7852" t="s">
        <v>732</v>
      </c>
      <c r="H7852" s="135" t="s">
        <v>2307</v>
      </c>
      <c r="I7852" t="s">
        <v>1454</v>
      </c>
      <c r="J7852" s="20">
        <v>10</v>
      </c>
      <c r="K7852" s="20" t="s">
        <v>9</v>
      </c>
      <c r="L7852" t="s">
        <v>1464</v>
      </c>
      <c r="M7852" s="20">
        <v>2.2000000000000002</v>
      </c>
      <c r="N7852" s="20">
        <v>3.8</v>
      </c>
      <c r="AE7852">
        <f t="shared" si="122"/>
        <v>2006</v>
      </c>
    </row>
    <row r="7853" spans="1:31" x14ac:dyDescent="0.25">
      <c r="A7853" s="7">
        <v>7850</v>
      </c>
      <c r="B7853" s="8">
        <v>38865</v>
      </c>
      <c r="C7853" t="s">
        <v>3</v>
      </c>
      <c r="D7853" t="s">
        <v>804</v>
      </c>
      <c r="E7853" t="s">
        <v>9</v>
      </c>
      <c r="F7853" t="s">
        <v>806</v>
      </c>
      <c r="G7853" t="s">
        <v>377</v>
      </c>
      <c r="H7853" s="135" t="s">
        <v>1588</v>
      </c>
      <c r="I7853" t="s">
        <v>1454</v>
      </c>
      <c r="J7853" s="20">
        <v>43</v>
      </c>
      <c r="K7853" s="20" t="s">
        <v>9</v>
      </c>
      <c r="L7853" t="s">
        <v>1464</v>
      </c>
      <c r="M7853" s="20">
        <v>9.4600000000000009</v>
      </c>
      <c r="N7853" s="20">
        <v>13.04</v>
      </c>
      <c r="AE7853">
        <f t="shared" si="122"/>
        <v>2006</v>
      </c>
    </row>
    <row r="7854" spans="1:31" x14ac:dyDescent="0.25">
      <c r="A7854" s="7">
        <v>7851</v>
      </c>
      <c r="B7854" s="8">
        <v>38865</v>
      </c>
      <c r="C7854" t="s">
        <v>3</v>
      </c>
      <c r="D7854" t="s">
        <v>655</v>
      </c>
      <c r="E7854" t="s">
        <v>9</v>
      </c>
      <c r="F7854" t="s">
        <v>652</v>
      </c>
      <c r="G7854" t="s">
        <v>377</v>
      </c>
      <c r="H7854" s="9" t="s">
        <v>2362</v>
      </c>
      <c r="I7854" t="s">
        <v>1454</v>
      </c>
      <c r="J7854" s="20">
        <v>22</v>
      </c>
      <c r="K7854" s="20" t="s">
        <v>1465</v>
      </c>
      <c r="L7854" t="s">
        <v>1466</v>
      </c>
      <c r="M7854" s="20">
        <v>5.5</v>
      </c>
      <c r="N7854" s="20">
        <v>5.5</v>
      </c>
      <c r="AE7854">
        <f t="shared" si="122"/>
        <v>2006</v>
      </c>
    </row>
    <row r="7855" spans="1:31" x14ac:dyDescent="0.25">
      <c r="A7855" s="7">
        <v>7852</v>
      </c>
      <c r="B7855" s="8">
        <v>38865</v>
      </c>
      <c r="C7855" t="s">
        <v>3</v>
      </c>
      <c r="D7855" t="s">
        <v>741</v>
      </c>
      <c r="E7855" t="s">
        <v>9</v>
      </c>
      <c r="F7855" t="s">
        <v>266</v>
      </c>
      <c r="G7855" t="s">
        <v>633</v>
      </c>
      <c r="H7855" s="135" t="s">
        <v>1753</v>
      </c>
      <c r="I7855" t="s">
        <v>1454</v>
      </c>
      <c r="J7855" s="20">
        <v>13</v>
      </c>
      <c r="K7855" s="20" t="s">
        <v>3</v>
      </c>
      <c r="L7855" t="s">
        <v>1463</v>
      </c>
      <c r="M7855" s="20">
        <v>4.38</v>
      </c>
      <c r="N7855" s="20">
        <v>3.12</v>
      </c>
      <c r="AE7855">
        <f t="shared" si="122"/>
        <v>2006</v>
      </c>
    </row>
    <row r="7856" spans="1:31" x14ac:dyDescent="0.25">
      <c r="A7856" s="7">
        <v>7853</v>
      </c>
      <c r="B7856" s="8">
        <v>38865</v>
      </c>
      <c r="C7856" t="s">
        <v>3</v>
      </c>
      <c r="D7856" t="s">
        <v>75</v>
      </c>
      <c r="E7856" t="s">
        <v>9</v>
      </c>
      <c r="F7856" t="s">
        <v>806</v>
      </c>
      <c r="G7856" t="s">
        <v>648</v>
      </c>
      <c r="H7856" s="135" t="s">
        <v>1935</v>
      </c>
      <c r="I7856" t="s">
        <v>1454</v>
      </c>
      <c r="J7856" s="20">
        <v>20</v>
      </c>
      <c r="K7856" s="20" t="s">
        <v>3</v>
      </c>
      <c r="L7856" t="s">
        <v>1464</v>
      </c>
      <c r="M7856" s="20">
        <v>6.6</v>
      </c>
      <c r="N7856" s="20">
        <v>4.4000000000000004</v>
      </c>
      <c r="AE7856">
        <f t="shared" si="122"/>
        <v>2006</v>
      </c>
    </row>
    <row r="7857" spans="1:31" x14ac:dyDescent="0.25">
      <c r="A7857" s="7">
        <v>7854</v>
      </c>
      <c r="B7857" s="8">
        <v>38865</v>
      </c>
      <c r="C7857" t="s">
        <v>3</v>
      </c>
      <c r="D7857" t="s">
        <v>545</v>
      </c>
      <c r="E7857" t="s">
        <v>9</v>
      </c>
      <c r="F7857" t="s">
        <v>677</v>
      </c>
      <c r="G7857" t="s">
        <v>714</v>
      </c>
      <c r="H7857" s="9" t="s">
        <v>2125</v>
      </c>
      <c r="I7857" t="s">
        <v>1454</v>
      </c>
      <c r="J7857" s="20">
        <v>12</v>
      </c>
      <c r="K7857" s="20" t="s">
        <v>9</v>
      </c>
      <c r="L7857" t="s">
        <v>1464</v>
      </c>
      <c r="M7857" s="20">
        <v>2.64</v>
      </c>
      <c r="N7857" s="20">
        <v>4.3599999999999994</v>
      </c>
      <c r="AE7857">
        <f t="shared" si="122"/>
        <v>2006</v>
      </c>
    </row>
    <row r="7858" spans="1:31" x14ac:dyDescent="0.25">
      <c r="A7858" s="7">
        <v>7855</v>
      </c>
      <c r="B7858" s="8">
        <v>38865</v>
      </c>
      <c r="C7858" t="s">
        <v>3</v>
      </c>
      <c r="D7858" t="s">
        <v>741</v>
      </c>
      <c r="E7858" t="s">
        <v>9</v>
      </c>
      <c r="F7858" t="s">
        <v>787</v>
      </c>
      <c r="G7858" t="s">
        <v>732</v>
      </c>
      <c r="H7858" s="135" t="s">
        <v>2363</v>
      </c>
      <c r="I7858" t="s">
        <v>1455</v>
      </c>
      <c r="J7858" s="20">
        <v>12</v>
      </c>
      <c r="K7858" s="20" t="s">
        <v>3</v>
      </c>
      <c r="L7858" t="s">
        <v>1464</v>
      </c>
      <c r="M7858" s="20">
        <v>2.1799999999999997</v>
      </c>
      <c r="N7858" s="20">
        <v>1.32</v>
      </c>
      <c r="AE7858">
        <f t="shared" si="122"/>
        <v>2006</v>
      </c>
    </row>
    <row r="7859" spans="1:31" x14ac:dyDescent="0.25">
      <c r="A7859" s="7">
        <v>7856</v>
      </c>
      <c r="B7859" s="8">
        <v>38865</v>
      </c>
      <c r="C7859" t="s">
        <v>3</v>
      </c>
      <c r="D7859" t="s">
        <v>787</v>
      </c>
      <c r="E7859" t="s">
        <v>9</v>
      </c>
      <c r="F7859" t="s">
        <v>679</v>
      </c>
      <c r="G7859" t="s">
        <v>732</v>
      </c>
      <c r="H7859" s="135" t="s">
        <v>1496</v>
      </c>
      <c r="I7859" t="s">
        <v>1454</v>
      </c>
      <c r="J7859" s="20">
        <v>1</v>
      </c>
      <c r="K7859" s="20" t="s">
        <v>1465</v>
      </c>
      <c r="L7859" t="s">
        <v>1466</v>
      </c>
      <c r="M7859" s="20">
        <v>0.25</v>
      </c>
      <c r="N7859" s="20">
        <v>0.25</v>
      </c>
      <c r="AE7859">
        <f t="shared" si="122"/>
        <v>2006</v>
      </c>
    </row>
    <row r="7860" spans="1:31" x14ac:dyDescent="0.25">
      <c r="A7860" s="7">
        <v>7857</v>
      </c>
      <c r="B7860" s="8">
        <v>38866</v>
      </c>
      <c r="C7860" t="s">
        <v>3</v>
      </c>
      <c r="D7860" t="s">
        <v>276</v>
      </c>
      <c r="E7860" t="s">
        <v>9</v>
      </c>
      <c r="F7860" t="s">
        <v>667</v>
      </c>
      <c r="G7860" t="s">
        <v>377</v>
      </c>
      <c r="H7860" s="9" t="s">
        <v>2364</v>
      </c>
      <c r="I7860" t="s">
        <v>1454</v>
      </c>
      <c r="J7860" s="20">
        <v>37</v>
      </c>
      <c r="K7860" s="20" t="s">
        <v>3</v>
      </c>
      <c r="L7860" t="s">
        <v>1464</v>
      </c>
      <c r="M7860" s="20">
        <v>11.36</v>
      </c>
      <c r="N7860" s="20">
        <v>8.14</v>
      </c>
      <c r="AE7860">
        <f t="shared" si="122"/>
        <v>2006</v>
      </c>
    </row>
    <row r="7861" spans="1:31" x14ac:dyDescent="0.25">
      <c r="A7861" s="7">
        <v>7858</v>
      </c>
      <c r="B7861" s="8">
        <v>38866</v>
      </c>
      <c r="C7861" t="s">
        <v>3</v>
      </c>
      <c r="D7861" t="s">
        <v>568</v>
      </c>
      <c r="E7861" t="s">
        <v>9</v>
      </c>
      <c r="F7861" t="s">
        <v>786</v>
      </c>
      <c r="G7861" t="s">
        <v>14</v>
      </c>
      <c r="H7861" s="135" t="s">
        <v>1503</v>
      </c>
      <c r="I7861" t="s">
        <v>1455</v>
      </c>
      <c r="J7861" s="20">
        <v>4</v>
      </c>
      <c r="K7861" s="20" t="s">
        <v>9</v>
      </c>
      <c r="L7861" t="s">
        <v>1464</v>
      </c>
      <c r="M7861" s="20">
        <v>0.44</v>
      </c>
      <c r="N7861" s="20">
        <v>1.06</v>
      </c>
      <c r="AE7861">
        <f t="shared" si="122"/>
        <v>2006</v>
      </c>
    </row>
    <row r="7862" spans="1:31" x14ac:dyDescent="0.25">
      <c r="A7862" s="7">
        <v>7859</v>
      </c>
      <c r="B7862" s="8">
        <v>38866</v>
      </c>
      <c r="C7862" t="s">
        <v>3</v>
      </c>
      <c r="D7862" t="s">
        <v>586</v>
      </c>
      <c r="E7862" t="s">
        <v>9</v>
      </c>
      <c r="F7862" t="s">
        <v>640</v>
      </c>
      <c r="G7862" t="s">
        <v>377</v>
      </c>
      <c r="H7862" s="9" t="s">
        <v>2365</v>
      </c>
      <c r="I7862" t="s">
        <v>1454</v>
      </c>
      <c r="J7862" s="20">
        <v>20</v>
      </c>
      <c r="K7862" s="20" t="s">
        <v>1465</v>
      </c>
      <c r="L7862" t="s">
        <v>1466</v>
      </c>
      <c r="M7862" s="20">
        <v>5</v>
      </c>
      <c r="N7862" s="20">
        <v>5</v>
      </c>
      <c r="AE7862">
        <f t="shared" si="122"/>
        <v>2006</v>
      </c>
    </row>
    <row r="7863" spans="1:31" x14ac:dyDescent="0.25">
      <c r="A7863" s="7">
        <v>7860</v>
      </c>
      <c r="B7863" s="8">
        <v>38866</v>
      </c>
      <c r="C7863" t="s">
        <v>3</v>
      </c>
      <c r="D7863" t="s">
        <v>678</v>
      </c>
      <c r="E7863" t="s">
        <v>9</v>
      </c>
      <c r="F7863" t="s">
        <v>395</v>
      </c>
      <c r="G7863" t="s">
        <v>714</v>
      </c>
      <c r="H7863" s="135" t="s">
        <v>2060</v>
      </c>
      <c r="I7863" t="s">
        <v>1454</v>
      </c>
      <c r="J7863" s="20">
        <v>44</v>
      </c>
      <c r="K7863" s="20" t="s">
        <v>9</v>
      </c>
      <c r="L7863" t="s">
        <v>1463</v>
      </c>
      <c r="M7863" s="20">
        <v>10.56</v>
      </c>
      <c r="N7863" s="20">
        <v>12.44</v>
      </c>
      <c r="AE7863">
        <f t="shared" si="122"/>
        <v>2006</v>
      </c>
    </row>
    <row r="7864" spans="1:31" x14ac:dyDescent="0.25">
      <c r="A7864" s="7">
        <v>7861</v>
      </c>
      <c r="B7864" s="8">
        <v>38866</v>
      </c>
      <c r="C7864" t="s">
        <v>3</v>
      </c>
      <c r="D7864" t="s">
        <v>250</v>
      </c>
      <c r="E7864" t="s">
        <v>9</v>
      </c>
      <c r="F7864" t="s">
        <v>563</v>
      </c>
      <c r="G7864" t="s">
        <v>714</v>
      </c>
      <c r="H7864" s="135" t="s">
        <v>1496</v>
      </c>
      <c r="I7864" t="s">
        <v>1454</v>
      </c>
      <c r="J7864" s="20">
        <v>18</v>
      </c>
      <c r="K7864" s="20" t="s">
        <v>3</v>
      </c>
      <c r="L7864" t="s">
        <v>1463</v>
      </c>
      <c r="M7864" s="20">
        <v>5.68</v>
      </c>
      <c r="N7864" s="20">
        <v>4.32</v>
      </c>
      <c r="AE7864">
        <f t="shared" si="122"/>
        <v>2006</v>
      </c>
    </row>
    <row r="7865" spans="1:31" x14ac:dyDescent="0.25">
      <c r="A7865" s="7">
        <v>7862</v>
      </c>
      <c r="B7865" s="8">
        <v>38867</v>
      </c>
      <c r="C7865" t="s">
        <v>3</v>
      </c>
      <c r="D7865" t="s">
        <v>295</v>
      </c>
      <c r="E7865" t="s">
        <v>9</v>
      </c>
      <c r="F7865" t="s">
        <v>624</v>
      </c>
      <c r="G7865" t="s">
        <v>569</v>
      </c>
      <c r="H7865" s="9" t="s">
        <v>2197</v>
      </c>
      <c r="I7865" t="s">
        <v>1454</v>
      </c>
      <c r="J7865" s="20">
        <v>11</v>
      </c>
      <c r="K7865" s="20" t="s">
        <v>1465</v>
      </c>
      <c r="L7865" t="s">
        <v>1466</v>
      </c>
      <c r="M7865" s="20">
        <v>2.75</v>
      </c>
      <c r="N7865" s="20">
        <v>2.75</v>
      </c>
      <c r="AE7865">
        <f t="shared" si="122"/>
        <v>2006</v>
      </c>
    </row>
    <row r="7866" spans="1:31" x14ac:dyDescent="0.25">
      <c r="A7866" s="7">
        <v>7863</v>
      </c>
      <c r="B7866" s="8">
        <v>38868</v>
      </c>
      <c r="C7866" t="s">
        <v>3</v>
      </c>
      <c r="D7866" t="s">
        <v>186</v>
      </c>
      <c r="E7866" t="s">
        <v>9</v>
      </c>
      <c r="F7866" t="s">
        <v>812</v>
      </c>
      <c r="G7866" t="s">
        <v>377</v>
      </c>
      <c r="H7866" s="136" t="s">
        <v>1592</v>
      </c>
      <c r="I7866" t="s">
        <v>1458</v>
      </c>
      <c r="J7866" s="20">
        <v>5</v>
      </c>
      <c r="K7866" s="20" t="s">
        <v>9</v>
      </c>
      <c r="L7866" t="s">
        <v>1463</v>
      </c>
      <c r="M7866" s="20">
        <v>10</v>
      </c>
      <c r="N7866" s="20">
        <v>30</v>
      </c>
      <c r="AE7866">
        <f t="shared" si="122"/>
        <v>2006</v>
      </c>
    </row>
    <row r="7867" spans="1:31" x14ac:dyDescent="0.25">
      <c r="A7867" s="7">
        <v>7864</v>
      </c>
      <c r="B7867" s="8">
        <v>38868</v>
      </c>
      <c r="C7867" t="s">
        <v>3</v>
      </c>
      <c r="D7867" t="s">
        <v>178</v>
      </c>
      <c r="E7867" t="s">
        <v>9</v>
      </c>
      <c r="F7867" t="s">
        <v>349</v>
      </c>
      <c r="G7867" t="s">
        <v>569</v>
      </c>
      <c r="H7867" s="9" t="s">
        <v>2185</v>
      </c>
      <c r="I7867" t="s">
        <v>1454</v>
      </c>
      <c r="J7867" s="20">
        <v>30</v>
      </c>
      <c r="K7867" s="20" t="s">
        <v>3</v>
      </c>
      <c r="L7867" t="s">
        <v>1463</v>
      </c>
      <c r="M7867" s="20">
        <v>8.8000000000000007</v>
      </c>
      <c r="N7867" s="20">
        <v>7.2</v>
      </c>
      <c r="AE7867">
        <f t="shared" si="122"/>
        <v>2006</v>
      </c>
    </row>
    <row r="7868" spans="1:31" x14ac:dyDescent="0.25">
      <c r="A7868" s="7">
        <v>7865</v>
      </c>
      <c r="B7868" s="8">
        <v>38868</v>
      </c>
      <c r="C7868" t="s">
        <v>3</v>
      </c>
      <c r="D7868" t="s">
        <v>102</v>
      </c>
      <c r="E7868" t="s">
        <v>9</v>
      </c>
      <c r="F7868" t="s">
        <v>782</v>
      </c>
      <c r="G7868" t="s">
        <v>732</v>
      </c>
      <c r="H7868" s="135" t="s">
        <v>1496</v>
      </c>
      <c r="I7868" t="s">
        <v>1454</v>
      </c>
      <c r="J7868" s="20">
        <v>18</v>
      </c>
      <c r="K7868" s="20" t="s">
        <v>9</v>
      </c>
      <c r="L7868" t="s">
        <v>1464</v>
      </c>
      <c r="M7868" s="20">
        <v>3.96</v>
      </c>
      <c r="N7868" s="20">
        <v>6.04</v>
      </c>
      <c r="AE7868">
        <f t="shared" si="122"/>
        <v>2006</v>
      </c>
    </row>
    <row r="7869" spans="1:31" x14ac:dyDescent="0.25">
      <c r="A7869" s="7">
        <v>7866</v>
      </c>
      <c r="B7869" s="8">
        <v>38868</v>
      </c>
      <c r="C7869" t="s">
        <v>3</v>
      </c>
      <c r="D7869" t="s">
        <v>102</v>
      </c>
      <c r="E7869" t="s">
        <v>9</v>
      </c>
      <c r="F7869" t="s">
        <v>782</v>
      </c>
      <c r="G7869" t="s">
        <v>732</v>
      </c>
      <c r="H7869" s="135" t="s">
        <v>1496</v>
      </c>
      <c r="I7869" t="s">
        <v>1454</v>
      </c>
      <c r="J7869" s="20">
        <v>12</v>
      </c>
      <c r="K7869" s="20" t="s">
        <v>9</v>
      </c>
      <c r="L7869" t="s">
        <v>1464</v>
      </c>
      <c r="M7869" s="20">
        <v>2.64</v>
      </c>
      <c r="N7869" s="20">
        <v>4.3599999999999994</v>
      </c>
      <c r="AE7869">
        <f t="shared" si="122"/>
        <v>2006</v>
      </c>
    </row>
    <row r="7870" spans="1:31" x14ac:dyDescent="0.25">
      <c r="A7870" s="7">
        <v>7867</v>
      </c>
      <c r="B7870" s="8">
        <v>38869</v>
      </c>
      <c r="C7870" t="s">
        <v>3</v>
      </c>
      <c r="D7870" t="s">
        <v>123</v>
      </c>
      <c r="E7870" t="s">
        <v>9</v>
      </c>
      <c r="F7870" t="s">
        <v>124</v>
      </c>
      <c r="G7870" t="s">
        <v>732</v>
      </c>
      <c r="H7870" s="135" t="s">
        <v>2254</v>
      </c>
      <c r="I7870" t="s">
        <v>1454</v>
      </c>
      <c r="J7870" s="20">
        <v>18</v>
      </c>
      <c r="K7870" s="20" t="s">
        <v>1465</v>
      </c>
      <c r="L7870" t="s">
        <v>1466</v>
      </c>
      <c r="M7870" s="20">
        <v>4.5</v>
      </c>
      <c r="N7870" s="20">
        <v>4.5</v>
      </c>
      <c r="AE7870">
        <f t="shared" si="122"/>
        <v>2006</v>
      </c>
    </row>
    <row r="7871" spans="1:31" x14ac:dyDescent="0.25">
      <c r="A7871" s="7">
        <v>7868</v>
      </c>
      <c r="B7871" s="8">
        <v>38869</v>
      </c>
      <c r="C7871" t="s">
        <v>3</v>
      </c>
      <c r="D7871" t="s">
        <v>72</v>
      </c>
      <c r="E7871" t="s">
        <v>9</v>
      </c>
      <c r="F7871" t="s">
        <v>54</v>
      </c>
      <c r="G7871" t="s">
        <v>377</v>
      </c>
      <c r="H7871" s="9" t="s">
        <v>2098</v>
      </c>
      <c r="I7871" t="s">
        <v>1454</v>
      </c>
      <c r="J7871" s="20">
        <v>24</v>
      </c>
      <c r="K7871" s="20" t="s">
        <v>9</v>
      </c>
      <c r="L7871" t="s">
        <v>1464</v>
      </c>
      <c r="M7871" s="20">
        <v>5.28</v>
      </c>
      <c r="N7871" s="20">
        <v>7.72</v>
      </c>
      <c r="AE7871">
        <f t="shared" si="122"/>
        <v>2006</v>
      </c>
    </row>
    <row r="7872" spans="1:31" x14ac:dyDescent="0.25">
      <c r="A7872" s="7">
        <v>7869</v>
      </c>
      <c r="B7872" s="8">
        <v>38869</v>
      </c>
      <c r="C7872" t="s">
        <v>3</v>
      </c>
      <c r="D7872" t="s">
        <v>524</v>
      </c>
      <c r="E7872" t="s">
        <v>9</v>
      </c>
      <c r="F7872" t="s">
        <v>585</v>
      </c>
      <c r="G7872" t="s">
        <v>714</v>
      </c>
      <c r="H7872" s="135" t="s">
        <v>2004</v>
      </c>
      <c r="I7872" t="s">
        <v>1454</v>
      </c>
      <c r="J7872" s="20">
        <v>59</v>
      </c>
      <c r="K7872" s="20" t="s">
        <v>9</v>
      </c>
      <c r="L7872" t="s">
        <v>1464</v>
      </c>
      <c r="M7872" s="20">
        <v>12.98</v>
      </c>
      <c r="N7872" s="20">
        <v>17.52</v>
      </c>
      <c r="AE7872">
        <f t="shared" si="122"/>
        <v>2006</v>
      </c>
    </row>
    <row r="7873" spans="1:31" x14ac:dyDescent="0.25">
      <c r="A7873" s="7">
        <v>7870</v>
      </c>
      <c r="B7873" s="8">
        <v>38869</v>
      </c>
      <c r="C7873" t="s">
        <v>3</v>
      </c>
      <c r="D7873" t="s">
        <v>517</v>
      </c>
      <c r="E7873" t="s">
        <v>9</v>
      </c>
      <c r="F7873" t="s">
        <v>44</v>
      </c>
      <c r="G7873" t="s">
        <v>648</v>
      </c>
      <c r="H7873" s="9" t="s">
        <v>1797</v>
      </c>
      <c r="I7873" t="s">
        <v>1454</v>
      </c>
      <c r="J7873" s="20">
        <v>63</v>
      </c>
      <c r="K7873" s="20" t="s">
        <v>9</v>
      </c>
      <c r="L7873" t="s">
        <v>1464</v>
      </c>
      <c r="M7873" s="20">
        <v>13.86</v>
      </c>
      <c r="N7873" s="20">
        <v>18.64</v>
      </c>
      <c r="AE7873">
        <f t="shared" si="122"/>
        <v>2006</v>
      </c>
    </row>
    <row r="7874" spans="1:31" x14ac:dyDescent="0.25">
      <c r="A7874" s="7">
        <v>7871</v>
      </c>
      <c r="B7874" s="8">
        <v>38870</v>
      </c>
      <c r="C7874" t="s">
        <v>3</v>
      </c>
      <c r="D7874" t="s">
        <v>656</v>
      </c>
      <c r="E7874" t="s">
        <v>9</v>
      </c>
      <c r="F7874" t="s">
        <v>773</v>
      </c>
      <c r="G7874" t="s">
        <v>14</v>
      </c>
      <c r="H7874" s="135" t="s">
        <v>1501</v>
      </c>
      <c r="I7874" t="s">
        <v>1454</v>
      </c>
      <c r="J7874" s="20">
        <v>118</v>
      </c>
      <c r="K7874" s="20" t="s">
        <v>3</v>
      </c>
      <c r="L7874" t="s">
        <v>1464</v>
      </c>
      <c r="M7874" s="20">
        <v>34.04</v>
      </c>
      <c r="N7874" s="20">
        <v>25.96</v>
      </c>
      <c r="AE7874">
        <f t="shared" si="122"/>
        <v>2006</v>
      </c>
    </row>
    <row r="7875" spans="1:31" x14ac:dyDescent="0.25">
      <c r="A7875" s="7">
        <v>7872</v>
      </c>
      <c r="B7875" s="8">
        <v>38870</v>
      </c>
      <c r="C7875" t="s">
        <v>3</v>
      </c>
      <c r="D7875" s="16" t="s">
        <v>35</v>
      </c>
      <c r="E7875" t="s">
        <v>9</v>
      </c>
      <c r="F7875" t="s">
        <v>667</v>
      </c>
      <c r="G7875" t="s">
        <v>648</v>
      </c>
      <c r="H7875" s="135" t="s">
        <v>2062</v>
      </c>
      <c r="I7875" t="s">
        <v>1454</v>
      </c>
      <c r="J7875" s="20">
        <v>10</v>
      </c>
      <c r="K7875" s="20" t="s">
        <v>9</v>
      </c>
      <c r="L7875" t="s">
        <v>1464</v>
      </c>
      <c r="M7875" s="20">
        <v>2.2000000000000002</v>
      </c>
      <c r="N7875" s="20">
        <v>3.8</v>
      </c>
      <c r="AE7875">
        <f t="shared" si="122"/>
        <v>2006</v>
      </c>
    </row>
    <row r="7876" spans="1:31" x14ac:dyDescent="0.25">
      <c r="A7876" s="7">
        <v>7873</v>
      </c>
      <c r="B7876" s="8">
        <v>38870</v>
      </c>
      <c r="C7876" t="s">
        <v>3</v>
      </c>
      <c r="D7876" t="s">
        <v>524</v>
      </c>
      <c r="E7876" t="s">
        <v>9</v>
      </c>
      <c r="F7876" t="s">
        <v>667</v>
      </c>
      <c r="G7876" t="s">
        <v>569</v>
      </c>
      <c r="H7876" s="9" t="s">
        <v>2247</v>
      </c>
      <c r="I7876" t="s">
        <v>1454</v>
      </c>
      <c r="J7876" s="20">
        <v>27</v>
      </c>
      <c r="K7876" s="20" t="s">
        <v>9</v>
      </c>
      <c r="L7876" t="s">
        <v>1463</v>
      </c>
      <c r="M7876" s="20">
        <v>6.48</v>
      </c>
      <c r="N7876" s="20">
        <v>8.02</v>
      </c>
      <c r="AE7876">
        <f t="shared" ref="AE7876:AE7939" si="123">YEAR(B7876)</f>
        <v>2006</v>
      </c>
    </row>
    <row r="7877" spans="1:31" x14ac:dyDescent="0.25">
      <c r="A7877" s="7">
        <v>7874</v>
      </c>
      <c r="B7877" s="8">
        <v>38871</v>
      </c>
      <c r="C7877" t="s">
        <v>3</v>
      </c>
      <c r="D7877" t="s">
        <v>655</v>
      </c>
      <c r="E7877" t="s">
        <v>9</v>
      </c>
      <c r="F7877" t="s">
        <v>734</v>
      </c>
      <c r="G7877" t="s">
        <v>377</v>
      </c>
      <c r="H7877" s="9" t="s">
        <v>2366</v>
      </c>
      <c r="I7877" t="s">
        <v>1454</v>
      </c>
      <c r="J7877" s="20">
        <v>16</v>
      </c>
      <c r="K7877" s="20" t="s">
        <v>1465</v>
      </c>
      <c r="L7877" t="s">
        <v>1466</v>
      </c>
      <c r="M7877" s="20">
        <v>4</v>
      </c>
      <c r="N7877" s="20">
        <v>4</v>
      </c>
      <c r="AE7877">
        <f t="shared" si="123"/>
        <v>2006</v>
      </c>
    </row>
    <row r="7878" spans="1:31" x14ac:dyDescent="0.25">
      <c r="A7878" s="7">
        <v>7875</v>
      </c>
      <c r="B7878" s="8">
        <v>38871</v>
      </c>
      <c r="C7878" t="s">
        <v>3</v>
      </c>
      <c r="D7878" t="s">
        <v>801</v>
      </c>
      <c r="E7878" t="s">
        <v>9</v>
      </c>
      <c r="F7878" t="s">
        <v>624</v>
      </c>
      <c r="G7878" t="s">
        <v>14</v>
      </c>
      <c r="H7878" s="135" t="s">
        <v>1491</v>
      </c>
      <c r="I7878" t="s">
        <v>1454</v>
      </c>
      <c r="J7878" s="20">
        <v>36</v>
      </c>
      <c r="K7878" s="20" t="s">
        <v>9</v>
      </c>
      <c r="L7878" t="s">
        <v>1464</v>
      </c>
      <c r="M7878" s="20">
        <v>7.92</v>
      </c>
      <c r="N7878" s="20">
        <v>11.08</v>
      </c>
      <c r="AE7878">
        <f t="shared" si="123"/>
        <v>2006</v>
      </c>
    </row>
    <row r="7879" spans="1:31" x14ac:dyDescent="0.25">
      <c r="A7879" s="7">
        <v>7876</v>
      </c>
      <c r="B7879" s="8">
        <v>38871</v>
      </c>
      <c r="C7879" t="s">
        <v>3</v>
      </c>
      <c r="D7879" t="s">
        <v>621</v>
      </c>
      <c r="E7879" t="s">
        <v>9</v>
      </c>
      <c r="F7879" t="s">
        <v>703</v>
      </c>
      <c r="G7879" t="s">
        <v>17</v>
      </c>
      <c r="H7879" s="135" t="s">
        <v>1496</v>
      </c>
      <c r="I7879" t="s">
        <v>1454</v>
      </c>
      <c r="J7879" s="20">
        <v>38</v>
      </c>
      <c r="K7879" s="20" t="s">
        <v>3</v>
      </c>
      <c r="L7879" t="s">
        <v>1464</v>
      </c>
      <c r="M7879" s="20">
        <v>11.64</v>
      </c>
      <c r="N7879" s="20">
        <v>8.36</v>
      </c>
      <c r="AE7879">
        <f t="shared" si="123"/>
        <v>2006</v>
      </c>
    </row>
    <row r="7880" spans="1:31" x14ac:dyDescent="0.25">
      <c r="A7880" s="7">
        <v>7877</v>
      </c>
      <c r="B7880" s="8">
        <v>38871</v>
      </c>
      <c r="C7880" t="s">
        <v>3</v>
      </c>
      <c r="D7880" t="s">
        <v>668</v>
      </c>
      <c r="E7880" t="s">
        <v>9</v>
      </c>
      <c r="F7880" t="s">
        <v>275</v>
      </c>
      <c r="G7880" t="s">
        <v>633</v>
      </c>
      <c r="H7880" s="135" t="s">
        <v>2367</v>
      </c>
      <c r="I7880" t="s">
        <v>1454</v>
      </c>
      <c r="J7880" s="20">
        <v>24</v>
      </c>
      <c r="K7880" s="20" t="s">
        <v>3</v>
      </c>
      <c r="L7880" t="s">
        <v>1464</v>
      </c>
      <c r="M7880" s="20">
        <v>7.72</v>
      </c>
      <c r="N7880" s="20">
        <v>5.28</v>
      </c>
      <c r="AE7880">
        <f t="shared" si="123"/>
        <v>2006</v>
      </c>
    </row>
    <row r="7881" spans="1:31" x14ac:dyDescent="0.25">
      <c r="A7881" s="7">
        <v>7878</v>
      </c>
      <c r="B7881" s="8">
        <v>38871</v>
      </c>
      <c r="C7881" t="s">
        <v>3</v>
      </c>
      <c r="D7881" t="s">
        <v>783</v>
      </c>
      <c r="E7881" t="s">
        <v>9</v>
      </c>
      <c r="F7881" t="s">
        <v>349</v>
      </c>
      <c r="G7881" t="s">
        <v>633</v>
      </c>
      <c r="H7881" s="135" t="s">
        <v>2112</v>
      </c>
      <c r="I7881" t="s">
        <v>1454</v>
      </c>
      <c r="J7881" s="20">
        <v>13</v>
      </c>
      <c r="K7881" s="20" t="s">
        <v>3</v>
      </c>
      <c r="L7881" t="s">
        <v>1464</v>
      </c>
      <c r="M7881" s="20">
        <v>4.6400000000000006</v>
      </c>
      <c r="N7881" s="20">
        <v>2.86</v>
      </c>
      <c r="AE7881">
        <f t="shared" si="123"/>
        <v>2006</v>
      </c>
    </row>
    <row r="7882" spans="1:31" x14ac:dyDescent="0.25">
      <c r="A7882" s="7">
        <v>7879</v>
      </c>
      <c r="B7882" s="8">
        <v>38872</v>
      </c>
      <c r="C7882" t="s">
        <v>3</v>
      </c>
      <c r="D7882" t="s">
        <v>72</v>
      </c>
      <c r="E7882" t="s">
        <v>9</v>
      </c>
      <c r="F7882" t="s">
        <v>54</v>
      </c>
      <c r="G7882" t="s">
        <v>732</v>
      </c>
      <c r="H7882" s="135" t="s">
        <v>2155</v>
      </c>
      <c r="I7882" t="s">
        <v>1454</v>
      </c>
      <c r="J7882" s="20">
        <v>7</v>
      </c>
      <c r="K7882" s="20" t="s">
        <v>1465</v>
      </c>
      <c r="L7882" t="s">
        <v>1466</v>
      </c>
      <c r="M7882" s="20">
        <v>1.75</v>
      </c>
      <c r="N7882" s="20">
        <v>1.75</v>
      </c>
      <c r="AE7882">
        <f t="shared" si="123"/>
        <v>2006</v>
      </c>
    </row>
    <row r="7883" spans="1:31" x14ac:dyDescent="0.25">
      <c r="A7883" s="7">
        <v>7880</v>
      </c>
      <c r="B7883" s="8">
        <v>38872</v>
      </c>
      <c r="C7883" t="s">
        <v>3</v>
      </c>
      <c r="D7883" t="s">
        <v>678</v>
      </c>
      <c r="E7883" t="s">
        <v>9</v>
      </c>
      <c r="F7883" t="s">
        <v>682</v>
      </c>
      <c r="G7883" t="s">
        <v>633</v>
      </c>
      <c r="H7883" s="135" t="s">
        <v>2368</v>
      </c>
      <c r="I7883" t="s">
        <v>1454</v>
      </c>
      <c r="J7883" s="20">
        <v>25</v>
      </c>
      <c r="K7883" s="20" t="s">
        <v>9</v>
      </c>
      <c r="L7883" t="s">
        <v>1463</v>
      </c>
      <c r="M7883" s="20">
        <v>6</v>
      </c>
      <c r="N7883" s="20">
        <v>7.5</v>
      </c>
      <c r="AE7883">
        <f t="shared" si="123"/>
        <v>2006</v>
      </c>
    </row>
    <row r="7884" spans="1:31" x14ac:dyDescent="0.25">
      <c r="A7884" s="7">
        <v>7881</v>
      </c>
      <c r="B7884" s="8">
        <v>38872</v>
      </c>
      <c r="C7884" t="s">
        <v>3</v>
      </c>
      <c r="D7884" t="s">
        <v>776</v>
      </c>
      <c r="E7884" t="s">
        <v>9</v>
      </c>
      <c r="F7884" t="s">
        <v>773</v>
      </c>
      <c r="G7884" t="s">
        <v>24</v>
      </c>
      <c r="H7884" s="136" t="s">
        <v>1496</v>
      </c>
      <c r="I7884" t="s">
        <v>1454</v>
      </c>
      <c r="J7884" s="20">
        <v>21</v>
      </c>
      <c r="K7884" s="20" t="s">
        <v>9</v>
      </c>
      <c r="L7884" t="s">
        <v>1464</v>
      </c>
      <c r="M7884" s="20">
        <v>4.62</v>
      </c>
      <c r="N7884" s="20">
        <v>6.88</v>
      </c>
      <c r="AE7884">
        <f t="shared" si="123"/>
        <v>2006</v>
      </c>
    </row>
    <row r="7885" spans="1:31" x14ac:dyDescent="0.25">
      <c r="A7885" s="7">
        <v>7882</v>
      </c>
      <c r="B7885" s="8">
        <v>38872</v>
      </c>
      <c r="C7885" t="s">
        <v>3</v>
      </c>
      <c r="D7885" t="s">
        <v>787</v>
      </c>
      <c r="E7885" t="s">
        <v>9</v>
      </c>
      <c r="F7885" t="s">
        <v>782</v>
      </c>
      <c r="G7885" t="s">
        <v>714</v>
      </c>
      <c r="H7885" s="135" t="s">
        <v>1496</v>
      </c>
      <c r="I7885" t="s">
        <v>1454</v>
      </c>
      <c r="J7885" s="20">
        <v>23</v>
      </c>
      <c r="K7885" s="20" t="s">
        <v>9</v>
      </c>
      <c r="L7885" t="s">
        <v>1463</v>
      </c>
      <c r="M7885" s="20">
        <v>5.52</v>
      </c>
      <c r="N7885" s="20">
        <v>6.98</v>
      </c>
      <c r="AE7885">
        <f t="shared" si="123"/>
        <v>2006</v>
      </c>
    </row>
    <row r="7886" spans="1:31" x14ac:dyDescent="0.25">
      <c r="A7886" s="7">
        <v>7883</v>
      </c>
      <c r="B7886" s="8">
        <v>38873</v>
      </c>
      <c r="C7886" t="s">
        <v>3</v>
      </c>
      <c r="D7886" t="s">
        <v>756</v>
      </c>
      <c r="E7886" t="s">
        <v>9</v>
      </c>
      <c r="F7886" t="s">
        <v>786</v>
      </c>
      <c r="G7886" t="s">
        <v>14</v>
      </c>
      <c r="H7886" s="135" t="s">
        <v>1517</v>
      </c>
      <c r="I7886" t="s">
        <v>1455</v>
      </c>
      <c r="J7886" s="20">
        <v>20</v>
      </c>
      <c r="K7886" s="20" t="s">
        <v>3</v>
      </c>
      <c r="L7886" t="s">
        <v>1464</v>
      </c>
      <c r="M7886" s="20">
        <v>3.3</v>
      </c>
      <c r="N7886" s="20">
        <v>2.2000000000000002</v>
      </c>
      <c r="AE7886">
        <f t="shared" si="123"/>
        <v>2006</v>
      </c>
    </row>
    <row r="7887" spans="1:31" x14ac:dyDescent="0.25">
      <c r="A7887" s="7">
        <v>7884</v>
      </c>
      <c r="B7887" s="8">
        <v>38873</v>
      </c>
      <c r="C7887" t="s">
        <v>3</v>
      </c>
      <c r="D7887" t="s">
        <v>43</v>
      </c>
      <c r="E7887" t="s">
        <v>9</v>
      </c>
      <c r="F7887" t="s">
        <v>813</v>
      </c>
      <c r="G7887" t="s">
        <v>14</v>
      </c>
      <c r="H7887" s="135" t="s">
        <v>1496</v>
      </c>
      <c r="I7887" t="s">
        <v>1458</v>
      </c>
      <c r="J7887" s="20">
        <v>13</v>
      </c>
      <c r="K7887" s="20" t="s">
        <v>9</v>
      </c>
      <c r="L7887" t="s">
        <v>1463</v>
      </c>
      <c r="M7887" s="20">
        <v>30</v>
      </c>
      <c r="N7887" s="20">
        <v>10</v>
      </c>
      <c r="AE7887">
        <f t="shared" si="123"/>
        <v>2006</v>
      </c>
    </row>
    <row r="7888" spans="1:31" x14ac:dyDescent="0.25">
      <c r="A7888" s="7">
        <v>7885</v>
      </c>
      <c r="B7888" s="8">
        <v>38873</v>
      </c>
      <c r="C7888" t="s">
        <v>3</v>
      </c>
      <c r="D7888" t="s">
        <v>779</v>
      </c>
      <c r="E7888" t="s">
        <v>9</v>
      </c>
      <c r="F7888" t="s">
        <v>787</v>
      </c>
      <c r="G7888" t="s">
        <v>648</v>
      </c>
      <c r="H7888" s="135" t="s">
        <v>2296</v>
      </c>
      <c r="I7888" t="s">
        <v>1455</v>
      </c>
      <c r="J7888" s="20">
        <v>6</v>
      </c>
      <c r="K7888" s="20" t="s">
        <v>3</v>
      </c>
      <c r="L7888" t="s">
        <v>1464</v>
      </c>
      <c r="M7888" s="20">
        <v>1.3399999999999999</v>
      </c>
      <c r="N7888" s="20">
        <v>0.66</v>
      </c>
      <c r="AE7888">
        <f t="shared" si="123"/>
        <v>2006</v>
      </c>
    </row>
    <row r="7889" spans="1:31" x14ac:dyDescent="0.25">
      <c r="A7889" s="7">
        <v>7886</v>
      </c>
      <c r="B7889" s="8">
        <v>38873</v>
      </c>
      <c r="C7889" t="s">
        <v>3</v>
      </c>
      <c r="D7889" t="s">
        <v>741</v>
      </c>
      <c r="E7889" t="s">
        <v>9</v>
      </c>
      <c r="F7889" t="s">
        <v>787</v>
      </c>
      <c r="G7889" t="s">
        <v>648</v>
      </c>
      <c r="H7889" s="135" t="s">
        <v>2296</v>
      </c>
      <c r="I7889" t="s">
        <v>1455</v>
      </c>
      <c r="J7889" s="20">
        <v>6</v>
      </c>
      <c r="K7889" s="20" t="s">
        <v>3</v>
      </c>
      <c r="L7889" t="s">
        <v>1464</v>
      </c>
      <c r="M7889" s="20">
        <v>1.3399999999999999</v>
      </c>
      <c r="N7889" s="20">
        <v>0.66</v>
      </c>
      <c r="AE7889">
        <f t="shared" si="123"/>
        <v>2006</v>
      </c>
    </row>
    <row r="7890" spans="1:31" x14ac:dyDescent="0.25">
      <c r="A7890" s="7">
        <v>7887</v>
      </c>
      <c r="B7890" s="8">
        <v>38873</v>
      </c>
      <c r="C7890" t="s">
        <v>3</v>
      </c>
      <c r="D7890" t="s">
        <v>787</v>
      </c>
      <c r="E7890" t="s">
        <v>9</v>
      </c>
      <c r="F7890" t="s">
        <v>779</v>
      </c>
      <c r="G7890" t="s">
        <v>648</v>
      </c>
      <c r="H7890" s="135" t="s">
        <v>2296</v>
      </c>
      <c r="I7890" t="s">
        <v>1455</v>
      </c>
      <c r="J7890" s="20">
        <v>6</v>
      </c>
      <c r="K7890" s="20" t="s">
        <v>3</v>
      </c>
      <c r="L7890" t="s">
        <v>1463</v>
      </c>
      <c r="M7890" s="20">
        <v>1.28</v>
      </c>
      <c r="N7890" s="20">
        <v>0.72</v>
      </c>
      <c r="AE7890">
        <f t="shared" si="123"/>
        <v>2006</v>
      </c>
    </row>
    <row r="7891" spans="1:31" x14ac:dyDescent="0.25">
      <c r="A7891" s="7">
        <v>7888</v>
      </c>
      <c r="B7891" s="8">
        <v>38873</v>
      </c>
      <c r="C7891" t="s">
        <v>3</v>
      </c>
      <c r="D7891" t="s">
        <v>787</v>
      </c>
      <c r="E7891" t="s">
        <v>9</v>
      </c>
      <c r="F7891" t="s">
        <v>741</v>
      </c>
      <c r="G7891" t="s">
        <v>648</v>
      </c>
      <c r="H7891" s="135" t="s">
        <v>2296</v>
      </c>
      <c r="I7891" t="s">
        <v>1455</v>
      </c>
      <c r="J7891" s="20">
        <v>6</v>
      </c>
      <c r="K7891" s="20" t="s">
        <v>1465</v>
      </c>
      <c r="L7891" t="s">
        <v>1466</v>
      </c>
      <c r="M7891" s="20">
        <v>0.75</v>
      </c>
      <c r="N7891" s="20">
        <v>0.75</v>
      </c>
      <c r="AE7891">
        <f t="shared" si="123"/>
        <v>2006</v>
      </c>
    </row>
    <row r="7892" spans="1:31" x14ac:dyDescent="0.25">
      <c r="A7892" s="7">
        <v>7889</v>
      </c>
      <c r="B7892" s="8">
        <v>38873</v>
      </c>
      <c r="C7892" t="s">
        <v>3</v>
      </c>
      <c r="D7892" t="s">
        <v>557</v>
      </c>
      <c r="E7892" t="s">
        <v>9</v>
      </c>
      <c r="F7892" t="s">
        <v>727</v>
      </c>
      <c r="G7892" t="s">
        <v>569</v>
      </c>
      <c r="H7892" s="9" t="s">
        <v>2310</v>
      </c>
      <c r="I7892" t="s">
        <v>1454</v>
      </c>
      <c r="J7892" s="20">
        <v>27</v>
      </c>
      <c r="K7892" s="20" t="s">
        <v>3</v>
      </c>
      <c r="L7892" t="s">
        <v>1464</v>
      </c>
      <c r="M7892" s="20">
        <v>8.56</v>
      </c>
      <c r="N7892" s="20">
        <v>5.9399999999999995</v>
      </c>
      <c r="AE7892">
        <f t="shared" si="123"/>
        <v>2006</v>
      </c>
    </row>
    <row r="7893" spans="1:31" x14ac:dyDescent="0.25">
      <c r="A7893" s="7">
        <v>7890</v>
      </c>
      <c r="B7893" s="8">
        <v>38875</v>
      </c>
      <c r="C7893" t="s">
        <v>3</v>
      </c>
      <c r="D7893" t="s">
        <v>804</v>
      </c>
      <c r="E7893" t="s">
        <v>9</v>
      </c>
      <c r="F7893" t="s">
        <v>734</v>
      </c>
      <c r="G7893" t="s">
        <v>377</v>
      </c>
      <c r="H7893" s="9" t="s">
        <v>2369</v>
      </c>
      <c r="I7893" t="s">
        <v>1454</v>
      </c>
      <c r="J7893" s="20">
        <v>33</v>
      </c>
      <c r="K7893" s="20" t="s">
        <v>9</v>
      </c>
      <c r="L7893" t="s">
        <v>1464</v>
      </c>
      <c r="M7893" s="20">
        <v>7.26</v>
      </c>
      <c r="N7893" s="20">
        <v>10.24</v>
      </c>
      <c r="AE7893">
        <f t="shared" si="123"/>
        <v>2006</v>
      </c>
    </row>
    <row r="7894" spans="1:31" x14ac:dyDescent="0.25">
      <c r="A7894" s="7">
        <v>7891</v>
      </c>
      <c r="B7894" s="8">
        <v>38875</v>
      </c>
      <c r="C7894" t="s">
        <v>3</v>
      </c>
      <c r="D7894" t="s">
        <v>678</v>
      </c>
      <c r="E7894" t="s">
        <v>9</v>
      </c>
      <c r="F7894" t="s">
        <v>690</v>
      </c>
      <c r="G7894" t="s">
        <v>648</v>
      </c>
      <c r="H7894" s="136" t="s">
        <v>1496</v>
      </c>
      <c r="I7894" t="s">
        <v>1454</v>
      </c>
      <c r="J7894" s="20">
        <v>25</v>
      </c>
      <c r="K7894" s="20" t="s">
        <v>3</v>
      </c>
      <c r="L7894" t="s">
        <v>1463</v>
      </c>
      <c r="M7894" s="20">
        <v>7.5</v>
      </c>
      <c r="N7894" s="20">
        <v>6</v>
      </c>
      <c r="AE7894">
        <f t="shared" si="123"/>
        <v>2006</v>
      </c>
    </row>
    <row r="7895" spans="1:31" x14ac:dyDescent="0.25">
      <c r="A7895" s="7">
        <v>7892</v>
      </c>
      <c r="B7895" s="8">
        <v>38875</v>
      </c>
      <c r="C7895" t="s">
        <v>3</v>
      </c>
      <c r="D7895" t="s">
        <v>756</v>
      </c>
      <c r="E7895" t="s">
        <v>9</v>
      </c>
      <c r="F7895" t="s">
        <v>640</v>
      </c>
      <c r="G7895" t="s">
        <v>714</v>
      </c>
      <c r="H7895" s="135" t="s">
        <v>2060</v>
      </c>
      <c r="I7895" t="s">
        <v>1454</v>
      </c>
      <c r="J7895" s="20">
        <v>47</v>
      </c>
      <c r="K7895" s="20" t="s">
        <v>3</v>
      </c>
      <c r="L7895" t="s">
        <v>1464</v>
      </c>
      <c r="M7895" s="20">
        <v>14.16</v>
      </c>
      <c r="N7895" s="20">
        <v>10.34</v>
      </c>
      <c r="AE7895">
        <f t="shared" si="123"/>
        <v>2006</v>
      </c>
    </row>
    <row r="7896" spans="1:31" x14ac:dyDescent="0.25">
      <c r="A7896" s="7">
        <v>7893</v>
      </c>
      <c r="B7896" s="8">
        <v>38875</v>
      </c>
      <c r="C7896" t="s">
        <v>3</v>
      </c>
      <c r="D7896" t="s">
        <v>677</v>
      </c>
      <c r="E7896" t="s">
        <v>9</v>
      </c>
      <c r="F7896" t="s">
        <v>563</v>
      </c>
      <c r="G7896" t="s">
        <v>732</v>
      </c>
      <c r="H7896" s="135" t="s">
        <v>1496</v>
      </c>
      <c r="I7896" t="s">
        <v>1454</v>
      </c>
      <c r="J7896" s="20">
        <v>13</v>
      </c>
      <c r="K7896" s="20" t="s">
        <v>1465</v>
      </c>
      <c r="L7896" t="s">
        <v>1466</v>
      </c>
      <c r="M7896" s="20">
        <v>3.25</v>
      </c>
      <c r="N7896" s="20">
        <v>3.25</v>
      </c>
      <c r="AE7896">
        <f t="shared" si="123"/>
        <v>2006</v>
      </c>
    </row>
    <row r="7897" spans="1:31" x14ac:dyDescent="0.25">
      <c r="A7897" s="7">
        <v>7894</v>
      </c>
      <c r="B7897" s="8">
        <v>38876</v>
      </c>
      <c r="C7897" t="s">
        <v>3</v>
      </c>
      <c r="D7897" t="s">
        <v>794</v>
      </c>
      <c r="E7897" t="s">
        <v>9</v>
      </c>
      <c r="F7897" t="s">
        <v>721</v>
      </c>
      <c r="G7897" t="s">
        <v>648</v>
      </c>
      <c r="H7897" s="136" t="s">
        <v>1496</v>
      </c>
      <c r="I7897" t="s">
        <v>1457</v>
      </c>
      <c r="J7897" s="20">
        <v>11</v>
      </c>
      <c r="K7897" s="20" t="s">
        <v>3</v>
      </c>
      <c r="L7897" t="s">
        <v>1463</v>
      </c>
      <c r="M7897" s="20">
        <v>1.93</v>
      </c>
      <c r="N7897" s="20">
        <v>1.32</v>
      </c>
      <c r="O7897" t="s">
        <v>3</v>
      </c>
      <c r="P7897" s="13" t="s">
        <v>787</v>
      </c>
      <c r="Q7897" t="s">
        <v>9</v>
      </c>
      <c r="R7897" t="s">
        <v>779</v>
      </c>
      <c r="S7897" t="s">
        <v>1465</v>
      </c>
      <c r="U7897" t="s">
        <v>1465</v>
      </c>
      <c r="W7897" t="s">
        <v>1465</v>
      </c>
      <c r="Y7897" t="s">
        <v>1465</v>
      </c>
      <c r="AA7897" t="s">
        <v>1465</v>
      </c>
      <c r="AC7897" t="s">
        <v>1465</v>
      </c>
      <c r="AE7897">
        <f t="shared" si="123"/>
        <v>2006</v>
      </c>
    </row>
    <row r="7898" spans="1:31" x14ac:dyDescent="0.25">
      <c r="A7898" s="7">
        <v>7895</v>
      </c>
      <c r="B7898" s="8">
        <v>38876</v>
      </c>
      <c r="C7898" t="s">
        <v>3</v>
      </c>
      <c r="D7898" t="s">
        <v>766</v>
      </c>
      <c r="E7898" t="s">
        <v>9</v>
      </c>
      <c r="F7898" t="s">
        <v>805</v>
      </c>
      <c r="G7898" t="s">
        <v>648</v>
      </c>
      <c r="H7898" s="136" t="s">
        <v>1496</v>
      </c>
      <c r="I7898" t="s">
        <v>1454</v>
      </c>
      <c r="J7898" s="20">
        <v>32</v>
      </c>
      <c r="K7898" s="20" t="s">
        <v>3</v>
      </c>
      <c r="L7898" t="s">
        <v>1464</v>
      </c>
      <c r="M7898" s="20">
        <v>9.9600000000000009</v>
      </c>
      <c r="N7898" s="20">
        <v>7.04</v>
      </c>
      <c r="AE7898">
        <f t="shared" si="123"/>
        <v>2006</v>
      </c>
    </row>
    <row r="7899" spans="1:31" x14ac:dyDescent="0.25">
      <c r="A7899" s="7">
        <v>7896</v>
      </c>
      <c r="B7899" s="8">
        <v>38876</v>
      </c>
      <c r="C7899" t="s">
        <v>3</v>
      </c>
      <c r="D7899" t="s">
        <v>781</v>
      </c>
      <c r="E7899" t="s">
        <v>9</v>
      </c>
      <c r="F7899" t="s">
        <v>678</v>
      </c>
      <c r="G7899" t="s">
        <v>569</v>
      </c>
      <c r="H7899" s="9" t="s">
        <v>2103</v>
      </c>
      <c r="I7899" t="s">
        <v>1455</v>
      </c>
      <c r="J7899" s="20">
        <v>14</v>
      </c>
      <c r="K7899" s="20" t="s">
        <v>3</v>
      </c>
      <c r="L7899" t="s">
        <v>1463</v>
      </c>
      <c r="M7899" s="20">
        <v>2.3200000000000003</v>
      </c>
      <c r="N7899" s="20">
        <v>1.68</v>
      </c>
      <c r="AE7899">
        <f t="shared" si="123"/>
        <v>2006</v>
      </c>
    </row>
    <row r="7900" spans="1:31" x14ac:dyDescent="0.25">
      <c r="A7900" s="7">
        <v>7897</v>
      </c>
      <c r="B7900" s="8">
        <v>38876</v>
      </c>
      <c r="C7900" t="s">
        <v>3</v>
      </c>
      <c r="D7900" t="s">
        <v>295</v>
      </c>
      <c r="E7900" t="s">
        <v>9</v>
      </c>
      <c r="F7900" t="s">
        <v>624</v>
      </c>
      <c r="G7900" t="s">
        <v>569</v>
      </c>
      <c r="H7900" s="9" t="s">
        <v>2132</v>
      </c>
      <c r="I7900" t="s">
        <v>1454</v>
      </c>
      <c r="J7900" s="20">
        <v>67</v>
      </c>
      <c r="K7900" s="20" t="s">
        <v>3</v>
      </c>
      <c r="L7900" t="s">
        <v>1464</v>
      </c>
      <c r="M7900" s="20">
        <v>19.759999999999998</v>
      </c>
      <c r="N7900" s="20">
        <v>14.74</v>
      </c>
      <c r="AE7900">
        <f t="shared" si="123"/>
        <v>2006</v>
      </c>
    </row>
    <row r="7901" spans="1:31" x14ac:dyDescent="0.25">
      <c r="A7901" s="7">
        <v>7898</v>
      </c>
      <c r="B7901" s="8">
        <v>38877</v>
      </c>
      <c r="C7901" t="s">
        <v>3</v>
      </c>
      <c r="D7901" t="s">
        <v>787</v>
      </c>
      <c r="E7901" t="s">
        <v>9</v>
      </c>
      <c r="F7901" t="s">
        <v>679</v>
      </c>
      <c r="G7901" t="s">
        <v>732</v>
      </c>
      <c r="H7901" s="135" t="s">
        <v>2126</v>
      </c>
      <c r="I7901" t="s">
        <v>1454</v>
      </c>
      <c r="J7901" s="20">
        <v>15</v>
      </c>
      <c r="K7901" s="20" t="s">
        <v>9</v>
      </c>
      <c r="L7901" t="s">
        <v>1464</v>
      </c>
      <c r="M7901" s="20">
        <v>3.3</v>
      </c>
      <c r="N7901" s="20">
        <v>5.2</v>
      </c>
      <c r="AE7901">
        <f t="shared" si="123"/>
        <v>2006</v>
      </c>
    </row>
    <row r="7902" spans="1:31" x14ac:dyDescent="0.25">
      <c r="A7902" s="7">
        <v>7899</v>
      </c>
      <c r="B7902" s="8">
        <v>38877</v>
      </c>
      <c r="C7902" t="s">
        <v>3</v>
      </c>
      <c r="D7902" t="s">
        <v>655</v>
      </c>
      <c r="E7902" t="s">
        <v>9</v>
      </c>
      <c r="F7902" t="s">
        <v>661</v>
      </c>
      <c r="G7902" t="s">
        <v>569</v>
      </c>
      <c r="H7902" s="9" t="s">
        <v>2142</v>
      </c>
      <c r="I7902" t="s">
        <v>1454</v>
      </c>
      <c r="J7902" s="20">
        <v>11</v>
      </c>
      <c r="K7902" s="20" t="s">
        <v>3</v>
      </c>
      <c r="L7902" t="s">
        <v>1464</v>
      </c>
      <c r="M7902" s="20">
        <v>4.08</v>
      </c>
      <c r="N7902" s="20">
        <v>2.42</v>
      </c>
      <c r="AE7902">
        <f t="shared" si="123"/>
        <v>2006</v>
      </c>
    </row>
    <row r="7903" spans="1:31" x14ac:dyDescent="0.25">
      <c r="A7903" s="7">
        <v>7900</v>
      </c>
      <c r="B7903" s="8">
        <v>38878</v>
      </c>
      <c r="C7903" t="s">
        <v>3</v>
      </c>
      <c r="D7903" t="s">
        <v>677</v>
      </c>
      <c r="E7903" t="s">
        <v>9</v>
      </c>
      <c r="F7903" t="s">
        <v>738</v>
      </c>
      <c r="G7903" t="s">
        <v>569</v>
      </c>
      <c r="H7903" s="135" t="s">
        <v>1853</v>
      </c>
      <c r="I7903" t="s">
        <v>1454</v>
      </c>
      <c r="J7903" s="20">
        <v>12</v>
      </c>
      <c r="K7903" s="20" t="s">
        <v>3</v>
      </c>
      <c r="L7903" t="s">
        <v>1463</v>
      </c>
      <c r="M7903" s="20">
        <v>4.12</v>
      </c>
      <c r="N7903" s="20">
        <v>2.88</v>
      </c>
      <c r="AE7903">
        <f t="shared" si="123"/>
        <v>2006</v>
      </c>
    </row>
    <row r="7904" spans="1:31" x14ac:dyDescent="0.25">
      <c r="A7904" s="7">
        <v>7901</v>
      </c>
      <c r="B7904" s="8">
        <v>38878</v>
      </c>
      <c r="C7904" t="s">
        <v>3</v>
      </c>
      <c r="D7904" t="s">
        <v>787</v>
      </c>
      <c r="E7904" t="s">
        <v>9</v>
      </c>
      <c r="F7904" t="s">
        <v>102</v>
      </c>
      <c r="G7904" t="s">
        <v>648</v>
      </c>
      <c r="H7904" s="135" t="s">
        <v>1833</v>
      </c>
      <c r="I7904" t="s">
        <v>1455</v>
      </c>
      <c r="J7904" s="20">
        <v>4</v>
      </c>
      <c r="K7904" s="20" t="s">
        <v>9</v>
      </c>
      <c r="L7904" t="s">
        <v>1463</v>
      </c>
      <c r="M7904" s="20">
        <v>0.48</v>
      </c>
      <c r="N7904" s="20">
        <v>1.02</v>
      </c>
      <c r="AE7904">
        <f t="shared" si="123"/>
        <v>2006</v>
      </c>
    </row>
    <row r="7905" spans="1:31" x14ac:dyDescent="0.25">
      <c r="A7905" s="7">
        <v>7902</v>
      </c>
      <c r="B7905" s="8">
        <v>38878</v>
      </c>
      <c r="C7905" t="s">
        <v>3</v>
      </c>
      <c r="D7905" t="s">
        <v>503</v>
      </c>
      <c r="E7905" t="s">
        <v>9</v>
      </c>
      <c r="F7905" t="s">
        <v>545</v>
      </c>
      <c r="G7905" t="s">
        <v>14</v>
      </c>
      <c r="H7905" s="135" t="s">
        <v>1507</v>
      </c>
      <c r="I7905" t="s">
        <v>1454</v>
      </c>
      <c r="J7905" s="20">
        <v>71</v>
      </c>
      <c r="K7905" s="20" t="s">
        <v>3</v>
      </c>
      <c r="L7905" t="s">
        <v>1464</v>
      </c>
      <c r="M7905" s="20">
        <v>20.88</v>
      </c>
      <c r="N7905" s="20">
        <v>15.620000000000001</v>
      </c>
      <c r="AE7905">
        <f t="shared" si="123"/>
        <v>2006</v>
      </c>
    </row>
    <row r="7906" spans="1:31" x14ac:dyDescent="0.25">
      <c r="A7906" s="7">
        <v>7903</v>
      </c>
      <c r="B7906" s="8">
        <v>38878</v>
      </c>
      <c r="C7906" t="s">
        <v>3</v>
      </c>
      <c r="D7906" t="s">
        <v>656</v>
      </c>
      <c r="E7906" t="s">
        <v>9</v>
      </c>
      <c r="F7906" t="s">
        <v>83</v>
      </c>
      <c r="G7906" t="s">
        <v>17</v>
      </c>
      <c r="H7906" s="135" t="s">
        <v>1520</v>
      </c>
      <c r="I7906" t="s">
        <v>1454</v>
      </c>
      <c r="J7906" s="20">
        <v>48</v>
      </c>
      <c r="K7906" s="20" t="s">
        <v>3</v>
      </c>
      <c r="L7906" t="s">
        <v>1464</v>
      </c>
      <c r="M7906" s="20">
        <v>14.44</v>
      </c>
      <c r="N7906" s="20">
        <v>10.56</v>
      </c>
      <c r="AE7906">
        <f t="shared" si="123"/>
        <v>2006</v>
      </c>
    </row>
    <row r="7907" spans="1:31" x14ac:dyDescent="0.25">
      <c r="A7907" s="7">
        <v>7904</v>
      </c>
      <c r="B7907" s="8">
        <v>38878</v>
      </c>
      <c r="C7907" t="s">
        <v>3</v>
      </c>
      <c r="D7907" t="s">
        <v>770</v>
      </c>
      <c r="E7907" t="s">
        <v>9</v>
      </c>
      <c r="F7907" t="s">
        <v>687</v>
      </c>
      <c r="G7907" t="s">
        <v>648</v>
      </c>
      <c r="H7907" s="135" t="s">
        <v>2311</v>
      </c>
      <c r="I7907" t="s">
        <v>1454</v>
      </c>
      <c r="J7907" s="20">
        <v>53</v>
      </c>
      <c r="K7907" s="20" t="s">
        <v>3</v>
      </c>
      <c r="L7907" t="s">
        <v>1463</v>
      </c>
      <c r="M7907" s="20">
        <v>14.78</v>
      </c>
      <c r="N7907" s="20">
        <v>12.72</v>
      </c>
      <c r="AE7907">
        <f t="shared" si="123"/>
        <v>2006</v>
      </c>
    </row>
    <row r="7908" spans="1:31" x14ac:dyDescent="0.25">
      <c r="A7908" s="7">
        <v>7905</v>
      </c>
      <c r="B7908" s="8">
        <v>38878</v>
      </c>
      <c r="C7908" t="s">
        <v>3</v>
      </c>
      <c r="D7908" t="s">
        <v>102</v>
      </c>
      <c r="E7908" t="s">
        <v>9</v>
      </c>
      <c r="F7908" t="s">
        <v>427</v>
      </c>
      <c r="G7908" t="s">
        <v>732</v>
      </c>
      <c r="H7908" s="135" t="s">
        <v>2186</v>
      </c>
      <c r="I7908" t="s">
        <v>1454</v>
      </c>
      <c r="J7908" s="20">
        <v>80</v>
      </c>
      <c r="K7908" s="20" t="s">
        <v>9</v>
      </c>
      <c r="L7908" t="s">
        <v>1464</v>
      </c>
      <c r="M7908" s="20">
        <v>17.600000000000001</v>
      </c>
      <c r="N7908" s="20">
        <v>23.4</v>
      </c>
      <c r="AE7908">
        <f t="shared" si="123"/>
        <v>2006</v>
      </c>
    </row>
    <row r="7909" spans="1:31" x14ac:dyDescent="0.25">
      <c r="A7909" s="7">
        <v>7906</v>
      </c>
      <c r="B7909" s="8">
        <v>38879</v>
      </c>
      <c r="C7909" t="s">
        <v>3</v>
      </c>
      <c r="D7909" t="s">
        <v>787</v>
      </c>
      <c r="E7909" t="s">
        <v>9</v>
      </c>
      <c r="F7909" t="s">
        <v>733</v>
      </c>
      <c r="G7909" t="s">
        <v>569</v>
      </c>
      <c r="H7909" s="135" t="s">
        <v>1669</v>
      </c>
      <c r="I7909" t="s">
        <v>1454</v>
      </c>
      <c r="J7909" s="20">
        <v>41</v>
      </c>
      <c r="K7909" s="20" t="s">
        <v>1465</v>
      </c>
      <c r="L7909" t="s">
        <v>1466</v>
      </c>
      <c r="M7909" s="20">
        <v>10.25</v>
      </c>
      <c r="N7909" s="20">
        <v>10.25</v>
      </c>
      <c r="AE7909">
        <f t="shared" si="123"/>
        <v>2006</v>
      </c>
    </row>
    <row r="7910" spans="1:31" x14ac:dyDescent="0.25">
      <c r="A7910" s="7">
        <v>7907</v>
      </c>
      <c r="B7910" s="8">
        <v>38879</v>
      </c>
      <c r="C7910" t="s">
        <v>3</v>
      </c>
      <c r="D7910" t="s">
        <v>787</v>
      </c>
      <c r="E7910" t="s">
        <v>9</v>
      </c>
      <c r="F7910" t="s">
        <v>733</v>
      </c>
      <c r="G7910" t="s">
        <v>24</v>
      </c>
      <c r="H7910" s="135" t="s">
        <v>1495</v>
      </c>
      <c r="I7910" t="s">
        <v>1454</v>
      </c>
      <c r="J7910" s="20">
        <v>20</v>
      </c>
      <c r="K7910" s="20" t="s">
        <v>9</v>
      </c>
      <c r="L7910" t="s">
        <v>1464</v>
      </c>
      <c r="M7910" s="20">
        <v>4.4000000000000004</v>
      </c>
      <c r="N7910" s="20">
        <v>6.6</v>
      </c>
      <c r="AE7910">
        <f t="shared" si="123"/>
        <v>2006</v>
      </c>
    </row>
    <row r="7911" spans="1:31" x14ac:dyDescent="0.25">
      <c r="A7911" s="7">
        <v>7908</v>
      </c>
      <c r="B7911" s="8">
        <v>38879</v>
      </c>
      <c r="C7911" t="s">
        <v>3</v>
      </c>
      <c r="D7911" t="s">
        <v>794</v>
      </c>
      <c r="E7911" t="s">
        <v>9</v>
      </c>
      <c r="F7911" t="s">
        <v>787</v>
      </c>
      <c r="G7911" t="s">
        <v>648</v>
      </c>
      <c r="H7911" s="135" t="s">
        <v>1833</v>
      </c>
      <c r="I7911" t="s">
        <v>1455</v>
      </c>
      <c r="J7911" s="20">
        <v>4</v>
      </c>
      <c r="K7911" s="20" t="s">
        <v>1465</v>
      </c>
      <c r="L7911" t="s">
        <v>1466</v>
      </c>
      <c r="M7911" s="20">
        <v>0.5</v>
      </c>
      <c r="N7911" s="20">
        <v>0.5</v>
      </c>
      <c r="AE7911">
        <f t="shared" si="123"/>
        <v>2006</v>
      </c>
    </row>
    <row r="7912" spans="1:31" x14ac:dyDescent="0.25">
      <c r="A7912" s="7">
        <v>7909</v>
      </c>
      <c r="B7912" s="8">
        <v>38879</v>
      </c>
      <c r="C7912" t="s">
        <v>3</v>
      </c>
      <c r="D7912" t="s">
        <v>787</v>
      </c>
      <c r="E7912" t="s">
        <v>9</v>
      </c>
      <c r="F7912" t="s">
        <v>794</v>
      </c>
      <c r="G7912" t="s">
        <v>648</v>
      </c>
      <c r="H7912" s="135" t="s">
        <v>1833</v>
      </c>
      <c r="I7912" t="s">
        <v>1455</v>
      </c>
      <c r="J7912" s="20">
        <v>4</v>
      </c>
      <c r="K7912" s="20" t="s">
        <v>9</v>
      </c>
      <c r="L7912" t="s">
        <v>1463</v>
      </c>
      <c r="M7912" s="20">
        <v>0.48</v>
      </c>
      <c r="N7912" s="20">
        <v>1.02</v>
      </c>
      <c r="AE7912">
        <f t="shared" si="123"/>
        <v>2006</v>
      </c>
    </row>
    <row r="7913" spans="1:31" x14ac:dyDescent="0.25">
      <c r="A7913" s="7">
        <v>7910</v>
      </c>
      <c r="B7913" s="8">
        <v>38879</v>
      </c>
      <c r="C7913" t="s">
        <v>3</v>
      </c>
      <c r="D7913" t="s">
        <v>814</v>
      </c>
      <c r="E7913" t="s">
        <v>9</v>
      </c>
      <c r="F7913" t="s">
        <v>789</v>
      </c>
      <c r="G7913" t="s">
        <v>648</v>
      </c>
      <c r="H7913" s="135" t="s">
        <v>1877</v>
      </c>
      <c r="I7913" t="s">
        <v>1458</v>
      </c>
      <c r="J7913" s="20">
        <v>6</v>
      </c>
      <c r="K7913" s="20" t="s">
        <v>9</v>
      </c>
      <c r="L7913" t="s">
        <v>1463</v>
      </c>
      <c r="M7913" s="20">
        <v>30</v>
      </c>
      <c r="N7913" s="20">
        <v>10</v>
      </c>
      <c r="AE7913">
        <f t="shared" si="123"/>
        <v>2006</v>
      </c>
    </row>
    <row r="7914" spans="1:31" x14ac:dyDescent="0.25">
      <c r="A7914" s="7">
        <v>7911</v>
      </c>
      <c r="B7914" s="8">
        <v>38879</v>
      </c>
      <c r="C7914" t="s">
        <v>3</v>
      </c>
      <c r="D7914" t="s">
        <v>794</v>
      </c>
      <c r="E7914" t="s">
        <v>9</v>
      </c>
      <c r="F7914" t="s">
        <v>787</v>
      </c>
      <c r="G7914" t="s">
        <v>648</v>
      </c>
      <c r="H7914" s="135" t="s">
        <v>1877</v>
      </c>
      <c r="I7914" t="s">
        <v>1455</v>
      </c>
      <c r="J7914" s="20">
        <v>4</v>
      </c>
      <c r="K7914" s="20" t="s">
        <v>3</v>
      </c>
      <c r="L7914" t="s">
        <v>1463</v>
      </c>
      <c r="M7914" s="20">
        <v>1.02</v>
      </c>
      <c r="N7914" s="20">
        <v>0.48</v>
      </c>
      <c r="AE7914">
        <f t="shared" si="123"/>
        <v>2006</v>
      </c>
    </row>
    <row r="7915" spans="1:31" x14ac:dyDescent="0.25">
      <c r="A7915" s="7">
        <v>7912</v>
      </c>
      <c r="B7915" s="8">
        <v>38879</v>
      </c>
      <c r="C7915" t="s">
        <v>3</v>
      </c>
      <c r="D7915" t="s">
        <v>798</v>
      </c>
      <c r="E7915" t="s">
        <v>9</v>
      </c>
      <c r="F7915" t="s">
        <v>43</v>
      </c>
      <c r="G7915" t="s">
        <v>65</v>
      </c>
      <c r="H7915" s="135" t="s">
        <v>1496</v>
      </c>
      <c r="I7915" t="s">
        <v>1455</v>
      </c>
      <c r="J7915" s="20">
        <v>45</v>
      </c>
      <c r="K7915" s="20" t="s">
        <v>3</v>
      </c>
      <c r="L7915" t="s">
        <v>1464</v>
      </c>
      <c r="M7915" s="20">
        <v>6.8</v>
      </c>
      <c r="N7915" s="20">
        <v>4.95</v>
      </c>
      <c r="AE7915">
        <f t="shared" si="123"/>
        <v>2006</v>
      </c>
    </row>
    <row r="7916" spans="1:31" x14ac:dyDescent="0.25">
      <c r="A7916" s="7">
        <v>7913</v>
      </c>
      <c r="B7916" s="8">
        <v>38879</v>
      </c>
      <c r="C7916" t="s">
        <v>3</v>
      </c>
      <c r="D7916" t="s">
        <v>798</v>
      </c>
      <c r="E7916" t="s">
        <v>9</v>
      </c>
      <c r="F7916" t="s">
        <v>43</v>
      </c>
      <c r="G7916" t="s">
        <v>65</v>
      </c>
      <c r="H7916" s="135" t="s">
        <v>1496</v>
      </c>
      <c r="I7916" t="s">
        <v>1455</v>
      </c>
      <c r="J7916" s="20">
        <v>90</v>
      </c>
      <c r="K7916" s="20" t="s">
        <v>3</v>
      </c>
      <c r="L7916" t="s">
        <v>1464</v>
      </c>
      <c r="M7916" s="20">
        <v>13.1</v>
      </c>
      <c r="N7916" s="20">
        <v>9.9</v>
      </c>
      <c r="AE7916">
        <f t="shared" si="123"/>
        <v>2006</v>
      </c>
    </row>
    <row r="7917" spans="1:31" x14ac:dyDescent="0.25">
      <c r="A7917" s="7">
        <v>7914</v>
      </c>
      <c r="B7917" s="8">
        <v>38879</v>
      </c>
      <c r="C7917" t="s">
        <v>3</v>
      </c>
      <c r="D7917" t="s">
        <v>787</v>
      </c>
      <c r="E7917" t="s">
        <v>9</v>
      </c>
      <c r="F7917" t="s">
        <v>794</v>
      </c>
      <c r="G7917" t="s">
        <v>648</v>
      </c>
      <c r="H7917" s="135" t="s">
        <v>1877</v>
      </c>
      <c r="I7917" t="s">
        <v>1455</v>
      </c>
      <c r="J7917" s="20">
        <v>6</v>
      </c>
      <c r="K7917" s="20" t="s">
        <v>3</v>
      </c>
      <c r="L7917" t="s">
        <v>1463</v>
      </c>
      <c r="M7917" s="20">
        <v>1.28</v>
      </c>
      <c r="N7917" s="20">
        <v>0.72</v>
      </c>
      <c r="AE7917">
        <f t="shared" si="123"/>
        <v>2006</v>
      </c>
    </row>
    <row r="7918" spans="1:31" x14ac:dyDescent="0.25">
      <c r="A7918" s="7">
        <v>7915</v>
      </c>
      <c r="B7918" s="8">
        <v>38879</v>
      </c>
      <c r="C7918" t="s">
        <v>3</v>
      </c>
      <c r="D7918" t="s">
        <v>655</v>
      </c>
      <c r="E7918" t="s">
        <v>9</v>
      </c>
      <c r="F7918" t="s">
        <v>122</v>
      </c>
      <c r="G7918" t="s">
        <v>648</v>
      </c>
      <c r="H7918" s="135" t="s">
        <v>1952</v>
      </c>
      <c r="I7918" t="s">
        <v>1454</v>
      </c>
      <c r="J7918" s="20">
        <v>13</v>
      </c>
      <c r="K7918" s="20" t="s">
        <v>9</v>
      </c>
      <c r="L7918" t="s">
        <v>1464</v>
      </c>
      <c r="M7918" s="20">
        <v>2.86</v>
      </c>
      <c r="N7918" s="20">
        <v>4.6400000000000006</v>
      </c>
      <c r="AE7918">
        <f t="shared" si="123"/>
        <v>2006</v>
      </c>
    </row>
    <row r="7919" spans="1:31" x14ac:dyDescent="0.25">
      <c r="A7919" s="7">
        <v>7916</v>
      </c>
      <c r="B7919" s="8">
        <v>38879</v>
      </c>
      <c r="C7919" t="s">
        <v>3</v>
      </c>
      <c r="D7919" t="s">
        <v>557</v>
      </c>
      <c r="E7919" t="s">
        <v>9</v>
      </c>
      <c r="F7919" t="s">
        <v>727</v>
      </c>
      <c r="G7919" t="s">
        <v>633</v>
      </c>
      <c r="H7919" s="135" t="s">
        <v>2071</v>
      </c>
      <c r="I7919" t="s">
        <v>1454</v>
      </c>
      <c r="J7919" s="20">
        <v>8</v>
      </c>
      <c r="K7919" s="20" t="s">
        <v>3</v>
      </c>
      <c r="L7919" t="s">
        <v>1463</v>
      </c>
      <c r="M7919" s="20">
        <v>3.08</v>
      </c>
      <c r="N7919" s="20">
        <v>1.92</v>
      </c>
      <c r="AE7919">
        <f t="shared" si="123"/>
        <v>2006</v>
      </c>
    </row>
    <row r="7920" spans="1:31" x14ac:dyDescent="0.25">
      <c r="A7920" s="7">
        <v>7917</v>
      </c>
      <c r="B7920" s="8">
        <v>38879</v>
      </c>
      <c r="C7920" t="s">
        <v>3</v>
      </c>
      <c r="D7920" t="s">
        <v>814</v>
      </c>
      <c r="E7920" t="s">
        <v>9</v>
      </c>
      <c r="F7920" t="s">
        <v>66</v>
      </c>
      <c r="G7920" t="s">
        <v>648</v>
      </c>
      <c r="H7920" s="135" t="s">
        <v>2095</v>
      </c>
      <c r="I7920" t="s">
        <v>1454</v>
      </c>
      <c r="J7920" s="20">
        <v>30</v>
      </c>
      <c r="K7920" s="20" t="s">
        <v>9</v>
      </c>
      <c r="L7920" t="s">
        <v>1464</v>
      </c>
      <c r="M7920" s="20">
        <v>6.6</v>
      </c>
      <c r="N7920" s="20">
        <v>9.4</v>
      </c>
      <c r="AE7920">
        <f t="shared" si="123"/>
        <v>2006</v>
      </c>
    </row>
    <row r="7921" spans="1:31" x14ac:dyDescent="0.25">
      <c r="A7921" s="7">
        <v>7918</v>
      </c>
      <c r="B7921" s="8">
        <v>38879</v>
      </c>
      <c r="C7921" t="s">
        <v>3</v>
      </c>
      <c r="D7921" t="s">
        <v>779</v>
      </c>
      <c r="E7921" t="s">
        <v>9</v>
      </c>
      <c r="F7921" t="s">
        <v>787</v>
      </c>
      <c r="G7921" t="s">
        <v>648</v>
      </c>
      <c r="H7921" s="135" t="s">
        <v>2203</v>
      </c>
      <c r="I7921" t="s">
        <v>1455</v>
      </c>
      <c r="J7921" s="20">
        <v>15</v>
      </c>
      <c r="K7921" s="20" t="s">
        <v>3</v>
      </c>
      <c r="L7921" t="s">
        <v>1464</v>
      </c>
      <c r="M7921" s="20">
        <v>2.6</v>
      </c>
      <c r="N7921" s="20">
        <v>1.65</v>
      </c>
      <c r="AE7921">
        <f t="shared" si="123"/>
        <v>2006</v>
      </c>
    </row>
    <row r="7922" spans="1:31" x14ac:dyDescent="0.25">
      <c r="A7922" s="7">
        <v>7919</v>
      </c>
      <c r="B7922" s="8">
        <v>38879</v>
      </c>
      <c r="C7922" t="s">
        <v>3</v>
      </c>
      <c r="D7922" t="s">
        <v>104</v>
      </c>
      <c r="E7922" t="s">
        <v>9</v>
      </c>
      <c r="F7922" t="s">
        <v>733</v>
      </c>
      <c r="G7922" t="s">
        <v>648</v>
      </c>
      <c r="H7922" s="135" t="s">
        <v>2330</v>
      </c>
      <c r="I7922" t="s">
        <v>1454</v>
      </c>
      <c r="J7922" s="20">
        <v>13</v>
      </c>
      <c r="K7922" s="20" t="s">
        <v>3</v>
      </c>
      <c r="L7922" t="s">
        <v>1464</v>
      </c>
      <c r="M7922" s="20">
        <v>4.6400000000000006</v>
      </c>
      <c r="N7922" s="20">
        <v>2.86</v>
      </c>
      <c r="AE7922">
        <f t="shared" si="123"/>
        <v>2006</v>
      </c>
    </row>
    <row r="7923" spans="1:31" x14ac:dyDescent="0.25">
      <c r="A7923" s="7">
        <v>7920</v>
      </c>
      <c r="B7923" s="8">
        <v>38879</v>
      </c>
      <c r="C7923" t="s">
        <v>3</v>
      </c>
      <c r="D7923" t="s">
        <v>787</v>
      </c>
      <c r="E7923" t="s">
        <v>9</v>
      </c>
      <c r="F7923" t="s">
        <v>189</v>
      </c>
      <c r="G7923" t="s">
        <v>732</v>
      </c>
      <c r="H7923" s="135" t="s">
        <v>1496</v>
      </c>
      <c r="I7923" t="s">
        <v>1454</v>
      </c>
      <c r="J7923" s="20">
        <v>17</v>
      </c>
      <c r="K7923" s="20" t="s">
        <v>1465</v>
      </c>
      <c r="L7923" t="s">
        <v>1466</v>
      </c>
      <c r="M7923" s="20">
        <v>4.25</v>
      </c>
      <c r="N7923" s="20">
        <v>4.25</v>
      </c>
      <c r="AE7923">
        <f t="shared" si="123"/>
        <v>2006</v>
      </c>
    </row>
    <row r="7924" spans="1:31" x14ac:dyDescent="0.25">
      <c r="A7924" s="7">
        <v>7921</v>
      </c>
      <c r="B7924" s="8">
        <v>38880</v>
      </c>
      <c r="C7924" t="s">
        <v>3</v>
      </c>
      <c r="D7924" t="s">
        <v>787</v>
      </c>
      <c r="E7924" t="s">
        <v>9</v>
      </c>
      <c r="F7924" t="s">
        <v>102</v>
      </c>
      <c r="G7924" t="s">
        <v>377</v>
      </c>
      <c r="H7924" s="135" t="s">
        <v>1496</v>
      </c>
      <c r="I7924" t="s">
        <v>1455</v>
      </c>
      <c r="J7924" s="20">
        <v>20</v>
      </c>
      <c r="K7924" s="20" t="s">
        <v>3</v>
      </c>
      <c r="L7924" t="s">
        <v>1463</v>
      </c>
      <c r="M7924" s="20">
        <v>3.1</v>
      </c>
      <c r="N7924" s="20">
        <v>2.4</v>
      </c>
      <c r="AE7924">
        <f t="shared" si="123"/>
        <v>2006</v>
      </c>
    </row>
    <row r="7925" spans="1:31" x14ac:dyDescent="0.25">
      <c r="A7925" s="7">
        <v>7922</v>
      </c>
      <c r="B7925" s="8">
        <v>38880</v>
      </c>
      <c r="C7925" t="s">
        <v>3</v>
      </c>
      <c r="D7925" t="s">
        <v>655</v>
      </c>
      <c r="E7925" t="s">
        <v>9</v>
      </c>
      <c r="F7925" t="s">
        <v>734</v>
      </c>
      <c r="G7925" t="s">
        <v>377</v>
      </c>
      <c r="H7925" s="9" t="s">
        <v>2344</v>
      </c>
      <c r="I7925" t="s">
        <v>1454</v>
      </c>
      <c r="J7925" s="20">
        <v>37</v>
      </c>
      <c r="K7925" s="20" t="s">
        <v>9</v>
      </c>
      <c r="L7925" t="s">
        <v>1463</v>
      </c>
      <c r="M7925" s="20">
        <v>8.8800000000000008</v>
      </c>
      <c r="N7925" s="20">
        <v>10.62</v>
      </c>
      <c r="AE7925">
        <f t="shared" si="123"/>
        <v>2006</v>
      </c>
    </row>
    <row r="7926" spans="1:31" x14ac:dyDescent="0.25">
      <c r="A7926" s="7">
        <v>7923</v>
      </c>
      <c r="B7926" s="8">
        <v>38880</v>
      </c>
      <c r="C7926" t="s">
        <v>3</v>
      </c>
      <c r="D7926" t="s">
        <v>726</v>
      </c>
      <c r="E7926" t="s">
        <v>9</v>
      </c>
      <c r="F7926" t="s">
        <v>766</v>
      </c>
      <c r="G7926" t="s">
        <v>714</v>
      </c>
      <c r="H7926" s="9" t="s">
        <v>2252</v>
      </c>
      <c r="I7926" t="s">
        <v>1454</v>
      </c>
      <c r="J7926" s="20">
        <v>12</v>
      </c>
      <c r="K7926" s="20" t="s">
        <v>9</v>
      </c>
      <c r="L7926" t="s">
        <v>1464</v>
      </c>
      <c r="M7926" s="20">
        <v>2.64</v>
      </c>
      <c r="N7926" s="20">
        <v>4.3599999999999994</v>
      </c>
      <c r="AE7926">
        <f t="shared" si="123"/>
        <v>2006</v>
      </c>
    </row>
    <row r="7927" spans="1:31" x14ac:dyDescent="0.25">
      <c r="A7927" s="7">
        <v>7924</v>
      </c>
      <c r="B7927" s="8">
        <v>38880</v>
      </c>
      <c r="C7927" t="s">
        <v>3</v>
      </c>
      <c r="D7927" t="s">
        <v>72</v>
      </c>
      <c r="E7927" t="s">
        <v>9</v>
      </c>
      <c r="F7927" t="s">
        <v>54</v>
      </c>
      <c r="G7927" t="s">
        <v>732</v>
      </c>
      <c r="H7927" s="135" t="s">
        <v>2235</v>
      </c>
      <c r="I7927" t="s">
        <v>1454</v>
      </c>
      <c r="J7927" s="20">
        <v>10</v>
      </c>
      <c r="K7927" s="20" t="s">
        <v>3</v>
      </c>
      <c r="L7927" t="s">
        <v>1464</v>
      </c>
      <c r="M7927" s="20">
        <v>3.8</v>
      </c>
      <c r="N7927" s="20">
        <v>2.2000000000000002</v>
      </c>
      <c r="AE7927">
        <f t="shared" si="123"/>
        <v>2006</v>
      </c>
    </row>
    <row r="7928" spans="1:31" x14ac:dyDescent="0.25">
      <c r="A7928" s="7">
        <v>7925</v>
      </c>
      <c r="B7928" s="8">
        <v>38880</v>
      </c>
      <c r="C7928" t="s">
        <v>3</v>
      </c>
      <c r="D7928" t="s">
        <v>102</v>
      </c>
      <c r="E7928" t="s">
        <v>9</v>
      </c>
      <c r="F7928" t="s">
        <v>782</v>
      </c>
      <c r="G7928" t="s">
        <v>732</v>
      </c>
      <c r="H7928" s="135" t="s">
        <v>1496</v>
      </c>
      <c r="I7928" t="s">
        <v>1454</v>
      </c>
      <c r="J7928" s="20">
        <v>28</v>
      </c>
      <c r="K7928" s="20" t="s">
        <v>3</v>
      </c>
      <c r="L7928" t="s">
        <v>1464</v>
      </c>
      <c r="M7928" s="20">
        <v>8.84</v>
      </c>
      <c r="N7928" s="20">
        <v>6.16</v>
      </c>
      <c r="AE7928">
        <f t="shared" si="123"/>
        <v>2006</v>
      </c>
    </row>
    <row r="7929" spans="1:31" x14ac:dyDescent="0.25">
      <c r="A7929" s="7">
        <v>7926</v>
      </c>
      <c r="B7929" s="8">
        <v>38881</v>
      </c>
      <c r="C7929" t="s">
        <v>3</v>
      </c>
      <c r="D7929" t="s">
        <v>787</v>
      </c>
      <c r="E7929" t="s">
        <v>9</v>
      </c>
      <c r="F7929" t="s">
        <v>545</v>
      </c>
      <c r="G7929" t="s">
        <v>14</v>
      </c>
      <c r="H7929" s="135" t="s">
        <v>1501</v>
      </c>
      <c r="I7929" t="s">
        <v>1454</v>
      </c>
      <c r="J7929" s="20">
        <v>35</v>
      </c>
      <c r="K7929" s="20" t="s">
        <v>9</v>
      </c>
      <c r="L7929" t="s">
        <v>1464</v>
      </c>
      <c r="M7929" s="20">
        <v>7.7</v>
      </c>
      <c r="N7929" s="20">
        <v>10.8</v>
      </c>
      <c r="AE7929">
        <f t="shared" si="123"/>
        <v>2006</v>
      </c>
    </row>
    <row r="7930" spans="1:31" x14ac:dyDescent="0.25">
      <c r="A7930" s="7">
        <v>7927</v>
      </c>
      <c r="B7930" s="8">
        <v>38881</v>
      </c>
      <c r="C7930" t="s">
        <v>3</v>
      </c>
      <c r="D7930" t="s">
        <v>814</v>
      </c>
      <c r="E7930" t="s">
        <v>9</v>
      </c>
      <c r="F7930" t="s">
        <v>789</v>
      </c>
      <c r="G7930" t="s">
        <v>648</v>
      </c>
      <c r="H7930" s="135" t="s">
        <v>1877</v>
      </c>
      <c r="I7930" t="s">
        <v>1455</v>
      </c>
      <c r="J7930" s="20">
        <v>6</v>
      </c>
      <c r="K7930" s="20" t="s">
        <v>9</v>
      </c>
      <c r="L7930" t="s">
        <v>1463</v>
      </c>
      <c r="M7930" s="20">
        <v>0.72</v>
      </c>
      <c r="N7930" s="20">
        <v>1.28</v>
      </c>
      <c r="AE7930">
        <f t="shared" si="123"/>
        <v>2006</v>
      </c>
    </row>
    <row r="7931" spans="1:31" x14ac:dyDescent="0.25">
      <c r="A7931" s="7">
        <v>7928</v>
      </c>
      <c r="B7931" s="8">
        <v>38882</v>
      </c>
      <c r="C7931" t="s">
        <v>3</v>
      </c>
      <c r="D7931" t="s">
        <v>787</v>
      </c>
      <c r="E7931" t="s">
        <v>9</v>
      </c>
      <c r="F7931" t="s">
        <v>678</v>
      </c>
      <c r="G7931" t="s">
        <v>714</v>
      </c>
      <c r="H7931" s="135" t="s">
        <v>2031</v>
      </c>
      <c r="I7931" t="s">
        <v>1455</v>
      </c>
      <c r="J7931" s="20">
        <v>25</v>
      </c>
      <c r="K7931" s="20" t="s">
        <v>1465</v>
      </c>
      <c r="L7931" t="s">
        <v>1466</v>
      </c>
      <c r="M7931" s="20">
        <v>3.125</v>
      </c>
      <c r="N7931" s="20">
        <v>3.125</v>
      </c>
      <c r="AE7931">
        <f t="shared" si="123"/>
        <v>2006</v>
      </c>
    </row>
    <row r="7932" spans="1:31" x14ac:dyDescent="0.25">
      <c r="A7932" s="7">
        <v>7929</v>
      </c>
      <c r="B7932" s="8">
        <v>38882</v>
      </c>
      <c r="C7932" t="s">
        <v>3</v>
      </c>
      <c r="D7932" t="s">
        <v>787</v>
      </c>
      <c r="E7932" t="s">
        <v>9</v>
      </c>
      <c r="F7932" t="s">
        <v>678</v>
      </c>
      <c r="G7932" t="s">
        <v>14</v>
      </c>
      <c r="H7932" s="135" t="s">
        <v>1530</v>
      </c>
      <c r="I7932" t="s">
        <v>1455</v>
      </c>
      <c r="J7932" s="20">
        <v>7</v>
      </c>
      <c r="K7932" s="20" t="s">
        <v>9</v>
      </c>
      <c r="L7932" t="s">
        <v>1464</v>
      </c>
      <c r="M7932" s="20">
        <v>0.77</v>
      </c>
      <c r="N7932" s="20">
        <v>1.48</v>
      </c>
      <c r="AE7932">
        <f t="shared" si="123"/>
        <v>2006</v>
      </c>
    </row>
    <row r="7933" spans="1:31" x14ac:dyDescent="0.25">
      <c r="A7933" s="7">
        <v>7930</v>
      </c>
      <c r="B7933" s="8">
        <v>38882</v>
      </c>
      <c r="C7933" t="s">
        <v>3</v>
      </c>
      <c r="D7933" t="s">
        <v>568</v>
      </c>
      <c r="E7933" t="s">
        <v>9</v>
      </c>
      <c r="F7933" t="s">
        <v>787</v>
      </c>
      <c r="G7933" t="s">
        <v>17</v>
      </c>
      <c r="H7933" s="135" t="s">
        <v>1552</v>
      </c>
      <c r="I7933" t="s">
        <v>1455</v>
      </c>
      <c r="J7933" s="20">
        <v>11</v>
      </c>
      <c r="K7933" s="20" t="s">
        <v>3</v>
      </c>
      <c r="L7933" t="s">
        <v>1464</v>
      </c>
      <c r="M7933" s="20">
        <v>2.04</v>
      </c>
      <c r="N7933" s="20">
        <v>1.21</v>
      </c>
      <c r="AE7933">
        <f t="shared" si="123"/>
        <v>2006</v>
      </c>
    </row>
    <row r="7934" spans="1:31" x14ac:dyDescent="0.25">
      <c r="A7934" s="7">
        <v>7931</v>
      </c>
      <c r="B7934" s="8">
        <v>38882</v>
      </c>
      <c r="C7934" t="s">
        <v>3</v>
      </c>
      <c r="D7934" t="s">
        <v>794</v>
      </c>
      <c r="E7934" t="s">
        <v>9</v>
      </c>
      <c r="F7934" t="s">
        <v>521</v>
      </c>
      <c r="G7934" t="s">
        <v>648</v>
      </c>
      <c r="H7934" s="136" t="s">
        <v>1852</v>
      </c>
      <c r="I7934" t="s">
        <v>1454</v>
      </c>
      <c r="J7934" s="20">
        <v>15</v>
      </c>
      <c r="K7934" s="20" t="s">
        <v>1465</v>
      </c>
      <c r="L7934" t="s">
        <v>1466</v>
      </c>
      <c r="M7934" s="20">
        <v>3.75</v>
      </c>
      <c r="N7934" s="20">
        <v>3.75</v>
      </c>
      <c r="AE7934">
        <f t="shared" si="123"/>
        <v>2006</v>
      </c>
    </row>
    <row r="7935" spans="1:31" x14ac:dyDescent="0.25">
      <c r="A7935" s="7">
        <v>7932</v>
      </c>
      <c r="B7935" s="8">
        <v>38884</v>
      </c>
      <c r="C7935" t="s">
        <v>3</v>
      </c>
      <c r="D7935" t="s">
        <v>270</v>
      </c>
      <c r="E7935" t="s">
        <v>9</v>
      </c>
      <c r="F7935" t="s">
        <v>782</v>
      </c>
      <c r="G7935" t="s">
        <v>377</v>
      </c>
      <c r="H7935" s="135" t="s">
        <v>1496</v>
      </c>
      <c r="I7935" t="s">
        <v>1455</v>
      </c>
      <c r="J7935" s="20">
        <v>25</v>
      </c>
      <c r="K7935" s="20" t="s">
        <v>3</v>
      </c>
      <c r="L7935" t="s">
        <v>1464</v>
      </c>
      <c r="M7935" s="20">
        <v>4</v>
      </c>
      <c r="N7935" s="20">
        <v>2.75</v>
      </c>
      <c r="AE7935">
        <f t="shared" si="123"/>
        <v>2006</v>
      </c>
    </row>
    <row r="7936" spans="1:31" x14ac:dyDescent="0.25">
      <c r="A7936" s="7">
        <v>7933</v>
      </c>
      <c r="B7936" s="8">
        <v>38885</v>
      </c>
      <c r="C7936" t="s">
        <v>3</v>
      </c>
      <c r="D7936" t="s">
        <v>733</v>
      </c>
      <c r="E7936" t="s">
        <v>9</v>
      </c>
      <c r="F7936" t="s">
        <v>521</v>
      </c>
      <c r="G7936" t="s">
        <v>11</v>
      </c>
      <c r="H7936" s="135" t="s">
        <v>1499</v>
      </c>
      <c r="I7936" t="s">
        <v>1455</v>
      </c>
      <c r="J7936" s="20">
        <v>30</v>
      </c>
      <c r="K7936" s="20" t="s">
        <v>1465</v>
      </c>
      <c r="L7936" t="s">
        <v>1466</v>
      </c>
      <c r="M7936" s="20">
        <v>3.75</v>
      </c>
      <c r="N7936" s="20">
        <v>3.75</v>
      </c>
      <c r="AE7936">
        <f t="shared" si="123"/>
        <v>2006</v>
      </c>
    </row>
    <row r="7937" spans="1:31" x14ac:dyDescent="0.25">
      <c r="A7937" s="7">
        <v>7934</v>
      </c>
      <c r="B7937" s="8">
        <v>38886</v>
      </c>
      <c r="C7937" t="s">
        <v>3</v>
      </c>
      <c r="D7937" t="s">
        <v>787</v>
      </c>
      <c r="E7937" t="s">
        <v>9</v>
      </c>
      <c r="F7937" t="s">
        <v>521</v>
      </c>
      <c r="G7937" t="s">
        <v>633</v>
      </c>
      <c r="H7937" s="135" t="s">
        <v>1775</v>
      </c>
      <c r="I7937" t="s">
        <v>1454</v>
      </c>
      <c r="J7937" s="20">
        <v>14</v>
      </c>
      <c r="K7937" s="20" t="s">
        <v>9</v>
      </c>
      <c r="L7937" t="s">
        <v>1464</v>
      </c>
      <c r="M7937" s="20">
        <v>3.08</v>
      </c>
      <c r="N7937" s="20">
        <v>4.92</v>
      </c>
      <c r="AE7937">
        <f t="shared" si="123"/>
        <v>2006</v>
      </c>
    </row>
    <row r="7938" spans="1:31" x14ac:dyDescent="0.25">
      <c r="A7938" s="7">
        <v>7935</v>
      </c>
      <c r="B7938" s="8">
        <v>38886</v>
      </c>
      <c r="C7938" t="s">
        <v>3</v>
      </c>
      <c r="D7938" t="s">
        <v>787</v>
      </c>
      <c r="E7938" t="s">
        <v>9</v>
      </c>
      <c r="F7938" t="s">
        <v>521</v>
      </c>
      <c r="G7938" t="s">
        <v>377</v>
      </c>
      <c r="H7938" s="9" t="s">
        <v>2370</v>
      </c>
      <c r="I7938" t="s">
        <v>1454</v>
      </c>
      <c r="J7938" s="20">
        <v>33</v>
      </c>
      <c r="K7938" s="20" t="s">
        <v>9</v>
      </c>
      <c r="L7938" t="s">
        <v>1464</v>
      </c>
      <c r="M7938" s="20">
        <v>7.26</v>
      </c>
      <c r="N7938" s="20">
        <v>10.24</v>
      </c>
      <c r="AE7938">
        <f t="shared" si="123"/>
        <v>2006</v>
      </c>
    </row>
    <row r="7939" spans="1:31" x14ac:dyDescent="0.25">
      <c r="A7939" s="7">
        <v>7936</v>
      </c>
      <c r="B7939" s="8">
        <v>38886</v>
      </c>
      <c r="C7939" t="s">
        <v>3</v>
      </c>
      <c r="D7939" t="s">
        <v>794</v>
      </c>
      <c r="E7939" t="s">
        <v>9</v>
      </c>
      <c r="F7939" t="s">
        <v>733</v>
      </c>
      <c r="G7939" t="s">
        <v>648</v>
      </c>
      <c r="H7939" s="136" t="s">
        <v>1852</v>
      </c>
      <c r="I7939" t="s">
        <v>1454</v>
      </c>
      <c r="J7939" s="20">
        <v>15</v>
      </c>
      <c r="K7939" s="20" t="s">
        <v>9</v>
      </c>
      <c r="L7939" t="s">
        <v>1463</v>
      </c>
      <c r="M7939" s="20">
        <v>3.6</v>
      </c>
      <c r="N7939" s="20">
        <v>4.9000000000000004</v>
      </c>
      <c r="AE7939">
        <f t="shared" si="123"/>
        <v>2006</v>
      </c>
    </row>
    <row r="7940" spans="1:31" x14ac:dyDescent="0.25">
      <c r="A7940" s="7">
        <v>7937</v>
      </c>
      <c r="B7940" s="8">
        <v>38886</v>
      </c>
      <c r="C7940" t="s">
        <v>3</v>
      </c>
      <c r="D7940" t="s">
        <v>270</v>
      </c>
      <c r="E7940" t="s">
        <v>9</v>
      </c>
      <c r="F7940" t="s">
        <v>805</v>
      </c>
      <c r="G7940" t="s">
        <v>648</v>
      </c>
      <c r="H7940" s="135" t="s">
        <v>2371</v>
      </c>
      <c r="I7940" t="s">
        <v>1455</v>
      </c>
      <c r="J7940" s="20">
        <v>15</v>
      </c>
      <c r="K7940" s="20" t="s">
        <v>3</v>
      </c>
      <c r="L7940" t="s">
        <v>1464</v>
      </c>
      <c r="M7940" s="20">
        <v>2.6</v>
      </c>
      <c r="N7940" s="20">
        <v>1.65</v>
      </c>
      <c r="AE7940">
        <f t="shared" ref="AE7940:AE8003" si="124">YEAR(B7940)</f>
        <v>2006</v>
      </c>
    </row>
    <row r="7941" spans="1:31" x14ac:dyDescent="0.25">
      <c r="A7941" s="7">
        <v>7938</v>
      </c>
      <c r="B7941" s="8">
        <v>38886</v>
      </c>
      <c r="C7941" t="s">
        <v>3</v>
      </c>
      <c r="D7941" t="s">
        <v>689</v>
      </c>
      <c r="E7941" t="s">
        <v>9</v>
      </c>
      <c r="F7941" t="s">
        <v>468</v>
      </c>
      <c r="G7941" t="s">
        <v>648</v>
      </c>
      <c r="H7941" s="135" t="s">
        <v>2372</v>
      </c>
      <c r="I7941" t="s">
        <v>1454</v>
      </c>
      <c r="J7941" s="20">
        <v>17</v>
      </c>
      <c r="K7941" s="20" t="s">
        <v>9</v>
      </c>
      <c r="L7941" t="s">
        <v>1464</v>
      </c>
      <c r="M7941" s="20">
        <v>3.74</v>
      </c>
      <c r="N7941" s="20">
        <v>5.76</v>
      </c>
      <c r="AE7941">
        <f t="shared" si="124"/>
        <v>2006</v>
      </c>
    </row>
    <row r="7942" spans="1:31" x14ac:dyDescent="0.25">
      <c r="A7942" s="7">
        <v>7939</v>
      </c>
      <c r="B7942" s="8">
        <v>38886</v>
      </c>
      <c r="C7942" t="s">
        <v>3</v>
      </c>
      <c r="D7942" t="s">
        <v>787</v>
      </c>
      <c r="E7942" t="s">
        <v>9</v>
      </c>
      <c r="F7942" t="s">
        <v>679</v>
      </c>
      <c r="G7942" t="s">
        <v>732</v>
      </c>
      <c r="H7942" s="135" t="s">
        <v>2162</v>
      </c>
      <c r="I7942" t="s">
        <v>1454</v>
      </c>
      <c r="J7942" s="20">
        <v>18</v>
      </c>
      <c r="K7942" s="20" t="s">
        <v>9</v>
      </c>
      <c r="L7942" t="s">
        <v>1464</v>
      </c>
      <c r="M7942" s="20">
        <v>3.96</v>
      </c>
      <c r="N7942" s="20">
        <v>6.04</v>
      </c>
      <c r="AE7942">
        <f t="shared" si="124"/>
        <v>2006</v>
      </c>
    </row>
    <row r="7943" spans="1:31" x14ac:dyDescent="0.25">
      <c r="A7943" s="7">
        <v>7940</v>
      </c>
      <c r="B7943" s="8">
        <v>38887</v>
      </c>
      <c r="C7943" t="s">
        <v>3</v>
      </c>
      <c r="D7943" t="s">
        <v>557</v>
      </c>
      <c r="E7943" t="s">
        <v>9</v>
      </c>
      <c r="F7943" t="s">
        <v>727</v>
      </c>
      <c r="G7943" t="s">
        <v>648</v>
      </c>
      <c r="H7943" s="135" t="s">
        <v>1785</v>
      </c>
      <c r="I7943" t="s">
        <v>1454</v>
      </c>
      <c r="J7943" s="20">
        <v>47</v>
      </c>
      <c r="K7943" s="20" t="s">
        <v>3</v>
      </c>
      <c r="L7943" t="s">
        <v>1463</v>
      </c>
      <c r="M7943" s="20">
        <v>13.22</v>
      </c>
      <c r="N7943" s="20">
        <v>11.28</v>
      </c>
      <c r="AE7943">
        <f t="shared" si="124"/>
        <v>2006</v>
      </c>
    </row>
    <row r="7944" spans="1:31" x14ac:dyDescent="0.25">
      <c r="A7944" s="7">
        <v>7941</v>
      </c>
      <c r="B7944" s="8">
        <v>38888</v>
      </c>
      <c r="C7944" t="s">
        <v>3</v>
      </c>
      <c r="D7944" t="s">
        <v>796</v>
      </c>
      <c r="E7944" t="s">
        <v>9</v>
      </c>
      <c r="F7944" t="s">
        <v>672</v>
      </c>
      <c r="G7944" t="s">
        <v>633</v>
      </c>
      <c r="H7944" s="135" t="s">
        <v>1496</v>
      </c>
      <c r="I7944" t="s">
        <v>1454</v>
      </c>
      <c r="J7944" s="20">
        <v>40</v>
      </c>
      <c r="K7944" s="20" t="s">
        <v>9</v>
      </c>
      <c r="L7944" t="s">
        <v>1464</v>
      </c>
      <c r="M7944" s="20">
        <v>8.8000000000000007</v>
      </c>
      <c r="N7944" s="20">
        <v>12.2</v>
      </c>
      <c r="AE7944">
        <f t="shared" si="124"/>
        <v>2006</v>
      </c>
    </row>
    <row r="7945" spans="1:31" x14ac:dyDescent="0.25">
      <c r="A7945" s="7">
        <v>7942</v>
      </c>
      <c r="B7945" s="8">
        <v>38888</v>
      </c>
      <c r="C7945" t="s">
        <v>3</v>
      </c>
      <c r="D7945" t="s">
        <v>426</v>
      </c>
      <c r="E7945" t="s">
        <v>9</v>
      </c>
      <c r="F7945" t="s">
        <v>792</v>
      </c>
      <c r="G7945" t="s">
        <v>732</v>
      </c>
      <c r="H7945" s="135" t="s">
        <v>1496</v>
      </c>
      <c r="I7945" t="s">
        <v>1454</v>
      </c>
      <c r="J7945" s="20">
        <v>15</v>
      </c>
      <c r="K7945" s="20" t="s">
        <v>3</v>
      </c>
      <c r="L7945" t="s">
        <v>1464</v>
      </c>
      <c r="M7945" s="20">
        <v>5.2</v>
      </c>
      <c r="N7945" s="20">
        <v>3.3</v>
      </c>
      <c r="AE7945">
        <f t="shared" si="124"/>
        <v>2006</v>
      </c>
    </row>
    <row r="7946" spans="1:31" x14ac:dyDescent="0.25">
      <c r="A7946" s="7">
        <v>7943</v>
      </c>
      <c r="B7946" s="8">
        <v>38889</v>
      </c>
      <c r="C7946" t="s">
        <v>3</v>
      </c>
      <c r="D7946" t="s">
        <v>43</v>
      </c>
      <c r="E7946" t="s">
        <v>9</v>
      </c>
      <c r="F7946" t="s">
        <v>813</v>
      </c>
      <c r="G7946" t="s">
        <v>14</v>
      </c>
      <c r="H7946" s="135" t="s">
        <v>1496</v>
      </c>
      <c r="I7946" t="s">
        <v>1455</v>
      </c>
      <c r="J7946" s="20">
        <v>15</v>
      </c>
      <c r="K7946" s="20" t="s">
        <v>3</v>
      </c>
      <c r="L7946" t="s">
        <v>1463</v>
      </c>
      <c r="M7946" s="20">
        <v>2.4500000000000002</v>
      </c>
      <c r="N7946" s="20">
        <v>1.8</v>
      </c>
      <c r="AE7946">
        <f t="shared" si="124"/>
        <v>2006</v>
      </c>
    </row>
    <row r="7947" spans="1:31" x14ac:dyDescent="0.25">
      <c r="A7947" s="7">
        <v>7944</v>
      </c>
      <c r="B7947" s="8">
        <v>38889</v>
      </c>
      <c r="C7947" t="s">
        <v>3</v>
      </c>
      <c r="D7947" t="s">
        <v>344</v>
      </c>
      <c r="E7947" t="s">
        <v>9</v>
      </c>
      <c r="F7947" t="s">
        <v>685</v>
      </c>
      <c r="G7947" t="s">
        <v>14</v>
      </c>
      <c r="H7947" s="135" t="s">
        <v>1496</v>
      </c>
      <c r="I7947" t="s">
        <v>1454</v>
      </c>
      <c r="J7947" s="20">
        <v>15</v>
      </c>
      <c r="K7947" s="20" t="s">
        <v>3</v>
      </c>
      <c r="L7947" t="s">
        <v>1464</v>
      </c>
      <c r="M7947" s="20">
        <v>5.2</v>
      </c>
      <c r="N7947" s="20">
        <v>3.3</v>
      </c>
      <c r="AE7947">
        <f t="shared" si="124"/>
        <v>2006</v>
      </c>
    </row>
    <row r="7948" spans="1:31" x14ac:dyDescent="0.25">
      <c r="A7948" s="7">
        <v>7945</v>
      </c>
      <c r="B7948" s="8">
        <v>38889</v>
      </c>
      <c r="C7948" t="s">
        <v>3</v>
      </c>
      <c r="D7948" t="s">
        <v>814</v>
      </c>
      <c r="E7948" t="s">
        <v>9</v>
      </c>
      <c r="F7948" t="s">
        <v>810</v>
      </c>
      <c r="G7948" t="s">
        <v>732</v>
      </c>
      <c r="H7948" s="135" t="s">
        <v>2235</v>
      </c>
      <c r="I7948" t="s">
        <v>1454</v>
      </c>
      <c r="J7948" s="20">
        <v>12</v>
      </c>
      <c r="K7948" s="20" t="s">
        <v>9</v>
      </c>
      <c r="L7948" t="s">
        <v>1464</v>
      </c>
      <c r="M7948" s="20">
        <v>2.64</v>
      </c>
      <c r="N7948" s="20">
        <v>4.3599999999999994</v>
      </c>
      <c r="AE7948">
        <f t="shared" si="124"/>
        <v>2006</v>
      </c>
    </row>
    <row r="7949" spans="1:31" x14ac:dyDescent="0.25">
      <c r="A7949" s="7">
        <v>7946</v>
      </c>
      <c r="B7949" s="8">
        <v>38889</v>
      </c>
      <c r="C7949" t="s">
        <v>3</v>
      </c>
      <c r="D7949" t="s">
        <v>426</v>
      </c>
      <c r="E7949" t="s">
        <v>9</v>
      </c>
      <c r="F7949" t="s">
        <v>734</v>
      </c>
      <c r="G7949" t="s">
        <v>732</v>
      </c>
      <c r="H7949" s="135" t="s">
        <v>2255</v>
      </c>
      <c r="I7949" t="s">
        <v>1454</v>
      </c>
      <c r="J7949" s="20">
        <v>16</v>
      </c>
      <c r="K7949" s="20" t="s">
        <v>3</v>
      </c>
      <c r="L7949" t="s">
        <v>1464</v>
      </c>
      <c r="M7949" s="20">
        <v>5.48</v>
      </c>
      <c r="N7949" s="20">
        <v>3.52</v>
      </c>
      <c r="AE7949">
        <f t="shared" si="124"/>
        <v>2006</v>
      </c>
    </row>
    <row r="7950" spans="1:31" x14ac:dyDescent="0.25">
      <c r="A7950" s="7">
        <v>7947</v>
      </c>
      <c r="B7950" s="8">
        <v>38890</v>
      </c>
      <c r="C7950" t="s">
        <v>3</v>
      </c>
      <c r="D7950" t="s">
        <v>787</v>
      </c>
      <c r="E7950" t="s">
        <v>9</v>
      </c>
      <c r="F7950" t="s">
        <v>490</v>
      </c>
      <c r="G7950" t="s">
        <v>569</v>
      </c>
      <c r="H7950" s="136" t="s">
        <v>1748</v>
      </c>
      <c r="I7950" t="s">
        <v>1454</v>
      </c>
      <c r="J7950" s="20">
        <v>35</v>
      </c>
      <c r="K7950" s="20" t="s">
        <v>9</v>
      </c>
      <c r="L7950" t="s">
        <v>1463</v>
      </c>
      <c r="M7950" s="20">
        <v>8.4</v>
      </c>
      <c r="N7950" s="20">
        <v>10.1</v>
      </c>
      <c r="AE7950">
        <f t="shared" si="124"/>
        <v>2006</v>
      </c>
    </row>
    <row r="7951" spans="1:31" x14ac:dyDescent="0.25">
      <c r="A7951" s="7">
        <v>7948</v>
      </c>
      <c r="B7951" s="8">
        <v>38890</v>
      </c>
      <c r="C7951" t="s">
        <v>3</v>
      </c>
      <c r="D7951" t="s">
        <v>668</v>
      </c>
      <c r="E7951" t="s">
        <v>9</v>
      </c>
      <c r="F7951" t="s">
        <v>734</v>
      </c>
      <c r="G7951" t="s">
        <v>633</v>
      </c>
      <c r="H7951" s="135" t="s">
        <v>1775</v>
      </c>
      <c r="I7951" t="s">
        <v>1454</v>
      </c>
      <c r="J7951" s="20">
        <v>16</v>
      </c>
      <c r="K7951" s="20" t="s">
        <v>9</v>
      </c>
      <c r="L7951" t="s">
        <v>1464</v>
      </c>
      <c r="M7951" s="20">
        <v>3.52</v>
      </c>
      <c r="N7951" s="20">
        <v>5.48</v>
      </c>
      <c r="AE7951">
        <f t="shared" si="124"/>
        <v>2006</v>
      </c>
    </row>
    <row r="7952" spans="1:31" x14ac:dyDescent="0.25">
      <c r="A7952" s="7">
        <v>7949</v>
      </c>
      <c r="B7952" s="8">
        <v>38891</v>
      </c>
      <c r="C7952" t="s">
        <v>3</v>
      </c>
      <c r="D7952" t="s">
        <v>814</v>
      </c>
      <c r="E7952" t="s">
        <v>9</v>
      </c>
      <c r="F7952" t="s">
        <v>789</v>
      </c>
      <c r="G7952" t="s">
        <v>648</v>
      </c>
      <c r="H7952" s="135" t="s">
        <v>1877</v>
      </c>
      <c r="I7952" t="s">
        <v>1455</v>
      </c>
      <c r="J7952" s="20">
        <v>6</v>
      </c>
      <c r="K7952" s="20" t="s">
        <v>9</v>
      </c>
      <c r="L7952" t="s">
        <v>1464</v>
      </c>
      <c r="M7952" s="20">
        <v>0.66</v>
      </c>
      <c r="N7952" s="20">
        <v>1.3399999999999999</v>
      </c>
      <c r="AE7952">
        <f t="shared" si="124"/>
        <v>2006</v>
      </c>
    </row>
    <row r="7953" spans="1:31" x14ac:dyDescent="0.25">
      <c r="A7953" s="7">
        <v>7950</v>
      </c>
      <c r="B7953" s="8">
        <v>38891</v>
      </c>
      <c r="C7953" t="s">
        <v>3</v>
      </c>
      <c r="D7953" t="s">
        <v>813</v>
      </c>
      <c r="E7953" t="s">
        <v>9</v>
      </c>
      <c r="F7953" t="s">
        <v>809</v>
      </c>
      <c r="G7953" t="s">
        <v>14</v>
      </c>
      <c r="H7953" s="135" t="s">
        <v>1489</v>
      </c>
      <c r="I7953" t="s">
        <v>1454</v>
      </c>
      <c r="J7953" s="20">
        <v>12</v>
      </c>
      <c r="K7953" s="20" t="s">
        <v>9</v>
      </c>
      <c r="L7953" t="s">
        <v>1463</v>
      </c>
      <c r="M7953" s="20">
        <v>2.88</v>
      </c>
      <c r="N7953" s="20">
        <v>4.12</v>
      </c>
      <c r="AE7953">
        <f t="shared" si="124"/>
        <v>2006</v>
      </c>
    </row>
    <row r="7954" spans="1:31" x14ac:dyDescent="0.25">
      <c r="A7954" s="7">
        <v>7951</v>
      </c>
      <c r="B7954" s="8">
        <v>38891</v>
      </c>
      <c r="C7954" t="s">
        <v>3</v>
      </c>
      <c r="D7954" t="s">
        <v>392</v>
      </c>
      <c r="E7954" t="s">
        <v>9</v>
      </c>
      <c r="F7954" t="s">
        <v>240</v>
      </c>
      <c r="G7954" t="s">
        <v>633</v>
      </c>
      <c r="H7954" s="135" t="s">
        <v>2373</v>
      </c>
      <c r="I7954" t="s">
        <v>1454</v>
      </c>
      <c r="J7954" s="20">
        <v>24</v>
      </c>
      <c r="K7954" s="20" t="s">
        <v>9</v>
      </c>
      <c r="L7954" t="s">
        <v>1464</v>
      </c>
      <c r="M7954" s="20">
        <v>5.28</v>
      </c>
      <c r="N7954" s="20">
        <v>7.72</v>
      </c>
      <c r="AE7954">
        <f t="shared" si="124"/>
        <v>2006</v>
      </c>
    </row>
    <row r="7955" spans="1:31" x14ac:dyDescent="0.25">
      <c r="A7955" s="7">
        <v>7952</v>
      </c>
      <c r="B7955" s="8">
        <v>38892</v>
      </c>
      <c r="C7955" t="s">
        <v>3</v>
      </c>
      <c r="D7955" t="s">
        <v>787</v>
      </c>
      <c r="E7955" t="s">
        <v>9</v>
      </c>
      <c r="F7955" t="s">
        <v>779</v>
      </c>
      <c r="G7955" t="s">
        <v>648</v>
      </c>
      <c r="H7955" s="135" t="s">
        <v>2203</v>
      </c>
      <c r="I7955" t="s">
        <v>1455</v>
      </c>
      <c r="J7955" s="20">
        <v>15</v>
      </c>
      <c r="K7955" s="20" t="s">
        <v>9</v>
      </c>
      <c r="L7955" t="s">
        <v>1464</v>
      </c>
      <c r="M7955" s="20">
        <v>1.65</v>
      </c>
      <c r="N7955" s="20">
        <v>2.6</v>
      </c>
      <c r="AE7955">
        <f t="shared" si="124"/>
        <v>2006</v>
      </c>
    </row>
    <row r="7956" spans="1:31" x14ac:dyDescent="0.25">
      <c r="A7956" s="7">
        <v>7953</v>
      </c>
      <c r="B7956" s="8">
        <v>38892</v>
      </c>
      <c r="C7956" t="s">
        <v>3</v>
      </c>
      <c r="D7956" t="s">
        <v>787</v>
      </c>
      <c r="E7956" t="s">
        <v>9</v>
      </c>
      <c r="F7956" t="s">
        <v>782</v>
      </c>
      <c r="G7956" t="s">
        <v>714</v>
      </c>
      <c r="H7956" s="135" t="s">
        <v>1496</v>
      </c>
      <c r="I7956" t="s">
        <v>1454</v>
      </c>
      <c r="J7956" s="20">
        <v>31</v>
      </c>
      <c r="K7956" s="20" t="s">
        <v>3</v>
      </c>
      <c r="L7956" t="s">
        <v>1464</v>
      </c>
      <c r="M7956" s="20">
        <v>9.68</v>
      </c>
      <c r="N7956" s="20">
        <v>6.82</v>
      </c>
      <c r="AE7956">
        <f t="shared" si="124"/>
        <v>2006</v>
      </c>
    </row>
    <row r="7957" spans="1:31" x14ac:dyDescent="0.25">
      <c r="A7957" s="7">
        <v>7954</v>
      </c>
      <c r="B7957" s="8">
        <v>38893</v>
      </c>
      <c r="C7957" t="s">
        <v>3</v>
      </c>
      <c r="D7957" t="s">
        <v>793</v>
      </c>
      <c r="E7957" t="s">
        <v>9</v>
      </c>
      <c r="F7957" t="s">
        <v>773</v>
      </c>
      <c r="G7957" t="s">
        <v>24</v>
      </c>
      <c r="H7957" s="135" t="s">
        <v>1494</v>
      </c>
      <c r="I7957" t="s">
        <v>1454</v>
      </c>
      <c r="J7957" s="20">
        <v>31</v>
      </c>
      <c r="K7957" s="20" t="s">
        <v>9</v>
      </c>
      <c r="L7957" t="s">
        <v>1464</v>
      </c>
      <c r="M7957" s="20">
        <v>6.82</v>
      </c>
      <c r="N7957" s="20">
        <v>9.68</v>
      </c>
      <c r="AE7957">
        <f t="shared" si="124"/>
        <v>2006</v>
      </c>
    </row>
    <row r="7958" spans="1:31" x14ac:dyDescent="0.25">
      <c r="A7958" s="7">
        <v>7955</v>
      </c>
      <c r="B7958" s="8">
        <v>38893</v>
      </c>
      <c r="C7958" t="s">
        <v>3</v>
      </c>
      <c r="D7958" t="s">
        <v>134</v>
      </c>
      <c r="E7958" t="s">
        <v>9</v>
      </c>
      <c r="F7958" t="s">
        <v>815</v>
      </c>
      <c r="G7958" t="s">
        <v>24</v>
      </c>
      <c r="H7958" s="135" t="s">
        <v>1546</v>
      </c>
      <c r="I7958" t="s">
        <v>1458</v>
      </c>
      <c r="J7958" s="20">
        <v>7</v>
      </c>
      <c r="K7958" s="20" t="s">
        <v>9</v>
      </c>
      <c r="L7958" t="s">
        <v>1463</v>
      </c>
      <c r="M7958" s="20">
        <v>10</v>
      </c>
      <c r="N7958" s="20">
        <v>30</v>
      </c>
      <c r="AE7958">
        <f t="shared" si="124"/>
        <v>2006</v>
      </c>
    </row>
    <row r="7959" spans="1:31" x14ac:dyDescent="0.25">
      <c r="A7959" s="7">
        <v>7956</v>
      </c>
      <c r="B7959" s="8">
        <v>38893</v>
      </c>
      <c r="C7959" t="s">
        <v>3</v>
      </c>
      <c r="D7959" t="s">
        <v>787</v>
      </c>
      <c r="E7959" t="s">
        <v>9</v>
      </c>
      <c r="F7959" t="s">
        <v>794</v>
      </c>
      <c r="G7959" t="s">
        <v>648</v>
      </c>
      <c r="H7959" s="136" t="s">
        <v>1496</v>
      </c>
      <c r="I7959" t="s">
        <v>1455</v>
      </c>
      <c r="J7959" s="20">
        <v>14</v>
      </c>
      <c r="K7959" s="20" t="s">
        <v>9</v>
      </c>
      <c r="L7959" t="s">
        <v>1464</v>
      </c>
      <c r="M7959" s="20">
        <v>1.54</v>
      </c>
      <c r="N7959" s="20">
        <v>2.46</v>
      </c>
      <c r="AE7959">
        <f t="shared" si="124"/>
        <v>2006</v>
      </c>
    </row>
    <row r="7960" spans="1:31" x14ac:dyDescent="0.25">
      <c r="A7960" s="7">
        <v>7957</v>
      </c>
      <c r="B7960" s="8">
        <v>38893</v>
      </c>
      <c r="C7960" t="s">
        <v>3</v>
      </c>
      <c r="D7960" t="s">
        <v>677</v>
      </c>
      <c r="E7960" t="s">
        <v>9</v>
      </c>
      <c r="F7960" t="s">
        <v>55</v>
      </c>
      <c r="G7960" t="s">
        <v>732</v>
      </c>
      <c r="H7960" s="9" t="s">
        <v>2202</v>
      </c>
      <c r="I7960" t="s">
        <v>1454</v>
      </c>
      <c r="J7960" s="20">
        <v>10</v>
      </c>
      <c r="K7960" s="20" t="s">
        <v>9</v>
      </c>
      <c r="L7960" t="s">
        <v>1463</v>
      </c>
      <c r="M7960" s="20">
        <v>2.4</v>
      </c>
      <c r="N7960" s="20">
        <v>3.6</v>
      </c>
      <c r="AE7960">
        <f t="shared" si="124"/>
        <v>2006</v>
      </c>
    </row>
    <row r="7961" spans="1:31" x14ac:dyDescent="0.25">
      <c r="A7961" s="7">
        <v>7958</v>
      </c>
      <c r="B7961" s="8">
        <v>38894</v>
      </c>
      <c r="C7961" t="s">
        <v>3</v>
      </c>
      <c r="D7961" t="s">
        <v>577</v>
      </c>
      <c r="E7961" t="s">
        <v>9</v>
      </c>
      <c r="F7961" t="s">
        <v>651</v>
      </c>
      <c r="G7961" t="s">
        <v>732</v>
      </c>
      <c r="H7961" s="135" t="s">
        <v>2155</v>
      </c>
      <c r="I7961" t="s">
        <v>1454</v>
      </c>
      <c r="J7961" s="20">
        <v>18</v>
      </c>
      <c r="K7961" s="20" t="s">
        <v>3</v>
      </c>
      <c r="L7961" t="s">
        <v>1463</v>
      </c>
      <c r="M7961" s="20">
        <v>5.68</v>
      </c>
      <c r="N7961" s="20">
        <v>4.32</v>
      </c>
      <c r="AE7961">
        <f t="shared" si="124"/>
        <v>2006</v>
      </c>
    </row>
    <row r="7962" spans="1:31" x14ac:dyDescent="0.25">
      <c r="A7962" s="7">
        <v>7959</v>
      </c>
      <c r="B7962" s="8">
        <v>38894</v>
      </c>
      <c r="C7962" t="s">
        <v>3</v>
      </c>
      <c r="D7962" t="s">
        <v>577</v>
      </c>
      <c r="E7962" t="s">
        <v>9</v>
      </c>
      <c r="F7962" t="s">
        <v>651</v>
      </c>
      <c r="G7962" t="s">
        <v>569</v>
      </c>
      <c r="H7962" s="135" t="s">
        <v>2136</v>
      </c>
      <c r="I7962" t="s">
        <v>1454</v>
      </c>
      <c r="J7962" s="20">
        <v>7</v>
      </c>
      <c r="K7962" s="20" t="s">
        <v>3</v>
      </c>
      <c r="L7962" t="s">
        <v>1464</v>
      </c>
      <c r="M7962" s="20">
        <v>2.96</v>
      </c>
      <c r="N7962" s="20">
        <v>1.54</v>
      </c>
      <c r="AE7962">
        <f t="shared" si="124"/>
        <v>2006</v>
      </c>
    </row>
    <row r="7963" spans="1:31" x14ac:dyDescent="0.25">
      <c r="A7963" s="7">
        <v>7960</v>
      </c>
      <c r="B7963" s="8">
        <v>38894</v>
      </c>
      <c r="C7963" t="s">
        <v>3</v>
      </c>
      <c r="D7963" t="s">
        <v>577</v>
      </c>
      <c r="E7963" t="s">
        <v>9</v>
      </c>
      <c r="F7963" t="s">
        <v>651</v>
      </c>
      <c r="G7963" t="s">
        <v>569</v>
      </c>
      <c r="H7963" s="135" t="s">
        <v>1718</v>
      </c>
      <c r="I7963" t="s">
        <v>1454</v>
      </c>
      <c r="J7963" s="20">
        <v>13</v>
      </c>
      <c r="K7963" s="20" t="s">
        <v>3</v>
      </c>
      <c r="L7963" t="s">
        <v>1463</v>
      </c>
      <c r="M7963" s="20">
        <v>4.38</v>
      </c>
      <c r="N7963" s="20">
        <v>3.12</v>
      </c>
      <c r="AE7963">
        <f t="shared" si="124"/>
        <v>2006</v>
      </c>
    </row>
    <row r="7964" spans="1:31" x14ac:dyDescent="0.25">
      <c r="A7964" s="7">
        <v>7961</v>
      </c>
      <c r="B7964" s="8">
        <v>38894</v>
      </c>
      <c r="C7964" t="s">
        <v>3</v>
      </c>
      <c r="D7964" t="s">
        <v>780</v>
      </c>
      <c r="E7964" t="s">
        <v>9</v>
      </c>
      <c r="F7964" t="s">
        <v>588</v>
      </c>
      <c r="G7964" t="s">
        <v>24</v>
      </c>
      <c r="H7964" s="135" t="s">
        <v>1497</v>
      </c>
      <c r="I7964" t="s">
        <v>1454</v>
      </c>
      <c r="J7964" s="20">
        <v>15</v>
      </c>
      <c r="K7964" s="20" t="s">
        <v>9</v>
      </c>
      <c r="L7964" t="s">
        <v>1464</v>
      </c>
      <c r="M7964" s="20">
        <v>3.3</v>
      </c>
      <c r="N7964" s="20">
        <v>5.2</v>
      </c>
      <c r="AE7964">
        <f t="shared" si="124"/>
        <v>2006</v>
      </c>
    </row>
    <row r="7965" spans="1:31" x14ac:dyDescent="0.25">
      <c r="A7965" s="7">
        <v>7962</v>
      </c>
      <c r="B7965" s="8">
        <v>38894</v>
      </c>
      <c r="C7965" t="s">
        <v>3</v>
      </c>
      <c r="D7965" t="s">
        <v>791</v>
      </c>
      <c r="E7965" t="s">
        <v>9</v>
      </c>
      <c r="F7965" t="s">
        <v>810</v>
      </c>
      <c r="G7965" t="s">
        <v>648</v>
      </c>
      <c r="H7965" s="135" t="s">
        <v>1905</v>
      </c>
      <c r="I7965" t="s">
        <v>1454</v>
      </c>
      <c r="J7965" s="20">
        <v>14</v>
      </c>
      <c r="K7965" s="20" t="s">
        <v>9</v>
      </c>
      <c r="L7965" t="s">
        <v>1464</v>
      </c>
      <c r="M7965" s="20">
        <v>3.08</v>
      </c>
      <c r="N7965" s="20">
        <v>4.92</v>
      </c>
      <c r="AE7965">
        <f t="shared" si="124"/>
        <v>2006</v>
      </c>
    </row>
    <row r="7966" spans="1:31" x14ac:dyDescent="0.25">
      <c r="A7966" s="7">
        <v>7963</v>
      </c>
      <c r="B7966" s="8">
        <v>38894</v>
      </c>
      <c r="C7966" t="s">
        <v>3</v>
      </c>
      <c r="D7966" t="s">
        <v>782</v>
      </c>
      <c r="E7966" t="s">
        <v>9</v>
      </c>
      <c r="F7966" t="s">
        <v>270</v>
      </c>
      <c r="G7966" t="s">
        <v>377</v>
      </c>
      <c r="H7966" s="135" t="s">
        <v>1496</v>
      </c>
      <c r="I7966" t="s">
        <v>1455</v>
      </c>
      <c r="J7966" s="20">
        <v>8</v>
      </c>
      <c r="K7966" s="20" t="s">
        <v>9</v>
      </c>
      <c r="L7966" t="s">
        <v>1464</v>
      </c>
      <c r="M7966" s="20">
        <v>0.88</v>
      </c>
      <c r="N7966" s="20">
        <v>1.62</v>
      </c>
      <c r="AE7966">
        <f t="shared" si="124"/>
        <v>2006</v>
      </c>
    </row>
    <row r="7967" spans="1:31" x14ac:dyDescent="0.25">
      <c r="A7967" s="7">
        <v>7964</v>
      </c>
      <c r="B7967" s="8">
        <v>38895</v>
      </c>
      <c r="C7967" t="s">
        <v>3</v>
      </c>
      <c r="D7967" t="s">
        <v>678</v>
      </c>
      <c r="E7967" t="s">
        <v>9</v>
      </c>
      <c r="F7967" t="s">
        <v>240</v>
      </c>
      <c r="G7967" t="s">
        <v>648</v>
      </c>
      <c r="H7967" s="135" t="s">
        <v>2116</v>
      </c>
      <c r="I7967" t="s">
        <v>1454</v>
      </c>
      <c r="J7967" s="20">
        <v>64</v>
      </c>
      <c r="K7967" s="20" t="s">
        <v>9</v>
      </c>
      <c r="L7967" t="s">
        <v>1463</v>
      </c>
      <c r="M7967" s="20">
        <v>15.36</v>
      </c>
      <c r="N7967" s="20">
        <v>17.64</v>
      </c>
      <c r="AE7967">
        <f t="shared" si="124"/>
        <v>2006</v>
      </c>
    </row>
    <row r="7968" spans="1:31" x14ac:dyDescent="0.25">
      <c r="A7968" s="7">
        <v>7965</v>
      </c>
      <c r="B7968" s="8">
        <v>38895</v>
      </c>
      <c r="C7968" t="s">
        <v>3</v>
      </c>
      <c r="D7968" t="s">
        <v>655</v>
      </c>
      <c r="E7968" t="s">
        <v>9</v>
      </c>
      <c r="F7968" t="s">
        <v>122</v>
      </c>
      <c r="G7968" t="s">
        <v>648</v>
      </c>
      <c r="H7968" s="135" t="s">
        <v>1917</v>
      </c>
      <c r="I7968" t="s">
        <v>1454</v>
      </c>
      <c r="J7968" s="20">
        <v>50</v>
      </c>
      <c r="K7968" s="20" t="s">
        <v>3</v>
      </c>
      <c r="L7968" t="s">
        <v>1464</v>
      </c>
      <c r="M7968" s="20">
        <v>15</v>
      </c>
      <c r="N7968" s="20">
        <v>11</v>
      </c>
      <c r="AE7968">
        <f t="shared" si="124"/>
        <v>2006</v>
      </c>
    </row>
    <row r="7969" spans="1:31" x14ac:dyDescent="0.25">
      <c r="A7969" s="7">
        <v>7966</v>
      </c>
      <c r="B7969" s="8">
        <v>38895</v>
      </c>
      <c r="C7969" t="s">
        <v>3</v>
      </c>
      <c r="D7969" t="s">
        <v>678</v>
      </c>
      <c r="E7969" t="s">
        <v>9</v>
      </c>
      <c r="F7969" t="s">
        <v>186</v>
      </c>
      <c r="G7969" t="s">
        <v>648</v>
      </c>
      <c r="H7969" s="135" t="s">
        <v>2374</v>
      </c>
      <c r="I7969" t="s">
        <v>1454</v>
      </c>
      <c r="J7969" s="20">
        <v>70</v>
      </c>
      <c r="K7969" s="20" t="s">
        <v>9</v>
      </c>
      <c r="L7969" t="s">
        <v>1464</v>
      </c>
      <c r="M7969" s="20">
        <v>15.4</v>
      </c>
      <c r="N7969" s="20">
        <v>20.6</v>
      </c>
      <c r="AE7969">
        <f t="shared" si="124"/>
        <v>2006</v>
      </c>
    </row>
    <row r="7970" spans="1:31" x14ac:dyDescent="0.25">
      <c r="A7970" s="7">
        <v>7967</v>
      </c>
      <c r="B7970" s="8">
        <v>38895</v>
      </c>
      <c r="C7970" t="s">
        <v>3</v>
      </c>
      <c r="D7970" t="s">
        <v>655</v>
      </c>
      <c r="E7970" t="s">
        <v>9</v>
      </c>
      <c r="F7970" t="s">
        <v>734</v>
      </c>
      <c r="G7970" t="s">
        <v>377</v>
      </c>
      <c r="H7970" s="9" t="s">
        <v>2375</v>
      </c>
      <c r="I7970" t="s">
        <v>1454</v>
      </c>
      <c r="J7970" s="20">
        <v>38</v>
      </c>
      <c r="K7970" s="20" t="s">
        <v>1465</v>
      </c>
      <c r="L7970" t="s">
        <v>1466</v>
      </c>
      <c r="M7970" s="20">
        <v>9.5</v>
      </c>
      <c r="N7970" s="20">
        <v>9.5</v>
      </c>
      <c r="AE7970">
        <f t="shared" si="124"/>
        <v>2006</v>
      </c>
    </row>
    <row r="7971" spans="1:31" x14ac:dyDescent="0.25">
      <c r="A7971" s="7">
        <v>7968</v>
      </c>
      <c r="B7971" s="8">
        <v>38895</v>
      </c>
      <c r="C7971" t="s">
        <v>3</v>
      </c>
      <c r="D7971" t="s">
        <v>240</v>
      </c>
      <c r="E7971" t="s">
        <v>9</v>
      </c>
      <c r="F7971" s="16" t="s">
        <v>35</v>
      </c>
      <c r="G7971" t="s">
        <v>569</v>
      </c>
      <c r="H7971" s="9" t="s">
        <v>2197</v>
      </c>
      <c r="I7971" t="s">
        <v>1454</v>
      </c>
      <c r="J7971" s="20">
        <v>11</v>
      </c>
      <c r="K7971" s="20" t="s">
        <v>1465</v>
      </c>
      <c r="L7971" t="s">
        <v>1466</v>
      </c>
      <c r="M7971" s="20">
        <v>2.75</v>
      </c>
      <c r="N7971" s="20">
        <v>2.75</v>
      </c>
      <c r="AE7971">
        <f t="shared" si="124"/>
        <v>2006</v>
      </c>
    </row>
    <row r="7972" spans="1:31" x14ac:dyDescent="0.25">
      <c r="A7972" s="7">
        <v>7969</v>
      </c>
      <c r="B7972" s="8">
        <v>38895</v>
      </c>
      <c r="C7972" t="s">
        <v>3</v>
      </c>
      <c r="D7972" t="s">
        <v>543</v>
      </c>
      <c r="E7972" t="s">
        <v>9</v>
      </c>
      <c r="F7972" t="s">
        <v>597</v>
      </c>
      <c r="G7972" t="s">
        <v>732</v>
      </c>
      <c r="H7972" s="135" t="s">
        <v>2376</v>
      </c>
      <c r="I7972" t="s">
        <v>1454</v>
      </c>
      <c r="J7972" s="20">
        <v>12</v>
      </c>
      <c r="K7972" s="20" t="s">
        <v>9</v>
      </c>
      <c r="L7972" t="s">
        <v>1463</v>
      </c>
      <c r="M7972" s="20">
        <v>2.88</v>
      </c>
      <c r="N7972" s="20">
        <v>4.12</v>
      </c>
      <c r="AE7972">
        <f t="shared" si="124"/>
        <v>2006</v>
      </c>
    </row>
    <row r="7973" spans="1:31" x14ac:dyDescent="0.25">
      <c r="A7973" s="7">
        <v>7970</v>
      </c>
      <c r="B7973" s="8">
        <v>38896</v>
      </c>
      <c r="C7973" t="s">
        <v>3</v>
      </c>
      <c r="D7973" t="s">
        <v>709</v>
      </c>
      <c r="E7973" t="s">
        <v>9</v>
      </c>
      <c r="F7973" t="s">
        <v>810</v>
      </c>
      <c r="G7973" t="s">
        <v>569</v>
      </c>
      <c r="H7973" s="135" t="s">
        <v>1674</v>
      </c>
      <c r="I7973" t="s">
        <v>1454</v>
      </c>
      <c r="J7973" s="20">
        <v>21</v>
      </c>
      <c r="K7973" s="20" t="s">
        <v>9</v>
      </c>
      <c r="L7973" t="s">
        <v>1463</v>
      </c>
      <c r="M7973" s="20">
        <v>5.04</v>
      </c>
      <c r="N7973" s="20">
        <v>6.46</v>
      </c>
      <c r="AE7973">
        <f t="shared" si="124"/>
        <v>2006</v>
      </c>
    </row>
    <row r="7974" spans="1:31" x14ac:dyDescent="0.25">
      <c r="A7974" s="7">
        <v>7971</v>
      </c>
      <c r="B7974" s="8">
        <v>38896</v>
      </c>
      <c r="C7974" t="s">
        <v>3</v>
      </c>
      <c r="D7974" t="s">
        <v>237</v>
      </c>
      <c r="E7974" t="s">
        <v>9</v>
      </c>
      <c r="F7974" t="s">
        <v>186</v>
      </c>
      <c r="G7974" t="s">
        <v>714</v>
      </c>
      <c r="H7974" s="135" t="s">
        <v>1998</v>
      </c>
      <c r="I7974" t="s">
        <v>1454</v>
      </c>
      <c r="J7974" s="20">
        <v>15</v>
      </c>
      <c r="K7974" s="20" t="s">
        <v>1465</v>
      </c>
      <c r="L7974" t="s">
        <v>1466</v>
      </c>
      <c r="M7974" s="20">
        <v>3.75</v>
      </c>
      <c r="N7974" s="20">
        <v>3.75</v>
      </c>
      <c r="AE7974">
        <f t="shared" si="124"/>
        <v>2006</v>
      </c>
    </row>
    <row r="7975" spans="1:31" x14ac:dyDescent="0.25">
      <c r="A7975" s="7">
        <v>7972</v>
      </c>
      <c r="B7975" s="8">
        <v>38896</v>
      </c>
      <c r="C7975" t="s">
        <v>3</v>
      </c>
      <c r="D7975" t="s">
        <v>250</v>
      </c>
      <c r="E7975" t="s">
        <v>9</v>
      </c>
      <c r="F7975" t="s">
        <v>545</v>
      </c>
      <c r="G7975" t="s">
        <v>24</v>
      </c>
      <c r="H7975" s="135" t="s">
        <v>1521</v>
      </c>
      <c r="I7975" t="s">
        <v>1454</v>
      </c>
      <c r="J7975" s="20">
        <v>10</v>
      </c>
      <c r="K7975" s="20" t="s">
        <v>3</v>
      </c>
      <c r="L7975" t="s">
        <v>1464</v>
      </c>
      <c r="M7975" s="20">
        <v>3.8</v>
      </c>
      <c r="N7975" s="20">
        <v>2.2000000000000002</v>
      </c>
      <c r="AE7975">
        <f t="shared" si="124"/>
        <v>2006</v>
      </c>
    </row>
    <row r="7976" spans="1:31" x14ac:dyDescent="0.25">
      <c r="A7976" s="7">
        <v>7973</v>
      </c>
      <c r="B7976" s="8">
        <v>38896</v>
      </c>
      <c r="C7976" t="s">
        <v>3</v>
      </c>
      <c r="D7976" t="s">
        <v>677</v>
      </c>
      <c r="E7976" t="s">
        <v>9</v>
      </c>
      <c r="F7976" t="s">
        <v>624</v>
      </c>
      <c r="G7976" t="s">
        <v>633</v>
      </c>
      <c r="H7976" s="135" t="s">
        <v>1752</v>
      </c>
      <c r="I7976" t="s">
        <v>1454</v>
      </c>
      <c r="J7976" s="20">
        <v>23</v>
      </c>
      <c r="K7976" s="20" t="s">
        <v>9</v>
      </c>
      <c r="L7976" t="s">
        <v>1464</v>
      </c>
      <c r="M7976" s="20">
        <v>5.0600000000000005</v>
      </c>
      <c r="N7976" s="20">
        <v>7.4399999999999995</v>
      </c>
      <c r="AE7976">
        <f t="shared" si="124"/>
        <v>2006</v>
      </c>
    </row>
    <row r="7977" spans="1:31" x14ac:dyDescent="0.25">
      <c r="A7977" s="7">
        <v>7974</v>
      </c>
      <c r="B7977" s="8">
        <v>38896</v>
      </c>
      <c r="C7977" t="s">
        <v>3</v>
      </c>
      <c r="D7977" t="s">
        <v>144</v>
      </c>
      <c r="E7977" t="s">
        <v>9</v>
      </c>
      <c r="F7977" t="s">
        <v>677</v>
      </c>
      <c r="G7977" t="s">
        <v>648</v>
      </c>
      <c r="H7977" s="135" t="s">
        <v>1795</v>
      </c>
      <c r="I7977" t="s">
        <v>1454</v>
      </c>
      <c r="J7977" s="20">
        <v>40</v>
      </c>
      <c r="K7977" s="20" t="s">
        <v>3</v>
      </c>
      <c r="L7977" t="s">
        <v>1464</v>
      </c>
      <c r="M7977" s="20">
        <v>12.2</v>
      </c>
      <c r="N7977" s="20">
        <v>8.8000000000000007</v>
      </c>
      <c r="AE7977">
        <f t="shared" si="124"/>
        <v>2006</v>
      </c>
    </row>
    <row r="7978" spans="1:31" x14ac:dyDescent="0.25">
      <c r="A7978" s="7">
        <v>7975</v>
      </c>
      <c r="B7978" s="8">
        <v>38896</v>
      </c>
      <c r="C7978" t="s">
        <v>3</v>
      </c>
      <c r="D7978" t="s">
        <v>144</v>
      </c>
      <c r="E7978" t="s">
        <v>9</v>
      </c>
      <c r="F7978" t="s">
        <v>677</v>
      </c>
      <c r="G7978" t="s">
        <v>648</v>
      </c>
      <c r="H7978" s="135" t="s">
        <v>1795</v>
      </c>
      <c r="I7978" t="s">
        <v>1454</v>
      </c>
      <c r="J7978" s="20">
        <v>40</v>
      </c>
      <c r="K7978" s="20" t="s">
        <v>9</v>
      </c>
      <c r="L7978" t="s">
        <v>1464</v>
      </c>
      <c r="M7978" s="20">
        <v>8.8000000000000007</v>
      </c>
      <c r="N7978" s="20">
        <v>12.2</v>
      </c>
      <c r="AE7978">
        <f t="shared" si="124"/>
        <v>2006</v>
      </c>
    </row>
    <row r="7979" spans="1:31" x14ac:dyDescent="0.25">
      <c r="A7979" s="7">
        <v>7976</v>
      </c>
      <c r="B7979" s="8">
        <v>38896</v>
      </c>
      <c r="C7979" t="s">
        <v>3</v>
      </c>
      <c r="D7979" t="s">
        <v>791</v>
      </c>
      <c r="E7979" t="s">
        <v>9</v>
      </c>
      <c r="F7979" t="s">
        <v>787</v>
      </c>
      <c r="G7979" t="s">
        <v>14</v>
      </c>
      <c r="H7979" s="135" t="s">
        <v>1517</v>
      </c>
      <c r="I7979" t="s">
        <v>1455</v>
      </c>
      <c r="J7979" s="20">
        <v>20</v>
      </c>
      <c r="K7979" s="20" t="s">
        <v>3</v>
      </c>
      <c r="L7979" t="s">
        <v>1464</v>
      </c>
      <c r="M7979" s="20">
        <v>3.3</v>
      </c>
      <c r="N7979" s="20">
        <v>2.2000000000000002</v>
      </c>
      <c r="AE7979">
        <f t="shared" si="124"/>
        <v>2006</v>
      </c>
    </row>
    <row r="7980" spans="1:31" x14ac:dyDescent="0.25">
      <c r="A7980" s="7">
        <v>7977</v>
      </c>
      <c r="B7980" s="8">
        <v>38896</v>
      </c>
      <c r="C7980" t="s">
        <v>3</v>
      </c>
      <c r="D7980" t="s">
        <v>786</v>
      </c>
      <c r="E7980" t="s">
        <v>9</v>
      </c>
      <c r="F7980" t="s">
        <v>545</v>
      </c>
      <c r="G7980" t="s">
        <v>14</v>
      </c>
      <c r="H7980" s="135" t="s">
        <v>1507</v>
      </c>
      <c r="I7980" t="s">
        <v>1454</v>
      </c>
      <c r="J7980" s="20">
        <v>22</v>
      </c>
      <c r="K7980" s="20" t="s">
        <v>3</v>
      </c>
      <c r="L7980" t="s">
        <v>1464</v>
      </c>
      <c r="M7980" s="20">
        <v>7.16</v>
      </c>
      <c r="N7980" s="20">
        <v>4.84</v>
      </c>
      <c r="AE7980">
        <f t="shared" si="124"/>
        <v>2006</v>
      </c>
    </row>
    <row r="7981" spans="1:31" x14ac:dyDescent="0.25">
      <c r="A7981" s="7">
        <v>7978</v>
      </c>
      <c r="B7981" s="8">
        <v>38896</v>
      </c>
      <c r="C7981" t="s">
        <v>3</v>
      </c>
      <c r="D7981" t="s">
        <v>816</v>
      </c>
      <c r="E7981" t="s">
        <v>9</v>
      </c>
      <c r="F7981" t="s">
        <v>789</v>
      </c>
      <c r="G7981" t="s">
        <v>648</v>
      </c>
      <c r="H7981" s="135" t="s">
        <v>1792</v>
      </c>
      <c r="I7981" t="s">
        <v>1458</v>
      </c>
      <c r="J7981" s="20">
        <v>6</v>
      </c>
      <c r="K7981" s="20" t="s">
        <v>1465</v>
      </c>
      <c r="L7981" t="s">
        <v>1466</v>
      </c>
      <c r="M7981" s="20">
        <v>30</v>
      </c>
      <c r="N7981" s="20">
        <v>10</v>
      </c>
      <c r="AE7981">
        <f t="shared" si="124"/>
        <v>2006</v>
      </c>
    </row>
    <row r="7982" spans="1:31" x14ac:dyDescent="0.25">
      <c r="A7982" s="7">
        <v>7979</v>
      </c>
      <c r="B7982" s="8">
        <v>38896</v>
      </c>
      <c r="C7982" t="s">
        <v>3</v>
      </c>
      <c r="D7982" t="s">
        <v>816</v>
      </c>
      <c r="E7982" t="s">
        <v>9</v>
      </c>
      <c r="F7982" t="s">
        <v>789</v>
      </c>
      <c r="G7982" t="s">
        <v>648</v>
      </c>
      <c r="H7982" s="135" t="s">
        <v>1792</v>
      </c>
      <c r="I7982" t="s">
        <v>1455</v>
      </c>
      <c r="J7982" s="20">
        <v>6</v>
      </c>
      <c r="K7982" s="20" t="s">
        <v>1465</v>
      </c>
      <c r="L7982" t="s">
        <v>1466</v>
      </c>
      <c r="M7982" s="20">
        <v>0.75</v>
      </c>
      <c r="N7982" s="20">
        <v>0.75</v>
      </c>
      <c r="AE7982">
        <f t="shared" si="124"/>
        <v>2006</v>
      </c>
    </row>
    <row r="7983" spans="1:31" x14ac:dyDescent="0.25">
      <c r="A7983" s="7">
        <v>7980</v>
      </c>
      <c r="B7983" s="8">
        <v>38896</v>
      </c>
      <c r="C7983" t="s">
        <v>3</v>
      </c>
      <c r="D7983" t="s">
        <v>816</v>
      </c>
      <c r="E7983" t="s">
        <v>9</v>
      </c>
      <c r="F7983" t="s">
        <v>789</v>
      </c>
      <c r="G7983" t="s">
        <v>648</v>
      </c>
      <c r="H7983" s="135" t="s">
        <v>2314</v>
      </c>
      <c r="I7983" t="s">
        <v>1455</v>
      </c>
      <c r="J7983" s="20">
        <v>4</v>
      </c>
      <c r="K7983" s="20" t="s">
        <v>9</v>
      </c>
      <c r="L7983" t="s">
        <v>1463</v>
      </c>
      <c r="M7983" s="20">
        <v>0.48</v>
      </c>
      <c r="N7983" s="20">
        <v>1.02</v>
      </c>
      <c r="AE7983">
        <f t="shared" si="124"/>
        <v>2006</v>
      </c>
    </row>
    <row r="7984" spans="1:31" x14ac:dyDescent="0.25">
      <c r="A7984" s="7">
        <v>7981</v>
      </c>
      <c r="B7984" s="8">
        <v>38896</v>
      </c>
      <c r="C7984" t="s">
        <v>3</v>
      </c>
      <c r="D7984" t="s">
        <v>816</v>
      </c>
      <c r="E7984" t="s">
        <v>9</v>
      </c>
      <c r="F7984" t="s">
        <v>789</v>
      </c>
      <c r="G7984" t="s">
        <v>648</v>
      </c>
      <c r="H7984" s="135" t="s">
        <v>2315</v>
      </c>
      <c r="I7984" t="s">
        <v>1455</v>
      </c>
      <c r="J7984" s="20">
        <v>5</v>
      </c>
      <c r="K7984" s="20" t="s">
        <v>3</v>
      </c>
      <c r="L7984" t="s">
        <v>1464</v>
      </c>
      <c r="M7984" s="20">
        <v>1.2</v>
      </c>
      <c r="N7984" s="20">
        <v>0.55000000000000004</v>
      </c>
      <c r="AE7984">
        <f t="shared" si="124"/>
        <v>2006</v>
      </c>
    </row>
    <row r="7985" spans="1:31" x14ac:dyDescent="0.25">
      <c r="A7985" s="7">
        <v>7982</v>
      </c>
      <c r="B7985" s="8">
        <v>38896</v>
      </c>
      <c r="C7985" t="s">
        <v>3</v>
      </c>
      <c r="D7985" t="s">
        <v>614</v>
      </c>
      <c r="E7985" t="s">
        <v>9</v>
      </c>
      <c r="F7985" t="s">
        <v>582</v>
      </c>
      <c r="G7985" t="s">
        <v>648</v>
      </c>
      <c r="H7985" s="135" t="s">
        <v>2377</v>
      </c>
      <c r="I7985" t="s">
        <v>1454</v>
      </c>
      <c r="J7985" s="20">
        <v>45</v>
      </c>
      <c r="K7985" s="20" t="s">
        <v>3</v>
      </c>
      <c r="L7985" t="s">
        <v>1464</v>
      </c>
      <c r="M7985" s="20">
        <v>13.6</v>
      </c>
      <c r="N7985" s="20">
        <v>9.9</v>
      </c>
      <c r="AE7985">
        <f t="shared" si="124"/>
        <v>2006</v>
      </c>
    </row>
    <row r="7986" spans="1:31" x14ac:dyDescent="0.25">
      <c r="A7986" s="7">
        <v>7983</v>
      </c>
      <c r="B7986" s="8">
        <v>38896</v>
      </c>
      <c r="C7986" t="s">
        <v>3</v>
      </c>
      <c r="D7986" t="s">
        <v>101</v>
      </c>
      <c r="E7986" t="s">
        <v>9</v>
      </c>
      <c r="F7986" t="s">
        <v>614</v>
      </c>
      <c r="G7986" t="s">
        <v>648</v>
      </c>
      <c r="H7986" s="135" t="s">
        <v>1810</v>
      </c>
      <c r="I7986" t="s">
        <v>1455</v>
      </c>
      <c r="J7986" s="20">
        <v>123</v>
      </c>
      <c r="K7986" s="20" t="s">
        <v>9</v>
      </c>
      <c r="L7986" t="s">
        <v>1464</v>
      </c>
      <c r="M7986" s="20">
        <v>13.53</v>
      </c>
      <c r="N7986" s="20">
        <v>17.72</v>
      </c>
      <c r="AE7986">
        <f t="shared" si="124"/>
        <v>2006</v>
      </c>
    </row>
    <row r="7987" spans="1:31" x14ac:dyDescent="0.25">
      <c r="A7987" s="7">
        <v>7984</v>
      </c>
      <c r="B7987" s="8">
        <v>38896</v>
      </c>
      <c r="C7987" t="s">
        <v>3</v>
      </c>
      <c r="D7987" t="s">
        <v>614</v>
      </c>
      <c r="E7987" t="s">
        <v>9</v>
      </c>
      <c r="F7987" t="s">
        <v>372</v>
      </c>
      <c r="G7987" t="s">
        <v>648</v>
      </c>
      <c r="H7987" s="136" t="s">
        <v>2378</v>
      </c>
      <c r="I7987" t="s">
        <v>1454</v>
      </c>
      <c r="J7987" s="20">
        <v>29</v>
      </c>
      <c r="K7987" s="20" t="s">
        <v>3</v>
      </c>
      <c r="L7987" t="s">
        <v>1464</v>
      </c>
      <c r="M7987" s="20">
        <v>9.1199999999999992</v>
      </c>
      <c r="N7987" s="20">
        <v>6.38</v>
      </c>
      <c r="AE7987">
        <f t="shared" si="124"/>
        <v>2006</v>
      </c>
    </row>
    <row r="7988" spans="1:31" x14ac:dyDescent="0.25">
      <c r="A7988" s="7">
        <v>7985</v>
      </c>
      <c r="B7988" s="8">
        <v>38896</v>
      </c>
      <c r="C7988" t="s">
        <v>3</v>
      </c>
      <c r="D7988" t="s">
        <v>187</v>
      </c>
      <c r="E7988" t="s">
        <v>9</v>
      </c>
      <c r="F7988" t="s">
        <v>118</v>
      </c>
      <c r="G7988" t="s">
        <v>714</v>
      </c>
      <c r="H7988" s="135" t="s">
        <v>1496</v>
      </c>
      <c r="I7988" t="s">
        <v>1454</v>
      </c>
      <c r="J7988" s="20">
        <v>13</v>
      </c>
      <c r="K7988" s="20" t="s">
        <v>1465</v>
      </c>
      <c r="L7988" t="s">
        <v>1466</v>
      </c>
      <c r="M7988" s="20">
        <v>3.25</v>
      </c>
      <c r="N7988" s="20">
        <v>3.25</v>
      </c>
      <c r="AE7988">
        <f t="shared" si="124"/>
        <v>2006</v>
      </c>
    </row>
    <row r="7989" spans="1:31" x14ac:dyDescent="0.25">
      <c r="A7989" s="7">
        <v>7986</v>
      </c>
      <c r="B7989" s="8">
        <v>38896</v>
      </c>
      <c r="C7989" t="s">
        <v>3</v>
      </c>
      <c r="D7989" t="s">
        <v>187</v>
      </c>
      <c r="E7989" t="s">
        <v>9</v>
      </c>
      <c r="F7989" t="s">
        <v>118</v>
      </c>
      <c r="G7989" t="s">
        <v>714</v>
      </c>
      <c r="H7989" s="135" t="s">
        <v>1496</v>
      </c>
      <c r="I7989" t="s">
        <v>1454</v>
      </c>
      <c r="J7989" s="20">
        <v>23</v>
      </c>
      <c r="K7989" s="20" t="s">
        <v>3</v>
      </c>
      <c r="L7989" t="s">
        <v>1464</v>
      </c>
      <c r="M7989" s="20">
        <v>7.4399999999999995</v>
      </c>
      <c r="N7989" s="20">
        <v>5.0600000000000005</v>
      </c>
      <c r="AE7989">
        <f t="shared" si="124"/>
        <v>2006</v>
      </c>
    </row>
    <row r="7990" spans="1:31" x14ac:dyDescent="0.25">
      <c r="A7990" s="7">
        <v>7987</v>
      </c>
      <c r="B7990" s="8">
        <v>38896</v>
      </c>
      <c r="C7990" t="s">
        <v>3</v>
      </c>
      <c r="D7990" t="s">
        <v>614</v>
      </c>
      <c r="E7990" t="s">
        <v>9</v>
      </c>
      <c r="F7990" t="s">
        <v>621</v>
      </c>
      <c r="G7990" t="s">
        <v>714</v>
      </c>
      <c r="H7990" s="9" t="s">
        <v>2379</v>
      </c>
      <c r="I7990" t="s">
        <v>1455</v>
      </c>
      <c r="J7990" s="20">
        <v>34</v>
      </c>
      <c r="K7990" s="20" t="s">
        <v>9</v>
      </c>
      <c r="L7990" t="s">
        <v>1464</v>
      </c>
      <c r="M7990" s="20">
        <v>3.74</v>
      </c>
      <c r="N7990" s="20">
        <v>5.26</v>
      </c>
      <c r="AE7990">
        <f t="shared" si="124"/>
        <v>2006</v>
      </c>
    </row>
    <row r="7991" spans="1:31" x14ac:dyDescent="0.25">
      <c r="A7991" s="7">
        <v>7988</v>
      </c>
      <c r="B7991" s="8">
        <v>38896</v>
      </c>
      <c r="C7991" t="s">
        <v>3</v>
      </c>
      <c r="D7991" t="s">
        <v>524</v>
      </c>
      <c r="E7991" t="s">
        <v>9</v>
      </c>
      <c r="F7991" t="s">
        <v>667</v>
      </c>
      <c r="G7991" t="s">
        <v>569</v>
      </c>
      <c r="H7991" s="9" t="s">
        <v>2380</v>
      </c>
      <c r="I7991" t="s">
        <v>1454</v>
      </c>
      <c r="J7991" s="20">
        <v>28</v>
      </c>
      <c r="K7991" s="20" t="s">
        <v>9</v>
      </c>
      <c r="L7991" t="s">
        <v>1464</v>
      </c>
      <c r="M7991" s="20">
        <v>6.16</v>
      </c>
      <c r="N7991" s="20">
        <v>8.84</v>
      </c>
      <c r="AE7991">
        <f t="shared" si="124"/>
        <v>2006</v>
      </c>
    </row>
    <row r="7992" spans="1:31" x14ac:dyDescent="0.25">
      <c r="A7992" s="7">
        <v>7989</v>
      </c>
      <c r="B7992" s="8">
        <v>38896</v>
      </c>
      <c r="C7992" t="s">
        <v>3</v>
      </c>
      <c r="D7992" t="s">
        <v>614</v>
      </c>
      <c r="E7992" t="s">
        <v>9</v>
      </c>
      <c r="F7992" t="s">
        <v>727</v>
      </c>
      <c r="G7992" t="s">
        <v>714</v>
      </c>
      <c r="H7992" s="9" t="s">
        <v>2298</v>
      </c>
      <c r="I7992" t="s">
        <v>1454</v>
      </c>
      <c r="J7992" s="20">
        <v>31</v>
      </c>
      <c r="K7992" s="20" t="s">
        <v>9</v>
      </c>
      <c r="L7992" t="s">
        <v>1463</v>
      </c>
      <c r="M7992" s="20">
        <v>7.44</v>
      </c>
      <c r="N7992" s="20">
        <v>9.06</v>
      </c>
      <c r="AE7992">
        <f t="shared" si="124"/>
        <v>2006</v>
      </c>
    </row>
    <row r="7993" spans="1:31" x14ac:dyDescent="0.25">
      <c r="A7993" s="7">
        <v>7990</v>
      </c>
      <c r="B7993" s="8">
        <v>38897</v>
      </c>
      <c r="C7993" t="s">
        <v>3</v>
      </c>
      <c r="D7993" t="s">
        <v>165</v>
      </c>
      <c r="E7993" t="s">
        <v>9</v>
      </c>
      <c r="F7993" t="s">
        <v>727</v>
      </c>
      <c r="G7993" t="s">
        <v>648</v>
      </c>
      <c r="H7993" s="135" t="s">
        <v>1851</v>
      </c>
      <c r="I7993" t="s">
        <v>1454</v>
      </c>
      <c r="J7993" s="20">
        <v>68</v>
      </c>
      <c r="K7993" s="20" t="s">
        <v>9</v>
      </c>
      <c r="L7993" t="s">
        <v>1463</v>
      </c>
      <c r="M7993" s="20">
        <v>16.32</v>
      </c>
      <c r="N7993" s="20">
        <v>18.68</v>
      </c>
      <c r="AE7993">
        <f t="shared" si="124"/>
        <v>2006</v>
      </c>
    </row>
    <row r="7994" spans="1:31" x14ac:dyDescent="0.25">
      <c r="A7994" s="7">
        <v>7991</v>
      </c>
      <c r="B7994" s="8">
        <v>38897</v>
      </c>
      <c r="C7994" t="s">
        <v>3</v>
      </c>
      <c r="D7994" t="s">
        <v>621</v>
      </c>
      <c r="E7994" t="s">
        <v>9</v>
      </c>
      <c r="F7994" t="s">
        <v>597</v>
      </c>
      <c r="G7994" t="s">
        <v>648</v>
      </c>
      <c r="H7994" s="136" t="s">
        <v>1496</v>
      </c>
      <c r="I7994" t="s">
        <v>1454</v>
      </c>
      <c r="J7994" s="20">
        <v>42</v>
      </c>
      <c r="K7994" s="20" t="s">
        <v>1465</v>
      </c>
      <c r="L7994" t="s">
        <v>1466</v>
      </c>
      <c r="M7994" s="20">
        <v>10.5</v>
      </c>
      <c r="N7994" s="20">
        <v>10.5</v>
      </c>
      <c r="AE7994">
        <f t="shared" si="124"/>
        <v>2006</v>
      </c>
    </row>
    <row r="7995" spans="1:31" x14ac:dyDescent="0.25">
      <c r="A7995" s="7">
        <v>7992</v>
      </c>
      <c r="B7995" s="8">
        <v>38898</v>
      </c>
      <c r="C7995" t="s">
        <v>3</v>
      </c>
      <c r="D7995" t="s">
        <v>557</v>
      </c>
      <c r="E7995" t="s">
        <v>9</v>
      </c>
      <c r="F7995" t="s">
        <v>727</v>
      </c>
      <c r="G7995" t="s">
        <v>633</v>
      </c>
      <c r="H7995" s="135" t="s">
        <v>1753</v>
      </c>
      <c r="I7995" t="s">
        <v>1454</v>
      </c>
      <c r="J7995" s="20">
        <v>13</v>
      </c>
      <c r="K7995" s="20" t="s">
        <v>3</v>
      </c>
      <c r="L7995" t="s">
        <v>1464</v>
      </c>
      <c r="M7995" s="20">
        <v>4.6400000000000006</v>
      </c>
      <c r="N7995" s="20">
        <v>2.86</v>
      </c>
      <c r="AE7995">
        <f t="shared" si="124"/>
        <v>2006</v>
      </c>
    </row>
    <row r="7996" spans="1:31" x14ac:dyDescent="0.25">
      <c r="A7996" s="7">
        <v>7993</v>
      </c>
      <c r="B7996" s="8">
        <v>38898</v>
      </c>
      <c r="C7996" t="s">
        <v>3</v>
      </c>
      <c r="D7996" t="s">
        <v>816</v>
      </c>
      <c r="E7996" t="s">
        <v>9</v>
      </c>
      <c r="F7996" t="s">
        <v>787</v>
      </c>
      <c r="G7996" t="s">
        <v>648</v>
      </c>
      <c r="H7996" s="135" t="s">
        <v>1833</v>
      </c>
      <c r="I7996" t="s">
        <v>1455</v>
      </c>
      <c r="J7996" s="20">
        <v>4</v>
      </c>
      <c r="K7996" s="20" t="s">
        <v>1465</v>
      </c>
      <c r="L7996" t="s">
        <v>1466</v>
      </c>
      <c r="M7996" s="20">
        <v>0.5</v>
      </c>
      <c r="N7996" s="20">
        <v>0.5</v>
      </c>
      <c r="AE7996">
        <f t="shared" si="124"/>
        <v>2006</v>
      </c>
    </row>
    <row r="7997" spans="1:31" x14ac:dyDescent="0.25">
      <c r="A7997" s="7">
        <v>7994</v>
      </c>
      <c r="B7997" s="8">
        <v>38899</v>
      </c>
      <c r="C7997" t="s">
        <v>3</v>
      </c>
      <c r="D7997" t="s">
        <v>814</v>
      </c>
      <c r="E7997" t="s">
        <v>9</v>
      </c>
      <c r="F7997" t="s">
        <v>814</v>
      </c>
      <c r="G7997" t="s">
        <v>648</v>
      </c>
      <c r="H7997" s="135" t="s">
        <v>2314</v>
      </c>
      <c r="I7997" t="s">
        <v>1455</v>
      </c>
      <c r="J7997" s="20">
        <v>5</v>
      </c>
      <c r="K7997" s="20" t="s">
        <v>1465</v>
      </c>
      <c r="L7997" t="s">
        <v>1466</v>
      </c>
      <c r="M7997" s="20">
        <v>0.625</v>
      </c>
      <c r="N7997" s="20">
        <v>0.625</v>
      </c>
      <c r="AE7997">
        <f t="shared" si="124"/>
        <v>2006</v>
      </c>
    </row>
    <row r="7998" spans="1:31" x14ac:dyDescent="0.25">
      <c r="A7998" s="7">
        <v>7995</v>
      </c>
      <c r="B7998" s="8">
        <v>38899</v>
      </c>
      <c r="C7998" t="s">
        <v>3</v>
      </c>
      <c r="D7998" t="s">
        <v>791</v>
      </c>
      <c r="E7998" t="s">
        <v>9</v>
      </c>
      <c r="F7998" t="s">
        <v>810</v>
      </c>
      <c r="G7998" t="s">
        <v>648</v>
      </c>
      <c r="H7998" s="135" t="s">
        <v>1944</v>
      </c>
      <c r="I7998" t="s">
        <v>1454</v>
      </c>
      <c r="J7998" s="20">
        <v>18</v>
      </c>
      <c r="K7998" s="20" t="s">
        <v>1465</v>
      </c>
      <c r="L7998" t="s">
        <v>1466</v>
      </c>
      <c r="M7998" s="20">
        <v>4.5</v>
      </c>
      <c r="N7998" s="20">
        <v>4.5</v>
      </c>
      <c r="AE7998">
        <f t="shared" si="124"/>
        <v>2006</v>
      </c>
    </row>
    <row r="7999" spans="1:31" x14ac:dyDescent="0.25">
      <c r="A7999" s="7">
        <v>7996</v>
      </c>
      <c r="B7999" s="8">
        <v>38899</v>
      </c>
      <c r="C7999" t="s">
        <v>3</v>
      </c>
      <c r="D7999" t="s">
        <v>213</v>
      </c>
      <c r="E7999" t="s">
        <v>9</v>
      </c>
      <c r="F7999" t="s">
        <v>806</v>
      </c>
      <c r="G7999" t="s">
        <v>633</v>
      </c>
      <c r="H7999" s="135" t="s">
        <v>1496</v>
      </c>
      <c r="I7999" t="s">
        <v>1454</v>
      </c>
      <c r="J7999" s="20">
        <v>32</v>
      </c>
      <c r="K7999" s="20" t="s">
        <v>3</v>
      </c>
      <c r="L7999" t="s">
        <v>1464</v>
      </c>
      <c r="M7999" s="20">
        <v>9.9600000000000009</v>
      </c>
      <c r="N7999" s="20">
        <v>7.04</v>
      </c>
      <c r="AE7999">
        <f t="shared" si="124"/>
        <v>2006</v>
      </c>
    </row>
    <row r="8000" spans="1:31" x14ac:dyDescent="0.25">
      <c r="A8000" s="7">
        <v>7997</v>
      </c>
      <c r="B8000" s="8">
        <v>38899</v>
      </c>
      <c r="C8000" t="s">
        <v>3</v>
      </c>
      <c r="D8000" t="s">
        <v>741</v>
      </c>
      <c r="E8000" t="s">
        <v>9</v>
      </c>
      <c r="F8000" t="s">
        <v>469</v>
      </c>
      <c r="G8000" t="s">
        <v>569</v>
      </c>
      <c r="H8000" s="9" t="s">
        <v>2282</v>
      </c>
      <c r="I8000" t="s">
        <v>1454</v>
      </c>
      <c r="J8000" s="20">
        <v>20</v>
      </c>
      <c r="K8000" s="20" t="s">
        <v>1465</v>
      </c>
      <c r="L8000" t="s">
        <v>1466</v>
      </c>
      <c r="M8000" s="20">
        <v>5</v>
      </c>
      <c r="N8000" s="20">
        <v>5</v>
      </c>
      <c r="AE8000">
        <f t="shared" si="124"/>
        <v>2006</v>
      </c>
    </row>
    <row r="8001" spans="1:31" x14ac:dyDescent="0.25">
      <c r="A8001" s="7">
        <v>7998</v>
      </c>
      <c r="B8001" s="8">
        <v>38899</v>
      </c>
      <c r="C8001" t="s">
        <v>3</v>
      </c>
      <c r="D8001" t="s">
        <v>92</v>
      </c>
      <c r="E8001" t="s">
        <v>9</v>
      </c>
      <c r="F8001" t="s">
        <v>578</v>
      </c>
      <c r="G8001" t="s">
        <v>732</v>
      </c>
      <c r="H8001" s="135" t="s">
        <v>1496</v>
      </c>
      <c r="I8001" t="s">
        <v>1454</v>
      </c>
      <c r="J8001" s="20">
        <v>24</v>
      </c>
      <c r="K8001" s="20" t="s">
        <v>9</v>
      </c>
      <c r="L8001" t="s">
        <v>1463</v>
      </c>
      <c r="M8001" s="20">
        <v>5.76</v>
      </c>
      <c r="N8001" s="20">
        <v>7.24</v>
      </c>
      <c r="AE8001">
        <f t="shared" si="124"/>
        <v>2006</v>
      </c>
    </row>
    <row r="8002" spans="1:31" x14ac:dyDescent="0.25">
      <c r="A8002" s="7">
        <v>7999</v>
      </c>
      <c r="B8002" s="8">
        <v>38900</v>
      </c>
      <c r="C8002" t="s">
        <v>3</v>
      </c>
      <c r="D8002" t="s">
        <v>816</v>
      </c>
      <c r="E8002" t="s">
        <v>9</v>
      </c>
      <c r="F8002" t="s">
        <v>787</v>
      </c>
      <c r="G8002" t="s">
        <v>648</v>
      </c>
      <c r="H8002" s="135" t="s">
        <v>1877</v>
      </c>
      <c r="I8002" t="s">
        <v>1455</v>
      </c>
      <c r="J8002" s="20">
        <v>6</v>
      </c>
      <c r="K8002" s="20" t="s">
        <v>9</v>
      </c>
      <c r="L8002" t="s">
        <v>1463</v>
      </c>
      <c r="M8002" s="20">
        <v>0.72</v>
      </c>
      <c r="N8002" s="20">
        <v>1.28</v>
      </c>
      <c r="AE8002">
        <f t="shared" si="124"/>
        <v>2006</v>
      </c>
    </row>
    <row r="8003" spans="1:31" x14ac:dyDescent="0.25">
      <c r="A8003" s="7">
        <v>8000</v>
      </c>
      <c r="B8003" s="8">
        <v>38900</v>
      </c>
      <c r="C8003" t="s">
        <v>3</v>
      </c>
      <c r="D8003" t="s">
        <v>43</v>
      </c>
      <c r="E8003" t="s">
        <v>9</v>
      </c>
      <c r="F8003" t="s">
        <v>381</v>
      </c>
      <c r="G8003" t="s">
        <v>65</v>
      </c>
      <c r="H8003" s="135" t="s">
        <v>1496</v>
      </c>
      <c r="I8003" t="s">
        <v>1456</v>
      </c>
      <c r="J8003" s="20">
        <v>21</v>
      </c>
      <c r="K8003" s="20" t="s">
        <v>3</v>
      </c>
      <c r="L8003" t="s">
        <v>1463</v>
      </c>
      <c r="M8003" s="20">
        <v>6.46</v>
      </c>
      <c r="N8003" s="20">
        <v>5.04</v>
      </c>
      <c r="O8003" t="s">
        <v>9</v>
      </c>
      <c r="P8003" s="13" t="s">
        <v>118</v>
      </c>
      <c r="Q8003" t="s">
        <v>9</v>
      </c>
      <c r="R8003" t="s">
        <v>703</v>
      </c>
      <c r="S8003" t="s">
        <v>9</v>
      </c>
      <c r="T8003" t="s">
        <v>19</v>
      </c>
      <c r="U8003" t="s">
        <v>1465</v>
      </c>
      <c r="W8003" t="s">
        <v>1465</v>
      </c>
      <c r="Y8003" t="s">
        <v>1465</v>
      </c>
      <c r="AA8003" t="s">
        <v>1465</v>
      </c>
      <c r="AC8003" t="s">
        <v>1465</v>
      </c>
      <c r="AE8003">
        <f t="shared" si="124"/>
        <v>2006</v>
      </c>
    </row>
    <row r="8004" spans="1:31" x14ac:dyDescent="0.25">
      <c r="A8004" s="7">
        <v>8001</v>
      </c>
      <c r="B8004" s="8">
        <v>38900</v>
      </c>
      <c r="C8004" t="s">
        <v>3</v>
      </c>
      <c r="D8004" t="s">
        <v>816</v>
      </c>
      <c r="E8004" t="s">
        <v>9</v>
      </c>
      <c r="F8004" t="s">
        <v>787</v>
      </c>
      <c r="G8004" t="s">
        <v>648</v>
      </c>
      <c r="H8004" s="135" t="s">
        <v>1885</v>
      </c>
      <c r="I8004" t="s">
        <v>1455</v>
      </c>
      <c r="J8004" s="20">
        <v>5</v>
      </c>
      <c r="K8004" s="20" t="s">
        <v>3</v>
      </c>
      <c r="L8004" t="s">
        <v>1463</v>
      </c>
      <c r="M8004" s="20">
        <v>1.1499999999999999</v>
      </c>
      <c r="N8004" s="20">
        <v>0.6</v>
      </c>
      <c r="AE8004">
        <f t="shared" ref="AE8004:AE8067" si="125">YEAR(B8004)</f>
        <v>2006</v>
      </c>
    </row>
    <row r="8005" spans="1:31" x14ac:dyDescent="0.25">
      <c r="A8005" s="7">
        <v>8002</v>
      </c>
      <c r="B8005" s="8">
        <v>38900</v>
      </c>
      <c r="C8005" t="s">
        <v>3</v>
      </c>
      <c r="D8005" t="s">
        <v>814</v>
      </c>
      <c r="E8005" t="s">
        <v>9</v>
      </c>
      <c r="F8005" t="s">
        <v>789</v>
      </c>
      <c r="G8005" t="s">
        <v>648</v>
      </c>
      <c r="H8005" s="135" t="s">
        <v>2314</v>
      </c>
      <c r="I8005" t="s">
        <v>1455</v>
      </c>
      <c r="J8005" s="20">
        <v>4</v>
      </c>
      <c r="K8005" s="20" t="s">
        <v>1465</v>
      </c>
      <c r="L8005" t="s">
        <v>1466</v>
      </c>
      <c r="M8005" s="20">
        <v>0.5</v>
      </c>
      <c r="N8005" s="20">
        <v>0.5</v>
      </c>
      <c r="AE8005">
        <f t="shared" si="125"/>
        <v>2006</v>
      </c>
    </row>
    <row r="8006" spans="1:31" x14ac:dyDescent="0.25">
      <c r="A8006" s="7">
        <v>8003</v>
      </c>
      <c r="B8006" s="8">
        <v>38900</v>
      </c>
      <c r="C8006" t="s">
        <v>3</v>
      </c>
      <c r="D8006" t="s">
        <v>814</v>
      </c>
      <c r="E8006" t="s">
        <v>9</v>
      </c>
      <c r="F8006" t="s">
        <v>789</v>
      </c>
      <c r="G8006" t="s">
        <v>648</v>
      </c>
      <c r="H8006" s="135" t="s">
        <v>2315</v>
      </c>
      <c r="I8006" t="s">
        <v>1455</v>
      </c>
      <c r="J8006" s="20">
        <v>5</v>
      </c>
      <c r="K8006" s="20" t="s">
        <v>3</v>
      </c>
      <c r="L8006" t="s">
        <v>1464</v>
      </c>
      <c r="M8006" s="20">
        <v>1.2</v>
      </c>
      <c r="N8006" s="20">
        <v>0.55000000000000004</v>
      </c>
      <c r="AE8006">
        <f t="shared" si="125"/>
        <v>2006</v>
      </c>
    </row>
    <row r="8007" spans="1:31" x14ac:dyDescent="0.25">
      <c r="A8007" s="7">
        <v>8004</v>
      </c>
      <c r="B8007" s="8">
        <v>38900</v>
      </c>
      <c r="C8007" t="s">
        <v>3</v>
      </c>
      <c r="D8007" t="s">
        <v>426</v>
      </c>
      <c r="E8007" t="s">
        <v>9</v>
      </c>
      <c r="F8007" t="s">
        <v>667</v>
      </c>
      <c r="G8007" t="s">
        <v>633</v>
      </c>
      <c r="H8007" s="135" t="s">
        <v>2071</v>
      </c>
      <c r="I8007" t="s">
        <v>1454</v>
      </c>
      <c r="J8007" s="20">
        <v>8</v>
      </c>
      <c r="K8007" s="20" t="s">
        <v>3</v>
      </c>
      <c r="L8007" t="s">
        <v>1464</v>
      </c>
      <c r="M8007" s="20">
        <v>3.24</v>
      </c>
      <c r="N8007" s="20">
        <v>1.76</v>
      </c>
      <c r="AE8007">
        <f t="shared" si="125"/>
        <v>2006</v>
      </c>
    </row>
    <row r="8008" spans="1:31" x14ac:dyDescent="0.25">
      <c r="A8008" s="7">
        <v>8005</v>
      </c>
      <c r="B8008" s="8">
        <v>38900</v>
      </c>
      <c r="C8008" t="s">
        <v>3</v>
      </c>
      <c r="D8008" t="s">
        <v>712</v>
      </c>
      <c r="E8008" t="s">
        <v>9</v>
      </c>
      <c r="F8008" t="s">
        <v>667</v>
      </c>
      <c r="G8008" t="s">
        <v>377</v>
      </c>
      <c r="H8008" s="9" t="s">
        <v>2124</v>
      </c>
      <c r="I8008" t="s">
        <v>1454</v>
      </c>
      <c r="J8008" s="20">
        <v>23</v>
      </c>
      <c r="K8008" s="20" t="s">
        <v>3</v>
      </c>
      <c r="L8008" t="s">
        <v>1463</v>
      </c>
      <c r="M8008" s="20">
        <v>6.98</v>
      </c>
      <c r="N8008" s="20">
        <v>5.52</v>
      </c>
      <c r="AE8008">
        <f t="shared" si="125"/>
        <v>2006</v>
      </c>
    </row>
    <row r="8009" spans="1:31" x14ac:dyDescent="0.25">
      <c r="A8009" s="7">
        <v>8006</v>
      </c>
      <c r="B8009" s="8">
        <v>38900</v>
      </c>
      <c r="C8009" t="s">
        <v>3</v>
      </c>
      <c r="D8009" t="s">
        <v>273</v>
      </c>
      <c r="E8009" t="s">
        <v>9</v>
      </c>
      <c r="F8009" t="s">
        <v>469</v>
      </c>
      <c r="G8009" t="s">
        <v>732</v>
      </c>
      <c r="H8009" s="135" t="s">
        <v>2176</v>
      </c>
      <c r="I8009" t="s">
        <v>1454</v>
      </c>
      <c r="J8009" s="20">
        <v>26</v>
      </c>
      <c r="K8009" s="20" t="s">
        <v>9</v>
      </c>
      <c r="L8009" t="s">
        <v>1464</v>
      </c>
      <c r="M8009" s="20">
        <v>5.72</v>
      </c>
      <c r="N8009" s="20">
        <v>8.2800000000000011</v>
      </c>
      <c r="AE8009">
        <f t="shared" si="125"/>
        <v>2006</v>
      </c>
    </row>
    <row r="8010" spans="1:31" x14ac:dyDescent="0.25">
      <c r="A8010" s="7">
        <v>8007</v>
      </c>
      <c r="B8010" s="8">
        <v>38900</v>
      </c>
      <c r="C8010" t="s">
        <v>3</v>
      </c>
      <c r="D8010" t="s">
        <v>741</v>
      </c>
      <c r="E8010" t="s">
        <v>9</v>
      </c>
      <c r="F8010" t="s">
        <v>787</v>
      </c>
      <c r="G8010" t="s">
        <v>732</v>
      </c>
      <c r="H8010" s="135" t="s">
        <v>1496</v>
      </c>
      <c r="I8010" t="s">
        <v>1455</v>
      </c>
      <c r="J8010" s="20">
        <v>1</v>
      </c>
      <c r="K8010" s="20" t="s">
        <v>3</v>
      </c>
      <c r="L8010" t="s">
        <v>1464</v>
      </c>
      <c r="M8010" s="20">
        <v>0.64</v>
      </c>
      <c r="N8010" s="20">
        <v>0.11</v>
      </c>
      <c r="AE8010">
        <f t="shared" si="125"/>
        <v>2006</v>
      </c>
    </row>
    <row r="8011" spans="1:31" x14ac:dyDescent="0.25">
      <c r="A8011" s="7">
        <v>8008</v>
      </c>
      <c r="B8011" s="8">
        <v>38901</v>
      </c>
      <c r="C8011" t="s">
        <v>3</v>
      </c>
      <c r="D8011" t="s">
        <v>427</v>
      </c>
      <c r="E8011" t="s">
        <v>9</v>
      </c>
      <c r="F8011" t="s">
        <v>521</v>
      </c>
      <c r="G8011" t="s">
        <v>648</v>
      </c>
      <c r="H8011" s="135" t="s">
        <v>2303</v>
      </c>
      <c r="I8011" t="s">
        <v>1455</v>
      </c>
      <c r="J8011" s="20">
        <v>100</v>
      </c>
      <c r="K8011" s="20" t="s">
        <v>3</v>
      </c>
      <c r="L8011" t="s">
        <v>1464</v>
      </c>
      <c r="M8011" s="20">
        <v>14.5</v>
      </c>
      <c r="N8011" s="20">
        <v>11</v>
      </c>
      <c r="AE8011">
        <f t="shared" si="125"/>
        <v>2006</v>
      </c>
    </row>
    <row r="8012" spans="1:31" x14ac:dyDescent="0.25">
      <c r="A8012" s="7">
        <v>8009</v>
      </c>
      <c r="B8012" s="8">
        <v>38901</v>
      </c>
      <c r="C8012" t="s">
        <v>3</v>
      </c>
      <c r="D8012" t="s">
        <v>783</v>
      </c>
      <c r="E8012" t="s">
        <v>9</v>
      </c>
      <c r="F8012" t="s">
        <v>349</v>
      </c>
      <c r="G8012" t="s">
        <v>633</v>
      </c>
      <c r="H8012" s="135" t="s">
        <v>2381</v>
      </c>
      <c r="I8012" t="s">
        <v>1454</v>
      </c>
      <c r="J8012" s="20">
        <v>45</v>
      </c>
      <c r="K8012" s="20" t="s">
        <v>9</v>
      </c>
      <c r="L8012" t="s">
        <v>1464</v>
      </c>
      <c r="M8012" s="20">
        <v>9.9</v>
      </c>
      <c r="N8012" s="20">
        <v>13.6</v>
      </c>
      <c r="AE8012">
        <f t="shared" si="125"/>
        <v>2006</v>
      </c>
    </row>
    <row r="8013" spans="1:31" x14ac:dyDescent="0.25">
      <c r="A8013" s="7">
        <v>8010</v>
      </c>
      <c r="B8013" s="8">
        <v>38901</v>
      </c>
      <c r="C8013" t="s">
        <v>3</v>
      </c>
      <c r="D8013" t="s">
        <v>442</v>
      </c>
      <c r="E8013" t="s">
        <v>9</v>
      </c>
      <c r="F8013" t="s">
        <v>427</v>
      </c>
      <c r="G8013" t="s">
        <v>633</v>
      </c>
      <c r="H8013" s="135" t="s">
        <v>2075</v>
      </c>
      <c r="I8013" t="s">
        <v>1454</v>
      </c>
      <c r="J8013" s="20">
        <v>20</v>
      </c>
      <c r="K8013" s="20" t="s">
        <v>9</v>
      </c>
      <c r="L8013" t="s">
        <v>1464</v>
      </c>
      <c r="M8013" s="20">
        <v>4.4000000000000004</v>
      </c>
      <c r="N8013" s="20">
        <v>6.6</v>
      </c>
      <c r="AE8013">
        <f t="shared" si="125"/>
        <v>2006</v>
      </c>
    </row>
    <row r="8014" spans="1:31" x14ac:dyDescent="0.25">
      <c r="A8014" s="7">
        <v>8011</v>
      </c>
      <c r="B8014" s="8">
        <v>38902</v>
      </c>
      <c r="C8014" t="s">
        <v>3</v>
      </c>
      <c r="D8014" t="s">
        <v>426</v>
      </c>
      <c r="E8014" t="s">
        <v>9</v>
      </c>
      <c r="F8014" t="s">
        <v>641</v>
      </c>
      <c r="G8014" t="s">
        <v>732</v>
      </c>
      <c r="H8014" s="135" t="s">
        <v>2254</v>
      </c>
      <c r="I8014" t="s">
        <v>1454</v>
      </c>
      <c r="J8014" s="20">
        <v>18</v>
      </c>
      <c r="K8014" s="20" t="s">
        <v>1465</v>
      </c>
      <c r="L8014" t="s">
        <v>1466</v>
      </c>
      <c r="M8014" s="20">
        <v>4.5</v>
      </c>
      <c r="N8014" s="20">
        <v>4.5</v>
      </c>
      <c r="AE8014">
        <f t="shared" si="125"/>
        <v>2006</v>
      </c>
    </row>
    <row r="8015" spans="1:31" x14ac:dyDescent="0.25">
      <c r="A8015" s="7">
        <v>8012</v>
      </c>
      <c r="B8015" s="8">
        <v>38902</v>
      </c>
      <c r="C8015" t="s">
        <v>3</v>
      </c>
      <c r="D8015" t="s">
        <v>568</v>
      </c>
      <c r="E8015" t="s">
        <v>9</v>
      </c>
      <c r="F8015" t="s">
        <v>780</v>
      </c>
      <c r="G8015" t="s">
        <v>24</v>
      </c>
      <c r="H8015" s="135" t="s">
        <v>1497</v>
      </c>
      <c r="I8015" t="s">
        <v>1454</v>
      </c>
      <c r="J8015" s="20">
        <v>10</v>
      </c>
      <c r="K8015" s="20" t="s">
        <v>3</v>
      </c>
      <c r="L8015" t="s">
        <v>1464</v>
      </c>
      <c r="M8015" s="20">
        <v>3.8</v>
      </c>
      <c r="N8015" s="20">
        <v>2.2000000000000002</v>
      </c>
      <c r="AE8015">
        <f t="shared" si="125"/>
        <v>2006</v>
      </c>
    </row>
    <row r="8016" spans="1:31" x14ac:dyDescent="0.25">
      <c r="A8016" s="7">
        <v>8013</v>
      </c>
      <c r="B8016" s="8">
        <v>38902</v>
      </c>
      <c r="C8016" t="s">
        <v>3</v>
      </c>
      <c r="D8016" t="s">
        <v>542</v>
      </c>
      <c r="E8016" t="s">
        <v>9</v>
      </c>
      <c r="F8016" t="s">
        <v>641</v>
      </c>
      <c r="G8016" t="s">
        <v>633</v>
      </c>
      <c r="H8016" s="135" t="s">
        <v>1496</v>
      </c>
      <c r="I8016" t="s">
        <v>1454</v>
      </c>
      <c r="J8016" s="20">
        <v>15</v>
      </c>
      <c r="K8016" s="20" t="s">
        <v>9</v>
      </c>
      <c r="L8016" t="s">
        <v>1463</v>
      </c>
      <c r="M8016" s="20">
        <v>3.6</v>
      </c>
      <c r="N8016" s="20">
        <v>4.9000000000000004</v>
      </c>
      <c r="AE8016">
        <f t="shared" si="125"/>
        <v>2006</v>
      </c>
    </row>
    <row r="8017" spans="1:31" x14ac:dyDescent="0.25">
      <c r="A8017" s="7">
        <v>8014</v>
      </c>
      <c r="B8017" s="8">
        <v>38902</v>
      </c>
      <c r="C8017" t="s">
        <v>3</v>
      </c>
      <c r="D8017" t="s">
        <v>568</v>
      </c>
      <c r="E8017" t="s">
        <v>9</v>
      </c>
      <c r="F8017" t="s">
        <v>597</v>
      </c>
      <c r="G8017" t="s">
        <v>17</v>
      </c>
      <c r="H8017" s="135" t="s">
        <v>1500</v>
      </c>
      <c r="I8017" t="s">
        <v>1454</v>
      </c>
      <c r="J8017" s="20">
        <v>20</v>
      </c>
      <c r="K8017" s="20" t="s">
        <v>9</v>
      </c>
      <c r="L8017" t="s">
        <v>1464</v>
      </c>
      <c r="M8017" s="20">
        <v>4.4000000000000004</v>
      </c>
      <c r="N8017" s="20">
        <v>6.6</v>
      </c>
      <c r="AE8017">
        <f t="shared" si="125"/>
        <v>2006</v>
      </c>
    </row>
    <row r="8018" spans="1:31" x14ac:dyDescent="0.25">
      <c r="A8018" s="7">
        <v>8015</v>
      </c>
      <c r="B8018" s="8">
        <v>38902</v>
      </c>
      <c r="C8018" t="s">
        <v>3</v>
      </c>
      <c r="D8018" t="s">
        <v>568</v>
      </c>
      <c r="E8018" t="s">
        <v>9</v>
      </c>
      <c r="F8018" t="s">
        <v>582</v>
      </c>
      <c r="G8018" t="s">
        <v>24</v>
      </c>
      <c r="H8018" s="135" t="s">
        <v>1493</v>
      </c>
      <c r="I8018" t="s">
        <v>1454</v>
      </c>
      <c r="J8018" s="20">
        <v>38</v>
      </c>
      <c r="K8018" s="20" t="s">
        <v>9</v>
      </c>
      <c r="L8018" t="s">
        <v>1464</v>
      </c>
      <c r="M8018" s="20">
        <v>8.36</v>
      </c>
      <c r="N8018" s="20">
        <v>11.64</v>
      </c>
      <c r="AE8018">
        <f t="shared" si="125"/>
        <v>2006</v>
      </c>
    </row>
    <row r="8019" spans="1:31" x14ac:dyDescent="0.25">
      <c r="A8019" s="7">
        <v>8016</v>
      </c>
      <c r="B8019" s="8">
        <v>38902</v>
      </c>
      <c r="C8019" t="s">
        <v>3</v>
      </c>
      <c r="D8019" s="16" t="s">
        <v>35</v>
      </c>
      <c r="E8019" t="s">
        <v>9</v>
      </c>
      <c r="F8019" t="s">
        <v>435</v>
      </c>
      <c r="G8019" t="s">
        <v>648</v>
      </c>
      <c r="H8019" s="9" t="s">
        <v>1797</v>
      </c>
      <c r="I8019" t="s">
        <v>1454</v>
      </c>
      <c r="J8019" s="20">
        <v>85</v>
      </c>
      <c r="K8019" s="20" t="s">
        <v>3</v>
      </c>
      <c r="L8019" t="s">
        <v>1464</v>
      </c>
      <c r="M8019" s="20">
        <v>24.8</v>
      </c>
      <c r="N8019" s="20">
        <v>18.7</v>
      </c>
      <c r="AE8019">
        <f t="shared" si="125"/>
        <v>2006</v>
      </c>
    </row>
    <row r="8020" spans="1:31" x14ac:dyDescent="0.25">
      <c r="A8020" s="7">
        <v>8017</v>
      </c>
      <c r="B8020" s="8">
        <v>38903</v>
      </c>
      <c r="C8020" t="s">
        <v>3</v>
      </c>
      <c r="D8020" t="s">
        <v>119</v>
      </c>
      <c r="E8020" t="s">
        <v>9</v>
      </c>
      <c r="F8020" t="s">
        <v>10</v>
      </c>
      <c r="G8020" t="s">
        <v>11</v>
      </c>
      <c r="H8020" s="135" t="s">
        <v>1509</v>
      </c>
      <c r="I8020" t="s">
        <v>1454</v>
      </c>
      <c r="J8020" s="20">
        <v>75</v>
      </c>
      <c r="K8020" s="20" t="s">
        <v>3</v>
      </c>
      <c r="L8020" t="s">
        <v>1464</v>
      </c>
      <c r="M8020" s="20">
        <v>22</v>
      </c>
      <c r="N8020" s="20">
        <v>16.5</v>
      </c>
      <c r="AE8020">
        <f t="shared" si="125"/>
        <v>2006</v>
      </c>
    </row>
    <row r="8021" spans="1:31" x14ac:dyDescent="0.25">
      <c r="A8021" s="7">
        <v>8018</v>
      </c>
      <c r="B8021" s="8">
        <v>38904</v>
      </c>
      <c r="C8021" t="s">
        <v>3</v>
      </c>
      <c r="D8021" t="s">
        <v>459</v>
      </c>
      <c r="E8021" t="s">
        <v>9</v>
      </c>
      <c r="F8021" t="s">
        <v>126</v>
      </c>
      <c r="G8021" t="s">
        <v>569</v>
      </c>
      <c r="H8021" s="136" t="s">
        <v>1677</v>
      </c>
      <c r="I8021" t="s">
        <v>1454</v>
      </c>
      <c r="J8021" s="20">
        <v>21</v>
      </c>
      <c r="K8021" s="20" t="s">
        <v>9</v>
      </c>
      <c r="L8021" t="s">
        <v>1464</v>
      </c>
      <c r="M8021" s="20">
        <v>4.62</v>
      </c>
      <c r="N8021" s="20">
        <v>6.88</v>
      </c>
      <c r="AE8021">
        <f t="shared" si="125"/>
        <v>2006</v>
      </c>
    </row>
    <row r="8022" spans="1:31" x14ac:dyDescent="0.25">
      <c r="A8022" s="7">
        <v>8019</v>
      </c>
      <c r="B8022" s="8">
        <v>38904</v>
      </c>
      <c r="C8022" t="s">
        <v>3</v>
      </c>
      <c r="D8022" t="s">
        <v>816</v>
      </c>
      <c r="E8022" t="s">
        <v>9</v>
      </c>
      <c r="F8022" t="s">
        <v>782</v>
      </c>
      <c r="G8022" t="s">
        <v>633</v>
      </c>
      <c r="H8022" s="135" t="s">
        <v>1752</v>
      </c>
      <c r="I8022" t="s">
        <v>1454</v>
      </c>
      <c r="J8022" s="20">
        <v>23</v>
      </c>
      <c r="K8022" s="20" t="s">
        <v>3</v>
      </c>
      <c r="L8022" t="s">
        <v>1464</v>
      </c>
      <c r="M8022" s="20">
        <v>7.4399999999999995</v>
      </c>
      <c r="N8022" s="20">
        <v>5.0600000000000005</v>
      </c>
      <c r="AE8022">
        <f t="shared" si="125"/>
        <v>2006</v>
      </c>
    </row>
    <row r="8023" spans="1:31" x14ac:dyDescent="0.25">
      <c r="A8023" s="7">
        <v>8020</v>
      </c>
      <c r="B8023" s="8">
        <v>38904</v>
      </c>
      <c r="C8023" t="s">
        <v>3</v>
      </c>
      <c r="D8023" t="s">
        <v>43</v>
      </c>
      <c r="E8023" t="s">
        <v>9</v>
      </c>
      <c r="F8023" t="s">
        <v>365</v>
      </c>
      <c r="G8023" t="s">
        <v>65</v>
      </c>
      <c r="H8023" s="135" t="s">
        <v>1496</v>
      </c>
      <c r="I8023" t="s">
        <v>1454</v>
      </c>
      <c r="J8023" s="20">
        <v>21</v>
      </c>
      <c r="K8023" s="20" t="s">
        <v>1465</v>
      </c>
      <c r="L8023" t="s">
        <v>1466</v>
      </c>
      <c r="M8023" s="20">
        <v>5.25</v>
      </c>
      <c r="N8023" s="20">
        <v>5.25</v>
      </c>
      <c r="AE8023">
        <f t="shared" si="125"/>
        <v>2006</v>
      </c>
    </row>
    <row r="8024" spans="1:31" x14ac:dyDescent="0.25">
      <c r="A8024" s="7">
        <v>8021</v>
      </c>
      <c r="B8024" s="8">
        <v>38904</v>
      </c>
      <c r="C8024" t="s">
        <v>3</v>
      </c>
      <c r="D8024" t="s">
        <v>791</v>
      </c>
      <c r="E8024" t="s">
        <v>9</v>
      </c>
      <c r="F8024" t="s">
        <v>810</v>
      </c>
      <c r="G8024" t="s">
        <v>648</v>
      </c>
      <c r="H8024" s="136" t="s">
        <v>2135</v>
      </c>
      <c r="I8024" t="s">
        <v>1454</v>
      </c>
      <c r="J8024" s="20">
        <v>12</v>
      </c>
      <c r="K8024" s="20" t="s">
        <v>3</v>
      </c>
      <c r="L8024" t="s">
        <v>1464</v>
      </c>
      <c r="M8024" s="20">
        <v>4.3599999999999994</v>
      </c>
      <c r="N8024" s="20">
        <v>2.64</v>
      </c>
      <c r="AE8024">
        <f t="shared" si="125"/>
        <v>2006</v>
      </c>
    </row>
    <row r="8025" spans="1:31" x14ac:dyDescent="0.25">
      <c r="A8025" s="7">
        <v>8022</v>
      </c>
      <c r="B8025" s="8">
        <v>38904</v>
      </c>
      <c r="C8025" t="s">
        <v>3</v>
      </c>
      <c r="D8025" t="s">
        <v>270</v>
      </c>
      <c r="E8025" t="s">
        <v>9</v>
      </c>
      <c r="F8025" t="s">
        <v>782</v>
      </c>
      <c r="G8025" t="s">
        <v>648</v>
      </c>
      <c r="H8025" s="136" t="s">
        <v>1496</v>
      </c>
      <c r="I8025" t="s">
        <v>1455</v>
      </c>
      <c r="J8025" s="20">
        <v>18</v>
      </c>
      <c r="K8025" s="20" t="s">
        <v>3</v>
      </c>
      <c r="L8025" t="s">
        <v>1464</v>
      </c>
      <c r="M8025" s="20">
        <v>3.02</v>
      </c>
      <c r="N8025" s="20">
        <v>1.98</v>
      </c>
      <c r="AE8025">
        <f t="shared" si="125"/>
        <v>2006</v>
      </c>
    </row>
    <row r="8026" spans="1:31" x14ac:dyDescent="0.25">
      <c r="A8026" s="7">
        <v>8023</v>
      </c>
      <c r="B8026" s="8">
        <v>38904</v>
      </c>
      <c r="C8026" t="s">
        <v>3</v>
      </c>
      <c r="D8026" t="s">
        <v>543</v>
      </c>
      <c r="E8026" t="s">
        <v>9</v>
      </c>
      <c r="F8026" t="s">
        <v>597</v>
      </c>
      <c r="G8026" t="s">
        <v>732</v>
      </c>
      <c r="H8026" s="135" t="s">
        <v>2382</v>
      </c>
      <c r="I8026" t="s">
        <v>1454</v>
      </c>
      <c r="J8026" s="20">
        <v>10</v>
      </c>
      <c r="K8026" s="20" t="s">
        <v>9</v>
      </c>
      <c r="L8026" t="s">
        <v>1463</v>
      </c>
      <c r="M8026" s="20">
        <v>2.4</v>
      </c>
      <c r="N8026" s="20">
        <v>3.6</v>
      </c>
      <c r="AE8026">
        <f t="shared" si="125"/>
        <v>2006</v>
      </c>
    </row>
    <row r="8027" spans="1:31" x14ac:dyDescent="0.25">
      <c r="A8027" s="7">
        <v>8024</v>
      </c>
      <c r="B8027" s="8">
        <v>38905</v>
      </c>
      <c r="C8027" t="s">
        <v>3</v>
      </c>
      <c r="D8027" t="s">
        <v>787</v>
      </c>
      <c r="E8027" t="s">
        <v>9</v>
      </c>
      <c r="F8027" t="s">
        <v>102</v>
      </c>
      <c r="G8027" t="s">
        <v>377</v>
      </c>
      <c r="H8027" s="135" t="s">
        <v>1496</v>
      </c>
      <c r="I8027" t="s">
        <v>1455</v>
      </c>
      <c r="J8027" s="20">
        <v>71</v>
      </c>
      <c r="K8027" s="20" t="s">
        <v>9</v>
      </c>
      <c r="L8027" t="s">
        <v>1464</v>
      </c>
      <c r="M8027" s="20">
        <v>7.8100000000000005</v>
      </c>
      <c r="N8027" s="20">
        <v>10.44</v>
      </c>
      <c r="AE8027">
        <f t="shared" si="125"/>
        <v>2006</v>
      </c>
    </row>
    <row r="8028" spans="1:31" x14ac:dyDescent="0.25">
      <c r="A8028" s="7">
        <v>8025</v>
      </c>
      <c r="B8028" s="8">
        <v>38905</v>
      </c>
      <c r="C8028" t="s">
        <v>3</v>
      </c>
      <c r="D8028" t="s">
        <v>112</v>
      </c>
      <c r="E8028" t="s">
        <v>9</v>
      </c>
      <c r="F8028" t="s">
        <v>520</v>
      </c>
      <c r="G8028" t="s">
        <v>648</v>
      </c>
      <c r="H8028" s="135" t="s">
        <v>1806</v>
      </c>
      <c r="I8028" t="s">
        <v>1454</v>
      </c>
      <c r="J8028" s="20">
        <v>9</v>
      </c>
      <c r="K8028" s="20" t="s">
        <v>3</v>
      </c>
      <c r="L8028" t="s">
        <v>1464</v>
      </c>
      <c r="M8028" s="20">
        <v>3.52</v>
      </c>
      <c r="N8028" s="20">
        <v>1.98</v>
      </c>
      <c r="AE8028">
        <f t="shared" si="125"/>
        <v>2006</v>
      </c>
    </row>
    <row r="8029" spans="1:31" x14ac:dyDescent="0.25">
      <c r="A8029" s="7">
        <v>8026</v>
      </c>
      <c r="B8029" s="8">
        <v>38905</v>
      </c>
      <c r="C8029" t="s">
        <v>3</v>
      </c>
      <c r="D8029" t="s">
        <v>102</v>
      </c>
      <c r="E8029" t="s">
        <v>9</v>
      </c>
      <c r="F8029" t="s">
        <v>468</v>
      </c>
      <c r="G8029" t="s">
        <v>648</v>
      </c>
      <c r="H8029" s="136" t="s">
        <v>1496</v>
      </c>
      <c r="I8029" t="s">
        <v>1454</v>
      </c>
      <c r="J8029" s="20">
        <v>1</v>
      </c>
      <c r="K8029" s="20" t="s">
        <v>3</v>
      </c>
      <c r="L8029" t="s">
        <v>1464</v>
      </c>
      <c r="M8029" s="20">
        <v>1.28</v>
      </c>
      <c r="N8029" s="20">
        <v>0.22</v>
      </c>
      <c r="AE8029">
        <f t="shared" si="125"/>
        <v>2006</v>
      </c>
    </row>
    <row r="8030" spans="1:31" x14ac:dyDescent="0.25">
      <c r="A8030" s="7">
        <v>8027</v>
      </c>
      <c r="B8030" s="8">
        <v>38905</v>
      </c>
      <c r="C8030" t="s">
        <v>3</v>
      </c>
      <c r="D8030" t="s">
        <v>678</v>
      </c>
      <c r="E8030" t="s">
        <v>9</v>
      </c>
      <c r="F8030" t="s">
        <v>679</v>
      </c>
      <c r="G8030" t="s">
        <v>732</v>
      </c>
      <c r="H8030" s="135" t="s">
        <v>2210</v>
      </c>
      <c r="I8030" t="s">
        <v>1454</v>
      </c>
      <c r="J8030" s="20">
        <v>13</v>
      </c>
      <c r="K8030" s="20" t="s">
        <v>9</v>
      </c>
      <c r="L8030" t="s">
        <v>1464</v>
      </c>
      <c r="M8030" s="20">
        <v>2.86</v>
      </c>
      <c r="N8030" s="20">
        <v>4.6400000000000006</v>
      </c>
      <c r="AE8030">
        <f t="shared" si="125"/>
        <v>2006</v>
      </c>
    </row>
    <row r="8031" spans="1:31" x14ac:dyDescent="0.25">
      <c r="A8031" s="7">
        <v>8028</v>
      </c>
      <c r="B8031" s="8">
        <v>38906</v>
      </c>
      <c r="C8031" t="s">
        <v>3</v>
      </c>
      <c r="D8031" t="s">
        <v>624</v>
      </c>
      <c r="E8031" t="s">
        <v>9</v>
      </c>
      <c r="F8031" t="s">
        <v>640</v>
      </c>
      <c r="G8031" t="s">
        <v>377</v>
      </c>
      <c r="H8031" s="136" t="s">
        <v>1592</v>
      </c>
      <c r="I8031" t="s">
        <v>1455</v>
      </c>
      <c r="J8031" s="20">
        <v>12</v>
      </c>
      <c r="K8031" s="20" t="s">
        <v>9</v>
      </c>
      <c r="L8031" t="s">
        <v>1463</v>
      </c>
      <c r="M8031" s="20">
        <v>1.44</v>
      </c>
      <c r="N8031" s="20">
        <v>2.06</v>
      </c>
      <c r="AE8031">
        <f t="shared" si="125"/>
        <v>2006</v>
      </c>
    </row>
    <row r="8032" spans="1:31" x14ac:dyDescent="0.25">
      <c r="A8032" s="7">
        <v>8029</v>
      </c>
      <c r="B8032" s="8">
        <v>38906</v>
      </c>
      <c r="C8032" t="s">
        <v>3</v>
      </c>
      <c r="D8032" t="s">
        <v>202</v>
      </c>
      <c r="E8032" t="s">
        <v>9</v>
      </c>
      <c r="F8032" t="s">
        <v>545</v>
      </c>
      <c r="G8032" t="s">
        <v>14</v>
      </c>
      <c r="H8032" s="135" t="s">
        <v>1501</v>
      </c>
      <c r="I8032" t="s">
        <v>1454</v>
      </c>
      <c r="J8032" s="20">
        <v>21</v>
      </c>
      <c r="K8032" s="20" t="s">
        <v>3</v>
      </c>
      <c r="L8032" t="s">
        <v>1464</v>
      </c>
      <c r="M8032" s="20">
        <v>6.88</v>
      </c>
      <c r="N8032" s="20">
        <v>4.62</v>
      </c>
      <c r="AE8032">
        <f t="shared" si="125"/>
        <v>2006</v>
      </c>
    </row>
    <row r="8033" spans="1:31" x14ac:dyDescent="0.25">
      <c r="A8033" s="7">
        <v>8030</v>
      </c>
      <c r="B8033" s="8">
        <v>38906</v>
      </c>
      <c r="C8033" t="s">
        <v>3</v>
      </c>
      <c r="D8033" t="s">
        <v>102</v>
      </c>
      <c r="E8033" t="s">
        <v>9</v>
      </c>
      <c r="F8033" t="s">
        <v>782</v>
      </c>
      <c r="G8033" t="s">
        <v>732</v>
      </c>
      <c r="H8033" s="135" t="s">
        <v>1496</v>
      </c>
      <c r="I8033" t="s">
        <v>1454</v>
      </c>
      <c r="J8033" s="20">
        <v>70</v>
      </c>
      <c r="K8033" s="20" t="s">
        <v>1465</v>
      </c>
      <c r="L8033" t="s">
        <v>1466</v>
      </c>
      <c r="M8033" s="20">
        <v>17.5</v>
      </c>
      <c r="N8033" s="20">
        <v>17.5</v>
      </c>
      <c r="AE8033">
        <f t="shared" si="125"/>
        <v>2006</v>
      </c>
    </row>
    <row r="8034" spans="1:31" x14ac:dyDescent="0.25">
      <c r="A8034" s="7">
        <v>8031</v>
      </c>
      <c r="B8034" s="8">
        <v>38907</v>
      </c>
      <c r="C8034" t="s">
        <v>3</v>
      </c>
      <c r="D8034" t="s">
        <v>791</v>
      </c>
      <c r="E8034" t="s">
        <v>9</v>
      </c>
      <c r="F8034" t="s">
        <v>810</v>
      </c>
      <c r="G8034" t="s">
        <v>648</v>
      </c>
      <c r="H8034" s="136" t="s">
        <v>2038</v>
      </c>
      <c r="I8034" t="s">
        <v>1454</v>
      </c>
      <c r="J8034" s="20">
        <v>4</v>
      </c>
      <c r="K8034" s="20" t="s">
        <v>3</v>
      </c>
      <c r="L8034" t="s">
        <v>1464</v>
      </c>
      <c r="M8034" s="20">
        <v>2.12</v>
      </c>
      <c r="N8034" s="20">
        <v>0.88</v>
      </c>
      <c r="AE8034">
        <f t="shared" si="125"/>
        <v>2006</v>
      </c>
    </row>
    <row r="8035" spans="1:31" x14ac:dyDescent="0.25">
      <c r="A8035" s="7">
        <v>8032</v>
      </c>
      <c r="B8035" s="8">
        <v>38907</v>
      </c>
      <c r="C8035" t="s">
        <v>3</v>
      </c>
      <c r="D8035" t="s">
        <v>350</v>
      </c>
      <c r="E8035" t="s">
        <v>9</v>
      </c>
      <c r="F8035" t="s">
        <v>767</v>
      </c>
      <c r="G8035" t="s">
        <v>714</v>
      </c>
      <c r="H8035" s="9" t="s">
        <v>2128</v>
      </c>
      <c r="I8035" t="s">
        <v>1454</v>
      </c>
      <c r="J8035" s="20">
        <v>23</v>
      </c>
      <c r="K8035" s="20" t="s">
        <v>3</v>
      </c>
      <c r="L8035" t="s">
        <v>1463</v>
      </c>
      <c r="M8035" s="20">
        <v>6.98</v>
      </c>
      <c r="N8035" s="20">
        <v>5.52</v>
      </c>
      <c r="AE8035">
        <f t="shared" si="125"/>
        <v>2006</v>
      </c>
    </row>
    <row r="8036" spans="1:31" x14ac:dyDescent="0.25">
      <c r="A8036" s="7">
        <v>8033</v>
      </c>
      <c r="B8036" s="8">
        <v>38908</v>
      </c>
      <c r="C8036" t="s">
        <v>3</v>
      </c>
      <c r="D8036" t="s">
        <v>789</v>
      </c>
      <c r="E8036" t="s">
        <v>9</v>
      </c>
      <c r="F8036" t="s">
        <v>767</v>
      </c>
      <c r="G8036" t="s">
        <v>569</v>
      </c>
      <c r="H8036" s="135" t="s">
        <v>2383</v>
      </c>
      <c r="I8036" t="s">
        <v>1454</v>
      </c>
      <c r="J8036" s="20">
        <v>24</v>
      </c>
      <c r="K8036" s="20" t="s">
        <v>9</v>
      </c>
      <c r="L8036" t="s">
        <v>1463</v>
      </c>
      <c r="M8036" s="20">
        <v>5.76</v>
      </c>
      <c r="N8036" s="20">
        <v>7.24</v>
      </c>
      <c r="AE8036">
        <f t="shared" si="125"/>
        <v>2006</v>
      </c>
    </row>
    <row r="8037" spans="1:31" x14ac:dyDescent="0.25">
      <c r="A8037" s="7">
        <v>8034</v>
      </c>
      <c r="B8037" s="8">
        <v>38908</v>
      </c>
      <c r="C8037" t="s">
        <v>3</v>
      </c>
      <c r="D8037" t="s">
        <v>794</v>
      </c>
      <c r="E8037" t="s">
        <v>9</v>
      </c>
      <c r="F8037" t="s">
        <v>189</v>
      </c>
      <c r="G8037" t="s">
        <v>648</v>
      </c>
      <c r="H8037" s="136" t="s">
        <v>2078</v>
      </c>
      <c r="I8037" t="s">
        <v>1454</v>
      </c>
      <c r="J8037" s="20">
        <v>7</v>
      </c>
      <c r="K8037" s="20" t="s">
        <v>9</v>
      </c>
      <c r="L8037" t="s">
        <v>1463</v>
      </c>
      <c r="M8037" s="20">
        <v>1.68</v>
      </c>
      <c r="N8037" s="20">
        <v>2.8200000000000003</v>
      </c>
      <c r="AE8037">
        <f t="shared" si="125"/>
        <v>2006</v>
      </c>
    </row>
    <row r="8038" spans="1:31" x14ac:dyDescent="0.25">
      <c r="A8038" s="7">
        <v>8035</v>
      </c>
      <c r="B8038" s="8">
        <v>38908</v>
      </c>
      <c r="C8038" t="s">
        <v>3</v>
      </c>
      <c r="D8038" t="s">
        <v>816</v>
      </c>
      <c r="E8038" t="s">
        <v>9</v>
      </c>
      <c r="F8038" t="s">
        <v>787</v>
      </c>
      <c r="G8038" t="s">
        <v>648</v>
      </c>
      <c r="H8038" s="136" t="s">
        <v>2038</v>
      </c>
      <c r="I8038" t="s">
        <v>1455</v>
      </c>
      <c r="J8038" s="20">
        <v>4</v>
      </c>
      <c r="K8038" s="20" t="s">
        <v>3</v>
      </c>
      <c r="L8038" t="s">
        <v>1463</v>
      </c>
      <c r="M8038" s="20">
        <v>1.02</v>
      </c>
      <c r="N8038" s="20">
        <v>0.48</v>
      </c>
      <c r="AE8038">
        <f t="shared" si="125"/>
        <v>2006</v>
      </c>
    </row>
    <row r="8039" spans="1:31" x14ac:dyDescent="0.25">
      <c r="A8039" s="7">
        <v>8036</v>
      </c>
      <c r="B8039" s="8">
        <v>38908</v>
      </c>
      <c r="C8039" t="s">
        <v>3</v>
      </c>
      <c r="D8039" t="s">
        <v>787</v>
      </c>
      <c r="E8039" t="s">
        <v>9</v>
      </c>
      <c r="F8039" t="s">
        <v>816</v>
      </c>
      <c r="G8039" t="s">
        <v>648</v>
      </c>
      <c r="H8039" s="136" t="s">
        <v>2038</v>
      </c>
      <c r="I8039" t="s">
        <v>1455</v>
      </c>
      <c r="J8039" s="20">
        <v>4</v>
      </c>
      <c r="K8039" s="20" t="s">
        <v>3</v>
      </c>
      <c r="L8039" t="s">
        <v>1464</v>
      </c>
      <c r="M8039" s="20">
        <v>1.06</v>
      </c>
      <c r="N8039" s="20">
        <v>0.44</v>
      </c>
      <c r="AE8039">
        <f t="shared" si="125"/>
        <v>2006</v>
      </c>
    </row>
    <row r="8040" spans="1:31" x14ac:dyDescent="0.25">
      <c r="A8040" s="7">
        <v>8037</v>
      </c>
      <c r="B8040" s="8">
        <v>38908</v>
      </c>
      <c r="C8040" t="s">
        <v>3</v>
      </c>
      <c r="D8040" t="s">
        <v>789</v>
      </c>
      <c r="E8040" t="s">
        <v>9</v>
      </c>
      <c r="F8040" t="s">
        <v>795</v>
      </c>
      <c r="G8040" t="s">
        <v>569</v>
      </c>
      <c r="H8040" s="135" t="s">
        <v>1496</v>
      </c>
      <c r="I8040" t="s">
        <v>1454</v>
      </c>
      <c r="J8040" s="20">
        <v>16</v>
      </c>
      <c r="K8040" s="20" t="s">
        <v>1465</v>
      </c>
      <c r="L8040" t="s">
        <v>1466</v>
      </c>
      <c r="M8040" s="20">
        <v>4</v>
      </c>
      <c r="N8040" s="20">
        <v>4</v>
      </c>
      <c r="AE8040">
        <f t="shared" si="125"/>
        <v>2006</v>
      </c>
    </row>
    <row r="8041" spans="1:31" x14ac:dyDescent="0.25">
      <c r="A8041" s="7">
        <v>8038</v>
      </c>
      <c r="B8041" s="8">
        <v>38909</v>
      </c>
      <c r="C8041" t="s">
        <v>3</v>
      </c>
      <c r="D8041" t="s">
        <v>770</v>
      </c>
      <c r="E8041" t="s">
        <v>9</v>
      </c>
      <c r="F8041" t="s">
        <v>767</v>
      </c>
      <c r="G8041" t="s">
        <v>648</v>
      </c>
      <c r="H8041" s="135" t="s">
        <v>1833</v>
      </c>
      <c r="I8041" t="s">
        <v>1454</v>
      </c>
      <c r="J8041" s="20">
        <v>44</v>
      </c>
      <c r="K8041" s="20" t="s">
        <v>3</v>
      </c>
      <c r="L8041" t="s">
        <v>1464</v>
      </c>
      <c r="M8041" s="20">
        <v>13.32</v>
      </c>
      <c r="N8041" s="20">
        <v>9.68</v>
      </c>
      <c r="AE8041">
        <f t="shared" si="125"/>
        <v>2006</v>
      </c>
    </row>
    <row r="8042" spans="1:31" x14ac:dyDescent="0.25">
      <c r="A8042" s="7">
        <v>8039</v>
      </c>
      <c r="B8042" s="8">
        <v>38909</v>
      </c>
      <c r="C8042" t="s">
        <v>3</v>
      </c>
      <c r="D8042" t="s">
        <v>791</v>
      </c>
      <c r="E8042" t="s">
        <v>9</v>
      </c>
      <c r="F8042" t="s">
        <v>810</v>
      </c>
      <c r="G8042" t="s">
        <v>648</v>
      </c>
      <c r="H8042" s="135" t="s">
        <v>2240</v>
      </c>
      <c r="I8042" t="s">
        <v>1454</v>
      </c>
      <c r="J8042" s="20">
        <v>10</v>
      </c>
      <c r="K8042" s="20" t="s">
        <v>1465</v>
      </c>
      <c r="L8042" t="s">
        <v>1466</v>
      </c>
      <c r="M8042" s="20">
        <v>2.5</v>
      </c>
      <c r="N8042" s="20">
        <v>2.5</v>
      </c>
      <c r="AE8042">
        <f t="shared" si="125"/>
        <v>2006</v>
      </c>
    </row>
    <row r="8043" spans="1:31" x14ac:dyDescent="0.25">
      <c r="A8043" s="7">
        <v>8040</v>
      </c>
      <c r="B8043" s="8">
        <v>38909</v>
      </c>
      <c r="C8043" t="s">
        <v>3</v>
      </c>
      <c r="D8043" t="s">
        <v>677</v>
      </c>
      <c r="E8043" t="s">
        <v>9</v>
      </c>
      <c r="F8043" t="s">
        <v>55</v>
      </c>
      <c r="G8043" t="s">
        <v>732</v>
      </c>
      <c r="H8043" s="135" t="s">
        <v>2376</v>
      </c>
      <c r="I8043" t="s">
        <v>1454</v>
      </c>
      <c r="J8043" s="20">
        <v>13</v>
      </c>
      <c r="K8043" s="20" t="s">
        <v>9</v>
      </c>
      <c r="L8043" t="s">
        <v>1464</v>
      </c>
      <c r="M8043" s="20">
        <v>2.86</v>
      </c>
      <c r="N8043" s="20">
        <v>4.6400000000000006</v>
      </c>
      <c r="AE8043">
        <f t="shared" si="125"/>
        <v>2006</v>
      </c>
    </row>
    <row r="8044" spans="1:31" x14ac:dyDescent="0.25">
      <c r="A8044" s="7">
        <v>8041</v>
      </c>
      <c r="B8044" s="8">
        <v>38910</v>
      </c>
      <c r="C8044" t="s">
        <v>3</v>
      </c>
      <c r="D8044" t="s">
        <v>709</v>
      </c>
      <c r="E8044" t="s">
        <v>9</v>
      </c>
      <c r="F8044" t="s">
        <v>810</v>
      </c>
      <c r="G8044" t="s">
        <v>569</v>
      </c>
      <c r="H8044" s="135" t="s">
        <v>1669</v>
      </c>
      <c r="I8044" t="s">
        <v>1454</v>
      </c>
      <c r="J8044" s="20">
        <v>36</v>
      </c>
      <c r="K8044" s="20" t="s">
        <v>1465</v>
      </c>
      <c r="L8044" t="s">
        <v>1466</v>
      </c>
      <c r="M8044" s="20">
        <v>9</v>
      </c>
      <c r="N8044" s="20">
        <v>9</v>
      </c>
      <c r="AE8044">
        <f t="shared" si="125"/>
        <v>2006</v>
      </c>
    </row>
    <row r="8045" spans="1:31" x14ac:dyDescent="0.25">
      <c r="A8045" s="7">
        <v>8042</v>
      </c>
      <c r="B8045" s="8">
        <v>38910</v>
      </c>
      <c r="C8045" t="s">
        <v>3</v>
      </c>
      <c r="D8045" t="s">
        <v>770</v>
      </c>
      <c r="E8045" t="s">
        <v>9</v>
      </c>
      <c r="F8045" t="s">
        <v>767</v>
      </c>
      <c r="G8045" t="s">
        <v>648</v>
      </c>
      <c r="H8045" s="135" t="s">
        <v>1795</v>
      </c>
      <c r="I8045" t="s">
        <v>1454</v>
      </c>
      <c r="J8045" s="20">
        <v>44</v>
      </c>
      <c r="K8045" s="20" t="s">
        <v>3</v>
      </c>
      <c r="L8045" t="s">
        <v>1464</v>
      </c>
      <c r="M8045" s="20">
        <v>13.32</v>
      </c>
      <c r="N8045" s="20">
        <v>9.68</v>
      </c>
      <c r="AE8045">
        <f t="shared" si="125"/>
        <v>2006</v>
      </c>
    </row>
    <row r="8046" spans="1:31" x14ac:dyDescent="0.25">
      <c r="A8046" s="7">
        <v>8043</v>
      </c>
      <c r="B8046" s="8">
        <v>38910</v>
      </c>
      <c r="C8046" t="s">
        <v>3</v>
      </c>
      <c r="D8046" t="s">
        <v>816</v>
      </c>
      <c r="E8046" t="s">
        <v>9</v>
      </c>
      <c r="F8046" t="s">
        <v>787</v>
      </c>
      <c r="G8046" t="s">
        <v>648</v>
      </c>
      <c r="H8046" s="135" t="s">
        <v>1952</v>
      </c>
      <c r="I8046" t="s">
        <v>1455</v>
      </c>
      <c r="J8046" s="20">
        <v>39</v>
      </c>
      <c r="K8046" s="20" t="s">
        <v>3</v>
      </c>
      <c r="L8046" t="s">
        <v>1464</v>
      </c>
      <c r="M8046" s="20">
        <v>5.96</v>
      </c>
      <c r="N8046" s="20">
        <v>4.29</v>
      </c>
      <c r="AE8046">
        <f t="shared" si="125"/>
        <v>2006</v>
      </c>
    </row>
    <row r="8047" spans="1:31" x14ac:dyDescent="0.25">
      <c r="A8047" s="7">
        <v>8044</v>
      </c>
      <c r="B8047" s="8">
        <v>38910</v>
      </c>
      <c r="C8047" t="s">
        <v>3</v>
      </c>
      <c r="D8047" t="s">
        <v>787</v>
      </c>
      <c r="E8047" t="s">
        <v>9</v>
      </c>
      <c r="F8047" t="s">
        <v>816</v>
      </c>
      <c r="G8047" t="s">
        <v>648</v>
      </c>
      <c r="H8047" s="135" t="s">
        <v>1952</v>
      </c>
      <c r="I8047" t="s">
        <v>1455</v>
      </c>
      <c r="J8047" s="20">
        <v>40</v>
      </c>
      <c r="K8047" s="20" t="s">
        <v>3</v>
      </c>
      <c r="L8047" t="s">
        <v>1464</v>
      </c>
      <c r="M8047" s="20">
        <v>6.1</v>
      </c>
      <c r="N8047" s="20">
        <v>4.4000000000000004</v>
      </c>
      <c r="AE8047">
        <f t="shared" si="125"/>
        <v>2006</v>
      </c>
    </row>
    <row r="8048" spans="1:31" x14ac:dyDescent="0.25">
      <c r="A8048" s="7">
        <v>8045</v>
      </c>
      <c r="B8048" s="8">
        <v>38910</v>
      </c>
      <c r="C8048" t="s">
        <v>3</v>
      </c>
      <c r="D8048" t="s">
        <v>689</v>
      </c>
      <c r="E8048" t="s">
        <v>9</v>
      </c>
      <c r="F8048" t="s">
        <v>189</v>
      </c>
      <c r="G8048" t="s">
        <v>648</v>
      </c>
      <c r="H8048" s="135" t="s">
        <v>1785</v>
      </c>
      <c r="I8048" t="s">
        <v>1454</v>
      </c>
      <c r="J8048" s="20">
        <v>20</v>
      </c>
      <c r="K8048" s="20" t="s">
        <v>1465</v>
      </c>
      <c r="L8048" t="s">
        <v>1466</v>
      </c>
      <c r="M8048" s="20">
        <v>5</v>
      </c>
      <c r="N8048" s="20">
        <v>5</v>
      </c>
      <c r="AE8048">
        <f t="shared" si="125"/>
        <v>2006</v>
      </c>
    </row>
    <row r="8049" spans="1:31" x14ac:dyDescent="0.25">
      <c r="A8049" s="7">
        <v>8046</v>
      </c>
      <c r="B8049" s="8">
        <v>38910</v>
      </c>
      <c r="C8049" t="s">
        <v>3</v>
      </c>
      <c r="D8049" t="s">
        <v>543</v>
      </c>
      <c r="E8049" t="s">
        <v>9</v>
      </c>
      <c r="F8049" t="s">
        <v>427</v>
      </c>
      <c r="G8049" t="s">
        <v>714</v>
      </c>
      <c r="H8049" s="135" t="s">
        <v>2091</v>
      </c>
      <c r="I8049" t="s">
        <v>1456</v>
      </c>
      <c r="J8049" s="20">
        <v>29</v>
      </c>
      <c r="K8049" s="20" t="s">
        <v>9</v>
      </c>
      <c r="L8049" t="s">
        <v>1464</v>
      </c>
      <c r="M8049" s="20">
        <v>6.38</v>
      </c>
      <c r="N8049" s="20">
        <v>9.1199999999999992</v>
      </c>
      <c r="O8049" t="s">
        <v>3</v>
      </c>
      <c r="P8049" s="13" t="s">
        <v>213</v>
      </c>
      <c r="Q8049" t="s">
        <v>9</v>
      </c>
      <c r="R8049" t="s">
        <v>270</v>
      </c>
      <c r="S8049" t="s">
        <v>1465</v>
      </c>
      <c r="U8049" t="s">
        <v>1465</v>
      </c>
      <c r="W8049" t="s">
        <v>1465</v>
      </c>
      <c r="Y8049" t="s">
        <v>1465</v>
      </c>
      <c r="AA8049" t="s">
        <v>1465</v>
      </c>
      <c r="AC8049" t="s">
        <v>1465</v>
      </c>
      <c r="AE8049">
        <f t="shared" si="125"/>
        <v>2006</v>
      </c>
    </row>
    <row r="8050" spans="1:31" x14ac:dyDescent="0.25">
      <c r="A8050" s="7">
        <v>8047</v>
      </c>
      <c r="B8050" s="8">
        <v>38910</v>
      </c>
      <c r="C8050" t="s">
        <v>3</v>
      </c>
      <c r="D8050" t="s">
        <v>72</v>
      </c>
      <c r="E8050" t="s">
        <v>9</v>
      </c>
      <c r="F8050" t="s">
        <v>268</v>
      </c>
      <c r="G8050" t="s">
        <v>732</v>
      </c>
      <c r="H8050" s="135" t="s">
        <v>2174</v>
      </c>
      <c r="I8050" t="s">
        <v>1454</v>
      </c>
      <c r="J8050" s="20">
        <v>14</v>
      </c>
      <c r="K8050" s="20" t="s">
        <v>9</v>
      </c>
      <c r="L8050" t="s">
        <v>1464</v>
      </c>
      <c r="M8050" s="20">
        <v>3.08</v>
      </c>
      <c r="N8050" s="20">
        <v>4.92</v>
      </c>
      <c r="AE8050">
        <f t="shared" si="125"/>
        <v>2006</v>
      </c>
    </row>
    <row r="8051" spans="1:31" x14ac:dyDescent="0.25">
      <c r="A8051" s="7">
        <v>8048</v>
      </c>
      <c r="B8051" s="8">
        <v>38911</v>
      </c>
      <c r="C8051" t="s">
        <v>3</v>
      </c>
      <c r="D8051" t="s">
        <v>789</v>
      </c>
      <c r="E8051" t="s">
        <v>9</v>
      </c>
      <c r="F8051" t="s">
        <v>784</v>
      </c>
      <c r="G8051" t="s">
        <v>732</v>
      </c>
      <c r="H8051" s="135" t="s">
        <v>2279</v>
      </c>
      <c r="I8051" t="s">
        <v>1454</v>
      </c>
      <c r="J8051" s="20">
        <v>16</v>
      </c>
      <c r="K8051" s="20" t="s">
        <v>3</v>
      </c>
      <c r="L8051" t="s">
        <v>1464</v>
      </c>
      <c r="M8051" s="20">
        <v>5.48</v>
      </c>
      <c r="N8051" s="20">
        <v>3.52</v>
      </c>
      <c r="AE8051">
        <f t="shared" si="125"/>
        <v>2006</v>
      </c>
    </row>
    <row r="8052" spans="1:31" x14ac:dyDescent="0.25">
      <c r="A8052" s="7">
        <v>8049</v>
      </c>
      <c r="B8052" s="8">
        <v>38912</v>
      </c>
      <c r="C8052" t="s">
        <v>3</v>
      </c>
      <c r="D8052" t="s">
        <v>689</v>
      </c>
      <c r="E8052" t="s">
        <v>9</v>
      </c>
      <c r="F8052" t="s">
        <v>189</v>
      </c>
      <c r="G8052" t="s">
        <v>648</v>
      </c>
      <c r="H8052" s="135" t="s">
        <v>1785</v>
      </c>
      <c r="I8052" t="s">
        <v>1454</v>
      </c>
      <c r="J8052" s="20">
        <v>20</v>
      </c>
      <c r="K8052" s="20" t="s">
        <v>1465</v>
      </c>
      <c r="L8052" t="s">
        <v>1466</v>
      </c>
      <c r="M8052" s="20">
        <v>5</v>
      </c>
      <c r="N8052" s="20">
        <v>5</v>
      </c>
      <c r="AE8052">
        <f t="shared" si="125"/>
        <v>2006</v>
      </c>
    </row>
    <row r="8053" spans="1:31" x14ac:dyDescent="0.25">
      <c r="A8053" s="7">
        <v>8050</v>
      </c>
      <c r="B8053" s="8">
        <v>38912</v>
      </c>
      <c r="C8053" t="s">
        <v>3</v>
      </c>
      <c r="D8053" t="s">
        <v>814</v>
      </c>
      <c r="E8053" t="s">
        <v>9</v>
      </c>
      <c r="F8053" t="s">
        <v>66</v>
      </c>
      <c r="G8053" t="s">
        <v>648</v>
      </c>
      <c r="H8053" s="135" t="s">
        <v>2095</v>
      </c>
      <c r="I8053" t="s">
        <v>1454</v>
      </c>
      <c r="J8053" s="20">
        <v>30</v>
      </c>
      <c r="K8053" s="20" t="s">
        <v>9</v>
      </c>
      <c r="L8053" t="s">
        <v>1464</v>
      </c>
      <c r="M8053" s="20">
        <v>6.6</v>
      </c>
      <c r="N8053" s="20">
        <v>9.4</v>
      </c>
      <c r="AE8053">
        <f t="shared" si="125"/>
        <v>2006</v>
      </c>
    </row>
    <row r="8054" spans="1:31" x14ac:dyDescent="0.25">
      <c r="A8054" s="7">
        <v>8051</v>
      </c>
      <c r="B8054" s="8">
        <v>38913</v>
      </c>
      <c r="C8054" t="s">
        <v>3</v>
      </c>
      <c r="D8054" t="s">
        <v>557</v>
      </c>
      <c r="E8054" t="s">
        <v>9</v>
      </c>
      <c r="F8054" t="s">
        <v>727</v>
      </c>
      <c r="G8054" t="s">
        <v>377</v>
      </c>
      <c r="H8054" s="9" t="s">
        <v>2263</v>
      </c>
      <c r="I8054" t="s">
        <v>1454</v>
      </c>
      <c r="J8054" s="20">
        <v>34</v>
      </c>
      <c r="K8054" s="20" t="s">
        <v>3</v>
      </c>
      <c r="L8054" t="s">
        <v>1463</v>
      </c>
      <c r="M8054" s="20">
        <v>9.84</v>
      </c>
      <c r="N8054" s="20">
        <v>8.16</v>
      </c>
      <c r="AE8054">
        <f t="shared" si="125"/>
        <v>2006</v>
      </c>
    </row>
    <row r="8055" spans="1:31" x14ac:dyDescent="0.25">
      <c r="A8055" s="7">
        <v>8052</v>
      </c>
      <c r="B8055" s="8">
        <v>38914</v>
      </c>
      <c r="C8055" t="s">
        <v>3</v>
      </c>
      <c r="D8055" t="s">
        <v>459</v>
      </c>
      <c r="E8055" t="s">
        <v>9</v>
      </c>
      <c r="F8055" t="s">
        <v>126</v>
      </c>
      <c r="G8055" t="s">
        <v>569</v>
      </c>
      <c r="H8055" s="135" t="s">
        <v>1674</v>
      </c>
      <c r="I8055" t="s">
        <v>1454</v>
      </c>
      <c r="J8055" s="20">
        <v>21</v>
      </c>
      <c r="K8055" s="20" t="s">
        <v>3</v>
      </c>
      <c r="L8055" t="s">
        <v>1463</v>
      </c>
      <c r="M8055" s="20">
        <v>6.46</v>
      </c>
      <c r="N8055" s="20">
        <v>5.04</v>
      </c>
      <c r="AE8055">
        <f t="shared" si="125"/>
        <v>2006</v>
      </c>
    </row>
    <row r="8056" spans="1:31" x14ac:dyDescent="0.25">
      <c r="A8056" s="7">
        <v>8053</v>
      </c>
      <c r="B8056" s="8">
        <v>38914</v>
      </c>
      <c r="C8056" t="s">
        <v>3</v>
      </c>
      <c r="D8056" t="s">
        <v>791</v>
      </c>
      <c r="E8056" t="s">
        <v>9</v>
      </c>
      <c r="F8056" t="s">
        <v>810</v>
      </c>
      <c r="G8056" t="s">
        <v>714</v>
      </c>
      <c r="H8056" s="135" t="s">
        <v>2100</v>
      </c>
      <c r="I8056" t="s">
        <v>1454</v>
      </c>
      <c r="J8056" s="20">
        <v>8</v>
      </c>
      <c r="K8056" s="20" t="s">
        <v>9</v>
      </c>
      <c r="L8056" t="s">
        <v>1463</v>
      </c>
      <c r="M8056" s="20">
        <v>1.92</v>
      </c>
      <c r="N8056" s="20">
        <v>3.08</v>
      </c>
      <c r="AE8056">
        <f t="shared" si="125"/>
        <v>2006</v>
      </c>
    </row>
    <row r="8057" spans="1:31" x14ac:dyDescent="0.25">
      <c r="A8057" s="7">
        <v>8054</v>
      </c>
      <c r="B8057" s="8">
        <v>38914</v>
      </c>
      <c r="C8057" t="s">
        <v>3</v>
      </c>
      <c r="D8057" t="s">
        <v>786</v>
      </c>
      <c r="E8057" t="s">
        <v>9</v>
      </c>
      <c r="F8057" t="s">
        <v>545</v>
      </c>
      <c r="G8057" t="s">
        <v>14</v>
      </c>
      <c r="H8057" s="135" t="s">
        <v>1501</v>
      </c>
      <c r="I8057" t="s">
        <v>1454</v>
      </c>
      <c r="J8057" s="20">
        <v>23</v>
      </c>
      <c r="K8057" s="20" t="s">
        <v>3</v>
      </c>
      <c r="L8057" t="s">
        <v>1464</v>
      </c>
      <c r="M8057" s="20">
        <v>7.4399999999999995</v>
      </c>
      <c r="N8057" s="20">
        <v>5.0600000000000005</v>
      </c>
      <c r="AE8057">
        <f t="shared" si="125"/>
        <v>2006</v>
      </c>
    </row>
    <row r="8058" spans="1:31" x14ac:dyDescent="0.25">
      <c r="A8058" s="7">
        <v>8055</v>
      </c>
      <c r="B8058" s="8">
        <v>38914</v>
      </c>
      <c r="C8058" t="s">
        <v>3</v>
      </c>
      <c r="D8058" t="s">
        <v>791</v>
      </c>
      <c r="E8058" t="s">
        <v>9</v>
      </c>
      <c r="F8058" t="s">
        <v>810</v>
      </c>
      <c r="G8058" t="s">
        <v>714</v>
      </c>
      <c r="H8058" s="136" t="s">
        <v>2147</v>
      </c>
      <c r="I8058" t="s">
        <v>1454</v>
      </c>
      <c r="J8058" s="20">
        <v>16</v>
      </c>
      <c r="K8058" s="20" t="s">
        <v>9</v>
      </c>
      <c r="L8058" t="s">
        <v>1464</v>
      </c>
      <c r="M8058" s="20">
        <v>3.52</v>
      </c>
      <c r="N8058" s="20">
        <v>5.48</v>
      </c>
      <c r="AE8058">
        <f t="shared" si="125"/>
        <v>2006</v>
      </c>
    </row>
    <row r="8059" spans="1:31" x14ac:dyDescent="0.25">
      <c r="A8059" s="7">
        <v>8056</v>
      </c>
      <c r="B8059" s="8">
        <v>38915</v>
      </c>
      <c r="C8059" t="s">
        <v>3</v>
      </c>
      <c r="D8059" t="s">
        <v>677</v>
      </c>
      <c r="E8059" t="s">
        <v>9</v>
      </c>
      <c r="F8059" t="s">
        <v>738</v>
      </c>
      <c r="G8059" t="s">
        <v>569</v>
      </c>
      <c r="H8059" s="135" t="s">
        <v>2170</v>
      </c>
      <c r="I8059" t="s">
        <v>1454</v>
      </c>
      <c r="J8059" s="20">
        <v>27</v>
      </c>
      <c r="K8059" s="20" t="s">
        <v>1465</v>
      </c>
      <c r="L8059" t="s">
        <v>1466</v>
      </c>
      <c r="M8059" s="20">
        <v>6.75</v>
      </c>
      <c r="N8059" s="20">
        <v>6.75</v>
      </c>
      <c r="AE8059">
        <f t="shared" si="125"/>
        <v>2006</v>
      </c>
    </row>
    <row r="8060" spans="1:31" x14ac:dyDescent="0.25">
      <c r="A8060" s="7">
        <v>8057</v>
      </c>
      <c r="B8060" s="8">
        <v>38915</v>
      </c>
      <c r="C8060" t="s">
        <v>3</v>
      </c>
      <c r="D8060" t="s">
        <v>668</v>
      </c>
      <c r="E8060" t="s">
        <v>9</v>
      </c>
      <c r="F8060" t="s">
        <v>734</v>
      </c>
      <c r="G8060" t="s">
        <v>633</v>
      </c>
      <c r="H8060" s="135" t="s">
        <v>1496</v>
      </c>
      <c r="I8060" t="s">
        <v>1454</v>
      </c>
      <c r="J8060" s="20">
        <v>18</v>
      </c>
      <c r="K8060" s="20" t="s">
        <v>3</v>
      </c>
      <c r="L8060" t="s">
        <v>1463</v>
      </c>
      <c r="M8060" s="20">
        <v>5.68</v>
      </c>
      <c r="N8060" s="20">
        <v>4.32</v>
      </c>
      <c r="AE8060">
        <f t="shared" si="125"/>
        <v>2006</v>
      </c>
    </row>
    <row r="8061" spans="1:31" x14ac:dyDescent="0.25">
      <c r="A8061" s="7">
        <v>8058</v>
      </c>
      <c r="B8061" s="8">
        <v>38915</v>
      </c>
      <c r="C8061" t="s">
        <v>3</v>
      </c>
      <c r="D8061" t="s">
        <v>187</v>
      </c>
      <c r="E8061" t="s">
        <v>9</v>
      </c>
      <c r="F8061" t="s">
        <v>545</v>
      </c>
      <c r="G8061" t="s">
        <v>14</v>
      </c>
      <c r="H8061" s="135" t="s">
        <v>1501</v>
      </c>
      <c r="I8061" t="s">
        <v>1454</v>
      </c>
      <c r="J8061" s="20">
        <v>23</v>
      </c>
      <c r="K8061" s="20" t="s">
        <v>3</v>
      </c>
      <c r="L8061" t="s">
        <v>1464</v>
      </c>
      <c r="M8061" s="20">
        <v>7.4399999999999995</v>
      </c>
      <c r="N8061" s="20">
        <v>5.0600000000000005</v>
      </c>
      <c r="AE8061">
        <f t="shared" si="125"/>
        <v>2006</v>
      </c>
    </row>
    <row r="8062" spans="1:31" x14ac:dyDescent="0.25">
      <c r="A8062" s="7">
        <v>8059</v>
      </c>
      <c r="B8062" s="8">
        <v>38915</v>
      </c>
      <c r="C8062" t="s">
        <v>3</v>
      </c>
      <c r="D8062" t="s">
        <v>620</v>
      </c>
      <c r="E8062" t="s">
        <v>9</v>
      </c>
      <c r="F8062" t="s">
        <v>285</v>
      </c>
      <c r="G8062" t="s">
        <v>377</v>
      </c>
      <c r="H8062" s="9" t="s">
        <v>2124</v>
      </c>
      <c r="I8062" t="s">
        <v>1454</v>
      </c>
      <c r="J8062" s="20">
        <v>21</v>
      </c>
      <c r="K8062" s="20" t="s">
        <v>3</v>
      </c>
      <c r="L8062" t="s">
        <v>1463</v>
      </c>
      <c r="M8062" s="20">
        <v>6.46</v>
      </c>
      <c r="N8062" s="20">
        <v>5.04</v>
      </c>
      <c r="AE8062">
        <f t="shared" si="125"/>
        <v>2006</v>
      </c>
    </row>
    <row r="8063" spans="1:31" x14ac:dyDescent="0.25">
      <c r="A8063" s="7">
        <v>8060</v>
      </c>
      <c r="B8063" s="8">
        <v>38915</v>
      </c>
      <c r="C8063" t="s">
        <v>3</v>
      </c>
      <c r="D8063" t="s">
        <v>677</v>
      </c>
      <c r="E8063" t="s">
        <v>9</v>
      </c>
      <c r="F8063" t="s">
        <v>782</v>
      </c>
      <c r="G8063" t="s">
        <v>648</v>
      </c>
      <c r="H8063" s="135" t="s">
        <v>1901</v>
      </c>
      <c r="I8063" t="s">
        <v>1454</v>
      </c>
      <c r="J8063" s="20">
        <v>24</v>
      </c>
      <c r="K8063" s="20" t="s">
        <v>9</v>
      </c>
      <c r="L8063" t="s">
        <v>1464</v>
      </c>
      <c r="M8063" s="20">
        <v>5.28</v>
      </c>
      <c r="N8063" s="20">
        <v>7.72</v>
      </c>
      <c r="AE8063">
        <f t="shared" si="125"/>
        <v>2006</v>
      </c>
    </row>
    <row r="8064" spans="1:31" x14ac:dyDescent="0.25">
      <c r="A8064" s="7">
        <v>8061</v>
      </c>
      <c r="B8064" s="8">
        <v>38915</v>
      </c>
      <c r="C8064" t="s">
        <v>3</v>
      </c>
      <c r="D8064" t="s">
        <v>789</v>
      </c>
      <c r="E8064" t="s">
        <v>9</v>
      </c>
      <c r="F8064" t="s">
        <v>795</v>
      </c>
      <c r="G8064" t="s">
        <v>569</v>
      </c>
      <c r="H8064" s="135" t="s">
        <v>1496</v>
      </c>
      <c r="I8064" t="s">
        <v>1454</v>
      </c>
      <c r="J8064" s="20">
        <v>20</v>
      </c>
      <c r="K8064" s="20" t="s">
        <v>9</v>
      </c>
      <c r="L8064" t="s">
        <v>1463</v>
      </c>
      <c r="M8064" s="20">
        <v>4.8</v>
      </c>
      <c r="N8064" s="20">
        <v>6.2</v>
      </c>
      <c r="AE8064">
        <f t="shared" si="125"/>
        <v>2006</v>
      </c>
    </row>
    <row r="8065" spans="1:31" x14ac:dyDescent="0.25">
      <c r="A8065" s="7">
        <v>8062</v>
      </c>
      <c r="B8065" s="8">
        <v>38916</v>
      </c>
      <c r="C8065" t="s">
        <v>3</v>
      </c>
      <c r="D8065" t="s">
        <v>789</v>
      </c>
      <c r="E8065" t="s">
        <v>9</v>
      </c>
      <c r="F8065" t="s">
        <v>738</v>
      </c>
      <c r="G8065" t="s">
        <v>569</v>
      </c>
      <c r="H8065" s="135" t="s">
        <v>2129</v>
      </c>
      <c r="I8065" t="s">
        <v>1454</v>
      </c>
      <c r="J8065" s="20">
        <v>11</v>
      </c>
      <c r="K8065" s="20" t="s">
        <v>3</v>
      </c>
      <c r="L8065" t="s">
        <v>1463</v>
      </c>
      <c r="M8065" s="20">
        <v>3.86</v>
      </c>
      <c r="N8065" s="20">
        <v>2.64</v>
      </c>
      <c r="AE8065">
        <f t="shared" si="125"/>
        <v>2006</v>
      </c>
    </row>
    <row r="8066" spans="1:31" x14ac:dyDescent="0.25">
      <c r="A8066" s="7">
        <v>8063</v>
      </c>
      <c r="B8066" s="8">
        <v>38916</v>
      </c>
      <c r="C8066" t="s">
        <v>3</v>
      </c>
      <c r="D8066" t="s">
        <v>187</v>
      </c>
      <c r="E8066" t="s">
        <v>9</v>
      </c>
      <c r="F8066" t="s">
        <v>700</v>
      </c>
      <c r="G8066" t="s">
        <v>24</v>
      </c>
      <c r="H8066" s="135" t="s">
        <v>1578</v>
      </c>
      <c r="I8066" t="s">
        <v>1454</v>
      </c>
      <c r="J8066" s="20">
        <v>22</v>
      </c>
      <c r="K8066" s="20" t="s">
        <v>9</v>
      </c>
      <c r="L8066" t="s">
        <v>1464</v>
      </c>
      <c r="M8066" s="20">
        <v>4.84</v>
      </c>
      <c r="N8066" s="20">
        <v>7.16</v>
      </c>
      <c r="AE8066">
        <f t="shared" si="125"/>
        <v>2006</v>
      </c>
    </row>
    <row r="8067" spans="1:31" x14ac:dyDescent="0.25">
      <c r="A8067" s="7">
        <v>8064</v>
      </c>
      <c r="B8067" s="8">
        <v>38916</v>
      </c>
      <c r="C8067" t="s">
        <v>3</v>
      </c>
      <c r="D8067" t="s">
        <v>741</v>
      </c>
      <c r="E8067" t="s">
        <v>9</v>
      </c>
      <c r="F8067" t="s">
        <v>787</v>
      </c>
      <c r="G8067" t="s">
        <v>569</v>
      </c>
      <c r="H8067" s="135" t="s">
        <v>1496</v>
      </c>
      <c r="I8067" t="s">
        <v>1455</v>
      </c>
      <c r="J8067" s="20">
        <v>14</v>
      </c>
      <c r="K8067" s="20" t="s">
        <v>3</v>
      </c>
      <c r="L8067" t="s">
        <v>1464</v>
      </c>
      <c r="M8067" s="20">
        <v>2.46</v>
      </c>
      <c r="N8067" s="20">
        <v>1.54</v>
      </c>
      <c r="AE8067">
        <f t="shared" si="125"/>
        <v>2006</v>
      </c>
    </row>
    <row r="8068" spans="1:31" x14ac:dyDescent="0.25">
      <c r="A8068" s="7">
        <v>8065</v>
      </c>
      <c r="B8068" s="8">
        <v>38916</v>
      </c>
      <c r="C8068" t="s">
        <v>3</v>
      </c>
      <c r="D8068" t="s">
        <v>741</v>
      </c>
      <c r="E8068" t="s">
        <v>9</v>
      </c>
      <c r="F8068" t="s">
        <v>787</v>
      </c>
      <c r="G8068" t="s">
        <v>569</v>
      </c>
      <c r="H8068" s="135" t="s">
        <v>1496</v>
      </c>
      <c r="I8068" t="s">
        <v>1455</v>
      </c>
      <c r="J8068" s="20">
        <v>14</v>
      </c>
      <c r="K8068" s="20" t="s">
        <v>1465</v>
      </c>
      <c r="L8068" t="s">
        <v>1466</v>
      </c>
      <c r="M8068" s="20">
        <v>1.75</v>
      </c>
      <c r="N8068" s="20">
        <v>1.75</v>
      </c>
      <c r="AE8068">
        <f t="shared" ref="AE8068:AE8131" si="126">YEAR(B8068)</f>
        <v>2006</v>
      </c>
    </row>
    <row r="8069" spans="1:31" x14ac:dyDescent="0.25">
      <c r="A8069" s="7">
        <v>8066</v>
      </c>
      <c r="B8069" s="8">
        <v>38916</v>
      </c>
      <c r="C8069" t="s">
        <v>3</v>
      </c>
      <c r="D8069" t="s">
        <v>94</v>
      </c>
      <c r="E8069" t="s">
        <v>9</v>
      </c>
      <c r="F8069" t="s">
        <v>700</v>
      </c>
      <c r="G8069" t="s">
        <v>648</v>
      </c>
      <c r="H8069" s="9" t="s">
        <v>1797</v>
      </c>
      <c r="I8069" t="s">
        <v>1454</v>
      </c>
      <c r="J8069" s="20">
        <v>17</v>
      </c>
      <c r="K8069" s="20" t="s">
        <v>3</v>
      </c>
      <c r="L8069" t="s">
        <v>1464</v>
      </c>
      <c r="M8069" s="20">
        <v>5.76</v>
      </c>
      <c r="N8069" s="20">
        <v>3.74</v>
      </c>
      <c r="AE8069">
        <f t="shared" si="126"/>
        <v>2006</v>
      </c>
    </row>
    <row r="8070" spans="1:31" x14ac:dyDescent="0.25">
      <c r="A8070" s="7">
        <v>8067</v>
      </c>
      <c r="B8070" s="8">
        <v>38917</v>
      </c>
      <c r="C8070" t="s">
        <v>3</v>
      </c>
      <c r="D8070" t="s">
        <v>751</v>
      </c>
      <c r="E8070" t="s">
        <v>9</v>
      </c>
      <c r="F8070" t="s">
        <v>758</v>
      </c>
      <c r="G8070" t="s">
        <v>377</v>
      </c>
      <c r="H8070" s="9" t="s">
        <v>2270</v>
      </c>
      <c r="I8070" t="s">
        <v>1454</v>
      </c>
      <c r="J8070" s="20">
        <v>75</v>
      </c>
      <c r="K8070" s="20" t="s">
        <v>3</v>
      </c>
      <c r="L8070" t="s">
        <v>1464</v>
      </c>
      <c r="M8070" s="20">
        <v>22</v>
      </c>
      <c r="N8070" s="20">
        <v>16.5</v>
      </c>
      <c r="AE8070">
        <f t="shared" si="126"/>
        <v>2006</v>
      </c>
    </row>
    <row r="8071" spans="1:31" x14ac:dyDescent="0.25">
      <c r="A8071" s="7">
        <v>8068</v>
      </c>
      <c r="B8071" s="8">
        <v>38917</v>
      </c>
      <c r="C8071" t="s">
        <v>3</v>
      </c>
      <c r="D8071" t="s">
        <v>655</v>
      </c>
      <c r="E8071" t="s">
        <v>9</v>
      </c>
      <c r="F8071" t="s">
        <v>734</v>
      </c>
      <c r="G8071" t="s">
        <v>732</v>
      </c>
      <c r="H8071" s="135" t="s">
        <v>2237</v>
      </c>
      <c r="I8071" t="s">
        <v>1454</v>
      </c>
      <c r="J8071" s="20">
        <v>12</v>
      </c>
      <c r="K8071" s="20" t="s">
        <v>9</v>
      </c>
      <c r="L8071" t="s">
        <v>1464</v>
      </c>
      <c r="M8071" s="20">
        <v>2.64</v>
      </c>
      <c r="N8071" s="20">
        <v>4.3599999999999994</v>
      </c>
      <c r="AE8071">
        <f t="shared" si="126"/>
        <v>2006</v>
      </c>
    </row>
    <row r="8072" spans="1:31" x14ac:dyDescent="0.25">
      <c r="A8072" s="7">
        <v>8069</v>
      </c>
      <c r="B8072" s="8">
        <v>38918</v>
      </c>
      <c r="C8072" t="s">
        <v>3</v>
      </c>
      <c r="D8072" t="s">
        <v>700</v>
      </c>
      <c r="E8072" t="s">
        <v>9</v>
      </c>
      <c r="F8072" t="s">
        <v>221</v>
      </c>
      <c r="G8072" t="s">
        <v>648</v>
      </c>
      <c r="H8072" s="135" t="s">
        <v>1877</v>
      </c>
      <c r="I8072" t="s">
        <v>1455</v>
      </c>
      <c r="J8072" s="20">
        <v>6</v>
      </c>
      <c r="K8072" s="20" t="s">
        <v>3</v>
      </c>
      <c r="L8072" t="s">
        <v>1464</v>
      </c>
      <c r="M8072" s="20">
        <v>1.3399999999999999</v>
      </c>
      <c r="N8072" s="20">
        <v>0.66</v>
      </c>
      <c r="AE8072">
        <f t="shared" si="126"/>
        <v>2006</v>
      </c>
    </row>
    <row r="8073" spans="1:31" x14ac:dyDescent="0.25">
      <c r="A8073" s="7">
        <v>8070</v>
      </c>
      <c r="B8073" s="8">
        <v>38918</v>
      </c>
      <c r="C8073" t="s">
        <v>3</v>
      </c>
      <c r="D8073" t="s">
        <v>789</v>
      </c>
      <c r="E8073" t="s">
        <v>9</v>
      </c>
      <c r="F8073" t="s">
        <v>795</v>
      </c>
      <c r="G8073" t="s">
        <v>569</v>
      </c>
      <c r="H8073" s="135" t="s">
        <v>1496</v>
      </c>
      <c r="I8073" t="s">
        <v>1454</v>
      </c>
      <c r="J8073" s="20">
        <v>17</v>
      </c>
      <c r="K8073" s="20" t="s">
        <v>3</v>
      </c>
      <c r="L8073" t="s">
        <v>1463</v>
      </c>
      <c r="M8073" s="20">
        <v>5.42</v>
      </c>
      <c r="N8073" s="20">
        <v>4.08</v>
      </c>
      <c r="AE8073">
        <f t="shared" si="126"/>
        <v>2006</v>
      </c>
    </row>
    <row r="8074" spans="1:31" x14ac:dyDescent="0.25">
      <c r="A8074" s="7">
        <v>8071</v>
      </c>
      <c r="B8074" s="8">
        <v>38919</v>
      </c>
      <c r="C8074" t="s">
        <v>3</v>
      </c>
      <c r="D8074" t="s">
        <v>557</v>
      </c>
      <c r="E8074" t="s">
        <v>9</v>
      </c>
      <c r="F8074" t="s">
        <v>727</v>
      </c>
      <c r="G8074" t="s">
        <v>633</v>
      </c>
      <c r="H8074" s="135" t="s">
        <v>2276</v>
      </c>
      <c r="I8074" t="s">
        <v>1454</v>
      </c>
      <c r="J8074" s="20">
        <v>25</v>
      </c>
      <c r="K8074" s="20" t="s">
        <v>3</v>
      </c>
      <c r="L8074" t="s">
        <v>1464</v>
      </c>
      <c r="M8074" s="20">
        <v>8</v>
      </c>
      <c r="N8074" s="20">
        <v>5.5</v>
      </c>
      <c r="AE8074">
        <f t="shared" si="126"/>
        <v>2006</v>
      </c>
    </row>
    <row r="8075" spans="1:31" x14ac:dyDescent="0.25">
      <c r="A8075" s="7">
        <v>8072</v>
      </c>
      <c r="B8075" s="8">
        <v>38919</v>
      </c>
      <c r="C8075" t="s">
        <v>3</v>
      </c>
      <c r="D8075" t="s">
        <v>588</v>
      </c>
      <c r="E8075" t="s">
        <v>9</v>
      </c>
      <c r="F8075" t="s">
        <v>667</v>
      </c>
      <c r="G8075" t="s">
        <v>648</v>
      </c>
      <c r="H8075" s="135" t="s">
        <v>2056</v>
      </c>
      <c r="I8075" t="s">
        <v>1454</v>
      </c>
      <c r="J8075" s="20">
        <v>117</v>
      </c>
      <c r="K8075" s="20" t="s">
        <v>9</v>
      </c>
      <c r="L8075" t="s">
        <v>1464</v>
      </c>
      <c r="M8075" s="20">
        <v>25.740000000000002</v>
      </c>
      <c r="N8075" s="20">
        <v>33.76</v>
      </c>
      <c r="AE8075">
        <f t="shared" si="126"/>
        <v>2006</v>
      </c>
    </row>
    <row r="8076" spans="1:31" x14ac:dyDescent="0.25">
      <c r="A8076" s="7">
        <v>8073</v>
      </c>
      <c r="B8076" s="8">
        <v>38919</v>
      </c>
      <c r="C8076" t="s">
        <v>3</v>
      </c>
      <c r="D8076" t="s">
        <v>789</v>
      </c>
      <c r="E8076" t="s">
        <v>9</v>
      </c>
      <c r="F8076" t="s">
        <v>767</v>
      </c>
      <c r="G8076" t="s">
        <v>648</v>
      </c>
      <c r="H8076" s="135" t="s">
        <v>1996</v>
      </c>
      <c r="I8076" t="s">
        <v>1454</v>
      </c>
      <c r="J8076" s="20">
        <v>13</v>
      </c>
      <c r="K8076" s="20" t="s">
        <v>1465</v>
      </c>
      <c r="L8076" t="s">
        <v>1466</v>
      </c>
      <c r="M8076" s="20">
        <v>3.25</v>
      </c>
      <c r="N8076" s="20">
        <v>3.25</v>
      </c>
      <c r="AE8076">
        <f t="shared" si="126"/>
        <v>2006</v>
      </c>
    </row>
    <row r="8077" spans="1:31" x14ac:dyDescent="0.25">
      <c r="A8077" s="7">
        <v>8074</v>
      </c>
      <c r="B8077" s="8">
        <v>38920</v>
      </c>
      <c r="C8077" t="s">
        <v>3</v>
      </c>
      <c r="D8077" t="s">
        <v>500</v>
      </c>
      <c r="E8077" t="s">
        <v>9</v>
      </c>
      <c r="F8077" t="s">
        <v>641</v>
      </c>
      <c r="G8077" t="s">
        <v>569</v>
      </c>
      <c r="H8077" s="135" t="s">
        <v>1964</v>
      </c>
      <c r="I8077" t="s">
        <v>1454</v>
      </c>
      <c r="J8077" s="20">
        <v>30</v>
      </c>
      <c r="K8077" s="20" t="s">
        <v>9</v>
      </c>
      <c r="L8077" t="s">
        <v>1464</v>
      </c>
      <c r="M8077" s="20">
        <v>6.6</v>
      </c>
      <c r="N8077" s="20">
        <v>9.4</v>
      </c>
      <c r="AE8077">
        <f t="shared" si="126"/>
        <v>2006</v>
      </c>
    </row>
    <row r="8078" spans="1:31" x14ac:dyDescent="0.25">
      <c r="A8078" s="7">
        <v>8075</v>
      </c>
      <c r="B8078" s="8">
        <v>38920</v>
      </c>
      <c r="C8078" t="s">
        <v>3</v>
      </c>
      <c r="D8078" t="s">
        <v>186</v>
      </c>
      <c r="E8078" t="s">
        <v>9</v>
      </c>
      <c r="F8078" t="s">
        <v>817</v>
      </c>
      <c r="G8078" t="s">
        <v>14</v>
      </c>
      <c r="H8078" s="135" t="s">
        <v>1516</v>
      </c>
      <c r="I8078" t="s">
        <v>1458</v>
      </c>
      <c r="J8078" s="20">
        <v>12</v>
      </c>
      <c r="K8078" s="20" t="s">
        <v>3</v>
      </c>
      <c r="L8078" t="s">
        <v>1464</v>
      </c>
      <c r="M8078" s="20">
        <v>10</v>
      </c>
      <c r="N8078" s="20">
        <v>30</v>
      </c>
      <c r="AE8078">
        <f t="shared" si="126"/>
        <v>2006</v>
      </c>
    </row>
    <row r="8079" spans="1:31" x14ac:dyDescent="0.25">
      <c r="A8079" s="7">
        <v>8076</v>
      </c>
      <c r="B8079" s="8">
        <v>38920</v>
      </c>
      <c r="C8079" t="s">
        <v>3</v>
      </c>
      <c r="D8079" t="s">
        <v>134</v>
      </c>
      <c r="E8079" t="s">
        <v>9</v>
      </c>
      <c r="F8079" t="s">
        <v>818</v>
      </c>
      <c r="G8079" t="s">
        <v>14</v>
      </c>
      <c r="H8079" s="135" t="s">
        <v>1516</v>
      </c>
      <c r="I8079" t="s">
        <v>1458</v>
      </c>
      <c r="J8079" s="20">
        <v>12</v>
      </c>
      <c r="K8079" s="20" t="s">
        <v>3</v>
      </c>
      <c r="L8079" t="s">
        <v>1463</v>
      </c>
      <c r="M8079" s="20">
        <v>10</v>
      </c>
      <c r="N8079" s="20">
        <v>30</v>
      </c>
      <c r="AE8079">
        <f t="shared" si="126"/>
        <v>2006</v>
      </c>
    </row>
    <row r="8080" spans="1:31" x14ac:dyDescent="0.25">
      <c r="A8080" s="7">
        <v>8077</v>
      </c>
      <c r="B8080" s="8">
        <v>38920</v>
      </c>
      <c r="C8080" t="s">
        <v>3</v>
      </c>
      <c r="D8080" t="s">
        <v>816</v>
      </c>
      <c r="E8080" t="s">
        <v>9</v>
      </c>
      <c r="F8080" t="s">
        <v>787</v>
      </c>
      <c r="G8080" t="s">
        <v>648</v>
      </c>
      <c r="H8080" s="135" t="s">
        <v>2296</v>
      </c>
      <c r="I8080" t="s">
        <v>1455</v>
      </c>
      <c r="J8080" s="20">
        <v>6</v>
      </c>
      <c r="K8080" s="20" t="s">
        <v>3</v>
      </c>
      <c r="L8080" t="s">
        <v>1464</v>
      </c>
      <c r="M8080" s="20">
        <v>1.3399999999999999</v>
      </c>
      <c r="N8080" s="20">
        <v>0.66</v>
      </c>
      <c r="AE8080">
        <f t="shared" si="126"/>
        <v>2006</v>
      </c>
    </row>
    <row r="8081" spans="1:31" x14ac:dyDescent="0.25">
      <c r="A8081" s="7">
        <v>8078</v>
      </c>
      <c r="B8081" s="8">
        <v>38920</v>
      </c>
      <c r="C8081" t="s">
        <v>3</v>
      </c>
      <c r="D8081" t="s">
        <v>787</v>
      </c>
      <c r="E8081" t="s">
        <v>9</v>
      </c>
      <c r="F8081" t="s">
        <v>816</v>
      </c>
      <c r="G8081" t="s">
        <v>648</v>
      </c>
      <c r="H8081" s="135" t="s">
        <v>2296</v>
      </c>
      <c r="I8081" t="s">
        <v>1455</v>
      </c>
      <c r="J8081" s="20">
        <v>6</v>
      </c>
      <c r="K8081" s="20" t="s">
        <v>1465</v>
      </c>
      <c r="L8081" t="s">
        <v>1466</v>
      </c>
      <c r="M8081" s="20">
        <v>0.75</v>
      </c>
      <c r="N8081" s="20">
        <v>0.75</v>
      </c>
      <c r="AE8081">
        <f t="shared" si="126"/>
        <v>2006</v>
      </c>
    </row>
    <row r="8082" spans="1:31" x14ac:dyDescent="0.25">
      <c r="A8082" s="7">
        <v>8079</v>
      </c>
      <c r="B8082" s="8">
        <v>38920</v>
      </c>
      <c r="C8082" t="s">
        <v>3</v>
      </c>
      <c r="D8082" t="s">
        <v>787</v>
      </c>
      <c r="E8082" t="s">
        <v>9</v>
      </c>
      <c r="F8082" t="s">
        <v>782</v>
      </c>
      <c r="G8082" t="s">
        <v>714</v>
      </c>
      <c r="H8082" s="135" t="s">
        <v>1496</v>
      </c>
      <c r="I8082" t="s">
        <v>1454</v>
      </c>
      <c r="J8082" s="20">
        <v>10</v>
      </c>
      <c r="K8082" s="20" t="s">
        <v>9</v>
      </c>
      <c r="L8082" t="s">
        <v>1464</v>
      </c>
      <c r="M8082" s="20">
        <v>2.2000000000000002</v>
      </c>
      <c r="N8082" s="20">
        <v>3.8</v>
      </c>
      <c r="AE8082">
        <f t="shared" si="126"/>
        <v>2006</v>
      </c>
    </row>
    <row r="8083" spans="1:31" x14ac:dyDescent="0.25">
      <c r="A8083" s="7">
        <v>8080</v>
      </c>
      <c r="B8083" s="8">
        <v>38921</v>
      </c>
      <c r="C8083" t="s">
        <v>3</v>
      </c>
      <c r="D8083" t="s">
        <v>814</v>
      </c>
      <c r="E8083" t="s">
        <v>9</v>
      </c>
      <c r="F8083" t="s">
        <v>687</v>
      </c>
      <c r="G8083" t="s">
        <v>648</v>
      </c>
      <c r="H8083" s="135" t="s">
        <v>2384</v>
      </c>
      <c r="I8083" t="s">
        <v>1454</v>
      </c>
      <c r="J8083" s="20">
        <v>33</v>
      </c>
      <c r="K8083" s="20" t="s">
        <v>3</v>
      </c>
      <c r="L8083" t="s">
        <v>1464</v>
      </c>
      <c r="M8083" s="20">
        <v>10.24</v>
      </c>
      <c r="N8083" s="20">
        <v>7.26</v>
      </c>
      <c r="AE8083">
        <f t="shared" si="126"/>
        <v>2006</v>
      </c>
    </row>
    <row r="8084" spans="1:31" x14ac:dyDescent="0.25">
      <c r="A8084" s="7">
        <v>8081</v>
      </c>
      <c r="B8084" s="8">
        <v>38921</v>
      </c>
      <c r="C8084" t="s">
        <v>3</v>
      </c>
      <c r="D8084" t="s">
        <v>270</v>
      </c>
      <c r="E8084" t="s">
        <v>9</v>
      </c>
      <c r="F8084" t="s">
        <v>543</v>
      </c>
      <c r="G8084" t="s">
        <v>377</v>
      </c>
      <c r="H8084" s="9" t="s">
        <v>2134</v>
      </c>
      <c r="I8084" t="s">
        <v>1454</v>
      </c>
      <c r="J8084" s="20">
        <v>57</v>
      </c>
      <c r="K8084" s="20" t="s">
        <v>1465</v>
      </c>
      <c r="L8084" t="s">
        <v>1466</v>
      </c>
      <c r="M8084" s="20">
        <v>14.25</v>
      </c>
      <c r="N8084" s="20">
        <v>14.25</v>
      </c>
      <c r="AE8084">
        <f t="shared" si="126"/>
        <v>2006</v>
      </c>
    </row>
    <row r="8085" spans="1:31" x14ac:dyDescent="0.25">
      <c r="A8085" s="7">
        <v>8082</v>
      </c>
      <c r="B8085" s="8">
        <v>38921</v>
      </c>
      <c r="C8085" t="s">
        <v>3</v>
      </c>
      <c r="D8085" t="s">
        <v>521</v>
      </c>
      <c r="E8085" t="s">
        <v>9</v>
      </c>
      <c r="F8085" t="s">
        <v>543</v>
      </c>
      <c r="G8085" t="s">
        <v>377</v>
      </c>
      <c r="H8085" s="9" t="s">
        <v>2134</v>
      </c>
      <c r="I8085" t="s">
        <v>1454</v>
      </c>
      <c r="J8085" s="20">
        <v>57</v>
      </c>
      <c r="K8085" s="20" t="s">
        <v>1465</v>
      </c>
      <c r="L8085" t="s">
        <v>1466</v>
      </c>
      <c r="M8085" s="20">
        <v>14.25</v>
      </c>
      <c r="N8085" s="20">
        <v>14.25</v>
      </c>
      <c r="AE8085">
        <f t="shared" si="126"/>
        <v>2006</v>
      </c>
    </row>
    <row r="8086" spans="1:31" x14ac:dyDescent="0.25">
      <c r="A8086" s="7">
        <v>8083</v>
      </c>
      <c r="B8086" s="8">
        <v>38921</v>
      </c>
      <c r="C8086" t="s">
        <v>3</v>
      </c>
      <c r="D8086" t="s">
        <v>712</v>
      </c>
      <c r="E8086" t="s">
        <v>9</v>
      </c>
      <c r="F8086" t="s">
        <v>667</v>
      </c>
      <c r="G8086" t="s">
        <v>377</v>
      </c>
      <c r="H8086" s="9" t="s">
        <v>2183</v>
      </c>
      <c r="I8086" t="s">
        <v>1454</v>
      </c>
      <c r="J8086" s="20">
        <v>45</v>
      </c>
      <c r="K8086" s="20" t="s">
        <v>9</v>
      </c>
      <c r="L8086" t="s">
        <v>1463</v>
      </c>
      <c r="M8086" s="20">
        <v>10.8</v>
      </c>
      <c r="N8086" s="20">
        <v>12.7</v>
      </c>
      <c r="AE8086">
        <f t="shared" si="126"/>
        <v>2006</v>
      </c>
    </row>
    <row r="8087" spans="1:31" x14ac:dyDescent="0.25">
      <c r="A8087" s="7">
        <v>8084</v>
      </c>
      <c r="B8087" s="8">
        <v>38921</v>
      </c>
      <c r="C8087" t="s">
        <v>3</v>
      </c>
      <c r="D8087" t="s">
        <v>614</v>
      </c>
      <c r="E8087" t="s">
        <v>9</v>
      </c>
      <c r="F8087" t="s">
        <v>727</v>
      </c>
      <c r="G8087" t="s">
        <v>714</v>
      </c>
      <c r="H8087" s="9" t="s">
        <v>2289</v>
      </c>
      <c r="I8087" t="s">
        <v>1454</v>
      </c>
      <c r="J8087" s="20">
        <v>33</v>
      </c>
      <c r="K8087" s="20" t="s">
        <v>3</v>
      </c>
      <c r="L8087" t="s">
        <v>1464</v>
      </c>
      <c r="M8087" s="20">
        <v>10.24</v>
      </c>
      <c r="N8087" s="20">
        <v>7.26</v>
      </c>
      <c r="AE8087">
        <f t="shared" si="126"/>
        <v>2006</v>
      </c>
    </row>
    <row r="8088" spans="1:31" x14ac:dyDescent="0.25">
      <c r="A8088" s="7">
        <v>8085</v>
      </c>
      <c r="B8088" s="8">
        <v>38923</v>
      </c>
      <c r="C8088" t="s">
        <v>3</v>
      </c>
      <c r="D8088" t="s">
        <v>819</v>
      </c>
      <c r="E8088" t="s">
        <v>9</v>
      </c>
      <c r="F8088" t="s">
        <v>586</v>
      </c>
      <c r="G8088" t="s">
        <v>648</v>
      </c>
      <c r="H8088" s="135" t="s">
        <v>1877</v>
      </c>
      <c r="I8088" t="s">
        <v>1458</v>
      </c>
      <c r="J8088" s="20">
        <v>6</v>
      </c>
      <c r="K8088" s="20" t="s">
        <v>1465</v>
      </c>
      <c r="L8088" t="s">
        <v>1466</v>
      </c>
      <c r="M8088" s="20">
        <v>30</v>
      </c>
      <c r="N8088" s="20">
        <v>10</v>
      </c>
      <c r="AE8088">
        <f t="shared" si="126"/>
        <v>2006</v>
      </c>
    </row>
    <row r="8089" spans="1:31" x14ac:dyDescent="0.25">
      <c r="A8089" s="7">
        <v>8086</v>
      </c>
      <c r="B8089" s="8">
        <v>38923</v>
      </c>
      <c r="C8089" t="s">
        <v>3</v>
      </c>
      <c r="D8089" t="s">
        <v>97</v>
      </c>
      <c r="E8089" t="s">
        <v>9</v>
      </c>
      <c r="F8089" t="s">
        <v>813</v>
      </c>
      <c r="G8089" t="s">
        <v>65</v>
      </c>
      <c r="H8089" s="135" t="s">
        <v>1558</v>
      </c>
      <c r="I8089" t="s">
        <v>1455</v>
      </c>
      <c r="J8089" s="20">
        <v>18</v>
      </c>
      <c r="K8089" s="20" t="s">
        <v>9</v>
      </c>
      <c r="L8089" t="s">
        <v>1463</v>
      </c>
      <c r="M8089" s="20">
        <v>2.16</v>
      </c>
      <c r="N8089" s="20">
        <v>2.84</v>
      </c>
      <c r="AE8089">
        <f t="shared" si="126"/>
        <v>2006</v>
      </c>
    </row>
    <row r="8090" spans="1:31" x14ac:dyDescent="0.25">
      <c r="A8090" s="7">
        <v>8087</v>
      </c>
      <c r="B8090" s="8">
        <v>38923</v>
      </c>
      <c r="C8090" t="s">
        <v>3</v>
      </c>
      <c r="D8090" t="s">
        <v>794</v>
      </c>
      <c r="E8090" t="s">
        <v>9</v>
      </c>
      <c r="F8090" t="s">
        <v>521</v>
      </c>
      <c r="G8090" t="s">
        <v>648</v>
      </c>
      <c r="H8090" s="135" t="s">
        <v>2311</v>
      </c>
      <c r="I8090" t="s">
        <v>1454</v>
      </c>
      <c r="J8090" s="20">
        <v>46</v>
      </c>
      <c r="K8090" s="20" t="s">
        <v>1465</v>
      </c>
      <c r="L8090" t="s">
        <v>1466</v>
      </c>
      <c r="M8090" s="20">
        <v>11.5</v>
      </c>
      <c r="N8090" s="20">
        <v>11.5</v>
      </c>
      <c r="AE8090">
        <f t="shared" si="126"/>
        <v>2006</v>
      </c>
    </row>
    <row r="8091" spans="1:31" x14ac:dyDescent="0.25">
      <c r="A8091" s="7">
        <v>8088</v>
      </c>
      <c r="B8091" s="8">
        <v>38923</v>
      </c>
      <c r="C8091" t="s">
        <v>3</v>
      </c>
      <c r="D8091" t="s">
        <v>543</v>
      </c>
      <c r="E8091" t="s">
        <v>9</v>
      </c>
      <c r="F8091" t="s">
        <v>597</v>
      </c>
      <c r="G8091" t="s">
        <v>648</v>
      </c>
      <c r="H8091" s="9" t="s">
        <v>1797</v>
      </c>
      <c r="I8091" t="s">
        <v>1454</v>
      </c>
      <c r="J8091" s="20">
        <v>38</v>
      </c>
      <c r="K8091" s="20" t="s">
        <v>9</v>
      </c>
      <c r="L8091" t="s">
        <v>1464</v>
      </c>
      <c r="M8091" s="20">
        <v>8.36</v>
      </c>
      <c r="N8091" s="20">
        <v>11.64</v>
      </c>
      <c r="AE8091">
        <f t="shared" si="126"/>
        <v>2006</v>
      </c>
    </row>
    <row r="8092" spans="1:31" x14ac:dyDescent="0.25">
      <c r="A8092" s="7">
        <v>8089</v>
      </c>
      <c r="B8092" s="8">
        <v>38924</v>
      </c>
      <c r="C8092" t="s">
        <v>3</v>
      </c>
      <c r="D8092" t="s">
        <v>679</v>
      </c>
      <c r="E8092" t="s">
        <v>9</v>
      </c>
      <c r="F8092" t="s">
        <v>678</v>
      </c>
      <c r="G8092" t="s">
        <v>732</v>
      </c>
      <c r="H8092" s="135" t="s">
        <v>2126</v>
      </c>
      <c r="I8092" t="s">
        <v>1454</v>
      </c>
      <c r="J8092" s="20">
        <v>9</v>
      </c>
      <c r="K8092" s="20" t="s">
        <v>3</v>
      </c>
      <c r="L8092" t="s">
        <v>1464</v>
      </c>
      <c r="M8092" s="20">
        <v>3.52</v>
      </c>
      <c r="N8092" s="20">
        <v>1.98</v>
      </c>
      <c r="AE8092">
        <f t="shared" si="126"/>
        <v>2006</v>
      </c>
    </row>
    <row r="8093" spans="1:31" x14ac:dyDescent="0.25">
      <c r="A8093" s="7">
        <v>8090</v>
      </c>
      <c r="B8093" s="8">
        <v>38924</v>
      </c>
      <c r="C8093" t="s">
        <v>3</v>
      </c>
      <c r="D8093" t="s">
        <v>798</v>
      </c>
      <c r="E8093" t="s">
        <v>9</v>
      </c>
      <c r="F8093" t="s">
        <v>738</v>
      </c>
      <c r="G8093" t="s">
        <v>732</v>
      </c>
      <c r="H8093" s="135" t="s">
        <v>2126</v>
      </c>
      <c r="I8093" t="s">
        <v>1454</v>
      </c>
      <c r="J8093" s="20">
        <v>18</v>
      </c>
      <c r="K8093" s="20" t="s">
        <v>3</v>
      </c>
      <c r="L8093" t="s">
        <v>1464</v>
      </c>
      <c r="M8093" s="20">
        <v>6.04</v>
      </c>
      <c r="N8093" s="20">
        <v>3.96</v>
      </c>
      <c r="AE8093">
        <f t="shared" si="126"/>
        <v>2006</v>
      </c>
    </row>
    <row r="8094" spans="1:31" x14ac:dyDescent="0.25">
      <c r="A8094" s="7">
        <v>8091</v>
      </c>
      <c r="B8094" s="8">
        <v>38924</v>
      </c>
      <c r="C8094" t="s">
        <v>3</v>
      </c>
      <c r="D8094" t="s">
        <v>655</v>
      </c>
      <c r="E8094" t="s">
        <v>9</v>
      </c>
      <c r="F8094" t="s">
        <v>734</v>
      </c>
      <c r="G8094" t="s">
        <v>732</v>
      </c>
      <c r="H8094" s="135" t="s">
        <v>2385</v>
      </c>
      <c r="I8094" t="s">
        <v>1454</v>
      </c>
      <c r="J8094" s="20">
        <v>26</v>
      </c>
      <c r="K8094" s="20" t="s">
        <v>1465</v>
      </c>
      <c r="L8094" t="s">
        <v>1466</v>
      </c>
      <c r="M8094" s="20">
        <v>6.5</v>
      </c>
      <c r="N8094" s="20">
        <v>6.5</v>
      </c>
      <c r="AE8094">
        <f t="shared" si="126"/>
        <v>2006</v>
      </c>
    </row>
    <row r="8095" spans="1:31" x14ac:dyDescent="0.25">
      <c r="A8095" s="7">
        <v>8092</v>
      </c>
      <c r="B8095" s="8">
        <v>38925</v>
      </c>
      <c r="C8095" t="s">
        <v>3</v>
      </c>
      <c r="D8095" t="s">
        <v>459</v>
      </c>
      <c r="E8095" t="s">
        <v>9</v>
      </c>
      <c r="F8095" t="s">
        <v>126</v>
      </c>
      <c r="G8095" t="s">
        <v>569</v>
      </c>
      <c r="H8095" s="135" t="s">
        <v>1714</v>
      </c>
      <c r="I8095" t="s">
        <v>1454</v>
      </c>
      <c r="J8095" s="20">
        <v>27</v>
      </c>
      <c r="K8095" s="20" t="s">
        <v>9</v>
      </c>
      <c r="L8095" t="s">
        <v>1464</v>
      </c>
      <c r="M8095" s="20">
        <v>5.9399999999999995</v>
      </c>
      <c r="N8095" s="20">
        <v>8.56</v>
      </c>
      <c r="AE8095">
        <f t="shared" si="126"/>
        <v>2006</v>
      </c>
    </row>
    <row r="8096" spans="1:31" x14ac:dyDescent="0.25">
      <c r="A8096" s="7">
        <v>8093</v>
      </c>
      <c r="B8096" s="8">
        <v>38925</v>
      </c>
      <c r="C8096" t="s">
        <v>3</v>
      </c>
      <c r="D8096" t="s">
        <v>820</v>
      </c>
      <c r="E8096" t="s">
        <v>9</v>
      </c>
      <c r="F8096" t="s">
        <v>789</v>
      </c>
      <c r="G8096" t="s">
        <v>648</v>
      </c>
      <c r="H8096" s="135" t="s">
        <v>1877</v>
      </c>
      <c r="I8096" t="s">
        <v>1458</v>
      </c>
      <c r="J8096" s="20">
        <v>6</v>
      </c>
      <c r="K8096" s="20" t="s">
        <v>9</v>
      </c>
      <c r="L8096" t="s">
        <v>1463</v>
      </c>
      <c r="M8096" s="20">
        <v>30</v>
      </c>
      <c r="N8096" s="20">
        <v>10</v>
      </c>
      <c r="AE8096">
        <f t="shared" si="126"/>
        <v>2006</v>
      </c>
    </row>
    <row r="8097" spans="1:31" x14ac:dyDescent="0.25">
      <c r="A8097" s="7">
        <v>8094</v>
      </c>
      <c r="B8097" s="8">
        <v>38925</v>
      </c>
      <c r="C8097" t="s">
        <v>3</v>
      </c>
      <c r="D8097" t="s">
        <v>766</v>
      </c>
      <c r="E8097" t="s">
        <v>9</v>
      </c>
      <c r="F8097" t="s">
        <v>758</v>
      </c>
      <c r="G8097" t="s">
        <v>633</v>
      </c>
      <c r="H8097" s="135" t="s">
        <v>1496</v>
      </c>
      <c r="I8097" t="s">
        <v>1454</v>
      </c>
      <c r="J8097" s="20">
        <v>22</v>
      </c>
      <c r="K8097" s="20" t="s">
        <v>3</v>
      </c>
      <c r="L8097" t="s">
        <v>1464</v>
      </c>
      <c r="M8097" s="20">
        <v>7.16</v>
      </c>
      <c r="N8097" s="20">
        <v>4.84</v>
      </c>
      <c r="AE8097">
        <f t="shared" si="126"/>
        <v>2006</v>
      </c>
    </row>
    <row r="8098" spans="1:31" x14ac:dyDescent="0.25">
      <c r="A8098" s="7">
        <v>8095</v>
      </c>
      <c r="B8098" s="8">
        <v>38926</v>
      </c>
      <c r="C8098" t="s">
        <v>3</v>
      </c>
      <c r="D8098" t="s">
        <v>577</v>
      </c>
      <c r="E8098" t="s">
        <v>9</v>
      </c>
      <c r="F8098" t="s">
        <v>651</v>
      </c>
      <c r="G8098" t="s">
        <v>377</v>
      </c>
      <c r="H8098" s="135" t="s">
        <v>1585</v>
      </c>
      <c r="I8098" t="s">
        <v>1454</v>
      </c>
      <c r="J8098" s="20">
        <v>12</v>
      </c>
      <c r="K8098" s="20" t="s">
        <v>3</v>
      </c>
      <c r="L8098" t="s">
        <v>1463</v>
      </c>
      <c r="M8098" s="20">
        <v>4.12</v>
      </c>
      <c r="N8098" s="20">
        <v>2.88</v>
      </c>
      <c r="AE8098">
        <f t="shared" si="126"/>
        <v>2006</v>
      </c>
    </row>
    <row r="8099" spans="1:31" x14ac:dyDescent="0.25">
      <c r="A8099" s="7">
        <v>8096</v>
      </c>
      <c r="B8099" s="8">
        <v>38926</v>
      </c>
      <c r="C8099" t="s">
        <v>3</v>
      </c>
      <c r="D8099" t="s">
        <v>577</v>
      </c>
      <c r="E8099" t="s">
        <v>9</v>
      </c>
      <c r="F8099" t="s">
        <v>651</v>
      </c>
      <c r="G8099" t="s">
        <v>377</v>
      </c>
      <c r="H8099" s="136" t="s">
        <v>1592</v>
      </c>
      <c r="I8099" t="s">
        <v>1454</v>
      </c>
      <c r="J8099" s="20">
        <v>12</v>
      </c>
      <c r="K8099" s="20" t="s">
        <v>9</v>
      </c>
      <c r="L8099" t="s">
        <v>1463</v>
      </c>
      <c r="M8099" s="20">
        <v>2.88</v>
      </c>
      <c r="N8099" s="20">
        <v>4.12</v>
      </c>
      <c r="AE8099">
        <f t="shared" si="126"/>
        <v>2006</v>
      </c>
    </row>
    <row r="8100" spans="1:31" x14ac:dyDescent="0.25">
      <c r="A8100" s="7">
        <v>8097</v>
      </c>
      <c r="B8100" s="8">
        <v>38926</v>
      </c>
      <c r="C8100" t="s">
        <v>3</v>
      </c>
      <c r="D8100" t="s">
        <v>679</v>
      </c>
      <c r="E8100" t="s">
        <v>9</v>
      </c>
      <c r="F8100" t="s">
        <v>678</v>
      </c>
      <c r="G8100" t="s">
        <v>732</v>
      </c>
      <c r="H8100" s="135" t="s">
        <v>2176</v>
      </c>
      <c r="I8100" t="s">
        <v>1454</v>
      </c>
      <c r="J8100" s="20">
        <v>21</v>
      </c>
      <c r="K8100" s="20" t="s">
        <v>3</v>
      </c>
      <c r="L8100" t="s">
        <v>1464</v>
      </c>
      <c r="M8100" s="20">
        <v>6.88</v>
      </c>
      <c r="N8100" s="20">
        <v>4.62</v>
      </c>
      <c r="AE8100">
        <f t="shared" si="126"/>
        <v>2006</v>
      </c>
    </row>
    <row r="8101" spans="1:31" x14ac:dyDescent="0.25">
      <c r="A8101" s="7">
        <v>8098</v>
      </c>
      <c r="B8101" s="8">
        <v>38927</v>
      </c>
      <c r="C8101" t="s">
        <v>3</v>
      </c>
      <c r="D8101" t="s">
        <v>819</v>
      </c>
      <c r="E8101" t="s">
        <v>9</v>
      </c>
      <c r="F8101" t="s">
        <v>690</v>
      </c>
      <c r="G8101" t="s">
        <v>648</v>
      </c>
      <c r="H8101" s="135" t="s">
        <v>1935</v>
      </c>
      <c r="I8101" t="s">
        <v>1454</v>
      </c>
      <c r="J8101" s="20">
        <v>27</v>
      </c>
      <c r="K8101" s="20" t="s">
        <v>9</v>
      </c>
      <c r="L8101" t="s">
        <v>1464</v>
      </c>
      <c r="M8101" s="20">
        <v>5.9399999999999995</v>
      </c>
      <c r="N8101" s="20">
        <v>8.56</v>
      </c>
      <c r="AE8101">
        <f t="shared" si="126"/>
        <v>2006</v>
      </c>
    </row>
    <row r="8102" spans="1:31" x14ac:dyDescent="0.25">
      <c r="A8102" s="7">
        <v>8099</v>
      </c>
      <c r="B8102" s="8">
        <v>38928</v>
      </c>
      <c r="C8102" t="s">
        <v>3</v>
      </c>
      <c r="D8102" t="s">
        <v>202</v>
      </c>
      <c r="E8102" t="s">
        <v>9</v>
      </c>
      <c r="F8102" t="s">
        <v>734</v>
      </c>
      <c r="G8102" t="s">
        <v>24</v>
      </c>
      <c r="H8102" s="135" t="s">
        <v>1521</v>
      </c>
      <c r="I8102" t="s">
        <v>1454</v>
      </c>
      <c r="J8102" s="20">
        <v>45</v>
      </c>
      <c r="K8102" s="20" t="s">
        <v>9</v>
      </c>
      <c r="L8102" t="s">
        <v>1464</v>
      </c>
      <c r="M8102" s="20">
        <v>9.9</v>
      </c>
      <c r="N8102" s="20">
        <v>13.6</v>
      </c>
      <c r="AE8102">
        <f t="shared" si="126"/>
        <v>2006</v>
      </c>
    </row>
    <row r="8103" spans="1:31" x14ac:dyDescent="0.25">
      <c r="A8103" s="7">
        <v>8100</v>
      </c>
      <c r="B8103" s="8">
        <v>38928</v>
      </c>
      <c r="C8103" t="s">
        <v>3</v>
      </c>
      <c r="D8103" t="s">
        <v>542</v>
      </c>
      <c r="E8103" t="s">
        <v>9</v>
      </c>
      <c r="F8103" t="s">
        <v>641</v>
      </c>
      <c r="G8103" t="s">
        <v>633</v>
      </c>
      <c r="H8103" s="135" t="s">
        <v>1780</v>
      </c>
      <c r="I8103" t="s">
        <v>1454</v>
      </c>
      <c r="J8103" s="20">
        <v>12</v>
      </c>
      <c r="K8103" s="20" t="s">
        <v>9</v>
      </c>
      <c r="L8103" t="s">
        <v>1464</v>
      </c>
      <c r="M8103" s="20">
        <v>2.64</v>
      </c>
      <c r="N8103" s="20">
        <v>4.3599999999999994</v>
      </c>
      <c r="AE8103">
        <f t="shared" si="126"/>
        <v>2006</v>
      </c>
    </row>
    <row r="8104" spans="1:31" x14ac:dyDescent="0.25">
      <c r="A8104" s="7">
        <v>8101</v>
      </c>
      <c r="B8104" s="8">
        <v>38928</v>
      </c>
      <c r="C8104" t="s">
        <v>3</v>
      </c>
      <c r="D8104" t="s">
        <v>787</v>
      </c>
      <c r="E8104" t="s">
        <v>9</v>
      </c>
      <c r="F8104" t="s">
        <v>733</v>
      </c>
      <c r="G8104" t="s">
        <v>17</v>
      </c>
      <c r="H8104" s="135" t="s">
        <v>1500</v>
      </c>
      <c r="I8104" t="s">
        <v>1454</v>
      </c>
      <c r="J8104" s="20">
        <v>19</v>
      </c>
      <c r="K8104" s="20" t="s">
        <v>9</v>
      </c>
      <c r="L8104" t="s">
        <v>1464</v>
      </c>
      <c r="M8104" s="20">
        <v>4.18</v>
      </c>
      <c r="N8104" s="20">
        <v>6.32</v>
      </c>
      <c r="AE8104">
        <f t="shared" si="126"/>
        <v>2006</v>
      </c>
    </row>
    <row r="8105" spans="1:31" x14ac:dyDescent="0.25">
      <c r="A8105" s="7">
        <v>8102</v>
      </c>
      <c r="B8105" s="8">
        <v>38928</v>
      </c>
      <c r="C8105" t="s">
        <v>3</v>
      </c>
      <c r="D8105" t="s">
        <v>676</v>
      </c>
      <c r="E8105" t="s">
        <v>9</v>
      </c>
      <c r="F8105" t="s">
        <v>640</v>
      </c>
      <c r="G8105" t="s">
        <v>732</v>
      </c>
      <c r="H8105" s="135" t="s">
        <v>2195</v>
      </c>
      <c r="I8105" t="s">
        <v>1454</v>
      </c>
      <c r="J8105" s="20">
        <v>12</v>
      </c>
      <c r="K8105" s="20" t="s">
        <v>3</v>
      </c>
      <c r="L8105" t="s">
        <v>1464</v>
      </c>
      <c r="M8105" s="20">
        <v>4.3599999999999994</v>
      </c>
      <c r="N8105" s="20">
        <v>2.64</v>
      </c>
      <c r="AE8105">
        <f t="shared" si="126"/>
        <v>2006</v>
      </c>
    </row>
    <row r="8106" spans="1:31" x14ac:dyDescent="0.25">
      <c r="A8106" s="7">
        <v>8103</v>
      </c>
      <c r="B8106" s="8">
        <v>38929</v>
      </c>
      <c r="C8106" t="s">
        <v>3</v>
      </c>
      <c r="D8106" t="s">
        <v>43</v>
      </c>
      <c r="E8106" t="s">
        <v>9</v>
      </c>
      <c r="F8106" t="s">
        <v>667</v>
      </c>
      <c r="G8106" t="s">
        <v>65</v>
      </c>
      <c r="H8106" s="135" t="s">
        <v>1496</v>
      </c>
      <c r="I8106" t="s">
        <v>1454</v>
      </c>
      <c r="J8106" s="20">
        <v>29</v>
      </c>
      <c r="K8106" s="20" t="s">
        <v>1465</v>
      </c>
      <c r="L8106" t="s">
        <v>1466</v>
      </c>
      <c r="M8106" s="20">
        <v>7.25</v>
      </c>
      <c r="N8106" s="20">
        <v>7.25</v>
      </c>
      <c r="AE8106">
        <f t="shared" si="126"/>
        <v>2006</v>
      </c>
    </row>
    <row r="8107" spans="1:31" x14ac:dyDescent="0.25">
      <c r="A8107" s="7">
        <v>8104</v>
      </c>
      <c r="B8107" s="8">
        <v>38929</v>
      </c>
      <c r="C8107" t="s">
        <v>3</v>
      </c>
      <c r="D8107" t="s">
        <v>787</v>
      </c>
      <c r="E8107" t="s">
        <v>9</v>
      </c>
      <c r="F8107" t="s">
        <v>782</v>
      </c>
      <c r="G8107" t="s">
        <v>714</v>
      </c>
      <c r="H8107" s="135" t="s">
        <v>1496</v>
      </c>
      <c r="I8107" t="s">
        <v>1454</v>
      </c>
      <c r="J8107" s="20">
        <v>23</v>
      </c>
      <c r="K8107" s="20" t="s">
        <v>9</v>
      </c>
      <c r="L8107" t="s">
        <v>1464</v>
      </c>
      <c r="M8107" s="20">
        <v>5.0600000000000005</v>
      </c>
      <c r="N8107" s="20">
        <v>7.4399999999999995</v>
      </c>
      <c r="AE8107">
        <f t="shared" si="126"/>
        <v>2006</v>
      </c>
    </row>
    <row r="8108" spans="1:31" x14ac:dyDescent="0.25">
      <c r="A8108" s="7">
        <v>8105</v>
      </c>
      <c r="B8108" s="8">
        <v>38929</v>
      </c>
      <c r="C8108" t="s">
        <v>3</v>
      </c>
      <c r="D8108" t="s">
        <v>787</v>
      </c>
      <c r="E8108" t="s">
        <v>9</v>
      </c>
      <c r="F8108" t="s">
        <v>189</v>
      </c>
      <c r="G8108" t="s">
        <v>732</v>
      </c>
      <c r="H8108" s="135" t="s">
        <v>1496</v>
      </c>
      <c r="I8108" t="s">
        <v>1454</v>
      </c>
      <c r="J8108" s="20">
        <v>12</v>
      </c>
      <c r="K8108" s="20" t="s">
        <v>9</v>
      </c>
      <c r="L8108" t="s">
        <v>1463</v>
      </c>
      <c r="M8108" s="20">
        <v>2.88</v>
      </c>
      <c r="N8108" s="20">
        <v>4.12</v>
      </c>
      <c r="AE8108">
        <f t="shared" si="126"/>
        <v>2006</v>
      </c>
    </row>
    <row r="8109" spans="1:31" x14ac:dyDescent="0.25">
      <c r="A8109" s="7">
        <v>8106</v>
      </c>
      <c r="B8109" s="8">
        <v>38930</v>
      </c>
      <c r="C8109" t="s">
        <v>3</v>
      </c>
      <c r="D8109" t="s">
        <v>770</v>
      </c>
      <c r="E8109" t="s">
        <v>9</v>
      </c>
      <c r="F8109" t="s">
        <v>767</v>
      </c>
      <c r="G8109" t="s">
        <v>569</v>
      </c>
      <c r="H8109" s="135" t="s">
        <v>1674</v>
      </c>
      <c r="I8109" t="s">
        <v>1454</v>
      </c>
      <c r="J8109" s="20">
        <v>22</v>
      </c>
      <c r="K8109" s="20" t="s">
        <v>3</v>
      </c>
      <c r="L8109" t="s">
        <v>1464</v>
      </c>
      <c r="M8109" s="20">
        <v>7.16</v>
      </c>
      <c r="N8109" s="20">
        <v>4.84</v>
      </c>
      <c r="AE8109">
        <f t="shared" si="126"/>
        <v>2006</v>
      </c>
    </row>
    <row r="8110" spans="1:31" x14ac:dyDescent="0.25">
      <c r="A8110" s="7">
        <v>8107</v>
      </c>
      <c r="B8110" s="8">
        <v>38931</v>
      </c>
      <c r="C8110" t="s">
        <v>3</v>
      </c>
      <c r="D8110" t="s">
        <v>789</v>
      </c>
      <c r="E8110" t="s">
        <v>9</v>
      </c>
      <c r="F8110" t="s">
        <v>40</v>
      </c>
      <c r="G8110" t="s">
        <v>377</v>
      </c>
      <c r="H8110" s="9" t="s">
        <v>2361</v>
      </c>
      <c r="I8110" t="s">
        <v>1454</v>
      </c>
      <c r="J8110" s="20">
        <v>36</v>
      </c>
      <c r="K8110" s="20" t="s">
        <v>3</v>
      </c>
      <c r="L8110" t="s">
        <v>1464</v>
      </c>
      <c r="M8110" s="20">
        <v>11.08</v>
      </c>
      <c r="N8110" s="20">
        <v>7.92</v>
      </c>
      <c r="AE8110">
        <f t="shared" si="126"/>
        <v>2006</v>
      </c>
    </row>
    <row r="8111" spans="1:31" x14ac:dyDescent="0.25">
      <c r="A8111" s="7">
        <v>8108</v>
      </c>
      <c r="B8111" s="8">
        <v>38931</v>
      </c>
      <c r="C8111" t="s">
        <v>3</v>
      </c>
      <c r="D8111" t="s">
        <v>789</v>
      </c>
      <c r="E8111" t="s">
        <v>9</v>
      </c>
      <c r="F8111" t="s">
        <v>129</v>
      </c>
      <c r="G8111" t="s">
        <v>633</v>
      </c>
      <c r="H8111" s="135" t="s">
        <v>1496</v>
      </c>
      <c r="I8111" t="s">
        <v>1454</v>
      </c>
      <c r="J8111" s="20">
        <v>8</v>
      </c>
      <c r="K8111" s="20" t="s">
        <v>9</v>
      </c>
      <c r="L8111" t="s">
        <v>1464</v>
      </c>
      <c r="M8111" s="20">
        <v>1.76</v>
      </c>
      <c r="N8111" s="20">
        <v>3.24</v>
      </c>
      <c r="AE8111">
        <f t="shared" si="126"/>
        <v>2006</v>
      </c>
    </row>
    <row r="8112" spans="1:31" x14ac:dyDescent="0.25">
      <c r="A8112" s="7">
        <v>8109</v>
      </c>
      <c r="B8112" s="8">
        <v>38931</v>
      </c>
      <c r="C8112" t="s">
        <v>3</v>
      </c>
      <c r="D8112" t="s">
        <v>789</v>
      </c>
      <c r="E8112" t="s">
        <v>9</v>
      </c>
      <c r="F8112" t="s">
        <v>821</v>
      </c>
      <c r="G8112" t="s">
        <v>14</v>
      </c>
      <c r="H8112" s="135" t="s">
        <v>1532</v>
      </c>
      <c r="I8112" t="s">
        <v>1454</v>
      </c>
      <c r="J8112" s="20">
        <v>36</v>
      </c>
      <c r="K8112" s="20" t="s">
        <v>3</v>
      </c>
      <c r="L8112" t="s">
        <v>1464</v>
      </c>
      <c r="M8112" s="20">
        <v>11.08</v>
      </c>
      <c r="N8112" s="20">
        <v>7.92</v>
      </c>
      <c r="AE8112">
        <f t="shared" si="126"/>
        <v>2006</v>
      </c>
    </row>
    <row r="8113" spans="1:31" x14ac:dyDescent="0.25">
      <c r="A8113" s="7">
        <v>8110</v>
      </c>
      <c r="B8113" s="8">
        <v>38931</v>
      </c>
      <c r="C8113" t="s">
        <v>3</v>
      </c>
      <c r="D8113" t="s">
        <v>789</v>
      </c>
      <c r="E8113" t="s">
        <v>9</v>
      </c>
      <c r="F8113" t="s">
        <v>817</v>
      </c>
      <c r="G8113" t="s">
        <v>14</v>
      </c>
      <c r="H8113" s="135" t="s">
        <v>1516</v>
      </c>
      <c r="I8113" t="s">
        <v>1454</v>
      </c>
      <c r="J8113" s="20">
        <v>12</v>
      </c>
      <c r="K8113" s="20" t="s">
        <v>3</v>
      </c>
      <c r="L8113" t="s">
        <v>1464</v>
      </c>
      <c r="M8113" s="20">
        <v>4.3599999999999994</v>
      </c>
      <c r="N8113" s="20">
        <v>2.64</v>
      </c>
      <c r="AE8113">
        <f t="shared" si="126"/>
        <v>2006</v>
      </c>
    </row>
    <row r="8114" spans="1:31" x14ac:dyDescent="0.25">
      <c r="A8114" s="7">
        <v>8111</v>
      </c>
      <c r="B8114" s="8">
        <v>38931</v>
      </c>
      <c r="C8114" t="s">
        <v>3</v>
      </c>
      <c r="D8114" t="s">
        <v>577</v>
      </c>
      <c r="E8114" t="s">
        <v>9</v>
      </c>
      <c r="F8114" t="s">
        <v>597</v>
      </c>
      <c r="G8114" t="s">
        <v>377</v>
      </c>
      <c r="H8114" s="9" t="s">
        <v>2096</v>
      </c>
      <c r="I8114" t="s">
        <v>1454</v>
      </c>
      <c r="J8114" s="20">
        <v>17</v>
      </c>
      <c r="K8114" s="20" t="s">
        <v>9</v>
      </c>
      <c r="L8114" t="s">
        <v>1464</v>
      </c>
      <c r="M8114" s="20">
        <v>3.74</v>
      </c>
      <c r="N8114" s="20">
        <v>5.76</v>
      </c>
      <c r="AE8114">
        <f t="shared" si="126"/>
        <v>2006</v>
      </c>
    </row>
    <row r="8115" spans="1:31" x14ac:dyDescent="0.25">
      <c r="A8115" s="7">
        <v>8112</v>
      </c>
      <c r="B8115" s="8">
        <v>38931</v>
      </c>
      <c r="C8115" t="s">
        <v>3</v>
      </c>
      <c r="D8115" t="s">
        <v>787</v>
      </c>
      <c r="E8115" t="s">
        <v>9</v>
      </c>
      <c r="F8115" t="s">
        <v>782</v>
      </c>
      <c r="G8115" t="s">
        <v>714</v>
      </c>
      <c r="H8115" s="135" t="s">
        <v>1496</v>
      </c>
      <c r="I8115" t="s">
        <v>1454</v>
      </c>
      <c r="J8115" s="20">
        <v>62</v>
      </c>
      <c r="K8115" s="20" t="s">
        <v>9</v>
      </c>
      <c r="L8115" t="s">
        <v>1463</v>
      </c>
      <c r="M8115" s="20">
        <v>14.88</v>
      </c>
      <c r="N8115" s="20">
        <v>17.12</v>
      </c>
      <c r="AE8115">
        <f t="shared" si="126"/>
        <v>2006</v>
      </c>
    </row>
    <row r="8116" spans="1:31" x14ac:dyDescent="0.25">
      <c r="A8116" s="7">
        <v>8113</v>
      </c>
      <c r="B8116" s="8">
        <v>38931</v>
      </c>
      <c r="C8116" t="s">
        <v>3</v>
      </c>
      <c r="D8116" t="s">
        <v>787</v>
      </c>
      <c r="E8116" t="s">
        <v>9</v>
      </c>
      <c r="F8116" t="s">
        <v>189</v>
      </c>
      <c r="G8116" t="s">
        <v>732</v>
      </c>
      <c r="H8116" s="135" t="s">
        <v>1496</v>
      </c>
      <c r="I8116" t="s">
        <v>1454</v>
      </c>
      <c r="J8116" s="20">
        <v>22</v>
      </c>
      <c r="K8116" s="20" t="s">
        <v>3</v>
      </c>
      <c r="L8116" t="s">
        <v>1464</v>
      </c>
      <c r="M8116" s="20">
        <v>7.16</v>
      </c>
      <c r="N8116" s="20">
        <v>4.84</v>
      </c>
      <c r="AE8116">
        <f t="shared" si="126"/>
        <v>2006</v>
      </c>
    </row>
    <row r="8117" spans="1:31" x14ac:dyDescent="0.25">
      <c r="A8117" s="7">
        <v>8114</v>
      </c>
      <c r="B8117" s="8">
        <v>38933</v>
      </c>
      <c r="C8117" t="s">
        <v>3</v>
      </c>
      <c r="D8117" t="s">
        <v>789</v>
      </c>
      <c r="E8117" t="s">
        <v>9</v>
      </c>
      <c r="F8117" t="s">
        <v>700</v>
      </c>
      <c r="G8117" t="s">
        <v>17</v>
      </c>
      <c r="H8117" s="135" t="s">
        <v>1500</v>
      </c>
      <c r="I8117" t="s">
        <v>1454</v>
      </c>
      <c r="J8117" s="20">
        <v>15</v>
      </c>
      <c r="K8117" s="20" t="s">
        <v>9</v>
      </c>
      <c r="L8117" t="s">
        <v>1464</v>
      </c>
      <c r="M8117" s="20">
        <v>3.3</v>
      </c>
      <c r="N8117" s="20">
        <v>5.2</v>
      </c>
      <c r="AE8117">
        <f t="shared" si="126"/>
        <v>2006</v>
      </c>
    </row>
    <row r="8118" spans="1:31" x14ac:dyDescent="0.25">
      <c r="A8118" s="7">
        <v>8115</v>
      </c>
      <c r="B8118" s="8">
        <v>38934</v>
      </c>
      <c r="C8118" t="s">
        <v>3</v>
      </c>
      <c r="D8118" t="s">
        <v>787</v>
      </c>
      <c r="E8118" t="s">
        <v>9</v>
      </c>
      <c r="F8118" t="s">
        <v>733</v>
      </c>
      <c r="G8118" t="s">
        <v>569</v>
      </c>
      <c r="H8118" s="135" t="s">
        <v>1718</v>
      </c>
      <c r="I8118" t="s">
        <v>1454</v>
      </c>
      <c r="J8118" s="20">
        <v>13</v>
      </c>
      <c r="K8118" s="20" t="s">
        <v>1465</v>
      </c>
      <c r="L8118" t="s">
        <v>1466</v>
      </c>
      <c r="M8118" s="20">
        <v>3.25</v>
      </c>
      <c r="N8118" s="20">
        <v>3.25</v>
      </c>
      <c r="AE8118">
        <f t="shared" si="126"/>
        <v>2006</v>
      </c>
    </row>
    <row r="8119" spans="1:31" x14ac:dyDescent="0.25">
      <c r="A8119" s="7">
        <v>8116</v>
      </c>
      <c r="B8119" s="8">
        <v>38934</v>
      </c>
      <c r="C8119" t="s">
        <v>3</v>
      </c>
      <c r="D8119" t="s">
        <v>787</v>
      </c>
      <c r="E8119" t="s">
        <v>9</v>
      </c>
      <c r="F8119" t="s">
        <v>733</v>
      </c>
      <c r="G8119" t="s">
        <v>569</v>
      </c>
      <c r="H8119" s="135" t="s">
        <v>1694</v>
      </c>
      <c r="I8119" t="s">
        <v>1454</v>
      </c>
      <c r="J8119" s="20">
        <v>10</v>
      </c>
      <c r="K8119" s="20" t="s">
        <v>1465</v>
      </c>
      <c r="L8119" t="s">
        <v>1466</v>
      </c>
      <c r="M8119" s="20">
        <v>2.5</v>
      </c>
      <c r="N8119" s="20">
        <v>2.5</v>
      </c>
      <c r="AE8119">
        <f t="shared" si="126"/>
        <v>2006</v>
      </c>
    </row>
    <row r="8120" spans="1:31" x14ac:dyDescent="0.25">
      <c r="A8120" s="7">
        <v>8117</v>
      </c>
      <c r="B8120" s="8">
        <v>38934</v>
      </c>
      <c r="C8120" t="s">
        <v>3</v>
      </c>
      <c r="D8120" t="s">
        <v>794</v>
      </c>
      <c r="E8120" t="s">
        <v>9</v>
      </c>
      <c r="F8120" t="s">
        <v>733</v>
      </c>
      <c r="G8120" t="s">
        <v>648</v>
      </c>
      <c r="H8120" s="135" t="s">
        <v>1795</v>
      </c>
      <c r="I8120" t="s">
        <v>1454</v>
      </c>
      <c r="J8120" s="20">
        <v>44</v>
      </c>
      <c r="K8120" s="20" t="s">
        <v>1465</v>
      </c>
      <c r="L8120" t="s">
        <v>1466</v>
      </c>
      <c r="M8120" s="20">
        <v>11</v>
      </c>
      <c r="N8120" s="20">
        <v>11</v>
      </c>
      <c r="AE8120">
        <f t="shared" si="126"/>
        <v>2006</v>
      </c>
    </row>
    <row r="8121" spans="1:31" x14ac:dyDescent="0.25">
      <c r="A8121" s="7">
        <v>8118</v>
      </c>
      <c r="B8121" s="8">
        <v>38934</v>
      </c>
      <c r="C8121" t="s">
        <v>3</v>
      </c>
      <c r="D8121" t="s">
        <v>787</v>
      </c>
      <c r="E8121" t="s">
        <v>9</v>
      </c>
      <c r="F8121" t="s">
        <v>794</v>
      </c>
      <c r="G8121" t="s">
        <v>648</v>
      </c>
      <c r="H8121" s="136" t="s">
        <v>1496</v>
      </c>
      <c r="I8121" t="s">
        <v>1455</v>
      </c>
      <c r="J8121" s="20">
        <v>21</v>
      </c>
      <c r="K8121" s="20" t="s">
        <v>1465</v>
      </c>
      <c r="L8121" t="s">
        <v>1466</v>
      </c>
      <c r="M8121" s="20">
        <v>2.625</v>
      </c>
      <c r="N8121" s="20">
        <v>2.625</v>
      </c>
      <c r="AE8121">
        <f t="shared" si="126"/>
        <v>2006</v>
      </c>
    </row>
    <row r="8122" spans="1:31" x14ac:dyDescent="0.25">
      <c r="A8122" s="7">
        <v>8119</v>
      </c>
      <c r="B8122" s="8">
        <v>38934</v>
      </c>
      <c r="C8122" t="s">
        <v>3</v>
      </c>
      <c r="D8122" t="s">
        <v>606</v>
      </c>
      <c r="E8122" t="s">
        <v>9</v>
      </c>
      <c r="F8122" t="s">
        <v>40</v>
      </c>
      <c r="G8122" t="s">
        <v>648</v>
      </c>
      <c r="H8122" s="136" t="s">
        <v>1496</v>
      </c>
      <c r="I8122" t="s">
        <v>1454</v>
      </c>
      <c r="J8122" s="20">
        <v>12</v>
      </c>
      <c r="K8122" s="20" t="s">
        <v>1465</v>
      </c>
      <c r="L8122" t="s">
        <v>1466</v>
      </c>
      <c r="M8122" s="20">
        <v>3</v>
      </c>
      <c r="N8122" s="20">
        <v>3</v>
      </c>
      <c r="AE8122">
        <f t="shared" si="126"/>
        <v>2006</v>
      </c>
    </row>
    <row r="8123" spans="1:31" x14ac:dyDescent="0.25">
      <c r="A8123" s="7">
        <v>8120</v>
      </c>
      <c r="B8123" s="8">
        <v>38935</v>
      </c>
      <c r="C8123" t="s">
        <v>3</v>
      </c>
      <c r="D8123" t="s">
        <v>459</v>
      </c>
      <c r="E8123" t="s">
        <v>9</v>
      </c>
      <c r="F8123" t="s">
        <v>126</v>
      </c>
      <c r="G8123" t="s">
        <v>569</v>
      </c>
      <c r="H8123" s="135" t="s">
        <v>1964</v>
      </c>
      <c r="I8123" t="s">
        <v>1454</v>
      </c>
      <c r="J8123" s="20">
        <v>41</v>
      </c>
      <c r="K8123" s="20" t="s">
        <v>3</v>
      </c>
      <c r="L8123" t="s">
        <v>1464</v>
      </c>
      <c r="M8123" s="20">
        <v>12.48</v>
      </c>
      <c r="N8123" s="20">
        <v>9.02</v>
      </c>
      <c r="AE8123">
        <f t="shared" si="126"/>
        <v>2006</v>
      </c>
    </row>
    <row r="8124" spans="1:31" x14ac:dyDescent="0.25">
      <c r="A8124" s="7">
        <v>8121</v>
      </c>
      <c r="B8124" s="8">
        <v>38935</v>
      </c>
      <c r="C8124" t="s">
        <v>3</v>
      </c>
      <c r="D8124" t="s">
        <v>104</v>
      </c>
      <c r="E8124" t="s">
        <v>9</v>
      </c>
      <c r="F8124" t="s">
        <v>733</v>
      </c>
      <c r="G8124" t="s">
        <v>648</v>
      </c>
      <c r="H8124" s="136" t="s">
        <v>1496</v>
      </c>
      <c r="I8124" t="s">
        <v>1454</v>
      </c>
      <c r="J8124" s="20">
        <v>1</v>
      </c>
      <c r="K8124" s="20" t="s">
        <v>1465</v>
      </c>
      <c r="L8124" t="s">
        <v>1466</v>
      </c>
      <c r="M8124" s="20">
        <v>0.25</v>
      </c>
      <c r="N8124" s="20">
        <v>0.25</v>
      </c>
      <c r="AE8124">
        <f t="shared" si="126"/>
        <v>2006</v>
      </c>
    </row>
    <row r="8125" spans="1:31" x14ac:dyDescent="0.25">
      <c r="A8125" s="7">
        <v>8122</v>
      </c>
      <c r="B8125" s="8">
        <v>38935</v>
      </c>
      <c r="C8125" t="s">
        <v>3</v>
      </c>
      <c r="D8125" t="s">
        <v>521</v>
      </c>
      <c r="E8125" t="s">
        <v>9</v>
      </c>
      <c r="F8125" t="s">
        <v>733</v>
      </c>
      <c r="G8125" t="s">
        <v>732</v>
      </c>
      <c r="H8125" s="135" t="s">
        <v>1496</v>
      </c>
      <c r="I8125" t="s">
        <v>1455</v>
      </c>
      <c r="J8125" s="20">
        <v>1</v>
      </c>
      <c r="K8125" s="20" t="s">
        <v>1465</v>
      </c>
      <c r="L8125" t="s">
        <v>1466</v>
      </c>
      <c r="M8125" s="20">
        <v>0.125</v>
      </c>
      <c r="N8125" s="20">
        <v>0.125</v>
      </c>
      <c r="AE8125">
        <f t="shared" si="126"/>
        <v>2006</v>
      </c>
    </row>
    <row r="8126" spans="1:31" x14ac:dyDescent="0.25">
      <c r="A8126" s="7">
        <v>8123</v>
      </c>
      <c r="B8126" s="8">
        <v>38936</v>
      </c>
      <c r="C8126" t="s">
        <v>3</v>
      </c>
      <c r="D8126" t="s">
        <v>770</v>
      </c>
      <c r="E8126" t="s">
        <v>9</v>
      </c>
      <c r="F8126" t="s">
        <v>767</v>
      </c>
      <c r="G8126" t="s">
        <v>732</v>
      </c>
      <c r="H8126" s="135" t="s">
        <v>2191</v>
      </c>
      <c r="I8126" t="s">
        <v>1454</v>
      </c>
      <c r="J8126" s="20">
        <v>40</v>
      </c>
      <c r="K8126" s="20" t="s">
        <v>3</v>
      </c>
      <c r="L8126" t="s">
        <v>1464</v>
      </c>
      <c r="M8126" s="20">
        <v>12.2</v>
      </c>
      <c r="N8126" s="20">
        <v>8.8000000000000007</v>
      </c>
      <c r="AE8126">
        <f t="shared" si="126"/>
        <v>2006</v>
      </c>
    </row>
    <row r="8127" spans="1:31" x14ac:dyDescent="0.25">
      <c r="A8127" s="7">
        <v>8124</v>
      </c>
      <c r="B8127" s="8">
        <v>38936</v>
      </c>
      <c r="C8127" t="s">
        <v>3</v>
      </c>
      <c r="D8127" t="s">
        <v>655</v>
      </c>
      <c r="E8127" t="s">
        <v>9</v>
      </c>
      <c r="F8127" t="s">
        <v>661</v>
      </c>
      <c r="G8127" t="s">
        <v>569</v>
      </c>
      <c r="H8127" s="136" t="s">
        <v>1748</v>
      </c>
      <c r="I8127" t="s">
        <v>1454</v>
      </c>
      <c r="J8127" s="20">
        <v>52</v>
      </c>
      <c r="K8127" s="20" t="s">
        <v>1465</v>
      </c>
      <c r="L8127" t="s">
        <v>1466</v>
      </c>
      <c r="M8127" s="20">
        <v>13</v>
      </c>
      <c r="N8127" s="20">
        <v>13</v>
      </c>
      <c r="AE8127">
        <f t="shared" si="126"/>
        <v>2006</v>
      </c>
    </row>
    <row r="8128" spans="1:31" x14ac:dyDescent="0.25">
      <c r="A8128" s="7">
        <v>8125</v>
      </c>
      <c r="B8128" s="8">
        <v>38936</v>
      </c>
      <c r="C8128" t="s">
        <v>3</v>
      </c>
      <c r="D8128" t="s">
        <v>655</v>
      </c>
      <c r="E8128" t="s">
        <v>9</v>
      </c>
      <c r="F8128" t="s">
        <v>395</v>
      </c>
      <c r="G8128" t="s">
        <v>714</v>
      </c>
      <c r="H8128" s="135" t="s">
        <v>2060</v>
      </c>
      <c r="I8128" t="s">
        <v>1454</v>
      </c>
      <c r="J8128" s="20">
        <v>50</v>
      </c>
      <c r="K8128" s="20" t="s">
        <v>9</v>
      </c>
      <c r="L8128" t="s">
        <v>1463</v>
      </c>
      <c r="M8128" s="20">
        <v>12</v>
      </c>
      <c r="N8128" s="20">
        <v>14</v>
      </c>
      <c r="AE8128">
        <f t="shared" si="126"/>
        <v>2006</v>
      </c>
    </row>
    <row r="8129" spans="1:31" x14ac:dyDescent="0.25">
      <c r="A8129" s="7">
        <v>8126</v>
      </c>
      <c r="B8129" s="8">
        <v>38936</v>
      </c>
      <c r="C8129" t="s">
        <v>3</v>
      </c>
      <c r="D8129" t="s">
        <v>123</v>
      </c>
      <c r="E8129" t="s">
        <v>9</v>
      </c>
      <c r="F8129" t="s">
        <v>787</v>
      </c>
      <c r="G8129" t="s">
        <v>732</v>
      </c>
      <c r="H8129" s="135" t="s">
        <v>2386</v>
      </c>
      <c r="I8129" t="s">
        <v>1455</v>
      </c>
      <c r="J8129" s="20">
        <v>12</v>
      </c>
      <c r="K8129" s="20" t="s">
        <v>1465</v>
      </c>
      <c r="L8129" t="s">
        <v>1466</v>
      </c>
      <c r="M8129" s="20">
        <v>1.5</v>
      </c>
      <c r="N8129" s="20">
        <v>1.5</v>
      </c>
      <c r="AE8129">
        <f t="shared" si="126"/>
        <v>2006</v>
      </c>
    </row>
    <row r="8130" spans="1:31" x14ac:dyDescent="0.25">
      <c r="A8130" s="7">
        <v>8127</v>
      </c>
      <c r="B8130" s="8">
        <v>38936</v>
      </c>
      <c r="C8130" t="s">
        <v>3</v>
      </c>
      <c r="D8130" t="s">
        <v>655</v>
      </c>
      <c r="E8130" t="s">
        <v>9</v>
      </c>
      <c r="F8130" t="s">
        <v>734</v>
      </c>
      <c r="G8130" t="s">
        <v>648</v>
      </c>
      <c r="H8130" s="9" t="s">
        <v>1797</v>
      </c>
      <c r="I8130" t="s">
        <v>1454</v>
      </c>
      <c r="J8130" s="20">
        <v>50</v>
      </c>
      <c r="K8130" s="20" t="s">
        <v>3</v>
      </c>
      <c r="L8130" t="s">
        <v>1464</v>
      </c>
      <c r="M8130" s="20">
        <v>15</v>
      </c>
      <c r="N8130" s="20">
        <v>11</v>
      </c>
      <c r="AE8130">
        <f t="shared" si="126"/>
        <v>2006</v>
      </c>
    </row>
    <row r="8131" spans="1:31" x14ac:dyDescent="0.25">
      <c r="A8131" s="7">
        <v>8128</v>
      </c>
      <c r="B8131" s="8">
        <v>38937</v>
      </c>
      <c r="C8131" t="s">
        <v>3</v>
      </c>
      <c r="D8131" t="s">
        <v>786</v>
      </c>
      <c r="E8131" t="s">
        <v>9</v>
      </c>
      <c r="F8131" t="s">
        <v>821</v>
      </c>
      <c r="G8131" t="s">
        <v>14</v>
      </c>
      <c r="H8131" s="135" t="s">
        <v>1532</v>
      </c>
      <c r="I8131" t="s">
        <v>1454</v>
      </c>
      <c r="J8131" s="20">
        <v>33</v>
      </c>
      <c r="K8131" s="20" t="s">
        <v>3</v>
      </c>
      <c r="L8131" t="s">
        <v>1463</v>
      </c>
      <c r="M8131" s="20">
        <v>9.58</v>
      </c>
      <c r="N8131" s="20">
        <v>7.92</v>
      </c>
      <c r="AE8131">
        <f t="shared" si="126"/>
        <v>2006</v>
      </c>
    </row>
    <row r="8132" spans="1:31" x14ac:dyDescent="0.25">
      <c r="A8132" s="7">
        <v>8129</v>
      </c>
      <c r="B8132" s="8">
        <v>38937</v>
      </c>
      <c r="C8132" t="s">
        <v>3</v>
      </c>
      <c r="D8132" t="s">
        <v>786</v>
      </c>
      <c r="E8132" t="s">
        <v>9</v>
      </c>
      <c r="F8132" t="s">
        <v>773</v>
      </c>
      <c r="G8132" t="s">
        <v>14</v>
      </c>
      <c r="H8132" s="135" t="s">
        <v>1507</v>
      </c>
      <c r="I8132" t="s">
        <v>1454</v>
      </c>
      <c r="J8132" s="20">
        <v>38</v>
      </c>
      <c r="K8132" s="20" t="s">
        <v>3</v>
      </c>
      <c r="L8132" t="s">
        <v>1464</v>
      </c>
      <c r="M8132" s="20">
        <v>11.64</v>
      </c>
      <c r="N8132" s="20">
        <v>8.36</v>
      </c>
      <c r="AE8132">
        <f t="shared" ref="AE8132:AE8195" si="127">YEAR(B8132)</f>
        <v>2006</v>
      </c>
    </row>
    <row r="8133" spans="1:31" x14ac:dyDescent="0.25">
      <c r="A8133" s="7">
        <v>8130</v>
      </c>
      <c r="B8133" s="8">
        <v>38937</v>
      </c>
      <c r="C8133" t="s">
        <v>3</v>
      </c>
      <c r="D8133" t="s">
        <v>717</v>
      </c>
      <c r="E8133" t="s">
        <v>9</v>
      </c>
      <c r="F8133" t="s">
        <v>624</v>
      </c>
      <c r="G8133" t="s">
        <v>11</v>
      </c>
      <c r="H8133" s="135" t="s">
        <v>1496</v>
      </c>
      <c r="I8133" t="s">
        <v>1454</v>
      </c>
      <c r="J8133" s="20">
        <v>16</v>
      </c>
      <c r="K8133" s="20" t="s">
        <v>3</v>
      </c>
      <c r="L8133" t="s">
        <v>1464</v>
      </c>
      <c r="M8133" s="20">
        <v>5.48</v>
      </c>
      <c r="N8133" s="20">
        <v>3.52</v>
      </c>
      <c r="AE8133">
        <f t="shared" si="127"/>
        <v>2006</v>
      </c>
    </row>
    <row r="8134" spans="1:31" x14ac:dyDescent="0.25">
      <c r="A8134" s="7">
        <v>8131</v>
      </c>
      <c r="B8134" s="8">
        <v>38937</v>
      </c>
      <c r="C8134" t="s">
        <v>3</v>
      </c>
      <c r="D8134" t="s">
        <v>678</v>
      </c>
      <c r="E8134" t="s">
        <v>9</v>
      </c>
      <c r="F8134" s="16" t="s">
        <v>35</v>
      </c>
      <c r="G8134" t="s">
        <v>569</v>
      </c>
      <c r="H8134" s="9" t="s">
        <v>2387</v>
      </c>
      <c r="I8134" t="s">
        <v>1455</v>
      </c>
      <c r="J8134" s="20">
        <v>10</v>
      </c>
      <c r="K8134" s="20" t="s">
        <v>3</v>
      </c>
      <c r="L8134" t="s">
        <v>1464</v>
      </c>
      <c r="M8134" s="20">
        <v>1.9</v>
      </c>
      <c r="N8134" s="20">
        <v>1.1000000000000001</v>
      </c>
      <c r="AE8134">
        <f t="shared" si="127"/>
        <v>2006</v>
      </c>
    </row>
    <row r="8135" spans="1:31" x14ac:dyDescent="0.25">
      <c r="A8135" s="7">
        <v>8132</v>
      </c>
      <c r="B8135" s="8">
        <v>38938</v>
      </c>
      <c r="C8135" t="s">
        <v>3</v>
      </c>
      <c r="D8135" t="s">
        <v>791</v>
      </c>
      <c r="E8135" t="s">
        <v>9</v>
      </c>
      <c r="F8135" t="s">
        <v>810</v>
      </c>
      <c r="G8135" t="s">
        <v>648</v>
      </c>
      <c r="H8135" s="135" t="s">
        <v>1795</v>
      </c>
      <c r="I8135" t="s">
        <v>1454</v>
      </c>
      <c r="J8135" s="20">
        <v>33</v>
      </c>
      <c r="K8135" s="20" t="s">
        <v>1465</v>
      </c>
      <c r="L8135" t="s">
        <v>1466</v>
      </c>
      <c r="M8135" s="20">
        <v>8.25</v>
      </c>
      <c r="N8135" s="20">
        <v>8.25</v>
      </c>
      <c r="AE8135">
        <f t="shared" si="127"/>
        <v>2006</v>
      </c>
    </row>
    <row r="8136" spans="1:31" x14ac:dyDescent="0.25">
      <c r="A8136" s="7">
        <v>8133</v>
      </c>
      <c r="B8136" s="8">
        <v>38938</v>
      </c>
      <c r="C8136" t="s">
        <v>3</v>
      </c>
      <c r="D8136" t="s">
        <v>786</v>
      </c>
      <c r="E8136" t="s">
        <v>9</v>
      </c>
      <c r="F8136" t="s">
        <v>817</v>
      </c>
      <c r="G8136" t="s">
        <v>14</v>
      </c>
      <c r="H8136" s="135" t="s">
        <v>1566</v>
      </c>
      <c r="I8136" t="s">
        <v>1454</v>
      </c>
      <c r="J8136" s="20">
        <v>15</v>
      </c>
      <c r="K8136" s="20" t="s">
        <v>3</v>
      </c>
      <c r="L8136" t="s">
        <v>1464</v>
      </c>
      <c r="M8136" s="20">
        <v>5.2</v>
      </c>
      <c r="N8136" s="20">
        <v>3.3</v>
      </c>
      <c r="AE8136">
        <f t="shared" si="127"/>
        <v>2006</v>
      </c>
    </row>
    <row r="8137" spans="1:31" x14ac:dyDescent="0.25">
      <c r="A8137" s="7">
        <v>8134</v>
      </c>
      <c r="B8137" s="8">
        <v>38938</v>
      </c>
      <c r="C8137" t="s">
        <v>3</v>
      </c>
      <c r="D8137" t="s">
        <v>43</v>
      </c>
      <c r="E8137" t="s">
        <v>9</v>
      </c>
      <c r="F8137" t="s">
        <v>667</v>
      </c>
      <c r="G8137" t="s">
        <v>11</v>
      </c>
      <c r="H8137" s="135" t="s">
        <v>1496</v>
      </c>
      <c r="I8137" t="s">
        <v>1454</v>
      </c>
      <c r="J8137" s="20">
        <v>29</v>
      </c>
      <c r="K8137" s="20" t="s">
        <v>1465</v>
      </c>
      <c r="L8137" t="s">
        <v>1466</v>
      </c>
      <c r="M8137" s="20">
        <v>7.25</v>
      </c>
      <c r="N8137" s="20">
        <v>7.25</v>
      </c>
      <c r="AE8137">
        <f t="shared" si="127"/>
        <v>2006</v>
      </c>
    </row>
    <row r="8138" spans="1:31" x14ac:dyDescent="0.25">
      <c r="A8138" s="7">
        <v>8135</v>
      </c>
      <c r="B8138" s="8">
        <v>38938</v>
      </c>
      <c r="C8138" t="s">
        <v>3</v>
      </c>
      <c r="D8138" t="s">
        <v>787</v>
      </c>
      <c r="E8138" t="s">
        <v>9</v>
      </c>
      <c r="F8138" t="s">
        <v>719</v>
      </c>
      <c r="G8138" t="s">
        <v>648</v>
      </c>
      <c r="H8138" s="135" t="s">
        <v>2296</v>
      </c>
      <c r="I8138" t="s">
        <v>1454</v>
      </c>
      <c r="J8138" s="20">
        <v>6</v>
      </c>
      <c r="K8138" s="20" t="s">
        <v>3</v>
      </c>
      <c r="L8138" t="s">
        <v>1464</v>
      </c>
      <c r="M8138" s="20">
        <v>2.6799999999999997</v>
      </c>
      <c r="N8138" s="20">
        <v>1.32</v>
      </c>
      <c r="AE8138">
        <f t="shared" si="127"/>
        <v>2006</v>
      </c>
    </row>
    <row r="8139" spans="1:31" x14ac:dyDescent="0.25">
      <c r="A8139" s="7">
        <v>8136</v>
      </c>
      <c r="B8139" s="8">
        <v>38939</v>
      </c>
      <c r="C8139" t="s">
        <v>3</v>
      </c>
      <c r="D8139" t="s">
        <v>789</v>
      </c>
      <c r="E8139" t="s">
        <v>9</v>
      </c>
      <c r="F8139" t="s">
        <v>545</v>
      </c>
      <c r="G8139" t="s">
        <v>14</v>
      </c>
      <c r="H8139" s="135" t="s">
        <v>1507</v>
      </c>
      <c r="I8139" t="s">
        <v>1454</v>
      </c>
      <c r="J8139" s="20">
        <v>23</v>
      </c>
      <c r="K8139" s="20" t="s">
        <v>3</v>
      </c>
      <c r="L8139" t="s">
        <v>1464</v>
      </c>
      <c r="M8139" s="20">
        <v>7.4399999999999995</v>
      </c>
      <c r="N8139" s="20">
        <v>5.0600000000000005</v>
      </c>
      <c r="AE8139">
        <f t="shared" si="127"/>
        <v>2006</v>
      </c>
    </row>
    <row r="8140" spans="1:31" x14ac:dyDescent="0.25">
      <c r="A8140" s="7">
        <v>8137</v>
      </c>
      <c r="B8140" s="8">
        <v>38939</v>
      </c>
      <c r="C8140" t="s">
        <v>3</v>
      </c>
      <c r="D8140" t="s">
        <v>543</v>
      </c>
      <c r="E8140" t="s">
        <v>9</v>
      </c>
      <c r="F8140" t="s">
        <v>427</v>
      </c>
      <c r="G8140" t="s">
        <v>648</v>
      </c>
      <c r="H8140" s="135" t="s">
        <v>2240</v>
      </c>
      <c r="I8140" t="s">
        <v>1454</v>
      </c>
      <c r="J8140" s="20">
        <v>20</v>
      </c>
      <c r="K8140" s="20" t="s">
        <v>1465</v>
      </c>
      <c r="L8140" t="s">
        <v>1466</v>
      </c>
      <c r="M8140" s="20">
        <v>5</v>
      </c>
      <c r="N8140" s="20">
        <v>5</v>
      </c>
      <c r="AE8140">
        <f t="shared" si="127"/>
        <v>2006</v>
      </c>
    </row>
    <row r="8141" spans="1:31" x14ac:dyDescent="0.25">
      <c r="A8141" s="7">
        <v>8138</v>
      </c>
      <c r="B8141" s="8">
        <v>38939</v>
      </c>
      <c r="C8141" t="s">
        <v>3</v>
      </c>
      <c r="D8141" t="s">
        <v>678</v>
      </c>
      <c r="E8141" t="s">
        <v>9</v>
      </c>
      <c r="F8141" t="s">
        <v>190</v>
      </c>
      <c r="G8141" t="s">
        <v>714</v>
      </c>
      <c r="H8141" s="135" t="s">
        <v>2060</v>
      </c>
      <c r="I8141" t="s">
        <v>1454</v>
      </c>
      <c r="J8141" s="20">
        <v>52</v>
      </c>
      <c r="K8141" s="20" t="s">
        <v>9</v>
      </c>
      <c r="L8141" t="s">
        <v>1463</v>
      </c>
      <c r="M8141" s="20">
        <v>12.48</v>
      </c>
      <c r="N8141" s="20">
        <v>14.52</v>
      </c>
      <c r="AE8141">
        <f t="shared" si="127"/>
        <v>2006</v>
      </c>
    </row>
    <row r="8142" spans="1:31" x14ac:dyDescent="0.25">
      <c r="A8142" s="7">
        <v>8139</v>
      </c>
      <c r="B8142" s="8">
        <v>38939</v>
      </c>
      <c r="C8142" t="s">
        <v>3</v>
      </c>
      <c r="D8142" t="s">
        <v>442</v>
      </c>
      <c r="E8142" t="s">
        <v>9</v>
      </c>
      <c r="F8142" t="s">
        <v>427</v>
      </c>
      <c r="G8142" t="s">
        <v>714</v>
      </c>
      <c r="H8142" s="135" t="s">
        <v>2004</v>
      </c>
      <c r="I8142" t="s">
        <v>1454</v>
      </c>
      <c r="J8142" s="20">
        <v>36</v>
      </c>
      <c r="K8142" s="20" t="s">
        <v>9</v>
      </c>
      <c r="L8142" t="s">
        <v>1464</v>
      </c>
      <c r="M8142" s="20">
        <v>7.92</v>
      </c>
      <c r="N8142" s="20">
        <v>11.08</v>
      </c>
      <c r="AE8142">
        <f t="shared" si="127"/>
        <v>2006</v>
      </c>
    </row>
    <row r="8143" spans="1:31" x14ac:dyDescent="0.25">
      <c r="A8143" s="7">
        <v>8140</v>
      </c>
      <c r="B8143" s="8">
        <v>38939</v>
      </c>
      <c r="C8143" t="s">
        <v>3</v>
      </c>
      <c r="D8143" t="s">
        <v>789</v>
      </c>
      <c r="E8143" t="s">
        <v>9</v>
      </c>
      <c r="F8143" t="s">
        <v>210</v>
      </c>
      <c r="G8143" t="s">
        <v>24</v>
      </c>
      <c r="H8143" s="135" t="s">
        <v>1493</v>
      </c>
      <c r="I8143" t="s">
        <v>1454</v>
      </c>
      <c r="J8143" s="20">
        <v>38</v>
      </c>
      <c r="K8143" s="20" t="s">
        <v>9</v>
      </c>
      <c r="L8143" t="s">
        <v>1464</v>
      </c>
      <c r="M8143" s="20">
        <v>8.36</v>
      </c>
      <c r="N8143" s="20">
        <v>11.64</v>
      </c>
      <c r="AE8143">
        <f t="shared" si="127"/>
        <v>2006</v>
      </c>
    </row>
    <row r="8144" spans="1:31" x14ac:dyDescent="0.25">
      <c r="A8144" s="7">
        <v>8141</v>
      </c>
      <c r="B8144" s="8">
        <v>38940</v>
      </c>
      <c r="C8144" t="s">
        <v>3</v>
      </c>
      <c r="D8144" t="s">
        <v>789</v>
      </c>
      <c r="E8144" t="s">
        <v>9</v>
      </c>
      <c r="F8144" t="s">
        <v>129</v>
      </c>
      <c r="G8144" t="s">
        <v>633</v>
      </c>
      <c r="H8144" s="135" t="s">
        <v>1496</v>
      </c>
      <c r="I8144" t="s">
        <v>1454</v>
      </c>
      <c r="J8144" s="20">
        <v>17</v>
      </c>
      <c r="K8144" s="20" t="s">
        <v>9</v>
      </c>
      <c r="L8144" t="s">
        <v>1464</v>
      </c>
      <c r="M8144" s="20">
        <v>3.74</v>
      </c>
      <c r="N8144" s="20">
        <v>5.76</v>
      </c>
      <c r="AE8144">
        <f t="shared" si="127"/>
        <v>2006</v>
      </c>
    </row>
    <row r="8145" spans="1:31" x14ac:dyDescent="0.25">
      <c r="A8145" s="7">
        <v>8142</v>
      </c>
      <c r="B8145" s="8">
        <v>38940</v>
      </c>
      <c r="C8145" t="s">
        <v>3</v>
      </c>
      <c r="D8145" t="s">
        <v>794</v>
      </c>
      <c r="E8145" t="s">
        <v>9</v>
      </c>
      <c r="F8145" t="s">
        <v>678</v>
      </c>
      <c r="G8145" t="s">
        <v>648</v>
      </c>
      <c r="H8145" s="135" t="s">
        <v>2311</v>
      </c>
      <c r="I8145" t="s">
        <v>1455</v>
      </c>
      <c r="J8145" s="20">
        <v>20</v>
      </c>
      <c r="K8145" s="20" t="s">
        <v>1465</v>
      </c>
      <c r="L8145" t="s">
        <v>1466</v>
      </c>
      <c r="M8145" s="20">
        <v>2.5</v>
      </c>
      <c r="N8145" s="20">
        <v>2.5</v>
      </c>
      <c r="AE8145">
        <f t="shared" si="127"/>
        <v>2006</v>
      </c>
    </row>
    <row r="8146" spans="1:31" x14ac:dyDescent="0.25">
      <c r="A8146" s="7">
        <v>8143</v>
      </c>
      <c r="B8146" s="8">
        <v>38940</v>
      </c>
      <c r="C8146" t="s">
        <v>3</v>
      </c>
      <c r="D8146" t="s">
        <v>822</v>
      </c>
      <c r="E8146" t="s">
        <v>9</v>
      </c>
      <c r="F8146" t="s">
        <v>678</v>
      </c>
      <c r="G8146" t="s">
        <v>732</v>
      </c>
      <c r="H8146" s="135" t="s">
        <v>2235</v>
      </c>
      <c r="I8146" t="s">
        <v>1458</v>
      </c>
      <c r="J8146" s="20">
        <v>12</v>
      </c>
      <c r="K8146" s="20" t="s">
        <v>9</v>
      </c>
      <c r="L8146" t="s">
        <v>1464</v>
      </c>
      <c r="M8146" s="20">
        <v>30</v>
      </c>
      <c r="N8146" s="20">
        <v>10</v>
      </c>
      <c r="AE8146">
        <f t="shared" si="127"/>
        <v>2006</v>
      </c>
    </row>
    <row r="8147" spans="1:31" x14ac:dyDescent="0.25">
      <c r="A8147" s="7">
        <v>8144</v>
      </c>
      <c r="B8147" s="8">
        <v>38941</v>
      </c>
      <c r="C8147" t="s">
        <v>3</v>
      </c>
      <c r="D8147" t="s">
        <v>822</v>
      </c>
      <c r="E8147" t="s">
        <v>9</v>
      </c>
      <c r="F8147" t="s">
        <v>792</v>
      </c>
      <c r="G8147" t="s">
        <v>732</v>
      </c>
      <c r="H8147" s="135" t="s">
        <v>2191</v>
      </c>
      <c r="I8147" t="s">
        <v>1454</v>
      </c>
      <c r="J8147" s="20">
        <v>40</v>
      </c>
      <c r="K8147" s="20" t="s">
        <v>9</v>
      </c>
      <c r="L8147" t="s">
        <v>1464</v>
      </c>
      <c r="M8147" s="20">
        <v>8.8000000000000007</v>
      </c>
      <c r="N8147" s="20">
        <v>12.2</v>
      </c>
      <c r="AE8147">
        <f t="shared" si="127"/>
        <v>2006</v>
      </c>
    </row>
    <row r="8148" spans="1:31" x14ac:dyDescent="0.25">
      <c r="A8148" s="7">
        <v>8145</v>
      </c>
      <c r="B8148" s="8">
        <v>38941</v>
      </c>
      <c r="C8148" t="s">
        <v>3</v>
      </c>
      <c r="D8148" t="s">
        <v>426</v>
      </c>
      <c r="E8148" t="s">
        <v>9</v>
      </c>
      <c r="F8148" t="s">
        <v>667</v>
      </c>
      <c r="G8148" t="s">
        <v>633</v>
      </c>
      <c r="H8148" s="135" t="s">
        <v>1780</v>
      </c>
      <c r="I8148" t="s">
        <v>1454</v>
      </c>
      <c r="J8148" s="20">
        <v>18</v>
      </c>
      <c r="K8148" s="20" t="s">
        <v>3</v>
      </c>
      <c r="L8148" t="s">
        <v>1464</v>
      </c>
      <c r="M8148" s="20">
        <v>6.04</v>
      </c>
      <c r="N8148" s="20">
        <v>3.96</v>
      </c>
      <c r="AE8148">
        <f t="shared" si="127"/>
        <v>2006</v>
      </c>
    </row>
    <row r="8149" spans="1:31" x14ac:dyDescent="0.25">
      <c r="A8149" s="7">
        <v>8146</v>
      </c>
      <c r="B8149" s="8">
        <v>38941</v>
      </c>
      <c r="C8149" t="s">
        <v>3</v>
      </c>
      <c r="D8149" t="s">
        <v>756</v>
      </c>
      <c r="E8149" t="s">
        <v>9</v>
      </c>
      <c r="F8149" t="s">
        <v>817</v>
      </c>
      <c r="G8149" t="s">
        <v>14</v>
      </c>
      <c r="H8149" s="135" t="s">
        <v>1532</v>
      </c>
      <c r="I8149" t="s">
        <v>1454</v>
      </c>
      <c r="J8149" s="20">
        <v>36</v>
      </c>
      <c r="K8149" s="20" t="s">
        <v>3</v>
      </c>
      <c r="L8149" t="s">
        <v>1464</v>
      </c>
      <c r="M8149" s="20">
        <v>11.08</v>
      </c>
      <c r="N8149" s="20">
        <v>7.92</v>
      </c>
      <c r="AE8149">
        <f t="shared" si="127"/>
        <v>2006</v>
      </c>
    </row>
    <row r="8150" spans="1:31" x14ac:dyDescent="0.25">
      <c r="A8150" s="7">
        <v>8147</v>
      </c>
      <c r="B8150" s="8">
        <v>38941</v>
      </c>
      <c r="C8150" t="s">
        <v>3</v>
      </c>
      <c r="D8150" t="s">
        <v>793</v>
      </c>
      <c r="E8150" t="s">
        <v>9</v>
      </c>
      <c r="F8150" t="s">
        <v>817</v>
      </c>
      <c r="G8150" t="s">
        <v>14</v>
      </c>
      <c r="H8150" s="135" t="s">
        <v>1491</v>
      </c>
      <c r="I8150" t="s">
        <v>1454</v>
      </c>
      <c r="J8150" s="20">
        <v>28</v>
      </c>
      <c r="K8150" s="20" t="s">
        <v>3</v>
      </c>
      <c r="L8150" t="s">
        <v>1464</v>
      </c>
      <c r="M8150" s="20">
        <v>8.84</v>
      </c>
      <c r="N8150" s="20">
        <v>6.16</v>
      </c>
      <c r="AE8150">
        <f t="shared" si="127"/>
        <v>2006</v>
      </c>
    </row>
    <row r="8151" spans="1:31" x14ac:dyDescent="0.25">
      <c r="A8151" s="7">
        <v>8148</v>
      </c>
      <c r="B8151" s="8">
        <v>38941</v>
      </c>
      <c r="C8151" t="s">
        <v>3</v>
      </c>
      <c r="D8151" t="s">
        <v>668</v>
      </c>
      <c r="E8151" t="s">
        <v>9</v>
      </c>
      <c r="F8151" t="s">
        <v>734</v>
      </c>
      <c r="G8151" t="s">
        <v>633</v>
      </c>
      <c r="H8151" s="135" t="s">
        <v>1767</v>
      </c>
      <c r="I8151" t="s">
        <v>1454</v>
      </c>
      <c r="J8151" s="20">
        <v>26</v>
      </c>
      <c r="K8151" s="20" t="s">
        <v>9</v>
      </c>
      <c r="L8151" t="s">
        <v>1464</v>
      </c>
      <c r="M8151" s="20">
        <v>5.72</v>
      </c>
      <c r="N8151" s="20">
        <v>8.2800000000000011</v>
      </c>
      <c r="AE8151">
        <f t="shared" si="127"/>
        <v>2006</v>
      </c>
    </row>
    <row r="8152" spans="1:31" x14ac:dyDescent="0.25">
      <c r="A8152" s="7">
        <v>8149</v>
      </c>
      <c r="B8152" s="8">
        <v>38941</v>
      </c>
      <c r="C8152" t="s">
        <v>3</v>
      </c>
      <c r="D8152" t="s">
        <v>712</v>
      </c>
      <c r="E8152" t="s">
        <v>9</v>
      </c>
      <c r="F8152" t="s">
        <v>667</v>
      </c>
      <c r="G8152" t="s">
        <v>377</v>
      </c>
      <c r="H8152" s="9" t="s">
        <v>2096</v>
      </c>
      <c r="I8152" t="s">
        <v>1454</v>
      </c>
      <c r="J8152" s="20">
        <v>25</v>
      </c>
      <c r="K8152" s="20" t="s">
        <v>9</v>
      </c>
      <c r="L8152" t="s">
        <v>1463</v>
      </c>
      <c r="M8152" s="20">
        <v>6</v>
      </c>
      <c r="N8152" s="20">
        <v>7.5</v>
      </c>
      <c r="AE8152">
        <f t="shared" si="127"/>
        <v>2006</v>
      </c>
    </row>
    <row r="8153" spans="1:31" x14ac:dyDescent="0.25">
      <c r="A8153" s="7">
        <v>8150</v>
      </c>
      <c r="B8153" s="8">
        <v>38942</v>
      </c>
      <c r="C8153" t="s">
        <v>3</v>
      </c>
      <c r="D8153" t="s">
        <v>187</v>
      </c>
      <c r="E8153" t="s">
        <v>9</v>
      </c>
      <c r="F8153" t="s">
        <v>821</v>
      </c>
      <c r="G8153" t="s">
        <v>14</v>
      </c>
      <c r="H8153" s="135" t="s">
        <v>1507</v>
      </c>
      <c r="I8153" t="s">
        <v>1454</v>
      </c>
      <c r="J8153" s="20">
        <v>35</v>
      </c>
      <c r="K8153" s="20" t="s">
        <v>3</v>
      </c>
      <c r="L8153" t="s">
        <v>1464</v>
      </c>
      <c r="M8153" s="20">
        <v>10.8</v>
      </c>
      <c r="N8153" s="20">
        <v>7.7</v>
      </c>
      <c r="AE8153">
        <f t="shared" si="127"/>
        <v>2006</v>
      </c>
    </row>
    <row r="8154" spans="1:31" x14ac:dyDescent="0.25">
      <c r="A8154" s="7">
        <v>8151</v>
      </c>
      <c r="B8154" s="8">
        <v>38942</v>
      </c>
      <c r="C8154" t="s">
        <v>3</v>
      </c>
      <c r="D8154" t="s">
        <v>187</v>
      </c>
      <c r="E8154" t="s">
        <v>9</v>
      </c>
      <c r="F8154" t="s">
        <v>795</v>
      </c>
      <c r="G8154" t="s">
        <v>714</v>
      </c>
      <c r="H8154" s="135" t="s">
        <v>1496</v>
      </c>
      <c r="I8154" t="s">
        <v>1454</v>
      </c>
      <c r="J8154" s="20">
        <v>12</v>
      </c>
      <c r="K8154" s="20" t="s">
        <v>3</v>
      </c>
      <c r="L8154" t="s">
        <v>1464</v>
      </c>
      <c r="M8154" s="20">
        <v>4.3599999999999994</v>
      </c>
      <c r="N8154" s="20">
        <v>2.64</v>
      </c>
      <c r="AE8154">
        <f t="shared" si="127"/>
        <v>2006</v>
      </c>
    </row>
    <row r="8155" spans="1:31" x14ac:dyDescent="0.25">
      <c r="A8155" s="7">
        <v>8152</v>
      </c>
      <c r="B8155" s="8">
        <v>38942</v>
      </c>
      <c r="C8155" t="s">
        <v>3</v>
      </c>
      <c r="D8155" t="s">
        <v>187</v>
      </c>
      <c r="E8155" t="s">
        <v>9</v>
      </c>
      <c r="F8155" t="s">
        <v>795</v>
      </c>
      <c r="G8155" t="s">
        <v>714</v>
      </c>
      <c r="H8155" s="135" t="s">
        <v>1496</v>
      </c>
      <c r="I8155" t="s">
        <v>1454</v>
      </c>
      <c r="J8155" s="20">
        <v>18</v>
      </c>
      <c r="K8155" s="20" t="s">
        <v>3</v>
      </c>
      <c r="L8155" t="s">
        <v>1464</v>
      </c>
      <c r="M8155" s="20">
        <v>6.04</v>
      </c>
      <c r="N8155" s="20">
        <v>3.96</v>
      </c>
      <c r="AE8155">
        <f t="shared" si="127"/>
        <v>2006</v>
      </c>
    </row>
    <row r="8156" spans="1:31" x14ac:dyDescent="0.25">
      <c r="A8156" s="7">
        <v>8153</v>
      </c>
      <c r="B8156" s="8">
        <v>38942</v>
      </c>
      <c r="C8156" t="s">
        <v>3</v>
      </c>
      <c r="D8156" t="s">
        <v>187</v>
      </c>
      <c r="E8156" t="s">
        <v>9</v>
      </c>
      <c r="F8156" t="s">
        <v>795</v>
      </c>
      <c r="G8156" t="s">
        <v>714</v>
      </c>
      <c r="H8156" s="135" t="s">
        <v>1496</v>
      </c>
      <c r="I8156" t="s">
        <v>1454</v>
      </c>
      <c r="J8156" s="20">
        <v>31</v>
      </c>
      <c r="K8156" s="20" t="s">
        <v>3</v>
      </c>
      <c r="L8156" t="s">
        <v>1464</v>
      </c>
      <c r="M8156" s="20">
        <v>9.68</v>
      </c>
      <c r="N8156" s="20">
        <v>6.82</v>
      </c>
      <c r="AE8156">
        <f t="shared" si="127"/>
        <v>2006</v>
      </c>
    </row>
    <row r="8157" spans="1:31" x14ac:dyDescent="0.25">
      <c r="A8157" s="7">
        <v>8154</v>
      </c>
      <c r="B8157" s="8">
        <v>38943</v>
      </c>
      <c r="C8157" t="s">
        <v>3</v>
      </c>
      <c r="D8157" t="s">
        <v>822</v>
      </c>
      <c r="E8157" t="s">
        <v>9</v>
      </c>
      <c r="F8157" t="s">
        <v>682</v>
      </c>
      <c r="G8157" t="s">
        <v>732</v>
      </c>
      <c r="H8157" s="135" t="s">
        <v>2138</v>
      </c>
      <c r="I8157" t="s">
        <v>1454</v>
      </c>
      <c r="J8157" s="20">
        <v>1</v>
      </c>
      <c r="K8157" s="20" t="s">
        <v>1465</v>
      </c>
      <c r="L8157" t="s">
        <v>1466</v>
      </c>
      <c r="M8157" s="20">
        <v>0.25</v>
      </c>
      <c r="N8157" s="20">
        <v>0.25</v>
      </c>
      <c r="AE8157">
        <f t="shared" si="127"/>
        <v>2006</v>
      </c>
    </row>
    <row r="8158" spans="1:31" x14ac:dyDescent="0.25">
      <c r="A8158" s="7">
        <v>8155</v>
      </c>
      <c r="B8158" s="8">
        <v>38943</v>
      </c>
      <c r="C8158" t="s">
        <v>3</v>
      </c>
      <c r="D8158" t="s">
        <v>177</v>
      </c>
      <c r="E8158" t="s">
        <v>9</v>
      </c>
      <c r="F8158" t="s">
        <v>91</v>
      </c>
      <c r="G8158" t="s">
        <v>377</v>
      </c>
      <c r="H8158" s="135" t="s">
        <v>1496</v>
      </c>
      <c r="I8158" t="s">
        <v>1454</v>
      </c>
      <c r="J8158" s="20">
        <v>72</v>
      </c>
      <c r="K8158" s="20" t="s">
        <v>1465</v>
      </c>
      <c r="L8158" t="s">
        <v>1466</v>
      </c>
      <c r="M8158" s="20">
        <v>18</v>
      </c>
      <c r="N8158" s="20">
        <v>18</v>
      </c>
      <c r="AE8158">
        <f t="shared" si="127"/>
        <v>2006</v>
      </c>
    </row>
    <row r="8159" spans="1:31" x14ac:dyDescent="0.25">
      <c r="A8159" s="7">
        <v>8156</v>
      </c>
      <c r="B8159" s="8">
        <v>38943</v>
      </c>
      <c r="C8159" t="s">
        <v>3</v>
      </c>
      <c r="D8159" t="s">
        <v>178</v>
      </c>
      <c r="E8159" t="s">
        <v>9</v>
      </c>
      <c r="F8159" t="s">
        <v>91</v>
      </c>
      <c r="G8159" t="s">
        <v>732</v>
      </c>
      <c r="H8159" s="135" t="s">
        <v>2388</v>
      </c>
      <c r="I8159" t="s">
        <v>1454</v>
      </c>
      <c r="J8159" s="20">
        <v>69</v>
      </c>
      <c r="K8159" s="20" t="s">
        <v>9</v>
      </c>
      <c r="L8159" t="s">
        <v>1464</v>
      </c>
      <c r="M8159" s="20">
        <v>15.18</v>
      </c>
      <c r="N8159" s="20">
        <v>20.32</v>
      </c>
      <c r="AE8159">
        <f t="shared" si="127"/>
        <v>2006</v>
      </c>
    </row>
    <row r="8160" spans="1:31" x14ac:dyDescent="0.25">
      <c r="A8160" s="7">
        <v>8157</v>
      </c>
      <c r="B8160" s="8">
        <v>38944</v>
      </c>
      <c r="C8160" t="s">
        <v>3</v>
      </c>
      <c r="D8160" t="s">
        <v>789</v>
      </c>
      <c r="E8160" t="s">
        <v>9</v>
      </c>
      <c r="F8160" t="s">
        <v>562</v>
      </c>
      <c r="G8160" t="s">
        <v>17</v>
      </c>
      <c r="H8160" s="135" t="s">
        <v>1496</v>
      </c>
      <c r="I8160" t="s">
        <v>1454</v>
      </c>
      <c r="J8160" s="20">
        <v>16</v>
      </c>
      <c r="K8160" s="20" t="s">
        <v>1465</v>
      </c>
      <c r="L8160" t="s">
        <v>1466</v>
      </c>
      <c r="M8160" s="20">
        <v>4</v>
      </c>
      <c r="N8160" s="20">
        <v>4</v>
      </c>
      <c r="AE8160">
        <f t="shared" si="127"/>
        <v>2006</v>
      </c>
    </row>
    <row r="8161" spans="1:31" x14ac:dyDescent="0.25">
      <c r="A8161" s="7">
        <v>8158</v>
      </c>
      <c r="B8161" s="8">
        <v>38944</v>
      </c>
      <c r="C8161" t="s">
        <v>3</v>
      </c>
      <c r="D8161" t="s">
        <v>206</v>
      </c>
      <c r="E8161" t="s">
        <v>9</v>
      </c>
      <c r="F8161" t="s">
        <v>52</v>
      </c>
      <c r="G8161" t="s">
        <v>24</v>
      </c>
      <c r="H8161" s="135" t="s">
        <v>1493</v>
      </c>
      <c r="I8161" t="s">
        <v>1454</v>
      </c>
      <c r="J8161" s="20">
        <v>38</v>
      </c>
      <c r="K8161" s="20" t="s">
        <v>9</v>
      </c>
      <c r="L8161" t="s">
        <v>1464</v>
      </c>
      <c r="M8161" s="20">
        <v>8.36</v>
      </c>
      <c r="N8161" s="20">
        <v>11.64</v>
      </c>
      <c r="AE8161">
        <f t="shared" si="127"/>
        <v>2006</v>
      </c>
    </row>
    <row r="8162" spans="1:31" x14ac:dyDescent="0.25">
      <c r="A8162" s="7">
        <v>8159</v>
      </c>
      <c r="B8162" s="8">
        <v>38944</v>
      </c>
      <c r="C8162" t="s">
        <v>3</v>
      </c>
      <c r="D8162" t="s">
        <v>187</v>
      </c>
      <c r="E8162" t="s">
        <v>9</v>
      </c>
      <c r="F8162" t="s">
        <v>131</v>
      </c>
      <c r="G8162" t="s">
        <v>714</v>
      </c>
      <c r="H8162" s="135" t="s">
        <v>1496</v>
      </c>
      <c r="I8162" t="s">
        <v>1454</v>
      </c>
      <c r="J8162" s="20">
        <v>10</v>
      </c>
      <c r="K8162" s="20" t="s">
        <v>1465</v>
      </c>
      <c r="L8162" t="s">
        <v>1466</v>
      </c>
      <c r="M8162" s="20">
        <v>2.5</v>
      </c>
      <c r="N8162" s="20">
        <v>2.5</v>
      </c>
      <c r="AE8162">
        <f t="shared" si="127"/>
        <v>2006</v>
      </c>
    </row>
    <row r="8163" spans="1:31" x14ac:dyDescent="0.25">
      <c r="A8163" s="7">
        <v>8160</v>
      </c>
      <c r="B8163" s="8">
        <v>38945</v>
      </c>
      <c r="C8163" t="s">
        <v>3</v>
      </c>
      <c r="D8163" t="s">
        <v>668</v>
      </c>
      <c r="E8163" t="s">
        <v>9</v>
      </c>
      <c r="F8163" t="s">
        <v>224</v>
      </c>
      <c r="G8163" t="s">
        <v>732</v>
      </c>
      <c r="H8163" s="135" t="s">
        <v>2109</v>
      </c>
      <c r="I8163" t="s">
        <v>1454</v>
      </c>
      <c r="J8163" s="20">
        <v>18</v>
      </c>
      <c r="K8163" s="20" t="s">
        <v>3</v>
      </c>
      <c r="L8163" t="s">
        <v>1464</v>
      </c>
      <c r="M8163" s="20">
        <v>6.04</v>
      </c>
      <c r="N8163" s="20">
        <v>3.96</v>
      </c>
      <c r="AE8163">
        <f t="shared" si="127"/>
        <v>2006</v>
      </c>
    </row>
    <row r="8164" spans="1:31" x14ac:dyDescent="0.25">
      <c r="A8164" s="7">
        <v>8161</v>
      </c>
      <c r="B8164" s="8">
        <v>38945</v>
      </c>
      <c r="C8164" t="s">
        <v>3</v>
      </c>
      <c r="D8164" t="s">
        <v>557</v>
      </c>
      <c r="E8164" t="s">
        <v>9</v>
      </c>
      <c r="F8164" t="s">
        <v>727</v>
      </c>
      <c r="G8164" t="s">
        <v>569</v>
      </c>
      <c r="H8164" s="135" t="s">
        <v>1669</v>
      </c>
      <c r="I8164" t="s">
        <v>1454</v>
      </c>
      <c r="J8164" s="20">
        <v>34</v>
      </c>
      <c r="K8164" s="20" t="s">
        <v>3</v>
      </c>
      <c r="L8164" t="s">
        <v>1464</v>
      </c>
      <c r="M8164" s="20">
        <v>10.52</v>
      </c>
      <c r="N8164" s="20">
        <v>7.48</v>
      </c>
      <c r="AE8164">
        <f t="shared" si="127"/>
        <v>2006</v>
      </c>
    </row>
    <row r="8165" spans="1:31" x14ac:dyDescent="0.25">
      <c r="A8165" s="7">
        <v>8162</v>
      </c>
      <c r="B8165" s="8">
        <v>38945</v>
      </c>
      <c r="C8165" t="s">
        <v>3</v>
      </c>
      <c r="D8165" t="s">
        <v>629</v>
      </c>
      <c r="E8165" t="s">
        <v>9</v>
      </c>
      <c r="F8165" t="s">
        <v>78</v>
      </c>
      <c r="G8165" t="s">
        <v>569</v>
      </c>
      <c r="H8165" s="135" t="s">
        <v>1951</v>
      </c>
      <c r="I8165" t="s">
        <v>1454</v>
      </c>
      <c r="J8165" s="20">
        <v>25</v>
      </c>
      <c r="K8165" s="20" t="s">
        <v>9</v>
      </c>
      <c r="L8165" t="s">
        <v>1464</v>
      </c>
      <c r="M8165" s="20">
        <v>5.5</v>
      </c>
      <c r="N8165" s="20">
        <v>8</v>
      </c>
      <c r="AE8165">
        <f t="shared" si="127"/>
        <v>2006</v>
      </c>
    </row>
    <row r="8166" spans="1:31" x14ac:dyDescent="0.25">
      <c r="A8166" s="7">
        <v>8163</v>
      </c>
      <c r="B8166" s="8">
        <v>38945</v>
      </c>
      <c r="C8166" t="s">
        <v>3</v>
      </c>
      <c r="D8166" t="s">
        <v>823</v>
      </c>
      <c r="E8166" t="s">
        <v>9</v>
      </c>
      <c r="F8166" t="s">
        <v>789</v>
      </c>
      <c r="G8166" t="s">
        <v>648</v>
      </c>
      <c r="H8166" s="135" t="s">
        <v>1877</v>
      </c>
      <c r="I8166" t="s">
        <v>1458</v>
      </c>
      <c r="J8166" s="20">
        <v>6</v>
      </c>
      <c r="K8166" s="20" t="s">
        <v>9</v>
      </c>
      <c r="L8166" t="s">
        <v>1463</v>
      </c>
      <c r="M8166" s="20">
        <v>30</v>
      </c>
      <c r="N8166" s="20">
        <v>10</v>
      </c>
      <c r="AE8166">
        <f t="shared" si="127"/>
        <v>2006</v>
      </c>
    </row>
    <row r="8167" spans="1:31" x14ac:dyDescent="0.25">
      <c r="A8167" s="7">
        <v>8164</v>
      </c>
      <c r="B8167" s="8">
        <v>38945</v>
      </c>
      <c r="C8167" t="s">
        <v>3</v>
      </c>
      <c r="D8167" t="s">
        <v>823</v>
      </c>
      <c r="E8167" t="s">
        <v>9</v>
      </c>
      <c r="F8167" t="s">
        <v>789</v>
      </c>
      <c r="G8167" t="s">
        <v>14</v>
      </c>
      <c r="H8167" s="135" t="s">
        <v>1489</v>
      </c>
      <c r="I8167" t="s">
        <v>1455</v>
      </c>
      <c r="J8167" s="20">
        <v>6</v>
      </c>
      <c r="K8167" s="20" t="s">
        <v>1465</v>
      </c>
      <c r="L8167" t="s">
        <v>1466</v>
      </c>
      <c r="M8167" s="20">
        <v>0.75</v>
      </c>
      <c r="N8167" s="20">
        <v>0.75</v>
      </c>
      <c r="AE8167">
        <f t="shared" si="127"/>
        <v>2006</v>
      </c>
    </row>
    <row r="8168" spans="1:31" x14ac:dyDescent="0.25">
      <c r="A8168" s="7">
        <v>8165</v>
      </c>
      <c r="B8168" s="8">
        <v>38945</v>
      </c>
      <c r="C8168" t="s">
        <v>3</v>
      </c>
      <c r="D8168" t="s">
        <v>823</v>
      </c>
      <c r="E8168" t="s">
        <v>9</v>
      </c>
      <c r="F8168" t="s">
        <v>789</v>
      </c>
      <c r="G8168" t="s">
        <v>14</v>
      </c>
      <c r="H8168" s="135" t="s">
        <v>1489</v>
      </c>
      <c r="I8168" t="s">
        <v>1455</v>
      </c>
      <c r="J8168" s="20">
        <v>6</v>
      </c>
      <c r="K8168" s="20" t="s">
        <v>3</v>
      </c>
      <c r="L8168" t="s">
        <v>1464</v>
      </c>
      <c r="M8168" s="20">
        <v>1.3399999999999999</v>
      </c>
      <c r="N8168" s="20">
        <v>0.66</v>
      </c>
      <c r="AE8168">
        <f t="shared" si="127"/>
        <v>2006</v>
      </c>
    </row>
    <row r="8169" spans="1:31" x14ac:dyDescent="0.25">
      <c r="A8169" s="7">
        <v>8166</v>
      </c>
      <c r="B8169" s="8">
        <v>38945</v>
      </c>
      <c r="C8169" t="s">
        <v>3</v>
      </c>
      <c r="D8169" t="s">
        <v>43</v>
      </c>
      <c r="E8169" t="s">
        <v>9</v>
      </c>
      <c r="F8169" t="s">
        <v>667</v>
      </c>
      <c r="G8169" t="s">
        <v>11</v>
      </c>
      <c r="H8169" s="135" t="s">
        <v>1496</v>
      </c>
      <c r="I8169" t="s">
        <v>1454</v>
      </c>
      <c r="J8169" s="20">
        <v>29</v>
      </c>
      <c r="K8169" s="20" t="s">
        <v>1465</v>
      </c>
      <c r="L8169" t="s">
        <v>1466</v>
      </c>
      <c r="M8169" s="20">
        <v>7.25</v>
      </c>
      <c r="N8169" s="20">
        <v>7.25</v>
      </c>
      <c r="AE8169">
        <f t="shared" si="127"/>
        <v>2006</v>
      </c>
    </row>
    <row r="8170" spans="1:31" x14ac:dyDescent="0.25">
      <c r="A8170" s="7">
        <v>8167</v>
      </c>
      <c r="B8170" s="8">
        <v>38945</v>
      </c>
      <c r="C8170" t="s">
        <v>3</v>
      </c>
      <c r="D8170" t="s">
        <v>202</v>
      </c>
      <c r="E8170" t="s">
        <v>9</v>
      </c>
      <c r="F8170" t="s">
        <v>817</v>
      </c>
      <c r="G8170" t="s">
        <v>14</v>
      </c>
      <c r="H8170" s="135" t="s">
        <v>1496</v>
      </c>
      <c r="I8170" t="s">
        <v>1454</v>
      </c>
      <c r="J8170" s="20">
        <v>90</v>
      </c>
      <c r="K8170" s="20" t="s">
        <v>3</v>
      </c>
      <c r="L8170" t="s">
        <v>1464</v>
      </c>
      <c r="M8170" s="20">
        <v>26.2</v>
      </c>
      <c r="N8170" s="20">
        <v>19.8</v>
      </c>
      <c r="AE8170">
        <f t="shared" si="127"/>
        <v>2006</v>
      </c>
    </row>
    <row r="8171" spans="1:31" x14ac:dyDescent="0.25">
      <c r="A8171" s="7">
        <v>8168</v>
      </c>
      <c r="B8171" s="8">
        <v>38945</v>
      </c>
      <c r="C8171" t="s">
        <v>3</v>
      </c>
      <c r="D8171" t="s">
        <v>543</v>
      </c>
      <c r="E8171" t="s">
        <v>9</v>
      </c>
      <c r="F8171" t="s">
        <v>233</v>
      </c>
      <c r="G8171" t="s">
        <v>714</v>
      </c>
      <c r="H8171" s="135" t="s">
        <v>1496</v>
      </c>
      <c r="I8171" t="s">
        <v>1454</v>
      </c>
      <c r="J8171" s="20">
        <v>18</v>
      </c>
      <c r="K8171" s="20" t="s">
        <v>9</v>
      </c>
      <c r="L8171" t="s">
        <v>1464</v>
      </c>
      <c r="M8171" s="20">
        <v>3.96</v>
      </c>
      <c r="N8171" s="20">
        <v>6.04</v>
      </c>
      <c r="AE8171">
        <f t="shared" si="127"/>
        <v>2006</v>
      </c>
    </row>
    <row r="8172" spans="1:31" x14ac:dyDescent="0.25">
      <c r="A8172" s="7">
        <v>8169</v>
      </c>
      <c r="B8172" s="8">
        <v>38945</v>
      </c>
      <c r="C8172" t="s">
        <v>3</v>
      </c>
      <c r="D8172" t="s">
        <v>787</v>
      </c>
      <c r="E8172" t="s">
        <v>9</v>
      </c>
      <c r="F8172" t="s">
        <v>189</v>
      </c>
      <c r="G8172" t="s">
        <v>732</v>
      </c>
      <c r="H8172" s="135" t="s">
        <v>1496</v>
      </c>
      <c r="I8172" t="s">
        <v>1454</v>
      </c>
      <c r="J8172" s="20">
        <v>11</v>
      </c>
      <c r="K8172" s="20" t="s">
        <v>9</v>
      </c>
      <c r="L8172" t="s">
        <v>1464</v>
      </c>
      <c r="M8172" s="20">
        <v>2.42</v>
      </c>
      <c r="N8172" s="20">
        <v>4.08</v>
      </c>
      <c r="AE8172">
        <f t="shared" si="127"/>
        <v>2006</v>
      </c>
    </row>
    <row r="8173" spans="1:31" x14ac:dyDescent="0.25">
      <c r="A8173" s="7">
        <v>8170</v>
      </c>
      <c r="B8173" s="8">
        <v>38946</v>
      </c>
      <c r="C8173" t="s">
        <v>3</v>
      </c>
      <c r="D8173" t="s">
        <v>766</v>
      </c>
      <c r="E8173" t="s">
        <v>9</v>
      </c>
      <c r="F8173" t="s">
        <v>758</v>
      </c>
      <c r="G8173" t="s">
        <v>633</v>
      </c>
      <c r="H8173" s="135" t="s">
        <v>1496</v>
      </c>
      <c r="I8173" t="s">
        <v>1454</v>
      </c>
      <c r="J8173" s="20">
        <v>10</v>
      </c>
      <c r="K8173" s="20" t="s">
        <v>9</v>
      </c>
      <c r="L8173" t="s">
        <v>1464</v>
      </c>
      <c r="M8173" s="20">
        <v>2.2000000000000002</v>
      </c>
      <c r="N8173" s="20">
        <v>3.8</v>
      </c>
      <c r="AE8173">
        <f t="shared" si="127"/>
        <v>2006</v>
      </c>
    </row>
    <row r="8174" spans="1:31" x14ac:dyDescent="0.25">
      <c r="A8174" s="7">
        <v>8171</v>
      </c>
      <c r="B8174" s="8">
        <v>38946</v>
      </c>
      <c r="C8174" t="s">
        <v>3</v>
      </c>
      <c r="D8174" t="s">
        <v>766</v>
      </c>
      <c r="E8174" t="s">
        <v>9</v>
      </c>
      <c r="F8174" t="s">
        <v>758</v>
      </c>
      <c r="G8174" t="s">
        <v>633</v>
      </c>
      <c r="H8174" s="135" t="s">
        <v>1496</v>
      </c>
      <c r="I8174" t="s">
        <v>1454</v>
      </c>
      <c r="J8174" s="20">
        <v>68</v>
      </c>
      <c r="K8174" s="20" t="s">
        <v>3</v>
      </c>
      <c r="L8174" t="s">
        <v>1463</v>
      </c>
      <c r="M8174" s="20">
        <v>18.68</v>
      </c>
      <c r="N8174" s="20">
        <v>16.32</v>
      </c>
      <c r="AE8174">
        <f t="shared" si="127"/>
        <v>2006</v>
      </c>
    </row>
    <row r="8175" spans="1:31" x14ac:dyDescent="0.25">
      <c r="A8175" s="7">
        <v>8172</v>
      </c>
      <c r="B8175" s="8">
        <v>38946</v>
      </c>
      <c r="C8175" t="s">
        <v>3</v>
      </c>
      <c r="D8175" t="s">
        <v>823</v>
      </c>
      <c r="E8175" t="s">
        <v>9</v>
      </c>
      <c r="F8175" t="s">
        <v>787</v>
      </c>
      <c r="G8175" t="s">
        <v>648</v>
      </c>
      <c r="H8175" s="136" t="s">
        <v>2038</v>
      </c>
      <c r="I8175" t="s">
        <v>1455</v>
      </c>
      <c r="J8175" s="20">
        <v>4</v>
      </c>
      <c r="K8175" s="20" t="s">
        <v>3</v>
      </c>
      <c r="L8175" t="s">
        <v>1464</v>
      </c>
      <c r="M8175" s="20">
        <v>1.06</v>
      </c>
      <c r="N8175" s="20">
        <v>0.44</v>
      </c>
      <c r="AE8175">
        <f t="shared" si="127"/>
        <v>2006</v>
      </c>
    </row>
    <row r="8176" spans="1:31" x14ac:dyDescent="0.25">
      <c r="A8176" s="7">
        <v>8173</v>
      </c>
      <c r="B8176" s="8">
        <v>38946</v>
      </c>
      <c r="C8176" t="s">
        <v>3</v>
      </c>
      <c r="D8176" t="s">
        <v>789</v>
      </c>
      <c r="E8176" t="s">
        <v>9</v>
      </c>
      <c r="F8176" t="s">
        <v>784</v>
      </c>
      <c r="G8176" t="s">
        <v>732</v>
      </c>
      <c r="H8176" s="135" t="s">
        <v>1496</v>
      </c>
      <c r="I8176" t="s">
        <v>1454</v>
      </c>
      <c r="J8176" s="20">
        <v>10</v>
      </c>
      <c r="K8176" s="20" t="s">
        <v>1465</v>
      </c>
      <c r="L8176" t="s">
        <v>1466</v>
      </c>
      <c r="M8176" s="20">
        <v>2.5</v>
      </c>
      <c r="N8176" s="20">
        <v>2.5</v>
      </c>
      <c r="AE8176">
        <f t="shared" si="127"/>
        <v>2006</v>
      </c>
    </row>
    <row r="8177" spans="1:31" x14ac:dyDescent="0.25">
      <c r="A8177" s="7">
        <v>8174</v>
      </c>
      <c r="B8177" s="8">
        <v>38947</v>
      </c>
      <c r="C8177" t="s">
        <v>3</v>
      </c>
      <c r="D8177" t="s">
        <v>789</v>
      </c>
      <c r="E8177" t="s">
        <v>9</v>
      </c>
      <c r="F8177" t="s">
        <v>795</v>
      </c>
      <c r="G8177" t="s">
        <v>377</v>
      </c>
      <c r="H8177" s="135" t="s">
        <v>1496</v>
      </c>
      <c r="I8177" t="s">
        <v>1454</v>
      </c>
      <c r="J8177" s="20">
        <v>38</v>
      </c>
      <c r="K8177" s="20" t="s">
        <v>3</v>
      </c>
      <c r="L8177" t="s">
        <v>1464</v>
      </c>
      <c r="M8177" s="20">
        <v>11.64</v>
      </c>
      <c r="N8177" s="20">
        <v>8.36</v>
      </c>
      <c r="AE8177">
        <f t="shared" si="127"/>
        <v>2006</v>
      </c>
    </row>
    <row r="8178" spans="1:31" x14ac:dyDescent="0.25">
      <c r="A8178" s="7">
        <v>8175</v>
      </c>
      <c r="B8178" s="8">
        <v>38947</v>
      </c>
      <c r="C8178" t="s">
        <v>3</v>
      </c>
      <c r="D8178" t="s">
        <v>719</v>
      </c>
      <c r="E8178" t="s">
        <v>9</v>
      </c>
      <c r="F8178" t="s">
        <v>787</v>
      </c>
      <c r="G8178" t="s">
        <v>648</v>
      </c>
      <c r="H8178" s="135" t="s">
        <v>1833</v>
      </c>
      <c r="I8178" t="s">
        <v>1454</v>
      </c>
      <c r="J8178" s="20">
        <v>4</v>
      </c>
      <c r="K8178" s="20" t="s">
        <v>1465</v>
      </c>
      <c r="L8178" t="s">
        <v>1466</v>
      </c>
      <c r="M8178" s="20">
        <v>1</v>
      </c>
      <c r="N8178" s="20">
        <v>1</v>
      </c>
      <c r="AE8178">
        <f t="shared" si="127"/>
        <v>2006</v>
      </c>
    </row>
    <row r="8179" spans="1:31" x14ac:dyDescent="0.25">
      <c r="A8179" s="7">
        <v>8176</v>
      </c>
      <c r="B8179" s="8">
        <v>38948</v>
      </c>
      <c r="C8179" t="s">
        <v>3</v>
      </c>
      <c r="D8179" t="s">
        <v>822</v>
      </c>
      <c r="E8179" t="s">
        <v>9</v>
      </c>
      <c r="F8179" t="s">
        <v>682</v>
      </c>
      <c r="G8179" t="s">
        <v>732</v>
      </c>
      <c r="H8179" s="135" t="s">
        <v>2138</v>
      </c>
      <c r="I8179" t="s">
        <v>1454</v>
      </c>
      <c r="J8179" s="20">
        <v>20</v>
      </c>
      <c r="K8179" s="20" t="s">
        <v>9</v>
      </c>
      <c r="L8179" t="s">
        <v>1464</v>
      </c>
      <c r="M8179" s="20">
        <v>4.4000000000000004</v>
      </c>
      <c r="N8179" s="20">
        <v>6.6</v>
      </c>
      <c r="AE8179">
        <f t="shared" si="127"/>
        <v>2006</v>
      </c>
    </row>
    <row r="8180" spans="1:31" x14ac:dyDescent="0.25">
      <c r="A8180" s="7">
        <v>8177</v>
      </c>
      <c r="B8180" s="8">
        <v>38948</v>
      </c>
      <c r="C8180" t="s">
        <v>3</v>
      </c>
      <c r="D8180" t="s">
        <v>411</v>
      </c>
      <c r="E8180" t="s">
        <v>9</v>
      </c>
      <c r="F8180" t="s">
        <v>824</v>
      </c>
      <c r="G8180" t="s">
        <v>14</v>
      </c>
      <c r="H8180" s="135" t="s">
        <v>1489</v>
      </c>
      <c r="I8180" t="s">
        <v>1458</v>
      </c>
      <c r="J8180" s="20">
        <v>12</v>
      </c>
      <c r="K8180" s="20" t="s">
        <v>3</v>
      </c>
      <c r="L8180" t="s">
        <v>1464</v>
      </c>
      <c r="M8180" s="20">
        <v>30</v>
      </c>
      <c r="N8180" s="20">
        <v>10</v>
      </c>
      <c r="AE8180">
        <f t="shared" si="127"/>
        <v>2006</v>
      </c>
    </row>
    <row r="8181" spans="1:31" x14ac:dyDescent="0.25">
      <c r="A8181" s="7">
        <v>8178</v>
      </c>
      <c r="B8181" s="8">
        <v>38948</v>
      </c>
      <c r="C8181" t="s">
        <v>3</v>
      </c>
      <c r="D8181" t="s">
        <v>824</v>
      </c>
      <c r="E8181" t="s">
        <v>9</v>
      </c>
      <c r="F8181" t="s">
        <v>817</v>
      </c>
      <c r="G8181" t="s">
        <v>14</v>
      </c>
      <c r="H8181" s="135" t="s">
        <v>1553</v>
      </c>
      <c r="I8181" t="s">
        <v>1454</v>
      </c>
      <c r="J8181" s="20">
        <v>18</v>
      </c>
      <c r="K8181" s="20" t="s">
        <v>3</v>
      </c>
      <c r="L8181" t="s">
        <v>1464</v>
      </c>
      <c r="M8181" s="20">
        <v>6.04</v>
      </c>
      <c r="N8181" s="20">
        <v>3.96</v>
      </c>
      <c r="AE8181">
        <f t="shared" si="127"/>
        <v>2006</v>
      </c>
    </row>
    <row r="8182" spans="1:31" x14ac:dyDescent="0.25">
      <c r="A8182" s="7">
        <v>8179</v>
      </c>
      <c r="B8182" s="8">
        <v>38948</v>
      </c>
      <c r="C8182" t="s">
        <v>3</v>
      </c>
      <c r="D8182" t="s">
        <v>281</v>
      </c>
      <c r="E8182" t="s">
        <v>9</v>
      </c>
      <c r="F8182" t="s">
        <v>55</v>
      </c>
      <c r="G8182" t="s">
        <v>648</v>
      </c>
      <c r="H8182" s="135" t="s">
        <v>1935</v>
      </c>
      <c r="I8182" t="s">
        <v>1454</v>
      </c>
      <c r="J8182" s="20">
        <v>21</v>
      </c>
      <c r="K8182" s="20" t="s">
        <v>1465</v>
      </c>
      <c r="L8182" t="s">
        <v>1466</v>
      </c>
      <c r="M8182" s="20">
        <v>5.25</v>
      </c>
      <c r="N8182" s="20">
        <v>5.25</v>
      </c>
      <c r="AE8182">
        <f t="shared" si="127"/>
        <v>2006</v>
      </c>
    </row>
    <row r="8183" spans="1:31" x14ac:dyDescent="0.25">
      <c r="A8183" s="7">
        <v>8180</v>
      </c>
      <c r="B8183" s="8">
        <v>38948</v>
      </c>
      <c r="C8183" t="s">
        <v>3</v>
      </c>
      <c r="D8183" t="s">
        <v>543</v>
      </c>
      <c r="E8183" t="s">
        <v>9</v>
      </c>
      <c r="F8183" t="s">
        <v>19</v>
      </c>
      <c r="G8183" t="s">
        <v>648</v>
      </c>
      <c r="H8183" s="136" t="s">
        <v>1496</v>
      </c>
      <c r="I8183" t="s">
        <v>1456</v>
      </c>
      <c r="J8183" s="20">
        <v>28</v>
      </c>
      <c r="K8183" s="20" t="s">
        <v>3</v>
      </c>
      <c r="L8183" t="s">
        <v>1464</v>
      </c>
      <c r="M8183" s="20">
        <v>8.84</v>
      </c>
      <c r="N8183" s="20">
        <v>6.16</v>
      </c>
      <c r="O8183" t="s">
        <v>3</v>
      </c>
      <c r="P8183" s="13" t="s">
        <v>606</v>
      </c>
      <c r="Q8183" t="s">
        <v>9</v>
      </c>
      <c r="R8183" t="s">
        <v>183</v>
      </c>
      <c r="S8183" t="s">
        <v>1465</v>
      </c>
      <c r="U8183" t="s">
        <v>1465</v>
      </c>
      <c r="W8183" t="s">
        <v>1465</v>
      </c>
      <c r="Y8183" t="s">
        <v>1465</v>
      </c>
      <c r="AA8183" t="s">
        <v>1465</v>
      </c>
      <c r="AC8183" t="s">
        <v>1465</v>
      </c>
      <c r="AE8183">
        <f t="shared" si="127"/>
        <v>2006</v>
      </c>
    </row>
    <row r="8184" spans="1:31" x14ac:dyDescent="0.25">
      <c r="A8184" s="7">
        <v>8181</v>
      </c>
      <c r="B8184" s="8">
        <v>38949</v>
      </c>
      <c r="C8184" t="s">
        <v>3</v>
      </c>
      <c r="D8184" s="16" t="s">
        <v>35</v>
      </c>
      <c r="E8184" t="s">
        <v>9</v>
      </c>
      <c r="F8184" t="s">
        <v>787</v>
      </c>
      <c r="G8184" t="s">
        <v>377</v>
      </c>
      <c r="H8184" s="135" t="s">
        <v>1496</v>
      </c>
      <c r="I8184" t="s">
        <v>1455</v>
      </c>
      <c r="J8184" s="20">
        <v>24</v>
      </c>
      <c r="K8184" s="20" t="s">
        <v>3</v>
      </c>
      <c r="L8184" t="s">
        <v>1464</v>
      </c>
      <c r="M8184" s="20">
        <v>3.86</v>
      </c>
      <c r="N8184" s="20">
        <v>2.64</v>
      </c>
      <c r="AE8184">
        <f t="shared" si="127"/>
        <v>2006</v>
      </c>
    </row>
    <row r="8185" spans="1:31" x14ac:dyDescent="0.25">
      <c r="A8185" s="7">
        <v>8182</v>
      </c>
      <c r="B8185" s="8">
        <v>38949</v>
      </c>
      <c r="C8185" t="s">
        <v>3</v>
      </c>
      <c r="D8185" t="s">
        <v>787</v>
      </c>
      <c r="E8185" t="s">
        <v>9</v>
      </c>
      <c r="F8185" t="s">
        <v>521</v>
      </c>
      <c r="G8185" t="s">
        <v>633</v>
      </c>
      <c r="H8185" s="135" t="s">
        <v>1496</v>
      </c>
      <c r="I8185" t="s">
        <v>1454</v>
      </c>
      <c r="J8185" s="20">
        <v>32</v>
      </c>
      <c r="K8185" s="20" t="s">
        <v>3</v>
      </c>
      <c r="L8185" t="s">
        <v>1464</v>
      </c>
      <c r="M8185" s="20">
        <v>9.9600000000000009</v>
      </c>
      <c r="N8185" s="20">
        <v>7.04</v>
      </c>
      <c r="AE8185">
        <f t="shared" si="127"/>
        <v>2006</v>
      </c>
    </row>
    <row r="8186" spans="1:31" x14ac:dyDescent="0.25">
      <c r="A8186" s="7">
        <v>8183</v>
      </c>
      <c r="B8186" s="8">
        <v>38949</v>
      </c>
      <c r="C8186" t="s">
        <v>3</v>
      </c>
      <c r="D8186" t="s">
        <v>787</v>
      </c>
      <c r="E8186" t="s">
        <v>9</v>
      </c>
      <c r="F8186" t="s">
        <v>521</v>
      </c>
      <c r="G8186" t="s">
        <v>633</v>
      </c>
      <c r="H8186" s="135" t="s">
        <v>1496</v>
      </c>
      <c r="I8186" t="s">
        <v>1454</v>
      </c>
      <c r="J8186" s="20">
        <v>15</v>
      </c>
      <c r="K8186" s="20" t="s">
        <v>9</v>
      </c>
      <c r="L8186" t="s">
        <v>1464</v>
      </c>
      <c r="M8186" s="20">
        <v>3.3</v>
      </c>
      <c r="N8186" s="20">
        <v>5.2</v>
      </c>
      <c r="AE8186">
        <f t="shared" si="127"/>
        <v>2006</v>
      </c>
    </row>
    <row r="8187" spans="1:31" x14ac:dyDescent="0.25">
      <c r="A8187" s="7">
        <v>8184</v>
      </c>
      <c r="B8187" s="8">
        <v>38950</v>
      </c>
      <c r="C8187" t="s">
        <v>3</v>
      </c>
      <c r="D8187" s="16" t="s">
        <v>35</v>
      </c>
      <c r="E8187" t="s">
        <v>9</v>
      </c>
      <c r="F8187" t="s">
        <v>787</v>
      </c>
      <c r="G8187" t="s">
        <v>377</v>
      </c>
      <c r="H8187" s="135" t="s">
        <v>1496</v>
      </c>
      <c r="I8187" t="s">
        <v>1455</v>
      </c>
      <c r="J8187" s="20">
        <v>31</v>
      </c>
      <c r="K8187" s="20" t="s">
        <v>3</v>
      </c>
      <c r="L8187" t="s">
        <v>1463</v>
      </c>
      <c r="M8187" s="20">
        <v>4.53</v>
      </c>
      <c r="N8187" s="20">
        <v>3.72</v>
      </c>
      <c r="AE8187">
        <f t="shared" si="127"/>
        <v>2006</v>
      </c>
    </row>
    <row r="8188" spans="1:31" x14ac:dyDescent="0.25">
      <c r="A8188" s="7">
        <v>8185</v>
      </c>
      <c r="B8188" s="8">
        <v>38951</v>
      </c>
      <c r="C8188" t="s">
        <v>3</v>
      </c>
      <c r="D8188" t="s">
        <v>577</v>
      </c>
      <c r="E8188" t="s">
        <v>9</v>
      </c>
      <c r="F8188" t="s">
        <v>651</v>
      </c>
      <c r="G8188" t="s">
        <v>377</v>
      </c>
      <c r="H8188" s="136" t="s">
        <v>1613</v>
      </c>
      <c r="I8188" t="s">
        <v>1454</v>
      </c>
      <c r="J8188" s="20">
        <v>14</v>
      </c>
      <c r="K8188" s="20" t="s">
        <v>3</v>
      </c>
      <c r="L8188" t="s">
        <v>1463</v>
      </c>
      <c r="M8188" s="20">
        <v>4.6400000000000006</v>
      </c>
      <c r="N8188" s="20">
        <v>3.36</v>
      </c>
      <c r="AE8188">
        <f t="shared" si="127"/>
        <v>2006</v>
      </c>
    </row>
    <row r="8189" spans="1:31" x14ac:dyDescent="0.25">
      <c r="A8189" s="7">
        <v>8186</v>
      </c>
      <c r="B8189" s="8">
        <v>38951</v>
      </c>
      <c r="C8189" t="s">
        <v>3</v>
      </c>
      <c r="D8189" t="s">
        <v>465</v>
      </c>
      <c r="E8189" t="s">
        <v>9</v>
      </c>
      <c r="F8189" t="s">
        <v>427</v>
      </c>
      <c r="G8189" t="s">
        <v>633</v>
      </c>
      <c r="H8189" s="135" t="s">
        <v>2389</v>
      </c>
      <c r="I8189" t="s">
        <v>1454</v>
      </c>
      <c r="J8189" s="20">
        <v>1</v>
      </c>
      <c r="K8189" s="20" t="s">
        <v>1465</v>
      </c>
      <c r="L8189" t="s">
        <v>1466</v>
      </c>
      <c r="M8189" s="20">
        <v>0.25</v>
      </c>
      <c r="N8189" s="20">
        <v>0.25</v>
      </c>
      <c r="AE8189">
        <f t="shared" si="127"/>
        <v>2006</v>
      </c>
    </row>
    <row r="8190" spans="1:31" x14ac:dyDescent="0.25">
      <c r="A8190" s="7">
        <v>8187</v>
      </c>
      <c r="B8190" s="8">
        <v>38951</v>
      </c>
      <c r="C8190" t="s">
        <v>3</v>
      </c>
      <c r="D8190" t="s">
        <v>577</v>
      </c>
      <c r="E8190" t="s">
        <v>9</v>
      </c>
      <c r="F8190" t="s">
        <v>651</v>
      </c>
      <c r="G8190" t="s">
        <v>377</v>
      </c>
      <c r="H8190" s="9" t="s">
        <v>2390</v>
      </c>
      <c r="I8190" t="s">
        <v>1454</v>
      </c>
      <c r="J8190" s="20">
        <v>15</v>
      </c>
      <c r="K8190" s="20" t="s">
        <v>3</v>
      </c>
      <c r="L8190" t="s">
        <v>1463</v>
      </c>
      <c r="M8190" s="20">
        <v>4.9000000000000004</v>
      </c>
      <c r="N8190" s="20">
        <v>3.6</v>
      </c>
      <c r="AE8190">
        <f t="shared" si="127"/>
        <v>2006</v>
      </c>
    </row>
    <row r="8191" spans="1:31" x14ac:dyDescent="0.25">
      <c r="A8191" s="7">
        <v>8188</v>
      </c>
      <c r="B8191" s="8">
        <v>38951</v>
      </c>
      <c r="C8191" t="s">
        <v>3</v>
      </c>
      <c r="D8191" t="s">
        <v>397</v>
      </c>
      <c r="E8191" t="s">
        <v>9</v>
      </c>
      <c r="F8191" t="s">
        <v>667</v>
      </c>
      <c r="G8191" t="s">
        <v>732</v>
      </c>
      <c r="H8191" s="135" t="s">
        <v>1496</v>
      </c>
      <c r="I8191" t="s">
        <v>1454</v>
      </c>
      <c r="J8191" s="20">
        <v>20</v>
      </c>
      <c r="K8191" s="20" t="s">
        <v>3</v>
      </c>
      <c r="L8191" t="s">
        <v>1463</v>
      </c>
      <c r="M8191" s="20">
        <v>6.2</v>
      </c>
      <c r="N8191" s="20">
        <v>4.8</v>
      </c>
      <c r="AE8191">
        <f t="shared" si="127"/>
        <v>2006</v>
      </c>
    </row>
    <row r="8192" spans="1:31" x14ac:dyDescent="0.25">
      <c r="A8192" s="7">
        <v>8189</v>
      </c>
      <c r="B8192" s="8">
        <v>38952</v>
      </c>
      <c r="C8192" t="s">
        <v>3</v>
      </c>
      <c r="D8192" t="s">
        <v>542</v>
      </c>
      <c r="E8192" t="s">
        <v>9</v>
      </c>
      <c r="F8192" t="s">
        <v>78</v>
      </c>
      <c r="G8192" t="s">
        <v>732</v>
      </c>
      <c r="H8192" s="135" t="s">
        <v>2155</v>
      </c>
      <c r="I8192" t="s">
        <v>1454</v>
      </c>
      <c r="J8192" s="20">
        <v>18</v>
      </c>
      <c r="K8192" s="20" t="s">
        <v>9</v>
      </c>
      <c r="L8192" t="s">
        <v>1464</v>
      </c>
      <c r="M8192" s="20">
        <v>3.96</v>
      </c>
      <c r="N8192" s="20">
        <v>6.04</v>
      </c>
      <c r="AE8192">
        <f t="shared" si="127"/>
        <v>2006</v>
      </c>
    </row>
    <row r="8193" spans="1:31" x14ac:dyDescent="0.25">
      <c r="A8193" s="7">
        <v>8190</v>
      </c>
      <c r="B8193" s="8">
        <v>38952</v>
      </c>
      <c r="C8193" t="s">
        <v>3</v>
      </c>
      <c r="D8193" t="s">
        <v>825</v>
      </c>
      <c r="E8193" t="s">
        <v>9</v>
      </c>
      <c r="F8193" t="s">
        <v>789</v>
      </c>
      <c r="G8193" t="s">
        <v>648</v>
      </c>
      <c r="H8193" s="135" t="s">
        <v>1877</v>
      </c>
      <c r="I8193" t="s">
        <v>1458</v>
      </c>
      <c r="J8193" s="20">
        <v>6</v>
      </c>
      <c r="K8193" s="20" t="s">
        <v>9</v>
      </c>
      <c r="L8193" t="s">
        <v>1463</v>
      </c>
      <c r="M8193" s="20">
        <v>30</v>
      </c>
      <c r="N8193" s="20">
        <v>10</v>
      </c>
      <c r="AE8193">
        <f t="shared" si="127"/>
        <v>2006</v>
      </c>
    </row>
    <row r="8194" spans="1:31" x14ac:dyDescent="0.25">
      <c r="A8194" s="7">
        <v>8191</v>
      </c>
      <c r="B8194" s="8">
        <v>38952</v>
      </c>
      <c r="C8194" t="s">
        <v>3</v>
      </c>
      <c r="D8194" t="s">
        <v>825</v>
      </c>
      <c r="E8194" t="s">
        <v>9</v>
      </c>
      <c r="F8194" t="s">
        <v>789</v>
      </c>
      <c r="G8194" t="s">
        <v>14</v>
      </c>
      <c r="H8194" s="135" t="s">
        <v>1489</v>
      </c>
      <c r="I8194" t="s">
        <v>1455</v>
      </c>
      <c r="J8194" s="20">
        <v>12</v>
      </c>
      <c r="K8194" s="20" t="s">
        <v>1465</v>
      </c>
      <c r="L8194" t="s">
        <v>1466</v>
      </c>
      <c r="M8194" s="20">
        <v>1.5</v>
      </c>
      <c r="N8194" s="20">
        <v>1.5</v>
      </c>
      <c r="AE8194">
        <f t="shared" si="127"/>
        <v>2006</v>
      </c>
    </row>
    <row r="8195" spans="1:31" x14ac:dyDescent="0.25">
      <c r="A8195" s="7">
        <v>8192</v>
      </c>
      <c r="B8195" s="8">
        <v>38952</v>
      </c>
      <c r="C8195" t="s">
        <v>3</v>
      </c>
      <c r="D8195" t="s">
        <v>820</v>
      </c>
      <c r="E8195" t="s">
        <v>9</v>
      </c>
      <c r="F8195" t="s">
        <v>817</v>
      </c>
      <c r="G8195" t="s">
        <v>14</v>
      </c>
      <c r="H8195" s="135" t="s">
        <v>1516</v>
      </c>
      <c r="I8195" t="s">
        <v>1454</v>
      </c>
      <c r="J8195" s="20">
        <v>12</v>
      </c>
      <c r="K8195" s="20" t="s">
        <v>9</v>
      </c>
      <c r="L8195" t="s">
        <v>1464</v>
      </c>
      <c r="M8195" s="20">
        <v>2.64</v>
      </c>
      <c r="N8195" s="20">
        <v>4.3599999999999994</v>
      </c>
      <c r="AE8195">
        <f t="shared" si="127"/>
        <v>2006</v>
      </c>
    </row>
    <row r="8196" spans="1:31" x14ac:dyDescent="0.25">
      <c r="A8196" s="7">
        <v>8193</v>
      </c>
      <c r="B8196" s="8">
        <v>38952</v>
      </c>
      <c r="C8196" t="s">
        <v>3</v>
      </c>
      <c r="D8196" t="s">
        <v>823</v>
      </c>
      <c r="E8196" t="s">
        <v>9</v>
      </c>
      <c r="F8196" t="s">
        <v>787</v>
      </c>
      <c r="G8196" t="s">
        <v>648</v>
      </c>
      <c r="H8196" s="135" t="s">
        <v>2315</v>
      </c>
      <c r="I8196" t="s">
        <v>1455</v>
      </c>
      <c r="J8196" s="20">
        <v>5</v>
      </c>
      <c r="K8196" s="20" t="s">
        <v>3</v>
      </c>
      <c r="L8196" t="s">
        <v>1464</v>
      </c>
      <c r="M8196" s="20">
        <v>1.2</v>
      </c>
      <c r="N8196" s="20">
        <v>0.55000000000000004</v>
      </c>
      <c r="AE8196">
        <f t="shared" ref="AE8196:AE8259" si="128">YEAR(B8196)</f>
        <v>2006</v>
      </c>
    </row>
    <row r="8197" spans="1:31" x14ac:dyDescent="0.25">
      <c r="A8197" s="7">
        <v>8194</v>
      </c>
      <c r="B8197" s="8">
        <v>38952</v>
      </c>
      <c r="C8197" t="s">
        <v>3</v>
      </c>
      <c r="D8197" t="s">
        <v>655</v>
      </c>
      <c r="E8197" t="s">
        <v>9</v>
      </c>
      <c r="F8197" t="s">
        <v>734</v>
      </c>
      <c r="G8197" t="s">
        <v>648</v>
      </c>
      <c r="H8197" s="135" t="s">
        <v>1935</v>
      </c>
      <c r="I8197" t="s">
        <v>1454</v>
      </c>
      <c r="J8197" s="20">
        <v>23</v>
      </c>
      <c r="K8197" s="20" t="s">
        <v>1465</v>
      </c>
      <c r="L8197" t="s">
        <v>1466</v>
      </c>
      <c r="M8197" s="20">
        <v>5.75</v>
      </c>
      <c r="N8197" s="20">
        <v>5.75</v>
      </c>
      <c r="AE8197">
        <f t="shared" si="128"/>
        <v>2006</v>
      </c>
    </row>
    <row r="8198" spans="1:31" x14ac:dyDescent="0.25">
      <c r="A8198" s="7">
        <v>8195</v>
      </c>
      <c r="B8198" s="8">
        <v>38952</v>
      </c>
      <c r="C8198" t="s">
        <v>3</v>
      </c>
      <c r="D8198" t="s">
        <v>524</v>
      </c>
      <c r="E8198" t="s">
        <v>9</v>
      </c>
      <c r="F8198" t="s">
        <v>19</v>
      </c>
      <c r="G8198" t="s">
        <v>377</v>
      </c>
      <c r="H8198" s="135" t="s">
        <v>1496</v>
      </c>
      <c r="I8198" t="s">
        <v>1454</v>
      </c>
      <c r="J8198" s="20">
        <v>23</v>
      </c>
      <c r="K8198" s="20" t="s">
        <v>3</v>
      </c>
      <c r="L8198" t="s">
        <v>1463</v>
      </c>
      <c r="M8198" s="20">
        <v>6.98</v>
      </c>
      <c r="N8198" s="20">
        <v>5.52</v>
      </c>
      <c r="AE8198">
        <f t="shared" si="128"/>
        <v>2006</v>
      </c>
    </row>
    <row r="8199" spans="1:31" x14ac:dyDescent="0.25">
      <c r="A8199" s="7">
        <v>8196</v>
      </c>
      <c r="B8199" s="8">
        <v>38952</v>
      </c>
      <c r="C8199" t="s">
        <v>3</v>
      </c>
      <c r="D8199" t="s">
        <v>814</v>
      </c>
      <c r="E8199" t="s">
        <v>9</v>
      </c>
      <c r="F8199" t="s">
        <v>810</v>
      </c>
      <c r="G8199" t="s">
        <v>732</v>
      </c>
      <c r="H8199" s="135" t="s">
        <v>2161</v>
      </c>
      <c r="I8199" t="s">
        <v>1454</v>
      </c>
      <c r="J8199" s="20">
        <v>21</v>
      </c>
      <c r="K8199" s="20" t="s">
        <v>9</v>
      </c>
      <c r="L8199" t="s">
        <v>1464</v>
      </c>
      <c r="M8199" s="20">
        <v>4.62</v>
      </c>
      <c r="N8199" s="20">
        <v>6.88</v>
      </c>
      <c r="AE8199">
        <f t="shared" si="128"/>
        <v>2006</v>
      </c>
    </row>
    <row r="8200" spans="1:31" x14ac:dyDescent="0.25">
      <c r="A8200" s="7">
        <v>8197</v>
      </c>
      <c r="B8200" s="8">
        <v>38953</v>
      </c>
      <c r="C8200" t="s">
        <v>3</v>
      </c>
      <c r="D8200" t="s">
        <v>787</v>
      </c>
      <c r="E8200" t="s">
        <v>9</v>
      </c>
      <c r="F8200" t="s">
        <v>521</v>
      </c>
      <c r="G8200" t="s">
        <v>633</v>
      </c>
      <c r="H8200" s="135" t="s">
        <v>1496</v>
      </c>
      <c r="I8200" t="s">
        <v>1454</v>
      </c>
      <c r="J8200" s="20">
        <v>24</v>
      </c>
      <c r="K8200" s="20" t="s">
        <v>9</v>
      </c>
      <c r="L8200" t="s">
        <v>1464</v>
      </c>
      <c r="M8200" s="20">
        <v>5.28</v>
      </c>
      <c r="N8200" s="20">
        <v>7.72</v>
      </c>
      <c r="AE8200">
        <f t="shared" si="128"/>
        <v>2006</v>
      </c>
    </row>
    <row r="8201" spans="1:31" x14ac:dyDescent="0.25">
      <c r="A8201" s="7">
        <v>8198</v>
      </c>
      <c r="B8201" s="8">
        <v>38953</v>
      </c>
      <c r="C8201" t="s">
        <v>3</v>
      </c>
      <c r="D8201" t="s">
        <v>789</v>
      </c>
      <c r="E8201" t="s">
        <v>9</v>
      </c>
      <c r="F8201" t="s">
        <v>129</v>
      </c>
      <c r="G8201" t="s">
        <v>633</v>
      </c>
      <c r="H8201" s="135" t="s">
        <v>1496</v>
      </c>
      <c r="I8201" t="s">
        <v>1454</v>
      </c>
      <c r="J8201" s="20">
        <v>25</v>
      </c>
      <c r="K8201" s="20" t="s">
        <v>9</v>
      </c>
      <c r="L8201" t="s">
        <v>1464</v>
      </c>
      <c r="M8201" s="20">
        <v>5.5</v>
      </c>
      <c r="N8201" s="20">
        <v>8</v>
      </c>
      <c r="AE8201">
        <f t="shared" si="128"/>
        <v>2006</v>
      </c>
    </row>
    <row r="8202" spans="1:31" x14ac:dyDescent="0.25">
      <c r="A8202" s="7">
        <v>8199</v>
      </c>
      <c r="B8202" s="8">
        <v>38953</v>
      </c>
      <c r="C8202" t="s">
        <v>3</v>
      </c>
      <c r="D8202" t="s">
        <v>824</v>
      </c>
      <c r="E8202" t="s">
        <v>9</v>
      </c>
      <c r="F8202" t="s">
        <v>817</v>
      </c>
      <c r="G8202" t="s">
        <v>14</v>
      </c>
      <c r="H8202" s="135" t="s">
        <v>1491</v>
      </c>
      <c r="I8202" t="s">
        <v>1454</v>
      </c>
      <c r="J8202" s="20">
        <v>36</v>
      </c>
      <c r="K8202" s="20" t="s">
        <v>3</v>
      </c>
      <c r="L8202" t="s">
        <v>1464</v>
      </c>
      <c r="M8202" s="20">
        <v>11.08</v>
      </c>
      <c r="N8202" s="20">
        <v>7.92</v>
      </c>
      <c r="AE8202">
        <f t="shared" si="128"/>
        <v>2006</v>
      </c>
    </row>
    <row r="8203" spans="1:31" x14ac:dyDescent="0.25">
      <c r="A8203" s="7">
        <v>8200</v>
      </c>
      <c r="B8203" s="8">
        <v>38954</v>
      </c>
      <c r="C8203" t="s">
        <v>3</v>
      </c>
      <c r="D8203" t="s">
        <v>787</v>
      </c>
      <c r="E8203" t="s">
        <v>9</v>
      </c>
      <c r="F8203" t="s">
        <v>719</v>
      </c>
      <c r="G8203" t="s">
        <v>648</v>
      </c>
      <c r="H8203" s="135" t="s">
        <v>1944</v>
      </c>
      <c r="I8203" t="s">
        <v>1454</v>
      </c>
      <c r="J8203" s="20">
        <v>18</v>
      </c>
      <c r="K8203" s="20" t="s">
        <v>3</v>
      </c>
      <c r="L8203" t="s">
        <v>1464</v>
      </c>
      <c r="M8203" s="20">
        <v>6.04</v>
      </c>
      <c r="N8203" s="20">
        <v>3.96</v>
      </c>
      <c r="AE8203">
        <f t="shared" si="128"/>
        <v>2006</v>
      </c>
    </row>
    <row r="8204" spans="1:31" x14ac:dyDescent="0.25">
      <c r="A8204" s="7">
        <v>8201</v>
      </c>
      <c r="B8204" s="8">
        <v>38954</v>
      </c>
      <c r="C8204" t="s">
        <v>3</v>
      </c>
      <c r="D8204" t="s">
        <v>524</v>
      </c>
      <c r="E8204" t="s">
        <v>9</v>
      </c>
      <c r="F8204" t="s">
        <v>667</v>
      </c>
      <c r="G8204" t="s">
        <v>569</v>
      </c>
      <c r="H8204" s="9" t="s">
        <v>2101</v>
      </c>
      <c r="I8204" t="s">
        <v>1454</v>
      </c>
      <c r="J8204" s="20">
        <v>22</v>
      </c>
      <c r="K8204" s="20" t="s">
        <v>9</v>
      </c>
      <c r="L8204" t="s">
        <v>1464</v>
      </c>
      <c r="M8204" s="20">
        <v>4.84</v>
      </c>
      <c r="N8204" s="20">
        <v>7.16</v>
      </c>
      <c r="AE8204">
        <f t="shared" si="128"/>
        <v>2006</v>
      </c>
    </row>
    <row r="8205" spans="1:31" x14ac:dyDescent="0.25">
      <c r="A8205" s="7">
        <v>8202</v>
      </c>
      <c r="B8205" s="8">
        <v>38955</v>
      </c>
      <c r="C8205" t="s">
        <v>3</v>
      </c>
      <c r="D8205" t="s">
        <v>240</v>
      </c>
      <c r="E8205" t="s">
        <v>9</v>
      </c>
      <c r="F8205" t="s">
        <v>826</v>
      </c>
      <c r="G8205" t="s">
        <v>648</v>
      </c>
      <c r="H8205" s="9" t="s">
        <v>1797</v>
      </c>
      <c r="I8205" t="s">
        <v>1458</v>
      </c>
      <c r="J8205" s="20">
        <v>12</v>
      </c>
      <c r="K8205" s="20" t="s">
        <v>3</v>
      </c>
      <c r="L8205" t="s">
        <v>1463</v>
      </c>
      <c r="M8205" s="20">
        <v>10</v>
      </c>
      <c r="N8205" s="20">
        <v>30</v>
      </c>
      <c r="AE8205">
        <f t="shared" si="128"/>
        <v>2006</v>
      </c>
    </row>
    <row r="8206" spans="1:31" x14ac:dyDescent="0.25">
      <c r="A8206" s="7">
        <v>8203</v>
      </c>
      <c r="B8206" s="8">
        <v>38955</v>
      </c>
      <c r="C8206" t="s">
        <v>3</v>
      </c>
      <c r="D8206" t="s">
        <v>543</v>
      </c>
      <c r="E8206" t="s">
        <v>9</v>
      </c>
      <c r="F8206" t="s">
        <v>233</v>
      </c>
      <c r="G8206" t="s">
        <v>714</v>
      </c>
      <c r="H8206" s="135" t="s">
        <v>1994</v>
      </c>
      <c r="I8206" t="s">
        <v>1454</v>
      </c>
      <c r="J8206" s="20">
        <v>1</v>
      </c>
      <c r="K8206" s="20" t="s">
        <v>1465</v>
      </c>
      <c r="L8206" t="s">
        <v>1466</v>
      </c>
      <c r="M8206" s="20">
        <v>0.25</v>
      </c>
      <c r="N8206" s="20">
        <v>0.25</v>
      </c>
      <c r="AE8206">
        <f t="shared" si="128"/>
        <v>2006</v>
      </c>
    </row>
    <row r="8207" spans="1:31" x14ac:dyDescent="0.25">
      <c r="A8207" s="7">
        <v>8204</v>
      </c>
      <c r="B8207" s="8">
        <v>38955</v>
      </c>
      <c r="C8207" t="s">
        <v>3</v>
      </c>
      <c r="D8207" t="s">
        <v>825</v>
      </c>
      <c r="E8207" t="s">
        <v>9</v>
      </c>
      <c r="F8207" t="s">
        <v>773</v>
      </c>
      <c r="G8207" t="s">
        <v>24</v>
      </c>
      <c r="H8207" s="135" t="s">
        <v>1494</v>
      </c>
      <c r="I8207" t="s">
        <v>1454</v>
      </c>
      <c r="J8207" s="20">
        <v>16</v>
      </c>
      <c r="K8207" s="20" t="s">
        <v>9</v>
      </c>
      <c r="L8207" t="s">
        <v>1464</v>
      </c>
      <c r="M8207" s="20">
        <v>3.52</v>
      </c>
      <c r="N8207" s="20">
        <v>5.48</v>
      </c>
      <c r="AE8207">
        <f t="shared" si="128"/>
        <v>2006</v>
      </c>
    </row>
    <row r="8208" spans="1:31" x14ac:dyDescent="0.25">
      <c r="A8208" s="7">
        <v>8205</v>
      </c>
      <c r="B8208" s="8">
        <v>38955</v>
      </c>
      <c r="C8208" t="s">
        <v>3</v>
      </c>
      <c r="D8208" t="s">
        <v>789</v>
      </c>
      <c r="E8208" t="s">
        <v>9</v>
      </c>
      <c r="F8208" t="s">
        <v>773</v>
      </c>
      <c r="G8208" t="s">
        <v>24</v>
      </c>
      <c r="H8208" s="135" t="s">
        <v>1547</v>
      </c>
      <c r="I8208" t="s">
        <v>1454</v>
      </c>
      <c r="J8208" s="20">
        <v>7</v>
      </c>
      <c r="K8208" s="20" t="s">
        <v>9</v>
      </c>
      <c r="L8208" t="s">
        <v>1464</v>
      </c>
      <c r="M8208" s="20">
        <v>1.54</v>
      </c>
      <c r="N8208" s="20">
        <v>2.96</v>
      </c>
      <c r="AE8208">
        <f t="shared" si="128"/>
        <v>2006</v>
      </c>
    </row>
    <row r="8209" spans="1:31" x14ac:dyDescent="0.25">
      <c r="A8209" s="7">
        <v>8206</v>
      </c>
      <c r="B8209" s="8">
        <v>38955</v>
      </c>
      <c r="C8209" t="s">
        <v>3</v>
      </c>
      <c r="D8209" t="s">
        <v>825</v>
      </c>
      <c r="E8209" t="s">
        <v>9</v>
      </c>
      <c r="F8209" t="s">
        <v>818</v>
      </c>
      <c r="G8209" t="s">
        <v>14</v>
      </c>
      <c r="H8209" s="135" t="s">
        <v>1516</v>
      </c>
      <c r="I8209" t="s">
        <v>1454</v>
      </c>
      <c r="J8209" s="20">
        <v>12</v>
      </c>
      <c r="K8209" s="20" t="s">
        <v>9</v>
      </c>
      <c r="L8209" t="s">
        <v>1463</v>
      </c>
      <c r="M8209" s="20">
        <v>2.88</v>
      </c>
      <c r="N8209" s="20">
        <v>4.12</v>
      </c>
      <c r="AE8209">
        <f t="shared" si="128"/>
        <v>2006</v>
      </c>
    </row>
    <row r="8210" spans="1:31" x14ac:dyDescent="0.25">
      <c r="A8210" s="7">
        <v>8207</v>
      </c>
      <c r="B8210" s="8">
        <v>38955</v>
      </c>
      <c r="C8210" t="s">
        <v>3</v>
      </c>
      <c r="D8210" t="s">
        <v>43</v>
      </c>
      <c r="E8210" t="s">
        <v>9</v>
      </c>
      <c r="F8210" t="s">
        <v>667</v>
      </c>
      <c r="G8210" t="s">
        <v>11</v>
      </c>
      <c r="H8210" s="135" t="s">
        <v>1496</v>
      </c>
      <c r="I8210" t="s">
        <v>1454</v>
      </c>
      <c r="J8210" s="20">
        <v>29</v>
      </c>
      <c r="K8210" s="20" t="s">
        <v>1465</v>
      </c>
      <c r="L8210" t="s">
        <v>1466</v>
      </c>
      <c r="M8210" s="20">
        <v>7.25</v>
      </c>
      <c r="N8210" s="20">
        <v>7.25</v>
      </c>
      <c r="AE8210">
        <f t="shared" si="128"/>
        <v>2006</v>
      </c>
    </row>
    <row r="8211" spans="1:31" x14ac:dyDescent="0.25">
      <c r="A8211" s="7">
        <v>8208</v>
      </c>
      <c r="B8211" s="8">
        <v>38955</v>
      </c>
      <c r="C8211" t="s">
        <v>3</v>
      </c>
      <c r="D8211" t="s">
        <v>787</v>
      </c>
      <c r="E8211" t="s">
        <v>9</v>
      </c>
      <c r="F8211" t="s">
        <v>189</v>
      </c>
      <c r="G8211" t="s">
        <v>732</v>
      </c>
      <c r="H8211" s="135" t="s">
        <v>1496</v>
      </c>
      <c r="I8211" t="s">
        <v>1454</v>
      </c>
      <c r="J8211" s="20">
        <v>33</v>
      </c>
      <c r="K8211" s="20" t="s">
        <v>9</v>
      </c>
      <c r="L8211" t="s">
        <v>1464</v>
      </c>
      <c r="M8211" s="20">
        <v>7.26</v>
      </c>
      <c r="N8211" s="20">
        <v>10.24</v>
      </c>
      <c r="AE8211">
        <f t="shared" si="128"/>
        <v>2006</v>
      </c>
    </row>
    <row r="8212" spans="1:31" x14ac:dyDescent="0.25">
      <c r="A8212" s="7">
        <v>8209</v>
      </c>
      <c r="B8212" s="8">
        <v>38956</v>
      </c>
      <c r="C8212" t="s">
        <v>3</v>
      </c>
      <c r="D8212" t="s">
        <v>816</v>
      </c>
      <c r="E8212" t="s">
        <v>9</v>
      </c>
      <c r="F8212" t="s">
        <v>782</v>
      </c>
      <c r="G8212" t="s">
        <v>633</v>
      </c>
      <c r="H8212" s="135" t="s">
        <v>1496</v>
      </c>
      <c r="I8212" t="s">
        <v>1454</v>
      </c>
      <c r="J8212" s="20">
        <v>36</v>
      </c>
      <c r="K8212" s="20" t="s">
        <v>3</v>
      </c>
      <c r="L8212" t="s">
        <v>1464</v>
      </c>
      <c r="M8212" s="20">
        <v>11.08</v>
      </c>
      <c r="N8212" s="20">
        <v>7.92</v>
      </c>
      <c r="AE8212">
        <f t="shared" si="128"/>
        <v>2006</v>
      </c>
    </row>
    <row r="8213" spans="1:31" x14ac:dyDescent="0.25">
      <c r="A8213" s="7">
        <v>8210</v>
      </c>
      <c r="B8213" s="8">
        <v>38956</v>
      </c>
      <c r="C8213" t="s">
        <v>3</v>
      </c>
      <c r="D8213" t="s">
        <v>787</v>
      </c>
      <c r="E8213" t="s">
        <v>9</v>
      </c>
      <c r="F8213" t="s">
        <v>823</v>
      </c>
      <c r="G8213" t="s">
        <v>648</v>
      </c>
      <c r="H8213" s="135" t="s">
        <v>2315</v>
      </c>
      <c r="I8213" t="s">
        <v>1455</v>
      </c>
      <c r="J8213" s="20">
        <v>5</v>
      </c>
      <c r="K8213" s="20" t="s">
        <v>3</v>
      </c>
      <c r="L8213" t="s">
        <v>1464</v>
      </c>
      <c r="M8213" s="20">
        <v>1.2</v>
      </c>
      <c r="N8213" s="20">
        <v>0.55000000000000004</v>
      </c>
      <c r="AE8213">
        <f t="shared" si="128"/>
        <v>2006</v>
      </c>
    </row>
    <row r="8214" spans="1:31" x14ac:dyDescent="0.25">
      <c r="A8214" s="7">
        <v>8211</v>
      </c>
      <c r="B8214" s="8">
        <v>38956</v>
      </c>
      <c r="C8214" t="s">
        <v>3</v>
      </c>
      <c r="D8214" t="s">
        <v>825</v>
      </c>
      <c r="E8214" t="s">
        <v>9</v>
      </c>
      <c r="F8214" t="s">
        <v>805</v>
      </c>
      <c r="G8214" t="s">
        <v>648</v>
      </c>
      <c r="H8214" s="135" t="s">
        <v>2217</v>
      </c>
      <c r="I8214" t="s">
        <v>1454</v>
      </c>
      <c r="J8214" s="20">
        <v>17</v>
      </c>
      <c r="K8214" s="20" t="s">
        <v>9</v>
      </c>
      <c r="L8214" t="s">
        <v>1463</v>
      </c>
      <c r="M8214" s="20">
        <v>4.08</v>
      </c>
      <c r="N8214" s="20">
        <v>5.42</v>
      </c>
      <c r="AE8214">
        <f t="shared" si="128"/>
        <v>2006</v>
      </c>
    </row>
    <row r="8215" spans="1:31" x14ac:dyDescent="0.25">
      <c r="A8215" s="7">
        <v>8212</v>
      </c>
      <c r="B8215" s="8">
        <v>38956</v>
      </c>
      <c r="C8215" t="s">
        <v>3</v>
      </c>
      <c r="D8215" t="s">
        <v>712</v>
      </c>
      <c r="E8215" t="s">
        <v>9</v>
      </c>
      <c r="F8215" t="s">
        <v>667</v>
      </c>
      <c r="G8215" t="s">
        <v>377</v>
      </c>
      <c r="H8215" s="9" t="s">
        <v>2150</v>
      </c>
      <c r="I8215" t="s">
        <v>1454</v>
      </c>
      <c r="J8215" s="20">
        <v>60</v>
      </c>
      <c r="K8215" s="20" t="s">
        <v>9</v>
      </c>
      <c r="L8215" t="s">
        <v>1464</v>
      </c>
      <c r="M8215" s="20">
        <v>13.2</v>
      </c>
      <c r="N8215" s="20">
        <v>17.8</v>
      </c>
      <c r="AE8215">
        <f t="shared" si="128"/>
        <v>2006</v>
      </c>
    </row>
    <row r="8216" spans="1:31" x14ac:dyDescent="0.25">
      <c r="A8216" s="7">
        <v>8213</v>
      </c>
      <c r="B8216" s="8">
        <v>38956</v>
      </c>
      <c r="C8216" t="s">
        <v>3</v>
      </c>
      <c r="D8216" t="s">
        <v>543</v>
      </c>
      <c r="E8216" t="s">
        <v>9</v>
      </c>
      <c r="F8216" t="s">
        <v>521</v>
      </c>
      <c r="G8216" t="s">
        <v>714</v>
      </c>
      <c r="H8216" s="135" t="s">
        <v>2091</v>
      </c>
      <c r="I8216" t="s">
        <v>1456</v>
      </c>
      <c r="J8216" s="20">
        <v>32</v>
      </c>
      <c r="K8216" s="20" t="s">
        <v>9</v>
      </c>
      <c r="L8216" t="s">
        <v>1464</v>
      </c>
      <c r="M8216" s="20">
        <v>7.04</v>
      </c>
      <c r="N8216" s="20">
        <v>9.9600000000000009</v>
      </c>
      <c r="O8216" t="s">
        <v>3</v>
      </c>
      <c r="P8216" s="13" t="s">
        <v>494</v>
      </c>
      <c r="Q8216" t="s">
        <v>9</v>
      </c>
      <c r="R8216" t="s">
        <v>427</v>
      </c>
      <c r="S8216" t="s">
        <v>1465</v>
      </c>
      <c r="U8216" t="s">
        <v>1465</v>
      </c>
      <c r="W8216" t="s">
        <v>1465</v>
      </c>
      <c r="Y8216" t="s">
        <v>1465</v>
      </c>
      <c r="AA8216" t="s">
        <v>1465</v>
      </c>
      <c r="AC8216" t="s">
        <v>1465</v>
      </c>
      <c r="AE8216">
        <f t="shared" si="128"/>
        <v>2006</v>
      </c>
    </row>
    <row r="8217" spans="1:31" x14ac:dyDescent="0.25">
      <c r="A8217" s="7">
        <v>8214</v>
      </c>
      <c r="B8217" s="8">
        <v>38956</v>
      </c>
      <c r="C8217" t="s">
        <v>3</v>
      </c>
      <c r="D8217" t="s">
        <v>814</v>
      </c>
      <c r="E8217" t="s">
        <v>9</v>
      </c>
      <c r="F8217" t="s">
        <v>810</v>
      </c>
      <c r="G8217" t="s">
        <v>732</v>
      </c>
      <c r="H8217" s="135" t="s">
        <v>2161</v>
      </c>
      <c r="I8217" t="s">
        <v>1454</v>
      </c>
      <c r="J8217" s="20">
        <v>18</v>
      </c>
      <c r="K8217" s="20" t="s">
        <v>9</v>
      </c>
      <c r="L8217" t="s">
        <v>1463</v>
      </c>
      <c r="M8217" s="20">
        <v>4.32</v>
      </c>
      <c r="N8217" s="20">
        <v>5.68</v>
      </c>
      <c r="AE8217">
        <f t="shared" si="128"/>
        <v>2006</v>
      </c>
    </row>
    <row r="8218" spans="1:31" x14ac:dyDescent="0.25">
      <c r="A8218" s="7">
        <v>8215</v>
      </c>
      <c r="B8218" s="8">
        <v>38956</v>
      </c>
      <c r="C8218" t="s">
        <v>3</v>
      </c>
      <c r="D8218" t="s">
        <v>271</v>
      </c>
      <c r="E8218" t="s">
        <v>9</v>
      </c>
      <c r="F8218" t="s">
        <v>53</v>
      </c>
      <c r="G8218" t="s">
        <v>648</v>
      </c>
      <c r="H8218" s="9" t="s">
        <v>1797</v>
      </c>
      <c r="I8218" t="s">
        <v>1454</v>
      </c>
      <c r="J8218" s="20">
        <v>86</v>
      </c>
      <c r="K8218" s="20" t="s">
        <v>3</v>
      </c>
      <c r="L8218" t="s">
        <v>1464</v>
      </c>
      <c r="M8218" s="20">
        <v>25.08</v>
      </c>
      <c r="N8218" s="20">
        <v>18.920000000000002</v>
      </c>
      <c r="AE8218">
        <f t="shared" si="128"/>
        <v>2006</v>
      </c>
    </row>
    <row r="8219" spans="1:31" x14ac:dyDescent="0.25">
      <c r="A8219" s="7">
        <v>8216</v>
      </c>
      <c r="B8219" s="8">
        <v>38957</v>
      </c>
      <c r="C8219" t="s">
        <v>3</v>
      </c>
      <c r="D8219" t="s">
        <v>542</v>
      </c>
      <c r="E8219" t="s">
        <v>9</v>
      </c>
      <c r="F8219" t="s">
        <v>78</v>
      </c>
      <c r="G8219" t="s">
        <v>732</v>
      </c>
      <c r="H8219" s="135" t="s">
        <v>2155</v>
      </c>
      <c r="I8219" t="s">
        <v>1454</v>
      </c>
      <c r="J8219" s="20">
        <v>18</v>
      </c>
      <c r="K8219" s="20" t="s">
        <v>9</v>
      </c>
      <c r="L8219" t="s">
        <v>1464</v>
      </c>
      <c r="M8219" s="20">
        <v>3.96</v>
      </c>
      <c r="N8219" s="20">
        <v>6.04</v>
      </c>
      <c r="AE8219">
        <f t="shared" si="128"/>
        <v>2006</v>
      </c>
    </row>
    <row r="8220" spans="1:31" x14ac:dyDescent="0.25">
      <c r="A8220" s="7">
        <v>8217</v>
      </c>
      <c r="B8220" s="8">
        <v>38957</v>
      </c>
      <c r="C8220" t="s">
        <v>3</v>
      </c>
      <c r="D8220" t="s">
        <v>717</v>
      </c>
      <c r="E8220" t="s">
        <v>9</v>
      </c>
      <c r="F8220" t="s">
        <v>121</v>
      </c>
      <c r="G8220" t="s">
        <v>569</v>
      </c>
      <c r="H8220" s="136" t="s">
        <v>1677</v>
      </c>
      <c r="I8220" t="s">
        <v>1454</v>
      </c>
      <c r="J8220" s="20">
        <v>21</v>
      </c>
      <c r="K8220" s="20" t="s">
        <v>1465</v>
      </c>
      <c r="L8220" t="s">
        <v>1466</v>
      </c>
      <c r="M8220" s="20">
        <v>5.25</v>
      </c>
      <c r="N8220" s="20">
        <v>5.25</v>
      </c>
      <c r="AE8220">
        <f t="shared" si="128"/>
        <v>2006</v>
      </c>
    </row>
    <row r="8221" spans="1:31" x14ac:dyDescent="0.25">
      <c r="A8221" s="7">
        <v>8218</v>
      </c>
      <c r="B8221" s="8">
        <v>38957</v>
      </c>
      <c r="C8221" t="s">
        <v>3</v>
      </c>
      <c r="D8221" t="s">
        <v>543</v>
      </c>
      <c r="E8221" t="s">
        <v>9</v>
      </c>
      <c r="F8221" t="s">
        <v>427</v>
      </c>
      <c r="G8221" t="s">
        <v>648</v>
      </c>
      <c r="H8221" s="135" t="s">
        <v>2391</v>
      </c>
      <c r="I8221" t="s">
        <v>1454</v>
      </c>
      <c r="J8221" s="20">
        <v>40</v>
      </c>
      <c r="K8221" s="20" t="s">
        <v>9</v>
      </c>
      <c r="L8221" t="s">
        <v>1464</v>
      </c>
      <c r="M8221" s="20">
        <v>8.8000000000000007</v>
      </c>
      <c r="N8221" s="20">
        <v>12.2</v>
      </c>
      <c r="AE8221">
        <f t="shared" si="128"/>
        <v>2006</v>
      </c>
    </row>
    <row r="8222" spans="1:31" x14ac:dyDescent="0.25">
      <c r="A8222" s="7">
        <v>8219</v>
      </c>
      <c r="B8222" s="8">
        <v>38957</v>
      </c>
      <c r="C8222" t="s">
        <v>3</v>
      </c>
      <c r="D8222" t="s">
        <v>825</v>
      </c>
      <c r="E8222" t="s">
        <v>9</v>
      </c>
      <c r="F8222" t="s">
        <v>805</v>
      </c>
      <c r="G8222" t="s">
        <v>648</v>
      </c>
      <c r="H8222" s="135" t="s">
        <v>2217</v>
      </c>
      <c r="I8222" t="s">
        <v>1454</v>
      </c>
      <c r="J8222" s="20">
        <v>1</v>
      </c>
      <c r="K8222" s="20" t="s">
        <v>1465</v>
      </c>
      <c r="L8222" t="s">
        <v>1466</v>
      </c>
      <c r="M8222" s="20">
        <v>0.25</v>
      </c>
      <c r="N8222" s="20">
        <v>0.25</v>
      </c>
      <c r="AE8222">
        <f t="shared" si="128"/>
        <v>2006</v>
      </c>
    </row>
    <row r="8223" spans="1:31" x14ac:dyDescent="0.25">
      <c r="A8223" s="7">
        <v>8220</v>
      </c>
      <c r="B8223" s="8">
        <v>38958</v>
      </c>
      <c r="C8223" t="s">
        <v>3</v>
      </c>
      <c r="D8223" t="s">
        <v>286</v>
      </c>
      <c r="E8223" t="s">
        <v>9</v>
      </c>
      <c r="F8223" t="s">
        <v>827</v>
      </c>
      <c r="G8223" t="s">
        <v>14</v>
      </c>
      <c r="H8223" s="135" t="s">
        <v>1532</v>
      </c>
      <c r="I8223" t="s">
        <v>1458</v>
      </c>
      <c r="J8223" s="20">
        <v>7</v>
      </c>
      <c r="K8223" s="20" t="s">
        <v>1465</v>
      </c>
      <c r="L8223" t="s">
        <v>1466</v>
      </c>
      <c r="M8223" s="20">
        <v>10</v>
      </c>
      <c r="N8223" s="20">
        <v>30</v>
      </c>
      <c r="AE8223">
        <f t="shared" si="128"/>
        <v>2006</v>
      </c>
    </row>
    <row r="8224" spans="1:31" x14ac:dyDescent="0.25">
      <c r="A8224" s="7">
        <v>8221</v>
      </c>
      <c r="B8224" s="8">
        <v>38958</v>
      </c>
      <c r="C8224" t="s">
        <v>3</v>
      </c>
      <c r="D8224" t="s">
        <v>825</v>
      </c>
      <c r="E8224" t="s">
        <v>9</v>
      </c>
      <c r="F8224" t="s">
        <v>817</v>
      </c>
      <c r="G8224" t="s">
        <v>14</v>
      </c>
      <c r="H8224" s="135" t="s">
        <v>1489</v>
      </c>
      <c r="I8224" t="s">
        <v>1454</v>
      </c>
      <c r="J8224" s="20">
        <v>12</v>
      </c>
      <c r="K8224" s="20" t="s">
        <v>9</v>
      </c>
      <c r="L8224" t="s">
        <v>1464</v>
      </c>
      <c r="M8224" s="20">
        <v>2.64</v>
      </c>
      <c r="N8224" s="20">
        <v>4.3599999999999994</v>
      </c>
      <c r="AE8224">
        <f t="shared" si="128"/>
        <v>2006</v>
      </c>
    </row>
    <row r="8225" spans="1:31" x14ac:dyDescent="0.25">
      <c r="A8225" s="7">
        <v>8222</v>
      </c>
      <c r="B8225" s="8">
        <v>38959</v>
      </c>
      <c r="C8225" t="s">
        <v>3</v>
      </c>
      <c r="D8225" t="s">
        <v>459</v>
      </c>
      <c r="E8225" t="s">
        <v>9</v>
      </c>
      <c r="F8225" t="s">
        <v>126</v>
      </c>
      <c r="G8225" t="s">
        <v>569</v>
      </c>
      <c r="H8225" s="135" t="s">
        <v>1853</v>
      </c>
      <c r="I8225" t="s">
        <v>1454</v>
      </c>
      <c r="J8225" s="20">
        <v>52</v>
      </c>
      <c r="K8225" s="20" t="s">
        <v>3</v>
      </c>
      <c r="L8225" t="s">
        <v>1464</v>
      </c>
      <c r="M8225" s="20">
        <v>15.56</v>
      </c>
      <c r="N8225" s="20">
        <v>11.44</v>
      </c>
      <c r="AE8225">
        <f t="shared" si="128"/>
        <v>2006</v>
      </c>
    </row>
    <row r="8226" spans="1:31" x14ac:dyDescent="0.25">
      <c r="A8226" s="7">
        <v>8223</v>
      </c>
      <c r="B8226" s="8">
        <v>38959</v>
      </c>
      <c r="C8226" t="s">
        <v>3</v>
      </c>
      <c r="D8226" t="s">
        <v>677</v>
      </c>
      <c r="E8226" t="s">
        <v>9</v>
      </c>
      <c r="F8226" t="s">
        <v>624</v>
      </c>
      <c r="G8226" t="s">
        <v>714</v>
      </c>
      <c r="H8226" s="135" t="s">
        <v>2060</v>
      </c>
      <c r="I8226" t="s">
        <v>1454</v>
      </c>
      <c r="J8226" s="20">
        <v>42</v>
      </c>
      <c r="K8226" s="20" t="s">
        <v>3</v>
      </c>
      <c r="L8226" t="s">
        <v>1464</v>
      </c>
      <c r="M8226" s="20">
        <v>12.76</v>
      </c>
      <c r="N8226" s="20">
        <v>9.24</v>
      </c>
      <c r="AE8226">
        <f t="shared" si="128"/>
        <v>2006</v>
      </c>
    </row>
    <row r="8227" spans="1:31" x14ac:dyDescent="0.25">
      <c r="A8227" s="7">
        <v>8224</v>
      </c>
      <c r="B8227" s="8">
        <v>38959</v>
      </c>
      <c r="C8227" t="s">
        <v>3</v>
      </c>
      <c r="D8227" t="s">
        <v>459</v>
      </c>
      <c r="E8227" t="s">
        <v>9</v>
      </c>
      <c r="F8227" t="s">
        <v>126</v>
      </c>
      <c r="G8227" t="s">
        <v>633</v>
      </c>
      <c r="H8227" s="135" t="s">
        <v>2346</v>
      </c>
      <c r="I8227" t="s">
        <v>1454</v>
      </c>
      <c r="J8227" s="20">
        <v>21</v>
      </c>
      <c r="K8227" s="20" t="s">
        <v>9</v>
      </c>
      <c r="L8227" t="s">
        <v>1463</v>
      </c>
      <c r="M8227" s="20">
        <v>5.04</v>
      </c>
      <c r="N8227" s="20">
        <v>6.46</v>
      </c>
      <c r="AE8227">
        <f t="shared" si="128"/>
        <v>2006</v>
      </c>
    </row>
    <row r="8228" spans="1:31" x14ac:dyDescent="0.25">
      <c r="A8228" s="7">
        <v>8225</v>
      </c>
      <c r="B8228" s="8">
        <v>38959</v>
      </c>
      <c r="C8228" t="s">
        <v>3</v>
      </c>
      <c r="D8228" t="s">
        <v>791</v>
      </c>
      <c r="E8228" t="s">
        <v>9</v>
      </c>
      <c r="F8228" t="s">
        <v>810</v>
      </c>
      <c r="G8228" t="s">
        <v>648</v>
      </c>
      <c r="H8228" s="135" t="s">
        <v>1952</v>
      </c>
      <c r="I8228" t="s">
        <v>1454</v>
      </c>
      <c r="J8228" s="20">
        <v>86</v>
      </c>
      <c r="K8228" s="20" t="s">
        <v>1465</v>
      </c>
      <c r="L8228" t="s">
        <v>1466</v>
      </c>
      <c r="M8228" s="20">
        <v>21.5</v>
      </c>
      <c r="N8228" s="20">
        <v>21.5</v>
      </c>
      <c r="AE8228">
        <f t="shared" si="128"/>
        <v>2006</v>
      </c>
    </row>
    <row r="8229" spans="1:31" x14ac:dyDescent="0.25">
      <c r="A8229" s="7">
        <v>8226</v>
      </c>
      <c r="B8229" s="8">
        <v>38959</v>
      </c>
      <c r="C8229" t="s">
        <v>3</v>
      </c>
      <c r="D8229" t="s">
        <v>791</v>
      </c>
      <c r="E8229" t="s">
        <v>9</v>
      </c>
      <c r="F8229" t="s">
        <v>810</v>
      </c>
      <c r="G8229" t="s">
        <v>648</v>
      </c>
      <c r="H8229" s="135" t="s">
        <v>1791</v>
      </c>
      <c r="I8229" t="s">
        <v>1454</v>
      </c>
      <c r="J8229" s="20">
        <v>12</v>
      </c>
      <c r="K8229" s="20" t="s">
        <v>9</v>
      </c>
      <c r="L8229" t="s">
        <v>1464</v>
      </c>
      <c r="M8229" s="20">
        <v>2.64</v>
      </c>
      <c r="N8229" s="20">
        <v>4.3599999999999994</v>
      </c>
      <c r="AE8229">
        <f t="shared" si="128"/>
        <v>2006</v>
      </c>
    </row>
    <row r="8230" spans="1:31" x14ac:dyDescent="0.25">
      <c r="A8230" s="7">
        <v>8227</v>
      </c>
      <c r="B8230" s="8">
        <v>38959</v>
      </c>
      <c r="C8230" t="s">
        <v>3</v>
      </c>
      <c r="D8230" t="s">
        <v>770</v>
      </c>
      <c r="E8230" t="s">
        <v>9</v>
      </c>
      <c r="F8230" t="s">
        <v>767</v>
      </c>
      <c r="G8230" t="s">
        <v>732</v>
      </c>
      <c r="H8230" s="135" t="s">
        <v>2392</v>
      </c>
      <c r="I8230" t="s">
        <v>1454</v>
      </c>
      <c r="J8230" s="20">
        <v>40</v>
      </c>
      <c r="K8230" s="20" t="s">
        <v>3</v>
      </c>
      <c r="L8230" t="s">
        <v>1463</v>
      </c>
      <c r="M8230" s="20">
        <v>11.4</v>
      </c>
      <c r="N8230" s="20">
        <v>9.6</v>
      </c>
      <c r="AE8230">
        <f t="shared" si="128"/>
        <v>2006</v>
      </c>
    </row>
    <row r="8231" spans="1:31" x14ac:dyDescent="0.25">
      <c r="A8231" s="7">
        <v>8228</v>
      </c>
      <c r="B8231" s="8">
        <v>38959</v>
      </c>
      <c r="C8231" t="s">
        <v>3</v>
      </c>
      <c r="D8231" t="s">
        <v>397</v>
      </c>
      <c r="E8231" t="s">
        <v>9</v>
      </c>
      <c r="F8231" t="s">
        <v>667</v>
      </c>
      <c r="G8231" t="s">
        <v>732</v>
      </c>
      <c r="H8231" s="135" t="s">
        <v>1496</v>
      </c>
      <c r="I8231" t="s">
        <v>1454</v>
      </c>
      <c r="J8231" s="20">
        <v>35</v>
      </c>
      <c r="K8231" s="20" t="s">
        <v>9</v>
      </c>
      <c r="L8231" t="s">
        <v>1464</v>
      </c>
      <c r="M8231" s="20">
        <v>7.7</v>
      </c>
      <c r="N8231" s="20">
        <v>10.8</v>
      </c>
      <c r="AE8231">
        <f t="shared" si="128"/>
        <v>2006</v>
      </c>
    </row>
    <row r="8232" spans="1:31" x14ac:dyDescent="0.25">
      <c r="A8232" s="7">
        <v>8229</v>
      </c>
      <c r="B8232" s="8">
        <v>38960</v>
      </c>
      <c r="C8232" t="s">
        <v>3</v>
      </c>
      <c r="D8232" t="s">
        <v>677</v>
      </c>
      <c r="E8232" t="s">
        <v>9</v>
      </c>
      <c r="F8232" t="s">
        <v>792</v>
      </c>
      <c r="G8232" t="s">
        <v>732</v>
      </c>
      <c r="H8232" s="135" t="s">
        <v>2393</v>
      </c>
      <c r="I8232" t="s">
        <v>1454</v>
      </c>
      <c r="J8232" s="20">
        <v>22</v>
      </c>
      <c r="K8232" s="20" t="s">
        <v>3</v>
      </c>
      <c r="L8232" t="s">
        <v>1464</v>
      </c>
      <c r="M8232" s="20">
        <v>7.16</v>
      </c>
      <c r="N8232" s="20">
        <v>4.84</v>
      </c>
      <c r="AE8232">
        <f t="shared" si="128"/>
        <v>2006</v>
      </c>
    </row>
    <row r="8233" spans="1:31" x14ac:dyDescent="0.25">
      <c r="A8233" s="7">
        <v>8230</v>
      </c>
      <c r="B8233" s="8">
        <v>38961</v>
      </c>
      <c r="C8233" t="s">
        <v>3</v>
      </c>
      <c r="D8233" t="s">
        <v>741</v>
      </c>
      <c r="E8233" t="s">
        <v>9</v>
      </c>
      <c r="F8233" t="s">
        <v>787</v>
      </c>
      <c r="G8233" t="s">
        <v>569</v>
      </c>
      <c r="H8233" s="135" t="s">
        <v>1496</v>
      </c>
      <c r="I8233" t="s">
        <v>1455</v>
      </c>
      <c r="J8233" s="20">
        <v>12</v>
      </c>
      <c r="K8233" s="20" t="s">
        <v>3</v>
      </c>
      <c r="L8233" t="s">
        <v>1464</v>
      </c>
      <c r="M8233" s="20">
        <v>2.1799999999999997</v>
      </c>
      <c r="N8233" s="20">
        <v>1.32</v>
      </c>
      <c r="AE8233">
        <f t="shared" si="128"/>
        <v>2006</v>
      </c>
    </row>
    <row r="8234" spans="1:31" x14ac:dyDescent="0.25">
      <c r="A8234" s="7">
        <v>8231</v>
      </c>
      <c r="B8234" s="8">
        <v>38962</v>
      </c>
      <c r="C8234" t="s">
        <v>3</v>
      </c>
      <c r="D8234" t="s">
        <v>756</v>
      </c>
      <c r="E8234" t="s">
        <v>9</v>
      </c>
      <c r="F8234" t="s">
        <v>782</v>
      </c>
      <c r="G8234" t="s">
        <v>377</v>
      </c>
      <c r="H8234" s="135" t="s">
        <v>1496</v>
      </c>
      <c r="I8234" t="s">
        <v>1454</v>
      </c>
      <c r="J8234" s="20">
        <v>38</v>
      </c>
      <c r="K8234" s="20" t="s">
        <v>3</v>
      </c>
      <c r="L8234" t="s">
        <v>1464</v>
      </c>
      <c r="M8234" s="20">
        <v>11.64</v>
      </c>
      <c r="N8234" s="20">
        <v>8.36</v>
      </c>
      <c r="AE8234">
        <f t="shared" si="128"/>
        <v>2006</v>
      </c>
    </row>
    <row r="8235" spans="1:31" x14ac:dyDescent="0.25">
      <c r="A8235" s="7">
        <v>8232</v>
      </c>
      <c r="B8235" s="8">
        <v>38962</v>
      </c>
      <c r="C8235" t="s">
        <v>3</v>
      </c>
      <c r="D8235" t="s">
        <v>655</v>
      </c>
      <c r="E8235" t="s">
        <v>9</v>
      </c>
      <c r="F8235" t="s">
        <v>734</v>
      </c>
      <c r="G8235" t="s">
        <v>648</v>
      </c>
      <c r="H8235" s="136" t="s">
        <v>1852</v>
      </c>
      <c r="I8235" t="s">
        <v>1454</v>
      </c>
      <c r="J8235" s="20">
        <v>27</v>
      </c>
      <c r="K8235" s="20" t="s">
        <v>1465</v>
      </c>
      <c r="L8235" t="s">
        <v>1466</v>
      </c>
      <c r="M8235" s="20">
        <v>6.75</v>
      </c>
      <c r="N8235" s="20">
        <v>6.75</v>
      </c>
      <c r="AE8235">
        <f t="shared" si="128"/>
        <v>2006</v>
      </c>
    </row>
    <row r="8236" spans="1:31" x14ac:dyDescent="0.25">
      <c r="A8236" s="7">
        <v>8233</v>
      </c>
      <c r="B8236" s="8">
        <v>38962</v>
      </c>
      <c r="C8236" t="s">
        <v>3</v>
      </c>
      <c r="D8236" t="s">
        <v>779</v>
      </c>
      <c r="E8236" t="s">
        <v>9</v>
      </c>
      <c r="F8236" t="s">
        <v>787</v>
      </c>
      <c r="G8236" t="s">
        <v>732</v>
      </c>
      <c r="H8236" s="135" t="s">
        <v>2174</v>
      </c>
      <c r="I8236" t="s">
        <v>1455</v>
      </c>
      <c r="J8236" s="20">
        <v>40</v>
      </c>
      <c r="K8236" s="20" t="s">
        <v>3</v>
      </c>
      <c r="L8236" t="s">
        <v>1464</v>
      </c>
      <c r="M8236" s="20">
        <v>6.1</v>
      </c>
      <c r="N8236" s="20">
        <v>4.4000000000000004</v>
      </c>
      <c r="AE8236">
        <f t="shared" si="128"/>
        <v>2006</v>
      </c>
    </row>
    <row r="8237" spans="1:31" x14ac:dyDescent="0.25">
      <c r="A8237" s="7">
        <v>8234</v>
      </c>
      <c r="B8237" s="8">
        <v>38963</v>
      </c>
      <c r="C8237" t="s">
        <v>3</v>
      </c>
      <c r="D8237" t="s">
        <v>568</v>
      </c>
      <c r="E8237" t="s">
        <v>9</v>
      </c>
      <c r="F8237" t="s">
        <v>787</v>
      </c>
      <c r="G8237" t="s">
        <v>17</v>
      </c>
      <c r="H8237" s="135" t="s">
        <v>1502</v>
      </c>
      <c r="I8237" t="s">
        <v>1455</v>
      </c>
      <c r="J8237" s="20">
        <v>17</v>
      </c>
      <c r="K8237" s="20" t="s">
        <v>3</v>
      </c>
      <c r="L8237" t="s">
        <v>1464</v>
      </c>
      <c r="M8237" s="20">
        <v>2.88</v>
      </c>
      <c r="N8237" s="20">
        <v>1.87</v>
      </c>
      <c r="AE8237">
        <f t="shared" si="128"/>
        <v>2006</v>
      </c>
    </row>
    <row r="8238" spans="1:31" x14ac:dyDescent="0.25">
      <c r="A8238" s="7">
        <v>8235</v>
      </c>
      <c r="B8238" s="8">
        <v>38964</v>
      </c>
      <c r="C8238" t="s">
        <v>3</v>
      </c>
      <c r="D8238" t="s">
        <v>787</v>
      </c>
      <c r="E8238" t="s">
        <v>9</v>
      </c>
      <c r="F8238" t="s">
        <v>733</v>
      </c>
      <c r="G8238" t="s">
        <v>633</v>
      </c>
      <c r="H8238" s="135" t="s">
        <v>1496</v>
      </c>
      <c r="I8238" t="s">
        <v>1454</v>
      </c>
      <c r="J8238" s="20">
        <v>20</v>
      </c>
      <c r="K8238" s="20" t="s">
        <v>3</v>
      </c>
      <c r="L8238" t="s">
        <v>1464</v>
      </c>
      <c r="M8238" s="20">
        <v>6.6</v>
      </c>
      <c r="N8238" s="20">
        <v>4.4000000000000004</v>
      </c>
      <c r="AE8238">
        <f t="shared" si="128"/>
        <v>2006</v>
      </c>
    </row>
    <row r="8239" spans="1:31" x14ac:dyDescent="0.25">
      <c r="A8239" s="7">
        <v>8236</v>
      </c>
      <c r="B8239" s="8">
        <v>38964</v>
      </c>
      <c r="C8239" t="s">
        <v>3</v>
      </c>
      <c r="D8239" t="s">
        <v>787</v>
      </c>
      <c r="E8239" t="s">
        <v>9</v>
      </c>
      <c r="F8239" t="s">
        <v>521</v>
      </c>
      <c r="G8239" t="s">
        <v>633</v>
      </c>
      <c r="H8239" s="135" t="s">
        <v>1496</v>
      </c>
      <c r="I8239" t="s">
        <v>1454</v>
      </c>
      <c r="J8239" s="20">
        <v>20</v>
      </c>
      <c r="K8239" s="20" t="s">
        <v>9</v>
      </c>
      <c r="L8239" t="s">
        <v>1464</v>
      </c>
      <c r="M8239" s="20">
        <v>4.4000000000000004</v>
      </c>
      <c r="N8239" s="20">
        <v>6.6</v>
      </c>
      <c r="AE8239">
        <f t="shared" si="128"/>
        <v>2006</v>
      </c>
    </row>
    <row r="8240" spans="1:31" x14ac:dyDescent="0.25">
      <c r="A8240" s="7">
        <v>8237</v>
      </c>
      <c r="B8240" s="8">
        <v>38964</v>
      </c>
      <c r="C8240" t="s">
        <v>3</v>
      </c>
      <c r="D8240" t="s">
        <v>286</v>
      </c>
      <c r="E8240" t="s">
        <v>9</v>
      </c>
      <c r="F8240" t="s">
        <v>827</v>
      </c>
      <c r="G8240" t="s">
        <v>14</v>
      </c>
      <c r="H8240" s="135" t="s">
        <v>1501</v>
      </c>
      <c r="I8240" t="s">
        <v>1455</v>
      </c>
      <c r="J8240" s="20">
        <v>14</v>
      </c>
      <c r="K8240" s="20" t="s">
        <v>9</v>
      </c>
      <c r="L8240" t="s">
        <v>1464</v>
      </c>
      <c r="M8240" s="20">
        <v>1.54</v>
      </c>
      <c r="N8240" s="20">
        <v>2.46</v>
      </c>
      <c r="AE8240">
        <f t="shared" si="128"/>
        <v>2006</v>
      </c>
    </row>
    <row r="8241" spans="1:31" x14ac:dyDescent="0.25">
      <c r="A8241" s="7">
        <v>8238</v>
      </c>
      <c r="B8241" s="8">
        <v>38964</v>
      </c>
      <c r="C8241" t="s">
        <v>3</v>
      </c>
      <c r="D8241" t="s">
        <v>787</v>
      </c>
      <c r="E8241" t="s">
        <v>9</v>
      </c>
      <c r="F8241" t="s">
        <v>733</v>
      </c>
      <c r="G8241" t="s">
        <v>17</v>
      </c>
      <c r="H8241" s="135" t="s">
        <v>1545</v>
      </c>
      <c r="I8241" t="s">
        <v>1454</v>
      </c>
      <c r="J8241" s="20">
        <v>7</v>
      </c>
      <c r="K8241" s="20" t="s">
        <v>1465</v>
      </c>
      <c r="L8241" t="s">
        <v>1466</v>
      </c>
      <c r="M8241" s="20">
        <v>1.75</v>
      </c>
      <c r="N8241" s="20">
        <v>1.75</v>
      </c>
      <c r="AE8241">
        <f t="shared" si="128"/>
        <v>2006</v>
      </c>
    </row>
    <row r="8242" spans="1:31" x14ac:dyDescent="0.25">
      <c r="A8242" s="7">
        <v>8239</v>
      </c>
      <c r="B8242" s="8">
        <v>38964</v>
      </c>
      <c r="C8242" t="s">
        <v>3</v>
      </c>
      <c r="D8242" t="s">
        <v>823</v>
      </c>
      <c r="E8242" t="s">
        <v>9</v>
      </c>
      <c r="F8242" t="s">
        <v>787</v>
      </c>
      <c r="G8242" t="s">
        <v>648</v>
      </c>
      <c r="H8242" s="135" t="s">
        <v>1885</v>
      </c>
      <c r="I8242" t="s">
        <v>1455</v>
      </c>
      <c r="J8242" s="20">
        <v>5</v>
      </c>
      <c r="K8242" s="20" t="s">
        <v>3</v>
      </c>
      <c r="L8242" t="s">
        <v>1464</v>
      </c>
      <c r="M8242" s="20">
        <v>1.2</v>
      </c>
      <c r="N8242" s="20">
        <v>0.55000000000000004</v>
      </c>
      <c r="AE8242">
        <f t="shared" si="128"/>
        <v>2006</v>
      </c>
    </row>
    <row r="8243" spans="1:31" x14ac:dyDescent="0.25">
      <c r="A8243" s="7">
        <v>8240</v>
      </c>
      <c r="B8243" s="8">
        <v>38964</v>
      </c>
      <c r="C8243" t="s">
        <v>3</v>
      </c>
      <c r="D8243" t="s">
        <v>787</v>
      </c>
      <c r="E8243" t="s">
        <v>9</v>
      </c>
      <c r="F8243" t="s">
        <v>823</v>
      </c>
      <c r="G8243" t="s">
        <v>648</v>
      </c>
      <c r="H8243" s="135" t="s">
        <v>1885</v>
      </c>
      <c r="I8243" t="s">
        <v>1455</v>
      </c>
      <c r="J8243" s="20">
        <v>5</v>
      </c>
      <c r="K8243" s="20" t="s">
        <v>3</v>
      </c>
      <c r="L8243" t="s">
        <v>1463</v>
      </c>
      <c r="M8243" s="20">
        <v>1.1499999999999999</v>
      </c>
      <c r="N8243" s="20">
        <v>0.6</v>
      </c>
      <c r="AE8243">
        <f t="shared" si="128"/>
        <v>2006</v>
      </c>
    </row>
    <row r="8244" spans="1:31" x14ac:dyDescent="0.25">
      <c r="A8244" s="7">
        <v>8241</v>
      </c>
      <c r="B8244" s="8">
        <v>38964</v>
      </c>
      <c r="C8244" t="s">
        <v>3</v>
      </c>
      <c r="D8244" t="s">
        <v>791</v>
      </c>
      <c r="E8244" t="s">
        <v>9</v>
      </c>
      <c r="F8244" t="s">
        <v>810</v>
      </c>
      <c r="G8244" t="s">
        <v>648</v>
      </c>
      <c r="H8244" s="136" t="s">
        <v>1812</v>
      </c>
      <c r="I8244" t="s">
        <v>1454</v>
      </c>
      <c r="J8244" s="20">
        <v>19</v>
      </c>
      <c r="K8244" s="20" t="s">
        <v>1465</v>
      </c>
      <c r="L8244" t="s">
        <v>1466</v>
      </c>
      <c r="M8244" s="20">
        <v>4.75</v>
      </c>
      <c r="N8244" s="20">
        <v>4.75</v>
      </c>
      <c r="AE8244">
        <f t="shared" si="128"/>
        <v>2006</v>
      </c>
    </row>
    <row r="8245" spans="1:31" x14ac:dyDescent="0.25">
      <c r="A8245" s="7">
        <v>8242</v>
      </c>
      <c r="B8245" s="8">
        <v>38964</v>
      </c>
      <c r="C8245" t="s">
        <v>3</v>
      </c>
      <c r="D8245" t="s">
        <v>676</v>
      </c>
      <c r="E8245" t="s">
        <v>9</v>
      </c>
      <c r="F8245" t="s">
        <v>270</v>
      </c>
      <c r="G8245" t="s">
        <v>377</v>
      </c>
      <c r="H8245" s="9" t="s">
        <v>2134</v>
      </c>
      <c r="I8245" t="s">
        <v>1454</v>
      </c>
      <c r="J8245" s="20">
        <v>26</v>
      </c>
      <c r="K8245" s="20" t="s">
        <v>1465</v>
      </c>
      <c r="L8245" t="s">
        <v>1466</v>
      </c>
      <c r="M8245" s="20">
        <v>6.5</v>
      </c>
      <c r="N8245" s="20">
        <v>6.5</v>
      </c>
      <c r="AE8245">
        <f t="shared" si="128"/>
        <v>2006</v>
      </c>
    </row>
    <row r="8246" spans="1:31" x14ac:dyDescent="0.25">
      <c r="A8246" s="7">
        <v>8243</v>
      </c>
      <c r="B8246" s="8">
        <v>38964</v>
      </c>
      <c r="C8246" t="s">
        <v>3</v>
      </c>
      <c r="D8246" t="s">
        <v>712</v>
      </c>
      <c r="E8246" t="s">
        <v>9</v>
      </c>
      <c r="F8246" t="s">
        <v>682</v>
      </c>
      <c r="G8246" t="s">
        <v>714</v>
      </c>
      <c r="H8246" s="9" t="s">
        <v>2106</v>
      </c>
      <c r="I8246" t="s">
        <v>1454</v>
      </c>
      <c r="J8246" s="20">
        <v>23</v>
      </c>
      <c r="K8246" s="20" t="s">
        <v>1465</v>
      </c>
      <c r="L8246" t="s">
        <v>1466</v>
      </c>
      <c r="M8246" s="20">
        <v>5.75</v>
      </c>
      <c r="N8246" s="20">
        <v>5.75</v>
      </c>
      <c r="AE8246">
        <f t="shared" si="128"/>
        <v>2006</v>
      </c>
    </row>
    <row r="8247" spans="1:31" x14ac:dyDescent="0.25">
      <c r="A8247" s="7">
        <v>8244</v>
      </c>
      <c r="B8247" s="8">
        <v>38964</v>
      </c>
      <c r="C8247" t="s">
        <v>3</v>
      </c>
      <c r="D8247" t="s">
        <v>712</v>
      </c>
      <c r="E8247" t="s">
        <v>9</v>
      </c>
      <c r="F8247" t="s">
        <v>275</v>
      </c>
      <c r="G8247" t="s">
        <v>714</v>
      </c>
      <c r="H8247" s="9" t="s">
        <v>2252</v>
      </c>
      <c r="I8247" t="s">
        <v>1454</v>
      </c>
      <c r="J8247" s="20">
        <v>23</v>
      </c>
      <c r="K8247" s="20" t="s">
        <v>3</v>
      </c>
      <c r="L8247" t="s">
        <v>1464</v>
      </c>
      <c r="M8247" s="20">
        <v>7.4399999999999995</v>
      </c>
      <c r="N8247" s="20">
        <v>5.0600000000000005</v>
      </c>
      <c r="AE8247">
        <f t="shared" si="128"/>
        <v>2006</v>
      </c>
    </row>
    <row r="8248" spans="1:31" x14ac:dyDescent="0.25">
      <c r="A8248" s="7">
        <v>8245</v>
      </c>
      <c r="B8248" s="8">
        <v>38964</v>
      </c>
      <c r="C8248" t="s">
        <v>3</v>
      </c>
      <c r="D8248" t="s">
        <v>676</v>
      </c>
      <c r="E8248" t="s">
        <v>9</v>
      </c>
      <c r="F8248" t="s">
        <v>640</v>
      </c>
      <c r="G8248" t="s">
        <v>732</v>
      </c>
      <c r="H8248" s="135" t="s">
        <v>2325</v>
      </c>
      <c r="I8248" t="s">
        <v>1454</v>
      </c>
      <c r="J8248" s="20">
        <v>9</v>
      </c>
      <c r="K8248" s="20" t="s">
        <v>3</v>
      </c>
      <c r="L8248" t="s">
        <v>1464</v>
      </c>
      <c r="M8248" s="20">
        <v>3.52</v>
      </c>
      <c r="N8248" s="20">
        <v>1.98</v>
      </c>
      <c r="AE8248">
        <f t="shared" si="128"/>
        <v>2006</v>
      </c>
    </row>
    <row r="8249" spans="1:31" x14ac:dyDescent="0.25">
      <c r="A8249" s="7">
        <v>8246</v>
      </c>
      <c r="B8249" s="8">
        <v>38965</v>
      </c>
      <c r="C8249" t="s">
        <v>3</v>
      </c>
      <c r="D8249" t="s">
        <v>187</v>
      </c>
      <c r="E8249" t="s">
        <v>9</v>
      </c>
      <c r="F8249" t="s">
        <v>795</v>
      </c>
      <c r="G8249" t="s">
        <v>648</v>
      </c>
      <c r="H8249" s="136" t="s">
        <v>1496</v>
      </c>
      <c r="I8249" t="s">
        <v>1454</v>
      </c>
      <c r="J8249" s="20">
        <v>20</v>
      </c>
      <c r="K8249" s="20" t="s">
        <v>3</v>
      </c>
      <c r="L8249" t="s">
        <v>1464</v>
      </c>
      <c r="M8249" s="20">
        <v>6.6</v>
      </c>
      <c r="N8249" s="20">
        <v>4.4000000000000004</v>
      </c>
      <c r="AE8249">
        <f t="shared" si="128"/>
        <v>2006</v>
      </c>
    </row>
    <row r="8250" spans="1:31" x14ac:dyDescent="0.25">
      <c r="A8250" s="7">
        <v>8247</v>
      </c>
      <c r="B8250" s="8">
        <v>38965</v>
      </c>
      <c r="C8250" t="s">
        <v>3</v>
      </c>
      <c r="D8250" t="s">
        <v>187</v>
      </c>
      <c r="E8250" t="s">
        <v>9</v>
      </c>
      <c r="F8250" t="s">
        <v>247</v>
      </c>
      <c r="G8250" t="s">
        <v>714</v>
      </c>
      <c r="H8250" s="135" t="s">
        <v>2004</v>
      </c>
      <c r="I8250" t="s">
        <v>1454</v>
      </c>
      <c r="J8250" s="20">
        <v>25</v>
      </c>
      <c r="K8250" s="20" t="s">
        <v>9</v>
      </c>
      <c r="L8250" t="s">
        <v>1464</v>
      </c>
      <c r="M8250" s="20">
        <v>5.5</v>
      </c>
      <c r="N8250" s="20">
        <v>8</v>
      </c>
      <c r="AE8250">
        <f t="shared" si="128"/>
        <v>2006</v>
      </c>
    </row>
    <row r="8251" spans="1:31" x14ac:dyDescent="0.25">
      <c r="A8251" s="7">
        <v>8248</v>
      </c>
      <c r="B8251" s="8">
        <v>38965</v>
      </c>
      <c r="C8251" t="s">
        <v>3</v>
      </c>
      <c r="D8251" t="s">
        <v>187</v>
      </c>
      <c r="E8251" t="s">
        <v>9</v>
      </c>
      <c r="F8251" t="s">
        <v>118</v>
      </c>
      <c r="G8251" t="s">
        <v>714</v>
      </c>
      <c r="H8251" s="135" t="s">
        <v>1496</v>
      </c>
      <c r="I8251" t="s">
        <v>1454</v>
      </c>
      <c r="J8251" s="20">
        <v>30</v>
      </c>
      <c r="K8251" s="20" t="s">
        <v>9</v>
      </c>
      <c r="L8251" t="s">
        <v>1464</v>
      </c>
      <c r="M8251" s="20">
        <v>6.6</v>
      </c>
      <c r="N8251" s="20">
        <v>9.4</v>
      </c>
      <c r="AE8251">
        <f t="shared" si="128"/>
        <v>2006</v>
      </c>
    </row>
    <row r="8252" spans="1:31" x14ac:dyDescent="0.25">
      <c r="A8252" s="7">
        <v>8249</v>
      </c>
      <c r="B8252" s="8">
        <v>38965</v>
      </c>
      <c r="C8252" t="s">
        <v>3</v>
      </c>
      <c r="D8252" t="s">
        <v>825</v>
      </c>
      <c r="E8252" t="s">
        <v>9</v>
      </c>
      <c r="F8252" t="s">
        <v>763</v>
      </c>
      <c r="G8252" t="s">
        <v>648</v>
      </c>
      <c r="H8252" s="9" t="s">
        <v>1797</v>
      </c>
      <c r="I8252" t="s">
        <v>1454</v>
      </c>
      <c r="J8252" s="20">
        <v>20</v>
      </c>
      <c r="K8252" s="20" t="s">
        <v>9</v>
      </c>
      <c r="L8252" t="s">
        <v>1464</v>
      </c>
      <c r="M8252" s="20">
        <v>4.4000000000000004</v>
      </c>
      <c r="N8252" s="20">
        <v>6.6</v>
      </c>
      <c r="AE8252">
        <f t="shared" si="128"/>
        <v>2006</v>
      </c>
    </row>
    <row r="8253" spans="1:31" x14ac:dyDescent="0.25">
      <c r="A8253" s="7">
        <v>8250</v>
      </c>
      <c r="B8253" s="8">
        <v>38966</v>
      </c>
      <c r="C8253" t="s">
        <v>3</v>
      </c>
      <c r="D8253" t="s">
        <v>803</v>
      </c>
      <c r="E8253" t="s">
        <v>9</v>
      </c>
      <c r="F8253" t="s">
        <v>763</v>
      </c>
      <c r="G8253" t="s">
        <v>648</v>
      </c>
      <c r="H8253" s="135" t="s">
        <v>1795</v>
      </c>
      <c r="I8253" t="s">
        <v>1454</v>
      </c>
      <c r="J8253" s="20">
        <v>44</v>
      </c>
      <c r="K8253" s="20" t="s">
        <v>1465</v>
      </c>
      <c r="L8253" t="s">
        <v>1466</v>
      </c>
      <c r="M8253" s="20">
        <v>11</v>
      </c>
      <c r="N8253" s="20">
        <v>11</v>
      </c>
      <c r="AE8253">
        <f t="shared" si="128"/>
        <v>2006</v>
      </c>
    </row>
    <row r="8254" spans="1:31" x14ac:dyDescent="0.25">
      <c r="A8254" s="7">
        <v>8251</v>
      </c>
      <c r="B8254" s="8">
        <v>38966</v>
      </c>
      <c r="C8254" t="s">
        <v>3</v>
      </c>
      <c r="D8254" t="s">
        <v>824</v>
      </c>
      <c r="E8254" t="s">
        <v>9</v>
      </c>
      <c r="F8254" t="s">
        <v>768</v>
      </c>
      <c r="G8254" t="s">
        <v>14</v>
      </c>
      <c r="H8254" s="135" t="s">
        <v>1567</v>
      </c>
      <c r="I8254" t="s">
        <v>1454</v>
      </c>
      <c r="J8254" s="20">
        <v>21</v>
      </c>
      <c r="K8254" s="20" t="s">
        <v>3</v>
      </c>
      <c r="L8254" t="s">
        <v>1463</v>
      </c>
      <c r="M8254" s="20">
        <v>6.46</v>
      </c>
      <c r="N8254" s="20">
        <v>5.04</v>
      </c>
      <c r="AE8254">
        <f t="shared" si="128"/>
        <v>2006</v>
      </c>
    </row>
    <row r="8255" spans="1:31" x14ac:dyDescent="0.25">
      <c r="A8255" s="7">
        <v>8252</v>
      </c>
      <c r="B8255" s="8">
        <v>38967</v>
      </c>
      <c r="C8255" t="s">
        <v>3</v>
      </c>
      <c r="D8255" t="s">
        <v>797</v>
      </c>
      <c r="E8255" t="s">
        <v>9</v>
      </c>
      <c r="F8255" t="s">
        <v>817</v>
      </c>
      <c r="G8255" t="s">
        <v>14</v>
      </c>
      <c r="H8255" s="135" t="s">
        <v>1516</v>
      </c>
      <c r="I8255" t="s">
        <v>1454</v>
      </c>
      <c r="J8255" s="20">
        <v>12</v>
      </c>
      <c r="K8255" s="20" t="s">
        <v>9</v>
      </c>
      <c r="L8255" t="s">
        <v>1463</v>
      </c>
      <c r="M8255" s="20">
        <v>2.88</v>
      </c>
      <c r="N8255" s="20">
        <v>4.12</v>
      </c>
      <c r="AE8255">
        <f t="shared" si="128"/>
        <v>2006</v>
      </c>
    </row>
    <row r="8256" spans="1:31" x14ac:dyDescent="0.25">
      <c r="A8256" s="7">
        <v>8253</v>
      </c>
      <c r="B8256" s="8">
        <v>38967</v>
      </c>
      <c r="C8256" t="s">
        <v>3</v>
      </c>
      <c r="D8256" t="s">
        <v>786</v>
      </c>
      <c r="E8256" t="s">
        <v>9</v>
      </c>
      <c r="F8256" t="s">
        <v>817</v>
      </c>
      <c r="G8256" t="s">
        <v>14</v>
      </c>
      <c r="H8256" s="135" t="s">
        <v>1496</v>
      </c>
      <c r="I8256" t="s">
        <v>1454</v>
      </c>
      <c r="J8256" s="20">
        <v>12</v>
      </c>
      <c r="K8256" s="20" t="s">
        <v>3</v>
      </c>
      <c r="L8256" t="s">
        <v>1464</v>
      </c>
      <c r="M8256" s="20">
        <v>4.3599999999999994</v>
      </c>
      <c r="N8256" s="20">
        <v>2.64</v>
      </c>
      <c r="AE8256">
        <f t="shared" si="128"/>
        <v>2006</v>
      </c>
    </row>
    <row r="8257" spans="1:31" x14ac:dyDescent="0.25">
      <c r="A8257" s="7">
        <v>8254</v>
      </c>
      <c r="B8257" s="8">
        <v>38967</v>
      </c>
      <c r="C8257" t="s">
        <v>3</v>
      </c>
      <c r="D8257" t="s">
        <v>677</v>
      </c>
      <c r="E8257" t="s">
        <v>9</v>
      </c>
      <c r="F8257" t="s">
        <v>375</v>
      </c>
      <c r="G8257" t="s">
        <v>377</v>
      </c>
      <c r="H8257" s="9" t="s">
        <v>2188</v>
      </c>
      <c r="I8257" t="s">
        <v>1454</v>
      </c>
      <c r="J8257" s="20">
        <v>35</v>
      </c>
      <c r="K8257" s="20" t="s">
        <v>9</v>
      </c>
      <c r="L8257" t="s">
        <v>1464</v>
      </c>
      <c r="M8257" s="20">
        <v>7.7</v>
      </c>
      <c r="N8257" s="20">
        <v>10.8</v>
      </c>
      <c r="AE8257">
        <f t="shared" si="128"/>
        <v>2006</v>
      </c>
    </row>
    <row r="8258" spans="1:31" x14ac:dyDescent="0.25">
      <c r="A8258" s="7">
        <v>8255</v>
      </c>
      <c r="B8258" s="8">
        <v>38968</v>
      </c>
      <c r="C8258" t="s">
        <v>3</v>
      </c>
      <c r="D8258" t="s">
        <v>577</v>
      </c>
      <c r="E8258" t="s">
        <v>9</v>
      </c>
      <c r="F8258" t="s">
        <v>792</v>
      </c>
      <c r="G8258" t="s">
        <v>732</v>
      </c>
      <c r="H8258" s="135" t="s">
        <v>2348</v>
      </c>
      <c r="I8258" t="s">
        <v>1454</v>
      </c>
      <c r="J8258" s="20">
        <v>20</v>
      </c>
      <c r="K8258" s="20" t="s">
        <v>1465</v>
      </c>
      <c r="L8258" t="s">
        <v>1466</v>
      </c>
      <c r="M8258" s="20">
        <v>5</v>
      </c>
      <c r="N8258" s="20">
        <v>5</v>
      </c>
      <c r="AE8258">
        <f t="shared" si="128"/>
        <v>2006</v>
      </c>
    </row>
    <row r="8259" spans="1:31" x14ac:dyDescent="0.25">
      <c r="A8259" s="7">
        <v>8256</v>
      </c>
      <c r="B8259" s="8">
        <v>38968</v>
      </c>
      <c r="C8259" t="s">
        <v>3</v>
      </c>
      <c r="D8259" t="s">
        <v>577</v>
      </c>
      <c r="E8259" t="s">
        <v>9</v>
      </c>
      <c r="F8259" t="s">
        <v>651</v>
      </c>
      <c r="G8259" t="s">
        <v>732</v>
      </c>
      <c r="H8259" s="135" t="s">
        <v>2376</v>
      </c>
      <c r="I8259" t="s">
        <v>1454</v>
      </c>
      <c r="J8259" s="20">
        <v>18</v>
      </c>
      <c r="K8259" s="20" t="s">
        <v>9</v>
      </c>
      <c r="L8259" t="s">
        <v>1464</v>
      </c>
      <c r="M8259" s="20">
        <v>3.96</v>
      </c>
      <c r="N8259" s="20">
        <v>6.04</v>
      </c>
      <c r="AE8259">
        <f t="shared" si="128"/>
        <v>2006</v>
      </c>
    </row>
    <row r="8260" spans="1:31" x14ac:dyDescent="0.25">
      <c r="A8260" s="7">
        <v>8257</v>
      </c>
      <c r="B8260" s="8">
        <v>38968</v>
      </c>
      <c r="C8260" t="s">
        <v>3</v>
      </c>
      <c r="D8260" t="s">
        <v>577</v>
      </c>
      <c r="E8260" t="s">
        <v>9</v>
      </c>
      <c r="F8260" t="s">
        <v>651</v>
      </c>
      <c r="G8260" t="s">
        <v>732</v>
      </c>
      <c r="H8260" s="135" t="s">
        <v>2394</v>
      </c>
      <c r="I8260" t="s">
        <v>1454</v>
      </c>
      <c r="J8260" s="20">
        <v>15</v>
      </c>
      <c r="K8260" s="20" t="s">
        <v>1465</v>
      </c>
      <c r="L8260" t="s">
        <v>1466</v>
      </c>
      <c r="M8260" s="20">
        <v>3.75</v>
      </c>
      <c r="N8260" s="20">
        <v>3.75</v>
      </c>
      <c r="AE8260">
        <f t="shared" ref="AE8260:AE8323" si="129">YEAR(B8260)</f>
        <v>2006</v>
      </c>
    </row>
    <row r="8261" spans="1:31" x14ac:dyDescent="0.25">
      <c r="A8261" s="7">
        <v>8258</v>
      </c>
      <c r="B8261" s="8">
        <v>38969</v>
      </c>
      <c r="C8261" t="s">
        <v>3</v>
      </c>
      <c r="D8261" t="s">
        <v>786</v>
      </c>
      <c r="E8261" t="s">
        <v>9</v>
      </c>
      <c r="F8261" t="s">
        <v>700</v>
      </c>
      <c r="G8261" t="s">
        <v>14</v>
      </c>
      <c r="H8261" s="135" t="s">
        <v>1507</v>
      </c>
      <c r="I8261" t="s">
        <v>1454</v>
      </c>
      <c r="J8261" s="20">
        <v>16</v>
      </c>
      <c r="K8261" s="20" t="s">
        <v>1465</v>
      </c>
      <c r="L8261" t="s">
        <v>1466</v>
      </c>
      <c r="M8261" s="20">
        <v>4</v>
      </c>
      <c r="N8261" s="20">
        <v>4</v>
      </c>
      <c r="AE8261">
        <f t="shared" si="129"/>
        <v>2006</v>
      </c>
    </row>
    <row r="8262" spans="1:31" x14ac:dyDescent="0.25">
      <c r="A8262" s="7">
        <v>8259</v>
      </c>
      <c r="B8262" s="8">
        <v>38969</v>
      </c>
      <c r="C8262" t="s">
        <v>3</v>
      </c>
      <c r="D8262" t="s">
        <v>825</v>
      </c>
      <c r="E8262" t="s">
        <v>9</v>
      </c>
      <c r="F8262" t="s">
        <v>700</v>
      </c>
      <c r="G8262" t="s">
        <v>17</v>
      </c>
      <c r="H8262" s="135" t="s">
        <v>1496</v>
      </c>
      <c r="I8262" t="s">
        <v>1454</v>
      </c>
      <c r="J8262" s="20">
        <v>16</v>
      </c>
      <c r="K8262" s="20" t="s">
        <v>9</v>
      </c>
      <c r="L8262" t="s">
        <v>1464</v>
      </c>
      <c r="M8262" s="20">
        <v>3.52</v>
      </c>
      <c r="N8262" s="20">
        <v>5.48</v>
      </c>
      <c r="AE8262">
        <f t="shared" si="129"/>
        <v>2006</v>
      </c>
    </row>
    <row r="8263" spans="1:31" x14ac:dyDescent="0.25">
      <c r="A8263" s="7">
        <v>8260</v>
      </c>
      <c r="B8263" s="8">
        <v>38969</v>
      </c>
      <c r="C8263" t="s">
        <v>3</v>
      </c>
      <c r="D8263" t="s">
        <v>689</v>
      </c>
      <c r="E8263" t="s">
        <v>9</v>
      </c>
      <c r="F8263" t="s">
        <v>782</v>
      </c>
      <c r="G8263" t="s">
        <v>648</v>
      </c>
      <c r="H8263" s="136" t="s">
        <v>1496</v>
      </c>
      <c r="I8263" t="s">
        <v>1454</v>
      </c>
      <c r="J8263" s="20">
        <v>32</v>
      </c>
      <c r="K8263" s="20" t="s">
        <v>3</v>
      </c>
      <c r="L8263" t="s">
        <v>1464</v>
      </c>
      <c r="M8263" s="20">
        <v>9.9600000000000009</v>
      </c>
      <c r="N8263" s="20">
        <v>7.04</v>
      </c>
      <c r="AE8263">
        <f t="shared" si="129"/>
        <v>2006</v>
      </c>
    </row>
    <row r="8264" spans="1:31" x14ac:dyDescent="0.25">
      <c r="A8264" s="7">
        <v>8261</v>
      </c>
      <c r="B8264" s="8">
        <v>38970</v>
      </c>
      <c r="C8264" t="s">
        <v>3</v>
      </c>
      <c r="D8264" t="s">
        <v>729</v>
      </c>
      <c r="E8264" t="s">
        <v>9</v>
      </c>
      <c r="F8264" t="s">
        <v>698</v>
      </c>
      <c r="G8264" t="s">
        <v>633</v>
      </c>
      <c r="H8264" s="135" t="s">
        <v>1496</v>
      </c>
      <c r="I8264" t="s">
        <v>1454</v>
      </c>
      <c r="J8264" s="20">
        <v>9</v>
      </c>
      <c r="K8264" s="20" t="s">
        <v>3</v>
      </c>
      <c r="L8264" t="s">
        <v>1464</v>
      </c>
      <c r="M8264" s="20">
        <v>3.52</v>
      </c>
      <c r="N8264" s="20">
        <v>1.98</v>
      </c>
      <c r="AE8264">
        <f t="shared" si="129"/>
        <v>2006</v>
      </c>
    </row>
    <row r="8265" spans="1:31" x14ac:dyDescent="0.25">
      <c r="A8265" s="7">
        <v>8262</v>
      </c>
      <c r="B8265" s="8">
        <v>38970</v>
      </c>
      <c r="C8265" t="s">
        <v>3</v>
      </c>
      <c r="D8265" t="s">
        <v>240</v>
      </c>
      <c r="E8265" t="s">
        <v>9</v>
      </c>
      <c r="F8265" t="s">
        <v>817</v>
      </c>
      <c r="G8265" t="s">
        <v>648</v>
      </c>
      <c r="H8265" s="135" t="s">
        <v>1935</v>
      </c>
      <c r="I8265" t="s">
        <v>1455</v>
      </c>
      <c r="J8265" s="20">
        <v>16</v>
      </c>
      <c r="K8265" s="20" t="s">
        <v>3</v>
      </c>
      <c r="L8265" t="s">
        <v>1464</v>
      </c>
      <c r="M8265" s="20">
        <v>2.74</v>
      </c>
      <c r="N8265" s="20">
        <v>1.76</v>
      </c>
      <c r="AE8265">
        <f t="shared" si="129"/>
        <v>2006</v>
      </c>
    </row>
    <row r="8266" spans="1:31" x14ac:dyDescent="0.25">
      <c r="A8266" s="7">
        <v>8263</v>
      </c>
      <c r="B8266" s="8">
        <v>38970</v>
      </c>
      <c r="C8266" t="s">
        <v>3</v>
      </c>
      <c r="D8266" t="s">
        <v>823</v>
      </c>
      <c r="E8266" t="s">
        <v>9</v>
      </c>
      <c r="F8266" t="s">
        <v>787</v>
      </c>
      <c r="G8266" t="s">
        <v>732</v>
      </c>
      <c r="H8266" s="135" t="s">
        <v>2325</v>
      </c>
      <c r="I8266" t="s">
        <v>1455</v>
      </c>
      <c r="J8266" s="20">
        <v>9</v>
      </c>
      <c r="K8266" s="20" t="s">
        <v>3</v>
      </c>
      <c r="L8266" t="s">
        <v>1464</v>
      </c>
      <c r="M8266" s="20">
        <v>1.76</v>
      </c>
      <c r="N8266" s="20">
        <v>0.99</v>
      </c>
      <c r="AE8266">
        <f t="shared" si="129"/>
        <v>2006</v>
      </c>
    </row>
    <row r="8267" spans="1:31" x14ac:dyDescent="0.25">
      <c r="A8267" s="7">
        <v>8264</v>
      </c>
      <c r="B8267" s="8">
        <v>38970</v>
      </c>
      <c r="C8267" t="s">
        <v>3</v>
      </c>
      <c r="D8267" t="s">
        <v>787</v>
      </c>
      <c r="E8267" t="s">
        <v>9</v>
      </c>
      <c r="F8267" t="s">
        <v>823</v>
      </c>
      <c r="G8267" t="s">
        <v>732</v>
      </c>
      <c r="H8267" s="135" t="s">
        <v>2325</v>
      </c>
      <c r="I8267" t="s">
        <v>1455</v>
      </c>
      <c r="J8267" s="20">
        <v>9</v>
      </c>
      <c r="K8267" s="20" t="s">
        <v>1465</v>
      </c>
      <c r="L8267" t="s">
        <v>1466</v>
      </c>
      <c r="M8267" s="20">
        <v>1.125</v>
      </c>
      <c r="N8267" s="20">
        <v>1.125</v>
      </c>
      <c r="AE8267">
        <f t="shared" si="129"/>
        <v>2006</v>
      </c>
    </row>
    <row r="8268" spans="1:31" x14ac:dyDescent="0.25">
      <c r="A8268" s="7">
        <v>8265</v>
      </c>
      <c r="B8268" s="8">
        <v>38970</v>
      </c>
      <c r="C8268" t="s">
        <v>3</v>
      </c>
      <c r="D8268" t="s">
        <v>823</v>
      </c>
      <c r="E8268" t="s">
        <v>9</v>
      </c>
      <c r="F8268" t="s">
        <v>787</v>
      </c>
      <c r="G8268" t="s">
        <v>732</v>
      </c>
      <c r="H8268" s="135" t="s">
        <v>2326</v>
      </c>
      <c r="I8268" t="s">
        <v>1455</v>
      </c>
      <c r="J8268" s="20">
        <v>8</v>
      </c>
      <c r="K8268" s="20" t="s">
        <v>3</v>
      </c>
      <c r="L8268" t="s">
        <v>1464</v>
      </c>
      <c r="M8268" s="20">
        <v>1.62</v>
      </c>
      <c r="N8268" s="20">
        <v>0.88</v>
      </c>
      <c r="AE8268">
        <f t="shared" si="129"/>
        <v>2006</v>
      </c>
    </row>
    <row r="8269" spans="1:31" x14ac:dyDescent="0.25">
      <c r="A8269" s="7">
        <v>8266</v>
      </c>
      <c r="B8269" s="8">
        <v>38970</v>
      </c>
      <c r="C8269" t="s">
        <v>3</v>
      </c>
      <c r="D8269" t="s">
        <v>787</v>
      </c>
      <c r="E8269" t="s">
        <v>9</v>
      </c>
      <c r="F8269" t="s">
        <v>823</v>
      </c>
      <c r="G8269" t="s">
        <v>732</v>
      </c>
      <c r="H8269" s="135" t="s">
        <v>2326</v>
      </c>
      <c r="I8269" t="s">
        <v>1455</v>
      </c>
      <c r="J8269" s="20">
        <v>8</v>
      </c>
      <c r="K8269" s="20" t="s">
        <v>9</v>
      </c>
      <c r="L8269" t="s">
        <v>1464</v>
      </c>
      <c r="M8269" s="20">
        <v>0.88</v>
      </c>
      <c r="N8269" s="20">
        <v>1.62</v>
      </c>
      <c r="AE8269">
        <f t="shared" si="129"/>
        <v>2006</v>
      </c>
    </row>
    <row r="8270" spans="1:31" x14ac:dyDescent="0.25">
      <c r="A8270" s="7">
        <v>8267</v>
      </c>
      <c r="B8270" s="8">
        <v>38971</v>
      </c>
      <c r="C8270" t="s">
        <v>3</v>
      </c>
      <c r="D8270" t="s">
        <v>286</v>
      </c>
      <c r="E8270" t="s">
        <v>9</v>
      </c>
      <c r="F8270" t="s">
        <v>828</v>
      </c>
      <c r="G8270" t="s">
        <v>14</v>
      </c>
      <c r="H8270" s="135" t="s">
        <v>1491</v>
      </c>
      <c r="I8270" t="s">
        <v>1458</v>
      </c>
      <c r="J8270" s="20">
        <v>20</v>
      </c>
      <c r="K8270" s="20" t="s">
        <v>3</v>
      </c>
      <c r="L8270" t="s">
        <v>1464</v>
      </c>
      <c r="M8270" s="20">
        <v>10</v>
      </c>
      <c r="N8270" s="20">
        <v>30</v>
      </c>
      <c r="AE8270">
        <f t="shared" si="129"/>
        <v>2006</v>
      </c>
    </row>
    <row r="8271" spans="1:31" x14ac:dyDescent="0.25">
      <c r="A8271" s="7">
        <v>8268</v>
      </c>
      <c r="B8271" s="8">
        <v>38971</v>
      </c>
      <c r="C8271" t="s">
        <v>3</v>
      </c>
      <c r="D8271" t="s">
        <v>825</v>
      </c>
      <c r="E8271" t="s">
        <v>9</v>
      </c>
      <c r="F8271" t="s">
        <v>810</v>
      </c>
      <c r="G8271" t="s">
        <v>648</v>
      </c>
      <c r="H8271" s="135" t="s">
        <v>1791</v>
      </c>
      <c r="I8271" t="s">
        <v>1454</v>
      </c>
      <c r="J8271" s="20">
        <v>12</v>
      </c>
      <c r="K8271" s="20" t="s">
        <v>9</v>
      </c>
      <c r="L8271" t="s">
        <v>1464</v>
      </c>
      <c r="M8271" s="20">
        <v>2.64</v>
      </c>
      <c r="N8271" s="20">
        <v>4.3599999999999994</v>
      </c>
      <c r="AE8271">
        <f t="shared" si="129"/>
        <v>2006</v>
      </c>
    </row>
    <row r="8272" spans="1:31" x14ac:dyDescent="0.25">
      <c r="A8272" s="7">
        <v>8269</v>
      </c>
      <c r="B8272" s="8">
        <v>38971</v>
      </c>
      <c r="C8272" t="s">
        <v>3</v>
      </c>
      <c r="D8272" t="s">
        <v>787</v>
      </c>
      <c r="E8272" t="s">
        <v>9</v>
      </c>
      <c r="F8272" t="s">
        <v>791</v>
      </c>
      <c r="G8272" t="s">
        <v>648</v>
      </c>
      <c r="H8272" s="136" t="s">
        <v>1496</v>
      </c>
      <c r="I8272" t="s">
        <v>1455</v>
      </c>
      <c r="J8272" s="20">
        <v>47</v>
      </c>
      <c r="K8272" s="20" t="s">
        <v>3</v>
      </c>
      <c r="L8272" t="s">
        <v>1464</v>
      </c>
      <c r="M8272" s="20">
        <v>7.08</v>
      </c>
      <c r="N8272" s="20">
        <v>5.17</v>
      </c>
      <c r="AE8272">
        <f t="shared" si="129"/>
        <v>2006</v>
      </c>
    </row>
    <row r="8273" spans="1:31" x14ac:dyDescent="0.25">
      <c r="A8273" s="7">
        <v>8270</v>
      </c>
      <c r="B8273" s="8">
        <v>38972</v>
      </c>
      <c r="C8273" t="s">
        <v>3</v>
      </c>
      <c r="D8273" t="s">
        <v>787</v>
      </c>
      <c r="E8273" t="s">
        <v>9</v>
      </c>
      <c r="F8273" t="s">
        <v>733</v>
      </c>
      <c r="G8273" t="s">
        <v>65</v>
      </c>
      <c r="H8273" s="135" t="s">
        <v>1535</v>
      </c>
      <c r="I8273" t="s">
        <v>1454</v>
      </c>
      <c r="J8273" s="20">
        <v>7</v>
      </c>
      <c r="K8273" s="20" t="s">
        <v>3</v>
      </c>
      <c r="L8273" t="s">
        <v>1464</v>
      </c>
      <c r="M8273" s="20">
        <v>2.96</v>
      </c>
      <c r="N8273" s="20">
        <v>1.54</v>
      </c>
      <c r="AE8273">
        <f t="shared" si="129"/>
        <v>2006</v>
      </c>
    </row>
    <row r="8274" spans="1:31" x14ac:dyDescent="0.25">
      <c r="A8274" s="7">
        <v>8271</v>
      </c>
      <c r="B8274" s="8">
        <v>38972</v>
      </c>
      <c r="C8274" t="s">
        <v>3</v>
      </c>
      <c r="D8274" t="s">
        <v>801</v>
      </c>
      <c r="E8274" t="s">
        <v>9</v>
      </c>
      <c r="F8274" t="s">
        <v>624</v>
      </c>
      <c r="G8274" t="s">
        <v>14</v>
      </c>
      <c r="H8274" s="135" t="s">
        <v>1523</v>
      </c>
      <c r="I8274" t="s">
        <v>1454</v>
      </c>
      <c r="J8274" s="20">
        <v>6</v>
      </c>
      <c r="K8274" s="20" t="s">
        <v>9</v>
      </c>
      <c r="L8274" t="s">
        <v>1464</v>
      </c>
      <c r="M8274" s="20">
        <v>1.32</v>
      </c>
      <c r="N8274" s="20">
        <v>2.6799999999999997</v>
      </c>
      <c r="AE8274">
        <f t="shared" si="129"/>
        <v>2006</v>
      </c>
    </row>
    <row r="8275" spans="1:31" x14ac:dyDescent="0.25">
      <c r="A8275" s="7">
        <v>8272</v>
      </c>
      <c r="B8275" s="8">
        <v>38972</v>
      </c>
      <c r="C8275" t="s">
        <v>3</v>
      </c>
      <c r="D8275" t="s">
        <v>202</v>
      </c>
      <c r="E8275" t="s">
        <v>9</v>
      </c>
      <c r="F8275" t="s">
        <v>661</v>
      </c>
      <c r="G8275" t="s">
        <v>65</v>
      </c>
      <c r="H8275" s="135" t="s">
        <v>1496</v>
      </c>
      <c r="I8275" t="s">
        <v>1456</v>
      </c>
      <c r="J8275" s="20">
        <v>21</v>
      </c>
      <c r="K8275" s="20" t="s">
        <v>3</v>
      </c>
      <c r="L8275" t="s">
        <v>1463</v>
      </c>
      <c r="M8275" s="20">
        <v>6.46</v>
      </c>
      <c r="N8275" s="20">
        <v>5.04</v>
      </c>
      <c r="O8275" t="s">
        <v>3</v>
      </c>
      <c r="P8275" s="13" t="s">
        <v>588</v>
      </c>
      <c r="Q8275" t="s">
        <v>1465</v>
      </c>
      <c r="S8275" t="s">
        <v>1465</v>
      </c>
      <c r="U8275" t="s">
        <v>1465</v>
      </c>
      <c r="W8275" t="s">
        <v>1465</v>
      </c>
      <c r="Y8275" t="s">
        <v>1465</v>
      </c>
      <c r="AA8275" t="s">
        <v>1465</v>
      </c>
      <c r="AC8275" t="s">
        <v>1465</v>
      </c>
      <c r="AE8275">
        <f t="shared" si="129"/>
        <v>2006</v>
      </c>
    </row>
    <row r="8276" spans="1:31" x14ac:dyDescent="0.25">
      <c r="A8276" s="7">
        <v>8273</v>
      </c>
      <c r="B8276" s="8">
        <v>38972</v>
      </c>
      <c r="C8276" t="s">
        <v>3</v>
      </c>
      <c r="D8276" t="s">
        <v>344</v>
      </c>
      <c r="E8276" t="s">
        <v>9</v>
      </c>
      <c r="F8276" t="s">
        <v>338</v>
      </c>
      <c r="G8276" t="s">
        <v>648</v>
      </c>
      <c r="H8276" s="135" t="s">
        <v>2395</v>
      </c>
      <c r="I8276" t="s">
        <v>1454</v>
      </c>
      <c r="J8276" s="20">
        <v>25</v>
      </c>
      <c r="K8276" s="20" t="s">
        <v>3</v>
      </c>
      <c r="L8276" t="s">
        <v>1464</v>
      </c>
      <c r="M8276" s="20">
        <v>8</v>
      </c>
      <c r="N8276" s="20">
        <v>5.5</v>
      </c>
      <c r="AE8276">
        <f t="shared" si="129"/>
        <v>2006</v>
      </c>
    </row>
    <row r="8277" spans="1:31" x14ac:dyDescent="0.25">
      <c r="A8277" s="7">
        <v>8274</v>
      </c>
      <c r="B8277" s="8">
        <v>38972</v>
      </c>
      <c r="C8277" t="s">
        <v>3</v>
      </c>
      <c r="D8277" t="s">
        <v>588</v>
      </c>
      <c r="E8277" t="s">
        <v>9</v>
      </c>
      <c r="F8277" t="s">
        <v>118</v>
      </c>
      <c r="G8277" t="s">
        <v>24</v>
      </c>
      <c r="H8277" s="136" t="s">
        <v>1496</v>
      </c>
      <c r="I8277" t="s">
        <v>1454</v>
      </c>
      <c r="J8277" s="20">
        <v>16</v>
      </c>
      <c r="K8277" s="20" t="s">
        <v>1465</v>
      </c>
      <c r="L8277" t="s">
        <v>1466</v>
      </c>
      <c r="M8277" s="20">
        <v>4</v>
      </c>
      <c r="N8277" s="20">
        <v>4</v>
      </c>
      <c r="AE8277">
        <f t="shared" si="129"/>
        <v>2006</v>
      </c>
    </row>
    <row r="8278" spans="1:31" x14ac:dyDescent="0.25">
      <c r="A8278" s="7">
        <v>8275</v>
      </c>
      <c r="B8278" s="8">
        <v>38972</v>
      </c>
      <c r="C8278" t="s">
        <v>3</v>
      </c>
      <c r="D8278" t="s">
        <v>588</v>
      </c>
      <c r="E8278" t="s">
        <v>9</v>
      </c>
      <c r="F8278" t="s">
        <v>118</v>
      </c>
      <c r="G8278" t="s">
        <v>24</v>
      </c>
      <c r="H8278" s="136" t="s">
        <v>1496</v>
      </c>
      <c r="I8278" t="s">
        <v>1454</v>
      </c>
      <c r="J8278" s="20">
        <v>16</v>
      </c>
      <c r="K8278" s="20" t="s">
        <v>1465</v>
      </c>
      <c r="L8278" t="s">
        <v>1466</v>
      </c>
      <c r="M8278" s="20">
        <v>4</v>
      </c>
      <c r="N8278" s="20">
        <v>4</v>
      </c>
      <c r="AE8278">
        <f t="shared" si="129"/>
        <v>2006</v>
      </c>
    </row>
    <row r="8279" spans="1:31" x14ac:dyDescent="0.25">
      <c r="A8279" s="7">
        <v>8276</v>
      </c>
      <c r="B8279" s="8">
        <v>38972</v>
      </c>
      <c r="C8279" t="s">
        <v>3</v>
      </c>
      <c r="D8279" t="s">
        <v>588</v>
      </c>
      <c r="E8279" t="s">
        <v>9</v>
      </c>
      <c r="F8279" t="s">
        <v>118</v>
      </c>
      <c r="G8279" t="s">
        <v>24</v>
      </c>
      <c r="H8279" s="136" t="s">
        <v>1496</v>
      </c>
      <c r="I8279" t="s">
        <v>1454</v>
      </c>
      <c r="J8279" s="20">
        <v>16</v>
      </c>
      <c r="K8279" s="20" t="s">
        <v>3</v>
      </c>
      <c r="L8279" t="s">
        <v>1463</v>
      </c>
      <c r="M8279" s="20">
        <v>5.16</v>
      </c>
      <c r="N8279" s="20">
        <v>3.84</v>
      </c>
      <c r="AE8279">
        <f t="shared" si="129"/>
        <v>2006</v>
      </c>
    </row>
    <row r="8280" spans="1:31" x14ac:dyDescent="0.25">
      <c r="A8280" s="7">
        <v>8277</v>
      </c>
      <c r="B8280" s="8">
        <v>38972</v>
      </c>
      <c r="C8280" t="s">
        <v>3</v>
      </c>
      <c r="D8280" t="s">
        <v>588</v>
      </c>
      <c r="E8280" t="s">
        <v>9</v>
      </c>
      <c r="F8280" t="s">
        <v>118</v>
      </c>
      <c r="G8280" t="s">
        <v>24</v>
      </c>
      <c r="H8280" s="136" t="s">
        <v>1496</v>
      </c>
      <c r="I8280" t="s">
        <v>1454</v>
      </c>
      <c r="J8280" s="20">
        <v>16</v>
      </c>
      <c r="K8280" s="20" t="s">
        <v>3</v>
      </c>
      <c r="L8280" t="s">
        <v>1463</v>
      </c>
      <c r="M8280" s="20">
        <v>5.16</v>
      </c>
      <c r="N8280" s="20">
        <v>3.84</v>
      </c>
      <c r="AE8280">
        <f t="shared" si="129"/>
        <v>2006</v>
      </c>
    </row>
    <row r="8281" spans="1:31" x14ac:dyDescent="0.25">
      <c r="A8281" s="7">
        <v>8278</v>
      </c>
      <c r="B8281" s="8">
        <v>38972</v>
      </c>
      <c r="C8281" t="s">
        <v>3</v>
      </c>
      <c r="D8281" t="s">
        <v>344</v>
      </c>
      <c r="E8281" t="s">
        <v>9</v>
      </c>
      <c r="F8281" t="s">
        <v>346</v>
      </c>
      <c r="G8281" t="s">
        <v>648</v>
      </c>
      <c r="H8281" s="9" t="s">
        <v>1797</v>
      </c>
      <c r="I8281" t="s">
        <v>1454</v>
      </c>
      <c r="J8281" s="20">
        <v>130</v>
      </c>
      <c r="K8281" s="20" t="s">
        <v>3</v>
      </c>
      <c r="L8281" t="s">
        <v>1464</v>
      </c>
      <c r="M8281" s="20">
        <v>37.4</v>
      </c>
      <c r="N8281" s="20">
        <v>28.6</v>
      </c>
      <c r="AE8281">
        <f t="shared" si="129"/>
        <v>2006</v>
      </c>
    </row>
    <row r="8282" spans="1:31" x14ac:dyDescent="0.25">
      <c r="A8282" s="7">
        <v>8279</v>
      </c>
      <c r="B8282" s="8">
        <v>38973</v>
      </c>
      <c r="C8282" t="s">
        <v>3</v>
      </c>
      <c r="D8282" t="s">
        <v>814</v>
      </c>
      <c r="E8282" t="s">
        <v>9</v>
      </c>
      <c r="F8282" t="s">
        <v>761</v>
      </c>
      <c r="G8282" t="s">
        <v>648</v>
      </c>
      <c r="H8282" s="135" t="s">
        <v>2374</v>
      </c>
      <c r="I8282" t="s">
        <v>1455</v>
      </c>
      <c r="J8282" s="20">
        <v>1</v>
      </c>
      <c r="K8282" s="20" t="s">
        <v>1465</v>
      </c>
      <c r="L8282" t="s">
        <v>1466</v>
      </c>
      <c r="M8282" s="20">
        <v>0.125</v>
      </c>
      <c r="N8282" s="20">
        <v>0.125</v>
      </c>
      <c r="AE8282">
        <f t="shared" si="129"/>
        <v>2006</v>
      </c>
    </row>
    <row r="8283" spans="1:31" x14ac:dyDescent="0.25">
      <c r="A8283" s="7">
        <v>8280</v>
      </c>
      <c r="B8283" s="8">
        <v>38974</v>
      </c>
      <c r="C8283" t="s">
        <v>3</v>
      </c>
      <c r="D8283" t="s">
        <v>829</v>
      </c>
      <c r="E8283" t="s">
        <v>9</v>
      </c>
      <c r="F8283" t="s">
        <v>542</v>
      </c>
      <c r="G8283" t="s">
        <v>648</v>
      </c>
      <c r="H8283" s="135" t="s">
        <v>1877</v>
      </c>
      <c r="I8283" t="s">
        <v>1458</v>
      </c>
      <c r="J8283" s="20">
        <v>6</v>
      </c>
      <c r="K8283" s="20" t="s">
        <v>9</v>
      </c>
      <c r="L8283" t="s">
        <v>1464</v>
      </c>
      <c r="M8283" s="20">
        <v>30</v>
      </c>
      <c r="N8283" s="20">
        <v>10</v>
      </c>
      <c r="AE8283">
        <f t="shared" si="129"/>
        <v>2006</v>
      </c>
    </row>
    <row r="8284" spans="1:31" x14ac:dyDescent="0.25">
      <c r="A8284" s="7">
        <v>8281</v>
      </c>
      <c r="B8284" s="8">
        <v>38974</v>
      </c>
      <c r="C8284" t="s">
        <v>3</v>
      </c>
      <c r="D8284" t="s">
        <v>655</v>
      </c>
      <c r="E8284" t="s">
        <v>9</v>
      </c>
      <c r="F8284" t="s">
        <v>734</v>
      </c>
      <c r="G8284" t="s">
        <v>648</v>
      </c>
      <c r="H8284" s="135" t="s">
        <v>2019</v>
      </c>
      <c r="I8284" t="s">
        <v>1454</v>
      </c>
      <c r="J8284" s="20">
        <v>133</v>
      </c>
      <c r="K8284" s="20" t="s">
        <v>9</v>
      </c>
      <c r="L8284" t="s">
        <v>1464</v>
      </c>
      <c r="M8284" s="20">
        <v>29.259999999999998</v>
      </c>
      <c r="N8284" s="20">
        <v>38.24</v>
      </c>
      <c r="AE8284">
        <f t="shared" si="129"/>
        <v>2006</v>
      </c>
    </row>
    <row r="8285" spans="1:31" x14ac:dyDescent="0.25">
      <c r="A8285" s="7">
        <v>8282</v>
      </c>
      <c r="B8285" s="8">
        <v>38974</v>
      </c>
      <c r="C8285" t="s">
        <v>3</v>
      </c>
      <c r="D8285" t="s">
        <v>543</v>
      </c>
      <c r="E8285" t="s">
        <v>9</v>
      </c>
      <c r="F8285" t="s">
        <v>233</v>
      </c>
      <c r="G8285" t="s">
        <v>714</v>
      </c>
      <c r="H8285" s="135" t="s">
        <v>1496</v>
      </c>
      <c r="I8285" t="s">
        <v>1454</v>
      </c>
      <c r="J8285" s="20">
        <v>41</v>
      </c>
      <c r="K8285" s="20" t="s">
        <v>9</v>
      </c>
      <c r="L8285" t="s">
        <v>1464</v>
      </c>
      <c r="M8285" s="20">
        <v>9.02</v>
      </c>
      <c r="N8285" s="20">
        <v>12.48</v>
      </c>
      <c r="AE8285">
        <f t="shared" si="129"/>
        <v>2006</v>
      </c>
    </row>
    <row r="8286" spans="1:31" x14ac:dyDescent="0.25">
      <c r="A8286" s="7">
        <v>8283</v>
      </c>
      <c r="B8286" s="8">
        <v>38975</v>
      </c>
      <c r="C8286" t="s">
        <v>3</v>
      </c>
      <c r="D8286" t="s">
        <v>830</v>
      </c>
      <c r="E8286" t="s">
        <v>9</v>
      </c>
      <c r="F8286" t="s">
        <v>202</v>
      </c>
      <c r="G8286" t="s">
        <v>14</v>
      </c>
      <c r="H8286" s="135" t="s">
        <v>1489</v>
      </c>
      <c r="I8286" t="s">
        <v>1458</v>
      </c>
      <c r="J8286" s="20">
        <v>8</v>
      </c>
      <c r="K8286" s="20" t="s">
        <v>9</v>
      </c>
      <c r="L8286" t="s">
        <v>1464</v>
      </c>
      <c r="M8286" s="20">
        <v>30</v>
      </c>
      <c r="N8286" s="20">
        <v>10</v>
      </c>
      <c r="AE8286">
        <f t="shared" si="129"/>
        <v>2006</v>
      </c>
    </row>
    <row r="8287" spans="1:31" x14ac:dyDescent="0.25">
      <c r="A8287" s="7">
        <v>8284</v>
      </c>
      <c r="B8287" s="8">
        <v>38975</v>
      </c>
      <c r="C8287" t="s">
        <v>3</v>
      </c>
      <c r="D8287" t="s">
        <v>814</v>
      </c>
      <c r="E8287" t="s">
        <v>9</v>
      </c>
      <c r="F8287" t="s">
        <v>810</v>
      </c>
      <c r="G8287" t="s">
        <v>648</v>
      </c>
      <c r="H8287" s="135" t="s">
        <v>2182</v>
      </c>
      <c r="I8287" t="s">
        <v>1454</v>
      </c>
      <c r="J8287" s="20">
        <v>12</v>
      </c>
      <c r="K8287" s="20" t="s">
        <v>1465</v>
      </c>
      <c r="L8287" t="s">
        <v>1466</v>
      </c>
      <c r="M8287" s="20">
        <v>3</v>
      </c>
      <c r="N8287" s="20">
        <v>3</v>
      </c>
      <c r="AE8287">
        <f t="shared" si="129"/>
        <v>2006</v>
      </c>
    </row>
    <row r="8288" spans="1:31" x14ac:dyDescent="0.25">
      <c r="A8288" s="7">
        <v>8285</v>
      </c>
      <c r="B8288" s="8">
        <v>38975</v>
      </c>
      <c r="C8288" t="s">
        <v>3</v>
      </c>
      <c r="D8288" t="s">
        <v>677</v>
      </c>
      <c r="E8288" t="s">
        <v>9</v>
      </c>
      <c r="F8288" t="s">
        <v>782</v>
      </c>
      <c r="G8288" t="s">
        <v>732</v>
      </c>
      <c r="H8288" s="135" t="s">
        <v>2186</v>
      </c>
      <c r="I8288" t="s">
        <v>1454</v>
      </c>
      <c r="J8288" s="20">
        <v>72</v>
      </c>
      <c r="K8288" s="20" t="s">
        <v>9</v>
      </c>
      <c r="L8288" t="s">
        <v>1464</v>
      </c>
      <c r="M8288" s="20">
        <v>15.84</v>
      </c>
      <c r="N8288" s="20">
        <v>21.16</v>
      </c>
      <c r="AE8288">
        <f t="shared" si="129"/>
        <v>2006</v>
      </c>
    </row>
    <row r="8289" spans="1:31" x14ac:dyDescent="0.25">
      <c r="A8289" s="7">
        <v>8286</v>
      </c>
      <c r="B8289" s="8">
        <v>38976</v>
      </c>
      <c r="C8289" t="s">
        <v>3</v>
      </c>
      <c r="D8289" t="s">
        <v>459</v>
      </c>
      <c r="E8289" t="s">
        <v>9</v>
      </c>
      <c r="F8289" t="s">
        <v>126</v>
      </c>
      <c r="G8289" t="s">
        <v>633</v>
      </c>
      <c r="H8289" s="135" t="s">
        <v>1738</v>
      </c>
      <c r="I8289" t="s">
        <v>1454</v>
      </c>
      <c r="J8289" s="20">
        <v>15</v>
      </c>
      <c r="K8289" s="20" t="s">
        <v>3</v>
      </c>
      <c r="L8289" t="s">
        <v>1464</v>
      </c>
      <c r="M8289" s="20">
        <v>5.2</v>
      </c>
      <c r="N8289" s="20">
        <v>3.3</v>
      </c>
      <c r="AE8289">
        <f t="shared" si="129"/>
        <v>2006</v>
      </c>
    </row>
    <row r="8290" spans="1:31" x14ac:dyDescent="0.25">
      <c r="A8290" s="7">
        <v>8287</v>
      </c>
      <c r="B8290" s="8">
        <v>38977</v>
      </c>
      <c r="C8290" t="s">
        <v>3</v>
      </c>
      <c r="D8290" t="s">
        <v>655</v>
      </c>
      <c r="E8290" t="s">
        <v>9</v>
      </c>
      <c r="F8290" t="s">
        <v>661</v>
      </c>
      <c r="G8290" t="s">
        <v>732</v>
      </c>
      <c r="H8290" s="135" t="s">
        <v>2155</v>
      </c>
      <c r="I8290" t="s">
        <v>1454</v>
      </c>
      <c r="J8290" s="20">
        <v>13</v>
      </c>
      <c r="K8290" s="20" t="s">
        <v>9</v>
      </c>
      <c r="L8290" t="s">
        <v>1464</v>
      </c>
      <c r="M8290" s="20">
        <v>2.86</v>
      </c>
      <c r="N8290" s="20">
        <v>4.6400000000000006</v>
      </c>
      <c r="AE8290">
        <f t="shared" si="129"/>
        <v>2006</v>
      </c>
    </row>
    <row r="8291" spans="1:31" x14ac:dyDescent="0.25">
      <c r="A8291" s="7">
        <v>8288</v>
      </c>
      <c r="B8291" s="8">
        <v>38977</v>
      </c>
      <c r="C8291" t="s">
        <v>3</v>
      </c>
      <c r="D8291" t="s">
        <v>459</v>
      </c>
      <c r="E8291" t="s">
        <v>9</v>
      </c>
      <c r="F8291" t="s">
        <v>126</v>
      </c>
      <c r="G8291" t="s">
        <v>633</v>
      </c>
      <c r="H8291" s="135" t="s">
        <v>1752</v>
      </c>
      <c r="I8291" t="s">
        <v>1454</v>
      </c>
      <c r="J8291" s="20">
        <v>23</v>
      </c>
      <c r="K8291" s="20" t="s">
        <v>3</v>
      </c>
      <c r="L8291" t="s">
        <v>1464</v>
      </c>
      <c r="M8291" s="20">
        <v>7.4399999999999995</v>
      </c>
      <c r="N8291" s="20">
        <v>5.0600000000000005</v>
      </c>
      <c r="AE8291">
        <f t="shared" si="129"/>
        <v>2006</v>
      </c>
    </row>
    <row r="8292" spans="1:31" x14ac:dyDescent="0.25">
      <c r="A8292" s="7">
        <v>8289</v>
      </c>
      <c r="B8292" s="8">
        <v>38977</v>
      </c>
      <c r="C8292" t="s">
        <v>3</v>
      </c>
      <c r="D8292" t="s">
        <v>797</v>
      </c>
      <c r="E8292" t="s">
        <v>9</v>
      </c>
      <c r="F8292" t="s">
        <v>767</v>
      </c>
      <c r="G8292" t="s">
        <v>65</v>
      </c>
      <c r="H8292" s="135" t="s">
        <v>1561</v>
      </c>
      <c r="I8292" t="s">
        <v>1454</v>
      </c>
      <c r="J8292" s="20">
        <v>10</v>
      </c>
      <c r="K8292" s="20" t="s">
        <v>9</v>
      </c>
      <c r="L8292" t="s">
        <v>1464</v>
      </c>
      <c r="M8292" s="20">
        <v>2.2000000000000002</v>
      </c>
      <c r="N8292" s="20">
        <v>3.8</v>
      </c>
      <c r="AE8292">
        <f t="shared" si="129"/>
        <v>2006</v>
      </c>
    </row>
    <row r="8293" spans="1:31" x14ac:dyDescent="0.25">
      <c r="A8293" s="7">
        <v>8290</v>
      </c>
      <c r="B8293" s="8">
        <v>38977</v>
      </c>
      <c r="C8293" t="s">
        <v>3</v>
      </c>
      <c r="D8293" t="s">
        <v>797</v>
      </c>
      <c r="E8293" t="s">
        <v>9</v>
      </c>
      <c r="F8293" t="s">
        <v>767</v>
      </c>
      <c r="G8293" t="s">
        <v>11</v>
      </c>
      <c r="H8293" s="135" t="s">
        <v>1498</v>
      </c>
      <c r="I8293" t="s">
        <v>1454</v>
      </c>
      <c r="J8293" s="20">
        <v>11</v>
      </c>
      <c r="K8293" s="20" t="s">
        <v>3</v>
      </c>
      <c r="L8293" t="s">
        <v>1464</v>
      </c>
      <c r="M8293" s="20">
        <v>4.08</v>
      </c>
      <c r="N8293" s="20">
        <v>2.42</v>
      </c>
      <c r="AE8293">
        <f t="shared" si="129"/>
        <v>2006</v>
      </c>
    </row>
    <row r="8294" spans="1:31" x14ac:dyDescent="0.25">
      <c r="A8294" s="7">
        <v>8291</v>
      </c>
      <c r="B8294" s="8">
        <v>38977</v>
      </c>
      <c r="C8294" t="s">
        <v>3</v>
      </c>
      <c r="D8294" t="s">
        <v>709</v>
      </c>
      <c r="E8294" t="s">
        <v>9</v>
      </c>
      <c r="F8294" t="s">
        <v>810</v>
      </c>
      <c r="G8294" t="s">
        <v>648</v>
      </c>
      <c r="H8294" s="135" t="s">
        <v>2062</v>
      </c>
      <c r="I8294" t="s">
        <v>1454</v>
      </c>
      <c r="J8294" s="20">
        <v>47</v>
      </c>
      <c r="K8294" s="20" t="s">
        <v>9</v>
      </c>
      <c r="L8294" t="s">
        <v>1463</v>
      </c>
      <c r="M8294" s="20">
        <v>11.28</v>
      </c>
      <c r="N8294" s="20">
        <v>13.22</v>
      </c>
      <c r="AE8294">
        <f t="shared" si="129"/>
        <v>2006</v>
      </c>
    </row>
    <row r="8295" spans="1:31" x14ac:dyDescent="0.25">
      <c r="A8295" s="7">
        <v>8292</v>
      </c>
      <c r="B8295" s="8">
        <v>38977</v>
      </c>
      <c r="C8295" t="s">
        <v>3</v>
      </c>
      <c r="D8295" t="s">
        <v>791</v>
      </c>
      <c r="E8295" t="s">
        <v>9</v>
      </c>
      <c r="F8295" t="s">
        <v>810</v>
      </c>
      <c r="G8295" t="s">
        <v>648</v>
      </c>
      <c r="H8295" s="135" t="s">
        <v>1935</v>
      </c>
      <c r="I8295" t="s">
        <v>1454</v>
      </c>
      <c r="J8295" s="20">
        <v>27</v>
      </c>
      <c r="K8295" s="20" t="s">
        <v>1465</v>
      </c>
      <c r="L8295" t="s">
        <v>1466</v>
      </c>
      <c r="M8295" s="20">
        <v>6.75</v>
      </c>
      <c r="N8295" s="20">
        <v>6.75</v>
      </c>
      <c r="AE8295">
        <f t="shared" si="129"/>
        <v>2006</v>
      </c>
    </row>
    <row r="8296" spans="1:31" x14ac:dyDescent="0.25">
      <c r="A8296" s="7">
        <v>8293</v>
      </c>
      <c r="B8296" s="8">
        <v>38978</v>
      </c>
      <c r="C8296" t="s">
        <v>3</v>
      </c>
      <c r="D8296" t="s">
        <v>830</v>
      </c>
      <c r="E8296" t="s">
        <v>9</v>
      </c>
      <c r="F8296" t="s">
        <v>787</v>
      </c>
      <c r="G8296" t="s">
        <v>648</v>
      </c>
      <c r="H8296" s="135" t="s">
        <v>1877</v>
      </c>
      <c r="I8296" t="s">
        <v>1455</v>
      </c>
      <c r="J8296" s="20">
        <v>6</v>
      </c>
      <c r="K8296" s="20" t="s">
        <v>9</v>
      </c>
      <c r="L8296" t="s">
        <v>1463</v>
      </c>
      <c r="M8296" s="20">
        <v>0.72</v>
      </c>
      <c r="N8296" s="20">
        <v>1.28</v>
      </c>
      <c r="AE8296">
        <f t="shared" si="129"/>
        <v>2006</v>
      </c>
    </row>
    <row r="8297" spans="1:31" x14ac:dyDescent="0.25">
      <c r="A8297" s="7">
        <v>8294</v>
      </c>
      <c r="B8297" s="8">
        <v>38978</v>
      </c>
      <c r="C8297" t="s">
        <v>3</v>
      </c>
      <c r="D8297" t="s">
        <v>830</v>
      </c>
      <c r="E8297" t="s">
        <v>9</v>
      </c>
      <c r="F8297" t="s">
        <v>818</v>
      </c>
      <c r="G8297" t="s">
        <v>14</v>
      </c>
      <c r="H8297" s="135" t="s">
        <v>1489</v>
      </c>
      <c r="I8297" t="s">
        <v>1454</v>
      </c>
      <c r="J8297" s="20">
        <v>5</v>
      </c>
      <c r="K8297" s="20" t="s">
        <v>3</v>
      </c>
      <c r="L8297" t="s">
        <v>1464</v>
      </c>
      <c r="M8297" s="20">
        <v>2.4</v>
      </c>
      <c r="N8297" s="20">
        <v>1.1000000000000001</v>
      </c>
      <c r="AE8297">
        <f t="shared" si="129"/>
        <v>2006</v>
      </c>
    </row>
    <row r="8298" spans="1:31" x14ac:dyDescent="0.25">
      <c r="A8298" s="7">
        <v>8295</v>
      </c>
      <c r="B8298" s="8">
        <v>38978</v>
      </c>
      <c r="C8298" t="s">
        <v>3</v>
      </c>
      <c r="D8298" t="s">
        <v>778</v>
      </c>
      <c r="E8298" t="s">
        <v>9</v>
      </c>
      <c r="F8298" t="s">
        <v>768</v>
      </c>
      <c r="G8298" t="s">
        <v>17</v>
      </c>
      <c r="H8298" s="135" t="s">
        <v>1577</v>
      </c>
      <c r="I8298" t="s">
        <v>1454</v>
      </c>
      <c r="J8298" s="20">
        <v>26</v>
      </c>
      <c r="K8298" s="20" t="s">
        <v>9</v>
      </c>
      <c r="L8298" t="s">
        <v>1464</v>
      </c>
      <c r="M8298" s="20">
        <v>5.72</v>
      </c>
      <c r="N8298" s="20">
        <v>8.2800000000000011</v>
      </c>
      <c r="AE8298">
        <f t="shared" si="129"/>
        <v>2006</v>
      </c>
    </row>
    <row r="8299" spans="1:31" x14ac:dyDescent="0.25">
      <c r="A8299" s="7">
        <v>8296</v>
      </c>
      <c r="B8299" s="8">
        <v>38979</v>
      </c>
      <c r="C8299" t="s">
        <v>3</v>
      </c>
      <c r="D8299" t="s">
        <v>797</v>
      </c>
      <c r="E8299" t="s">
        <v>9</v>
      </c>
      <c r="F8299" t="s">
        <v>763</v>
      </c>
      <c r="G8299" t="s">
        <v>714</v>
      </c>
      <c r="H8299" s="135" t="s">
        <v>2093</v>
      </c>
      <c r="I8299" t="s">
        <v>1454</v>
      </c>
      <c r="J8299" s="20">
        <v>6</v>
      </c>
      <c r="K8299" s="20" t="s">
        <v>9</v>
      </c>
      <c r="L8299" t="s">
        <v>1464</v>
      </c>
      <c r="M8299" s="20">
        <v>1.32</v>
      </c>
      <c r="N8299" s="20">
        <v>2.6799999999999997</v>
      </c>
      <c r="AE8299">
        <f t="shared" si="129"/>
        <v>2006</v>
      </c>
    </row>
    <row r="8300" spans="1:31" x14ac:dyDescent="0.25">
      <c r="A8300" s="7">
        <v>8297</v>
      </c>
      <c r="B8300" s="8">
        <v>38979</v>
      </c>
      <c r="C8300" t="s">
        <v>3</v>
      </c>
      <c r="D8300" t="s">
        <v>165</v>
      </c>
      <c r="E8300" t="s">
        <v>9</v>
      </c>
      <c r="F8300" t="s">
        <v>524</v>
      </c>
      <c r="G8300" t="s">
        <v>14</v>
      </c>
      <c r="H8300" s="135" t="s">
        <v>1517</v>
      </c>
      <c r="I8300" t="s">
        <v>1455</v>
      </c>
      <c r="J8300" s="20">
        <v>23</v>
      </c>
      <c r="K8300" s="20" t="s">
        <v>3</v>
      </c>
      <c r="L8300" t="s">
        <v>1464</v>
      </c>
      <c r="M8300" s="20">
        <v>3.7199999999999998</v>
      </c>
      <c r="N8300" s="20">
        <v>2.5300000000000002</v>
      </c>
      <c r="AE8300">
        <f t="shared" si="129"/>
        <v>2006</v>
      </c>
    </row>
    <row r="8301" spans="1:31" x14ac:dyDescent="0.25">
      <c r="A8301" s="7">
        <v>8298</v>
      </c>
      <c r="B8301" s="8">
        <v>38980</v>
      </c>
      <c r="C8301" t="s">
        <v>3</v>
      </c>
      <c r="D8301" t="s">
        <v>819</v>
      </c>
      <c r="E8301" t="s">
        <v>9</v>
      </c>
      <c r="F8301" t="s">
        <v>690</v>
      </c>
      <c r="G8301" t="s">
        <v>648</v>
      </c>
      <c r="H8301" s="135" t="s">
        <v>1917</v>
      </c>
      <c r="I8301" t="s">
        <v>1454</v>
      </c>
      <c r="J8301" s="20">
        <v>33</v>
      </c>
      <c r="K8301" s="20" t="s">
        <v>9</v>
      </c>
      <c r="L8301" t="s">
        <v>1464</v>
      </c>
      <c r="M8301" s="20">
        <v>7.26</v>
      </c>
      <c r="N8301" s="20">
        <v>10.24</v>
      </c>
      <c r="AE8301">
        <f t="shared" si="129"/>
        <v>2006</v>
      </c>
    </row>
    <row r="8302" spans="1:31" x14ac:dyDescent="0.25">
      <c r="A8302" s="7">
        <v>8299</v>
      </c>
      <c r="B8302" s="8">
        <v>38980</v>
      </c>
      <c r="C8302" t="s">
        <v>3</v>
      </c>
      <c r="D8302" t="s">
        <v>729</v>
      </c>
      <c r="E8302" t="s">
        <v>9</v>
      </c>
      <c r="F8302" t="s">
        <v>698</v>
      </c>
      <c r="G8302" t="s">
        <v>633</v>
      </c>
      <c r="H8302" s="135" t="s">
        <v>1767</v>
      </c>
      <c r="I8302" t="s">
        <v>1454</v>
      </c>
      <c r="J8302" s="20">
        <v>11</v>
      </c>
      <c r="K8302" s="20" t="s">
        <v>9</v>
      </c>
      <c r="L8302" t="s">
        <v>1464</v>
      </c>
      <c r="M8302" s="20">
        <v>2.42</v>
      </c>
      <c r="N8302" s="20">
        <v>4.08</v>
      </c>
      <c r="AE8302">
        <f t="shared" si="129"/>
        <v>2006</v>
      </c>
    </row>
    <row r="8303" spans="1:31" x14ac:dyDescent="0.25">
      <c r="A8303" s="7">
        <v>8300</v>
      </c>
      <c r="B8303" s="8">
        <v>38980</v>
      </c>
      <c r="C8303" t="s">
        <v>3</v>
      </c>
      <c r="D8303" t="s">
        <v>783</v>
      </c>
      <c r="E8303" t="s">
        <v>9</v>
      </c>
      <c r="F8303" t="s">
        <v>381</v>
      </c>
      <c r="G8303" t="s">
        <v>569</v>
      </c>
      <c r="H8303" s="9" t="s">
        <v>2102</v>
      </c>
      <c r="I8303" t="s">
        <v>1454</v>
      </c>
      <c r="J8303" s="20">
        <v>27</v>
      </c>
      <c r="K8303" s="20" t="s">
        <v>9</v>
      </c>
      <c r="L8303" t="s">
        <v>1464</v>
      </c>
      <c r="M8303" s="20">
        <v>5.9399999999999995</v>
      </c>
      <c r="N8303" s="20">
        <v>8.56</v>
      </c>
      <c r="AE8303">
        <f t="shared" si="129"/>
        <v>2006</v>
      </c>
    </row>
    <row r="8304" spans="1:31" x14ac:dyDescent="0.25">
      <c r="A8304" s="7">
        <v>8301</v>
      </c>
      <c r="B8304" s="8">
        <v>38980</v>
      </c>
      <c r="C8304" t="s">
        <v>3</v>
      </c>
      <c r="D8304" t="s">
        <v>397</v>
      </c>
      <c r="E8304" t="s">
        <v>9</v>
      </c>
      <c r="F8304" t="s">
        <v>667</v>
      </c>
      <c r="G8304" t="s">
        <v>732</v>
      </c>
      <c r="H8304" s="135" t="s">
        <v>2207</v>
      </c>
      <c r="I8304" t="s">
        <v>1454</v>
      </c>
      <c r="J8304" s="20">
        <v>13</v>
      </c>
      <c r="K8304" s="20" t="s">
        <v>9</v>
      </c>
      <c r="L8304" t="s">
        <v>1463</v>
      </c>
      <c r="M8304" s="20">
        <v>3.12</v>
      </c>
      <c r="N8304" s="20">
        <v>4.38</v>
      </c>
      <c r="AE8304">
        <f t="shared" si="129"/>
        <v>2006</v>
      </c>
    </row>
    <row r="8305" spans="1:31" x14ac:dyDescent="0.25">
      <c r="A8305" s="7">
        <v>8302</v>
      </c>
      <c r="B8305" s="8">
        <v>38980</v>
      </c>
      <c r="C8305" t="s">
        <v>3</v>
      </c>
      <c r="D8305" t="s">
        <v>186</v>
      </c>
      <c r="E8305" t="s">
        <v>9</v>
      </c>
      <c r="F8305" t="s">
        <v>831</v>
      </c>
      <c r="G8305" t="s">
        <v>732</v>
      </c>
      <c r="H8305" s="135" t="s">
        <v>2325</v>
      </c>
      <c r="I8305" t="s">
        <v>1458</v>
      </c>
      <c r="J8305" s="20">
        <v>9</v>
      </c>
      <c r="K8305" s="20" t="s">
        <v>3</v>
      </c>
      <c r="L8305" t="s">
        <v>1464</v>
      </c>
      <c r="M8305" s="20">
        <v>10</v>
      </c>
      <c r="N8305" s="20">
        <v>30</v>
      </c>
      <c r="AE8305">
        <f t="shared" si="129"/>
        <v>2006</v>
      </c>
    </row>
    <row r="8306" spans="1:31" x14ac:dyDescent="0.25">
      <c r="A8306" s="7">
        <v>8303</v>
      </c>
      <c r="B8306" s="8">
        <v>38981</v>
      </c>
      <c r="C8306" t="s">
        <v>3</v>
      </c>
      <c r="D8306" t="s">
        <v>787</v>
      </c>
      <c r="E8306" t="s">
        <v>9</v>
      </c>
      <c r="F8306" t="s">
        <v>719</v>
      </c>
      <c r="G8306" t="s">
        <v>648</v>
      </c>
      <c r="H8306" s="135" t="s">
        <v>1795</v>
      </c>
      <c r="I8306" t="s">
        <v>1454</v>
      </c>
      <c r="J8306" s="20">
        <v>40</v>
      </c>
      <c r="K8306" s="20" t="s">
        <v>3</v>
      </c>
      <c r="L8306" t="s">
        <v>1463</v>
      </c>
      <c r="M8306" s="20">
        <v>11.4</v>
      </c>
      <c r="N8306" s="20">
        <v>9.6</v>
      </c>
      <c r="AE8306">
        <f t="shared" si="129"/>
        <v>2006</v>
      </c>
    </row>
    <row r="8307" spans="1:31" x14ac:dyDescent="0.25">
      <c r="A8307" s="7">
        <v>8304</v>
      </c>
      <c r="B8307" s="8">
        <v>38981</v>
      </c>
      <c r="C8307" t="s">
        <v>3</v>
      </c>
      <c r="D8307" t="s">
        <v>832</v>
      </c>
      <c r="E8307" t="s">
        <v>9</v>
      </c>
      <c r="F8307" t="s">
        <v>586</v>
      </c>
      <c r="G8307" t="s">
        <v>648</v>
      </c>
      <c r="H8307" s="135" t="s">
        <v>1877</v>
      </c>
      <c r="I8307" t="s">
        <v>1458</v>
      </c>
      <c r="J8307" s="20">
        <v>6</v>
      </c>
      <c r="K8307" s="20" t="s">
        <v>1465</v>
      </c>
      <c r="L8307" t="s">
        <v>1466</v>
      </c>
      <c r="M8307" s="20">
        <v>30</v>
      </c>
      <c r="N8307" s="20">
        <v>10</v>
      </c>
      <c r="AE8307">
        <f t="shared" si="129"/>
        <v>2006</v>
      </c>
    </row>
    <row r="8308" spans="1:31" x14ac:dyDescent="0.25">
      <c r="A8308" s="7">
        <v>8305</v>
      </c>
      <c r="B8308" s="8">
        <v>38981</v>
      </c>
      <c r="C8308" t="s">
        <v>3</v>
      </c>
      <c r="D8308" t="s">
        <v>797</v>
      </c>
      <c r="E8308" t="s">
        <v>9</v>
      </c>
      <c r="F8308" t="s">
        <v>763</v>
      </c>
      <c r="G8308" t="s">
        <v>11</v>
      </c>
      <c r="H8308" s="135" t="s">
        <v>1498</v>
      </c>
      <c r="I8308" t="s">
        <v>1454</v>
      </c>
      <c r="J8308" s="20">
        <v>12</v>
      </c>
      <c r="K8308" s="20" t="s">
        <v>9</v>
      </c>
      <c r="L8308" t="s">
        <v>1464</v>
      </c>
      <c r="M8308" s="20">
        <v>2.64</v>
      </c>
      <c r="N8308" s="20">
        <v>4.3599999999999994</v>
      </c>
      <c r="AE8308">
        <f t="shared" si="129"/>
        <v>2006</v>
      </c>
    </row>
    <row r="8309" spans="1:31" x14ac:dyDescent="0.25">
      <c r="A8309" s="7">
        <v>8306</v>
      </c>
      <c r="B8309" s="8">
        <v>38981</v>
      </c>
      <c r="C8309" t="s">
        <v>3</v>
      </c>
      <c r="D8309" t="s">
        <v>668</v>
      </c>
      <c r="E8309" t="s">
        <v>9</v>
      </c>
      <c r="F8309" t="s">
        <v>702</v>
      </c>
      <c r="G8309" t="s">
        <v>648</v>
      </c>
      <c r="H8309" s="136" t="s">
        <v>2396</v>
      </c>
      <c r="I8309" t="s">
        <v>1454</v>
      </c>
      <c r="J8309" s="20">
        <v>118</v>
      </c>
      <c r="K8309" s="20" t="s">
        <v>1465</v>
      </c>
      <c r="L8309" t="s">
        <v>1466</v>
      </c>
      <c r="M8309" s="20">
        <v>29.5</v>
      </c>
      <c r="N8309" s="20">
        <v>29.5</v>
      </c>
      <c r="AE8309">
        <f t="shared" si="129"/>
        <v>2006</v>
      </c>
    </row>
    <row r="8310" spans="1:31" x14ac:dyDescent="0.25">
      <c r="A8310" s="7">
        <v>8307</v>
      </c>
      <c r="B8310" s="8">
        <v>38981</v>
      </c>
      <c r="C8310" t="s">
        <v>3</v>
      </c>
      <c r="D8310" t="s">
        <v>273</v>
      </c>
      <c r="E8310" t="s">
        <v>9</v>
      </c>
      <c r="F8310" t="s">
        <v>469</v>
      </c>
      <c r="G8310" t="s">
        <v>732</v>
      </c>
      <c r="H8310" s="135" t="s">
        <v>2210</v>
      </c>
      <c r="I8310" t="s">
        <v>1454</v>
      </c>
      <c r="J8310" s="20">
        <v>16</v>
      </c>
      <c r="K8310" s="20" t="s">
        <v>3</v>
      </c>
      <c r="L8310" t="s">
        <v>1464</v>
      </c>
      <c r="M8310" s="20">
        <v>5.48</v>
      </c>
      <c r="N8310" s="20">
        <v>3.52</v>
      </c>
      <c r="AE8310">
        <f t="shared" si="129"/>
        <v>2006</v>
      </c>
    </row>
    <row r="8311" spans="1:31" x14ac:dyDescent="0.25">
      <c r="A8311" s="7">
        <v>8308</v>
      </c>
      <c r="B8311" s="8">
        <v>38982</v>
      </c>
      <c r="C8311" t="s">
        <v>3</v>
      </c>
      <c r="D8311" t="s">
        <v>711</v>
      </c>
      <c r="E8311" t="s">
        <v>9</v>
      </c>
      <c r="F8311" t="s">
        <v>698</v>
      </c>
      <c r="G8311" t="s">
        <v>648</v>
      </c>
      <c r="H8311" s="136" t="s">
        <v>1496</v>
      </c>
      <c r="I8311" t="s">
        <v>1454</v>
      </c>
      <c r="J8311" s="20">
        <v>6</v>
      </c>
      <c r="K8311" s="20" t="s">
        <v>1465</v>
      </c>
      <c r="L8311" t="s">
        <v>1466</v>
      </c>
      <c r="M8311" s="20">
        <v>1.5</v>
      </c>
      <c r="N8311" s="20">
        <v>1.5</v>
      </c>
      <c r="AE8311">
        <f t="shared" si="129"/>
        <v>2006</v>
      </c>
    </row>
    <row r="8312" spans="1:31" x14ac:dyDescent="0.25">
      <c r="A8312" s="7">
        <v>8309</v>
      </c>
      <c r="B8312" s="8">
        <v>38982</v>
      </c>
      <c r="C8312" t="s">
        <v>3</v>
      </c>
      <c r="D8312" t="s">
        <v>668</v>
      </c>
      <c r="E8312" t="s">
        <v>9</v>
      </c>
      <c r="F8312" t="s">
        <v>698</v>
      </c>
      <c r="G8312" t="s">
        <v>648</v>
      </c>
      <c r="H8312" s="136" t="s">
        <v>1496</v>
      </c>
      <c r="I8312" t="s">
        <v>1454</v>
      </c>
      <c r="J8312" s="20">
        <v>27</v>
      </c>
      <c r="K8312" s="20" t="s">
        <v>1465</v>
      </c>
      <c r="L8312" t="s">
        <v>1466</v>
      </c>
      <c r="M8312" s="20">
        <v>6.75</v>
      </c>
      <c r="N8312" s="20">
        <v>6.75</v>
      </c>
      <c r="AE8312">
        <f t="shared" si="129"/>
        <v>2006</v>
      </c>
    </row>
    <row r="8313" spans="1:31" x14ac:dyDescent="0.25">
      <c r="A8313" s="7">
        <v>8310</v>
      </c>
      <c r="B8313" s="8">
        <v>38982</v>
      </c>
      <c r="C8313" t="s">
        <v>3</v>
      </c>
      <c r="D8313" t="s">
        <v>524</v>
      </c>
      <c r="E8313" t="s">
        <v>9</v>
      </c>
      <c r="F8313" t="s">
        <v>700</v>
      </c>
      <c r="G8313" t="s">
        <v>24</v>
      </c>
      <c r="H8313" s="136" t="s">
        <v>1496</v>
      </c>
      <c r="I8313" t="s">
        <v>1454</v>
      </c>
      <c r="J8313" s="20">
        <v>8</v>
      </c>
      <c r="K8313" s="20" t="s">
        <v>9</v>
      </c>
      <c r="L8313" t="s">
        <v>1464</v>
      </c>
      <c r="M8313" s="20">
        <v>1.76</v>
      </c>
      <c r="N8313" s="20">
        <v>3.24</v>
      </c>
      <c r="AE8313">
        <f t="shared" si="129"/>
        <v>2006</v>
      </c>
    </row>
    <row r="8314" spans="1:31" x14ac:dyDescent="0.25">
      <c r="A8314" s="7">
        <v>8311</v>
      </c>
      <c r="B8314" s="8">
        <v>38982</v>
      </c>
      <c r="C8314" t="s">
        <v>3</v>
      </c>
      <c r="D8314" t="s">
        <v>814</v>
      </c>
      <c r="E8314" t="s">
        <v>9</v>
      </c>
      <c r="F8314" t="s">
        <v>810</v>
      </c>
      <c r="G8314" t="s">
        <v>732</v>
      </c>
      <c r="H8314" s="135" t="s">
        <v>2186</v>
      </c>
      <c r="I8314" t="s">
        <v>1454</v>
      </c>
      <c r="J8314" s="20">
        <v>100</v>
      </c>
      <c r="K8314" s="20" t="s">
        <v>1465</v>
      </c>
      <c r="L8314" t="s">
        <v>1466</v>
      </c>
      <c r="M8314" s="20">
        <v>25</v>
      </c>
      <c r="N8314" s="20">
        <v>25</v>
      </c>
      <c r="AE8314">
        <f t="shared" si="129"/>
        <v>2006</v>
      </c>
    </row>
    <row r="8315" spans="1:31" x14ac:dyDescent="0.25">
      <c r="A8315" s="7">
        <v>8312</v>
      </c>
      <c r="B8315" s="8">
        <v>38983</v>
      </c>
      <c r="C8315" t="s">
        <v>3</v>
      </c>
      <c r="D8315" t="s">
        <v>721</v>
      </c>
      <c r="E8315" t="s">
        <v>9</v>
      </c>
      <c r="F8315" t="s">
        <v>698</v>
      </c>
      <c r="G8315" t="s">
        <v>377</v>
      </c>
      <c r="H8315" s="135" t="s">
        <v>1496</v>
      </c>
      <c r="I8315" t="s">
        <v>1454</v>
      </c>
      <c r="J8315" s="20">
        <v>12</v>
      </c>
      <c r="K8315" s="20" t="s">
        <v>3</v>
      </c>
      <c r="L8315" t="s">
        <v>1464</v>
      </c>
      <c r="M8315" s="20">
        <v>4.3599999999999994</v>
      </c>
      <c r="N8315" s="20">
        <v>2.64</v>
      </c>
      <c r="AE8315">
        <f t="shared" si="129"/>
        <v>2006</v>
      </c>
    </row>
    <row r="8316" spans="1:31" x14ac:dyDescent="0.25">
      <c r="A8316" s="7">
        <v>8313</v>
      </c>
      <c r="B8316" s="8">
        <v>38983</v>
      </c>
      <c r="C8316" t="s">
        <v>3</v>
      </c>
      <c r="D8316" t="s">
        <v>165</v>
      </c>
      <c r="E8316" t="s">
        <v>9</v>
      </c>
      <c r="F8316" t="s">
        <v>687</v>
      </c>
      <c r="G8316" t="s">
        <v>569</v>
      </c>
      <c r="H8316" s="9" t="s">
        <v>2103</v>
      </c>
      <c r="I8316" t="s">
        <v>1454</v>
      </c>
      <c r="J8316" s="20">
        <v>15</v>
      </c>
      <c r="K8316" s="20" t="s">
        <v>1465</v>
      </c>
      <c r="L8316" t="s">
        <v>1466</v>
      </c>
      <c r="M8316" s="20">
        <v>3.75</v>
      </c>
      <c r="N8316" s="20">
        <v>3.75</v>
      </c>
      <c r="AE8316">
        <f t="shared" si="129"/>
        <v>2006</v>
      </c>
    </row>
    <row r="8317" spans="1:31" x14ac:dyDescent="0.25">
      <c r="A8317" s="7">
        <v>8314</v>
      </c>
      <c r="B8317" s="8">
        <v>38983</v>
      </c>
      <c r="C8317" t="s">
        <v>3</v>
      </c>
      <c r="D8317" t="s">
        <v>123</v>
      </c>
      <c r="E8317" t="s">
        <v>9</v>
      </c>
      <c r="F8317" t="s">
        <v>124</v>
      </c>
      <c r="G8317" t="s">
        <v>732</v>
      </c>
      <c r="H8317" s="135" t="s">
        <v>2363</v>
      </c>
      <c r="I8317" t="s">
        <v>1454</v>
      </c>
      <c r="J8317" s="20">
        <v>12</v>
      </c>
      <c r="K8317" s="20" t="s">
        <v>9</v>
      </c>
      <c r="L8317" t="s">
        <v>1464</v>
      </c>
      <c r="M8317" s="20">
        <v>2.64</v>
      </c>
      <c r="N8317" s="20">
        <v>4.3599999999999994</v>
      </c>
      <c r="AE8317">
        <f t="shared" si="129"/>
        <v>2006</v>
      </c>
    </row>
    <row r="8318" spans="1:31" x14ac:dyDescent="0.25">
      <c r="A8318" s="7">
        <v>8315</v>
      </c>
      <c r="B8318" s="8">
        <v>38983</v>
      </c>
      <c r="C8318" t="s">
        <v>3</v>
      </c>
      <c r="D8318" t="s">
        <v>165</v>
      </c>
      <c r="E8318" t="s">
        <v>9</v>
      </c>
      <c r="F8318" t="s">
        <v>122</v>
      </c>
      <c r="G8318" t="s">
        <v>732</v>
      </c>
      <c r="H8318" s="135" t="s">
        <v>2233</v>
      </c>
      <c r="I8318" t="s">
        <v>1454</v>
      </c>
      <c r="J8318" s="20">
        <v>30</v>
      </c>
      <c r="K8318" s="20" t="s">
        <v>3</v>
      </c>
      <c r="L8318" t="s">
        <v>1464</v>
      </c>
      <c r="M8318" s="20">
        <v>9.4</v>
      </c>
      <c r="N8318" s="20">
        <v>6.6</v>
      </c>
      <c r="AE8318">
        <f t="shared" si="129"/>
        <v>2006</v>
      </c>
    </row>
    <row r="8319" spans="1:31" x14ac:dyDescent="0.25">
      <c r="A8319" s="7">
        <v>8316</v>
      </c>
      <c r="B8319" s="8">
        <v>38984</v>
      </c>
      <c r="C8319" t="s">
        <v>3</v>
      </c>
      <c r="D8319" t="s">
        <v>786</v>
      </c>
      <c r="E8319" t="s">
        <v>9</v>
      </c>
      <c r="F8319" t="s">
        <v>817</v>
      </c>
      <c r="G8319" t="s">
        <v>14</v>
      </c>
      <c r="H8319" s="135" t="s">
        <v>1507</v>
      </c>
      <c r="I8319" t="s">
        <v>1454</v>
      </c>
      <c r="J8319" s="20">
        <v>35</v>
      </c>
      <c r="K8319" s="20" t="s">
        <v>3</v>
      </c>
      <c r="L8319" t="s">
        <v>1464</v>
      </c>
      <c r="M8319" s="20">
        <v>10.8</v>
      </c>
      <c r="N8319" s="20">
        <v>7.7</v>
      </c>
      <c r="AE8319">
        <f t="shared" si="129"/>
        <v>2006</v>
      </c>
    </row>
    <row r="8320" spans="1:31" x14ac:dyDescent="0.25">
      <c r="A8320" s="7">
        <v>8317</v>
      </c>
      <c r="B8320" s="8">
        <v>38984</v>
      </c>
      <c r="C8320" t="s">
        <v>3</v>
      </c>
      <c r="D8320" t="s">
        <v>832</v>
      </c>
      <c r="E8320" t="s">
        <v>9</v>
      </c>
      <c r="F8320" t="s">
        <v>787</v>
      </c>
      <c r="G8320" t="s">
        <v>648</v>
      </c>
      <c r="H8320" s="136" t="s">
        <v>2038</v>
      </c>
      <c r="I8320" t="s">
        <v>1455</v>
      </c>
      <c r="J8320" s="20">
        <v>4</v>
      </c>
      <c r="K8320" s="20" t="s">
        <v>9</v>
      </c>
      <c r="L8320" t="s">
        <v>1463</v>
      </c>
      <c r="M8320" s="20">
        <v>0.48</v>
      </c>
      <c r="N8320" s="20">
        <v>1.02</v>
      </c>
      <c r="AE8320">
        <f t="shared" si="129"/>
        <v>2006</v>
      </c>
    </row>
    <row r="8321" spans="1:31" x14ac:dyDescent="0.25">
      <c r="A8321" s="7">
        <v>8318</v>
      </c>
      <c r="B8321" s="8">
        <v>38985</v>
      </c>
      <c r="C8321" t="s">
        <v>3</v>
      </c>
      <c r="D8321" s="16" t="s">
        <v>35</v>
      </c>
      <c r="E8321" t="s">
        <v>9</v>
      </c>
      <c r="F8321" t="s">
        <v>678</v>
      </c>
      <c r="G8321" t="s">
        <v>714</v>
      </c>
      <c r="H8321" s="135" t="s">
        <v>2093</v>
      </c>
      <c r="I8321" t="s">
        <v>1458</v>
      </c>
      <c r="J8321" s="20">
        <v>6</v>
      </c>
      <c r="K8321" s="20" t="s">
        <v>9</v>
      </c>
      <c r="L8321" t="s">
        <v>1464</v>
      </c>
      <c r="M8321" s="20">
        <v>30</v>
      </c>
      <c r="N8321" s="20">
        <v>10</v>
      </c>
      <c r="AE8321">
        <f t="shared" si="129"/>
        <v>2006</v>
      </c>
    </row>
    <row r="8322" spans="1:31" x14ac:dyDescent="0.25">
      <c r="A8322" s="7">
        <v>8319</v>
      </c>
      <c r="B8322" s="8">
        <v>38985</v>
      </c>
      <c r="C8322" t="s">
        <v>3</v>
      </c>
      <c r="D8322" t="s">
        <v>825</v>
      </c>
      <c r="E8322" t="s">
        <v>9</v>
      </c>
      <c r="F8322" t="s">
        <v>810</v>
      </c>
      <c r="G8322" t="s">
        <v>648</v>
      </c>
      <c r="H8322" s="135" t="s">
        <v>1795</v>
      </c>
      <c r="I8322" t="s">
        <v>1454</v>
      </c>
      <c r="J8322" s="20">
        <v>6</v>
      </c>
      <c r="K8322" s="20" t="s">
        <v>1465</v>
      </c>
      <c r="L8322" t="s">
        <v>1466</v>
      </c>
      <c r="M8322" s="20">
        <v>1.5</v>
      </c>
      <c r="N8322" s="20">
        <v>1.5</v>
      </c>
      <c r="AE8322">
        <f t="shared" si="129"/>
        <v>2006</v>
      </c>
    </row>
    <row r="8323" spans="1:31" x14ac:dyDescent="0.25">
      <c r="A8323" s="7">
        <v>8320</v>
      </c>
      <c r="B8323" s="8">
        <v>38985</v>
      </c>
      <c r="C8323" t="s">
        <v>3</v>
      </c>
      <c r="D8323" t="s">
        <v>787</v>
      </c>
      <c r="E8323" t="s">
        <v>9</v>
      </c>
      <c r="F8323" t="s">
        <v>830</v>
      </c>
      <c r="G8323" t="s">
        <v>648</v>
      </c>
      <c r="H8323" s="135" t="s">
        <v>1877</v>
      </c>
      <c r="I8323" t="s">
        <v>1455</v>
      </c>
      <c r="J8323" s="20">
        <v>6</v>
      </c>
      <c r="K8323" s="20" t="s">
        <v>9</v>
      </c>
      <c r="L8323" t="s">
        <v>1464</v>
      </c>
      <c r="M8323" s="20">
        <v>0.66</v>
      </c>
      <c r="N8323" s="20">
        <v>1.3399999999999999</v>
      </c>
      <c r="AE8323">
        <f t="shared" si="129"/>
        <v>2006</v>
      </c>
    </row>
    <row r="8324" spans="1:31" x14ac:dyDescent="0.25">
      <c r="A8324" s="7">
        <v>8321</v>
      </c>
      <c r="B8324" s="8">
        <v>38985</v>
      </c>
      <c r="C8324" t="s">
        <v>3</v>
      </c>
      <c r="D8324" t="s">
        <v>770</v>
      </c>
      <c r="E8324" t="s">
        <v>9</v>
      </c>
      <c r="F8324" t="s">
        <v>687</v>
      </c>
      <c r="G8324" t="s">
        <v>633</v>
      </c>
      <c r="H8324" s="135" t="s">
        <v>1729</v>
      </c>
      <c r="I8324" t="s">
        <v>1454</v>
      </c>
      <c r="J8324" s="20">
        <v>30</v>
      </c>
      <c r="K8324" s="20" t="s">
        <v>9</v>
      </c>
      <c r="L8324" t="s">
        <v>1463</v>
      </c>
      <c r="M8324" s="20">
        <v>7.2</v>
      </c>
      <c r="N8324" s="20">
        <v>8.8000000000000007</v>
      </c>
      <c r="AE8324">
        <f t="shared" ref="AE8324:AE8387" si="130">YEAR(B8324)</f>
        <v>2006</v>
      </c>
    </row>
    <row r="8325" spans="1:31" x14ac:dyDescent="0.25">
      <c r="A8325" s="7">
        <v>8322</v>
      </c>
      <c r="B8325" s="8">
        <v>38985</v>
      </c>
      <c r="C8325" t="s">
        <v>3</v>
      </c>
      <c r="D8325" t="s">
        <v>783</v>
      </c>
      <c r="E8325" t="s">
        <v>9</v>
      </c>
      <c r="F8325" t="s">
        <v>698</v>
      </c>
      <c r="G8325" t="s">
        <v>648</v>
      </c>
      <c r="H8325" s="136" t="s">
        <v>1496</v>
      </c>
      <c r="I8325" t="s">
        <v>1454</v>
      </c>
      <c r="J8325" s="20">
        <v>15</v>
      </c>
      <c r="K8325" s="20" t="s">
        <v>9</v>
      </c>
      <c r="L8325" t="s">
        <v>1464</v>
      </c>
      <c r="M8325" s="20">
        <v>3.3</v>
      </c>
      <c r="N8325" s="20">
        <v>5.2</v>
      </c>
      <c r="AE8325">
        <f t="shared" si="130"/>
        <v>2006</v>
      </c>
    </row>
    <row r="8326" spans="1:31" x14ac:dyDescent="0.25">
      <c r="A8326" s="7">
        <v>8323</v>
      </c>
      <c r="B8326" s="8">
        <v>38985</v>
      </c>
      <c r="C8326" t="s">
        <v>3</v>
      </c>
      <c r="D8326" t="s">
        <v>803</v>
      </c>
      <c r="E8326" t="s">
        <v>9</v>
      </c>
      <c r="F8326" t="s">
        <v>698</v>
      </c>
      <c r="G8326" t="s">
        <v>648</v>
      </c>
      <c r="H8326" s="136" t="s">
        <v>1496</v>
      </c>
      <c r="I8326" t="s">
        <v>1454</v>
      </c>
      <c r="J8326" s="20">
        <v>2</v>
      </c>
      <c r="K8326" s="20" t="s">
        <v>3</v>
      </c>
      <c r="L8326" t="s">
        <v>1464</v>
      </c>
      <c r="M8326" s="20">
        <v>1.56</v>
      </c>
      <c r="N8326" s="20">
        <v>0.44</v>
      </c>
      <c r="AE8326">
        <f t="shared" si="130"/>
        <v>2006</v>
      </c>
    </row>
    <row r="8327" spans="1:31" x14ac:dyDescent="0.25">
      <c r="A8327" s="7">
        <v>8324</v>
      </c>
      <c r="B8327" s="8">
        <v>38985</v>
      </c>
      <c r="C8327" t="s">
        <v>3</v>
      </c>
      <c r="D8327" t="s">
        <v>165</v>
      </c>
      <c r="E8327" t="s">
        <v>9</v>
      </c>
      <c r="F8327" t="s">
        <v>687</v>
      </c>
      <c r="G8327" t="s">
        <v>569</v>
      </c>
      <c r="H8327" s="9" t="s">
        <v>2247</v>
      </c>
      <c r="I8327" t="s">
        <v>1454</v>
      </c>
      <c r="J8327" s="20">
        <v>14</v>
      </c>
      <c r="K8327" s="20" t="s">
        <v>9</v>
      </c>
      <c r="L8327" t="s">
        <v>1464</v>
      </c>
      <c r="M8327" s="20">
        <v>3.08</v>
      </c>
      <c r="N8327" s="20">
        <v>4.92</v>
      </c>
      <c r="AE8327">
        <f t="shared" si="130"/>
        <v>2006</v>
      </c>
    </row>
    <row r="8328" spans="1:31" x14ac:dyDescent="0.25">
      <c r="A8328" s="7">
        <v>8325</v>
      </c>
      <c r="B8328" s="8">
        <v>38985</v>
      </c>
      <c r="C8328" t="s">
        <v>3</v>
      </c>
      <c r="D8328" t="s">
        <v>350</v>
      </c>
      <c r="E8328" t="s">
        <v>9</v>
      </c>
      <c r="F8328" t="s">
        <v>767</v>
      </c>
      <c r="G8328" t="s">
        <v>714</v>
      </c>
      <c r="H8328" s="9" t="s">
        <v>2205</v>
      </c>
      <c r="I8328" t="s">
        <v>1454</v>
      </c>
      <c r="J8328" s="20">
        <v>60</v>
      </c>
      <c r="K8328" s="20" t="s">
        <v>3</v>
      </c>
      <c r="L8328" t="s">
        <v>1464</v>
      </c>
      <c r="M8328" s="20">
        <v>17.8</v>
      </c>
      <c r="N8328" s="20">
        <v>13.2</v>
      </c>
      <c r="AE8328">
        <f t="shared" si="130"/>
        <v>2006</v>
      </c>
    </row>
    <row r="8329" spans="1:31" x14ac:dyDescent="0.25">
      <c r="A8329" s="7">
        <v>8326</v>
      </c>
      <c r="B8329" s="8">
        <v>38985</v>
      </c>
      <c r="C8329" t="s">
        <v>3</v>
      </c>
      <c r="D8329" t="s">
        <v>397</v>
      </c>
      <c r="E8329" t="s">
        <v>9</v>
      </c>
      <c r="F8329" t="s">
        <v>667</v>
      </c>
      <c r="G8329" t="s">
        <v>732</v>
      </c>
      <c r="H8329" s="135" t="s">
        <v>1496</v>
      </c>
      <c r="I8329" t="s">
        <v>1454</v>
      </c>
      <c r="J8329" s="20">
        <v>21</v>
      </c>
      <c r="K8329" s="20" t="s">
        <v>9</v>
      </c>
      <c r="L8329" t="s">
        <v>1464</v>
      </c>
      <c r="M8329" s="20">
        <v>4.62</v>
      </c>
      <c r="N8329" s="20">
        <v>6.88</v>
      </c>
      <c r="AE8329">
        <f t="shared" si="130"/>
        <v>2006</v>
      </c>
    </row>
    <row r="8330" spans="1:31" x14ac:dyDescent="0.25">
      <c r="A8330" s="7">
        <v>8327</v>
      </c>
      <c r="B8330" s="8">
        <v>38986</v>
      </c>
      <c r="C8330" t="s">
        <v>3</v>
      </c>
      <c r="D8330" t="s">
        <v>568</v>
      </c>
      <c r="E8330" t="s">
        <v>9</v>
      </c>
      <c r="F8330" t="s">
        <v>582</v>
      </c>
      <c r="G8330" t="s">
        <v>24</v>
      </c>
      <c r="H8330" s="135" t="s">
        <v>1494</v>
      </c>
      <c r="I8330" t="s">
        <v>1454</v>
      </c>
      <c r="J8330" s="20">
        <v>20</v>
      </c>
      <c r="K8330" s="20" t="s">
        <v>1465</v>
      </c>
      <c r="L8330" t="s">
        <v>1466</v>
      </c>
      <c r="M8330" s="20">
        <v>5</v>
      </c>
      <c r="N8330" s="20">
        <v>5</v>
      </c>
      <c r="AE8330">
        <f t="shared" si="130"/>
        <v>2006</v>
      </c>
    </row>
    <row r="8331" spans="1:31" x14ac:dyDescent="0.25">
      <c r="A8331" s="7">
        <v>8328</v>
      </c>
      <c r="B8331" s="8">
        <v>38986</v>
      </c>
      <c r="C8331" t="s">
        <v>3</v>
      </c>
      <c r="D8331" t="s">
        <v>810</v>
      </c>
      <c r="E8331" t="s">
        <v>9</v>
      </c>
      <c r="F8331" t="s">
        <v>129</v>
      </c>
      <c r="G8331" t="s">
        <v>377</v>
      </c>
      <c r="H8331" s="135" t="s">
        <v>1496</v>
      </c>
      <c r="I8331" t="s">
        <v>1455</v>
      </c>
      <c r="J8331" s="20">
        <v>20</v>
      </c>
      <c r="K8331" s="20" t="s">
        <v>9</v>
      </c>
      <c r="L8331" t="s">
        <v>1463</v>
      </c>
      <c r="M8331" s="20">
        <v>2.4</v>
      </c>
      <c r="N8331" s="20">
        <v>3.1</v>
      </c>
      <c r="AE8331">
        <f t="shared" si="130"/>
        <v>2006</v>
      </c>
    </row>
    <row r="8332" spans="1:31" x14ac:dyDescent="0.25">
      <c r="A8332" s="7">
        <v>8329</v>
      </c>
      <c r="B8332" s="8">
        <v>38986</v>
      </c>
      <c r="C8332" t="s">
        <v>3</v>
      </c>
      <c r="D8332" t="s">
        <v>240</v>
      </c>
      <c r="E8332" t="s">
        <v>9</v>
      </c>
      <c r="F8332" t="s">
        <v>817</v>
      </c>
      <c r="G8332" t="s">
        <v>648</v>
      </c>
      <c r="H8332" s="135" t="s">
        <v>1799</v>
      </c>
      <c r="I8332" t="s">
        <v>1455</v>
      </c>
      <c r="J8332" s="20">
        <v>24</v>
      </c>
      <c r="K8332" s="20" t="s">
        <v>3</v>
      </c>
      <c r="L8332" t="s">
        <v>1464</v>
      </c>
      <c r="M8332" s="20">
        <v>3.86</v>
      </c>
      <c r="N8332" s="20">
        <v>2.64</v>
      </c>
      <c r="AE8332">
        <f t="shared" si="130"/>
        <v>2006</v>
      </c>
    </row>
    <row r="8333" spans="1:31" x14ac:dyDescent="0.25">
      <c r="A8333" s="7">
        <v>8330</v>
      </c>
      <c r="B8333" s="8">
        <v>38987</v>
      </c>
      <c r="C8333" t="s">
        <v>3</v>
      </c>
      <c r="D8333" t="s">
        <v>746</v>
      </c>
      <c r="E8333" t="s">
        <v>9</v>
      </c>
      <c r="F8333" t="s">
        <v>700</v>
      </c>
      <c r="G8333" t="s">
        <v>24</v>
      </c>
      <c r="H8333" s="135" t="s">
        <v>1529</v>
      </c>
      <c r="I8333" t="s">
        <v>1454</v>
      </c>
      <c r="J8333" s="20">
        <v>10</v>
      </c>
      <c r="K8333" s="20" t="s">
        <v>9</v>
      </c>
      <c r="L8333" t="s">
        <v>1464</v>
      </c>
      <c r="M8333" s="20">
        <v>2.2000000000000002</v>
      </c>
      <c r="N8333" s="20">
        <v>3.8</v>
      </c>
      <c r="AE8333">
        <f t="shared" si="130"/>
        <v>2006</v>
      </c>
    </row>
    <row r="8334" spans="1:31" x14ac:dyDescent="0.25">
      <c r="A8334" s="7">
        <v>8331</v>
      </c>
      <c r="B8334" s="8">
        <v>38987</v>
      </c>
      <c r="C8334" t="s">
        <v>3</v>
      </c>
      <c r="D8334" t="s">
        <v>787</v>
      </c>
      <c r="E8334" t="s">
        <v>9</v>
      </c>
      <c r="F8334" t="s">
        <v>779</v>
      </c>
      <c r="G8334" t="s">
        <v>732</v>
      </c>
      <c r="H8334" s="135" t="s">
        <v>2174</v>
      </c>
      <c r="I8334" t="s">
        <v>1455</v>
      </c>
      <c r="J8334" s="20">
        <v>40</v>
      </c>
      <c r="K8334" s="20" t="s">
        <v>3</v>
      </c>
      <c r="L8334" t="s">
        <v>1463</v>
      </c>
      <c r="M8334" s="20">
        <v>5.7</v>
      </c>
      <c r="N8334" s="20">
        <v>4.8</v>
      </c>
      <c r="AE8334">
        <f t="shared" si="130"/>
        <v>2006</v>
      </c>
    </row>
    <row r="8335" spans="1:31" x14ac:dyDescent="0.25">
      <c r="A8335" s="7">
        <v>8332</v>
      </c>
      <c r="B8335" s="8">
        <v>38988</v>
      </c>
      <c r="C8335" t="s">
        <v>3</v>
      </c>
      <c r="D8335" t="s">
        <v>830</v>
      </c>
      <c r="E8335" t="s">
        <v>9</v>
      </c>
      <c r="F8335" t="s">
        <v>767</v>
      </c>
      <c r="G8335" t="s">
        <v>65</v>
      </c>
      <c r="H8335" s="135" t="s">
        <v>1519</v>
      </c>
      <c r="I8335" t="s">
        <v>1454</v>
      </c>
      <c r="J8335" s="20">
        <v>60</v>
      </c>
      <c r="K8335" s="20" t="s">
        <v>9</v>
      </c>
      <c r="L8335" t="s">
        <v>1464</v>
      </c>
      <c r="M8335" s="20">
        <v>13.2</v>
      </c>
      <c r="N8335" s="20">
        <v>17.8</v>
      </c>
      <c r="AE8335">
        <f t="shared" si="130"/>
        <v>2006</v>
      </c>
    </row>
    <row r="8336" spans="1:31" x14ac:dyDescent="0.25">
      <c r="A8336" s="7">
        <v>8333</v>
      </c>
      <c r="B8336" s="8">
        <v>38988</v>
      </c>
      <c r="C8336" t="s">
        <v>3</v>
      </c>
      <c r="D8336" t="s">
        <v>655</v>
      </c>
      <c r="E8336" t="s">
        <v>9</v>
      </c>
      <c r="F8336" t="s">
        <v>661</v>
      </c>
      <c r="G8336" t="s">
        <v>732</v>
      </c>
      <c r="H8336" s="135" t="s">
        <v>2176</v>
      </c>
      <c r="I8336" t="s">
        <v>1454</v>
      </c>
      <c r="J8336" s="20">
        <v>24</v>
      </c>
      <c r="K8336" s="20" t="s">
        <v>9</v>
      </c>
      <c r="L8336" t="s">
        <v>1464</v>
      </c>
      <c r="M8336" s="20">
        <v>5.28</v>
      </c>
      <c r="N8336" s="20">
        <v>7.72</v>
      </c>
      <c r="AE8336">
        <f t="shared" si="130"/>
        <v>2006</v>
      </c>
    </row>
    <row r="8337" spans="1:31" x14ac:dyDescent="0.25">
      <c r="A8337" s="7">
        <v>8334</v>
      </c>
      <c r="B8337" s="8">
        <v>38989</v>
      </c>
      <c r="C8337" t="s">
        <v>3</v>
      </c>
      <c r="D8337" t="s">
        <v>810</v>
      </c>
      <c r="E8337" t="s">
        <v>9</v>
      </c>
      <c r="F8337" t="s">
        <v>129</v>
      </c>
      <c r="G8337" t="s">
        <v>377</v>
      </c>
      <c r="H8337" s="135" t="s">
        <v>1496</v>
      </c>
      <c r="I8337" t="s">
        <v>1455</v>
      </c>
      <c r="J8337" s="20">
        <v>95</v>
      </c>
      <c r="K8337" s="20" t="s">
        <v>9</v>
      </c>
      <c r="L8337" t="s">
        <v>1463</v>
      </c>
      <c r="M8337" s="20">
        <v>11.4</v>
      </c>
      <c r="N8337" s="20">
        <v>12.85</v>
      </c>
      <c r="AE8337">
        <f t="shared" si="130"/>
        <v>2006</v>
      </c>
    </row>
    <row r="8338" spans="1:31" x14ac:dyDescent="0.25">
      <c r="A8338" s="7">
        <v>8335</v>
      </c>
      <c r="B8338" s="8">
        <v>38989</v>
      </c>
      <c r="C8338" t="s">
        <v>3</v>
      </c>
      <c r="D8338" t="s">
        <v>240</v>
      </c>
      <c r="E8338" t="s">
        <v>9</v>
      </c>
      <c r="F8338" t="s">
        <v>817</v>
      </c>
      <c r="G8338" t="s">
        <v>648</v>
      </c>
      <c r="H8338" s="135" t="s">
        <v>1799</v>
      </c>
      <c r="I8338" t="s">
        <v>1455</v>
      </c>
      <c r="J8338" s="20">
        <v>37</v>
      </c>
      <c r="K8338" s="20" t="s">
        <v>3</v>
      </c>
      <c r="L8338" t="s">
        <v>1464</v>
      </c>
      <c r="M8338" s="20">
        <v>5.68</v>
      </c>
      <c r="N8338" s="20">
        <v>4.07</v>
      </c>
      <c r="AE8338">
        <f t="shared" si="130"/>
        <v>2006</v>
      </c>
    </row>
    <row r="8339" spans="1:31" x14ac:dyDescent="0.25">
      <c r="A8339" s="7">
        <v>8336</v>
      </c>
      <c r="B8339" s="8">
        <v>38989</v>
      </c>
      <c r="C8339" t="s">
        <v>3</v>
      </c>
      <c r="D8339" t="s">
        <v>55</v>
      </c>
      <c r="E8339" t="s">
        <v>9</v>
      </c>
      <c r="F8339" t="s">
        <v>833</v>
      </c>
      <c r="G8339" t="s">
        <v>648</v>
      </c>
      <c r="H8339" s="9" t="s">
        <v>1797</v>
      </c>
      <c r="I8339" t="s">
        <v>1458</v>
      </c>
      <c r="J8339" s="20">
        <v>18</v>
      </c>
      <c r="K8339" s="20" t="s">
        <v>3</v>
      </c>
      <c r="L8339" t="s">
        <v>1464</v>
      </c>
      <c r="M8339" s="20">
        <v>10</v>
      </c>
      <c r="N8339" s="20">
        <v>30</v>
      </c>
      <c r="AE8339">
        <f t="shared" si="130"/>
        <v>2006</v>
      </c>
    </row>
    <row r="8340" spans="1:31" x14ac:dyDescent="0.25">
      <c r="A8340" s="7">
        <v>8337</v>
      </c>
      <c r="B8340" s="8">
        <v>38990</v>
      </c>
      <c r="C8340" t="s">
        <v>3</v>
      </c>
      <c r="D8340" t="s">
        <v>786</v>
      </c>
      <c r="E8340" t="s">
        <v>9</v>
      </c>
      <c r="F8340" t="s">
        <v>830</v>
      </c>
      <c r="G8340" t="s">
        <v>24</v>
      </c>
      <c r="H8340" s="135" t="s">
        <v>1497</v>
      </c>
      <c r="I8340" t="s">
        <v>1455</v>
      </c>
      <c r="J8340" s="20">
        <v>12</v>
      </c>
      <c r="K8340" s="20" t="s">
        <v>3</v>
      </c>
      <c r="L8340" t="s">
        <v>1464</v>
      </c>
      <c r="M8340" s="20">
        <v>2.1799999999999997</v>
      </c>
      <c r="N8340" s="20">
        <v>1.32</v>
      </c>
      <c r="AE8340">
        <f t="shared" si="130"/>
        <v>2006</v>
      </c>
    </row>
    <row r="8341" spans="1:31" x14ac:dyDescent="0.25">
      <c r="A8341" s="7">
        <v>8338</v>
      </c>
      <c r="B8341" s="8">
        <v>38990</v>
      </c>
      <c r="C8341" t="s">
        <v>3</v>
      </c>
      <c r="D8341" t="s">
        <v>524</v>
      </c>
      <c r="E8341" t="s">
        <v>9</v>
      </c>
      <c r="F8341" t="s">
        <v>667</v>
      </c>
      <c r="G8341" t="s">
        <v>633</v>
      </c>
      <c r="H8341" s="135" t="s">
        <v>1778</v>
      </c>
      <c r="I8341" t="s">
        <v>1454</v>
      </c>
      <c r="J8341" s="20">
        <v>20</v>
      </c>
      <c r="K8341" s="20" t="s">
        <v>9</v>
      </c>
      <c r="L8341" t="s">
        <v>1464</v>
      </c>
      <c r="M8341" s="20">
        <v>4.4000000000000004</v>
      </c>
      <c r="N8341" s="20">
        <v>6.6</v>
      </c>
      <c r="AE8341">
        <f t="shared" si="130"/>
        <v>2006</v>
      </c>
    </row>
    <row r="8342" spans="1:31" x14ac:dyDescent="0.25">
      <c r="A8342" s="7">
        <v>8339</v>
      </c>
      <c r="B8342" s="8">
        <v>38990</v>
      </c>
      <c r="C8342" t="s">
        <v>3</v>
      </c>
      <c r="D8342" t="s">
        <v>770</v>
      </c>
      <c r="E8342" t="s">
        <v>9</v>
      </c>
      <c r="F8342" t="s">
        <v>795</v>
      </c>
      <c r="G8342" t="s">
        <v>648</v>
      </c>
      <c r="H8342" s="135" t="s">
        <v>2397</v>
      </c>
      <c r="I8342" t="s">
        <v>1454</v>
      </c>
      <c r="J8342" s="20">
        <v>18</v>
      </c>
      <c r="K8342" s="20" t="s">
        <v>9</v>
      </c>
      <c r="L8342" t="s">
        <v>1463</v>
      </c>
      <c r="M8342" s="20">
        <v>4.32</v>
      </c>
      <c r="N8342" s="20">
        <v>5.68</v>
      </c>
      <c r="AE8342">
        <f t="shared" si="130"/>
        <v>2006</v>
      </c>
    </row>
    <row r="8343" spans="1:31" x14ac:dyDescent="0.25">
      <c r="A8343" s="7">
        <v>8340</v>
      </c>
      <c r="B8343" s="8">
        <v>38990</v>
      </c>
      <c r="C8343" t="s">
        <v>3</v>
      </c>
      <c r="D8343" t="s">
        <v>237</v>
      </c>
      <c r="E8343" t="s">
        <v>9</v>
      </c>
      <c r="F8343" t="s">
        <v>186</v>
      </c>
      <c r="G8343" t="s">
        <v>714</v>
      </c>
      <c r="H8343" s="135" t="s">
        <v>2398</v>
      </c>
      <c r="I8343" t="s">
        <v>1454</v>
      </c>
      <c r="J8343" s="20">
        <v>128</v>
      </c>
      <c r="K8343" s="20" t="s">
        <v>3</v>
      </c>
      <c r="L8343" t="s">
        <v>1464</v>
      </c>
      <c r="M8343" s="20">
        <v>36.840000000000003</v>
      </c>
      <c r="N8343" s="20">
        <v>28.16</v>
      </c>
      <c r="AE8343">
        <f t="shared" si="130"/>
        <v>2006</v>
      </c>
    </row>
    <row r="8344" spans="1:31" x14ac:dyDescent="0.25">
      <c r="A8344" s="7">
        <v>8341</v>
      </c>
      <c r="B8344" s="8">
        <v>38991</v>
      </c>
      <c r="C8344" t="s">
        <v>3</v>
      </c>
      <c r="D8344" t="s">
        <v>834</v>
      </c>
      <c r="E8344" t="s">
        <v>9</v>
      </c>
      <c r="F8344" t="s">
        <v>621</v>
      </c>
      <c r="G8344" t="s">
        <v>648</v>
      </c>
      <c r="H8344" s="135" t="s">
        <v>1877</v>
      </c>
      <c r="I8344" t="s">
        <v>1458</v>
      </c>
      <c r="J8344" s="20">
        <v>6</v>
      </c>
      <c r="K8344" s="20" t="s">
        <v>9</v>
      </c>
      <c r="L8344" t="s">
        <v>1464</v>
      </c>
      <c r="M8344" s="20">
        <v>30</v>
      </c>
      <c r="N8344" s="20">
        <v>10</v>
      </c>
      <c r="AE8344">
        <f t="shared" si="130"/>
        <v>2006</v>
      </c>
    </row>
    <row r="8345" spans="1:31" x14ac:dyDescent="0.25">
      <c r="A8345" s="7">
        <v>8342</v>
      </c>
      <c r="B8345" s="8">
        <v>38991</v>
      </c>
      <c r="C8345" t="s">
        <v>3</v>
      </c>
      <c r="D8345" t="s">
        <v>543</v>
      </c>
      <c r="E8345" t="s">
        <v>9</v>
      </c>
      <c r="F8345" t="s">
        <v>464</v>
      </c>
      <c r="G8345" t="s">
        <v>377</v>
      </c>
      <c r="H8345" s="9" t="s">
        <v>2134</v>
      </c>
      <c r="I8345" t="s">
        <v>1454</v>
      </c>
      <c r="J8345" s="20">
        <v>81</v>
      </c>
      <c r="K8345" s="20" t="s">
        <v>9</v>
      </c>
      <c r="L8345" t="s">
        <v>1464</v>
      </c>
      <c r="M8345" s="20">
        <v>17.82</v>
      </c>
      <c r="N8345" s="20">
        <v>23.68</v>
      </c>
      <c r="AE8345">
        <f t="shared" si="130"/>
        <v>2006</v>
      </c>
    </row>
    <row r="8346" spans="1:31" x14ac:dyDescent="0.25">
      <c r="A8346" s="7">
        <v>8343</v>
      </c>
      <c r="B8346" s="8">
        <v>38991</v>
      </c>
      <c r="C8346" t="s">
        <v>3</v>
      </c>
      <c r="D8346" t="s">
        <v>678</v>
      </c>
      <c r="E8346" t="s">
        <v>9</v>
      </c>
      <c r="F8346" t="s">
        <v>682</v>
      </c>
      <c r="G8346" t="s">
        <v>377</v>
      </c>
      <c r="H8346" s="9" t="s">
        <v>2124</v>
      </c>
      <c r="I8346" t="s">
        <v>1454</v>
      </c>
      <c r="J8346" s="20">
        <v>21</v>
      </c>
      <c r="K8346" s="20" t="s">
        <v>3</v>
      </c>
      <c r="L8346" t="s">
        <v>1463</v>
      </c>
      <c r="M8346" s="20">
        <v>6.46</v>
      </c>
      <c r="N8346" s="20">
        <v>5.04</v>
      </c>
      <c r="AE8346">
        <f t="shared" si="130"/>
        <v>2006</v>
      </c>
    </row>
    <row r="8347" spans="1:31" x14ac:dyDescent="0.25">
      <c r="A8347" s="7">
        <v>8344</v>
      </c>
      <c r="B8347" s="8">
        <v>38991</v>
      </c>
      <c r="C8347" t="s">
        <v>3</v>
      </c>
      <c r="D8347" t="s">
        <v>712</v>
      </c>
      <c r="E8347" t="s">
        <v>9</v>
      </c>
      <c r="F8347" t="s">
        <v>682</v>
      </c>
      <c r="G8347" t="s">
        <v>714</v>
      </c>
      <c r="H8347" s="9" t="s">
        <v>2104</v>
      </c>
      <c r="I8347" t="s">
        <v>1454</v>
      </c>
      <c r="J8347" s="20">
        <v>35</v>
      </c>
      <c r="K8347" s="20" t="s">
        <v>3</v>
      </c>
      <c r="L8347" t="s">
        <v>1464</v>
      </c>
      <c r="M8347" s="20">
        <v>10.8</v>
      </c>
      <c r="N8347" s="20">
        <v>7.7</v>
      </c>
      <c r="AE8347">
        <f t="shared" si="130"/>
        <v>2006</v>
      </c>
    </row>
    <row r="8348" spans="1:31" x14ac:dyDescent="0.25">
      <c r="A8348" s="7">
        <v>8345</v>
      </c>
      <c r="B8348" s="8">
        <v>38992</v>
      </c>
      <c r="C8348" t="s">
        <v>3</v>
      </c>
      <c r="D8348" t="s">
        <v>222</v>
      </c>
      <c r="E8348" t="s">
        <v>9</v>
      </c>
      <c r="F8348" t="s">
        <v>131</v>
      </c>
      <c r="G8348" t="s">
        <v>377</v>
      </c>
      <c r="H8348" s="136" t="s">
        <v>1613</v>
      </c>
      <c r="I8348" t="s">
        <v>1454</v>
      </c>
      <c r="J8348" s="20">
        <v>14</v>
      </c>
      <c r="K8348" s="20" t="s">
        <v>1465</v>
      </c>
      <c r="L8348" t="s">
        <v>1466</v>
      </c>
      <c r="M8348" s="20">
        <v>3.5</v>
      </c>
      <c r="N8348" s="20">
        <v>3.5</v>
      </c>
      <c r="AE8348">
        <f t="shared" si="130"/>
        <v>2006</v>
      </c>
    </row>
    <row r="8349" spans="1:31" x14ac:dyDescent="0.25">
      <c r="A8349" s="7">
        <v>8346</v>
      </c>
      <c r="B8349" s="8">
        <v>38992</v>
      </c>
      <c r="C8349" t="s">
        <v>3</v>
      </c>
      <c r="D8349" t="s">
        <v>832</v>
      </c>
      <c r="E8349" t="s">
        <v>9</v>
      </c>
      <c r="F8349" t="s">
        <v>787</v>
      </c>
      <c r="G8349" t="s">
        <v>648</v>
      </c>
      <c r="H8349" s="135" t="s">
        <v>1833</v>
      </c>
      <c r="I8349" t="s">
        <v>1455</v>
      </c>
      <c r="J8349" s="20">
        <v>4</v>
      </c>
      <c r="K8349" s="20" t="s">
        <v>9</v>
      </c>
      <c r="L8349" t="s">
        <v>1463</v>
      </c>
      <c r="M8349" s="20">
        <v>0.48</v>
      </c>
      <c r="N8349" s="20">
        <v>1.02</v>
      </c>
      <c r="AE8349">
        <f t="shared" si="130"/>
        <v>2006</v>
      </c>
    </row>
    <row r="8350" spans="1:31" x14ac:dyDescent="0.25">
      <c r="A8350" s="7">
        <v>8347</v>
      </c>
      <c r="B8350" s="8">
        <v>38992</v>
      </c>
      <c r="C8350" t="s">
        <v>3</v>
      </c>
      <c r="D8350" t="s">
        <v>787</v>
      </c>
      <c r="E8350" t="s">
        <v>9</v>
      </c>
      <c r="F8350" t="s">
        <v>832</v>
      </c>
      <c r="G8350" t="s">
        <v>648</v>
      </c>
      <c r="H8350" s="135" t="s">
        <v>1833</v>
      </c>
      <c r="I8350" t="s">
        <v>1455</v>
      </c>
      <c r="J8350" s="20">
        <v>4</v>
      </c>
      <c r="K8350" s="20" t="s">
        <v>1465</v>
      </c>
      <c r="L8350" t="s">
        <v>1466</v>
      </c>
      <c r="M8350" s="20">
        <v>0.5</v>
      </c>
      <c r="N8350" s="20">
        <v>0.5</v>
      </c>
      <c r="AE8350">
        <f t="shared" si="130"/>
        <v>2006</v>
      </c>
    </row>
    <row r="8351" spans="1:31" x14ac:dyDescent="0.25">
      <c r="A8351" s="7">
        <v>8348</v>
      </c>
      <c r="B8351" s="8">
        <v>38992</v>
      </c>
      <c r="C8351" t="s">
        <v>3</v>
      </c>
      <c r="D8351" t="s">
        <v>621</v>
      </c>
      <c r="E8351" t="s">
        <v>9</v>
      </c>
      <c r="F8351" t="s">
        <v>834</v>
      </c>
      <c r="G8351" t="s">
        <v>648</v>
      </c>
      <c r="H8351" s="135" t="s">
        <v>1877</v>
      </c>
      <c r="I8351" t="s">
        <v>1455</v>
      </c>
      <c r="J8351" s="20">
        <v>6</v>
      </c>
      <c r="K8351" s="20" t="s">
        <v>1465</v>
      </c>
      <c r="L8351" t="s">
        <v>1466</v>
      </c>
      <c r="M8351" s="20">
        <v>0.75</v>
      </c>
      <c r="N8351" s="20">
        <v>0.75</v>
      </c>
      <c r="AE8351">
        <f t="shared" si="130"/>
        <v>2006</v>
      </c>
    </row>
    <row r="8352" spans="1:31" x14ac:dyDescent="0.25">
      <c r="A8352" s="7">
        <v>8349</v>
      </c>
      <c r="B8352" s="8">
        <v>38993</v>
      </c>
      <c r="C8352" t="s">
        <v>3</v>
      </c>
      <c r="D8352" t="s">
        <v>350</v>
      </c>
      <c r="E8352" t="s">
        <v>9</v>
      </c>
      <c r="F8352" t="s">
        <v>767</v>
      </c>
      <c r="G8352" t="s">
        <v>65</v>
      </c>
      <c r="H8352" s="135" t="s">
        <v>1496</v>
      </c>
      <c r="I8352" t="s">
        <v>1454</v>
      </c>
      <c r="J8352" s="20">
        <v>18</v>
      </c>
      <c r="K8352" s="20" t="s">
        <v>3</v>
      </c>
      <c r="L8352" t="s">
        <v>1464</v>
      </c>
      <c r="M8352" s="20">
        <v>6.04</v>
      </c>
      <c r="N8352" s="20">
        <v>3.96</v>
      </c>
      <c r="AE8352">
        <f t="shared" si="130"/>
        <v>2006</v>
      </c>
    </row>
    <row r="8353" spans="1:31" x14ac:dyDescent="0.25">
      <c r="A8353" s="7">
        <v>8350</v>
      </c>
      <c r="B8353" s="8">
        <v>38993</v>
      </c>
      <c r="C8353" t="s">
        <v>3</v>
      </c>
      <c r="D8353" t="s">
        <v>670</v>
      </c>
      <c r="E8353" t="s">
        <v>9</v>
      </c>
      <c r="F8353" t="s">
        <v>667</v>
      </c>
      <c r="G8353" t="s">
        <v>65</v>
      </c>
      <c r="H8353" s="135" t="s">
        <v>1496</v>
      </c>
      <c r="I8353" t="s">
        <v>1456</v>
      </c>
      <c r="J8353" s="20">
        <v>10</v>
      </c>
      <c r="K8353" s="20" t="s">
        <v>1465</v>
      </c>
      <c r="L8353" t="s">
        <v>1466</v>
      </c>
      <c r="M8353" s="20">
        <v>2.5</v>
      </c>
      <c r="N8353" s="20">
        <v>2.5</v>
      </c>
      <c r="O8353" t="s">
        <v>3</v>
      </c>
      <c r="P8353" s="13" t="s">
        <v>187</v>
      </c>
      <c r="Q8353" t="s">
        <v>3</v>
      </c>
      <c r="R8353" t="s">
        <v>825</v>
      </c>
      <c r="S8353" t="s">
        <v>1465</v>
      </c>
      <c r="U8353" t="s">
        <v>1465</v>
      </c>
      <c r="W8353" t="s">
        <v>1465</v>
      </c>
      <c r="Y8353" t="s">
        <v>1465</v>
      </c>
      <c r="AA8353" t="s">
        <v>1465</v>
      </c>
      <c r="AC8353" t="s">
        <v>1465</v>
      </c>
      <c r="AE8353">
        <f t="shared" si="130"/>
        <v>2006</v>
      </c>
    </row>
    <row r="8354" spans="1:31" x14ac:dyDescent="0.25">
      <c r="A8354" s="7">
        <v>8351</v>
      </c>
      <c r="B8354" s="8">
        <v>38994</v>
      </c>
      <c r="C8354" t="s">
        <v>3</v>
      </c>
      <c r="D8354" t="s">
        <v>524</v>
      </c>
      <c r="E8354" t="s">
        <v>9</v>
      </c>
      <c r="F8354" t="s">
        <v>700</v>
      </c>
      <c r="G8354" t="s">
        <v>14</v>
      </c>
      <c r="H8354" s="135" t="s">
        <v>1566</v>
      </c>
      <c r="I8354" t="s">
        <v>1454</v>
      </c>
      <c r="J8354" s="20">
        <v>16</v>
      </c>
      <c r="K8354" s="20" t="s">
        <v>9</v>
      </c>
      <c r="L8354" t="s">
        <v>1464</v>
      </c>
      <c r="M8354" s="20">
        <v>3.52</v>
      </c>
      <c r="N8354" s="20">
        <v>5.48</v>
      </c>
      <c r="AE8354">
        <f t="shared" si="130"/>
        <v>2006</v>
      </c>
    </row>
    <row r="8355" spans="1:31" x14ac:dyDescent="0.25">
      <c r="A8355" s="7">
        <v>8352</v>
      </c>
      <c r="B8355" s="8">
        <v>38994</v>
      </c>
      <c r="C8355" t="s">
        <v>3</v>
      </c>
      <c r="D8355" t="s">
        <v>202</v>
      </c>
      <c r="E8355" t="s">
        <v>9</v>
      </c>
      <c r="F8355" t="s">
        <v>700</v>
      </c>
      <c r="G8355" t="s">
        <v>11</v>
      </c>
      <c r="H8355" s="135" t="s">
        <v>1496</v>
      </c>
      <c r="I8355" t="s">
        <v>1454</v>
      </c>
      <c r="J8355" s="20">
        <v>17</v>
      </c>
      <c r="K8355" s="20" t="s">
        <v>9</v>
      </c>
      <c r="L8355" t="s">
        <v>1464</v>
      </c>
      <c r="M8355" s="20">
        <v>3.74</v>
      </c>
      <c r="N8355" s="20">
        <v>5.76</v>
      </c>
      <c r="AE8355">
        <f t="shared" si="130"/>
        <v>2006</v>
      </c>
    </row>
    <row r="8356" spans="1:31" x14ac:dyDescent="0.25">
      <c r="A8356" s="7">
        <v>8353</v>
      </c>
      <c r="B8356" s="8">
        <v>38994</v>
      </c>
      <c r="C8356" t="s">
        <v>3</v>
      </c>
      <c r="D8356" t="s">
        <v>442</v>
      </c>
      <c r="E8356" t="s">
        <v>9</v>
      </c>
      <c r="F8356" t="s">
        <v>700</v>
      </c>
      <c r="G8356" t="s">
        <v>648</v>
      </c>
      <c r="H8356" s="135" t="s">
        <v>1806</v>
      </c>
      <c r="I8356" t="s">
        <v>1454</v>
      </c>
      <c r="J8356" s="20">
        <v>12</v>
      </c>
      <c r="K8356" s="20" t="s">
        <v>9</v>
      </c>
      <c r="L8356" t="s">
        <v>1464</v>
      </c>
      <c r="M8356" s="20">
        <v>2.64</v>
      </c>
      <c r="N8356" s="20">
        <v>4.3599999999999994</v>
      </c>
      <c r="AE8356">
        <f t="shared" si="130"/>
        <v>2006</v>
      </c>
    </row>
    <row r="8357" spans="1:31" x14ac:dyDescent="0.25">
      <c r="A8357" s="7">
        <v>8354</v>
      </c>
      <c r="B8357" s="8">
        <v>38994</v>
      </c>
      <c r="C8357" t="s">
        <v>3</v>
      </c>
      <c r="D8357" t="s">
        <v>822</v>
      </c>
      <c r="E8357" t="s">
        <v>9</v>
      </c>
      <c r="F8357" t="s">
        <v>805</v>
      </c>
      <c r="G8357" t="s">
        <v>648</v>
      </c>
      <c r="H8357" s="135" t="s">
        <v>1935</v>
      </c>
      <c r="I8357" t="s">
        <v>1454</v>
      </c>
      <c r="J8357" s="20">
        <v>27</v>
      </c>
      <c r="K8357" s="20" t="s">
        <v>9</v>
      </c>
      <c r="L8357" t="s">
        <v>1463</v>
      </c>
      <c r="M8357" s="20">
        <v>6.48</v>
      </c>
      <c r="N8357" s="20">
        <v>8.02</v>
      </c>
      <c r="AE8357">
        <f t="shared" si="130"/>
        <v>2006</v>
      </c>
    </row>
    <row r="8358" spans="1:31" x14ac:dyDescent="0.25">
      <c r="A8358" s="7">
        <v>8355</v>
      </c>
      <c r="B8358" s="8">
        <v>38994</v>
      </c>
      <c r="C8358" t="s">
        <v>3</v>
      </c>
      <c r="D8358" t="s">
        <v>791</v>
      </c>
      <c r="E8358" t="s">
        <v>9</v>
      </c>
      <c r="F8358" t="s">
        <v>810</v>
      </c>
      <c r="G8358" t="s">
        <v>648</v>
      </c>
      <c r="H8358" s="135" t="s">
        <v>2330</v>
      </c>
      <c r="I8358" t="s">
        <v>1454</v>
      </c>
      <c r="J8358" s="20">
        <v>18</v>
      </c>
      <c r="K8358" s="20" t="s">
        <v>9</v>
      </c>
      <c r="L8358" t="s">
        <v>1463</v>
      </c>
      <c r="M8358" s="20">
        <v>4.32</v>
      </c>
      <c r="N8358" s="20">
        <v>5.68</v>
      </c>
      <c r="AE8358">
        <f t="shared" si="130"/>
        <v>2006</v>
      </c>
    </row>
    <row r="8359" spans="1:31" x14ac:dyDescent="0.25">
      <c r="A8359" s="7">
        <v>8356</v>
      </c>
      <c r="B8359" s="8">
        <v>38995</v>
      </c>
      <c r="C8359" t="s">
        <v>3</v>
      </c>
      <c r="D8359" t="s">
        <v>832</v>
      </c>
      <c r="E8359" t="s">
        <v>9</v>
      </c>
      <c r="F8359" t="s">
        <v>787</v>
      </c>
      <c r="G8359" t="s">
        <v>377</v>
      </c>
      <c r="H8359" s="135" t="s">
        <v>1496</v>
      </c>
      <c r="I8359" t="s">
        <v>1455</v>
      </c>
      <c r="J8359" s="20">
        <v>38</v>
      </c>
      <c r="K8359" s="20" t="s">
        <v>3</v>
      </c>
      <c r="L8359" t="s">
        <v>1464</v>
      </c>
      <c r="M8359" s="20">
        <v>5.82</v>
      </c>
      <c r="N8359" s="20">
        <v>4.18</v>
      </c>
      <c r="AE8359">
        <f t="shared" si="130"/>
        <v>2006</v>
      </c>
    </row>
    <row r="8360" spans="1:31" x14ac:dyDescent="0.25">
      <c r="A8360" s="7">
        <v>8357</v>
      </c>
      <c r="B8360" s="8">
        <v>38995</v>
      </c>
      <c r="C8360" t="s">
        <v>3</v>
      </c>
      <c r="D8360" t="s">
        <v>834</v>
      </c>
      <c r="E8360" t="s">
        <v>9</v>
      </c>
      <c r="F8360" t="s">
        <v>833</v>
      </c>
      <c r="G8360" t="s">
        <v>648</v>
      </c>
      <c r="H8360" s="135" t="s">
        <v>1885</v>
      </c>
      <c r="I8360" t="s">
        <v>1454</v>
      </c>
      <c r="J8360" s="20">
        <v>5</v>
      </c>
      <c r="K8360" s="20" t="s">
        <v>3</v>
      </c>
      <c r="L8360" t="s">
        <v>1464</v>
      </c>
      <c r="M8360" s="20">
        <v>2.4</v>
      </c>
      <c r="N8360" s="20">
        <v>1.1000000000000001</v>
      </c>
      <c r="AE8360">
        <f t="shared" si="130"/>
        <v>2006</v>
      </c>
    </row>
    <row r="8361" spans="1:31" x14ac:dyDescent="0.25">
      <c r="A8361" s="7">
        <v>8358</v>
      </c>
      <c r="B8361" s="8">
        <v>38995</v>
      </c>
      <c r="C8361" t="s">
        <v>3</v>
      </c>
      <c r="D8361" t="s">
        <v>165</v>
      </c>
      <c r="E8361" t="s">
        <v>9</v>
      </c>
      <c r="F8361" t="s">
        <v>687</v>
      </c>
      <c r="G8361" t="s">
        <v>569</v>
      </c>
      <c r="H8361" s="9" t="s">
        <v>2380</v>
      </c>
      <c r="I8361" t="s">
        <v>1454</v>
      </c>
      <c r="J8361" s="20">
        <v>23</v>
      </c>
      <c r="K8361" s="20" t="s">
        <v>3</v>
      </c>
      <c r="L8361" t="s">
        <v>1464</v>
      </c>
      <c r="M8361" s="20">
        <v>7.4399999999999995</v>
      </c>
      <c r="N8361" s="20">
        <v>5.0600000000000005</v>
      </c>
      <c r="AE8361">
        <f t="shared" si="130"/>
        <v>2006</v>
      </c>
    </row>
    <row r="8362" spans="1:31" x14ac:dyDescent="0.25">
      <c r="A8362" s="7">
        <v>8359</v>
      </c>
      <c r="B8362" s="8">
        <v>38995</v>
      </c>
      <c r="C8362" t="s">
        <v>3</v>
      </c>
      <c r="D8362" t="s">
        <v>779</v>
      </c>
      <c r="E8362" t="s">
        <v>9</v>
      </c>
      <c r="F8362" t="s">
        <v>787</v>
      </c>
      <c r="G8362" t="s">
        <v>732</v>
      </c>
      <c r="H8362" s="135" t="s">
        <v>1496</v>
      </c>
      <c r="I8362" t="s">
        <v>1455</v>
      </c>
      <c r="J8362" s="20">
        <v>16</v>
      </c>
      <c r="K8362" s="20" t="s">
        <v>3</v>
      </c>
      <c r="L8362" t="s">
        <v>1464</v>
      </c>
      <c r="M8362" s="20">
        <v>2.74</v>
      </c>
      <c r="N8362" s="20">
        <v>1.76</v>
      </c>
      <c r="AE8362">
        <f t="shared" si="130"/>
        <v>2006</v>
      </c>
    </row>
    <row r="8363" spans="1:31" x14ac:dyDescent="0.25">
      <c r="A8363" s="7">
        <v>8360</v>
      </c>
      <c r="B8363" s="8">
        <v>38995</v>
      </c>
      <c r="C8363" t="s">
        <v>3</v>
      </c>
      <c r="D8363" t="s">
        <v>397</v>
      </c>
      <c r="E8363" t="s">
        <v>9</v>
      </c>
      <c r="F8363" t="s">
        <v>667</v>
      </c>
      <c r="G8363" t="s">
        <v>732</v>
      </c>
      <c r="H8363" s="135" t="s">
        <v>1496</v>
      </c>
      <c r="I8363" t="s">
        <v>1454</v>
      </c>
      <c r="J8363" s="20">
        <v>35</v>
      </c>
      <c r="K8363" s="20" t="s">
        <v>3</v>
      </c>
      <c r="L8363" t="s">
        <v>1463</v>
      </c>
      <c r="M8363" s="20">
        <v>10.1</v>
      </c>
      <c r="N8363" s="20">
        <v>8.4</v>
      </c>
      <c r="AE8363">
        <f t="shared" si="130"/>
        <v>2006</v>
      </c>
    </row>
    <row r="8364" spans="1:31" x14ac:dyDescent="0.25">
      <c r="A8364" s="7">
        <v>8361</v>
      </c>
      <c r="B8364" s="8">
        <v>38996</v>
      </c>
      <c r="C8364" t="s">
        <v>3</v>
      </c>
      <c r="D8364" t="s">
        <v>832</v>
      </c>
      <c r="E8364" t="s">
        <v>9</v>
      </c>
      <c r="F8364" t="s">
        <v>787</v>
      </c>
      <c r="G8364" t="s">
        <v>65</v>
      </c>
      <c r="H8364" s="135" t="s">
        <v>1539</v>
      </c>
      <c r="I8364" t="s">
        <v>1455</v>
      </c>
      <c r="J8364" s="20">
        <v>8</v>
      </c>
      <c r="K8364" s="20" t="s">
        <v>3</v>
      </c>
      <c r="L8364" t="s">
        <v>1464</v>
      </c>
      <c r="M8364" s="20">
        <v>1.62</v>
      </c>
      <c r="N8364" s="20">
        <v>0.88</v>
      </c>
      <c r="AE8364">
        <f t="shared" si="130"/>
        <v>2006</v>
      </c>
    </row>
    <row r="8365" spans="1:31" x14ac:dyDescent="0.25">
      <c r="A8365" s="7">
        <v>8362</v>
      </c>
      <c r="B8365" s="8">
        <v>38996</v>
      </c>
      <c r="C8365" t="s">
        <v>3</v>
      </c>
      <c r="D8365" t="s">
        <v>678</v>
      </c>
      <c r="E8365" t="s">
        <v>9</v>
      </c>
      <c r="F8365" t="s">
        <v>826</v>
      </c>
      <c r="G8365" t="s">
        <v>648</v>
      </c>
      <c r="H8365" s="136" t="s">
        <v>1496</v>
      </c>
      <c r="I8365" t="s">
        <v>1454</v>
      </c>
      <c r="J8365" s="20">
        <v>15</v>
      </c>
      <c r="K8365" s="20" t="s">
        <v>3</v>
      </c>
      <c r="L8365" t="s">
        <v>1464</v>
      </c>
      <c r="M8365" s="20">
        <v>5.2</v>
      </c>
      <c r="N8365" s="20">
        <v>3.3</v>
      </c>
      <c r="AE8365">
        <f t="shared" si="130"/>
        <v>2006</v>
      </c>
    </row>
    <row r="8366" spans="1:31" x14ac:dyDescent="0.25">
      <c r="A8366" s="7">
        <v>8363</v>
      </c>
      <c r="B8366" s="8">
        <v>38996</v>
      </c>
      <c r="C8366" t="s">
        <v>3</v>
      </c>
      <c r="D8366" t="s">
        <v>711</v>
      </c>
      <c r="E8366" t="s">
        <v>9</v>
      </c>
      <c r="F8366" t="s">
        <v>810</v>
      </c>
      <c r="G8366" t="s">
        <v>714</v>
      </c>
      <c r="H8366" s="135" t="s">
        <v>2218</v>
      </c>
      <c r="I8366" t="s">
        <v>1454</v>
      </c>
      <c r="J8366" s="20">
        <v>38</v>
      </c>
      <c r="K8366" s="20" t="s">
        <v>9</v>
      </c>
      <c r="L8366" t="s">
        <v>1464</v>
      </c>
      <c r="M8366" s="20">
        <v>8.36</v>
      </c>
      <c r="N8366" s="20">
        <v>11.64</v>
      </c>
      <c r="AE8366">
        <f t="shared" si="130"/>
        <v>2006</v>
      </c>
    </row>
    <row r="8367" spans="1:31" x14ac:dyDescent="0.25">
      <c r="A8367" s="7">
        <v>8364</v>
      </c>
      <c r="B8367" s="8">
        <v>38996</v>
      </c>
      <c r="C8367" t="s">
        <v>3</v>
      </c>
      <c r="D8367" t="s">
        <v>781</v>
      </c>
      <c r="E8367" t="s">
        <v>9</v>
      </c>
      <c r="F8367" t="s">
        <v>678</v>
      </c>
      <c r="G8367" t="s">
        <v>569</v>
      </c>
      <c r="H8367" s="9" t="s">
        <v>2102</v>
      </c>
      <c r="I8367" t="s">
        <v>1455</v>
      </c>
      <c r="J8367" s="20">
        <v>23</v>
      </c>
      <c r="K8367" s="20" t="s">
        <v>1465</v>
      </c>
      <c r="L8367" t="s">
        <v>1466</v>
      </c>
      <c r="M8367" s="20">
        <v>2.875</v>
      </c>
      <c r="N8367" s="20">
        <v>2.875</v>
      </c>
      <c r="AE8367">
        <f t="shared" si="130"/>
        <v>2006</v>
      </c>
    </row>
    <row r="8368" spans="1:31" x14ac:dyDescent="0.25">
      <c r="A8368" s="7">
        <v>8365</v>
      </c>
      <c r="B8368" s="8">
        <v>38996</v>
      </c>
      <c r="C8368" t="s">
        <v>3</v>
      </c>
      <c r="D8368" t="s">
        <v>781</v>
      </c>
      <c r="E8368" t="s">
        <v>9</v>
      </c>
      <c r="F8368" s="16" t="s">
        <v>35</v>
      </c>
      <c r="G8368" t="s">
        <v>714</v>
      </c>
      <c r="H8368" s="9" t="s">
        <v>2106</v>
      </c>
      <c r="I8368" t="s">
        <v>1455</v>
      </c>
      <c r="J8368" s="20">
        <v>23</v>
      </c>
      <c r="K8368" s="20" t="s">
        <v>3</v>
      </c>
      <c r="L8368" t="s">
        <v>1464</v>
      </c>
      <c r="M8368" s="20">
        <v>3.7199999999999998</v>
      </c>
      <c r="N8368" s="20">
        <v>2.5300000000000002</v>
      </c>
      <c r="AE8368">
        <f t="shared" si="130"/>
        <v>2006</v>
      </c>
    </row>
    <row r="8369" spans="1:31" x14ac:dyDescent="0.25">
      <c r="A8369" s="7">
        <v>8366</v>
      </c>
      <c r="B8369" s="8">
        <v>38996</v>
      </c>
      <c r="C8369" t="s">
        <v>3</v>
      </c>
      <c r="D8369" t="s">
        <v>711</v>
      </c>
      <c r="E8369" t="s">
        <v>9</v>
      </c>
      <c r="F8369" t="s">
        <v>767</v>
      </c>
      <c r="G8369" t="s">
        <v>732</v>
      </c>
      <c r="H8369" s="135" t="s">
        <v>1496</v>
      </c>
      <c r="I8369" t="s">
        <v>1454</v>
      </c>
      <c r="J8369" s="20">
        <v>65</v>
      </c>
      <c r="K8369" s="20" t="s">
        <v>3</v>
      </c>
      <c r="L8369" t="s">
        <v>1464</v>
      </c>
      <c r="M8369" s="20">
        <v>19.2</v>
      </c>
      <c r="N8369" s="20">
        <v>14.3</v>
      </c>
      <c r="AE8369">
        <f t="shared" si="130"/>
        <v>2006</v>
      </c>
    </row>
    <row r="8370" spans="1:31" x14ac:dyDescent="0.25">
      <c r="A8370" s="7">
        <v>8367</v>
      </c>
      <c r="B8370" s="8">
        <v>38997</v>
      </c>
      <c r="C8370" t="s">
        <v>3</v>
      </c>
      <c r="D8370" t="s">
        <v>816</v>
      </c>
      <c r="E8370" t="s">
        <v>9</v>
      </c>
      <c r="F8370" t="s">
        <v>787</v>
      </c>
      <c r="G8370" t="s">
        <v>648</v>
      </c>
      <c r="H8370" s="136" t="s">
        <v>1496</v>
      </c>
      <c r="I8370" t="s">
        <v>1455</v>
      </c>
      <c r="J8370" s="20">
        <v>47</v>
      </c>
      <c r="K8370" s="20" t="s">
        <v>1465</v>
      </c>
      <c r="L8370" t="s">
        <v>1466</v>
      </c>
      <c r="M8370" s="20">
        <v>5.875</v>
      </c>
      <c r="N8370" s="20">
        <v>5.875</v>
      </c>
      <c r="AE8370">
        <f t="shared" si="130"/>
        <v>2006</v>
      </c>
    </row>
    <row r="8371" spans="1:31" x14ac:dyDescent="0.25">
      <c r="A8371" s="7">
        <v>8368</v>
      </c>
      <c r="B8371" s="8">
        <v>38997</v>
      </c>
      <c r="C8371" t="s">
        <v>3</v>
      </c>
      <c r="D8371" t="s">
        <v>677</v>
      </c>
      <c r="E8371" t="s">
        <v>9</v>
      </c>
      <c r="F8371" t="s">
        <v>563</v>
      </c>
      <c r="G8371" t="s">
        <v>732</v>
      </c>
      <c r="H8371" s="135" t="s">
        <v>1496</v>
      </c>
      <c r="I8371" t="s">
        <v>1454</v>
      </c>
      <c r="J8371" s="20">
        <v>31</v>
      </c>
      <c r="K8371" s="20" t="s">
        <v>9</v>
      </c>
      <c r="L8371" t="s">
        <v>1464</v>
      </c>
      <c r="M8371" s="20">
        <v>6.82</v>
      </c>
      <c r="N8371" s="20">
        <v>9.68</v>
      </c>
      <c r="AE8371">
        <f t="shared" si="130"/>
        <v>2006</v>
      </c>
    </row>
    <row r="8372" spans="1:31" x14ac:dyDescent="0.25">
      <c r="A8372" s="7">
        <v>8369</v>
      </c>
      <c r="B8372" s="8">
        <v>38998</v>
      </c>
      <c r="C8372" t="s">
        <v>3</v>
      </c>
      <c r="D8372" t="s">
        <v>787</v>
      </c>
      <c r="E8372" t="s">
        <v>9</v>
      </c>
      <c r="F8372" t="s">
        <v>733</v>
      </c>
      <c r="G8372" t="s">
        <v>633</v>
      </c>
      <c r="H8372" s="135" t="s">
        <v>1496</v>
      </c>
      <c r="I8372" t="s">
        <v>1454</v>
      </c>
      <c r="J8372" s="20">
        <v>15</v>
      </c>
      <c r="K8372" s="20" t="s">
        <v>9</v>
      </c>
      <c r="L8372" t="s">
        <v>1464</v>
      </c>
      <c r="M8372" s="20">
        <v>3.3</v>
      </c>
      <c r="N8372" s="20">
        <v>5.2</v>
      </c>
      <c r="AE8372">
        <f t="shared" si="130"/>
        <v>2006</v>
      </c>
    </row>
    <row r="8373" spans="1:31" x14ac:dyDescent="0.25">
      <c r="A8373" s="7">
        <v>8370</v>
      </c>
      <c r="B8373" s="8">
        <v>38998</v>
      </c>
      <c r="C8373" t="s">
        <v>3</v>
      </c>
      <c r="D8373" t="s">
        <v>689</v>
      </c>
      <c r="E8373" t="s">
        <v>9</v>
      </c>
      <c r="F8373" t="s">
        <v>468</v>
      </c>
      <c r="G8373" t="s">
        <v>648</v>
      </c>
      <c r="H8373" s="135" t="s">
        <v>1935</v>
      </c>
      <c r="I8373" t="s">
        <v>1454</v>
      </c>
      <c r="J8373" s="20">
        <v>22</v>
      </c>
      <c r="K8373" s="20" t="s">
        <v>9</v>
      </c>
      <c r="L8373" t="s">
        <v>1464</v>
      </c>
      <c r="M8373" s="20">
        <v>4.84</v>
      </c>
      <c r="N8373" s="20">
        <v>7.16</v>
      </c>
      <c r="AE8373">
        <f t="shared" si="130"/>
        <v>2006</v>
      </c>
    </row>
    <row r="8374" spans="1:31" x14ac:dyDescent="0.25">
      <c r="A8374" s="7">
        <v>8371</v>
      </c>
      <c r="B8374" s="8">
        <v>38998</v>
      </c>
      <c r="C8374" t="s">
        <v>3</v>
      </c>
      <c r="D8374" t="s">
        <v>835</v>
      </c>
      <c r="E8374" t="s">
        <v>9</v>
      </c>
      <c r="F8374" t="s">
        <v>273</v>
      </c>
      <c r="G8374" t="s">
        <v>648</v>
      </c>
      <c r="H8374" s="135" t="s">
        <v>1901</v>
      </c>
      <c r="I8374" t="s">
        <v>1458</v>
      </c>
      <c r="J8374" s="20">
        <v>24</v>
      </c>
      <c r="K8374" s="20" t="s">
        <v>1465</v>
      </c>
      <c r="L8374" t="s">
        <v>1466</v>
      </c>
      <c r="M8374" s="20">
        <v>30</v>
      </c>
      <c r="N8374" s="20">
        <v>10</v>
      </c>
      <c r="AE8374">
        <f t="shared" si="130"/>
        <v>2006</v>
      </c>
    </row>
    <row r="8375" spans="1:31" x14ac:dyDescent="0.25">
      <c r="A8375" s="7">
        <v>8372</v>
      </c>
      <c r="B8375" s="8">
        <v>38999</v>
      </c>
      <c r="C8375" t="s">
        <v>3</v>
      </c>
      <c r="D8375" t="s">
        <v>778</v>
      </c>
      <c r="E8375" t="s">
        <v>9</v>
      </c>
      <c r="F8375" t="s">
        <v>817</v>
      </c>
      <c r="G8375" t="s">
        <v>14</v>
      </c>
      <c r="H8375" s="135" t="s">
        <v>1516</v>
      </c>
      <c r="I8375" t="s">
        <v>1454</v>
      </c>
      <c r="J8375" s="20">
        <v>12</v>
      </c>
      <c r="K8375" s="20" t="s">
        <v>9</v>
      </c>
      <c r="L8375" t="s">
        <v>1464</v>
      </c>
      <c r="M8375" s="20">
        <v>2.64</v>
      </c>
      <c r="N8375" s="20">
        <v>4.3599999999999994</v>
      </c>
      <c r="AE8375">
        <f t="shared" si="130"/>
        <v>2006</v>
      </c>
    </row>
    <row r="8376" spans="1:31" x14ac:dyDescent="0.25">
      <c r="A8376" s="7">
        <v>8373</v>
      </c>
      <c r="B8376" s="8">
        <v>38999</v>
      </c>
      <c r="C8376" t="s">
        <v>3</v>
      </c>
      <c r="D8376" t="s">
        <v>829</v>
      </c>
      <c r="E8376" t="s">
        <v>9</v>
      </c>
      <c r="F8376" t="s">
        <v>690</v>
      </c>
      <c r="G8376" t="s">
        <v>648</v>
      </c>
      <c r="H8376" s="135" t="s">
        <v>1935</v>
      </c>
      <c r="I8376" t="s">
        <v>1454</v>
      </c>
      <c r="J8376" s="20">
        <v>27</v>
      </c>
      <c r="K8376" s="20" t="s">
        <v>1465</v>
      </c>
      <c r="L8376" t="s">
        <v>1466</v>
      </c>
      <c r="M8376" s="20">
        <v>6.75</v>
      </c>
      <c r="N8376" s="20">
        <v>6.75</v>
      </c>
      <c r="AE8376">
        <f t="shared" si="130"/>
        <v>2006</v>
      </c>
    </row>
    <row r="8377" spans="1:31" x14ac:dyDescent="0.25">
      <c r="A8377" s="7">
        <v>8374</v>
      </c>
      <c r="B8377" s="8">
        <v>38999</v>
      </c>
      <c r="C8377" t="s">
        <v>3</v>
      </c>
      <c r="D8377" t="s">
        <v>721</v>
      </c>
      <c r="E8377" t="s">
        <v>9</v>
      </c>
      <c r="F8377" t="s">
        <v>810</v>
      </c>
      <c r="G8377" t="s">
        <v>714</v>
      </c>
      <c r="H8377" s="135" t="s">
        <v>1496</v>
      </c>
      <c r="I8377" t="s">
        <v>1454</v>
      </c>
      <c r="J8377" s="20">
        <v>20</v>
      </c>
      <c r="K8377" s="20" t="s">
        <v>3</v>
      </c>
      <c r="L8377" t="s">
        <v>1463</v>
      </c>
      <c r="M8377" s="20">
        <v>6.2</v>
      </c>
      <c r="N8377" s="20">
        <v>4.8</v>
      </c>
      <c r="AE8377">
        <f t="shared" si="130"/>
        <v>2006</v>
      </c>
    </row>
    <row r="8378" spans="1:31" x14ac:dyDescent="0.25">
      <c r="A8378" s="7">
        <v>8375</v>
      </c>
      <c r="B8378" s="8">
        <v>38999</v>
      </c>
      <c r="C8378" t="s">
        <v>3</v>
      </c>
      <c r="D8378" t="s">
        <v>606</v>
      </c>
      <c r="E8378" t="s">
        <v>9</v>
      </c>
      <c r="F8378" t="s">
        <v>597</v>
      </c>
      <c r="G8378" t="s">
        <v>732</v>
      </c>
      <c r="H8378" s="135" t="s">
        <v>2176</v>
      </c>
      <c r="I8378" t="s">
        <v>1454</v>
      </c>
      <c r="J8378" s="20">
        <v>26</v>
      </c>
      <c r="K8378" s="20" t="s">
        <v>9</v>
      </c>
      <c r="L8378" t="s">
        <v>1463</v>
      </c>
      <c r="M8378" s="20">
        <v>6.24</v>
      </c>
      <c r="N8378" s="20">
        <v>7.76</v>
      </c>
      <c r="AE8378">
        <f t="shared" si="130"/>
        <v>2006</v>
      </c>
    </row>
    <row r="8379" spans="1:31" x14ac:dyDescent="0.25">
      <c r="A8379" s="7">
        <v>8376</v>
      </c>
      <c r="B8379" s="8">
        <v>38999</v>
      </c>
      <c r="C8379" t="s">
        <v>3</v>
      </c>
      <c r="D8379" t="s">
        <v>787</v>
      </c>
      <c r="E8379" t="s">
        <v>9</v>
      </c>
      <c r="F8379" t="s">
        <v>721</v>
      </c>
      <c r="G8379" t="s">
        <v>732</v>
      </c>
      <c r="H8379" s="135" t="s">
        <v>1496</v>
      </c>
      <c r="I8379" t="s">
        <v>1455</v>
      </c>
      <c r="J8379" s="20">
        <v>18</v>
      </c>
      <c r="K8379" s="20" t="s">
        <v>9</v>
      </c>
      <c r="L8379" t="s">
        <v>1464</v>
      </c>
      <c r="M8379" s="20">
        <v>1.98</v>
      </c>
      <c r="N8379" s="20">
        <v>3.02</v>
      </c>
      <c r="AE8379">
        <f t="shared" si="130"/>
        <v>2006</v>
      </c>
    </row>
    <row r="8380" spans="1:31" x14ac:dyDescent="0.25">
      <c r="A8380" s="7">
        <v>8377</v>
      </c>
      <c r="B8380" s="8">
        <v>39000</v>
      </c>
      <c r="C8380" t="s">
        <v>3</v>
      </c>
      <c r="D8380" t="s">
        <v>778</v>
      </c>
      <c r="E8380" t="s">
        <v>9</v>
      </c>
      <c r="F8380" t="s">
        <v>552</v>
      </c>
      <c r="G8380" t="s">
        <v>648</v>
      </c>
      <c r="H8380" s="135" t="s">
        <v>2062</v>
      </c>
      <c r="I8380" t="s">
        <v>1454</v>
      </c>
      <c r="J8380" s="20">
        <v>47</v>
      </c>
      <c r="K8380" s="20" t="s">
        <v>9</v>
      </c>
      <c r="L8380" t="s">
        <v>1464</v>
      </c>
      <c r="M8380" s="20">
        <v>10.34</v>
      </c>
      <c r="N8380" s="20">
        <v>14.16</v>
      </c>
      <c r="AE8380">
        <f t="shared" si="130"/>
        <v>2006</v>
      </c>
    </row>
    <row r="8381" spans="1:31" x14ac:dyDescent="0.25">
      <c r="A8381" s="7">
        <v>8378</v>
      </c>
      <c r="B8381" s="8">
        <v>39000</v>
      </c>
      <c r="C8381" t="s">
        <v>3</v>
      </c>
      <c r="D8381" t="s">
        <v>834</v>
      </c>
      <c r="E8381" t="s">
        <v>9</v>
      </c>
      <c r="F8381" t="s">
        <v>833</v>
      </c>
      <c r="G8381" t="s">
        <v>648</v>
      </c>
      <c r="H8381" s="135" t="s">
        <v>2399</v>
      </c>
      <c r="I8381" t="s">
        <v>1454</v>
      </c>
      <c r="J8381" s="20">
        <v>49</v>
      </c>
      <c r="K8381" s="20" t="s">
        <v>3</v>
      </c>
      <c r="L8381" t="s">
        <v>1464</v>
      </c>
      <c r="M8381" s="20">
        <v>14.72</v>
      </c>
      <c r="N8381" s="20">
        <v>10.78</v>
      </c>
      <c r="AE8381">
        <f t="shared" si="130"/>
        <v>2006</v>
      </c>
    </row>
    <row r="8382" spans="1:31" x14ac:dyDescent="0.25">
      <c r="A8382" s="7">
        <v>8379</v>
      </c>
      <c r="B8382" s="8">
        <v>39000</v>
      </c>
      <c r="C8382" t="s">
        <v>3</v>
      </c>
      <c r="D8382" t="s">
        <v>521</v>
      </c>
      <c r="E8382" t="s">
        <v>9</v>
      </c>
      <c r="F8382" t="s">
        <v>733</v>
      </c>
      <c r="G8382" t="s">
        <v>732</v>
      </c>
      <c r="H8382" s="135" t="s">
        <v>2400</v>
      </c>
      <c r="I8382" t="s">
        <v>1455</v>
      </c>
      <c r="J8382" s="20">
        <v>24</v>
      </c>
      <c r="K8382" s="20" t="s">
        <v>9</v>
      </c>
      <c r="L8382" t="s">
        <v>1464</v>
      </c>
      <c r="M8382" s="20">
        <v>2.64</v>
      </c>
      <c r="N8382" s="20">
        <v>3.86</v>
      </c>
      <c r="AE8382">
        <f t="shared" si="130"/>
        <v>2006</v>
      </c>
    </row>
    <row r="8383" spans="1:31" x14ac:dyDescent="0.25">
      <c r="A8383" s="7">
        <v>8380</v>
      </c>
      <c r="B8383" s="8">
        <v>39000</v>
      </c>
      <c r="C8383" t="s">
        <v>3</v>
      </c>
      <c r="D8383" t="s">
        <v>521</v>
      </c>
      <c r="E8383" t="s">
        <v>9</v>
      </c>
      <c r="F8383" t="s">
        <v>733</v>
      </c>
      <c r="G8383" t="s">
        <v>732</v>
      </c>
      <c r="H8383" s="135" t="s">
        <v>2237</v>
      </c>
      <c r="I8383" t="s">
        <v>1455</v>
      </c>
      <c r="J8383" s="20">
        <v>18</v>
      </c>
      <c r="K8383" s="20" t="s">
        <v>9</v>
      </c>
      <c r="L8383" t="s">
        <v>1464</v>
      </c>
      <c r="M8383" s="20">
        <v>1.98</v>
      </c>
      <c r="N8383" s="20">
        <v>3.02</v>
      </c>
      <c r="AE8383">
        <f t="shared" si="130"/>
        <v>2006</v>
      </c>
    </row>
    <row r="8384" spans="1:31" x14ac:dyDescent="0.25">
      <c r="A8384" s="7">
        <v>8381</v>
      </c>
      <c r="B8384" s="8">
        <v>39001</v>
      </c>
      <c r="C8384" t="s">
        <v>3</v>
      </c>
      <c r="D8384" t="s">
        <v>761</v>
      </c>
      <c r="E8384" t="s">
        <v>9</v>
      </c>
      <c r="F8384" t="s">
        <v>678</v>
      </c>
      <c r="G8384" t="s">
        <v>732</v>
      </c>
      <c r="H8384" s="135" t="s">
        <v>2191</v>
      </c>
      <c r="I8384" t="s">
        <v>1455</v>
      </c>
      <c r="J8384" s="20">
        <v>37</v>
      </c>
      <c r="K8384" s="20" t="s">
        <v>9</v>
      </c>
      <c r="L8384" t="s">
        <v>1464</v>
      </c>
      <c r="M8384" s="20">
        <v>4.07</v>
      </c>
      <c r="N8384" s="20">
        <v>5.68</v>
      </c>
      <c r="AE8384">
        <f t="shared" si="130"/>
        <v>2006</v>
      </c>
    </row>
    <row r="8385" spans="1:31" x14ac:dyDescent="0.25">
      <c r="A8385" s="7">
        <v>8382</v>
      </c>
      <c r="B8385" s="8">
        <v>39001</v>
      </c>
      <c r="C8385" t="s">
        <v>3</v>
      </c>
      <c r="D8385" t="s">
        <v>832</v>
      </c>
      <c r="E8385" t="s">
        <v>9</v>
      </c>
      <c r="F8385" t="s">
        <v>828</v>
      </c>
      <c r="G8385" t="s">
        <v>14</v>
      </c>
      <c r="H8385" s="135" t="s">
        <v>1491</v>
      </c>
      <c r="I8385" t="s">
        <v>1454</v>
      </c>
      <c r="J8385" s="20">
        <v>36</v>
      </c>
      <c r="K8385" s="20" t="s">
        <v>3</v>
      </c>
      <c r="L8385" t="s">
        <v>1464</v>
      </c>
      <c r="M8385" s="20">
        <v>11.08</v>
      </c>
      <c r="N8385" s="20">
        <v>7.92</v>
      </c>
      <c r="AE8385">
        <f t="shared" si="130"/>
        <v>2006</v>
      </c>
    </row>
    <row r="8386" spans="1:31" x14ac:dyDescent="0.25">
      <c r="A8386" s="7">
        <v>8383</v>
      </c>
      <c r="B8386" s="8">
        <v>39001</v>
      </c>
      <c r="C8386" t="s">
        <v>3</v>
      </c>
      <c r="D8386" t="s">
        <v>786</v>
      </c>
      <c r="E8386" t="s">
        <v>9</v>
      </c>
      <c r="F8386" t="s">
        <v>700</v>
      </c>
      <c r="G8386" t="s">
        <v>14</v>
      </c>
      <c r="H8386" s="135" t="s">
        <v>1501</v>
      </c>
      <c r="I8386" t="s">
        <v>1454</v>
      </c>
      <c r="J8386" s="20">
        <v>30</v>
      </c>
      <c r="K8386" s="20" t="s">
        <v>9</v>
      </c>
      <c r="L8386" t="s">
        <v>1463</v>
      </c>
      <c r="M8386" s="20">
        <v>7.2</v>
      </c>
      <c r="N8386" s="20">
        <v>8.8000000000000007</v>
      </c>
      <c r="AE8386">
        <f t="shared" si="130"/>
        <v>2006</v>
      </c>
    </row>
    <row r="8387" spans="1:31" x14ac:dyDescent="0.25">
      <c r="A8387" s="7">
        <v>8384</v>
      </c>
      <c r="B8387" s="8">
        <v>39002</v>
      </c>
      <c r="C8387" t="s">
        <v>3</v>
      </c>
      <c r="D8387" t="s">
        <v>787</v>
      </c>
      <c r="E8387" t="s">
        <v>9</v>
      </c>
      <c r="F8387" t="s">
        <v>831</v>
      </c>
      <c r="G8387" t="s">
        <v>648</v>
      </c>
      <c r="H8387" s="135" t="s">
        <v>1795</v>
      </c>
      <c r="I8387" t="s">
        <v>1454</v>
      </c>
      <c r="J8387" s="20">
        <v>22</v>
      </c>
      <c r="K8387" s="20" t="s">
        <v>1465</v>
      </c>
      <c r="L8387" t="s">
        <v>1466</v>
      </c>
      <c r="M8387" s="20">
        <v>5.5</v>
      </c>
      <c r="N8387" s="20">
        <v>5.5</v>
      </c>
      <c r="AE8387">
        <f t="shared" si="130"/>
        <v>2006</v>
      </c>
    </row>
    <row r="8388" spans="1:31" x14ac:dyDescent="0.25">
      <c r="A8388" s="7">
        <v>8385</v>
      </c>
      <c r="B8388" s="8">
        <v>39002</v>
      </c>
      <c r="C8388" t="s">
        <v>3</v>
      </c>
      <c r="D8388" t="s">
        <v>687</v>
      </c>
      <c r="E8388" t="s">
        <v>9</v>
      </c>
      <c r="F8388" t="s">
        <v>831</v>
      </c>
      <c r="G8388" t="s">
        <v>648</v>
      </c>
      <c r="H8388" s="135" t="s">
        <v>1795</v>
      </c>
      <c r="I8388" t="s">
        <v>1455</v>
      </c>
      <c r="J8388" s="20">
        <v>30</v>
      </c>
      <c r="K8388" s="20" t="s">
        <v>9</v>
      </c>
      <c r="L8388" t="s">
        <v>1463</v>
      </c>
      <c r="M8388" s="20">
        <v>3.6</v>
      </c>
      <c r="N8388" s="20">
        <v>4.4000000000000004</v>
      </c>
      <c r="AE8388">
        <f t="shared" ref="AE8388:AE8451" si="131">YEAR(B8388)</f>
        <v>2006</v>
      </c>
    </row>
    <row r="8389" spans="1:31" x14ac:dyDescent="0.25">
      <c r="A8389" s="7">
        <v>8386</v>
      </c>
      <c r="B8389" s="8">
        <v>39002</v>
      </c>
      <c r="C8389" t="s">
        <v>3</v>
      </c>
      <c r="D8389" t="s">
        <v>832</v>
      </c>
      <c r="E8389" t="s">
        <v>9</v>
      </c>
      <c r="F8389" t="s">
        <v>786</v>
      </c>
      <c r="G8389" t="s">
        <v>17</v>
      </c>
      <c r="H8389" s="135" t="s">
        <v>1552</v>
      </c>
      <c r="I8389" t="s">
        <v>1455</v>
      </c>
      <c r="J8389" s="20">
        <v>11</v>
      </c>
      <c r="K8389" s="20" t="s">
        <v>3</v>
      </c>
      <c r="L8389" t="s">
        <v>1464</v>
      </c>
      <c r="M8389" s="20">
        <v>2.04</v>
      </c>
      <c r="N8389" s="20">
        <v>1.21</v>
      </c>
      <c r="AE8389">
        <f t="shared" si="131"/>
        <v>2006</v>
      </c>
    </row>
    <row r="8390" spans="1:31" x14ac:dyDescent="0.25">
      <c r="A8390" s="7">
        <v>8387</v>
      </c>
      <c r="B8390" s="8">
        <v>39002</v>
      </c>
      <c r="C8390" t="s">
        <v>3</v>
      </c>
      <c r="D8390" t="s">
        <v>832</v>
      </c>
      <c r="E8390" t="s">
        <v>9</v>
      </c>
      <c r="F8390" t="s">
        <v>787</v>
      </c>
      <c r="G8390" t="s">
        <v>11</v>
      </c>
      <c r="H8390" s="135" t="s">
        <v>1538</v>
      </c>
      <c r="I8390" t="s">
        <v>1455</v>
      </c>
      <c r="J8390" s="20">
        <v>10</v>
      </c>
      <c r="K8390" s="20" t="s">
        <v>9</v>
      </c>
      <c r="L8390" t="s">
        <v>1463</v>
      </c>
      <c r="M8390" s="20">
        <v>1.2</v>
      </c>
      <c r="N8390" s="20">
        <v>1.8</v>
      </c>
      <c r="AE8390">
        <f t="shared" si="131"/>
        <v>2006</v>
      </c>
    </row>
    <row r="8391" spans="1:31" x14ac:dyDescent="0.25">
      <c r="A8391" s="7">
        <v>8388</v>
      </c>
      <c r="B8391" s="8">
        <v>39002</v>
      </c>
      <c r="C8391" t="s">
        <v>3</v>
      </c>
      <c r="D8391" t="s">
        <v>832</v>
      </c>
      <c r="E8391" t="s">
        <v>9</v>
      </c>
      <c r="F8391" t="s">
        <v>640</v>
      </c>
      <c r="G8391" t="s">
        <v>648</v>
      </c>
      <c r="H8391" s="136" t="s">
        <v>1812</v>
      </c>
      <c r="I8391" t="s">
        <v>1454</v>
      </c>
      <c r="J8391" s="20">
        <v>19</v>
      </c>
      <c r="K8391" s="20" t="s">
        <v>9</v>
      </c>
      <c r="L8391" t="s">
        <v>1464</v>
      </c>
      <c r="M8391" s="20">
        <v>4.18</v>
      </c>
      <c r="N8391" s="20">
        <v>6.32</v>
      </c>
      <c r="AE8391">
        <f t="shared" si="131"/>
        <v>2006</v>
      </c>
    </row>
    <row r="8392" spans="1:31" x14ac:dyDescent="0.25">
      <c r="A8392" s="7">
        <v>8389</v>
      </c>
      <c r="B8392" s="8">
        <v>39002</v>
      </c>
      <c r="C8392" t="s">
        <v>3</v>
      </c>
      <c r="D8392" t="s">
        <v>787</v>
      </c>
      <c r="E8392" t="s">
        <v>9</v>
      </c>
      <c r="F8392" t="s">
        <v>791</v>
      </c>
      <c r="G8392" t="s">
        <v>648</v>
      </c>
      <c r="H8392" s="135" t="s">
        <v>2318</v>
      </c>
      <c r="I8392" t="s">
        <v>1455</v>
      </c>
      <c r="J8392" s="20">
        <v>24</v>
      </c>
      <c r="K8392" s="20" t="s">
        <v>9</v>
      </c>
      <c r="L8392" t="s">
        <v>1464</v>
      </c>
      <c r="M8392" s="20">
        <v>2.64</v>
      </c>
      <c r="N8392" s="20">
        <v>3.86</v>
      </c>
      <c r="AE8392">
        <f t="shared" si="131"/>
        <v>2006</v>
      </c>
    </row>
    <row r="8393" spans="1:31" x14ac:dyDescent="0.25">
      <c r="A8393" s="7">
        <v>8390</v>
      </c>
      <c r="B8393" s="8">
        <v>39002</v>
      </c>
      <c r="C8393" t="s">
        <v>3</v>
      </c>
      <c r="D8393" t="s">
        <v>440</v>
      </c>
      <c r="E8393" t="s">
        <v>9</v>
      </c>
      <c r="F8393" t="s">
        <v>545</v>
      </c>
      <c r="G8393" t="s">
        <v>377</v>
      </c>
      <c r="H8393" s="135" t="s">
        <v>1496</v>
      </c>
      <c r="I8393" t="s">
        <v>1454</v>
      </c>
      <c r="J8393" s="20">
        <v>20</v>
      </c>
      <c r="K8393" s="20" t="s">
        <v>3</v>
      </c>
      <c r="L8393" t="s">
        <v>1464</v>
      </c>
      <c r="M8393" s="20">
        <v>6.6</v>
      </c>
      <c r="N8393" s="20">
        <v>4.4000000000000004</v>
      </c>
      <c r="AE8393">
        <f t="shared" si="131"/>
        <v>2006</v>
      </c>
    </row>
    <row r="8394" spans="1:31" x14ac:dyDescent="0.25">
      <c r="A8394" s="7">
        <v>8391</v>
      </c>
      <c r="B8394" s="8">
        <v>39002</v>
      </c>
      <c r="C8394" t="s">
        <v>3</v>
      </c>
      <c r="D8394" t="s">
        <v>835</v>
      </c>
      <c r="E8394" t="s">
        <v>9</v>
      </c>
      <c r="F8394" t="s">
        <v>826</v>
      </c>
      <c r="G8394" t="s">
        <v>648</v>
      </c>
      <c r="H8394" s="136" t="s">
        <v>1496</v>
      </c>
      <c r="I8394" t="s">
        <v>1454</v>
      </c>
      <c r="J8394" s="20">
        <v>18</v>
      </c>
      <c r="K8394" s="20" t="s">
        <v>3</v>
      </c>
      <c r="L8394" t="s">
        <v>1464</v>
      </c>
      <c r="M8394" s="20">
        <v>6.04</v>
      </c>
      <c r="N8394" s="20">
        <v>3.96</v>
      </c>
      <c r="AE8394">
        <f t="shared" si="131"/>
        <v>2006</v>
      </c>
    </row>
    <row r="8395" spans="1:31" x14ac:dyDescent="0.25">
      <c r="A8395" s="7">
        <v>8392</v>
      </c>
      <c r="B8395" s="8">
        <v>39003</v>
      </c>
      <c r="C8395" t="s">
        <v>3</v>
      </c>
      <c r="D8395" t="s">
        <v>830</v>
      </c>
      <c r="E8395" t="s">
        <v>9</v>
      </c>
      <c r="F8395" t="s">
        <v>767</v>
      </c>
      <c r="G8395" t="s">
        <v>11</v>
      </c>
      <c r="H8395" s="135" t="s">
        <v>1509</v>
      </c>
      <c r="I8395" t="s">
        <v>1454</v>
      </c>
      <c r="J8395" s="20">
        <v>30</v>
      </c>
      <c r="K8395" s="20" t="s">
        <v>3</v>
      </c>
      <c r="L8395" t="s">
        <v>1464</v>
      </c>
      <c r="M8395" s="20">
        <v>9.4</v>
      </c>
      <c r="N8395" s="20">
        <v>6.6</v>
      </c>
      <c r="AE8395">
        <f t="shared" si="131"/>
        <v>2006</v>
      </c>
    </row>
    <row r="8396" spans="1:31" x14ac:dyDescent="0.25">
      <c r="A8396" s="7">
        <v>8393</v>
      </c>
      <c r="B8396" s="8">
        <v>39003</v>
      </c>
      <c r="C8396" t="s">
        <v>3</v>
      </c>
      <c r="D8396" t="s">
        <v>678</v>
      </c>
      <c r="E8396" t="s">
        <v>9</v>
      </c>
      <c r="F8396" t="s">
        <v>682</v>
      </c>
      <c r="G8396" t="s">
        <v>377</v>
      </c>
      <c r="H8396" s="9" t="s">
        <v>2344</v>
      </c>
      <c r="I8396" t="s">
        <v>1454</v>
      </c>
      <c r="J8396" s="20">
        <v>18</v>
      </c>
      <c r="K8396" s="20" t="s">
        <v>9</v>
      </c>
      <c r="L8396" t="s">
        <v>1463</v>
      </c>
      <c r="M8396" s="20">
        <v>4.32</v>
      </c>
      <c r="N8396" s="20">
        <v>5.68</v>
      </c>
      <c r="AE8396">
        <f t="shared" si="131"/>
        <v>2006</v>
      </c>
    </row>
    <row r="8397" spans="1:31" x14ac:dyDescent="0.25">
      <c r="A8397" s="7">
        <v>8394</v>
      </c>
      <c r="B8397" s="8">
        <v>39003</v>
      </c>
      <c r="C8397" t="s">
        <v>3</v>
      </c>
      <c r="D8397" t="s">
        <v>787</v>
      </c>
      <c r="E8397" t="s">
        <v>9</v>
      </c>
      <c r="F8397" t="s">
        <v>721</v>
      </c>
      <c r="G8397" t="s">
        <v>732</v>
      </c>
      <c r="H8397" s="135" t="s">
        <v>1496</v>
      </c>
      <c r="I8397" t="s">
        <v>1455</v>
      </c>
      <c r="J8397" s="20">
        <v>21</v>
      </c>
      <c r="K8397" s="20" t="s">
        <v>9</v>
      </c>
      <c r="L8397" t="s">
        <v>1464</v>
      </c>
      <c r="M8397" s="20">
        <v>2.31</v>
      </c>
      <c r="N8397" s="20">
        <v>3.44</v>
      </c>
      <c r="AE8397">
        <f t="shared" si="131"/>
        <v>2006</v>
      </c>
    </row>
    <row r="8398" spans="1:31" x14ac:dyDescent="0.25">
      <c r="A8398" s="7">
        <v>8395</v>
      </c>
      <c r="B8398" s="8">
        <v>39004</v>
      </c>
      <c r="C8398" t="s">
        <v>3</v>
      </c>
      <c r="D8398" t="s">
        <v>829</v>
      </c>
      <c r="E8398" t="s">
        <v>9</v>
      </c>
      <c r="F8398" t="s">
        <v>833</v>
      </c>
      <c r="G8398" t="s">
        <v>377</v>
      </c>
      <c r="H8398" s="136" t="s">
        <v>1592</v>
      </c>
      <c r="I8398" t="s">
        <v>1454</v>
      </c>
      <c r="J8398" s="20">
        <v>12</v>
      </c>
      <c r="K8398" s="20" t="s">
        <v>3</v>
      </c>
      <c r="L8398" t="s">
        <v>1463</v>
      </c>
      <c r="M8398" s="20">
        <v>4.12</v>
      </c>
      <c r="N8398" s="20">
        <v>2.88</v>
      </c>
      <c r="AE8398">
        <f t="shared" si="131"/>
        <v>2006</v>
      </c>
    </row>
    <row r="8399" spans="1:31" x14ac:dyDescent="0.25">
      <c r="A8399" s="7">
        <v>8396</v>
      </c>
      <c r="B8399" s="8">
        <v>39004</v>
      </c>
      <c r="C8399" t="s">
        <v>3</v>
      </c>
      <c r="D8399" t="s">
        <v>425</v>
      </c>
      <c r="E8399" t="s">
        <v>9</v>
      </c>
      <c r="F8399" t="s">
        <v>285</v>
      </c>
      <c r="G8399" t="s">
        <v>17</v>
      </c>
      <c r="H8399" s="135" t="s">
        <v>1570</v>
      </c>
      <c r="I8399" t="s">
        <v>1454</v>
      </c>
      <c r="J8399" s="20">
        <v>27</v>
      </c>
      <c r="K8399" s="20" t="s">
        <v>9</v>
      </c>
      <c r="L8399" t="s">
        <v>1463</v>
      </c>
      <c r="M8399" s="20">
        <v>6.48</v>
      </c>
      <c r="N8399" s="20">
        <v>8.02</v>
      </c>
      <c r="AE8399">
        <f t="shared" si="131"/>
        <v>2006</v>
      </c>
    </row>
    <row r="8400" spans="1:31" x14ac:dyDescent="0.25">
      <c r="A8400" s="7">
        <v>8397</v>
      </c>
      <c r="B8400" s="8">
        <v>39004</v>
      </c>
      <c r="C8400" t="s">
        <v>3</v>
      </c>
      <c r="D8400" t="s">
        <v>344</v>
      </c>
      <c r="E8400" t="s">
        <v>9</v>
      </c>
      <c r="F8400" t="s">
        <v>270</v>
      </c>
      <c r="G8400" t="s">
        <v>65</v>
      </c>
      <c r="H8400" s="135" t="s">
        <v>1496</v>
      </c>
      <c r="I8400" t="s">
        <v>1456</v>
      </c>
      <c r="J8400" s="20">
        <v>37</v>
      </c>
      <c r="K8400" s="20" t="s">
        <v>1465</v>
      </c>
      <c r="L8400" t="s">
        <v>1466</v>
      </c>
      <c r="M8400" s="20">
        <v>9.25</v>
      </c>
      <c r="N8400" s="20">
        <v>9.25</v>
      </c>
      <c r="O8400" t="s">
        <v>3</v>
      </c>
      <c r="P8400" s="13" t="s">
        <v>162</v>
      </c>
      <c r="Q8400" t="s">
        <v>3</v>
      </c>
      <c r="R8400" t="s">
        <v>670</v>
      </c>
      <c r="S8400" t="s">
        <v>3</v>
      </c>
      <c r="T8400" t="s">
        <v>168</v>
      </c>
      <c r="U8400" t="s">
        <v>9</v>
      </c>
      <c r="V8400" t="s">
        <v>338</v>
      </c>
      <c r="W8400" t="s">
        <v>9</v>
      </c>
      <c r="X8400" t="s">
        <v>681</v>
      </c>
      <c r="Y8400" t="s">
        <v>9</v>
      </c>
      <c r="Z8400" t="s">
        <v>235</v>
      </c>
      <c r="AA8400" t="s">
        <v>9</v>
      </c>
      <c r="AB8400" t="s">
        <v>118</v>
      </c>
      <c r="AC8400" t="s">
        <v>1465</v>
      </c>
      <c r="AE8400">
        <f t="shared" si="131"/>
        <v>2006</v>
      </c>
    </row>
    <row r="8401" spans="1:31" x14ac:dyDescent="0.25">
      <c r="A8401" s="7">
        <v>8398</v>
      </c>
      <c r="B8401" s="8">
        <v>39004</v>
      </c>
      <c r="C8401" t="s">
        <v>3</v>
      </c>
      <c r="D8401" t="s">
        <v>832</v>
      </c>
      <c r="E8401" t="s">
        <v>9</v>
      </c>
      <c r="F8401" t="s">
        <v>640</v>
      </c>
      <c r="G8401" t="s">
        <v>648</v>
      </c>
      <c r="H8401" s="136" t="s">
        <v>1812</v>
      </c>
      <c r="I8401" t="s">
        <v>1454</v>
      </c>
      <c r="J8401" s="20">
        <v>9</v>
      </c>
      <c r="K8401" s="20" t="s">
        <v>3</v>
      </c>
      <c r="L8401" t="s">
        <v>1464</v>
      </c>
      <c r="M8401" s="20">
        <v>3.52</v>
      </c>
      <c r="N8401" s="20">
        <v>1.98</v>
      </c>
      <c r="AE8401">
        <f t="shared" si="131"/>
        <v>2006</v>
      </c>
    </row>
    <row r="8402" spans="1:31" x14ac:dyDescent="0.25">
      <c r="A8402" s="7">
        <v>8399</v>
      </c>
      <c r="B8402" s="8">
        <v>39004</v>
      </c>
      <c r="C8402" t="s">
        <v>3</v>
      </c>
      <c r="D8402" t="s">
        <v>165</v>
      </c>
      <c r="E8402" t="s">
        <v>9</v>
      </c>
      <c r="F8402" t="s">
        <v>687</v>
      </c>
      <c r="G8402" t="s">
        <v>648</v>
      </c>
      <c r="H8402" s="135" t="s">
        <v>1785</v>
      </c>
      <c r="I8402" t="s">
        <v>1454</v>
      </c>
      <c r="J8402" s="20">
        <v>47</v>
      </c>
      <c r="K8402" s="20" t="s">
        <v>1465</v>
      </c>
      <c r="L8402" t="s">
        <v>1466</v>
      </c>
      <c r="M8402" s="20">
        <v>11.75</v>
      </c>
      <c r="N8402" s="20">
        <v>11.75</v>
      </c>
      <c r="AE8402">
        <f t="shared" si="131"/>
        <v>2006</v>
      </c>
    </row>
    <row r="8403" spans="1:31" x14ac:dyDescent="0.25">
      <c r="A8403" s="7">
        <v>8400</v>
      </c>
      <c r="B8403" s="8">
        <v>39004</v>
      </c>
      <c r="C8403" t="s">
        <v>3</v>
      </c>
      <c r="D8403" t="s">
        <v>819</v>
      </c>
      <c r="E8403" t="s">
        <v>9</v>
      </c>
      <c r="F8403" t="s">
        <v>690</v>
      </c>
      <c r="G8403" t="s">
        <v>648</v>
      </c>
      <c r="H8403" s="135" t="s">
        <v>1790</v>
      </c>
      <c r="I8403" t="s">
        <v>1454</v>
      </c>
      <c r="J8403" s="20">
        <v>20</v>
      </c>
      <c r="K8403" s="20" t="s">
        <v>3</v>
      </c>
      <c r="L8403" t="s">
        <v>1464</v>
      </c>
      <c r="M8403" s="20">
        <v>6.6</v>
      </c>
      <c r="N8403" s="20">
        <v>4.4000000000000004</v>
      </c>
      <c r="AE8403">
        <f t="shared" si="131"/>
        <v>2006</v>
      </c>
    </row>
    <row r="8404" spans="1:31" x14ac:dyDescent="0.25">
      <c r="A8404" s="7">
        <v>8401</v>
      </c>
      <c r="B8404" s="8">
        <v>39004</v>
      </c>
      <c r="C8404" t="s">
        <v>3</v>
      </c>
      <c r="D8404" t="s">
        <v>829</v>
      </c>
      <c r="E8404" t="s">
        <v>9</v>
      </c>
      <c r="F8404" t="s">
        <v>85</v>
      </c>
      <c r="G8404" t="s">
        <v>648</v>
      </c>
      <c r="H8404" s="9" t="s">
        <v>1797</v>
      </c>
      <c r="I8404" t="s">
        <v>1454</v>
      </c>
      <c r="J8404" s="20">
        <v>67</v>
      </c>
      <c r="K8404" s="20" t="s">
        <v>9</v>
      </c>
      <c r="L8404" t="s">
        <v>1464</v>
      </c>
      <c r="M8404" s="20">
        <v>14.74</v>
      </c>
      <c r="N8404" s="20">
        <v>19.759999999999998</v>
      </c>
      <c r="AE8404">
        <f t="shared" si="131"/>
        <v>2006</v>
      </c>
    </row>
    <row r="8405" spans="1:31" x14ac:dyDescent="0.25">
      <c r="A8405" s="7">
        <v>8402</v>
      </c>
      <c r="B8405" s="8">
        <v>39005</v>
      </c>
      <c r="C8405" t="s">
        <v>3</v>
      </c>
      <c r="D8405" s="16" t="s">
        <v>35</v>
      </c>
      <c r="E8405" t="s">
        <v>9</v>
      </c>
      <c r="F8405" t="s">
        <v>787</v>
      </c>
      <c r="G8405" t="s">
        <v>377</v>
      </c>
      <c r="H8405" s="135" t="s">
        <v>1496</v>
      </c>
      <c r="I8405" t="s">
        <v>1455</v>
      </c>
      <c r="J8405" s="20">
        <v>20</v>
      </c>
      <c r="K8405" s="20" t="s">
        <v>1465</v>
      </c>
      <c r="L8405" t="s">
        <v>1466</v>
      </c>
      <c r="M8405" s="20">
        <v>2.5</v>
      </c>
      <c r="N8405" s="20">
        <v>2.5</v>
      </c>
      <c r="AE8405">
        <f t="shared" si="131"/>
        <v>2006</v>
      </c>
    </row>
    <row r="8406" spans="1:31" x14ac:dyDescent="0.25">
      <c r="A8406" s="7">
        <v>8403</v>
      </c>
      <c r="B8406" s="8">
        <v>39005</v>
      </c>
      <c r="C8406" t="s">
        <v>3</v>
      </c>
      <c r="D8406" t="s">
        <v>789</v>
      </c>
      <c r="E8406" t="s">
        <v>9</v>
      </c>
      <c r="F8406" t="s">
        <v>221</v>
      </c>
      <c r="G8406" t="s">
        <v>648</v>
      </c>
      <c r="H8406" s="9" t="s">
        <v>2347</v>
      </c>
      <c r="I8406" t="s">
        <v>1454</v>
      </c>
      <c r="J8406" s="20">
        <v>46</v>
      </c>
      <c r="K8406" s="20" t="s">
        <v>3</v>
      </c>
      <c r="L8406" t="s">
        <v>1464</v>
      </c>
      <c r="M8406" s="20">
        <v>13.879999999999999</v>
      </c>
      <c r="N8406" s="20">
        <v>10.120000000000001</v>
      </c>
      <c r="AE8406">
        <f t="shared" si="131"/>
        <v>2006</v>
      </c>
    </row>
    <row r="8407" spans="1:31" x14ac:dyDescent="0.25">
      <c r="A8407" s="7">
        <v>8404</v>
      </c>
      <c r="B8407" s="8">
        <v>39005</v>
      </c>
      <c r="C8407" t="s">
        <v>3</v>
      </c>
      <c r="D8407" t="s">
        <v>395</v>
      </c>
      <c r="E8407" t="s">
        <v>9</v>
      </c>
      <c r="F8407" t="s">
        <v>836</v>
      </c>
      <c r="G8407" t="s">
        <v>648</v>
      </c>
      <c r="H8407" s="136" t="s">
        <v>1496</v>
      </c>
      <c r="I8407" t="s">
        <v>1455</v>
      </c>
      <c r="J8407" s="20">
        <v>238</v>
      </c>
      <c r="K8407" s="20" t="s">
        <v>9</v>
      </c>
      <c r="L8407" t="s">
        <v>1464</v>
      </c>
      <c r="M8407" s="20">
        <v>26.18</v>
      </c>
      <c r="N8407" s="20">
        <v>33.82</v>
      </c>
      <c r="AE8407">
        <f t="shared" si="131"/>
        <v>2006</v>
      </c>
    </row>
    <row r="8408" spans="1:31" x14ac:dyDescent="0.25">
      <c r="A8408" s="7">
        <v>8405</v>
      </c>
      <c r="B8408" s="8">
        <v>39005</v>
      </c>
      <c r="C8408" t="s">
        <v>3</v>
      </c>
      <c r="D8408" t="s">
        <v>787</v>
      </c>
      <c r="E8408" t="s">
        <v>9</v>
      </c>
      <c r="F8408" t="s">
        <v>721</v>
      </c>
      <c r="G8408" t="s">
        <v>732</v>
      </c>
      <c r="H8408" s="135" t="s">
        <v>1496</v>
      </c>
      <c r="I8408" t="s">
        <v>1457</v>
      </c>
      <c r="J8408" s="20">
        <v>18</v>
      </c>
      <c r="K8408" s="20" t="s">
        <v>1465</v>
      </c>
      <c r="L8408" t="s">
        <v>1466</v>
      </c>
      <c r="M8408" s="20">
        <v>2.25</v>
      </c>
      <c r="N8408" s="20">
        <v>2.25</v>
      </c>
      <c r="O8408" t="s">
        <v>3</v>
      </c>
      <c r="P8408" s="13" t="s">
        <v>832</v>
      </c>
      <c r="Q8408" t="s">
        <v>3</v>
      </c>
      <c r="R8408" t="s">
        <v>779</v>
      </c>
      <c r="S8408" t="s">
        <v>1465</v>
      </c>
      <c r="U8408" t="s">
        <v>1465</v>
      </c>
      <c r="W8408" t="s">
        <v>1465</v>
      </c>
      <c r="Y8408" t="s">
        <v>1465</v>
      </c>
      <c r="AA8408" t="s">
        <v>1465</v>
      </c>
      <c r="AC8408" t="s">
        <v>1465</v>
      </c>
      <c r="AE8408">
        <f t="shared" si="131"/>
        <v>2006</v>
      </c>
    </row>
    <row r="8409" spans="1:31" x14ac:dyDescent="0.25">
      <c r="A8409" s="7">
        <v>8406</v>
      </c>
      <c r="B8409" s="8">
        <v>39005</v>
      </c>
      <c r="C8409" t="s">
        <v>3</v>
      </c>
      <c r="D8409" t="s">
        <v>789</v>
      </c>
      <c r="E8409" t="s">
        <v>9</v>
      </c>
      <c r="F8409" t="s">
        <v>784</v>
      </c>
      <c r="G8409" t="s">
        <v>732</v>
      </c>
      <c r="H8409" s="135" t="s">
        <v>1496</v>
      </c>
      <c r="I8409" t="s">
        <v>1454</v>
      </c>
      <c r="J8409" s="20">
        <v>24</v>
      </c>
      <c r="K8409" s="20" t="s">
        <v>1465</v>
      </c>
      <c r="L8409" t="s">
        <v>1466</v>
      </c>
      <c r="M8409" s="20">
        <v>6</v>
      </c>
      <c r="N8409" s="20">
        <v>6</v>
      </c>
      <c r="AE8409">
        <f t="shared" si="131"/>
        <v>2006</v>
      </c>
    </row>
    <row r="8410" spans="1:31" x14ac:dyDescent="0.25">
      <c r="A8410" s="7">
        <v>8407</v>
      </c>
      <c r="B8410" s="8">
        <v>39006</v>
      </c>
      <c r="C8410" t="s">
        <v>3</v>
      </c>
      <c r="D8410" t="s">
        <v>832</v>
      </c>
      <c r="E8410" t="s">
        <v>9</v>
      </c>
      <c r="F8410" t="s">
        <v>831</v>
      </c>
      <c r="G8410" t="s">
        <v>648</v>
      </c>
      <c r="H8410" s="135" t="s">
        <v>1792</v>
      </c>
      <c r="I8410" t="s">
        <v>1454</v>
      </c>
      <c r="J8410" s="20">
        <v>6</v>
      </c>
      <c r="K8410" s="20" t="s">
        <v>9</v>
      </c>
      <c r="L8410" t="s">
        <v>1463</v>
      </c>
      <c r="M8410" s="20">
        <v>1.44</v>
      </c>
      <c r="N8410" s="20">
        <v>2.56</v>
      </c>
      <c r="AE8410">
        <f t="shared" si="131"/>
        <v>2006</v>
      </c>
    </row>
    <row r="8411" spans="1:31" x14ac:dyDescent="0.25">
      <c r="A8411" s="7">
        <v>8408</v>
      </c>
      <c r="B8411" s="8">
        <v>39006</v>
      </c>
      <c r="C8411" t="s">
        <v>3</v>
      </c>
      <c r="D8411" t="s">
        <v>711</v>
      </c>
      <c r="E8411" t="s">
        <v>9</v>
      </c>
      <c r="F8411" t="s">
        <v>66</v>
      </c>
      <c r="G8411" t="s">
        <v>648</v>
      </c>
      <c r="H8411" s="135" t="s">
        <v>2401</v>
      </c>
      <c r="I8411" t="s">
        <v>1454</v>
      </c>
      <c r="J8411" s="20">
        <v>73</v>
      </c>
      <c r="K8411" s="20" t="s">
        <v>3</v>
      </c>
      <c r="L8411" t="s">
        <v>1464</v>
      </c>
      <c r="M8411" s="20">
        <v>21.44</v>
      </c>
      <c r="N8411" s="20">
        <v>16.059999999999999</v>
      </c>
      <c r="AE8411">
        <f t="shared" si="131"/>
        <v>2006</v>
      </c>
    </row>
    <row r="8412" spans="1:31" x14ac:dyDescent="0.25">
      <c r="A8412" s="7">
        <v>8409</v>
      </c>
      <c r="B8412" s="8">
        <v>39006</v>
      </c>
      <c r="C8412" t="s">
        <v>3</v>
      </c>
      <c r="D8412" t="s">
        <v>440</v>
      </c>
      <c r="E8412" t="s">
        <v>9</v>
      </c>
      <c r="F8412" t="s">
        <v>268</v>
      </c>
      <c r="G8412" t="s">
        <v>569</v>
      </c>
      <c r="H8412" s="135" t="s">
        <v>1496</v>
      </c>
      <c r="I8412" t="s">
        <v>1454</v>
      </c>
      <c r="J8412" s="20">
        <v>33</v>
      </c>
      <c r="K8412" s="20" t="s">
        <v>3</v>
      </c>
      <c r="L8412" t="s">
        <v>1464</v>
      </c>
      <c r="M8412" s="20">
        <v>10.24</v>
      </c>
      <c r="N8412" s="20">
        <v>7.26</v>
      </c>
      <c r="AE8412">
        <f t="shared" si="131"/>
        <v>2006</v>
      </c>
    </row>
    <row r="8413" spans="1:31" x14ac:dyDescent="0.25">
      <c r="A8413" s="7">
        <v>8410</v>
      </c>
      <c r="B8413" s="8">
        <v>39007</v>
      </c>
      <c r="C8413" t="s">
        <v>3</v>
      </c>
      <c r="D8413" t="s">
        <v>240</v>
      </c>
      <c r="E8413" t="s">
        <v>9</v>
      </c>
      <c r="F8413" t="s">
        <v>837</v>
      </c>
      <c r="G8413" t="s">
        <v>648</v>
      </c>
      <c r="H8413" s="135" t="s">
        <v>1795</v>
      </c>
      <c r="I8413" t="s">
        <v>1458</v>
      </c>
      <c r="J8413" s="20">
        <v>15</v>
      </c>
      <c r="K8413" s="20" t="s">
        <v>1465</v>
      </c>
      <c r="L8413" t="s">
        <v>1466</v>
      </c>
      <c r="M8413" s="20">
        <v>10</v>
      </c>
      <c r="N8413" s="20">
        <v>30</v>
      </c>
      <c r="AE8413">
        <f t="shared" si="131"/>
        <v>2006</v>
      </c>
    </row>
    <row r="8414" spans="1:31" x14ac:dyDescent="0.25">
      <c r="A8414" s="7">
        <v>8411</v>
      </c>
      <c r="B8414" s="8">
        <v>39007</v>
      </c>
      <c r="C8414" t="s">
        <v>3</v>
      </c>
      <c r="D8414" t="s">
        <v>787</v>
      </c>
      <c r="E8414" t="s">
        <v>9</v>
      </c>
      <c r="F8414" t="s">
        <v>521</v>
      </c>
      <c r="G8414" t="s">
        <v>569</v>
      </c>
      <c r="H8414" s="9" t="s">
        <v>2402</v>
      </c>
      <c r="I8414" t="s">
        <v>1454</v>
      </c>
      <c r="J8414" s="20">
        <v>14</v>
      </c>
      <c r="K8414" s="20" t="s">
        <v>9</v>
      </c>
      <c r="L8414" t="s">
        <v>1464</v>
      </c>
      <c r="M8414" s="20">
        <v>3.08</v>
      </c>
      <c r="N8414" s="20">
        <v>4.92</v>
      </c>
      <c r="AE8414">
        <f t="shared" si="131"/>
        <v>2006</v>
      </c>
    </row>
    <row r="8415" spans="1:31" x14ac:dyDescent="0.25">
      <c r="A8415" s="7">
        <v>8412</v>
      </c>
      <c r="B8415" s="8">
        <v>39007</v>
      </c>
      <c r="C8415" t="s">
        <v>3</v>
      </c>
      <c r="D8415" t="s">
        <v>546</v>
      </c>
      <c r="E8415" t="s">
        <v>9</v>
      </c>
      <c r="F8415" t="s">
        <v>763</v>
      </c>
      <c r="G8415" t="s">
        <v>648</v>
      </c>
      <c r="H8415" s="9" t="s">
        <v>1797</v>
      </c>
      <c r="I8415" t="s">
        <v>1454</v>
      </c>
      <c r="J8415" s="20">
        <v>43</v>
      </c>
      <c r="K8415" s="20" t="s">
        <v>1465</v>
      </c>
      <c r="L8415" t="s">
        <v>1466</v>
      </c>
      <c r="M8415" s="20">
        <v>10.75</v>
      </c>
      <c r="N8415" s="20">
        <v>10.75</v>
      </c>
      <c r="AE8415">
        <f t="shared" si="131"/>
        <v>2006</v>
      </c>
    </row>
    <row r="8416" spans="1:31" x14ac:dyDescent="0.25">
      <c r="A8416" s="7">
        <v>8413</v>
      </c>
      <c r="B8416" s="8">
        <v>39008</v>
      </c>
      <c r="C8416" t="s">
        <v>3</v>
      </c>
      <c r="D8416" t="s">
        <v>783</v>
      </c>
      <c r="E8416" t="s">
        <v>9</v>
      </c>
      <c r="F8416" t="s">
        <v>763</v>
      </c>
      <c r="G8416" t="s">
        <v>569</v>
      </c>
      <c r="H8416" s="136" t="s">
        <v>1748</v>
      </c>
      <c r="I8416" t="s">
        <v>1454</v>
      </c>
      <c r="J8416" s="20">
        <v>52</v>
      </c>
      <c r="K8416" s="20" t="s">
        <v>9</v>
      </c>
      <c r="L8416" t="s">
        <v>1464</v>
      </c>
      <c r="M8416" s="20">
        <v>11.44</v>
      </c>
      <c r="N8416" s="20">
        <v>15.56</v>
      </c>
      <c r="AE8416">
        <f t="shared" si="131"/>
        <v>2006</v>
      </c>
    </row>
    <row r="8417" spans="1:31" x14ac:dyDescent="0.25">
      <c r="A8417" s="7">
        <v>8414</v>
      </c>
      <c r="B8417" s="8">
        <v>39008</v>
      </c>
      <c r="C8417" t="s">
        <v>3</v>
      </c>
      <c r="D8417" t="s">
        <v>783</v>
      </c>
      <c r="E8417" t="s">
        <v>9</v>
      </c>
      <c r="F8417" t="s">
        <v>763</v>
      </c>
      <c r="G8417" t="s">
        <v>377</v>
      </c>
      <c r="H8417" s="136" t="s">
        <v>1598</v>
      </c>
      <c r="I8417" t="s">
        <v>1454</v>
      </c>
      <c r="J8417" s="20">
        <v>70</v>
      </c>
      <c r="K8417" s="20" t="s">
        <v>9</v>
      </c>
      <c r="L8417" t="s">
        <v>1464</v>
      </c>
      <c r="M8417" s="20">
        <v>15.4</v>
      </c>
      <c r="N8417" s="20">
        <v>20.6</v>
      </c>
      <c r="AE8417">
        <f t="shared" si="131"/>
        <v>2006</v>
      </c>
    </row>
    <row r="8418" spans="1:31" x14ac:dyDescent="0.25">
      <c r="A8418" s="7">
        <v>8415</v>
      </c>
      <c r="B8418" s="8">
        <v>39008</v>
      </c>
      <c r="C8418" t="s">
        <v>3</v>
      </c>
      <c r="D8418" t="s">
        <v>789</v>
      </c>
      <c r="E8418" t="s">
        <v>9</v>
      </c>
      <c r="F8418" t="s">
        <v>795</v>
      </c>
      <c r="G8418" t="s">
        <v>377</v>
      </c>
      <c r="H8418" s="135" t="s">
        <v>1496</v>
      </c>
      <c r="I8418" t="s">
        <v>1454</v>
      </c>
      <c r="J8418" s="20">
        <v>32</v>
      </c>
      <c r="K8418" s="20" t="s">
        <v>1465</v>
      </c>
      <c r="L8418" t="s">
        <v>1466</v>
      </c>
      <c r="M8418" s="20">
        <v>8</v>
      </c>
      <c r="N8418" s="20">
        <v>8</v>
      </c>
      <c r="AE8418">
        <f t="shared" si="131"/>
        <v>2006</v>
      </c>
    </row>
    <row r="8419" spans="1:31" x14ac:dyDescent="0.25">
      <c r="A8419" s="7">
        <v>8416</v>
      </c>
      <c r="B8419" s="8">
        <v>39008</v>
      </c>
      <c r="C8419" t="s">
        <v>3</v>
      </c>
      <c r="D8419" t="s">
        <v>778</v>
      </c>
      <c r="E8419" t="s">
        <v>9</v>
      </c>
      <c r="F8419" t="s">
        <v>624</v>
      </c>
      <c r="G8419" t="s">
        <v>24</v>
      </c>
      <c r="H8419" s="135" t="s">
        <v>1495</v>
      </c>
      <c r="I8419" t="s">
        <v>1454</v>
      </c>
      <c r="J8419" s="20">
        <v>24</v>
      </c>
      <c r="K8419" s="20" t="s">
        <v>9</v>
      </c>
      <c r="L8419" t="s">
        <v>1464</v>
      </c>
      <c r="M8419" s="20">
        <v>5.28</v>
      </c>
      <c r="N8419" s="20">
        <v>7.72</v>
      </c>
      <c r="AE8419">
        <f t="shared" si="131"/>
        <v>2006</v>
      </c>
    </row>
    <row r="8420" spans="1:31" x14ac:dyDescent="0.25">
      <c r="A8420" s="7">
        <v>8417</v>
      </c>
      <c r="B8420" s="8">
        <v>39009</v>
      </c>
      <c r="C8420" t="s">
        <v>3</v>
      </c>
      <c r="D8420" t="s">
        <v>756</v>
      </c>
      <c r="E8420" t="s">
        <v>9</v>
      </c>
      <c r="F8420" t="s">
        <v>782</v>
      </c>
      <c r="G8420" t="s">
        <v>377</v>
      </c>
      <c r="H8420" s="9" t="s">
        <v>2403</v>
      </c>
      <c r="I8420" t="s">
        <v>1454</v>
      </c>
      <c r="J8420" s="20">
        <v>87</v>
      </c>
      <c r="K8420" s="20" t="s">
        <v>3</v>
      </c>
      <c r="L8420" t="s">
        <v>1464</v>
      </c>
      <c r="M8420" s="20">
        <v>25.36</v>
      </c>
      <c r="N8420" s="20">
        <v>19.14</v>
      </c>
      <c r="AE8420">
        <f t="shared" si="131"/>
        <v>2006</v>
      </c>
    </row>
    <row r="8421" spans="1:31" x14ac:dyDescent="0.25">
      <c r="A8421" s="7">
        <v>8418</v>
      </c>
      <c r="B8421" s="8">
        <v>39009</v>
      </c>
      <c r="C8421" t="s">
        <v>3</v>
      </c>
      <c r="D8421" t="s">
        <v>426</v>
      </c>
      <c r="E8421" t="s">
        <v>9</v>
      </c>
      <c r="F8421" t="s">
        <v>667</v>
      </c>
      <c r="G8421" t="s">
        <v>633</v>
      </c>
      <c r="H8421" s="135" t="s">
        <v>1768</v>
      </c>
      <c r="I8421" t="s">
        <v>1454</v>
      </c>
      <c r="J8421" s="20">
        <v>34</v>
      </c>
      <c r="K8421" s="20" t="s">
        <v>1465</v>
      </c>
      <c r="L8421" t="s">
        <v>1466</v>
      </c>
      <c r="M8421" s="20">
        <v>8.5</v>
      </c>
      <c r="N8421" s="20">
        <v>8.5</v>
      </c>
      <c r="AE8421">
        <f t="shared" si="131"/>
        <v>2006</v>
      </c>
    </row>
    <row r="8422" spans="1:31" x14ac:dyDescent="0.25">
      <c r="A8422" s="7">
        <v>8419</v>
      </c>
      <c r="B8422" s="8">
        <v>39009</v>
      </c>
      <c r="C8422" t="s">
        <v>3</v>
      </c>
      <c r="D8422" t="s">
        <v>655</v>
      </c>
      <c r="E8422" t="s">
        <v>9</v>
      </c>
      <c r="F8422" t="s">
        <v>661</v>
      </c>
      <c r="G8422" t="s">
        <v>732</v>
      </c>
      <c r="H8422" s="135" t="s">
        <v>2283</v>
      </c>
      <c r="I8422" t="s">
        <v>1454</v>
      </c>
      <c r="J8422" s="20">
        <v>18</v>
      </c>
      <c r="K8422" s="20" t="s">
        <v>3</v>
      </c>
      <c r="L8422" t="s">
        <v>1464</v>
      </c>
      <c r="M8422" s="20">
        <v>6.04</v>
      </c>
      <c r="N8422" s="20">
        <v>3.96</v>
      </c>
      <c r="AE8422">
        <f t="shared" si="131"/>
        <v>2006</v>
      </c>
    </row>
    <row r="8423" spans="1:31" x14ac:dyDescent="0.25">
      <c r="A8423" s="7">
        <v>8420</v>
      </c>
      <c r="B8423" s="8">
        <v>39010</v>
      </c>
      <c r="C8423" t="s">
        <v>3</v>
      </c>
      <c r="D8423" t="s">
        <v>830</v>
      </c>
      <c r="E8423" t="s">
        <v>9</v>
      </c>
      <c r="F8423" t="s">
        <v>767</v>
      </c>
      <c r="G8423" t="s">
        <v>14</v>
      </c>
      <c r="H8423" s="135" t="s">
        <v>1501</v>
      </c>
      <c r="I8423" t="s">
        <v>1454</v>
      </c>
      <c r="J8423" s="20">
        <v>122</v>
      </c>
      <c r="K8423" s="20" t="s">
        <v>9</v>
      </c>
      <c r="L8423" t="s">
        <v>1464</v>
      </c>
      <c r="M8423" s="20">
        <v>26.84</v>
      </c>
      <c r="N8423" s="20">
        <v>35.159999999999997</v>
      </c>
      <c r="AE8423">
        <f t="shared" si="131"/>
        <v>2006</v>
      </c>
    </row>
    <row r="8424" spans="1:31" x14ac:dyDescent="0.25">
      <c r="A8424" s="7">
        <v>8421</v>
      </c>
      <c r="B8424" s="8">
        <v>39011</v>
      </c>
      <c r="C8424" t="s">
        <v>3</v>
      </c>
      <c r="D8424" t="s">
        <v>787</v>
      </c>
      <c r="E8424" t="s">
        <v>9</v>
      </c>
      <c r="F8424" t="s">
        <v>778</v>
      </c>
      <c r="G8424" t="s">
        <v>648</v>
      </c>
      <c r="H8424" s="135" t="s">
        <v>1795</v>
      </c>
      <c r="I8424" t="s">
        <v>1455</v>
      </c>
      <c r="J8424" s="20">
        <v>25</v>
      </c>
      <c r="K8424" s="20" t="s">
        <v>3</v>
      </c>
      <c r="L8424" t="s">
        <v>1464</v>
      </c>
      <c r="M8424" s="20">
        <v>4</v>
      </c>
      <c r="N8424" s="20">
        <v>2.75</v>
      </c>
      <c r="AE8424">
        <f t="shared" si="131"/>
        <v>2006</v>
      </c>
    </row>
    <row r="8425" spans="1:31" x14ac:dyDescent="0.25">
      <c r="A8425" s="7">
        <v>8422</v>
      </c>
      <c r="B8425" s="8">
        <v>39011</v>
      </c>
      <c r="C8425" t="s">
        <v>3</v>
      </c>
      <c r="D8425" t="s">
        <v>779</v>
      </c>
      <c r="E8425" t="s">
        <v>9</v>
      </c>
      <c r="F8425" t="s">
        <v>787</v>
      </c>
      <c r="G8425" t="s">
        <v>732</v>
      </c>
      <c r="H8425" s="135" t="s">
        <v>2349</v>
      </c>
      <c r="I8425" t="s">
        <v>1455</v>
      </c>
      <c r="J8425" s="20">
        <v>28</v>
      </c>
      <c r="K8425" s="20" t="s">
        <v>1465</v>
      </c>
      <c r="L8425" t="s">
        <v>1466</v>
      </c>
      <c r="M8425" s="20">
        <v>3.5</v>
      </c>
      <c r="N8425" s="20">
        <v>3.5</v>
      </c>
      <c r="AE8425">
        <f t="shared" si="131"/>
        <v>2006</v>
      </c>
    </row>
    <row r="8426" spans="1:31" x14ac:dyDescent="0.25">
      <c r="A8426" s="7">
        <v>8423</v>
      </c>
      <c r="B8426" s="8">
        <v>39012</v>
      </c>
      <c r="C8426" t="s">
        <v>3</v>
      </c>
      <c r="D8426" t="s">
        <v>829</v>
      </c>
      <c r="E8426" t="s">
        <v>9</v>
      </c>
      <c r="F8426" t="s">
        <v>833</v>
      </c>
      <c r="G8426" t="s">
        <v>569</v>
      </c>
      <c r="H8426" s="135" t="s">
        <v>1718</v>
      </c>
      <c r="I8426" t="s">
        <v>1454</v>
      </c>
      <c r="J8426" s="20">
        <v>13</v>
      </c>
      <c r="K8426" s="20" t="s">
        <v>1465</v>
      </c>
      <c r="L8426" t="s">
        <v>1466</v>
      </c>
      <c r="M8426" s="20">
        <v>3.25</v>
      </c>
      <c r="N8426" s="20">
        <v>3.25</v>
      </c>
      <c r="AE8426">
        <f t="shared" si="131"/>
        <v>2006</v>
      </c>
    </row>
    <row r="8427" spans="1:31" x14ac:dyDescent="0.25">
      <c r="A8427" s="7">
        <v>8424</v>
      </c>
      <c r="B8427" s="8">
        <v>39012</v>
      </c>
      <c r="C8427" t="s">
        <v>3</v>
      </c>
      <c r="D8427" t="s">
        <v>213</v>
      </c>
      <c r="E8427" t="s">
        <v>9</v>
      </c>
      <c r="F8427" t="s">
        <v>700</v>
      </c>
      <c r="G8427" t="s">
        <v>714</v>
      </c>
      <c r="H8427" s="135" t="s">
        <v>2100</v>
      </c>
      <c r="I8427" t="s">
        <v>1454</v>
      </c>
      <c r="J8427" s="20">
        <v>10</v>
      </c>
      <c r="K8427" s="20" t="s">
        <v>9</v>
      </c>
      <c r="L8427" t="s">
        <v>1464</v>
      </c>
      <c r="M8427" s="20">
        <v>2.2000000000000002</v>
      </c>
      <c r="N8427" s="20">
        <v>3.8</v>
      </c>
      <c r="AE8427">
        <f t="shared" si="131"/>
        <v>2006</v>
      </c>
    </row>
    <row r="8428" spans="1:31" x14ac:dyDescent="0.25">
      <c r="A8428" s="7">
        <v>8425</v>
      </c>
      <c r="B8428" s="8">
        <v>39012</v>
      </c>
      <c r="C8428" t="s">
        <v>3</v>
      </c>
      <c r="D8428" t="s">
        <v>834</v>
      </c>
      <c r="E8428" t="s">
        <v>9</v>
      </c>
      <c r="F8428" t="s">
        <v>787</v>
      </c>
      <c r="G8428" t="s">
        <v>648</v>
      </c>
      <c r="H8428" s="135" t="s">
        <v>1795</v>
      </c>
      <c r="I8428" t="s">
        <v>1455</v>
      </c>
      <c r="J8428" s="20">
        <v>44</v>
      </c>
      <c r="K8428" s="20" t="s">
        <v>3</v>
      </c>
      <c r="L8428" t="s">
        <v>1464</v>
      </c>
      <c r="M8428" s="20">
        <v>6.66</v>
      </c>
      <c r="N8428" s="20">
        <v>4.84</v>
      </c>
      <c r="AE8428">
        <f t="shared" si="131"/>
        <v>2006</v>
      </c>
    </row>
    <row r="8429" spans="1:31" x14ac:dyDescent="0.25">
      <c r="A8429" s="7">
        <v>8426</v>
      </c>
      <c r="B8429" s="8">
        <v>39012</v>
      </c>
      <c r="C8429" t="s">
        <v>3</v>
      </c>
      <c r="D8429" t="s">
        <v>838</v>
      </c>
      <c r="E8429" t="s">
        <v>9</v>
      </c>
      <c r="F8429" t="s">
        <v>789</v>
      </c>
      <c r="G8429" t="s">
        <v>14</v>
      </c>
      <c r="H8429" s="135" t="s">
        <v>1530</v>
      </c>
      <c r="I8429" t="s">
        <v>1458</v>
      </c>
      <c r="J8429" s="20">
        <v>7</v>
      </c>
      <c r="K8429" s="20" t="s">
        <v>9</v>
      </c>
      <c r="L8429" t="s">
        <v>1464</v>
      </c>
      <c r="M8429" s="20">
        <v>30</v>
      </c>
      <c r="N8429" s="20">
        <v>10</v>
      </c>
      <c r="AE8429">
        <f t="shared" si="131"/>
        <v>2006</v>
      </c>
    </row>
    <row r="8430" spans="1:31" x14ac:dyDescent="0.25">
      <c r="A8430" s="7">
        <v>8427</v>
      </c>
      <c r="B8430" s="8">
        <v>39012</v>
      </c>
      <c r="C8430" t="s">
        <v>3</v>
      </c>
      <c r="D8430" t="s">
        <v>743</v>
      </c>
      <c r="E8430" t="s">
        <v>9</v>
      </c>
      <c r="F8430" t="s">
        <v>247</v>
      </c>
      <c r="G8430" t="s">
        <v>648</v>
      </c>
      <c r="H8430" s="135" t="s">
        <v>1810</v>
      </c>
      <c r="I8430" t="s">
        <v>1454</v>
      </c>
      <c r="J8430" s="20">
        <v>90</v>
      </c>
      <c r="K8430" s="20" t="s">
        <v>9</v>
      </c>
      <c r="L8430" t="s">
        <v>1464</v>
      </c>
      <c r="M8430" s="20">
        <v>19.8</v>
      </c>
      <c r="N8430" s="20">
        <v>26.2</v>
      </c>
      <c r="AE8430">
        <f t="shared" si="131"/>
        <v>2006</v>
      </c>
    </row>
    <row r="8431" spans="1:31" x14ac:dyDescent="0.25">
      <c r="A8431" s="7">
        <v>8428</v>
      </c>
      <c r="B8431" s="8">
        <v>39012</v>
      </c>
      <c r="C8431" t="s">
        <v>3</v>
      </c>
      <c r="D8431" t="s">
        <v>442</v>
      </c>
      <c r="E8431" t="s">
        <v>9</v>
      </c>
      <c r="F8431" t="s">
        <v>427</v>
      </c>
      <c r="G8431" t="s">
        <v>633</v>
      </c>
      <c r="H8431" s="135" t="s">
        <v>1496</v>
      </c>
      <c r="I8431" t="s">
        <v>1454</v>
      </c>
      <c r="J8431" s="20">
        <v>48</v>
      </c>
      <c r="K8431" s="20" t="s">
        <v>9</v>
      </c>
      <c r="L8431" t="s">
        <v>1464</v>
      </c>
      <c r="M8431" s="20">
        <v>10.56</v>
      </c>
      <c r="N8431" s="20">
        <v>14.44</v>
      </c>
      <c r="AE8431">
        <f t="shared" si="131"/>
        <v>2006</v>
      </c>
    </row>
    <row r="8432" spans="1:31" x14ac:dyDescent="0.25">
      <c r="A8432" s="7">
        <v>8429</v>
      </c>
      <c r="B8432" s="8">
        <v>39012</v>
      </c>
      <c r="C8432" t="s">
        <v>3</v>
      </c>
      <c r="D8432" t="s">
        <v>787</v>
      </c>
      <c r="E8432" t="s">
        <v>9</v>
      </c>
      <c r="F8432" t="s">
        <v>823</v>
      </c>
      <c r="G8432" t="s">
        <v>732</v>
      </c>
      <c r="H8432" s="135" t="s">
        <v>1496</v>
      </c>
      <c r="I8432" t="s">
        <v>1455</v>
      </c>
      <c r="J8432" s="20">
        <v>18</v>
      </c>
      <c r="K8432" s="20" t="s">
        <v>9</v>
      </c>
      <c r="L8432" t="s">
        <v>1464</v>
      </c>
      <c r="M8432" s="20">
        <v>1.98</v>
      </c>
      <c r="N8432" s="20">
        <v>3.02</v>
      </c>
      <c r="AE8432">
        <f t="shared" si="131"/>
        <v>2006</v>
      </c>
    </row>
    <row r="8433" spans="1:31" x14ac:dyDescent="0.25">
      <c r="A8433" s="7">
        <v>8430</v>
      </c>
      <c r="B8433" s="8">
        <v>39013</v>
      </c>
      <c r="C8433" t="s">
        <v>3</v>
      </c>
      <c r="D8433" t="s">
        <v>787</v>
      </c>
      <c r="E8433" t="s">
        <v>9</v>
      </c>
      <c r="F8433" t="s">
        <v>733</v>
      </c>
      <c r="G8433" t="s">
        <v>24</v>
      </c>
      <c r="H8433" s="135" t="s">
        <v>1508</v>
      </c>
      <c r="I8433" t="s">
        <v>1454</v>
      </c>
      <c r="J8433" s="20">
        <v>3</v>
      </c>
      <c r="K8433" s="20" t="s">
        <v>9</v>
      </c>
      <c r="L8433" t="s">
        <v>1464</v>
      </c>
      <c r="M8433" s="20">
        <v>0.66</v>
      </c>
      <c r="N8433" s="20">
        <v>1.8399999999999999</v>
      </c>
      <c r="AE8433">
        <f t="shared" si="131"/>
        <v>2006</v>
      </c>
    </row>
    <row r="8434" spans="1:31" x14ac:dyDescent="0.25">
      <c r="A8434" s="7">
        <v>8431</v>
      </c>
      <c r="B8434" s="8">
        <v>39013</v>
      </c>
      <c r="C8434" t="s">
        <v>3</v>
      </c>
      <c r="D8434" t="s">
        <v>787</v>
      </c>
      <c r="E8434" t="s">
        <v>9</v>
      </c>
      <c r="F8434" t="s">
        <v>823</v>
      </c>
      <c r="G8434" t="s">
        <v>732</v>
      </c>
      <c r="H8434" s="135" t="s">
        <v>1496</v>
      </c>
      <c r="I8434" t="s">
        <v>1455</v>
      </c>
      <c r="J8434" s="20">
        <v>18</v>
      </c>
      <c r="K8434" s="20" t="s">
        <v>1465</v>
      </c>
      <c r="L8434" t="s">
        <v>1466</v>
      </c>
      <c r="M8434" s="20">
        <v>2.25</v>
      </c>
      <c r="N8434" s="20">
        <v>2.25</v>
      </c>
      <c r="AE8434">
        <f t="shared" si="131"/>
        <v>2006</v>
      </c>
    </row>
    <row r="8435" spans="1:31" x14ac:dyDescent="0.25">
      <c r="A8435" s="7">
        <v>8432</v>
      </c>
      <c r="B8435" s="8">
        <v>39013</v>
      </c>
      <c r="C8435" t="s">
        <v>3</v>
      </c>
      <c r="D8435" t="s">
        <v>655</v>
      </c>
      <c r="E8435" t="s">
        <v>9</v>
      </c>
      <c r="F8435" t="s">
        <v>661</v>
      </c>
      <c r="G8435" t="s">
        <v>732</v>
      </c>
      <c r="H8435" s="135" t="s">
        <v>1496</v>
      </c>
      <c r="I8435" t="s">
        <v>1454</v>
      </c>
      <c r="J8435" s="20">
        <v>12</v>
      </c>
      <c r="K8435" s="20" t="s">
        <v>9</v>
      </c>
      <c r="L8435" t="s">
        <v>1463</v>
      </c>
      <c r="M8435" s="20">
        <v>2.88</v>
      </c>
      <c r="N8435" s="20">
        <v>4.12</v>
      </c>
      <c r="AE8435">
        <f t="shared" si="131"/>
        <v>2006</v>
      </c>
    </row>
    <row r="8436" spans="1:31" x14ac:dyDescent="0.25">
      <c r="A8436" s="7">
        <v>8433</v>
      </c>
      <c r="B8436" s="8">
        <v>39014</v>
      </c>
      <c r="C8436" t="s">
        <v>3</v>
      </c>
      <c r="D8436" t="s">
        <v>830</v>
      </c>
      <c r="E8436" t="s">
        <v>9</v>
      </c>
      <c r="F8436" t="s">
        <v>700</v>
      </c>
      <c r="G8436" t="s">
        <v>65</v>
      </c>
      <c r="H8436" s="135" t="s">
        <v>1608</v>
      </c>
      <c r="I8436" t="s">
        <v>1454</v>
      </c>
      <c r="J8436" s="20">
        <v>14</v>
      </c>
      <c r="K8436" s="20" t="s">
        <v>9</v>
      </c>
      <c r="L8436" t="s">
        <v>1464</v>
      </c>
      <c r="M8436" s="20">
        <v>3.08</v>
      </c>
      <c r="N8436" s="20">
        <v>4.92</v>
      </c>
      <c r="AE8436">
        <f t="shared" si="131"/>
        <v>2006</v>
      </c>
    </row>
    <row r="8437" spans="1:31" x14ac:dyDescent="0.25">
      <c r="A8437" s="7">
        <v>8434</v>
      </c>
      <c r="B8437" s="8">
        <v>39014</v>
      </c>
      <c r="C8437" t="s">
        <v>3</v>
      </c>
      <c r="D8437" t="s">
        <v>830</v>
      </c>
      <c r="E8437" t="s">
        <v>9</v>
      </c>
      <c r="F8437" t="s">
        <v>247</v>
      </c>
      <c r="G8437" t="s">
        <v>65</v>
      </c>
      <c r="H8437" s="135" t="s">
        <v>1608</v>
      </c>
      <c r="I8437" t="s">
        <v>1454</v>
      </c>
      <c r="J8437" s="20">
        <v>59</v>
      </c>
      <c r="K8437" s="20" t="s">
        <v>9</v>
      </c>
      <c r="L8437" t="s">
        <v>1464</v>
      </c>
      <c r="M8437" s="20">
        <v>12.98</v>
      </c>
      <c r="N8437" s="20">
        <v>17.52</v>
      </c>
      <c r="AE8437">
        <f t="shared" si="131"/>
        <v>2006</v>
      </c>
    </row>
    <row r="8438" spans="1:31" x14ac:dyDescent="0.25">
      <c r="A8438" s="7">
        <v>8435</v>
      </c>
      <c r="B8438" s="8">
        <v>39014</v>
      </c>
      <c r="C8438" t="s">
        <v>3</v>
      </c>
      <c r="D8438" t="s">
        <v>270</v>
      </c>
      <c r="E8438" t="s">
        <v>9</v>
      </c>
      <c r="F8438" t="s">
        <v>469</v>
      </c>
      <c r="G8438" t="s">
        <v>14</v>
      </c>
      <c r="H8438" s="135" t="s">
        <v>1522</v>
      </c>
      <c r="I8438" t="s">
        <v>1455</v>
      </c>
      <c r="J8438" s="20">
        <v>5</v>
      </c>
      <c r="K8438" s="20" t="s">
        <v>3</v>
      </c>
      <c r="L8438" t="s">
        <v>1464</v>
      </c>
      <c r="M8438" s="20">
        <v>1.2</v>
      </c>
      <c r="N8438" s="20">
        <v>0.55000000000000004</v>
      </c>
      <c r="AE8438">
        <f t="shared" si="131"/>
        <v>2006</v>
      </c>
    </row>
    <row r="8439" spans="1:31" x14ac:dyDescent="0.25">
      <c r="A8439" s="7">
        <v>8436</v>
      </c>
      <c r="B8439" s="8">
        <v>39014</v>
      </c>
      <c r="C8439" t="s">
        <v>3</v>
      </c>
      <c r="D8439" t="s">
        <v>787</v>
      </c>
      <c r="E8439" t="s">
        <v>9</v>
      </c>
      <c r="F8439" t="s">
        <v>721</v>
      </c>
      <c r="G8439" t="s">
        <v>732</v>
      </c>
      <c r="H8439" s="135" t="s">
        <v>1496</v>
      </c>
      <c r="I8439" t="s">
        <v>1455</v>
      </c>
      <c r="J8439" s="20">
        <v>18</v>
      </c>
      <c r="K8439" s="20" t="s">
        <v>9</v>
      </c>
      <c r="L8439" t="s">
        <v>1463</v>
      </c>
      <c r="M8439" s="20">
        <v>2.16</v>
      </c>
      <c r="N8439" s="20">
        <v>2.84</v>
      </c>
      <c r="AE8439">
        <f t="shared" si="131"/>
        <v>2006</v>
      </c>
    </row>
    <row r="8440" spans="1:31" x14ac:dyDescent="0.25">
      <c r="A8440" s="7">
        <v>8437</v>
      </c>
      <c r="B8440" s="8">
        <v>39015</v>
      </c>
      <c r="C8440" t="s">
        <v>3</v>
      </c>
      <c r="D8440" t="s">
        <v>823</v>
      </c>
      <c r="E8440" t="s">
        <v>9</v>
      </c>
      <c r="F8440" t="s">
        <v>213</v>
      </c>
      <c r="G8440" t="s">
        <v>24</v>
      </c>
      <c r="H8440" s="135" t="s">
        <v>1493</v>
      </c>
      <c r="I8440" t="s">
        <v>1455</v>
      </c>
      <c r="J8440" s="20">
        <v>38</v>
      </c>
      <c r="K8440" s="20" t="s">
        <v>3</v>
      </c>
      <c r="L8440" t="s">
        <v>1463</v>
      </c>
      <c r="M8440" s="20">
        <v>5.44</v>
      </c>
      <c r="N8440" s="20">
        <v>4.5599999999999996</v>
      </c>
      <c r="AE8440">
        <f t="shared" si="131"/>
        <v>2006</v>
      </c>
    </row>
    <row r="8441" spans="1:31" x14ac:dyDescent="0.25">
      <c r="A8441" s="7">
        <v>8438</v>
      </c>
      <c r="B8441" s="8">
        <v>39015</v>
      </c>
      <c r="C8441" t="s">
        <v>3</v>
      </c>
      <c r="D8441" t="s">
        <v>213</v>
      </c>
      <c r="E8441" t="s">
        <v>9</v>
      </c>
      <c r="F8441" t="s">
        <v>823</v>
      </c>
      <c r="G8441" t="s">
        <v>24</v>
      </c>
      <c r="H8441" s="135" t="s">
        <v>1529</v>
      </c>
      <c r="I8441" t="s">
        <v>1455</v>
      </c>
      <c r="J8441" s="20">
        <v>10</v>
      </c>
      <c r="K8441" s="20" t="s">
        <v>9</v>
      </c>
      <c r="L8441" t="s">
        <v>1464</v>
      </c>
      <c r="M8441" s="20">
        <v>1.1000000000000001</v>
      </c>
      <c r="N8441" s="20">
        <v>1.9</v>
      </c>
      <c r="AE8441">
        <f t="shared" si="131"/>
        <v>2006</v>
      </c>
    </row>
    <row r="8442" spans="1:31" x14ac:dyDescent="0.25">
      <c r="A8442" s="7">
        <v>8439</v>
      </c>
      <c r="B8442" s="8">
        <v>39015</v>
      </c>
      <c r="C8442" t="s">
        <v>3</v>
      </c>
      <c r="D8442" t="s">
        <v>729</v>
      </c>
      <c r="E8442" t="s">
        <v>9</v>
      </c>
      <c r="F8442" t="s">
        <v>500</v>
      </c>
      <c r="G8442" t="s">
        <v>11</v>
      </c>
      <c r="H8442" s="135" t="s">
        <v>1488</v>
      </c>
      <c r="I8442" t="s">
        <v>1455</v>
      </c>
      <c r="J8442" s="20">
        <v>11</v>
      </c>
      <c r="K8442" s="20" t="s">
        <v>9</v>
      </c>
      <c r="L8442" t="s">
        <v>1464</v>
      </c>
      <c r="M8442" s="20">
        <v>1.21</v>
      </c>
      <c r="N8442" s="20">
        <v>2.04</v>
      </c>
      <c r="AE8442">
        <f t="shared" si="131"/>
        <v>2006</v>
      </c>
    </row>
    <row r="8443" spans="1:31" x14ac:dyDescent="0.25">
      <c r="A8443" s="7">
        <v>8440</v>
      </c>
      <c r="B8443" s="8">
        <v>39015</v>
      </c>
      <c r="C8443" t="s">
        <v>3</v>
      </c>
      <c r="D8443" t="s">
        <v>819</v>
      </c>
      <c r="E8443" t="s">
        <v>9</v>
      </c>
      <c r="F8443" t="s">
        <v>690</v>
      </c>
      <c r="G8443" t="s">
        <v>648</v>
      </c>
      <c r="H8443" s="135" t="s">
        <v>1785</v>
      </c>
      <c r="I8443" t="s">
        <v>1454</v>
      </c>
      <c r="J8443" s="20">
        <v>47</v>
      </c>
      <c r="K8443" s="20" t="s">
        <v>9</v>
      </c>
      <c r="L8443" t="s">
        <v>1463</v>
      </c>
      <c r="M8443" s="20">
        <v>11.28</v>
      </c>
      <c r="N8443" s="20">
        <v>13.22</v>
      </c>
      <c r="AE8443">
        <f t="shared" si="131"/>
        <v>2006</v>
      </c>
    </row>
    <row r="8444" spans="1:31" x14ac:dyDescent="0.25">
      <c r="A8444" s="7">
        <v>8441</v>
      </c>
      <c r="B8444" s="8">
        <v>39015</v>
      </c>
      <c r="C8444" t="s">
        <v>3</v>
      </c>
      <c r="D8444" t="s">
        <v>213</v>
      </c>
      <c r="E8444" t="s">
        <v>9</v>
      </c>
      <c r="F8444" t="s">
        <v>833</v>
      </c>
      <c r="G8444" t="s">
        <v>714</v>
      </c>
      <c r="H8444" s="135" t="s">
        <v>2074</v>
      </c>
      <c r="I8444" t="s">
        <v>1454</v>
      </c>
      <c r="J8444" s="20">
        <v>20</v>
      </c>
      <c r="K8444" s="20" t="s">
        <v>3</v>
      </c>
      <c r="L8444" t="s">
        <v>1463</v>
      </c>
      <c r="M8444" s="20">
        <v>6.2</v>
      </c>
      <c r="N8444" s="20">
        <v>4.8</v>
      </c>
      <c r="AE8444">
        <f t="shared" si="131"/>
        <v>2006</v>
      </c>
    </row>
    <row r="8445" spans="1:31" x14ac:dyDescent="0.25">
      <c r="A8445" s="7">
        <v>8442</v>
      </c>
      <c r="B8445" s="8">
        <v>39016</v>
      </c>
      <c r="C8445" t="s">
        <v>3</v>
      </c>
      <c r="D8445" t="s">
        <v>791</v>
      </c>
      <c r="E8445" t="s">
        <v>9</v>
      </c>
      <c r="F8445" t="s">
        <v>787</v>
      </c>
      <c r="G8445" t="s">
        <v>648</v>
      </c>
      <c r="H8445" s="135" t="s">
        <v>1833</v>
      </c>
      <c r="I8445" t="s">
        <v>1455</v>
      </c>
      <c r="J8445" s="20">
        <v>4</v>
      </c>
      <c r="K8445" s="20" t="s">
        <v>9</v>
      </c>
      <c r="L8445" t="s">
        <v>1463</v>
      </c>
      <c r="M8445" s="20">
        <v>0.48</v>
      </c>
      <c r="N8445" s="20">
        <v>1.02</v>
      </c>
      <c r="AE8445">
        <f t="shared" si="131"/>
        <v>2006</v>
      </c>
    </row>
    <row r="8446" spans="1:31" x14ac:dyDescent="0.25">
      <c r="A8446" s="7">
        <v>8443</v>
      </c>
      <c r="B8446" s="8">
        <v>39016</v>
      </c>
      <c r="C8446" t="s">
        <v>3</v>
      </c>
      <c r="D8446" t="s">
        <v>791</v>
      </c>
      <c r="E8446" t="s">
        <v>9</v>
      </c>
      <c r="F8446" t="s">
        <v>787</v>
      </c>
      <c r="G8446" t="s">
        <v>648</v>
      </c>
      <c r="H8446" s="135" t="s">
        <v>1833</v>
      </c>
      <c r="I8446" t="s">
        <v>1455</v>
      </c>
      <c r="J8446" s="20">
        <v>4</v>
      </c>
      <c r="K8446" s="20" t="s">
        <v>9</v>
      </c>
      <c r="L8446" t="s">
        <v>1463</v>
      </c>
      <c r="M8446" s="20">
        <v>0.48</v>
      </c>
      <c r="N8446" s="20">
        <v>1.02</v>
      </c>
      <c r="AE8446">
        <f t="shared" si="131"/>
        <v>2006</v>
      </c>
    </row>
    <row r="8447" spans="1:31" x14ac:dyDescent="0.25">
      <c r="A8447" s="7">
        <v>8444</v>
      </c>
      <c r="B8447" s="8">
        <v>39016</v>
      </c>
      <c r="C8447" t="s">
        <v>3</v>
      </c>
      <c r="D8447" t="s">
        <v>787</v>
      </c>
      <c r="E8447" t="s">
        <v>9</v>
      </c>
      <c r="F8447" t="s">
        <v>791</v>
      </c>
      <c r="G8447" t="s">
        <v>648</v>
      </c>
      <c r="H8447" s="135" t="s">
        <v>1833</v>
      </c>
      <c r="I8447" t="s">
        <v>1455</v>
      </c>
      <c r="J8447" s="20">
        <v>4</v>
      </c>
      <c r="K8447" s="20" t="s">
        <v>1465</v>
      </c>
      <c r="L8447" t="s">
        <v>1466</v>
      </c>
      <c r="M8447" s="20">
        <v>0.5</v>
      </c>
      <c r="N8447" s="20">
        <v>0.5</v>
      </c>
      <c r="AE8447">
        <f t="shared" si="131"/>
        <v>2006</v>
      </c>
    </row>
    <row r="8448" spans="1:31" x14ac:dyDescent="0.25">
      <c r="A8448" s="7">
        <v>8445</v>
      </c>
      <c r="B8448" s="8">
        <v>39016</v>
      </c>
      <c r="C8448" t="s">
        <v>3</v>
      </c>
      <c r="D8448" t="s">
        <v>787</v>
      </c>
      <c r="E8448" t="s">
        <v>9</v>
      </c>
      <c r="F8448" t="s">
        <v>791</v>
      </c>
      <c r="G8448" t="s">
        <v>648</v>
      </c>
      <c r="H8448" s="135" t="s">
        <v>1833</v>
      </c>
      <c r="I8448" t="s">
        <v>1455</v>
      </c>
      <c r="J8448" s="20">
        <v>4</v>
      </c>
      <c r="K8448" s="20" t="s">
        <v>9</v>
      </c>
      <c r="L8448" t="s">
        <v>1463</v>
      </c>
      <c r="M8448" s="20">
        <v>0.48</v>
      </c>
      <c r="N8448" s="20">
        <v>1.02</v>
      </c>
      <c r="AE8448">
        <f t="shared" si="131"/>
        <v>2006</v>
      </c>
    </row>
    <row r="8449" spans="1:31" x14ac:dyDescent="0.25">
      <c r="A8449" s="7">
        <v>8446</v>
      </c>
      <c r="B8449" s="8">
        <v>39016</v>
      </c>
      <c r="C8449" t="s">
        <v>3</v>
      </c>
      <c r="D8449" t="s">
        <v>791</v>
      </c>
      <c r="E8449" t="s">
        <v>9</v>
      </c>
      <c r="F8449" t="s">
        <v>787</v>
      </c>
      <c r="G8449" t="s">
        <v>648</v>
      </c>
      <c r="H8449" s="135" t="s">
        <v>1877</v>
      </c>
      <c r="I8449" t="s">
        <v>1455</v>
      </c>
      <c r="J8449" s="20">
        <v>6</v>
      </c>
      <c r="K8449" s="20" t="s">
        <v>9</v>
      </c>
      <c r="L8449" t="s">
        <v>1464</v>
      </c>
      <c r="M8449" s="20">
        <v>0.66</v>
      </c>
      <c r="N8449" s="20">
        <v>1.3399999999999999</v>
      </c>
      <c r="AE8449">
        <f t="shared" si="131"/>
        <v>2006</v>
      </c>
    </row>
    <row r="8450" spans="1:31" x14ac:dyDescent="0.25">
      <c r="A8450" s="7">
        <v>8447</v>
      </c>
      <c r="B8450" s="8">
        <v>39016</v>
      </c>
      <c r="C8450" t="s">
        <v>3</v>
      </c>
      <c r="D8450" t="s">
        <v>791</v>
      </c>
      <c r="E8450" t="s">
        <v>9</v>
      </c>
      <c r="F8450" t="s">
        <v>787</v>
      </c>
      <c r="G8450" t="s">
        <v>648</v>
      </c>
      <c r="H8450" s="135" t="s">
        <v>1877</v>
      </c>
      <c r="I8450" t="s">
        <v>1455</v>
      </c>
      <c r="J8450" s="20">
        <v>6</v>
      </c>
      <c r="K8450" s="20" t="s">
        <v>9</v>
      </c>
      <c r="L8450" t="s">
        <v>1463</v>
      </c>
      <c r="M8450" s="20">
        <v>0.72</v>
      </c>
      <c r="N8450" s="20">
        <v>1.28</v>
      </c>
      <c r="AE8450">
        <f t="shared" si="131"/>
        <v>2006</v>
      </c>
    </row>
    <row r="8451" spans="1:31" x14ac:dyDescent="0.25">
      <c r="A8451" s="7">
        <v>8448</v>
      </c>
      <c r="B8451" s="8">
        <v>39016</v>
      </c>
      <c r="C8451" t="s">
        <v>3</v>
      </c>
      <c r="D8451" t="s">
        <v>787</v>
      </c>
      <c r="E8451" t="s">
        <v>9</v>
      </c>
      <c r="F8451" t="s">
        <v>791</v>
      </c>
      <c r="G8451" t="s">
        <v>648</v>
      </c>
      <c r="H8451" s="135" t="s">
        <v>1877</v>
      </c>
      <c r="I8451" t="s">
        <v>1455</v>
      </c>
      <c r="J8451" s="20">
        <v>6</v>
      </c>
      <c r="K8451" s="20" t="s">
        <v>9</v>
      </c>
      <c r="L8451" t="s">
        <v>1463</v>
      </c>
      <c r="M8451" s="20">
        <v>0.72</v>
      </c>
      <c r="N8451" s="20">
        <v>1.28</v>
      </c>
      <c r="AE8451">
        <f t="shared" si="131"/>
        <v>2006</v>
      </c>
    </row>
    <row r="8452" spans="1:31" x14ac:dyDescent="0.25">
      <c r="A8452" s="7">
        <v>8449</v>
      </c>
      <c r="B8452" s="8">
        <v>39016</v>
      </c>
      <c r="C8452" t="s">
        <v>3</v>
      </c>
      <c r="D8452" t="s">
        <v>787</v>
      </c>
      <c r="E8452" t="s">
        <v>9</v>
      </c>
      <c r="F8452" t="s">
        <v>791</v>
      </c>
      <c r="G8452" t="s">
        <v>648</v>
      </c>
      <c r="H8452" s="135" t="s">
        <v>1877</v>
      </c>
      <c r="I8452" t="s">
        <v>1455</v>
      </c>
      <c r="J8452" s="20">
        <v>6</v>
      </c>
      <c r="K8452" s="20" t="s">
        <v>9</v>
      </c>
      <c r="L8452" t="s">
        <v>1463</v>
      </c>
      <c r="M8452" s="20">
        <v>0.72</v>
      </c>
      <c r="N8452" s="20">
        <v>1.28</v>
      </c>
      <c r="AE8452">
        <f t="shared" ref="AE8452:AE8515" si="132">YEAR(B8452)</f>
        <v>2006</v>
      </c>
    </row>
    <row r="8453" spans="1:31" x14ac:dyDescent="0.25">
      <c r="A8453" s="7">
        <v>8450</v>
      </c>
      <c r="B8453" s="8">
        <v>39016</v>
      </c>
      <c r="C8453" t="s">
        <v>3</v>
      </c>
      <c r="D8453" t="s">
        <v>838</v>
      </c>
      <c r="E8453" t="s">
        <v>9</v>
      </c>
      <c r="F8453" t="s">
        <v>789</v>
      </c>
      <c r="G8453" t="s">
        <v>14</v>
      </c>
      <c r="H8453" s="135" t="s">
        <v>1530</v>
      </c>
      <c r="I8453" t="s">
        <v>1455</v>
      </c>
      <c r="J8453" s="20">
        <v>7</v>
      </c>
      <c r="K8453" s="20" t="s">
        <v>1465</v>
      </c>
      <c r="L8453" t="s">
        <v>1466</v>
      </c>
      <c r="M8453" s="20">
        <v>0.875</v>
      </c>
      <c r="N8453" s="20">
        <v>0.875</v>
      </c>
      <c r="AE8453">
        <f t="shared" si="132"/>
        <v>2006</v>
      </c>
    </row>
    <row r="8454" spans="1:31" x14ac:dyDescent="0.25">
      <c r="A8454" s="7">
        <v>8451</v>
      </c>
      <c r="B8454" s="8">
        <v>39016</v>
      </c>
      <c r="C8454" t="s">
        <v>3</v>
      </c>
      <c r="D8454" t="s">
        <v>791</v>
      </c>
      <c r="E8454" t="s">
        <v>9</v>
      </c>
      <c r="F8454" t="s">
        <v>787</v>
      </c>
      <c r="G8454" t="s">
        <v>648</v>
      </c>
      <c r="H8454" s="135" t="s">
        <v>1885</v>
      </c>
      <c r="I8454" t="s">
        <v>1455</v>
      </c>
      <c r="J8454" s="20">
        <v>5</v>
      </c>
      <c r="K8454" s="20" t="s">
        <v>3</v>
      </c>
      <c r="L8454" t="s">
        <v>1464</v>
      </c>
      <c r="M8454" s="20">
        <v>1.2</v>
      </c>
      <c r="N8454" s="20">
        <v>0.55000000000000004</v>
      </c>
      <c r="AE8454">
        <f t="shared" si="132"/>
        <v>2006</v>
      </c>
    </row>
    <row r="8455" spans="1:31" x14ac:dyDescent="0.25">
      <c r="A8455" s="7">
        <v>8452</v>
      </c>
      <c r="B8455" s="8">
        <v>39016</v>
      </c>
      <c r="C8455" t="s">
        <v>3</v>
      </c>
      <c r="D8455" t="s">
        <v>791</v>
      </c>
      <c r="E8455" t="s">
        <v>9</v>
      </c>
      <c r="F8455" t="s">
        <v>787</v>
      </c>
      <c r="G8455" t="s">
        <v>648</v>
      </c>
      <c r="H8455" s="135" t="s">
        <v>1885</v>
      </c>
      <c r="I8455" t="s">
        <v>1455</v>
      </c>
      <c r="J8455" s="20">
        <v>5</v>
      </c>
      <c r="K8455" s="20" t="s">
        <v>3</v>
      </c>
      <c r="L8455" t="s">
        <v>1464</v>
      </c>
      <c r="M8455" s="20">
        <v>1.2</v>
      </c>
      <c r="N8455" s="20">
        <v>0.55000000000000004</v>
      </c>
      <c r="AE8455">
        <f t="shared" si="132"/>
        <v>2006</v>
      </c>
    </row>
    <row r="8456" spans="1:31" x14ac:dyDescent="0.25">
      <c r="A8456" s="7">
        <v>8453</v>
      </c>
      <c r="B8456" s="8">
        <v>39016</v>
      </c>
      <c r="C8456" t="s">
        <v>3</v>
      </c>
      <c r="D8456" t="s">
        <v>787</v>
      </c>
      <c r="E8456" t="s">
        <v>9</v>
      </c>
      <c r="F8456" t="s">
        <v>791</v>
      </c>
      <c r="G8456" t="s">
        <v>648</v>
      </c>
      <c r="H8456" s="135" t="s">
        <v>1885</v>
      </c>
      <c r="I8456" t="s">
        <v>1455</v>
      </c>
      <c r="J8456" s="20">
        <v>5</v>
      </c>
      <c r="K8456" s="20" t="s">
        <v>3</v>
      </c>
      <c r="L8456" t="s">
        <v>1464</v>
      </c>
      <c r="M8456" s="20">
        <v>1.2</v>
      </c>
      <c r="N8456" s="20">
        <v>0.55000000000000004</v>
      </c>
      <c r="AE8456">
        <f t="shared" si="132"/>
        <v>2006</v>
      </c>
    </row>
    <row r="8457" spans="1:31" x14ac:dyDescent="0.25">
      <c r="A8457" s="7">
        <v>8454</v>
      </c>
      <c r="B8457" s="8">
        <v>39016</v>
      </c>
      <c r="C8457" t="s">
        <v>3</v>
      </c>
      <c r="D8457" t="s">
        <v>787</v>
      </c>
      <c r="E8457" t="s">
        <v>9</v>
      </c>
      <c r="F8457" t="s">
        <v>791</v>
      </c>
      <c r="G8457" t="s">
        <v>648</v>
      </c>
      <c r="H8457" s="135" t="s">
        <v>1885</v>
      </c>
      <c r="I8457" t="s">
        <v>1455</v>
      </c>
      <c r="J8457" s="20">
        <v>5</v>
      </c>
      <c r="K8457" s="20" t="s">
        <v>3</v>
      </c>
      <c r="L8457" t="s">
        <v>1464</v>
      </c>
      <c r="M8457" s="20">
        <v>1.2</v>
      </c>
      <c r="N8457" s="20">
        <v>0.55000000000000004</v>
      </c>
      <c r="AE8457">
        <f t="shared" si="132"/>
        <v>2006</v>
      </c>
    </row>
    <row r="8458" spans="1:31" x14ac:dyDescent="0.25">
      <c r="A8458" s="7">
        <v>8455</v>
      </c>
      <c r="B8458" s="8">
        <v>39016</v>
      </c>
      <c r="C8458" t="s">
        <v>3</v>
      </c>
      <c r="D8458" t="s">
        <v>766</v>
      </c>
      <c r="E8458" t="s">
        <v>9</v>
      </c>
      <c r="F8458" t="s">
        <v>763</v>
      </c>
      <c r="G8458" t="s">
        <v>648</v>
      </c>
      <c r="H8458" s="135" t="s">
        <v>2062</v>
      </c>
      <c r="I8458" t="s">
        <v>1454</v>
      </c>
      <c r="J8458" s="20">
        <v>36</v>
      </c>
      <c r="K8458" s="20" t="s">
        <v>9</v>
      </c>
      <c r="L8458" t="s">
        <v>1464</v>
      </c>
      <c r="M8458" s="20">
        <v>7.92</v>
      </c>
      <c r="N8458" s="20">
        <v>11.08</v>
      </c>
      <c r="AE8458">
        <f t="shared" si="132"/>
        <v>2006</v>
      </c>
    </row>
    <row r="8459" spans="1:31" x14ac:dyDescent="0.25">
      <c r="A8459" s="7">
        <v>8456</v>
      </c>
      <c r="B8459" s="8">
        <v>39016</v>
      </c>
      <c r="C8459" t="s">
        <v>3</v>
      </c>
      <c r="D8459" t="s">
        <v>165</v>
      </c>
      <c r="E8459" t="s">
        <v>9</v>
      </c>
      <c r="F8459" t="s">
        <v>687</v>
      </c>
      <c r="G8459" t="s">
        <v>648</v>
      </c>
      <c r="H8459" s="135" t="s">
        <v>1790</v>
      </c>
      <c r="I8459" t="s">
        <v>1454</v>
      </c>
      <c r="J8459" s="20">
        <v>14</v>
      </c>
      <c r="K8459" s="20" t="s">
        <v>3</v>
      </c>
      <c r="L8459" t="s">
        <v>1464</v>
      </c>
      <c r="M8459" s="20">
        <v>4.92</v>
      </c>
      <c r="N8459" s="20">
        <v>3.08</v>
      </c>
      <c r="AE8459">
        <f t="shared" si="132"/>
        <v>2006</v>
      </c>
    </row>
    <row r="8460" spans="1:31" x14ac:dyDescent="0.25">
      <c r="A8460" s="7">
        <v>8457</v>
      </c>
      <c r="B8460" s="8">
        <v>39016</v>
      </c>
      <c r="C8460" t="s">
        <v>3</v>
      </c>
      <c r="D8460" t="s">
        <v>711</v>
      </c>
      <c r="E8460" t="s">
        <v>9</v>
      </c>
      <c r="F8460" t="s">
        <v>805</v>
      </c>
      <c r="G8460" t="s">
        <v>648</v>
      </c>
      <c r="H8460" s="135" t="s">
        <v>2404</v>
      </c>
      <c r="I8460" t="s">
        <v>1454</v>
      </c>
      <c r="J8460" s="20">
        <v>102</v>
      </c>
      <c r="K8460" s="20" t="s">
        <v>3</v>
      </c>
      <c r="L8460" t="s">
        <v>1463</v>
      </c>
      <c r="M8460" s="20">
        <v>27.52</v>
      </c>
      <c r="N8460" s="20">
        <v>24.48</v>
      </c>
      <c r="AE8460">
        <f t="shared" si="132"/>
        <v>2006</v>
      </c>
    </row>
    <row r="8461" spans="1:31" x14ac:dyDescent="0.25">
      <c r="A8461" s="7">
        <v>8458</v>
      </c>
      <c r="B8461" s="8">
        <v>39016</v>
      </c>
      <c r="C8461" t="s">
        <v>3</v>
      </c>
      <c r="D8461" t="s">
        <v>689</v>
      </c>
      <c r="E8461" t="s">
        <v>9</v>
      </c>
      <c r="F8461" t="s">
        <v>782</v>
      </c>
      <c r="G8461" t="s">
        <v>648</v>
      </c>
      <c r="H8461" s="136" t="s">
        <v>1496</v>
      </c>
      <c r="I8461" t="s">
        <v>1454</v>
      </c>
      <c r="J8461" s="20">
        <v>32</v>
      </c>
      <c r="K8461" s="20" t="s">
        <v>3</v>
      </c>
      <c r="L8461" t="s">
        <v>1464</v>
      </c>
      <c r="M8461" s="20">
        <v>9.9600000000000009</v>
      </c>
      <c r="N8461" s="20">
        <v>7.04</v>
      </c>
      <c r="AE8461">
        <f t="shared" si="132"/>
        <v>2006</v>
      </c>
    </row>
    <row r="8462" spans="1:31" x14ac:dyDescent="0.25">
      <c r="A8462" s="7">
        <v>8459</v>
      </c>
      <c r="B8462" s="8">
        <v>39016</v>
      </c>
      <c r="C8462" t="s">
        <v>3</v>
      </c>
      <c r="D8462" t="s">
        <v>798</v>
      </c>
      <c r="E8462" t="s">
        <v>9</v>
      </c>
      <c r="F8462" t="s">
        <v>763</v>
      </c>
      <c r="G8462" t="s">
        <v>732</v>
      </c>
      <c r="H8462" s="135" t="s">
        <v>2186</v>
      </c>
      <c r="I8462" t="s">
        <v>1454</v>
      </c>
      <c r="J8462" s="20">
        <v>16</v>
      </c>
      <c r="K8462" s="20" t="s">
        <v>9</v>
      </c>
      <c r="L8462" t="s">
        <v>1464</v>
      </c>
      <c r="M8462" s="20">
        <v>3.52</v>
      </c>
      <c r="N8462" s="20">
        <v>5.48</v>
      </c>
      <c r="AE8462">
        <f t="shared" si="132"/>
        <v>2006</v>
      </c>
    </row>
    <row r="8463" spans="1:31" x14ac:dyDescent="0.25">
      <c r="A8463" s="7">
        <v>8460</v>
      </c>
      <c r="B8463" s="8">
        <v>39017</v>
      </c>
      <c r="C8463" t="s">
        <v>3</v>
      </c>
      <c r="D8463" t="s">
        <v>830</v>
      </c>
      <c r="E8463" t="s">
        <v>9</v>
      </c>
      <c r="F8463" t="s">
        <v>787</v>
      </c>
      <c r="G8463" t="s">
        <v>648</v>
      </c>
      <c r="H8463" s="135" t="s">
        <v>1833</v>
      </c>
      <c r="I8463" t="s">
        <v>1455</v>
      </c>
      <c r="J8463" s="20">
        <v>4</v>
      </c>
      <c r="K8463" s="20" t="s">
        <v>1465</v>
      </c>
      <c r="L8463" t="s">
        <v>1466</v>
      </c>
      <c r="M8463" s="20">
        <v>0.5</v>
      </c>
      <c r="N8463" s="20">
        <v>0.5</v>
      </c>
      <c r="AE8463">
        <f t="shared" si="132"/>
        <v>2006</v>
      </c>
    </row>
    <row r="8464" spans="1:31" x14ac:dyDescent="0.25">
      <c r="A8464" s="7">
        <v>8461</v>
      </c>
      <c r="B8464" s="8">
        <v>39017</v>
      </c>
      <c r="C8464" t="s">
        <v>3</v>
      </c>
      <c r="D8464" t="s">
        <v>830</v>
      </c>
      <c r="E8464" t="s">
        <v>9</v>
      </c>
      <c r="F8464" t="s">
        <v>787</v>
      </c>
      <c r="G8464" t="s">
        <v>648</v>
      </c>
      <c r="H8464" s="135" t="s">
        <v>1833</v>
      </c>
      <c r="I8464" t="s">
        <v>1455</v>
      </c>
      <c r="J8464" s="20">
        <v>4</v>
      </c>
      <c r="K8464" s="20" t="s">
        <v>1465</v>
      </c>
      <c r="L8464" t="s">
        <v>1466</v>
      </c>
      <c r="M8464" s="20">
        <v>0.5</v>
      </c>
      <c r="N8464" s="20">
        <v>0.5</v>
      </c>
      <c r="AE8464">
        <f t="shared" si="132"/>
        <v>2006</v>
      </c>
    </row>
    <row r="8465" spans="1:31" x14ac:dyDescent="0.25">
      <c r="A8465" s="7">
        <v>8462</v>
      </c>
      <c r="B8465" s="8">
        <v>39017</v>
      </c>
      <c r="C8465" t="s">
        <v>3</v>
      </c>
      <c r="D8465" t="s">
        <v>787</v>
      </c>
      <c r="E8465" t="s">
        <v>9</v>
      </c>
      <c r="F8465" t="s">
        <v>830</v>
      </c>
      <c r="G8465" t="s">
        <v>648</v>
      </c>
      <c r="H8465" s="135" t="s">
        <v>1833</v>
      </c>
      <c r="I8465" t="s">
        <v>1455</v>
      </c>
      <c r="J8465" s="20">
        <v>4</v>
      </c>
      <c r="K8465" s="20" t="s">
        <v>1465</v>
      </c>
      <c r="L8465" t="s">
        <v>1466</v>
      </c>
      <c r="M8465" s="20">
        <v>0.5</v>
      </c>
      <c r="N8465" s="20">
        <v>0.5</v>
      </c>
      <c r="AE8465">
        <f t="shared" si="132"/>
        <v>2006</v>
      </c>
    </row>
    <row r="8466" spans="1:31" x14ac:dyDescent="0.25">
      <c r="A8466" s="7">
        <v>8463</v>
      </c>
      <c r="B8466" s="8">
        <v>39017</v>
      </c>
      <c r="C8466" t="s">
        <v>3</v>
      </c>
      <c r="D8466" t="s">
        <v>787</v>
      </c>
      <c r="E8466" t="s">
        <v>9</v>
      </c>
      <c r="F8466" t="s">
        <v>830</v>
      </c>
      <c r="G8466" t="s">
        <v>648</v>
      </c>
      <c r="H8466" s="135" t="s">
        <v>1833</v>
      </c>
      <c r="I8466" t="s">
        <v>1455</v>
      </c>
      <c r="J8466" s="20">
        <v>4</v>
      </c>
      <c r="K8466" s="20" t="s">
        <v>3</v>
      </c>
      <c r="L8466" t="s">
        <v>1463</v>
      </c>
      <c r="M8466" s="20">
        <v>1.02</v>
      </c>
      <c r="N8466" s="20">
        <v>0.48</v>
      </c>
      <c r="AE8466">
        <f t="shared" si="132"/>
        <v>2006</v>
      </c>
    </row>
    <row r="8467" spans="1:31" x14ac:dyDescent="0.25">
      <c r="A8467" s="7">
        <v>8464</v>
      </c>
      <c r="B8467" s="8">
        <v>39017</v>
      </c>
      <c r="C8467" t="s">
        <v>3</v>
      </c>
      <c r="D8467" t="s">
        <v>838</v>
      </c>
      <c r="E8467" t="s">
        <v>9</v>
      </c>
      <c r="F8467" t="s">
        <v>678</v>
      </c>
      <c r="G8467" t="s">
        <v>14</v>
      </c>
      <c r="H8467" s="135" t="s">
        <v>1503</v>
      </c>
      <c r="I8467" t="s">
        <v>1455</v>
      </c>
      <c r="J8467" s="20">
        <v>6</v>
      </c>
      <c r="K8467" s="20" t="s">
        <v>3</v>
      </c>
      <c r="L8467" t="s">
        <v>1464</v>
      </c>
      <c r="M8467" s="20">
        <v>1.3399999999999999</v>
      </c>
      <c r="N8467" s="20">
        <v>0.66</v>
      </c>
      <c r="AE8467">
        <f t="shared" si="132"/>
        <v>2006</v>
      </c>
    </row>
    <row r="8468" spans="1:31" x14ac:dyDescent="0.25">
      <c r="A8468" s="7">
        <v>8465</v>
      </c>
      <c r="B8468" s="8">
        <v>39017</v>
      </c>
      <c r="C8468" t="s">
        <v>3</v>
      </c>
      <c r="D8468" t="s">
        <v>72</v>
      </c>
      <c r="E8468" t="s">
        <v>9</v>
      </c>
      <c r="F8468" t="s">
        <v>268</v>
      </c>
      <c r="G8468" t="s">
        <v>648</v>
      </c>
      <c r="H8468" s="135" t="s">
        <v>2405</v>
      </c>
      <c r="I8468" t="s">
        <v>1454</v>
      </c>
      <c r="J8468" s="20">
        <v>24</v>
      </c>
      <c r="K8468" s="20" t="s">
        <v>9</v>
      </c>
      <c r="L8468" t="s">
        <v>1464</v>
      </c>
      <c r="M8468" s="20">
        <v>5.28</v>
      </c>
      <c r="N8468" s="20">
        <v>7.72</v>
      </c>
      <c r="AE8468">
        <f t="shared" si="132"/>
        <v>2006</v>
      </c>
    </row>
    <row r="8469" spans="1:31" x14ac:dyDescent="0.25">
      <c r="A8469" s="7">
        <v>8466</v>
      </c>
      <c r="B8469" s="8">
        <v>39017</v>
      </c>
      <c r="C8469" t="s">
        <v>3</v>
      </c>
      <c r="D8469" t="s">
        <v>273</v>
      </c>
      <c r="E8469" t="s">
        <v>9</v>
      </c>
      <c r="F8469" t="s">
        <v>563</v>
      </c>
      <c r="G8469" t="s">
        <v>648</v>
      </c>
      <c r="H8469" s="136" t="s">
        <v>1496</v>
      </c>
      <c r="I8469" t="s">
        <v>1454</v>
      </c>
      <c r="J8469" s="20">
        <v>35</v>
      </c>
      <c r="K8469" s="20" t="s">
        <v>3</v>
      </c>
      <c r="L8469" t="s">
        <v>1464</v>
      </c>
      <c r="M8469" s="20">
        <v>10.8</v>
      </c>
      <c r="N8469" s="20">
        <v>7.7</v>
      </c>
      <c r="AE8469">
        <f t="shared" si="132"/>
        <v>2006</v>
      </c>
    </row>
    <row r="8470" spans="1:31" x14ac:dyDescent="0.25">
      <c r="A8470" s="7">
        <v>8467</v>
      </c>
      <c r="B8470" s="8">
        <v>39017</v>
      </c>
      <c r="C8470" t="s">
        <v>3</v>
      </c>
      <c r="D8470" t="s">
        <v>250</v>
      </c>
      <c r="E8470" t="s">
        <v>9</v>
      </c>
      <c r="F8470" t="s">
        <v>563</v>
      </c>
      <c r="G8470" t="s">
        <v>714</v>
      </c>
      <c r="H8470" s="135" t="s">
        <v>1496</v>
      </c>
      <c r="I8470" t="s">
        <v>1454</v>
      </c>
      <c r="J8470" s="20">
        <v>15</v>
      </c>
      <c r="K8470" s="20" t="s">
        <v>9</v>
      </c>
      <c r="L8470" t="s">
        <v>1463</v>
      </c>
      <c r="M8470" s="20">
        <v>3.6</v>
      </c>
      <c r="N8470" s="20">
        <v>4.9000000000000004</v>
      </c>
      <c r="AE8470">
        <f t="shared" si="132"/>
        <v>2006</v>
      </c>
    </row>
    <row r="8471" spans="1:31" x14ac:dyDescent="0.25">
      <c r="A8471" s="7">
        <v>8468</v>
      </c>
      <c r="B8471" s="8">
        <v>39017</v>
      </c>
      <c r="C8471" t="s">
        <v>3</v>
      </c>
      <c r="D8471" t="s">
        <v>543</v>
      </c>
      <c r="E8471" t="s">
        <v>9</v>
      </c>
      <c r="F8471" t="s">
        <v>521</v>
      </c>
      <c r="G8471" t="s">
        <v>732</v>
      </c>
      <c r="H8471" s="135" t="s">
        <v>2355</v>
      </c>
      <c r="I8471" t="s">
        <v>1454</v>
      </c>
      <c r="J8471" s="20">
        <v>38</v>
      </c>
      <c r="K8471" s="20" t="s">
        <v>9</v>
      </c>
      <c r="L8471" t="s">
        <v>1464</v>
      </c>
      <c r="M8471" s="20">
        <v>8.36</v>
      </c>
      <c r="N8471" s="20">
        <v>11.64</v>
      </c>
      <c r="AE8471">
        <f t="shared" si="132"/>
        <v>2006</v>
      </c>
    </row>
    <row r="8472" spans="1:31" x14ac:dyDescent="0.25">
      <c r="A8472" s="7">
        <v>8469</v>
      </c>
      <c r="B8472" s="8">
        <v>39018</v>
      </c>
      <c r="C8472" t="s">
        <v>3</v>
      </c>
      <c r="D8472" t="s">
        <v>206</v>
      </c>
      <c r="E8472" t="s">
        <v>9</v>
      </c>
      <c r="F8472" t="s">
        <v>52</v>
      </c>
      <c r="G8472" t="s">
        <v>24</v>
      </c>
      <c r="H8472" s="135" t="s">
        <v>1497</v>
      </c>
      <c r="I8472" t="s">
        <v>1454</v>
      </c>
      <c r="J8472" s="20">
        <v>45</v>
      </c>
      <c r="K8472" s="20" t="s">
        <v>3</v>
      </c>
      <c r="L8472" t="s">
        <v>1464</v>
      </c>
      <c r="M8472" s="20">
        <v>13.6</v>
      </c>
      <c r="N8472" s="20">
        <v>9.9</v>
      </c>
      <c r="AE8472">
        <f t="shared" si="132"/>
        <v>2006</v>
      </c>
    </row>
    <row r="8473" spans="1:31" x14ac:dyDescent="0.25">
      <c r="A8473" s="7">
        <v>8470</v>
      </c>
      <c r="B8473" s="8">
        <v>39018</v>
      </c>
      <c r="C8473" t="s">
        <v>3</v>
      </c>
      <c r="D8473" t="s">
        <v>542</v>
      </c>
      <c r="E8473" t="s">
        <v>9</v>
      </c>
      <c r="F8473" t="s">
        <v>641</v>
      </c>
      <c r="G8473" t="s">
        <v>633</v>
      </c>
      <c r="H8473" s="135" t="s">
        <v>2373</v>
      </c>
      <c r="I8473" t="s">
        <v>1454</v>
      </c>
      <c r="J8473" s="20">
        <v>8</v>
      </c>
      <c r="K8473" s="20" t="s">
        <v>9</v>
      </c>
      <c r="L8473" t="s">
        <v>1464</v>
      </c>
      <c r="M8473" s="20">
        <v>1.76</v>
      </c>
      <c r="N8473" s="20">
        <v>3.24</v>
      </c>
      <c r="AE8473">
        <f t="shared" si="132"/>
        <v>2006</v>
      </c>
    </row>
    <row r="8474" spans="1:31" x14ac:dyDescent="0.25">
      <c r="A8474" s="7">
        <v>8471</v>
      </c>
      <c r="B8474" s="8">
        <v>39018</v>
      </c>
      <c r="C8474" t="s">
        <v>3</v>
      </c>
      <c r="D8474" t="s">
        <v>426</v>
      </c>
      <c r="E8474" t="s">
        <v>9</v>
      </c>
      <c r="F8474" t="s">
        <v>641</v>
      </c>
      <c r="G8474" t="s">
        <v>732</v>
      </c>
      <c r="H8474" s="135" t="s">
        <v>2162</v>
      </c>
      <c r="I8474" t="s">
        <v>1454</v>
      </c>
      <c r="J8474" s="20">
        <v>45</v>
      </c>
      <c r="K8474" s="20" t="s">
        <v>9</v>
      </c>
      <c r="L8474" t="s">
        <v>1464</v>
      </c>
      <c r="M8474" s="20">
        <v>9.9</v>
      </c>
      <c r="N8474" s="20">
        <v>13.6</v>
      </c>
      <c r="AE8474">
        <f t="shared" si="132"/>
        <v>2006</v>
      </c>
    </row>
    <row r="8475" spans="1:31" x14ac:dyDescent="0.25">
      <c r="A8475" s="7">
        <v>8472</v>
      </c>
      <c r="B8475" s="8">
        <v>39018</v>
      </c>
      <c r="C8475" t="s">
        <v>3</v>
      </c>
      <c r="D8475" t="s">
        <v>641</v>
      </c>
      <c r="E8475" t="s">
        <v>9</v>
      </c>
      <c r="F8475" t="s">
        <v>279</v>
      </c>
      <c r="G8475" t="s">
        <v>648</v>
      </c>
      <c r="H8475" s="9" t="s">
        <v>1797</v>
      </c>
      <c r="I8475" t="s">
        <v>1454</v>
      </c>
      <c r="J8475" s="20">
        <v>95</v>
      </c>
      <c r="K8475" s="20" t="s">
        <v>3</v>
      </c>
      <c r="L8475" t="s">
        <v>1464</v>
      </c>
      <c r="M8475" s="20">
        <v>27.6</v>
      </c>
      <c r="N8475" s="20">
        <v>20.9</v>
      </c>
      <c r="AE8475">
        <f t="shared" si="132"/>
        <v>2006</v>
      </c>
    </row>
    <row r="8476" spans="1:31" x14ac:dyDescent="0.25">
      <c r="A8476" s="7">
        <v>8473</v>
      </c>
      <c r="B8476" s="8">
        <v>39019</v>
      </c>
      <c r="C8476" t="s">
        <v>3</v>
      </c>
      <c r="D8476" t="s">
        <v>834</v>
      </c>
      <c r="E8476" t="s">
        <v>9</v>
      </c>
      <c r="F8476" t="s">
        <v>833</v>
      </c>
      <c r="G8476" t="s">
        <v>648</v>
      </c>
      <c r="H8476" s="135" t="s">
        <v>1795</v>
      </c>
      <c r="I8476" t="s">
        <v>1454</v>
      </c>
      <c r="J8476" s="20">
        <v>44</v>
      </c>
      <c r="K8476" s="20" t="s">
        <v>3</v>
      </c>
      <c r="L8476" t="s">
        <v>1464</v>
      </c>
      <c r="M8476" s="20">
        <v>13.32</v>
      </c>
      <c r="N8476" s="20">
        <v>9.68</v>
      </c>
      <c r="AE8476">
        <f t="shared" si="132"/>
        <v>2006</v>
      </c>
    </row>
    <row r="8477" spans="1:31" x14ac:dyDescent="0.25">
      <c r="A8477" s="7">
        <v>8474</v>
      </c>
      <c r="B8477" s="8">
        <v>39019</v>
      </c>
      <c r="C8477" t="s">
        <v>3</v>
      </c>
      <c r="D8477" t="s">
        <v>563</v>
      </c>
      <c r="E8477" t="s">
        <v>9</v>
      </c>
      <c r="F8477" t="s">
        <v>839</v>
      </c>
      <c r="G8477" t="s">
        <v>648</v>
      </c>
      <c r="H8477" s="136" t="s">
        <v>1496</v>
      </c>
      <c r="I8477" t="s">
        <v>1458</v>
      </c>
      <c r="J8477" s="20">
        <v>13</v>
      </c>
      <c r="K8477" s="20" t="s">
        <v>1465</v>
      </c>
      <c r="L8477" t="s">
        <v>1466</v>
      </c>
      <c r="M8477" s="20">
        <v>10</v>
      </c>
      <c r="N8477" s="20">
        <v>30</v>
      </c>
      <c r="AE8477">
        <f t="shared" si="132"/>
        <v>2006</v>
      </c>
    </row>
    <row r="8478" spans="1:31" x14ac:dyDescent="0.25">
      <c r="A8478" s="7">
        <v>8475</v>
      </c>
      <c r="B8478" s="8">
        <v>39020</v>
      </c>
      <c r="C8478" t="s">
        <v>3</v>
      </c>
      <c r="D8478" t="s">
        <v>781</v>
      </c>
      <c r="E8478" t="s">
        <v>9</v>
      </c>
      <c r="F8478" t="s">
        <v>678</v>
      </c>
      <c r="G8478" t="s">
        <v>569</v>
      </c>
      <c r="H8478" s="135" t="s">
        <v>1964</v>
      </c>
      <c r="I8478" t="s">
        <v>1455</v>
      </c>
      <c r="J8478" s="20">
        <v>25</v>
      </c>
      <c r="K8478" s="20" t="s">
        <v>1465</v>
      </c>
      <c r="L8478" t="s">
        <v>1466</v>
      </c>
      <c r="M8478" s="20">
        <v>3.125</v>
      </c>
      <c r="N8478" s="20">
        <v>3.125</v>
      </c>
      <c r="AE8478">
        <f t="shared" si="132"/>
        <v>2006</v>
      </c>
    </row>
    <row r="8479" spans="1:31" x14ac:dyDescent="0.25">
      <c r="A8479" s="7">
        <v>8476</v>
      </c>
      <c r="B8479" s="8">
        <v>39020</v>
      </c>
      <c r="C8479" t="s">
        <v>3</v>
      </c>
      <c r="D8479" t="s">
        <v>781</v>
      </c>
      <c r="E8479" t="s">
        <v>9</v>
      </c>
      <c r="F8479" s="16" t="s">
        <v>35</v>
      </c>
      <c r="G8479" t="s">
        <v>569</v>
      </c>
      <c r="H8479" s="9" t="s">
        <v>2146</v>
      </c>
      <c r="I8479" t="s">
        <v>1455</v>
      </c>
      <c r="J8479" s="20">
        <v>21</v>
      </c>
      <c r="K8479" s="20" t="s">
        <v>1465</v>
      </c>
      <c r="L8479" t="s">
        <v>1466</v>
      </c>
      <c r="M8479" s="20">
        <v>2.625</v>
      </c>
      <c r="N8479" s="20">
        <v>2.625</v>
      </c>
      <c r="AE8479">
        <f t="shared" si="132"/>
        <v>2006</v>
      </c>
    </row>
    <row r="8480" spans="1:31" x14ac:dyDescent="0.25">
      <c r="A8480" s="7">
        <v>8477</v>
      </c>
      <c r="B8480" s="8">
        <v>39020</v>
      </c>
      <c r="C8480" t="s">
        <v>3</v>
      </c>
      <c r="D8480" t="s">
        <v>756</v>
      </c>
      <c r="E8480" t="s">
        <v>9</v>
      </c>
      <c r="F8480" t="s">
        <v>817</v>
      </c>
      <c r="G8480" t="s">
        <v>14</v>
      </c>
      <c r="H8480" s="135" t="s">
        <v>1532</v>
      </c>
      <c r="I8480" t="s">
        <v>1454</v>
      </c>
      <c r="J8480" s="20">
        <v>36</v>
      </c>
      <c r="K8480" s="20" t="s">
        <v>3</v>
      </c>
      <c r="L8480" t="s">
        <v>1464</v>
      </c>
      <c r="M8480" s="20">
        <v>11.08</v>
      </c>
      <c r="N8480" s="20">
        <v>7.92</v>
      </c>
      <c r="AE8480">
        <f t="shared" si="132"/>
        <v>2006</v>
      </c>
    </row>
    <row r="8481" spans="1:31" x14ac:dyDescent="0.25">
      <c r="A8481" s="7">
        <v>8478</v>
      </c>
      <c r="B8481" s="8">
        <v>39020</v>
      </c>
      <c r="C8481" t="s">
        <v>3</v>
      </c>
      <c r="D8481" t="s">
        <v>813</v>
      </c>
      <c r="E8481" t="s">
        <v>9</v>
      </c>
      <c r="F8481" t="s">
        <v>826</v>
      </c>
      <c r="G8481" t="s">
        <v>14</v>
      </c>
      <c r="H8481" s="135" t="s">
        <v>1567</v>
      </c>
      <c r="I8481" t="s">
        <v>1454</v>
      </c>
      <c r="J8481" s="20">
        <v>6</v>
      </c>
      <c r="K8481" s="20" t="s">
        <v>3</v>
      </c>
      <c r="L8481" t="s">
        <v>1464</v>
      </c>
      <c r="M8481" s="20">
        <v>2.6799999999999997</v>
      </c>
      <c r="N8481" s="20">
        <v>1.32</v>
      </c>
      <c r="AE8481">
        <f t="shared" si="132"/>
        <v>2006</v>
      </c>
    </row>
    <row r="8482" spans="1:31" x14ac:dyDescent="0.25">
      <c r="A8482" s="7">
        <v>8479</v>
      </c>
      <c r="B8482" s="8">
        <v>39020</v>
      </c>
      <c r="C8482" t="s">
        <v>3</v>
      </c>
      <c r="D8482" t="s">
        <v>840</v>
      </c>
      <c r="E8482" t="s">
        <v>9</v>
      </c>
      <c r="F8482" t="s">
        <v>27</v>
      </c>
      <c r="G8482" t="s">
        <v>14</v>
      </c>
      <c r="H8482" s="135" t="s">
        <v>1489</v>
      </c>
      <c r="I8482" t="s">
        <v>1458</v>
      </c>
      <c r="J8482" s="20">
        <v>12</v>
      </c>
      <c r="K8482" s="20" t="s">
        <v>9</v>
      </c>
      <c r="L8482" t="s">
        <v>1464</v>
      </c>
      <c r="M8482" s="20">
        <v>30</v>
      </c>
      <c r="N8482" s="20">
        <v>10</v>
      </c>
      <c r="AE8482">
        <f t="shared" si="132"/>
        <v>2006</v>
      </c>
    </row>
    <row r="8483" spans="1:31" x14ac:dyDescent="0.25">
      <c r="A8483" s="7">
        <v>8480</v>
      </c>
      <c r="B8483" s="8">
        <v>39020</v>
      </c>
      <c r="C8483" t="s">
        <v>3</v>
      </c>
      <c r="D8483" t="s">
        <v>832</v>
      </c>
      <c r="E8483" t="s">
        <v>9</v>
      </c>
      <c r="F8483" t="s">
        <v>786</v>
      </c>
      <c r="G8483" t="s">
        <v>17</v>
      </c>
      <c r="H8483" s="135" t="s">
        <v>1518</v>
      </c>
      <c r="I8483" t="s">
        <v>1455</v>
      </c>
      <c r="J8483" s="20">
        <v>11</v>
      </c>
      <c r="K8483" s="20" t="s">
        <v>9</v>
      </c>
      <c r="L8483" t="s">
        <v>1464</v>
      </c>
      <c r="M8483" s="20">
        <v>1.21</v>
      </c>
      <c r="N8483" s="20">
        <v>2.04</v>
      </c>
      <c r="AE8483">
        <f t="shared" si="132"/>
        <v>2006</v>
      </c>
    </row>
    <row r="8484" spans="1:31" x14ac:dyDescent="0.25">
      <c r="A8484" s="7">
        <v>8481</v>
      </c>
      <c r="B8484" s="8">
        <v>39020</v>
      </c>
      <c r="C8484" t="s">
        <v>3</v>
      </c>
      <c r="D8484" t="s">
        <v>832</v>
      </c>
      <c r="E8484" t="s">
        <v>9</v>
      </c>
      <c r="F8484" t="s">
        <v>787</v>
      </c>
      <c r="G8484" t="s">
        <v>11</v>
      </c>
      <c r="H8484" s="135" t="s">
        <v>1536</v>
      </c>
      <c r="I8484" t="s">
        <v>1455</v>
      </c>
      <c r="J8484" s="20">
        <v>6</v>
      </c>
      <c r="K8484" s="20" t="s">
        <v>3</v>
      </c>
      <c r="L8484" t="s">
        <v>1464</v>
      </c>
      <c r="M8484" s="20">
        <v>1.3399999999999999</v>
      </c>
      <c r="N8484" s="20">
        <v>0.66</v>
      </c>
      <c r="AE8484">
        <f t="shared" si="132"/>
        <v>2006</v>
      </c>
    </row>
    <row r="8485" spans="1:31" x14ac:dyDescent="0.25">
      <c r="A8485" s="7">
        <v>8482</v>
      </c>
      <c r="B8485" s="8">
        <v>39020</v>
      </c>
      <c r="C8485" t="s">
        <v>3</v>
      </c>
      <c r="D8485" t="s">
        <v>770</v>
      </c>
      <c r="E8485" t="s">
        <v>9</v>
      </c>
      <c r="F8485" t="s">
        <v>795</v>
      </c>
      <c r="G8485" t="s">
        <v>648</v>
      </c>
      <c r="H8485" s="135" t="s">
        <v>2318</v>
      </c>
      <c r="I8485" t="s">
        <v>1454</v>
      </c>
      <c r="J8485" s="20">
        <v>40</v>
      </c>
      <c r="K8485" s="20" t="s">
        <v>3</v>
      </c>
      <c r="L8485" t="s">
        <v>1464</v>
      </c>
      <c r="M8485" s="20">
        <v>12.2</v>
      </c>
      <c r="N8485" s="20">
        <v>8.8000000000000007</v>
      </c>
      <c r="AE8485">
        <f t="shared" si="132"/>
        <v>2006</v>
      </c>
    </row>
    <row r="8486" spans="1:31" x14ac:dyDescent="0.25">
      <c r="A8486" s="7">
        <v>8483</v>
      </c>
      <c r="B8486" s="8">
        <v>39020</v>
      </c>
      <c r="C8486" t="s">
        <v>3</v>
      </c>
      <c r="D8486" t="s">
        <v>524</v>
      </c>
      <c r="E8486" t="s">
        <v>9</v>
      </c>
      <c r="F8486" t="s">
        <v>727</v>
      </c>
      <c r="G8486" t="s">
        <v>648</v>
      </c>
      <c r="H8486" s="135" t="s">
        <v>1790</v>
      </c>
      <c r="I8486" t="s">
        <v>1454</v>
      </c>
      <c r="J8486" s="20">
        <v>26</v>
      </c>
      <c r="K8486" s="20" t="s">
        <v>3</v>
      </c>
      <c r="L8486" t="s">
        <v>1464</v>
      </c>
      <c r="M8486" s="20">
        <v>8.2800000000000011</v>
      </c>
      <c r="N8486" s="20">
        <v>5.72</v>
      </c>
      <c r="AE8486">
        <f t="shared" si="132"/>
        <v>2006</v>
      </c>
    </row>
    <row r="8487" spans="1:31" x14ac:dyDescent="0.25">
      <c r="A8487" s="7">
        <v>8484</v>
      </c>
      <c r="B8487" s="8">
        <v>39020</v>
      </c>
      <c r="C8487" t="s">
        <v>3</v>
      </c>
      <c r="D8487" t="s">
        <v>678</v>
      </c>
      <c r="E8487" t="s">
        <v>9</v>
      </c>
      <c r="F8487" t="s">
        <v>395</v>
      </c>
      <c r="G8487" t="s">
        <v>714</v>
      </c>
      <c r="H8487" s="9" t="s">
        <v>2274</v>
      </c>
      <c r="I8487" t="s">
        <v>1454</v>
      </c>
      <c r="J8487" s="20">
        <v>64</v>
      </c>
      <c r="K8487" s="20" t="s">
        <v>9</v>
      </c>
      <c r="L8487" t="s">
        <v>1463</v>
      </c>
      <c r="M8487" s="20">
        <v>15.36</v>
      </c>
      <c r="N8487" s="20">
        <v>17.64</v>
      </c>
      <c r="AE8487">
        <f t="shared" si="132"/>
        <v>2006</v>
      </c>
    </row>
    <row r="8488" spans="1:31" x14ac:dyDescent="0.25">
      <c r="A8488" s="7">
        <v>8485</v>
      </c>
      <c r="B8488" s="8">
        <v>39020</v>
      </c>
      <c r="C8488" t="s">
        <v>3</v>
      </c>
      <c r="D8488" t="s">
        <v>524</v>
      </c>
      <c r="E8488" t="s">
        <v>9</v>
      </c>
      <c r="F8488" t="s">
        <v>485</v>
      </c>
      <c r="G8488" t="s">
        <v>569</v>
      </c>
      <c r="H8488" s="9" t="s">
        <v>2165</v>
      </c>
      <c r="I8488" t="s">
        <v>1454</v>
      </c>
      <c r="J8488" s="20">
        <v>23</v>
      </c>
      <c r="K8488" s="20" t="s">
        <v>9</v>
      </c>
      <c r="L8488" t="s">
        <v>1464</v>
      </c>
      <c r="M8488" s="20">
        <v>5.0600000000000005</v>
      </c>
      <c r="N8488" s="20">
        <v>7.4399999999999995</v>
      </c>
      <c r="AE8488">
        <f t="shared" si="132"/>
        <v>2006</v>
      </c>
    </row>
    <row r="8489" spans="1:31" x14ac:dyDescent="0.25">
      <c r="A8489" s="7">
        <v>8486</v>
      </c>
      <c r="B8489" s="8">
        <v>39022</v>
      </c>
      <c r="C8489" t="s">
        <v>3</v>
      </c>
      <c r="D8489" t="s">
        <v>830</v>
      </c>
      <c r="E8489" t="s">
        <v>9</v>
      </c>
      <c r="F8489" t="s">
        <v>787</v>
      </c>
      <c r="G8489" t="s">
        <v>648</v>
      </c>
      <c r="H8489" s="135" t="s">
        <v>1877</v>
      </c>
      <c r="I8489" t="s">
        <v>1455</v>
      </c>
      <c r="J8489" s="20">
        <v>6</v>
      </c>
      <c r="K8489" s="20" t="s">
        <v>1465</v>
      </c>
      <c r="L8489" t="s">
        <v>1466</v>
      </c>
      <c r="M8489" s="20">
        <v>0.75</v>
      </c>
      <c r="N8489" s="20">
        <v>0.75</v>
      </c>
      <c r="AE8489">
        <f t="shared" si="132"/>
        <v>2006</v>
      </c>
    </row>
    <row r="8490" spans="1:31" x14ac:dyDescent="0.25">
      <c r="A8490" s="7">
        <v>8487</v>
      </c>
      <c r="B8490" s="8">
        <v>39022</v>
      </c>
      <c r="C8490" t="s">
        <v>3</v>
      </c>
      <c r="D8490" t="s">
        <v>830</v>
      </c>
      <c r="E8490" t="s">
        <v>9</v>
      </c>
      <c r="F8490" t="s">
        <v>787</v>
      </c>
      <c r="G8490" t="s">
        <v>648</v>
      </c>
      <c r="H8490" s="135" t="s">
        <v>1877</v>
      </c>
      <c r="I8490" t="s">
        <v>1455</v>
      </c>
      <c r="J8490" s="20">
        <v>6</v>
      </c>
      <c r="K8490" s="20" t="s">
        <v>1465</v>
      </c>
      <c r="L8490" t="s">
        <v>1466</v>
      </c>
      <c r="M8490" s="20">
        <v>0.75</v>
      </c>
      <c r="N8490" s="20">
        <v>0.75</v>
      </c>
      <c r="AE8490">
        <f t="shared" si="132"/>
        <v>2006</v>
      </c>
    </row>
    <row r="8491" spans="1:31" x14ac:dyDescent="0.25">
      <c r="A8491" s="7">
        <v>8488</v>
      </c>
      <c r="B8491" s="8">
        <v>39022</v>
      </c>
      <c r="C8491" t="s">
        <v>3</v>
      </c>
      <c r="D8491" t="s">
        <v>787</v>
      </c>
      <c r="E8491" t="s">
        <v>9</v>
      </c>
      <c r="F8491" t="s">
        <v>830</v>
      </c>
      <c r="G8491" t="s">
        <v>648</v>
      </c>
      <c r="H8491" s="135" t="s">
        <v>1877</v>
      </c>
      <c r="I8491" t="s">
        <v>1455</v>
      </c>
      <c r="J8491" s="20">
        <v>6</v>
      </c>
      <c r="K8491" s="20" t="s">
        <v>1465</v>
      </c>
      <c r="L8491" t="s">
        <v>1466</v>
      </c>
      <c r="M8491" s="20">
        <v>0.75</v>
      </c>
      <c r="N8491" s="20">
        <v>0.75</v>
      </c>
      <c r="AE8491">
        <f t="shared" si="132"/>
        <v>2006</v>
      </c>
    </row>
    <row r="8492" spans="1:31" x14ac:dyDescent="0.25">
      <c r="A8492" s="7">
        <v>8489</v>
      </c>
      <c r="B8492" s="8">
        <v>39022</v>
      </c>
      <c r="C8492" t="s">
        <v>3</v>
      </c>
      <c r="D8492" t="s">
        <v>787</v>
      </c>
      <c r="E8492" t="s">
        <v>9</v>
      </c>
      <c r="F8492" t="s">
        <v>830</v>
      </c>
      <c r="G8492" t="s">
        <v>648</v>
      </c>
      <c r="H8492" s="135" t="s">
        <v>1877</v>
      </c>
      <c r="I8492" t="s">
        <v>1455</v>
      </c>
      <c r="J8492" s="20">
        <v>6</v>
      </c>
      <c r="K8492" s="20" t="s">
        <v>9</v>
      </c>
      <c r="L8492" t="s">
        <v>1463</v>
      </c>
      <c r="M8492" s="20">
        <v>0.72</v>
      </c>
      <c r="N8492" s="20">
        <v>1.28</v>
      </c>
      <c r="AE8492">
        <f t="shared" si="132"/>
        <v>2006</v>
      </c>
    </row>
    <row r="8493" spans="1:31" x14ac:dyDescent="0.25">
      <c r="A8493" s="7">
        <v>8490</v>
      </c>
      <c r="B8493" s="8">
        <v>39022</v>
      </c>
      <c r="C8493" t="s">
        <v>3</v>
      </c>
      <c r="D8493" t="s">
        <v>840</v>
      </c>
      <c r="E8493" t="s">
        <v>9</v>
      </c>
      <c r="F8493" t="s">
        <v>809</v>
      </c>
      <c r="G8493" t="s">
        <v>14</v>
      </c>
      <c r="H8493" s="135" t="s">
        <v>1507</v>
      </c>
      <c r="I8493" t="s">
        <v>1454</v>
      </c>
      <c r="J8493" s="20">
        <v>59</v>
      </c>
      <c r="K8493" s="20" t="s">
        <v>9</v>
      </c>
      <c r="L8493" t="s">
        <v>1464</v>
      </c>
      <c r="M8493" s="20">
        <v>12.98</v>
      </c>
      <c r="N8493" s="20">
        <v>17.52</v>
      </c>
      <c r="AE8493">
        <f t="shared" si="132"/>
        <v>2006</v>
      </c>
    </row>
    <row r="8494" spans="1:31" x14ac:dyDescent="0.25">
      <c r="A8494" s="7">
        <v>8491</v>
      </c>
      <c r="B8494" s="8">
        <v>39022</v>
      </c>
      <c r="C8494" t="s">
        <v>3</v>
      </c>
      <c r="D8494" t="s">
        <v>791</v>
      </c>
      <c r="E8494" t="s">
        <v>9</v>
      </c>
      <c r="F8494" t="s">
        <v>810</v>
      </c>
      <c r="G8494" t="s">
        <v>648</v>
      </c>
      <c r="H8494" s="135" t="s">
        <v>2296</v>
      </c>
      <c r="I8494" t="s">
        <v>1454</v>
      </c>
      <c r="J8494" s="20">
        <v>6</v>
      </c>
      <c r="K8494" s="20" t="s">
        <v>9</v>
      </c>
      <c r="L8494" t="s">
        <v>1463</v>
      </c>
      <c r="M8494" s="20">
        <v>1.44</v>
      </c>
      <c r="N8494" s="20">
        <v>2.56</v>
      </c>
      <c r="AE8494">
        <f t="shared" si="132"/>
        <v>2006</v>
      </c>
    </row>
    <row r="8495" spans="1:31" x14ac:dyDescent="0.25">
      <c r="A8495" s="7">
        <v>8492</v>
      </c>
      <c r="B8495" s="8">
        <v>39022</v>
      </c>
      <c r="C8495" t="s">
        <v>3</v>
      </c>
      <c r="D8495" t="s">
        <v>134</v>
      </c>
      <c r="E8495" t="s">
        <v>9</v>
      </c>
      <c r="F8495" t="s">
        <v>841</v>
      </c>
      <c r="G8495" t="s">
        <v>648</v>
      </c>
      <c r="H8495" s="136" t="s">
        <v>1496</v>
      </c>
      <c r="I8495" t="s">
        <v>1458</v>
      </c>
      <c r="J8495" s="20">
        <v>12</v>
      </c>
      <c r="K8495" s="20" t="s">
        <v>3</v>
      </c>
      <c r="L8495" t="s">
        <v>1464</v>
      </c>
      <c r="M8495" s="20">
        <v>10</v>
      </c>
      <c r="N8495" s="20">
        <v>30</v>
      </c>
      <c r="AE8495">
        <f t="shared" si="132"/>
        <v>2006</v>
      </c>
    </row>
    <row r="8496" spans="1:31" x14ac:dyDescent="0.25">
      <c r="A8496" s="7">
        <v>8493</v>
      </c>
      <c r="B8496" s="8">
        <v>39023</v>
      </c>
      <c r="C8496" t="s">
        <v>3</v>
      </c>
      <c r="D8496" t="s">
        <v>840</v>
      </c>
      <c r="E8496" t="s">
        <v>9</v>
      </c>
      <c r="F8496" t="s">
        <v>27</v>
      </c>
      <c r="G8496" t="s">
        <v>14</v>
      </c>
      <c r="H8496" s="135" t="s">
        <v>1567</v>
      </c>
      <c r="I8496" t="s">
        <v>1455</v>
      </c>
      <c r="J8496" s="20">
        <v>20</v>
      </c>
      <c r="K8496" s="20" t="s">
        <v>3</v>
      </c>
      <c r="L8496" t="s">
        <v>1464</v>
      </c>
      <c r="M8496" s="20">
        <v>3.3</v>
      </c>
      <c r="N8496" s="20">
        <v>2.2000000000000002</v>
      </c>
      <c r="AE8496">
        <f t="shared" si="132"/>
        <v>2006</v>
      </c>
    </row>
    <row r="8497" spans="1:31" x14ac:dyDescent="0.25">
      <c r="A8497" s="7">
        <v>8494</v>
      </c>
      <c r="B8497" s="8">
        <v>39023</v>
      </c>
      <c r="C8497" t="s">
        <v>3</v>
      </c>
      <c r="D8497" t="s">
        <v>801</v>
      </c>
      <c r="E8497" t="s">
        <v>9</v>
      </c>
      <c r="F8497" t="s">
        <v>624</v>
      </c>
      <c r="G8497" t="s">
        <v>14</v>
      </c>
      <c r="H8497" s="135" t="s">
        <v>1567</v>
      </c>
      <c r="I8497" t="s">
        <v>1454</v>
      </c>
      <c r="J8497" s="20">
        <v>21</v>
      </c>
      <c r="K8497" s="20" t="s">
        <v>9</v>
      </c>
      <c r="L8497" t="s">
        <v>1464</v>
      </c>
      <c r="M8497" s="20">
        <v>4.62</v>
      </c>
      <c r="N8497" s="20">
        <v>6.88</v>
      </c>
      <c r="AE8497">
        <f t="shared" si="132"/>
        <v>2006</v>
      </c>
    </row>
    <row r="8498" spans="1:31" x14ac:dyDescent="0.25">
      <c r="A8498" s="7">
        <v>8495</v>
      </c>
      <c r="B8498" s="8">
        <v>39023</v>
      </c>
      <c r="C8498" t="s">
        <v>3</v>
      </c>
      <c r="D8498" t="s">
        <v>756</v>
      </c>
      <c r="E8498" t="s">
        <v>9</v>
      </c>
      <c r="F8498" t="s">
        <v>817</v>
      </c>
      <c r="G8498" t="s">
        <v>14</v>
      </c>
      <c r="H8498" s="135" t="s">
        <v>1516</v>
      </c>
      <c r="I8498" t="s">
        <v>1454</v>
      </c>
      <c r="J8498" s="20">
        <v>12</v>
      </c>
      <c r="K8498" s="20" t="s">
        <v>9</v>
      </c>
      <c r="L8498" t="s">
        <v>1464</v>
      </c>
      <c r="M8498" s="20">
        <v>2.64</v>
      </c>
      <c r="N8498" s="20">
        <v>4.3599999999999994</v>
      </c>
      <c r="AE8498">
        <f t="shared" si="132"/>
        <v>2006</v>
      </c>
    </row>
    <row r="8499" spans="1:31" x14ac:dyDescent="0.25">
      <c r="A8499" s="7">
        <v>8496</v>
      </c>
      <c r="B8499" s="8">
        <v>39023</v>
      </c>
      <c r="C8499" t="s">
        <v>3</v>
      </c>
      <c r="D8499" t="s">
        <v>832</v>
      </c>
      <c r="E8499" t="s">
        <v>9</v>
      </c>
      <c r="F8499" t="s">
        <v>831</v>
      </c>
      <c r="G8499" t="s">
        <v>648</v>
      </c>
      <c r="H8499" s="136" t="s">
        <v>1812</v>
      </c>
      <c r="I8499" t="s">
        <v>1454</v>
      </c>
      <c r="J8499" s="20">
        <v>9</v>
      </c>
      <c r="K8499" s="20" t="s">
        <v>3</v>
      </c>
      <c r="L8499" t="s">
        <v>1464</v>
      </c>
      <c r="M8499" s="20">
        <v>3.52</v>
      </c>
      <c r="N8499" s="20">
        <v>1.98</v>
      </c>
      <c r="AE8499">
        <f t="shared" si="132"/>
        <v>2006</v>
      </c>
    </row>
    <row r="8500" spans="1:31" x14ac:dyDescent="0.25">
      <c r="A8500" s="7">
        <v>8497</v>
      </c>
      <c r="B8500" s="8">
        <v>39023</v>
      </c>
      <c r="C8500" t="s">
        <v>3</v>
      </c>
      <c r="D8500" t="s">
        <v>835</v>
      </c>
      <c r="E8500" t="s">
        <v>9</v>
      </c>
      <c r="F8500" t="s">
        <v>826</v>
      </c>
      <c r="G8500" t="s">
        <v>648</v>
      </c>
      <c r="H8500" s="136" t="s">
        <v>1496</v>
      </c>
      <c r="I8500" t="s">
        <v>1454</v>
      </c>
      <c r="J8500" s="20">
        <v>2</v>
      </c>
      <c r="K8500" s="20" t="s">
        <v>3</v>
      </c>
      <c r="L8500" t="s">
        <v>1464</v>
      </c>
      <c r="M8500" s="20">
        <v>1.56</v>
      </c>
      <c r="N8500" s="20">
        <v>0.44</v>
      </c>
      <c r="AE8500">
        <f t="shared" si="132"/>
        <v>2006</v>
      </c>
    </row>
    <row r="8501" spans="1:31" x14ac:dyDescent="0.25">
      <c r="A8501" s="7">
        <v>8498</v>
      </c>
      <c r="B8501" s="8">
        <v>39023</v>
      </c>
      <c r="C8501" t="s">
        <v>3</v>
      </c>
      <c r="D8501" t="s">
        <v>779</v>
      </c>
      <c r="E8501" t="s">
        <v>9</v>
      </c>
      <c r="F8501" t="s">
        <v>787</v>
      </c>
      <c r="G8501" t="s">
        <v>732</v>
      </c>
      <c r="H8501" s="135" t="s">
        <v>1496</v>
      </c>
      <c r="I8501" t="s">
        <v>1455</v>
      </c>
      <c r="J8501" s="20">
        <v>16</v>
      </c>
      <c r="K8501" s="20" t="s">
        <v>3</v>
      </c>
      <c r="L8501" t="s">
        <v>1463</v>
      </c>
      <c r="M8501" s="20">
        <v>2.58</v>
      </c>
      <c r="N8501" s="20">
        <v>1.92</v>
      </c>
      <c r="AE8501">
        <f t="shared" si="132"/>
        <v>2006</v>
      </c>
    </row>
    <row r="8502" spans="1:31" x14ac:dyDescent="0.25">
      <c r="A8502" s="7">
        <v>8499</v>
      </c>
      <c r="B8502" s="8">
        <v>39024</v>
      </c>
      <c r="C8502" t="s">
        <v>3</v>
      </c>
      <c r="D8502" t="s">
        <v>165</v>
      </c>
      <c r="E8502" t="s">
        <v>9</v>
      </c>
      <c r="F8502" t="s">
        <v>687</v>
      </c>
      <c r="G8502" t="s">
        <v>648</v>
      </c>
      <c r="H8502" s="135" t="s">
        <v>1969</v>
      </c>
      <c r="I8502" t="s">
        <v>1454</v>
      </c>
      <c r="J8502" s="20">
        <v>17</v>
      </c>
      <c r="K8502" s="20" t="s">
        <v>3</v>
      </c>
      <c r="L8502" t="s">
        <v>1464</v>
      </c>
      <c r="M8502" s="20">
        <v>5.76</v>
      </c>
      <c r="N8502" s="20">
        <v>3.74</v>
      </c>
      <c r="AE8502">
        <f t="shared" si="132"/>
        <v>2006</v>
      </c>
    </row>
    <row r="8503" spans="1:31" x14ac:dyDescent="0.25">
      <c r="A8503" s="7">
        <v>8500</v>
      </c>
      <c r="B8503" s="8">
        <v>39024</v>
      </c>
      <c r="C8503" t="s">
        <v>3</v>
      </c>
      <c r="D8503" t="s">
        <v>733</v>
      </c>
      <c r="E8503" t="s">
        <v>9</v>
      </c>
      <c r="F8503" t="s">
        <v>805</v>
      </c>
      <c r="G8503" t="s">
        <v>714</v>
      </c>
      <c r="H8503" s="9" t="s">
        <v>2252</v>
      </c>
      <c r="I8503" t="s">
        <v>1455</v>
      </c>
      <c r="J8503" s="20">
        <v>23</v>
      </c>
      <c r="K8503" s="20" t="s">
        <v>9</v>
      </c>
      <c r="L8503" t="s">
        <v>1464</v>
      </c>
      <c r="M8503" s="20">
        <v>2.5300000000000002</v>
      </c>
      <c r="N8503" s="20">
        <v>3.7199999999999998</v>
      </c>
      <c r="AE8503">
        <f t="shared" si="132"/>
        <v>2006</v>
      </c>
    </row>
    <row r="8504" spans="1:31" x14ac:dyDescent="0.25">
      <c r="A8504" s="7">
        <v>8501</v>
      </c>
      <c r="B8504" s="8">
        <v>39024</v>
      </c>
      <c r="C8504" t="s">
        <v>3</v>
      </c>
      <c r="D8504" t="s">
        <v>770</v>
      </c>
      <c r="E8504" t="s">
        <v>9</v>
      </c>
      <c r="F8504" t="s">
        <v>795</v>
      </c>
      <c r="G8504" t="s">
        <v>732</v>
      </c>
      <c r="H8504" s="135" t="s">
        <v>2210</v>
      </c>
      <c r="I8504" t="s">
        <v>1454</v>
      </c>
      <c r="J8504" s="20">
        <v>13</v>
      </c>
      <c r="K8504" s="20" t="s">
        <v>3</v>
      </c>
      <c r="L8504" t="s">
        <v>1463</v>
      </c>
      <c r="M8504" s="20">
        <v>4.38</v>
      </c>
      <c r="N8504" s="20">
        <v>3.12</v>
      </c>
      <c r="AE8504">
        <f t="shared" si="132"/>
        <v>2006</v>
      </c>
    </row>
    <row r="8505" spans="1:31" x14ac:dyDescent="0.25">
      <c r="A8505" s="7">
        <v>8502</v>
      </c>
      <c r="B8505" s="8">
        <v>39025</v>
      </c>
      <c r="C8505" t="s">
        <v>3</v>
      </c>
      <c r="D8505" t="s">
        <v>787</v>
      </c>
      <c r="E8505" t="s">
        <v>9</v>
      </c>
      <c r="F8505" t="s">
        <v>833</v>
      </c>
      <c r="G8505" t="s">
        <v>569</v>
      </c>
      <c r="H8505" s="135" t="s">
        <v>1718</v>
      </c>
      <c r="I8505" t="s">
        <v>1454</v>
      </c>
      <c r="J8505" s="20">
        <v>7</v>
      </c>
      <c r="K8505" s="20" t="s">
        <v>3</v>
      </c>
      <c r="L8505" t="s">
        <v>1463</v>
      </c>
      <c r="M8505" s="20">
        <v>2.8200000000000003</v>
      </c>
      <c r="N8505" s="20">
        <v>1.68</v>
      </c>
      <c r="AE8505">
        <f t="shared" si="132"/>
        <v>2006</v>
      </c>
    </row>
    <row r="8506" spans="1:31" x14ac:dyDescent="0.25">
      <c r="A8506" s="7">
        <v>8503</v>
      </c>
      <c r="B8506" s="8">
        <v>39025</v>
      </c>
      <c r="C8506" t="s">
        <v>3</v>
      </c>
      <c r="D8506" t="s">
        <v>789</v>
      </c>
      <c r="E8506" t="s">
        <v>9</v>
      </c>
      <c r="F8506" t="s">
        <v>795</v>
      </c>
      <c r="G8506" t="s">
        <v>377</v>
      </c>
      <c r="H8506" s="135" t="s">
        <v>1496</v>
      </c>
      <c r="I8506" t="s">
        <v>1454</v>
      </c>
      <c r="J8506" s="20">
        <v>70</v>
      </c>
      <c r="K8506" s="20" t="s">
        <v>9</v>
      </c>
      <c r="L8506" t="s">
        <v>1463</v>
      </c>
      <c r="M8506" s="20">
        <v>16.8</v>
      </c>
      <c r="N8506" s="20">
        <v>19.2</v>
      </c>
      <c r="AE8506">
        <f t="shared" si="132"/>
        <v>2006</v>
      </c>
    </row>
    <row r="8507" spans="1:31" x14ac:dyDescent="0.25">
      <c r="A8507" s="7">
        <v>8504</v>
      </c>
      <c r="B8507" s="8">
        <v>39025</v>
      </c>
      <c r="C8507" t="s">
        <v>3</v>
      </c>
      <c r="D8507" t="s">
        <v>824</v>
      </c>
      <c r="E8507" t="s">
        <v>9</v>
      </c>
      <c r="F8507" t="s">
        <v>817</v>
      </c>
      <c r="G8507" t="s">
        <v>14</v>
      </c>
      <c r="H8507" s="135" t="s">
        <v>1496</v>
      </c>
      <c r="I8507" t="s">
        <v>1454</v>
      </c>
      <c r="J8507" s="20">
        <v>23</v>
      </c>
      <c r="K8507" s="20" t="s">
        <v>3</v>
      </c>
      <c r="L8507" t="s">
        <v>1463</v>
      </c>
      <c r="M8507" s="20">
        <v>6.98</v>
      </c>
      <c r="N8507" s="20">
        <v>5.52</v>
      </c>
      <c r="AE8507">
        <f t="shared" si="132"/>
        <v>2006</v>
      </c>
    </row>
    <row r="8508" spans="1:31" x14ac:dyDescent="0.25">
      <c r="A8508" s="7">
        <v>8505</v>
      </c>
      <c r="B8508" s="8">
        <v>39026</v>
      </c>
      <c r="C8508" t="s">
        <v>3</v>
      </c>
      <c r="D8508" t="s">
        <v>102</v>
      </c>
      <c r="E8508" t="s">
        <v>9</v>
      </c>
      <c r="F8508" t="s">
        <v>787</v>
      </c>
      <c r="G8508" t="s">
        <v>377</v>
      </c>
      <c r="H8508" s="135" t="s">
        <v>1496</v>
      </c>
      <c r="I8508" t="s">
        <v>1455</v>
      </c>
      <c r="J8508" s="20">
        <v>28</v>
      </c>
      <c r="K8508" s="20" t="s">
        <v>3</v>
      </c>
      <c r="L8508" t="s">
        <v>1464</v>
      </c>
      <c r="M8508" s="20">
        <v>4.42</v>
      </c>
      <c r="N8508" s="20">
        <v>3.08</v>
      </c>
      <c r="AE8508">
        <f t="shared" si="132"/>
        <v>2006</v>
      </c>
    </row>
    <row r="8509" spans="1:31" x14ac:dyDescent="0.25">
      <c r="A8509" s="7">
        <v>8506</v>
      </c>
      <c r="B8509" s="8">
        <v>39026</v>
      </c>
      <c r="C8509" t="s">
        <v>3</v>
      </c>
      <c r="D8509" t="s">
        <v>708</v>
      </c>
      <c r="E8509" t="s">
        <v>9</v>
      </c>
      <c r="F8509" t="s">
        <v>753</v>
      </c>
      <c r="G8509" t="s">
        <v>648</v>
      </c>
      <c r="H8509" s="135" t="s">
        <v>1901</v>
      </c>
      <c r="I8509" t="s">
        <v>1454</v>
      </c>
      <c r="J8509" s="20">
        <v>14</v>
      </c>
      <c r="K8509" s="20" t="s">
        <v>3</v>
      </c>
      <c r="L8509" t="s">
        <v>1464</v>
      </c>
      <c r="M8509" s="20">
        <v>4.92</v>
      </c>
      <c r="N8509" s="20">
        <v>3.08</v>
      </c>
      <c r="AE8509">
        <f t="shared" si="132"/>
        <v>2006</v>
      </c>
    </row>
    <row r="8510" spans="1:31" x14ac:dyDescent="0.25">
      <c r="A8510" s="7">
        <v>8507</v>
      </c>
      <c r="B8510" s="8">
        <v>39026</v>
      </c>
      <c r="C8510" t="s">
        <v>3</v>
      </c>
      <c r="D8510" t="s">
        <v>787</v>
      </c>
      <c r="E8510" t="s">
        <v>9</v>
      </c>
      <c r="F8510" t="s">
        <v>521</v>
      </c>
      <c r="G8510" t="s">
        <v>569</v>
      </c>
      <c r="H8510" s="135" t="s">
        <v>1496</v>
      </c>
      <c r="I8510" t="s">
        <v>1454</v>
      </c>
      <c r="J8510" s="20">
        <v>27</v>
      </c>
      <c r="K8510" s="20" t="s">
        <v>9</v>
      </c>
      <c r="L8510" t="s">
        <v>1464</v>
      </c>
      <c r="M8510" s="20">
        <v>5.9399999999999995</v>
      </c>
      <c r="N8510" s="20">
        <v>8.56</v>
      </c>
      <c r="AE8510">
        <f t="shared" si="132"/>
        <v>2006</v>
      </c>
    </row>
    <row r="8511" spans="1:31" x14ac:dyDescent="0.25">
      <c r="A8511" s="7">
        <v>8508</v>
      </c>
      <c r="B8511" s="8">
        <v>39026</v>
      </c>
      <c r="C8511" t="s">
        <v>3</v>
      </c>
      <c r="D8511" t="s">
        <v>766</v>
      </c>
      <c r="E8511" t="s">
        <v>9</v>
      </c>
      <c r="F8511" t="s">
        <v>494</v>
      </c>
      <c r="G8511" t="s">
        <v>732</v>
      </c>
      <c r="H8511" s="135" t="s">
        <v>2406</v>
      </c>
      <c r="I8511" t="s">
        <v>1455</v>
      </c>
      <c r="J8511" s="20">
        <v>18</v>
      </c>
      <c r="K8511" s="20" t="s">
        <v>9</v>
      </c>
      <c r="L8511" t="s">
        <v>1463</v>
      </c>
      <c r="M8511" s="20">
        <v>2.16</v>
      </c>
      <c r="N8511" s="20">
        <v>2.84</v>
      </c>
      <c r="AE8511">
        <f t="shared" si="132"/>
        <v>2006</v>
      </c>
    </row>
    <row r="8512" spans="1:31" x14ac:dyDescent="0.25">
      <c r="A8512" s="7">
        <v>8509</v>
      </c>
      <c r="B8512" s="8">
        <v>39026</v>
      </c>
      <c r="C8512" t="s">
        <v>3</v>
      </c>
      <c r="D8512" t="s">
        <v>494</v>
      </c>
      <c r="E8512" t="s">
        <v>9</v>
      </c>
      <c r="F8512" t="s">
        <v>766</v>
      </c>
      <c r="G8512" t="s">
        <v>732</v>
      </c>
      <c r="H8512" s="135" t="s">
        <v>2406</v>
      </c>
      <c r="I8512" t="s">
        <v>1455</v>
      </c>
      <c r="J8512" s="20">
        <v>18</v>
      </c>
      <c r="K8512" s="20" t="s">
        <v>1465</v>
      </c>
      <c r="L8512" t="s">
        <v>1466</v>
      </c>
      <c r="M8512" s="20">
        <v>2.25</v>
      </c>
      <c r="N8512" s="20">
        <v>2.25</v>
      </c>
      <c r="AE8512">
        <f t="shared" si="132"/>
        <v>2006</v>
      </c>
    </row>
    <row r="8513" spans="1:31" x14ac:dyDescent="0.25">
      <c r="A8513" s="7">
        <v>8510</v>
      </c>
      <c r="B8513" s="8">
        <v>39026</v>
      </c>
      <c r="C8513" t="s">
        <v>3</v>
      </c>
      <c r="D8513" t="s">
        <v>779</v>
      </c>
      <c r="E8513" t="s">
        <v>9</v>
      </c>
      <c r="F8513" t="s">
        <v>787</v>
      </c>
      <c r="G8513" t="s">
        <v>732</v>
      </c>
      <c r="H8513" s="135" t="s">
        <v>1496</v>
      </c>
      <c r="I8513" t="s">
        <v>1455</v>
      </c>
      <c r="J8513" s="20">
        <v>21</v>
      </c>
      <c r="K8513" s="20" t="s">
        <v>3</v>
      </c>
      <c r="L8513" t="s">
        <v>1464</v>
      </c>
      <c r="M8513" s="20">
        <v>3.44</v>
      </c>
      <c r="N8513" s="20">
        <v>2.31</v>
      </c>
      <c r="AE8513">
        <f t="shared" si="132"/>
        <v>2006</v>
      </c>
    </row>
    <row r="8514" spans="1:31" x14ac:dyDescent="0.25">
      <c r="A8514" s="7">
        <v>8511</v>
      </c>
      <c r="B8514" s="8">
        <v>39027</v>
      </c>
      <c r="C8514" t="s">
        <v>3</v>
      </c>
      <c r="D8514" t="s">
        <v>186</v>
      </c>
      <c r="E8514" t="s">
        <v>9</v>
      </c>
      <c r="F8514" t="s">
        <v>842</v>
      </c>
      <c r="G8514" t="s">
        <v>732</v>
      </c>
      <c r="H8514" s="135" t="s">
        <v>2109</v>
      </c>
      <c r="I8514" t="s">
        <v>1458</v>
      </c>
      <c r="J8514" s="20">
        <v>18</v>
      </c>
      <c r="K8514" s="20" t="s">
        <v>9</v>
      </c>
      <c r="L8514" t="s">
        <v>1463</v>
      </c>
      <c r="M8514" s="20">
        <v>10</v>
      </c>
      <c r="N8514" s="20">
        <v>30</v>
      </c>
      <c r="AE8514">
        <f t="shared" si="132"/>
        <v>2006</v>
      </c>
    </row>
    <row r="8515" spans="1:31" x14ac:dyDescent="0.25">
      <c r="A8515" s="7">
        <v>8512</v>
      </c>
      <c r="B8515" s="8">
        <v>39027</v>
      </c>
      <c r="C8515" t="s">
        <v>3</v>
      </c>
      <c r="D8515" t="s">
        <v>494</v>
      </c>
      <c r="E8515" t="s">
        <v>9</v>
      </c>
      <c r="F8515" t="s">
        <v>756</v>
      </c>
      <c r="G8515" t="s">
        <v>732</v>
      </c>
      <c r="H8515" s="135" t="s">
        <v>1496</v>
      </c>
      <c r="I8515" t="s">
        <v>1455</v>
      </c>
      <c r="J8515" s="20">
        <v>16</v>
      </c>
      <c r="K8515" s="20" t="s">
        <v>3</v>
      </c>
      <c r="L8515" t="s">
        <v>1464</v>
      </c>
      <c r="M8515" s="20">
        <v>2.74</v>
      </c>
      <c r="N8515" s="20">
        <v>1.76</v>
      </c>
      <c r="AE8515">
        <f t="shared" si="132"/>
        <v>2006</v>
      </c>
    </row>
    <row r="8516" spans="1:31" x14ac:dyDescent="0.25">
      <c r="A8516" s="7">
        <v>8513</v>
      </c>
      <c r="B8516" s="8">
        <v>39028</v>
      </c>
      <c r="C8516" t="s">
        <v>3</v>
      </c>
      <c r="D8516" t="s">
        <v>791</v>
      </c>
      <c r="E8516" t="s">
        <v>9</v>
      </c>
      <c r="F8516" t="s">
        <v>810</v>
      </c>
      <c r="G8516" t="s">
        <v>648</v>
      </c>
      <c r="H8516" s="135" t="s">
        <v>1877</v>
      </c>
      <c r="I8516" t="s">
        <v>1454</v>
      </c>
      <c r="J8516" s="20">
        <v>6</v>
      </c>
      <c r="K8516" s="20" t="s">
        <v>1465</v>
      </c>
      <c r="L8516" t="s">
        <v>1466</v>
      </c>
      <c r="M8516" s="20">
        <v>1.5</v>
      </c>
      <c r="N8516" s="20">
        <v>1.5</v>
      </c>
      <c r="AE8516">
        <f t="shared" ref="AE8516:AE8579" si="133">YEAR(B8516)</f>
        <v>2006</v>
      </c>
    </row>
    <row r="8517" spans="1:31" x14ac:dyDescent="0.25">
      <c r="A8517" s="7">
        <v>8514</v>
      </c>
      <c r="B8517" s="8">
        <v>39028</v>
      </c>
      <c r="C8517" t="s">
        <v>3</v>
      </c>
      <c r="D8517" t="s">
        <v>770</v>
      </c>
      <c r="E8517" t="s">
        <v>9</v>
      </c>
      <c r="F8517" t="s">
        <v>795</v>
      </c>
      <c r="G8517" t="s">
        <v>732</v>
      </c>
      <c r="H8517" s="135" t="s">
        <v>2161</v>
      </c>
      <c r="I8517" t="s">
        <v>1454</v>
      </c>
      <c r="J8517" s="20">
        <v>14</v>
      </c>
      <c r="K8517" s="20" t="s">
        <v>3</v>
      </c>
      <c r="L8517" t="s">
        <v>1463</v>
      </c>
      <c r="M8517" s="20">
        <v>4.6400000000000006</v>
      </c>
      <c r="N8517" s="20">
        <v>3.36</v>
      </c>
      <c r="AE8517">
        <f t="shared" si="133"/>
        <v>2006</v>
      </c>
    </row>
    <row r="8518" spans="1:31" x14ac:dyDescent="0.25">
      <c r="A8518" s="7">
        <v>8515</v>
      </c>
      <c r="B8518" s="8">
        <v>39029</v>
      </c>
      <c r="C8518" t="s">
        <v>3</v>
      </c>
      <c r="D8518" t="s">
        <v>500</v>
      </c>
      <c r="E8518" t="s">
        <v>9</v>
      </c>
      <c r="F8518" t="s">
        <v>667</v>
      </c>
      <c r="G8518" t="s">
        <v>732</v>
      </c>
      <c r="H8518" s="135" t="s">
        <v>2126</v>
      </c>
      <c r="I8518" t="s">
        <v>1454</v>
      </c>
      <c r="J8518" s="20">
        <v>18</v>
      </c>
      <c r="K8518" s="20" t="s">
        <v>9</v>
      </c>
      <c r="L8518" t="s">
        <v>1463</v>
      </c>
      <c r="M8518" s="20">
        <v>4.32</v>
      </c>
      <c r="N8518" s="20">
        <v>5.68</v>
      </c>
      <c r="AE8518">
        <f t="shared" si="133"/>
        <v>2006</v>
      </c>
    </row>
    <row r="8519" spans="1:31" x14ac:dyDescent="0.25">
      <c r="A8519" s="7">
        <v>8516</v>
      </c>
      <c r="B8519" s="8">
        <v>39029</v>
      </c>
      <c r="C8519" t="s">
        <v>3</v>
      </c>
      <c r="D8519" t="s">
        <v>286</v>
      </c>
      <c r="E8519" t="s">
        <v>9</v>
      </c>
      <c r="F8519" t="s">
        <v>843</v>
      </c>
      <c r="G8519" t="s">
        <v>14</v>
      </c>
      <c r="H8519" s="135" t="s">
        <v>1491</v>
      </c>
      <c r="I8519" t="s">
        <v>1458</v>
      </c>
      <c r="J8519" s="20">
        <v>12</v>
      </c>
      <c r="K8519" s="20" t="s">
        <v>1465</v>
      </c>
      <c r="L8519" t="s">
        <v>1466</v>
      </c>
      <c r="M8519" s="20">
        <v>10</v>
      </c>
      <c r="N8519" s="20">
        <v>30</v>
      </c>
      <c r="AE8519">
        <f t="shared" si="133"/>
        <v>2006</v>
      </c>
    </row>
    <row r="8520" spans="1:31" x14ac:dyDescent="0.25">
      <c r="A8520" s="7">
        <v>8517</v>
      </c>
      <c r="B8520" s="8">
        <v>39029</v>
      </c>
      <c r="C8520" t="s">
        <v>3</v>
      </c>
      <c r="D8520" t="s">
        <v>440</v>
      </c>
      <c r="E8520" t="s">
        <v>9</v>
      </c>
      <c r="F8520" t="s">
        <v>698</v>
      </c>
      <c r="G8520" t="s">
        <v>648</v>
      </c>
      <c r="H8520" s="136" t="s">
        <v>1496</v>
      </c>
      <c r="I8520" t="s">
        <v>1454</v>
      </c>
      <c r="J8520" s="20">
        <v>19</v>
      </c>
      <c r="K8520" s="20" t="s">
        <v>1465</v>
      </c>
      <c r="L8520" t="s">
        <v>1466</v>
      </c>
      <c r="M8520" s="20">
        <v>4.75</v>
      </c>
      <c r="N8520" s="20">
        <v>4.75</v>
      </c>
      <c r="AE8520">
        <f t="shared" si="133"/>
        <v>2006</v>
      </c>
    </row>
    <row r="8521" spans="1:31" x14ac:dyDescent="0.25">
      <c r="A8521" s="7">
        <v>8518</v>
      </c>
      <c r="B8521" s="8">
        <v>39029</v>
      </c>
      <c r="C8521" t="s">
        <v>3</v>
      </c>
      <c r="D8521" t="s">
        <v>770</v>
      </c>
      <c r="E8521" t="s">
        <v>9</v>
      </c>
      <c r="F8521" t="s">
        <v>795</v>
      </c>
      <c r="G8521" t="s">
        <v>732</v>
      </c>
      <c r="H8521" s="135" t="s">
        <v>2283</v>
      </c>
      <c r="I8521" t="s">
        <v>1454</v>
      </c>
      <c r="J8521" s="20">
        <v>6</v>
      </c>
      <c r="K8521" s="20" t="s">
        <v>3</v>
      </c>
      <c r="L8521" t="s">
        <v>1464</v>
      </c>
      <c r="M8521" s="20">
        <v>2.6799999999999997</v>
      </c>
      <c r="N8521" s="20">
        <v>1.32</v>
      </c>
      <c r="AE8521">
        <f t="shared" si="133"/>
        <v>2006</v>
      </c>
    </row>
    <row r="8522" spans="1:31" x14ac:dyDescent="0.25">
      <c r="A8522" s="7">
        <v>8519</v>
      </c>
      <c r="B8522" s="8">
        <v>39030</v>
      </c>
      <c r="C8522" t="s">
        <v>3</v>
      </c>
      <c r="D8522" t="s">
        <v>588</v>
      </c>
      <c r="E8522" t="s">
        <v>9</v>
      </c>
      <c r="F8522" t="s">
        <v>809</v>
      </c>
      <c r="G8522" t="s">
        <v>24</v>
      </c>
      <c r="H8522" s="135" t="s">
        <v>1497</v>
      </c>
      <c r="I8522" t="s">
        <v>1454</v>
      </c>
      <c r="J8522" s="20">
        <v>37</v>
      </c>
      <c r="K8522" s="20" t="s">
        <v>9</v>
      </c>
      <c r="L8522" t="s">
        <v>1464</v>
      </c>
      <c r="M8522" s="20">
        <v>8.14</v>
      </c>
      <c r="N8522" s="20">
        <v>11.36</v>
      </c>
      <c r="AE8522">
        <f t="shared" si="133"/>
        <v>2006</v>
      </c>
    </row>
    <row r="8523" spans="1:31" x14ac:dyDescent="0.25">
      <c r="A8523" s="7">
        <v>8520</v>
      </c>
      <c r="B8523" s="8">
        <v>39031</v>
      </c>
      <c r="C8523" t="s">
        <v>3</v>
      </c>
      <c r="D8523" t="s">
        <v>730</v>
      </c>
      <c r="E8523" t="s">
        <v>9</v>
      </c>
      <c r="F8523" t="s">
        <v>117</v>
      </c>
      <c r="G8523" t="s">
        <v>377</v>
      </c>
      <c r="H8523" s="135" t="s">
        <v>1496</v>
      </c>
      <c r="I8523" t="s">
        <v>1454</v>
      </c>
      <c r="J8523" s="20">
        <v>20</v>
      </c>
      <c r="K8523" s="20" t="s">
        <v>3</v>
      </c>
      <c r="L8523" t="s">
        <v>1463</v>
      </c>
      <c r="M8523" s="20">
        <v>6.2</v>
      </c>
      <c r="N8523" s="20">
        <v>4.8</v>
      </c>
      <c r="AE8523">
        <f t="shared" si="133"/>
        <v>2006</v>
      </c>
    </row>
    <row r="8524" spans="1:31" x14ac:dyDescent="0.25">
      <c r="A8524" s="7">
        <v>8521</v>
      </c>
      <c r="B8524" s="8">
        <v>39031</v>
      </c>
      <c r="C8524" t="s">
        <v>3</v>
      </c>
      <c r="D8524" t="s">
        <v>830</v>
      </c>
      <c r="E8524" t="s">
        <v>9</v>
      </c>
      <c r="F8524" t="s">
        <v>787</v>
      </c>
      <c r="G8524" t="s">
        <v>648</v>
      </c>
      <c r="H8524" s="135" t="s">
        <v>1885</v>
      </c>
      <c r="I8524" t="s">
        <v>1455</v>
      </c>
      <c r="J8524" s="20">
        <v>5</v>
      </c>
      <c r="K8524" s="20" t="s">
        <v>3</v>
      </c>
      <c r="L8524" t="s">
        <v>1464</v>
      </c>
      <c r="M8524" s="20">
        <v>1.2</v>
      </c>
      <c r="N8524" s="20">
        <v>0.55000000000000004</v>
      </c>
      <c r="AE8524">
        <f t="shared" si="133"/>
        <v>2006</v>
      </c>
    </row>
    <row r="8525" spans="1:31" x14ac:dyDescent="0.25">
      <c r="A8525" s="7">
        <v>8522</v>
      </c>
      <c r="B8525" s="8">
        <v>39031</v>
      </c>
      <c r="C8525" t="s">
        <v>3</v>
      </c>
      <c r="D8525" t="s">
        <v>830</v>
      </c>
      <c r="E8525" t="s">
        <v>9</v>
      </c>
      <c r="F8525" t="s">
        <v>787</v>
      </c>
      <c r="G8525" t="s">
        <v>648</v>
      </c>
      <c r="H8525" s="135" t="s">
        <v>1885</v>
      </c>
      <c r="I8525" t="s">
        <v>1455</v>
      </c>
      <c r="J8525" s="20">
        <v>5</v>
      </c>
      <c r="K8525" s="20" t="s">
        <v>3</v>
      </c>
      <c r="L8525" t="s">
        <v>1464</v>
      </c>
      <c r="M8525" s="20">
        <v>1.2</v>
      </c>
      <c r="N8525" s="20">
        <v>0.55000000000000004</v>
      </c>
      <c r="AE8525">
        <f t="shared" si="133"/>
        <v>2006</v>
      </c>
    </row>
    <row r="8526" spans="1:31" x14ac:dyDescent="0.25">
      <c r="A8526" s="7">
        <v>8523</v>
      </c>
      <c r="B8526" s="8">
        <v>39031</v>
      </c>
      <c r="C8526" t="s">
        <v>3</v>
      </c>
      <c r="D8526" t="s">
        <v>787</v>
      </c>
      <c r="E8526" t="s">
        <v>9</v>
      </c>
      <c r="F8526" t="s">
        <v>830</v>
      </c>
      <c r="G8526" t="s">
        <v>648</v>
      </c>
      <c r="H8526" s="135" t="s">
        <v>1885</v>
      </c>
      <c r="I8526" t="s">
        <v>1455</v>
      </c>
      <c r="J8526" s="20">
        <v>5</v>
      </c>
      <c r="K8526" s="20" t="s">
        <v>3</v>
      </c>
      <c r="L8526" t="s">
        <v>1464</v>
      </c>
      <c r="M8526" s="20">
        <v>1.2</v>
      </c>
      <c r="N8526" s="20">
        <v>0.55000000000000004</v>
      </c>
      <c r="AE8526">
        <f t="shared" si="133"/>
        <v>2006</v>
      </c>
    </row>
    <row r="8527" spans="1:31" x14ac:dyDescent="0.25">
      <c r="A8527" s="7">
        <v>8524</v>
      </c>
      <c r="B8527" s="8">
        <v>39031</v>
      </c>
      <c r="C8527" t="s">
        <v>3</v>
      </c>
      <c r="D8527" t="s">
        <v>787</v>
      </c>
      <c r="E8527" t="s">
        <v>9</v>
      </c>
      <c r="F8527" t="s">
        <v>830</v>
      </c>
      <c r="G8527" t="s">
        <v>648</v>
      </c>
      <c r="H8527" s="135" t="s">
        <v>1885</v>
      </c>
      <c r="I8527" t="s">
        <v>1455</v>
      </c>
      <c r="J8527" s="20">
        <v>5</v>
      </c>
      <c r="K8527" s="20" t="s">
        <v>3</v>
      </c>
      <c r="L8527" t="s">
        <v>1464</v>
      </c>
      <c r="M8527" s="20">
        <v>1.2</v>
      </c>
      <c r="N8527" s="20">
        <v>0.55000000000000004</v>
      </c>
      <c r="AE8527">
        <f t="shared" si="133"/>
        <v>2006</v>
      </c>
    </row>
    <row r="8528" spans="1:31" x14ac:dyDescent="0.25">
      <c r="A8528" s="7">
        <v>8525</v>
      </c>
      <c r="B8528" s="8">
        <v>39031</v>
      </c>
      <c r="C8528" t="s">
        <v>3</v>
      </c>
      <c r="D8528" t="s">
        <v>830</v>
      </c>
      <c r="E8528" t="s">
        <v>9</v>
      </c>
      <c r="F8528" t="s">
        <v>700</v>
      </c>
      <c r="G8528" t="s">
        <v>65</v>
      </c>
      <c r="H8528" s="135" t="s">
        <v>1558</v>
      </c>
      <c r="I8528" t="s">
        <v>1454</v>
      </c>
      <c r="J8528" s="20">
        <v>18</v>
      </c>
      <c r="K8528" s="20" t="s">
        <v>9</v>
      </c>
      <c r="L8528" t="s">
        <v>1464</v>
      </c>
      <c r="M8528" s="20">
        <v>3.96</v>
      </c>
      <c r="N8528" s="20">
        <v>6.04</v>
      </c>
      <c r="AE8528">
        <f t="shared" si="133"/>
        <v>2006</v>
      </c>
    </row>
    <row r="8529" spans="1:31" x14ac:dyDescent="0.25">
      <c r="A8529" s="7">
        <v>8526</v>
      </c>
      <c r="B8529" s="8">
        <v>39031</v>
      </c>
      <c r="C8529" t="s">
        <v>3</v>
      </c>
      <c r="D8529" t="s">
        <v>791</v>
      </c>
      <c r="E8529" t="s">
        <v>9</v>
      </c>
      <c r="F8529" t="s">
        <v>787</v>
      </c>
      <c r="G8529" t="s">
        <v>648</v>
      </c>
      <c r="H8529" s="135" t="s">
        <v>1792</v>
      </c>
      <c r="I8529" t="s">
        <v>1455</v>
      </c>
      <c r="J8529" s="20">
        <v>6</v>
      </c>
      <c r="K8529" s="20" t="s">
        <v>1465</v>
      </c>
      <c r="L8529" t="s">
        <v>1466</v>
      </c>
      <c r="M8529" s="20">
        <v>0.75</v>
      </c>
      <c r="N8529" s="20">
        <v>0.75</v>
      </c>
      <c r="AE8529">
        <f t="shared" si="133"/>
        <v>2006</v>
      </c>
    </row>
    <row r="8530" spans="1:31" x14ac:dyDescent="0.25">
      <c r="A8530" s="7">
        <v>8527</v>
      </c>
      <c r="B8530" s="8">
        <v>39031</v>
      </c>
      <c r="C8530" t="s">
        <v>3</v>
      </c>
      <c r="D8530" t="s">
        <v>791</v>
      </c>
      <c r="E8530" t="s">
        <v>9</v>
      </c>
      <c r="F8530" t="s">
        <v>787</v>
      </c>
      <c r="G8530" t="s">
        <v>648</v>
      </c>
      <c r="H8530" s="135" t="s">
        <v>1792</v>
      </c>
      <c r="I8530" t="s">
        <v>1455</v>
      </c>
      <c r="J8530" s="20">
        <v>6</v>
      </c>
      <c r="K8530" s="20" t="s">
        <v>1465</v>
      </c>
      <c r="L8530" t="s">
        <v>1466</v>
      </c>
      <c r="M8530" s="20">
        <v>0.75</v>
      </c>
      <c r="N8530" s="20">
        <v>0.75</v>
      </c>
      <c r="AE8530">
        <f t="shared" si="133"/>
        <v>2006</v>
      </c>
    </row>
    <row r="8531" spans="1:31" x14ac:dyDescent="0.25">
      <c r="A8531" s="7">
        <v>8528</v>
      </c>
      <c r="B8531" s="8">
        <v>39031</v>
      </c>
      <c r="C8531" t="s">
        <v>3</v>
      </c>
      <c r="D8531" t="s">
        <v>787</v>
      </c>
      <c r="E8531" t="s">
        <v>9</v>
      </c>
      <c r="F8531" t="s">
        <v>791</v>
      </c>
      <c r="G8531" t="s">
        <v>648</v>
      </c>
      <c r="H8531" s="135" t="s">
        <v>1792</v>
      </c>
      <c r="I8531" t="s">
        <v>1455</v>
      </c>
      <c r="J8531" s="20">
        <v>6</v>
      </c>
      <c r="K8531" s="20" t="s">
        <v>9</v>
      </c>
      <c r="L8531" t="s">
        <v>1463</v>
      </c>
      <c r="M8531" s="20">
        <v>0.72</v>
      </c>
      <c r="N8531" s="20">
        <v>1.28</v>
      </c>
      <c r="AE8531">
        <f t="shared" si="133"/>
        <v>2006</v>
      </c>
    </row>
    <row r="8532" spans="1:31" x14ac:dyDescent="0.25">
      <c r="A8532" s="7">
        <v>8529</v>
      </c>
      <c r="B8532" s="8">
        <v>39031</v>
      </c>
      <c r="C8532" t="s">
        <v>3</v>
      </c>
      <c r="D8532" t="s">
        <v>787</v>
      </c>
      <c r="E8532" t="s">
        <v>9</v>
      </c>
      <c r="F8532" t="s">
        <v>791</v>
      </c>
      <c r="G8532" t="s">
        <v>648</v>
      </c>
      <c r="H8532" s="135" t="s">
        <v>1792</v>
      </c>
      <c r="I8532" t="s">
        <v>1455</v>
      </c>
      <c r="J8532" s="20">
        <v>6</v>
      </c>
      <c r="K8532" s="20" t="s">
        <v>9</v>
      </c>
      <c r="L8532" t="s">
        <v>1463</v>
      </c>
      <c r="M8532" s="20">
        <v>0.72</v>
      </c>
      <c r="N8532" s="20">
        <v>1.28</v>
      </c>
      <c r="AE8532">
        <f t="shared" si="133"/>
        <v>2006</v>
      </c>
    </row>
    <row r="8533" spans="1:31" x14ac:dyDescent="0.25">
      <c r="A8533" s="7">
        <v>8530</v>
      </c>
      <c r="B8533" s="8">
        <v>39031</v>
      </c>
      <c r="C8533" t="s">
        <v>3</v>
      </c>
      <c r="D8533" t="s">
        <v>276</v>
      </c>
      <c r="E8533" t="s">
        <v>9</v>
      </c>
      <c r="F8533" t="s">
        <v>45</v>
      </c>
      <c r="G8533" t="s">
        <v>648</v>
      </c>
      <c r="H8533" s="135" t="s">
        <v>2094</v>
      </c>
      <c r="I8533" t="s">
        <v>1454</v>
      </c>
      <c r="J8533" s="20">
        <v>60</v>
      </c>
      <c r="K8533" s="20" t="s">
        <v>3</v>
      </c>
      <c r="L8533" t="s">
        <v>1464</v>
      </c>
      <c r="M8533" s="20">
        <v>17.8</v>
      </c>
      <c r="N8533" s="20">
        <v>13.2</v>
      </c>
      <c r="AE8533">
        <f t="shared" si="133"/>
        <v>2006</v>
      </c>
    </row>
    <row r="8534" spans="1:31" x14ac:dyDescent="0.25">
      <c r="A8534" s="7">
        <v>8531</v>
      </c>
      <c r="B8534" s="8">
        <v>39031</v>
      </c>
      <c r="C8534" t="s">
        <v>3</v>
      </c>
      <c r="D8534" t="s">
        <v>524</v>
      </c>
      <c r="E8534" t="s">
        <v>9</v>
      </c>
      <c r="F8534" t="s">
        <v>667</v>
      </c>
      <c r="G8534" t="s">
        <v>633</v>
      </c>
      <c r="H8534" s="135" t="s">
        <v>1771</v>
      </c>
      <c r="I8534" t="s">
        <v>1454</v>
      </c>
      <c r="J8534" s="20">
        <v>13</v>
      </c>
      <c r="K8534" s="20" t="s">
        <v>9</v>
      </c>
      <c r="L8534" t="s">
        <v>1464</v>
      </c>
      <c r="M8534" s="20">
        <v>2.86</v>
      </c>
      <c r="N8534" s="20">
        <v>4.6400000000000006</v>
      </c>
      <c r="AE8534">
        <f t="shared" si="133"/>
        <v>2006</v>
      </c>
    </row>
    <row r="8535" spans="1:31" x14ac:dyDescent="0.25">
      <c r="A8535" s="7">
        <v>8532</v>
      </c>
      <c r="B8535" s="8">
        <v>39031</v>
      </c>
      <c r="C8535" t="s">
        <v>3</v>
      </c>
      <c r="D8535" t="s">
        <v>783</v>
      </c>
      <c r="E8535" t="s">
        <v>9</v>
      </c>
      <c r="F8535" t="s">
        <v>698</v>
      </c>
      <c r="G8535" t="s">
        <v>648</v>
      </c>
      <c r="H8535" s="136" t="s">
        <v>1496</v>
      </c>
      <c r="I8535" t="s">
        <v>1454</v>
      </c>
      <c r="J8535" s="20">
        <v>12</v>
      </c>
      <c r="K8535" s="20" t="s">
        <v>9</v>
      </c>
      <c r="L8535" t="s">
        <v>1463</v>
      </c>
      <c r="M8535" s="20">
        <v>2.88</v>
      </c>
      <c r="N8535" s="20">
        <v>4.12</v>
      </c>
      <c r="AE8535">
        <f t="shared" si="133"/>
        <v>2006</v>
      </c>
    </row>
    <row r="8536" spans="1:31" x14ac:dyDescent="0.25">
      <c r="A8536" s="7">
        <v>8533</v>
      </c>
      <c r="B8536" s="8">
        <v>39031</v>
      </c>
      <c r="C8536" t="s">
        <v>3</v>
      </c>
      <c r="D8536" t="s">
        <v>117</v>
      </c>
      <c r="E8536" t="s">
        <v>9</v>
      </c>
      <c r="F8536" t="s">
        <v>730</v>
      </c>
      <c r="G8536" t="s">
        <v>377</v>
      </c>
      <c r="H8536" s="9" t="s">
        <v>2121</v>
      </c>
      <c r="I8536" t="s">
        <v>1454</v>
      </c>
      <c r="J8536" s="20">
        <v>75</v>
      </c>
      <c r="K8536" s="20" t="s">
        <v>3</v>
      </c>
      <c r="L8536" t="s">
        <v>1463</v>
      </c>
      <c r="M8536" s="20">
        <v>20.5</v>
      </c>
      <c r="N8536" s="20">
        <v>18</v>
      </c>
      <c r="AE8536">
        <f t="shared" si="133"/>
        <v>2006</v>
      </c>
    </row>
    <row r="8537" spans="1:31" x14ac:dyDescent="0.25">
      <c r="A8537" s="7">
        <v>8534</v>
      </c>
      <c r="B8537" s="8">
        <v>39031</v>
      </c>
      <c r="C8537" t="s">
        <v>3</v>
      </c>
      <c r="D8537" t="s">
        <v>500</v>
      </c>
      <c r="E8537" t="s">
        <v>9</v>
      </c>
      <c r="F8537" t="s">
        <v>667</v>
      </c>
      <c r="G8537" t="s">
        <v>732</v>
      </c>
      <c r="H8537" s="135" t="s">
        <v>2162</v>
      </c>
      <c r="I8537" t="s">
        <v>1454</v>
      </c>
      <c r="J8537" s="20">
        <v>34</v>
      </c>
      <c r="K8537" s="20" t="s">
        <v>9</v>
      </c>
      <c r="L8537" t="s">
        <v>1464</v>
      </c>
      <c r="M8537" s="20">
        <v>7.48</v>
      </c>
      <c r="N8537" s="20">
        <v>10.52</v>
      </c>
      <c r="AE8537">
        <f t="shared" si="133"/>
        <v>2006</v>
      </c>
    </row>
    <row r="8538" spans="1:31" x14ac:dyDescent="0.25">
      <c r="A8538" s="7">
        <v>8535</v>
      </c>
      <c r="B8538" s="8">
        <v>39032</v>
      </c>
      <c r="C8538" t="s">
        <v>3</v>
      </c>
      <c r="D8538" t="s">
        <v>677</v>
      </c>
      <c r="E8538" t="s">
        <v>9</v>
      </c>
      <c r="F8538" t="s">
        <v>738</v>
      </c>
      <c r="G8538" t="s">
        <v>569</v>
      </c>
      <c r="H8538" s="135" t="s">
        <v>2133</v>
      </c>
      <c r="I8538" t="s">
        <v>1454</v>
      </c>
      <c r="J8538" s="20">
        <v>28</v>
      </c>
      <c r="K8538" s="20" t="s">
        <v>9</v>
      </c>
      <c r="L8538" t="s">
        <v>1464</v>
      </c>
      <c r="M8538" s="20">
        <v>6.16</v>
      </c>
      <c r="N8538" s="20">
        <v>8.84</v>
      </c>
      <c r="AE8538">
        <f t="shared" si="133"/>
        <v>2006</v>
      </c>
    </row>
    <row r="8539" spans="1:31" x14ac:dyDescent="0.25">
      <c r="A8539" s="7">
        <v>8536</v>
      </c>
      <c r="B8539" s="8">
        <v>39032</v>
      </c>
      <c r="C8539" t="s">
        <v>3</v>
      </c>
      <c r="D8539" t="s">
        <v>779</v>
      </c>
      <c r="E8539" t="s">
        <v>9</v>
      </c>
      <c r="F8539" t="s">
        <v>833</v>
      </c>
      <c r="G8539" t="s">
        <v>569</v>
      </c>
      <c r="H8539" s="135" t="s">
        <v>2129</v>
      </c>
      <c r="I8539" t="s">
        <v>1454</v>
      </c>
      <c r="J8539" s="20">
        <v>11</v>
      </c>
      <c r="K8539" s="20" t="s">
        <v>3</v>
      </c>
      <c r="L8539" t="s">
        <v>1464</v>
      </c>
      <c r="M8539" s="20">
        <v>4.08</v>
      </c>
      <c r="N8539" s="20">
        <v>2.42</v>
      </c>
      <c r="AE8539">
        <f t="shared" si="133"/>
        <v>2006</v>
      </c>
    </row>
    <row r="8540" spans="1:31" x14ac:dyDescent="0.25">
      <c r="A8540" s="7">
        <v>8537</v>
      </c>
      <c r="B8540" s="8">
        <v>39032</v>
      </c>
      <c r="C8540" t="s">
        <v>3</v>
      </c>
      <c r="D8540" t="s">
        <v>459</v>
      </c>
      <c r="E8540" t="s">
        <v>9</v>
      </c>
      <c r="F8540" t="s">
        <v>126</v>
      </c>
      <c r="G8540" t="s">
        <v>377</v>
      </c>
      <c r="H8540" s="135" t="s">
        <v>1601</v>
      </c>
      <c r="I8540" t="s">
        <v>1454</v>
      </c>
      <c r="J8540" s="20">
        <v>30</v>
      </c>
      <c r="K8540" s="20" t="s">
        <v>9</v>
      </c>
      <c r="L8540" t="s">
        <v>1464</v>
      </c>
      <c r="M8540" s="20">
        <v>6.6</v>
      </c>
      <c r="N8540" s="20">
        <v>9.4</v>
      </c>
      <c r="AE8540">
        <f t="shared" si="133"/>
        <v>2006</v>
      </c>
    </row>
    <row r="8541" spans="1:31" x14ac:dyDescent="0.25">
      <c r="A8541" s="7">
        <v>8538</v>
      </c>
      <c r="B8541" s="8">
        <v>39032</v>
      </c>
      <c r="C8541" t="s">
        <v>3</v>
      </c>
      <c r="D8541" t="s">
        <v>840</v>
      </c>
      <c r="E8541" t="s">
        <v>9</v>
      </c>
      <c r="F8541" t="s">
        <v>828</v>
      </c>
      <c r="G8541" t="s">
        <v>24</v>
      </c>
      <c r="H8541" s="135" t="s">
        <v>1497</v>
      </c>
      <c r="I8541" t="s">
        <v>1454</v>
      </c>
      <c r="J8541" s="20">
        <v>22</v>
      </c>
      <c r="K8541" s="20" t="s">
        <v>9</v>
      </c>
      <c r="L8541" t="s">
        <v>1464</v>
      </c>
      <c r="M8541" s="20">
        <v>4.84</v>
      </c>
      <c r="N8541" s="20">
        <v>7.16</v>
      </c>
      <c r="AE8541">
        <f t="shared" si="133"/>
        <v>2006</v>
      </c>
    </row>
    <row r="8542" spans="1:31" x14ac:dyDescent="0.25">
      <c r="A8542" s="7">
        <v>8539</v>
      </c>
      <c r="B8542" s="8">
        <v>39032</v>
      </c>
      <c r="C8542" t="s">
        <v>3</v>
      </c>
      <c r="D8542" t="s">
        <v>770</v>
      </c>
      <c r="E8542" t="s">
        <v>9</v>
      </c>
      <c r="F8542" t="s">
        <v>795</v>
      </c>
      <c r="G8542" t="s">
        <v>648</v>
      </c>
      <c r="H8542" s="135" t="s">
        <v>1795</v>
      </c>
      <c r="I8542" t="s">
        <v>1454</v>
      </c>
      <c r="J8542" s="20">
        <v>30</v>
      </c>
      <c r="K8542" s="20" t="s">
        <v>3</v>
      </c>
      <c r="L8542" t="s">
        <v>1464</v>
      </c>
      <c r="M8542" s="20">
        <v>9.4</v>
      </c>
      <c r="N8542" s="20">
        <v>6.6</v>
      </c>
      <c r="AE8542">
        <f t="shared" si="133"/>
        <v>2006</v>
      </c>
    </row>
    <row r="8543" spans="1:31" x14ac:dyDescent="0.25">
      <c r="A8543" s="7">
        <v>8540</v>
      </c>
      <c r="B8543" s="8">
        <v>39032</v>
      </c>
      <c r="C8543" t="s">
        <v>3</v>
      </c>
      <c r="D8543" t="s">
        <v>392</v>
      </c>
      <c r="E8543" t="s">
        <v>9</v>
      </c>
      <c r="F8543" t="s">
        <v>469</v>
      </c>
      <c r="G8543" t="s">
        <v>377</v>
      </c>
      <c r="H8543" s="9" t="s">
        <v>2099</v>
      </c>
      <c r="I8543" t="s">
        <v>1454</v>
      </c>
      <c r="J8543" s="20">
        <v>12</v>
      </c>
      <c r="K8543" s="20" t="s">
        <v>1465</v>
      </c>
      <c r="L8543" t="s">
        <v>1466</v>
      </c>
      <c r="M8543" s="20">
        <v>3</v>
      </c>
      <c r="N8543" s="20">
        <v>3</v>
      </c>
      <c r="AE8543">
        <f t="shared" si="133"/>
        <v>2006</v>
      </c>
    </row>
    <row r="8544" spans="1:31" x14ac:dyDescent="0.25">
      <c r="A8544" s="7">
        <v>8541</v>
      </c>
      <c r="B8544" s="8">
        <v>39032</v>
      </c>
      <c r="C8544" t="s">
        <v>3</v>
      </c>
      <c r="D8544" t="s">
        <v>678</v>
      </c>
      <c r="E8544" t="s">
        <v>9</v>
      </c>
      <c r="F8544" t="s">
        <v>679</v>
      </c>
      <c r="G8544" t="s">
        <v>732</v>
      </c>
      <c r="H8544" s="135" t="s">
        <v>2237</v>
      </c>
      <c r="I8544" t="s">
        <v>1454</v>
      </c>
      <c r="J8544" s="20">
        <v>13</v>
      </c>
      <c r="K8544" s="20" t="s">
        <v>3</v>
      </c>
      <c r="L8544" t="s">
        <v>1464</v>
      </c>
      <c r="M8544" s="20">
        <v>4.6400000000000006</v>
      </c>
      <c r="N8544" s="20">
        <v>2.86</v>
      </c>
      <c r="AE8544">
        <f t="shared" si="133"/>
        <v>2006</v>
      </c>
    </row>
    <row r="8545" spans="1:31" x14ac:dyDescent="0.25">
      <c r="A8545" s="7">
        <v>8542</v>
      </c>
      <c r="B8545" s="8">
        <v>39033</v>
      </c>
      <c r="C8545" t="s">
        <v>3</v>
      </c>
      <c r="D8545" t="s">
        <v>213</v>
      </c>
      <c r="E8545" t="s">
        <v>9</v>
      </c>
      <c r="F8545" t="s">
        <v>823</v>
      </c>
      <c r="G8545" t="s">
        <v>24</v>
      </c>
      <c r="H8545" s="135" t="s">
        <v>1555</v>
      </c>
      <c r="I8545" t="s">
        <v>1455</v>
      </c>
      <c r="J8545" s="20">
        <v>10</v>
      </c>
      <c r="K8545" s="20" t="s">
        <v>3</v>
      </c>
      <c r="L8545" t="s">
        <v>1463</v>
      </c>
      <c r="M8545" s="20">
        <v>1.8</v>
      </c>
      <c r="N8545" s="20">
        <v>1.2</v>
      </c>
      <c r="AE8545">
        <f t="shared" si="133"/>
        <v>2006</v>
      </c>
    </row>
    <row r="8546" spans="1:31" x14ac:dyDescent="0.25">
      <c r="A8546" s="7">
        <v>8543</v>
      </c>
      <c r="B8546" s="8">
        <v>39033</v>
      </c>
      <c r="C8546" t="s">
        <v>3</v>
      </c>
      <c r="D8546" t="s">
        <v>823</v>
      </c>
      <c r="E8546" t="s">
        <v>9</v>
      </c>
      <c r="F8546" t="s">
        <v>213</v>
      </c>
      <c r="G8546" t="s">
        <v>24</v>
      </c>
      <c r="H8546" s="135" t="s">
        <v>1555</v>
      </c>
      <c r="I8546" t="s">
        <v>1455</v>
      </c>
      <c r="J8546" s="20">
        <v>10</v>
      </c>
      <c r="K8546" s="20" t="s">
        <v>3</v>
      </c>
      <c r="L8546" t="s">
        <v>1464</v>
      </c>
      <c r="M8546" s="20">
        <v>1.9</v>
      </c>
      <c r="N8546" s="20">
        <v>1.1000000000000001</v>
      </c>
      <c r="AE8546">
        <f t="shared" si="133"/>
        <v>2006</v>
      </c>
    </row>
    <row r="8547" spans="1:31" x14ac:dyDescent="0.25">
      <c r="A8547" s="7">
        <v>8544</v>
      </c>
      <c r="B8547" s="8">
        <v>39033</v>
      </c>
      <c r="C8547" t="s">
        <v>3</v>
      </c>
      <c r="D8547" t="s">
        <v>690</v>
      </c>
      <c r="E8547" t="s">
        <v>9</v>
      </c>
      <c r="F8547" t="s">
        <v>761</v>
      </c>
      <c r="G8547" t="s">
        <v>65</v>
      </c>
      <c r="H8547" s="135" t="s">
        <v>1496</v>
      </c>
      <c r="I8547" t="s">
        <v>1454</v>
      </c>
      <c r="J8547" s="20">
        <v>18</v>
      </c>
      <c r="K8547" s="20" t="s">
        <v>1465</v>
      </c>
      <c r="L8547" t="s">
        <v>1466</v>
      </c>
      <c r="M8547" s="20">
        <v>4.5</v>
      </c>
      <c r="N8547" s="20">
        <v>4.5</v>
      </c>
      <c r="AE8547">
        <f t="shared" si="133"/>
        <v>2006</v>
      </c>
    </row>
    <row r="8548" spans="1:31" x14ac:dyDescent="0.25">
      <c r="A8548" s="7">
        <v>8545</v>
      </c>
      <c r="B8548" s="8">
        <v>39033</v>
      </c>
      <c r="C8548" t="s">
        <v>3</v>
      </c>
      <c r="D8548" t="s">
        <v>830</v>
      </c>
      <c r="E8548" t="s">
        <v>9</v>
      </c>
      <c r="F8548" t="s">
        <v>787</v>
      </c>
      <c r="G8548" t="s">
        <v>648</v>
      </c>
      <c r="H8548" s="135" t="s">
        <v>1792</v>
      </c>
      <c r="I8548" t="s">
        <v>1455</v>
      </c>
      <c r="J8548" s="20">
        <v>6</v>
      </c>
      <c r="K8548" s="20" t="s">
        <v>1465</v>
      </c>
      <c r="L8548" t="s">
        <v>1466</v>
      </c>
      <c r="M8548" s="20">
        <v>0.75</v>
      </c>
      <c r="N8548" s="20">
        <v>0.75</v>
      </c>
      <c r="AE8548">
        <f t="shared" si="133"/>
        <v>2006</v>
      </c>
    </row>
    <row r="8549" spans="1:31" x14ac:dyDescent="0.25">
      <c r="A8549" s="7">
        <v>8546</v>
      </c>
      <c r="B8549" s="8">
        <v>39033</v>
      </c>
      <c r="C8549" t="s">
        <v>3</v>
      </c>
      <c r="D8549" t="s">
        <v>830</v>
      </c>
      <c r="E8549" t="s">
        <v>9</v>
      </c>
      <c r="F8549" t="s">
        <v>787</v>
      </c>
      <c r="G8549" t="s">
        <v>648</v>
      </c>
      <c r="H8549" s="135" t="s">
        <v>1792</v>
      </c>
      <c r="I8549" t="s">
        <v>1455</v>
      </c>
      <c r="J8549" s="20">
        <v>6</v>
      </c>
      <c r="K8549" s="20" t="s">
        <v>3</v>
      </c>
      <c r="L8549" t="s">
        <v>1463</v>
      </c>
      <c r="M8549" s="20">
        <v>1.28</v>
      </c>
      <c r="N8549" s="20">
        <v>0.72</v>
      </c>
      <c r="AE8549">
        <f t="shared" si="133"/>
        <v>2006</v>
      </c>
    </row>
    <row r="8550" spans="1:31" x14ac:dyDescent="0.25">
      <c r="A8550" s="7">
        <v>8547</v>
      </c>
      <c r="B8550" s="8">
        <v>39033</v>
      </c>
      <c r="C8550" t="s">
        <v>3</v>
      </c>
      <c r="D8550" t="s">
        <v>787</v>
      </c>
      <c r="E8550" t="s">
        <v>9</v>
      </c>
      <c r="F8550" t="s">
        <v>830</v>
      </c>
      <c r="G8550" t="s">
        <v>648</v>
      </c>
      <c r="H8550" s="135" t="s">
        <v>1792</v>
      </c>
      <c r="I8550" t="s">
        <v>1455</v>
      </c>
      <c r="J8550" s="20">
        <v>6</v>
      </c>
      <c r="K8550" s="20" t="s">
        <v>1465</v>
      </c>
      <c r="L8550" t="s">
        <v>1466</v>
      </c>
      <c r="M8550" s="20">
        <v>0.75</v>
      </c>
      <c r="N8550" s="20">
        <v>0.75</v>
      </c>
      <c r="AE8550">
        <f t="shared" si="133"/>
        <v>2006</v>
      </c>
    </row>
    <row r="8551" spans="1:31" x14ac:dyDescent="0.25">
      <c r="A8551" s="7">
        <v>8548</v>
      </c>
      <c r="B8551" s="8">
        <v>39033</v>
      </c>
      <c r="C8551" t="s">
        <v>3</v>
      </c>
      <c r="D8551" t="s">
        <v>787</v>
      </c>
      <c r="E8551" t="s">
        <v>9</v>
      </c>
      <c r="F8551" t="s">
        <v>830</v>
      </c>
      <c r="G8551" t="s">
        <v>648</v>
      </c>
      <c r="H8551" s="135" t="s">
        <v>1792</v>
      </c>
      <c r="I8551" t="s">
        <v>1455</v>
      </c>
      <c r="J8551" s="20">
        <v>6</v>
      </c>
      <c r="K8551" s="20" t="s">
        <v>3</v>
      </c>
      <c r="L8551" t="s">
        <v>1463</v>
      </c>
      <c r="M8551" s="20">
        <v>1.28</v>
      </c>
      <c r="N8551" s="20">
        <v>0.72</v>
      </c>
      <c r="AE8551">
        <f t="shared" si="133"/>
        <v>2006</v>
      </c>
    </row>
    <row r="8552" spans="1:31" x14ac:dyDescent="0.25">
      <c r="A8552" s="7">
        <v>8549</v>
      </c>
      <c r="B8552" s="8">
        <v>39033</v>
      </c>
      <c r="C8552" t="s">
        <v>3</v>
      </c>
      <c r="D8552" t="s">
        <v>521</v>
      </c>
      <c r="E8552" t="s">
        <v>9</v>
      </c>
      <c r="F8552" t="s">
        <v>543</v>
      </c>
      <c r="G8552" t="s">
        <v>377</v>
      </c>
      <c r="H8552" s="9" t="s">
        <v>2134</v>
      </c>
      <c r="I8552" t="s">
        <v>1454</v>
      </c>
      <c r="J8552" s="20">
        <v>53</v>
      </c>
      <c r="K8552" s="20" t="s">
        <v>9</v>
      </c>
      <c r="L8552" t="s">
        <v>1464</v>
      </c>
      <c r="M8552" s="20">
        <v>11.66</v>
      </c>
      <c r="N8552" s="20">
        <v>15.84</v>
      </c>
      <c r="AE8552">
        <f t="shared" si="133"/>
        <v>2006</v>
      </c>
    </row>
    <row r="8553" spans="1:31" x14ac:dyDescent="0.25">
      <c r="A8553" s="7">
        <v>8550</v>
      </c>
      <c r="B8553" s="8">
        <v>39033</v>
      </c>
      <c r="C8553" t="s">
        <v>3</v>
      </c>
      <c r="D8553" t="s">
        <v>791</v>
      </c>
      <c r="E8553" t="s">
        <v>9</v>
      </c>
      <c r="F8553" t="s">
        <v>810</v>
      </c>
      <c r="G8553" t="s">
        <v>648</v>
      </c>
      <c r="H8553" s="136" t="s">
        <v>1496</v>
      </c>
      <c r="I8553" t="s">
        <v>1454</v>
      </c>
      <c r="J8553" s="20">
        <v>12</v>
      </c>
      <c r="K8553" s="20" t="s">
        <v>9</v>
      </c>
      <c r="L8553" t="s">
        <v>1464</v>
      </c>
      <c r="M8553" s="20">
        <v>2.64</v>
      </c>
      <c r="N8553" s="20">
        <v>4.3599999999999994</v>
      </c>
      <c r="AE8553">
        <f t="shared" si="133"/>
        <v>2006</v>
      </c>
    </row>
    <row r="8554" spans="1:31" x14ac:dyDescent="0.25">
      <c r="A8554" s="7">
        <v>8551</v>
      </c>
      <c r="B8554" s="8">
        <v>39033</v>
      </c>
      <c r="C8554" t="s">
        <v>3</v>
      </c>
      <c r="D8554" t="s">
        <v>72</v>
      </c>
      <c r="E8554" t="s">
        <v>9</v>
      </c>
      <c r="F8554" t="s">
        <v>640</v>
      </c>
      <c r="G8554" t="s">
        <v>732</v>
      </c>
      <c r="H8554" s="135" t="s">
        <v>2223</v>
      </c>
      <c r="I8554" t="s">
        <v>1454</v>
      </c>
      <c r="J8554" s="20">
        <v>42</v>
      </c>
      <c r="K8554" s="20" t="s">
        <v>9</v>
      </c>
      <c r="L8554" t="s">
        <v>1464</v>
      </c>
      <c r="M8554" s="20">
        <v>9.24</v>
      </c>
      <c r="N8554" s="20">
        <v>12.76</v>
      </c>
      <c r="AE8554">
        <f t="shared" si="133"/>
        <v>2006</v>
      </c>
    </row>
    <row r="8555" spans="1:31" x14ac:dyDescent="0.25">
      <c r="A8555" s="7">
        <v>8552</v>
      </c>
      <c r="B8555" s="8">
        <v>39033</v>
      </c>
      <c r="C8555" t="s">
        <v>3</v>
      </c>
      <c r="D8555" t="s">
        <v>787</v>
      </c>
      <c r="E8555" t="s">
        <v>9</v>
      </c>
      <c r="F8555" t="s">
        <v>823</v>
      </c>
      <c r="G8555" t="s">
        <v>732</v>
      </c>
      <c r="H8555" s="135" t="s">
        <v>1496</v>
      </c>
      <c r="I8555" t="s">
        <v>1455</v>
      </c>
      <c r="J8555" s="20">
        <v>24</v>
      </c>
      <c r="K8555" s="20" t="s">
        <v>9</v>
      </c>
      <c r="L8555" t="s">
        <v>1464</v>
      </c>
      <c r="M8555" s="20">
        <v>2.64</v>
      </c>
      <c r="N8555" s="20">
        <v>3.86</v>
      </c>
      <c r="AE8555">
        <f t="shared" si="133"/>
        <v>2006</v>
      </c>
    </row>
    <row r="8556" spans="1:31" x14ac:dyDescent="0.25">
      <c r="A8556" s="7">
        <v>8553</v>
      </c>
      <c r="B8556" s="8">
        <v>39034</v>
      </c>
      <c r="C8556" t="s">
        <v>3</v>
      </c>
      <c r="D8556" t="s">
        <v>811</v>
      </c>
      <c r="E8556" t="s">
        <v>9</v>
      </c>
      <c r="F8556" t="s">
        <v>787</v>
      </c>
      <c r="G8556" t="s">
        <v>17</v>
      </c>
      <c r="H8556" s="135" t="s">
        <v>1518</v>
      </c>
      <c r="I8556" t="s">
        <v>1455</v>
      </c>
      <c r="J8556" s="20">
        <v>11</v>
      </c>
      <c r="K8556" s="20" t="s">
        <v>9</v>
      </c>
      <c r="L8556" t="s">
        <v>1464</v>
      </c>
      <c r="M8556" s="20">
        <v>1.21</v>
      </c>
      <c r="N8556" s="20">
        <v>2.04</v>
      </c>
      <c r="AE8556">
        <f t="shared" si="133"/>
        <v>2006</v>
      </c>
    </row>
    <row r="8557" spans="1:31" x14ac:dyDescent="0.25">
      <c r="A8557" s="7">
        <v>8554</v>
      </c>
      <c r="B8557" s="8">
        <v>39034</v>
      </c>
      <c r="C8557" t="s">
        <v>3</v>
      </c>
      <c r="D8557" t="s">
        <v>834</v>
      </c>
      <c r="E8557" t="s">
        <v>9</v>
      </c>
      <c r="F8557" t="s">
        <v>833</v>
      </c>
      <c r="G8557" t="s">
        <v>648</v>
      </c>
      <c r="H8557" s="135" t="s">
        <v>1806</v>
      </c>
      <c r="I8557" t="s">
        <v>1454</v>
      </c>
      <c r="J8557" s="20">
        <v>17</v>
      </c>
      <c r="K8557" s="20" t="s">
        <v>3</v>
      </c>
      <c r="L8557" t="s">
        <v>1463</v>
      </c>
      <c r="M8557" s="20">
        <v>5.42</v>
      </c>
      <c r="N8557" s="20">
        <v>4.08</v>
      </c>
      <c r="AE8557">
        <f t="shared" si="133"/>
        <v>2006</v>
      </c>
    </row>
    <row r="8558" spans="1:31" x14ac:dyDescent="0.25">
      <c r="A8558" s="7">
        <v>8555</v>
      </c>
      <c r="B8558" s="8">
        <v>39034</v>
      </c>
      <c r="C8558" t="s">
        <v>3</v>
      </c>
      <c r="D8558" t="s">
        <v>779</v>
      </c>
      <c r="E8558" t="s">
        <v>9</v>
      </c>
      <c r="F8558" t="s">
        <v>844</v>
      </c>
      <c r="G8558" t="s">
        <v>648</v>
      </c>
      <c r="H8558" s="135" t="s">
        <v>1944</v>
      </c>
      <c r="I8558" t="s">
        <v>1454</v>
      </c>
      <c r="J8558" s="20">
        <v>18</v>
      </c>
      <c r="K8558" s="20" t="s">
        <v>3</v>
      </c>
      <c r="L8558" t="s">
        <v>1464</v>
      </c>
      <c r="M8558" s="20">
        <v>6.04</v>
      </c>
      <c r="N8558" s="20">
        <v>3.96</v>
      </c>
      <c r="AE8558">
        <f t="shared" si="133"/>
        <v>2006</v>
      </c>
    </row>
    <row r="8559" spans="1:31" x14ac:dyDescent="0.25">
      <c r="A8559" s="7">
        <v>8556</v>
      </c>
      <c r="B8559" s="8">
        <v>39034</v>
      </c>
      <c r="C8559" t="s">
        <v>3</v>
      </c>
      <c r="D8559" t="s">
        <v>787</v>
      </c>
      <c r="E8559" t="s">
        <v>9</v>
      </c>
      <c r="F8559" t="s">
        <v>782</v>
      </c>
      <c r="G8559" t="s">
        <v>714</v>
      </c>
      <c r="H8559" s="135" t="s">
        <v>1496</v>
      </c>
      <c r="I8559" t="s">
        <v>1454</v>
      </c>
      <c r="J8559" s="20">
        <v>60</v>
      </c>
      <c r="K8559" s="20" t="s">
        <v>9</v>
      </c>
      <c r="L8559" t="s">
        <v>1464</v>
      </c>
      <c r="M8559" s="20">
        <v>13.2</v>
      </c>
      <c r="N8559" s="20">
        <v>17.8</v>
      </c>
      <c r="AE8559">
        <f t="shared" si="133"/>
        <v>2006</v>
      </c>
    </row>
    <row r="8560" spans="1:31" x14ac:dyDescent="0.25">
      <c r="A8560" s="7">
        <v>8557</v>
      </c>
      <c r="B8560" s="8">
        <v>39034</v>
      </c>
      <c r="C8560" t="s">
        <v>3</v>
      </c>
      <c r="D8560" t="s">
        <v>789</v>
      </c>
      <c r="E8560" t="s">
        <v>9</v>
      </c>
      <c r="F8560" t="s">
        <v>784</v>
      </c>
      <c r="G8560" t="s">
        <v>732</v>
      </c>
      <c r="H8560" s="135" t="s">
        <v>1496</v>
      </c>
      <c r="I8560" t="s">
        <v>1454</v>
      </c>
      <c r="J8560" s="20">
        <v>56</v>
      </c>
      <c r="K8560" s="20" t="s">
        <v>3</v>
      </c>
      <c r="L8560" t="s">
        <v>1464</v>
      </c>
      <c r="M8560" s="20">
        <v>16.68</v>
      </c>
      <c r="N8560" s="20">
        <v>12.32</v>
      </c>
      <c r="AE8560">
        <f t="shared" si="133"/>
        <v>2006</v>
      </c>
    </row>
    <row r="8561" spans="1:31" x14ac:dyDescent="0.25">
      <c r="A8561" s="7">
        <v>8558</v>
      </c>
      <c r="B8561" s="8">
        <v>39035</v>
      </c>
      <c r="C8561" t="s">
        <v>3</v>
      </c>
      <c r="D8561" t="s">
        <v>213</v>
      </c>
      <c r="E8561" t="s">
        <v>9</v>
      </c>
      <c r="F8561" t="s">
        <v>700</v>
      </c>
      <c r="G8561" t="s">
        <v>714</v>
      </c>
      <c r="H8561" s="135" t="s">
        <v>2001</v>
      </c>
      <c r="I8561" t="s">
        <v>1454</v>
      </c>
      <c r="J8561" s="20">
        <v>15</v>
      </c>
      <c r="K8561" s="20" t="s">
        <v>3</v>
      </c>
      <c r="L8561" t="s">
        <v>1464</v>
      </c>
      <c r="M8561" s="20">
        <v>5.2</v>
      </c>
      <c r="N8561" s="20">
        <v>3.3</v>
      </c>
      <c r="AE8561">
        <f t="shared" si="133"/>
        <v>2006</v>
      </c>
    </row>
    <row r="8562" spans="1:31" x14ac:dyDescent="0.25">
      <c r="A8562" s="7">
        <v>8559</v>
      </c>
      <c r="B8562" s="8">
        <v>39035</v>
      </c>
      <c r="C8562" t="s">
        <v>3</v>
      </c>
      <c r="D8562" t="s">
        <v>844</v>
      </c>
      <c r="E8562" t="s">
        <v>9</v>
      </c>
      <c r="F8562" t="s">
        <v>787</v>
      </c>
      <c r="G8562" t="s">
        <v>714</v>
      </c>
      <c r="H8562" s="135" t="s">
        <v>1998</v>
      </c>
      <c r="I8562" t="s">
        <v>1454</v>
      </c>
      <c r="J8562" s="20">
        <v>15</v>
      </c>
      <c r="K8562" s="20" t="s">
        <v>9</v>
      </c>
      <c r="L8562" t="s">
        <v>1464</v>
      </c>
      <c r="M8562" s="20">
        <v>3.3</v>
      </c>
      <c r="N8562" s="20">
        <v>5.2</v>
      </c>
      <c r="AE8562">
        <f t="shared" si="133"/>
        <v>2006</v>
      </c>
    </row>
    <row r="8563" spans="1:31" x14ac:dyDescent="0.25">
      <c r="A8563" s="7">
        <v>8560</v>
      </c>
      <c r="B8563" s="8">
        <v>39035</v>
      </c>
      <c r="C8563" t="s">
        <v>3</v>
      </c>
      <c r="D8563" t="s">
        <v>787</v>
      </c>
      <c r="E8563" t="s">
        <v>9</v>
      </c>
      <c r="F8563" t="s">
        <v>844</v>
      </c>
      <c r="G8563" t="s">
        <v>714</v>
      </c>
      <c r="H8563" s="135" t="s">
        <v>1998</v>
      </c>
      <c r="I8563" t="s">
        <v>1454</v>
      </c>
      <c r="J8563" s="20">
        <v>15</v>
      </c>
      <c r="K8563" s="20" t="s">
        <v>9</v>
      </c>
      <c r="L8563" t="s">
        <v>1464</v>
      </c>
      <c r="M8563" s="20">
        <v>3.3</v>
      </c>
      <c r="N8563" s="20">
        <v>5.2</v>
      </c>
      <c r="AE8563">
        <f t="shared" si="133"/>
        <v>2006</v>
      </c>
    </row>
    <row r="8564" spans="1:31" x14ac:dyDescent="0.25">
      <c r="A8564" s="7">
        <v>8561</v>
      </c>
      <c r="B8564" s="8">
        <v>39035</v>
      </c>
      <c r="C8564" t="s">
        <v>3</v>
      </c>
      <c r="D8564" t="s">
        <v>834</v>
      </c>
      <c r="E8564" t="s">
        <v>9</v>
      </c>
      <c r="F8564" t="s">
        <v>787</v>
      </c>
      <c r="G8564" t="s">
        <v>648</v>
      </c>
      <c r="H8564" s="135" t="s">
        <v>1885</v>
      </c>
      <c r="I8564" t="s">
        <v>1455</v>
      </c>
      <c r="J8564" s="20">
        <v>5</v>
      </c>
      <c r="K8564" s="20" t="s">
        <v>3</v>
      </c>
      <c r="L8564" t="s">
        <v>1464</v>
      </c>
      <c r="M8564" s="20">
        <v>1.2</v>
      </c>
      <c r="N8564" s="20">
        <v>0.55000000000000004</v>
      </c>
      <c r="AE8564">
        <f t="shared" si="133"/>
        <v>2006</v>
      </c>
    </row>
    <row r="8565" spans="1:31" x14ac:dyDescent="0.25">
      <c r="A8565" s="7">
        <v>8562</v>
      </c>
      <c r="B8565" s="8">
        <v>39035</v>
      </c>
      <c r="C8565" t="s">
        <v>3</v>
      </c>
      <c r="D8565" t="s">
        <v>787</v>
      </c>
      <c r="E8565" t="s">
        <v>9</v>
      </c>
      <c r="F8565" t="s">
        <v>834</v>
      </c>
      <c r="G8565" t="s">
        <v>648</v>
      </c>
      <c r="H8565" s="135" t="s">
        <v>1885</v>
      </c>
      <c r="I8565" t="s">
        <v>1455</v>
      </c>
      <c r="J8565" s="20">
        <v>5</v>
      </c>
      <c r="K8565" s="20" t="s">
        <v>3</v>
      </c>
      <c r="L8565" t="s">
        <v>1464</v>
      </c>
      <c r="M8565" s="20">
        <v>1.2</v>
      </c>
      <c r="N8565" s="20">
        <v>0.55000000000000004</v>
      </c>
      <c r="AE8565">
        <f t="shared" si="133"/>
        <v>2006</v>
      </c>
    </row>
    <row r="8566" spans="1:31" x14ac:dyDescent="0.25">
      <c r="A8566" s="7">
        <v>8563</v>
      </c>
      <c r="B8566" s="8">
        <v>39035</v>
      </c>
      <c r="C8566" t="s">
        <v>3</v>
      </c>
      <c r="D8566" t="s">
        <v>830</v>
      </c>
      <c r="E8566" t="s">
        <v>9</v>
      </c>
      <c r="F8566" t="s">
        <v>787</v>
      </c>
      <c r="G8566" t="s">
        <v>648</v>
      </c>
      <c r="H8566" s="135" t="s">
        <v>2314</v>
      </c>
      <c r="I8566" t="s">
        <v>1455</v>
      </c>
      <c r="J8566" s="20">
        <v>4</v>
      </c>
      <c r="K8566" s="20" t="s">
        <v>1465</v>
      </c>
      <c r="L8566" t="s">
        <v>1466</v>
      </c>
      <c r="M8566" s="20">
        <v>0.5</v>
      </c>
      <c r="N8566" s="20">
        <v>0.5</v>
      </c>
      <c r="AE8566">
        <f t="shared" si="133"/>
        <v>2006</v>
      </c>
    </row>
    <row r="8567" spans="1:31" x14ac:dyDescent="0.25">
      <c r="A8567" s="7">
        <v>8564</v>
      </c>
      <c r="B8567" s="8">
        <v>39035</v>
      </c>
      <c r="C8567" t="s">
        <v>3</v>
      </c>
      <c r="D8567" t="s">
        <v>830</v>
      </c>
      <c r="E8567" t="s">
        <v>9</v>
      </c>
      <c r="F8567" t="s">
        <v>787</v>
      </c>
      <c r="G8567" t="s">
        <v>648</v>
      </c>
      <c r="H8567" s="135" t="s">
        <v>2314</v>
      </c>
      <c r="I8567" t="s">
        <v>1455</v>
      </c>
      <c r="J8567" s="20">
        <v>4</v>
      </c>
      <c r="K8567" s="20" t="s">
        <v>9</v>
      </c>
      <c r="L8567" t="s">
        <v>1463</v>
      </c>
      <c r="M8567" s="20">
        <v>0.48</v>
      </c>
      <c r="N8567" s="20">
        <v>1.02</v>
      </c>
      <c r="AE8567">
        <f t="shared" si="133"/>
        <v>2006</v>
      </c>
    </row>
    <row r="8568" spans="1:31" x14ac:dyDescent="0.25">
      <c r="A8568" s="7">
        <v>8565</v>
      </c>
      <c r="B8568" s="8">
        <v>39035</v>
      </c>
      <c r="C8568" t="s">
        <v>3</v>
      </c>
      <c r="D8568" t="s">
        <v>787</v>
      </c>
      <c r="E8568" t="s">
        <v>9</v>
      </c>
      <c r="F8568" t="s">
        <v>830</v>
      </c>
      <c r="G8568" t="s">
        <v>648</v>
      </c>
      <c r="H8568" s="135" t="s">
        <v>2314</v>
      </c>
      <c r="I8568" t="s">
        <v>1455</v>
      </c>
      <c r="J8568" s="20">
        <v>4</v>
      </c>
      <c r="K8568" s="20" t="s">
        <v>1465</v>
      </c>
      <c r="L8568" t="s">
        <v>1466</v>
      </c>
      <c r="M8568" s="20">
        <v>0.5</v>
      </c>
      <c r="N8568" s="20">
        <v>0.5</v>
      </c>
      <c r="AE8568">
        <f t="shared" si="133"/>
        <v>2006</v>
      </c>
    </row>
    <row r="8569" spans="1:31" x14ac:dyDescent="0.25">
      <c r="A8569" s="7">
        <v>8566</v>
      </c>
      <c r="B8569" s="8">
        <v>39035</v>
      </c>
      <c r="C8569" t="s">
        <v>3</v>
      </c>
      <c r="D8569" t="s">
        <v>787</v>
      </c>
      <c r="E8569" t="s">
        <v>9</v>
      </c>
      <c r="F8569" t="s">
        <v>830</v>
      </c>
      <c r="G8569" t="s">
        <v>648</v>
      </c>
      <c r="H8569" s="135" t="s">
        <v>2314</v>
      </c>
      <c r="I8569" t="s">
        <v>1455</v>
      </c>
      <c r="J8569" s="20">
        <v>4</v>
      </c>
      <c r="K8569" s="20" t="s">
        <v>9</v>
      </c>
      <c r="L8569" t="s">
        <v>1463</v>
      </c>
      <c r="M8569" s="20">
        <v>0.48</v>
      </c>
      <c r="N8569" s="20">
        <v>1.02</v>
      </c>
      <c r="AE8569">
        <f t="shared" si="133"/>
        <v>2006</v>
      </c>
    </row>
    <row r="8570" spans="1:31" x14ac:dyDescent="0.25">
      <c r="A8570" s="7">
        <v>8567</v>
      </c>
      <c r="B8570" s="8">
        <v>39035</v>
      </c>
      <c r="C8570" t="s">
        <v>3</v>
      </c>
      <c r="D8570" t="s">
        <v>834</v>
      </c>
      <c r="E8570" t="s">
        <v>9</v>
      </c>
      <c r="F8570" t="s">
        <v>787</v>
      </c>
      <c r="G8570" t="s">
        <v>648</v>
      </c>
      <c r="H8570" s="135" t="s">
        <v>2311</v>
      </c>
      <c r="I8570" t="s">
        <v>1455</v>
      </c>
      <c r="J8570" s="20">
        <v>31</v>
      </c>
      <c r="K8570" s="20" t="s">
        <v>3</v>
      </c>
      <c r="L8570" t="s">
        <v>1464</v>
      </c>
      <c r="M8570" s="20">
        <v>4.84</v>
      </c>
      <c r="N8570" s="20">
        <v>3.41</v>
      </c>
      <c r="AE8570">
        <f t="shared" si="133"/>
        <v>2006</v>
      </c>
    </row>
    <row r="8571" spans="1:31" x14ac:dyDescent="0.25">
      <c r="A8571" s="7">
        <v>8568</v>
      </c>
      <c r="B8571" s="8">
        <v>39036</v>
      </c>
      <c r="C8571" t="s">
        <v>3</v>
      </c>
      <c r="D8571" t="s">
        <v>845</v>
      </c>
      <c r="E8571" t="s">
        <v>9</v>
      </c>
      <c r="F8571" t="s">
        <v>542</v>
      </c>
      <c r="G8571" t="s">
        <v>648</v>
      </c>
      <c r="H8571" s="135" t="s">
        <v>1877</v>
      </c>
      <c r="I8571" t="s">
        <v>1458</v>
      </c>
      <c r="J8571" s="20">
        <v>6</v>
      </c>
      <c r="K8571" s="20" t="s">
        <v>9</v>
      </c>
      <c r="L8571" t="s">
        <v>1464</v>
      </c>
      <c r="M8571" s="20">
        <v>30</v>
      </c>
      <c r="N8571" s="20">
        <v>10</v>
      </c>
      <c r="AE8571">
        <f t="shared" si="133"/>
        <v>2006</v>
      </c>
    </row>
    <row r="8572" spans="1:31" x14ac:dyDescent="0.25">
      <c r="A8572" s="7">
        <v>8569</v>
      </c>
      <c r="B8572" s="8">
        <v>39036</v>
      </c>
      <c r="C8572" t="s">
        <v>3</v>
      </c>
      <c r="D8572" t="s">
        <v>830</v>
      </c>
      <c r="E8572" t="s">
        <v>9</v>
      </c>
      <c r="F8572" t="s">
        <v>773</v>
      </c>
      <c r="G8572" t="s">
        <v>14</v>
      </c>
      <c r="H8572" s="135" t="s">
        <v>1492</v>
      </c>
      <c r="I8572" t="s">
        <v>1454</v>
      </c>
      <c r="J8572" s="20">
        <v>46</v>
      </c>
      <c r="K8572" s="20" t="s">
        <v>3</v>
      </c>
      <c r="L8572" t="s">
        <v>1464</v>
      </c>
      <c r="M8572" s="20">
        <v>13.879999999999999</v>
      </c>
      <c r="N8572" s="20">
        <v>10.120000000000001</v>
      </c>
      <c r="AE8572">
        <f t="shared" si="133"/>
        <v>2006</v>
      </c>
    </row>
    <row r="8573" spans="1:31" x14ac:dyDescent="0.25">
      <c r="A8573" s="7">
        <v>8570</v>
      </c>
      <c r="B8573" s="8">
        <v>39036</v>
      </c>
      <c r="C8573" t="s">
        <v>3</v>
      </c>
      <c r="D8573" t="s">
        <v>557</v>
      </c>
      <c r="E8573" t="s">
        <v>9</v>
      </c>
      <c r="F8573" t="s">
        <v>727</v>
      </c>
      <c r="G8573" t="s">
        <v>377</v>
      </c>
      <c r="H8573" s="9" t="s">
        <v>2407</v>
      </c>
      <c r="I8573" t="s">
        <v>1454</v>
      </c>
      <c r="J8573" s="20">
        <v>9</v>
      </c>
      <c r="K8573" s="20" t="s">
        <v>3</v>
      </c>
      <c r="L8573" t="s">
        <v>1464</v>
      </c>
      <c r="M8573" s="20">
        <v>3.52</v>
      </c>
      <c r="N8573" s="20">
        <v>1.98</v>
      </c>
      <c r="AE8573">
        <f t="shared" si="133"/>
        <v>2006</v>
      </c>
    </row>
    <row r="8574" spans="1:31" x14ac:dyDescent="0.25">
      <c r="A8574" s="7">
        <v>8571</v>
      </c>
      <c r="B8574" s="8">
        <v>39036</v>
      </c>
      <c r="C8574" t="s">
        <v>3</v>
      </c>
      <c r="D8574" t="s">
        <v>655</v>
      </c>
      <c r="E8574" t="s">
        <v>9</v>
      </c>
      <c r="F8574" t="s">
        <v>661</v>
      </c>
      <c r="G8574" t="s">
        <v>569</v>
      </c>
      <c r="H8574" s="135" t="s">
        <v>1496</v>
      </c>
      <c r="I8574" t="s">
        <v>1454</v>
      </c>
      <c r="J8574" s="20">
        <v>21</v>
      </c>
      <c r="K8574" s="20" t="s">
        <v>9</v>
      </c>
      <c r="L8574" t="s">
        <v>1464</v>
      </c>
      <c r="M8574" s="20">
        <v>4.62</v>
      </c>
      <c r="N8574" s="20">
        <v>6.88</v>
      </c>
      <c r="AE8574">
        <f t="shared" si="133"/>
        <v>2006</v>
      </c>
    </row>
    <row r="8575" spans="1:31" x14ac:dyDescent="0.25">
      <c r="A8575" s="7">
        <v>8572</v>
      </c>
      <c r="B8575" s="8">
        <v>39036</v>
      </c>
      <c r="C8575" t="s">
        <v>3</v>
      </c>
      <c r="D8575" t="s">
        <v>655</v>
      </c>
      <c r="E8575" t="s">
        <v>9</v>
      </c>
      <c r="F8575" t="s">
        <v>661</v>
      </c>
      <c r="G8575" t="s">
        <v>732</v>
      </c>
      <c r="H8575" s="135" t="s">
        <v>2286</v>
      </c>
      <c r="I8575" t="s">
        <v>1454</v>
      </c>
      <c r="J8575" s="20">
        <v>14</v>
      </c>
      <c r="K8575" s="20" t="s">
        <v>9</v>
      </c>
      <c r="L8575" t="s">
        <v>1463</v>
      </c>
      <c r="M8575" s="20">
        <v>3.36</v>
      </c>
      <c r="N8575" s="20">
        <v>4.6400000000000006</v>
      </c>
      <c r="AE8575">
        <f t="shared" si="133"/>
        <v>2006</v>
      </c>
    </row>
    <row r="8576" spans="1:31" x14ac:dyDescent="0.25">
      <c r="A8576" s="7">
        <v>8573</v>
      </c>
      <c r="B8576" s="8">
        <v>39036</v>
      </c>
      <c r="C8576" t="s">
        <v>3</v>
      </c>
      <c r="D8576" t="s">
        <v>678</v>
      </c>
      <c r="E8576" t="s">
        <v>9</v>
      </c>
      <c r="F8576" t="s">
        <v>679</v>
      </c>
      <c r="G8576" t="s">
        <v>732</v>
      </c>
      <c r="H8576" s="135" t="s">
        <v>2408</v>
      </c>
      <c r="I8576" t="s">
        <v>1454</v>
      </c>
      <c r="J8576" s="20">
        <v>13</v>
      </c>
      <c r="K8576" s="20" t="s">
        <v>3</v>
      </c>
      <c r="L8576" t="s">
        <v>1464</v>
      </c>
      <c r="M8576" s="20">
        <v>4.6400000000000006</v>
      </c>
      <c r="N8576" s="20">
        <v>2.86</v>
      </c>
      <c r="AE8576">
        <f t="shared" si="133"/>
        <v>2006</v>
      </c>
    </row>
    <row r="8577" spans="1:31" x14ac:dyDescent="0.25">
      <c r="A8577" s="7">
        <v>8574</v>
      </c>
      <c r="B8577" s="8">
        <v>39036</v>
      </c>
      <c r="C8577" t="s">
        <v>3</v>
      </c>
      <c r="D8577" t="s">
        <v>782</v>
      </c>
      <c r="E8577" t="s">
        <v>9</v>
      </c>
      <c r="F8577" t="s">
        <v>102</v>
      </c>
      <c r="G8577" t="s">
        <v>732</v>
      </c>
      <c r="H8577" s="135" t="s">
        <v>1496</v>
      </c>
      <c r="I8577" t="s">
        <v>1454</v>
      </c>
      <c r="J8577" s="20">
        <v>15</v>
      </c>
      <c r="K8577" s="20" t="s">
        <v>3</v>
      </c>
      <c r="L8577" t="s">
        <v>1463</v>
      </c>
      <c r="M8577" s="20">
        <v>4.9000000000000004</v>
      </c>
      <c r="N8577" s="20">
        <v>3.6</v>
      </c>
      <c r="AE8577">
        <f t="shared" si="133"/>
        <v>2006</v>
      </c>
    </row>
    <row r="8578" spans="1:31" x14ac:dyDescent="0.25">
      <c r="A8578" s="7">
        <v>8575</v>
      </c>
      <c r="B8578" s="8">
        <v>39037</v>
      </c>
      <c r="C8578" t="s">
        <v>3</v>
      </c>
      <c r="D8578" t="s">
        <v>786</v>
      </c>
      <c r="E8578" t="s">
        <v>9</v>
      </c>
      <c r="F8578" t="s">
        <v>773</v>
      </c>
      <c r="G8578" t="s">
        <v>24</v>
      </c>
      <c r="H8578" s="135" t="s">
        <v>1547</v>
      </c>
      <c r="I8578" t="s">
        <v>1454</v>
      </c>
      <c r="J8578" s="20">
        <v>32</v>
      </c>
      <c r="K8578" s="20" t="s">
        <v>9</v>
      </c>
      <c r="L8578" t="s">
        <v>1464</v>
      </c>
      <c r="M8578" s="20">
        <v>7.04</v>
      </c>
      <c r="N8578" s="20">
        <v>9.9600000000000009</v>
      </c>
      <c r="AE8578">
        <f t="shared" si="133"/>
        <v>2006</v>
      </c>
    </row>
    <row r="8579" spans="1:31" x14ac:dyDescent="0.25">
      <c r="A8579" s="7">
        <v>8576</v>
      </c>
      <c r="B8579" s="8">
        <v>39037</v>
      </c>
      <c r="C8579" t="s">
        <v>3</v>
      </c>
      <c r="D8579" t="s">
        <v>617</v>
      </c>
      <c r="E8579" t="s">
        <v>9</v>
      </c>
      <c r="F8579" t="s">
        <v>700</v>
      </c>
      <c r="G8579" t="s">
        <v>24</v>
      </c>
      <c r="H8579" s="136" t="s">
        <v>1496</v>
      </c>
      <c r="I8579" t="s">
        <v>1454</v>
      </c>
      <c r="J8579" s="20">
        <v>8</v>
      </c>
      <c r="K8579" s="20" t="s">
        <v>9</v>
      </c>
      <c r="L8579" t="s">
        <v>1464</v>
      </c>
      <c r="M8579" s="20">
        <v>1.76</v>
      </c>
      <c r="N8579" s="20">
        <v>3.24</v>
      </c>
      <c r="AE8579">
        <f t="shared" si="133"/>
        <v>2006</v>
      </c>
    </row>
    <row r="8580" spans="1:31" x14ac:dyDescent="0.25">
      <c r="A8580" s="7">
        <v>8577</v>
      </c>
      <c r="B8580" s="8">
        <v>39038</v>
      </c>
      <c r="C8580" t="s">
        <v>3</v>
      </c>
      <c r="D8580" t="s">
        <v>186</v>
      </c>
      <c r="E8580" t="s">
        <v>9</v>
      </c>
      <c r="F8580" t="s">
        <v>846</v>
      </c>
      <c r="G8580" t="s">
        <v>14</v>
      </c>
      <c r="H8580" s="135" t="s">
        <v>1530</v>
      </c>
      <c r="I8580" t="s">
        <v>1458</v>
      </c>
      <c r="J8580" s="20">
        <v>7</v>
      </c>
      <c r="K8580" s="20" t="s">
        <v>9</v>
      </c>
      <c r="L8580" t="s">
        <v>1464</v>
      </c>
      <c r="M8580" s="20">
        <v>10</v>
      </c>
      <c r="N8580" s="20">
        <v>30</v>
      </c>
      <c r="AE8580">
        <f t="shared" ref="AE8580:AE8643" si="134">YEAR(B8580)</f>
        <v>2006</v>
      </c>
    </row>
    <row r="8581" spans="1:31" x14ac:dyDescent="0.25">
      <c r="A8581" s="7">
        <v>8578</v>
      </c>
      <c r="B8581" s="8">
        <v>39038</v>
      </c>
      <c r="C8581" t="s">
        <v>3</v>
      </c>
      <c r="D8581" t="s">
        <v>847</v>
      </c>
      <c r="E8581" t="s">
        <v>9</v>
      </c>
      <c r="F8581" t="s">
        <v>120</v>
      </c>
      <c r="G8581" t="s">
        <v>648</v>
      </c>
      <c r="H8581" s="136" t="s">
        <v>1496</v>
      </c>
      <c r="I8581" t="s">
        <v>1458</v>
      </c>
      <c r="J8581" s="20">
        <v>11</v>
      </c>
      <c r="K8581" s="20" t="s">
        <v>9</v>
      </c>
      <c r="L8581" t="s">
        <v>1464</v>
      </c>
      <c r="M8581" s="20">
        <v>30</v>
      </c>
      <c r="N8581" s="20">
        <v>10</v>
      </c>
      <c r="AE8581">
        <f t="shared" si="134"/>
        <v>2006</v>
      </c>
    </row>
    <row r="8582" spans="1:31" x14ac:dyDescent="0.25">
      <c r="A8582" s="7">
        <v>8579</v>
      </c>
      <c r="B8582" s="8">
        <v>39038</v>
      </c>
      <c r="C8582" t="s">
        <v>3</v>
      </c>
      <c r="D8582" t="s">
        <v>787</v>
      </c>
      <c r="E8582" t="s">
        <v>9</v>
      </c>
      <c r="F8582" t="s">
        <v>721</v>
      </c>
      <c r="G8582" t="s">
        <v>732</v>
      </c>
      <c r="H8582" s="135" t="s">
        <v>1496</v>
      </c>
      <c r="I8582" t="s">
        <v>1455</v>
      </c>
      <c r="J8582" s="20">
        <v>17</v>
      </c>
      <c r="K8582" s="20" t="s">
        <v>3</v>
      </c>
      <c r="L8582" t="s">
        <v>1463</v>
      </c>
      <c r="M8582" s="20">
        <v>2.71</v>
      </c>
      <c r="N8582" s="20">
        <v>2.04</v>
      </c>
      <c r="AE8582">
        <f t="shared" si="134"/>
        <v>2006</v>
      </c>
    </row>
    <row r="8583" spans="1:31" x14ac:dyDescent="0.25">
      <c r="A8583" s="7">
        <v>8580</v>
      </c>
      <c r="B8583" s="8">
        <v>39038</v>
      </c>
      <c r="C8583" t="s">
        <v>3</v>
      </c>
      <c r="D8583" t="s">
        <v>787</v>
      </c>
      <c r="E8583" t="s">
        <v>9</v>
      </c>
      <c r="F8583" t="s">
        <v>721</v>
      </c>
      <c r="G8583" t="s">
        <v>732</v>
      </c>
      <c r="H8583" s="135" t="s">
        <v>1496</v>
      </c>
      <c r="I8583" t="s">
        <v>1455</v>
      </c>
      <c r="J8583" s="20">
        <v>43</v>
      </c>
      <c r="K8583" s="20" t="s">
        <v>1465</v>
      </c>
      <c r="L8583" t="s">
        <v>1466</v>
      </c>
      <c r="M8583" s="20">
        <v>5.375</v>
      </c>
      <c r="N8583" s="20">
        <v>5.375</v>
      </c>
      <c r="AE8583">
        <f t="shared" si="134"/>
        <v>2006</v>
      </c>
    </row>
    <row r="8584" spans="1:31" x14ac:dyDescent="0.25">
      <c r="A8584" s="7">
        <v>8581</v>
      </c>
      <c r="B8584" s="8">
        <v>39039</v>
      </c>
      <c r="C8584" t="s">
        <v>3</v>
      </c>
      <c r="D8584" t="s">
        <v>213</v>
      </c>
      <c r="E8584" t="s">
        <v>9</v>
      </c>
      <c r="F8584" t="s">
        <v>833</v>
      </c>
      <c r="G8584" t="s">
        <v>714</v>
      </c>
      <c r="H8584" s="135" t="s">
        <v>2001</v>
      </c>
      <c r="I8584" t="s">
        <v>1454</v>
      </c>
      <c r="J8584" s="20">
        <v>33</v>
      </c>
      <c r="K8584" s="20" t="s">
        <v>9</v>
      </c>
      <c r="L8584" t="s">
        <v>1464</v>
      </c>
      <c r="M8584" s="20">
        <v>7.26</v>
      </c>
      <c r="N8584" s="20">
        <v>10.24</v>
      </c>
      <c r="AE8584">
        <f t="shared" si="134"/>
        <v>2006</v>
      </c>
    </row>
    <row r="8585" spans="1:31" x14ac:dyDescent="0.25">
      <c r="A8585" s="7">
        <v>8582</v>
      </c>
      <c r="B8585" s="8">
        <v>39039</v>
      </c>
      <c r="C8585" t="s">
        <v>3</v>
      </c>
      <c r="D8585" t="s">
        <v>810</v>
      </c>
      <c r="E8585" t="s">
        <v>9</v>
      </c>
      <c r="F8585" t="s">
        <v>791</v>
      </c>
      <c r="G8585" t="s">
        <v>648</v>
      </c>
      <c r="H8585" s="135" t="s">
        <v>1877</v>
      </c>
      <c r="I8585" t="s">
        <v>1454</v>
      </c>
      <c r="J8585" s="20">
        <v>6</v>
      </c>
      <c r="K8585" s="20" t="s">
        <v>1465</v>
      </c>
      <c r="L8585" t="s">
        <v>1466</v>
      </c>
      <c r="M8585" s="20">
        <v>1.5</v>
      </c>
      <c r="N8585" s="20">
        <v>1.5</v>
      </c>
      <c r="AE8585">
        <f t="shared" si="134"/>
        <v>2006</v>
      </c>
    </row>
    <row r="8586" spans="1:31" x14ac:dyDescent="0.25">
      <c r="A8586" s="7">
        <v>8583</v>
      </c>
      <c r="B8586" s="8">
        <v>39039</v>
      </c>
      <c r="C8586" t="s">
        <v>3</v>
      </c>
      <c r="D8586" t="s">
        <v>215</v>
      </c>
      <c r="E8586" t="s">
        <v>9</v>
      </c>
      <c r="F8586" t="s">
        <v>837</v>
      </c>
      <c r="G8586" t="s">
        <v>648</v>
      </c>
      <c r="H8586" s="136" t="s">
        <v>2038</v>
      </c>
      <c r="I8586" t="s">
        <v>1455</v>
      </c>
      <c r="J8586" s="20">
        <v>4</v>
      </c>
      <c r="K8586" s="20" t="s">
        <v>3</v>
      </c>
      <c r="L8586" t="s">
        <v>1463</v>
      </c>
      <c r="M8586" s="20">
        <v>1.02</v>
      </c>
      <c r="N8586" s="20">
        <v>0.48</v>
      </c>
      <c r="AE8586">
        <f t="shared" si="134"/>
        <v>2006</v>
      </c>
    </row>
    <row r="8587" spans="1:31" x14ac:dyDescent="0.25">
      <c r="A8587" s="7">
        <v>8584</v>
      </c>
      <c r="B8587" s="8">
        <v>39039</v>
      </c>
      <c r="C8587" t="s">
        <v>3</v>
      </c>
      <c r="D8587" t="s">
        <v>834</v>
      </c>
      <c r="E8587" t="s">
        <v>9</v>
      </c>
      <c r="F8587" t="s">
        <v>833</v>
      </c>
      <c r="G8587" t="s">
        <v>648</v>
      </c>
      <c r="H8587" s="136" t="s">
        <v>2020</v>
      </c>
      <c r="I8587" t="s">
        <v>1454</v>
      </c>
      <c r="J8587" s="20">
        <v>18</v>
      </c>
      <c r="K8587" s="20" t="s">
        <v>3</v>
      </c>
      <c r="L8587" t="s">
        <v>1464</v>
      </c>
      <c r="M8587" s="20">
        <v>6.04</v>
      </c>
      <c r="N8587" s="20">
        <v>3.96</v>
      </c>
      <c r="AE8587">
        <f t="shared" si="134"/>
        <v>2006</v>
      </c>
    </row>
    <row r="8588" spans="1:31" x14ac:dyDescent="0.25">
      <c r="A8588" s="7">
        <v>8585</v>
      </c>
      <c r="B8588" s="8">
        <v>39039</v>
      </c>
      <c r="C8588" t="s">
        <v>3</v>
      </c>
      <c r="D8588" t="s">
        <v>810</v>
      </c>
      <c r="E8588" t="s">
        <v>9</v>
      </c>
      <c r="F8588" t="s">
        <v>791</v>
      </c>
      <c r="G8588" t="s">
        <v>648</v>
      </c>
      <c r="H8588" s="136" t="s">
        <v>1496</v>
      </c>
      <c r="I8588" t="s">
        <v>1454</v>
      </c>
      <c r="J8588" s="20">
        <v>12</v>
      </c>
      <c r="K8588" s="20" t="s">
        <v>1465</v>
      </c>
      <c r="L8588" t="s">
        <v>1466</v>
      </c>
      <c r="M8588" s="20">
        <v>3</v>
      </c>
      <c r="N8588" s="20">
        <v>3</v>
      </c>
      <c r="AE8588">
        <f t="shared" si="134"/>
        <v>2006</v>
      </c>
    </row>
    <row r="8589" spans="1:31" x14ac:dyDescent="0.25">
      <c r="A8589" s="7">
        <v>8586</v>
      </c>
      <c r="B8589" s="8">
        <v>39039</v>
      </c>
      <c r="C8589" t="s">
        <v>3</v>
      </c>
      <c r="D8589" t="s">
        <v>677</v>
      </c>
      <c r="E8589" t="s">
        <v>9</v>
      </c>
      <c r="F8589" t="s">
        <v>792</v>
      </c>
      <c r="G8589" t="s">
        <v>732</v>
      </c>
      <c r="H8589" s="135" t="s">
        <v>2409</v>
      </c>
      <c r="I8589" t="s">
        <v>1454</v>
      </c>
      <c r="J8589" s="20">
        <v>20</v>
      </c>
      <c r="K8589" s="20" t="s">
        <v>3</v>
      </c>
      <c r="L8589" t="s">
        <v>1464</v>
      </c>
      <c r="M8589" s="20">
        <v>6.6</v>
      </c>
      <c r="N8589" s="20">
        <v>4.4000000000000004</v>
      </c>
      <c r="AE8589">
        <f t="shared" si="134"/>
        <v>2006</v>
      </c>
    </row>
    <row r="8590" spans="1:31" x14ac:dyDescent="0.25">
      <c r="A8590" s="7">
        <v>8587</v>
      </c>
      <c r="B8590" s="8">
        <v>39040</v>
      </c>
      <c r="C8590" t="s">
        <v>3</v>
      </c>
      <c r="D8590" t="s">
        <v>803</v>
      </c>
      <c r="E8590" t="s">
        <v>9</v>
      </c>
      <c r="F8590" t="s">
        <v>215</v>
      </c>
      <c r="G8590" t="s">
        <v>648</v>
      </c>
      <c r="H8590" s="135" t="s">
        <v>1795</v>
      </c>
      <c r="I8590" t="s">
        <v>1454</v>
      </c>
      <c r="J8590" s="20">
        <v>22</v>
      </c>
      <c r="K8590" s="20" t="s">
        <v>1465</v>
      </c>
      <c r="L8590" t="s">
        <v>1466</v>
      </c>
      <c r="M8590" s="20">
        <v>5.5</v>
      </c>
      <c r="N8590" s="20">
        <v>5.5</v>
      </c>
      <c r="AE8590">
        <f t="shared" si="134"/>
        <v>2006</v>
      </c>
    </row>
    <row r="8591" spans="1:31" x14ac:dyDescent="0.25">
      <c r="A8591" s="7">
        <v>8588</v>
      </c>
      <c r="B8591" s="8">
        <v>39040</v>
      </c>
      <c r="C8591" t="s">
        <v>3</v>
      </c>
      <c r="D8591" t="s">
        <v>832</v>
      </c>
      <c r="E8591" t="s">
        <v>9</v>
      </c>
      <c r="F8591" t="s">
        <v>837</v>
      </c>
      <c r="G8591" t="s">
        <v>648</v>
      </c>
      <c r="H8591" s="135" t="s">
        <v>1806</v>
      </c>
      <c r="I8591" t="s">
        <v>1454</v>
      </c>
      <c r="J8591" s="20">
        <v>17</v>
      </c>
      <c r="K8591" s="20" t="s">
        <v>3</v>
      </c>
      <c r="L8591" t="s">
        <v>1464</v>
      </c>
      <c r="M8591" s="20">
        <v>5.76</v>
      </c>
      <c r="N8591" s="20">
        <v>3.74</v>
      </c>
      <c r="AE8591">
        <f t="shared" si="134"/>
        <v>2006</v>
      </c>
    </row>
    <row r="8592" spans="1:31" x14ac:dyDescent="0.25">
      <c r="A8592" s="7">
        <v>8589</v>
      </c>
      <c r="B8592" s="8">
        <v>39040</v>
      </c>
      <c r="C8592" t="s">
        <v>3</v>
      </c>
      <c r="D8592" t="s">
        <v>39</v>
      </c>
      <c r="E8592" t="s">
        <v>9</v>
      </c>
      <c r="F8592" t="s">
        <v>729</v>
      </c>
      <c r="G8592" t="s">
        <v>14</v>
      </c>
      <c r="H8592" s="135" t="s">
        <v>1496</v>
      </c>
      <c r="I8592" t="s">
        <v>1455</v>
      </c>
      <c r="J8592" s="20">
        <v>10</v>
      </c>
      <c r="K8592" s="20" t="s">
        <v>3</v>
      </c>
      <c r="L8592" t="s">
        <v>1464</v>
      </c>
      <c r="M8592" s="20">
        <v>1.9</v>
      </c>
      <c r="N8592" s="20">
        <v>1.1000000000000001</v>
      </c>
      <c r="AE8592">
        <f t="shared" si="134"/>
        <v>2006</v>
      </c>
    </row>
    <row r="8593" spans="1:31" x14ac:dyDescent="0.25">
      <c r="A8593" s="7">
        <v>8590</v>
      </c>
      <c r="B8593" s="8">
        <v>39040</v>
      </c>
      <c r="C8593" t="s">
        <v>3</v>
      </c>
      <c r="D8593" t="s">
        <v>350</v>
      </c>
      <c r="E8593" t="s">
        <v>9</v>
      </c>
      <c r="F8593" t="s">
        <v>767</v>
      </c>
      <c r="G8593" t="s">
        <v>732</v>
      </c>
      <c r="H8593" s="135" t="s">
        <v>2162</v>
      </c>
      <c r="I8593" t="s">
        <v>1454</v>
      </c>
      <c r="J8593" s="20">
        <v>48</v>
      </c>
      <c r="K8593" s="20" t="s">
        <v>9</v>
      </c>
      <c r="L8593" t="s">
        <v>1464</v>
      </c>
      <c r="M8593" s="20">
        <v>10.56</v>
      </c>
      <c r="N8593" s="20">
        <v>14.44</v>
      </c>
      <c r="AE8593">
        <f t="shared" si="134"/>
        <v>2006</v>
      </c>
    </row>
    <row r="8594" spans="1:31" x14ac:dyDescent="0.25">
      <c r="A8594" s="7">
        <v>8591</v>
      </c>
      <c r="B8594" s="8">
        <v>39040</v>
      </c>
      <c r="C8594" t="s">
        <v>3</v>
      </c>
      <c r="D8594" t="s">
        <v>782</v>
      </c>
      <c r="E8594" t="s">
        <v>9</v>
      </c>
      <c r="F8594" t="s">
        <v>102</v>
      </c>
      <c r="G8594" t="s">
        <v>732</v>
      </c>
      <c r="H8594" s="135" t="s">
        <v>1496</v>
      </c>
      <c r="I8594" t="s">
        <v>1454</v>
      </c>
      <c r="J8594" s="20">
        <v>30</v>
      </c>
      <c r="K8594" s="20" t="s">
        <v>9</v>
      </c>
      <c r="L8594" t="s">
        <v>1464</v>
      </c>
      <c r="M8594" s="20">
        <v>6.6</v>
      </c>
      <c r="N8594" s="20">
        <v>9.4</v>
      </c>
      <c r="AE8594">
        <f t="shared" si="134"/>
        <v>2006</v>
      </c>
    </row>
    <row r="8595" spans="1:31" x14ac:dyDescent="0.25">
      <c r="A8595" s="7">
        <v>8592</v>
      </c>
      <c r="B8595" s="8">
        <v>39041</v>
      </c>
      <c r="C8595" t="s">
        <v>3</v>
      </c>
      <c r="D8595" t="s">
        <v>791</v>
      </c>
      <c r="E8595" t="s">
        <v>9</v>
      </c>
      <c r="F8595" t="s">
        <v>787</v>
      </c>
      <c r="G8595" t="s">
        <v>648</v>
      </c>
      <c r="H8595" s="135" t="s">
        <v>2314</v>
      </c>
      <c r="I8595" t="s">
        <v>1455</v>
      </c>
      <c r="J8595" s="20">
        <v>4</v>
      </c>
      <c r="K8595" s="20" t="s">
        <v>1465</v>
      </c>
      <c r="L8595" t="s">
        <v>1466</v>
      </c>
      <c r="M8595" s="20">
        <v>0.5</v>
      </c>
      <c r="N8595" s="20">
        <v>0.5</v>
      </c>
      <c r="AE8595">
        <f t="shared" si="134"/>
        <v>2006</v>
      </c>
    </row>
    <row r="8596" spans="1:31" x14ac:dyDescent="0.25">
      <c r="A8596" s="7">
        <v>8593</v>
      </c>
      <c r="B8596" s="8">
        <v>39041</v>
      </c>
      <c r="C8596" t="s">
        <v>3</v>
      </c>
      <c r="D8596" t="s">
        <v>791</v>
      </c>
      <c r="E8596" t="s">
        <v>9</v>
      </c>
      <c r="F8596" t="s">
        <v>787</v>
      </c>
      <c r="G8596" t="s">
        <v>648</v>
      </c>
      <c r="H8596" s="135" t="s">
        <v>2314</v>
      </c>
      <c r="I8596" t="s">
        <v>1455</v>
      </c>
      <c r="J8596" s="20">
        <v>4</v>
      </c>
      <c r="K8596" s="20" t="s">
        <v>1465</v>
      </c>
      <c r="L8596" t="s">
        <v>1466</v>
      </c>
      <c r="M8596" s="20">
        <v>0.5</v>
      </c>
      <c r="N8596" s="20">
        <v>0.5</v>
      </c>
      <c r="AE8596">
        <f t="shared" si="134"/>
        <v>2006</v>
      </c>
    </row>
    <row r="8597" spans="1:31" x14ac:dyDescent="0.25">
      <c r="A8597" s="7">
        <v>8594</v>
      </c>
      <c r="B8597" s="8">
        <v>39041</v>
      </c>
      <c r="C8597" t="s">
        <v>3</v>
      </c>
      <c r="D8597" t="s">
        <v>787</v>
      </c>
      <c r="E8597" t="s">
        <v>9</v>
      </c>
      <c r="F8597" t="s">
        <v>791</v>
      </c>
      <c r="G8597" t="s">
        <v>648</v>
      </c>
      <c r="H8597" s="135" t="s">
        <v>2314</v>
      </c>
      <c r="I8597" t="s">
        <v>1455</v>
      </c>
      <c r="J8597" s="20">
        <v>4</v>
      </c>
      <c r="K8597" s="20" t="s">
        <v>3</v>
      </c>
      <c r="L8597" t="s">
        <v>1463</v>
      </c>
      <c r="M8597" s="20">
        <v>1.02</v>
      </c>
      <c r="N8597" s="20">
        <v>0.48</v>
      </c>
      <c r="AE8597">
        <f t="shared" si="134"/>
        <v>2006</v>
      </c>
    </row>
    <row r="8598" spans="1:31" x14ac:dyDescent="0.25">
      <c r="A8598" s="7">
        <v>8595</v>
      </c>
      <c r="B8598" s="8">
        <v>39041</v>
      </c>
      <c r="C8598" t="s">
        <v>3</v>
      </c>
      <c r="D8598" t="s">
        <v>787</v>
      </c>
      <c r="E8598" t="s">
        <v>9</v>
      </c>
      <c r="F8598" t="s">
        <v>791</v>
      </c>
      <c r="G8598" t="s">
        <v>648</v>
      </c>
      <c r="H8598" s="135" t="s">
        <v>2314</v>
      </c>
      <c r="I8598" t="s">
        <v>1455</v>
      </c>
      <c r="J8598" s="20">
        <v>4</v>
      </c>
      <c r="K8598" s="20" t="s">
        <v>9</v>
      </c>
      <c r="L8598" t="s">
        <v>1463</v>
      </c>
      <c r="M8598" s="20">
        <v>0.48</v>
      </c>
      <c r="N8598" s="20">
        <v>1.02</v>
      </c>
      <c r="AE8598">
        <f t="shared" si="134"/>
        <v>2006</v>
      </c>
    </row>
    <row r="8599" spans="1:31" x14ac:dyDescent="0.25">
      <c r="A8599" s="7">
        <v>8596</v>
      </c>
      <c r="B8599" s="8">
        <v>39041</v>
      </c>
      <c r="C8599" t="s">
        <v>3</v>
      </c>
      <c r="D8599" t="s">
        <v>411</v>
      </c>
      <c r="E8599" t="s">
        <v>9</v>
      </c>
      <c r="F8599" t="s">
        <v>165</v>
      </c>
      <c r="G8599" t="s">
        <v>377</v>
      </c>
      <c r="H8599" s="9" t="s">
        <v>2410</v>
      </c>
      <c r="I8599" t="s">
        <v>1455</v>
      </c>
      <c r="J8599" s="20">
        <v>17</v>
      </c>
      <c r="K8599" s="20" t="s">
        <v>3</v>
      </c>
      <c r="L8599" t="s">
        <v>1464</v>
      </c>
      <c r="M8599" s="20">
        <v>2.88</v>
      </c>
      <c r="N8599" s="20">
        <v>1.87</v>
      </c>
      <c r="AE8599">
        <f t="shared" si="134"/>
        <v>2006</v>
      </c>
    </row>
    <row r="8600" spans="1:31" x14ac:dyDescent="0.25">
      <c r="A8600" s="7">
        <v>8597</v>
      </c>
      <c r="B8600" s="8">
        <v>39041</v>
      </c>
      <c r="C8600" t="s">
        <v>3</v>
      </c>
      <c r="D8600" t="s">
        <v>557</v>
      </c>
      <c r="E8600" t="s">
        <v>9</v>
      </c>
      <c r="F8600" t="s">
        <v>727</v>
      </c>
      <c r="G8600" t="s">
        <v>648</v>
      </c>
      <c r="H8600" s="136" t="s">
        <v>1496</v>
      </c>
      <c r="I8600" t="s">
        <v>1454</v>
      </c>
      <c r="J8600" s="20">
        <v>20</v>
      </c>
      <c r="K8600" s="20" t="s">
        <v>3</v>
      </c>
      <c r="L8600" t="s">
        <v>1464</v>
      </c>
      <c r="M8600" s="20">
        <v>6.6</v>
      </c>
      <c r="N8600" s="20">
        <v>4.4000000000000004</v>
      </c>
      <c r="AE8600">
        <f t="shared" si="134"/>
        <v>2006</v>
      </c>
    </row>
    <row r="8601" spans="1:31" x14ac:dyDescent="0.25">
      <c r="A8601" s="7">
        <v>8598</v>
      </c>
      <c r="B8601" s="8">
        <v>39041</v>
      </c>
      <c r="C8601" t="s">
        <v>3</v>
      </c>
      <c r="D8601" t="s">
        <v>721</v>
      </c>
      <c r="E8601" t="s">
        <v>9</v>
      </c>
      <c r="F8601" t="s">
        <v>810</v>
      </c>
      <c r="G8601" t="s">
        <v>714</v>
      </c>
      <c r="H8601" s="135" t="s">
        <v>1496</v>
      </c>
      <c r="I8601" t="s">
        <v>1454</v>
      </c>
      <c r="J8601" s="20">
        <v>34</v>
      </c>
      <c r="K8601" s="20" t="s">
        <v>3</v>
      </c>
      <c r="L8601" t="s">
        <v>1463</v>
      </c>
      <c r="M8601" s="20">
        <v>9.84</v>
      </c>
      <c r="N8601" s="20">
        <v>8.16</v>
      </c>
      <c r="AE8601">
        <f t="shared" si="134"/>
        <v>2006</v>
      </c>
    </row>
    <row r="8602" spans="1:31" x14ac:dyDescent="0.25">
      <c r="A8602" s="7">
        <v>8599</v>
      </c>
      <c r="B8602" s="8">
        <v>39042</v>
      </c>
      <c r="C8602" t="s">
        <v>3</v>
      </c>
      <c r="D8602" t="s">
        <v>392</v>
      </c>
      <c r="E8602" t="s">
        <v>9</v>
      </c>
      <c r="F8602" t="s">
        <v>469</v>
      </c>
      <c r="G8602" t="s">
        <v>377</v>
      </c>
      <c r="H8602" s="9" t="s">
        <v>2141</v>
      </c>
      <c r="I8602" t="s">
        <v>1454</v>
      </c>
      <c r="J8602" s="20">
        <v>35</v>
      </c>
      <c r="K8602" s="20" t="s">
        <v>9</v>
      </c>
      <c r="L8602" t="s">
        <v>1464</v>
      </c>
      <c r="M8602" s="20">
        <v>7.7</v>
      </c>
      <c r="N8602" s="20">
        <v>10.8</v>
      </c>
      <c r="AE8602">
        <f t="shared" si="134"/>
        <v>2006</v>
      </c>
    </row>
    <row r="8603" spans="1:31" x14ac:dyDescent="0.25">
      <c r="A8603" s="7">
        <v>8600</v>
      </c>
      <c r="B8603" s="8">
        <v>39042</v>
      </c>
      <c r="C8603" t="s">
        <v>3</v>
      </c>
      <c r="D8603" t="s">
        <v>779</v>
      </c>
      <c r="E8603" t="s">
        <v>9</v>
      </c>
      <c r="F8603" t="s">
        <v>787</v>
      </c>
      <c r="G8603" t="s">
        <v>732</v>
      </c>
      <c r="H8603" s="135" t="s">
        <v>2411</v>
      </c>
      <c r="I8603" t="s">
        <v>1455</v>
      </c>
      <c r="J8603" s="20">
        <v>21</v>
      </c>
      <c r="K8603" s="20" t="s">
        <v>3</v>
      </c>
      <c r="L8603" t="s">
        <v>1464</v>
      </c>
      <c r="M8603" s="20">
        <v>3.44</v>
      </c>
      <c r="N8603" s="20">
        <v>2.31</v>
      </c>
      <c r="AE8603">
        <f t="shared" si="134"/>
        <v>2006</v>
      </c>
    </row>
    <row r="8604" spans="1:31" x14ac:dyDescent="0.25">
      <c r="A8604" s="7">
        <v>8601</v>
      </c>
      <c r="B8604" s="8">
        <v>39043</v>
      </c>
      <c r="C8604" t="s">
        <v>3</v>
      </c>
      <c r="D8604" t="s">
        <v>830</v>
      </c>
      <c r="E8604" t="s">
        <v>9</v>
      </c>
      <c r="F8604" t="s">
        <v>767</v>
      </c>
      <c r="G8604" t="s">
        <v>24</v>
      </c>
      <c r="H8604" s="135" t="s">
        <v>1497</v>
      </c>
      <c r="I8604" t="s">
        <v>1454</v>
      </c>
      <c r="J8604" s="20">
        <v>45</v>
      </c>
      <c r="K8604" s="20" t="s">
        <v>3</v>
      </c>
      <c r="L8604" t="s">
        <v>1464</v>
      </c>
      <c r="M8604" s="20">
        <v>13.6</v>
      </c>
      <c r="N8604" s="20">
        <v>9.9</v>
      </c>
      <c r="AE8604">
        <f t="shared" si="134"/>
        <v>2006</v>
      </c>
    </row>
    <row r="8605" spans="1:31" x14ac:dyDescent="0.25">
      <c r="A8605" s="7">
        <v>8602</v>
      </c>
      <c r="B8605" s="8">
        <v>39043</v>
      </c>
      <c r="C8605" t="s">
        <v>3</v>
      </c>
      <c r="D8605" t="s">
        <v>711</v>
      </c>
      <c r="E8605" t="s">
        <v>9</v>
      </c>
      <c r="F8605" t="s">
        <v>767</v>
      </c>
      <c r="G8605" t="s">
        <v>377</v>
      </c>
      <c r="H8605" s="135" t="s">
        <v>1496</v>
      </c>
      <c r="I8605" t="s">
        <v>1454</v>
      </c>
      <c r="J8605" s="20">
        <v>28</v>
      </c>
      <c r="K8605" s="20" t="s">
        <v>3</v>
      </c>
      <c r="L8605" t="s">
        <v>1464</v>
      </c>
      <c r="M8605" s="20">
        <v>8.84</v>
      </c>
      <c r="N8605" s="20">
        <v>6.16</v>
      </c>
      <c r="AE8605">
        <f t="shared" si="134"/>
        <v>2006</v>
      </c>
    </row>
    <row r="8606" spans="1:31" x14ac:dyDescent="0.25">
      <c r="A8606" s="7">
        <v>8603</v>
      </c>
      <c r="B8606" s="8">
        <v>39043</v>
      </c>
      <c r="C8606" t="s">
        <v>3</v>
      </c>
      <c r="D8606" t="s">
        <v>832</v>
      </c>
      <c r="E8606" t="s">
        <v>9</v>
      </c>
      <c r="F8606" t="s">
        <v>773</v>
      </c>
      <c r="G8606" t="s">
        <v>24</v>
      </c>
      <c r="H8606" s="135" t="s">
        <v>1508</v>
      </c>
      <c r="I8606" t="s">
        <v>1454</v>
      </c>
      <c r="J8606" s="20">
        <v>8</v>
      </c>
      <c r="K8606" s="20" t="s">
        <v>9</v>
      </c>
      <c r="L8606" t="s">
        <v>1464</v>
      </c>
      <c r="M8606" s="20">
        <v>1.76</v>
      </c>
      <c r="N8606" s="20">
        <v>3.24</v>
      </c>
      <c r="AE8606">
        <f t="shared" si="134"/>
        <v>2006</v>
      </c>
    </row>
    <row r="8607" spans="1:31" x14ac:dyDescent="0.25">
      <c r="A8607" s="7">
        <v>8604</v>
      </c>
      <c r="B8607" s="8">
        <v>39043</v>
      </c>
      <c r="C8607" t="s">
        <v>3</v>
      </c>
      <c r="D8607" t="s">
        <v>178</v>
      </c>
      <c r="E8607" t="s">
        <v>9</v>
      </c>
      <c r="F8607" t="s">
        <v>188</v>
      </c>
      <c r="G8607" t="s">
        <v>633</v>
      </c>
      <c r="H8607" s="135" t="s">
        <v>1496</v>
      </c>
      <c r="I8607" t="s">
        <v>1454</v>
      </c>
      <c r="J8607" s="20">
        <v>28</v>
      </c>
      <c r="K8607" s="20" t="s">
        <v>3</v>
      </c>
      <c r="L8607" t="s">
        <v>1464</v>
      </c>
      <c r="M8607" s="20">
        <v>8.84</v>
      </c>
      <c r="N8607" s="20">
        <v>6.16</v>
      </c>
      <c r="AE8607">
        <f t="shared" si="134"/>
        <v>2006</v>
      </c>
    </row>
    <row r="8608" spans="1:31" x14ac:dyDescent="0.25">
      <c r="A8608" s="7">
        <v>8605</v>
      </c>
      <c r="B8608" s="8">
        <v>39043</v>
      </c>
      <c r="C8608" t="s">
        <v>3</v>
      </c>
      <c r="D8608" t="s">
        <v>838</v>
      </c>
      <c r="E8608" t="s">
        <v>9</v>
      </c>
      <c r="F8608" t="s">
        <v>678</v>
      </c>
      <c r="G8608" t="s">
        <v>14</v>
      </c>
      <c r="H8608" s="135" t="s">
        <v>1489</v>
      </c>
      <c r="I8608" t="s">
        <v>1455</v>
      </c>
      <c r="J8608" s="20">
        <v>12</v>
      </c>
      <c r="K8608" s="20" t="s">
        <v>9</v>
      </c>
      <c r="L8608" t="s">
        <v>1464</v>
      </c>
      <c r="M8608" s="20">
        <v>1.32</v>
      </c>
      <c r="N8608" s="20">
        <v>2.1799999999999997</v>
      </c>
      <c r="AE8608">
        <f t="shared" si="134"/>
        <v>2006</v>
      </c>
    </row>
    <row r="8609" spans="1:31" x14ac:dyDescent="0.25">
      <c r="A8609" s="7">
        <v>8606</v>
      </c>
      <c r="B8609" s="8">
        <v>39043</v>
      </c>
      <c r="C8609" t="s">
        <v>3</v>
      </c>
      <c r="D8609" t="s">
        <v>798</v>
      </c>
      <c r="E8609" t="s">
        <v>9</v>
      </c>
      <c r="F8609" t="s">
        <v>773</v>
      </c>
      <c r="G8609" t="s">
        <v>14</v>
      </c>
      <c r="H8609" s="135" t="s">
        <v>1501</v>
      </c>
      <c r="I8609" t="s">
        <v>1454</v>
      </c>
      <c r="J8609" s="20">
        <v>149</v>
      </c>
      <c r="K8609" s="20" t="s">
        <v>1465</v>
      </c>
      <c r="L8609" t="s">
        <v>1466</v>
      </c>
      <c r="M8609" s="20">
        <v>37.25</v>
      </c>
      <c r="N8609" s="20">
        <v>37.25</v>
      </c>
      <c r="AE8609">
        <f t="shared" si="134"/>
        <v>2006</v>
      </c>
    </row>
    <row r="8610" spans="1:31" x14ac:dyDescent="0.25">
      <c r="A8610" s="7">
        <v>8607</v>
      </c>
      <c r="B8610" s="8">
        <v>39043</v>
      </c>
      <c r="C8610" t="s">
        <v>3</v>
      </c>
      <c r="D8610" t="s">
        <v>830</v>
      </c>
      <c r="E8610" t="s">
        <v>9</v>
      </c>
      <c r="F8610" t="s">
        <v>767</v>
      </c>
      <c r="G8610" t="s">
        <v>11</v>
      </c>
      <c r="H8610" s="135" t="s">
        <v>1574</v>
      </c>
      <c r="I8610" t="s">
        <v>1454</v>
      </c>
      <c r="J8610" s="20">
        <v>3</v>
      </c>
      <c r="K8610" s="20" t="s">
        <v>1465</v>
      </c>
      <c r="L8610" t="s">
        <v>1466</v>
      </c>
      <c r="M8610" s="20">
        <v>0.75</v>
      </c>
      <c r="N8610" s="20">
        <v>0.75</v>
      </c>
      <c r="AE8610">
        <f t="shared" si="134"/>
        <v>2006</v>
      </c>
    </row>
    <row r="8611" spans="1:31" x14ac:dyDescent="0.25">
      <c r="A8611" s="7">
        <v>8608</v>
      </c>
      <c r="B8611" s="8">
        <v>39043</v>
      </c>
      <c r="C8611" t="s">
        <v>3</v>
      </c>
      <c r="D8611" t="s">
        <v>378</v>
      </c>
      <c r="E8611" t="s">
        <v>9</v>
      </c>
      <c r="F8611" t="s">
        <v>578</v>
      </c>
      <c r="G8611" t="s">
        <v>732</v>
      </c>
      <c r="H8611" s="135" t="s">
        <v>2406</v>
      </c>
      <c r="I8611" t="s">
        <v>1454</v>
      </c>
      <c r="J8611" s="20">
        <v>16</v>
      </c>
      <c r="K8611" s="20" t="s">
        <v>3</v>
      </c>
      <c r="L8611" t="s">
        <v>1463</v>
      </c>
      <c r="M8611" s="20">
        <v>5.16</v>
      </c>
      <c r="N8611" s="20">
        <v>3.84</v>
      </c>
      <c r="AE8611">
        <f t="shared" si="134"/>
        <v>2006</v>
      </c>
    </row>
    <row r="8612" spans="1:31" x14ac:dyDescent="0.25">
      <c r="A8612" s="7">
        <v>8609</v>
      </c>
      <c r="B8612" s="8">
        <v>39044</v>
      </c>
      <c r="C8612" t="s">
        <v>3</v>
      </c>
      <c r="D8612" t="s">
        <v>791</v>
      </c>
      <c r="E8612" t="s">
        <v>9</v>
      </c>
      <c r="F8612" t="s">
        <v>787</v>
      </c>
      <c r="G8612" t="s">
        <v>648</v>
      </c>
      <c r="H8612" s="135" t="s">
        <v>2315</v>
      </c>
      <c r="I8612" t="s">
        <v>1455</v>
      </c>
      <c r="J8612" s="20">
        <v>5</v>
      </c>
      <c r="K8612" s="20" t="s">
        <v>3</v>
      </c>
      <c r="L8612" t="s">
        <v>1464</v>
      </c>
      <c r="M8612" s="20">
        <v>1.2</v>
      </c>
      <c r="N8612" s="20">
        <v>0.55000000000000004</v>
      </c>
      <c r="AE8612">
        <f t="shared" si="134"/>
        <v>2006</v>
      </c>
    </row>
    <row r="8613" spans="1:31" x14ac:dyDescent="0.25">
      <c r="A8613" s="7">
        <v>8610</v>
      </c>
      <c r="B8613" s="8">
        <v>39044</v>
      </c>
      <c r="C8613" t="s">
        <v>3</v>
      </c>
      <c r="D8613" t="s">
        <v>791</v>
      </c>
      <c r="E8613" t="s">
        <v>9</v>
      </c>
      <c r="F8613" t="s">
        <v>787</v>
      </c>
      <c r="G8613" t="s">
        <v>648</v>
      </c>
      <c r="H8613" s="135" t="s">
        <v>2315</v>
      </c>
      <c r="I8613" t="s">
        <v>1455</v>
      </c>
      <c r="J8613" s="20">
        <v>5</v>
      </c>
      <c r="K8613" s="20" t="s">
        <v>3</v>
      </c>
      <c r="L8613" t="s">
        <v>1464</v>
      </c>
      <c r="M8613" s="20">
        <v>1.2</v>
      </c>
      <c r="N8613" s="20">
        <v>0.55000000000000004</v>
      </c>
      <c r="AE8613">
        <f t="shared" si="134"/>
        <v>2006</v>
      </c>
    </row>
    <row r="8614" spans="1:31" x14ac:dyDescent="0.25">
      <c r="A8614" s="7">
        <v>8611</v>
      </c>
      <c r="B8614" s="8">
        <v>39044</v>
      </c>
      <c r="C8614" t="s">
        <v>3</v>
      </c>
      <c r="D8614" t="s">
        <v>787</v>
      </c>
      <c r="E8614" t="s">
        <v>9</v>
      </c>
      <c r="F8614" t="s">
        <v>791</v>
      </c>
      <c r="G8614" t="s">
        <v>648</v>
      </c>
      <c r="H8614" s="135" t="s">
        <v>2315</v>
      </c>
      <c r="I8614" t="s">
        <v>1455</v>
      </c>
      <c r="J8614" s="20">
        <v>5</v>
      </c>
      <c r="K8614" s="20" t="s">
        <v>1465</v>
      </c>
      <c r="L8614" t="s">
        <v>1466</v>
      </c>
      <c r="M8614" s="20">
        <v>0.625</v>
      </c>
      <c r="N8614" s="20">
        <v>0.625</v>
      </c>
      <c r="AE8614">
        <f t="shared" si="134"/>
        <v>2006</v>
      </c>
    </row>
    <row r="8615" spans="1:31" x14ac:dyDescent="0.25">
      <c r="A8615" s="7">
        <v>8612</v>
      </c>
      <c r="B8615" s="8">
        <v>39044</v>
      </c>
      <c r="C8615" t="s">
        <v>3</v>
      </c>
      <c r="D8615" t="s">
        <v>787</v>
      </c>
      <c r="E8615" t="s">
        <v>9</v>
      </c>
      <c r="F8615" t="s">
        <v>791</v>
      </c>
      <c r="G8615" t="s">
        <v>648</v>
      </c>
      <c r="H8615" s="135" t="s">
        <v>2315</v>
      </c>
      <c r="I8615" t="s">
        <v>1455</v>
      </c>
      <c r="J8615" s="20">
        <v>5</v>
      </c>
      <c r="K8615" s="20" t="s">
        <v>3</v>
      </c>
      <c r="L8615" t="s">
        <v>1464</v>
      </c>
      <c r="M8615" s="20">
        <v>1.2</v>
      </c>
      <c r="N8615" s="20">
        <v>0.55000000000000004</v>
      </c>
      <c r="AE8615">
        <f t="shared" si="134"/>
        <v>2006</v>
      </c>
    </row>
    <row r="8616" spans="1:31" x14ac:dyDescent="0.25">
      <c r="A8616" s="7">
        <v>8613</v>
      </c>
      <c r="B8616" s="8">
        <v>39044</v>
      </c>
      <c r="C8616" t="s">
        <v>3</v>
      </c>
      <c r="D8616" t="s">
        <v>72</v>
      </c>
      <c r="E8616" t="s">
        <v>9</v>
      </c>
      <c r="F8616" t="s">
        <v>258</v>
      </c>
      <c r="G8616" t="s">
        <v>648</v>
      </c>
      <c r="H8616" s="9" t="s">
        <v>2347</v>
      </c>
      <c r="I8616" t="s">
        <v>1456</v>
      </c>
      <c r="J8616" s="20">
        <v>42</v>
      </c>
      <c r="K8616" s="20" t="s">
        <v>3</v>
      </c>
      <c r="L8616" t="s">
        <v>1463</v>
      </c>
      <c r="M8616" s="20">
        <v>11.92</v>
      </c>
      <c r="N8616" s="20">
        <v>10.08</v>
      </c>
      <c r="O8616" t="s">
        <v>3</v>
      </c>
      <c r="P8616" s="13" t="s">
        <v>178</v>
      </c>
      <c r="Q8616" t="s">
        <v>9</v>
      </c>
      <c r="R8616" t="s">
        <v>319</v>
      </c>
      <c r="S8616" t="s">
        <v>9</v>
      </c>
      <c r="T8616" t="s">
        <v>306</v>
      </c>
      <c r="U8616" t="s">
        <v>1465</v>
      </c>
      <c r="W8616" t="s">
        <v>1465</v>
      </c>
      <c r="Y8616" t="s">
        <v>1465</v>
      </c>
      <c r="AA8616" t="s">
        <v>1465</v>
      </c>
      <c r="AC8616" t="s">
        <v>1465</v>
      </c>
      <c r="AE8616">
        <f t="shared" si="134"/>
        <v>2006</v>
      </c>
    </row>
    <row r="8617" spans="1:31" x14ac:dyDescent="0.25">
      <c r="A8617" s="7">
        <v>8614</v>
      </c>
      <c r="B8617" s="8">
        <v>39045</v>
      </c>
      <c r="C8617" t="s">
        <v>3</v>
      </c>
      <c r="D8617" t="s">
        <v>117</v>
      </c>
      <c r="E8617" t="s">
        <v>9</v>
      </c>
      <c r="F8617" t="s">
        <v>667</v>
      </c>
      <c r="G8617" t="s">
        <v>732</v>
      </c>
      <c r="H8617" s="135" t="s">
        <v>2138</v>
      </c>
      <c r="I8617" t="s">
        <v>1454</v>
      </c>
      <c r="J8617" s="20">
        <v>20</v>
      </c>
      <c r="K8617" s="20" t="s">
        <v>1465</v>
      </c>
      <c r="L8617" t="s">
        <v>1466</v>
      </c>
      <c r="M8617" s="20">
        <v>5</v>
      </c>
      <c r="N8617" s="20">
        <v>5</v>
      </c>
      <c r="AE8617">
        <f t="shared" si="134"/>
        <v>2006</v>
      </c>
    </row>
    <row r="8618" spans="1:31" x14ac:dyDescent="0.25">
      <c r="A8618" s="7">
        <v>8615</v>
      </c>
      <c r="B8618" s="8">
        <v>39045</v>
      </c>
      <c r="C8618" t="s">
        <v>3</v>
      </c>
      <c r="D8618" t="s">
        <v>838</v>
      </c>
      <c r="E8618" t="s">
        <v>9</v>
      </c>
      <c r="F8618" t="s">
        <v>846</v>
      </c>
      <c r="G8618" t="s">
        <v>14</v>
      </c>
      <c r="H8618" s="135" t="s">
        <v>1530</v>
      </c>
      <c r="I8618" t="s">
        <v>1454</v>
      </c>
      <c r="J8618" s="20">
        <v>7</v>
      </c>
      <c r="K8618" s="20" t="s">
        <v>9</v>
      </c>
      <c r="L8618" t="s">
        <v>1464</v>
      </c>
      <c r="M8618" s="20">
        <v>1.54</v>
      </c>
      <c r="N8618" s="20">
        <v>2.96</v>
      </c>
      <c r="AE8618">
        <f t="shared" si="134"/>
        <v>2006</v>
      </c>
    </row>
    <row r="8619" spans="1:31" x14ac:dyDescent="0.25">
      <c r="A8619" s="7">
        <v>8616</v>
      </c>
      <c r="B8619" s="8">
        <v>39045</v>
      </c>
      <c r="C8619" t="s">
        <v>3</v>
      </c>
      <c r="D8619" t="s">
        <v>830</v>
      </c>
      <c r="E8619" t="s">
        <v>9</v>
      </c>
      <c r="F8619" t="s">
        <v>787</v>
      </c>
      <c r="G8619" t="s">
        <v>648</v>
      </c>
      <c r="H8619" s="135" t="s">
        <v>2315</v>
      </c>
      <c r="I8619" t="s">
        <v>1455</v>
      </c>
      <c r="J8619" s="20">
        <v>5</v>
      </c>
      <c r="K8619" s="20" t="s">
        <v>3</v>
      </c>
      <c r="L8619" t="s">
        <v>1464</v>
      </c>
      <c r="M8619" s="20">
        <v>1.2</v>
      </c>
      <c r="N8619" s="20">
        <v>0.55000000000000004</v>
      </c>
      <c r="AE8619">
        <f t="shared" si="134"/>
        <v>2006</v>
      </c>
    </row>
    <row r="8620" spans="1:31" x14ac:dyDescent="0.25">
      <c r="A8620" s="7">
        <v>8617</v>
      </c>
      <c r="B8620" s="8">
        <v>39045</v>
      </c>
      <c r="C8620" t="s">
        <v>3</v>
      </c>
      <c r="D8620" t="s">
        <v>830</v>
      </c>
      <c r="E8620" t="s">
        <v>9</v>
      </c>
      <c r="F8620" t="s">
        <v>787</v>
      </c>
      <c r="G8620" t="s">
        <v>648</v>
      </c>
      <c r="H8620" s="135" t="s">
        <v>2315</v>
      </c>
      <c r="I8620" t="s">
        <v>1455</v>
      </c>
      <c r="J8620" s="20">
        <v>5</v>
      </c>
      <c r="K8620" s="20" t="s">
        <v>3</v>
      </c>
      <c r="L8620" t="s">
        <v>1464</v>
      </c>
      <c r="M8620" s="20">
        <v>1.2</v>
      </c>
      <c r="N8620" s="20">
        <v>0.55000000000000004</v>
      </c>
      <c r="AE8620">
        <f t="shared" si="134"/>
        <v>2006</v>
      </c>
    </row>
    <row r="8621" spans="1:31" x14ac:dyDescent="0.25">
      <c r="A8621" s="7">
        <v>8618</v>
      </c>
      <c r="B8621" s="8">
        <v>39045</v>
      </c>
      <c r="C8621" t="s">
        <v>3</v>
      </c>
      <c r="D8621" t="s">
        <v>787</v>
      </c>
      <c r="E8621" t="s">
        <v>9</v>
      </c>
      <c r="F8621" t="s">
        <v>830</v>
      </c>
      <c r="G8621" t="s">
        <v>648</v>
      </c>
      <c r="H8621" s="135" t="s">
        <v>2315</v>
      </c>
      <c r="I8621" t="s">
        <v>1455</v>
      </c>
      <c r="J8621" s="20">
        <v>5</v>
      </c>
      <c r="K8621" s="20" t="s">
        <v>3</v>
      </c>
      <c r="L8621" t="s">
        <v>1464</v>
      </c>
      <c r="M8621" s="20">
        <v>1.2</v>
      </c>
      <c r="N8621" s="20">
        <v>0.55000000000000004</v>
      </c>
      <c r="AE8621">
        <f t="shared" si="134"/>
        <v>2006</v>
      </c>
    </row>
    <row r="8622" spans="1:31" x14ac:dyDescent="0.25">
      <c r="A8622" s="7">
        <v>8619</v>
      </c>
      <c r="B8622" s="8">
        <v>39045</v>
      </c>
      <c r="C8622" t="s">
        <v>3</v>
      </c>
      <c r="D8622" t="s">
        <v>787</v>
      </c>
      <c r="E8622" t="s">
        <v>9</v>
      </c>
      <c r="F8622" t="s">
        <v>830</v>
      </c>
      <c r="G8622" t="s">
        <v>648</v>
      </c>
      <c r="H8622" s="135" t="s">
        <v>2315</v>
      </c>
      <c r="I8622" t="s">
        <v>1455</v>
      </c>
      <c r="J8622" s="20">
        <v>5</v>
      </c>
      <c r="K8622" s="20" t="s">
        <v>3</v>
      </c>
      <c r="L8622" t="s">
        <v>1464</v>
      </c>
      <c r="M8622" s="20">
        <v>1.2</v>
      </c>
      <c r="N8622" s="20">
        <v>0.55000000000000004</v>
      </c>
      <c r="AE8622">
        <f t="shared" si="134"/>
        <v>2006</v>
      </c>
    </row>
    <row r="8623" spans="1:31" x14ac:dyDescent="0.25">
      <c r="A8623" s="7">
        <v>8620</v>
      </c>
      <c r="B8623" s="8">
        <v>39046</v>
      </c>
      <c r="C8623" t="s">
        <v>3</v>
      </c>
      <c r="D8623" t="s">
        <v>816</v>
      </c>
      <c r="E8623" t="s">
        <v>9</v>
      </c>
      <c r="F8623" t="s">
        <v>782</v>
      </c>
      <c r="G8623" t="s">
        <v>633</v>
      </c>
      <c r="H8623" s="135" t="s">
        <v>1496</v>
      </c>
      <c r="I8623" t="s">
        <v>1454</v>
      </c>
      <c r="J8623" s="20">
        <v>16</v>
      </c>
      <c r="K8623" s="20" t="s">
        <v>3</v>
      </c>
      <c r="L8623" t="s">
        <v>1464</v>
      </c>
      <c r="M8623" s="20">
        <v>5.48</v>
      </c>
      <c r="N8623" s="20">
        <v>3.52</v>
      </c>
      <c r="AE8623">
        <f t="shared" si="134"/>
        <v>2006</v>
      </c>
    </row>
    <row r="8624" spans="1:31" x14ac:dyDescent="0.25">
      <c r="A8624" s="7">
        <v>8621</v>
      </c>
      <c r="B8624" s="8">
        <v>39046</v>
      </c>
      <c r="C8624" t="s">
        <v>3</v>
      </c>
      <c r="D8624" t="s">
        <v>689</v>
      </c>
      <c r="E8624" t="s">
        <v>9</v>
      </c>
      <c r="F8624" t="s">
        <v>782</v>
      </c>
      <c r="G8624" t="s">
        <v>648</v>
      </c>
      <c r="H8624" s="136" t="s">
        <v>1496</v>
      </c>
      <c r="I8624" t="s">
        <v>1454</v>
      </c>
      <c r="J8624" s="20">
        <v>75</v>
      </c>
      <c r="K8624" s="20" t="s">
        <v>3</v>
      </c>
      <c r="L8624" t="s">
        <v>1464</v>
      </c>
      <c r="M8624" s="20">
        <v>22</v>
      </c>
      <c r="N8624" s="20">
        <v>16.5</v>
      </c>
      <c r="AE8624">
        <f t="shared" si="134"/>
        <v>2006</v>
      </c>
    </row>
    <row r="8625" spans="1:31" x14ac:dyDescent="0.25">
      <c r="A8625" s="7">
        <v>8622</v>
      </c>
      <c r="B8625" s="8">
        <v>39046</v>
      </c>
      <c r="C8625" t="s">
        <v>3</v>
      </c>
      <c r="D8625" t="s">
        <v>620</v>
      </c>
      <c r="E8625" t="s">
        <v>9</v>
      </c>
      <c r="F8625" t="s">
        <v>285</v>
      </c>
      <c r="G8625" t="s">
        <v>377</v>
      </c>
      <c r="H8625" s="9" t="s">
        <v>2183</v>
      </c>
      <c r="I8625" t="s">
        <v>1454</v>
      </c>
      <c r="J8625" s="20">
        <v>42</v>
      </c>
      <c r="K8625" s="20" t="s">
        <v>1465</v>
      </c>
      <c r="L8625" t="s">
        <v>1466</v>
      </c>
      <c r="M8625" s="20">
        <v>10.5</v>
      </c>
      <c r="N8625" s="20">
        <v>10.5</v>
      </c>
      <c r="AE8625">
        <f t="shared" si="134"/>
        <v>2006</v>
      </c>
    </row>
    <row r="8626" spans="1:31" x14ac:dyDescent="0.25">
      <c r="A8626" s="7">
        <v>8623</v>
      </c>
      <c r="B8626" s="8">
        <v>39046</v>
      </c>
      <c r="C8626" t="s">
        <v>3</v>
      </c>
      <c r="D8626" t="s">
        <v>705</v>
      </c>
      <c r="E8626" t="s">
        <v>9</v>
      </c>
      <c r="F8626" t="s">
        <v>652</v>
      </c>
      <c r="G8626" t="s">
        <v>648</v>
      </c>
      <c r="H8626" s="9" t="s">
        <v>1797</v>
      </c>
      <c r="I8626" t="s">
        <v>1454</v>
      </c>
      <c r="J8626" s="20">
        <v>50</v>
      </c>
      <c r="K8626" s="20" t="s">
        <v>9</v>
      </c>
      <c r="L8626" t="s">
        <v>1464</v>
      </c>
      <c r="M8626" s="20">
        <v>11</v>
      </c>
      <c r="N8626" s="20">
        <v>15</v>
      </c>
      <c r="AE8626">
        <f t="shared" si="134"/>
        <v>2006</v>
      </c>
    </row>
    <row r="8627" spans="1:31" x14ac:dyDescent="0.25">
      <c r="A8627" s="7">
        <v>8624</v>
      </c>
      <c r="B8627" s="8">
        <v>39047</v>
      </c>
      <c r="C8627" t="s">
        <v>3</v>
      </c>
      <c r="D8627" t="s">
        <v>704</v>
      </c>
      <c r="E8627" t="s">
        <v>9</v>
      </c>
      <c r="F8627" t="s">
        <v>672</v>
      </c>
      <c r="G8627" t="s">
        <v>648</v>
      </c>
      <c r="H8627" s="135" t="s">
        <v>1795</v>
      </c>
      <c r="I8627" t="s">
        <v>1454</v>
      </c>
      <c r="J8627" s="20">
        <v>10</v>
      </c>
      <c r="K8627" s="20" t="s">
        <v>9</v>
      </c>
      <c r="L8627" t="s">
        <v>1464</v>
      </c>
      <c r="M8627" s="20">
        <v>2.2000000000000002</v>
      </c>
      <c r="N8627" s="20">
        <v>3.8</v>
      </c>
      <c r="AE8627">
        <f t="shared" si="134"/>
        <v>2006</v>
      </c>
    </row>
    <row r="8628" spans="1:31" x14ac:dyDescent="0.25">
      <c r="A8628" s="7">
        <v>8625</v>
      </c>
      <c r="B8628" s="8">
        <v>39047</v>
      </c>
      <c r="C8628" t="s">
        <v>3</v>
      </c>
      <c r="D8628" t="s">
        <v>770</v>
      </c>
      <c r="E8628" t="s">
        <v>9</v>
      </c>
      <c r="F8628" t="s">
        <v>795</v>
      </c>
      <c r="G8628" t="s">
        <v>648</v>
      </c>
      <c r="H8628" s="135" t="s">
        <v>1795</v>
      </c>
      <c r="I8628" t="s">
        <v>1454</v>
      </c>
      <c r="J8628" s="20">
        <v>40</v>
      </c>
      <c r="K8628" s="20" t="s">
        <v>3</v>
      </c>
      <c r="L8628" t="s">
        <v>1464</v>
      </c>
      <c r="M8628" s="20">
        <v>12.2</v>
      </c>
      <c r="N8628" s="20">
        <v>8.8000000000000007</v>
      </c>
      <c r="AE8628">
        <f t="shared" si="134"/>
        <v>2006</v>
      </c>
    </row>
    <row r="8629" spans="1:31" x14ac:dyDescent="0.25">
      <c r="A8629" s="7">
        <v>8626</v>
      </c>
      <c r="B8629" s="8">
        <v>39047</v>
      </c>
      <c r="C8629" t="s">
        <v>3</v>
      </c>
      <c r="D8629" t="s">
        <v>39</v>
      </c>
      <c r="E8629" t="s">
        <v>9</v>
      </c>
      <c r="F8629" t="s">
        <v>729</v>
      </c>
      <c r="G8629" t="s">
        <v>14</v>
      </c>
      <c r="H8629" s="135" t="s">
        <v>1496</v>
      </c>
      <c r="I8629" t="s">
        <v>1455</v>
      </c>
      <c r="J8629" s="20">
        <v>15</v>
      </c>
      <c r="K8629" s="20" t="s">
        <v>9</v>
      </c>
      <c r="L8629" t="s">
        <v>1463</v>
      </c>
      <c r="M8629" s="20">
        <v>1.8</v>
      </c>
      <c r="N8629" s="20">
        <v>2.4500000000000002</v>
      </c>
      <c r="AE8629">
        <f t="shared" si="134"/>
        <v>2006</v>
      </c>
    </row>
    <row r="8630" spans="1:31" x14ac:dyDescent="0.25">
      <c r="A8630" s="7">
        <v>8627</v>
      </c>
      <c r="B8630" s="8">
        <v>39047</v>
      </c>
      <c r="C8630" t="s">
        <v>3</v>
      </c>
      <c r="D8630" t="s">
        <v>119</v>
      </c>
      <c r="E8630" t="s">
        <v>9</v>
      </c>
      <c r="F8630" t="s">
        <v>772</v>
      </c>
      <c r="G8630" t="s">
        <v>377</v>
      </c>
      <c r="H8630" s="9" t="s">
        <v>2096</v>
      </c>
      <c r="I8630" t="s">
        <v>1454</v>
      </c>
      <c r="J8630" s="20">
        <v>10</v>
      </c>
      <c r="K8630" s="20" t="s">
        <v>1465</v>
      </c>
      <c r="L8630" t="s">
        <v>1466</v>
      </c>
      <c r="M8630" s="20">
        <v>2.5</v>
      </c>
      <c r="N8630" s="20">
        <v>2.5</v>
      </c>
      <c r="AE8630">
        <f t="shared" si="134"/>
        <v>2006</v>
      </c>
    </row>
    <row r="8631" spans="1:31" x14ac:dyDescent="0.25">
      <c r="A8631" s="7">
        <v>8628</v>
      </c>
      <c r="B8631" s="8">
        <v>39048</v>
      </c>
      <c r="C8631" t="s">
        <v>3</v>
      </c>
      <c r="D8631" t="s">
        <v>838</v>
      </c>
      <c r="E8631" t="s">
        <v>9</v>
      </c>
      <c r="F8631" t="s">
        <v>844</v>
      </c>
      <c r="G8631" t="s">
        <v>14</v>
      </c>
      <c r="H8631" s="135" t="s">
        <v>1530</v>
      </c>
      <c r="I8631" t="s">
        <v>1454</v>
      </c>
      <c r="J8631" s="20">
        <v>7</v>
      </c>
      <c r="K8631" s="20" t="s">
        <v>9</v>
      </c>
      <c r="L8631" t="s">
        <v>1464</v>
      </c>
      <c r="M8631" s="20">
        <v>1.54</v>
      </c>
      <c r="N8631" s="20">
        <v>2.96</v>
      </c>
      <c r="AE8631">
        <f t="shared" si="134"/>
        <v>2006</v>
      </c>
    </row>
    <row r="8632" spans="1:31" x14ac:dyDescent="0.25">
      <c r="A8632" s="7">
        <v>8629</v>
      </c>
      <c r="B8632" s="8">
        <v>39048</v>
      </c>
      <c r="C8632" t="s">
        <v>3</v>
      </c>
      <c r="D8632" t="s">
        <v>240</v>
      </c>
      <c r="E8632" t="s">
        <v>9</v>
      </c>
      <c r="F8632" t="s">
        <v>817</v>
      </c>
      <c r="G8632" t="s">
        <v>648</v>
      </c>
      <c r="H8632" s="135" t="s">
        <v>2318</v>
      </c>
      <c r="I8632" t="s">
        <v>1455</v>
      </c>
      <c r="J8632" s="20">
        <v>40</v>
      </c>
      <c r="K8632" s="20" t="s">
        <v>3</v>
      </c>
      <c r="L8632" t="s">
        <v>1464</v>
      </c>
      <c r="M8632" s="20">
        <v>6.1</v>
      </c>
      <c r="N8632" s="20">
        <v>4.4000000000000004</v>
      </c>
      <c r="AE8632">
        <f t="shared" si="134"/>
        <v>2006</v>
      </c>
    </row>
    <row r="8633" spans="1:31" x14ac:dyDescent="0.25">
      <c r="A8633" s="7">
        <v>8630</v>
      </c>
      <c r="B8633" s="8">
        <v>39048</v>
      </c>
      <c r="C8633" t="s">
        <v>3</v>
      </c>
      <c r="D8633" t="s">
        <v>655</v>
      </c>
      <c r="E8633" t="s">
        <v>9</v>
      </c>
      <c r="F8633" t="s">
        <v>661</v>
      </c>
      <c r="G8633" t="s">
        <v>569</v>
      </c>
      <c r="H8633" s="135" t="s">
        <v>1496</v>
      </c>
      <c r="I8633" t="s">
        <v>1454</v>
      </c>
      <c r="J8633" s="20">
        <v>10</v>
      </c>
      <c r="K8633" s="20" t="s">
        <v>3</v>
      </c>
      <c r="L8633" t="s">
        <v>1464</v>
      </c>
      <c r="M8633" s="20">
        <v>3.8</v>
      </c>
      <c r="N8633" s="20">
        <v>2.2000000000000002</v>
      </c>
      <c r="AE8633">
        <f t="shared" si="134"/>
        <v>2006</v>
      </c>
    </row>
    <row r="8634" spans="1:31" x14ac:dyDescent="0.25">
      <c r="A8634" s="7">
        <v>8631</v>
      </c>
      <c r="B8634" s="8">
        <v>39048</v>
      </c>
      <c r="C8634" t="s">
        <v>3</v>
      </c>
      <c r="D8634" t="s">
        <v>54</v>
      </c>
      <c r="E8634" t="s">
        <v>9</v>
      </c>
      <c r="F8634" t="s">
        <v>621</v>
      </c>
      <c r="G8634" t="s">
        <v>714</v>
      </c>
      <c r="H8634" s="9" t="s">
        <v>2205</v>
      </c>
      <c r="I8634" t="s">
        <v>1454</v>
      </c>
      <c r="J8634" s="20">
        <v>56</v>
      </c>
      <c r="K8634" s="20" t="s">
        <v>9</v>
      </c>
      <c r="L8634" t="s">
        <v>1464</v>
      </c>
      <c r="M8634" s="20">
        <v>12.32</v>
      </c>
      <c r="N8634" s="20">
        <v>16.68</v>
      </c>
      <c r="AE8634">
        <f t="shared" si="134"/>
        <v>2006</v>
      </c>
    </row>
    <row r="8635" spans="1:31" x14ac:dyDescent="0.25">
      <c r="A8635" s="7">
        <v>8632</v>
      </c>
      <c r="B8635" s="8">
        <v>39048</v>
      </c>
      <c r="C8635" t="s">
        <v>3</v>
      </c>
      <c r="D8635" t="s">
        <v>678</v>
      </c>
      <c r="E8635" t="s">
        <v>9</v>
      </c>
      <c r="F8635" t="s">
        <v>468</v>
      </c>
      <c r="G8635" t="s">
        <v>732</v>
      </c>
      <c r="H8635" s="135" t="s">
        <v>2186</v>
      </c>
      <c r="I8635" t="s">
        <v>1454</v>
      </c>
      <c r="J8635" s="20">
        <v>56</v>
      </c>
      <c r="K8635" s="20" t="s">
        <v>3</v>
      </c>
      <c r="L8635" t="s">
        <v>1463</v>
      </c>
      <c r="M8635" s="20">
        <v>15.56</v>
      </c>
      <c r="N8635" s="20">
        <v>13.44</v>
      </c>
      <c r="AE8635">
        <f t="shared" si="134"/>
        <v>2006</v>
      </c>
    </row>
    <row r="8636" spans="1:31" x14ac:dyDescent="0.25">
      <c r="A8636" s="7">
        <v>8633</v>
      </c>
      <c r="B8636" s="8">
        <v>39048</v>
      </c>
      <c r="C8636" t="s">
        <v>3</v>
      </c>
      <c r="D8636" t="s">
        <v>72</v>
      </c>
      <c r="E8636" t="s">
        <v>9</v>
      </c>
      <c r="F8636" t="s">
        <v>54</v>
      </c>
      <c r="G8636" t="s">
        <v>648</v>
      </c>
      <c r="H8636" s="9" t="s">
        <v>1797</v>
      </c>
      <c r="I8636" t="s">
        <v>1454</v>
      </c>
      <c r="J8636" s="20">
        <v>25</v>
      </c>
      <c r="K8636" s="20" t="s">
        <v>9</v>
      </c>
      <c r="L8636" t="s">
        <v>1464</v>
      </c>
      <c r="M8636" s="20">
        <v>5.5</v>
      </c>
      <c r="N8636" s="20">
        <v>8</v>
      </c>
      <c r="AE8636">
        <f t="shared" si="134"/>
        <v>2006</v>
      </c>
    </row>
    <row r="8637" spans="1:31" x14ac:dyDescent="0.25">
      <c r="A8637" s="7">
        <v>8634</v>
      </c>
      <c r="B8637" s="8">
        <v>39049</v>
      </c>
      <c r="C8637" t="s">
        <v>3</v>
      </c>
      <c r="D8637" t="s">
        <v>779</v>
      </c>
      <c r="E8637" t="s">
        <v>9</v>
      </c>
      <c r="F8637" t="s">
        <v>833</v>
      </c>
      <c r="G8637" t="s">
        <v>732</v>
      </c>
      <c r="H8637" s="136" t="s">
        <v>2239</v>
      </c>
      <c r="I8637" t="s">
        <v>1454</v>
      </c>
      <c r="J8637" s="20">
        <v>16</v>
      </c>
      <c r="K8637" s="20" t="s">
        <v>3</v>
      </c>
      <c r="L8637" t="s">
        <v>1464</v>
      </c>
      <c r="M8637" s="20">
        <v>5.48</v>
      </c>
      <c r="N8637" s="20">
        <v>3.52</v>
      </c>
      <c r="AE8637">
        <f t="shared" si="134"/>
        <v>2006</v>
      </c>
    </row>
    <row r="8638" spans="1:31" x14ac:dyDescent="0.25">
      <c r="A8638" s="7">
        <v>8635</v>
      </c>
      <c r="B8638" s="8">
        <v>39049</v>
      </c>
      <c r="C8638" t="s">
        <v>3</v>
      </c>
      <c r="D8638" t="s">
        <v>123</v>
      </c>
      <c r="E8638" t="s">
        <v>9</v>
      </c>
      <c r="F8638" t="s">
        <v>124</v>
      </c>
      <c r="G8638" t="s">
        <v>732</v>
      </c>
      <c r="H8638" s="135" t="s">
        <v>2161</v>
      </c>
      <c r="I8638" t="s">
        <v>1454</v>
      </c>
      <c r="J8638" s="20">
        <v>21</v>
      </c>
      <c r="K8638" s="20" t="s">
        <v>9</v>
      </c>
      <c r="L8638" t="s">
        <v>1463</v>
      </c>
      <c r="M8638" s="20">
        <v>5.04</v>
      </c>
      <c r="N8638" s="20">
        <v>6.46</v>
      </c>
      <c r="AE8638">
        <f t="shared" si="134"/>
        <v>2006</v>
      </c>
    </row>
    <row r="8639" spans="1:31" x14ac:dyDescent="0.25">
      <c r="A8639" s="7">
        <v>8636</v>
      </c>
      <c r="B8639" s="8">
        <v>39049</v>
      </c>
      <c r="C8639" t="s">
        <v>3</v>
      </c>
      <c r="D8639" t="s">
        <v>620</v>
      </c>
      <c r="E8639" t="s">
        <v>9</v>
      </c>
      <c r="F8639" t="s">
        <v>247</v>
      </c>
      <c r="G8639" t="s">
        <v>569</v>
      </c>
      <c r="H8639" s="9" t="s">
        <v>2402</v>
      </c>
      <c r="I8639" t="s">
        <v>1454</v>
      </c>
      <c r="J8639" s="20">
        <v>14</v>
      </c>
      <c r="K8639" s="20" t="s">
        <v>9</v>
      </c>
      <c r="L8639" t="s">
        <v>1463</v>
      </c>
      <c r="M8639" s="20">
        <v>3.36</v>
      </c>
      <c r="N8639" s="20">
        <v>4.6400000000000006</v>
      </c>
      <c r="AE8639">
        <f t="shared" si="134"/>
        <v>2006</v>
      </c>
    </row>
    <row r="8640" spans="1:31" x14ac:dyDescent="0.25">
      <c r="A8640" s="7">
        <v>8637</v>
      </c>
      <c r="B8640" s="8">
        <v>39050</v>
      </c>
      <c r="C8640" t="s">
        <v>3</v>
      </c>
      <c r="D8640" t="s">
        <v>830</v>
      </c>
      <c r="E8640" t="s">
        <v>9</v>
      </c>
      <c r="F8640" t="s">
        <v>787</v>
      </c>
      <c r="G8640" t="s">
        <v>648</v>
      </c>
      <c r="H8640" s="136" t="s">
        <v>2078</v>
      </c>
      <c r="I8640" t="s">
        <v>1455</v>
      </c>
      <c r="J8640" s="20">
        <v>7</v>
      </c>
      <c r="K8640" s="20" t="s">
        <v>3</v>
      </c>
      <c r="L8640" t="s">
        <v>1463</v>
      </c>
      <c r="M8640" s="20">
        <v>1.4100000000000001</v>
      </c>
      <c r="N8640" s="20">
        <v>0.84</v>
      </c>
      <c r="AE8640">
        <f t="shared" si="134"/>
        <v>2006</v>
      </c>
    </row>
    <row r="8641" spans="1:31" x14ac:dyDescent="0.25">
      <c r="A8641" s="7">
        <v>8638</v>
      </c>
      <c r="B8641" s="8">
        <v>39050</v>
      </c>
      <c r="C8641" t="s">
        <v>3</v>
      </c>
      <c r="D8641" t="s">
        <v>830</v>
      </c>
      <c r="E8641" t="s">
        <v>9</v>
      </c>
      <c r="F8641" t="s">
        <v>787</v>
      </c>
      <c r="G8641" t="s">
        <v>648</v>
      </c>
      <c r="H8641" s="136" t="s">
        <v>2078</v>
      </c>
      <c r="I8641" t="s">
        <v>1455</v>
      </c>
      <c r="J8641" s="20">
        <v>7</v>
      </c>
      <c r="K8641" s="20" t="s">
        <v>9</v>
      </c>
      <c r="L8641" t="s">
        <v>1463</v>
      </c>
      <c r="M8641" s="20">
        <v>0.84</v>
      </c>
      <c r="N8641" s="20">
        <v>1.4100000000000001</v>
      </c>
      <c r="AE8641">
        <f t="shared" si="134"/>
        <v>2006</v>
      </c>
    </row>
    <row r="8642" spans="1:31" x14ac:dyDescent="0.25">
      <c r="A8642" s="7">
        <v>8639</v>
      </c>
      <c r="B8642" s="8">
        <v>39050</v>
      </c>
      <c r="C8642" t="s">
        <v>3</v>
      </c>
      <c r="D8642" t="s">
        <v>787</v>
      </c>
      <c r="E8642" t="s">
        <v>9</v>
      </c>
      <c r="F8642" t="s">
        <v>830</v>
      </c>
      <c r="G8642" t="s">
        <v>648</v>
      </c>
      <c r="H8642" s="136" t="s">
        <v>2078</v>
      </c>
      <c r="I8642" t="s">
        <v>1455</v>
      </c>
      <c r="J8642" s="20">
        <v>7</v>
      </c>
      <c r="K8642" s="20" t="s">
        <v>9</v>
      </c>
      <c r="L8642" t="s">
        <v>1463</v>
      </c>
      <c r="M8642" s="20">
        <v>0.84</v>
      </c>
      <c r="N8642" s="20">
        <v>1.4100000000000001</v>
      </c>
      <c r="AE8642">
        <f t="shared" si="134"/>
        <v>2006</v>
      </c>
    </row>
    <row r="8643" spans="1:31" x14ac:dyDescent="0.25">
      <c r="A8643" s="7">
        <v>8640</v>
      </c>
      <c r="B8643" s="8">
        <v>39050</v>
      </c>
      <c r="C8643" t="s">
        <v>3</v>
      </c>
      <c r="D8643" t="s">
        <v>787</v>
      </c>
      <c r="E8643" t="s">
        <v>9</v>
      </c>
      <c r="F8643" t="s">
        <v>830</v>
      </c>
      <c r="G8643" t="s">
        <v>648</v>
      </c>
      <c r="H8643" s="136" t="s">
        <v>2078</v>
      </c>
      <c r="I8643" t="s">
        <v>1455</v>
      </c>
      <c r="J8643" s="20">
        <v>7</v>
      </c>
      <c r="K8643" s="20" t="s">
        <v>9</v>
      </c>
      <c r="L8643" t="s">
        <v>1463</v>
      </c>
      <c r="M8643" s="20">
        <v>0.84</v>
      </c>
      <c r="N8643" s="20">
        <v>1.4100000000000001</v>
      </c>
      <c r="AE8643">
        <f t="shared" si="134"/>
        <v>2006</v>
      </c>
    </row>
    <row r="8644" spans="1:31" x14ac:dyDescent="0.25">
      <c r="A8644" s="7">
        <v>8641</v>
      </c>
      <c r="B8644" s="8">
        <v>39050</v>
      </c>
      <c r="C8644" t="s">
        <v>3</v>
      </c>
      <c r="D8644" t="s">
        <v>557</v>
      </c>
      <c r="E8644" t="s">
        <v>9</v>
      </c>
      <c r="F8644" t="s">
        <v>727</v>
      </c>
      <c r="G8644" t="s">
        <v>377</v>
      </c>
      <c r="H8644" s="9" t="s">
        <v>2412</v>
      </c>
      <c r="I8644" t="s">
        <v>1454</v>
      </c>
      <c r="J8644" s="20">
        <v>54</v>
      </c>
      <c r="K8644" s="20" t="s">
        <v>3</v>
      </c>
      <c r="L8644" t="s">
        <v>1464</v>
      </c>
      <c r="M8644" s="20">
        <v>16.12</v>
      </c>
      <c r="N8644" s="20">
        <v>11.879999999999999</v>
      </c>
      <c r="AE8644">
        <f t="shared" ref="AE8644:AE8707" si="135">YEAR(B8644)</f>
        <v>2006</v>
      </c>
    </row>
    <row r="8645" spans="1:31" x14ac:dyDescent="0.25">
      <c r="A8645" s="7">
        <v>8642</v>
      </c>
      <c r="B8645" s="8">
        <v>39050</v>
      </c>
      <c r="C8645" t="s">
        <v>3</v>
      </c>
      <c r="D8645" t="s">
        <v>783</v>
      </c>
      <c r="E8645" t="s">
        <v>9</v>
      </c>
      <c r="F8645" t="s">
        <v>349</v>
      </c>
      <c r="G8645" t="s">
        <v>377</v>
      </c>
      <c r="H8645" s="9" t="s">
        <v>2124</v>
      </c>
      <c r="I8645" t="s">
        <v>1454</v>
      </c>
      <c r="J8645" s="20">
        <v>38</v>
      </c>
      <c r="K8645" s="20" t="s">
        <v>9</v>
      </c>
      <c r="L8645" t="s">
        <v>1464</v>
      </c>
      <c r="M8645" s="20">
        <v>8.36</v>
      </c>
      <c r="N8645" s="20">
        <v>11.64</v>
      </c>
      <c r="AE8645">
        <f t="shared" si="135"/>
        <v>2006</v>
      </c>
    </row>
    <row r="8646" spans="1:31" x14ac:dyDescent="0.25">
      <c r="A8646" s="7">
        <v>8643</v>
      </c>
      <c r="B8646" s="8">
        <v>39052</v>
      </c>
      <c r="C8646" t="s">
        <v>3</v>
      </c>
      <c r="D8646" t="s">
        <v>848</v>
      </c>
      <c r="E8646" t="s">
        <v>9</v>
      </c>
      <c r="F8646" t="s">
        <v>586</v>
      </c>
      <c r="G8646" t="s">
        <v>648</v>
      </c>
      <c r="H8646" s="135" t="s">
        <v>1877</v>
      </c>
      <c r="I8646" t="s">
        <v>1458</v>
      </c>
      <c r="J8646" s="20">
        <v>6</v>
      </c>
      <c r="K8646" s="20" t="s">
        <v>9</v>
      </c>
      <c r="L8646" t="s">
        <v>1463</v>
      </c>
      <c r="M8646" s="20">
        <v>30</v>
      </c>
      <c r="N8646" s="20">
        <v>10</v>
      </c>
      <c r="AE8646">
        <f t="shared" si="135"/>
        <v>2006</v>
      </c>
    </row>
    <row r="8647" spans="1:31" x14ac:dyDescent="0.25">
      <c r="A8647" s="7">
        <v>8644</v>
      </c>
      <c r="B8647" s="8">
        <v>39052</v>
      </c>
      <c r="C8647" t="s">
        <v>3</v>
      </c>
      <c r="D8647" t="s">
        <v>94</v>
      </c>
      <c r="E8647" t="s">
        <v>9</v>
      </c>
      <c r="F8647" t="s">
        <v>395</v>
      </c>
      <c r="G8647" t="s">
        <v>648</v>
      </c>
      <c r="H8647" s="135" t="s">
        <v>2062</v>
      </c>
      <c r="I8647" t="s">
        <v>1454</v>
      </c>
      <c r="J8647" s="20">
        <v>26</v>
      </c>
      <c r="K8647" s="20" t="s">
        <v>9</v>
      </c>
      <c r="L8647" t="s">
        <v>1464</v>
      </c>
      <c r="M8647" s="20">
        <v>5.72</v>
      </c>
      <c r="N8647" s="20">
        <v>8.2800000000000011</v>
      </c>
      <c r="AE8647">
        <f t="shared" si="135"/>
        <v>2006</v>
      </c>
    </row>
    <row r="8648" spans="1:31" x14ac:dyDescent="0.25">
      <c r="A8648" s="7">
        <v>8645</v>
      </c>
      <c r="B8648" s="8">
        <v>39052</v>
      </c>
      <c r="C8648" t="s">
        <v>3</v>
      </c>
      <c r="D8648" t="s">
        <v>791</v>
      </c>
      <c r="E8648" t="s">
        <v>9</v>
      </c>
      <c r="F8648" t="s">
        <v>810</v>
      </c>
      <c r="G8648" t="s">
        <v>648</v>
      </c>
      <c r="H8648" s="135" t="s">
        <v>1799</v>
      </c>
      <c r="I8648" t="s">
        <v>1454</v>
      </c>
      <c r="J8648" s="20">
        <v>37</v>
      </c>
      <c r="K8648" s="20" t="s">
        <v>1465</v>
      </c>
      <c r="L8648" t="s">
        <v>1466</v>
      </c>
      <c r="M8648" s="20">
        <v>9.25</v>
      </c>
      <c r="N8648" s="20">
        <v>9.25</v>
      </c>
      <c r="AE8648">
        <f t="shared" si="135"/>
        <v>2006</v>
      </c>
    </row>
    <row r="8649" spans="1:31" x14ac:dyDescent="0.25">
      <c r="A8649" s="7">
        <v>8646</v>
      </c>
      <c r="B8649" s="8">
        <v>39052</v>
      </c>
      <c r="C8649" t="s">
        <v>3</v>
      </c>
      <c r="D8649" t="s">
        <v>791</v>
      </c>
      <c r="E8649" t="s">
        <v>9</v>
      </c>
      <c r="F8649" t="s">
        <v>810</v>
      </c>
      <c r="G8649" t="s">
        <v>648</v>
      </c>
      <c r="H8649" s="9" t="s">
        <v>2190</v>
      </c>
      <c r="I8649" t="s">
        <v>1454</v>
      </c>
      <c r="J8649" s="20">
        <v>25</v>
      </c>
      <c r="K8649" s="20" t="s">
        <v>9</v>
      </c>
      <c r="L8649" t="s">
        <v>1463</v>
      </c>
      <c r="M8649" s="20">
        <v>6</v>
      </c>
      <c r="N8649" s="20">
        <v>7.5</v>
      </c>
      <c r="AE8649">
        <f t="shared" si="135"/>
        <v>2006</v>
      </c>
    </row>
    <row r="8650" spans="1:31" x14ac:dyDescent="0.25">
      <c r="A8650" s="7">
        <v>8647</v>
      </c>
      <c r="B8650" s="8">
        <v>39052</v>
      </c>
      <c r="C8650" t="s">
        <v>3</v>
      </c>
      <c r="D8650" t="s">
        <v>606</v>
      </c>
      <c r="E8650" t="s">
        <v>9</v>
      </c>
      <c r="F8650" t="s">
        <v>597</v>
      </c>
      <c r="G8650" t="s">
        <v>732</v>
      </c>
      <c r="H8650" s="135" t="s">
        <v>2413</v>
      </c>
      <c r="I8650" t="s">
        <v>1454</v>
      </c>
      <c r="J8650" s="20">
        <v>24</v>
      </c>
      <c r="K8650" s="20" t="s">
        <v>9</v>
      </c>
      <c r="L8650" t="s">
        <v>1464</v>
      </c>
      <c r="M8650" s="20">
        <v>5.28</v>
      </c>
      <c r="N8650" s="20">
        <v>7.72</v>
      </c>
      <c r="AE8650">
        <f t="shared" si="135"/>
        <v>2006</v>
      </c>
    </row>
    <row r="8651" spans="1:31" x14ac:dyDescent="0.25">
      <c r="A8651" s="7">
        <v>8648</v>
      </c>
      <c r="B8651" s="8">
        <v>39053</v>
      </c>
      <c r="C8651" t="s">
        <v>3</v>
      </c>
      <c r="D8651" t="s">
        <v>779</v>
      </c>
      <c r="E8651" t="s">
        <v>9</v>
      </c>
      <c r="F8651" t="s">
        <v>839</v>
      </c>
      <c r="G8651" t="s">
        <v>732</v>
      </c>
      <c r="H8651" s="135" t="s">
        <v>2109</v>
      </c>
      <c r="I8651" t="s">
        <v>1454</v>
      </c>
      <c r="J8651" s="20">
        <v>11</v>
      </c>
      <c r="K8651" s="20" t="s">
        <v>3</v>
      </c>
      <c r="L8651" t="s">
        <v>1464</v>
      </c>
      <c r="M8651" s="20">
        <v>4.08</v>
      </c>
      <c r="N8651" s="20">
        <v>2.42</v>
      </c>
      <c r="AE8651">
        <f t="shared" si="135"/>
        <v>2006</v>
      </c>
    </row>
    <row r="8652" spans="1:31" x14ac:dyDescent="0.25">
      <c r="A8652" s="7">
        <v>8649</v>
      </c>
      <c r="B8652" s="8">
        <v>39053</v>
      </c>
      <c r="C8652" t="s">
        <v>3</v>
      </c>
      <c r="D8652" t="s">
        <v>542</v>
      </c>
      <c r="E8652" t="s">
        <v>9</v>
      </c>
      <c r="F8652" t="s">
        <v>641</v>
      </c>
      <c r="G8652" t="s">
        <v>714</v>
      </c>
      <c r="H8652" s="136" t="s">
        <v>2122</v>
      </c>
      <c r="I8652" t="s">
        <v>1454</v>
      </c>
      <c r="J8652" s="20">
        <v>24</v>
      </c>
      <c r="K8652" s="20" t="s">
        <v>3</v>
      </c>
      <c r="L8652" t="s">
        <v>1464</v>
      </c>
      <c r="M8652" s="20">
        <v>7.72</v>
      </c>
      <c r="N8652" s="20">
        <v>5.28</v>
      </c>
      <c r="AE8652">
        <f t="shared" si="135"/>
        <v>2006</v>
      </c>
    </row>
    <row r="8653" spans="1:31" x14ac:dyDescent="0.25">
      <c r="A8653" s="7">
        <v>8650</v>
      </c>
      <c r="B8653" s="8">
        <v>39053</v>
      </c>
      <c r="C8653" t="s">
        <v>3</v>
      </c>
      <c r="D8653" t="s">
        <v>829</v>
      </c>
      <c r="E8653" t="s">
        <v>9</v>
      </c>
      <c r="F8653" t="s">
        <v>833</v>
      </c>
      <c r="G8653" t="s">
        <v>633</v>
      </c>
      <c r="H8653" s="135" t="s">
        <v>1496</v>
      </c>
      <c r="I8653" t="s">
        <v>1454</v>
      </c>
      <c r="J8653" s="20">
        <v>32</v>
      </c>
      <c r="K8653" s="20" t="s">
        <v>3</v>
      </c>
      <c r="L8653" t="s">
        <v>1464</v>
      </c>
      <c r="M8653" s="20">
        <v>9.9600000000000009</v>
      </c>
      <c r="N8653" s="20">
        <v>7.04</v>
      </c>
      <c r="AE8653">
        <f t="shared" si="135"/>
        <v>2006</v>
      </c>
    </row>
    <row r="8654" spans="1:31" x14ac:dyDescent="0.25">
      <c r="A8654" s="7">
        <v>8651</v>
      </c>
      <c r="B8654" s="8">
        <v>39053</v>
      </c>
      <c r="C8654" t="s">
        <v>3</v>
      </c>
      <c r="D8654" t="s">
        <v>808</v>
      </c>
      <c r="E8654" t="s">
        <v>9</v>
      </c>
      <c r="F8654" t="s">
        <v>839</v>
      </c>
      <c r="G8654" t="s">
        <v>377</v>
      </c>
      <c r="H8654" s="9" t="s">
        <v>2414</v>
      </c>
      <c r="I8654" t="s">
        <v>1454</v>
      </c>
      <c r="J8654" s="20">
        <v>34</v>
      </c>
      <c r="K8654" s="20" t="s">
        <v>1465</v>
      </c>
      <c r="L8654" t="s">
        <v>1466</v>
      </c>
      <c r="M8654" s="20">
        <v>8.5</v>
      </c>
      <c r="N8654" s="20">
        <v>8.5</v>
      </c>
      <c r="AE8654">
        <f t="shared" si="135"/>
        <v>2006</v>
      </c>
    </row>
    <row r="8655" spans="1:31" x14ac:dyDescent="0.25">
      <c r="A8655" s="7">
        <v>8652</v>
      </c>
      <c r="B8655" s="8">
        <v>39053</v>
      </c>
      <c r="C8655" t="s">
        <v>3</v>
      </c>
      <c r="D8655" t="s">
        <v>779</v>
      </c>
      <c r="E8655" t="s">
        <v>9</v>
      </c>
      <c r="F8655" t="s">
        <v>844</v>
      </c>
      <c r="G8655" t="s">
        <v>732</v>
      </c>
      <c r="H8655" s="135" t="s">
        <v>2284</v>
      </c>
      <c r="I8655" t="s">
        <v>1454</v>
      </c>
      <c r="J8655" s="20">
        <v>18</v>
      </c>
      <c r="K8655" s="20" t="s">
        <v>3</v>
      </c>
      <c r="L8655" t="s">
        <v>1464</v>
      </c>
      <c r="M8655" s="20">
        <v>6.04</v>
      </c>
      <c r="N8655" s="20">
        <v>3.96</v>
      </c>
      <c r="AE8655">
        <f t="shared" si="135"/>
        <v>2006</v>
      </c>
    </row>
    <row r="8656" spans="1:31" x14ac:dyDescent="0.25">
      <c r="A8656" s="7">
        <v>8653</v>
      </c>
      <c r="B8656" s="8">
        <v>39053</v>
      </c>
      <c r="C8656" t="s">
        <v>3</v>
      </c>
      <c r="D8656" t="s">
        <v>810</v>
      </c>
      <c r="E8656" t="s">
        <v>9</v>
      </c>
      <c r="F8656" t="s">
        <v>849</v>
      </c>
      <c r="G8656" t="s">
        <v>732</v>
      </c>
      <c r="H8656" s="135" t="s">
        <v>2284</v>
      </c>
      <c r="I8656" t="s">
        <v>1458</v>
      </c>
      <c r="J8656" s="20">
        <v>20</v>
      </c>
      <c r="K8656" s="20" t="s">
        <v>1465</v>
      </c>
      <c r="L8656" t="s">
        <v>1466</v>
      </c>
      <c r="M8656" s="20">
        <v>10</v>
      </c>
      <c r="N8656" s="20">
        <v>30</v>
      </c>
      <c r="AE8656">
        <f t="shared" si="135"/>
        <v>2006</v>
      </c>
    </row>
    <row r="8657" spans="1:31" x14ac:dyDescent="0.25">
      <c r="A8657" s="7">
        <v>8654</v>
      </c>
      <c r="B8657" s="8">
        <v>39053</v>
      </c>
      <c r="C8657" t="s">
        <v>3</v>
      </c>
      <c r="D8657" t="s">
        <v>787</v>
      </c>
      <c r="E8657" t="s">
        <v>9</v>
      </c>
      <c r="F8657" t="s">
        <v>721</v>
      </c>
      <c r="G8657" t="s">
        <v>732</v>
      </c>
      <c r="H8657" s="135" t="s">
        <v>1496</v>
      </c>
      <c r="I8657" t="s">
        <v>1457</v>
      </c>
      <c r="J8657" s="20">
        <v>18</v>
      </c>
      <c r="K8657" s="20" t="s">
        <v>1465</v>
      </c>
      <c r="L8657" t="s">
        <v>1466</v>
      </c>
      <c r="M8657" s="20">
        <v>2.25</v>
      </c>
      <c r="N8657" s="20">
        <v>2.25</v>
      </c>
      <c r="O8657" t="s">
        <v>9</v>
      </c>
      <c r="P8657" s="13" t="s">
        <v>779</v>
      </c>
      <c r="Q8657" t="s">
        <v>3</v>
      </c>
      <c r="R8657" t="s">
        <v>832</v>
      </c>
      <c r="S8657" t="s">
        <v>1465</v>
      </c>
      <c r="U8657" t="s">
        <v>1465</v>
      </c>
      <c r="W8657" t="s">
        <v>1465</v>
      </c>
      <c r="Y8657" t="s">
        <v>1465</v>
      </c>
      <c r="AA8657" t="s">
        <v>1465</v>
      </c>
      <c r="AC8657" t="s">
        <v>1465</v>
      </c>
      <c r="AE8657">
        <f t="shared" si="135"/>
        <v>2006</v>
      </c>
    </row>
    <row r="8658" spans="1:31" x14ac:dyDescent="0.25">
      <c r="A8658" s="7">
        <v>8655</v>
      </c>
      <c r="B8658" s="8">
        <v>39053</v>
      </c>
      <c r="C8658" t="s">
        <v>3</v>
      </c>
      <c r="D8658" t="s">
        <v>776</v>
      </c>
      <c r="E8658" t="s">
        <v>9</v>
      </c>
      <c r="F8658" t="s">
        <v>641</v>
      </c>
      <c r="G8658" t="s">
        <v>648</v>
      </c>
      <c r="H8658" s="9" t="s">
        <v>1797</v>
      </c>
      <c r="I8658" t="s">
        <v>1454</v>
      </c>
      <c r="J8658" s="20">
        <v>56</v>
      </c>
      <c r="K8658" s="20" t="s">
        <v>9</v>
      </c>
      <c r="L8658" t="s">
        <v>1464</v>
      </c>
      <c r="M8658" s="20">
        <v>12.32</v>
      </c>
      <c r="N8658" s="20">
        <v>16.68</v>
      </c>
      <c r="AE8658">
        <f t="shared" si="135"/>
        <v>2006</v>
      </c>
    </row>
    <row r="8659" spans="1:31" x14ac:dyDescent="0.25">
      <c r="A8659" s="7">
        <v>8656</v>
      </c>
      <c r="B8659" s="8">
        <v>39054</v>
      </c>
      <c r="C8659" t="s">
        <v>3</v>
      </c>
      <c r="D8659" t="s">
        <v>832</v>
      </c>
      <c r="E8659" t="s">
        <v>9</v>
      </c>
      <c r="F8659" t="s">
        <v>773</v>
      </c>
      <c r="G8659" t="s">
        <v>24</v>
      </c>
      <c r="H8659" s="135" t="s">
        <v>1529</v>
      </c>
      <c r="I8659" t="s">
        <v>1454</v>
      </c>
      <c r="J8659" s="20">
        <v>10</v>
      </c>
      <c r="K8659" s="20" t="s">
        <v>9</v>
      </c>
      <c r="L8659" t="s">
        <v>1464</v>
      </c>
      <c r="M8659" s="20">
        <v>2.2000000000000002</v>
      </c>
      <c r="N8659" s="20">
        <v>3.8</v>
      </c>
      <c r="AE8659">
        <f t="shared" si="135"/>
        <v>2006</v>
      </c>
    </row>
    <row r="8660" spans="1:31" x14ac:dyDescent="0.25">
      <c r="A8660" s="7">
        <v>8657</v>
      </c>
      <c r="B8660" s="8">
        <v>39054</v>
      </c>
      <c r="C8660" t="s">
        <v>3</v>
      </c>
      <c r="D8660" t="s">
        <v>848</v>
      </c>
      <c r="E8660" t="s">
        <v>9</v>
      </c>
      <c r="F8660" t="s">
        <v>787</v>
      </c>
      <c r="G8660" t="s">
        <v>648</v>
      </c>
      <c r="H8660" s="135" t="s">
        <v>1833</v>
      </c>
      <c r="I8660" t="s">
        <v>1455</v>
      </c>
      <c r="J8660" s="20">
        <v>4</v>
      </c>
      <c r="K8660" s="20" t="s">
        <v>1465</v>
      </c>
      <c r="L8660" t="s">
        <v>1466</v>
      </c>
      <c r="M8660" s="20">
        <v>0.5</v>
      </c>
      <c r="N8660" s="20">
        <v>0.5</v>
      </c>
      <c r="AE8660">
        <f t="shared" si="135"/>
        <v>2006</v>
      </c>
    </row>
    <row r="8661" spans="1:31" x14ac:dyDescent="0.25">
      <c r="A8661" s="7">
        <v>8658</v>
      </c>
      <c r="B8661" s="8">
        <v>39054</v>
      </c>
      <c r="C8661" t="s">
        <v>3</v>
      </c>
      <c r="D8661" t="s">
        <v>850</v>
      </c>
      <c r="E8661" t="s">
        <v>9</v>
      </c>
      <c r="F8661" t="s">
        <v>789</v>
      </c>
      <c r="G8661" t="s">
        <v>648</v>
      </c>
      <c r="H8661" s="135" t="s">
        <v>1877</v>
      </c>
      <c r="I8661" t="s">
        <v>1458</v>
      </c>
      <c r="J8661" s="20">
        <v>6</v>
      </c>
      <c r="K8661" s="20" t="s">
        <v>9</v>
      </c>
      <c r="L8661" t="s">
        <v>1463</v>
      </c>
      <c r="M8661" s="20">
        <v>30</v>
      </c>
      <c r="N8661" s="20">
        <v>10</v>
      </c>
      <c r="AE8661">
        <f t="shared" si="135"/>
        <v>2006</v>
      </c>
    </row>
    <row r="8662" spans="1:31" x14ac:dyDescent="0.25">
      <c r="A8662" s="7">
        <v>8659</v>
      </c>
      <c r="B8662" s="8">
        <v>39054</v>
      </c>
      <c r="C8662" t="s">
        <v>3</v>
      </c>
      <c r="D8662" t="s">
        <v>830</v>
      </c>
      <c r="E8662" t="s">
        <v>9</v>
      </c>
      <c r="F8662" t="s">
        <v>787</v>
      </c>
      <c r="G8662" t="s">
        <v>648</v>
      </c>
      <c r="H8662" s="136" t="s">
        <v>2038</v>
      </c>
      <c r="I8662" t="s">
        <v>1455</v>
      </c>
      <c r="J8662" s="20">
        <v>4</v>
      </c>
      <c r="K8662" s="20" t="s">
        <v>3</v>
      </c>
      <c r="L8662" t="s">
        <v>1463</v>
      </c>
      <c r="M8662" s="20">
        <v>1.02</v>
      </c>
      <c r="N8662" s="20">
        <v>0.48</v>
      </c>
      <c r="AE8662">
        <f t="shared" si="135"/>
        <v>2006</v>
      </c>
    </row>
    <row r="8663" spans="1:31" x14ac:dyDescent="0.25">
      <c r="A8663" s="7">
        <v>8660</v>
      </c>
      <c r="B8663" s="8">
        <v>39054</v>
      </c>
      <c r="C8663" t="s">
        <v>3</v>
      </c>
      <c r="D8663" t="s">
        <v>830</v>
      </c>
      <c r="E8663" t="s">
        <v>9</v>
      </c>
      <c r="F8663" t="s">
        <v>787</v>
      </c>
      <c r="G8663" t="s">
        <v>648</v>
      </c>
      <c r="H8663" s="136" t="s">
        <v>2038</v>
      </c>
      <c r="I8663" t="s">
        <v>1455</v>
      </c>
      <c r="J8663" s="20">
        <v>4</v>
      </c>
      <c r="K8663" s="20" t="s">
        <v>9</v>
      </c>
      <c r="L8663" t="s">
        <v>1463</v>
      </c>
      <c r="M8663" s="20">
        <v>0.48</v>
      </c>
      <c r="N8663" s="20">
        <v>1.02</v>
      </c>
      <c r="AE8663">
        <f t="shared" si="135"/>
        <v>2006</v>
      </c>
    </row>
    <row r="8664" spans="1:31" x14ac:dyDescent="0.25">
      <c r="A8664" s="7">
        <v>8661</v>
      </c>
      <c r="B8664" s="8">
        <v>39054</v>
      </c>
      <c r="C8664" t="s">
        <v>3</v>
      </c>
      <c r="D8664" t="s">
        <v>787</v>
      </c>
      <c r="E8664" t="s">
        <v>9</v>
      </c>
      <c r="F8664" t="s">
        <v>830</v>
      </c>
      <c r="G8664" t="s">
        <v>648</v>
      </c>
      <c r="H8664" s="136" t="s">
        <v>2038</v>
      </c>
      <c r="I8664" t="s">
        <v>1455</v>
      </c>
      <c r="J8664" s="20">
        <v>4</v>
      </c>
      <c r="K8664" s="20" t="s">
        <v>3</v>
      </c>
      <c r="L8664" t="s">
        <v>1464</v>
      </c>
      <c r="M8664" s="20">
        <v>1.06</v>
      </c>
      <c r="N8664" s="20">
        <v>0.44</v>
      </c>
      <c r="AE8664">
        <f t="shared" si="135"/>
        <v>2006</v>
      </c>
    </row>
    <row r="8665" spans="1:31" x14ac:dyDescent="0.25">
      <c r="A8665" s="7">
        <v>8662</v>
      </c>
      <c r="B8665" s="8">
        <v>39054</v>
      </c>
      <c r="C8665" t="s">
        <v>3</v>
      </c>
      <c r="D8665" t="s">
        <v>787</v>
      </c>
      <c r="E8665" t="s">
        <v>9</v>
      </c>
      <c r="F8665" t="s">
        <v>830</v>
      </c>
      <c r="G8665" t="s">
        <v>648</v>
      </c>
      <c r="H8665" s="136" t="s">
        <v>2038</v>
      </c>
      <c r="I8665" t="s">
        <v>1455</v>
      </c>
      <c r="J8665" s="20">
        <v>4</v>
      </c>
      <c r="K8665" s="20" t="s">
        <v>3</v>
      </c>
      <c r="L8665" t="s">
        <v>1463</v>
      </c>
      <c r="M8665" s="20">
        <v>1.02</v>
      </c>
      <c r="N8665" s="20">
        <v>0.48</v>
      </c>
      <c r="AE8665">
        <f t="shared" si="135"/>
        <v>2006</v>
      </c>
    </row>
    <row r="8666" spans="1:31" x14ac:dyDescent="0.25">
      <c r="A8666" s="7">
        <v>8663</v>
      </c>
      <c r="B8666" s="8">
        <v>39054</v>
      </c>
      <c r="C8666" t="s">
        <v>3</v>
      </c>
      <c r="D8666" t="s">
        <v>787</v>
      </c>
      <c r="E8666" t="s">
        <v>9</v>
      </c>
      <c r="F8666" t="s">
        <v>719</v>
      </c>
      <c r="G8666" t="s">
        <v>648</v>
      </c>
      <c r="H8666" s="135" t="s">
        <v>2311</v>
      </c>
      <c r="I8666" t="s">
        <v>1454</v>
      </c>
      <c r="J8666" s="20">
        <v>27</v>
      </c>
      <c r="K8666" s="20" t="s">
        <v>1465</v>
      </c>
      <c r="L8666" t="s">
        <v>1466</v>
      </c>
      <c r="M8666" s="20">
        <v>6.75</v>
      </c>
      <c r="N8666" s="20">
        <v>6.75</v>
      </c>
      <c r="AE8666">
        <f t="shared" si="135"/>
        <v>2006</v>
      </c>
    </row>
    <row r="8667" spans="1:31" x14ac:dyDescent="0.25">
      <c r="A8667" s="7">
        <v>8664</v>
      </c>
      <c r="B8667" s="8">
        <v>39054</v>
      </c>
      <c r="C8667" t="s">
        <v>3</v>
      </c>
      <c r="D8667" t="s">
        <v>834</v>
      </c>
      <c r="E8667" t="s">
        <v>9</v>
      </c>
      <c r="F8667" t="s">
        <v>833</v>
      </c>
      <c r="G8667" t="s">
        <v>648</v>
      </c>
      <c r="H8667" s="135" t="s">
        <v>2062</v>
      </c>
      <c r="I8667" t="s">
        <v>1454</v>
      </c>
      <c r="J8667" s="20">
        <v>34</v>
      </c>
      <c r="K8667" s="20" t="s">
        <v>3</v>
      </c>
      <c r="L8667" t="s">
        <v>1464</v>
      </c>
      <c r="M8667" s="20">
        <v>10.52</v>
      </c>
      <c r="N8667" s="20">
        <v>7.48</v>
      </c>
      <c r="AE8667">
        <f t="shared" si="135"/>
        <v>2006</v>
      </c>
    </row>
    <row r="8668" spans="1:31" x14ac:dyDescent="0.25">
      <c r="A8668" s="7">
        <v>8665</v>
      </c>
      <c r="B8668" s="8">
        <v>39054</v>
      </c>
      <c r="C8668" t="s">
        <v>3</v>
      </c>
      <c r="D8668" t="s">
        <v>832</v>
      </c>
      <c r="E8668" t="s">
        <v>9</v>
      </c>
      <c r="F8668" t="s">
        <v>839</v>
      </c>
      <c r="G8668" t="s">
        <v>633</v>
      </c>
      <c r="H8668" s="135" t="s">
        <v>2415</v>
      </c>
      <c r="I8668" t="s">
        <v>1454</v>
      </c>
      <c r="J8668" s="20">
        <v>8</v>
      </c>
      <c r="K8668" s="20" t="s">
        <v>3</v>
      </c>
      <c r="L8668" t="s">
        <v>1464</v>
      </c>
      <c r="M8668" s="20">
        <v>3.24</v>
      </c>
      <c r="N8668" s="20">
        <v>1.76</v>
      </c>
      <c r="AE8668">
        <f t="shared" si="135"/>
        <v>2006</v>
      </c>
    </row>
    <row r="8669" spans="1:31" x14ac:dyDescent="0.25">
      <c r="A8669" s="7">
        <v>8666</v>
      </c>
      <c r="B8669" s="8">
        <v>39055</v>
      </c>
      <c r="C8669" t="s">
        <v>3</v>
      </c>
      <c r="D8669" t="s">
        <v>787</v>
      </c>
      <c r="E8669" t="s">
        <v>9</v>
      </c>
      <c r="F8669" t="s">
        <v>844</v>
      </c>
      <c r="G8669" t="s">
        <v>714</v>
      </c>
      <c r="H8669" s="135" t="s">
        <v>1998</v>
      </c>
      <c r="I8669" t="s">
        <v>1454</v>
      </c>
      <c r="J8669" s="20">
        <v>15</v>
      </c>
      <c r="K8669" s="20" t="s">
        <v>9</v>
      </c>
      <c r="L8669" t="s">
        <v>1464</v>
      </c>
      <c r="M8669" s="20">
        <v>3.3</v>
      </c>
      <c r="N8669" s="20">
        <v>5.2</v>
      </c>
      <c r="AE8669">
        <f t="shared" si="135"/>
        <v>2006</v>
      </c>
    </row>
    <row r="8670" spans="1:31" x14ac:dyDescent="0.25">
      <c r="A8670" s="7">
        <v>8667</v>
      </c>
      <c r="B8670" s="8">
        <v>39055</v>
      </c>
      <c r="C8670" t="s">
        <v>3</v>
      </c>
      <c r="D8670" t="s">
        <v>187</v>
      </c>
      <c r="E8670" t="s">
        <v>9</v>
      </c>
      <c r="F8670" t="s">
        <v>672</v>
      </c>
      <c r="G8670" t="s">
        <v>65</v>
      </c>
      <c r="H8670" s="135" t="s">
        <v>1608</v>
      </c>
      <c r="I8670" t="s">
        <v>1454</v>
      </c>
      <c r="J8670" s="20">
        <v>11</v>
      </c>
      <c r="K8670" s="20" t="s">
        <v>3</v>
      </c>
      <c r="L8670" t="s">
        <v>1464</v>
      </c>
      <c r="M8670" s="20">
        <v>4.08</v>
      </c>
      <c r="N8670" s="20">
        <v>2.42</v>
      </c>
      <c r="AE8670">
        <f t="shared" si="135"/>
        <v>2006</v>
      </c>
    </row>
    <row r="8671" spans="1:31" x14ac:dyDescent="0.25">
      <c r="A8671" s="7">
        <v>8668</v>
      </c>
      <c r="B8671" s="8">
        <v>39055</v>
      </c>
      <c r="C8671" t="s">
        <v>3</v>
      </c>
      <c r="D8671" t="s">
        <v>55</v>
      </c>
      <c r="E8671" t="s">
        <v>9</v>
      </c>
      <c r="F8671" t="s">
        <v>844</v>
      </c>
      <c r="G8671" t="s">
        <v>714</v>
      </c>
      <c r="H8671" s="9" t="s">
        <v>2125</v>
      </c>
      <c r="I8671" t="s">
        <v>1458</v>
      </c>
      <c r="J8671" s="20">
        <v>23</v>
      </c>
      <c r="K8671" s="20" t="s">
        <v>1465</v>
      </c>
      <c r="L8671" t="s">
        <v>1466</v>
      </c>
      <c r="M8671" s="20">
        <v>10</v>
      </c>
      <c r="N8671" s="20">
        <v>30</v>
      </c>
      <c r="AE8671">
        <f t="shared" si="135"/>
        <v>2006</v>
      </c>
    </row>
    <row r="8672" spans="1:31" x14ac:dyDescent="0.25">
      <c r="A8672" s="7">
        <v>8669</v>
      </c>
      <c r="B8672" s="8">
        <v>39055</v>
      </c>
      <c r="C8672" t="s">
        <v>3</v>
      </c>
      <c r="D8672" t="s">
        <v>350</v>
      </c>
      <c r="E8672" t="s">
        <v>9</v>
      </c>
      <c r="F8672" t="s">
        <v>767</v>
      </c>
      <c r="G8672" t="s">
        <v>732</v>
      </c>
      <c r="H8672" s="135" t="s">
        <v>2210</v>
      </c>
      <c r="I8672" t="s">
        <v>1454</v>
      </c>
      <c r="J8672" s="20">
        <v>16</v>
      </c>
      <c r="K8672" s="20" t="s">
        <v>9</v>
      </c>
      <c r="L8672" t="s">
        <v>1463</v>
      </c>
      <c r="M8672" s="20">
        <v>3.84</v>
      </c>
      <c r="N8672" s="20">
        <v>5.16</v>
      </c>
      <c r="AE8672">
        <f t="shared" si="135"/>
        <v>2006</v>
      </c>
    </row>
    <row r="8673" spans="1:31" x14ac:dyDescent="0.25">
      <c r="A8673" s="7">
        <v>8670</v>
      </c>
      <c r="B8673" s="8">
        <v>39056</v>
      </c>
      <c r="C8673" t="s">
        <v>3</v>
      </c>
      <c r="D8673" t="s">
        <v>787</v>
      </c>
      <c r="E8673" t="s">
        <v>9</v>
      </c>
      <c r="F8673" t="s">
        <v>798</v>
      </c>
      <c r="G8673" t="s">
        <v>648</v>
      </c>
      <c r="H8673" s="135" t="s">
        <v>1833</v>
      </c>
      <c r="I8673" t="s">
        <v>1455</v>
      </c>
      <c r="J8673" s="20">
        <v>4</v>
      </c>
      <c r="K8673" s="20" t="s">
        <v>9</v>
      </c>
      <c r="L8673" t="s">
        <v>1463</v>
      </c>
      <c r="M8673" s="20">
        <v>0.48</v>
      </c>
      <c r="N8673" s="20">
        <v>1.02</v>
      </c>
      <c r="AE8673">
        <f t="shared" si="135"/>
        <v>2006</v>
      </c>
    </row>
    <row r="8674" spans="1:31" x14ac:dyDescent="0.25">
      <c r="A8674" s="7">
        <v>8671</v>
      </c>
      <c r="B8674" s="8">
        <v>39056</v>
      </c>
      <c r="C8674" t="s">
        <v>3</v>
      </c>
      <c r="D8674" t="s">
        <v>677</v>
      </c>
      <c r="E8674" t="s">
        <v>9</v>
      </c>
      <c r="F8674" t="s">
        <v>55</v>
      </c>
      <c r="G8674" t="s">
        <v>732</v>
      </c>
      <c r="H8674" s="135" t="s">
        <v>2343</v>
      </c>
      <c r="I8674" t="s">
        <v>1454</v>
      </c>
      <c r="J8674" s="20">
        <v>52</v>
      </c>
      <c r="K8674" s="20" t="s">
        <v>9</v>
      </c>
      <c r="L8674" t="s">
        <v>1464</v>
      </c>
      <c r="M8674" s="20">
        <v>11.44</v>
      </c>
      <c r="N8674" s="20">
        <v>15.56</v>
      </c>
      <c r="AE8674">
        <f t="shared" si="135"/>
        <v>2006</v>
      </c>
    </row>
    <row r="8675" spans="1:31" x14ac:dyDescent="0.25">
      <c r="A8675" s="7">
        <v>8672</v>
      </c>
      <c r="B8675" s="8">
        <v>39057</v>
      </c>
      <c r="C8675" t="s">
        <v>3</v>
      </c>
      <c r="D8675" t="s">
        <v>213</v>
      </c>
      <c r="E8675" t="s">
        <v>9</v>
      </c>
      <c r="F8675" t="s">
        <v>823</v>
      </c>
      <c r="G8675" t="s">
        <v>24</v>
      </c>
      <c r="H8675" s="135" t="s">
        <v>1493</v>
      </c>
      <c r="I8675" t="s">
        <v>1455</v>
      </c>
      <c r="J8675" s="20">
        <v>38</v>
      </c>
      <c r="K8675" s="20" t="s">
        <v>9</v>
      </c>
      <c r="L8675" t="s">
        <v>1463</v>
      </c>
      <c r="M8675" s="20">
        <v>4.5599999999999996</v>
      </c>
      <c r="N8675" s="20">
        <v>5.44</v>
      </c>
      <c r="AE8675">
        <f t="shared" si="135"/>
        <v>2006</v>
      </c>
    </row>
    <row r="8676" spans="1:31" x14ac:dyDescent="0.25">
      <c r="A8676" s="7">
        <v>8673</v>
      </c>
      <c r="B8676" s="8">
        <v>39057</v>
      </c>
      <c r="C8676" t="s">
        <v>3</v>
      </c>
      <c r="D8676" t="s">
        <v>823</v>
      </c>
      <c r="E8676" t="s">
        <v>9</v>
      </c>
      <c r="F8676" t="s">
        <v>213</v>
      </c>
      <c r="G8676" t="s">
        <v>24</v>
      </c>
      <c r="H8676" s="135" t="s">
        <v>1529</v>
      </c>
      <c r="I8676" t="s">
        <v>1455</v>
      </c>
      <c r="J8676" s="20">
        <v>10</v>
      </c>
      <c r="K8676" s="20" t="s">
        <v>9</v>
      </c>
      <c r="L8676" t="s">
        <v>1464</v>
      </c>
      <c r="M8676" s="20">
        <v>1.1000000000000001</v>
      </c>
      <c r="N8676" s="20">
        <v>1.9</v>
      </c>
      <c r="AE8676">
        <f t="shared" si="135"/>
        <v>2006</v>
      </c>
    </row>
    <row r="8677" spans="1:31" x14ac:dyDescent="0.25">
      <c r="A8677" s="7">
        <v>8674</v>
      </c>
      <c r="B8677" s="8">
        <v>39057</v>
      </c>
      <c r="C8677" t="s">
        <v>3</v>
      </c>
      <c r="D8677" t="s">
        <v>851</v>
      </c>
      <c r="E8677" t="s">
        <v>9</v>
      </c>
      <c r="F8677" t="s">
        <v>678</v>
      </c>
      <c r="G8677" t="s">
        <v>648</v>
      </c>
      <c r="H8677" s="135" t="s">
        <v>1877</v>
      </c>
      <c r="I8677" t="s">
        <v>1458</v>
      </c>
      <c r="J8677" s="20">
        <v>6</v>
      </c>
      <c r="K8677" s="20" t="s">
        <v>1465</v>
      </c>
      <c r="L8677" t="s">
        <v>1466</v>
      </c>
      <c r="M8677" s="20">
        <v>30</v>
      </c>
      <c r="N8677" s="20">
        <v>10</v>
      </c>
      <c r="AE8677">
        <f t="shared" si="135"/>
        <v>2006</v>
      </c>
    </row>
    <row r="8678" spans="1:31" x14ac:dyDescent="0.25">
      <c r="A8678" s="7">
        <v>8675</v>
      </c>
      <c r="B8678" s="8">
        <v>39057</v>
      </c>
      <c r="C8678" t="s">
        <v>3</v>
      </c>
      <c r="D8678" t="s">
        <v>546</v>
      </c>
      <c r="E8678" t="s">
        <v>9</v>
      </c>
      <c r="F8678" t="s">
        <v>415</v>
      </c>
      <c r="G8678" t="s">
        <v>14</v>
      </c>
      <c r="H8678" s="135" t="s">
        <v>1501</v>
      </c>
      <c r="I8678" t="s">
        <v>1454</v>
      </c>
      <c r="J8678" s="20">
        <v>90</v>
      </c>
      <c r="K8678" s="20" t="s">
        <v>9</v>
      </c>
      <c r="L8678" t="s">
        <v>1464</v>
      </c>
      <c r="M8678" s="20">
        <v>19.8</v>
      </c>
      <c r="N8678" s="20">
        <v>26.2</v>
      </c>
      <c r="AE8678">
        <f t="shared" si="135"/>
        <v>2006</v>
      </c>
    </row>
    <row r="8679" spans="1:31" x14ac:dyDescent="0.25">
      <c r="A8679" s="7">
        <v>8676</v>
      </c>
      <c r="B8679" s="8">
        <v>39057</v>
      </c>
      <c r="C8679" t="s">
        <v>3</v>
      </c>
      <c r="D8679" t="s">
        <v>75</v>
      </c>
      <c r="E8679" t="s">
        <v>9</v>
      </c>
      <c r="F8679" t="s">
        <v>45</v>
      </c>
      <c r="G8679" t="s">
        <v>648</v>
      </c>
      <c r="H8679" s="135" t="s">
        <v>1935</v>
      </c>
      <c r="I8679" t="s">
        <v>1454</v>
      </c>
      <c r="J8679" s="20">
        <v>27</v>
      </c>
      <c r="K8679" s="20" t="s">
        <v>1465</v>
      </c>
      <c r="L8679" t="s">
        <v>1466</v>
      </c>
      <c r="M8679" s="20">
        <v>6.75</v>
      </c>
      <c r="N8679" s="20">
        <v>6.75</v>
      </c>
      <c r="AE8679">
        <f t="shared" si="135"/>
        <v>2006</v>
      </c>
    </row>
    <row r="8680" spans="1:31" x14ac:dyDescent="0.25">
      <c r="A8680" s="7">
        <v>8677</v>
      </c>
      <c r="B8680" s="8">
        <v>39058</v>
      </c>
      <c r="C8680" t="s">
        <v>3</v>
      </c>
      <c r="D8680" t="s">
        <v>240</v>
      </c>
      <c r="E8680" t="s">
        <v>9</v>
      </c>
      <c r="F8680" t="s">
        <v>852</v>
      </c>
      <c r="G8680" t="s">
        <v>377</v>
      </c>
      <c r="H8680" s="136" t="s">
        <v>1613</v>
      </c>
      <c r="I8680" t="s">
        <v>1458</v>
      </c>
      <c r="J8680" s="20">
        <v>11</v>
      </c>
      <c r="K8680" s="20" t="s">
        <v>3</v>
      </c>
      <c r="L8680" t="s">
        <v>1463</v>
      </c>
      <c r="M8680" s="20">
        <v>10</v>
      </c>
      <c r="N8680" s="20">
        <v>30</v>
      </c>
      <c r="AE8680">
        <f t="shared" si="135"/>
        <v>2006</v>
      </c>
    </row>
    <row r="8681" spans="1:31" x14ac:dyDescent="0.25">
      <c r="A8681" s="7">
        <v>8678</v>
      </c>
      <c r="B8681" s="8">
        <v>39058</v>
      </c>
      <c r="C8681" t="s">
        <v>3</v>
      </c>
      <c r="D8681" t="s">
        <v>850</v>
      </c>
      <c r="E8681" t="s">
        <v>9</v>
      </c>
      <c r="F8681" t="s">
        <v>805</v>
      </c>
      <c r="G8681" t="s">
        <v>648</v>
      </c>
      <c r="H8681" s="136" t="s">
        <v>1496</v>
      </c>
      <c r="I8681" t="s">
        <v>1454</v>
      </c>
      <c r="J8681" s="20">
        <v>32</v>
      </c>
      <c r="K8681" s="20" t="s">
        <v>9</v>
      </c>
      <c r="L8681" t="s">
        <v>1464</v>
      </c>
      <c r="M8681" s="20">
        <v>7.04</v>
      </c>
      <c r="N8681" s="20">
        <v>9.9600000000000009</v>
      </c>
      <c r="AE8681">
        <f t="shared" si="135"/>
        <v>2006</v>
      </c>
    </row>
    <row r="8682" spans="1:31" x14ac:dyDescent="0.25">
      <c r="A8682" s="7">
        <v>8679</v>
      </c>
      <c r="B8682" s="8">
        <v>39058</v>
      </c>
      <c r="C8682" t="s">
        <v>3</v>
      </c>
      <c r="D8682" t="s">
        <v>500</v>
      </c>
      <c r="E8682" t="s">
        <v>9</v>
      </c>
      <c r="F8682" t="s">
        <v>667</v>
      </c>
      <c r="G8682" t="s">
        <v>732</v>
      </c>
      <c r="H8682" s="135" t="s">
        <v>2207</v>
      </c>
      <c r="I8682" t="s">
        <v>1454</v>
      </c>
      <c r="J8682" s="20">
        <v>15</v>
      </c>
      <c r="K8682" s="20" t="s">
        <v>9</v>
      </c>
      <c r="L8682" t="s">
        <v>1464</v>
      </c>
      <c r="M8682" s="20">
        <v>3.3</v>
      </c>
      <c r="N8682" s="20">
        <v>5.2</v>
      </c>
      <c r="AE8682">
        <f t="shared" si="135"/>
        <v>2006</v>
      </c>
    </row>
    <row r="8683" spans="1:31" x14ac:dyDescent="0.25">
      <c r="A8683" s="7">
        <v>8680</v>
      </c>
      <c r="B8683" s="8">
        <v>39058</v>
      </c>
      <c r="C8683" t="s">
        <v>3</v>
      </c>
      <c r="D8683" t="s">
        <v>689</v>
      </c>
      <c r="E8683" t="s">
        <v>9</v>
      </c>
      <c r="F8683" t="s">
        <v>19</v>
      </c>
      <c r="G8683" t="s">
        <v>648</v>
      </c>
      <c r="H8683" s="9" t="s">
        <v>1797</v>
      </c>
      <c r="I8683" t="s">
        <v>1454</v>
      </c>
      <c r="J8683" s="20">
        <v>113</v>
      </c>
      <c r="K8683" s="20" t="s">
        <v>9</v>
      </c>
      <c r="L8683" t="s">
        <v>1464</v>
      </c>
      <c r="M8683" s="20">
        <v>24.86</v>
      </c>
      <c r="N8683" s="20">
        <v>32.64</v>
      </c>
      <c r="AE8683">
        <f t="shared" si="135"/>
        <v>2006</v>
      </c>
    </row>
    <row r="8684" spans="1:31" x14ac:dyDescent="0.25">
      <c r="A8684" s="7">
        <v>8681</v>
      </c>
      <c r="B8684" s="8">
        <v>39059</v>
      </c>
      <c r="C8684" t="s">
        <v>3</v>
      </c>
      <c r="D8684" t="s">
        <v>848</v>
      </c>
      <c r="E8684" t="s">
        <v>9</v>
      </c>
      <c r="F8684" t="s">
        <v>700</v>
      </c>
      <c r="G8684" t="s">
        <v>648</v>
      </c>
      <c r="H8684" s="135" t="s">
        <v>1795</v>
      </c>
      <c r="I8684" t="s">
        <v>1454</v>
      </c>
      <c r="J8684" s="20">
        <v>20</v>
      </c>
      <c r="K8684" s="20" t="s">
        <v>3</v>
      </c>
      <c r="L8684" t="s">
        <v>1464</v>
      </c>
      <c r="M8684" s="20">
        <v>6.6</v>
      </c>
      <c r="N8684" s="20">
        <v>4.4000000000000004</v>
      </c>
      <c r="AE8684">
        <f t="shared" si="135"/>
        <v>2006</v>
      </c>
    </row>
    <row r="8685" spans="1:31" x14ac:dyDescent="0.25">
      <c r="A8685" s="7">
        <v>8682</v>
      </c>
      <c r="B8685" s="8">
        <v>39059</v>
      </c>
      <c r="C8685" t="s">
        <v>3</v>
      </c>
      <c r="D8685" t="s">
        <v>813</v>
      </c>
      <c r="E8685" t="s">
        <v>9</v>
      </c>
      <c r="F8685" t="s">
        <v>787</v>
      </c>
      <c r="G8685" t="s">
        <v>14</v>
      </c>
      <c r="H8685" s="135" t="s">
        <v>1567</v>
      </c>
      <c r="I8685" t="s">
        <v>1455</v>
      </c>
      <c r="J8685" s="20">
        <v>21</v>
      </c>
      <c r="K8685" s="20" t="s">
        <v>3</v>
      </c>
      <c r="L8685" t="s">
        <v>1464</v>
      </c>
      <c r="M8685" s="20">
        <v>3.44</v>
      </c>
      <c r="N8685" s="20">
        <v>2.31</v>
      </c>
      <c r="AE8685">
        <f t="shared" si="135"/>
        <v>2006</v>
      </c>
    </row>
    <row r="8686" spans="1:31" x14ac:dyDescent="0.25">
      <c r="A8686" s="7">
        <v>8683</v>
      </c>
      <c r="B8686" s="8">
        <v>39059</v>
      </c>
      <c r="C8686" t="s">
        <v>3</v>
      </c>
      <c r="D8686" t="s">
        <v>700</v>
      </c>
      <c r="E8686" t="s">
        <v>9</v>
      </c>
      <c r="F8686" t="s">
        <v>846</v>
      </c>
      <c r="G8686" t="s">
        <v>17</v>
      </c>
      <c r="H8686" s="135" t="s">
        <v>1552</v>
      </c>
      <c r="I8686" t="s">
        <v>1455</v>
      </c>
      <c r="J8686" s="20">
        <v>11</v>
      </c>
      <c r="K8686" s="20" t="s">
        <v>1465</v>
      </c>
      <c r="L8686" t="s">
        <v>1466</v>
      </c>
      <c r="M8686" s="20">
        <v>1.375</v>
      </c>
      <c r="N8686" s="20">
        <v>1.375</v>
      </c>
      <c r="AE8686">
        <f t="shared" si="135"/>
        <v>2006</v>
      </c>
    </row>
    <row r="8687" spans="1:31" x14ac:dyDescent="0.25">
      <c r="A8687" s="7">
        <v>8684</v>
      </c>
      <c r="B8687" s="8">
        <v>39059</v>
      </c>
      <c r="C8687" t="s">
        <v>3</v>
      </c>
      <c r="D8687" t="s">
        <v>850</v>
      </c>
      <c r="E8687" t="s">
        <v>9</v>
      </c>
      <c r="F8687" t="s">
        <v>687</v>
      </c>
      <c r="G8687" t="s">
        <v>633</v>
      </c>
      <c r="H8687" s="135" t="s">
        <v>1729</v>
      </c>
      <c r="I8687" t="s">
        <v>1454</v>
      </c>
      <c r="J8687" s="20">
        <v>13</v>
      </c>
      <c r="K8687" s="20" t="s">
        <v>3</v>
      </c>
      <c r="L8687" t="s">
        <v>1463</v>
      </c>
      <c r="M8687" s="20">
        <v>4.38</v>
      </c>
      <c r="N8687" s="20">
        <v>3.12</v>
      </c>
      <c r="AE8687">
        <f t="shared" si="135"/>
        <v>2006</v>
      </c>
    </row>
    <row r="8688" spans="1:31" x14ac:dyDescent="0.25">
      <c r="A8688" s="7">
        <v>8685</v>
      </c>
      <c r="B8688" s="8">
        <v>39060</v>
      </c>
      <c r="C8688" t="s">
        <v>3</v>
      </c>
      <c r="D8688" t="s">
        <v>779</v>
      </c>
      <c r="E8688" t="s">
        <v>9</v>
      </c>
      <c r="F8688" t="s">
        <v>787</v>
      </c>
      <c r="G8688" t="s">
        <v>732</v>
      </c>
      <c r="H8688" s="135" t="s">
        <v>2266</v>
      </c>
      <c r="I8688" t="s">
        <v>1455</v>
      </c>
      <c r="J8688" s="20">
        <v>26</v>
      </c>
      <c r="K8688" s="20" t="s">
        <v>3</v>
      </c>
      <c r="L8688" t="s">
        <v>1464</v>
      </c>
      <c r="M8688" s="20">
        <v>4.1400000000000006</v>
      </c>
      <c r="N8688" s="20">
        <v>2.86</v>
      </c>
      <c r="AE8688">
        <f t="shared" si="135"/>
        <v>2006</v>
      </c>
    </row>
    <row r="8689" spans="1:31" x14ac:dyDescent="0.25">
      <c r="A8689" s="7">
        <v>8686</v>
      </c>
      <c r="B8689" s="8">
        <v>39060</v>
      </c>
      <c r="C8689" t="s">
        <v>3</v>
      </c>
      <c r="D8689" t="s">
        <v>832</v>
      </c>
      <c r="E8689" t="s">
        <v>9</v>
      </c>
      <c r="F8689" t="s">
        <v>787</v>
      </c>
      <c r="G8689" t="s">
        <v>633</v>
      </c>
      <c r="H8689" s="135" t="s">
        <v>2334</v>
      </c>
      <c r="I8689" t="s">
        <v>1455</v>
      </c>
      <c r="J8689" s="20">
        <v>10</v>
      </c>
      <c r="K8689" s="20" t="s">
        <v>3</v>
      </c>
      <c r="L8689" t="s">
        <v>1464</v>
      </c>
      <c r="M8689" s="20">
        <v>1.9</v>
      </c>
      <c r="N8689" s="20">
        <v>1.1000000000000001</v>
      </c>
      <c r="AE8689">
        <f t="shared" si="135"/>
        <v>2006</v>
      </c>
    </row>
    <row r="8690" spans="1:31" x14ac:dyDescent="0.25">
      <c r="A8690" s="7">
        <v>8687</v>
      </c>
      <c r="B8690" s="8">
        <v>39060</v>
      </c>
      <c r="C8690" t="s">
        <v>3</v>
      </c>
      <c r="D8690" t="s">
        <v>787</v>
      </c>
      <c r="E8690" t="s">
        <v>9</v>
      </c>
      <c r="F8690" t="s">
        <v>832</v>
      </c>
      <c r="G8690" t="s">
        <v>633</v>
      </c>
      <c r="H8690" s="135" t="s">
        <v>2334</v>
      </c>
      <c r="I8690" t="s">
        <v>1455</v>
      </c>
      <c r="J8690" s="20">
        <v>10</v>
      </c>
      <c r="K8690" s="20" t="s">
        <v>3</v>
      </c>
      <c r="L8690" t="s">
        <v>1464</v>
      </c>
      <c r="M8690" s="20">
        <v>1.9</v>
      </c>
      <c r="N8690" s="20">
        <v>1.1000000000000001</v>
      </c>
      <c r="AE8690">
        <f t="shared" si="135"/>
        <v>2006</v>
      </c>
    </row>
    <row r="8691" spans="1:31" x14ac:dyDescent="0.25">
      <c r="A8691" s="7">
        <v>8688</v>
      </c>
      <c r="B8691" s="8">
        <v>39060</v>
      </c>
      <c r="C8691" t="s">
        <v>3</v>
      </c>
      <c r="D8691" t="s">
        <v>251</v>
      </c>
      <c r="E8691" t="s">
        <v>9</v>
      </c>
      <c r="F8691" t="s">
        <v>805</v>
      </c>
      <c r="G8691" t="s">
        <v>714</v>
      </c>
      <c r="H8691" s="135" t="s">
        <v>2091</v>
      </c>
      <c r="I8691" t="s">
        <v>1454</v>
      </c>
      <c r="J8691" s="20">
        <v>24</v>
      </c>
      <c r="K8691" s="20" t="s">
        <v>9</v>
      </c>
      <c r="L8691" t="s">
        <v>1463</v>
      </c>
      <c r="M8691" s="20">
        <v>5.76</v>
      </c>
      <c r="N8691" s="20">
        <v>7.24</v>
      </c>
      <c r="AE8691">
        <f t="shared" si="135"/>
        <v>2006</v>
      </c>
    </row>
    <row r="8692" spans="1:31" x14ac:dyDescent="0.25">
      <c r="A8692" s="7">
        <v>8689</v>
      </c>
      <c r="B8692" s="8">
        <v>39060</v>
      </c>
      <c r="C8692" t="s">
        <v>3</v>
      </c>
      <c r="D8692" t="s">
        <v>500</v>
      </c>
      <c r="E8692" t="s">
        <v>9</v>
      </c>
      <c r="F8692" t="s">
        <v>667</v>
      </c>
      <c r="G8692" t="s">
        <v>732</v>
      </c>
      <c r="H8692" s="135" t="s">
        <v>2416</v>
      </c>
      <c r="I8692" t="s">
        <v>1454</v>
      </c>
      <c r="J8692" s="20">
        <v>21</v>
      </c>
      <c r="K8692" s="20" t="s">
        <v>9</v>
      </c>
      <c r="L8692" t="s">
        <v>1464</v>
      </c>
      <c r="M8692" s="20">
        <v>4.62</v>
      </c>
      <c r="N8692" s="20">
        <v>6.88</v>
      </c>
      <c r="AE8692">
        <f t="shared" si="135"/>
        <v>2006</v>
      </c>
    </row>
    <row r="8693" spans="1:31" x14ac:dyDescent="0.25">
      <c r="A8693" s="7">
        <v>8690</v>
      </c>
      <c r="B8693" s="8">
        <v>39060</v>
      </c>
      <c r="C8693" t="s">
        <v>3</v>
      </c>
      <c r="D8693" t="s">
        <v>117</v>
      </c>
      <c r="E8693" t="s">
        <v>9</v>
      </c>
      <c r="F8693" t="s">
        <v>667</v>
      </c>
      <c r="G8693" t="s">
        <v>732</v>
      </c>
      <c r="H8693" s="135" t="s">
        <v>2162</v>
      </c>
      <c r="I8693" t="s">
        <v>1454</v>
      </c>
      <c r="J8693" s="20">
        <v>37</v>
      </c>
      <c r="K8693" s="20" t="s">
        <v>9</v>
      </c>
      <c r="L8693" t="s">
        <v>1464</v>
      </c>
      <c r="M8693" s="20">
        <v>8.14</v>
      </c>
      <c r="N8693" s="20">
        <v>11.36</v>
      </c>
      <c r="AE8693">
        <f t="shared" si="135"/>
        <v>2006</v>
      </c>
    </row>
    <row r="8694" spans="1:31" x14ac:dyDescent="0.25">
      <c r="A8694" s="7">
        <v>8691</v>
      </c>
      <c r="B8694" s="8">
        <v>39060</v>
      </c>
      <c r="C8694" t="s">
        <v>3</v>
      </c>
      <c r="D8694" t="s">
        <v>557</v>
      </c>
      <c r="E8694" t="s">
        <v>9</v>
      </c>
      <c r="F8694" t="s">
        <v>727</v>
      </c>
      <c r="G8694" t="s">
        <v>732</v>
      </c>
      <c r="H8694" s="135" t="s">
        <v>2237</v>
      </c>
      <c r="I8694" t="s">
        <v>1454</v>
      </c>
      <c r="J8694" s="20">
        <v>18</v>
      </c>
      <c r="K8694" s="20" t="s">
        <v>3</v>
      </c>
      <c r="L8694" t="s">
        <v>1464</v>
      </c>
      <c r="M8694" s="20">
        <v>6.04</v>
      </c>
      <c r="N8694" s="20">
        <v>3.96</v>
      </c>
      <c r="AE8694">
        <f t="shared" si="135"/>
        <v>2006</v>
      </c>
    </row>
    <row r="8695" spans="1:31" x14ac:dyDescent="0.25">
      <c r="A8695" s="7">
        <v>8692</v>
      </c>
      <c r="B8695" s="8">
        <v>39061</v>
      </c>
      <c r="C8695" t="s">
        <v>3</v>
      </c>
      <c r="D8695" t="s">
        <v>459</v>
      </c>
      <c r="E8695" t="s">
        <v>9</v>
      </c>
      <c r="F8695" t="s">
        <v>126</v>
      </c>
      <c r="G8695" t="s">
        <v>732</v>
      </c>
      <c r="H8695" s="135" t="s">
        <v>2155</v>
      </c>
      <c r="I8695" t="s">
        <v>1454</v>
      </c>
      <c r="J8695" s="20">
        <v>18</v>
      </c>
      <c r="K8695" s="20" t="s">
        <v>3</v>
      </c>
      <c r="L8695" t="s">
        <v>1464</v>
      </c>
      <c r="M8695" s="20">
        <v>6.04</v>
      </c>
      <c r="N8695" s="20">
        <v>3.96</v>
      </c>
      <c r="AE8695">
        <f t="shared" si="135"/>
        <v>2006</v>
      </c>
    </row>
    <row r="8696" spans="1:31" x14ac:dyDescent="0.25">
      <c r="A8696" s="7">
        <v>8693</v>
      </c>
      <c r="B8696" s="8">
        <v>39061</v>
      </c>
      <c r="C8696" t="s">
        <v>3</v>
      </c>
      <c r="D8696" t="s">
        <v>832</v>
      </c>
      <c r="E8696" t="s">
        <v>9</v>
      </c>
      <c r="F8696" t="s">
        <v>786</v>
      </c>
      <c r="G8696" t="s">
        <v>17</v>
      </c>
      <c r="H8696" s="135" t="s">
        <v>1500</v>
      </c>
      <c r="I8696" t="s">
        <v>1455</v>
      </c>
      <c r="J8696" s="20">
        <v>30</v>
      </c>
      <c r="K8696" s="20" t="s">
        <v>9</v>
      </c>
      <c r="L8696" t="s">
        <v>1464</v>
      </c>
      <c r="M8696" s="20">
        <v>3.3</v>
      </c>
      <c r="N8696" s="20">
        <v>4.7</v>
      </c>
      <c r="AE8696">
        <f t="shared" si="135"/>
        <v>2006</v>
      </c>
    </row>
    <row r="8697" spans="1:31" x14ac:dyDescent="0.25">
      <c r="A8697" s="7">
        <v>8694</v>
      </c>
      <c r="B8697" s="8">
        <v>39061</v>
      </c>
      <c r="C8697" t="s">
        <v>3</v>
      </c>
      <c r="D8697" t="s">
        <v>853</v>
      </c>
      <c r="E8697" t="s">
        <v>9</v>
      </c>
      <c r="F8697" t="s">
        <v>202</v>
      </c>
      <c r="G8697" t="s">
        <v>11</v>
      </c>
      <c r="H8697" s="135" t="s">
        <v>1531</v>
      </c>
      <c r="I8697" t="s">
        <v>1458</v>
      </c>
      <c r="J8697" s="20">
        <v>12</v>
      </c>
      <c r="K8697" s="20" t="s">
        <v>9</v>
      </c>
      <c r="L8697" t="s">
        <v>1464</v>
      </c>
      <c r="M8697" s="20">
        <v>30</v>
      </c>
      <c r="N8697" s="20">
        <v>10</v>
      </c>
      <c r="AE8697">
        <f t="shared" si="135"/>
        <v>2006</v>
      </c>
    </row>
    <row r="8698" spans="1:31" x14ac:dyDescent="0.25">
      <c r="A8698" s="7">
        <v>8695</v>
      </c>
      <c r="B8698" s="8">
        <v>39061</v>
      </c>
      <c r="C8698" t="s">
        <v>3</v>
      </c>
      <c r="D8698" t="s">
        <v>787</v>
      </c>
      <c r="E8698" t="s">
        <v>9</v>
      </c>
      <c r="F8698" t="s">
        <v>521</v>
      </c>
      <c r="G8698" t="s">
        <v>569</v>
      </c>
      <c r="H8698" s="135" t="s">
        <v>1496</v>
      </c>
      <c r="I8698" t="s">
        <v>1454</v>
      </c>
      <c r="J8698" s="20">
        <v>41</v>
      </c>
      <c r="K8698" s="20" t="s">
        <v>1465</v>
      </c>
      <c r="L8698" t="s">
        <v>1466</v>
      </c>
      <c r="M8698" s="20">
        <v>10.25</v>
      </c>
      <c r="N8698" s="20">
        <v>10.25</v>
      </c>
      <c r="AE8698">
        <f t="shared" si="135"/>
        <v>2006</v>
      </c>
    </row>
    <row r="8699" spans="1:31" x14ac:dyDescent="0.25">
      <c r="A8699" s="7">
        <v>8696</v>
      </c>
      <c r="B8699" s="8">
        <v>39061</v>
      </c>
      <c r="C8699" t="s">
        <v>3</v>
      </c>
      <c r="D8699" t="s">
        <v>521</v>
      </c>
      <c r="E8699" t="s">
        <v>9</v>
      </c>
      <c r="F8699" t="s">
        <v>733</v>
      </c>
      <c r="G8699" t="s">
        <v>732</v>
      </c>
      <c r="H8699" s="135" t="s">
        <v>2417</v>
      </c>
      <c r="I8699" t="s">
        <v>1455</v>
      </c>
      <c r="J8699" s="20">
        <v>56</v>
      </c>
      <c r="K8699" s="20" t="s">
        <v>9</v>
      </c>
      <c r="L8699" t="s">
        <v>1464</v>
      </c>
      <c r="M8699" s="20">
        <v>6.16</v>
      </c>
      <c r="N8699" s="20">
        <v>8.34</v>
      </c>
      <c r="AE8699">
        <f t="shared" si="135"/>
        <v>2006</v>
      </c>
    </row>
    <row r="8700" spans="1:31" x14ac:dyDescent="0.25">
      <c r="A8700" s="7">
        <v>8697</v>
      </c>
      <c r="B8700" s="8">
        <v>39062</v>
      </c>
      <c r="C8700" t="s">
        <v>3</v>
      </c>
      <c r="D8700" t="s">
        <v>459</v>
      </c>
      <c r="E8700" t="s">
        <v>9</v>
      </c>
      <c r="F8700" t="s">
        <v>126</v>
      </c>
      <c r="G8700" t="s">
        <v>732</v>
      </c>
      <c r="H8700" s="135" t="s">
        <v>2348</v>
      </c>
      <c r="I8700" t="s">
        <v>1454</v>
      </c>
      <c r="J8700" s="20">
        <v>20</v>
      </c>
      <c r="K8700" s="20" t="s">
        <v>3</v>
      </c>
      <c r="L8700" t="s">
        <v>1463</v>
      </c>
      <c r="M8700" s="20">
        <v>6.2</v>
      </c>
      <c r="N8700" s="20">
        <v>4.8</v>
      </c>
      <c r="AE8700">
        <f t="shared" si="135"/>
        <v>2006</v>
      </c>
    </row>
    <row r="8701" spans="1:31" x14ac:dyDescent="0.25">
      <c r="A8701" s="7">
        <v>8698</v>
      </c>
      <c r="B8701" s="8">
        <v>39062</v>
      </c>
      <c r="C8701" t="s">
        <v>3</v>
      </c>
      <c r="D8701" t="s">
        <v>677</v>
      </c>
      <c r="E8701" t="s">
        <v>9</v>
      </c>
      <c r="F8701" t="s">
        <v>55</v>
      </c>
      <c r="G8701" t="s">
        <v>714</v>
      </c>
      <c r="H8701" s="135" t="s">
        <v>1496</v>
      </c>
      <c r="I8701" t="s">
        <v>1454</v>
      </c>
      <c r="J8701" s="20">
        <v>19</v>
      </c>
      <c r="K8701" s="20" t="s">
        <v>9</v>
      </c>
      <c r="L8701" t="s">
        <v>1464</v>
      </c>
      <c r="M8701" s="20">
        <v>4.18</v>
      </c>
      <c r="N8701" s="20">
        <v>6.32</v>
      </c>
      <c r="AE8701">
        <f t="shared" si="135"/>
        <v>2006</v>
      </c>
    </row>
    <row r="8702" spans="1:31" x14ac:dyDescent="0.25">
      <c r="A8702" s="7">
        <v>8699</v>
      </c>
      <c r="B8702" s="8">
        <v>39063</v>
      </c>
      <c r="C8702" t="s">
        <v>3</v>
      </c>
      <c r="D8702" t="s">
        <v>808</v>
      </c>
      <c r="E8702" t="s">
        <v>9</v>
      </c>
      <c r="F8702" t="s">
        <v>215</v>
      </c>
      <c r="G8702" t="s">
        <v>648</v>
      </c>
      <c r="H8702" s="135" t="s">
        <v>1901</v>
      </c>
      <c r="I8702" t="s">
        <v>1454</v>
      </c>
      <c r="J8702" s="20">
        <v>24</v>
      </c>
      <c r="K8702" s="20" t="s">
        <v>9</v>
      </c>
      <c r="L8702" t="s">
        <v>1463</v>
      </c>
      <c r="M8702" s="20">
        <v>5.76</v>
      </c>
      <c r="N8702" s="20">
        <v>7.24</v>
      </c>
      <c r="AE8702">
        <f t="shared" si="135"/>
        <v>2006</v>
      </c>
    </row>
    <row r="8703" spans="1:31" x14ac:dyDescent="0.25">
      <c r="A8703" s="7">
        <v>8700</v>
      </c>
      <c r="B8703" s="8">
        <v>39064</v>
      </c>
      <c r="C8703" t="s">
        <v>3</v>
      </c>
      <c r="D8703" t="s">
        <v>779</v>
      </c>
      <c r="E8703" t="s">
        <v>9</v>
      </c>
      <c r="F8703" t="s">
        <v>833</v>
      </c>
      <c r="G8703" t="s">
        <v>732</v>
      </c>
      <c r="H8703" s="135" t="s">
        <v>2155</v>
      </c>
      <c r="I8703" t="s">
        <v>1454</v>
      </c>
      <c r="J8703" s="20">
        <v>15</v>
      </c>
      <c r="K8703" s="20" t="s">
        <v>3</v>
      </c>
      <c r="L8703" t="s">
        <v>1464</v>
      </c>
      <c r="M8703" s="20">
        <v>5.2</v>
      </c>
      <c r="N8703" s="20">
        <v>3.3</v>
      </c>
      <c r="AE8703">
        <f t="shared" si="135"/>
        <v>2006</v>
      </c>
    </row>
    <row r="8704" spans="1:31" x14ac:dyDescent="0.25">
      <c r="A8704" s="7">
        <v>8701</v>
      </c>
      <c r="B8704" s="8">
        <v>39064</v>
      </c>
      <c r="C8704" t="s">
        <v>3</v>
      </c>
      <c r="D8704" t="s">
        <v>787</v>
      </c>
      <c r="E8704" t="s">
        <v>9</v>
      </c>
      <c r="F8704" t="s">
        <v>798</v>
      </c>
      <c r="G8704" t="s">
        <v>648</v>
      </c>
      <c r="H8704" s="135" t="s">
        <v>1833</v>
      </c>
      <c r="I8704" t="s">
        <v>1455</v>
      </c>
      <c r="J8704" s="20">
        <v>4</v>
      </c>
      <c r="K8704" s="20" t="s">
        <v>9</v>
      </c>
      <c r="L8704" t="s">
        <v>1463</v>
      </c>
      <c r="M8704" s="20">
        <v>0.48</v>
      </c>
      <c r="N8704" s="20">
        <v>1.02</v>
      </c>
      <c r="AE8704">
        <f t="shared" si="135"/>
        <v>2006</v>
      </c>
    </row>
    <row r="8705" spans="1:31" x14ac:dyDescent="0.25">
      <c r="A8705" s="7">
        <v>8702</v>
      </c>
      <c r="B8705" s="8">
        <v>39064</v>
      </c>
      <c r="C8705" t="s">
        <v>3</v>
      </c>
      <c r="D8705" t="s">
        <v>39</v>
      </c>
      <c r="E8705" t="s">
        <v>9</v>
      </c>
      <c r="F8705" t="s">
        <v>729</v>
      </c>
      <c r="G8705" t="s">
        <v>14</v>
      </c>
      <c r="H8705" s="135" t="s">
        <v>1496</v>
      </c>
      <c r="I8705" t="s">
        <v>1455</v>
      </c>
      <c r="J8705" s="20">
        <v>9</v>
      </c>
      <c r="K8705" s="20" t="s">
        <v>3</v>
      </c>
      <c r="L8705" t="s">
        <v>1464</v>
      </c>
      <c r="M8705" s="20">
        <v>1.76</v>
      </c>
      <c r="N8705" s="20">
        <v>0.99</v>
      </c>
      <c r="AE8705">
        <f t="shared" si="135"/>
        <v>2006</v>
      </c>
    </row>
    <row r="8706" spans="1:31" x14ac:dyDescent="0.25">
      <c r="A8706" s="7">
        <v>8703</v>
      </c>
      <c r="B8706" s="8">
        <v>39064</v>
      </c>
      <c r="C8706" t="s">
        <v>3</v>
      </c>
      <c r="D8706" t="s">
        <v>798</v>
      </c>
      <c r="E8706" t="s">
        <v>9</v>
      </c>
      <c r="F8706" t="s">
        <v>787</v>
      </c>
      <c r="G8706" t="s">
        <v>648</v>
      </c>
      <c r="H8706" s="135" t="s">
        <v>2062</v>
      </c>
      <c r="I8706" t="s">
        <v>1455</v>
      </c>
      <c r="J8706" s="20">
        <v>24</v>
      </c>
      <c r="K8706" s="20" t="s">
        <v>1465</v>
      </c>
      <c r="L8706" t="s">
        <v>1466</v>
      </c>
      <c r="M8706" s="20">
        <v>3</v>
      </c>
      <c r="N8706" s="20">
        <v>3</v>
      </c>
      <c r="AE8706">
        <f t="shared" si="135"/>
        <v>2006</v>
      </c>
    </row>
    <row r="8707" spans="1:31" x14ac:dyDescent="0.25">
      <c r="A8707" s="7">
        <v>8704</v>
      </c>
      <c r="B8707" s="8">
        <v>39064</v>
      </c>
      <c r="C8707" t="s">
        <v>3</v>
      </c>
      <c r="D8707" t="s">
        <v>38</v>
      </c>
      <c r="E8707" t="s">
        <v>9</v>
      </c>
      <c r="F8707" t="s">
        <v>611</v>
      </c>
      <c r="G8707" t="s">
        <v>24</v>
      </c>
      <c r="H8707" s="136" t="s">
        <v>1496</v>
      </c>
      <c r="I8707" t="s">
        <v>1454</v>
      </c>
      <c r="J8707" s="20">
        <v>57</v>
      </c>
      <c r="K8707" s="20" t="s">
        <v>9</v>
      </c>
      <c r="L8707" t="s">
        <v>1464</v>
      </c>
      <c r="M8707" s="20">
        <v>12.54</v>
      </c>
      <c r="N8707" s="20">
        <v>16.96</v>
      </c>
      <c r="AE8707">
        <f t="shared" si="135"/>
        <v>2006</v>
      </c>
    </row>
    <row r="8708" spans="1:31" x14ac:dyDescent="0.25">
      <c r="A8708" s="7">
        <v>8705</v>
      </c>
      <c r="B8708" s="8">
        <v>39065</v>
      </c>
      <c r="C8708" t="s">
        <v>3</v>
      </c>
      <c r="D8708" t="s">
        <v>787</v>
      </c>
      <c r="E8708" t="s">
        <v>9</v>
      </c>
      <c r="F8708" t="s">
        <v>844</v>
      </c>
      <c r="G8708" t="s">
        <v>648</v>
      </c>
      <c r="H8708" s="135" t="s">
        <v>1795</v>
      </c>
      <c r="I8708" t="s">
        <v>1454</v>
      </c>
      <c r="J8708" s="20">
        <v>44</v>
      </c>
      <c r="K8708" s="20" t="s">
        <v>1465</v>
      </c>
      <c r="L8708" t="s">
        <v>1466</v>
      </c>
      <c r="M8708" s="20">
        <v>11</v>
      </c>
      <c r="N8708" s="20">
        <v>11</v>
      </c>
      <c r="AE8708">
        <f t="shared" ref="AE8708:AE8771" si="136">YEAR(B8708)</f>
        <v>2006</v>
      </c>
    </row>
    <row r="8709" spans="1:31" x14ac:dyDescent="0.25">
      <c r="A8709" s="7">
        <v>8706</v>
      </c>
      <c r="B8709" s="8">
        <v>39065</v>
      </c>
      <c r="C8709" t="s">
        <v>3</v>
      </c>
      <c r="D8709" t="s">
        <v>847</v>
      </c>
      <c r="E8709" t="s">
        <v>9</v>
      </c>
      <c r="F8709" t="s">
        <v>844</v>
      </c>
      <c r="G8709" t="s">
        <v>648</v>
      </c>
      <c r="H8709" s="135" t="s">
        <v>1833</v>
      </c>
      <c r="I8709" t="s">
        <v>1454</v>
      </c>
      <c r="J8709" s="20">
        <v>2</v>
      </c>
      <c r="K8709" s="20" t="s">
        <v>1465</v>
      </c>
      <c r="L8709" t="s">
        <v>1466</v>
      </c>
      <c r="M8709" s="20">
        <v>0.5</v>
      </c>
      <c r="N8709" s="20">
        <v>0.5</v>
      </c>
      <c r="AE8709">
        <f t="shared" si="136"/>
        <v>2006</v>
      </c>
    </row>
    <row r="8710" spans="1:31" x14ac:dyDescent="0.25">
      <c r="A8710" s="7">
        <v>8707</v>
      </c>
      <c r="B8710" s="8">
        <v>39065</v>
      </c>
      <c r="C8710" t="s">
        <v>3</v>
      </c>
      <c r="D8710" t="s">
        <v>853</v>
      </c>
      <c r="E8710" t="s">
        <v>9</v>
      </c>
      <c r="F8710" t="s">
        <v>844</v>
      </c>
      <c r="G8710" t="s">
        <v>14</v>
      </c>
      <c r="H8710" s="135" t="s">
        <v>1516</v>
      </c>
      <c r="I8710" t="s">
        <v>1454</v>
      </c>
      <c r="J8710" s="20">
        <v>12</v>
      </c>
      <c r="K8710" s="20" t="s">
        <v>3</v>
      </c>
      <c r="L8710" t="s">
        <v>1464</v>
      </c>
      <c r="M8710" s="20">
        <v>4.3599999999999994</v>
      </c>
      <c r="N8710" s="20">
        <v>2.64</v>
      </c>
      <c r="AE8710">
        <f t="shared" si="136"/>
        <v>2006</v>
      </c>
    </row>
    <row r="8711" spans="1:31" x14ac:dyDescent="0.25">
      <c r="A8711" s="7">
        <v>8708</v>
      </c>
      <c r="B8711" s="8">
        <v>39066</v>
      </c>
      <c r="C8711" t="s">
        <v>3</v>
      </c>
      <c r="D8711" t="s">
        <v>830</v>
      </c>
      <c r="E8711" t="s">
        <v>9</v>
      </c>
      <c r="F8711" t="s">
        <v>767</v>
      </c>
      <c r="G8711" t="s">
        <v>24</v>
      </c>
      <c r="H8711" s="135" t="s">
        <v>1546</v>
      </c>
      <c r="I8711" t="s">
        <v>1454</v>
      </c>
      <c r="J8711" s="20">
        <v>6</v>
      </c>
      <c r="K8711" s="20" t="s">
        <v>3</v>
      </c>
      <c r="L8711" t="s">
        <v>1463</v>
      </c>
      <c r="M8711" s="20">
        <v>2.56</v>
      </c>
      <c r="N8711" s="20">
        <v>1.44</v>
      </c>
      <c r="AE8711">
        <f t="shared" si="136"/>
        <v>2006</v>
      </c>
    </row>
    <row r="8712" spans="1:31" x14ac:dyDescent="0.25">
      <c r="A8712" s="7">
        <v>8709</v>
      </c>
      <c r="B8712" s="8">
        <v>39066</v>
      </c>
      <c r="C8712" t="s">
        <v>3</v>
      </c>
      <c r="D8712" t="s">
        <v>43</v>
      </c>
      <c r="E8712" t="s">
        <v>9</v>
      </c>
      <c r="F8712" t="s">
        <v>798</v>
      </c>
      <c r="G8712" t="s">
        <v>17</v>
      </c>
      <c r="H8712" s="135" t="s">
        <v>1496</v>
      </c>
      <c r="I8712" t="s">
        <v>1455</v>
      </c>
      <c r="J8712" s="20">
        <v>37</v>
      </c>
      <c r="K8712" s="20" t="s">
        <v>9</v>
      </c>
      <c r="L8712" t="s">
        <v>1463</v>
      </c>
      <c r="M8712" s="20">
        <v>4.4400000000000004</v>
      </c>
      <c r="N8712" s="20">
        <v>5.31</v>
      </c>
      <c r="AE8712">
        <f t="shared" si="136"/>
        <v>2006</v>
      </c>
    </row>
    <row r="8713" spans="1:31" x14ac:dyDescent="0.25">
      <c r="A8713" s="7">
        <v>8710</v>
      </c>
      <c r="B8713" s="8">
        <v>39066</v>
      </c>
      <c r="C8713" t="s">
        <v>3</v>
      </c>
      <c r="D8713" t="s">
        <v>350</v>
      </c>
      <c r="E8713" t="s">
        <v>9</v>
      </c>
      <c r="F8713" t="s">
        <v>451</v>
      </c>
      <c r="G8713" t="s">
        <v>648</v>
      </c>
      <c r="H8713" s="135" t="s">
        <v>2042</v>
      </c>
      <c r="I8713" t="s">
        <v>1454</v>
      </c>
      <c r="J8713" s="20">
        <v>115</v>
      </c>
      <c r="K8713" s="20" t="s">
        <v>3</v>
      </c>
      <c r="L8713" t="s">
        <v>1464</v>
      </c>
      <c r="M8713" s="20">
        <v>33.200000000000003</v>
      </c>
      <c r="N8713" s="20">
        <v>25.3</v>
      </c>
      <c r="AE8713">
        <f t="shared" si="136"/>
        <v>2006</v>
      </c>
    </row>
    <row r="8714" spans="1:31" x14ac:dyDescent="0.25">
      <c r="A8714" s="7">
        <v>8711</v>
      </c>
      <c r="B8714" s="8">
        <v>39066</v>
      </c>
      <c r="C8714" t="s">
        <v>3</v>
      </c>
      <c r="D8714" t="s">
        <v>787</v>
      </c>
      <c r="E8714" t="s">
        <v>9</v>
      </c>
      <c r="F8714" t="s">
        <v>791</v>
      </c>
      <c r="G8714" t="s">
        <v>648</v>
      </c>
      <c r="H8714" s="136" t="s">
        <v>1496</v>
      </c>
      <c r="I8714" t="s">
        <v>1455</v>
      </c>
      <c r="J8714" s="20">
        <v>19</v>
      </c>
      <c r="K8714" s="20" t="s">
        <v>3</v>
      </c>
      <c r="L8714" t="s">
        <v>1463</v>
      </c>
      <c r="M8714" s="20">
        <v>2.97</v>
      </c>
      <c r="N8714" s="20">
        <v>2.2799999999999998</v>
      </c>
      <c r="AE8714">
        <f t="shared" si="136"/>
        <v>2006</v>
      </c>
    </row>
    <row r="8715" spans="1:31" x14ac:dyDescent="0.25">
      <c r="A8715" s="7">
        <v>8712</v>
      </c>
      <c r="B8715" s="8">
        <v>39067</v>
      </c>
      <c r="C8715" t="s">
        <v>3</v>
      </c>
      <c r="D8715" t="s">
        <v>187</v>
      </c>
      <c r="E8715" t="s">
        <v>9</v>
      </c>
      <c r="F8715" t="s">
        <v>66</v>
      </c>
      <c r="G8715" t="s">
        <v>648</v>
      </c>
      <c r="H8715" s="136" t="s">
        <v>2418</v>
      </c>
      <c r="I8715" t="s">
        <v>1454</v>
      </c>
      <c r="J8715" s="20">
        <v>63</v>
      </c>
      <c r="K8715" s="20" t="s">
        <v>9</v>
      </c>
      <c r="L8715" t="s">
        <v>1464</v>
      </c>
      <c r="M8715" s="20">
        <v>13.86</v>
      </c>
      <c r="N8715" s="20">
        <v>18.64</v>
      </c>
      <c r="AE8715">
        <f t="shared" si="136"/>
        <v>2006</v>
      </c>
    </row>
    <row r="8716" spans="1:31" x14ac:dyDescent="0.25">
      <c r="A8716" s="7">
        <v>8713</v>
      </c>
      <c r="B8716" s="8">
        <v>39067</v>
      </c>
      <c r="C8716" t="s">
        <v>3</v>
      </c>
      <c r="D8716" t="s">
        <v>787</v>
      </c>
      <c r="E8716" t="s">
        <v>9</v>
      </c>
      <c r="F8716" t="s">
        <v>810</v>
      </c>
      <c r="G8716" t="s">
        <v>648</v>
      </c>
      <c r="H8716" s="136" t="s">
        <v>1496</v>
      </c>
      <c r="I8716" t="s">
        <v>1456</v>
      </c>
      <c r="J8716" s="20">
        <v>22</v>
      </c>
      <c r="K8716" s="20" t="s">
        <v>9</v>
      </c>
      <c r="L8716" t="s">
        <v>1464</v>
      </c>
      <c r="M8716" s="20">
        <v>4.84</v>
      </c>
      <c r="N8716" s="20">
        <v>7.16</v>
      </c>
      <c r="O8716" t="s">
        <v>3</v>
      </c>
      <c r="P8716" s="13" t="s">
        <v>791</v>
      </c>
      <c r="Q8716" t="s">
        <v>9</v>
      </c>
      <c r="R8716" t="s">
        <v>129</v>
      </c>
      <c r="S8716" t="s">
        <v>1465</v>
      </c>
      <c r="U8716" t="s">
        <v>1465</v>
      </c>
      <c r="W8716" t="s">
        <v>1465</v>
      </c>
      <c r="Y8716" t="s">
        <v>1465</v>
      </c>
      <c r="AA8716" t="s">
        <v>1465</v>
      </c>
      <c r="AC8716" t="s">
        <v>1465</v>
      </c>
      <c r="AE8716">
        <f t="shared" si="136"/>
        <v>2006</v>
      </c>
    </row>
    <row r="8717" spans="1:31" x14ac:dyDescent="0.25">
      <c r="A8717" s="7">
        <v>8714</v>
      </c>
      <c r="B8717" s="8">
        <v>39068</v>
      </c>
      <c r="C8717" t="s">
        <v>3</v>
      </c>
      <c r="D8717" t="s">
        <v>832</v>
      </c>
      <c r="E8717" t="s">
        <v>9</v>
      </c>
      <c r="F8717" t="s">
        <v>787</v>
      </c>
      <c r="G8717" t="s">
        <v>377</v>
      </c>
      <c r="H8717" s="135" t="s">
        <v>1496</v>
      </c>
      <c r="I8717" t="s">
        <v>1455</v>
      </c>
      <c r="J8717" s="20">
        <v>52</v>
      </c>
      <c r="K8717" s="20" t="s">
        <v>9</v>
      </c>
      <c r="L8717" t="s">
        <v>1463</v>
      </c>
      <c r="M8717" s="20">
        <v>6.24</v>
      </c>
      <c r="N8717" s="20">
        <v>7.26</v>
      </c>
      <c r="AE8717">
        <f t="shared" si="136"/>
        <v>2006</v>
      </c>
    </row>
    <row r="8718" spans="1:31" x14ac:dyDescent="0.25">
      <c r="A8718" s="7">
        <v>8715</v>
      </c>
      <c r="B8718" s="8">
        <v>39068</v>
      </c>
      <c r="C8718" t="s">
        <v>3</v>
      </c>
      <c r="D8718" t="s">
        <v>832</v>
      </c>
      <c r="E8718" t="s">
        <v>9</v>
      </c>
      <c r="F8718" t="s">
        <v>773</v>
      </c>
      <c r="G8718" t="s">
        <v>24</v>
      </c>
      <c r="H8718" s="135" t="s">
        <v>1547</v>
      </c>
      <c r="I8718" t="s">
        <v>1454</v>
      </c>
      <c r="J8718" s="20">
        <v>27</v>
      </c>
      <c r="K8718" s="20" t="s">
        <v>9</v>
      </c>
      <c r="L8718" t="s">
        <v>1464</v>
      </c>
      <c r="M8718" s="20">
        <v>5.9399999999999995</v>
      </c>
      <c r="N8718" s="20">
        <v>8.56</v>
      </c>
      <c r="AE8718">
        <f t="shared" si="136"/>
        <v>2006</v>
      </c>
    </row>
    <row r="8719" spans="1:31" x14ac:dyDescent="0.25">
      <c r="A8719" s="7">
        <v>8716</v>
      </c>
      <c r="B8719" s="8">
        <v>39068</v>
      </c>
      <c r="C8719" t="s">
        <v>3</v>
      </c>
      <c r="D8719" t="s">
        <v>819</v>
      </c>
      <c r="E8719" t="s">
        <v>9</v>
      </c>
      <c r="F8719" t="s">
        <v>690</v>
      </c>
      <c r="G8719" t="s">
        <v>648</v>
      </c>
      <c r="H8719" s="135" t="s">
        <v>1795</v>
      </c>
      <c r="I8719" t="s">
        <v>1454</v>
      </c>
      <c r="J8719" s="20">
        <v>3</v>
      </c>
      <c r="K8719" s="20" t="s">
        <v>1465</v>
      </c>
      <c r="L8719" t="s">
        <v>1466</v>
      </c>
      <c r="M8719" s="20">
        <v>0.75</v>
      </c>
      <c r="N8719" s="20">
        <v>0.75</v>
      </c>
      <c r="AE8719">
        <f t="shared" si="136"/>
        <v>2006</v>
      </c>
    </row>
    <row r="8720" spans="1:31" x14ac:dyDescent="0.25">
      <c r="A8720" s="7">
        <v>8717</v>
      </c>
      <c r="B8720" s="8">
        <v>39068</v>
      </c>
      <c r="C8720" t="s">
        <v>3</v>
      </c>
      <c r="D8720" t="s">
        <v>595</v>
      </c>
      <c r="E8720" t="s">
        <v>9</v>
      </c>
      <c r="F8720" t="s">
        <v>112</v>
      </c>
      <c r="G8720" t="s">
        <v>11</v>
      </c>
      <c r="H8720" s="135" t="s">
        <v>1496</v>
      </c>
      <c r="I8720" t="s">
        <v>1455</v>
      </c>
      <c r="J8720" s="20">
        <v>30</v>
      </c>
      <c r="K8720" s="20" t="s">
        <v>3</v>
      </c>
      <c r="L8720" t="s">
        <v>1464</v>
      </c>
      <c r="M8720" s="20">
        <v>4.7</v>
      </c>
      <c r="N8720" s="20">
        <v>3.3</v>
      </c>
      <c r="AE8720">
        <f t="shared" si="136"/>
        <v>2006</v>
      </c>
    </row>
    <row r="8721" spans="1:31" x14ac:dyDescent="0.25">
      <c r="A8721" s="7">
        <v>8718</v>
      </c>
      <c r="B8721" s="8">
        <v>39068</v>
      </c>
      <c r="C8721" t="s">
        <v>3</v>
      </c>
      <c r="D8721" t="s">
        <v>543</v>
      </c>
      <c r="E8721" t="s">
        <v>9</v>
      </c>
      <c r="F8721" t="s">
        <v>427</v>
      </c>
      <c r="G8721" t="s">
        <v>648</v>
      </c>
      <c r="H8721" s="135" t="s">
        <v>2214</v>
      </c>
      <c r="I8721" t="s">
        <v>1454</v>
      </c>
      <c r="J8721" s="20">
        <v>89</v>
      </c>
      <c r="K8721" s="20" t="s">
        <v>1465</v>
      </c>
      <c r="L8721" t="s">
        <v>1466</v>
      </c>
      <c r="M8721" s="20">
        <v>22.25</v>
      </c>
      <c r="N8721" s="20">
        <v>22.25</v>
      </c>
      <c r="AE8721">
        <f t="shared" si="136"/>
        <v>2006</v>
      </c>
    </row>
    <row r="8722" spans="1:31" x14ac:dyDescent="0.25">
      <c r="A8722" s="7">
        <v>8719</v>
      </c>
      <c r="B8722" s="8">
        <v>39069</v>
      </c>
      <c r="C8722" t="s">
        <v>3</v>
      </c>
      <c r="D8722" t="s">
        <v>854</v>
      </c>
      <c r="E8722" t="s">
        <v>9</v>
      </c>
      <c r="F8722" t="s">
        <v>542</v>
      </c>
      <c r="G8722" t="s">
        <v>648</v>
      </c>
      <c r="H8722" s="135" t="s">
        <v>1877</v>
      </c>
      <c r="I8722" t="s">
        <v>1458</v>
      </c>
      <c r="J8722" s="20">
        <v>6</v>
      </c>
      <c r="K8722" s="20" t="s">
        <v>9</v>
      </c>
      <c r="L8722" t="s">
        <v>1464</v>
      </c>
      <c r="M8722" s="20">
        <v>30</v>
      </c>
      <c r="N8722" s="20">
        <v>10</v>
      </c>
      <c r="AE8722">
        <f t="shared" si="136"/>
        <v>2006</v>
      </c>
    </row>
    <row r="8723" spans="1:31" x14ac:dyDescent="0.25">
      <c r="A8723" s="7">
        <v>8720</v>
      </c>
      <c r="B8723" s="8">
        <v>39069</v>
      </c>
      <c r="C8723" t="s">
        <v>3</v>
      </c>
      <c r="D8723" t="s">
        <v>847</v>
      </c>
      <c r="E8723" t="s">
        <v>9</v>
      </c>
      <c r="F8723" t="s">
        <v>202</v>
      </c>
      <c r="G8723" t="s">
        <v>14</v>
      </c>
      <c r="H8723" s="135" t="s">
        <v>1501</v>
      </c>
      <c r="I8723" t="s">
        <v>1455</v>
      </c>
      <c r="J8723" s="20">
        <v>15</v>
      </c>
      <c r="K8723" s="20" t="s">
        <v>1465</v>
      </c>
      <c r="L8723" t="s">
        <v>1466</v>
      </c>
      <c r="M8723" s="20">
        <v>1.875</v>
      </c>
      <c r="N8723" s="20">
        <v>1.875</v>
      </c>
      <c r="AE8723">
        <f t="shared" si="136"/>
        <v>2006</v>
      </c>
    </row>
    <row r="8724" spans="1:31" x14ac:dyDescent="0.25">
      <c r="A8724" s="7">
        <v>8721</v>
      </c>
      <c r="B8724" s="8">
        <v>39069</v>
      </c>
      <c r="C8724" t="s">
        <v>3</v>
      </c>
      <c r="D8724" t="s">
        <v>847</v>
      </c>
      <c r="E8724" t="s">
        <v>9</v>
      </c>
      <c r="F8724" t="s">
        <v>844</v>
      </c>
      <c r="G8724" t="s">
        <v>14</v>
      </c>
      <c r="H8724" s="135" t="s">
        <v>1507</v>
      </c>
      <c r="I8724" t="s">
        <v>1454</v>
      </c>
      <c r="J8724" s="20">
        <v>12</v>
      </c>
      <c r="K8724" s="20" t="s">
        <v>1465</v>
      </c>
      <c r="L8724" t="s">
        <v>1466</v>
      </c>
      <c r="M8724" s="20">
        <v>3</v>
      </c>
      <c r="N8724" s="20">
        <v>3</v>
      </c>
      <c r="AE8724">
        <f t="shared" si="136"/>
        <v>2006</v>
      </c>
    </row>
    <row r="8725" spans="1:31" x14ac:dyDescent="0.25">
      <c r="A8725" s="7">
        <v>8722</v>
      </c>
      <c r="B8725" s="8">
        <v>39069</v>
      </c>
      <c r="C8725" t="s">
        <v>3</v>
      </c>
      <c r="D8725" t="s">
        <v>730</v>
      </c>
      <c r="E8725" t="s">
        <v>9</v>
      </c>
      <c r="F8725" t="s">
        <v>117</v>
      </c>
      <c r="G8725" t="s">
        <v>377</v>
      </c>
      <c r="H8725" s="9" t="s">
        <v>2099</v>
      </c>
      <c r="I8725" t="s">
        <v>1454</v>
      </c>
      <c r="J8725" s="20">
        <v>54</v>
      </c>
      <c r="K8725" s="20" t="s">
        <v>9</v>
      </c>
      <c r="L8725" t="s">
        <v>1464</v>
      </c>
      <c r="M8725" s="20">
        <v>11.879999999999999</v>
      </c>
      <c r="N8725" s="20">
        <v>16.12</v>
      </c>
      <c r="AE8725">
        <f t="shared" si="136"/>
        <v>2006</v>
      </c>
    </row>
    <row r="8726" spans="1:31" x14ac:dyDescent="0.25">
      <c r="A8726" s="7">
        <v>8723</v>
      </c>
      <c r="B8726" s="8">
        <v>39070</v>
      </c>
      <c r="C8726" t="s">
        <v>3</v>
      </c>
      <c r="D8726" t="s">
        <v>830</v>
      </c>
      <c r="E8726" t="s">
        <v>9</v>
      </c>
      <c r="F8726" t="s">
        <v>767</v>
      </c>
      <c r="G8726" t="s">
        <v>24</v>
      </c>
      <c r="H8726" s="135" t="s">
        <v>1639</v>
      </c>
      <c r="I8726" t="s">
        <v>1454</v>
      </c>
      <c r="J8726" s="20">
        <v>10</v>
      </c>
      <c r="K8726" s="20" t="s">
        <v>9</v>
      </c>
      <c r="L8726" t="s">
        <v>1463</v>
      </c>
      <c r="M8726" s="20">
        <v>2.4</v>
      </c>
      <c r="N8726" s="20">
        <v>3.6</v>
      </c>
      <c r="AE8726">
        <f t="shared" si="136"/>
        <v>2006</v>
      </c>
    </row>
    <row r="8727" spans="1:31" x14ac:dyDescent="0.25">
      <c r="A8727" s="7">
        <v>8724</v>
      </c>
      <c r="B8727" s="8">
        <v>39070</v>
      </c>
      <c r="C8727" t="s">
        <v>3</v>
      </c>
      <c r="D8727" t="s">
        <v>838</v>
      </c>
      <c r="E8727" t="s">
        <v>9</v>
      </c>
      <c r="F8727" t="s">
        <v>846</v>
      </c>
      <c r="G8727" t="s">
        <v>14</v>
      </c>
      <c r="H8727" s="135" t="s">
        <v>1503</v>
      </c>
      <c r="I8727" t="s">
        <v>1454</v>
      </c>
      <c r="J8727" s="20">
        <v>6</v>
      </c>
      <c r="K8727" s="20" t="s">
        <v>3</v>
      </c>
      <c r="L8727" t="s">
        <v>1464</v>
      </c>
      <c r="M8727" s="20">
        <v>2.6799999999999997</v>
      </c>
      <c r="N8727" s="20">
        <v>1.32</v>
      </c>
      <c r="AE8727">
        <f t="shared" si="136"/>
        <v>2006</v>
      </c>
    </row>
    <row r="8728" spans="1:31" x14ac:dyDescent="0.25">
      <c r="A8728" s="7">
        <v>8725</v>
      </c>
      <c r="B8728" s="8">
        <v>39070</v>
      </c>
      <c r="C8728" t="s">
        <v>3</v>
      </c>
      <c r="D8728" t="s">
        <v>830</v>
      </c>
      <c r="E8728" t="s">
        <v>9</v>
      </c>
      <c r="F8728" t="s">
        <v>767</v>
      </c>
      <c r="G8728" t="s">
        <v>14</v>
      </c>
      <c r="H8728" s="135" t="s">
        <v>1496</v>
      </c>
      <c r="I8728" t="s">
        <v>1454</v>
      </c>
      <c r="J8728" s="20">
        <v>55</v>
      </c>
      <c r="K8728" s="20" t="s">
        <v>3</v>
      </c>
      <c r="L8728" t="s">
        <v>1463</v>
      </c>
      <c r="M8728" s="20">
        <v>15.3</v>
      </c>
      <c r="N8728" s="20">
        <v>13.2</v>
      </c>
      <c r="AE8728">
        <f t="shared" si="136"/>
        <v>2006</v>
      </c>
    </row>
    <row r="8729" spans="1:31" x14ac:dyDescent="0.25">
      <c r="A8729" s="7">
        <v>8726</v>
      </c>
      <c r="B8729" s="8">
        <v>39071</v>
      </c>
      <c r="C8729" t="s">
        <v>3</v>
      </c>
      <c r="D8729" t="s">
        <v>854</v>
      </c>
      <c r="E8729" t="s">
        <v>9</v>
      </c>
      <c r="F8729" t="s">
        <v>791</v>
      </c>
      <c r="G8729" t="s">
        <v>732</v>
      </c>
      <c r="H8729" s="135" t="s">
        <v>2155</v>
      </c>
      <c r="I8729" t="s">
        <v>1455</v>
      </c>
      <c r="J8729" s="20">
        <v>18</v>
      </c>
      <c r="K8729" s="20" t="s">
        <v>3</v>
      </c>
      <c r="L8729" t="s">
        <v>1464</v>
      </c>
      <c r="M8729" s="20">
        <v>3.02</v>
      </c>
      <c r="N8729" s="20">
        <v>1.98</v>
      </c>
      <c r="AE8729">
        <f t="shared" si="136"/>
        <v>2006</v>
      </c>
    </row>
    <row r="8730" spans="1:31" x14ac:dyDescent="0.25">
      <c r="A8730" s="7">
        <v>8727</v>
      </c>
      <c r="B8730" s="8">
        <v>39071</v>
      </c>
      <c r="C8730" t="s">
        <v>3</v>
      </c>
      <c r="D8730" t="s">
        <v>854</v>
      </c>
      <c r="E8730" t="s">
        <v>9</v>
      </c>
      <c r="F8730" t="s">
        <v>787</v>
      </c>
      <c r="G8730" t="s">
        <v>732</v>
      </c>
      <c r="H8730" s="135" t="s">
        <v>2126</v>
      </c>
      <c r="I8730" t="s">
        <v>1455</v>
      </c>
      <c r="J8730" s="20">
        <v>18</v>
      </c>
      <c r="K8730" s="20" t="s">
        <v>3</v>
      </c>
      <c r="L8730" t="s">
        <v>1464</v>
      </c>
      <c r="M8730" s="20">
        <v>3.02</v>
      </c>
      <c r="N8730" s="20">
        <v>1.98</v>
      </c>
      <c r="AE8730">
        <f t="shared" si="136"/>
        <v>2006</v>
      </c>
    </row>
    <row r="8731" spans="1:31" x14ac:dyDescent="0.25">
      <c r="A8731" s="7">
        <v>8728</v>
      </c>
      <c r="B8731" s="8">
        <v>39071</v>
      </c>
      <c r="C8731" t="s">
        <v>3</v>
      </c>
      <c r="D8731" t="s">
        <v>789</v>
      </c>
      <c r="E8731" t="s">
        <v>9</v>
      </c>
      <c r="F8731" t="s">
        <v>91</v>
      </c>
      <c r="G8731" t="s">
        <v>17</v>
      </c>
      <c r="H8731" s="135" t="s">
        <v>1625</v>
      </c>
      <c r="I8731" t="s">
        <v>1454</v>
      </c>
      <c r="J8731" s="20">
        <v>10</v>
      </c>
      <c r="K8731" s="20" t="s">
        <v>1465</v>
      </c>
      <c r="L8731" t="s">
        <v>1466</v>
      </c>
      <c r="M8731" s="20">
        <v>2.5</v>
      </c>
      <c r="N8731" s="20">
        <v>2.5</v>
      </c>
      <c r="AE8731">
        <f t="shared" si="136"/>
        <v>2006</v>
      </c>
    </row>
    <row r="8732" spans="1:31" x14ac:dyDescent="0.25">
      <c r="A8732" s="7">
        <v>8729</v>
      </c>
      <c r="B8732" s="8">
        <v>39071</v>
      </c>
      <c r="C8732" t="s">
        <v>3</v>
      </c>
      <c r="D8732" t="s">
        <v>854</v>
      </c>
      <c r="E8732" t="s">
        <v>9</v>
      </c>
      <c r="F8732" t="s">
        <v>791</v>
      </c>
      <c r="G8732" t="s">
        <v>648</v>
      </c>
      <c r="H8732" s="135" t="s">
        <v>1901</v>
      </c>
      <c r="I8732" t="s">
        <v>1455</v>
      </c>
      <c r="J8732" s="20">
        <v>24</v>
      </c>
      <c r="K8732" s="20" t="s">
        <v>9</v>
      </c>
      <c r="L8732" t="s">
        <v>1464</v>
      </c>
      <c r="M8732" s="20">
        <v>2.64</v>
      </c>
      <c r="N8732" s="20">
        <v>3.86</v>
      </c>
      <c r="AE8732">
        <f t="shared" si="136"/>
        <v>2006</v>
      </c>
    </row>
    <row r="8733" spans="1:31" x14ac:dyDescent="0.25">
      <c r="A8733" s="7">
        <v>8730</v>
      </c>
      <c r="B8733" s="8">
        <v>39071</v>
      </c>
      <c r="C8733" t="s">
        <v>3</v>
      </c>
      <c r="D8733" t="s">
        <v>789</v>
      </c>
      <c r="E8733" t="s">
        <v>9</v>
      </c>
      <c r="F8733" t="s">
        <v>210</v>
      </c>
      <c r="G8733" t="s">
        <v>377</v>
      </c>
      <c r="H8733" s="9" t="s">
        <v>2121</v>
      </c>
      <c r="I8733" t="s">
        <v>1454</v>
      </c>
      <c r="J8733" s="20">
        <v>60</v>
      </c>
      <c r="K8733" s="20" t="s">
        <v>3</v>
      </c>
      <c r="L8733" t="s">
        <v>1464</v>
      </c>
      <c r="M8733" s="20">
        <v>17.8</v>
      </c>
      <c r="N8733" s="20">
        <v>13.2</v>
      </c>
      <c r="AE8733">
        <f t="shared" si="136"/>
        <v>2006</v>
      </c>
    </row>
    <row r="8734" spans="1:31" x14ac:dyDescent="0.25">
      <c r="A8734" s="7">
        <v>8731</v>
      </c>
      <c r="B8734" s="8">
        <v>39072</v>
      </c>
      <c r="C8734" t="s">
        <v>3</v>
      </c>
      <c r="D8734" t="s">
        <v>847</v>
      </c>
      <c r="E8734" t="s">
        <v>9</v>
      </c>
      <c r="F8734" t="s">
        <v>844</v>
      </c>
      <c r="G8734" t="s">
        <v>14</v>
      </c>
      <c r="H8734" s="135" t="s">
        <v>1516</v>
      </c>
      <c r="I8734" t="s">
        <v>1454</v>
      </c>
      <c r="J8734" s="20">
        <v>12</v>
      </c>
      <c r="K8734" s="20" t="s">
        <v>9</v>
      </c>
      <c r="L8734" t="s">
        <v>1464</v>
      </c>
      <c r="M8734" s="20">
        <v>2.64</v>
      </c>
      <c r="N8734" s="20">
        <v>4.3599999999999994</v>
      </c>
      <c r="AE8734">
        <f t="shared" si="136"/>
        <v>2006</v>
      </c>
    </row>
    <row r="8735" spans="1:31" x14ac:dyDescent="0.25">
      <c r="A8735" s="7">
        <v>8732</v>
      </c>
      <c r="B8735" s="8">
        <v>39072</v>
      </c>
      <c r="C8735" t="s">
        <v>3</v>
      </c>
      <c r="D8735" t="s">
        <v>787</v>
      </c>
      <c r="E8735" t="s">
        <v>9</v>
      </c>
      <c r="F8735" t="s">
        <v>733</v>
      </c>
      <c r="G8735" t="s">
        <v>17</v>
      </c>
      <c r="H8735" s="135" t="s">
        <v>1518</v>
      </c>
      <c r="I8735" t="s">
        <v>1454</v>
      </c>
      <c r="J8735" s="20">
        <v>11</v>
      </c>
      <c r="K8735" s="20" t="s">
        <v>3</v>
      </c>
      <c r="L8735" t="s">
        <v>1464</v>
      </c>
      <c r="M8735" s="20">
        <v>4.08</v>
      </c>
      <c r="N8735" s="20">
        <v>2.42</v>
      </c>
      <c r="AE8735">
        <f t="shared" si="136"/>
        <v>2006</v>
      </c>
    </row>
    <row r="8736" spans="1:31" x14ac:dyDescent="0.25">
      <c r="A8736" s="7">
        <v>8733</v>
      </c>
      <c r="B8736" s="8">
        <v>39072</v>
      </c>
      <c r="C8736" t="s">
        <v>3</v>
      </c>
      <c r="D8736" t="s">
        <v>250</v>
      </c>
      <c r="E8736" t="s">
        <v>9</v>
      </c>
      <c r="F8736" t="s">
        <v>667</v>
      </c>
      <c r="G8736" t="s">
        <v>648</v>
      </c>
      <c r="H8736" s="135" t="s">
        <v>2019</v>
      </c>
      <c r="I8736" t="s">
        <v>1456</v>
      </c>
      <c r="J8736" s="20">
        <v>92</v>
      </c>
      <c r="K8736" s="20" t="s">
        <v>3</v>
      </c>
      <c r="L8736" t="s">
        <v>1464</v>
      </c>
      <c r="M8736" s="20">
        <v>26.759999999999998</v>
      </c>
      <c r="N8736" s="20">
        <v>20.240000000000002</v>
      </c>
      <c r="O8736" t="s">
        <v>9</v>
      </c>
      <c r="P8736" s="13" t="s">
        <v>545</v>
      </c>
      <c r="Q8736" t="s">
        <v>9</v>
      </c>
      <c r="R8736" t="s">
        <v>720</v>
      </c>
      <c r="S8736" t="s">
        <v>9</v>
      </c>
      <c r="T8736" t="s">
        <v>810</v>
      </c>
      <c r="U8736" t="s">
        <v>3</v>
      </c>
      <c r="V8736" t="s">
        <v>766</v>
      </c>
      <c r="W8736" t="s">
        <v>3</v>
      </c>
      <c r="X8736" t="s">
        <v>546</v>
      </c>
      <c r="Y8736" t="s">
        <v>3</v>
      </c>
      <c r="Z8736" t="s">
        <v>711</v>
      </c>
      <c r="AA8736" t="s">
        <v>1465</v>
      </c>
      <c r="AC8736" t="s">
        <v>1465</v>
      </c>
      <c r="AE8736">
        <f t="shared" si="136"/>
        <v>2006</v>
      </c>
    </row>
    <row r="8737" spans="1:31" x14ac:dyDescent="0.25">
      <c r="A8737" s="7">
        <v>8734</v>
      </c>
      <c r="B8737" s="8">
        <v>39072</v>
      </c>
      <c r="C8737" t="s">
        <v>3</v>
      </c>
      <c r="D8737" t="s">
        <v>789</v>
      </c>
      <c r="E8737" t="s">
        <v>9</v>
      </c>
      <c r="F8737" t="s">
        <v>810</v>
      </c>
      <c r="G8737" t="s">
        <v>732</v>
      </c>
      <c r="H8737" s="135" t="s">
        <v>2286</v>
      </c>
      <c r="I8737" t="s">
        <v>1454</v>
      </c>
      <c r="J8737" s="20">
        <v>18</v>
      </c>
      <c r="K8737" s="20" t="s">
        <v>9</v>
      </c>
      <c r="L8737" t="s">
        <v>1464</v>
      </c>
      <c r="M8737" s="20">
        <v>3.96</v>
      </c>
      <c r="N8737" s="20">
        <v>6.04</v>
      </c>
      <c r="AE8737">
        <f t="shared" si="136"/>
        <v>2006</v>
      </c>
    </row>
    <row r="8738" spans="1:31" x14ac:dyDescent="0.25">
      <c r="A8738" s="7">
        <v>8735</v>
      </c>
      <c r="B8738" s="8">
        <v>39073</v>
      </c>
      <c r="C8738" t="s">
        <v>3</v>
      </c>
      <c r="D8738" t="s">
        <v>187</v>
      </c>
      <c r="E8738" t="s">
        <v>9</v>
      </c>
      <c r="F8738" t="s">
        <v>66</v>
      </c>
      <c r="G8738" t="s">
        <v>714</v>
      </c>
      <c r="H8738" s="135" t="s">
        <v>2178</v>
      </c>
      <c r="I8738" t="s">
        <v>1454</v>
      </c>
      <c r="J8738" s="20">
        <v>19</v>
      </c>
      <c r="K8738" s="20" t="s">
        <v>9</v>
      </c>
      <c r="L8738" t="s">
        <v>1464</v>
      </c>
      <c r="M8738" s="20">
        <v>4.18</v>
      </c>
      <c r="N8738" s="20">
        <v>6.32</v>
      </c>
      <c r="AE8738">
        <f t="shared" si="136"/>
        <v>2006</v>
      </c>
    </row>
    <row r="8739" spans="1:31" x14ac:dyDescent="0.25">
      <c r="A8739" s="7">
        <v>8736</v>
      </c>
      <c r="B8739" s="8">
        <v>39073</v>
      </c>
      <c r="C8739" t="s">
        <v>3</v>
      </c>
      <c r="D8739" t="s">
        <v>847</v>
      </c>
      <c r="E8739" t="s">
        <v>9</v>
      </c>
      <c r="F8739" t="s">
        <v>844</v>
      </c>
      <c r="G8739" t="s">
        <v>14</v>
      </c>
      <c r="H8739" s="135" t="s">
        <v>1530</v>
      </c>
      <c r="I8739" t="s">
        <v>1454</v>
      </c>
      <c r="J8739" s="20">
        <v>7</v>
      </c>
      <c r="K8739" s="20" t="s">
        <v>9</v>
      </c>
      <c r="L8739" t="s">
        <v>1463</v>
      </c>
      <c r="M8739" s="20">
        <v>1.68</v>
      </c>
      <c r="N8739" s="20">
        <v>2.8200000000000003</v>
      </c>
      <c r="AE8739">
        <f t="shared" si="136"/>
        <v>2006</v>
      </c>
    </row>
    <row r="8740" spans="1:31" x14ac:dyDescent="0.25">
      <c r="A8740" s="7">
        <v>8737</v>
      </c>
      <c r="B8740" s="8">
        <v>39075</v>
      </c>
      <c r="C8740" t="s">
        <v>3</v>
      </c>
      <c r="D8740" t="s">
        <v>655</v>
      </c>
      <c r="E8740" t="s">
        <v>9</v>
      </c>
      <c r="F8740" t="s">
        <v>661</v>
      </c>
      <c r="G8740" t="s">
        <v>569</v>
      </c>
      <c r="H8740" s="135" t="s">
        <v>1685</v>
      </c>
      <c r="I8740" t="s">
        <v>1454</v>
      </c>
      <c r="J8740" s="20">
        <v>16</v>
      </c>
      <c r="K8740" s="20" t="s">
        <v>3</v>
      </c>
      <c r="L8740" t="s">
        <v>1464</v>
      </c>
      <c r="M8740" s="20">
        <v>5.48</v>
      </c>
      <c r="N8740" s="20">
        <v>3.52</v>
      </c>
      <c r="AE8740">
        <f t="shared" si="136"/>
        <v>2006</v>
      </c>
    </row>
    <row r="8741" spans="1:31" x14ac:dyDescent="0.25">
      <c r="A8741" s="7">
        <v>8738</v>
      </c>
      <c r="B8741" s="8">
        <v>39075</v>
      </c>
      <c r="C8741" t="s">
        <v>3</v>
      </c>
      <c r="D8741" t="s">
        <v>838</v>
      </c>
      <c r="E8741" t="s">
        <v>9</v>
      </c>
      <c r="F8741" t="s">
        <v>221</v>
      </c>
      <c r="G8741" t="s">
        <v>17</v>
      </c>
      <c r="H8741" s="135" t="s">
        <v>1502</v>
      </c>
      <c r="I8741" t="s">
        <v>1456</v>
      </c>
      <c r="J8741" s="20">
        <v>17</v>
      </c>
      <c r="K8741" s="20" t="s">
        <v>1465</v>
      </c>
      <c r="L8741" t="s">
        <v>1466</v>
      </c>
      <c r="M8741" s="20">
        <v>4.25</v>
      </c>
      <c r="N8741" s="20">
        <v>4.25</v>
      </c>
      <c r="O8741" t="s">
        <v>3</v>
      </c>
      <c r="P8741" s="13" t="s">
        <v>789</v>
      </c>
      <c r="Q8741" t="s">
        <v>9</v>
      </c>
      <c r="R8741" s="15" t="s">
        <v>307</v>
      </c>
      <c r="S8741" t="s">
        <v>1465</v>
      </c>
      <c r="U8741" t="s">
        <v>1465</v>
      </c>
      <c r="W8741" t="s">
        <v>1465</v>
      </c>
      <c r="Y8741" t="s">
        <v>1465</v>
      </c>
      <c r="AA8741" t="s">
        <v>1465</v>
      </c>
      <c r="AC8741" t="s">
        <v>1465</v>
      </c>
      <c r="AE8741">
        <f t="shared" si="136"/>
        <v>2006</v>
      </c>
    </row>
    <row r="8742" spans="1:31" x14ac:dyDescent="0.25">
      <c r="A8742" s="7">
        <v>8739</v>
      </c>
      <c r="B8742" s="8">
        <v>39075</v>
      </c>
      <c r="C8742" t="s">
        <v>3</v>
      </c>
      <c r="D8742" t="s">
        <v>655</v>
      </c>
      <c r="E8742" t="s">
        <v>9</v>
      </c>
      <c r="F8742" t="s">
        <v>395</v>
      </c>
      <c r="G8742" t="s">
        <v>714</v>
      </c>
      <c r="H8742" s="9" t="s">
        <v>2274</v>
      </c>
      <c r="I8742" t="s">
        <v>1454</v>
      </c>
      <c r="J8742" s="20">
        <v>53</v>
      </c>
      <c r="K8742" s="20" t="s">
        <v>9</v>
      </c>
      <c r="L8742" t="s">
        <v>1463</v>
      </c>
      <c r="M8742" s="20">
        <v>12.72</v>
      </c>
      <c r="N8742" s="20">
        <v>14.78</v>
      </c>
      <c r="AE8742">
        <f t="shared" si="136"/>
        <v>2006</v>
      </c>
    </row>
    <row r="8743" spans="1:31" x14ac:dyDescent="0.25">
      <c r="A8743" s="7">
        <v>8740</v>
      </c>
      <c r="B8743" s="8">
        <v>39076</v>
      </c>
      <c r="C8743" t="s">
        <v>3</v>
      </c>
      <c r="D8743" t="s">
        <v>779</v>
      </c>
      <c r="E8743" t="s">
        <v>9</v>
      </c>
      <c r="F8743" t="s">
        <v>833</v>
      </c>
      <c r="G8743" t="s">
        <v>732</v>
      </c>
      <c r="H8743" s="135" t="s">
        <v>2348</v>
      </c>
      <c r="I8743" t="s">
        <v>1454</v>
      </c>
      <c r="J8743" s="20">
        <v>20</v>
      </c>
      <c r="K8743" s="20" t="s">
        <v>3</v>
      </c>
      <c r="L8743" t="s">
        <v>1463</v>
      </c>
      <c r="M8743" s="20">
        <v>6.2</v>
      </c>
      <c r="N8743" s="20">
        <v>4.8</v>
      </c>
      <c r="AE8743">
        <f t="shared" si="136"/>
        <v>2006</v>
      </c>
    </row>
    <row r="8744" spans="1:31" x14ac:dyDescent="0.25">
      <c r="A8744" s="7">
        <v>8741</v>
      </c>
      <c r="B8744" s="8">
        <v>39076</v>
      </c>
      <c r="C8744" t="s">
        <v>3</v>
      </c>
      <c r="D8744" t="s">
        <v>786</v>
      </c>
      <c r="E8744" t="s">
        <v>9</v>
      </c>
      <c r="F8744" t="s">
        <v>215</v>
      </c>
      <c r="G8744" t="s">
        <v>14</v>
      </c>
      <c r="H8744" s="135" t="s">
        <v>1496</v>
      </c>
      <c r="I8744" t="s">
        <v>1454</v>
      </c>
      <c r="J8744" s="20">
        <v>14</v>
      </c>
      <c r="K8744" s="20" t="s">
        <v>1465</v>
      </c>
      <c r="L8744" t="s">
        <v>1466</v>
      </c>
      <c r="M8744" s="20">
        <v>3.5</v>
      </c>
      <c r="N8744" s="20">
        <v>3.5</v>
      </c>
      <c r="AE8744">
        <f t="shared" si="136"/>
        <v>2006</v>
      </c>
    </row>
    <row r="8745" spans="1:31" x14ac:dyDescent="0.25">
      <c r="A8745" s="7">
        <v>8742</v>
      </c>
      <c r="B8745" s="8">
        <v>39076</v>
      </c>
      <c r="C8745" t="s">
        <v>3</v>
      </c>
      <c r="D8745" t="s">
        <v>834</v>
      </c>
      <c r="E8745" t="s">
        <v>9</v>
      </c>
      <c r="F8745" t="s">
        <v>833</v>
      </c>
      <c r="G8745" t="s">
        <v>648</v>
      </c>
      <c r="H8745" s="135" t="s">
        <v>1799</v>
      </c>
      <c r="I8745" t="s">
        <v>1454</v>
      </c>
      <c r="J8745" s="20">
        <v>27</v>
      </c>
      <c r="K8745" s="20" t="s">
        <v>3</v>
      </c>
      <c r="L8745" t="s">
        <v>1463</v>
      </c>
      <c r="M8745" s="20">
        <v>8.02</v>
      </c>
      <c r="N8745" s="20">
        <v>6.48</v>
      </c>
      <c r="AE8745">
        <f t="shared" si="136"/>
        <v>2006</v>
      </c>
    </row>
    <row r="8746" spans="1:31" x14ac:dyDescent="0.25">
      <c r="A8746" s="7">
        <v>8743</v>
      </c>
      <c r="B8746" s="8">
        <v>39076</v>
      </c>
      <c r="C8746" t="s">
        <v>3</v>
      </c>
      <c r="D8746" t="s">
        <v>770</v>
      </c>
      <c r="E8746" t="s">
        <v>9</v>
      </c>
      <c r="F8746" t="s">
        <v>789</v>
      </c>
      <c r="G8746" t="s">
        <v>732</v>
      </c>
      <c r="H8746" s="135" t="s">
        <v>2419</v>
      </c>
      <c r="I8746" t="s">
        <v>1455</v>
      </c>
      <c r="J8746" s="20">
        <v>20</v>
      </c>
      <c r="K8746" s="20" t="s">
        <v>3</v>
      </c>
      <c r="L8746" t="s">
        <v>1464</v>
      </c>
      <c r="M8746" s="20">
        <v>3.3</v>
      </c>
      <c r="N8746" s="20">
        <v>2.2000000000000002</v>
      </c>
      <c r="AE8746">
        <f t="shared" si="136"/>
        <v>2006</v>
      </c>
    </row>
    <row r="8747" spans="1:31" x14ac:dyDescent="0.25">
      <c r="A8747" s="7">
        <v>8744</v>
      </c>
      <c r="B8747" s="8">
        <v>39077</v>
      </c>
      <c r="C8747" t="s">
        <v>3</v>
      </c>
      <c r="D8747" t="s">
        <v>677</v>
      </c>
      <c r="E8747" t="s">
        <v>9</v>
      </c>
      <c r="F8747" t="s">
        <v>624</v>
      </c>
      <c r="G8747" t="s">
        <v>714</v>
      </c>
      <c r="H8747" s="135" t="s">
        <v>2218</v>
      </c>
      <c r="I8747" t="s">
        <v>1454</v>
      </c>
      <c r="J8747" s="20">
        <v>34</v>
      </c>
      <c r="K8747" s="20" t="s">
        <v>9</v>
      </c>
      <c r="L8747" t="s">
        <v>1464</v>
      </c>
      <c r="M8747" s="20">
        <v>7.48</v>
      </c>
      <c r="N8747" s="20">
        <v>10.52</v>
      </c>
      <c r="AE8747">
        <f t="shared" si="136"/>
        <v>2006</v>
      </c>
    </row>
    <row r="8748" spans="1:31" x14ac:dyDescent="0.25">
      <c r="A8748" s="7">
        <v>8745</v>
      </c>
      <c r="B8748" s="8">
        <v>39077</v>
      </c>
      <c r="C8748" t="s">
        <v>3</v>
      </c>
      <c r="D8748" t="s">
        <v>787</v>
      </c>
      <c r="E8748" t="s">
        <v>9</v>
      </c>
      <c r="F8748" t="s">
        <v>733</v>
      </c>
      <c r="G8748" t="s">
        <v>24</v>
      </c>
      <c r="H8748" s="135" t="s">
        <v>1493</v>
      </c>
      <c r="I8748" t="s">
        <v>1454</v>
      </c>
      <c r="J8748" s="20">
        <v>38</v>
      </c>
      <c r="K8748" s="20" t="s">
        <v>9</v>
      </c>
      <c r="L8748" t="s">
        <v>1464</v>
      </c>
      <c r="M8748" s="20">
        <v>8.36</v>
      </c>
      <c r="N8748" s="20">
        <v>11.64</v>
      </c>
      <c r="AE8748">
        <f t="shared" si="136"/>
        <v>2006</v>
      </c>
    </row>
    <row r="8749" spans="1:31" x14ac:dyDescent="0.25">
      <c r="A8749" s="7">
        <v>8746</v>
      </c>
      <c r="B8749" s="8">
        <v>39077</v>
      </c>
      <c r="C8749" t="s">
        <v>3</v>
      </c>
      <c r="D8749" t="s">
        <v>543</v>
      </c>
      <c r="E8749" t="s">
        <v>9</v>
      </c>
      <c r="F8749" t="s">
        <v>521</v>
      </c>
      <c r="G8749" t="s">
        <v>732</v>
      </c>
      <c r="H8749" s="135" t="s">
        <v>2131</v>
      </c>
      <c r="I8749" t="s">
        <v>1454</v>
      </c>
      <c r="J8749" s="20">
        <v>39</v>
      </c>
      <c r="K8749" s="20" t="s">
        <v>9</v>
      </c>
      <c r="L8749" t="s">
        <v>1464</v>
      </c>
      <c r="M8749" s="20">
        <v>8.58</v>
      </c>
      <c r="N8749" s="20">
        <v>11.92</v>
      </c>
      <c r="AE8749">
        <f t="shared" si="136"/>
        <v>2006</v>
      </c>
    </row>
    <row r="8750" spans="1:31" x14ac:dyDescent="0.25">
      <c r="A8750" s="7">
        <v>8747</v>
      </c>
      <c r="B8750" s="8">
        <v>39077</v>
      </c>
      <c r="C8750" t="s">
        <v>3</v>
      </c>
      <c r="D8750" t="s">
        <v>543</v>
      </c>
      <c r="E8750" t="s">
        <v>9</v>
      </c>
      <c r="F8750" t="s">
        <v>66</v>
      </c>
      <c r="G8750" t="s">
        <v>732</v>
      </c>
      <c r="H8750" s="135" t="s">
        <v>2420</v>
      </c>
      <c r="I8750" t="s">
        <v>1454</v>
      </c>
      <c r="J8750" s="20">
        <v>20</v>
      </c>
      <c r="K8750" s="20" t="s">
        <v>1465</v>
      </c>
      <c r="L8750" t="s">
        <v>1466</v>
      </c>
      <c r="M8750" s="20">
        <v>5</v>
      </c>
      <c r="N8750" s="20">
        <v>5</v>
      </c>
      <c r="AE8750">
        <f t="shared" si="136"/>
        <v>2006</v>
      </c>
    </row>
    <row r="8751" spans="1:31" x14ac:dyDescent="0.25">
      <c r="A8751" s="7">
        <v>8748</v>
      </c>
      <c r="B8751" s="8">
        <v>39077</v>
      </c>
      <c r="C8751" t="s">
        <v>3</v>
      </c>
      <c r="D8751" t="s">
        <v>677</v>
      </c>
      <c r="E8751" t="s">
        <v>9</v>
      </c>
      <c r="F8751" t="s">
        <v>792</v>
      </c>
      <c r="G8751" t="s">
        <v>732</v>
      </c>
      <c r="H8751" s="135" t="s">
        <v>2325</v>
      </c>
      <c r="I8751" t="s">
        <v>1454</v>
      </c>
      <c r="J8751" s="20">
        <v>9</v>
      </c>
      <c r="K8751" s="20" t="s">
        <v>3</v>
      </c>
      <c r="L8751" t="s">
        <v>1464</v>
      </c>
      <c r="M8751" s="20">
        <v>3.52</v>
      </c>
      <c r="N8751" s="20">
        <v>1.98</v>
      </c>
      <c r="AE8751">
        <f t="shared" si="136"/>
        <v>2006</v>
      </c>
    </row>
    <row r="8752" spans="1:31" x14ac:dyDescent="0.25">
      <c r="A8752" s="7">
        <v>8749</v>
      </c>
      <c r="B8752" s="8">
        <v>39077</v>
      </c>
      <c r="C8752" t="s">
        <v>3</v>
      </c>
      <c r="D8752" t="s">
        <v>791</v>
      </c>
      <c r="E8752" t="s">
        <v>9</v>
      </c>
      <c r="F8752" t="s">
        <v>810</v>
      </c>
      <c r="G8752" t="s">
        <v>732</v>
      </c>
      <c r="H8752" s="135" t="s">
        <v>2285</v>
      </c>
      <c r="I8752" t="s">
        <v>1454</v>
      </c>
      <c r="J8752" s="20">
        <v>10</v>
      </c>
      <c r="K8752" s="20" t="s">
        <v>1465</v>
      </c>
      <c r="L8752" t="s">
        <v>1466</v>
      </c>
      <c r="M8752" s="20">
        <v>2.5</v>
      </c>
      <c r="N8752" s="20">
        <v>2.5</v>
      </c>
      <c r="AE8752">
        <f t="shared" si="136"/>
        <v>2006</v>
      </c>
    </row>
    <row r="8753" spans="1:31" x14ac:dyDescent="0.25">
      <c r="A8753" s="7">
        <v>8750</v>
      </c>
      <c r="B8753" s="8">
        <v>39078</v>
      </c>
      <c r="C8753" t="s">
        <v>3</v>
      </c>
      <c r="D8753" t="s">
        <v>854</v>
      </c>
      <c r="E8753" t="s">
        <v>9</v>
      </c>
      <c r="F8753" t="s">
        <v>791</v>
      </c>
      <c r="G8753" t="s">
        <v>732</v>
      </c>
      <c r="H8753" s="136" t="s">
        <v>2239</v>
      </c>
      <c r="I8753" t="s">
        <v>1455</v>
      </c>
      <c r="J8753" s="20">
        <v>16</v>
      </c>
      <c r="K8753" s="20" t="s">
        <v>1465</v>
      </c>
      <c r="L8753" t="s">
        <v>1466</v>
      </c>
      <c r="M8753" s="20">
        <v>2</v>
      </c>
      <c r="N8753" s="20">
        <v>2</v>
      </c>
      <c r="AE8753">
        <f t="shared" si="136"/>
        <v>2006</v>
      </c>
    </row>
    <row r="8754" spans="1:31" x14ac:dyDescent="0.25">
      <c r="A8754" s="7">
        <v>8751</v>
      </c>
      <c r="B8754" s="8">
        <v>39078</v>
      </c>
      <c r="C8754" t="s">
        <v>3</v>
      </c>
      <c r="D8754" t="s">
        <v>854</v>
      </c>
      <c r="E8754" t="s">
        <v>9</v>
      </c>
      <c r="F8754" t="s">
        <v>816</v>
      </c>
      <c r="G8754" t="s">
        <v>648</v>
      </c>
      <c r="H8754" s="135" t="s">
        <v>1833</v>
      </c>
      <c r="I8754" t="s">
        <v>1455</v>
      </c>
      <c r="J8754" s="20">
        <v>44</v>
      </c>
      <c r="K8754" s="20" t="s">
        <v>1465</v>
      </c>
      <c r="L8754" t="s">
        <v>1466</v>
      </c>
      <c r="M8754" s="20">
        <v>5.5</v>
      </c>
      <c r="N8754" s="20">
        <v>5.5</v>
      </c>
      <c r="AE8754">
        <f t="shared" si="136"/>
        <v>2006</v>
      </c>
    </row>
    <row r="8755" spans="1:31" x14ac:dyDescent="0.25">
      <c r="A8755" s="7">
        <v>8752</v>
      </c>
      <c r="B8755" s="8">
        <v>39078</v>
      </c>
      <c r="C8755" t="s">
        <v>3</v>
      </c>
      <c r="D8755" t="s">
        <v>350</v>
      </c>
      <c r="E8755" t="s">
        <v>9</v>
      </c>
      <c r="F8755" t="s">
        <v>767</v>
      </c>
      <c r="G8755" t="s">
        <v>732</v>
      </c>
      <c r="H8755" s="135" t="s">
        <v>1496</v>
      </c>
      <c r="I8755" t="s">
        <v>1454</v>
      </c>
      <c r="J8755" s="20">
        <v>21</v>
      </c>
      <c r="K8755" s="20" t="s">
        <v>3</v>
      </c>
      <c r="L8755" t="s">
        <v>1464</v>
      </c>
      <c r="M8755" s="20">
        <v>6.88</v>
      </c>
      <c r="N8755" s="20">
        <v>4.62</v>
      </c>
      <c r="AE8755">
        <f t="shared" si="136"/>
        <v>2006</v>
      </c>
    </row>
    <row r="8756" spans="1:31" x14ac:dyDescent="0.25">
      <c r="A8756" s="7">
        <v>8753</v>
      </c>
      <c r="B8756" s="8">
        <v>39079</v>
      </c>
      <c r="C8756" t="s">
        <v>3</v>
      </c>
      <c r="D8756" t="s">
        <v>271</v>
      </c>
      <c r="E8756" t="s">
        <v>9</v>
      </c>
      <c r="F8756" t="s">
        <v>53</v>
      </c>
      <c r="G8756" t="s">
        <v>648</v>
      </c>
      <c r="H8756" s="135" t="s">
        <v>1795</v>
      </c>
      <c r="I8756" t="s">
        <v>1454</v>
      </c>
      <c r="J8756" s="20">
        <v>26</v>
      </c>
      <c r="K8756" s="20" t="s">
        <v>3</v>
      </c>
      <c r="L8756" t="s">
        <v>1464</v>
      </c>
      <c r="M8756" s="20">
        <v>8.2800000000000011</v>
      </c>
      <c r="N8756" s="20">
        <v>5.72</v>
      </c>
      <c r="AE8756">
        <f t="shared" si="136"/>
        <v>2006</v>
      </c>
    </row>
    <row r="8757" spans="1:31" x14ac:dyDescent="0.25">
      <c r="A8757" s="7">
        <v>8754</v>
      </c>
      <c r="B8757" s="8">
        <v>39079</v>
      </c>
      <c r="C8757" t="s">
        <v>3</v>
      </c>
      <c r="D8757" t="s">
        <v>853</v>
      </c>
      <c r="E8757" t="s">
        <v>9</v>
      </c>
      <c r="F8757" t="s">
        <v>844</v>
      </c>
      <c r="G8757" t="s">
        <v>14</v>
      </c>
      <c r="H8757" s="135" t="s">
        <v>1491</v>
      </c>
      <c r="I8757" t="s">
        <v>1454</v>
      </c>
      <c r="J8757" s="20">
        <v>12</v>
      </c>
      <c r="K8757" s="20" t="s">
        <v>1465</v>
      </c>
      <c r="L8757" t="s">
        <v>1466</v>
      </c>
      <c r="M8757" s="20">
        <v>3</v>
      </c>
      <c r="N8757" s="20">
        <v>3</v>
      </c>
      <c r="AE8757">
        <f t="shared" si="136"/>
        <v>2006</v>
      </c>
    </row>
    <row r="8758" spans="1:31" x14ac:dyDescent="0.25">
      <c r="A8758" s="7">
        <v>8755</v>
      </c>
      <c r="B8758" s="8">
        <v>39079</v>
      </c>
      <c r="C8758" t="s">
        <v>3</v>
      </c>
      <c r="D8758" t="s">
        <v>854</v>
      </c>
      <c r="E8758" t="s">
        <v>9</v>
      </c>
      <c r="F8758" t="s">
        <v>816</v>
      </c>
      <c r="G8758" t="s">
        <v>648</v>
      </c>
      <c r="H8758" s="9" t="s">
        <v>1797</v>
      </c>
      <c r="I8758" t="s">
        <v>1455</v>
      </c>
      <c r="J8758" s="20">
        <v>153</v>
      </c>
      <c r="K8758" s="20" t="s">
        <v>3</v>
      </c>
      <c r="L8758" t="s">
        <v>1464</v>
      </c>
      <c r="M8758" s="20">
        <v>21.92</v>
      </c>
      <c r="N8758" s="20">
        <v>16.829999999999998</v>
      </c>
      <c r="AE8758">
        <f t="shared" si="136"/>
        <v>2006</v>
      </c>
    </row>
    <row r="8759" spans="1:31" x14ac:dyDescent="0.25">
      <c r="A8759" s="7">
        <v>8756</v>
      </c>
      <c r="B8759" s="8">
        <v>39080</v>
      </c>
      <c r="C8759" t="s">
        <v>3</v>
      </c>
      <c r="D8759" t="s">
        <v>852</v>
      </c>
      <c r="E8759" t="s">
        <v>9</v>
      </c>
      <c r="F8759" t="s">
        <v>240</v>
      </c>
      <c r="G8759" t="s">
        <v>648</v>
      </c>
      <c r="H8759" s="135" t="s">
        <v>1795</v>
      </c>
      <c r="I8759" t="s">
        <v>1455</v>
      </c>
      <c r="J8759" s="20">
        <v>36</v>
      </c>
      <c r="K8759" s="20" t="s">
        <v>1465</v>
      </c>
      <c r="L8759" t="s">
        <v>1466</v>
      </c>
      <c r="M8759" s="20">
        <v>4.5</v>
      </c>
      <c r="N8759" s="20">
        <v>4.5</v>
      </c>
      <c r="AE8759">
        <f t="shared" si="136"/>
        <v>2006</v>
      </c>
    </row>
    <row r="8760" spans="1:31" x14ac:dyDescent="0.25">
      <c r="A8760" s="7">
        <v>8757</v>
      </c>
      <c r="B8760" s="8">
        <v>39080</v>
      </c>
      <c r="C8760" t="s">
        <v>3</v>
      </c>
      <c r="D8760" t="s">
        <v>853</v>
      </c>
      <c r="E8760" t="s">
        <v>9</v>
      </c>
      <c r="F8760" t="s">
        <v>122</v>
      </c>
      <c r="G8760" t="s">
        <v>14</v>
      </c>
      <c r="H8760" s="135" t="s">
        <v>1507</v>
      </c>
      <c r="I8760" t="s">
        <v>1454</v>
      </c>
      <c r="J8760" s="20">
        <v>53</v>
      </c>
      <c r="K8760" s="20" t="s">
        <v>9</v>
      </c>
      <c r="L8760" t="s">
        <v>1464</v>
      </c>
      <c r="M8760" s="20">
        <v>11.66</v>
      </c>
      <c r="N8760" s="20">
        <v>15.84</v>
      </c>
      <c r="AE8760">
        <f t="shared" si="136"/>
        <v>2006</v>
      </c>
    </row>
    <row r="8761" spans="1:31" x14ac:dyDescent="0.25">
      <c r="A8761" s="7">
        <v>8758</v>
      </c>
      <c r="B8761" s="8">
        <v>39081</v>
      </c>
      <c r="C8761" t="s">
        <v>3</v>
      </c>
      <c r="D8761" t="s">
        <v>711</v>
      </c>
      <c r="E8761" t="s">
        <v>9</v>
      </c>
      <c r="F8761" t="s">
        <v>767</v>
      </c>
      <c r="G8761" t="s">
        <v>377</v>
      </c>
      <c r="H8761" s="135" t="s">
        <v>1496</v>
      </c>
      <c r="I8761" t="s">
        <v>1454</v>
      </c>
      <c r="J8761" s="20">
        <v>15</v>
      </c>
      <c r="K8761" s="20" t="s">
        <v>3</v>
      </c>
      <c r="L8761" t="s">
        <v>1463</v>
      </c>
      <c r="M8761" s="20">
        <v>4.9000000000000004</v>
      </c>
      <c r="N8761" s="20">
        <v>3.6</v>
      </c>
      <c r="AE8761">
        <f t="shared" si="136"/>
        <v>2006</v>
      </c>
    </row>
    <row r="8762" spans="1:31" x14ac:dyDescent="0.25">
      <c r="A8762" s="7">
        <v>8759</v>
      </c>
      <c r="B8762" s="8">
        <v>39081</v>
      </c>
      <c r="C8762" t="s">
        <v>3</v>
      </c>
      <c r="D8762" t="s">
        <v>202</v>
      </c>
      <c r="E8762" t="s">
        <v>9</v>
      </c>
      <c r="F8762" t="s">
        <v>259</v>
      </c>
      <c r="G8762" t="s">
        <v>14</v>
      </c>
      <c r="H8762" s="135" t="s">
        <v>1496</v>
      </c>
      <c r="I8762" t="s">
        <v>1456</v>
      </c>
      <c r="J8762" s="20">
        <v>26</v>
      </c>
      <c r="K8762" s="20" t="s">
        <v>1465</v>
      </c>
      <c r="L8762" t="s">
        <v>1466</v>
      </c>
      <c r="M8762" s="20">
        <v>6.5</v>
      </c>
      <c r="N8762" s="20">
        <v>6.5</v>
      </c>
      <c r="O8762" t="s">
        <v>3</v>
      </c>
      <c r="P8762" s="13" t="s">
        <v>712</v>
      </c>
      <c r="Q8762" t="s">
        <v>9</v>
      </c>
      <c r="R8762" t="s">
        <v>739</v>
      </c>
      <c r="S8762" t="s">
        <v>1465</v>
      </c>
      <c r="U8762" t="s">
        <v>1465</v>
      </c>
      <c r="W8762" t="s">
        <v>1465</v>
      </c>
      <c r="Y8762" t="s">
        <v>1465</v>
      </c>
      <c r="AA8762" t="s">
        <v>1465</v>
      </c>
      <c r="AC8762" t="s">
        <v>1465</v>
      </c>
      <c r="AE8762">
        <f t="shared" si="136"/>
        <v>2006</v>
      </c>
    </row>
    <row r="8763" spans="1:31" x14ac:dyDescent="0.25">
      <c r="A8763" s="7">
        <v>8760</v>
      </c>
      <c r="B8763" s="8">
        <v>39081</v>
      </c>
      <c r="C8763" t="s">
        <v>3</v>
      </c>
      <c r="D8763" t="s">
        <v>202</v>
      </c>
      <c r="E8763" t="s">
        <v>9</v>
      </c>
      <c r="F8763" t="s">
        <v>381</v>
      </c>
      <c r="G8763" t="s">
        <v>14</v>
      </c>
      <c r="H8763" s="135" t="s">
        <v>1496</v>
      </c>
      <c r="I8763" t="s">
        <v>1454</v>
      </c>
      <c r="J8763" s="20">
        <v>25</v>
      </c>
      <c r="K8763" s="20" t="s">
        <v>1465</v>
      </c>
      <c r="L8763" t="s">
        <v>1466</v>
      </c>
      <c r="M8763" s="20">
        <v>6.25</v>
      </c>
      <c r="N8763" s="20">
        <v>6.25</v>
      </c>
      <c r="AE8763">
        <f t="shared" si="136"/>
        <v>2006</v>
      </c>
    </row>
    <row r="8764" spans="1:31" x14ac:dyDescent="0.25">
      <c r="A8764" s="7">
        <v>8761</v>
      </c>
      <c r="B8764" s="8">
        <v>39081</v>
      </c>
      <c r="C8764" t="s">
        <v>3</v>
      </c>
      <c r="D8764" t="s">
        <v>271</v>
      </c>
      <c r="E8764" t="s">
        <v>9</v>
      </c>
      <c r="F8764" t="s">
        <v>53</v>
      </c>
      <c r="G8764" t="s">
        <v>648</v>
      </c>
      <c r="H8764" s="135" t="s">
        <v>2384</v>
      </c>
      <c r="I8764" t="s">
        <v>1454</v>
      </c>
      <c r="J8764" s="20">
        <v>27</v>
      </c>
      <c r="K8764" s="20" t="s">
        <v>1465</v>
      </c>
      <c r="L8764" t="s">
        <v>1466</v>
      </c>
      <c r="M8764" s="20">
        <v>6.75</v>
      </c>
      <c r="N8764" s="20">
        <v>6.75</v>
      </c>
      <c r="AE8764">
        <f t="shared" si="136"/>
        <v>2006</v>
      </c>
    </row>
    <row r="8765" spans="1:31" x14ac:dyDescent="0.25">
      <c r="A8765" s="7">
        <v>8762</v>
      </c>
      <c r="B8765" s="8">
        <v>39081</v>
      </c>
      <c r="C8765" t="s">
        <v>3</v>
      </c>
      <c r="D8765" t="s">
        <v>854</v>
      </c>
      <c r="E8765" t="s">
        <v>9</v>
      </c>
      <c r="F8765" t="s">
        <v>787</v>
      </c>
      <c r="G8765" t="s">
        <v>732</v>
      </c>
      <c r="H8765" s="135" t="s">
        <v>2421</v>
      </c>
      <c r="I8765" t="s">
        <v>1455</v>
      </c>
      <c r="J8765" s="20">
        <v>76</v>
      </c>
      <c r="K8765" s="20" t="s">
        <v>3</v>
      </c>
      <c r="L8765" t="s">
        <v>1464</v>
      </c>
      <c r="M8765" s="20">
        <v>11.14</v>
      </c>
      <c r="N8765" s="20">
        <v>8.36</v>
      </c>
      <c r="AE8765">
        <f t="shared" si="136"/>
        <v>2006</v>
      </c>
    </row>
    <row r="8766" spans="1:31" x14ac:dyDescent="0.25">
      <c r="A8766" s="7">
        <v>8763</v>
      </c>
      <c r="B8766" s="8">
        <v>39082</v>
      </c>
      <c r="C8766" t="s">
        <v>3</v>
      </c>
      <c r="D8766" t="s">
        <v>711</v>
      </c>
      <c r="E8766" t="s">
        <v>9</v>
      </c>
      <c r="F8766" t="s">
        <v>767</v>
      </c>
      <c r="G8766" t="s">
        <v>377</v>
      </c>
      <c r="H8766" s="135" t="s">
        <v>1496</v>
      </c>
      <c r="I8766" t="s">
        <v>1454</v>
      </c>
      <c r="J8766" s="20">
        <v>25</v>
      </c>
      <c r="K8766" s="20" t="s">
        <v>3</v>
      </c>
      <c r="L8766" t="s">
        <v>1463</v>
      </c>
      <c r="M8766" s="20">
        <v>7.5</v>
      </c>
      <c r="N8766" s="20">
        <v>6</v>
      </c>
      <c r="AE8766">
        <f t="shared" si="136"/>
        <v>2006</v>
      </c>
    </row>
    <row r="8767" spans="1:31" x14ac:dyDescent="0.25">
      <c r="A8767" s="7">
        <v>8764</v>
      </c>
      <c r="B8767" s="8">
        <v>39082</v>
      </c>
      <c r="C8767" t="s">
        <v>3</v>
      </c>
      <c r="D8767" t="s">
        <v>213</v>
      </c>
      <c r="E8767" t="s">
        <v>9</v>
      </c>
      <c r="F8767" t="s">
        <v>833</v>
      </c>
      <c r="G8767" t="s">
        <v>732</v>
      </c>
      <c r="H8767" s="135" t="s">
        <v>2287</v>
      </c>
      <c r="I8767" t="s">
        <v>1454</v>
      </c>
      <c r="J8767" s="20">
        <v>15</v>
      </c>
      <c r="K8767" s="20" t="s">
        <v>3</v>
      </c>
      <c r="L8767" t="s">
        <v>1464</v>
      </c>
      <c r="M8767" s="20">
        <v>5.2</v>
      </c>
      <c r="N8767" s="20">
        <v>3.3</v>
      </c>
      <c r="AE8767">
        <f t="shared" si="136"/>
        <v>2006</v>
      </c>
    </row>
    <row r="8768" spans="1:31" x14ac:dyDescent="0.25">
      <c r="A8768" s="7">
        <v>8765</v>
      </c>
      <c r="B8768" s="8">
        <v>39083</v>
      </c>
      <c r="C8768" t="s">
        <v>3</v>
      </c>
      <c r="D8768" t="s">
        <v>196</v>
      </c>
      <c r="E8768" t="s">
        <v>9</v>
      </c>
      <c r="F8768" t="s">
        <v>844</v>
      </c>
      <c r="G8768" t="s">
        <v>648</v>
      </c>
      <c r="H8768" s="135" t="s">
        <v>1795</v>
      </c>
      <c r="I8768" t="s">
        <v>1454</v>
      </c>
      <c r="J8768" s="20">
        <v>44</v>
      </c>
      <c r="K8768" s="20" t="s">
        <v>3</v>
      </c>
      <c r="L8768" t="s">
        <v>1463</v>
      </c>
      <c r="M8768" s="20">
        <v>12.44</v>
      </c>
      <c r="N8768" s="20">
        <v>10.56</v>
      </c>
      <c r="AE8768">
        <f t="shared" si="136"/>
        <v>2007</v>
      </c>
    </row>
    <row r="8769" spans="1:31" x14ac:dyDescent="0.25">
      <c r="A8769" s="7">
        <v>8766</v>
      </c>
      <c r="B8769" s="8">
        <v>39083</v>
      </c>
      <c r="C8769" t="s">
        <v>3</v>
      </c>
      <c r="D8769" t="s">
        <v>395</v>
      </c>
      <c r="E8769" t="s">
        <v>9</v>
      </c>
      <c r="F8769" t="s">
        <v>855</v>
      </c>
      <c r="G8769" t="s">
        <v>648</v>
      </c>
      <c r="H8769" s="135" t="s">
        <v>1901</v>
      </c>
      <c r="I8769" t="s">
        <v>1458</v>
      </c>
      <c r="J8769" s="20">
        <v>24</v>
      </c>
      <c r="K8769" s="20" t="s">
        <v>9</v>
      </c>
      <c r="L8769" t="s">
        <v>1463</v>
      </c>
      <c r="M8769" s="20">
        <v>10</v>
      </c>
      <c r="N8769" s="20">
        <v>30</v>
      </c>
      <c r="AE8769">
        <f t="shared" si="136"/>
        <v>2007</v>
      </c>
    </row>
    <row r="8770" spans="1:31" x14ac:dyDescent="0.25">
      <c r="A8770" s="7">
        <v>8767</v>
      </c>
      <c r="B8770" s="8">
        <v>39083</v>
      </c>
      <c r="C8770" t="s">
        <v>3</v>
      </c>
      <c r="D8770" t="s">
        <v>187</v>
      </c>
      <c r="E8770" t="s">
        <v>9</v>
      </c>
      <c r="F8770" t="s">
        <v>66</v>
      </c>
      <c r="G8770" t="s">
        <v>714</v>
      </c>
      <c r="H8770" s="135" t="s">
        <v>2004</v>
      </c>
      <c r="I8770" t="s">
        <v>1454</v>
      </c>
      <c r="J8770" s="20">
        <v>40</v>
      </c>
      <c r="K8770" s="20" t="s">
        <v>9</v>
      </c>
      <c r="L8770" t="s">
        <v>1464</v>
      </c>
      <c r="M8770" s="20">
        <v>8.8000000000000007</v>
      </c>
      <c r="N8770" s="20">
        <v>12.2</v>
      </c>
      <c r="AE8770">
        <f t="shared" si="136"/>
        <v>2007</v>
      </c>
    </row>
    <row r="8771" spans="1:31" x14ac:dyDescent="0.25">
      <c r="A8771" s="7">
        <v>8768</v>
      </c>
      <c r="B8771" s="8">
        <v>39083</v>
      </c>
      <c r="C8771" t="s">
        <v>3</v>
      </c>
      <c r="D8771" t="s">
        <v>273</v>
      </c>
      <c r="E8771" t="s">
        <v>9</v>
      </c>
      <c r="F8771" t="s">
        <v>469</v>
      </c>
      <c r="G8771" t="s">
        <v>732</v>
      </c>
      <c r="H8771" s="135" t="s">
        <v>2408</v>
      </c>
      <c r="I8771" t="s">
        <v>1454</v>
      </c>
      <c r="J8771" s="20">
        <v>24</v>
      </c>
      <c r="K8771" s="20" t="s">
        <v>1465</v>
      </c>
      <c r="L8771" t="s">
        <v>1466</v>
      </c>
      <c r="M8771" s="20">
        <v>6</v>
      </c>
      <c r="N8771" s="20">
        <v>6</v>
      </c>
      <c r="AE8771">
        <f t="shared" si="136"/>
        <v>2007</v>
      </c>
    </row>
    <row r="8772" spans="1:31" x14ac:dyDescent="0.25">
      <c r="A8772" s="7">
        <v>8769</v>
      </c>
      <c r="B8772" s="8">
        <v>39085</v>
      </c>
      <c r="C8772" t="s">
        <v>3</v>
      </c>
      <c r="D8772" t="s">
        <v>786</v>
      </c>
      <c r="E8772" t="s">
        <v>9</v>
      </c>
      <c r="F8772" t="s">
        <v>773</v>
      </c>
      <c r="G8772" t="s">
        <v>24</v>
      </c>
      <c r="H8772" s="136" t="s">
        <v>1496</v>
      </c>
      <c r="I8772" t="s">
        <v>1454</v>
      </c>
      <c r="J8772" s="20">
        <v>26</v>
      </c>
      <c r="K8772" s="20" t="s">
        <v>3</v>
      </c>
      <c r="L8772" t="s">
        <v>1464</v>
      </c>
      <c r="M8772" s="20">
        <v>8.2800000000000011</v>
      </c>
      <c r="N8772" s="20">
        <v>5.72</v>
      </c>
      <c r="AE8772">
        <f t="shared" ref="AE8772:AE8835" si="137">YEAR(B8772)</f>
        <v>2007</v>
      </c>
    </row>
    <row r="8773" spans="1:31" x14ac:dyDescent="0.25">
      <c r="A8773" s="7">
        <v>8770</v>
      </c>
      <c r="B8773" s="8">
        <v>39086</v>
      </c>
      <c r="C8773" t="s">
        <v>3</v>
      </c>
      <c r="D8773" t="s">
        <v>834</v>
      </c>
      <c r="E8773" t="s">
        <v>9</v>
      </c>
      <c r="F8773" t="s">
        <v>833</v>
      </c>
      <c r="G8773" t="s">
        <v>14</v>
      </c>
      <c r="H8773" s="135" t="s">
        <v>1496</v>
      </c>
      <c r="I8773" t="s">
        <v>1454</v>
      </c>
      <c r="J8773" s="20">
        <v>1</v>
      </c>
      <c r="K8773" s="20" t="s">
        <v>3</v>
      </c>
      <c r="L8773" t="s">
        <v>1463</v>
      </c>
      <c r="M8773" s="20">
        <v>1.26</v>
      </c>
      <c r="N8773" s="20">
        <v>0.24</v>
      </c>
      <c r="AE8773">
        <f t="shared" si="137"/>
        <v>2007</v>
      </c>
    </row>
    <row r="8774" spans="1:31" x14ac:dyDescent="0.25">
      <c r="A8774" s="7">
        <v>8771</v>
      </c>
      <c r="B8774" s="8">
        <v>39087</v>
      </c>
      <c r="C8774" t="s">
        <v>3</v>
      </c>
      <c r="D8774" t="s">
        <v>830</v>
      </c>
      <c r="E8774" t="s">
        <v>9</v>
      </c>
      <c r="F8774" t="s">
        <v>809</v>
      </c>
      <c r="G8774" t="s">
        <v>24</v>
      </c>
      <c r="H8774" s="135" t="s">
        <v>1497</v>
      </c>
      <c r="I8774" t="s">
        <v>1454</v>
      </c>
      <c r="J8774" s="20">
        <v>25</v>
      </c>
      <c r="K8774" s="20" t="s">
        <v>9</v>
      </c>
      <c r="L8774" t="s">
        <v>1464</v>
      </c>
      <c r="M8774" s="20">
        <v>5.5</v>
      </c>
      <c r="N8774" s="20">
        <v>8</v>
      </c>
      <c r="AE8774">
        <f t="shared" si="137"/>
        <v>2007</v>
      </c>
    </row>
    <row r="8775" spans="1:31" x14ac:dyDescent="0.25">
      <c r="A8775" s="7">
        <v>8772</v>
      </c>
      <c r="B8775" s="8">
        <v>39087</v>
      </c>
      <c r="C8775" t="s">
        <v>3</v>
      </c>
      <c r="D8775" t="s">
        <v>39</v>
      </c>
      <c r="E8775" t="s">
        <v>9</v>
      </c>
      <c r="F8775" t="s">
        <v>809</v>
      </c>
      <c r="G8775" t="s">
        <v>24</v>
      </c>
      <c r="H8775" s="135" t="s">
        <v>1497</v>
      </c>
      <c r="I8775" t="s">
        <v>1454</v>
      </c>
      <c r="J8775" s="20">
        <v>29</v>
      </c>
      <c r="K8775" s="20" t="s">
        <v>9</v>
      </c>
      <c r="L8775" t="s">
        <v>1464</v>
      </c>
      <c r="M8775" s="20">
        <v>6.38</v>
      </c>
      <c r="N8775" s="20">
        <v>9.1199999999999992</v>
      </c>
      <c r="AE8775">
        <f t="shared" si="137"/>
        <v>2007</v>
      </c>
    </row>
    <row r="8776" spans="1:31" x14ac:dyDescent="0.25">
      <c r="A8776" s="7">
        <v>8773</v>
      </c>
      <c r="B8776" s="8">
        <v>39087</v>
      </c>
      <c r="C8776" t="s">
        <v>3</v>
      </c>
      <c r="D8776" t="s">
        <v>102</v>
      </c>
      <c r="E8776" t="s">
        <v>9</v>
      </c>
      <c r="F8776" t="s">
        <v>787</v>
      </c>
      <c r="G8776" t="s">
        <v>377</v>
      </c>
      <c r="H8776" s="135" t="s">
        <v>1496</v>
      </c>
      <c r="I8776" t="s">
        <v>1455</v>
      </c>
      <c r="J8776" s="20">
        <v>16</v>
      </c>
      <c r="K8776" s="20" t="s">
        <v>3</v>
      </c>
      <c r="L8776" t="s">
        <v>1463</v>
      </c>
      <c r="M8776" s="20">
        <v>2.58</v>
      </c>
      <c r="N8776" s="20">
        <v>1.92</v>
      </c>
      <c r="AE8776">
        <f t="shared" si="137"/>
        <v>2007</v>
      </c>
    </row>
    <row r="8777" spans="1:31" x14ac:dyDescent="0.25">
      <c r="A8777" s="7">
        <v>8774</v>
      </c>
      <c r="B8777" s="8">
        <v>39087</v>
      </c>
      <c r="C8777" t="s">
        <v>3</v>
      </c>
      <c r="D8777" t="s">
        <v>770</v>
      </c>
      <c r="E8777" t="s">
        <v>9</v>
      </c>
      <c r="F8777" t="s">
        <v>795</v>
      </c>
      <c r="G8777" t="s">
        <v>633</v>
      </c>
      <c r="H8777" s="135" t="s">
        <v>1752</v>
      </c>
      <c r="I8777" t="s">
        <v>1454</v>
      </c>
      <c r="J8777" s="20">
        <v>20</v>
      </c>
      <c r="K8777" s="20" t="s">
        <v>3</v>
      </c>
      <c r="L8777" t="s">
        <v>1464</v>
      </c>
      <c r="M8777" s="20">
        <v>6.6</v>
      </c>
      <c r="N8777" s="20">
        <v>4.4000000000000004</v>
      </c>
      <c r="AE8777">
        <f t="shared" si="137"/>
        <v>2007</v>
      </c>
    </row>
    <row r="8778" spans="1:31" x14ac:dyDescent="0.25">
      <c r="A8778" s="7">
        <v>8775</v>
      </c>
      <c r="B8778" s="8">
        <v>39087</v>
      </c>
      <c r="C8778" t="s">
        <v>3</v>
      </c>
      <c r="D8778" t="s">
        <v>465</v>
      </c>
      <c r="E8778" t="s">
        <v>9</v>
      </c>
      <c r="F8778" t="s">
        <v>798</v>
      </c>
      <c r="G8778" t="s">
        <v>14</v>
      </c>
      <c r="H8778" s="135" t="s">
        <v>1491</v>
      </c>
      <c r="I8778" t="s">
        <v>1455</v>
      </c>
      <c r="J8778" s="20">
        <v>20</v>
      </c>
      <c r="K8778" s="20" t="s">
        <v>1465</v>
      </c>
      <c r="L8778" t="s">
        <v>1466</v>
      </c>
      <c r="M8778" s="20">
        <v>2.5</v>
      </c>
      <c r="N8778" s="20">
        <v>2.5</v>
      </c>
      <c r="AE8778">
        <f t="shared" si="137"/>
        <v>2007</v>
      </c>
    </row>
    <row r="8779" spans="1:31" x14ac:dyDescent="0.25">
      <c r="A8779" s="7">
        <v>8776</v>
      </c>
      <c r="B8779" s="8">
        <v>39087</v>
      </c>
      <c r="C8779" t="s">
        <v>3</v>
      </c>
      <c r="D8779" t="s">
        <v>801</v>
      </c>
      <c r="E8779" t="s">
        <v>9</v>
      </c>
      <c r="F8779" t="s">
        <v>624</v>
      </c>
      <c r="G8779" t="s">
        <v>14</v>
      </c>
      <c r="H8779" s="135" t="s">
        <v>1507</v>
      </c>
      <c r="I8779" t="s">
        <v>1454</v>
      </c>
      <c r="J8779" s="20">
        <v>7</v>
      </c>
      <c r="K8779" s="20" t="s">
        <v>1465</v>
      </c>
      <c r="L8779" t="s">
        <v>1466</v>
      </c>
      <c r="M8779" s="20">
        <v>1.75</v>
      </c>
      <c r="N8779" s="20">
        <v>1.75</v>
      </c>
      <c r="AE8779">
        <f t="shared" si="137"/>
        <v>2007</v>
      </c>
    </row>
    <row r="8780" spans="1:31" x14ac:dyDescent="0.25">
      <c r="A8780" s="7">
        <v>8777</v>
      </c>
      <c r="B8780" s="8">
        <v>39087</v>
      </c>
      <c r="C8780" t="s">
        <v>3</v>
      </c>
      <c r="D8780" t="s">
        <v>557</v>
      </c>
      <c r="E8780" t="s">
        <v>9</v>
      </c>
      <c r="F8780" t="s">
        <v>727</v>
      </c>
      <c r="G8780" t="s">
        <v>648</v>
      </c>
      <c r="H8780" s="135" t="s">
        <v>2042</v>
      </c>
      <c r="I8780" t="s">
        <v>1454</v>
      </c>
      <c r="J8780" s="20">
        <v>64</v>
      </c>
      <c r="K8780" s="20" t="s">
        <v>3</v>
      </c>
      <c r="L8780" t="s">
        <v>1464</v>
      </c>
      <c r="M8780" s="20">
        <v>18.920000000000002</v>
      </c>
      <c r="N8780" s="20">
        <v>14.08</v>
      </c>
      <c r="AE8780">
        <f t="shared" si="137"/>
        <v>2007</v>
      </c>
    </row>
    <row r="8781" spans="1:31" x14ac:dyDescent="0.25">
      <c r="A8781" s="7">
        <v>8778</v>
      </c>
      <c r="B8781" s="8">
        <v>39087</v>
      </c>
      <c r="C8781" t="s">
        <v>3</v>
      </c>
      <c r="D8781" t="s">
        <v>789</v>
      </c>
      <c r="E8781" t="s">
        <v>9</v>
      </c>
      <c r="F8781" t="s">
        <v>215</v>
      </c>
      <c r="G8781" t="s">
        <v>648</v>
      </c>
      <c r="H8781" s="136" t="s">
        <v>1496</v>
      </c>
      <c r="I8781" t="s">
        <v>1454</v>
      </c>
      <c r="J8781" s="20">
        <v>12</v>
      </c>
      <c r="K8781" s="20" t="s">
        <v>9</v>
      </c>
      <c r="L8781" t="s">
        <v>1464</v>
      </c>
      <c r="M8781" s="20">
        <v>2.64</v>
      </c>
      <c r="N8781" s="20">
        <v>4.3599999999999994</v>
      </c>
      <c r="AE8781">
        <f t="shared" si="137"/>
        <v>2007</v>
      </c>
    </row>
    <row r="8782" spans="1:31" x14ac:dyDescent="0.25">
      <c r="A8782" s="7">
        <v>8779</v>
      </c>
      <c r="B8782" s="8">
        <v>39087</v>
      </c>
      <c r="C8782" t="s">
        <v>3</v>
      </c>
      <c r="D8782" t="s">
        <v>854</v>
      </c>
      <c r="E8782" t="s">
        <v>9</v>
      </c>
      <c r="F8782" t="s">
        <v>787</v>
      </c>
      <c r="G8782" t="s">
        <v>569</v>
      </c>
      <c r="H8782" s="9" t="s">
        <v>2402</v>
      </c>
      <c r="I8782" t="s">
        <v>1455</v>
      </c>
      <c r="J8782" s="20">
        <v>14</v>
      </c>
      <c r="K8782" s="20" t="s">
        <v>9</v>
      </c>
      <c r="L8782" t="s">
        <v>1464</v>
      </c>
      <c r="M8782" s="20">
        <v>1.54</v>
      </c>
      <c r="N8782" s="20">
        <v>2.46</v>
      </c>
      <c r="AE8782">
        <f t="shared" si="137"/>
        <v>2007</v>
      </c>
    </row>
    <row r="8783" spans="1:31" x14ac:dyDescent="0.25">
      <c r="A8783" s="7">
        <v>8780</v>
      </c>
      <c r="B8783" s="8">
        <v>39088</v>
      </c>
      <c r="C8783" t="s">
        <v>3</v>
      </c>
      <c r="D8783" t="s">
        <v>459</v>
      </c>
      <c r="E8783" t="s">
        <v>9</v>
      </c>
      <c r="F8783" t="s">
        <v>126</v>
      </c>
      <c r="G8783" t="s">
        <v>732</v>
      </c>
      <c r="H8783" s="136" t="s">
        <v>2239</v>
      </c>
      <c r="I8783" t="s">
        <v>1454</v>
      </c>
      <c r="J8783" s="20">
        <v>18</v>
      </c>
      <c r="K8783" s="20" t="s">
        <v>1465</v>
      </c>
      <c r="L8783" t="s">
        <v>1466</v>
      </c>
      <c r="M8783" s="20">
        <v>4.5</v>
      </c>
      <c r="N8783" s="20">
        <v>4.5</v>
      </c>
      <c r="AE8783">
        <f t="shared" si="137"/>
        <v>2007</v>
      </c>
    </row>
    <row r="8784" spans="1:31" x14ac:dyDescent="0.25">
      <c r="A8784" s="7">
        <v>8781</v>
      </c>
      <c r="B8784" s="8">
        <v>39088</v>
      </c>
      <c r="C8784" t="s">
        <v>3</v>
      </c>
      <c r="D8784" t="s">
        <v>822</v>
      </c>
      <c r="E8784" t="s">
        <v>9</v>
      </c>
      <c r="F8784" t="s">
        <v>787</v>
      </c>
      <c r="G8784" t="s">
        <v>377</v>
      </c>
      <c r="H8784" s="135" t="s">
        <v>1496</v>
      </c>
      <c r="I8784" t="s">
        <v>1455</v>
      </c>
      <c r="J8784" s="20">
        <v>23</v>
      </c>
      <c r="K8784" s="20" t="s">
        <v>1465</v>
      </c>
      <c r="L8784" t="s">
        <v>1466</v>
      </c>
      <c r="M8784" s="20">
        <v>2.875</v>
      </c>
      <c r="N8784" s="20">
        <v>2.875</v>
      </c>
      <c r="AE8784">
        <f t="shared" si="137"/>
        <v>2007</v>
      </c>
    </row>
    <row r="8785" spans="1:31" x14ac:dyDescent="0.25">
      <c r="A8785" s="7">
        <v>8782</v>
      </c>
      <c r="B8785" s="8">
        <v>39088</v>
      </c>
      <c r="C8785" t="s">
        <v>3</v>
      </c>
      <c r="D8785" t="s">
        <v>563</v>
      </c>
      <c r="E8785" t="s">
        <v>9</v>
      </c>
      <c r="F8785" s="15" t="s">
        <v>28</v>
      </c>
      <c r="G8785" t="s">
        <v>648</v>
      </c>
      <c r="H8785" s="136" t="s">
        <v>1812</v>
      </c>
      <c r="I8785" t="s">
        <v>1455</v>
      </c>
      <c r="J8785" s="20">
        <v>6</v>
      </c>
      <c r="K8785" s="20" t="s">
        <v>3</v>
      </c>
      <c r="L8785" t="s">
        <v>1464</v>
      </c>
      <c r="M8785" s="20">
        <v>1.3399999999999999</v>
      </c>
      <c r="N8785" s="20">
        <v>0.66</v>
      </c>
      <c r="AE8785">
        <f t="shared" si="137"/>
        <v>2007</v>
      </c>
    </row>
    <row r="8786" spans="1:31" x14ac:dyDescent="0.25">
      <c r="A8786" s="7">
        <v>8783</v>
      </c>
      <c r="B8786" s="8">
        <v>39088</v>
      </c>
      <c r="C8786" t="s">
        <v>3</v>
      </c>
      <c r="D8786" t="s">
        <v>557</v>
      </c>
      <c r="E8786" t="s">
        <v>9</v>
      </c>
      <c r="F8786" t="s">
        <v>727</v>
      </c>
      <c r="G8786" t="s">
        <v>732</v>
      </c>
      <c r="H8786" s="135" t="s">
        <v>2400</v>
      </c>
      <c r="I8786" t="s">
        <v>1454</v>
      </c>
      <c r="J8786" s="20">
        <v>23</v>
      </c>
      <c r="K8786" s="20" t="s">
        <v>9</v>
      </c>
      <c r="L8786" t="s">
        <v>1464</v>
      </c>
      <c r="M8786" s="20">
        <v>5.0600000000000005</v>
      </c>
      <c r="N8786" s="20">
        <v>7.4399999999999995</v>
      </c>
      <c r="AE8786">
        <f t="shared" si="137"/>
        <v>2007</v>
      </c>
    </row>
    <row r="8787" spans="1:31" x14ac:dyDescent="0.25">
      <c r="A8787" s="7">
        <v>8784</v>
      </c>
      <c r="B8787" s="8">
        <v>39089</v>
      </c>
      <c r="C8787" t="s">
        <v>3</v>
      </c>
      <c r="D8787" t="s">
        <v>854</v>
      </c>
      <c r="E8787" t="s">
        <v>9</v>
      </c>
      <c r="F8787" t="s">
        <v>852</v>
      </c>
      <c r="G8787" t="s">
        <v>732</v>
      </c>
      <c r="H8787" s="135" t="s">
        <v>2191</v>
      </c>
      <c r="I8787" t="s">
        <v>1454</v>
      </c>
      <c r="J8787" s="20">
        <v>30</v>
      </c>
      <c r="K8787" s="20" t="s">
        <v>9</v>
      </c>
      <c r="L8787" t="s">
        <v>1464</v>
      </c>
      <c r="M8787" s="20">
        <v>6.6</v>
      </c>
      <c r="N8787" s="20">
        <v>9.4</v>
      </c>
      <c r="AE8787">
        <f t="shared" si="137"/>
        <v>2007</v>
      </c>
    </row>
    <row r="8788" spans="1:31" x14ac:dyDescent="0.25">
      <c r="A8788" s="7">
        <v>8785</v>
      </c>
      <c r="B8788" s="8">
        <v>39089</v>
      </c>
      <c r="C8788" t="s">
        <v>3</v>
      </c>
      <c r="D8788" t="s">
        <v>832</v>
      </c>
      <c r="E8788" t="s">
        <v>9</v>
      </c>
      <c r="F8788" t="s">
        <v>787</v>
      </c>
      <c r="G8788" t="s">
        <v>633</v>
      </c>
      <c r="H8788" s="135" t="s">
        <v>2346</v>
      </c>
      <c r="I8788" t="s">
        <v>1455</v>
      </c>
      <c r="J8788" s="20">
        <v>19</v>
      </c>
      <c r="K8788" s="20" t="s">
        <v>3</v>
      </c>
      <c r="L8788" t="s">
        <v>1464</v>
      </c>
      <c r="M8788" s="20">
        <v>3.16</v>
      </c>
      <c r="N8788" s="20">
        <v>2.09</v>
      </c>
      <c r="AE8788">
        <f t="shared" si="137"/>
        <v>2007</v>
      </c>
    </row>
    <row r="8789" spans="1:31" x14ac:dyDescent="0.25">
      <c r="A8789" s="7">
        <v>8786</v>
      </c>
      <c r="B8789" s="8">
        <v>39089</v>
      </c>
      <c r="C8789" t="s">
        <v>3</v>
      </c>
      <c r="D8789" t="s">
        <v>829</v>
      </c>
      <c r="E8789" t="s">
        <v>9</v>
      </c>
      <c r="F8789" t="s">
        <v>833</v>
      </c>
      <c r="G8789" t="s">
        <v>633</v>
      </c>
      <c r="H8789" s="135" t="s">
        <v>1496</v>
      </c>
      <c r="I8789" t="s">
        <v>1454</v>
      </c>
      <c r="J8789" s="20">
        <v>13</v>
      </c>
      <c r="K8789" s="20" t="s">
        <v>3</v>
      </c>
      <c r="L8789" t="s">
        <v>1464</v>
      </c>
      <c r="M8789" s="20">
        <v>4.6400000000000006</v>
      </c>
      <c r="N8789" s="20">
        <v>2.86</v>
      </c>
      <c r="AE8789">
        <f t="shared" si="137"/>
        <v>2007</v>
      </c>
    </row>
    <row r="8790" spans="1:31" x14ac:dyDescent="0.25">
      <c r="A8790" s="7">
        <v>8787</v>
      </c>
      <c r="B8790" s="8">
        <v>39089</v>
      </c>
      <c r="C8790" t="s">
        <v>3</v>
      </c>
      <c r="D8790" t="s">
        <v>829</v>
      </c>
      <c r="E8790" t="s">
        <v>9</v>
      </c>
      <c r="F8790" t="s">
        <v>833</v>
      </c>
      <c r="G8790" t="s">
        <v>633</v>
      </c>
      <c r="H8790" s="135" t="s">
        <v>1496</v>
      </c>
      <c r="I8790" t="s">
        <v>1454</v>
      </c>
      <c r="J8790" s="20">
        <v>11</v>
      </c>
      <c r="K8790" s="20" t="s">
        <v>3</v>
      </c>
      <c r="L8790" t="s">
        <v>1464</v>
      </c>
      <c r="M8790" s="20">
        <v>4.08</v>
      </c>
      <c r="N8790" s="20">
        <v>2.42</v>
      </c>
      <c r="AE8790">
        <f t="shared" si="137"/>
        <v>2007</v>
      </c>
    </row>
    <row r="8791" spans="1:31" x14ac:dyDescent="0.25">
      <c r="A8791" s="7">
        <v>8788</v>
      </c>
      <c r="B8791" s="8">
        <v>39089</v>
      </c>
      <c r="C8791" t="s">
        <v>3</v>
      </c>
      <c r="D8791" t="s">
        <v>854</v>
      </c>
      <c r="E8791" t="s">
        <v>9</v>
      </c>
      <c r="F8791" t="s">
        <v>787</v>
      </c>
      <c r="G8791" t="s">
        <v>569</v>
      </c>
      <c r="H8791" s="9" t="s">
        <v>2165</v>
      </c>
      <c r="I8791" t="s">
        <v>1455</v>
      </c>
      <c r="J8791" s="20">
        <v>12</v>
      </c>
      <c r="K8791" s="20" t="s">
        <v>1465</v>
      </c>
      <c r="L8791" t="s">
        <v>1466</v>
      </c>
      <c r="M8791" s="20">
        <v>1.5</v>
      </c>
      <c r="N8791" s="20">
        <v>1.5</v>
      </c>
      <c r="AE8791">
        <f t="shared" si="137"/>
        <v>2007</v>
      </c>
    </row>
    <row r="8792" spans="1:31" x14ac:dyDescent="0.25">
      <c r="A8792" s="7">
        <v>8789</v>
      </c>
      <c r="B8792" s="8">
        <v>39090</v>
      </c>
      <c r="C8792" t="s">
        <v>3</v>
      </c>
      <c r="D8792" t="s">
        <v>735</v>
      </c>
      <c r="E8792" t="s">
        <v>9</v>
      </c>
      <c r="F8792" t="s">
        <v>682</v>
      </c>
      <c r="G8792" t="s">
        <v>714</v>
      </c>
      <c r="H8792" s="136" t="s">
        <v>2215</v>
      </c>
      <c r="I8792" t="s">
        <v>1454</v>
      </c>
      <c r="J8792" s="20">
        <v>51</v>
      </c>
      <c r="K8792" s="20" t="s">
        <v>1465</v>
      </c>
      <c r="L8792" t="s">
        <v>1466</v>
      </c>
      <c r="M8792" s="20">
        <v>12.75</v>
      </c>
      <c r="N8792" s="20">
        <v>12.75</v>
      </c>
      <c r="AE8792">
        <f t="shared" si="137"/>
        <v>2007</v>
      </c>
    </row>
    <row r="8793" spans="1:31" x14ac:dyDescent="0.25">
      <c r="A8793" s="7">
        <v>8790</v>
      </c>
      <c r="B8793" s="8">
        <v>39090</v>
      </c>
      <c r="C8793" t="s">
        <v>3</v>
      </c>
      <c r="D8793" t="s">
        <v>798</v>
      </c>
      <c r="E8793" t="s">
        <v>9</v>
      </c>
      <c r="F8793" t="s">
        <v>846</v>
      </c>
      <c r="G8793" t="s">
        <v>17</v>
      </c>
      <c r="H8793" s="135" t="s">
        <v>1500</v>
      </c>
      <c r="I8793" t="s">
        <v>1454</v>
      </c>
      <c r="J8793" s="20">
        <v>49</v>
      </c>
      <c r="K8793" s="20" t="s">
        <v>1465</v>
      </c>
      <c r="L8793" t="s">
        <v>1466</v>
      </c>
      <c r="M8793" s="20">
        <v>12.25</v>
      </c>
      <c r="N8793" s="20">
        <v>12.25</v>
      </c>
      <c r="AE8793">
        <f t="shared" si="137"/>
        <v>2007</v>
      </c>
    </row>
    <row r="8794" spans="1:31" x14ac:dyDescent="0.25">
      <c r="A8794" s="7">
        <v>8791</v>
      </c>
      <c r="B8794" s="8">
        <v>39090</v>
      </c>
      <c r="C8794" t="s">
        <v>3</v>
      </c>
      <c r="D8794" t="s">
        <v>782</v>
      </c>
      <c r="E8794" t="s">
        <v>9</v>
      </c>
      <c r="F8794" t="s">
        <v>102</v>
      </c>
      <c r="G8794" t="s">
        <v>732</v>
      </c>
      <c r="H8794" s="135" t="s">
        <v>1496</v>
      </c>
      <c r="I8794" t="s">
        <v>1454</v>
      </c>
      <c r="J8794" s="20">
        <v>16</v>
      </c>
      <c r="K8794" s="20" t="s">
        <v>9</v>
      </c>
      <c r="L8794" t="s">
        <v>1464</v>
      </c>
      <c r="M8794" s="20">
        <v>3.52</v>
      </c>
      <c r="N8794" s="20">
        <v>5.48</v>
      </c>
      <c r="AE8794">
        <f t="shared" si="137"/>
        <v>2007</v>
      </c>
    </row>
    <row r="8795" spans="1:31" x14ac:dyDescent="0.25">
      <c r="A8795" s="7">
        <v>8792</v>
      </c>
      <c r="B8795" s="8">
        <v>39091</v>
      </c>
      <c r="C8795" t="s">
        <v>3</v>
      </c>
      <c r="D8795" t="s">
        <v>469</v>
      </c>
      <c r="E8795" t="s">
        <v>9</v>
      </c>
      <c r="F8795" s="15" t="s">
        <v>28</v>
      </c>
      <c r="G8795" t="s">
        <v>648</v>
      </c>
      <c r="H8795" s="136" t="s">
        <v>2078</v>
      </c>
      <c r="I8795" t="s">
        <v>1455</v>
      </c>
      <c r="J8795" s="20">
        <v>7</v>
      </c>
      <c r="K8795" s="20" t="s">
        <v>3</v>
      </c>
      <c r="L8795" t="s">
        <v>1464</v>
      </c>
      <c r="M8795" s="20">
        <v>1.48</v>
      </c>
      <c r="N8795" s="20">
        <v>0.77</v>
      </c>
      <c r="AE8795">
        <f t="shared" si="137"/>
        <v>2007</v>
      </c>
    </row>
    <row r="8796" spans="1:31" x14ac:dyDescent="0.25">
      <c r="A8796" s="7">
        <v>8793</v>
      </c>
      <c r="B8796" s="8">
        <v>39091</v>
      </c>
      <c r="C8796" t="s">
        <v>3</v>
      </c>
      <c r="D8796" t="s">
        <v>112</v>
      </c>
      <c r="E8796" t="s">
        <v>9</v>
      </c>
      <c r="F8796" t="s">
        <v>734</v>
      </c>
      <c r="G8796" t="s">
        <v>732</v>
      </c>
      <c r="H8796" s="135" t="s">
        <v>2174</v>
      </c>
      <c r="I8796" t="s">
        <v>1454</v>
      </c>
      <c r="J8796" s="20">
        <v>29</v>
      </c>
      <c r="K8796" s="20" t="s">
        <v>9</v>
      </c>
      <c r="L8796" t="s">
        <v>1464</v>
      </c>
      <c r="M8796" s="20">
        <v>6.38</v>
      </c>
      <c r="N8796" s="20">
        <v>9.1199999999999992</v>
      </c>
      <c r="AE8796">
        <f t="shared" si="137"/>
        <v>2007</v>
      </c>
    </row>
    <row r="8797" spans="1:31" x14ac:dyDescent="0.25">
      <c r="A8797" s="7">
        <v>8794</v>
      </c>
      <c r="B8797" s="8">
        <v>39092</v>
      </c>
      <c r="C8797" t="s">
        <v>3</v>
      </c>
      <c r="D8797" t="s">
        <v>854</v>
      </c>
      <c r="E8797" t="s">
        <v>9</v>
      </c>
      <c r="F8797" t="s">
        <v>791</v>
      </c>
      <c r="G8797" t="s">
        <v>732</v>
      </c>
      <c r="H8797" s="135" t="s">
        <v>2191</v>
      </c>
      <c r="I8797" t="s">
        <v>1455</v>
      </c>
      <c r="J8797" s="20">
        <v>80</v>
      </c>
      <c r="K8797" s="20" t="s">
        <v>3</v>
      </c>
      <c r="L8797" t="s">
        <v>1463</v>
      </c>
      <c r="M8797" s="20">
        <v>10.9</v>
      </c>
      <c r="N8797" s="20">
        <v>9.6</v>
      </c>
      <c r="AE8797">
        <f t="shared" si="137"/>
        <v>2007</v>
      </c>
    </row>
    <row r="8798" spans="1:31" x14ac:dyDescent="0.25">
      <c r="A8798" s="7">
        <v>8795</v>
      </c>
      <c r="B8798" s="8">
        <v>39093</v>
      </c>
      <c r="C8798" t="s">
        <v>3</v>
      </c>
      <c r="D8798" t="s">
        <v>856</v>
      </c>
      <c r="E8798" t="s">
        <v>9</v>
      </c>
      <c r="F8798" t="s">
        <v>789</v>
      </c>
      <c r="G8798" t="s">
        <v>648</v>
      </c>
      <c r="H8798" s="135" t="s">
        <v>1877</v>
      </c>
      <c r="I8798" t="s">
        <v>1458</v>
      </c>
      <c r="J8798" s="20">
        <v>6</v>
      </c>
      <c r="K8798" s="20" t="s">
        <v>9</v>
      </c>
      <c r="L8798" t="s">
        <v>1464</v>
      </c>
      <c r="M8798" s="20">
        <v>30</v>
      </c>
      <c r="N8798" s="20">
        <v>10</v>
      </c>
      <c r="AE8798">
        <f t="shared" si="137"/>
        <v>2007</v>
      </c>
    </row>
    <row r="8799" spans="1:31" x14ac:dyDescent="0.25">
      <c r="A8799" s="7">
        <v>8796</v>
      </c>
      <c r="B8799" s="8">
        <v>39093</v>
      </c>
      <c r="C8799" t="s">
        <v>3</v>
      </c>
      <c r="D8799" t="s">
        <v>856</v>
      </c>
      <c r="E8799" t="s">
        <v>9</v>
      </c>
      <c r="F8799" t="s">
        <v>789</v>
      </c>
      <c r="G8799" t="s">
        <v>648</v>
      </c>
      <c r="H8799" s="135" t="s">
        <v>1877</v>
      </c>
      <c r="I8799" t="s">
        <v>1455</v>
      </c>
      <c r="J8799" s="20">
        <v>6</v>
      </c>
      <c r="K8799" s="20" t="s">
        <v>1465</v>
      </c>
      <c r="L8799" t="s">
        <v>1466</v>
      </c>
      <c r="M8799" s="20">
        <v>0.75</v>
      </c>
      <c r="N8799" s="20">
        <v>0.75</v>
      </c>
      <c r="AE8799">
        <f t="shared" si="137"/>
        <v>2007</v>
      </c>
    </row>
    <row r="8800" spans="1:31" x14ac:dyDescent="0.25">
      <c r="A8800" s="7">
        <v>8797</v>
      </c>
      <c r="B8800" s="8">
        <v>39093</v>
      </c>
      <c r="C8800" t="s">
        <v>3</v>
      </c>
      <c r="D8800" t="s">
        <v>789</v>
      </c>
      <c r="E8800" t="s">
        <v>9</v>
      </c>
      <c r="F8800" t="s">
        <v>810</v>
      </c>
      <c r="G8800" t="s">
        <v>732</v>
      </c>
      <c r="H8800" s="135" t="s">
        <v>2143</v>
      </c>
      <c r="I8800" t="s">
        <v>1454</v>
      </c>
      <c r="J8800" s="20">
        <v>21</v>
      </c>
      <c r="K8800" s="20" t="s">
        <v>1465</v>
      </c>
      <c r="L8800" t="s">
        <v>1466</v>
      </c>
      <c r="M8800" s="20">
        <v>5.25</v>
      </c>
      <c r="N8800" s="20">
        <v>5.25</v>
      </c>
      <c r="AE8800">
        <f t="shared" si="137"/>
        <v>2007</v>
      </c>
    </row>
    <row r="8801" spans="1:31" x14ac:dyDescent="0.25">
      <c r="A8801" s="7">
        <v>8798</v>
      </c>
      <c r="B8801" s="8">
        <v>39093</v>
      </c>
      <c r="C8801" t="s">
        <v>3</v>
      </c>
      <c r="D8801" t="s">
        <v>779</v>
      </c>
      <c r="E8801" t="s">
        <v>9</v>
      </c>
      <c r="F8801" t="s">
        <v>833</v>
      </c>
      <c r="G8801" t="s">
        <v>732</v>
      </c>
      <c r="H8801" s="135" t="s">
        <v>2422</v>
      </c>
      <c r="I8801" t="s">
        <v>1454</v>
      </c>
      <c r="J8801" s="20">
        <v>20</v>
      </c>
      <c r="K8801" s="20" t="s">
        <v>1465</v>
      </c>
      <c r="L8801" t="s">
        <v>1466</v>
      </c>
      <c r="M8801" s="20">
        <v>5</v>
      </c>
      <c r="N8801" s="20">
        <v>5</v>
      </c>
      <c r="AE8801">
        <f t="shared" si="137"/>
        <v>2007</v>
      </c>
    </row>
    <row r="8802" spans="1:31" x14ac:dyDescent="0.25">
      <c r="A8802" s="7">
        <v>8799</v>
      </c>
      <c r="B8802" s="8">
        <v>39093</v>
      </c>
      <c r="C8802" t="s">
        <v>3</v>
      </c>
      <c r="D8802" t="s">
        <v>779</v>
      </c>
      <c r="E8802" t="s">
        <v>9</v>
      </c>
      <c r="F8802" t="s">
        <v>833</v>
      </c>
      <c r="G8802" t="s">
        <v>732</v>
      </c>
      <c r="H8802" s="135" t="s">
        <v>2422</v>
      </c>
      <c r="I8802" t="s">
        <v>1454</v>
      </c>
      <c r="J8802" s="20">
        <v>20</v>
      </c>
      <c r="K8802" s="20" t="s">
        <v>3</v>
      </c>
      <c r="L8802" t="s">
        <v>1464</v>
      </c>
      <c r="M8802" s="20">
        <v>6.6</v>
      </c>
      <c r="N8802" s="20">
        <v>4.4000000000000004</v>
      </c>
      <c r="AE8802">
        <f t="shared" si="137"/>
        <v>2007</v>
      </c>
    </row>
    <row r="8803" spans="1:31" x14ac:dyDescent="0.25">
      <c r="A8803" s="7">
        <v>8800</v>
      </c>
      <c r="B8803" s="8">
        <v>39093</v>
      </c>
      <c r="C8803" t="s">
        <v>3</v>
      </c>
      <c r="D8803" t="s">
        <v>787</v>
      </c>
      <c r="E8803" t="s">
        <v>9</v>
      </c>
      <c r="F8803" t="s">
        <v>779</v>
      </c>
      <c r="G8803" t="s">
        <v>732</v>
      </c>
      <c r="H8803" s="135" t="s">
        <v>2423</v>
      </c>
      <c r="I8803" t="s">
        <v>1455</v>
      </c>
      <c r="J8803" s="20">
        <v>40</v>
      </c>
      <c r="K8803" s="20" t="s">
        <v>9</v>
      </c>
      <c r="L8803" t="s">
        <v>1464</v>
      </c>
      <c r="M8803" s="20">
        <v>4.4000000000000004</v>
      </c>
      <c r="N8803" s="20">
        <v>6.1</v>
      </c>
      <c r="AE8803">
        <f t="shared" si="137"/>
        <v>2007</v>
      </c>
    </row>
    <row r="8804" spans="1:31" x14ac:dyDescent="0.25">
      <c r="A8804" s="7">
        <v>8801</v>
      </c>
      <c r="B8804" s="8">
        <v>39093</v>
      </c>
      <c r="C8804" t="s">
        <v>3</v>
      </c>
      <c r="D8804" t="s">
        <v>789</v>
      </c>
      <c r="E8804" t="s">
        <v>9</v>
      </c>
      <c r="F8804" t="s">
        <v>810</v>
      </c>
      <c r="G8804" t="s">
        <v>732</v>
      </c>
      <c r="H8804" s="135" t="s">
        <v>2325</v>
      </c>
      <c r="I8804" t="s">
        <v>1454</v>
      </c>
      <c r="J8804" s="20">
        <v>9</v>
      </c>
      <c r="K8804" s="20" t="s">
        <v>3</v>
      </c>
      <c r="L8804" t="s">
        <v>1463</v>
      </c>
      <c r="M8804" s="20">
        <v>3.34</v>
      </c>
      <c r="N8804" s="20">
        <v>2.16</v>
      </c>
      <c r="AE8804">
        <f t="shared" si="137"/>
        <v>2007</v>
      </c>
    </row>
    <row r="8805" spans="1:31" x14ac:dyDescent="0.25">
      <c r="A8805" s="7">
        <v>8802</v>
      </c>
      <c r="B8805" s="8">
        <v>39093</v>
      </c>
      <c r="C8805" t="s">
        <v>3</v>
      </c>
      <c r="D8805" t="s">
        <v>789</v>
      </c>
      <c r="E8805" t="s">
        <v>9</v>
      </c>
      <c r="F8805" t="s">
        <v>810</v>
      </c>
      <c r="G8805" t="s">
        <v>732</v>
      </c>
      <c r="H8805" s="135" t="s">
        <v>2326</v>
      </c>
      <c r="I8805" t="s">
        <v>1454</v>
      </c>
      <c r="J8805" s="20">
        <v>8</v>
      </c>
      <c r="K8805" s="20" t="s">
        <v>9</v>
      </c>
      <c r="L8805" t="s">
        <v>1464</v>
      </c>
      <c r="M8805" s="20">
        <v>1.76</v>
      </c>
      <c r="N8805" s="20">
        <v>3.24</v>
      </c>
      <c r="AE8805">
        <f t="shared" si="137"/>
        <v>2007</v>
      </c>
    </row>
    <row r="8806" spans="1:31" x14ac:dyDescent="0.25">
      <c r="A8806" s="7">
        <v>8803</v>
      </c>
      <c r="B8806" s="8">
        <v>39093</v>
      </c>
      <c r="C8806" t="s">
        <v>3</v>
      </c>
      <c r="D8806" t="s">
        <v>779</v>
      </c>
      <c r="E8806" t="s">
        <v>9</v>
      </c>
      <c r="F8806" t="s">
        <v>844</v>
      </c>
      <c r="G8806" t="s">
        <v>732</v>
      </c>
      <c r="H8806" s="135" t="s">
        <v>1496</v>
      </c>
      <c r="I8806" t="s">
        <v>1454</v>
      </c>
      <c r="J8806" s="20">
        <v>16</v>
      </c>
      <c r="K8806" s="20" t="s">
        <v>3</v>
      </c>
      <c r="L8806" t="s">
        <v>1464</v>
      </c>
      <c r="M8806" s="20">
        <v>5.48</v>
      </c>
      <c r="N8806" s="20">
        <v>3.52</v>
      </c>
      <c r="AE8806">
        <f t="shared" si="137"/>
        <v>2007</v>
      </c>
    </row>
    <row r="8807" spans="1:31" x14ac:dyDescent="0.25">
      <c r="A8807" s="7">
        <v>8804</v>
      </c>
      <c r="B8807" s="8">
        <v>39094</v>
      </c>
      <c r="C8807" t="s">
        <v>3</v>
      </c>
      <c r="D8807" t="s">
        <v>779</v>
      </c>
      <c r="E8807" t="s">
        <v>9</v>
      </c>
      <c r="F8807" t="s">
        <v>787</v>
      </c>
      <c r="G8807" t="s">
        <v>732</v>
      </c>
      <c r="H8807" s="135" t="s">
        <v>2266</v>
      </c>
      <c r="I8807" t="s">
        <v>1455</v>
      </c>
      <c r="J8807" s="20">
        <v>26</v>
      </c>
      <c r="K8807" s="20" t="s">
        <v>3</v>
      </c>
      <c r="L8807" t="s">
        <v>1464</v>
      </c>
      <c r="M8807" s="20">
        <v>4.1400000000000006</v>
      </c>
      <c r="N8807" s="20">
        <v>2.86</v>
      </c>
      <c r="AE8807">
        <f t="shared" si="137"/>
        <v>2007</v>
      </c>
    </row>
    <row r="8808" spans="1:31" x14ac:dyDescent="0.25">
      <c r="A8808" s="7">
        <v>8805</v>
      </c>
      <c r="B8808" s="8">
        <v>39094</v>
      </c>
      <c r="C8808" t="s">
        <v>3</v>
      </c>
      <c r="D8808" t="s">
        <v>704</v>
      </c>
      <c r="E8808" t="s">
        <v>9</v>
      </c>
      <c r="F8808" s="15" t="s">
        <v>28</v>
      </c>
      <c r="G8808" t="s">
        <v>648</v>
      </c>
      <c r="H8808" s="135" t="s">
        <v>1833</v>
      </c>
      <c r="I8808" t="s">
        <v>1454</v>
      </c>
      <c r="J8808" s="20">
        <v>4</v>
      </c>
      <c r="K8808" s="20" t="s">
        <v>9</v>
      </c>
      <c r="L8808" t="s">
        <v>1463</v>
      </c>
      <c r="M8808" s="20">
        <v>0.96</v>
      </c>
      <c r="N8808" s="20">
        <v>2.04</v>
      </c>
      <c r="AE8808">
        <f t="shared" si="137"/>
        <v>2007</v>
      </c>
    </row>
    <row r="8809" spans="1:31" x14ac:dyDescent="0.25">
      <c r="A8809" s="7">
        <v>8806</v>
      </c>
      <c r="B8809" s="8">
        <v>39094</v>
      </c>
      <c r="C8809" t="s">
        <v>3</v>
      </c>
      <c r="D8809" t="s">
        <v>819</v>
      </c>
      <c r="E8809" t="s">
        <v>9</v>
      </c>
      <c r="F8809" t="s">
        <v>687</v>
      </c>
      <c r="G8809" t="s">
        <v>648</v>
      </c>
      <c r="H8809" s="136" t="s">
        <v>1496</v>
      </c>
      <c r="I8809" t="s">
        <v>1454</v>
      </c>
      <c r="J8809" s="20">
        <v>86</v>
      </c>
      <c r="K8809" s="20" t="s">
        <v>3</v>
      </c>
      <c r="L8809" t="s">
        <v>1464</v>
      </c>
      <c r="M8809" s="20">
        <v>25.08</v>
      </c>
      <c r="N8809" s="20">
        <v>18.920000000000002</v>
      </c>
      <c r="AE8809">
        <f t="shared" si="137"/>
        <v>2007</v>
      </c>
    </row>
    <row r="8810" spans="1:31" x14ac:dyDescent="0.25">
      <c r="A8810" s="7">
        <v>8807</v>
      </c>
      <c r="B8810" s="8">
        <v>39094</v>
      </c>
      <c r="C8810" t="s">
        <v>3</v>
      </c>
      <c r="D8810" t="s">
        <v>832</v>
      </c>
      <c r="E8810" t="s">
        <v>9</v>
      </c>
      <c r="F8810" t="s">
        <v>787</v>
      </c>
      <c r="G8810" t="s">
        <v>377</v>
      </c>
      <c r="H8810" s="9" t="s">
        <v>2424</v>
      </c>
      <c r="I8810" t="s">
        <v>1455</v>
      </c>
      <c r="J8810" s="20">
        <v>65</v>
      </c>
      <c r="K8810" s="20" t="s">
        <v>3</v>
      </c>
      <c r="L8810" t="s">
        <v>1464</v>
      </c>
      <c r="M8810" s="20">
        <v>9.6</v>
      </c>
      <c r="N8810" s="20">
        <v>7.15</v>
      </c>
      <c r="AE8810">
        <f t="shared" si="137"/>
        <v>2007</v>
      </c>
    </row>
    <row r="8811" spans="1:31" x14ac:dyDescent="0.25">
      <c r="A8811" s="7">
        <v>8808</v>
      </c>
      <c r="B8811" s="8">
        <v>39094</v>
      </c>
      <c r="C8811" t="s">
        <v>3</v>
      </c>
      <c r="D8811" t="s">
        <v>178</v>
      </c>
      <c r="E8811" t="s">
        <v>9</v>
      </c>
      <c r="F8811" t="s">
        <v>266</v>
      </c>
      <c r="G8811" t="s">
        <v>648</v>
      </c>
      <c r="H8811" s="9" t="s">
        <v>1797</v>
      </c>
      <c r="I8811" t="s">
        <v>1456</v>
      </c>
      <c r="J8811" s="20">
        <v>103</v>
      </c>
      <c r="K8811" s="20" t="s">
        <v>9</v>
      </c>
      <c r="L8811" t="s">
        <v>1464</v>
      </c>
      <c r="M8811" s="20">
        <v>22.66</v>
      </c>
      <c r="N8811" s="20">
        <v>29.84</v>
      </c>
      <c r="O8811" t="s">
        <v>3</v>
      </c>
      <c r="P8811" s="13" t="s">
        <v>26</v>
      </c>
      <c r="Q8811" t="s">
        <v>9</v>
      </c>
      <c r="R8811" t="s">
        <v>473</v>
      </c>
      <c r="S8811" t="s">
        <v>1465</v>
      </c>
      <c r="U8811" t="s">
        <v>1465</v>
      </c>
      <c r="W8811" t="s">
        <v>1465</v>
      </c>
      <c r="Y8811" t="s">
        <v>1465</v>
      </c>
      <c r="AA8811" t="s">
        <v>1465</v>
      </c>
      <c r="AC8811" t="s">
        <v>1465</v>
      </c>
      <c r="AE8811">
        <f t="shared" si="137"/>
        <v>2007</v>
      </c>
    </row>
    <row r="8812" spans="1:31" x14ac:dyDescent="0.25">
      <c r="A8812" s="7">
        <v>8809</v>
      </c>
      <c r="B8812" s="8">
        <v>39095</v>
      </c>
      <c r="C8812" t="s">
        <v>3</v>
      </c>
      <c r="D8812" t="s">
        <v>266</v>
      </c>
      <c r="E8812" t="s">
        <v>9</v>
      </c>
      <c r="F8812" t="s">
        <v>768</v>
      </c>
      <c r="G8812" t="s">
        <v>377</v>
      </c>
      <c r="H8812" s="135" t="s">
        <v>1601</v>
      </c>
      <c r="I8812" t="s">
        <v>1455</v>
      </c>
      <c r="J8812" s="20">
        <v>14</v>
      </c>
      <c r="K8812" s="20" t="s">
        <v>9</v>
      </c>
      <c r="L8812" t="s">
        <v>1464</v>
      </c>
      <c r="M8812" s="20">
        <v>1.54</v>
      </c>
      <c r="N8812" s="20">
        <v>2.46</v>
      </c>
      <c r="AE8812">
        <f t="shared" si="137"/>
        <v>2007</v>
      </c>
    </row>
    <row r="8813" spans="1:31" x14ac:dyDescent="0.25">
      <c r="A8813" s="7">
        <v>8810</v>
      </c>
      <c r="B8813" s="8">
        <v>39095</v>
      </c>
      <c r="C8813" t="s">
        <v>3</v>
      </c>
      <c r="D8813" t="s">
        <v>857</v>
      </c>
      <c r="E8813" t="s">
        <v>9</v>
      </c>
      <c r="F8813" t="s">
        <v>621</v>
      </c>
      <c r="G8813" t="s">
        <v>14</v>
      </c>
      <c r="H8813" s="135" t="s">
        <v>1496</v>
      </c>
      <c r="I8813" t="s">
        <v>1458</v>
      </c>
      <c r="J8813" s="20">
        <v>6</v>
      </c>
      <c r="K8813" s="20" t="s">
        <v>9</v>
      </c>
      <c r="L8813" t="s">
        <v>1464</v>
      </c>
      <c r="M8813" s="20">
        <v>30</v>
      </c>
      <c r="N8813" s="20">
        <v>10</v>
      </c>
      <c r="AE8813">
        <f t="shared" si="137"/>
        <v>2007</v>
      </c>
    </row>
    <row r="8814" spans="1:31" x14ac:dyDescent="0.25">
      <c r="A8814" s="7">
        <v>8811</v>
      </c>
      <c r="B8814" s="8">
        <v>39095</v>
      </c>
      <c r="C8814" t="s">
        <v>3</v>
      </c>
      <c r="D8814" t="s">
        <v>749</v>
      </c>
      <c r="E8814" t="s">
        <v>9</v>
      </c>
      <c r="F8814" t="s">
        <v>734</v>
      </c>
      <c r="G8814" t="s">
        <v>648</v>
      </c>
      <c r="H8814" s="135" t="s">
        <v>1785</v>
      </c>
      <c r="I8814" t="s">
        <v>1454</v>
      </c>
      <c r="J8814" s="20">
        <v>47</v>
      </c>
      <c r="K8814" s="20" t="s">
        <v>1465</v>
      </c>
      <c r="L8814" t="s">
        <v>1466</v>
      </c>
      <c r="M8814" s="20">
        <v>11.75</v>
      </c>
      <c r="N8814" s="20">
        <v>11.75</v>
      </c>
      <c r="AE8814">
        <f t="shared" si="137"/>
        <v>2007</v>
      </c>
    </row>
    <row r="8815" spans="1:31" x14ac:dyDescent="0.25">
      <c r="A8815" s="7">
        <v>8812</v>
      </c>
      <c r="B8815" s="8">
        <v>39095</v>
      </c>
      <c r="C8815" t="s">
        <v>3</v>
      </c>
      <c r="D8815" t="s">
        <v>655</v>
      </c>
      <c r="E8815" t="s">
        <v>9</v>
      </c>
      <c r="F8815" t="s">
        <v>734</v>
      </c>
      <c r="G8815" t="s">
        <v>648</v>
      </c>
      <c r="H8815" s="9" t="s">
        <v>2425</v>
      </c>
      <c r="I8815" t="s">
        <v>1454</v>
      </c>
      <c r="J8815" s="20">
        <v>89</v>
      </c>
      <c r="K8815" s="20" t="s">
        <v>1465</v>
      </c>
      <c r="L8815" t="s">
        <v>1466</v>
      </c>
      <c r="M8815" s="20">
        <v>22.25</v>
      </c>
      <c r="N8815" s="20">
        <v>22.25</v>
      </c>
      <c r="AE8815">
        <f t="shared" si="137"/>
        <v>2007</v>
      </c>
    </row>
    <row r="8816" spans="1:31" x14ac:dyDescent="0.25">
      <c r="A8816" s="7">
        <v>8813</v>
      </c>
      <c r="B8816" s="8">
        <v>39095</v>
      </c>
      <c r="C8816" t="s">
        <v>3</v>
      </c>
      <c r="D8816" t="s">
        <v>791</v>
      </c>
      <c r="E8816" t="s">
        <v>9</v>
      </c>
      <c r="F8816" t="s">
        <v>810</v>
      </c>
      <c r="G8816" t="s">
        <v>732</v>
      </c>
      <c r="H8816" s="135" t="s">
        <v>2302</v>
      </c>
      <c r="I8816" t="s">
        <v>1454</v>
      </c>
      <c r="J8816" s="20">
        <v>15</v>
      </c>
      <c r="K8816" s="20" t="s">
        <v>9</v>
      </c>
      <c r="L8816" t="s">
        <v>1463</v>
      </c>
      <c r="M8816" s="20">
        <v>3.6</v>
      </c>
      <c r="N8816" s="20">
        <v>4.9000000000000004</v>
      </c>
      <c r="AE8816">
        <f t="shared" si="137"/>
        <v>2007</v>
      </c>
    </row>
    <row r="8817" spans="1:31" x14ac:dyDescent="0.25">
      <c r="A8817" s="7">
        <v>8814</v>
      </c>
      <c r="B8817" s="8">
        <v>39096</v>
      </c>
      <c r="C8817" t="s">
        <v>3</v>
      </c>
      <c r="D8817" t="s">
        <v>783</v>
      </c>
      <c r="E8817" t="s">
        <v>9</v>
      </c>
      <c r="F8817" t="s">
        <v>698</v>
      </c>
      <c r="G8817" t="s">
        <v>648</v>
      </c>
      <c r="H8817" s="136" t="s">
        <v>1496</v>
      </c>
      <c r="I8817" t="s">
        <v>1454</v>
      </c>
      <c r="J8817" s="20">
        <v>20</v>
      </c>
      <c r="K8817" s="20" t="s">
        <v>9</v>
      </c>
      <c r="L8817" t="s">
        <v>1464</v>
      </c>
      <c r="M8817" s="20">
        <v>4.4000000000000004</v>
      </c>
      <c r="N8817" s="20">
        <v>6.6</v>
      </c>
      <c r="AE8817">
        <f t="shared" si="137"/>
        <v>2007</v>
      </c>
    </row>
    <row r="8818" spans="1:31" x14ac:dyDescent="0.25">
      <c r="A8818" s="7">
        <v>8815</v>
      </c>
      <c r="B8818" s="8">
        <v>39096</v>
      </c>
      <c r="C8818" t="s">
        <v>3</v>
      </c>
      <c r="D8818" t="s">
        <v>749</v>
      </c>
      <c r="E8818" t="s">
        <v>9</v>
      </c>
      <c r="F8818" t="s">
        <v>552</v>
      </c>
      <c r="G8818" t="s">
        <v>648</v>
      </c>
      <c r="H8818" s="136" t="s">
        <v>1496</v>
      </c>
      <c r="I8818" t="s">
        <v>1454</v>
      </c>
      <c r="J8818" s="20">
        <v>48</v>
      </c>
      <c r="K8818" s="20" t="s">
        <v>9</v>
      </c>
      <c r="L8818" t="s">
        <v>1463</v>
      </c>
      <c r="M8818" s="20">
        <v>11.52</v>
      </c>
      <c r="N8818" s="20">
        <v>13.48</v>
      </c>
      <c r="AE8818">
        <f t="shared" si="137"/>
        <v>2007</v>
      </c>
    </row>
    <row r="8819" spans="1:31" x14ac:dyDescent="0.25">
      <c r="A8819" s="7">
        <v>8816</v>
      </c>
      <c r="B8819" s="8">
        <v>39096</v>
      </c>
      <c r="C8819" t="s">
        <v>3</v>
      </c>
      <c r="D8819" t="s">
        <v>712</v>
      </c>
      <c r="E8819" t="s">
        <v>9</v>
      </c>
      <c r="F8819" t="s">
        <v>682</v>
      </c>
      <c r="G8819" t="s">
        <v>714</v>
      </c>
      <c r="H8819" s="9" t="s">
        <v>2243</v>
      </c>
      <c r="I8819" t="s">
        <v>1454</v>
      </c>
      <c r="J8819" s="20">
        <v>37</v>
      </c>
      <c r="K8819" s="20" t="s">
        <v>9</v>
      </c>
      <c r="L8819" t="s">
        <v>1463</v>
      </c>
      <c r="M8819" s="20">
        <v>8.8800000000000008</v>
      </c>
      <c r="N8819" s="20">
        <v>10.62</v>
      </c>
      <c r="AE8819">
        <f t="shared" si="137"/>
        <v>2007</v>
      </c>
    </row>
    <row r="8820" spans="1:31" x14ac:dyDescent="0.25">
      <c r="A8820" s="7">
        <v>8817</v>
      </c>
      <c r="B8820" s="8">
        <v>39096</v>
      </c>
      <c r="C8820" t="s">
        <v>3</v>
      </c>
      <c r="D8820" t="s">
        <v>426</v>
      </c>
      <c r="E8820" t="s">
        <v>9</v>
      </c>
      <c r="F8820" t="s">
        <v>641</v>
      </c>
      <c r="G8820" t="s">
        <v>732</v>
      </c>
      <c r="H8820" s="135" t="s">
        <v>2207</v>
      </c>
      <c r="I8820" t="s">
        <v>1454</v>
      </c>
      <c r="J8820" s="20">
        <v>15</v>
      </c>
      <c r="K8820" s="20" t="s">
        <v>3</v>
      </c>
      <c r="L8820" t="s">
        <v>1463</v>
      </c>
      <c r="M8820" s="20">
        <v>4.9000000000000004</v>
      </c>
      <c r="N8820" s="20">
        <v>3.6</v>
      </c>
      <c r="AE8820">
        <f t="shared" si="137"/>
        <v>2007</v>
      </c>
    </row>
    <row r="8821" spans="1:31" x14ac:dyDescent="0.25">
      <c r="A8821" s="7">
        <v>8818</v>
      </c>
      <c r="B8821" s="8">
        <v>39097</v>
      </c>
      <c r="C8821" t="s">
        <v>3</v>
      </c>
      <c r="D8821" t="s">
        <v>543</v>
      </c>
      <c r="E8821" t="s">
        <v>9</v>
      </c>
      <c r="F8821" t="s">
        <v>66</v>
      </c>
      <c r="G8821" t="s">
        <v>732</v>
      </c>
      <c r="H8821" s="135" t="s">
        <v>2249</v>
      </c>
      <c r="I8821" t="s">
        <v>1454</v>
      </c>
      <c r="J8821" s="20">
        <v>20</v>
      </c>
      <c r="K8821" s="20" t="s">
        <v>9</v>
      </c>
      <c r="L8821" t="s">
        <v>1464</v>
      </c>
      <c r="M8821" s="20">
        <v>4.4000000000000004</v>
      </c>
      <c r="N8821" s="20">
        <v>6.6</v>
      </c>
      <c r="AE8821">
        <f t="shared" si="137"/>
        <v>2007</v>
      </c>
    </row>
    <row r="8822" spans="1:31" x14ac:dyDescent="0.25">
      <c r="A8822" s="7">
        <v>8819</v>
      </c>
      <c r="B8822" s="8">
        <v>39097</v>
      </c>
      <c r="C8822" t="s">
        <v>3</v>
      </c>
      <c r="D8822" t="s">
        <v>543</v>
      </c>
      <c r="E8822" t="s">
        <v>9</v>
      </c>
      <c r="F8822" t="s">
        <v>19</v>
      </c>
      <c r="G8822" t="s">
        <v>714</v>
      </c>
      <c r="H8822" s="135" t="s">
        <v>2028</v>
      </c>
      <c r="I8822" t="s">
        <v>1454</v>
      </c>
      <c r="J8822" s="20">
        <v>37</v>
      </c>
      <c r="K8822" s="20" t="s">
        <v>3</v>
      </c>
      <c r="L8822" t="s">
        <v>1464</v>
      </c>
      <c r="M8822" s="20">
        <v>11.36</v>
      </c>
      <c r="N8822" s="20">
        <v>8.14</v>
      </c>
      <c r="AE8822">
        <f t="shared" si="137"/>
        <v>2007</v>
      </c>
    </row>
    <row r="8823" spans="1:31" x14ac:dyDescent="0.25">
      <c r="A8823" s="7">
        <v>8820</v>
      </c>
      <c r="B8823" s="8">
        <v>39097</v>
      </c>
      <c r="C8823" t="s">
        <v>3</v>
      </c>
      <c r="D8823" t="s">
        <v>543</v>
      </c>
      <c r="E8823" t="s">
        <v>9</v>
      </c>
      <c r="F8823" t="s">
        <v>66</v>
      </c>
      <c r="G8823" t="s">
        <v>14</v>
      </c>
      <c r="H8823" s="135" t="s">
        <v>1491</v>
      </c>
      <c r="I8823" t="s">
        <v>1454</v>
      </c>
      <c r="J8823" s="20">
        <v>18</v>
      </c>
      <c r="K8823" s="20" t="s">
        <v>9</v>
      </c>
      <c r="L8823" t="s">
        <v>1464</v>
      </c>
      <c r="M8823" s="20">
        <v>3.96</v>
      </c>
      <c r="N8823" s="20">
        <v>6.04</v>
      </c>
      <c r="AE8823">
        <f t="shared" si="137"/>
        <v>2007</v>
      </c>
    </row>
    <row r="8824" spans="1:31" x14ac:dyDescent="0.25">
      <c r="A8824" s="7">
        <v>8821</v>
      </c>
      <c r="B8824" s="8">
        <v>39097</v>
      </c>
      <c r="C8824" t="s">
        <v>3</v>
      </c>
      <c r="D8824" t="s">
        <v>543</v>
      </c>
      <c r="E8824" t="s">
        <v>9</v>
      </c>
      <c r="F8824" t="s">
        <v>427</v>
      </c>
      <c r="G8824" t="s">
        <v>377</v>
      </c>
      <c r="H8824" s="9" t="s">
        <v>2426</v>
      </c>
      <c r="I8824" t="s">
        <v>1456</v>
      </c>
      <c r="J8824" s="20">
        <v>30</v>
      </c>
      <c r="K8824" s="20" t="s">
        <v>9</v>
      </c>
      <c r="L8824" t="s">
        <v>1463</v>
      </c>
      <c r="M8824" s="20">
        <v>7.2</v>
      </c>
      <c r="N8824" s="20">
        <v>8.8000000000000007</v>
      </c>
      <c r="O8824" t="s">
        <v>3</v>
      </c>
      <c r="P8824" s="13" t="s">
        <v>494</v>
      </c>
      <c r="Q8824" t="s">
        <v>9</v>
      </c>
      <c r="R8824" t="s">
        <v>521</v>
      </c>
      <c r="S8824" t="s">
        <v>1465</v>
      </c>
      <c r="U8824" t="s">
        <v>1465</v>
      </c>
      <c r="W8824" t="s">
        <v>1465</v>
      </c>
      <c r="Y8824" t="s">
        <v>1465</v>
      </c>
      <c r="AA8824" t="s">
        <v>1465</v>
      </c>
      <c r="AC8824" t="s">
        <v>1465</v>
      </c>
      <c r="AE8824">
        <f t="shared" si="137"/>
        <v>2007</v>
      </c>
    </row>
    <row r="8825" spans="1:31" x14ac:dyDescent="0.25">
      <c r="A8825" s="7">
        <v>8822</v>
      </c>
      <c r="B8825" s="8">
        <v>39097</v>
      </c>
      <c r="C8825" t="s">
        <v>3</v>
      </c>
      <c r="D8825" t="s">
        <v>271</v>
      </c>
      <c r="E8825" t="s">
        <v>9</v>
      </c>
      <c r="F8825" t="s">
        <v>53</v>
      </c>
      <c r="G8825" t="s">
        <v>648</v>
      </c>
      <c r="H8825" s="135" t="s">
        <v>1944</v>
      </c>
      <c r="I8825" t="s">
        <v>1454</v>
      </c>
      <c r="J8825" s="20">
        <v>18</v>
      </c>
      <c r="K8825" s="20" t="s">
        <v>1465</v>
      </c>
      <c r="L8825" t="s">
        <v>1466</v>
      </c>
      <c r="M8825" s="20">
        <v>4.5</v>
      </c>
      <c r="N8825" s="20">
        <v>4.5</v>
      </c>
      <c r="AE8825">
        <f t="shared" si="137"/>
        <v>2007</v>
      </c>
    </row>
    <row r="8826" spans="1:31" x14ac:dyDescent="0.25">
      <c r="A8826" s="7">
        <v>8823</v>
      </c>
      <c r="B8826" s="8">
        <v>39097</v>
      </c>
      <c r="C8826" t="s">
        <v>3</v>
      </c>
      <c r="D8826" t="s">
        <v>543</v>
      </c>
      <c r="E8826" t="s">
        <v>9</v>
      </c>
      <c r="F8826" t="s">
        <v>597</v>
      </c>
      <c r="G8826" t="s">
        <v>732</v>
      </c>
      <c r="H8826" s="135" t="s">
        <v>2355</v>
      </c>
      <c r="I8826" t="s">
        <v>1454</v>
      </c>
      <c r="J8826" s="20">
        <v>26</v>
      </c>
      <c r="K8826" s="20" t="s">
        <v>9</v>
      </c>
      <c r="L8826" t="s">
        <v>1464</v>
      </c>
      <c r="M8826" s="20">
        <v>5.72</v>
      </c>
      <c r="N8826" s="20">
        <v>8.2800000000000011</v>
      </c>
      <c r="AE8826">
        <f t="shared" si="137"/>
        <v>2007</v>
      </c>
    </row>
    <row r="8827" spans="1:31" x14ac:dyDescent="0.25">
      <c r="A8827" s="7">
        <v>8824</v>
      </c>
      <c r="B8827" s="8">
        <v>39098</v>
      </c>
      <c r="C8827" t="s">
        <v>3</v>
      </c>
      <c r="D8827" t="s">
        <v>677</v>
      </c>
      <c r="E8827" t="s">
        <v>9</v>
      </c>
      <c r="F8827" t="s">
        <v>687</v>
      </c>
      <c r="G8827" t="s">
        <v>714</v>
      </c>
      <c r="H8827" s="135" t="s">
        <v>1496</v>
      </c>
      <c r="I8827" t="s">
        <v>1454</v>
      </c>
      <c r="J8827" s="20">
        <v>96</v>
      </c>
      <c r="K8827" s="20" t="s">
        <v>9</v>
      </c>
      <c r="L8827" t="s">
        <v>1464</v>
      </c>
      <c r="M8827" s="20">
        <v>21.12</v>
      </c>
      <c r="N8827" s="20">
        <v>27.88</v>
      </c>
      <c r="AE8827">
        <f t="shared" si="137"/>
        <v>2007</v>
      </c>
    </row>
    <row r="8828" spans="1:31" x14ac:dyDescent="0.25">
      <c r="A8828" s="7">
        <v>8825</v>
      </c>
      <c r="B8828" s="8">
        <v>39099</v>
      </c>
      <c r="C8828" t="s">
        <v>3</v>
      </c>
      <c r="D8828" t="s">
        <v>776</v>
      </c>
      <c r="E8828" t="s">
        <v>9</v>
      </c>
      <c r="F8828" t="s">
        <v>624</v>
      </c>
      <c r="G8828" t="s">
        <v>377</v>
      </c>
      <c r="H8828" s="136" t="s">
        <v>1598</v>
      </c>
      <c r="I8828" t="s">
        <v>1454</v>
      </c>
      <c r="J8828" s="20">
        <v>85</v>
      </c>
      <c r="K8828" s="20" t="s">
        <v>9</v>
      </c>
      <c r="L8828" t="s">
        <v>1464</v>
      </c>
      <c r="M8828" s="20">
        <v>18.7</v>
      </c>
      <c r="N8828" s="20">
        <v>24.8</v>
      </c>
      <c r="AE8828">
        <f t="shared" si="137"/>
        <v>2007</v>
      </c>
    </row>
    <row r="8829" spans="1:31" x14ac:dyDescent="0.25">
      <c r="A8829" s="7">
        <v>8826</v>
      </c>
      <c r="B8829" s="8">
        <v>39099</v>
      </c>
      <c r="C8829" t="s">
        <v>3</v>
      </c>
      <c r="D8829" t="s">
        <v>543</v>
      </c>
      <c r="E8829" t="s">
        <v>9</v>
      </c>
      <c r="F8829" t="s">
        <v>809</v>
      </c>
      <c r="G8829" t="s">
        <v>14</v>
      </c>
      <c r="H8829" s="135" t="s">
        <v>1507</v>
      </c>
      <c r="I8829" t="s">
        <v>1454</v>
      </c>
      <c r="J8829" s="20">
        <v>49</v>
      </c>
      <c r="K8829" s="20" t="s">
        <v>9</v>
      </c>
      <c r="L8829" t="s">
        <v>1464</v>
      </c>
      <c r="M8829" s="20">
        <v>10.78</v>
      </c>
      <c r="N8829" s="20">
        <v>14.72</v>
      </c>
      <c r="AE8829">
        <f t="shared" si="137"/>
        <v>2007</v>
      </c>
    </row>
    <row r="8830" spans="1:31" x14ac:dyDescent="0.25">
      <c r="A8830" s="7">
        <v>8827</v>
      </c>
      <c r="B8830" s="8">
        <v>39101</v>
      </c>
      <c r="C8830" t="s">
        <v>3</v>
      </c>
      <c r="D8830" t="s">
        <v>123</v>
      </c>
      <c r="E8830" t="s">
        <v>9</v>
      </c>
      <c r="F8830" t="s">
        <v>124</v>
      </c>
      <c r="G8830" t="s">
        <v>732</v>
      </c>
      <c r="H8830" s="135" t="s">
        <v>2195</v>
      </c>
      <c r="I8830" t="s">
        <v>1454</v>
      </c>
      <c r="J8830" s="20">
        <v>24</v>
      </c>
      <c r="K8830" s="20" t="s">
        <v>9</v>
      </c>
      <c r="L8830" t="s">
        <v>1463</v>
      </c>
      <c r="M8830" s="20">
        <v>5.76</v>
      </c>
      <c r="N8830" s="20">
        <v>7.24</v>
      </c>
      <c r="AE8830">
        <f t="shared" si="137"/>
        <v>2007</v>
      </c>
    </row>
    <row r="8831" spans="1:31" x14ac:dyDescent="0.25">
      <c r="A8831" s="7">
        <v>8828</v>
      </c>
      <c r="B8831" s="8">
        <v>39101</v>
      </c>
      <c r="C8831" t="s">
        <v>3</v>
      </c>
      <c r="D8831" t="s">
        <v>620</v>
      </c>
      <c r="E8831" t="s">
        <v>9</v>
      </c>
      <c r="F8831" t="s">
        <v>247</v>
      </c>
      <c r="G8831" t="s">
        <v>569</v>
      </c>
      <c r="H8831" s="135" t="s">
        <v>1714</v>
      </c>
      <c r="I8831" t="s">
        <v>1454</v>
      </c>
      <c r="J8831" s="20">
        <v>27</v>
      </c>
      <c r="K8831" s="20" t="s">
        <v>9</v>
      </c>
      <c r="L8831" t="s">
        <v>1464</v>
      </c>
      <c r="M8831" s="20">
        <v>5.9399999999999995</v>
      </c>
      <c r="N8831" s="20">
        <v>8.56</v>
      </c>
      <c r="AE8831">
        <f t="shared" si="137"/>
        <v>2007</v>
      </c>
    </row>
    <row r="8832" spans="1:31" x14ac:dyDescent="0.25">
      <c r="A8832" s="7">
        <v>8829</v>
      </c>
      <c r="B8832" s="8">
        <v>39101</v>
      </c>
      <c r="C8832" t="s">
        <v>3</v>
      </c>
      <c r="D8832" t="s">
        <v>524</v>
      </c>
      <c r="E8832" t="s">
        <v>9</v>
      </c>
      <c r="F8832" t="s">
        <v>485</v>
      </c>
      <c r="G8832" t="s">
        <v>377</v>
      </c>
      <c r="H8832" s="135" t="s">
        <v>1496</v>
      </c>
      <c r="I8832" t="s">
        <v>1454</v>
      </c>
      <c r="J8832" s="20">
        <v>20</v>
      </c>
      <c r="K8832" s="20" t="s">
        <v>9</v>
      </c>
      <c r="L8832" t="s">
        <v>1464</v>
      </c>
      <c r="M8832" s="20">
        <v>4.4000000000000004</v>
      </c>
      <c r="N8832" s="20">
        <v>6.6</v>
      </c>
      <c r="AE8832">
        <f t="shared" si="137"/>
        <v>2007</v>
      </c>
    </row>
    <row r="8833" spans="1:31" x14ac:dyDescent="0.25">
      <c r="A8833" s="7">
        <v>8830</v>
      </c>
      <c r="B8833" s="8">
        <v>39101</v>
      </c>
      <c r="C8833" t="s">
        <v>3</v>
      </c>
      <c r="D8833" t="s">
        <v>676</v>
      </c>
      <c r="E8833" t="s">
        <v>9</v>
      </c>
      <c r="F8833" t="s">
        <v>78</v>
      </c>
      <c r="G8833" t="s">
        <v>714</v>
      </c>
      <c r="H8833" s="9" t="s">
        <v>2125</v>
      </c>
      <c r="I8833" t="s">
        <v>1454</v>
      </c>
      <c r="J8833" s="20">
        <v>18</v>
      </c>
      <c r="K8833" s="20" t="s">
        <v>9</v>
      </c>
      <c r="L8833" t="s">
        <v>1464</v>
      </c>
      <c r="M8833" s="20">
        <v>3.96</v>
      </c>
      <c r="N8833" s="20">
        <v>6.04</v>
      </c>
      <c r="AE8833">
        <f t="shared" si="137"/>
        <v>2007</v>
      </c>
    </row>
    <row r="8834" spans="1:31" x14ac:dyDescent="0.25">
      <c r="A8834" s="7">
        <v>8831</v>
      </c>
      <c r="B8834" s="8">
        <v>39101</v>
      </c>
      <c r="C8834" t="s">
        <v>3</v>
      </c>
      <c r="D8834" t="s">
        <v>542</v>
      </c>
      <c r="E8834" t="s">
        <v>9</v>
      </c>
      <c r="F8834" t="s">
        <v>78</v>
      </c>
      <c r="G8834" t="s">
        <v>732</v>
      </c>
      <c r="H8834" s="135" t="s">
        <v>2235</v>
      </c>
      <c r="I8834" t="s">
        <v>1454</v>
      </c>
      <c r="J8834" s="20">
        <v>12</v>
      </c>
      <c r="K8834" s="20" t="s">
        <v>3</v>
      </c>
      <c r="L8834" t="s">
        <v>1464</v>
      </c>
      <c r="M8834" s="20">
        <v>4.3599999999999994</v>
      </c>
      <c r="N8834" s="20">
        <v>2.64</v>
      </c>
      <c r="AE8834">
        <f t="shared" si="137"/>
        <v>2007</v>
      </c>
    </row>
    <row r="8835" spans="1:31" x14ac:dyDescent="0.25">
      <c r="A8835" s="7">
        <v>8832</v>
      </c>
      <c r="B8835" s="8">
        <v>39102</v>
      </c>
      <c r="C8835" t="s">
        <v>3</v>
      </c>
      <c r="D8835" t="s">
        <v>542</v>
      </c>
      <c r="E8835" t="s">
        <v>9</v>
      </c>
      <c r="F8835" t="s">
        <v>78</v>
      </c>
      <c r="G8835" t="s">
        <v>714</v>
      </c>
      <c r="H8835" s="9" t="s">
        <v>2106</v>
      </c>
      <c r="I8835" t="s">
        <v>1454</v>
      </c>
      <c r="J8835" s="20">
        <v>21</v>
      </c>
      <c r="K8835" s="20" t="s">
        <v>9</v>
      </c>
      <c r="L8835" t="s">
        <v>1464</v>
      </c>
      <c r="M8835" s="20">
        <v>4.62</v>
      </c>
      <c r="N8835" s="20">
        <v>6.88</v>
      </c>
      <c r="AE8835">
        <f t="shared" si="137"/>
        <v>2007</v>
      </c>
    </row>
    <row r="8836" spans="1:31" x14ac:dyDescent="0.25">
      <c r="A8836" s="7">
        <v>8833</v>
      </c>
      <c r="B8836" s="8">
        <v>39102</v>
      </c>
      <c r="C8836" t="s">
        <v>3</v>
      </c>
      <c r="D8836" t="s">
        <v>117</v>
      </c>
      <c r="E8836" t="s">
        <v>9</v>
      </c>
      <c r="F8836" t="s">
        <v>667</v>
      </c>
      <c r="G8836" t="s">
        <v>732</v>
      </c>
      <c r="H8836" s="135" t="s">
        <v>2184</v>
      </c>
      <c r="I8836" t="s">
        <v>1454</v>
      </c>
      <c r="J8836" s="20">
        <v>16</v>
      </c>
      <c r="K8836" s="20" t="s">
        <v>9</v>
      </c>
      <c r="L8836" t="s">
        <v>1464</v>
      </c>
      <c r="M8836" s="20">
        <v>3.52</v>
      </c>
      <c r="N8836" s="20">
        <v>5.48</v>
      </c>
      <c r="AE8836">
        <f t="shared" ref="AE8836:AE8899" si="138">YEAR(B8836)</f>
        <v>2007</v>
      </c>
    </row>
    <row r="8837" spans="1:31" x14ac:dyDescent="0.25">
      <c r="A8837" s="7">
        <v>8834</v>
      </c>
      <c r="B8837" s="8">
        <v>39103</v>
      </c>
      <c r="C8837" t="s">
        <v>3</v>
      </c>
      <c r="D8837" t="s">
        <v>857</v>
      </c>
      <c r="E8837" t="s">
        <v>9</v>
      </c>
      <c r="F8837" t="s">
        <v>837</v>
      </c>
      <c r="G8837" t="s">
        <v>648</v>
      </c>
      <c r="H8837" s="135" t="s">
        <v>1795</v>
      </c>
      <c r="I8837" t="s">
        <v>1454</v>
      </c>
      <c r="J8837" s="20">
        <v>36</v>
      </c>
      <c r="K8837" s="20" t="s">
        <v>3</v>
      </c>
      <c r="L8837" t="s">
        <v>1464</v>
      </c>
      <c r="M8837" s="20">
        <v>11.08</v>
      </c>
      <c r="N8837" s="20">
        <v>7.92</v>
      </c>
      <c r="AE8837">
        <f t="shared" si="138"/>
        <v>2007</v>
      </c>
    </row>
    <row r="8838" spans="1:31" x14ac:dyDescent="0.25">
      <c r="A8838" s="7">
        <v>8835</v>
      </c>
      <c r="B8838" s="8">
        <v>39103</v>
      </c>
      <c r="C8838" t="s">
        <v>3</v>
      </c>
      <c r="D8838" t="s">
        <v>856</v>
      </c>
      <c r="E8838" t="s">
        <v>9</v>
      </c>
      <c r="F8838" t="s">
        <v>678</v>
      </c>
      <c r="G8838" t="s">
        <v>648</v>
      </c>
      <c r="H8838" s="135" t="s">
        <v>1833</v>
      </c>
      <c r="I8838" t="s">
        <v>1455</v>
      </c>
      <c r="J8838" s="20">
        <v>4</v>
      </c>
      <c r="K8838" s="20" t="s">
        <v>1465</v>
      </c>
      <c r="L8838" t="s">
        <v>1466</v>
      </c>
      <c r="M8838" s="20">
        <v>0.5</v>
      </c>
      <c r="N8838" s="20">
        <v>0.5</v>
      </c>
      <c r="AE8838">
        <f t="shared" si="138"/>
        <v>2007</v>
      </c>
    </row>
    <row r="8839" spans="1:31" x14ac:dyDescent="0.25">
      <c r="A8839" s="7">
        <v>8836</v>
      </c>
      <c r="B8839" s="8">
        <v>39103</v>
      </c>
      <c r="C8839" t="s">
        <v>3</v>
      </c>
      <c r="D8839" t="s">
        <v>856</v>
      </c>
      <c r="E8839" t="s">
        <v>9</v>
      </c>
      <c r="F8839" t="s">
        <v>678</v>
      </c>
      <c r="G8839" t="s">
        <v>648</v>
      </c>
      <c r="H8839" s="135" t="s">
        <v>1885</v>
      </c>
      <c r="I8839" t="s">
        <v>1455</v>
      </c>
      <c r="J8839" s="20">
        <v>5</v>
      </c>
      <c r="K8839" s="20" t="s">
        <v>3</v>
      </c>
      <c r="L8839" t="s">
        <v>1463</v>
      </c>
      <c r="M8839" s="20">
        <v>1.1499999999999999</v>
      </c>
      <c r="N8839" s="20">
        <v>0.6</v>
      </c>
      <c r="AE8839">
        <f t="shared" si="138"/>
        <v>2007</v>
      </c>
    </row>
    <row r="8840" spans="1:31" x14ac:dyDescent="0.25">
      <c r="A8840" s="7">
        <v>8837</v>
      </c>
      <c r="B8840" s="8">
        <v>39103</v>
      </c>
      <c r="C8840" t="s">
        <v>3</v>
      </c>
      <c r="D8840" t="s">
        <v>856</v>
      </c>
      <c r="E8840" t="s">
        <v>9</v>
      </c>
      <c r="F8840" t="s">
        <v>678</v>
      </c>
      <c r="G8840" t="s">
        <v>14</v>
      </c>
      <c r="H8840" s="135" t="s">
        <v>1530</v>
      </c>
      <c r="I8840" t="s">
        <v>1455</v>
      </c>
      <c r="J8840" s="20">
        <v>7</v>
      </c>
      <c r="K8840" s="20" t="s">
        <v>9</v>
      </c>
      <c r="L8840" t="s">
        <v>1464</v>
      </c>
      <c r="M8840" s="20">
        <v>0.77</v>
      </c>
      <c r="N8840" s="20">
        <v>1.48</v>
      </c>
      <c r="AE8840">
        <f t="shared" si="138"/>
        <v>2007</v>
      </c>
    </row>
    <row r="8841" spans="1:31" x14ac:dyDescent="0.25">
      <c r="A8841" s="7">
        <v>8838</v>
      </c>
      <c r="B8841" s="8">
        <v>39103</v>
      </c>
      <c r="C8841" t="s">
        <v>3</v>
      </c>
      <c r="D8841" t="s">
        <v>857</v>
      </c>
      <c r="E8841" t="s">
        <v>9</v>
      </c>
      <c r="F8841" t="s">
        <v>852</v>
      </c>
      <c r="G8841" t="s">
        <v>648</v>
      </c>
      <c r="H8841" s="135" t="s">
        <v>2062</v>
      </c>
      <c r="I8841" t="s">
        <v>1454</v>
      </c>
      <c r="J8841" s="20">
        <v>16</v>
      </c>
      <c r="K8841" s="20" t="s">
        <v>9</v>
      </c>
      <c r="L8841" t="s">
        <v>1464</v>
      </c>
      <c r="M8841" s="20">
        <v>3.52</v>
      </c>
      <c r="N8841" s="20">
        <v>5.48</v>
      </c>
      <c r="AE8841">
        <f t="shared" si="138"/>
        <v>2007</v>
      </c>
    </row>
    <row r="8842" spans="1:31" x14ac:dyDescent="0.25">
      <c r="A8842" s="7">
        <v>8839</v>
      </c>
      <c r="B8842" s="8">
        <v>39103</v>
      </c>
      <c r="C8842" t="s">
        <v>3</v>
      </c>
      <c r="D8842" t="s">
        <v>677</v>
      </c>
      <c r="E8842" t="s">
        <v>9</v>
      </c>
      <c r="F8842" t="s">
        <v>792</v>
      </c>
      <c r="G8842" t="s">
        <v>732</v>
      </c>
      <c r="H8842" s="135" t="s">
        <v>2292</v>
      </c>
      <c r="I8842" t="s">
        <v>1454</v>
      </c>
      <c r="J8842" s="20">
        <v>35</v>
      </c>
      <c r="K8842" s="20" t="s">
        <v>3</v>
      </c>
      <c r="L8842" t="s">
        <v>1464</v>
      </c>
      <c r="M8842" s="20">
        <v>10.8</v>
      </c>
      <c r="N8842" s="20">
        <v>7.7</v>
      </c>
      <c r="AE8842">
        <f t="shared" si="138"/>
        <v>2007</v>
      </c>
    </row>
    <row r="8843" spans="1:31" x14ac:dyDescent="0.25">
      <c r="A8843" s="7">
        <v>8840</v>
      </c>
      <c r="B8843" s="8">
        <v>39104</v>
      </c>
      <c r="C8843" t="s">
        <v>3</v>
      </c>
      <c r="D8843" t="s">
        <v>168</v>
      </c>
      <c r="E8843" t="s">
        <v>9</v>
      </c>
      <c r="F8843" t="s">
        <v>681</v>
      </c>
      <c r="G8843" t="s">
        <v>24</v>
      </c>
      <c r="H8843" s="135" t="s">
        <v>1493</v>
      </c>
      <c r="I8843" t="s">
        <v>1454</v>
      </c>
      <c r="J8843" s="20">
        <v>28</v>
      </c>
      <c r="K8843" s="20" t="s">
        <v>9</v>
      </c>
      <c r="L8843" t="s">
        <v>1463</v>
      </c>
      <c r="M8843" s="20">
        <v>6.72</v>
      </c>
      <c r="N8843" s="20">
        <v>8.2800000000000011</v>
      </c>
      <c r="AE8843">
        <f t="shared" si="138"/>
        <v>2007</v>
      </c>
    </row>
    <row r="8844" spans="1:31" x14ac:dyDescent="0.25">
      <c r="A8844" s="7">
        <v>8841</v>
      </c>
      <c r="B8844" s="8">
        <v>39104</v>
      </c>
      <c r="C8844" t="s">
        <v>3</v>
      </c>
      <c r="D8844" t="s">
        <v>43</v>
      </c>
      <c r="E8844" t="s">
        <v>9</v>
      </c>
      <c r="F8844" t="s">
        <v>681</v>
      </c>
      <c r="G8844" t="s">
        <v>14</v>
      </c>
      <c r="H8844" s="135" t="s">
        <v>1496</v>
      </c>
      <c r="I8844" t="s">
        <v>1454</v>
      </c>
      <c r="J8844" s="20">
        <v>28</v>
      </c>
      <c r="K8844" s="20" t="s">
        <v>3</v>
      </c>
      <c r="L8844" t="s">
        <v>1464</v>
      </c>
      <c r="M8844" s="20">
        <v>8.84</v>
      </c>
      <c r="N8844" s="20">
        <v>6.16</v>
      </c>
      <c r="AE8844">
        <f t="shared" si="138"/>
        <v>2007</v>
      </c>
    </row>
    <row r="8845" spans="1:31" x14ac:dyDescent="0.25">
      <c r="A8845" s="7">
        <v>8842</v>
      </c>
      <c r="B8845" s="8">
        <v>39104</v>
      </c>
      <c r="C8845" t="s">
        <v>3</v>
      </c>
      <c r="D8845" t="s">
        <v>43</v>
      </c>
      <c r="E8845" t="s">
        <v>9</v>
      </c>
      <c r="F8845" t="s">
        <v>681</v>
      </c>
      <c r="G8845" t="s">
        <v>17</v>
      </c>
      <c r="H8845" s="135" t="s">
        <v>1496</v>
      </c>
      <c r="I8845" t="s">
        <v>1454</v>
      </c>
      <c r="J8845" s="20">
        <v>28</v>
      </c>
      <c r="K8845" s="20" t="s">
        <v>1465</v>
      </c>
      <c r="L8845" t="s">
        <v>1466</v>
      </c>
      <c r="M8845" s="20">
        <v>7</v>
      </c>
      <c r="N8845" s="20">
        <v>7</v>
      </c>
      <c r="AE8845">
        <f t="shared" si="138"/>
        <v>2007</v>
      </c>
    </row>
    <row r="8846" spans="1:31" x14ac:dyDescent="0.25">
      <c r="A8846" s="7">
        <v>8843</v>
      </c>
      <c r="B8846" s="8">
        <v>39104</v>
      </c>
      <c r="C8846" t="s">
        <v>3</v>
      </c>
      <c r="D8846" t="s">
        <v>162</v>
      </c>
      <c r="E8846" t="s">
        <v>9</v>
      </c>
      <c r="F8846" t="s">
        <v>681</v>
      </c>
      <c r="G8846" t="s">
        <v>24</v>
      </c>
      <c r="H8846" s="136" t="s">
        <v>1496</v>
      </c>
      <c r="I8846" t="s">
        <v>1454</v>
      </c>
      <c r="J8846" s="20">
        <v>20</v>
      </c>
      <c r="K8846" s="20" t="s">
        <v>1465</v>
      </c>
      <c r="L8846" t="s">
        <v>1466</v>
      </c>
      <c r="M8846" s="20">
        <v>5</v>
      </c>
      <c r="N8846" s="20">
        <v>5</v>
      </c>
      <c r="AE8846">
        <f t="shared" si="138"/>
        <v>2007</v>
      </c>
    </row>
    <row r="8847" spans="1:31" x14ac:dyDescent="0.25">
      <c r="A8847" s="7">
        <v>8844</v>
      </c>
      <c r="B8847" s="8">
        <v>39104</v>
      </c>
      <c r="C8847" t="s">
        <v>3</v>
      </c>
      <c r="D8847" t="s">
        <v>162</v>
      </c>
      <c r="E8847" t="s">
        <v>9</v>
      </c>
      <c r="F8847" t="s">
        <v>681</v>
      </c>
      <c r="G8847" t="s">
        <v>24</v>
      </c>
      <c r="H8847" s="136" t="s">
        <v>1496</v>
      </c>
      <c r="I8847" t="s">
        <v>1454</v>
      </c>
      <c r="J8847" s="20">
        <v>20</v>
      </c>
      <c r="K8847" s="20" t="s">
        <v>1465</v>
      </c>
      <c r="L8847" t="s">
        <v>1466</v>
      </c>
      <c r="M8847" s="20">
        <v>5</v>
      </c>
      <c r="N8847" s="20">
        <v>5</v>
      </c>
      <c r="AE8847">
        <f t="shared" si="138"/>
        <v>2007</v>
      </c>
    </row>
    <row r="8848" spans="1:31" x14ac:dyDescent="0.25">
      <c r="A8848" s="7">
        <v>8845</v>
      </c>
      <c r="B8848" s="8">
        <v>39105</v>
      </c>
      <c r="C8848" t="s">
        <v>3</v>
      </c>
      <c r="D8848" t="s">
        <v>857</v>
      </c>
      <c r="E8848" t="s">
        <v>9</v>
      </c>
      <c r="F8848" t="s">
        <v>805</v>
      </c>
      <c r="G8848" t="s">
        <v>648</v>
      </c>
      <c r="H8848" s="135" t="s">
        <v>1795</v>
      </c>
      <c r="I8848" t="s">
        <v>1454</v>
      </c>
      <c r="J8848" s="20">
        <v>41</v>
      </c>
      <c r="K8848" s="20" t="s">
        <v>3</v>
      </c>
      <c r="L8848" t="s">
        <v>1463</v>
      </c>
      <c r="M8848" s="20">
        <v>11.66</v>
      </c>
      <c r="N8848" s="20">
        <v>9.84</v>
      </c>
      <c r="AE8848">
        <f t="shared" si="138"/>
        <v>2007</v>
      </c>
    </row>
    <row r="8849" spans="1:31" x14ac:dyDescent="0.25">
      <c r="A8849" s="7">
        <v>8846</v>
      </c>
      <c r="B8849" s="8">
        <v>39105</v>
      </c>
      <c r="C8849" t="s">
        <v>3</v>
      </c>
      <c r="D8849" t="s">
        <v>271</v>
      </c>
      <c r="E8849" t="s">
        <v>9</v>
      </c>
      <c r="F8849" t="s">
        <v>53</v>
      </c>
      <c r="G8849" t="s">
        <v>648</v>
      </c>
      <c r="H8849" s="135" t="s">
        <v>1791</v>
      </c>
      <c r="I8849" t="s">
        <v>1454</v>
      </c>
      <c r="J8849" s="20">
        <v>12</v>
      </c>
      <c r="K8849" s="20" t="s">
        <v>3</v>
      </c>
      <c r="L8849" t="s">
        <v>1464</v>
      </c>
      <c r="M8849" s="20">
        <v>4.3599999999999994</v>
      </c>
      <c r="N8849" s="20">
        <v>2.64</v>
      </c>
      <c r="AE8849">
        <f t="shared" si="138"/>
        <v>2007</v>
      </c>
    </row>
    <row r="8850" spans="1:31" x14ac:dyDescent="0.25">
      <c r="A8850" s="7">
        <v>8847</v>
      </c>
      <c r="B8850" s="8">
        <v>39106</v>
      </c>
      <c r="C8850" t="s">
        <v>3</v>
      </c>
      <c r="D8850" t="s">
        <v>789</v>
      </c>
      <c r="E8850" t="s">
        <v>9</v>
      </c>
      <c r="F8850" t="s">
        <v>122</v>
      </c>
      <c r="G8850" t="s">
        <v>714</v>
      </c>
      <c r="H8850" s="135" t="s">
        <v>1496</v>
      </c>
      <c r="I8850" t="s">
        <v>1454</v>
      </c>
      <c r="J8850" s="20">
        <v>23</v>
      </c>
      <c r="K8850" s="20" t="s">
        <v>3</v>
      </c>
      <c r="L8850" t="s">
        <v>1463</v>
      </c>
      <c r="M8850" s="20">
        <v>6.98</v>
      </c>
      <c r="N8850" s="20">
        <v>5.52</v>
      </c>
      <c r="AE8850">
        <f t="shared" si="138"/>
        <v>2007</v>
      </c>
    </row>
    <row r="8851" spans="1:31" x14ac:dyDescent="0.25">
      <c r="A8851" s="7">
        <v>8848</v>
      </c>
      <c r="B8851" s="8">
        <v>39107</v>
      </c>
      <c r="C8851" t="s">
        <v>3</v>
      </c>
      <c r="D8851" t="s">
        <v>117</v>
      </c>
      <c r="E8851" t="s">
        <v>9</v>
      </c>
      <c r="F8851" t="s">
        <v>667</v>
      </c>
      <c r="G8851" t="s">
        <v>732</v>
      </c>
      <c r="H8851" s="136" t="s">
        <v>2199</v>
      </c>
      <c r="I8851" t="s">
        <v>1454</v>
      </c>
      <c r="J8851" s="20">
        <v>21</v>
      </c>
      <c r="K8851" s="20" t="s">
        <v>3</v>
      </c>
      <c r="L8851" t="s">
        <v>1464</v>
      </c>
      <c r="M8851" s="20">
        <v>6.88</v>
      </c>
      <c r="N8851" s="20">
        <v>4.62</v>
      </c>
      <c r="AE8851">
        <f t="shared" si="138"/>
        <v>2007</v>
      </c>
    </row>
    <row r="8852" spans="1:31" x14ac:dyDescent="0.25">
      <c r="A8852" s="7">
        <v>8849</v>
      </c>
      <c r="B8852" s="8">
        <v>39107</v>
      </c>
      <c r="C8852" t="s">
        <v>3</v>
      </c>
      <c r="D8852" t="s">
        <v>711</v>
      </c>
      <c r="E8852" t="s">
        <v>9</v>
      </c>
      <c r="F8852" t="s">
        <v>767</v>
      </c>
      <c r="G8852" t="s">
        <v>377</v>
      </c>
      <c r="H8852" s="135" t="s">
        <v>1496</v>
      </c>
      <c r="I8852" t="s">
        <v>1454</v>
      </c>
      <c r="J8852" s="20">
        <v>104</v>
      </c>
      <c r="K8852" s="20" t="s">
        <v>3</v>
      </c>
      <c r="L8852" t="s">
        <v>1464</v>
      </c>
      <c r="M8852" s="20">
        <v>30.12</v>
      </c>
      <c r="N8852" s="20">
        <v>22.88</v>
      </c>
      <c r="AE8852">
        <f t="shared" si="138"/>
        <v>2007</v>
      </c>
    </row>
    <row r="8853" spans="1:31" x14ac:dyDescent="0.25">
      <c r="A8853" s="7">
        <v>8850</v>
      </c>
      <c r="B8853" s="8">
        <v>39107</v>
      </c>
      <c r="C8853" t="s">
        <v>3</v>
      </c>
      <c r="D8853" t="s">
        <v>856</v>
      </c>
      <c r="E8853" t="s">
        <v>9</v>
      </c>
      <c r="F8853" t="s">
        <v>805</v>
      </c>
      <c r="G8853" t="s">
        <v>14</v>
      </c>
      <c r="H8853" s="135" t="s">
        <v>1507</v>
      </c>
      <c r="I8853" t="s">
        <v>1454</v>
      </c>
      <c r="J8853" s="20">
        <v>50</v>
      </c>
      <c r="K8853" s="20" t="s">
        <v>3</v>
      </c>
      <c r="L8853" t="s">
        <v>1464</v>
      </c>
      <c r="M8853" s="20">
        <v>15</v>
      </c>
      <c r="N8853" s="20">
        <v>11</v>
      </c>
      <c r="AE8853">
        <f t="shared" si="138"/>
        <v>2007</v>
      </c>
    </row>
    <row r="8854" spans="1:31" x14ac:dyDescent="0.25">
      <c r="A8854" s="7">
        <v>8851</v>
      </c>
      <c r="B8854" s="8">
        <v>39107</v>
      </c>
      <c r="C8854" t="s">
        <v>3</v>
      </c>
      <c r="D8854" t="s">
        <v>856</v>
      </c>
      <c r="E8854" t="s">
        <v>9</v>
      </c>
      <c r="F8854" t="s">
        <v>210</v>
      </c>
      <c r="G8854" t="s">
        <v>14</v>
      </c>
      <c r="H8854" s="135" t="s">
        <v>1507</v>
      </c>
      <c r="I8854" t="s">
        <v>1454</v>
      </c>
      <c r="J8854" s="20">
        <v>90</v>
      </c>
      <c r="K8854" s="20" t="s">
        <v>3</v>
      </c>
      <c r="L8854" t="s">
        <v>1464</v>
      </c>
      <c r="M8854" s="20">
        <v>26.2</v>
      </c>
      <c r="N8854" s="20">
        <v>19.8</v>
      </c>
      <c r="AE8854">
        <f t="shared" si="138"/>
        <v>2007</v>
      </c>
    </row>
    <row r="8855" spans="1:31" x14ac:dyDescent="0.25">
      <c r="A8855" s="7">
        <v>8852</v>
      </c>
      <c r="B8855" s="8">
        <v>39107</v>
      </c>
      <c r="C8855" t="s">
        <v>3</v>
      </c>
      <c r="D8855" t="s">
        <v>856</v>
      </c>
      <c r="E8855" t="s">
        <v>9</v>
      </c>
      <c r="F8855" t="s">
        <v>247</v>
      </c>
      <c r="G8855" t="s">
        <v>14</v>
      </c>
      <c r="H8855" s="135" t="s">
        <v>1507</v>
      </c>
      <c r="I8855" t="s">
        <v>1454</v>
      </c>
      <c r="J8855" s="20">
        <v>36</v>
      </c>
      <c r="K8855" s="20" t="s">
        <v>3</v>
      </c>
      <c r="L8855" t="s">
        <v>1464</v>
      </c>
      <c r="M8855" s="20">
        <v>11.08</v>
      </c>
      <c r="N8855" s="20">
        <v>7.92</v>
      </c>
      <c r="AE8855">
        <f t="shared" si="138"/>
        <v>2007</v>
      </c>
    </row>
    <row r="8856" spans="1:31" x14ac:dyDescent="0.25">
      <c r="A8856" s="7">
        <v>8853</v>
      </c>
      <c r="B8856" s="8">
        <v>39107</v>
      </c>
      <c r="C8856" t="s">
        <v>3</v>
      </c>
      <c r="D8856" t="s">
        <v>856</v>
      </c>
      <c r="E8856" t="s">
        <v>9</v>
      </c>
      <c r="F8856" t="s">
        <v>473</v>
      </c>
      <c r="G8856" t="s">
        <v>14</v>
      </c>
      <c r="H8856" s="135" t="s">
        <v>1507</v>
      </c>
      <c r="I8856" t="s">
        <v>1454</v>
      </c>
      <c r="J8856" s="20">
        <v>20</v>
      </c>
      <c r="K8856" s="20" t="s">
        <v>3</v>
      </c>
      <c r="L8856" t="s">
        <v>1464</v>
      </c>
      <c r="M8856" s="20">
        <v>6.6</v>
      </c>
      <c r="N8856" s="20">
        <v>4.4000000000000004</v>
      </c>
      <c r="AE8856">
        <f t="shared" si="138"/>
        <v>2007</v>
      </c>
    </row>
    <row r="8857" spans="1:31" x14ac:dyDescent="0.25">
      <c r="A8857" s="7">
        <v>8854</v>
      </c>
      <c r="B8857" s="8">
        <v>39107</v>
      </c>
      <c r="C8857" t="s">
        <v>3</v>
      </c>
      <c r="D8857" t="s">
        <v>789</v>
      </c>
      <c r="E8857" t="s">
        <v>9</v>
      </c>
      <c r="F8857" t="s">
        <v>91</v>
      </c>
      <c r="G8857" t="s">
        <v>17</v>
      </c>
      <c r="H8857" s="135" t="s">
        <v>1524</v>
      </c>
      <c r="I8857" t="s">
        <v>1454</v>
      </c>
      <c r="J8857" s="20">
        <v>7</v>
      </c>
      <c r="K8857" s="20" t="s">
        <v>9</v>
      </c>
      <c r="L8857" t="s">
        <v>1464</v>
      </c>
      <c r="M8857" s="20">
        <v>1.54</v>
      </c>
      <c r="N8857" s="20">
        <v>2.96</v>
      </c>
      <c r="AE8857">
        <f t="shared" si="138"/>
        <v>2007</v>
      </c>
    </row>
    <row r="8858" spans="1:31" x14ac:dyDescent="0.25">
      <c r="A8858" s="7">
        <v>8855</v>
      </c>
      <c r="B8858" s="8">
        <v>39107</v>
      </c>
      <c r="C8858" t="s">
        <v>3</v>
      </c>
      <c r="D8858" t="s">
        <v>789</v>
      </c>
      <c r="E8858" t="s">
        <v>9</v>
      </c>
      <c r="F8858" t="s">
        <v>624</v>
      </c>
      <c r="G8858" t="s">
        <v>11</v>
      </c>
      <c r="H8858" s="135" t="s">
        <v>1509</v>
      </c>
      <c r="I8858" t="s">
        <v>1454</v>
      </c>
      <c r="J8858" s="20">
        <v>3</v>
      </c>
      <c r="K8858" s="20" t="s">
        <v>3</v>
      </c>
      <c r="L8858" t="s">
        <v>1464</v>
      </c>
      <c r="M8858" s="20">
        <v>1.8399999999999999</v>
      </c>
      <c r="N8858" s="20">
        <v>0.66</v>
      </c>
      <c r="AE8858">
        <f t="shared" si="138"/>
        <v>2007</v>
      </c>
    </row>
    <row r="8859" spans="1:31" x14ac:dyDescent="0.25">
      <c r="A8859" s="7">
        <v>8856</v>
      </c>
      <c r="B8859" s="8">
        <v>39107</v>
      </c>
      <c r="C8859" t="s">
        <v>3</v>
      </c>
      <c r="D8859" t="s">
        <v>830</v>
      </c>
      <c r="E8859" t="s">
        <v>9</v>
      </c>
      <c r="F8859" t="s">
        <v>767</v>
      </c>
      <c r="G8859" t="s">
        <v>17</v>
      </c>
      <c r="H8859" s="135" t="s">
        <v>1496</v>
      </c>
      <c r="I8859" t="s">
        <v>1454</v>
      </c>
      <c r="J8859" s="20">
        <v>45</v>
      </c>
      <c r="K8859" s="20" t="s">
        <v>3</v>
      </c>
      <c r="L8859" t="s">
        <v>1464</v>
      </c>
      <c r="M8859" s="20">
        <v>13.6</v>
      </c>
      <c r="N8859" s="20">
        <v>9.9</v>
      </c>
      <c r="AE8859">
        <f t="shared" si="138"/>
        <v>2007</v>
      </c>
    </row>
    <row r="8860" spans="1:31" x14ac:dyDescent="0.25">
      <c r="A8860" s="7">
        <v>8857</v>
      </c>
      <c r="B8860" s="8">
        <v>39107</v>
      </c>
      <c r="C8860" t="s">
        <v>3</v>
      </c>
      <c r="D8860" t="s">
        <v>524</v>
      </c>
      <c r="E8860" t="s">
        <v>9</v>
      </c>
      <c r="F8860" t="s">
        <v>667</v>
      </c>
      <c r="G8860" t="s">
        <v>633</v>
      </c>
      <c r="H8860" s="135" t="s">
        <v>1767</v>
      </c>
      <c r="I8860" t="s">
        <v>1454</v>
      </c>
      <c r="J8860" s="20">
        <v>10</v>
      </c>
      <c r="K8860" s="20" t="s">
        <v>9</v>
      </c>
      <c r="L8860" t="s">
        <v>1464</v>
      </c>
      <c r="M8860" s="20">
        <v>2.2000000000000002</v>
      </c>
      <c r="N8860" s="20">
        <v>3.8</v>
      </c>
      <c r="AE8860">
        <f t="shared" si="138"/>
        <v>2007</v>
      </c>
    </row>
    <row r="8861" spans="1:31" x14ac:dyDescent="0.25">
      <c r="A8861" s="7">
        <v>8858</v>
      </c>
      <c r="B8861" s="8">
        <v>39108</v>
      </c>
      <c r="C8861" t="s">
        <v>3</v>
      </c>
      <c r="D8861" t="s">
        <v>858</v>
      </c>
      <c r="E8861" t="s">
        <v>9</v>
      </c>
      <c r="F8861" t="s">
        <v>586</v>
      </c>
      <c r="G8861" t="s">
        <v>648</v>
      </c>
      <c r="H8861" s="135" t="s">
        <v>1877</v>
      </c>
      <c r="I8861" t="s">
        <v>1458</v>
      </c>
      <c r="J8861" s="20">
        <v>6</v>
      </c>
      <c r="K8861" s="20" t="s">
        <v>9</v>
      </c>
      <c r="L8861" t="s">
        <v>1463</v>
      </c>
      <c r="M8861" s="20">
        <v>30</v>
      </c>
      <c r="N8861" s="20">
        <v>10</v>
      </c>
      <c r="AE8861">
        <f t="shared" si="138"/>
        <v>2007</v>
      </c>
    </row>
    <row r="8862" spans="1:31" x14ac:dyDescent="0.25">
      <c r="A8862" s="7">
        <v>8859</v>
      </c>
      <c r="B8862" s="8">
        <v>39108</v>
      </c>
      <c r="C8862" t="s">
        <v>3</v>
      </c>
      <c r="D8862" t="s">
        <v>857</v>
      </c>
      <c r="E8862" t="s">
        <v>9</v>
      </c>
      <c r="F8862" t="s">
        <v>202</v>
      </c>
      <c r="G8862" t="s">
        <v>14</v>
      </c>
      <c r="H8862" s="135" t="s">
        <v>1522</v>
      </c>
      <c r="I8862" t="s">
        <v>1455</v>
      </c>
      <c r="J8862" s="20">
        <v>12</v>
      </c>
      <c r="K8862" s="20" t="s">
        <v>9</v>
      </c>
      <c r="L8862" t="s">
        <v>1464</v>
      </c>
      <c r="M8862" s="20">
        <v>1.32</v>
      </c>
      <c r="N8862" s="20">
        <v>2.1799999999999997</v>
      </c>
      <c r="AE8862">
        <f t="shared" si="138"/>
        <v>2007</v>
      </c>
    </row>
    <row r="8863" spans="1:31" x14ac:dyDescent="0.25">
      <c r="A8863" s="7">
        <v>8860</v>
      </c>
      <c r="B8863" s="8">
        <v>39108</v>
      </c>
      <c r="C8863" t="s">
        <v>3</v>
      </c>
      <c r="D8863" t="s">
        <v>427</v>
      </c>
      <c r="E8863" t="s">
        <v>9</v>
      </c>
      <c r="F8863" t="s">
        <v>521</v>
      </c>
      <c r="G8863" t="s">
        <v>648</v>
      </c>
      <c r="H8863" s="135" t="s">
        <v>2427</v>
      </c>
      <c r="I8863" t="s">
        <v>1455</v>
      </c>
      <c r="J8863" s="20">
        <v>69</v>
      </c>
      <c r="K8863" s="20" t="s">
        <v>3</v>
      </c>
      <c r="L8863" t="s">
        <v>1464</v>
      </c>
      <c r="M8863" s="20">
        <v>10.16</v>
      </c>
      <c r="N8863" s="20">
        <v>7.59</v>
      </c>
      <c r="AE8863">
        <f t="shared" si="138"/>
        <v>2007</v>
      </c>
    </row>
    <row r="8864" spans="1:31" x14ac:dyDescent="0.25">
      <c r="A8864" s="7">
        <v>8861</v>
      </c>
      <c r="B8864" s="8">
        <v>39109</v>
      </c>
      <c r="C8864" t="s">
        <v>3</v>
      </c>
      <c r="D8864" s="16" t="s">
        <v>35</v>
      </c>
      <c r="E8864" t="s">
        <v>9</v>
      </c>
      <c r="F8864" t="s">
        <v>285</v>
      </c>
      <c r="G8864" t="s">
        <v>732</v>
      </c>
      <c r="H8864" s="135" t="s">
        <v>2126</v>
      </c>
      <c r="I8864" t="s">
        <v>1454</v>
      </c>
      <c r="J8864" s="20">
        <v>15</v>
      </c>
      <c r="K8864" s="20" t="s">
        <v>1465</v>
      </c>
      <c r="L8864" t="s">
        <v>1466</v>
      </c>
      <c r="M8864" s="20">
        <v>3.75</v>
      </c>
      <c r="N8864" s="20">
        <v>3.75</v>
      </c>
      <c r="AE8864">
        <f t="shared" si="138"/>
        <v>2007</v>
      </c>
    </row>
    <row r="8865" spans="1:31" x14ac:dyDescent="0.25">
      <c r="A8865" s="7">
        <v>8862</v>
      </c>
      <c r="B8865" s="8">
        <v>39109</v>
      </c>
      <c r="C8865" t="s">
        <v>3</v>
      </c>
      <c r="D8865" t="s">
        <v>459</v>
      </c>
      <c r="E8865" t="s">
        <v>9</v>
      </c>
      <c r="F8865" t="s">
        <v>126</v>
      </c>
      <c r="G8865" t="s">
        <v>732</v>
      </c>
      <c r="H8865" s="135" t="s">
        <v>2191</v>
      </c>
      <c r="I8865" t="s">
        <v>1454</v>
      </c>
      <c r="J8865" s="20">
        <v>40</v>
      </c>
      <c r="K8865" s="20" t="s">
        <v>3</v>
      </c>
      <c r="L8865" t="s">
        <v>1464</v>
      </c>
      <c r="M8865" s="20">
        <v>12.2</v>
      </c>
      <c r="N8865" s="20">
        <v>8.8000000000000007</v>
      </c>
      <c r="AE8865">
        <f t="shared" si="138"/>
        <v>2007</v>
      </c>
    </row>
    <row r="8866" spans="1:31" x14ac:dyDescent="0.25">
      <c r="A8866" s="7">
        <v>8863</v>
      </c>
      <c r="B8866" s="8">
        <v>39109</v>
      </c>
      <c r="C8866" t="s">
        <v>3</v>
      </c>
      <c r="D8866" t="s">
        <v>791</v>
      </c>
      <c r="E8866" t="s">
        <v>9</v>
      </c>
      <c r="F8866" t="s">
        <v>810</v>
      </c>
      <c r="G8866" t="s">
        <v>633</v>
      </c>
      <c r="H8866" s="135" t="s">
        <v>1496</v>
      </c>
      <c r="I8866" t="s">
        <v>1454</v>
      </c>
      <c r="J8866" s="20">
        <v>36</v>
      </c>
      <c r="K8866" s="20" t="s">
        <v>1465</v>
      </c>
      <c r="L8866" t="s">
        <v>1466</v>
      </c>
      <c r="M8866" s="20">
        <v>9</v>
      </c>
      <c r="N8866" s="20">
        <v>9</v>
      </c>
      <c r="AE8866">
        <f t="shared" si="138"/>
        <v>2007</v>
      </c>
    </row>
    <row r="8867" spans="1:31" x14ac:dyDescent="0.25">
      <c r="A8867" s="7">
        <v>8864</v>
      </c>
      <c r="B8867" s="8">
        <v>39109</v>
      </c>
      <c r="C8867" t="s">
        <v>3</v>
      </c>
      <c r="D8867" t="s">
        <v>808</v>
      </c>
      <c r="E8867" t="s">
        <v>9</v>
      </c>
      <c r="F8867" t="s">
        <v>285</v>
      </c>
      <c r="G8867" t="s">
        <v>648</v>
      </c>
      <c r="H8867" s="135" t="s">
        <v>2311</v>
      </c>
      <c r="I8867" t="s">
        <v>1454</v>
      </c>
      <c r="J8867" s="20">
        <v>87</v>
      </c>
      <c r="K8867" s="20" t="s">
        <v>3</v>
      </c>
      <c r="L8867" t="s">
        <v>1464</v>
      </c>
      <c r="M8867" s="20">
        <v>25.36</v>
      </c>
      <c r="N8867" s="20">
        <v>19.14</v>
      </c>
      <c r="AE8867">
        <f t="shared" si="138"/>
        <v>2007</v>
      </c>
    </row>
    <row r="8868" spans="1:31" x14ac:dyDescent="0.25">
      <c r="A8868" s="7">
        <v>8865</v>
      </c>
      <c r="B8868" s="8">
        <v>39109</v>
      </c>
      <c r="C8868" t="s">
        <v>3</v>
      </c>
      <c r="D8868" t="s">
        <v>295</v>
      </c>
      <c r="E8868" t="s">
        <v>9</v>
      </c>
      <c r="F8868" t="s">
        <v>624</v>
      </c>
      <c r="G8868" t="s">
        <v>569</v>
      </c>
      <c r="H8868" s="9" t="s">
        <v>2103</v>
      </c>
      <c r="I8868" t="s">
        <v>1454</v>
      </c>
      <c r="J8868" s="20">
        <v>14</v>
      </c>
      <c r="K8868" s="20" t="s">
        <v>1465</v>
      </c>
      <c r="L8868" t="s">
        <v>1466</v>
      </c>
      <c r="M8868" s="20">
        <v>3.5</v>
      </c>
      <c r="N8868" s="20">
        <v>3.5</v>
      </c>
      <c r="AE8868">
        <f t="shared" si="138"/>
        <v>2007</v>
      </c>
    </row>
    <row r="8869" spans="1:31" x14ac:dyDescent="0.25">
      <c r="A8869" s="7">
        <v>8866</v>
      </c>
      <c r="B8869" s="8">
        <v>39109</v>
      </c>
      <c r="C8869" t="s">
        <v>3</v>
      </c>
      <c r="D8869" t="s">
        <v>791</v>
      </c>
      <c r="E8869" t="s">
        <v>9</v>
      </c>
      <c r="F8869" t="s">
        <v>810</v>
      </c>
      <c r="G8869" t="s">
        <v>732</v>
      </c>
      <c r="H8869" s="135" t="s">
        <v>1496</v>
      </c>
      <c r="I8869" t="s">
        <v>1454</v>
      </c>
      <c r="J8869" s="20">
        <v>18</v>
      </c>
      <c r="K8869" s="20" t="s">
        <v>1465</v>
      </c>
      <c r="L8869" t="s">
        <v>1466</v>
      </c>
      <c r="M8869" s="20">
        <v>4.5</v>
      </c>
      <c r="N8869" s="20">
        <v>4.5</v>
      </c>
      <c r="AE8869">
        <f t="shared" si="138"/>
        <v>2007</v>
      </c>
    </row>
    <row r="8870" spans="1:31" x14ac:dyDescent="0.25">
      <c r="A8870" s="7">
        <v>8867</v>
      </c>
      <c r="B8870" s="8">
        <v>39110</v>
      </c>
      <c r="C8870" t="s">
        <v>3</v>
      </c>
      <c r="D8870" t="s">
        <v>794</v>
      </c>
      <c r="E8870" t="s">
        <v>9</v>
      </c>
      <c r="F8870" t="s">
        <v>787</v>
      </c>
      <c r="G8870" t="s">
        <v>732</v>
      </c>
      <c r="H8870" s="135" t="s">
        <v>2191</v>
      </c>
      <c r="I8870" t="s">
        <v>1457</v>
      </c>
      <c r="J8870" s="20">
        <v>15</v>
      </c>
      <c r="K8870" s="20" t="s">
        <v>3</v>
      </c>
      <c r="L8870" t="s">
        <v>1464</v>
      </c>
      <c r="M8870" s="20">
        <v>2.6</v>
      </c>
      <c r="N8870" s="20">
        <v>1.65</v>
      </c>
      <c r="O8870" t="s">
        <v>3</v>
      </c>
      <c r="P8870" s="13" t="s">
        <v>678</v>
      </c>
      <c r="Q8870" t="s">
        <v>9</v>
      </c>
      <c r="R8870" t="s">
        <v>789</v>
      </c>
      <c r="S8870" t="s">
        <v>1465</v>
      </c>
      <c r="U8870" t="s">
        <v>1465</v>
      </c>
      <c r="W8870" t="s">
        <v>1465</v>
      </c>
      <c r="Y8870" t="s">
        <v>1465</v>
      </c>
      <c r="AA8870" t="s">
        <v>1465</v>
      </c>
      <c r="AC8870" t="s">
        <v>1465</v>
      </c>
      <c r="AE8870">
        <f t="shared" si="138"/>
        <v>2007</v>
      </c>
    </row>
    <row r="8871" spans="1:31" x14ac:dyDescent="0.25">
      <c r="A8871" s="7">
        <v>8868</v>
      </c>
      <c r="B8871" s="8">
        <v>39110</v>
      </c>
      <c r="C8871" t="s">
        <v>3</v>
      </c>
      <c r="D8871" t="s">
        <v>102</v>
      </c>
      <c r="E8871" t="s">
        <v>9</v>
      </c>
      <c r="F8871" t="s">
        <v>787</v>
      </c>
      <c r="G8871" t="s">
        <v>377</v>
      </c>
      <c r="H8871" s="135" t="s">
        <v>1496</v>
      </c>
      <c r="I8871" t="s">
        <v>1455</v>
      </c>
      <c r="J8871" s="20">
        <v>23</v>
      </c>
      <c r="K8871" s="20" t="s">
        <v>3</v>
      </c>
      <c r="L8871" t="s">
        <v>1464</v>
      </c>
      <c r="M8871" s="20">
        <v>3.7199999999999998</v>
      </c>
      <c r="N8871" s="20">
        <v>2.5300000000000002</v>
      </c>
      <c r="AE8871">
        <f t="shared" si="138"/>
        <v>2007</v>
      </c>
    </row>
    <row r="8872" spans="1:31" x14ac:dyDescent="0.25">
      <c r="A8872" s="7">
        <v>8869</v>
      </c>
      <c r="B8872" s="8">
        <v>39110</v>
      </c>
      <c r="C8872" t="s">
        <v>3</v>
      </c>
      <c r="D8872" t="s">
        <v>830</v>
      </c>
      <c r="E8872" t="s">
        <v>9</v>
      </c>
      <c r="F8872" t="s">
        <v>787</v>
      </c>
      <c r="G8872" t="s">
        <v>648</v>
      </c>
      <c r="H8872" s="136" t="s">
        <v>1812</v>
      </c>
      <c r="I8872" t="s">
        <v>1455</v>
      </c>
      <c r="J8872" s="20">
        <v>19</v>
      </c>
      <c r="K8872" s="20" t="s">
        <v>3</v>
      </c>
      <c r="L8872" t="s">
        <v>1464</v>
      </c>
      <c r="M8872" s="20">
        <v>3.16</v>
      </c>
      <c r="N8872" s="20">
        <v>2.09</v>
      </c>
      <c r="AE8872">
        <f t="shared" si="138"/>
        <v>2007</v>
      </c>
    </row>
    <row r="8873" spans="1:31" x14ac:dyDescent="0.25">
      <c r="A8873" s="7">
        <v>8870</v>
      </c>
      <c r="B8873" s="8">
        <v>39110</v>
      </c>
      <c r="C8873" t="s">
        <v>3</v>
      </c>
      <c r="D8873" t="s">
        <v>830</v>
      </c>
      <c r="E8873" t="s">
        <v>9</v>
      </c>
      <c r="F8873" t="s">
        <v>787</v>
      </c>
      <c r="G8873" t="s">
        <v>648</v>
      </c>
      <c r="H8873" s="136" t="s">
        <v>1812</v>
      </c>
      <c r="I8873" t="s">
        <v>1455</v>
      </c>
      <c r="J8873" s="20">
        <v>19</v>
      </c>
      <c r="K8873" s="20" t="s">
        <v>3</v>
      </c>
      <c r="L8873" t="s">
        <v>1464</v>
      </c>
      <c r="M8873" s="20">
        <v>3.16</v>
      </c>
      <c r="N8873" s="20">
        <v>2.09</v>
      </c>
      <c r="AE8873">
        <f t="shared" si="138"/>
        <v>2007</v>
      </c>
    </row>
    <row r="8874" spans="1:31" x14ac:dyDescent="0.25">
      <c r="A8874" s="7">
        <v>8871</v>
      </c>
      <c r="B8874" s="8">
        <v>39110</v>
      </c>
      <c r="C8874" t="s">
        <v>3</v>
      </c>
      <c r="D8874" t="s">
        <v>787</v>
      </c>
      <c r="E8874" t="s">
        <v>9</v>
      </c>
      <c r="F8874" t="s">
        <v>830</v>
      </c>
      <c r="G8874" t="s">
        <v>648</v>
      </c>
      <c r="H8874" s="136" t="s">
        <v>1812</v>
      </c>
      <c r="I8874" t="s">
        <v>1455</v>
      </c>
      <c r="J8874" s="20">
        <v>19</v>
      </c>
      <c r="K8874" s="20" t="s">
        <v>3</v>
      </c>
      <c r="L8874" t="s">
        <v>1464</v>
      </c>
      <c r="M8874" s="20">
        <v>3.16</v>
      </c>
      <c r="N8874" s="20">
        <v>2.09</v>
      </c>
      <c r="AE8874">
        <f t="shared" si="138"/>
        <v>2007</v>
      </c>
    </row>
    <row r="8875" spans="1:31" x14ac:dyDescent="0.25">
      <c r="A8875" s="7">
        <v>8872</v>
      </c>
      <c r="B8875" s="8">
        <v>39110</v>
      </c>
      <c r="C8875" t="s">
        <v>3</v>
      </c>
      <c r="D8875" t="s">
        <v>787</v>
      </c>
      <c r="E8875" t="s">
        <v>9</v>
      </c>
      <c r="F8875" t="s">
        <v>830</v>
      </c>
      <c r="G8875" t="s">
        <v>648</v>
      </c>
      <c r="H8875" s="136" t="s">
        <v>1812</v>
      </c>
      <c r="I8875" t="s">
        <v>1455</v>
      </c>
      <c r="J8875" s="20">
        <v>19</v>
      </c>
      <c r="K8875" s="20" t="s">
        <v>3</v>
      </c>
      <c r="L8875" t="s">
        <v>1464</v>
      </c>
      <c r="M8875" s="20">
        <v>3.16</v>
      </c>
      <c r="N8875" s="20">
        <v>2.09</v>
      </c>
      <c r="AE8875">
        <f t="shared" si="138"/>
        <v>2007</v>
      </c>
    </row>
    <row r="8876" spans="1:31" x14ac:dyDescent="0.25">
      <c r="A8876" s="7">
        <v>8873</v>
      </c>
      <c r="B8876" s="8">
        <v>39110</v>
      </c>
      <c r="C8876" t="s">
        <v>3</v>
      </c>
      <c r="D8876" t="s">
        <v>543</v>
      </c>
      <c r="E8876" t="s">
        <v>9</v>
      </c>
      <c r="F8876" t="s">
        <v>270</v>
      </c>
      <c r="G8876" t="s">
        <v>648</v>
      </c>
      <c r="H8876" s="135" t="s">
        <v>1791</v>
      </c>
      <c r="I8876" t="s">
        <v>1454</v>
      </c>
      <c r="J8876" s="20">
        <v>11</v>
      </c>
      <c r="K8876" s="20" t="s">
        <v>1465</v>
      </c>
      <c r="L8876" t="s">
        <v>1466</v>
      </c>
      <c r="M8876" s="20">
        <v>2.75</v>
      </c>
      <c r="N8876" s="20">
        <v>2.75</v>
      </c>
      <c r="AE8876">
        <f t="shared" si="138"/>
        <v>2007</v>
      </c>
    </row>
    <row r="8877" spans="1:31" x14ac:dyDescent="0.25">
      <c r="A8877" s="7">
        <v>8874</v>
      </c>
      <c r="B8877" s="8">
        <v>39110</v>
      </c>
      <c r="C8877" t="s">
        <v>3</v>
      </c>
      <c r="D8877" t="s">
        <v>276</v>
      </c>
      <c r="E8877" t="s">
        <v>9</v>
      </c>
      <c r="F8877" t="s">
        <v>45</v>
      </c>
      <c r="G8877" t="s">
        <v>648</v>
      </c>
      <c r="H8877" s="135" t="s">
        <v>1935</v>
      </c>
      <c r="I8877" t="s">
        <v>1454</v>
      </c>
      <c r="J8877" s="20">
        <v>10</v>
      </c>
      <c r="K8877" s="20" t="s">
        <v>9</v>
      </c>
      <c r="L8877" t="s">
        <v>1464</v>
      </c>
      <c r="M8877" s="20">
        <v>2.2000000000000002</v>
      </c>
      <c r="N8877" s="20">
        <v>3.8</v>
      </c>
      <c r="AE8877">
        <f t="shared" si="138"/>
        <v>2007</v>
      </c>
    </row>
    <row r="8878" spans="1:31" x14ac:dyDescent="0.25">
      <c r="A8878" s="7">
        <v>8875</v>
      </c>
      <c r="B8878" s="8">
        <v>39110</v>
      </c>
      <c r="C8878" t="s">
        <v>3</v>
      </c>
      <c r="D8878" t="s">
        <v>543</v>
      </c>
      <c r="E8878" t="s">
        <v>9</v>
      </c>
      <c r="F8878" t="s">
        <v>521</v>
      </c>
      <c r="G8878" t="s">
        <v>648</v>
      </c>
      <c r="H8878" s="136" t="s">
        <v>1496</v>
      </c>
      <c r="I8878" t="s">
        <v>1454</v>
      </c>
      <c r="J8878" s="20">
        <v>25</v>
      </c>
      <c r="K8878" s="20" t="s">
        <v>3</v>
      </c>
      <c r="L8878" t="s">
        <v>1464</v>
      </c>
      <c r="M8878" s="20">
        <v>8</v>
      </c>
      <c r="N8878" s="20">
        <v>5.5</v>
      </c>
      <c r="AE8878">
        <f t="shared" si="138"/>
        <v>2007</v>
      </c>
    </row>
    <row r="8879" spans="1:31" x14ac:dyDescent="0.25">
      <c r="A8879" s="7">
        <v>8876</v>
      </c>
      <c r="B8879" s="8">
        <v>39110</v>
      </c>
      <c r="C8879" t="s">
        <v>3</v>
      </c>
      <c r="D8879" t="s">
        <v>459</v>
      </c>
      <c r="E8879" t="s">
        <v>9</v>
      </c>
      <c r="F8879" t="s">
        <v>126</v>
      </c>
      <c r="G8879" t="s">
        <v>24</v>
      </c>
      <c r="H8879" s="135" t="s">
        <v>1493</v>
      </c>
      <c r="I8879" t="s">
        <v>1454</v>
      </c>
      <c r="J8879" s="20">
        <v>38</v>
      </c>
      <c r="K8879" s="20" t="s">
        <v>9</v>
      </c>
      <c r="L8879" t="s">
        <v>1464</v>
      </c>
      <c r="M8879" s="20">
        <v>8.36</v>
      </c>
      <c r="N8879" s="20">
        <v>11.64</v>
      </c>
      <c r="AE8879">
        <f t="shared" si="138"/>
        <v>2007</v>
      </c>
    </row>
    <row r="8880" spans="1:31" x14ac:dyDescent="0.25">
      <c r="A8880" s="7">
        <v>8877</v>
      </c>
      <c r="B8880" s="8">
        <v>39111</v>
      </c>
      <c r="C8880" t="s">
        <v>3</v>
      </c>
      <c r="D8880" t="s">
        <v>704</v>
      </c>
      <c r="E8880" t="s">
        <v>9</v>
      </c>
      <c r="F8880" t="s">
        <v>331</v>
      </c>
      <c r="G8880" t="s">
        <v>24</v>
      </c>
      <c r="H8880" s="135" t="s">
        <v>1493</v>
      </c>
      <c r="I8880" t="s">
        <v>1454</v>
      </c>
      <c r="J8880" s="20">
        <v>37</v>
      </c>
      <c r="K8880" s="20" t="s">
        <v>9</v>
      </c>
      <c r="L8880" t="s">
        <v>1463</v>
      </c>
      <c r="M8880" s="20">
        <v>8.8800000000000008</v>
      </c>
      <c r="N8880" s="20">
        <v>10.62</v>
      </c>
      <c r="AE8880">
        <f t="shared" si="138"/>
        <v>2007</v>
      </c>
    </row>
    <row r="8881" spans="1:31" x14ac:dyDescent="0.25">
      <c r="A8881" s="7">
        <v>8878</v>
      </c>
      <c r="B8881" s="8">
        <v>39111</v>
      </c>
      <c r="C8881" t="s">
        <v>3</v>
      </c>
      <c r="D8881" t="s">
        <v>213</v>
      </c>
      <c r="E8881" t="s">
        <v>9</v>
      </c>
      <c r="F8881" t="s">
        <v>833</v>
      </c>
      <c r="G8881" t="s">
        <v>377</v>
      </c>
      <c r="H8881" s="135" t="s">
        <v>2428</v>
      </c>
      <c r="I8881" t="s">
        <v>1454</v>
      </c>
      <c r="J8881" s="20">
        <v>43</v>
      </c>
      <c r="K8881" s="20" t="s">
        <v>9</v>
      </c>
      <c r="L8881" t="s">
        <v>1463</v>
      </c>
      <c r="M8881" s="20">
        <v>10.32</v>
      </c>
      <c r="N8881" s="20">
        <v>12.18</v>
      </c>
      <c r="AE8881">
        <f t="shared" si="138"/>
        <v>2007</v>
      </c>
    </row>
    <row r="8882" spans="1:31" x14ac:dyDescent="0.25">
      <c r="A8882" s="7">
        <v>8879</v>
      </c>
      <c r="B8882" s="8">
        <v>39111</v>
      </c>
      <c r="C8882" t="s">
        <v>3</v>
      </c>
      <c r="D8882" t="s">
        <v>704</v>
      </c>
      <c r="E8882" t="s">
        <v>9</v>
      </c>
      <c r="F8882" t="s">
        <v>331</v>
      </c>
      <c r="G8882" t="s">
        <v>648</v>
      </c>
      <c r="H8882" s="135" t="s">
        <v>1833</v>
      </c>
      <c r="I8882" t="s">
        <v>1454</v>
      </c>
      <c r="J8882" s="20">
        <v>4</v>
      </c>
      <c r="K8882" s="20" t="s">
        <v>9</v>
      </c>
      <c r="L8882" t="s">
        <v>1463</v>
      </c>
      <c r="M8882" s="20">
        <v>0.96</v>
      </c>
      <c r="N8882" s="20">
        <v>2.04</v>
      </c>
      <c r="AE8882">
        <f t="shared" si="138"/>
        <v>2007</v>
      </c>
    </row>
    <row r="8883" spans="1:31" x14ac:dyDescent="0.25">
      <c r="A8883" s="7">
        <v>8880</v>
      </c>
      <c r="B8883" s="8">
        <v>39111</v>
      </c>
      <c r="C8883" t="s">
        <v>3</v>
      </c>
      <c r="D8883" t="s">
        <v>469</v>
      </c>
      <c r="E8883" t="s">
        <v>9</v>
      </c>
      <c r="F8883" t="s">
        <v>331</v>
      </c>
      <c r="G8883" t="s">
        <v>648</v>
      </c>
      <c r="H8883" s="136" t="s">
        <v>2078</v>
      </c>
      <c r="I8883" t="s">
        <v>1455</v>
      </c>
      <c r="J8883" s="20">
        <v>7</v>
      </c>
      <c r="K8883" s="20" t="s">
        <v>3</v>
      </c>
      <c r="L8883" t="s">
        <v>1464</v>
      </c>
      <c r="M8883" s="20">
        <v>1.48</v>
      </c>
      <c r="N8883" s="20">
        <v>0.77</v>
      </c>
      <c r="AE8883">
        <f t="shared" si="138"/>
        <v>2007</v>
      </c>
    </row>
    <row r="8884" spans="1:31" x14ac:dyDescent="0.25">
      <c r="A8884" s="7">
        <v>8881</v>
      </c>
      <c r="B8884" s="8">
        <v>39111</v>
      </c>
      <c r="C8884" t="s">
        <v>3</v>
      </c>
      <c r="D8884" t="s">
        <v>563</v>
      </c>
      <c r="E8884" t="s">
        <v>9</v>
      </c>
      <c r="F8884" t="s">
        <v>331</v>
      </c>
      <c r="G8884" t="s">
        <v>648</v>
      </c>
      <c r="H8884" s="136" t="s">
        <v>1812</v>
      </c>
      <c r="I8884" t="s">
        <v>1455</v>
      </c>
      <c r="J8884" s="20">
        <v>7</v>
      </c>
      <c r="K8884" s="20" t="s">
        <v>3</v>
      </c>
      <c r="L8884" t="s">
        <v>1464</v>
      </c>
      <c r="M8884" s="20">
        <v>1.48</v>
      </c>
      <c r="N8884" s="20">
        <v>0.77</v>
      </c>
      <c r="AE8884">
        <f t="shared" si="138"/>
        <v>2007</v>
      </c>
    </row>
    <row r="8885" spans="1:31" x14ac:dyDescent="0.25">
      <c r="A8885" s="7">
        <v>8882</v>
      </c>
      <c r="B8885" s="8">
        <v>39111</v>
      </c>
      <c r="C8885" t="s">
        <v>3</v>
      </c>
      <c r="D8885" t="s">
        <v>123</v>
      </c>
      <c r="E8885" t="s">
        <v>9</v>
      </c>
      <c r="F8885" t="s">
        <v>331</v>
      </c>
      <c r="G8885" t="s">
        <v>648</v>
      </c>
      <c r="H8885" s="135" t="s">
        <v>2062</v>
      </c>
      <c r="I8885" t="s">
        <v>1454</v>
      </c>
      <c r="J8885" s="20">
        <v>24</v>
      </c>
      <c r="K8885" s="20" t="s">
        <v>3</v>
      </c>
      <c r="L8885" t="s">
        <v>1463</v>
      </c>
      <c r="M8885" s="20">
        <v>7.24</v>
      </c>
      <c r="N8885" s="20">
        <v>5.76</v>
      </c>
      <c r="AE8885">
        <f t="shared" si="138"/>
        <v>2007</v>
      </c>
    </row>
    <row r="8886" spans="1:31" x14ac:dyDescent="0.25">
      <c r="A8886" s="7">
        <v>8883</v>
      </c>
      <c r="B8886" s="8">
        <v>39111</v>
      </c>
      <c r="C8886" t="s">
        <v>3</v>
      </c>
      <c r="D8886" t="s">
        <v>857</v>
      </c>
      <c r="E8886" t="s">
        <v>9</v>
      </c>
      <c r="F8886" t="s">
        <v>331</v>
      </c>
      <c r="G8886" t="s">
        <v>648</v>
      </c>
      <c r="H8886" s="135" t="s">
        <v>2062</v>
      </c>
      <c r="I8886" t="s">
        <v>1454</v>
      </c>
      <c r="J8886" s="20">
        <v>47</v>
      </c>
      <c r="K8886" s="20" t="s">
        <v>3</v>
      </c>
      <c r="L8886" t="s">
        <v>1464</v>
      </c>
      <c r="M8886" s="20">
        <v>14.16</v>
      </c>
      <c r="N8886" s="20">
        <v>10.34</v>
      </c>
      <c r="AE8886">
        <f t="shared" si="138"/>
        <v>2007</v>
      </c>
    </row>
    <row r="8887" spans="1:31" x14ac:dyDescent="0.25">
      <c r="A8887" s="7">
        <v>8884</v>
      </c>
      <c r="B8887" s="8">
        <v>39111</v>
      </c>
      <c r="C8887" t="s">
        <v>3</v>
      </c>
      <c r="D8887" t="s">
        <v>123</v>
      </c>
      <c r="E8887" t="s">
        <v>9</v>
      </c>
      <c r="F8887" t="s">
        <v>331</v>
      </c>
      <c r="G8887" t="s">
        <v>648</v>
      </c>
      <c r="H8887" s="135" t="s">
        <v>1952</v>
      </c>
      <c r="I8887" t="s">
        <v>1454</v>
      </c>
      <c r="J8887" s="20">
        <v>57</v>
      </c>
      <c r="K8887" s="20" t="s">
        <v>3</v>
      </c>
      <c r="L8887" t="s">
        <v>1464</v>
      </c>
      <c r="M8887" s="20">
        <v>16.96</v>
      </c>
      <c r="N8887" s="20">
        <v>12.54</v>
      </c>
      <c r="AE8887">
        <f t="shared" si="138"/>
        <v>2007</v>
      </c>
    </row>
    <row r="8888" spans="1:31" x14ac:dyDescent="0.25">
      <c r="A8888" s="7">
        <v>8885</v>
      </c>
      <c r="B8888" s="8">
        <v>39111</v>
      </c>
      <c r="C8888" t="s">
        <v>3</v>
      </c>
      <c r="D8888" t="s">
        <v>524</v>
      </c>
      <c r="E8888" t="s">
        <v>9</v>
      </c>
      <c r="F8888" t="s">
        <v>727</v>
      </c>
      <c r="G8888" t="s">
        <v>648</v>
      </c>
      <c r="H8888" s="135" t="s">
        <v>1969</v>
      </c>
      <c r="I8888" t="s">
        <v>1454</v>
      </c>
      <c r="J8888" s="20">
        <v>82</v>
      </c>
      <c r="K8888" s="20" t="s">
        <v>9</v>
      </c>
      <c r="L8888" t="s">
        <v>1464</v>
      </c>
      <c r="M8888" s="20">
        <v>18.04</v>
      </c>
      <c r="N8888" s="20">
        <v>23.96</v>
      </c>
      <c r="AE8888">
        <f t="shared" si="138"/>
        <v>2007</v>
      </c>
    </row>
    <row r="8889" spans="1:31" x14ac:dyDescent="0.25">
      <c r="A8889" s="7">
        <v>8886</v>
      </c>
      <c r="B8889" s="8">
        <v>39111</v>
      </c>
      <c r="C8889" t="s">
        <v>3</v>
      </c>
      <c r="D8889" t="s">
        <v>271</v>
      </c>
      <c r="E8889" t="s">
        <v>9</v>
      </c>
      <c r="F8889" t="s">
        <v>53</v>
      </c>
      <c r="G8889" t="s">
        <v>648</v>
      </c>
      <c r="H8889" s="135" t="s">
        <v>2203</v>
      </c>
      <c r="I8889" t="s">
        <v>1454</v>
      </c>
      <c r="J8889" s="20">
        <v>15</v>
      </c>
      <c r="K8889" s="20" t="s">
        <v>1465</v>
      </c>
      <c r="L8889" t="s">
        <v>1466</v>
      </c>
      <c r="M8889" s="20">
        <v>3.75</v>
      </c>
      <c r="N8889" s="20">
        <v>3.75</v>
      </c>
      <c r="AE8889">
        <f t="shared" si="138"/>
        <v>2007</v>
      </c>
    </row>
    <row r="8890" spans="1:31" x14ac:dyDescent="0.25">
      <c r="A8890" s="7">
        <v>8887</v>
      </c>
      <c r="B8890" s="8">
        <v>39111</v>
      </c>
      <c r="C8890" t="s">
        <v>3</v>
      </c>
      <c r="D8890" t="s">
        <v>851</v>
      </c>
      <c r="E8890" t="s">
        <v>9</v>
      </c>
      <c r="F8890" t="s">
        <v>331</v>
      </c>
      <c r="G8890" t="s">
        <v>648</v>
      </c>
      <c r="H8890" s="136" t="s">
        <v>1496</v>
      </c>
      <c r="I8890" t="s">
        <v>1454</v>
      </c>
      <c r="J8890" s="20">
        <v>16</v>
      </c>
      <c r="K8890" s="20" t="s">
        <v>9</v>
      </c>
      <c r="L8890" t="s">
        <v>1464</v>
      </c>
      <c r="M8890" s="20">
        <v>3.52</v>
      </c>
      <c r="N8890" s="20">
        <v>5.48</v>
      </c>
      <c r="AE8890">
        <f t="shared" si="138"/>
        <v>2007</v>
      </c>
    </row>
    <row r="8891" spans="1:31" x14ac:dyDescent="0.25">
      <c r="A8891" s="7">
        <v>8888</v>
      </c>
      <c r="B8891" s="8">
        <v>39111</v>
      </c>
      <c r="C8891" t="s">
        <v>3</v>
      </c>
      <c r="D8891" t="s">
        <v>563</v>
      </c>
      <c r="E8891" t="s">
        <v>9</v>
      </c>
      <c r="F8891" t="s">
        <v>331</v>
      </c>
      <c r="G8891" t="s">
        <v>648</v>
      </c>
      <c r="H8891" s="136" t="s">
        <v>1496</v>
      </c>
      <c r="I8891" t="s">
        <v>1458</v>
      </c>
      <c r="J8891" s="20">
        <v>17</v>
      </c>
      <c r="K8891" s="20" t="s">
        <v>1465</v>
      </c>
      <c r="L8891" t="s">
        <v>1466</v>
      </c>
      <c r="M8891" s="20">
        <v>10</v>
      </c>
      <c r="N8891" s="20">
        <v>30</v>
      </c>
      <c r="AE8891">
        <f t="shared" si="138"/>
        <v>2007</v>
      </c>
    </row>
    <row r="8892" spans="1:31" x14ac:dyDescent="0.25">
      <c r="A8892" s="7">
        <v>8889</v>
      </c>
      <c r="B8892" s="8">
        <v>39111</v>
      </c>
      <c r="C8892" t="s">
        <v>3</v>
      </c>
      <c r="D8892" t="s">
        <v>112</v>
      </c>
      <c r="E8892" t="s">
        <v>9</v>
      </c>
      <c r="F8892" t="s">
        <v>734</v>
      </c>
      <c r="G8892" t="s">
        <v>732</v>
      </c>
      <c r="H8892" s="135" t="s">
        <v>2429</v>
      </c>
      <c r="I8892" t="s">
        <v>1454</v>
      </c>
      <c r="J8892" s="20">
        <v>37</v>
      </c>
      <c r="K8892" s="20" t="s">
        <v>1465</v>
      </c>
      <c r="L8892" t="s">
        <v>1466</v>
      </c>
      <c r="M8892" s="20">
        <v>9.25</v>
      </c>
      <c r="N8892" s="20">
        <v>9.25</v>
      </c>
      <c r="AE8892">
        <f t="shared" si="138"/>
        <v>2007</v>
      </c>
    </row>
    <row r="8893" spans="1:31" x14ac:dyDescent="0.25">
      <c r="A8893" s="7">
        <v>8890</v>
      </c>
      <c r="B8893" s="8">
        <v>39112</v>
      </c>
      <c r="C8893" t="s">
        <v>3</v>
      </c>
      <c r="D8893" t="s">
        <v>786</v>
      </c>
      <c r="E8893" t="s">
        <v>9</v>
      </c>
      <c r="F8893" t="s">
        <v>122</v>
      </c>
      <c r="G8893" t="s">
        <v>24</v>
      </c>
      <c r="H8893" s="135" t="s">
        <v>1497</v>
      </c>
      <c r="I8893" t="s">
        <v>1454</v>
      </c>
      <c r="J8893" s="20">
        <v>28</v>
      </c>
      <c r="K8893" s="20" t="s">
        <v>9</v>
      </c>
      <c r="L8893" t="s">
        <v>1464</v>
      </c>
      <c r="M8893" s="20">
        <v>6.16</v>
      </c>
      <c r="N8893" s="20">
        <v>8.84</v>
      </c>
      <c r="AE8893">
        <f t="shared" si="138"/>
        <v>2007</v>
      </c>
    </row>
    <row r="8894" spans="1:31" x14ac:dyDescent="0.25">
      <c r="A8894" s="7">
        <v>8891</v>
      </c>
      <c r="B8894" s="8">
        <v>39112</v>
      </c>
      <c r="C8894" t="s">
        <v>3</v>
      </c>
      <c r="D8894" t="s">
        <v>411</v>
      </c>
      <c r="E8894" t="s">
        <v>9</v>
      </c>
      <c r="F8894" t="s">
        <v>134</v>
      </c>
      <c r="G8894" t="s">
        <v>377</v>
      </c>
      <c r="H8894" s="9" t="s">
        <v>2159</v>
      </c>
      <c r="I8894" t="s">
        <v>1456</v>
      </c>
      <c r="J8894" s="20">
        <v>91</v>
      </c>
      <c r="K8894" s="20" t="s">
        <v>3</v>
      </c>
      <c r="L8894" t="s">
        <v>1463</v>
      </c>
      <c r="M8894" s="20">
        <v>24.66</v>
      </c>
      <c r="N8894" s="20">
        <v>21.84</v>
      </c>
      <c r="O8894" t="s">
        <v>3</v>
      </c>
      <c r="P8894" s="13" t="s">
        <v>494</v>
      </c>
      <c r="Q8894" t="s">
        <v>1465</v>
      </c>
      <c r="S8894" t="s">
        <v>1465</v>
      </c>
      <c r="U8894" t="s">
        <v>1465</v>
      </c>
      <c r="W8894" t="s">
        <v>1465</v>
      </c>
      <c r="Y8894" t="s">
        <v>1465</v>
      </c>
      <c r="AA8894" t="s">
        <v>1465</v>
      </c>
      <c r="AC8894" t="s">
        <v>1465</v>
      </c>
      <c r="AE8894">
        <f t="shared" si="138"/>
        <v>2007</v>
      </c>
    </row>
    <row r="8895" spans="1:31" x14ac:dyDescent="0.25">
      <c r="A8895" s="7">
        <v>8892</v>
      </c>
      <c r="B8895" s="8">
        <v>39112</v>
      </c>
      <c r="C8895" t="s">
        <v>3</v>
      </c>
      <c r="D8895" t="s">
        <v>678</v>
      </c>
      <c r="E8895" t="s">
        <v>9</v>
      </c>
      <c r="F8895" t="s">
        <v>375</v>
      </c>
      <c r="G8895" t="s">
        <v>648</v>
      </c>
      <c r="H8895" s="136" t="s">
        <v>1496</v>
      </c>
      <c r="I8895" t="s">
        <v>1454</v>
      </c>
      <c r="J8895" s="20">
        <v>18</v>
      </c>
      <c r="K8895" s="20" t="s">
        <v>9</v>
      </c>
      <c r="L8895" t="s">
        <v>1463</v>
      </c>
      <c r="M8895" s="20">
        <v>4.32</v>
      </c>
      <c r="N8895" s="20">
        <v>5.68</v>
      </c>
      <c r="AE8895">
        <f t="shared" si="138"/>
        <v>2007</v>
      </c>
    </row>
    <row r="8896" spans="1:31" x14ac:dyDescent="0.25">
      <c r="A8896" s="7">
        <v>8893</v>
      </c>
      <c r="B8896" s="8">
        <v>39113</v>
      </c>
      <c r="C8896" t="s">
        <v>3</v>
      </c>
      <c r="D8896" t="s">
        <v>72</v>
      </c>
      <c r="E8896" t="s">
        <v>9</v>
      </c>
      <c r="F8896" t="s">
        <v>268</v>
      </c>
      <c r="G8896" t="s">
        <v>569</v>
      </c>
      <c r="H8896" s="136" t="s">
        <v>1748</v>
      </c>
      <c r="I8896" t="s">
        <v>1454</v>
      </c>
      <c r="J8896" s="20">
        <v>5</v>
      </c>
      <c r="K8896" s="20" t="s">
        <v>1465</v>
      </c>
      <c r="L8896" t="s">
        <v>1466</v>
      </c>
      <c r="M8896" s="20">
        <v>1.25</v>
      </c>
      <c r="N8896" s="20">
        <v>1.25</v>
      </c>
      <c r="AE8896">
        <f t="shared" si="138"/>
        <v>2007</v>
      </c>
    </row>
    <row r="8897" spans="1:31" x14ac:dyDescent="0.25">
      <c r="A8897" s="7">
        <v>8894</v>
      </c>
      <c r="B8897" s="8">
        <v>39113</v>
      </c>
      <c r="C8897" t="s">
        <v>3</v>
      </c>
      <c r="D8897" t="s">
        <v>857</v>
      </c>
      <c r="E8897" t="s">
        <v>9</v>
      </c>
      <c r="F8897" t="s">
        <v>331</v>
      </c>
      <c r="G8897" t="s">
        <v>14</v>
      </c>
      <c r="H8897" s="135" t="s">
        <v>1507</v>
      </c>
      <c r="I8897" t="s">
        <v>1454</v>
      </c>
      <c r="J8897" s="20">
        <v>28</v>
      </c>
      <c r="K8897" s="20" t="s">
        <v>3</v>
      </c>
      <c r="L8897" t="s">
        <v>1464</v>
      </c>
      <c r="M8897" s="20">
        <v>8.84</v>
      </c>
      <c r="N8897" s="20">
        <v>6.16</v>
      </c>
      <c r="AE8897">
        <f t="shared" si="138"/>
        <v>2007</v>
      </c>
    </row>
    <row r="8898" spans="1:31" x14ac:dyDescent="0.25">
      <c r="A8898" s="7">
        <v>8895</v>
      </c>
      <c r="B8898" s="8">
        <v>39113</v>
      </c>
      <c r="C8898" t="s">
        <v>3</v>
      </c>
      <c r="D8898" t="s">
        <v>711</v>
      </c>
      <c r="E8898" t="s">
        <v>9</v>
      </c>
      <c r="F8898" t="s">
        <v>268</v>
      </c>
      <c r="G8898" t="s">
        <v>714</v>
      </c>
      <c r="H8898" s="135" t="s">
        <v>2004</v>
      </c>
      <c r="I8898" t="s">
        <v>1456</v>
      </c>
      <c r="J8898" s="20">
        <v>83</v>
      </c>
      <c r="K8898" s="20" t="s">
        <v>9</v>
      </c>
      <c r="L8898" t="s">
        <v>1464</v>
      </c>
      <c r="M8898" s="20">
        <v>18.259999999999998</v>
      </c>
      <c r="N8898" s="20">
        <v>24.240000000000002</v>
      </c>
      <c r="O8898" t="s">
        <v>3</v>
      </c>
      <c r="P8898" s="13" t="s">
        <v>546</v>
      </c>
      <c r="Q8898" t="s">
        <v>3</v>
      </c>
      <c r="R8898" t="s">
        <v>766</v>
      </c>
      <c r="S8898" t="s">
        <v>3</v>
      </c>
      <c r="T8898" t="s">
        <v>281</v>
      </c>
      <c r="U8898" t="s">
        <v>3</v>
      </c>
      <c r="V8898" t="s">
        <v>250</v>
      </c>
      <c r="W8898" t="s">
        <v>9</v>
      </c>
      <c r="X8898" t="s">
        <v>233</v>
      </c>
      <c r="Y8898" t="s">
        <v>9</v>
      </c>
      <c r="Z8898" t="s">
        <v>259</v>
      </c>
      <c r="AA8898" t="s">
        <v>9</v>
      </c>
      <c r="AB8898" t="s">
        <v>682</v>
      </c>
      <c r="AC8898" t="s">
        <v>1465</v>
      </c>
      <c r="AE8898">
        <f t="shared" si="138"/>
        <v>2007</v>
      </c>
    </row>
    <row r="8899" spans="1:31" x14ac:dyDescent="0.25">
      <c r="A8899" s="7">
        <v>8896</v>
      </c>
      <c r="B8899" s="8">
        <v>39113</v>
      </c>
      <c r="C8899" t="s">
        <v>3</v>
      </c>
      <c r="D8899" t="s">
        <v>761</v>
      </c>
      <c r="E8899" t="s">
        <v>9</v>
      </c>
      <c r="F8899" t="s">
        <v>690</v>
      </c>
      <c r="G8899" t="s">
        <v>732</v>
      </c>
      <c r="H8899" s="135" t="s">
        <v>2406</v>
      </c>
      <c r="I8899" t="s">
        <v>1454</v>
      </c>
      <c r="J8899" s="20">
        <v>18</v>
      </c>
      <c r="K8899" s="20" t="s">
        <v>1465</v>
      </c>
      <c r="L8899" t="s">
        <v>1466</v>
      </c>
      <c r="M8899" s="20">
        <v>4.5</v>
      </c>
      <c r="N8899" s="20">
        <v>4.5</v>
      </c>
      <c r="AE8899">
        <f t="shared" si="138"/>
        <v>2007</v>
      </c>
    </row>
    <row r="8900" spans="1:31" x14ac:dyDescent="0.25">
      <c r="A8900" s="7">
        <v>8897</v>
      </c>
      <c r="B8900" s="8">
        <v>39114</v>
      </c>
      <c r="C8900" t="s">
        <v>3</v>
      </c>
      <c r="D8900" t="s">
        <v>350</v>
      </c>
      <c r="E8900" t="s">
        <v>9</v>
      </c>
      <c r="F8900" t="s">
        <v>767</v>
      </c>
      <c r="G8900" t="s">
        <v>732</v>
      </c>
      <c r="H8900" s="135" t="s">
        <v>2355</v>
      </c>
      <c r="I8900" t="s">
        <v>1454</v>
      </c>
      <c r="J8900" s="20">
        <v>38</v>
      </c>
      <c r="K8900" s="20" t="s">
        <v>3</v>
      </c>
      <c r="L8900" t="s">
        <v>1464</v>
      </c>
      <c r="M8900" s="20">
        <v>11.64</v>
      </c>
      <c r="N8900" s="20">
        <v>8.36</v>
      </c>
      <c r="AE8900">
        <f t="shared" ref="AE8900:AE8963" si="139">YEAR(B8900)</f>
        <v>2007</v>
      </c>
    </row>
    <row r="8901" spans="1:31" x14ac:dyDescent="0.25">
      <c r="A8901" s="7">
        <v>8898</v>
      </c>
      <c r="B8901" s="8">
        <v>39115</v>
      </c>
      <c r="C8901" t="s">
        <v>3</v>
      </c>
      <c r="D8901" t="s">
        <v>397</v>
      </c>
      <c r="E8901" t="s">
        <v>9</v>
      </c>
      <c r="F8901" t="s">
        <v>180</v>
      </c>
      <c r="G8901" t="s">
        <v>714</v>
      </c>
      <c r="H8901" s="135" t="s">
        <v>2031</v>
      </c>
      <c r="I8901" t="s">
        <v>1454</v>
      </c>
      <c r="J8901" s="20">
        <v>82</v>
      </c>
      <c r="K8901" s="20" t="s">
        <v>9</v>
      </c>
      <c r="L8901" t="s">
        <v>1464</v>
      </c>
      <c r="M8901" s="20">
        <v>18.04</v>
      </c>
      <c r="N8901" s="20">
        <v>23.96</v>
      </c>
      <c r="AE8901">
        <f t="shared" si="139"/>
        <v>2007</v>
      </c>
    </row>
    <row r="8902" spans="1:31" x14ac:dyDescent="0.25">
      <c r="A8902" s="7">
        <v>8899</v>
      </c>
      <c r="B8902" s="8">
        <v>39115</v>
      </c>
      <c r="C8902" t="s">
        <v>3</v>
      </c>
      <c r="D8902" t="s">
        <v>816</v>
      </c>
      <c r="E8902" t="s">
        <v>9</v>
      </c>
      <c r="F8902" t="s">
        <v>782</v>
      </c>
      <c r="G8902" t="s">
        <v>633</v>
      </c>
      <c r="H8902" s="135" t="s">
        <v>1496</v>
      </c>
      <c r="I8902" t="s">
        <v>1454</v>
      </c>
      <c r="J8902" s="20">
        <v>32</v>
      </c>
      <c r="K8902" s="20" t="s">
        <v>3</v>
      </c>
      <c r="L8902" t="s">
        <v>1464</v>
      </c>
      <c r="M8902" s="20">
        <v>9.9600000000000009</v>
      </c>
      <c r="N8902" s="20">
        <v>7.04</v>
      </c>
      <c r="AE8902">
        <f t="shared" si="139"/>
        <v>2007</v>
      </c>
    </row>
    <row r="8903" spans="1:31" x14ac:dyDescent="0.25">
      <c r="A8903" s="7">
        <v>8900</v>
      </c>
      <c r="B8903" s="8">
        <v>39115</v>
      </c>
      <c r="C8903" t="s">
        <v>3</v>
      </c>
      <c r="D8903" t="s">
        <v>845</v>
      </c>
      <c r="E8903" t="s">
        <v>9</v>
      </c>
      <c r="F8903" t="s">
        <v>837</v>
      </c>
      <c r="G8903" t="s">
        <v>648</v>
      </c>
      <c r="H8903" s="136" t="s">
        <v>1812</v>
      </c>
      <c r="I8903" t="s">
        <v>1454</v>
      </c>
      <c r="J8903" s="20">
        <v>19</v>
      </c>
      <c r="K8903" s="20" t="s">
        <v>3</v>
      </c>
      <c r="L8903" t="s">
        <v>1464</v>
      </c>
      <c r="M8903" s="20">
        <v>6.32</v>
      </c>
      <c r="N8903" s="20">
        <v>4.18</v>
      </c>
      <c r="AE8903">
        <f t="shared" si="139"/>
        <v>2007</v>
      </c>
    </row>
    <row r="8904" spans="1:31" x14ac:dyDescent="0.25">
      <c r="A8904" s="7">
        <v>8901</v>
      </c>
      <c r="B8904" s="8">
        <v>39115</v>
      </c>
      <c r="C8904" t="s">
        <v>3</v>
      </c>
      <c r="D8904" t="s">
        <v>791</v>
      </c>
      <c r="E8904" t="s">
        <v>9</v>
      </c>
      <c r="F8904" t="s">
        <v>787</v>
      </c>
      <c r="G8904" t="s">
        <v>648</v>
      </c>
      <c r="H8904" s="135" t="s">
        <v>1496</v>
      </c>
      <c r="I8904" t="s">
        <v>1455</v>
      </c>
      <c r="J8904" s="20">
        <v>33</v>
      </c>
      <c r="K8904" s="20" t="s">
        <v>9</v>
      </c>
      <c r="L8904" t="s">
        <v>1464</v>
      </c>
      <c r="M8904" s="20">
        <v>3.63</v>
      </c>
      <c r="N8904" s="20">
        <v>5.12</v>
      </c>
      <c r="AE8904">
        <f t="shared" si="139"/>
        <v>2007</v>
      </c>
    </row>
    <row r="8905" spans="1:31" x14ac:dyDescent="0.25">
      <c r="A8905" s="7">
        <v>8902</v>
      </c>
      <c r="B8905" s="8">
        <v>39115</v>
      </c>
      <c r="C8905" t="s">
        <v>3</v>
      </c>
      <c r="D8905" t="s">
        <v>229</v>
      </c>
      <c r="E8905" t="s">
        <v>9</v>
      </c>
      <c r="F8905" t="s">
        <v>180</v>
      </c>
      <c r="G8905" t="s">
        <v>648</v>
      </c>
      <c r="H8905" s="9" t="s">
        <v>1797</v>
      </c>
      <c r="I8905" t="s">
        <v>1456</v>
      </c>
      <c r="J8905" s="20">
        <v>148</v>
      </c>
      <c r="K8905" s="20" t="s">
        <v>3</v>
      </c>
      <c r="L8905" t="s">
        <v>1464</v>
      </c>
      <c r="M8905" s="20">
        <v>42.44</v>
      </c>
      <c r="N8905" s="20">
        <v>32.56</v>
      </c>
      <c r="O8905" t="s">
        <v>3</v>
      </c>
      <c r="P8905" s="13" t="s">
        <v>412</v>
      </c>
      <c r="Q8905" t="s">
        <v>1465</v>
      </c>
      <c r="S8905" t="s">
        <v>1465</v>
      </c>
      <c r="U8905" t="s">
        <v>1465</v>
      </c>
      <c r="W8905" t="s">
        <v>1465</v>
      </c>
      <c r="Y8905" t="s">
        <v>1465</v>
      </c>
      <c r="AA8905" t="s">
        <v>1465</v>
      </c>
      <c r="AC8905" t="s">
        <v>1465</v>
      </c>
      <c r="AE8905">
        <f t="shared" si="139"/>
        <v>2007</v>
      </c>
    </row>
    <row r="8906" spans="1:31" x14ac:dyDescent="0.25">
      <c r="A8906" s="7">
        <v>8903</v>
      </c>
      <c r="B8906" s="8">
        <v>39116</v>
      </c>
      <c r="C8906" t="s">
        <v>3</v>
      </c>
      <c r="D8906" t="s">
        <v>614</v>
      </c>
      <c r="E8906" t="s">
        <v>9</v>
      </c>
      <c r="F8906" t="s">
        <v>727</v>
      </c>
      <c r="G8906" t="s">
        <v>732</v>
      </c>
      <c r="H8906" s="135" t="s">
        <v>2254</v>
      </c>
      <c r="I8906" t="s">
        <v>1454</v>
      </c>
      <c r="J8906" s="20">
        <v>18</v>
      </c>
      <c r="K8906" s="20" t="s">
        <v>3</v>
      </c>
      <c r="L8906" t="s">
        <v>1464</v>
      </c>
      <c r="M8906" s="20">
        <v>6.04</v>
      </c>
      <c r="N8906" s="20">
        <v>3.96</v>
      </c>
      <c r="AE8906">
        <f t="shared" si="139"/>
        <v>2007</v>
      </c>
    </row>
    <row r="8907" spans="1:31" x14ac:dyDescent="0.25">
      <c r="A8907" s="7">
        <v>8904</v>
      </c>
      <c r="B8907" s="8">
        <v>39116</v>
      </c>
      <c r="C8907" t="s">
        <v>3</v>
      </c>
      <c r="D8907" t="s">
        <v>779</v>
      </c>
      <c r="E8907" t="s">
        <v>9</v>
      </c>
      <c r="F8907" t="s">
        <v>833</v>
      </c>
      <c r="G8907" t="s">
        <v>569</v>
      </c>
      <c r="H8907" s="135" t="s">
        <v>1709</v>
      </c>
      <c r="I8907" t="s">
        <v>1454</v>
      </c>
      <c r="J8907" s="20">
        <v>18</v>
      </c>
      <c r="K8907" s="20" t="s">
        <v>1465</v>
      </c>
      <c r="L8907" t="s">
        <v>1466</v>
      </c>
      <c r="M8907" s="20">
        <v>4.5</v>
      </c>
      <c r="N8907" s="20">
        <v>4.5</v>
      </c>
      <c r="AE8907">
        <f t="shared" si="139"/>
        <v>2007</v>
      </c>
    </row>
    <row r="8908" spans="1:31" x14ac:dyDescent="0.25">
      <c r="A8908" s="7">
        <v>8905</v>
      </c>
      <c r="B8908" s="8">
        <v>39116</v>
      </c>
      <c r="C8908" t="s">
        <v>3</v>
      </c>
      <c r="D8908" t="s">
        <v>832</v>
      </c>
      <c r="E8908" t="s">
        <v>9</v>
      </c>
      <c r="F8908" t="s">
        <v>787</v>
      </c>
      <c r="G8908" t="s">
        <v>633</v>
      </c>
      <c r="H8908" s="135" t="s">
        <v>1778</v>
      </c>
      <c r="I8908" t="s">
        <v>1455</v>
      </c>
      <c r="J8908" s="20">
        <v>20</v>
      </c>
      <c r="K8908" s="20" t="s">
        <v>3</v>
      </c>
      <c r="L8908" t="s">
        <v>1463</v>
      </c>
      <c r="M8908" s="20">
        <v>3.1</v>
      </c>
      <c r="N8908" s="20">
        <v>2.4</v>
      </c>
      <c r="AE8908">
        <f t="shared" si="139"/>
        <v>2007</v>
      </c>
    </row>
    <row r="8909" spans="1:31" x14ac:dyDescent="0.25">
      <c r="A8909" s="7">
        <v>8906</v>
      </c>
      <c r="B8909" s="8">
        <v>39116</v>
      </c>
      <c r="C8909" t="s">
        <v>3</v>
      </c>
      <c r="D8909" t="s">
        <v>543</v>
      </c>
      <c r="E8909" t="s">
        <v>9</v>
      </c>
      <c r="F8909" t="s">
        <v>597</v>
      </c>
      <c r="G8909" t="s">
        <v>648</v>
      </c>
      <c r="H8909" s="136" t="s">
        <v>1812</v>
      </c>
      <c r="I8909" t="s">
        <v>1454</v>
      </c>
      <c r="J8909" s="20">
        <v>7</v>
      </c>
      <c r="K8909" s="20" t="s">
        <v>1465</v>
      </c>
      <c r="L8909" t="s">
        <v>1466</v>
      </c>
      <c r="M8909" s="20">
        <v>1.75</v>
      </c>
      <c r="N8909" s="20">
        <v>1.75</v>
      </c>
      <c r="AE8909">
        <f t="shared" si="139"/>
        <v>2007</v>
      </c>
    </row>
    <row r="8910" spans="1:31" x14ac:dyDescent="0.25">
      <c r="A8910" s="7">
        <v>8907</v>
      </c>
      <c r="B8910" s="8">
        <v>39116</v>
      </c>
      <c r="C8910" t="s">
        <v>3</v>
      </c>
      <c r="D8910" t="s">
        <v>858</v>
      </c>
      <c r="E8910" t="s">
        <v>9</v>
      </c>
      <c r="F8910" t="s">
        <v>375</v>
      </c>
      <c r="G8910" t="s">
        <v>648</v>
      </c>
      <c r="H8910" s="135" t="s">
        <v>2095</v>
      </c>
      <c r="I8910" t="s">
        <v>1454</v>
      </c>
      <c r="J8910" s="20">
        <v>25</v>
      </c>
      <c r="K8910" s="20" t="s">
        <v>9</v>
      </c>
      <c r="L8910" t="s">
        <v>1464</v>
      </c>
      <c r="M8910" s="20">
        <v>5.5</v>
      </c>
      <c r="N8910" s="20">
        <v>8</v>
      </c>
      <c r="AE8910">
        <f t="shared" si="139"/>
        <v>2007</v>
      </c>
    </row>
    <row r="8911" spans="1:31" x14ac:dyDescent="0.25">
      <c r="A8911" s="7">
        <v>8908</v>
      </c>
      <c r="B8911" s="8">
        <v>39117</v>
      </c>
      <c r="C8911" t="s">
        <v>3</v>
      </c>
      <c r="D8911" t="s">
        <v>859</v>
      </c>
      <c r="E8911" t="s">
        <v>9</v>
      </c>
      <c r="F8911" t="s">
        <v>542</v>
      </c>
      <c r="G8911" t="s">
        <v>648</v>
      </c>
      <c r="H8911" s="135" t="s">
        <v>1792</v>
      </c>
      <c r="I8911" t="s">
        <v>1458</v>
      </c>
      <c r="J8911" s="20">
        <v>6</v>
      </c>
      <c r="K8911" s="20" t="s">
        <v>9</v>
      </c>
      <c r="L8911" t="s">
        <v>1463</v>
      </c>
      <c r="M8911" s="20">
        <v>30</v>
      </c>
      <c r="N8911" s="20">
        <v>10</v>
      </c>
      <c r="AE8911">
        <f t="shared" si="139"/>
        <v>2007</v>
      </c>
    </row>
    <row r="8912" spans="1:31" x14ac:dyDescent="0.25">
      <c r="A8912" s="7">
        <v>8909</v>
      </c>
      <c r="B8912" s="8">
        <v>39117</v>
      </c>
      <c r="C8912" t="s">
        <v>3</v>
      </c>
      <c r="D8912" t="s">
        <v>543</v>
      </c>
      <c r="E8912" t="s">
        <v>9</v>
      </c>
      <c r="F8912" t="s">
        <v>66</v>
      </c>
      <c r="G8912" t="s">
        <v>377</v>
      </c>
      <c r="H8912" s="9" t="s">
        <v>2426</v>
      </c>
      <c r="I8912" t="s">
        <v>1454</v>
      </c>
      <c r="J8912" s="20">
        <v>3</v>
      </c>
      <c r="K8912" s="20" t="s">
        <v>3</v>
      </c>
      <c r="L8912" t="s">
        <v>1464</v>
      </c>
      <c r="M8912" s="20">
        <v>1.8399999999999999</v>
      </c>
      <c r="N8912" s="20">
        <v>0.66</v>
      </c>
      <c r="AE8912">
        <f t="shared" si="139"/>
        <v>2007</v>
      </c>
    </row>
    <row r="8913" spans="1:31" x14ac:dyDescent="0.25">
      <c r="A8913" s="7">
        <v>8910</v>
      </c>
      <c r="B8913" s="8">
        <v>39117</v>
      </c>
      <c r="C8913" t="s">
        <v>3</v>
      </c>
      <c r="D8913" t="s">
        <v>835</v>
      </c>
      <c r="E8913" t="s">
        <v>9</v>
      </c>
      <c r="F8913" t="s">
        <v>839</v>
      </c>
      <c r="G8913" t="s">
        <v>648</v>
      </c>
      <c r="H8913" s="135" t="s">
        <v>1996</v>
      </c>
      <c r="I8913" t="s">
        <v>1454</v>
      </c>
      <c r="J8913" s="20">
        <v>13</v>
      </c>
      <c r="K8913" s="20" t="s">
        <v>3</v>
      </c>
      <c r="L8913" t="s">
        <v>1463</v>
      </c>
      <c r="M8913" s="20">
        <v>4.38</v>
      </c>
      <c r="N8913" s="20">
        <v>3.12</v>
      </c>
      <c r="AE8913">
        <f t="shared" si="139"/>
        <v>2007</v>
      </c>
    </row>
    <row r="8914" spans="1:31" x14ac:dyDescent="0.25">
      <c r="A8914" s="7">
        <v>8911</v>
      </c>
      <c r="B8914" s="8">
        <v>39117</v>
      </c>
      <c r="C8914" t="s">
        <v>3</v>
      </c>
      <c r="D8914" t="s">
        <v>295</v>
      </c>
      <c r="E8914" t="s">
        <v>9</v>
      </c>
      <c r="F8914" t="s">
        <v>624</v>
      </c>
      <c r="G8914" t="s">
        <v>569</v>
      </c>
      <c r="H8914" s="9" t="s">
        <v>2247</v>
      </c>
      <c r="I8914" t="s">
        <v>1454</v>
      </c>
      <c r="J8914" s="20">
        <v>23</v>
      </c>
      <c r="K8914" s="20" t="s">
        <v>9</v>
      </c>
      <c r="L8914" t="s">
        <v>1463</v>
      </c>
      <c r="M8914" s="20">
        <v>5.52</v>
      </c>
      <c r="N8914" s="20">
        <v>6.98</v>
      </c>
      <c r="AE8914">
        <f t="shared" si="139"/>
        <v>2007</v>
      </c>
    </row>
    <row r="8915" spans="1:31" x14ac:dyDescent="0.25">
      <c r="A8915" s="7">
        <v>8912</v>
      </c>
      <c r="B8915" s="8">
        <v>39117</v>
      </c>
      <c r="C8915" t="s">
        <v>3</v>
      </c>
      <c r="D8915" t="s">
        <v>350</v>
      </c>
      <c r="E8915" t="s">
        <v>9</v>
      </c>
      <c r="F8915" t="s">
        <v>451</v>
      </c>
      <c r="G8915" t="s">
        <v>569</v>
      </c>
      <c r="H8915" s="9" t="s">
        <v>2103</v>
      </c>
      <c r="I8915" t="s">
        <v>1454</v>
      </c>
      <c r="J8915" s="20">
        <v>14</v>
      </c>
      <c r="K8915" s="20" t="s">
        <v>9</v>
      </c>
      <c r="L8915" t="s">
        <v>1463</v>
      </c>
      <c r="M8915" s="20">
        <v>3.36</v>
      </c>
      <c r="N8915" s="20">
        <v>4.6400000000000006</v>
      </c>
      <c r="AE8915">
        <f t="shared" si="139"/>
        <v>2007</v>
      </c>
    </row>
    <row r="8916" spans="1:31" x14ac:dyDescent="0.25">
      <c r="A8916" s="7">
        <v>8913</v>
      </c>
      <c r="B8916" s="8">
        <v>39117</v>
      </c>
      <c r="C8916" t="s">
        <v>3</v>
      </c>
      <c r="D8916" t="s">
        <v>677</v>
      </c>
      <c r="E8916" t="s">
        <v>9</v>
      </c>
      <c r="F8916" t="s">
        <v>563</v>
      </c>
      <c r="G8916" t="s">
        <v>732</v>
      </c>
      <c r="H8916" s="135" t="s">
        <v>2173</v>
      </c>
      <c r="I8916" t="s">
        <v>1454</v>
      </c>
      <c r="J8916" s="20">
        <v>12</v>
      </c>
      <c r="K8916" s="20" t="s">
        <v>9</v>
      </c>
      <c r="L8916" t="s">
        <v>1464</v>
      </c>
      <c r="M8916" s="20">
        <v>2.64</v>
      </c>
      <c r="N8916" s="20">
        <v>4.3599999999999994</v>
      </c>
      <c r="AE8916">
        <f t="shared" si="139"/>
        <v>2007</v>
      </c>
    </row>
    <row r="8917" spans="1:31" x14ac:dyDescent="0.25">
      <c r="A8917" s="7">
        <v>8914</v>
      </c>
      <c r="B8917" s="8">
        <v>39117</v>
      </c>
      <c r="C8917" t="s">
        <v>3</v>
      </c>
      <c r="D8917" t="s">
        <v>578</v>
      </c>
      <c r="E8917" t="s">
        <v>9</v>
      </c>
      <c r="F8917" t="s">
        <v>494</v>
      </c>
      <c r="G8917" t="s">
        <v>732</v>
      </c>
      <c r="H8917" s="135" t="s">
        <v>2284</v>
      </c>
      <c r="I8917" t="s">
        <v>1454</v>
      </c>
      <c r="J8917" s="20">
        <v>17</v>
      </c>
      <c r="K8917" s="20" t="s">
        <v>9</v>
      </c>
      <c r="L8917" t="s">
        <v>1464</v>
      </c>
      <c r="M8917" s="20">
        <v>3.74</v>
      </c>
      <c r="N8917" s="20">
        <v>5.76</v>
      </c>
      <c r="AE8917">
        <f t="shared" si="139"/>
        <v>2007</v>
      </c>
    </row>
    <row r="8918" spans="1:31" x14ac:dyDescent="0.25">
      <c r="A8918" s="7">
        <v>8915</v>
      </c>
      <c r="B8918" s="8">
        <v>39117</v>
      </c>
      <c r="C8918" t="s">
        <v>3</v>
      </c>
      <c r="D8918" t="s">
        <v>494</v>
      </c>
      <c r="E8918" t="s">
        <v>9</v>
      </c>
      <c r="F8918" t="s">
        <v>578</v>
      </c>
      <c r="G8918" t="s">
        <v>732</v>
      </c>
      <c r="H8918" s="135" t="s">
        <v>2284</v>
      </c>
      <c r="I8918" t="s">
        <v>1454</v>
      </c>
      <c r="J8918" s="20">
        <v>17</v>
      </c>
      <c r="K8918" s="20" t="s">
        <v>3</v>
      </c>
      <c r="L8918" t="s">
        <v>1464</v>
      </c>
      <c r="M8918" s="20">
        <v>5.76</v>
      </c>
      <c r="N8918" s="20">
        <v>3.74</v>
      </c>
      <c r="AE8918">
        <f t="shared" si="139"/>
        <v>2007</v>
      </c>
    </row>
    <row r="8919" spans="1:31" x14ac:dyDescent="0.25">
      <c r="A8919" s="7">
        <v>8916</v>
      </c>
      <c r="B8919" s="8">
        <v>39117</v>
      </c>
      <c r="C8919" t="s">
        <v>3</v>
      </c>
      <c r="D8919" t="s">
        <v>766</v>
      </c>
      <c r="E8919" t="s">
        <v>9</v>
      </c>
      <c r="F8919" t="s">
        <v>690</v>
      </c>
      <c r="G8919" t="s">
        <v>732</v>
      </c>
      <c r="H8919" s="135" t="s">
        <v>2284</v>
      </c>
      <c r="I8919" t="s">
        <v>1454</v>
      </c>
      <c r="J8919" s="20">
        <v>18</v>
      </c>
      <c r="K8919" s="20" t="s">
        <v>1465</v>
      </c>
      <c r="L8919" t="s">
        <v>1466</v>
      </c>
      <c r="M8919" s="20">
        <v>4.5</v>
      </c>
      <c r="N8919" s="20">
        <v>4.5</v>
      </c>
      <c r="AE8919">
        <f t="shared" si="139"/>
        <v>2007</v>
      </c>
    </row>
    <row r="8920" spans="1:31" x14ac:dyDescent="0.25">
      <c r="A8920" s="7">
        <v>8917</v>
      </c>
      <c r="B8920" s="8">
        <v>39118</v>
      </c>
      <c r="C8920" t="s">
        <v>3</v>
      </c>
      <c r="D8920" t="s">
        <v>850</v>
      </c>
      <c r="E8920" t="s">
        <v>9</v>
      </c>
      <c r="F8920" t="s">
        <v>268</v>
      </c>
      <c r="G8920" t="s">
        <v>714</v>
      </c>
      <c r="H8920" s="135" t="s">
        <v>2001</v>
      </c>
      <c r="I8920" t="s">
        <v>1454</v>
      </c>
      <c r="J8920" s="20">
        <v>18</v>
      </c>
      <c r="K8920" s="20" t="s">
        <v>9</v>
      </c>
      <c r="L8920" t="s">
        <v>1464</v>
      </c>
      <c r="M8920" s="20">
        <v>3.96</v>
      </c>
      <c r="N8920" s="20">
        <v>6.04</v>
      </c>
      <c r="AE8920">
        <f t="shared" si="139"/>
        <v>2007</v>
      </c>
    </row>
    <row r="8921" spans="1:31" x14ac:dyDescent="0.25">
      <c r="A8921" s="7">
        <v>8918</v>
      </c>
      <c r="B8921" s="8">
        <v>39118</v>
      </c>
      <c r="C8921" t="s">
        <v>3</v>
      </c>
      <c r="D8921" t="s">
        <v>614</v>
      </c>
      <c r="E8921" t="s">
        <v>9</v>
      </c>
      <c r="F8921" t="s">
        <v>727</v>
      </c>
      <c r="G8921" t="s">
        <v>732</v>
      </c>
      <c r="H8921" s="135" t="s">
        <v>2430</v>
      </c>
      <c r="I8921" t="s">
        <v>1454</v>
      </c>
      <c r="J8921" s="20">
        <v>36</v>
      </c>
      <c r="K8921" s="20" t="s">
        <v>1465</v>
      </c>
      <c r="L8921" t="s">
        <v>1466</v>
      </c>
      <c r="M8921" s="20">
        <v>9</v>
      </c>
      <c r="N8921" s="20">
        <v>9</v>
      </c>
      <c r="AE8921">
        <f t="shared" si="139"/>
        <v>2007</v>
      </c>
    </row>
    <row r="8922" spans="1:31" x14ac:dyDescent="0.25">
      <c r="A8922" s="7">
        <v>8919</v>
      </c>
      <c r="B8922" s="8">
        <v>39118</v>
      </c>
      <c r="C8922" t="s">
        <v>3</v>
      </c>
      <c r="D8922" t="s">
        <v>789</v>
      </c>
      <c r="E8922" t="s">
        <v>9</v>
      </c>
      <c r="F8922" t="s">
        <v>268</v>
      </c>
      <c r="G8922" t="s">
        <v>732</v>
      </c>
      <c r="H8922" s="135" t="s">
        <v>2431</v>
      </c>
      <c r="I8922" t="s">
        <v>1454</v>
      </c>
      <c r="J8922" s="20">
        <v>56</v>
      </c>
      <c r="K8922" s="20" t="s">
        <v>9</v>
      </c>
      <c r="L8922" t="s">
        <v>1464</v>
      </c>
      <c r="M8922" s="20">
        <v>12.32</v>
      </c>
      <c r="N8922" s="20">
        <v>16.68</v>
      </c>
      <c r="AE8922">
        <f t="shared" si="139"/>
        <v>2007</v>
      </c>
    </row>
    <row r="8923" spans="1:31" x14ac:dyDescent="0.25">
      <c r="A8923" s="7">
        <v>8920</v>
      </c>
      <c r="B8923" s="8">
        <v>39118</v>
      </c>
      <c r="C8923" t="s">
        <v>3</v>
      </c>
      <c r="D8923" t="s">
        <v>791</v>
      </c>
      <c r="E8923" t="s">
        <v>9</v>
      </c>
      <c r="F8923" t="s">
        <v>810</v>
      </c>
      <c r="G8923" t="s">
        <v>732</v>
      </c>
      <c r="H8923" s="135" t="s">
        <v>1496</v>
      </c>
      <c r="I8923" t="s">
        <v>1454</v>
      </c>
      <c r="J8923" s="20">
        <v>26</v>
      </c>
      <c r="K8923" s="20" t="s">
        <v>1465</v>
      </c>
      <c r="L8923" t="s">
        <v>1466</v>
      </c>
      <c r="M8923" s="20">
        <v>6.5</v>
      </c>
      <c r="N8923" s="20">
        <v>6.5</v>
      </c>
      <c r="AE8923">
        <f t="shared" si="139"/>
        <v>2007</v>
      </c>
    </row>
    <row r="8924" spans="1:31" x14ac:dyDescent="0.25">
      <c r="A8924" s="7">
        <v>8921</v>
      </c>
      <c r="B8924" s="8">
        <v>39119</v>
      </c>
      <c r="C8924" t="s">
        <v>3</v>
      </c>
      <c r="D8924" t="s">
        <v>791</v>
      </c>
      <c r="E8924" t="s">
        <v>9</v>
      </c>
      <c r="F8924" t="s">
        <v>184</v>
      </c>
      <c r="G8924" t="s">
        <v>732</v>
      </c>
      <c r="H8924" s="135" t="s">
        <v>2179</v>
      </c>
      <c r="I8924" t="s">
        <v>1454</v>
      </c>
      <c r="J8924" s="20">
        <v>22</v>
      </c>
      <c r="K8924" s="20" t="s">
        <v>1465</v>
      </c>
      <c r="L8924" t="s">
        <v>1466</v>
      </c>
      <c r="M8924" s="20">
        <v>5.5</v>
      </c>
      <c r="N8924" s="20">
        <v>5.5</v>
      </c>
      <c r="AE8924">
        <f t="shared" si="139"/>
        <v>2007</v>
      </c>
    </row>
    <row r="8925" spans="1:31" x14ac:dyDescent="0.25">
      <c r="A8925" s="7">
        <v>8922</v>
      </c>
      <c r="B8925" s="8">
        <v>39119</v>
      </c>
      <c r="C8925" t="s">
        <v>3</v>
      </c>
      <c r="D8925" t="s">
        <v>787</v>
      </c>
      <c r="E8925" t="s">
        <v>9</v>
      </c>
      <c r="F8925" t="s">
        <v>651</v>
      </c>
      <c r="G8925" t="s">
        <v>24</v>
      </c>
      <c r="H8925" s="135" t="s">
        <v>1508</v>
      </c>
      <c r="I8925" t="s">
        <v>1454</v>
      </c>
      <c r="J8925" s="20">
        <v>8</v>
      </c>
      <c r="K8925" s="20" t="s">
        <v>9</v>
      </c>
      <c r="L8925" t="s">
        <v>1464</v>
      </c>
      <c r="M8925" s="20">
        <v>1.76</v>
      </c>
      <c r="N8925" s="20">
        <v>3.24</v>
      </c>
      <c r="AE8925">
        <f t="shared" si="139"/>
        <v>2007</v>
      </c>
    </row>
    <row r="8926" spans="1:31" x14ac:dyDescent="0.25">
      <c r="A8926" s="7">
        <v>8923</v>
      </c>
      <c r="B8926" s="8">
        <v>39119</v>
      </c>
      <c r="C8926" t="s">
        <v>3</v>
      </c>
      <c r="D8926" t="s">
        <v>811</v>
      </c>
      <c r="E8926" t="s">
        <v>9</v>
      </c>
      <c r="F8926" t="s">
        <v>843</v>
      </c>
      <c r="G8926" t="s">
        <v>17</v>
      </c>
      <c r="H8926" s="135" t="s">
        <v>1500</v>
      </c>
      <c r="I8926" t="s">
        <v>1454</v>
      </c>
      <c r="J8926" s="20">
        <v>21</v>
      </c>
      <c r="K8926" s="20" t="s">
        <v>9</v>
      </c>
      <c r="L8926" t="s">
        <v>1464</v>
      </c>
      <c r="M8926" s="20">
        <v>4.62</v>
      </c>
      <c r="N8926" s="20">
        <v>6.88</v>
      </c>
      <c r="AE8926">
        <f t="shared" si="139"/>
        <v>2007</v>
      </c>
    </row>
    <row r="8927" spans="1:31" x14ac:dyDescent="0.25">
      <c r="A8927" s="7">
        <v>8924</v>
      </c>
      <c r="B8927" s="8">
        <v>39119</v>
      </c>
      <c r="C8927" t="s">
        <v>3</v>
      </c>
      <c r="D8927" t="s">
        <v>271</v>
      </c>
      <c r="E8927" t="s">
        <v>9</v>
      </c>
      <c r="F8927" t="s">
        <v>53</v>
      </c>
      <c r="G8927" t="s">
        <v>648</v>
      </c>
      <c r="H8927" s="135" t="s">
        <v>1799</v>
      </c>
      <c r="I8927" t="s">
        <v>1454</v>
      </c>
      <c r="J8927" s="20">
        <v>37</v>
      </c>
      <c r="K8927" s="20" t="s">
        <v>3</v>
      </c>
      <c r="L8927" t="s">
        <v>1463</v>
      </c>
      <c r="M8927" s="20">
        <v>10.62</v>
      </c>
      <c r="N8927" s="20">
        <v>8.8800000000000008</v>
      </c>
      <c r="AE8927">
        <f t="shared" si="139"/>
        <v>2007</v>
      </c>
    </row>
    <row r="8928" spans="1:31" x14ac:dyDescent="0.25">
      <c r="A8928" s="7">
        <v>8925</v>
      </c>
      <c r="B8928" s="8">
        <v>39120</v>
      </c>
      <c r="C8928" t="s">
        <v>3</v>
      </c>
      <c r="D8928" t="s">
        <v>677</v>
      </c>
      <c r="E8928" t="s">
        <v>9</v>
      </c>
      <c r="F8928" t="s">
        <v>375</v>
      </c>
      <c r="G8928" t="s">
        <v>714</v>
      </c>
      <c r="H8928" s="135" t="s">
        <v>1496</v>
      </c>
      <c r="I8928" t="s">
        <v>1454</v>
      </c>
      <c r="J8928" s="20">
        <v>34</v>
      </c>
      <c r="K8928" s="20" t="s">
        <v>9</v>
      </c>
      <c r="L8928" t="s">
        <v>1463</v>
      </c>
      <c r="M8928" s="20">
        <v>8.16</v>
      </c>
      <c r="N8928" s="20">
        <v>9.84</v>
      </c>
      <c r="AE8928">
        <f t="shared" si="139"/>
        <v>2007</v>
      </c>
    </row>
    <row r="8929" spans="1:31" x14ac:dyDescent="0.25">
      <c r="A8929" s="7">
        <v>8926</v>
      </c>
      <c r="B8929" s="8">
        <v>39121</v>
      </c>
      <c r="C8929" t="s">
        <v>3</v>
      </c>
      <c r="D8929" t="s">
        <v>789</v>
      </c>
      <c r="E8929" t="s">
        <v>9</v>
      </c>
      <c r="F8929" t="s">
        <v>859</v>
      </c>
      <c r="G8929" t="s">
        <v>648</v>
      </c>
      <c r="H8929" s="135" t="s">
        <v>1944</v>
      </c>
      <c r="I8929" t="s">
        <v>1455</v>
      </c>
      <c r="J8929" s="20">
        <v>18</v>
      </c>
      <c r="K8929" s="20" t="s">
        <v>3</v>
      </c>
      <c r="L8929" t="s">
        <v>1464</v>
      </c>
      <c r="M8929" s="20">
        <v>3.02</v>
      </c>
      <c r="N8929" s="20">
        <v>1.98</v>
      </c>
      <c r="AE8929">
        <f t="shared" si="139"/>
        <v>2007</v>
      </c>
    </row>
    <row r="8930" spans="1:31" x14ac:dyDescent="0.25">
      <c r="A8930" s="7">
        <v>8927</v>
      </c>
      <c r="B8930" s="8">
        <v>39122</v>
      </c>
      <c r="C8930" t="s">
        <v>3</v>
      </c>
      <c r="D8930" t="s">
        <v>787</v>
      </c>
      <c r="E8930" t="s">
        <v>9</v>
      </c>
      <c r="F8930" t="s">
        <v>844</v>
      </c>
      <c r="G8930" t="s">
        <v>648</v>
      </c>
      <c r="H8930" s="135" t="s">
        <v>2203</v>
      </c>
      <c r="I8930" t="s">
        <v>1454</v>
      </c>
      <c r="J8930" s="20">
        <v>15</v>
      </c>
      <c r="K8930" s="20" t="s">
        <v>9</v>
      </c>
      <c r="L8930" t="s">
        <v>1464</v>
      </c>
      <c r="M8930" s="20">
        <v>3.3</v>
      </c>
      <c r="N8930" s="20">
        <v>5.2</v>
      </c>
      <c r="AE8930">
        <f t="shared" si="139"/>
        <v>2007</v>
      </c>
    </row>
    <row r="8931" spans="1:31" x14ac:dyDescent="0.25">
      <c r="A8931" s="7">
        <v>8928</v>
      </c>
      <c r="B8931" s="8">
        <v>39122</v>
      </c>
      <c r="C8931" t="s">
        <v>3</v>
      </c>
      <c r="D8931" t="s">
        <v>770</v>
      </c>
      <c r="E8931" t="s">
        <v>9</v>
      </c>
      <c r="F8931" t="s">
        <v>795</v>
      </c>
      <c r="G8931" t="s">
        <v>633</v>
      </c>
      <c r="H8931" s="135" t="s">
        <v>2432</v>
      </c>
      <c r="I8931" t="s">
        <v>1454</v>
      </c>
      <c r="J8931" s="20">
        <v>24</v>
      </c>
      <c r="K8931" s="20" t="s">
        <v>3</v>
      </c>
      <c r="L8931" t="s">
        <v>1464</v>
      </c>
      <c r="M8931" s="20">
        <v>7.72</v>
      </c>
      <c r="N8931" s="20">
        <v>5.28</v>
      </c>
      <c r="AE8931">
        <f t="shared" si="139"/>
        <v>2007</v>
      </c>
    </row>
    <row r="8932" spans="1:31" x14ac:dyDescent="0.25">
      <c r="A8932" s="7">
        <v>8929</v>
      </c>
      <c r="B8932" s="8">
        <v>39122</v>
      </c>
      <c r="C8932" t="s">
        <v>3</v>
      </c>
      <c r="D8932" t="s">
        <v>850</v>
      </c>
      <c r="E8932" t="s">
        <v>9</v>
      </c>
      <c r="F8932" t="s">
        <v>375</v>
      </c>
      <c r="G8932" t="s">
        <v>714</v>
      </c>
      <c r="H8932" s="135" t="s">
        <v>2218</v>
      </c>
      <c r="I8932" t="s">
        <v>1454</v>
      </c>
      <c r="J8932" s="20">
        <v>5</v>
      </c>
      <c r="K8932" s="20" t="s">
        <v>1465</v>
      </c>
      <c r="L8932" t="s">
        <v>1466</v>
      </c>
      <c r="M8932" s="20">
        <v>1.25</v>
      </c>
      <c r="N8932" s="20">
        <v>1.25</v>
      </c>
      <c r="AE8932">
        <f t="shared" si="139"/>
        <v>2007</v>
      </c>
    </row>
    <row r="8933" spans="1:31" x14ac:dyDescent="0.25">
      <c r="A8933" s="7">
        <v>8930</v>
      </c>
      <c r="B8933" s="8">
        <v>39123</v>
      </c>
      <c r="C8933" t="s">
        <v>3</v>
      </c>
      <c r="D8933" t="s">
        <v>749</v>
      </c>
      <c r="E8933" t="s">
        <v>9</v>
      </c>
      <c r="F8933" t="s">
        <v>118</v>
      </c>
      <c r="G8933" t="s">
        <v>377</v>
      </c>
      <c r="H8933" s="135" t="s">
        <v>1496</v>
      </c>
      <c r="I8933" t="s">
        <v>1454</v>
      </c>
      <c r="J8933" s="20">
        <v>21</v>
      </c>
      <c r="K8933" s="20" t="s">
        <v>3</v>
      </c>
      <c r="L8933" t="s">
        <v>1464</v>
      </c>
      <c r="M8933" s="20">
        <v>6.88</v>
      </c>
      <c r="N8933" s="20">
        <v>4.62</v>
      </c>
      <c r="AE8933">
        <f t="shared" si="139"/>
        <v>2007</v>
      </c>
    </row>
    <row r="8934" spans="1:31" x14ac:dyDescent="0.25">
      <c r="A8934" s="7">
        <v>8931</v>
      </c>
      <c r="B8934" s="8">
        <v>39123</v>
      </c>
      <c r="C8934" t="s">
        <v>3</v>
      </c>
      <c r="D8934" t="s">
        <v>854</v>
      </c>
      <c r="E8934" t="s">
        <v>9</v>
      </c>
      <c r="F8934" t="s">
        <v>852</v>
      </c>
      <c r="G8934" t="s">
        <v>714</v>
      </c>
      <c r="H8934" s="9" t="s">
        <v>2106</v>
      </c>
      <c r="I8934" t="s">
        <v>1454</v>
      </c>
      <c r="J8934" s="20">
        <v>32</v>
      </c>
      <c r="K8934" s="20" t="s">
        <v>9</v>
      </c>
      <c r="L8934" t="s">
        <v>1464</v>
      </c>
      <c r="M8934" s="20">
        <v>7.04</v>
      </c>
      <c r="N8934" s="20">
        <v>9.9600000000000009</v>
      </c>
      <c r="AE8934">
        <f t="shared" si="139"/>
        <v>2007</v>
      </c>
    </row>
    <row r="8935" spans="1:31" x14ac:dyDescent="0.25">
      <c r="A8935" s="7">
        <v>8932</v>
      </c>
      <c r="B8935" s="8">
        <v>39123</v>
      </c>
      <c r="C8935" t="s">
        <v>3</v>
      </c>
      <c r="D8935" t="s">
        <v>104</v>
      </c>
      <c r="E8935" t="s">
        <v>9</v>
      </c>
      <c r="F8935" t="s">
        <v>630</v>
      </c>
      <c r="G8935" t="s">
        <v>714</v>
      </c>
      <c r="H8935" s="9" t="s">
        <v>2128</v>
      </c>
      <c r="I8935" t="s">
        <v>1454</v>
      </c>
      <c r="J8935" s="20">
        <v>23</v>
      </c>
      <c r="K8935" s="20" t="s">
        <v>9</v>
      </c>
      <c r="L8935" t="s">
        <v>1464</v>
      </c>
      <c r="M8935" s="20">
        <v>5.0600000000000005</v>
      </c>
      <c r="N8935" s="20">
        <v>7.4399999999999995</v>
      </c>
      <c r="AE8935">
        <f t="shared" si="139"/>
        <v>2007</v>
      </c>
    </row>
    <row r="8936" spans="1:31" x14ac:dyDescent="0.25">
      <c r="A8936" s="7">
        <v>8933</v>
      </c>
      <c r="B8936" s="8">
        <v>39124</v>
      </c>
      <c r="C8936" t="s">
        <v>3</v>
      </c>
      <c r="D8936" t="s">
        <v>860</v>
      </c>
      <c r="E8936" t="s">
        <v>9</v>
      </c>
      <c r="F8936" t="s">
        <v>66</v>
      </c>
      <c r="G8936" t="s">
        <v>714</v>
      </c>
      <c r="H8936" s="135" t="s">
        <v>2433</v>
      </c>
      <c r="I8936" t="s">
        <v>1458</v>
      </c>
      <c r="J8936" s="20">
        <v>19</v>
      </c>
      <c r="K8936" s="20" t="s">
        <v>1465</v>
      </c>
      <c r="L8936" t="s">
        <v>1466</v>
      </c>
      <c r="M8936" s="20">
        <v>10</v>
      </c>
      <c r="N8936" s="20">
        <v>30</v>
      </c>
      <c r="AE8936">
        <f t="shared" si="139"/>
        <v>2007</v>
      </c>
    </row>
    <row r="8937" spans="1:31" x14ac:dyDescent="0.25">
      <c r="A8937" s="7">
        <v>8934</v>
      </c>
      <c r="B8937" s="8">
        <v>39124</v>
      </c>
      <c r="C8937" t="s">
        <v>3</v>
      </c>
      <c r="D8937" t="s">
        <v>25</v>
      </c>
      <c r="E8937" t="s">
        <v>9</v>
      </c>
      <c r="F8937" t="s">
        <v>667</v>
      </c>
      <c r="G8937" t="s">
        <v>11</v>
      </c>
      <c r="H8937" s="135" t="s">
        <v>1496</v>
      </c>
      <c r="I8937" t="s">
        <v>1454</v>
      </c>
      <c r="J8937" s="20">
        <v>21</v>
      </c>
      <c r="K8937" s="20" t="s">
        <v>1465</v>
      </c>
      <c r="L8937" t="s">
        <v>1466</v>
      </c>
      <c r="M8937" s="20">
        <v>5.25</v>
      </c>
      <c r="N8937" s="20">
        <v>5.25</v>
      </c>
      <c r="AE8937">
        <f t="shared" si="139"/>
        <v>2007</v>
      </c>
    </row>
    <row r="8938" spans="1:31" x14ac:dyDescent="0.25">
      <c r="A8938" s="7">
        <v>8935</v>
      </c>
      <c r="B8938" s="8">
        <v>39124</v>
      </c>
      <c r="C8938" t="s">
        <v>3</v>
      </c>
      <c r="D8938" t="s">
        <v>66</v>
      </c>
      <c r="E8938" t="s">
        <v>9</v>
      </c>
      <c r="F8938" t="s">
        <v>860</v>
      </c>
      <c r="G8938" t="s">
        <v>648</v>
      </c>
      <c r="H8938" s="135" t="s">
        <v>1496</v>
      </c>
      <c r="I8938" t="s">
        <v>1458</v>
      </c>
      <c r="J8938" s="20">
        <v>24</v>
      </c>
      <c r="K8938" s="20" t="s">
        <v>3</v>
      </c>
      <c r="L8938" t="s">
        <v>1464</v>
      </c>
      <c r="M8938" s="20">
        <v>10</v>
      </c>
      <c r="N8938" s="20">
        <v>30</v>
      </c>
      <c r="AE8938">
        <f t="shared" si="139"/>
        <v>2007</v>
      </c>
    </row>
    <row r="8939" spans="1:31" x14ac:dyDescent="0.25">
      <c r="A8939" s="7">
        <v>8936</v>
      </c>
      <c r="B8939" s="8">
        <v>39124</v>
      </c>
      <c r="C8939" t="s">
        <v>3</v>
      </c>
      <c r="D8939" t="s">
        <v>859</v>
      </c>
      <c r="E8939" t="s">
        <v>9</v>
      </c>
      <c r="F8939" t="s">
        <v>839</v>
      </c>
      <c r="G8939" t="s">
        <v>714</v>
      </c>
      <c r="H8939" s="135" t="s">
        <v>2434</v>
      </c>
      <c r="I8939" t="s">
        <v>1454</v>
      </c>
      <c r="J8939" s="20">
        <v>26</v>
      </c>
      <c r="K8939" s="20" t="s">
        <v>9</v>
      </c>
      <c r="L8939" t="s">
        <v>1463</v>
      </c>
      <c r="M8939" s="20">
        <v>6.24</v>
      </c>
      <c r="N8939" s="20">
        <v>7.76</v>
      </c>
      <c r="AE8939">
        <f t="shared" si="139"/>
        <v>2007</v>
      </c>
    </row>
    <row r="8940" spans="1:31" x14ac:dyDescent="0.25">
      <c r="A8940" s="7">
        <v>8937</v>
      </c>
      <c r="B8940" s="8">
        <v>39124</v>
      </c>
      <c r="C8940" t="s">
        <v>3</v>
      </c>
      <c r="D8940" t="s">
        <v>690</v>
      </c>
      <c r="E8940" t="s">
        <v>9</v>
      </c>
      <c r="F8940" t="s">
        <v>766</v>
      </c>
      <c r="G8940" t="s">
        <v>732</v>
      </c>
      <c r="H8940" s="135" t="s">
        <v>2284</v>
      </c>
      <c r="I8940" t="s">
        <v>1454</v>
      </c>
      <c r="J8940" s="20">
        <v>18</v>
      </c>
      <c r="K8940" s="20" t="s">
        <v>9</v>
      </c>
      <c r="L8940" t="s">
        <v>1463</v>
      </c>
      <c r="M8940" s="20">
        <v>4.32</v>
      </c>
      <c r="N8940" s="20">
        <v>5.68</v>
      </c>
      <c r="AE8940">
        <f t="shared" si="139"/>
        <v>2007</v>
      </c>
    </row>
    <row r="8941" spans="1:31" x14ac:dyDescent="0.25">
      <c r="A8941" s="7">
        <v>8938</v>
      </c>
      <c r="B8941" s="8">
        <v>39125</v>
      </c>
      <c r="C8941" t="s">
        <v>3</v>
      </c>
      <c r="D8941" t="s">
        <v>854</v>
      </c>
      <c r="E8941" t="s">
        <v>9</v>
      </c>
      <c r="F8941" t="s">
        <v>791</v>
      </c>
      <c r="G8941" t="s">
        <v>377</v>
      </c>
      <c r="H8941" s="135" t="s">
        <v>1619</v>
      </c>
      <c r="I8941" t="s">
        <v>1455</v>
      </c>
      <c r="J8941" s="20">
        <v>9</v>
      </c>
      <c r="K8941" s="20" t="s">
        <v>9</v>
      </c>
      <c r="L8941" t="s">
        <v>1463</v>
      </c>
      <c r="M8941" s="20">
        <v>1.08</v>
      </c>
      <c r="N8941" s="20">
        <v>1.67</v>
      </c>
      <c r="AE8941">
        <f t="shared" si="139"/>
        <v>2007</v>
      </c>
    </row>
    <row r="8942" spans="1:31" x14ac:dyDescent="0.25">
      <c r="A8942" s="7">
        <v>8939</v>
      </c>
      <c r="B8942" s="8">
        <v>39125</v>
      </c>
      <c r="C8942" t="s">
        <v>3</v>
      </c>
      <c r="D8942" t="s">
        <v>546</v>
      </c>
      <c r="E8942" t="s">
        <v>9</v>
      </c>
      <c r="F8942" t="s">
        <v>682</v>
      </c>
      <c r="G8942" t="s">
        <v>648</v>
      </c>
      <c r="H8942" s="135" t="s">
        <v>1810</v>
      </c>
      <c r="I8942" t="s">
        <v>1454</v>
      </c>
      <c r="J8942" s="20">
        <v>60</v>
      </c>
      <c r="K8942" s="20" t="s">
        <v>3</v>
      </c>
      <c r="L8942" t="s">
        <v>1463</v>
      </c>
      <c r="M8942" s="20">
        <v>16.600000000000001</v>
      </c>
      <c r="N8942" s="20">
        <v>14.4</v>
      </c>
      <c r="AE8942">
        <f t="shared" si="139"/>
        <v>2007</v>
      </c>
    </row>
    <row r="8943" spans="1:31" x14ac:dyDescent="0.25">
      <c r="A8943" s="7">
        <v>8940</v>
      </c>
      <c r="B8943" s="8">
        <v>39125</v>
      </c>
      <c r="C8943" t="s">
        <v>3</v>
      </c>
      <c r="D8943" t="s">
        <v>830</v>
      </c>
      <c r="E8943" t="s">
        <v>9</v>
      </c>
      <c r="F8943" t="s">
        <v>767</v>
      </c>
      <c r="G8943" t="s">
        <v>648</v>
      </c>
      <c r="H8943" s="136" t="s">
        <v>1496</v>
      </c>
      <c r="I8943" t="s">
        <v>1454</v>
      </c>
      <c r="J8943" s="20">
        <v>88</v>
      </c>
      <c r="K8943" s="20" t="s">
        <v>1465</v>
      </c>
      <c r="L8943" t="s">
        <v>1466</v>
      </c>
      <c r="M8943" s="20">
        <v>22</v>
      </c>
      <c r="N8943" s="20">
        <v>22</v>
      </c>
      <c r="AE8943">
        <f t="shared" si="139"/>
        <v>2007</v>
      </c>
    </row>
    <row r="8944" spans="1:31" x14ac:dyDescent="0.25">
      <c r="A8944" s="7">
        <v>8941</v>
      </c>
      <c r="B8944" s="8">
        <v>39125</v>
      </c>
      <c r="C8944" t="s">
        <v>3</v>
      </c>
      <c r="D8944" t="s">
        <v>621</v>
      </c>
      <c r="E8944" t="s">
        <v>9</v>
      </c>
      <c r="F8944" t="s">
        <v>727</v>
      </c>
      <c r="G8944" t="s">
        <v>861</v>
      </c>
      <c r="H8944" s="135" t="s">
        <v>2435</v>
      </c>
      <c r="I8944" t="s">
        <v>1454</v>
      </c>
      <c r="J8944" s="20">
        <v>6</v>
      </c>
      <c r="K8944" s="20" t="s">
        <v>9</v>
      </c>
      <c r="L8944" t="s">
        <v>1464</v>
      </c>
      <c r="M8944" s="20">
        <v>1.32</v>
      </c>
      <c r="N8944" s="20">
        <v>2.6799999999999997</v>
      </c>
      <c r="AE8944">
        <f t="shared" si="139"/>
        <v>2007</v>
      </c>
    </row>
    <row r="8945" spans="1:31" x14ac:dyDescent="0.25">
      <c r="A8945" s="7">
        <v>8942</v>
      </c>
      <c r="B8945" s="8">
        <v>39125</v>
      </c>
      <c r="C8945" t="s">
        <v>3</v>
      </c>
      <c r="D8945" t="s">
        <v>776</v>
      </c>
      <c r="E8945" t="s">
        <v>9</v>
      </c>
      <c r="F8945" t="s">
        <v>641</v>
      </c>
      <c r="G8945" t="s">
        <v>861</v>
      </c>
      <c r="H8945" s="135" t="s">
        <v>2435</v>
      </c>
      <c r="I8945" t="s">
        <v>1454</v>
      </c>
      <c r="J8945" s="20">
        <v>30</v>
      </c>
      <c r="K8945" s="20" t="s">
        <v>9</v>
      </c>
      <c r="L8945" t="s">
        <v>1464</v>
      </c>
      <c r="M8945" s="20">
        <v>6.6</v>
      </c>
      <c r="N8945" s="20">
        <v>9.4</v>
      </c>
      <c r="AE8945">
        <f t="shared" si="139"/>
        <v>2007</v>
      </c>
    </row>
    <row r="8946" spans="1:31" x14ac:dyDescent="0.25">
      <c r="A8946" s="7">
        <v>8943</v>
      </c>
      <c r="B8946" s="8">
        <v>39125</v>
      </c>
      <c r="C8946" t="s">
        <v>3</v>
      </c>
      <c r="D8946" t="s">
        <v>829</v>
      </c>
      <c r="E8946" t="s">
        <v>9</v>
      </c>
      <c r="F8946" t="s">
        <v>833</v>
      </c>
      <c r="G8946" t="s">
        <v>861</v>
      </c>
      <c r="H8946" s="135" t="s">
        <v>2435</v>
      </c>
      <c r="I8946" t="s">
        <v>1454</v>
      </c>
      <c r="J8946" s="20">
        <v>38</v>
      </c>
      <c r="K8946" s="20" t="s">
        <v>1465</v>
      </c>
      <c r="L8946" t="s">
        <v>1466</v>
      </c>
      <c r="M8946" s="20">
        <v>9.5</v>
      </c>
      <c r="N8946" s="20">
        <v>9.5</v>
      </c>
      <c r="AE8946">
        <f t="shared" si="139"/>
        <v>2007</v>
      </c>
    </row>
    <row r="8947" spans="1:31" x14ac:dyDescent="0.25">
      <c r="A8947" s="7">
        <v>8944</v>
      </c>
      <c r="B8947" s="8">
        <v>39125</v>
      </c>
      <c r="C8947" t="s">
        <v>3</v>
      </c>
      <c r="D8947" t="s">
        <v>165</v>
      </c>
      <c r="E8947" t="s">
        <v>9</v>
      </c>
      <c r="F8947" t="s">
        <v>727</v>
      </c>
      <c r="G8947" t="s">
        <v>861</v>
      </c>
      <c r="H8947" s="135" t="s">
        <v>2435</v>
      </c>
      <c r="I8947" t="s">
        <v>1454</v>
      </c>
      <c r="J8947" s="20">
        <v>12</v>
      </c>
      <c r="K8947" s="20" t="s">
        <v>9</v>
      </c>
      <c r="L8947" t="s">
        <v>1464</v>
      </c>
      <c r="M8947" s="20">
        <v>2.64</v>
      </c>
      <c r="N8947" s="20">
        <v>4.3599999999999994</v>
      </c>
      <c r="AE8947">
        <f t="shared" si="139"/>
        <v>2007</v>
      </c>
    </row>
    <row r="8948" spans="1:31" x14ac:dyDescent="0.25">
      <c r="A8948" s="7">
        <v>8945</v>
      </c>
      <c r="B8948" s="8">
        <v>39125</v>
      </c>
      <c r="C8948" t="s">
        <v>3</v>
      </c>
      <c r="D8948" t="s">
        <v>557</v>
      </c>
      <c r="E8948" t="s">
        <v>9</v>
      </c>
      <c r="F8948" t="s">
        <v>727</v>
      </c>
      <c r="G8948" t="s">
        <v>861</v>
      </c>
      <c r="H8948" s="135" t="s">
        <v>2435</v>
      </c>
      <c r="I8948" t="s">
        <v>1454</v>
      </c>
      <c r="J8948" s="20">
        <v>23</v>
      </c>
      <c r="K8948" s="20" t="s">
        <v>9</v>
      </c>
      <c r="L8948" t="s">
        <v>1464</v>
      </c>
      <c r="M8948" s="20">
        <v>5.0600000000000005</v>
      </c>
      <c r="N8948" s="20">
        <v>7.4399999999999995</v>
      </c>
      <c r="AE8948">
        <f t="shared" si="139"/>
        <v>2007</v>
      </c>
    </row>
    <row r="8949" spans="1:31" x14ac:dyDescent="0.25">
      <c r="A8949" s="7">
        <v>8946</v>
      </c>
      <c r="B8949" s="8">
        <v>39125</v>
      </c>
      <c r="C8949" t="s">
        <v>3</v>
      </c>
      <c r="D8949" t="s">
        <v>621</v>
      </c>
      <c r="E8949" t="s">
        <v>9</v>
      </c>
      <c r="F8949" t="s">
        <v>727</v>
      </c>
      <c r="G8949" t="s">
        <v>861</v>
      </c>
      <c r="H8949" s="135" t="s">
        <v>2436</v>
      </c>
      <c r="I8949" t="s">
        <v>1454</v>
      </c>
      <c r="J8949" s="20">
        <v>18</v>
      </c>
      <c r="K8949" s="20" t="s">
        <v>9</v>
      </c>
      <c r="L8949" t="s">
        <v>1464</v>
      </c>
      <c r="M8949" s="20">
        <v>3.96</v>
      </c>
      <c r="N8949" s="20">
        <v>6.04</v>
      </c>
      <c r="AE8949">
        <f t="shared" si="139"/>
        <v>2007</v>
      </c>
    </row>
    <row r="8950" spans="1:31" x14ac:dyDescent="0.25">
      <c r="A8950" s="7">
        <v>8947</v>
      </c>
      <c r="B8950" s="8">
        <v>39125</v>
      </c>
      <c r="C8950" t="s">
        <v>3</v>
      </c>
      <c r="D8950" t="s">
        <v>779</v>
      </c>
      <c r="E8950" t="s">
        <v>9</v>
      </c>
      <c r="F8950" t="s">
        <v>833</v>
      </c>
      <c r="G8950" t="s">
        <v>861</v>
      </c>
      <c r="H8950" s="135" t="s">
        <v>2436</v>
      </c>
      <c r="I8950" t="s">
        <v>1454</v>
      </c>
      <c r="J8950" s="20">
        <v>18</v>
      </c>
      <c r="K8950" s="20" t="s">
        <v>1465</v>
      </c>
      <c r="L8950" t="s">
        <v>1466</v>
      </c>
      <c r="M8950" s="20">
        <v>4.5</v>
      </c>
      <c r="N8950" s="20">
        <v>4.5</v>
      </c>
      <c r="AE8950">
        <f t="shared" si="139"/>
        <v>2007</v>
      </c>
    </row>
    <row r="8951" spans="1:31" x14ac:dyDescent="0.25">
      <c r="A8951" s="7">
        <v>8948</v>
      </c>
      <c r="B8951" s="8">
        <v>39125</v>
      </c>
      <c r="C8951" t="s">
        <v>3</v>
      </c>
      <c r="D8951" t="s">
        <v>729</v>
      </c>
      <c r="E8951" t="s">
        <v>9</v>
      </c>
      <c r="F8951" t="s">
        <v>624</v>
      </c>
      <c r="G8951" t="s">
        <v>861</v>
      </c>
      <c r="H8951" s="135" t="s">
        <v>2437</v>
      </c>
      <c r="I8951" t="s">
        <v>1454</v>
      </c>
      <c r="J8951" s="20">
        <v>30</v>
      </c>
      <c r="K8951" s="20" t="s">
        <v>9</v>
      </c>
      <c r="L8951" t="s">
        <v>1464</v>
      </c>
      <c r="M8951" s="20">
        <v>6.6</v>
      </c>
      <c r="N8951" s="20">
        <v>9.4</v>
      </c>
      <c r="AE8951">
        <f t="shared" si="139"/>
        <v>2007</v>
      </c>
    </row>
    <row r="8952" spans="1:31" x14ac:dyDescent="0.25">
      <c r="A8952" s="7">
        <v>8949</v>
      </c>
      <c r="B8952" s="8">
        <v>39125</v>
      </c>
      <c r="C8952" t="s">
        <v>3</v>
      </c>
      <c r="D8952" t="s">
        <v>102</v>
      </c>
      <c r="E8952" t="s">
        <v>9</v>
      </c>
      <c r="F8952" t="s">
        <v>427</v>
      </c>
      <c r="G8952" t="s">
        <v>861</v>
      </c>
      <c r="H8952" s="135" t="s">
        <v>2437</v>
      </c>
      <c r="I8952" t="s">
        <v>1454</v>
      </c>
      <c r="J8952" s="20">
        <v>30</v>
      </c>
      <c r="K8952" s="20" t="s">
        <v>9</v>
      </c>
      <c r="L8952" t="s">
        <v>1464</v>
      </c>
      <c r="M8952" s="20">
        <v>6.6</v>
      </c>
      <c r="N8952" s="20">
        <v>9.4</v>
      </c>
      <c r="AE8952">
        <f t="shared" si="139"/>
        <v>2007</v>
      </c>
    </row>
    <row r="8953" spans="1:31" x14ac:dyDescent="0.25">
      <c r="A8953" s="7">
        <v>8950</v>
      </c>
      <c r="B8953" s="8">
        <v>39125</v>
      </c>
      <c r="C8953" t="s">
        <v>3</v>
      </c>
      <c r="D8953" t="s">
        <v>427</v>
      </c>
      <c r="E8953" t="s">
        <v>9</v>
      </c>
      <c r="F8953" t="s">
        <v>521</v>
      </c>
      <c r="G8953" t="s">
        <v>861</v>
      </c>
      <c r="H8953" s="135" t="s">
        <v>2437</v>
      </c>
      <c r="I8953" t="s">
        <v>1455</v>
      </c>
      <c r="J8953" s="20">
        <v>30</v>
      </c>
      <c r="K8953" s="20" t="s">
        <v>3</v>
      </c>
      <c r="L8953" t="s">
        <v>1463</v>
      </c>
      <c r="M8953" s="20">
        <v>4.4000000000000004</v>
      </c>
      <c r="N8953" s="20">
        <v>3.6</v>
      </c>
      <c r="AE8953">
        <f t="shared" si="139"/>
        <v>2007</v>
      </c>
    </row>
    <row r="8954" spans="1:31" x14ac:dyDescent="0.25">
      <c r="A8954" s="7">
        <v>8951</v>
      </c>
      <c r="B8954" s="8">
        <v>39125</v>
      </c>
      <c r="C8954" t="s">
        <v>3</v>
      </c>
      <c r="D8954" t="s">
        <v>521</v>
      </c>
      <c r="E8954" t="s">
        <v>9</v>
      </c>
      <c r="F8954" t="s">
        <v>427</v>
      </c>
      <c r="G8954" t="s">
        <v>861</v>
      </c>
      <c r="H8954" s="135" t="s">
        <v>2437</v>
      </c>
      <c r="I8954" t="s">
        <v>1455</v>
      </c>
      <c r="J8954" s="20">
        <v>30</v>
      </c>
      <c r="K8954" s="20" t="s">
        <v>9</v>
      </c>
      <c r="L8954" t="s">
        <v>1464</v>
      </c>
      <c r="M8954" s="20">
        <v>3.3</v>
      </c>
      <c r="N8954" s="20">
        <v>4.7</v>
      </c>
      <c r="AE8954">
        <f t="shared" si="139"/>
        <v>2007</v>
      </c>
    </row>
    <row r="8955" spans="1:31" x14ac:dyDescent="0.25">
      <c r="A8955" s="7">
        <v>8952</v>
      </c>
      <c r="B8955" s="8">
        <v>39125</v>
      </c>
      <c r="C8955" t="s">
        <v>3</v>
      </c>
      <c r="D8955" t="s">
        <v>165</v>
      </c>
      <c r="E8955" t="s">
        <v>9</v>
      </c>
      <c r="F8955" t="s">
        <v>727</v>
      </c>
      <c r="G8955" t="s">
        <v>861</v>
      </c>
      <c r="H8955" s="9" t="s">
        <v>2438</v>
      </c>
      <c r="I8955" t="s">
        <v>1454</v>
      </c>
      <c r="J8955" s="20">
        <v>22</v>
      </c>
      <c r="K8955" s="20" t="s">
        <v>1465</v>
      </c>
      <c r="L8955" t="s">
        <v>1466</v>
      </c>
      <c r="M8955" s="20">
        <v>5.5</v>
      </c>
      <c r="N8955" s="20">
        <v>5.5</v>
      </c>
      <c r="AE8955">
        <f t="shared" si="139"/>
        <v>2007</v>
      </c>
    </row>
    <row r="8956" spans="1:31" x14ac:dyDescent="0.25">
      <c r="A8956" s="7">
        <v>8953</v>
      </c>
      <c r="B8956" s="8">
        <v>39125</v>
      </c>
      <c r="C8956" t="s">
        <v>3</v>
      </c>
      <c r="D8956" t="s">
        <v>557</v>
      </c>
      <c r="E8956" t="s">
        <v>9</v>
      </c>
      <c r="F8956" t="s">
        <v>727</v>
      </c>
      <c r="G8956" t="s">
        <v>861</v>
      </c>
      <c r="H8956" s="9" t="s">
        <v>2438</v>
      </c>
      <c r="I8956" t="s">
        <v>1454</v>
      </c>
      <c r="J8956" s="20">
        <v>32</v>
      </c>
      <c r="K8956" s="20" t="s">
        <v>9</v>
      </c>
      <c r="L8956" t="s">
        <v>1464</v>
      </c>
      <c r="M8956" s="20">
        <v>7.04</v>
      </c>
      <c r="N8956" s="20">
        <v>9.9600000000000009</v>
      </c>
      <c r="AE8956">
        <f t="shared" si="139"/>
        <v>2007</v>
      </c>
    </row>
    <row r="8957" spans="1:31" x14ac:dyDescent="0.25">
      <c r="A8957" s="7">
        <v>8954</v>
      </c>
      <c r="B8957" s="8">
        <v>39125</v>
      </c>
      <c r="C8957" t="s">
        <v>3</v>
      </c>
      <c r="D8957" t="s">
        <v>621</v>
      </c>
      <c r="E8957" t="s">
        <v>9</v>
      </c>
      <c r="F8957" t="s">
        <v>727</v>
      </c>
      <c r="G8957" t="s">
        <v>861</v>
      </c>
      <c r="H8957" s="9" t="s">
        <v>2439</v>
      </c>
      <c r="I8957" t="s">
        <v>1454</v>
      </c>
      <c r="J8957" s="20">
        <v>3</v>
      </c>
      <c r="K8957" s="20" t="s">
        <v>9</v>
      </c>
      <c r="L8957" t="s">
        <v>1464</v>
      </c>
      <c r="M8957" s="20">
        <v>0.66</v>
      </c>
      <c r="N8957" s="20">
        <v>1.8399999999999999</v>
      </c>
      <c r="AE8957">
        <f t="shared" si="139"/>
        <v>2007</v>
      </c>
    </row>
    <row r="8958" spans="1:31" x14ac:dyDescent="0.25">
      <c r="A8958" s="7">
        <v>8955</v>
      </c>
      <c r="B8958" s="8">
        <v>39125</v>
      </c>
      <c r="C8958" t="s">
        <v>3</v>
      </c>
      <c r="D8958" t="s">
        <v>621</v>
      </c>
      <c r="E8958" t="s">
        <v>9</v>
      </c>
      <c r="F8958" t="s">
        <v>727</v>
      </c>
      <c r="G8958" t="s">
        <v>861</v>
      </c>
      <c r="H8958" s="9" t="s">
        <v>2440</v>
      </c>
      <c r="I8958" t="s">
        <v>1454</v>
      </c>
      <c r="J8958" s="20">
        <v>34</v>
      </c>
      <c r="K8958" s="20" t="s">
        <v>3</v>
      </c>
      <c r="L8958" t="s">
        <v>1464</v>
      </c>
      <c r="M8958" s="20">
        <v>10.52</v>
      </c>
      <c r="N8958" s="20">
        <v>7.48</v>
      </c>
      <c r="AE8958">
        <f t="shared" si="139"/>
        <v>2007</v>
      </c>
    </row>
    <row r="8959" spans="1:31" x14ac:dyDescent="0.25">
      <c r="A8959" s="7">
        <v>8956</v>
      </c>
      <c r="B8959" s="8">
        <v>39125</v>
      </c>
      <c r="C8959" t="s">
        <v>3</v>
      </c>
      <c r="D8959" t="s">
        <v>500</v>
      </c>
      <c r="E8959" t="s">
        <v>9</v>
      </c>
      <c r="F8959" t="s">
        <v>641</v>
      </c>
      <c r="G8959" t="s">
        <v>861</v>
      </c>
      <c r="H8959" s="9" t="s">
        <v>2441</v>
      </c>
      <c r="I8959" t="s">
        <v>1454</v>
      </c>
      <c r="J8959" s="20">
        <v>28</v>
      </c>
      <c r="K8959" s="20" t="s">
        <v>9</v>
      </c>
      <c r="L8959" t="s">
        <v>1464</v>
      </c>
      <c r="M8959" s="20">
        <v>6.16</v>
      </c>
      <c r="N8959" s="20">
        <v>8.84</v>
      </c>
      <c r="AE8959">
        <f t="shared" si="139"/>
        <v>2007</v>
      </c>
    </row>
    <row r="8960" spans="1:31" x14ac:dyDescent="0.25">
      <c r="A8960" s="7">
        <v>8957</v>
      </c>
      <c r="B8960" s="8">
        <v>39126</v>
      </c>
      <c r="C8960" t="s">
        <v>3</v>
      </c>
      <c r="D8960" t="s">
        <v>787</v>
      </c>
      <c r="E8960" t="s">
        <v>9</v>
      </c>
      <c r="F8960" t="s">
        <v>805</v>
      </c>
      <c r="G8960" t="s">
        <v>648</v>
      </c>
      <c r="H8960" s="135" t="s">
        <v>1833</v>
      </c>
      <c r="I8960" t="s">
        <v>1454</v>
      </c>
      <c r="J8960" s="20">
        <v>4</v>
      </c>
      <c r="K8960" s="20" t="s">
        <v>1465</v>
      </c>
      <c r="L8960" t="s">
        <v>1466</v>
      </c>
      <c r="M8960" s="20">
        <v>1</v>
      </c>
      <c r="N8960" s="20">
        <v>1</v>
      </c>
      <c r="AE8960">
        <f t="shared" si="139"/>
        <v>2007</v>
      </c>
    </row>
    <row r="8961" spans="1:31" x14ac:dyDescent="0.25">
      <c r="A8961" s="7">
        <v>8958</v>
      </c>
      <c r="B8961" s="8">
        <v>39126</v>
      </c>
      <c r="C8961" t="s">
        <v>3</v>
      </c>
      <c r="D8961" t="s">
        <v>614</v>
      </c>
      <c r="E8961" t="s">
        <v>9</v>
      </c>
      <c r="F8961" t="s">
        <v>727</v>
      </c>
      <c r="G8961" t="s">
        <v>861</v>
      </c>
      <c r="H8961" s="135" t="s">
        <v>2435</v>
      </c>
      <c r="I8961" t="s">
        <v>1454</v>
      </c>
      <c r="J8961" s="20">
        <v>36</v>
      </c>
      <c r="K8961" s="20" t="s">
        <v>9</v>
      </c>
      <c r="L8961" t="s">
        <v>1464</v>
      </c>
      <c r="M8961" s="20">
        <v>7.92</v>
      </c>
      <c r="N8961" s="20">
        <v>11.08</v>
      </c>
      <c r="AE8961">
        <f t="shared" si="139"/>
        <v>2007</v>
      </c>
    </row>
    <row r="8962" spans="1:31" x14ac:dyDescent="0.25">
      <c r="A8962" s="7">
        <v>8959</v>
      </c>
      <c r="B8962" s="8">
        <v>39126</v>
      </c>
      <c r="C8962" t="s">
        <v>3</v>
      </c>
      <c r="D8962" t="s">
        <v>112</v>
      </c>
      <c r="E8962" t="s">
        <v>9</v>
      </c>
      <c r="F8962" t="s">
        <v>395</v>
      </c>
      <c r="G8962" t="s">
        <v>861</v>
      </c>
      <c r="H8962" s="135" t="s">
        <v>2435</v>
      </c>
      <c r="I8962" t="s">
        <v>1454</v>
      </c>
      <c r="J8962" s="20">
        <v>30</v>
      </c>
      <c r="K8962" s="20" t="s">
        <v>9</v>
      </c>
      <c r="L8962" t="s">
        <v>1464</v>
      </c>
      <c r="M8962" s="20">
        <v>6.6</v>
      </c>
      <c r="N8962" s="20">
        <v>9.4</v>
      </c>
      <c r="AE8962">
        <f t="shared" si="139"/>
        <v>2007</v>
      </c>
    </row>
    <row r="8963" spans="1:31" x14ac:dyDescent="0.25">
      <c r="A8963" s="7">
        <v>8960</v>
      </c>
      <c r="B8963" s="8">
        <v>39126</v>
      </c>
      <c r="C8963" t="s">
        <v>3</v>
      </c>
      <c r="D8963" t="s">
        <v>614</v>
      </c>
      <c r="E8963" t="s">
        <v>9</v>
      </c>
      <c r="F8963" t="s">
        <v>727</v>
      </c>
      <c r="G8963" t="s">
        <v>861</v>
      </c>
      <c r="H8963" s="135" t="s">
        <v>2436</v>
      </c>
      <c r="I8963" t="s">
        <v>1454</v>
      </c>
      <c r="J8963" s="20">
        <v>18</v>
      </c>
      <c r="K8963" s="20" t="s">
        <v>9</v>
      </c>
      <c r="L8963" t="s">
        <v>1463</v>
      </c>
      <c r="M8963" s="20">
        <v>4.32</v>
      </c>
      <c r="N8963" s="20">
        <v>5.68</v>
      </c>
      <c r="AE8963">
        <f t="shared" si="139"/>
        <v>2007</v>
      </c>
    </row>
    <row r="8964" spans="1:31" x14ac:dyDescent="0.25">
      <c r="A8964" s="7">
        <v>8961</v>
      </c>
      <c r="B8964" s="8">
        <v>39126</v>
      </c>
      <c r="C8964" t="s">
        <v>3</v>
      </c>
      <c r="D8964" t="s">
        <v>776</v>
      </c>
      <c r="E8964" t="s">
        <v>9</v>
      </c>
      <c r="F8964" t="s">
        <v>641</v>
      </c>
      <c r="G8964" t="s">
        <v>861</v>
      </c>
      <c r="H8964" s="135" t="s">
        <v>1496</v>
      </c>
      <c r="I8964" t="s">
        <v>1454</v>
      </c>
      <c r="J8964" s="20">
        <v>14</v>
      </c>
      <c r="K8964" s="20" t="s">
        <v>9</v>
      </c>
      <c r="L8964" t="s">
        <v>1464</v>
      </c>
      <c r="M8964" s="20">
        <v>3.08</v>
      </c>
      <c r="N8964" s="20">
        <v>4.92</v>
      </c>
      <c r="AE8964">
        <f t="shared" ref="AE8964:AE9027" si="140">YEAR(B8964)</f>
        <v>2007</v>
      </c>
    </row>
    <row r="8965" spans="1:31" x14ac:dyDescent="0.25">
      <c r="A8965" s="7">
        <v>8962</v>
      </c>
      <c r="B8965" s="8">
        <v>39126</v>
      </c>
      <c r="C8965" t="s">
        <v>3</v>
      </c>
      <c r="D8965" t="s">
        <v>678</v>
      </c>
      <c r="E8965" t="s">
        <v>9</v>
      </c>
      <c r="F8965" t="s">
        <v>690</v>
      </c>
      <c r="G8965" t="s">
        <v>861</v>
      </c>
      <c r="H8965" s="135" t="s">
        <v>1496</v>
      </c>
      <c r="I8965" t="s">
        <v>1454</v>
      </c>
      <c r="J8965" s="20">
        <v>21</v>
      </c>
      <c r="K8965" s="20" t="s">
        <v>9</v>
      </c>
      <c r="L8965" t="s">
        <v>1463</v>
      </c>
      <c r="M8965" s="20">
        <v>5.04</v>
      </c>
      <c r="N8965" s="20">
        <v>6.46</v>
      </c>
      <c r="AE8965">
        <f t="shared" si="140"/>
        <v>2007</v>
      </c>
    </row>
    <row r="8966" spans="1:31" x14ac:dyDescent="0.25">
      <c r="A8966" s="7">
        <v>8963</v>
      </c>
      <c r="B8966" s="8">
        <v>39126</v>
      </c>
      <c r="C8966" t="s">
        <v>3</v>
      </c>
      <c r="D8966" t="s">
        <v>112</v>
      </c>
      <c r="E8966" t="s">
        <v>9</v>
      </c>
      <c r="F8966" t="s">
        <v>395</v>
      </c>
      <c r="G8966" t="s">
        <v>861</v>
      </c>
      <c r="H8966" s="135" t="s">
        <v>1496</v>
      </c>
      <c r="I8966" t="s">
        <v>1454</v>
      </c>
      <c r="J8966" s="20">
        <v>1</v>
      </c>
      <c r="K8966" s="20" t="s">
        <v>1465</v>
      </c>
      <c r="L8966" t="s">
        <v>1466</v>
      </c>
      <c r="M8966" s="20">
        <v>0.25</v>
      </c>
      <c r="N8966" s="20">
        <v>0.25</v>
      </c>
      <c r="AE8966">
        <f t="shared" si="140"/>
        <v>2007</v>
      </c>
    </row>
    <row r="8967" spans="1:31" x14ac:dyDescent="0.25">
      <c r="A8967" s="7">
        <v>8964</v>
      </c>
      <c r="B8967" s="8">
        <v>39126</v>
      </c>
      <c r="C8967" t="s">
        <v>3</v>
      </c>
      <c r="D8967" t="s">
        <v>614</v>
      </c>
      <c r="E8967" t="s">
        <v>9</v>
      </c>
      <c r="F8967" t="s">
        <v>727</v>
      </c>
      <c r="G8967" t="s">
        <v>861</v>
      </c>
      <c r="H8967" s="9" t="s">
        <v>2438</v>
      </c>
      <c r="I8967" t="s">
        <v>1454</v>
      </c>
      <c r="J8967" s="20">
        <v>46</v>
      </c>
      <c r="K8967" s="20" t="s">
        <v>9</v>
      </c>
      <c r="L8967" t="s">
        <v>1463</v>
      </c>
      <c r="M8967" s="20">
        <v>11.04</v>
      </c>
      <c r="N8967" s="20">
        <v>12.96</v>
      </c>
      <c r="AE8967">
        <f t="shared" si="140"/>
        <v>2007</v>
      </c>
    </row>
    <row r="8968" spans="1:31" x14ac:dyDescent="0.25">
      <c r="A8968" s="7">
        <v>8965</v>
      </c>
      <c r="B8968" s="8">
        <v>39126</v>
      </c>
      <c r="C8968" t="s">
        <v>3</v>
      </c>
      <c r="D8968" t="s">
        <v>614</v>
      </c>
      <c r="E8968" t="s">
        <v>9</v>
      </c>
      <c r="F8968" t="s">
        <v>727</v>
      </c>
      <c r="G8968" t="s">
        <v>861</v>
      </c>
      <c r="H8968" s="9" t="s">
        <v>2442</v>
      </c>
      <c r="I8968" t="s">
        <v>1454</v>
      </c>
      <c r="J8968" s="20">
        <v>67</v>
      </c>
      <c r="K8968" s="20" t="s">
        <v>3</v>
      </c>
      <c r="L8968" t="s">
        <v>1464</v>
      </c>
      <c r="M8968" s="20">
        <v>19.759999999999998</v>
      </c>
      <c r="N8968" s="20">
        <v>14.74</v>
      </c>
      <c r="AE8968">
        <f t="shared" si="140"/>
        <v>2007</v>
      </c>
    </row>
    <row r="8969" spans="1:31" x14ac:dyDescent="0.25">
      <c r="A8969" s="7">
        <v>8966</v>
      </c>
      <c r="B8969" s="8">
        <v>39126</v>
      </c>
      <c r="C8969" t="s">
        <v>3</v>
      </c>
      <c r="D8969" t="s">
        <v>178</v>
      </c>
      <c r="E8969" t="s">
        <v>9</v>
      </c>
      <c r="F8969" t="s">
        <v>91</v>
      </c>
      <c r="G8969" t="s">
        <v>861</v>
      </c>
      <c r="H8969" s="9" t="s">
        <v>2443</v>
      </c>
      <c r="I8969" t="s">
        <v>1454</v>
      </c>
      <c r="J8969" s="20">
        <v>33</v>
      </c>
      <c r="K8969" s="20" t="s">
        <v>9</v>
      </c>
      <c r="L8969" t="s">
        <v>1464</v>
      </c>
      <c r="M8969" s="20">
        <v>7.26</v>
      </c>
      <c r="N8969" s="20">
        <v>10.24</v>
      </c>
      <c r="AE8969">
        <f t="shared" si="140"/>
        <v>2007</v>
      </c>
    </row>
    <row r="8970" spans="1:31" x14ac:dyDescent="0.25">
      <c r="A8970" s="7">
        <v>8967</v>
      </c>
      <c r="B8970" s="8">
        <v>39127</v>
      </c>
      <c r="C8970" t="s">
        <v>3</v>
      </c>
      <c r="D8970" t="s">
        <v>789</v>
      </c>
      <c r="E8970" t="s">
        <v>9</v>
      </c>
      <c r="F8970" t="s">
        <v>839</v>
      </c>
      <c r="G8970" t="s">
        <v>732</v>
      </c>
      <c r="H8970" s="135" t="s">
        <v>2138</v>
      </c>
      <c r="I8970" t="s">
        <v>1454</v>
      </c>
      <c r="J8970" s="20">
        <v>20</v>
      </c>
      <c r="K8970" s="20" t="s">
        <v>3</v>
      </c>
      <c r="L8970" t="s">
        <v>1464</v>
      </c>
      <c r="M8970" s="20">
        <v>6.6</v>
      </c>
      <c r="N8970" s="20">
        <v>4.4000000000000004</v>
      </c>
      <c r="AE8970">
        <f t="shared" si="140"/>
        <v>2007</v>
      </c>
    </row>
    <row r="8971" spans="1:31" x14ac:dyDescent="0.25">
      <c r="A8971" s="7">
        <v>8968</v>
      </c>
      <c r="B8971" s="8">
        <v>39127</v>
      </c>
      <c r="C8971" t="s">
        <v>3</v>
      </c>
      <c r="D8971" t="s">
        <v>677</v>
      </c>
      <c r="E8971" t="s">
        <v>9</v>
      </c>
      <c r="F8971" t="s">
        <v>738</v>
      </c>
      <c r="G8971" t="s">
        <v>569</v>
      </c>
      <c r="H8971" s="135" t="s">
        <v>1659</v>
      </c>
      <c r="I8971" t="s">
        <v>1454</v>
      </c>
      <c r="J8971" s="20">
        <v>14</v>
      </c>
      <c r="K8971" s="20" t="s">
        <v>1465</v>
      </c>
      <c r="L8971" t="s">
        <v>1466</v>
      </c>
      <c r="M8971" s="20">
        <v>3.5</v>
      </c>
      <c r="N8971" s="20">
        <v>3.5</v>
      </c>
      <c r="AE8971">
        <f t="shared" si="140"/>
        <v>2007</v>
      </c>
    </row>
    <row r="8972" spans="1:31" x14ac:dyDescent="0.25">
      <c r="A8972" s="7">
        <v>8969</v>
      </c>
      <c r="B8972" s="8">
        <v>39127</v>
      </c>
      <c r="C8972" t="s">
        <v>3</v>
      </c>
      <c r="D8972" t="s">
        <v>791</v>
      </c>
      <c r="E8972" t="s">
        <v>9</v>
      </c>
      <c r="F8972" t="s">
        <v>810</v>
      </c>
      <c r="G8972" t="s">
        <v>633</v>
      </c>
      <c r="H8972" s="135" t="s">
        <v>1496</v>
      </c>
      <c r="I8972" t="s">
        <v>1454</v>
      </c>
      <c r="J8972" s="20">
        <v>13</v>
      </c>
      <c r="K8972" s="20" t="s">
        <v>1465</v>
      </c>
      <c r="L8972" t="s">
        <v>1466</v>
      </c>
      <c r="M8972" s="20">
        <v>3.25</v>
      </c>
      <c r="N8972" s="20">
        <v>3.25</v>
      </c>
      <c r="AE8972">
        <f t="shared" si="140"/>
        <v>2007</v>
      </c>
    </row>
    <row r="8973" spans="1:31" x14ac:dyDescent="0.25">
      <c r="A8973" s="7">
        <v>8970</v>
      </c>
      <c r="B8973" s="8">
        <v>39127</v>
      </c>
      <c r="C8973" t="s">
        <v>3</v>
      </c>
      <c r="D8973" t="s">
        <v>761</v>
      </c>
      <c r="E8973" t="s">
        <v>9</v>
      </c>
      <c r="F8973" t="s">
        <v>690</v>
      </c>
      <c r="G8973" t="s">
        <v>65</v>
      </c>
      <c r="H8973" s="135" t="s">
        <v>1496</v>
      </c>
      <c r="I8973" t="s">
        <v>1454</v>
      </c>
      <c r="J8973" s="20">
        <v>18</v>
      </c>
      <c r="K8973" s="20" t="s">
        <v>3</v>
      </c>
      <c r="L8973" t="s">
        <v>1463</v>
      </c>
      <c r="M8973" s="20">
        <v>5.68</v>
      </c>
      <c r="N8973" s="20">
        <v>4.32</v>
      </c>
      <c r="AE8973">
        <f t="shared" si="140"/>
        <v>2007</v>
      </c>
    </row>
    <row r="8974" spans="1:31" x14ac:dyDescent="0.25">
      <c r="A8974" s="7">
        <v>8971</v>
      </c>
      <c r="B8974" s="8">
        <v>39127</v>
      </c>
      <c r="C8974" t="s">
        <v>3</v>
      </c>
      <c r="D8974" t="s">
        <v>791</v>
      </c>
      <c r="E8974" t="s">
        <v>9</v>
      </c>
      <c r="F8974" t="s">
        <v>268</v>
      </c>
      <c r="G8974" t="s">
        <v>861</v>
      </c>
      <c r="H8974" s="135" t="s">
        <v>2437</v>
      </c>
      <c r="I8974" t="s">
        <v>1454</v>
      </c>
      <c r="J8974" s="20">
        <v>19</v>
      </c>
      <c r="K8974" s="20" t="s">
        <v>9</v>
      </c>
      <c r="L8974" t="s">
        <v>1464</v>
      </c>
      <c r="M8974" s="20">
        <v>4.18</v>
      </c>
      <c r="N8974" s="20">
        <v>6.32</v>
      </c>
      <c r="AE8974">
        <f t="shared" si="140"/>
        <v>2007</v>
      </c>
    </row>
    <row r="8975" spans="1:31" x14ac:dyDescent="0.25">
      <c r="A8975" s="7">
        <v>8972</v>
      </c>
      <c r="B8975" s="8">
        <v>39127</v>
      </c>
      <c r="C8975" t="s">
        <v>3</v>
      </c>
      <c r="D8975" t="s">
        <v>711</v>
      </c>
      <c r="E8975" t="s">
        <v>9</v>
      </c>
      <c r="F8975" t="s">
        <v>810</v>
      </c>
      <c r="G8975" t="s">
        <v>861</v>
      </c>
      <c r="H8975" s="135" t="s">
        <v>1496</v>
      </c>
      <c r="I8975" t="s">
        <v>1454</v>
      </c>
      <c r="J8975" s="20">
        <v>38</v>
      </c>
      <c r="K8975" s="20" t="s">
        <v>9</v>
      </c>
      <c r="L8975" t="s">
        <v>1463</v>
      </c>
      <c r="M8975" s="20">
        <v>9.1199999999999992</v>
      </c>
      <c r="N8975" s="20">
        <v>10.88</v>
      </c>
      <c r="AE8975">
        <f t="shared" si="140"/>
        <v>2007</v>
      </c>
    </row>
    <row r="8976" spans="1:31" x14ac:dyDescent="0.25">
      <c r="A8976" s="7">
        <v>8973</v>
      </c>
      <c r="B8976" s="8">
        <v>39127</v>
      </c>
      <c r="C8976" t="s">
        <v>3</v>
      </c>
      <c r="D8976" t="s">
        <v>711</v>
      </c>
      <c r="E8976" t="s">
        <v>9</v>
      </c>
      <c r="F8976" t="s">
        <v>810</v>
      </c>
      <c r="G8976" t="s">
        <v>861</v>
      </c>
      <c r="H8976" s="135" t="s">
        <v>1496</v>
      </c>
      <c r="I8976" t="s">
        <v>1454</v>
      </c>
      <c r="J8976" s="20">
        <v>46</v>
      </c>
      <c r="K8976" s="20" t="s">
        <v>9</v>
      </c>
      <c r="L8976" t="s">
        <v>1464</v>
      </c>
      <c r="M8976" s="20">
        <v>10.120000000000001</v>
      </c>
      <c r="N8976" s="20">
        <v>13.879999999999999</v>
      </c>
      <c r="AE8976">
        <f t="shared" si="140"/>
        <v>2007</v>
      </c>
    </row>
    <row r="8977" spans="1:31" x14ac:dyDescent="0.25">
      <c r="A8977" s="7">
        <v>8974</v>
      </c>
      <c r="B8977" s="8">
        <v>39127</v>
      </c>
      <c r="C8977" t="s">
        <v>3</v>
      </c>
      <c r="D8977" t="s">
        <v>789</v>
      </c>
      <c r="E8977" t="s">
        <v>9</v>
      </c>
      <c r="F8977" t="s">
        <v>275</v>
      </c>
      <c r="G8977" t="s">
        <v>861</v>
      </c>
      <c r="H8977" s="135" t="s">
        <v>1496</v>
      </c>
      <c r="I8977" t="s">
        <v>1454</v>
      </c>
      <c r="J8977" s="20">
        <v>19</v>
      </c>
      <c r="K8977" s="20" t="s">
        <v>1465</v>
      </c>
      <c r="L8977" t="s">
        <v>1466</v>
      </c>
      <c r="M8977" s="20">
        <v>4.75</v>
      </c>
      <c r="N8977" s="20">
        <v>4.75</v>
      </c>
      <c r="AE8977">
        <f t="shared" si="140"/>
        <v>2007</v>
      </c>
    </row>
    <row r="8978" spans="1:31" x14ac:dyDescent="0.25">
      <c r="A8978" s="7">
        <v>8975</v>
      </c>
      <c r="B8978" s="8">
        <v>39128</v>
      </c>
      <c r="C8978" t="s">
        <v>3</v>
      </c>
      <c r="D8978" t="s">
        <v>829</v>
      </c>
      <c r="E8978" t="s">
        <v>9</v>
      </c>
      <c r="F8978" t="s">
        <v>833</v>
      </c>
      <c r="G8978" t="s">
        <v>861</v>
      </c>
      <c r="H8978" s="135" t="s">
        <v>2435</v>
      </c>
      <c r="I8978" t="s">
        <v>1454</v>
      </c>
      <c r="J8978" s="20">
        <v>33</v>
      </c>
      <c r="K8978" s="20" t="s">
        <v>1465</v>
      </c>
      <c r="L8978" t="s">
        <v>1466</v>
      </c>
      <c r="M8978" s="20">
        <v>8.25</v>
      </c>
      <c r="N8978" s="20">
        <v>8.25</v>
      </c>
      <c r="AE8978">
        <f t="shared" si="140"/>
        <v>2007</v>
      </c>
    </row>
    <row r="8979" spans="1:31" x14ac:dyDescent="0.25">
      <c r="A8979" s="7">
        <v>8976</v>
      </c>
      <c r="B8979" s="8">
        <v>39129</v>
      </c>
      <c r="C8979" t="s">
        <v>3</v>
      </c>
      <c r="D8979" t="s">
        <v>779</v>
      </c>
      <c r="E8979" t="s">
        <v>9</v>
      </c>
      <c r="F8979" t="s">
        <v>833</v>
      </c>
      <c r="G8979" t="s">
        <v>569</v>
      </c>
      <c r="H8979" s="136" t="s">
        <v>1677</v>
      </c>
      <c r="I8979" t="s">
        <v>1454</v>
      </c>
      <c r="J8979" s="20">
        <v>15</v>
      </c>
      <c r="K8979" s="20" t="s">
        <v>3</v>
      </c>
      <c r="L8979" t="s">
        <v>1464</v>
      </c>
      <c r="M8979" s="20">
        <v>5.2</v>
      </c>
      <c r="N8979" s="20">
        <v>3.3</v>
      </c>
      <c r="AE8979">
        <f t="shared" si="140"/>
        <v>2007</v>
      </c>
    </row>
    <row r="8980" spans="1:31" x14ac:dyDescent="0.25">
      <c r="A8980" s="7">
        <v>8977</v>
      </c>
      <c r="B8980" s="8">
        <v>39129</v>
      </c>
      <c r="C8980" t="s">
        <v>3</v>
      </c>
      <c r="D8980" t="s">
        <v>789</v>
      </c>
      <c r="E8980" t="s">
        <v>9</v>
      </c>
      <c r="F8980" t="s">
        <v>329</v>
      </c>
      <c r="G8980" t="s">
        <v>17</v>
      </c>
      <c r="H8980" s="135" t="s">
        <v>1518</v>
      </c>
      <c r="I8980" t="s">
        <v>1454</v>
      </c>
      <c r="J8980" s="20">
        <v>11</v>
      </c>
      <c r="K8980" s="20" t="s">
        <v>3</v>
      </c>
      <c r="L8980" t="s">
        <v>1463</v>
      </c>
      <c r="M8980" s="20">
        <v>3.86</v>
      </c>
      <c r="N8980" s="20">
        <v>2.64</v>
      </c>
      <c r="AE8980">
        <f t="shared" si="140"/>
        <v>2007</v>
      </c>
    </row>
    <row r="8981" spans="1:31" x14ac:dyDescent="0.25">
      <c r="A8981" s="7">
        <v>8978</v>
      </c>
      <c r="B8981" s="8">
        <v>39129</v>
      </c>
      <c r="C8981" t="s">
        <v>3</v>
      </c>
      <c r="D8981" t="s">
        <v>749</v>
      </c>
      <c r="E8981" t="s">
        <v>9</v>
      </c>
      <c r="F8981" t="s">
        <v>734</v>
      </c>
      <c r="G8981" t="s">
        <v>648</v>
      </c>
      <c r="H8981" s="136" t="s">
        <v>1496</v>
      </c>
      <c r="I8981" t="s">
        <v>1454</v>
      </c>
      <c r="J8981" s="20">
        <v>6</v>
      </c>
      <c r="K8981" s="20" t="s">
        <v>1465</v>
      </c>
      <c r="L8981" t="s">
        <v>1466</v>
      </c>
      <c r="M8981" s="20">
        <v>1.5</v>
      </c>
      <c r="N8981" s="20">
        <v>1.5</v>
      </c>
      <c r="AE8981">
        <f t="shared" si="140"/>
        <v>2007</v>
      </c>
    </row>
    <row r="8982" spans="1:31" x14ac:dyDescent="0.25">
      <c r="A8982" s="7">
        <v>8979</v>
      </c>
      <c r="B8982" s="8">
        <v>39129</v>
      </c>
      <c r="C8982" t="s">
        <v>3</v>
      </c>
      <c r="D8982" t="s">
        <v>810</v>
      </c>
      <c r="E8982" t="s">
        <v>9</v>
      </c>
      <c r="F8982" t="s">
        <v>862</v>
      </c>
      <c r="G8982" t="s">
        <v>648</v>
      </c>
      <c r="H8982" s="136" t="s">
        <v>1496</v>
      </c>
      <c r="I8982" t="s">
        <v>1458</v>
      </c>
      <c r="J8982" s="20">
        <v>16</v>
      </c>
      <c r="K8982" s="20" t="s">
        <v>1465</v>
      </c>
      <c r="L8982" t="s">
        <v>1466</v>
      </c>
      <c r="M8982" s="20">
        <v>10</v>
      </c>
      <c r="N8982" s="20">
        <v>30</v>
      </c>
      <c r="AE8982">
        <f t="shared" si="140"/>
        <v>2007</v>
      </c>
    </row>
    <row r="8983" spans="1:31" x14ac:dyDescent="0.25">
      <c r="A8983" s="7">
        <v>8980</v>
      </c>
      <c r="B8983" s="8">
        <v>39129</v>
      </c>
      <c r="C8983" t="s">
        <v>3</v>
      </c>
      <c r="D8983" t="s">
        <v>770</v>
      </c>
      <c r="E8983" t="s">
        <v>9</v>
      </c>
      <c r="F8983" t="s">
        <v>795</v>
      </c>
      <c r="G8983" t="s">
        <v>732</v>
      </c>
      <c r="H8983" s="135" t="s">
        <v>2355</v>
      </c>
      <c r="I8983" t="s">
        <v>1454</v>
      </c>
      <c r="J8983" s="20">
        <v>38</v>
      </c>
      <c r="K8983" s="20" t="s">
        <v>1465</v>
      </c>
      <c r="L8983" t="s">
        <v>1466</v>
      </c>
      <c r="M8983" s="20">
        <v>9.5</v>
      </c>
      <c r="N8983" s="20">
        <v>9.5</v>
      </c>
      <c r="AE8983">
        <f t="shared" si="140"/>
        <v>2007</v>
      </c>
    </row>
    <row r="8984" spans="1:31" x14ac:dyDescent="0.25">
      <c r="A8984" s="7">
        <v>8981</v>
      </c>
      <c r="B8984" s="8">
        <v>39129</v>
      </c>
      <c r="C8984" t="s">
        <v>3</v>
      </c>
      <c r="D8984" t="s">
        <v>655</v>
      </c>
      <c r="E8984" t="s">
        <v>9</v>
      </c>
      <c r="F8984" t="s">
        <v>734</v>
      </c>
      <c r="G8984" t="s">
        <v>861</v>
      </c>
      <c r="H8984" s="135" t="s">
        <v>2435</v>
      </c>
      <c r="I8984" t="s">
        <v>1454</v>
      </c>
      <c r="J8984" s="20">
        <v>31</v>
      </c>
      <c r="K8984" s="20" t="s">
        <v>9</v>
      </c>
      <c r="L8984" t="s">
        <v>1463</v>
      </c>
      <c r="M8984" s="20">
        <v>7.44</v>
      </c>
      <c r="N8984" s="20">
        <v>9.06</v>
      </c>
      <c r="AE8984">
        <f t="shared" si="140"/>
        <v>2007</v>
      </c>
    </row>
    <row r="8985" spans="1:31" x14ac:dyDescent="0.25">
      <c r="A8985" s="7">
        <v>8982</v>
      </c>
      <c r="B8985" s="8">
        <v>39129</v>
      </c>
      <c r="C8985" t="s">
        <v>3</v>
      </c>
      <c r="D8985" t="s">
        <v>655</v>
      </c>
      <c r="E8985" t="s">
        <v>9</v>
      </c>
      <c r="F8985" t="s">
        <v>734</v>
      </c>
      <c r="G8985" t="s">
        <v>861</v>
      </c>
      <c r="H8985" s="135" t="s">
        <v>2436</v>
      </c>
      <c r="I8985" t="s">
        <v>1454</v>
      </c>
      <c r="J8985" s="20">
        <v>18</v>
      </c>
      <c r="K8985" s="20" t="s">
        <v>9</v>
      </c>
      <c r="L8985" t="s">
        <v>1464</v>
      </c>
      <c r="M8985" s="20">
        <v>3.96</v>
      </c>
      <c r="N8985" s="20">
        <v>6.04</v>
      </c>
      <c r="AE8985">
        <f t="shared" si="140"/>
        <v>2007</v>
      </c>
    </row>
    <row r="8986" spans="1:31" x14ac:dyDescent="0.25">
      <c r="A8986" s="7">
        <v>8983</v>
      </c>
      <c r="B8986" s="8">
        <v>39129</v>
      </c>
      <c r="C8986" t="s">
        <v>3</v>
      </c>
      <c r="D8986" t="s">
        <v>655</v>
      </c>
      <c r="E8986" t="s">
        <v>9</v>
      </c>
      <c r="F8986" t="s">
        <v>734</v>
      </c>
      <c r="G8986" t="s">
        <v>861</v>
      </c>
      <c r="H8986" s="135" t="s">
        <v>2444</v>
      </c>
      <c r="I8986" t="s">
        <v>1454</v>
      </c>
      <c r="J8986" s="20">
        <v>15</v>
      </c>
      <c r="K8986" s="20" t="s">
        <v>9</v>
      </c>
      <c r="L8986" t="s">
        <v>1463</v>
      </c>
      <c r="M8986" s="20">
        <v>3.6</v>
      </c>
      <c r="N8986" s="20">
        <v>4.9000000000000004</v>
      </c>
      <c r="AE8986">
        <f t="shared" si="140"/>
        <v>2007</v>
      </c>
    </row>
    <row r="8987" spans="1:31" x14ac:dyDescent="0.25">
      <c r="A8987" s="7">
        <v>8984</v>
      </c>
      <c r="B8987" s="8">
        <v>39129</v>
      </c>
      <c r="C8987" t="s">
        <v>3</v>
      </c>
      <c r="D8987" t="s">
        <v>779</v>
      </c>
      <c r="E8987" t="s">
        <v>9</v>
      </c>
      <c r="F8987" t="s">
        <v>787</v>
      </c>
      <c r="G8987" t="s">
        <v>861</v>
      </c>
      <c r="H8987" s="135" t="s">
        <v>2445</v>
      </c>
      <c r="I8987" t="s">
        <v>1455</v>
      </c>
      <c r="J8987" s="20">
        <v>20</v>
      </c>
      <c r="K8987" s="20" t="s">
        <v>3</v>
      </c>
      <c r="L8987" t="s">
        <v>1464</v>
      </c>
      <c r="M8987" s="20">
        <v>3.3</v>
      </c>
      <c r="N8987" s="20">
        <v>2.2000000000000002</v>
      </c>
      <c r="AE8987">
        <f t="shared" si="140"/>
        <v>2007</v>
      </c>
    </row>
    <row r="8988" spans="1:31" x14ac:dyDescent="0.25">
      <c r="A8988" s="7">
        <v>8985</v>
      </c>
      <c r="B8988" s="8">
        <v>39129</v>
      </c>
      <c r="C8988" t="s">
        <v>3</v>
      </c>
      <c r="D8988" t="s">
        <v>787</v>
      </c>
      <c r="E8988" t="s">
        <v>9</v>
      </c>
      <c r="F8988" t="s">
        <v>779</v>
      </c>
      <c r="G8988" t="s">
        <v>861</v>
      </c>
      <c r="H8988" s="135" t="s">
        <v>2445</v>
      </c>
      <c r="I8988" t="s">
        <v>1455</v>
      </c>
      <c r="J8988" s="20">
        <v>20</v>
      </c>
      <c r="K8988" s="20" t="s">
        <v>3</v>
      </c>
      <c r="L8988" t="s">
        <v>1463</v>
      </c>
      <c r="M8988" s="20">
        <v>3.1</v>
      </c>
      <c r="N8988" s="20">
        <v>2.4</v>
      </c>
      <c r="AE8988">
        <f t="shared" si="140"/>
        <v>2007</v>
      </c>
    </row>
    <row r="8989" spans="1:31" x14ac:dyDescent="0.25">
      <c r="A8989" s="7">
        <v>8986</v>
      </c>
      <c r="B8989" s="8">
        <v>39129</v>
      </c>
      <c r="C8989" t="s">
        <v>3</v>
      </c>
      <c r="D8989" t="s">
        <v>787</v>
      </c>
      <c r="E8989" t="s">
        <v>9</v>
      </c>
      <c r="F8989" t="s">
        <v>779</v>
      </c>
      <c r="G8989" t="s">
        <v>861</v>
      </c>
      <c r="H8989" s="135" t="s">
        <v>2445</v>
      </c>
      <c r="I8989" t="s">
        <v>1455</v>
      </c>
      <c r="J8989" s="20">
        <v>20</v>
      </c>
      <c r="K8989" s="20" t="s">
        <v>1465</v>
      </c>
      <c r="L8989" t="s">
        <v>1466</v>
      </c>
      <c r="M8989" s="20">
        <v>2.5</v>
      </c>
      <c r="N8989" s="20">
        <v>2.5</v>
      </c>
      <c r="AE8989">
        <f t="shared" si="140"/>
        <v>2007</v>
      </c>
    </row>
    <row r="8990" spans="1:31" x14ac:dyDescent="0.25">
      <c r="A8990" s="7">
        <v>8987</v>
      </c>
      <c r="B8990" s="8">
        <v>39129</v>
      </c>
      <c r="C8990" t="s">
        <v>3</v>
      </c>
      <c r="D8990" t="s">
        <v>655</v>
      </c>
      <c r="E8990" t="s">
        <v>9</v>
      </c>
      <c r="F8990" t="s">
        <v>734</v>
      </c>
      <c r="G8990" t="s">
        <v>861</v>
      </c>
      <c r="H8990" s="135" t="s">
        <v>1496</v>
      </c>
      <c r="I8990" t="s">
        <v>1454</v>
      </c>
      <c r="J8990" s="20">
        <v>52</v>
      </c>
      <c r="K8990" s="20" t="s">
        <v>9</v>
      </c>
      <c r="L8990" t="s">
        <v>1464</v>
      </c>
      <c r="M8990" s="20">
        <v>11.44</v>
      </c>
      <c r="N8990" s="20">
        <v>15.56</v>
      </c>
      <c r="AE8990">
        <f t="shared" si="140"/>
        <v>2007</v>
      </c>
    </row>
    <row r="8991" spans="1:31" x14ac:dyDescent="0.25">
      <c r="A8991" s="7">
        <v>8988</v>
      </c>
      <c r="B8991" s="8">
        <v>39130</v>
      </c>
      <c r="C8991" t="s">
        <v>3</v>
      </c>
      <c r="D8991" t="s">
        <v>426</v>
      </c>
      <c r="E8991" t="s">
        <v>9</v>
      </c>
      <c r="F8991" t="s">
        <v>641</v>
      </c>
      <c r="G8991" t="s">
        <v>732</v>
      </c>
      <c r="H8991" s="136" t="s">
        <v>2153</v>
      </c>
      <c r="I8991" t="s">
        <v>1454</v>
      </c>
      <c r="J8991" s="20">
        <v>40</v>
      </c>
      <c r="K8991" s="20" t="s">
        <v>3</v>
      </c>
      <c r="L8991" t="s">
        <v>1463</v>
      </c>
      <c r="M8991" s="20">
        <v>11.4</v>
      </c>
      <c r="N8991" s="20">
        <v>9.6</v>
      </c>
      <c r="AE8991">
        <f t="shared" si="140"/>
        <v>2007</v>
      </c>
    </row>
    <row r="8992" spans="1:31" x14ac:dyDescent="0.25">
      <c r="A8992" s="7">
        <v>8989</v>
      </c>
      <c r="B8992" s="8">
        <v>39130</v>
      </c>
      <c r="C8992" t="s">
        <v>3</v>
      </c>
      <c r="D8992" t="s">
        <v>426</v>
      </c>
      <c r="E8992" t="s">
        <v>9</v>
      </c>
      <c r="F8992" t="s">
        <v>641</v>
      </c>
      <c r="G8992" t="s">
        <v>732</v>
      </c>
      <c r="H8992" s="135" t="s">
        <v>2161</v>
      </c>
      <c r="I8992" t="s">
        <v>1454</v>
      </c>
      <c r="J8992" s="20">
        <v>21</v>
      </c>
      <c r="K8992" s="20" t="s">
        <v>3</v>
      </c>
      <c r="L8992" t="s">
        <v>1463</v>
      </c>
      <c r="M8992" s="20">
        <v>6.46</v>
      </c>
      <c r="N8992" s="20">
        <v>5.04</v>
      </c>
      <c r="AE8992">
        <f t="shared" si="140"/>
        <v>2007</v>
      </c>
    </row>
    <row r="8993" spans="1:31" x14ac:dyDescent="0.25">
      <c r="A8993" s="7">
        <v>8990</v>
      </c>
      <c r="B8993" s="8">
        <v>39130</v>
      </c>
      <c r="C8993" t="s">
        <v>3</v>
      </c>
      <c r="D8993" t="s">
        <v>749</v>
      </c>
      <c r="E8993" t="s">
        <v>9</v>
      </c>
      <c r="F8993" t="s">
        <v>734</v>
      </c>
      <c r="G8993" t="s">
        <v>648</v>
      </c>
      <c r="H8993" s="135" t="s">
        <v>1917</v>
      </c>
      <c r="I8993" t="s">
        <v>1454</v>
      </c>
      <c r="J8993" s="20">
        <v>29</v>
      </c>
      <c r="K8993" s="20" t="s">
        <v>9</v>
      </c>
      <c r="L8993" t="s">
        <v>1464</v>
      </c>
      <c r="M8993" s="20">
        <v>6.38</v>
      </c>
      <c r="N8993" s="20">
        <v>9.1199999999999992</v>
      </c>
      <c r="AE8993">
        <f t="shared" si="140"/>
        <v>2007</v>
      </c>
    </row>
    <row r="8994" spans="1:31" x14ac:dyDescent="0.25">
      <c r="A8994" s="7">
        <v>8991</v>
      </c>
      <c r="B8994" s="8">
        <v>39130</v>
      </c>
      <c r="C8994" t="s">
        <v>3</v>
      </c>
      <c r="D8994" t="s">
        <v>117</v>
      </c>
      <c r="E8994" t="s">
        <v>9</v>
      </c>
      <c r="F8994" t="s">
        <v>667</v>
      </c>
      <c r="G8994" t="s">
        <v>732</v>
      </c>
      <c r="H8994" s="135" t="s">
        <v>2233</v>
      </c>
      <c r="I8994" t="s">
        <v>1454</v>
      </c>
      <c r="J8994" s="20">
        <v>52</v>
      </c>
      <c r="K8994" s="20" t="s">
        <v>9</v>
      </c>
      <c r="L8994" t="s">
        <v>1464</v>
      </c>
      <c r="M8994" s="20">
        <v>11.44</v>
      </c>
      <c r="N8994" s="20">
        <v>15.56</v>
      </c>
      <c r="AE8994">
        <f t="shared" si="140"/>
        <v>2007</v>
      </c>
    </row>
    <row r="8995" spans="1:31" x14ac:dyDescent="0.25">
      <c r="A8995" s="7">
        <v>8992</v>
      </c>
      <c r="B8995" s="8">
        <v>39130</v>
      </c>
      <c r="C8995" t="s">
        <v>3</v>
      </c>
      <c r="D8995" t="s">
        <v>66</v>
      </c>
      <c r="E8995" t="s">
        <v>9</v>
      </c>
      <c r="F8995" t="s">
        <v>860</v>
      </c>
      <c r="G8995" t="s">
        <v>648</v>
      </c>
      <c r="H8995" s="9" t="s">
        <v>1797</v>
      </c>
      <c r="I8995" t="s">
        <v>1455</v>
      </c>
      <c r="J8995" s="20">
        <v>32</v>
      </c>
      <c r="K8995" s="20" t="s">
        <v>3</v>
      </c>
      <c r="L8995" t="s">
        <v>1464</v>
      </c>
      <c r="M8995" s="20">
        <v>4.9800000000000004</v>
      </c>
      <c r="N8995" s="20">
        <v>3.52</v>
      </c>
      <c r="AE8995">
        <f t="shared" si="140"/>
        <v>2007</v>
      </c>
    </row>
    <row r="8996" spans="1:31" x14ac:dyDescent="0.25">
      <c r="A8996" s="7">
        <v>8993</v>
      </c>
      <c r="B8996" s="8">
        <v>39131</v>
      </c>
      <c r="C8996" t="s">
        <v>3</v>
      </c>
      <c r="D8996" t="s">
        <v>791</v>
      </c>
      <c r="E8996" t="s">
        <v>9</v>
      </c>
      <c r="F8996" t="s">
        <v>854</v>
      </c>
      <c r="G8996" t="s">
        <v>377</v>
      </c>
      <c r="H8996" s="135" t="s">
        <v>1585</v>
      </c>
      <c r="I8996" t="s">
        <v>1455</v>
      </c>
      <c r="J8996" s="20">
        <v>12</v>
      </c>
      <c r="K8996" s="20" t="s">
        <v>1465</v>
      </c>
      <c r="L8996" t="s">
        <v>1466</v>
      </c>
      <c r="M8996" s="20">
        <v>1.5</v>
      </c>
      <c r="N8996" s="20">
        <v>1.5</v>
      </c>
      <c r="AE8996">
        <f t="shared" si="140"/>
        <v>2007</v>
      </c>
    </row>
    <row r="8997" spans="1:31" x14ac:dyDescent="0.25">
      <c r="A8997" s="7">
        <v>8994</v>
      </c>
      <c r="B8997" s="8">
        <v>39131</v>
      </c>
      <c r="C8997" t="s">
        <v>3</v>
      </c>
      <c r="D8997" t="s">
        <v>857</v>
      </c>
      <c r="E8997" t="s">
        <v>9</v>
      </c>
      <c r="F8997" t="s">
        <v>852</v>
      </c>
      <c r="G8997" t="s">
        <v>861</v>
      </c>
      <c r="H8997" s="135" t="s">
        <v>2446</v>
      </c>
      <c r="I8997" t="s">
        <v>1454</v>
      </c>
      <c r="J8997" s="20">
        <v>27</v>
      </c>
      <c r="K8997" s="20" t="s">
        <v>1465</v>
      </c>
      <c r="L8997" t="s">
        <v>1466</v>
      </c>
      <c r="M8997" s="20">
        <v>6.75</v>
      </c>
      <c r="N8997" s="20">
        <v>6.75</v>
      </c>
      <c r="AE8997">
        <f t="shared" si="140"/>
        <v>2007</v>
      </c>
    </row>
    <row r="8998" spans="1:31" x14ac:dyDescent="0.25">
      <c r="A8998" s="7">
        <v>8995</v>
      </c>
      <c r="B8998" s="8">
        <v>39132</v>
      </c>
      <c r="C8998" t="s">
        <v>3</v>
      </c>
      <c r="D8998" t="s">
        <v>778</v>
      </c>
      <c r="E8998" t="s">
        <v>9</v>
      </c>
      <c r="F8998" t="s">
        <v>787</v>
      </c>
      <c r="G8998" t="s">
        <v>11</v>
      </c>
      <c r="H8998" s="136" t="s">
        <v>1703</v>
      </c>
      <c r="I8998" t="s">
        <v>1455</v>
      </c>
      <c r="J8998" s="20">
        <v>10</v>
      </c>
      <c r="K8998" s="20" t="s">
        <v>1465</v>
      </c>
      <c r="L8998" t="s">
        <v>1466</v>
      </c>
      <c r="M8998" s="20">
        <v>1.25</v>
      </c>
      <c r="N8998" s="20">
        <v>1.25</v>
      </c>
      <c r="AE8998">
        <f t="shared" si="140"/>
        <v>2007</v>
      </c>
    </row>
    <row r="8999" spans="1:31" x14ac:dyDescent="0.25">
      <c r="A8999" s="7">
        <v>8996</v>
      </c>
      <c r="B8999" s="8">
        <v>39132</v>
      </c>
      <c r="C8999" t="s">
        <v>3</v>
      </c>
      <c r="D8999" t="s">
        <v>668</v>
      </c>
      <c r="E8999" t="s">
        <v>9</v>
      </c>
      <c r="F8999" t="s">
        <v>698</v>
      </c>
      <c r="G8999" t="s">
        <v>648</v>
      </c>
      <c r="H8999" s="135" t="s">
        <v>2116</v>
      </c>
      <c r="I8999" t="s">
        <v>1454</v>
      </c>
      <c r="J8999" s="20">
        <v>50</v>
      </c>
      <c r="K8999" s="20" t="s">
        <v>9</v>
      </c>
      <c r="L8999" t="s">
        <v>1464</v>
      </c>
      <c r="M8999" s="20">
        <v>11</v>
      </c>
      <c r="N8999" s="20">
        <v>15</v>
      </c>
      <c r="AE8999">
        <f t="shared" si="140"/>
        <v>2007</v>
      </c>
    </row>
    <row r="9000" spans="1:31" x14ac:dyDescent="0.25">
      <c r="A9000" s="7">
        <v>8997</v>
      </c>
      <c r="B9000" s="8">
        <v>39132</v>
      </c>
      <c r="C9000" t="s">
        <v>3</v>
      </c>
      <c r="D9000" t="s">
        <v>776</v>
      </c>
      <c r="E9000" t="s">
        <v>9</v>
      </c>
      <c r="F9000" t="s">
        <v>672</v>
      </c>
      <c r="G9000" t="s">
        <v>377</v>
      </c>
      <c r="H9000" s="9" t="s">
        <v>2140</v>
      </c>
      <c r="I9000" t="s">
        <v>1454</v>
      </c>
      <c r="J9000" s="20">
        <v>26</v>
      </c>
      <c r="K9000" s="20" t="s">
        <v>3</v>
      </c>
      <c r="L9000" t="s">
        <v>1463</v>
      </c>
      <c r="M9000" s="20">
        <v>7.76</v>
      </c>
      <c r="N9000" s="20">
        <v>6.24</v>
      </c>
      <c r="AE9000">
        <f t="shared" si="140"/>
        <v>2007</v>
      </c>
    </row>
    <row r="9001" spans="1:31" x14ac:dyDescent="0.25">
      <c r="A9001" s="7">
        <v>8998</v>
      </c>
      <c r="B9001" s="8">
        <v>39132</v>
      </c>
      <c r="C9001" t="s">
        <v>3</v>
      </c>
      <c r="D9001" t="s">
        <v>397</v>
      </c>
      <c r="E9001" t="s">
        <v>9</v>
      </c>
      <c r="F9001" t="s">
        <v>831</v>
      </c>
      <c r="G9001" t="s">
        <v>861</v>
      </c>
      <c r="H9001" s="135" t="s">
        <v>1496</v>
      </c>
      <c r="I9001" t="s">
        <v>1454</v>
      </c>
      <c r="J9001" s="20">
        <v>12</v>
      </c>
      <c r="K9001" s="20" t="s">
        <v>3</v>
      </c>
      <c r="L9001" t="s">
        <v>1464</v>
      </c>
      <c r="M9001" s="20">
        <v>4.3599999999999994</v>
      </c>
      <c r="N9001" s="20">
        <v>2.64</v>
      </c>
      <c r="AE9001">
        <f t="shared" si="140"/>
        <v>2007</v>
      </c>
    </row>
    <row r="9002" spans="1:31" x14ac:dyDescent="0.25">
      <c r="A9002" s="7">
        <v>8999</v>
      </c>
      <c r="B9002" s="8">
        <v>39132</v>
      </c>
      <c r="C9002" t="s">
        <v>3</v>
      </c>
      <c r="D9002" t="s">
        <v>859</v>
      </c>
      <c r="E9002" t="s">
        <v>9</v>
      </c>
      <c r="F9002" t="s">
        <v>860</v>
      </c>
      <c r="G9002" t="s">
        <v>648</v>
      </c>
      <c r="H9002" s="9" t="s">
        <v>1797</v>
      </c>
      <c r="I9002" t="s">
        <v>1454</v>
      </c>
      <c r="J9002" s="20">
        <v>57</v>
      </c>
      <c r="K9002" s="20" t="s">
        <v>9</v>
      </c>
      <c r="L9002" t="s">
        <v>1463</v>
      </c>
      <c r="M9002" s="20">
        <v>13.68</v>
      </c>
      <c r="N9002" s="20">
        <v>15.82</v>
      </c>
      <c r="AE9002">
        <f t="shared" si="140"/>
        <v>2007</v>
      </c>
    </row>
    <row r="9003" spans="1:31" x14ac:dyDescent="0.25">
      <c r="A9003" s="7">
        <v>9000</v>
      </c>
      <c r="B9003" s="8">
        <v>39133</v>
      </c>
      <c r="C9003" t="s">
        <v>3</v>
      </c>
      <c r="D9003" t="s">
        <v>661</v>
      </c>
      <c r="E9003" t="s">
        <v>9</v>
      </c>
      <c r="F9003" t="s">
        <v>860</v>
      </c>
      <c r="G9003" t="s">
        <v>861</v>
      </c>
      <c r="H9003" s="135" t="s">
        <v>1693</v>
      </c>
      <c r="I9003" t="s">
        <v>1455</v>
      </c>
      <c r="J9003" s="20">
        <v>43</v>
      </c>
      <c r="K9003" s="20" t="s">
        <v>3</v>
      </c>
      <c r="L9003" t="s">
        <v>1463</v>
      </c>
      <c r="M9003" s="20">
        <v>6.09</v>
      </c>
      <c r="N9003" s="20">
        <v>5.16</v>
      </c>
      <c r="AE9003">
        <f t="shared" si="140"/>
        <v>2007</v>
      </c>
    </row>
    <row r="9004" spans="1:31" x14ac:dyDescent="0.25">
      <c r="A9004" s="7">
        <v>9001</v>
      </c>
      <c r="B9004" s="8">
        <v>39133</v>
      </c>
      <c r="C9004" t="s">
        <v>3</v>
      </c>
      <c r="D9004" t="s">
        <v>854</v>
      </c>
      <c r="E9004" t="s">
        <v>9</v>
      </c>
      <c r="F9004" t="s">
        <v>791</v>
      </c>
      <c r="G9004" t="s">
        <v>377</v>
      </c>
      <c r="H9004" s="135" t="s">
        <v>1596</v>
      </c>
      <c r="I9004" t="s">
        <v>1455</v>
      </c>
      <c r="J9004" s="20">
        <v>16</v>
      </c>
      <c r="K9004" s="20" t="s">
        <v>9</v>
      </c>
      <c r="L9004" t="s">
        <v>1464</v>
      </c>
      <c r="M9004" s="20">
        <v>1.76</v>
      </c>
      <c r="N9004" s="20">
        <v>2.74</v>
      </c>
      <c r="AE9004">
        <f t="shared" si="140"/>
        <v>2007</v>
      </c>
    </row>
    <row r="9005" spans="1:31" x14ac:dyDescent="0.25">
      <c r="A9005" s="7">
        <v>9002</v>
      </c>
      <c r="B9005" s="8">
        <v>39133</v>
      </c>
      <c r="C9005" t="s">
        <v>3</v>
      </c>
      <c r="D9005" t="s">
        <v>856</v>
      </c>
      <c r="E9005" t="s">
        <v>9</v>
      </c>
      <c r="F9005" t="s">
        <v>210</v>
      </c>
      <c r="G9005" t="s">
        <v>24</v>
      </c>
      <c r="H9005" s="135" t="s">
        <v>1547</v>
      </c>
      <c r="I9005" t="s">
        <v>1454</v>
      </c>
      <c r="J9005" s="20">
        <v>45</v>
      </c>
      <c r="K9005" s="20" t="s">
        <v>3</v>
      </c>
      <c r="L9005" t="s">
        <v>1464</v>
      </c>
      <c r="M9005" s="20">
        <v>13.6</v>
      </c>
      <c r="N9005" s="20">
        <v>9.9</v>
      </c>
      <c r="AE9005">
        <f t="shared" si="140"/>
        <v>2007</v>
      </c>
    </row>
    <row r="9006" spans="1:31" x14ac:dyDescent="0.25">
      <c r="A9006" s="7">
        <v>9003</v>
      </c>
      <c r="B9006" s="8">
        <v>39133</v>
      </c>
      <c r="C9006" t="s">
        <v>3</v>
      </c>
      <c r="D9006" t="s">
        <v>824</v>
      </c>
      <c r="E9006" t="s">
        <v>9</v>
      </c>
      <c r="F9006" t="s">
        <v>329</v>
      </c>
      <c r="G9006" t="s">
        <v>65</v>
      </c>
      <c r="H9006" s="135" t="s">
        <v>1496</v>
      </c>
      <c r="I9006" t="s">
        <v>1454</v>
      </c>
      <c r="J9006" s="20">
        <v>15</v>
      </c>
      <c r="K9006" s="20" t="s">
        <v>9</v>
      </c>
      <c r="L9006" t="s">
        <v>1464</v>
      </c>
      <c r="M9006" s="20">
        <v>3.3</v>
      </c>
      <c r="N9006" s="20">
        <v>5.2</v>
      </c>
      <c r="AE9006">
        <f t="shared" si="140"/>
        <v>2007</v>
      </c>
    </row>
    <row r="9007" spans="1:31" x14ac:dyDescent="0.25">
      <c r="A9007" s="7">
        <v>9004</v>
      </c>
      <c r="B9007" s="8">
        <v>39133</v>
      </c>
      <c r="C9007" t="s">
        <v>3</v>
      </c>
      <c r="D9007" t="s">
        <v>854</v>
      </c>
      <c r="E9007" t="s">
        <v>9</v>
      </c>
      <c r="F9007" t="s">
        <v>767</v>
      </c>
      <c r="G9007" t="s">
        <v>377</v>
      </c>
      <c r="H9007" s="9" t="s">
        <v>2268</v>
      </c>
      <c r="I9007" t="s">
        <v>1454</v>
      </c>
      <c r="J9007" s="20">
        <v>40</v>
      </c>
      <c r="K9007" s="20" t="s">
        <v>9</v>
      </c>
      <c r="L9007" t="s">
        <v>1463</v>
      </c>
      <c r="M9007" s="20">
        <v>9.6</v>
      </c>
      <c r="N9007" s="20">
        <v>11.4</v>
      </c>
      <c r="AE9007">
        <f t="shared" si="140"/>
        <v>2007</v>
      </c>
    </row>
    <row r="9008" spans="1:31" x14ac:dyDescent="0.25">
      <c r="A9008" s="7">
        <v>9005</v>
      </c>
      <c r="B9008" s="8">
        <v>39133</v>
      </c>
      <c r="C9008" t="s">
        <v>3</v>
      </c>
      <c r="D9008" t="s">
        <v>859</v>
      </c>
      <c r="E9008" t="s">
        <v>9</v>
      </c>
      <c r="F9008" t="s">
        <v>836</v>
      </c>
      <c r="G9008" t="s">
        <v>714</v>
      </c>
      <c r="H9008" s="135" t="s">
        <v>2058</v>
      </c>
      <c r="I9008" t="s">
        <v>1454</v>
      </c>
      <c r="J9008" s="20">
        <v>37</v>
      </c>
      <c r="K9008" s="20" t="s">
        <v>9</v>
      </c>
      <c r="L9008" t="s">
        <v>1464</v>
      </c>
      <c r="M9008" s="20">
        <v>8.14</v>
      </c>
      <c r="N9008" s="20">
        <v>11.36</v>
      </c>
      <c r="AE9008">
        <f t="shared" si="140"/>
        <v>2007</v>
      </c>
    </row>
    <row r="9009" spans="1:31" x14ac:dyDescent="0.25">
      <c r="A9009" s="7">
        <v>9006</v>
      </c>
      <c r="B9009" s="8">
        <v>39133</v>
      </c>
      <c r="C9009" t="s">
        <v>3</v>
      </c>
      <c r="D9009" t="s">
        <v>770</v>
      </c>
      <c r="E9009" t="s">
        <v>9</v>
      </c>
      <c r="F9009" t="s">
        <v>795</v>
      </c>
      <c r="G9009" t="s">
        <v>732</v>
      </c>
      <c r="H9009" s="135" t="s">
        <v>2447</v>
      </c>
      <c r="I9009" t="s">
        <v>1454</v>
      </c>
      <c r="J9009" s="20">
        <v>30</v>
      </c>
      <c r="K9009" s="20" t="s">
        <v>3</v>
      </c>
      <c r="L9009" t="s">
        <v>1464</v>
      </c>
      <c r="M9009" s="20">
        <v>9.4</v>
      </c>
      <c r="N9009" s="20">
        <v>6.6</v>
      </c>
      <c r="AE9009">
        <f t="shared" si="140"/>
        <v>2007</v>
      </c>
    </row>
    <row r="9010" spans="1:31" x14ac:dyDescent="0.25">
      <c r="A9010" s="7">
        <v>9007</v>
      </c>
      <c r="B9010" s="8">
        <v>39133</v>
      </c>
      <c r="C9010" t="s">
        <v>3</v>
      </c>
      <c r="D9010" t="s">
        <v>791</v>
      </c>
      <c r="E9010" t="s">
        <v>9</v>
      </c>
      <c r="F9010" t="s">
        <v>810</v>
      </c>
      <c r="G9010" t="s">
        <v>732</v>
      </c>
      <c r="H9010" s="135" t="s">
        <v>1496</v>
      </c>
      <c r="I9010" t="s">
        <v>1454</v>
      </c>
      <c r="J9010" s="20">
        <v>12</v>
      </c>
      <c r="K9010" s="20" t="s">
        <v>9</v>
      </c>
      <c r="L9010" t="s">
        <v>1463</v>
      </c>
      <c r="M9010" s="20">
        <v>2.88</v>
      </c>
      <c r="N9010" s="20">
        <v>4.12</v>
      </c>
      <c r="AE9010">
        <f t="shared" si="140"/>
        <v>2007</v>
      </c>
    </row>
    <row r="9011" spans="1:31" x14ac:dyDescent="0.25">
      <c r="A9011" s="7">
        <v>9008</v>
      </c>
      <c r="B9011" s="8">
        <v>39134</v>
      </c>
      <c r="C9011" t="s">
        <v>3</v>
      </c>
      <c r="D9011" t="s">
        <v>803</v>
      </c>
      <c r="E9011" t="s">
        <v>9</v>
      </c>
      <c r="F9011" t="s">
        <v>122</v>
      </c>
      <c r="G9011" t="s">
        <v>861</v>
      </c>
      <c r="H9011" s="9" t="s">
        <v>2448</v>
      </c>
      <c r="I9011" t="s">
        <v>1454</v>
      </c>
      <c r="J9011" s="20">
        <v>3</v>
      </c>
      <c r="K9011" s="20" t="s">
        <v>1465</v>
      </c>
      <c r="L9011" t="s">
        <v>1466</v>
      </c>
      <c r="M9011" s="20">
        <v>0.75</v>
      </c>
      <c r="N9011" s="20">
        <v>0.75</v>
      </c>
      <c r="AE9011">
        <f t="shared" si="140"/>
        <v>2007</v>
      </c>
    </row>
    <row r="9012" spans="1:31" x14ac:dyDescent="0.25">
      <c r="A9012" s="7">
        <v>9009</v>
      </c>
      <c r="B9012" s="8">
        <v>39134</v>
      </c>
      <c r="C9012" t="s">
        <v>3</v>
      </c>
      <c r="D9012" t="s">
        <v>816</v>
      </c>
      <c r="E9012" t="s">
        <v>9</v>
      </c>
      <c r="F9012" t="s">
        <v>787</v>
      </c>
      <c r="G9012" t="s">
        <v>714</v>
      </c>
      <c r="H9012" s="135" t="s">
        <v>2060</v>
      </c>
      <c r="I9012" t="s">
        <v>1455</v>
      </c>
      <c r="J9012" s="20">
        <v>27</v>
      </c>
      <c r="K9012" s="20" t="s">
        <v>3</v>
      </c>
      <c r="L9012" t="s">
        <v>1464</v>
      </c>
      <c r="M9012" s="20">
        <v>4.28</v>
      </c>
      <c r="N9012" s="20">
        <v>2.9699999999999998</v>
      </c>
      <c r="AE9012">
        <f t="shared" si="140"/>
        <v>2007</v>
      </c>
    </row>
    <row r="9013" spans="1:31" x14ac:dyDescent="0.25">
      <c r="A9013" s="7">
        <v>9010</v>
      </c>
      <c r="B9013" s="8">
        <v>39134</v>
      </c>
      <c r="C9013" t="s">
        <v>3</v>
      </c>
      <c r="D9013" t="s">
        <v>614</v>
      </c>
      <c r="E9013" t="s">
        <v>9</v>
      </c>
      <c r="F9013" t="s">
        <v>727</v>
      </c>
      <c r="G9013" t="s">
        <v>732</v>
      </c>
      <c r="H9013" s="135" t="s">
        <v>2210</v>
      </c>
      <c r="I9013" t="s">
        <v>1454</v>
      </c>
      <c r="J9013" s="20">
        <v>16</v>
      </c>
      <c r="K9013" s="20" t="s">
        <v>3</v>
      </c>
      <c r="L9013" t="s">
        <v>1464</v>
      </c>
      <c r="M9013" s="20">
        <v>5.48</v>
      </c>
      <c r="N9013" s="20">
        <v>3.52</v>
      </c>
      <c r="AE9013">
        <f t="shared" si="140"/>
        <v>2007</v>
      </c>
    </row>
    <row r="9014" spans="1:31" x14ac:dyDescent="0.25">
      <c r="A9014" s="7">
        <v>9011</v>
      </c>
      <c r="B9014" s="8">
        <v>39134</v>
      </c>
      <c r="C9014" t="s">
        <v>3</v>
      </c>
      <c r="D9014" t="s">
        <v>614</v>
      </c>
      <c r="E9014" t="s">
        <v>9</v>
      </c>
      <c r="F9014" t="s">
        <v>727</v>
      </c>
      <c r="G9014" t="s">
        <v>732</v>
      </c>
      <c r="H9014" s="135" t="s">
        <v>2431</v>
      </c>
      <c r="I9014" t="s">
        <v>1454</v>
      </c>
      <c r="J9014" s="20">
        <v>44</v>
      </c>
      <c r="K9014" s="20" t="s">
        <v>3</v>
      </c>
      <c r="L9014" t="s">
        <v>1464</v>
      </c>
      <c r="M9014" s="20">
        <v>13.32</v>
      </c>
      <c r="N9014" s="20">
        <v>9.68</v>
      </c>
      <c r="AE9014">
        <f t="shared" si="140"/>
        <v>2007</v>
      </c>
    </row>
    <row r="9015" spans="1:31" x14ac:dyDescent="0.25">
      <c r="A9015" s="7">
        <v>9012</v>
      </c>
      <c r="B9015" s="8">
        <v>39135</v>
      </c>
      <c r="C9015" t="s">
        <v>3</v>
      </c>
      <c r="D9015" t="s">
        <v>791</v>
      </c>
      <c r="E9015" t="s">
        <v>9</v>
      </c>
      <c r="F9015" t="s">
        <v>184</v>
      </c>
      <c r="G9015" t="s">
        <v>732</v>
      </c>
      <c r="H9015" s="135" t="s">
        <v>2155</v>
      </c>
      <c r="I9015" t="s">
        <v>1454</v>
      </c>
      <c r="J9015" s="20">
        <v>18</v>
      </c>
      <c r="K9015" s="20" t="s">
        <v>3</v>
      </c>
      <c r="L9015" t="s">
        <v>1464</v>
      </c>
      <c r="M9015" s="20">
        <v>6.04</v>
      </c>
      <c r="N9015" s="20">
        <v>3.96</v>
      </c>
      <c r="AE9015">
        <f t="shared" si="140"/>
        <v>2007</v>
      </c>
    </row>
    <row r="9016" spans="1:31" x14ac:dyDescent="0.25">
      <c r="A9016" s="7">
        <v>9013</v>
      </c>
      <c r="B9016" s="8">
        <v>39135</v>
      </c>
      <c r="C9016" t="s">
        <v>3</v>
      </c>
      <c r="D9016" t="s">
        <v>857</v>
      </c>
      <c r="E9016" t="s">
        <v>9</v>
      </c>
      <c r="F9016" t="s">
        <v>331</v>
      </c>
      <c r="G9016" t="s">
        <v>14</v>
      </c>
      <c r="H9016" s="135" t="s">
        <v>1530</v>
      </c>
      <c r="I9016" t="s">
        <v>1454</v>
      </c>
      <c r="J9016" s="20">
        <v>7</v>
      </c>
      <c r="K9016" s="20" t="s">
        <v>9</v>
      </c>
      <c r="L9016" t="s">
        <v>1464</v>
      </c>
      <c r="M9016" s="20">
        <v>1.54</v>
      </c>
      <c r="N9016" s="20">
        <v>2.96</v>
      </c>
      <c r="AE9016">
        <f t="shared" si="140"/>
        <v>2007</v>
      </c>
    </row>
    <row r="9017" spans="1:31" x14ac:dyDescent="0.25">
      <c r="A9017" s="7">
        <v>9014</v>
      </c>
      <c r="B9017" s="8">
        <v>39135</v>
      </c>
      <c r="C9017" t="s">
        <v>3</v>
      </c>
      <c r="D9017" t="s">
        <v>819</v>
      </c>
      <c r="E9017" t="s">
        <v>9</v>
      </c>
      <c r="F9017" t="s">
        <v>687</v>
      </c>
      <c r="G9017" t="s">
        <v>648</v>
      </c>
      <c r="H9017" s="135" t="s">
        <v>2094</v>
      </c>
      <c r="I9017" t="s">
        <v>1454</v>
      </c>
      <c r="J9017" s="20">
        <v>72</v>
      </c>
      <c r="K9017" s="20" t="s">
        <v>9</v>
      </c>
      <c r="L9017" t="s">
        <v>1463</v>
      </c>
      <c r="M9017" s="20">
        <v>17.28</v>
      </c>
      <c r="N9017" s="20">
        <v>19.72</v>
      </c>
      <c r="AE9017">
        <f t="shared" si="140"/>
        <v>2007</v>
      </c>
    </row>
    <row r="9018" spans="1:31" x14ac:dyDescent="0.25">
      <c r="A9018" s="7">
        <v>9015</v>
      </c>
      <c r="B9018" s="8">
        <v>39135</v>
      </c>
      <c r="C9018" t="s">
        <v>3</v>
      </c>
      <c r="D9018" t="s">
        <v>787</v>
      </c>
      <c r="E9018" t="s">
        <v>9</v>
      </c>
      <c r="F9018" t="s">
        <v>844</v>
      </c>
      <c r="G9018" t="s">
        <v>648</v>
      </c>
      <c r="H9018" s="135" t="s">
        <v>2203</v>
      </c>
      <c r="I9018" t="s">
        <v>1454</v>
      </c>
      <c r="J9018" s="20">
        <v>15</v>
      </c>
      <c r="K9018" s="20" t="s">
        <v>9</v>
      </c>
      <c r="L9018" t="s">
        <v>1464</v>
      </c>
      <c r="M9018" s="20">
        <v>3.3</v>
      </c>
      <c r="N9018" s="20">
        <v>5.2</v>
      </c>
      <c r="AE9018">
        <f t="shared" si="140"/>
        <v>2007</v>
      </c>
    </row>
    <row r="9019" spans="1:31" x14ac:dyDescent="0.25">
      <c r="A9019" s="7">
        <v>9016</v>
      </c>
      <c r="B9019" s="8">
        <v>39135</v>
      </c>
      <c r="C9019" t="s">
        <v>3</v>
      </c>
      <c r="D9019" t="s">
        <v>850</v>
      </c>
      <c r="E9019" t="s">
        <v>9</v>
      </c>
      <c r="F9019" t="s">
        <v>375</v>
      </c>
      <c r="G9019" t="s">
        <v>714</v>
      </c>
      <c r="H9019" s="136" t="s">
        <v>2147</v>
      </c>
      <c r="I9019" t="s">
        <v>1454</v>
      </c>
      <c r="J9019" s="20">
        <v>6</v>
      </c>
      <c r="K9019" s="20" t="s">
        <v>9</v>
      </c>
      <c r="L9019" t="s">
        <v>1464</v>
      </c>
      <c r="M9019" s="20">
        <v>1.32</v>
      </c>
      <c r="N9019" s="20">
        <v>2.6799999999999997</v>
      </c>
      <c r="AE9019">
        <f t="shared" si="140"/>
        <v>2007</v>
      </c>
    </row>
    <row r="9020" spans="1:31" x14ac:dyDescent="0.25">
      <c r="A9020" s="7">
        <v>9017</v>
      </c>
      <c r="B9020" s="8">
        <v>39136</v>
      </c>
      <c r="C9020" t="s">
        <v>3</v>
      </c>
      <c r="D9020" t="s">
        <v>104</v>
      </c>
      <c r="E9020" t="s">
        <v>9</v>
      </c>
      <c r="F9020" t="s">
        <v>375</v>
      </c>
      <c r="G9020" t="s">
        <v>714</v>
      </c>
      <c r="H9020" s="136" t="s">
        <v>2147</v>
      </c>
      <c r="I9020" t="s">
        <v>1454</v>
      </c>
      <c r="J9020" s="20">
        <v>37</v>
      </c>
      <c r="K9020" s="20" t="s">
        <v>9</v>
      </c>
      <c r="L9020" t="s">
        <v>1463</v>
      </c>
      <c r="M9020" s="20">
        <v>8.8800000000000008</v>
      </c>
      <c r="N9020" s="20">
        <v>10.62</v>
      </c>
      <c r="AE9020">
        <f t="shared" si="140"/>
        <v>2007</v>
      </c>
    </row>
    <row r="9021" spans="1:31" x14ac:dyDescent="0.25">
      <c r="A9021" s="7">
        <v>9018</v>
      </c>
      <c r="B9021" s="8">
        <v>39137</v>
      </c>
      <c r="C9021" t="s">
        <v>3</v>
      </c>
      <c r="D9021" t="s">
        <v>791</v>
      </c>
      <c r="E9021" t="s">
        <v>9</v>
      </c>
      <c r="F9021" t="s">
        <v>268</v>
      </c>
      <c r="G9021" t="s">
        <v>569</v>
      </c>
      <c r="H9021" s="136" t="s">
        <v>1677</v>
      </c>
      <c r="I9021" t="s">
        <v>1454</v>
      </c>
      <c r="J9021" s="20">
        <v>21</v>
      </c>
      <c r="K9021" s="20" t="s">
        <v>9</v>
      </c>
      <c r="L9021" t="s">
        <v>1464</v>
      </c>
      <c r="M9021" s="20">
        <v>4.62</v>
      </c>
      <c r="N9021" s="20">
        <v>6.88</v>
      </c>
      <c r="AE9021">
        <f t="shared" si="140"/>
        <v>2007</v>
      </c>
    </row>
    <row r="9022" spans="1:31" x14ac:dyDescent="0.25">
      <c r="A9022" s="7">
        <v>9019</v>
      </c>
      <c r="B9022" s="8">
        <v>39137</v>
      </c>
      <c r="C9022" t="s">
        <v>3</v>
      </c>
      <c r="D9022" t="s">
        <v>704</v>
      </c>
      <c r="E9022" t="s">
        <v>9</v>
      </c>
      <c r="F9022" t="s">
        <v>331</v>
      </c>
      <c r="G9022" t="s">
        <v>24</v>
      </c>
      <c r="H9022" s="135" t="s">
        <v>1544</v>
      </c>
      <c r="I9022" t="s">
        <v>1454</v>
      </c>
      <c r="J9022" s="20">
        <v>22</v>
      </c>
      <c r="K9022" s="20" t="s">
        <v>9</v>
      </c>
      <c r="L9022" t="s">
        <v>1464</v>
      </c>
      <c r="M9022" s="20">
        <v>4.84</v>
      </c>
      <c r="N9022" s="20">
        <v>7.16</v>
      </c>
      <c r="AE9022">
        <f t="shared" si="140"/>
        <v>2007</v>
      </c>
    </row>
    <row r="9023" spans="1:31" x14ac:dyDescent="0.25">
      <c r="A9023" s="7">
        <v>9020</v>
      </c>
      <c r="B9023" s="8">
        <v>39137</v>
      </c>
      <c r="C9023" t="s">
        <v>3</v>
      </c>
      <c r="D9023" t="s">
        <v>678</v>
      </c>
      <c r="E9023" t="s">
        <v>9</v>
      </c>
      <c r="F9023" t="s">
        <v>240</v>
      </c>
      <c r="G9023" t="s">
        <v>648</v>
      </c>
      <c r="H9023" s="135" t="s">
        <v>2330</v>
      </c>
      <c r="I9023" t="s">
        <v>1454</v>
      </c>
      <c r="J9023" s="20">
        <v>11</v>
      </c>
      <c r="K9023" s="20" t="s">
        <v>9</v>
      </c>
      <c r="L9023" t="s">
        <v>1464</v>
      </c>
      <c r="M9023" s="20">
        <v>2.42</v>
      </c>
      <c r="N9023" s="20">
        <v>4.08</v>
      </c>
      <c r="AE9023">
        <f t="shared" si="140"/>
        <v>2007</v>
      </c>
    </row>
    <row r="9024" spans="1:31" x14ac:dyDescent="0.25">
      <c r="A9024" s="7">
        <v>9021</v>
      </c>
      <c r="B9024" s="8">
        <v>39137</v>
      </c>
      <c r="C9024" t="s">
        <v>3</v>
      </c>
      <c r="D9024" t="s">
        <v>787</v>
      </c>
      <c r="E9024" t="s">
        <v>9</v>
      </c>
      <c r="F9024" t="s">
        <v>810</v>
      </c>
      <c r="G9024" t="s">
        <v>648</v>
      </c>
      <c r="H9024" s="136" t="s">
        <v>1496</v>
      </c>
      <c r="I9024" t="s">
        <v>1456</v>
      </c>
      <c r="J9024" s="20">
        <v>10</v>
      </c>
      <c r="K9024" s="20" t="s">
        <v>1465</v>
      </c>
      <c r="L9024" t="s">
        <v>1466</v>
      </c>
      <c r="M9024" s="20">
        <v>2.5</v>
      </c>
      <c r="N9024" s="20">
        <v>2.5</v>
      </c>
      <c r="O9024" t="s">
        <v>3</v>
      </c>
      <c r="P9024" s="13" t="s">
        <v>791</v>
      </c>
      <c r="Q9024" t="s">
        <v>9</v>
      </c>
      <c r="R9024" t="s">
        <v>129</v>
      </c>
      <c r="S9024" t="s">
        <v>1465</v>
      </c>
      <c r="U9024" t="s">
        <v>1465</v>
      </c>
      <c r="W9024" t="s">
        <v>1465</v>
      </c>
      <c r="Y9024" t="s">
        <v>1465</v>
      </c>
      <c r="AA9024" t="s">
        <v>1465</v>
      </c>
      <c r="AC9024" t="s">
        <v>1465</v>
      </c>
      <c r="AE9024">
        <f t="shared" si="140"/>
        <v>2007</v>
      </c>
    </row>
    <row r="9025" spans="1:31" x14ac:dyDescent="0.25">
      <c r="A9025" s="7">
        <v>9022</v>
      </c>
      <c r="B9025" s="8">
        <v>39137</v>
      </c>
      <c r="C9025" t="s">
        <v>3</v>
      </c>
      <c r="D9025" t="s">
        <v>776</v>
      </c>
      <c r="E9025" t="s">
        <v>9</v>
      </c>
      <c r="F9025" t="s">
        <v>641</v>
      </c>
      <c r="G9025" t="s">
        <v>861</v>
      </c>
      <c r="H9025" s="135" t="s">
        <v>1496</v>
      </c>
      <c r="I9025" t="s">
        <v>1454</v>
      </c>
      <c r="J9025" s="20">
        <v>28</v>
      </c>
      <c r="K9025" s="20" t="s">
        <v>9</v>
      </c>
      <c r="L9025" t="s">
        <v>1464</v>
      </c>
      <c r="M9025" s="20">
        <v>6.16</v>
      </c>
      <c r="N9025" s="20">
        <v>8.84</v>
      </c>
      <c r="AE9025">
        <f t="shared" si="140"/>
        <v>2007</v>
      </c>
    </row>
    <row r="9026" spans="1:31" x14ac:dyDescent="0.25">
      <c r="A9026" s="7">
        <v>9023</v>
      </c>
      <c r="B9026" s="8">
        <v>39137</v>
      </c>
      <c r="C9026" t="s">
        <v>3</v>
      </c>
      <c r="D9026" t="s">
        <v>543</v>
      </c>
      <c r="E9026" t="s">
        <v>9</v>
      </c>
      <c r="F9026" t="s">
        <v>521</v>
      </c>
      <c r="G9026" t="s">
        <v>861</v>
      </c>
      <c r="H9026" s="9" t="s">
        <v>2449</v>
      </c>
      <c r="I9026" t="s">
        <v>1454</v>
      </c>
      <c r="J9026" s="20">
        <v>29</v>
      </c>
      <c r="K9026" s="20" t="s">
        <v>9</v>
      </c>
      <c r="L9026" t="s">
        <v>1464</v>
      </c>
      <c r="M9026" s="20">
        <v>6.38</v>
      </c>
      <c r="N9026" s="20">
        <v>9.1199999999999992</v>
      </c>
      <c r="AE9026">
        <f t="shared" si="140"/>
        <v>2007</v>
      </c>
    </row>
    <row r="9027" spans="1:31" x14ac:dyDescent="0.25">
      <c r="A9027" s="7">
        <v>9024</v>
      </c>
      <c r="B9027" s="8">
        <v>39138</v>
      </c>
      <c r="C9027" t="s">
        <v>3</v>
      </c>
      <c r="D9027" t="s">
        <v>791</v>
      </c>
      <c r="E9027" t="s">
        <v>9</v>
      </c>
      <c r="F9027" t="s">
        <v>810</v>
      </c>
      <c r="G9027" t="s">
        <v>633</v>
      </c>
      <c r="H9027" s="135" t="s">
        <v>1496</v>
      </c>
      <c r="I9027" t="s">
        <v>1454</v>
      </c>
      <c r="J9027" s="20">
        <v>26</v>
      </c>
      <c r="K9027" s="20" t="s">
        <v>9</v>
      </c>
      <c r="L9027" t="s">
        <v>1464</v>
      </c>
      <c r="M9027" s="20">
        <v>5.72</v>
      </c>
      <c r="N9027" s="20">
        <v>8.2800000000000011</v>
      </c>
      <c r="AE9027">
        <f t="shared" si="140"/>
        <v>2007</v>
      </c>
    </row>
    <row r="9028" spans="1:31" x14ac:dyDescent="0.25">
      <c r="A9028" s="7">
        <v>9025</v>
      </c>
      <c r="B9028" s="8">
        <v>39138</v>
      </c>
      <c r="C9028" t="s">
        <v>3</v>
      </c>
      <c r="D9028" t="s">
        <v>791</v>
      </c>
      <c r="E9028" t="s">
        <v>9</v>
      </c>
      <c r="F9028" t="s">
        <v>652</v>
      </c>
      <c r="G9028" t="s">
        <v>14</v>
      </c>
      <c r="H9028" s="135" t="s">
        <v>1496</v>
      </c>
      <c r="I9028" t="s">
        <v>1454</v>
      </c>
      <c r="J9028" s="20">
        <v>40</v>
      </c>
      <c r="K9028" s="20" t="s">
        <v>3</v>
      </c>
      <c r="L9028" t="s">
        <v>1463</v>
      </c>
      <c r="M9028" s="20">
        <v>11.4</v>
      </c>
      <c r="N9028" s="20">
        <v>9.6</v>
      </c>
      <c r="AE9028">
        <f t="shared" ref="AE9028:AE9091" si="141">YEAR(B9028)</f>
        <v>2007</v>
      </c>
    </row>
    <row r="9029" spans="1:31" x14ac:dyDescent="0.25">
      <c r="A9029" s="7">
        <v>9026</v>
      </c>
      <c r="B9029" s="8">
        <v>39138</v>
      </c>
      <c r="C9029" t="s">
        <v>3</v>
      </c>
      <c r="D9029" t="s">
        <v>279</v>
      </c>
      <c r="E9029" t="s">
        <v>9</v>
      </c>
      <c r="F9029" t="s">
        <v>641</v>
      </c>
      <c r="G9029" t="s">
        <v>648</v>
      </c>
      <c r="H9029" s="135" t="s">
        <v>1810</v>
      </c>
      <c r="I9029" t="s">
        <v>1454</v>
      </c>
      <c r="J9029" s="20">
        <v>37</v>
      </c>
      <c r="K9029" s="20" t="s">
        <v>9</v>
      </c>
      <c r="L9029" t="s">
        <v>1464</v>
      </c>
      <c r="M9029" s="20">
        <v>8.14</v>
      </c>
      <c r="N9029" s="20">
        <v>11.36</v>
      </c>
      <c r="AE9029">
        <f t="shared" si="141"/>
        <v>2007</v>
      </c>
    </row>
    <row r="9030" spans="1:31" x14ac:dyDescent="0.25">
      <c r="A9030" s="7">
        <v>9027</v>
      </c>
      <c r="B9030" s="8">
        <v>39138</v>
      </c>
      <c r="C9030" t="s">
        <v>3</v>
      </c>
      <c r="D9030" t="s">
        <v>543</v>
      </c>
      <c r="E9030" t="s">
        <v>9</v>
      </c>
      <c r="F9030" t="s">
        <v>233</v>
      </c>
      <c r="G9030" t="s">
        <v>714</v>
      </c>
      <c r="H9030" s="135" t="s">
        <v>1496</v>
      </c>
      <c r="I9030" t="s">
        <v>1454</v>
      </c>
      <c r="J9030" s="20">
        <v>33</v>
      </c>
      <c r="K9030" s="20" t="s">
        <v>9</v>
      </c>
      <c r="L9030" t="s">
        <v>1464</v>
      </c>
      <c r="M9030" s="20">
        <v>7.26</v>
      </c>
      <c r="N9030" s="20">
        <v>10.24</v>
      </c>
      <c r="AE9030">
        <f t="shared" si="141"/>
        <v>2007</v>
      </c>
    </row>
    <row r="9031" spans="1:31" x14ac:dyDescent="0.25">
      <c r="A9031" s="7">
        <v>9028</v>
      </c>
      <c r="B9031" s="8">
        <v>39138</v>
      </c>
      <c r="C9031" t="s">
        <v>3</v>
      </c>
      <c r="D9031" t="s">
        <v>712</v>
      </c>
      <c r="E9031" t="s">
        <v>9</v>
      </c>
      <c r="F9031" t="s">
        <v>275</v>
      </c>
      <c r="G9031" t="s">
        <v>714</v>
      </c>
      <c r="H9031" s="9" t="s">
        <v>2104</v>
      </c>
      <c r="I9031" t="s">
        <v>1454</v>
      </c>
      <c r="J9031" s="20">
        <v>39</v>
      </c>
      <c r="K9031" s="20" t="s">
        <v>3</v>
      </c>
      <c r="L9031" t="s">
        <v>1464</v>
      </c>
      <c r="M9031" s="20">
        <v>11.92</v>
      </c>
      <c r="N9031" s="20">
        <v>8.58</v>
      </c>
      <c r="AE9031">
        <f t="shared" si="141"/>
        <v>2007</v>
      </c>
    </row>
    <row r="9032" spans="1:31" x14ac:dyDescent="0.25">
      <c r="A9032" s="7">
        <v>9029</v>
      </c>
      <c r="B9032" s="8">
        <v>39138</v>
      </c>
      <c r="C9032" t="s">
        <v>3</v>
      </c>
      <c r="D9032" t="s">
        <v>791</v>
      </c>
      <c r="E9032" t="s">
        <v>9</v>
      </c>
      <c r="F9032" t="s">
        <v>810</v>
      </c>
      <c r="G9032" t="s">
        <v>732</v>
      </c>
      <c r="H9032" s="135" t="s">
        <v>1496</v>
      </c>
      <c r="I9032" t="s">
        <v>1454</v>
      </c>
      <c r="J9032" s="20">
        <v>28</v>
      </c>
      <c r="K9032" s="20" t="s">
        <v>9</v>
      </c>
      <c r="L9032" t="s">
        <v>1464</v>
      </c>
      <c r="M9032" s="20">
        <v>6.16</v>
      </c>
      <c r="N9032" s="20">
        <v>8.84</v>
      </c>
      <c r="AE9032">
        <f t="shared" si="141"/>
        <v>2007</v>
      </c>
    </row>
    <row r="9033" spans="1:31" x14ac:dyDescent="0.25">
      <c r="A9033" s="7">
        <v>9030</v>
      </c>
      <c r="B9033" s="8">
        <v>39138</v>
      </c>
      <c r="C9033" t="s">
        <v>3</v>
      </c>
      <c r="D9033" t="s">
        <v>543</v>
      </c>
      <c r="E9033" t="s">
        <v>9</v>
      </c>
      <c r="F9033" t="s">
        <v>597</v>
      </c>
      <c r="G9033" t="s">
        <v>861</v>
      </c>
      <c r="H9033" s="9" t="s">
        <v>2450</v>
      </c>
      <c r="I9033" t="s">
        <v>1454</v>
      </c>
      <c r="J9033" s="20">
        <v>20</v>
      </c>
      <c r="K9033" s="20" t="s">
        <v>9</v>
      </c>
      <c r="L9033" t="s">
        <v>1464</v>
      </c>
      <c r="M9033" s="20">
        <v>4.4000000000000004</v>
      </c>
      <c r="N9033" s="20">
        <v>6.6</v>
      </c>
      <c r="AE9033">
        <f t="shared" si="141"/>
        <v>2007</v>
      </c>
    </row>
    <row r="9034" spans="1:31" x14ac:dyDescent="0.25">
      <c r="A9034" s="7">
        <v>9031</v>
      </c>
      <c r="B9034" s="8">
        <v>39139</v>
      </c>
      <c r="C9034" t="s">
        <v>3</v>
      </c>
      <c r="D9034" t="s">
        <v>693</v>
      </c>
      <c r="E9034" t="s">
        <v>9</v>
      </c>
      <c r="F9034" t="s">
        <v>630</v>
      </c>
      <c r="G9034" t="s">
        <v>65</v>
      </c>
      <c r="H9034" s="135" t="s">
        <v>1571</v>
      </c>
      <c r="I9034" t="s">
        <v>1454</v>
      </c>
      <c r="J9034" s="20">
        <v>37</v>
      </c>
      <c r="K9034" s="20" t="s">
        <v>3</v>
      </c>
      <c r="L9034" t="s">
        <v>1464</v>
      </c>
      <c r="M9034" s="20">
        <v>11.36</v>
      </c>
      <c r="N9034" s="20">
        <v>8.14</v>
      </c>
      <c r="AE9034">
        <f t="shared" si="141"/>
        <v>2007</v>
      </c>
    </row>
    <row r="9035" spans="1:31" x14ac:dyDescent="0.25">
      <c r="A9035" s="7">
        <v>9032</v>
      </c>
      <c r="B9035" s="8">
        <v>39139</v>
      </c>
      <c r="C9035" t="s">
        <v>3</v>
      </c>
      <c r="D9035" t="s">
        <v>202</v>
      </c>
      <c r="E9035" t="s">
        <v>9</v>
      </c>
      <c r="F9035" t="s">
        <v>857</v>
      </c>
      <c r="G9035" t="s">
        <v>14</v>
      </c>
      <c r="H9035" s="135" t="s">
        <v>1522</v>
      </c>
      <c r="I9035" t="s">
        <v>1455</v>
      </c>
      <c r="J9035" s="20">
        <v>7</v>
      </c>
      <c r="K9035" s="20" t="s">
        <v>3</v>
      </c>
      <c r="L9035" t="s">
        <v>1464</v>
      </c>
      <c r="M9035" s="20">
        <v>1.48</v>
      </c>
      <c r="N9035" s="20">
        <v>0.77</v>
      </c>
      <c r="AE9035">
        <f t="shared" si="141"/>
        <v>2007</v>
      </c>
    </row>
    <row r="9036" spans="1:31" x14ac:dyDescent="0.25">
      <c r="A9036" s="7">
        <v>9033</v>
      </c>
      <c r="B9036" s="8">
        <v>39139</v>
      </c>
      <c r="C9036" t="s">
        <v>3</v>
      </c>
      <c r="D9036" t="s">
        <v>835</v>
      </c>
      <c r="E9036" t="s">
        <v>9</v>
      </c>
      <c r="F9036" t="s">
        <v>839</v>
      </c>
      <c r="G9036" t="s">
        <v>648</v>
      </c>
      <c r="H9036" s="135" t="s">
        <v>1905</v>
      </c>
      <c r="I9036" t="s">
        <v>1454</v>
      </c>
      <c r="J9036" s="20">
        <v>20</v>
      </c>
      <c r="K9036" s="20" t="s">
        <v>1465</v>
      </c>
      <c r="L9036" t="s">
        <v>1466</v>
      </c>
      <c r="M9036" s="20">
        <v>5</v>
      </c>
      <c r="N9036" s="20">
        <v>5</v>
      </c>
      <c r="AE9036">
        <f t="shared" si="141"/>
        <v>2007</v>
      </c>
    </row>
    <row r="9037" spans="1:31" x14ac:dyDescent="0.25">
      <c r="A9037" s="7">
        <v>9034</v>
      </c>
      <c r="B9037" s="8">
        <v>39140</v>
      </c>
      <c r="C9037" t="s">
        <v>3</v>
      </c>
      <c r="D9037" t="s">
        <v>770</v>
      </c>
      <c r="E9037" t="s">
        <v>9</v>
      </c>
      <c r="F9037" t="s">
        <v>860</v>
      </c>
      <c r="G9037" t="s">
        <v>648</v>
      </c>
      <c r="H9037" s="135" t="s">
        <v>2095</v>
      </c>
      <c r="I9037" t="s">
        <v>1454</v>
      </c>
      <c r="J9037" s="20">
        <v>9</v>
      </c>
      <c r="K9037" s="20" t="s">
        <v>3</v>
      </c>
      <c r="L9037" t="s">
        <v>1464</v>
      </c>
      <c r="M9037" s="20">
        <v>3.52</v>
      </c>
      <c r="N9037" s="20">
        <v>1.98</v>
      </c>
      <c r="AE9037">
        <f t="shared" si="141"/>
        <v>2007</v>
      </c>
    </row>
    <row r="9038" spans="1:31" x14ac:dyDescent="0.25">
      <c r="A9038" s="7">
        <v>9035</v>
      </c>
      <c r="B9038" s="8">
        <v>39140</v>
      </c>
      <c r="C9038" t="s">
        <v>3</v>
      </c>
      <c r="D9038" t="s">
        <v>859</v>
      </c>
      <c r="E9038" t="s">
        <v>9</v>
      </c>
      <c r="F9038" t="s">
        <v>331</v>
      </c>
      <c r="G9038" t="s">
        <v>648</v>
      </c>
      <c r="H9038" s="135" t="s">
        <v>1901</v>
      </c>
      <c r="I9038" t="s">
        <v>1454</v>
      </c>
      <c r="J9038" s="20">
        <v>24</v>
      </c>
      <c r="K9038" s="20" t="s">
        <v>9</v>
      </c>
      <c r="L9038" t="s">
        <v>1464</v>
      </c>
      <c r="M9038" s="20">
        <v>5.28</v>
      </c>
      <c r="N9038" s="20">
        <v>7.72</v>
      </c>
      <c r="AE9038">
        <f t="shared" si="141"/>
        <v>2007</v>
      </c>
    </row>
    <row r="9039" spans="1:31" x14ac:dyDescent="0.25">
      <c r="A9039" s="7">
        <v>9036</v>
      </c>
      <c r="B9039" s="8">
        <v>39140</v>
      </c>
      <c r="C9039" t="s">
        <v>3</v>
      </c>
      <c r="D9039" t="s">
        <v>789</v>
      </c>
      <c r="E9039" t="s">
        <v>9</v>
      </c>
      <c r="F9039" t="s">
        <v>131</v>
      </c>
      <c r="G9039" t="s">
        <v>377</v>
      </c>
      <c r="H9039" s="9" t="s">
        <v>2238</v>
      </c>
      <c r="I9039" t="s">
        <v>1454</v>
      </c>
      <c r="J9039" s="20">
        <v>12</v>
      </c>
      <c r="K9039" s="20" t="s">
        <v>3</v>
      </c>
      <c r="L9039" t="s">
        <v>1463</v>
      </c>
      <c r="M9039" s="20">
        <v>4.12</v>
      </c>
      <c r="N9039" s="20">
        <v>2.88</v>
      </c>
      <c r="AE9039">
        <f t="shared" si="141"/>
        <v>2007</v>
      </c>
    </row>
    <row r="9040" spans="1:31" x14ac:dyDescent="0.25">
      <c r="A9040" s="7">
        <v>9037</v>
      </c>
      <c r="B9040" s="8">
        <v>39141</v>
      </c>
      <c r="C9040" t="s">
        <v>3</v>
      </c>
      <c r="D9040" t="s">
        <v>712</v>
      </c>
      <c r="E9040" t="s">
        <v>9</v>
      </c>
      <c r="F9040" t="s">
        <v>667</v>
      </c>
      <c r="G9040" t="s">
        <v>732</v>
      </c>
      <c r="H9040" s="135" t="s">
        <v>2126</v>
      </c>
      <c r="I9040" t="s">
        <v>1454</v>
      </c>
      <c r="J9040" s="20">
        <v>18</v>
      </c>
      <c r="K9040" s="20" t="s">
        <v>3</v>
      </c>
      <c r="L9040" t="s">
        <v>1463</v>
      </c>
      <c r="M9040" s="20">
        <v>5.68</v>
      </c>
      <c r="N9040" s="20">
        <v>4.32</v>
      </c>
      <c r="AE9040">
        <f t="shared" si="141"/>
        <v>2007</v>
      </c>
    </row>
    <row r="9041" spans="1:31" x14ac:dyDescent="0.25">
      <c r="A9041" s="7">
        <v>9038</v>
      </c>
      <c r="B9041" s="8">
        <v>39141</v>
      </c>
      <c r="C9041" t="s">
        <v>3</v>
      </c>
      <c r="D9041" t="s">
        <v>791</v>
      </c>
      <c r="E9041" t="s">
        <v>9</v>
      </c>
      <c r="F9041" t="s">
        <v>854</v>
      </c>
      <c r="G9041" t="s">
        <v>377</v>
      </c>
      <c r="H9041" s="136" t="s">
        <v>1592</v>
      </c>
      <c r="I9041" t="s">
        <v>1455</v>
      </c>
      <c r="J9041" s="20">
        <v>12</v>
      </c>
      <c r="K9041" s="20" t="s">
        <v>1465</v>
      </c>
      <c r="L9041" t="s">
        <v>1466</v>
      </c>
      <c r="M9041" s="20">
        <v>1.5</v>
      </c>
      <c r="N9041" s="20">
        <v>1.5</v>
      </c>
      <c r="AE9041">
        <f t="shared" si="141"/>
        <v>2007</v>
      </c>
    </row>
    <row r="9042" spans="1:31" x14ac:dyDescent="0.25">
      <c r="A9042" s="7">
        <v>9039</v>
      </c>
      <c r="B9042" s="8">
        <v>39141</v>
      </c>
      <c r="C9042" t="s">
        <v>3</v>
      </c>
      <c r="D9042" t="s">
        <v>617</v>
      </c>
      <c r="E9042" t="s">
        <v>9</v>
      </c>
      <c r="F9042" t="s">
        <v>562</v>
      </c>
      <c r="G9042" t="s">
        <v>648</v>
      </c>
      <c r="H9042" s="136" t="s">
        <v>1496</v>
      </c>
      <c r="I9042" t="s">
        <v>1454</v>
      </c>
      <c r="J9042" s="20">
        <v>30</v>
      </c>
      <c r="K9042" s="20" t="s">
        <v>1465</v>
      </c>
      <c r="L9042" t="s">
        <v>1466</v>
      </c>
      <c r="M9042" s="20">
        <v>7.5</v>
      </c>
      <c r="N9042" s="20">
        <v>7.5</v>
      </c>
      <c r="AE9042">
        <f t="shared" si="141"/>
        <v>2007</v>
      </c>
    </row>
    <row r="9043" spans="1:31" x14ac:dyDescent="0.25">
      <c r="A9043" s="7">
        <v>9040</v>
      </c>
      <c r="B9043" s="8">
        <v>39141</v>
      </c>
      <c r="C9043" t="s">
        <v>3</v>
      </c>
      <c r="D9043" t="s">
        <v>617</v>
      </c>
      <c r="E9043" t="s">
        <v>9</v>
      </c>
      <c r="F9043" t="s">
        <v>261</v>
      </c>
      <c r="G9043" t="s">
        <v>648</v>
      </c>
      <c r="H9043" s="136" t="s">
        <v>1496</v>
      </c>
      <c r="I9043" t="s">
        <v>1454</v>
      </c>
      <c r="J9043" s="20">
        <v>30</v>
      </c>
      <c r="K9043" s="20" t="s">
        <v>1465</v>
      </c>
      <c r="L9043" t="s">
        <v>1466</v>
      </c>
      <c r="M9043" s="20">
        <v>7.5</v>
      </c>
      <c r="N9043" s="20">
        <v>7.5</v>
      </c>
      <c r="AE9043">
        <f t="shared" si="141"/>
        <v>2007</v>
      </c>
    </row>
    <row r="9044" spans="1:31" x14ac:dyDescent="0.25">
      <c r="A9044" s="7">
        <v>9041</v>
      </c>
      <c r="B9044" s="8">
        <v>39141</v>
      </c>
      <c r="C9044" t="s">
        <v>3</v>
      </c>
      <c r="D9044" t="s">
        <v>503</v>
      </c>
      <c r="E9044" t="s">
        <v>9</v>
      </c>
      <c r="F9044" t="s">
        <v>122</v>
      </c>
      <c r="G9044" t="s">
        <v>648</v>
      </c>
      <c r="H9044" s="9" t="s">
        <v>1797</v>
      </c>
      <c r="I9044" t="s">
        <v>1454</v>
      </c>
      <c r="J9044" s="20">
        <v>50</v>
      </c>
      <c r="K9044" s="20" t="s">
        <v>1465</v>
      </c>
      <c r="L9044" t="s">
        <v>1466</v>
      </c>
      <c r="M9044" s="20">
        <v>12.5</v>
      </c>
      <c r="N9044" s="20">
        <v>12.5</v>
      </c>
      <c r="AE9044">
        <f t="shared" si="141"/>
        <v>2007</v>
      </c>
    </row>
    <row r="9045" spans="1:31" x14ac:dyDescent="0.25">
      <c r="A9045" s="7">
        <v>9042</v>
      </c>
      <c r="B9045" s="8">
        <v>39142</v>
      </c>
      <c r="C9045" t="s">
        <v>3</v>
      </c>
      <c r="D9045" t="s">
        <v>857</v>
      </c>
      <c r="E9045" t="s">
        <v>9</v>
      </c>
      <c r="F9045" t="s">
        <v>331</v>
      </c>
      <c r="G9045" t="s">
        <v>14</v>
      </c>
      <c r="H9045" s="135" t="s">
        <v>1532</v>
      </c>
      <c r="I9045" t="s">
        <v>1454</v>
      </c>
      <c r="J9045" s="20">
        <v>20</v>
      </c>
      <c r="K9045" s="20" t="s">
        <v>3</v>
      </c>
      <c r="L9045" t="s">
        <v>1463</v>
      </c>
      <c r="M9045" s="20">
        <v>6.2</v>
      </c>
      <c r="N9045" s="20">
        <v>4.8</v>
      </c>
      <c r="AE9045">
        <f t="shared" si="141"/>
        <v>2007</v>
      </c>
    </row>
    <row r="9046" spans="1:31" x14ac:dyDescent="0.25">
      <c r="A9046" s="7">
        <v>9043</v>
      </c>
      <c r="B9046" s="8">
        <v>39142</v>
      </c>
      <c r="C9046" t="s">
        <v>3</v>
      </c>
      <c r="D9046" t="s">
        <v>621</v>
      </c>
      <c r="E9046" t="s">
        <v>9</v>
      </c>
      <c r="F9046" t="s">
        <v>52</v>
      </c>
      <c r="G9046" t="s">
        <v>861</v>
      </c>
      <c r="H9046" s="135" t="s">
        <v>1496</v>
      </c>
      <c r="I9046" t="s">
        <v>1454</v>
      </c>
      <c r="J9046" s="20">
        <v>48</v>
      </c>
      <c r="K9046" s="20" t="s">
        <v>3</v>
      </c>
      <c r="L9046" t="s">
        <v>1464</v>
      </c>
      <c r="M9046" s="20">
        <v>14.44</v>
      </c>
      <c r="N9046" s="20">
        <v>10.56</v>
      </c>
      <c r="AE9046">
        <f t="shared" si="141"/>
        <v>2007</v>
      </c>
    </row>
    <row r="9047" spans="1:31" x14ac:dyDescent="0.25">
      <c r="A9047" s="7">
        <v>9044</v>
      </c>
      <c r="B9047" s="8">
        <v>39144</v>
      </c>
      <c r="C9047" t="s">
        <v>3</v>
      </c>
      <c r="D9047" t="s">
        <v>285</v>
      </c>
      <c r="E9047" t="s">
        <v>9</v>
      </c>
      <c r="F9047" t="s">
        <v>184</v>
      </c>
      <c r="G9047" t="s">
        <v>732</v>
      </c>
      <c r="H9047" s="135" t="s">
        <v>2161</v>
      </c>
      <c r="I9047" t="s">
        <v>1455</v>
      </c>
      <c r="J9047" s="20">
        <v>21</v>
      </c>
      <c r="K9047" s="20" t="s">
        <v>9</v>
      </c>
      <c r="L9047" t="s">
        <v>1464</v>
      </c>
      <c r="M9047" s="20">
        <v>2.31</v>
      </c>
      <c r="N9047" s="20">
        <v>3.44</v>
      </c>
      <c r="AE9047">
        <f t="shared" si="141"/>
        <v>2007</v>
      </c>
    </row>
    <row r="9048" spans="1:31" x14ac:dyDescent="0.25">
      <c r="A9048" s="7">
        <v>9045</v>
      </c>
      <c r="B9048" s="8">
        <v>39144</v>
      </c>
      <c r="C9048" t="s">
        <v>3</v>
      </c>
      <c r="D9048" t="s">
        <v>543</v>
      </c>
      <c r="E9048" t="s">
        <v>9</v>
      </c>
      <c r="F9048" t="s">
        <v>521</v>
      </c>
      <c r="G9048" t="s">
        <v>648</v>
      </c>
      <c r="H9048" s="135" t="s">
        <v>2062</v>
      </c>
      <c r="I9048" t="s">
        <v>1454</v>
      </c>
      <c r="J9048" s="20">
        <v>35</v>
      </c>
      <c r="K9048" s="20" t="s">
        <v>9</v>
      </c>
      <c r="L9048" t="s">
        <v>1464</v>
      </c>
      <c r="M9048" s="20">
        <v>7.7</v>
      </c>
      <c r="N9048" s="20">
        <v>10.8</v>
      </c>
      <c r="AE9048">
        <f t="shared" si="141"/>
        <v>2007</v>
      </c>
    </row>
    <row r="9049" spans="1:31" x14ac:dyDescent="0.25">
      <c r="A9049" s="7">
        <v>9046</v>
      </c>
      <c r="B9049" s="8">
        <v>39144</v>
      </c>
      <c r="C9049" t="s">
        <v>3</v>
      </c>
      <c r="D9049" t="s">
        <v>543</v>
      </c>
      <c r="E9049" t="s">
        <v>9</v>
      </c>
      <c r="F9049" t="s">
        <v>427</v>
      </c>
      <c r="G9049" t="s">
        <v>648</v>
      </c>
      <c r="H9049" s="136" t="s">
        <v>1496</v>
      </c>
      <c r="I9049" t="s">
        <v>1454</v>
      </c>
      <c r="J9049" s="20">
        <v>8</v>
      </c>
      <c r="K9049" s="20" t="s">
        <v>1465</v>
      </c>
      <c r="L9049" t="s">
        <v>1466</v>
      </c>
      <c r="M9049" s="20">
        <v>2</v>
      </c>
      <c r="N9049" s="20">
        <v>2</v>
      </c>
      <c r="AE9049">
        <f t="shared" si="141"/>
        <v>2007</v>
      </c>
    </row>
    <row r="9050" spans="1:31" x14ac:dyDescent="0.25">
      <c r="A9050" s="7">
        <v>9047</v>
      </c>
      <c r="B9050" s="8">
        <v>39145</v>
      </c>
      <c r="C9050" t="s">
        <v>3</v>
      </c>
      <c r="D9050" t="s">
        <v>749</v>
      </c>
      <c r="E9050" t="s">
        <v>9</v>
      </c>
      <c r="F9050" t="s">
        <v>118</v>
      </c>
      <c r="G9050" t="s">
        <v>377</v>
      </c>
      <c r="H9050" s="135" t="s">
        <v>1496</v>
      </c>
      <c r="I9050" t="s">
        <v>1454</v>
      </c>
      <c r="J9050" s="20">
        <v>38</v>
      </c>
      <c r="K9050" s="20" t="s">
        <v>9</v>
      </c>
      <c r="L9050" t="s">
        <v>1464</v>
      </c>
      <c r="M9050" s="20">
        <v>8.36</v>
      </c>
      <c r="N9050" s="20">
        <v>11.64</v>
      </c>
      <c r="AE9050">
        <f t="shared" si="141"/>
        <v>2007</v>
      </c>
    </row>
    <row r="9051" spans="1:31" x14ac:dyDescent="0.25">
      <c r="A9051" s="7">
        <v>9048</v>
      </c>
      <c r="B9051" s="8">
        <v>39145</v>
      </c>
      <c r="C9051" t="s">
        <v>3</v>
      </c>
      <c r="D9051" t="s">
        <v>545</v>
      </c>
      <c r="E9051" t="s">
        <v>9</v>
      </c>
      <c r="F9051" t="s">
        <v>863</v>
      </c>
      <c r="G9051" t="s">
        <v>648</v>
      </c>
      <c r="H9051" s="135" t="s">
        <v>1806</v>
      </c>
      <c r="I9051" t="s">
        <v>1458</v>
      </c>
      <c r="J9051" s="20">
        <v>9</v>
      </c>
      <c r="K9051" s="20" t="s">
        <v>1465</v>
      </c>
      <c r="L9051" t="s">
        <v>1466</v>
      </c>
      <c r="M9051" s="20">
        <v>10</v>
      </c>
      <c r="N9051" s="20">
        <v>30</v>
      </c>
      <c r="AE9051">
        <f t="shared" si="141"/>
        <v>2007</v>
      </c>
    </row>
    <row r="9052" spans="1:31" x14ac:dyDescent="0.25">
      <c r="A9052" s="7">
        <v>9049</v>
      </c>
      <c r="B9052" s="8">
        <v>39145</v>
      </c>
      <c r="C9052" t="s">
        <v>3</v>
      </c>
      <c r="D9052" t="s">
        <v>779</v>
      </c>
      <c r="E9052" t="s">
        <v>9</v>
      </c>
      <c r="F9052" t="s">
        <v>844</v>
      </c>
      <c r="G9052" t="s">
        <v>633</v>
      </c>
      <c r="H9052" s="135" t="s">
        <v>1496</v>
      </c>
      <c r="I9052" t="s">
        <v>1454</v>
      </c>
      <c r="J9052" s="20">
        <v>36</v>
      </c>
      <c r="K9052" s="20" t="s">
        <v>3</v>
      </c>
      <c r="L9052" t="s">
        <v>1464</v>
      </c>
      <c r="M9052" s="20">
        <v>11.08</v>
      </c>
      <c r="N9052" s="20">
        <v>7.92</v>
      </c>
      <c r="AE9052">
        <f t="shared" si="141"/>
        <v>2007</v>
      </c>
    </row>
    <row r="9053" spans="1:31" x14ac:dyDescent="0.25">
      <c r="A9053" s="7">
        <v>9050</v>
      </c>
      <c r="B9053" s="8">
        <v>39145</v>
      </c>
      <c r="C9053" t="s">
        <v>3</v>
      </c>
      <c r="D9053" t="s">
        <v>783</v>
      </c>
      <c r="E9053" t="s">
        <v>9</v>
      </c>
      <c r="F9053" t="s">
        <v>763</v>
      </c>
      <c r="G9053" t="s">
        <v>714</v>
      </c>
      <c r="H9053" s="135" t="s">
        <v>2451</v>
      </c>
      <c r="I9053" t="s">
        <v>1454</v>
      </c>
      <c r="J9053" s="20">
        <v>16</v>
      </c>
      <c r="K9053" s="20" t="s">
        <v>9</v>
      </c>
      <c r="L9053" t="s">
        <v>1464</v>
      </c>
      <c r="M9053" s="20">
        <v>3.52</v>
      </c>
      <c r="N9053" s="20">
        <v>5.48</v>
      </c>
      <c r="AE9053">
        <f t="shared" si="141"/>
        <v>2007</v>
      </c>
    </row>
    <row r="9054" spans="1:31" x14ac:dyDescent="0.25">
      <c r="A9054" s="7">
        <v>9051</v>
      </c>
      <c r="B9054" s="8">
        <v>39145</v>
      </c>
      <c r="C9054" t="s">
        <v>3</v>
      </c>
      <c r="D9054" t="s">
        <v>791</v>
      </c>
      <c r="E9054" t="s">
        <v>9</v>
      </c>
      <c r="F9054" t="s">
        <v>860</v>
      </c>
      <c r="G9054" t="s">
        <v>861</v>
      </c>
      <c r="H9054" s="135" t="s">
        <v>1496</v>
      </c>
      <c r="I9054" t="s">
        <v>1454</v>
      </c>
      <c r="J9054" s="20">
        <v>21</v>
      </c>
      <c r="K9054" s="20" t="s">
        <v>9</v>
      </c>
      <c r="L9054" t="s">
        <v>1463</v>
      </c>
      <c r="M9054" s="20">
        <v>5.04</v>
      </c>
      <c r="N9054" s="20">
        <v>6.46</v>
      </c>
      <c r="AE9054">
        <f t="shared" si="141"/>
        <v>2007</v>
      </c>
    </row>
    <row r="9055" spans="1:31" x14ac:dyDescent="0.25">
      <c r="A9055" s="7">
        <v>9052</v>
      </c>
      <c r="B9055" s="8">
        <v>39145</v>
      </c>
      <c r="C9055" t="s">
        <v>3</v>
      </c>
      <c r="D9055" t="s">
        <v>856</v>
      </c>
      <c r="E9055" t="s">
        <v>9</v>
      </c>
      <c r="F9055" t="s">
        <v>805</v>
      </c>
      <c r="G9055" t="s">
        <v>648</v>
      </c>
      <c r="H9055" s="9" t="s">
        <v>1797</v>
      </c>
      <c r="I9055" t="s">
        <v>1454</v>
      </c>
      <c r="J9055" s="20">
        <v>66</v>
      </c>
      <c r="K9055" s="20" t="s">
        <v>1465</v>
      </c>
      <c r="L9055" t="s">
        <v>1466</v>
      </c>
      <c r="M9055" s="20">
        <v>16.5</v>
      </c>
      <c r="N9055" s="20">
        <v>16.5</v>
      </c>
      <c r="AE9055">
        <f t="shared" si="141"/>
        <v>2007</v>
      </c>
    </row>
    <row r="9056" spans="1:31" x14ac:dyDescent="0.25">
      <c r="A9056" s="7">
        <v>9053</v>
      </c>
      <c r="B9056" s="8">
        <v>39146</v>
      </c>
      <c r="C9056" t="s">
        <v>3</v>
      </c>
      <c r="D9056" t="s">
        <v>271</v>
      </c>
      <c r="E9056" t="s">
        <v>9</v>
      </c>
      <c r="F9056" t="s">
        <v>53</v>
      </c>
      <c r="G9056" t="s">
        <v>648</v>
      </c>
      <c r="H9056" s="135" t="s">
        <v>1833</v>
      </c>
      <c r="I9056" t="s">
        <v>1454</v>
      </c>
      <c r="J9056" s="20">
        <v>4</v>
      </c>
      <c r="K9056" s="20" t="s">
        <v>1465</v>
      </c>
      <c r="L9056" t="s">
        <v>1466</v>
      </c>
      <c r="M9056" s="20">
        <v>1</v>
      </c>
      <c r="N9056" s="20">
        <v>1</v>
      </c>
      <c r="AE9056">
        <f t="shared" si="141"/>
        <v>2007</v>
      </c>
    </row>
    <row r="9057" spans="1:31" x14ac:dyDescent="0.25">
      <c r="A9057" s="7">
        <v>9054</v>
      </c>
      <c r="B9057" s="8">
        <v>39146</v>
      </c>
      <c r="C9057" t="s">
        <v>3</v>
      </c>
      <c r="D9057" t="s">
        <v>271</v>
      </c>
      <c r="E9057" t="s">
        <v>9</v>
      </c>
      <c r="F9057" t="s">
        <v>53</v>
      </c>
      <c r="G9057" t="s">
        <v>648</v>
      </c>
      <c r="H9057" s="135" t="s">
        <v>1877</v>
      </c>
      <c r="I9057" t="s">
        <v>1454</v>
      </c>
      <c r="J9057" s="20">
        <v>6</v>
      </c>
      <c r="K9057" s="20" t="s">
        <v>1465</v>
      </c>
      <c r="L9057" t="s">
        <v>1466</v>
      </c>
      <c r="M9057" s="20">
        <v>1.5</v>
      </c>
      <c r="N9057" s="20">
        <v>1.5</v>
      </c>
      <c r="AE9057">
        <f t="shared" si="141"/>
        <v>2007</v>
      </c>
    </row>
    <row r="9058" spans="1:31" x14ac:dyDescent="0.25">
      <c r="A9058" s="7">
        <v>9055</v>
      </c>
      <c r="B9058" s="8">
        <v>39146</v>
      </c>
      <c r="C9058" t="s">
        <v>3</v>
      </c>
      <c r="D9058" t="s">
        <v>749</v>
      </c>
      <c r="E9058" t="s">
        <v>9</v>
      </c>
      <c r="F9058" t="s">
        <v>734</v>
      </c>
      <c r="G9058" t="s">
        <v>648</v>
      </c>
      <c r="H9058" s="136" t="s">
        <v>2135</v>
      </c>
      <c r="I9058" t="s">
        <v>1454</v>
      </c>
      <c r="J9058" s="20">
        <v>7</v>
      </c>
      <c r="K9058" s="20" t="s">
        <v>1465</v>
      </c>
      <c r="L9058" t="s">
        <v>1466</v>
      </c>
      <c r="M9058" s="20">
        <v>1.75</v>
      </c>
      <c r="N9058" s="20">
        <v>1.75</v>
      </c>
      <c r="AE9058">
        <f t="shared" si="141"/>
        <v>2007</v>
      </c>
    </row>
    <row r="9059" spans="1:31" x14ac:dyDescent="0.25">
      <c r="A9059" s="7">
        <v>9056</v>
      </c>
      <c r="B9059" s="8">
        <v>39146</v>
      </c>
      <c r="C9059" t="s">
        <v>3</v>
      </c>
      <c r="D9059" t="s">
        <v>655</v>
      </c>
      <c r="E9059" t="s">
        <v>9</v>
      </c>
      <c r="F9059" t="s">
        <v>661</v>
      </c>
      <c r="G9059" t="s">
        <v>732</v>
      </c>
      <c r="H9059" s="135" t="s">
        <v>2131</v>
      </c>
      <c r="I9059" t="s">
        <v>1454</v>
      </c>
      <c r="J9059" s="20">
        <v>19</v>
      </c>
      <c r="K9059" s="20" t="s">
        <v>3</v>
      </c>
      <c r="L9059" t="s">
        <v>1464</v>
      </c>
      <c r="M9059" s="20">
        <v>6.32</v>
      </c>
      <c r="N9059" s="20">
        <v>4.18</v>
      </c>
      <c r="AE9059">
        <f t="shared" si="141"/>
        <v>2007</v>
      </c>
    </row>
    <row r="9060" spans="1:31" x14ac:dyDescent="0.25">
      <c r="A9060" s="7">
        <v>9057</v>
      </c>
      <c r="B9060" s="8">
        <v>39146</v>
      </c>
      <c r="C9060" t="s">
        <v>3</v>
      </c>
      <c r="D9060" t="s">
        <v>779</v>
      </c>
      <c r="E9060" t="s">
        <v>9</v>
      </c>
      <c r="F9060" t="s">
        <v>833</v>
      </c>
      <c r="G9060" t="s">
        <v>861</v>
      </c>
      <c r="H9060" s="135" t="s">
        <v>2452</v>
      </c>
      <c r="I9060" t="s">
        <v>1454</v>
      </c>
      <c r="J9060" s="20">
        <v>18</v>
      </c>
      <c r="K9060" s="20" t="s">
        <v>9</v>
      </c>
      <c r="L9060" t="s">
        <v>1463</v>
      </c>
      <c r="M9060" s="20">
        <v>4.32</v>
      </c>
      <c r="N9060" s="20">
        <v>5.68</v>
      </c>
      <c r="AE9060">
        <f t="shared" si="141"/>
        <v>2007</v>
      </c>
    </row>
    <row r="9061" spans="1:31" x14ac:dyDescent="0.25">
      <c r="A9061" s="7">
        <v>9058</v>
      </c>
      <c r="B9061" s="8">
        <v>39147</v>
      </c>
      <c r="C9061" t="s">
        <v>3</v>
      </c>
      <c r="D9061" t="s">
        <v>770</v>
      </c>
      <c r="E9061" t="s">
        <v>9</v>
      </c>
      <c r="F9061" t="s">
        <v>860</v>
      </c>
      <c r="G9061" t="s">
        <v>648</v>
      </c>
      <c r="H9061" s="9" t="s">
        <v>1797</v>
      </c>
      <c r="I9061" t="s">
        <v>1454</v>
      </c>
      <c r="J9061" s="20">
        <v>32</v>
      </c>
      <c r="K9061" s="20" t="s">
        <v>3</v>
      </c>
      <c r="L9061" t="s">
        <v>1464</v>
      </c>
      <c r="M9061" s="20">
        <v>9.9600000000000009</v>
      </c>
      <c r="N9061" s="20">
        <v>7.04</v>
      </c>
      <c r="AE9061">
        <f t="shared" si="141"/>
        <v>2007</v>
      </c>
    </row>
    <row r="9062" spans="1:31" x14ac:dyDescent="0.25">
      <c r="A9062" s="7">
        <v>9059</v>
      </c>
      <c r="B9062" s="8">
        <v>39148</v>
      </c>
      <c r="C9062" t="s">
        <v>3</v>
      </c>
      <c r="D9062" t="s">
        <v>459</v>
      </c>
      <c r="E9062" t="s">
        <v>9</v>
      </c>
      <c r="F9062" t="s">
        <v>126</v>
      </c>
      <c r="G9062" t="s">
        <v>732</v>
      </c>
      <c r="H9062" s="135" t="s">
        <v>2179</v>
      </c>
      <c r="I9062" t="s">
        <v>1454</v>
      </c>
      <c r="J9062" s="20">
        <v>22</v>
      </c>
      <c r="K9062" s="20" t="s">
        <v>1465</v>
      </c>
      <c r="L9062" t="s">
        <v>1466</v>
      </c>
      <c r="M9062" s="20">
        <v>5.5</v>
      </c>
      <c r="N9062" s="20">
        <v>5.5</v>
      </c>
      <c r="AE9062">
        <f t="shared" si="141"/>
        <v>2007</v>
      </c>
    </row>
    <row r="9063" spans="1:31" x14ac:dyDescent="0.25">
      <c r="A9063" s="7">
        <v>9060</v>
      </c>
      <c r="B9063" s="8">
        <v>39148</v>
      </c>
      <c r="C9063" t="s">
        <v>3</v>
      </c>
      <c r="D9063" t="s">
        <v>271</v>
      </c>
      <c r="E9063" t="s">
        <v>9</v>
      </c>
      <c r="F9063" t="s">
        <v>53</v>
      </c>
      <c r="G9063" t="s">
        <v>648</v>
      </c>
      <c r="H9063" s="135" t="s">
        <v>1885</v>
      </c>
      <c r="I9063" t="s">
        <v>1454</v>
      </c>
      <c r="J9063" s="20">
        <v>5</v>
      </c>
      <c r="K9063" s="20" t="s">
        <v>3</v>
      </c>
      <c r="L9063" t="s">
        <v>1464</v>
      </c>
      <c r="M9063" s="20">
        <v>2.4</v>
      </c>
      <c r="N9063" s="20">
        <v>1.1000000000000001</v>
      </c>
      <c r="AE9063">
        <f t="shared" si="141"/>
        <v>2007</v>
      </c>
    </row>
    <row r="9064" spans="1:31" x14ac:dyDescent="0.25">
      <c r="A9064" s="7">
        <v>9061</v>
      </c>
      <c r="B9064" s="8">
        <v>39148</v>
      </c>
      <c r="C9064" t="s">
        <v>3</v>
      </c>
      <c r="D9064" t="s">
        <v>163</v>
      </c>
      <c r="E9064" t="s">
        <v>9</v>
      </c>
      <c r="F9064" t="s">
        <v>286</v>
      </c>
      <c r="G9064" t="s">
        <v>11</v>
      </c>
      <c r="H9064" s="135" t="s">
        <v>1509</v>
      </c>
      <c r="I9064" t="s">
        <v>1454</v>
      </c>
      <c r="J9064" s="20">
        <v>56</v>
      </c>
      <c r="K9064" s="20" t="s">
        <v>3</v>
      </c>
      <c r="L9064" t="s">
        <v>1464</v>
      </c>
      <c r="M9064" s="20">
        <v>16.68</v>
      </c>
      <c r="N9064" s="20">
        <v>12.32</v>
      </c>
      <c r="AE9064">
        <f t="shared" si="141"/>
        <v>2007</v>
      </c>
    </row>
    <row r="9065" spans="1:31" x14ac:dyDescent="0.25">
      <c r="A9065" s="7">
        <v>9062</v>
      </c>
      <c r="B9065" s="8">
        <v>39148</v>
      </c>
      <c r="C9065" t="s">
        <v>3</v>
      </c>
      <c r="D9065" t="s">
        <v>295</v>
      </c>
      <c r="E9065" t="s">
        <v>9</v>
      </c>
      <c r="F9065" t="s">
        <v>624</v>
      </c>
      <c r="G9065" t="s">
        <v>569</v>
      </c>
      <c r="H9065" s="9" t="s">
        <v>2453</v>
      </c>
      <c r="I9065" t="s">
        <v>1454</v>
      </c>
      <c r="J9065" s="20">
        <v>35</v>
      </c>
      <c r="K9065" s="20" t="s">
        <v>3</v>
      </c>
      <c r="L9065" t="s">
        <v>1464</v>
      </c>
      <c r="M9065" s="20">
        <v>10.8</v>
      </c>
      <c r="N9065" s="20">
        <v>7.7</v>
      </c>
      <c r="AE9065">
        <f t="shared" si="141"/>
        <v>2007</v>
      </c>
    </row>
    <row r="9066" spans="1:31" x14ac:dyDescent="0.25">
      <c r="A9066" s="7">
        <v>9063</v>
      </c>
      <c r="B9066" s="8">
        <v>39148</v>
      </c>
      <c r="C9066" t="s">
        <v>3</v>
      </c>
      <c r="D9066" t="s">
        <v>459</v>
      </c>
      <c r="E9066" t="s">
        <v>9</v>
      </c>
      <c r="F9066" t="s">
        <v>126</v>
      </c>
      <c r="G9066" t="s">
        <v>732</v>
      </c>
      <c r="H9066" s="135" t="s">
        <v>2454</v>
      </c>
      <c r="I9066" t="s">
        <v>1454</v>
      </c>
      <c r="J9066" s="20">
        <v>36</v>
      </c>
      <c r="K9066" s="20" t="s">
        <v>3</v>
      </c>
      <c r="L9066" t="s">
        <v>1464</v>
      </c>
      <c r="M9066" s="20">
        <v>11.08</v>
      </c>
      <c r="N9066" s="20">
        <v>7.92</v>
      </c>
      <c r="AE9066">
        <f t="shared" si="141"/>
        <v>2007</v>
      </c>
    </row>
    <row r="9067" spans="1:31" x14ac:dyDescent="0.25">
      <c r="A9067" s="7">
        <v>9064</v>
      </c>
      <c r="B9067" s="8">
        <v>39148</v>
      </c>
      <c r="C9067" t="s">
        <v>3</v>
      </c>
      <c r="D9067" t="s">
        <v>857</v>
      </c>
      <c r="E9067" t="s">
        <v>9</v>
      </c>
      <c r="F9067" t="s">
        <v>852</v>
      </c>
      <c r="G9067" t="s">
        <v>732</v>
      </c>
      <c r="H9067" s="135" t="s">
        <v>2455</v>
      </c>
      <c r="I9067" t="s">
        <v>1454</v>
      </c>
      <c r="J9067" s="20">
        <v>65</v>
      </c>
      <c r="K9067" s="20" t="s">
        <v>9</v>
      </c>
      <c r="L9067" t="s">
        <v>1464</v>
      </c>
      <c r="M9067" s="20">
        <v>14.3</v>
      </c>
      <c r="N9067" s="20">
        <v>19.2</v>
      </c>
      <c r="AE9067">
        <f t="shared" si="141"/>
        <v>2007</v>
      </c>
    </row>
    <row r="9068" spans="1:31" x14ac:dyDescent="0.25">
      <c r="A9068" s="7">
        <v>9065</v>
      </c>
      <c r="B9068" s="8">
        <v>39149</v>
      </c>
      <c r="C9068" t="s">
        <v>3</v>
      </c>
      <c r="D9068" t="s">
        <v>787</v>
      </c>
      <c r="E9068" t="s">
        <v>9</v>
      </c>
      <c r="F9068" t="s">
        <v>833</v>
      </c>
      <c r="G9068" t="s">
        <v>569</v>
      </c>
      <c r="H9068" s="135" t="s">
        <v>1674</v>
      </c>
      <c r="I9068" t="s">
        <v>1454</v>
      </c>
      <c r="J9068" s="20">
        <v>12</v>
      </c>
      <c r="K9068" s="20" t="s">
        <v>1465</v>
      </c>
      <c r="L9068" t="s">
        <v>1466</v>
      </c>
      <c r="M9068" s="20">
        <v>3</v>
      </c>
      <c r="N9068" s="20">
        <v>3</v>
      </c>
      <c r="AE9068">
        <f t="shared" si="141"/>
        <v>2007</v>
      </c>
    </row>
    <row r="9069" spans="1:31" x14ac:dyDescent="0.25">
      <c r="A9069" s="7">
        <v>9066</v>
      </c>
      <c r="B9069" s="8">
        <v>39149</v>
      </c>
      <c r="C9069" t="s">
        <v>3</v>
      </c>
      <c r="D9069" t="s">
        <v>749</v>
      </c>
      <c r="E9069" t="s">
        <v>9</v>
      </c>
      <c r="F9069" t="s">
        <v>734</v>
      </c>
      <c r="G9069" t="s">
        <v>648</v>
      </c>
      <c r="H9069" s="135" t="s">
        <v>2303</v>
      </c>
      <c r="I9069" t="s">
        <v>1454</v>
      </c>
      <c r="J9069" s="20">
        <v>44</v>
      </c>
      <c r="K9069" s="20" t="s">
        <v>1465</v>
      </c>
      <c r="L9069" t="s">
        <v>1466</v>
      </c>
      <c r="M9069" s="20">
        <v>11</v>
      </c>
      <c r="N9069" s="20">
        <v>11</v>
      </c>
      <c r="AE9069">
        <f t="shared" si="141"/>
        <v>2007</v>
      </c>
    </row>
    <row r="9070" spans="1:31" x14ac:dyDescent="0.25">
      <c r="A9070" s="7">
        <v>9067</v>
      </c>
      <c r="B9070" s="8">
        <v>39150</v>
      </c>
      <c r="C9070" t="s">
        <v>3</v>
      </c>
      <c r="D9070" t="s">
        <v>857</v>
      </c>
      <c r="E9070" t="s">
        <v>9</v>
      </c>
      <c r="F9070" t="s">
        <v>331</v>
      </c>
      <c r="G9070" t="s">
        <v>732</v>
      </c>
      <c r="H9070" s="135" t="s">
        <v>1496</v>
      </c>
      <c r="I9070" t="s">
        <v>1454</v>
      </c>
      <c r="J9070" s="20">
        <v>20</v>
      </c>
      <c r="K9070" s="20" t="s">
        <v>3</v>
      </c>
      <c r="L9070" t="s">
        <v>1463</v>
      </c>
      <c r="M9070" s="20">
        <v>6.2</v>
      </c>
      <c r="N9070" s="20">
        <v>4.8</v>
      </c>
      <c r="AE9070">
        <f t="shared" si="141"/>
        <v>2007</v>
      </c>
    </row>
    <row r="9071" spans="1:31" x14ac:dyDescent="0.25">
      <c r="A9071" s="7">
        <v>9068</v>
      </c>
      <c r="B9071" s="8">
        <v>39151</v>
      </c>
      <c r="C9071" t="s">
        <v>3</v>
      </c>
      <c r="D9071" t="s">
        <v>854</v>
      </c>
      <c r="E9071" t="s">
        <v>9</v>
      </c>
      <c r="F9071" t="s">
        <v>852</v>
      </c>
      <c r="G9071" t="s">
        <v>633</v>
      </c>
      <c r="H9071" s="135" t="s">
        <v>1767</v>
      </c>
      <c r="I9071" t="s">
        <v>1454</v>
      </c>
      <c r="J9071" s="20">
        <v>21</v>
      </c>
      <c r="K9071" s="20" t="s">
        <v>9</v>
      </c>
      <c r="L9071" t="s">
        <v>1464</v>
      </c>
      <c r="M9071" s="20">
        <v>4.62</v>
      </c>
      <c r="N9071" s="20">
        <v>6.88</v>
      </c>
      <c r="AE9071">
        <f t="shared" si="141"/>
        <v>2007</v>
      </c>
    </row>
    <row r="9072" spans="1:31" x14ac:dyDescent="0.25">
      <c r="A9072" s="7">
        <v>9069</v>
      </c>
      <c r="B9072" s="8">
        <v>39151</v>
      </c>
      <c r="C9072" t="s">
        <v>3</v>
      </c>
      <c r="D9072" t="s">
        <v>787</v>
      </c>
      <c r="E9072" t="s">
        <v>9</v>
      </c>
      <c r="F9072" t="s">
        <v>733</v>
      </c>
      <c r="G9072" t="s">
        <v>633</v>
      </c>
      <c r="H9072" s="135" t="s">
        <v>1767</v>
      </c>
      <c r="I9072" t="s">
        <v>1454</v>
      </c>
      <c r="J9072" s="20">
        <v>60</v>
      </c>
      <c r="K9072" s="20" t="s">
        <v>9</v>
      </c>
      <c r="L9072" t="s">
        <v>1464</v>
      </c>
      <c r="M9072" s="20">
        <v>13.2</v>
      </c>
      <c r="N9072" s="20">
        <v>17.8</v>
      </c>
      <c r="AE9072">
        <f t="shared" si="141"/>
        <v>2007</v>
      </c>
    </row>
    <row r="9073" spans="1:31" x14ac:dyDescent="0.25">
      <c r="A9073" s="7">
        <v>9070</v>
      </c>
      <c r="B9073" s="8">
        <v>39151</v>
      </c>
      <c r="C9073" t="s">
        <v>3</v>
      </c>
      <c r="D9073" t="s">
        <v>712</v>
      </c>
      <c r="E9073" t="s">
        <v>9</v>
      </c>
      <c r="F9073" t="s">
        <v>682</v>
      </c>
      <c r="G9073" t="s">
        <v>714</v>
      </c>
      <c r="H9073" s="9" t="s">
        <v>2456</v>
      </c>
      <c r="I9073" t="s">
        <v>1454</v>
      </c>
      <c r="J9073" s="20">
        <v>49</v>
      </c>
      <c r="K9073" s="20" t="s">
        <v>1465</v>
      </c>
      <c r="L9073" t="s">
        <v>1466</v>
      </c>
      <c r="M9073" s="20">
        <v>12.25</v>
      </c>
      <c r="N9073" s="20">
        <v>12.25</v>
      </c>
      <c r="AE9073">
        <f t="shared" si="141"/>
        <v>2007</v>
      </c>
    </row>
    <row r="9074" spans="1:31" x14ac:dyDescent="0.25">
      <c r="A9074" s="7">
        <v>9071</v>
      </c>
      <c r="B9074" s="8">
        <v>39151</v>
      </c>
      <c r="C9074" t="s">
        <v>3</v>
      </c>
      <c r="D9074" t="s">
        <v>832</v>
      </c>
      <c r="E9074" t="s">
        <v>9</v>
      </c>
      <c r="F9074" t="s">
        <v>860</v>
      </c>
      <c r="G9074" t="s">
        <v>732</v>
      </c>
      <c r="H9074" s="135" t="s">
        <v>2186</v>
      </c>
      <c r="I9074" t="s">
        <v>1454</v>
      </c>
      <c r="J9074" s="20">
        <v>11</v>
      </c>
      <c r="K9074" s="20" t="s">
        <v>3</v>
      </c>
      <c r="L9074" t="s">
        <v>1464</v>
      </c>
      <c r="M9074" s="20">
        <v>4.08</v>
      </c>
      <c r="N9074" s="20">
        <v>2.42</v>
      </c>
      <c r="AE9074">
        <f t="shared" si="141"/>
        <v>2007</v>
      </c>
    </row>
    <row r="9075" spans="1:31" x14ac:dyDescent="0.25">
      <c r="A9075" s="7">
        <v>9072</v>
      </c>
      <c r="B9075" s="8">
        <v>39151</v>
      </c>
      <c r="C9075" t="s">
        <v>3</v>
      </c>
      <c r="D9075" t="s">
        <v>832</v>
      </c>
      <c r="E9075" t="s">
        <v>9</v>
      </c>
      <c r="F9075" t="s">
        <v>183</v>
      </c>
      <c r="G9075" t="s">
        <v>732</v>
      </c>
      <c r="H9075" s="135" t="s">
        <v>2186</v>
      </c>
      <c r="I9075" t="s">
        <v>1454</v>
      </c>
      <c r="J9075" s="20">
        <v>72</v>
      </c>
      <c r="K9075" s="20" t="s">
        <v>9</v>
      </c>
      <c r="L9075" t="s">
        <v>1464</v>
      </c>
      <c r="M9075" s="20">
        <v>15.84</v>
      </c>
      <c r="N9075" s="20">
        <v>21.16</v>
      </c>
      <c r="AE9075">
        <f t="shared" si="141"/>
        <v>2007</v>
      </c>
    </row>
    <row r="9076" spans="1:31" x14ac:dyDescent="0.25">
      <c r="A9076" s="7">
        <v>9073</v>
      </c>
      <c r="B9076" s="8">
        <v>39151</v>
      </c>
      <c r="C9076" t="s">
        <v>3</v>
      </c>
      <c r="D9076" t="s">
        <v>677</v>
      </c>
      <c r="E9076" t="s">
        <v>9</v>
      </c>
      <c r="F9076" t="s">
        <v>563</v>
      </c>
      <c r="G9076" t="s">
        <v>732</v>
      </c>
      <c r="H9076" s="135" t="s">
        <v>1496</v>
      </c>
      <c r="I9076" t="s">
        <v>1454</v>
      </c>
      <c r="J9076" s="20">
        <v>21</v>
      </c>
      <c r="K9076" s="20" t="s">
        <v>3</v>
      </c>
      <c r="L9076" t="s">
        <v>1463</v>
      </c>
      <c r="M9076" s="20">
        <v>6.46</v>
      </c>
      <c r="N9076" s="20">
        <v>5.04</v>
      </c>
      <c r="AE9076">
        <f t="shared" si="141"/>
        <v>2007</v>
      </c>
    </row>
    <row r="9077" spans="1:31" x14ac:dyDescent="0.25">
      <c r="A9077" s="7">
        <v>9074</v>
      </c>
      <c r="B9077" s="8">
        <v>39152</v>
      </c>
      <c r="C9077" t="s">
        <v>3</v>
      </c>
      <c r="D9077" t="s">
        <v>712</v>
      </c>
      <c r="E9077" t="s">
        <v>9</v>
      </c>
      <c r="F9077" t="s">
        <v>667</v>
      </c>
      <c r="G9077" t="s">
        <v>732</v>
      </c>
      <c r="H9077" s="135" t="s">
        <v>2162</v>
      </c>
      <c r="I9077" t="s">
        <v>1454</v>
      </c>
      <c r="J9077" s="20">
        <v>64</v>
      </c>
      <c r="K9077" s="20" t="s">
        <v>9</v>
      </c>
      <c r="L9077" t="s">
        <v>1463</v>
      </c>
      <c r="M9077" s="20">
        <v>15.36</v>
      </c>
      <c r="N9077" s="20">
        <v>17.64</v>
      </c>
      <c r="AE9077">
        <f t="shared" si="141"/>
        <v>2007</v>
      </c>
    </row>
    <row r="9078" spans="1:31" x14ac:dyDescent="0.25">
      <c r="A9078" s="7">
        <v>9075</v>
      </c>
      <c r="B9078" s="8">
        <v>39152</v>
      </c>
      <c r="C9078" t="s">
        <v>3</v>
      </c>
      <c r="D9078" t="s">
        <v>857</v>
      </c>
      <c r="E9078" t="s">
        <v>9</v>
      </c>
      <c r="F9078" t="s">
        <v>852</v>
      </c>
      <c r="G9078" t="s">
        <v>648</v>
      </c>
      <c r="H9078" s="9" t="s">
        <v>1797</v>
      </c>
      <c r="I9078" t="s">
        <v>1454</v>
      </c>
      <c r="J9078" s="20">
        <v>30</v>
      </c>
      <c r="K9078" s="20" t="s">
        <v>1465</v>
      </c>
      <c r="L9078" t="s">
        <v>1466</v>
      </c>
      <c r="M9078" s="20">
        <v>7.5</v>
      </c>
      <c r="N9078" s="20">
        <v>7.5</v>
      </c>
      <c r="AE9078">
        <f t="shared" si="141"/>
        <v>2007</v>
      </c>
    </row>
    <row r="9079" spans="1:31" x14ac:dyDescent="0.25">
      <c r="A9079" s="7">
        <v>9076</v>
      </c>
      <c r="B9079" s="8">
        <v>39153</v>
      </c>
      <c r="C9079" t="s">
        <v>3</v>
      </c>
      <c r="D9079" t="s">
        <v>791</v>
      </c>
      <c r="E9079" t="s">
        <v>9</v>
      </c>
      <c r="F9079" t="s">
        <v>268</v>
      </c>
      <c r="G9079" t="s">
        <v>569</v>
      </c>
      <c r="H9079" s="135" t="s">
        <v>1853</v>
      </c>
      <c r="I9079" t="s">
        <v>1454</v>
      </c>
      <c r="J9079" s="20">
        <v>32</v>
      </c>
      <c r="K9079" s="20" t="s">
        <v>3</v>
      </c>
      <c r="L9079" t="s">
        <v>1464</v>
      </c>
      <c r="M9079" s="20">
        <v>9.9600000000000009</v>
      </c>
      <c r="N9079" s="20">
        <v>7.04</v>
      </c>
      <c r="AE9079">
        <f t="shared" si="141"/>
        <v>2007</v>
      </c>
    </row>
    <row r="9080" spans="1:31" x14ac:dyDescent="0.25">
      <c r="A9080" s="7">
        <v>9077</v>
      </c>
      <c r="B9080" s="8">
        <v>39154</v>
      </c>
      <c r="C9080" t="s">
        <v>3</v>
      </c>
      <c r="D9080" t="s">
        <v>104</v>
      </c>
      <c r="E9080" t="s">
        <v>9</v>
      </c>
      <c r="F9080" t="s">
        <v>78</v>
      </c>
      <c r="G9080" t="s">
        <v>11</v>
      </c>
      <c r="H9080" s="135" t="s">
        <v>1496</v>
      </c>
      <c r="I9080" t="s">
        <v>1454</v>
      </c>
      <c r="J9080" s="20">
        <v>15</v>
      </c>
      <c r="K9080" s="20" t="s">
        <v>3</v>
      </c>
      <c r="L9080" t="s">
        <v>1463</v>
      </c>
      <c r="M9080" s="20">
        <v>4.9000000000000004</v>
      </c>
      <c r="N9080" s="20">
        <v>3.6</v>
      </c>
      <c r="AE9080">
        <f t="shared" si="141"/>
        <v>2007</v>
      </c>
    </row>
    <row r="9081" spans="1:31" x14ac:dyDescent="0.25">
      <c r="A9081" s="7">
        <v>9078</v>
      </c>
      <c r="B9081" s="8">
        <v>39155</v>
      </c>
      <c r="C9081" t="s">
        <v>3</v>
      </c>
      <c r="D9081" t="s">
        <v>791</v>
      </c>
      <c r="E9081" t="s">
        <v>9</v>
      </c>
      <c r="F9081" t="s">
        <v>860</v>
      </c>
      <c r="G9081" t="s">
        <v>732</v>
      </c>
      <c r="H9081" s="135" t="s">
        <v>1496</v>
      </c>
      <c r="I9081" t="s">
        <v>1454</v>
      </c>
      <c r="J9081" s="20">
        <v>20</v>
      </c>
      <c r="K9081" s="20" t="s">
        <v>3</v>
      </c>
      <c r="L9081" t="s">
        <v>1464</v>
      </c>
      <c r="M9081" s="20">
        <v>6.6</v>
      </c>
      <c r="N9081" s="20">
        <v>4.4000000000000004</v>
      </c>
      <c r="AE9081">
        <f t="shared" si="141"/>
        <v>2007</v>
      </c>
    </row>
    <row r="9082" spans="1:31" x14ac:dyDescent="0.25">
      <c r="A9082" s="7">
        <v>9079</v>
      </c>
      <c r="B9082" s="8">
        <v>39155</v>
      </c>
      <c r="C9082" t="s">
        <v>3</v>
      </c>
      <c r="D9082" t="s">
        <v>854</v>
      </c>
      <c r="E9082" t="s">
        <v>9</v>
      </c>
      <c r="F9082" t="s">
        <v>767</v>
      </c>
      <c r="G9082" t="s">
        <v>861</v>
      </c>
      <c r="H9082" s="135" t="s">
        <v>2452</v>
      </c>
      <c r="I9082" t="s">
        <v>1454</v>
      </c>
      <c r="J9082" s="20">
        <v>18</v>
      </c>
      <c r="K9082" s="20" t="s">
        <v>9</v>
      </c>
      <c r="L9082" t="s">
        <v>1463</v>
      </c>
      <c r="M9082" s="20">
        <v>4.32</v>
      </c>
      <c r="N9082" s="20">
        <v>5.68</v>
      </c>
      <c r="AE9082">
        <f t="shared" si="141"/>
        <v>2007</v>
      </c>
    </row>
    <row r="9083" spans="1:31" x14ac:dyDescent="0.25">
      <c r="A9083" s="7">
        <v>9080</v>
      </c>
      <c r="B9083" s="8">
        <v>39155</v>
      </c>
      <c r="C9083" t="s">
        <v>3</v>
      </c>
      <c r="D9083" t="s">
        <v>621</v>
      </c>
      <c r="E9083" t="s">
        <v>9</v>
      </c>
      <c r="F9083" t="s">
        <v>52</v>
      </c>
      <c r="G9083" t="s">
        <v>861</v>
      </c>
      <c r="H9083" s="135" t="s">
        <v>1496</v>
      </c>
      <c r="I9083" t="s">
        <v>1454</v>
      </c>
      <c r="J9083" s="20">
        <v>5</v>
      </c>
      <c r="K9083" s="20" t="s">
        <v>9</v>
      </c>
      <c r="L9083" t="s">
        <v>1464</v>
      </c>
      <c r="M9083" s="20">
        <v>1.1000000000000001</v>
      </c>
      <c r="N9083" s="20">
        <v>2.4</v>
      </c>
      <c r="AE9083">
        <f t="shared" si="141"/>
        <v>2007</v>
      </c>
    </row>
    <row r="9084" spans="1:31" x14ac:dyDescent="0.25">
      <c r="A9084" s="7">
        <v>9081</v>
      </c>
      <c r="B9084" s="8">
        <v>39155</v>
      </c>
      <c r="C9084" t="s">
        <v>3</v>
      </c>
      <c r="D9084" t="s">
        <v>621</v>
      </c>
      <c r="E9084" t="s">
        <v>9</v>
      </c>
      <c r="F9084" t="s">
        <v>52</v>
      </c>
      <c r="G9084" t="s">
        <v>861</v>
      </c>
      <c r="H9084" s="135" t="s">
        <v>1496</v>
      </c>
      <c r="I9084" t="s">
        <v>1454</v>
      </c>
      <c r="J9084" s="20">
        <v>15</v>
      </c>
      <c r="K9084" s="20" t="s">
        <v>9</v>
      </c>
      <c r="L9084" t="s">
        <v>1464</v>
      </c>
      <c r="M9084" s="20">
        <v>3.3</v>
      </c>
      <c r="N9084" s="20">
        <v>5.2</v>
      </c>
      <c r="AE9084">
        <f t="shared" si="141"/>
        <v>2007</v>
      </c>
    </row>
    <row r="9085" spans="1:31" x14ac:dyDescent="0.25">
      <c r="A9085" s="7">
        <v>9082</v>
      </c>
      <c r="B9085" s="8">
        <v>39155</v>
      </c>
      <c r="C9085" t="s">
        <v>3</v>
      </c>
      <c r="D9085" t="s">
        <v>178</v>
      </c>
      <c r="E9085" t="s">
        <v>9</v>
      </c>
      <c r="F9085" t="s">
        <v>91</v>
      </c>
      <c r="G9085" t="s">
        <v>861</v>
      </c>
      <c r="H9085" s="9" t="s">
        <v>2457</v>
      </c>
      <c r="I9085" t="s">
        <v>1454</v>
      </c>
      <c r="J9085" s="20">
        <v>35</v>
      </c>
      <c r="K9085" s="20" t="s">
        <v>9</v>
      </c>
      <c r="L9085" t="s">
        <v>1464</v>
      </c>
      <c r="M9085" s="20">
        <v>7.7</v>
      </c>
      <c r="N9085" s="20">
        <v>10.8</v>
      </c>
      <c r="AE9085">
        <f t="shared" si="141"/>
        <v>2007</v>
      </c>
    </row>
    <row r="9086" spans="1:31" x14ac:dyDescent="0.25">
      <c r="A9086" s="7">
        <v>9083</v>
      </c>
      <c r="B9086" s="8">
        <v>39156</v>
      </c>
      <c r="C9086" t="s">
        <v>3</v>
      </c>
      <c r="D9086" t="s">
        <v>655</v>
      </c>
      <c r="E9086" t="s">
        <v>9</v>
      </c>
      <c r="F9086" t="s">
        <v>542</v>
      </c>
      <c r="G9086" t="s">
        <v>732</v>
      </c>
      <c r="H9086" s="135" t="s">
        <v>2126</v>
      </c>
      <c r="I9086" t="s">
        <v>1455</v>
      </c>
      <c r="J9086" s="20">
        <v>18</v>
      </c>
      <c r="K9086" s="20" t="s">
        <v>1465</v>
      </c>
      <c r="L9086" t="s">
        <v>1466</v>
      </c>
      <c r="M9086" s="20">
        <v>2.25</v>
      </c>
      <c r="N9086" s="20">
        <v>2.25</v>
      </c>
      <c r="AE9086">
        <f t="shared" si="141"/>
        <v>2007</v>
      </c>
    </row>
    <row r="9087" spans="1:31" x14ac:dyDescent="0.25">
      <c r="A9087" s="7">
        <v>9084</v>
      </c>
      <c r="B9087" s="8">
        <v>39156</v>
      </c>
      <c r="C9087" t="s">
        <v>3</v>
      </c>
      <c r="D9087" t="s">
        <v>791</v>
      </c>
      <c r="E9087" t="s">
        <v>9</v>
      </c>
      <c r="F9087" t="s">
        <v>805</v>
      </c>
      <c r="G9087" t="s">
        <v>377</v>
      </c>
      <c r="H9087" s="135" t="s">
        <v>1585</v>
      </c>
      <c r="I9087" t="s">
        <v>1454</v>
      </c>
      <c r="J9087" s="20">
        <v>12</v>
      </c>
      <c r="K9087" s="20" t="s">
        <v>3</v>
      </c>
      <c r="L9087" t="s">
        <v>1464</v>
      </c>
      <c r="M9087" s="20">
        <v>4.3599999999999994</v>
      </c>
      <c r="N9087" s="20">
        <v>2.64</v>
      </c>
      <c r="AE9087">
        <f t="shared" si="141"/>
        <v>2007</v>
      </c>
    </row>
    <row r="9088" spans="1:31" x14ac:dyDescent="0.25">
      <c r="A9088" s="7">
        <v>9085</v>
      </c>
      <c r="B9088" s="8">
        <v>39156</v>
      </c>
      <c r="C9088" t="s">
        <v>3</v>
      </c>
      <c r="D9088" t="s">
        <v>709</v>
      </c>
      <c r="E9088" t="s">
        <v>9</v>
      </c>
      <c r="F9088" t="s">
        <v>810</v>
      </c>
      <c r="G9088" t="s">
        <v>377</v>
      </c>
      <c r="H9088" s="135" t="s">
        <v>1588</v>
      </c>
      <c r="I9088" t="s">
        <v>1454</v>
      </c>
      <c r="J9088" s="20">
        <v>43</v>
      </c>
      <c r="K9088" s="20" t="s">
        <v>9</v>
      </c>
      <c r="L9088" t="s">
        <v>1464</v>
      </c>
      <c r="M9088" s="20">
        <v>9.4600000000000009</v>
      </c>
      <c r="N9088" s="20">
        <v>13.04</v>
      </c>
      <c r="AE9088">
        <f t="shared" si="141"/>
        <v>2007</v>
      </c>
    </row>
    <row r="9089" spans="1:31" x14ac:dyDescent="0.25">
      <c r="A9089" s="7">
        <v>9086</v>
      </c>
      <c r="B9089" s="8">
        <v>39156</v>
      </c>
      <c r="C9089" t="s">
        <v>3</v>
      </c>
      <c r="D9089" t="s">
        <v>735</v>
      </c>
      <c r="E9089" t="s">
        <v>9</v>
      </c>
      <c r="F9089" t="s">
        <v>682</v>
      </c>
      <c r="G9089" t="s">
        <v>648</v>
      </c>
      <c r="H9089" s="9" t="s">
        <v>2458</v>
      </c>
      <c r="I9089" t="s">
        <v>1454</v>
      </c>
      <c r="J9089" s="20">
        <v>12</v>
      </c>
      <c r="K9089" s="20" t="s">
        <v>3</v>
      </c>
      <c r="L9089" t="s">
        <v>1463</v>
      </c>
      <c r="M9089" s="20">
        <v>4.12</v>
      </c>
      <c r="N9089" s="20">
        <v>2.88</v>
      </c>
      <c r="AE9089">
        <f t="shared" si="141"/>
        <v>2007</v>
      </c>
    </row>
    <row r="9090" spans="1:31" x14ac:dyDescent="0.25">
      <c r="A9090" s="7">
        <v>9087</v>
      </c>
      <c r="B9090" s="8">
        <v>39157</v>
      </c>
      <c r="C9090" t="s">
        <v>3</v>
      </c>
      <c r="D9090" t="s">
        <v>776</v>
      </c>
      <c r="E9090" t="s">
        <v>9</v>
      </c>
      <c r="F9090" t="s">
        <v>672</v>
      </c>
      <c r="G9090" t="s">
        <v>377</v>
      </c>
      <c r="H9090" s="135" t="s">
        <v>1496</v>
      </c>
      <c r="I9090" t="s">
        <v>1454</v>
      </c>
      <c r="J9090" s="20">
        <v>26</v>
      </c>
      <c r="K9090" s="20" t="s">
        <v>9</v>
      </c>
      <c r="L9090" t="s">
        <v>1464</v>
      </c>
      <c r="M9090" s="20">
        <v>5.72</v>
      </c>
      <c r="N9090" s="20">
        <v>8.2800000000000011</v>
      </c>
      <c r="AE9090">
        <f t="shared" si="141"/>
        <v>2007</v>
      </c>
    </row>
    <row r="9091" spans="1:31" x14ac:dyDescent="0.25">
      <c r="A9091" s="7">
        <v>9088</v>
      </c>
      <c r="B9091" s="8">
        <v>39157</v>
      </c>
      <c r="C9091" t="s">
        <v>3</v>
      </c>
      <c r="D9091" t="s">
        <v>791</v>
      </c>
      <c r="E9091" t="s">
        <v>9</v>
      </c>
      <c r="F9091" t="s">
        <v>860</v>
      </c>
      <c r="G9091" t="s">
        <v>732</v>
      </c>
      <c r="H9091" s="135" t="s">
        <v>1496</v>
      </c>
      <c r="I9091" t="s">
        <v>1454</v>
      </c>
      <c r="J9091" s="20">
        <v>11</v>
      </c>
      <c r="K9091" s="20" t="s">
        <v>3</v>
      </c>
      <c r="L9091" t="s">
        <v>1463</v>
      </c>
      <c r="M9091" s="20">
        <v>3.86</v>
      </c>
      <c r="N9091" s="20">
        <v>2.64</v>
      </c>
      <c r="AE9091">
        <f t="shared" si="141"/>
        <v>2007</v>
      </c>
    </row>
    <row r="9092" spans="1:31" x14ac:dyDescent="0.25">
      <c r="A9092" s="7">
        <v>9089</v>
      </c>
      <c r="B9092" s="8">
        <v>39157</v>
      </c>
      <c r="C9092" t="s">
        <v>3</v>
      </c>
      <c r="D9092" t="s">
        <v>119</v>
      </c>
      <c r="E9092" t="s">
        <v>9</v>
      </c>
      <c r="F9092" t="s">
        <v>765</v>
      </c>
      <c r="G9092" t="s">
        <v>648</v>
      </c>
      <c r="H9092" s="9" t="s">
        <v>1797</v>
      </c>
      <c r="I9092" t="s">
        <v>1454</v>
      </c>
      <c r="J9092" s="20">
        <v>66</v>
      </c>
      <c r="K9092" s="20" t="s">
        <v>3</v>
      </c>
      <c r="L9092" t="s">
        <v>1464</v>
      </c>
      <c r="M9092" s="20">
        <v>19.48</v>
      </c>
      <c r="N9092" s="20">
        <v>14.52</v>
      </c>
      <c r="AE9092">
        <f t="shared" ref="AE9092:AE9155" si="142">YEAR(B9092)</f>
        <v>2007</v>
      </c>
    </row>
    <row r="9093" spans="1:31" x14ac:dyDescent="0.25">
      <c r="A9093" s="7">
        <v>9090</v>
      </c>
      <c r="B9093" s="8">
        <v>39158</v>
      </c>
      <c r="C9093" t="s">
        <v>3</v>
      </c>
      <c r="D9093" t="s">
        <v>655</v>
      </c>
      <c r="E9093" t="s">
        <v>9</v>
      </c>
      <c r="F9093" t="s">
        <v>542</v>
      </c>
      <c r="G9093" t="s">
        <v>732</v>
      </c>
      <c r="H9093" s="135" t="s">
        <v>2176</v>
      </c>
      <c r="I9093" t="s">
        <v>1455</v>
      </c>
      <c r="J9093" s="20">
        <v>49</v>
      </c>
      <c r="K9093" s="20" t="s">
        <v>9</v>
      </c>
      <c r="L9093" t="s">
        <v>1464</v>
      </c>
      <c r="M9093" s="20">
        <v>5.39</v>
      </c>
      <c r="N9093" s="20">
        <v>7.36</v>
      </c>
      <c r="AE9093">
        <f t="shared" si="142"/>
        <v>2007</v>
      </c>
    </row>
    <row r="9094" spans="1:31" x14ac:dyDescent="0.25">
      <c r="A9094" s="7">
        <v>9091</v>
      </c>
      <c r="B9094" s="8">
        <v>39163</v>
      </c>
      <c r="C9094" t="s">
        <v>3</v>
      </c>
      <c r="D9094" t="s">
        <v>791</v>
      </c>
      <c r="E9094" t="s">
        <v>9</v>
      </c>
      <c r="F9094" t="s">
        <v>805</v>
      </c>
      <c r="G9094" t="s">
        <v>377</v>
      </c>
      <c r="H9094" s="135" t="s">
        <v>1596</v>
      </c>
      <c r="I9094" t="s">
        <v>1454</v>
      </c>
      <c r="J9094" s="20">
        <v>15</v>
      </c>
      <c r="K9094" s="20" t="s">
        <v>3</v>
      </c>
      <c r="L9094" t="s">
        <v>1464</v>
      </c>
      <c r="M9094" s="20">
        <v>5.2</v>
      </c>
      <c r="N9094" s="20">
        <v>3.3</v>
      </c>
      <c r="AE9094">
        <f t="shared" si="142"/>
        <v>2007</v>
      </c>
    </row>
    <row r="9095" spans="1:31" x14ac:dyDescent="0.25">
      <c r="A9095" s="7">
        <v>9092</v>
      </c>
      <c r="B9095" s="8">
        <v>39163</v>
      </c>
      <c r="C9095" t="s">
        <v>3</v>
      </c>
      <c r="D9095" t="s">
        <v>845</v>
      </c>
      <c r="E9095" t="s">
        <v>9</v>
      </c>
      <c r="F9095" t="s">
        <v>331</v>
      </c>
      <c r="G9095" t="s">
        <v>648</v>
      </c>
      <c r="H9095" s="135" t="s">
        <v>2315</v>
      </c>
      <c r="I9095" t="s">
        <v>1454</v>
      </c>
      <c r="J9095" s="20">
        <v>5</v>
      </c>
      <c r="K9095" s="20" t="s">
        <v>3</v>
      </c>
      <c r="L9095" t="s">
        <v>1464</v>
      </c>
      <c r="M9095" s="20">
        <v>2.4</v>
      </c>
      <c r="N9095" s="20">
        <v>1.1000000000000001</v>
      </c>
      <c r="AE9095">
        <f t="shared" si="142"/>
        <v>2007</v>
      </c>
    </row>
    <row r="9096" spans="1:31" x14ac:dyDescent="0.25">
      <c r="A9096" s="7">
        <v>9093</v>
      </c>
      <c r="B9096" s="8">
        <v>39163</v>
      </c>
      <c r="C9096" t="s">
        <v>3</v>
      </c>
      <c r="D9096" t="s">
        <v>704</v>
      </c>
      <c r="E9096" t="s">
        <v>9</v>
      </c>
      <c r="F9096" t="s">
        <v>331</v>
      </c>
      <c r="G9096" t="s">
        <v>65</v>
      </c>
      <c r="H9096" s="135" t="s">
        <v>1558</v>
      </c>
      <c r="I9096" t="s">
        <v>1454</v>
      </c>
      <c r="J9096" s="20">
        <v>18</v>
      </c>
      <c r="K9096" s="20" t="s">
        <v>3</v>
      </c>
      <c r="L9096" t="s">
        <v>1463</v>
      </c>
      <c r="M9096" s="20">
        <v>5.68</v>
      </c>
      <c r="N9096" s="20">
        <v>4.32</v>
      </c>
      <c r="AE9096">
        <f t="shared" si="142"/>
        <v>2007</v>
      </c>
    </row>
    <row r="9097" spans="1:31" x14ac:dyDescent="0.25">
      <c r="A9097" s="7">
        <v>9094</v>
      </c>
      <c r="B9097" s="8">
        <v>39163</v>
      </c>
      <c r="C9097" t="s">
        <v>3</v>
      </c>
      <c r="D9097" t="s">
        <v>857</v>
      </c>
      <c r="E9097" t="s">
        <v>9</v>
      </c>
      <c r="F9097" t="s">
        <v>331</v>
      </c>
      <c r="G9097" t="s">
        <v>14</v>
      </c>
      <c r="H9097" s="135" t="s">
        <v>1583</v>
      </c>
      <c r="I9097" t="s">
        <v>1454</v>
      </c>
      <c r="J9097" s="20">
        <v>8</v>
      </c>
      <c r="K9097" s="20" t="s">
        <v>9</v>
      </c>
      <c r="L9097" t="s">
        <v>1464</v>
      </c>
      <c r="M9097" s="20">
        <v>1.76</v>
      </c>
      <c r="N9097" s="20">
        <v>3.24</v>
      </c>
      <c r="AE9097">
        <f t="shared" si="142"/>
        <v>2007</v>
      </c>
    </row>
    <row r="9098" spans="1:31" x14ac:dyDescent="0.25">
      <c r="A9098" s="7">
        <v>9095</v>
      </c>
      <c r="B9098" s="8">
        <v>39163</v>
      </c>
      <c r="C9098" t="s">
        <v>3</v>
      </c>
      <c r="D9098" t="s">
        <v>857</v>
      </c>
      <c r="E9098" t="s">
        <v>9</v>
      </c>
      <c r="F9098" t="s">
        <v>331</v>
      </c>
      <c r="G9098" t="s">
        <v>17</v>
      </c>
      <c r="H9098" s="135" t="s">
        <v>1500</v>
      </c>
      <c r="I9098" t="s">
        <v>1454</v>
      </c>
      <c r="J9098" s="20">
        <v>21</v>
      </c>
      <c r="K9098" s="20" t="s">
        <v>3</v>
      </c>
      <c r="L9098" t="s">
        <v>1464</v>
      </c>
      <c r="M9098" s="20">
        <v>6.88</v>
      </c>
      <c r="N9098" s="20">
        <v>4.62</v>
      </c>
      <c r="AE9098">
        <f t="shared" si="142"/>
        <v>2007</v>
      </c>
    </row>
    <row r="9099" spans="1:31" x14ac:dyDescent="0.25">
      <c r="A9099" s="7">
        <v>9096</v>
      </c>
      <c r="B9099" s="8">
        <v>39163</v>
      </c>
      <c r="C9099" t="s">
        <v>3</v>
      </c>
      <c r="D9099" t="s">
        <v>187</v>
      </c>
      <c r="E9099" t="s">
        <v>9</v>
      </c>
      <c r="F9099" t="s">
        <v>331</v>
      </c>
      <c r="G9099" t="s">
        <v>11</v>
      </c>
      <c r="H9099" s="135" t="s">
        <v>1542</v>
      </c>
      <c r="I9099" t="s">
        <v>1454</v>
      </c>
      <c r="J9099" s="20">
        <v>20</v>
      </c>
      <c r="K9099" s="20" t="s">
        <v>3</v>
      </c>
      <c r="L9099" t="s">
        <v>1463</v>
      </c>
      <c r="M9099" s="20">
        <v>6.2</v>
      </c>
      <c r="N9099" s="20">
        <v>4.8</v>
      </c>
      <c r="AE9099">
        <f t="shared" si="142"/>
        <v>2007</v>
      </c>
    </row>
    <row r="9100" spans="1:31" x14ac:dyDescent="0.25">
      <c r="A9100" s="7">
        <v>9097</v>
      </c>
      <c r="B9100" s="8">
        <v>39163</v>
      </c>
      <c r="C9100" t="s">
        <v>3</v>
      </c>
      <c r="D9100" t="s">
        <v>442</v>
      </c>
      <c r="E9100" t="s">
        <v>9</v>
      </c>
      <c r="F9100" t="s">
        <v>427</v>
      </c>
      <c r="G9100" t="s">
        <v>714</v>
      </c>
      <c r="H9100" s="9" t="s">
        <v>2459</v>
      </c>
      <c r="I9100" t="s">
        <v>1454</v>
      </c>
      <c r="J9100" s="20">
        <v>55</v>
      </c>
      <c r="K9100" s="20" t="s">
        <v>9</v>
      </c>
      <c r="L9100" t="s">
        <v>1464</v>
      </c>
      <c r="M9100" s="20">
        <v>12.1</v>
      </c>
      <c r="N9100" s="20">
        <v>16.399999999999999</v>
      </c>
      <c r="AE9100">
        <f t="shared" si="142"/>
        <v>2007</v>
      </c>
    </row>
    <row r="9101" spans="1:31" x14ac:dyDescent="0.25">
      <c r="A9101" s="7">
        <v>9098</v>
      </c>
      <c r="B9101" s="8">
        <v>39163</v>
      </c>
      <c r="C9101" t="s">
        <v>3</v>
      </c>
      <c r="D9101" t="s">
        <v>857</v>
      </c>
      <c r="E9101" t="s">
        <v>9</v>
      </c>
      <c r="F9101" t="s">
        <v>331</v>
      </c>
      <c r="G9101" t="s">
        <v>732</v>
      </c>
      <c r="H9101" s="135" t="s">
        <v>1496</v>
      </c>
      <c r="I9101" t="s">
        <v>1454</v>
      </c>
      <c r="J9101" s="20">
        <v>12</v>
      </c>
      <c r="K9101" s="20" t="s">
        <v>9</v>
      </c>
      <c r="L9101" t="s">
        <v>1463</v>
      </c>
      <c r="M9101" s="20">
        <v>2.88</v>
      </c>
      <c r="N9101" s="20">
        <v>4.12</v>
      </c>
      <c r="AE9101">
        <f t="shared" si="142"/>
        <v>2007</v>
      </c>
    </row>
    <row r="9102" spans="1:31" x14ac:dyDescent="0.25">
      <c r="A9102" s="7">
        <v>9099</v>
      </c>
      <c r="B9102" s="8">
        <v>39164</v>
      </c>
      <c r="C9102" t="s">
        <v>3</v>
      </c>
      <c r="D9102" t="s">
        <v>655</v>
      </c>
      <c r="E9102" t="s">
        <v>9</v>
      </c>
      <c r="F9102" t="s">
        <v>734</v>
      </c>
      <c r="G9102" t="s">
        <v>17</v>
      </c>
      <c r="H9102" s="135" t="s">
        <v>1520</v>
      </c>
      <c r="I9102" t="s">
        <v>1454</v>
      </c>
      <c r="J9102" s="20">
        <v>33</v>
      </c>
      <c r="K9102" s="20" t="s">
        <v>9</v>
      </c>
      <c r="L9102" t="s">
        <v>1464</v>
      </c>
      <c r="M9102" s="20">
        <v>7.26</v>
      </c>
      <c r="N9102" s="20">
        <v>10.24</v>
      </c>
      <c r="AE9102">
        <f t="shared" si="142"/>
        <v>2007</v>
      </c>
    </row>
    <row r="9103" spans="1:31" x14ac:dyDescent="0.25">
      <c r="A9103" s="7">
        <v>9100</v>
      </c>
      <c r="B9103" s="8">
        <v>39164</v>
      </c>
      <c r="C9103" t="s">
        <v>3</v>
      </c>
      <c r="D9103" t="s">
        <v>123</v>
      </c>
      <c r="E9103" t="s">
        <v>9</v>
      </c>
      <c r="F9103" t="s">
        <v>331</v>
      </c>
      <c r="G9103" t="s">
        <v>648</v>
      </c>
      <c r="H9103" s="135" t="s">
        <v>1969</v>
      </c>
      <c r="I9103" t="s">
        <v>1454</v>
      </c>
      <c r="J9103" s="20">
        <v>28</v>
      </c>
      <c r="K9103" s="20" t="s">
        <v>9</v>
      </c>
      <c r="L9103" t="s">
        <v>1464</v>
      </c>
      <c r="M9103" s="20">
        <v>6.16</v>
      </c>
      <c r="N9103" s="20">
        <v>8.84</v>
      </c>
      <c r="AE9103">
        <f t="shared" si="142"/>
        <v>2007</v>
      </c>
    </row>
    <row r="9104" spans="1:31" x14ac:dyDescent="0.25">
      <c r="A9104" s="7">
        <v>9101</v>
      </c>
      <c r="B9104" s="8">
        <v>39164</v>
      </c>
      <c r="C9104" t="s">
        <v>3</v>
      </c>
      <c r="D9104" t="s">
        <v>779</v>
      </c>
      <c r="E9104" t="s">
        <v>9</v>
      </c>
      <c r="F9104" t="s">
        <v>787</v>
      </c>
      <c r="G9104" t="s">
        <v>861</v>
      </c>
      <c r="H9104" s="135" t="s">
        <v>2445</v>
      </c>
      <c r="I9104" t="s">
        <v>1455</v>
      </c>
      <c r="J9104" s="20">
        <v>20</v>
      </c>
      <c r="K9104" s="20" t="s">
        <v>3</v>
      </c>
      <c r="L9104" t="s">
        <v>1464</v>
      </c>
      <c r="M9104" s="20">
        <v>3.3</v>
      </c>
      <c r="N9104" s="20">
        <v>2.2000000000000002</v>
      </c>
      <c r="AE9104">
        <f t="shared" si="142"/>
        <v>2007</v>
      </c>
    </row>
    <row r="9105" spans="1:31" x14ac:dyDescent="0.25">
      <c r="A9105" s="7">
        <v>9102</v>
      </c>
      <c r="B9105" s="8">
        <v>39164</v>
      </c>
      <c r="C9105" t="s">
        <v>3</v>
      </c>
      <c r="D9105" t="s">
        <v>787</v>
      </c>
      <c r="E9105" t="s">
        <v>9</v>
      </c>
      <c r="F9105" t="s">
        <v>779</v>
      </c>
      <c r="G9105" t="s">
        <v>861</v>
      </c>
      <c r="H9105" s="135" t="s">
        <v>2445</v>
      </c>
      <c r="I9105" t="s">
        <v>1455</v>
      </c>
      <c r="J9105" s="20">
        <v>20</v>
      </c>
      <c r="K9105" s="20" t="s">
        <v>1465</v>
      </c>
      <c r="L9105" t="s">
        <v>1466</v>
      </c>
      <c r="M9105" s="20">
        <v>2.5</v>
      </c>
      <c r="N9105" s="20">
        <v>2.5</v>
      </c>
      <c r="AE9105">
        <f t="shared" si="142"/>
        <v>2007</v>
      </c>
    </row>
    <row r="9106" spans="1:31" x14ac:dyDescent="0.25">
      <c r="A9106" s="7">
        <v>9103</v>
      </c>
      <c r="B9106" s="8">
        <v>39165</v>
      </c>
      <c r="C9106" t="s">
        <v>3</v>
      </c>
      <c r="D9106" t="s">
        <v>743</v>
      </c>
      <c r="E9106" t="s">
        <v>9</v>
      </c>
      <c r="F9106" t="s">
        <v>833</v>
      </c>
      <c r="G9106" t="s">
        <v>569</v>
      </c>
      <c r="H9106" s="136" t="s">
        <v>1748</v>
      </c>
      <c r="I9106" t="s">
        <v>1454</v>
      </c>
      <c r="J9106" s="20">
        <v>53</v>
      </c>
      <c r="K9106" s="20" t="s">
        <v>3</v>
      </c>
      <c r="L9106" t="s">
        <v>1464</v>
      </c>
      <c r="M9106" s="20">
        <v>15.84</v>
      </c>
      <c r="N9106" s="20">
        <v>11.66</v>
      </c>
      <c r="AE9106">
        <f t="shared" si="142"/>
        <v>2007</v>
      </c>
    </row>
    <row r="9107" spans="1:31" x14ac:dyDescent="0.25">
      <c r="A9107" s="7">
        <v>9104</v>
      </c>
      <c r="B9107" s="8">
        <v>39165</v>
      </c>
      <c r="C9107" t="s">
        <v>3</v>
      </c>
      <c r="D9107" t="s">
        <v>711</v>
      </c>
      <c r="E9107" t="s">
        <v>9</v>
      </c>
      <c r="F9107" t="s">
        <v>767</v>
      </c>
      <c r="G9107" t="s">
        <v>377</v>
      </c>
      <c r="H9107" s="135" t="s">
        <v>1496</v>
      </c>
      <c r="I9107" t="s">
        <v>1454</v>
      </c>
      <c r="J9107" s="20">
        <v>33</v>
      </c>
      <c r="K9107" s="20" t="s">
        <v>3</v>
      </c>
      <c r="L9107" t="s">
        <v>1464</v>
      </c>
      <c r="M9107" s="20">
        <v>10.24</v>
      </c>
      <c r="N9107" s="20">
        <v>7.26</v>
      </c>
      <c r="AE9107">
        <f t="shared" si="142"/>
        <v>2007</v>
      </c>
    </row>
    <row r="9108" spans="1:31" x14ac:dyDescent="0.25">
      <c r="A9108" s="7">
        <v>9105</v>
      </c>
      <c r="B9108" s="8">
        <v>39165</v>
      </c>
      <c r="C9108" t="s">
        <v>3</v>
      </c>
      <c r="D9108" t="s">
        <v>786</v>
      </c>
      <c r="E9108" t="s">
        <v>9</v>
      </c>
      <c r="F9108" t="s">
        <v>247</v>
      </c>
      <c r="G9108" t="s">
        <v>24</v>
      </c>
      <c r="H9108" s="135" t="s">
        <v>1525</v>
      </c>
      <c r="I9108" t="s">
        <v>1454</v>
      </c>
      <c r="J9108" s="20">
        <v>24</v>
      </c>
      <c r="K9108" s="20" t="s">
        <v>9</v>
      </c>
      <c r="L9108" t="s">
        <v>1464</v>
      </c>
      <c r="M9108" s="20">
        <v>5.28</v>
      </c>
      <c r="N9108" s="20">
        <v>7.72</v>
      </c>
      <c r="AE9108">
        <f t="shared" si="142"/>
        <v>2007</v>
      </c>
    </row>
    <row r="9109" spans="1:31" x14ac:dyDescent="0.25">
      <c r="A9109" s="7">
        <v>9106</v>
      </c>
      <c r="B9109" s="8">
        <v>39166</v>
      </c>
      <c r="C9109" t="s">
        <v>3</v>
      </c>
      <c r="D9109" t="s">
        <v>761</v>
      </c>
      <c r="E9109" t="s">
        <v>9</v>
      </c>
      <c r="F9109" t="s">
        <v>678</v>
      </c>
      <c r="G9109" t="s">
        <v>732</v>
      </c>
      <c r="H9109" s="136" t="s">
        <v>2153</v>
      </c>
      <c r="I9109" t="s">
        <v>1455</v>
      </c>
      <c r="J9109" s="20">
        <v>19</v>
      </c>
      <c r="K9109" s="20" t="s">
        <v>3</v>
      </c>
      <c r="L9109" t="s">
        <v>1464</v>
      </c>
      <c r="M9109" s="20">
        <v>3.16</v>
      </c>
      <c r="N9109" s="20">
        <v>2.09</v>
      </c>
      <c r="AE9109">
        <f t="shared" si="142"/>
        <v>2007</v>
      </c>
    </row>
    <row r="9110" spans="1:31" x14ac:dyDescent="0.25">
      <c r="A9110" s="7">
        <v>9107</v>
      </c>
      <c r="B9110" s="8">
        <v>39166</v>
      </c>
      <c r="C9110" t="s">
        <v>3</v>
      </c>
      <c r="D9110" t="s">
        <v>859</v>
      </c>
      <c r="E9110" t="s">
        <v>9</v>
      </c>
      <c r="F9110" t="s">
        <v>860</v>
      </c>
      <c r="G9110" t="s">
        <v>377</v>
      </c>
      <c r="H9110" s="9" t="s">
        <v>2361</v>
      </c>
      <c r="I9110" t="s">
        <v>1454</v>
      </c>
      <c r="J9110" s="20">
        <v>38</v>
      </c>
      <c r="K9110" s="20" t="s">
        <v>9</v>
      </c>
      <c r="L9110" t="s">
        <v>1463</v>
      </c>
      <c r="M9110" s="20">
        <v>9.1199999999999992</v>
      </c>
      <c r="N9110" s="20">
        <v>10.88</v>
      </c>
      <c r="AE9110">
        <f t="shared" si="142"/>
        <v>2007</v>
      </c>
    </row>
    <row r="9111" spans="1:31" x14ac:dyDescent="0.25">
      <c r="A9111" s="7">
        <v>9108</v>
      </c>
      <c r="B9111" s="8">
        <v>39166</v>
      </c>
      <c r="C9111" t="s">
        <v>3</v>
      </c>
      <c r="D9111" t="s">
        <v>779</v>
      </c>
      <c r="E9111" t="s">
        <v>9</v>
      </c>
      <c r="F9111" t="s">
        <v>833</v>
      </c>
      <c r="G9111" t="s">
        <v>377</v>
      </c>
      <c r="H9111" s="9" t="s">
        <v>2228</v>
      </c>
      <c r="I9111" t="s">
        <v>1454</v>
      </c>
      <c r="J9111" s="20">
        <v>15</v>
      </c>
      <c r="K9111" s="20" t="s">
        <v>3</v>
      </c>
      <c r="L9111" t="s">
        <v>1464</v>
      </c>
      <c r="M9111" s="20">
        <v>5.2</v>
      </c>
      <c r="N9111" s="20">
        <v>3.3</v>
      </c>
      <c r="AE9111">
        <f t="shared" si="142"/>
        <v>2007</v>
      </c>
    </row>
    <row r="9112" spans="1:31" x14ac:dyDescent="0.25">
      <c r="A9112" s="7">
        <v>9109</v>
      </c>
      <c r="B9112" s="8">
        <v>39166</v>
      </c>
      <c r="C9112" t="s">
        <v>3</v>
      </c>
      <c r="D9112" t="s">
        <v>787</v>
      </c>
      <c r="E9112" t="s">
        <v>9</v>
      </c>
      <c r="F9112" t="s">
        <v>319</v>
      </c>
      <c r="G9112" t="s">
        <v>648</v>
      </c>
      <c r="H9112" s="135" t="s">
        <v>1795</v>
      </c>
      <c r="I9112" t="s">
        <v>1454</v>
      </c>
      <c r="J9112" s="20">
        <v>44</v>
      </c>
      <c r="K9112" s="20" t="s">
        <v>9</v>
      </c>
      <c r="L9112" t="s">
        <v>1463</v>
      </c>
      <c r="M9112" s="20">
        <v>10.56</v>
      </c>
      <c r="N9112" s="20">
        <v>12.44</v>
      </c>
      <c r="AE9112">
        <f t="shared" si="142"/>
        <v>2007</v>
      </c>
    </row>
    <row r="9113" spans="1:31" x14ac:dyDescent="0.25">
      <c r="A9113" s="7">
        <v>9110</v>
      </c>
      <c r="B9113" s="8">
        <v>39166</v>
      </c>
      <c r="C9113" t="s">
        <v>3</v>
      </c>
      <c r="D9113" t="s">
        <v>259</v>
      </c>
      <c r="E9113" t="s">
        <v>9</v>
      </c>
      <c r="F9113" t="s">
        <v>54</v>
      </c>
      <c r="G9113" t="s">
        <v>17</v>
      </c>
      <c r="H9113" s="135" t="s">
        <v>1500</v>
      </c>
      <c r="I9113" t="s">
        <v>1455</v>
      </c>
      <c r="J9113" s="20">
        <v>49</v>
      </c>
      <c r="K9113" s="20" t="s">
        <v>1465</v>
      </c>
      <c r="L9113" t="s">
        <v>1466</v>
      </c>
      <c r="M9113" s="20">
        <v>6.125</v>
      </c>
      <c r="N9113" s="20">
        <v>6.125</v>
      </c>
      <c r="AE9113">
        <f t="shared" si="142"/>
        <v>2007</v>
      </c>
    </row>
    <row r="9114" spans="1:31" x14ac:dyDescent="0.25">
      <c r="A9114" s="7">
        <v>9111</v>
      </c>
      <c r="B9114" s="8">
        <v>39166</v>
      </c>
      <c r="C9114" t="s">
        <v>3</v>
      </c>
      <c r="D9114" t="s">
        <v>667</v>
      </c>
      <c r="E9114" t="s">
        <v>9</v>
      </c>
      <c r="F9114" t="s">
        <v>117</v>
      </c>
      <c r="G9114" t="s">
        <v>732</v>
      </c>
      <c r="H9114" s="135" t="s">
        <v>2233</v>
      </c>
      <c r="I9114" t="s">
        <v>1454</v>
      </c>
      <c r="J9114" s="20">
        <v>86</v>
      </c>
      <c r="K9114" s="20" t="s">
        <v>9</v>
      </c>
      <c r="L9114" t="s">
        <v>1463</v>
      </c>
      <c r="M9114" s="20">
        <v>20.64</v>
      </c>
      <c r="N9114" s="20">
        <v>23.36</v>
      </c>
      <c r="AE9114">
        <f t="shared" si="142"/>
        <v>2007</v>
      </c>
    </row>
    <row r="9115" spans="1:31" x14ac:dyDescent="0.25">
      <c r="A9115" s="7">
        <v>9112</v>
      </c>
      <c r="B9115" s="8">
        <v>39166</v>
      </c>
      <c r="C9115" t="s">
        <v>3</v>
      </c>
      <c r="D9115" t="s">
        <v>112</v>
      </c>
      <c r="E9115" t="s">
        <v>9</v>
      </c>
      <c r="F9115" t="s">
        <v>734</v>
      </c>
      <c r="G9115" t="s">
        <v>732</v>
      </c>
      <c r="H9115" s="135" t="s">
        <v>2382</v>
      </c>
      <c r="I9115" t="s">
        <v>1454</v>
      </c>
      <c r="J9115" s="20">
        <v>12</v>
      </c>
      <c r="K9115" s="20" t="s">
        <v>9</v>
      </c>
      <c r="L9115" t="s">
        <v>1463</v>
      </c>
      <c r="M9115" s="20">
        <v>2.88</v>
      </c>
      <c r="N9115" s="20">
        <v>4.12</v>
      </c>
      <c r="AE9115">
        <f t="shared" si="142"/>
        <v>2007</v>
      </c>
    </row>
    <row r="9116" spans="1:31" x14ac:dyDescent="0.25">
      <c r="A9116" s="7">
        <v>9113</v>
      </c>
      <c r="B9116" s="8">
        <v>39166</v>
      </c>
      <c r="C9116" t="s">
        <v>3</v>
      </c>
      <c r="D9116" t="s">
        <v>791</v>
      </c>
      <c r="E9116" t="s">
        <v>9</v>
      </c>
      <c r="F9116" t="s">
        <v>860</v>
      </c>
      <c r="G9116" t="s">
        <v>732</v>
      </c>
      <c r="H9116" s="135" t="s">
        <v>1496</v>
      </c>
      <c r="I9116" t="s">
        <v>1454</v>
      </c>
      <c r="J9116" s="20">
        <v>26</v>
      </c>
      <c r="K9116" s="20" t="s">
        <v>1465</v>
      </c>
      <c r="L9116" t="s">
        <v>1466</v>
      </c>
      <c r="M9116" s="20">
        <v>6.5</v>
      </c>
      <c r="N9116" s="20">
        <v>6.5</v>
      </c>
      <c r="AE9116">
        <f t="shared" si="142"/>
        <v>2007</v>
      </c>
    </row>
    <row r="9117" spans="1:31" x14ac:dyDescent="0.25">
      <c r="A9117" s="7">
        <v>9114</v>
      </c>
      <c r="B9117" s="8">
        <v>39166</v>
      </c>
      <c r="C9117" t="s">
        <v>3</v>
      </c>
      <c r="D9117" t="s">
        <v>791</v>
      </c>
      <c r="E9117" t="s">
        <v>9</v>
      </c>
      <c r="F9117" t="s">
        <v>860</v>
      </c>
      <c r="G9117" t="s">
        <v>861</v>
      </c>
      <c r="H9117" s="135" t="s">
        <v>1496</v>
      </c>
      <c r="I9117" t="s">
        <v>1454</v>
      </c>
      <c r="J9117" s="20">
        <v>18</v>
      </c>
      <c r="K9117" s="20" t="s">
        <v>3</v>
      </c>
      <c r="L9117" t="s">
        <v>1464</v>
      </c>
      <c r="M9117" s="20">
        <v>6.04</v>
      </c>
      <c r="N9117" s="20">
        <v>3.96</v>
      </c>
      <c r="AE9117">
        <f t="shared" si="142"/>
        <v>2007</v>
      </c>
    </row>
    <row r="9118" spans="1:31" x14ac:dyDescent="0.25">
      <c r="A9118" s="7">
        <v>9115</v>
      </c>
      <c r="B9118" s="8">
        <v>39166</v>
      </c>
      <c r="C9118" t="s">
        <v>3</v>
      </c>
      <c r="D9118" t="s">
        <v>187</v>
      </c>
      <c r="E9118" t="s">
        <v>9</v>
      </c>
      <c r="F9118" t="s">
        <v>258</v>
      </c>
      <c r="G9118" t="s">
        <v>861</v>
      </c>
      <c r="H9118" s="9" t="s">
        <v>2441</v>
      </c>
      <c r="I9118" t="s">
        <v>1454</v>
      </c>
      <c r="J9118" s="20">
        <v>28</v>
      </c>
      <c r="K9118" s="20" t="s">
        <v>9</v>
      </c>
      <c r="L9118" t="s">
        <v>1464</v>
      </c>
      <c r="M9118" s="20">
        <v>6.16</v>
      </c>
      <c r="N9118" s="20">
        <v>8.84</v>
      </c>
      <c r="AE9118">
        <f t="shared" si="142"/>
        <v>2007</v>
      </c>
    </row>
    <row r="9119" spans="1:31" x14ac:dyDescent="0.25">
      <c r="A9119" s="7">
        <v>9116</v>
      </c>
      <c r="B9119" s="8">
        <v>39167</v>
      </c>
      <c r="C9119" t="s">
        <v>3</v>
      </c>
      <c r="D9119" t="s">
        <v>655</v>
      </c>
      <c r="E9119" t="s">
        <v>9</v>
      </c>
      <c r="F9119" t="s">
        <v>661</v>
      </c>
      <c r="G9119" t="s">
        <v>648</v>
      </c>
      <c r="H9119" s="135" t="s">
        <v>2021</v>
      </c>
      <c r="I9119" t="s">
        <v>1454</v>
      </c>
      <c r="J9119" s="20">
        <v>23</v>
      </c>
      <c r="K9119" s="20" t="s">
        <v>9</v>
      </c>
      <c r="L9119" t="s">
        <v>1464</v>
      </c>
      <c r="M9119" s="20">
        <v>5.0600000000000005</v>
      </c>
      <c r="N9119" s="20">
        <v>7.4399999999999995</v>
      </c>
      <c r="AE9119">
        <f t="shared" si="142"/>
        <v>2007</v>
      </c>
    </row>
    <row r="9120" spans="1:31" x14ac:dyDescent="0.25">
      <c r="A9120" s="7">
        <v>9117</v>
      </c>
      <c r="B9120" s="8">
        <v>39168</v>
      </c>
      <c r="C9120" t="s">
        <v>3</v>
      </c>
      <c r="D9120" t="s">
        <v>350</v>
      </c>
      <c r="E9120" t="s">
        <v>9</v>
      </c>
      <c r="F9120" t="s">
        <v>767</v>
      </c>
      <c r="G9120" t="s">
        <v>861</v>
      </c>
      <c r="H9120" s="135" t="s">
        <v>2435</v>
      </c>
      <c r="I9120" t="s">
        <v>1454</v>
      </c>
      <c r="J9120" s="20">
        <v>38</v>
      </c>
      <c r="K9120" s="20" t="s">
        <v>1465</v>
      </c>
      <c r="L9120" t="s">
        <v>1466</v>
      </c>
      <c r="M9120" s="20">
        <v>9.5</v>
      </c>
      <c r="N9120" s="20">
        <v>9.5</v>
      </c>
      <c r="AE9120">
        <f t="shared" si="142"/>
        <v>2007</v>
      </c>
    </row>
    <row r="9121" spans="1:31" x14ac:dyDescent="0.25">
      <c r="A9121" s="7">
        <v>9118</v>
      </c>
      <c r="B9121" s="8">
        <v>39168</v>
      </c>
      <c r="C9121" t="s">
        <v>3</v>
      </c>
      <c r="D9121" t="s">
        <v>859</v>
      </c>
      <c r="E9121" t="s">
        <v>9</v>
      </c>
      <c r="F9121" t="s">
        <v>862</v>
      </c>
      <c r="G9121" t="s">
        <v>377</v>
      </c>
      <c r="H9121" s="9" t="s">
        <v>2460</v>
      </c>
      <c r="I9121" t="s">
        <v>1454</v>
      </c>
      <c r="J9121" s="20">
        <v>35</v>
      </c>
      <c r="K9121" s="20" t="s">
        <v>3</v>
      </c>
      <c r="L9121" t="s">
        <v>1464</v>
      </c>
      <c r="M9121" s="20">
        <v>10.8</v>
      </c>
      <c r="N9121" s="20">
        <v>7.7</v>
      </c>
      <c r="AE9121">
        <f t="shared" si="142"/>
        <v>2007</v>
      </c>
    </row>
    <row r="9122" spans="1:31" x14ac:dyDescent="0.25">
      <c r="A9122" s="7">
        <v>9119</v>
      </c>
      <c r="B9122" s="8">
        <v>39169</v>
      </c>
      <c r="C9122" t="s">
        <v>3</v>
      </c>
      <c r="D9122" t="s">
        <v>733</v>
      </c>
      <c r="E9122" t="s">
        <v>9</v>
      </c>
      <c r="F9122" t="s">
        <v>787</v>
      </c>
      <c r="G9122" t="s">
        <v>569</v>
      </c>
      <c r="H9122" s="136" t="s">
        <v>1677</v>
      </c>
      <c r="I9122" t="s">
        <v>1454</v>
      </c>
      <c r="J9122" s="20">
        <v>21</v>
      </c>
      <c r="K9122" s="20" t="s">
        <v>3</v>
      </c>
      <c r="L9122" t="s">
        <v>1463</v>
      </c>
      <c r="M9122" s="20">
        <v>6.46</v>
      </c>
      <c r="N9122" s="20">
        <v>5.04</v>
      </c>
      <c r="AE9122">
        <f t="shared" si="142"/>
        <v>2007</v>
      </c>
    </row>
    <row r="9123" spans="1:31" x14ac:dyDescent="0.25">
      <c r="A9123" s="7">
        <v>9120</v>
      </c>
      <c r="B9123" s="8">
        <v>39169</v>
      </c>
      <c r="C9123" t="s">
        <v>3</v>
      </c>
      <c r="D9123" t="s">
        <v>459</v>
      </c>
      <c r="E9123" t="s">
        <v>9</v>
      </c>
      <c r="F9123" t="s">
        <v>126</v>
      </c>
      <c r="G9123" t="s">
        <v>732</v>
      </c>
      <c r="H9123" s="135" t="s">
        <v>2406</v>
      </c>
      <c r="I9123" t="s">
        <v>1454</v>
      </c>
      <c r="J9123" s="20">
        <v>18</v>
      </c>
      <c r="K9123" s="20" t="s">
        <v>3</v>
      </c>
      <c r="L9123" t="s">
        <v>1463</v>
      </c>
      <c r="M9123" s="20">
        <v>5.68</v>
      </c>
      <c r="N9123" s="20">
        <v>4.32</v>
      </c>
      <c r="AE9123">
        <f t="shared" si="142"/>
        <v>2007</v>
      </c>
    </row>
    <row r="9124" spans="1:31" x14ac:dyDescent="0.25">
      <c r="A9124" s="7">
        <v>9121</v>
      </c>
      <c r="B9124" s="8">
        <v>39169</v>
      </c>
      <c r="C9124" t="s">
        <v>3</v>
      </c>
      <c r="D9124" t="s">
        <v>459</v>
      </c>
      <c r="E9124" t="s">
        <v>9</v>
      </c>
      <c r="F9124" t="s">
        <v>126</v>
      </c>
      <c r="G9124" t="s">
        <v>732</v>
      </c>
      <c r="H9124" s="135" t="s">
        <v>2286</v>
      </c>
      <c r="I9124" t="s">
        <v>1454</v>
      </c>
      <c r="J9124" s="20">
        <v>18</v>
      </c>
      <c r="K9124" s="20" t="s">
        <v>9</v>
      </c>
      <c r="L9124" t="s">
        <v>1464</v>
      </c>
      <c r="M9124" s="20">
        <v>3.96</v>
      </c>
      <c r="N9124" s="20">
        <v>6.04</v>
      </c>
      <c r="AE9124">
        <f t="shared" si="142"/>
        <v>2007</v>
      </c>
    </row>
    <row r="9125" spans="1:31" x14ac:dyDescent="0.25">
      <c r="A9125" s="7">
        <v>9122</v>
      </c>
      <c r="B9125" s="8">
        <v>39170</v>
      </c>
      <c r="C9125" t="s">
        <v>3</v>
      </c>
      <c r="D9125" t="s">
        <v>123</v>
      </c>
      <c r="E9125" t="s">
        <v>9</v>
      </c>
      <c r="F9125" t="s">
        <v>442</v>
      </c>
      <c r="G9125" t="s">
        <v>569</v>
      </c>
      <c r="H9125" s="135" t="s">
        <v>2306</v>
      </c>
      <c r="I9125" t="s">
        <v>1455</v>
      </c>
      <c r="J9125" s="20">
        <v>21</v>
      </c>
      <c r="K9125" s="20" t="s">
        <v>3</v>
      </c>
      <c r="L9125" t="s">
        <v>1463</v>
      </c>
      <c r="M9125" s="20">
        <v>3.23</v>
      </c>
      <c r="N9125" s="20">
        <v>2.52</v>
      </c>
      <c r="AE9125">
        <f t="shared" si="142"/>
        <v>2007</v>
      </c>
    </row>
    <row r="9126" spans="1:31" x14ac:dyDescent="0.25">
      <c r="A9126" s="7">
        <v>9123</v>
      </c>
      <c r="B9126" s="8">
        <v>39170</v>
      </c>
      <c r="C9126" t="s">
        <v>3</v>
      </c>
      <c r="D9126" t="s">
        <v>543</v>
      </c>
      <c r="E9126" t="s">
        <v>9</v>
      </c>
      <c r="F9126" t="s">
        <v>521</v>
      </c>
      <c r="G9126" t="s">
        <v>377</v>
      </c>
      <c r="H9126" s="9" t="s">
        <v>2200</v>
      </c>
      <c r="I9126" t="s">
        <v>1454</v>
      </c>
      <c r="J9126" s="20">
        <v>42</v>
      </c>
      <c r="K9126" s="20" t="s">
        <v>9</v>
      </c>
      <c r="L9126" t="s">
        <v>1464</v>
      </c>
      <c r="M9126" s="20">
        <v>9.24</v>
      </c>
      <c r="N9126" s="20">
        <v>12.76</v>
      </c>
      <c r="AE9126">
        <f t="shared" si="142"/>
        <v>2007</v>
      </c>
    </row>
    <row r="9127" spans="1:31" x14ac:dyDescent="0.25">
      <c r="A9127" s="7">
        <v>9124</v>
      </c>
      <c r="B9127" s="8">
        <v>39170</v>
      </c>
      <c r="C9127" t="s">
        <v>3</v>
      </c>
      <c r="D9127" t="s">
        <v>543</v>
      </c>
      <c r="E9127" t="s">
        <v>9</v>
      </c>
      <c r="F9127" t="s">
        <v>464</v>
      </c>
      <c r="G9127" t="s">
        <v>377</v>
      </c>
      <c r="H9127" s="9" t="s">
        <v>2200</v>
      </c>
      <c r="I9127" t="s">
        <v>1454</v>
      </c>
      <c r="J9127" s="20">
        <v>41</v>
      </c>
      <c r="K9127" s="20" t="s">
        <v>3</v>
      </c>
      <c r="L9127" t="s">
        <v>1464</v>
      </c>
      <c r="M9127" s="20">
        <v>12.48</v>
      </c>
      <c r="N9127" s="20">
        <v>9.02</v>
      </c>
      <c r="AE9127">
        <f t="shared" si="142"/>
        <v>2007</v>
      </c>
    </row>
    <row r="9128" spans="1:31" x14ac:dyDescent="0.25">
      <c r="A9128" s="7">
        <v>9125</v>
      </c>
      <c r="B9128" s="8">
        <v>39170</v>
      </c>
      <c r="C9128" t="s">
        <v>3</v>
      </c>
      <c r="D9128" t="s">
        <v>123</v>
      </c>
      <c r="E9128" t="s">
        <v>9</v>
      </c>
      <c r="F9128" t="s">
        <v>490</v>
      </c>
      <c r="G9128" t="s">
        <v>861</v>
      </c>
      <c r="H9128" s="9" t="s">
        <v>2461</v>
      </c>
      <c r="I9128" t="s">
        <v>1454</v>
      </c>
      <c r="J9128" s="20">
        <v>18</v>
      </c>
      <c r="K9128" s="20" t="s">
        <v>9</v>
      </c>
      <c r="L9128" t="s">
        <v>1463</v>
      </c>
      <c r="M9128" s="20">
        <v>4.32</v>
      </c>
      <c r="N9128" s="20">
        <v>5.68</v>
      </c>
      <c r="AE9128">
        <f t="shared" si="142"/>
        <v>2007</v>
      </c>
    </row>
    <row r="9129" spans="1:31" x14ac:dyDescent="0.25">
      <c r="A9129" s="7">
        <v>9126</v>
      </c>
      <c r="B9129" s="8">
        <v>39170</v>
      </c>
      <c r="C9129" t="s">
        <v>3</v>
      </c>
      <c r="D9129" t="s">
        <v>123</v>
      </c>
      <c r="E9129" t="s">
        <v>9</v>
      </c>
      <c r="F9129" t="s">
        <v>490</v>
      </c>
      <c r="G9129" t="s">
        <v>861</v>
      </c>
      <c r="H9129" s="9" t="s">
        <v>2462</v>
      </c>
      <c r="I9129" t="s">
        <v>1454</v>
      </c>
      <c r="J9129" s="20">
        <v>18</v>
      </c>
      <c r="K9129" s="20" t="s">
        <v>9</v>
      </c>
      <c r="L9129" t="s">
        <v>1464</v>
      </c>
      <c r="M9129" s="20">
        <v>3.96</v>
      </c>
      <c r="N9129" s="20">
        <v>6.04</v>
      </c>
      <c r="AE9129">
        <f t="shared" si="142"/>
        <v>2007</v>
      </c>
    </row>
    <row r="9130" spans="1:31" x14ac:dyDescent="0.25">
      <c r="A9130" s="7">
        <v>9127</v>
      </c>
      <c r="B9130" s="8">
        <v>39170</v>
      </c>
      <c r="C9130" t="s">
        <v>3</v>
      </c>
      <c r="D9130" t="s">
        <v>123</v>
      </c>
      <c r="E9130" t="s">
        <v>9</v>
      </c>
      <c r="F9130" t="s">
        <v>490</v>
      </c>
      <c r="G9130" t="s">
        <v>861</v>
      </c>
      <c r="H9130" s="9" t="s">
        <v>2442</v>
      </c>
      <c r="I9130" t="s">
        <v>1454</v>
      </c>
      <c r="J9130" s="20">
        <v>45</v>
      </c>
      <c r="K9130" s="20" t="s">
        <v>9</v>
      </c>
      <c r="L9130" t="s">
        <v>1463</v>
      </c>
      <c r="M9130" s="20">
        <v>10.8</v>
      </c>
      <c r="N9130" s="20">
        <v>12.7</v>
      </c>
      <c r="AE9130">
        <f t="shared" si="142"/>
        <v>2007</v>
      </c>
    </row>
    <row r="9131" spans="1:31" x14ac:dyDescent="0.25">
      <c r="A9131" s="7">
        <v>9128</v>
      </c>
      <c r="B9131" s="8">
        <v>39170</v>
      </c>
      <c r="C9131" t="s">
        <v>3</v>
      </c>
      <c r="D9131" t="s">
        <v>123</v>
      </c>
      <c r="E9131" t="s">
        <v>9</v>
      </c>
      <c r="F9131" t="s">
        <v>490</v>
      </c>
      <c r="G9131" t="s">
        <v>861</v>
      </c>
      <c r="H9131" s="9" t="s">
        <v>2441</v>
      </c>
      <c r="I9131" t="s">
        <v>1454</v>
      </c>
      <c r="J9131" s="20">
        <v>16</v>
      </c>
      <c r="K9131" s="20" t="s">
        <v>9</v>
      </c>
      <c r="L9131" t="s">
        <v>1464</v>
      </c>
      <c r="M9131" s="20">
        <v>3.52</v>
      </c>
      <c r="N9131" s="20">
        <v>5.48</v>
      </c>
      <c r="AE9131">
        <f t="shared" si="142"/>
        <v>2007</v>
      </c>
    </row>
    <row r="9132" spans="1:31" x14ac:dyDescent="0.25">
      <c r="A9132" s="7">
        <v>9129</v>
      </c>
      <c r="B9132" s="8">
        <v>39171</v>
      </c>
      <c r="C9132" t="s">
        <v>3</v>
      </c>
      <c r="D9132" t="s">
        <v>667</v>
      </c>
      <c r="E9132" t="s">
        <v>9</v>
      </c>
      <c r="F9132" t="s">
        <v>117</v>
      </c>
      <c r="G9132" t="s">
        <v>732</v>
      </c>
      <c r="H9132" s="135" t="s">
        <v>2166</v>
      </c>
      <c r="I9132" t="s">
        <v>1454</v>
      </c>
      <c r="J9132" s="20">
        <v>15</v>
      </c>
      <c r="K9132" s="20" t="s">
        <v>9</v>
      </c>
      <c r="L9132" t="s">
        <v>1464</v>
      </c>
      <c r="M9132" s="20">
        <v>3.3</v>
      </c>
      <c r="N9132" s="20">
        <v>5.2</v>
      </c>
      <c r="AE9132">
        <f t="shared" si="142"/>
        <v>2007</v>
      </c>
    </row>
    <row r="9133" spans="1:31" x14ac:dyDescent="0.25">
      <c r="A9133" s="7">
        <v>9130</v>
      </c>
      <c r="B9133" s="8">
        <v>39171</v>
      </c>
      <c r="C9133" t="s">
        <v>3</v>
      </c>
      <c r="D9133" t="s">
        <v>621</v>
      </c>
      <c r="E9133" t="s">
        <v>9</v>
      </c>
      <c r="F9133" t="s">
        <v>727</v>
      </c>
      <c r="G9133" t="s">
        <v>714</v>
      </c>
      <c r="H9133" s="9" t="s">
        <v>2125</v>
      </c>
      <c r="I9133" t="s">
        <v>1454</v>
      </c>
      <c r="J9133" s="20">
        <v>16</v>
      </c>
      <c r="K9133" s="20" t="s">
        <v>3</v>
      </c>
      <c r="L9133" t="s">
        <v>1464</v>
      </c>
      <c r="M9133" s="20">
        <v>5.48</v>
      </c>
      <c r="N9133" s="20">
        <v>3.52</v>
      </c>
      <c r="AE9133">
        <f t="shared" si="142"/>
        <v>2007</v>
      </c>
    </row>
    <row r="9134" spans="1:31" x14ac:dyDescent="0.25">
      <c r="A9134" s="7">
        <v>9131</v>
      </c>
      <c r="B9134" s="8">
        <v>39172</v>
      </c>
      <c r="C9134" t="s">
        <v>3</v>
      </c>
      <c r="D9134" t="s">
        <v>543</v>
      </c>
      <c r="E9134" t="s">
        <v>9</v>
      </c>
      <c r="F9134" t="s">
        <v>427</v>
      </c>
      <c r="G9134" t="s">
        <v>714</v>
      </c>
      <c r="H9134" s="135" t="s">
        <v>2209</v>
      </c>
      <c r="I9134" t="s">
        <v>1454</v>
      </c>
      <c r="J9134" s="20">
        <v>25</v>
      </c>
      <c r="K9134" s="20" t="s">
        <v>9</v>
      </c>
      <c r="L9134" t="s">
        <v>1464</v>
      </c>
      <c r="M9134" s="20">
        <v>5.5</v>
      </c>
      <c r="N9134" s="20">
        <v>8</v>
      </c>
      <c r="AE9134">
        <f t="shared" si="142"/>
        <v>2007</v>
      </c>
    </row>
    <row r="9135" spans="1:31" x14ac:dyDescent="0.25">
      <c r="A9135" s="7">
        <v>9132</v>
      </c>
      <c r="B9135" s="8">
        <v>39172</v>
      </c>
      <c r="C9135" t="s">
        <v>3</v>
      </c>
      <c r="D9135" t="s">
        <v>25</v>
      </c>
      <c r="E9135" t="s">
        <v>9</v>
      </c>
      <c r="F9135" t="s">
        <v>667</v>
      </c>
      <c r="G9135" t="s">
        <v>65</v>
      </c>
      <c r="H9135" s="135" t="s">
        <v>1496</v>
      </c>
      <c r="I9135" t="s">
        <v>1454</v>
      </c>
      <c r="J9135" s="20">
        <v>21</v>
      </c>
      <c r="K9135" s="20" t="s">
        <v>1465</v>
      </c>
      <c r="L9135" t="s">
        <v>1466</v>
      </c>
      <c r="M9135" s="20">
        <v>5.25</v>
      </c>
      <c r="N9135" s="20">
        <v>5.25</v>
      </c>
      <c r="AE9135">
        <f t="shared" si="142"/>
        <v>2007</v>
      </c>
    </row>
    <row r="9136" spans="1:31" x14ac:dyDescent="0.25">
      <c r="A9136" s="7">
        <v>9133</v>
      </c>
      <c r="B9136" s="8">
        <v>39172</v>
      </c>
      <c r="C9136" t="s">
        <v>3</v>
      </c>
      <c r="D9136" t="s">
        <v>279</v>
      </c>
      <c r="E9136" t="s">
        <v>9</v>
      </c>
      <c r="F9136" t="s">
        <v>641</v>
      </c>
      <c r="G9136" t="s">
        <v>648</v>
      </c>
      <c r="H9136" s="135" t="s">
        <v>1952</v>
      </c>
      <c r="I9136" t="s">
        <v>1454</v>
      </c>
      <c r="J9136" s="20">
        <v>45</v>
      </c>
      <c r="K9136" s="20" t="s">
        <v>3</v>
      </c>
      <c r="L9136" t="s">
        <v>1463</v>
      </c>
      <c r="M9136" s="20">
        <v>12.7</v>
      </c>
      <c r="N9136" s="20">
        <v>10.8</v>
      </c>
      <c r="AE9136">
        <f t="shared" si="142"/>
        <v>2007</v>
      </c>
    </row>
    <row r="9137" spans="1:31" x14ac:dyDescent="0.25">
      <c r="A9137" s="7">
        <v>9134</v>
      </c>
      <c r="B9137" s="8">
        <v>39172</v>
      </c>
      <c r="C9137" t="s">
        <v>3</v>
      </c>
      <c r="D9137" t="s">
        <v>819</v>
      </c>
      <c r="E9137" t="s">
        <v>9</v>
      </c>
      <c r="F9137" t="s">
        <v>687</v>
      </c>
      <c r="G9137" t="s">
        <v>648</v>
      </c>
      <c r="H9137" s="135" t="s">
        <v>1935</v>
      </c>
      <c r="I9137" t="s">
        <v>1454</v>
      </c>
      <c r="J9137" s="20">
        <v>27</v>
      </c>
      <c r="K9137" s="20" t="s">
        <v>9</v>
      </c>
      <c r="L9137" t="s">
        <v>1464</v>
      </c>
      <c r="M9137" s="20">
        <v>5.9399999999999995</v>
      </c>
      <c r="N9137" s="20">
        <v>8.56</v>
      </c>
      <c r="AE9137">
        <f t="shared" si="142"/>
        <v>2007</v>
      </c>
    </row>
    <row r="9138" spans="1:31" x14ac:dyDescent="0.25">
      <c r="A9138" s="7">
        <v>9135</v>
      </c>
      <c r="B9138" s="8">
        <v>39172</v>
      </c>
      <c r="C9138" t="s">
        <v>3</v>
      </c>
      <c r="D9138" t="s">
        <v>543</v>
      </c>
      <c r="E9138" t="s">
        <v>9</v>
      </c>
      <c r="F9138" t="s">
        <v>521</v>
      </c>
      <c r="G9138" t="s">
        <v>648</v>
      </c>
      <c r="H9138" s="136" t="s">
        <v>1496</v>
      </c>
      <c r="I9138" t="s">
        <v>1454</v>
      </c>
      <c r="J9138" s="20">
        <v>40</v>
      </c>
      <c r="K9138" s="20" t="s">
        <v>3</v>
      </c>
      <c r="L9138" t="s">
        <v>1464</v>
      </c>
      <c r="M9138" s="20">
        <v>12.2</v>
      </c>
      <c r="N9138" s="20">
        <v>8.8000000000000007</v>
      </c>
      <c r="AE9138">
        <f t="shared" si="142"/>
        <v>2007</v>
      </c>
    </row>
    <row r="9139" spans="1:31" x14ac:dyDescent="0.25">
      <c r="A9139" s="7">
        <v>9136</v>
      </c>
      <c r="B9139" s="8">
        <v>39172</v>
      </c>
      <c r="C9139" t="s">
        <v>3</v>
      </c>
      <c r="D9139" t="s">
        <v>791</v>
      </c>
      <c r="E9139" t="s">
        <v>9</v>
      </c>
      <c r="F9139" t="s">
        <v>810</v>
      </c>
      <c r="G9139" t="s">
        <v>732</v>
      </c>
      <c r="H9139" s="135" t="s">
        <v>1496</v>
      </c>
      <c r="I9139" t="s">
        <v>1454</v>
      </c>
      <c r="J9139" s="20">
        <v>60</v>
      </c>
      <c r="K9139" s="20" t="s">
        <v>9</v>
      </c>
      <c r="L9139" t="s">
        <v>1464</v>
      </c>
      <c r="M9139" s="20">
        <v>13.2</v>
      </c>
      <c r="N9139" s="20">
        <v>17.8</v>
      </c>
      <c r="AE9139">
        <f t="shared" si="142"/>
        <v>2007</v>
      </c>
    </row>
    <row r="9140" spans="1:31" x14ac:dyDescent="0.25">
      <c r="A9140" s="7">
        <v>9137</v>
      </c>
      <c r="B9140" s="8">
        <v>39172</v>
      </c>
      <c r="C9140" t="s">
        <v>3</v>
      </c>
      <c r="D9140" t="s">
        <v>776</v>
      </c>
      <c r="E9140" t="s">
        <v>9</v>
      </c>
      <c r="F9140" t="s">
        <v>641</v>
      </c>
      <c r="G9140" t="s">
        <v>861</v>
      </c>
      <c r="H9140" s="9" t="s">
        <v>2449</v>
      </c>
      <c r="I9140" t="s">
        <v>1454</v>
      </c>
      <c r="J9140" s="20">
        <v>16</v>
      </c>
      <c r="K9140" s="20" t="s">
        <v>9</v>
      </c>
      <c r="L9140" t="s">
        <v>1464</v>
      </c>
      <c r="M9140" s="20">
        <v>3.52</v>
      </c>
      <c r="N9140" s="20">
        <v>5.48</v>
      </c>
      <c r="AE9140">
        <f t="shared" si="142"/>
        <v>2007</v>
      </c>
    </row>
    <row r="9141" spans="1:31" x14ac:dyDescent="0.25">
      <c r="A9141" s="7">
        <v>9138</v>
      </c>
      <c r="B9141" s="8">
        <v>39173</v>
      </c>
      <c r="C9141" t="s">
        <v>3</v>
      </c>
      <c r="D9141" t="s">
        <v>791</v>
      </c>
      <c r="E9141" t="s">
        <v>9</v>
      </c>
      <c r="F9141" t="s">
        <v>184</v>
      </c>
      <c r="G9141" t="s">
        <v>732</v>
      </c>
      <c r="H9141" s="135" t="s">
        <v>2283</v>
      </c>
      <c r="I9141" t="s">
        <v>1454</v>
      </c>
      <c r="J9141" s="20">
        <v>22</v>
      </c>
      <c r="K9141" s="20" t="s">
        <v>3</v>
      </c>
      <c r="L9141" t="s">
        <v>1464</v>
      </c>
      <c r="M9141" s="20">
        <v>7.16</v>
      </c>
      <c r="N9141" s="20">
        <v>4.84</v>
      </c>
      <c r="AE9141">
        <f t="shared" si="142"/>
        <v>2007</v>
      </c>
    </row>
    <row r="9142" spans="1:31" x14ac:dyDescent="0.25">
      <c r="A9142" s="7">
        <v>9139</v>
      </c>
      <c r="B9142" s="8">
        <v>39173</v>
      </c>
      <c r="C9142" t="s">
        <v>3</v>
      </c>
      <c r="D9142" t="s">
        <v>864</v>
      </c>
      <c r="E9142" t="s">
        <v>9</v>
      </c>
      <c r="F9142" t="s">
        <v>678</v>
      </c>
      <c r="G9142" t="s">
        <v>648</v>
      </c>
      <c r="H9142" s="135" t="s">
        <v>1877</v>
      </c>
      <c r="I9142" t="s">
        <v>1458</v>
      </c>
      <c r="J9142" s="20">
        <v>6</v>
      </c>
      <c r="K9142" s="20" t="s">
        <v>9</v>
      </c>
      <c r="L9142" t="s">
        <v>1463</v>
      </c>
      <c r="M9142" s="20">
        <v>30</v>
      </c>
      <c r="N9142" s="20">
        <v>10</v>
      </c>
      <c r="AE9142">
        <f t="shared" si="142"/>
        <v>2007</v>
      </c>
    </row>
    <row r="9143" spans="1:31" x14ac:dyDescent="0.25">
      <c r="A9143" s="7">
        <v>9140</v>
      </c>
      <c r="B9143" s="8">
        <v>39173</v>
      </c>
      <c r="C9143" t="s">
        <v>3</v>
      </c>
      <c r="D9143" t="s">
        <v>38</v>
      </c>
      <c r="E9143" t="s">
        <v>9</v>
      </c>
      <c r="F9143" t="s">
        <v>222</v>
      </c>
      <c r="G9143" t="s">
        <v>65</v>
      </c>
      <c r="H9143" s="135" t="s">
        <v>1558</v>
      </c>
      <c r="I9143" t="s">
        <v>1455</v>
      </c>
      <c r="J9143" s="20">
        <v>18</v>
      </c>
      <c r="K9143" s="20" t="s">
        <v>9</v>
      </c>
      <c r="L9143" t="s">
        <v>1463</v>
      </c>
      <c r="M9143" s="20">
        <v>2.16</v>
      </c>
      <c r="N9143" s="20">
        <v>2.84</v>
      </c>
      <c r="AE9143">
        <f t="shared" si="142"/>
        <v>2007</v>
      </c>
    </row>
    <row r="9144" spans="1:31" x14ac:dyDescent="0.25">
      <c r="A9144" s="7">
        <v>9141</v>
      </c>
      <c r="B9144" s="8">
        <v>39174</v>
      </c>
      <c r="C9144" t="s">
        <v>3</v>
      </c>
      <c r="D9144" t="s">
        <v>860</v>
      </c>
      <c r="E9144" t="s">
        <v>9</v>
      </c>
      <c r="F9144" t="s">
        <v>791</v>
      </c>
      <c r="G9144" t="s">
        <v>377</v>
      </c>
      <c r="H9144" s="135" t="s">
        <v>1496</v>
      </c>
      <c r="I9144" t="s">
        <v>1454</v>
      </c>
      <c r="J9144" s="20">
        <v>22</v>
      </c>
      <c r="K9144" s="20" t="s">
        <v>3</v>
      </c>
      <c r="L9144" t="s">
        <v>1464</v>
      </c>
      <c r="M9144" s="20">
        <v>7.16</v>
      </c>
      <c r="N9144" s="20">
        <v>4.84</v>
      </c>
      <c r="AE9144">
        <f t="shared" si="142"/>
        <v>2007</v>
      </c>
    </row>
    <row r="9145" spans="1:31" x14ac:dyDescent="0.25">
      <c r="A9145" s="7">
        <v>9142</v>
      </c>
      <c r="B9145" s="8">
        <v>39174</v>
      </c>
      <c r="C9145" t="s">
        <v>3</v>
      </c>
      <c r="D9145" t="s">
        <v>187</v>
      </c>
      <c r="E9145" t="s">
        <v>9</v>
      </c>
      <c r="F9145" t="s">
        <v>331</v>
      </c>
      <c r="G9145" t="s">
        <v>24</v>
      </c>
      <c r="H9145" s="135" t="s">
        <v>1521</v>
      </c>
      <c r="I9145" t="s">
        <v>1454</v>
      </c>
      <c r="J9145" s="20">
        <v>12</v>
      </c>
      <c r="K9145" s="20" t="s">
        <v>3</v>
      </c>
      <c r="L9145" t="s">
        <v>1464</v>
      </c>
      <c r="M9145" s="20">
        <v>4.3599999999999994</v>
      </c>
      <c r="N9145" s="20">
        <v>2.64</v>
      </c>
      <c r="AE9145">
        <f t="shared" si="142"/>
        <v>2007</v>
      </c>
    </row>
    <row r="9146" spans="1:31" x14ac:dyDescent="0.25">
      <c r="A9146" s="7">
        <v>9143</v>
      </c>
      <c r="B9146" s="8">
        <v>39174</v>
      </c>
      <c r="C9146" t="s">
        <v>3</v>
      </c>
      <c r="D9146" t="s">
        <v>865</v>
      </c>
      <c r="E9146" t="s">
        <v>9</v>
      </c>
      <c r="F9146" t="s">
        <v>586</v>
      </c>
      <c r="G9146" t="s">
        <v>648</v>
      </c>
      <c r="H9146" s="135" t="s">
        <v>1877</v>
      </c>
      <c r="I9146" t="s">
        <v>1458</v>
      </c>
      <c r="J9146" s="20">
        <v>6</v>
      </c>
      <c r="K9146" s="20" t="s">
        <v>9</v>
      </c>
      <c r="L9146" t="s">
        <v>1463</v>
      </c>
      <c r="M9146" s="20">
        <v>30</v>
      </c>
      <c r="N9146" s="20">
        <v>10</v>
      </c>
      <c r="AE9146">
        <f t="shared" si="142"/>
        <v>2007</v>
      </c>
    </row>
    <row r="9147" spans="1:31" x14ac:dyDescent="0.25">
      <c r="A9147" s="7">
        <v>9144</v>
      </c>
      <c r="B9147" s="8">
        <v>39174</v>
      </c>
      <c r="C9147" t="s">
        <v>3</v>
      </c>
      <c r="D9147" t="s">
        <v>776</v>
      </c>
      <c r="E9147" t="s">
        <v>9</v>
      </c>
      <c r="F9147" t="s">
        <v>672</v>
      </c>
      <c r="G9147" t="s">
        <v>377</v>
      </c>
      <c r="H9147" s="9" t="s">
        <v>2154</v>
      </c>
      <c r="I9147" t="s">
        <v>1454</v>
      </c>
      <c r="J9147" s="20">
        <v>16</v>
      </c>
      <c r="K9147" s="20" t="s">
        <v>1465</v>
      </c>
      <c r="L9147" t="s">
        <v>1466</v>
      </c>
      <c r="M9147" s="20">
        <v>4</v>
      </c>
      <c r="N9147" s="20">
        <v>4</v>
      </c>
      <c r="AE9147">
        <f t="shared" si="142"/>
        <v>2007</v>
      </c>
    </row>
    <row r="9148" spans="1:31" x14ac:dyDescent="0.25">
      <c r="A9148" s="7">
        <v>9145</v>
      </c>
      <c r="B9148" s="8">
        <v>39174</v>
      </c>
      <c r="C9148" t="s">
        <v>3</v>
      </c>
      <c r="D9148" t="s">
        <v>776</v>
      </c>
      <c r="E9148" t="s">
        <v>9</v>
      </c>
      <c r="F9148" t="s">
        <v>672</v>
      </c>
      <c r="G9148" t="s">
        <v>377</v>
      </c>
      <c r="H9148" s="9" t="s">
        <v>2463</v>
      </c>
      <c r="I9148" t="s">
        <v>1454</v>
      </c>
      <c r="J9148" s="20">
        <v>65</v>
      </c>
      <c r="K9148" s="20" t="s">
        <v>9</v>
      </c>
      <c r="L9148" t="s">
        <v>1464</v>
      </c>
      <c r="M9148" s="20">
        <v>14.3</v>
      </c>
      <c r="N9148" s="20">
        <v>19.2</v>
      </c>
      <c r="AE9148">
        <f t="shared" si="142"/>
        <v>2007</v>
      </c>
    </row>
    <row r="9149" spans="1:31" x14ac:dyDescent="0.25">
      <c r="A9149" s="7">
        <v>9146</v>
      </c>
      <c r="B9149" s="8">
        <v>39174</v>
      </c>
      <c r="C9149" t="s">
        <v>3</v>
      </c>
      <c r="D9149" t="s">
        <v>791</v>
      </c>
      <c r="E9149" t="s">
        <v>9</v>
      </c>
      <c r="F9149" t="s">
        <v>860</v>
      </c>
      <c r="G9149" t="s">
        <v>732</v>
      </c>
      <c r="H9149" s="135" t="s">
        <v>1496</v>
      </c>
      <c r="I9149" t="s">
        <v>1454</v>
      </c>
      <c r="J9149" s="20">
        <v>12</v>
      </c>
      <c r="K9149" s="20" t="s">
        <v>1465</v>
      </c>
      <c r="L9149" t="s">
        <v>1466</v>
      </c>
      <c r="M9149" s="20">
        <v>3</v>
      </c>
      <c r="N9149" s="20">
        <v>3</v>
      </c>
      <c r="AE9149">
        <f t="shared" si="142"/>
        <v>2007</v>
      </c>
    </row>
    <row r="9150" spans="1:31" x14ac:dyDescent="0.25">
      <c r="A9150" s="7">
        <v>9147</v>
      </c>
      <c r="B9150" s="8">
        <v>39176</v>
      </c>
      <c r="C9150" t="s">
        <v>3</v>
      </c>
      <c r="D9150" t="s">
        <v>557</v>
      </c>
      <c r="E9150" t="s">
        <v>9</v>
      </c>
      <c r="F9150" t="s">
        <v>727</v>
      </c>
      <c r="G9150" t="s">
        <v>732</v>
      </c>
      <c r="H9150" s="135" t="s">
        <v>2417</v>
      </c>
      <c r="I9150" t="s">
        <v>1454</v>
      </c>
      <c r="J9150" s="20">
        <v>52</v>
      </c>
      <c r="K9150" s="20" t="s">
        <v>3</v>
      </c>
      <c r="L9150" t="s">
        <v>1464</v>
      </c>
      <c r="M9150" s="20">
        <v>15.56</v>
      </c>
      <c r="N9150" s="20">
        <v>11.44</v>
      </c>
      <c r="AE9150">
        <f t="shared" si="142"/>
        <v>2007</v>
      </c>
    </row>
    <row r="9151" spans="1:31" x14ac:dyDescent="0.25">
      <c r="A9151" s="7">
        <v>9148</v>
      </c>
      <c r="B9151" s="8">
        <v>39176</v>
      </c>
      <c r="C9151" t="s">
        <v>3</v>
      </c>
      <c r="D9151" t="s">
        <v>857</v>
      </c>
      <c r="E9151" t="s">
        <v>9</v>
      </c>
      <c r="F9151" t="s">
        <v>331</v>
      </c>
      <c r="G9151" t="s">
        <v>732</v>
      </c>
      <c r="H9151" s="135" t="s">
        <v>1496</v>
      </c>
      <c r="I9151" t="s">
        <v>1454</v>
      </c>
      <c r="J9151" s="20">
        <v>20</v>
      </c>
      <c r="K9151" s="20" t="s">
        <v>3</v>
      </c>
      <c r="L9151" t="s">
        <v>1464</v>
      </c>
      <c r="M9151" s="20">
        <v>6.6</v>
      </c>
      <c r="N9151" s="20">
        <v>4.4000000000000004</v>
      </c>
      <c r="AE9151">
        <f t="shared" si="142"/>
        <v>2007</v>
      </c>
    </row>
    <row r="9152" spans="1:31" x14ac:dyDescent="0.25">
      <c r="A9152" s="7">
        <v>9149</v>
      </c>
      <c r="B9152" s="8">
        <v>39177</v>
      </c>
      <c r="C9152" t="s">
        <v>3</v>
      </c>
      <c r="D9152" t="s">
        <v>854</v>
      </c>
      <c r="E9152" t="s">
        <v>9</v>
      </c>
      <c r="F9152" t="s">
        <v>767</v>
      </c>
      <c r="G9152" t="s">
        <v>377</v>
      </c>
      <c r="H9152" s="135" t="s">
        <v>1596</v>
      </c>
      <c r="I9152" t="s">
        <v>1454</v>
      </c>
      <c r="J9152" s="20">
        <v>17</v>
      </c>
      <c r="K9152" s="20" t="s">
        <v>3</v>
      </c>
      <c r="L9152" t="s">
        <v>1463</v>
      </c>
      <c r="M9152" s="20">
        <v>5.42</v>
      </c>
      <c r="N9152" s="20">
        <v>4.08</v>
      </c>
      <c r="AE9152">
        <f t="shared" si="142"/>
        <v>2007</v>
      </c>
    </row>
    <row r="9153" spans="1:31" x14ac:dyDescent="0.25">
      <c r="A9153" s="7">
        <v>9150</v>
      </c>
      <c r="B9153" s="8">
        <v>39177</v>
      </c>
      <c r="C9153" t="s">
        <v>3</v>
      </c>
      <c r="D9153" t="s">
        <v>866</v>
      </c>
      <c r="E9153" t="s">
        <v>9</v>
      </c>
      <c r="F9153" t="s">
        <v>25</v>
      </c>
      <c r="G9153" t="s">
        <v>14</v>
      </c>
      <c r="H9153" s="135" t="s">
        <v>1489</v>
      </c>
      <c r="I9153" t="s">
        <v>1458</v>
      </c>
      <c r="J9153" s="20">
        <v>12</v>
      </c>
      <c r="K9153" s="20" t="s">
        <v>9</v>
      </c>
      <c r="L9153" t="s">
        <v>1464</v>
      </c>
      <c r="M9153" s="20">
        <v>30</v>
      </c>
      <c r="N9153" s="20">
        <v>10</v>
      </c>
      <c r="AE9153">
        <f t="shared" si="142"/>
        <v>2007</v>
      </c>
    </row>
    <row r="9154" spans="1:31" x14ac:dyDescent="0.25">
      <c r="A9154" s="7">
        <v>9151</v>
      </c>
      <c r="B9154" s="8">
        <v>39177</v>
      </c>
      <c r="C9154" t="s">
        <v>3</v>
      </c>
      <c r="D9154" t="s">
        <v>830</v>
      </c>
      <c r="E9154" t="s">
        <v>9</v>
      </c>
      <c r="F9154" t="s">
        <v>767</v>
      </c>
      <c r="G9154" t="s">
        <v>648</v>
      </c>
      <c r="H9154" s="135" t="s">
        <v>2296</v>
      </c>
      <c r="I9154" t="s">
        <v>1454</v>
      </c>
      <c r="J9154" s="20">
        <v>6</v>
      </c>
      <c r="K9154" s="20" t="s">
        <v>3</v>
      </c>
      <c r="L9154" t="s">
        <v>1464</v>
      </c>
      <c r="M9154" s="20">
        <v>2.6799999999999997</v>
      </c>
      <c r="N9154" s="20">
        <v>1.32</v>
      </c>
      <c r="AE9154">
        <f t="shared" si="142"/>
        <v>2007</v>
      </c>
    </row>
    <row r="9155" spans="1:31" x14ac:dyDescent="0.25">
      <c r="A9155" s="7">
        <v>9152</v>
      </c>
      <c r="B9155" s="8">
        <v>39177</v>
      </c>
      <c r="C9155" t="s">
        <v>3</v>
      </c>
      <c r="D9155" t="s">
        <v>830</v>
      </c>
      <c r="E9155" t="s">
        <v>9</v>
      </c>
      <c r="F9155" t="s">
        <v>767</v>
      </c>
      <c r="G9155" t="s">
        <v>648</v>
      </c>
      <c r="H9155" s="136" t="s">
        <v>1496</v>
      </c>
      <c r="I9155" t="s">
        <v>1454</v>
      </c>
      <c r="J9155" s="20">
        <v>60</v>
      </c>
      <c r="K9155" s="20" t="s">
        <v>3</v>
      </c>
      <c r="L9155" t="s">
        <v>1464</v>
      </c>
      <c r="M9155" s="20">
        <v>17.8</v>
      </c>
      <c r="N9155" s="20">
        <v>13.2</v>
      </c>
      <c r="AE9155">
        <f t="shared" si="142"/>
        <v>2007</v>
      </c>
    </row>
    <row r="9156" spans="1:31" x14ac:dyDescent="0.25">
      <c r="A9156" s="7">
        <v>9153</v>
      </c>
      <c r="B9156" s="8">
        <v>39177</v>
      </c>
      <c r="C9156" t="s">
        <v>3</v>
      </c>
      <c r="D9156" t="s">
        <v>134</v>
      </c>
      <c r="E9156" t="s">
        <v>9</v>
      </c>
      <c r="F9156" t="s">
        <v>867</v>
      </c>
      <c r="G9156" t="s">
        <v>648</v>
      </c>
      <c r="H9156" s="136" t="s">
        <v>1496</v>
      </c>
      <c r="I9156" t="s">
        <v>1458</v>
      </c>
      <c r="J9156" s="20">
        <v>6</v>
      </c>
      <c r="K9156" s="20" t="s">
        <v>9</v>
      </c>
      <c r="L9156" t="s">
        <v>1463</v>
      </c>
      <c r="M9156" s="20">
        <v>10</v>
      </c>
      <c r="N9156" s="20">
        <v>30</v>
      </c>
      <c r="AE9156">
        <f t="shared" ref="AE9156:AE9219" si="143">YEAR(B9156)</f>
        <v>2007</v>
      </c>
    </row>
    <row r="9157" spans="1:31" x14ac:dyDescent="0.25">
      <c r="A9157" s="7">
        <v>9154</v>
      </c>
      <c r="B9157" s="8">
        <v>39177</v>
      </c>
      <c r="C9157" t="s">
        <v>3</v>
      </c>
      <c r="D9157" t="s">
        <v>667</v>
      </c>
      <c r="E9157" t="s">
        <v>9</v>
      </c>
      <c r="F9157" t="s">
        <v>117</v>
      </c>
      <c r="G9157" t="s">
        <v>732</v>
      </c>
      <c r="H9157" s="135" t="s">
        <v>2162</v>
      </c>
      <c r="I9157" t="s">
        <v>1454</v>
      </c>
      <c r="J9157" s="20">
        <v>53</v>
      </c>
      <c r="K9157" s="20" t="s">
        <v>9</v>
      </c>
      <c r="L9157" t="s">
        <v>1464</v>
      </c>
      <c r="M9157" s="20">
        <v>11.66</v>
      </c>
      <c r="N9157" s="20">
        <v>15.84</v>
      </c>
      <c r="AE9157">
        <f t="shared" si="143"/>
        <v>2007</v>
      </c>
    </row>
    <row r="9158" spans="1:31" x14ac:dyDescent="0.25">
      <c r="A9158" s="7">
        <v>9155</v>
      </c>
      <c r="B9158" s="8">
        <v>39177</v>
      </c>
      <c r="C9158" t="s">
        <v>3</v>
      </c>
      <c r="D9158" t="s">
        <v>791</v>
      </c>
      <c r="E9158" t="s">
        <v>9</v>
      </c>
      <c r="F9158" t="s">
        <v>860</v>
      </c>
      <c r="G9158" t="s">
        <v>732</v>
      </c>
      <c r="H9158" s="135" t="s">
        <v>1496</v>
      </c>
      <c r="I9158" t="s">
        <v>1454</v>
      </c>
      <c r="J9158" s="20">
        <v>10</v>
      </c>
      <c r="K9158" s="20" t="s">
        <v>3</v>
      </c>
      <c r="L9158" t="s">
        <v>1464</v>
      </c>
      <c r="M9158" s="20">
        <v>3.8</v>
      </c>
      <c r="N9158" s="20">
        <v>2.2000000000000002</v>
      </c>
      <c r="AE9158">
        <f t="shared" si="143"/>
        <v>2007</v>
      </c>
    </row>
    <row r="9159" spans="1:31" x14ac:dyDescent="0.25">
      <c r="A9159" s="7">
        <v>9156</v>
      </c>
      <c r="B9159" s="8">
        <v>39177</v>
      </c>
      <c r="C9159" t="s">
        <v>3</v>
      </c>
      <c r="D9159" t="s">
        <v>787</v>
      </c>
      <c r="E9159" t="s">
        <v>9</v>
      </c>
      <c r="F9159" t="s">
        <v>763</v>
      </c>
      <c r="G9159" t="s">
        <v>648</v>
      </c>
      <c r="H9159" s="9" t="s">
        <v>1797</v>
      </c>
      <c r="I9159" t="s">
        <v>1454</v>
      </c>
      <c r="J9159" s="20">
        <v>57</v>
      </c>
      <c r="K9159" s="20" t="s">
        <v>9</v>
      </c>
      <c r="L9159" t="s">
        <v>1464</v>
      </c>
      <c r="M9159" s="20">
        <v>12.54</v>
      </c>
      <c r="N9159" s="20">
        <v>16.96</v>
      </c>
      <c r="AE9159">
        <f t="shared" si="143"/>
        <v>2007</v>
      </c>
    </row>
    <row r="9160" spans="1:31" x14ac:dyDescent="0.25">
      <c r="A9160" s="7">
        <v>9157</v>
      </c>
      <c r="B9160" s="8">
        <v>39178</v>
      </c>
      <c r="C9160" t="s">
        <v>3</v>
      </c>
      <c r="D9160" t="s">
        <v>543</v>
      </c>
      <c r="E9160" t="s">
        <v>9</v>
      </c>
      <c r="F9160" t="s">
        <v>427</v>
      </c>
      <c r="G9160" t="s">
        <v>714</v>
      </c>
      <c r="H9160" s="135" t="s">
        <v>2209</v>
      </c>
      <c r="I9160" t="s">
        <v>1454</v>
      </c>
      <c r="J9160" s="20">
        <v>1</v>
      </c>
      <c r="K9160" s="20" t="s">
        <v>1465</v>
      </c>
      <c r="L9160" t="s">
        <v>1466</v>
      </c>
      <c r="M9160" s="20">
        <v>0.25</v>
      </c>
      <c r="N9160" s="20">
        <v>0.25</v>
      </c>
      <c r="AE9160">
        <f t="shared" si="143"/>
        <v>2007</v>
      </c>
    </row>
    <row r="9161" spans="1:31" x14ac:dyDescent="0.25">
      <c r="A9161" s="7">
        <v>9158</v>
      </c>
      <c r="B9161" s="8">
        <v>39178</v>
      </c>
      <c r="C9161" t="s">
        <v>3</v>
      </c>
      <c r="D9161" t="s">
        <v>860</v>
      </c>
      <c r="E9161" t="s">
        <v>9</v>
      </c>
      <c r="F9161" t="s">
        <v>791</v>
      </c>
      <c r="G9161" t="s">
        <v>377</v>
      </c>
      <c r="H9161" s="135" t="s">
        <v>1496</v>
      </c>
      <c r="I9161" t="s">
        <v>1454</v>
      </c>
      <c r="J9161" s="20">
        <v>28</v>
      </c>
      <c r="K9161" s="20" t="s">
        <v>1465</v>
      </c>
      <c r="L9161" t="s">
        <v>1466</v>
      </c>
      <c r="M9161" s="20">
        <v>7</v>
      </c>
      <c r="N9161" s="20">
        <v>7</v>
      </c>
      <c r="AE9161">
        <f t="shared" si="143"/>
        <v>2007</v>
      </c>
    </row>
    <row r="9162" spans="1:31" x14ac:dyDescent="0.25">
      <c r="A9162" s="7">
        <v>9159</v>
      </c>
      <c r="B9162" s="8">
        <v>39178</v>
      </c>
      <c r="C9162" t="s">
        <v>3</v>
      </c>
      <c r="D9162" t="s">
        <v>809</v>
      </c>
      <c r="E9162" t="s">
        <v>9</v>
      </c>
      <c r="F9162" t="s">
        <v>543</v>
      </c>
      <c r="G9162" t="s">
        <v>14</v>
      </c>
      <c r="H9162" s="135" t="s">
        <v>1522</v>
      </c>
      <c r="I9162" t="s">
        <v>1454</v>
      </c>
      <c r="J9162" s="20">
        <v>14</v>
      </c>
      <c r="K9162" s="20" t="s">
        <v>3</v>
      </c>
      <c r="L9162" t="s">
        <v>1464</v>
      </c>
      <c r="M9162" s="20">
        <v>4.92</v>
      </c>
      <c r="N9162" s="20">
        <v>3.08</v>
      </c>
      <c r="AE9162">
        <f t="shared" si="143"/>
        <v>2007</v>
      </c>
    </row>
    <row r="9163" spans="1:31" x14ac:dyDescent="0.25">
      <c r="A9163" s="7">
        <v>9160</v>
      </c>
      <c r="B9163" s="8">
        <v>39178</v>
      </c>
      <c r="C9163" t="s">
        <v>3</v>
      </c>
      <c r="D9163" t="s">
        <v>543</v>
      </c>
      <c r="E9163" t="s">
        <v>9</v>
      </c>
      <c r="F9163" t="s">
        <v>809</v>
      </c>
      <c r="G9163" t="s">
        <v>14</v>
      </c>
      <c r="H9163" s="135" t="s">
        <v>1522</v>
      </c>
      <c r="I9163" t="s">
        <v>1454</v>
      </c>
      <c r="J9163" s="20">
        <v>14</v>
      </c>
      <c r="K9163" s="20" t="s">
        <v>3</v>
      </c>
      <c r="L9163" t="s">
        <v>1464</v>
      </c>
      <c r="M9163" s="20">
        <v>4.92</v>
      </c>
      <c r="N9163" s="20">
        <v>3.08</v>
      </c>
      <c r="AE9163">
        <f t="shared" si="143"/>
        <v>2007</v>
      </c>
    </row>
    <row r="9164" spans="1:31" x14ac:dyDescent="0.25">
      <c r="A9164" s="7">
        <v>9161</v>
      </c>
      <c r="B9164" s="8">
        <v>39178</v>
      </c>
      <c r="C9164" t="s">
        <v>3</v>
      </c>
      <c r="D9164" t="s">
        <v>521</v>
      </c>
      <c r="E9164" t="s">
        <v>9</v>
      </c>
      <c r="F9164" t="s">
        <v>427</v>
      </c>
      <c r="G9164" t="s">
        <v>648</v>
      </c>
      <c r="H9164" s="135" t="s">
        <v>2427</v>
      </c>
      <c r="I9164" t="s">
        <v>1455</v>
      </c>
      <c r="J9164" s="20">
        <v>48</v>
      </c>
      <c r="K9164" s="20" t="s">
        <v>9</v>
      </c>
      <c r="L9164" t="s">
        <v>1464</v>
      </c>
      <c r="M9164" s="20">
        <v>5.28</v>
      </c>
      <c r="N9164" s="20">
        <v>7.22</v>
      </c>
      <c r="AE9164">
        <f t="shared" si="143"/>
        <v>2007</v>
      </c>
    </row>
    <row r="9165" spans="1:31" x14ac:dyDescent="0.25">
      <c r="A9165" s="7">
        <v>9162</v>
      </c>
      <c r="B9165" s="8">
        <v>39178</v>
      </c>
      <c r="C9165" t="s">
        <v>3</v>
      </c>
      <c r="D9165" t="s">
        <v>791</v>
      </c>
      <c r="E9165" t="s">
        <v>9</v>
      </c>
      <c r="F9165" t="s">
        <v>268</v>
      </c>
      <c r="G9165" t="s">
        <v>569</v>
      </c>
      <c r="H9165" s="9" t="s">
        <v>2165</v>
      </c>
      <c r="I9165" t="s">
        <v>1454</v>
      </c>
      <c r="J9165" s="20">
        <v>23</v>
      </c>
      <c r="K9165" s="20" t="s">
        <v>9</v>
      </c>
      <c r="L9165" t="s">
        <v>1464</v>
      </c>
      <c r="M9165" s="20">
        <v>5.0600000000000005</v>
      </c>
      <c r="N9165" s="20">
        <v>7.4399999999999995</v>
      </c>
      <c r="AE9165">
        <f t="shared" si="143"/>
        <v>2007</v>
      </c>
    </row>
    <row r="9166" spans="1:31" x14ac:dyDescent="0.25">
      <c r="A9166" s="7">
        <v>9163</v>
      </c>
      <c r="B9166" s="8">
        <v>39179</v>
      </c>
      <c r="C9166" t="s">
        <v>3</v>
      </c>
      <c r="D9166" t="s">
        <v>787</v>
      </c>
      <c r="E9166" t="s">
        <v>9</v>
      </c>
      <c r="F9166" t="s">
        <v>258</v>
      </c>
      <c r="G9166" t="s">
        <v>861</v>
      </c>
      <c r="H9166" s="135" t="s">
        <v>2464</v>
      </c>
      <c r="I9166" t="s">
        <v>1454</v>
      </c>
      <c r="J9166" s="20">
        <v>67</v>
      </c>
      <c r="K9166" s="20" t="s">
        <v>9</v>
      </c>
      <c r="L9166" t="s">
        <v>1464</v>
      </c>
      <c r="M9166" s="20">
        <v>14.74</v>
      </c>
      <c r="N9166" s="20">
        <v>19.759999999999998</v>
      </c>
      <c r="AE9166">
        <f t="shared" si="143"/>
        <v>2007</v>
      </c>
    </row>
    <row r="9167" spans="1:31" x14ac:dyDescent="0.25">
      <c r="A9167" s="7">
        <v>9164</v>
      </c>
      <c r="B9167" s="8">
        <v>39179</v>
      </c>
      <c r="C9167" t="s">
        <v>3</v>
      </c>
      <c r="D9167" t="s">
        <v>392</v>
      </c>
      <c r="E9167" t="s">
        <v>9</v>
      </c>
      <c r="F9167" t="s">
        <v>469</v>
      </c>
      <c r="G9167" t="s">
        <v>732</v>
      </c>
      <c r="H9167" s="135" t="s">
        <v>2155</v>
      </c>
      <c r="I9167" t="s">
        <v>1454</v>
      </c>
      <c r="J9167" s="20">
        <v>18</v>
      </c>
      <c r="K9167" s="20" t="s">
        <v>3</v>
      </c>
      <c r="L9167" t="s">
        <v>1463</v>
      </c>
      <c r="M9167" s="20">
        <v>5.68</v>
      </c>
      <c r="N9167" s="20">
        <v>4.32</v>
      </c>
      <c r="AE9167">
        <f t="shared" si="143"/>
        <v>2007</v>
      </c>
    </row>
    <row r="9168" spans="1:31" x14ac:dyDescent="0.25">
      <c r="A9168" s="7">
        <v>9165</v>
      </c>
      <c r="B9168" s="8">
        <v>39179</v>
      </c>
      <c r="C9168" t="s">
        <v>3</v>
      </c>
      <c r="D9168" t="s">
        <v>868</v>
      </c>
      <c r="E9168" t="s">
        <v>9</v>
      </c>
      <c r="F9168" t="s">
        <v>202</v>
      </c>
      <c r="G9168" t="s">
        <v>24</v>
      </c>
      <c r="H9168" s="135" t="s">
        <v>1563</v>
      </c>
      <c r="I9168" t="s">
        <v>1458</v>
      </c>
      <c r="J9168" s="20">
        <v>12</v>
      </c>
      <c r="K9168" s="20" t="s">
        <v>9</v>
      </c>
      <c r="L9168" t="s">
        <v>1464</v>
      </c>
      <c r="M9168" s="20">
        <v>30</v>
      </c>
      <c r="N9168" s="20">
        <v>10</v>
      </c>
      <c r="AE9168">
        <f t="shared" si="143"/>
        <v>2007</v>
      </c>
    </row>
    <row r="9169" spans="1:31" x14ac:dyDescent="0.25">
      <c r="A9169" s="7">
        <v>9166</v>
      </c>
      <c r="B9169" s="8">
        <v>39179</v>
      </c>
      <c r="C9169" t="s">
        <v>3</v>
      </c>
      <c r="D9169" t="s">
        <v>704</v>
      </c>
      <c r="E9169" t="s">
        <v>9</v>
      </c>
      <c r="F9169" t="s">
        <v>331</v>
      </c>
      <c r="G9169" t="s">
        <v>14</v>
      </c>
      <c r="H9169" s="135" t="s">
        <v>1522</v>
      </c>
      <c r="I9169" t="s">
        <v>1454</v>
      </c>
      <c r="J9169" s="20">
        <v>12</v>
      </c>
      <c r="K9169" s="20" t="s">
        <v>9</v>
      </c>
      <c r="L9169" t="s">
        <v>1464</v>
      </c>
      <c r="M9169" s="20">
        <v>2.64</v>
      </c>
      <c r="N9169" s="20">
        <v>4.3599999999999994</v>
      </c>
      <c r="AE9169">
        <f t="shared" si="143"/>
        <v>2007</v>
      </c>
    </row>
    <row r="9170" spans="1:31" x14ac:dyDescent="0.25">
      <c r="A9170" s="7">
        <v>9167</v>
      </c>
      <c r="B9170" s="8">
        <v>39179</v>
      </c>
      <c r="C9170" t="s">
        <v>3</v>
      </c>
      <c r="D9170" t="s">
        <v>678</v>
      </c>
      <c r="E9170" t="s">
        <v>9</v>
      </c>
      <c r="F9170" t="s">
        <v>375</v>
      </c>
      <c r="G9170" t="s">
        <v>648</v>
      </c>
      <c r="H9170" s="136" t="s">
        <v>1496</v>
      </c>
      <c r="I9170" t="s">
        <v>1454</v>
      </c>
      <c r="J9170" s="20">
        <v>18</v>
      </c>
      <c r="K9170" s="20" t="s">
        <v>1465</v>
      </c>
      <c r="L9170" t="s">
        <v>1466</v>
      </c>
      <c r="M9170" s="20">
        <v>4.5</v>
      </c>
      <c r="N9170" s="20">
        <v>4.5</v>
      </c>
      <c r="AE9170">
        <f t="shared" si="143"/>
        <v>2007</v>
      </c>
    </row>
    <row r="9171" spans="1:31" x14ac:dyDescent="0.25">
      <c r="A9171" s="7">
        <v>9168</v>
      </c>
      <c r="B9171" s="8">
        <v>39179</v>
      </c>
      <c r="C9171" t="s">
        <v>3</v>
      </c>
      <c r="D9171" t="s">
        <v>557</v>
      </c>
      <c r="E9171" t="s">
        <v>9</v>
      </c>
      <c r="F9171" t="s">
        <v>727</v>
      </c>
      <c r="G9171" t="s">
        <v>861</v>
      </c>
      <c r="H9171" s="9" t="s">
        <v>2438</v>
      </c>
      <c r="I9171" t="s">
        <v>1454</v>
      </c>
      <c r="J9171" s="20">
        <v>30</v>
      </c>
      <c r="K9171" s="20" t="s">
        <v>9</v>
      </c>
      <c r="L9171" t="s">
        <v>1464</v>
      </c>
      <c r="M9171" s="20">
        <v>6.6</v>
      </c>
      <c r="N9171" s="20">
        <v>9.4</v>
      </c>
      <c r="AE9171">
        <f t="shared" si="143"/>
        <v>2007</v>
      </c>
    </row>
    <row r="9172" spans="1:31" x14ac:dyDescent="0.25">
      <c r="A9172" s="7">
        <v>9169</v>
      </c>
      <c r="B9172" s="8">
        <v>39180</v>
      </c>
      <c r="C9172" t="s">
        <v>3</v>
      </c>
      <c r="D9172" t="s">
        <v>779</v>
      </c>
      <c r="E9172" t="s">
        <v>9</v>
      </c>
      <c r="F9172" t="s">
        <v>787</v>
      </c>
      <c r="G9172" t="s">
        <v>861</v>
      </c>
      <c r="H9172" s="9" t="s">
        <v>2448</v>
      </c>
      <c r="I9172" t="s">
        <v>1455</v>
      </c>
      <c r="J9172" s="20">
        <v>16</v>
      </c>
      <c r="K9172" s="20" t="s">
        <v>3</v>
      </c>
      <c r="L9172" t="s">
        <v>1464</v>
      </c>
      <c r="M9172" s="20">
        <v>2.74</v>
      </c>
      <c r="N9172" s="20">
        <v>1.76</v>
      </c>
      <c r="AE9172">
        <f t="shared" si="143"/>
        <v>2007</v>
      </c>
    </row>
    <row r="9173" spans="1:31" x14ac:dyDescent="0.25">
      <c r="A9173" s="7">
        <v>9170</v>
      </c>
      <c r="B9173" s="8">
        <v>39180</v>
      </c>
      <c r="C9173" t="s">
        <v>3</v>
      </c>
      <c r="D9173" t="s">
        <v>350</v>
      </c>
      <c r="E9173" t="s">
        <v>9</v>
      </c>
      <c r="F9173" t="s">
        <v>372</v>
      </c>
      <c r="G9173" t="s">
        <v>861</v>
      </c>
      <c r="H9173" s="135" t="s">
        <v>2435</v>
      </c>
      <c r="I9173" t="s">
        <v>1454</v>
      </c>
      <c r="J9173" s="20">
        <v>20</v>
      </c>
      <c r="K9173" s="20" t="s">
        <v>9</v>
      </c>
      <c r="L9173" t="s">
        <v>1464</v>
      </c>
      <c r="M9173" s="20">
        <v>4.4000000000000004</v>
      </c>
      <c r="N9173" s="20">
        <v>6.6</v>
      </c>
      <c r="AE9173">
        <f t="shared" si="143"/>
        <v>2007</v>
      </c>
    </row>
    <row r="9174" spans="1:31" x14ac:dyDescent="0.25">
      <c r="A9174" s="7">
        <v>9171</v>
      </c>
      <c r="B9174" s="8">
        <v>39180</v>
      </c>
      <c r="C9174" t="s">
        <v>3</v>
      </c>
      <c r="D9174" t="s">
        <v>830</v>
      </c>
      <c r="E9174" t="s">
        <v>9</v>
      </c>
      <c r="F9174" t="s">
        <v>767</v>
      </c>
      <c r="G9174" t="s">
        <v>648</v>
      </c>
      <c r="H9174" s="135" t="s">
        <v>2296</v>
      </c>
      <c r="I9174" t="s">
        <v>1454</v>
      </c>
      <c r="J9174" s="20">
        <v>6</v>
      </c>
      <c r="K9174" s="20" t="s">
        <v>1465</v>
      </c>
      <c r="L9174" t="s">
        <v>1466</v>
      </c>
      <c r="M9174" s="20">
        <v>1.5</v>
      </c>
      <c r="N9174" s="20">
        <v>1.5</v>
      </c>
      <c r="AE9174">
        <f t="shared" si="143"/>
        <v>2007</v>
      </c>
    </row>
    <row r="9175" spans="1:31" x14ac:dyDescent="0.25">
      <c r="A9175" s="7">
        <v>9172</v>
      </c>
      <c r="B9175" s="8">
        <v>39180</v>
      </c>
      <c r="C9175" t="s">
        <v>3</v>
      </c>
      <c r="D9175" t="s">
        <v>779</v>
      </c>
      <c r="E9175" t="s">
        <v>9</v>
      </c>
      <c r="F9175" t="s">
        <v>338</v>
      </c>
      <c r="G9175" t="s">
        <v>732</v>
      </c>
      <c r="H9175" s="135" t="s">
        <v>2175</v>
      </c>
      <c r="I9175" t="s">
        <v>1454</v>
      </c>
      <c r="J9175" s="20">
        <v>23</v>
      </c>
      <c r="K9175" s="20" t="s">
        <v>3</v>
      </c>
      <c r="L9175" t="s">
        <v>1464</v>
      </c>
      <c r="M9175" s="20">
        <v>7.4399999999999995</v>
      </c>
      <c r="N9175" s="20">
        <v>5.0600000000000005</v>
      </c>
      <c r="AE9175">
        <f t="shared" si="143"/>
        <v>2007</v>
      </c>
    </row>
    <row r="9176" spans="1:31" x14ac:dyDescent="0.25">
      <c r="A9176" s="7">
        <v>9173</v>
      </c>
      <c r="B9176" s="8">
        <v>39181</v>
      </c>
      <c r="C9176" t="s">
        <v>3</v>
      </c>
      <c r="D9176" t="s">
        <v>830</v>
      </c>
      <c r="E9176" t="s">
        <v>9</v>
      </c>
      <c r="F9176" t="s">
        <v>767</v>
      </c>
      <c r="G9176" t="s">
        <v>648</v>
      </c>
      <c r="H9176" s="135" t="s">
        <v>1791</v>
      </c>
      <c r="I9176" t="s">
        <v>1454</v>
      </c>
      <c r="J9176" s="20">
        <v>12</v>
      </c>
      <c r="K9176" s="20" t="s">
        <v>3</v>
      </c>
      <c r="L9176" t="s">
        <v>1464</v>
      </c>
      <c r="M9176" s="20">
        <v>4.3599999999999994</v>
      </c>
      <c r="N9176" s="20">
        <v>2.64</v>
      </c>
      <c r="AE9176">
        <f t="shared" si="143"/>
        <v>2007</v>
      </c>
    </row>
    <row r="9177" spans="1:31" x14ac:dyDescent="0.25">
      <c r="A9177" s="7">
        <v>9174</v>
      </c>
      <c r="B9177" s="8">
        <v>39181</v>
      </c>
      <c r="C9177" t="s">
        <v>3</v>
      </c>
      <c r="D9177" t="s">
        <v>819</v>
      </c>
      <c r="E9177" t="s">
        <v>9</v>
      </c>
      <c r="F9177" t="s">
        <v>687</v>
      </c>
      <c r="G9177" t="s">
        <v>648</v>
      </c>
      <c r="H9177" s="136" t="s">
        <v>1852</v>
      </c>
      <c r="I9177" t="s">
        <v>1454</v>
      </c>
      <c r="J9177" s="20">
        <v>15</v>
      </c>
      <c r="K9177" s="20" t="s">
        <v>9</v>
      </c>
      <c r="L9177" t="s">
        <v>1464</v>
      </c>
      <c r="M9177" s="20">
        <v>3.3</v>
      </c>
      <c r="N9177" s="20">
        <v>5.2</v>
      </c>
      <c r="AE9177">
        <f t="shared" si="143"/>
        <v>2007</v>
      </c>
    </row>
    <row r="9178" spans="1:31" x14ac:dyDescent="0.25">
      <c r="A9178" s="7">
        <v>9175</v>
      </c>
      <c r="B9178" s="8">
        <v>39181</v>
      </c>
      <c r="C9178" t="s">
        <v>3</v>
      </c>
      <c r="D9178" t="s">
        <v>459</v>
      </c>
      <c r="E9178" t="s">
        <v>9</v>
      </c>
      <c r="F9178" t="s">
        <v>126</v>
      </c>
      <c r="G9178" t="s">
        <v>732</v>
      </c>
      <c r="H9178" s="135" t="s">
        <v>2411</v>
      </c>
      <c r="I9178" t="s">
        <v>1454</v>
      </c>
      <c r="J9178" s="20">
        <v>36</v>
      </c>
      <c r="K9178" s="20" t="s">
        <v>3</v>
      </c>
      <c r="L9178" t="s">
        <v>1463</v>
      </c>
      <c r="M9178" s="20">
        <v>10.36</v>
      </c>
      <c r="N9178" s="20">
        <v>8.64</v>
      </c>
      <c r="AE9178">
        <f t="shared" si="143"/>
        <v>2007</v>
      </c>
    </row>
    <row r="9179" spans="1:31" x14ac:dyDescent="0.25">
      <c r="A9179" s="7">
        <v>9176</v>
      </c>
      <c r="B9179" s="8">
        <v>39181</v>
      </c>
      <c r="C9179" t="s">
        <v>3</v>
      </c>
      <c r="D9179" t="s">
        <v>459</v>
      </c>
      <c r="E9179" t="s">
        <v>9</v>
      </c>
      <c r="F9179" t="s">
        <v>126</v>
      </c>
      <c r="G9179" t="s">
        <v>732</v>
      </c>
      <c r="H9179" s="135" t="s">
        <v>2393</v>
      </c>
      <c r="I9179" t="s">
        <v>1454</v>
      </c>
      <c r="J9179" s="20">
        <v>22</v>
      </c>
      <c r="K9179" s="20" t="s">
        <v>3</v>
      </c>
      <c r="L9179" t="s">
        <v>1464</v>
      </c>
      <c r="M9179" s="20">
        <v>7.16</v>
      </c>
      <c r="N9179" s="20">
        <v>4.84</v>
      </c>
      <c r="AE9179">
        <f t="shared" si="143"/>
        <v>2007</v>
      </c>
    </row>
    <row r="9180" spans="1:31" x14ac:dyDescent="0.25">
      <c r="A9180" s="7">
        <v>9177</v>
      </c>
      <c r="B9180" s="8">
        <v>39182</v>
      </c>
      <c r="C9180" t="s">
        <v>3</v>
      </c>
      <c r="D9180" t="s">
        <v>196</v>
      </c>
      <c r="E9180" t="s">
        <v>9</v>
      </c>
      <c r="F9180" t="s">
        <v>844</v>
      </c>
      <c r="G9180" t="s">
        <v>377</v>
      </c>
      <c r="H9180" s="136" t="s">
        <v>1592</v>
      </c>
      <c r="I9180" t="s">
        <v>1454</v>
      </c>
      <c r="J9180" s="20">
        <v>35</v>
      </c>
      <c r="K9180" s="20" t="s">
        <v>3</v>
      </c>
      <c r="L9180" t="s">
        <v>1464</v>
      </c>
      <c r="M9180" s="20">
        <v>10.8</v>
      </c>
      <c r="N9180" s="20">
        <v>7.7</v>
      </c>
      <c r="AE9180">
        <f t="shared" si="143"/>
        <v>2007</v>
      </c>
    </row>
    <row r="9181" spans="1:31" x14ac:dyDescent="0.25">
      <c r="A9181" s="7">
        <v>9178</v>
      </c>
      <c r="B9181" s="8">
        <v>39182</v>
      </c>
      <c r="C9181" t="s">
        <v>3</v>
      </c>
      <c r="D9181" t="s">
        <v>856</v>
      </c>
      <c r="E9181" t="s">
        <v>9</v>
      </c>
      <c r="F9181" t="s">
        <v>767</v>
      </c>
      <c r="G9181" t="s">
        <v>65</v>
      </c>
      <c r="H9181" s="135" t="s">
        <v>1561</v>
      </c>
      <c r="I9181" t="s">
        <v>1454</v>
      </c>
      <c r="J9181" s="20">
        <v>10</v>
      </c>
      <c r="K9181" s="20" t="s">
        <v>9</v>
      </c>
      <c r="L9181" t="s">
        <v>1463</v>
      </c>
      <c r="M9181" s="20">
        <v>2.4</v>
      </c>
      <c r="N9181" s="20">
        <v>3.6</v>
      </c>
      <c r="AE9181">
        <f t="shared" si="143"/>
        <v>2007</v>
      </c>
    </row>
    <row r="9182" spans="1:31" x14ac:dyDescent="0.25">
      <c r="A9182" s="7">
        <v>9179</v>
      </c>
      <c r="B9182" s="8">
        <v>39182</v>
      </c>
      <c r="C9182" t="s">
        <v>3</v>
      </c>
      <c r="D9182" t="s">
        <v>856</v>
      </c>
      <c r="E9182" t="s">
        <v>9</v>
      </c>
      <c r="F9182" t="s">
        <v>767</v>
      </c>
      <c r="G9182" t="s">
        <v>65</v>
      </c>
      <c r="H9182" s="135" t="s">
        <v>1561</v>
      </c>
      <c r="I9182" t="s">
        <v>1454</v>
      </c>
      <c r="J9182" s="20">
        <v>10</v>
      </c>
      <c r="K9182" s="20" t="s">
        <v>9</v>
      </c>
      <c r="L9182" t="s">
        <v>1463</v>
      </c>
      <c r="M9182" s="20">
        <v>2.4</v>
      </c>
      <c r="N9182" s="20">
        <v>3.6</v>
      </c>
      <c r="AE9182">
        <f t="shared" si="143"/>
        <v>2007</v>
      </c>
    </row>
    <row r="9183" spans="1:31" x14ac:dyDescent="0.25">
      <c r="A9183" s="7">
        <v>9180</v>
      </c>
      <c r="B9183" s="8">
        <v>39182</v>
      </c>
      <c r="C9183" t="s">
        <v>3</v>
      </c>
      <c r="D9183" t="s">
        <v>868</v>
      </c>
      <c r="E9183" t="s">
        <v>9</v>
      </c>
      <c r="F9183" t="s">
        <v>678</v>
      </c>
      <c r="G9183" t="s">
        <v>14</v>
      </c>
      <c r="H9183" s="135" t="s">
        <v>1530</v>
      </c>
      <c r="I9183" t="s">
        <v>1455</v>
      </c>
      <c r="J9183" s="20">
        <v>8</v>
      </c>
      <c r="K9183" s="20" t="s">
        <v>9</v>
      </c>
      <c r="L9183" t="s">
        <v>1464</v>
      </c>
      <c r="M9183" s="20">
        <v>0.88</v>
      </c>
      <c r="N9183" s="20">
        <v>1.62</v>
      </c>
      <c r="AE9183">
        <f t="shared" si="143"/>
        <v>2007</v>
      </c>
    </row>
    <row r="9184" spans="1:31" x14ac:dyDescent="0.25">
      <c r="A9184" s="7">
        <v>9181</v>
      </c>
      <c r="B9184" s="8">
        <v>39182</v>
      </c>
      <c r="C9184" t="s">
        <v>3</v>
      </c>
      <c r="D9184" t="s">
        <v>344</v>
      </c>
      <c r="E9184" t="s">
        <v>9</v>
      </c>
      <c r="F9184" t="s">
        <v>235</v>
      </c>
      <c r="G9184" t="s">
        <v>24</v>
      </c>
      <c r="H9184" s="136" t="s">
        <v>1496</v>
      </c>
      <c r="I9184" t="s">
        <v>1454</v>
      </c>
      <c r="J9184" s="20">
        <v>29</v>
      </c>
      <c r="K9184" s="20" t="s">
        <v>1465</v>
      </c>
      <c r="L9184" t="s">
        <v>1466</v>
      </c>
      <c r="M9184" s="20">
        <v>7.25</v>
      </c>
      <c r="N9184" s="20">
        <v>7.25</v>
      </c>
      <c r="AE9184">
        <f t="shared" si="143"/>
        <v>2007</v>
      </c>
    </row>
    <row r="9185" spans="1:31" x14ac:dyDescent="0.25">
      <c r="A9185" s="7">
        <v>9182</v>
      </c>
      <c r="B9185" s="8">
        <v>39183</v>
      </c>
      <c r="C9185" t="s">
        <v>3</v>
      </c>
      <c r="D9185" t="s">
        <v>761</v>
      </c>
      <c r="E9185" t="s">
        <v>9</v>
      </c>
      <c r="F9185" t="s">
        <v>597</v>
      </c>
      <c r="G9185" t="s">
        <v>861</v>
      </c>
      <c r="H9185" s="135" t="s">
        <v>2435</v>
      </c>
      <c r="I9185" t="s">
        <v>1454</v>
      </c>
      <c r="J9185" s="20">
        <v>15</v>
      </c>
      <c r="K9185" s="20" t="s">
        <v>9</v>
      </c>
      <c r="L9185" t="s">
        <v>1464</v>
      </c>
      <c r="M9185" s="20">
        <v>3.3</v>
      </c>
      <c r="N9185" s="20">
        <v>5.2</v>
      </c>
      <c r="AE9185">
        <f t="shared" si="143"/>
        <v>2007</v>
      </c>
    </row>
    <row r="9186" spans="1:31" x14ac:dyDescent="0.25">
      <c r="A9186" s="7">
        <v>9183</v>
      </c>
      <c r="B9186" s="8">
        <v>39183</v>
      </c>
      <c r="C9186" t="s">
        <v>3</v>
      </c>
      <c r="D9186" t="s">
        <v>395</v>
      </c>
      <c r="E9186" t="s">
        <v>9</v>
      </c>
      <c r="F9186" t="s">
        <v>869</v>
      </c>
      <c r="G9186" t="s">
        <v>648</v>
      </c>
      <c r="H9186" s="135" t="s">
        <v>1806</v>
      </c>
      <c r="I9186" t="s">
        <v>1458</v>
      </c>
      <c r="J9186" s="20">
        <v>10</v>
      </c>
      <c r="K9186" s="20" t="s">
        <v>1465</v>
      </c>
      <c r="L9186" t="s">
        <v>1466</v>
      </c>
      <c r="M9186" s="20">
        <v>10</v>
      </c>
      <c r="N9186" s="20">
        <v>30</v>
      </c>
      <c r="AE9186">
        <f t="shared" si="143"/>
        <v>2007</v>
      </c>
    </row>
    <row r="9187" spans="1:31" x14ac:dyDescent="0.25">
      <c r="A9187" s="7">
        <v>9184</v>
      </c>
      <c r="B9187" s="8">
        <v>39183</v>
      </c>
      <c r="C9187" t="s">
        <v>3</v>
      </c>
      <c r="D9187" t="s">
        <v>856</v>
      </c>
      <c r="E9187" t="s">
        <v>9</v>
      </c>
      <c r="F9187" t="s">
        <v>210</v>
      </c>
      <c r="G9187" t="s">
        <v>17</v>
      </c>
      <c r="H9187" s="135" t="s">
        <v>1568</v>
      </c>
      <c r="I9187" t="s">
        <v>1454</v>
      </c>
      <c r="J9187" s="20">
        <v>30</v>
      </c>
      <c r="K9187" s="20" t="s">
        <v>3</v>
      </c>
      <c r="L9187" t="s">
        <v>1464</v>
      </c>
      <c r="M9187" s="20">
        <v>9.4</v>
      </c>
      <c r="N9187" s="20">
        <v>6.6</v>
      </c>
      <c r="AE9187">
        <f t="shared" si="143"/>
        <v>2007</v>
      </c>
    </row>
    <row r="9188" spans="1:31" x14ac:dyDescent="0.25">
      <c r="A9188" s="7">
        <v>9185</v>
      </c>
      <c r="B9188" s="8">
        <v>39183</v>
      </c>
      <c r="C9188" t="s">
        <v>3</v>
      </c>
      <c r="D9188" t="s">
        <v>830</v>
      </c>
      <c r="E9188" t="s">
        <v>9</v>
      </c>
      <c r="F9188" t="s">
        <v>215</v>
      </c>
      <c r="G9188" t="s">
        <v>17</v>
      </c>
      <c r="H9188" s="135" t="s">
        <v>1496</v>
      </c>
      <c r="I9188" t="s">
        <v>1454</v>
      </c>
      <c r="J9188" s="20">
        <v>38</v>
      </c>
      <c r="K9188" s="20" t="s">
        <v>9</v>
      </c>
      <c r="L9188" t="s">
        <v>1463</v>
      </c>
      <c r="M9188" s="20">
        <v>9.1199999999999992</v>
      </c>
      <c r="N9188" s="20">
        <v>10.88</v>
      </c>
      <c r="AE9188">
        <f t="shared" si="143"/>
        <v>2007</v>
      </c>
    </row>
    <row r="9189" spans="1:31" x14ac:dyDescent="0.25">
      <c r="A9189" s="7">
        <v>9186</v>
      </c>
      <c r="B9189" s="8">
        <v>39183</v>
      </c>
      <c r="C9189" t="s">
        <v>3</v>
      </c>
      <c r="D9189" t="s">
        <v>621</v>
      </c>
      <c r="E9189" t="s">
        <v>9</v>
      </c>
      <c r="F9189" t="s">
        <v>597</v>
      </c>
      <c r="G9189" t="s">
        <v>648</v>
      </c>
      <c r="H9189" s="136" t="s">
        <v>2020</v>
      </c>
      <c r="I9189" t="s">
        <v>1454</v>
      </c>
      <c r="J9189" s="20">
        <v>12</v>
      </c>
      <c r="K9189" s="20" t="s">
        <v>1465</v>
      </c>
      <c r="L9189" t="s">
        <v>1466</v>
      </c>
      <c r="M9189" s="20">
        <v>3</v>
      </c>
      <c r="N9189" s="20">
        <v>3</v>
      </c>
      <c r="AE9189">
        <f t="shared" si="143"/>
        <v>2007</v>
      </c>
    </row>
    <row r="9190" spans="1:31" x14ac:dyDescent="0.25">
      <c r="A9190" s="7">
        <v>9187</v>
      </c>
      <c r="B9190" s="8">
        <v>39183</v>
      </c>
      <c r="C9190" t="s">
        <v>3</v>
      </c>
      <c r="D9190" t="s">
        <v>606</v>
      </c>
      <c r="E9190" t="s">
        <v>9</v>
      </c>
      <c r="F9190" t="s">
        <v>597</v>
      </c>
      <c r="G9190" t="s">
        <v>732</v>
      </c>
      <c r="H9190" s="135" t="s">
        <v>2385</v>
      </c>
      <c r="I9190" t="s">
        <v>1454</v>
      </c>
      <c r="J9190" s="20">
        <v>38</v>
      </c>
      <c r="K9190" s="20" t="s">
        <v>1465</v>
      </c>
      <c r="L9190" t="s">
        <v>1466</v>
      </c>
      <c r="M9190" s="20">
        <v>9.5</v>
      </c>
      <c r="N9190" s="20">
        <v>9.5</v>
      </c>
      <c r="AE9190">
        <f t="shared" si="143"/>
        <v>2007</v>
      </c>
    </row>
    <row r="9191" spans="1:31" x14ac:dyDescent="0.25">
      <c r="A9191" s="7">
        <v>9188</v>
      </c>
      <c r="B9191" s="8">
        <v>39183</v>
      </c>
      <c r="C9191" t="s">
        <v>3</v>
      </c>
      <c r="D9191" t="s">
        <v>857</v>
      </c>
      <c r="E9191" t="s">
        <v>9</v>
      </c>
      <c r="F9191" t="s">
        <v>122</v>
      </c>
      <c r="G9191" t="s">
        <v>732</v>
      </c>
      <c r="H9191" s="135" t="s">
        <v>2186</v>
      </c>
      <c r="I9191" t="s">
        <v>1454</v>
      </c>
      <c r="J9191" s="20">
        <v>70</v>
      </c>
      <c r="K9191" s="20" t="s">
        <v>1465</v>
      </c>
      <c r="L9191" t="s">
        <v>1466</v>
      </c>
      <c r="M9191" s="20">
        <v>17.5</v>
      </c>
      <c r="N9191" s="20">
        <v>17.5</v>
      </c>
      <c r="AE9191">
        <f t="shared" si="143"/>
        <v>2007</v>
      </c>
    </row>
    <row r="9192" spans="1:31" x14ac:dyDescent="0.25">
      <c r="A9192" s="7">
        <v>9189</v>
      </c>
      <c r="B9192" s="8">
        <v>39183</v>
      </c>
      <c r="C9192" t="s">
        <v>3</v>
      </c>
      <c r="D9192" t="s">
        <v>761</v>
      </c>
      <c r="E9192" t="s">
        <v>9</v>
      </c>
      <c r="F9192" t="s">
        <v>597</v>
      </c>
      <c r="G9192" t="s">
        <v>861</v>
      </c>
      <c r="H9192" s="135" t="s">
        <v>2436</v>
      </c>
      <c r="I9192" t="s">
        <v>1454</v>
      </c>
      <c r="J9192" s="20">
        <v>18</v>
      </c>
      <c r="K9192" s="20" t="s">
        <v>9</v>
      </c>
      <c r="L9192" t="s">
        <v>1464</v>
      </c>
      <c r="M9192" s="20">
        <v>3.96</v>
      </c>
      <c r="N9192" s="20">
        <v>6.04</v>
      </c>
      <c r="AE9192">
        <f t="shared" si="143"/>
        <v>2007</v>
      </c>
    </row>
    <row r="9193" spans="1:31" x14ac:dyDescent="0.25">
      <c r="A9193" s="7">
        <v>9190</v>
      </c>
      <c r="B9193" s="8">
        <v>39183</v>
      </c>
      <c r="C9193" t="s">
        <v>3</v>
      </c>
      <c r="D9193" t="s">
        <v>761</v>
      </c>
      <c r="E9193" t="s">
        <v>9</v>
      </c>
      <c r="F9193" t="s">
        <v>597</v>
      </c>
      <c r="G9193" t="s">
        <v>861</v>
      </c>
      <c r="H9193" s="135" t="s">
        <v>2437</v>
      </c>
      <c r="I9193" t="s">
        <v>1454</v>
      </c>
      <c r="J9193" s="20">
        <v>20</v>
      </c>
      <c r="K9193" s="20" t="s">
        <v>9</v>
      </c>
      <c r="L9193" t="s">
        <v>1464</v>
      </c>
      <c r="M9193" s="20">
        <v>4.4000000000000004</v>
      </c>
      <c r="N9193" s="20">
        <v>6.6</v>
      </c>
      <c r="AE9193">
        <f t="shared" si="143"/>
        <v>2007</v>
      </c>
    </row>
    <row r="9194" spans="1:31" x14ac:dyDescent="0.25">
      <c r="A9194" s="7">
        <v>9191</v>
      </c>
      <c r="B9194" s="8">
        <v>39183</v>
      </c>
      <c r="C9194" t="s">
        <v>3</v>
      </c>
      <c r="D9194" t="s">
        <v>543</v>
      </c>
      <c r="E9194" t="s">
        <v>9</v>
      </c>
      <c r="F9194" t="s">
        <v>597</v>
      </c>
      <c r="G9194" t="s">
        <v>861</v>
      </c>
      <c r="H9194" s="135" t="s">
        <v>1496</v>
      </c>
      <c r="I9194" t="s">
        <v>1454</v>
      </c>
      <c r="J9194" s="20">
        <v>22</v>
      </c>
      <c r="K9194" s="20" t="s">
        <v>9</v>
      </c>
      <c r="L9194" t="s">
        <v>1464</v>
      </c>
      <c r="M9194" s="20">
        <v>4.84</v>
      </c>
      <c r="N9194" s="20">
        <v>7.16</v>
      </c>
      <c r="AE9194">
        <f t="shared" si="143"/>
        <v>2007</v>
      </c>
    </row>
    <row r="9195" spans="1:31" x14ac:dyDescent="0.25">
      <c r="A9195" s="7">
        <v>9192</v>
      </c>
      <c r="B9195" s="8">
        <v>39184</v>
      </c>
      <c r="C9195" t="s">
        <v>3</v>
      </c>
      <c r="D9195" t="s">
        <v>786</v>
      </c>
      <c r="E9195" t="s">
        <v>9</v>
      </c>
      <c r="F9195" t="s">
        <v>843</v>
      </c>
      <c r="G9195" t="s">
        <v>24</v>
      </c>
      <c r="H9195" s="135" t="s">
        <v>1493</v>
      </c>
      <c r="I9195" t="s">
        <v>1454</v>
      </c>
      <c r="J9195" s="20">
        <v>30</v>
      </c>
      <c r="K9195" s="20" t="s">
        <v>9</v>
      </c>
      <c r="L9195" t="s">
        <v>1464</v>
      </c>
      <c r="M9195" s="20">
        <v>6.6</v>
      </c>
      <c r="N9195" s="20">
        <v>9.4</v>
      </c>
      <c r="AE9195">
        <f t="shared" si="143"/>
        <v>2007</v>
      </c>
    </row>
    <row r="9196" spans="1:31" x14ac:dyDescent="0.25">
      <c r="A9196" s="7">
        <v>9193</v>
      </c>
      <c r="B9196" s="8">
        <v>39184</v>
      </c>
      <c r="C9196" t="s">
        <v>3</v>
      </c>
      <c r="D9196" t="s">
        <v>864</v>
      </c>
      <c r="E9196" t="s">
        <v>9</v>
      </c>
      <c r="F9196" t="s">
        <v>678</v>
      </c>
      <c r="G9196" t="s">
        <v>648</v>
      </c>
      <c r="H9196" s="135" t="s">
        <v>1833</v>
      </c>
      <c r="I9196" t="s">
        <v>1455</v>
      </c>
      <c r="J9196" s="20">
        <v>4</v>
      </c>
      <c r="K9196" s="20" t="s">
        <v>1465</v>
      </c>
      <c r="L9196" t="s">
        <v>1466</v>
      </c>
      <c r="M9196" s="20">
        <v>0.5</v>
      </c>
      <c r="N9196" s="20">
        <v>0.5</v>
      </c>
      <c r="AE9196">
        <f t="shared" si="143"/>
        <v>2007</v>
      </c>
    </row>
    <row r="9197" spans="1:31" x14ac:dyDescent="0.25">
      <c r="A9197" s="7">
        <v>9194</v>
      </c>
      <c r="B9197" s="8">
        <v>39184</v>
      </c>
      <c r="C9197" t="s">
        <v>3</v>
      </c>
      <c r="D9197" t="s">
        <v>677</v>
      </c>
      <c r="E9197" t="s">
        <v>9</v>
      </c>
      <c r="F9197" t="s">
        <v>738</v>
      </c>
      <c r="G9197" t="s">
        <v>377</v>
      </c>
      <c r="H9197" s="9" t="s">
        <v>2096</v>
      </c>
      <c r="I9197" t="s">
        <v>1454</v>
      </c>
      <c r="J9197" s="20">
        <v>25</v>
      </c>
      <c r="K9197" s="20" t="s">
        <v>9</v>
      </c>
      <c r="L9197" t="s">
        <v>1464</v>
      </c>
      <c r="M9197" s="20">
        <v>5.5</v>
      </c>
      <c r="N9197" s="20">
        <v>8</v>
      </c>
      <c r="AE9197">
        <f t="shared" si="143"/>
        <v>2007</v>
      </c>
    </row>
    <row r="9198" spans="1:31" x14ac:dyDescent="0.25">
      <c r="A9198" s="7">
        <v>9195</v>
      </c>
      <c r="B9198" s="8">
        <v>39184</v>
      </c>
      <c r="C9198" t="s">
        <v>3</v>
      </c>
      <c r="D9198" t="s">
        <v>655</v>
      </c>
      <c r="E9198" t="s">
        <v>9</v>
      </c>
      <c r="F9198" t="s">
        <v>542</v>
      </c>
      <c r="G9198" t="s">
        <v>732</v>
      </c>
      <c r="H9198" s="135" t="s">
        <v>2210</v>
      </c>
      <c r="I9198" t="s">
        <v>1455</v>
      </c>
      <c r="J9198" s="20">
        <v>16</v>
      </c>
      <c r="K9198" s="20" t="s">
        <v>1465</v>
      </c>
      <c r="L9198" t="s">
        <v>1466</v>
      </c>
      <c r="M9198" s="20">
        <v>2</v>
      </c>
      <c r="N9198" s="20">
        <v>2</v>
      </c>
      <c r="AE9198">
        <f t="shared" si="143"/>
        <v>2007</v>
      </c>
    </row>
    <row r="9199" spans="1:31" x14ac:dyDescent="0.25">
      <c r="A9199" s="7">
        <v>9196</v>
      </c>
      <c r="B9199" s="8">
        <v>39185</v>
      </c>
      <c r="C9199" t="s">
        <v>3</v>
      </c>
      <c r="D9199" t="s">
        <v>791</v>
      </c>
      <c r="E9199" t="s">
        <v>9</v>
      </c>
      <c r="F9199" t="s">
        <v>805</v>
      </c>
      <c r="G9199" t="s">
        <v>377</v>
      </c>
      <c r="H9199" s="136" t="s">
        <v>1592</v>
      </c>
      <c r="I9199" t="s">
        <v>1454</v>
      </c>
      <c r="J9199" s="20">
        <v>12</v>
      </c>
      <c r="K9199" s="20" t="s">
        <v>9</v>
      </c>
      <c r="L9199" t="s">
        <v>1464</v>
      </c>
      <c r="M9199" s="20">
        <v>2.64</v>
      </c>
      <c r="N9199" s="20">
        <v>4.3599999999999994</v>
      </c>
      <c r="AE9199">
        <f t="shared" si="143"/>
        <v>2007</v>
      </c>
    </row>
    <row r="9200" spans="1:31" x14ac:dyDescent="0.25">
      <c r="A9200" s="7">
        <v>9197</v>
      </c>
      <c r="B9200" s="8">
        <v>39185</v>
      </c>
      <c r="C9200" t="s">
        <v>3</v>
      </c>
      <c r="D9200" t="s">
        <v>787</v>
      </c>
      <c r="E9200" t="s">
        <v>9</v>
      </c>
      <c r="F9200" t="s">
        <v>813</v>
      </c>
      <c r="G9200" t="s">
        <v>14</v>
      </c>
      <c r="H9200" s="135" t="s">
        <v>1523</v>
      </c>
      <c r="I9200" t="s">
        <v>1455</v>
      </c>
      <c r="J9200" s="20">
        <v>6</v>
      </c>
      <c r="K9200" s="20" t="s">
        <v>9</v>
      </c>
      <c r="L9200" t="s">
        <v>1464</v>
      </c>
      <c r="M9200" s="20">
        <v>0.66</v>
      </c>
      <c r="N9200" s="20">
        <v>1.3399999999999999</v>
      </c>
      <c r="AE9200">
        <f t="shared" si="143"/>
        <v>2007</v>
      </c>
    </row>
    <row r="9201" spans="1:31" x14ac:dyDescent="0.25">
      <c r="A9201" s="7">
        <v>9198</v>
      </c>
      <c r="B9201" s="8">
        <v>39185</v>
      </c>
      <c r="C9201" t="s">
        <v>3</v>
      </c>
      <c r="D9201" t="s">
        <v>787</v>
      </c>
      <c r="E9201" t="s">
        <v>9</v>
      </c>
      <c r="F9201" t="s">
        <v>805</v>
      </c>
      <c r="G9201" t="s">
        <v>648</v>
      </c>
      <c r="H9201" s="135" t="s">
        <v>2465</v>
      </c>
      <c r="I9201" t="s">
        <v>1454</v>
      </c>
      <c r="J9201" s="20">
        <v>24</v>
      </c>
      <c r="K9201" s="20" t="s">
        <v>9</v>
      </c>
      <c r="L9201" t="s">
        <v>1464</v>
      </c>
      <c r="M9201" s="20">
        <v>5.28</v>
      </c>
      <c r="N9201" s="20">
        <v>7.72</v>
      </c>
      <c r="AE9201">
        <f t="shared" si="143"/>
        <v>2007</v>
      </c>
    </row>
    <row r="9202" spans="1:31" x14ac:dyDescent="0.25">
      <c r="A9202" s="7">
        <v>9199</v>
      </c>
      <c r="B9202" s="8">
        <v>39185</v>
      </c>
      <c r="C9202" t="s">
        <v>3</v>
      </c>
      <c r="D9202" t="s">
        <v>49</v>
      </c>
      <c r="E9202" t="s">
        <v>9</v>
      </c>
      <c r="F9202" t="s">
        <v>375</v>
      </c>
      <c r="G9202" t="s">
        <v>648</v>
      </c>
      <c r="H9202" s="136" t="s">
        <v>1496</v>
      </c>
      <c r="I9202" t="s">
        <v>1454</v>
      </c>
      <c r="J9202" s="20">
        <v>12</v>
      </c>
      <c r="K9202" s="20" t="s">
        <v>3</v>
      </c>
      <c r="L9202" t="s">
        <v>1463</v>
      </c>
      <c r="M9202" s="20">
        <v>4.12</v>
      </c>
      <c r="N9202" s="20">
        <v>2.88</v>
      </c>
      <c r="AE9202">
        <f t="shared" si="143"/>
        <v>2007</v>
      </c>
    </row>
    <row r="9203" spans="1:31" x14ac:dyDescent="0.25">
      <c r="A9203" s="7">
        <v>9200</v>
      </c>
      <c r="B9203" s="8">
        <v>39185</v>
      </c>
      <c r="C9203" t="s">
        <v>3</v>
      </c>
      <c r="D9203" t="s">
        <v>854</v>
      </c>
      <c r="E9203" t="s">
        <v>9</v>
      </c>
      <c r="F9203" t="s">
        <v>787</v>
      </c>
      <c r="G9203" t="s">
        <v>569</v>
      </c>
      <c r="H9203" s="135" t="s">
        <v>1496</v>
      </c>
      <c r="I9203" t="s">
        <v>1455</v>
      </c>
      <c r="J9203" s="20">
        <v>14</v>
      </c>
      <c r="K9203" s="20" t="s">
        <v>1465</v>
      </c>
      <c r="L9203" t="s">
        <v>1466</v>
      </c>
      <c r="M9203" s="20">
        <v>1.75</v>
      </c>
      <c r="N9203" s="20">
        <v>1.75</v>
      </c>
      <c r="AE9203">
        <f t="shared" si="143"/>
        <v>2007</v>
      </c>
    </row>
    <row r="9204" spans="1:31" x14ac:dyDescent="0.25">
      <c r="A9204" s="7">
        <v>9201</v>
      </c>
      <c r="B9204" s="8">
        <v>39185</v>
      </c>
      <c r="C9204" t="s">
        <v>3</v>
      </c>
      <c r="D9204" t="s">
        <v>49</v>
      </c>
      <c r="E9204" t="s">
        <v>9</v>
      </c>
      <c r="F9204" t="s">
        <v>122</v>
      </c>
      <c r="G9204" t="s">
        <v>714</v>
      </c>
      <c r="H9204" s="135" t="s">
        <v>2058</v>
      </c>
      <c r="I9204" t="s">
        <v>1454</v>
      </c>
      <c r="J9204" s="20">
        <v>22</v>
      </c>
      <c r="K9204" s="20" t="s">
        <v>9</v>
      </c>
      <c r="L9204" t="s">
        <v>1464</v>
      </c>
      <c r="M9204" s="20">
        <v>4.84</v>
      </c>
      <c r="N9204" s="20">
        <v>7.16</v>
      </c>
      <c r="AE9204">
        <f t="shared" si="143"/>
        <v>2007</v>
      </c>
    </row>
    <row r="9205" spans="1:31" x14ac:dyDescent="0.25">
      <c r="A9205" s="7">
        <v>9202</v>
      </c>
      <c r="B9205" s="8">
        <v>39185</v>
      </c>
      <c r="C9205" t="s">
        <v>3</v>
      </c>
      <c r="D9205" t="s">
        <v>677</v>
      </c>
      <c r="E9205" t="s">
        <v>9</v>
      </c>
      <c r="F9205" t="s">
        <v>55</v>
      </c>
      <c r="G9205" t="s">
        <v>714</v>
      </c>
      <c r="H9205" s="9" t="s">
        <v>2104</v>
      </c>
      <c r="I9205" t="s">
        <v>1454</v>
      </c>
      <c r="J9205" s="20">
        <v>38</v>
      </c>
      <c r="K9205" s="20" t="s">
        <v>9</v>
      </c>
      <c r="L9205" t="s">
        <v>1464</v>
      </c>
      <c r="M9205" s="20">
        <v>8.36</v>
      </c>
      <c r="N9205" s="20">
        <v>11.64</v>
      </c>
      <c r="AE9205">
        <f t="shared" si="143"/>
        <v>2007</v>
      </c>
    </row>
    <row r="9206" spans="1:31" x14ac:dyDescent="0.25">
      <c r="A9206" s="7">
        <v>9203</v>
      </c>
      <c r="B9206" s="8">
        <v>39185</v>
      </c>
      <c r="C9206" t="s">
        <v>3</v>
      </c>
      <c r="D9206" t="s">
        <v>49</v>
      </c>
      <c r="E9206" t="s">
        <v>9</v>
      </c>
      <c r="F9206" t="s">
        <v>837</v>
      </c>
      <c r="G9206" t="s">
        <v>861</v>
      </c>
      <c r="H9206" s="135" t="s">
        <v>1496</v>
      </c>
      <c r="I9206" t="s">
        <v>1454</v>
      </c>
      <c r="J9206" s="20">
        <v>12</v>
      </c>
      <c r="K9206" s="20" t="s">
        <v>1465</v>
      </c>
      <c r="L9206" t="s">
        <v>1466</v>
      </c>
      <c r="M9206" s="20">
        <v>3</v>
      </c>
      <c r="N9206" s="20">
        <v>3</v>
      </c>
      <c r="AE9206">
        <f t="shared" si="143"/>
        <v>2007</v>
      </c>
    </row>
    <row r="9207" spans="1:31" x14ac:dyDescent="0.25">
      <c r="A9207" s="7">
        <v>9204</v>
      </c>
      <c r="B9207" s="8">
        <v>39186</v>
      </c>
      <c r="C9207" t="s">
        <v>3</v>
      </c>
      <c r="D9207" t="s">
        <v>112</v>
      </c>
      <c r="E9207" t="s">
        <v>9</v>
      </c>
      <c r="F9207" t="s">
        <v>734</v>
      </c>
      <c r="G9207" t="s">
        <v>870</v>
      </c>
      <c r="H9207" s="135" t="s">
        <v>2466</v>
      </c>
      <c r="I9207" t="s">
        <v>1454</v>
      </c>
      <c r="J9207" s="20">
        <v>43</v>
      </c>
      <c r="K9207" s="20" t="s">
        <v>9</v>
      </c>
      <c r="L9207" t="s">
        <v>1464</v>
      </c>
      <c r="M9207" s="20">
        <v>9.4600000000000009</v>
      </c>
      <c r="N9207" s="20">
        <v>13.04</v>
      </c>
      <c r="AE9207">
        <f t="shared" si="143"/>
        <v>2007</v>
      </c>
    </row>
    <row r="9208" spans="1:31" x14ac:dyDescent="0.25">
      <c r="A9208" s="7">
        <v>9205</v>
      </c>
      <c r="B9208" s="8">
        <v>39186</v>
      </c>
      <c r="C9208" t="s">
        <v>3</v>
      </c>
      <c r="D9208" t="s">
        <v>360</v>
      </c>
      <c r="E9208" t="s">
        <v>9</v>
      </c>
      <c r="F9208" t="s">
        <v>19</v>
      </c>
      <c r="G9208" t="s">
        <v>870</v>
      </c>
      <c r="H9208" s="135" t="s">
        <v>2467</v>
      </c>
      <c r="I9208" t="s">
        <v>1454</v>
      </c>
      <c r="J9208" s="20">
        <v>63</v>
      </c>
      <c r="K9208" s="20" t="s">
        <v>3</v>
      </c>
      <c r="L9208" t="s">
        <v>1464</v>
      </c>
      <c r="M9208" s="20">
        <v>18.64</v>
      </c>
      <c r="N9208" s="20">
        <v>13.86</v>
      </c>
      <c r="AE9208">
        <f t="shared" si="143"/>
        <v>2007</v>
      </c>
    </row>
    <row r="9209" spans="1:31" x14ac:dyDescent="0.25">
      <c r="A9209" s="7">
        <v>9206</v>
      </c>
      <c r="B9209" s="8">
        <v>39186</v>
      </c>
      <c r="C9209" t="s">
        <v>3</v>
      </c>
      <c r="D9209" t="s">
        <v>677</v>
      </c>
      <c r="E9209" t="s">
        <v>9</v>
      </c>
      <c r="F9209" t="s">
        <v>55</v>
      </c>
      <c r="G9209" t="s">
        <v>714</v>
      </c>
      <c r="H9209" s="9" t="s">
        <v>2468</v>
      </c>
      <c r="I9209" t="s">
        <v>1454</v>
      </c>
      <c r="J9209" s="20">
        <v>51</v>
      </c>
      <c r="K9209" s="20" t="s">
        <v>9</v>
      </c>
      <c r="L9209" t="s">
        <v>1464</v>
      </c>
      <c r="M9209" s="20">
        <v>11.22</v>
      </c>
      <c r="N9209" s="20">
        <v>15.28</v>
      </c>
      <c r="AE9209">
        <f t="shared" si="143"/>
        <v>2007</v>
      </c>
    </row>
    <row r="9210" spans="1:31" x14ac:dyDescent="0.25">
      <c r="A9210" s="7">
        <v>9207</v>
      </c>
      <c r="B9210" s="8">
        <v>39186</v>
      </c>
      <c r="C9210" t="s">
        <v>3</v>
      </c>
      <c r="D9210" t="s">
        <v>791</v>
      </c>
      <c r="E9210" t="s">
        <v>9</v>
      </c>
      <c r="F9210" t="s">
        <v>860</v>
      </c>
      <c r="G9210" t="s">
        <v>732</v>
      </c>
      <c r="H9210" s="135" t="s">
        <v>1496</v>
      </c>
      <c r="I9210" t="s">
        <v>1454</v>
      </c>
      <c r="J9210" s="20">
        <v>72</v>
      </c>
      <c r="K9210" s="20" t="s">
        <v>3</v>
      </c>
      <c r="L9210" t="s">
        <v>1464</v>
      </c>
      <c r="M9210" s="20">
        <v>21.16</v>
      </c>
      <c r="N9210" s="20">
        <v>15.84</v>
      </c>
      <c r="AE9210">
        <f t="shared" si="143"/>
        <v>2007</v>
      </c>
    </row>
    <row r="9211" spans="1:31" x14ac:dyDescent="0.25">
      <c r="A9211" s="7">
        <v>9208</v>
      </c>
      <c r="B9211" s="8">
        <v>39187</v>
      </c>
      <c r="C9211" t="s">
        <v>3</v>
      </c>
      <c r="D9211" t="s">
        <v>857</v>
      </c>
      <c r="E9211" t="s">
        <v>9</v>
      </c>
      <c r="F9211" t="s">
        <v>331</v>
      </c>
      <c r="G9211" t="s">
        <v>732</v>
      </c>
      <c r="H9211" s="135" t="s">
        <v>1496</v>
      </c>
      <c r="I9211" t="s">
        <v>1454</v>
      </c>
      <c r="J9211" s="20">
        <v>18</v>
      </c>
      <c r="K9211" s="20" t="s">
        <v>1465</v>
      </c>
      <c r="L9211" t="s">
        <v>1466</v>
      </c>
      <c r="M9211" s="20">
        <v>4.5</v>
      </c>
      <c r="N9211" s="20">
        <v>4.5</v>
      </c>
      <c r="AE9211">
        <f t="shared" si="143"/>
        <v>2007</v>
      </c>
    </row>
    <row r="9212" spans="1:31" x14ac:dyDescent="0.25">
      <c r="A9212" s="7">
        <v>9209</v>
      </c>
      <c r="B9212" s="8">
        <v>39187</v>
      </c>
      <c r="C9212" t="s">
        <v>3</v>
      </c>
      <c r="D9212" t="s">
        <v>678</v>
      </c>
      <c r="E9212" t="s">
        <v>9</v>
      </c>
      <c r="F9212" t="s">
        <v>690</v>
      </c>
      <c r="G9212" t="s">
        <v>861</v>
      </c>
      <c r="H9212" s="9" t="s">
        <v>2438</v>
      </c>
      <c r="I9212" t="s">
        <v>1454</v>
      </c>
      <c r="J9212" s="20">
        <v>15</v>
      </c>
      <c r="K9212" s="20" t="s">
        <v>1465</v>
      </c>
      <c r="L9212" t="s">
        <v>1466</v>
      </c>
      <c r="M9212" s="20">
        <v>3.75</v>
      </c>
      <c r="N9212" s="20">
        <v>3.75</v>
      </c>
      <c r="AE9212">
        <f t="shared" si="143"/>
        <v>2007</v>
      </c>
    </row>
    <row r="9213" spans="1:31" x14ac:dyDescent="0.25">
      <c r="A9213" s="7">
        <v>9210</v>
      </c>
      <c r="B9213" s="8">
        <v>39188</v>
      </c>
      <c r="C9213" t="s">
        <v>3</v>
      </c>
      <c r="D9213" t="s">
        <v>856</v>
      </c>
      <c r="E9213" t="s">
        <v>9</v>
      </c>
      <c r="F9213" t="s">
        <v>767</v>
      </c>
      <c r="G9213" t="s">
        <v>65</v>
      </c>
      <c r="H9213" s="135" t="s">
        <v>1608</v>
      </c>
      <c r="I9213" t="s">
        <v>1454</v>
      </c>
      <c r="J9213" s="20">
        <v>32</v>
      </c>
      <c r="K9213" s="20" t="s">
        <v>3</v>
      </c>
      <c r="L9213" t="s">
        <v>1464</v>
      </c>
      <c r="M9213" s="20">
        <v>9.9600000000000009</v>
      </c>
      <c r="N9213" s="20">
        <v>7.04</v>
      </c>
      <c r="AE9213">
        <f t="shared" si="143"/>
        <v>2007</v>
      </c>
    </row>
    <row r="9214" spans="1:31" x14ac:dyDescent="0.25">
      <c r="A9214" s="7">
        <v>9211</v>
      </c>
      <c r="B9214" s="8">
        <v>39188</v>
      </c>
      <c r="C9214" t="s">
        <v>3</v>
      </c>
      <c r="D9214" t="s">
        <v>871</v>
      </c>
      <c r="E9214" t="s">
        <v>9</v>
      </c>
      <c r="F9214" t="s">
        <v>787</v>
      </c>
      <c r="G9214" t="s">
        <v>14</v>
      </c>
      <c r="H9214" s="135" t="s">
        <v>1530</v>
      </c>
      <c r="I9214" t="s">
        <v>1458</v>
      </c>
      <c r="J9214" s="20">
        <v>7</v>
      </c>
      <c r="K9214" s="20" t="s">
        <v>9</v>
      </c>
      <c r="L9214" t="s">
        <v>1464</v>
      </c>
      <c r="M9214" s="20">
        <v>30</v>
      </c>
      <c r="N9214" s="20">
        <v>10</v>
      </c>
      <c r="AE9214">
        <f t="shared" si="143"/>
        <v>2007</v>
      </c>
    </row>
    <row r="9215" spans="1:31" x14ac:dyDescent="0.25">
      <c r="A9215" s="7">
        <v>9212</v>
      </c>
      <c r="B9215" s="8">
        <v>39188</v>
      </c>
      <c r="C9215" t="s">
        <v>3</v>
      </c>
      <c r="D9215" t="s">
        <v>678</v>
      </c>
      <c r="E9215" t="s">
        <v>9</v>
      </c>
      <c r="F9215" t="s">
        <v>597</v>
      </c>
      <c r="G9215" t="s">
        <v>870</v>
      </c>
      <c r="H9215" s="135" t="s">
        <v>2469</v>
      </c>
      <c r="I9215" t="s">
        <v>1454</v>
      </c>
      <c r="J9215" s="20">
        <v>18</v>
      </c>
      <c r="K9215" s="20" t="s">
        <v>9</v>
      </c>
      <c r="L9215" t="s">
        <v>1464</v>
      </c>
      <c r="M9215" s="20">
        <v>3.96</v>
      </c>
      <c r="N9215" s="20">
        <v>6.04</v>
      </c>
      <c r="AE9215">
        <f t="shared" si="143"/>
        <v>2007</v>
      </c>
    </row>
    <row r="9216" spans="1:31" x14ac:dyDescent="0.25">
      <c r="A9216" s="7">
        <v>9213</v>
      </c>
      <c r="B9216" s="8">
        <v>39188</v>
      </c>
      <c r="C9216" t="s">
        <v>3</v>
      </c>
      <c r="D9216" t="s">
        <v>733</v>
      </c>
      <c r="E9216" t="s">
        <v>9</v>
      </c>
      <c r="F9216" t="s">
        <v>787</v>
      </c>
      <c r="G9216" t="s">
        <v>569</v>
      </c>
      <c r="H9216" s="9" t="s">
        <v>2185</v>
      </c>
      <c r="I9216" t="s">
        <v>1454</v>
      </c>
      <c r="J9216" s="20">
        <v>12</v>
      </c>
      <c r="K9216" s="20" t="s">
        <v>1465</v>
      </c>
      <c r="L9216" t="s">
        <v>1466</v>
      </c>
      <c r="M9216" s="20">
        <v>3</v>
      </c>
      <c r="N9216" s="20">
        <v>3</v>
      </c>
      <c r="AE9216">
        <f t="shared" si="143"/>
        <v>2007</v>
      </c>
    </row>
    <row r="9217" spans="1:31" x14ac:dyDescent="0.25">
      <c r="A9217" s="7">
        <v>9214</v>
      </c>
      <c r="B9217" s="8">
        <v>39188</v>
      </c>
      <c r="C9217" t="s">
        <v>3</v>
      </c>
      <c r="D9217" t="s">
        <v>779</v>
      </c>
      <c r="E9217" t="s">
        <v>9</v>
      </c>
      <c r="F9217" t="s">
        <v>338</v>
      </c>
      <c r="G9217" t="s">
        <v>732</v>
      </c>
      <c r="H9217" s="135" t="s">
        <v>2413</v>
      </c>
      <c r="I9217" t="s">
        <v>1454</v>
      </c>
      <c r="J9217" s="20">
        <v>24</v>
      </c>
      <c r="K9217" s="20" t="s">
        <v>9</v>
      </c>
      <c r="L9217" t="s">
        <v>1463</v>
      </c>
      <c r="M9217" s="20">
        <v>5.76</v>
      </c>
      <c r="N9217" s="20">
        <v>7.24</v>
      </c>
      <c r="AE9217">
        <f t="shared" si="143"/>
        <v>2007</v>
      </c>
    </row>
    <row r="9218" spans="1:31" x14ac:dyDescent="0.25">
      <c r="A9218" s="7">
        <v>9215</v>
      </c>
      <c r="B9218" s="8">
        <v>39188</v>
      </c>
      <c r="C9218" t="s">
        <v>3</v>
      </c>
      <c r="D9218" t="s">
        <v>711</v>
      </c>
      <c r="E9218" t="s">
        <v>9</v>
      </c>
      <c r="F9218" t="s">
        <v>810</v>
      </c>
      <c r="G9218" t="s">
        <v>861</v>
      </c>
      <c r="H9218" s="135" t="s">
        <v>1496</v>
      </c>
      <c r="I9218" t="s">
        <v>1454</v>
      </c>
      <c r="J9218" s="20">
        <v>18</v>
      </c>
      <c r="K9218" s="20" t="s">
        <v>1465</v>
      </c>
      <c r="L9218" t="s">
        <v>1466</v>
      </c>
      <c r="M9218" s="20">
        <v>4.5</v>
      </c>
      <c r="N9218" s="20">
        <v>4.5</v>
      </c>
      <c r="AE9218">
        <f t="shared" si="143"/>
        <v>2007</v>
      </c>
    </row>
    <row r="9219" spans="1:31" x14ac:dyDescent="0.25">
      <c r="A9219" s="7">
        <v>9216</v>
      </c>
      <c r="B9219" s="8">
        <v>39188</v>
      </c>
      <c r="C9219" t="s">
        <v>3</v>
      </c>
      <c r="D9219" t="s">
        <v>868</v>
      </c>
      <c r="E9219" t="s">
        <v>9</v>
      </c>
      <c r="F9219" t="s">
        <v>44</v>
      </c>
      <c r="G9219" t="s">
        <v>861</v>
      </c>
      <c r="H9219" s="135" t="s">
        <v>1496</v>
      </c>
      <c r="I9219" t="s">
        <v>1454</v>
      </c>
      <c r="J9219" s="20">
        <v>39</v>
      </c>
      <c r="K9219" s="20" t="s">
        <v>9</v>
      </c>
      <c r="L9219" t="s">
        <v>1464</v>
      </c>
      <c r="M9219" s="20">
        <v>8.58</v>
      </c>
      <c r="N9219" s="20">
        <v>11.92</v>
      </c>
      <c r="AE9219">
        <f t="shared" si="143"/>
        <v>2007</v>
      </c>
    </row>
    <row r="9220" spans="1:31" x14ac:dyDescent="0.25">
      <c r="A9220" s="7">
        <v>9217</v>
      </c>
      <c r="B9220" s="8">
        <v>39188</v>
      </c>
      <c r="C9220" t="s">
        <v>3</v>
      </c>
      <c r="D9220" t="s">
        <v>187</v>
      </c>
      <c r="E9220" t="s">
        <v>9</v>
      </c>
      <c r="F9220" t="s">
        <v>44</v>
      </c>
      <c r="G9220" t="s">
        <v>861</v>
      </c>
      <c r="H9220" s="135" t="s">
        <v>1496</v>
      </c>
      <c r="I9220" t="s">
        <v>1454</v>
      </c>
      <c r="J9220" s="20">
        <v>1</v>
      </c>
      <c r="K9220" s="20" t="s">
        <v>9</v>
      </c>
      <c r="L9220" t="s">
        <v>1464</v>
      </c>
      <c r="M9220" s="20">
        <v>0.22</v>
      </c>
      <c r="N9220" s="20">
        <v>1.28</v>
      </c>
      <c r="AE9220">
        <f t="shared" ref="AE9220:AE9283" si="144">YEAR(B9220)</f>
        <v>2007</v>
      </c>
    </row>
    <row r="9221" spans="1:31" x14ac:dyDescent="0.25">
      <c r="A9221" s="7">
        <v>9218</v>
      </c>
      <c r="B9221" s="8">
        <v>39189</v>
      </c>
      <c r="C9221" t="s">
        <v>3</v>
      </c>
      <c r="D9221" t="s">
        <v>202</v>
      </c>
      <c r="E9221" t="s">
        <v>9</v>
      </c>
      <c r="F9221" t="s">
        <v>381</v>
      </c>
      <c r="G9221" t="s">
        <v>14</v>
      </c>
      <c r="H9221" s="135" t="s">
        <v>1496</v>
      </c>
      <c r="I9221" t="s">
        <v>1456</v>
      </c>
      <c r="J9221" s="20">
        <v>28</v>
      </c>
      <c r="K9221" s="20" t="s">
        <v>1465</v>
      </c>
      <c r="L9221" t="s">
        <v>1466</v>
      </c>
      <c r="M9221" s="20">
        <v>7</v>
      </c>
      <c r="N9221" s="20">
        <v>7</v>
      </c>
      <c r="O9221" t="s">
        <v>3</v>
      </c>
      <c r="P9221" s="13" t="s">
        <v>162</v>
      </c>
      <c r="Q9221" t="s">
        <v>9</v>
      </c>
      <c r="R9221" t="s">
        <v>365</v>
      </c>
      <c r="S9221" t="s">
        <v>1465</v>
      </c>
      <c r="U9221" t="s">
        <v>1465</v>
      </c>
      <c r="W9221" t="s">
        <v>1465</v>
      </c>
      <c r="Y9221" t="s">
        <v>1465</v>
      </c>
      <c r="AA9221" t="s">
        <v>1465</v>
      </c>
      <c r="AC9221" t="s">
        <v>1465</v>
      </c>
      <c r="AE9221">
        <f t="shared" si="144"/>
        <v>2007</v>
      </c>
    </row>
    <row r="9222" spans="1:31" x14ac:dyDescent="0.25">
      <c r="A9222" s="7">
        <v>9219</v>
      </c>
      <c r="B9222" s="8">
        <v>39189</v>
      </c>
      <c r="C9222" t="s">
        <v>3</v>
      </c>
      <c r="D9222" t="s">
        <v>824</v>
      </c>
      <c r="E9222" t="s">
        <v>9</v>
      </c>
      <c r="F9222" t="s">
        <v>338</v>
      </c>
      <c r="G9222" t="s">
        <v>17</v>
      </c>
      <c r="H9222" s="135" t="s">
        <v>1496</v>
      </c>
      <c r="I9222" t="s">
        <v>1456</v>
      </c>
      <c r="J9222" s="20">
        <v>21</v>
      </c>
      <c r="K9222" s="20" t="s">
        <v>1465</v>
      </c>
      <c r="L9222" t="s">
        <v>1466</v>
      </c>
      <c r="M9222" s="20">
        <v>5.25</v>
      </c>
      <c r="N9222" s="20">
        <v>5.25</v>
      </c>
      <c r="O9222" t="s">
        <v>3</v>
      </c>
      <c r="P9222" s="13" t="s">
        <v>830</v>
      </c>
      <c r="Q9222" t="s">
        <v>3</v>
      </c>
      <c r="R9222" t="s">
        <v>568</v>
      </c>
      <c r="S9222" t="s">
        <v>1465</v>
      </c>
      <c r="U9222" t="s">
        <v>1465</v>
      </c>
      <c r="W9222" t="s">
        <v>1465</v>
      </c>
      <c r="Y9222" t="s">
        <v>1465</v>
      </c>
      <c r="AA9222" t="s">
        <v>1465</v>
      </c>
      <c r="AC9222" t="s">
        <v>1465</v>
      </c>
      <c r="AE9222">
        <f t="shared" si="144"/>
        <v>2007</v>
      </c>
    </row>
    <row r="9223" spans="1:31" x14ac:dyDescent="0.25">
      <c r="A9223" s="7">
        <v>9220</v>
      </c>
      <c r="B9223" s="8">
        <v>39189</v>
      </c>
      <c r="C9223" t="s">
        <v>3</v>
      </c>
      <c r="D9223" t="s">
        <v>830</v>
      </c>
      <c r="E9223" t="s">
        <v>9</v>
      </c>
      <c r="F9223" t="s">
        <v>767</v>
      </c>
      <c r="G9223" t="s">
        <v>870</v>
      </c>
      <c r="H9223" s="135" t="s">
        <v>1496</v>
      </c>
      <c r="I9223" t="s">
        <v>1454</v>
      </c>
      <c r="J9223" s="20">
        <v>40</v>
      </c>
      <c r="K9223" s="20" t="s">
        <v>3</v>
      </c>
      <c r="L9223" t="s">
        <v>1464</v>
      </c>
      <c r="M9223" s="20">
        <v>12.2</v>
      </c>
      <c r="N9223" s="20">
        <v>8.8000000000000007</v>
      </c>
      <c r="AE9223">
        <f t="shared" si="144"/>
        <v>2007</v>
      </c>
    </row>
    <row r="9224" spans="1:31" x14ac:dyDescent="0.25">
      <c r="A9224" s="7">
        <v>9221</v>
      </c>
      <c r="B9224" s="8">
        <v>39189</v>
      </c>
      <c r="C9224" t="s">
        <v>3</v>
      </c>
      <c r="D9224" t="s">
        <v>708</v>
      </c>
      <c r="E9224" t="s">
        <v>9</v>
      </c>
      <c r="F9224" t="s">
        <v>690</v>
      </c>
      <c r="G9224" t="s">
        <v>648</v>
      </c>
      <c r="H9224" s="135" t="s">
        <v>2470</v>
      </c>
      <c r="I9224" t="s">
        <v>1454</v>
      </c>
      <c r="J9224" s="20">
        <v>30</v>
      </c>
      <c r="K9224" s="20" t="s">
        <v>9</v>
      </c>
      <c r="L9224" t="s">
        <v>1463</v>
      </c>
      <c r="M9224" s="20">
        <v>7.2</v>
      </c>
      <c r="N9224" s="20">
        <v>8.8000000000000007</v>
      </c>
      <c r="AE9224">
        <f t="shared" si="144"/>
        <v>2007</v>
      </c>
    </row>
    <row r="9225" spans="1:31" x14ac:dyDescent="0.25">
      <c r="A9225" s="7">
        <v>9222</v>
      </c>
      <c r="B9225" s="8">
        <v>39190</v>
      </c>
      <c r="C9225" t="s">
        <v>3</v>
      </c>
      <c r="D9225" t="s">
        <v>779</v>
      </c>
      <c r="E9225" t="s">
        <v>9</v>
      </c>
      <c r="F9225" t="s">
        <v>833</v>
      </c>
      <c r="G9225" t="s">
        <v>569</v>
      </c>
      <c r="H9225" s="135" t="s">
        <v>1659</v>
      </c>
      <c r="I9225" t="s">
        <v>1454</v>
      </c>
      <c r="J9225" s="20">
        <v>14</v>
      </c>
      <c r="K9225" s="20" t="s">
        <v>3</v>
      </c>
      <c r="L9225" t="s">
        <v>1464</v>
      </c>
      <c r="M9225" s="20">
        <v>4.92</v>
      </c>
      <c r="N9225" s="20">
        <v>3.08</v>
      </c>
      <c r="AE9225">
        <f t="shared" si="144"/>
        <v>2007</v>
      </c>
    </row>
    <row r="9226" spans="1:31" x14ac:dyDescent="0.25">
      <c r="A9226" s="7">
        <v>9223</v>
      </c>
      <c r="B9226" s="8">
        <v>39190</v>
      </c>
      <c r="C9226" t="s">
        <v>3</v>
      </c>
      <c r="D9226" t="s">
        <v>655</v>
      </c>
      <c r="E9226" t="s">
        <v>9</v>
      </c>
      <c r="F9226" t="s">
        <v>734</v>
      </c>
      <c r="G9226" t="s">
        <v>870</v>
      </c>
      <c r="H9226" s="135" t="s">
        <v>2471</v>
      </c>
      <c r="I9226" t="s">
        <v>1454</v>
      </c>
      <c r="J9226" s="20">
        <v>31</v>
      </c>
      <c r="K9226" s="20" t="s">
        <v>9</v>
      </c>
      <c r="L9226" t="s">
        <v>1464</v>
      </c>
      <c r="M9226" s="20">
        <v>6.82</v>
      </c>
      <c r="N9226" s="20">
        <v>9.68</v>
      </c>
      <c r="AE9226">
        <f t="shared" si="144"/>
        <v>2007</v>
      </c>
    </row>
    <row r="9227" spans="1:31" x14ac:dyDescent="0.25">
      <c r="A9227" s="7">
        <v>9224</v>
      </c>
      <c r="B9227" s="8">
        <v>39190</v>
      </c>
      <c r="C9227" t="s">
        <v>3</v>
      </c>
      <c r="D9227" t="s">
        <v>677</v>
      </c>
      <c r="E9227" t="s">
        <v>9</v>
      </c>
      <c r="F9227" t="s">
        <v>144</v>
      </c>
      <c r="G9227" t="s">
        <v>648</v>
      </c>
      <c r="H9227" s="135" t="s">
        <v>2095</v>
      </c>
      <c r="I9227" t="s">
        <v>1454</v>
      </c>
      <c r="J9227" s="20">
        <v>2</v>
      </c>
      <c r="K9227" s="20" t="s">
        <v>1465</v>
      </c>
      <c r="L9227" t="s">
        <v>1466</v>
      </c>
      <c r="M9227" s="20">
        <v>0.5</v>
      </c>
      <c r="N9227" s="20">
        <v>0.5</v>
      </c>
      <c r="AE9227">
        <f t="shared" si="144"/>
        <v>2007</v>
      </c>
    </row>
    <row r="9228" spans="1:31" x14ac:dyDescent="0.25">
      <c r="A9228" s="7">
        <v>9225</v>
      </c>
      <c r="B9228" s="8">
        <v>39190</v>
      </c>
      <c r="C9228" t="s">
        <v>3</v>
      </c>
      <c r="D9228" t="s">
        <v>859</v>
      </c>
      <c r="E9228" t="s">
        <v>9</v>
      </c>
      <c r="F9228" t="s">
        <v>678</v>
      </c>
      <c r="G9228" t="s">
        <v>648</v>
      </c>
      <c r="H9228" s="136" t="s">
        <v>1496</v>
      </c>
      <c r="I9228" t="s">
        <v>1455</v>
      </c>
      <c r="J9228" s="20">
        <v>18</v>
      </c>
      <c r="K9228" s="20" t="s">
        <v>1465</v>
      </c>
      <c r="L9228" t="s">
        <v>1466</v>
      </c>
      <c r="M9228" s="20">
        <v>2.25</v>
      </c>
      <c r="N9228" s="20">
        <v>2.25</v>
      </c>
      <c r="AE9228">
        <f t="shared" si="144"/>
        <v>2007</v>
      </c>
    </row>
    <row r="9229" spans="1:31" x14ac:dyDescent="0.25">
      <c r="A9229" s="7">
        <v>9226</v>
      </c>
      <c r="B9229" s="8">
        <v>39190</v>
      </c>
      <c r="C9229" t="s">
        <v>3</v>
      </c>
      <c r="D9229" t="s">
        <v>859</v>
      </c>
      <c r="E9229" t="s">
        <v>9</v>
      </c>
      <c r="F9229" t="s">
        <v>863</v>
      </c>
      <c r="G9229" t="s">
        <v>648</v>
      </c>
      <c r="H9229" s="136" t="s">
        <v>1496</v>
      </c>
      <c r="I9229" t="s">
        <v>1454</v>
      </c>
      <c r="J9229" s="20">
        <v>18</v>
      </c>
      <c r="K9229" s="20" t="s">
        <v>1465</v>
      </c>
      <c r="L9229" t="s">
        <v>1466</v>
      </c>
      <c r="M9229" s="20">
        <v>4.5</v>
      </c>
      <c r="N9229" s="20">
        <v>4.5</v>
      </c>
      <c r="AE9229">
        <f t="shared" si="144"/>
        <v>2007</v>
      </c>
    </row>
    <row r="9230" spans="1:31" x14ac:dyDescent="0.25">
      <c r="A9230" s="7">
        <v>9227</v>
      </c>
      <c r="B9230" s="8">
        <v>39190</v>
      </c>
      <c r="C9230" t="s">
        <v>3</v>
      </c>
      <c r="D9230" t="s">
        <v>854</v>
      </c>
      <c r="E9230" t="s">
        <v>9</v>
      </c>
      <c r="F9230" t="s">
        <v>787</v>
      </c>
      <c r="G9230" t="s">
        <v>569</v>
      </c>
      <c r="H9230" s="135" t="s">
        <v>1496</v>
      </c>
      <c r="I9230" t="s">
        <v>1455</v>
      </c>
      <c r="J9230" s="20">
        <v>25</v>
      </c>
      <c r="K9230" s="20" t="s">
        <v>9</v>
      </c>
      <c r="L9230" t="s">
        <v>1464</v>
      </c>
      <c r="M9230" s="20">
        <v>2.75</v>
      </c>
      <c r="N9230" s="20">
        <v>4</v>
      </c>
      <c r="AE9230">
        <f t="shared" si="144"/>
        <v>2007</v>
      </c>
    </row>
    <row r="9231" spans="1:31" x14ac:dyDescent="0.25">
      <c r="A9231" s="7">
        <v>9228</v>
      </c>
      <c r="B9231" s="8">
        <v>39190</v>
      </c>
      <c r="C9231" t="s">
        <v>3</v>
      </c>
      <c r="D9231" t="s">
        <v>733</v>
      </c>
      <c r="E9231" t="s">
        <v>9</v>
      </c>
      <c r="F9231" t="s">
        <v>787</v>
      </c>
      <c r="G9231" t="s">
        <v>569</v>
      </c>
      <c r="H9231" s="135" t="s">
        <v>1496</v>
      </c>
      <c r="I9231" t="s">
        <v>1454</v>
      </c>
      <c r="J9231" s="20">
        <v>16</v>
      </c>
      <c r="K9231" s="20" t="s">
        <v>1465</v>
      </c>
      <c r="L9231" t="s">
        <v>1466</v>
      </c>
      <c r="M9231" s="20">
        <v>4</v>
      </c>
      <c r="N9231" s="20">
        <v>4</v>
      </c>
      <c r="AE9231">
        <f t="shared" si="144"/>
        <v>2007</v>
      </c>
    </row>
    <row r="9232" spans="1:31" x14ac:dyDescent="0.25">
      <c r="A9232" s="7">
        <v>9229</v>
      </c>
      <c r="B9232" s="8">
        <v>39190</v>
      </c>
      <c r="C9232" t="s">
        <v>3</v>
      </c>
      <c r="D9232" t="s">
        <v>39</v>
      </c>
      <c r="E9232" t="s">
        <v>9</v>
      </c>
      <c r="F9232" t="s">
        <v>787</v>
      </c>
      <c r="G9232" t="s">
        <v>732</v>
      </c>
      <c r="H9232" s="135" t="s">
        <v>1496</v>
      </c>
      <c r="I9232" t="s">
        <v>1455</v>
      </c>
      <c r="J9232" s="20">
        <v>15</v>
      </c>
      <c r="K9232" s="20" t="s">
        <v>3</v>
      </c>
      <c r="L9232" t="s">
        <v>1464</v>
      </c>
      <c r="M9232" s="20">
        <v>2.6</v>
      </c>
      <c r="N9232" s="20">
        <v>1.65</v>
      </c>
      <c r="AE9232">
        <f t="shared" si="144"/>
        <v>2007</v>
      </c>
    </row>
    <row r="9233" spans="1:31" x14ac:dyDescent="0.25">
      <c r="A9233" s="7">
        <v>9230</v>
      </c>
      <c r="B9233" s="8">
        <v>39191</v>
      </c>
      <c r="C9233" t="s">
        <v>3</v>
      </c>
      <c r="D9233" t="s">
        <v>655</v>
      </c>
      <c r="E9233" t="s">
        <v>9</v>
      </c>
      <c r="F9233" t="s">
        <v>542</v>
      </c>
      <c r="G9233" t="s">
        <v>732</v>
      </c>
      <c r="H9233" s="135" t="s">
        <v>2472</v>
      </c>
      <c r="I9233" t="s">
        <v>1455</v>
      </c>
      <c r="J9233" s="20">
        <v>30</v>
      </c>
      <c r="K9233" s="20" t="s">
        <v>3</v>
      </c>
      <c r="L9233" t="s">
        <v>1464</v>
      </c>
      <c r="M9233" s="20">
        <v>4.7</v>
      </c>
      <c r="N9233" s="20">
        <v>3.3</v>
      </c>
      <c r="AE9233">
        <f t="shared" si="144"/>
        <v>2007</v>
      </c>
    </row>
    <row r="9234" spans="1:31" x14ac:dyDescent="0.25">
      <c r="A9234" s="7">
        <v>9231</v>
      </c>
      <c r="B9234" s="8">
        <v>39191</v>
      </c>
      <c r="C9234" t="s">
        <v>3</v>
      </c>
      <c r="D9234" t="s">
        <v>859</v>
      </c>
      <c r="E9234" t="s">
        <v>9</v>
      </c>
      <c r="F9234" t="s">
        <v>678</v>
      </c>
      <c r="G9234" t="s">
        <v>648</v>
      </c>
      <c r="H9234" s="135" t="s">
        <v>1833</v>
      </c>
      <c r="I9234" t="s">
        <v>1455</v>
      </c>
      <c r="J9234" s="20">
        <v>4</v>
      </c>
      <c r="K9234" s="20" t="s">
        <v>1465</v>
      </c>
      <c r="L9234" t="s">
        <v>1466</v>
      </c>
      <c r="M9234" s="20">
        <v>0.5</v>
      </c>
      <c r="N9234" s="20">
        <v>0.5</v>
      </c>
      <c r="AE9234">
        <f t="shared" si="144"/>
        <v>2007</v>
      </c>
    </row>
    <row r="9235" spans="1:31" x14ac:dyDescent="0.25">
      <c r="A9235" s="7">
        <v>9232</v>
      </c>
      <c r="B9235" s="8">
        <v>39191</v>
      </c>
      <c r="C9235" t="s">
        <v>3</v>
      </c>
      <c r="D9235" t="s">
        <v>756</v>
      </c>
      <c r="E9235" t="s">
        <v>9</v>
      </c>
      <c r="F9235" t="s">
        <v>836</v>
      </c>
      <c r="G9235" t="s">
        <v>648</v>
      </c>
      <c r="H9235" s="136" t="s">
        <v>1496</v>
      </c>
      <c r="I9235" t="s">
        <v>1454</v>
      </c>
      <c r="J9235" s="20">
        <v>23</v>
      </c>
      <c r="K9235" s="20" t="s">
        <v>1465</v>
      </c>
      <c r="L9235" t="s">
        <v>1466</v>
      </c>
      <c r="M9235" s="20">
        <v>5.75</v>
      </c>
      <c r="N9235" s="20">
        <v>5.75</v>
      </c>
      <c r="AE9235">
        <f t="shared" si="144"/>
        <v>2007</v>
      </c>
    </row>
    <row r="9236" spans="1:31" x14ac:dyDescent="0.25">
      <c r="A9236" s="7">
        <v>9233</v>
      </c>
      <c r="B9236" s="8">
        <v>39192</v>
      </c>
      <c r="C9236" t="s">
        <v>3</v>
      </c>
      <c r="D9236" t="s">
        <v>854</v>
      </c>
      <c r="E9236" t="s">
        <v>9</v>
      </c>
      <c r="F9236" t="s">
        <v>852</v>
      </c>
      <c r="G9236" t="s">
        <v>569</v>
      </c>
      <c r="H9236" s="135" t="s">
        <v>1674</v>
      </c>
      <c r="I9236" t="s">
        <v>1454</v>
      </c>
      <c r="J9236" s="20">
        <v>21</v>
      </c>
      <c r="K9236" s="20" t="s">
        <v>9</v>
      </c>
      <c r="L9236" t="s">
        <v>1464</v>
      </c>
      <c r="M9236" s="20">
        <v>4.62</v>
      </c>
      <c r="N9236" s="20">
        <v>6.88</v>
      </c>
      <c r="AE9236">
        <f t="shared" si="144"/>
        <v>2007</v>
      </c>
    </row>
    <row r="9237" spans="1:31" x14ac:dyDescent="0.25">
      <c r="A9237" s="7">
        <v>9234</v>
      </c>
      <c r="B9237" s="8">
        <v>39192</v>
      </c>
      <c r="C9237" t="s">
        <v>3</v>
      </c>
      <c r="D9237" t="s">
        <v>735</v>
      </c>
      <c r="E9237" t="s">
        <v>9</v>
      </c>
      <c r="F9237" t="s">
        <v>839</v>
      </c>
      <c r="G9237" t="s">
        <v>870</v>
      </c>
      <c r="H9237" s="135" t="s">
        <v>2473</v>
      </c>
      <c r="I9237" t="s">
        <v>1454</v>
      </c>
      <c r="J9237" s="20">
        <v>13</v>
      </c>
      <c r="K9237" s="20" t="s">
        <v>3</v>
      </c>
      <c r="L9237" t="s">
        <v>1464</v>
      </c>
      <c r="M9237" s="20">
        <v>4.6400000000000006</v>
      </c>
      <c r="N9237" s="20">
        <v>2.86</v>
      </c>
      <c r="AE9237">
        <f t="shared" si="144"/>
        <v>2007</v>
      </c>
    </row>
    <row r="9238" spans="1:31" x14ac:dyDescent="0.25">
      <c r="A9238" s="7">
        <v>9235</v>
      </c>
      <c r="B9238" s="8">
        <v>39193</v>
      </c>
      <c r="C9238" t="s">
        <v>3</v>
      </c>
      <c r="D9238" t="s">
        <v>667</v>
      </c>
      <c r="E9238" t="s">
        <v>9</v>
      </c>
      <c r="F9238" t="s">
        <v>872</v>
      </c>
      <c r="G9238" t="s">
        <v>648</v>
      </c>
      <c r="H9238" s="9" t="s">
        <v>1797</v>
      </c>
      <c r="I9238" t="s">
        <v>1458</v>
      </c>
      <c r="J9238" s="20">
        <v>10</v>
      </c>
      <c r="K9238" s="20" t="s">
        <v>3</v>
      </c>
      <c r="L9238" t="s">
        <v>1464</v>
      </c>
      <c r="M9238" s="20">
        <v>10</v>
      </c>
      <c r="N9238" s="20">
        <v>30</v>
      </c>
      <c r="AE9238">
        <f t="shared" si="144"/>
        <v>2007</v>
      </c>
    </row>
    <row r="9239" spans="1:31" x14ac:dyDescent="0.25">
      <c r="A9239" s="7">
        <v>9236</v>
      </c>
      <c r="B9239" s="8">
        <v>39193</v>
      </c>
      <c r="C9239" t="s">
        <v>3</v>
      </c>
      <c r="D9239" t="s">
        <v>459</v>
      </c>
      <c r="E9239" t="s">
        <v>9</v>
      </c>
      <c r="F9239" t="s">
        <v>126</v>
      </c>
      <c r="G9239" t="s">
        <v>732</v>
      </c>
      <c r="H9239" s="135" t="s">
        <v>2355</v>
      </c>
      <c r="I9239" t="s">
        <v>1454</v>
      </c>
      <c r="J9239" s="20">
        <v>38</v>
      </c>
      <c r="K9239" s="20" t="s">
        <v>9</v>
      </c>
      <c r="L9239" t="s">
        <v>1464</v>
      </c>
      <c r="M9239" s="20">
        <v>8.36</v>
      </c>
      <c r="N9239" s="20">
        <v>11.64</v>
      </c>
      <c r="AE9239">
        <f t="shared" si="144"/>
        <v>2007</v>
      </c>
    </row>
    <row r="9240" spans="1:31" x14ac:dyDescent="0.25">
      <c r="A9240" s="7">
        <v>9237</v>
      </c>
      <c r="B9240" s="8">
        <v>39194</v>
      </c>
      <c r="C9240" t="s">
        <v>3</v>
      </c>
      <c r="D9240" t="s">
        <v>168</v>
      </c>
      <c r="E9240" t="s">
        <v>9</v>
      </c>
      <c r="F9240" t="s">
        <v>667</v>
      </c>
      <c r="G9240" t="s">
        <v>24</v>
      </c>
      <c r="H9240" s="136" t="s">
        <v>1496</v>
      </c>
      <c r="I9240" t="s">
        <v>1456</v>
      </c>
      <c r="J9240" s="20">
        <v>29</v>
      </c>
      <c r="K9240" s="20" t="s">
        <v>1465</v>
      </c>
      <c r="L9240" t="s">
        <v>1466</v>
      </c>
      <c r="M9240" s="20">
        <v>7.25</v>
      </c>
      <c r="N9240" s="20">
        <v>7.25</v>
      </c>
      <c r="O9240" t="s">
        <v>9</v>
      </c>
      <c r="P9240" s="13" t="s">
        <v>365</v>
      </c>
      <c r="Q9240" t="s">
        <v>9</v>
      </c>
      <c r="R9240" t="s">
        <v>381</v>
      </c>
      <c r="S9240" t="s">
        <v>3</v>
      </c>
      <c r="T9240" t="s">
        <v>202</v>
      </c>
      <c r="U9240" t="s">
        <v>3</v>
      </c>
      <c r="V9240" t="s">
        <v>162</v>
      </c>
      <c r="W9240" t="s">
        <v>3</v>
      </c>
      <c r="X9240" t="s">
        <v>830</v>
      </c>
      <c r="Y9240" t="s">
        <v>1465</v>
      </c>
      <c r="AA9240" t="s">
        <v>1465</v>
      </c>
      <c r="AC9240" t="s">
        <v>1465</v>
      </c>
      <c r="AE9240">
        <f t="shared" si="144"/>
        <v>2007</v>
      </c>
    </row>
    <row r="9241" spans="1:31" x14ac:dyDescent="0.25">
      <c r="A9241" s="7">
        <v>9238</v>
      </c>
      <c r="B9241" s="8">
        <v>39194</v>
      </c>
      <c r="C9241" t="s">
        <v>3</v>
      </c>
      <c r="D9241" t="s">
        <v>49</v>
      </c>
      <c r="E9241" t="s">
        <v>9</v>
      </c>
      <c r="F9241" t="s">
        <v>860</v>
      </c>
      <c r="G9241" t="s">
        <v>732</v>
      </c>
      <c r="H9241" s="135" t="s">
        <v>1496</v>
      </c>
      <c r="I9241" t="s">
        <v>1454</v>
      </c>
      <c r="J9241" s="20">
        <v>18</v>
      </c>
      <c r="K9241" s="20" t="s">
        <v>9</v>
      </c>
      <c r="L9241" t="s">
        <v>1463</v>
      </c>
      <c r="M9241" s="20">
        <v>4.32</v>
      </c>
      <c r="N9241" s="20">
        <v>5.68</v>
      </c>
      <c r="AE9241">
        <f t="shared" si="144"/>
        <v>2007</v>
      </c>
    </row>
    <row r="9242" spans="1:31" x14ac:dyDescent="0.25">
      <c r="A9242" s="7">
        <v>9239</v>
      </c>
      <c r="B9242" s="8">
        <v>39194</v>
      </c>
      <c r="C9242" t="s">
        <v>3</v>
      </c>
      <c r="D9242" t="s">
        <v>677</v>
      </c>
      <c r="E9242" t="s">
        <v>9</v>
      </c>
      <c r="F9242" t="s">
        <v>624</v>
      </c>
      <c r="G9242" t="s">
        <v>648</v>
      </c>
      <c r="H9242" s="9" t="s">
        <v>1797</v>
      </c>
      <c r="I9242" t="s">
        <v>1454</v>
      </c>
      <c r="J9242" s="20">
        <v>84</v>
      </c>
      <c r="K9242" s="20" t="s">
        <v>9</v>
      </c>
      <c r="L9242" t="s">
        <v>1464</v>
      </c>
      <c r="M9242" s="20">
        <v>18.48</v>
      </c>
      <c r="N9242" s="20">
        <v>24.52</v>
      </c>
      <c r="AE9242">
        <f t="shared" si="144"/>
        <v>2007</v>
      </c>
    </row>
    <row r="9243" spans="1:31" x14ac:dyDescent="0.25">
      <c r="A9243" s="7">
        <v>9240</v>
      </c>
      <c r="B9243" s="8">
        <v>39195</v>
      </c>
      <c r="C9243" t="s">
        <v>3</v>
      </c>
      <c r="D9243" t="s">
        <v>871</v>
      </c>
      <c r="E9243" t="s">
        <v>9</v>
      </c>
      <c r="F9243" t="s">
        <v>817</v>
      </c>
      <c r="G9243" t="s">
        <v>14</v>
      </c>
      <c r="H9243" s="135" t="s">
        <v>1516</v>
      </c>
      <c r="I9243" t="s">
        <v>1454</v>
      </c>
      <c r="J9243" s="20">
        <v>12</v>
      </c>
      <c r="K9243" s="20" t="s">
        <v>9</v>
      </c>
      <c r="L9243" t="s">
        <v>1464</v>
      </c>
      <c r="M9243" s="20">
        <v>2.64</v>
      </c>
      <c r="N9243" s="20">
        <v>4.3599999999999994</v>
      </c>
      <c r="AE9243">
        <f t="shared" si="144"/>
        <v>2007</v>
      </c>
    </row>
    <row r="9244" spans="1:31" x14ac:dyDescent="0.25">
      <c r="A9244" s="7">
        <v>9241</v>
      </c>
      <c r="B9244" s="8">
        <v>39195</v>
      </c>
      <c r="C9244" t="s">
        <v>3</v>
      </c>
      <c r="D9244" t="s">
        <v>568</v>
      </c>
      <c r="E9244" t="s">
        <v>9</v>
      </c>
      <c r="F9244" t="s">
        <v>787</v>
      </c>
      <c r="G9244" t="s">
        <v>11</v>
      </c>
      <c r="H9244" s="135" t="s">
        <v>1498</v>
      </c>
      <c r="I9244" t="s">
        <v>1455</v>
      </c>
      <c r="J9244" s="20">
        <v>12</v>
      </c>
      <c r="K9244" s="20" t="s">
        <v>3</v>
      </c>
      <c r="L9244" t="s">
        <v>1464</v>
      </c>
      <c r="M9244" s="20">
        <v>2.1799999999999997</v>
      </c>
      <c r="N9244" s="20">
        <v>1.32</v>
      </c>
      <c r="AE9244">
        <f t="shared" si="144"/>
        <v>2007</v>
      </c>
    </row>
    <row r="9245" spans="1:31" x14ac:dyDescent="0.25">
      <c r="A9245" s="7">
        <v>9242</v>
      </c>
      <c r="B9245" s="8">
        <v>39196</v>
      </c>
      <c r="C9245" t="s">
        <v>3</v>
      </c>
      <c r="D9245" t="s">
        <v>868</v>
      </c>
      <c r="E9245" t="s">
        <v>9</v>
      </c>
      <c r="F9245" t="s">
        <v>843</v>
      </c>
      <c r="G9245" t="s">
        <v>648</v>
      </c>
      <c r="H9245" s="135" t="s">
        <v>2062</v>
      </c>
      <c r="I9245" t="s">
        <v>1454</v>
      </c>
      <c r="J9245" s="20">
        <v>47</v>
      </c>
      <c r="K9245" s="20" t="s">
        <v>1465</v>
      </c>
      <c r="L9245" t="s">
        <v>1466</v>
      </c>
      <c r="M9245" s="20">
        <v>11.75</v>
      </c>
      <c r="N9245" s="20">
        <v>11.75</v>
      </c>
      <c r="AE9245">
        <f t="shared" si="144"/>
        <v>2007</v>
      </c>
    </row>
    <row r="9246" spans="1:31" x14ac:dyDescent="0.25">
      <c r="A9246" s="7">
        <v>9243</v>
      </c>
      <c r="B9246" s="8">
        <v>39196</v>
      </c>
      <c r="C9246" t="s">
        <v>3</v>
      </c>
      <c r="D9246" t="s">
        <v>766</v>
      </c>
      <c r="E9246" t="s">
        <v>9</v>
      </c>
      <c r="F9246" t="s">
        <v>348</v>
      </c>
      <c r="G9246" t="s">
        <v>648</v>
      </c>
      <c r="H9246" s="136" t="s">
        <v>2474</v>
      </c>
      <c r="I9246" t="s">
        <v>1456</v>
      </c>
      <c r="J9246" s="20">
        <v>68</v>
      </c>
      <c r="K9246" s="20" t="s">
        <v>3</v>
      </c>
      <c r="L9246" t="s">
        <v>1464</v>
      </c>
      <c r="M9246" s="20">
        <v>20.04</v>
      </c>
      <c r="N9246" s="20">
        <v>14.96</v>
      </c>
      <c r="O9246" t="s">
        <v>3</v>
      </c>
      <c r="P9246" s="13" t="s">
        <v>711</v>
      </c>
      <c r="Q9246" t="s">
        <v>3</v>
      </c>
      <c r="R9246" t="s">
        <v>281</v>
      </c>
      <c r="S9246" t="s">
        <v>3</v>
      </c>
      <c r="T9246" t="s">
        <v>546</v>
      </c>
      <c r="U9246" t="s">
        <v>3</v>
      </c>
      <c r="V9246" t="s">
        <v>250</v>
      </c>
      <c r="W9246" t="s">
        <v>9</v>
      </c>
      <c r="X9246" t="s">
        <v>427</v>
      </c>
      <c r="Y9246" t="s">
        <v>9</v>
      </c>
      <c r="Z9246" t="s">
        <v>687</v>
      </c>
      <c r="AA9246" t="s">
        <v>9</v>
      </c>
      <c r="AB9246" t="s">
        <v>275</v>
      </c>
      <c r="AC9246" t="s">
        <v>1465</v>
      </c>
      <c r="AE9246">
        <f t="shared" si="144"/>
        <v>2007</v>
      </c>
    </row>
    <row r="9247" spans="1:31" x14ac:dyDescent="0.25">
      <c r="A9247" s="7">
        <v>9244</v>
      </c>
      <c r="B9247" s="8">
        <v>39196</v>
      </c>
      <c r="C9247" t="s">
        <v>3</v>
      </c>
      <c r="D9247" t="s">
        <v>295</v>
      </c>
      <c r="E9247" t="s">
        <v>9</v>
      </c>
      <c r="F9247" t="s">
        <v>585</v>
      </c>
      <c r="G9247" t="s">
        <v>648</v>
      </c>
      <c r="H9247" s="9" t="s">
        <v>2475</v>
      </c>
      <c r="I9247" t="s">
        <v>1454</v>
      </c>
      <c r="J9247" s="20">
        <v>102</v>
      </c>
      <c r="K9247" s="20" t="s">
        <v>3</v>
      </c>
      <c r="L9247" t="s">
        <v>1464</v>
      </c>
      <c r="M9247" s="20">
        <v>29.56</v>
      </c>
      <c r="N9247" s="20">
        <v>22.44</v>
      </c>
      <c r="AE9247">
        <f t="shared" si="144"/>
        <v>2007</v>
      </c>
    </row>
    <row r="9248" spans="1:31" x14ac:dyDescent="0.25">
      <c r="A9248" s="7">
        <v>9245</v>
      </c>
      <c r="B9248" s="8">
        <v>39196</v>
      </c>
      <c r="C9248" t="s">
        <v>3</v>
      </c>
      <c r="D9248" t="s">
        <v>711</v>
      </c>
      <c r="E9248" t="s">
        <v>9</v>
      </c>
      <c r="F9248" t="s">
        <v>805</v>
      </c>
      <c r="G9248" t="s">
        <v>648</v>
      </c>
      <c r="H9248" s="136" t="s">
        <v>1496</v>
      </c>
      <c r="I9248" t="s">
        <v>1454</v>
      </c>
      <c r="J9248" s="20">
        <v>35</v>
      </c>
      <c r="K9248" s="20" t="s">
        <v>3</v>
      </c>
      <c r="L9248" t="s">
        <v>1464</v>
      </c>
      <c r="M9248" s="20">
        <v>10.8</v>
      </c>
      <c r="N9248" s="20">
        <v>7.7</v>
      </c>
      <c r="AE9248">
        <f t="shared" si="144"/>
        <v>2007</v>
      </c>
    </row>
    <row r="9249" spans="1:31" x14ac:dyDescent="0.25">
      <c r="A9249" s="7">
        <v>9246</v>
      </c>
      <c r="B9249" s="8">
        <v>39196</v>
      </c>
      <c r="C9249" t="s">
        <v>3</v>
      </c>
      <c r="D9249" t="s">
        <v>711</v>
      </c>
      <c r="E9249" t="s">
        <v>9</v>
      </c>
      <c r="F9249" t="s">
        <v>30</v>
      </c>
      <c r="G9249" t="s">
        <v>648</v>
      </c>
      <c r="H9249" s="9" t="s">
        <v>1797</v>
      </c>
      <c r="I9249" t="s">
        <v>1456</v>
      </c>
      <c r="J9249" s="20">
        <v>27</v>
      </c>
      <c r="K9249" s="20" t="s">
        <v>3</v>
      </c>
      <c r="L9249" t="s">
        <v>1464</v>
      </c>
      <c r="M9249" s="20">
        <v>8.56</v>
      </c>
      <c r="N9249" s="20">
        <v>5.9399999999999995</v>
      </c>
      <c r="O9249" t="s">
        <v>3</v>
      </c>
      <c r="P9249" s="13" t="s">
        <v>546</v>
      </c>
      <c r="Q9249" t="s">
        <v>3</v>
      </c>
      <c r="R9249" t="s">
        <v>766</v>
      </c>
      <c r="S9249" t="s">
        <v>3</v>
      </c>
      <c r="T9249" t="s">
        <v>250</v>
      </c>
      <c r="U9249" t="s">
        <v>3</v>
      </c>
      <c r="V9249" t="s">
        <v>281</v>
      </c>
      <c r="W9249" t="s">
        <v>9</v>
      </c>
      <c r="X9249" t="s">
        <v>611</v>
      </c>
      <c r="Y9249" t="s">
        <v>9</v>
      </c>
      <c r="Z9249" t="s">
        <v>724</v>
      </c>
      <c r="AA9249" t="s">
        <v>9</v>
      </c>
      <c r="AB9249" t="s">
        <v>78</v>
      </c>
      <c r="AC9249" t="s">
        <v>1465</v>
      </c>
      <c r="AE9249">
        <f t="shared" si="144"/>
        <v>2007</v>
      </c>
    </row>
    <row r="9250" spans="1:31" x14ac:dyDescent="0.25">
      <c r="A9250" s="7">
        <v>9247</v>
      </c>
      <c r="B9250" s="8">
        <v>39196</v>
      </c>
      <c r="C9250" t="s">
        <v>3</v>
      </c>
      <c r="D9250" t="s">
        <v>791</v>
      </c>
      <c r="E9250" t="s">
        <v>9</v>
      </c>
      <c r="F9250" t="s">
        <v>585</v>
      </c>
      <c r="G9250" t="s">
        <v>861</v>
      </c>
      <c r="H9250" s="135" t="s">
        <v>2437</v>
      </c>
      <c r="I9250" t="s">
        <v>1454</v>
      </c>
      <c r="J9250" s="20">
        <v>16</v>
      </c>
      <c r="K9250" s="20" t="s">
        <v>9</v>
      </c>
      <c r="L9250" t="s">
        <v>1464</v>
      </c>
      <c r="M9250" s="20">
        <v>3.52</v>
      </c>
      <c r="N9250" s="20">
        <v>5.48</v>
      </c>
      <c r="AE9250">
        <f t="shared" si="144"/>
        <v>2007</v>
      </c>
    </row>
    <row r="9251" spans="1:31" x14ac:dyDescent="0.25">
      <c r="A9251" s="7">
        <v>9248</v>
      </c>
      <c r="B9251" s="8">
        <v>39196</v>
      </c>
      <c r="C9251" t="s">
        <v>3</v>
      </c>
      <c r="D9251" t="s">
        <v>295</v>
      </c>
      <c r="E9251" t="s">
        <v>9</v>
      </c>
      <c r="F9251" t="s">
        <v>585</v>
      </c>
      <c r="G9251" t="s">
        <v>861</v>
      </c>
      <c r="H9251" s="9" t="s">
        <v>2461</v>
      </c>
      <c r="I9251" t="s">
        <v>1454</v>
      </c>
      <c r="J9251" s="20">
        <v>16</v>
      </c>
      <c r="K9251" s="20" t="s">
        <v>9</v>
      </c>
      <c r="L9251" t="s">
        <v>1463</v>
      </c>
      <c r="M9251" s="20">
        <v>3.84</v>
      </c>
      <c r="N9251" s="20">
        <v>5.16</v>
      </c>
      <c r="AE9251">
        <f t="shared" si="144"/>
        <v>2007</v>
      </c>
    </row>
    <row r="9252" spans="1:31" x14ac:dyDescent="0.25">
      <c r="A9252" s="7">
        <v>9249</v>
      </c>
      <c r="B9252" s="8">
        <v>39196</v>
      </c>
      <c r="C9252" t="s">
        <v>3</v>
      </c>
      <c r="D9252" t="s">
        <v>295</v>
      </c>
      <c r="E9252" t="s">
        <v>9</v>
      </c>
      <c r="F9252" t="s">
        <v>585</v>
      </c>
      <c r="G9252" t="s">
        <v>861</v>
      </c>
      <c r="H9252" s="9" t="s">
        <v>2476</v>
      </c>
      <c r="I9252" t="s">
        <v>1454</v>
      </c>
      <c r="J9252" s="20">
        <v>36</v>
      </c>
      <c r="K9252" s="20" t="s">
        <v>9</v>
      </c>
      <c r="L9252" t="s">
        <v>1464</v>
      </c>
      <c r="M9252" s="20">
        <v>7.92</v>
      </c>
      <c r="N9252" s="20">
        <v>11.08</v>
      </c>
      <c r="AE9252">
        <f t="shared" si="144"/>
        <v>2007</v>
      </c>
    </row>
    <row r="9253" spans="1:31" x14ac:dyDescent="0.25">
      <c r="A9253" s="7">
        <v>9250</v>
      </c>
      <c r="B9253" s="8">
        <v>39196</v>
      </c>
      <c r="C9253" t="s">
        <v>3</v>
      </c>
      <c r="D9253" t="s">
        <v>295</v>
      </c>
      <c r="E9253" t="s">
        <v>9</v>
      </c>
      <c r="F9253" t="s">
        <v>585</v>
      </c>
      <c r="G9253" t="s">
        <v>861</v>
      </c>
      <c r="H9253" s="9" t="s">
        <v>2441</v>
      </c>
      <c r="I9253" t="s">
        <v>1454</v>
      </c>
      <c r="J9253" s="20">
        <v>17</v>
      </c>
      <c r="K9253" s="20" t="s">
        <v>9</v>
      </c>
      <c r="L9253" t="s">
        <v>1464</v>
      </c>
      <c r="M9253" s="20">
        <v>3.74</v>
      </c>
      <c r="N9253" s="20">
        <v>5.76</v>
      </c>
      <c r="AE9253">
        <f t="shared" si="144"/>
        <v>2007</v>
      </c>
    </row>
    <row r="9254" spans="1:31" x14ac:dyDescent="0.25">
      <c r="A9254" s="7">
        <v>9251</v>
      </c>
      <c r="B9254" s="8">
        <v>39196</v>
      </c>
      <c r="C9254" t="s">
        <v>3</v>
      </c>
      <c r="D9254" t="s">
        <v>295</v>
      </c>
      <c r="E9254" t="s">
        <v>9</v>
      </c>
      <c r="F9254" t="s">
        <v>585</v>
      </c>
      <c r="G9254" t="s">
        <v>861</v>
      </c>
      <c r="H9254" s="9" t="s">
        <v>2477</v>
      </c>
      <c r="I9254" t="s">
        <v>1454</v>
      </c>
      <c r="J9254" s="20">
        <v>7</v>
      </c>
      <c r="K9254" s="20" t="s">
        <v>9</v>
      </c>
      <c r="L9254" t="s">
        <v>1464</v>
      </c>
      <c r="M9254" s="20">
        <v>1.54</v>
      </c>
      <c r="N9254" s="20">
        <v>2.96</v>
      </c>
      <c r="AE9254">
        <f t="shared" si="144"/>
        <v>2007</v>
      </c>
    </row>
    <row r="9255" spans="1:31" x14ac:dyDescent="0.25">
      <c r="A9255" s="7">
        <v>9252</v>
      </c>
      <c r="B9255" s="8">
        <v>39197</v>
      </c>
      <c r="C9255" t="s">
        <v>3</v>
      </c>
      <c r="D9255" t="s">
        <v>791</v>
      </c>
      <c r="E9255" t="s">
        <v>9</v>
      </c>
      <c r="F9255" t="s">
        <v>805</v>
      </c>
      <c r="G9255" t="s">
        <v>377</v>
      </c>
      <c r="H9255" s="136" t="s">
        <v>1598</v>
      </c>
      <c r="I9255" t="s">
        <v>1454</v>
      </c>
      <c r="J9255" s="20">
        <v>20</v>
      </c>
      <c r="K9255" s="20" t="s">
        <v>9</v>
      </c>
      <c r="L9255" t="s">
        <v>1463</v>
      </c>
      <c r="M9255" s="20">
        <v>4.8</v>
      </c>
      <c r="N9255" s="20">
        <v>6.2</v>
      </c>
      <c r="AE9255">
        <f t="shared" si="144"/>
        <v>2007</v>
      </c>
    </row>
    <row r="9256" spans="1:31" x14ac:dyDescent="0.25">
      <c r="A9256" s="7">
        <v>9253</v>
      </c>
      <c r="B9256" s="8">
        <v>39197</v>
      </c>
      <c r="C9256" t="s">
        <v>3</v>
      </c>
      <c r="D9256" t="s">
        <v>459</v>
      </c>
      <c r="E9256" t="s">
        <v>9</v>
      </c>
      <c r="F9256" t="s">
        <v>126</v>
      </c>
      <c r="G9256" t="s">
        <v>732</v>
      </c>
      <c r="H9256" s="135" t="s">
        <v>2284</v>
      </c>
      <c r="I9256" t="s">
        <v>1454</v>
      </c>
      <c r="J9256" s="20">
        <v>18</v>
      </c>
      <c r="K9256" s="20" t="s">
        <v>1465</v>
      </c>
      <c r="L9256" t="s">
        <v>1466</v>
      </c>
      <c r="M9256" s="20">
        <v>4.5</v>
      </c>
      <c r="N9256" s="20">
        <v>4.5</v>
      </c>
      <c r="AE9256">
        <f t="shared" si="144"/>
        <v>2007</v>
      </c>
    </row>
    <row r="9257" spans="1:31" x14ac:dyDescent="0.25">
      <c r="A9257" s="7">
        <v>9254</v>
      </c>
      <c r="B9257" s="8">
        <v>39198</v>
      </c>
      <c r="C9257" t="s">
        <v>3</v>
      </c>
      <c r="D9257" t="s">
        <v>727</v>
      </c>
      <c r="E9257" t="s">
        <v>9</v>
      </c>
      <c r="F9257" t="s">
        <v>614</v>
      </c>
      <c r="G9257" t="s">
        <v>732</v>
      </c>
      <c r="H9257" s="135" t="s">
        <v>2186</v>
      </c>
      <c r="I9257" t="s">
        <v>1454</v>
      </c>
      <c r="J9257" s="20">
        <v>43</v>
      </c>
      <c r="K9257" s="20" t="s">
        <v>9</v>
      </c>
      <c r="L9257" t="s">
        <v>1464</v>
      </c>
      <c r="M9257" s="20">
        <v>9.4600000000000009</v>
      </c>
      <c r="N9257" s="20">
        <v>13.04</v>
      </c>
      <c r="AE9257">
        <f t="shared" si="144"/>
        <v>2007</v>
      </c>
    </row>
    <row r="9258" spans="1:31" x14ac:dyDescent="0.25">
      <c r="A9258" s="7">
        <v>9255</v>
      </c>
      <c r="B9258" s="8">
        <v>39198</v>
      </c>
      <c r="C9258" t="s">
        <v>3</v>
      </c>
      <c r="D9258" t="s">
        <v>857</v>
      </c>
      <c r="E9258" t="s">
        <v>9</v>
      </c>
      <c r="F9258" t="s">
        <v>331</v>
      </c>
      <c r="G9258" t="s">
        <v>861</v>
      </c>
      <c r="H9258" s="135" t="s">
        <v>1496</v>
      </c>
      <c r="I9258" t="s">
        <v>1454</v>
      </c>
      <c r="J9258" s="20">
        <v>20</v>
      </c>
      <c r="K9258" s="20" t="s">
        <v>9</v>
      </c>
      <c r="L9258" t="s">
        <v>1464</v>
      </c>
      <c r="M9258" s="20">
        <v>4.4000000000000004</v>
      </c>
      <c r="N9258" s="20">
        <v>6.6</v>
      </c>
      <c r="AE9258">
        <f t="shared" si="144"/>
        <v>2007</v>
      </c>
    </row>
    <row r="9259" spans="1:31" x14ac:dyDescent="0.25">
      <c r="A9259" s="7">
        <v>9256</v>
      </c>
      <c r="B9259" s="8">
        <v>39199</v>
      </c>
      <c r="C9259" t="s">
        <v>3</v>
      </c>
      <c r="D9259" t="s">
        <v>469</v>
      </c>
      <c r="E9259" t="s">
        <v>9</v>
      </c>
      <c r="F9259" t="s">
        <v>867</v>
      </c>
      <c r="G9259" t="s">
        <v>648</v>
      </c>
      <c r="H9259" s="136" t="s">
        <v>2078</v>
      </c>
      <c r="I9259" t="s">
        <v>1455</v>
      </c>
      <c r="J9259" s="20">
        <v>7</v>
      </c>
      <c r="K9259" s="20" t="s">
        <v>9</v>
      </c>
      <c r="L9259" t="s">
        <v>1463</v>
      </c>
      <c r="M9259" s="20">
        <v>0.84</v>
      </c>
      <c r="N9259" s="20">
        <v>1.4100000000000001</v>
      </c>
      <c r="AE9259">
        <f t="shared" si="144"/>
        <v>2007</v>
      </c>
    </row>
    <row r="9260" spans="1:31" x14ac:dyDescent="0.25">
      <c r="A9260" s="7">
        <v>9257</v>
      </c>
      <c r="B9260" s="8">
        <v>39200</v>
      </c>
      <c r="C9260" t="s">
        <v>3</v>
      </c>
      <c r="D9260" t="s">
        <v>779</v>
      </c>
      <c r="E9260" t="s">
        <v>9</v>
      </c>
      <c r="F9260" t="s">
        <v>338</v>
      </c>
      <c r="G9260" t="s">
        <v>732</v>
      </c>
      <c r="H9260" s="136" t="s">
        <v>2153</v>
      </c>
      <c r="I9260" t="s">
        <v>1454</v>
      </c>
      <c r="J9260" s="20">
        <v>20</v>
      </c>
      <c r="K9260" s="20" t="s">
        <v>3</v>
      </c>
      <c r="L9260" t="s">
        <v>1464</v>
      </c>
      <c r="M9260" s="20">
        <v>6.6</v>
      </c>
      <c r="N9260" s="20">
        <v>4.4000000000000004</v>
      </c>
      <c r="AE9260">
        <f t="shared" si="144"/>
        <v>2007</v>
      </c>
    </row>
    <row r="9261" spans="1:31" x14ac:dyDescent="0.25">
      <c r="A9261" s="7">
        <v>9258</v>
      </c>
      <c r="B9261" s="8">
        <v>39200</v>
      </c>
      <c r="C9261" t="s">
        <v>3</v>
      </c>
      <c r="D9261" t="s">
        <v>786</v>
      </c>
      <c r="E9261" t="s">
        <v>9</v>
      </c>
      <c r="F9261" t="s">
        <v>828</v>
      </c>
      <c r="G9261" t="s">
        <v>14</v>
      </c>
      <c r="H9261" s="135" t="s">
        <v>1507</v>
      </c>
      <c r="I9261" t="s">
        <v>1454</v>
      </c>
      <c r="J9261" s="20">
        <v>72</v>
      </c>
      <c r="K9261" s="20" t="s">
        <v>3</v>
      </c>
      <c r="L9261" t="s">
        <v>1464</v>
      </c>
      <c r="M9261" s="20">
        <v>21.16</v>
      </c>
      <c r="N9261" s="20">
        <v>15.84</v>
      </c>
      <c r="AE9261">
        <f t="shared" si="144"/>
        <v>2007</v>
      </c>
    </row>
    <row r="9262" spans="1:31" x14ac:dyDescent="0.25">
      <c r="A9262" s="7">
        <v>9259</v>
      </c>
      <c r="B9262" s="8">
        <v>39200</v>
      </c>
      <c r="C9262" t="s">
        <v>3</v>
      </c>
      <c r="D9262" t="s">
        <v>102</v>
      </c>
      <c r="E9262" t="s">
        <v>9</v>
      </c>
      <c r="F9262" t="s">
        <v>54</v>
      </c>
      <c r="G9262" t="s">
        <v>377</v>
      </c>
      <c r="H9262" s="9" t="s">
        <v>2149</v>
      </c>
      <c r="I9262" t="s">
        <v>1454</v>
      </c>
      <c r="J9262" s="20">
        <v>79</v>
      </c>
      <c r="K9262" s="20" t="s">
        <v>9</v>
      </c>
      <c r="L9262" t="s">
        <v>1464</v>
      </c>
      <c r="M9262" s="20">
        <v>17.38</v>
      </c>
      <c r="N9262" s="20">
        <v>23.12</v>
      </c>
      <c r="AE9262">
        <f t="shared" si="144"/>
        <v>2007</v>
      </c>
    </row>
    <row r="9263" spans="1:31" x14ac:dyDescent="0.25">
      <c r="A9263" s="7">
        <v>9260</v>
      </c>
      <c r="B9263" s="8">
        <v>39200</v>
      </c>
      <c r="C9263" t="s">
        <v>3</v>
      </c>
      <c r="D9263" t="s">
        <v>858</v>
      </c>
      <c r="E9263" t="s">
        <v>9</v>
      </c>
      <c r="F9263" t="s">
        <v>867</v>
      </c>
      <c r="G9263" t="s">
        <v>648</v>
      </c>
      <c r="H9263" s="135" t="s">
        <v>1799</v>
      </c>
      <c r="I9263" t="s">
        <v>1454</v>
      </c>
      <c r="J9263" s="20">
        <v>33</v>
      </c>
      <c r="K9263" s="20" t="s">
        <v>9</v>
      </c>
      <c r="L9263" t="s">
        <v>1464</v>
      </c>
      <c r="M9263" s="20">
        <v>7.26</v>
      </c>
      <c r="N9263" s="20">
        <v>10.24</v>
      </c>
      <c r="AE9263">
        <f t="shared" si="144"/>
        <v>2007</v>
      </c>
    </row>
    <row r="9264" spans="1:31" x14ac:dyDescent="0.25">
      <c r="A9264" s="7">
        <v>9261</v>
      </c>
      <c r="B9264" s="8">
        <v>39201</v>
      </c>
      <c r="C9264" t="s">
        <v>3</v>
      </c>
      <c r="D9264" t="s">
        <v>395</v>
      </c>
      <c r="E9264" t="s">
        <v>9</v>
      </c>
      <c r="F9264" t="s">
        <v>655</v>
      </c>
      <c r="G9264" t="s">
        <v>861</v>
      </c>
      <c r="H9264" s="135" t="s">
        <v>2435</v>
      </c>
      <c r="I9264" t="s">
        <v>1454</v>
      </c>
      <c r="J9264" s="20">
        <v>38</v>
      </c>
      <c r="K9264" s="20" t="s">
        <v>9</v>
      </c>
      <c r="L9264" t="s">
        <v>1464</v>
      </c>
      <c r="M9264" s="20">
        <v>8.36</v>
      </c>
      <c r="N9264" s="20">
        <v>11.64</v>
      </c>
      <c r="AE9264">
        <f t="shared" si="144"/>
        <v>2007</v>
      </c>
    </row>
    <row r="9265" spans="1:31" x14ac:dyDescent="0.25">
      <c r="A9265" s="7">
        <v>9262</v>
      </c>
      <c r="B9265" s="8">
        <v>39201</v>
      </c>
      <c r="C9265" t="s">
        <v>3</v>
      </c>
      <c r="D9265" t="s">
        <v>791</v>
      </c>
      <c r="E9265" t="s">
        <v>9</v>
      </c>
      <c r="F9265" t="s">
        <v>184</v>
      </c>
      <c r="G9265" t="s">
        <v>732</v>
      </c>
      <c r="H9265" s="135" t="s">
        <v>2194</v>
      </c>
      <c r="I9265" t="s">
        <v>1454</v>
      </c>
      <c r="J9265" s="20">
        <v>20</v>
      </c>
      <c r="K9265" s="20" t="s">
        <v>3</v>
      </c>
      <c r="L9265" t="s">
        <v>1464</v>
      </c>
      <c r="M9265" s="20">
        <v>6.6</v>
      </c>
      <c r="N9265" s="20">
        <v>4.4000000000000004</v>
      </c>
      <c r="AE9265">
        <f t="shared" si="144"/>
        <v>2007</v>
      </c>
    </row>
    <row r="9266" spans="1:31" x14ac:dyDescent="0.25">
      <c r="A9266" s="7">
        <v>9263</v>
      </c>
      <c r="B9266" s="8">
        <v>39201</v>
      </c>
      <c r="C9266" t="s">
        <v>3</v>
      </c>
      <c r="D9266" t="s">
        <v>711</v>
      </c>
      <c r="E9266" t="s">
        <v>9</v>
      </c>
      <c r="F9266" t="s">
        <v>810</v>
      </c>
      <c r="G9266" t="s">
        <v>648</v>
      </c>
      <c r="H9266" s="136" t="s">
        <v>1496</v>
      </c>
      <c r="I9266" t="s">
        <v>1456</v>
      </c>
      <c r="J9266" s="20">
        <v>10</v>
      </c>
      <c r="K9266" s="20" t="s">
        <v>9</v>
      </c>
      <c r="L9266" t="s">
        <v>1464</v>
      </c>
      <c r="M9266" s="20">
        <v>2.2000000000000002</v>
      </c>
      <c r="N9266" s="20">
        <v>3.8</v>
      </c>
      <c r="O9266" t="s">
        <v>3</v>
      </c>
      <c r="P9266" s="13" t="s">
        <v>546</v>
      </c>
      <c r="Q9266" t="s">
        <v>9</v>
      </c>
      <c r="R9266" t="s">
        <v>129</v>
      </c>
      <c r="S9266" t="s">
        <v>1465</v>
      </c>
      <c r="U9266" t="s">
        <v>1465</v>
      </c>
      <c r="W9266" t="s">
        <v>1465</v>
      </c>
      <c r="Y9266" t="s">
        <v>1465</v>
      </c>
      <c r="AA9266" t="s">
        <v>1465</v>
      </c>
      <c r="AC9266" t="s">
        <v>1465</v>
      </c>
      <c r="AE9266">
        <f t="shared" si="144"/>
        <v>2007</v>
      </c>
    </row>
    <row r="9267" spans="1:31" x14ac:dyDescent="0.25">
      <c r="A9267" s="7">
        <v>9264</v>
      </c>
      <c r="B9267" s="8">
        <v>39201</v>
      </c>
      <c r="C9267" t="s">
        <v>3</v>
      </c>
      <c r="D9267" t="s">
        <v>655</v>
      </c>
      <c r="E9267" t="s">
        <v>9</v>
      </c>
      <c r="F9267" t="s">
        <v>542</v>
      </c>
      <c r="G9267" t="s">
        <v>732</v>
      </c>
      <c r="H9267" s="135" t="s">
        <v>2233</v>
      </c>
      <c r="I9267" t="s">
        <v>1455</v>
      </c>
      <c r="J9267" s="20">
        <v>78</v>
      </c>
      <c r="K9267" s="20" t="s">
        <v>9</v>
      </c>
      <c r="L9267" t="s">
        <v>1464</v>
      </c>
      <c r="M9267" s="20">
        <v>8.58</v>
      </c>
      <c r="N9267" s="20">
        <v>11.42</v>
      </c>
      <c r="AE9267">
        <f t="shared" si="144"/>
        <v>2007</v>
      </c>
    </row>
    <row r="9268" spans="1:31" x14ac:dyDescent="0.25">
      <c r="A9268" s="7">
        <v>9265</v>
      </c>
      <c r="B9268" s="8">
        <v>39201</v>
      </c>
      <c r="C9268" t="s">
        <v>3</v>
      </c>
      <c r="D9268" t="s">
        <v>392</v>
      </c>
      <c r="E9268" t="s">
        <v>9</v>
      </c>
      <c r="F9268" t="s">
        <v>469</v>
      </c>
      <c r="G9268" t="s">
        <v>732</v>
      </c>
      <c r="H9268" s="135" t="s">
        <v>2176</v>
      </c>
      <c r="I9268" t="s">
        <v>1454</v>
      </c>
      <c r="J9268" s="20">
        <v>26</v>
      </c>
      <c r="K9268" s="20" t="s">
        <v>3</v>
      </c>
      <c r="L9268" t="s">
        <v>1463</v>
      </c>
      <c r="M9268" s="20">
        <v>7.76</v>
      </c>
      <c r="N9268" s="20">
        <v>6.24</v>
      </c>
      <c r="AE9268">
        <f t="shared" si="144"/>
        <v>2007</v>
      </c>
    </row>
    <row r="9269" spans="1:31" x14ac:dyDescent="0.25">
      <c r="A9269" s="7">
        <v>9266</v>
      </c>
      <c r="B9269" s="8">
        <v>39201</v>
      </c>
      <c r="C9269" t="s">
        <v>3</v>
      </c>
      <c r="D9269" t="s">
        <v>787</v>
      </c>
      <c r="E9269" t="s">
        <v>9</v>
      </c>
      <c r="F9269" t="s">
        <v>268</v>
      </c>
      <c r="G9269" t="s">
        <v>861</v>
      </c>
      <c r="H9269" s="9" t="s">
        <v>2441</v>
      </c>
      <c r="I9269" t="s">
        <v>1454</v>
      </c>
      <c r="J9269" s="20">
        <v>38</v>
      </c>
      <c r="K9269" s="20" t="s">
        <v>9</v>
      </c>
      <c r="L9269" t="s">
        <v>1464</v>
      </c>
      <c r="M9269" s="20">
        <v>8.36</v>
      </c>
      <c r="N9269" s="20">
        <v>11.64</v>
      </c>
      <c r="AE9269">
        <f t="shared" si="144"/>
        <v>2007</v>
      </c>
    </row>
    <row r="9270" spans="1:31" x14ac:dyDescent="0.25">
      <c r="A9270" s="7">
        <v>9267</v>
      </c>
      <c r="B9270" s="8">
        <v>39202</v>
      </c>
      <c r="C9270" t="s">
        <v>3</v>
      </c>
      <c r="D9270" t="s">
        <v>860</v>
      </c>
      <c r="E9270" t="s">
        <v>9</v>
      </c>
      <c r="F9270" t="s">
        <v>791</v>
      </c>
      <c r="G9270" t="s">
        <v>377</v>
      </c>
      <c r="H9270" s="135" t="s">
        <v>1496</v>
      </c>
      <c r="I9270" t="s">
        <v>1454</v>
      </c>
      <c r="J9270" s="20">
        <v>18</v>
      </c>
      <c r="K9270" s="20" t="s">
        <v>9</v>
      </c>
      <c r="L9270" t="s">
        <v>1463</v>
      </c>
      <c r="M9270" s="20">
        <v>4.32</v>
      </c>
      <c r="N9270" s="20">
        <v>5.68</v>
      </c>
      <c r="AE9270">
        <f t="shared" si="144"/>
        <v>2007</v>
      </c>
    </row>
    <row r="9271" spans="1:31" x14ac:dyDescent="0.25">
      <c r="A9271" s="7">
        <v>9268</v>
      </c>
      <c r="B9271" s="8">
        <v>39202</v>
      </c>
      <c r="C9271" t="s">
        <v>3</v>
      </c>
      <c r="D9271" t="s">
        <v>791</v>
      </c>
      <c r="E9271" t="s">
        <v>9</v>
      </c>
      <c r="F9271" t="s">
        <v>860</v>
      </c>
      <c r="G9271" t="s">
        <v>870</v>
      </c>
      <c r="H9271" s="135" t="s">
        <v>1496</v>
      </c>
      <c r="I9271" t="s">
        <v>1454</v>
      </c>
      <c r="J9271" s="20">
        <v>20</v>
      </c>
      <c r="K9271" s="20" t="s">
        <v>3</v>
      </c>
      <c r="L9271" t="s">
        <v>1464</v>
      </c>
      <c r="M9271" s="20">
        <v>6.6</v>
      </c>
      <c r="N9271" s="20">
        <v>4.4000000000000004</v>
      </c>
      <c r="AE9271">
        <f t="shared" si="144"/>
        <v>2007</v>
      </c>
    </row>
    <row r="9272" spans="1:31" x14ac:dyDescent="0.25">
      <c r="A9272" s="7">
        <v>9269</v>
      </c>
      <c r="B9272" s="8">
        <v>39202</v>
      </c>
      <c r="C9272" t="s">
        <v>3</v>
      </c>
      <c r="D9272" t="s">
        <v>655</v>
      </c>
      <c r="E9272" t="s">
        <v>9</v>
      </c>
      <c r="F9272" t="s">
        <v>860</v>
      </c>
      <c r="G9272" t="s">
        <v>714</v>
      </c>
      <c r="H9272" s="135" t="s">
        <v>1496</v>
      </c>
      <c r="I9272" t="s">
        <v>1454</v>
      </c>
      <c r="J9272" s="20">
        <v>17</v>
      </c>
      <c r="K9272" s="20" t="s">
        <v>9</v>
      </c>
      <c r="L9272" t="s">
        <v>1464</v>
      </c>
      <c r="M9272" s="20">
        <v>3.74</v>
      </c>
      <c r="N9272" s="20">
        <v>5.76</v>
      </c>
      <c r="AE9272">
        <f t="shared" si="144"/>
        <v>2007</v>
      </c>
    </row>
    <row r="9273" spans="1:31" x14ac:dyDescent="0.25">
      <c r="A9273" s="7">
        <v>9270</v>
      </c>
      <c r="B9273" s="8">
        <v>39203</v>
      </c>
      <c r="C9273" t="s">
        <v>3</v>
      </c>
      <c r="D9273" t="s">
        <v>810</v>
      </c>
      <c r="E9273" t="s">
        <v>9</v>
      </c>
      <c r="F9273" t="s">
        <v>667</v>
      </c>
      <c r="G9273" t="s">
        <v>648</v>
      </c>
      <c r="H9273" s="9" t="s">
        <v>1797</v>
      </c>
      <c r="I9273" t="s">
        <v>1455</v>
      </c>
      <c r="J9273" s="20">
        <v>4</v>
      </c>
      <c r="K9273" s="20" t="s">
        <v>1465</v>
      </c>
      <c r="L9273" t="s">
        <v>1466</v>
      </c>
      <c r="M9273" s="20">
        <v>0.5</v>
      </c>
      <c r="N9273" s="20">
        <v>0.5</v>
      </c>
      <c r="AE9273">
        <f t="shared" si="144"/>
        <v>2007</v>
      </c>
    </row>
    <row r="9274" spans="1:31" x14ac:dyDescent="0.25">
      <c r="A9274" s="7">
        <v>9271</v>
      </c>
      <c r="B9274" s="8">
        <v>39203</v>
      </c>
      <c r="C9274" t="s">
        <v>3</v>
      </c>
      <c r="D9274" t="s">
        <v>810</v>
      </c>
      <c r="E9274" t="s">
        <v>9</v>
      </c>
      <c r="F9274" t="s">
        <v>667</v>
      </c>
      <c r="G9274" t="s">
        <v>648</v>
      </c>
      <c r="H9274" s="135" t="s">
        <v>1833</v>
      </c>
      <c r="I9274" t="s">
        <v>1455</v>
      </c>
      <c r="J9274" s="20">
        <v>4</v>
      </c>
      <c r="K9274" s="20" t="s">
        <v>9</v>
      </c>
      <c r="L9274" t="s">
        <v>1463</v>
      </c>
      <c r="M9274" s="20">
        <v>0.48</v>
      </c>
      <c r="N9274" s="20">
        <v>1.02</v>
      </c>
      <c r="AE9274">
        <f t="shared" si="144"/>
        <v>2007</v>
      </c>
    </row>
    <row r="9275" spans="1:31" x14ac:dyDescent="0.25">
      <c r="A9275" s="7">
        <v>9272</v>
      </c>
      <c r="B9275" s="8">
        <v>39203</v>
      </c>
      <c r="C9275" t="s">
        <v>3</v>
      </c>
      <c r="D9275" t="s">
        <v>858</v>
      </c>
      <c r="E9275" t="s">
        <v>9</v>
      </c>
      <c r="F9275" t="s">
        <v>375</v>
      </c>
      <c r="G9275" t="s">
        <v>648</v>
      </c>
      <c r="H9275" s="135" t="s">
        <v>2095</v>
      </c>
      <c r="I9275" t="s">
        <v>1454</v>
      </c>
      <c r="J9275" s="20">
        <v>12</v>
      </c>
      <c r="K9275" s="20" t="s">
        <v>1465</v>
      </c>
      <c r="L9275" t="s">
        <v>1466</v>
      </c>
      <c r="M9275" s="20">
        <v>3</v>
      </c>
      <c r="N9275" s="20">
        <v>3</v>
      </c>
      <c r="AE9275">
        <f t="shared" si="144"/>
        <v>2007</v>
      </c>
    </row>
    <row r="9276" spans="1:31" x14ac:dyDescent="0.25">
      <c r="A9276" s="7">
        <v>9273</v>
      </c>
      <c r="B9276" s="8">
        <v>39203</v>
      </c>
      <c r="C9276" t="s">
        <v>3</v>
      </c>
      <c r="D9276" t="s">
        <v>661</v>
      </c>
      <c r="E9276" t="s">
        <v>9</v>
      </c>
      <c r="F9276" t="s">
        <v>655</v>
      </c>
      <c r="G9276" t="s">
        <v>648</v>
      </c>
      <c r="H9276" s="135" t="s">
        <v>2021</v>
      </c>
      <c r="I9276" t="s">
        <v>1454</v>
      </c>
      <c r="J9276" s="20">
        <v>51</v>
      </c>
      <c r="K9276" s="20" t="s">
        <v>9</v>
      </c>
      <c r="L9276" t="s">
        <v>1464</v>
      </c>
      <c r="M9276" s="20">
        <v>11.22</v>
      </c>
      <c r="N9276" s="20">
        <v>15.28</v>
      </c>
      <c r="AE9276">
        <f t="shared" si="144"/>
        <v>2007</v>
      </c>
    </row>
    <row r="9277" spans="1:31" x14ac:dyDescent="0.25">
      <c r="A9277" s="7">
        <v>9274</v>
      </c>
      <c r="B9277" s="8">
        <v>39204</v>
      </c>
      <c r="C9277" t="s">
        <v>3</v>
      </c>
      <c r="D9277" t="s">
        <v>868</v>
      </c>
      <c r="E9277" t="s">
        <v>9</v>
      </c>
      <c r="F9277" t="s">
        <v>765</v>
      </c>
      <c r="G9277" t="s">
        <v>714</v>
      </c>
      <c r="H9277" s="135" t="s">
        <v>2006</v>
      </c>
      <c r="I9277" t="s">
        <v>1454</v>
      </c>
      <c r="J9277" s="20">
        <v>40</v>
      </c>
      <c r="K9277" s="20" t="s">
        <v>1465</v>
      </c>
      <c r="L9277" t="s">
        <v>1466</v>
      </c>
      <c r="M9277" s="20">
        <v>10</v>
      </c>
      <c r="N9277" s="20">
        <v>10</v>
      </c>
      <c r="AE9277">
        <f t="shared" si="144"/>
        <v>2007</v>
      </c>
    </row>
    <row r="9278" spans="1:31" x14ac:dyDescent="0.25">
      <c r="A9278" s="7">
        <v>9275</v>
      </c>
      <c r="B9278" s="8">
        <v>39204</v>
      </c>
      <c r="C9278" t="s">
        <v>3</v>
      </c>
      <c r="D9278" t="s">
        <v>350</v>
      </c>
      <c r="E9278" t="s">
        <v>9</v>
      </c>
      <c r="F9278" t="s">
        <v>860</v>
      </c>
      <c r="G9278" t="s">
        <v>870</v>
      </c>
      <c r="H9278" s="135" t="s">
        <v>1496</v>
      </c>
      <c r="I9278" t="s">
        <v>1454</v>
      </c>
      <c r="J9278" s="20">
        <v>19</v>
      </c>
      <c r="K9278" s="20" t="s">
        <v>3</v>
      </c>
      <c r="L9278" t="s">
        <v>1463</v>
      </c>
      <c r="M9278" s="20">
        <v>5.94</v>
      </c>
      <c r="N9278" s="20">
        <v>4.5599999999999996</v>
      </c>
      <c r="AE9278">
        <f t="shared" si="144"/>
        <v>2007</v>
      </c>
    </row>
    <row r="9279" spans="1:31" x14ac:dyDescent="0.25">
      <c r="A9279" s="7">
        <v>9276</v>
      </c>
      <c r="B9279" s="8">
        <v>39205</v>
      </c>
      <c r="C9279" t="s">
        <v>3</v>
      </c>
      <c r="D9279" t="s">
        <v>873</v>
      </c>
      <c r="E9279" t="s">
        <v>9</v>
      </c>
      <c r="F9279" t="s">
        <v>787</v>
      </c>
      <c r="G9279" t="s">
        <v>648</v>
      </c>
      <c r="H9279" s="135" t="s">
        <v>1877</v>
      </c>
      <c r="I9279" t="s">
        <v>1458</v>
      </c>
      <c r="J9279" s="20">
        <v>6</v>
      </c>
      <c r="K9279" s="20" t="s">
        <v>1465</v>
      </c>
      <c r="L9279" t="s">
        <v>1466</v>
      </c>
      <c r="M9279" s="20">
        <v>30</v>
      </c>
      <c r="N9279" s="20">
        <v>10</v>
      </c>
      <c r="AE9279">
        <f t="shared" si="144"/>
        <v>2007</v>
      </c>
    </row>
    <row r="9280" spans="1:31" x14ac:dyDescent="0.25">
      <c r="A9280" s="7">
        <v>9277</v>
      </c>
      <c r="B9280" s="8">
        <v>39205</v>
      </c>
      <c r="C9280" t="s">
        <v>3</v>
      </c>
      <c r="D9280" t="s">
        <v>543</v>
      </c>
      <c r="E9280" t="s">
        <v>9</v>
      </c>
      <c r="F9280" t="s">
        <v>427</v>
      </c>
      <c r="G9280" t="s">
        <v>870</v>
      </c>
      <c r="H9280" s="135" t="s">
        <v>2466</v>
      </c>
      <c r="I9280" t="s">
        <v>1454</v>
      </c>
      <c r="J9280" s="20">
        <v>23</v>
      </c>
      <c r="K9280" s="20" t="s">
        <v>1465</v>
      </c>
      <c r="L9280" t="s">
        <v>1466</v>
      </c>
      <c r="M9280" s="20">
        <v>5.75</v>
      </c>
      <c r="N9280" s="20">
        <v>5.75</v>
      </c>
      <c r="AE9280">
        <f t="shared" si="144"/>
        <v>2007</v>
      </c>
    </row>
    <row r="9281" spans="1:31" x14ac:dyDescent="0.25">
      <c r="A9281" s="7">
        <v>9278</v>
      </c>
      <c r="B9281" s="8">
        <v>39205</v>
      </c>
      <c r="C9281" t="s">
        <v>3</v>
      </c>
      <c r="D9281" t="s">
        <v>704</v>
      </c>
      <c r="E9281" t="s">
        <v>9</v>
      </c>
      <c r="F9281" t="s">
        <v>331</v>
      </c>
      <c r="G9281" t="s">
        <v>648</v>
      </c>
      <c r="H9281" s="136" t="s">
        <v>1496</v>
      </c>
      <c r="I9281" t="s">
        <v>1454</v>
      </c>
      <c r="J9281" s="20">
        <v>35</v>
      </c>
      <c r="K9281" s="20" t="s">
        <v>1465</v>
      </c>
      <c r="L9281" t="s">
        <v>1466</v>
      </c>
      <c r="M9281" s="20">
        <v>8.75</v>
      </c>
      <c r="N9281" s="20">
        <v>8.75</v>
      </c>
      <c r="AE9281">
        <f t="shared" si="144"/>
        <v>2007</v>
      </c>
    </row>
    <row r="9282" spans="1:31" x14ac:dyDescent="0.25">
      <c r="A9282" s="7">
        <v>9279</v>
      </c>
      <c r="B9282" s="8">
        <v>39205</v>
      </c>
      <c r="C9282" t="s">
        <v>3</v>
      </c>
      <c r="D9282" t="s">
        <v>677</v>
      </c>
      <c r="E9282" t="s">
        <v>9</v>
      </c>
      <c r="F9282" t="s">
        <v>765</v>
      </c>
      <c r="G9282" t="s">
        <v>714</v>
      </c>
      <c r="H9282" s="135" t="s">
        <v>2230</v>
      </c>
      <c r="I9282" t="s">
        <v>1454</v>
      </c>
      <c r="J9282" s="20">
        <v>40</v>
      </c>
      <c r="K9282" s="20" t="s">
        <v>1465</v>
      </c>
      <c r="L9282" t="s">
        <v>1466</v>
      </c>
      <c r="M9282" s="20">
        <v>10</v>
      </c>
      <c r="N9282" s="20">
        <v>10</v>
      </c>
      <c r="AE9282">
        <f t="shared" si="144"/>
        <v>2007</v>
      </c>
    </row>
    <row r="9283" spans="1:31" x14ac:dyDescent="0.25">
      <c r="A9283" s="7">
        <v>9280</v>
      </c>
      <c r="B9283" s="8">
        <v>39205</v>
      </c>
      <c r="C9283" t="s">
        <v>3</v>
      </c>
      <c r="D9283" t="s">
        <v>677</v>
      </c>
      <c r="E9283" t="s">
        <v>9</v>
      </c>
      <c r="F9283" t="s">
        <v>19</v>
      </c>
      <c r="G9283" t="s">
        <v>732</v>
      </c>
      <c r="H9283" s="135" t="s">
        <v>2406</v>
      </c>
      <c r="I9283" t="s">
        <v>1454</v>
      </c>
      <c r="J9283" s="20">
        <v>18</v>
      </c>
      <c r="K9283" s="20" t="s">
        <v>1465</v>
      </c>
      <c r="L9283" t="s">
        <v>1466</v>
      </c>
      <c r="M9283" s="20">
        <v>4.5</v>
      </c>
      <c r="N9283" s="20">
        <v>4.5</v>
      </c>
      <c r="AE9283">
        <f t="shared" si="144"/>
        <v>2007</v>
      </c>
    </row>
    <row r="9284" spans="1:31" x14ac:dyDescent="0.25">
      <c r="A9284" s="7">
        <v>9281</v>
      </c>
      <c r="B9284" s="8">
        <v>39205</v>
      </c>
      <c r="C9284" t="s">
        <v>3</v>
      </c>
      <c r="D9284" t="s">
        <v>465</v>
      </c>
      <c r="E9284" t="s">
        <v>9</v>
      </c>
      <c r="F9284" t="s">
        <v>427</v>
      </c>
      <c r="G9284" t="s">
        <v>732</v>
      </c>
      <c r="H9284" s="135" t="s">
        <v>2223</v>
      </c>
      <c r="I9284" t="s">
        <v>1454</v>
      </c>
      <c r="J9284" s="20">
        <v>47</v>
      </c>
      <c r="K9284" s="20" t="s">
        <v>9</v>
      </c>
      <c r="L9284" t="s">
        <v>1464</v>
      </c>
      <c r="M9284" s="20">
        <v>10.34</v>
      </c>
      <c r="N9284" s="20">
        <v>14.16</v>
      </c>
      <c r="AE9284">
        <f t="shared" ref="AE9284:AE9347" si="145">YEAR(B9284)</f>
        <v>2007</v>
      </c>
    </row>
    <row r="9285" spans="1:31" x14ac:dyDescent="0.25">
      <c r="A9285" s="7">
        <v>9282</v>
      </c>
      <c r="B9285" s="8">
        <v>39205</v>
      </c>
      <c r="C9285" t="s">
        <v>3</v>
      </c>
      <c r="D9285" t="s">
        <v>711</v>
      </c>
      <c r="E9285" t="s">
        <v>9</v>
      </c>
      <c r="F9285" t="s">
        <v>810</v>
      </c>
      <c r="G9285" t="s">
        <v>861</v>
      </c>
      <c r="H9285" s="135" t="s">
        <v>1496</v>
      </c>
      <c r="I9285" t="s">
        <v>1454</v>
      </c>
      <c r="J9285" s="20">
        <v>77</v>
      </c>
      <c r="K9285" s="20" t="s">
        <v>9</v>
      </c>
      <c r="L9285" t="s">
        <v>1463</v>
      </c>
      <c r="M9285" s="20">
        <v>18.48</v>
      </c>
      <c r="N9285" s="20">
        <v>21.02</v>
      </c>
      <c r="AE9285">
        <f t="shared" si="145"/>
        <v>2007</v>
      </c>
    </row>
    <row r="9286" spans="1:31" x14ac:dyDescent="0.25">
      <c r="A9286" s="7">
        <v>9283</v>
      </c>
      <c r="B9286" s="8">
        <v>39206</v>
      </c>
      <c r="C9286" t="s">
        <v>3</v>
      </c>
      <c r="D9286" t="s">
        <v>819</v>
      </c>
      <c r="E9286" t="s">
        <v>9</v>
      </c>
      <c r="F9286" t="s">
        <v>687</v>
      </c>
      <c r="G9286" t="s">
        <v>648</v>
      </c>
      <c r="H9286" s="135" t="s">
        <v>2478</v>
      </c>
      <c r="I9286" t="s">
        <v>1454</v>
      </c>
      <c r="J9286" s="20">
        <v>27</v>
      </c>
      <c r="K9286" s="20" t="s">
        <v>9</v>
      </c>
      <c r="L9286" t="s">
        <v>1464</v>
      </c>
      <c r="M9286" s="20">
        <v>5.9399999999999995</v>
      </c>
      <c r="N9286" s="20">
        <v>8.56</v>
      </c>
      <c r="AE9286">
        <f t="shared" si="145"/>
        <v>2007</v>
      </c>
    </row>
    <row r="9287" spans="1:31" x14ac:dyDescent="0.25">
      <c r="A9287" s="7">
        <v>9284</v>
      </c>
      <c r="B9287" s="8">
        <v>39206</v>
      </c>
      <c r="C9287" t="s">
        <v>3</v>
      </c>
      <c r="D9287" t="s">
        <v>350</v>
      </c>
      <c r="E9287" t="s">
        <v>9</v>
      </c>
      <c r="F9287" t="s">
        <v>767</v>
      </c>
      <c r="G9287" t="s">
        <v>861</v>
      </c>
      <c r="H9287" s="135" t="s">
        <v>1496</v>
      </c>
      <c r="I9287" t="s">
        <v>1454</v>
      </c>
      <c r="J9287" s="20">
        <v>36</v>
      </c>
      <c r="K9287" s="20" t="s">
        <v>3</v>
      </c>
      <c r="L9287" t="s">
        <v>1464</v>
      </c>
      <c r="M9287" s="20">
        <v>11.08</v>
      </c>
      <c r="N9287" s="20">
        <v>7.92</v>
      </c>
      <c r="AE9287">
        <f t="shared" si="145"/>
        <v>2007</v>
      </c>
    </row>
    <row r="9288" spans="1:31" x14ac:dyDescent="0.25">
      <c r="A9288" s="7">
        <v>9285</v>
      </c>
      <c r="B9288" s="8">
        <v>39206</v>
      </c>
      <c r="C9288" t="s">
        <v>3</v>
      </c>
      <c r="D9288" t="s">
        <v>857</v>
      </c>
      <c r="E9288" t="s">
        <v>9</v>
      </c>
      <c r="F9288" t="s">
        <v>331</v>
      </c>
      <c r="G9288" t="s">
        <v>861</v>
      </c>
      <c r="H9288" s="135" t="s">
        <v>1496</v>
      </c>
      <c r="I9288" t="s">
        <v>1454</v>
      </c>
      <c r="J9288" s="20">
        <v>24</v>
      </c>
      <c r="K9288" s="20" t="s">
        <v>9</v>
      </c>
      <c r="L9288" t="s">
        <v>1463</v>
      </c>
      <c r="M9288" s="20">
        <v>5.76</v>
      </c>
      <c r="N9288" s="20">
        <v>7.24</v>
      </c>
      <c r="AE9288">
        <f t="shared" si="145"/>
        <v>2007</v>
      </c>
    </row>
    <row r="9289" spans="1:31" x14ac:dyDescent="0.25">
      <c r="A9289" s="7">
        <v>9286</v>
      </c>
      <c r="B9289" s="8">
        <v>39207</v>
      </c>
      <c r="C9289" t="s">
        <v>3</v>
      </c>
      <c r="D9289" t="s">
        <v>102</v>
      </c>
      <c r="E9289" t="s">
        <v>9</v>
      </c>
      <c r="F9289" t="s">
        <v>427</v>
      </c>
      <c r="G9289" t="s">
        <v>732</v>
      </c>
      <c r="H9289" s="135" t="s">
        <v>2392</v>
      </c>
      <c r="I9289" t="s">
        <v>1454</v>
      </c>
      <c r="J9289" s="20">
        <v>40</v>
      </c>
      <c r="K9289" s="20" t="s">
        <v>1465</v>
      </c>
      <c r="L9289" t="s">
        <v>1466</v>
      </c>
      <c r="M9289" s="20">
        <v>10</v>
      </c>
      <c r="N9289" s="20">
        <v>10</v>
      </c>
      <c r="AE9289">
        <f t="shared" si="145"/>
        <v>2007</v>
      </c>
    </row>
    <row r="9290" spans="1:31" x14ac:dyDescent="0.25">
      <c r="A9290" s="7">
        <v>9287</v>
      </c>
      <c r="B9290" s="8">
        <v>39207</v>
      </c>
      <c r="C9290" t="s">
        <v>3</v>
      </c>
      <c r="D9290" t="s">
        <v>711</v>
      </c>
      <c r="E9290" t="s">
        <v>9</v>
      </c>
      <c r="F9290" t="s">
        <v>767</v>
      </c>
      <c r="G9290" t="s">
        <v>377</v>
      </c>
      <c r="H9290" s="135" t="s">
        <v>1496</v>
      </c>
      <c r="I9290" t="s">
        <v>1454</v>
      </c>
      <c r="J9290" s="20">
        <v>70</v>
      </c>
      <c r="K9290" s="20" t="s">
        <v>3</v>
      </c>
      <c r="L9290" t="s">
        <v>1464</v>
      </c>
      <c r="M9290" s="20">
        <v>20.6</v>
      </c>
      <c r="N9290" s="20">
        <v>15.4</v>
      </c>
      <c r="AE9290">
        <f t="shared" si="145"/>
        <v>2007</v>
      </c>
    </row>
    <row r="9291" spans="1:31" x14ac:dyDescent="0.25">
      <c r="A9291" s="7">
        <v>9288</v>
      </c>
      <c r="B9291" s="8">
        <v>39207</v>
      </c>
      <c r="C9291" t="s">
        <v>3</v>
      </c>
      <c r="D9291" t="s">
        <v>830</v>
      </c>
      <c r="E9291" t="s">
        <v>9</v>
      </c>
      <c r="F9291" t="s">
        <v>843</v>
      </c>
      <c r="G9291" t="s">
        <v>17</v>
      </c>
      <c r="H9291" s="135" t="s">
        <v>1552</v>
      </c>
      <c r="I9291" t="s">
        <v>1454</v>
      </c>
      <c r="J9291" s="20">
        <v>11</v>
      </c>
      <c r="K9291" s="20" t="s">
        <v>3</v>
      </c>
      <c r="L9291" t="s">
        <v>1463</v>
      </c>
      <c r="M9291" s="20">
        <v>3.86</v>
      </c>
      <c r="N9291" s="20">
        <v>2.64</v>
      </c>
      <c r="AE9291">
        <f t="shared" si="145"/>
        <v>2007</v>
      </c>
    </row>
    <row r="9292" spans="1:31" x14ac:dyDescent="0.25">
      <c r="A9292" s="7">
        <v>9289</v>
      </c>
      <c r="B9292" s="8">
        <v>39207</v>
      </c>
      <c r="C9292" t="s">
        <v>3</v>
      </c>
      <c r="D9292" t="s">
        <v>543</v>
      </c>
      <c r="E9292" t="s">
        <v>9</v>
      </c>
      <c r="F9292" t="s">
        <v>427</v>
      </c>
      <c r="G9292" t="s">
        <v>870</v>
      </c>
      <c r="H9292" s="135" t="s">
        <v>2466</v>
      </c>
      <c r="I9292" t="s">
        <v>1454</v>
      </c>
      <c r="J9292" s="20">
        <v>1</v>
      </c>
      <c r="K9292" s="20" t="s">
        <v>1465</v>
      </c>
      <c r="L9292" t="s">
        <v>1466</v>
      </c>
      <c r="M9292" s="20">
        <v>0.25</v>
      </c>
      <c r="N9292" s="20">
        <v>0.25</v>
      </c>
      <c r="AE9292">
        <f t="shared" si="145"/>
        <v>2007</v>
      </c>
    </row>
    <row r="9293" spans="1:31" x14ac:dyDescent="0.25">
      <c r="A9293" s="7">
        <v>9290</v>
      </c>
      <c r="B9293" s="8">
        <v>39207</v>
      </c>
      <c r="C9293" t="s">
        <v>3</v>
      </c>
      <c r="D9293" t="s">
        <v>543</v>
      </c>
      <c r="E9293" t="s">
        <v>9</v>
      </c>
      <c r="F9293" t="s">
        <v>427</v>
      </c>
      <c r="G9293" t="s">
        <v>648</v>
      </c>
      <c r="H9293" s="135" t="s">
        <v>2427</v>
      </c>
      <c r="I9293" t="s">
        <v>1456</v>
      </c>
      <c r="J9293" s="20">
        <v>85</v>
      </c>
      <c r="K9293" s="20" t="s">
        <v>3</v>
      </c>
      <c r="L9293" t="s">
        <v>1463</v>
      </c>
      <c r="M9293" s="20">
        <v>23.1</v>
      </c>
      <c r="N9293" s="20">
        <v>20.399999999999999</v>
      </c>
      <c r="O9293" t="s">
        <v>9</v>
      </c>
      <c r="P9293" s="13" t="s">
        <v>521</v>
      </c>
      <c r="Q9293" t="s">
        <v>3</v>
      </c>
      <c r="R9293" t="s">
        <v>494</v>
      </c>
      <c r="S9293" t="s">
        <v>1465</v>
      </c>
      <c r="U9293" t="s">
        <v>1465</v>
      </c>
      <c r="W9293" t="s">
        <v>1465</v>
      </c>
      <c r="Y9293" t="s">
        <v>1465</v>
      </c>
      <c r="AA9293" t="s">
        <v>1465</v>
      </c>
      <c r="AC9293" t="s">
        <v>1465</v>
      </c>
      <c r="AE9293">
        <f t="shared" si="145"/>
        <v>2007</v>
      </c>
    </row>
    <row r="9294" spans="1:31" x14ac:dyDescent="0.25">
      <c r="A9294" s="7">
        <v>9291</v>
      </c>
      <c r="B9294" s="8">
        <v>39208</v>
      </c>
      <c r="C9294" t="s">
        <v>3</v>
      </c>
      <c r="D9294" t="s">
        <v>787</v>
      </c>
      <c r="E9294" t="s">
        <v>9</v>
      </c>
      <c r="F9294" t="s">
        <v>873</v>
      </c>
      <c r="G9294" t="s">
        <v>648</v>
      </c>
      <c r="H9294" s="135" t="s">
        <v>1877</v>
      </c>
      <c r="I9294" t="s">
        <v>1455</v>
      </c>
      <c r="J9294" s="20">
        <v>6</v>
      </c>
      <c r="K9294" s="20" t="s">
        <v>1465</v>
      </c>
      <c r="L9294" t="s">
        <v>1466</v>
      </c>
      <c r="M9294" s="20">
        <v>0.75</v>
      </c>
      <c r="N9294" s="20">
        <v>0.75</v>
      </c>
      <c r="AE9294">
        <f t="shared" si="145"/>
        <v>2007</v>
      </c>
    </row>
    <row r="9295" spans="1:31" x14ac:dyDescent="0.25">
      <c r="A9295" s="7">
        <v>9292</v>
      </c>
      <c r="B9295" s="8">
        <v>39208</v>
      </c>
      <c r="C9295" t="s">
        <v>3</v>
      </c>
      <c r="D9295" t="s">
        <v>871</v>
      </c>
      <c r="E9295" t="s">
        <v>9</v>
      </c>
      <c r="F9295" t="s">
        <v>817</v>
      </c>
      <c r="G9295" t="s">
        <v>14</v>
      </c>
      <c r="H9295" s="135" t="s">
        <v>1507</v>
      </c>
      <c r="I9295" t="s">
        <v>1454</v>
      </c>
      <c r="J9295" s="20">
        <v>66</v>
      </c>
      <c r="K9295" s="20" t="s">
        <v>9</v>
      </c>
      <c r="L9295" t="s">
        <v>1464</v>
      </c>
      <c r="M9295" s="20">
        <v>14.52</v>
      </c>
      <c r="N9295" s="20">
        <v>19.48</v>
      </c>
      <c r="AE9295">
        <f t="shared" si="145"/>
        <v>2007</v>
      </c>
    </row>
    <row r="9296" spans="1:31" x14ac:dyDescent="0.25">
      <c r="A9296" s="7">
        <v>9293</v>
      </c>
      <c r="B9296" s="8">
        <v>39208</v>
      </c>
      <c r="C9296" t="s">
        <v>3</v>
      </c>
      <c r="D9296" t="s">
        <v>830</v>
      </c>
      <c r="E9296" t="s">
        <v>9</v>
      </c>
      <c r="F9296" t="s">
        <v>338</v>
      </c>
      <c r="G9296" t="s">
        <v>24</v>
      </c>
      <c r="H9296" s="136" t="s">
        <v>1496</v>
      </c>
      <c r="I9296" t="s">
        <v>1456</v>
      </c>
      <c r="J9296" s="20">
        <v>10</v>
      </c>
      <c r="K9296" s="20" t="s">
        <v>3</v>
      </c>
      <c r="L9296" t="s">
        <v>1463</v>
      </c>
      <c r="M9296" s="20">
        <v>3.6</v>
      </c>
      <c r="N9296" s="20">
        <v>2.4</v>
      </c>
      <c r="O9296" t="s">
        <v>3</v>
      </c>
      <c r="P9296" s="13" t="s">
        <v>824</v>
      </c>
      <c r="Q9296" t="s">
        <v>3</v>
      </c>
      <c r="R9296" t="s">
        <v>568</v>
      </c>
      <c r="S9296" t="s">
        <v>1465</v>
      </c>
      <c r="U9296" t="s">
        <v>1465</v>
      </c>
      <c r="W9296" t="s">
        <v>1465</v>
      </c>
      <c r="Y9296" t="s">
        <v>1465</v>
      </c>
      <c r="AA9296" t="s">
        <v>1465</v>
      </c>
      <c r="AC9296" t="s">
        <v>1465</v>
      </c>
      <c r="AE9296">
        <f t="shared" si="145"/>
        <v>2007</v>
      </c>
    </row>
    <row r="9297" spans="1:31" x14ac:dyDescent="0.25">
      <c r="A9297" s="7">
        <v>9294</v>
      </c>
      <c r="B9297" s="8">
        <v>39208</v>
      </c>
      <c r="C9297" t="s">
        <v>3</v>
      </c>
      <c r="D9297" t="s">
        <v>49</v>
      </c>
      <c r="E9297" t="s">
        <v>9</v>
      </c>
      <c r="F9297" t="s">
        <v>860</v>
      </c>
      <c r="G9297" t="s">
        <v>732</v>
      </c>
      <c r="H9297" s="135" t="s">
        <v>1496</v>
      </c>
      <c r="I9297" t="s">
        <v>1454</v>
      </c>
      <c r="J9297" s="20">
        <v>38</v>
      </c>
      <c r="K9297" s="20" t="s">
        <v>3</v>
      </c>
      <c r="L9297" t="s">
        <v>1464</v>
      </c>
      <c r="M9297" s="20">
        <v>11.64</v>
      </c>
      <c r="N9297" s="20">
        <v>8.36</v>
      </c>
      <c r="AE9297">
        <f t="shared" si="145"/>
        <v>2007</v>
      </c>
    </row>
    <row r="9298" spans="1:31" x14ac:dyDescent="0.25">
      <c r="A9298" s="7">
        <v>9295</v>
      </c>
      <c r="B9298" s="8">
        <v>39208</v>
      </c>
      <c r="C9298" t="s">
        <v>3</v>
      </c>
      <c r="D9298" t="s">
        <v>187</v>
      </c>
      <c r="E9298" t="s">
        <v>9</v>
      </c>
      <c r="F9298" t="s">
        <v>44</v>
      </c>
      <c r="G9298" t="s">
        <v>861</v>
      </c>
      <c r="H9298" s="135" t="s">
        <v>1496</v>
      </c>
      <c r="I9298" t="s">
        <v>1454</v>
      </c>
      <c r="J9298" s="20">
        <v>32</v>
      </c>
      <c r="K9298" s="20" t="s">
        <v>9</v>
      </c>
      <c r="L9298" t="s">
        <v>1464</v>
      </c>
      <c r="M9298" s="20">
        <v>7.04</v>
      </c>
      <c r="N9298" s="20">
        <v>9.9600000000000009</v>
      </c>
      <c r="AE9298">
        <f t="shared" si="145"/>
        <v>2007</v>
      </c>
    </row>
    <row r="9299" spans="1:31" x14ac:dyDescent="0.25">
      <c r="A9299" s="7">
        <v>9296</v>
      </c>
      <c r="B9299" s="8">
        <v>39209</v>
      </c>
      <c r="C9299" t="s">
        <v>3</v>
      </c>
      <c r="D9299" t="s">
        <v>779</v>
      </c>
      <c r="E9299" t="s">
        <v>9</v>
      </c>
      <c r="F9299" t="s">
        <v>787</v>
      </c>
      <c r="G9299" t="s">
        <v>861</v>
      </c>
      <c r="H9299" s="135" t="s">
        <v>2435</v>
      </c>
      <c r="I9299" t="s">
        <v>1455</v>
      </c>
      <c r="J9299" s="20">
        <v>1</v>
      </c>
      <c r="K9299" s="20" t="s">
        <v>1465</v>
      </c>
      <c r="L9299" t="s">
        <v>1466</v>
      </c>
      <c r="M9299" s="20">
        <v>0.125</v>
      </c>
      <c r="N9299" s="20">
        <v>0.125</v>
      </c>
      <c r="AE9299">
        <f t="shared" si="145"/>
        <v>2007</v>
      </c>
    </row>
    <row r="9300" spans="1:31" x14ac:dyDescent="0.25">
      <c r="A9300" s="7">
        <v>9297</v>
      </c>
      <c r="B9300" s="8">
        <v>39209</v>
      </c>
      <c r="C9300" t="s">
        <v>3</v>
      </c>
      <c r="D9300" t="s">
        <v>55</v>
      </c>
      <c r="E9300" t="s">
        <v>9</v>
      </c>
      <c r="F9300" t="s">
        <v>874</v>
      </c>
      <c r="G9300" t="s">
        <v>648</v>
      </c>
      <c r="H9300" s="135" t="s">
        <v>1795</v>
      </c>
      <c r="I9300" t="s">
        <v>1455</v>
      </c>
      <c r="J9300" s="20">
        <v>26</v>
      </c>
      <c r="K9300" s="20" t="s">
        <v>3</v>
      </c>
      <c r="L9300" t="s">
        <v>1464</v>
      </c>
      <c r="M9300" s="20">
        <v>4.1400000000000006</v>
      </c>
      <c r="N9300" s="20">
        <v>2.86</v>
      </c>
      <c r="AE9300">
        <f t="shared" si="145"/>
        <v>2007</v>
      </c>
    </row>
    <row r="9301" spans="1:31" x14ac:dyDescent="0.25">
      <c r="A9301" s="7">
        <v>9298</v>
      </c>
      <c r="B9301" s="8">
        <v>39209</v>
      </c>
      <c r="C9301" t="s">
        <v>3</v>
      </c>
      <c r="D9301" t="s">
        <v>676</v>
      </c>
      <c r="E9301" t="s">
        <v>9</v>
      </c>
      <c r="F9301" t="s">
        <v>112</v>
      </c>
      <c r="G9301" t="s">
        <v>648</v>
      </c>
      <c r="H9301" s="135" t="s">
        <v>1785</v>
      </c>
      <c r="I9301" t="s">
        <v>1455</v>
      </c>
      <c r="J9301" s="20">
        <v>47</v>
      </c>
      <c r="K9301" s="20" t="s">
        <v>3</v>
      </c>
      <c r="L9301" t="s">
        <v>1463</v>
      </c>
      <c r="M9301" s="20">
        <v>6.61</v>
      </c>
      <c r="N9301" s="20">
        <v>5.64</v>
      </c>
      <c r="AE9301">
        <f t="shared" si="145"/>
        <v>2007</v>
      </c>
    </row>
    <row r="9302" spans="1:31" x14ac:dyDescent="0.25">
      <c r="A9302" s="7">
        <v>9299</v>
      </c>
      <c r="B9302" s="8">
        <v>39209</v>
      </c>
      <c r="C9302" t="s">
        <v>3</v>
      </c>
      <c r="D9302" t="s">
        <v>465</v>
      </c>
      <c r="E9302" t="s">
        <v>9</v>
      </c>
      <c r="F9302" t="s">
        <v>427</v>
      </c>
      <c r="G9302" t="s">
        <v>648</v>
      </c>
      <c r="H9302" s="135" t="s">
        <v>1799</v>
      </c>
      <c r="I9302" t="s">
        <v>1454</v>
      </c>
      <c r="J9302" s="20">
        <v>31</v>
      </c>
      <c r="K9302" s="20" t="s">
        <v>1465</v>
      </c>
      <c r="L9302" t="s">
        <v>1466</v>
      </c>
      <c r="M9302" s="20">
        <v>7.75</v>
      </c>
      <c r="N9302" s="20">
        <v>7.75</v>
      </c>
      <c r="AE9302">
        <f t="shared" si="145"/>
        <v>2007</v>
      </c>
    </row>
    <row r="9303" spans="1:31" x14ac:dyDescent="0.25">
      <c r="A9303" s="7">
        <v>9300</v>
      </c>
      <c r="B9303" s="8">
        <v>39209</v>
      </c>
      <c r="C9303" t="s">
        <v>3</v>
      </c>
      <c r="D9303" t="s">
        <v>661</v>
      </c>
      <c r="E9303" t="s">
        <v>9</v>
      </c>
      <c r="F9303" t="s">
        <v>860</v>
      </c>
      <c r="G9303" t="s">
        <v>861</v>
      </c>
      <c r="H9303" s="9" t="s">
        <v>2479</v>
      </c>
      <c r="I9303" t="s">
        <v>1455</v>
      </c>
      <c r="J9303" s="20">
        <v>43</v>
      </c>
      <c r="K9303" s="20" t="s">
        <v>3</v>
      </c>
      <c r="L9303" t="s">
        <v>1463</v>
      </c>
      <c r="M9303" s="20">
        <v>6.09</v>
      </c>
      <c r="N9303" s="20">
        <v>5.16</v>
      </c>
      <c r="AE9303">
        <f t="shared" si="145"/>
        <v>2007</v>
      </c>
    </row>
    <row r="9304" spans="1:31" x14ac:dyDescent="0.25">
      <c r="A9304" s="7">
        <v>9301</v>
      </c>
      <c r="B9304" s="8">
        <v>39210</v>
      </c>
      <c r="C9304" t="s">
        <v>3</v>
      </c>
      <c r="D9304" t="s">
        <v>779</v>
      </c>
      <c r="E9304" t="s">
        <v>9</v>
      </c>
      <c r="F9304" t="s">
        <v>833</v>
      </c>
      <c r="G9304" t="s">
        <v>569</v>
      </c>
      <c r="H9304" s="135" t="s">
        <v>2170</v>
      </c>
      <c r="I9304" t="s">
        <v>1454</v>
      </c>
      <c r="J9304" s="20">
        <v>27</v>
      </c>
      <c r="K9304" s="20" t="s">
        <v>3</v>
      </c>
      <c r="L9304" t="s">
        <v>1464</v>
      </c>
      <c r="M9304" s="20">
        <v>8.56</v>
      </c>
      <c r="N9304" s="20">
        <v>5.9399999999999995</v>
      </c>
      <c r="AE9304">
        <f t="shared" si="145"/>
        <v>2007</v>
      </c>
    </row>
    <row r="9305" spans="1:31" x14ac:dyDescent="0.25">
      <c r="A9305" s="7">
        <v>9302</v>
      </c>
      <c r="B9305" s="8">
        <v>39210</v>
      </c>
      <c r="C9305" t="s">
        <v>3</v>
      </c>
      <c r="D9305" t="s">
        <v>873</v>
      </c>
      <c r="E9305" t="s">
        <v>9</v>
      </c>
      <c r="F9305" t="s">
        <v>787</v>
      </c>
      <c r="G9305" t="s">
        <v>648</v>
      </c>
      <c r="H9305" s="135" t="s">
        <v>1833</v>
      </c>
      <c r="I9305" t="s">
        <v>1455</v>
      </c>
      <c r="J9305" s="20">
        <v>4</v>
      </c>
      <c r="K9305" s="20" t="s">
        <v>1465</v>
      </c>
      <c r="L9305" t="s">
        <v>1466</v>
      </c>
      <c r="M9305" s="20">
        <v>0.5</v>
      </c>
      <c r="N9305" s="20">
        <v>0.5</v>
      </c>
      <c r="AE9305">
        <f t="shared" si="145"/>
        <v>2007</v>
      </c>
    </row>
    <row r="9306" spans="1:31" x14ac:dyDescent="0.25">
      <c r="A9306" s="7">
        <v>9303</v>
      </c>
      <c r="B9306" s="8">
        <v>39210</v>
      </c>
      <c r="C9306" t="s">
        <v>3</v>
      </c>
      <c r="D9306" t="s">
        <v>830</v>
      </c>
      <c r="E9306" t="s">
        <v>9</v>
      </c>
      <c r="F9306" t="s">
        <v>767</v>
      </c>
      <c r="G9306" t="s">
        <v>870</v>
      </c>
      <c r="H9306" s="9" t="s">
        <v>2480</v>
      </c>
      <c r="I9306" t="s">
        <v>1454</v>
      </c>
      <c r="J9306" s="20">
        <v>80</v>
      </c>
      <c r="K9306" s="20" t="s">
        <v>9</v>
      </c>
      <c r="L9306" t="s">
        <v>1463</v>
      </c>
      <c r="M9306" s="20">
        <v>19.2</v>
      </c>
      <c r="N9306" s="20">
        <v>21.8</v>
      </c>
      <c r="AE9306">
        <f t="shared" si="145"/>
        <v>2007</v>
      </c>
    </row>
    <row r="9307" spans="1:31" x14ac:dyDescent="0.25">
      <c r="A9307" s="7">
        <v>9304</v>
      </c>
      <c r="B9307" s="8">
        <v>39210</v>
      </c>
      <c r="C9307" t="s">
        <v>3</v>
      </c>
      <c r="D9307" t="s">
        <v>749</v>
      </c>
      <c r="E9307" t="s">
        <v>9</v>
      </c>
      <c r="F9307" t="s">
        <v>552</v>
      </c>
      <c r="G9307" t="s">
        <v>648</v>
      </c>
      <c r="H9307" s="135" t="s">
        <v>1952</v>
      </c>
      <c r="I9307" t="s">
        <v>1454</v>
      </c>
      <c r="J9307" s="20">
        <v>30</v>
      </c>
      <c r="K9307" s="20" t="s">
        <v>3</v>
      </c>
      <c r="L9307" t="s">
        <v>1464</v>
      </c>
      <c r="M9307" s="20">
        <v>9.4</v>
      </c>
      <c r="N9307" s="20">
        <v>6.6</v>
      </c>
      <c r="AE9307">
        <f t="shared" si="145"/>
        <v>2007</v>
      </c>
    </row>
    <row r="9308" spans="1:31" x14ac:dyDescent="0.25">
      <c r="A9308" s="7">
        <v>9305</v>
      </c>
      <c r="B9308" s="8">
        <v>39210</v>
      </c>
      <c r="C9308" t="s">
        <v>3</v>
      </c>
      <c r="D9308" t="s">
        <v>494</v>
      </c>
      <c r="E9308" t="s">
        <v>9</v>
      </c>
      <c r="F9308" t="s">
        <v>258</v>
      </c>
      <c r="G9308" t="s">
        <v>648</v>
      </c>
      <c r="H9308" s="135" t="s">
        <v>2481</v>
      </c>
      <c r="I9308" t="s">
        <v>1456</v>
      </c>
      <c r="J9308" s="20">
        <v>97</v>
      </c>
      <c r="K9308" s="20" t="s">
        <v>9</v>
      </c>
      <c r="L9308" t="s">
        <v>1464</v>
      </c>
      <c r="M9308" s="20">
        <v>21.34</v>
      </c>
      <c r="N9308" s="20">
        <v>28.16</v>
      </c>
      <c r="O9308" t="s">
        <v>9</v>
      </c>
      <c r="P9308" s="13" t="s">
        <v>306</v>
      </c>
      <c r="Q9308" t="s">
        <v>9</v>
      </c>
      <c r="R9308" t="s">
        <v>319</v>
      </c>
      <c r="S9308" t="s">
        <v>3</v>
      </c>
      <c r="T9308" t="s">
        <v>178</v>
      </c>
      <c r="U9308" t="s">
        <v>1465</v>
      </c>
      <c r="W9308" t="s">
        <v>1465</v>
      </c>
      <c r="Y9308" t="s">
        <v>1465</v>
      </c>
      <c r="AA9308" t="s">
        <v>1465</v>
      </c>
      <c r="AC9308" t="s">
        <v>1465</v>
      </c>
      <c r="AE9308">
        <f t="shared" si="145"/>
        <v>2007</v>
      </c>
    </row>
    <row r="9309" spans="1:31" x14ac:dyDescent="0.25">
      <c r="A9309" s="7">
        <v>9306</v>
      </c>
      <c r="B9309" s="8">
        <v>39210</v>
      </c>
      <c r="C9309" t="s">
        <v>3</v>
      </c>
      <c r="D9309" t="s">
        <v>743</v>
      </c>
      <c r="E9309" t="s">
        <v>9</v>
      </c>
      <c r="F9309" t="s">
        <v>66</v>
      </c>
      <c r="G9309" t="s">
        <v>377</v>
      </c>
      <c r="H9309" s="135" t="s">
        <v>1496</v>
      </c>
      <c r="I9309" t="s">
        <v>1454</v>
      </c>
      <c r="J9309" s="20">
        <v>25</v>
      </c>
      <c r="K9309" s="20" t="s">
        <v>9</v>
      </c>
      <c r="L9309" t="s">
        <v>1464</v>
      </c>
      <c r="M9309" s="20">
        <v>5.5</v>
      </c>
      <c r="N9309" s="20">
        <v>8</v>
      </c>
      <c r="AE9309">
        <f t="shared" si="145"/>
        <v>2007</v>
      </c>
    </row>
    <row r="9310" spans="1:31" x14ac:dyDescent="0.25">
      <c r="A9310" s="7">
        <v>9307</v>
      </c>
      <c r="B9310" s="8">
        <v>39210</v>
      </c>
      <c r="C9310" t="s">
        <v>3</v>
      </c>
      <c r="D9310" t="s">
        <v>782</v>
      </c>
      <c r="E9310" t="s">
        <v>9</v>
      </c>
      <c r="F9310" t="s">
        <v>102</v>
      </c>
      <c r="G9310" t="s">
        <v>732</v>
      </c>
      <c r="H9310" s="135" t="s">
        <v>1496</v>
      </c>
      <c r="I9310" t="s">
        <v>1454</v>
      </c>
      <c r="J9310" s="20">
        <v>28</v>
      </c>
      <c r="K9310" s="20" t="s">
        <v>9</v>
      </c>
      <c r="L9310" t="s">
        <v>1464</v>
      </c>
      <c r="M9310" s="20">
        <v>6.16</v>
      </c>
      <c r="N9310" s="20">
        <v>8.84</v>
      </c>
      <c r="AE9310">
        <f t="shared" si="145"/>
        <v>2007</v>
      </c>
    </row>
    <row r="9311" spans="1:31" x14ac:dyDescent="0.25">
      <c r="A9311" s="7">
        <v>9308</v>
      </c>
      <c r="B9311" s="8">
        <v>39210</v>
      </c>
      <c r="C9311" t="s">
        <v>3</v>
      </c>
      <c r="D9311" t="s">
        <v>426</v>
      </c>
      <c r="E9311" t="s">
        <v>9</v>
      </c>
      <c r="F9311" t="s">
        <v>860</v>
      </c>
      <c r="G9311" t="s">
        <v>861</v>
      </c>
      <c r="H9311" s="135" t="s">
        <v>1496</v>
      </c>
      <c r="I9311" t="s">
        <v>1454</v>
      </c>
      <c r="J9311" s="20">
        <v>22</v>
      </c>
      <c r="K9311" s="20" t="s">
        <v>9</v>
      </c>
      <c r="L9311" t="s">
        <v>1464</v>
      </c>
      <c r="M9311" s="20">
        <v>4.84</v>
      </c>
      <c r="N9311" s="20">
        <v>7.16</v>
      </c>
      <c r="AE9311">
        <f t="shared" si="145"/>
        <v>2007</v>
      </c>
    </row>
    <row r="9312" spans="1:31" x14ac:dyDescent="0.25">
      <c r="A9312" s="7">
        <v>9309</v>
      </c>
      <c r="B9312" s="8">
        <v>39211</v>
      </c>
      <c r="C9312" t="s">
        <v>3</v>
      </c>
      <c r="D9312" t="s">
        <v>655</v>
      </c>
      <c r="E9312" t="s">
        <v>9</v>
      </c>
      <c r="F9312" t="s">
        <v>734</v>
      </c>
      <c r="G9312" t="s">
        <v>870</v>
      </c>
      <c r="H9312" s="9" t="s">
        <v>2482</v>
      </c>
      <c r="I9312" t="s">
        <v>1454</v>
      </c>
      <c r="J9312" s="20">
        <v>13</v>
      </c>
      <c r="K9312" s="20" t="s">
        <v>9</v>
      </c>
      <c r="L9312" t="s">
        <v>1464</v>
      </c>
      <c r="M9312" s="20">
        <v>2.86</v>
      </c>
      <c r="N9312" s="20">
        <v>4.6400000000000006</v>
      </c>
      <c r="AE9312">
        <f t="shared" si="145"/>
        <v>2007</v>
      </c>
    </row>
    <row r="9313" spans="1:31" x14ac:dyDescent="0.25">
      <c r="A9313" s="7">
        <v>9310</v>
      </c>
      <c r="B9313" s="8">
        <v>39211</v>
      </c>
      <c r="C9313" t="s">
        <v>3</v>
      </c>
      <c r="D9313" t="s">
        <v>779</v>
      </c>
      <c r="E9313" t="s">
        <v>9</v>
      </c>
      <c r="F9313" t="s">
        <v>215</v>
      </c>
      <c r="G9313" t="s">
        <v>648</v>
      </c>
      <c r="H9313" s="135" t="s">
        <v>1935</v>
      </c>
      <c r="I9313" t="s">
        <v>1454</v>
      </c>
      <c r="J9313" s="20">
        <v>27</v>
      </c>
      <c r="K9313" s="20" t="s">
        <v>9</v>
      </c>
      <c r="L9313" t="s">
        <v>1463</v>
      </c>
      <c r="M9313" s="20">
        <v>6.48</v>
      </c>
      <c r="N9313" s="20">
        <v>8.02</v>
      </c>
      <c r="AE9313">
        <f t="shared" si="145"/>
        <v>2007</v>
      </c>
    </row>
    <row r="9314" spans="1:31" x14ac:dyDescent="0.25">
      <c r="A9314" s="7">
        <v>9311</v>
      </c>
      <c r="B9314" s="8">
        <v>39211</v>
      </c>
      <c r="C9314" t="s">
        <v>3</v>
      </c>
      <c r="D9314" t="s">
        <v>667</v>
      </c>
      <c r="E9314" t="s">
        <v>9</v>
      </c>
      <c r="F9314" t="s">
        <v>117</v>
      </c>
      <c r="G9314" t="s">
        <v>732</v>
      </c>
      <c r="H9314" s="135" t="s">
        <v>2184</v>
      </c>
      <c r="I9314" t="s">
        <v>1454</v>
      </c>
      <c r="J9314" s="20">
        <v>18</v>
      </c>
      <c r="K9314" s="20" t="s">
        <v>9</v>
      </c>
      <c r="L9314" t="s">
        <v>1464</v>
      </c>
      <c r="M9314" s="20">
        <v>3.96</v>
      </c>
      <c r="N9314" s="20">
        <v>6.04</v>
      </c>
      <c r="AE9314">
        <f t="shared" si="145"/>
        <v>2007</v>
      </c>
    </row>
    <row r="9315" spans="1:31" x14ac:dyDescent="0.25">
      <c r="A9315" s="7">
        <v>9312</v>
      </c>
      <c r="B9315" s="8">
        <v>39211</v>
      </c>
      <c r="C9315" t="s">
        <v>3</v>
      </c>
      <c r="D9315" t="s">
        <v>49</v>
      </c>
      <c r="E9315" t="s">
        <v>9</v>
      </c>
      <c r="F9315" t="s">
        <v>763</v>
      </c>
      <c r="G9315" t="s">
        <v>861</v>
      </c>
      <c r="H9315" s="135" t="s">
        <v>2437</v>
      </c>
      <c r="I9315" t="s">
        <v>1454</v>
      </c>
      <c r="J9315" s="20">
        <v>16</v>
      </c>
      <c r="K9315" s="20" t="s">
        <v>9</v>
      </c>
      <c r="L9315" t="s">
        <v>1464</v>
      </c>
      <c r="M9315" s="20">
        <v>3.52</v>
      </c>
      <c r="N9315" s="20">
        <v>5.48</v>
      </c>
      <c r="AE9315">
        <f t="shared" si="145"/>
        <v>2007</v>
      </c>
    </row>
    <row r="9316" spans="1:31" x14ac:dyDescent="0.25">
      <c r="A9316" s="7">
        <v>9313</v>
      </c>
      <c r="B9316" s="8">
        <v>39211</v>
      </c>
      <c r="C9316" t="s">
        <v>3</v>
      </c>
      <c r="D9316" t="s">
        <v>187</v>
      </c>
      <c r="E9316" t="s">
        <v>9</v>
      </c>
      <c r="F9316" t="s">
        <v>258</v>
      </c>
      <c r="G9316" t="s">
        <v>861</v>
      </c>
      <c r="H9316" s="9" t="s">
        <v>2438</v>
      </c>
      <c r="I9316" t="s">
        <v>1454</v>
      </c>
      <c r="J9316" s="20">
        <v>46</v>
      </c>
      <c r="K9316" s="20" t="s">
        <v>9</v>
      </c>
      <c r="L9316" t="s">
        <v>1464</v>
      </c>
      <c r="M9316" s="20">
        <v>10.120000000000001</v>
      </c>
      <c r="N9316" s="20">
        <v>13.879999999999999</v>
      </c>
      <c r="AE9316">
        <f t="shared" si="145"/>
        <v>2007</v>
      </c>
    </row>
    <row r="9317" spans="1:31" x14ac:dyDescent="0.25">
      <c r="A9317" s="7">
        <v>9314</v>
      </c>
      <c r="B9317" s="8">
        <v>39212</v>
      </c>
      <c r="C9317" t="s">
        <v>3</v>
      </c>
      <c r="D9317" t="s">
        <v>787</v>
      </c>
      <c r="E9317" t="s">
        <v>9</v>
      </c>
      <c r="F9317" t="s">
        <v>873</v>
      </c>
      <c r="G9317" t="s">
        <v>648</v>
      </c>
      <c r="H9317" s="135" t="s">
        <v>1833</v>
      </c>
      <c r="I9317" t="s">
        <v>1455</v>
      </c>
      <c r="J9317" s="20">
        <v>4</v>
      </c>
      <c r="K9317" s="20" t="s">
        <v>9</v>
      </c>
      <c r="L9317" t="s">
        <v>1463</v>
      </c>
      <c r="M9317" s="20">
        <v>0.48</v>
      </c>
      <c r="N9317" s="20">
        <v>1.02</v>
      </c>
      <c r="AE9317">
        <f t="shared" si="145"/>
        <v>2007</v>
      </c>
    </row>
    <row r="9318" spans="1:31" x14ac:dyDescent="0.25">
      <c r="A9318" s="7">
        <v>9315</v>
      </c>
      <c r="B9318" s="8">
        <v>39212</v>
      </c>
      <c r="C9318" t="s">
        <v>3</v>
      </c>
      <c r="D9318" t="s">
        <v>677</v>
      </c>
      <c r="E9318" t="s">
        <v>9</v>
      </c>
      <c r="F9318" t="s">
        <v>792</v>
      </c>
      <c r="G9318" t="s">
        <v>648</v>
      </c>
      <c r="H9318" s="136" t="s">
        <v>2078</v>
      </c>
      <c r="I9318" t="s">
        <v>1454</v>
      </c>
      <c r="J9318" s="20">
        <v>7</v>
      </c>
      <c r="K9318" s="20" t="s">
        <v>3</v>
      </c>
      <c r="L9318" t="s">
        <v>1464</v>
      </c>
      <c r="M9318" s="20">
        <v>2.96</v>
      </c>
      <c r="N9318" s="20">
        <v>1.54</v>
      </c>
      <c r="AE9318">
        <f t="shared" si="145"/>
        <v>2007</v>
      </c>
    </row>
    <row r="9319" spans="1:31" x14ac:dyDescent="0.25">
      <c r="A9319" s="7">
        <v>9316</v>
      </c>
      <c r="B9319" s="8">
        <v>39212</v>
      </c>
      <c r="C9319" t="s">
        <v>3</v>
      </c>
      <c r="D9319" t="s">
        <v>676</v>
      </c>
      <c r="E9319" t="s">
        <v>9</v>
      </c>
      <c r="F9319" t="s">
        <v>699</v>
      </c>
      <c r="G9319" t="s">
        <v>17</v>
      </c>
      <c r="H9319" s="135" t="s">
        <v>1500</v>
      </c>
      <c r="I9319" t="s">
        <v>1454</v>
      </c>
      <c r="J9319" s="20">
        <v>49</v>
      </c>
      <c r="K9319" s="20" t="s">
        <v>9</v>
      </c>
      <c r="L9319" t="s">
        <v>1464</v>
      </c>
      <c r="M9319" s="20">
        <v>10.78</v>
      </c>
      <c r="N9319" s="20">
        <v>14.72</v>
      </c>
      <c r="AE9319">
        <f t="shared" si="145"/>
        <v>2007</v>
      </c>
    </row>
    <row r="9320" spans="1:31" x14ac:dyDescent="0.25">
      <c r="A9320" s="7">
        <v>9317</v>
      </c>
      <c r="B9320" s="8">
        <v>39213</v>
      </c>
      <c r="C9320" t="s">
        <v>3</v>
      </c>
      <c r="D9320" t="s">
        <v>717</v>
      </c>
      <c r="E9320" t="s">
        <v>9</v>
      </c>
      <c r="F9320" t="s">
        <v>545</v>
      </c>
      <c r="G9320" t="s">
        <v>569</v>
      </c>
      <c r="H9320" s="135" t="s">
        <v>1853</v>
      </c>
      <c r="I9320" t="s">
        <v>1454</v>
      </c>
      <c r="J9320" s="20">
        <v>3</v>
      </c>
      <c r="K9320" s="20" t="s">
        <v>3</v>
      </c>
      <c r="L9320" t="s">
        <v>1464</v>
      </c>
      <c r="M9320" s="20">
        <v>1.8399999999999999</v>
      </c>
      <c r="N9320" s="20">
        <v>0.66</v>
      </c>
      <c r="AE9320">
        <f t="shared" si="145"/>
        <v>2007</v>
      </c>
    </row>
    <row r="9321" spans="1:31" x14ac:dyDescent="0.25">
      <c r="A9321" s="7">
        <v>9318</v>
      </c>
      <c r="B9321" s="8">
        <v>39213</v>
      </c>
      <c r="C9321" t="s">
        <v>3</v>
      </c>
      <c r="D9321" t="s">
        <v>222</v>
      </c>
      <c r="E9321" t="s">
        <v>9</v>
      </c>
      <c r="F9321" t="s">
        <v>131</v>
      </c>
      <c r="G9321" t="s">
        <v>714</v>
      </c>
      <c r="H9321" s="135" t="s">
        <v>2025</v>
      </c>
      <c r="I9321" t="s">
        <v>1454</v>
      </c>
      <c r="J9321" s="20">
        <v>29</v>
      </c>
      <c r="K9321" s="20" t="s">
        <v>9</v>
      </c>
      <c r="L9321" t="s">
        <v>1464</v>
      </c>
      <c r="M9321" s="20">
        <v>6.38</v>
      </c>
      <c r="N9321" s="20">
        <v>9.1199999999999992</v>
      </c>
      <c r="AE9321">
        <f t="shared" si="145"/>
        <v>2007</v>
      </c>
    </row>
    <row r="9322" spans="1:31" x14ac:dyDescent="0.25">
      <c r="A9322" s="7">
        <v>9319</v>
      </c>
      <c r="B9322" s="8">
        <v>39213</v>
      </c>
      <c r="C9322" t="s">
        <v>3</v>
      </c>
      <c r="D9322" t="s">
        <v>856</v>
      </c>
      <c r="E9322" t="s">
        <v>9</v>
      </c>
      <c r="F9322" t="s">
        <v>329</v>
      </c>
      <c r="G9322" t="s">
        <v>17</v>
      </c>
      <c r="H9322" s="135" t="s">
        <v>1502</v>
      </c>
      <c r="I9322" t="s">
        <v>1454</v>
      </c>
      <c r="J9322" s="20">
        <v>28</v>
      </c>
      <c r="K9322" s="20" t="s">
        <v>3</v>
      </c>
      <c r="L9322" t="s">
        <v>1464</v>
      </c>
      <c r="M9322" s="20">
        <v>8.84</v>
      </c>
      <c r="N9322" s="20">
        <v>6.16</v>
      </c>
      <c r="AE9322">
        <f t="shared" si="145"/>
        <v>2007</v>
      </c>
    </row>
    <row r="9323" spans="1:31" x14ac:dyDescent="0.25">
      <c r="A9323" s="7">
        <v>9320</v>
      </c>
      <c r="B9323" s="8">
        <v>39213</v>
      </c>
      <c r="C9323" t="s">
        <v>3</v>
      </c>
      <c r="D9323" t="s">
        <v>857</v>
      </c>
      <c r="E9323" t="s">
        <v>9</v>
      </c>
      <c r="F9323" t="s">
        <v>839</v>
      </c>
      <c r="G9323" t="s">
        <v>732</v>
      </c>
      <c r="H9323" s="135" t="s">
        <v>2186</v>
      </c>
      <c r="I9323" t="s">
        <v>1454</v>
      </c>
      <c r="J9323" s="20">
        <v>17</v>
      </c>
      <c r="K9323" s="20" t="s">
        <v>3</v>
      </c>
      <c r="L9323" t="s">
        <v>1464</v>
      </c>
      <c r="M9323" s="20">
        <v>5.76</v>
      </c>
      <c r="N9323" s="20">
        <v>3.74</v>
      </c>
      <c r="AE9323">
        <f t="shared" si="145"/>
        <v>2007</v>
      </c>
    </row>
    <row r="9324" spans="1:31" x14ac:dyDescent="0.25">
      <c r="A9324" s="7">
        <v>9321</v>
      </c>
      <c r="B9324" s="8">
        <v>39214</v>
      </c>
      <c r="C9324" t="s">
        <v>3</v>
      </c>
      <c r="D9324" t="s">
        <v>776</v>
      </c>
      <c r="E9324" t="s">
        <v>9</v>
      </c>
      <c r="F9324" t="s">
        <v>641</v>
      </c>
      <c r="G9324" t="s">
        <v>377</v>
      </c>
      <c r="H9324" s="135" t="s">
        <v>1588</v>
      </c>
      <c r="I9324" t="s">
        <v>1454</v>
      </c>
      <c r="J9324" s="20">
        <v>43</v>
      </c>
      <c r="K9324" s="20" t="s">
        <v>9</v>
      </c>
      <c r="L9324" t="s">
        <v>1464</v>
      </c>
      <c r="M9324" s="20">
        <v>9.4600000000000009</v>
      </c>
      <c r="N9324" s="20">
        <v>13.04</v>
      </c>
      <c r="AE9324">
        <f t="shared" si="145"/>
        <v>2007</v>
      </c>
    </row>
    <row r="9325" spans="1:31" x14ac:dyDescent="0.25">
      <c r="A9325" s="7">
        <v>9322</v>
      </c>
      <c r="B9325" s="8">
        <v>39214</v>
      </c>
      <c r="C9325" t="s">
        <v>3</v>
      </c>
      <c r="D9325" t="s">
        <v>873</v>
      </c>
      <c r="E9325" t="s">
        <v>9</v>
      </c>
      <c r="F9325" t="s">
        <v>787</v>
      </c>
      <c r="G9325" t="s">
        <v>648</v>
      </c>
      <c r="H9325" s="135" t="s">
        <v>1885</v>
      </c>
      <c r="I9325" t="s">
        <v>1455</v>
      </c>
      <c r="J9325" s="20">
        <v>5</v>
      </c>
      <c r="K9325" s="20" t="s">
        <v>3</v>
      </c>
      <c r="L9325" t="s">
        <v>1464</v>
      </c>
      <c r="M9325" s="20">
        <v>1.2</v>
      </c>
      <c r="N9325" s="20">
        <v>0.55000000000000004</v>
      </c>
      <c r="AE9325">
        <f t="shared" si="145"/>
        <v>2007</v>
      </c>
    </row>
    <row r="9326" spans="1:31" x14ac:dyDescent="0.25">
      <c r="A9326" s="7">
        <v>9323</v>
      </c>
      <c r="B9326" s="8">
        <v>39214</v>
      </c>
      <c r="C9326" t="s">
        <v>3</v>
      </c>
      <c r="D9326" t="s">
        <v>873</v>
      </c>
      <c r="E9326" t="s">
        <v>9</v>
      </c>
      <c r="F9326" t="s">
        <v>787</v>
      </c>
      <c r="G9326" t="s">
        <v>648</v>
      </c>
      <c r="H9326" s="135" t="s">
        <v>1885</v>
      </c>
      <c r="I9326" t="s">
        <v>1455</v>
      </c>
      <c r="J9326" s="20">
        <v>5</v>
      </c>
      <c r="K9326" s="20" t="s">
        <v>3</v>
      </c>
      <c r="L9326" t="s">
        <v>1463</v>
      </c>
      <c r="M9326" s="20">
        <v>1.1499999999999999</v>
      </c>
      <c r="N9326" s="20">
        <v>0.6</v>
      </c>
      <c r="AE9326">
        <f t="shared" si="145"/>
        <v>2007</v>
      </c>
    </row>
    <row r="9327" spans="1:31" x14ac:dyDescent="0.25">
      <c r="A9327" s="7">
        <v>9324</v>
      </c>
      <c r="B9327" s="8">
        <v>39214</v>
      </c>
      <c r="C9327" t="s">
        <v>3</v>
      </c>
      <c r="D9327" t="s">
        <v>856</v>
      </c>
      <c r="E9327" t="s">
        <v>9</v>
      </c>
      <c r="F9327" t="s">
        <v>805</v>
      </c>
      <c r="G9327" t="s">
        <v>648</v>
      </c>
      <c r="H9327" s="135" t="s">
        <v>2377</v>
      </c>
      <c r="I9327" t="s">
        <v>1454</v>
      </c>
      <c r="J9327" s="20">
        <v>45</v>
      </c>
      <c r="K9327" s="20" t="s">
        <v>1465</v>
      </c>
      <c r="L9327" t="s">
        <v>1466</v>
      </c>
      <c r="M9327" s="20">
        <v>11.25</v>
      </c>
      <c r="N9327" s="20">
        <v>11.25</v>
      </c>
      <c r="AE9327">
        <f t="shared" si="145"/>
        <v>2007</v>
      </c>
    </row>
    <row r="9328" spans="1:31" x14ac:dyDescent="0.25">
      <c r="A9328" s="7">
        <v>9325</v>
      </c>
      <c r="B9328" s="8">
        <v>39215</v>
      </c>
      <c r="C9328" t="s">
        <v>3</v>
      </c>
      <c r="D9328" t="s">
        <v>222</v>
      </c>
      <c r="E9328" t="s">
        <v>9</v>
      </c>
      <c r="F9328" t="s">
        <v>64</v>
      </c>
      <c r="G9328" t="s">
        <v>633</v>
      </c>
      <c r="H9328" s="135" t="s">
        <v>2313</v>
      </c>
      <c r="I9328" t="s">
        <v>1454</v>
      </c>
      <c r="J9328" s="20">
        <v>18</v>
      </c>
      <c r="K9328" s="20" t="s">
        <v>1465</v>
      </c>
      <c r="L9328" t="s">
        <v>1466</v>
      </c>
      <c r="M9328" s="20">
        <v>4.5</v>
      </c>
      <c r="N9328" s="20">
        <v>4.5</v>
      </c>
      <c r="AE9328">
        <f t="shared" si="145"/>
        <v>2007</v>
      </c>
    </row>
    <row r="9329" spans="1:31" x14ac:dyDescent="0.25">
      <c r="A9329" s="7">
        <v>9326</v>
      </c>
      <c r="B9329" s="8">
        <v>39215</v>
      </c>
      <c r="C9329" t="s">
        <v>3</v>
      </c>
      <c r="D9329" t="s">
        <v>427</v>
      </c>
      <c r="E9329" t="s">
        <v>9</v>
      </c>
      <c r="F9329" t="s">
        <v>875</v>
      </c>
      <c r="G9329" t="s">
        <v>870</v>
      </c>
      <c r="H9329" s="9" t="s">
        <v>2483</v>
      </c>
      <c r="I9329" t="s">
        <v>1458</v>
      </c>
      <c r="J9329" s="20">
        <v>12</v>
      </c>
      <c r="K9329" s="20" t="s">
        <v>3</v>
      </c>
      <c r="L9329" t="s">
        <v>1463</v>
      </c>
      <c r="M9329" s="20">
        <v>10</v>
      </c>
      <c r="N9329" s="20">
        <v>30</v>
      </c>
      <c r="AE9329">
        <f t="shared" si="145"/>
        <v>2007</v>
      </c>
    </row>
    <row r="9330" spans="1:31" x14ac:dyDescent="0.25">
      <c r="A9330" s="7">
        <v>9327</v>
      </c>
      <c r="B9330" s="8">
        <v>39215</v>
      </c>
      <c r="C9330" t="s">
        <v>3</v>
      </c>
      <c r="D9330" t="s">
        <v>787</v>
      </c>
      <c r="E9330" t="s">
        <v>9</v>
      </c>
      <c r="F9330" t="s">
        <v>91</v>
      </c>
      <c r="G9330" t="s">
        <v>870</v>
      </c>
      <c r="H9330" s="135" t="s">
        <v>1496</v>
      </c>
      <c r="I9330" t="s">
        <v>1454</v>
      </c>
      <c r="J9330" s="20">
        <v>40</v>
      </c>
      <c r="K9330" s="20" t="s">
        <v>9</v>
      </c>
      <c r="L9330" t="s">
        <v>1464</v>
      </c>
      <c r="M9330" s="20">
        <v>8.8000000000000007</v>
      </c>
      <c r="N9330" s="20">
        <v>12.2</v>
      </c>
      <c r="AE9330">
        <f t="shared" si="145"/>
        <v>2007</v>
      </c>
    </row>
    <row r="9331" spans="1:31" x14ac:dyDescent="0.25">
      <c r="A9331" s="7">
        <v>9328</v>
      </c>
      <c r="B9331" s="8">
        <v>39215</v>
      </c>
      <c r="C9331" t="s">
        <v>3</v>
      </c>
      <c r="D9331" t="s">
        <v>178</v>
      </c>
      <c r="E9331" t="s">
        <v>9</v>
      </c>
      <c r="F9331" t="s">
        <v>91</v>
      </c>
      <c r="G9331" t="s">
        <v>861</v>
      </c>
      <c r="H9331" s="9" t="s">
        <v>2462</v>
      </c>
      <c r="I9331" t="s">
        <v>1454</v>
      </c>
      <c r="J9331" s="20">
        <v>18</v>
      </c>
      <c r="K9331" s="20" t="s">
        <v>9</v>
      </c>
      <c r="L9331" t="s">
        <v>1464</v>
      </c>
      <c r="M9331" s="20">
        <v>3.96</v>
      </c>
      <c r="N9331" s="20">
        <v>6.04</v>
      </c>
      <c r="AE9331">
        <f t="shared" si="145"/>
        <v>2007</v>
      </c>
    </row>
    <row r="9332" spans="1:31" x14ac:dyDescent="0.25">
      <c r="A9332" s="7">
        <v>9329</v>
      </c>
      <c r="B9332" s="8">
        <v>39216</v>
      </c>
      <c r="C9332" t="s">
        <v>3</v>
      </c>
      <c r="D9332" t="s">
        <v>776</v>
      </c>
      <c r="E9332" t="s">
        <v>9</v>
      </c>
      <c r="F9332" t="s">
        <v>641</v>
      </c>
      <c r="G9332" t="s">
        <v>648</v>
      </c>
      <c r="H9332" s="135" t="s">
        <v>2478</v>
      </c>
      <c r="I9332" t="s">
        <v>1454</v>
      </c>
      <c r="J9332" s="20">
        <v>35</v>
      </c>
      <c r="K9332" s="20" t="s">
        <v>9</v>
      </c>
      <c r="L9332" t="s">
        <v>1464</v>
      </c>
      <c r="M9332" s="20">
        <v>7.7</v>
      </c>
      <c r="N9332" s="20">
        <v>10.8</v>
      </c>
      <c r="AE9332">
        <f t="shared" si="145"/>
        <v>2007</v>
      </c>
    </row>
    <row r="9333" spans="1:31" x14ac:dyDescent="0.25">
      <c r="A9333" s="7">
        <v>9330</v>
      </c>
      <c r="B9333" s="8">
        <v>39216</v>
      </c>
      <c r="C9333" t="s">
        <v>3</v>
      </c>
      <c r="D9333" t="s">
        <v>873</v>
      </c>
      <c r="E9333" t="s">
        <v>9</v>
      </c>
      <c r="F9333" t="s">
        <v>841</v>
      </c>
      <c r="G9333" t="s">
        <v>648</v>
      </c>
      <c r="H9333" s="135" t="s">
        <v>1996</v>
      </c>
      <c r="I9333" t="s">
        <v>1454</v>
      </c>
      <c r="J9333" s="20">
        <v>13</v>
      </c>
      <c r="K9333" s="20" t="s">
        <v>1465</v>
      </c>
      <c r="L9333" t="s">
        <v>1466</v>
      </c>
      <c r="M9333" s="20">
        <v>3.25</v>
      </c>
      <c r="N9333" s="20">
        <v>3.25</v>
      </c>
      <c r="AE9333">
        <f t="shared" si="145"/>
        <v>2007</v>
      </c>
    </row>
    <row r="9334" spans="1:31" x14ac:dyDescent="0.25">
      <c r="A9334" s="7">
        <v>9331</v>
      </c>
      <c r="B9334" s="8">
        <v>39216</v>
      </c>
      <c r="C9334" t="s">
        <v>3</v>
      </c>
      <c r="D9334" t="s">
        <v>426</v>
      </c>
      <c r="E9334" t="s">
        <v>9</v>
      </c>
      <c r="F9334" t="s">
        <v>641</v>
      </c>
      <c r="G9334" t="s">
        <v>732</v>
      </c>
      <c r="H9334" s="135" t="s">
        <v>2355</v>
      </c>
      <c r="I9334" t="s">
        <v>1454</v>
      </c>
      <c r="J9334" s="20">
        <v>28</v>
      </c>
      <c r="K9334" s="20" t="s">
        <v>9</v>
      </c>
      <c r="L9334" t="s">
        <v>1464</v>
      </c>
      <c r="M9334" s="20">
        <v>6.16</v>
      </c>
      <c r="N9334" s="20">
        <v>8.84</v>
      </c>
      <c r="AE9334">
        <f t="shared" si="145"/>
        <v>2007</v>
      </c>
    </row>
    <row r="9335" spans="1:31" x14ac:dyDescent="0.25">
      <c r="A9335" s="7">
        <v>9332</v>
      </c>
      <c r="B9335" s="8">
        <v>39216</v>
      </c>
      <c r="C9335" t="s">
        <v>3</v>
      </c>
      <c r="D9335" t="s">
        <v>500</v>
      </c>
      <c r="E9335" t="s">
        <v>9</v>
      </c>
      <c r="F9335" t="s">
        <v>641</v>
      </c>
      <c r="G9335" t="s">
        <v>861</v>
      </c>
      <c r="H9335" s="9" t="s">
        <v>2484</v>
      </c>
      <c r="I9335" t="s">
        <v>1454</v>
      </c>
      <c r="J9335" s="20">
        <v>38</v>
      </c>
      <c r="K9335" s="20" t="s">
        <v>9</v>
      </c>
      <c r="L9335" t="s">
        <v>1464</v>
      </c>
      <c r="M9335" s="20">
        <v>8.36</v>
      </c>
      <c r="N9335" s="20">
        <v>11.64</v>
      </c>
      <c r="AE9335">
        <f t="shared" si="145"/>
        <v>2007</v>
      </c>
    </row>
    <row r="9336" spans="1:31" x14ac:dyDescent="0.25">
      <c r="A9336" s="7">
        <v>9333</v>
      </c>
      <c r="B9336" s="8">
        <v>39217</v>
      </c>
      <c r="C9336" t="s">
        <v>3</v>
      </c>
      <c r="D9336" t="s">
        <v>667</v>
      </c>
      <c r="E9336" t="s">
        <v>9</v>
      </c>
      <c r="F9336" t="s">
        <v>117</v>
      </c>
      <c r="G9336" t="s">
        <v>732</v>
      </c>
      <c r="H9336" s="135" t="s">
        <v>2283</v>
      </c>
      <c r="I9336" t="s">
        <v>1454</v>
      </c>
      <c r="J9336" s="20">
        <v>22</v>
      </c>
      <c r="K9336" s="20" t="s">
        <v>9</v>
      </c>
      <c r="L9336" t="s">
        <v>1463</v>
      </c>
      <c r="M9336" s="20">
        <v>5.28</v>
      </c>
      <c r="N9336" s="20">
        <v>6.72</v>
      </c>
      <c r="AE9336">
        <f t="shared" si="145"/>
        <v>2007</v>
      </c>
    </row>
    <row r="9337" spans="1:31" x14ac:dyDescent="0.25">
      <c r="A9337" s="7">
        <v>9334</v>
      </c>
      <c r="B9337" s="8">
        <v>39217</v>
      </c>
      <c r="C9337" t="s">
        <v>3</v>
      </c>
      <c r="D9337" t="s">
        <v>876</v>
      </c>
      <c r="E9337" t="s">
        <v>9</v>
      </c>
      <c r="F9337" t="s">
        <v>787</v>
      </c>
      <c r="G9337" t="s">
        <v>24</v>
      </c>
      <c r="H9337" s="135" t="s">
        <v>1546</v>
      </c>
      <c r="I9337" t="s">
        <v>1458</v>
      </c>
      <c r="J9337" s="20">
        <v>6</v>
      </c>
      <c r="K9337" s="20" t="s">
        <v>3</v>
      </c>
      <c r="L9337" t="s">
        <v>1464</v>
      </c>
      <c r="M9337" s="20">
        <v>30</v>
      </c>
      <c r="N9337" s="20">
        <v>10</v>
      </c>
      <c r="AE9337">
        <f t="shared" si="145"/>
        <v>2007</v>
      </c>
    </row>
    <row r="9338" spans="1:31" x14ac:dyDescent="0.25">
      <c r="A9338" s="7">
        <v>9335</v>
      </c>
      <c r="B9338" s="8">
        <v>39217</v>
      </c>
      <c r="C9338" t="s">
        <v>3</v>
      </c>
      <c r="D9338" t="s">
        <v>655</v>
      </c>
      <c r="E9338" t="s">
        <v>9</v>
      </c>
      <c r="F9338" t="s">
        <v>734</v>
      </c>
      <c r="G9338" t="s">
        <v>870</v>
      </c>
      <c r="H9338" s="135" t="s">
        <v>2485</v>
      </c>
      <c r="I9338" t="s">
        <v>1454</v>
      </c>
      <c r="J9338" s="20">
        <v>14</v>
      </c>
      <c r="K9338" s="20" t="s">
        <v>3</v>
      </c>
      <c r="L9338" t="s">
        <v>1464</v>
      </c>
      <c r="M9338" s="20">
        <v>4.92</v>
      </c>
      <c r="N9338" s="20">
        <v>3.08</v>
      </c>
      <c r="AE9338">
        <f t="shared" si="145"/>
        <v>2007</v>
      </c>
    </row>
    <row r="9339" spans="1:31" x14ac:dyDescent="0.25">
      <c r="A9339" s="7">
        <v>9336</v>
      </c>
      <c r="B9339" s="8">
        <v>39218</v>
      </c>
      <c r="C9339" t="s">
        <v>3</v>
      </c>
      <c r="D9339" t="s">
        <v>791</v>
      </c>
      <c r="E9339" t="s">
        <v>9</v>
      </c>
      <c r="F9339" t="s">
        <v>545</v>
      </c>
      <c r="G9339" t="s">
        <v>732</v>
      </c>
      <c r="H9339" s="135" t="s">
        <v>2138</v>
      </c>
      <c r="I9339" t="s">
        <v>1454</v>
      </c>
      <c r="J9339" s="20">
        <v>7</v>
      </c>
      <c r="K9339" s="20" t="s">
        <v>3</v>
      </c>
      <c r="L9339" t="s">
        <v>1464</v>
      </c>
      <c r="M9339" s="20">
        <v>2.96</v>
      </c>
      <c r="N9339" s="20">
        <v>1.54</v>
      </c>
      <c r="AE9339">
        <f t="shared" si="145"/>
        <v>2007</v>
      </c>
    </row>
    <row r="9340" spans="1:31" x14ac:dyDescent="0.25">
      <c r="A9340" s="7">
        <v>9337</v>
      </c>
      <c r="B9340" s="8">
        <v>39218</v>
      </c>
      <c r="C9340" t="s">
        <v>3</v>
      </c>
      <c r="D9340" t="s">
        <v>787</v>
      </c>
      <c r="E9340" t="s">
        <v>9</v>
      </c>
      <c r="F9340" t="s">
        <v>876</v>
      </c>
      <c r="G9340" t="s">
        <v>24</v>
      </c>
      <c r="H9340" s="135" t="s">
        <v>1546</v>
      </c>
      <c r="I9340" t="s">
        <v>1455</v>
      </c>
      <c r="J9340" s="20">
        <v>6</v>
      </c>
      <c r="K9340" s="20" t="s">
        <v>9</v>
      </c>
      <c r="L9340" t="s">
        <v>1464</v>
      </c>
      <c r="M9340" s="20">
        <v>0.66</v>
      </c>
      <c r="N9340" s="20">
        <v>1.3399999999999999</v>
      </c>
      <c r="AE9340">
        <f t="shared" si="145"/>
        <v>2007</v>
      </c>
    </row>
    <row r="9341" spans="1:31" x14ac:dyDescent="0.25">
      <c r="A9341" s="7">
        <v>9338</v>
      </c>
      <c r="B9341" s="8">
        <v>39219</v>
      </c>
      <c r="C9341" t="s">
        <v>3</v>
      </c>
      <c r="D9341" t="s">
        <v>656</v>
      </c>
      <c r="E9341" t="s">
        <v>9</v>
      </c>
      <c r="F9341" t="s">
        <v>83</v>
      </c>
      <c r="G9341" t="s">
        <v>17</v>
      </c>
      <c r="H9341" s="135" t="s">
        <v>1520</v>
      </c>
      <c r="I9341" t="s">
        <v>1454</v>
      </c>
      <c r="J9341" s="20">
        <v>46</v>
      </c>
      <c r="K9341" s="20" t="s">
        <v>3</v>
      </c>
      <c r="L9341" t="s">
        <v>1463</v>
      </c>
      <c r="M9341" s="20">
        <v>12.96</v>
      </c>
      <c r="N9341" s="20">
        <v>11.04</v>
      </c>
      <c r="AE9341">
        <f t="shared" si="145"/>
        <v>2007</v>
      </c>
    </row>
    <row r="9342" spans="1:31" x14ac:dyDescent="0.25">
      <c r="A9342" s="7">
        <v>9339</v>
      </c>
      <c r="B9342" s="8">
        <v>39219</v>
      </c>
      <c r="C9342" t="s">
        <v>3</v>
      </c>
      <c r="D9342" t="s">
        <v>350</v>
      </c>
      <c r="E9342" t="s">
        <v>9</v>
      </c>
      <c r="F9342" t="s">
        <v>795</v>
      </c>
      <c r="G9342" t="s">
        <v>870</v>
      </c>
      <c r="H9342" s="135" t="s">
        <v>2471</v>
      </c>
      <c r="I9342" t="s">
        <v>1454</v>
      </c>
      <c r="J9342" s="20">
        <v>31</v>
      </c>
      <c r="K9342" s="20" t="s">
        <v>3</v>
      </c>
      <c r="L9342" t="s">
        <v>1463</v>
      </c>
      <c r="M9342" s="20">
        <v>9.06</v>
      </c>
      <c r="N9342" s="20">
        <v>7.44</v>
      </c>
      <c r="AE9342">
        <f t="shared" si="145"/>
        <v>2007</v>
      </c>
    </row>
    <row r="9343" spans="1:31" x14ac:dyDescent="0.25">
      <c r="A9343" s="7">
        <v>9340</v>
      </c>
      <c r="B9343" s="8">
        <v>39220</v>
      </c>
      <c r="C9343" t="s">
        <v>3</v>
      </c>
      <c r="D9343" t="s">
        <v>876</v>
      </c>
      <c r="E9343" t="s">
        <v>9</v>
      </c>
      <c r="F9343" t="s">
        <v>787</v>
      </c>
      <c r="G9343" t="s">
        <v>24</v>
      </c>
      <c r="H9343" s="135" t="s">
        <v>1497</v>
      </c>
      <c r="I9343" t="s">
        <v>1455</v>
      </c>
      <c r="J9343" s="20">
        <v>29</v>
      </c>
      <c r="K9343" s="20" t="s">
        <v>3</v>
      </c>
      <c r="L9343" t="s">
        <v>1464</v>
      </c>
      <c r="M9343" s="20">
        <v>4.5599999999999996</v>
      </c>
      <c r="N9343" s="20">
        <v>3.19</v>
      </c>
      <c r="AE9343">
        <f t="shared" si="145"/>
        <v>2007</v>
      </c>
    </row>
    <row r="9344" spans="1:31" x14ac:dyDescent="0.25">
      <c r="A9344" s="7">
        <v>9341</v>
      </c>
      <c r="B9344" s="8">
        <v>39221</v>
      </c>
      <c r="C9344" t="s">
        <v>3</v>
      </c>
      <c r="D9344" t="s">
        <v>677</v>
      </c>
      <c r="E9344" t="s">
        <v>9</v>
      </c>
      <c r="F9344" t="s">
        <v>19</v>
      </c>
      <c r="G9344" t="s">
        <v>569</v>
      </c>
      <c r="H9344" s="136" t="s">
        <v>1677</v>
      </c>
      <c r="I9344" t="s">
        <v>1454</v>
      </c>
      <c r="J9344" s="20">
        <v>21</v>
      </c>
      <c r="K9344" s="20" t="s">
        <v>9</v>
      </c>
      <c r="L9344" t="s">
        <v>1464</v>
      </c>
      <c r="M9344" s="20">
        <v>4.62</v>
      </c>
      <c r="N9344" s="20">
        <v>6.88</v>
      </c>
      <c r="AE9344">
        <f t="shared" si="145"/>
        <v>2007</v>
      </c>
    </row>
    <row r="9345" spans="1:31" x14ac:dyDescent="0.25">
      <c r="A9345" s="7">
        <v>9342</v>
      </c>
      <c r="B9345" s="8">
        <v>39221</v>
      </c>
      <c r="C9345" t="s">
        <v>3</v>
      </c>
      <c r="D9345" t="s">
        <v>828</v>
      </c>
      <c r="E9345" t="s">
        <v>9</v>
      </c>
      <c r="F9345" t="s">
        <v>749</v>
      </c>
      <c r="G9345" t="s">
        <v>714</v>
      </c>
      <c r="H9345" s="135" t="s">
        <v>2006</v>
      </c>
      <c r="I9345" t="s">
        <v>1454</v>
      </c>
      <c r="J9345" s="20">
        <v>20</v>
      </c>
      <c r="K9345" s="20" t="s">
        <v>9</v>
      </c>
      <c r="L9345" t="s">
        <v>1464</v>
      </c>
      <c r="M9345" s="20">
        <v>4.4000000000000004</v>
      </c>
      <c r="N9345" s="20">
        <v>6.6</v>
      </c>
      <c r="AE9345">
        <f t="shared" si="145"/>
        <v>2007</v>
      </c>
    </row>
    <row r="9346" spans="1:31" x14ac:dyDescent="0.25">
      <c r="A9346" s="7">
        <v>9343</v>
      </c>
      <c r="B9346" s="8">
        <v>39221</v>
      </c>
      <c r="C9346" t="s">
        <v>3</v>
      </c>
      <c r="D9346" t="s">
        <v>873</v>
      </c>
      <c r="E9346" t="s">
        <v>9</v>
      </c>
      <c r="F9346" t="s">
        <v>869</v>
      </c>
      <c r="G9346" t="s">
        <v>648</v>
      </c>
      <c r="H9346" s="135" t="s">
        <v>1806</v>
      </c>
      <c r="I9346" t="s">
        <v>1454</v>
      </c>
      <c r="J9346" s="20">
        <v>11</v>
      </c>
      <c r="K9346" s="20" t="s">
        <v>9</v>
      </c>
      <c r="L9346" t="s">
        <v>1463</v>
      </c>
      <c r="M9346" s="20">
        <v>2.64</v>
      </c>
      <c r="N9346" s="20">
        <v>3.86</v>
      </c>
      <c r="AE9346">
        <f t="shared" si="145"/>
        <v>2007</v>
      </c>
    </row>
    <row r="9347" spans="1:31" x14ac:dyDescent="0.25">
      <c r="A9347" s="7">
        <v>9344</v>
      </c>
      <c r="B9347" s="8">
        <v>39221</v>
      </c>
      <c r="C9347" t="s">
        <v>3</v>
      </c>
      <c r="D9347" t="s">
        <v>873</v>
      </c>
      <c r="E9347" t="s">
        <v>9</v>
      </c>
      <c r="F9347" t="s">
        <v>874</v>
      </c>
      <c r="G9347" t="s">
        <v>648</v>
      </c>
      <c r="H9347" s="135" t="s">
        <v>2311</v>
      </c>
      <c r="I9347" t="s">
        <v>1454</v>
      </c>
      <c r="J9347" s="20">
        <v>17</v>
      </c>
      <c r="K9347" s="20" t="s">
        <v>3</v>
      </c>
      <c r="L9347" t="s">
        <v>1463</v>
      </c>
      <c r="M9347" s="20">
        <v>5.42</v>
      </c>
      <c r="N9347" s="20">
        <v>4.08</v>
      </c>
      <c r="AE9347">
        <f t="shared" si="145"/>
        <v>2007</v>
      </c>
    </row>
    <row r="9348" spans="1:31" x14ac:dyDescent="0.25">
      <c r="A9348" s="7">
        <v>9345</v>
      </c>
      <c r="B9348" s="8">
        <v>39221</v>
      </c>
      <c r="C9348" t="s">
        <v>3</v>
      </c>
      <c r="D9348" t="s">
        <v>543</v>
      </c>
      <c r="E9348" t="s">
        <v>9</v>
      </c>
      <c r="F9348" t="s">
        <v>521</v>
      </c>
      <c r="G9348" t="s">
        <v>870</v>
      </c>
      <c r="H9348" s="135" t="s">
        <v>2486</v>
      </c>
      <c r="I9348" t="s">
        <v>1454</v>
      </c>
      <c r="J9348" s="20">
        <v>9</v>
      </c>
      <c r="K9348" s="20" t="s">
        <v>3</v>
      </c>
      <c r="L9348" t="s">
        <v>1464</v>
      </c>
      <c r="M9348" s="20">
        <v>3.52</v>
      </c>
      <c r="N9348" s="20">
        <v>1.98</v>
      </c>
      <c r="AE9348">
        <f t="shared" ref="AE9348:AE9411" si="146">YEAR(B9348)</f>
        <v>2007</v>
      </c>
    </row>
    <row r="9349" spans="1:31" x14ac:dyDescent="0.25">
      <c r="A9349" s="7">
        <v>9346</v>
      </c>
      <c r="B9349" s="8">
        <v>39221</v>
      </c>
      <c r="C9349" t="s">
        <v>3</v>
      </c>
      <c r="D9349" t="s">
        <v>873</v>
      </c>
      <c r="E9349" t="s">
        <v>9</v>
      </c>
      <c r="F9349" t="s">
        <v>874</v>
      </c>
      <c r="G9349" t="s">
        <v>648</v>
      </c>
      <c r="H9349" s="135" t="s">
        <v>2278</v>
      </c>
      <c r="I9349" t="s">
        <v>1454</v>
      </c>
      <c r="J9349" s="20">
        <v>30</v>
      </c>
      <c r="K9349" s="20" t="s">
        <v>3</v>
      </c>
      <c r="L9349" t="s">
        <v>1463</v>
      </c>
      <c r="M9349" s="20">
        <v>8.8000000000000007</v>
      </c>
      <c r="N9349" s="20">
        <v>7.2</v>
      </c>
      <c r="AE9349">
        <f t="shared" si="146"/>
        <v>2007</v>
      </c>
    </row>
    <row r="9350" spans="1:31" x14ac:dyDescent="0.25">
      <c r="A9350" s="7">
        <v>9347</v>
      </c>
      <c r="B9350" s="8">
        <v>39221</v>
      </c>
      <c r="C9350" t="s">
        <v>3</v>
      </c>
      <c r="D9350" t="s">
        <v>117</v>
      </c>
      <c r="E9350" t="s">
        <v>9</v>
      </c>
      <c r="F9350" t="s">
        <v>435</v>
      </c>
      <c r="G9350" t="s">
        <v>648</v>
      </c>
      <c r="H9350" s="135" t="s">
        <v>2217</v>
      </c>
      <c r="I9350" t="s">
        <v>1454</v>
      </c>
      <c r="J9350" s="20">
        <v>58</v>
      </c>
      <c r="K9350" s="20" t="s">
        <v>3</v>
      </c>
      <c r="L9350" t="s">
        <v>1464</v>
      </c>
      <c r="M9350" s="20">
        <v>17.239999999999998</v>
      </c>
      <c r="N9350" s="20">
        <v>12.76</v>
      </c>
      <c r="AE9350">
        <f t="shared" si="146"/>
        <v>2007</v>
      </c>
    </row>
    <row r="9351" spans="1:31" x14ac:dyDescent="0.25">
      <c r="A9351" s="7">
        <v>9348</v>
      </c>
      <c r="B9351" s="8">
        <v>39222</v>
      </c>
      <c r="C9351" t="s">
        <v>3</v>
      </c>
      <c r="D9351" t="s">
        <v>791</v>
      </c>
      <c r="E9351" t="s">
        <v>9</v>
      </c>
      <c r="F9351" t="s">
        <v>860</v>
      </c>
      <c r="G9351" t="s">
        <v>377</v>
      </c>
      <c r="H9351" s="135" t="s">
        <v>1496</v>
      </c>
      <c r="I9351" t="s">
        <v>1454</v>
      </c>
      <c r="J9351" s="20">
        <v>22</v>
      </c>
      <c r="K9351" s="20" t="s">
        <v>3</v>
      </c>
      <c r="L9351" t="s">
        <v>1463</v>
      </c>
      <c r="M9351" s="20">
        <v>6.72</v>
      </c>
      <c r="N9351" s="20">
        <v>5.28</v>
      </c>
      <c r="AE9351">
        <f t="shared" si="146"/>
        <v>2007</v>
      </c>
    </row>
    <row r="9352" spans="1:31" x14ac:dyDescent="0.25">
      <c r="A9352" s="7">
        <v>9349</v>
      </c>
      <c r="B9352" s="8">
        <v>39222</v>
      </c>
      <c r="C9352" t="s">
        <v>3</v>
      </c>
      <c r="D9352" t="s">
        <v>749</v>
      </c>
      <c r="E9352" t="s">
        <v>9</v>
      </c>
      <c r="F9352" t="s">
        <v>748</v>
      </c>
      <c r="G9352" t="s">
        <v>714</v>
      </c>
      <c r="H9352" s="9" t="s">
        <v>2125</v>
      </c>
      <c r="I9352" t="s">
        <v>1454</v>
      </c>
      <c r="J9352" s="20">
        <v>9</v>
      </c>
      <c r="K9352" s="20" t="s">
        <v>3</v>
      </c>
      <c r="L9352" t="s">
        <v>1464</v>
      </c>
      <c r="M9352" s="20">
        <v>3.52</v>
      </c>
      <c r="N9352" s="20">
        <v>1.98</v>
      </c>
      <c r="AE9352">
        <f t="shared" si="146"/>
        <v>2007</v>
      </c>
    </row>
    <row r="9353" spans="1:31" x14ac:dyDescent="0.25">
      <c r="A9353" s="7">
        <v>9350</v>
      </c>
      <c r="B9353" s="8">
        <v>39222</v>
      </c>
      <c r="C9353" t="s">
        <v>3</v>
      </c>
      <c r="D9353" t="s">
        <v>832</v>
      </c>
      <c r="E9353" t="s">
        <v>9</v>
      </c>
      <c r="F9353" t="s">
        <v>828</v>
      </c>
      <c r="G9353" t="s">
        <v>714</v>
      </c>
      <c r="H9353" s="9" t="s">
        <v>2252</v>
      </c>
      <c r="I9353" t="s">
        <v>1454</v>
      </c>
      <c r="J9353" s="20">
        <v>23</v>
      </c>
      <c r="K9353" s="20" t="s">
        <v>3</v>
      </c>
      <c r="L9353" t="s">
        <v>1464</v>
      </c>
      <c r="M9353" s="20">
        <v>7.4399999999999995</v>
      </c>
      <c r="N9353" s="20">
        <v>5.0600000000000005</v>
      </c>
      <c r="AE9353">
        <f t="shared" si="146"/>
        <v>2007</v>
      </c>
    </row>
    <row r="9354" spans="1:31" x14ac:dyDescent="0.25">
      <c r="A9354" s="7">
        <v>9351</v>
      </c>
      <c r="B9354" s="8">
        <v>39223</v>
      </c>
      <c r="C9354" t="s">
        <v>3</v>
      </c>
      <c r="D9354" t="s">
        <v>655</v>
      </c>
      <c r="E9354" t="s">
        <v>9</v>
      </c>
      <c r="F9354" t="s">
        <v>734</v>
      </c>
      <c r="G9354" t="s">
        <v>870</v>
      </c>
      <c r="H9354" s="135" t="s">
        <v>2487</v>
      </c>
      <c r="I9354" t="s">
        <v>1454</v>
      </c>
      <c r="J9354" s="20">
        <v>15</v>
      </c>
      <c r="K9354" s="20" t="s">
        <v>9</v>
      </c>
      <c r="L9354" t="s">
        <v>1464</v>
      </c>
      <c r="M9354" s="20">
        <v>3.3</v>
      </c>
      <c r="N9354" s="20">
        <v>5.2</v>
      </c>
      <c r="AE9354">
        <f t="shared" si="146"/>
        <v>2007</v>
      </c>
    </row>
    <row r="9355" spans="1:31" x14ac:dyDescent="0.25">
      <c r="A9355" s="7">
        <v>9352</v>
      </c>
      <c r="B9355" s="8">
        <v>39224</v>
      </c>
      <c r="C9355" t="s">
        <v>3</v>
      </c>
      <c r="D9355" t="s">
        <v>791</v>
      </c>
      <c r="E9355" t="s">
        <v>9</v>
      </c>
      <c r="F9355" t="s">
        <v>805</v>
      </c>
      <c r="G9355" t="s">
        <v>377</v>
      </c>
      <c r="H9355" s="9" t="s">
        <v>2268</v>
      </c>
      <c r="I9355" t="s">
        <v>1454</v>
      </c>
      <c r="J9355" s="20">
        <v>20</v>
      </c>
      <c r="K9355" s="20" t="s">
        <v>1465</v>
      </c>
      <c r="L9355" t="s">
        <v>1466</v>
      </c>
      <c r="M9355" s="20">
        <v>5</v>
      </c>
      <c r="N9355" s="20">
        <v>5</v>
      </c>
      <c r="AE9355">
        <f t="shared" si="146"/>
        <v>2007</v>
      </c>
    </row>
    <row r="9356" spans="1:31" x14ac:dyDescent="0.25">
      <c r="A9356" s="7">
        <v>9353</v>
      </c>
      <c r="B9356" s="8">
        <v>39224</v>
      </c>
      <c r="C9356" t="s">
        <v>3</v>
      </c>
      <c r="D9356" t="s">
        <v>557</v>
      </c>
      <c r="E9356" t="s">
        <v>9</v>
      </c>
      <c r="F9356" t="s">
        <v>727</v>
      </c>
      <c r="G9356" t="s">
        <v>377</v>
      </c>
      <c r="H9356" s="9" t="s">
        <v>2121</v>
      </c>
      <c r="I9356" t="s">
        <v>1454</v>
      </c>
      <c r="J9356" s="20">
        <v>59</v>
      </c>
      <c r="K9356" s="20" t="s">
        <v>3</v>
      </c>
      <c r="L9356" t="s">
        <v>1464</v>
      </c>
      <c r="M9356" s="20">
        <v>17.52</v>
      </c>
      <c r="N9356" s="20">
        <v>12.98</v>
      </c>
      <c r="AE9356">
        <f t="shared" si="146"/>
        <v>2007</v>
      </c>
    </row>
    <row r="9357" spans="1:31" x14ac:dyDescent="0.25">
      <c r="A9357" s="7">
        <v>9354</v>
      </c>
      <c r="B9357" s="8">
        <v>39224</v>
      </c>
      <c r="C9357" t="s">
        <v>3</v>
      </c>
      <c r="D9357" t="s">
        <v>655</v>
      </c>
      <c r="E9357" t="s">
        <v>9</v>
      </c>
      <c r="F9357" t="s">
        <v>860</v>
      </c>
      <c r="G9357" t="s">
        <v>714</v>
      </c>
      <c r="H9357" s="135" t="s">
        <v>1496</v>
      </c>
      <c r="I9357" t="s">
        <v>1454</v>
      </c>
      <c r="J9357" s="20">
        <v>33</v>
      </c>
      <c r="K9357" s="20" t="s">
        <v>9</v>
      </c>
      <c r="L9357" t="s">
        <v>1464</v>
      </c>
      <c r="M9357" s="20">
        <v>7.26</v>
      </c>
      <c r="N9357" s="20">
        <v>10.24</v>
      </c>
      <c r="AE9357">
        <f t="shared" si="146"/>
        <v>2007</v>
      </c>
    </row>
    <row r="9358" spans="1:31" x14ac:dyDescent="0.25">
      <c r="A9358" s="7">
        <v>9355</v>
      </c>
      <c r="B9358" s="8">
        <v>39224</v>
      </c>
      <c r="C9358" t="s">
        <v>3</v>
      </c>
      <c r="D9358" t="s">
        <v>787</v>
      </c>
      <c r="E9358" t="s">
        <v>9</v>
      </c>
      <c r="F9358" t="s">
        <v>123</v>
      </c>
      <c r="G9358" t="s">
        <v>861</v>
      </c>
      <c r="H9358" s="135" t="s">
        <v>2437</v>
      </c>
      <c r="I9358" t="s">
        <v>1455</v>
      </c>
      <c r="J9358" s="20">
        <v>30</v>
      </c>
      <c r="K9358" s="20" t="s">
        <v>9</v>
      </c>
      <c r="L9358" t="s">
        <v>1463</v>
      </c>
      <c r="M9358" s="20">
        <v>3.6</v>
      </c>
      <c r="N9358" s="20">
        <v>4.4000000000000004</v>
      </c>
      <c r="AE9358">
        <f t="shared" si="146"/>
        <v>2007</v>
      </c>
    </row>
    <row r="9359" spans="1:31" x14ac:dyDescent="0.25">
      <c r="A9359" s="7">
        <v>9356</v>
      </c>
      <c r="B9359" s="8">
        <v>39225</v>
      </c>
      <c r="C9359" t="s">
        <v>3</v>
      </c>
      <c r="D9359" t="s">
        <v>350</v>
      </c>
      <c r="E9359" t="s">
        <v>9</v>
      </c>
      <c r="F9359" t="s">
        <v>860</v>
      </c>
      <c r="G9359" t="s">
        <v>870</v>
      </c>
      <c r="H9359" s="135" t="s">
        <v>2471</v>
      </c>
      <c r="I9359" t="s">
        <v>1454</v>
      </c>
      <c r="J9359" s="20">
        <v>19</v>
      </c>
      <c r="K9359" s="20" t="s">
        <v>3</v>
      </c>
      <c r="L9359" t="s">
        <v>1463</v>
      </c>
      <c r="M9359" s="20">
        <v>5.94</v>
      </c>
      <c r="N9359" s="20">
        <v>4.5599999999999996</v>
      </c>
      <c r="AE9359">
        <f t="shared" si="146"/>
        <v>2007</v>
      </c>
    </row>
    <row r="9360" spans="1:31" x14ac:dyDescent="0.25">
      <c r="A9360" s="7">
        <v>9357</v>
      </c>
      <c r="B9360" s="8">
        <v>39225</v>
      </c>
      <c r="C9360" t="s">
        <v>3</v>
      </c>
      <c r="D9360" t="s">
        <v>789</v>
      </c>
      <c r="E9360" t="s">
        <v>9</v>
      </c>
      <c r="F9360" t="s">
        <v>91</v>
      </c>
      <c r="G9360" t="s">
        <v>377</v>
      </c>
      <c r="H9360" s="135" t="s">
        <v>1496</v>
      </c>
      <c r="I9360" t="s">
        <v>1454</v>
      </c>
      <c r="J9360" s="20">
        <v>27</v>
      </c>
      <c r="K9360" s="20" t="s">
        <v>1465</v>
      </c>
      <c r="L9360" t="s">
        <v>1466</v>
      </c>
      <c r="M9360" s="20">
        <v>6.75</v>
      </c>
      <c r="N9360" s="20">
        <v>6.75</v>
      </c>
      <c r="AE9360">
        <f t="shared" si="146"/>
        <v>2007</v>
      </c>
    </row>
    <row r="9361" spans="1:31" x14ac:dyDescent="0.25">
      <c r="A9361" s="7">
        <v>9358</v>
      </c>
      <c r="B9361" s="8">
        <v>39225</v>
      </c>
      <c r="C9361" t="s">
        <v>3</v>
      </c>
      <c r="D9361" t="s">
        <v>877</v>
      </c>
      <c r="E9361" t="s">
        <v>9</v>
      </c>
      <c r="F9361" t="s">
        <v>869</v>
      </c>
      <c r="G9361" t="s">
        <v>648</v>
      </c>
      <c r="H9361" s="136" t="s">
        <v>1496</v>
      </c>
      <c r="I9361" t="s">
        <v>1454</v>
      </c>
      <c r="J9361" s="20">
        <v>16</v>
      </c>
      <c r="K9361" s="20" t="s">
        <v>3</v>
      </c>
      <c r="L9361" t="s">
        <v>1463</v>
      </c>
      <c r="M9361" s="20">
        <v>5.16</v>
      </c>
      <c r="N9361" s="20">
        <v>3.84</v>
      </c>
      <c r="AE9361">
        <f t="shared" si="146"/>
        <v>2007</v>
      </c>
    </row>
    <row r="9362" spans="1:31" x14ac:dyDescent="0.25">
      <c r="A9362" s="7">
        <v>9359</v>
      </c>
      <c r="B9362" s="8">
        <v>39225</v>
      </c>
      <c r="C9362" t="s">
        <v>3</v>
      </c>
      <c r="D9362" t="s">
        <v>858</v>
      </c>
      <c r="E9362" t="s">
        <v>9</v>
      </c>
      <c r="F9362" t="s">
        <v>748</v>
      </c>
      <c r="G9362" t="s">
        <v>648</v>
      </c>
      <c r="H9362" s="9" t="s">
        <v>1797</v>
      </c>
      <c r="I9362" t="s">
        <v>1454</v>
      </c>
      <c r="J9362" s="20">
        <v>69</v>
      </c>
      <c r="K9362" s="20" t="s">
        <v>9</v>
      </c>
      <c r="L9362" t="s">
        <v>1463</v>
      </c>
      <c r="M9362" s="20">
        <v>16.559999999999999</v>
      </c>
      <c r="N9362" s="20">
        <v>18.940000000000001</v>
      </c>
      <c r="AE9362">
        <f t="shared" si="146"/>
        <v>2007</v>
      </c>
    </row>
    <row r="9363" spans="1:31" x14ac:dyDescent="0.25">
      <c r="A9363" s="7">
        <v>9360</v>
      </c>
      <c r="B9363" s="8">
        <v>39226</v>
      </c>
      <c r="C9363" t="s">
        <v>3</v>
      </c>
      <c r="D9363" t="s">
        <v>791</v>
      </c>
      <c r="E9363" t="s">
        <v>9</v>
      </c>
      <c r="F9363" t="s">
        <v>860</v>
      </c>
      <c r="G9363" t="s">
        <v>377</v>
      </c>
      <c r="H9363" s="135" t="s">
        <v>1496</v>
      </c>
      <c r="I9363" t="s">
        <v>1454</v>
      </c>
      <c r="J9363" s="20">
        <v>40</v>
      </c>
      <c r="K9363" s="20" t="s">
        <v>3</v>
      </c>
      <c r="L9363" t="s">
        <v>1464</v>
      </c>
      <c r="M9363" s="20">
        <v>12.2</v>
      </c>
      <c r="N9363" s="20">
        <v>8.8000000000000007</v>
      </c>
      <c r="AE9363">
        <f t="shared" si="146"/>
        <v>2007</v>
      </c>
    </row>
    <row r="9364" spans="1:31" x14ac:dyDescent="0.25">
      <c r="A9364" s="7">
        <v>9361</v>
      </c>
      <c r="B9364" s="8">
        <v>39226</v>
      </c>
      <c r="C9364" t="s">
        <v>3</v>
      </c>
      <c r="D9364" t="s">
        <v>426</v>
      </c>
      <c r="E9364" t="s">
        <v>9</v>
      </c>
      <c r="F9364" t="s">
        <v>860</v>
      </c>
      <c r="G9364" t="s">
        <v>870</v>
      </c>
      <c r="H9364" s="135" t="s">
        <v>1496</v>
      </c>
      <c r="I9364" t="s">
        <v>1454</v>
      </c>
      <c r="J9364" s="20">
        <v>33</v>
      </c>
      <c r="K9364" s="20" t="s">
        <v>9</v>
      </c>
      <c r="L9364" t="s">
        <v>1464</v>
      </c>
      <c r="M9364" s="20">
        <v>7.26</v>
      </c>
      <c r="N9364" s="20">
        <v>10.24</v>
      </c>
      <c r="AE9364">
        <f t="shared" si="146"/>
        <v>2007</v>
      </c>
    </row>
    <row r="9365" spans="1:31" x14ac:dyDescent="0.25">
      <c r="A9365" s="7">
        <v>9362</v>
      </c>
      <c r="B9365" s="8">
        <v>39226</v>
      </c>
      <c r="C9365" t="s">
        <v>3</v>
      </c>
      <c r="D9365" t="s">
        <v>858</v>
      </c>
      <c r="E9365" t="s">
        <v>9</v>
      </c>
      <c r="F9365" t="s">
        <v>375</v>
      </c>
      <c r="G9365" t="s">
        <v>648</v>
      </c>
      <c r="H9365" s="135" t="s">
        <v>1935</v>
      </c>
      <c r="I9365" t="s">
        <v>1454</v>
      </c>
      <c r="J9365" s="20">
        <v>27</v>
      </c>
      <c r="K9365" s="20" t="s">
        <v>1465</v>
      </c>
      <c r="L9365" t="s">
        <v>1466</v>
      </c>
      <c r="M9365" s="20">
        <v>6.75</v>
      </c>
      <c r="N9365" s="20">
        <v>6.75</v>
      </c>
      <c r="AE9365">
        <f t="shared" si="146"/>
        <v>2007</v>
      </c>
    </row>
    <row r="9366" spans="1:31" x14ac:dyDescent="0.25">
      <c r="A9366" s="7">
        <v>9363</v>
      </c>
      <c r="B9366" s="8">
        <v>39227</v>
      </c>
      <c r="C9366" t="s">
        <v>3</v>
      </c>
      <c r="D9366" t="s">
        <v>426</v>
      </c>
      <c r="E9366" t="s">
        <v>9</v>
      </c>
      <c r="F9366" t="s">
        <v>874</v>
      </c>
      <c r="G9366" t="s">
        <v>861</v>
      </c>
      <c r="H9366" s="135" t="s">
        <v>2435</v>
      </c>
      <c r="I9366" t="s">
        <v>1454</v>
      </c>
      <c r="J9366" s="20">
        <v>33</v>
      </c>
      <c r="K9366" s="20" t="s">
        <v>9</v>
      </c>
      <c r="L9366" t="s">
        <v>1463</v>
      </c>
      <c r="M9366" s="20">
        <v>7.92</v>
      </c>
      <c r="N9366" s="20">
        <v>9.58</v>
      </c>
      <c r="AE9366">
        <f t="shared" si="146"/>
        <v>2007</v>
      </c>
    </row>
    <row r="9367" spans="1:31" x14ac:dyDescent="0.25">
      <c r="A9367" s="7">
        <v>9364</v>
      </c>
      <c r="B9367" s="8">
        <v>39227</v>
      </c>
      <c r="C9367" t="s">
        <v>3</v>
      </c>
      <c r="D9367" t="s">
        <v>667</v>
      </c>
      <c r="E9367" t="s">
        <v>9</v>
      </c>
      <c r="F9367" t="s">
        <v>117</v>
      </c>
      <c r="G9367" t="s">
        <v>732</v>
      </c>
      <c r="H9367" s="135" t="s">
        <v>2195</v>
      </c>
      <c r="I9367" t="s">
        <v>1454</v>
      </c>
      <c r="J9367" s="20">
        <v>26</v>
      </c>
      <c r="K9367" s="20" t="s">
        <v>3</v>
      </c>
      <c r="L9367" t="s">
        <v>1464</v>
      </c>
      <c r="M9367" s="20">
        <v>8.2800000000000011</v>
      </c>
      <c r="N9367" s="20">
        <v>5.72</v>
      </c>
      <c r="AE9367">
        <f t="shared" si="146"/>
        <v>2007</v>
      </c>
    </row>
    <row r="9368" spans="1:31" x14ac:dyDescent="0.25">
      <c r="A9368" s="7">
        <v>9365</v>
      </c>
      <c r="B9368" s="8">
        <v>39227</v>
      </c>
      <c r="C9368" t="s">
        <v>3</v>
      </c>
      <c r="D9368" t="s">
        <v>25</v>
      </c>
      <c r="E9368" t="s">
        <v>9</v>
      </c>
      <c r="F9368" t="s">
        <v>667</v>
      </c>
      <c r="G9368" t="s">
        <v>14</v>
      </c>
      <c r="H9368" s="135" t="s">
        <v>1496</v>
      </c>
      <c r="I9368" t="s">
        <v>1454</v>
      </c>
      <c r="J9368" s="20">
        <v>21</v>
      </c>
      <c r="K9368" s="20" t="s">
        <v>1465</v>
      </c>
      <c r="L9368" t="s">
        <v>1466</v>
      </c>
      <c r="M9368" s="20">
        <v>5.25</v>
      </c>
      <c r="N9368" s="20">
        <v>5.25</v>
      </c>
      <c r="AE9368">
        <f t="shared" si="146"/>
        <v>2007</v>
      </c>
    </row>
    <row r="9369" spans="1:31" x14ac:dyDescent="0.25">
      <c r="A9369" s="7">
        <v>9366</v>
      </c>
      <c r="B9369" s="8">
        <v>39227</v>
      </c>
      <c r="C9369" t="s">
        <v>3</v>
      </c>
      <c r="D9369" t="s">
        <v>500</v>
      </c>
      <c r="E9369" t="s">
        <v>9</v>
      </c>
      <c r="F9369" t="s">
        <v>667</v>
      </c>
      <c r="G9369" t="s">
        <v>732</v>
      </c>
      <c r="H9369" s="135" t="s">
        <v>2262</v>
      </c>
      <c r="I9369" t="s">
        <v>1454</v>
      </c>
      <c r="J9369" s="20">
        <v>40</v>
      </c>
      <c r="K9369" s="20" t="s">
        <v>9</v>
      </c>
      <c r="L9369" t="s">
        <v>1464</v>
      </c>
      <c r="M9369" s="20">
        <v>8.8000000000000007</v>
      </c>
      <c r="N9369" s="20">
        <v>12.2</v>
      </c>
      <c r="AE9369">
        <f t="shared" si="146"/>
        <v>2007</v>
      </c>
    </row>
    <row r="9370" spans="1:31" x14ac:dyDescent="0.25">
      <c r="A9370" s="7">
        <v>9367</v>
      </c>
      <c r="B9370" s="8">
        <v>39228</v>
      </c>
      <c r="C9370" t="s">
        <v>3</v>
      </c>
      <c r="D9370" t="s">
        <v>791</v>
      </c>
      <c r="E9370" t="s">
        <v>9</v>
      </c>
      <c r="F9370" t="s">
        <v>874</v>
      </c>
      <c r="G9370" t="s">
        <v>714</v>
      </c>
      <c r="H9370" s="135" t="s">
        <v>2093</v>
      </c>
      <c r="I9370" t="s">
        <v>1454</v>
      </c>
      <c r="J9370" s="20">
        <v>42</v>
      </c>
      <c r="K9370" s="20" t="s">
        <v>3</v>
      </c>
      <c r="L9370" t="s">
        <v>1464</v>
      </c>
      <c r="M9370" s="20">
        <v>12.76</v>
      </c>
      <c r="N9370" s="20">
        <v>9.24</v>
      </c>
      <c r="AE9370">
        <f t="shared" si="146"/>
        <v>2007</v>
      </c>
    </row>
    <row r="9371" spans="1:31" x14ac:dyDescent="0.25">
      <c r="A9371" s="7">
        <v>9368</v>
      </c>
      <c r="B9371" s="8">
        <v>39228</v>
      </c>
      <c r="C9371" t="s">
        <v>3</v>
      </c>
      <c r="D9371" t="s">
        <v>810</v>
      </c>
      <c r="E9371" t="s">
        <v>9</v>
      </c>
      <c r="F9371" t="s">
        <v>667</v>
      </c>
      <c r="G9371" t="s">
        <v>569</v>
      </c>
      <c r="H9371" s="135" t="s">
        <v>1718</v>
      </c>
      <c r="I9371" t="s">
        <v>1455</v>
      </c>
      <c r="J9371" s="20">
        <v>13</v>
      </c>
      <c r="K9371" s="20" t="s">
        <v>1465</v>
      </c>
      <c r="L9371" t="s">
        <v>1466</v>
      </c>
      <c r="M9371" s="20">
        <v>1.625</v>
      </c>
      <c r="N9371" s="20">
        <v>1.625</v>
      </c>
      <c r="AE9371">
        <f t="shared" si="146"/>
        <v>2007</v>
      </c>
    </row>
    <row r="9372" spans="1:31" x14ac:dyDescent="0.25">
      <c r="A9372" s="7">
        <v>9369</v>
      </c>
      <c r="B9372" s="8">
        <v>39228</v>
      </c>
      <c r="C9372" t="s">
        <v>3</v>
      </c>
      <c r="D9372" t="s">
        <v>286</v>
      </c>
      <c r="E9372" t="s">
        <v>9</v>
      </c>
      <c r="F9372" t="s">
        <v>878</v>
      </c>
      <c r="G9372" t="s">
        <v>14</v>
      </c>
      <c r="H9372" s="135" t="s">
        <v>1491</v>
      </c>
      <c r="I9372" t="s">
        <v>1458</v>
      </c>
      <c r="J9372" s="20">
        <v>3</v>
      </c>
      <c r="K9372" s="20" t="s">
        <v>1465</v>
      </c>
      <c r="L9372" t="s">
        <v>1466</v>
      </c>
      <c r="M9372" s="20">
        <v>10</v>
      </c>
      <c r="N9372" s="20">
        <v>30</v>
      </c>
      <c r="AE9372">
        <f t="shared" si="146"/>
        <v>2007</v>
      </c>
    </row>
    <row r="9373" spans="1:31" x14ac:dyDescent="0.25">
      <c r="A9373" s="7">
        <v>9370</v>
      </c>
      <c r="B9373" s="8">
        <v>39228</v>
      </c>
      <c r="C9373" t="s">
        <v>3</v>
      </c>
      <c r="D9373" t="s">
        <v>858</v>
      </c>
      <c r="E9373" t="s">
        <v>9</v>
      </c>
      <c r="F9373" t="s">
        <v>867</v>
      </c>
      <c r="G9373" t="s">
        <v>648</v>
      </c>
      <c r="H9373" s="135" t="s">
        <v>2318</v>
      </c>
      <c r="I9373" t="s">
        <v>1454</v>
      </c>
      <c r="J9373" s="20">
        <v>43</v>
      </c>
      <c r="K9373" s="20" t="s">
        <v>9</v>
      </c>
      <c r="L9373" t="s">
        <v>1464</v>
      </c>
      <c r="M9373" s="20">
        <v>9.4600000000000009</v>
      </c>
      <c r="N9373" s="20">
        <v>13.04</v>
      </c>
      <c r="AE9373">
        <f t="shared" si="146"/>
        <v>2007</v>
      </c>
    </row>
    <row r="9374" spans="1:31" x14ac:dyDescent="0.25">
      <c r="A9374" s="7">
        <v>9371</v>
      </c>
      <c r="B9374" s="8">
        <v>39228</v>
      </c>
      <c r="C9374" t="s">
        <v>3</v>
      </c>
      <c r="D9374" t="s">
        <v>667</v>
      </c>
      <c r="E9374" t="s">
        <v>9</v>
      </c>
      <c r="F9374" t="s">
        <v>810</v>
      </c>
      <c r="G9374" t="s">
        <v>732</v>
      </c>
      <c r="H9374" s="135" t="s">
        <v>2284</v>
      </c>
      <c r="I9374" t="s">
        <v>1455</v>
      </c>
      <c r="J9374" s="20">
        <v>18</v>
      </c>
      <c r="K9374" s="20" t="s">
        <v>9</v>
      </c>
      <c r="L9374" t="s">
        <v>1463</v>
      </c>
      <c r="M9374" s="20">
        <v>2.16</v>
      </c>
      <c r="N9374" s="20">
        <v>2.84</v>
      </c>
      <c r="AE9374">
        <f t="shared" si="146"/>
        <v>2007</v>
      </c>
    </row>
    <row r="9375" spans="1:31" x14ac:dyDescent="0.25">
      <c r="A9375" s="7">
        <v>9372</v>
      </c>
      <c r="B9375" s="8">
        <v>39228</v>
      </c>
      <c r="C9375" t="s">
        <v>3</v>
      </c>
      <c r="D9375" t="s">
        <v>123</v>
      </c>
      <c r="E9375" t="s">
        <v>9</v>
      </c>
      <c r="F9375" t="s">
        <v>331</v>
      </c>
      <c r="G9375" t="s">
        <v>648</v>
      </c>
      <c r="H9375" s="9" t="s">
        <v>1797</v>
      </c>
      <c r="I9375" t="s">
        <v>1454</v>
      </c>
      <c r="J9375" s="20">
        <v>40</v>
      </c>
      <c r="K9375" s="20" t="s">
        <v>1465</v>
      </c>
      <c r="L9375" t="s">
        <v>1466</v>
      </c>
      <c r="M9375" s="20">
        <v>10</v>
      </c>
      <c r="N9375" s="20">
        <v>10</v>
      </c>
      <c r="AE9375">
        <f t="shared" si="146"/>
        <v>2007</v>
      </c>
    </row>
    <row r="9376" spans="1:31" x14ac:dyDescent="0.25">
      <c r="A9376" s="7">
        <v>9373</v>
      </c>
      <c r="B9376" s="8">
        <v>39229</v>
      </c>
      <c r="C9376" t="s">
        <v>3</v>
      </c>
      <c r="D9376" t="s">
        <v>215</v>
      </c>
      <c r="E9376" t="s">
        <v>9</v>
      </c>
      <c r="F9376" t="s">
        <v>186</v>
      </c>
      <c r="G9376" t="s">
        <v>648</v>
      </c>
      <c r="H9376" s="9" t="s">
        <v>1797</v>
      </c>
      <c r="I9376" t="s">
        <v>1455</v>
      </c>
      <c r="J9376" s="20">
        <v>2</v>
      </c>
      <c r="K9376" s="20" t="s">
        <v>9</v>
      </c>
      <c r="L9376" t="s">
        <v>1464</v>
      </c>
      <c r="M9376" s="20">
        <v>0.22</v>
      </c>
      <c r="N9376" s="20">
        <v>0.78</v>
      </c>
      <c r="AE9376">
        <f t="shared" si="146"/>
        <v>2007</v>
      </c>
    </row>
    <row r="9377" spans="1:31" x14ac:dyDescent="0.25">
      <c r="A9377" s="7">
        <v>9374</v>
      </c>
      <c r="B9377" s="8">
        <v>39229</v>
      </c>
      <c r="C9377" t="s">
        <v>3</v>
      </c>
      <c r="D9377" t="s">
        <v>678</v>
      </c>
      <c r="E9377" t="s">
        <v>9</v>
      </c>
      <c r="F9377" s="16" t="s">
        <v>35</v>
      </c>
      <c r="G9377" t="s">
        <v>648</v>
      </c>
      <c r="H9377" s="9" t="s">
        <v>1797</v>
      </c>
      <c r="I9377" t="s">
        <v>1455</v>
      </c>
      <c r="J9377" s="20">
        <v>20</v>
      </c>
      <c r="K9377" s="20" t="s">
        <v>1465</v>
      </c>
      <c r="L9377" t="s">
        <v>1466</v>
      </c>
      <c r="M9377" s="20">
        <v>2.5</v>
      </c>
      <c r="N9377" s="20">
        <v>2.5</v>
      </c>
      <c r="AE9377">
        <f t="shared" si="146"/>
        <v>2007</v>
      </c>
    </row>
    <row r="9378" spans="1:31" x14ac:dyDescent="0.25">
      <c r="A9378" s="7">
        <v>9375</v>
      </c>
      <c r="B9378" s="8">
        <v>39229</v>
      </c>
      <c r="C9378" t="s">
        <v>3</v>
      </c>
      <c r="D9378" t="s">
        <v>733</v>
      </c>
      <c r="E9378" t="s">
        <v>9</v>
      </c>
      <c r="F9378" t="s">
        <v>787</v>
      </c>
      <c r="G9378" t="s">
        <v>569</v>
      </c>
      <c r="H9378" s="135" t="s">
        <v>1496</v>
      </c>
      <c r="I9378" t="s">
        <v>1454</v>
      </c>
      <c r="J9378" s="20">
        <v>11</v>
      </c>
      <c r="K9378" s="20" t="s">
        <v>3</v>
      </c>
      <c r="L9378" t="s">
        <v>1464</v>
      </c>
      <c r="M9378" s="20">
        <v>4.08</v>
      </c>
      <c r="N9378" s="20">
        <v>2.42</v>
      </c>
      <c r="AE9378">
        <f t="shared" si="146"/>
        <v>2007</v>
      </c>
    </row>
    <row r="9379" spans="1:31" x14ac:dyDescent="0.25">
      <c r="A9379" s="7">
        <v>9376</v>
      </c>
      <c r="B9379" s="8">
        <v>39229</v>
      </c>
      <c r="C9379" t="s">
        <v>3</v>
      </c>
      <c r="D9379" t="s">
        <v>787</v>
      </c>
      <c r="E9379" t="s">
        <v>9</v>
      </c>
      <c r="F9379" t="s">
        <v>319</v>
      </c>
      <c r="G9379" t="s">
        <v>648</v>
      </c>
      <c r="H9379" s="136" t="s">
        <v>2038</v>
      </c>
      <c r="I9379" t="s">
        <v>1454</v>
      </c>
      <c r="J9379" s="20">
        <v>4</v>
      </c>
      <c r="K9379" s="20" t="s">
        <v>3</v>
      </c>
      <c r="L9379" t="s">
        <v>1464</v>
      </c>
      <c r="M9379" s="20">
        <v>2.12</v>
      </c>
      <c r="N9379" s="20">
        <v>0.88</v>
      </c>
      <c r="AE9379">
        <f t="shared" si="146"/>
        <v>2007</v>
      </c>
    </row>
    <row r="9380" spans="1:31" x14ac:dyDescent="0.25">
      <c r="A9380" s="7">
        <v>9377</v>
      </c>
      <c r="B9380" s="8">
        <v>39229</v>
      </c>
      <c r="C9380" t="s">
        <v>3</v>
      </c>
      <c r="D9380" t="s">
        <v>459</v>
      </c>
      <c r="E9380" t="s">
        <v>9</v>
      </c>
      <c r="F9380" t="s">
        <v>126</v>
      </c>
      <c r="G9380" t="s">
        <v>732</v>
      </c>
      <c r="H9380" s="135" t="s">
        <v>2302</v>
      </c>
      <c r="I9380" t="s">
        <v>1454</v>
      </c>
      <c r="J9380" s="20">
        <v>15</v>
      </c>
      <c r="K9380" s="20" t="s">
        <v>3</v>
      </c>
      <c r="L9380" t="s">
        <v>1463</v>
      </c>
      <c r="M9380" s="20">
        <v>4.9000000000000004</v>
      </c>
      <c r="N9380" s="20">
        <v>3.6</v>
      </c>
      <c r="AE9380">
        <f t="shared" si="146"/>
        <v>2007</v>
      </c>
    </row>
    <row r="9381" spans="1:31" x14ac:dyDescent="0.25">
      <c r="A9381" s="7">
        <v>9378</v>
      </c>
      <c r="B9381" s="8">
        <v>39229</v>
      </c>
      <c r="C9381" t="s">
        <v>3</v>
      </c>
      <c r="D9381" t="s">
        <v>459</v>
      </c>
      <c r="E9381" t="s">
        <v>9</v>
      </c>
      <c r="F9381" t="s">
        <v>126</v>
      </c>
      <c r="G9381" t="s">
        <v>732</v>
      </c>
      <c r="H9381" s="135" t="s">
        <v>2287</v>
      </c>
      <c r="I9381" t="s">
        <v>1454</v>
      </c>
      <c r="J9381" s="20">
        <v>15</v>
      </c>
      <c r="K9381" s="20" t="s">
        <v>3</v>
      </c>
      <c r="L9381" t="s">
        <v>1464</v>
      </c>
      <c r="M9381" s="20">
        <v>5.2</v>
      </c>
      <c r="N9381" s="20">
        <v>3.3</v>
      </c>
      <c r="AE9381">
        <f t="shared" si="146"/>
        <v>2007</v>
      </c>
    </row>
    <row r="9382" spans="1:31" x14ac:dyDescent="0.25">
      <c r="A9382" s="7">
        <v>9379</v>
      </c>
      <c r="B9382" s="8">
        <v>39229</v>
      </c>
      <c r="C9382" t="s">
        <v>3</v>
      </c>
      <c r="D9382" t="s">
        <v>459</v>
      </c>
      <c r="E9382" t="s">
        <v>9</v>
      </c>
      <c r="F9382" t="s">
        <v>126</v>
      </c>
      <c r="G9382" t="s">
        <v>732</v>
      </c>
      <c r="H9382" s="135" t="s">
        <v>2430</v>
      </c>
      <c r="I9382" t="s">
        <v>1454</v>
      </c>
      <c r="J9382" s="20">
        <v>36</v>
      </c>
      <c r="K9382" s="20" t="s">
        <v>9</v>
      </c>
      <c r="L9382" t="s">
        <v>1464</v>
      </c>
      <c r="M9382" s="20">
        <v>7.92</v>
      </c>
      <c r="N9382" s="20">
        <v>11.08</v>
      </c>
      <c r="AE9382">
        <f t="shared" si="146"/>
        <v>2007</v>
      </c>
    </row>
    <row r="9383" spans="1:31" x14ac:dyDescent="0.25">
      <c r="A9383" s="7">
        <v>9380</v>
      </c>
      <c r="B9383" s="8">
        <v>39229</v>
      </c>
      <c r="C9383" t="s">
        <v>3</v>
      </c>
      <c r="D9383" t="s">
        <v>857</v>
      </c>
      <c r="E9383" t="s">
        <v>9</v>
      </c>
      <c r="F9383" t="s">
        <v>331</v>
      </c>
      <c r="G9383" t="s">
        <v>861</v>
      </c>
      <c r="H9383" s="135" t="s">
        <v>1496</v>
      </c>
      <c r="I9383" t="s">
        <v>1454</v>
      </c>
      <c r="J9383" s="20">
        <v>67</v>
      </c>
      <c r="K9383" s="20" t="s">
        <v>9</v>
      </c>
      <c r="L9383" t="s">
        <v>1463</v>
      </c>
      <c r="M9383" s="20">
        <v>16.079999999999998</v>
      </c>
      <c r="N9383" s="20">
        <v>18.420000000000002</v>
      </c>
      <c r="AE9383">
        <f t="shared" si="146"/>
        <v>2007</v>
      </c>
    </row>
    <row r="9384" spans="1:31" x14ac:dyDescent="0.25">
      <c r="A9384" s="7">
        <v>9381</v>
      </c>
      <c r="B9384" s="8">
        <v>39230</v>
      </c>
      <c r="C9384" t="s">
        <v>3</v>
      </c>
      <c r="D9384" t="s">
        <v>543</v>
      </c>
      <c r="E9384" t="s">
        <v>9</v>
      </c>
      <c r="F9384" t="s">
        <v>247</v>
      </c>
      <c r="G9384" t="s">
        <v>648</v>
      </c>
      <c r="H9384" s="135" t="s">
        <v>2488</v>
      </c>
      <c r="I9384" t="s">
        <v>1454</v>
      </c>
      <c r="J9384" s="20">
        <v>44</v>
      </c>
      <c r="K9384" s="20" t="s">
        <v>9</v>
      </c>
      <c r="L9384" t="s">
        <v>1464</v>
      </c>
      <c r="M9384" s="20">
        <v>9.68</v>
      </c>
      <c r="N9384" s="20">
        <v>13.32</v>
      </c>
      <c r="AE9384">
        <f t="shared" si="146"/>
        <v>2007</v>
      </c>
    </row>
    <row r="9385" spans="1:31" x14ac:dyDescent="0.25">
      <c r="A9385" s="7">
        <v>9382</v>
      </c>
      <c r="B9385" s="8">
        <v>39230</v>
      </c>
      <c r="C9385" t="s">
        <v>3</v>
      </c>
      <c r="D9385" t="s">
        <v>858</v>
      </c>
      <c r="E9385" t="s">
        <v>9</v>
      </c>
      <c r="F9385" t="s">
        <v>678</v>
      </c>
      <c r="G9385" t="s">
        <v>648</v>
      </c>
      <c r="H9385" s="136" t="s">
        <v>1496</v>
      </c>
      <c r="I9385" t="s">
        <v>1455</v>
      </c>
      <c r="J9385" s="20">
        <v>16</v>
      </c>
      <c r="K9385" s="20" t="s">
        <v>1465</v>
      </c>
      <c r="L9385" t="s">
        <v>1466</v>
      </c>
      <c r="M9385" s="20">
        <v>2</v>
      </c>
      <c r="N9385" s="20">
        <v>2</v>
      </c>
      <c r="AE9385">
        <f t="shared" si="146"/>
        <v>2007</v>
      </c>
    </row>
    <row r="9386" spans="1:31" x14ac:dyDescent="0.25">
      <c r="A9386" s="7">
        <v>9383</v>
      </c>
      <c r="B9386" s="8">
        <v>39230</v>
      </c>
      <c r="C9386" t="s">
        <v>3</v>
      </c>
      <c r="D9386" t="s">
        <v>233</v>
      </c>
      <c r="E9386" t="s">
        <v>9</v>
      </c>
      <c r="F9386" t="s">
        <v>543</v>
      </c>
      <c r="G9386" t="s">
        <v>861</v>
      </c>
      <c r="H9386" s="9" t="s">
        <v>2489</v>
      </c>
      <c r="I9386" t="s">
        <v>1454</v>
      </c>
      <c r="J9386" s="20">
        <v>28</v>
      </c>
      <c r="K9386" s="20" t="s">
        <v>3</v>
      </c>
      <c r="L9386" t="s">
        <v>1464</v>
      </c>
      <c r="M9386" s="20">
        <v>8.84</v>
      </c>
      <c r="N9386" s="20">
        <v>6.16</v>
      </c>
      <c r="AE9386">
        <f t="shared" si="146"/>
        <v>2007</v>
      </c>
    </row>
    <row r="9387" spans="1:31" x14ac:dyDescent="0.25">
      <c r="A9387" s="7">
        <v>9384</v>
      </c>
      <c r="B9387" s="8">
        <v>39231</v>
      </c>
      <c r="C9387" t="s">
        <v>3</v>
      </c>
      <c r="D9387" t="s">
        <v>856</v>
      </c>
      <c r="E9387" t="s">
        <v>9</v>
      </c>
      <c r="F9387" t="s">
        <v>843</v>
      </c>
      <c r="G9387" t="s">
        <v>17</v>
      </c>
      <c r="H9387" s="135" t="s">
        <v>1496</v>
      </c>
      <c r="I9387" t="s">
        <v>1454</v>
      </c>
      <c r="J9387" s="20">
        <v>15</v>
      </c>
      <c r="K9387" s="20" t="s">
        <v>1465</v>
      </c>
      <c r="L9387" t="s">
        <v>1466</v>
      </c>
      <c r="M9387" s="20">
        <v>3.75</v>
      </c>
      <c r="N9387" s="20">
        <v>3.75</v>
      </c>
      <c r="AE9387">
        <f t="shared" si="146"/>
        <v>2007</v>
      </c>
    </row>
    <row r="9388" spans="1:31" x14ac:dyDescent="0.25">
      <c r="A9388" s="7">
        <v>9385</v>
      </c>
      <c r="B9388" s="8">
        <v>39231</v>
      </c>
      <c r="C9388" t="s">
        <v>3</v>
      </c>
      <c r="D9388" t="s">
        <v>104</v>
      </c>
      <c r="E9388" t="s">
        <v>9</v>
      </c>
      <c r="F9388" t="s">
        <v>792</v>
      </c>
      <c r="G9388" t="s">
        <v>648</v>
      </c>
      <c r="H9388" s="135" t="s">
        <v>2062</v>
      </c>
      <c r="I9388" t="s">
        <v>1454</v>
      </c>
      <c r="J9388" s="20">
        <v>47</v>
      </c>
      <c r="K9388" s="20" t="s">
        <v>3</v>
      </c>
      <c r="L9388" t="s">
        <v>1464</v>
      </c>
      <c r="M9388" s="20">
        <v>14.16</v>
      </c>
      <c r="N9388" s="20">
        <v>10.34</v>
      </c>
      <c r="AE9388">
        <f t="shared" si="146"/>
        <v>2007</v>
      </c>
    </row>
    <row r="9389" spans="1:31" x14ac:dyDescent="0.25">
      <c r="A9389" s="7">
        <v>9386</v>
      </c>
      <c r="B9389" s="8">
        <v>39231</v>
      </c>
      <c r="C9389" t="s">
        <v>3</v>
      </c>
      <c r="D9389" t="s">
        <v>749</v>
      </c>
      <c r="E9389" t="s">
        <v>9</v>
      </c>
      <c r="F9389" t="s">
        <v>748</v>
      </c>
      <c r="G9389" t="s">
        <v>714</v>
      </c>
      <c r="H9389" s="135" t="s">
        <v>1496</v>
      </c>
      <c r="I9389" t="s">
        <v>1454</v>
      </c>
      <c r="J9389" s="20">
        <v>32</v>
      </c>
      <c r="K9389" s="20" t="s">
        <v>3</v>
      </c>
      <c r="L9389" t="s">
        <v>1463</v>
      </c>
      <c r="M9389" s="20">
        <v>9.32</v>
      </c>
      <c r="N9389" s="20">
        <v>7.68</v>
      </c>
      <c r="AE9389">
        <f t="shared" si="146"/>
        <v>2007</v>
      </c>
    </row>
    <row r="9390" spans="1:31" x14ac:dyDescent="0.25">
      <c r="A9390" s="7">
        <v>9387</v>
      </c>
      <c r="B9390" s="8">
        <v>39232</v>
      </c>
      <c r="C9390" t="s">
        <v>3</v>
      </c>
      <c r="D9390" t="s">
        <v>500</v>
      </c>
      <c r="E9390" t="s">
        <v>9</v>
      </c>
      <c r="F9390" t="s">
        <v>874</v>
      </c>
      <c r="G9390" t="s">
        <v>714</v>
      </c>
      <c r="H9390" s="135" t="s">
        <v>2093</v>
      </c>
      <c r="I9390" t="s">
        <v>1454</v>
      </c>
      <c r="J9390" s="20">
        <v>23</v>
      </c>
      <c r="K9390" s="20" t="s">
        <v>9</v>
      </c>
      <c r="L9390" t="s">
        <v>1464</v>
      </c>
      <c r="M9390" s="20">
        <v>5.0600000000000005</v>
      </c>
      <c r="N9390" s="20">
        <v>7.4399999999999995</v>
      </c>
      <c r="AE9390">
        <f t="shared" si="146"/>
        <v>2007</v>
      </c>
    </row>
    <row r="9391" spans="1:31" x14ac:dyDescent="0.25">
      <c r="A9391" s="7">
        <v>9388</v>
      </c>
      <c r="B9391" s="8">
        <v>39232</v>
      </c>
      <c r="C9391" t="s">
        <v>3</v>
      </c>
      <c r="D9391" t="s">
        <v>112</v>
      </c>
      <c r="E9391" t="s">
        <v>9</v>
      </c>
      <c r="F9391" t="s">
        <v>395</v>
      </c>
      <c r="G9391" t="s">
        <v>861</v>
      </c>
      <c r="H9391" s="135" t="s">
        <v>2444</v>
      </c>
      <c r="I9391" t="s">
        <v>1454</v>
      </c>
      <c r="J9391" s="20">
        <v>18</v>
      </c>
      <c r="K9391" s="20" t="s">
        <v>9</v>
      </c>
      <c r="L9391" t="s">
        <v>1464</v>
      </c>
      <c r="M9391" s="20">
        <v>3.96</v>
      </c>
      <c r="N9391" s="20">
        <v>6.04</v>
      </c>
      <c r="AE9391">
        <f t="shared" si="146"/>
        <v>2007</v>
      </c>
    </row>
    <row r="9392" spans="1:31" x14ac:dyDescent="0.25">
      <c r="A9392" s="7">
        <v>9389</v>
      </c>
      <c r="B9392" s="8">
        <v>39233</v>
      </c>
      <c r="C9392" t="s">
        <v>3</v>
      </c>
      <c r="D9392" t="s">
        <v>879</v>
      </c>
      <c r="E9392" t="s">
        <v>9</v>
      </c>
      <c r="F9392" t="s">
        <v>789</v>
      </c>
      <c r="G9392" t="s">
        <v>648</v>
      </c>
      <c r="H9392" s="9" t="s">
        <v>1797</v>
      </c>
      <c r="I9392" t="s">
        <v>1458</v>
      </c>
      <c r="J9392" s="20">
        <v>6</v>
      </c>
      <c r="K9392" s="20" t="s">
        <v>1465</v>
      </c>
      <c r="L9392" t="s">
        <v>1466</v>
      </c>
      <c r="M9392" s="20">
        <v>30</v>
      </c>
      <c r="N9392" s="20">
        <v>10</v>
      </c>
      <c r="AE9392">
        <f t="shared" si="146"/>
        <v>2007</v>
      </c>
    </row>
    <row r="9393" spans="1:31" x14ac:dyDescent="0.25">
      <c r="A9393" s="7">
        <v>9390</v>
      </c>
      <c r="B9393" s="8">
        <v>39233</v>
      </c>
      <c r="C9393" t="s">
        <v>3</v>
      </c>
      <c r="D9393" t="s">
        <v>830</v>
      </c>
      <c r="E9393" t="s">
        <v>9</v>
      </c>
      <c r="F9393" t="s">
        <v>338</v>
      </c>
      <c r="G9393" t="s">
        <v>17</v>
      </c>
      <c r="H9393" s="135" t="s">
        <v>1496</v>
      </c>
      <c r="I9393" t="s">
        <v>1456</v>
      </c>
      <c r="J9393" s="20">
        <v>20</v>
      </c>
      <c r="K9393" s="20" t="s">
        <v>3</v>
      </c>
      <c r="L9393" t="s">
        <v>1464</v>
      </c>
      <c r="M9393" s="20">
        <v>6.6</v>
      </c>
      <c r="N9393" s="20">
        <v>4.4000000000000004</v>
      </c>
      <c r="O9393" t="s">
        <v>3</v>
      </c>
      <c r="P9393" s="13" t="s">
        <v>568</v>
      </c>
      <c r="Q9393" t="s">
        <v>3</v>
      </c>
      <c r="R9393" t="s">
        <v>824</v>
      </c>
      <c r="S9393" t="s">
        <v>1465</v>
      </c>
      <c r="U9393" t="s">
        <v>1465</v>
      </c>
      <c r="W9393" t="s">
        <v>1465</v>
      </c>
      <c r="Y9393" t="s">
        <v>1465</v>
      </c>
      <c r="AA9393" t="s">
        <v>1465</v>
      </c>
      <c r="AC9393" t="s">
        <v>1465</v>
      </c>
      <c r="AE9393">
        <f t="shared" si="146"/>
        <v>2007</v>
      </c>
    </row>
    <row r="9394" spans="1:31" x14ac:dyDescent="0.25">
      <c r="A9394" s="7">
        <v>9391</v>
      </c>
      <c r="B9394" s="8">
        <v>39234</v>
      </c>
      <c r="C9394" t="s">
        <v>3</v>
      </c>
      <c r="D9394" t="s">
        <v>787</v>
      </c>
      <c r="E9394" t="s">
        <v>9</v>
      </c>
      <c r="F9394" t="s">
        <v>832</v>
      </c>
      <c r="G9394" t="s">
        <v>861</v>
      </c>
      <c r="H9394" s="135" t="s">
        <v>2435</v>
      </c>
      <c r="I9394" t="s">
        <v>1455</v>
      </c>
      <c r="J9394" s="20">
        <v>24</v>
      </c>
      <c r="K9394" s="20" t="s">
        <v>9</v>
      </c>
      <c r="L9394" t="s">
        <v>1464</v>
      </c>
      <c r="M9394" s="20">
        <v>2.64</v>
      </c>
      <c r="N9394" s="20">
        <v>3.86</v>
      </c>
      <c r="AE9394">
        <f t="shared" si="146"/>
        <v>2007</v>
      </c>
    </row>
    <row r="9395" spans="1:31" x14ac:dyDescent="0.25">
      <c r="A9395" s="7">
        <v>9392</v>
      </c>
      <c r="B9395" s="8">
        <v>39234</v>
      </c>
      <c r="C9395" t="s">
        <v>3</v>
      </c>
      <c r="D9395" t="s">
        <v>791</v>
      </c>
      <c r="E9395" t="s">
        <v>9</v>
      </c>
      <c r="F9395" t="s">
        <v>874</v>
      </c>
      <c r="G9395" t="s">
        <v>714</v>
      </c>
      <c r="H9395" s="135" t="s">
        <v>2006</v>
      </c>
      <c r="I9395" t="s">
        <v>1454</v>
      </c>
      <c r="J9395" s="20">
        <v>15</v>
      </c>
      <c r="K9395" s="20" t="s">
        <v>9</v>
      </c>
      <c r="L9395" t="s">
        <v>1463</v>
      </c>
      <c r="M9395" s="20">
        <v>3.6</v>
      </c>
      <c r="N9395" s="20">
        <v>4.9000000000000004</v>
      </c>
      <c r="AE9395">
        <f t="shared" si="146"/>
        <v>2007</v>
      </c>
    </row>
    <row r="9396" spans="1:31" x14ac:dyDescent="0.25">
      <c r="A9396" s="7">
        <v>9393</v>
      </c>
      <c r="B9396" s="8">
        <v>39234</v>
      </c>
      <c r="C9396" t="s">
        <v>3</v>
      </c>
      <c r="D9396" t="s">
        <v>392</v>
      </c>
      <c r="E9396" t="s">
        <v>9</v>
      </c>
      <c r="F9396" t="s">
        <v>469</v>
      </c>
      <c r="G9396" t="s">
        <v>732</v>
      </c>
      <c r="H9396" s="135" t="s">
        <v>2210</v>
      </c>
      <c r="I9396" t="s">
        <v>1454</v>
      </c>
      <c r="J9396" s="20">
        <v>16</v>
      </c>
      <c r="K9396" s="20" t="s">
        <v>9</v>
      </c>
      <c r="L9396" t="s">
        <v>1464</v>
      </c>
      <c r="M9396" s="20">
        <v>3.52</v>
      </c>
      <c r="N9396" s="20">
        <v>5.48</v>
      </c>
      <c r="AE9396">
        <f t="shared" si="146"/>
        <v>2007</v>
      </c>
    </row>
    <row r="9397" spans="1:31" x14ac:dyDescent="0.25">
      <c r="A9397" s="7">
        <v>9394</v>
      </c>
      <c r="B9397" s="8">
        <v>39234</v>
      </c>
      <c r="C9397" t="s">
        <v>3</v>
      </c>
      <c r="D9397" t="s">
        <v>273</v>
      </c>
      <c r="E9397" t="s">
        <v>9</v>
      </c>
      <c r="F9397" t="s">
        <v>469</v>
      </c>
      <c r="G9397" t="s">
        <v>732</v>
      </c>
      <c r="H9397" s="135" t="s">
        <v>2400</v>
      </c>
      <c r="I9397" t="s">
        <v>1454</v>
      </c>
      <c r="J9397" s="20">
        <v>20</v>
      </c>
      <c r="K9397" s="20" t="s">
        <v>9</v>
      </c>
      <c r="L9397" t="s">
        <v>1464</v>
      </c>
      <c r="M9397" s="20">
        <v>4.4000000000000004</v>
      </c>
      <c r="N9397" s="20">
        <v>6.6</v>
      </c>
      <c r="AE9397">
        <f t="shared" si="146"/>
        <v>2007</v>
      </c>
    </row>
    <row r="9398" spans="1:31" x14ac:dyDescent="0.25">
      <c r="A9398" s="7">
        <v>9395</v>
      </c>
      <c r="B9398" s="8">
        <v>39234</v>
      </c>
      <c r="C9398" t="s">
        <v>3</v>
      </c>
      <c r="D9398" t="s">
        <v>273</v>
      </c>
      <c r="E9398" t="s">
        <v>9</v>
      </c>
      <c r="F9398" t="s">
        <v>55</v>
      </c>
      <c r="G9398" t="s">
        <v>861</v>
      </c>
      <c r="H9398" s="9" t="s">
        <v>2443</v>
      </c>
      <c r="I9398" t="s">
        <v>1454</v>
      </c>
      <c r="J9398" s="20">
        <v>23</v>
      </c>
      <c r="K9398" s="20" t="s">
        <v>9</v>
      </c>
      <c r="L9398" t="s">
        <v>1463</v>
      </c>
      <c r="M9398" s="20">
        <v>5.52</v>
      </c>
      <c r="N9398" s="20">
        <v>6.98</v>
      </c>
      <c r="AE9398">
        <f t="shared" si="146"/>
        <v>2007</v>
      </c>
    </row>
    <row r="9399" spans="1:31" x14ac:dyDescent="0.25">
      <c r="A9399" s="7">
        <v>9396</v>
      </c>
      <c r="B9399" s="8">
        <v>39235</v>
      </c>
      <c r="C9399" t="s">
        <v>3</v>
      </c>
      <c r="D9399" t="s">
        <v>810</v>
      </c>
      <c r="E9399" t="s">
        <v>9</v>
      </c>
      <c r="F9399" t="s">
        <v>880</v>
      </c>
      <c r="G9399" t="s">
        <v>732</v>
      </c>
      <c r="H9399" s="135" t="s">
        <v>2307</v>
      </c>
      <c r="I9399" t="s">
        <v>1458</v>
      </c>
      <c r="J9399" s="20">
        <v>16</v>
      </c>
      <c r="K9399" s="20" t="s">
        <v>1465</v>
      </c>
      <c r="L9399" t="s">
        <v>1466</v>
      </c>
      <c r="M9399" s="20">
        <v>10</v>
      </c>
      <c r="N9399" s="20">
        <v>30</v>
      </c>
      <c r="AE9399">
        <f t="shared" si="146"/>
        <v>2007</v>
      </c>
    </row>
    <row r="9400" spans="1:31" x14ac:dyDescent="0.25">
      <c r="A9400" s="7">
        <v>9397</v>
      </c>
      <c r="B9400" s="8">
        <v>39235</v>
      </c>
      <c r="C9400" t="s">
        <v>3</v>
      </c>
      <c r="D9400" t="s">
        <v>123</v>
      </c>
      <c r="E9400" t="s">
        <v>9</v>
      </c>
      <c r="F9400" t="s">
        <v>875</v>
      </c>
      <c r="G9400" t="s">
        <v>648</v>
      </c>
      <c r="H9400" s="135" t="s">
        <v>1799</v>
      </c>
      <c r="I9400" t="s">
        <v>1454</v>
      </c>
      <c r="J9400" s="20">
        <v>14</v>
      </c>
      <c r="K9400" s="20" t="s">
        <v>1465</v>
      </c>
      <c r="L9400" t="s">
        <v>1466</v>
      </c>
      <c r="M9400" s="20">
        <v>3.5</v>
      </c>
      <c r="N9400" s="20">
        <v>3.5</v>
      </c>
      <c r="AE9400">
        <f t="shared" si="146"/>
        <v>2007</v>
      </c>
    </row>
    <row r="9401" spans="1:31" x14ac:dyDescent="0.25">
      <c r="A9401" s="7">
        <v>9398</v>
      </c>
      <c r="B9401" s="8">
        <v>39235</v>
      </c>
      <c r="C9401" t="s">
        <v>3</v>
      </c>
      <c r="D9401" t="s">
        <v>813</v>
      </c>
      <c r="E9401" t="s">
        <v>9</v>
      </c>
      <c r="F9401" t="s">
        <v>787</v>
      </c>
      <c r="G9401" t="s">
        <v>24</v>
      </c>
      <c r="H9401" s="136" t="s">
        <v>1496</v>
      </c>
      <c r="I9401" t="s">
        <v>1455</v>
      </c>
      <c r="J9401" s="20">
        <v>25</v>
      </c>
      <c r="K9401" s="20" t="s">
        <v>3</v>
      </c>
      <c r="L9401" t="s">
        <v>1464</v>
      </c>
      <c r="M9401" s="20">
        <v>4</v>
      </c>
      <c r="N9401" s="20">
        <v>2.75</v>
      </c>
      <c r="AE9401">
        <f t="shared" si="146"/>
        <v>2007</v>
      </c>
    </row>
    <row r="9402" spans="1:31" x14ac:dyDescent="0.25">
      <c r="A9402" s="7">
        <v>9399</v>
      </c>
      <c r="B9402" s="8">
        <v>39236</v>
      </c>
      <c r="C9402" t="s">
        <v>3</v>
      </c>
      <c r="D9402" t="s">
        <v>350</v>
      </c>
      <c r="E9402" t="s">
        <v>9</v>
      </c>
      <c r="F9402" t="s">
        <v>767</v>
      </c>
      <c r="G9402" t="s">
        <v>870</v>
      </c>
      <c r="H9402" s="135" t="s">
        <v>2490</v>
      </c>
      <c r="I9402" t="s">
        <v>1454</v>
      </c>
      <c r="J9402" s="20">
        <v>37</v>
      </c>
      <c r="K9402" s="20" t="s">
        <v>3</v>
      </c>
      <c r="L9402" t="s">
        <v>1463</v>
      </c>
      <c r="M9402" s="20">
        <v>10.62</v>
      </c>
      <c r="N9402" s="20">
        <v>8.8800000000000008</v>
      </c>
      <c r="AE9402">
        <f t="shared" si="146"/>
        <v>2007</v>
      </c>
    </row>
    <row r="9403" spans="1:31" x14ac:dyDescent="0.25">
      <c r="A9403" s="7">
        <v>9400</v>
      </c>
      <c r="B9403" s="8">
        <v>39236</v>
      </c>
      <c r="C9403" t="s">
        <v>3</v>
      </c>
      <c r="D9403" t="s">
        <v>350</v>
      </c>
      <c r="E9403" t="s">
        <v>9</v>
      </c>
      <c r="F9403" t="s">
        <v>860</v>
      </c>
      <c r="G9403" t="s">
        <v>870</v>
      </c>
      <c r="H9403" s="9" t="s">
        <v>2482</v>
      </c>
      <c r="I9403" t="s">
        <v>1454</v>
      </c>
      <c r="J9403" s="20">
        <v>6</v>
      </c>
      <c r="K9403" s="20" t="s">
        <v>3</v>
      </c>
      <c r="L9403" t="s">
        <v>1464</v>
      </c>
      <c r="M9403" s="20">
        <v>2.6799999999999997</v>
      </c>
      <c r="N9403" s="20">
        <v>1.32</v>
      </c>
      <c r="AE9403">
        <f t="shared" si="146"/>
        <v>2007</v>
      </c>
    </row>
    <row r="9404" spans="1:31" x14ac:dyDescent="0.25">
      <c r="A9404" s="7">
        <v>9401</v>
      </c>
      <c r="B9404" s="8">
        <v>39236</v>
      </c>
      <c r="C9404" t="s">
        <v>3</v>
      </c>
      <c r="D9404" t="s">
        <v>794</v>
      </c>
      <c r="E9404" t="s">
        <v>9</v>
      </c>
      <c r="F9404" t="s">
        <v>210</v>
      </c>
      <c r="G9404" t="s">
        <v>648</v>
      </c>
      <c r="H9404" s="135" t="s">
        <v>1901</v>
      </c>
      <c r="I9404" t="s">
        <v>1454</v>
      </c>
      <c r="J9404" s="20">
        <v>24</v>
      </c>
      <c r="K9404" s="20" t="s">
        <v>1465</v>
      </c>
      <c r="L9404" t="s">
        <v>1466</v>
      </c>
      <c r="M9404" s="20">
        <v>6</v>
      </c>
      <c r="N9404" s="20">
        <v>6</v>
      </c>
      <c r="AE9404">
        <f t="shared" si="146"/>
        <v>2007</v>
      </c>
    </row>
    <row r="9405" spans="1:31" x14ac:dyDescent="0.25">
      <c r="A9405" s="7">
        <v>9402</v>
      </c>
      <c r="B9405" s="8">
        <v>39236</v>
      </c>
      <c r="C9405" t="s">
        <v>3</v>
      </c>
      <c r="D9405" t="s">
        <v>545</v>
      </c>
      <c r="E9405" t="s">
        <v>9</v>
      </c>
      <c r="F9405" t="s">
        <v>881</v>
      </c>
      <c r="G9405" t="s">
        <v>648</v>
      </c>
      <c r="H9405" s="135" t="s">
        <v>1901</v>
      </c>
      <c r="I9405" t="s">
        <v>1458</v>
      </c>
      <c r="J9405" s="20">
        <v>18</v>
      </c>
      <c r="K9405" s="20" t="s">
        <v>3</v>
      </c>
      <c r="L9405" t="s">
        <v>1464</v>
      </c>
      <c r="M9405" s="20">
        <v>10</v>
      </c>
      <c r="N9405" s="20">
        <v>30</v>
      </c>
      <c r="AE9405">
        <f t="shared" si="146"/>
        <v>2007</v>
      </c>
    </row>
    <row r="9406" spans="1:31" x14ac:dyDescent="0.25">
      <c r="A9406" s="7">
        <v>9403</v>
      </c>
      <c r="B9406" s="8">
        <v>39236</v>
      </c>
      <c r="C9406" t="s">
        <v>3</v>
      </c>
      <c r="D9406" t="s">
        <v>873</v>
      </c>
      <c r="E9406" t="s">
        <v>9</v>
      </c>
      <c r="F9406" t="s">
        <v>64</v>
      </c>
      <c r="G9406" t="s">
        <v>648</v>
      </c>
      <c r="H9406" s="135" t="s">
        <v>1799</v>
      </c>
      <c r="I9406" t="s">
        <v>1454</v>
      </c>
      <c r="J9406" s="20">
        <v>29</v>
      </c>
      <c r="K9406" s="20" t="s">
        <v>9</v>
      </c>
      <c r="L9406" t="s">
        <v>1464</v>
      </c>
      <c r="M9406" s="20">
        <v>6.38</v>
      </c>
      <c r="N9406" s="20">
        <v>9.1199999999999992</v>
      </c>
      <c r="AE9406">
        <f t="shared" si="146"/>
        <v>2007</v>
      </c>
    </row>
    <row r="9407" spans="1:31" x14ac:dyDescent="0.25">
      <c r="A9407" s="7">
        <v>9404</v>
      </c>
      <c r="B9407" s="8">
        <v>39236</v>
      </c>
      <c r="C9407" t="s">
        <v>3</v>
      </c>
      <c r="D9407" t="s">
        <v>712</v>
      </c>
      <c r="E9407" t="s">
        <v>9</v>
      </c>
      <c r="F9407" t="s">
        <v>667</v>
      </c>
      <c r="G9407" t="s">
        <v>732</v>
      </c>
      <c r="H9407" s="135" t="s">
        <v>2210</v>
      </c>
      <c r="I9407" t="s">
        <v>1454</v>
      </c>
      <c r="J9407" s="20">
        <v>14</v>
      </c>
      <c r="K9407" s="20" t="s">
        <v>9</v>
      </c>
      <c r="L9407" t="s">
        <v>1464</v>
      </c>
      <c r="M9407" s="20">
        <v>3.08</v>
      </c>
      <c r="N9407" s="20">
        <v>4.92</v>
      </c>
      <c r="AE9407">
        <f t="shared" si="146"/>
        <v>2007</v>
      </c>
    </row>
    <row r="9408" spans="1:31" x14ac:dyDescent="0.25">
      <c r="A9408" s="7">
        <v>9405</v>
      </c>
      <c r="B9408" s="8">
        <v>39236</v>
      </c>
      <c r="C9408" t="s">
        <v>3</v>
      </c>
      <c r="D9408" t="s">
        <v>879</v>
      </c>
      <c r="E9408" t="s">
        <v>9</v>
      </c>
      <c r="F9408" t="s">
        <v>749</v>
      </c>
      <c r="G9408" t="s">
        <v>861</v>
      </c>
      <c r="H9408" s="135" t="s">
        <v>1496</v>
      </c>
      <c r="I9408" t="s">
        <v>1455</v>
      </c>
      <c r="J9408" s="20">
        <v>23</v>
      </c>
      <c r="K9408" s="20" t="s">
        <v>9</v>
      </c>
      <c r="L9408" t="s">
        <v>1464</v>
      </c>
      <c r="M9408" s="20">
        <v>2.5300000000000002</v>
      </c>
      <c r="N9408" s="20">
        <v>3.7199999999999998</v>
      </c>
      <c r="AE9408">
        <f t="shared" si="146"/>
        <v>2007</v>
      </c>
    </row>
    <row r="9409" spans="1:31" x14ac:dyDescent="0.25">
      <c r="A9409" s="7">
        <v>9406</v>
      </c>
      <c r="B9409" s="8">
        <v>39237</v>
      </c>
      <c r="C9409" t="s">
        <v>3</v>
      </c>
      <c r="D9409" t="s">
        <v>712</v>
      </c>
      <c r="E9409" t="s">
        <v>9</v>
      </c>
      <c r="F9409" t="s">
        <v>667</v>
      </c>
      <c r="G9409" t="s">
        <v>732</v>
      </c>
      <c r="H9409" s="9" t="s">
        <v>2202</v>
      </c>
      <c r="I9409" t="s">
        <v>1454</v>
      </c>
      <c r="J9409" s="20">
        <v>24</v>
      </c>
      <c r="K9409" s="20" t="s">
        <v>3</v>
      </c>
      <c r="L9409" t="s">
        <v>1463</v>
      </c>
      <c r="M9409" s="20">
        <v>7.24</v>
      </c>
      <c r="N9409" s="20">
        <v>5.76</v>
      </c>
      <c r="AE9409">
        <f t="shared" si="146"/>
        <v>2007</v>
      </c>
    </row>
    <row r="9410" spans="1:31" x14ac:dyDescent="0.25">
      <c r="A9410" s="7">
        <v>9407</v>
      </c>
      <c r="B9410" s="8">
        <v>39237</v>
      </c>
      <c r="C9410" t="s">
        <v>3</v>
      </c>
      <c r="D9410" t="s">
        <v>104</v>
      </c>
      <c r="E9410" t="s">
        <v>9</v>
      </c>
      <c r="F9410" t="s">
        <v>667</v>
      </c>
      <c r="G9410" t="s">
        <v>648</v>
      </c>
      <c r="H9410" s="135" t="s">
        <v>1806</v>
      </c>
      <c r="I9410" t="s">
        <v>1456</v>
      </c>
      <c r="J9410" s="20">
        <v>9</v>
      </c>
      <c r="K9410" s="20" t="s">
        <v>9</v>
      </c>
      <c r="L9410" t="s">
        <v>1463</v>
      </c>
      <c r="M9410" s="20">
        <v>2.16</v>
      </c>
      <c r="N9410" s="20">
        <v>3.34</v>
      </c>
      <c r="O9410" t="s">
        <v>9</v>
      </c>
      <c r="P9410" s="13" t="s">
        <v>681</v>
      </c>
      <c r="Q9410" t="s">
        <v>9</v>
      </c>
      <c r="R9410" t="s">
        <v>852</v>
      </c>
      <c r="S9410" t="s">
        <v>3</v>
      </c>
      <c r="T9410" t="s">
        <v>854</v>
      </c>
      <c r="U9410" t="s">
        <v>1465</v>
      </c>
      <c r="W9410" t="s">
        <v>1465</v>
      </c>
      <c r="Y9410" t="s">
        <v>1465</v>
      </c>
      <c r="AA9410" t="s">
        <v>1465</v>
      </c>
      <c r="AC9410" t="s">
        <v>1465</v>
      </c>
      <c r="AE9410">
        <f t="shared" si="146"/>
        <v>2007</v>
      </c>
    </row>
    <row r="9411" spans="1:31" x14ac:dyDescent="0.25">
      <c r="A9411" s="7">
        <v>9408</v>
      </c>
      <c r="B9411" s="8">
        <v>39237</v>
      </c>
      <c r="C9411" t="s">
        <v>3</v>
      </c>
      <c r="D9411" t="s">
        <v>741</v>
      </c>
      <c r="E9411" t="s">
        <v>9</v>
      </c>
      <c r="F9411" t="s">
        <v>787</v>
      </c>
      <c r="G9411" t="s">
        <v>14</v>
      </c>
      <c r="H9411" s="135" t="s">
        <v>1507</v>
      </c>
      <c r="I9411" t="s">
        <v>1455</v>
      </c>
      <c r="J9411" s="20">
        <v>25</v>
      </c>
      <c r="K9411" s="20" t="s">
        <v>1465</v>
      </c>
      <c r="L9411" t="s">
        <v>1466</v>
      </c>
      <c r="M9411" s="20">
        <v>3.125</v>
      </c>
      <c r="N9411" s="20">
        <v>3.125</v>
      </c>
      <c r="AE9411">
        <f t="shared" si="146"/>
        <v>2007</v>
      </c>
    </row>
    <row r="9412" spans="1:31" x14ac:dyDescent="0.25">
      <c r="A9412" s="7">
        <v>9409</v>
      </c>
      <c r="B9412" s="8">
        <v>39237</v>
      </c>
      <c r="C9412" t="s">
        <v>3</v>
      </c>
      <c r="D9412" t="s">
        <v>350</v>
      </c>
      <c r="E9412" t="s">
        <v>9</v>
      </c>
      <c r="F9412" t="s">
        <v>795</v>
      </c>
      <c r="G9412" t="s">
        <v>870</v>
      </c>
      <c r="H9412" s="9" t="s">
        <v>2482</v>
      </c>
      <c r="I9412" t="s">
        <v>1454</v>
      </c>
      <c r="J9412" s="20">
        <v>12</v>
      </c>
      <c r="K9412" s="20" t="s">
        <v>3</v>
      </c>
      <c r="L9412" t="s">
        <v>1463</v>
      </c>
      <c r="M9412" s="20">
        <v>4.12</v>
      </c>
      <c r="N9412" s="20">
        <v>2.88</v>
      </c>
      <c r="AE9412">
        <f t="shared" ref="AE9412:AE9475" si="147">YEAR(B9412)</f>
        <v>2007</v>
      </c>
    </row>
    <row r="9413" spans="1:31" x14ac:dyDescent="0.25">
      <c r="A9413" s="7">
        <v>9410</v>
      </c>
      <c r="B9413" s="8">
        <v>39238</v>
      </c>
      <c r="C9413" t="s">
        <v>3</v>
      </c>
      <c r="D9413" t="s">
        <v>791</v>
      </c>
      <c r="E9413" t="s">
        <v>9</v>
      </c>
      <c r="F9413" t="s">
        <v>184</v>
      </c>
      <c r="G9413" t="s">
        <v>732</v>
      </c>
      <c r="H9413" s="136" t="s">
        <v>2199</v>
      </c>
      <c r="I9413" t="s">
        <v>1454</v>
      </c>
      <c r="J9413" s="20">
        <v>33</v>
      </c>
      <c r="K9413" s="20" t="s">
        <v>9</v>
      </c>
      <c r="L9413" t="s">
        <v>1463</v>
      </c>
      <c r="M9413" s="20">
        <v>7.92</v>
      </c>
      <c r="N9413" s="20">
        <v>9.58</v>
      </c>
      <c r="AE9413">
        <f t="shared" si="147"/>
        <v>2007</v>
      </c>
    </row>
    <row r="9414" spans="1:31" x14ac:dyDescent="0.25">
      <c r="A9414" s="7">
        <v>9411</v>
      </c>
      <c r="B9414" s="8">
        <v>39238</v>
      </c>
      <c r="C9414" t="s">
        <v>3</v>
      </c>
      <c r="D9414" t="s">
        <v>786</v>
      </c>
      <c r="E9414" t="s">
        <v>9</v>
      </c>
      <c r="F9414" t="s">
        <v>843</v>
      </c>
      <c r="G9414" t="s">
        <v>65</v>
      </c>
      <c r="H9414" s="135" t="s">
        <v>1511</v>
      </c>
      <c r="I9414" t="s">
        <v>1454</v>
      </c>
      <c r="J9414" s="20">
        <v>9</v>
      </c>
      <c r="K9414" s="20" t="s">
        <v>3</v>
      </c>
      <c r="L9414" t="s">
        <v>1464</v>
      </c>
      <c r="M9414" s="20">
        <v>3.52</v>
      </c>
      <c r="N9414" s="20">
        <v>1.98</v>
      </c>
      <c r="AE9414">
        <f t="shared" si="147"/>
        <v>2007</v>
      </c>
    </row>
    <row r="9415" spans="1:31" x14ac:dyDescent="0.25">
      <c r="A9415" s="7">
        <v>9412</v>
      </c>
      <c r="B9415" s="8">
        <v>39238</v>
      </c>
      <c r="C9415" t="s">
        <v>3</v>
      </c>
      <c r="D9415" t="s">
        <v>295</v>
      </c>
      <c r="E9415" t="s">
        <v>9</v>
      </c>
      <c r="F9415" t="s">
        <v>624</v>
      </c>
      <c r="G9415" t="s">
        <v>870</v>
      </c>
      <c r="H9415" s="135" t="s">
        <v>1496</v>
      </c>
      <c r="I9415" t="s">
        <v>1454</v>
      </c>
      <c r="J9415" s="20">
        <v>33</v>
      </c>
      <c r="K9415" s="20" t="s">
        <v>3</v>
      </c>
      <c r="L9415" t="s">
        <v>1463</v>
      </c>
      <c r="M9415" s="20">
        <v>9.58</v>
      </c>
      <c r="N9415" s="20">
        <v>7.92</v>
      </c>
      <c r="AE9415">
        <f t="shared" si="147"/>
        <v>2007</v>
      </c>
    </row>
    <row r="9416" spans="1:31" x14ac:dyDescent="0.25">
      <c r="A9416" s="7">
        <v>9413</v>
      </c>
      <c r="B9416" s="8">
        <v>39238</v>
      </c>
      <c r="C9416" t="s">
        <v>3</v>
      </c>
      <c r="D9416" t="s">
        <v>864</v>
      </c>
      <c r="E9416" t="s">
        <v>9</v>
      </c>
      <c r="F9416" t="s">
        <v>678</v>
      </c>
      <c r="G9416" t="s">
        <v>648</v>
      </c>
      <c r="H9416" s="136" t="s">
        <v>1496</v>
      </c>
      <c r="I9416" t="s">
        <v>1455</v>
      </c>
      <c r="J9416" s="20">
        <v>10</v>
      </c>
      <c r="K9416" s="20" t="s">
        <v>1465</v>
      </c>
      <c r="L9416" t="s">
        <v>1466</v>
      </c>
      <c r="M9416" s="20">
        <v>1.25</v>
      </c>
      <c r="N9416" s="20">
        <v>1.25</v>
      </c>
      <c r="AE9416">
        <f t="shared" si="147"/>
        <v>2007</v>
      </c>
    </row>
    <row r="9417" spans="1:31" x14ac:dyDescent="0.25">
      <c r="A9417" s="7">
        <v>9414</v>
      </c>
      <c r="B9417" s="8">
        <v>39239</v>
      </c>
      <c r="C9417" t="s">
        <v>3</v>
      </c>
      <c r="D9417" t="s">
        <v>791</v>
      </c>
      <c r="E9417" t="s">
        <v>9</v>
      </c>
      <c r="F9417" t="s">
        <v>874</v>
      </c>
      <c r="G9417" t="s">
        <v>714</v>
      </c>
      <c r="H9417" s="135" t="s">
        <v>1994</v>
      </c>
      <c r="I9417" t="s">
        <v>1454</v>
      </c>
      <c r="J9417" s="20">
        <v>17</v>
      </c>
      <c r="K9417" s="20" t="s">
        <v>3</v>
      </c>
      <c r="L9417" t="s">
        <v>1463</v>
      </c>
      <c r="M9417" s="20">
        <v>5.42</v>
      </c>
      <c r="N9417" s="20">
        <v>4.08</v>
      </c>
      <c r="AE9417">
        <f t="shared" si="147"/>
        <v>2007</v>
      </c>
    </row>
    <row r="9418" spans="1:31" x14ac:dyDescent="0.25">
      <c r="A9418" s="7">
        <v>9415</v>
      </c>
      <c r="B9418" s="8">
        <v>39239</v>
      </c>
      <c r="C9418" t="s">
        <v>3</v>
      </c>
      <c r="D9418" t="s">
        <v>877</v>
      </c>
      <c r="E9418" t="s">
        <v>9</v>
      </c>
      <c r="F9418" t="s">
        <v>869</v>
      </c>
      <c r="G9418" t="s">
        <v>648</v>
      </c>
      <c r="H9418" s="135" t="s">
        <v>1795</v>
      </c>
      <c r="I9418" t="s">
        <v>1454</v>
      </c>
      <c r="J9418" s="20">
        <v>32</v>
      </c>
      <c r="K9418" s="20" t="s">
        <v>3</v>
      </c>
      <c r="L9418" t="s">
        <v>1464</v>
      </c>
      <c r="M9418" s="20">
        <v>9.9600000000000009</v>
      </c>
      <c r="N9418" s="20">
        <v>7.04</v>
      </c>
      <c r="AE9418">
        <f t="shared" si="147"/>
        <v>2007</v>
      </c>
    </row>
    <row r="9419" spans="1:31" x14ac:dyDescent="0.25">
      <c r="A9419" s="7">
        <v>9416</v>
      </c>
      <c r="B9419" s="8">
        <v>39239</v>
      </c>
      <c r="C9419" t="s">
        <v>3</v>
      </c>
      <c r="D9419" t="s">
        <v>858</v>
      </c>
      <c r="E9419" t="s">
        <v>9</v>
      </c>
      <c r="F9419" t="s">
        <v>678</v>
      </c>
      <c r="G9419" t="s">
        <v>648</v>
      </c>
      <c r="H9419" s="136" t="s">
        <v>2078</v>
      </c>
      <c r="I9419" t="s">
        <v>1455</v>
      </c>
      <c r="J9419" s="20">
        <v>7</v>
      </c>
      <c r="K9419" s="20" t="s">
        <v>9</v>
      </c>
      <c r="L9419" t="s">
        <v>1463</v>
      </c>
      <c r="M9419" s="20">
        <v>0.84</v>
      </c>
      <c r="N9419" s="20">
        <v>1.4100000000000001</v>
      </c>
      <c r="AE9419">
        <f t="shared" si="147"/>
        <v>2007</v>
      </c>
    </row>
    <row r="9420" spans="1:31" x14ac:dyDescent="0.25">
      <c r="A9420" s="7">
        <v>9417</v>
      </c>
      <c r="B9420" s="8">
        <v>39239</v>
      </c>
      <c r="C9420" t="s">
        <v>3</v>
      </c>
      <c r="D9420" t="s">
        <v>864</v>
      </c>
      <c r="E9420" t="s">
        <v>9</v>
      </c>
      <c r="F9420" t="s">
        <v>863</v>
      </c>
      <c r="G9420" t="s">
        <v>377</v>
      </c>
      <c r="H9420" s="135" t="s">
        <v>1496</v>
      </c>
      <c r="I9420" t="s">
        <v>1454</v>
      </c>
      <c r="J9420" s="20">
        <v>25</v>
      </c>
      <c r="K9420" s="20" t="s">
        <v>9</v>
      </c>
      <c r="L9420" t="s">
        <v>1463</v>
      </c>
      <c r="M9420" s="20">
        <v>6</v>
      </c>
      <c r="N9420" s="20">
        <v>7.5</v>
      </c>
      <c r="AE9420">
        <f t="shared" si="147"/>
        <v>2007</v>
      </c>
    </row>
    <row r="9421" spans="1:31" x14ac:dyDescent="0.25">
      <c r="A9421" s="7">
        <v>9418</v>
      </c>
      <c r="B9421" s="8">
        <v>39239</v>
      </c>
      <c r="C9421" t="s">
        <v>3</v>
      </c>
      <c r="D9421" t="s">
        <v>876</v>
      </c>
      <c r="E9421" t="s">
        <v>9</v>
      </c>
      <c r="F9421" t="s">
        <v>521</v>
      </c>
      <c r="G9421" t="s">
        <v>24</v>
      </c>
      <c r="H9421" s="136" t="s">
        <v>1496</v>
      </c>
      <c r="I9421" t="s">
        <v>1454</v>
      </c>
      <c r="J9421" s="20">
        <v>35</v>
      </c>
      <c r="K9421" s="20" t="s">
        <v>3</v>
      </c>
      <c r="L9421" t="s">
        <v>1464</v>
      </c>
      <c r="M9421" s="20">
        <v>10.8</v>
      </c>
      <c r="N9421" s="20">
        <v>7.7</v>
      </c>
      <c r="AE9421">
        <f t="shared" si="147"/>
        <v>2007</v>
      </c>
    </row>
    <row r="9422" spans="1:31" x14ac:dyDescent="0.25">
      <c r="A9422" s="7">
        <v>9419</v>
      </c>
      <c r="B9422" s="8">
        <v>39239</v>
      </c>
      <c r="C9422" t="s">
        <v>3</v>
      </c>
      <c r="D9422" t="s">
        <v>864</v>
      </c>
      <c r="E9422" t="s">
        <v>9</v>
      </c>
      <c r="F9422" t="s">
        <v>678</v>
      </c>
      <c r="G9422" t="s">
        <v>861</v>
      </c>
      <c r="H9422" s="135" t="s">
        <v>2436</v>
      </c>
      <c r="I9422" t="s">
        <v>1455</v>
      </c>
      <c r="J9422" s="20">
        <v>18</v>
      </c>
      <c r="K9422" s="20" t="s">
        <v>9</v>
      </c>
      <c r="L9422" t="s">
        <v>1464</v>
      </c>
      <c r="M9422" s="20">
        <v>1.98</v>
      </c>
      <c r="N9422" s="20">
        <v>3.02</v>
      </c>
      <c r="AE9422">
        <f t="shared" si="147"/>
        <v>2007</v>
      </c>
    </row>
    <row r="9423" spans="1:31" x14ac:dyDescent="0.25">
      <c r="A9423" s="7">
        <v>9420</v>
      </c>
      <c r="B9423" s="8">
        <v>39239</v>
      </c>
      <c r="C9423" t="s">
        <v>3</v>
      </c>
      <c r="D9423" t="s">
        <v>864</v>
      </c>
      <c r="E9423" t="s">
        <v>9</v>
      </c>
      <c r="F9423" t="s">
        <v>186</v>
      </c>
      <c r="G9423" t="s">
        <v>861</v>
      </c>
      <c r="H9423" s="135" t="s">
        <v>2491</v>
      </c>
      <c r="I9423" t="s">
        <v>1454</v>
      </c>
      <c r="J9423" s="20">
        <v>24</v>
      </c>
      <c r="K9423" s="20" t="s">
        <v>9</v>
      </c>
      <c r="L9423" t="s">
        <v>1464</v>
      </c>
      <c r="M9423" s="20">
        <v>5.28</v>
      </c>
      <c r="N9423" s="20">
        <v>7.72</v>
      </c>
      <c r="AE9423">
        <f t="shared" si="147"/>
        <v>2007</v>
      </c>
    </row>
    <row r="9424" spans="1:31" x14ac:dyDescent="0.25">
      <c r="A9424" s="7">
        <v>9421</v>
      </c>
      <c r="B9424" s="8">
        <v>39239</v>
      </c>
      <c r="C9424" t="s">
        <v>3</v>
      </c>
      <c r="D9424" t="s">
        <v>864</v>
      </c>
      <c r="E9424" t="s">
        <v>9</v>
      </c>
      <c r="F9424" t="s">
        <v>863</v>
      </c>
      <c r="G9424" t="s">
        <v>861</v>
      </c>
      <c r="H9424" s="135" t="s">
        <v>2492</v>
      </c>
      <c r="I9424" t="s">
        <v>1454</v>
      </c>
      <c r="J9424" s="20">
        <v>30</v>
      </c>
      <c r="K9424" s="20" t="s">
        <v>9</v>
      </c>
      <c r="L9424" t="s">
        <v>1464</v>
      </c>
      <c r="M9424" s="20">
        <v>6.6</v>
      </c>
      <c r="N9424" s="20">
        <v>9.4</v>
      </c>
      <c r="AE9424">
        <f t="shared" si="147"/>
        <v>2007</v>
      </c>
    </row>
    <row r="9425" spans="1:31" x14ac:dyDescent="0.25">
      <c r="A9425" s="7">
        <v>9422</v>
      </c>
      <c r="B9425" s="8">
        <v>39240</v>
      </c>
      <c r="C9425" t="s">
        <v>3</v>
      </c>
      <c r="D9425" t="s">
        <v>791</v>
      </c>
      <c r="E9425" t="s">
        <v>9</v>
      </c>
      <c r="F9425" t="s">
        <v>810</v>
      </c>
      <c r="G9425" t="s">
        <v>870</v>
      </c>
      <c r="H9425" s="135" t="s">
        <v>1496</v>
      </c>
      <c r="I9425" t="s">
        <v>1454</v>
      </c>
      <c r="J9425" s="20">
        <v>31</v>
      </c>
      <c r="K9425" s="20" t="s">
        <v>9</v>
      </c>
      <c r="L9425" t="s">
        <v>1464</v>
      </c>
      <c r="M9425" s="20">
        <v>6.82</v>
      </c>
      <c r="N9425" s="20">
        <v>9.68</v>
      </c>
      <c r="AE9425">
        <f t="shared" si="147"/>
        <v>2007</v>
      </c>
    </row>
    <row r="9426" spans="1:31" x14ac:dyDescent="0.25">
      <c r="A9426" s="7">
        <v>9423</v>
      </c>
      <c r="B9426" s="8">
        <v>39240</v>
      </c>
      <c r="C9426" t="s">
        <v>3</v>
      </c>
      <c r="D9426" t="s">
        <v>879</v>
      </c>
      <c r="E9426" t="s">
        <v>9</v>
      </c>
      <c r="F9426" t="s">
        <v>748</v>
      </c>
      <c r="G9426" t="s">
        <v>714</v>
      </c>
      <c r="H9426" s="135" t="s">
        <v>1496</v>
      </c>
      <c r="I9426" t="s">
        <v>1454</v>
      </c>
      <c r="J9426" s="20">
        <v>20</v>
      </c>
      <c r="K9426" s="20" t="s">
        <v>9</v>
      </c>
      <c r="L9426" t="s">
        <v>1464</v>
      </c>
      <c r="M9426" s="20">
        <v>4.4000000000000004</v>
      </c>
      <c r="N9426" s="20">
        <v>6.6</v>
      </c>
      <c r="AE9426">
        <f t="shared" si="147"/>
        <v>2007</v>
      </c>
    </row>
    <row r="9427" spans="1:31" x14ac:dyDescent="0.25">
      <c r="A9427" s="7">
        <v>9424</v>
      </c>
      <c r="B9427" s="8">
        <v>39240</v>
      </c>
      <c r="C9427" t="s">
        <v>3</v>
      </c>
      <c r="D9427" t="s">
        <v>824</v>
      </c>
      <c r="E9427" t="s">
        <v>9</v>
      </c>
      <c r="F9427" t="s">
        <v>329</v>
      </c>
      <c r="G9427" t="s">
        <v>732</v>
      </c>
      <c r="H9427" s="135" t="s">
        <v>1496</v>
      </c>
      <c r="I9427" t="s">
        <v>1454</v>
      </c>
      <c r="J9427" s="20">
        <v>1</v>
      </c>
      <c r="K9427" s="20" t="s">
        <v>1465</v>
      </c>
      <c r="L9427" t="s">
        <v>1466</v>
      </c>
      <c r="M9427" s="20">
        <v>0.25</v>
      </c>
      <c r="N9427" s="20">
        <v>0.25</v>
      </c>
      <c r="AE9427">
        <f t="shared" si="147"/>
        <v>2007</v>
      </c>
    </row>
    <row r="9428" spans="1:31" x14ac:dyDescent="0.25">
      <c r="A9428" s="7">
        <v>9425</v>
      </c>
      <c r="B9428" s="8">
        <v>39240</v>
      </c>
      <c r="C9428" t="s">
        <v>3</v>
      </c>
      <c r="D9428" t="s">
        <v>879</v>
      </c>
      <c r="E9428" t="s">
        <v>9</v>
      </c>
      <c r="F9428" t="s">
        <v>749</v>
      </c>
      <c r="G9428" t="s">
        <v>861</v>
      </c>
      <c r="H9428" s="135" t="s">
        <v>1496</v>
      </c>
      <c r="I9428" t="s">
        <v>1455</v>
      </c>
      <c r="J9428" s="20">
        <v>28</v>
      </c>
      <c r="K9428" s="20" t="s">
        <v>9</v>
      </c>
      <c r="L9428" t="s">
        <v>1464</v>
      </c>
      <c r="M9428" s="20">
        <v>3.08</v>
      </c>
      <c r="N9428" s="20">
        <v>4.42</v>
      </c>
      <c r="AE9428">
        <f t="shared" si="147"/>
        <v>2007</v>
      </c>
    </row>
    <row r="9429" spans="1:31" x14ac:dyDescent="0.25">
      <c r="A9429" s="7">
        <v>9426</v>
      </c>
      <c r="B9429" s="8">
        <v>39241</v>
      </c>
      <c r="C9429" t="s">
        <v>3</v>
      </c>
      <c r="D9429" t="s">
        <v>787</v>
      </c>
      <c r="E9429" t="s">
        <v>9</v>
      </c>
      <c r="F9429" t="s">
        <v>823</v>
      </c>
      <c r="G9429" t="s">
        <v>732</v>
      </c>
      <c r="H9429" s="136" t="s">
        <v>2199</v>
      </c>
      <c r="I9429" t="s">
        <v>1455</v>
      </c>
      <c r="J9429" s="20">
        <v>15</v>
      </c>
      <c r="K9429" s="20" t="s">
        <v>3</v>
      </c>
      <c r="L9429" t="s">
        <v>1464</v>
      </c>
      <c r="M9429" s="20">
        <v>2.6</v>
      </c>
      <c r="N9429" s="20">
        <v>1.65</v>
      </c>
      <c r="AE9429">
        <f t="shared" si="147"/>
        <v>2007</v>
      </c>
    </row>
    <row r="9430" spans="1:31" x14ac:dyDescent="0.25">
      <c r="A9430" s="7">
        <v>9427</v>
      </c>
      <c r="B9430" s="8">
        <v>39241</v>
      </c>
      <c r="C9430" t="s">
        <v>3</v>
      </c>
      <c r="D9430" t="s">
        <v>787</v>
      </c>
      <c r="E9430" t="s">
        <v>9</v>
      </c>
      <c r="F9430" t="s">
        <v>823</v>
      </c>
      <c r="G9430" t="s">
        <v>732</v>
      </c>
      <c r="H9430" s="135" t="s">
        <v>2173</v>
      </c>
      <c r="I9430" t="s">
        <v>1455</v>
      </c>
      <c r="J9430" s="20">
        <v>12</v>
      </c>
      <c r="K9430" s="20" t="s">
        <v>9</v>
      </c>
      <c r="L9430" t="s">
        <v>1464</v>
      </c>
      <c r="M9430" s="20">
        <v>1.32</v>
      </c>
      <c r="N9430" s="20">
        <v>2.1799999999999997</v>
      </c>
      <c r="AE9430">
        <f t="shared" si="147"/>
        <v>2007</v>
      </c>
    </row>
    <row r="9431" spans="1:31" x14ac:dyDescent="0.25">
      <c r="A9431" s="7">
        <v>9428</v>
      </c>
      <c r="B9431" s="8">
        <v>39241</v>
      </c>
      <c r="C9431" t="s">
        <v>3</v>
      </c>
      <c r="D9431" t="s">
        <v>112</v>
      </c>
      <c r="E9431" t="s">
        <v>9</v>
      </c>
      <c r="F9431" t="s">
        <v>874</v>
      </c>
      <c r="G9431" t="s">
        <v>714</v>
      </c>
      <c r="H9431" s="135" t="s">
        <v>1994</v>
      </c>
      <c r="I9431" t="s">
        <v>1454</v>
      </c>
      <c r="J9431" s="20">
        <v>16</v>
      </c>
      <c r="K9431" s="20" t="s">
        <v>3</v>
      </c>
      <c r="L9431" t="s">
        <v>1464</v>
      </c>
      <c r="M9431" s="20">
        <v>5.48</v>
      </c>
      <c r="N9431" s="20">
        <v>3.52</v>
      </c>
      <c r="AE9431">
        <f t="shared" si="147"/>
        <v>2007</v>
      </c>
    </row>
    <row r="9432" spans="1:31" x14ac:dyDescent="0.25">
      <c r="A9432" s="7">
        <v>9429</v>
      </c>
      <c r="B9432" s="8">
        <v>39241</v>
      </c>
      <c r="C9432" t="s">
        <v>3</v>
      </c>
      <c r="D9432" t="s">
        <v>882</v>
      </c>
      <c r="E9432" t="s">
        <v>9</v>
      </c>
      <c r="F9432" t="s">
        <v>787</v>
      </c>
      <c r="G9432" t="s">
        <v>648</v>
      </c>
      <c r="H9432" s="135" t="s">
        <v>1885</v>
      </c>
      <c r="I9432" t="s">
        <v>1455</v>
      </c>
      <c r="J9432" s="20">
        <v>5</v>
      </c>
      <c r="K9432" s="20" t="s">
        <v>3</v>
      </c>
      <c r="L9432" t="s">
        <v>1464</v>
      </c>
      <c r="M9432" s="20">
        <v>1.2</v>
      </c>
      <c r="N9432" s="20">
        <v>0.55000000000000004</v>
      </c>
      <c r="AE9432">
        <f t="shared" si="147"/>
        <v>2007</v>
      </c>
    </row>
    <row r="9433" spans="1:31" x14ac:dyDescent="0.25">
      <c r="A9433" s="7">
        <v>9430</v>
      </c>
      <c r="B9433" s="8">
        <v>39241</v>
      </c>
      <c r="C9433" t="s">
        <v>3</v>
      </c>
      <c r="D9433" t="s">
        <v>25</v>
      </c>
      <c r="E9433" t="s">
        <v>9</v>
      </c>
      <c r="F9433" t="s">
        <v>882</v>
      </c>
      <c r="G9433" t="s">
        <v>14</v>
      </c>
      <c r="H9433" s="135" t="s">
        <v>1491</v>
      </c>
      <c r="I9433" t="s">
        <v>1458</v>
      </c>
      <c r="J9433" s="20">
        <v>20</v>
      </c>
      <c r="K9433" s="20" t="s">
        <v>1465</v>
      </c>
      <c r="L9433" t="s">
        <v>1466</v>
      </c>
      <c r="M9433" s="20">
        <v>30</v>
      </c>
      <c r="N9433" s="20">
        <v>10</v>
      </c>
      <c r="AE9433">
        <f t="shared" si="147"/>
        <v>2007</v>
      </c>
    </row>
    <row r="9434" spans="1:31" x14ac:dyDescent="0.25">
      <c r="A9434" s="7">
        <v>9431</v>
      </c>
      <c r="B9434" s="8">
        <v>39241</v>
      </c>
      <c r="C9434" t="s">
        <v>3</v>
      </c>
      <c r="D9434" t="s">
        <v>344</v>
      </c>
      <c r="E9434" t="s">
        <v>9</v>
      </c>
      <c r="F9434" t="s">
        <v>685</v>
      </c>
      <c r="G9434" t="s">
        <v>11</v>
      </c>
      <c r="H9434" s="135" t="s">
        <v>1496</v>
      </c>
      <c r="I9434" t="s">
        <v>1454</v>
      </c>
      <c r="J9434" s="20">
        <v>20</v>
      </c>
      <c r="K9434" s="20" t="s">
        <v>3</v>
      </c>
      <c r="L9434" t="s">
        <v>1464</v>
      </c>
      <c r="M9434" s="20">
        <v>6.6</v>
      </c>
      <c r="N9434" s="20">
        <v>4.4000000000000004</v>
      </c>
      <c r="AE9434">
        <f t="shared" si="147"/>
        <v>2007</v>
      </c>
    </row>
    <row r="9435" spans="1:31" x14ac:dyDescent="0.25">
      <c r="A9435" s="7">
        <v>9432</v>
      </c>
      <c r="B9435" s="8">
        <v>39241</v>
      </c>
      <c r="C9435" t="s">
        <v>3</v>
      </c>
      <c r="D9435" t="s">
        <v>287</v>
      </c>
      <c r="E9435" t="s">
        <v>9</v>
      </c>
      <c r="F9435" t="s">
        <v>687</v>
      </c>
      <c r="G9435" t="s">
        <v>633</v>
      </c>
      <c r="H9435" s="135" t="s">
        <v>1496</v>
      </c>
      <c r="I9435" t="s">
        <v>1454</v>
      </c>
      <c r="J9435" s="20">
        <v>43</v>
      </c>
      <c r="K9435" s="20" t="s">
        <v>3</v>
      </c>
      <c r="L9435" t="s">
        <v>1463</v>
      </c>
      <c r="M9435" s="20">
        <v>12.18</v>
      </c>
      <c r="N9435" s="20">
        <v>10.32</v>
      </c>
      <c r="AE9435">
        <f t="shared" si="147"/>
        <v>2007</v>
      </c>
    </row>
    <row r="9436" spans="1:31" x14ac:dyDescent="0.25">
      <c r="A9436" s="7">
        <v>9433</v>
      </c>
      <c r="B9436" s="8">
        <v>39241</v>
      </c>
      <c r="C9436" t="s">
        <v>3</v>
      </c>
      <c r="D9436" t="s">
        <v>879</v>
      </c>
      <c r="E9436" t="s">
        <v>9</v>
      </c>
      <c r="F9436" t="s">
        <v>748</v>
      </c>
      <c r="G9436" t="s">
        <v>714</v>
      </c>
      <c r="H9436" s="135" t="s">
        <v>1496</v>
      </c>
      <c r="I9436" t="s">
        <v>1454</v>
      </c>
      <c r="J9436" s="20">
        <v>23</v>
      </c>
      <c r="K9436" s="20" t="s">
        <v>9</v>
      </c>
      <c r="L9436" t="s">
        <v>1464</v>
      </c>
      <c r="M9436" s="20">
        <v>5.0600000000000005</v>
      </c>
      <c r="N9436" s="20">
        <v>7.4399999999999995</v>
      </c>
      <c r="AE9436">
        <f t="shared" si="147"/>
        <v>2007</v>
      </c>
    </row>
    <row r="9437" spans="1:31" x14ac:dyDescent="0.25">
      <c r="A9437" s="7">
        <v>9434</v>
      </c>
      <c r="B9437" s="8">
        <v>39242</v>
      </c>
      <c r="C9437" t="s">
        <v>3</v>
      </c>
      <c r="D9437" t="s">
        <v>163</v>
      </c>
      <c r="E9437" t="s">
        <v>9</v>
      </c>
      <c r="F9437" t="s">
        <v>874</v>
      </c>
      <c r="G9437" t="s">
        <v>861</v>
      </c>
      <c r="H9437" s="9" t="s">
        <v>2493</v>
      </c>
      <c r="I9437" t="s">
        <v>1454</v>
      </c>
      <c r="J9437" s="20">
        <v>39</v>
      </c>
      <c r="K9437" s="20" t="s">
        <v>3</v>
      </c>
      <c r="L9437" t="s">
        <v>1464</v>
      </c>
      <c r="M9437" s="20">
        <v>11.92</v>
      </c>
      <c r="N9437" s="20">
        <v>8.58</v>
      </c>
      <c r="AE9437">
        <f t="shared" si="147"/>
        <v>2007</v>
      </c>
    </row>
    <row r="9438" spans="1:31" x14ac:dyDescent="0.25">
      <c r="A9438" s="7">
        <v>9435</v>
      </c>
      <c r="B9438" s="8">
        <v>39242</v>
      </c>
      <c r="C9438" t="s">
        <v>3</v>
      </c>
      <c r="D9438" t="s">
        <v>733</v>
      </c>
      <c r="E9438" t="s">
        <v>9</v>
      </c>
      <c r="F9438" t="s">
        <v>787</v>
      </c>
      <c r="G9438" t="s">
        <v>569</v>
      </c>
      <c r="H9438" s="135" t="s">
        <v>1659</v>
      </c>
      <c r="I9438" t="s">
        <v>1454</v>
      </c>
      <c r="J9438" s="20">
        <v>1</v>
      </c>
      <c r="K9438" s="20" t="s">
        <v>1465</v>
      </c>
      <c r="L9438" t="s">
        <v>1466</v>
      </c>
      <c r="M9438" s="20">
        <v>0.25</v>
      </c>
      <c r="N9438" s="20">
        <v>0.25</v>
      </c>
      <c r="AE9438">
        <f t="shared" si="147"/>
        <v>2007</v>
      </c>
    </row>
    <row r="9439" spans="1:31" x14ac:dyDescent="0.25">
      <c r="A9439" s="7">
        <v>9436</v>
      </c>
      <c r="B9439" s="8">
        <v>39242</v>
      </c>
      <c r="C9439" t="s">
        <v>3</v>
      </c>
      <c r="D9439" t="s">
        <v>287</v>
      </c>
      <c r="E9439" t="s">
        <v>9</v>
      </c>
      <c r="F9439" t="s">
        <v>810</v>
      </c>
      <c r="G9439" t="s">
        <v>569</v>
      </c>
      <c r="H9439" s="135" t="s">
        <v>1496</v>
      </c>
      <c r="I9439" t="s">
        <v>1454</v>
      </c>
      <c r="J9439" s="20">
        <v>18</v>
      </c>
      <c r="K9439" s="20" t="s">
        <v>9</v>
      </c>
      <c r="L9439" t="s">
        <v>1463</v>
      </c>
      <c r="M9439" s="20">
        <v>4.32</v>
      </c>
      <c r="N9439" s="20">
        <v>5.68</v>
      </c>
      <c r="AE9439">
        <f t="shared" si="147"/>
        <v>2007</v>
      </c>
    </row>
    <row r="9440" spans="1:31" x14ac:dyDescent="0.25">
      <c r="A9440" s="7">
        <v>9437</v>
      </c>
      <c r="B9440" s="8">
        <v>39242</v>
      </c>
      <c r="C9440" t="s">
        <v>3</v>
      </c>
      <c r="D9440" t="s">
        <v>543</v>
      </c>
      <c r="E9440" t="s">
        <v>9</v>
      </c>
      <c r="F9440" t="s">
        <v>427</v>
      </c>
      <c r="G9440" t="s">
        <v>870</v>
      </c>
      <c r="H9440" s="9" t="s">
        <v>2494</v>
      </c>
      <c r="I9440" t="s">
        <v>1454</v>
      </c>
      <c r="J9440" s="20">
        <v>11</v>
      </c>
      <c r="K9440" s="20" t="s">
        <v>1465</v>
      </c>
      <c r="L9440" t="s">
        <v>1466</v>
      </c>
      <c r="M9440" s="20">
        <v>2.75</v>
      </c>
      <c r="N9440" s="20">
        <v>2.75</v>
      </c>
      <c r="AE9440">
        <f t="shared" si="147"/>
        <v>2007</v>
      </c>
    </row>
    <row r="9441" spans="1:31" x14ac:dyDescent="0.25">
      <c r="A9441" s="7">
        <v>9438</v>
      </c>
      <c r="B9441" s="8">
        <v>39242</v>
      </c>
      <c r="C9441" t="s">
        <v>3</v>
      </c>
      <c r="D9441" t="s">
        <v>459</v>
      </c>
      <c r="E9441" t="s">
        <v>9</v>
      </c>
      <c r="F9441" t="s">
        <v>126</v>
      </c>
      <c r="G9441" t="s">
        <v>732</v>
      </c>
      <c r="H9441" s="135" t="s">
        <v>2495</v>
      </c>
      <c r="I9441" t="s">
        <v>1454</v>
      </c>
      <c r="J9441" s="20">
        <v>18</v>
      </c>
      <c r="K9441" s="20" t="s">
        <v>3</v>
      </c>
      <c r="L9441" t="s">
        <v>1464</v>
      </c>
      <c r="M9441" s="20">
        <v>6.04</v>
      </c>
      <c r="N9441" s="20">
        <v>3.96</v>
      </c>
      <c r="AE9441">
        <f t="shared" si="147"/>
        <v>2007</v>
      </c>
    </row>
    <row r="9442" spans="1:31" x14ac:dyDescent="0.25">
      <c r="A9442" s="7">
        <v>9439</v>
      </c>
      <c r="B9442" s="8">
        <v>39243</v>
      </c>
      <c r="C9442" t="s">
        <v>3</v>
      </c>
      <c r="D9442" t="s">
        <v>712</v>
      </c>
      <c r="E9442" t="s">
        <v>9</v>
      </c>
      <c r="F9442" t="s">
        <v>817</v>
      </c>
      <c r="G9442" t="s">
        <v>17</v>
      </c>
      <c r="H9442" s="135" t="s">
        <v>1500</v>
      </c>
      <c r="I9442" t="s">
        <v>1454</v>
      </c>
      <c r="J9442" s="20">
        <v>35</v>
      </c>
      <c r="K9442" s="20" t="s">
        <v>3</v>
      </c>
      <c r="L9442" t="s">
        <v>1464</v>
      </c>
      <c r="M9442" s="20">
        <v>10.8</v>
      </c>
      <c r="N9442" s="20">
        <v>7.7</v>
      </c>
      <c r="AE9442">
        <f t="shared" si="147"/>
        <v>2007</v>
      </c>
    </row>
    <row r="9443" spans="1:31" x14ac:dyDescent="0.25">
      <c r="A9443" s="7">
        <v>9440</v>
      </c>
      <c r="B9443" s="8">
        <v>39243</v>
      </c>
      <c r="C9443" t="s">
        <v>3</v>
      </c>
      <c r="D9443" t="s">
        <v>793</v>
      </c>
      <c r="E9443" t="s">
        <v>9</v>
      </c>
      <c r="F9443" t="s">
        <v>817</v>
      </c>
      <c r="G9443" t="s">
        <v>17</v>
      </c>
      <c r="H9443" s="135" t="s">
        <v>1568</v>
      </c>
      <c r="I9443" t="s">
        <v>1454</v>
      </c>
      <c r="J9443" s="20">
        <v>37</v>
      </c>
      <c r="K9443" s="20" t="s">
        <v>3</v>
      </c>
      <c r="L9443" t="s">
        <v>1464</v>
      </c>
      <c r="M9443" s="20">
        <v>11.36</v>
      </c>
      <c r="N9443" s="20">
        <v>8.14</v>
      </c>
      <c r="AE9443">
        <f t="shared" si="147"/>
        <v>2007</v>
      </c>
    </row>
    <row r="9444" spans="1:31" x14ac:dyDescent="0.25">
      <c r="A9444" s="7">
        <v>9441</v>
      </c>
      <c r="B9444" s="8">
        <v>39243</v>
      </c>
      <c r="C9444" t="s">
        <v>3</v>
      </c>
      <c r="D9444" t="s">
        <v>543</v>
      </c>
      <c r="E9444" t="s">
        <v>9</v>
      </c>
      <c r="F9444" t="s">
        <v>597</v>
      </c>
      <c r="G9444" t="s">
        <v>870</v>
      </c>
      <c r="H9444" s="135" t="s">
        <v>2473</v>
      </c>
      <c r="I9444" t="s">
        <v>1454</v>
      </c>
      <c r="J9444" s="20">
        <v>15</v>
      </c>
      <c r="K9444" s="20" t="s">
        <v>9</v>
      </c>
      <c r="L9444" t="s">
        <v>1464</v>
      </c>
      <c r="M9444" s="20">
        <v>3.3</v>
      </c>
      <c r="N9444" s="20">
        <v>5.2</v>
      </c>
      <c r="AE9444">
        <f t="shared" si="147"/>
        <v>2007</v>
      </c>
    </row>
    <row r="9445" spans="1:31" x14ac:dyDescent="0.25">
      <c r="A9445" s="7">
        <v>9442</v>
      </c>
      <c r="B9445" s="8">
        <v>39243</v>
      </c>
      <c r="C9445" t="s">
        <v>3</v>
      </c>
      <c r="D9445" t="s">
        <v>711</v>
      </c>
      <c r="E9445" t="s">
        <v>9</v>
      </c>
      <c r="F9445" t="s">
        <v>805</v>
      </c>
      <c r="G9445" t="s">
        <v>648</v>
      </c>
      <c r="H9445" s="136" t="s">
        <v>1496</v>
      </c>
      <c r="I9445" t="s">
        <v>1454</v>
      </c>
      <c r="J9445" s="20">
        <v>26</v>
      </c>
      <c r="K9445" s="20" t="s">
        <v>3</v>
      </c>
      <c r="L9445" t="s">
        <v>1464</v>
      </c>
      <c r="M9445" s="20">
        <v>8.2800000000000011</v>
      </c>
      <c r="N9445" s="20">
        <v>5.72</v>
      </c>
      <c r="AE9445">
        <f t="shared" si="147"/>
        <v>2007</v>
      </c>
    </row>
    <row r="9446" spans="1:31" x14ac:dyDescent="0.25">
      <c r="A9446" s="7">
        <v>9443</v>
      </c>
      <c r="B9446" s="8">
        <v>39244</v>
      </c>
      <c r="C9446" t="s">
        <v>3</v>
      </c>
      <c r="D9446" t="s">
        <v>882</v>
      </c>
      <c r="E9446" t="s">
        <v>9</v>
      </c>
      <c r="F9446" t="s">
        <v>787</v>
      </c>
      <c r="G9446" t="s">
        <v>648</v>
      </c>
      <c r="H9446" s="135" t="s">
        <v>1885</v>
      </c>
      <c r="I9446" t="s">
        <v>1455</v>
      </c>
      <c r="J9446" s="20">
        <v>5</v>
      </c>
      <c r="K9446" s="20" t="s">
        <v>3</v>
      </c>
      <c r="L9446" t="s">
        <v>1464</v>
      </c>
      <c r="M9446" s="20">
        <v>1.2</v>
      </c>
      <c r="N9446" s="20">
        <v>0.55000000000000004</v>
      </c>
      <c r="AE9446">
        <f t="shared" si="147"/>
        <v>2007</v>
      </c>
    </row>
    <row r="9447" spans="1:31" x14ac:dyDescent="0.25">
      <c r="A9447" s="7">
        <v>9444</v>
      </c>
      <c r="B9447" s="8">
        <v>39244</v>
      </c>
      <c r="C9447" t="s">
        <v>3</v>
      </c>
      <c r="D9447" t="s">
        <v>882</v>
      </c>
      <c r="E9447" t="s">
        <v>9</v>
      </c>
      <c r="F9447" t="s">
        <v>787</v>
      </c>
      <c r="G9447" t="s">
        <v>648</v>
      </c>
      <c r="H9447" s="136" t="s">
        <v>2038</v>
      </c>
      <c r="I9447" t="s">
        <v>1455</v>
      </c>
      <c r="J9447" s="20">
        <v>4</v>
      </c>
      <c r="K9447" s="20" t="s">
        <v>3</v>
      </c>
      <c r="L9447" t="s">
        <v>1463</v>
      </c>
      <c r="M9447" s="20">
        <v>1.02</v>
      </c>
      <c r="N9447" s="20">
        <v>0.48</v>
      </c>
      <c r="AE9447">
        <f t="shared" si="147"/>
        <v>2007</v>
      </c>
    </row>
    <row r="9448" spans="1:31" x14ac:dyDescent="0.25">
      <c r="A9448" s="7">
        <v>9445</v>
      </c>
      <c r="B9448" s="8">
        <v>39244</v>
      </c>
      <c r="C9448" t="s">
        <v>3</v>
      </c>
      <c r="D9448" t="s">
        <v>882</v>
      </c>
      <c r="E9448" t="s">
        <v>9</v>
      </c>
      <c r="F9448" t="s">
        <v>787</v>
      </c>
      <c r="G9448" t="s">
        <v>14</v>
      </c>
      <c r="H9448" s="135" t="s">
        <v>1530</v>
      </c>
      <c r="I9448" t="s">
        <v>1455</v>
      </c>
      <c r="J9448" s="20">
        <v>7</v>
      </c>
      <c r="K9448" s="20" t="s">
        <v>3</v>
      </c>
      <c r="L9448" t="s">
        <v>1464</v>
      </c>
      <c r="M9448" s="20">
        <v>1.48</v>
      </c>
      <c r="N9448" s="20">
        <v>0.77</v>
      </c>
      <c r="AE9448">
        <f t="shared" si="147"/>
        <v>2007</v>
      </c>
    </row>
    <row r="9449" spans="1:31" x14ac:dyDescent="0.25">
      <c r="A9449" s="7">
        <v>9446</v>
      </c>
      <c r="B9449" s="8">
        <v>39244</v>
      </c>
      <c r="C9449" t="s">
        <v>3</v>
      </c>
      <c r="D9449" t="s">
        <v>787</v>
      </c>
      <c r="E9449" t="s">
        <v>9</v>
      </c>
      <c r="F9449" t="s">
        <v>883</v>
      </c>
      <c r="G9449" t="s">
        <v>870</v>
      </c>
      <c r="H9449" s="9" t="s">
        <v>2496</v>
      </c>
      <c r="I9449" t="s">
        <v>1458</v>
      </c>
      <c r="J9449" s="20">
        <v>12</v>
      </c>
      <c r="K9449" s="20" t="s">
        <v>1465</v>
      </c>
      <c r="L9449" t="s">
        <v>1466</v>
      </c>
      <c r="M9449" s="20">
        <v>30</v>
      </c>
      <c r="N9449" s="20">
        <v>10</v>
      </c>
      <c r="AE9449">
        <f t="shared" si="147"/>
        <v>2007</v>
      </c>
    </row>
    <row r="9450" spans="1:31" x14ac:dyDescent="0.25">
      <c r="A9450" s="7">
        <v>9447</v>
      </c>
      <c r="B9450" s="8">
        <v>39244</v>
      </c>
      <c r="C9450" t="s">
        <v>3</v>
      </c>
      <c r="D9450" t="s">
        <v>655</v>
      </c>
      <c r="E9450" t="s">
        <v>9</v>
      </c>
      <c r="F9450" t="s">
        <v>734</v>
      </c>
      <c r="G9450" t="s">
        <v>870</v>
      </c>
      <c r="H9450" s="135" t="s">
        <v>2497</v>
      </c>
      <c r="I9450" t="s">
        <v>1454</v>
      </c>
      <c r="J9450" s="20">
        <v>33</v>
      </c>
      <c r="K9450" s="20" t="s">
        <v>9</v>
      </c>
      <c r="L9450" t="s">
        <v>1463</v>
      </c>
      <c r="M9450" s="20">
        <v>7.92</v>
      </c>
      <c r="N9450" s="20">
        <v>9.58</v>
      </c>
      <c r="AE9450">
        <f t="shared" si="147"/>
        <v>2007</v>
      </c>
    </row>
    <row r="9451" spans="1:31" x14ac:dyDescent="0.25">
      <c r="A9451" s="7">
        <v>9448</v>
      </c>
      <c r="B9451" s="8">
        <v>39244</v>
      </c>
      <c r="C9451" t="s">
        <v>3</v>
      </c>
      <c r="D9451" t="s">
        <v>25</v>
      </c>
      <c r="E9451" t="s">
        <v>9</v>
      </c>
      <c r="F9451" t="s">
        <v>667</v>
      </c>
      <c r="G9451" t="s">
        <v>14</v>
      </c>
      <c r="H9451" s="135" t="s">
        <v>1496</v>
      </c>
      <c r="I9451" t="s">
        <v>1454</v>
      </c>
      <c r="J9451" s="20">
        <v>21</v>
      </c>
      <c r="K9451" s="20" t="s">
        <v>1465</v>
      </c>
      <c r="L9451" t="s">
        <v>1466</v>
      </c>
      <c r="M9451" s="20">
        <v>5.25</v>
      </c>
      <c r="N9451" s="20">
        <v>5.25</v>
      </c>
      <c r="AE9451">
        <f t="shared" si="147"/>
        <v>2007</v>
      </c>
    </row>
    <row r="9452" spans="1:31" x14ac:dyDescent="0.25">
      <c r="A9452" s="7">
        <v>9449</v>
      </c>
      <c r="B9452" s="8">
        <v>39244</v>
      </c>
      <c r="C9452" t="s">
        <v>3</v>
      </c>
      <c r="D9452" t="s">
        <v>868</v>
      </c>
      <c r="E9452" t="s">
        <v>9</v>
      </c>
      <c r="F9452" t="s">
        <v>44</v>
      </c>
      <c r="G9452" t="s">
        <v>861</v>
      </c>
      <c r="H9452" s="135" t="s">
        <v>1496</v>
      </c>
      <c r="I9452" t="s">
        <v>1454</v>
      </c>
      <c r="J9452" s="20">
        <v>22</v>
      </c>
      <c r="K9452" s="20" t="s">
        <v>9</v>
      </c>
      <c r="L9452" t="s">
        <v>1464</v>
      </c>
      <c r="M9452" s="20">
        <v>4.84</v>
      </c>
      <c r="N9452" s="20">
        <v>7.16</v>
      </c>
      <c r="AE9452">
        <f t="shared" si="147"/>
        <v>2007</v>
      </c>
    </row>
    <row r="9453" spans="1:31" x14ac:dyDescent="0.25">
      <c r="A9453" s="7">
        <v>9450</v>
      </c>
      <c r="B9453" s="8">
        <v>39244</v>
      </c>
      <c r="C9453" t="s">
        <v>3</v>
      </c>
      <c r="D9453" t="s">
        <v>791</v>
      </c>
      <c r="E9453" t="s">
        <v>9</v>
      </c>
      <c r="F9453" t="s">
        <v>874</v>
      </c>
      <c r="G9453" t="s">
        <v>861</v>
      </c>
      <c r="H9453" s="135" t="s">
        <v>1496</v>
      </c>
      <c r="I9453" t="s">
        <v>1454</v>
      </c>
      <c r="J9453" s="20">
        <v>27</v>
      </c>
      <c r="K9453" s="20" t="s">
        <v>9</v>
      </c>
      <c r="L9453" t="s">
        <v>1464</v>
      </c>
      <c r="M9453" s="20">
        <v>5.9399999999999995</v>
      </c>
      <c r="N9453" s="20">
        <v>8.56</v>
      </c>
      <c r="AE9453">
        <f t="shared" si="147"/>
        <v>2007</v>
      </c>
    </row>
    <row r="9454" spans="1:31" x14ac:dyDescent="0.25">
      <c r="A9454" s="7">
        <v>9451</v>
      </c>
      <c r="B9454" s="8">
        <v>39245</v>
      </c>
      <c r="C9454" t="s">
        <v>3</v>
      </c>
      <c r="D9454" t="s">
        <v>319</v>
      </c>
      <c r="E9454" t="s">
        <v>9</v>
      </c>
      <c r="F9454" t="s">
        <v>787</v>
      </c>
      <c r="G9454" t="s">
        <v>648</v>
      </c>
      <c r="H9454" s="136" t="s">
        <v>2038</v>
      </c>
      <c r="I9454" t="s">
        <v>1454</v>
      </c>
      <c r="J9454" s="20">
        <v>4</v>
      </c>
      <c r="K9454" s="20" t="s">
        <v>3</v>
      </c>
      <c r="L9454" t="s">
        <v>1464</v>
      </c>
      <c r="M9454" s="20">
        <v>2.12</v>
      </c>
      <c r="N9454" s="20">
        <v>0.88</v>
      </c>
      <c r="AE9454">
        <f t="shared" si="147"/>
        <v>2007</v>
      </c>
    </row>
    <row r="9455" spans="1:31" x14ac:dyDescent="0.25">
      <c r="A9455" s="7">
        <v>9452</v>
      </c>
      <c r="B9455" s="8">
        <v>39245</v>
      </c>
      <c r="C9455" t="s">
        <v>3</v>
      </c>
      <c r="D9455" t="s">
        <v>876</v>
      </c>
      <c r="E9455" t="s">
        <v>9</v>
      </c>
      <c r="F9455" t="s">
        <v>763</v>
      </c>
      <c r="G9455" t="s">
        <v>17</v>
      </c>
      <c r="H9455" s="135" t="s">
        <v>1496</v>
      </c>
      <c r="I9455" t="s">
        <v>1454</v>
      </c>
      <c r="J9455" s="20">
        <v>31</v>
      </c>
      <c r="K9455" s="20" t="s">
        <v>3</v>
      </c>
      <c r="L9455" t="s">
        <v>1464</v>
      </c>
      <c r="M9455" s="20">
        <v>9.68</v>
      </c>
      <c r="N9455" s="20">
        <v>6.82</v>
      </c>
      <c r="AE9455">
        <f t="shared" si="147"/>
        <v>2007</v>
      </c>
    </row>
    <row r="9456" spans="1:31" x14ac:dyDescent="0.25">
      <c r="A9456" s="7">
        <v>9453</v>
      </c>
      <c r="B9456" s="8">
        <v>39245</v>
      </c>
      <c r="C9456" t="s">
        <v>3</v>
      </c>
      <c r="D9456" t="s">
        <v>789</v>
      </c>
      <c r="E9456" t="s">
        <v>9</v>
      </c>
      <c r="F9456" t="s">
        <v>122</v>
      </c>
      <c r="G9456" t="s">
        <v>714</v>
      </c>
      <c r="H9456" s="135" t="s">
        <v>1496</v>
      </c>
      <c r="I9456" t="s">
        <v>1454</v>
      </c>
      <c r="J9456" s="20">
        <v>81</v>
      </c>
      <c r="K9456" s="20" t="s">
        <v>3</v>
      </c>
      <c r="L9456" t="s">
        <v>1464</v>
      </c>
      <c r="M9456" s="20">
        <v>23.68</v>
      </c>
      <c r="N9456" s="20">
        <v>17.82</v>
      </c>
      <c r="AE9456">
        <f t="shared" si="147"/>
        <v>2007</v>
      </c>
    </row>
    <row r="9457" spans="1:31" x14ac:dyDescent="0.25">
      <c r="A9457" s="7">
        <v>9454</v>
      </c>
      <c r="B9457" s="8">
        <v>39246</v>
      </c>
      <c r="C9457" t="s">
        <v>3</v>
      </c>
      <c r="D9457" t="s">
        <v>134</v>
      </c>
      <c r="E9457" t="s">
        <v>9</v>
      </c>
      <c r="F9457" t="s">
        <v>884</v>
      </c>
      <c r="G9457" t="s">
        <v>648</v>
      </c>
      <c r="H9457" s="136" t="s">
        <v>1496</v>
      </c>
      <c r="I9457" t="s">
        <v>1458</v>
      </c>
      <c r="J9457" s="20">
        <v>10</v>
      </c>
      <c r="K9457" s="20" t="s">
        <v>3</v>
      </c>
      <c r="L9457" t="s">
        <v>1464</v>
      </c>
      <c r="M9457" s="20">
        <v>10</v>
      </c>
      <c r="N9457" s="20">
        <v>30</v>
      </c>
      <c r="AE9457">
        <f t="shared" si="147"/>
        <v>2007</v>
      </c>
    </row>
    <row r="9458" spans="1:31" x14ac:dyDescent="0.25">
      <c r="A9458" s="7">
        <v>9455</v>
      </c>
      <c r="B9458" s="8">
        <v>39246</v>
      </c>
      <c r="C9458" t="s">
        <v>3</v>
      </c>
      <c r="D9458" t="s">
        <v>885</v>
      </c>
      <c r="E9458" t="s">
        <v>9</v>
      </c>
      <c r="F9458" t="s">
        <v>789</v>
      </c>
      <c r="G9458" t="s">
        <v>732</v>
      </c>
      <c r="H9458" s="135" t="s">
        <v>2325</v>
      </c>
      <c r="I9458" t="s">
        <v>1458</v>
      </c>
      <c r="J9458" s="20">
        <v>9</v>
      </c>
      <c r="K9458" s="20" t="s">
        <v>9</v>
      </c>
      <c r="L9458" t="s">
        <v>1464</v>
      </c>
      <c r="M9458" s="20">
        <v>30</v>
      </c>
      <c r="N9458" s="20">
        <v>10</v>
      </c>
      <c r="AE9458">
        <f t="shared" si="147"/>
        <v>2007</v>
      </c>
    </row>
    <row r="9459" spans="1:31" x14ac:dyDescent="0.25">
      <c r="A9459" s="7">
        <v>9456</v>
      </c>
      <c r="B9459" s="8">
        <v>39246</v>
      </c>
      <c r="C9459" t="s">
        <v>3</v>
      </c>
      <c r="D9459" t="s">
        <v>879</v>
      </c>
      <c r="E9459" t="s">
        <v>9</v>
      </c>
      <c r="F9459" t="s">
        <v>749</v>
      </c>
      <c r="G9459" t="s">
        <v>861</v>
      </c>
      <c r="H9459" s="135" t="s">
        <v>1496</v>
      </c>
      <c r="I9459" t="s">
        <v>1455</v>
      </c>
      <c r="J9459" s="20">
        <v>17</v>
      </c>
      <c r="K9459" s="20" t="s">
        <v>9</v>
      </c>
      <c r="L9459" t="s">
        <v>1464</v>
      </c>
      <c r="M9459" s="20">
        <v>1.87</v>
      </c>
      <c r="N9459" s="20">
        <v>2.88</v>
      </c>
      <c r="AE9459">
        <f t="shared" si="147"/>
        <v>2007</v>
      </c>
    </row>
    <row r="9460" spans="1:31" x14ac:dyDescent="0.25">
      <c r="A9460" s="7">
        <v>9457</v>
      </c>
      <c r="B9460" s="8">
        <v>39247</v>
      </c>
      <c r="C9460" t="s">
        <v>3</v>
      </c>
      <c r="D9460" t="s">
        <v>776</v>
      </c>
      <c r="E9460" t="s">
        <v>9</v>
      </c>
      <c r="F9460" t="s">
        <v>624</v>
      </c>
      <c r="G9460" t="s">
        <v>377</v>
      </c>
      <c r="H9460" s="9" t="s">
        <v>2498</v>
      </c>
      <c r="I9460" t="s">
        <v>1454</v>
      </c>
      <c r="J9460" s="20">
        <v>78</v>
      </c>
      <c r="K9460" s="20" t="s">
        <v>9</v>
      </c>
      <c r="L9460" t="s">
        <v>1463</v>
      </c>
      <c r="M9460" s="20">
        <v>18.72</v>
      </c>
      <c r="N9460" s="20">
        <v>21.28</v>
      </c>
      <c r="AE9460">
        <f t="shared" si="147"/>
        <v>2007</v>
      </c>
    </row>
    <row r="9461" spans="1:31" x14ac:dyDescent="0.25">
      <c r="A9461" s="7">
        <v>9458</v>
      </c>
      <c r="B9461" s="8">
        <v>39248</v>
      </c>
      <c r="C9461" t="s">
        <v>3</v>
      </c>
      <c r="D9461" t="s">
        <v>469</v>
      </c>
      <c r="E9461" t="s">
        <v>9</v>
      </c>
      <c r="F9461" t="s">
        <v>881</v>
      </c>
      <c r="G9461" t="s">
        <v>377</v>
      </c>
      <c r="H9461" s="135" t="s">
        <v>1619</v>
      </c>
      <c r="I9461" t="s">
        <v>1455</v>
      </c>
      <c r="J9461" s="20">
        <v>9</v>
      </c>
      <c r="K9461" s="20" t="s">
        <v>9</v>
      </c>
      <c r="L9461" t="s">
        <v>1464</v>
      </c>
      <c r="M9461" s="20">
        <v>0.99</v>
      </c>
      <c r="N9461" s="20">
        <v>1.76</v>
      </c>
      <c r="AE9461">
        <f t="shared" si="147"/>
        <v>2007</v>
      </c>
    </row>
    <row r="9462" spans="1:31" x14ac:dyDescent="0.25">
      <c r="A9462" s="7">
        <v>9459</v>
      </c>
      <c r="B9462" s="8">
        <v>39248</v>
      </c>
      <c r="C9462" t="s">
        <v>3</v>
      </c>
      <c r="D9462" t="s">
        <v>735</v>
      </c>
      <c r="E9462" t="s">
        <v>9</v>
      </c>
      <c r="F9462" t="s">
        <v>210</v>
      </c>
      <c r="G9462" t="s">
        <v>870</v>
      </c>
      <c r="H9462" s="135" t="s">
        <v>2490</v>
      </c>
      <c r="I9462" t="s">
        <v>1454</v>
      </c>
      <c r="J9462" s="20">
        <v>37</v>
      </c>
      <c r="K9462" s="20" t="s">
        <v>3</v>
      </c>
      <c r="L9462" t="s">
        <v>1464</v>
      </c>
      <c r="M9462" s="20">
        <v>11.36</v>
      </c>
      <c r="N9462" s="20">
        <v>8.14</v>
      </c>
      <c r="AE9462">
        <f t="shared" si="147"/>
        <v>2007</v>
      </c>
    </row>
    <row r="9463" spans="1:31" x14ac:dyDescent="0.25">
      <c r="A9463" s="7">
        <v>9460</v>
      </c>
      <c r="B9463" s="8">
        <v>39248</v>
      </c>
      <c r="C9463" t="s">
        <v>3</v>
      </c>
      <c r="D9463" t="s">
        <v>735</v>
      </c>
      <c r="E9463" t="s">
        <v>9</v>
      </c>
      <c r="F9463" t="s">
        <v>839</v>
      </c>
      <c r="G9463" t="s">
        <v>870</v>
      </c>
      <c r="H9463" s="135" t="s">
        <v>2499</v>
      </c>
      <c r="I9463" t="s">
        <v>1454</v>
      </c>
      <c r="J9463" s="20">
        <v>14</v>
      </c>
      <c r="K9463" s="20" t="s">
        <v>3</v>
      </c>
      <c r="L9463" t="s">
        <v>1464</v>
      </c>
      <c r="M9463" s="20">
        <v>4.92</v>
      </c>
      <c r="N9463" s="20">
        <v>3.08</v>
      </c>
      <c r="AE9463">
        <f t="shared" si="147"/>
        <v>2007</v>
      </c>
    </row>
    <row r="9464" spans="1:31" x14ac:dyDescent="0.25">
      <c r="A9464" s="7">
        <v>9461</v>
      </c>
      <c r="B9464" s="8">
        <v>39248</v>
      </c>
      <c r="C9464" t="s">
        <v>3</v>
      </c>
      <c r="D9464" t="s">
        <v>735</v>
      </c>
      <c r="E9464" t="s">
        <v>9</v>
      </c>
      <c r="F9464" t="s">
        <v>682</v>
      </c>
      <c r="G9464" t="s">
        <v>648</v>
      </c>
      <c r="H9464" s="135" t="s">
        <v>2404</v>
      </c>
      <c r="I9464" t="s">
        <v>1454</v>
      </c>
      <c r="J9464" s="20">
        <v>59</v>
      </c>
      <c r="K9464" s="20" t="s">
        <v>3</v>
      </c>
      <c r="L9464" t="s">
        <v>1464</v>
      </c>
      <c r="M9464" s="20">
        <v>17.52</v>
      </c>
      <c r="N9464" s="20">
        <v>12.98</v>
      </c>
      <c r="AE9464">
        <f t="shared" si="147"/>
        <v>2007</v>
      </c>
    </row>
    <row r="9465" spans="1:31" x14ac:dyDescent="0.25">
      <c r="A9465" s="7">
        <v>9462</v>
      </c>
      <c r="B9465" s="8">
        <v>39248</v>
      </c>
      <c r="C9465" t="s">
        <v>3</v>
      </c>
      <c r="D9465" t="s">
        <v>879</v>
      </c>
      <c r="E9465" t="s">
        <v>9</v>
      </c>
      <c r="F9465" t="s">
        <v>869</v>
      </c>
      <c r="G9465" t="s">
        <v>648</v>
      </c>
      <c r="H9465" s="136" t="s">
        <v>1496</v>
      </c>
      <c r="I9465" t="s">
        <v>1454</v>
      </c>
      <c r="J9465" s="20">
        <v>18</v>
      </c>
      <c r="K9465" s="20" t="s">
        <v>9</v>
      </c>
      <c r="L9465" t="s">
        <v>1464</v>
      </c>
      <c r="M9465" s="20">
        <v>3.96</v>
      </c>
      <c r="N9465" s="20">
        <v>6.04</v>
      </c>
      <c r="AE9465">
        <f t="shared" si="147"/>
        <v>2007</v>
      </c>
    </row>
    <row r="9466" spans="1:31" x14ac:dyDescent="0.25">
      <c r="A9466" s="7">
        <v>9463</v>
      </c>
      <c r="B9466" s="8">
        <v>39249</v>
      </c>
      <c r="C9466" t="s">
        <v>3</v>
      </c>
      <c r="D9466" t="s">
        <v>442</v>
      </c>
      <c r="E9466" t="s">
        <v>9</v>
      </c>
      <c r="F9466" t="s">
        <v>543</v>
      </c>
      <c r="G9466" t="s">
        <v>569</v>
      </c>
      <c r="H9466" s="135" t="s">
        <v>1714</v>
      </c>
      <c r="I9466" t="s">
        <v>1455</v>
      </c>
      <c r="J9466" s="20">
        <v>25</v>
      </c>
      <c r="K9466" s="20" t="s">
        <v>9</v>
      </c>
      <c r="L9466" t="s">
        <v>1463</v>
      </c>
      <c r="M9466" s="20">
        <v>3</v>
      </c>
      <c r="N9466" s="20">
        <v>3.75</v>
      </c>
      <c r="AE9466">
        <f t="shared" si="147"/>
        <v>2007</v>
      </c>
    </row>
    <row r="9467" spans="1:31" x14ac:dyDescent="0.25">
      <c r="A9467" s="7">
        <v>9464</v>
      </c>
      <c r="B9467" s="8">
        <v>39249</v>
      </c>
      <c r="C9467" t="s">
        <v>3</v>
      </c>
      <c r="D9467" t="s">
        <v>791</v>
      </c>
      <c r="E9467" t="s">
        <v>9</v>
      </c>
      <c r="F9467" t="s">
        <v>874</v>
      </c>
      <c r="G9467" t="s">
        <v>714</v>
      </c>
      <c r="H9467" s="135" t="s">
        <v>2091</v>
      </c>
      <c r="I9467" t="s">
        <v>1454</v>
      </c>
      <c r="J9467" s="20">
        <v>17</v>
      </c>
      <c r="K9467" s="20" t="s">
        <v>3</v>
      </c>
      <c r="L9467" t="s">
        <v>1463</v>
      </c>
      <c r="M9467" s="20">
        <v>5.42</v>
      </c>
      <c r="N9467" s="20">
        <v>4.08</v>
      </c>
      <c r="AE9467">
        <f t="shared" si="147"/>
        <v>2007</v>
      </c>
    </row>
    <row r="9468" spans="1:31" x14ac:dyDescent="0.25">
      <c r="A9468" s="7">
        <v>9465</v>
      </c>
      <c r="B9468" s="8">
        <v>39249</v>
      </c>
      <c r="C9468" t="s">
        <v>3</v>
      </c>
      <c r="D9468" t="s">
        <v>104</v>
      </c>
      <c r="E9468" t="s">
        <v>9</v>
      </c>
      <c r="F9468" t="s">
        <v>856</v>
      </c>
      <c r="G9468" t="s">
        <v>65</v>
      </c>
      <c r="H9468" s="135" t="s">
        <v>1511</v>
      </c>
      <c r="I9468" t="s">
        <v>1455</v>
      </c>
      <c r="J9468" s="20">
        <v>60</v>
      </c>
      <c r="K9468" s="20" t="s">
        <v>9</v>
      </c>
      <c r="L9468" t="s">
        <v>1464</v>
      </c>
      <c r="M9468" s="20">
        <v>6.6</v>
      </c>
      <c r="N9468" s="20">
        <v>8.9</v>
      </c>
      <c r="AE9468">
        <f t="shared" si="147"/>
        <v>2007</v>
      </c>
    </row>
    <row r="9469" spans="1:31" x14ac:dyDescent="0.25">
      <c r="A9469" s="7">
        <v>9466</v>
      </c>
      <c r="B9469" s="8">
        <v>39249</v>
      </c>
      <c r="C9469" t="s">
        <v>3</v>
      </c>
      <c r="D9469" t="s">
        <v>771</v>
      </c>
      <c r="E9469" t="s">
        <v>9</v>
      </c>
      <c r="F9469" t="s">
        <v>828</v>
      </c>
      <c r="G9469" t="s">
        <v>14</v>
      </c>
      <c r="H9469" s="135" t="s">
        <v>1491</v>
      </c>
      <c r="I9469" t="s">
        <v>1454</v>
      </c>
      <c r="J9469" s="20">
        <v>28</v>
      </c>
      <c r="K9469" s="20" t="s">
        <v>9</v>
      </c>
      <c r="L9469" t="s">
        <v>1464</v>
      </c>
      <c r="M9469" s="20">
        <v>6.16</v>
      </c>
      <c r="N9469" s="20">
        <v>8.84</v>
      </c>
      <c r="AE9469">
        <f t="shared" si="147"/>
        <v>2007</v>
      </c>
    </row>
    <row r="9470" spans="1:31" x14ac:dyDescent="0.25">
      <c r="A9470" s="7">
        <v>9467</v>
      </c>
      <c r="B9470" s="8">
        <v>39249</v>
      </c>
      <c r="C9470" t="s">
        <v>3</v>
      </c>
      <c r="D9470" t="s">
        <v>787</v>
      </c>
      <c r="E9470" t="s">
        <v>9</v>
      </c>
      <c r="F9470" t="s">
        <v>123</v>
      </c>
      <c r="G9470" t="s">
        <v>870</v>
      </c>
      <c r="H9470" s="135" t="s">
        <v>2471</v>
      </c>
      <c r="I9470" t="s">
        <v>1455</v>
      </c>
      <c r="J9470" s="20">
        <v>36</v>
      </c>
      <c r="K9470" s="20" t="s">
        <v>9</v>
      </c>
      <c r="L9470" t="s">
        <v>1464</v>
      </c>
      <c r="M9470" s="20">
        <v>3.96</v>
      </c>
      <c r="N9470" s="20">
        <v>5.54</v>
      </c>
      <c r="AE9470">
        <f t="shared" si="147"/>
        <v>2007</v>
      </c>
    </row>
    <row r="9471" spans="1:31" x14ac:dyDescent="0.25">
      <c r="A9471" s="7">
        <v>9468</v>
      </c>
      <c r="B9471" s="8">
        <v>39249</v>
      </c>
      <c r="C9471" t="s">
        <v>3</v>
      </c>
      <c r="D9471" t="s">
        <v>43</v>
      </c>
      <c r="E9471" t="s">
        <v>9</v>
      </c>
      <c r="F9471" t="s">
        <v>798</v>
      </c>
      <c r="G9471" t="s">
        <v>17</v>
      </c>
      <c r="H9471" s="135" t="s">
        <v>1496</v>
      </c>
      <c r="I9471" t="s">
        <v>1455</v>
      </c>
      <c r="J9471" s="20">
        <v>43</v>
      </c>
      <c r="K9471" s="20" t="s">
        <v>1465</v>
      </c>
      <c r="L9471" t="s">
        <v>1466</v>
      </c>
      <c r="M9471" s="20">
        <v>5.375</v>
      </c>
      <c r="N9471" s="20">
        <v>5.375</v>
      </c>
      <c r="AE9471">
        <f t="shared" si="147"/>
        <v>2007</v>
      </c>
    </row>
    <row r="9472" spans="1:31" x14ac:dyDescent="0.25">
      <c r="A9472" s="7">
        <v>9469</v>
      </c>
      <c r="B9472" s="8">
        <v>39250</v>
      </c>
      <c r="C9472" t="s">
        <v>3</v>
      </c>
      <c r="D9472" t="s">
        <v>873</v>
      </c>
      <c r="E9472" t="s">
        <v>9</v>
      </c>
      <c r="F9472" t="s">
        <v>869</v>
      </c>
      <c r="G9472" t="s">
        <v>648</v>
      </c>
      <c r="H9472" s="136" t="s">
        <v>1496</v>
      </c>
      <c r="I9472" t="s">
        <v>1454</v>
      </c>
      <c r="J9472" s="20">
        <v>47</v>
      </c>
      <c r="K9472" s="20" t="s">
        <v>9</v>
      </c>
      <c r="L9472" t="s">
        <v>1464</v>
      </c>
      <c r="M9472" s="20">
        <v>10.34</v>
      </c>
      <c r="N9472" s="20">
        <v>14.16</v>
      </c>
      <c r="AE9472">
        <f t="shared" si="147"/>
        <v>2007</v>
      </c>
    </row>
    <row r="9473" spans="1:31" x14ac:dyDescent="0.25">
      <c r="A9473" s="7">
        <v>9470</v>
      </c>
      <c r="B9473" s="8">
        <v>39250</v>
      </c>
      <c r="C9473" t="s">
        <v>3</v>
      </c>
      <c r="D9473" t="s">
        <v>779</v>
      </c>
      <c r="E9473" t="s">
        <v>9</v>
      </c>
      <c r="F9473" t="s">
        <v>441</v>
      </c>
      <c r="G9473" t="s">
        <v>732</v>
      </c>
      <c r="H9473" s="135" t="s">
        <v>2174</v>
      </c>
      <c r="I9473" t="s">
        <v>1454</v>
      </c>
      <c r="J9473" s="20">
        <v>5</v>
      </c>
      <c r="K9473" s="20" t="s">
        <v>3</v>
      </c>
      <c r="L9473" t="s">
        <v>1464</v>
      </c>
      <c r="M9473" s="20">
        <v>2.4</v>
      </c>
      <c r="N9473" s="20">
        <v>1.1000000000000001</v>
      </c>
      <c r="AE9473">
        <f t="shared" si="147"/>
        <v>2007</v>
      </c>
    </row>
    <row r="9474" spans="1:31" x14ac:dyDescent="0.25">
      <c r="A9474" s="7">
        <v>9471</v>
      </c>
      <c r="B9474" s="8">
        <v>39250</v>
      </c>
      <c r="C9474" t="s">
        <v>3</v>
      </c>
      <c r="D9474" t="s">
        <v>459</v>
      </c>
      <c r="E9474" t="s">
        <v>9</v>
      </c>
      <c r="F9474" t="s">
        <v>126</v>
      </c>
      <c r="G9474" t="s">
        <v>732</v>
      </c>
      <c r="H9474" s="136" t="s">
        <v>2163</v>
      </c>
      <c r="I9474" t="s">
        <v>1454</v>
      </c>
      <c r="J9474" s="20">
        <v>20</v>
      </c>
      <c r="K9474" s="20" t="s">
        <v>9</v>
      </c>
      <c r="L9474" t="s">
        <v>1464</v>
      </c>
      <c r="M9474" s="20">
        <v>4.4000000000000004</v>
      </c>
      <c r="N9474" s="20">
        <v>6.6</v>
      </c>
      <c r="AE9474">
        <f t="shared" si="147"/>
        <v>2007</v>
      </c>
    </row>
    <row r="9475" spans="1:31" x14ac:dyDescent="0.25">
      <c r="A9475" s="7">
        <v>9472</v>
      </c>
      <c r="B9475" s="8">
        <v>39251</v>
      </c>
      <c r="C9475" t="s">
        <v>3</v>
      </c>
      <c r="D9475" t="s">
        <v>879</v>
      </c>
      <c r="E9475" t="s">
        <v>9</v>
      </c>
      <c r="F9475" t="s">
        <v>749</v>
      </c>
      <c r="G9475" t="s">
        <v>861</v>
      </c>
      <c r="H9475" s="135" t="s">
        <v>1496</v>
      </c>
      <c r="I9475" t="s">
        <v>1455</v>
      </c>
      <c r="J9475" s="20">
        <v>29</v>
      </c>
      <c r="K9475" s="20" t="s">
        <v>9</v>
      </c>
      <c r="L9475" t="s">
        <v>1464</v>
      </c>
      <c r="M9475" s="20">
        <v>3.19</v>
      </c>
      <c r="N9475" s="20">
        <v>4.5599999999999996</v>
      </c>
      <c r="AE9475">
        <f t="shared" si="147"/>
        <v>2007</v>
      </c>
    </row>
    <row r="9476" spans="1:31" x14ac:dyDescent="0.25">
      <c r="A9476" s="7">
        <v>9473</v>
      </c>
      <c r="B9476" s="8">
        <v>39252</v>
      </c>
      <c r="C9476" t="s">
        <v>3</v>
      </c>
      <c r="D9476" t="s">
        <v>787</v>
      </c>
      <c r="E9476" t="s">
        <v>9</v>
      </c>
      <c r="F9476" t="s">
        <v>782</v>
      </c>
      <c r="G9476" t="s">
        <v>861</v>
      </c>
      <c r="H9476" s="135" t="s">
        <v>1496</v>
      </c>
      <c r="I9476" t="s">
        <v>1454</v>
      </c>
      <c r="J9476" s="20">
        <v>28</v>
      </c>
      <c r="K9476" s="20" t="s">
        <v>1465</v>
      </c>
      <c r="L9476" t="s">
        <v>1466</v>
      </c>
      <c r="M9476" s="20">
        <v>7</v>
      </c>
      <c r="N9476" s="20">
        <v>7</v>
      </c>
      <c r="AE9476">
        <f t="shared" ref="AE9476:AE9539" si="148">YEAR(B9476)</f>
        <v>2007</v>
      </c>
    </row>
    <row r="9477" spans="1:31" x14ac:dyDescent="0.25">
      <c r="A9477" s="7">
        <v>9474</v>
      </c>
      <c r="B9477" s="8">
        <v>39253</v>
      </c>
      <c r="C9477" t="s">
        <v>3</v>
      </c>
      <c r="D9477" t="s">
        <v>412</v>
      </c>
      <c r="E9477" t="s">
        <v>9</v>
      </c>
      <c r="F9477" t="s">
        <v>229</v>
      </c>
      <c r="G9477" t="s">
        <v>732</v>
      </c>
      <c r="H9477" s="135" t="s">
        <v>2173</v>
      </c>
      <c r="I9477" t="s">
        <v>1455</v>
      </c>
      <c r="J9477" s="20">
        <v>12</v>
      </c>
      <c r="K9477" s="20" t="s">
        <v>9</v>
      </c>
      <c r="L9477" t="s">
        <v>1464</v>
      </c>
      <c r="M9477" s="20">
        <v>1.32</v>
      </c>
      <c r="N9477" s="20">
        <v>2.1799999999999997</v>
      </c>
      <c r="AE9477">
        <f t="shared" si="148"/>
        <v>2007</v>
      </c>
    </row>
    <row r="9478" spans="1:31" x14ac:dyDescent="0.25">
      <c r="A9478" s="7">
        <v>9475</v>
      </c>
      <c r="B9478" s="8">
        <v>39253</v>
      </c>
      <c r="C9478" t="s">
        <v>3</v>
      </c>
      <c r="D9478" t="s">
        <v>845</v>
      </c>
      <c r="E9478" t="s">
        <v>9</v>
      </c>
      <c r="F9478" t="s">
        <v>331</v>
      </c>
      <c r="G9478" t="s">
        <v>648</v>
      </c>
      <c r="H9478" s="135" t="s">
        <v>1905</v>
      </c>
      <c r="I9478" t="s">
        <v>1454</v>
      </c>
      <c r="J9478" s="20">
        <v>20</v>
      </c>
      <c r="K9478" s="20" t="s">
        <v>9</v>
      </c>
      <c r="L9478" t="s">
        <v>1464</v>
      </c>
      <c r="M9478" s="20">
        <v>4.4000000000000004</v>
      </c>
      <c r="N9478" s="20">
        <v>6.6</v>
      </c>
      <c r="AE9478">
        <f t="shared" si="148"/>
        <v>2007</v>
      </c>
    </row>
    <row r="9479" spans="1:31" x14ac:dyDescent="0.25">
      <c r="A9479" s="7">
        <v>9476</v>
      </c>
      <c r="B9479" s="8">
        <v>39253</v>
      </c>
      <c r="C9479" t="s">
        <v>3</v>
      </c>
      <c r="D9479" t="s">
        <v>779</v>
      </c>
      <c r="E9479" t="s">
        <v>9</v>
      </c>
      <c r="F9479" t="s">
        <v>833</v>
      </c>
      <c r="G9479" t="s">
        <v>870</v>
      </c>
      <c r="H9479" s="136" t="s">
        <v>2500</v>
      </c>
      <c r="I9479" t="s">
        <v>1454</v>
      </c>
      <c r="J9479" s="20">
        <v>14</v>
      </c>
      <c r="K9479" s="20" t="s">
        <v>3</v>
      </c>
      <c r="L9479" t="s">
        <v>1464</v>
      </c>
      <c r="M9479" s="20">
        <v>4.92</v>
      </c>
      <c r="N9479" s="20">
        <v>3.08</v>
      </c>
      <c r="AE9479">
        <f t="shared" si="148"/>
        <v>2007</v>
      </c>
    </row>
    <row r="9480" spans="1:31" x14ac:dyDescent="0.25">
      <c r="A9480" s="7">
        <v>9477</v>
      </c>
      <c r="B9480" s="8">
        <v>39253</v>
      </c>
      <c r="C9480" t="s">
        <v>3</v>
      </c>
      <c r="D9480" t="s">
        <v>500</v>
      </c>
      <c r="E9480" t="s">
        <v>9</v>
      </c>
      <c r="F9480" t="s">
        <v>874</v>
      </c>
      <c r="G9480" t="s">
        <v>714</v>
      </c>
      <c r="H9480" s="9" t="s">
        <v>2250</v>
      </c>
      <c r="I9480" t="s">
        <v>1454</v>
      </c>
      <c r="J9480" s="20">
        <v>48</v>
      </c>
      <c r="K9480" s="20" t="s">
        <v>9</v>
      </c>
      <c r="L9480" t="s">
        <v>1464</v>
      </c>
      <c r="M9480" s="20">
        <v>10.56</v>
      </c>
      <c r="N9480" s="20">
        <v>14.44</v>
      </c>
      <c r="AE9480">
        <f t="shared" si="148"/>
        <v>2007</v>
      </c>
    </row>
    <row r="9481" spans="1:31" x14ac:dyDescent="0.25">
      <c r="A9481" s="7">
        <v>9478</v>
      </c>
      <c r="B9481" s="8">
        <v>39254</v>
      </c>
      <c r="C9481" t="s">
        <v>3</v>
      </c>
      <c r="D9481" t="s">
        <v>854</v>
      </c>
      <c r="E9481" t="s">
        <v>9</v>
      </c>
      <c r="F9481" t="s">
        <v>237</v>
      </c>
      <c r="G9481" t="s">
        <v>569</v>
      </c>
      <c r="H9481" s="135" t="s">
        <v>1496</v>
      </c>
      <c r="I9481" t="s">
        <v>1455</v>
      </c>
      <c r="J9481" s="20">
        <v>21</v>
      </c>
      <c r="K9481" s="20" t="s">
        <v>9</v>
      </c>
      <c r="L9481" t="s">
        <v>1464</v>
      </c>
      <c r="M9481" s="20">
        <v>2.31</v>
      </c>
      <c r="N9481" s="20">
        <v>3.44</v>
      </c>
      <c r="AE9481">
        <f t="shared" si="148"/>
        <v>2007</v>
      </c>
    </row>
    <row r="9482" spans="1:31" x14ac:dyDescent="0.25">
      <c r="A9482" s="7">
        <v>9479</v>
      </c>
      <c r="B9482" s="8">
        <v>39254</v>
      </c>
      <c r="C9482" t="s">
        <v>3</v>
      </c>
      <c r="D9482" t="s">
        <v>617</v>
      </c>
      <c r="E9482" t="s">
        <v>9</v>
      </c>
      <c r="F9482" t="s">
        <v>856</v>
      </c>
      <c r="G9482" t="s">
        <v>65</v>
      </c>
      <c r="H9482" s="135" t="s">
        <v>1519</v>
      </c>
      <c r="I9482" t="s">
        <v>1455</v>
      </c>
      <c r="J9482" s="20">
        <v>30</v>
      </c>
      <c r="K9482" s="20" t="s">
        <v>9</v>
      </c>
      <c r="L9482" t="s">
        <v>1464</v>
      </c>
      <c r="M9482" s="20">
        <v>3.3</v>
      </c>
      <c r="N9482" s="20">
        <v>4.7</v>
      </c>
      <c r="AE9482">
        <f t="shared" si="148"/>
        <v>2007</v>
      </c>
    </row>
    <row r="9483" spans="1:31" x14ac:dyDescent="0.25">
      <c r="A9483" s="7">
        <v>9480</v>
      </c>
      <c r="B9483" s="8">
        <v>39254</v>
      </c>
      <c r="C9483" t="s">
        <v>3</v>
      </c>
      <c r="D9483" t="s">
        <v>858</v>
      </c>
      <c r="E9483" t="s">
        <v>9</v>
      </c>
      <c r="F9483" t="s">
        <v>878</v>
      </c>
      <c r="G9483" t="s">
        <v>648</v>
      </c>
      <c r="H9483" s="135" t="s">
        <v>2095</v>
      </c>
      <c r="I9483" t="s">
        <v>1454</v>
      </c>
      <c r="J9483" s="20">
        <v>29</v>
      </c>
      <c r="K9483" s="20" t="s">
        <v>9</v>
      </c>
      <c r="L9483" t="s">
        <v>1463</v>
      </c>
      <c r="M9483" s="20">
        <v>6.96</v>
      </c>
      <c r="N9483" s="20">
        <v>8.5399999999999991</v>
      </c>
      <c r="AE9483">
        <f t="shared" si="148"/>
        <v>2007</v>
      </c>
    </row>
    <row r="9484" spans="1:31" x14ac:dyDescent="0.25">
      <c r="A9484" s="7">
        <v>9481</v>
      </c>
      <c r="B9484" s="8">
        <v>39254</v>
      </c>
      <c r="C9484" t="s">
        <v>3</v>
      </c>
      <c r="D9484" t="s">
        <v>287</v>
      </c>
      <c r="E9484" t="s">
        <v>9</v>
      </c>
      <c r="F9484" t="s">
        <v>667</v>
      </c>
      <c r="G9484" t="s">
        <v>648</v>
      </c>
      <c r="H9484" s="135" t="s">
        <v>2019</v>
      </c>
      <c r="I9484" t="s">
        <v>1456</v>
      </c>
      <c r="J9484" s="20">
        <v>89</v>
      </c>
      <c r="K9484" s="20" t="s">
        <v>9</v>
      </c>
      <c r="L9484" t="s">
        <v>1464</v>
      </c>
      <c r="M9484" s="20">
        <v>19.579999999999998</v>
      </c>
      <c r="N9484" s="20">
        <v>25.92</v>
      </c>
      <c r="O9484" t="s">
        <v>9</v>
      </c>
      <c r="P9484" s="13" t="s">
        <v>727</v>
      </c>
      <c r="Q9484" t="s">
        <v>9</v>
      </c>
      <c r="R9484" t="s">
        <v>395</v>
      </c>
      <c r="S9484" t="s">
        <v>3</v>
      </c>
      <c r="T9484" t="s">
        <v>791</v>
      </c>
      <c r="U9484" t="s">
        <v>3</v>
      </c>
      <c r="V9484" t="s">
        <v>251</v>
      </c>
      <c r="W9484" t="s">
        <v>1465</v>
      </c>
      <c r="Y9484" t="s">
        <v>1465</v>
      </c>
      <c r="AA9484" t="s">
        <v>1465</v>
      </c>
      <c r="AC9484" t="s">
        <v>1465</v>
      </c>
      <c r="AE9484">
        <f t="shared" si="148"/>
        <v>2007</v>
      </c>
    </row>
    <row r="9485" spans="1:31" x14ac:dyDescent="0.25">
      <c r="A9485" s="7">
        <v>9482</v>
      </c>
      <c r="B9485" s="8">
        <v>39255</v>
      </c>
      <c r="C9485" t="s">
        <v>3</v>
      </c>
      <c r="D9485" t="s">
        <v>830</v>
      </c>
      <c r="E9485" t="s">
        <v>9</v>
      </c>
      <c r="F9485" t="s">
        <v>767</v>
      </c>
      <c r="G9485" t="s">
        <v>870</v>
      </c>
      <c r="H9485" s="135" t="s">
        <v>2501</v>
      </c>
      <c r="I9485" t="s">
        <v>1454</v>
      </c>
      <c r="J9485" s="20">
        <v>40</v>
      </c>
      <c r="K9485" s="20" t="s">
        <v>3</v>
      </c>
      <c r="L9485" t="s">
        <v>1464</v>
      </c>
      <c r="M9485" s="20">
        <v>12.2</v>
      </c>
      <c r="N9485" s="20">
        <v>8.8000000000000007</v>
      </c>
      <c r="AE9485">
        <f t="shared" si="148"/>
        <v>2007</v>
      </c>
    </row>
    <row r="9486" spans="1:31" x14ac:dyDescent="0.25">
      <c r="A9486" s="7">
        <v>9483</v>
      </c>
      <c r="B9486" s="8">
        <v>39255</v>
      </c>
      <c r="C9486" t="s">
        <v>3</v>
      </c>
      <c r="D9486" t="s">
        <v>704</v>
      </c>
      <c r="E9486" t="s">
        <v>9</v>
      </c>
      <c r="F9486" t="s">
        <v>331</v>
      </c>
      <c r="G9486" t="s">
        <v>648</v>
      </c>
      <c r="H9486" s="136" t="s">
        <v>1496</v>
      </c>
      <c r="I9486" t="s">
        <v>1454</v>
      </c>
      <c r="J9486" s="20">
        <v>38</v>
      </c>
      <c r="K9486" s="20" t="s">
        <v>9</v>
      </c>
      <c r="L9486" t="s">
        <v>1464</v>
      </c>
      <c r="M9486" s="20">
        <v>8.36</v>
      </c>
      <c r="N9486" s="20">
        <v>11.64</v>
      </c>
      <c r="AE9486">
        <f t="shared" si="148"/>
        <v>2007</v>
      </c>
    </row>
    <row r="9487" spans="1:31" x14ac:dyDescent="0.25">
      <c r="A9487" s="7">
        <v>9484</v>
      </c>
      <c r="B9487" s="8">
        <v>39255</v>
      </c>
      <c r="C9487" t="s">
        <v>3</v>
      </c>
      <c r="D9487" t="s">
        <v>543</v>
      </c>
      <c r="E9487" t="s">
        <v>9</v>
      </c>
      <c r="F9487" t="s">
        <v>881</v>
      </c>
      <c r="G9487" t="s">
        <v>861</v>
      </c>
      <c r="H9487" s="135" t="s">
        <v>2437</v>
      </c>
      <c r="I9487" t="s">
        <v>1454</v>
      </c>
      <c r="J9487" s="20">
        <v>15</v>
      </c>
      <c r="K9487" s="20" t="s">
        <v>1465</v>
      </c>
      <c r="L9487" t="s">
        <v>1466</v>
      </c>
      <c r="M9487" s="20">
        <v>3.75</v>
      </c>
      <c r="N9487" s="20">
        <v>3.75</v>
      </c>
      <c r="AE9487">
        <f t="shared" si="148"/>
        <v>2007</v>
      </c>
    </row>
    <row r="9488" spans="1:31" x14ac:dyDescent="0.25">
      <c r="A9488" s="7">
        <v>9485</v>
      </c>
      <c r="B9488" s="8">
        <v>39255</v>
      </c>
      <c r="C9488" t="s">
        <v>3</v>
      </c>
      <c r="D9488" t="s">
        <v>791</v>
      </c>
      <c r="E9488" t="s">
        <v>9</v>
      </c>
      <c r="F9488" t="s">
        <v>874</v>
      </c>
      <c r="G9488" t="s">
        <v>861</v>
      </c>
      <c r="H9488" s="9" t="s">
        <v>2484</v>
      </c>
      <c r="I9488" t="s">
        <v>1454</v>
      </c>
      <c r="J9488" s="20">
        <v>17</v>
      </c>
      <c r="K9488" s="20" t="s">
        <v>1465</v>
      </c>
      <c r="L9488" t="s">
        <v>1466</v>
      </c>
      <c r="M9488" s="20">
        <v>4.25</v>
      </c>
      <c r="N9488" s="20">
        <v>4.25</v>
      </c>
      <c r="AE9488">
        <f t="shared" si="148"/>
        <v>2007</v>
      </c>
    </row>
    <row r="9489" spans="1:31" x14ac:dyDescent="0.25">
      <c r="A9489" s="7">
        <v>9486</v>
      </c>
      <c r="B9489" s="8">
        <v>39256</v>
      </c>
      <c r="C9489" t="s">
        <v>3</v>
      </c>
      <c r="D9489" t="s">
        <v>668</v>
      </c>
      <c r="E9489" t="s">
        <v>9</v>
      </c>
      <c r="F9489" t="s">
        <v>285</v>
      </c>
      <c r="G9489" t="s">
        <v>732</v>
      </c>
      <c r="H9489" s="136" t="s">
        <v>2239</v>
      </c>
      <c r="I9489" t="s">
        <v>1454</v>
      </c>
      <c r="J9489" s="20">
        <v>16</v>
      </c>
      <c r="K9489" s="20" t="s">
        <v>3</v>
      </c>
      <c r="L9489" t="s">
        <v>1463</v>
      </c>
      <c r="M9489" s="20">
        <v>5.16</v>
      </c>
      <c r="N9489" s="20">
        <v>3.84</v>
      </c>
      <c r="AE9489">
        <f t="shared" si="148"/>
        <v>2007</v>
      </c>
    </row>
    <row r="9490" spans="1:31" x14ac:dyDescent="0.25">
      <c r="A9490" s="7">
        <v>9487</v>
      </c>
      <c r="B9490" s="8">
        <v>39256</v>
      </c>
      <c r="C9490" t="s">
        <v>3</v>
      </c>
      <c r="D9490" t="s">
        <v>864</v>
      </c>
      <c r="E9490" t="s">
        <v>9</v>
      </c>
      <c r="F9490" t="s">
        <v>186</v>
      </c>
      <c r="G9490" t="s">
        <v>569</v>
      </c>
      <c r="H9490" s="135" t="s">
        <v>1669</v>
      </c>
      <c r="I9490" t="s">
        <v>1454</v>
      </c>
      <c r="J9490" s="20">
        <v>36</v>
      </c>
      <c r="K9490" s="20" t="s">
        <v>9</v>
      </c>
      <c r="L9490" t="s">
        <v>1464</v>
      </c>
      <c r="M9490" s="20">
        <v>7.92</v>
      </c>
      <c r="N9490" s="20">
        <v>11.08</v>
      </c>
      <c r="AE9490">
        <f t="shared" si="148"/>
        <v>2007</v>
      </c>
    </row>
    <row r="9491" spans="1:31" x14ac:dyDescent="0.25">
      <c r="A9491" s="7">
        <v>9488</v>
      </c>
      <c r="B9491" s="8">
        <v>39256</v>
      </c>
      <c r="C9491" t="s">
        <v>3</v>
      </c>
      <c r="D9491" t="s">
        <v>869</v>
      </c>
      <c r="E9491" t="s">
        <v>9</v>
      </c>
      <c r="F9491" t="s">
        <v>667</v>
      </c>
      <c r="G9491" t="s">
        <v>648</v>
      </c>
      <c r="H9491" s="135" t="s">
        <v>1833</v>
      </c>
      <c r="I9491" t="s">
        <v>1455</v>
      </c>
      <c r="J9491" s="20">
        <v>4</v>
      </c>
      <c r="K9491" s="20" t="s">
        <v>3</v>
      </c>
      <c r="L9491" t="s">
        <v>1463</v>
      </c>
      <c r="M9491" s="20">
        <v>1.02</v>
      </c>
      <c r="N9491" s="20">
        <v>0.48</v>
      </c>
      <c r="AE9491">
        <f t="shared" si="148"/>
        <v>2007</v>
      </c>
    </row>
    <row r="9492" spans="1:31" x14ac:dyDescent="0.25">
      <c r="A9492" s="7">
        <v>9489</v>
      </c>
      <c r="B9492" s="8">
        <v>39256</v>
      </c>
      <c r="C9492" t="s">
        <v>3</v>
      </c>
      <c r="D9492" t="s">
        <v>251</v>
      </c>
      <c r="E9492" t="s">
        <v>9</v>
      </c>
      <c r="F9492" t="s">
        <v>441</v>
      </c>
      <c r="G9492" t="s">
        <v>870</v>
      </c>
      <c r="H9492" s="135" t="s">
        <v>2502</v>
      </c>
      <c r="I9492" t="s">
        <v>1454</v>
      </c>
      <c r="J9492" s="20">
        <v>1</v>
      </c>
      <c r="K9492" s="20" t="s">
        <v>1465</v>
      </c>
      <c r="L9492" t="s">
        <v>1466</v>
      </c>
      <c r="M9492" s="20">
        <v>0.25</v>
      </c>
      <c r="N9492" s="20">
        <v>0.25</v>
      </c>
      <c r="AE9492">
        <f t="shared" si="148"/>
        <v>2007</v>
      </c>
    </row>
    <row r="9493" spans="1:31" x14ac:dyDescent="0.25">
      <c r="A9493" s="7">
        <v>9490</v>
      </c>
      <c r="B9493" s="8">
        <v>39256</v>
      </c>
      <c r="C9493" t="s">
        <v>3</v>
      </c>
      <c r="D9493" t="s">
        <v>237</v>
      </c>
      <c r="E9493" t="s">
        <v>9</v>
      </c>
      <c r="F9493" t="s">
        <v>186</v>
      </c>
      <c r="G9493" t="s">
        <v>861</v>
      </c>
      <c r="H9493" s="135" t="s">
        <v>2437</v>
      </c>
      <c r="I9493" t="s">
        <v>1454</v>
      </c>
      <c r="J9493" s="20">
        <v>22</v>
      </c>
      <c r="K9493" s="20" t="s">
        <v>9</v>
      </c>
      <c r="L9493" t="s">
        <v>1463</v>
      </c>
      <c r="M9493" s="20">
        <v>5.28</v>
      </c>
      <c r="N9493" s="20">
        <v>6.72</v>
      </c>
      <c r="AE9493">
        <f t="shared" si="148"/>
        <v>2007</v>
      </c>
    </row>
    <row r="9494" spans="1:31" x14ac:dyDescent="0.25">
      <c r="A9494" s="7">
        <v>9491</v>
      </c>
      <c r="B9494" s="8">
        <v>39256</v>
      </c>
      <c r="C9494" t="s">
        <v>3</v>
      </c>
      <c r="D9494" t="s">
        <v>864</v>
      </c>
      <c r="E9494" t="s">
        <v>9</v>
      </c>
      <c r="F9494" t="s">
        <v>441</v>
      </c>
      <c r="G9494" t="s">
        <v>861</v>
      </c>
      <c r="H9494" s="9" t="s">
        <v>2443</v>
      </c>
      <c r="I9494" t="s">
        <v>1454</v>
      </c>
      <c r="J9494" s="20">
        <v>9</v>
      </c>
      <c r="K9494" s="20" t="s">
        <v>3</v>
      </c>
      <c r="L9494" t="s">
        <v>1463</v>
      </c>
      <c r="M9494" s="20">
        <v>3.34</v>
      </c>
      <c r="N9494" s="20">
        <v>2.16</v>
      </c>
      <c r="AE9494">
        <f t="shared" si="148"/>
        <v>2007</v>
      </c>
    </row>
    <row r="9495" spans="1:31" x14ac:dyDescent="0.25">
      <c r="A9495" s="7">
        <v>9492</v>
      </c>
      <c r="B9495" s="8">
        <v>39257</v>
      </c>
      <c r="C9495" t="s">
        <v>3</v>
      </c>
      <c r="D9495" t="s">
        <v>868</v>
      </c>
      <c r="E9495" t="s">
        <v>9</v>
      </c>
      <c r="F9495" t="s">
        <v>624</v>
      </c>
      <c r="G9495" t="s">
        <v>732</v>
      </c>
      <c r="H9495" s="135" t="s">
        <v>2173</v>
      </c>
      <c r="I9495" t="s">
        <v>1454</v>
      </c>
      <c r="J9495" s="20">
        <v>12</v>
      </c>
      <c r="K9495" s="20" t="s">
        <v>1465</v>
      </c>
      <c r="L9495" t="s">
        <v>1466</v>
      </c>
      <c r="M9495" s="20">
        <v>3</v>
      </c>
      <c r="N9495" s="20">
        <v>3</v>
      </c>
      <c r="AE9495">
        <f t="shared" si="148"/>
        <v>2007</v>
      </c>
    </row>
    <row r="9496" spans="1:31" x14ac:dyDescent="0.25">
      <c r="A9496" s="7">
        <v>9493</v>
      </c>
      <c r="B9496" s="8">
        <v>39257</v>
      </c>
      <c r="C9496" t="s">
        <v>3</v>
      </c>
      <c r="D9496" t="s">
        <v>882</v>
      </c>
      <c r="E9496" t="s">
        <v>9</v>
      </c>
      <c r="F9496" t="s">
        <v>881</v>
      </c>
      <c r="G9496" t="s">
        <v>648</v>
      </c>
      <c r="H9496" s="135" t="s">
        <v>1795</v>
      </c>
      <c r="I9496" t="s">
        <v>1454</v>
      </c>
      <c r="J9496" s="20">
        <v>18</v>
      </c>
      <c r="K9496" s="20" t="s">
        <v>3</v>
      </c>
      <c r="L9496" t="s">
        <v>1464</v>
      </c>
      <c r="M9496" s="20">
        <v>6.04</v>
      </c>
      <c r="N9496" s="20">
        <v>3.96</v>
      </c>
      <c r="AE9496">
        <f t="shared" si="148"/>
        <v>2007</v>
      </c>
    </row>
    <row r="9497" spans="1:31" x14ac:dyDescent="0.25">
      <c r="A9497" s="7">
        <v>9494</v>
      </c>
      <c r="B9497" s="8">
        <v>39257</v>
      </c>
      <c r="C9497" t="s">
        <v>3</v>
      </c>
      <c r="D9497" t="s">
        <v>237</v>
      </c>
      <c r="E9497" t="s">
        <v>9</v>
      </c>
      <c r="F9497" t="s">
        <v>186</v>
      </c>
      <c r="G9497" t="s">
        <v>870</v>
      </c>
      <c r="H9497" s="135" t="s">
        <v>2503</v>
      </c>
      <c r="I9497" t="s">
        <v>1454</v>
      </c>
      <c r="J9497" s="20">
        <v>10</v>
      </c>
      <c r="K9497" s="20" t="s">
        <v>9</v>
      </c>
      <c r="L9497" t="s">
        <v>1463</v>
      </c>
      <c r="M9497" s="20">
        <v>2.4</v>
      </c>
      <c r="N9497" s="20">
        <v>3.6</v>
      </c>
      <c r="AE9497">
        <f t="shared" si="148"/>
        <v>2007</v>
      </c>
    </row>
    <row r="9498" spans="1:31" x14ac:dyDescent="0.25">
      <c r="A9498" s="7">
        <v>9495</v>
      </c>
      <c r="B9498" s="8">
        <v>39257</v>
      </c>
      <c r="C9498" t="s">
        <v>3</v>
      </c>
      <c r="D9498" t="s">
        <v>427</v>
      </c>
      <c r="E9498" t="s">
        <v>9</v>
      </c>
      <c r="F9498" t="s">
        <v>521</v>
      </c>
      <c r="G9498" t="s">
        <v>870</v>
      </c>
      <c r="H9498" s="135" t="s">
        <v>2504</v>
      </c>
      <c r="I9498" t="s">
        <v>1455</v>
      </c>
      <c r="J9498" s="20">
        <v>9</v>
      </c>
      <c r="K9498" s="20" t="s">
        <v>3</v>
      </c>
      <c r="L9498" t="s">
        <v>1463</v>
      </c>
      <c r="M9498" s="20">
        <v>1.67</v>
      </c>
      <c r="N9498" s="20">
        <v>1.08</v>
      </c>
      <c r="AE9498">
        <f t="shared" si="148"/>
        <v>2007</v>
      </c>
    </row>
    <row r="9499" spans="1:31" x14ac:dyDescent="0.25">
      <c r="A9499" s="7">
        <v>9496</v>
      </c>
      <c r="B9499" s="8">
        <v>39257</v>
      </c>
      <c r="C9499" t="s">
        <v>3</v>
      </c>
      <c r="D9499" t="s">
        <v>864</v>
      </c>
      <c r="E9499" t="s">
        <v>9</v>
      </c>
      <c r="F9499" t="s">
        <v>881</v>
      </c>
      <c r="G9499" t="s">
        <v>377</v>
      </c>
      <c r="H9499" s="9" t="s">
        <v>2370</v>
      </c>
      <c r="I9499" t="s">
        <v>1454</v>
      </c>
      <c r="J9499" s="20">
        <v>35</v>
      </c>
      <c r="K9499" s="20" t="s">
        <v>1465</v>
      </c>
      <c r="L9499" t="s">
        <v>1466</v>
      </c>
      <c r="M9499" s="20">
        <v>8.75</v>
      </c>
      <c r="N9499" s="20">
        <v>8.75</v>
      </c>
      <c r="AE9499">
        <f t="shared" si="148"/>
        <v>2007</v>
      </c>
    </row>
    <row r="9500" spans="1:31" x14ac:dyDescent="0.25">
      <c r="A9500" s="7">
        <v>9497</v>
      </c>
      <c r="B9500" s="8">
        <v>39257</v>
      </c>
      <c r="C9500" t="s">
        <v>3</v>
      </c>
      <c r="D9500" t="s">
        <v>868</v>
      </c>
      <c r="E9500" t="s">
        <v>9</v>
      </c>
      <c r="F9500" t="s">
        <v>881</v>
      </c>
      <c r="G9500" t="s">
        <v>648</v>
      </c>
      <c r="H9500" s="135" t="s">
        <v>2505</v>
      </c>
      <c r="I9500" t="s">
        <v>1454</v>
      </c>
      <c r="J9500" s="20">
        <v>8</v>
      </c>
      <c r="K9500" s="20" t="s">
        <v>3</v>
      </c>
      <c r="L9500" t="s">
        <v>1464</v>
      </c>
      <c r="M9500" s="20">
        <v>3.24</v>
      </c>
      <c r="N9500" s="20">
        <v>1.76</v>
      </c>
      <c r="AE9500">
        <f t="shared" si="148"/>
        <v>2007</v>
      </c>
    </row>
    <row r="9501" spans="1:31" x14ac:dyDescent="0.25">
      <c r="A9501" s="7">
        <v>9498</v>
      </c>
      <c r="B9501" s="8">
        <v>39257</v>
      </c>
      <c r="C9501" t="s">
        <v>3</v>
      </c>
      <c r="D9501" t="s">
        <v>620</v>
      </c>
      <c r="E9501" t="s">
        <v>9</v>
      </c>
      <c r="F9501" t="s">
        <v>285</v>
      </c>
      <c r="G9501" t="s">
        <v>377</v>
      </c>
      <c r="H9501" s="9" t="s">
        <v>2096</v>
      </c>
      <c r="I9501" t="s">
        <v>1454</v>
      </c>
      <c r="J9501" s="20">
        <v>25</v>
      </c>
      <c r="K9501" s="20" t="s">
        <v>9</v>
      </c>
      <c r="L9501" t="s">
        <v>1463</v>
      </c>
      <c r="M9501" s="20">
        <v>6</v>
      </c>
      <c r="N9501" s="20">
        <v>7.5</v>
      </c>
      <c r="AE9501">
        <f t="shared" si="148"/>
        <v>2007</v>
      </c>
    </row>
    <row r="9502" spans="1:31" x14ac:dyDescent="0.25">
      <c r="A9502" s="7">
        <v>9499</v>
      </c>
      <c r="B9502" s="8">
        <v>39257</v>
      </c>
      <c r="C9502" t="s">
        <v>3</v>
      </c>
      <c r="D9502" t="s">
        <v>524</v>
      </c>
      <c r="E9502" t="s">
        <v>9</v>
      </c>
      <c r="F9502" t="s">
        <v>485</v>
      </c>
      <c r="G9502" t="s">
        <v>377</v>
      </c>
      <c r="H9502" s="9" t="s">
        <v>2096</v>
      </c>
      <c r="I9502" t="s">
        <v>1454</v>
      </c>
      <c r="J9502" s="20">
        <v>25</v>
      </c>
      <c r="K9502" s="20" t="s">
        <v>9</v>
      </c>
      <c r="L9502" t="s">
        <v>1464</v>
      </c>
      <c r="M9502" s="20">
        <v>5.5</v>
      </c>
      <c r="N9502" s="20">
        <v>8</v>
      </c>
      <c r="AE9502">
        <f t="shared" si="148"/>
        <v>2007</v>
      </c>
    </row>
    <row r="9503" spans="1:31" x14ac:dyDescent="0.25">
      <c r="A9503" s="7">
        <v>9500</v>
      </c>
      <c r="B9503" s="8">
        <v>39257</v>
      </c>
      <c r="C9503" t="s">
        <v>3</v>
      </c>
      <c r="D9503" t="s">
        <v>620</v>
      </c>
      <c r="E9503" t="s">
        <v>9</v>
      </c>
      <c r="F9503" t="s">
        <v>247</v>
      </c>
      <c r="G9503" t="s">
        <v>569</v>
      </c>
      <c r="H9503" s="9" t="s">
        <v>2172</v>
      </c>
      <c r="I9503" t="s">
        <v>1454</v>
      </c>
      <c r="J9503" s="20">
        <v>70</v>
      </c>
      <c r="K9503" s="20" t="s">
        <v>9</v>
      </c>
      <c r="L9503" t="s">
        <v>1464</v>
      </c>
      <c r="M9503" s="20">
        <v>15.4</v>
      </c>
      <c r="N9503" s="20">
        <v>20.6</v>
      </c>
      <c r="AE9503">
        <f t="shared" si="148"/>
        <v>2007</v>
      </c>
    </row>
    <row r="9504" spans="1:31" x14ac:dyDescent="0.25">
      <c r="A9504" s="7">
        <v>9501</v>
      </c>
      <c r="B9504" s="8">
        <v>39257</v>
      </c>
      <c r="C9504" t="s">
        <v>3</v>
      </c>
      <c r="D9504" t="s">
        <v>749</v>
      </c>
      <c r="E9504" t="s">
        <v>9</v>
      </c>
      <c r="F9504" t="s">
        <v>879</v>
      </c>
      <c r="G9504" t="s">
        <v>861</v>
      </c>
      <c r="H9504" s="135" t="s">
        <v>1496</v>
      </c>
      <c r="I9504" t="s">
        <v>1455</v>
      </c>
      <c r="J9504" s="20">
        <v>7</v>
      </c>
      <c r="K9504" s="20" t="s">
        <v>9</v>
      </c>
      <c r="L9504" t="s">
        <v>1464</v>
      </c>
      <c r="M9504" s="20">
        <v>0.77</v>
      </c>
      <c r="N9504" s="20">
        <v>1.48</v>
      </c>
      <c r="AE9504">
        <f t="shared" si="148"/>
        <v>2007</v>
      </c>
    </row>
    <row r="9505" spans="1:31" x14ac:dyDescent="0.25">
      <c r="A9505" s="7">
        <v>9502</v>
      </c>
      <c r="B9505" s="8">
        <v>39257</v>
      </c>
      <c r="C9505" t="s">
        <v>3</v>
      </c>
      <c r="D9505" t="s">
        <v>749</v>
      </c>
      <c r="E9505" t="s">
        <v>9</v>
      </c>
      <c r="F9505" t="s">
        <v>879</v>
      </c>
      <c r="G9505" t="s">
        <v>861</v>
      </c>
      <c r="H9505" s="135" t="s">
        <v>1496</v>
      </c>
      <c r="I9505" t="s">
        <v>1455</v>
      </c>
      <c r="J9505" s="20">
        <v>38</v>
      </c>
      <c r="K9505" s="20" t="s">
        <v>1465</v>
      </c>
      <c r="L9505" t="s">
        <v>1466</v>
      </c>
      <c r="M9505" s="20">
        <v>4.75</v>
      </c>
      <c r="N9505" s="20">
        <v>4.75</v>
      </c>
      <c r="AE9505">
        <f t="shared" si="148"/>
        <v>2007</v>
      </c>
    </row>
    <row r="9506" spans="1:31" x14ac:dyDescent="0.25">
      <c r="A9506" s="7">
        <v>9503</v>
      </c>
      <c r="B9506" s="8">
        <v>39258</v>
      </c>
      <c r="C9506" t="s">
        <v>3</v>
      </c>
      <c r="D9506" t="s">
        <v>854</v>
      </c>
      <c r="E9506" t="s">
        <v>9</v>
      </c>
      <c r="F9506" t="s">
        <v>791</v>
      </c>
      <c r="G9506" t="s">
        <v>377</v>
      </c>
      <c r="H9506" s="136" t="s">
        <v>1598</v>
      </c>
      <c r="I9506" t="s">
        <v>1455</v>
      </c>
      <c r="J9506" s="20">
        <v>98</v>
      </c>
      <c r="K9506" s="20" t="s">
        <v>9</v>
      </c>
      <c r="L9506" t="s">
        <v>1464</v>
      </c>
      <c r="M9506" s="20">
        <v>10.78</v>
      </c>
      <c r="N9506" s="20">
        <v>14.22</v>
      </c>
      <c r="AE9506">
        <f t="shared" si="148"/>
        <v>2007</v>
      </c>
    </row>
    <row r="9507" spans="1:31" x14ac:dyDescent="0.25">
      <c r="A9507" s="7">
        <v>9504</v>
      </c>
      <c r="B9507" s="8">
        <v>39258</v>
      </c>
      <c r="C9507" t="s">
        <v>3</v>
      </c>
      <c r="D9507" t="s">
        <v>741</v>
      </c>
      <c r="E9507" t="s">
        <v>9</v>
      </c>
      <c r="F9507" t="s">
        <v>869</v>
      </c>
      <c r="G9507" t="s">
        <v>870</v>
      </c>
      <c r="H9507" s="135" t="s">
        <v>1496</v>
      </c>
      <c r="I9507" t="s">
        <v>1454</v>
      </c>
      <c r="J9507" s="20">
        <v>14</v>
      </c>
      <c r="K9507" s="20" t="s">
        <v>9</v>
      </c>
      <c r="L9507" t="s">
        <v>1464</v>
      </c>
      <c r="M9507" s="20">
        <v>3.08</v>
      </c>
      <c r="N9507" s="20">
        <v>4.92</v>
      </c>
      <c r="AE9507">
        <f t="shared" si="148"/>
        <v>2007</v>
      </c>
    </row>
    <row r="9508" spans="1:31" x14ac:dyDescent="0.25">
      <c r="A9508" s="7">
        <v>9505</v>
      </c>
      <c r="B9508" s="8">
        <v>39258</v>
      </c>
      <c r="C9508" t="s">
        <v>3</v>
      </c>
      <c r="D9508" t="s">
        <v>879</v>
      </c>
      <c r="E9508" t="s">
        <v>9</v>
      </c>
      <c r="F9508" t="s">
        <v>869</v>
      </c>
      <c r="G9508" t="s">
        <v>648</v>
      </c>
      <c r="H9508" s="136" t="s">
        <v>1496</v>
      </c>
      <c r="I9508" t="s">
        <v>1454</v>
      </c>
      <c r="J9508" s="20">
        <v>16</v>
      </c>
      <c r="K9508" s="20" t="s">
        <v>1465</v>
      </c>
      <c r="L9508" t="s">
        <v>1466</v>
      </c>
      <c r="M9508" s="20">
        <v>4</v>
      </c>
      <c r="N9508" s="20">
        <v>4</v>
      </c>
      <c r="AE9508">
        <f t="shared" si="148"/>
        <v>2007</v>
      </c>
    </row>
    <row r="9509" spans="1:31" x14ac:dyDescent="0.25">
      <c r="A9509" s="7">
        <v>9506</v>
      </c>
      <c r="B9509" s="8">
        <v>39259</v>
      </c>
      <c r="C9509" t="s">
        <v>3</v>
      </c>
      <c r="D9509" t="s">
        <v>677</v>
      </c>
      <c r="E9509" t="s">
        <v>9</v>
      </c>
      <c r="F9509" t="s">
        <v>738</v>
      </c>
      <c r="G9509" t="s">
        <v>377</v>
      </c>
      <c r="H9509" s="9" t="s">
        <v>2228</v>
      </c>
      <c r="I9509" t="s">
        <v>1454</v>
      </c>
      <c r="J9509" s="20">
        <v>13</v>
      </c>
      <c r="K9509" s="20" t="s">
        <v>9</v>
      </c>
      <c r="L9509" t="s">
        <v>1463</v>
      </c>
      <c r="M9509" s="20">
        <v>3.12</v>
      </c>
      <c r="N9509" s="20">
        <v>4.38</v>
      </c>
      <c r="AE9509">
        <f t="shared" si="148"/>
        <v>2007</v>
      </c>
    </row>
    <row r="9510" spans="1:31" x14ac:dyDescent="0.25">
      <c r="A9510" s="7">
        <v>9507</v>
      </c>
      <c r="B9510" s="8">
        <v>39259</v>
      </c>
      <c r="C9510" t="s">
        <v>3</v>
      </c>
      <c r="D9510" t="s">
        <v>885</v>
      </c>
      <c r="E9510" t="s">
        <v>9</v>
      </c>
      <c r="F9510" t="s">
        <v>44</v>
      </c>
      <c r="G9510" t="s">
        <v>648</v>
      </c>
      <c r="H9510" s="135" t="s">
        <v>1806</v>
      </c>
      <c r="I9510" t="s">
        <v>1454</v>
      </c>
      <c r="J9510" s="20">
        <v>17</v>
      </c>
      <c r="K9510" s="20" t="s">
        <v>9</v>
      </c>
      <c r="L9510" t="s">
        <v>1463</v>
      </c>
      <c r="M9510" s="20">
        <v>4.08</v>
      </c>
      <c r="N9510" s="20">
        <v>5.42</v>
      </c>
      <c r="AE9510">
        <f t="shared" si="148"/>
        <v>2007</v>
      </c>
    </row>
    <row r="9511" spans="1:31" x14ac:dyDescent="0.25">
      <c r="A9511" s="7">
        <v>9508</v>
      </c>
      <c r="B9511" s="8">
        <v>39259</v>
      </c>
      <c r="C9511" t="s">
        <v>3</v>
      </c>
      <c r="D9511" t="s">
        <v>789</v>
      </c>
      <c r="E9511" t="s">
        <v>9</v>
      </c>
      <c r="F9511" t="s">
        <v>784</v>
      </c>
      <c r="G9511" t="s">
        <v>870</v>
      </c>
      <c r="H9511" s="135" t="s">
        <v>2469</v>
      </c>
      <c r="I9511" t="s">
        <v>1454</v>
      </c>
      <c r="J9511" s="20">
        <v>37</v>
      </c>
      <c r="K9511" s="20" t="s">
        <v>3</v>
      </c>
      <c r="L9511" t="s">
        <v>1464</v>
      </c>
      <c r="M9511" s="20">
        <v>11.36</v>
      </c>
      <c r="N9511" s="20">
        <v>8.14</v>
      </c>
      <c r="AE9511">
        <f t="shared" si="148"/>
        <v>2007</v>
      </c>
    </row>
    <row r="9512" spans="1:31" x14ac:dyDescent="0.25">
      <c r="A9512" s="7">
        <v>9509</v>
      </c>
      <c r="B9512" s="8">
        <v>39259</v>
      </c>
      <c r="C9512" t="s">
        <v>3</v>
      </c>
      <c r="D9512" t="s">
        <v>782</v>
      </c>
      <c r="E9512" t="s">
        <v>9</v>
      </c>
      <c r="F9512" t="s">
        <v>102</v>
      </c>
      <c r="G9512" t="s">
        <v>732</v>
      </c>
      <c r="H9512" s="135" t="s">
        <v>1496</v>
      </c>
      <c r="I9512" t="s">
        <v>1454</v>
      </c>
      <c r="J9512" s="20">
        <v>1</v>
      </c>
      <c r="K9512" s="20" t="s">
        <v>3</v>
      </c>
      <c r="L9512" t="s">
        <v>1464</v>
      </c>
      <c r="M9512" s="20">
        <v>1.28</v>
      </c>
      <c r="N9512" s="20">
        <v>0.22</v>
      </c>
      <c r="AE9512">
        <f t="shared" si="148"/>
        <v>2007</v>
      </c>
    </row>
    <row r="9513" spans="1:31" x14ac:dyDescent="0.25">
      <c r="A9513" s="7">
        <v>9510</v>
      </c>
      <c r="B9513" s="8">
        <v>39260</v>
      </c>
      <c r="C9513" t="s">
        <v>3</v>
      </c>
      <c r="D9513" t="s">
        <v>854</v>
      </c>
      <c r="E9513" t="s">
        <v>9</v>
      </c>
      <c r="F9513" t="s">
        <v>787</v>
      </c>
      <c r="G9513" t="s">
        <v>569</v>
      </c>
      <c r="H9513" s="135" t="s">
        <v>1496</v>
      </c>
      <c r="I9513" t="s">
        <v>1455</v>
      </c>
      <c r="J9513" s="20">
        <v>41</v>
      </c>
      <c r="K9513" s="20" t="s">
        <v>3</v>
      </c>
      <c r="L9513" t="s">
        <v>1464</v>
      </c>
      <c r="M9513" s="20">
        <v>6.24</v>
      </c>
      <c r="N9513" s="20">
        <v>4.51</v>
      </c>
      <c r="AE9513">
        <f t="shared" si="148"/>
        <v>2007</v>
      </c>
    </row>
    <row r="9514" spans="1:31" x14ac:dyDescent="0.25">
      <c r="A9514" s="7">
        <v>9511</v>
      </c>
      <c r="B9514" s="8">
        <v>39260</v>
      </c>
      <c r="C9514" t="s">
        <v>3</v>
      </c>
      <c r="D9514" t="s">
        <v>733</v>
      </c>
      <c r="E9514" t="s">
        <v>9</v>
      </c>
      <c r="F9514" t="s">
        <v>787</v>
      </c>
      <c r="G9514" t="s">
        <v>569</v>
      </c>
      <c r="H9514" s="135" t="s">
        <v>1496</v>
      </c>
      <c r="I9514" t="s">
        <v>1454</v>
      </c>
      <c r="J9514" s="20">
        <v>56</v>
      </c>
      <c r="K9514" s="20" t="s">
        <v>3</v>
      </c>
      <c r="L9514" t="s">
        <v>1464</v>
      </c>
      <c r="M9514" s="20">
        <v>16.68</v>
      </c>
      <c r="N9514" s="20">
        <v>12.32</v>
      </c>
      <c r="AE9514">
        <f t="shared" si="148"/>
        <v>2007</v>
      </c>
    </row>
    <row r="9515" spans="1:31" x14ac:dyDescent="0.25">
      <c r="A9515" s="7">
        <v>9512</v>
      </c>
      <c r="B9515" s="8">
        <v>39260</v>
      </c>
      <c r="C9515" t="s">
        <v>3</v>
      </c>
      <c r="D9515" t="s">
        <v>287</v>
      </c>
      <c r="E9515" t="s">
        <v>9</v>
      </c>
      <c r="F9515" t="s">
        <v>752</v>
      </c>
      <c r="G9515" t="s">
        <v>14</v>
      </c>
      <c r="H9515" s="135" t="s">
        <v>1532</v>
      </c>
      <c r="I9515" t="s">
        <v>1454</v>
      </c>
      <c r="J9515" s="20">
        <v>20</v>
      </c>
      <c r="K9515" s="20" t="s">
        <v>3</v>
      </c>
      <c r="L9515" t="s">
        <v>1464</v>
      </c>
      <c r="M9515" s="20">
        <v>6.6</v>
      </c>
      <c r="N9515" s="20">
        <v>4.4000000000000004</v>
      </c>
      <c r="AE9515">
        <f t="shared" si="148"/>
        <v>2007</v>
      </c>
    </row>
    <row r="9516" spans="1:31" x14ac:dyDescent="0.25">
      <c r="A9516" s="7">
        <v>9513</v>
      </c>
      <c r="B9516" s="8">
        <v>39260</v>
      </c>
      <c r="C9516" t="s">
        <v>3</v>
      </c>
      <c r="D9516" t="s">
        <v>655</v>
      </c>
      <c r="E9516" t="s">
        <v>9</v>
      </c>
      <c r="F9516" t="s">
        <v>734</v>
      </c>
      <c r="G9516" t="s">
        <v>870</v>
      </c>
      <c r="H9516" s="136" t="s">
        <v>2506</v>
      </c>
      <c r="I9516" t="s">
        <v>1454</v>
      </c>
      <c r="J9516" s="20">
        <v>29</v>
      </c>
      <c r="K9516" s="20" t="s">
        <v>9</v>
      </c>
      <c r="L9516" t="s">
        <v>1463</v>
      </c>
      <c r="M9516" s="20">
        <v>6.96</v>
      </c>
      <c r="N9516" s="20">
        <v>8.5399999999999991</v>
      </c>
      <c r="AE9516">
        <f t="shared" si="148"/>
        <v>2007</v>
      </c>
    </row>
    <row r="9517" spans="1:31" x14ac:dyDescent="0.25">
      <c r="A9517" s="7">
        <v>9514</v>
      </c>
      <c r="B9517" s="8">
        <v>39260</v>
      </c>
      <c r="C9517" t="s">
        <v>3</v>
      </c>
      <c r="D9517" t="s">
        <v>677</v>
      </c>
      <c r="E9517" t="s">
        <v>9</v>
      </c>
      <c r="F9517" t="s">
        <v>869</v>
      </c>
      <c r="G9517" t="s">
        <v>870</v>
      </c>
      <c r="H9517" s="135" t="s">
        <v>1496</v>
      </c>
      <c r="I9517" t="s">
        <v>1454</v>
      </c>
      <c r="J9517" s="20">
        <v>36</v>
      </c>
      <c r="K9517" s="20" t="s">
        <v>9</v>
      </c>
      <c r="L9517" t="s">
        <v>1464</v>
      </c>
      <c r="M9517" s="20">
        <v>7.92</v>
      </c>
      <c r="N9517" s="20">
        <v>11.08</v>
      </c>
      <c r="AE9517">
        <f t="shared" si="148"/>
        <v>2007</v>
      </c>
    </row>
    <row r="9518" spans="1:31" x14ac:dyDescent="0.25">
      <c r="A9518" s="7">
        <v>9515</v>
      </c>
      <c r="B9518" s="8">
        <v>39261</v>
      </c>
      <c r="C9518" t="s">
        <v>3</v>
      </c>
      <c r="D9518" t="s">
        <v>392</v>
      </c>
      <c r="E9518" t="s">
        <v>9</v>
      </c>
      <c r="F9518" t="s">
        <v>469</v>
      </c>
      <c r="G9518" t="s">
        <v>732</v>
      </c>
      <c r="H9518" s="135" t="s">
        <v>2161</v>
      </c>
      <c r="I9518" t="s">
        <v>1454</v>
      </c>
      <c r="J9518" s="20">
        <v>16</v>
      </c>
      <c r="K9518" s="20" t="s">
        <v>3</v>
      </c>
      <c r="L9518" t="s">
        <v>1464</v>
      </c>
      <c r="M9518" s="20">
        <v>5.48</v>
      </c>
      <c r="N9518" s="20">
        <v>3.52</v>
      </c>
      <c r="AE9518">
        <f t="shared" si="148"/>
        <v>2007</v>
      </c>
    </row>
    <row r="9519" spans="1:31" x14ac:dyDescent="0.25">
      <c r="A9519" s="7">
        <v>9516</v>
      </c>
      <c r="B9519" s="8">
        <v>39261</v>
      </c>
      <c r="C9519" t="s">
        <v>3</v>
      </c>
      <c r="D9519" t="s">
        <v>886</v>
      </c>
      <c r="E9519" t="s">
        <v>9</v>
      </c>
      <c r="F9519" t="s">
        <v>789</v>
      </c>
      <c r="G9519" t="s">
        <v>648</v>
      </c>
      <c r="H9519" s="135" t="s">
        <v>1877</v>
      </c>
      <c r="I9519" t="s">
        <v>1458</v>
      </c>
      <c r="J9519" s="20">
        <v>6</v>
      </c>
      <c r="K9519" s="20" t="s">
        <v>9</v>
      </c>
      <c r="L9519" t="s">
        <v>1463</v>
      </c>
      <c r="M9519" s="20">
        <v>30</v>
      </c>
      <c r="N9519" s="20">
        <v>10</v>
      </c>
      <c r="AE9519">
        <f t="shared" si="148"/>
        <v>2007</v>
      </c>
    </row>
    <row r="9520" spans="1:31" x14ac:dyDescent="0.25">
      <c r="A9520" s="7">
        <v>9517</v>
      </c>
      <c r="B9520" s="8">
        <v>39261</v>
      </c>
      <c r="C9520" t="s">
        <v>3</v>
      </c>
      <c r="D9520" t="s">
        <v>215</v>
      </c>
      <c r="E9520" t="s">
        <v>9</v>
      </c>
      <c r="F9520" t="s">
        <v>867</v>
      </c>
      <c r="G9520" t="s">
        <v>648</v>
      </c>
      <c r="H9520" s="136" t="s">
        <v>2507</v>
      </c>
      <c r="I9520" t="s">
        <v>1455</v>
      </c>
      <c r="J9520" s="20">
        <v>5</v>
      </c>
      <c r="K9520" s="20" t="s">
        <v>1465</v>
      </c>
      <c r="L9520" t="s">
        <v>1466</v>
      </c>
      <c r="M9520" s="20">
        <v>0.625</v>
      </c>
      <c r="N9520" s="20">
        <v>0.625</v>
      </c>
      <c r="AE9520">
        <f t="shared" si="148"/>
        <v>2007</v>
      </c>
    </row>
    <row r="9521" spans="1:31" x14ac:dyDescent="0.25">
      <c r="A9521" s="7">
        <v>9518</v>
      </c>
      <c r="B9521" s="8">
        <v>39261</v>
      </c>
      <c r="C9521" t="s">
        <v>3</v>
      </c>
      <c r="D9521" t="s">
        <v>287</v>
      </c>
      <c r="E9521" t="s">
        <v>9</v>
      </c>
      <c r="F9521" t="s">
        <v>441</v>
      </c>
      <c r="G9521" t="s">
        <v>714</v>
      </c>
      <c r="H9521" s="9" t="s">
        <v>2252</v>
      </c>
      <c r="I9521" t="s">
        <v>1454</v>
      </c>
      <c r="J9521" s="20">
        <v>15</v>
      </c>
      <c r="K9521" s="20" t="s">
        <v>1465</v>
      </c>
      <c r="L9521" t="s">
        <v>1466</v>
      </c>
      <c r="M9521" s="20">
        <v>3.75</v>
      </c>
      <c r="N9521" s="20">
        <v>3.75</v>
      </c>
      <c r="AE9521">
        <f t="shared" si="148"/>
        <v>2007</v>
      </c>
    </row>
    <row r="9522" spans="1:31" x14ac:dyDescent="0.25">
      <c r="A9522" s="7">
        <v>9519</v>
      </c>
      <c r="B9522" s="8">
        <v>39261</v>
      </c>
      <c r="C9522" t="s">
        <v>3</v>
      </c>
      <c r="D9522" t="s">
        <v>791</v>
      </c>
      <c r="E9522" t="s">
        <v>9</v>
      </c>
      <c r="F9522" t="s">
        <v>874</v>
      </c>
      <c r="G9522" t="s">
        <v>732</v>
      </c>
      <c r="H9522" s="135" t="s">
        <v>2343</v>
      </c>
      <c r="I9522" t="s">
        <v>1454</v>
      </c>
      <c r="J9522" s="20">
        <v>86</v>
      </c>
      <c r="K9522" s="20" t="s">
        <v>3</v>
      </c>
      <c r="L9522" t="s">
        <v>1464</v>
      </c>
      <c r="M9522" s="20">
        <v>25.08</v>
      </c>
      <c r="N9522" s="20">
        <v>18.920000000000002</v>
      </c>
      <c r="AE9522">
        <f t="shared" si="148"/>
        <v>2007</v>
      </c>
    </row>
    <row r="9523" spans="1:31" x14ac:dyDescent="0.25">
      <c r="A9523" s="7">
        <v>9520</v>
      </c>
      <c r="B9523" s="8">
        <v>39262</v>
      </c>
      <c r="C9523" t="s">
        <v>3</v>
      </c>
      <c r="D9523" t="s">
        <v>557</v>
      </c>
      <c r="E9523" t="s">
        <v>9</v>
      </c>
      <c r="F9523" t="s">
        <v>727</v>
      </c>
      <c r="G9523" t="s">
        <v>870</v>
      </c>
      <c r="H9523" s="135" t="s">
        <v>2471</v>
      </c>
      <c r="I9523" t="s">
        <v>1454</v>
      </c>
      <c r="J9523" s="20">
        <v>46</v>
      </c>
      <c r="K9523" s="20" t="s">
        <v>1465</v>
      </c>
      <c r="L9523" t="s">
        <v>1466</v>
      </c>
      <c r="M9523" s="20">
        <v>11.5</v>
      </c>
      <c r="N9523" s="20">
        <v>11.5</v>
      </c>
      <c r="AE9523">
        <f t="shared" si="148"/>
        <v>2007</v>
      </c>
    </row>
    <row r="9524" spans="1:31" x14ac:dyDescent="0.25">
      <c r="A9524" s="7">
        <v>9521</v>
      </c>
      <c r="B9524" s="8">
        <v>39262</v>
      </c>
      <c r="C9524" t="s">
        <v>3</v>
      </c>
      <c r="D9524" t="s">
        <v>350</v>
      </c>
      <c r="E9524" t="s">
        <v>9</v>
      </c>
      <c r="F9524" t="s">
        <v>795</v>
      </c>
      <c r="G9524" t="s">
        <v>870</v>
      </c>
      <c r="H9524" s="135" t="s">
        <v>2508</v>
      </c>
      <c r="I9524" t="s">
        <v>1454</v>
      </c>
      <c r="J9524" s="20">
        <v>20</v>
      </c>
      <c r="K9524" s="20" t="s">
        <v>3</v>
      </c>
      <c r="L9524" t="s">
        <v>1463</v>
      </c>
      <c r="M9524" s="20">
        <v>6.2</v>
      </c>
      <c r="N9524" s="20">
        <v>4.8</v>
      </c>
      <c r="AE9524">
        <f t="shared" si="148"/>
        <v>2007</v>
      </c>
    </row>
    <row r="9525" spans="1:31" x14ac:dyDescent="0.25">
      <c r="A9525" s="7">
        <v>9522</v>
      </c>
      <c r="B9525" s="8">
        <v>39262</v>
      </c>
      <c r="C9525" t="s">
        <v>3</v>
      </c>
      <c r="D9525" t="s">
        <v>229</v>
      </c>
      <c r="E9525" t="s">
        <v>9</v>
      </c>
      <c r="F9525" t="s">
        <v>134</v>
      </c>
      <c r="G9525" t="s">
        <v>569</v>
      </c>
      <c r="H9525" s="9" t="s">
        <v>2185</v>
      </c>
      <c r="I9525" t="s">
        <v>1454</v>
      </c>
      <c r="J9525" s="20">
        <v>1</v>
      </c>
      <c r="K9525" s="20" t="s">
        <v>1465</v>
      </c>
      <c r="L9525" t="s">
        <v>1466</v>
      </c>
      <c r="M9525" s="20">
        <v>0.25</v>
      </c>
      <c r="N9525" s="20">
        <v>0.25</v>
      </c>
      <c r="AE9525">
        <f t="shared" si="148"/>
        <v>2007</v>
      </c>
    </row>
    <row r="9526" spans="1:31" x14ac:dyDescent="0.25">
      <c r="A9526" s="7">
        <v>9523</v>
      </c>
      <c r="B9526" s="8">
        <v>39262</v>
      </c>
      <c r="C9526" t="s">
        <v>3</v>
      </c>
      <c r="D9526" t="s">
        <v>229</v>
      </c>
      <c r="E9526" t="s">
        <v>9</v>
      </c>
      <c r="F9526" t="s">
        <v>134</v>
      </c>
      <c r="G9526" t="s">
        <v>569</v>
      </c>
      <c r="H9526" s="9" t="s">
        <v>2142</v>
      </c>
      <c r="I9526" t="s">
        <v>1454</v>
      </c>
      <c r="J9526" s="20">
        <v>16</v>
      </c>
      <c r="K9526" s="20" t="s">
        <v>9</v>
      </c>
      <c r="L9526" t="s">
        <v>1463</v>
      </c>
      <c r="M9526" s="20">
        <v>3.84</v>
      </c>
      <c r="N9526" s="20">
        <v>5.16</v>
      </c>
      <c r="AE9526">
        <f t="shared" si="148"/>
        <v>2007</v>
      </c>
    </row>
    <row r="9527" spans="1:31" x14ac:dyDescent="0.25">
      <c r="A9527" s="7">
        <v>9524</v>
      </c>
      <c r="B9527" s="8">
        <v>39263</v>
      </c>
      <c r="C9527" t="s">
        <v>3</v>
      </c>
      <c r="D9527" t="s">
        <v>886</v>
      </c>
      <c r="E9527" t="s">
        <v>9</v>
      </c>
      <c r="F9527" t="s">
        <v>881</v>
      </c>
      <c r="G9527" t="s">
        <v>648</v>
      </c>
      <c r="H9527" s="135" t="s">
        <v>2062</v>
      </c>
      <c r="I9527" t="s">
        <v>1454</v>
      </c>
      <c r="J9527" s="20">
        <v>12</v>
      </c>
      <c r="K9527" s="20" t="s">
        <v>1465</v>
      </c>
      <c r="L9527" t="s">
        <v>1466</v>
      </c>
      <c r="M9527" s="20">
        <v>3</v>
      </c>
      <c r="N9527" s="20">
        <v>3</v>
      </c>
      <c r="AE9527">
        <f t="shared" si="148"/>
        <v>2007</v>
      </c>
    </row>
    <row r="9528" spans="1:31" x14ac:dyDescent="0.25">
      <c r="A9528" s="7">
        <v>9525</v>
      </c>
      <c r="B9528" s="8">
        <v>39263</v>
      </c>
      <c r="C9528" t="s">
        <v>3</v>
      </c>
      <c r="D9528" t="s">
        <v>886</v>
      </c>
      <c r="E9528" t="s">
        <v>9</v>
      </c>
      <c r="F9528" t="s">
        <v>881</v>
      </c>
      <c r="G9528" t="s">
        <v>648</v>
      </c>
      <c r="H9528" s="135" t="s">
        <v>1785</v>
      </c>
      <c r="I9528" t="s">
        <v>1454</v>
      </c>
      <c r="J9528" s="20">
        <v>12</v>
      </c>
      <c r="K9528" s="20" t="s">
        <v>1465</v>
      </c>
      <c r="L9528" t="s">
        <v>1466</v>
      </c>
      <c r="M9528" s="20">
        <v>3</v>
      </c>
      <c r="N9528" s="20">
        <v>3</v>
      </c>
      <c r="AE9528">
        <f t="shared" si="148"/>
        <v>2007</v>
      </c>
    </row>
    <row r="9529" spans="1:31" x14ac:dyDescent="0.25">
      <c r="A9529" s="7">
        <v>9526</v>
      </c>
      <c r="B9529" s="8">
        <v>39263</v>
      </c>
      <c r="C9529" t="s">
        <v>3</v>
      </c>
      <c r="D9529" t="s">
        <v>621</v>
      </c>
      <c r="E9529" t="s">
        <v>9</v>
      </c>
      <c r="F9529" t="s">
        <v>727</v>
      </c>
      <c r="G9529" t="s">
        <v>714</v>
      </c>
      <c r="H9529" s="9" t="s">
        <v>2509</v>
      </c>
      <c r="I9529" t="s">
        <v>1454</v>
      </c>
      <c r="J9529" s="20">
        <v>33</v>
      </c>
      <c r="K9529" s="20" t="s">
        <v>3</v>
      </c>
      <c r="L9529" t="s">
        <v>1464</v>
      </c>
      <c r="M9529" s="20">
        <v>10.24</v>
      </c>
      <c r="N9529" s="20">
        <v>7.26</v>
      </c>
      <c r="AE9529">
        <f t="shared" si="148"/>
        <v>2007</v>
      </c>
    </row>
    <row r="9530" spans="1:31" x14ac:dyDescent="0.25">
      <c r="A9530" s="7">
        <v>9527</v>
      </c>
      <c r="B9530" s="8">
        <v>39263</v>
      </c>
      <c r="C9530" t="s">
        <v>3</v>
      </c>
      <c r="D9530" t="s">
        <v>791</v>
      </c>
      <c r="E9530" t="s">
        <v>9</v>
      </c>
      <c r="F9530" t="s">
        <v>874</v>
      </c>
      <c r="G9530" t="s">
        <v>861</v>
      </c>
      <c r="H9530" s="9" t="s">
        <v>2476</v>
      </c>
      <c r="I9530" t="s">
        <v>1454</v>
      </c>
      <c r="J9530" s="20">
        <v>50</v>
      </c>
      <c r="K9530" s="20" t="s">
        <v>9</v>
      </c>
      <c r="L9530" t="s">
        <v>1464</v>
      </c>
      <c r="M9530" s="20">
        <v>11</v>
      </c>
      <c r="N9530" s="20">
        <v>15</v>
      </c>
      <c r="AE9530">
        <f t="shared" si="148"/>
        <v>2007</v>
      </c>
    </row>
    <row r="9531" spans="1:31" x14ac:dyDescent="0.25">
      <c r="A9531" s="7">
        <v>9528</v>
      </c>
      <c r="B9531" s="8">
        <v>39264</v>
      </c>
      <c r="C9531" t="s">
        <v>3</v>
      </c>
      <c r="D9531" t="s">
        <v>756</v>
      </c>
      <c r="E9531" t="s">
        <v>9</v>
      </c>
      <c r="F9531" t="s">
        <v>810</v>
      </c>
      <c r="G9531" t="s">
        <v>569</v>
      </c>
      <c r="H9531" s="135" t="s">
        <v>2139</v>
      </c>
      <c r="I9531" t="s">
        <v>1454</v>
      </c>
      <c r="J9531" s="20">
        <v>24</v>
      </c>
      <c r="K9531" s="20" t="s">
        <v>3</v>
      </c>
      <c r="L9531" t="s">
        <v>1464</v>
      </c>
      <c r="M9531" s="20">
        <v>7.72</v>
      </c>
      <c r="N9531" s="20">
        <v>5.28</v>
      </c>
      <c r="AE9531">
        <f t="shared" si="148"/>
        <v>2007</v>
      </c>
    </row>
    <row r="9532" spans="1:31" x14ac:dyDescent="0.25">
      <c r="A9532" s="7">
        <v>9529</v>
      </c>
      <c r="B9532" s="8">
        <v>39264</v>
      </c>
      <c r="C9532" t="s">
        <v>3</v>
      </c>
      <c r="D9532" t="s">
        <v>344</v>
      </c>
      <c r="E9532" t="s">
        <v>9</v>
      </c>
      <c r="F9532" t="s">
        <v>338</v>
      </c>
      <c r="G9532" t="s">
        <v>569</v>
      </c>
      <c r="H9532" s="135" t="s">
        <v>1669</v>
      </c>
      <c r="I9532" t="s">
        <v>1454</v>
      </c>
      <c r="J9532" s="20">
        <v>20</v>
      </c>
      <c r="K9532" s="20" t="s">
        <v>1465</v>
      </c>
      <c r="L9532" t="s">
        <v>1466</v>
      </c>
      <c r="M9532" s="20">
        <v>5</v>
      </c>
      <c r="N9532" s="20">
        <v>5</v>
      </c>
      <c r="AE9532">
        <f t="shared" si="148"/>
        <v>2007</v>
      </c>
    </row>
    <row r="9533" spans="1:31" x14ac:dyDescent="0.25">
      <c r="A9533" s="7">
        <v>9530</v>
      </c>
      <c r="B9533" s="8">
        <v>39264</v>
      </c>
      <c r="C9533" t="s">
        <v>3</v>
      </c>
      <c r="D9533" t="s">
        <v>771</v>
      </c>
      <c r="E9533" t="s">
        <v>9</v>
      </c>
      <c r="F9533" t="s">
        <v>828</v>
      </c>
      <c r="G9533" t="s">
        <v>24</v>
      </c>
      <c r="H9533" s="135" t="s">
        <v>1529</v>
      </c>
      <c r="I9533" t="s">
        <v>1454</v>
      </c>
      <c r="J9533" s="20">
        <v>10</v>
      </c>
      <c r="K9533" s="20" t="s">
        <v>9</v>
      </c>
      <c r="L9533" t="s">
        <v>1464</v>
      </c>
      <c r="M9533" s="20">
        <v>2.2000000000000002</v>
      </c>
      <c r="N9533" s="20">
        <v>3.8</v>
      </c>
      <c r="AE9533">
        <f t="shared" si="148"/>
        <v>2007</v>
      </c>
    </row>
    <row r="9534" spans="1:31" x14ac:dyDescent="0.25">
      <c r="A9534" s="7">
        <v>9531</v>
      </c>
      <c r="B9534" s="8">
        <v>39264</v>
      </c>
      <c r="C9534" t="s">
        <v>3</v>
      </c>
      <c r="D9534" t="s">
        <v>856</v>
      </c>
      <c r="E9534" t="s">
        <v>9</v>
      </c>
      <c r="F9534" t="s">
        <v>375</v>
      </c>
      <c r="G9534" t="s">
        <v>11</v>
      </c>
      <c r="H9534" s="135" t="s">
        <v>1505</v>
      </c>
      <c r="I9534" t="s">
        <v>1454</v>
      </c>
      <c r="J9534" s="20">
        <v>28</v>
      </c>
      <c r="K9534" s="20" t="s">
        <v>3</v>
      </c>
      <c r="L9534" t="s">
        <v>1464</v>
      </c>
      <c r="M9534" s="20">
        <v>8.84</v>
      </c>
      <c r="N9534" s="20">
        <v>6.16</v>
      </c>
      <c r="AE9534">
        <f t="shared" si="148"/>
        <v>2007</v>
      </c>
    </row>
    <row r="9535" spans="1:31" x14ac:dyDescent="0.25">
      <c r="A9535" s="7">
        <v>9532</v>
      </c>
      <c r="B9535" s="8">
        <v>39264</v>
      </c>
      <c r="C9535" t="s">
        <v>3</v>
      </c>
      <c r="D9535" t="s">
        <v>621</v>
      </c>
      <c r="E9535" t="s">
        <v>9</v>
      </c>
      <c r="F9535" t="s">
        <v>275</v>
      </c>
      <c r="G9535" t="s">
        <v>870</v>
      </c>
      <c r="H9535" s="135" t="s">
        <v>2471</v>
      </c>
      <c r="I9535" t="s">
        <v>1454</v>
      </c>
      <c r="J9535" s="20">
        <v>17</v>
      </c>
      <c r="K9535" s="20" t="s">
        <v>3</v>
      </c>
      <c r="L9535" t="s">
        <v>1464</v>
      </c>
      <c r="M9535" s="20">
        <v>5.76</v>
      </c>
      <c r="N9535" s="20">
        <v>3.74</v>
      </c>
      <c r="AE9535">
        <f t="shared" si="148"/>
        <v>2007</v>
      </c>
    </row>
    <row r="9536" spans="1:31" x14ac:dyDescent="0.25">
      <c r="A9536" s="7">
        <v>9533</v>
      </c>
      <c r="B9536" s="8">
        <v>39264</v>
      </c>
      <c r="C9536" t="s">
        <v>3</v>
      </c>
      <c r="D9536" t="s">
        <v>178</v>
      </c>
      <c r="E9536" t="s">
        <v>9</v>
      </c>
      <c r="F9536" t="s">
        <v>66</v>
      </c>
      <c r="G9536" t="s">
        <v>870</v>
      </c>
      <c r="H9536" s="135" t="s">
        <v>2471</v>
      </c>
      <c r="I9536" t="s">
        <v>1454</v>
      </c>
      <c r="J9536" s="20">
        <v>32</v>
      </c>
      <c r="K9536" s="20" t="s">
        <v>9</v>
      </c>
      <c r="L9536" t="s">
        <v>1464</v>
      </c>
      <c r="M9536" s="20">
        <v>7.04</v>
      </c>
      <c r="N9536" s="20">
        <v>9.9600000000000009</v>
      </c>
      <c r="AE9536">
        <f t="shared" si="148"/>
        <v>2007</v>
      </c>
    </row>
    <row r="9537" spans="1:31" x14ac:dyDescent="0.25">
      <c r="A9537" s="7">
        <v>9534</v>
      </c>
      <c r="B9537" s="8">
        <v>39264</v>
      </c>
      <c r="C9537" t="s">
        <v>3</v>
      </c>
      <c r="D9537" t="s">
        <v>621</v>
      </c>
      <c r="E9537" t="s">
        <v>9</v>
      </c>
      <c r="F9537" t="s">
        <v>597</v>
      </c>
      <c r="G9537" t="s">
        <v>648</v>
      </c>
      <c r="H9537" s="135" t="s">
        <v>2019</v>
      </c>
      <c r="I9537" t="s">
        <v>1454</v>
      </c>
      <c r="J9537" s="20">
        <v>15</v>
      </c>
      <c r="K9537" s="20" t="s">
        <v>9</v>
      </c>
      <c r="L9537" t="s">
        <v>1463</v>
      </c>
      <c r="M9537" s="20">
        <v>3.6</v>
      </c>
      <c r="N9537" s="20">
        <v>4.9000000000000004</v>
      </c>
      <c r="AE9537">
        <f t="shared" si="148"/>
        <v>2007</v>
      </c>
    </row>
    <row r="9538" spans="1:31" x14ac:dyDescent="0.25">
      <c r="A9538" s="7">
        <v>9535</v>
      </c>
      <c r="B9538" s="8">
        <v>39265</v>
      </c>
      <c r="C9538" t="s">
        <v>3</v>
      </c>
      <c r="D9538" t="s">
        <v>791</v>
      </c>
      <c r="E9538" t="s">
        <v>9</v>
      </c>
      <c r="F9538" t="s">
        <v>805</v>
      </c>
      <c r="G9538" t="s">
        <v>377</v>
      </c>
      <c r="H9538" s="135" t="s">
        <v>1496</v>
      </c>
      <c r="I9538" t="s">
        <v>1454</v>
      </c>
      <c r="J9538" s="20">
        <v>20</v>
      </c>
      <c r="K9538" s="20" t="s">
        <v>3</v>
      </c>
      <c r="L9538" t="s">
        <v>1463</v>
      </c>
      <c r="M9538" s="20">
        <v>6.2</v>
      </c>
      <c r="N9538" s="20">
        <v>4.8</v>
      </c>
      <c r="AE9538">
        <f t="shared" si="148"/>
        <v>2007</v>
      </c>
    </row>
    <row r="9539" spans="1:31" x14ac:dyDescent="0.25">
      <c r="A9539" s="7">
        <v>9536</v>
      </c>
      <c r="B9539" s="8">
        <v>39265</v>
      </c>
      <c r="C9539" t="s">
        <v>3</v>
      </c>
      <c r="D9539" t="s">
        <v>178</v>
      </c>
      <c r="E9539" t="s">
        <v>9</v>
      </c>
      <c r="F9539" t="s">
        <v>188</v>
      </c>
      <c r="G9539" t="s">
        <v>633</v>
      </c>
      <c r="H9539" s="135" t="s">
        <v>1496</v>
      </c>
      <c r="I9539" t="s">
        <v>1454</v>
      </c>
      <c r="J9539" s="20">
        <v>40</v>
      </c>
      <c r="K9539" s="20" t="s">
        <v>9</v>
      </c>
      <c r="L9539" t="s">
        <v>1464</v>
      </c>
      <c r="M9539" s="20">
        <v>8.8000000000000007</v>
      </c>
      <c r="N9539" s="20">
        <v>12.2</v>
      </c>
      <c r="AE9539">
        <f t="shared" si="148"/>
        <v>2007</v>
      </c>
    </row>
    <row r="9540" spans="1:31" x14ac:dyDescent="0.25">
      <c r="A9540" s="7">
        <v>9537</v>
      </c>
      <c r="B9540" s="8">
        <v>39265</v>
      </c>
      <c r="C9540" t="s">
        <v>3</v>
      </c>
      <c r="D9540" t="s">
        <v>856</v>
      </c>
      <c r="E9540" t="s">
        <v>9</v>
      </c>
      <c r="F9540" t="s">
        <v>805</v>
      </c>
      <c r="G9540" t="s">
        <v>648</v>
      </c>
      <c r="H9540" s="136" t="s">
        <v>1496</v>
      </c>
      <c r="I9540" t="s">
        <v>1454</v>
      </c>
      <c r="J9540" s="20">
        <v>18</v>
      </c>
      <c r="K9540" s="20" t="s">
        <v>1465</v>
      </c>
      <c r="L9540" t="s">
        <v>1466</v>
      </c>
      <c r="M9540" s="20">
        <v>4.5</v>
      </c>
      <c r="N9540" s="20">
        <v>4.5</v>
      </c>
      <c r="AE9540">
        <f t="shared" ref="AE9540:AE9603" si="149">YEAR(B9540)</f>
        <v>2007</v>
      </c>
    </row>
    <row r="9541" spans="1:31" x14ac:dyDescent="0.25">
      <c r="A9541" s="7">
        <v>9538</v>
      </c>
      <c r="B9541" s="8">
        <v>39265</v>
      </c>
      <c r="C9541" t="s">
        <v>3</v>
      </c>
      <c r="D9541" t="s">
        <v>350</v>
      </c>
      <c r="E9541" t="s">
        <v>9</v>
      </c>
      <c r="F9541" t="s">
        <v>451</v>
      </c>
      <c r="G9541" t="s">
        <v>569</v>
      </c>
      <c r="H9541" s="9" t="s">
        <v>2247</v>
      </c>
      <c r="I9541" t="s">
        <v>1454</v>
      </c>
      <c r="J9541" s="20">
        <v>27</v>
      </c>
      <c r="K9541" s="20" t="s">
        <v>9</v>
      </c>
      <c r="L9541" t="s">
        <v>1463</v>
      </c>
      <c r="M9541" s="20">
        <v>6.48</v>
      </c>
      <c r="N9541" s="20">
        <v>8.02</v>
      </c>
      <c r="AE9541">
        <f t="shared" si="149"/>
        <v>2007</v>
      </c>
    </row>
    <row r="9542" spans="1:31" x14ac:dyDescent="0.25">
      <c r="A9542" s="7">
        <v>9539</v>
      </c>
      <c r="B9542" s="8">
        <v>39266</v>
      </c>
      <c r="C9542" t="s">
        <v>3</v>
      </c>
      <c r="D9542" t="s">
        <v>886</v>
      </c>
      <c r="E9542" t="s">
        <v>9</v>
      </c>
      <c r="F9542" t="s">
        <v>215</v>
      </c>
      <c r="G9542" t="s">
        <v>648</v>
      </c>
      <c r="H9542" s="9" t="s">
        <v>1797</v>
      </c>
      <c r="I9542" t="s">
        <v>1454</v>
      </c>
      <c r="J9542" s="20">
        <v>20</v>
      </c>
      <c r="K9542" s="20" t="s">
        <v>1465</v>
      </c>
      <c r="L9542" t="s">
        <v>1466</v>
      </c>
      <c r="M9542" s="20">
        <v>5</v>
      </c>
      <c r="N9542" s="20">
        <v>5</v>
      </c>
      <c r="AE9542">
        <f t="shared" si="149"/>
        <v>2007</v>
      </c>
    </row>
    <row r="9543" spans="1:31" x14ac:dyDescent="0.25">
      <c r="A9543" s="7">
        <v>9540</v>
      </c>
      <c r="B9543" s="8">
        <v>39266</v>
      </c>
      <c r="C9543" t="s">
        <v>3</v>
      </c>
      <c r="D9543" t="s">
        <v>287</v>
      </c>
      <c r="E9543" t="s">
        <v>9</v>
      </c>
      <c r="F9543" t="s">
        <v>810</v>
      </c>
      <c r="G9543" t="s">
        <v>569</v>
      </c>
      <c r="H9543" s="135" t="s">
        <v>1496</v>
      </c>
      <c r="I9543" t="s">
        <v>1454</v>
      </c>
      <c r="J9543" s="20">
        <v>11</v>
      </c>
      <c r="K9543" s="20" t="s">
        <v>1465</v>
      </c>
      <c r="L9543" t="s">
        <v>1466</v>
      </c>
      <c r="M9543" s="20">
        <v>2.75</v>
      </c>
      <c r="N9543" s="20">
        <v>2.75</v>
      </c>
      <c r="AE9543">
        <f t="shared" si="149"/>
        <v>2007</v>
      </c>
    </row>
    <row r="9544" spans="1:31" x14ac:dyDescent="0.25">
      <c r="A9544" s="7">
        <v>9541</v>
      </c>
      <c r="B9544" s="8">
        <v>39266</v>
      </c>
      <c r="C9544" t="s">
        <v>3</v>
      </c>
      <c r="D9544" t="s">
        <v>791</v>
      </c>
      <c r="E9544" t="s">
        <v>9</v>
      </c>
      <c r="F9544" t="s">
        <v>810</v>
      </c>
      <c r="G9544" t="s">
        <v>870</v>
      </c>
      <c r="H9544" s="135" t="s">
        <v>1496</v>
      </c>
      <c r="I9544" t="s">
        <v>1454</v>
      </c>
      <c r="J9544" s="20">
        <v>2</v>
      </c>
      <c r="K9544" s="20" t="s">
        <v>1465</v>
      </c>
      <c r="L9544" t="s">
        <v>1466</v>
      </c>
      <c r="M9544" s="20">
        <v>0.5</v>
      </c>
      <c r="N9544" s="20">
        <v>0.5</v>
      </c>
      <c r="AE9544">
        <f t="shared" si="149"/>
        <v>2007</v>
      </c>
    </row>
    <row r="9545" spans="1:31" x14ac:dyDescent="0.25">
      <c r="A9545" s="7">
        <v>9542</v>
      </c>
      <c r="B9545" s="8">
        <v>39266</v>
      </c>
      <c r="C9545" t="s">
        <v>3</v>
      </c>
      <c r="D9545" t="s">
        <v>251</v>
      </c>
      <c r="E9545" t="s">
        <v>9</v>
      </c>
      <c r="F9545" t="s">
        <v>810</v>
      </c>
      <c r="G9545" t="s">
        <v>714</v>
      </c>
      <c r="H9545" s="135" t="s">
        <v>1496</v>
      </c>
      <c r="I9545" t="s">
        <v>1454</v>
      </c>
      <c r="J9545" s="20">
        <v>23</v>
      </c>
      <c r="K9545" s="20" t="s">
        <v>1465</v>
      </c>
      <c r="L9545" t="s">
        <v>1466</v>
      </c>
      <c r="M9545" s="20">
        <v>5.75</v>
      </c>
      <c r="N9545" s="20">
        <v>5.75</v>
      </c>
      <c r="AE9545">
        <f t="shared" si="149"/>
        <v>2007</v>
      </c>
    </row>
    <row r="9546" spans="1:31" x14ac:dyDescent="0.25">
      <c r="A9546" s="7">
        <v>9543</v>
      </c>
      <c r="B9546" s="8">
        <v>39266</v>
      </c>
      <c r="C9546" t="s">
        <v>3</v>
      </c>
      <c r="D9546" t="s">
        <v>178</v>
      </c>
      <c r="E9546" t="s">
        <v>9</v>
      </c>
      <c r="F9546" t="s">
        <v>91</v>
      </c>
      <c r="G9546" t="s">
        <v>861</v>
      </c>
      <c r="H9546" s="9" t="s">
        <v>2440</v>
      </c>
      <c r="I9546" t="s">
        <v>1454</v>
      </c>
      <c r="J9546" s="20">
        <v>34</v>
      </c>
      <c r="K9546" s="20" t="s">
        <v>9</v>
      </c>
      <c r="L9546" t="s">
        <v>1464</v>
      </c>
      <c r="M9546" s="20">
        <v>7.48</v>
      </c>
      <c r="N9546" s="20">
        <v>10.52</v>
      </c>
      <c r="AE9546">
        <f t="shared" si="149"/>
        <v>2007</v>
      </c>
    </row>
    <row r="9547" spans="1:31" x14ac:dyDescent="0.25">
      <c r="A9547" s="7">
        <v>9544</v>
      </c>
      <c r="B9547" s="8">
        <v>39267</v>
      </c>
      <c r="C9547" t="s">
        <v>3</v>
      </c>
      <c r="D9547" t="s">
        <v>678</v>
      </c>
      <c r="E9547" t="s">
        <v>9</v>
      </c>
      <c r="F9547" t="s">
        <v>858</v>
      </c>
      <c r="G9547" t="s">
        <v>648</v>
      </c>
      <c r="H9547" s="136" t="s">
        <v>2078</v>
      </c>
      <c r="I9547" t="s">
        <v>1455</v>
      </c>
      <c r="J9547" s="20">
        <v>7</v>
      </c>
      <c r="K9547" s="20" t="s">
        <v>9</v>
      </c>
      <c r="L9547" t="s">
        <v>1463</v>
      </c>
      <c r="M9547" s="20">
        <v>0.84</v>
      </c>
      <c r="N9547" s="20">
        <v>1.4100000000000001</v>
      </c>
      <c r="AE9547">
        <f t="shared" si="149"/>
        <v>2007</v>
      </c>
    </row>
    <row r="9548" spans="1:31" x14ac:dyDescent="0.25">
      <c r="A9548" s="7">
        <v>9545</v>
      </c>
      <c r="B9548" s="8">
        <v>39267</v>
      </c>
      <c r="C9548" t="s">
        <v>3</v>
      </c>
      <c r="D9548" t="s">
        <v>543</v>
      </c>
      <c r="E9548" t="s">
        <v>9</v>
      </c>
      <c r="F9548" t="s">
        <v>427</v>
      </c>
      <c r="G9548" t="s">
        <v>870</v>
      </c>
      <c r="H9548" s="135" t="s">
        <v>2485</v>
      </c>
      <c r="I9548" t="s">
        <v>1454</v>
      </c>
      <c r="J9548" s="20">
        <v>10</v>
      </c>
      <c r="K9548" s="20" t="s">
        <v>3</v>
      </c>
      <c r="L9548" t="s">
        <v>1463</v>
      </c>
      <c r="M9548" s="20">
        <v>3.6</v>
      </c>
      <c r="N9548" s="20">
        <v>2.4</v>
      </c>
      <c r="AE9548">
        <f t="shared" si="149"/>
        <v>2007</v>
      </c>
    </row>
    <row r="9549" spans="1:31" x14ac:dyDescent="0.25">
      <c r="A9549" s="7">
        <v>9546</v>
      </c>
      <c r="B9549" s="8">
        <v>39267</v>
      </c>
      <c r="C9549" t="s">
        <v>3</v>
      </c>
      <c r="D9549" t="s">
        <v>873</v>
      </c>
      <c r="E9549" t="s">
        <v>9</v>
      </c>
      <c r="F9549" t="s">
        <v>874</v>
      </c>
      <c r="G9549" t="s">
        <v>870</v>
      </c>
      <c r="H9549" s="135" t="s">
        <v>2504</v>
      </c>
      <c r="I9549" t="s">
        <v>1454</v>
      </c>
      <c r="J9549" s="20">
        <v>40</v>
      </c>
      <c r="K9549" s="20" t="s">
        <v>3</v>
      </c>
      <c r="L9549" t="s">
        <v>1464</v>
      </c>
      <c r="M9549" s="20">
        <v>12.2</v>
      </c>
      <c r="N9549" s="20">
        <v>8.8000000000000007</v>
      </c>
      <c r="AE9549">
        <f t="shared" si="149"/>
        <v>2007</v>
      </c>
    </row>
    <row r="9550" spans="1:31" x14ac:dyDescent="0.25">
      <c r="A9550" s="7">
        <v>9547</v>
      </c>
      <c r="B9550" s="8">
        <v>39267</v>
      </c>
      <c r="C9550" t="s">
        <v>3</v>
      </c>
      <c r="D9550" t="s">
        <v>43</v>
      </c>
      <c r="E9550" t="s">
        <v>9</v>
      </c>
      <c r="F9550" t="s">
        <v>667</v>
      </c>
      <c r="G9550" t="s">
        <v>11</v>
      </c>
      <c r="H9550" s="135" t="s">
        <v>1496</v>
      </c>
      <c r="I9550" t="s">
        <v>1454</v>
      </c>
      <c r="J9550" s="20">
        <v>29</v>
      </c>
      <c r="K9550" s="20" t="s">
        <v>1465</v>
      </c>
      <c r="L9550" t="s">
        <v>1466</v>
      </c>
      <c r="M9550" s="20">
        <v>7.25</v>
      </c>
      <c r="N9550" s="20">
        <v>7.25</v>
      </c>
      <c r="AE9550">
        <f t="shared" si="149"/>
        <v>2007</v>
      </c>
    </row>
    <row r="9551" spans="1:31" x14ac:dyDescent="0.25">
      <c r="A9551" s="7">
        <v>9548</v>
      </c>
      <c r="B9551" s="8">
        <v>39267</v>
      </c>
      <c r="C9551" t="s">
        <v>3</v>
      </c>
      <c r="D9551" t="s">
        <v>879</v>
      </c>
      <c r="E9551" t="s">
        <v>9</v>
      </c>
      <c r="F9551" t="s">
        <v>869</v>
      </c>
      <c r="G9551" t="s">
        <v>648</v>
      </c>
      <c r="H9551" s="136" t="s">
        <v>1496</v>
      </c>
      <c r="I9551" t="s">
        <v>1454</v>
      </c>
      <c r="J9551" s="20">
        <v>27</v>
      </c>
      <c r="K9551" s="20" t="s">
        <v>3</v>
      </c>
      <c r="L9551" t="s">
        <v>1464</v>
      </c>
      <c r="M9551" s="20">
        <v>8.56</v>
      </c>
      <c r="N9551" s="20">
        <v>5.9399999999999995</v>
      </c>
      <c r="AE9551">
        <f t="shared" si="149"/>
        <v>2007</v>
      </c>
    </row>
    <row r="9552" spans="1:31" x14ac:dyDescent="0.25">
      <c r="A9552" s="7">
        <v>9549</v>
      </c>
      <c r="B9552" s="8">
        <v>39268</v>
      </c>
      <c r="C9552" t="s">
        <v>3</v>
      </c>
      <c r="D9552" t="s">
        <v>856</v>
      </c>
      <c r="E9552" t="s">
        <v>9</v>
      </c>
      <c r="F9552" t="s">
        <v>319</v>
      </c>
      <c r="G9552" t="s">
        <v>14</v>
      </c>
      <c r="H9552" s="135" t="s">
        <v>1507</v>
      </c>
      <c r="I9552" t="s">
        <v>1454</v>
      </c>
      <c r="J9552" s="20">
        <v>34</v>
      </c>
      <c r="K9552" s="20" t="s">
        <v>3</v>
      </c>
      <c r="L9552" t="s">
        <v>1464</v>
      </c>
      <c r="M9552" s="20">
        <v>10.52</v>
      </c>
      <c r="N9552" s="20">
        <v>7.48</v>
      </c>
      <c r="AE9552">
        <f t="shared" si="149"/>
        <v>2007</v>
      </c>
    </row>
    <row r="9553" spans="1:31" x14ac:dyDescent="0.25">
      <c r="A9553" s="7">
        <v>9550</v>
      </c>
      <c r="B9553" s="8">
        <v>39269</v>
      </c>
      <c r="C9553" t="s">
        <v>3</v>
      </c>
      <c r="D9553" t="s">
        <v>789</v>
      </c>
      <c r="E9553" t="s">
        <v>9</v>
      </c>
      <c r="F9553" t="s">
        <v>240</v>
      </c>
      <c r="G9553" t="s">
        <v>732</v>
      </c>
      <c r="H9553" s="135" t="s">
        <v>2138</v>
      </c>
      <c r="I9553" t="s">
        <v>1454</v>
      </c>
      <c r="J9553" s="20">
        <v>20</v>
      </c>
      <c r="K9553" s="20" t="s">
        <v>9</v>
      </c>
      <c r="L9553" t="s">
        <v>1464</v>
      </c>
      <c r="M9553" s="20">
        <v>4.4000000000000004</v>
      </c>
      <c r="N9553" s="20">
        <v>6.6</v>
      </c>
      <c r="AE9553">
        <f t="shared" si="149"/>
        <v>2007</v>
      </c>
    </row>
    <row r="9554" spans="1:31" x14ac:dyDescent="0.25">
      <c r="A9554" s="7">
        <v>9551</v>
      </c>
      <c r="B9554" s="8">
        <v>39269</v>
      </c>
      <c r="C9554" t="s">
        <v>3</v>
      </c>
      <c r="D9554" t="s">
        <v>426</v>
      </c>
      <c r="E9554" t="s">
        <v>9</v>
      </c>
      <c r="F9554" t="s">
        <v>787</v>
      </c>
      <c r="G9554" t="s">
        <v>870</v>
      </c>
      <c r="H9554" s="9" t="s">
        <v>2483</v>
      </c>
      <c r="I9554" t="s">
        <v>1455</v>
      </c>
      <c r="J9554" s="20">
        <v>12</v>
      </c>
      <c r="K9554" s="20" t="s">
        <v>3</v>
      </c>
      <c r="L9554" t="s">
        <v>1464</v>
      </c>
      <c r="M9554" s="20">
        <v>2.1799999999999997</v>
      </c>
      <c r="N9554" s="20">
        <v>1.32</v>
      </c>
      <c r="AE9554">
        <f t="shared" si="149"/>
        <v>2007</v>
      </c>
    </row>
    <row r="9555" spans="1:31" x14ac:dyDescent="0.25">
      <c r="A9555" s="7">
        <v>9552</v>
      </c>
      <c r="B9555" s="8">
        <v>39269</v>
      </c>
      <c r="C9555" t="s">
        <v>3</v>
      </c>
      <c r="D9555" t="s">
        <v>165</v>
      </c>
      <c r="E9555" t="s">
        <v>9</v>
      </c>
      <c r="F9555" t="s">
        <v>55</v>
      </c>
      <c r="G9555" t="s">
        <v>870</v>
      </c>
      <c r="H9555" s="135" t="s">
        <v>2510</v>
      </c>
      <c r="I9555" t="s">
        <v>1454</v>
      </c>
      <c r="J9555" s="20">
        <v>24</v>
      </c>
      <c r="K9555" s="20" t="s">
        <v>9</v>
      </c>
      <c r="L9555" t="s">
        <v>1463</v>
      </c>
      <c r="M9555" s="20">
        <v>5.76</v>
      </c>
      <c r="N9555" s="20">
        <v>7.24</v>
      </c>
      <c r="AE9555">
        <f t="shared" si="149"/>
        <v>2007</v>
      </c>
    </row>
    <row r="9556" spans="1:31" x14ac:dyDescent="0.25">
      <c r="A9556" s="7">
        <v>9553</v>
      </c>
      <c r="B9556" s="8">
        <v>39269</v>
      </c>
      <c r="C9556" t="s">
        <v>3</v>
      </c>
      <c r="D9556" t="s">
        <v>542</v>
      </c>
      <c r="E9556" t="s">
        <v>9</v>
      </c>
      <c r="F9556" t="s">
        <v>55</v>
      </c>
      <c r="G9556" t="s">
        <v>870</v>
      </c>
      <c r="H9556" s="135" t="s">
        <v>2511</v>
      </c>
      <c r="I9556" t="s">
        <v>1454</v>
      </c>
      <c r="J9556" s="20">
        <v>16</v>
      </c>
      <c r="K9556" s="20" t="s">
        <v>3</v>
      </c>
      <c r="L9556" t="s">
        <v>1463</v>
      </c>
      <c r="M9556" s="20">
        <v>5.16</v>
      </c>
      <c r="N9556" s="20">
        <v>3.84</v>
      </c>
      <c r="AE9556">
        <f t="shared" si="149"/>
        <v>2007</v>
      </c>
    </row>
    <row r="9557" spans="1:31" x14ac:dyDescent="0.25">
      <c r="A9557" s="7">
        <v>9554</v>
      </c>
      <c r="B9557" s="8">
        <v>39269</v>
      </c>
      <c r="C9557" t="s">
        <v>3</v>
      </c>
      <c r="D9557" t="s">
        <v>873</v>
      </c>
      <c r="E9557" t="s">
        <v>9</v>
      </c>
      <c r="F9557" t="s">
        <v>869</v>
      </c>
      <c r="G9557" t="s">
        <v>870</v>
      </c>
      <c r="H9557" s="135" t="s">
        <v>2467</v>
      </c>
      <c r="I9557" t="s">
        <v>1454</v>
      </c>
      <c r="J9557" s="20">
        <v>29</v>
      </c>
      <c r="K9557" s="20" t="s">
        <v>3</v>
      </c>
      <c r="L9557" t="s">
        <v>1464</v>
      </c>
      <c r="M9557" s="20">
        <v>9.1199999999999992</v>
      </c>
      <c r="N9557" s="20">
        <v>6.38</v>
      </c>
      <c r="AE9557">
        <f t="shared" si="149"/>
        <v>2007</v>
      </c>
    </row>
    <row r="9558" spans="1:31" x14ac:dyDescent="0.25">
      <c r="A9558" s="7">
        <v>9555</v>
      </c>
      <c r="B9558" s="8">
        <v>39269</v>
      </c>
      <c r="C9558" t="s">
        <v>3</v>
      </c>
      <c r="D9558" t="s">
        <v>411</v>
      </c>
      <c r="E9558" t="s">
        <v>9</v>
      </c>
      <c r="F9558" t="s">
        <v>134</v>
      </c>
      <c r="G9558" t="s">
        <v>377</v>
      </c>
      <c r="H9558" s="9" t="s">
        <v>2268</v>
      </c>
      <c r="I9558" t="s">
        <v>1454</v>
      </c>
      <c r="J9558" s="20">
        <v>40</v>
      </c>
      <c r="K9558" s="20" t="s">
        <v>9</v>
      </c>
      <c r="L9558" t="s">
        <v>1463</v>
      </c>
      <c r="M9558" s="20">
        <v>9.6</v>
      </c>
      <c r="N9558" s="20">
        <v>11.4</v>
      </c>
      <c r="AE9558">
        <f t="shared" si="149"/>
        <v>2007</v>
      </c>
    </row>
    <row r="9559" spans="1:31" x14ac:dyDescent="0.25">
      <c r="A9559" s="7">
        <v>9556</v>
      </c>
      <c r="B9559" s="8">
        <v>39269</v>
      </c>
      <c r="C9559" t="s">
        <v>3</v>
      </c>
      <c r="D9559" t="s">
        <v>859</v>
      </c>
      <c r="E9559" t="s">
        <v>9</v>
      </c>
      <c r="F9559" t="s">
        <v>667</v>
      </c>
      <c r="G9559" t="s">
        <v>648</v>
      </c>
      <c r="H9559" s="136" t="s">
        <v>1496</v>
      </c>
      <c r="I9559" t="s">
        <v>1454</v>
      </c>
      <c r="J9559" s="20">
        <v>16</v>
      </c>
      <c r="K9559" s="20" t="s">
        <v>9</v>
      </c>
      <c r="L9559" t="s">
        <v>1464</v>
      </c>
      <c r="M9559" s="20">
        <v>3.52</v>
      </c>
      <c r="N9559" s="20">
        <v>5.48</v>
      </c>
      <c r="AE9559">
        <f t="shared" si="149"/>
        <v>2007</v>
      </c>
    </row>
    <row r="9560" spans="1:31" x14ac:dyDescent="0.25">
      <c r="A9560" s="7">
        <v>9557</v>
      </c>
      <c r="B9560" s="8">
        <v>39269</v>
      </c>
      <c r="C9560" t="s">
        <v>3</v>
      </c>
      <c r="D9560" t="s">
        <v>281</v>
      </c>
      <c r="E9560" t="s">
        <v>9</v>
      </c>
      <c r="F9560" t="s">
        <v>55</v>
      </c>
      <c r="G9560" t="s">
        <v>714</v>
      </c>
      <c r="H9560" s="135" t="s">
        <v>2004</v>
      </c>
      <c r="I9560" t="s">
        <v>1454</v>
      </c>
      <c r="J9560" s="20">
        <v>50</v>
      </c>
      <c r="K9560" s="20" t="s">
        <v>1465</v>
      </c>
      <c r="L9560" t="s">
        <v>1466</v>
      </c>
      <c r="M9560" s="20">
        <v>12.5</v>
      </c>
      <c r="N9560" s="20">
        <v>12.5</v>
      </c>
      <c r="AE9560">
        <f t="shared" si="149"/>
        <v>2007</v>
      </c>
    </row>
    <row r="9561" spans="1:31" x14ac:dyDescent="0.25">
      <c r="A9561" s="7">
        <v>9558</v>
      </c>
      <c r="B9561" s="8">
        <v>39269</v>
      </c>
      <c r="C9561" t="s">
        <v>3</v>
      </c>
      <c r="D9561" t="s">
        <v>868</v>
      </c>
      <c r="E9561" t="s">
        <v>9</v>
      </c>
      <c r="F9561" t="s">
        <v>44</v>
      </c>
      <c r="G9561" t="s">
        <v>861</v>
      </c>
      <c r="H9561" s="135" t="s">
        <v>1496</v>
      </c>
      <c r="I9561" t="s">
        <v>1454</v>
      </c>
      <c r="J9561" s="20">
        <v>45</v>
      </c>
      <c r="K9561" s="20" t="s">
        <v>9</v>
      </c>
      <c r="L9561" t="s">
        <v>1464</v>
      </c>
      <c r="M9561" s="20">
        <v>9.9</v>
      </c>
      <c r="N9561" s="20">
        <v>13.6</v>
      </c>
      <c r="AE9561">
        <f t="shared" si="149"/>
        <v>2007</v>
      </c>
    </row>
    <row r="9562" spans="1:31" x14ac:dyDescent="0.25">
      <c r="A9562" s="7">
        <v>9559</v>
      </c>
      <c r="B9562" s="8">
        <v>39270</v>
      </c>
      <c r="C9562" t="s">
        <v>3</v>
      </c>
      <c r="D9562" t="s">
        <v>427</v>
      </c>
      <c r="E9562" t="s">
        <v>9</v>
      </c>
      <c r="F9562" t="s">
        <v>887</v>
      </c>
      <c r="G9562" t="s">
        <v>732</v>
      </c>
      <c r="H9562" s="135" t="s">
        <v>2109</v>
      </c>
      <c r="I9562" t="s">
        <v>1458</v>
      </c>
      <c r="J9562" s="20">
        <v>6</v>
      </c>
      <c r="K9562" s="20" t="s">
        <v>3</v>
      </c>
      <c r="L9562" t="s">
        <v>1463</v>
      </c>
      <c r="M9562" s="20">
        <v>10</v>
      </c>
      <c r="N9562" s="20">
        <v>30</v>
      </c>
      <c r="AE9562">
        <f t="shared" si="149"/>
        <v>2007</v>
      </c>
    </row>
    <row r="9563" spans="1:31" x14ac:dyDescent="0.25">
      <c r="A9563" s="7">
        <v>9560</v>
      </c>
      <c r="B9563" s="8">
        <v>39270</v>
      </c>
      <c r="C9563" t="s">
        <v>3</v>
      </c>
      <c r="D9563" t="s">
        <v>677</v>
      </c>
      <c r="E9563" t="s">
        <v>9</v>
      </c>
      <c r="F9563" t="s">
        <v>765</v>
      </c>
      <c r="G9563" t="s">
        <v>633</v>
      </c>
      <c r="H9563" s="135" t="s">
        <v>1752</v>
      </c>
      <c r="I9563" t="s">
        <v>1454</v>
      </c>
      <c r="J9563" s="20">
        <v>23</v>
      </c>
      <c r="K9563" s="20" t="s">
        <v>9</v>
      </c>
      <c r="L9563" t="s">
        <v>1464</v>
      </c>
      <c r="M9563" s="20">
        <v>5.0600000000000005</v>
      </c>
      <c r="N9563" s="20">
        <v>7.4399999999999995</v>
      </c>
      <c r="AE9563">
        <f t="shared" si="149"/>
        <v>2007</v>
      </c>
    </row>
    <row r="9564" spans="1:31" x14ac:dyDescent="0.25">
      <c r="A9564" s="7">
        <v>9561</v>
      </c>
      <c r="B9564" s="8">
        <v>39270</v>
      </c>
      <c r="C9564" t="s">
        <v>3</v>
      </c>
      <c r="D9564" t="s">
        <v>787</v>
      </c>
      <c r="E9564" t="s">
        <v>9</v>
      </c>
      <c r="F9564" t="s">
        <v>856</v>
      </c>
      <c r="G9564" t="s">
        <v>11</v>
      </c>
      <c r="H9564" s="135" t="s">
        <v>1505</v>
      </c>
      <c r="I9564" t="s">
        <v>1455</v>
      </c>
      <c r="J9564" s="20">
        <v>19</v>
      </c>
      <c r="K9564" s="20" t="s">
        <v>9</v>
      </c>
      <c r="L9564" t="s">
        <v>1464</v>
      </c>
      <c r="M9564" s="20">
        <v>2.09</v>
      </c>
      <c r="N9564" s="20">
        <v>3.16</v>
      </c>
      <c r="AE9564">
        <f t="shared" si="149"/>
        <v>2007</v>
      </c>
    </row>
    <row r="9565" spans="1:31" x14ac:dyDescent="0.25">
      <c r="A9565" s="7">
        <v>9562</v>
      </c>
      <c r="B9565" s="8">
        <v>39270</v>
      </c>
      <c r="C9565" t="s">
        <v>3</v>
      </c>
      <c r="D9565" t="s">
        <v>287</v>
      </c>
      <c r="E9565" t="s">
        <v>9</v>
      </c>
      <c r="F9565" t="s">
        <v>874</v>
      </c>
      <c r="G9565" t="s">
        <v>377</v>
      </c>
      <c r="H9565" s="9" t="s">
        <v>2512</v>
      </c>
      <c r="I9565" t="s">
        <v>1454</v>
      </c>
      <c r="J9565" s="20">
        <v>33</v>
      </c>
      <c r="K9565" s="20" t="s">
        <v>1465</v>
      </c>
      <c r="L9565" t="s">
        <v>1466</v>
      </c>
      <c r="M9565" s="20">
        <v>8.25</v>
      </c>
      <c r="N9565" s="20">
        <v>8.25</v>
      </c>
      <c r="AE9565">
        <f t="shared" si="149"/>
        <v>2007</v>
      </c>
    </row>
    <row r="9566" spans="1:31" x14ac:dyDescent="0.25">
      <c r="A9566" s="7">
        <v>9563</v>
      </c>
      <c r="B9566" s="8">
        <v>39271</v>
      </c>
      <c r="C9566" t="s">
        <v>3</v>
      </c>
      <c r="D9566" t="s">
        <v>677</v>
      </c>
      <c r="E9566" t="s">
        <v>9</v>
      </c>
      <c r="F9566" t="s">
        <v>687</v>
      </c>
      <c r="G9566" t="s">
        <v>633</v>
      </c>
      <c r="H9566" s="135" t="s">
        <v>1741</v>
      </c>
      <c r="I9566" t="s">
        <v>1454</v>
      </c>
      <c r="J9566" s="20">
        <v>36</v>
      </c>
      <c r="K9566" s="20" t="s">
        <v>9</v>
      </c>
      <c r="L9566" t="s">
        <v>1464</v>
      </c>
      <c r="M9566" s="20">
        <v>7.92</v>
      </c>
      <c r="N9566" s="20">
        <v>11.08</v>
      </c>
      <c r="AE9566">
        <f t="shared" si="149"/>
        <v>2007</v>
      </c>
    </row>
    <row r="9567" spans="1:31" x14ac:dyDescent="0.25">
      <c r="A9567" s="7">
        <v>9564</v>
      </c>
      <c r="B9567" s="8">
        <v>39271</v>
      </c>
      <c r="C9567" t="s">
        <v>3</v>
      </c>
      <c r="D9567" t="s">
        <v>816</v>
      </c>
      <c r="E9567" t="s">
        <v>9</v>
      </c>
      <c r="F9567" t="s">
        <v>832</v>
      </c>
      <c r="G9567" t="s">
        <v>648</v>
      </c>
      <c r="H9567" s="136" t="s">
        <v>1812</v>
      </c>
      <c r="I9567" t="s">
        <v>1455</v>
      </c>
      <c r="J9567" s="20">
        <v>19</v>
      </c>
      <c r="K9567" s="20" t="s">
        <v>3</v>
      </c>
      <c r="L9567" t="s">
        <v>1464</v>
      </c>
      <c r="M9567" s="20">
        <v>3.16</v>
      </c>
      <c r="N9567" s="20">
        <v>2.09</v>
      </c>
      <c r="AE9567">
        <f t="shared" si="149"/>
        <v>2007</v>
      </c>
    </row>
    <row r="9568" spans="1:31" x14ac:dyDescent="0.25">
      <c r="A9568" s="7">
        <v>9565</v>
      </c>
      <c r="B9568" s="8">
        <v>39271</v>
      </c>
      <c r="C9568" t="s">
        <v>3</v>
      </c>
      <c r="D9568" t="s">
        <v>669</v>
      </c>
      <c r="E9568" t="s">
        <v>9</v>
      </c>
      <c r="F9568" t="s">
        <v>667</v>
      </c>
      <c r="G9568" t="s">
        <v>648</v>
      </c>
      <c r="H9568" s="135" t="s">
        <v>1785</v>
      </c>
      <c r="I9568" t="s">
        <v>1454</v>
      </c>
      <c r="J9568" s="20">
        <v>35</v>
      </c>
      <c r="K9568" s="20" t="s">
        <v>1465</v>
      </c>
      <c r="L9568" t="s">
        <v>1466</v>
      </c>
      <c r="M9568" s="20">
        <v>8.75</v>
      </c>
      <c r="N9568" s="20">
        <v>8.75</v>
      </c>
      <c r="AE9568">
        <f t="shared" si="149"/>
        <v>2007</v>
      </c>
    </row>
    <row r="9569" spans="1:31" x14ac:dyDescent="0.25">
      <c r="A9569" s="7">
        <v>9566</v>
      </c>
      <c r="B9569" s="8">
        <v>39271</v>
      </c>
      <c r="C9569" t="s">
        <v>3</v>
      </c>
      <c r="D9569" t="s">
        <v>776</v>
      </c>
      <c r="E9569" t="s">
        <v>9</v>
      </c>
      <c r="F9569" t="s">
        <v>672</v>
      </c>
      <c r="G9569" t="s">
        <v>377</v>
      </c>
      <c r="H9569" s="9" t="s">
        <v>2513</v>
      </c>
      <c r="I9569" t="s">
        <v>1454</v>
      </c>
      <c r="J9569" s="20">
        <v>35</v>
      </c>
      <c r="K9569" s="20" t="s">
        <v>9</v>
      </c>
      <c r="L9569" t="s">
        <v>1464</v>
      </c>
      <c r="M9569" s="20">
        <v>7.7</v>
      </c>
      <c r="N9569" s="20">
        <v>10.8</v>
      </c>
      <c r="AE9569">
        <f t="shared" si="149"/>
        <v>2007</v>
      </c>
    </row>
    <row r="9570" spans="1:31" x14ac:dyDescent="0.25">
      <c r="A9570" s="7">
        <v>9567</v>
      </c>
      <c r="B9570" s="8">
        <v>39271</v>
      </c>
      <c r="C9570" t="s">
        <v>3</v>
      </c>
      <c r="D9570" t="s">
        <v>412</v>
      </c>
      <c r="E9570" t="s">
        <v>9</v>
      </c>
      <c r="F9570" t="s">
        <v>229</v>
      </c>
      <c r="G9570" t="s">
        <v>732</v>
      </c>
      <c r="H9570" s="135" t="s">
        <v>2160</v>
      </c>
      <c r="I9570" t="s">
        <v>1455</v>
      </c>
      <c r="J9570" s="20">
        <v>10</v>
      </c>
      <c r="K9570" s="20" t="s">
        <v>3</v>
      </c>
      <c r="L9570" t="s">
        <v>1464</v>
      </c>
      <c r="M9570" s="20">
        <v>1.9</v>
      </c>
      <c r="N9570" s="20">
        <v>1.1000000000000001</v>
      </c>
      <c r="AE9570">
        <f t="shared" si="149"/>
        <v>2007</v>
      </c>
    </row>
    <row r="9571" spans="1:31" x14ac:dyDescent="0.25">
      <c r="A9571" s="7">
        <v>9568</v>
      </c>
      <c r="B9571" s="8">
        <v>39271</v>
      </c>
      <c r="C9571" t="s">
        <v>3</v>
      </c>
      <c r="D9571" t="s">
        <v>395</v>
      </c>
      <c r="E9571" t="s">
        <v>9</v>
      </c>
      <c r="F9571" t="s">
        <v>655</v>
      </c>
      <c r="G9571" t="s">
        <v>861</v>
      </c>
      <c r="H9571" s="9" t="s">
        <v>2514</v>
      </c>
      <c r="I9571" t="s">
        <v>1454</v>
      </c>
      <c r="J9571" s="20">
        <v>40</v>
      </c>
      <c r="K9571" s="20" t="s">
        <v>1465</v>
      </c>
      <c r="L9571" t="s">
        <v>1466</v>
      </c>
      <c r="M9571" s="20">
        <v>10</v>
      </c>
      <c r="N9571" s="20">
        <v>10</v>
      </c>
      <c r="AE9571">
        <f t="shared" si="149"/>
        <v>2007</v>
      </c>
    </row>
    <row r="9572" spans="1:31" x14ac:dyDescent="0.25">
      <c r="A9572" s="7">
        <v>9569</v>
      </c>
      <c r="B9572" s="8">
        <v>39272</v>
      </c>
      <c r="C9572" t="s">
        <v>3</v>
      </c>
      <c r="D9572" t="s">
        <v>859</v>
      </c>
      <c r="E9572" t="s">
        <v>9</v>
      </c>
      <c r="F9572" t="s">
        <v>331</v>
      </c>
      <c r="G9572" t="s">
        <v>377</v>
      </c>
      <c r="H9572" s="135" t="s">
        <v>1585</v>
      </c>
      <c r="I9572" t="s">
        <v>1454</v>
      </c>
      <c r="J9572" s="20">
        <v>12</v>
      </c>
      <c r="K9572" s="20" t="s">
        <v>1465</v>
      </c>
      <c r="L9572" t="s">
        <v>1466</v>
      </c>
      <c r="M9572" s="20">
        <v>3</v>
      </c>
      <c r="N9572" s="20">
        <v>3</v>
      </c>
      <c r="AE9572">
        <f t="shared" si="149"/>
        <v>2007</v>
      </c>
    </row>
    <row r="9573" spans="1:31" x14ac:dyDescent="0.25">
      <c r="A9573" s="7">
        <v>9570</v>
      </c>
      <c r="B9573" s="8">
        <v>39272</v>
      </c>
      <c r="C9573" t="s">
        <v>3</v>
      </c>
      <c r="D9573" t="s">
        <v>830</v>
      </c>
      <c r="E9573" t="s">
        <v>9</v>
      </c>
      <c r="F9573" t="s">
        <v>545</v>
      </c>
      <c r="G9573" t="s">
        <v>14</v>
      </c>
      <c r="H9573" s="135" t="s">
        <v>1567</v>
      </c>
      <c r="I9573" t="s">
        <v>1454</v>
      </c>
      <c r="J9573" s="20">
        <v>18</v>
      </c>
      <c r="K9573" s="20" t="s">
        <v>3</v>
      </c>
      <c r="L9573" t="s">
        <v>1464</v>
      </c>
      <c r="M9573" s="20">
        <v>6.04</v>
      </c>
      <c r="N9573" s="20">
        <v>3.96</v>
      </c>
      <c r="AE9573">
        <f t="shared" si="149"/>
        <v>2007</v>
      </c>
    </row>
    <row r="9574" spans="1:31" x14ac:dyDescent="0.25">
      <c r="A9574" s="7">
        <v>9571</v>
      </c>
      <c r="B9574" s="8">
        <v>39272</v>
      </c>
      <c r="C9574" t="s">
        <v>3</v>
      </c>
      <c r="D9574" t="s">
        <v>459</v>
      </c>
      <c r="E9574" t="s">
        <v>9</v>
      </c>
      <c r="F9574" t="s">
        <v>126</v>
      </c>
      <c r="G9574" t="s">
        <v>732</v>
      </c>
      <c r="H9574" s="135" t="s">
        <v>2262</v>
      </c>
      <c r="I9574" t="s">
        <v>1454</v>
      </c>
      <c r="J9574" s="20">
        <v>40</v>
      </c>
      <c r="K9574" s="20" t="s">
        <v>3</v>
      </c>
      <c r="L9574" t="s">
        <v>1464</v>
      </c>
      <c r="M9574" s="20">
        <v>12.2</v>
      </c>
      <c r="N9574" s="20">
        <v>8.8000000000000007</v>
      </c>
      <c r="AE9574">
        <f t="shared" si="149"/>
        <v>2007</v>
      </c>
    </row>
    <row r="9575" spans="1:31" x14ac:dyDescent="0.25">
      <c r="A9575" s="7">
        <v>9572</v>
      </c>
      <c r="B9575" s="8">
        <v>39273</v>
      </c>
      <c r="C9575" t="s">
        <v>3</v>
      </c>
      <c r="D9575" t="s">
        <v>25</v>
      </c>
      <c r="E9575" t="s">
        <v>9</v>
      </c>
      <c r="F9575" t="s">
        <v>286</v>
      </c>
      <c r="G9575" t="s">
        <v>65</v>
      </c>
      <c r="H9575" s="135" t="s">
        <v>1558</v>
      </c>
      <c r="I9575" t="s">
        <v>1454</v>
      </c>
      <c r="J9575" s="20">
        <v>18</v>
      </c>
      <c r="K9575" s="20" t="s">
        <v>3</v>
      </c>
      <c r="L9575" t="s">
        <v>1464</v>
      </c>
      <c r="M9575" s="20">
        <v>6.04</v>
      </c>
      <c r="N9575" s="20">
        <v>3.96</v>
      </c>
      <c r="AE9575">
        <f t="shared" si="149"/>
        <v>2007</v>
      </c>
    </row>
    <row r="9576" spans="1:31" x14ac:dyDescent="0.25">
      <c r="A9576" s="7">
        <v>9573</v>
      </c>
      <c r="B9576" s="8">
        <v>39273</v>
      </c>
      <c r="C9576" t="s">
        <v>3</v>
      </c>
      <c r="D9576" t="s">
        <v>350</v>
      </c>
      <c r="E9576" t="s">
        <v>9</v>
      </c>
      <c r="F9576" t="s">
        <v>795</v>
      </c>
      <c r="G9576" t="s">
        <v>870</v>
      </c>
      <c r="H9576" s="135" t="s">
        <v>2515</v>
      </c>
      <c r="I9576" t="s">
        <v>1454</v>
      </c>
      <c r="J9576" s="20">
        <v>10</v>
      </c>
      <c r="K9576" s="20" t="s">
        <v>1465</v>
      </c>
      <c r="L9576" t="s">
        <v>1466</v>
      </c>
      <c r="M9576" s="20">
        <v>2.5</v>
      </c>
      <c r="N9576" s="20">
        <v>2.5</v>
      </c>
      <c r="AE9576">
        <f t="shared" si="149"/>
        <v>2007</v>
      </c>
    </row>
    <row r="9577" spans="1:31" x14ac:dyDescent="0.25">
      <c r="A9577" s="7">
        <v>9574</v>
      </c>
      <c r="B9577" s="8">
        <v>39273</v>
      </c>
      <c r="C9577" t="s">
        <v>3</v>
      </c>
      <c r="D9577" t="s">
        <v>678</v>
      </c>
      <c r="E9577" t="s">
        <v>9</v>
      </c>
      <c r="F9577" t="s">
        <v>682</v>
      </c>
      <c r="G9577" t="s">
        <v>861</v>
      </c>
      <c r="H9577" s="9" t="s">
        <v>2516</v>
      </c>
      <c r="I9577" t="s">
        <v>1454</v>
      </c>
      <c r="J9577" s="20">
        <v>32</v>
      </c>
      <c r="K9577" s="20" t="s">
        <v>3</v>
      </c>
      <c r="L9577" t="s">
        <v>1464</v>
      </c>
      <c r="M9577" s="20">
        <v>9.9600000000000009</v>
      </c>
      <c r="N9577" s="20">
        <v>7.04</v>
      </c>
      <c r="AE9577">
        <f t="shared" si="149"/>
        <v>2007</v>
      </c>
    </row>
    <row r="9578" spans="1:31" x14ac:dyDescent="0.25">
      <c r="A9578" s="7">
        <v>9575</v>
      </c>
      <c r="B9578" s="8">
        <v>39274</v>
      </c>
      <c r="C9578" t="s">
        <v>3</v>
      </c>
      <c r="D9578" t="s">
        <v>287</v>
      </c>
      <c r="E9578" t="s">
        <v>9</v>
      </c>
      <c r="F9578" t="s">
        <v>810</v>
      </c>
      <c r="G9578" t="s">
        <v>569</v>
      </c>
      <c r="H9578" s="9" t="s">
        <v>2142</v>
      </c>
      <c r="I9578" t="s">
        <v>1454</v>
      </c>
      <c r="J9578" s="20">
        <v>38</v>
      </c>
      <c r="K9578" s="20" t="s">
        <v>9</v>
      </c>
      <c r="L9578" t="s">
        <v>1463</v>
      </c>
      <c r="M9578" s="20">
        <v>9.1199999999999992</v>
      </c>
      <c r="N9578" s="20">
        <v>10.88</v>
      </c>
      <c r="AE9578">
        <f t="shared" si="149"/>
        <v>2007</v>
      </c>
    </row>
    <row r="9579" spans="1:31" x14ac:dyDescent="0.25">
      <c r="A9579" s="7">
        <v>9576</v>
      </c>
      <c r="B9579" s="8">
        <v>39275</v>
      </c>
      <c r="C9579" t="s">
        <v>3</v>
      </c>
      <c r="D9579" t="s">
        <v>832</v>
      </c>
      <c r="E9579" t="s">
        <v>9</v>
      </c>
      <c r="F9579" t="s">
        <v>183</v>
      </c>
      <c r="G9579" t="s">
        <v>732</v>
      </c>
      <c r="H9579" s="135" t="s">
        <v>2307</v>
      </c>
      <c r="I9579" t="s">
        <v>1454</v>
      </c>
      <c r="J9579" s="20">
        <v>1</v>
      </c>
      <c r="K9579" s="20" t="s">
        <v>1465</v>
      </c>
      <c r="L9579" t="s">
        <v>1466</v>
      </c>
      <c r="M9579" s="20">
        <v>0.25</v>
      </c>
      <c r="N9579" s="20">
        <v>0.25</v>
      </c>
      <c r="AE9579">
        <f t="shared" si="149"/>
        <v>2007</v>
      </c>
    </row>
    <row r="9580" spans="1:31" x14ac:dyDescent="0.25">
      <c r="A9580" s="7">
        <v>9577</v>
      </c>
      <c r="B9580" s="8">
        <v>39275</v>
      </c>
      <c r="C9580" t="s">
        <v>3</v>
      </c>
      <c r="D9580" t="s">
        <v>667</v>
      </c>
      <c r="E9580" t="s">
        <v>9</v>
      </c>
      <c r="F9580" t="s">
        <v>450</v>
      </c>
      <c r="G9580" t="s">
        <v>377</v>
      </c>
      <c r="H9580" s="135" t="s">
        <v>1684</v>
      </c>
      <c r="I9580" t="s">
        <v>1458</v>
      </c>
      <c r="J9580" s="20">
        <v>14</v>
      </c>
      <c r="K9580" s="20" t="s">
        <v>9</v>
      </c>
      <c r="L9580" t="s">
        <v>1463</v>
      </c>
      <c r="M9580" s="20">
        <v>10</v>
      </c>
      <c r="N9580" s="20">
        <v>30</v>
      </c>
      <c r="AE9580">
        <f t="shared" si="149"/>
        <v>2007</v>
      </c>
    </row>
    <row r="9581" spans="1:31" x14ac:dyDescent="0.25">
      <c r="A9581" s="7">
        <v>9578</v>
      </c>
      <c r="B9581" s="8">
        <v>39275</v>
      </c>
      <c r="C9581" t="s">
        <v>3</v>
      </c>
      <c r="D9581" t="s">
        <v>729</v>
      </c>
      <c r="E9581" t="s">
        <v>9</v>
      </c>
      <c r="F9581" t="s">
        <v>888</v>
      </c>
      <c r="G9581" t="s">
        <v>14</v>
      </c>
      <c r="H9581" s="135" t="s">
        <v>1491</v>
      </c>
      <c r="I9581" t="s">
        <v>1454</v>
      </c>
      <c r="J9581" s="20">
        <v>16</v>
      </c>
      <c r="K9581" s="20" t="s">
        <v>1465</v>
      </c>
      <c r="L9581" t="s">
        <v>1466</v>
      </c>
      <c r="M9581" s="20">
        <v>4</v>
      </c>
      <c r="N9581" s="20">
        <v>4</v>
      </c>
      <c r="AE9581">
        <f t="shared" si="149"/>
        <v>2007</v>
      </c>
    </row>
    <row r="9582" spans="1:31" x14ac:dyDescent="0.25">
      <c r="A9582" s="7">
        <v>9579</v>
      </c>
      <c r="B9582" s="8">
        <v>39275</v>
      </c>
      <c r="C9582" t="s">
        <v>3</v>
      </c>
      <c r="D9582" t="s">
        <v>655</v>
      </c>
      <c r="E9582" t="s">
        <v>9</v>
      </c>
      <c r="F9582" t="s">
        <v>542</v>
      </c>
      <c r="G9582" t="s">
        <v>732</v>
      </c>
      <c r="H9582" s="135" t="s">
        <v>2131</v>
      </c>
      <c r="I9582" t="s">
        <v>1455</v>
      </c>
      <c r="J9582" s="20">
        <v>40</v>
      </c>
      <c r="K9582" s="20" t="s">
        <v>9</v>
      </c>
      <c r="L9582" t="s">
        <v>1464</v>
      </c>
      <c r="M9582" s="20">
        <v>4.4000000000000004</v>
      </c>
      <c r="N9582" s="20">
        <v>6.1</v>
      </c>
      <c r="AE9582">
        <f t="shared" si="149"/>
        <v>2007</v>
      </c>
    </row>
    <row r="9583" spans="1:31" x14ac:dyDescent="0.25">
      <c r="A9583" s="7">
        <v>9580</v>
      </c>
      <c r="B9583" s="8">
        <v>39275</v>
      </c>
      <c r="C9583" t="s">
        <v>3</v>
      </c>
      <c r="D9583" t="s">
        <v>832</v>
      </c>
      <c r="E9583" t="s">
        <v>9</v>
      </c>
      <c r="F9583" t="s">
        <v>183</v>
      </c>
      <c r="G9583" t="s">
        <v>732</v>
      </c>
      <c r="H9583" s="135" t="s">
        <v>1496</v>
      </c>
      <c r="I9583" t="s">
        <v>1454</v>
      </c>
      <c r="J9583" s="20">
        <v>1</v>
      </c>
      <c r="K9583" s="20" t="s">
        <v>1465</v>
      </c>
      <c r="L9583" t="s">
        <v>1466</v>
      </c>
      <c r="M9583" s="20">
        <v>0.25</v>
      </c>
      <c r="N9583" s="20">
        <v>0.25</v>
      </c>
      <c r="AE9583">
        <f t="shared" si="149"/>
        <v>2007</v>
      </c>
    </row>
    <row r="9584" spans="1:31" x14ac:dyDescent="0.25">
      <c r="A9584" s="7">
        <v>9581</v>
      </c>
      <c r="B9584" s="8">
        <v>39276</v>
      </c>
      <c r="C9584" t="s">
        <v>3</v>
      </c>
      <c r="D9584" t="s">
        <v>678</v>
      </c>
      <c r="E9584" t="s">
        <v>9</v>
      </c>
      <c r="F9584" t="s">
        <v>690</v>
      </c>
      <c r="G9584" t="s">
        <v>861</v>
      </c>
      <c r="H9584" s="135" t="s">
        <v>2435</v>
      </c>
      <c r="I9584" t="s">
        <v>1454</v>
      </c>
      <c r="J9584" s="20">
        <v>21</v>
      </c>
      <c r="K9584" s="20" t="s">
        <v>9</v>
      </c>
      <c r="L9584" t="s">
        <v>1463</v>
      </c>
      <c r="M9584" s="20">
        <v>5.04</v>
      </c>
      <c r="N9584" s="20">
        <v>6.46</v>
      </c>
      <c r="AE9584">
        <f t="shared" si="149"/>
        <v>2007</v>
      </c>
    </row>
    <row r="9585" spans="1:31" x14ac:dyDescent="0.25">
      <c r="A9585" s="7">
        <v>9582</v>
      </c>
      <c r="B9585" s="8">
        <v>39276</v>
      </c>
      <c r="C9585" t="s">
        <v>3</v>
      </c>
      <c r="D9585" t="s">
        <v>786</v>
      </c>
      <c r="E9585" t="s">
        <v>9</v>
      </c>
      <c r="F9585" t="s">
        <v>734</v>
      </c>
      <c r="G9585" t="s">
        <v>17</v>
      </c>
      <c r="H9585" s="135" t="s">
        <v>1500</v>
      </c>
      <c r="I9585" t="s">
        <v>1454</v>
      </c>
      <c r="J9585" s="20">
        <v>38</v>
      </c>
      <c r="K9585" s="20" t="s">
        <v>3</v>
      </c>
      <c r="L9585" t="s">
        <v>1464</v>
      </c>
      <c r="M9585" s="20">
        <v>11.64</v>
      </c>
      <c r="N9585" s="20">
        <v>8.36</v>
      </c>
      <c r="AE9585">
        <f t="shared" si="149"/>
        <v>2007</v>
      </c>
    </row>
    <row r="9586" spans="1:31" x14ac:dyDescent="0.25">
      <c r="A9586" s="7">
        <v>9583</v>
      </c>
      <c r="B9586" s="8">
        <v>39276</v>
      </c>
      <c r="C9586" t="s">
        <v>3</v>
      </c>
      <c r="D9586" t="s">
        <v>786</v>
      </c>
      <c r="E9586" t="s">
        <v>9</v>
      </c>
      <c r="F9586" t="s">
        <v>888</v>
      </c>
      <c r="G9586" t="s">
        <v>14</v>
      </c>
      <c r="H9586" s="135" t="s">
        <v>1507</v>
      </c>
      <c r="I9586" t="s">
        <v>1454</v>
      </c>
      <c r="J9586" s="20">
        <v>25</v>
      </c>
      <c r="K9586" s="20" t="s">
        <v>3</v>
      </c>
      <c r="L9586" t="s">
        <v>1464</v>
      </c>
      <c r="M9586" s="20">
        <v>8</v>
      </c>
      <c r="N9586" s="20">
        <v>5.5</v>
      </c>
      <c r="AE9586">
        <f t="shared" si="149"/>
        <v>2007</v>
      </c>
    </row>
    <row r="9587" spans="1:31" x14ac:dyDescent="0.25">
      <c r="A9587" s="7">
        <v>9584</v>
      </c>
      <c r="B9587" s="8">
        <v>39276</v>
      </c>
      <c r="C9587" t="s">
        <v>3</v>
      </c>
      <c r="D9587" t="s">
        <v>112</v>
      </c>
      <c r="E9587" t="s">
        <v>9</v>
      </c>
      <c r="F9587" t="s">
        <v>734</v>
      </c>
      <c r="G9587" t="s">
        <v>870</v>
      </c>
      <c r="H9587" s="9" t="s">
        <v>2494</v>
      </c>
      <c r="I9587" t="s">
        <v>1454</v>
      </c>
      <c r="J9587" s="20">
        <v>14</v>
      </c>
      <c r="K9587" s="20" t="s">
        <v>9</v>
      </c>
      <c r="L9587" t="s">
        <v>1464</v>
      </c>
      <c r="M9587" s="20">
        <v>3.08</v>
      </c>
      <c r="N9587" s="20">
        <v>4.92</v>
      </c>
      <c r="AE9587">
        <f t="shared" si="149"/>
        <v>2007</v>
      </c>
    </row>
    <row r="9588" spans="1:31" x14ac:dyDescent="0.25">
      <c r="A9588" s="7">
        <v>9585</v>
      </c>
      <c r="B9588" s="8">
        <v>39276</v>
      </c>
      <c r="C9588" t="s">
        <v>3</v>
      </c>
      <c r="D9588" t="s">
        <v>729</v>
      </c>
      <c r="E9588" t="s">
        <v>9</v>
      </c>
      <c r="F9588" t="s">
        <v>880</v>
      </c>
      <c r="G9588" t="s">
        <v>870</v>
      </c>
      <c r="H9588" s="135" t="s">
        <v>2473</v>
      </c>
      <c r="I9588" t="s">
        <v>1454</v>
      </c>
      <c r="J9588" s="20">
        <v>35</v>
      </c>
      <c r="K9588" s="20" t="s">
        <v>3</v>
      </c>
      <c r="L9588" t="s">
        <v>1463</v>
      </c>
      <c r="M9588" s="20">
        <v>10.1</v>
      </c>
      <c r="N9588" s="20">
        <v>8.4</v>
      </c>
      <c r="AE9588">
        <f t="shared" si="149"/>
        <v>2007</v>
      </c>
    </row>
    <row r="9589" spans="1:31" x14ac:dyDescent="0.25">
      <c r="A9589" s="7">
        <v>9586</v>
      </c>
      <c r="B9589" s="8">
        <v>39276</v>
      </c>
      <c r="C9589" t="s">
        <v>3</v>
      </c>
      <c r="D9589" t="s">
        <v>868</v>
      </c>
      <c r="E9589" t="s">
        <v>9</v>
      </c>
      <c r="F9589" t="s">
        <v>880</v>
      </c>
      <c r="G9589" t="s">
        <v>870</v>
      </c>
      <c r="H9589" s="9" t="s">
        <v>2517</v>
      </c>
      <c r="I9589" t="s">
        <v>1454</v>
      </c>
      <c r="J9589" s="20">
        <v>12</v>
      </c>
      <c r="K9589" s="20" t="s">
        <v>9</v>
      </c>
      <c r="L9589" t="s">
        <v>1464</v>
      </c>
      <c r="M9589" s="20">
        <v>2.64</v>
      </c>
      <c r="N9589" s="20">
        <v>4.3599999999999994</v>
      </c>
      <c r="AE9589">
        <f t="shared" si="149"/>
        <v>2007</v>
      </c>
    </row>
    <row r="9590" spans="1:31" x14ac:dyDescent="0.25">
      <c r="A9590" s="7">
        <v>9587</v>
      </c>
      <c r="B9590" s="8">
        <v>39276</v>
      </c>
      <c r="C9590" t="s">
        <v>3</v>
      </c>
      <c r="D9590" t="s">
        <v>879</v>
      </c>
      <c r="E9590" t="s">
        <v>9</v>
      </c>
      <c r="F9590" t="s">
        <v>869</v>
      </c>
      <c r="G9590" t="s">
        <v>870</v>
      </c>
      <c r="H9590" s="135" t="s">
        <v>1496</v>
      </c>
      <c r="I9590" t="s">
        <v>1454</v>
      </c>
      <c r="J9590" s="20">
        <v>26</v>
      </c>
      <c r="K9590" s="20" t="s">
        <v>9</v>
      </c>
      <c r="L9590" t="s">
        <v>1464</v>
      </c>
      <c r="M9590" s="20">
        <v>5.72</v>
      </c>
      <c r="N9590" s="20">
        <v>8.2800000000000011</v>
      </c>
      <c r="AE9590">
        <f t="shared" si="149"/>
        <v>2007</v>
      </c>
    </row>
    <row r="9591" spans="1:31" x14ac:dyDescent="0.25">
      <c r="A9591" s="7">
        <v>9588</v>
      </c>
      <c r="B9591" s="8">
        <v>39276</v>
      </c>
      <c r="C9591" t="s">
        <v>3</v>
      </c>
      <c r="D9591" t="s">
        <v>440</v>
      </c>
      <c r="E9591" t="s">
        <v>9</v>
      </c>
      <c r="F9591" t="s">
        <v>698</v>
      </c>
      <c r="G9591" t="s">
        <v>648</v>
      </c>
      <c r="H9591" s="136" t="s">
        <v>1496</v>
      </c>
      <c r="I9591" t="s">
        <v>1454</v>
      </c>
      <c r="J9591" s="20">
        <v>27</v>
      </c>
      <c r="K9591" s="20" t="s">
        <v>3</v>
      </c>
      <c r="L9591" t="s">
        <v>1464</v>
      </c>
      <c r="M9591" s="20">
        <v>8.56</v>
      </c>
      <c r="N9591" s="20">
        <v>5.9399999999999995</v>
      </c>
      <c r="AE9591">
        <f t="shared" si="149"/>
        <v>2007</v>
      </c>
    </row>
    <row r="9592" spans="1:31" x14ac:dyDescent="0.25">
      <c r="A9592" s="7">
        <v>9589</v>
      </c>
      <c r="B9592" s="8">
        <v>39276</v>
      </c>
      <c r="C9592" t="s">
        <v>3</v>
      </c>
      <c r="D9592" t="s">
        <v>879</v>
      </c>
      <c r="E9592" t="s">
        <v>9</v>
      </c>
      <c r="F9592" t="s">
        <v>122</v>
      </c>
      <c r="G9592" t="s">
        <v>861</v>
      </c>
      <c r="H9592" s="135" t="s">
        <v>1496</v>
      </c>
      <c r="I9592" t="s">
        <v>1454</v>
      </c>
      <c r="J9592" s="20">
        <v>9</v>
      </c>
      <c r="K9592" s="20" t="s">
        <v>1465</v>
      </c>
      <c r="L9592" t="s">
        <v>1466</v>
      </c>
      <c r="M9592" s="20">
        <v>2.25</v>
      </c>
      <c r="N9592" s="20">
        <v>2.25</v>
      </c>
      <c r="AE9592">
        <f t="shared" si="149"/>
        <v>2007</v>
      </c>
    </row>
    <row r="9593" spans="1:31" x14ac:dyDescent="0.25">
      <c r="A9593" s="7">
        <v>9590</v>
      </c>
      <c r="B9593" s="8">
        <v>39276</v>
      </c>
      <c r="C9593" t="s">
        <v>3</v>
      </c>
      <c r="D9593" t="s">
        <v>678</v>
      </c>
      <c r="E9593" t="s">
        <v>9</v>
      </c>
      <c r="F9593" t="s">
        <v>690</v>
      </c>
      <c r="G9593" t="s">
        <v>861</v>
      </c>
      <c r="H9593" s="9" t="s">
        <v>2518</v>
      </c>
      <c r="I9593" t="s">
        <v>1454</v>
      </c>
      <c r="J9593" s="20">
        <v>15</v>
      </c>
      <c r="K9593" s="20" t="s">
        <v>1465</v>
      </c>
      <c r="L9593" t="s">
        <v>1466</v>
      </c>
      <c r="M9593" s="20">
        <v>3.75</v>
      </c>
      <c r="N9593" s="20">
        <v>3.75</v>
      </c>
      <c r="AE9593">
        <f t="shared" si="149"/>
        <v>2007</v>
      </c>
    </row>
    <row r="9594" spans="1:31" x14ac:dyDescent="0.25">
      <c r="A9594" s="7">
        <v>9591</v>
      </c>
      <c r="B9594" s="8">
        <v>39277</v>
      </c>
      <c r="C9594" t="s">
        <v>3</v>
      </c>
      <c r="D9594" t="s">
        <v>791</v>
      </c>
      <c r="E9594" t="s">
        <v>9</v>
      </c>
      <c r="F9594" t="s">
        <v>805</v>
      </c>
      <c r="G9594" t="s">
        <v>377</v>
      </c>
      <c r="H9594" s="135" t="s">
        <v>1496</v>
      </c>
      <c r="I9594" t="s">
        <v>1454</v>
      </c>
      <c r="J9594" s="20">
        <v>22</v>
      </c>
      <c r="K9594" s="20" t="s">
        <v>9</v>
      </c>
      <c r="L9594" t="s">
        <v>1463</v>
      </c>
      <c r="M9594" s="20">
        <v>5.28</v>
      </c>
      <c r="N9594" s="20">
        <v>6.72</v>
      </c>
      <c r="AE9594">
        <f t="shared" si="149"/>
        <v>2007</v>
      </c>
    </row>
    <row r="9595" spans="1:31" x14ac:dyDescent="0.25">
      <c r="A9595" s="7">
        <v>9592</v>
      </c>
      <c r="B9595" s="8">
        <v>39277</v>
      </c>
      <c r="C9595" t="s">
        <v>3</v>
      </c>
      <c r="D9595" t="s">
        <v>779</v>
      </c>
      <c r="E9595" t="s">
        <v>9</v>
      </c>
      <c r="F9595" t="s">
        <v>833</v>
      </c>
      <c r="G9595" t="s">
        <v>870</v>
      </c>
      <c r="H9595" s="135" t="s">
        <v>1496</v>
      </c>
      <c r="I9595" t="s">
        <v>1454</v>
      </c>
      <c r="J9595" s="20">
        <v>43</v>
      </c>
      <c r="K9595" s="20" t="s">
        <v>3</v>
      </c>
      <c r="L9595" t="s">
        <v>1463</v>
      </c>
      <c r="M9595" s="20">
        <v>12.18</v>
      </c>
      <c r="N9595" s="20">
        <v>10.32</v>
      </c>
      <c r="AE9595">
        <f t="shared" si="149"/>
        <v>2007</v>
      </c>
    </row>
    <row r="9596" spans="1:31" x14ac:dyDescent="0.25">
      <c r="A9596" s="7">
        <v>9593</v>
      </c>
      <c r="B9596" s="8">
        <v>39277</v>
      </c>
      <c r="C9596" t="s">
        <v>3</v>
      </c>
      <c r="D9596" t="s">
        <v>856</v>
      </c>
      <c r="E9596" t="s">
        <v>9</v>
      </c>
      <c r="F9596" t="s">
        <v>805</v>
      </c>
      <c r="G9596" t="s">
        <v>648</v>
      </c>
      <c r="H9596" s="136" t="s">
        <v>1496</v>
      </c>
      <c r="I9596" t="s">
        <v>1454</v>
      </c>
      <c r="J9596" s="20">
        <v>28</v>
      </c>
      <c r="K9596" s="20" t="s">
        <v>3</v>
      </c>
      <c r="L9596" t="s">
        <v>1464</v>
      </c>
      <c r="M9596" s="20">
        <v>8.84</v>
      </c>
      <c r="N9596" s="20">
        <v>6.16</v>
      </c>
      <c r="AE9596">
        <f t="shared" si="149"/>
        <v>2007</v>
      </c>
    </row>
    <row r="9597" spans="1:31" x14ac:dyDescent="0.25">
      <c r="A9597" s="7">
        <v>9594</v>
      </c>
      <c r="B9597" s="8">
        <v>39277</v>
      </c>
      <c r="C9597" t="s">
        <v>3</v>
      </c>
      <c r="D9597" t="s">
        <v>879</v>
      </c>
      <c r="E9597" t="s">
        <v>9</v>
      </c>
      <c r="F9597" t="s">
        <v>869</v>
      </c>
      <c r="G9597" t="s">
        <v>648</v>
      </c>
      <c r="H9597" s="136" t="s">
        <v>1496</v>
      </c>
      <c r="I9597" t="s">
        <v>1454</v>
      </c>
      <c r="J9597" s="20">
        <v>30</v>
      </c>
      <c r="K9597" s="20" t="s">
        <v>9</v>
      </c>
      <c r="L9597" t="s">
        <v>1464</v>
      </c>
      <c r="M9597" s="20">
        <v>6.6</v>
      </c>
      <c r="N9597" s="20">
        <v>9.4</v>
      </c>
      <c r="AE9597">
        <f t="shared" si="149"/>
        <v>2007</v>
      </c>
    </row>
    <row r="9598" spans="1:31" x14ac:dyDescent="0.25">
      <c r="A9598" s="7">
        <v>9595</v>
      </c>
      <c r="B9598" s="8">
        <v>39277</v>
      </c>
      <c r="C9598" t="s">
        <v>3</v>
      </c>
      <c r="D9598" t="s">
        <v>796</v>
      </c>
      <c r="E9598" t="s">
        <v>9</v>
      </c>
      <c r="F9598" t="s">
        <v>287</v>
      </c>
      <c r="G9598" t="s">
        <v>861</v>
      </c>
      <c r="H9598" s="135" t="s">
        <v>1496</v>
      </c>
      <c r="I9598" t="s">
        <v>1455</v>
      </c>
      <c r="J9598" s="20">
        <v>38</v>
      </c>
      <c r="K9598" s="20" t="s">
        <v>9</v>
      </c>
      <c r="L9598" t="s">
        <v>1463</v>
      </c>
      <c r="M9598" s="20">
        <v>4.5599999999999996</v>
      </c>
      <c r="N9598" s="20">
        <v>5.44</v>
      </c>
      <c r="AE9598">
        <f t="shared" si="149"/>
        <v>2007</v>
      </c>
    </row>
    <row r="9599" spans="1:31" x14ac:dyDescent="0.25">
      <c r="A9599" s="7">
        <v>9596</v>
      </c>
      <c r="B9599" s="8">
        <v>39278</v>
      </c>
      <c r="C9599" t="s">
        <v>3</v>
      </c>
      <c r="D9599" t="s">
        <v>712</v>
      </c>
      <c r="E9599" t="s">
        <v>9</v>
      </c>
      <c r="F9599" t="s">
        <v>667</v>
      </c>
      <c r="G9599" t="s">
        <v>732</v>
      </c>
      <c r="H9599" s="135" t="s">
        <v>2279</v>
      </c>
      <c r="I9599" t="s">
        <v>1454</v>
      </c>
      <c r="J9599" s="20">
        <v>18</v>
      </c>
      <c r="K9599" s="20" t="s">
        <v>3</v>
      </c>
      <c r="L9599" t="s">
        <v>1463</v>
      </c>
      <c r="M9599" s="20">
        <v>5.68</v>
      </c>
      <c r="N9599" s="20">
        <v>4.32</v>
      </c>
      <c r="AE9599">
        <f t="shared" si="149"/>
        <v>2007</v>
      </c>
    </row>
    <row r="9600" spans="1:31" x14ac:dyDescent="0.25">
      <c r="A9600" s="7">
        <v>9597</v>
      </c>
      <c r="B9600" s="8">
        <v>39278</v>
      </c>
      <c r="C9600" t="s">
        <v>3</v>
      </c>
      <c r="D9600" t="s">
        <v>350</v>
      </c>
      <c r="E9600" t="s">
        <v>9</v>
      </c>
      <c r="F9600" t="s">
        <v>795</v>
      </c>
      <c r="G9600" t="s">
        <v>870</v>
      </c>
      <c r="H9600" s="136" t="s">
        <v>2519</v>
      </c>
      <c r="I9600" t="s">
        <v>1454</v>
      </c>
      <c r="J9600" s="20">
        <v>6</v>
      </c>
      <c r="K9600" s="20" t="s">
        <v>9</v>
      </c>
      <c r="L9600" t="s">
        <v>1463</v>
      </c>
      <c r="M9600" s="20">
        <v>1.44</v>
      </c>
      <c r="N9600" s="20">
        <v>2.56</v>
      </c>
      <c r="AE9600">
        <f t="shared" si="149"/>
        <v>2007</v>
      </c>
    </row>
    <row r="9601" spans="1:31" x14ac:dyDescent="0.25">
      <c r="A9601" s="7">
        <v>9598</v>
      </c>
      <c r="B9601" s="8">
        <v>39278</v>
      </c>
      <c r="C9601" t="s">
        <v>3</v>
      </c>
      <c r="D9601" t="s">
        <v>674</v>
      </c>
      <c r="E9601" t="s">
        <v>9</v>
      </c>
      <c r="F9601" t="s">
        <v>122</v>
      </c>
      <c r="G9601" t="s">
        <v>14</v>
      </c>
      <c r="H9601" s="135" t="s">
        <v>1496</v>
      </c>
      <c r="I9601" t="s">
        <v>1454</v>
      </c>
      <c r="J9601" s="20">
        <v>50</v>
      </c>
      <c r="K9601" s="20" t="s">
        <v>1465</v>
      </c>
      <c r="L9601" t="s">
        <v>1466</v>
      </c>
      <c r="M9601" s="20">
        <v>12.5</v>
      </c>
      <c r="N9601" s="20">
        <v>12.5</v>
      </c>
      <c r="AE9601">
        <f t="shared" si="149"/>
        <v>2007</v>
      </c>
    </row>
    <row r="9602" spans="1:31" x14ac:dyDescent="0.25">
      <c r="A9602" s="7">
        <v>9599</v>
      </c>
      <c r="B9602" s="8">
        <v>39278</v>
      </c>
      <c r="C9602" t="s">
        <v>3</v>
      </c>
      <c r="D9602" t="s">
        <v>43</v>
      </c>
      <c r="E9602" t="s">
        <v>9</v>
      </c>
      <c r="F9602" t="s">
        <v>667</v>
      </c>
      <c r="G9602" t="s">
        <v>11</v>
      </c>
      <c r="H9602" s="135" t="s">
        <v>1496</v>
      </c>
      <c r="I9602" t="s">
        <v>1454</v>
      </c>
      <c r="J9602" s="20">
        <v>29</v>
      </c>
      <c r="K9602" s="20" t="s">
        <v>1465</v>
      </c>
      <c r="L9602" t="s">
        <v>1466</v>
      </c>
      <c r="M9602" s="20">
        <v>7.25</v>
      </c>
      <c r="N9602" s="20">
        <v>7.25</v>
      </c>
      <c r="AE9602">
        <f t="shared" si="149"/>
        <v>2007</v>
      </c>
    </row>
    <row r="9603" spans="1:31" x14ac:dyDescent="0.25">
      <c r="A9603" s="7">
        <v>9600</v>
      </c>
      <c r="B9603" s="8">
        <v>39278</v>
      </c>
      <c r="C9603" t="s">
        <v>3</v>
      </c>
      <c r="D9603" t="s">
        <v>39</v>
      </c>
      <c r="E9603" t="s">
        <v>9</v>
      </c>
      <c r="F9603" t="s">
        <v>729</v>
      </c>
      <c r="G9603" t="s">
        <v>14</v>
      </c>
      <c r="H9603" s="135" t="s">
        <v>1496</v>
      </c>
      <c r="I9603" t="s">
        <v>1455</v>
      </c>
      <c r="J9603" s="20">
        <v>60</v>
      </c>
      <c r="K9603" s="20" t="s">
        <v>3</v>
      </c>
      <c r="L9603" t="s">
        <v>1464</v>
      </c>
      <c r="M9603" s="20">
        <v>8.9</v>
      </c>
      <c r="N9603" s="20">
        <v>6.6</v>
      </c>
      <c r="AE9603">
        <f t="shared" si="149"/>
        <v>2007</v>
      </c>
    </row>
    <row r="9604" spans="1:31" x14ac:dyDescent="0.25">
      <c r="A9604" s="7">
        <v>9601</v>
      </c>
      <c r="B9604" s="8">
        <v>39278</v>
      </c>
      <c r="C9604" t="s">
        <v>3</v>
      </c>
      <c r="D9604" t="s">
        <v>426</v>
      </c>
      <c r="E9604" t="s">
        <v>9</v>
      </c>
      <c r="F9604" t="s">
        <v>667</v>
      </c>
      <c r="G9604" t="s">
        <v>633</v>
      </c>
      <c r="H9604" s="135" t="s">
        <v>2257</v>
      </c>
      <c r="I9604" t="s">
        <v>1454</v>
      </c>
      <c r="J9604" s="20">
        <v>27</v>
      </c>
      <c r="K9604" s="20" t="s">
        <v>9</v>
      </c>
      <c r="L9604" t="s">
        <v>1464</v>
      </c>
      <c r="M9604" s="20">
        <v>5.9399999999999995</v>
      </c>
      <c r="N9604" s="20">
        <v>8.56</v>
      </c>
      <c r="AE9604">
        <f t="shared" ref="AE9604:AE9667" si="150">YEAR(B9604)</f>
        <v>2007</v>
      </c>
    </row>
    <row r="9605" spans="1:31" x14ac:dyDescent="0.25">
      <c r="A9605" s="7">
        <v>9602</v>
      </c>
      <c r="B9605" s="8">
        <v>39278</v>
      </c>
      <c r="C9605" t="s">
        <v>3</v>
      </c>
      <c r="D9605" t="s">
        <v>779</v>
      </c>
      <c r="E9605" t="s">
        <v>9</v>
      </c>
      <c r="F9605" t="s">
        <v>787</v>
      </c>
      <c r="G9605" t="s">
        <v>861</v>
      </c>
      <c r="H9605" s="135" t="s">
        <v>1496</v>
      </c>
      <c r="I9605" t="s">
        <v>1455</v>
      </c>
      <c r="J9605" s="20">
        <v>30</v>
      </c>
      <c r="K9605" s="20" t="s">
        <v>3</v>
      </c>
      <c r="L9605" t="s">
        <v>1463</v>
      </c>
      <c r="M9605" s="20">
        <v>4.4000000000000004</v>
      </c>
      <c r="N9605" s="20">
        <v>3.6</v>
      </c>
      <c r="AE9605">
        <f t="shared" si="150"/>
        <v>2007</v>
      </c>
    </row>
    <row r="9606" spans="1:31" x14ac:dyDescent="0.25">
      <c r="A9606" s="7">
        <v>9603</v>
      </c>
      <c r="B9606" s="8">
        <v>39279</v>
      </c>
      <c r="C9606" t="s">
        <v>3</v>
      </c>
      <c r="D9606" t="s">
        <v>796</v>
      </c>
      <c r="E9606" t="s">
        <v>9</v>
      </c>
      <c r="F9606" t="s">
        <v>469</v>
      </c>
      <c r="G9606" t="s">
        <v>870</v>
      </c>
      <c r="H9606" s="135" t="s">
        <v>1496</v>
      </c>
      <c r="I9606" t="s">
        <v>1454</v>
      </c>
      <c r="J9606" s="20">
        <v>20</v>
      </c>
      <c r="K9606" s="20" t="s">
        <v>1465</v>
      </c>
      <c r="L9606" t="s">
        <v>1466</v>
      </c>
      <c r="M9606" s="20">
        <v>5</v>
      </c>
      <c r="N9606" s="20">
        <v>5</v>
      </c>
      <c r="AE9606">
        <f t="shared" si="150"/>
        <v>2007</v>
      </c>
    </row>
    <row r="9607" spans="1:31" x14ac:dyDescent="0.25">
      <c r="A9607" s="7">
        <v>9604</v>
      </c>
      <c r="B9607" s="8">
        <v>39279</v>
      </c>
      <c r="C9607" t="s">
        <v>3</v>
      </c>
      <c r="D9607" t="s">
        <v>711</v>
      </c>
      <c r="E9607" t="s">
        <v>9</v>
      </c>
      <c r="F9607" t="s">
        <v>805</v>
      </c>
      <c r="G9607" t="s">
        <v>648</v>
      </c>
      <c r="H9607" s="136" t="s">
        <v>1496</v>
      </c>
      <c r="I9607" t="s">
        <v>1454</v>
      </c>
      <c r="J9607" s="20">
        <v>47</v>
      </c>
      <c r="K9607" s="20" t="s">
        <v>3</v>
      </c>
      <c r="L9607" t="s">
        <v>1464</v>
      </c>
      <c r="M9607" s="20">
        <v>14.16</v>
      </c>
      <c r="N9607" s="20">
        <v>10.34</v>
      </c>
      <c r="AE9607">
        <f t="shared" si="150"/>
        <v>2007</v>
      </c>
    </row>
    <row r="9608" spans="1:31" x14ac:dyDescent="0.25">
      <c r="A9608" s="7">
        <v>9605</v>
      </c>
      <c r="B9608" s="8">
        <v>39279</v>
      </c>
      <c r="C9608" t="s">
        <v>3</v>
      </c>
      <c r="D9608" t="s">
        <v>729</v>
      </c>
      <c r="E9608" t="s">
        <v>9</v>
      </c>
      <c r="F9608" t="s">
        <v>414</v>
      </c>
      <c r="G9608" t="s">
        <v>732</v>
      </c>
      <c r="H9608" s="135" t="s">
        <v>1496</v>
      </c>
      <c r="I9608" t="s">
        <v>1454</v>
      </c>
      <c r="J9608" s="20">
        <v>12</v>
      </c>
      <c r="K9608" s="20" t="s">
        <v>9</v>
      </c>
      <c r="L9608" t="s">
        <v>1464</v>
      </c>
      <c r="M9608" s="20">
        <v>2.64</v>
      </c>
      <c r="N9608" s="20">
        <v>4.3599999999999994</v>
      </c>
      <c r="AE9608">
        <f t="shared" si="150"/>
        <v>2007</v>
      </c>
    </row>
    <row r="9609" spans="1:31" x14ac:dyDescent="0.25">
      <c r="A9609" s="7">
        <v>9606</v>
      </c>
      <c r="B9609" s="8">
        <v>39279</v>
      </c>
      <c r="C9609" t="s">
        <v>3</v>
      </c>
      <c r="D9609" t="s">
        <v>112</v>
      </c>
      <c r="E9609" t="s">
        <v>9</v>
      </c>
      <c r="F9609" t="s">
        <v>395</v>
      </c>
      <c r="G9609" t="s">
        <v>861</v>
      </c>
      <c r="H9609" s="135" t="s">
        <v>2520</v>
      </c>
      <c r="I9609" t="s">
        <v>1454</v>
      </c>
      <c r="J9609" s="20">
        <v>60</v>
      </c>
      <c r="K9609" s="20" t="s">
        <v>9</v>
      </c>
      <c r="L9609" t="s">
        <v>1464</v>
      </c>
      <c r="M9609" s="20">
        <v>13.2</v>
      </c>
      <c r="N9609" s="20">
        <v>17.8</v>
      </c>
      <c r="AE9609">
        <f t="shared" si="150"/>
        <v>2007</v>
      </c>
    </row>
    <row r="9610" spans="1:31" x14ac:dyDescent="0.25">
      <c r="A9610" s="7">
        <v>9607</v>
      </c>
      <c r="B9610" s="8">
        <v>39280</v>
      </c>
      <c r="C9610" t="s">
        <v>3</v>
      </c>
      <c r="D9610" t="s">
        <v>789</v>
      </c>
      <c r="E9610" t="s">
        <v>9</v>
      </c>
      <c r="F9610" t="s">
        <v>795</v>
      </c>
      <c r="G9610" t="s">
        <v>377</v>
      </c>
      <c r="H9610" s="135" t="s">
        <v>1496</v>
      </c>
      <c r="I9610" t="s">
        <v>1454</v>
      </c>
      <c r="J9610" s="20">
        <v>45</v>
      </c>
      <c r="K9610" s="20" t="s">
        <v>1465</v>
      </c>
      <c r="L9610" t="s">
        <v>1466</v>
      </c>
      <c r="M9610" s="20">
        <v>11.25</v>
      </c>
      <c r="N9610" s="20">
        <v>11.25</v>
      </c>
      <c r="AE9610">
        <f t="shared" si="150"/>
        <v>2007</v>
      </c>
    </row>
    <row r="9611" spans="1:31" x14ac:dyDescent="0.25">
      <c r="A9611" s="7">
        <v>9608</v>
      </c>
      <c r="B9611" s="8">
        <v>39280</v>
      </c>
      <c r="C9611" t="s">
        <v>3</v>
      </c>
      <c r="D9611" t="s">
        <v>655</v>
      </c>
      <c r="E9611" t="s">
        <v>9</v>
      </c>
      <c r="F9611" t="s">
        <v>734</v>
      </c>
      <c r="G9611" t="s">
        <v>870</v>
      </c>
      <c r="H9611" s="135" t="s">
        <v>2521</v>
      </c>
      <c r="I9611" t="s">
        <v>1454</v>
      </c>
      <c r="J9611" s="20">
        <v>20</v>
      </c>
      <c r="K9611" s="20" t="s">
        <v>1465</v>
      </c>
      <c r="L9611" t="s">
        <v>1466</v>
      </c>
      <c r="M9611" s="20">
        <v>5</v>
      </c>
      <c r="N9611" s="20">
        <v>5</v>
      </c>
      <c r="AE9611">
        <f t="shared" si="150"/>
        <v>2007</v>
      </c>
    </row>
    <row r="9612" spans="1:31" x14ac:dyDescent="0.25">
      <c r="A9612" s="7">
        <v>9609</v>
      </c>
      <c r="B9612" s="8">
        <v>39280</v>
      </c>
      <c r="C9612" t="s">
        <v>3</v>
      </c>
      <c r="D9612" t="s">
        <v>789</v>
      </c>
      <c r="E9612" t="s">
        <v>9</v>
      </c>
      <c r="F9612" t="s">
        <v>667</v>
      </c>
      <c r="G9612" t="s">
        <v>648</v>
      </c>
      <c r="H9612" s="136" t="s">
        <v>1496</v>
      </c>
      <c r="I9612" t="s">
        <v>1454</v>
      </c>
      <c r="J9612" s="20">
        <v>16</v>
      </c>
      <c r="K9612" s="20" t="s">
        <v>9</v>
      </c>
      <c r="L9612" t="s">
        <v>1464</v>
      </c>
      <c r="M9612" s="20">
        <v>3.52</v>
      </c>
      <c r="N9612" s="20">
        <v>5.48</v>
      </c>
      <c r="AE9612">
        <f t="shared" si="150"/>
        <v>2007</v>
      </c>
    </row>
    <row r="9613" spans="1:31" x14ac:dyDescent="0.25">
      <c r="A9613" s="7">
        <v>9610</v>
      </c>
      <c r="B9613" s="8">
        <v>39280</v>
      </c>
      <c r="C9613" t="s">
        <v>3</v>
      </c>
      <c r="D9613" t="s">
        <v>885</v>
      </c>
      <c r="E9613" t="s">
        <v>9</v>
      </c>
      <c r="F9613" t="s">
        <v>886</v>
      </c>
      <c r="G9613" t="s">
        <v>648</v>
      </c>
      <c r="H9613" s="9" t="s">
        <v>1797</v>
      </c>
      <c r="I9613" t="s">
        <v>1455</v>
      </c>
      <c r="J9613" s="20">
        <v>38</v>
      </c>
      <c r="K9613" s="20" t="s">
        <v>3</v>
      </c>
      <c r="L9613" t="s">
        <v>1463</v>
      </c>
      <c r="M9613" s="20">
        <v>5.44</v>
      </c>
      <c r="N9613" s="20">
        <v>4.5599999999999996</v>
      </c>
      <c r="AE9613">
        <f t="shared" si="150"/>
        <v>2007</v>
      </c>
    </row>
    <row r="9614" spans="1:31" x14ac:dyDescent="0.25">
      <c r="A9614" s="7">
        <v>9611</v>
      </c>
      <c r="B9614" s="8">
        <v>39281</v>
      </c>
      <c r="C9614" t="s">
        <v>3</v>
      </c>
      <c r="D9614" t="s">
        <v>854</v>
      </c>
      <c r="E9614" t="s">
        <v>9</v>
      </c>
      <c r="F9614" t="s">
        <v>852</v>
      </c>
      <c r="G9614" t="s">
        <v>870</v>
      </c>
      <c r="H9614" s="9" t="s">
        <v>2522</v>
      </c>
      <c r="I9614" t="s">
        <v>1454</v>
      </c>
      <c r="J9614" s="20">
        <v>57</v>
      </c>
      <c r="K9614" s="20" t="s">
        <v>9</v>
      </c>
      <c r="L9614" t="s">
        <v>1464</v>
      </c>
      <c r="M9614" s="20">
        <v>12.54</v>
      </c>
      <c r="N9614" s="20">
        <v>16.96</v>
      </c>
      <c r="AE9614">
        <f t="shared" si="150"/>
        <v>2007</v>
      </c>
    </row>
    <row r="9615" spans="1:31" x14ac:dyDescent="0.25">
      <c r="A9615" s="7">
        <v>9612</v>
      </c>
      <c r="B9615" s="8">
        <v>39281</v>
      </c>
      <c r="C9615" t="s">
        <v>3</v>
      </c>
      <c r="D9615" t="s">
        <v>43</v>
      </c>
      <c r="E9615" t="s">
        <v>9</v>
      </c>
      <c r="F9615" t="s">
        <v>667</v>
      </c>
      <c r="G9615" t="s">
        <v>11</v>
      </c>
      <c r="H9615" s="135" t="s">
        <v>1496</v>
      </c>
      <c r="I9615" t="s">
        <v>1454</v>
      </c>
      <c r="J9615" s="20">
        <v>8</v>
      </c>
      <c r="K9615" s="20" t="s">
        <v>1465</v>
      </c>
      <c r="L9615" t="s">
        <v>1466</v>
      </c>
      <c r="M9615" s="20">
        <v>2</v>
      </c>
      <c r="N9615" s="20">
        <v>2</v>
      </c>
      <c r="AE9615">
        <f t="shared" si="150"/>
        <v>2007</v>
      </c>
    </row>
    <row r="9616" spans="1:31" x14ac:dyDescent="0.25">
      <c r="A9616" s="7">
        <v>9613</v>
      </c>
      <c r="B9616" s="8">
        <v>39282</v>
      </c>
      <c r="C9616" t="s">
        <v>3</v>
      </c>
      <c r="D9616" t="s">
        <v>791</v>
      </c>
      <c r="E9616" t="s">
        <v>9</v>
      </c>
      <c r="F9616" t="s">
        <v>184</v>
      </c>
      <c r="G9616" t="s">
        <v>732</v>
      </c>
      <c r="H9616" s="135" t="s">
        <v>2173</v>
      </c>
      <c r="I9616" t="s">
        <v>1454</v>
      </c>
      <c r="J9616" s="20">
        <v>12</v>
      </c>
      <c r="K9616" s="20" t="s">
        <v>1465</v>
      </c>
      <c r="L9616" t="s">
        <v>1466</v>
      </c>
      <c r="M9616" s="20">
        <v>3</v>
      </c>
      <c r="N9616" s="20">
        <v>3</v>
      </c>
      <c r="AE9616">
        <f t="shared" si="150"/>
        <v>2007</v>
      </c>
    </row>
    <row r="9617" spans="1:31" x14ac:dyDescent="0.25">
      <c r="A9617" s="7">
        <v>9614</v>
      </c>
      <c r="B9617" s="8">
        <v>39282</v>
      </c>
      <c r="C9617" t="s">
        <v>3</v>
      </c>
      <c r="D9617" t="s">
        <v>830</v>
      </c>
      <c r="E9617" t="s">
        <v>9</v>
      </c>
      <c r="F9617" t="s">
        <v>767</v>
      </c>
      <c r="G9617" t="s">
        <v>870</v>
      </c>
      <c r="H9617" s="135" t="s">
        <v>2497</v>
      </c>
      <c r="I9617" t="s">
        <v>1454</v>
      </c>
      <c r="J9617" s="20">
        <v>35</v>
      </c>
      <c r="K9617" s="20" t="s">
        <v>3</v>
      </c>
      <c r="L9617" t="s">
        <v>1463</v>
      </c>
      <c r="M9617" s="20">
        <v>10.1</v>
      </c>
      <c r="N9617" s="20">
        <v>8.4</v>
      </c>
      <c r="AE9617">
        <f t="shared" si="150"/>
        <v>2007</v>
      </c>
    </row>
    <row r="9618" spans="1:31" x14ac:dyDescent="0.25">
      <c r="A9618" s="7">
        <v>9615</v>
      </c>
      <c r="B9618" s="8">
        <v>39282</v>
      </c>
      <c r="C9618" t="s">
        <v>3</v>
      </c>
      <c r="D9618" t="s">
        <v>756</v>
      </c>
      <c r="E9618" t="s">
        <v>9</v>
      </c>
      <c r="F9618" t="s">
        <v>563</v>
      </c>
      <c r="G9618" t="s">
        <v>870</v>
      </c>
      <c r="H9618" s="135" t="s">
        <v>2523</v>
      </c>
      <c r="I9618" t="s">
        <v>1454</v>
      </c>
      <c r="J9618" s="20">
        <v>10</v>
      </c>
      <c r="K9618" s="20" t="s">
        <v>9</v>
      </c>
      <c r="L9618" t="s">
        <v>1464</v>
      </c>
      <c r="M9618" s="20">
        <v>2.2000000000000002</v>
      </c>
      <c r="N9618" s="20">
        <v>3.8</v>
      </c>
      <c r="AE9618">
        <f t="shared" si="150"/>
        <v>2007</v>
      </c>
    </row>
    <row r="9619" spans="1:31" x14ac:dyDescent="0.25">
      <c r="A9619" s="7">
        <v>9616</v>
      </c>
      <c r="B9619" s="8">
        <v>39283</v>
      </c>
      <c r="C9619" t="s">
        <v>3</v>
      </c>
      <c r="D9619" t="s">
        <v>859</v>
      </c>
      <c r="E9619" t="s">
        <v>9</v>
      </c>
      <c r="F9619" t="s">
        <v>331</v>
      </c>
      <c r="G9619" t="s">
        <v>377</v>
      </c>
      <c r="H9619" s="135" t="s">
        <v>1596</v>
      </c>
      <c r="I9619" t="s">
        <v>1454</v>
      </c>
      <c r="J9619" s="20">
        <v>17</v>
      </c>
      <c r="K9619" s="20" t="s">
        <v>3</v>
      </c>
      <c r="L9619" t="s">
        <v>1464</v>
      </c>
      <c r="M9619" s="20">
        <v>5.76</v>
      </c>
      <c r="N9619" s="20">
        <v>3.74</v>
      </c>
      <c r="AE9619">
        <f t="shared" si="150"/>
        <v>2007</v>
      </c>
    </row>
    <row r="9620" spans="1:31" x14ac:dyDescent="0.25">
      <c r="A9620" s="7">
        <v>9617</v>
      </c>
      <c r="B9620" s="8">
        <v>39283</v>
      </c>
      <c r="C9620" t="s">
        <v>3</v>
      </c>
      <c r="D9620" t="s">
        <v>789</v>
      </c>
      <c r="E9620" t="s">
        <v>9</v>
      </c>
      <c r="F9620" t="s">
        <v>874</v>
      </c>
      <c r="G9620" t="s">
        <v>870</v>
      </c>
      <c r="H9620" s="135" t="s">
        <v>1496</v>
      </c>
      <c r="I9620" t="s">
        <v>1454</v>
      </c>
      <c r="J9620" s="20">
        <v>40</v>
      </c>
      <c r="K9620" s="20" t="s">
        <v>9</v>
      </c>
      <c r="L9620" t="s">
        <v>1463</v>
      </c>
      <c r="M9620" s="20">
        <v>9.6</v>
      </c>
      <c r="N9620" s="20">
        <v>11.4</v>
      </c>
      <c r="AE9620">
        <f t="shared" si="150"/>
        <v>2007</v>
      </c>
    </row>
    <row r="9621" spans="1:31" x14ac:dyDescent="0.25">
      <c r="A9621" s="7">
        <v>9618</v>
      </c>
      <c r="B9621" s="8">
        <v>39283</v>
      </c>
      <c r="C9621" t="s">
        <v>3</v>
      </c>
      <c r="D9621" t="s">
        <v>708</v>
      </c>
      <c r="E9621" t="s">
        <v>9</v>
      </c>
      <c r="F9621" t="s">
        <v>690</v>
      </c>
      <c r="G9621" t="s">
        <v>648</v>
      </c>
      <c r="H9621" s="135" t="s">
        <v>2470</v>
      </c>
      <c r="I9621" t="s">
        <v>1454</v>
      </c>
      <c r="J9621" s="20">
        <v>30</v>
      </c>
      <c r="K9621" s="20" t="s">
        <v>9</v>
      </c>
      <c r="L9621" t="s">
        <v>1463</v>
      </c>
      <c r="M9621" s="20">
        <v>7.2</v>
      </c>
      <c r="N9621" s="20">
        <v>8.8000000000000007</v>
      </c>
      <c r="AE9621">
        <f t="shared" si="150"/>
        <v>2007</v>
      </c>
    </row>
    <row r="9622" spans="1:31" x14ac:dyDescent="0.25">
      <c r="A9622" s="7">
        <v>9619</v>
      </c>
      <c r="B9622" s="8">
        <v>39283</v>
      </c>
      <c r="C9622" t="s">
        <v>3</v>
      </c>
      <c r="D9622" t="s">
        <v>287</v>
      </c>
      <c r="E9622" t="s">
        <v>9</v>
      </c>
      <c r="F9622" t="s">
        <v>867</v>
      </c>
      <c r="G9622" t="s">
        <v>648</v>
      </c>
      <c r="H9622" s="135" t="s">
        <v>1810</v>
      </c>
      <c r="I9622" t="s">
        <v>1454</v>
      </c>
      <c r="J9622" s="20">
        <v>20</v>
      </c>
      <c r="K9622" s="20" t="s">
        <v>9</v>
      </c>
      <c r="L9622" t="s">
        <v>1463</v>
      </c>
      <c r="M9622" s="20">
        <v>4.8</v>
      </c>
      <c r="N9622" s="20">
        <v>6.2</v>
      </c>
      <c r="AE9622">
        <f t="shared" si="150"/>
        <v>2007</v>
      </c>
    </row>
    <row r="9623" spans="1:31" x14ac:dyDescent="0.25">
      <c r="A9623" s="7">
        <v>9620</v>
      </c>
      <c r="B9623" s="8">
        <v>39284</v>
      </c>
      <c r="C9623" t="s">
        <v>3</v>
      </c>
      <c r="D9623" t="s">
        <v>669</v>
      </c>
      <c r="E9623" t="s">
        <v>9</v>
      </c>
      <c r="F9623" t="s">
        <v>667</v>
      </c>
      <c r="G9623" t="s">
        <v>648</v>
      </c>
      <c r="H9623" s="135" t="s">
        <v>1790</v>
      </c>
      <c r="I9623" t="s">
        <v>1454</v>
      </c>
      <c r="J9623" s="20">
        <v>40</v>
      </c>
      <c r="K9623" s="20" t="s">
        <v>3</v>
      </c>
      <c r="L9623" t="s">
        <v>1464</v>
      </c>
      <c r="M9623" s="20">
        <v>12.2</v>
      </c>
      <c r="N9623" s="20">
        <v>8.8000000000000007</v>
      </c>
      <c r="AE9623">
        <f t="shared" si="150"/>
        <v>2007</v>
      </c>
    </row>
    <row r="9624" spans="1:31" x14ac:dyDescent="0.25">
      <c r="A9624" s="7">
        <v>9621</v>
      </c>
      <c r="B9624" s="8">
        <v>39284</v>
      </c>
      <c r="C9624" t="s">
        <v>3</v>
      </c>
      <c r="D9624" t="s">
        <v>104</v>
      </c>
      <c r="E9624" t="s">
        <v>9</v>
      </c>
      <c r="F9624" t="s">
        <v>687</v>
      </c>
      <c r="G9624" t="s">
        <v>633</v>
      </c>
      <c r="H9624" s="135" t="s">
        <v>2524</v>
      </c>
      <c r="I9624" t="s">
        <v>1454</v>
      </c>
      <c r="J9624" s="20">
        <v>32</v>
      </c>
      <c r="K9624" s="20" t="s">
        <v>9</v>
      </c>
      <c r="L9624" t="s">
        <v>1464</v>
      </c>
      <c r="M9624" s="20">
        <v>7.04</v>
      </c>
      <c r="N9624" s="20">
        <v>9.9600000000000009</v>
      </c>
      <c r="AE9624">
        <f t="shared" si="150"/>
        <v>2007</v>
      </c>
    </row>
    <row r="9625" spans="1:31" x14ac:dyDescent="0.25">
      <c r="A9625" s="7">
        <v>9622</v>
      </c>
      <c r="B9625" s="8">
        <v>39284</v>
      </c>
      <c r="C9625" t="s">
        <v>3</v>
      </c>
      <c r="D9625" t="s">
        <v>287</v>
      </c>
      <c r="E9625" t="s">
        <v>9</v>
      </c>
      <c r="F9625" t="s">
        <v>414</v>
      </c>
      <c r="G9625" t="s">
        <v>732</v>
      </c>
      <c r="H9625" s="135" t="s">
        <v>1496</v>
      </c>
      <c r="I9625" t="s">
        <v>1454</v>
      </c>
      <c r="J9625" s="20">
        <v>5</v>
      </c>
      <c r="K9625" s="20" t="s">
        <v>3</v>
      </c>
      <c r="L9625" t="s">
        <v>1464</v>
      </c>
      <c r="M9625" s="20">
        <v>2.4</v>
      </c>
      <c r="N9625" s="20">
        <v>1.1000000000000001</v>
      </c>
      <c r="AE9625">
        <f t="shared" si="150"/>
        <v>2007</v>
      </c>
    </row>
    <row r="9626" spans="1:31" x14ac:dyDescent="0.25">
      <c r="A9626" s="7">
        <v>9623</v>
      </c>
      <c r="B9626" s="8">
        <v>39285</v>
      </c>
      <c r="C9626" t="s">
        <v>3</v>
      </c>
      <c r="D9626" t="s">
        <v>543</v>
      </c>
      <c r="E9626" t="s">
        <v>9</v>
      </c>
      <c r="F9626" t="s">
        <v>521</v>
      </c>
      <c r="G9626" t="s">
        <v>870</v>
      </c>
      <c r="H9626" s="135" t="s">
        <v>2525</v>
      </c>
      <c r="I9626" t="s">
        <v>1454</v>
      </c>
      <c r="J9626" s="20">
        <v>12</v>
      </c>
      <c r="K9626" s="20" t="s">
        <v>3</v>
      </c>
      <c r="L9626" t="s">
        <v>1463</v>
      </c>
      <c r="M9626" s="20">
        <v>4.12</v>
      </c>
      <c r="N9626" s="20">
        <v>2.88</v>
      </c>
      <c r="AE9626">
        <f t="shared" si="150"/>
        <v>2007</v>
      </c>
    </row>
    <row r="9627" spans="1:31" x14ac:dyDescent="0.25">
      <c r="A9627" s="7">
        <v>9624</v>
      </c>
      <c r="B9627" s="8">
        <v>39285</v>
      </c>
      <c r="C9627" t="s">
        <v>3</v>
      </c>
      <c r="D9627" t="s">
        <v>889</v>
      </c>
      <c r="E9627" t="s">
        <v>9</v>
      </c>
      <c r="F9627" t="s">
        <v>25</v>
      </c>
      <c r="G9627" t="s">
        <v>14</v>
      </c>
      <c r="H9627" s="135" t="s">
        <v>1496</v>
      </c>
      <c r="I9627" t="s">
        <v>1458</v>
      </c>
      <c r="J9627" s="20">
        <v>13</v>
      </c>
      <c r="K9627" s="20" t="s">
        <v>1465</v>
      </c>
      <c r="L9627" t="s">
        <v>1466</v>
      </c>
      <c r="M9627" s="20">
        <v>30</v>
      </c>
      <c r="N9627" s="20">
        <v>10</v>
      </c>
      <c r="AE9627">
        <f t="shared" si="150"/>
        <v>2007</v>
      </c>
    </row>
    <row r="9628" spans="1:31" x14ac:dyDescent="0.25">
      <c r="A9628" s="7">
        <v>9625</v>
      </c>
      <c r="B9628" s="8">
        <v>39285</v>
      </c>
      <c r="C9628" t="s">
        <v>3</v>
      </c>
      <c r="D9628" t="s">
        <v>789</v>
      </c>
      <c r="E9628" t="s">
        <v>9</v>
      </c>
      <c r="F9628" t="s">
        <v>869</v>
      </c>
      <c r="G9628" t="s">
        <v>870</v>
      </c>
      <c r="H9628" s="135" t="s">
        <v>1496</v>
      </c>
      <c r="I9628" t="s">
        <v>1454</v>
      </c>
      <c r="J9628" s="20">
        <v>30</v>
      </c>
      <c r="K9628" s="20" t="s">
        <v>9</v>
      </c>
      <c r="L9628" t="s">
        <v>1464</v>
      </c>
      <c r="M9628" s="20">
        <v>6.6</v>
      </c>
      <c r="N9628" s="20">
        <v>9.4</v>
      </c>
      <c r="AE9628">
        <f t="shared" si="150"/>
        <v>2007</v>
      </c>
    </row>
    <row r="9629" spans="1:31" x14ac:dyDescent="0.25">
      <c r="A9629" s="7">
        <v>9626</v>
      </c>
      <c r="B9629" s="8">
        <v>39285</v>
      </c>
      <c r="C9629" t="s">
        <v>3</v>
      </c>
      <c r="D9629" t="s">
        <v>796</v>
      </c>
      <c r="E9629" t="s">
        <v>9</v>
      </c>
      <c r="F9629" t="s">
        <v>66</v>
      </c>
      <c r="G9629" t="s">
        <v>861</v>
      </c>
      <c r="H9629" s="135" t="s">
        <v>2520</v>
      </c>
      <c r="I9629" t="s">
        <v>1454</v>
      </c>
      <c r="J9629" s="20">
        <v>36</v>
      </c>
      <c r="K9629" s="20" t="s">
        <v>9</v>
      </c>
      <c r="L9629" t="s">
        <v>1463</v>
      </c>
      <c r="M9629" s="20">
        <v>8.64</v>
      </c>
      <c r="N9629" s="20">
        <v>10.36</v>
      </c>
      <c r="AE9629">
        <f t="shared" si="150"/>
        <v>2007</v>
      </c>
    </row>
    <row r="9630" spans="1:31" x14ac:dyDescent="0.25">
      <c r="A9630" s="7">
        <v>9627</v>
      </c>
      <c r="B9630" s="8">
        <v>39285</v>
      </c>
      <c r="C9630" t="s">
        <v>3</v>
      </c>
      <c r="D9630" t="s">
        <v>557</v>
      </c>
      <c r="E9630" t="s">
        <v>9</v>
      </c>
      <c r="F9630" t="s">
        <v>727</v>
      </c>
      <c r="G9630" t="s">
        <v>861</v>
      </c>
      <c r="H9630" s="9" t="s">
        <v>2526</v>
      </c>
      <c r="I9630" t="s">
        <v>1454</v>
      </c>
      <c r="J9630" s="20">
        <v>45</v>
      </c>
      <c r="K9630" s="20" t="s">
        <v>1465</v>
      </c>
      <c r="L9630" t="s">
        <v>1466</v>
      </c>
      <c r="M9630" s="20">
        <v>11.25</v>
      </c>
      <c r="N9630" s="20">
        <v>11.25</v>
      </c>
      <c r="AE9630">
        <f t="shared" si="150"/>
        <v>2007</v>
      </c>
    </row>
    <row r="9631" spans="1:31" x14ac:dyDescent="0.25">
      <c r="A9631" s="7">
        <v>9628</v>
      </c>
      <c r="B9631" s="8">
        <v>39285</v>
      </c>
      <c r="C9631" t="s">
        <v>3</v>
      </c>
      <c r="D9631" t="s">
        <v>273</v>
      </c>
      <c r="E9631" t="s">
        <v>9</v>
      </c>
      <c r="F9631" t="s">
        <v>55</v>
      </c>
      <c r="G9631" t="s">
        <v>861</v>
      </c>
      <c r="H9631" s="9" t="s">
        <v>2527</v>
      </c>
      <c r="I9631" t="s">
        <v>1454</v>
      </c>
      <c r="J9631" s="20">
        <v>31</v>
      </c>
      <c r="K9631" s="20" t="s">
        <v>9</v>
      </c>
      <c r="L9631" t="s">
        <v>1463</v>
      </c>
      <c r="M9631" s="20">
        <v>7.44</v>
      </c>
      <c r="N9631" s="20">
        <v>9.06</v>
      </c>
      <c r="AE9631">
        <f t="shared" si="150"/>
        <v>2007</v>
      </c>
    </row>
    <row r="9632" spans="1:31" x14ac:dyDescent="0.25">
      <c r="A9632" s="7">
        <v>9629</v>
      </c>
      <c r="B9632" s="8">
        <v>39286</v>
      </c>
      <c r="C9632" t="s">
        <v>3</v>
      </c>
      <c r="D9632" t="s">
        <v>729</v>
      </c>
      <c r="E9632" t="s">
        <v>9</v>
      </c>
      <c r="F9632" t="s">
        <v>469</v>
      </c>
      <c r="G9632" t="s">
        <v>569</v>
      </c>
      <c r="H9632" s="135" t="s">
        <v>1496</v>
      </c>
      <c r="I9632" t="s">
        <v>1454</v>
      </c>
      <c r="J9632" s="20">
        <v>12</v>
      </c>
      <c r="K9632" s="20" t="s">
        <v>9</v>
      </c>
      <c r="L9632" t="s">
        <v>1464</v>
      </c>
      <c r="M9632" s="20">
        <v>2.64</v>
      </c>
      <c r="N9632" s="20">
        <v>4.3599999999999994</v>
      </c>
      <c r="AE9632">
        <f t="shared" si="150"/>
        <v>2007</v>
      </c>
    </row>
    <row r="9633" spans="1:31" x14ac:dyDescent="0.25">
      <c r="A9633" s="7">
        <v>9630</v>
      </c>
      <c r="B9633" s="8">
        <v>39286</v>
      </c>
      <c r="C9633" t="s">
        <v>3</v>
      </c>
      <c r="D9633" t="s">
        <v>427</v>
      </c>
      <c r="E9633" t="s">
        <v>9</v>
      </c>
      <c r="F9633" t="s">
        <v>521</v>
      </c>
      <c r="G9633" t="s">
        <v>870</v>
      </c>
      <c r="H9633" s="135" t="s">
        <v>2523</v>
      </c>
      <c r="I9633" t="s">
        <v>1455</v>
      </c>
      <c r="J9633" s="20">
        <v>29</v>
      </c>
      <c r="K9633" s="20" t="s">
        <v>3</v>
      </c>
      <c r="L9633" t="s">
        <v>1463</v>
      </c>
      <c r="M9633" s="20">
        <v>4.2699999999999996</v>
      </c>
      <c r="N9633" s="20">
        <v>3.48</v>
      </c>
      <c r="AE9633">
        <f t="shared" si="150"/>
        <v>2007</v>
      </c>
    </row>
    <row r="9634" spans="1:31" x14ac:dyDescent="0.25">
      <c r="A9634" s="7">
        <v>9631</v>
      </c>
      <c r="B9634" s="8">
        <v>39286</v>
      </c>
      <c r="C9634" t="s">
        <v>3</v>
      </c>
      <c r="D9634" t="s">
        <v>27</v>
      </c>
      <c r="E9634" t="s">
        <v>9</v>
      </c>
      <c r="F9634" t="s">
        <v>427</v>
      </c>
      <c r="G9634" t="s">
        <v>17</v>
      </c>
      <c r="H9634" s="135" t="s">
        <v>1496</v>
      </c>
      <c r="I9634" t="s">
        <v>1454</v>
      </c>
      <c r="J9634" s="20">
        <v>9</v>
      </c>
      <c r="K9634" s="20" t="s">
        <v>3</v>
      </c>
      <c r="L9634" t="s">
        <v>1464</v>
      </c>
      <c r="M9634" s="20">
        <v>3.52</v>
      </c>
      <c r="N9634" s="20">
        <v>1.98</v>
      </c>
      <c r="AE9634">
        <f t="shared" si="150"/>
        <v>2007</v>
      </c>
    </row>
    <row r="9635" spans="1:31" x14ac:dyDescent="0.25">
      <c r="A9635" s="7">
        <v>9632</v>
      </c>
      <c r="B9635" s="8">
        <v>39286</v>
      </c>
      <c r="C9635" t="s">
        <v>3</v>
      </c>
      <c r="D9635" t="s">
        <v>729</v>
      </c>
      <c r="E9635" t="s">
        <v>9</v>
      </c>
      <c r="F9635" t="s">
        <v>118</v>
      </c>
      <c r="G9635" t="s">
        <v>24</v>
      </c>
      <c r="H9635" s="136" t="s">
        <v>1496</v>
      </c>
      <c r="I9635" t="s">
        <v>1454</v>
      </c>
      <c r="J9635" s="20">
        <v>16</v>
      </c>
      <c r="K9635" s="20" t="s">
        <v>1465</v>
      </c>
      <c r="L9635" t="s">
        <v>1466</v>
      </c>
      <c r="M9635" s="20">
        <v>4</v>
      </c>
      <c r="N9635" s="20">
        <v>4</v>
      </c>
      <c r="AE9635">
        <f t="shared" si="150"/>
        <v>2007</v>
      </c>
    </row>
    <row r="9636" spans="1:31" x14ac:dyDescent="0.25">
      <c r="A9636" s="7">
        <v>9633</v>
      </c>
      <c r="B9636" s="8">
        <v>39287</v>
      </c>
      <c r="C9636" t="s">
        <v>3</v>
      </c>
      <c r="D9636" t="s">
        <v>563</v>
      </c>
      <c r="E9636" t="s">
        <v>9</v>
      </c>
      <c r="F9636" t="s">
        <v>890</v>
      </c>
      <c r="G9636" t="s">
        <v>732</v>
      </c>
      <c r="H9636" s="135" t="s">
        <v>2528</v>
      </c>
      <c r="I9636" t="s">
        <v>1458</v>
      </c>
      <c r="J9636" s="20">
        <v>15</v>
      </c>
      <c r="K9636" s="20" t="s">
        <v>1465</v>
      </c>
      <c r="L9636" t="s">
        <v>1466</v>
      </c>
      <c r="M9636" s="20">
        <v>10</v>
      </c>
      <c r="N9636" s="20">
        <v>30</v>
      </c>
      <c r="AE9636">
        <f t="shared" si="150"/>
        <v>2007</v>
      </c>
    </row>
    <row r="9637" spans="1:31" x14ac:dyDescent="0.25">
      <c r="A9637" s="7">
        <v>9634</v>
      </c>
      <c r="B9637" s="8">
        <v>39288</v>
      </c>
      <c r="C9637" t="s">
        <v>3</v>
      </c>
      <c r="D9637" t="s">
        <v>868</v>
      </c>
      <c r="E9637" t="s">
        <v>9</v>
      </c>
      <c r="F9637" t="s">
        <v>880</v>
      </c>
      <c r="G9637" t="s">
        <v>732</v>
      </c>
      <c r="H9637" s="135" t="s">
        <v>2283</v>
      </c>
      <c r="I9637" t="s">
        <v>1454</v>
      </c>
      <c r="J9637" s="20">
        <v>22</v>
      </c>
      <c r="K9637" s="20" t="s">
        <v>3</v>
      </c>
      <c r="L9637" t="s">
        <v>1464</v>
      </c>
      <c r="M9637" s="20">
        <v>7.16</v>
      </c>
      <c r="N9637" s="20">
        <v>4.84</v>
      </c>
      <c r="AE9637">
        <f t="shared" si="150"/>
        <v>2007</v>
      </c>
    </row>
    <row r="9638" spans="1:31" x14ac:dyDescent="0.25">
      <c r="A9638" s="7">
        <v>9635</v>
      </c>
      <c r="B9638" s="8">
        <v>39288</v>
      </c>
      <c r="C9638" t="s">
        <v>3</v>
      </c>
      <c r="D9638" t="s">
        <v>791</v>
      </c>
      <c r="E9638" t="s">
        <v>9</v>
      </c>
      <c r="F9638" t="s">
        <v>805</v>
      </c>
      <c r="G9638" t="s">
        <v>377</v>
      </c>
      <c r="H9638" s="135" t="s">
        <v>1496</v>
      </c>
      <c r="I9638" t="s">
        <v>1454</v>
      </c>
      <c r="J9638" s="20">
        <v>36</v>
      </c>
      <c r="K9638" s="20" t="s">
        <v>9</v>
      </c>
      <c r="L9638" t="s">
        <v>1463</v>
      </c>
      <c r="M9638" s="20">
        <v>8.64</v>
      </c>
      <c r="N9638" s="20">
        <v>10.36</v>
      </c>
      <c r="AE9638">
        <f t="shared" si="150"/>
        <v>2007</v>
      </c>
    </row>
    <row r="9639" spans="1:31" x14ac:dyDescent="0.25">
      <c r="A9639" s="7">
        <v>9636</v>
      </c>
      <c r="B9639" s="8">
        <v>39290</v>
      </c>
      <c r="C9639" t="s">
        <v>3</v>
      </c>
      <c r="D9639" t="s">
        <v>891</v>
      </c>
      <c r="E9639" t="s">
        <v>9</v>
      </c>
      <c r="F9639" t="s">
        <v>112</v>
      </c>
      <c r="G9639" t="s">
        <v>861</v>
      </c>
      <c r="H9639" s="135" t="s">
        <v>1693</v>
      </c>
      <c r="I9639" t="s">
        <v>1458</v>
      </c>
      <c r="J9639" s="20">
        <v>8</v>
      </c>
      <c r="K9639" s="20" t="s">
        <v>3</v>
      </c>
      <c r="L9639" t="s">
        <v>1464</v>
      </c>
      <c r="M9639" s="20">
        <v>30</v>
      </c>
      <c r="N9639" s="20">
        <v>10</v>
      </c>
      <c r="AE9639">
        <f t="shared" si="150"/>
        <v>2007</v>
      </c>
    </row>
    <row r="9640" spans="1:31" x14ac:dyDescent="0.25">
      <c r="A9640" s="7">
        <v>9637</v>
      </c>
      <c r="B9640" s="8">
        <v>39290</v>
      </c>
      <c r="C9640" t="s">
        <v>3</v>
      </c>
      <c r="D9640" t="s">
        <v>789</v>
      </c>
      <c r="E9640" t="s">
        <v>9</v>
      </c>
      <c r="F9640" t="s">
        <v>878</v>
      </c>
      <c r="G9640" t="s">
        <v>732</v>
      </c>
      <c r="H9640" s="136" t="s">
        <v>2199</v>
      </c>
      <c r="I9640" t="s">
        <v>1454</v>
      </c>
      <c r="J9640" s="20">
        <v>24</v>
      </c>
      <c r="K9640" s="20" t="s">
        <v>9</v>
      </c>
      <c r="L9640" t="s">
        <v>1464</v>
      </c>
      <c r="M9640" s="20">
        <v>5.28</v>
      </c>
      <c r="N9640" s="20">
        <v>7.72</v>
      </c>
      <c r="AE9640">
        <f t="shared" si="150"/>
        <v>2007</v>
      </c>
    </row>
    <row r="9641" spans="1:31" x14ac:dyDescent="0.25">
      <c r="A9641" s="7">
        <v>9638</v>
      </c>
      <c r="B9641" s="8">
        <v>39290</v>
      </c>
      <c r="C9641" t="s">
        <v>3</v>
      </c>
      <c r="D9641" t="s">
        <v>892</v>
      </c>
      <c r="E9641" t="s">
        <v>9</v>
      </c>
      <c r="F9641" t="s">
        <v>880</v>
      </c>
      <c r="G9641" t="s">
        <v>714</v>
      </c>
      <c r="H9641" s="135" t="s">
        <v>2100</v>
      </c>
      <c r="I9641" t="s">
        <v>1454</v>
      </c>
      <c r="J9641" s="20">
        <v>25</v>
      </c>
      <c r="K9641" s="20" t="s">
        <v>9</v>
      </c>
      <c r="L9641" t="s">
        <v>1463</v>
      </c>
      <c r="M9641" s="20">
        <v>6</v>
      </c>
      <c r="N9641" s="20">
        <v>7.5</v>
      </c>
      <c r="AE9641">
        <f t="shared" si="150"/>
        <v>2007</v>
      </c>
    </row>
    <row r="9642" spans="1:31" x14ac:dyDescent="0.25">
      <c r="A9642" s="7">
        <v>9639</v>
      </c>
      <c r="B9642" s="8">
        <v>39290</v>
      </c>
      <c r="C9642" t="s">
        <v>3</v>
      </c>
      <c r="D9642" t="s">
        <v>893</v>
      </c>
      <c r="E9642" t="s">
        <v>9</v>
      </c>
      <c r="F9642" t="s">
        <v>787</v>
      </c>
      <c r="G9642" t="s">
        <v>714</v>
      </c>
      <c r="H9642" s="135" t="s">
        <v>1998</v>
      </c>
      <c r="I9642" t="s">
        <v>1458</v>
      </c>
      <c r="J9642" s="20">
        <v>12</v>
      </c>
      <c r="K9642" s="20" t="s">
        <v>3</v>
      </c>
      <c r="L9642" t="s">
        <v>1464</v>
      </c>
      <c r="M9642" s="20">
        <v>30</v>
      </c>
      <c r="N9642" s="20">
        <v>10</v>
      </c>
      <c r="AE9642">
        <f t="shared" si="150"/>
        <v>2007</v>
      </c>
    </row>
    <row r="9643" spans="1:31" x14ac:dyDescent="0.25">
      <c r="A9643" s="7">
        <v>9640</v>
      </c>
      <c r="B9643" s="8">
        <v>39290</v>
      </c>
      <c r="C9643" t="s">
        <v>3</v>
      </c>
      <c r="D9643" t="s">
        <v>894</v>
      </c>
      <c r="E9643" t="s">
        <v>9</v>
      </c>
      <c r="F9643" t="s">
        <v>677</v>
      </c>
      <c r="G9643" t="s">
        <v>648</v>
      </c>
      <c r="H9643" s="135" t="s">
        <v>2321</v>
      </c>
      <c r="I9643" t="s">
        <v>1458</v>
      </c>
      <c r="J9643" s="20">
        <v>9</v>
      </c>
      <c r="K9643" s="20" t="s">
        <v>9</v>
      </c>
      <c r="L9643" t="s">
        <v>1464</v>
      </c>
      <c r="M9643" s="20">
        <v>30</v>
      </c>
      <c r="N9643" s="20">
        <v>10</v>
      </c>
      <c r="AE9643">
        <f t="shared" si="150"/>
        <v>2007</v>
      </c>
    </row>
    <row r="9644" spans="1:31" x14ac:dyDescent="0.25">
      <c r="A9644" s="7">
        <v>9641</v>
      </c>
      <c r="B9644" s="8">
        <v>39290</v>
      </c>
      <c r="C9644" t="s">
        <v>3</v>
      </c>
      <c r="D9644" t="s">
        <v>617</v>
      </c>
      <c r="E9644" t="s">
        <v>9</v>
      </c>
      <c r="F9644" t="s">
        <v>856</v>
      </c>
      <c r="G9644" t="s">
        <v>65</v>
      </c>
      <c r="H9644" s="135" t="s">
        <v>1519</v>
      </c>
      <c r="I9644" t="s">
        <v>1455</v>
      </c>
      <c r="J9644" s="20">
        <v>15</v>
      </c>
      <c r="K9644" s="20" t="s">
        <v>9</v>
      </c>
      <c r="L9644" t="s">
        <v>1463</v>
      </c>
      <c r="M9644" s="20">
        <v>1.8</v>
      </c>
      <c r="N9644" s="20">
        <v>2.4500000000000002</v>
      </c>
      <c r="AE9644">
        <f t="shared" si="150"/>
        <v>2007</v>
      </c>
    </row>
    <row r="9645" spans="1:31" x14ac:dyDescent="0.25">
      <c r="A9645" s="7">
        <v>9642</v>
      </c>
      <c r="B9645" s="8">
        <v>39290</v>
      </c>
      <c r="C9645" t="s">
        <v>3</v>
      </c>
      <c r="D9645" t="s">
        <v>287</v>
      </c>
      <c r="E9645" t="s">
        <v>9</v>
      </c>
      <c r="F9645" t="s">
        <v>874</v>
      </c>
      <c r="G9645" t="s">
        <v>377</v>
      </c>
      <c r="H9645" s="9" t="s">
        <v>2149</v>
      </c>
      <c r="I9645" t="s">
        <v>1454</v>
      </c>
      <c r="J9645" s="20">
        <v>64</v>
      </c>
      <c r="K9645" s="20" t="s">
        <v>9</v>
      </c>
      <c r="L9645" t="s">
        <v>1464</v>
      </c>
      <c r="M9645" s="20">
        <v>14.08</v>
      </c>
      <c r="N9645" s="20">
        <v>18.920000000000002</v>
      </c>
      <c r="AE9645">
        <f t="shared" si="150"/>
        <v>2007</v>
      </c>
    </row>
    <row r="9646" spans="1:31" x14ac:dyDescent="0.25">
      <c r="A9646" s="7">
        <v>9643</v>
      </c>
      <c r="B9646" s="8">
        <v>39290</v>
      </c>
      <c r="C9646" t="s">
        <v>3</v>
      </c>
      <c r="D9646" t="s">
        <v>677</v>
      </c>
      <c r="E9646" t="s">
        <v>9</v>
      </c>
      <c r="F9646" t="s">
        <v>375</v>
      </c>
      <c r="G9646" t="s">
        <v>648</v>
      </c>
      <c r="H9646" s="136" t="s">
        <v>1496</v>
      </c>
      <c r="I9646" t="s">
        <v>1454</v>
      </c>
      <c r="J9646" s="20">
        <v>25</v>
      </c>
      <c r="K9646" s="20" t="s">
        <v>9</v>
      </c>
      <c r="L9646" t="s">
        <v>1464</v>
      </c>
      <c r="M9646" s="20">
        <v>5.5</v>
      </c>
      <c r="N9646" s="20">
        <v>8</v>
      </c>
      <c r="AE9646">
        <f t="shared" si="150"/>
        <v>2007</v>
      </c>
    </row>
    <row r="9647" spans="1:31" x14ac:dyDescent="0.25">
      <c r="A9647" s="7">
        <v>9644</v>
      </c>
      <c r="B9647" s="8">
        <v>39290</v>
      </c>
      <c r="C9647" t="s">
        <v>3</v>
      </c>
      <c r="D9647" t="s">
        <v>791</v>
      </c>
      <c r="E9647" t="s">
        <v>9</v>
      </c>
      <c r="F9647" t="s">
        <v>184</v>
      </c>
      <c r="G9647" t="s">
        <v>732</v>
      </c>
      <c r="H9647" s="135" t="s">
        <v>2176</v>
      </c>
      <c r="I9647" t="s">
        <v>1454</v>
      </c>
      <c r="J9647" s="20">
        <v>26</v>
      </c>
      <c r="K9647" s="20" t="s">
        <v>3</v>
      </c>
      <c r="L9647" t="s">
        <v>1464</v>
      </c>
      <c r="M9647" s="20">
        <v>8.2800000000000011</v>
      </c>
      <c r="N9647" s="20">
        <v>5.72</v>
      </c>
      <c r="AE9647">
        <f t="shared" si="150"/>
        <v>2007</v>
      </c>
    </row>
    <row r="9648" spans="1:31" x14ac:dyDescent="0.25">
      <c r="A9648" s="7">
        <v>9645</v>
      </c>
      <c r="B9648" s="8">
        <v>39291</v>
      </c>
      <c r="C9648" t="s">
        <v>3</v>
      </c>
      <c r="D9648" t="s">
        <v>672</v>
      </c>
      <c r="E9648" t="s">
        <v>9</v>
      </c>
      <c r="F9648" t="s">
        <v>776</v>
      </c>
      <c r="G9648" t="s">
        <v>377</v>
      </c>
      <c r="H9648" s="135" t="s">
        <v>1496</v>
      </c>
      <c r="I9648" t="s">
        <v>1454</v>
      </c>
      <c r="J9648" s="20">
        <v>20</v>
      </c>
      <c r="K9648" s="20" t="s">
        <v>3</v>
      </c>
      <c r="L9648" t="s">
        <v>1464</v>
      </c>
      <c r="M9648" s="20">
        <v>6.6</v>
      </c>
      <c r="N9648" s="20">
        <v>4.4000000000000004</v>
      </c>
      <c r="AE9648">
        <f t="shared" si="150"/>
        <v>2007</v>
      </c>
    </row>
    <row r="9649" spans="1:31" x14ac:dyDescent="0.25">
      <c r="A9649" s="7">
        <v>9646</v>
      </c>
      <c r="B9649" s="8">
        <v>39291</v>
      </c>
      <c r="C9649" t="s">
        <v>3</v>
      </c>
      <c r="D9649" t="s">
        <v>669</v>
      </c>
      <c r="E9649" t="s">
        <v>9</v>
      </c>
      <c r="F9649" t="s">
        <v>667</v>
      </c>
      <c r="G9649" t="s">
        <v>648</v>
      </c>
      <c r="H9649" s="135" t="s">
        <v>2094</v>
      </c>
      <c r="I9649" t="s">
        <v>1454</v>
      </c>
      <c r="J9649" s="20">
        <v>41</v>
      </c>
      <c r="K9649" s="20" t="s">
        <v>3</v>
      </c>
      <c r="L9649" t="s">
        <v>1464</v>
      </c>
      <c r="M9649" s="20">
        <v>12.48</v>
      </c>
      <c r="N9649" s="20">
        <v>9.02</v>
      </c>
      <c r="AE9649">
        <f t="shared" si="150"/>
        <v>2007</v>
      </c>
    </row>
    <row r="9650" spans="1:31" x14ac:dyDescent="0.25">
      <c r="A9650" s="7">
        <v>9647</v>
      </c>
      <c r="B9650" s="8">
        <v>39291</v>
      </c>
      <c r="C9650" t="s">
        <v>3</v>
      </c>
      <c r="D9650" t="s">
        <v>762</v>
      </c>
      <c r="E9650" t="s">
        <v>9</v>
      </c>
      <c r="F9650" t="s">
        <v>184</v>
      </c>
      <c r="G9650" t="s">
        <v>732</v>
      </c>
      <c r="H9650" s="135" t="s">
        <v>2235</v>
      </c>
      <c r="I9650" t="s">
        <v>1455</v>
      </c>
      <c r="J9650" s="20">
        <v>12</v>
      </c>
      <c r="K9650" s="20" t="s">
        <v>9</v>
      </c>
      <c r="L9650" t="s">
        <v>1463</v>
      </c>
      <c r="M9650" s="20">
        <v>1.44</v>
      </c>
      <c r="N9650" s="20">
        <v>2.06</v>
      </c>
      <c r="AE9650">
        <f t="shared" si="150"/>
        <v>2007</v>
      </c>
    </row>
    <row r="9651" spans="1:31" x14ac:dyDescent="0.25">
      <c r="A9651" s="7">
        <v>9648</v>
      </c>
      <c r="B9651" s="8">
        <v>39292</v>
      </c>
      <c r="C9651" t="s">
        <v>3</v>
      </c>
      <c r="D9651" t="s">
        <v>864</v>
      </c>
      <c r="E9651" t="s">
        <v>9</v>
      </c>
      <c r="F9651" t="s">
        <v>886</v>
      </c>
      <c r="G9651" t="s">
        <v>648</v>
      </c>
      <c r="H9651" s="9" t="s">
        <v>1797</v>
      </c>
      <c r="I9651" t="s">
        <v>1455</v>
      </c>
      <c r="J9651" s="20">
        <v>1</v>
      </c>
      <c r="K9651" s="20" t="s">
        <v>1465</v>
      </c>
      <c r="L9651" t="s">
        <v>1466</v>
      </c>
      <c r="M9651" s="20">
        <v>0.125</v>
      </c>
      <c r="N9651" s="20">
        <v>0.125</v>
      </c>
      <c r="AE9651">
        <f t="shared" si="150"/>
        <v>2007</v>
      </c>
    </row>
    <row r="9652" spans="1:31" x14ac:dyDescent="0.25">
      <c r="A9652" s="7">
        <v>9649</v>
      </c>
      <c r="B9652" s="8">
        <v>39292</v>
      </c>
      <c r="C9652" t="s">
        <v>3</v>
      </c>
      <c r="D9652" t="s">
        <v>864</v>
      </c>
      <c r="E9652" t="s">
        <v>9</v>
      </c>
      <c r="F9652" t="s">
        <v>874</v>
      </c>
      <c r="G9652" t="s">
        <v>569</v>
      </c>
      <c r="H9652" s="135" t="s">
        <v>1496</v>
      </c>
      <c r="I9652" t="s">
        <v>1454</v>
      </c>
      <c r="J9652" s="20">
        <v>14</v>
      </c>
      <c r="K9652" s="20" t="s">
        <v>9</v>
      </c>
      <c r="L9652" t="s">
        <v>1464</v>
      </c>
      <c r="M9652" s="20">
        <v>3.08</v>
      </c>
      <c r="N9652" s="20">
        <v>4.92</v>
      </c>
      <c r="AE9652">
        <f t="shared" si="150"/>
        <v>2007</v>
      </c>
    </row>
    <row r="9653" spans="1:31" x14ac:dyDescent="0.25">
      <c r="A9653" s="7">
        <v>9650</v>
      </c>
      <c r="B9653" s="8">
        <v>39292</v>
      </c>
      <c r="C9653" t="s">
        <v>3</v>
      </c>
      <c r="D9653" t="s">
        <v>667</v>
      </c>
      <c r="E9653" t="s">
        <v>9</v>
      </c>
      <c r="F9653" t="s">
        <v>450</v>
      </c>
      <c r="G9653" t="s">
        <v>377</v>
      </c>
      <c r="H9653" s="9" t="s">
        <v>2228</v>
      </c>
      <c r="I9653" t="s">
        <v>1455</v>
      </c>
      <c r="J9653" s="20">
        <v>13</v>
      </c>
      <c r="K9653" s="20" t="s">
        <v>1465</v>
      </c>
      <c r="L9653" t="s">
        <v>1466</v>
      </c>
      <c r="M9653" s="20">
        <v>1.625</v>
      </c>
      <c r="N9653" s="20">
        <v>1.625</v>
      </c>
      <c r="AE9653">
        <f t="shared" si="150"/>
        <v>2007</v>
      </c>
    </row>
    <row r="9654" spans="1:31" x14ac:dyDescent="0.25">
      <c r="A9654" s="7">
        <v>9651</v>
      </c>
      <c r="B9654" s="8">
        <v>39292</v>
      </c>
      <c r="C9654" t="s">
        <v>3</v>
      </c>
      <c r="D9654" t="s">
        <v>892</v>
      </c>
      <c r="E9654" t="s">
        <v>9</v>
      </c>
      <c r="F9654" t="s">
        <v>886</v>
      </c>
      <c r="G9654" t="s">
        <v>648</v>
      </c>
      <c r="H9654" s="135" t="s">
        <v>1795</v>
      </c>
      <c r="I9654" t="s">
        <v>1455</v>
      </c>
      <c r="J9654" s="20">
        <v>39</v>
      </c>
      <c r="K9654" s="20" t="s">
        <v>3</v>
      </c>
      <c r="L9654" t="s">
        <v>1463</v>
      </c>
      <c r="M9654" s="20">
        <v>5.57</v>
      </c>
      <c r="N9654" s="20">
        <v>4.68</v>
      </c>
      <c r="AE9654">
        <f t="shared" si="150"/>
        <v>2007</v>
      </c>
    </row>
    <row r="9655" spans="1:31" x14ac:dyDescent="0.25">
      <c r="A9655" s="7">
        <v>9652</v>
      </c>
      <c r="B9655" s="8">
        <v>39292</v>
      </c>
      <c r="C9655" t="s">
        <v>3</v>
      </c>
      <c r="D9655" t="s">
        <v>43</v>
      </c>
      <c r="E9655" t="s">
        <v>9</v>
      </c>
      <c r="F9655" t="s">
        <v>667</v>
      </c>
      <c r="G9655" t="s">
        <v>11</v>
      </c>
      <c r="H9655" s="135" t="s">
        <v>1496</v>
      </c>
      <c r="I9655" t="s">
        <v>1454</v>
      </c>
      <c r="J9655" s="20">
        <v>29</v>
      </c>
      <c r="K9655" s="20" t="s">
        <v>1465</v>
      </c>
      <c r="L9655" t="s">
        <v>1466</v>
      </c>
      <c r="M9655" s="20">
        <v>7.25</v>
      </c>
      <c r="N9655" s="20">
        <v>7.25</v>
      </c>
      <c r="AE9655">
        <f t="shared" si="150"/>
        <v>2007</v>
      </c>
    </row>
    <row r="9656" spans="1:31" x14ac:dyDescent="0.25">
      <c r="A9656" s="7">
        <v>9653</v>
      </c>
      <c r="B9656" s="8">
        <v>39292</v>
      </c>
      <c r="C9656" t="s">
        <v>3</v>
      </c>
      <c r="D9656" t="s">
        <v>864</v>
      </c>
      <c r="E9656" t="s">
        <v>9</v>
      </c>
      <c r="F9656" t="s">
        <v>886</v>
      </c>
      <c r="G9656" t="s">
        <v>648</v>
      </c>
      <c r="H9656" s="9" t="s">
        <v>1797</v>
      </c>
      <c r="I9656" t="s">
        <v>1455</v>
      </c>
      <c r="J9656" s="20">
        <v>76</v>
      </c>
      <c r="K9656" s="20" t="s">
        <v>9</v>
      </c>
      <c r="L9656" t="s">
        <v>1464</v>
      </c>
      <c r="M9656" s="20">
        <v>8.36</v>
      </c>
      <c r="N9656" s="20">
        <v>11.14</v>
      </c>
      <c r="AE9656">
        <f t="shared" si="150"/>
        <v>2007</v>
      </c>
    </row>
    <row r="9657" spans="1:31" x14ac:dyDescent="0.25">
      <c r="A9657" s="7">
        <v>9654</v>
      </c>
      <c r="B9657" s="8">
        <v>39293</v>
      </c>
      <c r="C9657" t="s">
        <v>3</v>
      </c>
      <c r="D9657" t="s">
        <v>796</v>
      </c>
      <c r="E9657" t="s">
        <v>9</v>
      </c>
      <c r="F9657" t="s">
        <v>247</v>
      </c>
      <c r="G9657" t="s">
        <v>732</v>
      </c>
      <c r="H9657" s="135" t="s">
        <v>2166</v>
      </c>
      <c r="I9657" t="s">
        <v>1454</v>
      </c>
      <c r="J9657" s="20">
        <v>15</v>
      </c>
      <c r="K9657" s="20" t="s">
        <v>9</v>
      </c>
      <c r="L9657" t="s">
        <v>1464</v>
      </c>
      <c r="M9657" s="20">
        <v>3.3</v>
      </c>
      <c r="N9657" s="20">
        <v>5.2</v>
      </c>
      <c r="AE9657">
        <f t="shared" si="150"/>
        <v>2007</v>
      </c>
    </row>
    <row r="9658" spans="1:31" x14ac:dyDescent="0.25">
      <c r="A9658" s="7">
        <v>9655</v>
      </c>
      <c r="B9658" s="8">
        <v>39294</v>
      </c>
      <c r="C9658" t="s">
        <v>3</v>
      </c>
      <c r="D9658" t="s">
        <v>787</v>
      </c>
      <c r="E9658" t="s">
        <v>9</v>
      </c>
      <c r="F9658" t="s">
        <v>823</v>
      </c>
      <c r="G9658" t="s">
        <v>732</v>
      </c>
      <c r="H9658" s="135" t="s">
        <v>1496</v>
      </c>
      <c r="I9658" t="s">
        <v>1455</v>
      </c>
      <c r="J9658" s="20">
        <v>30</v>
      </c>
      <c r="K9658" s="20" t="s">
        <v>9</v>
      </c>
      <c r="L9658" t="s">
        <v>1464</v>
      </c>
      <c r="M9658" s="20">
        <v>3.3</v>
      </c>
      <c r="N9658" s="20">
        <v>4.7</v>
      </c>
      <c r="AE9658">
        <f t="shared" si="150"/>
        <v>2007</v>
      </c>
    </row>
    <row r="9659" spans="1:31" x14ac:dyDescent="0.25">
      <c r="A9659" s="7">
        <v>9656</v>
      </c>
      <c r="B9659" s="8">
        <v>39295</v>
      </c>
      <c r="C9659" t="s">
        <v>3</v>
      </c>
      <c r="D9659" t="s">
        <v>864</v>
      </c>
      <c r="E9659" t="s">
        <v>9</v>
      </c>
      <c r="F9659" t="s">
        <v>874</v>
      </c>
      <c r="G9659" t="s">
        <v>569</v>
      </c>
      <c r="H9659" s="135" t="s">
        <v>1496</v>
      </c>
      <c r="I9659" t="s">
        <v>1454</v>
      </c>
      <c r="J9659" s="20">
        <v>27</v>
      </c>
      <c r="K9659" s="20" t="s">
        <v>9</v>
      </c>
      <c r="L9659" t="s">
        <v>1464</v>
      </c>
      <c r="M9659" s="20">
        <v>5.9399999999999995</v>
      </c>
      <c r="N9659" s="20">
        <v>8.56</v>
      </c>
      <c r="AE9659">
        <f t="shared" si="150"/>
        <v>2007</v>
      </c>
    </row>
    <row r="9660" spans="1:31" x14ac:dyDescent="0.25">
      <c r="A9660" s="7">
        <v>9657</v>
      </c>
      <c r="B9660" s="8">
        <v>39295</v>
      </c>
      <c r="C9660" t="s">
        <v>3</v>
      </c>
      <c r="D9660" t="s">
        <v>873</v>
      </c>
      <c r="E9660" t="s">
        <v>9</v>
      </c>
      <c r="F9660" t="s">
        <v>869</v>
      </c>
      <c r="G9660" t="s">
        <v>648</v>
      </c>
      <c r="H9660" s="136" t="s">
        <v>1496</v>
      </c>
      <c r="I9660" t="s">
        <v>1454</v>
      </c>
      <c r="J9660" s="20">
        <v>39</v>
      </c>
      <c r="K9660" s="20" t="s">
        <v>1465</v>
      </c>
      <c r="L9660" t="s">
        <v>1466</v>
      </c>
      <c r="M9660" s="20">
        <v>9.75</v>
      </c>
      <c r="N9660" s="20">
        <v>9.75</v>
      </c>
      <c r="AE9660">
        <f t="shared" si="150"/>
        <v>2007</v>
      </c>
    </row>
    <row r="9661" spans="1:31" x14ac:dyDescent="0.25">
      <c r="A9661" s="7">
        <v>9658</v>
      </c>
      <c r="B9661" s="8">
        <v>39295</v>
      </c>
      <c r="C9661" t="s">
        <v>3</v>
      </c>
      <c r="D9661" t="s">
        <v>885</v>
      </c>
      <c r="E9661" t="s">
        <v>9</v>
      </c>
      <c r="F9661" t="s">
        <v>44</v>
      </c>
      <c r="G9661" t="s">
        <v>648</v>
      </c>
      <c r="H9661" s="136" t="s">
        <v>1496</v>
      </c>
      <c r="I9661" t="s">
        <v>1454</v>
      </c>
      <c r="J9661" s="20">
        <v>1</v>
      </c>
      <c r="K9661" s="20" t="s">
        <v>1465</v>
      </c>
      <c r="L9661" t="s">
        <v>1466</v>
      </c>
      <c r="M9661" s="20">
        <v>0.25</v>
      </c>
      <c r="N9661" s="20">
        <v>0.25</v>
      </c>
      <c r="AE9661">
        <f t="shared" si="150"/>
        <v>2007</v>
      </c>
    </row>
    <row r="9662" spans="1:31" x14ac:dyDescent="0.25">
      <c r="A9662" s="7">
        <v>9659</v>
      </c>
      <c r="B9662" s="8">
        <v>39295</v>
      </c>
      <c r="C9662" t="s">
        <v>3</v>
      </c>
      <c r="D9662" t="s">
        <v>729</v>
      </c>
      <c r="E9662" t="s">
        <v>9</v>
      </c>
      <c r="F9662" t="s">
        <v>414</v>
      </c>
      <c r="G9662" t="s">
        <v>732</v>
      </c>
      <c r="H9662" s="135" t="s">
        <v>1496</v>
      </c>
      <c r="I9662" t="s">
        <v>1454</v>
      </c>
      <c r="J9662" s="20">
        <v>8</v>
      </c>
      <c r="K9662" s="20" t="s">
        <v>9</v>
      </c>
      <c r="L9662" t="s">
        <v>1464</v>
      </c>
      <c r="M9662" s="20">
        <v>1.76</v>
      </c>
      <c r="N9662" s="20">
        <v>3.24</v>
      </c>
      <c r="AE9662">
        <f t="shared" si="150"/>
        <v>2007</v>
      </c>
    </row>
    <row r="9663" spans="1:31" x14ac:dyDescent="0.25">
      <c r="A9663" s="7">
        <v>9660</v>
      </c>
      <c r="B9663" s="8">
        <v>39295</v>
      </c>
      <c r="C9663" t="s">
        <v>3</v>
      </c>
      <c r="D9663" t="s">
        <v>791</v>
      </c>
      <c r="E9663" t="s">
        <v>9</v>
      </c>
      <c r="F9663" t="s">
        <v>874</v>
      </c>
      <c r="G9663" t="s">
        <v>861</v>
      </c>
      <c r="H9663" s="9" t="s">
        <v>2449</v>
      </c>
      <c r="I9663" t="s">
        <v>1454</v>
      </c>
      <c r="J9663" s="20">
        <v>29</v>
      </c>
      <c r="K9663" s="20" t="s">
        <v>9</v>
      </c>
      <c r="L9663" t="s">
        <v>1464</v>
      </c>
      <c r="M9663" s="20">
        <v>6.38</v>
      </c>
      <c r="N9663" s="20">
        <v>9.1199999999999992</v>
      </c>
      <c r="AE9663">
        <f t="shared" si="150"/>
        <v>2007</v>
      </c>
    </row>
    <row r="9664" spans="1:31" x14ac:dyDescent="0.25">
      <c r="A9664" s="7">
        <v>9661</v>
      </c>
      <c r="B9664" s="8">
        <v>39296</v>
      </c>
      <c r="C9664" t="s">
        <v>3</v>
      </c>
      <c r="D9664" t="s">
        <v>542</v>
      </c>
      <c r="E9664" t="s">
        <v>9</v>
      </c>
      <c r="F9664" t="s">
        <v>240</v>
      </c>
      <c r="G9664" t="s">
        <v>732</v>
      </c>
      <c r="H9664" s="136" t="s">
        <v>2529</v>
      </c>
      <c r="I9664" t="s">
        <v>1454</v>
      </c>
      <c r="J9664" s="20">
        <v>28</v>
      </c>
      <c r="K9664" s="20" t="s">
        <v>1465</v>
      </c>
      <c r="L9664" t="s">
        <v>1466</v>
      </c>
      <c r="M9664" s="20">
        <v>7</v>
      </c>
      <c r="N9664" s="20">
        <v>7</v>
      </c>
      <c r="AE9664">
        <f t="shared" si="150"/>
        <v>2007</v>
      </c>
    </row>
    <row r="9665" spans="1:31" x14ac:dyDescent="0.25">
      <c r="A9665" s="7">
        <v>9662</v>
      </c>
      <c r="B9665" s="8">
        <v>39296</v>
      </c>
      <c r="C9665" t="s">
        <v>3</v>
      </c>
      <c r="D9665" t="s">
        <v>886</v>
      </c>
      <c r="E9665" t="s">
        <v>9</v>
      </c>
      <c r="F9665" t="s">
        <v>395</v>
      </c>
      <c r="G9665" t="s">
        <v>648</v>
      </c>
      <c r="H9665" s="135" t="s">
        <v>1795</v>
      </c>
      <c r="I9665" t="s">
        <v>1454</v>
      </c>
      <c r="J9665" s="20">
        <v>35</v>
      </c>
      <c r="K9665" s="20" t="s">
        <v>9</v>
      </c>
      <c r="L9665" t="s">
        <v>1463</v>
      </c>
      <c r="M9665" s="20">
        <v>8.4</v>
      </c>
      <c r="N9665" s="20">
        <v>10.1</v>
      </c>
      <c r="AE9665">
        <f t="shared" si="150"/>
        <v>2007</v>
      </c>
    </row>
    <row r="9666" spans="1:31" x14ac:dyDescent="0.25">
      <c r="A9666" s="7">
        <v>9663</v>
      </c>
      <c r="B9666" s="8">
        <v>39296</v>
      </c>
      <c r="C9666" t="s">
        <v>3</v>
      </c>
      <c r="D9666" t="s">
        <v>669</v>
      </c>
      <c r="E9666" t="s">
        <v>9</v>
      </c>
      <c r="F9666" t="s">
        <v>667</v>
      </c>
      <c r="G9666" t="s">
        <v>648</v>
      </c>
      <c r="H9666" s="135" t="s">
        <v>2530</v>
      </c>
      <c r="I9666" t="s">
        <v>1454</v>
      </c>
      <c r="J9666" s="20">
        <v>46</v>
      </c>
      <c r="K9666" s="20" t="s">
        <v>1465</v>
      </c>
      <c r="L9666" t="s">
        <v>1466</v>
      </c>
      <c r="M9666" s="20">
        <v>11.5</v>
      </c>
      <c r="N9666" s="20">
        <v>11.5</v>
      </c>
      <c r="AE9666">
        <f t="shared" si="150"/>
        <v>2007</v>
      </c>
    </row>
    <row r="9667" spans="1:31" x14ac:dyDescent="0.25">
      <c r="A9667" s="7">
        <v>9664</v>
      </c>
      <c r="B9667" s="8">
        <v>39297</v>
      </c>
      <c r="C9667" t="s">
        <v>3</v>
      </c>
      <c r="D9667" t="s">
        <v>786</v>
      </c>
      <c r="E9667" t="s">
        <v>9</v>
      </c>
      <c r="F9667" t="s">
        <v>787</v>
      </c>
      <c r="G9667" t="s">
        <v>24</v>
      </c>
      <c r="H9667" s="135" t="s">
        <v>1497</v>
      </c>
      <c r="I9667" t="s">
        <v>1455</v>
      </c>
      <c r="J9667" s="20">
        <v>24</v>
      </c>
      <c r="K9667" s="20" t="s">
        <v>3</v>
      </c>
      <c r="L9667" t="s">
        <v>1464</v>
      </c>
      <c r="M9667" s="20">
        <v>3.86</v>
      </c>
      <c r="N9667" s="20">
        <v>2.64</v>
      </c>
      <c r="AE9667">
        <f t="shared" si="150"/>
        <v>2007</v>
      </c>
    </row>
    <row r="9668" spans="1:31" x14ac:dyDescent="0.25">
      <c r="A9668" s="7">
        <v>9665</v>
      </c>
      <c r="B9668" s="8">
        <v>39297</v>
      </c>
      <c r="C9668" t="s">
        <v>3</v>
      </c>
      <c r="D9668" t="s">
        <v>868</v>
      </c>
      <c r="E9668" t="s">
        <v>9</v>
      </c>
      <c r="F9668" t="s">
        <v>809</v>
      </c>
      <c r="G9668" t="s">
        <v>14</v>
      </c>
      <c r="H9668" s="135" t="s">
        <v>1507</v>
      </c>
      <c r="I9668" t="s">
        <v>1454</v>
      </c>
      <c r="J9668" s="20">
        <v>55</v>
      </c>
      <c r="K9668" s="20" t="s">
        <v>9</v>
      </c>
      <c r="L9668" t="s">
        <v>1464</v>
      </c>
      <c r="M9668" s="20">
        <v>12.1</v>
      </c>
      <c r="N9668" s="20">
        <v>16.399999999999999</v>
      </c>
      <c r="AE9668">
        <f t="shared" ref="AE9668:AE9731" si="151">YEAR(B9668)</f>
        <v>2007</v>
      </c>
    </row>
    <row r="9669" spans="1:31" x14ac:dyDescent="0.25">
      <c r="A9669" s="7">
        <v>9666</v>
      </c>
      <c r="B9669" s="8">
        <v>39297</v>
      </c>
      <c r="C9669" t="s">
        <v>3</v>
      </c>
      <c r="D9669" t="s">
        <v>543</v>
      </c>
      <c r="E9669" t="s">
        <v>9</v>
      </c>
      <c r="F9669" t="s">
        <v>427</v>
      </c>
      <c r="G9669" t="s">
        <v>870</v>
      </c>
      <c r="H9669" s="135" t="s">
        <v>2515</v>
      </c>
      <c r="I9669" t="s">
        <v>1454</v>
      </c>
      <c r="J9669" s="20">
        <v>9</v>
      </c>
      <c r="K9669" s="20" t="s">
        <v>9</v>
      </c>
      <c r="L9669" t="s">
        <v>1463</v>
      </c>
      <c r="M9669" s="20">
        <v>2.16</v>
      </c>
      <c r="N9669" s="20">
        <v>3.34</v>
      </c>
      <c r="AE9669">
        <f t="shared" si="151"/>
        <v>2007</v>
      </c>
    </row>
    <row r="9670" spans="1:31" x14ac:dyDescent="0.25">
      <c r="A9670" s="7">
        <v>9667</v>
      </c>
      <c r="B9670" s="8">
        <v>39297</v>
      </c>
      <c r="C9670" t="s">
        <v>3</v>
      </c>
      <c r="D9670" t="s">
        <v>678</v>
      </c>
      <c r="E9670" t="s">
        <v>9</v>
      </c>
      <c r="F9670" t="s">
        <v>690</v>
      </c>
      <c r="G9670" t="s">
        <v>861</v>
      </c>
      <c r="H9670" s="9" t="s">
        <v>2462</v>
      </c>
      <c r="I9670" t="s">
        <v>1454</v>
      </c>
      <c r="J9670" s="20">
        <v>18</v>
      </c>
      <c r="K9670" s="20" t="s">
        <v>9</v>
      </c>
      <c r="L9670" t="s">
        <v>1463</v>
      </c>
      <c r="M9670" s="20">
        <v>4.32</v>
      </c>
      <c r="N9670" s="20">
        <v>5.68</v>
      </c>
      <c r="AE9670">
        <f t="shared" si="151"/>
        <v>2007</v>
      </c>
    </row>
    <row r="9671" spans="1:31" x14ac:dyDescent="0.25">
      <c r="A9671" s="7">
        <v>9668</v>
      </c>
      <c r="B9671" s="8">
        <v>39298</v>
      </c>
      <c r="C9671" t="s">
        <v>3</v>
      </c>
      <c r="D9671" t="s">
        <v>859</v>
      </c>
      <c r="E9671" t="s">
        <v>9</v>
      </c>
      <c r="F9671" t="s">
        <v>331</v>
      </c>
      <c r="G9671" t="s">
        <v>377</v>
      </c>
      <c r="H9671" s="136" t="s">
        <v>1592</v>
      </c>
      <c r="I9671" t="s">
        <v>1454</v>
      </c>
      <c r="J9671" s="20">
        <v>12</v>
      </c>
      <c r="K9671" s="20" t="s">
        <v>9</v>
      </c>
      <c r="L9671" t="s">
        <v>1463</v>
      </c>
      <c r="M9671" s="20">
        <v>2.88</v>
      </c>
      <c r="N9671" s="20">
        <v>4.12</v>
      </c>
      <c r="AE9671">
        <f t="shared" si="151"/>
        <v>2007</v>
      </c>
    </row>
    <row r="9672" spans="1:31" x14ac:dyDescent="0.25">
      <c r="A9672" s="7">
        <v>9669</v>
      </c>
      <c r="B9672" s="8">
        <v>39298</v>
      </c>
      <c r="C9672" t="s">
        <v>3</v>
      </c>
      <c r="D9672" t="s">
        <v>856</v>
      </c>
      <c r="E9672" t="s">
        <v>9</v>
      </c>
      <c r="F9672" t="s">
        <v>787</v>
      </c>
      <c r="G9672" t="s">
        <v>11</v>
      </c>
      <c r="H9672" s="135" t="s">
        <v>1542</v>
      </c>
      <c r="I9672" t="s">
        <v>1455</v>
      </c>
      <c r="J9672" s="20">
        <v>20</v>
      </c>
      <c r="K9672" s="20" t="s">
        <v>3</v>
      </c>
      <c r="L9672" t="s">
        <v>1464</v>
      </c>
      <c r="M9672" s="20">
        <v>3.3</v>
      </c>
      <c r="N9672" s="20">
        <v>2.2000000000000002</v>
      </c>
      <c r="AE9672">
        <f t="shared" si="151"/>
        <v>2007</v>
      </c>
    </row>
    <row r="9673" spans="1:31" x14ac:dyDescent="0.25">
      <c r="A9673" s="7">
        <v>9670</v>
      </c>
      <c r="B9673" s="8">
        <v>39298</v>
      </c>
      <c r="C9673" t="s">
        <v>3</v>
      </c>
      <c r="D9673" t="s">
        <v>350</v>
      </c>
      <c r="E9673" t="s">
        <v>9</v>
      </c>
      <c r="F9673" t="s">
        <v>767</v>
      </c>
      <c r="G9673" t="s">
        <v>870</v>
      </c>
      <c r="H9673" s="9" t="s">
        <v>2482</v>
      </c>
      <c r="I9673" t="s">
        <v>1454</v>
      </c>
      <c r="J9673" s="20">
        <v>12</v>
      </c>
      <c r="K9673" s="20" t="s">
        <v>3</v>
      </c>
      <c r="L9673" t="s">
        <v>1463</v>
      </c>
      <c r="M9673" s="20">
        <v>4.12</v>
      </c>
      <c r="N9673" s="20">
        <v>2.88</v>
      </c>
      <c r="AE9673">
        <f t="shared" si="151"/>
        <v>2007</v>
      </c>
    </row>
    <row r="9674" spans="1:31" x14ac:dyDescent="0.25">
      <c r="A9674" s="7">
        <v>9671</v>
      </c>
      <c r="B9674" s="8">
        <v>39298</v>
      </c>
      <c r="C9674" t="s">
        <v>3</v>
      </c>
      <c r="D9674" t="s">
        <v>796</v>
      </c>
      <c r="E9674" t="s">
        <v>9</v>
      </c>
      <c r="F9674" t="s">
        <v>687</v>
      </c>
      <c r="G9674" t="s">
        <v>895</v>
      </c>
      <c r="H9674" s="135" t="s">
        <v>2531</v>
      </c>
      <c r="I9674" t="s">
        <v>1454</v>
      </c>
      <c r="J9674" s="20">
        <v>15</v>
      </c>
      <c r="K9674" s="20" t="s">
        <v>9</v>
      </c>
      <c r="L9674" t="s">
        <v>1464</v>
      </c>
      <c r="M9674" s="20">
        <v>3.3</v>
      </c>
      <c r="N9674" s="20">
        <v>5.2</v>
      </c>
      <c r="AE9674">
        <f t="shared" si="151"/>
        <v>2007</v>
      </c>
    </row>
    <row r="9675" spans="1:31" x14ac:dyDescent="0.25">
      <c r="A9675" s="7">
        <v>9672</v>
      </c>
      <c r="B9675" s="8">
        <v>39298</v>
      </c>
      <c r="C9675" t="s">
        <v>3</v>
      </c>
      <c r="D9675" t="s">
        <v>796</v>
      </c>
      <c r="E9675" t="s">
        <v>9</v>
      </c>
      <c r="F9675" t="s">
        <v>687</v>
      </c>
      <c r="G9675" t="s">
        <v>895</v>
      </c>
      <c r="H9675" s="135" t="s">
        <v>2532</v>
      </c>
      <c r="I9675" t="s">
        <v>1454</v>
      </c>
      <c r="J9675" s="20">
        <v>40</v>
      </c>
      <c r="K9675" s="20" t="s">
        <v>9</v>
      </c>
      <c r="L9675" t="s">
        <v>1464</v>
      </c>
      <c r="M9675" s="20">
        <v>8.8000000000000007</v>
      </c>
      <c r="N9675" s="20">
        <v>12.2</v>
      </c>
      <c r="AE9675">
        <f t="shared" si="151"/>
        <v>2007</v>
      </c>
    </row>
    <row r="9676" spans="1:31" x14ac:dyDescent="0.25">
      <c r="A9676" s="7">
        <v>9673</v>
      </c>
      <c r="B9676" s="8">
        <v>39298</v>
      </c>
      <c r="C9676" t="s">
        <v>3</v>
      </c>
      <c r="D9676" t="s">
        <v>711</v>
      </c>
      <c r="E9676" t="s">
        <v>9</v>
      </c>
      <c r="F9676" t="s">
        <v>767</v>
      </c>
      <c r="G9676" t="s">
        <v>895</v>
      </c>
      <c r="H9676" s="135" t="s">
        <v>1496</v>
      </c>
      <c r="I9676" t="s">
        <v>1454</v>
      </c>
      <c r="J9676" s="20">
        <v>15</v>
      </c>
      <c r="K9676" s="20" t="s">
        <v>3</v>
      </c>
      <c r="L9676" t="s">
        <v>1464</v>
      </c>
      <c r="M9676" s="20">
        <v>5.2</v>
      </c>
      <c r="N9676" s="20">
        <v>3.3</v>
      </c>
      <c r="AE9676">
        <f t="shared" si="151"/>
        <v>2007</v>
      </c>
    </row>
    <row r="9677" spans="1:31" x14ac:dyDescent="0.25">
      <c r="A9677" s="7">
        <v>9674</v>
      </c>
      <c r="B9677" s="8">
        <v>39298</v>
      </c>
      <c r="C9677" t="s">
        <v>3</v>
      </c>
      <c r="D9677" t="s">
        <v>711</v>
      </c>
      <c r="E9677" t="s">
        <v>9</v>
      </c>
      <c r="F9677" t="s">
        <v>767</v>
      </c>
      <c r="G9677" t="s">
        <v>895</v>
      </c>
      <c r="H9677" s="135" t="s">
        <v>1496</v>
      </c>
      <c r="I9677" t="s">
        <v>1454</v>
      </c>
      <c r="J9677" s="20">
        <v>22</v>
      </c>
      <c r="K9677" s="20" t="s">
        <v>3</v>
      </c>
      <c r="L9677" t="s">
        <v>1464</v>
      </c>
      <c r="M9677" s="20">
        <v>7.16</v>
      </c>
      <c r="N9677" s="20">
        <v>4.84</v>
      </c>
      <c r="AE9677">
        <f t="shared" si="151"/>
        <v>2007</v>
      </c>
    </row>
    <row r="9678" spans="1:31" x14ac:dyDescent="0.25">
      <c r="A9678" s="7">
        <v>9675</v>
      </c>
      <c r="B9678" s="8">
        <v>39298</v>
      </c>
      <c r="C9678" t="s">
        <v>3</v>
      </c>
      <c r="D9678" t="s">
        <v>857</v>
      </c>
      <c r="E9678" t="s">
        <v>9</v>
      </c>
      <c r="F9678" t="s">
        <v>331</v>
      </c>
      <c r="G9678" t="s">
        <v>861</v>
      </c>
      <c r="H9678" s="135" t="s">
        <v>1496</v>
      </c>
      <c r="I9678" t="s">
        <v>1454</v>
      </c>
      <c r="J9678" s="20">
        <v>10</v>
      </c>
      <c r="K9678" s="20" t="s">
        <v>9</v>
      </c>
      <c r="L9678" t="s">
        <v>1464</v>
      </c>
      <c r="M9678" s="20">
        <v>2.2000000000000002</v>
      </c>
      <c r="N9678" s="20">
        <v>3.8</v>
      </c>
      <c r="AE9678">
        <f t="shared" si="151"/>
        <v>2007</v>
      </c>
    </row>
    <row r="9679" spans="1:31" x14ac:dyDescent="0.25">
      <c r="A9679" s="7">
        <v>9676</v>
      </c>
      <c r="B9679" s="8">
        <v>39299</v>
      </c>
      <c r="C9679" t="s">
        <v>3</v>
      </c>
      <c r="D9679" t="s">
        <v>787</v>
      </c>
      <c r="E9679" t="s">
        <v>9</v>
      </c>
      <c r="F9679" t="s">
        <v>779</v>
      </c>
      <c r="G9679" t="s">
        <v>861</v>
      </c>
      <c r="H9679" s="135" t="s">
        <v>2435</v>
      </c>
      <c r="I9679" t="s">
        <v>1455</v>
      </c>
      <c r="J9679" s="20">
        <v>30</v>
      </c>
      <c r="K9679" s="20" t="s">
        <v>9</v>
      </c>
      <c r="L9679" t="s">
        <v>1464</v>
      </c>
      <c r="M9679" s="20">
        <v>3.3</v>
      </c>
      <c r="N9679" s="20">
        <v>4.7</v>
      </c>
      <c r="AE9679">
        <f t="shared" si="151"/>
        <v>2007</v>
      </c>
    </row>
    <row r="9680" spans="1:31" x14ac:dyDescent="0.25">
      <c r="A9680" s="7">
        <v>9677</v>
      </c>
      <c r="B9680" s="8">
        <v>39299</v>
      </c>
      <c r="C9680" t="s">
        <v>3</v>
      </c>
      <c r="D9680" t="s">
        <v>786</v>
      </c>
      <c r="E9680" t="s">
        <v>9</v>
      </c>
      <c r="F9680" t="s">
        <v>896</v>
      </c>
      <c r="G9680" t="s">
        <v>14</v>
      </c>
      <c r="H9680" s="135" t="s">
        <v>1522</v>
      </c>
      <c r="I9680" t="s">
        <v>1454</v>
      </c>
      <c r="J9680" s="20">
        <v>12</v>
      </c>
      <c r="K9680" s="20" t="s">
        <v>3</v>
      </c>
      <c r="L9680" t="s">
        <v>1464</v>
      </c>
      <c r="M9680" s="20">
        <v>4.3599999999999994</v>
      </c>
      <c r="N9680" s="20">
        <v>2.64</v>
      </c>
      <c r="AE9680">
        <f t="shared" si="151"/>
        <v>2007</v>
      </c>
    </row>
    <row r="9681" spans="1:31" x14ac:dyDescent="0.25">
      <c r="A9681" s="7">
        <v>9678</v>
      </c>
      <c r="B9681" s="8">
        <v>39299</v>
      </c>
      <c r="C9681" t="s">
        <v>3</v>
      </c>
      <c r="D9681" t="s">
        <v>787</v>
      </c>
      <c r="E9681" t="s">
        <v>9</v>
      </c>
      <c r="F9681" t="s">
        <v>91</v>
      </c>
      <c r="G9681" t="s">
        <v>870</v>
      </c>
      <c r="H9681" s="135" t="s">
        <v>1496</v>
      </c>
      <c r="I9681" t="s">
        <v>1454</v>
      </c>
      <c r="J9681" s="20">
        <v>12</v>
      </c>
      <c r="K9681" s="20" t="s">
        <v>9</v>
      </c>
      <c r="L9681" t="s">
        <v>1464</v>
      </c>
      <c r="M9681" s="20">
        <v>2.64</v>
      </c>
      <c r="N9681" s="20">
        <v>4.3599999999999994</v>
      </c>
      <c r="AE9681">
        <f t="shared" si="151"/>
        <v>2007</v>
      </c>
    </row>
    <row r="9682" spans="1:31" x14ac:dyDescent="0.25">
      <c r="A9682" s="7">
        <v>9679</v>
      </c>
      <c r="B9682" s="8">
        <v>39299</v>
      </c>
      <c r="C9682" t="s">
        <v>3</v>
      </c>
      <c r="D9682" t="s">
        <v>787</v>
      </c>
      <c r="E9682" t="s">
        <v>9</v>
      </c>
      <c r="F9682" t="s">
        <v>765</v>
      </c>
      <c r="G9682" t="s">
        <v>714</v>
      </c>
      <c r="H9682" s="9" t="s">
        <v>2533</v>
      </c>
      <c r="I9682" t="s">
        <v>1454</v>
      </c>
      <c r="J9682" s="20">
        <v>40</v>
      </c>
      <c r="K9682" s="20" t="s">
        <v>1465</v>
      </c>
      <c r="L9682" t="s">
        <v>1466</v>
      </c>
      <c r="M9682" s="20">
        <v>10</v>
      </c>
      <c r="N9682" s="20">
        <v>10</v>
      </c>
      <c r="AE9682">
        <f t="shared" si="151"/>
        <v>2007</v>
      </c>
    </row>
    <row r="9683" spans="1:31" x14ac:dyDescent="0.25">
      <c r="A9683" s="7">
        <v>9680</v>
      </c>
      <c r="B9683" s="8">
        <v>39299</v>
      </c>
      <c r="C9683" t="s">
        <v>3</v>
      </c>
      <c r="D9683" t="s">
        <v>796</v>
      </c>
      <c r="E9683" t="s">
        <v>9</v>
      </c>
      <c r="F9683" t="s">
        <v>247</v>
      </c>
      <c r="G9683" t="s">
        <v>732</v>
      </c>
      <c r="H9683" s="135" t="s">
        <v>2143</v>
      </c>
      <c r="I9683" t="s">
        <v>1454</v>
      </c>
      <c r="J9683" s="20">
        <v>26</v>
      </c>
      <c r="K9683" s="20" t="s">
        <v>9</v>
      </c>
      <c r="L9683" t="s">
        <v>1463</v>
      </c>
      <c r="M9683" s="20">
        <v>6.24</v>
      </c>
      <c r="N9683" s="20">
        <v>7.76</v>
      </c>
      <c r="AE9683">
        <f t="shared" si="151"/>
        <v>2007</v>
      </c>
    </row>
    <row r="9684" spans="1:31" x14ac:dyDescent="0.25">
      <c r="A9684" s="7">
        <v>9681</v>
      </c>
      <c r="B9684" s="8">
        <v>39299</v>
      </c>
      <c r="C9684" t="s">
        <v>3</v>
      </c>
      <c r="D9684" t="s">
        <v>319</v>
      </c>
      <c r="E9684" t="s">
        <v>9</v>
      </c>
      <c r="F9684" t="s">
        <v>787</v>
      </c>
      <c r="G9684" t="s">
        <v>861</v>
      </c>
      <c r="H9684" s="135" t="s">
        <v>2445</v>
      </c>
      <c r="I9684" t="s">
        <v>1454</v>
      </c>
      <c r="J9684" s="20">
        <v>20</v>
      </c>
      <c r="K9684" s="20" t="s">
        <v>3</v>
      </c>
      <c r="L9684" t="s">
        <v>1464</v>
      </c>
      <c r="M9684" s="20">
        <v>6.6</v>
      </c>
      <c r="N9684" s="20">
        <v>4.4000000000000004</v>
      </c>
      <c r="AE9684">
        <f t="shared" si="151"/>
        <v>2007</v>
      </c>
    </row>
    <row r="9685" spans="1:31" x14ac:dyDescent="0.25">
      <c r="A9685" s="7">
        <v>9682</v>
      </c>
      <c r="B9685" s="8">
        <v>39299</v>
      </c>
      <c r="C9685" t="s">
        <v>3</v>
      </c>
      <c r="D9685" t="s">
        <v>787</v>
      </c>
      <c r="E9685" t="s">
        <v>9</v>
      </c>
      <c r="F9685" t="s">
        <v>319</v>
      </c>
      <c r="G9685" t="s">
        <v>861</v>
      </c>
      <c r="H9685" s="135" t="s">
        <v>2445</v>
      </c>
      <c r="I9685" t="s">
        <v>1454</v>
      </c>
      <c r="J9685" s="20">
        <v>20</v>
      </c>
      <c r="K9685" s="20" t="s">
        <v>3</v>
      </c>
      <c r="L9685" t="s">
        <v>1464</v>
      </c>
      <c r="M9685" s="20">
        <v>6.6</v>
      </c>
      <c r="N9685" s="20">
        <v>4.4000000000000004</v>
      </c>
      <c r="AE9685">
        <f t="shared" si="151"/>
        <v>2007</v>
      </c>
    </row>
    <row r="9686" spans="1:31" x14ac:dyDescent="0.25">
      <c r="A9686" s="7">
        <v>9683</v>
      </c>
      <c r="B9686" s="8">
        <v>39299</v>
      </c>
      <c r="C9686" t="s">
        <v>3</v>
      </c>
      <c r="D9686" t="s">
        <v>796</v>
      </c>
      <c r="E9686" t="s">
        <v>9</v>
      </c>
      <c r="F9686" t="s">
        <v>287</v>
      </c>
      <c r="G9686" t="s">
        <v>861</v>
      </c>
      <c r="H9686" s="135" t="s">
        <v>1496</v>
      </c>
      <c r="I9686" t="s">
        <v>1455</v>
      </c>
      <c r="J9686" s="20">
        <v>34</v>
      </c>
      <c r="K9686" s="20" t="s">
        <v>9</v>
      </c>
      <c r="L9686" t="s">
        <v>1464</v>
      </c>
      <c r="M9686" s="20">
        <v>3.74</v>
      </c>
      <c r="N9686" s="20">
        <v>5.26</v>
      </c>
      <c r="AE9686">
        <f t="shared" si="151"/>
        <v>2007</v>
      </c>
    </row>
    <row r="9687" spans="1:31" x14ac:dyDescent="0.25">
      <c r="A9687" s="7">
        <v>9684</v>
      </c>
      <c r="B9687" s="8">
        <v>39300</v>
      </c>
      <c r="C9687" t="s">
        <v>3</v>
      </c>
      <c r="D9687" t="s">
        <v>350</v>
      </c>
      <c r="E9687" t="s">
        <v>9</v>
      </c>
      <c r="F9687" t="s">
        <v>795</v>
      </c>
      <c r="G9687" t="s">
        <v>870</v>
      </c>
      <c r="H9687" s="135" t="s">
        <v>2497</v>
      </c>
      <c r="I9687" t="s">
        <v>1454</v>
      </c>
      <c r="J9687" s="20">
        <v>24</v>
      </c>
      <c r="K9687" s="20" t="s">
        <v>1465</v>
      </c>
      <c r="L9687" t="s">
        <v>1466</v>
      </c>
      <c r="M9687" s="20">
        <v>6</v>
      </c>
      <c r="N9687" s="20">
        <v>6</v>
      </c>
      <c r="AE9687">
        <f t="shared" si="151"/>
        <v>2007</v>
      </c>
    </row>
    <row r="9688" spans="1:31" x14ac:dyDescent="0.25">
      <c r="A9688" s="7">
        <v>9685</v>
      </c>
      <c r="B9688" s="8">
        <v>39300</v>
      </c>
      <c r="C9688" t="s">
        <v>3</v>
      </c>
      <c r="D9688" t="s">
        <v>787</v>
      </c>
      <c r="E9688" t="s">
        <v>9</v>
      </c>
      <c r="F9688" t="s">
        <v>880</v>
      </c>
      <c r="G9688" t="s">
        <v>895</v>
      </c>
      <c r="H9688" s="135" t="s">
        <v>2534</v>
      </c>
      <c r="I9688" t="s">
        <v>1454</v>
      </c>
      <c r="J9688" s="20">
        <v>15</v>
      </c>
      <c r="K9688" s="20" t="s">
        <v>9</v>
      </c>
      <c r="L9688" t="s">
        <v>1463</v>
      </c>
      <c r="M9688" s="20">
        <v>3.6</v>
      </c>
      <c r="N9688" s="20">
        <v>4.9000000000000004</v>
      </c>
      <c r="AE9688">
        <f t="shared" si="151"/>
        <v>2007</v>
      </c>
    </row>
    <row r="9689" spans="1:31" x14ac:dyDescent="0.25">
      <c r="A9689" s="7">
        <v>9686</v>
      </c>
      <c r="B9689" s="8">
        <v>39301</v>
      </c>
      <c r="C9689" t="s">
        <v>3</v>
      </c>
      <c r="D9689" t="s">
        <v>621</v>
      </c>
      <c r="E9689" t="s">
        <v>9</v>
      </c>
      <c r="F9689" t="s">
        <v>52</v>
      </c>
      <c r="G9689" t="s">
        <v>870</v>
      </c>
      <c r="H9689" s="135" t="s">
        <v>2471</v>
      </c>
      <c r="I9689" t="s">
        <v>1454</v>
      </c>
      <c r="J9689" s="20">
        <v>17</v>
      </c>
      <c r="K9689" s="20" t="s">
        <v>3</v>
      </c>
      <c r="L9689" t="s">
        <v>1464</v>
      </c>
      <c r="M9689" s="20">
        <v>5.76</v>
      </c>
      <c r="N9689" s="20">
        <v>3.74</v>
      </c>
      <c r="AE9689">
        <f t="shared" si="151"/>
        <v>2007</v>
      </c>
    </row>
    <row r="9690" spans="1:31" x14ac:dyDescent="0.25">
      <c r="A9690" s="7">
        <v>9687</v>
      </c>
      <c r="B9690" s="8">
        <v>39302</v>
      </c>
      <c r="C9690" t="s">
        <v>3</v>
      </c>
      <c r="D9690" t="s">
        <v>47</v>
      </c>
      <c r="E9690" t="s">
        <v>9</v>
      </c>
      <c r="F9690" t="s">
        <v>880</v>
      </c>
      <c r="G9690" t="s">
        <v>714</v>
      </c>
      <c r="H9690" s="136" t="s">
        <v>2215</v>
      </c>
      <c r="I9690" t="s">
        <v>1454</v>
      </c>
      <c r="J9690" s="20">
        <v>15</v>
      </c>
      <c r="K9690" s="20" t="s">
        <v>3</v>
      </c>
      <c r="L9690" t="s">
        <v>1463</v>
      </c>
      <c r="M9690" s="20">
        <v>4.9000000000000004</v>
      </c>
      <c r="N9690" s="20">
        <v>3.6</v>
      </c>
      <c r="AE9690">
        <f t="shared" si="151"/>
        <v>2007</v>
      </c>
    </row>
    <row r="9691" spans="1:31" x14ac:dyDescent="0.25">
      <c r="A9691" s="7">
        <v>9688</v>
      </c>
      <c r="B9691" s="8">
        <v>39302</v>
      </c>
      <c r="C9691" t="s">
        <v>3</v>
      </c>
      <c r="D9691" t="s">
        <v>273</v>
      </c>
      <c r="E9691" t="s">
        <v>9</v>
      </c>
      <c r="F9691" t="s">
        <v>469</v>
      </c>
      <c r="G9691" t="s">
        <v>895</v>
      </c>
      <c r="H9691" s="135" t="s">
        <v>2535</v>
      </c>
      <c r="I9691" t="s">
        <v>1454</v>
      </c>
      <c r="J9691" s="20">
        <v>15</v>
      </c>
      <c r="K9691" s="20" t="s">
        <v>1465</v>
      </c>
      <c r="L9691" t="s">
        <v>1466</v>
      </c>
      <c r="M9691" s="20">
        <v>3.75</v>
      </c>
      <c r="N9691" s="20">
        <v>3.75</v>
      </c>
      <c r="AE9691">
        <f t="shared" si="151"/>
        <v>2007</v>
      </c>
    </row>
    <row r="9692" spans="1:31" x14ac:dyDescent="0.25">
      <c r="A9692" s="7">
        <v>9689</v>
      </c>
      <c r="B9692" s="8">
        <v>39303</v>
      </c>
      <c r="C9692" t="s">
        <v>3</v>
      </c>
      <c r="D9692" t="s">
        <v>632</v>
      </c>
      <c r="E9692" t="s">
        <v>9</v>
      </c>
      <c r="F9692" t="s">
        <v>754</v>
      </c>
      <c r="G9692" t="s">
        <v>24</v>
      </c>
      <c r="H9692" s="135" t="s">
        <v>1555</v>
      </c>
      <c r="I9692" t="s">
        <v>1454</v>
      </c>
      <c r="J9692" s="20">
        <v>10</v>
      </c>
      <c r="K9692" s="20" t="s">
        <v>3</v>
      </c>
      <c r="L9692" t="s">
        <v>1464</v>
      </c>
      <c r="M9692" s="20">
        <v>3.8</v>
      </c>
      <c r="N9692" s="20">
        <v>2.2000000000000002</v>
      </c>
      <c r="AE9692">
        <f t="shared" si="151"/>
        <v>2007</v>
      </c>
    </row>
    <row r="9693" spans="1:31" x14ac:dyDescent="0.25">
      <c r="A9693" s="7">
        <v>9690</v>
      </c>
      <c r="B9693" s="8">
        <v>39303</v>
      </c>
      <c r="C9693" t="s">
        <v>3</v>
      </c>
      <c r="D9693" t="s">
        <v>295</v>
      </c>
      <c r="E9693" t="s">
        <v>9</v>
      </c>
      <c r="F9693" t="s">
        <v>624</v>
      </c>
      <c r="G9693" t="s">
        <v>870</v>
      </c>
      <c r="H9693" s="9" t="s">
        <v>2482</v>
      </c>
      <c r="I9693" t="s">
        <v>1454</v>
      </c>
      <c r="J9693" s="20">
        <v>32</v>
      </c>
      <c r="K9693" s="20" t="s">
        <v>9</v>
      </c>
      <c r="L9693" t="s">
        <v>1463</v>
      </c>
      <c r="M9693" s="20">
        <v>7.68</v>
      </c>
      <c r="N9693" s="20">
        <v>9.32</v>
      </c>
      <c r="AE9693">
        <f t="shared" si="151"/>
        <v>2007</v>
      </c>
    </row>
    <row r="9694" spans="1:31" x14ac:dyDescent="0.25">
      <c r="A9694" s="7">
        <v>9691</v>
      </c>
      <c r="B9694" s="8">
        <v>39303</v>
      </c>
      <c r="C9694" t="s">
        <v>3</v>
      </c>
      <c r="D9694" t="s">
        <v>789</v>
      </c>
      <c r="E9694" t="s">
        <v>9</v>
      </c>
      <c r="F9694" t="s">
        <v>55</v>
      </c>
      <c r="G9694" t="s">
        <v>870</v>
      </c>
      <c r="H9694" s="135" t="s">
        <v>2536</v>
      </c>
      <c r="I9694" t="s">
        <v>1454</v>
      </c>
      <c r="J9694" s="20">
        <v>16</v>
      </c>
      <c r="K9694" s="20" t="s">
        <v>9</v>
      </c>
      <c r="L9694" t="s">
        <v>1464</v>
      </c>
      <c r="M9694" s="20">
        <v>3.52</v>
      </c>
      <c r="N9694" s="20">
        <v>5.48</v>
      </c>
      <c r="AE9694">
        <f t="shared" si="151"/>
        <v>2007</v>
      </c>
    </row>
    <row r="9695" spans="1:31" x14ac:dyDescent="0.25">
      <c r="A9695" s="7">
        <v>9692</v>
      </c>
      <c r="B9695" s="8">
        <v>39303</v>
      </c>
      <c r="C9695" t="s">
        <v>3</v>
      </c>
      <c r="D9695" t="s">
        <v>655</v>
      </c>
      <c r="E9695" t="s">
        <v>9</v>
      </c>
      <c r="F9695" t="s">
        <v>787</v>
      </c>
      <c r="G9695" t="s">
        <v>895</v>
      </c>
      <c r="H9695" s="9" t="s">
        <v>2537</v>
      </c>
      <c r="I9695" t="s">
        <v>1455</v>
      </c>
      <c r="J9695" s="20">
        <v>20</v>
      </c>
      <c r="K9695" s="20" t="s">
        <v>3</v>
      </c>
      <c r="L9695" t="s">
        <v>1464</v>
      </c>
      <c r="M9695" s="20">
        <v>3.3</v>
      </c>
      <c r="N9695" s="20">
        <v>2.2000000000000002</v>
      </c>
      <c r="AE9695">
        <f t="shared" si="151"/>
        <v>2007</v>
      </c>
    </row>
    <row r="9696" spans="1:31" x14ac:dyDescent="0.25">
      <c r="A9696" s="7">
        <v>9693</v>
      </c>
      <c r="B9696" s="8">
        <v>39303</v>
      </c>
      <c r="C9696" t="s">
        <v>3</v>
      </c>
      <c r="D9696" t="s">
        <v>879</v>
      </c>
      <c r="E9696" t="s">
        <v>9</v>
      </c>
      <c r="F9696" t="s">
        <v>787</v>
      </c>
      <c r="G9696" t="s">
        <v>895</v>
      </c>
      <c r="H9696" s="135" t="s">
        <v>1496</v>
      </c>
      <c r="I9696" t="s">
        <v>1455</v>
      </c>
      <c r="J9696" s="20">
        <v>30</v>
      </c>
      <c r="K9696" s="20" t="s">
        <v>3</v>
      </c>
      <c r="L9696" t="s">
        <v>1463</v>
      </c>
      <c r="M9696" s="20">
        <v>4.4000000000000004</v>
      </c>
      <c r="N9696" s="20">
        <v>3.6</v>
      </c>
      <c r="AE9696">
        <f t="shared" si="151"/>
        <v>2007</v>
      </c>
    </row>
    <row r="9697" spans="1:31" x14ac:dyDescent="0.25">
      <c r="A9697" s="7">
        <v>9694</v>
      </c>
      <c r="B9697" s="8">
        <v>39303</v>
      </c>
      <c r="C9697" t="s">
        <v>3</v>
      </c>
      <c r="D9697" t="s">
        <v>787</v>
      </c>
      <c r="E9697" t="s">
        <v>9</v>
      </c>
      <c r="F9697" t="s">
        <v>854</v>
      </c>
      <c r="G9697" t="s">
        <v>895</v>
      </c>
      <c r="H9697" s="135" t="s">
        <v>1496</v>
      </c>
      <c r="I9697" t="s">
        <v>1455</v>
      </c>
      <c r="J9697" s="20">
        <v>15</v>
      </c>
      <c r="K9697" s="20" t="s">
        <v>9</v>
      </c>
      <c r="L9697" t="s">
        <v>1464</v>
      </c>
      <c r="M9697" s="20">
        <v>1.65</v>
      </c>
      <c r="N9697" s="20">
        <v>2.6</v>
      </c>
      <c r="AE9697">
        <f t="shared" si="151"/>
        <v>2007</v>
      </c>
    </row>
    <row r="9698" spans="1:31" x14ac:dyDescent="0.25">
      <c r="A9698" s="7">
        <v>9695</v>
      </c>
      <c r="B9698" s="8">
        <v>39303</v>
      </c>
      <c r="C9698" t="s">
        <v>3</v>
      </c>
      <c r="D9698" t="s">
        <v>787</v>
      </c>
      <c r="E9698" t="s">
        <v>9</v>
      </c>
      <c r="F9698" t="s">
        <v>854</v>
      </c>
      <c r="G9698" t="s">
        <v>895</v>
      </c>
      <c r="H9698" s="135" t="s">
        <v>1496</v>
      </c>
      <c r="I9698" t="s">
        <v>1455</v>
      </c>
      <c r="J9698" s="20">
        <v>40</v>
      </c>
      <c r="K9698" s="20" t="s">
        <v>9</v>
      </c>
      <c r="L9698" t="s">
        <v>1464</v>
      </c>
      <c r="M9698" s="20">
        <v>4.4000000000000004</v>
      </c>
      <c r="N9698" s="20">
        <v>6.1</v>
      </c>
      <c r="AE9698">
        <f t="shared" si="151"/>
        <v>2007</v>
      </c>
    </row>
    <row r="9699" spans="1:31" x14ac:dyDescent="0.25">
      <c r="A9699" s="7">
        <v>9696</v>
      </c>
      <c r="B9699" s="8">
        <v>39303</v>
      </c>
      <c r="C9699" t="s">
        <v>3</v>
      </c>
      <c r="D9699" t="s">
        <v>787</v>
      </c>
      <c r="E9699" t="s">
        <v>9</v>
      </c>
      <c r="F9699" t="s">
        <v>395</v>
      </c>
      <c r="G9699" t="s">
        <v>895</v>
      </c>
      <c r="H9699" s="135" t="s">
        <v>1496</v>
      </c>
      <c r="I9699" t="s">
        <v>1454</v>
      </c>
      <c r="J9699" s="20">
        <v>28</v>
      </c>
      <c r="K9699" s="20" t="s">
        <v>9</v>
      </c>
      <c r="L9699" t="s">
        <v>1464</v>
      </c>
      <c r="M9699" s="20">
        <v>6.16</v>
      </c>
      <c r="N9699" s="20">
        <v>8.84</v>
      </c>
      <c r="AE9699">
        <f t="shared" si="151"/>
        <v>2007</v>
      </c>
    </row>
    <row r="9700" spans="1:31" x14ac:dyDescent="0.25">
      <c r="A9700" s="7">
        <v>9697</v>
      </c>
      <c r="B9700" s="8">
        <v>39303</v>
      </c>
      <c r="C9700" t="s">
        <v>3</v>
      </c>
      <c r="D9700" t="s">
        <v>787</v>
      </c>
      <c r="E9700" t="s">
        <v>9</v>
      </c>
      <c r="F9700" t="s">
        <v>836</v>
      </c>
      <c r="G9700" t="s">
        <v>895</v>
      </c>
      <c r="H9700" s="135" t="s">
        <v>1496</v>
      </c>
      <c r="I9700" t="s">
        <v>1454</v>
      </c>
      <c r="J9700" s="20">
        <v>38</v>
      </c>
      <c r="K9700" s="20" t="s">
        <v>9</v>
      </c>
      <c r="L9700" t="s">
        <v>1464</v>
      </c>
      <c r="M9700" s="20">
        <v>8.36</v>
      </c>
      <c r="N9700" s="20">
        <v>11.64</v>
      </c>
      <c r="AE9700">
        <f t="shared" si="151"/>
        <v>2007</v>
      </c>
    </row>
    <row r="9701" spans="1:31" x14ac:dyDescent="0.25">
      <c r="A9701" s="7">
        <v>9698</v>
      </c>
      <c r="B9701" s="8">
        <v>39303</v>
      </c>
      <c r="C9701" t="s">
        <v>3</v>
      </c>
      <c r="D9701" t="s">
        <v>789</v>
      </c>
      <c r="E9701" t="s">
        <v>9</v>
      </c>
      <c r="F9701" t="s">
        <v>795</v>
      </c>
      <c r="G9701" t="s">
        <v>895</v>
      </c>
      <c r="H9701" s="135" t="s">
        <v>1496</v>
      </c>
      <c r="I9701" t="s">
        <v>1454</v>
      </c>
      <c r="J9701" s="20">
        <v>15</v>
      </c>
      <c r="K9701" s="20" t="s">
        <v>1465</v>
      </c>
      <c r="L9701" t="s">
        <v>1466</v>
      </c>
      <c r="M9701" s="20">
        <v>3.75</v>
      </c>
      <c r="N9701" s="20">
        <v>3.75</v>
      </c>
      <c r="AE9701">
        <f t="shared" si="151"/>
        <v>2007</v>
      </c>
    </row>
    <row r="9702" spans="1:31" x14ac:dyDescent="0.25">
      <c r="A9702" s="7">
        <v>9699</v>
      </c>
      <c r="B9702" s="8">
        <v>39303</v>
      </c>
      <c r="C9702" t="s">
        <v>3</v>
      </c>
      <c r="D9702" t="s">
        <v>789</v>
      </c>
      <c r="E9702" t="s">
        <v>9</v>
      </c>
      <c r="F9702" t="s">
        <v>795</v>
      </c>
      <c r="G9702" t="s">
        <v>895</v>
      </c>
      <c r="H9702" s="135" t="s">
        <v>1496</v>
      </c>
      <c r="I9702" t="s">
        <v>1454</v>
      </c>
      <c r="J9702" s="20">
        <v>40</v>
      </c>
      <c r="K9702" s="20" t="s">
        <v>1465</v>
      </c>
      <c r="L9702" t="s">
        <v>1466</v>
      </c>
      <c r="M9702" s="20">
        <v>10</v>
      </c>
      <c r="N9702" s="20">
        <v>10</v>
      </c>
      <c r="AE9702">
        <f t="shared" si="151"/>
        <v>2007</v>
      </c>
    </row>
    <row r="9703" spans="1:31" x14ac:dyDescent="0.25">
      <c r="A9703" s="7">
        <v>9700</v>
      </c>
      <c r="B9703" s="8">
        <v>39303</v>
      </c>
      <c r="C9703" t="s">
        <v>3</v>
      </c>
      <c r="D9703" t="s">
        <v>741</v>
      </c>
      <c r="E9703" t="s">
        <v>9</v>
      </c>
      <c r="F9703" t="s">
        <v>247</v>
      </c>
      <c r="G9703" t="s">
        <v>861</v>
      </c>
      <c r="H9703" s="135" t="s">
        <v>1496</v>
      </c>
      <c r="I9703" t="s">
        <v>1454</v>
      </c>
      <c r="J9703" s="20">
        <v>19</v>
      </c>
      <c r="K9703" s="20" t="s">
        <v>9</v>
      </c>
      <c r="L9703" t="s">
        <v>1464</v>
      </c>
      <c r="M9703" s="20">
        <v>4.18</v>
      </c>
      <c r="N9703" s="20">
        <v>6.32</v>
      </c>
      <c r="AE9703">
        <f t="shared" si="151"/>
        <v>2007</v>
      </c>
    </row>
    <row r="9704" spans="1:31" x14ac:dyDescent="0.25">
      <c r="A9704" s="7">
        <v>9701</v>
      </c>
      <c r="B9704" s="8">
        <v>39304</v>
      </c>
      <c r="C9704" t="s">
        <v>3</v>
      </c>
      <c r="D9704" t="s">
        <v>756</v>
      </c>
      <c r="E9704" t="s">
        <v>9</v>
      </c>
      <c r="F9704" t="s">
        <v>395</v>
      </c>
      <c r="G9704" t="s">
        <v>870</v>
      </c>
      <c r="H9704" s="135" t="s">
        <v>2471</v>
      </c>
      <c r="I9704" t="s">
        <v>1454</v>
      </c>
      <c r="J9704" s="20">
        <v>20</v>
      </c>
      <c r="K9704" s="20" t="s">
        <v>9</v>
      </c>
      <c r="L9704" t="s">
        <v>1464</v>
      </c>
      <c r="M9704" s="20">
        <v>4.4000000000000004</v>
      </c>
      <c r="N9704" s="20">
        <v>6.6</v>
      </c>
      <c r="AE9704">
        <f t="shared" si="151"/>
        <v>2007</v>
      </c>
    </row>
    <row r="9705" spans="1:31" x14ac:dyDescent="0.25">
      <c r="A9705" s="7">
        <v>9702</v>
      </c>
      <c r="B9705" s="8">
        <v>39304</v>
      </c>
      <c r="C9705" t="s">
        <v>3</v>
      </c>
      <c r="D9705" t="s">
        <v>39</v>
      </c>
      <c r="E9705" t="s">
        <v>9</v>
      </c>
      <c r="F9705" t="s">
        <v>734</v>
      </c>
      <c r="G9705" t="s">
        <v>895</v>
      </c>
      <c r="H9705" s="135" t="s">
        <v>2538</v>
      </c>
      <c r="I9705" t="s">
        <v>1454</v>
      </c>
      <c r="J9705" s="20">
        <v>27</v>
      </c>
      <c r="K9705" s="20" t="s">
        <v>9</v>
      </c>
      <c r="L9705" t="s">
        <v>1464</v>
      </c>
      <c r="M9705" s="20">
        <v>5.9399999999999995</v>
      </c>
      <c r="N9705" s="20">
        <v>8.56</v>
      </c>
      <c r="AE9705">
        <f t="shared" si="151"/>
        <v>2007</v>
      </c>
    </row>
    <row r="9706" spans="1:31" x14ac:dyDescent="0.25">
      <c r="A9706" s="7">
        <v>9703</v>
      </c>
      <c r="B9706" s="8">
        <v>39304</v>
      </c>
      <c r="C9706" t="s">
        <v>3</v>
      </c>
      <c r="D9706" t="s">
        <v>711</v>
      </c>
      <c r="E9706" t="s">
        <v>9</v>
      </c>
      <c r="F9706" t="s">
        <v>767</v>
      </c>
      <c r="G9706" t="s">
        <v>895</v>
      </c>
      <c r="H9706" s="135" t="s">
        <v>2539</v>
      </c>
      <c r="I9706" t="s">
        <v>1454</v>
      </c>
      <c r="J9706" s="20">
        <v>35</v>
      </c>
      <c r="K9706" s="20" t="s">
        <v>9</v>
      </c>
      <c r="L9706" t="s">
        <v>1463</v>
      </c>
      <c r="M9706" s="20">
        <v>8.4</v>
      </c>
      <c r="N9706" s="20">
        <v>10.1</v>
      </c>
      <c r="AE9706">
        <f t="shared" si="151"/>
        <v>2007</v>
      </c>
    </row>
    <row r="9707" spans="1:31" x14ac:dyDescent="0.25">
      <c r="A9707" s="7">
        <v>9704</v>
      </c>
      <c r="B9707" s="8">
        <v>39305</v>
      </c>
      <c r="C9707" t="s">
        <v>3</v>
      </c>
      <c r="D9707" t="s">
        <v>859</v>
      </c>
      <c r="E9707" t="s">
        <v>9</v>
      </c>
      <c r="F9707" t="s">
        <v>331</v>
      </c>
      <c r="G9707" t="s">
        <v>377</v>
      </c>
      <c r="H9707" s="135" t="s">
        <v>1496</v>
      </c>
      <c r="I9707" t="s">
        <v>1454</v>
      </c>
      <c r="J9707" s="20">
        <v>20</v>
      </c>
      <c r="K9707" s="20" t="s">
        <v>9</v>
      </c>
      <c r="L9707" t="s">
        <v>1463</v>
      </c>
      <c r="M9707" s="20">
        <v>4.8</v>
      </c>
      <c r="N9707" s="20">
        <v>6.2</v>
      </c>
      <c r="AE9707">
        <f t="shared" si="151"/>
        <v>2007</v>
      </c>
    </row>
    <row r="9708" spans="1:31" x14ac:dyDescent="0.25">
      <c r="A9708" s="7">
        <v>9705</v>
      </c>
      <c r="B9708" s="8">
        <v>39305</v>
      </c>
      <c r="C9708" t="s">
        <v>3</v>
      </c>
      <c r="D9708" t="s">
        <v>617</v>
      </c>
      <c r="E9708" t="s">
        <v>9</v>
      </c>
      <c r="F9708" t="s">
        <v>78</v>
      </c>
      <c r="G9708" t="s">
        <v>65</v>
      </c>
      <c r="H9708" s="135" t="s">
        <v>1496</v>
      </c>
      <c r="I9708" t="s">
        <v>1454</v>
      </c>
      <c r="J9708" s="20">
        <v>21</v>
      </c>
      <c r="K9708" s="20" t="s">
        <v>1465</v>
      </c>
      <c r="L9708" t="s">
        <v>1466</v>
      </c>
      <c r="M9708" s="20">
        <v>5.25</v>
      </c>
      <c r="N9708" s="20">
        <v>5.25</v>
      </c>
      <c r="AE9708">
        <f t="shared" si="151"/>
        <v>2007</v>
      </c>
    </row>
    <row r="9709" spans="1:31" x14ac:dyDescent="0.25">
      <c r="A9709" s="7">
        <v>9706</v>
      </c>
      <c r="B9709" s="8">
        <v>39305</v>
      </c>
      <c r="C9709" t="s">
        <v>3</v>
      </c>
      <c r="D9709" t="s">
        <v>830</v>
      </c>
      <c r="E9709" t="s">
        <v>9</v>
      </c>
      <c r="F9709" t="s">
        <v>54</v>
      </c>
      <c r="G9709" t="s">
        <v>895</v>
      </c>
      <c r="H9709" s="135" t="s">
        <v>2540</v>
      </c>
      <c r="I9709" t="s">
        <v>1454</v>
      </c>
      <c r="J9709" s="20">
        <v>35</v>
      </c>
      <c r="K9709" s="20" t="s">
        <v>9</v>
      </c>
      <c r="L9709" t="s">
        <v>1463</v>
      </c>
      <c r="M9709" s="20">
        <v>8.4</v>
      </c>
      <c r="N9709" s="20">
        <v>10.1</v>
      </c>
      <c r="AE9709">
        <f t="shared" si="151"/>
        <v>2007</v>
      </c>
    </row>
    <row r="9710" spans="1:31" x14ac:dyDescent="0.25">
      <c r="A9710" s="7">
        <v>9707</v>
      </c>
      <c r="B9710" s="8">
        <v>39305</v>
      </c>
      <c r="C9710" t="s">
        <v>3</v>
      </c>
      <c r="D9710" t="s">
        <v>237</v>
      </c>
      <c r="E9710" t="s">
        <v>9</v>
      </c>
      <c r="F9710" t="s">
        <v>186</v>
      </c>
      <c r="G9710" t="s">
        <v>895</v>
      </c>
      <c r="H9710" s="135" t="s">
        <v>2541</v>
      </c>
      <c r="I9710" t="s">
        <v>1454</v>
      </c>
      <c r="J9710" s="20">
        <v>10</v>
      </c>
      <c r="K9710" s="20" t="s">
        <v>1465</v>
      </c>
      <c r="L9710" t="s">
        <v>1466</v>
      </c>
      <c r="M9710" s="20">
        <v>2.5</v>
      </c>
      <c r="N9710" s="20">
        <v>2.5</v>
      </c>
      <c r="AE9710">
        <f t="shared" si="151"/>
        <v>2007</v>
      </c>
    </row>
    <row r="9711" spans="1:31" x14ac:dyDescent="0.25">
      <c r="A9711" s="7">
        <v>9708</v>
      </c>
      <c r="B9711" s="8">
        <v>39305</v>
      </c>
      <c r="C9711" t="s">
        <v>3</v>
      </c>
      <c r="D9711" t="s">
        <v>237</v>
      </c>
      <c r="E9711" t="s">
        <v>9</v>
      </c>
      <c r="F9711" t="s">
        <v>186</v>
      </c>
      <c r="G9711" t="s">
        <v>895</v>
      </c>
      <c r="H9711" s="135" t="s">
        <v>2542</v>
      </c>
      <c r="I9711" t="s">
        <v>1454</v>
      </c>
      <c r="J9711" s="20">
        <v>15</v>
      </c>
      <c r="K9711" s="20" t="s">
        <v>1465</v>
      </c>
      <c r="L9711" t="s">
        <v>1466</v>
      </c>
      <c r="M9711" s="20">
        <v>3.75</v>
      </c>
      <c r="N9711" s="20">
        <v>3.75</v>
      </c>
      <c r="AE9711">
        <f t="shared" si="151"/>
        <v>2007</v>
      </c>
    </row>
    <row r="9712" spans="1:31" x14ac:dyDescent="0.25">
      <c r="A9712" s="7">
        <v>9709</v>
      </c>
      <c r="B9712" s="8">
        <v>39305</v>
      </c>
      <c r="C9712" t="s">
        <v>3</v>
      </c>
      <c r="D9712" t="s">
        <v>796</v>
      </c>
      <c r="E9712" t="s">
        <v>9</v>
      </c>
      <c r="F9712" t="s">
        <v>66</v>
      </c>
      <c r="G9712" t="s">
        <v>648</v>
      </c>
      <c r="H9712" s="135" t="s">
        <v>1917</v>
      </c>
      <c r="I9712" t="s">
        <v>1454</v>
      </c>
      <c r="J9712" s="20">
        <v>20</v>
      </c>
      <c r="K9712" s="20" t="s">
        <v>9</v>
      </c>
      <c r="L9712" t="s">
        <v>1464</v>
      </c>
      <c r="M9712" s="20">
        <v>4.4000000000000004</v>
      </c>
      <c r="N9712" s="20">
        <v>6.6</v>
      </c>
      <c r="AE9712">
        <f t="shared" si="151"/>
        <v>2007</v>
      </c>
    </row>
    <row r="9713" spans="1:31" x14ac:dyDescent="0.25">
      <c r="A9713" s="7">
        <v>9710</v>
      </c>
      <c r="B9713" s="8">
        <v>39305</v>
      </c>
      <c r="C9713" t="s">
        <v>3</v>
      </c>
      <c r="D9713" t="s">
        <v>712</v>
      </c>
      <c r="E9713" t="s">
        <v>9</v>
      </c>
      <c r="F9713" t="s">
        <v>667</v>
      </c>
      <c r="G9713" t="s">
        <v>732</v>
      </c>
      <c r="H9713" s="135" t="s">
        <v>2233</v>
      </c>
      <c r="I9713" t="s">
        <v>1454</v>
      </c>
      <c r="J9713" s="20">
        <v>86</v>
      </c>
      <c r="K9713" s="20" t="s">
        <v>1465</v>
      </c>
      <c r="L9713" t="s">
        <v>1466</v>
      </c>
      <c r="M9713" s="20">
        <v>21.5</v>
      </c>
      <c r="N9713" s="20">
        <v>21.5</v>
      </c>
      <c r="AE9713">
        <f t="shared" si="151"/>
        <v>2007</v>
      </c>
    </row>
    <row r="9714" spans="1:31" x14ac:dyDescent="0.25">
      <c r="A9714" s="7">
        <v>9711</v>
      </c>
      <c r="B9714" s="8">
        <v>39306</v>
      </c>
      <c r="C9714" t="s">
        <v>3</v>
      </c>
      <c r="D9714" t="s">
        <v>655</v>
      </c>
      <c r="E9714" t="s">
        <v>9</v>
      </c>
      <c r="F9714" t="s">
        <v>578</v>
      </c>
      <c r="G9714" t="s">
        <v>732</v>
      </c>
      <c r="H9714" s="135" t="s">
        <v>2307</v>
      </c>
      <c r="I9714" t="s">
        <v>1454</v>
      </c>
      <c r="J9714" s="20">
        <v>24</v>
      </c>
      <c r="K9714" s="20" t="s">
        <v>1465</v>
      </c>
      <c r="L9714" t="s">
        <v>1466</v>
      </c>
      <c r="M9714" s="20">
        <v>6</v>
      </c>
      <c r="N9714" s="20">
        <v>6</v>
      </c>
      <c r="AE9714">
        <f t="shared" si="151"/>
        <v>2007</v>
      </c>
    </row>
    <row r="9715" spans="1:31" x14ac:dyDescent="0.25">
      <c r="A9715" s="7">
        <v>9712</v>
      </c>
      <c r="B9715" s="8">
        <v>39306</v>
      </c>
      <c r="C9715" t="s">
        <v>3</v>
      </c>
      <c r="D9715" t="s">
        <v>897</v>
      </c>
      <c r="E9715" t="s">
        <v>9</v>
      </c>
      <c r="F9715" t="s">
        <v>543</v>
      </c>
      <c r="G9715" t="s">
        <v>14</v>
      </c>
      <c r="H9715" s="135" t="s">
        <v>1522</v>
      </c>
      <c r="I9715" t="s">
        <v>1458</v>
      </c>
      <c r="J9715" s="20">
        <v>12</v>
      </c>
      <c r="K9715" s="20" t="s">
        <v>9</v>
      </c>
      <c r="L9715" t="s">
        <v>1464</v>
      </c>
      <c r="M9715" s="20">
        <v>30</v>
      </c>
      <c r="N9715" s="20">
        <v>10</v>
      </c>
      <c r="AE9715">
        <f t="shared" si="151"/>
        <v>2007</v>
      </c>
    </row>
    <row r="9716" spans="1:31" x14ac:dyDescent="0.25">
      <c r="A9716" s="7">
        <v>9713</v>
      </c>
      <c r="B9716" s="8">
        <v>39306</v>
      </c>
      <c r="C9716" t="s">
        <v>3</v>
      </c>
      <c r="D9716" t="s">
        <v>543</v>
      </c>
      <c r="E9716" t="s">
        <v>9</v>
      </c>
      <c r="F9716" t="s">
        <v>521</v>
      </c>
      <c r="G9716" t="s">
        <v>870</v>
      </c>
      <c r="H9716" s="135" t="s">
        <v>2515</v>
      </c>
      <c r="I9716" t="s">
        <v>1454</v>
      </c>
      <c r="J9716" s="20">
        <v>13</v>
      </c>
      <c r="K9716" s="20" t="s">
        <v>9</v>
      </c>
      <c r="L9716" t="s">
        <v>1464</v>
      </c>
      <c r="M9716" s="20">
        <v>2.86</v>
      </c>
      <c r="N9716" s="20">
        <v>4.6400000000000006</v>
      </c>
      <c r="AE9716">
        <f t="shared" si="151"/>
        <v>2007</v>
      </c>
    </row>
    <row r="9717" spans="1:31" x14ac:dyDescent="0.25">
      <c r="A9717" s="7">
        <v>9714</v>
      </c>
      <c r="B9717" s="8">
        <v>39306</v>
      </c>
      <c r="C9717" t="s">
        <v>3</v>
      </c>
      <c r="D9717" t="s">
        <v>543</v>
      </c>
      <c r="E9717" t="s">
        <v>9</v>
      </c>
      <c r="F9717" t="s">
        <v>233</v>
      </c>
      <c r="G9717" t="s">
        <v>895</v>
      </c>
      <c r="H9717" s="135" t="s">
        <v>2531</v>
      </c>
      <c r="I9717" t="s">
        <v>1454</v>
      </c>
      <c r="J9717" s="20">
        <v>15</v>
      </c>
      <c r="K9717" s="20" t="s">
        <v>9</v>
      </c>
      <c r="L9717" t="s">
        <v>1463</v>
      </c>
      <c r="M9717" s="20">
        <v>3.6</v>
      </c>
      <c r="N9717" s="20">
        <v>4.9000000000000004</v>
      </c>
      <c r="AE9717">
        <f t="shared" si="151"/>
        <v>2007</v>
      </c>
    </row>
    <row r="9718" spans="1:31" x14ac:dyDescent="0.25">
      <c r="A9718" s="7">
        <v>9715</v>
      </c>
      <c r="B9718" s="8">
        <v>39306</v>
      </c>
      <c r="C9718" t="s">
        <v>3</v>
      </c>
      <c r="D9718" t="s">
        <v>543</v>
      </c>
      <c r="E9718" t="s">
        <v>9</v>
      </c>
      <c r="F9718" t="s">
        <v>427</v>
      </c>
      <c r="G9718" t="s">
        <v>895</v>
      </c>
      <c r="H9718" s="135" t="s">
        <v>2538</v>
      </c>
      <c r="I9718" t="s">
        <v>1454</v>
      </c>
      <c r="J9718" s="20">
        <v>10</v>
      </c>
      <c r="K9718" s="20" t="s">
        <v>9</v>
      </c>
      <c r="L9718" t="s">
        <v>1464</v>
      </c>
      <c r="M9718" s="20">
        <v>2.2000000000000002</v>
      </c>
      <c r="N9718" s="20">
        <v>3.8</v>
      </c>
      <c r="AE9718">
        <f t="shared" si="151"/>
        <v>2007</v>
      </c>
    </row>
    <row r="9719" spans="1:31" x14ac:dyDescent="0.25">
      <c r="A9719" s="7">
        <v>9716</v>
      </c>
      <c r="B9719" s="8">
        <v>39306</v>
      </c>
      <c r="C9719" t="s">
        <v>3</v>
      </c>
      <c r="D9719" t="s">
        <v>614</v>
      </c>
      <c r="E9719" t="s">
        <v>9</v>
      </c>
      <c r="F9719" t="s">
        <v>661</v>
      </c>
      <c r="G9719" t="s">
        <v>895</v>
      </c>
      <c r="H9719" s="135" t="s">
        <v>2543</v>
      </c>
      <c r="I9719" t="s">
        <v>1454</v>
      </c>
      <c r="J9719" s="20">
        <v>19</v>
      </c>
      <c r="K9719" s="20" t="s">
        <v>3</v>
      </c>
      <c r="L9719" t="s">
        <v>1464</v>
      </c>
      <c r="M9719" s="20">
        <v>6.32</v>
      </c>
      <c r="N9719" s="20">
        <v>4.18</v>
      </c>
      <c r="AE9719">
        <f t="shared" si="151"/>
        <v>2007</v>
      </c>
    </row>
    <row r="9720" spans="1:31" x14ac:dyDescent="0.25">
      <c r="A9720" s="7">
        <v>9717</v>
      </c>
      <c r="B9720" s="8">
        <v>39306</v>
      </c>
      <c r="C9720" t="s">
        <v>3</v>
      </c>
      <c r="D9720" t="s">
        <v>614</v>
      </c>
      <c r="E9720" t="s">
        <v>9</v>
      </c>
      <c r="F9720" t="s">
        <v>661</v>
      </c>
      <c r="G9720" t="s">
        <v>895</v>
      </c>
      <c r="H9720" s="135" t="s">
        <v>2543</v>
      </c>
      <c r="I9720" t="s">
        <v>1454</v>
      </c>
      <c r="J9720" s="20">
        <v>24</v>
      </c>
      <c r="K9720" s="20" t="s">
        <v>3</v>
      </c>
      <c r="L9720" t="s">
        <v>1464</v>
      </c>
      <c r="M9720" s="20">
        <v>7.72</v>
      </c>
      <c r="N9720" s="20">
        <v>5.28</v>
      </c>
      <c r="AE9720">
        <f t="shared" si="151"/>
        <v>2007</v>
      </c>
    </row>
    <row r="9721" spans="1:31" x14ac:dyDescent="0.25">
      <c r="A9721" s="7">
        <v>9718</v>
      </c>
      <c r="B9721" s="8">
        <v>39306</v>
      </c>
      <c r="C9721" t="s">
        <v>3</v>
      </c>
      <c r="D9721" t="s">
        <v>543</v>
      </c>
      <c r="E9721" t="s">
        <v>9</v>
      </c>
      <c r="F9721" t="s">
        <v>427</v>
      </c>
      <c r="G9721" t="s">
        <v>895</v>
      </c>
      <c r="H9721" s="135" t="s">
        <v>2532</v>
      </c>
      <c r="I9721" t="s">
        <v>1454</v>
      </c>
      <c r="J9721" s="20">
        <v>15</v>
      </c>
      <c r="K9721" s="20" t="s">
        <v>9</v>
      </c>
      <c r="L9721" t="s">
        <v>1463</v>
      </c>
      <c r="M9721" s="20">
        <v>3.6</v>
      </c>
      <c r="N9721" s="20">
        <v>4.9000000000000004</v>
      </c>
      <c r="AE9721">
        <f t="shared" si="151"/>
        <v>2007</v>
      </c>
    </row>
    <row r="9722" spans="1:31" x14ac:dyDescent="0.25">
      <c r="A9722" s="7">
        <v>9719</v>
      </c>
      <c r="B9722" s="8">
        <v>39306</v>
      </c>
      <c r="C9722" t="s">
        <v>3</v>
      </c>
      <c r="D9722" t="s">
        <v>543</v>
      </c>
      <c r="E9722" t="s">
        <v>9</v>
      </c>
      <c r="F9722" t="s">
        <v>521</v>
      </c>
      <c r="G9722" t="s">
        <v>895</v>
      </c>
      <c r="H9722" s="135" t="s">
        <v>2532</v>
      </c>
      <c r="I9722" t="s">
        <v>1454</v>
      </c>
      <c r="J9722" s="20">
        <v>26</v>
      </c>
      <c r="K9722" s="20" t="s">
        <v>3</v>
      </c>
      <c r="L9722" t="s">
        <v>1464</v>
      </c>
      <c r="M9722" s="20">
        <v>8.2800000000000011</v>
      </c>
      <c r="N9722" s="20">
        <v>5.72</v>
      </c>
      <c r="AE9722">
        <f t="shared" si="151"/>
        <v>2007</v>
      </c>
    </row>
    <row r="9723" spans="1:31" x14ac:dyDescent="0.25">
      <c r="A9723" s="7">
        <v>9720</v>
      </c>
      <c r="B9723" s="8">
        <v>39306</v>
      </c>
      <c r="C9723" t="s">
        <v>3</v>
      </c>
      <c r="D9723" t="s">
        <v>543</v>
      </c>
      <c r="E9723" t="s">
        <v>9</v>
      </c>
      <c r="F9723" t="s">
        <v>597</v>
      </c>
      <c r="G9723" t="s">
        <v>895</v>
      </c>
      <c r="H9723" s="135" t="s">
        <v>2532</v>
      </c>
      <c r="I9723" t="s">
        <v>1454</v>
      </c>
      <c r="J9723" s="20">
        <v>20</v>
      </c>
      <c r="K9723" s="20" t="s">
        <v>9</v>
      </c>
      <c r="L9723" t="s">
        <v>1464</v>
      </c>
      <c r="M9723" s="20">
        <v>4.4000000000000004</v>
      </c>
      <c r="N9723" s="20">
        <v>6.6</v>
      </c>
      <c r="AE9723">
        <f t="shared" si="151"/>
        <v>2007</v>
      </c>
    </row>
    <row r="9724" spans="1:31" x14ac:dyDescent="0.25">
      <c r="A9724" s="7">
        <v>9721</v>
      </c>
      <c r="B9724" s="8">
        <v>39306</v>
      </c>
      <c r="C9724" t="s">
        <v>3</v>
      </c>
      <c r="D9724" t="s">
        <v>655</v>
      </c>
      <c r="E9724" t="s">
        <v>9</v>
      </c>
      <c r="F9724" t="s">
        <v>661</v>
      </c>
      <c r="G9724" t="s">
        <v>895</v>
      </c>
      <c r="H9724" s="9" t="s">
        <v>2544</v>
      </c>
      <c r="I9724" t="s">
        <v>1454</v>
      </c>
      <c r="J9724" s="20">
        <v>64</v>
      </c>
      <c r="K9724" s="20" t="s">
        <v>1465</v>
      </c>
      <c r="L9724" t="s">
        <v>1466</v>
      </c>
      <c r="M9724" s="20">
        <v>16</v>
      </c>
      <c r="N9724" s="20">
        <v>16</v>
      </c>
      <c r="AE9724">
        <f t="shared" si="151"/>
        <v>2007</v>
      </c>
    </row>
    <row r="9725" spans="1:31" x14ac:dyDescent="0.25">
      <c r="A9725" s="7">
        <v>9722</v>
      </c>
      <c r="B9725" s="8">
        <v>39306</v>
      </c>
      <c r="C9725" t="s">
        <v>3</v>
      </c>
      <c r="D9725" t="s">
        <v>614</v>
      </c>
      <c r="E9725" t="s">
        <v>9</v>
      </c>
      <c r="F9725" t="s">
        <v>727</v>
      </c>
      <c r="G9725" t="s">
        <v>895</v>
      </c>
      <c r="H9725" s="9" t="s">
        <v>2545</v>
      </c>
      <c r="I9725" t="s">
        <v>1454</v>
      </c>
      <c r="J9725" s="20">
        <v>31</v>
      </c>
      <c r="K9725" s="20" t="s">
        <v>3</v>
      </c>
      <c r="L9725" t="s">
        <v>1464</v>
      </c>
      <c r="M9725" s="20">
        <v>9.68</v>
      </c>
      <c r="N9725" s="20">
        <v>6.82</v>
      </c>
      <c r="AE9725">
        <f t="shared" si="151"/>
        <v>2007</v>
      </c>
    </row>
    <row r="9726" spans="1:31" x14ac:dyDescent="0.25">
      <c r="A9726" s="7">
        <v>9723</v>
      </c>
      <c r="B9726" s="8">
        <v>39306</v>
      </c>
      <c r="C9726" t="s">
        <v>3</v>
      </c>
      <c r="D9726" t="s">
        <v>542</v>
      </c>
      <c r="E9726" t="s">
        <v>9</v>
      </c>
      <c r="F9726" t="s">
        <v>186</v>
      </c>
      <c r="G9726" t="s">
        <v>895</v>
      </c>
      <c r="H9726" s="135" t="s">
        <v>1496</v>
      </c>
      <c r="I9726" t="s">
        <v>1454</v>
      </c>
      <c r="J9726" s="20">
        <v>18</v>
      </c>
      <c r="K9726" s="20" t="s">
        <v>9</v>
      </c>
      <c r="L9726" t="s">
        <v>1464</v>
      </c>
      <c r="M9726" s="20">
        <v>3.96</v>
      </c>
      <c r="N9726" s="20">
        <v>6.04</v>
      </c>
      <c r="AE9726">
        <f t="shared" si="151"/>
        <v>2007</v>
      </c>
    </row>
    <row r="9727" spans="1:31" x14ac:dyDescent="0.25">
      <c r="A9727" s="7">
        <v>9724</v>
      </c>
      <c r="B9727" s="8">
        <v>39306</v>
      </c>
      <c r="C9727" t="s">
        <v>3</v>
      </c>
      <c r="D9727" t="s">
        <v>787</v>
      </c>
      <c r="E9727" t="s">
        <v>9</v>
      </c>
      <c r="F9727" t="s">
        <v>395</v>
      </c>
      <c r="G9727" t="s">
        <v>895</v>
      </c>
      <c r="H9727" s="135" t="s">
        <v>1496</v>
      </c>
      <c r="I9727" t="s">
        <v>1454</v>
      </c>
      <c r="J9727" s="20">
        <v>18</v>
      </c>
      <c r="K9727" s="20" t="s">
        <v>9</v>
      </c>
      <c r="L9727" t="s">
        <v>1464</v>
      </c>
      <c r="M9727" s="20">
        <v>3.96</v>
      </c>
      <c r="N9727" s="20">
        <v>6.04</v>
      </c>
      <c r="AE9727">
        <f t="shared" si="151"/>
        <v>2007</v>
      </c>
    </row>
    <row r="9728" spans="1:31" x14ac:dyDescent="0.25">
      <c r="A9728" s="7">
        <v>9725</v>
      </c>
      <c r="B9728" s="8">
        <v>39306</v>
      </c>
      <c r="C9728" t="s">
        <v>3</v>
      </c>
      <c r="D9728" t="s">
        <v>893</v>
      </c>
      <c r="E9728" t="s">
        <v>9</v>
      </c>
      <c r="F9728" t="s">
        <v>787</v>
      </c>
      <c r="G9728" t="s">
        <v>861</v>
      </c>
      <c r="H9728" s="135" t="s">
        <v>2445</v>
      </c>
      <c r="I9728" t="s">
        <v>1455</v>
      </c>
      <c r="J9728" s="20">
        <v>12</v>
      </c>
      <c r="K9728" s="20" t="s">
        <v>3</v>
      </c>
      <c r="L9728" t="s">
        <v>1464</v>
      </c>
      <c r="M9728" s="20">
        <v>2.1799999999999997</v>
      </c>
      <c r="N9728" s="20">
        <v>1.32</v>
      </c>
      <c r="AE9728">
        <f t="shared" si="151"/>
        <v>2007</v>
      </c>
    </row>
    <row r="9729" spans="1:31" x14ac:dyDescent="0.25">
      <c r="A9729" s="7">
        <v>9726</v>
      </c>
      <c r="B9729" s="8">
        <v>39307</v>
      </c>
      <c r="C9729" t="s">
        <v>3</v>
      </c>
      <c r="D9729" t="s">
        <v>871</v>
      </c>
      <c r="E9729" t="s">
        <v>9</v>
      </c>
      <c r="F9729" t="s">
        <v>828</v>
      </c>
      <c r="G9729" t="s">
        <v>24</v>
      </c>
      <c r="H9729" s="135" t="s">
        <v>1497</v>
      </c>
      <c r="I9729" t="s">
        <v>1454</v>
      </c>
      <c r="J9729" s="20">
        <v>45</v>
      </c>
      <c r="K9729" s="20" t="s">
        <v>9</v>
      </c>
      <c r="L9729" t="s">
        <v>1464</v>
      </c>
      <c r="M9729" s="20">
        <v>9.9</v>
      </c>
      <c r="N9729" s="20">
        <v>13.6</v>
      </c>
      <c r="AE9729">
        <f t="shared" si="151"/>
        <v>2007</v>
      </c>
    </row>
    <row r="9730" spans="1:31" x14ac:dyDescent="0.25">
      <c r="A9730" s="7">
        <v>9727</v>
      </c>
      <c r="B9730" s="8">
        <v>39307</v>
      </c>
      <c r="C9730" t="s">
        <v>3</v>
      </c>
      <c r="D9730" t="s">
        <v>733</v>
      </c>
      <c r="E9730" t="s">
        <v>9</v>
      </c>
      <c r="F9730" t="s">
        <v>450</v>
      </c>
      <c r="G9730" t="s">
        <v>648</v>
      </c>
      <c r="H9730" s="135" t="s">
        <v>2371</v>
      </c>
      <c r="I9730" t="s">
        <v>1455</v>
      </c>
      <c r="J9730" s="20">
        <v>15</v>
      </c>
      <c r="K9730" s="20" t="s">
        <v>1465</v>
      </c>
      <c r="L9730" t="s">
        <v>1466</v>
      </c>
      <c r="M9730" s="20">
        <v>1.875</v>
      </c>
      <c r="N9730" s="20">
        <v>1.875</v>
      </c>
      <c r="AE9730">
        <f t="shared" si="151"/>
        <v>2007</v>
      </c>
    </row>
    <row r="9731" spans="1:31" x14ac:dyDescent="0.25">
      <c r="A9731" s="7">
        <v>9728</v>
      </c>
      <c r="B9731" s="8">
        <v>39308</v>
      </c>
      <c r="C9731" t="s">
        <v>3</v>
      </c>
      <c r="D9731" t="s">
        <v>749</v>
      </c>
      <c r="E9731" t="s">
        <v>9</v>
      </c>
      <c r="F9731" t="s">
        <v>184</v>
      </c>
      <c r="G9731" t="s">
        <v>569</v>
      </c>
      <c r="H9731" s="135" t="s">
        <v>2133</v>
      </c>
      <c r="I9731" t="s">
        <v>1454</v>
      </c>
      <c r="J9731" s="20">
        <v>33</v>
      </c>
      <c r="K9731" s="20" t="s">
        <v>9</v>
      </c>
      <c r="L9731" t="s">
        <v>1464</v>
      </c>
      <c r="M9731" s="20">
        <v>7.26</v>
      </c>
      <c r="N9731" s="20">
        <v>10.24</v>
      </c>
      <c r="AE9731">
        <f t="shared" si="151"/>
        <v>2007</v>
      </c>
    </row>
    <row r="9732" spans="1:31" x14ac:dyDescent="0.25">
      <c r="A9732" s="7">
        <v>9729</v>
      </c>
      <c r="B9732" s="8">
        <v>39308</v>
      </c>
      <c r="C9732" t="s">
        <v>3</v>
      </c>
      <c r="D9732" t="s">
        <v>886</v>
      </c>
      <c r="E9732" t="s">
        <v>9</v>
      </c>
      <c r="F9732" t="s">
        <v>450</v>
      </c>
      <c r="G9732" t="s">
        <v>648</v>
      </c>
      <c r="H9732" s="135" t="s">
        <v>1795</v>
      </c>
      <c r="I9732" t="s">
        <v>1454</v>
      </c>
      <c r="J9732" s="20">
        <v>32</v>
      </c>
      <c r="K9732" s="20" t="s">
        <v>9</v>
      </c>
      <c r="L9732" t="s">
        <v>1463</v>
      </c>
      <c r="M9732" s="20">
        <v>7.68</v>
      </c>
      <c r="N9732" s="20">
        <v>9.32</v>
      </c>
      <c r="AE9732">
        <f t="shared" ref="AE9732:AE9795" si="152">YEAR(B9732)</f>
        <v>2007</v>
      </c>
    </row>
    <row r="9733" spans="1:31" x14ac:dyDescent="0.25">
      <c r="A9733" s="7">
        <v>9730</v>
      </c>
      <c r="B9733" s="8">
        <v>39308</v>
      </c>
      <c r="C9733" t="s">
        <v>3</v>
      </c>
      <c r="D9733" t="s">
        <v>871</v>
      </c>
      <c r="E9733" t="s">
        <v>9</v>
      </c>
      <c r="F9733" t="s">
        <v>828</v>
      </c>
      <c r="G9733" t="s">
        <v>14</v>
      </c>
      <c r="H9733" s="135" t="s">
        <v>1507</v>
      </c>
      <c r="I9733" t="s">
        <v>1454</v>
      </c>
      <c r="J9733" s="20">
        <v>100</v>
      </c>
      <c r="K9733" s="20" t="s">
        <v>9</v>
      </c>
      <c r="L9733" t="s">
        <v>1464</v>
      </c>
      <c r="M9733" s="20">
        <v>22</v>
      </c>
      <c r="N9733" s="20">
        <v>29</v>
      </c>
      <c r="AE9733">
        <f t="shared" si="152"/>
        <v>2007</v>
      </c>
    </row>
    <row r="9734" spans="1:31" x14ac:dyDescent="0.25">
      <c r="A9734" s="7">
        <v>9731</v>
      </c>
      <c r="B9734" s="8">
        <v>39308</v>
      </c>
      <c r="C9734" t="s">
        <v>3</v>
      </c>
      <c r="D9734" t="s">
        <v>350</v>
      </c>
      <c r="E9734" t="s">
        <v>9</v>
      </c>
      <c r="F9734" t="s">
        <v>767</v>
      </c>
      <c r="G9734" t="s">
        <v>870</v>
      </c>
      <c r="H9734" s="135" t="s">
        <v>2508</v>
      </c>
      <c r="I9734" t="s">
        <v>1454</v>
      </c>
      <c r="J9734" s="20">
        <v>9</v>
      </c>
      <c r="K9734" s="20" t="s">
        <v>3</v>
      </c>
      <c r="L9734" t="s">
        <v>1464</v>
      </c>
      <c r="M9734" s="20">
        <v>3.52</v>
      </c>
      <c r="N9734" s="20">
        <v>1.98</v>
      </c>
      <c r="AE9734">
        <f t="shared" si="152"/>
        <v>2007</v>
      </c>
    </row>
    <row r="9735" spans="1:31" x14ac:dyDescent="0.25">
      <c r="A9735" s="7">
        <v>9732</v>
      </c>
      <c r="B9735" s="8">
        <v>39308</v>
      </c>
      <c r="C9735" t="s">
        <v>3</v>
      </c>
      <c r="D9735" t="s">
        <v>165</v>
      </c>
      <c r="E9735" t="s">
        <v>9</v>
      </c>
      <c r="F9735" t="s">
        <v>727</v>
      </c>
      <c r="G9735" t="s">
        <v>895</v>
      </c>
      <c r="H9735" s="135" t="s">
        <v>2531</v>
      </c>
      <c r="I9735" t="s">
        <v>1454</v>
      </c>
      <c r="J9735" s="20">
        <v>9</v>
      </c>
      <c r="K9735" s="20" t="s">
        <v>1465</v>
      </c>
      <c r="L9735" t="s">
        <v>1466</v>
      </c>
      <c r="M9735" s="20">
        <v>2.25</v>
      </c>
      <c r="N9735" s="20">
        <v>2.25</v>
      </c>
      <c r="AE9735">
        <f t="shared" si="152"/>
        <v>2007</v>
      </c>
    </row>
    <row r="9736" spans="1:31" x14ac:dyDescent="0.25">
      <c r="A9736" s="7">
        <v>9733</v>
      </c>
      <c r="B9736" s="8">
        <v>39308</v>
      </c>
      <c r="C9736" t="s">
        <v>3</v>
      </c>
      <c r="D9736" t="s">
        <v>621</v>
      </c>
      <c r="E9736" t="s">
        <v>9</v>
      </c>
      <c r="F9736" t="s">
        <v>727</v>
      </c>
      <c r="G9736" t="s">
        <v>895</v>
      </c>
      <c r="H9736" s="135" t="s">
        <v>2538</v>
      </c>
      <c r="I9736" t="s">
        <v>1454</v>
      </c>
      <c r="J9736" s="20">
        <v>23</v>
      </c>
      <c r="K9736" s="20" t="s">
        <v>3</v>
      </c>
      <c r="L9736" t="s">
        <v>1464</v>
      </c>
      <c r="M9736" s="20">
        <v>7.4399999999999995</v>
      </c>
      <c r="N9736" s="20">
        <v>5.0600000000000005</v>
      </c>
      <c r="AE9736">
        <f t="shared" si="152"/>
        <v>2007</v>
      </c>
    </row>
    <row r="9737" spans="1:31" x14ac:dyDescent="0.25">
      <c r="A9737" s="7">
        <v>9734</v>
      </c>
      <c r="B9737" s="8">
        <v>39309</v>
      </c>
      <c r="C9737" t="s">
        <v>3</v>
      </c>
      <c r="D9737" t="s">
        <v>112</v>
      </c>
      <c r="E9737" t="s">
        <v>9</v>
      </c>
      <c r="F9737" t="s">
        <v>734</v>
      </c>
      <c r="G9737" t="s">
        <v>870</v>
      </c>
      <c r="H9737" s="135" t="s">
        <v>2485</v>
      </c>
      <c r="I9737" t="s">
        <v>1454</v>
      </c>
      <c r="J9737" s="20">
        <v>29</v>
      </c>
      <c r="K9737" s="20" t="s">
        <v>9</v>
      </c>
      <c r="L9737" t="s">
        <v>1463</v>
      </c>
      <c r="M9737" s="20">
        <v>6.96</v>
      </c>
      <c r="N9737" s="20">
        <v>8.5399999999999991</v>
      </c>
      <c r="AE9737">
        <f t="shared" si="152"/>
        <v>2007</v>
      </c>
    </row>
    <row r="9738" spans="1:31" x14ac:dyDescent="0.25">
      <c r="A9738" s="7">
        <v>9735</v>
      </c>
      <c r="B9738" s="8">
        <v>39309</v>
      </c>
      <c r="C9738" t="s">
        <v>3</v>
      </c>
      <c r="D9738" t="s">
        <v>731</v>
      </c>
      <c r="E9738" t="s">
        <v>9</v>
      </c>
      <c r="F9738" t="s">
        <v>867</v>
      </c>
      <c r="G9738" t="s">
        <v>648</v>
      </c>
      <c r="H9738" s="135" t="s">
        <v>2193</v>
      </c>
      <c r="I9738" t="s">
        <v>1456</v>
      </c>
      <c r="J9738" s="20">
        <v>14</v>
      </c>
      <c r="K9738" s="20" t="s">
        <v>3</v>
      </c>
      <c r="L9738" t="s">
        <v>1464</v>
      </c>
      <c r="M9738" s="20">
        <v>4.92</v>
      </c>
      <c r="N9738" s="20">
        <v>3.08</v>
      </c>
      <c r="O9738" t="s">
        <v>3</v>
      </c>
      <c r="P9738" s="13" t="s">
        <v>832</v>
      </c>
      <c r="Q9738" t="s">
        <v>3</v>
      </c>
      <c r="R9738" t="s">
        <v>287</v>
      </c>
      <c r="S9738" t="s">
        <v>9</v>
      </c>
      <c r="T9738" t="s">
        <v>711</v>
      </c>
      <c r="U9738" t="s">
        <v>9</v>
      </c>
      <c r="V9738" t="s">
        <v>873</v>
      </c>
      <c r="W9738" t="s">
        <v>1465</v>
      </c>
      <c r="Y9738" t="s">
        <v>1465</v>
      </c>
      <c r="AA9738" t="s">
        <v>1465</v>
      </c>
      <c r="AC9738" t="s">
        <v>1465</v>
      </c>
      <c r="AE9738">
        <f t="shared" si="152"/>
        <v>2007</v>
      </c>
    </row>
    <row r="9739" spans="1:31" x14ac:dyDescent="0.25">
      <c r="A9739" s="7">
        <v>9736</v>
      </c>
      <c r="B9739" s="8">
        <v>39310</v>
      </c>
      <c r="C9739" t="s">
        <v>3</v>
      </c>
      <c r="D9739" t="s">
        <v>27</v>
      </c>
      <c r="E9739" t="s">
        <v>9</v>
      </c>
      <c r="F9739" t="s">
        <v>667</v>
      </c>
      <c r="G9739" t="s">
        <v>65</v>
      </c>
      <c r="H9739" s="135" t="s">
        <v>1511</v>
      </c>
      <c r="I9739" t="s">
        <v>1454</v>
      </c>
      <c r="J9739" s="20">
        <v>18</v>
      </c>
      <c r="K9739" s="20" t="s">
        <v>3</v>
      </c>
      <c r="L9739" t="s">
        <v>1464</v>
      </c>
      <c r="M9739" s="20">
        <v>6.04</v>
      </c>
      <c r="N9739" s="20">
        <v>3.96</v>
      </c>
      <c r="AE9739">
        <f t="shared" si="152"/>
        <v>2007</v>
      </c>
    </row>
    <row r="9740" spans="1:31" x14ac:dyDescent="0.25">
      <c r="A9740" s="7">
        <v>9737</v>
      </c>
      <c r="B9740" s="8">
        <v>39310</v>
      </c>
      <c r="C9740" t="s">
        <v>3</v>
      </c>
      <c r="D9740" t="s">
        <v>787</v>
      </c>
      <c r="E9740" t="s">
        <v>9</v>
      </c>
      <c r="F9740" t="s">
        <v>786</v>
      </c>
      <c r="G9740" t="s">
        <v>14</v>
      </c>
      <c r="H9740" s="135" t="s">
        <v>1530</v>
      </c>
      <c r="I9740" t="s">
        <v>1455</v>
      </c>
      <c r="J9740" s="20">
        <v>7</v>
      </c>
      <c r="K9740" s="20" t="s">
        <v>9</v>
      </c>
      <c r="L9740" t="s">
        <v>1463</v>
      </c>
      <c r="M9740" s="20">
        <v>0.84</v>
      </c>
      <c r="N9740" s="20">
        <v>1.4100000000000001</v>
      </c>
      <c r="AE9740">
        <f t="shared" si="152"/>
        <v>2007</v>
      </c>
    </row>
    <row r="9741" spans="1:31" x14ac:dyDescent="0.25">
      <c r="A9741" s="7">
        <v>9738</v>
      </c>
      <c r="B9741" s="8">
        <v>39310</v>
      </c>
      <c r="C9741" t="s">
        <v>3</v>
      </c>
      <c r="D9741" t="s">
        <v>27</v>
      </c>
      <c r="E9741" t="s">
        <v>9</v>
      </c>
      <c r="F9741" t="s">
        <v>286</v>
      </c>
      <c r="G9741" t="s">
        <v>14</v>
      </c>
      <c r="H9741" s="135" t="s">
        <v>1522</v>
      </c>
      <c r="I9741" t="s">
        <v>1454</v>
      </c>
      <c r="J9741" s="20">
        <v>12</v>
      </c>
      <c r="K9741" s="20" t="s">
        <v>3</v>
      </c>
      <c r="L9741" t="s">
        <v>1464</v>
      </c>
      <c r="M9741" s="20">
        <v>4.3599999999999994</v>
      </c>
      <c r="N9741" s="20">
        <v>2.64</v>
      </c>
      <c r="AE9741">
        <f t="shared" si="152"/>
        <v>2007</v>
      </c>
    </row>
    <row r="9742" spans="1:31" x14ac:dyDescent="0.25">
      <c r="A9742" s="7">
        <v>9739</v>
      </c>
      <c r="B9742" s="8">
        <v>39310</v>
      </c>
      <c r="C9742" t="s">
        <v>3</v>
      </c>
      <c r="D9742" t="s">
        <v>830</v>
      </c>
      <c r="E9742" t="s">
        <v>9</v>
      </c>
      <c r="F9742" t="s">
        <v>767</v>
      </c>
      <c r="G9742" t="s">
        <v>870</v>
      </c>
      <c r="H9742" s="135" t="s">
        <v>2546</v>
      </c>
      <c r="I9742" t="s">
        <v>1454</v>
      </c>
      <c r="J9742" s="20">
        <v>21</v>
      </c>
      <c r="K9742" s="20" t="s">
        <v>1465</v>
      </c>
      <c r="L9742" t="s">
        <v>1466</v>
      </c>
      <c r="M9742" s="20">
        <v>5.25</v>
      </c>
      <c r="N9742" s="20">
        <v>5.25</v>
      </c>
      <c r="AE9742">
        <f t="shared" si="152"/>
        <v>2007</v>
      </c>
    </row>
    <row r="9743" spans="1:31" x14ac:dyDescent="0.25">
      <c r="A9743" s="7">
        <v>9740</v>
      </c>
      <c r="B9743" s="8">
        <v>39310</v>
      </c>
      <c r="C9743" t="s">
        <v>3</v>
      </c>
      <c r="D9743" t="s">
        <v>786</v>
      </c>
      <c r="E9743" t="s">
        <v>9</v>
      </c>
      <c r="F9743" t="s">
        <v>787</v>
      </c>
      <c r="G9743" t="s">
        <v>14</v>
      </c>
      <c r="H9743" s="135" t="s">
        <v>1496</v>
      </c>
      <c r="I9743" t="s">
        <v>1455</v>
      </c>
      <c r="J9743" s="20">
        <v>12</v>
      </c>
      <c r="K9743" s="20" t="s">
        <v>1465</v>
      </c>
      <c r="L9743" t="s">
        <v>1466</v>
      </c>
      <c r="M9743" s="20">
        <v>1.5</v>
      </c>
      <c r="N9743" s="20">
        <v>1.5</v>
      </c>
      <c r="AE9743">
        <f t="shared" si="152"/>
        <v>2007</v>
      </c>
    </row>
    <row r="9744" spans="1:31" x14ac:dyDescent="0.25">
      <c r="A9744" s="7">
        <v>9741</v>
      </c>
      <c r="B9744" s="8">
        <v>39310</v>
      </c>
      <c r="C9744" t="s">
        <v>3</v>
      </c>
      <c r="D9744" t="s">
        <v>856</v>
      </c>
      <c r="E9744" t="s">
        <v>9</v>
      </c>
      <c r="F9744" t="s">
        <v>210</v>
      </c>
      <c r="G9744" t="s">
        <v>648</v>
      </c>
      <c r="H9744" s="135" t="s">
        <v>1785</v>
      </c>
      <c r="I9744" t="s">
        <v>1454</v>
      </c>
      <c r="J9744" s="20">
        <v>47</v>
      </c>
      <c r="K9744" s="20" t="s">
        <v>3</v>
      </c>
      <c r="L9744" t="s">
        <v>1464</v>
      </c>
      <c r="M9744" s="20">
        <v>14.16</v>
      </c>
      <c r="N9744" s="20">
        <v>10.34</v>
      </c>
      <c r="AE9744">
        <f t="shared" si="152"/>
        <v>2007</v>
      </c>
    </row>
    <row r="9745" spans="1:31" x14ac:dyDescent="0.25">
      <c r="A9745" s="7">
        <v>9742</v>
      </c>
      <c r="B9745" s="8">
        <v>39310</v>
      </c>
      <c r="C9745" t="s">
        <v>3</v>
      </c>
      <c r="D9745" t="s">
        <v>791</v>
      </c>
      <c r="E9745" t="s">
        <v>9</v>
      </c>
      <c r="F9745" t="s">
        <v>184</v>
      </c>
      <c r="G9745" t="s">
        <v>732</v>
      </c>
      <c r="H9745" s="135" t="s">
        <v>2160</v>
      </c>
      <c r="I9745" t="s">
        <v>1454</v>
      </c>
      <c r="J9745" s="20">
        <v>10</v>
      </c>
      <c r="K9745" s="20" t="s">
        <v>1465</v>
      </c>
      <c r="L9745" t="s">
        <v>1466</v>
      </c>
      <c r="M9745" s="20">
        <v>2.5</v>
      </c>
      <c r="N9745" s="20">
        <v>2.5</v>
      </c>
      <c r="AE9745">
        <f t="shared" si="152"/>
        <v>2007</v>
      </c>
    </row>
    <row r="9746" spans="1:31" x14ac:dyDescent="0.25">
      <c r="A9746" s="7">
        <v>9743</v>
      </c>
      <c r="B9746" s="8">
        <v>39310</v>
      </c>
      <c r="C9746" t="s">
        <v>3</v>
      </c>
      <c r="D9746" t="s">
        <v>392</v>
      </c>
      <c r="E9746" t="s">
        <v>9</v>
      </c>
      <c r="F9746" t="s">
        <v>469</v>
      </c>
      <c r="G9746" t="s">
        <v>732</v>
      </c>
      <c r="H9746" s="135" t="s">
        <v>1496</v>
      </c>
      <c r="I9746" t="s">
        <v>1454</v>
      </c>
      <c r="J9746" s="20">
        <v>1</v>
      </c>
      <c r="K9746" s="20" t="s">
        <v>1465</v>
      </c>
      <c r="L9746" t="s">
        <v>1466</v>
      </c>
      <c r="M9746" s="20">
        <v>0.25</v>
      </c>
      <c r="N9746" s="20">
        <v>0.25</v>
      </c>
      <c r="AE9746">
        <f t="shared" si="152"/>
        <v>2007</v>
      </c>
    </row>
    <row r="9747" spans="1:31" x14ac:dyDescent="0.25">
      <c r="A9747" s="7">
        <v>9744</v>
      </c>
      <c r="B9747" s="8">
        <v>39311</v>
      </c>
      <c r="C9747" t="s">
        <v>3</v>
      </c>
      <c r="D9747" t="s">
        <v>885</v>
      </c>
      <c r="E9747" t="s">
        <v>9</v>
      </c>
      <c r="F9747" t="s">
        <v>597</v>
      </c>
      <c r="G9747" t="s">
        <v>732</v>
      </c>
      <c r="H9747" s="135" t="s">
        <v>2161</v>
      </c>
      <c r="I9747" t="s">
        <v>1454</v>
      </c>
      <c r="J9747" s="20">
        <v>10</v>
      </c>
      <c r="K9747" s="20" t="s">
        <v>9</v>
      </c>
      <c r="L9747" t="s">
        <v>1464</v>
      </c>
      <c r="M9747" s="20">
        <v>2.2000000000000002</v>
      </c>
      <c r="N9747" s="20">
        <v>3.8</v>
      </c>
      <c r="AE9747">
        <f t="shared" si="152"/>
        <v>2007</v>
      </c>
    </row>
    <row r="9748" spans="1:31" x14ac:dyDescent="0.25">
      <c r="A9748" s="7">
        <v>9745</v>
      </c>
      <c r="B9748" s="8">
        <v>39311</v>
      </c>
      <c r="C9748" t="s">
        <v>3</v>
      </c>
      <c r="D9748" t="s">
        <v>677</v>
      </c>
      <c r="E9748" t="s">
        <v>9</v>
      </c>
      <c r="F9748" t="s">
        <v>869</v>
      </c>
      <c r="G9748" t="s">
        <v>870</v>
      </c>
      <c r="H9748" s="135" t="s">
        <v>1496</v>
      </c>
      <c r="I9748" t="s">
        <v>1454</v>
      </c>
      <c r="J9748" s="20">
        <v>12</v>
      </c>
      <c r="K9748" s="20" t="s">
        <v>9</v>
      </c>
      <c r="L9748" t="s">
        <v>1464</v>
      </c>
      <c r="M9748" s="20">
        <v>2.64</v>
      </c>
      <c r="N9748" s="20">
        <v>4.3599999999999994</v>
      </c>
      <c r="AE9748">
        <f t="shared" si="152"/>
        <v>2007</v>
      </c>
    </row>
    <row r="9749" spans="1:31" x14ac:dyDescent="0.25">
      <c r="A9749" s="7">
        <v>9746</v>
      </c>
      <c r="B9749" s="8">
        <v>39311</v>
      </c>
      <c r="C9749" t="s">
        <v>3</v>
      </c>
      <c r="D9749" t="s">
        <v>542</v>
      </c>
      <c r="E9749" t="s">
        <v>9</v>
      </c>
      <c r="F9749" t="s">
        <v>186</v>
      </c>
      <c r="G9749" t="s">
        <v>895</v>
      </c>
      <c r="H9749" s="135" t="s">
        <v>1496</v>
      </c>
      <c r="I9749" t="s">
        <v>1454</v>
      </c>
      <c r="J9749" s="20">
        <v>75</v>
      </c>
      <c r="K9749" s="20" t="s">
        <v>1465</v>
      </c>
      <c r="L9749" t="s">
        <v>1466</v>
      </c>
      <c r="M9749" s="20">
        <v>18.75</v>
      </c>
      <c r="N9749" s="20">
        <v>18.75</v>
      </c>
      <c r="AE9749">
        <f t="shared" si="152"/>
        <v>2007</v>
      </c>
    </row>
    <row r="9750" spans="1:31" x14ac:dyDescent="0.25">
      <c r="A9750" s="7">
        <v>9747</v>
      </c>
      <c r="B9750" s="8">
        <v>39311</v>
      </c>
      <c r="C9750" t="s">
        <v>3</v>
      </c>
      <c r="D9750" t="s">
        <v>677</v>
      </c>
      <c r="E9750" t="s">
        <v>9</v>
      </c>
      <c r="F9750" t="s">
        <v>375</v>
      </c>
      <c r="G9750" t="s">
        <v>648</v>
      </c>
      <c r="H9750" s="135" t="s">
        <v>1785</v>
      </c>
      <c r="I9750" t="s">
        <v>1454</v>
      </c>
      <c r="J9750" s="20">
        <v>44</v>
      </c>
      <c r="K9750" s="20" t="s">
        <v>9</v>
      </c>
      <c r="L9750" t="s">
        <v>1464</v>
      </c>
      <c r="M9750" s="20">
        <v>9.68</v>
      </c>
      <c r="N9750" s="20">
        <v>13.32</v>
      </c>
      <c r="AE9750">
        <f t="shared" si="152"/>
        <v>2007</v>
      </c>
    </row>
    <row r="9751" spans="1:31" x14ac:dyDescent="0.25">
      <c r="A9751" s="7">
        <v>9748</v>
      </c>
      <c r="B9751" s="8">
        <v>39311</v>
      </c>
      <c r="C9751" t="s">
        <v>3</v>
      </c>
      <c r="D9751" t="s">
        <v>677</v>
      </c>
      <c r="E9751" t="s">
        <v>9</v>
      </c>
      <c r="F9751" t="s">
        <v>563</v>
      </c>
      <c r="G9751" t="s">
        <v>732</v>
      </c>
      <c r="H9751" s="135" t="s">
        <v>1496</v>
      </c>
      <c r="I9751" t="s">
        <v>1454</v>
      </c>
      <c r="J9751" s="20">
        <v>10</v>
      </c>
      <c r="K9751" s="20" t="s">
        <v>3</v>
      </c>
      <c r="L9751" t="s">
        <v>1463</v>
      </c>
      <c r="M9751" s="20">
        <v>3.6</v>
      </c>
      <c r="N9751" s="20">
        <v>2.4</v>
      </c>
      <c r="AE9751">
        <f t="shared" si="152"/>
        <v>2007</v>
      </c>
    </row>
    <row r="9752" spans="1:31" x14ac:dyDescent="0.25">
      <c r="A9752" s="7">
        <v>9749</v>
      </c>
      <c r="B9752" s="8">
        <v>39312</v>
      </c>
      <c r="C9752" t="s">
        <v>3</v>
      </c>
      <c r="D9752" t="s">
        <v>868</v>
      </c>
      <c r="E9752" t="s">
        <v>9</v>
      </c>
      <c r="F9752" t="s">
        <v>787</v>
      </c>
      <c r="G9752" t="s">
        <v>569</v>
      </c>
      <c r="H9752" s="136" t="s">
        <v>1677</v>
      </c>
      <c r="I9752" t="s">
        <v>1455</v>
      </c>
      <c r="J9752" s="20">
        <v>24</v>
      </c>
      <c r="K9752" s="20" t="s">
        <v>9</v>
      </c>
      <c r="L9752" t="s">
        <v>1463</v>
      </c>
      <c r="M9752" s="20">
        <v>2.88</v>
      </c>
      <c r="N9752" s="20">
        <v>3.62</v>
      </c>
      <c r="AE9752">
        <f t="shared" si="152"/>
        <v>2007</v>
      </c>
    </row>
    <row r="9753" spans="1:31" x14ac:dyDescent="0.25">
      <c r="A9753" s="7">
        <v>9750</v>
      </c>
      <c r="B9753" s="8">
        <v>39312</v>
      </c>
      <c r="C9753" t="s">
        <v>3</v>
      </c>
      <c r="D9753" t="s">
        <v>729</v>
      </c>
      <c r="E9753" t="s">
        <v>9</v>
      </c>
      <c r="F9753" t="s">
        <v>469</v>
      </c>
      <c r="G9753" t="s">
        <v>569</v>
      </c>
      <c r="H9753" s="135" t="s">
        <v>1496</v>
      </c>
      <c r="I9753" t="s">
        <v>1454</v>
      </c>
      <c r="J9753" s="20">
        <v>27</v>
      </c>
      <c r="K9753" s="20" t="s">
        <v>3</v>
      </c>
      <c r="L9753" t="s">
        <v>1464</v>
      </c>
      <c r="M9753" s="20">
        <v>8.56</v>
      </c>
      <c r="N9753" s="20">
        <v>5.9399999999999995</v>
      </c>
      <c r="AE9753">
        <f t="shared" si="152"/>
        <v>2007</v>
      </c>
    </row>
    <row r="9754" spans="1:31" x14ac:dyDescent="0.25">
      <c r="A9754" s="7">
        <v>9751</v>
      </c>
      <c r="B9754" s="8">
        <v>39312</v>
      </c>
      <c r="C9754" t="s">
        <v>3</v>
      </c>
      <c r="D9754" t="s">
        <v>786</v>
      </c>
      <c r="E9754" t="s">
        <v>9</v>
      </c>
      <c r="F9754" t="s">
        <v>787</v>
      </c>
      <c r="G9754" t="s">
        <v>14</v>
      </c>
      <c r="H9754" s="135" t="s">
        <v>1523</v>
      </c>
      <c r="I9754" t="s">
        <v>1455</v>
      </c>
      <c r="J9754" s="20">
        <v>6</v>
      </c>
      <c r="K9754" s="20" t="s">
        <v>3</v>
      </c>
      <c r="L9754" t="s">
        <v>1464</v>
      </c>
      <c r="M9754" s="20">
        <v>1.3399999999999999</v>
      </c>
      <c r="N9754" s="20">
        <v>0.66</v>
      </c>
      <c r="AE9754">
        <f t="shared" si="152"/>
        <v>2007</v>
      </c>
    </row>
    <row r="9755" spans="1:31" x14ac:dyDescent="0.25">
      <c r="A9755" s="7">
        <v>9752</v>
      </c>
      <c r="B9755" s="8">
        <v>39312</v>
      </c>
      <c r="C9755" t="s">
        <v>3</v>
      </c>
      <c r="D9755" t="s">
        <v>796</v>
      </c>
      <c r="E9755" t="s">
        <v>9</v>
      </c>
      <c r="F9755" t="s">
        <v>247</v>
      </c>
      <c r="G9755" t="s">
        <v>732</v>
      </c>
      <c r="H9755" s="135" t="s">
        <v>2210</v>
      </c>
      <c r="I9755" t="s">
        <v>1454</v>
      </c>
      <c r="J9755" s="20">
        <v>16</v>
      </c>
      <c r="K9755" s="20" t="s">
        <v>9</v>
      </c>
      <c r="L9755" t="s">
        <v>1464</v>
      </c>
      <c r="M9755" s="20">
        <v>3.52</v>
      </c>
      <c r="N9755" s="20">
        <v>5.48</v>
      </c>
      <c r="AE9755">
        <f t="shared" si="152"/>
        <v>2007</v>
      </c>
    </row>
    <row r="9756" spans="1:31" x14ac:dyDescent="0.25">
      <c r="A9756" s="7">
        <v>9753</v>
      </c>
      <c r="B9756" s="8">
        <v>39312</v>
      </c>
      <c r="C9756" t="s">
        <v>3</v>
      </c>
      <c r="D9756" t="s">
        <v>543</v>
      </c>
      <c r="E9756" t="s">
        <v>9</v>
      </c>
      <c r="F9756" t="s">
        <v>597</v>
      </c>
      <c r="G9756" t="s">
        <v>870</v>
      </c>
      <c r="H9756" s="9" t="s">
        <v>2547</v>
      </c>
      <c r="I9756" t="s">
        <v>1454</v>
      </c>
      <c r="J9756" s="20">
        <v>10</v>
      </c>
      <c r="K9756" s="20" t="s">
        <v>9</v>
      </c>
      <c r="L9756" t="s">
        <v>1464</v>
      </c>
      <c r="M9756" s="20">
        <v>2.2000000000000002</v>
      </c>
      <c r="N9756" s="20">
        <v>3.8</v>
      </c>
      <c r="AE9756">
        <f t="shared" si="152"/>
        <v>2007</v>
      </c>
    </row>
    <row r="9757" spans="1:31" x14ac:dyDescent="0.25">
      <c r="A9757" s="7">
        <v>9754</v>
      </c>
      <c r="B9757" s="8">
        <v>39312</v>
      </c>
      <c r="C9757" t="s">
        <v>3</v>
      </c>
      <c r="D9757" t="s">
        <v>832</v>
      </c>
      <c r="E9757" t="s">
        <v>9</v>
      </c>
      <c r="F9757" t="s">
        <v>828</v>
      </c>
      <c r="G9757" t="s">
        <v>377</v>
      </c>
      <c r="H9757" s="9" t="s">
        <v>2149</v>
      </c>
      <c r="I9757" t="s">
        <v>1454</v>
      </c>
      <c r="J9757" s="20">
        <v>56</v>
      </c>
      <c r="K9757" s="20" t="s">
        <v>1465</v>
      </c>
      <c r="L9757" t="s">
        <v>1466</v>
      </c>
      <c r="M9757" s="20">
        <v>14</v>
      </c>
      <c r="N9757" s="20">
        <v>14</v>
      </c>
      <c r="AE9757">
        <f t="shared" si="152"/>
        <v>2007</v>
      </c>
    </row>
    <row r="9758" spans="1:31" x14ac:dyDescent="0.25">
      <c r="A9758" s="7">
        <v>9755</v>
      </c>
      <c r="B9758" s="8">
        <v>39312</v>
      </c>
      <c r="C9758" t="s">
        <v>3</v>
      </c>
      <c r="D9758" t="s">
        <v>729</v>
      </c>
      <c r="E9758" t="s">
        <v>9</v>
      </c>
      <c r="F9758" t="s">
        <v>414</v>
      </c>
      <c r="G9758" t="s">
        <v>732</v>
      </c>
      <c r="H9758" s="135" t="s">
        <v>1496</v>
      </c>
      <c r="I9758" t="s">
        <v>1454</v>
      </c>
      <c r="J9758" s="20">
        <v>50</v>
      </c>
      <c r="K9758" s="20" t="s">
        <v>9</v>
      </c>
      <c r="L9758" t="s">
        <v>1464</v>
      </c>
      <c r="M9758" s="20">
        <v>11</v>
      </c>
      <c r="N9758" s="20">
        <v>15</v>
      </c>
      <c r="AE9758">
        <f t="shared" si="152"/>
        <v>2007</v>
      </c>
    </row>
    <row r="9759" spans="1:31" x14ac:dyDescent="0.25">
      <c r="A9759" s="7">
        <v>9756</v>
      </c>
      <c r="B9759" s="8">
        <v>39312</v>
      </c>
      <c r="C9759" t="s">
        <v>3</v>
      </c>
      <c r="D9759" t="s">
        <v>796</v>
      </c>
      <c r="E9759" t="s">
        <v>9</v>
      </c>
      <c r="F9759" t="s">
        <v>287</v>
      </c>
      <c r="G9759" t="s">
        <v>648</v>
      </c>
      <c r="H9759" s="9" t="s">
        <v>1797</v>
      </c>
      <c r="I9759" t="s">
        <v>1455</v>
      </c>
      <c r="J9759" s="20">
        <v>28</v>
      </c>
      <c r="K9759" s="20" t="s">
        <v>3</v>
      </c>
      <c r="L9759" t="s">
        <v>1464</v>
      </c>
      <c r="M9759" s="20">
        <v>4.42</v>
      </c>
      <c r="N9759" s="20">
        <v>3.08</v>
      </c>
      <c r="AE9759">
        <f t="shared" si="152"/>
        <v>2007</v>
      </c>
    </row>
    <row r="9760" spans="1:31" x14ac:dyDescent="0.25">
      <c r="A9760" s="7">
        <v>9757</v>
      </c>
      <c r="B9760" s="8">
        <v>39312</v>
      </c>
      <c r="C9760" t="s">
        <v>3</v>
      </c>
      <c r="D9760" t="s">
        <v>796</v>
      </c>
      <c r="E9760" t="s">
        <v>9</v>
      </c>
      <c r="F9760" t="s">
        <v>266</v>
      </c>
      <c r="G9760" t="s">
        <v>861</v>
      </c>
      <c r="H9760" s="9" t="s">
        <v>2484</v>
      </c>
      <c r="I9760" t="s">
        <v>1454</v>
      </c>
      <c r="J9760" s="20">
        <v>45</v>
      </c>
      <c r="K9760" s="20" t="s">
        <v>9</v>
      </c>
      <c r="L9760" t="s">
        <v>1464</v>
      </c>
      <c r="M9760" s="20">
        <v>9.9</v>
      </c>
      <c r="N9760" s="20">
        <v>13.6</v>
      </c>
      <c r="AE9760">
        <f t="shared" si="152"/>
        <v>2007</v>
      </c>
    </row>
    <row r="9761" spans="1:31" x14ac:dyDescent="0.25">
      <c r="A9761" s="7">
        <v>9758</v>
      </c>
      <c r="B9761" s="8">
        <v>39313</v>
      </c>
      <c r="C9761" t="s">
        <v>3</v>
      </c>
      <c r="D9761" t="s">
        <v>864</v>
      </c>
      <c r="E9761" t="s">
        <v>9</v>
      </c>
      <c r="F9761" t="s">
        <v>874</v>
      </c>
      <c r="G9761" t="s">
        <v>732</v>
      </c>
      <c r="H9761" s="135" t="s">
        <v>2138</v>
      </c>
      <c r="I9761" t="s">
        <v>1454</v>
      </c>
      <c r="J9761" s="20">
        <v>20</v>
      </c>
      <c r="K9761" s="20" t="s">
        <v>3</v>
      </c>
      <c r="L9761" t="s">
        <v>1463</v>
      </c>
      <c r="M9761" s="20">
        <v>6.2</v>
      </c>
      <c r="N9761" s="20">
        <v>4.8</v>
      </c>
      <c r="AE9761">
        <f t="shared" si="152"/>
        <v>2007</v>
      </c>
    </row>
    <row r="9762" spans="1:31" x14ac:dyDescent="0.25">
      <c r="A9762" s="7">
        <v>9759</v>
      </c>
      <c r="B9762" s="8">
        <v>39313</v>
      </c>
      <c r="C9762" t="s">
        <v>3</v>
      </c>
      <c r="D9762" t="s">
        <v>187</v>
      </c>
      <c r="E9762" t="s">
        <v>9</v>
      </c>
      <c r="F9762" t="s">
        <v>667</v>
      </c>
      <c r="G9762" t="s">
        <v>732</v>
      </c>
      <c r="H9762" s="135" t="s">
        <v>2138</v>
      </c>
      <c r="I9762" t="s">
        <v>1454</v>
      </c>
      <c r="J9762" s="20">
        <v>20</v>
      </c>
      <c r="K9762" s="20" t="s">
        <v>1465</v>
      </c>
      <c r="L9762" t="s">
        <v>1466</v>
      </c>
      <c r="M9762" s="20">
        <v>5</v>
      </c>
      <c r="N9762" s="20">
        <v>5</v>
      </c>
      <c r="AE9762">
        <f t="shared" si="152"/>
        <v>2007</v>
      </c>
    </row>
    <row r="9763" spans="1:31" x14ac:dyDescent="0.25">
      <c r="A9763" s="7">
        <v>9760</v>
      </c>
      <c r="B9763" s="8">
        <v>39313</v>
      </c>
      <c r="C9763" t="s">
        <v>3</v>
      </c>
      <c r="D9763" t="s">
        <v>749</v>
      </c>
      <c r="E9763" t="s">
        <v>9</v>
      </c>
      <c r="F9763" t="s">
        <v>184</v>
      </c>
      <c r="G9763" t="s">
        <v>870</v>
      </c>
      <c r="H9763" s="9" t="s">
        <v>2483</v>
      </c>
      <c r="I9763" t="s">
        <v>1454</v>
      </c>
      <c r="J9763" s="20">
        <v>12</v>
      </c>
      <c r="K9763" s="20" t="s">
        <v>3</v>
      </c>
      <c r="L9763" t="s">
        <v>1463</v>
      </c>
      <c r="M9763" s="20">
        <v>4.12</v>
      </c>
      <c r="N9763" s="20">
        <v>2.88</v>
      </c>
      <c r="AE9763">
        <f t="shared" si="152"/>
        <v>2007</v>
      </c>
    </row>
    <row r="9764" spans="1:31" x14ac:dyDescent="0.25">
      <c r="A9764" s="7">
        <v>9761</v>
      </c>
      <c r="B9764" s="8">
        <v>39313</v>
      </c>
      <c r="C9764" t="s">
        <v>3</v>
      </c>
      <c r="D9764" t="s">
        <v>287</v>
      </c>
      <c r="E9764" t="s">
        <v>9</v>
      </c>
      <c r="F9764" t="s">
        <v>752</v>
      </c>
      <c r="G9764" t="s">
        <v>65</v>
      </c>
      <c r="H9764" s="135" t="s">
        <v>1540</v>
      </c>
      <c r="I9764" t="s">
        <v>1454</v>
      </c>
      <c r="J9764" s="20">
        <v>10</v>
      </c>
      <c r="K9764" s="20" t="s">
        <v>1465</v>
      </c>
      <c r="L9764" t="s">
        <v>1466</v>
      </c>
      <c r="M9764" s="20">
        <v>2.5</v>
      </c>
      <c r="N9764" s="20">
        <v>2.5</v>
      </c>
      <c r="AE9764">
        <f t="shared" si="152"/>
        <v>2007</v>
      </c>
    </row>
    <row r="9765" spans="1:31" x14ac:dyDescent="0.25">
      <c r="A9765" s="7">
        <v>9762</v>
      </c>
      <c r="B9765" s="8">
        <v>39313</v>
      </c>
      <c r="C9765" t="s">
        <v>3</v>
      </c>
      <c r="D9765" t="s">
        <v>632</v>
      </c>
      <c r="E9765" t="s">
        <v>9</v>
      </c>
      <c r="F9765" t="s">
        <v>754</v>
      </c>
      <c r="G9765" t="s">
        <v>65</v>
      </c>
      <c r="H9765" s="135" t="s">
        <v>1558</v>
      </c>
      <c r="I9765" t="s">
        <v>1454</v>
      </c>
      <c r="J9765" s="20">
        <v>18</v>
      </c>
      <c r="K9765" s="20" t="s">
        <v>3</v>
      </c>
      <c r="L9765" t="s">
        <v>1464</v>
      </c>
      <c r="M9765" s="20">
        <v>6.04</v>
      </c>
      <c r="N9765" s="20">
        <v>3.96</v>
      </c>
      <c r="AE9765">
        <f t="shared" si="152"/>
        <v>2007</v>
      </c>
    </row>
    <row r="9766" spans="1:31" x14ac:dyDescent="0.25">
      <c r="A9766" s="7">
        <v>9763</v>
      </c>
      <c r="B9766" s="8">
        <v>39313</v>
      </c>
      <c r="C9766" t="s">
        <v>3</v>
      </c>
      <c r="D9766" t="s">
        <v>655</v>
      </c>
      <c r="E9766" t="s">
        <v>9</v>
      </c>
      <c r="F9766" t="s">
        <v>734</v>
      </c>
      <c r="G9766" t="s">
        <v>714</v>
      </c>
      <c r="H9766" s="135" t="s">
        <v>2004</v>
      </c>
      <c r="I9766" t="s">
        <v>1454</v>
      </c>
      <c r="J9766" s="20">
        <v>135</v>
      </c>
      <c r="K9766" s="20" t="s">
        <v>9</v>
      </c>
      <c r="L9766" t="s">
        <v>1464</v>
      </c>
      <c r="M9766" s="20">
        <v>29.7</v>
      </c>
      <c r="N9766" s="20">
        <v>38.799999999999997</v>
      </c>
      <c r="AE9766">
        <f t="shared" si="152"/>
        <v>2007</v>
      </c>
    </row>
    <row r="9767" spans="1:31" x14ac:dyDescent="0.25">
      <c r="A9767" s="7">
        <v>9764</v>
      </c>
      <c r="B9767" s="8">
        <v>39313</v>
      </c>
      <c r="C9767" t="s">
        <v>3</v>
      </c>
      <c r="D9767" t="s">
        <v>864</v>
      </c>
      <c r="E9767" t="s">
        <v>9</v>
      </c>
      <c r="F9767" t="s">
        <v>874</v>
      </c>
      <c r="G9767" t="s">
        <v>569</v>
      </c>
      <c r="H9767" s="9" t="s">
        <v>2548</v>
      </c>
      <c r="I9767" t="s">
        <v>1454</v>
      </c>
      <c r="J9767" s="20">
        <v>41</v>
      </c>
      <c r="K9767" s="20" t="s">
        <v>9</v>
      </c>
      <c r="L9767" t="s">
        <v>1464</v>
      </c>
      <c r="M9767" s="20">
        <v>9.02</v>
      </c>
      <c r="N9767" s="20">
        <v>12.48</v>
      </c>
      <c r="AE9767">
        <f t="shared" si="152"/>
        <v>2007</v>
      </c>
    </row>
    <row r="9768" spans="1:31" x14ac:dyDescent="0.25">
      <c r="A9768" s="7">
        <v>9765</v>
      </c>
      <c r="B9768" s="8">
        <v>39313</v>
      </c>
      <c r="C9768" t="s">
        <v>3</v>
      </c>
      <c r="D9768" t="s">
        <v>796</v>
      </c>
      <c r="E9768" t="s">
        <v>9</v>
      </c>
      <c r="F9768" t="s">
        <v>66</v>
      </c>
      <c r="G9768" t="s">
        <v>861</v>
      </c>
      <c r="H9768" s="135" t="s">
        <v>2491</v>
      </c>
      <c r="I9768" t="s">
        <v>1454</v>
      </c>
      <c r="J9768" s="20">
        <v>24</v>
      </c>
      <c r="K9768" s="20" t="s">
        <v>9</v>
      </c>
      <c r="L9768" t="s">
        <v>1464</v>
      </c>
      <c r="M9768" s="20">
        <v>5.28</v>
      </c>
      <c r="N9768" s="20">
        <v>7.72</v>
      </c>
      <c r="AE9768">
        <f t="shared" si="152"/>
        <v>2007</v>
      </c>
    </row>
    <row r="9769" spans="1:31" x14ac:dyDescent="0.25">
      <c r="A9769" s="7">
        <v>9766</v>
      </c>
      <c r="B9769" s="8">
        <v>39314</v>
      </c>
      <c r="C9769" t="s">
        <v>3</v>
      </c>
      <c r="D9769" t="s">
        <v>469</v>
      </c>
      <c r="E9769" t="s">
        <v>9</v>
      </c>
      <c r="F9769" t="s">
        <v>450</v>
      </c>
      <c r="G9769" t="s">
        <v>377</v>
      </c>
      <c r="H9769" s="136" t="s">
        <v>1592</v>
      </c>
      <c r="I9769" t="s">
        <v>1455</v>
      </c>
      <c r="J9769" s="20">
        <v>12</v>
      </c>
      <c r="K9769" s="20" t="s">
        <v>9</v>
      </c>
      <c r="L9769" t="s">
        <v>1463</v>
      </c>
      <c r="M9769" s="20">
        <v>1.44</v>
      </c>
      <c r="N9769" s="20">
        <v>2.06</v>
      </c>
      <c r="AE9769">
        <f t="shared" si="152"/>
        <v>2007</v>
      </c>
    </row>
    <row r="9770" spans="1:31" x14ac:dyDescent="0.25">
      <c r="A9770" s="7">
        <v>9767</v>
      </c>
      <c r="B9770" s="8">
        <v>39314</v>
      </c>
      <c r="C9770" t="s">
        <v>3</v>
      </c>
      <c r="D9770" t="s">
        <v>779</v>
      </c>
      <c r="E9770" t="s">
        <v>9</v>
      </c>
      <c r="F9770" t="s">
        <v>833</v>
      </c>
      <c r="G9770" t="s">
        <v>870</v>
      </c>
      <c r="H9770" s="135" t="s">
        <v>1496</v>
      </c>
      <c r="I9770" t="s">
        <v>1454</v>
      </c>
      <c r="J9770" s="20">
        <v>20</v>
      </c>
      <c r="K9770" s="20" t="s">
        <v>1465</v>
      </c>
      <c r="L9770" t="s">
        <v>1466</v>
      </c>
      <c r="M9770" s="20">
        <v>5</v>
      </c>
      <c r="N9770" s="20">
        <v>5</v>
      </c>
      <c r="AE9770">
        <f t="shared" si="152"/>
        <v>2007</v>
      </c>
    </row>
    <row r="9771" spans="1:31" x14ac:dyDescent="0.25">
      <c r="A9771" s="7">
        <v>9768</v>
      </c>
      <c r="B9771" s="8">
        <v>39314</v>
      </c>
      <c r="C9771" t="s">
        <v>3</v>
      </c>
      <c r="D9771" t="s">
        <v>112</v>
      </c>
      <c r="E9771" t="s">
        <v>9</v>
      </c>
      <c r="F9771" t="s">
        <v>395</v>
      </c>
      <c r="G9771" t="s">
        <v>861</v>
      </c>
      <c r="H9771" s="135" t="s">
        <v>2549</v>
      </c>
      <c r="I9771" t="s">
        <v>1454</v>
      </c>
      <c r="J9771" s="20">
        <v>65</v>
      </c>
      <c r="K9771" s="20" t="s">
        <v>9</v>
      </c>
      <c r="L9771" t="s">
        <v>1464</v>
      </c>
      <c r="M9771" s="20">
        <v>14.3</v>
      </c>
      <c r="N9771" s="20">
        <v>19.2</v>
      </c>
      <c r="AE9771">
        <f t="shared" si="152"/>
        <v>2007</v>
      </c>
    </row>
    <row r="9772" spans="1:31" x14ac:dyDescent="0.25">
      <c r="A9772" s="7">
        <v>9769</v>
      </c>
      <c r="B9772" s="8">
        <v>39315</v>
      </c>
      <c r="C9772" t="s">
        <v>3</v>
      </c>
      <c r="D9772" t="s">
        <v>796</v>
      </c>
      <c r="E9772" t="s">
        <v>9</v>
      </c>
      <c r="F9772" t="s">
        <v>331</v>
      </c>
      <c r="G9772" t="s">
        <v>569</v>
      </c>
      <c r="H9772" s="135" t="s">
        <v>1496</v>
      </c>
      <c r="I9772" t="s">
        <v>1454</v>
      </c>
      <c r="J9772" s="20">
        <v>14</v>
      </c>
      <c r="K9772" s="20" t="s">
        <v>9</v>
      </c>
      <c r="L9772" t="s">
        <v>1463</v>
      </c>
      <c r="M9772" s="20">
        <v>3.36</v>
      </c>
      <c r="N9772" s="20">
        <v>4.6400000000000006</v>
      </c>
      <c r="AE9772">
        <f t="shared" si="152"/>
        <v>2007</v>
      </c>
    </row>
    <row r="9773" spans="1:31" x14ac:dyDescent="0.25">
      <c r="A9773" s="7">
        <v>9770</v>
      </c>
      <c r="B9773" s="8">
        <v>39315</v>
      </c>
      <c r="C9773" t="s">
        <v>3</v>
      </c>
      <c r="D9773" t="s">
        <v>873</v>
      </c>
      <c r="E9773" t="s">
        <v>9</v>
      </c>
      <c r="F9773" t="s">
        <v>869</v>
      </c>
      <c r="G9773" t="s">
        <v>870</v>
      </c>
      <c r="H9773" s="135" t="s">
        <v>1496</v>
      </c>
      <c r="I9773" t="s">
        <v>1454</v>
      </c>
      <c r="J9773" s="20">
        <v>26</v>
      </c>
      <c r="K9773" s="20" t="s">
        <v>9</v>
      </c>
      <c r="L9773" t="s">
        <v>1464</v>
      </c>
      <c r="M9773" s="20">
        <v>5.72</v>
      </c>
      <c r="N9773" s="20">
        <v>8.2800000000000011</v>
      </c>
      <c r="AE9773">
        <f t="shared" si="152"/>
        <v>2007</v>
      </c>
    </row>
    <row r="9774" spans="1:31" x14ac:dyDescent="0.25">
      <c r="A9774" s="7">
        <v>9771</v>
      </c>
      <c r="B9774" s="8">
        <v>39315</v>
      </c>
      <c r="C9774" t="s">
        <v>3</v>
      </c>
      <c r="D9774" t="s">
        <v>655</v>
      </c>
      <c r="E9774" t="s">
        <v>9</v>
      </c>
      <c r="F9774" t="s">
        <v>787</v>
      </c>
      <c r="G9774" t="s">
        <v>895</v>
      </c>
      <c r="H9774" s="135" t="s">
        <v>2550</v>
      </c>
      <c r="I9774" t="s">
        <v>1455</v>
      </c>
      <c r="J9774" s="20">
        <v>10</v>
      </c>
      <c r="K9774" s="20" t="s">
        <v>3</v>
      </c>
      <c r="L9774" t="s">
        <v>1464</v>
      </c>
      <c r="M9774" s="20">
        <v>1.9</v>
      </c>
      <c r="N9774" s="20">
        <v>1.1000000000000001</v>
      </c>
      <c r="AE9774">
        <f t="shared" si="152"/>
        <v>2007</v>
      </c>
    </row>
    <row r="9775" spans="1:31" x14ac:dyDescent="0.25">
      <c r="A9775" s="7">
        <v>9772</v>
      </c>
      <c r="B9775" s="8">
        <v>39316</v>
      </c>
      <c r="C9775" t="s">
        <v>3</v>
      </c>
      <c r="D9775" t="s">
        <v>112</v>
      </c>
      <c r="E9775" t="s">
        <v>9</v>
      </c>
      <c r="F9775" t="s">
        <v>891</v>
      </c>
      <c r="G9775" t="s">
        <v>861</v>
      </c>
      <c r="H9775" s="135" t="s">
        <v>1693</v>
      </c>
      <c r="I9775" t="s">
        <v>1455</v>
      </c>
      <c r="J9775" s="20">
        <v>8</v>
      </c>
      <c r="K9775" s="20" t="s">
        <v>3</v>
      </c>
      <c r="L9775" t="s">
        <v>1464</v>
      </c>
      <c r="M9775" s="20">
        <v>1.62</v>
      </c>
      <c r="N9775" s="20">
        <v>0.88</v>
      </c>
      <c r="AE9775">
        <f t="shared" si="152"/>
        <v>2007</v>
      </c>
    </row>
    <row r="9776" spans="1:31" x14ac:dyDescent="0.25">
      <c r="A9776" s="7">
        <v>9773</v>
      </c>
      <c r="B9776" s="8">
        <v>39316</v>
      </c>
      <c r="C9776" t="s">
        <v>3</v>
      </c>
      <c r="D9776" t="s">
        <v>350</v>
      </c>
      <c r="E9776" t="s">
        <v>9</v>
      </c>
      <c r="F9776" t="s">
        <v>795</v>
      </c>
      <c r="G9776" t="s">
        <v>870</v>
      </c>
      <c r="H9776" s="136" t="s">
        <v>2506</v>
      </c>
      <c r="I9776" t="s">
        <v>1454</v>
      </c>
      <c r="J9776" s="20">
        <v>13</v>
      </c>
      <c r="K9776" s="20" t="s">
        <v>3</v>
      </c>
      <c r="L9776" t="s">
        <v>1463</v>
      </c>
      <c r="M9776" s="20">
        <v>4.38</v>
      </c>
      <c r="N9776" s="20">
        <v>3.12</v>
      </c>
      <c r="AE9776">
        <f t="shared" si="152"/>
        <v>2007</v>
      </c>
    </row>
    <row r="9777" spans="1:31" x14ac:dyDescent="0.25">
      <c r="A9777" s="7">
        <v>9774</v>
      </c>
      <c r="B9777" s="8">
        <v>39316</v>
      </c>
      <c r="C9777" t="s">
        <v>3</v>
      </c>
      <c r="D9777" t="s">
        <v>789</v>
      </c>
      <c r="E9777" t="s">
        <v>9</v>
      </c>
      <c r="F9777" t="s">
        <v>874</v>
      </c>
      <c r="G9777" t="s">
        <v>870</v>
      </c>
      <c r="H9777" s="135" t="s">
        <v>1496</v>
      </c>
      <c r="I9777" t="s">
        <v>1454</v>
      </c>
      <c r="J9777" s="20">
        <v>13</v>
      </c>
      <c r="K9777" s="20" t="s">
        <v>3</v>
      </c>
      <c r="L9777" t="s">
        <v>1464</v>
      </c>
      <c r="M9777" s="20">
        <v>4.6400000000000006</v>
      </c>
      <c r="N9777" s="20">
        <v>2.86</v>
      </c>
      <c r="AE9777">
        <f t="shared" si="152"/>
        <v>2007</v>
      </c>
    </row>
    <row r="9778" spans="1:31" x14ac:dyDescent="0.25">
      <c r="A9778" s="7">
        <v>9775</v>
      </c>
      <c r="B9778" s="8">
        <v>39316</v>
      </c>
      <c r="C9778" t="s">
        <v>3</v>
      </c>
      <c r="D9778" t="s">
        <v>749</v>
      </c>
      <c r="E9778" t="s">
        <v>9</v>
      </c>
      <c r="F9778" t="s">
        <v>828</v>
      </c>
      <c r="G9778" t="s">
        <v>895</v>
      </c>
      <c r="H9778" s="135" t="s">
        <v>2534</v>
      </c>
      <c r="I9778" t="s">
        <v>1454</v>
      </c>
      <c r="J9778" s="20">
        <v>15</v>
      </c>
      <c r="K9778" s="20" t="s">
        <v>3</v>
      </c>
      <c r="L9778" t="s">
        <v>1463</v>
      </c>
      <c r="M9778" s="20">
        <v>4.9000000000000004</v>
      </c>
      <c r="N9778" s="20">
        <v>3.6</v>
      </c>
      <c r="AE9778">
        <f t="shared" si="152"/>
        <v>2007</v>
      </c>
    </row>
    <row r="9779" spans="1:31" x14ac:dyDescent="0.25">
      <c r="A9779" s="7">
        <v>9776</v>
      </c>
      <c r="B9779" s="8">
        <v>39317</v>
      </c>
      <c r="C9779" t="s">
        <v>3</v>
      </c>
      <c r="D9779" t="s">
        <v>859</v>
      </c>
      <c r="E9779" t="s">
        <v>9</v>
      </c>
      <c r="F9779" t="s">
        <v>331</v>
      </c>
      <c r="G9779" t="s">
        <v>377</v>
      </c>
      <c r="H9779" s="135" t="s">
        <v>1496</v>
      </c>
      <c r="I9779" t="s">
        <v>1454</v>
      </c>
      <c r="J9779" s="20">
        <v>56</v>
      </c>
      <c r="K9779" s="20" t="s">
        <v>9</v>
      </c>
      <c r="L9779" t="s">
        <v>1464</v>
      </c>
      <c r="M9779" s="20">
        <v>12.32</v>
      </c>
      <c r="N9779" s="20">
        <v>16.68</v>
      </c>
      <c r="AE9779">
        <f t="shared" si="152"/>
        <v>2007</v>
      </c>
    </row>
    <row r="9780" spans="1:31" x14ac:dyDescent="0.25">
      <c r="A9780" s="7">
        <v>9777</v>
      </c>
      <c r="B9780" s="8">
        <v>39317</v>
      </c>
      <c r="C9780" t="s">
        <v>3</v>
      </c>
      <c r="D9780" t="s">
        <v>287</v>
      </c>
      <c r="E9780" t="s">
        <v>9</v>
      </c>
      <c r="F9780" t="s">
        <v>874</v>
      </c>
      <c r="G9780" t="s">
        <v>633</v>
      </c>
      <c r="H9780" s="135" t="s">
        <v>1778</v>
      </c>
      <c r="I9780" t="s">
        <v>1454</v>
      </c>
      <c r="J9780" s="20">
        <v>20</v>
      </c>
      <c r="K9780" s="20" t="s">
        <v>9</v>
      </c>
      <c r="L9780" t="s">
        <v>1464</v>
      </c>
      <c r="M9780" s="20">
        <v>4.4000000000000004</v>
      </c>
      <c r="N9780" s="20">
        <v>6.6</v>
      </c>
      <c r="AE9780">
        <f t="shared" si="152"/>
        <v>2007</v>
      </c>
    </row>
    <row r="9781" spans="1:31" x14ac:dyDescent="0.25">
      <c r="A9781" s="7">
        <v>9778</v>
      </c>
      <c r="B9781" s="8">
        <v>39317</v>
      </c>
      <c r="C9781" t="s">
        <v>3</v>
      </c>
      <c r="D9781" t="s">
        <v>786</v>
      </c>
      <c r="E9781" t="s">
        <v>9</v>
      </c>
      <c r="F9781" t="s">
        <v>809</v>
      </c>
      <c r="G9781" t="s">
        <v>14</v>
      </c>
      <c r="H9781" s="135" t="s">
        <v>1507</v>
      </c>
      <c r="I9781" t="s">
        <v>1454</v>
      </c>
      <c r="J9781" s="20">
        <v>60</v>
      </c>
      <c r="K9781" s="20" t="s">
        <v>9</v>
      </c>
      <c r="L9781" t="s">
        <v>1464</v>
      </c>
      <c r="M9781" s="20">
        <v>13.2</v>
      </c>
      <c r="N9781" s="20">
        <v>17.8</v>
      </c>
      <c r="AE9781">
        <f t="shared" si="152"/>
        <v>2007</v>
      </c>
    </row>
    <row r="9782" spans="1:31" x14ac:dyDescent="0.25">
      <c r="A9782" s="7">
        <v>9779</v>
      </c>
      <c r="B9782" s="8">
        <v>39317</v>
      </c>
      <c r="C9782" t="s">
        <v>3</v>
      </c>
      <c r="D9782" t="s">
        <v>442</v>
      </c>
      <c r="E9782" t="s">
        <v>9</v>
      </c>
      <c r="F9782" t="s">
        <v>427</v>
      </c>
      <c r="G9782" t="s">
        <v>648</v>
      </c>
      <c r="H9782" s="135" t="s">
        <v>1790</v>
      </c>
      <c r="I9782" t="s">
        <v>1454</v>
      </c>
      <c r="J9782" s="20">
        <v>28</v>
      </c>
      <c r="K9782" s="20" t="s">
        <v>9</v>
      </c>
      <c r="L9782" t="s">
        <v>1464</v>
      </c>
      <c r="M9782" s="20">
        <v>6.16</v>
      </c>
      <c r="N9782" s="20">
        <v>8.84</v>
      </c>
      <c r="AE9782">
        <f t="shared" si="152"/>
        <v>2007</v>
      </c>
    </row>
    <row r="9783" spans="1:31" x14ac:dyDescent="0.25">
      <c r="A9783" s="7">
        <v>9780</v>
      </c>
      <c r="B9783" s="8">
        <v>39318</v>
      </c>
      <c r="C9783" t="s">
        <v>3</v>
      </c>
      <c r="D9783" t="s">
        <v>787</v>
      </c>
      <c r="E9783" t="s">
        <v>9</v>
      </c>
      <c r="F9783" t="s">
        <v>734</v>
      </c>
      <c r="G9783" t="s">
        <v>569</v>
      </c>
      <c r="H9783" s="135" t="s">
        <v>1496</v>
      </c>
      <c r="I9783" t="s">
        <v>1454</v>
      </c>
      <c r="J9783" s="20">
        <v>19</v>
      </c>
      <c r="K9783" s="20" t="s">
        <v>9</v>
      </c>
      <c r="L9783" t="s">
        <v>1464</v>
      </c>
      <c r="M9783" s="20">
        <v>4.18</v>
      </c>
      <c r="N9783" s="20">
        <v>6.32</v>
      </c>
      <c r="AE9783">
        <f t="shared" si="152"/>
        <v>2007</v>
      </c>
    </row>
    <row r="9784" spans="1:31" x14ac:dyDescent="0.25">
      <c r="A9784" s="7">
        <v>9781</v>
      </c>
      <c r="B9784" s="8">
        <v>39318</v>
      </c>
      <c r="C9784" t="s">
        <v>3</v>
      </c>
      <c r="D9784" t="s">
        <v>678</v>
      </c>
      <c r="E9784" t="s">
        <v>9</v>
      </c>
      <c r="F9784" t="s">
        <v>763</v>
      </c>
      <c r="G9784" t="s">
        <v>895</v>
      </c>
      <c r="H9784" s="135" t="s">
        <v>2534</v>
      </c>
      <c r="I9784" t="s">
        <v>1454</v>
      </c>
      <c r="J9784" s="20">
        <v>15</v>
      </c>
      <c r="K9784" s="20" t="s">
        <v>9</v>
      </c>
      <c r="L9784" t="s">
        <v>1463</v>
      </c>
      <c r="M9784" s="20">
        <v>3.6</v>
      </c>
      <c r="N9784" s="20">
        <v>4.9000000000000004</v>
      </c>
      <c r="AE9784">
        <f t="shared" si="152"/>
        <v>2007</v>
      </c>
    </row>
    <row r="9785" spans="1:31" x14ac:dyDescent="0.25">
      <c r="A9785" s="7">
        <v>9782</v>
      </c>
      <c r="B9785" s="8">
        <v>39318</v>
      </c>
      <c r="C9785" t="s">
        <v>3</v>
      </c>
      <c r="D9785" t="s">
        <v>678</v>
      </c>
      <c r="E9785" t="s">
        <v>9</v>
      </c>
      <c r="F9785" t="s">
        <v>763</v>
      </c>
      <c r="G9785" t="s">
        <v>648</v>
      </c>
      <c r="H9785" s="136" t="s">
        <v>1496</v>
      </c>
      <c r="I9785" t="s">
        <v>1454</v>
      </c>
      <c r="J9785" s="20">
        <v>18</v>
      </c>
      <c r="K9785" s="20" t="s">
        <v>3</v>
      </c>
      <c r="L9785" t="s">
        <v>1463</v>
      </c>
      <c r="M9785" s="20">
        <v>5.68</v>
      </c>
      <c r="N9785" s="20">
        <v>4.32</v>
      </c>
      <c r="AE9785">
        <f t="shared" si="152"/>
        <v>2007</v>
      </c>
    </row>
    <row r="9786" spans="1:31" x14ac:dyDescent="0.25">
      <c r="A9786" s="7">
        <v>9783</v>
      </c>
      <c r="B9786" s="8">
        <v>39319</v>
      </c>
      <c r="C9786" t="s">
        <v>3</v>
      </c>
      <c r="D9786" t="s">
        <v>287</v>
      </c>
      <c r="E9786" t="s">
        <v>9</v>
      </c>
      <c r="F9786" t="s">
        <v>285</v>
      </c>
      <c r="G9786" t="s">
        <v>14</v>
      </c>
      <c r="H9786" s="135" t="s">
        <v>1496</v>
      </c>
      <c r="I9786" t="s">
        <v>1454</v>
      </c>
      <c r="J9786" s="20">
        <v>15</v>
      </c>
      <c r="K9786" s="20" t="s">
        <v>1465</v>
      </c>
      <c r="L9786" t="s">
        <v>1466</v>
      </c>
      <c r="M9786" s="20">
        <v>3.75</v>
      </c>
      <c r="N9786" s="20">
        <v>3.75</v>
      </c>
      <c r="AE9786">
        <f t="shared" si="152"/>
        <v>2007</v>
      </c>
    </row>
    <row r="9787" spans="1:31" x14ac:dyDescent="0.25">
      <c r="A9787" s="7">
        <v>9784</v>
      </c>
      <c r="B9787" s="8">
        <v>39319</v>
      </c>
      <c r="C9787" t="s">
        <v>3</v>
      </c>
      <c r="D9787" t="s">
        <v>891</v>
      </c>
      <c r="E9787" t="s">
        <v>9</v>
      </c>
      <c r="F9787" t="s">
        <v>787</v>
      </c>
      <c r="G9787" t="s">
        <v>732</v>
      </c>
      <c r="H9787" s="135" t="s">
        <v>2326</v>
      </c>
      <c r="I9787" t="s">
        <v>1455</v>
      </c>
      <c r="J9787" s="20">
        <v>8</v>
      </c>
      <c r="K9787" s="20" t="s">
        <v>3</v>
      </c>
      <c r="L9787" t="s">
        <v>1463</v>
      </c>
      <c r="M9787" s="20">
        <v>1.54</v>
      </c>
      <c r="N9787" s="20">
        <v>0.96</v>
      </c>
      <c r="AE9787">
        <f t="shared" si="152"/>
        <v>2007</v>
      </c>
    </row>
    <row r="9788" spans="1:31" x14ac:dyDescent="0.25">
      <c r="A9788" s="7">
        <v>9785</v>
      </c>
      <c r="B9788" s="8">
        <v>39320</v>
      </c>
      <c r="C9788" t="s">
        <v>3</v>
      </c>
      <c r="D9788" t="s">
        <v>52</v>
      </c>
      <c r="E9788" t="s">
        <v>9</v>
      </c>
      <c r="F9788" t="s">
        <v>206</v>
      </c>
      <c r="G9788" t="s">
        <v>24</v>
      </c>
      <c r="H9788" s="135" t="s">
        <v>1497</v>
      </c>
      <c r="I9788" t="s">
        <v>1454</v>
      </c>
      <c r="J9788" s="20">
        <v>28</v>
      </c>
      <c r="K9788" s="20" t="s">
        <v>9</v>
      </c>
      <c r="L9788" t="s">
        <v>1464</v>
      </c>
      <c r="M9788" s="20">
        <v>6.16</v>
      </c>
      <c r="N9788" s="20">
        <v>8.84</v>
      </c>
      <c r="AE9788">
        <f t="shared" si="152"/>
        <v>2007</v>
      </c>
    </row>
    <row r="9789" spans="1:31" x14ac:dyDescent="0.25">
      <c r="A9789" s="7">
        <v>9786</v>
      </c>
      <c r="B9789" s="8">
        <v>39320</v>
      </c>
      <c r="C9789" t="s">
        <v>3</v>
      </c>
      <c r="D9789" t="s">
        <v>543</v>
      </c>
      <c r="E9789" t="s">
        <v>9</v>
      </c>
      <c r="F9789" t="s">
        <v>427</v>
      </c>
      <c r="G9789" t="s">
        <v>870</v>
      </c>
      <c r="H9789" s="135" t="s">
        <v>1496</v>
      </c>
      <c r="I9789" t="s">
        <v>1454</v>
      </c>
      <c r="J9789" s="20">
        <v>1</v>
      </c>
      <c r="K9789" s="20" t="s">
        <v>1465</v>
      </c>
      <c r="L9789" t="s">
        <v>1466</v>
      </c>
      <c r="M9789" s="20">
        <v>0.25</v>
      </c>
      <c r="N9789" s="20">
        <v>0.25</v>
      </c>
      <c r="AE9789">
        <f t="shared" si="152"/>
        <v>2007</v>
      </c>
    </row>
    <row r="9790" spans="1:31" x14ac:dyDescent="0.25">
      <c r="A9790" s="7">
        <v>9787</v>
      </c>
      <c r="B9790" s="8">
        <v>39320</v>
      </c>
      <c r="C9790" t="s">
        <v>3</v>
      </c>
      <c r="D9790" t="s">
        <v>766</v>
      </c>
      <c r="E9790" t="s">
        <v>9</v>
      </c>
      <c r="F9790" t="s">
        <v>275</v>
      </c>
      <c r="G9790" t="s">
        <v>895</v>
      </c>
      <c r="H9790" s="135" t="s">
        <v>2551</v>
      </c>
      <c r="I9790" t="s">
        <v>1456</v>
      </c>
      <c r="J9790" s="20">
        <v>19</v>
      </c>
      <c r="K9790" s="20" t="s">
        <v>3</v>
      </c>
      <c r="L9790" t="s">
        <v>1464</v>
      </c>
      <c r="M9790" s="20">
        <v>6.32</v>
      </c>
      <c r="N9790" s="20">
        <v>4.18</v>
      </c>
      <c r="O9790" t="s">
        <v>3</v>
      </c>
      <c r="P9790" s="13" t="s">
        <v>711</v>
      </c>
      <c r="Q9790" t="s">
        <v>3</v>
      </c>
      <c r="R9790" t="s">
        <v>830</v>
      </c>
      <c r="S9790" t="s">
        <v>9</v>
      </c>
      <c r="T9790" t="s">
        <v>585</v>
      </c>
      <c r="U9790" t="s">
        <v>9</v>
      </c>
      <c r="V9790" t="s">
        <v>91</v>
      </c>
      <c r="W9790" t="s">
        <v>1465</v>
      </c>
      <c r="Y9790" t="s">
        <v>1465</v>
      </c>
      <c r="AA9790" t="s">
        <v>1465</v>
      </c>
      <c r="AC9790" t="s">
        <v>1465</v>
      </c>
      <c r="AE9790">
        <f t="shared" si="152"/>
        <v>2007</v>
      </c>
    </row>
    <row r="9791" spans="1:31" x14ac:dyDescent="0.25">
      <c r="A9791" s="7">
        <v>9788</v>
      </c>
      <c r="B9791" s="8">
        <v>39320</v>
      </c>
      <c r="C9791" t="s">
        <v>3</v>
      </c>
      <c r="D9791" t="s">
        <v>794</v>
      </c>
      <c r="E9791" t="s">
        <v>9</v>
      </c>
      <c r="F9791" t="s">
        <v>395</v>
      </c>
      <c r="G9791" t="s">
        <v>895</v>
      </c>
      <c r="H9791" s="135" t="s">
        <v>2540</v>
      </c>
      <c r="I9791" t="s">
        <v>1454</v>
      </c>
      <c r="J9791" s="20">
        <v>35</v>
      </c>
      <c r="K9791" s="20" t="s">
        <v>1465</v>
      </c>
      <c r="L9791" t="s">
        <v>1466</v>
      </c>
      <c r="M9791" s="20">
        <v>8.75</v>
      </c>
      <c r="N9791" s="20">
        <v>8.75</v>
      </c>
      <c r="AE9791">
        <f t="shared" si="152"/>
        <v>2007</v>
      </c>
    </row>
    <row r="9792" spans="1:31" x14ac:dyDescent="0.25">
      <c r="A9792" s="7">
        <v>9789</v>
      </c>
      <c r="B9792" s="8">
        <v>39320</v>
      </c>
      <c r="C9792" t="s">
        <v>3</v>
      </c>
      <c r="D9792" t="s">
        <v>54</v>
      </c>
      <c r="E9792" t="s">
        <v>9</v>
      </c>
      <c r="F9792" t="s">
        <v>621</v>
      </c>
      <c r="G9792" t="s">
        <v>714</v>
      </c>
      <c r="H9792" s="9" t="s">
        <v>2267</v>
      </c>
      <c r="I9792" t="s">
        <v>1454</v>
      </c>
      <c r="J9792" s="20">
        <v>63</v>
      </c>
      <c r="K9792" s="20" t="s">
        <v>3</v>
      </c>
      <c r="L9792" t="s">
        <v>1464</v>
      </c>
      <c r="M9792" s="20">
        <v>18.64</v>
      </c>
      <c r="N9792" s="20">
        <v>13.86</v>
      </c>
      <c r="AE9792">
        <f t="shared" si="152"/>
        <v>2007</v>
      </c>
    </row>
    <row r="9793" spans="1:31" x14ac:dyDescent="0.25">
      <c r="A9793" s="7">
        <v>9790</v>
      </c>
      <c r="B9793" s="8">
        <v>39320</v>
      </c>
      <c r="C9793" t="s">
        <v>3</v>
      </c>
      <c r="D9793" t="s">
        <v>667</v>
      </c>
      <c r="E9793" t="s">
        <v>9</v>
      </c>
      <c r="F9793" t="s">
        <v>898</v>
      </c>
      <c r="G9793" t="s">
        <v>732</v>
      </c>
      <c r="H9793" s="135" t="s">
        <v>2284</v>
      </c>
      <c r="I9793" t="s">
        <v>1455</v>
      </c>
      <c r="J9793" s="20">
        <v>18</v>
      </c>
      <c r="K9793" s="20" t="s">
        <v>3</v>
      </c>
      <c r="L9793" t="s">
        <v>1464</v>
      </c>
      <c r="M9793" s="20">
        <v>3.02</v>
      </c>
      <c r="N9793" s="20">
        <v>1.98</v>
      </c>
      <c r="AE9793">
        <f t="shared" si="152"/>
        <v>2007</v>
      </c>
    </row>
    <row r="9794" spans="1:31" x14ac:dyDescent="0.25">
      <c r="A9794" s="7">
        <v>9791</v>
      </c>
      <c r="B9794" s="8">
        <v>39320</v>
      </c>
      <c r="C9794" t="s">
        <v>3</v>
      </c>
      <c r="D9794" t="s">
        <v>459</v>
      </c>
      <c r="E9794" t="s">
        <v>9</v>
      </c>
      <c r="F9794" t="s">
        <v>126</v>
      </c>
      <c r="G9794" t="s">
        <v>732</v>
      </c>
      <c r="H9794" s="135" t="s">
        <v>2337</v>
      </c>
      <c r="I9794" t="s">
        <v>1454</v>
      </c>
      <c r="J9794" s="20">
        <v>40</v>
      </c>
      <c r="K9794" s="20" t="s">
        <v>3</v>
      </c>
      <c r="L9794" t="s">
        <v>1464</v>
      </c>
      <c r="M9794" s="20">
        <v>12.2</v>
      </c>
      <c r="N9794" s="20">
        <v>8.8000000000000007</v>
      </c>
      <c r="AE9794">
        <f t="shared" si="152"/>
        <v>2007</v>
      </c>
    </row>
    <row r="9795" spans="1:31" x14ac:dyDescent="0.25">
      <c r="A9795" s="7">
        <v>9792</v>
      </c>
      <c r="B9795" s="8">
        <v>39321</v>
      </c>
      <c r="C9795" t="s">
        <v>3</v>
      </c>
      <c r="D9795" t="s">
        <v>187</v>
      </c>
      <c r="E9795" t="s">
        <v>9</v>
      </c>
      <c r="F9795" t="s">
        <v>667</v>
      </c>
      <c r="G9795" t="s">
        <v>732</v>
      </c>
      <c r="H9795" s="135" t="s">
        <v>2307</v>
      </c>
      <c r="I9795" t="s">
        <v>1454</v>
      </c>
      <c r="J9795" s="20">
        <v>20</v>
      </c>
      <c r="K9795" s="20" t="s">
        <v>3</v>
      </c>
      <c r="L9795" t="s">
        <v>1464</v>
      </c>
      <c r="M9795" s="20">
        <v>6.6</v>
      </c>
      <c r="N9795" s="20">
        <v>4.4000000000000004</v>
      </c>
      <c r="AE9795">
        <f t="shared" si="152"/>
        <v>2007</v>
      </c>
    </row>
    <row r="9796" spans="1:31" x14ac:dyDescent="0.25">
      <c r="A9796" s="7">
        <v>9793</v>
      </c>
      <c r="B9796" s="8">
        <v>39321</v>
      </c>
      <c r="C9796" t="s">
        <v>3</v>
      </c>
      <c r="D9796" t="s">
        <v>749</v>
      </c>
      <c r="E9796" t="s">
        <v>9</v>
      </c>
      <c r="F9796" t="s">
        <v>184</v>
      </c>
      <c r="G9796" t="s">
        <v>870</v>
      </c>
      <c r="H9796" s="9" t="s">
        <v>2483</v>
      </c>
      <c r="I9796" t="s">
        <v>1454</v>
      </c>
      <c r="J9796" s="20">
        <v>40</v>
      </c>
      <c r="K9796" s="20" t="s">
        <v>3</v>
      </c>
      <c r="L9796" t="s">
        <v>1463</v>
      </c>
      <c r="M9796" s="20">
        <v>11.4</v>
      </c>
      <c r="N9796" s="20">
        <v>9.6</v>
      </c>
      <c r="AE9796">
        <f t="shared" ref="AE9796:AE9859" si="153">YEAR(B9796)</f>
        <v>2007</v>
      </c>
    </row>
    <row r="9797" spans="1:31" x14ac:dyDescent="0.25">
      <c r="A9797" s="7">
        <v>9794</v>
      </c>
      <c r="B9797" s="8">
        <v>39321</v>
      </c>
      <c r="C9797" t="s">
        <v>3</v>
      </c>
      <c r="D9797" t="s">
        <v>704</v>
      </c>
      <c r="E9797" t="s">
        <v>9</v>
      </c>
      <c r="F9797" t="s">
        <v>331</v>
      </c>
      <c r="G9797" t="s">
        <v>648</v>
      </c>
      <c r="H9797" s="136" t="s">
        <v>1496</v>
      </c>
      <c r="I9797" t="s">
        <v>1454</v>
      </c>
      <c r="J9797" s="20">
        <v>57</v>
      </c>
      <c r="K9797" s="20" t="s">
        <v>3</v>
      </c>
      <c r="L9797" t="s">
        <v>1464</v>
      </c>
      <c r="M9797" s="20">
        <v>16.96</v>
      </c>
      <c r="N9797" s="20">
        <v>12.54</v>
      </c>
      <c r="AE9797">
        <f t="shared" si="153"/>
        <v>2007</v>
      </c>
    </row>
    <row r="9798" spans="1:31" x14ac:dyDescent="0.25">
      <c r="A9798" s="7">
        <v>9795</v>
      </c>
      <c r="B9798" s="8">
        <v>39321</v>
      </c>
      <c r="C9798" t="s">
        <v>3</v>
      </c>
      <c r="D9798" t="s">
        <v>791</v>
      </c>
      <c r="E9798" t="s">
        <v>9</v>
      </c>
      <c r="F9798" t="s">
        <v>184</v>
      </c>
      <c r="G9798" t="s">
        <v>732</v>
      </c>
      <c r="H9798" s="135" t="s">
        <v>2174</v>
      </c>
      <c r="I9798" t="s">
        <v>1454</v>
      </c>
      <c r="J9798" s="20">
        <v>40</v>
      </c>
      <c r="K9798" s="20" t="s">
        <v>3</v>
      </c>
      <c r="L9798" t="s">
        <v>1464</v>
      </c>
      <c r="M9798" s="20">
        <v>12.2</v>
      </c>
      <c r="N9798" s="20">
        <v>8.8000000000000007</v>
      </c>
      <c r="AE9798">
        <f t="shared" si="153"/>
        <v>2007</v>
      </c>
    </row>
    <row r="9799" spans="1:31" x14ac:dyDescent="0.25">
      <c r="A9799" s="7">
        <v>9796</v>
      </c>
      <c r="B9799" s="8">
        <v>39321</v>
      </c>
      <c r="C9799" t="s">
        <v>3</v>
      </c>
      <c r="D9799" t="s">
        <v>187</v>
      </c>
      <c r="E9799" t="s">
        <v>9</v>
      </c>
      <c r="F9799" t="s">
        <v>258</v>
      </c>
      <c r="G9799" t="s">
        <v>861</v>
      </c>
      <c r="H9799" s="9" t="s">
        <v>2552</v>
      </c>
      <c r="I9799" t="s">
        <v>1454</v>
      </c>
      <c r="J9799" s="20">
        <v>27</v>
      </c>
      <c r="K9799" s="20" t="s">
        <v>1465</v>
      </c>
      <c r="L9799" t="s">
        <v>1466</v>
      </c>
      <c r="M9799" s="20">
        <v>6.75</v>
      </c>
      <c r="N9799" s="20">
        <v>6.75</v>
      </c>
      <c r="AE9799">
        <f t="shared" si="153"/>
        <v>2007</v>
      </c>
    </row>
    <row r="9800" spans="1:31" x14ac:dyDescent="0.25">
      <c r="A9800" s="7">
        <v>9797</v>
      </c>
      <c r="B9800" s="8">
        <v>39322</v>
      </c>
      <c r="C9800" t="s">
        <v>3</v>
      </c>
      <c r="D9800" t="s">
        <v>796</v>
      </c>
      <c r="E9800" t="s">
        <v>9</v>
      </c>
      <c r="F9800" t="s">
        <v>331</v>
      </c>
      <c r="G9800" t="s">
        <v>569</v>
      </c>
      <c r="H9800" s="135" t="s">
        <v>1496</v>
      </c>
      <c r="I9800" t="s">
        <v>1454</v>
      </c>
      <c r="J9800" s="20">
        <v>23</v>
      </c>
      <c r="K9800" s="20" t="s">
        <v>9</v>
      </c>
      <c r="L9800" t="s">
        <v>1464</v>
      </c>
      <c r="M9800" s="20">
        <v>5.0600000000000005</v>
      </c>
      <c r="N9800" s="20">
        <v>7.4399999999999995</v>
      </c>
      <c r="AE9800">
        <f t="shared" si="153"/>
        <v>2007</v>
      </c>
    </row>
    <row r="9801" spans="1:31" x14ac:dyDescent="0.25">
      <c r="A9801" s="7">
        <v>9798</v>
      </c>
      <c r="B9801" s="8">
        <v>39322</v>
      </c>
      <c r="C9801" t="s">
        <v>3</v>
      </c>
      <c r="D9801" t="s">
        <v>287</v>
      </c>
      <c r="E9801" t="s">
        <v>9</v>
      </c>
      <c r="F9801" t="s">
        <v>874</v>
      </c>
      <c r="G9801" t="s">
        <v>633</v>
      </c>
      <c r="H9801" s="135" t="s">
        <v>1747</v>
      </c>
      <c r="I9801" t="s">
        <v>1454</v>
      </c>
      <c r="J9801" s="20">
        <v>15</v>
      </c>
      <c r="K9801" s="20" t="s">
        <v>3</v>
      </c>
      <c r="L9801" t="s">
        <v>1464</v>
      </c>
      <c r="M9801" s="20">
        <v>5.2</v>
      </c>
      <c r="N9801" s="20">
        <v>3.3</v>
      </c>
      <c r="AE9801">
        <f t="shared" si="153"/>
        <v>2007</v>
      </c>
    </row>
    <row r="9802" spans="1:31" x14ac:dyDescent="0.25">
      <c r="A9802" s="7">
        <v>9799</v>
      </c>
      <c r="B9802" s="8">
        <v>39322</v>
      </c>
      <c r="C9802" t="s">
        <v>3</v>
      </c>
      <c r="D9802" t="s">
        <v>864</v>
      </c>
      <c r="E9802" t="s">
        <v>9</v>
      </c>
      <c r="F9802" t="s">
        <v>874</v>
      </c>
      <c r="G9802" t="s">
        <v>732</v>
      </c>
      <c r="H9802" s="135" t="s">
        <v>2553</v>
      </c>
      <c r="I9802" t="s">
        <v>1454</v>
      </c>
      <c r="J9802" s="20">
        <v>36</v>
      </c>
      <c r="K9802" s="20" t="s">
        <v>9</v>
      </c>
      <c r="L9802" t="s">
        <v>1464</v>
      </c>
      <c r="M9802" s="20">
        <v>7.92</v>
      </c>
      <c r="N9802" s="20">
        <v>11.08</v>
      </c>
      <c r="AE9802">
        <f t="shared" si="153"/>
        <v>2007</v>
      </c>
    </row>
    <row r="9803" spans="1:31" x14ac:dyDescent="0.25">
      <c r="A9803" s="7">
        <v>9800</v>
      </c>
      <c r="B9803" s="8">
        <v>39323</v>
      </c>
      <c r="C9803" t="s">
        <v>3</v>
      </c>
      <c r="D9803" t="s">
        <v>677</v>
      </c>
      <c r="E9803" t="s">
        <v>9</v>
      </c>
      <c r="F9803" t="s">
        <v>738</v>
      </c>
      <c r="G9803" t="s">
        <v>732</v>
      </c>
      <c r="H9803" s="135" t="s">
        <v>2279</v>
      </c>
      <c r="I9803" t="s">
        <v>1454</v>
      </c>
      <c r="J9803" s="20">
        <v>33</v>
      </c>
      <c r="K9803" s="20" t="s">
        <v>3</v>
      </c>
      <c r="L9803" t="s">
        <v>1463</v>
      </c>
      <c r="M9803" s="20">
        <v>9.58</v>
      </c>
      <c r="N9803" s="20">
        <v>7.92</v>
      </c>
      <c r="AE9803">
        <f t="shared" si="153"/>
        <v>2007</v>
      </c>
    </row>
    <row r="9804" spans="1:31" x14ac:dyDescent="0.25">
      <c r="A9804" s="7">
        <v>9801</v>
      </c>
      <c r="B9804" s="8">
        <v>39323</v>
      </c>
      <c r="C9804" t="s">
        <v>3</v>
      </c>
      <c r="D9804" t="s">
        <v>677</v>
      </c>
      <c r="E9804" t="s">
        <v>9</v>
      </c>
      <c r="F9804" t="s">
        <v>792</v>
      </c>
      <c r="G9804" t="s">
        <v>648</v>
      </c>
      <c r="H9804" s="135" t="s">
        <v>1795</v>
      </c>
      <c r="I9804" t="s">
        <v>1454</v>
      </c>
      <c r="J9804" s="20">
        <v>36</v>
      </c>
      <c r="K9804" s="20" t="s">
        <v>3</v>
      </c>
      <c r="L9804" t="s">
        <v>1464</v>
      </c>
      <c r="M9804" s="20">
        <v>11.08</v>
      </c>
      <c r="N9804" s="20">
        <v>7.92</v>
      </c>
      <c r="AE9804">
        <f t="shared" si="153"/>
        <v>2007</v>
      </c>
    </row>
    <row r="9805" spans="1:31" x14ac:dyDescent="0.25">
      <c r="A9805" s="7">
        <v>9802</v>
      </c>
      <c r="B9805" s="8">
        <v>39323</v>
      </c>
      <c r="C9805" t="s">
        <v>3</v>
      </c>
      <c r="D9805" t="s">
        <v>851</v>
      </c>
      <c r="E9805" t="s">
        <v>9</v>
      </c>
      <c r="F9805" t="s">
        <v>678</v>
      </c>
      <c r="G9805" t="s">
        <v>648</v>
      </c>
      <c r="H9805" s="136" t="s">
        <v>1496</v>
      </c>
      <c r="I9805" t="s">
        <v>1455</v>
      </c>
      <c r="J9805" s="20">
        <v>18</v>
      </c>
      <c r="K9805" s="20" t="s">
        <v>9</v>
      </c>
      <c r="L9805" t="s">
        <v>1463</v>
      </c>
      <c r="M9805" s="20">
        <v>2.16</v>
      </c>
      <c r="N9805" s="20">
        <v>2.84</v>
      </c>
      <c r="AE9805">
        <f t="shared" si="153"/>
        <v>2007</v>
      </c>
    </row>
    <row r="9806" spans="1:31" x14ac:dyDescent="0.25">
      <c r="A9806" s="7">
        <v>9803</v>
      </c>
      <c r="B9806" s="8">
        <v>39324</v>
      </c>
      <c r="C9806" t="s">
        <v>3</v>
      </c>
      <c r="D9806" t="s">
        <v>864</v>
      </c>
      <c r="E9806" t="s">
        <v>9</v>
      </c>
      <c r="F9806" t="s">
        <v>874</v>
      </c>
      <c r="G9806" t="s">
        <v>732</v>
      </c>
      <c r="H9806" s="135" t="s">
        <v>2363</v>
      </c>
      <c r="I9806" t="s">
        <v>1454</v>
      </c>
      <c r="J9806" s="20">
        <v>18</v>
      </c>
      <c r="K9806" s="20" t="s">
        <v>9</v>
      </c>
      <c r="L9806" t="s">
        <v>1464</v>
      </c>
      <c r="M9806" s="20">
        <v>3.96</v>
      </c>
      <c r="N9806" s="20">
        <v>6.04</v>
      </c>
      <c r="AE9806">
        <f t="shared" si="153"/>
        <v>2007</v>
      </c>
    </row>
    <row r="9807" spans="1:31" x14ac:dyDescent="0.25">
      <c r="A9807" s="7">
        <v>9804</v>
      </c>
      <c r="B9807" s="8">
        <v>39324</v>
      </c>
      <c r="C9807" t="s">
        <v>3</v>
      </c>
      <c r="D9807" t="s">
        <v>213</v>
      </c>
      <c r="E9807" t="s">
        <v>9</v>
      </c>
      <c r="F9807" t="s">
        <v>833</v>
      </c>
      <c r="G9807" t="s">
        <v>377</v>
      </c>
      <c r="H9807" s="9" t="s">
        <v>2554</v>
      </c>
      <c r="I9807" t="s">
        <v>1454</v>
      </c>
      <c r="J9807" s="20">
        <v>15</v>
      </c>
      <c r="K9807" s="20" t="s">
        <v>9</v>
      </c>
      <c r="L9807" t="s">
        <v>1463</v>
      </c>
      <c r="M9807" s="20">
        <v>3.6</v>
      </c>
      <c r="N9807" s="20">
        <v>4.9000000000000004</v>
      </c>
      <c r="AE9807">
        <f t="shared" si="153"/>
        <v>2007</v>
      </c>
    </row>
    <row r="9808" spans="1:31" x14ac:dyDescent="0.25">
      <c r="A9808" s="7">
        <v>9805</v>
      </c>
      <c r="B9808" s="8">
        <v>39324</v>
      </c>
      <c r="C9808" t="s">
        <v>3</v>
      </c>
      <c r="D9808" t="s">
        <v>213</v>
      </c>
      <c r="E9808" t="s">
        <v>9</v>
      </c>
      <c r="F9808" t="s">
        <v>833</v>
      </c>
      <c r="G9808" t="s">
        <v>377</v>
      </c>
      <c r="H9808" s="9" t="s">
        <v>2099</v>
      </c>
      <c r="I9808" t="s">
        <v>1454</v>
      </c>
      <c r="J9808" s="20">
        <v>16</v>
      </c>
      <c r="K9808" s="20" t="s">
        <v>1465</v>
      </c>
      <c r="L9808" t="s">
        <v>1466</v>
      </c>
      <c r="M9808" s="20">
        <v>4</v>
      </c>
      <c r="N9808" s="20">
        <v>4</v>
      </c>
      <c r="AE9808">
        <f t="shared" si="153"/>
        <v>2007</v>
      </c>
    </row>
    <row r="9809" spans="1:31" x14ac:dyDescent="0.25">
      <c r="A9809" s="7">
        <v>9806</v>
      </c>
      <c r="B9809" s="8">
        <v>39324</v>
      </c>
      <c r="C9809" t="s">
        <v>3</v>
      </c>
      <c r="D9809" t="s">
        <v>779</v>
      </c>
      <c r="E9809" t="s">
        <v>9</v>
      </c>
      <c r="F9809" t="s">
        <v>844</v>
      </c>
      <c r="G9809" t="s">
        <v>861</v>
      </c>
      <c r="H9809" s="135" t="s">
        <v>2437</v>
      </c>
      <c r="I9809" t="s">
        <v>1454</v>
      </c>
      <c r="J9809" s="20">
        <v>30</v>
      </c>
      <c r="K9809" s="20" t="s">
        <v>3</v>
      </c>
      <c r="L9809" t="s">
        <v>1463</v>
      </c>
      <c r="M9809" s="20">
        <v>8.8000000000000007</v>
      </c>
      <c r="N9809" s="20">
        <v>7.2</v>
      </c>
      <c r="AE9809">
        <f t="shared" si="153"/>
        <v>2007</v>
      </c>
    </row>
    <row r="9810" spans="1:31" x14ac:dyDescent="0.25">
      <c r="A9810" s="7">
        <v>9807</v>
      </c>
      <c r="B9810" s="8">
        <v>39325</v>
      </c>
      <c r="C9810" t="s">
        <v>3</v>
      </c>
      <c r="D9810" t="s">
        <v>832</v>
      </c>
      <c r="E9810" t="s">
        <v>9</v>
      </c>
      <c r="F9810" t="s">
        <v>183</v>
      </c>
      <c r="G9810" t="s">
        <v>732</v>
      </c>
      <c r="H9810" s="135" t="s">
        <v>2126</v>
      </c>
      <c r="I9810" t="s">
        <v>1454</v>
      </c>
      <c r="J9810" s="20">
        <v>12</v>
      </c>
      <c r="K9810" s="20" t="s">
        <v>3</v>
      </c>
      <c r="L9810" t="s">
        <v>1463</v>
      </c>
      <c r="M9810" s="20">
        <v>4.12</v>
      </c>
      <c r="N9810" s="20">
        <v>2.88</v>
      </c>
      <c r="AE9810">
        <f t="shared" si="153"/>
        <v>2007</v>
      </c>
    </row>
    <row r="9811" spans="1:31" x14ac:dyDescent="0.25">
      <c r="A9811" s="7">
        <v>9808</v>
      </c>
      <c r="B9811" s="8">
        <v>39325</v>
      </c>
      <c r="C9811" t="s">
        <v>3</v>
      </c>
      <c r="D9811" t="s">
        <v>779</v>
      </c>
      <c r="E9811" t="s">
        <v>9</v>
      </c>
      <c r="F9811" t="s">
        <v>545</v>
      </c>
      <c r="G9811" t="s">
        <v>569</v>
      </c>
      <c r="H9811" s="135" t="s">
        <v>1659</v>
      </c>
      <c r="I9811" t="s">
        <v>1454</v>
      </c>
      <c r="J9811" s="20">
        <v>9</v>
      </c>
      <c r="K9811" s="20" t="s">
        <v>3</v>
      </c>
      <c r="L9811" t="s">
        <v>1464</v>
      </c>
      <c r="M9811" s="20">
        <v>3.52</v>
      </c>
      <c r="N9811" s="20">
        <v>1.98</v>
      </c>
      <c r="AE9811">
        <f t="shared" si="153"/>
        <v>2007</v>
      </c>
    </row>
    <row r="9812" spans="1:31" x14ac:dyDescent="0.25">
      <c r="A9812" s="7">
        <v>9809</v>
      </c>
      <c r="B9812" s="8">
        <v>39325</v>
      </c>
      <c r="C9812" t="s">
        <v>3</v>
      </c>
      <c r="D9812" t="s">
        <v>543</v>
      </c>
      <c r="E9812" t="s">
        <v>9</v>
      </c>
      <c r="F9812" t="s">
        <v>521</v>
      </c>
      <c r="G9812" t="s">
        <v>648</v>
      </c>
      <c r="H9812" s="135" t="s">
        <v>2555</v>
      </c>
      <c r="I9812" t="s">
        <v>1454</v>
      </c>
      <c r="J9812" s="20">
        <v>47</v>
      </c>
      <c r="K9812" s="20" t="s">
        <v>3</v>
      </c>
      <c r="L9812" t="s">
        <v>1463</v>
      </c>
      <c r="M9812" s="20">
        <v>13.22</v>
      </c>
      <c r="N9812" s="20">
        <v>11.28</v>
      </c>
      <c r="AE9812">
        <f t="shared" si="153"/>
        <v>2007</v>
      </c>
    </row>
    <row r="9813" spans="1:31" x14ac:dyDescent="0.25">
      <c r="A9813" s="7">
        <v>9810</v>
      </c>
      <c r="B9813" s="8">
        <v>39325</v>
      </c>
      <c r="C9813" t="s">
        <v>3</v>
      </c>
      <c r="D9813" t="s">
        <v>832</v>
      </c>
      <c r="E9813" t="s">
        <v>9</v>
      </c>
      <c r="F9813" t="s">
        <v>183</v>
      </c>
      <c r="G9813" t="s">
        <v>732</v>
      </c>
      <c r="H9813" s="135" t="s">
        <v>2162</v>
      </c>
      <c r="I9813" t="s">
        <v>1454</v>
      </c>
      <c r="J9813" s="20">
        <v>5</v>
      </c>
      <c r="K9813" s="20" t="s">
        <v>1465</v>
      </c>
      <c r="L9813" t="s">
        <v>1466</v>
      </c>
      <c r="M9813" s="20">
        <v>1.25</v>
      </c>
      <c r="N9813" s="20">
        <v>1.25</v>
      </c>
      <c r="AE9813">
        <f t="shared" si="153"/>
        <v>2007</v>
      </c>
    </row>
    <row r="9814" spans="1:31" x14ac:dyDescent="0.25">
      <c r="A9814" s="7">
        <v>9811</v>
      </c>
      <c r="B9814" s="8">
        <v>39326</v>
      </c>
      <c r="C9814" t="s">
        <v>3</v>
      </c>
      <c r="D9814" t="s">
        <v>412</v>
      </c>
      <c r="E9814" t="s">
        <v>9</v>
      </c>
      <c r="F9814" t="s">
        <v>229</v>
      </c>
      <c r="G9814" t="s">
        <v>633</v>
      </c>
      <c r="H9814" s="135" t="s">
        <v>1752</v>
      </c>
      <c r="I9814" t="s">
        <v>1455</v>
      </c>
      <c r="J9814" s="20">
        <v>12</v>
      </c>
      <c r="K9814" s="20" t="s">
        <v>3</v>
      </c>
      <c r="L9814" t="s">
        <v>1464</v>
      </c>
      <c r="M9814" s="20">
        <v>2.1799999999999997</v>
      </c>
      <c r="N9814" s="20">
        <v>1.32</v>
      </c>
      <c r="AE9814">
        <f t="shared" si="153"/>
        <v>2007</v>
      </c>
    </row>
    <row r="9815" spans="1:31" x14ac:dyDescent="0.25">
      <c r="A9815" s="7">
        <v>9812</v>
      </c>
      <c r="B9815" s="8">
        <v>39326</v>
      </c>
      <c r="C9815" t="s">
        <v>3</v>
      </c>
      <c r="D9815" t="s">
        <v>426</v>
      </c>
      <c r="E9815" t="s">
        <v>9</v>
      </c>
      <c r="F9815" t="s">
        <v>240</v>
      </c>
      <c r="G9815" t="s">
        <v>870</v>
      </c>
      <c r="H9815" s="135" t="s">
        <v>2466</v>
      </c>
      <c r="I9815" t="s">
        <v>1454</v>
      </c>
      <c r="J9815" s="20">
        <v>32</v>
      </c>
      <c r="K9815" s="20" t="s">
        <v>9</v>
      </c>
      <c r="L9815" t="s">
        <v>1464</v>
      </c>
      <c r="M9815" s="20">
        <v>7.04</v>
      </c>
      <c r="N9815" s="20">
        <v>9.9600000000000009</v>
      </c>
      <c r="AE9815">
        <f t="shared" si="153"/>
        <v>2007</v>
      </c>
    </row>
    <row r="9816" spans="1:31" x14ac:dyDescent="0.25">
      <c r="A9816" s="7">
        <v>9813</v>
      </c>
      <c r="B9816" s="8">
        <v>39326</v>
      </c>
      <c r="C9816" t="s">
        <v>3</v>
      </c>
      <c r="D9816" t="s">
        <v>676</v>
      </c>
      <c r="E9816" t="s">
        <v>9</v>
      </c>
      <c r="F9816" t="s">
        <v>699</v>
      </c>
      <c r="G9816" t="s">
        <v>17</v>
      </c>
      <c r="H9816" s="135" t="s">
        <v>1500</v>
      </c>
      <c r="I9816" t="s">
        <v>1454</v>
      </c>
      <c r="J9816" s="20">
        <v>49</v>
      </c>
      <c r="K9816" s="20" t="s">
        <v>9</v>
      </c>
      <c r="L9816" t="s">
        <v>1464</v>
      </c>
      <c r="M9816" s="20">
        <v>10.78</v>
      </c>
      <c r="N9816" s="20">
        <v>14.72</v>
      </c>
      <c r="AE9816">
        <f t="shared" si="153"/>
        <v>2007</v>
      </c>
    </row>
    <row r="9817" spans="1:31" x14ac:dyDescent="0.25">
      <c r="A9817" s="7">
        <v>9814</v>
      </c>
      <c r="B9817" s="8">
        <v>39326</v>
      </c>
      <c r="C9817" t="s">
        <v>3</v>
      </c>
      <c r="D9817" t="s">
        <v>678</v>
      </c>
      <c r="E9817" t="s">
        <v>9</v>
      </c>
      <c r="F9817" t="s">
        <v>240</v>
      </c>
      <c r="G9817" t="s">
        <v>732</v>
      </c>
      <c r="H9817" s="135" t="s">
        <v>2556</v>
      </c>
      <c r="I9817" t="s">
        <v>1454</v>
      </c>
      <c r="J9817" s="20">
        <v>32</v>
      </c>
      <c r="K9817" s="20" t="s">
        <v>9</v>
      </c>
      <c r="L9817" t="s">
        <v>1463</v>
      </c>
      <c r="M9817" s="20">
        <v>7.68</v>
      </c>
      <c r="N9817" s="20">
        <v>9.32</v>
      </c>
      <c r="AE9817">
        <f t="shared" si="153"/>
        <v>2007</v>
      </c>
    </row>
    <row r="9818" spans="1:31" x14ac:dyDescent="0.25">
      <c r="A9818" s="7">
        <v>9815</v>
      </c>
      <c r="B9818" s="8">
        <v>39326</v>
      </c>
      <c r="C9818" t="s">
        <v>3</v>
      </c>
      <c r="D9818" t="s">
        <v>668</v>
      </c>
      <c r="E9818" t="s">
        <v>9</v>
      </c>
      <c r="F9818" t="s">
        <v>698</v>
      </c>
      <c r="G9818" t="s">
        <v>732</v>
      </c>
      <c r="H9818" s="135" t="s">
        <v>2556</v>
      </c>
      <c r="I9818" t="s">
        <v>1454</v>
      </c>
      <c r="J9818" s="20">
        <v>22</v>
      </c>
      <c r="K9818" s="20" t="s">
        <v>3</v>
      </c>
      <c r="L9818" t="s">
        <v>1464</v>
      </c>
      <c r="M9818" s="20">
        <v>7.16</v>
      </c>
      <c r="N9818" s="20">
        <v>4.84</v>
      </c>
      <c r="AE9818">
        <f t="shared" si="153"/>
        <v>2007</v>
      </c>
    </row>
    <row r="9819" spans="1:31" x14ac:dyDescent="0.25">
      <c r="A9819" s="7">
        <v>9816</v>
      </c>
      <c r="B9819" s="8">
        <v>39327</v>
      </c>
      <c r="C9819" t="s">
        <v>3</v>
      </c>
      <c r="D9819" t="s">
        <v>787</v>
      </c>
      <c r="E9819" t="s">
        <v>9</v>
      </c>
      <c r="F9819" t="s">
        <v>844</v>
      </c>
      <c r="G9819" t="s">
        <v>732</v>
      </c>
      <c r="H9819" s="135" t="s">
        <v>2194</v>
      </c>
      <c r="I9819" t="s">
        <v>1454</v>
      </c>
      <c r="J9819" s="20">
        <v>20</v>
      </c>
      <c r="K9819" s="20" t="s">
        <v>3</v>
      </c>
      <c r="L9819" t="s">
        <v>1463</v>
      </c>
      <c r="M9819" s="20">
        <v>6.2</v>
      </c>
      <c r="N9819" s="20">
        <v>4.8</v>
      </c>
      <c r="AE9819">
        <f t="shared" si="153"/>
        <v>2007</v>
      </c>
    </row>
    <row r="9820" spans="1:31" x14ac:dyDescent="0.25">
      <c r="A9820" s="7">
        <v>9817</v>
      </c>
      <c r="B9820" s="8">
        <v>39327</v>
      </c>
      <c r="C9820" t="s">
        <v>3</v>
      </c>
      <c r="D9820" t="s">
        <v>787</v>
      </c>
      <c r="E9820" t="s">
        <v>9</v>
      </c>
      <c r="F9820" t="s">
        <v>844</v>
      </c>
      <c r="G9820" t="s">
        <v>648</v>
      </c>
      <c r="H9820" s="135" t="s">
        <v>1795</v>
      </c>
      <c r="I9820" t="s">
        <v>1454</v>
      </c>
      <c r="J9820" s="20">
        <v>44</v>
      </c>
      <c r="K9820" s="20" t="s">
        <v>1465</v>
      </c>
      <c r="L9820" t="s">
        <v>1466</v>
      </c>
      <c r="M9820" s="20">
        <v>11</v>
      </c>
      <c r="N9820" s="20">
        <v>11</v>
      </c>
      <c r="AE9820">
        <f t="shared" si="153"/>
        <v>2007</v>
      </c>
    </row>
    <row r="9821" spans="1:31" x14ac:dyDescent="0.25">
      <c r="A9821" s="7">
        <v>9818</v>
      </c>
      <c r="B9821" s="8">
        <v>39327</v>
      </c>
      <c r="C9821" t="s">
        <v>3</v>
      </c>
      <c r="D9821" t="s">
        <v>112</v>
      </c>
      <c r="E9821" t="s">
        <v>9</v>
      </c>
      <c r="F9821" t="s">
        <v>676</v>
      </c>
      <c r="G9821" t="s">
        <v>870</v>
      </c>
      <c r="H9821" s="135" t="s">
        <v>2515</v>
      </c>
      <c r="I9821" t="s">
        <v>1455</v>
      </c>
      <c r="J9821" s="20">
        <v>20</v>
      </c>
      <c r="K9821" s="20" t="s">
        <v>1465</v>
      </c>
      <c r="L9821" t="s">
        <v>1466</v>
      </c>
      <c r="M9821" s="20">
        <v>2.5</v>
      </c>
      <c r="N9821" s="20">
        <v>2.5</v>
      </c>
      <c r="AE9821">
        <f t="shared" si="153"/>
        <v>2007</v>
      </c>
    </row>
    <row r="9822" spans="1:31" x14ac:dyDescent="0.25">
      <c r="A9822" s="7">
        <v>9819</v>
      </c>
      <c r="B9822" s="8">
        <v>39327</v>
      </c>
      <c r="C9822" t="s">
        <v>3</v>
      </c>
      <c r="D9822" t="s">
        <v>852</v>
      </c>
      <c r="E9822" t="s">
        <v>9</v>
      </c>
      <c r="F9822" t="s">
        <v>854</v>
      </c>
      <c r="G9822" t="s">
        <v>895</v>
      </c>
      <c r="H9822" s="135" t="s">
        <v>2557</v>
      </c>
      <c r="I9822" t="s">
        <v>1454</v>
      </c>
      <c r="J9822" s="20">
        <v>28</v>
      </c>
      <c r="K9822" s="20" t="s">
        <v>3</v>
      </c>
      <c r="L9822" t="s">
        <v>1464</v>
      </c>
      <c r="M9822" s="20">
        <v>8.84</v>
      </c>
      <c r="N9822" s="20">
        <v>6.16</v>
      </c>
      <c r="AE9822">
        <f t="shared" si="153"/>
        <v>2007</v>
      </c>
    </row>
    <row r="9823" spans="1:31" x14ac:dyDescent="0.25">
      <c r="A9823" s="7">
        <v>9820</v>
      </c>
      <c r="B9823" s="8">
        <v>39327</v>
      </c>
      <c r="C9823" t="s">
        <v>3</v>
      </c>
      <c r="D9823" t="s">
        <v>543</v>
      </c>
      <c r="E9823" t="s">
        <v>9</v>
      </c>
      <c r="F9823" t="s">
        <v>427</v>
      </c>
      <c r="G9823" t="s">
        <v>895</v>
      </c>
      <c r="H9823" s="9" t="s">
        <v>2558</v>
      </c>
      <c r="I9823" t="s">
        <v>1454</v>
      </c>
      <c r="J9823" s="20">
        <v>45</v>
      </c>
      <c r="K9823" s="20" t="s">
        <v>9</v>
      </c>
      <c r="L9823" t="s">
        <v>1464</v>
      </c>
      <c r="M9823" s="20">
        <v>9.9</v>
      </c>
      <c r="N9823" s="20">
        <v>13.6</v>
      </c>
      <c r="AE9823">
        <f t="shared" si="153"/>
        <v>2007</v>
      </c>
    </row>
    <row r="9824" spans="1:31" x14ac:dyDescent="0.25">
      <c r="A9824" s="7">
        <v>9821</v>
      </c>
      <c r="B9824" s="8">
        <v>39328</v>
      </c>
      <c r="C9824" t="s">
        <v>3</v>
      </c>
      <c r="D9824" t="s">
        <v>187</v>
      </c>
      <c r="E9824" t="s">
        <v>9</v>
      </c>
      <c r="F9824" t="s">
        <v>667</v>
      </c>
      <c r="G9824" t="s">
        <v>732</v>
      </c>
      <c r="H9824" s="135" t="s">
        <v>2138</v>
      </c>
      <c r="I9824" t="s">
        <v>1454</v>
      </c>
      <c r="J9824" s="20">
        <v>20</v>
      </c>
      <c r="K9824" s="20" t="s">
        <v>9</v>
      </c>
      <c r="L9824" t="s">
        <v>1463</v>
      </c>
      <c r="M9824" s="20">
        <v>4.8</v>
      </c>
      <c r="N9824" s="20">
        <v>6.2</v>
      </c>
      <c r="AE9824">
        <f t="shared" si="153"/>
        <v>2007</v>
      </c>
    </row>
    <row r="9825" spans="1:31" x14ac:dyDescent="0.25">
      <c r="A9825" s="7">
        <v>9822</v>
      </c>
      <c r="B9825" s="8">
        <v>39328</v>
      </c>
      <c r="C9825" t="s">
        <v>3</v>
      </c>
      <c r="D9825" t="s">
        <v>864</v>
      </c>
      <c r="E9825" t="s">
        <v>9</v>
      </c>
      <c r="F9825" t="s">
        <v>874</v>
      </c>
      <c r="G9825" t="s">
        <v>732</v>
      </c>
      <c r="H9825" s="9" t="s">
        <v>2202</v>
      </c>
      <c r="I9825" t="s">
        <v>1454</v>
      </c>
      <c r="J9825" s="20">
        <v>24</v>
      </c>
      <c r="K9825" s="20" t="s">
        <v>9</v>
      </c>
      <c r="L9825" t="s">
        <v>1464</v>
      </c>
      <c r="M9825" s="20">
        <v>5.28</v>
      </c>
      <c r="N9825" s="20">
        <v>7.72</v>
      </c>
      <c r="AE9825">
        <f t="shared" si="153"/>
        <v>2007</v>
      </c>
    </row>
    <row r="9826" spans="1:31" x14ac:dyDescent="0.25">
      <c r="A9826" s="7">
        <v>9823</v>
      </c>
      <c r="B9826" s="8">
        <v>39328</v>
      </c>
      <c r="C9826" t="s">
        <v>3</v>
      </c>
      <c r="D9826" t="s">
        <v>874</v>
      </c>
      <c r="E9826" t="s">
        <v>9</v>
      </c>
      <c r="F9826" t="s">
        <v>469</v>
      </c>
      <c r="G9826" t="s">
        <v>569</v>
      </c>
      <c r="H9826" s="135" t="s">
        <v>1669</v>
      </c>
      <c r="I9826" t="s">
        <v>1455</v>
      </c>
      <c r="J9826" s="20">
        <v>35</v>
      </c>
      <c r="K9826" s="20" t="s">
        <v>1465</v>
      </c>
      <c r="L9826" t="s">
        <v>1466</v>
      </c>
      <c r="M9826" s="20">
        <v>4.375</v>
      </c>
      <c r="N9826" s="20">
        <v>4.375</v>
      </c>
      <c r="AE9826">
        <f t="shared" si="153"/>
        <v>2007</v>
      </c>
    </row>
    <row r="9827" spans="1:31" x14ac:dyDescent="0.25">
      <c r="A9827" s="7">
        <v>9824</v>
      </c>
      <c r="B9827" s="8">
        <v>39328</v>
      </c>
      <c r="C9827" t="s">
        <v>3</v>
      </c>
      <c r="D9827" t="s">
        <v>794</v>
      </c>
      <c r="E9827" t="s">
        <v>9</v>
      </c>
      <c r="F9827" t="s">
        <v>641</v>
      </c>
      <c r="G9827" t="s">
        <v>732</v>
      </c>
      <c r="H9827" s="135" t="s">
        <v>2174</v>
      </c>
      <c r="I9827" t="s">
        <v>1454</v>
      </c>
      <c r="J9827" s="20">
        <v>27</v>
      </c>
      <c r="K9827" s="20" t="s">
        <v>9</v>
      </c>
      <c r="L9827" t="s">
        <v>1464</v>
      </c>
      <c r="M9827" s="20">
        <v>5.9399999999999995</v>
      </c>
      <c r="N9827" s="20">
        <v>8.56</v>
      </c>
      <c r="AE9827">
        <f t="shared" si="153"/>
        <v>2007</v>
      </c>
    </row>
    <row r="9828" spans="1:31" x14ac:dyDescent="0.25">
      <c r="A9828" s="7">
        <v>9825</v>
      </c>
      <c r="B9828" s="8">
        <v>39329</v>
      </c>
      <c r="C9828" t="s">
        <v>3</v>
      </c>
      <c r="D9828" t="s">
        <v>814</v>
      </c>
      <c r="E9828" t="s">
        <v>9</v>
      </c>
      <c r="F9828" t="s">
        <v>868</v>
      </c>
      <c r="G9828" t="s">
        <v>648</v>
      </c>
      <c r="H9828" s="9" t="s">
        <v>1797</v>
      </c>
      <c r="I9828" t="s">
        <v>1455</v>
      </c>
      <c r="J9828" s="20">
        <v>1</v>
      </c>
      <c r="K9828" s="20" t="s">
        <v>3</v>
      </c>
      <c r="L9828" t="s">
        <v>1464</v>
      </c>
      <c r="M9828" s="20">
        <v>0.64</v>
      </c>
      <c r="N9828" s="20">
        <v>0.11</v>
      </c>
      <c r="AE9828">
        <f t="shared" si="153"/>
        <v>2007</v>
      </c>
    </row>
    <row r="9829" spans="1:31" x14ac:dyDescent="0.25">
      <c r="A9829" s="7">
        <v>9826</v>
      </c>
      <c r="B9829" s="8">
        <v>39329</v>
      </c>
      <c r="C9829" t="s">
        <v>3</v>
      </c>
      <c r="D9829" t="s">
        <v>350</v>
      </c>
      <c r="E9829" t="s">
        <v>9</v>
      </c>
      <c r="F9829" t="s">
        <v>767</v>
      </c>
      <c r="G9829" t="s">
        <v>870</v>
      </c>
      <c r="H9829" s="135" t="s">
        <v>2559</v>
      </c>
      <c r="I9829" t="s">
        <v>1454</v>
      </c>
      <c r="J9829" s="20">
        <v>20</v>
      </c>
      <c r="K9829" s="20" t="s">
        <v>1465</v>
      </c>
      <c r="L9829" t="s">
        <v>1466</v>
      </c>
      <c r="M9829" s="20">
        <v>5</v>
      </c>
      <c r="N9829" s="20">
        <v>5</v>
      </c>
      <c r="AE9829">
        <f t="shared" si="153"/>
        <v>2007</v>
      </c>
    </row>
    <row r="9830" spans="1:31" x14ac:dyDescent="0.25">
      <c r="A9830" s="7">
        <v>9827</v>
      </c>
      <c r="B9830" s="8">
        <v>39329</v>
      </c>
      <c r="C9830" t="s">
        <v>3</v>
      </c>
      <c r="D9830" t="s">
        <v>787</v>
      </c>
      <c r="E9830" t="s">
        <v>9</v>
      </c>
      <c r="F9830" t="s">
        <v>734</v>
      </c>
      <c r="G9830" t="s">
        <v>569</v>
      </c>
      <c r="H9830" s="9" t="s">
        <v>2142</v>
      </c>
      <c r="I9830" t="s">
        <v>1454</v>
      </c>
      <c r="J9830" s="20">
        <v>14</v>
      </c>
      <c r="K9830" s="20" t="s">
        <v>3</v>
      </c>
      <c r="L9830" t="s">
        <v>1463</v>
      </c>
      <c r="M9830" s="20">
        <v>4.6400000000000006</v>
      </c>
      <c r="N9830" s="20">
        <v>3.36</v>
      </c>
      <c r="AE9830">
        <f t="shared" si="153"/>
        <v>2007</v>
      </c>
    </row>
    <row r="9831" spans="1:31" x14ac:dyDescent="0.25">
      <c r="A9831" s="7">
        <v>9828</v>
      </c>
      <c r="B9831" s="8">
        <v>39330</v>
      </c>
      <c r="C9831" t="s">
        <v>3</v>
      </c>
      <c r="D9831" t="s">
        <v>621</v>
      </c>
      <c r="E9831" t="s">
        <v>9</v>
      </c>
      <c r="F9831" t="s">
        <v>338</v>
      </c>
      <c r="G9831" t="s">
        <v>870</v>
      </c>
      <c r="H9831" s="135" t="s">
        <v>2466</v>
      </c>
      <c r="I9831" t="s">
        <v>1454</v>
      </c>
      <c r="J9831" s="20">
        <v>20</v>
      </c>
      <c r="K9831" s="20" t="s">
        <v>3</v>
      </c>
      <c r="L9831" t="s">
        <v>1463</v>
      </c>
      <c r="M9831" s="20">
        <v>6.2</v>
      </c>
      <c r="N9831" s="20">
        <v>4.8</v>
      </c>
      <c r="AE9831">
        <f t="shared" si="153"/>
        <v>2007</v>
      </c>
    </row>
    <row r="9832" spans="1:31" x14ac:dyDescent="0.25">
      <c r="A9832" s="7">
        <v>9829</v>
      </c>
      <c r="B9832" s="8">
        <v>39330</v>
      </c>
      <c r="C9832" t="s">
        <v>3</v>
      </c>
      <c r="D9832" t="s">
        <v>830</v>
      </c>
      <c r="E9832" t="s">
        <v>9</v>
      </c>
      <c r="F9832" t="s">
        <v>767</v>
      </c>
      <c r="G9832" t="s">
        <v>870</v>
      </c>
      <c r="H9832" s="135" t="s">
        <v>2560</v>
      </c>
      <c r="I9832" t="s">
        <v>1454</v>
      </c>
      <c r="J9832" s="20">
        <v>10</v>
      </c>
      <c r="K9832" s="20" t="s">
        <v>3</v>
      </c>
      <c r="L9832" t="s">
        <v>1463</v>
      </c>
      <c r="M9832" s="20">
        <v>3.6</v>
      </c>
      <c r="N9832" s="20">
        <v>2.4</v>
      </c>
      <c r="AE9832">
        <f t="shared" si="153"/>
        <v>2007</v>
      </c>
    </row>
    <row r="9833" spans="1:31" x14ac:dyDescent="0.25">
      <c r="A9833" s="7">
        <v>9830</v>
      </c>
      <c r="B9833" s="8">
        <v>39330</v>
      </c>
      <c r="C9833" t="s">
        <v>3</v>
      </c>
      <c r="D9833" t="s">
        <v>893</v>
      </c>
      <c r="E9833" t="s">
        <v>9</v>
      </c>
      <c r="F9833" t="s">
        <v>787</v>
      </c>
      <c r="G9833" t="s">
        <v>895</v>
      </c>
      <c r="H9833" s="135" t="s">
        <v>2561</v>
      </c>
      <c r="I9833" t="s">
        <v>1455</v>
      </c>
      <c r="J9833" s="20">
        <v>15</v>
      </c>
      <c r="K9833" s="20" t="s">
        <v>3</v>
      </c>
      <c r="L9833" t="s">
        <v>1464</v>
      </c>
      <c r="M9833" s="20">
        <v>2.6</v>
      </c>
      <c r="N9833" s="20">
        <v>1.65</v>
      </c>
      <c r="AE9833">
        <f t="shared" si="153"/>
        <v>2007</v>
      </c>
    </row>
    <row r="9834" spans="1:31" x14ac:dyDescent="0.25">
      <c r="A9834" s="7">
        <v>9831</v>
      </c>
      <c r="B9834" s="8">
        <v>39330</v>
      </c>
      <c r="C9834" t="s">
        <v>3</v>
      </c>
      <c r="D9834" t="s">
        <v>621</v>
      </c>
      <c r="E9834" t="s">
        <v>9</v>
      </c>
      <c r="F9834" t="s">
        <v>275</v>
      </c>
      <c r="G9834" t="s">
        <v>895</v>
      </c>
      <c r="H9834" s="135" t="s">
        <v>2531</v>
      </c>
      <c r="I9834" t="s">
        <v>1454</v>
      </c>
      <c r="J9834" s="20">
        <v>7</v>
      </c>
      <c r="K9834" s="20" t="s">
        <v>1465</v>
      </c>
      <c r="L9834" t="s">
        <v>1466</v>
      </c>
      <c r="M9834" s="20">
        <v>1.75</v>
      </c>
      <c r="N9834" s="20">
        <v>1.75</v>
      </c>
      <c r="AE9834">
        <f t="shared" si="153"/>
        <v>2007</v>
      </c>
    </row>
    <row r="9835" spans="1:31" x14ac:dyDescent="0.25">
      <c r="A9835" s="7">
        <v>9832</v>
      </c>
      <c r="B9835" s="8">
        <v>39331</v>
      </c>
      <c r="C9835" t="s">
        <v>3</v>
      </c>
      <c r="D9835" t="s">
        <v>55</v>
      </c>
      <c r="E9835" t="s">
        <v>9</v>
      </c>
      <c r="F9835" t="s">
        <v>899</v>
      </c>
      <c r="G9835" t="s">
        <v>870</v>
      </c>
      <c r="H9835" s="135" t="s">
        <v>2562</v>
      </c>
      <c r="I9835" t="s">
        <v>1458</v>
      </c>
      <c r="J9835" s="20">
        <v>16</v>
      </c>
      <c r="K9835" s="20" t="s">
        <v>9</v>
      </c>
      <c r="L9835" t="s">
        <v>1464</v>
      </c>
      <c r="M9835" s="20">
        <v>10</v>
      </c>
      <c r="N9835" s="20">
        <v>30</v>
      </c>
      <c r="AE9835">
        <f t="shared" si="153"/>
        <v>2007</v>
      </c>
    </row>
    <row r="9836" spans="1:31" x14ac:dyDescent="0.25">
      <c r="A9836" s="7">
        <v>9833</v>
      </c>
      <c r="B9836" s="8">
        <v>39331</v>
      </c>
      <c r="C9836" t="s">
        <v>3</v>
      </c>
      <c r="D9836" t="s">
        <v>350</v>
      </c>
      <c r="E9836" t="s">
        <v>9</v>
      </c>
      <c r="F9836" t="s">
        <v>795</v>
      </c>
      <c r="G9836" t="s">
        <v>870</v>
      </c>
      <c r="H9836" s="135" t="s">
        <v>2563</v>
      </c>
      <c r="I9836" t="s">
        <v>1454</v>
      </c>
      <c r="J9836" s="20">
        <v>16</v>
      </c>
      <c r="K9836" s="20" t="s">
        <v>9</v>
      </c>
      <c r="L9836" t="s">
        <v>1463</v>
      </c>
      <c r="M9836" s="20">
        <v>3.84</v>
      </c>
      <c r="N9836" s="20">
        <v>5.16</v>
      </c>
      <c r="AE9836">
        <f t="shared" si="153"/>
        <v>2007</v>
      </c>
    </row>
    <row r="9837" spans="1:31" x14ac:dyDescent="0.25">
      <c r="A9837" s="7">
        <v>9834</v>
      </c>
      <c r="B9837" s="8">
        <v>39332</v>
      </c>
      <c r="C9837" t="s">
        <v>3</v>
      </c>
      <c r="D9837" t="s">
        <v>786</v>
      </c>
      <c r="E9837" t="s">
        <v>9</v>
      </c>
      <c r="F9837" t="s">
        <v>787</v>
      </c>
      <c r="G9837" t="s">
        <v>648</v>
      </c>
      <c r="H9837" s="135" t="s">
        <v>1833</v>
      </c>
      <c r="I9837" t="s">
        <v>1455</v>
      </c>
      <c r="J9837" s="20">
        <v>4</v>
      </c>
      <c r="K9837" s="20" t="s">
        <v>3</v>
      </c>
      <c r="L9837" t="s">
        <v>1463</v>
      </c>
      <c r="M9837" s="20">
        <v>1.02</v>
      </c>
      <c r="N9837" s="20">
        <v>0.48</v>
      </c>
      <c r="AE9837">
        <f t="shared" si="153"/>
        <v>2007</v>
      </c>
    </row>
    <row r="9838" spans="1:31" x14ac:dyDescent="0.25">
      <c r="A9838" s="7">
        <v>9835</v>
      </c>
      <c r="B9838" s="8">
        <v>39332</v>
      </c>
      <c r="C9838" t="s">
        <v>3</v>
      </c>
      <c r="D9838" t="s">
        <v>786</v>
      </c>
      <c r="E9838" t="s">
        <v>9</v>
      </c>
      <c r="F9838" t="s">
        <v>787</v>
      </c>
      <c r="G9838" t="s">
        <v>648</v>
      </c>
      <c r="H9838" s="135" t="s">
        <v>1877</v>
      </c>
      <c r="I9838" t="s">
        <v>1455</v>
      </c>
      <c r="J9838" s="20">
        <v>6</v>
      </c>
      <c r="K9838" s="20" t="s">
        <v>3</v>
      </c>
      <c r="L9838" t="s">
        <v>1463</v>
      </c>
      <c r="M9838" s="20">
        <v>1.28</v>
      </c>
      <c r="N9838" s="20">
        <v>0.72</v>
      </c>
      <c r="AE9838">
        <f t="shared" si="153"/>
        <v>2007</v>
      </c>
    </row>
    <row r="9839" spans="1:31" x14ac:dyDescent="0.25">
      <c r="A9839" s="7">
        <v>9836</v>
      </c>
      <c r="B9839" s="8">
        <v>39332</v>
      </c>
      <c r="C9839" t="s">
        <v>3</v>
      </c>
      <c r="D9839" t="s">
        <v>677</v>
      </c>
      <c r="E9839" t="s">
        <v>9</v>
      </c>
      <c r="F9839" t="s">
        <v>869</v>
      </c>
      <c r="G9839" t="s">
        <v>870</v>
      </c>
      <c r="H9839" s="135" t="s">
        <v>1496</v>
      </c>
      <c r="I9839" t="s">
        <v>1454</v>
      </c>
      <c r="J9839" s="20">
        <v>30</v>
      </c>
      <c r="K9839" s="20" t="s">
        <v>9</v>
      </c>
      <c r="L9839" t="s">
        <v>1464</v>
      </c>
      <c r="M9839" s="20">
        <v>6.6</v>
      </c>
      <c r="N9839" s="20">
        <v>9.4</v>
      </c>
      <c r="AE9839">
        <f t="shared" si="153"/>
        <v>2007</v>
      </c>
    </row>
    <row r="9840" spans="1:31" x14ac:dyDescent="0.25">
      <c r="A9840" s="7">
        <v>9837</v>
      </c>
      <c r="B9840" s="8">
        <v>39333</v>
      </c>
      <c r="C9840" t="s">
        <v>3</v>
      </c>
      <c r="D9840" t="s">
        <v>677</v>
      </c>
      <c r="E9840" t="s">
        <v>9</v>
      </c>
      <c r="F9840" t="s">
        <v>792</v>
      </c>
      <c r="G9840" t="s">
        <v>648</v>
      </c>
      <c r="H9840" s="135" t="s">
        <v>2311</v>
      </c>
      <c r="I9840" t="s">
        <v>1454</v>
      </c>
      <c r="J9840" s="20">
        <v>42</v>
      </c>
      <c r="K9840" s="20" t="s">
        <v>3</v>
      </c>
      <c r="L9840" t="s">
        <v>1464</v>
      </c>
      <c r="M9840" s="20">
        <v>12.76</v>
      </c>
      <c r="N9840" s="20">
        <v>9.24</v>
      </c>
      <c r="AE9840">
        <f t="shared" si="153"/>
        <v>2007</v>
      </c>
    </row>
    <row r="9841" spans="1:31" x14ac:dyDescent="0.25">
      <c r="A9841" s="7">
        <v>9838</v>
      </c>
      <c r="B9841" s="8">
        <v>39333</v>
      </c>
      <c r="C9841" t="s">
        <v>3</v>
      </c>
      <c r="D9841" t="s">
        <v>779</v>
      </c>
      <c r="E9841" t="s">
        <v>9</v>
      </c>
      <c r="F9841" t="s">
        <v>833</v>
      </c>
      <c r="G9841" t="s">
        <v>870</v>
      </c>
      <c r="H9841" s="135" t="s">
        <v>1496</v>
      </c>
      <c r="I9841" t="s">
        <v>1454</v>
      </c>
      <c r="J9841" s="20">
        <v>30</v>
      </c>
      <c r="K9841" s="20" t="s">
        <v>3</v>
      </c>
      <c r="L9841" t="s">
        <v>1464</v>
      </c>
      <c r="M9841" s="20">
        <v>9.4</v>
      </c>
      <c r="N9841" s="20">
        <v>6.6</v>
      </c>
      <c r="AE9841">
        <f t="shared" si="153"/>
        <v>2007</v>
      </c>
    </row>
    <row r="9842" spans="1:31" x14ac:dyDescent="0.25">
      <c r="A9842" s="7">
        <v>9839</v>
      </c>
      <c r="B9842" s="8">
        <v>39334</v>
      </c>
      <c r="C9842" t="s">
        <v>3</v>
      </c>
      <c r="D9842" t="s">
        <v>868</v>
      </c>
      <c r="E9842" t="s">
        <v>9</v>
      </c>
      <c r="F9842" t="s">
        <v>765</v>
      </c>
      <c r="G9842" t="s">
        <v>895</v>
      </c>
      <c r="H9842" s="135" t="s">
        <v>2564</v>
      </c>
      <c r="I9842" t="s">
        <v>1454</v>
      </c>
      <c r="J9842" s="20">
        <v>57</v>
      </c>
      <c r="K9842" s="20" t="s">
        <v>1465</v>
      </c>
      <c r="L9842" t="s">
        <v>1466</v>
      </c>
      <c r="M9842" s="20">
        <v>14.25</v>
      </c>
      <c r="N9842" s="20">
        <v>14.25</v>
      </c>
      <c r="AE9842">
        <f t="shared" si="153"/>
        <v>2007</v>
      </c>
    </row>
    <row r="9843" spans="1:31" x14ac:dyDescent="0.25">
      <c r="A9843" s="7">
        <v>9840</v>
      </c>
      <c r="B9843" s="8">
        <v>39334</v>
      </c>
      <c r="C9843" t="s">
        <v>3</v>
      </c>
      <c r="D9843" t="s">
        <v>830</v>
      </c>
      <c r="E9843" t="s">
        <v>9</v>
      </c>
      <c r="F9843" t="s">
        <v>767</v>
      </c>
      <c r="G9843" t="s">
        <v>648</v>
      </c>
      <c r="H9843" s="136" t="s">
        <v>2020</v>
      </c>
      <c r="I9843" t="s">
        <v>1454</v>
      </c>
      <c r="J9843" s="20">
        <v>18</v>
      </c>
      <c r="K9843" s="20" t="s">
        <v>1465</v>
      </c>
      <c r="L9843" t="s">
        <v>1466</v>
      </c>
      <c r="M9843" s="20">
        <v>4.5</v>
      </c>
      <c r="N9843" s="20">
        <v>4.5</v>
      </c>
      <c r="AE9843">
        <f t="shared" si="153"/>
        <v>2007</v>
      </c>
    </row>
    <row r="9844" spans="1:31" x14ac:dyDescent="0.25">
      <c r="A9844" s="7">
        <v>9841</v>
      </c>
      <c r="B9844" s="8">
        <v>39334</v>
      </c>
      <c r="C9844" t="s">
        <v>3</v>
      </c>
      <c r="D9844" t="s">
        <v>667</v>
      </c>
      <c r="E9844" t="s">
        <v>9</v>
      </c>
      <c r="F9844" t="s">
        <v>900</v>
      </c>
      <c r="G9844" t="s">
        <v>648</v>
      </c>
      <c r="H9844" s="136" t="s">
        <v>1496</v>
      </c>
      <c r="I9844" t="s">
        <v>1458</v>
      </c>
      <c r="J9844" s="20">
        <v>11</v>
      </c>
      <c r="K9844" s="20" t="s">
        <v>3</v>
      </c>
      <c r="L9844" t="s">
        <v>1464</v>
      </c>
      <c r="M9844" s="20">
        <v>10</v>
      </c>
      <c r="N9844" s="20">
        <v>30</v>
      </c>
      <c r="AE9844">
        <f t="shared" si="153"/>
        <v>2007</v>
      </c>
    </row>
    <row r="9845" spans="1:31" x14ac:dyDescent="0.25">
      <c r="A9845" s="7">
        <v>9842</v>
      </c>
      <c r="B9845" s="8">
        <v>39335</v>
      </c>
      <c r="C9845" t="s">
        <v>3</v>
      </c>
      <c r="D9845" t="s">
        <v>871</v>
      </c>
      <c r="E9845" t="s">
        <v>9</v>
      </c>
      <c r="F9845" t="s">
        <v>678</v>
      </c>
      <c r="G9845" t="s">
        <v>65</v>
      </c>
      <c r="H9845" s="135" t="s">
        <v>1558</v>
      </c>
      <c r="I9845" t="s">
        <v>1455</v>
      </c>
      <c r="J9845" s="20">
        <v>18</v>
      </c>
      <c r="K9845" s="20" t="s">
        <v>9</v>
      </c>
      <c r="L9845" t="s">
        <v>1464</v>
      </c>
      <c r="M9845" s="20">
        <v>1.98</v>
      </c>
      <c r="N9845" s="20">
        <v>3.02</v>
      </c>
      <c r="AE9845">
        <f t="shared" si="153"/>
        <v>2007</v>
      </c>
    </row>
    <row r="9846" spans="1:31" x14ac:dyDescent="0.25">
      <c r="A9846" s="7">
        <v>9843</v>
      </c>
      <c r="B9846" s="8">
        <v>39337</v>
      </c>
      <c r="C9846" t="s">
        <v>3</v>
      </c>
      <c r="D9846" t="s">
        <v>578</v>
      </c>
      <c r="E9846" t="s">
        <v>9</v>
      </c>
      <c r="F9846" t="s">
        <v>655</v>
      </c>
      <c r="G9846" t="s">
        <v>732</v>
      </c>
      <c r="H9846" s="135" t="s">
        <v>2408</v>
      </c>
      <c r="I9846" t="s">
        <v>1454</v>
      </c>
      <c r="J9846" s="20">
        <v>27</v>
      </c>
      <c r="K9846" s="20" t="s">
        <v>1465</v>
      </c>
      <c r="L9846" t="s">
        <v>1466</v>
      </c>
      <c r="M9846" s="20">
        <v>6.75</v>
      </c>
      <c r="N9846" s="20">
        <v>6.75</v>
      </c>
      <c r="AE9846">
        <f t="shared" si="153"/>
        <v>2007</v>
      </c>
    </row>
    <row r="9847" spans="1:31" x14ac:dyDescent="0.25">
      <c r="A9847" s="7">
        <v>9844</v>
      </c>
      <c r="B9847" s="8">
        <v>39338</v>
      </c>
      <c r="C9847" t="s">
        <v>3</v>
      </c>
      <c r="D9847" t="s">
        <v>543</v>
      </c>
      <c r="E9847" t="s">
        <v>9</v>
      </c>
      <c r="F9847" t="s">
        <v>597</v>
      </c>
      <c r="G9847" t="s">
        <v>870</v>
      </c>
      <c r="H9847" s="135" t="s">
        <v>2485</v>
      </c>
      <c r="I9847" t="s">
        <v>1454</v>
      </c>
      <c r="J9847" s="20">
        <v>10</v>
      </c>
      <c r="K9847" s="20" t="s">
        <v>1465</v>
      </c>
      <c r="L9847" t="s">
        <v>1466</v>
      </c>
      <c r="M9847" s="20">
        <v>2.5</v>
      </c>
      <c r="N9847" s="20">
        <v>2.5</v>
      </c>
      <c r="AE9847">
        <f t="shared" si="153"/>
        <v>2007</v>
      </c>
    </row>
    <row r="9848" spans="1:31" x14ac:dyDescent="0.25">
      <c r="A9848" s="7">
        <v>9845</v>
      </c>
      <c r="B9848" s="8">
        <v>39338</v>
      </c>
      <c r="C9848" t="s">
        <v>3</v>
      </c>
      <c r="D9848" t="s">
        <v>856</v>
      </c>
      <c r="E9848" t="s">
        <v>9</v>
      </c>
      <c r="F9848" t="s">
        <v>805</v>
      </c>
      <c r="G9848" t="s">
        <v>648</v>
      </c>
      <c r="H9848" s="136" t="s">
        <v>1496</v>
      </c>
      <c r="I9848" t="s">
        <v>1454</v>
      </c>
      <c r="J9848" s="20">
        <v>48</v>
      </c>
      <c r="K9848" s="20" t="s">
        <v>3</v>
      </c>
      <c r="L9848" t="s">
        <v>1464</v>
      </c>
      <c r="M9848" s="20">
        <v>14.44</v>
      </c>
      <c r="N9848" s="20">
        <v>10.56</v>
      </c>
      <c r="AE9848">
        <f t="shared" si="153"/>
        <v>2007</v>
      </c>
    </row>
    <row r="9849" spans="1:31" x14ac:dyDescent="0.25">
      <c r="A9849" s="7">
        <v>9846</v>
      </c>
      <c r="B9849" s="8">
        <v>39339</v>
      </c>
      <c r="C9849" t="s">
        <v>3</v>
      </c>
      <c r="D9849" t="s">
        <v>442</v>
      </c>
      <c r="E9849" t="s">
        <v>9</v>
      </c>
      <c r="F9849" t="s">
        <v>134</v>
      </c>
      <c r="G9849" t="s">
        <v>732</v>
      </c>
      <c r="H9849" s="135" t="s">
        <v>2191</v>
      </c>
      <c r="I9849" t="s">
        <v>1454</v>
      </c>
      <c r="J9849" s="20">
        <v>21</v>
      </c>
      <c r="K9849" s="20" t="s">
        <v>9</v>
      </c>
      <c r="L9849" t="s">
        <v>1464</v>
      </c>
      <c r="M9849" s="20">
        <v>4.62</v>
      </c>
      <c r="N9849" s="20">
        <v>6.88</v>
      </c>
      <c r="AE9849">
        <f t="shared" si="153"/>
        <v>2007</v>
      </c>
    </row>
    <row r="9850" spans="1:31" x14ac:dyDescent="0.25">
      <c r="A9850" s="7">
        <v>9847</v>
      </c>
      <c r="B9850" s="8">
        <v>39339</v>
      </c>
      <c r="C9850" t="s">
        <v>3</v>
      </c>
      <c r="D9850" t="s">
        <v>791</v>
      </c>
      <c r="E9850" t="s">
        <v>9</v>
      </c>
      <c r="F9850" t="s">
        <v>381</v>
      </c>
      <c r="G9850" t="s">
        <v>569</v>
      </c>
      <c r="H9850" s="135" t="s">
        <v>2139</v>
      </c>
      <c r="I9850" t="s">
        <v>1454</v>
      </c>
      <c r="J9850" s="20">
        <v>21</v>
      </c>
      <c r="K9850" s="20" t="s">
        <v>9</v>
      </c>
      <c r="L9850" t="s">
        <v>1463</v>
      </c>
      <c r="M9850" s="20">
        <v>5.04</v>
      </c>
      <c r="N9850" s="20">
        <v>6.46</v>
      </c>
      <c r="AE9850">
        <f t="shared" si="153"/>
        <v>2007</v>
      </c>
    </row>
    <row r="9851" spans="1:31" x14ac:dyDescent="0.25">
      <c r="A9851" s="7">
        <v>9848</v>
      </c>
      <c r="B9851" s="8">
        <v>39339</v>
      </c>
      <c r="C9851" t="s">
        <v>3</v>
      </c>
      <c r="D9851" t="s">
        <v>856</v>
      </c>
      <c r="E9851" t="s">
        <v>9</v>
      </c>
      <c r="F9851" t="s">
        <v>319</v>
      </c>
      <c r="G9851" t="s">
        <v>14</v>
      </c>
      <c r="H9851" s="135" t="s">
        <v>1507</v>
      </c>
      <c r="I9851" t="s">
        <v>1454</v>
      </c>
      <c r="J9851" s="20">
        <v>52</v>
      </c>
      <c r="K9851" s="20" t="s">
        <v>3</v>
      </c>
      <c r="L9851" t="s">
        <v>1464</v>
      </c>
      <c r="M9851" s="20">
        <v>15.56</v>
      </c>
      <c r="N9851" s="20">
        <v>11.44</v>
      </c>
      <c r="AE9851">
        <f t="shared" si="153"/>
        <v>2007</v>
      </c>
    </row>
    <row r="9852" spans="1:31" x14ac:dyDescent="0.25">
      <c r="A9852" s="7">
        <v>9849</v>
      </c>
      <c r="B9852" s="8">
        <v>39339</v>
      </c>
      <c r="C9852" t="s">
        <v>3</v>
      </c>
      <c r="D9852" t="s">
        <v>787</v>
      </c>
      <c r="E9852" t="s">
        <v>9</v>
      </c>
      <c r="F9852" t="s">
        <v>734</v>
      </c>
      <c r="G9852" t="s">
        <v>569</v>
      </c>
      <c r="H9852" s="9" t="s">
        <v>2108</v>
      </c>
      <c r="I9852" t="s">
        <v>1454</v>
      </c>
      <c r="J9852" s="20">
        <v>65</v>
      </c>
      <c r="K9852" s="20" t="s">
        <v>9</v>
      </c>
      <c r="L9852" t="s">
        <v>1463</v>
      </c>
      <c r="M9852" s="20">
        <v>15.6</v>
      </c>
      <c r="N9852" s="20">
        <v>17.899999999999999</v>
      </c>
      <c r="AE9852">
        <f t="shared" si="153"/>
        <v>2007</v>
      </c>
    </row>
    <row r="9853" spans="1:31" x14ac:dyDescent="0.25">
      <c r="A9853" s="7">
        <v>9850</v>
      </c>
      <c r="B9853" s="8">
        <v>39340</v>
      </c>
      <c r="C9853" t="s">
        <v>3</v>
      </c>
      <c r="D9853" t="s">
        <v>791</v>
      </c>
      <c r="E9853" t="s">
        <v>9</v>
      </c>
      <c r="F9853" t="s">
        <v>805</v>
      </c>
      <c r="G9853" t="s">
        <v>377</v>
      </c>
      <c r="H9853" s="135" t="s">
        <v>1496</v>
      </c>
      <c r="I9853" t="s">
        <v>1454</v>
      </c>
      <c r="J9853" s="20">
        <v>36</v>
      </c>
      <c r="K9853" s="20" t="s">
        <v>9</v>
      </c>
      <c r="L9853" t="s">
        <v>1464</v>
      </c>
      <c r="M9853" s="20">
        <v>7.92</v>
      </c>
      <c r="N9853" s="20">
        <v>11.08</v>
      </c>
      <c r="AE9853">
        <f t="shared" si="153"/>
        <v>2007</v>
      </c>
    </row>
    <row r="9854" spans="1:31" x14ac:dyDescent="0.25">
      <c r="A9854" s="7">
        <v>9851</v>
      </c>
      <c r="B9854" s="8">
        <v>39340</v>
      </c>
      <c r="C9854" t="s">
        <v>3</v>
      </c>
      <c r="D9854" t="s">
        <v>729</v>
      </c>
      <c r="E9854" t="s">
        <v>9</v>
      </c>
      <c r="F9854" t="s">
        <v>880</v>
      </c>
      <c r="G9854" t="s">
        <v>895</v>
      </c>
      <c r="H9854" s="135" t="s">
        <v>2565</v>
      </c>
      <c r="I9854" t="s">
        <v>1454</v>
      </c>
      <c r="J9854" s="20">
        <v>15</v>
      </c>
      <c r="K9854" s="20" t="s">
        <v>9</v>
      </c>
      <c r="L9854" t="s">
        <v>1463</v>
      </c>
      <c r="M9854" s="20">
        <v>3.6</v>
      </c>
      <c r="N9854" s="20">
        <v>4.9000000000000004</v>
      </c>
      <c r="AE9854">
        <f t="shared" si="153"/>
        <v>2007</v>
      </c>
    </row>
    <row r="9855" spans="1:31" x14ac:dyDescent="0.25">
      <c r="A9855" s="7">
        <v>9852</v>
      </c>
      <c r="B9855" s="8">
        <v>39341</v>
      </c>
      <c r="C9855" t="s">
        <v>3</v>
      </c>
      <c r="D9855" t="s">
        <v>856</v>
      </c>
      <c r="E9855" t="s">
        <v>9</v>
      </c>
      <c r="F9855" t="s">
        <v>375</v>
      </c>
      <c r="G9855" t="s">
        <v>11</v>
      </c>
      <c r="H9855" s="135" t="s">
        <v>1579</v>
      </c>
      <c r="I9855" t="s">
        <v>1454</v>
      </c>
      <c r="J9855" s="20">
        <v>26</v>
      </c>
      <c r="K9855" s="20" t="s">
        <v>3</v>
      </c>
      <c r="L9855" t="s">
        <v>1464</v>
      </c>
      <c r="M9855" s="20">
        <v>8.2800000000000011</v>
      </c>
      <c r="N9855" s="20">
        <v>5.72</v>
      </c>
      <c r="AE9855">
        <f t="shared" si="153"/>
        <v>2007</v>
      </c>
    </row>
    <row r="9856" spans="1:31" x14ac:dyDescent="0.25">
      <c r="A9856" s="7">
        <v>9853</v>
      </c>
      <c r="B9856" s="8">
        <v>39341</v>
      </c>
      <c r="C9856" t="s">
        <v>3</v>
      </c>
      <c r="D9856" t="s">
        <v>787</v>
      </c>
      <c r="E9856" t="s">
        <v>9</v>
      </c>
      <c r="F9856" t="s">
        <v>91</v>
      </c>
      <c r="G9856" t="s">
        <v>870</v>
      </c>
      <c r="H9856" s="9" t="s">
        <v>2566</v>
      </c>
      <c r="I9856" t="s">
        <v>1454</v>
      </c>
      <c r="J9856" s="20">
        <v>12</v>
      </c>
      <c r="K9856" s="20" t="s">
        <v>9</v>
      </c>
      <c r="L9856" t="s">
        <v>1463</v>
      </c>
      <c r="M9856" s="20">
        <v>2.88</v>
      </c>
      <c r="N9856" s="20">
        <v>4.12</v>
      </c>
      <c r="AE9856">
        <f t="shared" si="153"/>
        <v>2007</v>
      </c>
    </row>
    <row r="9857" spans="1:31" x14ac:dyDescent="0.25">
      <c r="A9857" s="7">
        <v>9854</v>
      </c>
      <c r="B9857" s="8">
        <v>39341</v>
      </c>
      <c r="C9857" t="s">
        <v>3</v>
      </c>
      <c r="D9857" t="s">
        <v>786</v>
      </c>
      <c r="E9857" t="s">
        <v>9</v>
      </c>
      <c r="F9857" t="s">
        <v>54</v>
      </c>
      <c r="G9857" t="s">
        <v>14</v>
      </c>
      <c r="H9857" s="135" t="s">
        <v>1496</v>
      </c>
      <c r="I9857" t="s">
        <v>1454</v>
      </c>
      <c r="J9857" s="20">
        <v>16</v>
      </c>
      <c r="K9857" s="20" t="s">
        <v>1465</v>
      </c>
      <c r="L9857" t="s">
        <v>1466</v>
      </c>
      <c r="M9857" s="20">
        <v>4</v>
      </c>
      <c r="N9857" s="20">
        <v>4</v>
      </c>
      <c r="AE9857">
        <f t="shared" si="153"/>
        <v>2007</v>
      </c>
    </row>
    <row r="9858" spans="1:31" x14ac:dyDescent="0.25">
      <c r="A9858" s="7">
        <v>9855</v>
      </c>
      <c r="B9858" s="8">
        <v>39341</v>
      </c>
      <c r="C9858" t="s">
        <v>3</v>
      </c>
      <c r="D9858" t="s">
        <v>729</v>
      </c>
      <c r="E9858" t="s">
        <v>9</v>
      </c>
      <c r="F9858" t="s">
        <v>118</v>
      </c>
      <c r="G9858" t="s">
        <v>17</v>
      </c>
      <c r="H9858" s="135" t="s">
        <v>1496</v>
      </c>
      <c r="I9858" t="s">
        <v>1454</v>
      </c>
      <c r="J9858" s="20">
        <v>16</v>
      </c>
      <c r="K9858" s="20" t="s">
        <v>1465</v>
      </c>
      <c r="L9858" t="s">
        <v>1466</v>
      </c>
      <c r="M9858" s="20">
        <v>4</v>
      </c>
      <c r="N9858" s="20">
        <v>4</v>
      </c>
      <c r="AE9858">
        <f t="shared" si="153"/>
        <v>2007</v>
      </c>
    </row>
    <row r="9859" spans="1:31" x14ac:dyDescent="0.25">
      <c r="A9859" s="7">
        <v>9856</v>
      </c>
      <c r="B9859" s="8">
        <v>39341</v>
      </c>
      <c r="C9859" t="s">
        <v>3</v>
      </c>
      <c r="D9859" t="s">
        <v>595</v>
      </c>
      <c r="E9859" t="s">
        <v>9</v>
      </c>
      <c r="F9859" t="s">
        <v>828</v>
      </c>
      <c r="G9859" t="s">
        <v>17</v>
      </c>
      <c r="H9859" s="135" t="s">
        <v>1496</v>
      </c>
      <c r="I9859" t="s">
        <v>1454</v>
      </c>
      <c r="J9859" s="20">
        <v>36</v>
      </c>
      <c r="K9859" s="20" t="s">
        <v>1465</v>
      </c>
      <c r="L9859" t="s">
        <v>1466</v>
      </c>
      <c r="M9859" s="20">
        <v>9</v>
      </c>
      <c r="N9859" s="20">
        <v>9</v>
      </c>
      <c r="AE9859">
        <f t="shared" si="153"/>
        <v>2007</v>
      </c>
    </row>
    <row r="9860" spans="1:31" x14ac:dyDescent="0.25">
      <c r="A9860" s="7">
        <v>9857</v>
      </c>
      <c r="B9860" s="8">
        <v>39341</v>
      </c>
      <c r="C9860" t="s">
        <v>3</v>
      </c>
      <c r="D9860" t="s">
        <v>787</v>
      </c>
      <c r="E9860" t="s">
        <v>9</v>
      </c>
      <c r="F9860" t="s">
        <v>91</v>
      </c>
      <c r="G9860" t="s">
        <v>870</v>
      </c>
      <c r="H9860" s="135" t="s">
        <v>1496</v>
      </c>
      <c r="I9860" t="s">
        <v>1454</v>
      </c>
      <c r="J9860" s="20">
        <v>27</v>
      </c>
      <c r="K9860" s="20" t="s">
        <v>9</v>
      </c>
      <c r="L9860" t="s">
        <v>1463</v>
      </c>
      <c r="M9860" s="20">
        <v>6.48</v>
      </c>
      <c r="N9860" s="20">
        <v>8.02</v>
      </c>
      <c r="AE9860">
        <f t="shared" ref="AE9860:AE9923" si="154">YEAR(B9860)</f>
        <v>2007</v>
      </c>
    </row>
    <row r="9861" spans="1:31" x14ac:dyDescent="0.25">
      <c r="A9861" s="7">
        <v>9858</v>
      </c>
      <c r="B9861" s="8">
        <v>39341</v>
      </c>
      <c r="C9861" t="s">
        <v>3</v>
      </c>
      <c r="D9861" t="s">
        <v>670</v>
      </c>
      <c r="E9861" t="s">
        <v>9</v>
      </c>
      <c r="F9861" t="s">
        <v>667</v>
      </c>
      <c r="G9861" t="s">
        <v>648</v>
      </c>
      <c r="H9861" s="135" t="s">
        <v>1785</v>
      </c>
      <c r="I9861" t="s">
        <v>1454</v>
      </c>
      <c r="J9861" s="20">
        <v>47</v>
      </c>
      <c r="K9861" s="20" t="s">
        <v>1465</v>
      </c>
      <c r="L9861" t="s">
        <v>1466</v>
      </c>
      <c r="M9861" s="20">
        <v>11.75</v>
      </c>
      <c r="N9861" s="20">
        <v>11.75</v>
      </c>
      <c r="AE9861">
        <f t="shared" si="154"/>
        <v>2007</v>
      </c>
    </row>
    <row r="9862" spans="1:31" x14ac:dyDescent="0.25">
      <c r="A9862" s="7">
        <v>9859</v>
      </c>
      <c r="B9862" s="8">
        <v>39341</v>
      </c>
      <c r="C9862" t="s">
        <v>3</v>
      </c>
      <c r="D9862" t="s">
        <v>817</v>
      </c>
      <c r="E9862" t="s">
        <v>9</v>
      </c>
      <c r="F9862" t="s">
        <v>91</v>
      </c>
      <c r="G9862" t="s">
        <v>648</v>
      </c>
      <c r="H9862" s="136" t="s">
        <v>1496</v>
      </c>
      <c r="I9862" t="s">
        <v>1455</v>
      </c>
      <c r="J9862" s="20">
        <v>52</v>
      </c>
      <c r="K9862" s="20" t="s">
        <v>1465</v>
      </c>
      <c r="L9862" t="s">
        <v>1466</v>
      </c>
      <c r="M9862" s="20">
        <v>6.5</v>
      </c>
      <c r="N9862" s="20">
        <v>6.5</v>
      </c>
      <c r="AE9862">
        <f t="shared" si="154"/>
        <v>2007</v>
      </c>
    </row>
    <row r="9863" spans="1:31" x14ac:dyDescent="0.25">
      <c r="A9863" s="7">
        <v>9860</v>
      </c>
      <c r="B9863" s="8">
        <v>39342</v>
      </c>
      <c r="C9863" t="s">
        <v>3</v>
      </c>
      <c r="D9863" t="s">
        <v>427</v>
      </c>
      <c r="E9863" t="s">
        <v>9</v>
      </c>
      <c r="F9863" t="s">
        <v>102</v>
      </c>
      <c r="G9863" t="s">
        <v>732</v>
      </c>
      <c r="H9863" s="135" t="s">
        <v>2392</v>
      </c>
      <c r="I9863" t="s">
        <v>1454</v>
      </c>
      <c r="J9863" s="20">
        <v>40</v>
      </c>
      <c r="K9863" s="20" t="s">
        <v>3</v>
      </c>
      <c r="L9863" t="s">
        <v>1464</v>
      </c>
      <c r="M9863" s="20">
        <v>12.2</v>
      </c>
      <c r="N9863" s="20">
        <v>8.8000000000000007</v>
      </c>
      <c r="AE9863">
        <f t="shared" si="154"/>
        <v>2007</v>
      </c>
    </row>
    <row r="9864" spans="1:31" x14ac:dyDescent="0.25">
      <c r="A9864" s="7">
        <v>9861</v>
      </c>
      <c r="B9864" s="8">
        <v>39342</v>
      </c>
      <c r="C9864" t="s">
        <v>3</v>
      </c>
      <c r="D9864" s="15" t="s">
        <v>28</v>
      </c>
      <c r="E9864" t="s">
        <v>9</v>
      </c>
      <c r="F9864" t="s">
        <v>789</v>
      </c>
      <c r="G9864" t="s">
        <v>648</v>
      </c>
      <c r="H9864" s="135" t="s">
        <v>1877</v>
      </c>
      <c r="I9864" t="s">
        <v>1454</v>
      </c>
      <c r="J9864" s="20">
        <v>6</v>
      </c>
      <c r="K9864" s="20" t="s">
        <v>9</v>
      </c>
      <c r="L9864" t="s">
        <v>1463</v>
      </c>
      <c r="M9864" s="20">
        <v>1.44</v>
      </c>
      <c r="N9864" s="20">
        <v>2.56</v>
      </c>
      <c r="AE9864">
        <f t="shared" si="154"/>
        <v>2007</v>
      </c>
    </row>
    <row r="9865" spans="1:31" x14ac:dyDescent="0.25">
      <c r="A9865" s="7">
        <v>9862</v>
      </c>
      <c r="B9865" s="8">
        <v>39342</v>
      </c>
      <c r="C9865" t="s">
        <v>3</v>
      </c>
      <c r="D9865" t="s">
        <v>851</v>
      </c>
      <c r="E9865" t="s">
        <v>9</v>
      </c>
      <c r="F9865" t="s">
        <v>884</v>
      </c>
      <c r="G9865" t="s">
        <v>648</v>
      </c>
      <c r="H9865" s="135" t="s">
        <v>2311</v>
      </c>
      <c r="I9865" t="s">
        <v>1454</v>
      </c>
      <c r="J9865" s="20">
        <v>19</v>
      </c>
      <c r="K9865" s="20" t="s">
        <v>3</v>
      </c>
      <c r="L9865" t="s">
        <v>1464</v>
      </c>
      <c r="M9865" s="20">
        <v>6.32</v>
      </c>
      <c r="N9865" s="20">
        <v>4.18</v>
      </c>
      <c r="AE9865">
        <f t="shared" si="154"/>
        <v>2007</v>
      </c>
    </row>
    <row r="9866" spans="1:31" x14ac:dyDescent="0.25">
      <c r="A9866" s="7">
        <v>9863</v>
      </c>
      <c r="B9866" s="8">
        <v>39342</v>
      </c>
      <c r="C9866" t="s">
        <v>3</v>
      </c>
      <c r="D9866" t="s">
        <v>543</v>
      </c>
      <c r="E9866" t="s">
        <v>9</v>
      </c>
      <c r="F9866" t="s">
        <v>427</v>
      </c>
      <c r="G9866" t="s">
        <v>870</v>
      </c>
      <c r="H9866" s="135" t="s">
        <v>1496</v>
      </c>
      <c r="I9866" t="s">
        <v>1454</v>
      </c>
      <c r="J9866" s="20">
        <v>13</v>
      </c>
      <c r="K9866" s="20" t="s">
        <v>9</v>
      </c>
      <c r="L9866" t="s">
        <v>1464</v>
      </c>
      <c r="M9866" s="20">
        <v>2.86</v>
      </c>
      <c r="N9866" s="20">
        <v>4.6400000000000006</v>
      </c>
      <c r="AE9866">
        <f t="shared" si="154"/>
        <v>2007</v>
      </c>
    </row>
    <row r="9867" spans="1:31" x14ac:dyDescent="0.25">
      <c r="A9867" s="7">
        <v>9864</v>
      </c>
      <c r="B9867" s="8">
        <v>39342</v>
      </c>
      <c r="C9867" t="s">
        <v>3</v>
      </c>
      <c r="D9867" t="s">
        <v>621</v>
      </c>
      <c r="E9867" t="s">
        <v>9</v>
      </c>
      <c r="F9867" t="s">
        <v>275</v>
      </c>
      <c r="G9867" t="s">
        <v>895</v>
      </c>
      <c r="H9867" s="135" t="s">
        <v>2567</v>
      </c>
      <c r="I9867" t="s">
        <v>1454</v>
      </c>
      <c r="J9867" s="20">
        <v>7</v>
      </c>
      <c r="K9867" s="20" t="s">
        <v>3</v>
      </c>
      <c r="L9867" t="s">
        <v>1464</v>
      </c>
      <c r="M9867" s="20">
        <v>2.96</v>
      </c>
      <c r="N9867" s="20">
        <v>1.54</v>
      </c>
      <c r="AE9867">
        <f t="shared" si="154"/>
        <v>2007</v>
      </c>
    </row>
    <row r="9868" spans="1:31" x14ac:dyDescent="0.25">
      <c r="A9868" s="7">
        <v>9865</v>
      </c>
      <c r="B9868" s="8">
        <v>39342</v>
      </c>
      <c r="C9868" t="s">
        <v>3</v>
      </c>
      <c r="D9868" t="s">
        <v>868</v>
      </c>
      <c r="E9868" t="s">
        <v>9</v>
      </c>
      <c r="F9868" t="s">
        <v>869</v>
      </c>
      <c r="G9868" t="s">
        <v>895</v>
      </c>
      <c r="H9868" s="135" t="s">
        <v>1496</v>
      </c>
      <c r="I9868" t="s">
        <v>1454</v>
      </c>
      <c r="J9868" s="20">
        <v>11</v>
      </c>
      <c r="K9868" s="20" t="s">
        <v>9</v>
      </c>
      <c r="L9868" t="s">
        <v>1464</v>
      </c>
      <c r="M9868" s="20">
        <v>2.42</v>
      </c>
      <c r="N9868" s="20">
        <v>4.08</v>
      </c>
      <c r="AE9868">
        <f t="shared" si="154"/>
        <v>2007</v>
      </c>
    </row>
    <row r="9869" spans="1:31" x14ac:dyDescent="0.25">
      <c r="A9869" s="7">
        <v>9866</v>
      </c>
      <c r="B9869" s="8">
        <v>39342</v>
      </c>
      <c r="C9869" t="s">
        <v>3</v>
      </c>
      <c r="D9869" t="s">
        <v>543</v>
      </c>
      <c r="E9869" t="s">
        <v>9</v>
      </c>
      <c r="F9869" t="s">
        <v>233</v>
      </c>
      <c r="G9869" t="s">
        <v>895</v>
      </c>
      <c r="H9869" s="135" t="s">
        <v>1496</v>
      </c>
      <c r="I9869" t="s">
        <v>1454</v>
      </c>
      <c r="J9869" s="20">
        <v>17</v>
      </c>
      <c r="K9869" s="20" t="s">
        <v>9</v>
      </c>
      <c r="L9869" t="s">
        <v>1464</v>
      </c>
      <c r="M9869" s="20">
        <v>3.74</v>
      </c>
      <c r="N9869" s="20">
        <v>5.76</v>
      </c>
      <c r="AE9869">
        <f t="shared" si="154"/>
        <v>2007</v>
      </c>
    </row>
    <row r="9870" spans="1:31" x14ac:dyDescent="0.25">
      <c r="A9870" s="7">
        <v>9867</v>
      </c>
      <c r="B9870" s="8">
        <v>39342</v>
      </c>
      <c r="C9870" t="s">
        <v>3</v>
      </c>
      <c r="D9870" t="s">
        <v>277</v>
      </c>
      <c r="E9870" t="s">
        <v>9</v>
      </c>
      <c r="F9870" t="s">
        <v>869</v>
      </c>
      <c r="G9870" t="s">
        <v>895</v>
      </c>
      <c r="H9870" s="135" t="s">
        <v>1496</v>
      </c>
      <c r="I9870" t="s">
        <v>1454</v>
      </c>
      <c r="J9870" s="20">
        <v>15</v>
      </c>
      <c r="K9870" s="20" t="s">
        <v>9</v>
      </c>
      <c r="L9870" t="s">
        <v>1464</v>
      </c>
      <c r="M9870" s="20">
        <v>3.3</v>
      </c>
      <c r="N9870" s="20">
        <v>5.2</v>
      </c>
      <c r="AE9870">
        <f t="shared" si="154"/>
        <v>2007</v>
      </c>
    </row>
    <row r="9871" spans="1:31" x14ac:dyDescent="0.25">
      <c r="A9871" s="7">
        <v>9868</v>
      </c>
      <c r="B9871" s="8">
        <v>39342</v>
      </c>
      <c r="C9871" t="s">
        <v>3</v>
      </c>
      <c r="D9871" t="s">
        <v>712</v>
      </c>
      <c r="E9871" t="s">
        <v>9</v>
      </c>
      <c r="F9871" t="s">
        <v>817</v>
      </c>
      <c r="G9871" t="s">
        <v>648</v>
      </c>
      <c r="H9871" s="135" t="s">
        <v>1785</v>
      </c>
      <c r="I9871" t="s">
        <v>1454</v>
      </c>
      <c r="J9871" s="20">
        <v>47</v>
      </c>
      <c r="K9871" s="20" t="s">
        <v>1465</v>
      </c>
      <c r="L9871" t="s">
        <v>1466</v>
      </c>
      <c r="M9871" s="20">
        <v>11.75</v>
      </c>
      <c r="N9871" s="20">
        <v>11.75</v>
      </c>
      <c r="AE9871">
        <f t="shared" si="154"/>
        <v>2007</v>
      </c>
    </row>
    <row r="9872" spans="1:31" x14ac:dyDescent="0.25">
      <c r="A9872" s="7">
        <v>9869</v>
      </c>
      <c r="B9872" s="8">
        <v>39342</v>
      </c>
      <c r="C9872" t="s">
        <v>3</v>
      </c>
      <c r="D9872" t="s">
        <v>856</v>
      </c>
      <c r="E9872" t="s">
        <v>9</v>
      </c>
      <c r="F9872" t="s">
        <v>805</v>
      </c>
      <c r="G9872" t="s">
        <v>648</v>
      </c>
      <c r="H9872" s="135" t="s">
        <v>2568</v>
      </c>
      <c r="I9872" t="s">
        <v>1454</v>
      </c>
      <c r="J9872" s="20">
        <v>41</v>
      </c>
      <c r="K9872" s="20" t="s">
        <v>9</v>
      </c>
      <c r="L9872" t="s">
        <v>1463</v>
      </c>
      <c r="M9872" s="20">
        <v>9.84</v>
      </c>
      <c r="N9872" s="20">
        <v>11.66</v>
      </c>
      <c r="AE9872">
        <f t="shared" si="154"/>
        <v>2007</v>
      </c>
    </row>
    <row r="9873" spans="1:31" x14ac:dyDescent="0.25">
      <c r="A9873" s="7">
        <v>9870</v>
      </c>
      <c r="B9873" s="8">
        <v>39342</v>
      </c>
      <c r="C9873" t="s">
        <v>3</v>
      </c>
      <c r="D9873" t="s">
        <v>851</v>
      </c>
      <c r="E9873" t="s">
        <v>9</v>
      </c>
      <c r="F9873" t="s">
        <v>817</v>
      </c>
      <c r="G9873" t="s">
        <v>648</v>
      </c>
      <c r="H9873" s="136" t="s">
        <v>1496</v>
      </c>
      <c r="I9873" t="s">
        <v>1454</v>
      </c>
      <c r="J9873" s="20">
        <v>18</v>
      </c>
      <c r="K9873" s="20" t="s">
        <v>3</v>
      </c>
      <c r="L9873" t="s">
        <v>1463</v>
      </c>
      <c r="M9873" s="20">
        <v>5.68</v>
      </c>
      <c r="N9873" s="20">
        <v>4.32</v>
      </c>
      <c r="AE9873">
        <f t="shared" si="154"/>
        <v>2007</v>
      </c>
    </row>
    <row r="9874" spans="1:31" x14ac:dyDescent="0.25">
      <c r="A9874" s="7">
        <v>9871</v>
      </c>
      <c r="B9874" s="8">
        <v>39342</v>
      </c>
      <c r="C9874" t="s">
        <v>3</v>
      </c>
      <c r="D9874" t="s">
        <v>543</v>
      </c>
      <c r="E9874" t="s">
        <v>9</v>
      </c>
      <c r="F9874" t="s">
        <v>817</v>
      </c>
      <c r="G9874" t="s">
        <v>648</v>
      </c>
      <c r="H9874" s="136" t="s">
        <v>1496</v>
      </c>
      <c r="I9874" t="s">
        <v>1454</v>
      </c>
      <c r="J9874" s="20">
        <v>12</v>
      </c>
      <c r="K9874" s="20" t="s">
        <v>3</v>
      </c>
      <c r="L9874" t="s">
        <v>1464</v>
      </c>
      <c r="M9874" s="20">
        <v>4.3599999999999994</v>
      </c>
      <c r="N9874" s="20">
        <v>2.64</v>
      </c>
      <c r="AE9874">
        <f t="shared" si="154"/>
        <v>2007</v>
      </c>
    </row>
    <row r="9875" spans="1:31" x14ac:dyDescent="0.25">
      <c r="A9875" s="7">
        <v>9872</v>
      </c>
      <c r="B9875" s="8">
        <v>39342</v>
      </c>
      <c r="C9875" t="s">
        <v>3</v>
      </c>
      <c r="D9875" t="s">
        <v>465</v>
      </c>
      <c r="E9875" t="s">
        <v>9</v>
      </c>
      <c r="F9875" t="s">
        <v>698</v>
      </c>
      <c r="G9875" t="s">
        <v>648</v>
      </c>
      <c r="H9875" s="136" t="s">
        <v>1496</v>
      </c>
      <c r="I9875" t="s">
        <v>1454</v>
      </c>
      <c r="J9875" s="20">
        <v>16</v>
      </c>
      <c r="K9875" s="20" t="s">
        <v>3</v>
      </c>
      <c r="L9875" t="s">
        <v>1464</v>
      </c>
      <c r="M9875" s="20">
        <v>5.48</v>
      </c>
      <c r="N9875" s="20">
        <v>3.52</v>
      </c>
      <c r="AE9875">
        <f t="shared" si="154"/>
        <v>2007</v>
      </c>
    </row>
    <row r="9876" spans="1:31" x14ac:dyDescent="0.25">
      <c r="A9876" s="7">
        <v>9873</v>
      </c>
      <c r="B9876" s="8">
        <v>39343</v>
      </c>
      <c r="C9876" t="s">
        <v>3</v>
      </c>
      <c r="D9876" t="s">
        <v>786</v>
      </c>
      <c r="E9876" t="s">
        <v>9</v>
      </c>
      <c r="F9876" t="s">
        <v>787</v>
      </c>
      <c r="G9876" t="s">
        <v>648</v>
      </c>
      <c r="H9876" s="135" t="s">
        <v>1885</v>
      </c>
      <c r="I9876" t="s">
        <v>1455</v>
      </c>
      <c r="J9876" s="20">
        <v>5</v>
      </c>
      <c r="K9876" s="20" t="s">
        <v>3</v>
      </c>
      <c r="L9876" t="s">
        <v>1464</v>
      </c>
      <c r="M9876" s="20">
        <v>1.2</v>
      </c>
      <c r="N9876" s="20">
        <v>0.55000000000000004</v>
      </c>
      <c r="AE9876">
        <f t="shared" si="154"/>
        <v>2007</v>
      </c>
    </row>
    <row r="9877" spans="1:31" x14ac:dyDescent="0.25">
      <c r="A9877" s="7">
        <v>9874</v>
      </c>
      <c r="B9877" s="8">
        <v>39343</v>
      </c>
      <c r="C9877" t="s">
        <v>3</v>
      </c>
      <c r="D9877" t="s">
        <v>786</v>
      </c>
      <c r="E9877" t="s">
        <v>9</v>
      </c>
      <c r="F9877" t="s">
        <v>787</v>
      </c>
      <c r="G9877" t="s">
        <v>648</v>
      </c>
      <c r="H9877" s="135" t="s">
        <v>1792</v>
      </c>
      <c r="I9877" t="s">
        <v>1455</v>
      </c>
      <c r="J9877" s="20">
        <v>5</v>
      </c>
      <c r="K9877" s="20" t="s">
        <v>3</v>
      </c>
      <c r="L9877" t="s">
        <v>1463</v>
      </c>
      <c r="M9877" s="20">
        <v>1.1499999999999999</v>
      </c>
      <c r="N9877" s="20">
        <v>0.6</v>
      </c>
      <c r="AE9877">
        <f t="shared" si="154"/>
        <v>2007</v>
      </c>
    </row>
    <row r="9878" spans="1:31" x14ac:dyDescent="0.25">
      <c r="A9878" s="7">
        <v>9875</v>
      </c>
      <c r="B9878" s="8">
        <v>39343</v>
      </c>
      <c r="C9878" t="s">
        <v>3</v>
      </c>
      <c r="D9878" t="s">
        <v>178</v>
      </c>
      <c r="E9878" t="s">
        <v>9</v>
      </c>
      <c r="F9878" t="s">
        <v>624</v>
      </c>
      <c r="G9878" t="s">
        <v>377</v>
      </c>
      <c r="H9878" s="135" t="s">
        <v>1496</v>
      </c>
      <c r="I9878" t="s">
        <v>1454</v>
      </c>
      <c r="J9878" s="20">
        <v>26</v>
      </c>
      <c r="K9878" s="20" t="s">
        <v>3</v>
      </c>
      <c r="L9878" t="s">
        <v>1464</v>
      </c>
      <c r="M9878" s="20">
        <v>8.2800000000000011</v>
      </c>
      <c r="N9878" s="20">
        <v>5.72</v>
      </c>
      <c r="AE9878">
        <f t="shared" si="154"/>
        <v>2007</v>
      </c>
    </row>
    <row r="9879" spans="1:31" x14ac:dyDescent="0.25">
      <c r="A9879" s="7">
        <v>9876</v>
      </c>
      <c r="B9879" s="8">
        <v>39343</v>
      </c>
      <c r="C9879" t="s">
        <v>3</v>
      </c>
      <c r="D9879" t="s">
        <v>621</v>
      </c>
      <c r="E9879" t="s">
        <v>9</v>
      </c>
      <c r="F9879" t="s">
        <v>395</v>
      </c>
      <c r="G9879" t="s">
        <v>732</v>
      </c>
      <c r="H9879" s="135" t="s">
        <v>2175</v>
      </c>
      <c r="I9879" t="s">
        <v>1454</v>
      </c>
      <c r="J9879" s="20">
        <v>24</v>
      </c>
      <c r="K9879" s="20" t="s">
        <v>3</v>
      </c>
      <c r="L9879" t="s">
        <v>1464</v>
      </c>
      <c r="M9879" s="20">
        <v>7.72</v>
      </c>
      <c r="N9879" s="20">
        <v>5.28</v>
      </c>
      <c r="AE9879">
        <f t="shared" si="154"/>
        <v>2007</v>
      </c>
    </row>
    <row r="9880" spans="1:31" x14ac:dyDescent="0.25">
      <c r="A9880" s="7">
        <v>9877</v>
      </c>
      <c r="B9880" s="8">
        <v>39344</v>
      </c>
      <c r="C9880" t="s">
        <v>3</v>
      </c>
      <c r="D9880" t="s">
        <v>55</v>
      </c>
      <c r="E9880" t="s">
        <v>9</v>
      </c>
      <c r="F9880" t="s">
        <v>901</v>
      </c>
      <c r="G9880" t="s">
        <v>870</v>
      </c>
      <c r="H9880" s="135" t="s">
        <v>2562</v>
      </c>
      <c r="I9880" t="s">
        <v>1458</v>
      </c>
      <c r="J9880" s="20">
        <v>14</v>
      </c>
      <c r="K9880" s="20" t="s">
        <v>9</v>
      </c>
      <c r="L9880" t="s">
        <v>1464</v>
      </c>
      <c r="M9880" s="20">
        <v>10</v>
      </c>
      <c r="N9880" s="20">
        <v>30</v>
      </c>
      <c r="AE9880">
        <f t="shared" si="154"/>
        <v>2007</v>
      </c>
    </row>
    <row r="9881" spans="1:31" x14ac:dyDescent="0.25">
      <c r="A9881" s="7">
        <v>9878</v>
      </c>
      <c r="B9881" s="8">
        <v>39344</v>
      </c>
      <c r="C9881" t="s">
        <v>3</v>
      </c>
      <c r="D9881" t="s">
        <v>459</v>
      </c>
      <c r="E9881" t="s">
        <v>9</v>
      </c>
      <c r="F9881" t="s">
        <v>126</v>
      </c>
      <c r="G9881" t="s">
        <v>732</v>
      </c>
      <c r="H9881" s="135" t="s">
        <v>2569</v>
      </c>
      <c r="I9881" t="s">
        <v>1454</v>
      </c>
      <c r="J9881" s="20">
        <v>40</v>
      </c>
      <c r="K9881" s="20" t="s">
        <v>3</v>
      </c>
      <c r="L9881" t="s">
        <v>1464</v>
      </c>
      <c r="M9881" s="20">
        <v>12.2</v>
      </c>
      <c r="N9881" s="20">
        <v>8.8000000000000007</v>
      </c>
      <c r="AE9881">
        <f t="shared" si="154"/>
        <v>2007</v>
      </c>
    </row>
    <row r="9882" spans="1:31" x14ac:dyDescent="0.25">
      <c r="A9882" s="7">
        <v>9879</v>
      </c>
      <c r="B9882" s="8">
        <v>39345</v>
      </c>
      <c r="C9882" t="s">
        <v>3</v>
      </c>
      <c r="D9882" t="s">
        <v>864</v>
      </c>
      <c r="E9882" t="s">
        <v>9</v>
      </c>
      <c r="F9882" t="s">
        <v>874</v>
      </c>
      <c r="G9882" t="s">
        <v>732</v>
      </c>
      <c r="H9882" s="135" t="s">
        <v>2307</v>
      </c>
      <c r="I9882" t="s">
        <v>1454</v>
      </c>
      <c r="J9882" s="20">
        <v>40</v>
      </c>
      <c r="K9882" s="20" t="s">
        <v>3</v>
      </c>
      <c r="L9882" t="s">
        <v>1463</v>
      </c>
      <c r="M9882" s="20">
        <v>11.4</v>
      </c>
      <c r="N9882" s="20">
        <v>9.6</v>
      </c>
      <c r="AE9882">
        <f t="shared" si="154"/>
        <v>2007</v>
      </c>
    </row>
    <row r="9883" spans="1:31" x14ac:dyDescent="0.25">
      <c r="A9883" s="7">
        <v>9880</v>
      </c>
      <c r="B9883" s="8">
        <v>39345</v>
      </c>
      <c r="C9883" t="s">
        <v>3</v>
      </c>
      <c r="D9883" t="s">
        <v>793</v>
      </c>
      <c r="E9883" t="s">
        <v>9</v>
      </c>
      <c r="F9883" t="s">
        <v>863</v>
      </c>
      <c r="G9883" t="s">
        <v>714</v>
      </c>
      <c r="H9883" s="135" t="s">
        <v>2091</v>
      </c>
      <c r="I9883" t="s">
        <v>1454</v>
      </c>
      <c r="J9883" s="20">
        <v>30</v>
      </c>
      <c r="K9883" s="20" t="s">
        <v>9</v>
      </c>
      <c r="L9883" t="s">
        <v>1464</v>
      </c>
      <c r="M9883" s="20">
        <v>6.6</v>
      </c>
      <c r="N9883" s="20">
        <v>9.4</v>
      </c>
      <c r="AE9883">
        <f t="shared" si="154"/>
        <v>2007</v>
      </c>
    </row>
    <row r="9884" spans="1:31" x14ac:dyDescent="0.25">
      <c r="A9884" s="7">
        <v>9881</v>
      </c>
      <c r="B9884" s="8">
        <v>39345</v>
      </c>
      <c r="C9884" t="s">
        <v>3</v>
      </c>
      <c r="D9884" t="s">
        <v>420</v>
      </c>
      <c r="E9884" t="s">
        <v>9</v>
      </c>
      <c r="F9884" t="s">
        <v>266</v>
      </c>
      <c r="G9884" t="s">
        <v>569</v>
      </c>
      <c r="H9884" s="135" t="s">
        <v>1496</v>
      </c>
      <c r="I9884" t="s">
        <v>1454</v>
      </c>
      <c r="J9884" s="20">
        <v>21</v>
      </c>
      <c r="K9884" s="20" t="s">
        <v>9</v>
      </c>
      <c r="L9884" t="s">
        <v>1464</v>
      </c>
      <c r="M9884" s="20">
        <v>4.62</v>
      </c>
      <c r="N9884" s="20">
        <v>6.88</v>
      </c>
      <c r="AE9884">
        <f t="shared" si="154"/>
        <v>2007</v>
      </c>
    </row>
    <row r="9885" spans="1:31" x14ac:dyDescent="0.25">
      <c r="A9885" s="7">
        <v>9882</v>
      </c>
      <c r="B9885" s="8">
        <v>39345</v>
      </c>
      <c r="C9885" t="s">
        <v>3</v>
      </c>
      <c r="D9885" t="s">
        <v>168</v>
      </c>
      <c r="E9885" t="s">
        <v>9</v>
      </c>
      <c r="F9885" t="s">
        <v>678</v>
      </c>
      <c r="G9885" t="s">
        <v>17</v>
      </c>
      <c r="H9885" s="135" t="s">
        <v>1500</v>
      </c>
      <c r="I9885" t="s">
        <v>1455</v>
      </c>
      <c r="J9885" s="20">
        <v>41</v>
      </c>
      <c r="K9885" s="20" t="s">
        <v>9</v>
      </c>
      <c r="L9885" t="s">
        <v>1464</v>
      </c>
      <c r="M9885" s="20">
        <v>4.51</v>
      </c>
      <c r="N9885" s="20">
        <v>6.24</v>
      </c>
      <c r="AE9885">
        <f t="shared" si="154"/>
        <v>2007</v>
      </c>
    </row>
    <row r="9886" spans="1:31" x14ac:dyDescent="0.25">
      <c r="A9886" s="7">
        <v>9883</v>
      </c>
      <c r="B9886" s="8">
        <v>39345</v>
      </c>
      <c r="C9886" t="s">
        <v>3</v>
      </c>
      <c r="D9886" t="s">
        <v>749</v>
      </c>
      <c r="E9886" t="s">
        <v>9</v>
      </c>
      <c r="F9886" t="s">
        <v>828</v>
      </c>
      <c r="G9886" t="s">
        <v>895</v>
      </c>
      <c r="H9886" s="135" t="s">
        <v>2570</v>
      </c>
      <c r="I9886" t="s">
        <v>1454</v>
      </c>
      <c r="J9886" s="20">
        <v>35</v>
      </c>
      <c r="K9886" s="20" t="s">
        <v>3</v>
      </c>
      <c r="L9886" t="s">
        <v>1463</v>
      </c>
      <c r="M9886" s="20">
        <v>10.1</v>
      </c>
      <c r="N9886" s="20">
        <v>8.4</v>
      </c>
      <c r="AE9886">
        <f t="shared" si="154"/>
        <v>2007</v>
      </c>
    </row>
    <row r="9887" spans="1:31" x14ac:dyDescent="0.25">
      <c r="A9887" s="7">
        <v>9884</v>
      </c>
      <c r="B9887" s="8">
        <v>39345</v>
      </c>
      <c r="C9887" t="s">
        <v>3</v>
      </c>
      <c r="D9887" t="s">
        <v>277</v>
      </c>
      <c r="E9887" t="s">
        <v>9</v>
      </c>
      <c r="F9887" t="s">
        <v>828</v>
      </c>
      <c r="G9887" t="s">
        <v>861</v>
      </c>
      <c r="H9887" s="135" t="s">
        <v>1496</v>
      </c>
      <c r="I9887" t="s">
        <v>1454</v>
      </c>
      <c r="J9887" s="20">
        <v>40</v>
      </c>
      <c r="K9887" s="20" t="s">
        <v>1465</v>
      </c>
      <c r="L9887" t="s">
        <v>1466</v>
      </c>
      <c r="M9887" s="20">
        <v>10</v>
      </c>
      <c r="N9887" s="20">
        <v>10</v>
      </c>
      <c r="AE9887">
        <f t="shared" si="154"/>
        <v>2007</v>
      </c>
    </row>
    <row r="9888" spans="1:31" x14ac:dyDescent="0.25">
      <c r="A9888" s="7">
        <v>9885</v>
      </c>
      <c r="B9888" s="8">
        <v>39346</v>
      </c>
      <c r="C9888" t="s">
        <v>3</v>
      </c>
      <c r="D9888" t="s">
        <v>789</v>
      </c>
      <c r="E9888" t="s">
        <v>9</v>
      </c>
      <c r="F9888" t="s">
        <v>795</v>
      </c>
      <c r="G9888" t="s">
        <v>895</v>
      </c>
      <c r="H9888" s="135" t="s">
        <v>1496</v>
      </c>
      <c r="I9888" t="s">
        <v>1454</v>
      </c>
      <c r="J9888" s="20">
        <v>40</v>
      </c>
      <c r="K9888" s="20" t="s">
        <v>1465</v>
      </c>
      <c r="L9888" t="s">
        <v>1466</v>
      </c>
      <c r="M9888" s="20">
        <v>10</v>
      </c>
      <c r="N9888" s="20">
        <v>10</v>
      </c>
      <c r="AE9888">
        <f t="shared" si="154"/>
        <v>2007</v>
      </c>
    </row>
    <row r="9889" spans="1:31" x14ac:dyDescent="0.25">
      <c r="A9889" s="7">
        <v>9886</v>
      </c>
      <c r="B9889" s="8">
        <v>39346</v>
      </c>
      <c r="C9889" t="s">
        <v>3</v>
      </c>
      <c r="D9889" t="s">
        <v>851</v>
      </c>
      <c r="E9889" t="s">
        <v>9</v>
      </c>
      <c r="F9889" t="s">
        <v>678</v>
      </c>
      <c r="G9889" t="s">
        <v>648</v>
      </c>
      <c r="H9889" s="136" t="s">
        <v>1496</v>
      </c>
      <c r="I9889" t="s">
        <v>1455</v>
      </c>
      <c r="J9889" s="20">
        <v>18</v>
      </c>
      <c r="K9889" s="20" t="s">
        <v>9</v>
      </c>
      <c r="L9889" t="s">
        <v>1463</v>
      </c>
      <c r="M9889" s="20">
        <v>2.16</v>
      </c>
      <c r="N9889" s="20">
        <v>2.84</v>
      </c>
      <c r="AE9889">
        <f t="shared" si="154"/>
        <v>2007</v>
      </c>
    </row>
    <row r="9890" spans="1:31" x14ac:dyDescent="0.25">
      <c r="A9890" s="7">
        <v>9887</v>
      </c>
      <c r="B9890" s="8">
        <v>39346</v>
      </c>
      <c r="C9890" t="s">
        <v>3</v>
      </c>
      <c r="D9890" t="s">
        <v>420</v>
      </c>
      <c r="E9890" t="s">
        <v>9</v>
      </c>
      <c r="F9890" t="s">
        <v>266</v>
      </c>
      <c r="G9890" t="s">
        <v>569</v>
      </c>
      <c r="H9890" s="9" t="s">
        <v>2571</v>
      </c>
      <c r="I9890" t="s">
        <v>1454</v>
      </c>
      <c r="J9890" s="20">
        <v>11</v>
      </c>
      <c r="K9890" s="20" t="s">
        <v>1465</v>
      </c>
      <c r="L9890" t="s">
        <v>1466</v>
      </c>
      <c r="M9890" s="20">
        <v>2.75</v>
      </c>
      <c r="N9890" s="20">
        <v>2.75</v>
      </c>
      <c r="AE9890">
        <f t="shared" si="154"/>
        <v>2007</v>
      </c>
    </row>
    <row r="9891" spans="1:31" x14ac:dyDescent="0.25">
      <c r="A9891" s="7">
        <v>9888</v>
      </c>
      <c r="B9891" s="8">
        <v>39347</v>
      </c>
      <c r="C9891" t="s">
        <v>3</v>
      </c>
      <c r="D9891" t="s">
        <v>427</v>
      </c>
      <c r="E9891" t="s">
        <v>9</v>
      </c>
      <c r="F9891" t="s">
        <v>521</v>
      </c>
      <c r="G9891" t="s">
        <v>870</v>
      </c>
      <c r="H9891" s="135" t="s">
        <v>2572</v>
      </c>
      <c r="I9891" t="s">
        <v>1455</v>
      </c>
      <c r="J9891" s="20">
        <v>19</v>
      </c>
      <c r="K9891" s="20" t="s">
        <v>3</v>
      </c>
      <c r="L9891" t="s">
        <v>1463</v>
      </c>
      <c r="M9891" s="20">
        <v>2.97</v>
      </c>
      <c r="N9891" s="20">
        <v>2.2799999999999998</v>
      </c>
      <c r="AE9891">
        <f t="shared" si="154"/>
        <v>2007</v>
      </c>
    </row>
    <row r="9892" spans="1:31" x14ac:dyDescent="0.25">
      <c r="A9892" s="7">
        <v>9889</v>
      </c>
      <c r="B9892" s="8">
        <v>39347</v>
      </c>
      <c r="C9892" t="s">
        <v>3</v>
      </c>
      <c r="D9892" t="s">
        <v>104</v>
      </c>
      <c r="E9892" t="s">
        <v>9</v>
      </c>
      <c r="F9892" t="s">
        <v>44</v>
      </c>
      <c r="G9892" t="s">
        <v>870</v>
      </c>
      <c r="H9892" s="135" t="s">
        <v>1496</v>
      </c>
      <c r="I9892" t="s">
        <v>1454</v>
      </c>
      <c r="J9892" s="20">
        <v>46</v>
      </c>
      <c r="K9892" s="20" t="s">
        <v>3</v>
      </c>
      <c r="L9892" t="s">
        <v>1464</v>
      </c>
      <c r="M9892" s="20">
        <v>13.879999999999999</v>
      </c>
      <c r="N9892" s="20">
        <v>10.120000000000001</v>
      </c>
      <c r="AE9892">
        <f t="shared" si="154"/>
        <v>2007</v>
      </c>
    </row>
    <row r="9893" spans="1:31" x14ac:dyDescent="0.25">
      <c r="A9893" s="7">
        <v>9890</v>
      </c>
      <c r="B9893" s="8">
        <v>39347</v>
      </c>
      <c r="C9893" t="s">
        <v>3</v>
      </c>
      <c r="D9893" t="s">
        <v>163</v>
      </c>
      <c r="E9893" t="s">
        <v>9</v>
      </c>
      <c r="F9893" t="s">
        <v>810</v>
      </c>
      <c r="G9893" t="s">
        <v>895</v>
      </c>
      <c r="H9893" s="135" t="s">
        <v>1496</v>
      </c>
      <c r="I9893" t="s">
        <v>1454</v>
      </c>
      <c r="J9893" s="20">
        <v>38</v>
      </c>
      <c r="K9893" s="20" t="s">
        <v>9</v>
      </c>
      <c r="L9893" t="s">
        <v>1463</v>
      </c>
      <c r="M9893" s="20">
        <v>9.1199999999999992</v>
      </c>
      <c r="N9893" s="20">
        <v>10.88</v>
      </c>
      <c r="AE9893">
        <f t="shared" si="154"/>
        <v>2007</v>
      </c>
    </row>
    <row r="9894" spans="1:31" x14ac:dyDescent="0.25">
      <c r="A9894" s="7">
        <v>9891</v>
      </c>
      <c r="B9894" s="8">
        <v>39347</v>
      </c>
      <c r="C9894" t="s">
        <v>3</v>
      </c>
      <c r="D9894" t="s">
        <v>163</v>
      </c>
      <c r="E9894" t="s">
        <v>9</v>
      </c>
      <c r="F9894" t="s">
        <v>810</v>
      </c>
      <c r="G9894" t="s">
        <v>895</v>
      </c>
      <c r="H9894" s="135" t="s">
        <v>1496</v>
      </c>
      <c r="I9894" t="s">
        <v>1454</v>
      </c>
      <c r="J9894" s="20">
        <v>76</v>
      </c>
      <c r="K9894" s="20" t="s">
        <v>9</v>
      </c>
      <c r="L9894" t="s">
        <v>1463</v>
      </c>
      <c r="M9894" s="20">
        <v>18.239999999999998</v>
      </c>
      <c r="N9894" s="20">
        <v>20.76</v>
      </c>
      <c r="AE9894">
        <f t="shared" si="154"/>
        <v>2007</v>
      </c>
    </row>
    <row r="9895" spans="1:31" x14ac:dyDescent="0.25">
      <c r="A9895" s="7">
        <v>9892</v>
      </c>
      <c r="B9895" s="8">
        <v>39347</v>
      </c>
      <c r="C9895" t="s">
        <v>3</v>
      </c>
      <c r="D9895" t="s">
        <v>711</v>
      </c>
      <c r="E9895" t="s">
        <v>9</v>
      </c>
      <c r="F9895" t="s">
        <v>810</v>
      </c>
      <c r="G9895" t="s">
        <v>861</v>
      </c>
      <c r="H9895" s="135" t="s">
        <v>1496</v>
      </c>
      <c r="I9895" t="s">
        <v>1454</v>
      </c>
      <c r="J9895" s="20">
        <v>27</v>
      </c>
      <c r="K9895" s="20" t="s">
        <v>9</v>
      </c>
      <c r="L9895" t="s">
        <v>1464</v>
      </c>
      <c r="M9895" s="20">
        <v>5.9399999999999995</v>
      </c>
      <c r="N9895" s="20">
        <v>8.56</v>
      </c>
      <c r="AE9895">
        <f t="shared" si="154"/>
        <v>2007</v>
      </c>
    </row>
    <row r="9896" spans="1:31" x14ac:dyDescent="0.25">
      <c r="A9896" s="7">
        <v>9893</v>
      </c>
      <c r="B9896" s="8">
        <v>39348</v>
      </c>
      <c r="C9896" t="s">
        <v>3</v>
      </c>
      <c r="D9896" t="s">
        <v>786</v>
      </c>
      <c r="E9896" t="s">
        <v>9</v>
      </c>
      <c r="F9896" t="s">
        <v>787</v>
      </c>
      <c r="G9896" t="s">
        <v>648</v>
      </c>
      <c r="H9896" s="135" t="s">
        <v>2314</v>
      </c>
      <c r="I9896" t="s">
        <v>1455</v>
      </c>
      <c r="J9896" s="20">
        <v>5</v>
      </c>
      <c r="K9896" s="20" t="s">
        <v>9</v>
      </c>
      <c r="L9896" t="s">
        <v>1463</v>
      </c>
      <c r="M9896" s="20">
        <v>0.6</v>
      </c>
      <c r="N9896" s="20">
        <v>1.1499999999999999</v>
      </c>
      <c r="AE9896">
        <f t="shared" si="154"/>
        <v>2007</v>
      </c>
    </row>
    <row r="9897" spans="1:31" x14ac:dyDescent="0.25">
      <c r="A9897" s="7">
        <v>9894</v>
      </c>
      <c r="B9897" s="8">
        <v>39348</v>
      </c>
      <c r="C9897" t="s">
        <v>3</v>
      </c>
      <c r="D9897" t="s">
        <v>868</v>
      </c>
      <c r="E9897" t="s">
        <v>9</v>
      </c>
      <c r="F9897" t="s">
        <v>898</v>
      </c>
      <c r="G9897" t="s">
        <v>732</v>
      </c>
      <c r="H9897" s="135" t="s">
        <v>2411</v>
      </c>
      <c r="I9897" t="s">
        <v>1454</v>
      </c>
      <c r="J9897" s="20">
        <v>22</v>
      </c>
      <c r="K9897" s="20" t="s">
        <v>3</v>
      </c>
      <c r="L9897" t="s">
        <v>1464</v>
      </c>
      <c r="M9897" s="20">
        <v>7.16</v>
      </c>
      <c r="N9897" s="20">
        <v>4.84</v>
      </c>
      <c r="AE9897">
        <f t="shared" si="154"/>
        <v>2007</v>
      </c>
    </row>
    <row r="9898" spans="1:31" x14ac:dyDescent="0.25">
      <c r="A9898" s="7">
        <v>9895</v>
      </c>
      <c r="B9898" s="8">
        <v>39348</v>
      </c>
      <c r="C9898" t="s">
        <v>3</v>
      </c>
      <c r="D9898" t="s">
        <v>786</v>
      </c>
      <c r="E9898" t="s">
        <v>9</v>
      </c>
      <c r="F9898" t="s">
        <v>787</v>
      </c>
      <c r="G9898" t="s">
        <v>648</v>
      </c>
      <c r="H9898" s="9" t="s">
        <v>1797</v>
      </c>
      <c r="I9898" t="s">
        <v>1455</v>
      </c>
      <c r="J9898" s="20">
        <v>53</v>
      </c>
      <c r="K9898" s="20" t="s">
        <v>3</v>
      </c>
      <c r="L9898" t="s">
        <v>1464</v>
      </c>
      <c r="M9898" s="20">
        <v>7.92</v>
      </c>
      <c r="N9898" s="20">
        <v>5.83</v>
      </c>
      <c r="AE9898">
        <f t="shared" si="154"/>
        <v>2007</v>
      </c>
    </row>
    <row r="9899" spans="1:31" x14ac:dyDescent="0.25">
      <c r="A9899" s="7">
        <v>9896</v>
      </c>
      <c r="B9899" s="8">
        <v>39348</v>
      </c>
      <c r="C9899" t="s">
        <v>3</v>
      </c>
      <c r="D9899" t="s">
        <v>397</v>
      </c>
      <c r="E9899" t="s">
        <v>9</v>
      </c>
      <c r="F9899" t="s">
        <v>836</v>
      </c>
      <c r="G9899" t="s">
        <v>861</v>
      </c>
      <c r="H9899" s="135" t="s">
        <v>1496</v>
      </c>
      <c r="I9899" t="s">
        <v>1454</v>
      </c>
      <c r="J9899" s="20">
        <v>13</v>
      </c>
      <c r="K9899" s="20" t="s">
        <v>9</v>
      </c>
      <c r="L9899" t="s">
        <v>1464</v>
      </c>
      <c r="M9899" s="20">
        <v>2.86</v>
      </c>
      <c r="N9899" s="20">
        <v>4.6400000000000006</v>
      </c>
      <c r="AE9899">
        <f t="shared" si="154"/>
        <v>2007</v>
      </c>
    </row>
    <row r="9900" spans="1:31" x14ac:dyDescent="0.25">
      <c r="A9900" s="7">
        <v>9897</v>
      </c>
      <c r="B9900" s="8">
        <v>39348</v>
      </c>
      <c r="C9900" t="s">
        <v>3</v>
      </c>
      <c r="D9900" t="s">
        <v>397</v>
      </c>
      <c r="E9900" t="s">
        <v>9</v>
      </c>
      <c r="F9900" t="s">
        <v>836</v>
      </c>
      <c r="G9900" t="s">
        <v>861</v>
      </c>
      <c r="H9900" s="135" t="s">
        <v>1496</v>
      </c>
      <c r="I9900" t="s">
        <v>1454</v>
      </c>
      <c r="J9900" s="20">
        <v>22</v>
      </c>
      <c r="K9900" s="20" t="s">
        <v>9</v>
      </c>
      <c r="L9900" t="s">
        <v>1464</v>
      </c>
      <c r="M9900" s="20">
        <v>4.84</v>
      </c>
      <c r="N9900" s="20">
        <v>7.16</v>
      </c>
      <c r="AE9900">
        <f t="shared" si="154"/>
        <v>2007</v>
      </c>
    </row>
    <row r="9901" spans="1:31" x14ac:dyDescent="0.25">
      <c r="A9901" s="7">
        <v>9898</v>
      </c>
      <c r="B9901" s="8">
        <v>39348</v>
      </c>
      <c r="C9901" t="s">
        <v>3</v>
      </c>
      <c r="D9901" t="s">
        <v>397</v>
      </c>
      <c r="E9901" t="s">
        <v>9</v>
      </c>
      <c r="F9901" t="s">
        <v>836</v>
      </c>
      <c r="G9901" t="s">
        <v>861</v>
      </c>
      <c r="H9901" s="135" t="s">
        <v>1496</v>
      </c>
      <c r="I9901" t="s">
        <v>1454</v>
      </c>
      <c r="J9901" s="20">
        <v>67</v>
      </c>
      <c r="K9901" s="20" t="s">
        <v>9</v>
      </c>
      <c r="L9901" t="s">
        <v>1464</v>
      </c>
      <c r="M9901" s="20">
        <v>14.74</v>
      </c>
      <c r="N9901" s="20">
        <v>19.759999999999998</v>
      </c>
      <c r="AE9901">
        <f t="shared" si="154"/>
        <v>2007</v>
      </c>
    </row>
    <row r="9902" spans="1:31" x14ac:dyDescent="0.25">
      <c r="A9902" s="7">
        <v>9899</v>
      </c>
      <c r="B9902" s="8">
        <v>39348</v>
      </c>
      <c r="C9902" t="s">
        <v>3</v>
      </c>
      <c r="D9902" t="s">
        <v>397</v>
      </c>
      <c r="E9902" t="s">
        <v>9</v>
      </c>
      <c r="F9902" t="s">
        <v>836</v>
      </c>
      <c r="G9902" t="s">
        <v>861</v>
      </c>
      <c r="H9902" s="135" t="s">
        <v>1496</v>
      </c>
      <c r="I9902" t="s">
        <v>1454</v>
      </c>
      <c r="J9902" s="20">
        <v>33</v>
      </c>
      <c r="K9902" s="20" t="s">
        <v>9</v>
      </c>
      <c r="L9902" t="s">
        <v>1463</v>
      </c>
      <c r="M9902" s="20">
        <v>7.92</v>
      </c>
      <c r="N9902" s="20">
        <v>9.58</v>
      </c>
      <c r="AE9902">
        <f t="shared" si="154"/>
        <v>2007</v>
      </c>
    </row>
    <row r="9903" spans="1:31" x14ac:dyDescent="0.25">
      <c r="A9903" s="7">
        <v>9900</v>
      </c>
      <c r="B9903" s="8">
        <v>39349</v>
      </c>
      <c r="C9903" t="s">
        <v>3</v>
      </c>
      <c r="D9903" t="s">
        <v>899</v>
      </c>
      <c r="E9903" t="s">
        <v>9</v>
      </c>
      <c r="F9903" t="s">
        <v>789</v>
      </c>
      <c r="G9903" t="s">
        <v>569</v>
      </c>
      <c r="H9903" s="136" t="s">
        <v>1677</v>
      </c>
      <c r="I9903" t="s">
        <v>1454</v>
      </c>
      <c r="J9903" s="20">
        <v>21</v>
      </c>
      <c r="K9903" s="20" t="s">
        <v>1465</v>
      </c>
      <c r="L9903" t="s">
        <v>1466</v>
      </c>
      <c r="M9903" s="20">
        <v>5.25</v>
      </c>
      <c r="N9903" s="20">
        <v>5.25</v>
      </c>
      <c r="AE9903">
        <f t="shared" si="154"/>
        <v>2007</v>
      </c>
    </row>
    <row r="9904" spans="1:31" x14ac:dyDescent="0.25">
      <c r="A9904" s="7">
        <v>9901</v>
      </c>
      <c r="B9904" s="8">
        <v>39349</v>
      </c>
      <c r="C9904" t="s">
        <v>3</v>
      </c>
      <c r="D9904" t="s">
        <v>350</v>
      </c>
      <c r="E9904" t="s">
        <v>9</v>
      </c>
      <c r="F9904" t="s">
        <v>795</v>
      </c>
      <c r="G9904" t="s">
        <v>870</v>
      </c>
      <c r="H9904" s="135" t="s">
        <v>2546</v>
      </c>
      <c r="I9904" t="s">
        <v>1454</v>
      </c>
      <c r="J9904" s="20">
        <v>9</v>
      </c>
      <c r="K9904" s="20" t="s">
        <v>1465</v>
      </c>
      <c r="L9904" t="s">
        <v>1466</v>
      </c>
      <c r="M9904" s="20">
        <v>2.25</v>
      </c>
      <c r="N9904" s="20">
        <v>2.25</v>
      </c>
      <c r="AE9904">
        <f t="shared" si="154"/>
        <v>2007</v>
      </c>
    </row>
    <row r="9905" spans="1:31" x14ac:dyDescent="0.25">
      <c r="A9905" s="7">
        <v>9902</v>
      </c>
      <c r="B9905" s="8">
        <v>39349</v>
      </c>
      <c r="C9905" t="s">
        <v>3</v>
      </c>
      <c r="D9905" t="s">
        <v>830</v>
      </c>
      <c r="E9905" t="s">
        <v>9</v>
      </c>
      <c r="F9905" t="s">
        <v>365</v>
      </c>
      <c r="G9905" t="s">
        <v>17</v>
      </c>
      <c r="H9905" s="135" t="s">
        <v>1496</v>
      </c>
      <c r="I9905" t="s">
        <v>1456</v>
      </c>
      <c r="J9905" s="20">
        <v>12</v>
      </c>
      <c r="K9905" s="20" t="s">
        <v>9</v>
      </c>
      <c r="L9905" t="s">
        <v>1464</v>
      </c>
      <c r="M9905" s="20">
        <v>2.64</v>
      </c>
      <c r="N9905" s="20">
        <v>4.3599999999999994</v>
      </c>
      <c r="O9905" t="s">
        <v>3</v>
      </c>
      <c r="P9905" s="13" t="s">
        <v>568</v>
      </c>
      <c r="Q9905" t="s">
        <v>1465</v>
      </c>
      <c r="S9905" t="s">
        <v>1465</v>
      </c>
      <c r="U9905" t="s">
        <v>1465</v>
      </c>
      <c r="W9905" t="s">
        <v>1465</v>
      </c>
      <c r="Y9905" t="s">
        <v>1465</v>
      </c>
      <c r="AA9905" t="s">
        <v>1465</v>
      </c>
      <c r="AC9905" t="s">
        <v>1465</v>
      </c>
      <c r="AE9905">
        <f t="shared" si="154"/>
        <v>2007</v>
      </c>
    </row>
    <row r="9906" spans="1:31" x14ac:dyDescent="0.25">
      <c r="A9906" s="7">
        <v>9903</v>
      </c>
      <c r="B9906" s="8">
        <v>39349</v>
      </c>
      <c r="C9906" t="s">
        <v>3</v>
      </c>
      <c r="D9906" t="s">
        <v>543</v>
      </c>
      <c r="E9906" t="s">
        <v>9</v>
      </c>
      <c r="F9906" t="s">
        <v>427</v>
      </c>
      <c r="G9906" t="s">
        <v>870</v>
      </c>
      <c r="H9906" s="135" t="s">
        <v>1496</v>
      </c>
      <c r="I9906" t="s">
        <v>1454</v>
      </c>
      <c r="J9906" s="20">
        <v>21</v>
      </c>
      <c r="K9906" s="20" t="s">
        <v>9</v>
      </c>
      <c r="L9906" t="s">
        <v>1464</v>
      </c>
      <c r="M9906" s="20">
        <v>4.62</v>
      </c>
      <c r="N9906" s="20">
        <v>6.88</v>
      </c>
      <c r="AE9906">
        <f t="shared" si="154"/>
        <v>2007</v>
      </c>
    </row>
    <row r="9907" spans="1:31" x14ac:dyDescent="0.25">
      <c r="A9907" s="7">
        <v>9904</v>
      </c>
      <c r="B9907" s="8">
        <v>39349</v>
      </c>
      <c r="C9907" t="s">
        <v>3</v>
      </c>
      <c r="D9907" t="s">
        <v>277</v>
      </c>
      <c r="E9907" t="s">
        <v>9</v>
      </c>
      <c r="F9907" t="s">
        <v>869</v>
      </c>
      <c r="G9907" t="s">
        <v>895</v>
      </c>
      <c r="H9907" s="135" t="s">
        <v>1496</v>
      </c>
      <c r="I9907" t="s">
        <v>1454</v>
      </c>
      <c r="J9907" s="20">
        <v>28</v>
      </c>
      <c r="K9907" s="20" t="s">
        <v>9</v>
      </c>
      <c r="L9907" t="s">
        <v>1464</v>
      </c>
      <c r="M9907" s="20">
        <v>6.16</v>
      </c>
      <c r="N9907" s="20">
        <v>8.84</v>
      </c>
      <c r="AE9907">
        <f t="shared" si="154"/>
        <v>2007</v>
      </c>
    </row>
    <row r="9908" spans="1:31" x14ac:dyDescent="0.25">
      <c r="A9908" s="7">
        <v>9905</v>
      </c>
      <c r="B9908" s="8">
        <v>39349</v>
      </c>
      <c r="C9908" t="s">
        <v>3</v>
      </c>
      <c r="D9908" t="s">
        <v>31</v>
      </c>
      <c r="E9908" t="s">
        <v>9</v>
      </c>
      <c r="F9908" t="s">
        <v>884</v>
      </c>
      <c r="G9908" t="s">
        <v>377</v>
      </c>
      <c r="H9908" s="9" t="s">
        <v>2407</v>
      </c>
      <c r="I9908" t="s">
        <v>1454</v>
      </c>
      <c r="J9908" s="20">
        <v>20</v>
      </c>
      <c r="K9908" s="20" t="s">
        <v>3</v>
      </c>
      <c r="L9908" t="s">
        <v>1463</v>
      </c>
      <c r="M9908" s="20">
        <v>6.2</v>
      </c>
      <c r="N9908" s="20">
        <v>4.8</v>
      </c>
      <c r="AE9908">
        <f t="shared" si="154"/>
        <v>2007</v>
      </c>
    </row>
    <row r="9909" spans="1:31" x14ac:dyDescent="0.25">
      <c r="A9909" s="7">
        <v>9906</v>
      </c>
      <c r="B9909" s="8">
        <v>39349</v>
      </c>
      <c r="C9909" t="s">
        <v>3</v>
      </c>
      <c r="D9909" t="s">
        <v>667</v>
      </c>
      <c r="E9909" t="s">
        <v>9</v>
      </c>
      <c r="F9909" t="s">
        <v>902</v>
      </c>
      <c r="G9909" t="s">
        <v>648</v>
      </c>
      <c r="H9909" s="136" t="s">
        <v>1496</v>
      </c>
      <c r="I9909" t="s">
        <v>1458</v>
      </c>
      <c r="J9909" s="20">
        <v>16</v>
      </c>
      <c r="K9909" s="20" t="s">
        <v>1465</v>
      </c>
      <c r="L9909" t="s">
        <v>1466</v>
      </c>
      <c r="M9909" s="20">
        <v>10</v>
      </c>
      <c r="N9909" s="20">
        <v>30</v>
      </c>
      <c r="AE9909">
        <f t="shared" si="154"/>
        <v>2007</v>
      </c>
    </row>
    <row r="9910" spans="1:31" x14ac:dyDescent="0.25">
      <c r="A9910" s="7">
        <v>9907</v>
      </c>
      <c r="B9910" s="8">
        <v>39350</v>
      </c>
      <c r="C9910" t="s">
        <v>3</v>
      </c>
      <c r="D9910" t="s">
        <v>786</v>
      </c>
      <c r="E9910" t="s">
        <v>9</v>
      </c>
      <c r="F9910" t="s">
        <v>787</v>
      </c>
      <c r="G9910" t="s">
        <v>648</v>
      </c>
      <c r="H9910" s="135" t="s">
        <v>2315</v>
      </c>
      <c r="I9910" t="s">
        <v>1455</v>
      </c>
      <c r="J9910" s="20">
        <v>5</v>
      </c>
      <c r="K9910" s="20" t="s">
        <v>3</v>
      </c>
      <c r="L9910" t="s">
        <v>1464</v>
      </c>
      <c r="M9910" s="20">
        <v>1.2</v>
      </c>
      <c r="N9910" s="20">
        <v>0.55000000000000004</v>
      </c>
      <c r="AE9910">
        <f t="shared" si="154"/>
        <v>2007</v>
      </c>
    </row>
    <row r="9911" spans="1:31" x14ac:dyDescent="0.25">
      <c r="A9911" s="7">
        <v>9908</v>
      </c>
      <c r="B9911" s="8">
        <v>39350</v>
      </c>
      <c r="C9911" t="s">
        <v>3</v>
      </c>
      <c r="D9911" t="s">
        <v>711</v>
      </c>
      <c r="E9911" t="s">
        <v>9</v>
      </c>
      <c r="F9911" t="s">
        <v>19</v>
      </c>
      <c r="G9911" t="s">
        <v>870</v>
      </c>
      <c r="H9911" s="135" t="s">
        <v>1496</v>
      </c>
      <c r="I9911" t="s">
        <v>1456</v>
      </c>
      <c r="J9911" s="20">
        <v>40</v>
      </c>
      <c r="K9911" s="20" t="s">
        <v>3</v>
      </c>
      <c r="L9911" t="s">
        <v>1463</v>
      </c>
      <c r="M9911" s="20">
        <v>11.4</v>
      </c>
      <c r="N9911" s="20">
        <v>9.6</v>
      </c>
      <c r="O9911" t="s">
        <v>3</v>
      </c>
      <c r="P9911" s="13" t="s">
        <v>766</v>
      </c>
      <c r="Q9911" t="s">
        <v>3</v>
      </c>
      <c r="R9911" t="s">
        <v>281</v>
      </c>
      <c r="S9911" t="s">
        <v>9</v>
      </c>
      <c r="T9911" t="s">
        <v>869</v>
      </c>
      <c r="U9911" t="s">
        <v>9</v>
      </c>
      <c r="V9911" t="s">
        <v>275</v>
      </c>
      <c r="W9911" t="s">
        <v>1465</v>
      </c>
      <c r="Y9911" t="s">
        <v>1465</v>
      </c>
      <c r="AA9911" t="s">
        <v>1465</v>
      </c>
      <c r="AC9911" t="s">
        <v>1465</v>
      </c>
      <c r="AE9911">
        <f t="shared" si="154"/>
        <v>2007</v>
      </c>
    </row>
    <row r="9912" spans="1:31" x14ac:dyDescent="0.25">
      <c r="A9912" s="7">
        <v>9909</v>
      </c>
      <c r="B9912" s="8">
        <v>39350</v>
      </c>
      <c r="C9912" t="s">
        <v>3</v>
      </c>
      <c r="D9912" t="s">
        <v>830</v>
      </c>
      <c r="E9912" t="s">
        <v>9</v>
      </c>
      <c r="F9912" t="s">
        <v>767</v>
      </c>
      <c r="G9912" t="s">
        <v>895</v>
      </c>
      <c r="H9912" s="135" t="s">
        <v>2539</v>
      </c>
      <c r="I9912" t="s">
        <v>1454</v>
      </c>
      <c r="J9912" s="20">
        <v>33</v>
      </c>
      <c r="K9912" s="20" t="s">
        <v>1465</v>
      </c>
      <c r="L9912" t="s">
        <v>1466</v>
      </c>
      <c r="M9912" s="20">
        <v>8.25</v>
      </c>
      <c r="N9912" s="20">
        <v>8.25</v>
      </c>
      <c r="AE9912">
        <f t="shared" si="154"/>
        <v>2007</v>
      </c>
    </row>
    <row r="9913" spans="1:31" x14ac:dyDescent="0.25">
      <c r="A9913" s="7">
        <v>9910</v>
      </c>
      <c r="B9913" s="8">
        <v>39350</v>
      </c>
      <c r="C9913" t="s">
        <v>3</v>
      </c>
      <c r="D9913" t="s">
        <v>711</v>
      </c>
      <c r="E9913" t="s">
        <v>9</v>
      </c>
      <c r="F9913" t="s">
        <v>767</v>
      </c>
      <c r="G9913" t="s">
        <v>895</v>
      </c>
      <c r="H9913" s="135" t="s">
        <v>2573</v>
      </c>
      <c r="I9913" t="s">
        <v>1454</v>
      </c>
      <c r="J9913" s="20">
        <v>40</v>
      </c>
      <c r="K9913" s="20" t="s">
        <v>9</v>
      </c>
      <c r="L9913" t="s">
        <v>1464</v>
      </c>
      <c r="M9913" s="20">
        <v>8.8000000000000007</v>
      </c>
      <c r="N9913" s="20">
        <v>12.2</v>
      </c>
      <c r="AE9913">
        <f t="shared" si="154"/>
        <v>2007</v>
      </c>
    </row>
    <row r="9914" spans="1:31" x14ac:dyDescent="0.25">
      <c r="A9914" s="7">
        <v>9911</v>
      </c>
      <c r="B9914" s="8">
        <v>39351</v>
      </c>
      <c r="C9914" t="s">
        <v>3</v>
      </c>
      <c r="D9914" t="s">
        <v>97</v>
      </c>
      <c r="E9914" t="s">
        <v>9</v>
      </c>
      <c r="F9914" t="s">
        <v>221</v>
      </c>
      <c r="G9914" t="s">
        <v>24</v>
      </c>
      <c r="H9914" s="135" t="s">
        <v>1555</v>
      </c>
      <c r="I9914" t="s">
        <v>1454</v>
      </c>
      <c r="J9914" s="20">
        <v>10</v>
      </c>
      <c r="K9914" s="20" t="s">
        <v>3</v>
      </c>
      <c r="L9914" t="s">
        <v>1464</v>
      </c>
      <c r="M9914" s="20">
        <v>3.8</v>
      </c>
      <c r="N9914" s="20">
        <v>2.2000000000000002</v>
      </c>
      <c r="AE9914">
        <f t="shared" si="154"/>
        <v>2007</v>
      </c>
    </row>
    <row r="9915" spans="1:31" x14ac:dyDescent="0.25">
      <c r="A9915" s="7">
        <v>9912</v>
      </c>
      <c r="B9915" s="8">
        <v>39351</v>
      </c>
      <c r="C9915" t="s">
        <v>3</v>
      </c>
      <c r="D9915" t="s">
        <v>163</v>
      </c>
      <c r="E9915" t="s">
        <v>9</v>
      </c>
      <c r="F9915" t="s">
        <v>221</v>
      </c>
      <c r="G9915" t="s">
        <v>24</v>
      </c>
      <c r="H9915" s="135" t="s">
        <v>1555</v>
      </c>
      <c r="I9915" t="s">
        <v>1454</v>
      </c>
      <c r="J9915" s="20">
        <v>10</v>
      </c>
      <c r="K9915" s="20" t="s">
        <v>3</v>
      </c>
      <c r="L9915" t="s">
        <v>1464</v>
      </c>
      <c r="M9915" s="20">
        <v>3.8</v>
      </c>
      <c r="N9915" s="20">
        <v>2.2000000000000002</v>
      </c>
      <c r="AE9915">
        <f t="shared" si="154"/>
        <v>2007</v>
      </c>
    </row>
    <row r="9916" spans="1:31" x14ac:dyDescent="0.25">
      <c r="A9916" s="7">
        <v>9913</v>
      </c>
      <c r="B9916" s="8">
        <v>39351</v>
      </c>
      <c r="C9916" t="s">
        <v>3</v>
      </c>
      <c r="D9916" t="s">
        <v>376</v>
      </c>
      <c r="E9916" t="s">
        <v>9</v>
      </c>
      <c r="F9916" t="s">
        <v>678</v>
      </c>
      <c r="G9916" t="s">
        <v>377</v>
      </c>
      <c r="H9916" s="135" t="s">
        <v>1585</v>
      </c>
      <c r="I9916" t="s">
        <v>1455</v>
      </c>
      <c r="J9916" s="20">
        <v>12</v>
      </c>
      <c r="K9916" s="20" t="s">
        <v>1465</v>
      </c>
      <c r="L9916" t="s">
        <v>1466</v>
      </c>
      <c r="M9916" s="20">
        <v>1.5</v>
      </c>
      <c r="N9916" s="20">
        <v>1.5</v>
      </c>
      <c r="AE9916">
        <f t="shared" si="154"/>
        <v>2007</v>
      </c>
    </row>
    <row r="9917" spans="1:31" x14ac:dyDescent="0.25">
      <c r="A9917" s="7">
        <v>9914</v>
      </c>
      <c r="B9917" s="8">
        <v>39351</v>
      </c>
      <c r="C9917" t="s">
        <v>3</v>
      </c>
      <c r="D9917" t="s">
        <v>97</v>
      </c>
      <c r="E9917" t="s">
        <v>9</v>
      </c>
      <c r="F9917" t="s">
        <v>221</v>
      </c>
      <c r="G9917" t="s">
        <v>24</v>
      </c>
      <c r="H9917" s="135" t="s">
        <v>1551</v>
      </c>
      <c r="I9917" t="s">
        <v>1454</v>
      </c>
      <c r="J9917" s="20">
        <v>10</v>
      </c>
      <c r="K9917" s="20" t="s">
        <v>3</v>
      </c>
      <c r="L9917" t="s">
        <v>1464</v>
      </c>
      <c r="M9917" s="20">
        <v>3.8</v>
      </c>
      <c r="N9917" s="20">
        <v>2.2000000000000002</v>
      </c>
      <c r="AE9917">
        <f t="shared" si="154"/>
        <v>2007</v>
      </c>
    </row>
    <row r="9918" spans="1:31" x14ac:dyDescent="0.25">
      <c r="A9918" s="7">
        <v>9915</v>
      </c>
      <c r="B9918" s="8">
        <v>39351</v>
      </c>
      <c r="C9918" t="s">
        <v>3</v>
      </c>
      <c r="D9918" t="s">
        <v>163</v>
      </c>
      <c r="E9918" t="s">
        <v>9</v>
      </c>
      <c r="F9918" t="s">
        <v>221</v>
      </c>
      <c r="G9918" t="s">
        <v>24</v>
      </c>
      <c r="H9918" s="135" t="s">
        <v>1551</v>
      </c>
      <c r="I9918" t="s">
        <v>1454</v>
      </c>
      <c r="J9918" s="20">
        <v>10</v>
      </c>
      <c r="K9918" s="20" t="s">
        <v>9</v>
      </c>
      <c r="L9918" t="s">
        <v>1463</v>
      </c>
      <c r="M9918" s="20">
        <v>2.4</v>
      </c>
      <c r="N9918" s="20">
        <v>3.6</v>
      </c>
      <c r="AE9918">
        <f t="shared" si="154"/>
        <v>2007</v>
      </c>
    </row>
    <row r="9919" spans="1:31" x14ac:dyDescent="0.25">
      <c r="A9919" s="7">
        <v>9916</v>
      </c>
      <c r="B9919" s="8">
        <v>39351</v>
      </c>
      <c r="C9919" t="s">
        <v>3</v>
      </c>
      <c r="D9919" t="s">
        <v>97</v>
      </c>
      <c r="E9919" t="s">
        <v>9</v>
      </c>
      <c r="F9919" t="s">
        <v>221</v>
      </c>
      <c r="G9919" t="s">
        <v>24</v>
      </c>
      <c r="H9919" s="135" t="s">
        <v>1639</v>
      </c>
      <c r="I9919" t="s">
        <v>1454</v>
      </c>
      <c r="J9919" s="20">
        <v>10</v>
      </c>
      <c r="K9919" s="20" t="s">
        <v>9</v>
      </c>
      <c r="L9919" t="s">
        <v>1464</v>
      </c>
      <c r="M9919" s="20">
        <v>2.2000000000000002</v>
      </c>
      <c r="N9919" s="20">
        <v>3.8</v>
      </c>
      <c r="AE9919">
        <f t="shared" si="154"/>
        <v>2007</v>
      </c>
    </row>
    <row r="9920" spans="1:31" x14ac:dyDescent="0.25">
      <c r="A9920" s="7">
        <v>9917</v>
      </c>
      <c r="B9920" s="8">
        <v>39351</v>
      </c>
      <c r="C9920" t="s">
        <v>3</v>
      </c>
      <c r="D9920" t="s">
        <v>542</v>
      </c>
      <c r="E9920" t="s">
        <v>9</v>
      </c>
      <c r="F9920" t="s">
        <v>655</v>
      </c>
      <c r="G9920" t="s">
        <v>648</v>
      </c>
      <c r="H9920" s="135" t="s">
        <v>2062</v>
      </c>
      <c r="I9920" t="s">
        <v>1455</v>
      </c>
      <c r="J9920" s="20">
        <v>47</v>
      </c>
      <c r="K9920" s="20" t="s">
        <v>9</v>
      </c>
      <c r="L9920" t="s">
        <v>1464</v>
      </c>
      <c r="M9920" s="20">
        <v>5.17</v>
      </c>
      <c r="N9920" s="20">
        <v>7.08</v>
      </c>
      <c r="AE9920">
        <f t="shared" si="154"/>
        <v>2007</v>
      </c>
    </row>
    <row r="9921" spans="1:31" x14ac:dyDescent="0.25">
      <c r="A9921" s="7">
        <v>9918</v>
      </c>
      <c r="B9921" s="8">
        <v>39351</v>
      </c>
      <c r="C9921" t="s">
        <v>3</v>
      </c>
      <c r="D9921" t="s">
        <v>469</v>
      </c>
      <c r="E9921" t="s">
        <v>9</v>
      </c>
      <c r="F9921" t="s">
        <v>900</v>
      </c>
      <c r="G9921" t="s">
        <v>870</v>
      </c>
      <c r="H9921" s="135" t="s">
        <v>2574</v>
      </c>
      <c r="I9921" t="s">
        <v>1455</v>
      </c>
      <c r="J9921" s="20">
        <v>10</v>
      </c>
      <c r="K9921" s="20" t="s">
        <v>3</v>
      </c>
      <c r="L9921" t="s">
        <v>1464</v>
      </c>
      <c r="M9921" s="20">
        <v>1.9</v>
      </c>
      <c r="N9921" s="20">
        <v>1.1000000000000001</v>
      </c>
      <c r="AE9921">
        <f t="shared" si="154"/>
        <v>2007</v>
      </c>
    </row>
    <row r="9922" spans="1:31" x14ac:dyDescent="0.25">
      <c r="A9922" s="7">
        <v>9919</v>
      </c>
      <c r="B9922" s="8">
        <v>39351</v>
      </c>
      <c r="C9922" t="s">
        <v>3</v>
      </c>
      <c r="D9922" t="s">
        <v>542</v>
      </c>
      <c r="E9922" t="s">
        <v>9</v>
      </c>
      <c r="F9922" t="s">
        <v>655</v>
      </c>
      <c r="G9922" t="s">
        <v>648</v>
      </c>
      <c r="H9922" s="135" t="s">
        <v>2056</v>
      </c>
      <c r="I9922" t="s">
        <v>1455</v>
      </c>
      <c r="J9922" s="20">
        <v>143</v>
      </c>
      <c r="K9922" s="20" t="s">
        <v>1465</v>
      </c>
      <c r="L9922" t="s">
        <v>1466</v>
      </c>
      <c r="M9922" s="20">
        <v>17.875</v>
      </c>
      <c r="N9922" s="20">
        <v>17.875</v>
      </c>
      <c r="AE9922">
        <f t="shared" si="154"/>
        <v>2007</v>
      </c>
    </row>
    <row r="9923" spans="1:31" x14ac:dyDescent="0.25">
      <c r="A9923" s="7">
        <v>9920</v>
      </c>
      <c r="B9923" s="8">
        <v>39351</v>
      </c>
      <c r="C9923" t="s">
        <v>3</v>
      </c>
      <c r="D9923" t="s">
        <v>729</v>
      </c>
      <c r="E9923" t="s">
        <v>9</v>
      </c>
      <c r="F9923" t="s">
        <v>469</v>
      </c>
      <c r="G9923" t="s">
        <v>569</v>
      </c>
      <c r="H9923" s="9" t="s">
        <v>2282</v>
      </c>
      <c r="I9923" t="s">
        <v>1454</v>
      </c>
      <c r="J9923" s="20">
        <v>23</v>
      </c>
      <c r="K9923" s="20" t="s">
        <v>9</v>
      </c>
      <c r="L9923" t="s">
        <v>1463</v>
      </c>
      <c r="M9923" s="20">
        <v>5.52</v>
      </c>
      <c r="N9923" s="20">
        <v>6.98</v>
      </c>
      <c r="AE9923">
        <f t="shared" si="154"/>
        <v>2007</v>
      </c>
    </row>
    <row r="9924" spans="1:31" x14ac:dyDescent="0.25">
      <c r="A9924" s="7">
        <v>9921</v>
      </c>
      <c r="B9924" s="8">
        <v>39352</v>
      </c>
      <c r="C9924" t="s">
        <v>3</v>
      </c>
      <c r="D9924" t="s">
        <v>469</v>
      </c>
      <c r="E9924" t="s">
        <v>9</v>
      </c>
      <c r="F9924" t="s">
        <v>855</v>
      </c>
      <c r="G9924" t="s">
        <v>377</v>
      </c>
      <c r="H9924" s="136" t="s">
        <v>1592</v>
      </c>
      <c r="I9924" t="s">
        <v>1455</v>
      </c>
      <c r="J9924" s="20">
        <v>12</v>
      </c>
      <c r="K9924" s="20" t="s">
        <v>1465</v>
      </c>
      <c r="L9924" t="s">
        <v>1466</v>
      </c>
      <c r="M9924" s="20">
        <v>1.5</v>
      </c>
      <c r="N9924" s="20">
        <v>1.5</v>
      </c>
      <c r="AE9924">
        <f t="shared" ref="AE9924:AE9987" si="155">YEAR(B9924)</f>
        <v>2007</v>
      </c>
    </row>
    <row r="9925" spans="1:31" x14ac:dyDescent="0.25">
      <c r="A9925" s="7">
        <v>9922</v>
      </c>
      <c r="B9925" s="8">
        <v>39353</v>
      </c>
      <c r="C9925" t="s">
        <v>3</v>
      </c>
      <c r="D9925" t="s">
        <v>789</v>
      </c>
      <c r="E9925" t="s">
        <v>9</v>
      </c>
      <c r="F9925" t="s">
        <v>784</v>
      </c>
      <c r="G9925" t="s">
        <v>870</v>
      </c>
      <c r="H9925" s="135" t="s">
        <v>2525</v>
      </c>
      <c r="I9925" t="s">
        <v>1454</v>
      </c>
      <c r="J9925" s="20">
        <v>12</v>
      </c>
      <c r="K9925" s="20" t="s">
        <v>3</v>
      </c>
      <c r="L9925" t="s">
        <v>1464</v>
      </c>
      <c r="M9925" s="20">
        <v>4.3599999999999994</v>
      </c>
      <c r="N9925" s="20">
        <v>2.64</v>
      </c>
      <c r="AE9925">
        <f t="shared" si="155"/>
        <v>2007</v>
      </c>
    </row>
    <row r="9926" spans="1:31" x14ac:dyDescent="0.25">
      <c r="A9926" s="7">
        <v>9923</v>
      </c>
      <c r="B9926" s="8">
        <v>39353</v>
      </c>
      <c r="C9926" t="s">
        <v>3</v>
      </c>
      <c r="D9926" t="s">
        <v>350</v>
      </c>
      <c r="E9926" t="s">
        <v>9</v>
      </c>
      <c r="F9926" t="s">
        <v>767</v>
      </c>
      <c r="G9926" t="s">
        <v>870</v>
      </c>
      <c r="H9926" s="135" t="s">
        <v>2575</v>
      </c>
      <c r="I9926" t="s">
        <v>1454</v>
      </c>
      <c r="J9926" s="20">
        <v>11</v>
      </c>
      <c r="K9926" s="20" t="s">
        <v>9</v>
      </c>
      <c r="L9926" t="s">
        <v>1464</v>
      </c>
      <c r="M9926" s="20">
        <v>2.42</v>
      </c>
      <c r="N9926" s="20">
        <v>4.08</v>
      </c>
      <c r="AE9926">
        <f t="shared" si="155"/>
        <v>2007</v>
      </c>
    </row>
    <row r="9927" spans="1:31" x14ac:dyDescent="0.25">
      <c r="A9927" s="7">
        <v>9924</v>
      </c>
      <c r="B9927" s="8">
        <v>39354</v>
      </c>
      <c r="C9927" t="s">
        <v>3</v>
      </c>
      <c r="D9927" t="s">
        <v>786</v>
      </c>
      <c r="E9927" t="s">
        <v>9</v>
      </c>
      <c r="F9927" t="s">
        <v>787</v>
      </c>
      <c r="G9927" t="s">
        <v>648</v>
      </c>
      <c r="H9927" s="136" t="s">
        <v>2078</v>
      </c>
      <c r="I9927" t="s">
        <v>1455</v>
      </c>
      <c r="J9927" s="20">
        <v>7</v>
      </c>
      <c r="K9927" s="20" t="s">
        <v>9</v>
      </c>
      <c r="L9927" t="s">
        <v>1463</v>
      </c>
      <c r="M9927" s="20">
        <v>0.84</v>
      </c>
      <c r="N9927" s="20">
        <v>1.4100000000000001</v>
      </c>
      <c r="AE9927">
        <f t="shared" si="155"/>
        <v>2007</v>
      </c>
    </row>
    <row r="9928" spans="1:31" x14ac:dyDescent="0.25">
      <c r="A9928" s="7">
        <v>9925</v>
      </c>
      <c r="B9928" s="8">
        <v>39355</v>
      </c>
      <c r="C9928" t="s">
        <v>3</v>
      </c>
      <c r="D9928" t="s">
        <v>543</v>
      </c>
      <c r="E9928" t="s">
        <v>9</v>
      </c>
      <c r="F9928" t="s">
        <v>521</v>
      </c>
      <c r="G9928" t="s">
        <v>870</v>
      </c>
      <c r="H9928" s="135" t="s">
        <v>2473</v>
      </c>
      <c r="I9928" t="s">
        <v>1454</v>
      </c>
      <c r="J9928" s="20">
        <v>30</v>
      </c>
      <c r="K9928" s="20" t="s">
        <v>9</v>
      </c>
      <c r="L9928" t="s">
        <v>1464</v>
      </c>
      <c r="M9928" s="20">
        <v>6.6</v>
      </c>
      <c r="N9928" s="20">
        <v>9.4</v>
      </c>
      <c r="AE9928">
        <f t="shared" si="155"/>
        <v>2007</v>
      </c>
    </row>
    <row r="9929" spans="1:31" x14ac:dyDescent="0.25">
      <c r="A9929" s="7">
        <v>9926</v>
      </c>
      <c r="B9929" s="8">
        <v>39355</v>
      </c>
      <c r="C9929" t="s">
        <v>3</v>
      </c>
      <c r="D9929" t="s">
        <v>123</v>
      </c>
      <c r="E9929" t="s">
        <v>9</v>
      </c>
      <c r="F9929" t="s">
        <v>331</v>
      </c>
      <c r="G9929" t="s">
        <v>870</v>
      </c>
      <c r="H9929" s="9" t="s">
        <v>2576</v>
      </c>
      <c r="I9929" t="s">
        <v>1454</v>
      </c>
      <c r="J9929" s="20">
        <v>16</v>
      </c>
      <c r="K9929" s="20" t="s">
        <v>3</v>
      </c>
      <c r="L9929" t="s">
        <v>1463</v>
      </c>
      <c r="M9929" s="20">
        <v>5.16</v>
      </c>
      <c r="N9929" s="20">
        <v>3.84</v>
      </c>
      <c r="AE9929">
        <f t="shared" si="155"/>
        <v>2007</v>
      </c>
    </row>
    <row r="9930" spans="1:31" x14ac:dyDescent="0.25">
      <c r="A9930" s="7">
        <v>9927</v>
      </c>
      <c r="B9930" s="8">
        <v>39355</v>
      </c>
      <c r="C9930" t="s">
        <v>3</v>
      </c>
      <c r="D9930" t="s">
        <v>543</v>
      </c>
      <c r="E9930" t="s">
        <v>9</v>
      </c>
      <c r="F9930" t="s">
        <v>247</v>
      </c>
      <c r="G9930" t="s">
        <v>648</v>
      </c>
      <c r="H9930" s="136" t="s">
        <v>1496</v>
      </c>
      <c r="I9930" t="s">
        <v>1454</v>
      </c>
      <c r="J9930" s="20">
        <v>22</v>
      </c>
      <c r="K9930" s="20" t="s">
        <v>3</v>
      </c>
      <c r="L9930" t="s">
        <v>1463</v>
      </c>
      <c r="M9930" s="20">
        <v>6.72</v>
      </c>
      <c r="N9930" s="20">
        <v>5.28</v>
      </c>
      <c r="AE9930">
        <f t="shared" si="155"/>
        <v>2007</v>
      </c>
    </row>
    <row r="9931" spans="1:31" x14ac:dyDescent="0.25">
      <c r="A9931" s="7">
        <v>9928</v>
      </c>
      <c r="B9931" s="8">
        <v>39355</v>
      </c>
      <c r="C9931" t="s">
        <v>3</v>
      </c>
      <c r="D9931" t="s">
        <v>442</v>
      </c>
      <c r="E9931" t="s">
        <v>9</v>
      </c>
      <c r="F9931" t="s">
        <v>543</v>
      </c>
      <c r="G9931" t="s">
        <v>569</v>
      </c>
      <c r="H9931" s="9" t="s">
        <v>2165</v>
      </c>
      <c r="I9931" t="s">
        <v>1455</v>
      </c>
      <c r="J9931" s="20">
        <v>20</v>
      </c>
      <c r="K9931" s="20" t="s">
        <v>1465</v>
      </c>
      <c r="L9931" t="s">
        <v>1466</v>
      </c>
      <c r="M9931" s="20">
        <v>2.5</v>
      </c>
      <c r="N9931" s="20">
        <v>2.5</v>
      </c>
      <c r="AE9931">
        <f t="shared" si="155"/>
        <v>2007</v>
      </c>
    </row>
    <row r="9932" spans="1:31" x14ac:dyDescent="0.25">
      <c r="A9932" s="7">
        <v>9929</v>
      </c>
      <c r="B9932" s="8">
        <v>39356</v>
      </c>
      <c r="C9932" t="s">
        <v>3</v>
      </c>
      <c r="D9932" t="s">
        <v>672</v>
      </c>
      <c r="E9932" t="s">
        <v>9</v>
      </c>
      <c r="F9932" t="s">
        <v>776</v>
      </c>
      <c r="G9932" t="s">
        <v>377</v>
      </c>
      <c r="H9932" s="135" t="s">
        <v>1496</v>
      </c>
      <c r="I9932" t="s">
        <v>1454</v>
      </c>
      <c r="J9932" s="20">
        <v>28</v>
      </c>
      <c r="K9932" s="20" t="s">
        <v>3</v>
      </c>
      <c r="L9932" t="s">
        <v>1464</v>
      </c>
      <c r="M9932" s="20">
        <v>8.84</v>
      </c>
      <c r="N9932" s="20">
        <v>6.16</v>
      </c>
      <c r="AE9932">
        <f t="shared" si="155"/>
        <v>2007</v>
      </c>
    </row>
    <row r="9933" spans="1:31" x14ac:dyDescent="0.25">
      <c r="A9933" s="7">
        <v>9930</v>
      </c>
      <c r="B9933" s="8">
        <v>39357</v>
      </c>
      <c r="C9933" t="s">
        <v>3</v>
      </c>
      <c r="D9933" t="s">
        <v>279</v>
      </c>
      <c r="E9933" t="s">
        <v>9</v>
      </c>
      <c r="F9933" t="s">
        <v>641</v>
      </c>
      <c r="G9933" t="s">
        <v>569</v>
      </c>
      <c r="H9933" s="135" t="s">
        <v>2306</v>
      </c>
      <c r="I9933" t="s">
        <v>1454</v>
      </c>
      <c r="J9933" s="20">
        <v>21</v>
      </c>
      <c r="K9933" s="20" t="s">
        <v>9</v>
      </c>
      <c r="L9933" t="s">
        <v>1463</v>
      </c>
      <c r="M9933" s="20">
        <v>5.04</v>
      </c>
      <c r="N9933" s="20">
        <v>6.46</v>
      </c>
      <c r="AE9933">
        <f t="shared" si="155"/>
        <v>2007</v>
      </c>
    </row>
    <row r="9934" spans="1:31" x14ac:dyDescent="0.25">
      <c r="A9934" s="7">
        <v>9931</v>
      </c>
      <c r="B9934" s="8">
        <v>39357</v>
      </c>
      <c r="C9934" t="s">
        <v>3</v>
      </c>
      <c r="D9934" t="s">
        <v>213</v>
      </c>
      <c r="E9934" t="s">
        <v>9</v>
      </c>
      <c r="F9934" t="s">
        <v>869</v>
      </c>
      <c r="G9934" t="s">
        <v>648</v>
      </c>
      <c r="H9934" s="136" t="s">
        <v>1496</v>
      </c>
      <c r="I9934" t="s">
        <v>1454</v>
      </c>
      <c r="J9934" s="20">
        <v>24</v>
      </c>
      <c r="K9934" s="20" t="s">
        <v>9</v>
      </c>
      <c r="L9934" t="s">
        <v>1464</v>
      </c>
      <c r="M9934" s="20">
        <v>5.28</v>
      </c>
      <c r="N9934" s="20">
        <v>7.72</v>
      </c>
      <c r="AE9934">
        <f t="shared" si="155"/>
        <v>2007</v>
      </c>
    </row>
    <row r="9935" spans="1:31" x14ac:dyDescent="0.25">
      <c r="A9935" s="7">
        <v>9932</v>
      </c>
      <c r="B9935" s="8">
        <v>39358</v>
      </c>
      <c r="C9935" t="s">
        <v>3</v>
      </c>
      <c r="D9935" t="s">
        <v>789</v>
      </c>
      <c r="E9935" t="s">
        <v>9</v>
      </c>
      <c r="F9935" t="s">
        <v>869</v>
      </c>
      <c r="G9935" t="s">
        <v>870</v>
      </c>
      <c r="H9935" s="135" t="s">
        <v>1496</v>
      </c>
      <c r="I9935" t="s">
        <v>1454</v>
      </c>
      <c r="J9935" s="20">
        <v>8</v>
      </c>
      <c r="K9935" s="20" t="s">
        <v>9</v>
      </c>
      <c r="L9935" t="s">
        <v>1464</v>
      </c>
      <c r="M9935" s="20">
        <v>1.76</v>
      </c>
      <c r="N9935" s="20">
        <v>3.24</v>
      </c>
      <c r="AE9935">
        <f t="shared" si="155"/>
        <v>2007</v>
      </c>
    </row>
    <row r="9936" spans="1:31" x14ac:dyDescent="0.25">
      <c r="A9936" s="7">
        <v>9933</v>
      </c>
      <c r="B9936" s="8">
        <v>39359</v>
      </c>
      <c r="C9936" t="s">
        <v>3</v>
      </c>
      <c r="D9936" t="s">
        <v>678</v>
      </c>
      <c r="E9936" t="s">
        <v>9</v>
      </c>
      <c r="F9936" t="s">
        <v>277</v>
      </c>
      <c r="G9936" t="s">
        <v>14</v>
      </c>
      <c r="H9936" s="135" t="s">
        <v>1489</v>
      </c>
      <c r="I9936" t="s">
        <v>1455</v>
      </c>
      <c r="J9936" s="20">
        <v>12</v>
      </c>
      <c r="K9936" s="20" t="s">
        <v>3</v>
      </c>
      <c r="L9936" t="s">
        <v>1464</v>
      </c>
      <c r="M9936" s="20">
        <v>2.1799999999999997</v>
      </c>
      <c r="N9936" s="20">
        <v>1.32</v>
      </c>
      <c r="AE9936">
        <f t="shared" si="155"/>
        <v>2007</v>
      </c>
    </row>
    <row r="9937" spans="1:31" x14ac:dyDescent="0.25">
      <c r="A9937" s="7">
        <v>9934</v>
      </c>
      <c r="B9937" s="8">
        <v>39360</v>
      </c>
      <c r="C9937" t="s">
        <v>3</v>
      </c>
      <c r="D9937" t="s">
        <v>557</v>
      </c>
      <c r="E9937" t="s">
        <v>9</v>
      </c>
      <c r="F9937" t="s">
        <v>727</v>
      </c>
      <c r="G9937" t="s">
        <v>648</v>
      </c>
      <c r="H9937" s="9" t="s">
        <v>1797</v>
      </c>
      <c r="I9937" t="s">
        <v>1454</v>
      </c>
      <c r="J9937" s="20">
        <v>1</v>
      </c>
      <c r="K9937" s="20" t="s">
        <v>1465</v>
      </c>
      <c r="L9937" t="s">
        <v>1466</v>
      </c>
      <c r="M9937" s="20">
        <v>0.25</v>
      </c>
      <c r="N9937" s="20">
        <v>0.25</v>
      </c>
      <c r="AE9937">
        <f t="shared" si="155"/>
        <v>2007</v>
      </c>
    </row>
    <row r="9938" spans="1:31" x14ac:dyDescent="0.25">
      <c r="A9938" s="7">
        <v>9935</v>
      </c>
      <c r="B9938" s="8">
        <v>39360</v>
      </c>
      <c r="C9938" t="s">
        <v>3</v>
      </c>
      <c r="D9938" t="s">
        <v>749</v>
      </c>
      <c r="E9938" t="s">
        <v>9</v>
      </c>
      <c r="F9938" t="s">
        <v>828</v>
      </c>
      <c r="G9938" t="s">
        <v>377</v>
      </c>
      <c r="H9938" s="135" t="s">
        <v>1496</v>
      </c>
      <c r="I9938" t="s">
        <v>1454</v>
      </c>
      <c r="J9938" s="20">
        <v>18</v>
      </c>
      <c r="K9938" s="20" t="s">
        <v>3</v>
      </c>
      <c r="L9938" t="s">
        <v>1464</v>
      </c>
      <c r="M9938" s="20">
        <v>6.04</v>
      </c>
      <c r="N9938" s="20">
        <v>3.96</v>
      </c>
      <c r="AE9938">
        <f t="shared" si="155"/>
        <v>2007</v>
      </c>
    </row>
    <row r="9939" spans="1:31" x14ac:dyDescent="0.25">
      <c r="A9939" s="7">
        <v>9936</v>
      </c>
      <c r="B9939" s="8">
        <v>39362</v>
      </c>
      <c r="C9939" t="s">
        <v>3</v>
      </c>
      <c r="D9939" t="s">
        <v>832</v>
      </c>
      <c r="E9939" t="s">
        <v>9</v>
      </c>
      <c r="F9939" t="s">
        <v>183</v>
      </c>
      <c r="G9939" t="s">
        <v>732</v>
      </c>
      <c r="H9939" s="135" t="s">
        <v>2207</v>
      </c>
      <c r="I9939" t="s">
        <v>1454</v>
      </c>
      <c r="J9939" s="20">
        <v>11</v>
      </c>
      <c r="K9939" s="20" t="s">
        <v>3</v>
      </c>
      <c r="L9939" t="s">
        <v>1463</v>
      </c>
      <c r="M9939" s="20">
        <v>3.86</v>
      </c>
      <c r="N9939" s="20">
        <v>2.64</v>
      </c>
      <c r="AE9939">
        <f t="shared" si="155"/>
        <v>2007</v>
      </c>
    </row>
    <row r="9940" spans="1:31" x14ac:dyDescent="0.25">
      <c r="A9940" s="7">
        <v>9937</v>
      </c>
      <c r="B9940" s="8">
        <v>39362</v>
      </c>
      <c r="C9940" t="s">
        <v>3</v>
      </c>
      <c r="D9940" t="s">
        <v>787</v>
      </c>
      <c r="E9940" t="s">
        <v>9</v>
      </c>
      <c r="F9940" t="s">
        <v>899</v>
      </c>
      <c r="G9940" t="s">
        <v>569</v>
      </c>
      <c r="H9940" s="135" t="s">
        <v>1853</v>
      </c>
      <c r="I9940" t="s">
        <v>1454</v>
      </c>
      <c r="J9940" s="20">
        <v>27</v>
      </c>
      <c r="K9940" s="20" t="s">
        <v>3</v>
      </c>
      <c r="L9940" t="s">
        <v>1464</v>
      </c>
      <c r="M9940" s="20">
        <v>8.56</v>
      </c>
      <c r="N9940" s="20">
        <v>5.9399999999999995</v>
      </c>
      <c r="AE9940">
        <f t="shared" si="155"/>
        <v>2007</v>
      </c>
    </row>
    <row r="9941" spans="1:31" x14ac:dyDescent="0.25">
      <c r="A9941" s="7">
        <v>9938</v>
      </c>
      <c r="B9941" s="8">
        <v>39362</v>
      </c>
      <c r="C9941" t="s">
        <v>3</v>
      </c>
      <c r="D9941" t="s">
        <v>213</v>
      </c>
      <c r="E9941" t="s">
        <v>9</v>
      </c>
      <c r="F9941" t="s">
        <v>833</v>
      </c>
      <c r="G9941" t="s">
        <v>377</v>
      </c>
      <c r="H9941" s="135" t="s">
        <v>1596</v>
      </c>
      <c r="I9941" t="s">
        <v>1454</v>
      </c>
      <c r="J9941" s="20">
        <v>11</v>
      </c>
      <c r="K9941" s="20" t="s">
        <v>3</v>
      </c>
      <c r="L9941" t="s">
        <v>1464</v>
      </c>
      <c r="M9941" s="20">
        <v>4.08</v>
      </c>
      <c r="N9941" s="20">
        <v>2.42</v>
      </c>
      <c r="AE9941">
        <f t="shared" si="155"/>
        <v>2007</v>
      </c>
    </row>
    <row r="9942" spans="1:31" x14ac:dyDescent="0.25">
      <c r="A9942" s="7">
        <v>9939</v>
      </c>
      <c r="B9942" s="8">
        <v>39362</v>
      </c>
      <c r="C9942" t="s">
        <v>3</v>
      </c>
      <c r="D9942" t="s">
        <v>165</v>
      </c>
      <c r="E9942" t="s">
        <v>9</v>
      </c>
      <c r="F9942" t="s">
        <v>91</v>
      </c>
      <c r="G9942" t="s">
        <v>870</v>
      </c>
      <c r="H9942" s="135" t="s">
        <v>2523</v>
      </c>
      <c r="I9942" t="s">
        <v>1454</v>
      </c>
      <c r="J9942" s="20">
        <v>13</v>
      </c>
      <c r="K9942" s="20" t="s">
        <v>1465</v>
      </c>
      <c r="L9942" t="s">
        <v>1466</v>
      </c>
      <c r="M9942" s="20">
        <v>3.25</v>
      </c>
      <c r="N9942" s="20">
        <v>3.25</v>
      </c>
      <c r="AE9942">
        <f t="shared" si="155"/>
        <v>2007</v>
      </c>
    </row>
    <row r="9943" spans="1:31" x14ac:dyDescent="0.25">
      <c r="A9943" s="7">
        <v>9940</v>
      </c>
      <c r="B9943" s="8">
        <v>39362</v>
      </c>
      <c r="C9943" t="s">
        <v>3</v>
      </c>
      <c r="D9943" t="s">
        <v>160</v>
      </c>
      <c r="E9943" t="s">
        <v>9</v>
      </c>
      <c r="F9943" t="s">
        <v>91</v>
      </c>
      <c r="G9943" t="s">
        <v>14</v>
      </c>
      <c r="H9943" s="135" t="s">
        <v>1496</v>
      </c>
      <c r="I9943" t="s">
        <v>1454</v>
      </c>
      <c r="J9943" s="20">
        <v>18</v>
      </c>
      <c r="K9943" s="20" t="s">
        <v>9</v>
      </c>
      <c r="L9943" t="s">
        <v>1464</v>
      </c>
      <c r="M9943" s="20">
        <v>3.96</v>
      </c>
      <c r="N9943" s="20">
        <v>6.04</v>
      </c>
      <c r="AE9943">
        <f t="shared" si="155"/>
        <v>2007</v>
      </c>
    </row>
    <row r="9944" spans="1:31" x14ac:dyDescent="0.25">
      <c r="A9944" s="7">
        <v>9941</v>
      </c>
      <c r="B9944" s="8">
        <v>39362</v>
      </c>
      <c r="C9944" t="s">
        <v>3</v>
      </c>
      <c r="D9944" t="s">
        <v>178</v>
      </c>
      <c r="E9944" t="s">
        <v>9</v>
      </c>
      <c r="F9944" t="s">
        <v>91</v>
      </c>
      <c r="G9944" t="s">
        <v>895</v>
      </c>
      <c r="H9944" s="135" t="s">
        <v>2540</v>
      </c>
      <c r="I9944" t="s">
        <v>1454</v>
      </c>
      <c r="J9944" s="20">
        <v>35</v>
      </c>
      <c r="K9944" s="20" t="s">
        <v>9</v>
      </c>
      <c r="L9944" t="s">
        <v>1464</v>
      </c>
      <c r="M9944" s="20">
        <v>7.7</v>
      </c>
      <c r="N9944" s="20">
        <v>10.8</v>
      </c>
      <c r="AE9944">
        <f t="shared" si="155"/>
        <v>2007</v>
      </c>
    </row>
    <row r="9945" spans="1:31" x14ac:dyDescent="0.25">
      <c r="A9945" s="7">
        <v>9942</v>
      </c>
      <c r="B9945" s="8">
        <v>39362</v>
      </c>
      <c r="C9945" t="s">
        <v>3</v>
      </c>
      <c r="D9945" t="s">
        <v>546</v>
      </c>
      <c r="E9945" t="s">
        <v>9</v>
      </c>
      <c r="F9945" t="s">
        <v>899</v>
      </c>
      <c r="G9945" t="s">
        <v>895</v>
      </c>
      <c r="H9945" s="135" t="s">
        <v>2577</v>
      </c>
      <c r="I9945" t="s">
        <v>1454</v>
      </c>
      <c r="J9945" s="20">
        <v>83</v>
      </c>
      <c r="K9945" s="20" t="s">
        <v>9</v>
      </c>
      <c r="L9945" t="s">
        <v>1464</v>
      </c>
      <c r="M9945" s="20">
        <v>18.259999999999998</v>
      </c>
      <c r="N9945" s="20">
        <v>24.240000000000002</v>
      </c>
      <c r="AE9945">
        <f t="shared" si="155"/>
        <v>2007</v>
      </c>
    </row>
    <row r="9946" spans="1:31" x14ac:dyDescent="0.25">
      <c r="A9946" s="7">
        <v>9943</v>
      </c>
      <c r="B9946" s="8">
        <v>39362</v>
      </c>
      <c r="C9946" t="s">
        <v>3</v>
      </c>
      <c r="D9946" t="s">
        <v>621</v>
      </c>
      <c r="E9946" t="s">
        <v>9</v>
      </c>
      <c r="F9946" t="s">
        <v>899</v>
      </c>
      <c r="G9946" t="s">
        <v>861</v>
      </c>
      <c r="H9946" s="135" t="s">
        <v>1496</v>
      </c>
      <c r="I9946" t="s">
        <v>1454</v>
      </c>
      <c r="J9946" s="20">
        <v>15</v>
      </c>
      <c r="K9946" s="20" t="s">
        <v>9</v>
      </c>
      <c r="L9946" t="s">
        <v>1464</v>
      </c>
      <c r="M9946" s="20">
        <v>3.3</v>
      </c>
      <c r="N9946" s="20">
        <v>5.2</v>
      </c>
      <c r="AE9946">
        <f t="shared" si="155"/>
        <v>2007</v>
      </c>
    </row>
    <row r="9947" spans="1:31" x14ac:dyDescent="0.25">
      <c r="A9947" s="7">
        <v>9944</v>
      </c>
      <c r="B9947" s="8">
        <v>39363</v>
      </c>
      <c r="C9947" t="s">
        <v>3</v>
      </c>
      <c r="D9947" t="s">
        <v>816</v>
      </c>
      <c r="E9947" t="s">
        <v>9</v>
      </c>
      <c r="F9947" t="s">
        <v>787</v>
      </c>
      <c r="G9947" t="s">
        <v>714</v>
      </c>
      <c r="H9947" s="135" t="s">
        <v>2060</v>
      </c>
      <c r="I9947" t="s">
        <v>1455</v>
      </c>
      <c r="J9947" s="20">
        <v>33</v>
      </c>
      <c r="K9947" s="20" t="s">
        <v>3</v>
      </c>
      <c r="L9947" t="s">
        <v>1464</v>
      </c>
      <c r="M9947" s="20">
        <v>5.12</v>
      </c>
      <c r="N9947" s="20">
        <v>3.63</v>
      </c>
      <c r="AE9947">
        <f t="shared" si="155"/>
        <v>2007</v>
      </c>
    </row>
    <row r="9948" spans="1:31" x14ac:dyDescent="0.25">
      <c r="A9948" s="7">
        <v>9945</v>
      </c>
      <c r="B9948" s="8">
        <v>39363</v>
      </c>
      <c r="C9948" t="s">
        <v>3</v>
      </c>
      <c r="D9948" t="s">
        <v>876</v>
      </c>
      <c r="E9948" t="s">
        <v>9</v>
      </c>
      <c r="F9948" t="s">
        <v>521</v>
      </c>
      <c r="G9948" t="s">
        <v>24</v>
      </c>
      <c r="H9948" s="135" t="s">
        <v>1494</v>
      </c>
      <c r="I9948" t="s">
        <v>1454</v>
      </c>
      <c r="J9948" s="20">
        <v>38</v>
      </c>
      <c r="K9948" s="20" t="s">
        <v>3</v>
      </c>
      <c r="L9948" t="s">
        <v>1464</v>
      </c>
      <c r="M9948" s="20">
        <v>11.64</v>
      </c>
      <c r="N9948" s="20">
        <v>8.36</v>
      </c>
      <c r="AE9948">
        <f t="shared" si="155"/>
        <v>2007</v>
      </c>
    </row>
    <row r="9949" spans="1:31" x14ac:dyDescent="0.25">
      <c r="A9949" s="7">
        <v>9946</v>
      </c>
      <c r="B9949" s="8">
        <v>39363</v>
      </c>
      <c r="C9949" t="s">
        <v>3</v>
      </c>
      <c r="D9949" t="s">
        <v>672</v>
      </c>
      <c r="E9949" t="s">
        <v>9</v>
      </c>
      <c r="F9949" t="s">
        <v>776</v>
      </c>
      <c r="G9949" t="s">
        <v>377</v>
      </c>
      <c r="H9949" s="135" t="s">
        <v>1496</v>
      </c>
      <c r="I9949" t="s">
        <v>1454</v>
      </c>
      <c r="J9949" s="20">
        <v>21</v>
      </c>
      <c r="K9949" s="20" t="s">
        <v>3</v>
      </c>
      <c r="L9949" t="s">
        <v>1464</v>
      </c>
      <c r="M9949" s="20">
        <v>6.88</v>
      </c>
      <c r="N9949" s="20">
        <v>4.62</v>
      </c>
      <c r="AE9949">
        <f t="shared" si="155"/>
        <v>2007</v>
      </c>
    </row>
    <row r="9950" spans="1:31" x14ac:dyDescent="0.25">
      <c r="A9950" s="7">
        <v>9947</v>
      </c>
      <c r="B9950" s="8">
        <v>39363</v>
      </c>
      <c r="C9950" t="s">
        <v>3</v>
      </c>
      <c r="D9950" t="s">
        <v>903</v>
      </c>
      <c r="E9950" t="s">
        <v>9</v>
      </c>
      <c r="F9950" t="s">
        <v>859</v>
      </c>
      <c r="G9950" t="s">
        <v>648</v>
      </c>
      <c r="H9950" s="135" t="s">
        <v>1905</v>
      </c>
      <c r="I9950" t="s">
        <v>1458</v>
      </c>
      <c r="J9950" s="20">
        <v>20</v>
      </c>
      <c r="K9950" s="20" t="s">
        <v>9</v>
      </c>
      <c r="L9950" t="s">
        <v>1464</v>
      </c>
      <c r="M9950" s="20">
        <v>30</v>
      </c>
      <c r="N9950" s="20">
        <v>10</v>
      </c>
      <c r="AE9950">
        <f t="shared" si="155"/>
        <v>2007</v>
      </c>
    </row>
    <row r="9951" spans="1:31" x14ac:dyDescent="0.25">
      <c r="A9951" s="7">
        <v>9948</v>
      </c>
      <c r="B9951" s="8">
        <v>39363</v>
      </c>
      <c r="C9951" t="s">
        <v>3</v>
      </c>
      <c r="D9951" t="s">
        <v>854</v>
      </c>
      <c r="E9951" t="s">
        <v>9</v>
      </c>
      <c r="F9951" t="s">
        <v>787</v>
      </c>
      <c r="G9951" t="s">
        <v>870</v>
      </c>
      <c r="H9951" s="9" t="s">
        <v>2576</v>
      </c>
      <c r="I9951" t="s">
        <v>1455</v>
      </c>
      <c r="J9951" s="20">
        <v>16</v>
      </c>
      <c r="K9951" s="20" t="s">
        <v>3</v>
      </c>
      <c r="L9951" t="s">
        <v>1463</v>
      </c>
      <c r="M9951" s="20">
        <v>2.58</v>
      </c>
      <c r="N9951" s="20">
        <v>1.92</v>
      </c>
      <c r="AE9951">
        <f t="shared" si="155"/>
        <v>2007</v>
      </c>
    </row>
    <row r="9952" spans="1:31" x14ac:dyDescent="0.25">
      <c r="A9952" s="7">
        <v>9949</v>
      </c>
      <c r="B9952" s="8">
        <v>39363</v>
      </c>
      <c r="C9952" t="s">
        <v>3</v>
      </c>
      <c r="D9952" t="s">
        <v>787</v>
      </c>
      <c r="E9952" t="s">
        <v>9</v>
      </c>
      <c r="F9952" t="s">
        <v>854</v>
      </c>
      <c r="G9952" t="s">
        <v>870</v>
      </c>
      <c r="H9952" s="9" t="s">
        <v>2566</v>
      </c>
      <c r="I9952" t="s">
        <v>1455</v>
      </c>
      <c r="J9952" s="20">
        <v>12</v>
      </c>
      <c r="K9952" s="20" t="s">
        <v>9</v>
      </c>
      <c r="L9952" t="s">
        <v>1464</v>
      </c>
      <c r="M9952" s="20">
        <v>1.32</v>
      </c>
      <c r="N9952" s="20">
        <v>2.1799999999999997</v>
      </c>
      <c r="AE9952">
        <f t="shared" si="155"/>
        <v>2007</v>
      </c>
    </row>
    <row r="9953" spans="1:31" x14ac:dyDescent="0.25">
      <c r="A9953" s="7">
        <v>9950</v>
      </c>
      <c r="B9953" s="8">
        <v>39363</v>
      </c>
      <c r="C9953" t="s">
        <v>3</v>
      </c>
      <c r="D9953" t="s">
        <v>621</v>
      </c>
      <c r="E9953" t="s">
        <v>9</v>
      </c>
      <c r="F9953" t="s">
        <v>275</v>
      </c>
      <c r="G9953" t="s">
        <v>895</v>
      </c>
      <c r="H9953" s="9" t="s">
        <v>2578</v>
      </c>
      <c r="I9953" t="s">
        <v>1454</v>
      </c>
      <c r="J9953" s="20">
        <v>8</v>
      </c>
      <c r="K9953" s="20" t="s">
        <v>3</v>
      </c>
      <c r="L9953" t="s">
        <v>1463</v>
      </c>
      <c r="M9953" s="20">
        <v>3.08</v>
      </c>
      <c r="N9953" s="20">
        <v>1.92</v>
      </c>
      <c r="AE9953">
        <f t="shared" si="155"/>
        <v>2007</v>
      </c>
    </row>
    <row r="9954" spans="1:31" x14ac:dyDescent="0.25">
      <c r="A9954" s="7">
        <v>9951</v>
      </c>
      <c r="B9954" s="8">
        <v>39364</v>
      </c>
      <c r="C9954" t="s">
        <v>3</v>
      </c>
      <c r="D9954" t="s">
        <v>786</v>
      </c>
      <c r="E9954" t="s">
        <v>9</v>
      </c>
      <c r="F9954" t="s">
        <v>787</v>
      </c>
      <c r="G9954" t="s">
        <v>648</v>
      </c>
      <c r="H9954" s="136" t="s">
        <v>2038</v>
      </c>
      <c r="I9954" t="s">
        <v>1455</v>
      </c>
      <c r="J9954" s="20">
        <v>4</v>
      </c>
      <c r="K9954" s="20" t="s">
        <v>1465</v>
      </c>
      <c r="L9954" t="s">
        <v>1466</v>
      </c>
      <c r="M9954" s="20">
        <v>0.5</v>
      </c>
      <c r="N9954" s="20">
        <v>0.5</v>
      </c>
      <c r="AE9954">
        <f t="shared" si="155"/>
        <v>2007</v>
      </c>
    </row>
    <row r="9955" spans="1:31" x14ac:dyDescent="0.25">
      <c r="A9955" s="7">
        <v>9952</v>
      </c>
      <c r="B9955" s="8">
        <v>39364</v>
      </c>
      <c r="C9955" t="s">
        <v>3</v>
      </c>
      <c r="D9955" t="s">
        <v>786</v>
      </c>
      <c r="E9955" t="s">
        <v>9</v>
      </c>
      <c r="F9955" t="s">
        <v>787</v>
      </c>
      <c r="G9955" t="s">
        <v>648</v>
      </c>
      <c r="H9955" s="135" t="s">
        <v>2296</v>
      </c>
      <c r="I9955" t="s">
        <v>1455</v>
      </c>
      <c r="J9955" s="20">
        <v>6</v>
      </c>
      <c r="K9955" s="20" t="s">
        <v>3</v>
      </c>
      <c r="L9955" t="s">
        <v>1464</v>
      </c>
      <c r="M9955" s="20">
        <v>1.3399999999999999</v>
      </c>
      <c r="N9955" s="20">
        <v>0.66</v>
      </c>
      <c r="AE9955">
        <f t="shared" si="155"/>
        <v>2007</v>
      </c>
    </row>
    <row r="9956" spans="1:31" x14ac:dyDescent="0.25">
      <c r="A9956" s="7">
        <v>9953</v>
      </c>
      <c r="B9956" s="8">
        <v>39364</v>
      </c>
      <c r="C9956" t="s">
        <v>3</v>
      </c>
      <c r="D9956" t="s">
        <v>749</v>
      </c>
      <c r="E9956" t="s">
        <v>9</v>
      </c>
      <c r="F9956" t="s">
        <v>828</v>
      </c>
      <c r="G9956" t="s">
        <v>895</v>
      </c>
      <c r="H9956" s="135" t="s">
        <v>2579</v>
      </c>
      <c r="I9956" t="s">
        <v>1454</v>
      </c>
      <c r="J9956" s="20">
        <v>35</v>
      </c>
      <c r="K9956" s="20" t="s">
        <v>3</v>
      </c>
      <c r="L9956" t="s">
        <v>1464</v>
      </c>
      <c r="M9956" s="20">
        <v>10.8</v>
      </c>
      <c r="N9956" s="20">
        <v>7.7</v>
      </c>
      <c r="AE9956">
        <f t="shared" si="155"/>
        <v>2007</v>
      </c>
    </row>
    <row r="9957" spans="1:31" x14ac:dyDescent="0.25">
      <c r="A9957" s="7">
        <v>9954</v>
      </c>
      <c r="B9957" s="8">
        <v>39364</v>
      </c>
      <c r="C9957" t="s">
        <v>3</v>
      </c>
      <c r="D9957" t="s">
        <v>749</v>
      </c>
      <c r="E9957" t="s">
        <v>9</v>
      </c>
      <c r="F9957" t="s">
        <v>828</v>
      </c>
      <c r="G9957" t="s">
        <v>895</v>
      </c>
      <c r="H9957" s="135" t="s">
        <v>2580</v>
      </c>
      <c r="I9957" t="s">
        <v>1454</v>
      </c>
      <c r="J9957" s="20">
        <v>35</v>
      </c>
      <c r="K9957" s="20" t="s">
        <v>9</v>
      </c>
      <c r="L9957" t="s">
        <v>1463</v>
      </c>
      <c r="M9957" s="20">
        <v>8.4</v>
      </c>
      <c r="N9957" s="20">
        <v>10.1</v>
      </c>
      <c r="AE9957">
        <f t="shared" si="155"/>
        <v>2007</v>
      </c>
    </row>
    <row r="9958" spans="1:31" x14ac:dyDescent="0.25">
      <c r="A9958" s="7">
        <v>9955</v>
      </c>
      <c r="B9958" s="8">
        <v>39364</v>
      </c>
      <c r="C9958" t="s">
        <v>3</v>
      </c>
      <c r="D9958" t="s">
        <v>868</v>
      </c>
      <c r="E9958" t="s">
        <v>9</v>
      </c>
      <c r="F9958" t="s">
        <v>869</v>
      </c>
      <c r="G9958" t="s">
        <v>895</v>
      </c>
      <c r="H9958" s="135" t="s">
        <v>1496</v>
      </c>
      <c r="I9958" t="s">
        <v>1454</v>
      </c>
      <c r="J9958" s="20">
        <v>28</v>
      </c>
      <c r="K9958" s="20" t="s">
        <v>9</v>
      </c>
      <c r="L9958" t="s">
        <v>1464</v>
      </c>
      <c r="M9958" s="20">
        <v>6.16</v>
      </c>
      <c r="N9958" s="20">
        <v>8.84</v>
      </c>
      <c r="AE9958">
        <f t="shared" si="155"/>
        <v>2007</v>
      </c>
    </row>
    <row r="9959" spans="1:31" x14ac:dyDescent="0.25">
      <c r="A9959" s="7">
        <v>9956</v>
      </c>
      <c r="B9959" s="8">
        <v>39364</v>
      </c>
      <c r="C9959" t="s">
        <v>3</v>
      </c>
      <c r="D9959" t="s">
        <v>749</v>
      </c>
      <c r="E9959" t="s">
        <v>9</v>
      </c>
      <c r="F9959" t="s">
        <v>828</v>
      </c>
      <c r="G9959" t="s">
        <v>377</v>
      </c>
      <c r="H9959" s="135" t="s">
        <v>1496</v>
      </c>
      <c r="I9959" t="s">
        <v>1454</v>
      </c>
      <c r="J9959" s="20">
        <v>15</v>
      </c>
      <c r="K9959" s="20" t="s">
        <v>3</v>
      </c>
      <c r="L9959" t="s">
        <v>1463</v>
      </c>
      <c r="M9959" s="20">
        <v>4.9000000000000004</v>
      </c>
      <c r="N9959" s="20">
        <v>3.6</v>
      </c>
      <c r="AE9959">
        <f t="shared" si="155"/>
        <v>2007</v>
      </c>
    </row>
    <row r="9960" spans="1:31" x14ac:dyDescent="0.25">
      <c r="A9960" s="7">
        <v>9957</v>
      </c>
      <c r="B9960" s="8">
        <v>39365</v>
      </c>
      <c r="C9960" t="s">
        <v>3</v>
      </c>
      <c r="D9960" t="s">
        <v>31</v>
      </c>
      <c r="E9960" t="s">
        <v>9</v>
      </c>
      <c r="F9960" t="s">
        <v>884</v>
      </c>
      <c r="G9960" t="s">
        <v>377</v>
      </c>
      <c r="H9960" s="9" t="s">
        <v>2097</v>
      </c>
      <c r="I9960" t="s">
        <v>1454</v>
      </c>
      <c r="J9960" s="20">
        <v>45</v>
      </c>
      <c r="K9960" s="20" t="s">
        <v>9</v>
      </c>
      <c r="L9960" t="s">
        <v>1464</v>
      </c>
      <c r="M9960" s="20">
        <v>9.9</v>
      </c>
      <c r="N9960" s="20">
        <v>13.6</v>
      </c>
      <c r="AE9960">
        <f t="shared" si="155"/>
        <v>2007</v>
      </c>
    </row>
    <row r="9961" spans="1:31" x14ac:dyDescent="0.25">
      <c r="A9961" s="7">
        <v>9958</v>
      </c>
      <c r="B9961" s="8">
        <v>39365</v>
      </c>
      <c r="C9961" t="s">
        <v>3</v>
      </c>
      <c r="D9961" t="s">
        <v>851</v>
      </c>
      <c r="E9961" t="s">
        <v>9</v>
      </c>
      <c r="F9961" t="s">
        <v>817</v>
      </c>
      <c r="G9961" t="s">
        <v>648</v>
      </c>
      <c r="H9961" s="136" t="s">
        <v>1496</v>
      </c>
      <c r="I9961" t="s">
        <v>1454</v>
      </c>
      <c r="J9961" s="20">
        <v>16</v>
      </c>
      <c r="K9961" s="20" t="s">
        <v>3</v>
      </c>
      <c r="L9961" t="s">
        <v>1463</v>
      </c>
      <c r="M9961" s="20">
        <v>5.16</v>
      </c>
      <c r="N9961" s="20">
        <v>3.84</v>
      </c>
      <c r="AE9961">
        <f t="shared" si="155"/>
        <v>2007</v>
      </c>
    </row>
    <row r="9962" spans="1:31" x14ac:dyDescent="0.25">
      <c r="A9962" s="7">
        <v>9959</v>
      </c>
      <c r="B9962" s="8">
        <v>39366</v>
      </c>
      <c r="C9962" t="s">
        <v>3</v>
      </c>
      <c r="D9962" t="s">
        <v>903</v>
      </c>
      <c r="E9962" t="s">
        <v>9</v>
      </c>
      <c r="F9962" t="s">
        <v>450</v>
      </c>
      <c r="G9962" t="s">
        <v>648</v>
      </c>
      <c r="H9962" s="135" t="s">
        <v>1944</v>
      </c>
      <c r="I9962" t="s">
        <v>1454</v>
      </c>
      <c r="J9962" s="20">
        <v>18</v>
      </c>
      <c r="K9962" s="20" t="s">
        <v>9</v>
      </c>
      <c r="L9962" t="s">
        <v>1464</v>
      </c>
      <c r="M9962" s="20">
        <v>3.96</v>
      </c>
      <c r="N9962" s="20">
        <v>6.04</v>
      </c>
      <c r="AE9962">
        <f t="shared" si="155"/>
        <v>2007</v>
      </c>
    </row>
    <row r="9963" spans="1:31" x14ac:dyDescent="0.25">
      <c r="A9963" s="7">
        <v>9960</v>
      </c>
      <c r="B9963" s="8">
        <v>39366</v>
      </c>
      <c r="C9963" t="s">
        <v>3</v>
      </c>
      <c r="D9963" t="s">
        <v>469</v>
      </c>
      <c r="E9963" t="s">
        <v>9</v>
      </c>
      <c r="F9963" t="s">
        <v>902</v>
      </c>
      <c r="G9963" t="s">
        <v>648</v>
      </c>
      <c r="H9963" s="135" t="s">
        <v>1996</v>
      </c>
      <c r="I9963" t="s">
        <v>1455</v>
      </c>
      <c r="J9963" s="20">
        <v>13</v>
      </c>
      <c r="K9963" s="20" t="s">
        <v>1465</v>
      </c>
      <c r="L9963" t="s">
        <v>1466</v>
      </c>
      <c r="M9963" s="20">
        <v>1.625</v>
      </c>
      <c r="N9963" s="20">
        <v>1.625</v>
      </c>
      <c r="AE9963">
        <f t="shared" si="155"/>
        <v>2007</v>
      </c>
    </row>
    <row r="9964" spans="1:31" x14ac:dyDescent="0.25">
      <c r="A9964" s="7">
        <v>9961</v>
      </c>
      <c r="B9964" s="8">
        <v>39366</v>
      </c>
      <c r="C9964" t="s">
        <v>3</v>
      </c>
      <c r="D9964" t="s">
        <v>86</v>
      </c>
      <c r="E9964" t="s">
        <v>9</v>
      </c>
      <c r="F9964" t="s">
        <v>763</v>
      </c>
      <c r="G9964" t="s">
        <v>648</v>
      </c>
      <c r="H9964" s="9" t="s">
        <v>1797</v>
      </c>
      <c r="I9964" t="s">
        <v>1454</v>
      </c>
      <c r="J9964" s="20">
        <v>78</v>
      </c>
      <c r="K9964" s="20" t="s">
        <v>3</v>
      </c>
      <c r="L9964" t="s">
        <v>1464</v>
      </c>
      <c r="M9964" s="20">
        <v>22.84</v>
      </c>
      <c r="N9964" s="20">
        <v>17.16</v>
      </c>
      <c r="AE9964">
        <f t="shared" si="155"/>
        <v>2007</v>
      </c>
    </row>
    <row r="9965" spans="1:31" x14ac:dyDescent="0.25">
      <c r="A9965" s="7">
        <v>9962</v>
      </c>
      <c r="B9965" s="8">
        <v>39367</v>
      </c>
      <c r="C9965" t="s">
        <v>3</v>
      </c>
      <c r="D9965" t="s">
        <v>295</v>
      </c>
      <c r="E9965" t="s">
        <v>9</v>
      </c>
      <c r="F9965" t="s">
        <v>624</v>
      </c>
      <c r="G9965" t="s">
        <v>870</v>
      </c>
      <c r="H9965" s="135" t="s">
        <v>2508</v>
      </c>
      <c r="I9965" t="s">
        <v>1454</v>
      </c>
      <c r="J9965" s="20">
        <v>12</v>
      </c>
      <c r="K9965" s="20" t="s">
        <v>3</v>
      </c>
      <c r="L9965" t="s">
        <v>1464</v>
      </c>
      <c r="M9965" s="20">
        <v>4.3599999999999994</v>
      </c>
      <c r="N9965" s="20">
        <v>2.64</v>
      </c>
      <c r="AE9965">
        <f t="shared" si="155"/>
        <v>2007</v>
      </c>
    </row>
    <row r="9966" spans="1:31" x14ac:dyDescent="0.25">
      <c r="A9966" s="7">
        <v>9963</v>
      </c>
      <c r="B9966" s="8">
        <v>39367</v>
      </c>
      <c r="C9966" t="s">
        <v>3</v>
      </c>
      <c r="D9966" t="s">
        <v>678</v>
      </c>
      <c r="E9966" t="s">
        <v>9</v>
      </c>
      <c r="F9966" t="s">
        <v>469</v>
      </c>
      <c r="G9966" t="s">
        <v>895</v>
      </c>
      <c r="H9966" s="135" t="s">
        <v>2540</v>
      </c>
      <c r="I9966" t="s">
        <v>1456</v>
      </c>
      <c r="J9966" s="20">
        <v>21</v>
      </c>
      <c r="K9966" s="20" t="s">
        <v>3</v>
      </c>
      <c r="L9966" t="s">
        <v>1464</v>
      </c>
      <c r="M9966" s="20">
        <v>6.88</v>
      </c>
      <c r="N9966" s="20">
        <v>4.62</v>
      </c>
      <c r="O9966" t="s">
        <v>3</v>
      </c>
      <c r="P9966" s="13" t="s">
        <v>789</v>
      </c>
      <c r="Q9966" t="s">
        <v>9</v>
      </c>
      <c r="R9966" t="s">
        <v>545</v>
      </c>
      <c r="S9966" t="s">
        <v>3</v>
      </c>
      <c r="T9966" t="s">
        <v>756</v>
      </c>
      <c r="U9966" t="s">
        <v>9</v>
      </c>
      <c r="V9966" t="s">
        <v>874</v>
      </c>
      <c r="W9966" t="s">
        <v>9</v>
      </c>
      <c r="X9966" t="s">
        <v>805</v>
      </c>
      <c r="Y9966" t="s">
        <v>3</v>
      </c>
      <c r="Z9966" t="s">
        <v>749</v>
      </c>
      <c r="AA9966" t="s">
        <v>3</v>
      </c>
      <c r="AB9966" t="s">
        <v>31</v>
      </c>
      <c r="AC9966" t="s">
        <v>3</v>
      </c>
      <c r="AD9966" t="s">
        <v>868</v>
      </c>
      <c r="AE9966">
        <f t="shared" si="155"/>
        <v>2007</v>
      </c>
    </row>
    <row r="9967" spans="1:31" x14ac:dyDescent="0.25">
      <c r="A9967" s="7">
        <v>9964</v>
      </c>
      <c r="B9967" s="8">
        <v>39367</v>
      </c>
      <c r="C9967" t="s">
        <v>3</v>
      </c>
      <c r="D9967" t="s">
        <v>903</v>
      </c>
      <c r="E9967" t="s">
        <v>9</v>
      </c>
      <c r="F9967" t="s">
        <v>899</v>
      </c>
      <c r="G9967" t="s">
        <v>648</v>
      </c>
      <c r="H9967" s="135" t="s">
        <v>1789</v>
      </c>
      <c r="I9967" t="s">
        <v>1454</v>
      </c>
      <c r="J9967" s="20">
        <v>30</v>
      </c>
      <c r="K9967" s="20" t="s">
        <v>3</v>
      </c>
      <c r="L9967" t="s">
        <v>1464</v>
      </c>
      <c r="M9967" s="20">
        <v>9.4</v>
      </c>
      <c r="N9967" s="20">
        <v>6.6</v>
      </c>
      <c r="AE9967">
        <f t="shared" si="155"/>
        <v>2007</v>
      </c>
    </row>
    <row r="9968" spans="1:31" x14ac:dyDescent="0.25">
      <c r="A9968" s="7">
        <v>9965</v>
      </c>
      <c r="B9968" s="8">
        <v>39367</v>
      </c>
      <c r="C9968" t="s">
        <v>3</v>
      </c>
      <c r="D9968" t="s">
        <v>350</v>
      </c>
      <c r="E9968" t="s">
        <v>9</v>
      </c>
      <c r="F9968" t="s">
        <v>795</v>
      </c>
      <c r="G9968" t="s">
        <v>714</v>
      </c>
      <c r="H9968" s="9" t="s">
        <v>2128</v>
      </c>
      <c r="I9968" t="s">
        <v>1454</v>
      </c>
      <c r="J9968" s="20">
        <v>13</v>
      </c>
      <c r="K9968" s="20" t="s">
        <v>3</v>
      </c>
      <c r="L9968" t="s">
        <v>1463</v>
      </c>
      <c r="M9968" s="20">
        <v>4.38</v>
      </c>
      <c r="N9968" s="20">
        <v>3.12</v>
      </c>
      <c r="AE9968">
        <f t="shared" si="155"/>
        <v>2007</v>
      </c>
    </row>
    <row r="9969" spans="1:31" x14ac:dyDescent="0.25">
      <c r="A9969" s="7">
        <v>9966</v>
      </c>
      <c r="B9969" s="8">
        <v>39368</v>
      </c>
      <c r="C9969" t="s">
        <v>3</v>
      </c>
      <c r="D9969" t="s">
        <v>767</v>
      </c>
      <c r="E9969" t="s">
        <v>9</v>
      </c>
      <c r="F9969" t="s">
        <v>830</v>
      </c>
      <c r="G9969" t="s">
        <v>895</v>
      </c>
      <c r="H9969" s="135" t="s">
        <v>2539</v>
      </c>
      <c r="I9969" t="s">
        <v>1454</v>
      </c>
      <c r="J9969" s="20">
        <v>35</v>
      </c>
      <c r="K9969" s="20" t="s">
        <v>9</v>
      </c>
      <c r="L9969" t="s">
        <v>1464</v>
      </c>
      <c r="M9969" s="20">
        <v>7.7</v>
      </c>
      <c r="N9969" s="20">
        <v>10.8</v>
      </c>
      <c r="AE9969">
        <f t="shared" si="155"/>
        <v>2007</v>
      </c>
    </row>
    <row r="9970" spans="1:31" x14ac:dyDescent="0.25">
      <c r="A9970" s="7">
        <v>9967</v>
      </c>
      <c r="B9970" s="8">
        <v>39368</v>
      </c>
      <c r="C9970" t="s">
        <v>3</v>
      </c>
      <c r="D9970" t="s">
        <v>469</v>
      </c>
      <c r="E9970" t="s">
        <v>9</v>
      </c>
      <c r="F9970" t="s">
        <v>902</v>
      </c>
      <c r="G9970" t="s">
        <v>648</v>
      </c>
      <c r="H9970" s="135" t="s">
        <v>1996</v>
      </c>
      <c r="I9970" t="s">
        <v>1455</v>
      </c>
      <c r="J9970" s="20">
        <v>1</v>
      </c>
      <c r="K9970" s="20" t="s">
        <v>1465</v>
      </c>
      <c r="L9970" t="s">
        <v>1466</v>
      </c>
      <c r="M9970" s="20">
        <v>0.125</v>
      </c>
      <c r="N9970" s="20">
        <v>0.125</v>
      </c>
      <c r="AE9970">
        <f t="shared" si="155"/>
        <v>2007</v>
      </c>
    </row>
    <row r="9971" spans="1:31" x14ac:dyDescent="0.25">
      <c r="A9971" s="7">
        <v>9968</v>
      </c>
      <c r="B9971" s="8">
        <v>39368</v>
      </c>
      <c r="C9971" t="s">
        <v>3</v>
      </c>
      <c r="D9971" t="s">
        <v>733</v>
      </c>
      <c r="E9971" t="s">
        <v>9</v>
      </c>
      <c r="F9971" t="s">
        <v>902</v>
      </c>
      <c r="G9971" t="s">
        <v>648</v>
      </c>
      <c r="H9971" s="136" t="s">
        <v>1852</v>
      </c>
      <c r="I9971" t="s">
        <v>1455</v>
      </c>
      <c r="J9971" s="20">
        <v>15</v>
      </c>
      <c r="K9971" s="20" t="s">
        <v>1465</v>
      </c>
      <c r="L9971" t="s">
        <v>1466</v>
      </c>
      <c r="M9971" s="20">
        <v>1.875</v>
      </c>
      <c r="N9971" s="20">
        <v>1.875</v>
      </c>
      <c r="AE9971">
        <f t="shared" si="155"/>
        <v>2007</v>
      </c>
    </row>
    <row r="9972" spans="1:31" x14ac:dyDescent="0.25">
      <c r="A9972" s="7">
        <v>9969</v>
      </c>
      <c r="B9972" s="8">
        <v>39368</v>
      </c>
      <c r="C9972" t="s">
        <v>3</v>
      </c>
      <c r="D9972" t="s">
        <v>903</v>
      </c>
      <c r="E9972" t="s">
        <v>9</v>
      </c>
      <c r="F9972" t="s">
        <v>899</v>
      </c>
      <c r="G9972" t="s">
        <v>648</v>
      </c>
      <c r="H9972" s="135" t="s">
        <v>2581</v>
      </c>
      <c r="I9972" t="s">
        <v>1454</v>
      </c>
      <c r="J9972" s="20">
        <v>50</v>
      </c>
      <c r="K9972" s="20" t="s">
        <v>3</v>
      </c>
      <c r="L9972" t="s">
        <v>1464</v>
      </c>
      <c r="M9972" s="20">
        <v>15</v>
      </c>
      <c r="N9972" s="20">
        <v>11</v>
      </c>
      <c r="AE9972">
        <f t="shared" si="155"/>
        <v>2007</v>
      </c>
    </row>
    <row r="9973" spans="1:31" x14ac:dyDescent="0.25">
      <c r="A9973" s="7">
        <v>9970</v>
      </c>
      <c r="B9973" s="8">
        <v>39368</v>
      </c>
      <c r="C9973" t="s">
        <v>3</v>
      </c>
      <c r="D9973" t="s">
        <v>667</v>
      </c>
      <c r="E9973" t="s">
        <v>9</v>
      </c>
      <c r="F9973" t="s">
        <v>904</v>
      </c>
      <c r="G9973" t="s">
        <v>648</v>
      </c>
      <c r="H9973" s="136" t="s">
        <v>1496</v>
      </c>
      <c r="I9973" t="s">
        <v>1458</v>
      </c>
      <c r="J9973" s="20">
        <v>16</v>
      </c>
      <c r="K9973" s="20" t="s">
        <v>1465</v>
      </c>
      <c r="L9973" t="s">
        <v>1466</v>
      </c>
      <c r="M9973" s="20">
        <v>10</v>
      </c>
      <c r="N9973" s="20">
        <v>30</v>
      </c>
      <c r="AE9973">
        <f t="shared" si="155"/>
        <v>2007</v>
      </c>
    </row>
    <row r="9974" spans="1:31" x14ac:dyDescent="0.25">
      <c r="A9974" s="7">
        <v>9971</v>
      </c>
      <c r="B9974" s="8">
        <v>39368</v>
      </c>
      <c r="C9974" t="s">
        <v>3</v>
      </c>
      <c r="D9974" t="s">
        <v>879</v>
      </c>
      <c r="E9974" t="s">
        <v>9</v>
      </c>
      <c r="F9974" t="s">
        <v>748</v>
      </c>
      <c r="G9974" t="s">
        <v>714</v>
      </c>
      <c r="H9974" s="135" t="s">
        <v>1496</v>
      </c>
      <c r="I9974" t="s">
        <v>1454</v>
      </c>
      <c r="J9974" s="20">
        <v>10</v>
      </c>
      <c r="K9974" s="20" t="s">
        <v>1465</v>
      </c>
      <c r="L9974" t="s">
        <v>1466</v>
      </c>
      <c r="M9974" s="20">
        <v>2.5</v>
      </c>
      <c r="N9974" s="20">
        <v>2.5</v>
      </c>
      <c r="AE9974">
        <f t="shared" si="155"/>
        <v>2007</v>
      </c>
    </row>
    <row r="9975" spans="1:31" x14ac:dyDescent="0.25">
      <c r="A9975" s="7">
        <v>9972</v>
      </c>
      <c r="B9975" s="8">
        <v>39368</v>
      </c>
      <c r="C9975" t="s">
        <v>3</v>
      </c>
      <c r="D9975" t="s">
        <v>830</v>
      </c>
      <c r="E9975" t="s">
        <v>9</v>
      </c>
      <c r="F9975" t="s">
        <v>899</v>
      </c>
      <c r="G9975" t="s">
        <v>732</v>
      </c>
      <c r="H9975" s="135" t="s">
        <v>1496</v>
      </c>
      <c r="I9975" t="s">
        <v>1454</v>
      </c>
      <c r="J9975" s="20">
        <v>20</v>
      </c>
      <c r="K9975" s="20" t="s">
        <v>9</v>
      </c>
      <c r="L9975" t="s">
        <v>1463</v>
      </c>
      <c r="M9975" s="20">
        <v>4.8</v>
      </c>
      <c r="N9975" s="20">
        <v>6.2</v>
      </c>
      <c r="AE9975">
        <f t="shared" si="155"/>
        <v>2007</v>
      </c>
    </row>
    <row r="9976" spans="1:31" x14ac:dyDescent="0.25">
      <c r="A9976" s="7">
        <v>9973</v>
      </c>
      <c r="B9976" s="8">
        <v>39369</v>
      </c>
      <c r="C9976" t="s">
        <v>3</v>
      </c>
      <c r="D9976" t="s">
        <v>830</v>
      </c>
      <c r="E9976" t="s">
        <v>9</v>
      </c>
      <c r="F9976" t="s">
        <v>899</v>
      </c>
      <c r="G9976" t="s">
        <v>732</v>
      </c>
      <c r="H9976" s="135" t="s">
        <v>1496</v>
      </c>
      <c r="I9976" t="s">
        <v>1454</v>
      </c>
      <c r="J9976" s="20">
        <v>10</v>
      </c>
      <c r="K9976" s="20" t="s">
        <v>1465</v>
      </c>
      <c r="L9976" t="s">
        <v>1466</v>
      </c>
      <c r="M9976" s="20">
        <v>2.5</v>
      </c>
      <c r="N9976" s="20">
        <v>2.5</v>
      </c>
      <c r="AE9976">
        <f t="shared" si="155"/>
        <v>2007</v>
      </c>
    </row>
    <row r="9977" spans="1:31" x14ac:dyDescent="0.25">
      <c r="A9977" s="7">
        <v>9974</v>
      </c>
      <c r="B9977" s="8">
        <v>39370</v>
      </c>
      <c r="C9977" t="s">
        <v>3</v>
      </c>
      <c r="D9977" t="s">
        <v>729</v>
      </c>
      <c r="E9977" t="s">
        <v>9</v>
      </c>
      <c r="F9977" t="s">
        <v>118</v>
      </c>
      <c r="G9977" t="s">
        <v>17</v>
      </c>
      <c r="H9977" s="135" t="s">
        <v>1496</v>
      </c>
      <c r="I9977" t="s">
        <v>1454</v>
      </c>
      <c r="J9977" s="20">
        <v>16</v>
      </c>
      <c r="K9977" s="20" t="s">
        <v>1465</v>
      </c>
      <c r="L9977" t="s">
        <v>1466</v>
      </c>
      <c r="M9977" s="20">
        <v>4</v>
      </c>
      <c r="N9977" s="20">
        <v>4</v>
      </c>
      <c r="AE9977">
        <f t="shared" si="155"/>
        <v>2007</v>
      </c>
    </row>
    <row r="9978" spans="1:31" x14ac:dyDescent="0.25">
      <c r="A9978" s="7">
        <v>9975</v>
      </c>
      <c r="B9978" s="8">
        <v>39370</v>
      </c>
      <c r="C9978" t="s">
        <v>3</v>
      </c>
      <c r="D9978" t="s">
        <v>733</v>
      </c>
      <c r="E9978" t="s">
        <v>9</v>
      </c>
      <c r="F9978" t="s">
        <v>902</v>
      </c>
      <c r="G9978" t="s">
        <v>648</v>
      </c>
      <c r="H9978" s="136" t="s">
        <v>1852</v>
      </c>
      <c r="I9978" t="s">
        <v>1455</v>
      </c>
      <c r="J9978" s="20">
        <v>1</v>
      </c>
      <c r="K9978" s="20" t="s">
        <v>1465</v>
      </c>
      <c r="L9978" t="s">
        <v>1466</v>
      </c>
      <c r="M9978" s="20">
        <v>0.125</v>
      </c>
      <c r="N9978" s="20">
        <v>0.125</v>
      </c>
      <c r="AE9978">
        <f t="shared" si="155"/>
        <v>2007</v>
      </c>
    </row>
    <row r="9979" spans="1:31" x14ac:dyDescent="0.25">
      <c r="A9979" s="7">
        <v>9976</v>
      </c>
      <c r="B9979" s="8">
        <v>39371</v>
      </c>
      <c r="C9979" t="s">
        <v>3</v>
      </c>
      <c r="D9979" t="s">
        <v>372</v>
      </c>
      <c r="E9979" t="s">
        <v>9</v>
      </c>
      <c r="F9979" t="s">
        <v>621</v>
      </c>
      <c r="G9979" t="s">
        <v>732</v>
      </c>
      <c r="H9979" s="135" t="s">
        <v>2138</v>
      </c>
      <c r="I9979" t="s">
        <v>1454</v>
      </c>
      <c r="J9979" s="20">
        <v>12</v>
      </c>
      <c r="K9979" s="20" t="s">
        <v>1465</v>
      </c>
      <c r="L9979" t="s">
        <v>1466</v>
      </c>
      <c r="M9979" s="20">
        <v>3</v>
      </c>
      <c r="N9979" s="20">
        <v>3</v>
      </c>
      <c r="AE9979">
        <f t="shared" si="155"/>
        <v>2007</v>
      </c>
    </row>
    <row r="9980" spans="1:31" x14ac:dyDescent="0.25">
      <c r="A9980" s="7">
        <v>9977</v>
      </c>
      <c r="B9980" s="8">
        <v>39371</v>
      </c>
      <c r="C9980" t="s">
        <v>3</v>
      </c>
      <c r="D9980" t="s">
        <v>902</v>
      </c>
      <c r="E9980" t="s">
        <v>9</v>
      </c>
      <c r="F9980" t="s">
        <v>900</v>
      </c>
      <c r="G9980" t="s">
        <v>648</v>
      </c>
      <c r="H9980" s="135" t="s">
        <v>1806</v>
      </c>
      <c r="I9980" t="s">
        <v>1455</v>
      </c>
      <c r="J9980" s="20">
        <v>17</v>
      </c>
      <c r="K9980" s="20" t="s">
        <v>3</v>
      </c>
      <c r="L9980" t="s">
        <v>1463</v>
      </c>
      <c r="M9980" s="20">
        <v>2.71</v>
      </c>
      <c r="N9980" s="20">
        <v>2.04</v>
      </c>
      <c r="AE9980">
        <f t="shared" si="155"/>
        <v>2007</v>
      </c>
    </row>
    <row r="9981" spans="1:31" x14ac:dyDescent="0.25">
      <c r="A9981" s="7">
        <v>9978</v>
      </c>
      <c r="B9981" s="8">
        <v>39371</v>
      </c>
      <c r="C9981" t="s">
        <v>3</v>
      </c>
      <c r="D9981" t="s">
        <v>851</v>
      </c>
      <c r="E9981" t="s">
        <v>9</v>
      </c>
      <c r="F9981" t="s">
        <v>902</v>
      </c>
      <c r="G9981" t="s">
        <v>648</v>
      </c>
      <c r="H9981" s="135" t="s">
        <v>2062</v>
      </c>
      <c r="I9981" t="s">
        <v>1454</v>
      </c>
      <c r="J9981" s="20">
        <v>47</v>
      </c>
      <c r="K9981" s="20" t="s">
        <v>3</v>
      </c>
      <c r="L9981" t="s">
        <v>1463</v>
      </c>
      <c r="M9981" s="20">
        <v>13.22</v>
      </c>
      <c r="N9981" s="20">
        <v>11.28</v>
      </c>
      <c r="AE9981">
        <f t="shared" si="155"/>
        <v>2007</v>
      </c>
    </row>
    <row r="9982" spans="1:31" x14ac:dyDescent="0.25">
      <c r="A9982" s="7">
        <v>9979</v>
      </c>
      <c r="B9982" s="8">
        <v>39372</v>
      </c>
      <c r="C9982" t="s">
        <v>3</v>
      </c>
      <c r="D9982" t="s">
        <v>55</v>
      </c>
      <c r="E9982" t="s">
        <v>9</v>
      </c>
      <c r="F9982" t="s">
        <v>905</v>
      </c>
      <c r="G9982" t="s">
        <v>870</v>
      </c>
      <c r="H9982" s="136" t="s">
        <v>2307</v>
      </c>
      <c r="I9982" t="s">
        <v>1458</v>
      </c>
      <c r="J9982" s="20">
        <v>16</v>
      </c>
      <c r="K9982" s="20" t="s">
        <v>3</v>
      </c>
      <c r="L9982" t="s">
        <v>1463</v>
      </c>
      <c r="M9982" s="20">
        <v>10</v>
      </c>
      <c r="N9982" s="20">
        <v>30</v>
      </c>
      <c r="AE9982">
        <f t="shared" si="155"/>
        <v>2007</v>
      </c>
    </row>
    <row r="9983" spans="1:31" x14ac:dyDescent="0.25">
      <c r="A9983" s="7">
        <v>9980</v>
      </c>
      <c r="B9983" s="8">
        <v>39372</v>
      </c>
      <c r="C9983" t="s">
        <v>3</v>
      </c>
      <c r="D9983" t="s">
        <v>678</v>
      </c>
      <c r="E9983" t="s">
        <v>9</v>
      </c>
      <c r="F9983" t="s">
        <v>679</v>
      </c>
      <c r="G9983" t="s">
        <v>861</v>
      </c>
      <c r="H9983" s="9" t="s">
        <v>2489</v>
      </c>
      <c r="I9983" t="s">
        <v>1454</v>
      </c>
      <c r="J9983" s="20">
        <v>30</v>
      </c>
      <c r="K9983" s="20" t="s">
        <v>3</v>
      </c>
      <c r="L9983" t="s">
        <v>1464</v>
      </c>
      <c r="M9983" s="20">
        <v>9.4</v>
      </c>
      <c r="N9983" s="20">
        <v>6.6</v>
      </c>
      <c r="AE9983">
        <f t="shared" si="155"/>
        <v>2007</v>
      </c>
    </row>
    <row r="9984" spans="1:31" x14ac:dyDescent="0.25">
      <c r="A9984" s="7">
        <v>9981</v>
      </c>
      <c r="B9984" s="8">
        <v>39373</v>
      </c>
      <c r="C9984" t="s">
        <v>3</v>
      </c>
      <c r="D9984" t="s">
        <v>779</v>
      </c>
      <c r="E9984" t="s">
        <v>9</v>
      </c>
      <c r="F9984" t="s">
        <v>833</v>
      </c>
      <c r="G9984" t="s">
        <v>870</v>
      </c>
      <c r="H9984" s="135" t="s">
        <v>1496</v>
      </c>
      <c r="I9984" t="s">
        <v>1454</v>
      </c>
      <c r="J9984" s="20">
        <v>20</v>
      </c>
      <c r="K9984" s="20" t="s">
        <v>3</v>
      </c>
      <c r="L9984" t="s">
        <v>1463</v>
      </c>
      <c r="M9984" s="20">
        <v>6.2</v>
      </c>
      <c r="N9984" s="20">
        <v>4.8</v>
      </c>
      <c r="AE9984">
        <f t="shared" si="155"/>
        <v>2007</v>
      </c>
    </row>
    <row r="9985" spans="1:31" x14ac:dyDescent="0.25">
      <c r="A9985" s="7">
        <v>9982</v>
      </c>
      <c r="B9985" s="8">
        <v>39374</v>
      </c>
      <c r="C9985" t="s">
        <v>3</v>
      </c>
      <c r="D9985" t="s">
        <v>350</v>
      </c>
      <c r="E9985" t="s">
        <v>9</v>
      </c>
      <c r="F9985" t="s">
        <v>767</v>
      </c>
      <c r="G9985" t="s">
        <v>870</v>
      </c>
      <c r="H9985" s="135" t="s">
        <v>2582</v>
      </c>
      <c r="I9985" t="s">
        <v>1454</v>
      </c>
      <c r="J9985" s="20">
        <v>12</v>
      </c>
      <c r="K9985" s="20" t="s">
        <v>3</v>
      </c>
      <c r="L9985" t="s">
        <v>1463</v>
      </c>
      <c r="M9985" s="20">
        <v>4.12</v>
      </c>
      <c r="N9985" s="20">
        <v>2.88</v>
      </c>
      <c r="AE9985">
        <f t="shared" si="155"/>
        <v>2007</v>
      </c>
    </row>
    <row r="9986" spans="1:31" x14ac:dyDescent="0.25">
      <c r="A9986" s="7">
        <v>9983</v>
      </c>
      <c r="B9986" s="8">
        <v>39374</v>
      </c>
      <c r="C9986" t="s">
        <v>3</v>
      </c>
      <c r="D9986" t="s">
        <v>621</v>
      </c>
      <c r="E9986" t="s">
        <v>9</v>
      </c>
      <c r="F9986" t="s">
        <v>899</v>
      </c>
      <c r="G9986" t="s">
        <v>861</v>
      </c>
      <c r="H9986" s="135" t="s">
        <v>1496</v>
      </c>
      <c r="I9986" t="s">
        <v>1454</v>
      </c>
      <c r="J9986" s="20">
        <v>12</v>
      </c>
      <c r="K9986" s="20" t="s">
        <v>9</v>
      </c>
      <c r="L9986" t="s">
        <v>1463</v>
      </c>
      <c r="M9986" s="20">
        <v>2.88</v>
      </c>
      <c r="N9986" s="20">
        <v>4.12</v>
      </c>
      <c r="AE9986">
        <f t="shared" si="155"/>
        <v>2007</v>
      </c>
    </row>
    <row r="9987" spans="1:31" x14ac:dyDescent="0.25">
      <c r="A9987" s="7">
        <v>9984</v>
      </c>
      <c r="B9987" s="8">
        <v>39375</v>
      </c>
      <c r="C9987" t="s">
        <v>3</v>
      </c>
      <c r="D9987" t="s">
        <v>286</v>
      </c>
      <c r="E9987" t="s">
        <v>9</v>
      </c>
      <c r="F9987" t="s">
        <v>906</v>
      </c>
      <c r="G9987" t="s">
        <v>14</v>
      </c>
      <c r="H9987" s="135" t="s">
        <v>1491</v>
      </c>
      <c r="I9987" t="s">
        <v>1458</v>
      </c>
      <c r="J9987" s="20">
        <v>9</v>
      </c>
      <c r="K9987" s="20" t="s">
        <v>9</v>
      </c>
      <c r="L9987" t="s">
        <v>1463</v>
      </c>
      <c r="M9987" s="20">
        <v>10</v>
      </c>
      <c r="N9987" s="20">
        <v>30</v>
      </c>
      <c r="AE9987">
        <f t="shared" si="155"/>
        <v>2007</v>
      </c>
    </row>
    <row r="9988" spans="1:31" x14ac:dyDescent="0.25">
      <c r="A9988" s="7">
        <v>9985</v>
      </c>
      <c r="B9988" s="8">
        <v>39375</v>
      </c>
      <c r="C9988" t="s">
        <v>3</v>
      </c>
      <c r="D9988" t="s">
        <v>543</v>
      </c>
      <c r="E9988" t="s">
        <v>9</v>
      </c>
      <c r="F9988" t="s">
        <v>464</v>
      </c>
      <c r="G9988" t="s">
        <v>14</v>
      </c>
      <c r="H9988" s="135" t="s">
        <v>1517</v>
      </c>
      <c r="I9988" t="s">
        <v>1454</v>
      </c>
      <c r="J9988" s="20">
        <v>21</v>
      </c>
      <c r="K9988" s="20" t="s">
        <v>3</v>
      </c>
      <c r="L9988" t="s">
        <v>1464</v>
      </c>
      <c r="M9988" s="20">
        <v>6.88</v>
      </c>
      <c r="N9988" s="20">
        <v>4.62</v>
      </c>
      <c r="AE9988">
        <f t="shared" ref="AE9988:AE10051" si="156">YEAR(B9988)</f>
        <v>2007</v>
      </c>
    </row>
    <row r="9989" spans="1:31" x14ac:dyDescent="0.25">
      <c r="A9989" s="7">
        <v>9986</v>
      </c>
      <c r="B9989" s="8">
        <v>39375</v>
      </c>
      <c r="C9989" t="s">
        <v>3</v>
      </c>
      <c r="D9989" t="s">
        <v>883</v>
      </c>
      <c r="E9989" t="s">
        <v>9</v>
      </c>
      <c r="F9989" t="s">
        <v>765</v>
      </c>
      <c r="G9989" t="s">
        <v>895</v>
      </c>
      <c r="H9989" s="135" t="s">
        <v>2557</v>
      </c>
      <c r="I9989" t="s">
        <v>1454</v>
      </c>
      <c r="J9989" s="20">
        <v>14</v>
      </c>
      <c r="K9989" s="20" t="s">
        <v>9</v>
      </c>
      <c r="L9989" t="s">
        <v>1464</v>
      </c>
      <c r="M9989" s="20">
        <v>3.08</v>
      </c>
      <c r="N9989" s="20">
        <v>4.92</v>
      </c>
      <c r="AE9989">
        <f t="shared" si="156"/>
        <v>2007</v>
      </c>
    </row>
    <row r="9990" spans="1:31" x14ac:dyDescent="0.25">
      <c r="A9990" s="7">
        <v>9987</v>
      </c>
      <c r="B9990" s="8">
        <v>39376</v>
      </c>
      <c r="C9990" t="s">
        <v>3</v>
      </c>
      <c r="D9990" t="s">
        <v>277</v>
      </c>
      <c r="E9990" t="s">
        <v>9</v>
      </c>
      <c r="F9990" t="s">
        <v>678</v>
      </c>
      <c r="G9990" t="s">
        <v>732</v>
      </c>
      <c r="H9990" s="135" t="s">
        <v>2138</v>
      </c>
      <c r="I9990" t="s">
        <v>1455</v>
      </c>
      <c r="J9990" s="20">
        <v>14</v>
      </c>
      <c r="K9990" s="20" t="s">
        <v>1465</v>
      </c>
      <c r="L9990" t="s">
        <v>1466</v>
      </c>
      <c r="M9990" s="20">
        <v>1.75</v>
      </c>
      <c r="N9990" s="20">
        <v>1.75</v>
      </c>
      <c r="AE9990">
        <f t="shared" si="156"/>
        <v>2007</v>
      </c>
    </row>
    <row r="9991" spans="1:31" x14ac:dyDescent="0.25">
      <c r="A9991" s="7">
        <v>9988</v>
      </c>
      <c r="B9991" s="8">
        <v>39376</v>
      </c>
      <c r="C9991" t="s">
        <v>3</v>
      </c>
      <c r="D9991" t="s">
        <v>678</v>
      </c>
      <c r="E9991" t="s">
        <v>9</v>
      </c>
      <c r="F9991" t="s">
        <v>277</v>
      </c>
      <c r="G9991" t="s">
        <v>732</v>
      </c>
      <c r="H9991" s="135" t="s">
        <v>2173</v>
      </c>
      <c r="I9991" t="s">
        <v>1455</v>
      </c>
      <c r="J9991" s="20">
        <v>12</v>
      </c>
      <c r="K9991" s="20" t="s">
        <v>3</v>
      </c>
      <c r="L9991" t="s">
        <v>1464</v>
      </c>
      <c r="M9991" s="20">
        <v>2.1799999999999997</v>
      </c>
      <c r="N9991" s="20">
        <v>1.32</v>
      </c>
      <c r="AE9991">
        <f t="shared" si="156"/>
        <v>2007</v>
      </c>
    </row>
    <row r="9992" spans="1:31" x14ac:dyDescent="0.25">
      <c r="A9992" s="7">
        <v>9989</v>
      </c>
      <c r="B9992" s="8">
        <v>39376</v>
      </c>
      <c r="C9992" t="s">
        <v>3</v>
      </c>
      <c r="D9992" t="s">
        <v>411</v>
      </c>
      <c r="E9992" t="s">
        <v>9</v>
      </c>
      <c r="F9992" t="s">
        <v>667</v>
      </c>
      <c r="G9992" t="s">
        <v>377</v>
      </c>
      <c r="H9992" s="135" t="s">
        <v>1496</v>
      </c>
      <c r="I9992" t="s">
        <v>1454</v>
      </c>
      <c r="J9992" s="20">
        <v>26</v>
      </c>
      <c r="K9992" s="20" t="s">
        <v>3</v>
      </c>
      <c r="L9992" t="s">
        <v>1463</v>
      </c>
      <c r="M9992" s="20">
        <v>7.76</v>
      </c>
      <c r="N9992" s="20">
        <v>6.24</v>
      </c>
      <c r="AE9992">
        <f t="shared" si="156"/>
        <v>2007</v>
      </c>
    </row>
    <row r="9993" spans="1:31" x14ac:dyDescent="0.25">
      <c r="A9993" s="7">
        <v>9990</v>
      </c>
      <c r="B9993" s="8">
        <v>39376</v>
      </c>
      <c r="C9993" t="s">
        <v>3</v>
      </c>
      <c r="D9993" t="s">
        <v>670</v>
      </c>
      <c r="E9993" t="s">
        <v>9</v>
      </c>
      <c r="F9993" t="s">
        <v>667</v>
      </c>
      <c r="G9993" t="s">
        <v>648</v>
      </c>
      <c r="H9993" s="136" t="s">
        <v>1496</v>
      </c>
      <c r="I9993" t="s">
        <v>1454</v>
      </c>
      <c r="J9993" s="20">
        <v>8</v>
      </c>
      <c r="K9993" s="20" t="s">
        <v>3</v>
      </c>
      <c r="L9993" t="s">
        <v>1464</v>
      </c>
      <c r="M9993" s="20">
        <v>3.24</v>
      </c>
      <c r="N9993" s="20">
        <v>1.76</v>
      </c>
      <c r="AE9993">
        <f t="shared" si="156"/>
        <v>2007</v>
      </c>
    </row>
    <row r="9994" spans="1:31" x14ac:dyDescent="0.25">
      <c r="A9994" s="7">
        <v>9991</v>
      </c>
      <c r="B9994" s="8">
        <v>39376</v>
      </c>
      <c r="C9994" t="s">
        <v>3</v>
      </c>
      <c r="D9994" t="s">
        <v>117</v>
      </c>
      <c r="E9994" t="s">
        <v>9</v>
      </c>
      <c r="F9994" t="s">
        <v>667</v>
      </c>
      <c r="G9994" t="s">
        <v>569</v>
      </c>
      <c r="H9994" s="9" t="s">
        <v>2351</v>
      </c>
      <c r="I9994" t="s">
        <v>1454</v>
      </c>
      <c r="J9994" s="20">
        <v>14</v>
      </c>
      <c r="K9994" s="20" t="s">
        <v>1465</v>
      </c>
      <c r="L9994" t="s">
        <v>1466</v>
      </c>
      <c r="M9994" s="20">
        <v>3.5</v>
      </c>
      <c r="N9994" s="20">
        <v>3.5</v>
      </c>
      <c r="AE9994">
        <f t="shared" si="156"/>
        <v>2007</v>
      </c>
    </row>
    <row r="9995" spans="1:31" x14ac:dyDescent="0.25">
      <c r="A9995" s="7">
        <v>9992</v>
      </c>
      <c r="B9995" s="8">
        <v>39377</v>
      </c>
      <c r="C9995" t="s">
        <v>3</v>
      </c>
      <c r="D9995" t="s">
        <v>450</v>
      </c>
      <c r="E9995" t="s">
        <v>9</v>
      </c>
      <c r="F9995" t="s">
        <v>902</v>
      </c>
      <c r="G9995" t="s">
        <v>648</v>
      </c>
      <c r="H9995" s="135" t="s">
        <v>1905</v>
      </c>
      <c r="I9995" t="s">
        <v>1455</v>
      </c>
      <c r="J9995" s="20">
        <v>20</v>
      </c>
      <c r="K9995" s="20" t="s">
        <v>9</v>
      </c>
      <c r="L9995" t="s">
        <v>1464</v>
      </c>
      <c r="M9995" s="20">
        <v>2.2000000000000002</v>
      </c>
      <c r="N9995" s="20">
        <v>3.3</v>
      </c>
      <c r="AE9995">
        <f t="shared" si="156"/>
        <v>2007</v>
      </c>
    </row>
    <row r="9996" spans="1:31" x14ac:dyDescent="0.25">
      <c r="A9996" s="7">
        <v>9993</v>
      </c>
      <c r="B9996" s="8">
        <v>39377</v>
      </c>
      <c r="C9996" t="s">
        <v>3</v>
      </c>
      <c r="D9996" t="s">
        <v>873</v>
      </c>
      <c r="E9996" t="s">
        <v>9</v>
      </c>
      <c r="F9996" t="s">
        <v>869</v>
      </c>
      <c r="G9996" t="s">
        <v>870</v>
      </c>
      <c r="H9996" s="135" t="s">
        <v>1496</v>
      </c>
      <c r="I9996" t="s">
        <v>1454</v>
      </c>
      <c r="J9996" s="20">
        <v>13</v>
      </c>
      <c r="K9996" s="20" t="s">
        <v>9</v>
      </c>
      <c r="L9996" t="s">
        <v>1464</v>
      </c>
      <c r="M9996" s="20">
        <v>2.86</v>
      </c>
      <c r="N9996" s="20">
        <v>4.6400000000000006</v>
      </c>
      <c r="AE9996">
        <f t="shared" si="156"/>
        <v>2007</v>
      </c>
    </row>
    <row r="9997" spans="1:31" x14ac:dyDescent="0.25">
      <c r="A9997" s="7">
        <v>9994</v>
      </c>
      <c r="B9997" s="8">
        <v>39377</v>
      </c>
      <c r="C9997" t="s">
        <v>3</v>
      </c>
      <c r="D9997" t="s">
        <v>902</v>
      </c>
      <c r="E9997" t="s">
        <v>9</v>
      </c>
      <c r="F9997" t="s">
        <v>901</v>
      </c>
      <c r="G9997" t="s">
        <v>648</v>
      </c>
      <c r="H9997" s="135" t="s">
        <v>1935</v>
      </c>
      <c r="I9997" t="s">
        <v>1455</v>
      </c>
      <c r="J9997" s="20">
        <v>27</v>
      </c>
      <c r="K9997" s="20" t="s">
        <v>9</v>
      </c>
      <c r="L9997" t="s">
        <v>1464</v>
      </c>
      <c r="M9997" s="20">
        <v>2.9699999999999998</v>
      </c>
      <c r="N9997" s="20">
        <v>4.28</v>
      </c>
      <c r="AE9997">
        <f t="shared" si="156"/>
        <v>2007</v>
      </c>
    </row>
    <row r="9998" spans="1:31" x14ac:dyDescent="0.25">
      <c r="A9998" s="7">
        <v>9995</v>
      </c>
      <c r="B9998" s="8">
        <v>39377</v>
      </c>
      <c r="C9998" t="s">
        <v>3</v>
      </c>
      <c r="D9998" t="s">
        <v>276</v>
      </c>
      <c r="E9998" t="s">
        <v>9</v>
      </c>
      <c r="F9998" t="s">
        <v>45</v>
      </c>
      <c r="G9998" t="s">
        <v>648</v>
      </c>
      <c r="H9998" s="135" t="s">
        <v>2583</v>
      </c>
      <c r="I9998" t="s">
        <v>1454</v>
      </c>
      <c r="J9998" s="20">
        <v>149</v>
      </c>
      <c r="K9998" s="20" t="s">
        <v>3</v>
      </c>
      <c r="L9998" t="s">
        <v>1464</v>
      </c>
      <c r="M9998" s="20">
        <v>42.72</v>
      </c>
      <c r="N9998" s="20">
        <v>32.78</v>
      </c>
      <c r="AE9998">
        <f t="shared" si="156"/>
        <v>2007</v>
      </c>
    </row>
    <row r="9999" spans="1:31" x14ac:dyDescent="0.25">
      <c r="A9999" s="7">
        <v>9996</v>
      </c>
      <c r="B9999" s="8">
        <v>39377</v>
      </c>
      <c r="C9999" t="s">
        <v>3</v>
      </c>
      <c r="D9999" t="s">
        <v>350</v>
      </c>
      <c r="E9999" t="s">
        <v>9</v>
      </c>
      <c r="F9999" t="s">
        <v>451</v>
      </c>
      <c r="G9999" t="s">
        <v>569</v>
      </c>
      <c r="H9999" s="9" t="s">
        <v>2345</v>
      </c>
      <c r="I9999" t="s">
        <v>1454</v>
      </c>
      <c r="J9999" s="20">
        <v>30</v>
      </c>
      <c r="K9999" s="20" t="s">
        <v>3</v>
      </c>
      <c r="L9999" t="s">
        <v>1464</v>
      </c>
      <c r="M9999" s="20">
        <v>9.4</v>
      </c>
      <c r="N9999" s="20">
        <v>6.6</v>
      </c>
      <c r="AE9999">
        <f t="shared" si="156"/>
        <v>2007</v>
      </c>
    </row>
    <row r="10000" spans="1:31" x14ac:dyDescent="0.25">
      <c r="A10000" s="7">
        <v>9997</v>
      </c>
      <c r="B10000" s="8">
        <v>39378</v>
      </c>
      <c r="C10000" t="s">
        <v>3</v>
      </c>
      <c r="D10000" t="s">
        <v>789</v>
      </c>
      <c r="E10000" t="s">
        <v>9</v>
      </c>
      <c r="F10000" t="s">
        <v>902</v>
      </c>
      <c r="G10000" t="s">
        <v>648</v>
      </c>
      <c r="H10000" s="135" t="s">
        <v>1917</v>
      </c>
      <c r="I10000" t="s">
        <v>1454</v>
      </c>
      <c r="J10000" s="20">
        <v>42</v>
      </c>
      <c r="K10000" s="20" t="s">
        <v>9</v>
      </c>
      <c r="L10000" t="s">
        <v>1464</v>
      </c>
      <c r="M10000" s="20">
        <v>9.24</v>
      </c>
      <c r="N10000" s="20">
        <v>12.76</v>
      </c>
      <c r="AE10000">
        <f t="shared" si="156"/>
        <v>2007</v>
      </c>
    </row>
    <row r="10001" spans="1:31" x14ac:dyDescent="0.25">
      <c r="A10001" s="7">
        <v>9998</v>
      </c>
      <c r="B10001" s="8">
        <v>39378</v>
      </c>
      <c r="C10001" t="s">
        <v>3</v>
      </c>
      <c r="D10001" t="s">
        <v>868</v>
      </c>
      <c r="E10001" t="s">
        <v>9</v>
      </c>
      <c r="F10001" t="s">
        <v>884</v>
      </c>
      <c r="G10001" t="s">
        <v>377</v>
      </c>
      <c r="H10001" s="135" t="s">
        <v>1496</v>
      </c>
      <c r="I10001" t="s">
        <v>1454</v>
      </c>
      <c r="J10001" s="20">
        <v>11</v>
      </c>
      <c r="K10001" s="20" t="s">
        <v>9</v>
      </c>
      <c r="L10001" t="s">
        <v>1464</v>
      </c>
      <c r="M10001" s="20">
        <v>2.42</v>
      </c>
      <c r="N10001" s="20">
        <v>4.08</v>
      </c>
      <c r="AE10001">
        <f t="shared" si="156"/>
        <v>2007</v>
      </c>
    </row>
    <row r="10002" spans="1:31" x14ac:dyDescent="0.25">
      <c r="A10002" s="7">
        <v>9999</v>
      </c>
      <c r="B10002" s="8">
        <v>39378</v>
      </c>
      <c r="C10002" t="s">
        <v>3</v>
      </c>
      <c r="D10002" t="s">
        <v>787</v>
      </c>
      <c r="E10002" t="s">
        <v>9</v>
      </c>
      <c r="F10002" t="s">
        <v>899</v>
      </c>
      <c r="G10002" t="s">
        <v>377</v>
      </c>
      <c r="H10002" s="135" t="s">
        <v>1496</v>
      </c>
      <c r="I10002" t="s">
        <v>1454</v>
      </c>
      <c r="J10002" s="20">
        <v>30</v>
      </c>
      <c r="K10002" s="20" t="s">
        <v>9</v>
      </c>
      <c r="L10002" t="s">
        <v>1464</v>
      </c>
      <c r="M10002" s="20">
        <v>6.6</v>
      </c>
      <c r="N10002" s="20">
        <v>9.4</v>
      </c>
      <c r="AE10002">
        <f t="shared" si="156"/>
        <v>2007</v>
      </c>
    </row>
    <row r="10003" spans="1:31" x14ac:dyDescent="0.25">
      <c r="A10003" s="7">
        <v>10000</v>
      </c>
      <c r="B10003" s="8">
        <v>39378</v>
      </c>
      <c r="C10003" t="s">
        <v>3</v>
      </c>
      <c r="D10003" t="s">
        <v>563</v>
      </c>
      <c r="E10003" t="s">
        <v>9</v>
      </c>
      <c r="F10003" t="s">
        <v>907</v>
      </c>
      <c r="G10003" t="s">
        <v>648</v>
      </c>
      <c r="H10003" s="136" t="s">
        <v>1496</v>
      </c>
      <c r="I10003" t="s">
        <v>1458</v>
      </c>
      <c r="J10003" s="20">
        <v>12</v>
      </c>
      <c r="K10003" s="20" t="s">
        <v>9</v>
      </c>
      <c r="L10003" t="s">
        <v>1464</v>
      </c>
      <c r="M10003" s="20">
        <v>10</v>
      </c>
      <c r="N10003" s="20">
        <v>30</v>
      </c>
      <c r="AE10003">
        <f t="shared" si="156"/>
        <v>2007</v>
      </c>
    </row>
    <row r="10004" spans="1:31" x14ac:dyDescent="0.25">
      <c r="A10004" s="7">
        <v>10001</v>
      </c>
      <c r="B10004" s="8">
        <v>39380</v>
      </c>
      <c r="C10004" t="s">
        <v>3</v>
      </c>
      <c r="D10004" t="s">
        <v>606</v>
      </c>
      <c r="E10004" t="s">
        <v>9</v>
      </c>
      <c r="F10004" t="s">
        <v>597</v>
      </c>
      <c r="G10004" t="s">
        <v>732</v>
      </c>
      <c r="H10004" s="135" t="s">
        <v>2126</v>
      </c>
      <c r="I10004" t="s">
        <v>1454</v>
      </c>
      <c r="J10004" s="20">
        <v>15</v>
      </c>
      <c r="K10004" s="20" t="s">
        <v>1465</v>
      </c>
      <c r="L10004" t="s">
        <v>1466</v>
      </c>
      <c r="M10004" s="20">
        <v>3.75</v>
      </c>
      <c r="N10004" s="20">
        <v>3.75</v>
      </c>
      <c r="AE10004">
        <f t="shared" si="156"/>
        <v>2007</v>
      </c>
    </row>
    <row r="10005" spans="1:31" x14ac:dyDescent="0.25">
      <c r="A10005" s="7">
        <v>10002</v>
      </c>
      <c r="B10005" s="8">
        <v>39380</v>
      </c>
      <c r="C10005" t="s">
        <v>3</v>
      </c>
      <c r="D10005" t="s">
        <v>787</v>
      </c>
      <c r="E10005" t="s">
        <v>9</v>
      </c>
      <c r="F10005" t="s">
        <v>899</v>
      </c>
      <c r="G10005" t="s">
        <v>569</v>
      </c>
      <c r="H10005" s="135" t="s">
        <v>2129</v>
      </c>
      <c r="I10005" t="s">
        <v>1454</v>
      </c>
      <c r="J10005" s="20">
        <v>24</v>
      </c>
      <c r="K10005" s="20" t="s">
        <v>9</v>
      </c>
      <c r="L10005" t="s">
        <v>1464</v>
      </c>
      <c r="M10005" s="20">
        <v>5.28</v>
      </c>
      <c r="N10005" s="20">
        <v>7.72</v>
      </c>
      <c r="AE10005">
        <f t="shared" si="156"/>
        <v>2007</v>
      </c>
    </row>
    <row r="10006" spans="1:31" x14ac:dyDescent="0.25">
      <c r="A10006" s="7">
        <v>10003</v>
      </c>
      <c r="B10006" s="8">
        <v>39380</v>
      </c>
      <c r="C10006" t="s">
        <v>3</v>
      </c>
      <c r="D10006" t="s">
        <v>749</v>
      </c>
      <c r="E10006" t="s">
        <v>9</v>
      </c>
      <c r="F10006" t="s">
        <v>828</v>
      </c>
      <c r="G10006" t="s">
        <v>895</v>
      </c>
      <c r="H10006" s="135" t="s">
        <v>2307</v>
      </c>
      <c r="I10006" t="s">
        <v>1454</v>
      </c>
      <c r="J10006" s="20">
        <v>10</v>
      </c>
      <c r="K10006" s="20" t="s">
        <v>3</v>
      </c>
      <c r="L10006" t="s">
        <v>1464</v>
      </c>
      <c r="M10006" s="20">
        <v>3.8</v>
      </c>
      <c r="N10006" s="20">
        <v>2.2000000000000002</v>
      </c>
      <c r="AE10006">
        <f t="shared" si="156"/>
        <v>2007</v>
      </c>
    </row>
    <row r="10007" spans="1:31" x14ac:dyDescent="0.25">
      <c r="A10007" s="7">
        <v>10004</v>
      </c>
      <c r="B10007" s="8">
        <v>39380</v>
      </c>
      <c r="C10007" t="s">
        <v>3</v>
      </c>
      <c r="D10007" t="s">
        <v>543</v>
      </c>
      <c r="E10007" t="s">
        <v>9</v>
      </c>
      <c r="F10007" t="s">
        <v>597</v>
      </c>
      <c r="G10007" t="s">
        <v>895</v>
      </c>
      <c r="H10007" s="135" t="s">
        <v>2531</v>
      </c>
      <c r="I10007" t="s">
        <v>1454</v>
      </c>
      <c r="J10007" s="20">
        <v>15</v>
      </c>
      <c r="K10007" s="20" t="s">
        <v>9</v>
      </c>
      <c r="L10007" t="s">
        <v>1464</v>
      </c>
      <c r="M10007" s="20">
        <v>3.3</v>
      </c>
      <c r="N10007" s="20">
        <v>5.2</v>
      </c>
      <c r="AE10007">
        <f t="shared" si="156"/>
        <v>2007</v>
      </c>
    </row>
    <row r="10008" spans="1:31" x14ac:dyDescent="0.25">
      <c r="A10008" s="7">
        <v>10005</v>
      </c>
      <c r="B10008" s="8">
        <v>39380</v>
      </c>
      <c r="C10008" t="s">
        <v>3</v>
      </c>
      <c r="D10008" t="s">
        <v>543</v>
      </c>
      <c r="E10008" t="s">
        <v>9</v>
      </c>
      <c r="F10008" t="s">
        <v>597</v>
      </c>
      <c r="G10008" t="s">
        <v>870</v>
      </c>
      <c r="H10008" s="135" t="s">
        <v>2584</v>
      </c>
      <c r="I10008" t="s">
        <v>1454</v>
      </c>
      <c r="J10008" s="20">
        <v>10</v>
      </c>
      <c r="K10008" s="20" t="s">
        <v>9</v>
      </c>
      <c r="L10008" t="s">
        <v>1464</v>
      </c>
      <c r="M10008" s="20">
        <v>2.2000000000000002</v>
      </c>
      <c r="N10008" s="20">
        <v>3.8</v>
      </c>
      <c r="AE10008">
        <f t="shared" si="156"/>
        <v>2007</v>
      </c>
    </row>
    <row r="10009" spans="1:31" x14ac:dyDescent="0.25">
      <c r="A10009" s="7">
        <v>10006</v>
      </c>
      <c r="B10009" s="8">
        <v>39380</v>
      </c>
      <c r="C10009" t="s">
        <v>3</v>
      </c>
      <c r="D10009" t="s">
        <v>543</v>
      </c>
      <c r="E10009" t="s">
        <v>9</v>
      </c>
      <c r="F10009" t="s">
        <v>597</v>
      </c>
      <c r="G10009" t="s">
        <v>895</v>
      </c>
      <c r="H10009" s="135" t="s">
        <v>2585</v>
      </c>
      <c r="I10009" t="s">
        <v>1454</v>
      </c>
      <c r="J10009" s="20">
        <v>32</v>
      </c>
      <c r="K10009" s="20" t="s">
        <v>1465</v>
      </c>
      <c r="L10009" t="s">
        <v>1466</v>
      </c>
      <c r="M10009" s="20">
        <v>8</v>
      </c>
      <c r="N10009" s="20">
        <v>8</v>
      </c>
      <c r="AE10009">
        <f t="shared" si="156"/>
        <v>2007</v>
      </c>
    </row>
    <row r="10010" spans="1:31" x14ac:dyDescent="0.25">
      <c r="A10010" s="7">
        <v>10007</v>
      </c>
      <c r="B10010" s="8">
        <v>39380</v>
      </c>
      <c r="C10010" t="s">
        <v>3</v>
      </c>
      <c r="D10010" t="s">
        <v>621</v>
      </c>
      <c r="E10010" t="s">
        <v>9</v>
      </c>
      <c r="F10010" t="s">
        <v>597</v>
      </c>
      <c r="G10010" t="s">
        <v>648</v>
      </c>
      <c r="H10010" s="135" t="s">
        <v>2021</v>
      </c>
      <c r="I10010" t="s">
        <v>1454</v>
      </c>
      <c r="J10010" s="20">
        <v>2</v>
      </c>
      <c r="K10010" s="20" t="s">
        <v>1465</v>
      </c>
      <c r="L10010" t="s">
        <v>1466</v>
      </c>
      <c r="M10010" s="20">
        <v>0.5</v>
      </c>
      <c r="N10010" s="20">
        <v>0.5</v>
      </c>
      <c r="AE10010">
        <f t="shared" si="156"/>
        <v>2007</v>
      </c>
    </row>
    <row r="10011" spans="1:31" x14ac:dyDescent="0.25">
      <c r="A10011" s="7">
        <v>10008</v>
      </c>
      <c r="B10011" s="8">
        <v>39380</v>
      </c>
      <c r="C10011" t="s">
        <v>3</v>
      </c>
      <c r="D10011" t="s">
        <v>621</v>
      </c>
      <c r="E10011" t="s">
        <v>9</v>
      </c>
      <c r="F10011" t="s">
        <v>899</v>
      </c>
      <c r="G10011" t="s">
        <v>861</v>
      </c>
      <c r="H10011" s="135" t="s">
        <v>1496</v>
      </c>
      <c r="I10011" t="s">
        <v>1454</v>
      </c>
      <c r="J10011" s="20">
        <v>49</v>
      </c>
      <c r="K10011" s="20" t="s">
        <v>3</v>
      </c>
      <c r="L10011" t="s">
        <v>1464</v>
      </c>
      <c r="M10011" s="20">
        <v>14.72</v>
      </c>
      <c r="N10011" s="20">
        <v>10.78</v>
      </c>
      <c r="AE10011">
        <f t="shared" si="156"/>
        <v>2007</v>
      </c>
    </row>
    <row r="10012" spans="1:31" x14ac:dyDescent="0.25">
      <c r="A10012" s="7">
        <v>10009</v>
      </c>
      <c r="B10012" s="8">
        <v>39381</v>
      </c>
      <c r="C10012" t="s">
        <v>3</v>
      </c>
      <c r="D10012" t="s">
        <v>31</v>
      </c>
      <c r="E10012" t="s">
        <v>9</v>
      </c>
      <c r="F10012" t="s">
        <v>247</v>
      </c>
      <c r="G10012" t="s">
        <v>870</v>
      </c>
      <c r="H10012" s="135" t="s">
        <v>1496</v>
      </c>
      <c r="I10012" t="s">
        <v>1454</v>
      </c>
      <c r="J10012" s="20">
        <v>84</v>
      </c>
      <c r="K10012" s="20" t="s">
        <v>9</v>
      </c>
      <c r="L10012" t="s">
        <v>1463</v>
      </c>
      <c r="M10012" s="20">
        <v>20.16</v>
      </c>
      <c r="N10012" s="20">
        <v>22.84</v>
      </c>
      <c r="AE10012">
        <f t="shared" si="156"/>
        <v>2007</v>
      </c>
    </row>
    <row r="10013" spans="1:31" x14ac:dyDescent="0.25">
      <c r="A10013" s="7">
        <v>10010</v>
      </c>
      <c r="B10013" s="8">
        <v>39381</v>
      </c>
      <c r="C10013" t="s">
        <v>3</v>
      </c>
      <c r="D10013" t="s">
        <v>119</v>
      </c>
      <c r="E10013" t="s">
        <v>9</v>
      </c>
      <c r="F10013" t="s">
        <v>902</v>
      </c>
      <c r="G10013" t="s">
        <v>648</v>
      </c>
      <c r="H10013" s="135" t="s">
        <v>1810</v>
      </c>
      <c r="I10013" t="s">
        <v>1454</v>
      </c>
      <c r="J10013" s="20">
        <v>50</v>
      </c>
      <c r="K10013" s="20" t="s">
        <v>3</v>
      </c>
      <c r="L10013" t="s">
        <v>1464</v>
      </c>
      <c r="M10013" s="20">
        <v>15</v>
      </c>
      <c r="N10013" s="20">
        <v>11</v>
      </c>
      <c r="AE10013">
        <f t="shared" si="156"/>
        <v>2007</v>
      </c>
    </row>
    <row r="10014" spans="1:31" x14ac:dyDescent="0.25">
      <c r="A10014" s="7">
        <v>10011</v>
      </c>
      <c r="B10014" s="8">
        <v>39382</v>
      </c>
      <c r="C10014" t="s">
        <v>3</v>
      </c>
      <c r="D10014" t="s">
        <v>823</v>
      </c>
      <c r="E10014" t="s">
        <v>9</v>
      </c>
      <c r="F10014" t="s">
        <v>852</v>
      </c>
      <c r="G10014" t="s">
        <v>732</v>
      </c>
      <c r="H10014" s="135" t="s">
        <v>2191</v>
      </c>
      <c r="I10014" t="s">
        <v>1454</v>
      </c>
      <c r="J10014" s="20">
        <v>40</v>
      </c>
      <c r="K10014" s="20" t="s">
        <v>9</v>
      </c>
      <c r="L10014" t="s">
        <v>1464</v>
      </c>
      <c r="M10014" s="20">
        <v>8.8000000000000007</v>
      </c>
      <c r="N10014" s="20">
        <v>12.2</v>
      </c>
      <c r="AE10014">
        <f t="shared" si="156"/>
        <v>2007</v>
      </c>
    </row>
    <row r="10015" spans="1:31" x14ac:dyDescent="0.25">
      <c r="A10015" s="7">
        <v>10012</v>
      </c>
      <c r="B10015" s="8">
        <v>39382</v>
      </c>
      <c r="C10015" t="s">
        <v>3</v>
      </c>
      <c r="D10015" t="s">
        <v>816</v>
      </c>
      <c r="E10015" t="s">
        <v>9</v>
      </c>
      <c r="F10015" t="s">
        <v>787</v>
      </c>
      <c r="G10015" t="s">
        <v>714</v>
      </c>
      <c r="H10015" s="135" t="s">
        <v>2060</v>
      </c>
      <c r="I10015" t="s">
        <v>1455</v>
      </c>
      <c r="J10015" s="20">
        <v>50</v>
      </c>
      <c r="K10015" s="20" t="s">
        <v>3</v>
      </c>
      <c r="L10015" t="s">
        <v>1464</v>
      </c>
      <c r="M10015" s="20">
        <v>7.5</v>
      </c>
      <c r="N10015" s="20">
        <v>5.5</v>
      </c>
      <c r="AE10015">
        <f t="shared" si="156"/>
        <v>2007</v>
      </c>
    </row>
    <row r="10016" spans="1:31" x14ac:dyDescent="0.25">
      <c r="A10016" s="7">
        <v>10013</v>
      </c>
      <c r="B10016" s="8">
        <v>39382</v>
      </c>
      <c r="C10016" t="s">
        <v>3</v>
      </c>
      <c r="D10016" t="s">
        <v>787</v>
      </c>
      <c r="E10016" t="s">
        <v>9</v>
      </c>
      <c r="F10016" t="s">
        <v>805</v>
      </c>
      <c r="G10016" t="s">
        <v>714</v>
      </c>
      <c r="H10016" s="135" t="s">
        <v>2060</v>
      </c>
      <c r="I10016" t="s">
        <v>1454</v>
      </c>
      <c r="J10016" s="20">
        <v>40</v>
      </c>
      <c r="K10016" s="20" t="s">
        <v>9</v>
      </c>
      <c r="L10016" t="s">
        <v>1464</v>
      </c>
      <c r="M10016" s="20">
        <v>8.8000000000000007</v>
      </c>
      <c r="N10016" s="20">
        <v>12.2</v>
      </c>
      <c r="AE10016">
        <f t="shared" si="156"/>
        <v>2007</v>
      </c>
    </row>
    <row r="10017" spans="1:31" x14ac:dyDescent="0.25">
      <c r="A10017" s="7">
        <v>10014</v>
      </c>
      <c r="B10017" s="8">
        <v>39382</v>
      </c>
      <c r="C10017" t="s">
        <v>3</v>
      </c>
      <c r="D10017" t="s">
        <v>277</v>
      </c>
      <c r="E10017" t="s">
        <v>9</v>
      </c>
      <c r="F10017" t="s">
        <v>869</v>
      </c>
      <c r="G10017" t="s">
        <v>895</v>
      </c>
      <c r="H10017" s="135" t="s">
        <v>1496</v>
      </c>
      <c r="I10017" t="s">
        <v>1454</v>
      </c>
      <c r="J10017" s="20">
        <v>36</v>
      </c>
      <c r="K10017" s="20" t="s">
        <v>1465</v>
      </c>
      <c r="L10017" t="s">
        <v>1466</v>
      </c>
      <c r="M10017" s="20">
        <v>9</v>
      </c>
      <c r="N10017" s="20">
        <v>9</v>
      </c>
      <c r="AE10017">
        <f t="shared" si="156"/>
        <v>2007</v>
      </c>
    </row>
    <row r="10018" spans="1:31" x14ac:dyDescent="0.25">
      <c r="A10018" s="7">
        <v>10015</v>
      </c>
      <c r="B10018" s="8">
        <v>39382</v>
      </c>
      <c r="C10018" t="s">
        <v>3</v>
      </c>
      <c r="D10018" t="s">
        <v>621</v>
      </c>
      <c r="E10018" t="s">
        <v>9</v>
      </c>
      <c r="F10018" t="s">
        <v>727</v>
      </c>
      <c r="G10018" t="s">
        <v>714</v>
      </c>
      <c r="H10018" s="136" t="s">
        <v>2147</v>
      </c>
      <c r="I10018" t="s">
        <v>1454</v>
      </c>
      <c r="J10018" s="20">
        <v>7</v>
      </c>
      <c r="K10018" s="20" t="s">
        <v>1465</v>
      </c>
      <c r="L10018" t="s">
        <v>1466</v>
      </c>
      <c r="M10018" s="20">
        <v>1.75</v>
      </c>
      <c r="N10018" s="20">
        <v>1.75</v>
      </c>
      <c r="AE10018">
        <f t="shared" si="156"/>
        <v>2007</v>
      </c>
    </row>
    <row r="10019" spans="1:31" x14ac:dyDescent="0.25">
      <c r="A10019" s="7">
        <v>10016</v>
      </c>
      <c r="B10019" s="8">
        <v>39382</v>
      </c>
      <c r="C10019" t="s">
        <v>3</v>
      </c>
      <c r="D10019" t="s">
        <v>183</v>
      </c>
      <c r="E10019" t="s">
        <v>9</v>
      </c>
      <c r="F10019" t="s">
        <v>868</v>
      </c>
      <c r="G10019" t="s">
        <v>648</v>
      </c>
      <c r="H10019" s="9" t="s">
        <v>1797</v>
      </c>
      <c r="I10019" t="s">
        <v>1454</v>
      </c>
      <c r="J10019" s="20">
        <v>37</v>
      </c>
      <c r="K10019" s="20" t="s">
        <v>1465</v>
      </c>
      <c r="L10019" t="s">
        <v>1466</v>
      </c>
      <c r="M10019" s="20">
        <v>9.25</v>
      </c>
      <c r="N10019" s="20">
        <v>9.25</v>
      </c>
      <c r="AE10019">
        <f t="shared" si="156"/>
        <v>2007</v>
      </c>
    </row>
    <row r="10020" spans="1:31" x14ac:dyDescent="0.25">
      <c r="A10020" s="7">
        <v>10017</v>
      </c>
      <c r="B10020" s="8">
        <v>39383</v>
      </c>
      <c r="C10020" t="s">
        <v>3</v>
      </c>
      <c r="D10020" t="s">
        <v>756</v>
      </c>
      <c r="E10020" t="s">
        <v>9</v>
      </c>
      <c r="F10020" t="s">
        <v>901</v>
      </c>
      <c r="G10020" t="s">
        <v>569</v>
      </c>
      <c r="H10020" s="136" t="s">
        <v>1748</v>
      </c>
      <c r="I10020" t="s">
        <v>1454</v>
      </c>
      <c r="J10020" s="20">
        <v>50</v>
      </c>
      <c r="K10020" s="20" t="s">
        <v>9</v>
      </c>
      <c r="L10020" t="s">
        <v>1464</v>
      </c>
      <c r="M10020" s="20">
        <v>11</v>
      </c>
      <c r="N10020" s="20">
        <v>15</v>
      </c>
      <c r="AE10020">
        <f t="shared" si="156"/>
        <v>2007</v>
      </c>
    </row>
    <row r="10021" spans="1:31" x14ac:dyDescent="0.25">
      <c r="A10021" s="7">
        <v>10018</v>
      </c>
      <c r="B10021" s="8">
        <v>39383</v>
      </c>
      <c r="C10021" t="s">
        <v>3</v>
      </c>
      <c r="D10021" t="s">
        <v>557</v>
      </c>
      <c r="E10021" t="s">
        <v>9</v>
      </c>
      <c r="F10021" t="s">
        <v>727</v>
      </c>
      <c r="G10021" t="s">
        <v>895</v>
      </c>
      <c r="H10021" s="135" t="s">
        <v>2538</v>
      </c>
      <c r="I10021" t="s">
        <v>1454</v>
      </c>
      <c r="J10021" s="20">
        <v>38</v>
      </c>
      <c r="K10021" s="20" t="s">
        <v>3</v>
      </c>
      <c r="L10021" t="s">
        <v>1464</v>
      </c>
      <c r="M10021" s="20">
        <v>11.64</v>
      </c>
      <c r="N10021" s="20">
        <v>8.36</v>
      </c>
      <c r="AE10021">
        <f t="shared" si="156"/>
        <v>2007</v>
      </c>
    </row>
    <row r="10022" spans="1:31" x14ac:dyDescent="0.25">
      <c r="A10022" s="7">
        <v>10019</v>
      </c>
      <c r="B10022" s="8">
        <v>39383</v>
      </c>
      <c r="C10022" t="s">
        <v>3</v>
      </c>
      <c r="D10022" t="s">
        <v>546</v>
      </c>
      <c r="E10022" t="s">
        <v>9</v>
      </c>
      <c r="F10022" t="s">
        <v>687</v>
      </c>
      <c r="G10022" t="s">
        <v>895</v>
      </c>
      <c r="H10022" s="135" t="s">
        <v>2564</v>
      </c>
      <c r="I10022" t="s">
        <v>1454</v>
      </c>
      <c r="J10022" s="20">
        <v>58</v>
      </c>
      <c r="K10022" s="20" t="s">
        <v>3</v>
      </c>
      <c r="L10022" t="s">
        <v>1464</v>
      </c>
      <c r="M10022" s="20">
        <v>17.239999999999998</v>
      </c>
      <c r="N10022" s="20">
        <v>12.76</v>
      </c>
      <c r="AE10022">
        <f t="shared" si="156"/>
        <v>2007</v>
      </c>
    </row>
    <row r="10023" spans="1:31" x14ac:dyDescent="0.25">
      <c r="A10023" s="7">
        <v>10020</v>
      </c>
      <c r="B10023" s="8">
        <v>39383</v>
      </c>
      <c r="C10023" t="s">
        <v>3</v>
      </c>
      <c r="D10023" t="s">
        <v>557</v>
      </c>
      <c r="E10023" t="s">
        <v>9</v>
      </c>
      <c r="F10023" t="s">
        <v>727</v>
      </c>
      <c r="G10023" t="s">
        <v>648</v>
      </c>
      <c r="H10023" s="135" t="s">
        <v>2377</v>
      </c>
      <c r="I10023" t="s">
        <v>1454</v>
      </c>
      <c r="J10023" s="20">
        <v>39</v>
      </c>
      <c r="K10023" s="20" t="s">
        <v>3</v>
      </c>
      <c r="L10023" t="s">
        <v>1464</v>
      </c>
      <c r="M10023" s="20">
        <v>11.92</v>
      </c>
      <c r="N10023" s="20">
        <v>8.58</v>
      </c>
      <c r="AE10023">
        <f t="shared" si="156"/>
        <v>2007</v>
      </c>
    </row>
    <row r="10024" spans="1:31" x14ac:dyDescent="0.25">
      <c r="A10024" s="7">
        <v>10021</v>
      </c>
      <c r="B10024" s="8">
        <v>39383</v>
      </c>
      <c r="C10024" t="s">
        <v>3</v>
      </c>
      <c r="D10024" t="s">
        <v>858</v>
      </c>
      <c r="E10024" t="s">
        <v>9</v>
      </c>
      <c r="F10024" t="s">
        <v>878</v>
      </c>
      <c r="G10024" t="s">
        <v>648</v>
      </c>
      <c r="H10024" s="135" t="s">
        <v>2318</v>
      </c>
      <c r="I10024" t="s">
        <v>1454</v>
      </c>
      <c r="J10024" s="20">
        <v>48</v>
      </c>
      <c r="K10024" s="20" t="s">
        <v>9</v>
      </c>
      <c r="L10024" t="s">
        <v>1463</v>
      </c>
      <c r="M10024" s="20">
        <v>11.52</v>
      </c>
      <c r="N10024" s="20">
        <v>13.48</v>
      </c>
      <c r="AE10024">
        <f t="shared" si="156"/>
        <v>2007</v>
      </c>
    </row>
    <row r="10025" spans="1:31" x14ac:dyDescent="0.25">
      <c r="A10025" s="7">
        <v>10022</v>
      </c>
      <c r="B10025" s="8">
        <v>39384</v>
      </c>
      <c r="C10025" t="s">
        <v>3</v>
      </c>
      <c r="D10025" t="s">
        <v>830</v>
      </c>
      <c r="E10025" t="s">
        <v>9</v>
      </c>
      <c r="F10025" t="s">
        <v>766</v>
      </c>
      <c r="G10025" t="s">
        <v>714</v>
      </c>
      <c r="H10025" s="135" t="s">
        <v>1998</v>
      </c>
      <c r="I10025" t="s">
        <v>1457</v>
      </c>
      <c r="J10025" s="20">
        <v>10</v>
      </c>
      <c r="K10025" s="20" t="s">
        <v>9</v>
      </c>
      <c r="L10025" t="s">
        <v>1464</v>
      </c>
      <c r="M10025" s="20">
        <v>1.1000000000000001</v>
      </c>
      <c r="N10025" s="20">
        <v>1.9</v>
      </c>
      <c r="O10025" t="s">
        <v>3</v>
      </c>
      <c r="P10025" s="13" t="s">
        <v>47</v>
      </c>
      <c r="Q10025" t="s">
        <v>9</v>
      </c>
      <c r="R10025" t="s">
        <v>546</v>
      </c>
      <c r="S10025" t="s">
        <v>1465</v>
      </c>
      <c r="U10025" t="s">
        <v>1465</v>
      </c>
      <c r="W10025" t="s">
        <v>1465</v>
      </c>
      <c r="Y10025" t="s">
        <v>1465</v>
      </c>
      <c r="AA10025" t="s">
        <v>1465</v>
      </c>
      <c r="AC10025" t="s">
        <v>1465</v>
      </c>
      <c r="AE10025">
        <f t="shared" si="156"/>
        <v>2007</v>
      </c>
    </row>
    <row r="10026" spans="1:31" x14ac:dyDescent="0.25">
      <c r="A10026" s="7">
        <v>10023</v>
      </c>
      <c r="B10026" s="8">
        <v>39384</v>
      </c>
      <c r="C10026" t="s">
        <v>3</v>
      </c>
      <c r="D10026" t="s">
        <v>787</v>
      </c>
      <c r="E10026" t="s">
        <v>9</v>
      </c>
      <c r="F10026" t="s">
        <v>268</v>
      </c>
      <c r="G10026" t="s">
        <v>861</v>
      </c>
      <c r="H10026" s="9" t="s">
        <v>2457</v>
      </c>
      <c r="I10026" t="s">
        <v>1454</v>
      </c>
      <c r="J10026" s="20">
        <v>43</v>
      </c>
      <c r="K10026" s="20" t="s">
        <v>9</v>
      </c>
      <c r="L10026" t="s">
        <v>1464</v>
      </c>
      <c r="M10026" s="20">
        <v>9.4600000000000009</v>
      </c>
      <c r="N10026" s="20">
        <v>13.04</v>
      </c>
      <c r="AE10026">
        <f t="shared" si="156"/>
        <v>2007</v>
      </c>
    </row>
    <row r="10027" spans="1:31" x14ac:dyDescent="0.25">
      <c r="A10027" s="7">
        <v>10024</v>
      </c>
      <c r="B10027" s="8">
        <v>39385</v>
      </c>
      <c r="C10027" t="s">
        <v>3</v>
      </c>
      <c r="D10027" t="s">
        <v>763</v>
      </c>
      <c r="E10027" t="s">
        <v>9</v>
      </c>
      <c r="F10027" t="s">
        <v>876</v>
      </c>
      <c r="G10027" t="s">
        <v>24</v>
      </c>
      <c r="H10027" s="135" t="s">
        <v>1497</v>
      </c>
      <c r="I10027" t="s">
        <v>1454</v>
      </c>
      <c r="J10027" s="20">
        <v>8</v>
      </c>
      <c r="K10027" s="20" t="s">
        <v>1465</v>
      </c>
      <c r="L10027" t="s">
        <v>1466</v>
      </c>
      <c r="M10027" s="20">
        <v>2</v>
      </c>
      <c r="N10027" s="20">
        <v>2</v>
      </c>
      <c r="AE10027">
        <f t="shared" si="156"/>
        <v>2007</v>
      </c>
    </row>
    <row r="10028" spans="1:31" x14ac:dyDescent="0.25">
      <c r="A10028" s="7">
        <v>10025</v>
      </c>
      <c r="B10028" s="8">
        <v>39385</v>
      </c>
      <c r="C10028" t="s">
        <v>3</v>
      </c>
      <c r="D10028" t="s">
        <v>395</v>
      </c>
      <c r="E10028" t="s">
        <v>9</v>
      </c>
      <c r="F10028" t="s">
        <v>655</v>
      </c>
      <c r="G10028" t="s">
        <v>377</v>
      </c>
      <c r="H10028" s="9" t="s">
        <v>2407</v>
      </c>
      <c r="I10028" t="s">
        <v>1454</v>
      </c>
      <c r="J10028" s="20">
        <v>10</v>
      </c>
      <c r="K10028" s="20" t="s">
        <v>3</v>
      </c>
      <c r="L10028" t="s">
        <v>1463</v>
      </c>
      <c r="M10028" s="20">
        <v>3.6</v>
      </c>
      <c r="N10028" s="20">
        <v>2.4</v>
      </c>
      <c r="AE10028">
        <f t="shared" si="156"/>
        <v>2007</v>
      </c>
    </row>
    <row r="10029" spans="1:31" x14ac:dyDescent="0.25">
      <c r="A10029" s="7">
        <v>10026</v>
      </c>
      <c r="B10029" s="8">
        <v>39385</v>
      </c>
      <c r="C10029" t="s">
        <v>3</v>
      </c>
      <c r="D10029" t="s">
        <v>787</v>
      </c>
      <c r="E10029" t="s">
        <v>9</v>
      </c>
      <c r="F10029" t="s">
        <v>823</v>
      </c>
      <c r="G10029" t="s">
        <v>732</v>
      </c>
      <c r="H10029" s="135" t="s">
        <v>1496</v>
      </c>
      <c r="I10029" t="s">
        <v>1455</v>
      </c>
      <c r="J10029" s="20">
        <v>18</v>
      </c>
      <c r="K10029" s="20" t="s">
        <v>9</v>
      </c>
      <c r="L10029" t="s">
        <v>1464</v>
      </c>
      <c r="M10029" s="20">
        <v>1.98</v>
      </c>
      <c r="N10029" s="20">
        <v>3.02</v>
      </c>
      <c r="AE10029">
        <f t="shared" si="156"/>
        <v>2007</v>
      </c>
    </row>
    <row r="10030" spans="1:31" x14ac:dyDescent="0.25">
      <c r="A10030" s="7">
        <v>10027</v>
      </c>
      <c r="B10030" s="8">
        <v>39386</v>
      </c>
      <c r="C10030" t="s">
        <v>3</v>
      </c>
      <c r="D10030" t="s">
        <v>298</v>
      </c>
      <c r="E10030" t="s">
        <v>9</v>
      </c>
      <c r="F10030" t="s">
        <v>678</v>
      </c>
      <c r="G10030" t="s">
        <v>569</v>
      </c>
      <c r="H10030" s="135" t="s">
        <v>1674</v>
      </c>
      <c r="I10030" t="s">
        <v>1455</v>
      </c>
      <c r="J10030" s="20">
        <v>14</v>
      </c>
      <c r="K10030" s="20" t="s">
        <v>9</v>
      </c>
      <c r="L10030" t="s">
        <v>1463</v>
      </c>
      <c r="M10030" s="20">
        <v>1.68</v>
      </c>
      <c r="N10030" s="20">
        <v>2.3200000000000003</v>
      </c>
      <c r="AE10030">
        <f t="shared" si="156"/>
        <v>2007</v>
      </c>
    </row>
    <row r="10031" spans="1:31" x14ac:dyDescent="0.25">
      <c r="A10031" s="7">
        <v>10028</v>
      </c>
      <c r="B10031" s="8">
        <v>39386</v>
      </c>
      <c r="C10031" t="s">
        <v>3</v>
      </c>
      <c r="D10031" t="s">
        <v>442</v>
      </c>
      <c r="E10031" t="s">
        <v>9</v>
      </c>
      <c r="F10031" t="s">
        <v>427</v>
      </c>
      <c r="G10031" t="s">
        <v>648</v>
      </c>
      <c r="H10031" s="135" t="s">
        <v>2021</v>
      </c>
      <c r="I10031" t="s">
        <v>1454</v>
      </c>
      <c r="J10031" s="20">
        <v>17</v>
      </c>
      <c r="K10031" s="20" t="s">
        <v>9</v>
      </c>
      <c r="L10031" t="s">
        <v>1464</v>
      </c>
      <c r="M10031" s="20">
        <v>3.74</v>
      </c>
      <c r="N10031" s="20">
        <v>5.76</v>
      </c>
      <c r="AE10031">
        <f t="shared" si="156"/>
        <v>2007</v>
      </c>
    </row>
    <row r="10032" spans="1:31" x14ac:dyDescent="0.25">
      <c r="A10032" s="7">
        <v>10029</v>
      </c>
      <c r="B10032" s="8">
        <v>39387</v>
      </c>
      <c r="C10032" t="s">
        <v>3</v>
      </c>
      <c r="D10032" t="s">
        <v>729</v>
      </c>
      <c r="E10032" t="s">
        <v>9</v>
      </c>
      <c r="F10032" t="s">
        <v>118</v>
      </c>
      <c r="G10032" t="s">
        <v>14</v>
      </c>
      <c r="H10032" s="135" t="s">
        <v>1496</v>
      </c>
      <c r="I10032" t="s">
        <v>1454</v>
      </c>
      <c r="J10032" s="20">
        <v>14</v>
      </c>
      <c r="K10032" s="20" t="s">
        <v>1465</v>
      </c>
      <c r="L10032" t="s">
        <v>1466</v>
      </c>
      <c r="M10032" s="20">
        <v>3.5</v>
      </c>
      <c r="N10032" s="20">
        <v>3.5</v>
      </c>
      <c r="AE10032">
        <f t="shared" si="156"/>
        <v>2007</v>
      </c>
    </row>
    <row r="10033" spans="1:31" x14ac:dyDescent="0.25">
      <c r="A10033" s="7">
        <v>10030</v>
      </c>
      <c r="B10033" s="8">
        <v>39387</v>
      </c>
      <c r="C10033" t="s">
        <v>3</v>
      </c>
      <c r="D10033" t="s">
        <v>729</v>
      </c>
      <c r="E10033" t="s">
        <v>9</v>
      </c>
      <c r="F10033" t="s">
        <v>414</v>
      </c>
      <c r="G10033" t="s">
        <v>870</v>
      </c>
      <c r="H10033" s="135" t="s">
        <v>1496</v>
      </c>
      <c r="I10033" t="s">
        <v>1454</v>
      </c>
      <c r="J10033" s="20">
        <v>7</v>
      </c>
      <c r="K10033" s="20" t="s">
        <v>3</v>
      </c>
      <c r="L10033" t="s">
        <v>1464</v>
      </c>
      <c r="M10033" s="20">
        <v>2.96</v>
      </c>
      <c r="N10033" s="20">
        <v>1.54</v>
      </c>
      <c r="AE10033">
        <f t="shared" si="156"/>
        <v>2007</v>
      </c>
    </row>
    <row r="10034" spans="1:31" x14ac:dyDescent="0.25">
      <c r="A10034" s="7">
        <v>10031</v>
      </c>
      <c r="B10034" s="8">
        <v>39387</v>
      </c>
      <c r="C10034" t="s">
        <v>3</v>
      </c>
      <c r="D10034" t="s">
        <v>729</v>
      </c>
      <c r="E10034" t="s">
        <v>9</v>
      </c>
      <c r="F10034" t="s">
        <v>687</v>
      </c>
      <c r="G10034" t="s">
        <v>895</v>
      </c>
      <c r="H10034" s="135" t="s">
        <v>2586</v>
      </c>
      <c r="I10034" t="s">
        <v>1454</v>
      </c>
      <c r="J10034" s="20">
        <v>50</v>
      </c>
      <c r="K10034" s="20" t="s">
        <v>9</v>
      </c>
      <c r="L10034" t="s">
        <v>1464</v>
      </c>
      <c r="M10034" s="20">
        <v>11</v>
      </c>
      <c r="N10034" s="20">
        <v>15</v>
      </c>
      <c r="AE10034">
        <f t="shared" si="156"/>
        <v>2007</v>
      </c>
    </row>
    <row r="10035" spans="1:31" x14ac:dyDescent="0.25">
      <c r="A10035" s="7">
        <v>10032</v>
      </c>
      <c r="B10035" s="8">
        <v>39387</v>
      </c>
      <c r="C10035" t="s">
        <v>3</v>
      </c>
      <c r="D10035" t="s">
        <v>858</v>
      </c>
      <c r="E10035" t="s">
        <v>9</v>
      </c>
      <c r="F10035" t="s">
        <v>154</v>
      </c>
      <c r="G10035" t="s">
        <v>648</v>
      </c>
      <c r="H10035" s="135" t="s">
        <v>1790</v>
      </c>
      <c r="I10035" t="s">
        <v>1455</v>
      </c>
      <c r="J10035" s="20">
        <v>25</v>
      </c>
      <c r="K10035" s="20" t="s">
        <v>3</v>
      </c>
      <c r="L10035" t="s">
        <v>1463</v>
      </c>
      <c r="M10035" s="20">
        <v>3.75</v>
      </c>
      <c r="N10035" s="20">
        <v>3</v>
      </c>
      <c r="AE10035">
        <f t="shared" si="156"/>
        <v>2007</v>
      </c>
    </row>
    <row r="10036" spans="1:31" x14ac:dyDescent="0.25">
      <c r="A10036" s="7">
        <v>10033</v>
      </c>
      <c r="B10036" s="8">
        <v>39387</v>
      </c>
      <c r="C10036" t="s">
        <v>3</v>
      </c>
      <c r="D10036" t="s">
        <v>677</v>
      </c>
      <c r="E10036" t="s">
        <v>9</v>
      </c>
      <c r="F10036" t="s">
        <v>765</v>
      </c>
      <c r="G10036" t="s">
        <v>648</v>
      </c>
      <c r="H10036" s="136" t="s">
        <v>1496</v>
      </c>
      <c r="I10036" t="s">
        <v>1454</v>
      </c>
      <c r="J10036" s="20">
        <v>32</v>
      </c>
      <c r="K10036" s="20" t="s">
        <v>9</v>
      </c>
      <c r="L10036" t="s">
        <v>1464</v>
      </c>
      <c r="M10036" s="20">
        <v>7.04</v>
      </c>
      <c r="N10036" s="20">
        <v>9.9600000000000009</v>
      </c>
      <c r="AE10036">
        <f t="shared" si="156"/>
        <v>2007</v>
      </c>
    </row>
    <row r="10037" spans="1:31" x14ac:dyDescent="0.25">
      <c r="A10037" s="7">
        <v>10034</v>
      </c>
      <c r="B10037" s="8">
        <v>39387</v>
      </c>
      <c r="C10037" t="s">
        <v>3</v>
      </c>
      <c r="D10037" t="s">
        <v>154</v>
      </c>
      <c r="E10037" t="s">
        <v>9</v>
      </c>
      <c r="F10037" t="s">
        <v>828</v>
      </c>
      <c r="G10037" t="s">
        <v>861</v>
      </c>
      <c r="H10037" s="135" t="s">
        <v>1496</v>
      </c>
      <c r="I10037" t="s">
        <v>1454</v>
      </c>
      <c r="J10037" s="20">
        <v>22</v>
      </c>
      <c r="K10037" s="20" t="s">
        <v>3</v>
      </c>
      <c r="L10037" t="s">
        <v>1464</v>
      </c>
      <c r="M10037" s="20">
        <v>7.16</v>
      </c>
      <c r="N10037" s="20">
        <v>4.84</v>
      </c>
      <c r="AE10037">
        <f t="shared" si="156"/>
        <v>2007</v>
      </c>
    </row>
    <row r="10038" spans="1:31" x14ac:dyDescent="0.25">
      <c r="A10038" s="7">
        <v>10035</v>
      </c>
      <c r="B10038" s="8">
        <v>39388</v>
      </c>
      <c r="C10038" t="s">
        <v>3</v>
      </c>
      <c r="D10038" t="s">
        <v>830</v>
      </c>
      <c r="E10038" t="s">
        <v>9</v>
      </c>
      <c r="F10038" t="s">
        <v>899</v>
      </c>
      <c r="G10038" t="s">
        <v>732</v>
      </c>
      <c r="H10038" s="135" t="s">
        <v>1496</v>
      </c>
      <c r="I10038" t="s">
        <v>1454</v>
      </c>
      <c r="J10038" s="20">
        <v>12</v>
      </c>
      <c r="K10038" s="20" t="s">
        <v>9</v>
      </c>
      <c r="L10038" t="s">
        <v>1463</v>
      </c>
      <c r="M10038" s="20">
        <v>2.88</v>
      </c>
      <c r="N10038" s="20">
        <v>4.12</v>
      </c>
      <c r="AE10038">
        <f t="shared" si="156"/>
        <v>2007</v>
      </c>
    </row>
    <row r="10039" spans="1:31" x14ac:dyDescent="0.25">
      <c r="A10039" s="7">
        <v>10036</v>
      </c>
      <c r="B10039" s="8">
        <v>39388</v>
      </c>
      <c r="C10039" t="s">
        <v>3</v>
      </c>
      <c r="D10039" t="s">
        <v>830</v>
      </c>
      <c r="E10039" t="s">
        <v>9</v>
      </c>
      <c r="F10039" t="s">
        <v>899</v>
      </c>
      <c r="G10039" t="s">
        <v>732</v>
      </c>
      <c r="H10039" s="135" t="s">
        <v>1496</v>
      </c>
      <c r="I10039" t="s">
        <v>1454</v>
      </c>
      <c r="J10039" s="20">
        <v>15</v>
      </c>
      <c r="K10039" s="20" t="s">
        <v>3</v>
      </c>
      <c r="L10039" t="s">
        <v>1464</v>
      </c>
      <c r="M10039" s="20">
        <v>5.2</v>
      </c>
      <c r="N10039" s="20">
        <v>3.3</v>
      </c>
      <c r="AE10039">
        <f t="shared" si="156"/>
        <v>2007</v>
      </c>
    </row>
    <row r="10040" spans="1:31" x14ac:dyDescent="0.25">
      <c r="A10040" s="7">
        <v>10037</v>
      </c>
      <c r="B10040" s="8">
        <v>39389</v>
      </c>
      <c r="C10040" t="s">
        <v>3</v>
      </c>
      <c r="D10040" t="s">
        <v>442</v>
      </c>
      <c r="E10040" t="s">
        <v>9</v>
      </c>
      <c r="F10040" t="s">
        <v>123</v>
      </c>
      <c r="G10040" t="s">
        <v>732</v>
      </c>
      <c r="H10040" s="135" t="s">
        <v>2348</v>
      </c>
      <c r="I10040" t="s">
        <v>1455</v>
      </c>
      <c r="J10040" s="20">
        <v>19</v>
      </c>
      <c r="K10040" s="20" t="s">
        <v>1465</v>
      </c>
      <c r="L10040" t="s">
        <v>1466</v>
      </c>
      <c r="M10040" s="20">
        <v>2.375</v>
      </c>
      <c r="N10040" s="20">
        <v>2.375</v>
      </c>
      <c r="AE10040">
        <f t="shared" si="156"/>
        <v>2007</v>
      </c>
    </row>
    <row r="10041" spans="1:31" x14ac:dyDescent="0.25">
      <c r="A10041" s="7">
        <v>10038</v>
      </c>
      <c r="B10041" s="8">
        <v>39389</v>
      </c>
      <c r="C10041" t="s">
        <v>3</v>
      </c>
      <c r="D10041" t="s">
        <v>756</v>
      </c>
      <c r="E10041" t="s">
        <v>9</v>
      </c>
      <c r="F10041" t="s">
        <v>395</v>
      </c>
      <c r="G10041" t="s">
        <v>870</v>
      </c>
      <c r="H10041" s="9" t="s">
        <v>2494</v>
      </c>
      <c r="I10041" t="s">
        <v>1454</v>
      </c>
      <c r="J10041" s="20">
        <v>32</v>
      </c>
      <c r="K10041" s="20" t="s">
        <v>9</v>
      </c>
      <c r="L10041" t="s">
        <v>1463</v>
      </c>
      <c r="M10041" s="20">
        <v>7.68</v>
      </c>
      <c r="N10041" s="20">
        <v>9.32</v>
      </c>
      <c r="AE10041">
        <f t="shared" si="156"/>
        <v>2007</v>
      </c>
    </row>
    <row r="10042" spans="1:31" x14ac:dyDescent="0.25">
      <c r="A10042" s="7">
        <v>10039</v>
      </c>
      <c r="B10042" s="8">
        <v>39389</v>
      </c>
      <c r="C10042" t="s">
        <v>3</v>
      </c>
      <c r="D10042" t="s">
        <v>521</v>
      </c>
      <c r="E10042" t="s">
        <v>9</v>
      </c>
      <c r="F10042" t="s">
        <v>427</v>
      </c>
      <c r="G10042" t="s">
        <v>648</v>
      </c>
      <c r="H10042" s="135" t="s">
        <v>2587</v>
      </c>
      <c r="I10042" t="s">
        <v>1455</v>
      </c>
      <c r="J10042" s="20">
        <v>10</v>
      </c>
      <c r="K10042" s="20" t="s">
        <v>9</v>
      </c>
      <c r="L10042" t="s">
        <v>1464</v>
      </c>
      <c r="M10042" s="20">
        <v>1.1000000000000001</v>
      </c>
      <c r="N10042" s="20">
        <v>1.9</v>
      </c>
      <c r="AE10042">
        <f t="shared" si="156"/>
        <v>2007</v>
      </c>
    </row>
    <row r="10043" spans="1:31" x14ac:dyDescent="0.25">
      <c r="A10043" s="7">
        <v>10040</v>
      </c>
      <c r="B10043" s="8">
        <v>39389</v>
      </c>
      <c r="C10043" t="s">
        <v>3</v>
      </c>
      <c r="D10043" t="s">
        <v>85</v>
      </c>
      <c r="E10043" t="s">
        <v>9</v>
      </c>
      <c r="F10043" t="s">
        <v>829</v>
      </c>
      <c r="G10043" t="s">
        <v>648</v>
      </c>
      <c r="H10043" s="136" t="s">
        <v>1496</v>
      </c>
      <c r="I10043" t="s">
        <v>1454</v>
      </c>
      <c r="J10043" s="20">
        <v>16</v>
      </c>
      <c r="K10043" s="20" t="s">
        <v>3</v>
      </c>
      <c r="L10043" t="s">
        <v>1464</v>
      </c>
      <c r="M10043" s="20">
        <v>5.48</v>
      </c>
      <c r="N10043" s="20">
        <v>3.52</v>
      </c>
      <c r="AE10043">
        <f t="shared" si="156"/>
        <v>2007</v>
      </c>
    </row>
    <row r="10044" spans="1:31" x14ac:dyDescent="0.25">
      <c r="A10044" s="7">
        <v>10041</v>
      </c>
      <c r="B10044" s="8">
        <v>39389</v>
      </c>
      <c r="C10044" t="s">
        <v>3</v>
      </c>
      <c r="D10044" t="s">
        <v>829</v>
      </c>
      <c r="E10044" t="s">
        <v>9</v>
      </c>
      <c r="F10044" t="s">
        <v>85</v>
      </c>
      <c r="G10044" t="s">
        <v>648</v>
      </c>
      <c r="H10044" s="136" t="s">
        <v>1496</v>
      </c>
      <c r="I10044" t="s">
        <v>1454</v>
      </c>
      <c r="J10044" s="20">
        <v>16</v>
      </c>
      <c r="K10044" s="20" t="s">
        <v>1465</v>
      </c>
      <c r="L10044" t="s">
        <v>1466</v>
      </c>
      <c r="M10044" s="20">
        <v>4</v>
      </c>
      <c r="N10044" s="20">
        <v>4</v>
      </c>
      <c r="AE10044">
        <f t="shared" si="156"/>
        <v>2007</v>
      </c>
    </row>
    <row r="10045" spans="1:31" x14ac:dyDescent="0.25">
      <c r="A10045" s="7">
        <v>10042</v>
      </c>
      <c r="B10045" s="8">
        <v>39389</v>
      </c>
      <c r="C10045" t="s">
        <v>3</v>
      </c>
      <c r="D10045" t="s">
        <v>787</v>
      </c>
      <c r="E10045" t="s">
        <v>9</v>
      </c>
      <c r="F10045" t="s">
        <v>899</v>
      </c>
      <c r="G10045" t="s">
        <v>732</v>
      </c>
      <c r="H10045" s="135" t="s">
        <v>2337</v>
      </c>
      <c r="I10045" t="s">
        <v>1454</v>
      </c>
      <c r="J10045" s="20">
        <v>16</v>
      </c>
      <c r="K10045" s="20" t="s">
        <v>9</v>
      </c>
      <c r="L10045" t="s">
        <v>1464</v>
      </c>
      <c r="M10045" s="20">
        <v>3.52</v>
      </c>
      <c r="N10045" s="20">
        <v>5.48</v>
      </c>
      <c r="AE10045">
        <f t="shared" si="156"/>
        <v>2007</v>
      </c>
    </row>
    <row r="10046" spans="1:31" x14ac:dyDescent="0.25">
      <c r="A10046" s="7">
        <v>10043</v>
      </c>
      <c r="B10046" s="8">
        <v>39389</v>
      </c>
      <c r="C10046" t="s">
        <v>3</v>
      </c>
      <c r="D10046" t="s">
        <v>276</v>
      </c>
      <c r="E10046" t="s">
        <v>9</v>
      </c>
      <c r="F10046" t="s">
        <v>899</v>
      </c>
      <c r="G10046" t="s">
        <v>732</v>
      </c>
      <c r="H10046" s="135" t="s">
        <v>1496</v>
      </c>
      <c r="I10046" t="s">
        <v>1454</v>
      </c>
      <c r="J10046" s="20">
        <v>24</v>
      </c>
      <c r="K10046" s="20" t="s">
        <v>3</v>
      </c>
      <c r="L10046" t="s">
        <v>1464</v>
      </c>
      <c r="M10046" s="20">
        <v>7.72</v>
      </c>
      <c r="N10046" s="20">
        <v>5.28</v>
      </c>
      <c r="AE10046">
        <f t="shared" si="156"/>
        <v>2007</v>
      </c>
    </row>
    <row r="10047" spans="1:31" x14ac:dyDescent="0.25">
      <c r="A10047" s="7">
        <v>10044</v>
      </c>
      <c r="B10047" s="8">
        <v>39389</v>
      </c>
      <c r="C10047" t="s">
        <v>3</v>
      </c>
      <c r="D10047" t="s">
        <v>814</v>
      </c>
      <c r="E10047" t="s">
        <v>9</v>
      </c>
      <c r="F10047" t="s">
        <v>687</v>
      </c>
      <c r="G10047" t="s">
        <v>648</v>
      </c>
      <c r="H10047" s="9" t="s">
        <v>1797</v>
      </c>
      <c r="I10047" t="s">
        <v>1454</v>
      </c>
      <c r="J10047" s="20">
        <v>30</v>
      </c>
      <c r="K10047" s="20" t="s">
        <v>3</v>
      </c>
      <c r="L10047" t="s">
        <v>1464</v>
      </c>
      <c r="M10047" s="20">
        <v>9.4</v>
      </c>
      <c r="N10047" s="20">
        <v>6.6</v>
      </c>
      <c r="AE10047">
        <f t="shared" si="156"/>
        <v>2007</v>
      </c>
    </row>
    <row r="10048" spans="1:31" x14ac:dyDescent="0.25">
      <c r="A10048" s="7">
        <v>10045</v>
      </c>
      <c r="B10048" s="8">
        <v>39389</v>
      </c>
      <c r="C10048" t="s">
        <v>3</v>
      </c>
      <c r="D10048" t="s">
        <v>123</v>
      </c>
      <c r="E10048" t="s">
        <v>9</v>
      </c>
      <c r="F10048" t="s">
        <v>490</v>
      </c>
      <c r="G10048" t="s">
        <v>861</v>
      </c>
      <c r="H10048" s="9" t="s">
        <v>2588</v>
      </c>
      <c r="I10048" t="s">
        <v>1454</v>
      </c>
      <c r="J10048" s="20">
        <v>20</v>
      </c>
      <c r="K10048" s="20" t="s">
        <v>9</v>
      </c>
      <c r="L10048" t="s">
        <v>1464</v>
      </c>
      <c r="M10048" s="20">
        <v>4.4000000000000004</v>
      </c>
      <c r="N10048" s="20">
        <v>6.6</v>
      </c>
      <c r="AE10048">
        <f t="shared" si="156"/>
        <v>2007</v>
      </c>
    </row>
    <row r="10049" spans="1:31" x14ac:dyDescent="0.25">
      <c r="A10049" s="7">
        <v>10046</v>
      </c>
      <c r="B10049" s="8">
        <v>39390</v>
      </c>
      <c r="C10049" t="s">
        <v>3</v>
      </c>
      <c r="D10049" t="s">
        <v>295</v>
      </c>
      <c r="E10049" t="s">
        <v>9</v>
      </c>
      <c r="F10049" t="s">
        <v>624</v>
      </c>
      <c r="G10049" t="s">
        <v>870</v>
      </c>
      <c r="H10049" s="135" t="s">
        <v>2589</v>
      </c>
      <c r="I10049" t="s">
        <v>1454</v>
      </c>
      <c r="J10049" s="20">
        <v>10</v>
      </c>
      <c r="K10049" s="20" t="s">
        <v>1465</v>
      </c>
      <c r="L10049" t="s">
        <v>1466</v>
      </c>
      <c r="M10049" s="20">
        <v>2.5</v>
      </c>
      <c r="N10049" s="20">
        <v>2.5</v>
      </c>
      <c r="AE10049">
        <f t="shared" si="156"/>
        <v>2007</v>
      </c>
    </row>
    <row r="10050" spans="1:31" x14ac:dyDescent="0.25">
      <c r="A10050" s="7">
        <v>10047</v>
      </c>
      <c r="B10050" s="8">
        <v>39390</v>
      </c>
      <c r="C10050" t="s">
        <v>3</v>
      </c>
      <c r="D10050" t="s">
        <v>311</v>
      </c>
      <c r="E10050" t="s">
        <v>9</v>
      </c>
      <c r="F10050" t="s">
        <v>687</v>
      </c>
      <c r="G10050" t="s">
        <v>895</v>
      </c>
      <c r="H10050" s="135" t="s">
        <v>2590</v>
      </c>
      <c r="I10050" t="s">
        <v>1454</v>
      </c>
      <c r="J10050" s="20">
        <v>85</v>
      </c>
      <c r="K10050" s="20" t="s">
        <v>3</v>
      </c>
      <c r="L10050" t="s">
        <v>1463</v>
      </c>
      <c r="M10050" s="20">
        <v>23.1</v>
      </c>
      <c r="N10050" s="20">
        <v>20.399999999999999</v>
      </c>
      <c r="AE10050">
        <f t="shared" si="156"/>
        <v>2007</v>
      </c>
    </row>
    <row r="10051" spans="1:31" x14ac:dyDescent="0.25">
      <c r="A10051" s="7">
        <v>10048</v>
      </c>
      <c r="B10051" s="8">
        <v>39391</v>
      </c>
      <c r="C10051" t="s">
        <v>3</v>
      </c>
      <c r="D10051" t="s">
        <v>427</v>
      </c>
      <c r="E10051" t="s">
        <v>9</v>
      </c>
      <c r="F10051" t="s">
        <v>908</v>
      </c>
      <c r="G10051" t="s">
        <v>895</v>
      </c>
      <c r="H10051" s="135" t="s">
        <v>2531</v>
      </c>
      <c r="I10051" t="s">
        <v>1458</v>
      </c>
      <c r="J10051" s="20">
        <v>15</v>
      </c>
      <c r="K10051" s="20" t="s">
        <v>3</v>
      </c>
      <c r="L10051" t="s">
        <v>1463</v>
      </c>
      <c r="M10051" s="20">
        <v>10</v>
      </c>
      <c r="N10051" s="20">
        <v>30</v>
      </c>
      <c r="AE10051">
        <f t="shared" si="156"/>
        <v>2007</v>
      </c>
    </row>
    <row r="10052" spans="1:31" x14ac:dyDescent="0.25">
      <c r="A10052" s="7">
        <v>10049</v>
      </c>
      <c r="B10052" s="8">
        <v>39391</v>
      </c>
      <c r="C10052" t="s">
        <v>3</v>
      </c>
      <c r="D10052" t="s">
        <v>677</v>
      </c>
      <c r="E10052" t="s">
        <v>9</v>
      </c>
      <c r="F10052" t="s">
        <v>869</v>
      </c>
      <c r="G10052" t="s">
        <v>870</v>
      </c>
      <c r="H10052" s="135" t="s">
        <v>1496</v>
      </c>
      <c r="I10052" t="s">
        <v>1454</v>
      </c>
      <c r="J10052" s="20">
        <v>16</v>
      </c>
      <c r="K10052" s="20" t="s">
        <v>9</v>
      </c>
      <c r="L10052" t="s">
        <v>1464</v>
      </c>
      <c r="M10052" s="20">
        <v>3.52</v>
      </c>
      <c r="N10052" s="20">
        <v>5.48</v>
      </c>
      <c r="AE10052">
        <f t="shared" ref="AE10052:AE10115" si="157">YEAR(B10052)</f>
        <v>2007</v>
      </c>
    </row>
    <row r="10053" spans="1:31" x14ac:dyDescent="0.25">
      <c r="A10053" s="7">
        <v>10050</v>
      </c>
      <c r="B10053" s="8">
        <v>39391</v>
      </c>
      <c r="C10053" t="s">
        <v>3</v>
      </c>
      <c r="D10053" t="s">
        <v>729</v>
      </c>
      <c r="E10053" t="s">
        <v>9</v>
      </c>
      <c r="F10053" t="s">
        <v>266</v>
      </c>
      <c r="G10053" t="s">
        <v>895</v>
      </c>
      <c r="H10053" s="135" t="s">
        <v>1496</v>
      </c>
      <c r="I10053" t="s">
        <v>1454</v>
      </c>
      <c r="J10053" s="20">
        <v>21</v>
      </c>
      <c r="K10053" s="20" t="s">
        <v>9</v>
      </c>
      <c r="L10053" t="s">
        <v>1464</v>
      </c>
      <c r="M10053" s="20">
        <v>4.62</v>
      </c>
      <c r="N10053" s="20">
        <v>6.88</v>
      </c>
      <c r="AE10053">
        <f t="shared" si="157"/>
        <v>2007</v>
      </c>
    </row>
    <row r="10054" spans="1:31" x14ac:dyDescent="0.25">
      <c r="A10054" s="7">
        <v>10051</v>
      </c>
      <c r="B10054" s="8">
        <v>39391</v>
      </c>
      <c r="C10054" t="s">
        <v>3</v>
      </c>
      <c r="D10054" t="s">
        <v>749</v>
      </c>
      <c r="E10054" t="s">
        <v>9</v>
      </c>
      <c r="F10054" t="s">
        <v>828</v>
      </c>
      <c r="G10054" t="s">
        <v>714</v>
      </c>
      <c r="H10054" s="9" t="s">
        <v>2106</v>
      </c>
      <c r="I10054" t="s">
        <v>1454</v>
      </c>
      <c r="J10054" s="20">
        <v>23</v>
      </c>
      <c r="K10054" s="20" t="s">
        <v>3</v>
      </c>
      <c r="L10054" t="s">
        <v>1463</v>
      </c>
      <c r="M10054" s="20">
        <v>6.98</v>
      </c>
      <c r="N10054" s="20">
        <v>5.52</v>
      </c>
      <c r="AE10054">
        <f t="shared" si="157"/>
        <v>2007</v>
      </c>
    </row>
    <row r="10055" spans="1:31" x14ac:dyDescent="0.25">
      <c r="A10055" s="7">
        <v>10052</v>
      </c>
      <c r="B10055" s="8">
        <v>39392</v>
      </c>
      <c r="C10055" t="s">
        <v>3</v>
      </c>
      <c r="D10055" t="s">
        <v>286</v>
      </c>
      <c r="E10055" t="s">
        <v>9</v>
      </c>
      <c r="F10055" t="s">
        <v>906</v>
      </c>
      <c r="G10055" t="s">
        <v>14</v>
      </c>
      <c r="H10055" s="135" t="s">
        <v>1492</v>
      </c>
      <c r="I10055" t="s">
        <v>1455</v>
      </c>
      <c r="J10055" s="20">
        <v>193</v>
      </c>
      <c r="K10055" s="20" t="s">
        <v>9</v>
      </c>
      <c r="L10055" t="s">
        <v>1463</v>
      </c>
      <c r="M10055" s="20">
        <v>23.16</v>
      </c>
      <c r="N10055" s="20">
        <v>25.59</v>
      </c>
      <c r="AE10055">
        <f t="shared" si="157"/>
        <v>2007</v>
      </c>
    </row>
    <row r="10056" spans="1:31" x14ac:dyDescent="0.25">
      <c r="A10056" s="7">
        <v>10053</v>
      </c>
      <c r="B10056" s="8">
        <v>39392</v>
      </c>
      <c r="C10056" t="s">
        <v>3</v>
      </c>
      <c r="D10056" t="s">
        <v>909</v>
      </c>
      <c r="E10056" t="s">
        <v>9</v>
      </c>
      <c r="F10056" t="s">
        <v>677</v>
      </c>
      <c r="G10056" t="s">
        <v>648</v>
      </c>
      <c r="H10056" s="135" t="s">
        <v>1791</v>
      </c>
      <c r="I10056" t="s">
        <v>1458</v>
      </c>
      <c r="J10056" s="20">
        <v>12</v>
      </c>
      <c r="K10056" s="20" t="s">
        <v>3</v>
      </c>
      <c r="L10056" t="s">
        <v>1464</v>
      </c>
      <c r="M10056" s="20">
        <v>30</v>
      </c>
      <c r="N10056" s="20">
        <v>10</v>
      </c>
      <c r="AE10056">
        <f t="shared" si="157"/>
        <v>2007</v>
      </c>
    </row>
    <row r="10057" spans="1:31" x14ac:dyDescent="0.25">
      <c r="A10057" s="7">
        <v>10054</v>
      </c>
      <c r="B10057" s="8">
        <v>39392</v>
      </c>
      <c r="C10057" t="s">
        <v>3</v>
      </c>
      <c r="D10057" t="s">
        <v>910</v>
      </c>
      <c r="E10057" t="s">
        <v>9</v>
      </c>
      <c r="F10057" t="s">
        <v>112</v>
      </c>
      <c r="G10057" t="s">
        <v>648</v>
      </c>
      <c r="H10057" s="135" t="s">
        <v>1996</v>
      </c>
      <c r="I10057" t="s">
        <v>1458</v>
      </c>
      <c r="J10057" s="20">
        <v>12</v>
      </c>
      <c r="K10057" s="20" t="s">
        <v>1465</v>
      </c>
      <c r="L10057" t="s">
        <v>1466</v>
      </c>
      <c r="M10057" s="20">
        <v>30</v>
      </c>
      <c r="N10057" s="20">
        <v>10</v>
      </c>
      <c r="AE10057">
        <f t="shared" si="157"/>
        <v>2007</v>
      </c>
    </row>
    <row r="10058" spans="1:31" x14ac:dyDescent="0.25">
      <c r="A10058" s="7">
        <v>10055</v>
      </c>
      <c r="B10058" s="8">
        <v>39393</v>
      </c>
      <c r="C10058" t="s">
        <v>3</v>
      </c>
      <c r="D10058" t="s">
        <v>779</v>
      </c>
      <c r="E10058" t="s">
        <v>9</v>
      </c>
      <c r="F10058" t="s">
        <v>833</v>
      </c>
      <c r="G10058" t="s">
        <v>870</v>
      </c>
      <c r="H10058" s="135" t="s">
        <v>1496</v>
      </c>
      <c r="I10058" t="s">
        <v>1454</v>
      </c>
      <c r="J10058" s="20">
        <v>18</v>
      </c>
      <c r="K10058" s="20" t="s">
        <v>3</v>
      </c>
      <c r="L10058" t="s">
        <v>1463</v>
      </c>
      <c r="M10058" s="20">
        <v>5.68</v>
      </c>
      <c r="N10058" s="20">
        <v>4.32</v>
      </c>
      <c r="AE10058">
        <f t="shared" si="157"/>
        <v>2007</v>
      </c>
    </row>
    <row r="10059" spans="1:31" x14ac:dyDescent="0.25">
      <c r="A10059" s="7">
        <v>10056</v>
      </c>
      <c r="B10059" s="8">
        <v>39393</v>
      </c>
      <c r="C10059" t="s">
        <v>3</v>
      </c>
      <c r="D10059" t="s">
        <v>779</v>
      </c>
      <c r="E10059" t="s">
        <v>9</v>
      </c>
      <c r="F10059" t="s">
        <v>833</v>
      </c>
      <c r="G10059" t="s">
        <v>870</v>
      </c>
      <c r="H10059" s="135" t="s">
        <v>1496</v>
      </c>
      <c r="I10059" t="s">
        <v>1454</v>
      </c>
      <c r="J10059" s="20">
        <v>17</v>
      </c>
      <c r="K10059" s="20" t="s">
        <v>3</v>
      </c>
      <c r="L10059" t="s">
        <v>1464</v>
      </c>
      <c r="M10059" s="20">
        <v>5.76</v>
      </c>
      <c r="N10059" s="20">
        <v>3.74</v>
      </c>
      <c r="AE10059">
        <f t="shared" si="157"/>
        <v>2007</v>
      </c>
    </row>
    <row r="10060" spans="1:31" x14ac:dyDescent="0.25">
      <c r="A10060" s="7">
        <v>10057</v>
      </c>
      <c r="B10060" s="8">
        <v>39393</v>
      </c>
      <c r="C10060" t="s">
        <v>3</v>
      </c>
      <c r="D10060" t="s">
        <v>786</v>
      </c>
      <c r="E10060" t="s">
        <v>9</v>
      </c>
      <c r="F10060" t="s">
        <v>905</v>
      </c>
      <c r="G10060" t="s">
        <v>861</v>
      </c>
      <c r="H10060" s="135" t="s">
        <v>2437</v>
      </c>
      <c r="I10060" t="s">
        <v>1454</v>
      </c>
      <c r="J10060" s="20">
        <v>30</v>
      </c>
      <c r="K10060" s="20" t="s">
        <v>1465</v>
      </c>
      <c r="L10060" t="s">
        <v>1466</v>
      </c>
      <c r="M10060" s="20">
        <v>7.5</v>
      </c>
      <c r="N10060" s="20">
        <v>7.5</v>
      </c>
      <c r="AE10060">
        <f t="shared" si="157"/>
        <v>2007</v>
      </c>
    </row>
    <row r="10061" spans="1:31" x14ac:dyDescent="0.25">
      <c r="A10061" s="7">
        <v>10058</v>
      </c>
      <c r="B10061" s="8">
        <v>39394</v>
      </c>
      <c r="C10061" t="s">
        <v>3</v>
      </c>
      <c r="D10061" t="s">
        <v>117</v>
      </c>
      <c r="E10061" t="s">
        <v>9</v>
      </c>
      <c r="F10061" t="s">
        <v>667</v>
      </c>
      <c r="G10061" t="s">
        <v>569</v>
      </c>
      <c r="H10061" s="135" t="s">
        <v>1714</v>
      </c>
      <c r="I10061" t="s">
        <v>1454</v>
      </c>
      <c r="J10061" s="20">
        <v>27</v>
      </c>
      <c r="K10061" s="20" t="s">
        <v>3</v>
      </c>
      <c r="L10061" t="s">
        <v>1463</v>
      </c>
      <c r="M10061" s="20">
        <v>8.02</v>
      </c>
      <c r="N10061" s="20">
        <v>6.48</v>
      </c>
      <c r="AE10061">
        <f t="shared" si="157"/>
        <v>2007</v>
      </c>
    </row>
    <row r="10062" spans="1:31" x14ac:dyDescent="0.25">
      <c r="A10062" s="7">
        <v>10059</v>
      </c>
      <c r="B10062" s="8">
        <v>39394</v>
      </c>
      <c r="C10062" t="s">
        <v>3</v>
      </c>
      <c r="D10062" t="s">
        <v>492</v>
      </c>
      <c r="E10062" t="s">
        <v>9</v>
      </c>
      <c r="F10062" t="s">
        <v>905</v>
      </c>
      <c r="G10062" t="s">
        <v>648</v>
      </c>
      <c r="H10062" s="135" t="s">
        <v>2062</v>
      </c>
      <c r="I10062" t="s">
        <v>1454</v>
      </c>
      <c r="J10062" s="20">
        <v>45</v>
      </c>
      <c r="K10062" s="20" t="s">
        <v>3</v>
      </c>
      <c r="L10062" t="s">
        <v>1464</v>
      </c>
      <c r="M10062" s="20">
        <v>13.6</v>
      </c>
      <c r="N10062" s="20">
        <v>9.9</v>
      </c>
      <c r="AE10062">
        <f t="shared" si="157"/>
        <v>2007</v>
      </c>
    </row>
    <row r="10063" spans="1:31" x14ac:dyDescent="0.25">
      <c r="A10063" s="7">
        <v>10060</v>
      </c>
      <c r="B10063" s="8">
        <v>39394</v>
      </c>
      <c r="C10063" t="s">
        <v>3</v>
      </c>
      <c r="D10063" t="s">
        <v>397</v>
      </c>
      <c r="E10063" t="s">
        <v>9</v>
      </c>
      <c r="F10063" t="s">
        <v>836</v>
      </c>
      <c r="G10063" t="s">
        <v>895</v>
      </c>
      <c r="H10063" s="135" t="s">
        <v>2577</v>
      </c>
      <c r="I10063" t="s">
        <v>1454</v>
      </c>
      <c r="J10063" s="20">
        <v>69</v>
      </c>
      <c r="K10063" s="20" t="s">
        <v>9</v>
      </c>
      <c r="L10063" t="s">
        <v>1464</v>
      </c>
      <c r="M10063" s="20">
        <v>15.18</v>
      </c>
      <c r="N10063" s="20">
        <v>20.32</v>
      </c>
      <c r="AE10063">
        <f t="shared" si="157"/>
        <v>2007</v>
      </c>
    </row>
    <row r="10064" spans="1:31" x14ac:dyDescent="0.25">
      <c r="A10064" s="7">
        <v>10061</v>
      </c>
      <c r="B10064" s="8">
        <v>39394</v>
      </c>
      <c r="C10064" t="s">
        <v>3</v>
      </c>
      <c r="D10064" t="s">
        <v>91</v>
      </c>
      <c r="E10064" t="s">
        <v>9</v>
      </c>
      <c r="F10064" s="15" t="s">
        <v>28</v>
      </c>
      <c r="G10064" t="s">
        <v>648</v>
      </c>
      <c r="H10064" s="136" t="s">
        <v>1496</v>
      </c>
      <c r="I10064" t="s">
        <v>1458</v>
      </c>
      <c r="J10064" s="20">
        <v>3</v>
      </c>
      <c r="K10064" s="20" t="s">
        <v>1465</v>
      </c>
      <c r="L10064" t="s">
        <v>1466</v>
      </c>
      <c r="M10064" s="20">
        <v>10</v>
      </c>
      <c r="N10064" s="20">
        <v>30</v>
      </c>
      <c r="AE10064">
        <f t="shared" si="157"/>
        <v>2007</v>
      </c>
    </row>
    <row r="10065" spans="1:31" x14ac:dyDescent="0.25">
      <c r="A10065" s="7">
        <v>10062</v>
      </c>
      <c r="B10065" s="8">
        <v>39395</v>
      </c>
      <c r="C10065" s="9" t="s">
        <v>3</v>
      </c>
      <c r="D10065" t="s">
        <v>877</v>
      </c>
      <c r="E10065" t="s">
        <v>9</v>
      </c>
      <c r="F10065" s="16" t="s">
        <v>35</v>
      </c>
      <c r="G10065" t="s">
        <v>648</v>
      </c>
      <c r="H10065" s="9" t="s">
        <v>1797</v>
      </c>
      <c r="I10065" t="s">
        <v>1458</v>
      </c>
      <c r="J10065" s="20">
        <v>8</v>
      </c>
      <c r="K10065" s="20" t="s">
        <v>3</v>
      </c>
      <c r="L10065" s="13" t="s">
        <v>1463</v>
      </c>
      <c r="M10065" s="20">
        <v>30</v>
      </c>
      <c r="N10065" s="20">
        <v>10</v>
      </c>
      <c r="AE10065">
        <f t="shared" si="157"/>
        <v>2007</v>
      </c>
    </row>
    <row r="10066" spans="1:31" x14ac:dyDescent="0.25">
      <c r="A10066" s="7">
        <v>10063</v>
      </c>
      <c r="B10066" s="8">
        <v>39395</v>
      </c>
      <c r="C10066" t="s">
        <v>3</v>
      </c>
      <c r="D10066" t="s">
        <v>693</v>
      </c>
      <c r="E10066" t="s">
        <v>9</v>
      </c>
      <c r="F10066" t="s">
        <v>754</v>
      </c>
      <c r="G10066" t="s">
        <v>11</v>
      </c>
      <c r="H10066" s="135" t="s">
        <v>1531</v>
      </c>
      <c r="I10066" t="s">
        <v>1454</v>
      </c>
      <c r="J10066" s="20">
        <v>12</v>
      </c>
      <c r="K10066" s="20" t="s">
        <v>3</v>
      </c>
      <c r="L10066" t="s">
        <v>1464</v>
      </c>
      <c r="M10066" s="20">
        <v>4.3599999999999994</v>
      </c>
      <c r="N10066" s="20">
        <v>2.64</v>
      </c>
      <c r="AE10066">
        <f t="shared" si="157"/>
        <v>2007</v>
      </c>
    </row>
    <row r="10067" spans="1:31" x14ac:dyDescent="0.25">
      <c r="A10067" s="7">
        <v>10064</v>
      </c>
      <c r="B10067" s="8">
        <v>39395</v>
      </c>
      <c r="C10067" t="s">
        <v>3</v>
      </c>
      <c r="D10067" t="s">
        <v>787</v>
      </c>
      <c r="E10067" t="s">
        <v>9</v>
      </c>
      <c r="F10067" t="s">
        <v>836</v>
      </c>
      <c r="G10067" t="s">
        <v>895</v>
      </c>
      <c r="H10067" s="135" t="s">
        <v>1496</v>
      </c>
      <c r="I10067" t="s">
        <v>1454</v>
      </c>
      <c r="J10067" s="20">
        <v>21</v>
      </c>
      <c r="K10067" s="20" t="s">
        <v>9</v>
      </c>
      <c r="L10067" t="s">
        <v>1464</v>
      </c>
      <c r="M10067" s="20">
        <v>4.62</v>
      </c>
      <c r="N10067" s="20">
        <v>6.88</v>
      </c>
      <c r="AE10067">
        <f t="shared" si="157"/>
        <v>2007</v>
      </c>
    </row>
    <row r="10068" spans="1:31" x14ac:dyDescent="0.25">
      <c r="A10068" s="7">
        <v>10065</v>
      </c>
      <c r="B10068" s="8">
        <v>39395</v>
      </c>
      <c r="C10068" t="s">
        <v>3</v>
      </c>
      <c r="D10068" t="s">
        <v>814</v>
      </c>
      <c r="E10068" t="s">
        <v>9</v>
      </c>
      <c r="F10068" t="s">
        <v>902</v>
      </c>
      <c r="G10068" t="s">
        <v>648</v>
      </c>
      <c r="H10068" s="135" t="s">
        <v>1790</v>
      </c>
      <c r="I10068" t="s">
        <v>1454</v>
      </c>
      <c r="J10068" s="20">
        <v>75</v>
      </c>
      <c r="K10068" s="20" t="s">
        <v>1465</v>
      </c>
      <c r="L10068" t="s">
        <v>1466</v>
      </c>
      <c r="M10068" s="20">
        <v>18.75</v>
      </c>
      <c r="N10068" s="20">
        <v>18.75</v>
      </c>
      <c r="AE10068">
        <f t="shared" si="157"/>
        <v>2007</v>
      </c>
    </row>
    <row r="10069" spans="1:31" x14ac:dyDescent="0.25">
      <c r="A10069" s="7">
        <v>10066</v>
      </c>
      <c r="B10069" s="8">
        <v>39395</v>
      </c>
      <c r="C10069" t="s">
        <v>3</v>
      </c>
      <c r="D10069" t="s">
        <v>395</v>
      </c>
      <c r="E10069" t="s">
        <v>9</v>
      </c>
      <c r="F10069" t="s">
        <v>836</v>
      </c>
      <c r="G10069" t="s">
        <v>714</v>
      </c>
      <c r="H10069" s="135" t="s">
        <v>1496</v>
      </c>
      <c r="I10069" t="s">
        <v>1455</v>
      </c>
      <c r="J10069" s="20">
        <v>23</v>
      </c>
      <c r="K10069" s="20" t="s">
        <v>9</v>
      </c>
      <c r="L10069" t="s">
        <v>1463</v>
      </c>
      <c r="M10069" s="20">
        <v>2.76</v>
      </c>
      <c r="N10069" s="20">
        <v>3.49</v>
      </c>
      <c r="AE10069">
        <f t="shared" si="157"/>
        <v>2007</v>
      </c>
    </row>
    <row r="10070" spans="1:31" x14ac:dyDescent="0.25">
      <c r="A10070" s="7">
        <v>10067</v>
      </c>
      <c r="B10070" s="8">
        <v>39395</v>
      </c>
      <c r="C10070" t="s">
        <v>3</v>
      </c>
      <c r="D10070" t="s">
        <v>787</v>
      </c>
      <c r="E10070" t="s">
        <v>9</v>
      </c>
      <c r="F10070" t="s">
        <v>763</v>
      </c>
      <c r="G10070" t="s">
        <v>732</v>
      </c>
      <c r="H10070" s="135" t="s">
        <v>2337</v>
      </c>
      <c r="I10070" t="s">
        <v>1454</v>
      </c>
      <c r="J10070" s="20">
        <v>20</v>
      </c>
      <c r="K10070" s="20" t="s">
        <v>1465</v>
      </c>
      <c r="L10070" t="s">
        <v>1466</v>
      </c>
      <c r="M10070" s="20">
        <v>5</v>
      </c>
      <c r="N10070" s="20">
        <v>5</v>
      </c>
      <c r="AE10070">
        <f t="shared" si="157"/>
        <v>2007</v>
      </c>
    </row>
    <row r="10071" spans="1:31" x14ac:dyDescent="0.25">
      <c r="A10071" s="7">
        <v>10068</v>
      </c>
      <c r="B10071" s="8">
        <v>39396</v>
      </c>
      <c r="C10071" t="s">
        <v>3</v>
      </c>
      <c r="D10071" t="s">
        <v>786</v>
      </c>
      <c r="E10071" t="s">
        <v>9</v>
      </c>
      <c r="F10071" t="s">
        <v>754</v>
      </c>
      <c r="G10071" t="s">
        <v>17</v>
      </c>
      <c r="H10071" s="135" t="s">
        <v>1552</v>
      </c>
      <c r="I10071" t="s">
        <v>1454</v>
      </c>
      <c r="J10071" s="20">
        <v>11</v>
      </c>
      <c r="K10071" s="20" t="s">
        <v>3</v>
      </c>
      <c r="L10071" t="s">
        <v>1464</v>
      </c>
      <c r="M10071" s="20">
        <v>4.08</v>
      </c>
      <c r="N10071" s="20">
        <v>2.42</v>
      </c>
      <c r="AE10071">
        <f t="shared" si="157"/>
        <v>2007</v>
      </c>
    </row>
    <row r="10072" spans="1:31" x14ac:dyDescent="0.25">
      <c r="A10072" s="7">
        <v>10069</v>
      </c>
      <c r="B10072" s="8">
        <v>39396</v>
      </c>
      <c r="C10072" t="s">
        <v>3</v>
      </c>
      <c r="D10072" t="s">
        <v>779</v>
      </c>
      <c r="E10072" t="s">
        <v>9</v>
      </c>
      <c r="F10072" t="s">
        <v>787</v>
      </c>
      <c r="G10072" t="s">
        <v>895</v>
      </c>
      <c r="H10072" s="135" t="s">
        <v>1496</v>
      </c>
      <c r="I10072" t="s">
        <v>1455</v>
      </c>
      <c r="J10072" s="20">
        <v>15</v>
      </c>
      <c r="K10072" s="20" t="s">
        <v>9</v>
      </c>
      <c r="L10072" t="s">
        <v>1464</v>
      </c>
      <c r="M10072" s="20">
        <v>1.65</v>
      </c>
      <c r="N10072" s="20">
        <v>2.6</v>
      </c>
      <c r="AE10072">
        <f t="shared" si="157"/>
        <v>2007</v>
      </c>
    </row>
    <row r="10073" spans="1:31" x14ac:dyDescent="0.25">
      <c r="A10073" s="7">
        <v>10070</v>
      </c>
      <c r="B10073" s="8">
        <v>39396</v>
      </c>
      <c r="C10073" t="s">
        <v>3</v>
      </c>
      <c r="D10073" t="s">
        <v>542</v>
      </c>
      <c r="E10073" t="s">
        <v>9</v>
      </c>
      <c r="F10073" t="s">
        <v>186</v>
      </c>
      <c r="G10073" t="s">
        <v>895</v>
      </c>
      <c r="H10073" s="135" t="s">
        <v>1496</v>
      </c>
      <c r="I10073" t="s">
        <v>1454</v>
      </c>
      <c r="J10073" s="20">
        <v>127</v>
      </c>
      <c r="K10073" s="20" t="s">
        <v>3</v>
      </c>
      <c r="L10073" t="s">
        <v>1464</v>
      </c>
      <c r="M10073" s="20">
        <v>36.56</v>
      </c>
      <c r="N10073" s="20">
        <v>27.94</v>
      </c>
      <c r="AE10073">
        <f t="shared" si="157"/>
        <v>2007</v>
      </c>
    </row>
    <row r="10074" spans="1:31" x14ac:dyDescent="0.25">
      <c r="A10074" s="7">
        <v>10071</v>
      </c>
      <c r="B10074" s="8">
        <v>39396</v>
      </c>
      <c r="C10074" t="s">
        <v>3</v>
      </c>
      <c r="D10074" t="s">
        <v>787</v>
      </c>
      <c r="E10074" t="s">
        <v>9</v>
      </c>
      <c r="F10074" t="s">
        <v>899</v>
      </c>
      <c r="G10074" t="s">
        <v>648</v>
      </c>
      <c r="H10074" s="136" t="s">
        <v>1496</v>
      </c>
      <c r="I10074" t="s">
        <v>1454</v>
      </c>
      <c r="J10074" s="20">
        <v>13</v>
      </c>
      <c r="K10074" s="20" t="s">
        <v>1465</v>
      </c>
      <c r="L10074" t="s">
        <v>1466</v>
      </c>
      <c r="M10074" s="20">
        <v>3.25</v>
      </c>
      <c r="N10074" s="20">
        <v>3.25</v>
      </c>
      <c r="AE10074">
        <f t="shared" si="157"/>
        <v>2007</v>
      </c>
    </row>
    <row r="10075" spans="1:31" x14ac:dyDescent="0.25">
      <c r="A10075" s="7">
        <v>10072</v>
      </c>
      <c r="B10075" s="8">
        <v>39396</v>
      </c>
      <c r="C10075" t="s">
        <v>3</v>
      </c>
      <c r="D10075" t="s">
        <v>39</v>
      </c>
      <c r="E10075" t="s">
        <v>9</v>
      </c>
      <c r="F10075" t="s">
        <v>787</v>
      </c>
      <c r="G10075" t="s">
        <v>732</v>
      </c>
      <c r="H10075" s="135" t="s">
        <v>1496</v>
      </c>
      <c r="I10075" t="s">
        <v>1455</v>
      </c>
      <c r="J10075" s="20">
        <v>20</v>
      </c>
      <c r="K10075" s="20" t="s">
        <v>1465</v>
      </c>
      <c r="L10075" t="s">
        <v>1466</v>
      </c>
      <c r="M10075" s="20">
        <v>2.5</v>
      </c>
      <c r="N10075" s="20">
        <v>2.5</v>
      </c>
      <c r="AE10075">
        <f t="shared" si="157"/>
        <v>2007</v>
      </c>
    </row>
    <row r="10076" spans="1:31" x14ac:dyDescent="0.25">
      <c r="A10076" s="7">
        <v>10073</v>
      </c>
      <c r="B10076" s="8">
        <v>39396</v>
      </c>
      <c r="C10076" t="s">
        <v>3</v>
      </c>
      <c r="D10076" t="s">
        <v>39</v>
      </c>
      <c r="E10076" t="s">
        <v>9</v>
      </c>
      <c r="F10076" t="s">
        <v>787</v>
      </c>
      <c r="G10076" t="s">
        <v>732</v>
      </c>
      <c r="H10076" s="135" t="s">
        <v>1496</v>
      </c>
      <c r="I10076" t="s">
        <v>1455</v>
      </c>
      <c r="J10076" s="20">
        <v>22</v>
      </c>
      <c r="K10076" s="20" t="s">
        <v>3</v>
      </c>
      <c r="L10076" t="s">
        <v>1464</v>
      </c>
      <c r="M10076" s="20">
        <v>3.58</v>
      </c>
      <c r="N10076" s="20">
        <v>2.42</v>
      </c>
      <c r="AE10076">
        <f t="shared" si="157"/>
        <v>2007</v>
      </c>
    </row>
    <row r="10077" spans="1:31" x14ac:dyDescent="0.25">
      <c r="A10077" s="7">
        <v>10074</v>
      </c>
      <c r="B10077" s="8">
        <v>39397</v>
      </c>
      <c r="C10077" t="s">
        <v>3</v>
      </c>
      <c r="D10077" t="s">
        <v>909</v>
      </c>
      <c r="E10077" t="s">
        <v>9</v>
      </c>
      <c r="F10077" t="s">
        <v>787</v>
      </c>
      <c r="G10077" t="s">
        <v>648</v>
      </c>
      <c r="H10077" s="135" t="s">
        <v>1833</v>
      </c>
      <c r="I10077" t="s">
        <v>1455</v>
      </c>
      <c r="J10077" s="20">
        <v>4</v>
      </c>
      <c r="K10077" s="20" t="s">
        <v>1465</v>
      </c>
      <c r="L10077" t="s">
        <v>1466</v>
      </c>
      <c r="M10077" s="20">
        <v>0.5</v>
      </c>
      <c r="N10077" s="20">
        <v>0.5</v>
      </c>
      <c r="AE10077">
        <f t="shared" si="157"/>
        <v>2007</v>
      </c>
    </row>
    <row r="10078" spans="1:31" x14ac:dyDescent="0.25">
      <c r="A10078" s="7">
        <v>10075</v>
      </c>
      <c r="B10078" s="8">
        <v>39397</v>
      </c>
      <c r="C10078" t="s">
        <v>3</v>
      </c>
      <c r="D10078" t="s">
        <v>909</v>
      </c>
      <c r="E10078" t="s">
        <v>9</v>
      </c>
      <c r="F10078" t="s">
        <v>787</v>
      </c>
      <c r="G10078" t="s">
        <v>648</v>
      </c>
      <c r="H10078" s="135" t="s">
        <v>1877</v>
      </c>
      <c r="I10078" t="s">
        <v>1455</v>
      </c>
      <c r="J10078" s="20">
        <v>6</v>
      </c>
      <c r="K10078" s="20" t="s">
        <v>1465</v>
      </c>
      <c r="L10078" t="s">
        <v>1466</v>
      </c>
      <c r="M10078" s="20">
        <v>0.75</v>
      </c>
      <c r="N10078" s="20">
        <v>0.75</v>
      </c>
      <c r="AE10078">
        <f t="shared" si="157"/>
        <v>2007</v>
      </c>
    </row>
    <row r="10079" spans="1:31" x14ac:dyDescent="0.25">
      <c r="A10079" s="7">
        <v>10076</v>
      </c>
      <c r="B10079" s="8">
        <v>39397</v>
      </c>
      <c r="C10079" t="s">
        <v>3</v>
      </c>
      <c r="D10079" t="s">
        <v>909</v>
      </c>
      <c r="E10079" t="s">
        <v>9</v>
      </c>
      <c r="F10079" t="s">
        <v>787</v>
      </c>
      <c r="G10079" t="s">
        <v>648</v>
      </c>
      <c r="H10079" s="135" t="s">
        <v>1877</v>
      </c>
      <c r="I10079" t="s">
        <v>1455</v>
      </c>
      <c r="J10079" s="20">
        <v>6</v>
      </c>
      <c r="K10079" s="20" t="s">
        <v>3</v>
      </c>
      <c r="L10079" t="s">
        <v>1464</v>
      </c>
      <c r="M10079" s="20">
        <v>1.3399999999999999</v>
      </c>
      <c r="N10079" s="20">
        <v>0.66</v>
      </c>
      <c r="AE10079">
        <f t="shared" si="157"/>
        <v>2007</v>
      </c>
    </row>
    <row r="10080" spans="1:31" x14ac:dyDescent="0.25">
      <c r="A10080" s="7">
        <v>10077</v>
      </c>
      <c r="B10080" s="8">
        <v>39397</v>
      </c>
      <c r="C10080" t="s">
        <v>3</v>
      </c>
      <c r="D10080" t="s">
        <v>546</v>
      </c>
      <c r="E10080" t="s">
        <v>9</v>
      </c>
      <c r="F10080" t="s">
        <v>880</v>
      </c>
      <c r="G10080" t="s">
        <v>895</v>
      </c>
      <c r="H10080" s="135" t="s">
        <v>2551</v>
      </c>
      <c r="I10080" t="s">
        <v>1454</v>
      </c>
      <c r="J10080" s="20">
        <v>35</v>
      </c>
      <c r="K10080" s="20" t="s">
        <v>3</v>
      </c>
      <c r="L10080" t="s">
        <v>1464</v>
      </c>
      <c r="M10080" s="20">
        <v>10.8</v>
      </c>
      <c r="N10080" s="20">
        <v>7.7</v>
      </c>
      <c r="AE10080">
        <f t="shared" si="157"/>
        <v>2007</v>
      </c>
    </row>
    <row r="10081" spans="1:31" x14ac:dyDescent="0.25">
      <c r="A10081" s="7">
        <v>10078</v>
      </c>
      <c r="B10081" s="8">
        <v>39397</v>
      </c>
      <c r="C10081" t="s">
        <v>3</v>
      </c>
      <c r="D10081" t="s">
        <v>543</v>
      </c>
      <c r="E10081" t="s">
        <v>9</v>
      </c>
      <c r="F10081" t="s">
        <v>521</v>
      </c>
      <c r="G10081" t="s">
        <v>895</v>
      </c>
      <c r="H10081" s="135" t="s">
        <v>2579</v>
      </c>
      <c r="I10081" t="s">
        <v>1454</v>
      </c>
      <c r="J10081" s="20">
        <v>34</v>
      </c>
      <c r="K10081" s="20" t="s">
        <v>3</v>
      </c>
      <c r="L10081" t="s">
        <v>1464</v>
      </c>
      <c r="M10081" s="20">
        <v>10.52</v>
      </c>
      <c r="N10081" s="20">
        <v>7.48</v>
      </c>
      <c r="AE10081">
        <f t="shared" si="157"/>
        <v>2007</v>
      </c>
    </row>
    <row r="10082" spans="1:31" x14ac:dyDescent="0.25">
      <c r="A10082" s="7">
        <v>10079</v>
      </c>
      <c r="B10082" s="8">
        <v>39397</v>
      </c>
      <c r="C10082" t="s">
        <v>3</v>
      </c>
      <c r="D10082" t="s">
        <v>900</v>
      </c>
      <c r="E10082" t="s">
        <v>9</v>
      </c>
      <c r="F10082" t="s">
        <v>902</v>
      </c>
      <c r="G10082" t="s">
        <v>648</v>
      </c>
      <c r="H10082" s="136" t="s">
        <v>2135</v>
      </c>
      <c r="I10082" t="s">
        <v>1455</v>
      </c>
      <c r="J10082" s="20">
        <v>12</v>
      </c>
      <c r="K10082" s="20" t="s">
        <v>3</v>
      </c>
      <c r="L10082" t="s">
        <v>1463</v>
      </c>
      <c r="M10082" s="20">
        <v>2.06</v>
      </c>
      <c r="N10082" s="20">
        <v>1.44</v>
      </c>
      <c r="AE10082">
        <f t="shared" si="157"/>
        <v>2007</v>
      </c>
    </row>
    <row r="10083" spans="1:31" x14ac:dyDescent="0.25">
      <c r="A10083" s="7">
        <v>10080</v>
      </c>
      <c r="B10083" s="8">
        <v>39397</v>
      </c>
      <c r="C10083" t="s">
        <v>3</v>
      </c>
      <c r="D10083" t="s">
        <v>787</v>
      </c>
      <c r="E10083" t="s">
        <v>9</v>
      </c>
      <c r="F10083" t="s">
        <v>891</v>
      </c>
      <c r="G10083" t="s">
        <v>732</v>
      </c>
      <c r="H10083" s="135" t="s">
        <v>2325</v>
      </c>
      <c r="I10083" t="s">
        <v>1455</v>
      </c>
      <c r="J10083" s="20">
        <v>9</v>
      </c>
      <c r="K10083" s="20" t="s">
        <v>9</v>
      </c>
      <c r="L10083" t="s">
        <v>1464</v>
      </c>
      <c r="M10083" s="20">
        <v>0.99</v>
      </c>
      <c r="N10083" s="20">
        <v>1.76</v>
      </c>
      <c r="AE10083">
        <f t="shared" si="157"/>
        <v>2007</v>
      </c>
    </row>
    <row r="10084" spans="1:31" x14ac:dyDescent="0.25">
      <c r="A10084" s="7">
        <v>10081</v>
      </c>
      <c r="B10084" s="8">
        <v>39398</v>
      </c>
      <c r="C10084" t="s">
        <v>3</v>
      </c>
      <c r="D10084" t="s">
        <v>104</v>
      </c>
      <c r="E10084" t="s">
        <v>9</v>
      </c>
      <c r="F10084" t="s">
        <v>902</v>
      </c>
      <c r="G10084" t="s">
        <v>648</v>
      </c>
      <c r="H10084" s="9" t="s">
        <v>1797</v>
      </c>
      <c r="I10084" t="s">
        <v>1454</v>
      </c>
      <c r="J10084" s="20">
        <v>1</v>
      </c>
      <c r="K10084" s="20" t="s">
        <v>1465</v>
      </c>
      <c r="L10084" t="s">
        <v>1466</v>
      </c>
      <c r="M10084" s="20">
        <v>0.25</v>
      </c>
      <c r="N10084" s="20">
        <v>0.25</v>
      </c>
      <c r="AE10084">
        <f t="shared" si="157"/>
        <v>2007</v>
      </c>
    </row>
    <row r="10085" spans="1:31" x14ac:dyDescent="0.25">
      <c r="A10085" s="7">
        <v>10082</v>
      </c>
      <c r="B10085" s="8">
        <v>39398</v>
      </c>
      <c r="C10085" t="s">
        <v>3</v>
      </c>
      <c r="D10085" t="s">
        <v>237</v>
      </c>
      <c r="E10085" t="s">
        <v>9</v>
      </c>
      <c r="F10085" t="s">
        <v>186</v>
      </c>
      <c r="G10085" t="s">
        <v>633</v>
      </c>
      <c r="H10085" s="135" t="s">
        <v>1745</v>
      </c>
      <c r="I10085" t="s">
        <v>1454</v>
      </c>
      <c r="J10085" s="20">
        <v>14</v>
      </c>
      <c r="K10085" s="20" t="s">
        <v>3</v>
      </c>
      <c r="L10085" t="s">
        <v>1463</v>
      </c>
      <c r="M10085" s="20">
        <v>4.6400000000000006</v>
      </c>
      <c r="N10085" s="20">
        <v>3.36</v>
      </c>
      <c r="AE10085">
        <f t="shared" si="157"/>
        <v>2007</v>
      </c>
    </row>
    <row r="10086" spans="1:31" x14ac:dyDescent="0.25">
      <c r="A10086" s="7">
        <v>10083</v>
      </c>
      <c r="B10086" s="8">
        <v>39398</v>
      </c>
      <c r="C10086" t="s">
        <v>3</v>
      </c>
      <c r="D10086" t="s">
        <v>868</v>
      </c>
      <c r="E10086" t="s">
        <v>9</v>
      </c>
      <c r="F10086" t="s">
        <v>884</v>
      </c>
      <c r="G10086" t="s">
        <v>17</v>
      </c>
      <c r="H10086" s="135" t="s">
        <v>1496</v>
      </c>
      <c r="I10086" t="s">
        <v>1454</v>
      </c>
      <c r="J10086" s="20">
        <v>15</v>
      </c>
      <c r="K10086" s="20" t="s">
        <v>9</v>
      </c>
      <c r="L10086" t="s">
        <v>1463</v>
      </c>
      <c r="M10086" s="20">
        <v>3.6</v>
      </c>
      <c r="N10086" s="20">
        <v>4.9000000000000004</v>
      </c>
      <c r="AE10086">
        <f t="shared" si="157"/>
        <v>2007</v>
      </c>
    </row>
    <row r="10087" spans="1:31" x14ac:dyDescent="0.25">
      <c r="A10087" s="7">
        <v>10084</v>
      </c>
      <c r="B10087" s="8">
        <v>39398</v>
      </c>
      <c r="C10087" t="s">
        <v>3</v>
      </c>
      <c r="D10087" t="s">
        <v>901</v>
      </c>
      <c r="E10087" t="s">
        <v>9</v>
      </c>
      <c r="F10087" t="s">
        <v>902</v>
      </c>
      <c r="G10087" t="s">
        <v>648</v>
      </c>
      <c r="H10087" s="135" t="s">
        <v>2330</v>
      </c>
      <c r="I10087" t="s">
        <v>1455</v>
      </c>
      <c r="J10087" s="20">
        <v>18</v>
      </c>
      <c r="K10087" s="20" t="s">
        <v>9</v>
      </c>
      <c r="L10087" t="s">
        <v>1464</v>
      </c>
      <c r="M10087" s="20">
        <v>1.98</v>
      </c>
      <c r="N10087" s="20">
        <v>3.02</v>
      </c>
      <c r="AE10087">
        <f t="shared" si="157"/>
        <v>2007</v>
      </c>
    </row>
    <row r="10088" spans="1:31" x14ac:dyDescent="0.25">
      <c r="A10088" s="7">
        <v>10085</v>
      </c>
      <c r="B10088" s="8">
        <v>39398</v>
      </c>
      <c r="C10088" t="s">
        <v>3</v>
      </c>
      <c r="D10088" t="s">
        <v>426</v>
      </c>
      <c r="E10088" t="s">
        <v>9</v>
      </c>
      <c r="F10088" t="s">
        <v>641</v>
      </c>
      <c r="G10088" t="s">
        <v>732</v>
      </c>
      <c r="H10088" s="135" t="s">
        <v>2591</v>
      </c>
      <c r="I10088" t="s">
        <v>1454</v>
      </c>
      <c r="J10088" s="20">
        <v>37</v>
      </c>
      <c r="K10088" s="20" t="s">
        <v>9</v>
      </c>
      <c r="L10088" t="s">
        <v>1463</v>
      </c>
      <c r="M10088" s="20">
        <v>8.8800000000000008</v>
      </c>
      <c r="N10088" s="20">
        <v>10.62</v>
      </c>
      <c r="AE10088">
        <f t="shared" si="157"/>
        <v>2007</v>
      </c>
    </row>
    <row r="10089" spans="1:31" x14ac:dyDescent="0.25">
      <c r="A10089" s="7">
        <v>10086</v>
      </c>
      <c r="B10089" s="8">
        <v>39399</v>
      </c>
      <c r="C10089" t="s">
        <v>3</v>
      </c>
      <c r="D10089" t="s">
        <v>801</v>
      </c>
      <c r="E10089" t="s">
        <v>9</v>
      </c>
      <c r="F10089" t="s">
        <v>906</v>
      </c>
      <c r="G10089" t="s">
        <v>14</v>
      </c>
      <c r="H10089" s="135" t="s">
        <v>1507</v>
      </c>
      <c r="I10089" t="s">
        <v>1454</v>
      </c>
      <c r="J10089" s="20">
        <v>68</v>
      </c>
      <c r="K10089" s="20" t="s">
        <v>9</v>
      </c>
      <c r="L10089" t="s">
        <v>1464</v>
      </c>
      <c r="M10089" s="20">
        <v>14.96</v>
      </c>
      <c r="N10089" s="20">
        <v>20.04</v>
      </c>
      <c r="AE10089">
        <f t="shared" si="157"/>
        <v>2007</v>
      </c>
    </row>
    <row r="10090" spans="1:31" x14ac:dyDescent="0.25">
      <c r="A10090" s="7">
        <v>10087</v>
      </c>
      <c r="B10090" s="8">
        <v>39400</v>
      </c>
      <c r="C10090" t="s">
        <v>3</v>
      </c>
      <c r="D10090" t="s">
        <v>295</v>
      </c>
      <c r="E10090" t="s">
        <v>9</v>
      </c>
      <c r="F10090" t="s">
        <v>624</v>
      </c>
      <c r="G10090" t="s">
        <v>870</v>
      </c>
      <c r="H10090" s="135" t="s">
        <v>2592</v>
      </c>
      <c r="I10090" t="s">
        <v>1454</v>
      </c>
      <c r="J10090" s="20">
        <v>20</v>
      </c>
      <c r="K10090" s="20" t="s">
        <v>1465</v>
      </c>
      <c r="L10090" t="s">
        <v>1466</v>
      </c>
      <c r="M10090" s="20">
        <v>5</v>
      </c>
      <c r="N10090" s="20">
        <v>5</v>
      </c>
      <c r="AE10090">
        <f t="shared" si="157"/>
        <v>2007</v>
      </c>
    </row>
    <row r="10091" spans="1:31" x14ac:dyDescent="0.25">
      <c r="A10091" s="7">
        <v>10088</v>
      </c>
      <c r="B10091" s="8">
        <v>39400</v>
      </c>
      <c r="C10091" t="s">
        <v>3</v>
      </c>
      <c r="D10091" t="s">
        <v>273</v>
      </c>
      <c r="E10091" t="s">
        <v>9</v>
      </c>
      <c r="F10091" t="s">
        <v>469</v>
      </c>
      <c r="G10091" t="s">
        <v>732</v>
      </c>
      <c r="H10091" s="135" t="s">
        <v>1496</v>
      </c>
      <c r="I10091" t="s">
        <v>1454</v>
      </c>
      <c r="J10091" s="20">
        <v>35</v>
      </c>
      <c r="K10091" s="20" t="s">
        <v>9</v>
      </c>
      <c r="L10091" t="s">
        <v>1464</v>
      </c>
      <c r="M10091" s="20">
        <v>7.7</v>
      </c>
      <c r="N10091" s="20">
        <v>10.8</v>
      </c>
      <c r="AE10091">
        <f t="shared" si="157"/>
        <v>2007</v>
      </c>
    </row>
    <row r="10092" spans="1:31" x14ac:dyDescent="0.25">
      <c r="A10092" s="7">
        <v>10089</v>
      </c>
      <c r="B10092" s="8">
        <v>39401</v>
      </c>
      <c r="C10092" t="s">
        <v>3</v>
      </c>
      <c r="D10092" t="s">
        <v>78</v>
      </c>
      <c r="E10092" t="s">
        <v>9</v>
      </c>
      <c r="F10092" t="s">
        <v>911</v>
      </c>
      <c r="G10092" t="s">
        <v>648</v>
      </c>
      <c r="H10092" s="135" t="s">
        <v>1833</v>
      </c>
      <c r="I10092" t="s">
        <v>1458</v>
      </c>
      <c r="J10092" s="20">
        <v>4</v>
      </c>
      <c r="K10092" s="20" t="s">
        <v>9</v>
      </c>
      <c r="L10092" t="s">
        <v>1463</v>
      </c>
      <c r="M10092" s="20">
        <v>10</v>
      </c>
      <c r="N10092" s="20">
        <v>30</v>
      </c>
      <c r="AE10092">
        <f t="shared" si="157"/>
        <v>2007</v>
      </c>
    </row>
    <row r="10093" spans="1:31" x14ac:dyDescent="0.25">
      <c r="A10093" s="7">
        <v>10090</v>
      </c>
      <c r="B10093" s="8">
        <v>39401</v>
      </c>
      <c r="C10093" t="s">
        <v>3</v>
      </c>
      <c r="D10093" t="s">
        <v>786</v>
      </c>
      <c r="E10093" t="s">
        <v>9</v>
      </c>
      <c r="F10093" t="s">
        <v>754</v>
      </c>
      <c r="G10093" t="s">
        <v>65</v>
      </c>
      <c r="H10093" s="135" t="s">
        <v>1539</v>
      </c>
      <c r="I10093" t="s">
        <v>1454</v>
      </c>
      <c r="J10093" s="20">
        <v>8</v>
      </c>
      <c r="K10093" s="20" t="s">
        <v>3</v>
      </c>
      <c r="L10093" t="s">
        <v>1464</v>
      </c>
      <c r="M10093" s="20">
        <v>3.24</v>
      </c>
      <c r="N10093" s="20">
        <v>1.76</v>
      </c>
      <c r="AE10093">
        <f t="shared" si="157"/>
        <v>2007</v>
      </c>
    </row>
    <row r="10094" spans="1:31" x14ac:dyDescent="0.25">
      <c r="A10094" s="7">
        <v>10091</v>
      </c>
      <c r="B10094" s="8">
        <v>39402</v>
      </c>
      <c r="C10094" t="s">
        <v>3</v>
      </c>
      <c r="D10094" t="s">
        <v>832</v>
      </c>
      <c r="E10094" t="s">
        <v>9</v>
      </c>
      <c r="F10094" t="s">
        <v>183</v>
      </c>
      <c r="G10094" t="s">
        <v>732</v>
      </c>
      <c r="H10094" s="135" t="s">
        <v>2161</v>
      </c>
      <c r="I10094" t="s">
        <v>1454</v>
      </c>
      <c r="J10094" s="20">
        <v>14</v>
      </c>
      <c r="K10094" s="20" t="s">
        <v>1465</v>
      </c>
      <c r="L10094" t="s">
        <v>1466</v>
      </c>
      <c r="M10094" s="20">
        <v>3.5</v>
      </c>
      <c r="N10094" s="20">
        <v>3.5</v>
      </c>
      <c r="AE10094">
        <f t="shared" si="157"/>
        <v>2007</v>
      </c>
    </row>
    <row r="10095" spans="1:31" x14ac:dyDescent="0.25">
      <c r="A10095" s="7">
        <v>10092</v>
      </c>
      <c r="B10095" s="8">
        <v>39402</v>
      </c>
      <c r="C10095" t="s">
        <v>3</v>
      </c>
      <c r="D10095" t="s">
        <v>886</v>
      </c>
      <c r="E10095" t="s">
        <v>9</v>
      </c>
      <c r="F10095" t="s">
        <v>215</v>
      </c>
      <c r="G10095" t="s">
        <v>648</v>
      </c>
      <c r="H10095" s="135" t="s">
        <v>1795</v>
      </c>
      <c r="I10095" t="s">
        <v>1454</v>
      </c>
      <c r="J10095" s="20">
        <v>44</v>
      </c>
      <c r="K10095" s="20" t="s">
        <v>1465</v>
      </c>
      <c r="L10095" t="s">
        <v>1466</v>
      </c>
      <c r="M10095" s="20">
        <v>11</v>
      </c>
      <c r="N10095" s="20">
        <v>11</v>
      </c>
      <c r="AE10095">
        <f t="shared" si="157"/>
        <v>2007</v>
      </c>
    </row>
    <row r="10096" spans="1:31" x14ac:dyDescent="0.25">
      <c r="A10096" s="7">
        <v>10093</v>
      </c>
      <c r="B10096" s="8">
        <v>39402</v>
      </c>
      <c r="C10096" t="s">
        <v>3</v>
      </c>
      <c r="D10096" t="s">
        <v>886</v>
      </c>
      <c r="E10096" t="s">
        <v>9</v>
      </c>
      <c r="F10096" t="s">
        <v>450</v>
      </c>
      <c r="G10096" t="s">
        <v>648</v>
      </c>
      <c r="H10096" s="135" t="s">
        <v>2062</v>
      </c>
      <c r="I10096" t="s">
        <v>1454</v>
      </c>
      <c r="J10096" s="20">
        <v>45</v>
      </c>
      <c r="K10096" s="20" t="s">
        <v>9</v>
      </c>
      <c r="L10096" t="s">
        <v>1464</v>
      </c>
      <c r="M10096" s="20">
        <v>9.9</v>
      </c>
      <c r="N10096" s="20">
        <v>13.6</v>
      </c>
      <c r="AE10096">
        <f t="shared" si="157"/>
        <v>2007</v>
      </c>
    </row>
    <row r="10097" spans="1:31" x14ac:dyDescent="0.25">
      <c r="A10097" s="7">
        <v>10094</v>
      </c>
      <c r="B10097" s="8">
        <v>39402</v>
      </c>
      <c r="C10097" t="s">
        <v>3</v>
      </c>
      <c r="D10097" t="s">
        <v>832</v>
      </c>
      <c r="E10097" t="s">
        <v>9</v>
      </c>
      <c r="F10097" t="s">
        <v>787</v>
      </c>
      <c r="G10097" t="s">
        <v>895</v>
      </c>
      <c r="H10097" s="135" t="s">
        <v>2531</v>
      </c>
      <c r="I10097" t="s">
        <v>1455</v>
      </c>
      <c r="J10097" s="20">
        <v>13</v>
      </c>
      <c r="K10097" s="20" t="s">
        <v>3</v>
      </c>
      <c r="L10097" t="s">
        <v>1464</v>
      </c>
      <c r="M10097" s="20">
        <v>2.3200000000000003</v>
      </c>
      <c r="N10097" s="20">
        <v>1.43</v>
      </c>
      <c r="AE10097">
        <f t="shared" si="157"/>
        <v>2007</v>
      </c>
    </row>
    <row r="10098" spans="1:31" x14ac:dyDescent="0.25">
      <c r="A10098" s="7">
        <v>10095</v>
      </c>
      <c r="B10098" s="8">
        <v>39402</v>
      </c>
      <c r="C10098" t="s">
        <v>3</v>
      </c>
      <c r="D10098" t="s">
        <v>621</v>
      </c>
      <c r="E10098" t="s">
        <v>9</v>
      </c>
      <c r="F10098" t="s">
        <v>275</v>
      </c>
      <c r="G10098" t="s">
        <v>895</v>
      </c>
      <c r="H10098" s="135" t="s">
        <v>2593</v>
      </c>
      <c r="I10098" t="s">
        <v>1454</v>
      </c>
      <c r="J10098" s="20">
        <v>9</v>
      </c>
      <c r="K10098" s="20" t="s">
        <v>3</v>
      </c>
      <c r="L10098" t="s">
        <v>1463</v>
      </c>
      <c r="M10098" s="20">
        <v>3.34</v>
      </c>
      <c r="N10098" s="20">
        <v>2.16</v>
      </c>
      <c r="AE10098">
        <f t="shared" si="157"/>
        <v>2007</v>
      </c>
    </row>
    <row r="10099" spans="1:31" x14ac:dyDescent="0.25">
      <c r="A10099" s="7">
        <v>10096</v>
      </c>
      <c r="B10099" s="8">
        <v>39402</v>
      </c>
      <c r="C10099" t="s">
        <v>3</v>
      </c>
      <c r="D10099" t="s">
        <v>655</v>
      </c>
      <c r="E10099" t="s">
        <v>9</v>
      </c>
      <c r="F10099" t="s">
        <v>734</v>
      </c>
      <c r="G10099" t="s">
        <v>895</v>
      </c>
      <c r="H10099" s="135" t="s">
        <v>2594</v>
      </c>
      <c r="I10099" t="s">
        <v>1454</v>
      </c>
      <c r="J10099" s="20">
        <v>62</v>
      </c>
      <c r="K10099" s="20" t="s">
        <v>1465</v>
      </c>
      <c r="L10099" t="s">
        <v>1466</v>
      </c>
      <c r="M10099" s="20">
        <v>15.5</v>
      </c>
      <c r="N10099" s="20">
        <v>15.5</v>
      </c>
      <c r="AE10099">
        <f t="shared" si="157"/>
        <v>2007</v>
      </c>
    </row>
    <row r="10100" spans="1:31" x14ac:dyDescent="0.25">
      <c r="A10100" s="7">
        <v>10097</v>
      </c>
      <c r="B10100" s="8">
        <v>39402</v>
      </c>
      <c r="C10100" t="s">
        <v>3</v>
      </c>
      <c r="D10100" t="s">
        <v>450</v>
      </c>
      <c r="E10100" t="s">
        <v>9</v>
      </c>
      <c r="F10100" t="s">
        <v>902</v>
      </c>
      <c r="G10100" t="s">
        <v>648</v>
      </c>
      <c r="H10100" s="135" t="s">
        <v>1901</v>
      </c>
      <c r="I10100" t="s">
        <v>1455</v>
      </c>
      <c r="J10100" s="20">
        <v>24</v>
      </c>
      <c r="K10100" s="20" t="s">
        <v>9</v>
      </c>
      <c r="L10100" t="s">
        <v>1463</v>
      </c>
      <c r="M10100" s="20">
        <v>2.88</v>
      </c>
      <c r="N10100" s="20">
        <v>3.62</v>
      </c>
      <c r="AE10100">
        <f t="shared" si="157"/>
        <v>2007</v>
      </c>
    </row>
    <row r="10101" spans="1:31" x14ac:dyDescent="0.25">
      <c r="A10101" s="7">
        <v>10098</v>
      </c>
      <c r="B10101" s="8">
        <v>39402</v>
      </c>
      <c r="C10101" t="s">
        <v>3</v>
      </c>
      <c r="D10101" t="s">
        <v>787</v>
      </c>
      <c r="E10101" t="s">
        <v>9</v>
      </c>
      <c r="F10101" t="s">
        <v>816</v>
      </c>
      <c r="G10101" t="s">
        <v>648</v>
      </c>
      <c r="H10101" s="136" t="s">
        <v>1496</v>
      </c>
      <c r="I10101" t="s">
        <v>1455</v>
      </c>
      <c r="J10101" s="20">
        <v>35</v>
      </c>
      <c r="K10101" s="20" t="s">
        <v>1465</v>
      </c>
      <c r="L10101" t="s">
        <v>1466</v>
      </c>
      <c r="M10101" s="20">
        <v>4.375</v>
      </c>
      <c r="N10101" s="20">
        <v>4.375</v>
      </c>
      <c r="AE10101">
        <f t="shared" si="157"/>
        <v>2007</v>
      </c>
    </row>
    <row r="10102" spans="1:31" x14ac:dyDescent="0.25">
      <c r="A10102" s="7">
        <v>10099</v>
      </c>
      <c r="B10102" s="8">
        <v>39402</v>
      </c>
      <c r="C10102" t="s">
        <v>3</v>
      </c>
      <c r="D10102" t="s">
        <v>104</v>
      </c>
      <c r="E10102" t="s">
        <v>9</v>
      </c>
      <c r="F10102" t="s">
        <v>381</v>
      </c>
      <c r="G10102" t="s">
        <v>24</v>
      </c>
      <c r="H10102" s="136" t="s">
        <v>1496</v>
      </c>
      <c r="I10102" t="s">
        <v>1454</v>
      </c>
      <c r="J10102" s="20">
        <v>21</v>
      </c>
      <c r="K10102" s="20" t="s">
        <v>1465</v>
      </c>
      <c r="L10102" t="s">
        <v>1466</v>
      </c>
      <c r="M10102" s="20">
        <v>5.25</v>
      </c>
      <c r="N10102" s="20">
        <v>5.25</v>
      </c>
      <c r="AE10102">
        <f t="shared" si="157"/>
        <v>2007</v>
      </c>
    </row>
    <row r="10103" spans="1:31" x14ac:dyDescent="0.25">
      <c r="A10103" s="7">
        <v>10100</v>
      </c>
      <c r="B10103" s="8">
        <v>39402</v>
      </c>
      <c r="C10103" t="s">
        <v>3</v>
      </c>
      <c r="D10103" t="s">
        <v>830</v>
      </c>
      <c r="E10103" t="s">
        <v>9</v>
      </c>
      <c r="F10103" t="s">
        <v>767</v>
      </c>
      <c r="G10103" t="s">
        <v>732</v>
      </c>
      <c r="H10103" s="135" t="s">
        <v>2595</v>
      </c>
      <c r="I10103" t="s">
        <v>1454</v>
      </c>
      <c r="J10103" s="20">
        <v>82</v>
      </c>
      <c r="K10103" s="20" t="s">
        <v>3</v>
      </c>
      <c r="L10103" t="s">
        <v>1464</v>
      </c>
      <c r="M10103" s="20">
        <v>23.96</v>
      </c>
      <c r="N10103" s="20">
        <v>18.04</v>
      </c>
      <c r="AE10103">
        <f t="shared" si="157"/>
        <v>2007</v>
      </c>
    </row>
    <row r="10104" spans="1:31" x14ac:dyDescent="0.25">
      <c r="A10104" s="7">
        <v>10101</v>
      </c>
      <c r="B10104" s="8">
        <v>39402</v>
      </c>
      <c r="C10104" t="s">
        <v>3</v>
      </c>
      <c r="D10104" s="16" t="s">
        <v>35</v>
      </c>
      <c r="E10104" t="s">
        <v>9</v>
      </c>
      <c r="F10104" t="s">
        <v>828</v>
      </c>
      <c r="G10104" t="s">
        <v>732</v>
      </c>
      <c r="H10104" s="135" t="s">
        <v>2292</v>
      </c>
      <c r="I10104" t="s">
        <v>1454</v>
      </c>
      <c r="J10104" s="20">
        <v>22</v>
      </c>
      <c r="K10104" s="20" t="s">
        <v>3</v>
      </c>
      <c r="L10104" t="s">
        <v>1464</v>
      </c>
      <c r="M10104" s="20">
        <v>7.16</v>
      </c>
      <c r="N10104" s="20">
        <v>4.84</v>
      </c>
      <c r="AE10104">
        <f t="shared" si="157"/>
        <v>2007</v>
      </c>
    </row>
    <row r="10105" spans="1:31" x14ac:dyDescent="0.25">
      <c r="A10105" s="7">
        <v>10102</v>
      </c>
      <c r="B10105" s="8">
        <v>39402</v>
      </c>
      <c r="C10105" t="s">
        <v>3</v>
      </c>
      <c r="D10105" t="s">
        <v>816</v>
      </c>
      <c r="E10105" t="s">
        <v>9</v>
      </c>
      <c r="F10105" t="s">
        <v>787</v>
      </c>
      <c r="G10105" t="s">
        <v>732</v>
      </c>
      <c r="H10105" s="135" t="s">
        <v>2337</v>
      </c>
      <c r="I10105" t="s">
        <v>1455</v>
      </c>
      <c r="J10105" s="20">
        <v>20</v>
      </c>
      <c r="K10105" s="20" t="s">
        <v>1465</v>
      </c>
      <c r="L10105" t="s">
        <v>1466</v>
      </c>
      <c r="M10105" s="20">
        <v>2.5</v>
      </c>
      <c r="N10105" s="20">
        <v>2.5</v>
      </c>
      <c r="AE10105">
        <f t="shared" si="157"/>
        <v>2007</v>
      </c>
    </row>
    <row r="10106" spans="1:31" x14ac:dyDescent="0.25">
      <c r="A10106" s="7">
        <v>10103</v>
      </c>
      <c r="B10106" s="8">
        <v>39403</v>
      </c>
      <c r="C10106" t="s">
        <v>3</v>
      </c>
      <c r="D10106" t="s">
        <v>237</v>
      </c>
      <c r="E10106" t="s">
        <v>9</v>
      </c>
      <c r="F10106" t="s">
        <v>186</v>
      </c>
      <c r="G10106" t="s">
        <v>895</v>
      </c>
      <c r="H10106" s="135" t="s">
        <v>2531</v>
      </c>
      <c r="I10106" t="s">
        <v>1454</v>
      </c>
      <c r="J10106" s="20">
        <v>15</v>
      </c>
      <c r="K10106" s="20" t="s">
        <v>3</v>
      </c>
      <c r="L10106" t="s">
        <v>1463</v>
      </c>
      <c r="M10106" s="20">
        <v>4.9000000000000004</v>
      </c>
      <c r="N10106" s="20">
        <v>3.6</v>
      </c>
      <c r="AE10106">
        <f t="shared" si="157"/>
        <v>2007</v>
      </c>
    </row>
    <row r="10107" spans="1:31" x14ac:dyDescent="0.25">
      <c r="A10107" s="7">
        <v>10104</v>
      </c>
      <c r="B10107" s="8">
        <v>39403</v>
      </c>
      <c r="C10107" t="s">
        <v>3</v>
      </c>
      <c r="D10107" t="s">
        <v>670</v>
      </c>
      <c r="E10107" t="s">
        <v>9</v>
      </c>
      <c r="F10107" t="s">
        <v>667</v>
      </c>
      <c r="G10107" t="s">
        <v>648</v>
      </c>
      <c r="H10107" s="135" t="s">
        <v>2094</v>
      </c>
      <c r="I10107" t="s">
        <v>1454</v>
      </c>
      <c r="J10107" s="20">
        <v>72</v>
      </c>
      <c r="K10107" s="20" t="s">
        <v>1465</v>
      </c>
      <c r="L10107" t="s">
        <v>1466</v>
      </c>
      <c r="M10107" s="20">
        <v>18</v>
      </c>
      <c r="N10107" s="20">
        <v>18</v>
      </c>
      <c r="AE10107">
        <f t="shared" si="157"/>
        <v>2007</v>
      </c>
    </row>
    <row r="10108" spans="1:31" x14ac:dyDescent="0.25">
      <c r="A10108" s="7">
        <v>10105</v>
      </c>
      <c r="B10108" s="8">
        <v>39403</v>
      </c>
      <c r="C10108" t="s">
        <v>3</v>
      </c>
      <c r="D10108" t="s">
        <v>670</v>
      </c>
      <c r="E10108" t="s">
        <v>9</v>
      </c>
      <c r="F10108" t="s">
        <v>667</v>
      </c>
      <c r="G10108" t="s">
        <v>648</v>
      </c>
      <c r="H10108" s="135" t="s">
        <v>1789</v>
      </c>
      <c r="I10108" t="s">
        <v>1454</v>
      </c>
      <c r="J10108" s="20">
        <v>49</v>
      </c>
      <c r="K10108" s="20" t="s">
        <v>3</v>
      </c>
      <c r="L10108" t="s">
        <v>1463</v>
      </c>
      <c r="M10108" s="20">
        <v>13.74</v>
      </c>
      <c r="N10108" s="20">
        <v>11.76</v>
      </c>
      <c r="AE10108">
        <f t="shared" si="157"/>
        <v>2007</v>
      </c>
    </row>
    <row r="10109" spans="1:31" x14ac:dyDescent="0.25">
      <c r="A10109" s="7">
        <v>10106</v>
      </c>
      <c r="B10109" s="8">
        <v>39403</v>
      </c>
      <c r="C10109" t="s">
        <v>3</v>
      </c>
      <c r="D10109" t="s">
        <v>787</v>
      </c>
      <c r="E10109" t="s">
        <v>9</v>
      </c>
      <c r="F10109" t="s">
        <v>786</v>
      </c>
      <c r="G10109" t="s">
        <v>648</v>
      </c>
      <c r="H10109" s="135" t="s">
        <v>2203</v>
      </c>
      <c r="I10109" t="s">
        <v>1455</v>
      </c>
      <c r="J10109" s="20">
        <v>15</v>
      </c>
      <c r="K10109" s="20" t="s">
        <v>1465</v>
      </c>
      <c r="L10109" t="s">
        <v>1466</v>
      </c>
      <c r="M10109" s="20">
        <v>1.875</v>
      </c>
      <c r="N10109" s="20">
        <v>1.875</v>
      </c>
      <c r="AE10109">
        <f t="shared" si="157"/>
        <v>2007</v>
      </c>
    </row>
    <row r="10110" spans="1:31" x14ac:dyDescent="0.25">
      <c r="A10110" s="7">
        <v>10107</v>
      </c>
      <c r="B10110" s="8">
        <v>39403</v>
      </c>
      <c r="C10110" t="s">
        <v>3</v>
      </c>
      <c r="D10110" t="s">
        <v>786</v>
      </c>
      <c r="E10110" t="s">
        <v>9</v>
      </c>
      <c r="F10110" t="s">
        <v>787</v>
      </c>
      <c r="G10110" t="s">
        <v>648</v>
      </c>
      <c r="H10110" s="135" t="s">
        <v>2330</v>
      </c>
      <c r="I10110" t="s">
        <v>1455</v>
      </c>
      <c r="J10110" s="20">
        <v>14</v>
      </c>
      <c r="K10110" s="20" t="s">
        <v>3</v>
      </c>
      <c r="L10110" t="s">
        <v>1464</v>
      </c>
      <c r="M10110" s="20">
        <v>2.46</v>
      </c>
      <c r="N10110" s="20">
        <v>1.54</v>
      </c>
      <c r="AE10110">
        <f t="shared" si="157"/>
        <v>2007</v>
      </c>
    </row>
    <row r="10111" spans="1:31" x14ac:dyDescent="0.25">
      <c r="A10111" s="7">
        <v>10108</v>
      </c>
      <c r="B10111" s="8">
        <v>39404</v>
      </c>
      <c r="C10111" t="s">
        <v>3</v>
      </c>
      <c r="D10111" t="s">
        <v>119</v>
      </c>
      <c r="E10111" t="s">
        <v>9</v>
      </c>
      <c r="F10111" t="s">
        <v>712</v>
      </c>
      <c r="G10111" t="s">
        <v>648</v>
      </c>
      <c r="H10111" s="135" t="s">
        <v>1795</v>
      </c>
      <c r="I10111" t="s">
        <v>1455</v>
      </c>
      <c r="J10111" s="20">
        <v>25</v>
      </c>
      <c r="K10111" s="20" t="s">
        <v>3</v>
      </c>
      <c r="L10111" t="s">
        <v>1464</v>
      </c>
      <c r="M10111" s="20">
        <v>4</v>
      </c>
      <c r="N10111" s="20">
        <v>2.75</v>
      </c>
      <c r="AE10111">
        <f t="shared" si="157"/>
        <v>2007</v>
      </c>
    </row>
    <row r="10112" spans="1:31" x14ac:dyDescent="0.25">
      <c r="A10112" s="7">
        <v>10109</v>
      </c>
      <c r="B10112" s="8">
        <v>39404</v>
      </c>
      <c r="C10112" t="s">
        <v>3</v>
      </c>
      <c r="D10112" t="s">
        <v>712</v>
      </c>
      <c r="E10112" t="s">
        <v>9</v>
      </c>
      <c r="F10112" t="s">
        <v>817</v>
      </c>
      <c r="G10112" t="s">
        <v>648</v>
      </c>
      <c r="H10112" s="135" t="s">
        <v>1952</v>
      </c>
      <c r="I10112" t="s">
        <v>1454</v>
      </c>
      <c r="J10112" s="20">
        <v>33</v>
      </c>
      <c r="K10112" s="20" t="s">
        <v>3</v>
      </c>
      <c r="L10112" t="s">
        <v>1464</v>
      </c>
      <c r="M10112" s="20">
        <v>10.24</v>
      </c>
      <c r="N10112" s="20">
        <v>7.26</v>
      </c>
      <c r="AE10112">
        <f t="shared" si="157"/>
        <v>2007</v>
      </c>
    </row>
    <row r="10113" spans="1:31" x14ac:dyDescent="0.25">
      <c r="A10113" s="7">
        <v>10110</v>
      </c>
      <c r="B10113" s="8">
        <v>39405</v>
      </c>
      <c r="C10113" t="s">
        <v>3</v>
      </c>
      <c r="D10113" t="s">
        <v>814</v>
      </c>
      <c r="E10113" t="s">
        <v>9</v>
      </c>
      <c r="F10113" t="s">
        <v>667</v>
      </c>
      <c r="G10113" t="s">
        <v>732</v>
      </c>
      <c r="H10113" s="135" t="s">
        <v>2109</v>
      </c>
      <c r="I10113" t="s">
        <v>1454</v>
      </c>
      <c r="J10113" s="20">
        <v>18</v>
      </c>
      <c r="K10113" s="20" t="s">
        <v>9</v>
      </c>
      <c r="L10113" t="s">
        <v>1463</v>
      </c>
      <c r="M10113" s="20">
        <v>4.32</v>
      </c>
      <c r="N10113" s="20">
        <v>5.68</v>
      </c>
      <c r="AE10113">
        <f t="shared" si="157"/>
        <v>2007</v>
      </c>
    </row>
    <row r="10114" spans="1:31" x14ac:dyDescent="0.25">
      <c r="A10114" s="7">
        <v>10111</v>
      </c>
      <c r="B10114" s="8">
        <v>39405</v>
      </c>
      <c r="C10114" t="s">
        <v>3</v>
      </c>
      <c r="D10114" t="s">
        <v>729</v>
      </c>
      <c r="E10114" t="s">
        <v>9</v>
      </c>
      <c r="F10114" t="s">
        <v>469</v>
      </c>
      <c r="G10114" t="s">
        <v>732</v>
      </c>
      <c r="H10114" s="135" t="s">
        <v>2155</v>
      </c>
      <c r="I10114" t="s">
        <v>1454</v>
      </c>
      <c r="J10114" s="20">
        <v>18</v>
      </c>
      <c r="K10114" s="20" t="s">
        <v>9</v>
      </c>
      <c r="L10114" t="s">
        <v>1464</v>
      </c>
      <c r="M10114" s="20">
        <v>3.96</v>
      </c>
      <c r="N10114" s="20">
        <v>6.04</v>
      </c>
      <c r="AE10114">
        <f t="shared" si="157"/>
        <v>2007</v>
      </c>
    </row>
    <row r="10115" spans="1:31" x14ac:dyDescent="0.25">
      <c r="A10115" s="7">
        <v>10112</v>
      </c>
      <c r="B10115" s="8">
        <v>39405</v>
      </c>
      <c r="C10115" t="s">
        <v>3</v>
      </c>
      <c r="D10115" t="s">
        <v>886</v>
      </c>
      <c r="E10115" t="s">
        <v>9</v>
      </c>
      <c r="F10115" t="s">
        <v>902</v>
      </c>
      <c r="G10115" t="s">
        <v>648</v>
      </c>
      <c r="H10115" s="136" t="s">
        <v>1812</v>
      </c>
      <c r="I10115" t="s">
        <v>1454</v>
      </c>
      <c r="J10115" s="20">
        <v>19</v>
      </c>
      <c r="K10115" s="20" t="s">
        <v>3</v>
      </c>
      <c r="L10115" t="s">
        <v>1464</v>
      </c>
      <c r="M10115" s="20">
        <v>6.32</v>
      </c>
      <c r="N10115" s="20">
        <v>4.18</v>
      </c>
      <c r="AE10115">
        <f t="shared" si="157"/>
        <v>2007</v>
      </c>
    </row>
    <row r="10116" spans="1:31" x14ac:dyDescent="0.25">
      <c r="A10116" s="7">
        <v>10113</v>
      </c>
      <c r="B10116" s="8">
        <v>39405</v>
      </c>
      <c r="C10116" t="s">
        <v>3</v>
      </c>
      <c r="D10116" t="s">
        <v>112</v>
      </c>
      <c r="E10116" t="s">
        <v>9</v>
      </c>
      <c r="F10116" t="s">
        <v>734</v>
      </c>
      <c r="G10116" t="s">
        <v>870</v>
      </c>
      <c r="H10116" s="135" t="s">
        <v>2596</v>
      </c>
      <c r="I10116" t="s">
        <v>1454</v>
      </c>
      <c r="J10116" s="20">
        <v>16</v>
      </c>
      <c r="K10116" s="20" t="s">
        <v>9</v>
      </c>
      <c r="L10116" t="s">
        <v>1463</v>
      </c>
      <c r="M10116" s="20">
        <v>3.84</v>
      </c>
      <c r="N10116" s="20">
        <v>5.16</v>
      </c>
      <c r="AE10116">
        <f t="shared" ref="AE10116:AE10179" si="158">YEAR(B10116)</f>
        <v>2007</v>
      </c>
    </row>
    <row r="10117" spans="1:31" x14ac:dyDescent="0.25">
      <c r="A10117" s="7">
        <v>10114</v>
      </c>
      <c r="B10117" s="8">
        <v>39405</v>
      </c>
      <c r="C10117" t="s">
        <v>3</v>
      </c>
      <c r="D10117" t="s">
        <v>814</v>
      </c>
      <c r="E10117" t="s">
        <v>9</v>
      </c>
      <c r="F10117" t="s">
        <v>902</v>
      </c>
      <c r="G10117" t="s">
        <v>648</v>
      </c>
      <c r="H10117" s="135" t="s">
        <v>1790</v>
      </c>
      <c r="I10117" t="s">
        <v>1454</v>
      </c>
      <c r="J10117" s="20">
        <v>1</v>
      </c>
      <c r="K10117" s="20" t="s">
        <v>1465</v>
      </c>
      <c r="L10117" t="s">
        <v>1466</v>
      </c>
      <c r="M10117" s="20">
        <v>0.25</v>
      </c>
      <c r="N10117" s="20">
        <v>0.25</v>
      </c>
      <c r="AE10117">
        <f t="shared" si="158"/>
        <v>2007</v>
      </c>
    </row>
    <row r="10118" spans="1:31" x14ac:dyDescent="0.25">
      <c r="A10118" s="7">
        <v>10115</v>
      </c>
      <c r="B10118" s="8">
        <v>39406</v>
      </c>
      <c r="C10118" t="s">
        <v>3</v>
      </c>
      <c r="D10118" t="s">
        <v>783</v>
      </c>
      <c r="E10118" t="s">
        <v>9</v>
      </c>
      <c r="F10118" t="s">
        <v>381</v>
      </c>
      <c r="G10118" t="s">
        <v>569</v>
      </c>
      <c r="H10118" s="135" t="s">
        <v>1693</v>
      </c>
      <c r="I10118" t="s">
        <v>1454</v>
      </c>
      <c r="J10118" s="20">
        <v>14</v>
      </c>
      <c r="K10118" s="20" t="s">
        <v>9</v>
      </c>
      <c r="L10118" t="s">
        <v>1463</v>
      </c>
      <c r="M10118" s="20">
        <v>3.36</v>
      </c>
      <c r="N10118" s="20">
        <v>4.6400000000000006</v>
      </c>
      <c r="AE10118">
        <f t="shared" si="158"/>
        <v>2007</v>
      </c>
    </row>
    <row r="10119" spans="1:31" x14ac:dyDescent="0.25">
      <c r="A10119" s="7">
        <v>10116</v>
      </c>
      <c r="B10119" s="8">
        <v>39406</v>
      </c>
      <c r="C10119" t="s">
        <v>3</v>
      </c>
      <c r="D10119" t="s">
        <v>783</v>
      </c>
      <c r="E10119" t="s">
        <v>9</v>
      </c>
      <c r="F10119" t="s">
        <v>381</v>
      </c>
      <c r="G10119" t="s">
        <v>569</v>
      </c>
      <c r="H10119" s="135" t="s">
        <v>1496</v>
      </c>
      <c r="I10119" t="s">
        <v>1454</v>
      </c>
      <c r="J10119" s="20">
        <v>14</v>
      </c>
      <c r="K10119" s="20" t="s">
        <v>9</v>
      </c>
      <c r="L10119" t="s">
        <v>1464</v>
      </c>
      <c r="M10119" s="20">
        <v>3.08</v>
      </c>
      <c r="N10119" s="20">
        <v>4.92</v>
      </c>
      <c r="AE10119">
        <f t="shared" si="158"/>
        <v>2007</v>
      </c>
    </row>
    <row r="10120" spans="1:31" x14ac:dyDescent="0.25">
      <c r="A10120" s="7">
        <v>10117</v>
      </c>
      <c r="B10120" s="8">
        <v>39406</v>
      </c>
      <c r="C10120" t="s">
        <v>3</v>
      </c>
      <c r="D10120" t="s">
        <v>783</v>
      </c>
      <c r="E10120" t="s">
        <v>9</v>
      </c>
      <c r="F10120" t="s">
        <v>381</v>
      </c>
      <c r="G10120" t="s">
        <v>569</v>
      </c>
      <c r="H10120" s="135" t="s">
        <v>1496</v>
      </c>
      <c r="I10120" t="s">
        <v>1454</v>
      </c>
      <c r="J10120" s="20">
        <v>27</v>
      </c>
      <c r="K10120" s="20" t="s">
        <v>9</v>
      </c>
      <c r="L10120" t="s">
        <v>1464</v>
      </c>
      <c r="M10120" s="20">
        <v>5.9399999999999995</v>
      </c>
      <c r="N10120" s="20">
        <v>8.56</v>
      </c>
      <c r="AE10120">
        <f t="shared" si="158"/>
        <v>2007</v>
      </c>
    </row>
    <row r="10121" spans="1:31" x14ac:dyDescent="0.25">
      <c r="A10121" s="7">
        <v>10118</v>
      </c>
      <c r="B10121" s="8">
        <v>39406</v>
      </c>
      <c r="C10121" t="s">
        <v>3</v>
      </c>
      <c r="D10121" t="s">
        <v>791</v>
      </c>
      <c r="E10121" t="s">
        <v>9</v>
      </c>
      <c r="F10121" t="s">
        <v>878</v>
      </c>
      <c r="G10121" t="s">
        <v>648</v>
      </c>
      <c r="H10121" s="135" t="s">
        <v>1785</v>
      </c>
      <c r="I10121" t="s">
        <v>1454</v>
      </c>
      <c r="J10121" s="20">
        <v>24</v>
      </c>
      <c r="K10121" s="20" t="s">
        <v>9</v>
      </c>
      <c r="L10121" t="s">
        <v>1464</v>
      </c>
      <c r="M10121" s="20">
        <v>5.28</v>
      </c>
      <c r="N10121" s="20">
        <v>7.72</v>
      </c>
      <c r="AE10121">
        <f t="shared" si="158"/>
        <v>2007</v>
      </c>
    </row>
    <row r="10122" spans="1:31" x14ac:dyDescent="0.25">
      <c r="A10122" s="7">
        <v>10119</v>
      </c>
      <c r="B10122" s="8">
        <v>39406</v>
      </c>
      <c r="C10122" t="s">
        <v>3</v>
      </c>
      <c r="D10122" t="s">
        <v>791</v>
      </c>
      <c r="E10122" t="s">
        <v>9</v>
      </c>
      <c r="F10122" t="s">
        <v>878</v>
      </c>
      <c r="G10122" t="s">
        <v>648</v>
      </c>
      <c r="H10122" s="135" t="s">
        <v>2214</v>
      </c>
      <c r="I10122" t="s">
        <v>1454</v>
      </c>
      <c r="J10122" s="20">
        <v>100</v>
      </c>
      <c r="K10122" s="20" t="s">
        <v>3</v>
      </c>
      <c r="L10122" t="s">
        <v>1464</v>
      </c>
      <c r="M10122" s="20">
        <v>29</v>
      </c>
      <c r="N10122" s="20">
        <v>22</v>
      </c>
      <c r="AE10122">
        <f t="shared" si="158"/>
        <v>2007</v>
      </c>
    </row>
    <row r="10123" spans="1:31" x14ac:dyDescent="0.25">
      <c r="A10123" s="7">
        <v>10120</v>
      </c>
      <c r="B10123" s="8">
        <v>39407</v>
      </c>
      <c r="C10123" t="s">
        <v>3</v>
      </c>
      <c r="D10123" t="s">
        <v>787</v>
      </c>
      <c r="E10123" t="s">
        <v>9</v>
      </c>
      <c r="F10123" t="s">
        <v>395</v>
      </c>
      <c r="G10123" t="s">
        <v>895</v>
      </c>
      <c r="H10123" s="135" t="s">
        <v>2590</v>
      </c>
      <c r="I10123" t="s">
        <v>1454</v>
      </c>
      <c r="J10123" s="20">
        <v>31</v>
      </c>
      <c r="K10123" s="20" t="s">
        <v>9</v>
      </c>
      <c r="L10123" t="s">
        <v>1464</v>
      </c>
      <c r="M10123" s="20">
        <v>6.82</v>
      </c>
      <c r="N10123" s="20">
        <v>9.68</v>
      </c>
      <c r="AE10123">
        <f t="shared" si="158"/>
        <v>2007</v>
      </c>
    </row>
    <row r="10124" spans="1:31" x14ac:dyDescent="0.25">
      <c r="A10124" s="7">
        <v>10121</v>
      </c>
      <c r="B10124" s="8">
        <v>39407</v>
      </c>
      <c r="C10124" t="s">
        <v>3</v>
      </c>
      <c r="D10124" t="s">
        <v>427</v>
      </c>
      <c r="E10124" t="s">
        <v>9</v>
      </c>
      <c r="F10124" t="s">
        <v>521</v>
      </c>
      <c r="G10124" t="s">
        <v>648</v>
      </c>
      <c r="H10124" s="135" t="s">
        <v>2597</v>
      </c>
      <c r="I10124" t="s">
        <v>1455</v>
      </c>
      <c r="J10124" s="20">
        <v>11</v>
      </c>
      <c r="K10124" s="20" t="s">
        <v>1465</v>
      </c>
      <c r="L10124" t="s">
        <v>1466</v>
      </c>
      <c r="M10124" s="20">
        <v>1.375</v>
      </c>
      <c r="N10124" s="20">
        <v>1.375</v>
      </c>
      <c r="AE10124">
        <f t="shared" si="158"/>
        <v>2007</v>
      </c>
    </row>
    <row r="10125" spans="1:31" x14ac:dyDescent="0.25">
      <c r="A10125" s="7">
        <v>10122</v>
      </c>
      <c r="B10125" s="8">
        <v>39407</v>
      </c>
      <c r="C10125" t="s">
        <v>3</v>
      </c>
      <c r="D10125" t="s">
        <v>86</v>
      </c>
      <c r="E10125" t="s">
        <v>9</v>
      </c>
      <c r="F10125" t="s">
        <v>678</v>
      </c>
      <c r="G10125" t="s">
        <v>648</v>
      </c>
      <c r="H10125" s="136" t="s">
        <v>1496</v>
      </c>
      <c r="I10125" t="s">
        <v>1455</v>
      </c>
      <c r="J10125" s="20">
        <v>18</v>
      </c>
      <c r="K10125" s="20" t="s">
        <v>1465</v>
      </c>
      <c r="L10125" t="s">
        <v>1466</v>
      </c>
      <c r="M10125" s="20">
        <v>2.25</v>
      </c>
      <c r="N10125" s="20">
        <v>2.25</v>
      </c>
      <c r="AE10125">
        <f t="shared" si="158"/>
        <v>2007</v>
      </c>
    </row>
    <row r="10126" spans="1:31" x14ac:dyDescent="0.25">
      <c r="A10126" s="7">
        <v>10123</v>
      </c>
      <c r="B10126" s="8">
        <v>39408</v>
      </c>
      <c r="C10126" t="s">
        <v>3</v>
      </c>
      <c r="D10126" t="s">
        <v>864</v>
      </c>
      <c r="E10126" t="s">
        <v>9</v>
      </c>
      <c r="F10126" t="s">
        <v>44</v>
      </c>
      <c r="G10126" t="s">
        <v>870</v>
      </c>
      <c r="H10126" s="135" t="s">
        <v>1496</v>
      </c>
      <c r="I10126" t="s">
        <v>1454</v>
      </c>
      <c r="J10126" s="20">
        <v>30</v>
      </c>
      <c r="K10126" s="20" t="s">
        <v>9</v>
      </c>
      <c r="L10126" t="s">
        <v>1464</v>
      </c>
      <c r="M10126" s="20">
        <v>6.6</v>
      </c>
      <c r="N10126" s="20">
        <v>9.4</v>
      </c>
      <c r="AE10126">
        <f t="shared" si="158"/>
        <v>2007</v>
      </c>
    </row>
    <row r="10127" spans="1:31" x14ac:dyDescent="0.25">
      <c r="A10127" s="7">
        <v>10124</v>
      </c>
      <c r="B10127" s="8">
        <v>39408</v>
      </c>
      <c r="C10127" t="s">
        <v>3</v>
      </c>
      <c r="D10127" t="s">
        <v>733</v>
      </c>
      <c r="E10127" t="s">
        <v>9</v>
      </c>
      <c r="F10127" t="s">
        <v>787</v>
      </c>
      <c r="G10127" t="s">
        <v>895</v>
      </c>
      <c r="H10127" s="135" t="s">
        <v>2598</v>
      </c>
      <c r="I10127" t="s">
        <v>1454</v>
      </c>
      <c r="J10127" s="20">
        <v>12</v>
      </c>
      <c r="K10127" s="20" t="s">
        <v>3</v>
      </c>
      <c r="L10127" t="s">
        <v>1463</v>
      </c>
      <c r="M10127" s="20">
        <v>4.12</v>
      </c>
      <c r="N10127" s="20">
        <v>2.88</v>
      </c>
      <c r="AE10127">
        <f t="shared" si="158"/>
        <v>2007</v>
      </c>
    </row>
    <row r="10128" spans="1:31" x14ac:dyDescent="0.25">
      <c r="A10128" s="7">
        <v>10125</v>
      </c>
      <c r="B10128" s="8">
        <v>39408</v>
      </c>
      <c r="C10128" t="s">
        <v>3</v>
      </c>
      <c r="D10128" t="s">
        <v>909</v>
      </c>
      <c r="E10128" t="s">
        <v>9</v>
      </c>
      <c r="F10128" t="s">
        <v>787</v>
      </c>
      <c r="G10128" t="s">
        <v>569</v>
      </c>
      <c r="H10128" s="9" t="s">
        <v>2185</v>
      </c>
      <c r="I10128" t="s">
        <v>1455</v>
      </c>
      <c r="J10128" s="20">
        <v>16</v>
      </c>
      <c r="K10128" s="20" t="s">
        <v>1465</v>
      </c>
      <c r="L10128" t="s">
        <v>1466</v>
      </c>
      <c r="M10128" s="20">
        <v>2</v>
      </c>
      <c r="N10128" s="20">
        <v>2</v>
      </c>
      <c r="AE10128">
        <f t="shared" si="158"/>
        <v>2007</v>
      </c>
    </row>
    <row r="10129" spans="1:31" x14ac:dyDescent="0.25">
      <c r="A10129" s="7">
        <v>10126</v>
      </c>
      <c r="B10129" s="8">
        <v>39408</v>
      </c>
      <c r="C10129" t="s">
        <v>3</v>
      </c>
      <c r="D10129" t="s">
        <v>909</v>
      </c>
      <c r="E10129" t="s">
        <v>9</v>
      </c>
      <c r="F10129" t="s">
        <v>787</v>
      </c>
      <c r="G10129" t="s">
        <v>569</v>
      </c>
      <c r="H10129" s="9" t="s">
        <v>2197</v>
      </c>
      <c r="I10129" t="s">
        <v>1455</v>
      </c>
      <c r="J10129" s="20">
        <v>11</v>
      </c>
      <c r="K10129" s="20" t="s">
        <v>3</v>
      </c>
      <c r="L10129" t="s">
        <v>1464</v>
      </c>
      <c r="M10129" s="20">
        <v>2.04</v>
      </c>
      <c r="N10129" s="20">
        <v>1.21</v>
      </c>
      <c r="AE10129">
        <f t="shared" si="158"/>
        <v>2007</v>
      </c>
    </row>
    <row r="10130" spans="1:31" x14ac:dyDescent="0.25">
      <c r="A10130" s="7">
        <v>10127</v>
      </c>
      <c r="B10130" s="8">
        <v>39409</v>
      </c>
      <c r="C10130" t="s">
        <v>3</v>
      </c>
      <c r="D10130" t="s">
        <v>787</v>
      </c>
      <c r="E10130" t="s">
        <v>9</v>
      </c>
      <c r="F10130" t="s">
        <v>869</v>
      </c>
      <c r="G10130" t="s">
        <v>377</v>
      </c>
      <c r="H10130" s="135" t="s">
        <v>1496</v>
      </c>
      <c r="I10130" t="s">
        <v>1454</v>
      </c>
      <c r="J10130" s="20">
        <v>20</v>
      </c>
      <c r="K10130" s="20" t="s">
        <v>9</v>
      </c>
      <c r="L10130" t="s">
        <v>1464</v>
      </c>
      <c r="M10130" s="20">
        <v>4.4000000000000004</v>
      </c>
      <c r="N10130" s="20">
        <v>6.6</v>
      </c>
      <c r="AE10130">
        <f t="shared" si="158"/>
        <v>2007</v>
      </c>
    </row>
    <row r="10131" spans="1:31" x14ac:dyDescent="0.25">
      <c r="A10131" s="7">
        <v>10128</v>
      </c>
      <c r="B10131" s="8">
        <v>39409</v>
      </c>
      <c r="C10131" t="s">
        <v>3</v>
      </c>
      <c r="D10131" t="s">
        <v>543</v>
      </c>
      <c r="E10131" t="s">
        <v>9</v>
      </c>
      <c r="F10131" t="s">
        <v>427</v>
      </c>
      <c r="G10131" t="s">
        <v>870</v>
      </c>
      <c r="H10131" s="135" t="s">
        <v>1496</v>
      </c>
      <c r="I10131" t="s">
        <v>1454</v>
      </c>
      <c r="J10131" s="20">
        <v>14</v>
      </c>
      <c r="K10131" s="20" t="s">
        <v>9</v>
      </c>
      <c r="L10131" t="s">
        <v>1464</v>
      </c>
      <c r="M10131" s="20">
        <v>3.08</v>
      </c>
      <c r="N10131" s="20">
        <v>4.92</v>
      </c>
      <c r="AE10131">
        <f t="shared" si="158"/>
        <v>2007</v>
      </c>
    </row>
    <row r="10132" spans="1:31" x14ac:dyDescent="0.25">
      <c r="A10132" s="7">
        <v>10129</v>
      </c>
      <c r="B10132" s="8">
        <v>39409</v>
      </c>
      <c r="C10132" t="s">
        <v>3</v>
      </c>
      <c r="D10132" t="s">
        <v>787</v>
      </c>
      <c r="E10132" t="s">
        <v>9</v>
      </c>
      <c r="F10132" t="s">
        <v>900</v>
      </c>
      <c r="G10132" t="s">
        <v>633</v>
      </c>
      <c r="H10132" s="135" t="s">
        <v>2075</v>
      </c>
      <c r="I10132" t="s">
        <v>1454</v>
      </c>
      <c r="J10132" s="20">
        <v>20</v>
      </c>
      <c r="K10132" s="20" t="s">
        <v>3</v>
      </c>
      <c r="L10132" t="s">
        <v>1463</v>
      </c>
      <c r="M10132" s="20">
        <v>6.2</v>
      </c>
      <c r="N10132" s="20">
        <v>4.8</v>
      </c>
      <c r="AE10132">
        <f t="shared" si="158"/>
        <v>2007</v>
      </c>
    </row>
    <row r="10133" spans="1:31" x14ac:dyDescent="0.25">
      <c r="A10133" s="7">
        <v>10130</v>
      </c>
      <c r="B10133" s="8">
        <v>39409</v>
      </c>
      <c r="C10133" t="s">
        <v>3</v>
      </c>
      <c r="D10133" t="s">
        <v>787</v>
      </c>
      <c r="E10133" t="s">
        <v>9</v>
      </c>
      <c r="F10133" t="s">
        <v>869</v>
      </c>
      <c r="G10133" t="s">
        <v>714</v>
      </c>
      <c r="H10133" s="135" t="s">
        <v>1496</v>
      </c>
      <c r="I10133" t="s">
        <v>1454</v>
      </c>
      <c r="J10133" s="20">
        <v>20</v>
      </c>
      <c r="K10133" s="20" t="s">
        <v>9</v>
      </c>
      <c r="L10133" t="s">
        <v>1464</v>
      </c>
      <c r="M10133" s="20">
        <v>4.4000000000000004</v>
      </c>
      <c r="N10133" s="20">
        <v>6.6</v>
      </c>
      <c r="AE10133">
        <f t="shared" si="158"/>
        <v>2007</v>
      </c>
    </row>
    <row r="10134" spans="1:31" x14ac:dyDescent="0.25">
      <c r="A10134" s="7">
        <v>10131</v>
      </c>
      <c r="B10134" s="8">
        <v>39409</v>
      </c>
      <c r="C10134" t="s">
        <v>3</v>
      </c>
      <c r="D10134" t="s">
        <v>891</v>
      </c>
      <c r="E10134" t="s">
        <v>9</v>
      </c>
      <c r="F10134" t="s">
        <v>787</v>
      </c>
      <c r="G10134" t="s">
        <v>732</v>
      </c>
      <c r="H10134" s="135" t="s">
        <v>2308</v>
      </c>
      <c r="I10134" t="s">
        <v>1455</v>
      </c>
      <c r="J10134" s="20">
        <v>18</v>
      </c>
      <c r="K10134" s="20" t="s">
        <v>1465</v>
      </c>
      <c r="L10134" t="s">
        <v>1466</v>
      </c>
      <c r="M10134" s="20">
        <v>2.25</v>
      </c>
      <c r="N10134" s="20">
        <v>2.25</v>
      </c>
      <c r="AE10134">
        <f t="shared" si="158"/>
        <v>2007</v>
      </c>
    </row>
    <row r="10135" spans="1:31" x14ac:dyDescent="0.25">
      <c r="A10135" s="7">
        <v>10132</v>
      </c>
      <c r="B10135" s="8">
        <v>39409</v>
      </c>
      <c r="C10135" t="s">
        <v>3</v>
      </c>
      <c r="D10135" t="s">
        <v>787</v>
      </c>
      <c r="E10135" t="s">
        <v>9</v>
      </c>
      <c r="F10135" t="s">
        <v>899</v>
      </c>
      <c r="G10135" t="s">
        <v>732</v>
      </c>
      <c r="H10135" s="135" t="s">
        <v>1496</v>
      </c>
      <c r="I10135" t="s">
        <v>1454</v>
      </c>
      <c r="J10135" s="20">
        <v>14</v>
      </c>
      <c r="K10135" s="20" t="s">
        <v>3</v>
      </c>
      <c r="L10135" t="s">
        <v>1464</v>
      </c>
      <c r="M10135" s="20">
        <v>4.92</v>
      </c>
      <c r="N10135" s="20">
        <v>3.08</v>
      </c>
      <c r="AE10135">
        <f t="shared" si="158"/>
        <v>2007</v>
      </c>
    </row>
    <row r="10136" spans="1:31" x14ac:dyDescent="0.25">
      <c r="A10136" s="7">
        <v>10133</v>
      </c>
      <c r="B10136" s="8">
        <v>39410</v>
      </c>
      <c r="C10136" t="s">
        <v>3</v>
      </c>
      <c r="D10136" t="s">
        <v>656</v>
      </c>
      <c r="E10136" t="s">
        <v>9</v>
      </c>
      <c r="F10136" t="s">
        <v>150</v>
      </c>
      <c r="G10136" t="s">
        <v>14</v>
      </c>
      <c r="H10136" s="135" t="s">
        <v>1507</v>
      </c>
      <c r="I10136" t="s">
        <v>1454</v>
      </c>
      <c r="J10136" s="20">
        <v>116</v>
      </c>
      <c r="K10136" s="20" t="s">
        <v>3</v>
      </c>
      <c r="L10136" t="s">
        <v>1464</v>
      </c>
      <c r="M10136" s="20">
        <v>33.479999999999997</v>
      </c>
      <c r="N10136" s="20">
        <v>25.52</v>
      </c>
      <c r="AE10136">
        <f t="shared" si="158"/>
        <v>2007</v>
      </c>
    </row>
    <row r="10137" spans="1:31" x14ac:dyDescent="0.25">
      <c r="A10137" s="7">
        <v>10134</v>
      </c>
      <c r="B10137" s="8">
        <v>39410</v>
      </c>
      <c r="C10137" t="s">
        <v>3</v>
      </c>
      <c r="D10137" t="s">
        <v>864</v>
      </c>
      <c r="E10137" t="s">
        <v>9</v>
      </c>
      <c r="F10137" t="s">
        <v>900</v>
      </c>
      <c r="G10137" t="s">
        <v>870</v>
      </c>
      <c r="H10137" s="135" t="s">
        <v>2572</v>
      </c>
      <c r="I10137" t="s">
        <v>1454</v>
      </c>
      <c r="J10137" s="20">
        <v>21</v>
      </c>
      <c r="K10137" s="20" t="s">
        <v>3</v>
      </c>
      <c r="L10137" t="s">
        <v>1464</v>
      </c>
      <c r="M10137" s="20">
        <v>6.88</v>
      </c>
      <c r="N10137" s="20">
        <v>4.62</v>
      </c>
      <c r="AE10137">
        <f t="shared" si="158"/>
        <v>2007</v>
      </c>
    </row>
    <row r="10138" spans="1:31" x14ac:dyDescent="0.25">
      <c r="A10138" s="7">
        <v>10135</v>
      </c>
      <c r="B10138" s="8">
        <v>39410</v>
      </c>
      <c r="C10138" t="s">
        <v>3</v>
      </c>
      <c r="D10138" t="s">
        <v>779</v>
      </c>
      <c r="E10138" t="s">
        <v>9</v>
      </c>
      <c r="F10138" t="s">
        <v>833</v>
      </c>
      <c r="G10138" t="s">
        <v>870</v>
      </c>
      <c r="H10138" s="135" t="s">
        <v>1496</v>
      </c>
      <c r="I10138" t="s">
        <v>1454</v>
      </c>
      <c r="J10138" s="20">
        <v>16</v>
      </c>
      <c r="K10138" s="20" t="s">
        <v>3</v>
      </c>
      <c r="L10138" t="s">
        <v>1463</v>
      </c>
      <c r="M10138" s="20">
        <v>5.16</v>
      </c>
      <c r="N10138" s="20">
        <v>3.84</v>
      </c>
      <c r="AE10138">
        <f t="shared" si="158"/>
        <v>2007</v>
      </c>
    </row>
    <row r="10139" spans="1:31" x14ac:dyDescent="0.25">
      <c r="A10139" s="7">
        <v>10136</v>
      </c>
      <c r="B10139" s="8">
        <v>39410</v>
      </c>
      <c r="C10139" t="s">
        <v>3</v>
      </c>
      <c r="D10139" t="s">
        <v>787</v>
      </c>
      <c r="E10139" t="s">
        <v>9</v>
      </c>
      <c r="F10139" t="s">
        <v>805</v>
      </c>
      <c r="G10139" t="s">
        <v>895</v>
      </c>
      <c r="H10139" s="135" t="s">
        <v>2599</v>
      </c>
      <c r="I10139" t="s">
        <v>1454</v>
      </c>
      <c r="J10139" s="20">
        <v>30</v>
      </c>
      <c r="K10139" s="20" t="s">
        <v>9</v>
      </c>
      <c r="L10139" t="s">
        <v>1463</v>
      </c>
      <c r="M10139" s="20">
        <v>7.2</v>
      </c>
      <c r="N10139" s="20">
        <v>8.8000000000000007</v>
      </c>
      <c r="AE10139">
        <f t="shared" si="158"/>
        <v>2007</v>
      </c>
    </row>
    <row r="10140" spans="1:31" x14ac:dyDescent="0.25">
      <c r="A10140" s="7">
        <v>10137</v>
      </c>
      <c r="B10140" s="8">
        <v>39410</v>
      </c>
      <c r="C10140" t="s">
        <v>3</v>
      </c>
      <c r="D10140" t="s">
        <v>830</v>
      </c>
      <c r="E10140" t="s">
        <v>9</v>
      </c>
      <c r="F10140" t="s">
        <v>899</v>
      </c>
      <c r="G10140" t="s">
        <v>732</v>
      </c>
      <c r="H10140" s="135" t="s">
        <v>1496</v>
      </c>
      <c r="I10140" t="s">
        <v>1454</v>
      </c>
      <c r="J10140" s="20">
        <v>38</v>
      </c>
      <c r="K10140" s="20" t="s">
        <v>3</v>
      </c>
      <c r="L10140" t="s">
        <v>1464</v>
      </c>
      <c r="M10140" s="20">
        <v>11.64</v>
      </c>
      <c r="N10140" s="20">
        <v>8.36</v>
      </c>
      <c r="AE10140">
        <f t="shared" si="158"/>
        <v>2007</v>
      </c>
    </row>
    <row r="10141" spans="1:31" x14ac:dyDescent="0.25">
      <c r="A10141" s="7">
        <v>10138</v>
      </c>
      <c r="B10141" s="8">
        <v>39411</v>
      </c>
      <c r="C10141" t="s">
        <v>3</v>
      </c>
      <c r="D10141" t="s">
        <v>854</v>
      </c>
      <c r="E10141" t="s">
        <v>9</v>
      </c>
      <c r="F10141" t="s">
        <v>852</v>
      </c>
      <c r="G10141" t="s">
        <v>732</v>
      </c>
      <c r="H10141" s="135" t="s">
        <v>2254</v>
      </c>
      <c r="I10141" t="s">
        <v>1454</v>
      </c>
      <c r="J10141" s="20">
        <v>18</v>
      </c>
      <c r="K10141" s="20" t="s">
        <v>9</v>
      </c>
      <c r="L10141" t="s">
        <v>1464</v>
      </c>
      <c r="M10141" s="20">
        <v>3.96</v>
      </c>
      <c r="N10141" s="20">
        <v>6.04</v>
      </c>
      <c r="AE10141">
        <f t="shared" si="158"/>
        <v>2007</v>
      </c>
    </row>
    <row r="10142" spans="1:31" x14ac:dyDescent="0.25">
      <c r="A10142" s="7">
        <v>10139</v>
      </c>
      <c r="B10142" s="8">
        <v>39412</v>
      </c>
      <c r="C10142" t="s">
        <v>3</v>
      </c>
      <c r="D10142" t="s">
        <v>823</v>
      </c>
      <c r="E10142" t="s">
        <v>9</v>
      </c>
      <c r="F10142" t="s">
        <v>852</v>
      </c>
      <c r="G10142" t="s">
        <v>861</v>
      </c>
      <c r="H10142" s="9" t="s">
        <v>2448</v>
      </c>
      <c r="I10142" t="s">
        <v>1454</v>
      </c>
      <c r="J10142" s="20">
        <v>16</v>
      </c>
      <c r="K10142" s="20" t="s">
        <v>9</v>
      </c>
      <c r="L10142" t="s">
        <v>1463</v>
      </c>
      <c r="M10142" s="20">
        <v>3.84</v>
      </c>
      <c r="N10142" s="20">
        <v>5.16</v>
      </c>
      <c r="AE10142">
        <f t="shared" si="158"/>
        <v>2007</v>
      </c>
    </row>
    <row r="10143" spans="1:31" x14ac:dyDescent="0.25">
      <c r="A10143" s="7">
        <v>10140</v>
      </c>
      <c r="B10143" s="8">
        <v>39412</v>
      </c>
      <c r="C10143" t="s">
        <v>3</v>
      </c>
      <c r="D10143" t="s">
        <v>163</v>
      </c>
      <c r="E10143" t="s">
        <v>9</v>
      </c>
      <c r="F10143" t="s">
        <v>66</v>
      </c>
      <c r="G10143" t="s">
        <v>732</v>
      </c>
      <c r="H10143" s="135" t="s">
        <v>2191</v>
      </c>
      <c r="I10143" t="s">
        <v>1454</v>
      </c>
      <c r="J10143" s="20">
        <v>38</v>
      </c>
      <c r="K10143" s="20" t="s">
        <v>9</v>
      </c>
      <c r="L10143" t="s">
        <v>1464</v>
      </c>
      <c r="M10143" s="20">
        <v>8.36</v>
      </c>
      <c r="N10143" s="20">
        <v>11.64</v>
      </c>
      <c r="AE10143">
        <f t="shared" si="158"/>
        <v>2007</v>
      </c>
    </row>
    <row r="10144" spans="1:31" x14ac:dyDescent="0.25">
      <c r="A10144" s="7">
        <v>10141</v>
      </c>
      <c r="B10144" s="8">
        <v>39412</v>
      </c>
      <c r="C10144" t="s">
        <v>3</v>
      </c>
      <c r="D10144" t="s">
        <v>830</v>
      </c>
      <c r="E10144" t="s">
        <v>9</v>
      </c>
      <c r="F10144" t="s">
        <v>365</v>
      </c>
      <c r="G10144" t="s">
        <v>14</v>
      </c>
      <c r="H10144" s="135" t="s">
        <v>1496</v>
      </c>
      <c r="I10144" t="s">
        <v>1456</v>
      </c>
      <c r="J10144" s="20">
        <v>14</v>
      </c>
      <c r="K10144" s="20" t="s">
        <v>1465</v>
      </c>
      <c r="L10144" t="s">
        <v>1466</v>
      </c>
      <c r="M10144" s="20">
        <v>3.5</v>
      </c>
      <c r="N10144" s="20">
        <v>3.5</v>
      </c>
      <c r="O10144" t="s">
        <v>3</v>
      </c>
      <c r="P10144" s="13" t="s">
        <v>824</v>
      </c>
      <c r="Q10144" t="s">
        <v>3</v>
      </c>
      <c r="R10144" t="s">
        <v>856</v>
      </c>
      <c r="S10144" t="s">
        <v>1465</v>
      </c>
      <c r="U10144" t="s">
        <v>1465</v>
      </c>
      <c r="W10144" t="s">
        <v>1465</v>
      </c>
      <c r="Y10144" t="s">
        <v>1465</v>
      </c>
      <c r="AA10144" t="s">
        <v>1465</v>
      </c>
      <c r="AC10144" t="s">
        <v>1465</v>
      </c>
      <c r="AE10144">
        <f t="shared" si="158"/>
        <v>2007</v>
      </c>
    </row>
    <row r="10145" spans="1:31" x14ac:dyDescent="0.25">
      <c r="A10145" s="7">
        <v>10142</v>
      </c>
      <c r="B10145" s="8">
        <v>39412</v>
      </c>
      <c r="C10145" t="s">
        <v>3</v>
      </c>
      <c r="D10145" t="s">
        <v>787</v>
      </c>
      <c r="E10145" t="s">
        <v>9</v>
      </c>
      <c r="F10145" t="s">
        <v>91</v>
      </c>
      <c r="G10145" t="s">
        <v>870</v>
      </c>
      <c r="H10145" s="135" t="s">
        <v>1496</v>
      </c>
      <c r="I10145" t="s">
        <v>1454</v>
      </c>
      <c r="J10145" s="20">
        <v>10</v>
      </c>
      <c r="K10145" s="20" t="s">
        <v>9</v>
      </c>
      <c r="L10145" t="s">
        <v>1464</v>
      </c>
      <c r="M10145" s="20">
        <v>2.2000000000000002</v>
      </c>
      <c r="N10145" s="20">
        <v>3.8</v>
      </c>
      <c r="AE10145">
        <f t="shared" si="158"/>
        <v>2007</v>
      </c>
    </row>
    <row r="10146" spans="1:31" x14ac:dyDescent="0.25">
      <c r="A10146" s="7">
        <v>10143</v>
      </c>
      <c r="B10146" s="8">
        <v>39412</v>
      </c>
      <c r="C10146" t="s">
        <v>3</v>
      </c>
      <c r="D10146" t="s">
        <v>789</v>
      </c>
      <c r="E10146" t="s">
        <v>9</v>
      </c>
      <c r="F10146" t="s">
        <v>66</v>
      </c>
      <c r="G10146" t="s">
        <v>895</v>
      </c>
      <c r="H10146" s="135" t="s">
        <v>2540</v>
      </c>
      <c r="I10146" t="s">
        <v>1454</v>
      </c>
      <c r="J10146" s="20">
        <v>32</v>
      </c>
      <c r="K10146" s="20" t="s">
        <v>9</v>
      </c>
      <c r="L10146" t="s">
        <v>1464</v>
      </c>
      <c r="M10146" s="20">
        <v>7.04</v>
      </c>
      <c r="N10146" s="20">
        <v>9.9600000000000009</v>
      </c>
      <c r="AE10146">
        <f t="shared" si="158"/>
        <v>2007</v>
      </c>
    </row>
    <row r="10147" spans="1:31" x14ac:dyDescent="0.25">
      <c r="A10147" s="7">
        <v>10144</v>
      </c>
      <c r="B10147" s="8">
        <v>39412</v>
      </c>
      <c r="C10147" t="s">
        <v>3</v>
      </c>
      <c r="D10147" t="s">
        <v>621</v>
      </c>
      <c r="E10147" t="s">
        <v>9</v>
      </c>
      <c r="F10147" t="s">
        <v>727</v>
      </c>
      <c r="G10147" t="s">
        <v>895</v>
      </c>
      <c r="H10147" s="135" t="s">
        <v>2577</v>
      </c>
      <c r="I10147" t="s">
        <v>1454</v>
      </c>
      <c r="J10147" s="20">
        <v>41</v>
      </c>
      <c r="K10147" s="20" t="s">
        <v>3</v>
      </c>
      <c r="L10147" t="s">
        <v>1464</v>
      </c>
      <c r="M10147" s="20">
        <v>12.48</v>
      </c>
      <c r="N10147" s="20">
        <v>9.02</v>
      </c>
      <c r="AE10147">
        <f t="shared" si="158"/>
        <v>2007</v>
      </c>
    </row>
    <row r="10148" spans="1:31" x14ac:dyDescent="0.25">
      <c r="A10148" s="7">
        <v>10145</v>
      </c>
      <c r="B10148" s="8">
        <v>39412</v>
      </c>
      <c r="C10148" t="s">
        <v>3</v>
      </c>
      <c r="D10148" t="s">
        <v>614</v>
      </c>
      <c r="E10148" t="s">
        <v>9</v>
      </c>
      <c r="F10148" t="s">
        <v>727</v>
      </c>
      <c r="G10148" t="s">
        <v>377</v>
      </c>
      <c r="H10148" s="9" t="s">
        <v>2140</v>
      </c>
      <c r="I10148" t="s">
        <v>1454</v>
      </c>
      <c r="J10148" s="20">
        <v>36</v>
      </c>
      <c r="K10148" s="20" t="s">
        <v>3</v>
      </c>
      <c r="L10148" t="s">
        <v>1464</v>
      </c>
      <c r="M10148" s="20">
        <v>11.08</v>
      </c>
      <c r="N10148" s="20">
        <v>7.92</v>
      </c>
      <c r="AE10148">
        <f t="shared" si="158"/>
        <v>2007</v>
      </c>
    </row>
    <row r="10149" spans="1:31" x14ac:dyDescent="0.25">
      <c r="A10149" s="7">
        <v>10146</v>
      </c>
      <c r="B10149" s="8">
        <v>39413</v>
      </c>
      <c r="C10149" t="s">
        <v>3</v>
      </c>
      <c r="D10149" t="s">
        <v>117</v>
      </c>
      <c r="E10149" t="s">
        <v>9</v>
      </c>
      <c r="F10149" t="s">
        <v>667</v>
      </c>
      <c r="G10149" t="s">
        <v>569</v>
      </c>
      <c r="H10149" s="135" t="s">
        <v>1964</v>
      </c>
      <c r="I10149" t="s">
        <v>1454</v>
      </c>
      <c r="J10149" s="20">
        <v>26</v>
      </c>
      <c r="K10149" s="20" t="s">
        <v>3</v>
      </c>
      <c r="L10149" t="s">
        <v>1464</v>
      </c>
      <c r="M10149" s="20">
        <v>8.2800000000000011</v>
      </c>
      <c r="N10149" s="20">
        <v>5.72</v>
      </c>
      <c r="AE10149">
        <f t="shared" si="158"/>
        <v>2007</v>
      </c>
    </row>
    <row r="10150" spans="1:31" x14ac:dyDescent="0.25">
      <c r="A10150" s="7">
        <v>10147</v>
      </c>
      <c r="B10150" s="8">
        <v>39413</v>
      </c>
      <c r="C10150" t="s">
        <v>3</v>
      </c>
      <c r="D10150" t="s">
        <v>814</v>
      </c>
      <c r="E10150" t="s">
        <v>9</v>
      </c>
      <c r="F10150" t="s">
        <v>667</v>
      </c>
      <c r="G10150" t="s">
        <v>732</v>
      </c>
      <c r="H10150" s="135" t="s">
        <v>2176</v>
      </c>
      <c r="I10150" t="s">
        <v>1454</v>
      </c>
      <c r="J10150" s="20">
        <v>26</v>
      </c>
      <c r="K10150" s="20" t="s">
        <v>9</v>
      </c>
      <c r="L10150" t="s">
        <v>1464</v>
      </c>
      <c r="M10150" s="20">
        <v>5.72</v>
      </c>
      <c r="N10150" s="20">
        <v>8.2800000000000011</v>
      </c>
      <c r="AE10150">
        <f t="shared" si="158"/>
        <v>2007</v>
      </c>
    </row>
    <row r="10151" spans="1:31" x14ac:dyDescent="0.25">
      <c r="A10151" s="7">
        <v>10148</v>
      </c>
      <c r="B10151" s="8">
        <v>39414</v>
      </c>
      <c r="C10151" t="s">
        <v>3</v>
      </c>
      <c r="D10151" t="s">
        <v>595</v>
      </c>
      <c r="E10151" t="s">
        <v>9</v>
      </c>
      <c r="F10151" t="s">
        <v>465</v>
      </c>
      <c r="G10151" t="s">
        <v>11</v>
      </c>
      <c r="H10151" s="135" t="s">
        <v>1579</v>
      </c>
      <c r="I10151" t="s">
        <v>1455</v>
      </c>
      <c r="J10151" s="20">
        <v>26</v>
      </c>
      <c r="K10151" s="20" t="s">
        <v>1465</v>
      </c>
      <c r="L10151" t="s">
        <v>1466</v>
      </c>
      <c r="M10151" s="20">
        <v>3.25</v>
      </c>
      <c r="N10151" s="20">
        <v>3.25</v>
      </c>
      <c r="AE10151">
        <f t="shared" si="158"/>
        <v>2007</v>
      </c>
    </row>
    <row r="10152" spans="1:31" x14ac:dyDescent="0.25">
      <c r="A10152" s="7">
        <v>10149</v>
      </c>
      <c r="B10152" s="8">
        <v>39414</v>
      </c>
      <c r="C10152" t="s">
        <v>3</v>
      </c>
      <c r="D10152" t="s">
        <v>864</v>
      </c>
      <c r="E10152" t="s">
        <v>9</v>
      </c>
      <c r="F10152" t="s">
        <v>215</v>
      </c>
      <c r="G10152" t="s">
        <v>648</v>
      </c>
      <c r="H10152" s="135" t="s">
        <v>2600</v>
      </c>
      <c r="I10152" t="s">
        <v>1454</v>
      </c>
      <c r="J10152" s="20">
        <v>24</v>
      </c>
      <c r="K10152" s="20" t="s">
        <v>1465</v>
      </c>
      <c r="L10152" t="s">
        <v>1466</v>
      </c>
      <c r="M10152" s="20">
        <v>6</v>
      </c>
      <c r="N10152" s="20">
        <v>6</v>
      </c>
      <c r="AE10152">
        <f t="shared" si="158"/>
        <v>2007</v>
      </c>
    </row>
    <row r="10153" spans="1:31" x14ac:dyDescent="0.25">
      <c r="A10153" s="7">
        <v>10150</v>
      </c>
      <c r="B10153" s="8">
        <v>39414</v>
      </c>
      <c r="C10153" t="s">
        <v>3</v>
      </c>
      <c r="D10153" t="s">
        <v>864</v>
      </c>
      <c r="E10153" t="s">
        <v>9</v>
      </c>
      <c r="F10153" t="s">
        <v>749</v>
      </c>
      <c r="G10153" t="s">
        <v>714</v>
      </c>
      <c r="H10153" s="135" t="s">
        <v>1496</v>
      </c>
      <c r="I10153" t="s">
        <v>1455</v>
      </c>
      <c r="J10153" s="20">
        <v>23</v>
      </c>
      <c r="K10153" s="20" t="s">
        <v>9</v>
      </c>
      <c r="L10153" t="s">
        <v>1464</v>
      </c>
      <c r="M10153" s="20">
        <v>2.5300000000000002</v>
      </c>
      <c r="N10153" s="20">
        <v>3.7199999999999998</v>
      </c>
      <c r="AE10153">
        <f t="shared" si="158"/>
        <v>2007</v>
      </c>
    </row>
    <row r="10154" spans="1:31" x14ac:dyDescent="0.25">
      <c r="A10154" s="7">
        <v>10151</v>
      </c>
      <c r="B10154" s="8">
        <v>39415</v>
      </c>
      <c r="C10154" t="s">
        <v>3</v>
      </c>
      <c r="D10154" t="s">
        <v>162</v>
      </c>
      <c r="E10154" t="s">
        <v>9</v>
      </c>
      <c r="F10154" t="s">
        <v>667</v>
      </c>
      <c r="G10154" t="s">
        <v>11</v>
      </c>
      <c r="H10154" s="135" t="s">
        <v>1496</v>
      </c>
      <c r="I10154" t="s">
        <v>1456</v>
      </c>
      <c r="J10154" s="20">
        <v>21</v>
      </c>
      <c r="K10154" s="20" t="s">
        <v>1465</v>
      </c>
      <c r="L10154" t="s">
        <v>1466</v>
      </c>
      <c r="M10154" s="20">
        <v>5.25</v>
      </c>
      <c r="N10154" s="20">
        <v>5.25</v>
      </c>
      <c r="O10154" t="s">
        <v>3</v>
      </c>
      <c r="P10154" s="13" t="s">
        <v>202</v>
      </c>
      <c r="Q10154" t="s">
        <v>1465</v>
      </c>
      <c r="S10154" t="s">
        <v>1465</v>
      </c>
      <c r="U10154" t="s">
        <v>1465</v>
      </c>
      <c r="W10154" t="s">
        <v>1465</v>
      </c>
      <c r="Y10154" t="s">
        <v>1465</v>
      </c>
      <c r="AA10154" t="s">
        <v>1465</v>
      </c>
      <c r="AC10154" t="s">
        <v>1465</v>
      </c>
      <c r="AE10154">
        <f t="shared" si="158"/>
        <v>2007</v>
      </c>
    </row>
    <row r="10155" spans="1:31" x14ac:dyDescent="0.25">
      <c r="A10155" s="7">
        <v>10152</v>
      </c>
      <c r="B10155" s="8">
        <v>39415</v>
      </c>
      <c r="C10155" t="s">
        <v>3</v>
      </c>
      <c r="D10155" t="s">
        <v>729</v>
      </c>
      <c r="E10155" t="s">
        <v>9</v>
      </c>
      <c r="F10155" t="s">
        <v>624</v>
      </c>
      <c r="G10155" t="s">
        <v>17</v>
      </c>
      <c r="H10155" s="135" t="s">
        <v>1496</v>
      </c>
      <c r="I10155" t="s">
        <v>1454</v>
      </c>
      <c r="J10155" s="20">
        <v>10</v>
      </c>
      <c r="K10155" s="20" t="s">
        <v>3</v>
      </c>
      <c r="L10155" t="s">
        <v>1464</v>
      </c>
      <c r="M10155" s="20">
        <v>3.8</v>
      </c>
      <c r="N10155" s="20">
        <v>2.2000000000000002</v>
      </c>
      <c r="AE10155">
        <f t="shared" si="158"/>
        <v>2007</v>
      </c>
    </row>
    <row r="10156" spans="1:31" x14ac:dyDescent="0.25">
      <c r="A10156" s="7">
        <v>10153</v>
      </c>
      <c r="B10156" s="8">
        <v>39415</v>
      </c>
      <c r="C10156" t="s">
        <v>3</v>
      </c>
      <c r="D10156" t="s">
        <v>543</v>
      </c>
      <c r="E10156" t="s">
        <v>9</v>
      </c>
      <c r="F10156" t="s">
        <v>233</v>
      </c>
      <c r="G10156" t="s">
        <v>895</v>
      </c>
      <c r="H10156" s="135" t="s">
        <v>1496</v>
      </c>
      <c r="I10156" t="s">
        <v>1454</v>
      </c>
      <c r="J10156" s="20">
        <v>32</v>
      </c>
      <c r="K10156" s="20" t="s">
        <v>9</v>
      </c>
      <c r="L10156" t="s">
        <v>1464</v>
      </c>
      <c r="M10156" s="20">
        <v>7.04</v>
      </c>
      <c r="N10156" s="20">
        <v>9.9600000000000009</v>
      </c>
      <c r="AE10156">
        <f t="shared" si="158"/>
        <v>2007</v>
      </c>
    </row>
    <row r="10157" spans="1:31" x14ac:dyDescent="0.25">
      <c r="A10157" s="7">
        <v>10154</v>
      </c>
      <c r="B10157" s="8">
        <v>39415</v>
      </c>
      <c r="C10157" t="s">
        <v>3</v>
      </c>
      <c r="D10157" t="s">
        <v>786</v>
      </c>
      <c r="E10157" t="s">
        <v>9</v>
      </c>
      <c r="F10157" t="s">
        <v>787</v>
      </c>
      <c r="G10157" t="s">
        <v>732</v>
      </c>
      <c r="H10157" s="135" t="s">
        <v>1496</v>
      </c>
      <c r="I10157" t="s">
        <v>1455</v>
      </c>
      <c r="J10157" s="20">
        <v>15</v>
      </c>
      <c r="K10157" s="20" t="s">
        <v>3</v>
      </c>
      <c r="L10157" t="s">
        <v>1464</v>
      </c>
      <c r="M10157" s="20">
        <v>2.6</v>
      </c>
      <c r="N10157" s="20">
        <v>1.65</v>
      </c>
      <c r="AE10157">
        <f t="shared" si="158"/>
        <v>2007</v>
      </c>
    </row>
    <row r="10158" spans="1:31" x14ac:dyDescent="0.25">
      <c r="A10158" s="7">
        <v>10155</v>
      </c>
      <c r="B10158" s="8">
        <v>39416</v>
      </c>
      <c r="C10158" t="s">
        <v>3</v>
      </c>
      <c r="D10158" t="s">
        <v>672</v>
      </c>
      <c r="E10158" t="s">
        <v>9</v>
      </c>
      <c r="F10158" t="s">
        <v>776</v>
      </c>
      <c r="G10158" t="s">
        <v>377</v>
      </c>
      <c r="H10158" s="135" t="s">
        <v>1496</v>
      </c>
      <c r="I10158" t="s">
        <v>1454</v>
      </c>
      <c r="J10158" s="20">
        <v>38</v>
      </c>
      <c r="K10158" s="20" t="s">
        <v>3</v>
      </c>
      <c r="L10158" t="s">
        <v>1463</v>
      </c>
      <c r="M10158" s="20">
        <v>10.88</v>
      </c>
      <c r="N10158" s="20">
        <v>9.1199999999999992</v>
      </c>
      <c r="AE10158">
        <f t="shared" si="158"/>
        <v>2007</v>
      </c>
    </row>
    <row r="10159" spans="1:31" x14ac:dyDescent="0.25">
      <c r="A10159" s="7">
        <v>10156</v>
      </c>
      <c r="B10159" s="8">
        <v>39416</v>
      </c>
      <c r="C10159" t="s">
        <v>3</v>
      </c>
      <c r="D10159" t="s">
        <v>786</v>
      </c>
      <c r="E10159" t="s">
        <v>9</v>
      </c>
      <c r="F10159" t="s">
        <v>787</v>
      </c>
      <c r="G10159" t="s">
        <v>870</v>
      </c>
      <c r="H10159" s="135" t="s">
        <v>1496</v>
      </c>
      <c r="I10159" t="s">
        <v>1455</v>
      </c>
      <c r="J10159" s="20">
        <v>39</v>
      </c>
      <c r="K10159" s="20" t="s">
        <v>3</v>
      </c>
      <c r="L10159" t="s">
        <v>1464</v>
      </c>
      <c r="M10159" s="20">
        <v>5.96</v>
      </c>
      <c r="N10159" s="20">
        <v>4.29</v>
      </c>
      <c r="AE10159">
        <f t="shared" si="158"/>
        <v>2007</v>
      </c>
    </row>
    <row r="10160" spans="1:31" x14ac:dyDescent="0.25">
      <c r="A10160" s="7">
        <v>10157</v>
      </c>
      <c r="B10160" s="8">
        <v>39416</v>
      </c>
      <c r="C10160" t="s">
        <v>3</v>
      </c>
      <c r="D10160" t="s">
        <v>789</v>
      </c>
      <c r="E10160" t="s">
        <v>9</v>
      </c>
      <c r="F10160" t="s">
        <v>641</v>
      </c>
      <c r="G10160" t="s">
        <v>377</v>
      </c>
      <c r="H10160" s="135" t="s">
        <v>1496</v>
      </c>
      <c r="I10160" t="s">
        <v>1454</v>
      </c>
      <c r="J10160" s="20">
        <v>10</v>
      </c>
      <c r="K10160" s="20" t="s">
        <v>9</v>
      </c>
      <c r="L10160" t="s">
        <v>1464</v>
      </c>
      <c r="M10160" s="20">
        <v>2.2000000000000002</v>
      </c>
      <c r="N10160" s="20">
        <v>3.8</v>
      </c>
      <c r="AE10160">
        <f t="shared" si="158"/>
        <v>2007</v>
      </c>
    </row>
    <row r="10161" spans="1:31" x14ac:dyDescent="0.25">
      <c r="A10161" s="7">
        <v>10158</v>
      </c>
      <c r="B10161" s="8">
        <v>39417</v>
      </c>
      <c r="C10161" t="s">
        <v>3</v>
      </c>
      <c r="D10161" t="s">
        <v>543</v>
      </c>
      <c r="E10161" t="s">
        <v>9</v>
      </c>
      <c r="F10161" t="s">
        <v>521</v>
      </c>
      <c r="G10161" t="s">
        <v>870</v>
      </c>
      <c r="H10161" s="135" t="s">
        <v>2601</v>
      </c>
      <c r="I10161" t="s">
        <v>1454</v>
      </c>
      <c r="J10161" s="20">
        <v>42</v>
      </c>
      <c r="K10161" s="20" t="s">
        <v>3</v>
      </c>
      <c r="L10161" t="s">
        <v>1464</v>
      </c>
      <c r="M10161" s="20">
        <v>12.76</v>
      </c>
      <c r="N10161" s="20">
        <v>9.24</v>
      </c>
      <c r="AE10161">
        <f t="shared" si="158"/>
        <v>2007</v>
      </c>
    </row>
    <row r="10162" spans="1:31" x14ac:dyDescent="0.25">
      <c r="A10162" s="7">
        <v>10159</v>
      </c>
      <c r="B10162" s="8">
        <v>39417</v>
      </c>
      <c r="C10162" t="s">
        <v>3</v>
      </c>
      <c r="D10162" t="s">
        <v>766</v>
      </c>
      <c r="E10162" t="s">
        <v>9</v>
      </c>
      <c r="F10162" t="s">
        <v>869</v>
      </c>
      <c r="G10162" t="s">
        <v>895</v>
      </c>
      <c r="H10162" s="135" t="s">
        <v>2534</v>
      </c>
      <c r="I10162" t="s">
        <v>1456</v>
      </c>
      <c r="J10162" s="20">
        <v>15</v>
      </c>
      <c r="K10162" s="20" t="s">
        <v>9</v>
      </c>
      <c r="L10162" t="s">
        <v>1463</v>
      </c>
      <c r="M10162" s="20">
        <v>3.6</v>
      </c>
      <c r="N10162" s="20">
        <v>4.9000000000000004</v>
      </c>
      <c r="O10162" t="s">
        <v>3</v>
      </c>
      <c r="P10162" s="13" t="s">
        <v>830</v>
      </c>
      <c r="Q10162" t="s">
        <v>3</v>
      </c>
      <c r="R10162" t="s">
        <v>711</v>
      </c>
      <c r="S10162" t="s">
        <v>9</v>
      </c>
      <c r="T10162" t="s">
        <v>734</v>
      </c>
      <c r="U10162" t="s">
        <v>9</v>
      </c>
      <c r="V10162" t="s">
        <v>687</v>
      </c>
      <c r="W10162" t="s">
        <v>1465</v>
      </c>
      <c r="Y10162" t="s">
        <v>1465</v>
      </c>
      <c r="AA10162" t="s">
        <v>1465</v>
      </c>
      <c r="AC10162" t="s">
        <v>1465</v>
      </c>
      <c r="AE10162">
        <f t="shared" si="158"/>
        <v>2007</v>
      </c>
    </row>
    <row r="10163" spans="1:31" x14ac:dyDescent="0.25">
      <c r="A10163" s="7">
        <v>10160</v>
      </c>
      <c r="B10163" s="8">
        <v>39417</v>
      </c>
      <c r="C10163" t="s">
        <v>3</v>
      </c>
      <c r="D10163" t="s">
        <v>816</v>
      </c>
      <c r="E10163" t="s">
        <v>9</v>
      </c>
      <c r="F10163" t="s">
        <v>832</v>
      </c>
      <c r="G10163" t="s">
        <v>648</v>
      </c>
      <c r="H10163" s="135" t="s">
        <v>2602</v>
      </c>
      <c r="I10163" t="s">
        <v>1455</v>
      </c>
      <c r="J10163" s="20">
        <v>51</v>
      </c>
      <c r="K10163" s="20" t="s">
        <v>1465</v>
      </c>
      <c r="L10163" t="s">
        <v>1466</v>
      </c>
      <c r="M10163" s="20">
        <v>6.375</v>
      </c>
      <c r="N10163" s="20">
        <v>6.375</v>
      </c>
      <c r="AE10163">
        <f t="shared" si="158"/>
        <v>2007</v>
      </c>
    </row>
    <row r="10164" spans="1:31" x14ac:dyDescent="0.25">
      <c r="A10164" s="7">
        <v>10161</v>
      </c>
      <c r="B10164" s="8">
        <v>39417</v>
      </c>
      <c r="C10164" t="s">
        <v>3</v>
      </c>
      <c r="D10164" t="s">
        <v>711</v>
      </c>
      <c r="E10164" t="s">
        <v>9</v>
      </c>
      <c r="F10164" t="s">
        <v>767</v>
      </c>
      <c r="G10164" t="s">
        <v>648</v>
      </c>
      <c r="H10164" s="136" t="s">
        <v>1496</v>
      </c>
      <c r="I10164" t="s">
        <v>1454</v>
      </c>
      <c r="J10164" s="20">
        <v>21</v>
      </c>
      <c r="K10164" s="20" t="s">
        <v>3</v>
      </c>
      <c r="L10164" t="s">
        <v>1464</v>
      </c>
      <c r="M10164" s="20">
        <v>6.88</v>
      </c>
      <c r="N10164" s="20">
        <v>4.62</v>
      </c>
      <c r="AE10164">
        <f t="shared" si="158"/>
        <v>2007</v>
      </c>
    </row>
    <row r="10165" spans="1:31" x14ac:dyDescent="0.25">
      <c r="A10165" s="7">
        <v>10162</v>
      </c>
      <c r="B10165" s="8">
        <v>39418</v>
      </c>
      <c r="C10165" t="s">
        <v>3</v>
      </c>
      <c r="D10165" t="s">
        <v>819</v>
      </c>
      <c r="E10165" t="s">
        <v>9</v>
      </c>
      <c r="F10165" t="s">
        <v>57</v>
      </c>
      <c r="G10165" t="s">
        <v>648</v>
      </c>
      <c r="H10165" s="135" t="s">
        <v>2062</v>
      </c>
      <c r="I10165" t="s">
        <v>1454</v>
      </c>
      <c r="J10165" s="20">
        <v>45</v>
      </c>
      <c r="K10165" s="20" t="s">
        <v>1465</v>
      </c>
      <c r="L10165" t="s">
        <v>1466</v>
      </c>
      <c r="M10165" s="20">
        <v>11.25</v>
      </c>
      <c r="N10165" s="20">
        <v>11.25</v>
      </c>
      <c r="AE10165">
        <f t="shared" si="158"/>
        <v>2007</v>
      </c>
    </row>
    <row r="10166" spans="1:31" x14ac:dyDescent="0.25">
      <c r="A10166" s="7">
        <v>10163</v>
      </c>
      <c r="B10166" s="8">
        <v>39419</v>
      </c>
      <c r="C10166" t="s">
        <v>3</v>
      </c>
      <c r="D10166" t="s">
        <v>789</v>
      </c>
      <c r="E10166" t="s">
        <v>9</v>
      </c>
      <c r="F10166" t="s">
        <v>905</v>
      </c>
      <c r="G10166" t="s">
        <v>870</v>
      </c>
      <c r="H10166" s="135" t="s">
        <v>2525</v>
      </c>
      <c r="I10166" t="s">
        <v>1454</v>
      </c>
      <c r="J10166" s="20">
        <v>13</v>
      </c>
      <c r="K10166" s="20" t="s">
        <v>3</v>
      </c>
      <c r="L10166" t="s">
        <v>1464</v>
      </c>
      <c r="M10166" s="20">
        <v>4.6400000000000006</v>
      </c>
      <c r="N10166" s="20">
        <v>2.86</v>
      </c>
      <c r="AE10166">
        <f t="shared" si="158"/>
        <v>2007</v>
      </c>
    </row>
    <row r="10167" spans="1:31" x14ac:dyDescent="0.25">
      <c r="A10167" s="7">
        <v>10164</v>
      </c>
      <c r="B10167" s="8">
        <v>39419</v>
      </c>
      <c r="C10167" t="s">
        <v>3</v>
      </c>
      <c r="D10167" t="s">
        <v>687</v>
      </c>
      <c r="E10167" t="s">
        <v>9</v>
      </c>
      <c r="F10167" t="s">
        <v>789</v>
      </c>
      <c r="G10167" t="s">
        <v>895</v>
      </c>
      <c r="H10167" s="135" t="s">
        <v>2603</v>
      </c>
      <c r="I10167" t="s">
        <v>1454</v>
      </c>
      <c r="J10167" s="20">
        <v>17</v>
      </c>
      <c r="K10167" s="20" t="s">
        <v>9</v>
      </c>
      <c r="L10167" t="s">
        <v>1464</v>
      </c>
      <c r="M10167" s="20">
        <v>3.74</v>
      </c>
      <c r="N10167" s="20">
        <v>5.76</v>
      </c>
      <c r="AE10167">
        <f t="shared" si="158"/>
        <v>2007</v>
      </c>
    </row>
    <row r="10168" spans="1:31" x14ac:dyDescent="0.25">
      <c r="A10168" s="7">
        <v>10165</v>
      </c>
      <c r="B10168" s="8">
        <v>39419</v>
      </c>
      <c r="C10168" t="s">
        <v>3</v>
      </c>
      <c r="D10168" t="s">
        <v>786</v>
      </c>
      <c r="E10168" t="s">
        <v>9</v>
      </c>
      <c r="F10168" t="s">
        <v>902</v>
      </c>
      <c r="G10168" t="s">
        <v>648</v>
      </c>
      <c r="H10168" s="136" t="s">
        <v>1496</v>
      </c>
      <c r="I10168" t="s">
        <v>1454</v>
      </c>
      <c r="J10168" s="20">
        <v>18</v>
      </c>
      <c r="K10168" s="20" t="s">
        <v>1465</v>
      </c>
      <c r="L10168" t="s">
        <v>1466</v>
      </c>
      <c r="M10168" s="20">
        <v>4.5</v>
      </c>
      <c r="N10168" s="20">
        <v>4.5</v>
      </c>
      <c r="AE10168">
        <f t="shared" si="158"/>
        <v>2007</v>
      </c>
    </row>
    <row r="10169" spans="1:31" x14ac:dyDescent="0.25">
      <c r="A10169" s="7">
        <v>10166</v>
      </c>
      <c r="B10169" s="8">
        <v>39419</v>
      </c>
      <c r="C10169" t="s">
        <v>3</v>
      </c>
      <c r="D10169" t="s">
        <v>902</v>
      </c>
      <c r="E10169" t="s">
        <v>9</v>
      </c>
      <c r="F10169" t="s">
        <v>450</v>
      </c>
      <c r="G10169" t="s">
        <v>648</v>
      </c>
      <c r="H10169" s="136" t="s">
        <v>1496</v>
      </c>
      <c r="I10169" t="s">
        <v>1455</v>
      </c>
      <c r="J10169" s="20">
        <v>12</v>
      </c>
      <c r="K10169" s="20" t="s">
        <v>9</v>
      </c>
      <c r="L10169" t="s">
        <v>1464</v>
      </c>
      <c r="M10169" s="20">
        <v>1.32</v>
      </c>
      <c r="N10169" s="20">
        <v>2.1799999999999997</v>
      </c>
      <c r="AE10169">
        <f t="shared" si="158"/>
        <v>2007</v>
      </c>
    </row>
    <row r="10170" spans="1:31" x14ac:dyDescent="0.25">
      <c r="A10170" s="7">
        <v>10167</v>
      </c>
      <c r="B10170" s="8">
        <v>39419</v>
      </c>
      <c r="C10170" t="s">
        <v>3</v>
      </c>
      <c r="D10170" t="s">
        <v>903</v>
      </c>
      <c r="E10170" t="s">
        <v>9</v>
      </c>
      <c r="F10170" t="s">
        <v>899</v>
      </c>
      <c r="G10170" t="s">
        <v>648</v>
      </c>
      <c r="H10170" s="9" t="s">
        <v>1797</v>
      </c>
      <c r="I10170" t="s">
        <v>1454</v>
      </c>
      <c r="J10170" s="20">
        <v>63</v>
      </c>
      <c r="K10170" s="20" t="s">
        <v>9</v>
      </c>
      <c r="L10170" t="s">
        <v>1464</v>
      </c>
      <c r="M10170" s="20">
        <v>13.86</v>
      </c>
      <c r="N10170" s="20">
        <v>18.64</v>
      </c>
      <c r="AE10170">
        <f t="shared" si="158"/>
        <v>2007</v>
      </c>
    </row>
    <row r="10171" spans="1:31" x14ac:dyDescent="0.25">
      <c r="A10171" s="7">
        <v>10168</v>
      </c>
      <c r="B10171" s="8">
        <v>39420</v>
      </c>
      <c r="C10171" t="s">
        <v>3</v>
      </c>
      <c r="D10171" t="s">
        <v>711</v>
      </c>
      <c r="E10171" t="s">
        <v>9</v>
      </c>
      <c r="F10171" t="s">
        <v>810</v>
      </c>
      <c r="G10171" t="s">
        <v>648</v>
      </c>
      <c r="H10171" s="135" t="s">
        <v>1795</v>
      </c>
      <c r="I10171" t="s">
        <v>1454</v>
      </c>
      <c r="J10171" s="20">
        <v>40</v>
      </c>
      <c r="K10171" s="20" t="s">
        <v>1465</v>
      </c>
      <c r="L10171" t="s">
        <v>1466</v>
      </c>
      <c r="M10171" s="20">
        <v>10</v>
      </c>
      <c r="N10171" s="20">
        <v>10</v>
      </c>
      <c r="AE10171">
        <f t="shared" si="158"/>
        <v>2007</v>
      </c>
    </row>
    <row r="10172" spans="1:31" x14ac:dyDescent="0.25">
      <c r="A10172" s="7">
        <v>10169</v>
      </c>
      <c r="B10172" s="8">
        <v>39420</v>
      </c>
      <c r="C10172" t="s">
        <v>3</v>
      </c>
      <c r="D10172" t="s">
        <v>786</v>
      </c>
      <c r="E10172" t="s">
        <v>9</v>
      </c>
      <c r="F10172" t="s">
        <v>754</v>
      </c>
      <c r="G10172" t="s">
        <v>11</v>
      </c>
      <c r="H10172" s="135" t="s">
        <v>1565</v>
      </c>
      <c r="I10172" t="s">
        <v>1454</v>
      </c>
      <c r="J10172" s="20">
        <v>7</v>
      </c>
      <c r="K10172" s="20" t="s">
        <v>3</v>
      </c>
      <c r="L10172" t="s">
        <v>1463</v>
      </c>
      <c r="M10172" s="20">
        <v>2.8200000000000003</v>
      </c>
      <c r="N10172" s="20">
        <v>1.68</v>
      </c>
      <c r="AE10172">
        <f t="shared" si="158"/>
        <v>2007</v>
      </c>
    </row>
    <row r="10173" spans="1:31" x14ac:dyDescent="0.25">
      <c r="A10173" s="7">
        <v>10170</v>
      </c>
      <c r="B10173" s="8">
        <v>39421</v>
      </c>
      <c r="C10173" t="s">
        <v>3</v>
      </c>
      <c r="D10173" t="s">
        <v>864</v>
      </c>
      <c r="E10173" t="s">
        <v>9</v>
      </c>
      <c r="F10173" t="s">
        <v>749</v>
      </c>
      <c r="G10173" t="s">
        <v>714</v>
      </c>
      <c r="H10173" s="135" t="s">
        <v>1496</v>
      </c>
      <c r="I10173" t="s">
        <v>1455</v>
      </c>
      <c r="J10173" s="20">
        <v>59</v>
      </c>
      <c r="K10173" s="20" t="s">
        <v>9</v>
      </c>
      <c r="L10173" t="s">
        <v>1464</v>
      </c>
      <c r="M10173" s="20">
        <v>6.49</v>
      </c>
      <c r="N10173" s="20">
        <v>8.76</v>
      </c>
      <c r="AE10173">
        <f t="shared" si="158"/>
        <v>2007</v>
      </c>
    </row>
    <row r="10174" spans="1:31" x14ac:dyDescent="0.25">
      <c r="A10174" s="7">
        <v>10171</v>
      </c>
      <c r="B10174" s="8">
        <v>39421</v>
      </c>
      <c r="C10174" t="s">
        <v>3</v>
      </c>
      <c r="D10174" t="s">
        <v>465</v>
      </c>
      <c r="E10174" t="s">
        <v>9</v>
      </c>
      <c r="F10174" t="s">
        <v>54</v>
      </c>
      <c r="G10174" t="s">
        <v>648</v>
      </c>
      <c r="H10174" s="9" t="s">
        <v>1797</v>
      </c>
      <c r="I10174" t="s">
        <v>1454</v>
      </c>
      <c r="J10174" s="20">
        <v>64</v>
      </c>
      <c r="K10174" s="20" t="s">
        <v>9</v>
      </c>
      <c r="L10174" t="s">
        <v>1464</v>
      </c>
      <c r="M10174" s="20">
        <v>14.08</v>
      </c>
      <c r="N10174" s="20">
        <v>18.920000000000002</v>
      </c>
      <c r="AE10174">
        <f t="shared" si="158"/>
        <v>2007</v>
      </c>
    </row>
    <row r="10175" spans="1:31" x14ac:dyDescent="0.25">
      <c r="A10175" s="7">
        <v>10172</v>
      </c>
      <c r="B10175" s="8">
        <v>39422</v>
      </c>
      <c r="C10175" t="s">
        <v>3</v>
      </c>
      <c r="D10175" t="s">
        <v>789</v>
      </c>
      <c r="E10175" t="s">
        <v>9</v>
      </c>
      <c r="F10175" t="s">
        <v>869</v>
      </c>
      <c r="G10175" t="s">
        <v>870</v>
      </c>
      <c r="H10175" s="135" t="s">
        <v>1496</v>
      </c>
      <c r="I10175" t="s">
        <v>1454</v>
      </c>
      <c r="J10175" s="20">
        <v>30</v>
      </c>
      <c r="K10175" s="20" t="s">
        <v>9</v>
      </c>
      <c r="L10175" t="s">
        <v>1463</v>
      </c>
      <c r="M10175" s="20">
        <v>7.2</v>
      </c>
      <c r="N10175" s="20">
        <v>8.8000000000000007</v>
      </c>
      <c r="AE10175">
        <f t="shared" si="158"/>
        <v>2007</v>
      </c>
    </row>
    <row r="10176" spans="1:31" x14ac:dyDescent="0.25">
      <c r="A10176" s="7">
        <v>10173</v>
      </c>
      <c r="B10176" s="8">
        <v>39423</v>
      </c>
      <c r="C10176" t="s">
        <v>3</v>
      </c>
      <c r="D10176" t="s">
        <v>814</v>
      </c>
      <c r="E10176" t="s">
        <v>9</v>
      </c>
      <c r="F10176" t="s">
        <v>667</v>
      </c>
      <c r="G10176" t="s">
        <v>732</v>
      </c>
      <c r="H10176" s="135" t="s">
        <v>2184</v>
      </c>
      <c r="I10176" t="s">
        <v>1454</v>
      </c>
      <c r="J10176" s="20">
        <v>18</v>
      </c>
      <c r="K10176" s="20" t="s">
        <v>9</v>
      </c>
      <c r="L10176" t="s">
        <v>1464</v>
      </c>
      <c r="M10176" s="20">
        <v>3.96</v>
      </c>
      <c r="N10176" s="20">
        <v>6.04</v>
      </c>
      <c r="AE10176">
        <f t="shared" si="158"/>
        <v>2007</v>
      </c>
    </row>
    <row r="10177" spans="1:31" x14ac:dyDescent="0.25">
      <c r="A10177" s="7">
        <v>10174</v>
      </c>
      <c r="B10177" s="8">
        <v>39423</v>
      </c>
      <c r="C10177" t="s">
        <v>3</v>
      </c>
      <c r="D10177" t="s">
        <v>350</v>
      </c>
      <c r="E10177" t="s">
        <v>9</v>
      </c>
      <c r="F10177" t="s">
        <v>767</v>
      </c>
      <c r="G10177" t="s">
        <v>870</v>
      </c>
      <c r="H10177" s="136" t="s">
        <v>2506</v>
      </c>
      <c r="I10177" t="s">
        <v>1454</v>
      </c>
      <c r="J10177" s="20">
        <v>27</v>
      </c>
      <c r="K10177" s="20" t="s">
        <v>3</v>
      </c>
      <c r="L10177" t="s">
        <v>1463</v>
      </c>
      <c r="M10177" s="20">
        <v>8.02</v>
      </c>
      <c r="N10177" s="20">
        <v>6.48</v>
      </c>
      <c r="AE10177">
        <f t="shared" si="158"/>
        <v>2007</v>
      </c>
    </row>
    <row r="10178" spans="1:31" x14ac:dyDescent="0.25">
      <c r="A10178" s="7">
        <v>10175</v>
      </c>
      <c r="B10178" s="8">
        <v>39424</v>
      </c>
      <c r="C10178" t="s">
        <v>3</v>
      </c>
      <c r="D10178" t="s">
        <v>910</v>
      </c>
      <c r="E10178" t="s">
        <v>9</v>
      </c>
      <c r="F10178" t="s">
        <v>869</v>
      </c>
      <c r="G10178" t="s">
        <v>870</v>
      </c>
      <c r="H10178" s="135" t="s">
        <v>1496</v>
      </c>
      <c r="I10178" t="s">
        <v>1454</v>
      </c>
      <c r="J10178" s="20">
        <v>40</v>
      </c>
      <c r="K10178" s="20" t="s">
        <v>9</v>
      </c>
      <c r="L10178" t="s">
        <v>1463</v>
      </c>
      <c r="M10178" s="20">
        <v>9.6</v>
      </c>
      <c r="N10178" s="20">
        <v>11.4</v>
      </c>
      <c r="AE10178">
        <f t="shared" si="158"/>
        <v>2007</v>
      </c>
    </row>
    <row r="10179" spans="1:31" x14ac:dyDescent="0.25">
      <c r="A10179" s="7">
        <v>10176</v>
      </c>
      <c r="B10179" s="8">
        <v>39424</v>
      </c>
      <c r="C10179" t="s">
        <v>3</v>
      </c>
      <c r="D10179" t="s">
        <v>655</v>
      </c>
      <c r="E10179" t="s">
        <v>9</v>
      </c>
      <c r="F10179" t="s">
        <v>494</v>
      </c>
      <c r="G10179" t="s">
        <v>895</v>
      </c>
      <c r="H10179" s="135" t="s">
        <v>2603</v>
      </c>
      <c r="I10179" t="s">
        <v>1455</v>
      </c>
      <c r="J10179" s="20">
        <v>14</v>
      </c>
      <c r="K10179" s="20" t="s">
        <v>9</v>
      </c>
      <c r="L10179" t="s">
        <v>1464</v>
      </c>
      <c r="M10179" s="20">
        <v>1.54</v>
      </c>
      <c r="N10179" s="20">
        <v>2.46</v>
      </c>
      <c r="AE10179">
        <f t="shared" si="158"/>
        <v>2007</v>
      </c>
    </row>
    <row r="10180" spans="1:31" x14ac:dyDescent="0.25">
      <c r="A10180" s="7">
        <v>10177</v>
      </c>
      <c r="B10180" s="8">
        <v>39424</v>
      </c>
      <c r="C10180" t="s">
        <v>3</v>
      </c>
      <c r="D10180" t="s">
        <v>427</v>
      </c>
      <c r="E10180" t="s">
        <v>9</v>
      </c>
      <c r="F10180" t="s">
        <v>521</v>
      </c>
      <c r="G10180" t="s">
        <v>895</v>
      </c>
      <c r="H10180" s="9" t="s">
        <v>2558</v>
      </c>
      <c r="I10180" t="s">
        <v>1455</v>
      </c>
      <c r="J10180" s="20">
        <v>22</v>
      </c>
      <c r="K10180" s="20" t="s">
        <v>1465</v>
      </c>
      <c r="L10180" t="s">
        <v>1466</v>
      </c>
      <c r="M10180" s="20">
        <v>2.75</v>
      </c>
      <c r="N10180" s="20">
        <v>2.75</v>
      </c>
      <c r="AE10180">
        <f t="shared" ref="AE10180:AE10243" si="159">YEAR(B10180)</f>
        <v>2007</v>
      </c>
    </row>
    <row r="10181" spans="1:31" x14ac:dyDescent="0.25">
      <c r="A10181" s="7">
        <v>10178</v>
      </c>
      <c r="B10181" s="8">
        <v>39424</v>
      </c>
      <c r="C10181" t="s">
        <v>3</v>
      </c>
      <c r="D10181" t="s">
        <v>761</v>
      </c>
      <c r="E10181" t="s">
        <v>9</v>
      </c>
      <c r="F10181" t="s">
        <v>129</v>
      </c>
      <c r="G10181" t="s">
        <v>895</v>
      </c>
      <c r="H10181" s="9" t="s">
        <v>2604</v>
      </c>
      <c r="I10181" t="s">
        <v>1454</v>
      </c>
      <c r="J10181" s="20">
        <v>18</v>
      </c>
      <c r="K10181" s="20" t="s">
        <v>9</v>
      </c>
      <c r="L10181" t="s">
        <v>1464</v>
      </c>
      <c r="M10181" s="20">
        <v>3.96</v>
      </c>
      <c r="N10181" s="20">
        <v>6.04</v>
      </c>
      <c r="AE10181">
        <f t="shared" si="159"/>
        <v>2007</v>
      </c>
    </row>
    <row r="10182" spans="1:31" x14ac:dyDescent="0.25">
      <c r="A10182" s="7">
        <v>10179</v>
      </c>
      <c r="B10182" s="8">
        <v>39424</v>
      </c>
      <c r="C10182" t="s">
        <v>3</v>
      </c>
      <c r="D10182" t="s">
        <v>910</v>
      </c>
      <c r="E10182" t="s">
        <v>9</v>
      </c>
      <c r="F10182" t="s">
        <v>906</v>
      </c>
      <c r="G10182" t="s">
        <v>895</v>
      </c>
      <c r="H10182" s="135" t="s">
        <v>1496</v>
      </c>
      <c r="I10182" t="s">
        <v>1454</v>
      </c>
      <c r="J10182" s="20">
        <v>35</v>
      </c>
      <c r="K10182" s="20" t="s">
        <v>3</v>
      </c>
      <c r="L10182" t="s">
        <v>1464</v>
      </c>
      <c r="M10182" s="20">
        <v>10.8</v>
      </c>
      <c r="N10182" s="20">
        <v>7.7</v>
      </c>
      <c r="AE10182">
        <f t="shared" si="159"/>
        <v>2007</v>
      </c>
    </row>
    <row r="10183" spans="1:31" x14ac:dyDescent="0.25">
      <c r="A10183" s="7">
        <v>10180</v>
      </c>
      <c r="B10183" s="8">
        <v>39424</v>
      </c>
      <c r="C10183" t="s">
        <v>3</v>
      </c>
      <c r="D10183" t="s">
        <v>104</v>
      </c>
      <c r="E10183" t="s">
        <v>9</v>
      </c>
      <c r="F10183" t="s">
        <v>902</v>
      </c>
      <c r="G10183" t="s">
        <v>648</v>
      </c>
      <c r="H10183" s="135" t="s">
        <v>1901</v>
      </c>
      <c r="I10183" t="s">
        <v>1454</v>
      </c>
      <c r="J10183" s="20">
        <v>24</v>
      </c>
      <c r="K10183" s="20" t="s">
        <v>9</v>
      </c>
      <c r="L10183" t="s">
        <v>1464</v>
      </c>
      <c r="M10183" s="20">
        <v>5.28</v>
      </c>
      <c r="N10183" s="20">
        <v>7.72</v>
      </c>
      <c r="AE10183">
        <f t="shared" si="159"/>
        <v>2007</v>
      </c>
    </row>
    <row r="10184" spans="1:31" x14ac:dyDescent="0.25">
      <c r="A10184" s="7">
        <v>10181</v>
      </c>
      <c r="B10184" s="8">
        <v>39424</v>
      </c>
      <c r="C10184" t="s">
        <v>3</v>
      </c>
      <c r="D10184" t="s">
        <v>910</v>
      </c>
      <c r="E10184" t="s">
        <v>9</v>
      </c>
      <c r="F10184" t="s">
        <v>904</v>
      </c>
      <c r="G10184" t="s">
        <v>648</v>
      </c>
      <c r="H10184" s="135" t="s">
        <v>1901</v>
      </c>
      <c r="I10184" t="s">
        <v>1454</v>
      </c>
      <c r="J10184" s="20">
        <v>17</v>
      </c>
      <c r="K10184" s="20" t="s">
        <v>9</v>
      </c>
      <c r="L10184" t="s">
        <v>1464</v>
      </c>
      <c r="M10184" s="20">
        <v>3.74</v>
      </c>
      <c r="N10184" s="20">
        <v>5.76</v>
      </c>
      <c r="AE10184">
        <f t="shared" si="159"/>
        <v>2007</v>
      </c>
    </row>
    <row r="10185" spans="1:31" x14ac:dyDescent="0.25">
      <c r="A10185" s="7">
        <v>10182</v>
      </c>
      <c r="B10185" s="8">
        <v>39424</v>
      </c>
      <c r="C10185" t="s">
        <v>3</v>
      </c>
      <c r="D10185" t="s">
        <v>711</v>
      </c>
      <c r="E10185" t="s">
        <v>9</v>
      </c>
      <c r="F10185" t="s">
        <v>767</v>
      </c>
      <c r="G10185" t="s">
        <v>648</v>
      </c>
      <c r="H10185" s="136" t="s">
        <v>1496</v>
      </c>
      <c r="I10185" t="s">
        <v>1454</v>
      </c>
      <c r="J10185" s="20">
        <v>72</v>
      </c>
      <c r="K10185" s="20" t="s">
        <v>3</v>
      </c>
      <c r="L10185" t="s">
        <v>1463</v>
      </c>
      <c r="M10185" s="20">
        <v>19.72</v>
      </c>
      <c r="N10185" s="20">
        <v>17.28</v>
      </c>
      <c r="AE10185">
        <f t="shared" si="159"/>
        <v>2007</v>
      </c>
    </row>
    <row r="10186" spans="1:31" x14ac:dyDescent="0.25">
      <c r="A10186" s="7">
        <v>10183</v>
      </c>
      <c r="B10186" s="8">
        <v>39424</v>
      </c>
      <c r="C10186" t="s">
        <v>3</v>
      </c>
      <c r="D10186" t="s">
        <v>667</v>
      </c>
      <c r="E10186" t="s">
        <v>9</v>
      </c>
      <c r="F10186" t="s">
        <v>912</v>
      </c>
      <c r="G10186" t="s">
        <v>648</v>
      </c>
      <c r="H10186" s="136" t="s">
        <v>1496</v>
      </c>
      <c r="I10186" t="s">
        <v>1458</v>
      </c>
      <c r="J10186" s="20">
        <v>16</v>
      </c>
      <c r="K10186" s="20" t="s">
        <v>3</v>
      </c>
      <c r="L10186" t="s">
        <v>1464</v>
      </c>
      <c r="M10186" s="20">
        <v>10</v>
      </c>
      <c r="N10186" s="20">
        <v>30</v>
      </c>
      <c r="AE10186">
        <f t="shared" si="159"/>
        <v>2007</v>
      </c>
    </row>
    <row r="10187" spans="1:31" x14ac:dyDescent="0.25">
      <c r="A10187" s="7">
        <v>10184</v>
      </c>
      <c r="B10187" s="8">
        <v>39424</v>
      </c>
      <c r="C10187" t="s">
        <v>3</v>
      </c>
      <c r="D10187" t="s">
        <v>913</v>
      </c>
      <c r="E10187" t="s">
        <v>9</v>
      </c>
      <c r="F10187" t="s">
        <v>621</v>
      </c>
      <c r="G10187" t="s">
        <v>714</v>
      </c>
      <c r="H10187" s="9" t="s">
        <v>2571</v>
      </c>
      <c r="I10187" t="s">
        <v>1458</v>
      </c>
      <c r="J10187" s="20">
        <v>12</v>
      </c>
      <c r="K10187" s="20" t="s">
        <v>9</v>
      </c>
      <c r="L10187" t="s">
        <v>1464</v>
      </c>
      <c r="M10187" s="20">
        <v>30</v>
      </c>
      <c r="N10187" s="20">
        <v>10</v>
      </c>
      <c r="AE10187">
        <f t="shared" si="159"/>
        <v>2007</v>
      </c>
    </row>
    <row r="10188" spans="1:31" x14ac:dyDescent="0.25">
      <c r="A10188" s="7">
        <v>10185</v>
      </c>
      <c r="B10188" s="8">
        <v>39424</v>
      </c>
      <c r="C10188" t="s">
        <v>3</v>
      </c>
      <c r="D10188" t="s">
        <v>786</v>
      </c>
      <c r="E10188" t="s">
        <v>9</v>
      </c>
      <c r="F10188" t="s">
        <v>787</v>
      </c>
      <c r="G10188" t="s">
        <v>732</v>
      </c>
      <c r="H10188" s="135" t="s">
        <v>1496</v>
      </c>
      <c r="I10188" t="s">
        <v>1455</v>
      </c>
      <c r="J10188" s="20">
        <v>37</v>
      </c>
      <c r="K10188" s="20" t="s">
        <v>9</v>
      </c>
      <c r="L10188" t="s">
        <v>1464</v>
      </c>
      <c r="M10188" s="20">
        <v>4.07</v>
      </c>
      <c r="N10188" s="20">
        <v>5.68</v>
      </c>
      <c r="AE10188">
        <f t="shared" si="159"/>
        <v>2007</v>
      </c>
    </row>
    <row r="10189" spans="1:31" x14ac:dyDescent="0.25">
      <c r="A10189" s="7">
        <v>10186</v>
      </c>
      <c r="B10189" s="8">
        <v>39424</v>
      </c>
      <c r="C10189" t="s">
        <v>3</v>
      </c>
      <c r="D10189" t="s">
        <v>213</v>
      </c>
      <c r="E10189" t="s">
        <v>9</v>
      </c>
      <c r="F10189" t="s">
        <v>833</v>
      </c>
      <c r="G10189" t="s">
        <v>861</v>
      </c>
      <c r="H10189" s="135" t="s">
        <v>2437</v>
      </c>
      <c r="I10189" t="s">
        <v>1456</v>
      </c>
      <c r="J10189" s="20">
        <v>23</v>
      </c>
      <c r="K10189" s="20" t="s">
        <v>3</v>
      </c>
      <c r="L10189" t="s">
        <v>1464</v>
      </c>
      <c r="M10189" s="20">
        <v>7.4399999999999995</v>
      </c>
      <c r="N10189" s="20">
        <v>5.0600000000000005</v>
      </c>
      <c r="O10189" t="s">
        <v>3</v>
      </c>
      <c r="P10189" s="13" t="s">
        <v>823</v>
      </c>
      <c r="Q10189" t="s">
        <v>9</v>
      </c>
      <c r="R10189" t="s">
        <v>844</v>
      </c>
      <c r="S10189" t="s">
        <v>1465</v>
      </c>
      <c r="U10189" t="s">
        <v>1465</v>
      </c>
      <c r="W10189" t="s">
        <v>1465</v>
      </c>
      <c r="Y10189" t="s">
        <v>1465</v>
      </c>
      <c r="AA10189" t="s">
        <v>1465</v>
      </c>
      <c r="AC10189" t="s">
        <v>1465</v>
      </c>
      <c r="AE10189">
        <f t="shared" si="159"/>
        <v>2007</v>
      </c>
    </row>
    <row r="10190" spans="1:31" x14ac:dyDescent="0.25">
      <c r="A10190" s="7">
        <v>10187</v>
      </c>
      <c r="B10190" s="8">
        <v>39424</v>
      </c>
      <c r="C10190" t="s">
        <v>3</v>
      </c>
      <c r="D10190" t="s">
        <v>776</v>
      </c>
      <c r="E10190" t="s">
        <v>9</v>
      </c>
      <c r="F10190" t="s">
        <v>672</v>
      </c>
      <c r="G10190" t="s">
        <v>861</v>
      </c>
      <c r="H10190" s="135" t="s">
        <v>1496</v>
      </c>
      <c r="I10190" t="s">
        <v>1454</v>
      </c>
      <c r="J10190" s="20">
        <v>19</v>
      </c>
      <c r="K10190" s="20" t="s">
        <v>9</v>
      </c>
      <c r="L10190" t="s">
        <v>1463</v>
      </c>
      <c r="M10190" s="20">
        <v>4.5599999999999996</v>
      </c>
      <c r="N10190" s="20">
        <v>5.94</v>
      </c>
      <c r="AE10190">
        <f t="shared" si="159"/>
        <v>2007</v>
      </c>
    </row>
    <row r="10191" spans="1:31" x14ac:dyDescent="0.25">
      <c r="A10191" s="7">
        <v>10188</v>
      </c>
      <c r="B10191" s="8">
        <v>39425</v>
      </c>
      <c r="C10191" t="s">
        <v>3</v>
      </c>
      <c r="D10191" t="s">
        <v>31</v>
      </c>
      <c r="E10191" t="s">
        <v>9</v>
      </c>
      <c r="F10191" t="s">
        <v>66</v>
      </c>
      <c r="G10191" t="s">
        <v>861</v>
      </c>
      <c r="H10191" s="9" t="s">
        <v>2605</v>
      </c>
      <c r="I10191" t="s">
        <v>1454</v>
      </c>
      <c r="J10191" s="20">
        <v>27</v>
      </c>
      <c r="K10191" s="20" t="s">
        <v>9</v>
      </c>
      <c r="L10191" t="s">
        <v>1463</v>
      </c>
      <c r="M10191" s="20">
        <v>6.48</v>
      </c>
      <c r="N10191" s="20">
        <v>8.02</v>
      </c>
      <c r="AE10191">
        <f t="shared" si="159"/>
        <v>2007</v>
      </c>
    </row>
    <row r="10192" spans="1:31" x14ac:dyDescent="0.25">
      <c r="A10192" s="7">
        <v>10189</v>
      </c>
      <c r="B10192" s="8">
        <v>39425</v>
      </c>
      <c r="C10192" t="s">
        <v>3</v>
      </c>
      <c r="D10192" t="s">
        <v>178</v>
      </c>
      <c r="E10192" t="s">
        <v>9</v>
      </c>
      <c r="F10192" t="s">
        <v>66</v>
      </c>
      <c r="G10192" t="s">
        <v>870</v>
      </c>
      <c r="H10192" s="135" t="s">
        <v>2466</v>
      </c>
      <c r="I10192" t="s">
        <v>1454</v>
      </c>
      <c r="J10192" s="20">
        <v>40</v>
      </c>
      <c r="K10192" s="20" t="s">
        <v>9</v>
      </c>
      <c r="L10192" t="s">
        <v>1464</v>
      </c>
      <c r="M10192" s="20">
        <v>8.8000000000000007</v>
      </c>
      <c r="N10192" s="20">
        <v>12.2</v>
      </c>
      <c r="AE10192">
        <f t="shared" si="159"/>
        <v>2007</v>
      </c>
    </row>
    <row r="10193" spans="1:31" x14ac:dyDescent="0.25">
      <c r="A10193" s="7">
        <v>10190</v>
      </c>
      <c r="B10193" s="8">
        <v>39425</v>
      </c>
      <c r="C10193" t="s">
        <v>3</v>
      </c>
      <c r="D10193" t="s">
        <v>178</v>
      </c>
      <c r="E10193" t="s">
        <v>9</v>
      </c>
      <c r="F10193" t="s">
        <v>66</v>
      </c>
      <c r="G10193" t="s">
        <v>870</v>
      </c>
      <c r="H10193" s="135" t="s">
        <v>2510</v>
      </c>
      <c r="I10193" t="s">
        <v>1454</v>
      </c>
      <c r="J10193" s="20">
        <v>46</v>
      </c>
      <c r="K10193" s="20" t="s">
        <v>9</v>
      </c>
      <c r="L10193" t="s">
        <v>1464</v>
      </c>
      <c r="M10193" s="20">
        <v>10.120000000000001</v>
      </c>
      <c r="N10193" s="20">
        <v>13.879999999999999</v>
      </c>
      <c r="AE10193">
        <f t="shared" si="159"/>
        <v>2007</v>
      </c>
    </row>
    <row r="10194" spans="1:31" x14ac:dyDescent="0.25">
      <c r="A10194" s="7">
        <v>10191</v>
      </c>
      <c r="B10194" s="8">
        <v>39425</v>
      </c>
      <c r="C10194" t="s">
        <v>3</v>
      </c>
      <c r="D10194" t="s">
        <v>786</v>
      </c>
      <c r="E10194" t="s">
        <v>9</v>
      </c>
      <c r="F10194" t="s">
        <v>754</v>
      </c>
      <c r="G10194" t="s">
        <v>14</v>
      </c>
      <c r="H10194" s="135" t="s">
        <v>1530</v>
      </c>
      <c r="I10194" t="s">
        <v>1454</v>
      </c>
      <c r="J10194" s="20">
        <v>7</v>
      </c>
      <c r="K10194" s="20" t="s">
        <v>3</v>
      </c>
      <c r="L10194" t="s">
        <v>1464</v>
      </c>
      <c r="M10194" s="20">
        <v>2.96</v>
      </c>
      <c r="N10194" s="20">
        <v>1.54</v>
      </c>
      <c r="AE10194">
        <f t="shared" si="159"/>
        <v>2007</v>
      </c>
    </row>
    <row r="10195" spans="1:31" x14ac:dyDescent="0.25">
      <c r="A10195" s="7">
        <v>10192</v>
      </c>
      <c r="B10195" s="8">
        <v>39425</v>
      </c>
      <c r="C10195" t="s">
        <v>3</v>
      </c>
      <c r="D10195" t="s">
        <v>295</v>
      </c>
      <c r="E10195" t="s">
        <v>9</v>
      </c>
      <c r="F10195" t="s">
        <v>624</v>
      </c>
      <c r="G10195" t="s">
        <v>870</v>
      </c>
      <c r="H10195" s="136" t="s">
        <v>2519</v>
      </c>
      <c r="I10195" t="s">
        <v>1454</v>
      </c>
      <c r="J10195" s="20">
        <v>8</v>
      </c>
      <c r="K10195" s="20" t="s">
        <v>9</v>
      </c>
      <c r="L10195" t="s">
        <v>1464</v>
      </c>
      <c r="M10195" s="20">
        <v>1.76</v>
      </c>
      <c r="N10195" s="20">
        <v>3.24</v>
      </c>
      <c r="AE10195">
        <f t="shared" si="159"/>
        <v>2007</v>
      </c>
    </row>
    <row r="10196" spans="1:31" x14ac:dyDescent="0.25">
      <c r="A10196" s="7">
        <v>10193</v>
      </c>
      <c r="B10196" s="8">
        <v>39425</v>
      </c>
      <c r="C10196" t="s">
        <v>3</v>
      </c>
      <c r="D10196" t="s">
        <v>886</v>
      </c>
      <c r="E10196" t="s">
        <v>9</v>
      </c>
      <c r="F10196" t="s">
        <v>884</v>
      </c>
      <c r="G10196" t="s">
        <v>895</v>
      </c>
      <c r="H10196" s="135" t="s">
        <v>2606</v>
      </c>
      <c r="I10196" t="s">
        <v>1454</v>
      </c>
      <c r="J10196" s="20">
        <v>27</v>
      </c>
      <c r="K10196" s="20" t="s">
        <v>1465</v>
      </c>
      <c r="L10196" t="s">
        <v>1466</v>
      </c>
      <c r="M10196" s="20">
        <v>6.75</v>
      </c>
      <c r="N10196" s="20">
        <v>6.75</v>
      </c>
      <c r="AE10196">
        <f t="shared" si="159"/>
        <v>2007</v>
      </c>
    </row>
    <row r="10197" spans="1:31" x14ac:dyDescent="0.25">
      <c r="A10197" s="7">
        <v>10194</v>
      </c>
      <c r="B10197" s="8">
        <v>39425</v>
      </c>
      <c r="C10197" t="s">
        <v>3</v>
      </c>
      <c r="D10197" t="s">
        <v>766</v>
      </c>
      <c r="E10197" t="s">
        <v>9</v>
      </c>
      <c r="F10197" t="s">
        <v>776</v>
      </c>
      <c r="G10197" t="s">
        <v>895</v>
      </c>
      <c r="H10197" s="135" t="s">
        <v>2603</v>
      </c>
      <c r="I10197" t="s">
        <v>1455</v>
      </c>
      <c r="J10197" s="20">
        <v>8</v>
      </c>
      <c r="K10197" s="20" t="s">
        <v>3</v>
      </c>
      <c r="L10197" t="s">
        <v>1464</v>
      </c>
      <c r="M10197" s="20">
        <v>1.62</v>
      </c>
      <c r="N10197" s="20">
        <v>0.88</v>
      </c>
      <c r="AE10197">
        <f t="shared" si="159"/>
        <v>2007</v>
      </c>
    </row>
    <row r="10198" spans="1:31" x14ac:dyDescent="0.25">
      <c r="A10198" s="7">
        <v>10195</v>
      </c>
      <c r="B10198" s="8">
        <v>39425</v>
      </c>
      <c r="C10198" t="s">
        <v>3</v>
      </c>
      <c r="D10198" t="s">
        <v>761</v>
      </c>
      <c r="E10198" t="s">
        <v>9</v>
      </c>
      <c r="F10198" t="s">
        <v>129</v>
      </c>
      <c r="G10198" t="s">
        <v>895</v>
      </c>
      <c r="H10198" s="9" t="s">
        <v>2607</v>
      </c>
      <c r="I10198" t="s">
        <v>1454</v>
      </c>
      <c r="J10198" s="20">
        <v>30</v>
      </c>
      <c r="K10198" s="20" t="s">
        <v>9</v>
      </c>
      <c r="L10198" t="s">
        <v>1464</v>
      </c>
      <c r="M10198" s="20">
        <v>6.6</v>
      </c>
      <c r="N10198" s="20">
        <v>9.4</v>
      </c>
      <c r="AE10198">
        <f t="shared" si="159"/>
        <v>2007</v>
      </c>
    </row>
    <row r="10199" spans="1:31" x14ac:dyDescent="0.25">
      <c r="A10199" s="7">
        <v>10196</v>
      </c>
      <c r="B10199" s="8">
        <v>39425</v>
      </c>
      <c r="C10199" t="s">
        <v>3</v>
      </c>
      <c r="D10199" t="s">
        <v>670</v>
      </c>
      <c r="E10199" t="s">
        <v>9</v>
      </c>
      <c r="F10199" t="s">
        <v>667</v>
      </c>
      <c r="G10199" t="s">
        <v>648</v>
      </c>
      <c r="H10199" s="136" t="s">
        <v>2020</v>
      </c>
      <c r="I10199" t="s">
        <v>1454</v>
      </c>
      <c r="J10199" s="20">
        <v>18</v>
      </c>
      <c r="K10199" s="20" t="s">
        <v>9</v>
      </c>
      <c r="L10199" t="s">
        <v>1464</v>
      </c>
      <c r="M10199" s="20">
        <v>3.96</v>
      </c>
      <c r="N10199" s="20">
        <v>6.04</v>
      </c>
      <c r="AE10199">
        <f t="shared" si="159"/>
        <v>2007</v>
      </c>
    </row>
    <row r="10200" spans="1:31" x14ac:dyDescent="0.25">
      <c r="A10200" s="7">
        <v>10197</v>
      </c>
      <c r="B10200" s="8">
        <v>39425</v>
      </c>
      <c r="C10200" t="s">
        <v>3</v>
      </c>
      <c r="D10200" t="s">
        <v>117</v>
      </c>
      <c r="E10200" t="s">
        <v>9</v>
      </c>
      <c r="F10200" t="s">
        <v>667</v>
      </c>
      <c r="G10200" t="s">
        <v>569</v>
      </c>
      <c r="H10200" s="9" t="s">
        <v>2185</v>
      </c>
      <c r="I10200" t="s">
        <v>1454</v>
      </c>
      <c r="J10200" s="20">
        <v>16</v>
      </c>
      <c r="K10200" s="20" t="s">
        <v>9</v>
      </c>
      <c r="L10200" t="s">
        <v>1464</v>
      </c>
      <c r="M10200" s="20">
        <v>3.52</v>
      </c>
      <c r="N10200" s="20">
        <v>5.48</v>
      </c>
      <c r="AE10200">
        <f t="shared" si="159"/>
        <v>2007</v>
      </c>
    </row>
    <row r="10201" spans="1:31" x14ac:dyDescent="0.25">
      <c r="A10201" s="7">
        <v>10198</v>
      </c>
      <c r="B10201" s="8">
        <v>39426</v>
      </c>
      <c r="C10201" t="s">
        <v>3</v>
      </c>
      <c r="D10201" t="s">
        <v>814</v>
      </c>
      <c r="E10201" t="s">
        <v>9</v>
      </c>
      <c r="F10201" t="s">
        <v>667</v>
      </c>
      <c r="G10201" t="s">
        <v>732</v>
      </c>
      <c r="H10201" s="9" t="s">
        <v>2202</v>
      </c>
      <c r="I10201" t="s">
        <v>1454</v>
      </c>
      <c r="J10201" s="20">
        <v>28</v>
      </c>
      <c r="K10201" s="20" t="s">
        <v>9</v>
      </c>
      <c r="L10201" t="s">
        <v>1464</v>
      </c>
      <c r="M10201" s="20">
        <v>6.16</v>
      </c>
      <c r="N10201" s="20">
        <v>8.84</v>
      </c>
      <c r="AE10201">
        <f t="shared" si="159"/>
        <v>2007</v>
      </c>
    </row>
    <row r="10202" spans="1:31" x14ac:dyDescent="0.25">
      <c r="A10202" s="7">
        <v>10199</v>
      </c>
      <c r="B10202" s="8">
        <v>39426</v>
      </c>
      <c r="C10202" t="s">
        <v>3</v>
      </c>
      <c r="D10202" t="s">
        <v>787</v>
      </c>
      <c r="E10202" t="s">
        <v>9</v>
      </c>
      <c r="F10202" t="s">
        <v>869</v>
      </c>
      <c r="G10202" t="s">
        <v>377</v>
      </c>
      <c r="H10202" s="135" t="s">
        <v>1496</v>
      </c>
      <c r="I10202" t="s">
        <v>1454</v>
      </c>
      <c r="J10202" s="20">
        <v>20</v>
      </c>
      <c r="K10202" s="20" t="s">
        <v>9</v>
      </c>
      <c r="L10202" t="s">
        <v>1464</v>
      </c>
      <c r="M10202" s="20">
        <v>4.4000000000000004</v>
      </c>
      <c r="N10202" s="20">
        <v>6.6</v>
      </c>
      <c r="AE10202">
        <f t="shared" si="159"/>
        <v>2007</v>
      </c>
    </row>
    <row r="10203" spans="1:31" x14ac:dyDescent="0.25">
      <c r="A10203" s="7">
        <v>10200</v>
      </c>
      <c r="B10203" s="8">
        <v>39426</v>
      </c>
      <c r="C10203" t="s">
        <v>3</v>
      </c>
      <c r="D10203" t="s">
        <v>503</v>
      </c>
      <c r="E10203" t="s">
        <v>9</v>
      </c>
      <c r="F10203" t="s">
        <v>545</v>
      </c>
      <c r="G10203" t="s">
        <v>65</v>
      </c>
      <c r="H10203" s="135" t="s">
        <v>1519</v>
      </c>
      <c r="I10203" t="s">
        <v>1454</v>
      </c>
      <c r="J10203" s="20">
        <v>30</v>
      </c>
      <c r="K10203" s="20" t="s">
        <v>3</v>
      </c>
      <c r="L10203" t="s">
        <v>1464</v>
      </c>
      <c r="M10203" s="20">
        <v>9.4</v>
      </c>
      <c r="N10203" s="20">
        <v>6.6</v>
      </c>
      <c r="AE10203">
        <f t="shared" si="159"/>
        <v>2007</v>
      </c>
    </row>
    <row r="10204" spans="1:31" x14ac:dyDescent="0.25">
      <c r="A10204" s="7">
        <v>10201</v>
      </c>
      <c r="B10204" s="8">
        <v>39426</v>
      </c>
      <c r="C10204" t="s">
        <v>3</v>
      </c>
      <c r="D10204" t="s">
        <v>202</v>
      </c>
      <c r="E10204" t="s">
        <v>9</v>
      </c>
      <c r="F10204" t="s">
        <v>19</v>
      </c>
      <c r="G10204" t="s">
        <v>11</v>
      </c>
      <c r="H10204" s="135" t="s">
        <v>1496</v>
      </c>
      <c r="I10204" t="s">
        <v>1454</v>
      </c>
      <c r="J10204" s="20">
        <v>43</v>
      </c>
      <c r="K10204" s="20" t="s">
        <v>3</v>
      </c>
      <c r="L10204" t="s">
        <v>1464</v>
      </c>
      <c r="M10204" s="20">
        <v>13.04</v>
      </c>
      <c r="N10204" s="20">
        <v>9.4600000000000009</v>
      </c>
      <c r="AE10204">
        <f t="shared" si="159"/>
        <v>2007</v>
      </c>
    </row>
    <row r="10205" spans="1:31" x14ac:dyDescent="0.25">
      <c r="A10205" s="7">
        <v>10202</v>
      </c>
      <c r="B10205" s="8">
        <v>39427</v>
      </c>
      <c r="C10205" t="s">
        <v>3</v>
      </c>
      <c r="D10205" t="s">
        <v>494</v>
      </c>
      <c r="E10205" t="s">
        <v>9</v>
      </c>
      <c r="F10205" t="s">
        <v>19</v>
      </c>
      <c r="G10205" t="s">
        <v>895</v>
      </c>
      <c r="H10205" s="135" t="s">
        <v>2603</v>
      </c>
      <c r="I10205" t="s">
        <v>1454</v>
      </c>
      <c r="J10205" s="20">
        <v>9</v>
      </c>
      <c r="K10205" s="20" t="s">
        <v>3</v>
      </c>
      <c r="L10205" t="s">
        <v>1464</v>
      </c>
      <c r="M10205" s="20">
        <v>3.52</v>
      </c>
      <c r="N10205" s="20">
        <v>1.98</v>
      </c>
      <c r="AE10205">
        <f t="shared" si="159"/>
        <v>2007</v>
      </c>
    </row>
    <row r="10206" spans="1:31" x14ac:dyDescent="0.25">
      <c r="A10206" s="7">
        <v>10203</v>
      </c>
      <c r="B10206" s="8">
        <v>39427</v>
      </c>
      <c r="C10206" t="s">
        <v>3</v>
      </c>
      <c r="D10206" t="s">
        <v>632</v>
      </c>
      <c r="E10206" t="s">
        <v>9</v>
      </c>
      <c r="F10206" t="s">
        <v>754</v>
      </c>
      <c r="G10206" t="s">
        <v>732</v>
      </c>
      <c r="H10206" s="135" t="s">
        <v>2417</v>
      </c>
      <c r="I10206" t="s">
        <v>1454</v>
      </c>
      <c r="J10206" s="20">
        <v>40</v>
      </c>
      <c r="K10206" s="20" t="s">
        <v>1465</v>
      </c>
      <c r="L10206" t="s">
        <v>1466</v>
      </c>
      <c r="M10206" s="20">
        <v>10</v>
      </c>
      <c r="N10206" s="20">
        <v>10</v>
      </c>
      <c r="AE10206">
        <f t="shared" si="159"/>
        <v>2007</v>
      </c>
    </row>
    <row r="10207" spans="1:31" x14ac:dyDescent="0.25">
      <c r="A10207" s="7">
        <v>10204</v>
      </c>
      <c r="B10207" s="8">
        <v>39428</v>
      </c>
      <c r="C10207" t="s">
        <v>3</v>
      </c>
      <c r="D10207" t="s">
        <v>677</v>
      </c>
      <c r="E10207" t="s">
        <v>9</v>
      </c>
      <c r="F10207" t="s">
        <v>810</v>
      </c>
      <c r="G10207" t="s">
        <v>714</v>
      </c>
      <c r="H10207" s="135" t="s">
        <v>2006</v>
      </c>
      <c r="I10207" t="s">
        <v>1454</v>
      </c>
      <c r="J10207" s="20">
        <v>40</v>
      </c>
      <c r="K10207" s="20" t="s">
        <v>9</v>
      </c>
      <c r="L10207" t="s">
        <v>1464</v>
      </c>
      <c r="M10207" s="20">
        <v>8.8000000000000007</v>
      </c>
      <c r="N10207" s="20">
        <v>12.2</v>
      </c>
      <c r="AE10207">
        <f t="shared" si="159"/>
        <v>2007</v>
      </c>
    </row>
    <row r="10208" spans="1:31" x14ac:dyDescent="0.25">
      <c r="A10208" s="7">
        <v>10205</v>
      </c>
      <c r="B10208" s="8">
        <v>39428</v>
      </c>
      <c r="C10208" t="s">
        <v>3</v>
      </c>
      <c r="D10208" t="s">
        <v>789</v>
      </c>
      <c r="E10208" t="s">
        <v>9</v>
      </c>
      <c r="F10208" t="s">
        <v>97</v>
      </c>
      <c r="G10208" t="s">
        <v>895</v>
      </c>
      <c r="H10208" s="135" t="s">
        <v>2603</v>
      </c>
      <c r="I10208" t="s">
        <v>1455</v>
      </c>
      <c r="J10208" s="20">
        <v>17</v>
      </c>
      <c r="K10208" s="20" t="s">
        <v>9</v>
      </c>
      <c r="L10208" t="s">
        <v>1463</v>
      </c>
      <c r="M10208" s="20">
        <v>2.04</v>
      </c>
      <c r="N10208" s="20">
        <v>2.71</v>
      </c>
      <c r="AE10208">
        <f t="shared" si="159"/>
        <v>2007</v>
      </c>
    </row>
    <row r="10209" spans="1:31" x14ac:dyDescent="0.25">
      <c r="A10209" s="7">
        <v>10206</v>
      </c>
      <c r="B10209" s="8">
        <v>39428</v>
      </c>
      <c r="C10209" t="s">
        <v>3</v>
      </c>
      <c r="D10209" t="s">
        <v>787</v>
      </c>
      <c r="E10209" t="s">
        <v>9</v>
      </c>
      <c r="F10209" t="s">
        <v>869</v>
      </c>
      <c r="G10209" t="s">
        <v>714</v>
      </c>
      <c r="H10209" s="135" t="s">
        <v>1496</v>
      </c>
      <c r="I10209" t="s">
        <v>1454</v>
      </c>
      <c r="J10209" s="20">
        <v>35</v>
      </c>
      <c r="K10209" s="20" t="s">
        <v>9</v>
      </c>
      <c r="L10209" t="s">
        <v>1464</v>
      </c>
      <c r="M10209" s="20">
        <v>7.7</v>
      </c>
      <c r="N10209" s="20">
        <v>10.8</v>
      </c>
      <c r="AE10209">
        <f t="shared" si="159"/>
        <v>2007</v>
      </c>
    </row>
    <row r="10210" spans="1:31" x14ac:dyDescent="0.25">
      <c r="A10210" s="7">
        <v>10207</v>
      </c>
      <c r="B10210" s="8">
        <v>39429</v>
      </c>
      <c r="C10210" t="s">
        <v>3</v>
      </c>
      <c r="D10210" t="s">
        <v>749</v>
      </c>
      <c r="E10210" t="s">
        <v>9</v>
      </c>
      <c r="F10210" t="s">
        <v>828</v>
      </c>
      <c r="G10210" t="s">
        <v>714</v>
      </c>
      <c r="H10210" s="135" t="s">
        <v>2051</v>
      </c>
      <c r="I10210" t="s">
        <v>1454</v>
      </c>
      <c r="J10210" s="20">
        <v>40</v>
      </c>
      <c r="K10210" s="20" t="s">
        <v>9</v>
      </c>
      <c r="L10210" t="s">
        <v>1464</v>
      </c>
      <c r="M10210" s="20">
        <v>8.8000000000000007</v>
      </c>
      <c r="N10210" s="20">
        <v>12.2</v>
      </c>
      <c r="AE10210">
        <f t="shared" si="159"/>
        <v>2007</v>
      </c>
    </row>
    <row r="10211" spans="1:31" x14ac:dyDescent="0.25">
      <c r="A10211" s="7">
        <v>10208</v>
      </c>
      <c r="B10211" s="8">
        <v>39429</v>
      </c>
      <c r="C10211" t="s">
        <v>3</v>
      </c>
      <c r="D10211" t="s">
        <v>914</v>
      </c>
      <c r="E10211" t="s">
        <v>9</v>
      </c>
      <c r="F10211" t="s">
        <v>789</v>
      </c>
      <c r="G10211" t="s">
        <v>648</v>
      </c>
      <c r="H10211" s="135" t="s">
        <v>1877</v>
      </c>
      <c r="I10211" t="s">
        <v>1458</v>
      </c>
      <c r="J10211" s="20">
        <v>6</v>
      </c>
      <c r="K10211" s="20" t="s">
        <v>1465</v>
      </c>
      <c r="L10211" t="s">
        <v>1466</v>
      </c>
      <c r="M10211" s="20">
        <v>30</v>
      </c>
      <c r="N10211" s="20">
        <v>10</v>
      </c>
      <c r="AE10211">
        <f t="shared" si="159"/>
        <v>2007</v>
      </c>
    </row>
    <row r="10212" spans="1:31" x14ac:dyDescent="0.25">
      <c r="A10212" s="7">
        <v>10209</v>
      </c>
      <c r="B10212" s="8">
        <v>39429</v>
      </c>
      <c r="C10212" t="s">
        <v>3</v>
      </c>
      <c r="D10212" t="s">
        <v>729</v>
      </c>
      <c r="E10212" t="s">
        <v>9</v>
      </c>
      <c r="F10212" t="s">
        <v>414</v>
      </c>
      <c r="G10212" t="s">
        <v>870</v>
      </c>
      <c r="H10212" s="9" t="s">
        <v>2480</v>
      </c>
      <c r="I10212" t="s">
        <v>1454</v>
      </c>
      <c r="J10212" s="20">
        <v>5</v>
      </c>
      <c r="K10212" s="20" t="s">
        <v>3</v>
      </c>
      <c r="L10212" t="s">
        <v>1464</v>
      </c>
      <c r="M10212" s="20">
        <v>2.4</v>
      </c>
      <c r="N10212" s="20">
        <v>1.1000000000000001</v>
      </c>
      <c r="AE10212">
        <f t="shared" si="159"/>
        <v>2007</v>
      </c>
    </row>
    <row r="10213" spans="1:31" x14ac:dyDescent="0.25">
      <c r="A10213" s="7">
        <v>10210</v>
      </c>
      <c r="B10213" s="8">
        <v>39429</v>
      </c>
      <c r="C10213" t="s">
        <v>3</v>
      </c>
      <c r="D10213" t="s">
        <v>469</v>
      </c>
      <c r="E10213" t="s">
        <v>9</v>
      </c>
      <c r="F10213" t="s">
        <v>904</v>
      </c>
      <c r="G10213" t="s">
        <v>648</v>
      </c>
      <c r="H10213" s="135" t="s">
        <v>1996</v>
      </c>
      <c r="I10213" t="s">
        <v>1455</v>
      </c>
      <c r="J10213" s="20">
        <v>13</v>
      </c>
      <c r="K10213" s="20" t="s">
        <v>9</v>
      </c>
      <c r="L10213" t="s">
        <v>1464</v>
      </c>
      <c r="M10213" s="20">
        <v>1.43</v>
      </c>
      <c r="N10213" s="20">
        <v>2.3200000000000003</v>
      </c>
      <c r="AE10213">
        <f t="shared" si="159"/>
        <v>2007</v>
      </c>
    </row>
    <row r="10214" spans="1:31" x14ac:dyDescent="0.25">
      <c r="A10214" s="7">
        <v>10211</v>
      </c>
      <c r="B10214" s="8">
        <v>39429</v>
      </c>
      <c r="C10214" t="s">
        <v>3</v>
      </c>
      <c r="D10214" t="s">
        <v>670</v>
      </c>
      <c r="E10214" t="s">
        <v>9</v>
      </c>
      <c r="F10214" t="s">
        <v>667</v>
      </c>
      <c r="G10214" t="s">
        <v>648</v>
      </c>
      <c r="H10214" s="135" t="s">
        <v>2372</v>
      </c>
      <c r="I10214" t="s">
        <v>1454</v>
      </c>
      <c r="J10214" s="20">
        <v>213</v>
      </c>
      <c r="K10214" s="20" t="s">
        <v>9</v>
      </c>
      <c r="L10214" t="s">
        <v>1464</v>
      </c>
      <c r="M10214" s="20">
        <v>46.86</v>
      </c>
      <c r="N10214" s="20">
        <v>60.64</v>
      </c>
      <c r="AE10214">
        <f t="shared" si="159"/>
        <v>2007</v>
      </c>
    </row>
    <row r="10215" spans="1:31" x14ac:dyDescent="0.25">
      <c r="A10215" s="7">
        <v>10212</v>
      </c>
      <c r="B10215" s="8">
        <v>39429</v>
      </c>
      <c r="C10215" t="s">
        <v>3</v>
      </c>
      <c r="D10215" t="s">
        <v>868</v>
      </c>
      <c r="E10215" t="s">
        <v>9</v>
      </c>
      <c r="F10215" t="s">
        <v>884</v>
      </c>
      <c r="G10215" t="s">
        <v>377</v>
      </c>
      <c r="H10215" s="135" t="s">
        <v>1496</v>
      </c>
      <c r="I10215" t="s">
        <v>1454</v>
      </c>
      <c r="J10215" s="20">
        <v>6</v>
      </c>
      <c r="K10215" s="20" t="s">
        <v>3</v>
      </c>
      <c r="L10215" t="s">
        <v>1464</v>
      </c>
      <c r="M10215" s="20">
        <v>2.6799999999999997</v>
      </c>
      <c r="N10215" s="20">
        <v>1.32</v>
      </c>
      <c r="AE10215">
        <f t="shared" si="159"/>
        <v>2007</v>
      </c>
    </row>
    <row r="10216" spans="1:31" x14ac:dyDescent="0.25">
      <c r="A10216" s="7">
        <v>10213</v>
      </c>
      <c r="B10216" s="8">
        <v>39429</v>
      </c>
      <c r="C10216" t="s">
        <v>3</v>
      </c>
      <c r="D10216" t="s">
        <v>621</v>
      </c>
      <c r="E10216" t="s">
        <v>9</v>
      </c>
      <c r="F10216" t="s">
        <v>727</v>
      </c>
      <c r="G10216" t="s">
        <v>714</v>
      </c>
      <c r="H10216" s="9" t="s">
        <v>2289</v>
      </c>
      <c r="I10216" t="s">
        <v>1454</v>
      </c>
      <c r="J10216" s="20">
        <v>1</v>
      </c>
      <c r="K10216" s="20" t="s">
        <v>1465</v>
      </c>
      <c r="L10216" t="s">
        <v>1466</v>
      </c>
      <c r="M10216" s="20">
        <v>0.25</v>
      </c>
      <c r="N10216" s="20">
        <v>0.25</v>
      </c>
      <c r="AE10216">
        <f t="shared" si="159"/>
        <v>2007</v>
      </c>
    </row>
    <row r="10217" spans="1:31" x14ac:dyDescent="0.25">
      <c r="A10217" s="7">
        <v>10214</v>
      </c>
      <c r="B10217" s="8">
        <v>39430</v>
      </c>
      <c r="C10217" t="s">
        <v>3</v>
      </c>
      <c r="D10217" t="s">
        <v>786</v>
      </c>
      <c r="E10217" t="s">
        <v>9</v>
      </c>
      <c r="F10217" t="s">
        <v>905</v>
      </c>
      <c r="G10217" t="s">
        <v>732</v>
      </c>
      <c r="H10217" s="135" t="s">
        <v>2266</v>
      </c>
      <c r="I10217" t="s">
        <v>1454</v>
      </c>
      <c r="J10217" s="20">
        <v>26</v>
      </c>
      <c r="K10217" s="20" t="s">
        <v>3</v>
      </c>
      <c r="L10217" t="s">
        <v>1464</v>
      </c>
      <c r="M10217" s="20">
        <v>8.2800000000000011</v>
      </c>
      <c r="N10217" s="20">
        <v>5.72</v>
      </c>
      <c r="AE10217">
        <f t="shared" si="159"/>
        <v>2007</v>
      </c>
    </row>
    <row r="10218" spans="1:31" x14ac:dyDescent="0.25">
      <c r="A10218" s="7">
        <v>10215</v>
      </c>
      <c r="B10218" s="8">
        <v>39430</v>
      </c>
      <c r="C10218" t="s">
        <v>3</v>
      </c>
      <c r="D10218" t="s">
        <v>786</v>
      </c>
      <c r="E10218" t="s">
        <v>9</v>
      </c>
      <c r="F10218" t="s">
        <v>905</v>
      </c>
      <c r="G10218" t="s">
        <v>14</v>
      </c>
      <c r="H10218" s="135" t="s">
        <v>1507</v>
      </c>
      <c r="I10218" t="s">
        <v>1454</v>
      </c>
      <c r="J10218" s="20">
        <v>149</v>
      </c>
      <c r="K10218" s="20" t="s">
        <v>3</v>
      </c>
      <c r="L10218" t="s">
        <v>1464</v>
      </c>
      <c r="M10218" s="20">
        <v>42.72</v>
      </c>
      <c r="N10218" s="20">
        <v>32.78</v>
      </c>
      <c r="AE10218">
        <f t="shared" si="159"/>
        <v>2007</v>
      </c>
    </row>
    <row r="10219" spans="1:31" x14ac:dyDescent="0.25">
      <c r="A10219" s="7">
        <v>10216</v>
      </c>
      <c r="B10219" s="8">
        <v>39431</v>
      </c>
      <c r="C10219" t="s">
        <v>3</v>
      </c>
      <c r="D10219" t="s">
        <v>868</v>
      </c>
      <c r="E10219" t="s">
        <v>9</v>
      </c>
      <c r="F10219" t="s">
        <v>907</v>
      </c>
      <c r="G10219" t="s">
        <v>377</v>
      </c>
      <c r="H10219" s="136" t="s">
        <v>1613</v>
      </c>
      <c r="I10219" t="s">
        <v>1454</v>
      </c>
      <c r="J10219" s="20">
        <v>14</v>
      </c>
      <c r="K10219" s="20" t="s">
        <v>3</v>
      </c>
      <c r="L10219" t="s">
        <v>1463</v>
      </c>
      <c r="M10219" s="20">
        <v>4.6400000000000006</v>
      </c>
      <c r="N10219" s="20">
        <v>3.36</v>
      </c>
      <c r="AE10219">
        <f t="shared" si="159"/>
        <v>2007</v>
      </c>
    </row>
    <row r="10220" spans="1:31" x14ac:dyDescent="0.25">
      <c r="A10220" s="7">
        <v>10217</v>
      </c>
      <c r="B10220" s="8">
        <v>39432</v>
      </c>
      <c r="C10220" t="s">
        <v>3</v>
      </c>
      <c r="D10220" t="s">
        <v>677</v>
      </c>
      <c r="E10220" t="s">
        <v>9</v>
      </c>
      <c r="F10220" t="s">
        <v>624</v>
      </c>
      <c r="G10220" t="s">
        <v>714</v>
      </c>
      <c r="H10220" s="135" t="s">
        <v>2002</v>
      </c>
      <c r="I10220" t="s">
        <v>1454</v>
      </c>
      <c r="J10220" s="20">
        <v>28</v>
      </c>
      <c r="K10220" s="20" t="s">
        <v>9</v>
      </c>
      <c r="L10220" t="s">
        <v>1464</v>
      </c>
      <c r="M10220" s="20">
        <v>6.16</v>
      </c>
      <c r="N10220" s="20">
        <v>8.84</v>
      </c>
      <c r="AE10220">
        <f t="shared" si="159"/>
        <v>2007</v>
      </c>
    </row>
    <row r="10221" spans="1:31" x14ac:dyDescent="0.25">
      <c r="A10221" s="7">
        <v>10218</v>
      </c>
      <c r="B10221" s="8">
        <v>39432</v>
      </c>
      <c r="C10221" t="s">
        <v>3</v>
      </c>
      <c r="D10221" t="s">
        <v>543</v>
      </c>
      <c r="E10221" t="s">
        <v>9</v>
      </c>
      <c r="F10221" t="s">
        <v>427</v>
      </c>
      <c r="G10221" t="s">
        <v>895</v>
      </c>
      <c r="H10221" s="135" t="s">
        <v>2531</v>
      </c>
      <c r="I10221" t="s">
        <v>1454</v>
      </c>
      <c r="J10221" s="20">
        <v>15</v>
      </c>
      <c r="K10221" s="20" t="s">
        <v>1465</v>
      </c>
      <c r="L10221" t="s">
        <v>1466</v>
      </c>
      <c r="M10221" s="20">
        <v>3.75</v>
      </c>
      <c r="N10221" s="20">
        <v>3.75</v>
      </c>
      <c r="AE10221">
        <f t="shared" si="159"/>
        <v>2007</v>
      </c>
    </row>
    <row r="10222" spans="1:31" x14ac:dyDescent="0.25">
      <c r="A10222" s="7">
        <v>10219</v>
      </c>
      <c r="B10222" s="8">
        <v>39433</v>
      </c>
      <c r="C10222" t="s">
        <v>3</v>
      </c>
      <c r="D10222" t="s">
        <v>915</v>
      </c>
      <c r="E10222" t="s">
        <v>9</v>
      </c>
      <c r="F10222" t="s">
        <v>542</v>
      </c>
      <c r="G10222" t="s">
        <v>633</v>
      </c>
      <c r="H10222" s="135" t="s">
        <v>1496</v>
      </c>
      <c r="I10222" t="s">
        <v>1458</v>
      </c>
      <c r="J10222" s="20">
        <v>18</v>
      </c>
      <c r="K10222" s="20" t="s">
        <v>1465</v>
      </c>
      <c r="L10222" t="s">
        <v>1466</v>
      </c>
      <c r="M10222" s="20">
        <v>30</v>
      </c>
      <c r="N10222" s="20">
        <v>10</v>
      </c>
      <c r="AE10222">
        <f t="shared" si="159"/>
        <v>2007</v>
      </c>
    </row>
    <row r="10223" spans="1:31" x14ac:dyDescent="0.25">
      <c r="A10223" s="7">
        <v>10220</v>
      </c>
      <c r="B10223" s="8">
        <v>39433</v>
      </c>
      <c r="C10223" t="s">
        <v>3</v>
      </c>
      <c r="D10223" t="s">
        <v>789</v>
      </c>
      <c r="E10223" t="s">
        <v>9</v>
      </c>
      <c r="F10223" t="s">
        <v>624</v>
      </c>
      <c r="G10223" t="s">
        <v>65</v>
      </c>
      <c r="H10223" s="135" t="s">
        <v>1496</v>
      </c>
      <c r="I10223" t="s">
        <v>1454</v>
      </c>
      <c r="J10223" s="20">
        <v>20</v>
      </c>
      <c r="K10223" s="20" t="s">
        <v>3</v>
      </c>
      <c r="L10223" t="s">
        <v>1463</v>
      </c>
      <c r="M10223" s="20">
        <v>6.2</v>
      </c>
      <c r="N10223" s="20">
        <v>4.8</v>
      </c>
      <c r="AE10223">
        <f t="shared" si="159"/>
        <v>2007</v>
      </c>
    </row>
    <row r="10224" spans="1:31" x14ac:dyDescent="0.25">
      <c r="A10224" s="7">
        <v>10221</v>
      </c>
      <c r="B10224" s="8">
        <v>39433</v>
      </c>
      <c r="C10224" t="s">
        <v>3</v>
      </c>
      <c r="D10224" t="s">
        <v>873</v>
      </c>
      <c r="E10224" t="s">
        <v>9</v>
      </c>
      <c r="F10224" t="s">
        <v>869</v>
      </c>
      <c r="G10224" t="s">
        <v>870</v>
      </c>
      <c r="H10224" s="135" t="s">
        <v>1496</v>
      </c>
      <c r="I10224" t="s">
        <v>1454</v>
      </c>
      <c r="J10224" s="20">
        <v>11</v>
      </c>
      <c r="K10224" s="20" t="s">
        <v>3</v>
      </c>
      <c r="L10224" t="s">
        <v>1463</v>
      </c>
      <c r="M10224" s="20">
        <v>3.86</v>
      </c>
      <c r="N10224" s="20">
        <v>2.64</v>
      </c>
      <c r="AE10224">
        <f t="shared" si="159"/>
        <v>2007</v>
      </c>
    </row>
    <row r="10225" spans="1:31" x14ac:dyDescent="0.25">
      <c r="A10225" s="7">
        <v>10222</v>
      </c>
      <c r="B10225" s="8">
        <v>39433</v>
      </c>
      <c r="C10225" t="s">
        <v>3</v>
      </c>
      <c r="D10225" t="s">
        <v>903</v>
      </c>
      <c r="E10225" t="s">
        <v>9</v>
      </c>
      <c r="F10225" t="s">
        <v>902</v>
      </c>
      <c r="G10225" t="s">
        <v>648</v>
      </c>
      <c r="H10225" s="135" t="s">
        <v>1790</v>
      </c>
      <c r="I10225" t="s">
        <v>1454</v>
      </c>
      <c r="J10225" s="20">
        <v>86</v>
      </c>
      <c r="K10225" s="20" t="s">
        <v>3</v>
      </c>
      <c r="L10225" t="s">
        <v>1464</v>
      </c>
      <c r="M10225" s="20">
        <v>25.08</v>
      </c>
      <c r="N10225" s="20">
        <v>18.920000000000002</v>
      </c>
      <c r="AE10225">
        <f t="shared" si="159"/>
        <v>2007</v>
      </c>
    </row>
    <row r="10226" spans="1:31" x14ac:dyDescent="0.25">
      <c r="A10226" s="7">
        <v>10223</v>
      </c>
      <c r="B10226" s="8">
        <v>39433</v>
      </c>
      <c r="C10226" t="s">
        <v>3</v>
      </c>
      <c r="D10226" t="s">
        <v>117</v>
      </c>
      <c r="E10226" t="s">
        <v>9</v>
      </c>
      <c r="F10226" t="s">
        <v>667</v>
      </c>
      <c r="G10226" t="s">
        <v>569</v>
      </c>
      <c r="H10226" s="9" t="s">
        <v>2197</v>
      </c>
      <c r="I10226" t="s">
        <v>1454</v>
      </c>
      <c r="J10226" s="20">
        <v>11</v>
      </c>
      <c r="K10226" s="20" t="s">
        <v>1465</v>
      </c>
      <c r="L10226" t="s">
        <v>1466</v>
      </c>
      <c r="M10226" s="20">
        <v>2.75</v>
      </c>
      <c r="N10226" s="20">
        <v>2.75</v>
      </c>
      <c r="AE10226">
        <f t="shared" si="159"/>
        <v>2007</v>
      </c>
    </row>
    <row r="10227" spans="1:31" x14ac:dyDescent="0.25">
      <c r="A10227" s="7">
        <v>10224</v>
      </c>
      <c r="B10227" s="8">
        <v>39434</v>
      </c>
      <c r="C10227" t="s">
        <v>3</v>
      </c>
      <c r="D10227" t="s">
        <v>756</v>
      </c>
      <c r="E10227" t="s">
        <v>9</v>
      </c>
      <c r="F10227" t="s">
        <v>55</v>
      </c>
      <c r="G10227" t="s">
        <v>895</v>
      </c>
      <c r="H10227" s="135" t="s">
        <v>2307</v>
      </c>
      <c r="I10227" t="s">
        <v>1454</v>
      </c>
      <c r="J10227" s="20">
        <v>10</v>
      </c>
      <c r="K10227" s="20" t="s">
        <v>9</v>
      </c>
      <c r="L10227" t="s">
        <v>1463</v>
      </c>
      <c r="M10227" s="20">
        <v>2.4</v>
      </c>
      <c r="N10227" s="20">
        <v>3.6</v>
      </c>
      <c r="AE10227">
        <f t="shared" si="159"/>
        <v>2007</v>
      </c>
    </row>
    <row r="10228" spans="1:31" x14ac:dyDescent="0.25">
      <c r="A10228" s="7">
        <v>10225</v>
      </c>
      <c r="B10228" s="8">
        <v>39434</v>
      </c>
      <c r="C10228" t="s">
        <v>3</v>
      </c>
      <c r="D10228" t="s">
        <v>779</v>
      </c>
      <c r="E10228" t="s">
        <v>9</v>
      </c>
      <c r="F10228" t="s">
        <v>833</v>
      </c>
      <c r="G10228" t="s">
        <v>870</v>
      </c>
      <c r="H10228" s="135" t="s">
        <v>1496</v>
      </c>
      <c r="I10228" t="s">
        <v>1454</v>
      </c>
      <c r="J10228" s="20">
        <v>18</v>
      </c>
      <c r="K10228" s="20" t="s">
        <v>1465</v>
      </c>
      <c r="L10228" t="s">
        <v>1466</v>
      </c>
      <c r="M10228" s="20">
        <v>4.5</v>
      </c>
      <c r="N10228" s="20">
        <v>4.5</v>
      </c>
      <c r="AE10228">
        <f t="shared" si="159"/>
        <v>2007</v>
      </c>
    </row>
    <row r="10229" spans="1:31" x14ac:dyDescent="0.25">
      <c r="A10229" s="7">
        <v>10226</v>
      </c>
      <c r="B10229" s="8">
        <v>39434</v>
      </c>
      <c r="C10229" t="s">
        <v>3</v>
      </c>
      <c r="D10229" t="s">
        <v>311</v>
      </c>
      <c r="E10229" t="s">
        <v>9</v>
      </c>
      <c r="F10229" t="s">
        <v>678</v>
      </c>
      <c r="G10229" t="s">
        <v>648</v>
      </c>
      <c r="H10229" s="136" t="s">
        <v>1496</v>
      </c>
      <c r="I10229" t="s">
        <v>1455</v>
      </c>
      <c r="J10229" s="20">
        <v>18</v>
      </c>
      <c r="K10229" s="20" t="s">
        <v>1465</v>
      </c>
      <c r="L10229" t="s">
        <v>1466</v>
      </c>
      <c r="M10229" s="20">
        <v>2.25</v>
      </c>
      <c r="N10229" s="20">
        <v>2.25</v>
      </c>
      <c r="AE10229">
        <f t="shared" si="159"/>
        <v>2007</v>
      </c>
    </row>
    <row r="10230" spans="1:31" x14ac:dyDescent="0.25">
      <c r="A10230" s="7">
        <v>10227</v>
      </c>
      <c r="B10230" s="8">
        <v>39435</v>
      </c>
      <c r="C10230" t="s">
        <v>3</v>
      </c>
      <c r="D10230" t="s">
        <v>729</v>
      </c>
      <c r="E10230" t="s">
        <v>9</v>
      </c>
      <c r="F10230" t="s">
        <v>469</v>
      </c>
      <c r="G10230" t="s">
        <v>732</v>
      </c>
      <c r="H10230" s="135" t="s">
        <v>2210</v>
      </c>
      <c r="I10230" t="s">
        <v>1454</v>
      </c>
      <c r="J10230" s="20">
        <v>16</v>
      </c>
      <c r="K10230" s="20" t="s">
        <v>9</v>
      </c>
      <c r="L10230" t="s">
        <v>1464</v>
      </c>
      <c r="M10230" s="20">
        <v>3.52</v>
      </c>
      <c r="N10230" s="20">
        <v>5.48</v>
      </c>
      <c r="AE10230">
        <f t="shared" si="159"/>
        <v>2007</v>
      </c>
    </row>
    <row r="10231" spans="1:31" x14ac:dyDescent="0.25">
      <c r="A10231" s="7">
        <v>10228</v>
      </c>
      <c r="B10231" s="8">
        <v>39435</v>
      </c>
      <c r="C10231" t="s">
        <v>3</v>
      </c>
      <c r="D10231" t="s">
        <v>295</v>
      </c>
      <c r="E10231" t="s">
        <v>9</v>
      </c>
      <c r="F10231" t="s">
        <v>624</v>
      </c>
      <c r="G10231" t="s">
        <v>870</v>
      </c>
      <c r="H10231" s="135" t="s">
        <v>2497</v>
      </c>
      <c r="I10231" t="s">
        <v>1454</v>
      </c>
      <c r="J10231" s="20">
        <v>31</v>
      </c>
      <c r="K10231" s="20" t="s">
        <v>3</v>
      </c>
      <c r="L10231" t="s">
        <v>1463</v>
      </c>
      <c r="M10231" s="20">
        <v>9.06</v>
      </c>
      <c r="N10231" s="20">
        <v>7.44</v>
      </c>
      <c r="AE10231">
        <f t="shared" si="159"/>
        <v>2007</v>
      </c>
    </row>
    <row r="10232" spans="1:31" x14ac:dyDescent="0.25">
      <c r="A10232" s="7">
        <v>10229</v>
      </c>
      <c r="B10232" s="8">
        <v>39435</v>
      </c>
      <c r="C10232" t="s">
        <v>3</v>
      </c>
      <c r="D10232" t="s">
        <v>786</v>
      </c>
      <c r="E10232" t="s">
        <v>9</v>
      </c>
      <c r="F10232" t="s">
        <v>908</v>
      </c>
      <c r="G10232" t="s">
        <v>65</v>
      </c>
      <c r="H10232" s="135" t="s">
        <v>1496</v>
      </c>
      <c r="I10232" t="s">
        <v>1454</v>
      </c>
      <c r="J10232" s="20">
        <v>45</v>
      </c>
      <c r="K10232" s="20" t="s">
        <v>3</v>
      </c>
      <c r="L10232" t="s">
        <v>1464</v>
      </c>
      <c r="M10232" s="20">
        <v>13.6</v>
      </c>
      <c r="N10232" s="20">
        <v>9.9</v>
      </c>
      <c r="AE10232">
        <f t="shared" si="159"/>
        <v>2007</v>
      </c>
    </row>
    <row r="10233" spans="1:31" x14ac:dyDescent="0.25">
      <c r="A10233" s="7">
        <v>10230</v>
      </c>
      <c r="B10233" s="8">
        <v>39435</v>
      </c>
      <c r="C10233" t="s">
        <v>3</v>
      </c>
      <c r="D10233" t="s">
        <v>55</v>
      </c>
      <c r="E10233" t="s">
        <v>9</v>
      </c>
      <c r="F10233" t="s">
        <v>766</v>
      </c>
      <c r="G10233" t="s">
        <v>895</v>
      </c>
      <c r="H10233" s="135" t="s">
        <v>2603</v>
      </c>
      <c r="I10233" t="s">
        <v>1454</v>
      </c>
      <c r="J10233" s="20">
        <v>17</v>
      </c>
      <c r="K10233" s="20" t="s">
        <v>3</v>
      </c>
      <c r="L10233" t="s">
        <v>1463</v>
      </c>
      <c r="M10233" s="20">
        <v>5.42</v>
      </c>
      <c r="N10233" s="20">
        <v>4.08</v>
      </c>
      <c r="AE10233">
        <f t="shared" si="159"/>
        <v>2007</v>
      </c>
    </row>
    <row r="10234" spans="1:31" x14ac:dyDescent="0.25">
      <c r="A10234" s="7">
        <v>10231</v>
      </c>
      <c r="B10234" s="8">
        <v>39435</v>
      </c>
      <c r="C10234" t="s">
        <v>3</v>
      </c>
      <c r="D10234" t="s">
        <v>31</v>
      </c>
      <c r="E10234" t="s">
        <v>9</v>
      </c>
      <c r="F10234" t="s">
        <v>884</v>
      </c>
      <c r="G10234" t="s">
        <v>377</v>
      </c>
      <c r="H10234" s="9" t="s">
        <v>2370</v>
      </c>
      <c r="I10234" t="s">
        <v>1454</v>
      </c>
      <c r="J10234" s="20">
        <v>45</v>
      </c>
      <c r="K10234" s="20" t="s">
        <v>9</v>
      </c>
      <c r="L10234" t="s">
        <v>1464</v>
      </c>
      <c r="M10234" s="20">
        <v>9.9</v>
      </c>
      <c r="N10234" s="20">
        <v>13.6</v>
      </c>
      <c r="AE10234">
        <f t="shared" si="159"/>
        <v>2007</v>
      </c>
    </row>
    <row r="10235" spans="1:31" x14ac:dyDescent="0.25">
      <c r="A10235" s="7">
        <v>10232</v>
      </c>
      <c r="B10235" s="8">
        <v>39435</v>
      </c>
      <c r="C10235" t="s">
        <v>3</v>
      </c>
      <c r="D10235" t="s">
        <v>868</v>
      </c>
      <c r="E10235" t="s">
        <v>9</v>
      </c>
      <c r="F10235" t="s">
        <v>884</v>
      </c>
      <c r="G10235" t="s">
        <v>377</v>
      </c>
      <c r="H10235" s="135" t="s">
        <v>1496</v>
      </c>
      <c r="I10235" t="s">
        <v>1454</v>
      </c>
      <c r="J10235" s="20">
        <v>10</v>
      </c>
      <c r="K10235" s="20" t="s">
        <v>9</v>
      </c>
      <c r="L10235" t="s">
        <v>1464</v>
      </c>
      <c r="M10235" s="20">
        <v>2.2000000000000002</v>
      </c>
      <c r="N10235" s="20">
        <v>3.8</v>
      </c>
      <c r="AE10235">
        <f t="shared" si="159"/>
        <v>2007</v>
      </c>
    </row>
    <row r="10236" spans="1:31" x14ac:dyDescent="0.25">
      <c r="A10236" s="7">
        <v>10233</v>
      </c>
      <c r="B10236" s="8">
        <v>39435</v>
      </c>
      <c r="C10236" t="s">
        <v>3</v>
      </c>
      <c r="D10236" t="s">
        <v>749</v>
      </c>
      <c r="E10236" t="s">
        <v>9</v>
      </c>
      <c r="F10236" t="s">
        <v>828</v>
      </c>
      <c r="G10236" t="s">
        <v>377</v>
      </c>
      <c r="H10236" s="9" t="s">
        <v>2097</v>
      </c>
      <c r="I10236" t="s">
        <v>1454</v>
      </c>
      <c r="J10236" s="20">
        <v>66</v>
      </c>
      <c r="K10236" s="20" t="s">
        <v>3</v>
      </c>
      <c r="L10236" t="s">
        <v>1464</v>
      </c>
      <c r="M10236" s="20">
        <v>19.48</v>
      </c>
      <c r="N10236" s="20">
        <v>14.52</v>
      </c>
      <c r="AE10236">
        <f t="shared" si="159"/>
        <v>2007</v>
      </c>
    </row>
    <row r="10237" spans="1:31" x14ac:dyDescent="0.25">
      <c r="A10237" s="7">
        <v>10234</v>
      </c>
      <c r="B10237" s="8">
        <v>39435</v>
      </c>
      <c r="C10237" t="s">
        <v>3</v>
      </c>
      <c r="D10237" t="s">
        <v>721</v>
      </c>
      <c r="E10237" t="s">
        <v>9</v>
      </c>
      <c r="F10237" t="s">
        <v>240</v>
      </c>
      <c r="G10237" t="s">
        <v>732</v>
      </c>
      <c r="H10237" s="135" t="s">
        <v>2608</v>
      </c>
      <c r="I10237" t="s">
        <v>1454</v>
      </c>
      <c r="J10237" s="20">
        <v>7</v>
      </c>
      <c r="K10237" s="20" t="s">
        <v>1465</v>
      </c>
      <c r="L10237" t="s">
        <v>1466</v>
      </c>
      <c r="M10237" s="20">
        <v>1.75</v>
      </c>
      <c r="N10237" s="20">
        <v>1.75</v>
      </c>
      <c r="AE10237">
        <f t="shared" si="159"/>
        <v>2007</v>
      </c>
    </row>
    <row r="10238" spans="1:31" x14ac:dyDescent="0.25">
      <c r="A10238" s="7">
        <v>10235</v>
      </c>
      <c r="B10238" s="8">
        <v>39436</v>
      </c>
      <c r="C10238" t="s">
        <v>3</v>
      </c>
      <c r="D10238" t="s">
        <v>871</v>
      </c>
      <c r="E10238" t="s">
        <v>9</v>
      </c>
      <c r="F10238" t="s">
        <v>817</v>
      </c>
      <c r="G10238" t="s">
        <v>14</v>
      </c>
      <c r="H10238" s="135" t="s">
        <v>1507</v>
      </c>
      <c r="I10238" t="s">
        <v>1454</v>
      </c>
      <c r="J10238" s="20">
        <v>40</v>
      </c>
      <c r="K10238" s="20" t="s">
        <v>3</v>
      </c>
      <c r="L10238" t="s">
        <v>1463</v>
      </c>
      <c r="M10238" s="20">
        <v>11.4</v>
      </c>
      <c r="N10238" s="20">
        <v>9.6</v>
      </c>
      <c r="AE10238">
        <f t="shared" si="159"/>
        <v>2007</v>
      </c>
    </row>
    <row r="10239" spans="1:31" x14ac:dyDescent="0.25">
      <c r="A10239" s="7">
        <v>10236</v>
      </c>
      <c r="B10239" s="8">
        <v>39436</v>
      </c>
      <c r="C10239" t="s">
        <v>3</v>
      </c>
      <c r="D10239" t="s">
        <v>729</v>
      </c>
      <c r="E10239" t="s">
        <v>9</v>
      </c>
      <c r="F10239" t="s">
        <v>624</v>
      </c>
      <c r="G10239" t="s">
        <v>870</v>
      </c>
      <c r="H10239" s="9" t="s">
        <v>2609</v>
      </c>
      <c r="I10239" t="s">
        <v>1454</v>
      </c>
      <c r="J10239" s="20">
        <v>10</v>
      </c>
      <c r="K10239" s="20" t="s">
        <v>9</v>
      </c>
      <c r="L10239" t="s">
        <v>1464</v>
      </c>
      <c r="M10239" s="20">
        <v>2.2000000000000002</v>
      </c>
      <c r="N10239" s="20">
        <v>3.8</v>
      </c>
      <c r="AE10239">
        <f t="shared" si="159"/>
        <v>2007</v>
      </c>
    </row>
    <row r="10240" spans="1:31" x14ac:dyDescent="0.25">
      <c r="A10240" s="7">
        <v>10237</v>
      </c>
      <c r="B10240" s="8">
        <v>39436</v>
      </c>
      <c r="C10240" t="s">
        <v>3</v>
      </c>
      <c r="D10240" t="s">
        <v>787</v>
      </c>
      <c r="E10240" t="s">
        <v>9</v>
      </c>
      <c r="F10240" t="s">
        <v>884</v>
      </c>
      <c r="G10240" t="s">
        <v>65</v>
      </c>
      <c r="H10240" s="135" t="s">
        <v>1496</v>
      </c>
      <c r="I10240" t="s">
        <v>1454</v>
      </c>
      <c r="J10240" s="20">
        <v>12</v>
      </c>
      <c r="K10240" s="20" t="s">
        <v>1465</v>
      </c>
      <c r="L10240" t="s">
        <v>1466</v>
      </c>
      <c r="M10240" s="20">
        <v>3</v>
      </c>
      <c r="N10240" s="20">
        <v>3</v>
      </c>
      <c r="AE10240">
        <f t="shared" si="159"/>
        <v>2007</v>
      </c>
    </row>
    <row r="10241" spans="1:31" x14ac:dyDescent="0.25">
      <c r="A10241" s="7">
        <v>10238</v>
      </c>
      <c r="B10241" s="8">
        <v>39436</v>
      </c>
      <c r="C10241" t="s">
        <v>3</v>
      </c>
      <c r="D10241" t="s">
        <v>914</v>
      </c>
      <c r="E10241" t="s">
        <v>9</v>
      </c>
      <c r="F10241" t="s">
        <v>678</v>
      </c>
      <c r="G10241" t="s">
        <v>648</v>
      </c>
      <c r="H10241" s="136" t="s">
        <v>1496</v>
      </c>
      <c r="I10241" t="s">
        <v>1455</v>
      </c>
      <c r="J10241" s="20">
        <v>18</v>
      </c>
      <c r="K10241" s="20" t="s">
        <v>1465</v>
      </c>
      <c r="L10241" t="s">
        <v>1466</v>
      </c>
      <c r="M10241" s="20">
        <v>2.25</v>
      </c>
      <c r="N10241" s="20">
        <v>2.25</v>
      </c>
      <c r="AE10241">
        <f t="shared" si="159"/>
        <v>2007</v>
      </c>
    </row>
    <row r="10242" spans="1:31" x14ac:dyDescent="0.25">
      <c r="A10242" s="7">
        <v>10239</v>
      </c>
      <c r="B10242" s="8">
        <v>39436</v>
      </c>
      <c r="C10242" t="s">
        <v>3</v>
      </c>
      <c r="D10242" t="s">
        <v>49</v>
      </c>
      <c r="E10242" t="s">
        <v>9</v>
      </c>
      <c r="F10242" t="s">
        <v>641</v>
      </c>
      <c r="G10242" t="s">
        <v>648</v>
      </c>
      <c r="H10242" s="9" t="s">
        <v>1797</v>
      </c>
      <c r="I10242" t="s">
        <v>1454</v>
      </c>
      <c r="J10242" s="20">
        <v>54</v>
      </c>
      <c r="K10242" s="20" t="s">
        <v>9</v>
      </c>
      <c r="L10242" t="s">
        <v>1464</v>
      </c>
      <c r="M10242" s="20">
        <v>11.879999999999999</v>
      </c>
      <c r="N10242" s="20">
        <v>16.12</v>
      </c>
      <c r="AE10242">
        <f t="shared" si="159"/>
        <v>2007</v>
      </c>
    </row>
    <row r="10243" spans="1:31" x14ac:dyDescent="0.25">
      <c r="A10243" s="7">
        <v>10240</v>
      </c>
      <c r="B10243" s="8">
        <v>39437</v>
      </c>
      <c r="C10243" t="s">
        <v>3</v>
      </c>
      <c r="D10243" t="s">
        <v>123</v>
      </c>
      <c r="E10243" t="s">
        <v>9</v>
      </c>
      <c r="F10243" t="s">
        <v>331</v>
      </c>
      <c r="G10243" t="s">
        <v>569</v>
      </c>
      <c r="H10243" s="135" t="s">
        <v>1496</v>
      </c>
      <c r="I10243" t="s">
        <v>1454</v>
      </c>
      <c r="J10243" s="20">
        <v>14</v>
      </c>
      <c r="K10243" s="20" t="s">
        <v>9</v>
      </c>
      <c r="L10243" t="s">
        <v>1463</v>
      </c>
      <c r="M10243" s="20">
        <v>3.36</v>
      </c>
      <c r="N10243" s="20">
        <v>4.6400000000000006</v>
      </c>
      <c r="AE10243">
        <f t="shared" si="159"/>
        <v>2007</v>
      </c>
    </row>
    <row r="10244" spans="1:31" x14ac:dyDescent="0.25">
      <c r="A10244" s="7">
        <v>10241</v>
      </c>
      <c r="B10244" s="8">
        <v>39437</v>
      </c>
      <c r="C10244" t="s">
        <v>3</v>
      </c>
      <c r="D10244" t="s">
        <v>123</v>
      </c>
      <c r="E10244" t="s">
        <v>9</v>
      </c>
      <c r="F10244" t="s">
        <v>331</v>
      </c>
      <c r="G10244" t="s">
        <v>569</v>
      </c>
      <c r="H10244" s="135" t="s">
        <v>1496</v>
      </c>
      <c r="I10244" t="s">
        <v>1454</v>
      </c>
      <c r="J10244" s="20">
        <v>24</v>
      </c>
      <c r="K10244" s="20" t="s">
        <v>9</v>
      </c>
      <c r="L10244" t="s">
        <v>1463</v>
      </c>
      <c r="M10244" s="20">
        <v>5.76</v>
      </c>
      <c r="N10244" s="20">
        <v>7.24</v>
      </c>
      <c r="AE10244">
        <f t="shared" ref="AE10244:AE10307" si="160">YEAR(B10244)</f>
        <v>2007</v>
      </c>
    </row>
    <row r="10245" spans="1:31" x14ac:dyDescent="0.25">
      <c r="A10245" s="7">
        <v>10242</v>
      </c>
      <c r="B10245" s="8">
        <v>39437</v>
      </c>
      <c r="C10245" t="s">
        <v>3</v>
      </c>
      <c r="D10245" t="s">
        <v>735</v>
      </c>
      <c r="E10245" t="s">
        <v>9</v>
      </c>
      <c r="F10245" t="s">
        <v>210</v>
      </c>
      <c r="G10245" t="s">
        <v>870</v>
      </c>
      <c r="H10245" s="135" t="s">
        <v>1496</v>
      </c>
      <c r="I10245" t="s">
        <v>1454</v>
      </c>
      <c r="J10245" s="20">
        <v>28</v>
      </c>
      <c r="K10245" s="20" t="s">
        <v>3</v>
      </c>
      <c r="L10245" t="s">
        <v>1464</v>
      </c>
      <c r="M10245" s="20">
        <v>8.84</v>
      </c>
      <c r="N10245" s="20">
        <v>6.16</v>
      </c>
      <c r="AE10245">
        <f t="shared" si="160"/>
        <v>2007</v>
      </c>
    </row>
    <row r="10246" spans="1:31" x14ac:dyDescent="0.25">
      <c r="A10246" s="7">
        <v>10243</v>
      </c>
      <c r="B10246" s="8">
        <v>39437</v>
      </c>
      <c r="C10246" t="s">
        <v>3</v>
      </c>
      <c r="D10246" t="s">
        <v>735</v>
      </c>
      <c r="E10246" t="s">
        <v>9</v>
      </c>
      <c r="F10246" t="s">
        <v>210</v>
      </c>
      <c r="G10246" t="s">
        <v>870</v>
      </c>
      <c r="H10246" s="135" t="s">
        <v>1496</v>
      </c>
      <c r="I10246" t="s">
        <v>1454</v>
      </c>
      <c r="J10246" s="20">
        <v>40</v>
      </c>
      <c r="K10246" s="20" t="s">
        <v>3</v>
      </c>
      <c r="L10246" t="s">
        <v>1464</v>
      </c>
      <c r="M10246" s="20">
        <v>12.2</v>
      </c>
      <c r="N10246" s="20">
        <v>8.8000000000000007</v>
      </c>
      <c r="AE10246">
        <f t="shared" si="160"/>
        <v>2007</v>
      </c>
    </row>
    <row r="10247" spans="1:31" x14ac:dyDescent="0.25">
      <c r="A10247" s="7">
        <v>10244</v>
      </c>
      <c r="B10247" s="8">
        <v>39437</v>
      </c>
      <c r="C10247" t="s">
        <v>3</v>
      </c>
      <c r="D10247" t="s">
        <v>543</v>
      </c>
      <c r="E10247" t="s">
        <v>9</v>
      </c>
      <c r="F10247" t="s">
        <v>247</v>
      </c>
      <c r="G10247" t="s">
        <v>648</v>
      </c>
      <c r="H10247" s="135" t="s">
        <v>2217</v>
      </c>
      <c r="I10247" t="s">
        <v>1454</v>
      </c>
      <c r="J10247" s="20">
        <v>38</v>
      </c>
      <c r="K10247" s="20" t="s">
        <v>9</v>
      </c>
      <c r="L10247" t="s">
        <v>1463</v>
      </c>
      <c r="M10247" s="20">
        <v>9.1199999999999992</v>
      </c>
      <c r="N10247" s="20">
        <v>10.88</v>
      </c>
      <c r="AE10247">
        <f t="shared" si="160"/>
        <v>2007</v>
      </c>
    </row>
    <row r="10248" spans="1:31" x14ac:dyDescent="0.25">
      <c r="A10248" s="7">
        <v>10245</v>
      </c>
      <c r="B10248" s="8">
        <v>39437</v>
      </c>
      <c r="C10248" t="s">
        <v>3</v>
      </c>
      <c r="D10248" t="s">
        <v>735</v>
      </c>
      <c r="E10248" t="s">
        <v>9</v>
      </c>
      <c r="F10248" t="s">
        <v>210</v>
      </c>
      <c r="G10248" t="s">
        <v>648</v>
      </c>
      <c r="H10248" s="136" t="s">
        <v>1496</v>
      </c>
      <c r="I10248" t="s">
        <v>1454</v>
      </c>
      <c r="J10248" s="20">
        <v>24</v>
      </c>
      <c r="K10248" s="20" t="s">
        <v>3</v>
      </c>
      <c r="L10248" t="s">
        <v>1464</v>
      </c>
      <c r="M10248" s="20">
        <v>7.72</v>
      </c>
      <c r="N10248" s="20">
        <v>5.28</v>
      </c>
      <c r="AE10248">
        <f t="shared" si="160"/>
        <v>2007</v>
      </c>
    </row>
    <row r="10249" spans="1:31" x14ac:dyDescent="0.25">
      <c r="A10249" s="7">
        <v>10246</v>
      </c>
      <c r="B10249" s="8">
        <v>39437</v>
      </c>
      <c r="C10249" t="s">
        <v>3</v>
      </c>
      <c r="D10249" t="s">
        <v>735</v>
      </c>
      <c r="E10249" t="s">
        <v>9</v>
      </c>
      <c r="F10249" t="s">
        <v>210</v>
      </c>
      <c r="G10249" t="s">
        <v>648</v>
      </c>
      <c r="H10249" s="136" t="s">
        <v>1496</v>
      </c>
      <c r="I10249" t="s">
        <v>1454</v>
      </c>
      <c r="J10249" s="20">
        <v>128</v>
      </c>
      <c r="K10249" s="20" t="s">
        <v>3</v>
      </c>
      <c r="L10249" t="s">
        <v>1464</v>
      </c>
      <c r="M10249" s="20">
        <v>36.840000000000003</v>
      </c>
      <c r="N10249" s="20">
        <v>28.16</v>
      </c>
      <c r="AE10249">
        <f t="shared" si="160"/>
        <v>2007</v>
      </c>
    </row>
    <row r="10250" spans="1:31" x14ac:dyDescent="0.25">
      <c r="A10250" s="7">
        <v>10247</v>
      </c>
      <c r="B10250" s="8">
        <v>39437</v>
      </c>
      <c r="C10250" t="s">
        <v>3</v>
      </c>
      <c r="D10250" t="s">
        <v>791</v>
      </c>
      <c r="E10250" t="s">
        <v>9</v>
      </c>
      <c r="F10250" t="s">
        <v>285</v>
      </c>
      <c r="G10250" t="s">
        <v>861</v>
      </c>
      <c r="H10250" s="135" t="s">
        <v>2445</v>
      </c>
      <c r="I10250" t="s">
        <v>1454</v>
      </c>
      <c r="J10250" s="20">
        <v>20</v>
      </c>
      <c r="K10250" s="20" t="s">
        <v>3</v>
      </c>
      <c r="L10250" t="s">
        <v>1463</v>
      </c>
      <c r="M10250" s="20">
        <v>6.2</v>
      </c>
      <c r="N10250" s="20">
        <v>4.8</v>
      </c>
      <c r="AE10250">
        <f t="shared" si="160"/>
        <v>2007</v>
      </c>
    </row>
    <row r="10251" spans="1:31" x14ac:dyDescent="0.25">
      <c r="A10251" s="7">
        <v>10248</v>
      </c>
      <c r="B10251" s="8">
        <v>39438</v>
      </c>
      <c r="C10251" t="s">
        <v>3</v>
      </c>
      <c r="D10251" t="s">
        <v>543</v>
      </c>
      <c r="E10251" t="s">
        <v>9</v>
      </c>
      <c r="F10251" t="s">
        <v>442</v>
      </c>
      <c r="G10251" t="s">
        <v>870</v>
      </c>
      <c r="H10251" s="135" t="s">
        <v>2610</v>
      </c>
      <c r="I10251" t="s">
        <v>1455</v>
      </c>
      <c r="J10251" s="20">
        <v>43</v>
      </c>
      <c r="K10251" s="20" t="s">
        <v>1465</v>
      </c>
      <c r="L10251" t="s">
        <v>1466</v>
      </c>
      <c r="M10251" s="20">
        <v>5.375</v>
      </c>
      <c r="N10251" s="20">
        <v>5.375</v>
      </c>
      <c r="AE10251">
        <f t="shared" si="160"/>
        <v>2007</v>
      </c>
    </row>
    <row r="10252" spans="1:31" x14ac:dyDescent="0.25">
      <c r="A10252" s="7">
        <v>10249</v>
      </c>
      <c r="B10252" s="8">
        <v>39438</v>
      </c>
      <c r="C10252" t="s">
        <v>3</v>
      </c>
      <c r="D10252" t="s">
        <v>202</v>
      </c>
      <c r="E10252" t="s">
        <v>9</v>
      </c>
      <c r="F10252" t="s">
        <v>667</v>
      </c>
      <c r="G10252" t="s">
        <v>65</v>
      </c>
      <c r="H10252" s="135" t="s">
        <v>1496</v>
      </c>
      <c r="I10252" t="s">
        <v>1456</v>
      </c>
      <c r="J10252" s="20">
        <v>29</v>
      </c>
      <c r="K10252" s="20" t="s">
        <v>1465</v>
      </c>
      <c r="L10252" t="s">
        <v>1466</v>
      </c>
      <c r="M10252" s="20">
        <v>7.25</v>
      </c>
      <c r="N10252" s="20">
        <v>7.25</v>
      </c>
      <c r="O10252" t="s">
        <v>3</v>
      </c>
      <c r="P10252" s="13" t="s">
        <v>168</v>
      </c>
      <c r="Q10252" t="s">
        <v>1465</v>
      </c>
      <c r="S10252" t="s">
        <v>1465</v>
      </c>
      <c r="U10252" t="s">
        <v>1465</v>
      </c>
      <c r="W10252" t="s">
        <v>1465</v>
      </c>
      <c r="Y10252" t="s">
        <v>1465</v>
      </c>
      <c r="AA10252" t="s">
        <v>1465</v>
      </c>
      <c r="AC10252" t="s">
        <v>1465</v>
      </c>
      <c r="AE10252">
        <f t="shared" si="160"/>
        <v>2007</v>
      </c>
    </row>
    <row r="10253" spans="1:31" x14ac:dyDescent="0.25">
      <c r="A10253" s="7">
        <v>10250</v>
      </c>
      <c r="B10253" s="8">
        <v>39438</v>
      </c>
      <c r="C10253" t="s">
        <v>3</v>
      </c>
      <c r="D10253" t="s">
        <v>104</v>
      </c>
      <c r="E10253" t="s">
        <v>9</v>
      </c>
      <c r="F10253" t="s">
        <v>902</v>
      </c>
      <c r="G10253" t="s">
        <v>648</v>
      </c>
      <c r="H10253" s="136" t="s">
        <v>1496</v>
      </c>
      <c r="I10253" t="s">
        <v>1454</v>
      </c>
      <c r="J10253" s="20">
        <v>47</v>
      </c>
      <c r="K10253" s="20" t="s">
        <v>1465</v>
      </c>
      <c r="L10253" t="s">
        <v>1466</v>
      </c>
      <c r="M10253" s="20">
        <v>11.75</v>
      </c>
      <c r="N10253" s="20">
        <v>11.75</v>
      </c>
      <c r="AE10253">
        <f t="shared" si="160"/>
        <v>2007</v>
      </c>
    </row>
    <row r="10254" spans="1:31" x14ac:dyDescent="0.25">
      <c r="A10254" s="7">
        <v>10251</v>
      </c>
      <c r="B10254" s="8">
        <v>39438</v>
      </c>
      <c r="C10254" t="s">
        <v>3</v>
      </c>
      <c r="D10254" t="s">
        <v>213</v>
      </c>
      <c r="E10254" t="s">
        <v>9</v>
      </c>
      <c r="F10254" t="s">
        <v>833</v>
      </c>
      <c r="G10254" t="s">
        <v>714</v>
      </c>
      <c r="H10254" s="9" t="s">
        <v>2252</v>
      </c>
      <c r="I10254" t="s">
        <v>1454</v>
      </c>
      <c r="J10254" s="20">
        <v>23</v>
      </c>
      <c r="K10254" s="20" t="s">
        <v>3</v>
      </c>
      <c r="L10254" t="s">
        <v>1464</v>
      </c>
      <c r="M10254" s="20">
        <v>7.4399999999999995</v>
      </c>
      <c r="N10254" s="20">
        <v>5.0600000000000005</v>
      </c>
      <c r="AE10254">
        <f t="shared" si="160"/>
        <v>2007</v>
      </c>
    </row>
    <row r="10255" spans="1:31" x14ac:dyDescent="0.25">
      <c r="A10255" s="7">
        <v>10252</v>
      </c>
      <c r="B10255" s="8">
        <v>39438</v>
      </c>
      <c r="C10255" t="s">
        <v>3</v>
      </c>
      <c r="D10255" t="s">
        <v>823</v>
      </c>
      <c r="E10255" t="s">
        <v>9</v>
      </c>
      <c r="F10255" t="s">
        <v>787</v>
      </c>
      <c r="G10255" t="s">
        <v>861</v>
      </c>
      <c r="H10255" s="135" t="s">
        <v>1496</v>
      </c>
      <c r="I10255" t="s">
        <v>1455</v>
      </c>
      <c r="J10255" s="20">
        <v>27</v>
      </c>
      <c r="K10255" s="20" t="s">
        <v>3</v>
      </c>
      <c r="L10255" t="s">
        <v>1464</v>
      </c>
      <c r="M10255" s="20">
        <v>4.28</v>
      </c>
      <c r="N10255" s="20">
        <v>2.9699999999999998</v>
      </c>
      <c r="AE10255">
        <f t="shared" si="160"/>
        <v>2007</v>
      </c>
    </row>
    <row r="10256" spans="1:31" x14ac:dyDescent="0.25">
      <c r="A10256" s="7">
        <v>10253</v>
      </c>
      <c r="B10256" s="8">
        <v>39439</v>
      </c>
      <c r="C10256" t="s">
        <v>3</v>
      </c>
      <c r="D10256" t="s">
        <v>900</v>
      </c>
      <c r="E10256" t="s">
        <v>9</v>
      </c>
      <c r="F10256" t="s">
        <v>118</v>
      </c>
      <c r="G10256" t="s">
        <v>714</v>
      </c>
      <c r="H10256" s="135" t="s">
        <v>2006</v>
      </c>
      <c r="I10256" t="s">
        <v>1455</v>
      </c>
      <c r="J10256" s="20">
        <v>35</v>
      </c>
      <c r="K10256" s="20" t="s">
        <v>9</v>
      </c>
      <c r="L10256" t="s">
        <v>1463</v>
      </c>
      <c r="M10256" s="20">
        <v>4.2</v>
      </c>
      <c r="N10256" s="20">
        <v>5.05</v>
      </c>
      <c r="AE10256">
        <f t="shared" si="160"/>
        <v>2007</v>
      </c>
    </row>
    <row r="10257" spans="1:31" x14ac:dyDescent="0.25">
      <c r="A10257" s="7">
        <v>10254</v>
      </c>
      <c r="B10257" s="8">
        <v>39439</v>
      </c>
      <c r="C10257" t="s">
        <v>3</v>
      </c>
      <c r="D10257" t="s">
        <v>787</v>
      </c>
      <c r="E10257" t="s">
        <v>9</v>
      </c>
      <c r="F10257" t="s">
        <v>869</v>
      </c>
      <c r="G10257" t="s">
        <v>377</v>
      </c>
      <c r="H10257" s="135" t="s">
        <v>1496</v>
      </c>
      <c r="I10257" t="s">
        <v>1454</v>
      </c>
      <c r="J10257" s="20">
        <v>52</v>
      </c>
      <c r="K10257" s="20" t="s">
        <v>9</v>
      </c>
      <c r="L10257" t="s">
        <v>1464</v>
      </c>
      <c r="M10257" s="20">
        <v>11.44</v>
      </c>
      <c r="N10257" s="20">
        <v>15.56</v>
      </c>
      <c r="AE10257">
        <f t="shared" si="160"/>
        <v>2007</v>
      </c>
    </row>
    <row r="10258" spans="1:31" x14ac:dyDescent="0.25">
      <c r="A10258" s="7">
        <v>10255</v>
      </c>
      <c r="B10258" s="8">
        <v>39439</v>
      </c>
      <c r="C10258" t="s">
        <v>3</v>
      </c>
      <c r="D10258" t="s">
        <v>916</v>
      </c>
      <c r="E10258" t="s">
        <v>9</v>
      </c>
      <c r="F10258" t="s">
        <v>202</v>
      </c>
      <c r="G10258" t="s">
        <v>14</v>
      </c>
      <c r="H10258" s="135" t="s">
        <v>1522</v>
      </c>
      <c r="I10258" t="s">
        <v>1458</v>
      </c>
      <c r="J10258" s="20">
        <v>12</v>
      </c>
      <c r="K10258" s="20" t="s">
        <v>9</v>
      </c>
      <c r="L10258" t="s">
        <v>1464</v>
      </c>
      <c r="M10258" s="20">
        <v>30</v>
      </c>
      <c r="N10258" s="20">
        <v>10</v>
      </c>
      <c r="AE10258">
        <f t="shared" si="160"/>
        <v>2007</v>
      </c>
    </row>
    <row r="10259" spans="1:31" x14ac:dyDescent="0.25">
      <c r="A10259" s="7">
        <v>10256</v>
      </c>
      <c r="B10259" s="8">
        <v>39439</v>
      </c>
      <c r="C10259" t="s">
        <v>3</v>
      </c>
      <c r="D10259" t="s">
        <v>543</v>
      </c>
      <c r="E10259" t="s">
        <v>9</v>
      </c>
      <c r="F10259" t="s">
        <v>817</v>
      </c>
      <c r="G10259" t="s">
        <v>648</v>
      </c>
      <c r="H10259" s="135" t="s">
        <v>2611</v>
      </c>
      <c r="I10259" t="s">
        <v>1454</v>
      </c>
      <c r="J10259" s="20">
        <v>42</v>
      </c>
      <c r="K10259" s="20" t="s">
        <v>3</v>
      </c>
      <c r="L10259" t="s">
        <v>1464</v>
      </c>
      <c r="M10259" s="20">
        <v>12.76</v>
      </c>
      <c r="N10259" s="20">
        <v>9.24</v>
      </c>
      <c r="AE10259">
        <f t="shared" si="160"/>
        <v>2007</v>
      </c>
    </row>
    <row r="10260" spans="1:31" x14ac:dyDescent="0.25">
      <c r="A10260" s="7">
        <v>10257</v>
      </c>
      <c r="B10260" s="8">
        <v>39439</v>
      </c>
      <c r="C10260" t="s">
        <v>3</v>
      </c>
      <c r="D10260" t="s">
        <v>425</v>
      </c>
      <c r="E10260" t="s">
        <v>9</v>
      </c>
      <c r="F10260" t="s">
        <v>902</v>
      </c>
      <c r="G10260" t="s">
        <v>648</v>
      </c>
      <c r="H10260" s="135" t="s">
        <v>2371</v>
      </c>
      <c r="I10260" t="s">
        <v>1454</v>
      </c>
      <c r="J10260" s="20">
        <v>15</v>
      </c>
      <c r="K10260" s="20" t="s">
        <v>1465</v>
      </c>
      <c r="L10260" t="s">
        <v>1466</v>
      </c>
      <c r="M10260" s="20">
        <v>3.75</v>
      </c>
      <c r="N10260" s="20">
        <v>3.75</v>
      </c>
      <c r="AE10260">
        <f t="shared" si="160"/>
        <v>2007</v>
      </c>
    </row>
    <row r="10261" spans="1:31" x14ac:dyDescent="0.25">
      <c r="A10261" s="7">
        <v>10258</v>
      </c>
      <c r="B10261" s="8">
        <v>39440</v>
      </c>
      <c r="C10261" t="s">
        <v>3</v>
      </c>
      <c r="D10261" t="s">
        <v>222</v>
      </c>
      <c r="E10261" t="s">
        <v>9</v>
      </c>
      <c r="F10261" t="s">
        <v>884</v>
      </c>
      <c r="G10261" t="s">
        <v>377</v>
      </c>
      <c r="H10261" s="136" t="s">
        <v>1613</v>
      </c>
      <c r="I10261" t="s">
        <v>1454</v>
      </c>
      <c r="J10261" s="20">
        <v>14</v>
      </c>
      <c r="K10261" s="20" t="s">
        <v>1465</v>
      </c>
      <c r="L10261" t="s">
        <v>1466</v>
      </c>
      <c r="M10261" s="20">
        <v>3.5</v>
      </c>
      <c r="N10261" s="20">
        <v>3.5</v>
      </c>
      <c r="AE10261">
        <f t="shared" si="160"/>
        <v>2007</v>
      </c>
    </row>
    <row r="10262" spans="1:31" x14ac:dyDescent="0.25">
      <c r="A10262" s="7">
        <v>10259</v>
      </c>
      <c r="B10262" s="8">
        <v>39440</v>
      </c>
      <c r="C10262" t="s">
        <v>3</v>
      </c>
      <c r="D10262" t="s">
        <v>213</v>
      </c>
      <c r="E10262" t="s">
        <v>9</v>
      </c>
      <c r="F10262" t="s">
        <v>833</v>
      </c>
      <c r="G10262" t="s">
        <v>861</v>
      </c>
      <c r="H10262" s="135" t="s">
        <v>2445</v>
      </c>
      <c r="I10262" t="s">
        <v>1454</v>
      </c>
      <c r="J10262" s="20">
        <v>11</v>
      </c>
      <c r="K10262" s="20" t="s">
        <v>3</v>
      </c>
      <c r="L10262" t="s">
        <v>1464</v>
      </c>
      <c r="M10262" s="20">
        <v>4.08</v>
      </c>
      <c r="N10262" s="20">
        <v>2.42</v>
      </c>
      <c r="AE10262">
        <f t="shared" si="160"/>
        <v>2007</v>
      </c>
    </row>
    <row r="10263" spans="1:31" x14ac:dyDescent="0.25">
      <c r="A10263" s="7">
        <v>10260</v>
      </c>
      <c r="B10263" s="8">
        <v>39441</v>
      </c>
      <c r="C10263" t="s">
        <v>3</v>
      </c>
      <c r="D10263" t="s">
        <v>786</v>
      </c>
      <c r="E10263" t="s">
        <v>9</v>
      </c>
      <c r="F10263" t="s">
        <v>828</v>
      </c>
      <c r="G10263" t="s">
        <v>732</v>
      </c>
      <c r="H10263" s="135" t="s">
        <v>2210</v>
      </c>
      <c r="I10263" t="s">
        <v>1454</v>
      </c>
      <c r="J10263" s="20">
        <v>16</v>
      </c>
      <c r="K10263" s="20" t="s">
        <v>3</v>
      </c>
      <c r="L10263" t="s">
        <v>1464</v>
      </c>
      <c r="M10263" s="20">
        <v>5.48</v>
      </c>
      <c r="N10263" s="20">
        <v>3.52</v>
      </c>
      <c r="AE10263">
        <f t="shared" si="160"/>
        <v>2007</v>
      </c>
    </row>
    <row r="10264" spans="1:31" x14ac:dyDescent="0.25">
      <c r="A10264" s="7">
        <v>10261</v>
      </c>
      <c r="B10264" s="8">
        <v>39441</v>
      </c>
      <c r="C10264" t="s">
        <v>3</v>
      </c>
      <c r="D10264" t="s">
        <v>910</v>
      </c>
      <c r="E10264" t="s">
        <v>9</v>
      </c>
      <c r="F10264" t="s">
        <v>828</v>
      </c>
      <c r="G10264" t="s">
        <v>648</v>
      </c>
      <c r="H10264" s="136" t="s">
        <v>1496</v>
      </c>
      <c r="I10264" t="s">
        <v>1454</v>
      </c>
      <c r="J10264" s="20">
        <v>37</v>
      </c>
      <c r="K10264" s="20" t="s">
        <v>3</v>
      </c>
      <c r="L10264" t="s">
        <v>1464</v>
      </c>
      <c r="M10264" s="20">
        <v>11.36</v>
      </c>
      <c r="N10264" s="20">
        <v>8.14</v>
      </c>
      <c r="AE10264">
        <f t="shared" si="160"/>
        <v>2007</v>
      </c>
    </row>
    <row r="10265" spans="1:31" x14ac:dyDescent="0.25">
      <c r="A10265" s="7">
        <v>10262</v>
      </c>
      <c r="B10265" s="8">
        <v>39441</v>
      </c>
      <c r="C10265" t="s">
        <v>3</v>
      </c>
      <c r="D10265" t="s">
        <v>117</v>
      </c>
      <c r="E10265" t="s">
        <v>9</v>
      </c>
      <c r="F10265" t="s">
        <v>667</v>
      </c>
      <c r="G10265" t="s">
        <v>569</v>
      </c>
      <c r="H10265" s="9" t="s">
        <v>2108</v>
      </c>
      <c r="I10265" t="s">
        <v>1454</v>
      </c>
      <c r="J10265" s="20">
        <v>74</v>
      </c>
      <c r="K10265" s="20" t="s">
        <v>3</v>
      </c>
      <c r="L10265" t="s">
        <v>1464</v>
      </c>
      <c r="M10265" s="20">
        <v>21.72</v>
      </c>
      <c r="N10265" s="20">
        <v>16.28</v>
      </c>
      <c r="AE10265">
        <f t="shared" si="160"/>
        <v>2007</v>
      </c>
    </row>
    <row r="10266" spans="1:31" x14ac:dyDescent="0.25">
      <c r="A10266" s="7">
        <v>10263</v>
      </c>
      <c r="B10266" s="8">
        <v>39442</v>
      </c>
      <c r="C10266" t="s">
        <v>3</v>
      </c>
      <c r="D10266" t="s">
        <v>917</v>
      </c>
      <c r="E10266" t="s">
        <v>9</v>
      </c>
      <c r="F10266" t="s">
        <v>677</v>
      </c>
      <c r="G10266" t="s">
        <v>648</v>
      </c>
      <c r="H10266" s="135" t="s">
        <v>1877</v>
      </c>
      <c r="I10266" t="s">
        <v>1458</v>
      </c>
      <c r="J10266" s="20">
        <v>6</v>
      </c>
      <c r="K10266" s="20" t="s">
        <v>9</v>
      </c>
      <c r="L10266" t="s">
        <v>1463</v>
      </c>
      <c r="M10266" s="20">
        <v>30</v>
      </c>
      <c r="N10266" s="20">
        <v>10</v>
      </c>
      <c r="AE10266">
        <f t="shared" si="160"/>
        <v>2007</v>
      </c>
    </row>
    <row r="10267" spans="1:31" x14ac:dyDescent="0.25">
      <c r="A10267" s="7">
        <v>10264</v>
      </c>
      <c r="B10267" s="8">
        <v>39442</v>
      </c>
      <c r="C10267" t="s">
        <v>3</v>
      </c>
      <c r="D10267" t="s">
        <v>543</v>
      </c>
      <c r="E10267" t="s">
        <v>9</v>
      </c>
      <c r="F10267" t="s">
        <v>521</v>
      </c>
      <c r="G10267" t="s">
        <v>895</v>
      </c>
      <c r="H10267" s="135" t="s">
        <v>2531</v>
      </c>
      <c r="I10267" t="s">
        <v>1454</v>
      </c>
      <c r="J10267" s="20">
        <v>12</v>
      </c>
      <c r="K10267" s="20" t="s">
        <v>3</v>
      </c>
      <c r="L10267" t="s">
        <v>1464</v>
      </c>
      <c r="M10267" s="20">
        <v>4.3599999999999994</v>
      </c>
      <c r="N10267" s="20">
        <v>2.64</v>
      </c>
      <c r="AE10267">
        <f t="shared" si="160"/>
        <v>2007</v>
      </c>
    </row>
    <row r="10268" spans="1:31" x14ac:dyDescent="0.25">
      <c r="A10268" s="7">
        <v>10265</v>
      </c>
      <c r="B10268" s="8">
        <v>39442</v>
      </c>
      <c r="C10268" t="s">
        <v>3</v>
      </c>
      <c r="D10268" t="s">
        <v>543</v>
      </c>
      <c r="E10268" t="s">
        <v>9</v>
      </c>
      <c r="F10268" t="s">
        <v>521</v>
      </c>
      <c r="G10268" t="s">
        <v>14</v>
      </c>
      <c r="H10268" s="135" t="s">
        <v>1496</v>
      </c>
      <c r="I10268" t="s">
        <v>1454</v>
      </c>
      <c r="J10268" s="20">
        <v>37</v>
      </c>
      <c r="K10268" s="20" t="s">
        <v>3</v>
      </c>
      <c r="L10268" t="s">
        <v>1464</v>
      </c>
      <c r="M10268" s="20">
        <v>11.36</v>
      </c>
      <c r="N10268" s="20">
        <v>8.14</v>
      </c>
      <c r="AE10268">
        <f t="shared" si="160"/>
        <v>2007</v>
      </c>
    </row>
    <row r="10269" spans="1:31" x14ac:dyDescent="0.25">
      <c r="A10269" s="7">
        <v>10266</v>
      </c>
      <c r="B10269" s="8">
        <v>39442</v>
      </c>
      <c r="C10269" t="s">
        <v>3</v>
      </c>
      <c r="D10269" t="s">
        <v>789</v>
      </c>
      <c r="E10269" t="s">
        <v>9</v>
      </c>
      <c r="F10269" t="s">
        <v>795</v>
      </c>
      <c r="G10269" t="s">
        <v>895</v>
      </c>
      <c r="H10269" s="135" t="s">
        <v>1496</v>
      </c>
      <c r="I10269" t="s">
        <v>1454</v>
      </c>
      <c r="J10269" s="20">
        <v>35</v>
      </c>
      <c r="K10269" s="20" t="s">
        <v>3</v>
      </c>
      <c r="L10269" t="s">
        <v>1464</v>
      </c>
      <c r="M10269" s="20">
        <v>10.8</v>
      </c>
      <c r="N10269" s="20">
        <v>7.7</v>
      </c>
      <c r="AE10269">
        <f t="shared" si="160"/>
        <v>2007</v>
      </c>
    </row>
    <row r="10270" spans="1:31" x14ac:dyDescent="0.25">
      <c r="A10270" s="7">
        <v>10267</v>
      </c>
      <c r="B10270" s="8">
        <v>39442</v>
      </c>
      <c r="C10270" t="s">
        <v>3</v>
      </c>
      <c r="D10270" t="s">
        <v>213</v>
      </c>
      <c r="E10270" t="s">
        <v>9</v>
      </c>
      <c r="F10270" t="s">
        <v>833</v>
      </c>
      <c r="G10270" t="s">
        <v>861</v>
      </c>
      <c r="H10270" s="135" t="s">
        <v>2445</v>
      </c>
      <c r="I10270" t="s">
        <v>1454</v>
      </c>
      <c r="J10270" s="20">
        <v>11</v>
      </c>
      <c r="K10270" s="20" t="s">
        <v>3</v>
      </c>
      <c r="L10270" t="s">
        <v>1464</v>
      </c>
      <c r="M10270" s="20">
        <v>4.08</v>
      </c>
      <c r="N10270" s="20">
        <v>2.42</v>
      </c>
      <c r="AE10270">
        <f t="shared" si="160"/>
        <v>2007</v>
      </c>
    </row>
    <row r="10271" spans="1:31" x14ac:dyDescent="0.25">
      <c r="A10271" s="7">
        <v>10268</v>
      </c>
      <c r="B10271" s="8">
        <v>39443</v>
      </c>
      <c r="C10271" t="s">
        <v>3</v>
      </c>
      <c r="D10271" t="s">
        <v>915</v>
      </c>
      <c r="E10271" t="s">
        <v>9</v>
      </c>
      <c r="F10271" t="s">
        <v>900</v>
      </c>
      <c r="G10271" t="s">
        <v>633</v>
      </c>
      <c r="H10271" s="135" t="s">
        <v>1496</v>
      </c>
      <c r="I10271" t="s">
        <v>1454</v>
      </c>
      <c r="J10271" s="20">
        <v>10</v>
      </c>
      <c r="K10271" s="20" t="s">
        <v>9</v>
      </c>
      <c r="L10271" t="s">
        <v>1464</v>
      </c>
      <c r="M10271" s="20">
        <v>2.2000000000000002</v>
      </c>
      <c r="N10271" s="20">
        <v>3.8</v>
      </c>
      <c r="AE10271">
        <f t="shared" si="160"/>
        <v>2007</v>
      </c>
    </row>
    <row r="10272" spans="1:31" x14ac:dyDescent="0.25">
      <c r="A10272" s="7">
        <v>10269</v>
      </c>
      <c r="B10272" s="8">
        <v>39443</v>
      </c>
      <c r="C10272" t="s">
        <v>3</v>
      </c>
      <c r="D10272" t="s">
        <v>756</v>
      </c>
      <c r="E10272" t="s">
        <v>9</v>
      </c>
      <c r="F10272" t="s">
        <v>395</v>
      </c>
      <c r="G10272" t="s">
        <v>870</v>
      </c>
      <c r="H10272" s="135" t="s">
        <v>2485</v>
      </c>
      <c r="I10272" t="s">
        <v>1454</v>
      </c>
      <c r="J10272" s="20">
        <v>4</v>
      </c>
      <c r="K10272" s="20" t="s">
        <v>9</v>
      </c>
      <c r="L10272" t="s">
        <v>1464</v>
      </c>
      <c r="M10272" s="20">
        <v>0.88</v>
      </c>
      <c r="N10272" s="20">
        <v>2.12</v>
      </c>
      <c r="AE10272">
        <f t="shared" si="160"/>
        <v>2007</v>
      </c>
    </row>
    <row r="10273" spans="1:31" x14ac:dyDescent="0.25">
      <c r="A10273" s="7">
        <v>10270</v>
      </c>
      <c r="B10273" s="8">
        <v>39443</v>
      </c>
      <c r="C10273" t="s">
        <v>3</v>
      </c>
      <c r="D10273" t="s">
        <v>918</v>
      </c>
      <c r="E10273" t="s">
        <v>9</v>
      </c>
      <c r="F10273" t="s">
        <v>789</v>
      </c>
      <c r="G10273" t="s">
        <v>895</v>
      </c>
      <c r="H10273" s="135" t="s">
        <v>2550</v>
      </c>
      <c r="I10273" t="s">
        <v>1458</v>
      </c>
      <c r="J10273" s="20">
        <v>8</v>
      </c>
      <c r="K10273" s="20" t="s">
        <v>9</v>
      </c>
      <c r="L10273" t="s">
        <v>1464</v>
      </c>
      <c r="M10273" s="20">
        <v>30</v>
      </c>
      <c r="N10273" s="20">
        <v>10</v>
      </c>
      <c r="AE10273">
        <f t="shared" si="160"/>
        <v>2007</v>
      </c>
    </row>
    <row r="10274" spans="1:31" x14ac:dyDescent="0.25">
      <c r="A10274" s="7">
        <v>10271</v>
      </c>
      <c r="B10274" s="8">
        <v>39444</v>
      </c>
      <c r="C10274" t="s">
        <v>3</v>
      </c>
      <c r="D10274" t="s">
        <v>776</v>
      </c>
      <c r="E10274" t="s">
        <v>9</v>
      </c>
      <c r="F10274" t="s">
        <v>672</v>
      </c>
      <c r="G10274" t="s">
        <v>861</v>
      </c>
      <c r="H10274" s="135" t="s">
        <v>1693</v>
      </c>
      <c r="I10274" t="s">
        <v>1454</v>
      </c>
      <c r="J10274" s="20">
        <v>10</v>
      </c>
      <c r="K10274" s="20" t="s">
        <v>9</v>
      </c>
      <c r="L10274" t="s">
        <v>1464</v>
      </c>
      <c r="M10274" s="20">
        <v>2.2000000000000002</v>
      </c>
      <c r="N10274" s="20">
        <v>3.8</v>
      </c>
      <c r="AE10274">
        <f t="shared" si="160"/>
        <v>2007</v>
      </c>
    </row>
    <row r="10275" spans="1:31" x14ac:dyDescent="0.25">
      <c r="A10275" s="7">
        <v>10272</v>
      </c>
      <c r="B10275" s="8">
        <v>39444</v>
      </c>
      <c r="C10275" t="s">
        <v>3</v>
      </c>
      <c r="D10275" t="s">
        <v>112</v>
      </c>
      <c r="E10275" t="s">
        <v>9</v>
      </c>
      <c r="F10275" t="s">
        <v>734</v>
      </c>
      <c r="G10275" t="s">
        <v>870</v>
      </c>
      <c r="H10275" s="135" t="s">
        <v>2504</v>
      </c>
      <c r="I10275" t="s">
        <v>1454</v>
      </c>
      <c r="J10275" s="20">
        <v>24</v>
      </c>
      <c r="K10275" s="20" t="s">
        <v>9</v>
      </c>
      <c r="L10275" t="s">
        <v>1464</v>
      </c>
      <c r="M10275" s="20">
        <v>5.28</v>
      </c>
      <c r="N10275" s="20">
        <v>7.72</v>
      </c>
      <c r="AE10275">
        <f t="shared" si="160"/>
        <v>2007</v>
      </c>
    </row>
    <row r="10276" spans="1:31" x14ac:dyDescent="0.25">
      <c r="A10276" s="7">
        <v>10273</v>
      </c>
      <c r="B10276" s="8">
        <v>39444</v>
      </c>
      <c r="C10276" t="s">
        <v>3</v>
      </c>
      <c r="D10276" t="s">
        <v>873</v>
      </c>
      <c r="E10276" t="s">
        <v>9</v>
      </c>
      <c r="F10276" t="s">
        <v>869</v>
      </c>
      <c r="G10276" t="s">
        <v>870</v>
      </c>
      <c r="H10276" s="135" t="s">
        <v>1496</v>
      </c>
      <c r="I10276" t="s">
        <v>1454</v>
      </c>
      <c r="J10276" s="20">
        <v>8</v>
      </c>
      <c r="K10276" s="20" t="s">
        <v>9</v>
      </c>
      <c r="L10276" t="s">
        <v>1464</v>
      </c>
      <c r="M10276" s="20">
        <v>1.76</v>
      </c>
      <c r="N10276" s="20">
        <v>3.24</v>
      </c>
      <c r="AE10276">
        <f t="shared" si="160"/>
        <v>2007</v>
      </c>
    </row>
    <row r="10277" spans="1:31" x14ac:dyDescent="0.25">
      <c r="A10277" s="7">
        <v>10274</v>
      </c>
      <c r="B10277" s="8">
        <v>39444</v>
      </c>
      <c r="C10277" t="s">
        <v>3</v>
      </c>
      <c r="D10277" t="s">
        <v>350</v>
      </c>
      <c r="E10277" t="s">
        <v>9</v>
      </c>
      <c r="F10277" t="s">
        <v>795</v>
      </c>
      <c r="G10277" t="s">
        <v>714</v>
      </c>
      <c r="H10277" s="9" t="s">
        <v>2281</v>
      </c>
      <c r="I10277" t="s">
        <v>1454</v>
      </c>
      <c r="J10277" s="20">
        <v>47</v>
      </c>
      <c r="K10277" s="20" t="s">
        <v>3</v>
      </c>
      <c r="L10277" t="s">
        <v>1463</v>
      </c>
      <c r="M10277" s="20">
        <v>13.22</v>
      </c>
      <c r="N10277" s="20">
        <v>11.28</v>
      </c>
      <c r="AE10277">
        <f t="shared" si="160"/>
        <v>2007</v>
      </c>
    </row>
    <row r="10278" spans="1:31" x14ac:dyDescent="0.25">
      <c r="A10278" s="7">
        <v>10275</v>
      </c>
      <c r="B10278" s="8">
        <v>39444</v>
      </c>
      <c r="C10278" t="s">
        <v>3</v>
      </c>
      <c r="D10278" t="s">
        <v>776</v>
      </c>
      <c r="E10278" t="s">
        <v>9</v>
      </c>
      <c r="F10278" t="s">
        <v>672</v>
      </c>
      <c r="G10278" t="s">
        <v>861</v>
      </c>
      <c r="H10278" s="135" t="s">
        <v>1496</v>
      </c>
      <c r="I10278" t="s">
        <v>1454</v>
      </c>
      <c r="J10278" s="20">
        <v>19</v>
      </c>
      <c r="K10278" s="20" t="s">
        <v>9</v>
      </c>
      <c r="L10278" t="s">
        <v>1464</v>
      </c>
      <c r="M10278" s="20">
        <v>4.18</v>
      </c>
      <c r="N10278" s="20">
        <v>6.32</v>
      </c>
      <c r="AE10278">
        <f t="shared" si="160"/>
        <v>2007</v>
      </c>
    </row>
    <row r="10279" spans="1:31" x14ac:dyDescent="0.25">
      <c r="A10279" s="7">
        <v>10276</v>
      </c>
      <c r="B10279" s="8">
        <v>39445</v>
      </c>
      <c r="C10279" t="s">
        <v>3</v>
      </c>
      <c r="D10279" t="s">
        <v>914</v>
      </c>
      <c r="E10279" t="s">
        <v>9</v>
      </c>
      <c r="F10279" t="s">
        <v>712</v>
      </c>
      <c r="G10279" t="s">
        <v>861</v>
      </c>
      <c r="H10279" s="135" t="s">
        <v>2436</v>
      </c>
      <c r="I10279" t="s">
        <v>1455</v>
      </c>
      <c r="J10279" s="20">
        <v>12</v>
      </c>
      <c r="K10279" s="20" t="s">
        <v>9</v>
      </c>
      <c r="L10279" t="s">
        <v>1463</v>
      </c>
      <c r="M10279" s="20">
        <v>1.44</v>
      </c>
      <c r="N10279" s="20">
        <v>2.06</v>
      </c>
      <c r="AE10279">
        <f t="shared" si="160"/>
        <v>2007</v>
      </c>
    </row>
    <row r="10280" spans="1:31" x14ac:dyDescent="0.25">
      <c r="A10280" s="7">
        <v>10277</v>
      </c>
      <c r="B10280" s="8">
        <v>39445</v>
      </c>
      <c r="C10280" t="s">
        <v>3</v>
      </c>
      <c r="D10280" t="s">
        <v>916</v>
      </c>
      <c r="E10280" t="s">
        <v>9</v>
      </c>
      <c r="F10280" t="s">
        <v>678</v>
      </c>
      <c r="G10280" t="s">
        <v>65</v>
      </c>
      <c r="H10280" s="135" t="s">
        <v>1519</v>
      </c>
      <c r="I10280" t="s">
        <v>1455</v>
      </c>
      <c r="J10280" s="20">
        <v>18</v>
      </c>
      <c r="K10280" s="20" t="s">
        <v>1465</v>
      </c>
      <c r="L10280" t="s">
        <v>1466</v>
      </c>
      <c r="M10280" s="20">
        <v>2.25</v>
      </c>
      <c r="N10280" s="20">
        <v>2.25</v>
      </c>
      <c r="AE10280">
        <f t="shared" si="160"/>
        <v>2007</v>
      </c>
    </row>
    <row r="10281" spans="1:31" x14ac:dyDescent="0.25">
      <c r="A10281" s="7">
        <v>10278</v>
      </c>
      <c r="B10281" s="8">
        <v>39445</v>
      </c>
      <c r="C10281" t="s">
        <v>3</v>
      </c>
      <c r="D10281" t="s">
        <v>287</v>
      </c>
      <c r="E10281" t="s">
        <v>9</v>
      </c>
      <c r="F10281" t="s">
        <v>285</v>
      </c>
      <c r="G10281" t="s">
        <v>14</v>
      </c>
      <c r="H10281" s="135" t="s">
        <v>1496</v>
      </c>
      <c r="I10281" t="s">
        <v>1454</v>
      </c>
      <c r="J10281" s="20">
        <v>23</v>
      </c>
      <c r="K10281" s="20" t="s">
        <v>1465</v>
      </c>
      <c r="L10281" t="s">
        <v>1466</v>
      </c>
      <c r="M10281" s="20">
        <v>5.75</v>
      </c>
      <c r="N10281" s="20">
        <v>5.75</v>
      </c>
      <c r="AE10281">
        <f t="shared" si="160"/>
        <v>2007</v>
      </c>
    </row>
    <row r="10282" spans="1:31" x14ac:dyDescent="0.25">
      <c r="A10282" s="7">
        <v>10279</v>
      </c>
      <c r="B10282" s="8">
        <v>39445</v>
      </c>
      <c r="C10282" t="s">
        <v>3</v>
      </c>
      <c r="D10282" t="s">
        <v>910</v>
      </c>
      <c r="E10282" t="s">
        <v>9</v>
      </c>
      <c r="F10282" t="s">
        <v>906</v>
      </c>
      <c r="G10282" t="s">
        <v>895</v>
      </c>
      <c r="H10282" s="135" t="s">
        <v>1496</v>
      </c>
      <c r="I10282" t="s">
        <v>1454</v>
      </c>
      <c r="J10282" s="20">
        <v>15</v>
      </c>
      <c r="K10282" s="20" t="s">
        <v>1465</v>
      </c>
      <c r="L10282" t="s">
        <v>1466</v>
      </c>
      <c r="M10282" s="20">
        <v>3.75</v>
      </c>
      <c r="N10282" s="20">
        <v>3.75</v>
      </c>
      <c r="AE10282">
        <f t="shared" si="160"/>
        <v>2007</v>
      </c>
    </row>
    <row r="10283" spans="1:31" x14ac:dyDescent="0.25">
      <c r="A10283" s="7">
        <v>10280</v>
      </c>
      <c r="B10283" s="8">
        <v>39445</v>
      </c>
      <c r="C10283" t="s">
        <v>3</v>
      </c>
      <c r="D10283" t="s">
        <v>494</v>
      </c>
      <c r="E10283" t="s">
        <v>9</v>
      </c>
      <c r="F10283" t="s">
        <v>70</v>
      </c>
      <c r="G10283" t="s">
        <v>648</v>
      </c>
      <c r="H10283" s="136" t="s">
        <v>1496</v>
      </c>
      <c r="I10283" t="s">
        <v>1454</v>
      </c>
      <c r="J10283" s="20">
        <v>29</v>
      </c>
      <c r="K10283" s="20" t="s">
        <v>3</v>
      </c>
      <c r="L10283" t="s">
        <v>1464</v>
      </c>
      <c r="M10283" s="20">
        <v>9.1199999999999992</v>
      </c>
      <c r="N10283" s="20">
        <v>6.38</v>
      </c>
      <c r="AE10283">
        <f t="shared" si="160"/>
        <v>2007</v>
      </c>
    </row>
    <row r="10284" spans="1:31" x14ac:dyDescent="0.25">
      <c r="A10284" s="7">
        <v>10281</v>
      </c>
      <c r="B10284" s="8">
        <v>39445</v>
      </c>
      <c r="C10284" t="s">
        <v>3</v>
      </c>
      <c r="D10284" t="s">
        <v>276</v>
      </c>
      <c r="E10284" t="s">
        <v>9</v>
      </c>
      <c r="F10284" t="s">
        <v>285</v>
      </c>
      <c r="G10284" t="s">
        <v>648</v>
      </c>
      <c r="H10284" s="136" t="s">
        <v>1496</v>
      </c>
      <c r="I10284" t="s">
        <v>1456</v>
      </c>
      <c r="J10284" s="20">
        <v>42</v>
      </c>
      <c r="K10284" s="20" t="s">
        <v>3</v>
      </c>
      <c r="L10284" t="s">
        <v>1463</v>
      </c>
      <c r="M10284" s="20">
        <v>11.92</v>
      </c>
      <c r="N10284" s="20">
        <v>10.08</v>
      </c>
      <c r="O10284" t="s">
        <v>3</v>
      </c>
      <c r="P10284" s="13" t="s">
        <v>903</v>
      </c>
      <c r="Q10284" t="s">
        <v>9</v>
      </c>
      <c r="R10284" t="s">
        <v>841</v>
      </c>
      <c r="S10284" t="s">
        <v>3</v>
      </c>
      <c r="T10284" t="s">
        <v>425</v>
      </c>
      <c r="U10284" t="s">
        <v>9</v>
      </c>
      <c r="V10284" t="s">
        <v>221</v>
      </c>
      <c r="W10284" t="s">
        <v>3</v>
      </c>
      <c r="X10284" t="s">
        <v>154</v>
      </c>
      <c r="Y10284" t="s">
        <v>1465</v>
      </c>
      <c r="AA10284" t="s">
        <v>1465</v>
      </c>
      <c r="AC10284" t="s">
        <v>1465</v>
      </c>
      <c r="AE10284">
        <f t="shared" si="160"/>
        <v>2007</v>
      </c>
    </row>
    <row r="10285" spans="1:31" x14ac:dyDescent="0.25">
      <c r="A10285" s="7">
        <v>10282</v>
      </c>
      <c r="B10285" s="8">
        <v>39445</v>
      </c>
      <c r="C10285" t="s">
        <v>3</v>
      </c>
      <c r="D10285" t="s">
        <v>620</v>
      </c>
      <c r="E10285" t="s">
        <v>9</v>
      </c>
      <c r="F10285" t="s">
        <v>285</v>
      </c>
      <c r="G10285" t="s">
        <v>377</v>
      </c>
      <c r="H10285" s="9" t="s">
        <v>2612</v>
      </c>
      <c r="I10285" t="s">
        <v>1454</v>
      </c>
      <c r="J10285" s="20">
        <v>59</v>
      </c>
      <c r="K10285" s="20" t="s">
        <v>9</v>
      </c>
      <c r="L10285" t="s">
        <v>1464</v>
      </c>
      <c r="M10285" s="20">
        <v>12.98</v>
      </c>
      <c r="N10285" s="20">
        <v>17.52</v>
      </c>
      <c r="AE10285">
        <f t="shared" si="160"/>
        <v>2007</v>
      </c>
    </row>
    <row r="10286" spans="1:31" x14ac:dyDescent="0.25">
      <c r="A10286" s="7">
        <v>10283</v>
      </c>
      <c r="B10286" s="8">
        <v>39445</v>
      </c>
      <c r="C10286" t="s">
        <v>3</v>
      </c>
      <c r="D10286" t="s">
        <v>909</v>
      </c>
      <c r="E10286" t="s">
        <v>9</v>
      </c>
      <c r="F10286" t="s">
        <v>787</v>
      </c>
      <c r="G10286" t="s">
        <v>732</v>
      </c>
      <c r="H10286" s="135" t="s">
        <v>2337</v>
      </c>
      <c r="I10286" t="s">
        <v>1455</v>
      </c>
      <c r="J10286" s="20">
        <v>21</v>
      </c>
      <c r="K10286" s="20" t="s">
        <v>3</v>
      </c>
      <c r="L10286" t="s">
        <v>1464</v>
      </c>
      <c r="M10286" s="20">
        <v>3.44</v>
      </c>
      <c r="N10286" s="20">
        <v>2.31</v>
      </c>
      <c r="AE10286">
        <f t="shared" si="160"/>
        <v>2007</v>
      </c>
    </row>
    <row r="10287" spans="1:31" x14ac:dyDescent="0.25">
      <c r="A10287" s="7">
        <v>10284</v>
      </c>
      <c r="B10287" s="8">
        <v>39446</v>
      </c>
      <c r="C10287" t="s">
        <v>3</v>
      </c>
      <c r="D10287" t="s">
        <v>909</v>
      </c>
      <c r="E10287" t="s">
        <v>9</v>
      </c>
      <c r="F10287" t="s">
        <v>787</v>
      </c>
      <c r="G10287" t="s">
        <v>732</v>
      </c>
      <c r="H10287" s="135" t="s">
        <v>2191</v>
      </c>
      <c r="I10287" t="s">
        <v>1455</v>
      </c>
      <c r="J10287" s="20">
        <v>20</v>
      </c>
      <c r="K10287" s="20" t="s">
        <v>1465</v>
      </c>
      <c r="L10287" t="s">
        <v>1466</v>
      </c>
      <c r="M10287" s="20">
        <v>2.5</v>
      </c>
      <c r="N10287" s="20">
        <v>2.5</v>
      </c>
      <c r="AE10287">
        <f t="shared" si="160"/>
        <v>2007</v>
      </c>
    </row>
    <row r="10288" spans="1:31" x14ac:dyDescent="0.25">
      <c r="A10288" s="7">
        <v>10285</v>
      </c>
      <c r="B10288" s="8">
        <v>39446</v>
      </c>
      <c r="C10288" t="s">
        <v>3</v>
      </c>
      <c r="D10288" t="s">
        <v>830</v>
      </c>
      <c r="E10288" t="s">
        <v>9</v>
      </c>
      <c r="F10288" t="s">
        <v>767</v>
      </c>
      <c r="G10288" t="s">
        <v>569</v>
      </c>
      <c r="H10288" s="136" t="s">
        <v>1748</v>
      </c>
      <c r="I10288" t="s">
        <v>1454</v>
      </c>
      <c r="J10288" s="20">
        <v>77</v>
      </c>
      <c r="K10288" s="20" t="s">
        <v>9</v>
      </c>
      <c r="L10288" t="s">
        <v>1463</v>
      </c>
      <c r="M10288" s="20">
        <v>18.48</v>
      </c>
      <c r="N10288" s="20">
        <v>21.02</v>
      </c>
      <c r="AE10288">
        <f t="shared" si="160"/>
        <v>2007</v>
      </c>
    </row>
    <row r="10289" spans="1:31" x14ac:dyDescent="0.25">
      <c r="A10289" s="7">
        <v>10286</v>
      </c>
      <c r="B10289" s="8">
        <v>39446</v>
      </c>
      <c r="C10289" t="s">
        <v>3</v>
      </c>
      <c r="D10289" t="s">
        <v>787</v>
      </c>
      <c r="E10289" t="s">
        <v>9</v>
      </c>
      <c r="F10289" t="s">
        <v>331</v>
      </c>
      <c r="G10289" t="s">
        <v>569</v>
      </c>
      <c r="H10289" s="135" t="s">
        <v>1669</v>
      </c>
      <c r="I10289" t="s">
        <v>1454</v>
      </c>
      <c r="J10289" s="20">
        <v>30</v>
      </c>
      <c r="K10289" s="20" t="s">
        <v>3</v>
      </c>
      <c r="L10289" t="s">
        <v>1464</v>
      </c>
      <c r="M10289" s="20">
        <v>9.4</v>
      </c>
      <c r="N10289" s="20">
        <v>6.6</v>
      </c>
      <c r="AE10289">
        <f t="shared" si="160"/>
        <v>2007</v>
      </c>
    </row>
    <row r="10290" spans="1:31" x14ac:dyDescent="0.25">
      <c r="A10290" s="7">
        <v>10287</v>
      </c>
      <c r="B10290" s="8">
        <v>39446</v>
      </c>
      <c r="C10290" t="s">
        <v>3</v>
      </c>
      <c r="D10290" t="s">
        <v>427</v>
      </c>
      <c r="E10290" t="s">
        <v>9</v>
      </c>
      <c r="F10290" t="s">
        <v>919</v>
      </c>
      <c r="G10290" t="s">
        <v>648</v>
      </c>
      <c r="H10290" s="135" t="s">
        <v>1795</v>
      </c>
      <c r="I10290" t="s">
        <v>1458</v>
      </c>
      <c r="J10290" s="20">
        <v>24</v>
      </c>
      <c r="K10290" s="20" t="s">
        <v>1465</v>
      </c>
      <c r="L10290" t="s">
        <v>1466</v>
      </c>
      <c r="M10290" s="20">
        <v>10</v>
      </c>
      <c r="N10290" s="20">
        <v>30</v>
      </c>
      <c r="AE10290">
        <f t="shared" si="160"/>
        <v>2007</v>
      </c>
    </row>
    <row r="10291" spans="1:31" x14ac:dyDescent="0.25">
      <c r="A10291" s="7">
        <v>10288</v>
      </c>
      <c r="B10291" s="8">
        <v>39446</v>
      </c>
      <c r="C10291" t="s">
        <v>3</v>
      </c>
      <c r="D10291" t="s">
        <v>787</v>
      </c>
      <c r="E10291" t="s">
        <v>9</v>
      </c>
      <c r="F10291" t="s">
        <v>731</v>
      </c>
      <c r="G10291" t="s">
        <v>732</v>
      </c>
      <c r="H10291" s="135" t="s">
        <v>1496</v>
      </c>
      <c r="I10291" t="s">
        <v>1455</v>
      </c>
      <c r="J10291" s="20">
        <v>8</v>
      </c>
      <c r="K10291" s="20" t="s">
        <v>1465</v>
      </c>
      <c r="L10291" t="s">
        <v>1466</v>
      </c>
      <c r="M10291" s="20">
        <v>1</v>
      </c>
      <c r="N10291" s="20">
        <v>1</v>
      </c>
      <c r="AE10291">
        <f t="shared" si="160"/>
        <v>2007</v>
      </c>
    </row>
    <row r="10292" spans="1:31" x14ac:dyDescent="0.25">
      <c r="A10292" s="7">
        <v>10289</v>
      </c>
      <c r="B10292" s="8">
        <v>39447</v>
      </c>
      <c r="C10292" t="s">
        <v>3</v>
      </c>
      <c r="D10292" t="s">
        <v>787</v>
      </c>
      <c r="E10292" t="s">
        <v>9</v>
      </c>
      <c r="F10292" t="s">
        <v>55</v>
      </c>
      <c r="G10292" t="s">
        <v>870</v>
      </c>
      <c r="H10292" s="135" t="s">
        <v>1496</v>
      </c>
      <c r="I10292" t="s">
        <v>1454</v>
      </c>
      <c r="J10292" s="20">
        <v>26</v>
      </c>
      <c r="K10292" s="20" t="s">
        <v>9</v>
      </c>
      <c r="L10292" t="s">
        <v>1464</v>
      </c>
      <c r="M10292" s="20">
        <v>5.72</v>
      </c>
      <c r="N10292" s="20">
        <v>8.2800000000000011</v>
      </c>
      <c r="AE10292">
        <f t="shared" si="160"/>
        <v>2007</v>
      </c>
    </row>
    <row r="10293" spans="1:31" x14ac:dyDescent="0.25">
      <c r="A10293" s="7">
        <v>10290</v>
      </c>
      <c r="B10293" s="8">
        <v>39447</v>
      </c>
      <c r="C10293" t="s">
        <v>3</v>
      </c>
      <c r="D10293" t="s">
        <v>787</v>
      </c>
      <c r="E10293" t="s">
        <v>9</v>
      </c>
      <c r="F10293" t="s">
        <v>731</v>
      </c>
      <c r="G10293" t="s">
        <v>732</v>
      </c>
      <c r="H10293" s="135" t="s">
        <v>1496</v>
      </c>
      <c r="I10293" t="s">
        <v>1455</v>
      </c>
      <c r="J10293" s="20">
        <v>18</v>
      </c>
      <c r="K10293" s="20" t="s">
        <v>9</v>
      </c>
      <c r="L10293" t="s">
        <v>1464</v>
      </c>
      <c r="M10293" s="20">
        <v>1.98</v>
      </c>
      <c r="N10293" s="20">
        <v>3.02</v>
      </c>
      <c r="AE10293">
        <f t="shared" si="160"/>
        <v>2007</v>
      </c>
    </row>
    <row r="10294" spans="1:31" x14ac:dyDescent="0.25">
      <c r="A10294" s="7">
        <v>10291</v>
      </c>
      <c r="B10294" s="8">
        <v>39448</v>
      </c>
      <c r="C10294" t="s">
        <v>3</v>
      </c>
      <c r="D10294" t="s">
        <v>789</v>
      </c>
      <c r="E10294" t="s">
        <v>9</v>
      </c>
      <c r="F10294" t="s">
        <v>240</v>
      </c>
      <c r="G10294" t="s">
        <v>732</v>
      </c>
      <c r="H10294" s="135" t="s">
        <v>2454</v>
      </c>
      <c r="I10294" t="s">
        <v>1456</v>
      </c>
      <c r="J10294" s="20">
        <v>30</v>
      </c>
      <c r="K10294" s="20" t="s">
        <v>9</v>
      </c>
      <c r="L10294" t="s">
        <v>1463</v>
      </c>
      <c r="M10294" s="20">
        <v>7.2</v>
      </c>
      <c r="N10294" s="20">
        <v>8.8000000000000007</v>
      </c>
      <c r="O10294" t="s">
        <v>3</v>
      </c>
      <c r="P10294" s="13" t="s">
        <v>910</v>
      </c>
      <c r="Q10294" t="s">
        <v>9</v>
      </c>
      <c r="R10294" t="s">
        <v>884</v>
      </c>
      <c r="S10294" t="s">
        <v>1465</v>
      </c>
      <c r="U10294" t="s">
        <v>1465</v>
      </c>
      <c r="W10294" t="s">
        <v>1465</v>
      </c>
      <c r="Y10294" t="s">
        <v>1465</v>
      </c>
      <c r="AA10294" t="s">
        <v>1465</v>
      </c>
      <c r="AC10294" t="s">
        <v>1465</v>
      </c>
      <c r="AE10294">
        <f t="shared" si="160"/>
        <v>2008</v>
      </c>
    </row>
    <row r="10295" spans="1:31" x14ac:dyDescent="0.25">
      <c r="A10295" s="7">
        <v>10292</v>
      </c>
      <c r="B10295" s="8">
        <v>39448</v>
      </c>
      <c r="C10295" t="s">
        <v>3</v>
      </c>
      <c r="D10295" t="s">
        <v>543</v>
      </c>
      <c r="E10295" t="s">
        <v>9</v>
      </c>
      <c r="F10295" t="s">
        <v>521</v>
      </c>
      <c r="G10295" t="s">
        <v>870</v>
      </c>
      <c r="H10295" s="135" t="s">
        <v>2521</v>
      </c>
      <c r="I10295" t="s">
        <v>1454</v>
      </c>
      <c r="J10295" s="20">
        <v>24</v>
      </c>
      <c r="K10295" s="20" t="s">
        <v>3</v>
      </c>
      <c r="L10295" t="s">
        <v>1463</v>
      </c>
      <c r="M10295" s="20">
        <v>7.24</v>
      </c>
      <c r="N10295" s="20">
        <v>5.76</v>
      </c>
      <c r="AE10295">
        <f t="shared" si="160"/>
        <v>2008</v>
      </c>
    </row>
    <row r="10296" spans="1:31" x14ac:dyDescent="0.25">
      <c r="A10296" s="7">
        <v>10293</v>
      </c>
      <c r="B10296" s="8">
        <v>39448</v>
      </c>
      <c r="C10296" t="s">
        <v>3</v>
      </c>
      <c r="D10296" t="s">
        <v>668</v>
      </c>
      <c r="E10296" t="s">
        <v>9</v>
      </c>
      <c r="F10296" t="s">
        <v>698</v>
      </c>
      <c r="G10296" t="s">
        <v>732</v>
      </c>
      <c r="H10296" s="135" t="s">
        <v>1496</v>
      </c>
      <c r="I10296" t="s">
        <v>1454</v>
      </c>
      <c r="J10296" s="20">
        <v>10</v>
      </c>
      <c r="K10296" s="20" t="s">
        <v>1465</v>
      </c>
      <c r="L10296" t="s">
        <v>1466</v>
      </c>
      <c r="M10296" s="20">
        <v>2.5</v>
      </c>
      <c r="N10296" s="20">
        <v>2.5</v>
      </c>
      <c r="AE10296">
        <f t="shared" si="160"/>
        <v>2008</v>
      </c>
    </row>
    <row r="10297" spans="1:31" x14ac:dyDescent="0.25">
      <c r="A10297" s="7">
        <v>10294</v>
      </c>
      <c r="B10297" s="8">
        <v>39449</v>
      </c>
      <c r="C10297" t="s">
        <v>3</v>
      </c>
      <c r="D10297" t="s">
        <v>222</v>
      </c>
      <c r="E10297" t="s">
        <v>9</v>
      </c>
      <c r="F10297" t="s">
        <v>884</v>
      </c>
      <c r="G10297" t="s">
        <v>648</v>
      </c>
      <c r="H10297" s="135" t="s">
        <v>1795</v>
      </c>
      <c r="I10297" t="s">
        <v>1454</v>
      </c>
      <c r="J10297" s="20">
        <v>34</v>
      </c>
      <c r="K10297" s="20" t="s">
        <v>3</v>
      </c>
      <c r="L10297" t="s">
        <v>1464</v>
      </c>
      <c r="M10297" s="20">
        <v>10.52</v>
      </c>
      <c r="N10297" s="20">
        <v>7.48</v>
      </c>
      <c r="AE10297">
        <f t="shared" si="160"/>
        <v>2008</v>
      </c>
    </row>
    <row r="10298" spans="1:31" x14ac:dyDescent="0.25">
      <c r="A10298" s="7">
        <v>10295</v>
      </c>
      <c r="B10298" s="8">
        <v>39449</v>
      </c>
      <c r="C10298" t="s">
        <v>3</v>
      </c>
      <c r="D10298" t="s">
        <v>878</v>
      </c>
      <c r="E10298" t="s">
        <v>9</v>
      </c>
      <c r="F10298" t="s">
        <v>858</v>
      </c>
      <c r="G10298" t="s">
        <v>648</v>
      </c>
      <c r="H10298" s="135" t="s">
        <v>2318</v>
      </c>
      <c r="I10298" t="s">
        <v>1454</v>
      </c>
      <c r="J10298" s="20">
        <v>47</v>
      </c>
      <c r="K10298" s="20" t="s">
        <v>3</v>
      </c>
      <c r="L10298" t="s">
        <v>1463</v>
      </c>
      <c r="M10298" s="20">
        <v>13.22</v>
      </c>
      <c r="N10298" s="20">
        <v>11.28</v>
      </c>
      <c r="AE10298">
        <f t="shared" si="160"/>
        <v>2008</v>
      </c>
    </row>
    <row r="10299" spans="1:31" x14ac:dyDescent="0.25">
      <c r="A10299" s="7">
        <v>10296</v>
      </c>
      <c r="B10299" s="8">
        <v>39450</v>
      </c>
      <c r="C10299" t="s">
        <v>3</v>
      </c>
      <c r="D10299" t="s">
        <v>655</v>
      </c>
      <c r="E10299" t="s">
        <v>9</v>
      </c>
      <c r="F10299" t="s">
        <v>734</v>
      </c>
      <c r="G10299" t="s">
        <v>732</v>
      </c>
      <c r="H10299" s="135" t="s">
        <v>2155</v>
      </c>
      <c r="I10299" t="s">
        <v>1454</v>
      </c>
      <c r="J10299" s="20">
        <v>13</v>
      </c>
      <c r="K10299" s="20" t="s">
        <v>1465</v>
      </c>
      <c r="L10299" t="s">
        <v>1466</v>
      </c>
      <c r="M10299" s="20">
        <v>3.25</v>
      </c>
      <c r="N10299" s="20">
        <v>3.25</v>
      </c>
      <c r="AE10299">
        <f t="shared" si="160"/>
        <v>2008</v>
      </c>
    </row>
    <row r="10300" spans="1:31" x14ac:dyDescent="0.25">
      <c r="A10300" s="7">
        <v>10297</v>
      </c>
      <c r="B10300" s="8">
        <v>39450</v>
      </c>
      <c r="C10300" t="s">
        <v>3</v>
      </c>
      <c r="D10300" t="s">
        <v>677</v>
      </c>
      <c r="E10300" t="s">
        <v>9</v>
      </c>
      <c r="F10300" t="s">
        <v>738</v>
      </c>
      <c r="G10300" t="s">
        <v>569</v>
      </c>
      <c r="H10300" s="135" t="s">
        <v>1674</v>
      </c>
      <c r="I10300" t="s">
        <v>1454</v>
      </c>
      <c r="J10300" s="20">
        <v>21</v>
      </c>
      <c r="K10300" s="20" t="s">
        <v>3</v>
      </c>
      <c r="L10300" t="s">
        <v>1463</v>
      </c>
      <c r="M10300" s="20">
        <v>6.46</v>
      </c>
      <c r="N10300" s="20">
        <v>5.04</v>
      </c>
      <c r="AE10300">
        <f t="shared" si="160"/>
        <v>2008</v>
      </c>
    </row>
    <row r="10301" spans="1:31" x14ac:dyDescent="0.25">
      <c r="A10301" s="7">
        <v>10298</v>
      </c>
      <c r="B10301" s="8">
        <v>39450</v>
      </c>
      <c r="C10301" t="s">
        <v>3</v>
      </c>
      <c r="D10301" t="s">
        <v>543</v>
      </c>
      <c r="E10301" t="s">
        <v>9</v>
      </c>
      <c r="F10301" t="s">
        <v>427</v>
      </c>
      <c r="G10301" t="s">
        <v>870</v>
      </c>
      <c r="H10301" s="135" t="s">
        <v>1496</v>
      </c>
      <c r="I10301" t="s">
        <v>1454</v>
      </c>
      <c r="J10301" s="20">
        <v>17</v>
      </c>
      <c r="K10301" s="20" t="s">
        <v>9</v>
      </c>
      <c r="L10301" t="s">
        <v>1464</v>
      </c>
      <c r="M10301" s="20">
        <v>3.74</v>
      </c>
      <c r="N10301" s="20">
        <v>5.76</v>
      </c>
      <c r="AE10301">
        <f t="shared" si="160"/>
        <v>2008</v>
      </c>
    </row>
    <row r="10302" spans="1:31" x14ac:dyDescent="0.25">
      <c r="A10302" s="7">
        <v>10299</v>
      </c>
      <c r="B10302" s="8">
        <v>39450</v>
      </c>
      <c r="C10302" t="s">
        <v>3</v>
      </c>
      <c r="D10302" t="s">
        <v>543</v>
      </c>
      <c r="E10302" t="s">
        <v>9</v>
      </c>
      <c r="F10302" t="s">
        <v>521</v>
      </c>
      <c r="G10302" t="s">
        <v>895</v>
      </c>
      <c r="H10302" s="135" t="s">
        <v>2567</v>
      </c>
      <c r="I10302" t="s">
        <v>1454</v>
      </c>
      <c r="J10302" s="20">
        <v>11</v>
      </c>
      <c r="K10302" s="20" t="s">
        <v>3</v>
      </c>
      <c r="L10302" t="s">
        <v>1463</v>
      </c>
      <c r="M10302" s="20">
        <v>3.86</v>
      </c>
      <c r="N10302" s="20">
        <v>2.64</v>
      </c>
      <c r="AE10302">
        <f t="shared" si="160"/>
        <v>2008</v>
      </c>
    </row>
    <row r="10303" spans="1:31" x14ac:dyDescent="0.25">
      <c r="A10303" s="7">
        <v>10300</v>
      </c>
      <c r="B10303" s="8">
        <v>39450</v>
      </c>
      <c r="C10303" t="s">
        <v>3</v>
      </c>
      <c r="D10303" t="s">
        <v>543</v>
      </c>
      <c r="E10303" t="s">
        <v>9</v>
      </c>
      <c r="F10303" t="s">
        <v>521</v>
      </c>
      <c r="G10303" t="s">
        <v>648</v>
      </c>
      <c r="H10303" s="135" t="s">
        <v>2613</v>
      </c>
      <c r="I10303" t="s">
        <v>1454</v>
      </c>
      <c r="J10303" s="20">
        <v>42</v>
      </c>
      <c r="K10303" s="20" t="s">
        <v>3</v>
      </c>
      <c r="L10303" t="s">
        <v>1464</v>
      </c>
      <c r="M10303" s="20">
        <v>12.76</v>
      </c>
      <c r="N10303" s="20">
        <v>9.24</v>
      </c>
      <c r="AE10303">
        <f t="shared" si="160"/>
        <v>2008</v>
      </c>
    </row>
    <row r="10304" spans="1:31" x14ac:dyDescent="0.25">
      <c r="A10304" s="7">
        <v>10301</v>
      </c>
      <c r="B10304" s="8">
        <v>39450</v>
      </c>
      <c r="C10304" t="s">
        <v>3</v>
      </c>
      <c r="D10304" t="s">
        <v>655</v>
      </c>
      <c r="E10304" t="s">
        <v>9</v>
      </c>
      <c r="F10304" t="s">
        <v>734</v>
      </c>
      <c r="G10304" t="s">
        <v>732</v>
      </c>
      <c r="H10304" s="135" t="s">
        <v>2162</v>
      </c>
      <c r="I10304" t="s">
        <v>1454</v>
      </c>
      <c r="J10304" s="20">
        <v>30</v>
      </c>
      <c r="K10304" s="20" t="s">
        <v>9</v>
      </c>
      <c r="L10304" t="s">
        <v>1463</v>
      </c>
      <c r="M10304" s="20">
        <v>7.2</v>
      </c>
      <c r="N10304" s="20">
        <v>8.8000000000000007</v>
      </c>
      <c r="AE10304">
        <f t="shared" si="160"/>
        <v>2008</v>
      </c>
    </row>
    <row r="10305" spans="1:31" x14ac:dyDescent="0.25">
      <c r="A10305" s="7">
        <v>10302</v>
      </c>
      <c r="B10305" s="8">
        <v>39451</v>
      </c>
      <c r="C10305" t="s">
        <v>3</v>
      </c>
      <c r="D10305" t="s">
        <v>420</v>
      </c>
      <c r="E10305" t="s">
        <v>9</v>
      </c>
      <c r="F10305" t="s">
        <v>678</v>
      </c>
      <c r="G10305" t="s">
        <v>569</v>
      </c>
      <c r="H10305" s="136" t="s">
        <v>1677</v>
      </c>
      <c r="I10305" t="s">
        <v>1455</v>
      </c>
      <c r="J10305" s="20">
        <v>12</v>
      </c>
      <c r="K10305" s="20" t="s">
        <v>9</v>
      </c>
      <c r="L10305" t="s">
        <v>1463</v>
      </c>
      <c r="M10305" s="20">
        <v>1.44</v>
      </c>
      <c r="N10305" s="20">
        <v>2.06</v>
      </c>
      <c r="AE10305">
        <f t="shared" si="160"/>
        <v>2008</v>
      </c>
    </row>
    <row r="10306" spans="1:31" x14ac:dyDescent="0.25">
      <c r="A10306" s="7">
        <v>10303</v>
      </c>
      <c r="B10306" s="8">
        <v>39451</v>
      </c>
      <c r="C10306" t="s">
        <v>3</v>
      </c>
      <c r="D10306" t="s">
        <v>420</v>
      </c>
      <c r="E10306" t="s">
        <v>9</v>
      </c>
      <c r="F10306" t="s">
        <v>678</v>
      </c>
      <c r="G10306" t="s">
        <v>569</v>
      </c>
      <c r="H10306" s="135" t="s">
        <v>2118</v>
      </c>
      <c r="I10306" t="s">
        <v>1455</v>
      </c>
      <c r="J10306" s="20">
        <v>32</v>
      </c>
      <c r="K10306" s="20" t="s">
        <v>1465</v>
      </c>
      <c r="L10306" t="s">
        <v>1466</v>
      </c>
      <c r="M10306" s="20">
        <v>4</v>
      </c>
      <c r="N10306" s="20">
        <v>4</v>
      </c>
      <c r="AE10306">
        <f t="shared" si="160"/>
        <v>2008</v>
      </c>
    </row>
    <row r="10307" spans="1:31" x14ac:dyDescent="0.25">
      <c r="A10307" s="7">
        <v>10304</v>
      </c>
      <c r="B10307" s="8">
        <v>39451</v>
      </c>
      <c r="C10307" t="s">
        <v>3</v>
      </c>
      <c r="D10307" t="s">
        <v>914</v>
      </c>
      <c r="E10307" t="s">
        <v>9</v>
      </c>
      <c r="F10307" t="s">
        <v>905</v>
      </c>
      <c r="G10307" t="s">
        <v>870</v>
      </c>
      <c r="H10307" s="9" t="s">
        <v>2614</v>
      </c>
      <c r="I10307" t="s">
        <v>1454</v>
      </c>
      <c r="J10307" s="20">
        <v>47</v>
      </c>
      <c r="K10307" s="20" t="s">
        <v>3</v>
      </c>
      <c r="L10307" t="s">
        <v>1464</v>
      </c>
      <c r="M10307" s="20">
        <v>14.16</v>
      </c>
      <c r="N10307" s="20">
        <v>10.34</v>
      </c>
      <c r="AE10307">
        <f t="shared" si="160"/>
        <v>2008</v>
      </c>
    </row>
    <row r="10308" spans="1:31" x14ac:dyDescent="0.25">
      <c r="A10308" s="7">
        <v>10305</v>
      </c>
      <c r="B10308" s="8">
        <v>39452</v>
      </c>
      <c r="C10308" t="s">
        <v>3</v>
      </c>
      <c r="D10308" t="s">
        <v>916</v>
      </c>
      <c r="E10308" t="s">
        <v>9</v>
      </c>
      <c r="F10308" t="s">
        <v>868</v>
      </c>
      <c r="G10308" t="s">
        <v>65</v>
      </c>
      <c r="H10308" s="135" t="s">
        <v>1558</v>
      </c>
      <c r="I10308" t="s">
        <v>1455</v>
      </c>
      <c r="J10308" s="20">
        <v>14</v>
      </c>
      <c r="K10308" s="20" t="s">
        <v>3</v>
      </c>
      <c r="L10308" t="s">
        <v>1464</v>
      </c>
      <c r="M10308" s="20">
        <v>2.46</v>
      </c>
      <c r="N10308" s="20">
        <v>1.54</v>
      </c>
      <c r="AE10308">
        <f t="shared" ref="AE10308:AE10371" si="161">YEAR(B10308)</f>
        <v>2008</v>
      </c>
    </row>
    <row r="10309" spans="1:31" x14ac:dyDescent="0.25">
      <c r="A10309" s="7">
        <v>10306</v>
      </c>
      <c r="B10309" s="8">
        <v>39452</v>
      </c>
      <c r="C10309" t="s">
        <v>3</v>
      </c>
      <c r="D10309" t="s">
        <v>916</v>
      </c>
      <c r="E10309" t="s">
        <v>9</v>
      </c>
      <c r="F10309" t="s">
        <v>899</v>
      </c>
      <c r="G10309" t="s">
        <v>17</v>
      </c>
      <c r="H10309" s="135" t="s">
        <v>1500</v>
      </c>
      <c r="I10309" t="s">
        <v>1454</v>
      </c>
      <c r="J10309" s="20">
        <v>28</v>
      </c>
      <c r="K10309" s="20" t="s">
        <v>3</v>
      </c>
      <c r="L10309" t="s">
        <v>1464</v>
      </c>
      <c r="M10309" s="20">
        <v>8.84</v>
      </c>
      <c r="N10309" s="20">
        <v>6.16</v>
      </c>
      <c r="AE10309">
        <f t="shared" si="161"/>
        <v>2008</v>
      </c>
    </row>
    <row r="10310" spans="1:31" x14ac:dyDescent="0.25">
      <c r="A10310" s="7">
        <v>10307</v>
      </c>
      <c r="B10310" s="8">
        <v>39453</v>
      </c>
      <c r="C10310" t="s">
        <v>3</v>
      </c>
      <c r="D10310" t="s">
        <v>786</v>
      </c>
      <c r="E10310" t="s">
        <v>9</v>
      </c>
      <c r="F10310" t="s">
        <v>828</v>
      </c>
      <c r="G10310" t="s">
        <v>870</v>
      </c>
      <c r="H10310" s="9" t="s">
        <v>2494</v>
      </c>
      <c r="I10310" t="s">
        <v>1454</v>
      </c>
      <c r="J10310" s="20">
        <v>14</v>
      </c>
      <c r="K10310" s="20" t="s">
        <v>3</v>
      </c>
      <c r="L10310" t="s">
        <v>1464</v>
      </c>
      <c r="M10310" s="20">
        <v>4.92</v>
      </c>
      <c r="N10310" s="20">
        <v>3.08</v>
      </c>
      <c r="AE10310">
        <f t="shared" si="161"/>
        <v>2008</v>
      </c>
    </row>
    <row r="10311" spans="1:31" x14ac:dyDescent="0.25">
      <c r="A10311" s="7">
        <v>10308</v>
      </c>
      <c r="B10311" s="8">
        <v>39453</v>
      </c>
      <c r="C10311" t="s">
        <v>3</v>
      </c>
      <c r="D10311" t="s">
        <v>910</v>
      </c>
      <c r="E10311" t="s">
        <v>9</v>
      </c>
      <c r="F10311" t="s">
        <v>869</v>
      </c>
      <c r="G10311" t="s">
        <v>870</v>
      </c>
      <c r="H10311" s="135" t="s">
        <v>1496</v>
      </c>
      <c r="I10311" t="s">
        <v>1454</v>
      </c>
      <c r="J10311" s="20">
        <v>22</v>
      </c>
      <c r="K10311" s="20" t="s">
        <v>9</v>
      </c>
      <c r="L10311" t="s">
        <v>1464</v>
      </c>
      <c r="M10311" s="20">
        <v>4.84</v>
      </c>
      <c r="N10311" s="20">
        <v>7.16</v>
      </c>
      <c r="AE10311">
        <f t="shared" si="161"/>
        <v>2008</v>
      </c>
    </row>
    <row r="10312" spans="1:31" x14ac:dyDescent="0.25">
      <c r="A10312" s="7">
        <v>10309</v>
      </c>
      <c r="B10312" s="8">
        <v>39453</v>
      </c>
      <c r="C10312" t="s">
        <v>3</v>
      </c>
      <c r="D10312" t="s">
        <v>546</v>
      </c>
      <c r="E10312" t="s">
        <v>9</v>
      </c>
      <c r="F10312" t="s">
        <v>880</v>
      </c>
      <c r="G10312" t="s">
        <v>895</v>
      </c>
      <c r="H10312" s="135" t="s">
        <v>2551</v>
      </c>
      <c r="I10312" t="s">
        <v>1454</v>
      </c>
      <c r="J10312" s="20">
        <v>29</v>
      </c>
      <c r="K10312" s="20" t="s">
        <v>3</v>
      </c>
      <c r="L10312" t="s">
        <v>1464</v>
      </c>
      <c r="M10312" s="20">
        <v>9.1199999999999992</v>
      </c>
      <c r="N10312" s="20">
        <v>6.38</v>
      </c>
      <c r="AE10312">
        <f t="shared" si="161"/>
        <v>2008</v>
      </c>
    </row>
    <row r="10313" spans="1:31" x14ac:dyDescent="0.25">
      <c r="A10313" s="7">
        <v>10310</v>
      </c>
      <c r="B10313" s="8">
        <v>39453</v>
      </c>
      <c r="C10313" t="s">
        <v>3</v>
      </c>
      <c r="D10313" t="s">
        <v>918</v>
      </c>
      <c r="E10313" t="s">
        <v>9</v>
      </c>
      <c r="F10313" t="s">
        <v>908</v>
      </c>
      <c r="G10313" t="s">
        <v>895</v>
      </c>
      <c r="H10313" s="136" t="s">
        <v>2615</v>
      </c>
      <c r="I10313" t="s">
        <v>1454</v>
      </c>
      <c r="J10313" s="20">
        <v>18</v>
      </c>
      <c r="K10313" s="20" t="s">
        <v>9</v>
      </c>
      <c r="L10313" t="s">
        <v>1464</v>
      </c>
      <c r="M10313" s="20">
        <v>3.96</v>
      </c>
      <c r="N10313" s="20">
        <v>6.04</v>
      </c>
      <c r="AE10313">
        <f t="shared" si="161"/>
        <v>2008</v>
      </c>
    </row>
    <row r="10314" spans="1:31" x14ac:dyDescent="0.25">
      <c r="A10314" s="7">
        <v>10311</v>
      </c>
      <c r="B10314" s="8">
        <v>39453</v>
      </c>
      <c r="C10314" t="s">
        <v>3</v>
      </c>
      <c r="D10314" t="s">
        <v>910</v>
      </c>
      <c r="E10314" t="s">
        <v>9</v>
      </c>
      <c r="F10314" t="s">
        <v>906</v>
      </c>
      <c r="G10314" t="s">
        <v>895</v>
      </c>
      <c r="H10314" s="135" t="s">
        <v>1496</v>
      </c>
      <c r="I10314" t="s">
        <v>1454</v>
      </c>
      <c r="J10314" s="20">
        <v>43</v>
      </c>
      <c r="K10314" s="20" t="s">
        <v>9</v>
      </c>
      <c r="L10314" t="s">
        <v>1464</v>
      </c>
      <c r="M10314" s="20">
        <v>9.4600000000000009</v>
      </c>
      <c r="N10314" s="20">
        <v>13.04</v>
      </c>
      <c r="AE10314">
        <f t="shared" si="161"/>
        <v>2008</v>
      </c>
    </row>
    <row r="10315" spans="1:31" x14ac:dyDescent="0.25">
      <c r="A10315" s="7">
        <v>10312</v>
      </c>
      <c r="B10315" s="8">
        <v>39453</v>
      </c>
      <c r="C10315" t="s">
        <v>3</v>
      </c>
      <c r="D10315" t="s">
        <v>789</v>
      </c>
      <c r="E10315" t="s">
        <v>9</v>
      </c>
      <c r="F10315" t="s">
        <v>795</v>
      </c>
      <c r="G10315" t="s">
        <v>895</v>
      </c>
      <c r="H10315" s="135" t="s">
        <v>1496</v>
      </c>
      <c r="I10315" t="s">
        <v>1454</v>
      </c>
      <c r="J10315" s="20">
        <v>30</v>
      </c>
      <c r="K10315" s="20" t="s">
        <v>3</v>
      </c>
      <c r="L10315" t="s">
        <v>1463</v>
      </c>
      <c r="M10315" s="20">
        <v>8.8000000000000007</v>
      </c>
      <c r="N10315" s="20">
        <v>7.2</v>
      </c>
      <c r="AE10315">
        <f t="shared" si="161"/>
        <v>2008</v>
      </c>
    </row>
    <row r="10316" spans="1:31" x14ac:dyDescent="0.25">
      <c r="A10316" s="7">
        <v>10313</v>
      </c>
      <c r="B10316" s="8">
        <v>39453</v>
      </c>
      <c r="C10316" t="s">
        <v>3</v>
      </c>
      <c r="D10316" t="s">
        <v>543</v>
      </c>
      <c r="E10316" t="s">
        <v>9</v>
      </c>
      <c r="F10316" t="s">
        <v>427</v>
      </c>
      <c r="G10316" t="s">
        <v>569</v>
      </c>
      <c r="H10316" s="9" t="s">
        <v>2260</v>
      </c>
      <c r="I10316" t="s">
        <v>1454</v>
      </c>
      <c r="J10316" s="20">
        <v>18</v>
      </c>
      <c r="K10316" s="20" t="s">
        <v>9</v>
      </c>
      <c r="L10316" t="s">
        <v>1464</v>
      </c>
      <c r="M10316" s="20">
        <v>3.96</v>
      </c>
      <c r="N10316" s="20">
        <v>6.04</v>
      </c>
      <c r="AE10316">
        <f t="shared" si="161"/>
        <v>2008</v>
      </c>
    </row>
    <row r="10317" spans="1:31" x14ac:dyDescent="0.25">
      <c r="A10317" s="7">
        <v>10314</v>
      </c>
      <c r="B10317" s="8">
        <v>39453</v>
      </c>
      <c r="C10317" t="s">
        <v>3</v>
      </c>
      <c r="D10317" t="s">
        <v>786</v>
      </c>
      <c r="E10317" t="s">
        <v>9</v>
      </c>
      <c r="F10317" t="s">
        <v>787</v>
      </c>
      <c r="G10317" t="s">
        <v>732</v>
      </c>
      <c r="H10317" s="135" t="s">
        <v>1496</v>
      </c>
      <c r="I10317" t="s">
        <v>1455</v>
      </c>
      <c r="J10317" s="20">
        <v>15</v>
      </c>
      <c r="K10317" s="20" t="s">
        <v>3</v>
      </c>
      <c r="L10317" t="s">
        <v>1463</v>
      </c>
      <c r="M10317" s="20">
        <v>2.4500000000000002</v>
      </c>
      <c r="N10317" s="20">
        <v>1.8</v>
      </c>
      <c r="AE10317">
        <f t="shared" si="161"/>
        <v>2008</v>
      </c>
    </row>
    <row r="10318" spans="1:31" x14ac:dyDescent="0.25">
      <c r="A10318" s="7">
        <v>10315</v>
      </c>
      <c r="B10318" s="8">
        <v>39454</v>
      </c>
      <c r="C10318" t="s">
        <v>3</v>
      </c>
      <c r="D10318" t="s">
        <v>543</v>
      </c>
      <c r="E10318" t="s">
        <v>9</v>
      </c>
      <c r="F10318" t="s">
        <v>817</v>
      </c>
      <c r="G10318" t="s">
        <v>648</v>
      </c>
      <c r="H10318" s="136" t="s">
        <v>1496</v>
      </c>
      <c r="I10318" t="s">
        <v>1454</v>
      </c>
      <c r="J10318" s="20">
        <v>65</v>
      </c>
      <c r="K10318" s="20" t="s">
        <v>3</v>
      </c>
      <c r="L10318" t="s">
        <v>1464</v>
      </c>
      <c r="M10318" s="20">
        <v>19.2</v>
      </c>
      <c r="N10318" s="20">
        <v>14.3</v>
      </c>
      <c r="AE10318">
        <f t="shared" si="161"/>
        <v>2008</v>
      </c>
    </row>
    <row r="10319" spans="1:31" x14ac:dyDescent="0.25">
      <c r="A10319" s="7">
        <v>10316</v>
      </c>
      <c r="B10319" s="8">
        <v>39454</v>
      </c>
      <c r="C10319" t="s">
        <v>3</v>
      </c>
      <c r="D10319" t="s">
        <v>868</v>
      </c>
      <c r="E10319" t="s">
        <v>9</v>
      </c>
      <c r="F10319" t="s">
        <v>884</v>
      </c>
      <c r="G10319" t="s">
        <v>24</v>
      </c>
      <c r="H10319" s="135" t="s">
        <v>1493</v>
      </c>
      <c r="I10319" t="s">
        <v>1454</v>
      </c>
      <c r="J10319" s="20">
        <v>38</v>
      </c>
      <c r="K10319" s="20" t="s">
        <v>3</v>
      </c>
      <c r="L10319" t="s">
        <v>1464</v>
      </c>
      <c r="M10319" s="20">
        <v>11.64</v>
      </c>
      <c r="N10319" s="20">
        <v>8.36</v>
      </c>
      <c r="AE10319">
        <f t="shared" si="161"/>
        <v>2008</v>
      </c>
    </row>
    <row r="10320" spans="1:31" x14ac:dyDescent="0.25">
      <c r="A10320" s="7">
        <v>10317</v>
      </c>
      <c r="B10320" s="8">
        <v>39455</v>
      </c>
      <c r="C10320" t="s">
        <v>3</v>
      </c>
      <c r="D10320" t="s">
        <v>668</v>
      </c>
      <c r="E10320" t="s">
        <v>9</v>
      </c>
      <c r="F10320" t="s">
        <v>698</v>
      </c>
      <c r="G10320" t="s">
        <v>732</v>
      </c>
      <c r="H10320" s="135" t="s">
        <v>1496</v>
      </c>
      <c r="I10320" t="s">
        <v>1454</v>
      </c>
      <c r="J10320" s="20">
        <v>7</v>
      </c>
      <c r="K10320" s="20" t="s">
        <v>3</v>
      </c>
      <c r="L10320" t="s">
        <v>1464</v>
      </c>
      <c r="M10320" s="20">
        <v>2.96</v>
      </c>
      <c r="N10320" s="20">
        <v>1.54</v>
      </c>
      <c r="AE10320">
        <f t="shared" si="161"/>
        <v>2008</v>
      </c>
    </row>
    <row r="10321" spans="1:31" x14ac:dyDescent="0.25">
      <c r="A10321" s="7">
        <v>10318</v>
      </c>
      <c r="B10321" s="8">
        <v>39456</v>
      </c>
      <c r="C10321" t="s">
        <v>3</v>
      </c>
      <c r="D10321" t="s">
        <v>877</v>
      </c>
      <c r="E10321" t="s">
        <v>9</v>
      </c>
      <c r="F10321" t="s">
        <v>450</v>
      </c>
      <c r="G10321" t="s">
        <v>648</v>
      </c>
      <c r="H10321" s="135" t="s">
        <v>1795</v>
      </c>
      <c r="I10321" t="s">
        <v>1454</v>
      </c>
      <c r="J10321" s="20">
        <v>44</v>
      </c>
      <c r="K10321" s="20" t="s">
        <v>3</v>
      </c>
      <c r="L10321" t="s">
        <v>1464</v>
      </c>
      <c r="M10321" s="20">
        <v>13.32</v>
      </c>
      <c r="N10321" s="20">
        <v>9.68</v>
      </c>
      <c r="AE10321">
        <f t="shared" si="161"/>
        <v>2008</v>
      </c>
    </row>
    <row r="10322" spans="1:31" x14ac:dyDescent="0.25">
      <c r="A10322" s="7">
        <v>10319</v>
      </c>
      <c r="B10322" s="8">
        <v>39456</v>
      </c>
      <c r="C10322" t="s">
        <v>3</v>
      </c>
      <c r="D10322" t="s">
        <v>202</v>
      </c>
      <c r="E10322" t="s">
        <v>9</v>
      </c>
      <c r="F10322" t="s">
        <v>667</v>
      </c>
      <c r="G10322" t="s">
        <v>14</v>
      </c>
      <c r="H10322" s="135" t="s">
        <v>1507</v>
      </c>
      <c r="I10322" t="s">
        <v>1454</v>
      </c>
      <c r="J10322" s="20">
        <v>149</v>
      </c>
      <c r="K10322" s="20" t="s">
        <v>3</v>
      </c>
      <c r="L10322" t="s">
        <v>1464</v>
      </c>
      <c r="M10322" s="20">
        <v>42.72</v>
      </c>
      <c r="N10322" s="20">
        <v>32.78</v>
      </c>
      <c r="AE10322">
        <f t="shared" si="161"/>
        <v>2008</v>
      </c>
    </row>
    <row r="10323" spans="1:31" x14ac:dyDescent="0.25">
      <c r="A10323" s="7">
        <v>10320</v>
      </c>
      <c r="B10323" s="8">
        <v>39456</v>
      </c>
      <c r="C10323" t="s">
        <v>3</v>
      </c>
      <c r="D10323" t="s">
        <v>916</v>
      </c>
      <c r="E10323" t="s">
        <v>9</v>
      </c>
      <c r="F10323" t="s">
        <v>450</v>
      </c>
      <c r="G10323" t="s">
        <v>17</v>
      </c>
      <c r="H10323" s="135" t="s">
        <v>1502</v>
      </c>
      <c r="I10323" t="s">
        <v>1454</v>
      </c>
      <c r="J10323" s="20">
        <v>26</v>
      </c>
      <c r="K10323" s="20" t="s">
        <v>9</v>
      </c>
      <c r="L10323" t="s">
        <v>1464</v>
      </c>
      <c r="M10323" s="20">
        <v>5.72</v>
      </c>
      <c r="N10323" s="20">
        <v>8.2800000000000011</v>
      </c>
      <c r="AE10323">
        <f t="shared" si="161"/>
        <v>2008</v>
      </c>
    </row>
    <row r="10324" spans="1:31" x14ac:dyDescent="0.25">
      <c r="A10324" s="7">
        <v>10321</v>
      </c>
      <c r="B10324" s="8">
        <v>39456</v>
      </c>
      <c r="C10324" t="s">
        <v>3</v>
      </c>
      <c r="D10324" t="s">
        <v>677</v>
      </c>
      <c r="E10324" t="s">
        <v>9</v>
      </c>
      <c r="F10324" t="s">
        <v>869</v>
      </c>
      <c r="G10324" t="s">
        <v>870</v>
      </c>
      <c r="H10324" s="135" t="s">
        <v>1496</v>
      </c>
      <c r="I10324" t="s">
        <v>1454</v>
      </c>
      <c r="J10324" s="20">
        <v>12</v>
      </c>
      <c r="K10324" s="20" t="s">
        <v>9</v>
      </c>
      <c r="L10324" t="s">
        <v>1464</v>
      </c>
      <c r="M10324" s="20">
        <v>2.64</v>
      </c>
      <c r="N10324" s="20">
        <v>4.3599999999999994</v>
      </c>
      <c r="AE10324">
        <f t="shared" si="161"/>
        <v>2008</v>
      </c>
    </row>
    <row r="10325" spans="1:31" x14ac:dyDescent="0.25">
      <c r="A10325" s="7">
        <v>10322</v>
      </c>
      <c r="B10325" s="8">
        <v>39456</v>
      </c>
      <c r="C10325" t="s">
        <v>3</v>
      </c>
      <c r="D10325" t="s">
        <v>787</v>
      </c>
      <c r="E10325" t="s">
        <v>9</v>
      </c>
      <c r="F10325" t="s">
        <v>900</v>
      </c>
      <c r="G10325" t="s">
        <v>895</v>
      </c>
      <c r="H10325" s="135" t="s">
        <v>2593</v>
      </c>
      <c r="I10325" t="s">
        <v>1454</v>
      </c>
      <c r="J10325" s="20">
        <v>9</v>
      </c>
      <c r="K10325" s="20" t="s">
        <v>3</v>
      </c>
      <c r="L10325" t="s">
        <v>1464</v>
      </c>
      <c r="M10325" s="20">
        <v>3.52</v>
      </c>
      <c r="N10325" s="20">
        <v>1.98</v>
      </c>
      <c r="AE10325">
        <f t="shared" si="161"/>
        <v>2008</v>
      </c>
    </row>
    <row r="10326" spans="1:31" x14ac:dyDescent="0.25">
      <c r="A10326" s="7">
        <v>10323</v>
      </c>
      <c r="B10326" s="8">
        <v>39456</v>
      </c>
      <c r="C10326" t="s">
        <v>3</v>
      </c>
      <c r="D10326" t="s">
        <v>749</v>
      </c>
      <c r="E10326" t="s">
        <v>9</v>
      </c>
      <c r="F10326" t="s">
        <v>552</v>
      </c>
      <c r="G10326" t="s">
        <v>648</v>
      </c>
      <c r="H10326" s="135" t="s">
        <v>1917</v>
      </c>
      <c r="I10326" t="s">
        <v>1454</v>
      </c>
      <c r="J10326" s="20">
        <v>44</v>
      </c>
      <c r="K10326" s="20" t="s">
        <v>1465</v>
      </c>
      <c r="L10326" t="s">
        <v>1466</v>
      </c>
      <c r="M10326" s="20">
        <v>11</v>
      </c>
      <c r="N10326" s="20">
        <v>11</v>
      </c>
      <c r="AE10326">
        <f t="shared" si="161"/>
        <v>2008</v>
      </c>
    </row>
    <row r="10327" spans="1:31" x14ac:dyDescent="0.25">
      <c r="A10327" s="7">
        <v>10324</v>
      </c>
      <c r="B10327" s="8">
        <v>39456</v>
      </c>
      <c r="C10327" t="s">
        <v>3</v>
      </c>
      <c r="D10327" t="s">
        <v>756</v>
      </c>
      <c r="E10327" t="s">
        <v>9</v>
      </c>
      <c r="F10327" t="s">
        <v>836</v>
      </c>
      <c r="G10327" t="s">
        <v>648</v>
      </c>
      <c r="H10327" s="136" t="s">
        <v>1496</v>
      </c>
      <c r="I10327" t="s">
        <v>1454</v>
      </c>
      <c r="J10327" s="20">
        <v>38</v>
      </c>
      <c r="K10327" s="20" t="s">
        <v>9</v>
      </c>
      <c r="L10327" t="s">
        <v>1464</v>
      </c>
      <c r="M10327" s="20">
        <v>8.36</v>
      </c>
      <c r="N10327" s="20">
        <v>11.64</v>
      </c>
      <c r="AE10327">
        <f t="shared" si="161"/>
        <v>2008</v>
      </c>
    </row>
    <row r="10328" spans="1:31" x14ac:dyDescent="0.25">
      <c r="A10328" s="7">
        <v>10325</v>
      </c>
      <c r="B10328" s="8">
        <v>39456</v>
      </c>
      <c r="C10328" t="s">
        <v>3</v>
      </c>
      <c r="D10328" t="s">
        <v>395</v>
      </c>
      <c r="E10328" t="s">
        <v>9</v>
      </c>
      <c r="F10328" t="s">
        <v>836</v>
      </c>
      <c r="G10328" t="s">
        <v>714</v>
      </c>
      <c r="H10328" s="135" t="s">
        <v>1496</v>
      </c>
      <c r="I10328" t="s">
        <v>1455</v>
      </c>
      <c r="J10328" s="20">
        <v>57</v>
      </c>
      <c r="K10328" s="20" t="s">
        <v>9</v>
      </c>
      <c r="L10328" t="s">
        <v>1463</v>
      </c>
      <c r="M10328" s="20">
        <v>6.84</v>
      </c>
      <c r="N10328" s="20">
        <v>7.91</v>
      </c>
      <c r="AE10328">
        <f t="shared" si="161"/>
        <v>2008</v>
      </c>
    </row>
    <row r="10329" spans="1:31" x14ac:dyDescent="0.25">
      <c r="A10329" s="7">
        <v>10326</v>
      </c>
      <c r="B10329" s="8">
        <v>39457</v>
      </c>
      <c r="C10329" t="s">
        <v>3</v>
      </c>
      <c r="D10329" t="s">
        <v>749</v>
      </c>
      <c r="E10329" t="s">
        <v>9</v>
      </c>
      <c r="F10329" t="s">
        <v>78</v>
      </c>
      <c r="G10329" t="s">
        <v>714</v>
      </c>
      <c r="H10329" s="135" t="s">
        <v>2031</v>
      </c>
      <c r="I10329" t="s">
        <v>1454</v>
      </c>
      <c r="J10329" s="20">
        <v>82</v>
      </c>
      <c r="K10329" s="20" t="s">
        <v>3</v>
      </c>
      <c r="L10329" t="s">
        <v>1464</v>
      </c>
      <c r="M10329" s="20">
        <v>23.96</v>
      </c>
      <c r="N10329" s="20">
        <v>18.04</v>
      </c>
      <c r="AE10329">
        <f t="shared" si="161"/>
        <v>2008</v>
      </c>
    </row>
    <row r="10330" spans="1:31" x14ac:dyDescent="0.25">
      <c r="A10330" s="7">
        <v>10327</v>
      </c>
      <c r="B10330" s="8">
        <v>39457</v>
      </c>
      <c r="C10330" t="s">
        <v>3</v>
      </c>
      <c r="D10330" t="s">
        <v>442</v>
      </c>
      <c r="E10330" t="s">
        <v>9</v>
      </c>
      <c r="F10330" t="s">
        <v>427</v>
      </c>
      <c r="G10330" t="s">
        <v>569</v>
      </c>
      <c r="H10330" s="9" t="s">
        <v>2353</v>
      </c>
      <c r="I10330" t="s">
        <v>1454</v>
      </c>
      <c r="J10330" s="20">
        <v>17</v>
      </c>
      <c r="K10330" s="20" t="s">
        <v>9</v>
      </c>
      <c r="L10330" t="s">
        <v>1464</v>
      </c>
      <c r="M10330" s="20">
        <v>3.74</v>
      </c>
      <c r="N10330" s="20">
        <v>5.76</v>
      </c>
      <c r="AE10330">
        <f t="shared" si="161"/>
        <v>2008</v>
      </c>
    </row>
    <row r="10331" spans="1:31" x14ac:dyDescent="0.25">
      <c r="A10331" s="7">
        <v>10328</v>
      </c>
      <c r="B10331" s="8">
        <v>39457</v>
      </c>
      <c r="C10331" t="s">
        <v>3</v>
      </c>
      <c r="D10331" t="s">
        <v>779</v>
      </c>
      <c r="E10331" t="s">
        <v>9</v>
      </c>
      <c r="F10331" t="s">
        <v>45</v>
      </c>
      <c r="G10331" t="s">
        <v>732</v>
      </c>
      <c r="H10331" s="135" t="s">
        <v>2176</v>
      </c>
      <c r="I10331" t="s">
        <v>1454</v>
      </c>
      <c r="J10331" s="20">
        <v>20</v>
      </c>
      <c r="K10331" s="20" t="s">
        <v>3</v>
      </c>
      <c r="L10331" t="s">
        <v>1463</v>
      </c>
      <c r="M10331" s="20">
        <v>6.2</v>
      </c>
      <c r="N10331" s="20">
        <v>4.8</v>
      </c>
      <c r="AE10331">
        <f t="shared" si="161"/>
        <v>2008</v>
      </c>
    </row>
    <row r="10332" spans="1:31" x14ac:dyDescent="0.25">
      <c r="A10332" s="7">
        <v>10329</v>
      </c>
      <c r="B10332" s="8">
        <v>39457</v>
      </c>
      <c r="C10332" t="s">
        <v>3</v>
      </c>
      <c r="D10332" t="s">
        <v>786</v>
      </c>
      <c r="E10332" t="s">
        <v>9</v>
      </c>
      <c r="F10332" t="s">
        <v>884</v>
      </c>
      <c r="G10332" t="s">
        <v>732</v>
      </c>
      <c r="H10332" s="135" t="s">
        <v>2323</v>
      </c>
      <c r="I10332" t="s">
        <v>1454</v>
      </c>
      <c r="J10332" s="20">
        <v>38</v>
      </c>
      <c r="K10332" s="20" t="s">
        <v>3</v>
      </c>
      <c r="L10332" t="s">
        <v>1464</v>
      </c>
      <c r="M10332" s="20">
        <v>11.64</v>
      </c>
      <c r="N10332" s="20">
        <v>8.36</v>
      </c>
      <c r="AE10332">
        <f t="shared" si="161"/>
        <v>2008</v>
      </c>
    </row>
    <row r="10333" spans="1:31" x14ac:dyDescent="0.25">
      <c r="A10333" s="7">
        <v>10330</v>
      </c>
      <c r="B10333" s="8">
        <v>39458</v>
      </c>
      <c r="C10333" t="s">
        <v>3</v>
      </c>
      <c r="D10333" t="s">
        <v>655</v>
      </c>
      <c r="E10333" t="s">
        <v>9</v>
      </c>
      <c r="F10333" t="s">
        <v>734</v>
      </c>
      <c r="G10333" t="s">
        <v>732</v>
      </c>
      <c r="H10333" s="135" t="s">
        <v>2616</v>
      </c>
      <c r="I10333" t="s">
        <v>1454</v>
      </c>
      <c r="J10333" s="20">
        <v>10</v>
      </c>
      <c r="K10333" s="20" t="s">
        <v>9</v>
      </c>
      <c r="L10333" t="s">
        <v>1463</v>
      </c>
      <c r="M10333" s="20">
        <v>2.4</v>
      </c>
      <c r="N10333" s="20">
        <v>3.6</v>
      </c>
      <c r="AE10333">
        <f t="shared" si="161"/>
        <v>2008</v>
      </c>
    </row>
    <row r="10334" spans="1:31" x14ac:dyDescent="0.25">
      <c r="A10334" s="7">
        <v>10331</v>
      </c>
      <c r="B10334" s="8">
        <v>39458</v>
      </c>
      <c r="C10334" t="s">
        <v>3</v>
      </c>
      <c r="D10334" t="s">
        <v>543</v>
      </c>
      <c r="E10334" t="s">
        <v>9</v>
      </c>
      <c r="F10334" t="s">
        <v>521</v>
      </c>
      <c r="G10334" t="s">
        <v>895</v>
      </c>
      <c r="H10334" s="135" t="s">
        <v>2542</v>
      </c>
      <c r="I10334" t="s">
        <v>1454</v>
      </c>
      <c r="J10334" s="20">
        <v>15</v>
      </c>
      <c r="K10334" s="20" t="s">
        <v>1465</v>
      </c>
      <c r="L10334" t="s">
        <v>1466</v>
      </c>
      <c r="M10334" s="20">
        <v>3.75</v>
      </c>
      <c r="N10334" s="20">
        <v>3.75</v>
      </c>
      <c r="AE10334">
        <f t="shared" si="161"/>
        <v>2008</v>
      </c>
    </row>
    <row r="10335" spans="1:31" x14ac:dyDescent="0.25">
      <c r="A10335" s="7">
        <v>10332</v>
      </c>
      <c r="B10335" s="8">
        <v>39458</v>
      </c>
      <c r="C10335" t="s">
        <v>3</v>
      </c>
      <c r="D10335" t="s">
        <v>85</v>
      </c>
      <c r="E10335" t="s">
        <v>9</v>
      </c>
      <c r="F10335" t="s">
        <v>829</v>
      </c>
      <c r="G10335" t="s">
        <v>377</v>
      </c>
      <c r="H10335" s="135" t="s">
        <v>1496</v>
      </c>
      <c r="I10335" t="s">
        <v>1454</v>
      </c>
      <c r="J10335" s="20">
        <v>18</v>
      </c>
      <c r="K10335" s="20" t="s">
        <v>1465</v>
      </c>
      <c r="L10335" t="s">
        <v>1466</v>
      </c>
      <c r="M10335" s="20">
        <v>4.5</v>
      </c>
      <c r="N10335" s="20">
        <v>4.5</v>
      </c>
      <c r="AE10335">
        <f t="shared" si="161"/>
        <v>2008</v>
      </c>
    </row>
    <row r="10336" spans="1:31" x14ac:dyDescent="0.25">
      <c r="A10336" s="7">
        <v>10333</v>
      </c>
      <c r="B10336" s="8">
        <v>39458</v>
      </c>
      <c r="C10336" t="s">
        <v>3</v>
      </c>
      <c r="D10336" t="s">
        <v>829</v>
      </c>
      <c r="E10336" t="s">
        <v>9</v>
      </c>
      <c r="F10336" t="s">
        <v>85</v>
      </c>
      <c r="G10336" t="s">
        <v>648</v>
      </c>
      <c r="H10336" s="136" t="s">
        <v>1496</v>
      </c>
      <c r="I10336" t="s">
        <v>1454</v>
      </c>
      <c r="J10336" s="20">
        <v>18</v>
      </c>
      <c r="K10336" s="20" t="s">
        <v>9</v>
      </c>
      <c r="L10336" t="s">
        <v>1463</v>
      </c>
      <c r="M10336" s="20">
        <v>4.32</v>
      </c>
      <c r="N10336" s="20">
        <v>5.68</v>
      </c>
      <c r="AE10336">
        <f t="shared" si="161"/>
        <v>2008</v>
      </c>
    </row>
    <row r="10337" spans="1:31" x14ac:dyDescent="0.25">
      <c r="A10337" s="7">
        <v>10334</v>
      </c>
      <c r="B10337" s="8">
        <v>39459</v>
      </c>
      <c r="C10337" t="s">
        <v>3</v>
      </c>
      <c r="D10337" t="s">
        <v>776</v>
      </c>
      <c r="E10337" t="s">
        <v>9</v>
      </c>
      <c r="F10337" t="s">
        <v>672</v>
      </c>
      <c r="G10337" t="s">
        <v>861</v>
      </c>
      <c r="H10337" s="135" t="s">
        <v>1693</v>
      </c>
      <c r="I10337" t="s">
        <v>1454</v>
      </c>
      <c r="J10337" s="20">
        <v>10</v>
      </c>
      <c r="K10337" s="20" t="s">
        <v>9</v>
      </c>
      <c r="L10337" t="s">
        <v>1464</v>
      </c>
      <c r="M10337" s="20">
        <v>2.2000000000000002</v>
      </c>
      <c r="N10337" s="20">
        <v>3.8</v>
      </c>
      <c r="AE10337">
        <f t="shared" si="161"/>
        <v>2008</v>
      </c>
    </row>
    <row r="10338" spans="1:31" x14ac:dyDescent="0.25">
      <c r="A10338" s="7">
        <v>10335</v>
      </c>
      <c r="B10338" s="8">
        <v>39459</v>
      </c>
      <c r="C10338" t="s">
        <v>3</v>
      </c>
      <c r="D10338" t="s">
        <v>655</v>
      </c>
      <c r="E10338" t="s">
        <v>9</v>
      </c>
      <c r="F10338" t="s">
        <v>734</v>
      </c>
      <c r="G10338" t="s">
        <v>732</v>
      </c>
      <c r="H10338" s="135" t="s">
        <v>2283</v>
      </c>
      <c r="I10338" t="s">
        <v>1454</v>
      </c>
      <c r="J10338" s="20">
        <v>10</v>
      </c>
      <c r="K10338" s="20" t="s">
        <v>3</v>
      </c>
      <c r="L10338" t="s">
        <v>1463</v>
      </c>
      <c r="M10338" s="20">
        <v>3.6</v>
      </c>
      <c r="N10338" s="20">
        <v>2.4</v>
      </c>
      <c r="AE10338">
        <f t="shared" si="161"/>
        <v>2008</v>
      </c>
    </row>
    <row r="10339" spans="1:31" x14ac:dyDescent="0.25">
      <c r="A10339" s="7">
        <v>10336</v>
      </c>
      <c r="B10339" s="8">
        <v>39459</v>
      </c>
      <c r="C10339" t="s">
        <v>3</v>
      </c>
      <c r="D10339" t="s">
        <v>868</v>
      </c>
      <c r="E10339" t="s">
        <v>9</v>
      </c>
      <c r="F10339" t="s">
        <v>836</v>
      </c>
      <c r="G10339" t="s">
        <v>714</v>
      </c>
      <c r="H10339" s="135" t="s">
        <v>2114</v>
      </c>
      <c r="I10339" t="s">
        <v>1454</v>
      </c>
      <c r="J10339" s="20">
        <v>40</v>
      </c>
      <c r="K10339" s="20" t="s">
        <v>9</v>
      </c>
      <c r="L10339" t="s">
        <v>1464</v>
      </c>
      <c r="M10339" s="20">
        <v>8.8000000000000007</v>
      </c>
      <c r="N10339" s="20">
        <v>12.2</v>
      </c>
      <c r="AE10339">
        <f t="shared" si="161"/>
        <v>2008</v>
      </c>
    </row>
    <row r="10340" spans="1:31" x14ac:dyDescent="0.25">
      <c r="A10340" s="7">
        <v>10337</v>
      </c>
      <c r="B10340" s="8">
        <v>39459</v>
      </c>
      <c r="C10340" t="s">
        <v>3</v>
      </c>
      <c r="D10340" t="s">
        <v>440</v>
      </c>
      <c r="E10340" t="s">
        <v>9</v>
      </c>
      <c r="F10340" t="s">
        <v>828</v>
      </c>
      <c r="G10340" t="s">
        <v>569</v>
      </c>
      <c r="H10340" s="135" t="s">
        <v>1496</v>
      </c>
      <c r="I10340" t="s">
        <v>1454</v>
      </c>
      <c r="J10340" s="20">
        <v>14</v>
      </c>
      <c r="K10340" s="20" t="s">
        <v>3</v>
      </c>
      <c r="L10340" t="s">
        <v>1464</v>
      </c>
      <c r="M10340" s="20">
        <v>4.92</v>
      </c>
      <c r="N10340" s="20">
        <v>3.08</v>
      </c>
      <c r="AE10340">
        <f t="shared" si="161"/>
        <v>2008</v>
      </c>
    </row>
    <row r="10341" spans="1:31" x14ac:dyDescent="0.25">
      <c r="A10341" s="7">
        <v>10338</v>
      </c>
      <c r="B10341" s="8">
        <v>39459</v>
      </c>
      <c r="C10341" t="s">
        <v>3</v>
      </c>
      <c r="D10341" t="s">
        <v>864</v>
      </c>
      <c r="E10341" t="s">
        <v>9</v>
      </c>
      <c r="F10341" t="s">
        <v>44</v>
      </c>
      <c r="G10341" t="s">
        <v>870</v>
      </c>
      <c r="H10341" s="135" t="s">
        <v>1496</v>
      </c>
      <c r="I10341" t="s">
        <v>1454</v>
      </c>
      <c r="J10341" s="20">
        <v>20</v>
      </c>
      <c r="K10341" s="20" t="s">
        <v>9</v>
      </c>
      <c r="L10341" t="s">
        <v>1464</v>
      </c>
      <c r="M10341" s="20">
        <v>4.4000000000000004</v>
      </c>
      <c r="N10341" s="20">
        <v>6.6</v>
      </c>
      <c r="AE10341">
        <f t="shared" si="161"/>
        <v>2008</v>
      </c>
    </row>
    <row r="10342" spans="1:31" x14ac:dyDescent="0.25">
      <c r="A10342" s="7">
        <v>10339</v>
      </c>
      <c r="B10342" s="8">
        <v>39459</v>
      </c>
      <c r="C10342" t="s">
        <v>3</v>
      </c>
      <c r="D10342" t="s">
        <v>864</v>
      </c>
      <c r="E10342" t="s">
        <v>9</v>
      </c>
      <c r="F10342" t="s">
        <v>749</v>
      </c>
      <c r="G10342" t="s">
        <v>714</v>
      </c>
      <c r="H10342" s="135" t="s">
        <v>1496</v>
      </c>
      <c r="I10342" t="s">
        <v>1455</v>
      </c>
      <c r="J10342" s="20">
        <v>33</v>
      </c>
      <c r="K10342" s="20" t="s">
        <v>3</v>
      </c>
      <c r="L10342" t="s">
        <v>1464</v>
      </c>
      <c r="M10342" s="20">
        <v>5.12</v>
      </c>
      <c r="N10342" s="20">
        <v>3.63</v>
      </c>
      <c r="AE10342">
        <f t="shared" si="161"/>
        <v>2008</v>
      </c>
    </row>
    <row r="10343" spans="1:31" x14ac:dyDescent="0.25">
      <c r="A10343" s="7">
        <v>10340</v>
      </c>
      <c r="B10343" s="8">
        <v>39459</v>
      </c>
      <c r="C10343" t="s">
        <v>3</v>
      </c>
      <c r="D10343" t="s">
        <v>350</v>
      </c>
      <c r="E10343" t="s">
        <v>9</v>
      </c>
      <c r="F10343" t="s">
        <v>795</v>
      </c>
      <c r="G10343" t="s">
        <v>714</v>
      </c>
      <c r="H10343" s="9" t="s">
        <v>2298</v>
      </c>
      <c r="I10343" t="s">
        <v>1454</v>
      </c>
      <c r="J10343" s="20">
        <v>11</v>
      </c>
      <c r="K10343" s="20" t="s">
        <v>1465</v>
      </c>
      <c r="L10343" t="s">
        <v>1466</v>
      </c>
      <c r="M10343" s="20">
        <v>2.75</v>
      </c>
      <c r="N10343" s="20">
        <v>2.75</v>
      </c>
      <c r="AE10343">
        <f t="shared" si="161"/>
        <v>2008</v>
      </c>
    </row>
    <row r="10344" spans="1:31" x14ac:dyDescent="0.25">
      <c r="A10344" s="7">
        <v>10341</v>
      </c>
      <c r="B10344" s="8">
        <v>39459</v>
      </c>
      <c r="C10344" t="s">
        <v>3</v>
      </c>
      <c r="D10344" t="s">
        <v>668</v>
      </c>
      <c r="E10344" t="s">
        <v>9</v>
      </c>
      <c r="F10344" t="s">
        <v>698</v>
      </c>
      <c r="G10344" t="s">
        <v>732</v>
      </c>
      <c r="H10344" s="135" t="s">
        <v>1496</v>
      </c>
      <c r="I10344" t="s">
        <v>1454</v>
      </c>
      <c r="J10344" s="20">
        <v>45</v>
      </c>
      <c r="K10344" s="20" t="s">
        <v>3</v>
      </c>
      <c r="L10344" t="s">
        <v>1464</v>
      </c>
      <c r="M10344" s="20">
        <v>13.6</v>
      </c>
      <c r="N10344" s="20">
        <v>9.9</v>
      </c>
      <c r="AE10344">
        <f t="shared" si="161"/>
        <v>2008</v>
      </c>
    </row>
    <row r="10345" spans="1:31" x14ac:dyDescent="0.25">
      <c r="A10345" s="7">
        <v>10342</v>
      </c>
      <c r="B10345" s="8">
        <v>39459</v>
      </c>
      <c r="C10345" t="s">
        <v>3</v>
      </c>
      <c r="D10345" t="s">
        <v>776</v>
      </c>
      <c r="E10345" t="s">
        <v>9</v>
      </c>
      <c r="F10345" t="s">
        <v>672</v>
      </c>
      <c r="G10345" t="s">
        <v>861</v>
      </c>
      <c r="H10345" s="135" t="s">
        <v>1496</v>
      </c>
      <c r="I10345" t="s">
        <v>1454</v>
      </c>
      <c r="J10345" s="20">
        <v>24</v>
      </c>
      <c r="K10345" s="20" t="s">
        <v>9</v>
      </c>
      <c r="L10345" t="s">
        <v>1464</v>
      </c>
      <c r="M10345" s="20">
        <v>5.28</v>
      </c>
      <c r="N10345" s="20">
        <v>7.72</v>
      </c>
      <c r="AE10345">
        <f t="shared" si="161"/>
        <v>2008</v>
      </c>
    </row>
    <row r="10346" spans="1:31" x14ac:dyDescent="0.25">
      <c r="A10346" s="7">
        <v>10343</v>
      </c>
      <c r="B10346" s="8">
        <v>39460</v>
      </c>
      <c r="C10346" t="s">
        <v>3</v>
      </c>
      <c r="D10346" t="s">
        <v>787</v>
      </c>
      <c r="E10346" t="s">
        <v>9</v>
      </c>
      <c r="F10346" t="s">
        <v>453</v>
      </c>
      <c r="G10346" t="s">
        <v>569</v>
      </c>
      <c r="H10346" s="135" t="s">
        <v>1694</v>
      </c>
      <c r="I10346" t="s">
        <v>1455</v>
      </c>
      <c r="J10346" s="20">
        <v>10</v>
      </c>
      <c r="K10346" s="20" t="s">
        <v>1465</v>
      </c>
      <c r="L10346" t="s">
        <v>1466</v>
      </c>
      <c r="M10346" s="20">
        <v>1.25</v>
      </c>
      <c r="N10346" s="20">
        <v>1.25</v>
      </c>
      <c r="AE10346">
        <f t="shared" si="161"/>
        <v>2008</v>
      </c>
    </row>
    <row r="10347" spans="1:31" x14ac:dyDescent="0.25">
      <c r="A10347" s="7">
        <v>10344</v>
      </c>
      <c r="B10347" s="8">
        <v>39460</v>
      </c>
      <c r="C10347" t="s">
        <v>3</v>
      </c>
      <c r="D10347" t="s">
        <v>787</v>
      </c>
      <c r="E10347" t="s">
        <v>9</v>
      </c>
      <c r="F10347" t="s">
        <v>869</v>
      </c>
      <c r="G10347" t="s">
        <v>714</v>
      </c>
      <c r="H10347" s="135" t="s">
        <v>2074</v>
      </c>
      <c r="I10347" t="s">
        <v>1454</v>
      </c>
      <c r="J10347" s="20">
        <v>21</v>
      </c>
      <c r="K10347" s="20" t="s">
        <v>9</v>
      </c>
      <c r="L10347" t="s">
        <v>1464</v>
      </c>
      <c r="M10347" s="20">
        <v>4.62</v>
      </c>
      <c r="N10347" s="20">
        <v>6.88</v>
      </c>
      <c r="AE10347">
        <f t="shared" si="161"/>
        <v>2008</v>
      </c>
    </row>
    <row r="10348" spans="1:31" x14ac:dyDescent="0.25">
      <c r="A10348" s="7">
        <v>10345</v>
      </c>
      <c r="B10348" s="8">
        <v>39460</v>
      </c>
      <c r="C10348" t="s">
        <v>3</v>
      </c>
      <c r="D10348" t="s">
        <v>766</v>
      </c>
      <c r="E10348" t="s">
        <v>9</v>
      </c>
      <c r="F10348" t="s">
        <v>869</v>
      </c>
      <c r="G10348" t="s">
        <v>895</v>
      </c>
      <c r="H10348" s="135" t="s">
        <v>2557</v>
      </c>
      <c r="I10348" t="s">
        <v>1456</v>
      </c>
      <c r="J10348" s="20">
        <v>103</v>
      </c>
      <c r="K10348" s="20" t="s">
        <v>9</v>
      </c>
      <c r="L10348" t="s">
        <v>1464</v>
      </c>
      <c r="M10348" s="20">
        <v>22.66</v>
      </c>
      <c r="N10348" s="20">
        <v>29.84</v>
      </c>
      <c r="O10348" t="s">
        <v>3</v>
      </c>
      <c r="P10348" s="13" t="s">
        <v>830</v>
      </c>
      <c r="Q10348" t="s">
        <v>3</v>
      </c>
      <c r="R10348" t="s">
        <v>711</v>
      </c>
      <c r="S10348" t="s">
        <v>9</v>
      </c>
      <c r="T10348" t="s">
        <v>687</v>
      </c>
      <c r="U10348" t="s">
        <v>3</v>
      </c>
      <c r="V10348" t="s">
        <v>734</v>
      </c>
      <c r="W10348" t="s">
        <v>1465</v>
      </c>
      <c r="Y10348" t="s">
        <v>1465</v>
      </c>
      <c r="AA10348" t="s">
        <v>1465</v>
      </c>
      <c r="AC10348" t="s">
        <v>1465</v>
      </c>
      <c r="AE10348">
        <f t="shared" si="161"/>
        <v>2008</v>
      </c>
    </row>
    <row r="10349" spans="1:31" x14ac:dyDescent="0.25">
      <c r="A10349" s="7">
        <v>10346</v>
      </c>
      <c r="B10349" s="8">
        <v>39460</v>
      </c>
      <c r="C10349" t="s">
        <v>3</v>
      </c>
      <c r="D10349" t="s">
        <v>902</v>
      </c>
      <c r="E10349" t="s">
        <v>9</v>
      </c>
      <c r="F10349" t="s">
        <v>880</v>
      </c>
      <c r="G10349" t="s">
        <v>648</v>
      </c>
      <c r="H10349" s="136" t="s">
        <v>2020</v>
      </c>
      <c r="I10349" t="s">
        <v>1455</v>
      </c>
      <c r="J10349" s="20">
        <v>18</v>
      </c>
      <c r="K10349" s="20" t="s">
        <v>3</v>
      </c>
      <c r="L10349" t="s">
        <v>1463</v>
      </c>
      <c r="M10349" s="20">
        <v>2.84</v>
      </c>
      <c r="N10349" s="20">
        <v>2.16</v>
      </c>
      <c r="AE10349">
        <f t="shared" si="161"/>
        <v>2008</v>
      </c>
    </row>
    <row r="10350" spans="1:31" x14ac:dyDescent="0.25">
      <c r="A10350" s="7">
        <v>10347</v>
      </c>
      <c r="B10350" s="8">
        <v>39460</v>
      </c>
      <c r="C10350" t="s">
        <v>3</v>
      </c>
      <c r="D10350" t="s">
        <v>864</v>
      </c>
      <c r="E10350" t="s">
        <v>9</v>
      </c>
      <c r="F10350" t="s">
        <v>215</v>
      </c>
      <c r="G10350" t="s">
        <v>648</v>
      </c>
      <c r="H10350" s="135" t="s">
        <v>1901</v>
      </c>
      <c r="I10350" t="s">
        <v>1454</v>
      </c>
      <c r="J10350" s="20">
        <v>24</v>
      </c>
      <c r="K10350" s="20" t="s">
        <v>9</v>
      </c>
      <c r="L10350" t="s">
        <v>1464</v>
      </c>
      <c r="M10350" s="20">
        <v>5.28</v>
      </c>
      <c r="N10350" s="20">
        <v>7.72</v>
      </c>
      <c r="AE10350">
        <f t="shared" si="161"/>
        <v>2008</v>
      </c>
    </row>
    <row r="10351" spans="1:31" x14ac:dyDescent="0.25">
      <c r="A10351" s="7">
        <v>10348</v>
      </c>
      <c r="B10351" s="8">
        <v>39460</v>
      </c>
      <c r="C10351" t="s">
        <v>3</v>
      </c>
      <c r="D10351" t="s">
        <v>823</v>
      </c>
      <c r="E10351" t="s">
        <v>9</v>
      </c>
      <c r="F10351" t="s">
        <v>852</v>
      </c>
      <c r="G10351" t="s">
        <v>648</v>
      </c>
      <c r="H10351" s="136" t="s">
        <v>1496</v>
      </c>
      <c r="I10351" t="s">
        <v>1454</v>
      </c>
      <c r="J10351" s="20">
        <v>125</v>
      </c>
      <c r="K10351" s="20" t="s">
        <v>9</v>
      </c>
      <c r="L10351" t="s">
        <v>1464</v>
      </c>
      <c r="M10351" s="20">
        <v>27.5</v>
      </c>
      <c r="N10351" s="20">
        <v>36</v>
      </c>
      <c r="AE10351">
        <f t="shared" si="161"/>
        <v>2008</v>
      </c>
    </row>
    <row r="10352" spans="1:31" x14ac:dyDescent="0.25">
      <c r="A10352" s="7">
        <v>10349</v>
      </c>
      <c r="B10352" s="8">
        <v>39460</v>
      </c>
      <c r="C10352" t="s">
        <v>3</v>
      </c>
      <c r="D10352" t="s">
        <v>787</v>
      </c>
      <c r="E10352" t="s">
        <v>9</v>
      </c>
      <c r="F10352" t="s">
        <v>731</v>
      </c>
      <c r="G10352" t="s">
        <v>732</v>
      </c>
      <c r="H10352" s="135" t="s">
        <v>1496</v>
      </c>
      <c r="I10352" t="s">
        <v>1455</v>
      </c>
      <c r="J10352" s="20">
        <v>12</v>
      </c>
      <c r="K10352" s="20" t="s">
        <v>3</v>
      </c>
      <c r="L10352" t="s">
        <v>1463</v>
      </c>
      <c r="M10352" s="20">
        <v>2.06</v>
      </c>
      <c r="N10352" s="20">
        <v>1.44</v>
      </c>
      <c r="AE10352">
        <f t="shared" si="161"/>
        <v>2008</v>
      </c>
    </row>
    <row r="10353" spans="1:31" x14ac:dyDescent="0.25">
      <c r="A10353" s="7">
        <v>10350</v>
      </c>
      <c r="B10353" s="8">
        <v>39461</v>
      </c>
      <c r="C10353" t="s">
        <v>3</v>
      </c>
      <c r="D10353" t="s">
        <v>31</v>
      </c>
      <c r="E10353" t="s">
        <v>9</v>
      </c>
      <c r="F10353" t="s">
        <v>66</v>
      </c>
      <c r="G10353" t="s">
        <v>861</v>
      </c>
      <c r="H10353" s="135" t="s">
        <v>2435</v>
      </c>
      <c r="I10353" t="s">
        <v>1454</v>
      </c>
      <c r="J10353" s="20">
        <v>20</v>
      </c>
      <c r="K10353" s="20" t="s">
        <v>9</v>
      </c>
      <c r="L10353" t="s">
        <v>1464</v>
      </c>
      <c r="M10353" s="20">
        <v>4.4000000000000004</v>
      </c>
      <c r="N10353" s="20">
        <v>6.6</v>
      </c>
      <c r="AE10353">
        <f t="shared" si="161"/>
        <v>2008</v>
      </c>
    </row>
    <row r="10354" spans="1:31" x14ac:dyDescent="0.25">
      <c r="A10354" s="7">
        <v>10351</v>
      </c>
      <c r="B10354" s="8">
        <v>39461</v>
      </c>
      <c r="C10354" t="s">
        <v>3</v>
      </c>
      <c r="D10354" t="s">
        <v>787</v>
      </c>
      <c r="E10354" t="s">
        <v>9</v>
      </c>
      <c r="F10354" t="s">
        <v>805</v>
      </c>
      <c r="G10354" t="s">
        <v>895</v>
      </c>
      <c r="H10354" s="135" t="s">
        <v>2542</v>
      </c>
      <c r="I10354" t="s">
        <v>1454</v>
      </c>
      <c r="J10354" s="20">
        <v>15</v>
      </c>
      <c r="K10354" s="20" t="s">
        <v>9</v>
      </c>
      <c r="L10354" t="s">
        <v>1463</v>
      </c>
      <c r="M10354" s="20">
        <v>3.6</v>
      </c>
      <c r="N10354" s="20">
        <v>4.9000000000000004</v>
      </c>
      <c r="AE10354">
        <f t="shared" si="161"/>
        <v>2008</v>
      </c>
    </row>
    <row r="10355" spans="1:31" x14ac:dyDescent="0.25">
      <c r="A10355" s="7">
        <v>10352</v>
      </c>
      <c r="B10355" s="8">
        <v>39461</v>
      </c>
      <c r="C10355" t="s">
        <v>3</v>
      </c>
      <c r="D10355" t="s">
        <v>902</v>
      </c>
      <c r="E10355" t="s">
        <v>9</v>
      </c>
      <c r="F10355" t="s">
        <v>425</v>
      </c>
      <c r="G10355" t="s">
        <v>648</v>
      </c>
      <c r="H10355" s="135" t="s">
        <v>2371</v>
      </c>
      <c r="I10355" t="s">
        <v>1454</v>
      </c>
      <c r="J10355" s="20">
        <v>15</v>
      </c>
      <c r="K10355" s="20" t="s">
        <v>1465</v>
      </c>
      <c r="L10355" t="s">
        <v>1466</v>
      </c>
      <c r="M10355" s="20">
        <v>3.75</v>
      </c>
      <c r="N10355" s="20">
        <v>3.75</v>
      </c>
      <c r="AE10355">
        <f t="shared" si="161"/>
        <v>2008</v>
      </c>
    </row>
    <row r="10356" spans="1:31" x14ac:dyDescent="0.25">
      <c r="A10356" s="7">
        <v>10353</v>
      </c>
      <c r="B10356" s="8">
        <v>39461</v>
      </c>
      <c r="C10356" t="s">
        <v>3</v>
      </c>
      <c r="D10356" t="s">
        <v>910</v>
      </c>
      <c r="E10356" t="s">
        <v>9</v>
      </c>
      <c r="F10356" t="s">
        <v>828</v>
      </c>
      <c r="G10356" t="s">
        <v>648</v>
      </c>
      <c r="H10356" s="136" t="s">
        <v>1496</v>
      </c>
      <c r="I10356" t="s">
        <v>1454</v>
      </c>
      <c r="J10356" s="20">
        <v>32</v>
      </c>
      <c r="K10356" s="20" t="s">
        <v>3</v>
      </c>
      <c r="L10356" t="s">
        <v>1464</v>
      </c>
      <c r="M10356" s="20">
        <v>9.9600000000000009</v>
      </c>
      <c r="N10356" s="20">
        <v>7.04</v>
      </c>
      <c r="AE10356">
        <f t="shared" si="161"/>
        <v>2008</v>
      </c>
    </row>
    <row r="10357" spans="1:31" x14ac:dyDescent="0.25">
      <c r="A10357" s="7">
        <v>10354</v>
      </c>
      <c r="B10357" s="8">
        <v>39462</v>
      </c>
      <c r="C10357" t="s">
        <v>3</v>
      </c>
      <c r="D10357" t="s">
        <v>819</v>
      </c>
      <c r="E10357" t="s">
        <v>9</v>
      </c>
      <c r="F10357" t="s">
        <v>57</v>
      </c>
      <c r="G10357" t="s">
        <v>648</v>
      </c>
      <c r="H10357" s="135" t="s">
        <v>1952</v>
      </c>
      <c r="I10357" t="s">
        <v>1454</v>
      </c>
      <c r="J10357" s="20">
        <v>28</v>
      </c>
      <c r="K10357" s="20" t="s">
        <v>3</v>
      </c>
      <c r="L10357" t="s">
        <v>1464</v>
      </c>
      <c r="M10357" s="20">
        <v>8.84</v>
      </c>
      <c r="N10357" s="20">
        <v>6.16</v>
      </c>
      <c r="AE10357">
        <f t="shared" si="161"/>
        <v>2008</v>
      </c>
    </row>
    <row r="10358" spans="1:31" x14ac:dyDescent="0.25">
      <c r="A10358" s="7">
        <v>10355</v>
      </c>
      <c r="B10358" s="8">
        <v>39462</v>
      </c>
      <c r="C10358" t="s">
        <v>3</v>
      </c>
      <c r="D10358" t="s">
        <v>920</v>
      </c>
      <c r="E10358" t="s">
        <v>9</v>
      </c>
      <c r="F10358" t="s">
        <v>789</v>
      </c>
      <c r="G10358" t="s">
        <v>14</v>
      </c>
      <c r="H10358" s="135" t="s">
        <v>1530</v>
      </c>
      <c r="I10358" t="s">
        <v>1458</v>
      </c>
      <c r="J10358" s="20">
        <v>7</v>
      </c>
      <c r="K10358" s="20" t="s">
        <v>9</v>
      </c>
      <c r="L10358" t="s">
        <v>1463</v>
      </c>
      <c r="M10358" s="20">
        <v>30</v>
      </c>
      <c r="N10358" s="20">
        <v>10</v>
      </c>
      <c r="AE10358">
        <f t="shared" si="161"/>
        <v>2008</v>
      </c>
    </row>
    <row r="10359" spans="1:31" x14ac:dyDescent="0.25">
      <c r="A10359" s="7">
        <v>10356</v>
      </c>
      <c r="B10359" s="8">
        <v>39462</v>
      </c>
      <c r="C10359" t="s">
        <v>3</v>
      </c>
      <c r="D10359" t="s">
        <v>704</v>
      </c>
      <c r="E10359" t="s">
        <v>9</v>
      </c>
      <c r="F10359" t="s">
        <v>331</v>
      </c>
      <c r="G10359" t="s">
        <v>14</v>
      </c>
      <c r="H10359" s="135" t="s">
        <v>1489</v>
      </c>
      <c r="I10359" t="s">
        <v>1454</v>
      </c>
      <c r="J10359" s="20">
        <v>12</v>
      </c>
      <c r="K10359" s="20" t="s">
        <v>9</v>
      </c>
      <c r="L10359" t="s">
        <v>1464</v>
      </c>
      <c r="M10359" s="20">
        <v>2.64</v>
      </c>
      <c r="N10359" s="20">
        <v>4.3599999999999994</v>
      </c>
      <c r="AE10359">
        <f t="shared" si="161"/>
        <v>2008</v>
      </c>
    </row>
    <row r="10360" spans="1:31" x14ac:dyDescent="0.25">
      <c r="A10360" s="7">
        <v>10357</v>
      </c>
      <c r="B10360" s="8">
        <v>39462</v>
      </c>
      <c r="C10360" t="s">
        <v>3</v>
      </c>
      <c r="D10360" t="s">
        <v>749</v>
      </c>
      <c r="E10360" t="s">
        <v>9</v>
      </c>
      <c r="F10360" t="s">
        <v>184</v>
      </c>
      <c r="G10360" t="s">
        <v>870</v>
      </c>
      <c r="H10360" s="9" t="s">
        <v>2522</v>
      </c>
      <c r="I10360" t="s">
        <v>1454</v>
      </c>
      <c r="J10360" s="20">
        <v>60</v>
      </c>
      <c r="K10360" s="20" t="s">
        <v>9</v>
      </c>
      <c r="L10360" t="s">
        <v>1463</v>
      </c>
      <c r="M10360" s="20">
        <v>14.4</v>
      </c>
      <c r="N10360" s="20">
        <v>16.600000000000001</v>
      </c>
      <c r="AE10360">
        <f t="shared" si="161"/>
        <v>2008</v>
      </c>
    </row>
    <row r="10361" spans="1:31" x14ac:dyDescent="0.25">
      <c r="A10361" s="7">
        <v>10358</v>
      </c>
      <c r="B10361" s="8">
        <v>39462</v>
      </c>
      <c r="C10361" t="s">
        <v>3</v>
      </c>
      <c r="D10361" t="s">
        <v>791</v>
      </c>
      <c r="E10361" t="s">
        <v>9</v>
      </c>
      <c r="F10361" t="s">
        <v>184</v>
      </c>
      <c r="G10361" t="s">
        <v>732</v>
      </c>
      <c r="H10361" s="135" t="s">
        <v>2186</v>
      </c>
      <c r="I10361" t="s">
        <v>1454</v>
      </c>
      <c r="J10361" s="20">
        <v>86</v>
      </c>
      <c r="K10361" s="20" t="s">
        <v>1465</v>
      </c>
      <c r="L10361" t="s">
        <v>1466</v>
      </c>
      <c r="M10361" s="20">
        <v>21.5</v>
      </c>
      <c r="N10361" s="20">
        <v>21.5</v>
      </c>
      <c r="AE10361">
        <f t="shared" si="161"/>
        <v>2008</v>
      </c>
    </row>
    <row r="10362" spans="1:31" x14ac:dyDescent="0.25">
      <c r="A10362" s="7">
        <v>10359</v>
      </c>
      <c r="B10362" s="8">
        <v>39463</v>
      </c>
      <c r="C10362" t="s">
        <v>3</v>
      </c>
      <c r="D10362" t="s">
        <v>655</v>
      </c>
      <c r="E10362" t="s">
        <v>9</v>
      </c>
      <c r="F10362" t="s">
        <v>734</v>
      </c>
      <c r="G10362" t="s">
        <v>732</v>
      </c>
      <c r="H10362" s="136" t="s">
        <v>2153</v>
      </c>
      <c r="I10362" t="s">
        <v>1454</v>
      </c>
      <c r="J10362" s="20">
        <v>23</v>
      </c>
      <c r="K10362" s="20" t="s">
        <v>9</v>
      </c>
      <c r="L10362" t="s">
        <v>1463</v>
      </c>
      <c r="M10362" s="20">
        <v>5.52</v>
      </c>
      <c r="N10362" s="20">
        <v>6.98</v>
      </c>
      <c r="AE10362">
        <f t="shared" si="161"/>
        <v>2008</v>
      </c>
    </row>
    <row r="10363" spans="1:31" x14ac:dyDescent="0.25">
      <c r="A10363" s="7">
        <v>10360</v>
      </c>
      <c r="B10363" s="8">
        <v>39463</v>
      </c>
      <c r="C10363" t="s">
        <v>3</v>
      </c>
      <c r="D10363" s="16" t="s">
        <v>35</v>
      </c>
      <c r="E10363" t="s">
        <v>9</v>
      </c>
      <c r="F10363" t="s">
        <v>828</v>
      </c>
      <c r="G10363" t="s">
        <v>714</v>
      </c>
      <c r="H10363" s="135" t="s">
        <v>2617</v>
      </c>
      <c r="I10363" t="s">
        <v>1454</v>
      </c>
      <c r="J10363" s="20">
        <v>25</v>
      </c>
      <c r="K10363" s="20" t="s">
        <v>3</v>
      </c>
      <c r="L10363" t="s">
        <v>1463</v>
      </c>
      <c r="M10363" s="20">
        <v>7.5</v>
      </c>
      <c r="N10363" s="20">
        <v>6</v>
      </c>
      <c r="AE10363">
        <f t="shared" si="161"/>
        <v>2008</v>
      </c>
    </row>
    <row r="10364" spans="1:31" x14ac:dyDescent="0.25">
      <c r="A10364" s="7">
        <v>10361</v>
      </c>
      <c r="B10364" s="8">
        <v>39463</v>
      </c>
      <c r="C10364" t="s">
        <v>3</v>
      </c>
      <c r="D10364" t="s">
        <v>920</v>
      </c>
      <c r="E10364" t="s">
        <v>9</v>
      </c>
      <c r="F10364" t="s">
        <v>789</v>
      </c>
      <c r="G10364" t="s">
        <v>14</v>
      </c>
      <c r="H10364" s="135" t="s">
        <v>1516</v>
      </c>
      <c r="I10364" t="s">
        <v>1455</v>
      </c>
      <c r="J10364" s="20">
        <v>12</v>
      </c>
      <c r="K10364" s="20" t="s">
        <v>9</v>
      </c>
      <c r="L10364" t="s">
        <v>1464</v>
      </c>
      <c r="M10364" s="20">
        <v>1.32</v>
      </c>
      <c r="N10364" s="20">
        <v>2.1799999999999997</v>
      </c>
      <c r="AE10364">
        <f t="shared" si="161"/>
        <v>2008</v>
      </c>
    </row>
    <row r="10365" spans="1:31" x14ac:dyDescent="0.25">
      <c r="A10365" s="7">
        <v>10362</v>
      </c>
      <c r="B10365" s="8">
        <v>39463</v>
      </c>
      <c r="C10365" t="s">
        <v>3</v>
      </c>
      <c r="D10365" t="s">
        <v>779</v>
      </c>
      <c r="E10365" t="s">
        <v>9</v>
      </c>
      <c r="F10365" t="s">
        <v>833</v>
      </c>
      <c r="G10365" t="s">
        <v>870</v>
      </c>
      <c r="H10365" s="135" t="s">
        <v>1496</v>
      </c>
      <c r="I10365" t="s">
        <v>1454</v>
      </c>
      <c r="J10365" s="20">
        <v>27</v>
      </c>
      <c r="K10365" s="20" t="s">
        <v>1465</v>
      </c>
      <c r="L10365" t="s">
        <v>1466</v>
      </c>
      <c r="M10365" s="20">
        <v>6.75</v>
      </c>
      <c r="N10365" s="20">
        <v>6.75</v>
      </c>
      <c r="AE10365">
        <f t="shared" si="161"/>
        <v>2008</v>
      </c>
    </row>
    <row r="10366" spans="1:31" x14ac:dyDescent="0.25">
      <c r="A10366" s="7">
        <v>10363</v>
      </c>
      <c r="B10366" s="8">
        <v>39463</v>
      </c>
      <c r="C10366" t="s">
        <v>3</v>
      </c>
      <c r="D10366" t="s">
        <v>918</v>
      </c>
      <c r="E10366" t="s">
        <v>9</v>
      </c>
      <c r="F10366" t="s">
        <v>901</v>
      </c>
      <c r="G10366" t="s">
        <v>895</v>
      </c>
      <c r="H10366" s="135" t="s">
        <v>2598</v>
      </c>
      <c r="I10366" t="s">
        <v>1454</v>
      </c>
      <c r="J10366" s="20">
        <v>12</v>
      </c>
      <c r="K10366" s="20" t="s">
        <v>1465</v>
      </c>
      <c r="L10366" t="s">
        <v>1466</v>
      </c>
      <c r="M10366" s="20">
        <v>3</v>
      </c>
      <c r="N10366" s="20">
        <v>3</v>
      </c>
      <c r="AE10366">
        <f t="shared" si="161"/>
        <v>2008</v>
      </c>
    </row>
    <row r="10367" spans="1:31" x14ac:dyDescent="0.25">
      <c r="A10367" s="7">
        <v>10364</v>
      </c>
      <c r="B10367" s="8">
        <v>39464</v>
      </c>
      <c r="C10367" t="s">
        <v>3</v>
      </c>
      <c r="D10367" t="s">
        <v>921</v>
      </c>
      <c r="E10367" t="s">
        <v>9</v>
      </c>
      <c r="F10367" t="s">
        <v>27</v>
      </c>
      <c r="G10367" t="s">
        <v>14</v>
      </c>
      <c r="H10367" s="135" t="s">
        <v>1517</v>
      </c>
      <c r="I10367" t="s">
        <v>1458</v>
      </c>
      <c r="J10367" s="20">
        <v>12</v>
      </c>
      <c r="K10367" s="20" t="s">
        <v>9</v>
      </c>
      <c r="L10367" t="s">
        <v>1464</v>
      </c>
      <c r="M10367" s="20">
        <v>30</v>
      </c>
      <c r="N10367" s="20">
        <v>10</v>
      </c>
      <c r="AE10367">
        <f t="shared" si="161"/>
        <v>2008</v>
      </c>
    </row>
    <row r="10368" spans="1:31" x14ac:dyDescent="0.25">
      <c r="A10368" s="7">
        <v>10365</v>
      </c>
      <c r="B10368" s="8">
        <v>39464</v>
      </c>
      <c r="C10368" t="s">
        <v>3</v>
      </c>
      <c r="D10368" t="s">
        <v>350</v>
      </c>
      <c r="E10368" t="s">
        <v>9</v>
      </c>
      <c r="F10368" t="s">
        <v>767</v>
      </c>
      <c r="G10368" t="s">
        <v>870</v>
      </c>
      <c r="H10368" s="135" t="s">
        <v>2563</v>
      </c>
      <c r="I10368" t="s">
        <v>1454</v>
      </c>
      <c r="J10368" s="20">
        <v>20</v>
      </c>
      <c r="K10368" s="20" t="s">
        <v>3</v>
      </c>
      <c r="L10368" t="s">
        <v>1464</v>
      </c>
      <c r="M10368" s="20">
        <v>6.6</v>
      </c>
      <c r="N10368" s="20">
        <v>4.4000000000000004</v>
      </c>
      <c r="AE10368">
        <f t="shared" si="161"/>
        <v>2008</v>
      </c>
    </row>
    <row r="10369" spans="1:31" x14ac:dyDescent="0.25">
      <c r="A10369" s="7">
        <v>10366</v>
      </c>
      <c r="B10369" s="8">
        <v>39464</v>
      </c>
      <c r="C10369" t="s">
        <v>3</v>
      </c>
      <c r="D10369" t="s">
        <v>786</v>
      </c>
      <c r="E10369" t="s">
        <v>9</v>
      </c>
      <c r="F10369" t="s">
        <v>908</v>
      </c>
      <c r="G10369" t="s">
        <v>732</v>
      </c>
      <c r="H10369" s="135" t="s">
        <v>1496</v>
      </c>
      <c r="I10369" t="s">
        <v>1454</v>
      </c>
      <c r="J10369" s="20">
        <v>26</v>
      </c>
      <c r="K10369" s="20" t="s">
        <v>3</v>
      </c>
      <c r="L10369" t="s">
        <v>1464</v>
      </c>
      <c r="M10369" s="20">
        <v>8.2800000000000011</v>
      </c>
      <c r="N10369" s="20">
        <v>5.72</v>
      </c>
      <c r="AE10369">
        <f t="shared" si="161"/>
        <v>2008</v>
      </c>
    </row>
    <row r="10370" spans="1:31" x14ac:dyDescent="0.25">
      <c r="A10370" s="7">
        <v>10367</v>
      </c>
      <c r="B10370" s="8">
        <v>39464</v>
      </c>
      <c r="C10370" t="s">
        <v>3</v>
      </c>
      <c r="D10370" t="s">
        <v>791</v>
      </c>
      <c r="E10370" t="s">
        <v>9</v>
      </c>
      <c r="F10370" t="s">
        <v>787</v>
      </c>
      <c r="G10370" t="s">
        <v>861</v>
      </c>
      <c r="H10370" s="135" t="s">
        <v>1496</v>
      </c>
      <c r="I10370" t="s">
        <v>1455</v>
      </c>
      <c r="J10370" s="20">
        <v>20</v>
      </c>
      <c r="K10370" s="20" t="s">
        <v>3</v>
      </c>
      <c r="L10370" t="s">
        <v>1463</v>
      </c>
      <c r="M10370" s="20">
        <v>3.1</v>
      </c>
      <c r="N10370" s="20">
        <v>2.4</v>
      </c>
      <c r="AE10370">
        <f t="shared" si="161"/>
        <v>2008</v>
      </c>
    </row>
    <row r="10371" spans="1:31" x14ac:dyDescent="0.25">
      <c r="A10371" s="7">
        <v>10368</v>
      </c>
      <c r="B10371" s="8">
        <v>39465</v>
      </c>
      <c r="C10371" t="s">
        <v>3</v>
      </c>
      <c r="D10371" t="s">
        <v>453</v>
      </c>
      <c r="E10371" t="s">
        <v>9</v>
      </c>
      <c r="F10371" t="s">
        <v>907</v>
      </c>
      <c r="G10371" t="s">
        <v>569</v>
      </c>
      <c r="H10371" s="135" t="s">
        <v>1709</v>
      </c>
      <c r="I10371" t="s">
        <v>1454</v>
      </c>
      <c r="J10371" s="20">
        <v>11</v>
      </c>
      <c r="K10371" s="20" t="s">
        <v>9</v>
      </c>
      <c r="L10371" t="s">
        <v>1464</v>
      </c>
      <c r="M10371" s="20">
        <v>2.42</v>
      </c>
      <c r="N10371" s="20">
        <v>4.08</v>
      </c>
      <c r="AE10371">
        <f t="shared" si="161"/>
        <v>2008</v>
      </c>
    </row>
    <row r="10372" spans="1:31" x14ac:dyDescent="0.25">
      <c r="A10372" s="7">
        <v>10369</v>
      </c>
      <c r="B10372" s="8">
        <v>39465</v>
      </c>
      <c r="C10372" t="s">
        <v>3</v>
      </c>
      <c r="D10372" t="s">
        <v>856</v>
      </c>
      <c r="E10372" t="s">
        <v>9</v>
      </c>
      <c r="F10372" t="s">
        <v>789</v>
      </c>
      <c r="G10372" t="s">
        <v>11</v>
      </c>
      <c r="H10372" s="135" t="s">
        <v>1509</v>
      </c>
      <c r="I10372" t="s">
        <v>1455</v>
      </c>
      <c r="J10372" s="20">
        <v>85</v>
      </c>
      <c r="K10372" s="20" t="s">
        <v>3</v>
      </c>
      <c r="L10372" t="s">
        <v>1464</v>
      </c>
      <c r="M10372" s="20">
        <v>12.4</v>
      </c>
      <c r="N10372" s="20">
        <v>9.35</v>
      </c>
      <c r="AE10372">
        <f t="shared" ref="AE10372:AE10435" si="162">YEAR(B10372)</f>
        <v>2008</v>
      </c>
    </row>
    <row r="10373" spans="1:31" x14ac:dyDescent="0.25">
      <c r="A10373" s="7">
        <v>10370</v>
      </c>
      <c r="B10373" s="8">
        <v>39465</v>
      </c>
      <c r="C10373" t="s">
        <v>3</v>
      </c>
      <c r="D10373" t="s">
        <v>786</v>
      </c>
      <c r="E10373" t="s">
        <v>9</v>
      </c>
      <c r="F10373" t="s">
        <v>787</v>
      </c>
      <c r="G10373" t="s">
        <v>870</v>
      </c>
      <c r="H10373" s="135" t="s">
        <v>1496</v>
      </c>
      <c r="I10373" t="s">
        <v>1455</v>
      </c>
      <c r="J10373" s="20">
        <v>11</v>
      </c>
      <c r="K10373" s="20" t="s">
        <v>3</v>
      </c>
      <c r="L10373" t="s">
        <v>1464</v>
      </c>
      <c r="M10373" s="20">
        <v>2.04</v>
      </c>
      <c r="N10373" s="20">
        <v>1.21</v>
      </c>
      <c r="AE10373">
        <f t="shared" si="162"/>
        <v>2008</v>
      </c>
    </row>
    <row r="10374" spans="1:31" x14ac:dyDescent="0.25">
      <c r="A10374" s="7">
        <v>10371</v>
      </c>
      <c r="B10374" s="8">
        <v>39465</v>
      </c>
      <c r="C10374" t="s">
        <v>3</v>
      </c>
      <c r="D10374" t="s">
        <v>912</v>
      </c>
      <c r="E10374" t="s">
        <v>9</v>
      </c>
      <c r="F10374" t="s">
        <v>667</v>
      </c>
      <c r="G10374" t="s">
        <v>648</v>
      </c>
      <c r="H10374" s="135" t="s">
        <v>1785</v>
      </c>
      <c r="I10374" t="s">
        <v>1455</v>
      </c>
      <c r="J10374" s="20">
        <v>47</v>
      </c>
      <c r="K10374" s="20" t="s">
        <v>9</v>
      </c>
      <c r="L10374" t="s">
        <v>1464</v>
      </c>
      <c r="M10374" s="20">
        <v>5.17</v>
      </c>
      <c r="N10374" s="20">
        <v>7.08</v>
      </c>
      <c r="AE10374">
        <f t="shared" si="162"/>
        <v>2008</v>
      </c>
    </row>
    <row r="10375" spans="1:31" x14ac:dyDescent="0.25">
      <c r="A10375" s="7">
        <v>10372</v>
      </c>
      <c r="B10375" s="8">
        <v>39465</v>
      </c>
      <c r="C10375" t="s">
        <v>3</v>
      </c>
      <c r="D10375" t="s">
        <v>916</v>
      </c>
      <c r="E10375" t="s">
        <v>9</v>
      </c>
      <c r="F10375" t="s">
        <v>868</v>
      </c>
      <c r="G10375" t="s">
        <v>648</v>
      </c>
      <c r="H10375" s="135" t="s">
        <v>1901</v>
      </c>
      <c r="I10375" t="s">
        <v>1455</v>
      </c>
      <c r="J10375" s="20">
        <v>20</v>
      </c>
      <c r="K10375" s="20" t="s">
        <v>9</v>
      </c>
      <c r="L10375" t="s">
        <v>1464</v>
      </c>
      <c r="M10375" s="20">
        <v>2.2000000000000002</v>
      </c>
      <c r="N10375" s="20">
        <v>3.3</v>
      </c>
      <c r="AE10375">
        <f t="shared" si="162"/>
        <v>2008</v>
      </c>
    </row>
    <row r="10376" spans="1:31" x14ac:dyDescent="0.25">
      <c r="A10376" s="7">
        <v>10373</v>
      </c>
      <c r="B10376" s="8">
        <v>39465</v>
      </c>
      <c r="C10376" t="s">
        <v>3</v>
      </c>
      <c r="D10376" t="s">
        <v>873</v>
      </c>
      <c r="E10376" t="s">
        <v>9</v>
      </c>
      <c r="F10376" t="s">
        <v>869</v>
      </c>
      <c r="G10376" t="s">
        <v>648</v>
      </c>
      <c r="H10376" s="136" t="s">
        <v>1496</v>
      </c>
      <c r="I10376" t="s">
        <v>1454</v>
      </c>
      <c r="J10376" s="20">
        <v>52</v>
      </c>
      <c r="K10376" s="20" t="s">
        <v>9</v>
      </c>
      <c r="L10376" t="s">
        <v>1464</v>
      </c>
      <c r="M10376" s="20">
        <v>11.44</v>
      </c>
      <c r="N10376" s="20">
        <v>15.56</v>
      </c>
      <c r="AE10376">
        <f t="shared" si="162"/>
        <v>2008</v>
      </c>
    </row>
    <row r="10377" spans="1:31" x14ac:dyDescent="0.25">
      <c r="A10377" s="7">
        <v>10374</v>
      </c>
      <c r="B10377" s="8">
        <v>39465</v>
      </c>
      <c r="C10377" t="s">
        <v>3</v>
      </c>
      <c r="D10377" t="s">
        <v>787</v>
      </c>
      <c r="E10377" t="s">
        <v>9</v>
      </c>
      <c r="F10377" t="s">
        <v>899</v>
      </c>
      <c r="G10377" t="s">
        <v>648</v>
      </c>
      <c r="H10377" s="136" t="s">
        <v>1496</v>
      </c>
      <c r="I10377" t="s">
        <v>1454</v>
      </c>
      <c r="J10377" s="20">
        <v>56</v>
      </c>
      <c r="K10377" s="20" t="s">
        <v>1465</v>
      </c>
      <c r="L10377" t="s">
        <v>1466</v>
      </c>
      <c r="M10377" s="20">
        <v>14</v>
      </c>
      <c r="N10377" s="20">
        <v>14</v>
      </c>
      <c r="AE10377">
        <f t="shared" si="162"/>
        <v>2008</v>
      </c>
    </row>
    <row r="10378" spans="1:31" x14ac:dyDescent="0.25">
      <c r="A10378" s="7">
        <v>10375</v>
      </c>
      <c r="B10378" s="8">
        <v>39466</v>
      </c>
      <c r="C10378" t="s">
        <v>3</v>
      </c>
      <c r="D10378" t="s">
        <v>704</v>
      </c>
      <c r="E10378" t="s">
        <v>9</v>
      </c>
      <c r="F10378" t="s">
        <v>331</v>
      </c>
      <c r="G10378" t="s">
        <v>65</v>
      </c>
      <c r="H10378" s="135" t="s">
        <v>1571</v>
      </c>
      <c r="I10378" t="s">
        <v>1454</v>
      </c>
      <c r="J10378" s="20">
        <v>10</v>
      </c>
      <c r="K10378" s="20" t="s">
        <v>3</v>
      </c>
      <c r="L10378" t="s">
        <v>1464</v>
      </c>
      <c r="M10378" s="20">
        <v>3.8</v>
      </c>
      <c r="N10378" s="20">
        <v>2.2000000000000002</v>
      </c>
      <c r="AE10378">
        <f t="shared" si="162"/>
        <v>2008</v>
      </c>
    </row>
    <row r="10379" spans="1:31" x14ac:dyDescent="0.25">
      <c r="A10379" s="7">
        <v>10376</v>
      </c>
      <c r="B10379" s="8">
        <v>39466</v>
      </c>
      <c r="C10379" t="s">
        <v>3</v>
      </c>
      <c r="D10379" t="s">
        <v>787</v>
      </c>
      <c r="E10379" t="s">
        <v>9</v>
      </c>
      <c r="F10379" t="s">
        <v>854</v>
      </c>
      <c r="G10379" t="s">
        <v>895</v>
      </c>
      <c r="H10379" s="135" t="s">
        <v>1496</v>
      </c>
      <c r="I10379" t="s">
        <v>1455</v>
      </c>
      <c r="J10379" s="20">
        <v>35</v>
      </c>
      <c r="K10379" s="20" t="s">
        <v>3</v>
      </c>
      <c r="L10379" t="s">
        <v>1464</v>
      </c>
      <c r="M10379" s="20">
        <v>5.4</v>
      </c>
      <c r="N10379" s="20">
        <v>3.85</v>
      </c>
      <c r="AE10379">
        <f t="shared" si="162"/>
        <v>2008</v>
      </c>
    </row>
    <row r="10380" spans="1:31" x14ac:dyDescent="0.25">
      <c r="A10380" s="7">
        <v>10377</v>
      </c>
      <c r="B10380" s="8">
        <v>39466</v>
      </c>
      <c r="C10380" t="s">
        <v>3</v>
      </c>
      <c r="D10380" t="s">
        <v>819</v>
      </c>
      <c r="E10380" t="s">
        <v>9</v>
      </c>
      <c r="F10380" t="s">
        <v>57</v>
      </c>
      <c r="G10380" t="s">
        <v>648</v>
      </c>
      <c r="H10380" s="135" t="s">
        <v>2094</v>
      </c>
      <c r="I10380" t="s">
        <v>1454</v>
      </c>
      <c r="J10380" s="20">
        <v>12</v>
      </c>
      <c r="K10380" s="20" t="s">
        <v>1465</v>
      </c>
      <c r="L10380" t="s">
        <v>1466</v>
      </c>
      <c r="M10380" s="20">
        <v>3</v>
      </c>
      <c r="N10380" s="20">
        <v>3</v>
      </c>
      <c r="AE10380">
        <f t="shared" si="162"/>
        <v>2008</v>
      </c>
    </row>
    <row r="10381" spans="1:31" x14ac:dyDescent="0.25">
      <c r="A10381" s="7">
        <v>10378</v>
      </c>
      <c r="B10381" s="8">
        <v>39466</v>
      </c>
      <c r="C10381" t="s">
        <v>3</v>
      </c>
      <c r="D10381" t="s">
        <v>711</v>
      </c>
      <c r="E10381" t="s">
        <v>9</v>
      </c>
      <c r="F10381" t="s">
        <v>767</v>
      </c>
      <c r="G10381" t="s">
        <v>648</v>
      </c>
      <c r="H10381" s="136" t="s">
        <v>1496</v>
      </c>
      <c r="I10381" t="s">
        <v>1454</v>
      </c>
      <c r="J10381" s="20">
        <v>64</v>
      </c>
      <c r="K10381" s="20" t="s">
        <v>3</v>
      </c>
      <c r="L10381" t="s">
        <v>1463</v>
      </c>
      <c r="M10381" s="20">
        <v>17.64</v>
      </c>
      <c r="N10381" s="20">
        <v>15.36</v>
      </c>
      <c r="AE10381">
        <f t="shared" si="162"/>
        <v>2008</v>
      </c>
    </row>
    <row r="10382" spans="1:31" x14ac:dyDescent="0.25">
      <c r="A10382" s="7">
        <v>10379</v>
      </c>
      <c r="B10382" s="8">
        <v>39466</v>
      </c>
      <c r="C10382" t="s">
        <v>3</v>
      </c>
      <c r="D10382" t="s">
        <v>440</v>
      </c>
      <c r="E10382" t="s">
        <v>9</v>
      </c>
      <c r="F10382" t="s">
        <v>54</v>
      </c>
      <c r="G10382" t="s">
        <v>732</v>
      </c>
      <c r="H10382" s="135" t="s">
        <v>2431</v>
      </c>
      <c r="I10382" t="s">
        <v>1454</v>
      </c>
      <c r="J10382" s="20">
        <v>77</v>
      </c>
      <c r="K10382" s="20" t="s">
        <v>3</v>
      </c>
      <c r="L10382" t="s">
        <v>1464</v>
      </c>
      <c r="M10382" s="20">
        <v>22.56</v>
      </c>
      <c r="N10382" s="20">
        <v>16.940000000000001</v>
      </c>
      <c r="AE10382">
        <f t="shared" si="162"/>
        <v>2008</v>
      </c>
    </row>
    <row r="10383" spans="1:31" x14ac:dyDescent="0.25">
      <c r="A10383" s="7">
        <v>10380</v>
      </c>
      <c r="B10383" s="8">
        <v>39467</v>
      </c>
      <c r="C10383" t="s">
        <v>3</v>
      </c>
      <c r="D10383" t="s">
        <v>916</v>
      </c>
      <c r="E10383" t="s">
        <v>9</v>
      </c>
      <c r="F10383" t="s">
        <v>873</v>
      </c>
      <c r="G10383" t="s">
        <v>648</v>
      </c>
      <c r="H10383" s="135" t="s">
        <v>2321</v>
      </c>
      <c r="I10383" t="s">
        <v>1455</v>
      </c>
      <c r="J10383" s="20">
        <v>4</v>
      </c>
      <c r="K10383" s="20" t="s">
        <v>9</v>
      </c>
      <c r="L10383" t="s">
        <v>1464</v>
      </c>
      <c r="M10383" s="20">
        <v>0.44</v>
      </c>
      <c r="N10383" s="20">
        <v>1.06</v>
      </c>
      <c r="AE10383">
        <f t="shared" si="162"/>
        <v>2008</v>
      </c>
    </row>
    <row r="10384" spans="1:31" x14ac:dyDescent="0.25">
      <c r="A10384" s="7">
        <v>10381</v>
      </c>
      <c r="B10384" s="8">
        <v>39467</v>
      </c>
      <c r="C10384" t="s">
        <v>3</v>
      </c>
      <c r="D10384" t="s">
        <v>787</v>
      </c>
      <c r="E10384" t="s">
        <v>9</v>
      </c>
      <c r="F10384" t="s">
        <v>331</v>
      </c>
      <c r="G10384" t="s">
        <v>14</v>
      </c>
      <c r="H10384" s="135" t="s">
        <v>1516</v>
      </c>
      <c r="I10384" t="s">
        <v>1454</v>
      </c>
      <c r="J10384" s="20">
        <v>12</v>
      </c>
      <c r="K10384" s="20" t="s">
        <v>9</v>
      </c>
      <c r="L10384" t="s">
        <v>1464</v>
      </c>
      <c r="M10384" s="20">
        <v>2.64</v>
      </c>
      <c r="N10384" s="20">
        <v>4.3599999999999994</v>
      </c>
      <c r="AE10384">
        <f t="shared" si="162"/>
        <v>2008</v>
      </c>
    </row>
    <row r="10385" spans="1:31" x14ac:dyDescent="0.25">
      <c r="A10385" s="7">
        <v>10382</v>
      </c>
      <c r="B10385" s="8">
        <v>39467</v>
      </c>
      <c r="C10385" t="s">
        <v>3</v>
      </c>
      <c r="D10385" t="s">
        <v>864</v>
      </c>
      <c r="E10385" t="s">
        <v>9</v>
      </c>
      <c r="F10385" t="s">
        <v>880</v>
      </c>
      <c r="G10385" t="s">
        <v>870</v>
      </c>
      <c r="H10385" s="135" t="s">
        <v>2618</v>
      </c>
      <c r="I10385" t="s">
        <v>1454</v>
      </c>
      <c r="J10385" s="20">
        <v>15</v>
      </c>
      <c r="K10385" s="20" t="s">
        <v>3</v>
      </c>
      <c r="L10385" t="s">
        <v>1464</v>
      </c>
      <c r="M10385" s="20">
        <v>5.2</v>
      </c>
      <c r="N10385" s="20">
        <v>3.3</v>
      </c>
      <c r="AE10385">
        <f t="shared" si="162"/>
        <v>2008</v>
      </c>
    </row>
    <row r="10386" spans="1:31" x14ac:dyDescent="0.25">
      <c r="A10386" s="7">
        <v>10383</v>
      </c>
      <c r="B10386" s="8">
        <v>39467</v>
      </c>
      <c r="C10386" t="s">
        <v>3</v>
      </c>
      <c r="D10386" t="s">
        <v>864</v>
      </c>
      <c r="E10386" t="s">
        <v>9</v>
      </c>
      <c r="F10386" t="s">
        <v>880</v>
      </c>
      <c r="G10386" t="s">
        <v>895</v>
      </c>
      <c r="H10386" s="9" t="s">
        <v>2619</v>
      </c>
      <c r="I10386" t="s">
        <v>1454</v>
      </c>
      <c r="J10386" s="20">
        <v>32</v>
      </c>
      <c r="K10386" s="20" t="s">
        <v>1465</v>
      </c>
      <c r="L10386" t="s">
        <v>1466</v>
      </c>
      <c r="M10386" s="20">
        <v>8</v>
      </c>
      <c r="N10386" s="20">
        <v>8</v>
      </c>
      <c r="AE10386">
        <f t="shared" si="162"/>
        <v>2008</v>
      </c>
    </row>
    <row r="10387" spans="1:31" x14ac:dyDescent="0.25">
      <c r="A10387" s="7">
        <v>10384</v>
      </c>
      <c r="B10387" s="8">
        <v>39467</v>
      </c>
      <c r="C10387" t="s">
        <v>3</v>
      </c>
      <c r="D10387" t="s">
        <v>787</v>
      </c>
      <c r="E10387" t="s">
        <v>9</v>
      </c>
      <c r="F10387" t="s">
        <v>854</v>
      </c>
      <c r="G10387" t="s">
        <v>895</v>
      </c>
      <c r="H10387" s="135" t="s">
        <v>1496</v>
      </c>
      <c r="I10387" t="s">
        <v>1455</v>
      </c>
      <c r="J10387" s="20">
        <v>25</v>
      </c>
      <c r="K10387" s="20" t="s">
        <v>1465</v>
      </c>
      <c r="L10387" t="s">
        <v>1466</v>
      </c>
      <c r="M10387" s="20">
        <v>3.125</v>
      </c>
      <c r="N10387" s="20">
        <v>3.125</v>
      </c>
      <c r="AE10387">
        <f t="shared" si="162"/>
        <v>2008</v>
      </c>
    </row>
    <row r="10388" spans="1:31" x14ac:dyDescent="0.25">
      <c r="A10388" s="7">
        <v>10385</v>
      </c>
      <c r="B10388" s="8">
        <v>39467</v>
      </c>
      <c r="C10388" t="s">
        <v>3</v>
      </c>
      <c r="D10388" t="s">
        <v>832</v>
      </c>
      <c r="E10388" t="s">
        <v>9</v>
      </c>
      <c r="F10388" t="s">
        <v>787</v>
      </c>
      <c r="G10388" t="s">
        <v>377</v>
      </c>
      <c r="H10388" s="9" t="s">
        <v>2620</v>
      </c>
      <c r="I10388" t="s">
        <v>1455</v>
      </c>
      <c r="J10388" s="20">
        <v>17</v>
      </c>
      <c r="K10388" s="20" t="s">
        <v>9</v>
      </c>
      <c r="L10388" t="s">
        <v>1464</v>
      </c>
      <c r="M10388" s="20">
        <v>1.87</v>
      </c>
      <c r="N10388" s="20">
        <v>2.88</v>
      </c>
      <c r="AE10388">
        <f t="shared" si="162"/>
        <v>2008</v>
      </c>
    </row>
    <row r="10389" spans="1:31" x14ac:dyDescent="0.25">
      <c r="A10389" s="7">
        <v>10386</v>
      </c>
      <c r="B10389" s="8">
        <v>39467</v>
      </c>
      <c r="C10389" t="s">
        <v>3</v>
      </c>
      <c r="D10389" t="s">
        <v>864</v>
      </c>
      <c r="E10389" t="s">
        <v>9</v>
      </c>
      <c r="F10389" t="s">
        <v>880</v>
      </c>
      <c r="G10389" t="s">
        <v>633</v>
      </c>
      <c r="H10389" s="135" t="s">
        <v>1496</v>
      </c>
      <c r="I10389" t="s">
        <v>1454</v>
      </c>
      <c r="J10389" s="20">
        <v>22</v>
      </c>
      <c r="K10389" s="20" t="s">
        <v>3</v>
      </c>
      <c r="L10389" t="s">
        <v>1463</v>
      </c>
      <c r="M10389" s="20">
        <v>6.72</v>
      </c>
      <c r="N10389" s="20">
        <v>5.28</v>
      </c>
      <c r="AE10389">
        <f t="shared" si="162"/>
        <v>2008</v>
      </c>
    </row>
    <row r="10390" spans="1:31" x14ac:dyDescent="0.25">
      <c r="A10390" s="7">
        <v>10387</v>
      </c>
      <c r="B10390" s="8">
        <v>39467</v>
      </c>
      <c r="C10390" t="s">
        <v>3</v>
      </c>
      <c r="D10390" t="s">
        <v>864</v>
      </c>
      <c r="E10390" t="s">
        <v>9</v>
      </c>
      <c r="F10390" t="s">
        <v>78</v>
      </c>
      <c r="G10390" t="s">
        <v>861</v>
      </c>
      <c r="H10390" s="135" t="s">
        <v>1496</v>
      </c>
      <c r="I10390" t="s">
        <v>1454</v>
      </c>
      <c r="J10390" s="20">
        <v>1</v>
      </c>
      <c r="K10390" s="20" t="s">
        <v>1465</v>
      </c>
      <c r="L10390" t="s">
        <v>1466</v>
      </c>
      <c r="M10390" s="20">
        <v>0.25</v>
      </c>
      <c r="N10390" s="20">
        <v>0.25</v>
      </c>
      <c r="AE10390">
        <f t="shared" si="162"/>
        <v>2008</v>
      </c>
    </row>
    <row r="10391" spans="1:31" x14ac:dyDescent="0.25">
      <c r="A10391" s="7">
        <v>10388</v>
      </c>
      <c r="B10391" s="8">
        <v>39467</v>
      </c>
      <c r="C10391" t="s">
        <v>3</v>
      </c>
      <c r="D10391" t="s">
        <v>676</v>
      </c>
      <c r="E10391" t="s">
        <v>9</v>
      </c>
      <c r="F10391" t="s">
        <v>78</v>
      </c>
      <c r="G10391" t="s">
        <v>861</v>
      </c>
      <c r="H10391" s="9" t="s">
        <v>2443</v>
      </c>
      <c r="I10391" t="s">
        <v>1454</v>
      </c>
      <c r="J10391" s="20">
        <v>38</v>
      </c>
      <c r="K10391" s="20" t="s">
        <v>9</v>
      </c>
      <c r="L10391" t="s">
        <v>1464</v>
      </c>
      <c r="M10391" s="20">
        <v>8.36</v>
      </c>
      <c r="N10391" s="20">
        <v>11.64</v>
      </c>
      <c r="AE10391">
        <f t="shared" si="162"/>
        <v>2008</v>
      </c>
    </row>
    <row r="10392" spans="1:31" x14ac:dyDescent="0.25">
      <c r="A10392" s="7">
        <v>10389</v>
      </c>
      <c r="B10392" s="8">
        <v>39467</v>
      </c>
      <c r="C10392" t="s">
        <v>3</v>
      </c>
      <c r="D10392" t="s">
        <v>864</v>
      </c>
      <c r="E10392" t="s">
        <v>9</v>
      </c>
      <c r="F10392" t="s">
        <v>78</v>
      </c>
      <c r="G10392" t="s">
        <v>861</v>
      </c>
      <c r="H10392" s="9" t="s">
        <v>2489</v>
      </c>
      <c r="I10392" t="s">
        <v>1454</v>
      </c>
      <c r="J10392" s="20">
        <v>39</v>
      </c>
      <c r="K10392" s="20" t="s">
        <v>3</v>
      </c>
      <c r="L10392" t="s">
        <v>1464</v>
      </c>
      <c r="M10392" s="20">
        <v>11.92</v>
      </c>
      <c r="N10392" s="20">
        <v>8.58</v>
      </c>
      <c r="AE10392">
        <f t="shared" si="162"/>
        <v>2008</v>
      </c>
    </row>
    <row r="10393" spans="1:31" x14ac:dyDescent="0.25">
      <c r="A10393" s="7">
        <v>10390</v>
      </c>
      <c r="B10393" s="8">
        <v>39468</v>
      </c>
      <c r="C10393" t="s">
        <v>3</v>
      </c>
      <c r="D10393" t="s">
        <v>916</v>
      </c>
      <c r="E10393" t="s">
        <v>9</v>
      </c>
      <c r="F10393" t="s">
        <v>919</v>
      </c>
      <c r="G10393" t="s">
        <v>648</v>
      </c>
      <c r="H10393" s="9" t="s">
        <v>1797</v>
      </c>
      <c r="I10393" t="s">
        <v>1454</v>
      </c>
      <c r="J10393" s="20">
        <v>20</v>
      </c>
      <c r="K10393" s="20" t="s">
        <v>9</v>
      </c>
      <c r="L10393" t="s">
        <v>1464</v>
      </c>
      <c r="M10393" s="20">
        <v>4.4000000000000004</v>
      </c>
      <c r="N10393" s="20">
        <v>6.6</v>
      </c>
      <c r="AE10393">
        <f t="shared" si="162"/>
        <v>2008</v>
      </c>
    </row>
    <row r="10394" spans="1:31" x14ac:dyDescent="0.25">
      <c r="A10394" s="7">
        <v>10391</v>
      </c>
      <c r="B10394" s="8">
        <v>39468</v>
      </c>
      <c r="C10394" t="s">
        <v>3</v>
      </c>
      <c r="D10394" t="s">
        <v>422</v>
      </c>
      <c r="E10394" t="s">
        <v>9</v>
      </c>
      <c r="F10394" t="s">
        <v>904</v>
      </c>
      <c r="G10394" t="s">
        <v>648</v>
      </c>
      <c r="H10394" s="135" t="s">
        <v>1795</v>
      </c>
      <c r="I10394" t="s">
        <v>1454</v>
      </c>
      <c r="J10394" s="20">
        <v>22</v>
      </c>
      <c r="K10394" s="20" t="s">
        <v>9</v>
      </c>
      <c r="L10394" t="s">
        <v>1464</v>
      </c>
      <c r="M10394" s="20">
        <v>4.84</v>
      </c>
      <c r="N10394" s="20">
        <v>7.16</v>
      </c>
      <c r="AE10394">
        <f t="shared" si="162"/>
        <v>2008</v>
      </c>
    </row>
    <row r="10395" spans="1:31" x14ac:dyDescent="0.25">
      <c r="A10395" s="7">
        <v>10392</v>
      </c>
      <c r="B10395" s="8">
        <v>39468</v>
      </c>
      <c r="C10395" t="s">
        <v>3</v>
      </c>
      <c r="D10395" t="s">
        <v>453</v>
      </c>
      <c r="E10395" t="s">
        <v>9</v>
      </c>
      <c r="F10395" t="s">
        <v>678</v>
      </c>
      <c r="G10395" t="s">
        <v>648</v>
      </c>
      <c r="H10395" s="135" t="s">
        <v>1877</v>
      </c>
      <c r="I10395" t="s">
        <v>1455</v>
      </c>
      <c r="J10395" s="20">
        <v>6</v>
      </c>
      <c r="K10395" s="20" t="s">
        <v>9</v>
      </c>
      <c r="L10395" t="s">
        <v>1463</v>
      </c>
      <c r="M10395" s="20">
        <v>0.72</v>
      </c>
      <c r="N10395" s="20">
        <v>1.28</v>
      </c>
      <c r="AE10395">
        <f t="shared" si="162"/>
        <v>2008</v>
      </c>
    </row>
    <row r="10396" spans="1:31" x14ac:dyDescent="0.25">
      <c r="A10396" s="7">
        <v>10393</v>
      </c>
      <c r="B10396" s="8">
        <v>39468</v>
      </c>
      <c r="C10396" t="s">
        <v>3</v>
      </c>
      <c r="D10396" t="s">
        <v>693</v>
      </c>
      <c r="E10396" t="s">
        <v>9</v>
      </c>
      <c r="F10396" t="s">
        <v>754</v>
      </c>
      <c r="G10396" t="s">
        <v>17</v>
      </c>
      <c r="H10396" s="135" t="s">
        <v>1504</v>
      </c>
      <c r="I10396" t="s">
        <v>1454</v>
      </c>
      <c r="J10396" s="20">
        <v>21</v>
      </c>
      <c r="K10396" s="20" t="s">
        <v>3</v>
      </c>
      <c r="L10396" t="s">
        <v>1463</v>
      </c>
      <c r="M10396" s="20">
        <v>6.46</v>
      </c>
      <c r="N10396" s="20">
        <v>5.04</v>
      </c>
      <c r="AE10396">
        <f t="shared" si="162"/>
        <v>2008</v>
      </c>
    </row>
    <row r="10397" spans="1:31" x14ac:dyDescent="0.25">
      <c r="A10397" s="7">
        <v>10394</v>
      </c>
      <c r="B10397" s="8">
        <v>39468</v>
      </c>
      <c r="C10397" t="s">
        <v>3</v>
      </c>
      <c r="D10397" t="s">
        <v>920</v>
      </c>
      <c r="E10397" t="s">
        <v>9</v>
      </c>
      <c r="F10397" t="s">
        <v>678</v>
      </c>
      <c r="G10397" t="s">
        <v>14</v>
      </c>
      <c r="H10397" s="135" t="s">
        <v>1530</v>
      </c>
      <c r="I10397" t="s">
        <v>1455</v>
      </c>
      <c r="J10397" s="20">
        <v>7</v>
      </c>
      <c r="K10397" s="20" t="s">
        <v>9</v>
      </c>
      <c r="L10397" t="s">
        <v>1463</v>
      </c>
      <c r="M10397" s="20">
        <v>0.84</v>
      </c>
      <c r="N10397" s="20">
        <v>1.4100000000000001</v>
      </c>
      <c r="AE10397">
        <f t="shared" si="162"/>
        <v>2008</v>
      </c>
    </row>
    <row r="10398" spans="1:31" x14ac:dyDescent="0.25">
      <c r="A10398" s="7">
        <v>10395</v>
      </c>
      <c r="B10398" s="8">
        <v>39468</v>
      </c>
      <c r="C10398" t="s">
        <v>3</v>
      </c>
      <c r="D10398" t="s">
        <v>543</v>
      </c>
      <c r="E10398" t="s">
        <v>9</v>
      </c>
      <c r="F10398" t="s">
        <v>521</v>
      </c>
      <c r="G10398" t="s">
        <v>895</v>
      </c>
      <c r="H10398" s="135" t="s">
        <v>2593</v>
      </c>
      <c r="I10398" t="s">
        <v>1454</v>
      </c>
      <c r="J10398" s="20">
        <v>9</v>
      </c>
      <c r="K10398" s="20" t="s">
        <v>3</v>
      </c>
      <c r="L10398" t="s">
        <v>1464</v>
      </c>
      <c r="M10398" s="20">
        <v>3.52</v>
      </c>
      <c r="N10398" s="20">
        <v>1.98</v>
      </c>
      <c r="AE10398">
        <f t="shared" si="162"/>
        <v>2008</v>
      </c>
    </row>
    <row r="10399" spans="1:31" x14ac:dyDescent="0.25">
      <c r="A10399" s="7">
        <v>10396</v>
      </c>
      <c r="B10399" s="8">
        <v>39468</v>
      </c>
      <c r="C10399" t="s">
        <v>3</v>
      </c>
      <c r="D10399" t="s">
        <v>543</v>
      </c>
      <c r="E10399" t="s">
        <v>9</v>
      </c>
      <c r="F10399" t="s">
        <v>427</v>
      </c>
      <c r="G10399" t="s">
        <v>895</v>
      </c>
      <c r="H10399" s="135" t="s">
        <v>2567</v>
      </c>
      <c r="I10399" t="s">
        <v>1454</v>
      </c>
      <c r="J10399" s="20">
        <v>12</v>
      </c>
      <c r="K10399" s="20" t="s">
        <v>9</v>
      </c>
      <c r="L10399" t="s">
        <v>1463</v>
      </c>
      <c r="M10399" s="20">
        <v>2.88</v>
      </c>
      <c r="N10399" s="20">
        <v>4.12</v>
      </c>
      <c r="AE10399">
        <f t="shared" si="162"/>
        <v>2008</v>
      </c>
    </row>
    <row r="10400" spans="1:31" x14ac:dyDescent="0.25">
      <c r="A10400" s="7">
        <v>10397</v>
      </c>
      <c r="B10400" s="8">
        <v>39468</v>
      </c>
      <c r="C10400" t="s">
        <v>3</v>
      </c>
      <c r="D10400" t="s">
        <v>864</v>
      </c>
      <c r="E10400" t="s">
        <v>9</v>
      </c>
      <c r="F10400" t="s">
        <v>900</v>
      </c>
      <c r="G10400" t="s">
        <v>895</v>
      </c>
      <c r="H10400" s="135" t="s">
        <v>1496</v>
      </c>
      <c r="I10400" t="s">
        <v>1454</v>
      </c>
      <c r="J10400" s="20">
        <v>15</v>
      </c>
      <c r="K10400" s="20" t="s">
        <v>3</v>
      </c>
      <c r="L10400" t="s">
        <v>1464</v>
      </c>
      <c r="M10400" s="20">
        <v>5.2</v>
      </c>
      <c r="N10400" s="20">
        <v>3.3</v>
      </c>
      <c r="AE10400">
        <f t="shared" si="162"/>
        <v>2008</v>
      </c>
    </row>
    <row r="10401" spans="1:31" x14ac:dyDescent="0.25">
      <c r="A10401" s="7">
        <v>10398</v>
      </c>
      <c r="B10401" s="8">
        <v>39468</v>
      </c>
      <c r="C10401" t="s">
        <v>3</v>
      </c>
      <c r="D10401" t="s">
        <v>465</v>
      </c>
      <c r="E10401" t="s">
        <v>9</v>
      </c>
      <c r="F10401" t="s">
        <v>427</v>
      </c>
      <c r="G10401" t="s">
        <v>648</v>
      </c>
      <c r="H10401" s="135" t="s">
        <v>2621</v>
      </c>
      <c r="I10401" t="s">
        <v>1454</v>
      </c>
      <c r="J10401" s="20">
        <v>18</v>
      </c>
      <c r="K10401" s="20" t="s">
        <v>9</v>
      </c>
      <c r="L10401" t="s">
        <v>1464</v>
      </c>
      <c r="M10401" s="20">
        <v>3.96</v>
      </c>
      <c r="N10401" s="20">
        <v>6.04</v>
      </c>
      <c r="AE10401">
        <f t="shared" si="162"/>
        <v>2008</v>
      </c>
    </row>
    <row r="10402" spans="1:31" x14ac:dyDescent="0.25">
      <c r="A10402" s="7">
        <v>10399</v>
      </c>
      <c r="B10402" s="8">
        <v>39468</v>
      </c>
      <c r="C10402" t="s">
        <v>3</v>
      </c>
      <c r="D10402" t="s">
        <v>469</v>
      </c>
      <c r="E10402" t="s">
        <v>9</v>
      </c>
      <c r="F10402" t="s">
        <v>919</v>
      </c>
      <c r="G10402" t="s">
        <v>648</v>
      </c>
      <c r="H10402" s="135" t="s">
        <v>1996</v>
      </c>
      <c r="I10402" t="s">
        <v>1455</v>
      </c>
      <c r="J10402" s="20">
        <v>13</v>
      </c>
      <c r="K10402" s="20" t="s">
        <v>9</v>
      </c>
      <c r="L10402" t="s">
        <v>1464</v>
      </c>
      <c r="M10402" s="20">
        <v>1.43</v>
      </c>
      <c r="N10402" s="20">
        <v>2.3200000000000003</v>
      </c>
      <c r="AE10402">
        <f t="shared" si="162"/>
        <v>2008</v>
      </c>
    </row>
    <row r="10403" spans="1:31" x14ac:dyDescent="0.25">
      <c r="A10403" s="7">
        <v>10400</v>
      </c>
      <c r="B10403" s="8">
        <v>39469</v>
      </c>
      <c r="C10403" t="s">
        <v>3</v>
      </c>
      <c r="D10403" t="s">
        <v>440</v>
      </c>
      <c r="E10403" t="s">
        <v>9</v>
      </c>
      <c r="F10403" t="s">
        <v>828</v>
      </c>
      <c r="G10403" t="s">
        <v>569</v>
      </c>
      <c r="H10403" s="135" t="s">
        <v>1496</v>
      </c>
      <c r="I10403" t="s">
        <v>1454</v>
      </c>
      <c r="J10403" s="20">
        <v>27</v>
      </c>
      <c r="K10403" s="20" t="s">
        <v>3</v>
      </c>
      <c r="L10403" t="s">
        <v>1464</v>
      </c>
      <c r="M10403" s="20">
        <v>8.56</v>
      </c>
      <c r="N10403" s="20">
        <v>5.9399999999999995</v>
      </c>
      <c r="AE10403">
        <f t="shared" si="162"/>
        <v>2008</v>
      </c>
    </row>
    <row r="10404" spans="1:31" x14ac:dyDescent="0.25">
      <c r="A10404" s="7">
        <v>10401</v>
      </c>
      <c r="B10404" s="8">
        <v>39469</v>
      </c>
      <c r="C10404" t="s">
        <v>3</v>
      </c>
      <c r="D10404" t="s">
        <v>786</v>
      </c>
      <c r="E10404" t="s">
        <v>9</v>
      </c>
      <c r="F10404" t="s">
        <v>849</v>
      </c>
      <c r="G10404" t="s">
        <v>648</v>
      </c>
      <c r="H10404" s="135" t="s">
        <v>1795</v>
      </c>
      <c r="I10404" t="s">
        <v>1454</v>
      </c>
      <c r="J10404" s="20">
        <v>40</v>
      </c>
      <c r="K10404" s="20" t="s">
        <v>3</v>
      </c>
      <c r="L10404" t="s">
        <v>1464</v>
      </c>
      <c r="M10404" s="20">
        <v>12.2</v>
      </c>
      <c r="N10404" s="20">
        <v>8.8000000000000007</v>
      </c>
      <c r="AE10404">
        <f t="shared" si="162"/>
        <v>2008</v>
      </c>
    </row>
    <row r="10405" spans="1:31" x14ac:dyDescent="0.25">
      <c r="A10405" s="7">
        <v>10402</v>
      </c>
      <c r="B10405" s="8">
        <v>39469</v>
      </c>
      <c r="C10405" t="s">
        <v>3</v>
      </c>
      <c r="D10405" t="s">
        <v>916</v>
      </c>
      <c r="E10405" t="s">
        <v>9</v>
      </c>
      <c r="F10405" t="s">
        <v>901</v>
      </c>
      <c r="G10405" t="s">
        <v>14</v>
      </c>
      <c r="H10405" s="135" t="s">
        <v>1507</v>
      </c>
      <c r="I10405" t="s">
        <v>1454</v>
      </c>
      <c r="J10405" s="20">
        <v>22</v>
      </c>
      <c r="K10405" s="20" t="s">
        <v>9</v>
      </c>
      <c r="L10405" t="s">
        <v>1464</v>
      </c>
      <c r="M10405" s="20">
        <v>4.84</v>
      </c>
      <c r="N10405" s="20">
        <v>7.16</v>
      </c>
      <c r="AE10405">
        <f t="shared" si="162"/>
        <v>2008</v>
      </c>
    </row>
    <row r="10406" spans="1:31" x14ac:dyDescent="0.25">
      <c r="A10406" s="7">
        <v>10403</v>
      </c>
      <c r="B10406" s="8">
        <v>39469</v>
      </c>
      <c r="C10406" t="s">
        <v>3</v>
      </c>
      <c r="D10406" t="s">
        <v>786</v>
      </c>
      <c r="E10406" t="s">
        <v>9</v>
      </c>
      <c r="F10406" t="s">
        <v>828</v>
      </c>
      <c r="G10406" t="s">
        <v>895</v>
      </c>
      <c r="H10406" s="135" t="s">
        <v>2541</v>
      </c>
      <c r="I10406" t="s">
        <v>1454</v>
      </c>
      <c r="J10406" s="20">
        <v>8</v>
      </c>
      <c r="K10406" s="20" t="s">
        <v>3</v>
      </c>
      <c r="L10406" t="s">
        <v>1464</v>
      </c>
      <c r="M10406" s="20">
        <v>3.24</v>
      </c>
      <c r="N10406" s="20">
        <v>1.76</v>
      </c>
      <c r="AE10406">
        <f t="shared" si="162"/>
        <v>2008</v>
      </c>
    </row>
    <row r="10407" spans="1:31" x14ac:dyDescent="0.25">
      <c r="A10407" s="7">
        <v>10404</v>
      </c>
      <c r="B10407" s="8">
        <v>39469</v>
      </c>
      <c r="C10407" t="s">
        <v>3</v>
      </c>
      <c r="D10407" t="s">
        <v>178</v>
      </c>
      <c r="E10407" t="s">
        <v>9</v>
      </c>
      <c r="F10407" t="s">
        <v>91</v>
      </c>
      <c r="G10407" t="s">
        <v>895</v>
      </c>
      <c r="H10407" s="135" t="s">
        <v>2531</v>
      </c>
      <c r="I10407" t="s">
        <v>1454</v>
      </c>
      <c r="J10407" s="20">
        <v>15</v>
      </c>
      <c r="K10407" s="20" t="s">
        <v>9</v>
      </c>
      <c r="L10407" t="s">
        <v>1464</v>
      </c>
      <c r="M10407" s="20">
        <v>3.3</v>
      </c>
      <c r="N10407" s="20">
        <v>5.2</v>
      </c>
      <c r="AE10407">
        <f t="shared" si="162"/>
        <v>2008</v>
      </c>
    </row>
    <row r="10408" spans="1:31" x14ac:dyDescent="0.25">
      <c r="A10408" s="7">
        <v>10405</v>
      </c>
      <c r="B10408" s="8">
        <v>39469</v>
      </c>
      <c r="C10408" t="s">
        <v>3</v>
      </c>
      <c r="D10408" t="s">
        <v>655</v>
      </c>
      <c r="E10408" t="s">
        <v>9</v>
      </c>
      <c r="F10408" t="s">
        <v>734</v>
      </c>
      <c r="G10408" t="s">
        <v>732</v>
      </c>
      <c r="H10408" s="135" t="s">
        <v>2255</v>
      </c>
      <c r="I10408" t="s">
        <v>1454</v>
      </c>
      <c r="J10408" s="20">
        <v>82</v>
      </c>
      <c r="K10408" s="20" t="s">
        <v>9</v>
      </c>
      <c r="L10408" t="s">
        <v>1464</v>
      </c>
      <c r="M10408" s="20">
        <v>18.04</v>
      </c>
      <c r="N10408" s="20">
        <v>23.96</v>
      </c>
      <c r="AE10408">
        <f t="shared" si="162"/>
        <v>2008</v>
      </c>
    </row>
    <row r="10409" spans="1:31" x14ac:dyDescent="0.25">
      <c r="A10409" s="7">
        <v>10406</v>
      </c>
      <c r="B10409" s="8">
        <v>39470</v>
      </c>
      <c r="C10409" t="s">
        <v>3</v>
      </c>
      <c r="D10409" t="s">
        <v>916</v>
      </c>
      <c r="E10409" t="s">
        <v>9</v>
      </c>
      <c r="F10409" t="s">
        <v>678</v>
      </c>
      <c r="G10409" t="s">
        <v>648</v>
      </c>
      <c r="H10409" s="135" t="s">
        <v>1877</v>
      </c>
      <c r="I10409" t="s">
        <v>1455</v>
      </c>
      <c r="J10409" s="20">
        <v>6</v>
      </c>
      <c r="K10409" s="20" t="s">
        <v>9</v>
      </c>
      <c r="L10409" t="s">
        <v>1464</v>
      </c>
      <c r="M10409" s="20">
        <v>0.66</v>
      </c>
      <c r="N10409" s="20">
        <v>1.3399999999999999</v>
      </c>
      <c r="AE10409">
        <f t="shared" si="162"/>
        <v>2008</v>
      </c>
    </row>
    <row r="10410" spans="1:31" x14ac:dyDescent="0.25">
      <c r="A10410" s="7">
        <v>10407</v>
      </c>
      <c r="B10410" s="8">
        <v>39470</v>
      </c>
      <c r="C10410" t="s">
        <v>3</v>
      </c>
      <c r="D10410" t="s">
        <v>916</v>
      </c>
      <c r="E10410" t="s">
        <v>9</v>
      </c>
      <c r="F10410" t="s">
        <v>904</v>
      </c>
      <c r="G10410" t="s">
        <v>648</v>
      </c>
      <c r="H10410" s="136" t="s">
        <v>1496</v>
      </c>
      <c r="I10410" t="s">
        <v>1454</v>
      </c>
      <c r="J10410" s="20">
        <v>35</v>
      </c>
      <c r="K10410" s="20" t="s">
        <v>9</v>
      </c>
      <c r="L10410" t="s">
        <v>1464</v>
      </c>
      <c r="M10410" s="20">
        <v>7.7</v>
      </c>
      <c r="N10410" s="20">
        <v>10.8</v>
      </c>
      <c r="AE10410">
        <f t="shared" si="162"/>
        <v>2008</v>
      </c>
    </row>
    <row r="10411" spans="1:31" x14ac:dyDescent="0.25">
      <c r="A10411" s="7">
        <v>10408</v>
      </c>
      <c r="B10411" s="8">
        <v>39471</v>
      </c>
      <c r="C10411" t="s">
        <v>3</v>
      </c>
      <c r="D10411" t="s">
        <v>873</v>
      </c>
      <c r="E10411" t="s">
        <v>9</v>
      </c>
      <c r="F10411" t="s">
        <v>849</v>
      </c>
      <c r="G10411" t="s">
        <v>648</v>
      </c>
      <c r="H10411" s="135" t="s">
        <v>1795</v>
      </c>
      <c r="I10411" t="s">
        <v>1454</v>
      </c>
      <c r="J10411" s="20">
        <v>39</v>
      </c>
      <c r="K10411" s="20" t="s">
        <v>3</v>
      </c>
      <c r="L10411" t="s">
        <v>1464</v>
      </c>
      <c r="M10411" s="20">
        <v>11.92</v>
      </c>
      <c r="N10411" s="20">
        <v>8.58</v>
      </c>
      <c r="AE10411">
        <f t="shared" si="162"/>
        <v>2008</v>
      </c>
    </row>
    <row r="10412" spans="1:31" x14ac:dyDescent="0.25">
      <c r="A10412" s="7">
        <v>10409</v>
      </c>
      <c r="B10412" s="8">
        <v>39471</v>
      </c>
      <c r="C10412" t="s">
        <v>3</v>
      </c>
      <c r="D10412" t="s">
        <v>789</v>
      </c>
      <c r="E10412" t="s">
        <v>9</v>
      </c>
      <c r="F10412" t="s">
        <v>849</v>
      </c>
      <c r="G10412" t="s">
        <v>648</v>
      </c>
      <c r="H10412" s="135" t="s">
        <v>2062</v>
      </c>
      <c r="I10412" t="s">
        <v>1454</v>
      </c>
      <c r="J10412" s="20">
        <v>47</v>
      </c>
      <c r="K10412" s="20" t="s">
        <v>1465</v>
      </c>
      <c r="L10412" t="s">
        <v>1466</v>
      </c>
      <c r="M10412" s="20">
        <v>11.75</v>
      </c>
      <c r="N10412" s="20">
        <v>11.75</v>
      </c>
      <c r="AE10412">
        <f t="shared" si="162"/>
        <v>2008</v>
      </c>
    </row>
    <row r="10413" spans="1:31" x14ac:dyDescent="0.25">
      <c r="A10413" s="7">
        <v>10410</v>
      </c>
      <c r="B10413" s="8">
        <v>39471</v>
      </c>
      <c r="C10413" t="s">
        <v>3</v>
      </c>
      <c r="D10413" t="s">
        <v>886</v>
      </c>
      <c r="E10413" t="s">
        <v>9</v>
      </c>
      <c r="F10413" t="s">
        <v>864</v>
      </c>
      <c r="G10413" t="s">
        <v>895</v>
      </c>
      <c r="H10413" s="135" t="s">
        <v>2590</v>
      </c>
      <c r="I10413" t="s">
        <v>1455</v>
      </c>
      <c r="J10413" s="20">
        <v>30</v>
      </c>
      <c r="K10413" s="20" t="s">
        <v>1465</v>
      </c>
      <c r="L10413" t="s">
        <v>1466</v>
      </c>
      <c r="M10413" s="20">
        <v>3.75</v>
      </c>
      <c r="N10413" s="20">
        <v>3.75</v>
      </c>
      <c r="AE10413">
        <f t="shared" si="162"/>
        <v>2008</v>
      </c>
    </row>
    <row r="10414" spans="1:31" x14ac:dyDescent="0.25">
      <c r="A10414" s="7">
        <v>10411</v>
      </c>
      <c r="B10414" s="8">
        <v>39472</v>
      </c>
      <c r="C10414" t="s">
        <v>3</v>
      </c>
      <c r="D10414" t="s">
        <v>819</v>
      </c>
      <c r="E10414" t="s">
        <v>9</v>
      </c>
      <c r="F10414" t="s">
        <v>57</v>
      </c>
      <c r="G10414" t="s">
        <v>648</v>
      </c>
      <c r="H10414" s="135" t="s">
        <v>2240</v>
      </c>
      <c r="I10414" t="s">
        <v>1454</v>
      </c>
      <c r="J10414" s="20">
        <v>80</v>
      </c>
      <c r="K10414" s="20" t="s">
        <v>1465</v>
      </c>
      <c r="L10414" t="s">
        <v>1466</v>
      </c>
      <c r="M10414" s="20">
        <v>20</v>
      </c>
      <c r="N10414" s="20">
        <v>20</v>
      </c>
      <c r="AE10414">
        <f t="shared" si="162"/>
        <v>2008</v>
      </c>
    </row>
    <row r="10415" spans="1:31" x14ac:dyDescent="0.25">
      <c r="A10415" s="7">
        <v>10412</v>
      </c>
      <c r="B10415" s="8">
        <v>39472</v>
      </c>
      <c r="C10415" t="s">
        <v>3</v>
      </c>
      <c r="D10415" t="s">
        <v>276</v>
      </c>
      <c r="E10415" t="s">
        <v>9</v>
      </c>
      <c r="F10415" t="s">
        <v>899</v>
      </c>
      <c r="G10415" t="s">
        <v>732</v>
      </c>
      <c r="H10415" s="135" t="s">
        <v>1496</v>
      </c>
      <c r="I10415" t="s">
        <v>1454</v>
      </c>
      <c r="J10415" s="20">
        <v>15</v>
      </c>
      <c r="K10415" s="20" t="s">
        <v>3</v>
      </c>
      <c r="L10415" t="s">
        <v>1464</v>
      </c>
      <c r="M10415" s="20">
        <v>5.2</v>
      </c>
      <c r="N10415" s="20">
        <v>3.3</v>
      </c>
      <c r="AE10415">
        <f t="shared" si="162"/>
        <v>2008</v>
      </c>
    </row>
    <row r="10416" spans="1:31" x14ac:dyDescent="0.25">
      <c r="A10416" s="7">
        <v>10413</v>
      </c>
      <c r="B10416" s="8">
        <v>39473</v>
      </c>
      <c r="C10416" t="s">
        <v>3</v>
      </c>
      <c r="D10416" t="s">
        <v>787</v>
      </c>
      <c r="E10416" t="s">
        <v>9</v>
      </c>
      <c r="F10416" t="s">
        <v>319</v>
      </c>
      <c r="G10416" t="s">
        <v>861</v>
      </c>
      <c r="H10416" s="135" t="s">
        <v>2435</v>
      </c>
      <c r="I10416" t="s">
        <v>1454</v>
      </c>
      <c r="J10416" s="20">
        <v>32</v>
      </c>
      <c r="K10416" s="20" t="s">
        <v>9</v>
      </c>
      <c r="L10416" t="s">
        <v>1464</v>
      </c>
      <c r="M10416" s="20">
        <v>7.04</v>
      </c>
      <c r="N10416" s="20">
        <v>9.9600000000000009</v>
      </c>
      <c r="AE10416">
        <f t="shared" si="162"/>
        <v>2008</v>
      </c>
    </row>
    <row r="10417" spans="1:31" x14ac:dyDescent="0.25">
      <c r="A10417" s="7">
        <v>10414</v>
      </c>
      <c r="B10417" s="8">
        <v>39473</v>
      </c>
      <c r="C10417" t="s">
        <v>3</v>
      </c>
      <c r="D10417" t="s">
        <v>920</v>
      </c>
      <c r="E10417" t="s">
        <v>9</v>
      </c>
      <c r="F10417" t="s">
        <v>202</v>
      </c>
      <c r="G10417" t="s">
        <v>14</v>
      </c>
      <c r="H10417" s="135" t="s">
        <v>1522</v>
      </c>
      <c r="I10417" t="s">
        <v>1455</v>
      </c>
      <c r="J10417" s="20">
        <v>12</v>
      </c>
      <c r="K10417" s="20" t="s">
        <v>1465</v>
      </c>
      <c r="L10417" t="s">
        <v>1466</v>
      </c>
      <c r="M10417" s="20">
        <v>1.5</v>
      </c>
      <c r="N10417" s="20">
        <v>1.5</v>
      </c>
      <c r="AE10417">
        <f t="shared" si="162"/>
        <v>2008</v>
      </c>
    </row>
    <row r="10418" spans="1:31" x14ac:dyDescent="0.25">
      <c r="A10418" s="7">
        <v>10415</v>
      </c>
      <c r="B10418" s="8">
        <v>39473</v>
      </c>
      <c r="C10418" t="s">
        <v>3</v>
      </c>
      <c r="D10418" t="s">
        <v>921</v>
      </c>
      <c r="E10418" t="s">
        <v>9</v>
      </c>
      <c r="F10418" t="s">
        <v>906</v>
      </c>
      <c r="G10418" t="s">
        <v>17</v>
      </c>
      <c r="H10418" s="135" t="s">
        <v>1545</v>
      </c>
      <c r="I10418" t="s">
        <v>1454</v>
      </c>
      <c r="J10418" s="20">
        <v>7</v>
      </c>
      <c r="K10418" s="20" t="s">
        <v>1465</v>
      </c>
      <c r="L10418" t="s">
        <v>1466</v>
      </c>
      <c r="M10418" s="20">
        <v>1.75</v>
      </c>
      <c r="N10418" s="20">
        <v>1.75</v>
      </c>
      <c r="AE10418">
        <f t="shared" si="162"/>
        <v>2008</v>
      </c>
    </row>
    <row r="10419" spans="1:31" x14ac:dyDescent="0.25">
      <c r="A10419" s="7">
        <v>10416</v>
      </c>
      <c r="B10419" s="8">
        <v>39473</v>
      </c>
      <c r="C10419" t="s">
        <v>3</v>
      </c>
      <c r="D10419" t="s">
        <v>868</v>
      </c>
      <c r="E10419" t="s">
        <v>9</v>
      </c>
      <c r="F10419" t="s">
        <v>869</v>
      </c>
      <c r="G10419" t="s">
        <v>895</v>
      </c>
      <c r="H10419" s="135" t="s">
        <v>1496</v>
      </c>
      <c r="I10419" t="s">
        <v>1454</v>
      </c>
      <c r="J10419" s="20">
        <v>40</v>
      </c>
      <c r="K10419" s="20" t="s">
        <v>9</v>
      </c>
      <c r="L10419" t="s">
        <v>1464</v>
      </c>
      <c r="M10419" s="20">
        <v>8.8000000000000007</v>
      </c>
      <c r="N10419" s="20">
        <v>12.2</v>
      </c>
      <c r="AE10419">
        <f t="shared" si="162"/>
        <v>2008</v>
      </c>
    </row>
    <row r="10420" spans="1:31" x14ac:dyDescent="0.25">
      <c r="A10420" s="7">
        <v>10417</v>
      </c>
      <c r="B10420" s="8">
        <v>39473</v>
      </c>
      <c r="C10420" t="s">
        <v>3</v>
      </c>
      <c r="D10420" t="s">
        <v>440</v>
      </c>
      <c r="E10420" t="s">
        <v>9</v>
      </c>
      <c r="F10420" t="s">
        <v>698</v>
      </c>
      <c r="G10420" t="s">
        <v>648</v>
      </c>
      <c r="H10420" s="136" t="s">
        <v>1496</v>
      </c>
      <c r="I10420" t="s">
        <v>1454</v>
      </c>
      <c r="J10420" s="20">
        <v>40</v>
      </c>
      <c r="K10420" s="20" t="s">
        <v>3</v>
      </c>
      <c r="L10420" t="s">
        <v>1464</v>
      </c>
      <c r="M10420" s="20">
        <v>12.2</v>
      </c>
      <c r="N10420" s="20">
        <v>8.8000000000000007</v>
      </c>
      <c r="AE10420">
        <f t="shared" si="162"/>
        <v>2008</v>
      </c>
    </row>
    <row r="10421" spans="1:31" x14ac:dyDescent="0.25">
      <c r="A10421" s="7">
        <v>10418</v>
      </c>
      <c r="B10421" s="8">
        <v>39473</v>
      </c>
      <c r="C10421" t="s">
        <v>3</v>
      </c>
      <c r="D10421" t="s">
        <v>543</v>
      </c>
      <c r="E10421" t="s">
        <v>9</v>
      </c>
      <c r="F10421" t="s">
        <v>687</v>
      </c>
      <c r="G10421" t="s">
        <v>714</v>
      </c>
      <c r="H10421" s="135" t="s">
        <v>2218</v>
      </c>
      <c r="I10421" t="s">
        <v>1454</v>
      </c>
      <c r="J10421" s="20">
        <v>34</v>
      </c>
      <c r="K10421" s="20" t="s">
        <v>9</v>
      </c>
      <c r="L10421" t="s">
        <v>1464</v>
      </c>
      <c r="M10421" s="20">
        <v>7.48</v>
      </c>
      <c r="N10421" s="20">
        <v>10.52</v>
      </c>
      <c r="AE10421">
        <f t="shared" si="162"/>
        <v>2008</v>
      </c>
    </row>
    <row r="10422" spans="1:31" x14ac:dyDescent="0.25">
      <c r="A10422" s="7">
        <v>10419</v>
      </c>
      <c r="B10422" s="8">
        <v>39473</v>
      </c>
      <c r="C10422" t="s">
        <v>3</v>
      </c>
      <c r="D10422" t="s">
        <v>422</v>
      </c>
      <c r="E10422" t="s">
        <v>9</v>
      </c>
      <c r="F10422" t="s">
        <v>890</v>
      </c>
      <c r="G10422" t="s">
        <v>714</v>
      </c>
      <c r="H10422" s="135" t="s">
        <v>1496</v>
      </c>
      <c r="I10422" t="s">
        <v>1454</v>
      </c>
      <c r="J10422" s="20">
        <v>23</v>
      </c>
      <c r="K10422" s="20" t="s">
        <v>3</v>
      </c>
      <c r="L10422" t="s">
        <v>1464</v>
      </c>
      <c r="M10422" s="20">
        <v>7.4399999999999995</v>
      </c>
      <c r="N10422" s="20">
        <v>5.0600000000000005</v>
      </c>
      <c r="AE10422">
        <f t="shared" si="162"/>
        <v>2008</v>
      </c>
    </row>
    <row r="10423" spans="1:31" x14ac:dyDescent="0.25">
      <c r="A10423" s="7">
        <v>10420</v>
      </c>
      <c r="B10423" s="8">
        <v>39474</v>
      </c>
      <c r="C10423" t="s">
        <v>3</v>
      </c>
      <c r="D10423" t="s">
        <v>749</v>
      </c>
      <c r="E10423" t="s">
        <v>9</v>
      </c>
      <c r="F10423" t="s">
        <v>828</v>
      </c>
      <c r="G10423" t="s">
        <v>732</v>
      </c>
      <c r="H10423" s="135" t="s">
        <v>2138</v>
      </c>
      <c r="I10423" t="s">
        <v>1454</v>
      </c>
      <c r="J10423" s="20">
        <v>10</v>
      </c>
      <c r="K10423" s="20" t="s">
        <v>3</v>
      </c>
      <c r="L10423" t="s">
        <v>1464</v>
      </c>
      <c r="M10423" s="20">
        <v>3.8</v>
      </c>
      <c r="N10423" s="20">
        <v>2.2000000000000002</v>
      </c>
      <c r="AE10423">
        <f t="shared" si="162"/>
        <v>2008</v>
      </c>
    </row>
    <row r="10424" spans="1:31" x14ac:dyDescent="0.25">
      <c r="A10424" s="7">
        <v>10421</v>
      </c>
      <c r="B10424" s="8">
        <v>39474</v>
      </c>
      <c r="C10424" t="s">
        <v>3</v>
      </c>
      <c r="D10424" t="s">
        <v>276</v>
      </c>
      <c r="E10424" t="s">
        <v>9</v>
      </c>
      <c r="F10424" t="s">
        <v>772</v>
      </c>
      <c r="G10424" t="s">
        <v>895</v>
      </c>
      <c r="H10424" s="135" t="s">
        <v>2531</v>
      </c>
      <c r="I10424" t="s">
        <v>1454</v>
      </c>
      <c r="J10424" s="20">
        <v>15</v>
      </c>
      <c r="K10424" s="20" t="s">
        <v>9</v>
      </c>
      <c r="L10424" t="s">
        <v>1463</v>
      </c>
      <c r="M10424" s="20">
        <v>3.6</v>
      </c>
      <c r="N10424" s="20">
        <v>4.9000000000000004</v>
      </c>
      <c r="AE10424">
        <f t="shared" si="162"/>
        <v>2008</v>
      </c>
    </row>
    <row r="10425" spans="1:31" x14ac:dyDescent="0.25">
      <c r="A10425" s="7">
        <v>10422</v>
      </c>
      <c r="B10425" s="8">
        <v>39474</v>
      </c>
      <c r="C10425" t="s">
        <v>3</v>
      </c>
      <c r="D10425" t="s">
        <v>667</v>
      </c>
      <c r="E10425" t="s">
        <v>9</v>
      </c>
      <c r="F10425" t="s">
        <v>922</v>
      </c>
      <c r="G10425" t="s">
        <v>14</v>
      </c>
      <c r="H10425" s="135" t="s">
        <v>1489</v>
      </c>
      <c r="I10425" t="s">
        <v>1458</v>
      </c>
      <c r="J10425" s="20">
        <v>12</v>
      </c>
      <c r="K10425" s="20" t="s">
        <v>3</v>
      </c>
      <c r="L10425" t="s">
        <v>1464</v>
      </c>
      <c r="M10425" s="20">
        <v>10</v>
      </c>
      <c r="N10425" s="20">
        <v>30</v>
      </c>
      <c r="AE10425">
        <f t="shared" si="162"/>
        <v>2008</v>
      </c>
    </row>
    <row r="10426" spans="1:31" x14ac:dyDescent="0.25">
      <c r="A10426" s="7">
        <v>10423</v>
      </c>
      <c r="B10426" s="8">
        <v>39474</v>
      </c>
      <c r="C10426" t="s">
        <v>3</v>
      </c>
      <c r="D10426" t="s">
        <v>543</v>
      </c>
      <c r="E10426" t="s">
        <v>9</v>
      </c>
      <c r="F10426" t="s">
        <v>521</v>
      </c>
      <c r="G10426" t="s">
        <v>870</v>
      </c>
      <c r="H10426" s="136" t="s">
        <v>2622</v>
      </c>
      <c r="I10426" t="s">
        <v>1454</v>
      </c>
      <c r="J10426" s="20">
        <v>21</v>
      </c>
      <c r="K10426" s="20" t="s">
        <v>1465</v>
      </c>
      <c r="L10426" t="s">
        <v>1466</v>
      </c>
      <c r="M10426" s="20">
        <v>5.25</v>
      </c>
      <c r="N10426" s="20">
        <v>5.25</v>
      </c>
      <c r="AE10426">
        <f t="shared" si="162"/>
        <v>2008</v>
      </c>
    </row>
    <row r="10427" spans="1:31" x14ac:dyDescent="0.25">
      <c r="A10427" s="7">
        <v>10424</v>
      </c>
      <c r="B10427" s="8">
        <v>39474</v>
      </c>
      <c r="C10427" t="s">
        <v>3</v>
      </c>
      <c r="D10427" t="s">
        <v>123</v>
      </c>
      <c r="E10427" t="s">
        <v>9</v>
      </c>
      <c r="F10427" t="s">
        <v>490</v>
      </c>
      <c r="G10427" t="s">
        <v>895</v>
      </c>
      <c r="H10427" s="135" t="s">
        <v>2540</v>
      </c>
      <c r="I10427" t="s">
        <v>1454</v>
      </c>
      <c r="J10427" s="20">
        <v>31</v>
      </c>
      <c r="K10427" s="20" t="s">
        <v>9</v>
      </c>
      <c r="L10427" t="s">
        <v>1464</v>
      </c>
      <c r="M10427" s="20">
        <v>6.82</v>
      </c>
      <c r="N10427" s="20">
        <v>9.68</v>
      </c>
      <c r="AE10427">
        <f t="shared" si="162"/>
        <v>2008</v>
      </c>
    </row>
    <row r="10428" spans="1:31" x14ac:dyDescent="0.25">
      <c r="A10428" s="7">
        <v>10425</v>
      </c>
      <c r="B10428" s="8">
        <v>39474</v>
      </c>
      <c r="C10428" t="s">
        <v>3</v>
      </c>
      <c r="D10428" t="s">
        <v>543</v>
      </c>
      <c r="E10428" t="s">
        <v>9</v>
      </c>
      <c r="F10428" t="s">
        <v>521</v>
      </c>
      <c r="G10428" t="s">
        <v>895</v>
      </c>
      <c r="H10428" s="135" t="s">
        <v>2623</v>
      </c>
      <c r="I10428" t="s">
        <v>1454</v>
      </c>
      <c r="J10428" s="20">
        <v>11</v>
      </c>
      <c r="K10428" s="20" t="s">
        <v>3</v>
      </c>
      <c r="L10428" t="s">
        <v>1464</v>
      </c>
      <c r="M10428" s="20">
        <v>4.08</v>
      </c>
      <c r="N10428" s="20">
        <v>2.42</v>
      </c>
      <c r="AE10428">
        <f t="shared" si="162"/>
        <v>2008</v>
      </c>
    </row>
    <row r="10429" spans="1:31" x14ac:dyDescent="0.25">
      <c r="A10429" s="7">
        <v>10426</v>
      </c>
      <c r="B10429" s="8">
        <v>39474</v>
      </c>
      <c r="C10429" t="s">
        <v>3</v>
      </c>
      <c r="D10429" t="s">
        <v>543</v>
      </c>
      <c r="E10429" t="s">
        <v>9</v>
      </c>
      <c r="F10429" t="s">
        <v>521</v>
      </c>
      <c r="G10429" t="s">
        <v>377</v>
      </c>
      <c r="H10429" s="9" t="s">
        <v>2624</v>
      </c>
      <c r="I10429" t="s">
        <v>1454</v>
      </c>
      <c r="J10429" s="20">
        <v>55</v>
      </c>
      <c r="K10429" s="20" t="s">
        <v>9</v>
      </c>
      <c r="L10429" t="s">
        <v>1463</v>
      </c>
      <c r="M10429" s="20">
        <v>13.2</v>
      </c>
      <c r="N10429" s="20">
        <v>15.3</v>
      </c>
      <c r="AE10429">
        <f t="shared" si="162"/>
        <v>2008</v>
      </c>
    </row>
    <row r="10430" spans="1:31" x14ac:dyDescent="0.25">
      <c r="A10430" s="7">
        <v>10427</v>
      </c>
      <c r="B10430" s="8">
        <v>39474</v>
      </c>
      <c r="C10430" t="s">
        <v>3</v>
      </c>
      <c r="D10430" t="s">
        <v>786</v>
      </c>
      <c r="E10430" t="s">
        <v>9</v>
      </c>
      <c r="F10430" t="s">
        <v>890</v>
      </c>
      <c r="G10430" t="s">
        <v>732</v>
      </c>
      <c r="H10430" s="135" t="s">
        <v>2186</v>
      </c>
      <c r="I10430" t="s">
        <v>1454</v>
      </c>
      <c r="J10430" s="20">
        <v>55</v>
      </c>
      <c r="K10430" s="20" t="s">
        <v>3</v>
      </c>
      <c r="L10430" t="s">
        <v>1464</v>
      </c>
      <c r="M10430" s="20">
        <v>16.399999999999999</v>
      </c>
      <c r="N10430" s="20">
        <v>12.1</v>
      </c>
      <c r="AE10430">
        <f t="shared" si="162"/>
        <v>2008</v>
      </c>
    </row>
    <row r="10431" spans="1:31" x14ac:dyDescent="0.25">
      <c r="A10431" s="7">
        <v>10428</v>
      </c>
      <c r="B10431" s="8">
        <v>39474</v>
      </c>
      <c r="C10431" t="s">
        <v>3</v>
      </c>
      <c r="D10431" t="s">
        <v>668</v>
      </c>
      <c r="E10431" t="s">
        <v>9</v>
      </c>
      <c r="F10431" t="s">
        <v>702</v>
      </c>
      <c r="G10431" t="s">
        <v>861</v>
      </c>
      <c r="H10431" s="135" t="s">
        <v>1496</v>
      </c>
      <c r="I10431" t="s">
        <v>1454</v>
      </c>
      <c r="J10431" s="20">
        <v>31</v>
      </c>
      <c r="K10431" s="20" t="s">
        <v>9</v>
      </c>
      <c r="L10431" t="s">
        <v>1464</v>
      </c>
      <c r="M10431" s="20">
        <v>6.82</v>
      </c>
      <c r="N10431" s="20">
        <v>9.68</v>
      </c>
      <c r="AE10431">
        <f t="shared" si="162"/>
        <v>2008</v>
      </c>
    </row>
    <row r="10432" spans="1:31" x14ac:dyDescent="0.25">
      <c r="A10432" s="7">
        <v>10429</v>
      </c>
      <c r="B10432" s="8">
        <v>39475</v>
      </c>
      <c r="C10432" t="s">
        <v>3</v>
      </c>
      <c r="D10432" t="s">
        <v>916</v>
      </c>
      <c r="E10432" t="s">
        <v>9</v>
      </c>
      <c r="F10432" t="s">
        <v>588</v>
      </c>
      <c r="G10432" t="s">
        <v>24</v>
      </c>
      <c r="H10432" s="135" t="s">
        <v>1493</v>
      </c>
      <c r="I10432" t="s">
        <v>1455</v>
      </c>
      <c r="J10432" s="20">
        <v>32</v>
      </c>
      <c r="K10432" s="20" t="s">
        <v>9</v>
      </c>
      <c r="L10432" t="s">
        <v>1464</v>
      </c>
      <c r="M10432" s="20">
        <v>3.52</v>
      </c>
      <c r="N10432" s="20">
        <v>4.9800000000000004</v>
      </c>
      <c r="AE10432">
        <f t="shared" si="162"/>
        <v>2008</v>
      </c>
    </row>
    <row r="10433" spans="1:31" x14ac:dyDescent="0.25">
      <c r="A10433" s="7">
        <v>10430</v>
      </c>
      <c r="B10433" s="8">
        <v>39475</v>
      </c>
      <c r="C10433" t="s">
        <v>3</v>
      </c>
      <c r="D10433" t="s">
        <v>921</v>
      </c>
      <c r="E10433" t="s">
        <v>9</v>
      </c>
      <c r="F10433" t="s">
        <v>906</v>
      </c>
      <c r="G10433" t="s">
        <v>24</v>
      </c>
      <c r="H10433" s="135" t="s">
        <v>1639</v>
      </c>
      <c r="I10433" t="s">
        <v>1454</v>
      </c>
      <c r="J10433" s="20">
        <v>10</v>
      </c>
      <c r="K10433" s="20" t="s">
        <v>9</v>
      </c>
      <c r="L10433" t="s">
        <v>1464</v>
      </c>
      <c r="M10433" s="20">
        <v>2.2000000000000002</v>
      </c>
      <c r="N10433" s="20">
        <v>3.8</v>
      </c>
      <c r="AE10433">
        <f t="shared" si="162"/>
        <v>2008</v>
      </c>
    </row>
    <row r="10434" spans="1:31" x14ac:dyDescent="0.25">
      <c r="A10434" s="7">
        <v>10431</v>
      </c>
      <c r="B10434" s="8">
        <v>39475</v>
      </c>
      <c r="C10434" t="s">
        <v>3</v>
      </c>
      <c r="D10434" t="s">
        <v>422</v>
      </c>
      <c r="E10434" t="s">
        <v>9</v>
      </c>
      <c r="F10434" t="s">
        <v>890</v>
      </c>
      <c r="G10434" t="s">
        <v>714</v>
      </c>
      <c r="H10434" s="135" t="s">
        <v>1496</v>
      </c>
      <c r="I10434" t="s">
        <v>1454</v>
      </c>
      <c r="J10434" s="20">
        <v>50</v>
      </c>
      <c r="K10434" s="20" t="s">
        <v>3</v>
      </c>
      <c r="L10434" t="s">
        <v>1464</v>
      </c>
      <c r="M10434" s="20">
        <v>15</v>
      </c>
      <c r="N10434" s="20">
        <v>11</v>
      </c>
      <c r="AE10434">
        <f t="shared" si="162"/>
        <v>2008</v>
      </c>
    </row>
    <row r="10435" spans="1:31" x14ac:dyDescent="0.25">
      <c r="A10435" s="7">
        <v>10432</v>
      </c>
      <c r="B10435" s="8">
        <v>39476</v>
      </c>
      <c r="C10435" t="s">
        <v>3</v>
      </c>
      <c r="D10435" t="s">
        <v>426</v>
      </c>
      <c r="E10435" t="s">
        <v>9</v>
      </c>
      <c r="F10435" t="s">
        <v>765</v>
      </c>
      <c r="G10435" t="s">
        <v>870</v>
      </c>
      <c r="H10435" s="135" t="s">
        <v>2469</v>
      </c>
      <c r="I10435" t="s">
        <v>1454</v>
      </c>
      <c r="J10435" s="20">
        <v>37</v>
      </c>
      <c r="K10435" s="20" t="s">
        <v>3</v>
      </c>
      <c r="L10435" t="s">
        <v>1463</v>
      </c>
      <c r="M10435" s="20">
        <v>10.62</v>
      </c>
      <c r="N10435" s="20">
        <v>8.8800000000000008</v>
      </c>
      <c r="AE10435">
        <f t="shared" si="162"/>
        <v>2008</v>
      </c>
    </row>
    <row r="10436" spans="1:31" x14ac:dyDescent="0.25">
      <c r="A10436" s="7">
        <v>10433</v>
      </c>
      <c r="B10436" s="8">
        <v>39476</v>
      </c>
      <c r="C10436" t="s">
        <v>3</v>
      </c>
      <c r="D10436" t="s">
        <v>873</v>
      </c>
      <c r="E10436" t="s">
        <v>9</v>
      </c>
      <c r="F10436" t="s">
        <v>869</v>
      </c>
      <c r="G10436" t="s">
        <v>870</v>
      </c>
      <c r="H10436" s="135" t="s">
        <v>1496</v>
      </c>
      <c r="I10436" t="s">
        <v>1454</v>
      </c>
      <c r="J10436" s="20">
        <v>22</v>
      </c>
      <c r="K10436" s="20" t="s">
        <v>9</v>
      </c>
      <c r="L10436" t="s">
        <v>1464</v>
      </c>
      <c r="M10436" s="20">
        <v>4.84</v>
      </c>
      <c r="N10436" s="20">
        <v>7.16</v>
      </c>
      <c r="AE10436">
        <f t="shared" ref="AE10436:AE10499" si="163">YEAR(B10436)</f>
        <v>2008</v>
      </c>
    </row>
    <row r="10437" spans="1:31" x14ac:dyDescent="0.25">
      <c r="A10437" s="7">
        <v>10434</v>
      </c>
      <c r="B10437" s="8">
        <v>39477</v>
      </c>
      <c r="C10437" t="s">
        <v>3</v>
      </c>
      <c r="D10437" t="s">
        <v>8</v>
      </c>
      <c r="E10437" t="s">
        <v>9</v>
      </c>
      <c r="F10437" t="s">
        <v>641</v>
      </c>
      <c r="G10437" t="s">
        <v>714</v>
      </c>
      <c r="H10437" s="135" t="s">
        <v>2060</v>
      </c>
      <c r="I10437" t="s">
        <v>1454</v>
      </c>
      <c r="J10437" s="20">
        <v>49</v>
      </c>
      <c r="K10437" s="20" t="s">
        <v>9</v>
      </c>
      <c r="L10437" t="s">
        <v>1464</v>
      </c>
      <c r="M10437" s="20">
        <v>10.78</v>
      </c>
      <c r="N10437" s="20">
        <v>14.72</v>
      </c>
      <c r="AE10437">
        <f t="shared" si="163"/>
        <v>2008</v>
      </c>
    </row>
    <row r="10438" spans="1:31" x14ac:dyDescent="0.25">
      <c r="A10438" s="7">
        <v>10435</v>
      </c>
      <c r="B10438" s="8">
        <v>39477</v>
      </c>
      <c r="C10438" t="s">
        <v>3</v>
      </c>
      <c r="D10438" t="s">
        <v>910</v>
      </c>
      <c r="E10438" t="s">
        <v>9</v>
      </c>
      <c r="F10438" t="s">
        <v>869</v>
      </c>
      <c r="G10438" t="s">
        <v>870</v>
      </c>
      <c r="H10438" s="135" t="s">
        <v>1496</v>
      </c>
      <c r="I10438" t="s">
        <v>1454</v>
      </c>
      <c r="J10438" s="20">
        <v>17</v>
      </c>
      <c r="K10438" s="20" t="s">
        <v>1465</v>
      </c>
      <c r="L10438" t="s">
        <v>1466</v>
      </c>
      <c r="M10438" s="20">
        <v>4.25</v>
      </c>
      <c r="N10438" s="20">
        <v>4.25</v>
      </c>
      <c r="AE10438">
        <f t="shared" si="163"/>
        <v>2008</v>
      </c>
    </row>
    <row r="10439" spans="1:31" x14ac:dyDescent="0.25">
      <c r="A10439" s="7">
        <v>10436</v>
      </c>
      <c r="B10439" s="8">
        <v>39478</v>
      </c>
      <c r="C10439" t="s">
        <v>3</v>
      </c>
      <c r="D10439" t="s">
        <v>440</v>
      </c>
      <c r="E10439" t="s">
        <v>9</v>
      </c>
      <c r="F10439" t="s">
        <v>828</v>
      </c>
      <c r="G10439" t="s">
        <v>569</v>
      </c>
      <c r="H10439" s="135" t="s">
        <v>1496</v>
      </c>
      <c r="I10439" t="s">
        <v>1454</v>
      </c>
      <c r="J10439" s="20">
        <v>25</v>
      </c>
      <c r="K10439" s="20" t="s">
        <v>3</v>
      </c>
      <c r="L10439" t="s">
        <v>1464</v>
      </c>
      <c r="M10439" s="20">
        <v>8</v>
      </c>
      <c r="N10439" s="20">
        <v>5.5</v>
      </c>
      <c r="AE10439">
        <f t="shared" si="163"/>
        <v>2008</v>
      </c>
    </row>
    <row r="10440" spans="1:31" x14ac:dyDescent="0.25">
      <c r="A10440" s="7">
        <v>10437</v>
      </c>
      <c r="B10440" s="8">
        <v>39478</v>
      </c>
      <c r="C10440" t="s">
        <v>3</v>
      </c>
      <c r="D10440" t="s">
        <v>920</v>
      </c>
      <c r="E10440" t="s">
        <v>9</v>
      </c>
      <c r="F10440" t="s">
        <v>884</v>
      </c>
      <c r="G10440" t="s">
        <v>65</v>
      </c>
      <c r="H10440" s="135" t="s">
        <v>1511</v>
      </c>
      <c r="I10440" t="s">
        <v>1454</v>
      </c>
      <c r="J10440" s="20">
        <v>18</v>
      </c>
      <c r="K10440" s="20" t="s">
        <v>9</v>
      </c>
      <c r="L10440" t="s">
        <v>1464</v>
      </c>
      <c r="M10440" s="20">
        <v>3.96</v>
      </c>
      <c r="N10440" s="20">
        <v>6.04</v>
      </c>
      <c r="AE10440">
        <f t="shared" si="163"/>
        <v>2008</v>
      </c>
    </row>
    <row r="10441" spans="1:31" x14ac:dyDescent="0.25">
      <c r="A10441" s="7">
        <v>10438</v>
      </c>
      <c r="B10441" s="8">
        <v>39478</v>
      </c>
      <c r="C10441" t="s">
        <v>3</v>
      </c>
      <c r="D10441" t="s">
        <v>920</v>
      </c>
      <c r="E10441" t="s">
        <v>9</v>
      </c>
      <c r="F10441" t="s">
        <v>908</v>
      </c>
      <c r="G10441" t="s">
        <v>65</v>
      </c>
      <c r="H10441" s="135" t="s">
        <v>1511</v>
      </c>
      <c r="I10441" t="s">
        <v>1454</v>
      </c>
      <c r="J10441" s="20">
        <v>18</v>
      </c>
      <c r="K10441" s="20" t="s">
        <v>9</v>
      </c>
      <c r="L10441" t="s">
        <v>1464</v>
      </c>
      <c r="M10441" s="20">
        <v>3.96</v>
      </c>
      <c r="N10441" s="20">
        <v>6.04</v>
      </c>
      <c r="AE10441">
        <f t="shared" si="163"/>
        <v>2008</v>
      </c>
    </row>
    <row r="10442" spans="1:31" x14ac:dyDescent="0.25">
      <c r="A10442" s="7">
        <v>10439</v>
      </c>
      <c r="B10442" s="8">
        <v>39478</v>
      </c>
      <c r="C10442" t="s">
        <v>3</v>
      </c>
      <c r="D10442" t="s">
        <v>787</v>
      </c>
      <c r="E10442" t="s">
        <v>9</v>
      </c>
      <c r="F10442" t="s">
        <v>900</v>
      </c>
      <c r="G10442" t="s">
        <v>870</v>
      </c>
      <c r="H10442" s="135" t="s">
        <v>2546</v>
      </c>
      <c r="I10442" t="s">
        <v>1454</v>
      </c>
      <c r="J10442" s="20">
        <v>12</v>
      </c>
      <c r="K10442" s="20" t="s">
        <v>9</v>
      </c>
      <c r="L10442" t="s">
        <v>1464</v>
      </c>
      <c r="M10442" s="20">
        <v>2.64</v>
      </c>
      <c r="N10442" s="20">
        <v>4.3599999999999994</v>
      </c>
      <c r="AE10442">
        <f t="shared" si="163"/>
        <v>2008</v>
      </c>
    </row>
    <row r="10443" spans="1:31" x14ac:dyDescent="0.25">
      <c r="A10443" s="7">
        <v>10440</v>
      </c>
      <c r="B10443" s="8">
        <v>39479</v>
      </c>
      <c r="C10443" t="s">
        <v>3</v>
      </c>
      <c r="D10443" t="s">
        <v>916</v>
      </c>
      <c r="E10443" t="s">
        <v>9</v>
      </c>
      <c r="F10443" t="s">
        <v>906</v>
      </c>
      <c r="G10443" t="s">
        <v>24</v>
      </c>
      <c r="H10443" s="135" t="s">
        <v>1546</v>
      </c>
      <c r="I10443" t="s">
        <v>1454</v>
      </c>
      <c r="J10443" s="20">
        <v>6</v>
      </c>
      <c r="K10443" s="20" t="s">
        <v>9</v>
      </c>
      <c r="L10443" t="s">
        <v>1464</v>
      </c>
      <c r="M10443" s="20">
        <v>1.32</v>
      </c>
      <c r="N10443" s="20">
        <v>2.6799999999999997</v>
      </c>
      <c r="AE10443">
        <f t="shared" si="163"/>
        <v>2008</v>
      </c>
    </row>
    <row r="10444" spans="1:31" x14ac:dyDescent="0.25">
      <c r="A10444" s="7">
        <v>10441</v>
      </c>
      <c r="B10444" s="8">
        <v>39479</v>
      </c>
      <c r="C10444" t="s">
        <v>3</v>
      </c>
      <c r="D10444" t="s">
        <v>920</v>
      </c>
      <c r="E10444" t="s">
        <v>9</v>
      </c>
      <c r="F10444" t="s">
        <v>901</v>
      </c>
      <c r="G10444" t="s">
        <v>65</v>
      </c>
      <c r="H10444" s="135" t="s">
        <v>1511</v>
      </c>
      <c r="I10444" t="s">
        <v>1454</v>
      </c>
      <c r="J10444" s="20">
        <v>18</v>
      </c>
      <c r="K10444" s="20" t="s">
        <v>3</v>
      </c>
      <c r="L10444" t="s">
        <v>1464</v>
      </c>
      <c r="M10444" s="20">
        <v>6.04</v>
      </c>
      <c r="N10444" s="20">
        <v>3.96</v>
      </c>
      <c r="AE10444">
        <f t="shared" si="163"/>
        <v>2008</v>
      </c>
    </row>
    <row r="10445" spans="1:31" x14ac:dyDescent="0.25">
      <c r="A10445" s="7">
        <v>10442</v>
      </c>
      <c r="B10445" s="8">
        <v>39479</v>
      </c>
      <c r="C10445" t="s">
        <v>3</v>
      </c>
      <c r="D10445" t="s">
        <v>440</v>
      </c>
      <c r="E10445" t="s">
        <v>9</v>
      </c>
      <c r="F10445" t="s">
        <v>767</v>
      </c>
      <c r="G10445" t="s">
        <v>732</v>
      </c>
      <c r="H10445" s="135" t="s">
        <v>1496</v>
      </c>
      <c r="I10445" t="s">
        <v>1454</v>
      </c>
      <c r="J10445" s="20">
        <v>20</v>
      </c>
      <c r="K10445" s="20" t="s">
        <v>3</v>
      </c>
      <c r="L10445" t="s">
        <v>1463</v>
      </c>
      <c r="M10445" s="20">
        <v>6.2</v>
      </c>
      <c r="N10445" s="20">
        <v>4.8</v>
      </c>
      <c r="AE10445">
        <f t="shared" si="163"/>
        <v>2008</v>
      </c>
    </row>
    <row r="10446" spans="1:31" x14ac:dyDescent="0.25">
      <c r="A10446" s="7">
        <v>10443</v>
      </c>
      <c r="B10446" s="8">
        <v>39479</v>
      </c>
      <c r="C10446" t="s">
        <v>3</v>
      </c>
      <c r="D10446" t="s">
        <v>787</v>
      </c>
      <c r="E10446" t="s">
        <v>9</v>
      </c>
      <c r="F10446" t="s">
        <v>319</v>
      </c>
      <c r="G10446" t="s">
        <v>861</v>
      </c>
      <c r="H10446" s="135" t="s">
        <v>1496</v>
      </c>
      <c r="I10446" t="s">
        <v>1454</v>
      </c>
      <c r="J10446" s="20">
        <v>43</v>
      </c>
      <c r="K10446" s="20" t="s">
        <v>9</v>
      </c>
      <c r="L10446" t="s">
        <v>1464</v>
      </c>
      <c r="M10446" s="20">
        <v>9.4600000000000009</v>
      </c>
      <c r="N10446" s="20">
        <v>13.04</v>
      </c>
      <c r="AE10446">
        <f t="shared" si="163"/>
        <v>2008</v>
      </c>
    </row>
    <row r="10447" spans="1:31" x14ac:dyDescent="0.25">
      <c r="A10447" s="7">
        <v>10444</v>
      </c>
      <c r="B10447" s="8">
        <v>39480</v>
      </c>
      <c r="C10447" t="s">
        <v>3</v>
      </c>
      <c r="D10447" t="s">
        <v>459</v>
      </c>
      <c r="E10447" t="s">
        <v>9</v>
      </c>
      <c r="F10447" t="s">
        <v>126</v>
      </c>
      <c r="G10447" t="s">
        <v>732</v>
      </c>
      <c r="H10447" s="135" t="s">
        <v>2302</v>
      </c>
      <c r="I10447" t="s">
        <v>1454</v>
      </c>
      <c r="J10447" s="20">
        <v>15</v>
      </c>
      <c r="K10447" s="20" t="s">
        <v>3</v>
      </c>
      <c r="L10447" t="s">
        <v>1464</v>
      </c>
      <c r="M10447" s="20">
        <v>5.2</v>
      </c>
      <c r="N10447" s="20">
        <v>3.3</v>
      </c>
      <c r="AE10447">
        <f t="shared" si="163"/>
        <v>2008</v>
      </c>
    </row>
    <row r="10448" spans="1:31" x14ac:dyDescent="0.25">
      <c r="A10448" s="7">
        <v>10445</v>
      </c>
      <c r="B10448" s="8">
        <v>39480</v>
      </c>
      <c r="C10448" t="s">
        <v>3</v>
      </c>
      <c r="D10448" t="s">
        <v>786</v>
      </c>
      <c r="E10448" t="s">
        <v>9</v>
      </c>
      <c r="F10448" t="s">
        <v>908</v>
      </c>
      <c r="G10448" t="s">
        <v>732</v>
      </c>
      <c r="H10448" s="136" t="s">
        <v>2625</v>
      </c>
      <c r="I10448" t="s">
        <v>1454</v>
      </c>
      <c r="J10448" s="20">
        <v>15</v>
      </c>
      <c r="K10448" s="20" t="s">
        <v>3</v>
      </c>
      <c r="L10448" t="s">
        <v>1463</v>
      </c>
      <c r="M10448" s="20">
        <v>4.9000000000000004</v>
      </c>
      <c r="N10448" s="20">
        <v>3.6</v>
      </c>
      <c r="AE10448">
        <f t="shared" si="163"/>
        <v>2008</v>
      </c>
    </row>
    <row r="10449" spans="1:31" x14ac:dyDescent="0.25">
      <c r="A10449" s="7">
        <v>10446</v>
      </c>
      <c r="B10449" s="8">
        <v>39481</v>
      </c>
      <c r="C10449" t="s">
        <v>3</v>
      </c>
      <c r="D10449" t="s">
        <v>543</v>
      </c>
      <c r="E10449" t="s">
        <v>9</v>
      </c>
      <c r="F10449" t="s">
        <v>427</v>
      </c>
      <c r="G10449" t="s">
        <v>569</v>
      </c>
      <c r="H10449" s="135" t="s">
        <v>1907</v>
      </c>
      <c r="I10449" t="s">
        <v>1454</v>
      </c>
      <c r="J10449" s="20">
        <v>19</v>
      </c>
      <c r="K10449" s="20" t="s">
        <v>9</v>
      </c>
      <c r="L10449" t="s">
        <v>1464</v>
      </c>
      <c r="M10449" s="20">
        <v>4.18</v>
      </c>
      <c r="N10449" s="20">
        <v>6.32</v>
      </c>
      <c r="AE10449">
        <f t="shared" si="163"/>
        <v>2008</v>
      </c>
    </row>
    <row r="10450" spans="1:31" x14ac:dyDescent="0.25">
      <c r="A10450" s="7">
        <v>10447</v>
      </c>
      <c r="B10450" s="8">
        <v>39481</v>
      </c>
      <c r="C10450" t="s">
        <v>3</v>
      </c>
      <c r="D10450" t="s">
        <v>808</v>
      </c>
      <c r="E10450" t="s">
        <v>9</v>
      </c>
      <c r="F10450" t="s">
        <v>899</v>
      </c>
      <c r="G10450" t="s">
        <v>714</v>
      </c>
      <c r="H10450" s="135" t="s">
        <v>2100</v>
      </c>
      <c r="I10450" t="s">
        <v>1454</v>
      </c>
      <c r="J10450" s="20">
        <v>39</v>
      </c>
      <c r="K10450" s="20" t="s">
        <v>9</v>
      </c>
      <c r="L10450" t="s">
        <v>1464</v>
      </c>
      <c r="M10450" s="20">
        <v>8.58</v>
      </c>
      <c r="N10450" s="20">
        <v>11.92</v>
      </c>
      <c r="AE10450">
        <f t="shared" si="163"/>
        <v>2008</v>
      </c>
    </row>
    <row r="10451" spans="1:31" x14ac:dyDescent="0.25">
      <c r="A10451" s="7">
        <v>10448</v>
      </c>
      <c r="B10451" s="8">
        <v>39481</v>
      </c>
      <c r="C10451" t="s">
        <v>3</v>
      </c>
      <c r="D10451" t="s">
        <v>302</v>
      </c>
      <c r="E10451" t="s">
        <v>9</v>
      </c>
      <c r="F10451" t="s">
        <v>869</v>
      </c>
      <c r="G10451" t="s">
        <v>377</v>
      </c>
      <c r="H10451" s="135" t="s">
        <v>1496</v>
      </c>
      <c r="I10451" t="s">
        <v>1454</v>
      </c>
      <c r="J10451" s="20">
        <v>74</v>
      </c>
      <c r="K10451" s="20" t="s">
        <v>9</v>
      </c>
      <c r="L10451" t="s">
        <v>1463</v>
      </c>
      <c r="M10451" s="20">
        <v>17.760000000000002</v>
      </c>
      <c r="N10451" s="20">
        <v>20.239999999999998</v>
      </c>
      <c r="AE10451">
        <f t="shared" si="163"/>
        <v>2008</v>
      </c>
    </row>
    <row r="10452" spans="1:31" x14ac:dyDescent="0.25">
      <c r="A10452" s="7">
        <v>10449</v>
      </c>
      <c r="B10452" s="8">
        <v>39481</v>
      </c>
      <c r="C10452" t="s">
        <v>3</v>
      </c>
      <c r="D10452" t="s">
        <v>453</v>
      </c>
      <c r="E10452" t="s">
        <v>9</v>
      </c>
      <c r="F10452" t="s">
        <v>678</v>
      </c>
      <c r="G10452" t="s">
        <v>648</v>
      </c>
      <c r="H10452" s="135" t="s">
        <v>1795</v>
      </c>
      <c r="I10452" t="s">
        <v>1455</v>
      </c>
      <c r="J10452" s="20">
        <v>13</v>
      </c>
      <c r="K10452" s="20" t="s">
        <v>1465</v>
      </c>
      <c r="L10452" t="s">
        <v>1466</v>
      </c>
      <c r="M10452" s="20">
        <v>1.625</v>
      </c>
      <c r="N10452" s="20">
        <v>1.625</v>
      </c>
      <c r="AE10452">
        <f t="shared" si="163"/>
        <v>2008</v>
      </c>
    </row>
    <row r="10453" spans="1:31" x14ac:dyDescent="0.25">
      <c r="A10453" s="7">
        <v>10450</v>
      </c>
      <c r="B10453" s="8">
        <v>39481</v>
      </c>
      <c r="C10453" t="s">
        <v>3</v>
      </c>
      <c r="D10453" t="s">
        <v>733</v>
      </c>
      <c r="E10453" t="s">
        <v>9</v>
      </c>
      <c r="F10453" t="s">
        <v>787</v>
      </c>
      <c r="G10453" t="s">
        <v>895</v>
      </c>
      <c r="H10453" s="135" t="s">
        <v>2599</v>
      </c>
      <c r="I10453" t="s">
        <v>1454</v>
      </c>
      <c r="J10453" s="20">
        <v>26</v>
      </c>
      <c r="K10453" s="20" t="s">
        <v>9</v>
      </c>
      <c r="L10453" t="s">
        <v>1464</v>
      </c>
      <c r="M10453" s="20">
        <v>5.72</v>
      </c>
      <c r="N10453" s="20">
        <v>8.2800000000000011</v>
      </c>
      <c r="AE10453">
        <f t="shared" si="163"/>
        <v>2008</v>
      </c>
    </row>
    <row r="10454" spans="1:31" x14ac:dyDescent="0.25">
      <c r="A10454" s="7">
        <v>10451</v>
      </c>
      <c r="B10454" s="8">
        <v>39481</v>
      </c>
      <c r="C10454" t="s">
        <v>3</v>
      </c>
      <c r="D10454" t="s">
        <v>543</v>
      </c>
      <c r="E10454" t="s">
        <v>9</v>
      </c>
      <c r="F10454" t="s">
        <v>427</v>
      </c>
      <c r="G10454" t="s">
        <v>895</v>
      </c>
      <c r="H10454" s="135" t="s">
        <v>2542</v>
      </c>
      <c r="I10454" t="s">
        <v>1454</v>
      </c>
      <c r="J10454" s="20">
        <v>15</v>
      </c>
      <c r="K10454" s="20" t="s">
        <v>1465</v>
      </c>
      <c r="L10454" t="s">
        <v>1466</v>
      </c>
      <c r="M10454" s="20">
        <v>3.75</v>
      </c>
      <c r="N10454" s="20">
        <v>3.75</v>
      </c>
      <c r="AE10454">
        <f t="shared" si="163"/>
        <v>2008</v>
      </c>
    </row>
    <row r="10455" spans="1:31" x14ac:dyDescent="0.25">
      <c r="A10455" s="7">
        <v>10452</v>
      </c>
      <c r="B10455" s="8">
        <v>39481</v>
      </c>
      <c r="C10455" t="s">
        <v>3</v>
      </c>
      <c r="D10455" t="s">
        <v>916</v>
      </c>
      <c r="E10455" t="s">
        <v>9</v>
      </c>
      <c r="F10455" t="s">
        <v>899</v>
      </c>
      <c r="G10455" t="s">
        <v>895</v>
      </c>
      <c r="H10455" s="135" t="s">
        <v>1496</v>
      </c>
      <c r="I10455" t="s">
        <v>1454</v>
      </c>
      <c r="J10455" s="20">
        <v>15</v>
      </c>
      <c r="K10455" s="20" t="s">
        <v>9</v>
      </c>
      <c r="L10455" t="s">
        <v>1464</v>
      </c>
      <c r="M10455" s="20">
        <v>3.3</v>
      </c>
      <c r="N10455" s="20">
        <v>5.2</v>
      </c>
      <c r="AE10455">
        <f t="shared" si="163"/>
        <v>2008</v>
      </c>
    </row>
    <row r="10456" spans="1:31" x14ac:dyDescent="0.25">
      <c r="A10456" s="7">
        <v>10453</v>
      </c>
      <c r="B10456" s="8">
        <v>39481</v>
      </c>
      <c r="C10456" t="s">
        <v>3</v>
      </c>
      <c r="D10456" t="s">
        <v>916</v>
      </c>
      <c r="E10456" t="s">
        <v>9</v>
      </c>
      <c r="F10456" t="s">
        <v>899</v>
      </c>
      <c r="G10456" t="s">
        <v>895</v>
      </c>
      <c r="H10456" s="135" t="s">
        <v>1496</v>
      </c>
      <c r="I10456" t="s">
        <v>1454</v>
      </c>
      <c r="J10456" s="20">
        <v>21</v>
      </c>
      <c r="K10456" s="20" t="s">
        <v>9</v>
      </c>
      <c r="L10456" t="s">
        <v>1464</v>
      </c>
      <c r="M10456" s="20">
        <v>4.62</v>
      </c>
      <c r="N10456" s="20">
        <v>6.88</v>
      </c>
      <c r="AE10456">
        <f t="shared" si="163"/>
        <v>2008</v>
      </c>
    </row>
    <row r="10457" spans="1:31" x14ac:dyDescent="0.25">
      <c r="A10457" s="7">
        <v>10454</v>
      </c>
      <c r="B10457" s="8">
        <v>39481</v>
      </c>
      <c r="C10457" t="s">
        <v>3</v>
      </c>
      <c r="D10457" t="s">
        <v>411</v>
      </c>
      <c r="E10457" t="s">
        <v>9</v>
      </c>
      <c r="F10457" t="s">
        <v>667</v>
      </c>
      <c r="G10457" t="s">
        <v>377</v>
      </c>
      <c r="H10457" s="135" t="s">
        <v>1496</v>
      </c>
      <c r="I10457" t="s">
        <v>1454</v>
      </c>
      <c r="J10457" s="20">
        <v>26</v>
      </c>
      <c r="K10457" s="20" t="s">
        <v>3</v>
      </c>
      <c r="L10457" t="s">
        <v>1463</v>
      </c>
      <c r="M10457" s="20">
        <v>7.76</v>
      </c>
      <c r="N10457" s="20">
        <v>6.24</v>
      </c>
      <c r="AE10457">
        <f t="shared" si="163"/>
        <v>2008</v>
      </c>
    </row>
    <row r="10458" spans="1:31" x14ac:dyDescent="0.25">
      <c r="A10458" s="7">
        <v>10455</v>
      </c>
      <c r="B10458" s="8">
        <v>39481</v>
      </c>
      <c r="C10458" t="s">
        <v>3</v>
      </c>
      <c r="D10458" t="s">
        <v>916</v>
      </c>
      <c r="E10458" t="s">
        <v>9</v>
      </c>
      <c r="F10458" t="s">
        <v>453</v>
      </c>
      <c r="G10458" t="s">
        <v>648</v>
      </c>
      <c r="H10458" s="136" t="s">
        <v>1496</v>
      </c>
      <c r="I10458" t="s">
        <v>1455</v>
      </c>
      <c r="J10458" s="20">
        <v>16</v>
      </c>
      <c r="K10458" s="20" t="s">
        <v>1465</v>
      </c>
      <c r="L10458" t="s">
        <v>1466</v>
      </c>
      <c r="M10458" s="20">
        <v>2</v>
      </c>
      <c r="N10458" s="20">
        <v>2</v>
      </c>
      <c r="AE10458">
        <f t="shared" si="163"/>
        <v>2008</v>
      </c>
    </row>
    <row r="10459" spans="1:31" x14ac:dyDescent="0.25">
      <c r="A10459" s="7">
        <v>10456</v>
      </c>
      <c r="B10459" s="8">
        <v>39481</v>
      </c>
      <c r="C10459" t="s">
        <v>3</v>
      </c>
      <c r="D10459" t="s">
        <v>440</v>
      </c>
      <c r="E10459" t="s">
        <v>9</v>
      </c>
      <c r="F10459" t="s">
        <v>767</v>
      </c>
      <c r="G10459" t="s">
        <v>732</v>
      </c>
      <c r="H10459" s="135" t="s">
        <v>1496</v>
      </c>
      <c r="I10459" t="s">
        <v>1454</v>
      </c>
      <c r="J10459" s="20">
        <v>26</v>
      </c>
      <c r="K10459" s="20" t="s">
        <v>1465</v>
      </c>
      <c r="L10459" t="s">
        <v>1466</v>
      </c>
      <c r="M10459" s="20">
        <v>6.5</v>
      </c>
      <c r="N10459" s="20">
        <v>6.5</v>
      </c>
      <c r="AE10459">
        <f t="shared" si="163"/>
        <v>2008</v>
      </c>
    </row>
    <row r="10460" spans="1:31" x14ac:dyDescent="0.25">
      <c r="A10460" s="7">
        <v>10457</v>
      </c>
      <c r="B10460" s="8">
        <v>39481</v>
      </c>
      <c r="C10460" t="s">
        <v>3</v>
      </c>
      <c r="D10460" t="s">
        <v>276</v>
      </c>
      <c r="E10460" t="s">
        <v>9</v>
      </c>
      <c r="F10460" t="s">
        <v>899</v>
      </c>
      <c r="G10460" t="s">
        <v>732</v>
      </c>
      <c r="H10460" s="135" t="s">
        <v>1496</v>
      </c>
      <c r="I10460" t="s">
        <v>1454</v>
      </c>
      <c r="J10460" s="20">
        <v>56</v>
      </c>
      <c r="K10460" s="20" t="s">
        <v>3</v>
      </c>
      <c r="L10460" t="s">
        <v>1463</v>
      </c>
      <c r="M10460" s="20">
        <v>15.56</v>
      </c>
      <c r="N10460" s="20">
        <v>13.44</v>
      </c>
      <c r="AE10460">
        <f t="shared" si="163"/>
        <v>2008</v>
      </c>
    </row>
    <row r="10461" spans="1:31" x14ac:dyDescent="0.25">
      <c r="A10461" s="7">
        <v>10458</v>
      </c>
      <c r="B10461" s="8">
        <v>39481</v>
      </c>
      <c r="C10461" t="s">
        <v>3</v>
      </c>
      <c r="D10461" t="s">
        <v>787</v>
      </c>
      <c r="E10461" t="s">
        <v>9</v>
      </c>
      <c r="F10461" t="s">
        <v>899</v>
      </c>
      <c r="G10461" t="s">
        <v>732</v>
      </c>
      <c r="H10461" s="135" t="s">
        <v>1496</v>
      </c>
      <c r="I10461" t="s">
        <v>1454</v>
      </c>
      <c r="J10461" s="20">
        <v>10</v>
      </c>
      <c r="K10461" s="20" t="s">
        <v>9</v>
      </c>
      <c r="L10461" t="s">
        <v>1464</v>
      </c>
      <c r="M10461" s="20">
        <v>2.2000000000000002</v>
      </c>
      <c r="N10461" s="20">
        <v>3.8</v>
      </c>
      <c r="AE10461">
        <f t="shared" si="163"/>
        <v>2008</v>
      </c>
    </row>
    <row r="10462" spans="1:31" x14ac:dyDescent="0.25">
      <c r="A10462" s="7">
        <v>10459</v>
      </c>
      <c r="B10462" s="8">
        <v>39482</v>
      </c>
      <c r="C10462" t="s">
        <v>3</v>
      </c>
      <c r="D10462" t="s">
        <v>543</v>
      </c>
      <c r="E10462" t="s">
        <v>9</v>
      </c>
      <c r="F10462" t="s">
        <v>687</v>
      </c>
      <c r="G10462" t="s">
        <v>714</v>
      </c>
      <c r="H10462" s="135" t="s">
        <v>2218</v>
      </c>
      <c r="I10462" t="s">
        <v>1454</v>
      </c>
      <c r="J10462" s="20">
        <v>40</v>
      </c>
      <c r="K10462" s="20" t="s">
        <v>9</v>
      </c>
      <c r="L10462" t="s">
        <v>1464</v>
      </c>
      <c r="M10462" s="20">
        <v>8.8000000000000007</v>
      </c>
      <c r="N10462" s="20">
        <v>12.2</v>
      </c>
      <c r="AE10462">
        <f t="shared" si="163"/>
        <v>2008</v>
      </c>
    </row>
    <row r="10463" spans="1:31" x14ac:dyDescent="0.25">
      <c r="A10463" s="7">
        <v>10460</v>
      </c>
      <c r="B10463" s="8">
        <v>39482</v>
      </c>
      <c r="C10463" t="s">
        <v>3</v>
      </c>
      <c r="D10463" t="s">
        <v>123</v>
      </c>
      <c r="E10463" t="s">
        <v>9</v>
      </c>
      <c r="F10463" t="s">
        <v>124</v>
      </c>
      <c r="G10463" t="s">
        <v>732</v>
      </c>
      <c r="H10463" s="135" t="s">
        <v>2343</v>
      </c>
      <c r="I10463" t="s">
        <v>1454</v>
      </c>
      <c r="J10463" s="20">
        <v>86</v>
      </c>
      <c r="K10463" s="20" t="s">
        <v>9</v>
      </c>
      <c r="L10463" t="s">
        <v>1463</v>
      </c>
      <c r="M10463" s="20">
        <v>20.64</v>
      </c>
      <c r="N10463" s="20">
        <v>23.36</v>
      </c>
      <c r="AE10463">
        <f t="shared" si="163"/>
        <v>2008</v>
      </c>
    </row>
    <row r="10464" spans="1:31" x14ac:dyDescent="0.25">
      <c r="A10464" s="7">
        <v>10461</v>
      </c>
      <c r="B10464" s="8">
        <v>39482</v>
      </c>
      <c r="C10464" t="s">
        <v>3</v>
      </c>
      <c r="D10464" t="s">
        <v>814</v>
      </c>
      <c r="E10464" t="s">
        <v>9</v>
      </c>
      <c r="F10464" t="s">
        <v>667</v>
      </c>
      <c r="G10464" t="s">
        <v>732</v>
      </c>
      <c r="H10464" s="135" t="s">
        <v>2626</v>
      </c>
      <c r="I10464" t="s">
        <v>1454</v>
      </c>
      <c r="J10464" s="20">
        <v>86</v>
      </c>
      <c r="K10464" s="20" t="s">
        <v>9</v>
      </c>
      <c r="L10464" t="s">
        <v>1463</v>
      </c>
      <c r="M10464" s="20">
        <v>20.64</v>
      </c>
      <c r="N10464" s="20">
        <v>23.36</v>
      </c>
      <c r="AE10464">
        <f t="shared" si="163"/>
        <v>2008</v>
      </c>
    </row>
    <row r="10465" spans="1:31" x14ac:dyDescent="0.25">
      <c r="A10465" s="7">
        <v>10462</v>
      </c>
      <c r="B10465" s="8">
        <v>39483</v>
      </c>
      <c r="C10465" t="s">
        <v>3</v>
      </c>
      <c r="D10465" t="s">
        <v>886</v>
      </c>
      <c r="E10465" t="s">
        <v>9</v>
      </c>
      <c r="F10465" t="s">
        <v>656</v>
      </c>
      <c r="G10465" t="s">
        <v>648</v>
      </c>
      <c r="H10465" s="135" t="s">
        <v>1795</v>
      </c>
      <c r="I10465" t="s">
        <v>1455</v>
      </c>
      <c r="J10465" s="20">
        <v>31</v>
      </c>
      <c r="K10465" s="20" t="s">
        <v>9</v>
      </c>
      <c r="L10465" t="s">
        <v>1463</v>
      </c>
      <c r="M10465" s="20">
        <v>3.72</v>
      </c>
      <c r="N10465" s="20">
        <v>4.53</v>
      </c>
      <c r="AE10465">
        <f t="shared" si="163"/>
        <v>2008</v>
      </c>
    </row>
    <row r="10466" spans="1:31" x14ac:dyDescent="0.25">
      <c r="A10466" s="7">
        <v>10463</v>
      </c>
      <c r="B10466" s="8">
        <v>39483</v>
      </c>
      <c r="C10466" t="s">
        <v>3</v>
      </c>
      <c r="D10466" t="s">
        <v>656</v>
      </c>
      <c r="E10466" t="s">
        <v>9</v>
      </c>
      <c r="F10466" t="s">
        <v>450</v>
      </c>
      <c r="G10466" t="s">
        <v>648</v>
      </c>
      <c r="H10466" s="9" t="s">
        <v>1797</v>
      </c>
      <c r="I10466" t="s">
        <v>1456</v>
      </c>
      <c r="J10466" s="20">
        <v>32</v>
      </c>
      <c r="K10466" s="20" t="s">
        <v>9</v>
      </c>
      <c r="L10466" t="s">
        <v>1464</v>
      </c>
      <c r="M10466" s="20">
        <v>7.04</v>
      </c>
      <c r="N10466" s="20">
        <v>9.9600000000000009</v>
      </c>
      <c r="O10466" t="s">
        <v>9</v>
      </c>
      <c r="P10466" s="13" t="s">
        <v>122</v>
      </c>
      <c r="Q10466" t="s">
        <v>3</v>
      </c>
      <c r="R10466" t="s">
        <v>886</v>
      </c>
      <c r="S10466" t="s">
        <v>1465</v>
      </c>
      <c r="U10466" t="s">
        <v>1465</v>
      </c>
      <c r="W10466" t="s">
        <v>1465</v>
      </c>
      <c r="Y10466" t="s">
        <v>1465</v>
      </c>
      <c r="AA10466" t="s">
        <v>1465</v>
      </c>
      <c r="AC10466" t="s">
        <v>1465</v>
      </c>
      <c r="AE10466">
        <f t="shared" si="163"/>
        <v>2008</v>
      </c>
    </row>
    <row r="10467" spans="1:31" x14ac:dyDescent="0.25">
      <c r="A10467" s="7">
        <v>10464</v>
      </c>
      <c r="B10467" s="8">
        <v>39483</v>
      </c>
      <c r="C10467" t="s">
        <v>3</v>
      </c>
      <c r="D10467" t="s">
        <v>776</v>
      </c>
      <c r="E10467" t="s">
        <v>9</v>
      </c>
      <c r="F10467" t="s">
        <v>672</v>
      </c>
      <c r="G10467" t="s">
        <v>861</v>
      </c>
      <c r="H10467" s="135" t="s">
        <v>1496</v>
      </c>
      <c r="I10467" t="s">
        <v>1454</v>
      </c>
      <c r="J10467" s="20">
        <v>16</v>
      </c>
      <c r="K10467" s="20" t="s">
        <v>9</v>
      </c>
      <c r="L10467" t="s">
        <v>1463</v>
      </c>
      <c r="M10467" s="20">
        <v>3.84</v>
      </c>
      <c r="N10467" s="20">
        <v>5.16</v>
      </c>
      <c r="AE10467">
        <f t="shared" si="163"/>
        <v>2008</v>
      </c>
    </row>
    <row r="10468" spans="1:31" x14ac:dyDescent="0.25">
      <c r="A10468" s="7">
        <v>10465</v>
      </c>
      <c r="B10468" s="8">
        <v>39484</v>
      </c>
      <c r="C10468" t="s">
        <v>3</v>
      </c>
      <c r="D10468" t="s">
        <v>440</v>
      </c>
      <c r="E10468" t="s">
        <v>9</v>
      </c>
      <c r="F10468" t="s">
        <v>869</v>
      </c>
      <c r="G10468" t="s">
        <v>377</v>
      </c>
      <c r="H10468" s="135" t="s">
        <v>1585</v>
      </c>
      <c r="I10468" t="s">
        <v>1454</v>
      </c>
      <c r="J10468" s="20">
        <v>12</v>
      </c>
      <c r="K10468" s="20" t="s">
        <v>3</v>
      </c>
      <c r="L10468" t="s">
        <v>1463</v>
      </c>
      <c r="M10468" s="20">
        <v>4.12</v>
      </c>
      <c r="N10468" s="20">
        <v>2.88</v>
      </c>
      <c r="AE10468">
        <f t="shared" si="163"/>
        <v>2008</v>
      </c>
    </row>
    <row r="10469" spans="1:31" x14ac:dyDescent="0.25">
      <c r="A10469" s="7">
        <v>10466</v>
      </c>
      <c r="B10469" s="8">
        <v>39484</v>
      </c>
      <c r="C10469" t="s">
        <v>3</v>
      </c>
      <c r="D10469" t="s">
        <v>678</v>
      </c>
      <c r="E10469" t="s">
        <v>9</v>
      </c>
      <c r="F10469" t="s">
        <v>453</v>
      </c>
      <c r="G10469" t="s">
        <v>648</v>
      </c>
      <c r="H10469" s="135" t="s">
        <v>1877</v>
      </c>
      <c r="I10469" t="s">
        <v>1455</v>
      </c>
      <c r="J10469" s="20">
        <v>6</v>
      </c>
      <c r="K10469" s="20" t="s">
        <v>9</v>
      </c>
      <c r="L10469" t="s">
        <v>1463</v>
      </c>
      <c r="M10469" s="20">
        <v>0.72</v>
      </c>
      <c r="N10469" s="20">
        <v>1.28</v>
      </c>
      <c r="AE10469">
        <f t="shared" si="163"/>
        <v>2008</v>
      </c>
    </row>
    <row r="10470" spans="1:31" x14ac:dyDescent="0.25">
      <c r="A10470" s="7">
        <v>10467</v>
      </c>
      <c r="B10470" s="8">
        <v>39484</v>
      </c>
      <c r="C10470" t="s">
        <v>3</v>
      </c>
      <c r="D10470" t="s">
        <v>499</v>
      </c>
      <c r="E10470" t="s">
        <v>9</v>
      </c>
      <c r="F10470" t="s">
        <v>331</v>
      </c>
      <c r="G10470" t="s">
        <v>648</v>
      </c>
      <c r="H10470" s="135" t="s">
        <v>1806</v>
      </c>
      <c r="I10470" t="s">
        <v>1456</v>
      </c>
      <c r="J10470" s="20">
        <v>17</v>
      </c>
      <c r="K10470" s="20" t="s">
        <v>1465</v>
      </c>
      <c r="L10470" t="s">
        <v>1466</v>
      </c>
      <c r="M10470" s="20">
        <v>4.25</v>
      </c>
      <c r="N10470" s="20">
        <v>4.25</v>
      </c>
      <c r="O10470" t="s">
        <v>3</v>
      </c>
      <c r="P10470" s="13" t="s">
        <v>873</v>
      </c>
      <c r="Q10470" t="s">
        <v>9</v>
      </c>
      <c r="R10470" t="s">
        <v>902</v>
      </c>
      <c r="S10470" t="s">
        <v>1465</v>
      </c>
      <c r="U10470" t="s">
        <v>1465</v>
      </c>
      <c r="W10470" t="s">
        <v>1465</v>
      </c>
      <c r="Y10470" t="s">
        <v>1465</v>
      </c>
      <c r="AA10470" t="s">
        <v>1465</v>
      </c>
      <c r="AC10470" t="s">
        <v>1465</v>
      </c>
      <c r="AE10470">
        <f t="shared" si="163"/>
        <v>2008</v>
      </c>
    </row>
    <row r="10471" spans="1:31" x14ac:dyDescent="0.25">
      <c r="A10471" s="7">
        <v>10468</v>
      </c>
      <c r="B10471" s="8">
        <v>39484</v>
      </c>
      <c r="C10471" t="s">
        <v>3</v>
      </c>
      <c r="D10471" t="s">
        <v>295</v>
      </c>
      <c r="E10471" t="s">
        <v>9</v>
      </c>
      <c r="F10471" t="s">
        <v>624</v>
      </c>
      <c r="G10471" t="s">
        <v>870</v>
      </c>
      <c r="H10471" s="135" t="s">
        <v>2627</v>
      </c>
      <c r="I10471" t="s">
        <v>1454</v>
      </c>
      <c r="J10471" s="20">
        <v>93</v>
      </c>
      <c r="K10471" s="20" t="s">
        <v>3</v>
      </c>
      <c r="L10471" t="s">
        <v>1463</v>
      </c>
      <c r="M10471" s="20">
        <v>25.18</v>
      </c>
      <c r="N10471" s="20">
        <v>22.32</v>
      </c>
      <c r="AE10471">
        <f t="shared" si="163"/>
        <v>2008</v>
      </c>
    </row>
    <row r="10472" spans="1:31" x14ac:dyDescent="0.25">
      <c r="A10472" s="7">
        <v>10469</v>
      </c>
      <c r="B10472" s="8">
        <v>39484</v>
      </c>
      <c r="C10472" t="s">
        <v>3</v>
      </c>
      <c r="D10472" t="s">
        <v>729</v>
      </c>
      <c r="E10472" t="s">
        <v>9</v>
      </c>
      <c r="F10472" t="s">
        <v>39</v>
      </c>
      <c r="G10472" t="s">
        <v>14</v>
      </c>
      <c r="H10472" s="135" t="s">
        <v>1496</v>
      </c>
      <c r="I10472" t="s">
        <v>1455</v>
      </c>
      <c r="J10472" s="20">
        <v>1</v>
      </c>
      <c r="K10472" s="20" t="s">
        <v>1465</v>
      </c>
      <c r="L10472" t="s">
        <v>1466</v>
      </c>
      <c r="M10472" s="20">
        <v>0.125</v>
      </c>
      <c r="N10472" s="20">
        <v>0.125</v>
      </c>
      <c r="AE10472">
        <f t="shared" si="163"/>
        <v>2008</v>
      </c>
    </row>
    <row r="10473" spans="1:31" x14ac:dyDescent="0.25">
      <c r="A10473" s="7">
        <v>10470</v>
      </c>
      <c r="B10473" s="8">
        <v>39484</v>
      </c>
      <c r="C10473" t="s">
        <v>3</v>
      </c>
      <c r="D10473" t="s">
        <v>729</v>
      </c>
      <c r="E10473" t="s">
        <v>9</v>
      </c>
      <c r="F10473" t="s">
        <v>266</v>
      </c>
      <c r="G10473" t="s">
        <v>895</v>
      </c>
      <c r="H10473" s="135" t="s">
        <v>2557</v>
      </c>
      <c r="I10473" t="s">
        <v>1454</v>
      </c>
      <c r="J10473" s="20">
        <v>11</v>
      </c>
      <c r="K10473" s="20" t="s">
        <v>1465</v>
      </c>
      <c r="L10473" t="s">
        <v>1466</v>
      </c>
      <c r="M10473" s="20">
        <v>2.75</v>
      </c>
      <c r="N10473" s="20">
        <v>2.75</v>
      </c>
      <c r="AE10473">
        <f t="shared" si="163"/>
        <v>2008</v>
      </c>
    </row>
    <row r="10474" spans="1:31" x14ac:dyDescent="0.25">
      <c r="A10474" s="7">
        <v>10471</v>
      </c>
      <c r="B10474" s="8">
        <v>39485</v>
      </c>
      <c r="C10474" t="s">
        <v>3</v>
      </c>
      <c r="D10474" t="s">
        <v>914</v>
      </c>
      <c r="E10474" t="s">
        <v>9</v>
      </c>
      <c r="F10474" t="s">
        <v>678</v>
      </c>
      <c r="G10474" t="s">
        <v>648</v>
      </c>
      <c r="H10474" s="135" t="s">
        <v>1795</v>
      </c>
      <c r="I10474" t="s">
        <v>1455</v>
      </c>
      <c r="J10474" s="20">
        <v>37</v>
      </c>
      <c r="K10474" s="20" t="s">
        <v>3</v>
      </c>
      <c r="L10474" t="s">
        <v>1464</v>
      </c>
      <c r="M10474" s="20">
        <v>5.68</v>
      </c>
      <c r="N10474" s="20">
        <v>4.07</v>
      </c>
      <c r="AE10474">
        <f t="shared" si="163"/>
        <v>2008</v>
      </c>
    </row>
    <row r="10475" spans="1:31" x14ac:dyDescent="0.25">
      <c r="A10475" s="7">
        <v>10472</v>
      </c>
      <c r="B10475" s="8">
        <v>39485</v>
      </c>
      <c r="C10475" t="s">
        <v>3</v>
      </c>
      <c r="D10475" t="s">
        <v>202</v>
      </c>
      <c r="E10475" t="s">
        <v>9</v>
      </c>
      <c r="F10475" t="s">
        <v>667</v>
      </c>
      <c r="G10475" t="s">
        <v>17</v>
      </c>
      <c r="H10475" s="135" t="s">
        <v>1496</v>
      </c>
      <c r="I10475" t="s">
        <v>1456</v>
      </c>
      <c r="J10475" s="20">
        <v>29</v>
      </c>
      <c r="K10475" s="20" t="s">
        <v>1465</v>
      </c>
      <c r="L10475" t="s">
        <v>1466</v>
      </c>
      <c r="M10475" s="20">
        <v>7.25</v>
      </c>
      <c r="N10475" s="20">
        <v>7.25</v>
      </c>
      <c r="O10475" t="s">
        <v>9</v>
      </c>
      <c r="P10475" s="13" t="s">
        <v>122</v>
      </c>
      <c r="Q10475" t="s">
        <v>3</v>
      </c>
      <c r="R10475" t="s">
        <v>162</v>
      </c>
      <c r="S10475" t="s">
        <v>1465</v>
      </c>
      <c r="U10475" t="s">
        <v>1465</v>
      </c>
      <c r="W10475" t="s">
        <v>1465</v>
      </c>
      <c r="Y10475" t="s">
        <v>1465</v>
      </c>
      <c r="AA10475" t="s">
        <v>1465</v>
      </c>
      <c r="AC10475" t="s">
        <v>1465</v>
      </c>
      <c r="AE10475">
        <f t="shared" si="163"/>
        <v>2008</v>
      </c>
    </row>
    <row r="10476" spans="1:31" x14ac:dyDescent="0.25">
      <c r="A10476" s="7">
        <v>10473</v>
      </c>
      <c r="B10476" s="8">
        <v>39485</v>
      </c>
      <c r="C10476" t="s">
        <v>3</v>
      </c>
      <c r="D10476" t="s">
        <v>787</v>
      </c>
      <c r="E10476" t="s">
        <v>9</v>
      </c>
      <c r="F10476" t="s">
        <v>869</v>
      </c>
      <c r="G10476" t="s">
        <v>714</v>
      </c>
      <c r="H10476" s="135" t="s">
        <v>1496</v>
      </c>
      <c r="I10476" t="s">
        <v>1454</v>
      </c>
      <c r="J10476" s="20">
        <v>24</v>
      </c>
      <c r="K10476" s="20" t="s">
        <v>9</v>
      </c>
      <c r="L10476" t="s">
        <v>1464</v>
      </c>
      <c r="M10476" s="20">
        <v>5.28</v>
      </c>
      <c r="N10476" s="20">
        <v>7.72</v>
      </c>
      <c r="AE10476">
        <f t="shared" si="163"/>
        <v>2008</v>
      </c>
    </row>
    <row r="10477" spans="1:31" x14ac:dyDescent="0.25">
      <c r="A10477" s="7">
        <v>10474</v>
      </c>
      <c r="B10477" s="8">
        <v>39485</v>
      </c>
      <c r="C10477" t="s">
        <v>3</v>
      </c>
      <c r="D10477" t="s">
        <v>187</v>
      </c>
      <c r="E10477" t="s">
        <v>9</v>
      </c>
      <c r="F10477" t="s">
        <v>667</v>
      </c>
      <c r="G10477" t="s">
        <v>732</v>
      </c>
      <c r="H10477" s="135" t="s">
        <v>2176</v>
      </c>
      <c r="I10477" t="s">
        <v>1454</v>
      </c>
      <c r="J10477" s="20">
        <v>26</v>
      </c>
      <c r="K10477" s="20" t="s">
        <v>1465</v>
      </c>
      <c r="L10477" t="s">
        <v>1466</v>
      </c>
      <c r="M10477" s="20">
        <v>6.5</v>
      </c>
      <c r="N10477" s="20">
        <v>6.5</v>
      </c>
      <c r="AE10477">
        <f t="shared" si="163"/>
        <v>2008</v>
      </c>
    </row>
    <row r="10478" spans="1:31" x14ac:dyDescent="0.25">
      <c r="A10478" s="7">
        <v>10475</v>
      </c>
      <c r="B10478" s="8">
        <v>39485</v>
      </c>
      <c r="C10478" t="s">
        <v>3</v>
      </c>
      <c r="D10478" t="s">
        <v>917</v>
      </c>
      <c r="E10478" t="s">
        <v>9</v>
      </c>
      <c r="F10478" t="s">
        <v>919</v>
      </c>
      <c r="G10478" t="s">
        <v>648</v>
      </c>
      <c r="H10478" s="9" t="s">
        <v>1797</v>
      </c>
      <c r="I10478" t="s">
        <v>1454</v>
      </c>
      <c r="J10478" s="20">
        <v>90</v>
      </c>
      <c r="K10478" s="20" t="s">
        <v>9</v>
      </c>
      <c r="L10478" t="s">
        <v>1464</v>
      </c>
      <c r="M10478" s="20">
        <v>19.8</v>
      </c>
      <c r="N10478" s="20">
        <v>26.2</v>
      </c>
      <c r="AE10478">
        <f t="shared" si="163"/>
        <v>2008</v>
      </c>
    </row>
    <row r="10479" spans="1:31" x14ac:dyDescent="0.25">
      <c r="A10479" s="7">
        <v>10476</v>
      </c>
      <c r="B10479" s="8">
        <v>39486</v>
      </c>
      <c r="C10479" t="s">
        <v>3</v>
      </c>
      <c r="D10479" t="s">
        <v>787</v>
      </c>
      <c r="E10479" t="s">
        <v>9</v>
      </c>
      <c r="F10479" t="s">
        <v>641</v>
      </c>
      <c r="G10479" t="s">
        <v>377</v>
      </c>
      <c r="H10479" s="9" t="s">
        <v>2171</v>
      </c>
      <c r="I10479" t="s">
        <v>1454</v>
      </c>
      <c r="J10479" s="20">
        <v>12</v>
      </c>
      <c r="K10479" s="20" t="s">
        <v>9</v>
      </c>
      <c r="L10479" t="s">
        <v>1464</v>
      </c>
      <c r="M10479" s="20">
        <v>2.64</v>
      </c>
      <c r="N10479" s="20">
        <v>4.3599999999999994</v>
      </c>
      <c r="AE10479">
        <f t="shared" si="163"/>
        <v>2008</v>
      </c>
    </row>
    <row r="10480" spans="1:31" x14ac:dyDescent="0.25">
      <c r="A10480" s="7">
        <v>10477</v>
      </c>
      <c r="B10480" s="8">
        <v>39486</v>
      </c>
      <c r="C10480" t="s">
        <v>3</v>
      </c>
      <c r="D10480" t="s">
        <v>55</v>
      </c>
      <c r="E10480" t="s">
        <v>9</v>
      </c>
      <c r="F10480" t="s">
        <v>923</v>
      </c>
      <c r="G10480" t="s">
        <v>870</v>
      </c>
      <c r="H10480" s="135" t="s">
        <v>2562</v>
      </c>
      <c r="I10480" t="s">
        <v>1458</v>
      </c>
      <c r="J10480" s="20">
        <v>15</v>
      </c>
      <c r="K10480" s="20" t="s">
        <v>9</v>
      </c>
      <c r="L10480" t="s">
        <v>1464</v>
      </c>
      <c r="M10480" s="20">
        <v>10</v>
      </c>
      <c r="N10480" s="20">
        <v>30</v>
      </c>
      <c r="AE10480">
        <f t="shared" si="163"/>
        <v>2008</v>
      </c>
    </row>
    <row r="10481" spans="1:31" x14ac:dyDescent="0.25">
      <c r="A10481" s="7">
        <v>10478</v>
      </c>
      <c r="B10481" s="8">
        <v>39486</v>
      </c>
      <c r="C10481" t="s">
        <v>3</v>
      </c>
      <c r="D10481" t="s">
        <v>543</v>
      </c>
      <c r="E10481" t="s">
        <v>9</v>
      </c>
      <c r="F10481" t="s">
        <v>521</v>
      </c>
      <c r="G10481" t="s">
        <v>895</v>
      </c>
      <c r="H10481" s="135" t="s">
        <v>2628</v>
      </c>
      <c r="I10481" t="s">
        <v>1454</v>
      </c>
      <c r="J10481" s="20">
        <v>12</v>
      </c>
      <c r="K10481" s="20" t="s">
        <v>9</v>
      </c>
      <c r="L10481" t="s">
        <v>1464</v>
      </c>
      <c r="M10481" s="20">
        <v>2.64</v>
      </c>
      <c r="N10481" s="20">
        <v>4.3599999999999994</v>
      </c>
      <c r="AE10481">
        <f t="shared" si="163"/>
        <v>2008</v>
      </c>
    </row>
    <row r="10482" spans="1:31" x14ac:dyDescent="0.25">
      <c r="A10482" s="7">
        <v>10479</v>
      </c>
      <c r="B10482" s="8">
        <v>39486</v>
      </c>
      <c r="C10482" t="s">
        <v>3</v>
      </c>
      <c r="D10482" t="s">
        <v>868</v>
      </c>
      <c r="E10482" t="s">
        <v>9</v>
      </c>
      <c r="F10482" t="s">
        <v>907</v>
      </c>
      <c r="G10482" t="s">
        <v>648</v>
      </c>
      <c r="H10482" s="9" t="s">
        <v>1797</v>
      </c>
      <c r="I10482" t="s">
        <v>1454</v>
      </c>
      <c r="J10482" s="20">
        <v>38</v>
      </c>
      <c r="K10482" s="20" t="s">
        <v>9</v>
      </c>
      <c r="L10482" t="s">
        <v>1464</v>
      </c>
      <c r="M10482" s="20">
        <v>8.36</v>
      </c>
      <c r="N10482" s="20">
        <v>11.64</v>
      </c>
      <c r="AE10482">
        <f t="shared" si="163"/>
        <v>2008</v>
      </c>
    </row>
    <row r="10483" spans="1:31" x14ac:dyDescent="0.25">
      <c r="A10483" s="7">
        <v>10480</v>
      </c>
      <c r="B10483" s="8">
        <v>39487</v>
      </c>
      <c r="C10483" t="s">
        <v>3</v>
      </c>
      <c r="D10483" t="s">
        <v>469</v>
      </c>
      <c r="E10483" t="s">
        <v>9</v>
      </c>
      <c r="F10483" t="s">
        <v>922</v>
      </c>
      <c r="G10483" t="s">
        <v>895</v>
      </c>
      <c r="H10483" s="135" t="s">
        <v>2307</v>
      </c>
      <c r="I10483" t="s">
        <v>1455</v>
      </c>
      <c r="J10483" s="20">
        <v>10</v>
      </c>
      <c r="K10483" s="20" t="s">
        <v>9</v>
      </c>
      <c r="L10483" t="s">
        <v>1464</v>
      </c>
      <c r="M10483" s="20">
        <v>1.1000000000000001</v>
      </c>
      <c r="N10483" s="20">
        <v>1.9</v>
      </c>
      <c r="AE10483">
        <f t="shared" si="163"/>
        <v>2008</v>
      </c>
    </row>
    <row r="10484" spans="1:31" x14ac:dyDescent="0.25">
      <c r="A10484" s="7">
        <v>10481</v>
      </c>
      <c r="B10484" s="8">
        <v>39487</v>
      </c>
      <c r="C10484" t="s">
        <v>3</v>
      </c>
      <c r="D10484" t="s">
        <v>395</v>
      </c>
      <c r="E10484" t="s">
        <v>9</v>
      </c>
      <c r="F10484" t="s">
        <v>655</v>
      </c>
      <c r="G10484" t="s">
        <v>377</v>
      </c>
      <c r="H10484" s="9" t="s">
        <v>2097</v>
      </c>
      <c r="I10484" t="s">
        <v>1454</v>
      </c>
      <c r="J10484" s="20">
        <v>35</v>
      </c>
      <c r="K10484" s="20" t="s">
        <v>9</v>
      </c>
      <c r="L10484" t="s">
        <v>1463</v>
      </c>
      <c r="M10484" s="20">
        <v>8.4</v>
      </c>
      <c r="N10484" s="20">
        <v>10.1</v>
      </c>
      <c r="AE10484">
        <f t="shared" si="163"/>
        <v>2008</v>
      </c>
    </row>
    <row r="10485" spans="1:31" x14ac:dyDescent="0.25">
      <c r="A10485" s="7">
        <v>10482</v>
      </c>
      <c r="B10485" s="8">
        <v>39488</v>
      </c>
      <c r="C10485" t="s">
        <v>3</v>
      </c>
      <c r="D10485" t="s">
        <v>920</v>
      </c>
      <c r="E10485" t="s">
        <v>9</v>
      </c>
      <c r="F10485" t="s">
        <v>901</v>
      </c>
      <c r="G10485" t="s">
        <v>24</v>
      </c>
      <c r="H10485" s="135" t="s">
        <v>1497</v>
      </c>
      <c r="I10485" t="s">
        <v>1454</v>
      </c>
      <c r="J10485" s="20">
        <v>35</v>
      </c>
      <c r="K10485" s="20" t="s">
        <v>9</v>
      </c>
      <c r="L10485" t="s">
        <v>1464</v>
      </c>
      <c r="M10485" s="20">
        <v>7.7</v>
      </c>
      <c r="N10485" s="20">
        <v>10.8</v>
      </c>
      <c r="AE10485">
        <f t="shared" si="163"/>
        <v>2008</v>
      </c>
    </row>
    <row r="10486" spans="1:31" x14ac:dyDescent="0.25">
      <c r="A10486" s="7">
        <v>10483</v>
      </c>
      <c r="B10486" s="8">
        <v>39488</v>
      </c>
      <c r="C10486" t="s">
        <v>3</v>
      </c>
      <c r="D10486" t="s">
        <v>202</v>
      </c>
      <c r="E10486" t="s">
        <v>9</v>
      </c>
      <c r="F10486" t="s">
        <v>521</v>
      </c>
      <c r="G10486" t="s">
        <v>17</v>
      </c>
      <c r="H10486" s="135" t="s">
        <v>1524</v>
      </c>
      <c r="I10486" t="s">
        <v>1456</v>
      </c>
      <c r="J10486" s="20">
        <v>25</v>
      </c>
      <c r="K10486" s="20" t="s">
        <v>3</v>
      </c>
      <c r="L10486" t="s">
        <v>1464</v>
      </c>
      <c r="M10486" s="20">
        <v>8</v>
      </c>
      <c r="N10486" s="20">
        <v>5.5</v>
      </c>
      <c r="O10486" t="s">
        <v>3</v>
      </c>
      <c r="P10486" s="13" t="s">
        <v>920</v>
      </c>
      <c r="Q10486" t="s">
        <v>9</v>
      </c>
      <c r="R10486" t="s">
        <v>682</v>
      </c>
      <c r="S10486" t="s">
        <v>1465</v>
      </c>
      <c r="U10486" t="s">
        <v>1465</v>
      </c>
      <c r="W10486" t="s">
        <v>1465</v>
      </c>
      <c r="Y10486" t="s">
        <v>1465</v>
      </c>
      <c r="AA10486" t="s">
        <v>1465</v>
      </c>
      <c r="AC10486" t="s">
        <v>1465</v>
      </c>
      <c r="AE10486">
        <f t="shared" si="163"/>
        <v>2008</v>
      </c>
    </row>
    <row r="10487" spans="1:31" x14ac:dyDescent="0.25">
      <c r="A10487" s="7">
        <v>10484</v>
      </c>
      <c r="B10487" s="8">
        <v>39488</v>
      </c>
      <c r="C10487" t="s">
        <v>3</v>
      </c>
      <c r="D10487" t="s">
        <v>786</v>
      </c>
      <c r="E10487" t="s">
        <v>9</v>
      </c>
      <c r="F10487" t="s">
        <v>787</v>
      </c>
      <c r="G10487" t="s">
        <v>870</v>
      </c>
      <c r="H10487" s="135" t="s">
        <v>1496</v>
      </c>
      <c r="I10487" t="s">
        <v>1455</v>
      </c>
      <c r="J10487" s="20">
        <v>15</v>
      </c>
      <c r="K10487" s="20" t="s">
        <v>3</v>
      </c>
      <c r="L10487" t="s">
        <v>1464</v>
      </c>
      <c r="M10487" s="20">
        <v>2.6</v>
      </c>
      <c r="N10487" s="20">
        <v>1.65</v>
      </c>
      <c r="AE10487">
        <f t="shared" si="163"/>
        <v>2008</v>
      </c>
    </row>
    <row r="10488" spans="1:31" x14ac:dyDescent="0.25">
      <c r="A10488" s="7">
        <v>10485</v>
      </c>
      <c r="B10488" s="8">
        <v>39488</v>
      </c>
      <c r="C10488" t="s">
        <v>3</v>
      </c>
      <c r="D10488" t="s">
        <v>918</v>
      </c>
      <c r="E10488" t="s">
        <v>9</v>
      </c>
      <c r="F10488" t="s">
        <v>901</v>
      </c>
      <c r="G10488" t="s">
        <v>895</v>
      </c>
      <c r="H10488" s="135" t="s">
        <v>2629</v>
      </c>
      <c r="I10488" t="s">
        <v>1454</v>
      </c>
      <c r="J10488" s="20">
        <v>17</v>
      </c>
      <c r="K10488" s="20" t="s">
        <v>9</v>
      </c>
      <c r="L10488" t="s">
        <v>1464</v>
      </c>
      <c r="M10488" s="20">
        <v>3.74</v>
      </c>
      <c r="N10488" s="20">
        <v>5.76</v>
      </c>
      <c r="AE10488">
        <f t="shared" si="163"/>
        <v>2008</v>
      </c>
    </row>
    <row r="10489" spans="1:31" x14ac:dyDescent="0.25">
      <c r="A10489" s="7">
        <v>10486</v>
      </c>
      <c r="B10489" s="8">
        <v>39488</v>
      </c>
      <c r="C10489" t="s">
        <v>3</v>
      </c>
      <c r="D10489" t="s">
        <v>693</v>
      </c>
      <c r="E10489" t="s">
        <v>9</v>
      </c>
      <c r="F10489" t="s">
        <v>202</v>
      </c>
      <c r="G10489" t="s">
        <v>24</v>
      </c>
      <c r="H10489" s="136" t="s">
        <v>1496</v>
      </c>
      <c r="I10489" t="s">
        <v>1455</v>
      </c>
      <c r="J10489" s="20">
        <v>9</v>
      </c>
      <c r="K10489" s="20" t="s">
        <v>9</v>
      </c>
      <c r="L10489" t="s">
        <v>1464</v>
      </c>
      <c r="M10489" s="20">
        <v>0.99</v>
      </c>
      <c r="N10489" s="20">
        <v>1.76</v>
      </c>
      <c r="AE10489">
        <f t="shared" si="163"/>
        <v>2008</v>
      </c>
    </row>
    <row r="10490" spans="1:31" x14ac:dyDescent="0.25">
      <c r="A10490" s="7">
        <v>10487</v>
      </c>
      <c r="B10490" s="8">
        <v>39489</v>
      </c>
      <c r="C10490" t="s">
        <v>3</v>
      </c>
      <c r="D10490" t="s">
        <v>543</v>
      </c>
      <c r="E10490" t="s">
        <v>9</v>
      </c>
      <c r="F10490" t="s">
        <v>597</v>
      </c>
      <c r="G10490" t="s">
        <v>895</v>
      </c>
      <c r="H10490" s="135" t="s">
        <v>2630</v>
      </c>
      <c r="I10490" t="s">
        <v>1454</v>
      </c>
      <c r="J10490" s="20">
        <v>22</v>
      </c>
      <c r="K10490" s="20" t="s">
        <v>9</v>
      </c>
      <c r="L10490" t="s">
        <v>1463</v>
      </c>
      <c r="M10490" s="20">
        <v>5.28</v>
      </c>
      <c r="N10490" s="20">
        <v>6.72</v>
      </c>
      <c r="AE10490">
        <f t="shared" si="163"/>
        <v>2008</v>
      </c>
    </row>
    <row r="10491" spans="1:31" x14ac:dyDescent="0.25">
      <c r="A10491" s="7">
        <v>10488</v>
      </c>
      <c r="B10491" s="8">
        <v>39489</v>
      </c>
      <c r="C10491" t="s">
        <v>3</v>
      </c>
      <c r="D10491" t="s">
        <v>830</v>
      </c>
      <c r="E10491" t="s">
        <v>9</v>
      </c>
      <c r="F10491" t="s">
        <v>767</v>
      </c>
      <c r="G10491" t="s">
        <v>377</v>
      </c>
      <c r="H10491" s="135" t="s">
        <v>1496</v>
      </c>
      <c r="I10491" t="s">
        <v>1454</v>
      </c>
      <c r="J10491" s="20">
        <v>36</v>
      </c>
      <c r="K10491" s="20" t="s">
        <v>1465</v>
      </c>
      <c r="L10491" t="s">
        <v>1466</v>
      </c>
      <c r="M10491" s="20">
        <v>9</v>
      </c>
      <c r="N10491" s="20">
        <v>9</v>
      </c>
      <c r="AE10491">
        <f t="shared" si="163"/>
        <v>2008</v>
      </c>
    </row>
    <row r="10492" spans="1:31" x14ac:dyDescent="0.25">
      <c r="A10492" s="7">
        <v>10489</v>
      </c>
      <c r="B10492" s="8">
        <v>39489</v>
      </c>
      <c r="C10492" t="s">
        <v>3</v>
      </c>
      <c r="D10492" t="s">
        <v>543</v>
      </c>
      <c r="E10492" t="s">
        <v>9</v>
      </c>
      <c r="F10492" t="s">
        <v>464</v>
      </c>
      <c r="G10492" t="s">
        <v>377</v>
      </c>
      <c r="H10492" s="9" t="s">
        <v>2631</v>
      </c>
      <c r="I10492" t="s">
        <v>1454</v>
      </c>
      <c r="J10492" s="20">
        <v>21</v>
      </c>
      <c r="K10492" s="20" t="s">
        <v>9</v>
      </c>
      <c r="L10492" t="s">
        <v>1464</v>
      </c>
      <c r="M10492" s="20">
        <v>4.62</v>
      </c>
      <c r="N10492" s="20">
        <v>6.88</v>
      </c>
      <c r="AE10492">
        <f t="shared" si="163"/>
        <v>2008</v>
      </c>
    </row>
    <row r="10493" spans="1:31" x14ac:dyDescent="0.25">
      <c r="A10493" s="7">
        <v>10490</v>
      </c>
      <c r="B10493" s="8">
        <v>39490</v>
      </c>
      <c r="C10493" t="s">
        <v>3</v>
      </c>
      <c r="D10493" t="s">
        <v>187</v>
      </c>
      <c r="E10493" t="s">
        <v>9</v>
      </c>
      <c r="F10493" t="s">
        <v>667</v>
      </c>
      <c r="G10493" t="s">
        <v>732</v>
      </c>
      <c r="H10493" s="135" t="s">
        <v>2173</v>
      </c>
      <c r="I10493" t="s">
        <v>1454</v>
      </c>
      <c r="J10493" s="20">
        <v>12</v>
      </c>
      <c r="K10493" s="20" t="s">
        <v>1465</v>
      </c>
      <c r="L10493" t="s">
        <v>1466</v>
      </c>
      <c r="M10493" s="20">
        <v>3</v>
      </c>
      <c r="N10493" s="20">
        <v>3</v>
      </c>
      <c r="AE10493">
        <f t="shared" si="163"/>
        <v>2008</v>
      </c>
    </row>
    <row r="10494" spans="1:31" x14ac:dyDescent="0.25">
      <c r="A10494" s="7">
        <v>10491</v>
      </c>
      <c r="B10494" s="8">
        <v>39490</v>
      </c>
      <c r="C10494" t="s">
        <v>3</v>
      </c>
      <c r="D10494" t="s">
        <v>440</v>
      </c>
      <c r="E10494" t="s">
        <v>9</v>
      </c>
      <c r="F10494" t="s">
        <v>828</v>
      </c>
      <c r="G10494" t="s">
        <v>569</v>
      </c>
      <c r="H10494" s="135" t="s">
        <v>1496</v>
      </c>
      <c r="I10494" t="s">
        <v>1454</v>
      </c>
      <c r="J10494" s="20">
        <v>21</v>
      </c>
      <c r="K10494" s="20" t="s">
        <v>9</v>
      </c>
      <c r="L10494" t="s">
        <v>1463</v>
      </c>
      <c r="M10494" s="20">
        <v>5.04</v>
      </c>
      <c r="N10494" s="20">
        <v>6.46</v>
      </c>
      <c r="AE10494">
        <f t="shared" si="163"/>
        <v>2008</v>
      </c>
    </row>
    <row r="10495" spans="1:31" x14ac:dyDescent="0.25">
      <c r="A10495" s="7">
        <v>10492</v>
      </c>
      <c r="B10495" s="8">
        <v>39490</v>
      </c>
      <c r="C10495" t="s">
        <v>3</v>
      </c>
      <c r="D10495" t="s">
        <v>27</v>
      </c>
      <c r="E10495" t="s">
        <v>9</v>
      </c>
      <c r="F10495" t="s">
        <v>233</v>
      </c>
      <c r="G10495" t="s">
        <v>11</v>
      </c>
      <c r="H10495" s="135" t="s">
        <v>1515</v>
      </c>
      <c r="I10495" t="s">
        <v>1456</v>
      </c>
      <c r="J10495" s="20">
        <v>30</v>
      </c>
      <c r="K10495" s="20" t="s">
        <v>3</v>
      </c>
      <c r="L10495" t="s">
        <v>1464</v>
      </c>
      <c r="M10495" s="20">
        <v>9.4</v>
      </c>
      <c r="N10495" s="20">
        <v>6.6</v>
      </c>
      <c r="O10495" t="s">
        <v>3</v>
      </c>
      <c r="P10495" s="13" t="s">
        <v>916</v>
      </c>
      <c r="Q10495" t="s">
        <v>9</v>
      </c>
      <c r="R10495" t="s">
        <v>902</v>
      </c>
      <c r="S10495" t="s">
        <v>1465</v>
      </c>
      <c r="U10495" t="s">
        <v>1465</v>
      </c>
      <c r="W10495" t="s">
        <v>1465</v>
      </c>
      <c r="Y10495" t="s">
        <v>1465</v>
      </c>
      <c r="AA10495" t="s">
        <v>1465</v>
      </c>
      <c r="AC10495" t="s">
        <v>1465</v>
      </c>
      <c r="AE10495">
        <f t="shared" si="163"/>
        <v>2008</v>
      </c>
    </row>
    <row r="10496" spans="1:31" x14ac:dyDescent="0.25">
      <c r="A10496" s="7">
        <v>10493</v>
      </c>
      <c r="B10496" s="8">
        <v>39490</v>
      </c>
      <c r="C10496" t="s">
        <v>3</v>
      </c>
      <c r="D10496" t="s">
        <v>749</v>
      </c>
      <c r="E10496" t="s">
        <v>9</v>
      </c>
      <c r="F10496" t="s">
        <v>828</v>
      </c>
      <c r="G10496" t="s">
        <v>732</v>
      </c>
      <c r="H10496" s="135" t="s">
        <v>2632</v>
      </c>
      <c r="I10496" t="s">
        <v>1454</v>
      </c>
      <c r="J10496" s="20">
        <v>19</v>
      </c>
      <c r="K10496" s="20" t="s">
        <v>9</v>
      </c>
      <c r="L10496" t="s">
        <v>1464</v>
      </c>
      <c r="M10496" s="20">
        <v>4.18</v>
      </c>
      <c r="N10496" s="20">
        <v>6.32</v>
      </c>
      <c r="AE10496">
        <f t="shared" si="163"/>
        <v>2008</v>
      </c>
    </row>
    <row r="10497" spans="1:31" x14ac:dyDescent="0.25">
      <c r="A10497" s="7">
        <v>10494</v>
      </c>
      <c r="B10497" s="8">
        <v>39491</v>
      </c>
      <c r="C10497" t="s">
        <v>3</v>
      </c>
      <c r="D10497" t="s">
        <v>395</v>
      </c>
      <c r="E10497" t="s">
        <v>9</v>
      </c>
      <c r="F10497" t="s">
        <v>655</v>
      </c>
      <c r="G10497" t="s">
        <v>377</v>
      </c>
      <c r="H10497" s="9" t="s">
        <v>2361</v>
      </c>
      <c r="I10497" t="s">
        <v>1454</v>
      </c>
      <c r="J10497" s="20">
        <v>1</v>
      </c>
      <c r="K10497" s="20" t="s">
        <v>1465</v>
      </c>
      <c r="L10497" t="s">
        <v>1466</v>
      </c>
      <c r="M10497" s="20">
        <v>0.25</v>
      </c>
      <c r="N10497" s="20">
        <v>0.25</v>
      </c>
      <c r="AE10497">
        <f t="shared" si="163"/>
        <v>2008</v>
      </c>
    </row>
    <row r="10498" spans="1:31" x14ac:dyDescent="0.25">
      <c r="A10498" s="7">
        <v>10495</v>
      </c>
      <c r="B10498" s="8">
        <v>39491</v>
      </c>
      <c r="C10498" t="s">
        <v>3</v>
      </c>
      <c r="D10498" t="s">
        <v>864</v>
      </c>
      <c r="E10498" t="s">
        <v>9</v>
      </c>
      <c r="F10498" t="s">
        <v>922</v>
      </c>
      <c r="G10498" t="s">
        <v>895</v>
      </c>
      <c r="H10498" s="135" t="s">
        <v>2538</v>
      </c>
      <c r="I10498" t="s">
        <v>1454</v>
      </c>
      <c r="J10498" s="20">
        <v>38</v>
      </c>
      <c r="K10498" s="20" t="s">
        <v>9</v>
      </c>
      <c r="L10498" t="s">
        <v>1464</v>
      </c>
      <c r="M10498" s="20">
        <v>8.36</v>
      </c>
      <c r="N10498" s="20">
        <v>11.64</v>
      </c>
      <c r="AE10498">
        <f t="shared" si="163"/>
        <v>2008</v>
      </c>
    </row>
    <row r="10499" spans="1:31" x14ac:dyDescent="0.25">
      <c r="A10499" s="7">
        <v>10496</v>
      </c>
      <c r="B10499" s="8">
        <v>39491</v>
      </c>
      <c r="C10499" t="s">
        <v>3</v>
      </c>
      <c r="D10499" t="s">
        <v>873</v>
      </c>
      <c r="E10499" t="s">
        <v>9</v>
      </c>
      <c r="F10499" t="s">
        <v>563</v>
      </c>
      <c r="G10499" t="s">
        <v>870</v>
      </c>
      <c r="H10499" s="9" t="s">
        <v>2483</v>
      </c>
      <c r="I10499" t="s">
        <v>1454</v>
      </c>
      <c r="J10499" s="20">
        <v>12</v>
      </c>
      <c r="K10499" s="20" t="s">
        <v>9</v>
      </c>
      <c r="L10499" t="s">
        <v>1464</v>
      </c>
      <c r="M10499" s="20">
        <v>2.64</v>
      </c>
      <c r="N10499" s="20">
        <v>4.3599999999999994</v>
      </c>
      <c r="AE10499">
        <f t="shared" si="163"/>
        <v>2008</v>
      </c>
    </row>
    <row r="10500" spans="1:31" x14ac:dyDescent="0.25">
      <c r="A10500" s="7">
        <v>10497</v>
      </c>
      <c r="B10500" s="8">
        <v>39491</v>
      </c>
      <c r="C10500" t="s">
        <v>3</v>
      </c>
      <c r="D10500" t="s">
        <v>864</v>
      </c>
      <c r="E10500" t="s">
        <v>9</v>
      </c>
      <c r="F10500" t="s">
        <v>563</v>
      </c>
      <c r="G10500" t="s">
        <v>870</v>
      </c>
      <c r="H10500" s="9" t="s">
        <v>2483</v>
      </c>
      <c r="I10500" t="s">
        <v>1454</v>
      </c>
      <c r="J10500" s="20">
        <v>12</v>
      </c>
      <c r="K10500" s="20" t="s">
        <v>9</v>
      </c>
      <c r="L10500" t="s">
        <v>1464</v>
      </c>
      <c r="M10500" s="20">
        <v>2.64</v>
      </c>
      <c r="N10500" s="20">
        <v>4.3599999999999994</v>
      </c>
      <c r="AE10500">
        <f t="shared" ref="AE10500:AE10563" si="164">YEAR(B10500)</f>
        <v>2008</v>
      </c>
    </row>
    <row r="10501" spans="1:31" x14ac:dyDescent="0.25">
      <c r="A10501" s="7">
        <v>10498</v>
      </c>
      <c r="B10501" s="8">
        <v>39492</v>
      </c>
      <c r="C10501" t="s">
        <v>3</v>
      </c>
      <c r="D10501" t="s">
        <v>913</v>
      </c>
      <c r="E10501" t="s">
        <v>9</v>
      </c>
      <c r="F10501" t="s">
        <v>890</v>
      </c>
      <c r="G10501" t="s">
        <v>714</v>
      </c>
      <c r="H10501" s="135" t="s">
        <v>2025</v>
      </c>
      <c r="I10501" t="s">
        <v>1454</v>
      </c>
      <c r="J10501" s="20">
        <v>29</v>
      </c>
      <c r="K10501" s="20" t="s">
        <v>3</v>
      </c>
      <c r="L10501" t="s">
        <v>1464</v>
      </c>
      <c r="M10501" s="20">
        <v>9.1199999999999992</v>
      </c>
      <c r="N10501" s="20">
        <v>6.38</v>
      </c>
      <c r="AE10501">
        <f t="shared" si="164"/>
        <v>2008</v>
      </c>
    </row>
    <row r="10502" spans="1:31" x14ac:dyDescent="0.25">
      <c r="A10502" s="7">
        <v>10499</v>
      </c>
      <c r="B10502" s="8">
        <v>39492</v>
      </c>
      <c r="C10502" t="s">
        <v>3</v>
      </c>
      <c r="D10502" t="s">
        <v>787</v>
      </c>
      <c r="E10502" t="s">
        <v>9</v>
      </c>
      <c r="F10502" t="s">
        <v>331</v>
      </c>
      <c r="G10502" t="s">
        <v>870</v>
      </c>
      <c r="H10502" s="135" t="s">
        <v>1496</v>
      </c>
      <c r="I10502" t="s">
        <v>1454</v>
      </c>
      <c r="J10502" s="20">
        <v>30</v>
      </c>
      <c r="K10502" s="20" t="s">
        <v>9</v>
      </c>
      <c r="L10502" t="s">
        <v>1463</v>
      </c>
      <c r="M10502" s="20">
        <v>7.2</v>
      </c>
      <c r="N10502" s="20">
        <v>8.8000000000000007</v>
      </c>
      <c r="AE10502">
        <f t="shared" si="164"/>
        <v>2008</v>
      </c>
    </row>
    <row r="10503" spans="1:31" x14ac:dyDescent="0.25">
      <c r="A10503" s="7">
        <v>10500</v>
      </c>
      <c r="B10503" s="8">
        <v>39492</v>
      </c>
      <c r="C10503" t="s">
        <v>3</v>
      </c>
      <c r="D10503" t="s">
        <v>154</v>
      </c>
      <c r="E10503" t="s">
        <v>9</v>
      </c>
      <c r="F10503" t="s">
        <v>828</v>
      </c>
      <c r="G10503" t="s">
        <v>895</v>
      </c>
      <c r="H10503" s="135" t="s">
        <v>2577</v>
      </c>
      <c r="I10503" t="s">
        <v>1454</v>
      </c>
      <c r="J10503" s="20">
        <v>60</v>
      </c>
      <c r="K10503" s="20" t="s">
        <v>3</v>
      </c>
      <c r="L10503" t="s">
        <v>1464</v>
      </c>
      <c r="M10503" s="20">
        <v>17.8</v>
      </c>
      <c r="N10503" s="20">
        <v>13.2</v>
      </c>
      <c r="AE10503">
        <f t="shared" si="164"/>
        <v>2008</v>
      </c>
    </row>
    <row r="10504" spans="1:31" x14ac:dyDescent="0.25">
      <c r="A10504" s="7">
        <v>10501</v>
      </c>
      <c r="B10504" s="8">
        <v>39492</v>
      </c>
      <c r="C10504" t="s">
        <v>3</v>
      </c>
      <c r="D10504" t="s">
        <v>873</v>
      </c>
      <c r="E10504" t="s">
        <v>9</v>
      </c>
      <c r="F10504" t="s">
        <v>349</v>
      </c>
      <c r="G10504" t="s">
        <v>861</v>
      </c>
      <c r="H10504" s="135" t="s">
        <v>1496</v>
      </c>
      <c r="I10504" t="s">
        <v>1454</v>
      </c>
      <c r="J10504" s="20">
        <v>38</v>
      </c>
      <c r="K10504" s="20" t="s">
        <v>1465</v>
      </c>
      <c r="L10504" t="s">
        <v>1466</v>
      </c>
      <c r="M10504" s="20">
        <v>9.5</v>
      </c>
      <c r="N10504" s="20">
        <v>9.5</v>
      </c>
      <c r="AE10504">
        <f t="shared" si="164"/>
        <v>2008</v>
      </c>
    </row>
    <row r="10505" spans="1:31" x14ac:dyDescent="0.25">
      <c r="A10505" s="7">
        <v>10502</v>
      </c>
      <c r="B10505" s="8">
        <v>39493</v>
      </c>
      <c r="C10505" t="s">
        <v>3</v>
      </c>
      <c r="D10505" t="s">
        <v>655</v>
      </c>
      <c r="E10505" t="s">
        <v>9</v>
      </c>
      <c r="F10505" t="s">
        <v>661</v>
      </c>
      <c r="G10505" t="s">
        <v>870</v>
      </c>
      <c r="H10505" s="135" t="s">
        <v>2466</v>
      </c>
      <c r="I10505" t="s">
        <v>1454</v>
      </c>
      <c r="J10505" s="20">
        <v>46</v>
      </c>
      <c r="K10505" s="20" t="s">
        <v>9</v>
      </c>
      <c r="L10505" t="s">
        <v>1463</v>
      </c>
      <c r="M10505" s="20">
        <v>11.04</v>
      </c>
      <c r="N10505" s="20">
        <v>12.96</v>
      </c>
      <c r="AE10505">
        <f t="shared" si="164"/>
        <v>2008</v>
      </c>
    </row>
    <row r="10506" spans="1:31" x14ac:dyDescent="0.25">
      <c r="A10506" s="7">
        <v>10503</v>
      </c>
      <c r="B10506" s="8">
        <v>39493</v>
      </c>
      <c r="C10506" t="s">
        <v>3</v>
      </c>
      <c r="D10506" t="s">
        <v>543</v>
      </c>
      <c r="E10506" t="s">
        <v>9</v>
      </c>
      <c r="F10506" t="s">
        <v>521</v>
      </c>
      <c r="G10506" t="s">
        <v>861</v>
      </c>
      <c r="H10506" s="9" t="s">
        <v>2442</v>
      </c>
      <c r="I10506" t="s">
        <v>1454</v>
      </c>
      <c r="J10506" s="20">
        <v>77</v>
      </c>
      <c r="K10506" s="20" t="s">
        <v>9</v>
      </c>
      <c r="L10506" t="s">
        <v>1463</v>
      </c>
      <c r="M10506" s="20">
        <v>18.48</v>
      </c>
      <c r="N10506" s="20">
        <v>21.02</v>
      </c>
      <c r="AE10506">
        <f t="shared" si="164"/>
        <v>2008</v>
      </c>
    </row>
    <row r="10507" spans="1:31" x14ac:dyDescent="0.25">
      <c r="A10507" s="7">
        <v>10504</v>
      </c>
      <c r="B10507" s="8">
        <v>39494</v>
      </c>
      <c r="C10507" t="s">
        <v>3</v>
      </c>
      <c r="D10507" t="s">
        <v>787</v>
      </c>
      <c r="E10507" t="s">
        <v>9</v>
      </c>
      <c r="F10507" t="s">
        <v>54</v>
      </c>
      <c r="G10507" t="s">
        <v>24</v>
      </c>
      <c r="H10507" s="135" t="s">
        <v>1497</v>
      </c>
      <c r="I10507" t="s">
        <v>1454</v>
      </c>
      <c r="J10507" s="20">
        <v>16</v>
      </c>
      <c r="K10507" s="20" t="s">
        <v>9</v>
      </c>
      <c r="L10507" t="s">
        <v>1464</v>
      </c>
      <c r="M10507" s="20">
        <v>3.52</v>
      </c>
      <c r="N10507" s="20">
        <v>5.48</v>
      </c>
      <c r="AE10507">
        <f t="shared" si="164"/>
        <v>2008</v>
      </c>
    </row>
    <row r="10508" spans="1:31" x14ac:dyDescent="0.25">
      <c r="A10508" s="7">
        <v>10505</v>
      </c>
      <c r="B10508" s="8">
        <v>39494</v>
      </c>
      <c r="C10508" t="s">
        <v>3</v>
      </c>
      <c r="D10508" t="s">
        <v>55</v>
      </c>
      <c r="E10508" t="s">
        <v>9</v>
      </c>
      <c r="F10508" t="s">
        <v>923</v>
      </c>
      <c r="G10508" t="s">
        <v>870</v>
      </c>
      <c r="H10508" s="135" t="s">
        <v>2562</v>
      </c>
      <c r="I10508" t="s">
        <v>1458</v>
      </c>
      <c r="J10508" s="20">
        <v>16</v>
      </c>
      <c r="K10508" s="20" t="s">
        <v>9</v>
      </c>
      <c r="L10508" t="s">
        <v>1464</v>
      </c>
      <c r="M10508" s="20">
        <v>10</v>
      </c>
      <c r="N10508" s="20">
        <v>30</v>
      </c>
      <c r="AE10508">
        <f t="shared" si="164"/>
        <v>2008</v>
      </c>
    </row>
    <row r="10509" spans="1:31" x14ac:dyDescent="0.25">
      <c r="A10509" s="7">
        <v>10506</v>
      </c>
      <c r="B10509" s="8">
        <v>39494</v>
      </c>
      <c r="C10509" t="s">
        <v>3</v>
      </c>
      <c r="D10509" t="s">
        <v>914</v>
      </c>
      <c r="E10509" t="s">
        <v>9</v>
      </c>
      <c r="F10509" t="s">
        <v>905</v>
      </c>
      <c r="G10509" t="s">
        <v>870</v>
      </c>
      <c r="H10509" s="135" t="s">
        <v>2536</v>
      </c>
      <c r="I10509" t="s">
        <v>1454</v>
      </c>
      <c r="J10509" s="20">
        <v>16</v>
      </c>
      <c r="K10509" s="20" t="s">
        <v>3</v>
      </c>
      <c r="L10509" t="s">
        <v>1463</v>
      </c>
      <c r="M10509" s="20">
        <v>5.16</v>
      </c>
      <c r="N10509" s="20">
        <v>3.84</v>
      </c>
      <c r="AE10509">
        <f t="shared" si="164"/>
        <v>2008</v>
      </c>
    </row>
    <row r="10510" spans="1:31" x14ac:dyDescent="0.25">
      <c r="A10510" s="7">
        <v>10507</v>
      </c>
      <c r="B10510" s="8">
        <v>39494</v>
      </c>
      <c r="C10510" t="s">
        <v>3</v>
      </c>
      <c r="D10510" t="s">
        <v>543</v>
      </c>
      <c r="E10510" t="s">
        <v>9</v>
      </c>
      <c r="F10510" t="s">
        <v>597</v>
      </c>
      <c r="G10510" t="s">
        <v>870</v>
      </c>
      <c r="H10510" s="135" t="s">
        <v>2504</v>
      </c>
      <c r="I10510" t="s">
        <v>1454</v>
      </c>
      <c r="J10510" s="20">
        <v>18</v>
      </c>
      <c r="K10510" s="20" t="s">
        <v>9</v>
      </c>
      <c r="L10510" t="s">
        <v>1464</v>
      </c>
      <c r="M10510" s="20">
        <v>3.96</v>
      </c>
      <c r="N10510" s="20">
        <v>6.04</v>
      </c>
      <c r="AE10510">
        <f t="shared" si="164"/>
        <v>2008</v>
      </c>
    </row>
    <row r="10511" spans="1:31" x14ac:dyDescent="0.25">
      <c r="A10511" s="7">
        <v>10508</v>
      </c>
      <c r="B10511" s="8">
        <v>39494</v>
      </c>
      <c r="C10511" t="s">
        <v>3</v>
      </c>
      <c r="D10511" t="s">
        <v>917</v>
      </c>
      <c r="E10511" t="s">
        <v>9</v>
      </c>
      <c r="F10511" t="s">
        <v>852</v>
      </c>
      <c r="G10511" t="s">
        <v>895</v>
      </c>
      <c r="H10511" s="135" t="s">
        <v>2633</v>
      </c>
      <c r="I10511" t="s">
        <v>1454</v>
      </c>
      <c r="J10511" s="20">
        <v>30</v>
      </c>
      <c r="K10511" s="20" t="s">
        <v>9</v>
      </c>
      <c r="L10511" t="s">
        <v>1464</v>
      </c>
      <c r="M10511" s="20">
        <v>6.6</v>
      </c>
      <c r="N10511" s="20">
        <v>9.4</v>
      </c>
      <c r="AE10511">
        <f t="shared" si="164"/>
        <v>2008</v>
      </c>
    </row>
    <row r="10512" spans="1:31" x14ac:dyDescent="0.25">
      <c r="A10512" s="7">
        <v>10509</v>
      </c>
      <c r="B10512" s="8">
        <v>39494</v>
      </c>
      <c r="C10512" t="s">
        <v>3</v>
      </c>
      <c r="D10512" t="s">
        <v>543</v>
      </c>
      <c r="E10512" t="s">
        <v>9</v>
      </c>
      <c r="F10512" t="s">
        <v>464</v>
      </c>
      <c r="G10512" t="s">
        <v>648</v>
      </c>
      <c r="H10512" s="135" t="s">
        <v>2634</v>
      </c>
      <c r="I10512" t="s">
        <v>1454</v>
      </c>
      <c r="J10512" s="20">
        <v>28</v>
      </c>
      <c r="K10512" s="20" t="s">
        <v>3</v>
      </c>
      <c r="L10512" t="s">
        <v>1464</v>
      </c>
      <c r="M10512" s="20">
        <v>8.84</v>
      </c>
      <c r="N10512" s="20">
        <v>6.16</v>
      </c>
      <c r="AE10512">
        <f t="shared" si="164"/>
        <v>2008</v>
      </c>
    </row>
    <row r="10513" spans="1:31" x14ac:dyDescent="0.25">
      <c r="A10513" s="7">
        <v>10510</v>
      </c>
      <c r="B10513" s="8">
        <v>39494</v>
      </c>
      <c r="C10513" t="s">
        <v>3</v>
      </c>
      <c r="D10513" t="s">
        <v>711</v>
      </c>
      <c r="E10513" t="s">
        <v>9</v>
      </c>
      <c r="F10513" t="s">
        <v>805</v>
      </c>
      <c r="G10513" t="s">
        <v>648</v>
      </c>
      <c r="H10513" s="136" t="s">
        <v>1496</v>
      </c>
      <c r="I10513" t="s">
        <v>1454</v>
      </c>
      <c r="J10513" s="20">
        <v>169</v>
      </c>
      <c r="K10513" s="20" t="s">
        <v>9</v>
      </c>
      <c r="L10513" t="s">
        <v>1463</v>
      </c>
      <c r="M10513" s="20">
        <v>40.56</v>
      </c>
      <c r="N10513" s="20">
        <v>44.94</v>
      </c>
      <c r="AE10513">
        <f t="shared" si="164"/>
        <v>2008</v>
      </c>
    </row>
    <row r="10514" spans="1:31" x14ac:dyDescent="0.25">
      <c r="A10514" s="7">
        <v>10511</v>
      </c>
      <c r="B10514" s="8">
        <v>39494</v>
      </c>
      <c r="C10514" t="s">
        <v>3</v>
      </c>
      <c r="D10514" t="s">
        <v>786</v>
      </c>
      <c r="E10514" t="s">
        <v>9</v>
      </c>
      <c r="F10514" t="s">
        <v>122</v>
      </c>
      <c r="G10514" t="s">
        <v>732</v>
      </c>
      <c r="H10514" s="135" t="s">
        <v>2632</v>
      </c>
      <c r="I10514" t="s">
        <v>1454</v>
      </c>
      <c r="J10514" s="20">
        <v>52</v>
      </c>
      <c r="K10514" s="20" t="s">
        <v>3</v>
      </c>
      <c r="L10514" t="s">
        <v>1464</v>
      </c>
      <c r="M10514" s="20">
        <v>15.56</v>
      </c>
      <c r="N10514" s="20">
        <v>11.44</v>
      </c>
      <c r="AE10514">
        <f t="shared" si="164"/>
        <v>2008</v>
      </c>
    </row>
    <row r="10515" spans="1:31" x14ac:dyDescent="0.25">
      <c r="A10515" s="7">
        <v>10512</v>
      </c>
      <c r="B10515" s="8">
        <v>39494</v>
      </c>
      <c r="C10515" t="s">
        <v>3</v>
      </c>
      <c r="D10515" t="s">
        <v>786</v>
      </c>
      <c r="E10515" t="s">
        <v>9</v>
      </c>
      <c r="F10515" t="s">
        <v>787</v>
      </c>
      <c r="G10515" t="s">
        <v>732</v>
      </c>
      <c r="H10515" s="135" t="s">
        <v>1496</v>
      </c>
      <c r="I10515" t="s">
        <v>1455</v>
      </c>
      <c r="J10515" s="20">
        <v>16</v>
      </c>
      <c r="K10515" s="20" t="s">
        <v>3</v>
      </c>
      <c r="L10515" t="s">
        <v>1464</v>
      </c>
      <c r="M10515" s="20">
        <v>2.74</v>
      </c>
      <c r="N10515" s="20">
        <v>1.76</v>
      </c>
      <c r="AE10515">
        <f t="shared" si="164"/>
        <v>2008</v>
      </c>
    </row>
    <row r="10516" spans="1:31" x14ac:dyDescent="0.25">
      <c r="A10516" s="7">
        <v>10513</v>
      </c>
      <c r="B10516" s="8">
        <v>39494</v>
      </c>
      <c r="C10516" t="s">
        <v>3</v>
      </c>
      <c r="D10516" t="s">
        <v>786</v>
      </c>
      <c r="E10516" t="s">
        <v>9</v>
      </c>
      <c r="F10516" t="s">
        <v>787</v>
      </c>
      <c r="G10516" t="s">
        <v>732</v>
      </c>
      <c r="H10516" s="135" t="s">
        <v>1496</v>
      </c>
      <c r="I10516" t="s">
        <v>1455</v>
      </c>
      <c r="J10516" s="20">
        <v>15</v>
      </c>
      <c r="K10516" s="20" t="s">
        <v>1465</v>
      </c>
      <c r="L10516" t="s">
        <v>1466</v>
      </c>
      <c r="M10516" s="20">
        <v>1.875</v>
      </c>
      <c r="N10516" s="20">
        <v>1.875</v>
      </c>
      <c r="AE10516">
        <f t="shared" si="164"/>
        <v>2008</v>
      </c>
    </row>
    <row r="10517" spans="1:31" x14ac:dyDescent="0.25">
      <c r="A10517" s="7">
        <v>10514</v>
      </c>
      <c r="B10517" s="8">
        <v>39494</v>
      </c>
      <c r="C10517" t="s">
        <v>3</v>
      </c>
      <c r="D10517" t="s">
        <v>786</v>
      </c>
      <c r="E10517" t="s">
        <v>9</v>
      </c>
      <c r="F10517" t="s">
        <v>908</v>
      </c>
      <c r="G10517" t="s">
        <v>732</v>
      </c>
      <c r="H10517" s="135" t="s">
        <v>1496</v>
      </c>
      <c r="I10517" t="s">
        <v>1454</v>
      </c>
      <c r="J10517" s="20">
        <v>38</v>
      </c>
      <c r="K10517" s="20" t="s">
        <v>3</v>
      </c>
      <c r="L10517" t="s">
        <v>1464</v>
      </c>
      <c r="M10517" s="20">
        <v>11.64</v>
      </c>
      <c r="N10517" s="20">
        <v>8.36</v>
      </c>
      <c r="AE10517">
        <f t="shared" si="164"/>
        <v>2008</v>
      </c>
    </row>
    <row r="10518" spans="1:31" x14ac:dyDescent="0.25">
      <c r="A10518" s="7">
        <v>10515</v>
      </c>
      <c r="B10518" s="8">
        <v>39494</v>
      </c>
      <c r="C10518" t="s">
        <v>3</v>
      </c>
      <c r="D10518" t="s">
        <v>543</v>
      </c>
      <c r="E10518" t="s">
        <v>9</v>
      </c>
      <c r="F10518" t="s">
        <v>19</v>
      </c>
      <c r="G10518" t="s">
        <v>861</v>
      </c>
      <c r="H10518" s="9" t="s">
        <v>2479</v>
      </c>
      <c r="I10518" t="s">
        <v>1454</v>
      </c>
      <c r="J10518" s="20">
        <v>43</v>
      </c>
      <c r="K10518" s="20" t="s">
        <v>3</v>
      </c>
      <c r="L10518" t="s">
        <v>1464</v>
      </c>
      <c r="M10518" s="20">
        <v>13.04</v>
      </c>
      <c r="N10518" s="20">
        <v>9.4600000000000009</v>
      </c>
      <c r="AE10518">
        <f t="shared" si="164"/>
        <v>2008</v>
      </c>
    </row>
    <row r="10519" spans="1:31" x14ac:dyDescent="0.25">
      <c r="A10519" s="7">
        <v>10516</v>
      </c>
      <c r="B10519" s="8">
        <v>39495</v>
      </c>
      <c r="C10519" t="s">
        <v>3</v>
      </c>
      <c r="D10519" t="s">
        <v>916</v>
      </c>
      <c r="E10519" t="s">
        <v>9</v>
      </c>
      <c r="F10519" t="s">
        <v>922</v>
      </c>
      <c r="G10519" t="s">
        <v>895</v>
      </c>
      <c r="H10519" s="135" t="s">
        <v>2534</v>
      </c>
      <c r="I10519" t="s">
        <v>1454</v>
      </c>
      <c r="J10519" s="20">
        <v>8</v>
      </c>
      <c r="K10519" s="20" t="s">
        <v>9</v>
      </c>
      <c r="L10519" t="s">
        <v>1464</v>
      </c>
      <c r="M10519" s="20">
        <v>1.76</v>
      </c>
      <c r="N10519" s="20">
        <v>3.24</v>
      </c>
      <c r="AE10519">
        <f t="shared" si="164"/>
        <v>2008</v>
      </c>
    </row>
    <row r="10520" spans="1:31" x14ac:dyDescent="0.25">
      <c r="A10520" s="7">
        <v>10517</v>
      </c>
      <c r="B10520" s="8">
        <v>39495</v>
      </c>
      <c r="C10520" t="s">
        <v>3</v>
      </c>
      <c r="D10520" t="s">
        <v>916</v>
      </c>
      <c r="E10520" t="s">
        <v>9</v>
      </c>
      <c r="F10520" t="s">
        <v>899</v>
      </c>
      <c r="G10520" t="s">
        <v>895</v>
      </c>
      <c r="H10520" s="135" t="s">
        <v>1496</v>
      </c>
      <c r="I10520" t="s">
        <v>1454</v>
      </c>
      <c r="J10520" s="20">
        <v>25</v>
      </c>
      <c r="K10520" s="20" t="s">
        <v>9</v>
      </c>
      <c r="L10520" t="s">
        <v>1464</v>
      </c>
      <c r="M10520" s="20">
        <v>5.5</v>
      </c>
      <c r="N10520" s="20">
        <v>8</v>
      </c>
      <c r="AE10520">
        <f t="shared" si="164"/>
        <v>2008</v>
      </c>
    </row>
    <row r="10521" spans="1:31" x14ac:dyDescent="0.25">
      <c r="A10521" s="7">
        <v>10518</v>
      </c>
      <c r="B10521" s="8">
        <v>39496</v>
      </c>
      <c r="C10521" t="s">
        <v>3</v>
      </c>
      <c r="D10521" t="s">
        <v>543</v>
      </c>
      <c r="E10521" t="s">
        <v>9</v>
      </c>
      <c r="F10521" t="s">
        <v>521</v>
      </c>
      <c r="G10521" t="s">
        <v>895</v>
      </c>
      <c r="H10521" s="135" t="s">
        <v>2635</v>
      </c>
      <c r="I10521" t="s">
        <v>1454</v>
      </c>
      <c r="J10521" s="20">
        <v>13</v>
      </c>
      <c r="K10521" s="20" t="s">
        <v>9</v>
      </c>
      <c r="L10521" t="s">
        <v>1464</v>
      </c>
      <c r="M10521" s="20">
        <v>2.86</v>
      </c>
      <c r="N10521" s="20">
        <v>4.6400000000000006</v>
      </c>
      <c r="AE10521">
        <f t="shared" si="164"/>
        <v>2008</v>
      </c>
    </row>
    <row r="10522" spans="1:31" x14ac:dyDescent="0.25">
      <c r="A10522" s="7">
        <v>10519</v>
      </c>
      <c r="B10522" s="8">
        <v>39496</v>
      </c>
      <c r="C10522" t="s">
        <v>3</v>
      </c>
      <c r="D10522" t="s">
        <v>917</v>
      </c>
      <c r="E10522" t="s">
        <v>9</v>
      </c>
      <c r="F10522" t="s">
        <v>919</v>
      </c>
      <c r="G10522" t="s">
        <v>648</v>
      </c>
      <c r="H10522" s="9" t="s">
        <v>1797</v>
      </c>
      <c r="I10522" t="s">
        <v>1454</v>
      </c>
      <c r="J10522" s="20">
        <v>37</v>
      </c>
      <c r="K10522" s="20" t="s">
        <v>9</v>
      </c>
      <c r="L10522" t="s">
        <v>1464</v>
      </c>
      <c r="M10522" s="20">
        <v>8.14</v>
      </c>
      <c r="N10522" s="20">
        <v>11.36</v>
      </c>
      <c r="AE10522">
        <f t="shared" si="164"/>
        <v>2008</v>
      </c>
    </row>
    <row r="10523" spans="1:31" x14ac:dyDescent="0.25">
      <c r="A10523" s="7">
        <v>10520</v>
      </c>
      <c r="B10523" s="8">
        <v>39497</v>
      </c>
      <c r="C10523" t="s">
        <v>3</v>
      </c>
      <c r="D10523" t="s">
        <v>350</v>
      </c>
      <c r="E10523" t="s">
        <v>9</v>
      </c>
      <c r="F10523" t="s">
        <v>767</v>
      </c>
      <c r="G10523" t="s">
        <v>870</v>
      </c>
      <c r="H10523" s="135" t="s">
        <v>2546</v>
      </c>
      <c r="I10523" t="s">
        <v>1454</v>
      </c>
      <c r="J10523" s="20">
        <v>16</v>
      </c>
      <c r="K10523" s="20" t="s">
        <v>1465</v>
      </c>
      <c r="L10523" t="s">
        <v>1466</v>
      </c>
      <c r="M10523" s="20">
        <v>4</v>
      </c>
      <c r="N10523" s="20">
        <v>4</v>
      </c>
      <c r="AE10523">
        <f t="shared" si="164"/>
        <v>2008</v>
      </c>
    </row>
    <row r="10524" spans="1:31" x14ac:dyDescent="0.25">
      <c r="A10524" s="7">
        <v>10521</v>
      </c>
      <c r="B10524" s="8">
        <v>39497</v>
      </c>
      <c r="C10524" t="s">
        <v>3</v>
      </c>
      <c r="D10524" t="s">
        <v>655</v>
      </c>
      <c r="E10524" t="s">
        <v>9</v>
      </c>
      <c r="F10524" t="s">
        <v>734</v>
      </c>
      <c r="G10524" t="s">
        <v>895</v>
      </c>
      <c r="H10524" s="9" t="s">
        <v>2636</v>
      </c>
      <c r="I10524" t="s">
        <v>1454</v>
      </c>
      <c r="J10524" s="20">
        <v>36</v>
      </c>
      <c r="K10524" s="20" t="s">
        <v>9</v>
      </c>
      <c r="L10524" t="s">
        <v>1463</v>
      </c>
      <c r="M10524" s="20">
        <v>8.64</v>
      </c>
      <c r="N10524" s="20">
        <v>10.36</v>
      </c>
      <c r="AE10524">
        <f t="shared" si="164"/>
        <v>2008</v>
      </c>
    </row>
    <row r="10525" spans="1:31" x14ac:dyDescent="0.25">
      <c r="A10525" s="7">
        <v>10522</v>
      </c>
      <c r="B10525" s="8">
        <v>39497</v>
      </c>
      <c r="C10525" t="s">
        <v>3</v>
      </c>
      <c r="D10525" t="s">
        <v>787</v>
      </c>
      <c r="E10525" t="s">
        <v>9</v>
      </c>
      <c r="F10525" t="s">
        <v>268</v>
      </c>
      <c r="G10525" t="s">
        <v>861</v>
      </c>
      <c r="H10525" s="135" t="s">
        <v>1496</v>
      </c>
      <c r="I10525" t="s">
        <v>1454</v>
      </c>
      <c r="J10525" s="20">
        <v>31</v>
      </c>
      <c r="K10525" s="20" t="s">
        <v>9</v>
      </c>
      <c r="L10525" t="s">
        <v>1464</v>
      </c>
      <c r="M10525" s="20">
        <v>6.82</v>
      </c>
      <c r="N10525" s="20">
        <v>9.68</v>
      </c>
      <c r="AE10525">
        <f t="shared" si="164"/>
        <v>2008</v>
      </c>
    </row>
    <row r="10526" spans="1:31" x14ac:dyDescent="0.25">
      <c r="A10526" s="7">
        <v>10523</v>
      </c>
      <c r="B10526" s="8">
        <v>39499</v>
      </c>
      <c r="C10526" t="s">
        <v>3</v>
      </c>
      <c r="D10526" t="s">
        <v>808</v>
      </c>
      <c r="E10526" t="s">
        <v>9</v>
      </c>
      <c r="F10526" t="s">
        <v>923</v>
      </c>
      <c r="G10526" t="s">
        <v>648</v>
      </c>
      <c r="H10526" s="135" t="s">
        <v>1795</v>
      </c>
      <c r="I10526" t="s">
        <v>1454</v>
      </c>
      <c r="J10526" s="20">
        <v>24</v>
      </c>
      <c r="K10526" s="20" t="s">
        <v>3</v>
      </c>
      <c r="L10526" t="s">
        <v>1464</v>
      </c>
      <c r="M10526" s="20">
        <v>7.72</v>
      </c>
      <c r="N10526" s="20">
        <v>5.28</v>
      </c>
      <c r="AE10526">
        <f t="shared" si="164"/>
        <v>2008</v>
      </c>
    </row>
    <row r="10527" spans="1:31" x14ac:dyDescent="0.25">
      <c r="A10527" s="7">
        <v>10524</v>
      </c>
      <c r="B10527" s="8">
        <v>39499</v>
      </c>
      <c r="C10527" t="s">
        <v>3</v>
      </c>
      <c r="D10527" t="s">
        <v>678</v>
      </c>
      <c r="E10527" t="s">
        <v>9</v>
      </c>
      <c r="F10527" t="s">
        <v>916</v>
      </c>
      <c r="G10527" t="s">
        <v>648</v>
      </c>
      <c r="H10527" s="135" t="s">
        <v>1877</v>
      </c>
      <c r="I10527" t="s">
        <v>1455</v>
      </c>
      <c r="J10527" s="20">
        <v>6</v>
      </c>
      <c r="K10527" s="20" t="s">
        <v>1465</v>
      </c>
      <c r="L10527" t="s">
        <v>1466</v>
      </c>
      <c r="M10527" s="20">
        <v>0.75</v>
      </c>
      <c r="N10527" s="20">
        <v>0.75</v>
      </c>
      <c r="AE10527">
        <f t="shared" si="164"/>
        <v>2008</v>
      </c>
    </row>
    <row r="10528" spans="1:31" x14ac:dyDescent="0.25">
      <c r="A10528" s="7">
        <v>10525</v>
      </c>
      <c r="B10528" s="8">
        <v>39499</v>
      </c>
      <c r="C10528" t="s">
        <v>3</v>
      </c>
      <c r="D10528" t="s">
        <v>920</v>
      </c>
      <c r="E10528" t="s">
        <v>9</v>
      </c>
      <c r="F10528" t="s">
        <v>908</v>
      </c>
      <c r="G10528" t="s">
        <v>65</v>
      </c>
      <c r="H10528" s="135" t="s">
        <v>1558</v>
      </c>
      <c r="I10528" t="s">
        <v>1454</v>
      </c>
      <c r="J10528" s="20">
        <v>18</v>
      </c>
      <c r="K10528" s="20" t="s">
        <v>3</v>
      </c>
      <c r="L10528" t="s">
        <v>1464</v>
      </c>
      <c r="M10528" s="20">
        <v>6.04</v>
      </c>
      <c r="N10528" s="20">
        <v>3.96</v>
      </c>
      <c r="AE10528">
        <f t="shared" si="164"/>
        <v>2008</v>
      </c>
    </row>
    <row r="10529" spans="1:31" x14ac:dyDescent="0.25">
      <c r="A10529" s="7">
        <v>10526</v>
      </c>
      <c r="B10529" s="8">
        <v>39499</v>
      </c>
      <c r="C10529" t="s">
        <v>3</v>
      </c>
      <c r="D10529" t="s">
        <v>876</v>
      </c>
      <c r="E10529" t="s">
        <v>9</v>
      </c>
      <c r="F10529" t="s">
        <v>733</v>
      </c>
      <c r="G10529" t="s">
        <v>17</v>
      </c>
      <c r="H10529" s="135" t="s">
        <v>1520</v>
      </c>
      <c r="I10529" t="s">
        <v>1454</v>
      </c>
      <c r="J10529" s="20">
        <v>34</v>
      </c>
      <c r="K10529" s="20" t="s">
        <v>3</v>
      </c>
      <c r="L10529" t="s">
        <v>1464</v>
      </c>
      <c r="M10529" s="20">
        <v>10.52</v>
      </c>
      <c r="N10529" s="20">
        <v>7.48</v>
      </c>
      <c r="AE10529">
        <f t="shared" si="164"/>
        <v>2008</v>
      </c>
    </row>
    <row r="10530" spans="1:31" x14ac:dyDescent="0.25">
      <c r="A10530" s="7">
        <v>10527</v>
      </c>
      <c r="B10530" s="8">
        <v>39499</v>
      </c>
      <c r="C10530" t="s">
        <v>3</v>
      </c>
      <c r="D10530" t="s">
        <v>543</v>
      </c>
      <c r="E10530" t="s">
        <v>9</v>
      </c>
      <c r="F10530" t="s">
        <v>521</v>
      </c>
      <c r="G10530" t="s">
        <v>11</v>
      </c>
      <c r="H10530" s="135" t="s">
        <v>1496</v>
      </c>
      <c r="I10530" t="s">
        <v>1454</v>
      </c>
      <c r="J10530" s="20">
        <v>15</v>
      </c>
      <c r="K10530" s="20" t="s">
        <v>9</v>
      </c>
      <c r="L10530" t="s">
        <v>1464</v>
      </c>
      <c r="M10530" s="20">
        <v>3.3</v>
      </c>
      <c r="N10530" s="20">
        <v>5.2</v>
      </c>
      <c r="AE10530">
        <f t="shared" si="164"/>
        <v>2008</v>
      </c>
    </row>
    <row r="10531" spans="1:31" x14ac:dyDescent="0.25">
      <c r="A10531" s="7">
        <v>10528</v>
      </c>
      <c r="B10531" s="8">
        <v>39500</v>
      </c>
      <c r="C10531" t="s">
        <v>3</v>
      </c>
      <c r="D10531" t="s">
        <v>187</v>
      </c>
      <c r="E10531" t="s">
        <v>9</v>
      </c>
      <c r="F10531" t="s">
        <v>667</v>
      </c>
      <c r="G10531" t="s">
        <v>732</v>
      </c>
      <c r="H10531" s="135" t="s">
        <v>2266</v>
      </c>
      <c r="I10531" t="s">
        <v>1454</v>
      </c>
      <c r="J10531" s="20">
        <v>26</v>
      </c>
      <c r="K10531" s="20" t="s">
        <v>3</v>
      </c>
      <c r="L10531" t="s">
        <v>1464</v>
      </c>
      <c r="M10531" s="20">
        <v>8.2800000000000011</v>
      </c>
      <c r="N10531" s="20">
        <v>5.72</v>
      </c>
      <c r="AE10531">
        <f t="shared" si="164"/>
        <v>2008</v>
      </c>
    </row>
    <row r="10532" spans="1:31" x14ac:dyDescent="0.25">
      <c r="A10532" s="7">
        <v>10529</v>
      </c>
      <c r="B10532" s="8">
        <v>39500</v>
      </c>
      <c r="C10532" t="s">
        <v>3</v>
      </c>
      <c r="D10532" t="s">
        <v>117</v>
      </c>
      <c r="E10532" t="s">
        <v>9</v>
      </c>
      <c r="F10532" t="s">
        <v>667</v>
      </c>
      <c r="G10532" t="s">
        <v>569</v>
      </c>
      <c r="H10532" s="9" t="s">
        <v>2146</v>
      </c>
      <c r="I10532" t="s">
        <v>1454</v>
      </c>
      <c r="J10532" s="20">
        <v>21</v>
      </c>
      <c r="K10532" s="20" t="s">
        <v>9</v>
      </c>
      <c r="L10532" t="s">
        <v>1463</v>
      </c>
      <c r="M10532" s="20">
        <v>5.04</v>
      </c>
      <c r="N10532" s="20">
        <v>6.46</v>
      </c>
      <c r="AE10532">
        <f t="shared" si="164"/>
        <v>2008</v>
      </c>
    </row>
    <row r="10533" spans="1:31" x14ac:dyDescent="0.25">
      <c r="A10533" s="7">
        <v>10530</v>
      </c>
      <c r="B10533" s="8">
        <v>39500</v>
      </c>
      <c r="C10533" t="s">
        <v>3</v>
      </c>
      <c r="D10533" t="s">
        <v>91</v>
      </c>
      <c r="E10533" t="s">
        <v>9</v>
      </c>
      <c r="F10533" t="s">
        <v>924</v>
      </c>
      <c r="G10533" t="s">
        <v>633</v>
      </c>
      <c r="H10533" s="135" t="s">
        <v>2313</v>
      </c>
      <c r="I10533" t="s">
        <v>1458</v>
      </c>
      <c r="J10533" s="20">
        <v>15</v>
      </c>
      <c r="K10533" s="20" t="s">
        <v>3</v>
      </c>
      <c r="L10533" t="s">
        <v>1464</v>
      </c>
      <c r="M10533" s="20">
        <v>10</v>
      </c>
      <c r="N10533" s="20">
        <v>30</v>
      </c>
      <c r="AE10533">
        <f t="shared" si="164"/>
        <v>2008</v>
      </c>
    </row>
    <row r="10534" spans="1:31" x14ac:dyDescent="0.25">
      <c r="A10534" s="7">
        <v>10531</v>
      </c>
      <c r="B10534" s="8">
        <v>39500</v>
      </c>
      <c r="C10534" t="s">
        <v>3</v>
      </c>
      <c r="D10534" t="s">
        <v>921</v>
      </c>
      <c r="E10534" t="s">
        <v>9</v>
      </c>
      <c r="F10534" t="s">
        <v>450</v>
      </c>
      <c r="G10534" t="s">
        <v>17</v>
      </c>
      <c r="H10534" s="135" t="s">
        <v>1537</v>
      </c>
      <c r="I10534" t="s">
        <v>1454</v>
      </c>
      <c r="J10534" s="20">
        <v>28</v>
      </c>
      <c r="K10534" s="20" t="s">
        <v>3</v>
      </c>
      <c r="L10534" t="s">
        <v>1464</v>
      </c>
      <c r="M10534" s="20">
        <v>8.84</v>
      </c>
      <c r="N10534" s="20">
        <v>6.16</v>
      </c>
      <c r="AE10534">
        <f t="shared" si="164"/>
        <v>2008</v>
      </c>
    </row>
    <row r="10535" spans="1:31" x14ac:dyDescent="0.25">
      <c r="A10535" s="7">
        <v>10532</v>
      </c>
      <c r="B10535" s="8">
        <v>39500</v>
      </c>
      <c r="C10535" t="s">
        <v>3</v>
      </c>
      <c r="D10535" t="s">
        <v>43</v>
      </c>
      <c r="E10535" t="s">
        <v>9</v>
      </c>
      <c r="F10535" t="s">
        <v>798</v>
      </c>
      <c r="G10535" t="s">
        <v>11</v>
      </c>
      <c r="H10535" s="135" t="s">
        <v>1509</v>
      </c>
      <c r="I10535" t="s">
        <v>1455</v>
      </c>
      <c r="J10535" s="20">
        <v>85</v>
      </c>
      <c r="K10535" s="20" t="s">
        <v>1465</v>
      </c>
      <c r="L10535" t="s">
        <v>1466</v>
      </c>
      <c r="M10535" s="20">
        <v>10.625</v>
      </c>
      <c r="N10535" s="20">
        <v>10.625</v>
      </c>
      <c r="AE10535">
        <f t="shared" si="164"/>
        <v>2008</v>
      </c>
    </row>
    <row r="10536" spans="1:31" x14ac:dyDescent="0.25">
      <c r="A10536" s="7">
        <v>10533</v>
      </c>
      <c r="B10536" s="8">
        <v>39500</v>
      </c>
      <c r="C10536" t="s">
        <v>3</v>
      </c>
      <c r="D10536" t="s">
        <v>711</v>
      </c>
      <c r="E10536" t="s">
        <v>9</v>
      </c>
      <c r="F10536" t="s">
        <v>810</v>
      </c>
      <c r="G10536" t="s">
        <v>870</v>
      </c>
      <c r="H10536" s="135" t="s">
        <v>1496</v>
      </c>
      <c r="I10536" t="s">
        <v>1454</v>
      </c>
      <c r="J10536" s="20">
        <v>46</v>
      </c>
      <c r="K10536" s="20" t="s">
        <v>9</v>
      </c>
      <c r="L10536" t="s">
        <v>1463</v>
      </c>
      <c r="M10536" s="20">
        <v>11.04</v>
      </c>
      <c r="N10536" s="20">
        <v>12.96</v>
      </c>
      <c r="AE10536">
        <f t="shared" si="164"/>
        <v>2008</v>
      </c>
    </row>
    <row r="10537" spans="1:31" x14ac:dyDescent="0.25">
      <c r="A10537" s="7">
        <v>10534</v>
      </c>
      <c r="B10537" s="8">
        <v>39500</v>
      </c>
      <c r="C10537" t="s">
        <v>3</v>
      </c>
      <c r="D10537" t="s">
        <v>711</v>
      </c>
      <c r="E10537" t="s">
        <v>9</v>
      </c>
      <c r="F10537" t="s">
        <v>19</v>
      </c>
      <c r="G10537" t="s">
        <v>870</v>
      </c>
      <c r="H10537" s="135" t="s">
        <v>1496</v>
      </c>
      <c r="I10537" t="s">
        <v>1456</v>
      </c>
      <c r="J10537" s="20">
        <v>31</v>
      </c>
      <c r="K10537" s="20" t="s">
        <v>9</v>
      </c>
      <c r="L10537" t="s">
        <v>1464</v>
      </c>
      <c r="M10537" s="20">
        <v>6.82</v>
      </c>
      <c r="N10537" s="20">
        <v>9.68</v>
      </c>
      <c r="O10537" t="s">
        <v>3</v>
      </c>
      <c r="P10537" s="13" t="s">
        <v>766</v>
      </c>
      <c r="Q10537" t="s">
        <v>3</v>
      </c>
      <c r="R10537" t="s">
        <v>281</v>
      </c>
      <c r="S10537" t="s">
        <v>9</v>
      </c>
      <c r="T10537" t="s">
        <v>275</v>
      </c>
      <c r="U10537" t="s">
        <v>9</v>
      </c>
      <c r="V10537" t="s">
        <v>869</v>
      </c>
      <c r="W10537" t="s">
        <v>1465</v>
      </c>
      <c r="Y10537" t="s">
        <v>1465</v>
      </c>
      <c r="AA10537" t="s">
        <v>1465</v>
      </c>
      <c r="AC10537" t="s">
        <v>1465</v>
      </c>
      <c r="AE10537">
        <f t="shared" si="164"/>
        <v>2008</v>
      </c>
    </row>
    <row r="10538" spans="1:31" x14ac:dyDescent="0.25">
      <c r="A10538" s="7">
        <v>10535</v>
      </c>
      <c r="B10538" s="8">
        <v>39500</v>
      </c>
      <c r="C10538" t="s">
        <v>3</v>
      </c>
      <c r="D10538" t="s">
        <v>112</v>
      </c>
      <c r="E10538" t="s">
        <v>9</v>
      </c>
      <c r="F10538" t="s">
        <v>469</v>
      </c>
      <c r="G10538" t="s">
        <v>895</v>
      </c>
      <c r="H10538" s="136" t="s">
        <v>2637</v>
      </c>
      <c r="I10538" t="s">
        <v>1456</v>
      </c>
      <c r="J10538" s="20">
        <v>35</v>
      </c>
      <c r="K10538" s="20" t="s">
        <v>9</v>
      </c>
      <c r="L10538" t="s">
        <v>1463</v>
      </c>
      <c r="M10538" s="20">
        <v>8.4</v>
      </c>
      <c r="N10538" s="20">
        <v>10.1</v>
      </c>
      <c r="O10538" t="s">
        <v>3</v>
      </c>
      <c r="P10538" s="13" t="s">
        <v>794</v>
      </c>
      <c r="Q10538" t="s">
        <v>9</v>
      </c>
      <c r="R10538" t="s">
        <v>805</v>
      </c>
      <c r="S10538" t="s">
        <v>1465</v>
      </c>
      <c r="U10538" t="s">
        <v>1465</v>
      </c>
      <c r="W10538" t="s">
        <v>1465</v>
      </c>
      <c r="Y10538" t="s">
        <v>1465</v>
      </c>
      <c r="AA10538" t="s">
        <v>1465</v>
      </c>
      <c r="AC10538" t="s">
        <v>1465</v>
      </c>
      <c r="AE10538">
        <f t="shared" si="164"/>
        <v>2008</v>
      </c>
    </row>
    <row r="10539" spans="1:31" x14ac:dyDescent="0.25">
      <c r="A10539" s="7">
        <v>10536</v>
      </c>
      <c r="B10539" s="8">
        <v>39500</v>
      </c>
      <c r="C10539" t="s">
        <v>3</v>
      </c>
      <c r="D10539" t="s">
        <v>178</v>
      </c>
      <c r="E10539" t="s">
        <v>9</v>
      </c>
      <c r="F10539" t="s">
        <v>91</v>
      </c>
      <c r="G10539" t="s">
        <v>895</v>
      </c>
      <c r="H10539" s="9" t="s">
        <v>2638</v>
      </c>
      <c r="I10539" t="s">
        <v>1454</v>
      </c>
      <c r="J10539" s="20">
        <v>109</v>
      </c>
      <c r="K10539" s="20" t="s">
        <v>9</v>
      </c>
      <c r="L10539" t="s">
        <v>1464</v>
      </c>
      <c r="M10539" s="20">
        <v>23.98</v>
      </c>
      <c r="N10539" s="20">
        <v>31.52</v>
      </c>
      <c r="AE10539">
        <f t="shared" si="164"/>
        <v>2008</v>
      </c>
    </row>
    <row r="10540" spans="1:31" x14ac:dyDescent="0.25">
      <c r="A10540" s="7">
        <v>10537</v>
      </c>
      <c r="B10540" s="8">
        <v>39500</v>
      </c>
      <c r="C10540" t="s">
        <v>3</v>
      </c>
      <c r="D10540" t="s">
        <v>877</v>
      </c>
      <c r="E10540" t="s">
        <v>9</v>
      </c>
      <c r="F10540" t="s">
        <v>450</v>
      </c>
      <c r="G10540" t="s">
        <v>648</v>
      </c>
      <c r="H10540" s="135" t="s">
        <v>1935</v>
      </c>
      <c r="I10540" t="s">
        <v>1454</v>
      </c>
      <c r="J10540" s="20">
        <v>27</v>
      </c>
      <c r="K10540" s="20" t="s">
        <v>3</v>
      </c>
      <c r="L10540" t="s">
        <v>1464</v>
      </c>
      <c r="M10540" s="20">
        <v>8.56</v>
      </c>
      <c r="N10540" s="20">
        <v>5.9399999999999995</v>
      </c>
      <c r="AE10540">
        <f t="shared" si="164"/>
        <v>2008</v>
      </c>
    </row>
    <row r="10541" spans="1:31" x14ac:dyDescent="0.25">
      <c r="A10541" s="7">
        <v>10538</v>
      </c>
      <c r="B10541" s="8">
        <v>39500</v>
      </c>
      <c r="C10541" t="s">
        <v>3</v>
      </c>
      <c r="D10541" t="s">
        <v>670</v>
      </c>
      <c r="E10541" t="s">
        <v>9</v>
      </c>
      <c r="F10541" t="s">
        <v>667</v>
      </c>
      <c r="G10541" t="s">
        <v>648</v>
      </c>
      <c r="H10541" s="135" t="s">
        <v>2478</v>
      </c>
      <c r="I10541" t="s">
        <v>1454</v>
      </c>
      <c r="J10541" s="20">
        <v>37</v>
      </c>
      <c r="K10541" s="20" t="s">
        <v>9</v>
      </c>
      <c r="L10541" t="s">
        <v>1464</v>
      </c>
      <c r="M10541" s="20">
        <v>8.14</v>
      </c>
      <c r="N10541" s="20">
        <v>11.36</v>
      </c>
      <c r="AE10541">
        <f t="shared" si="164"/>
        <v>2008</v>
      </c>
    </row>
    <row r="10542" spans="1:31" x14ac:dyDescent="0.25">
      <c r="A10542" s="7">
        <v>10539</v>
      </c>
      <c r="B10542" s="8">
        <v>39500</v>
      </c>
      <c r="C10542" t="s">
        <v>3</v>
      </c>
      <c r="D10542" t="s">
        <v>711</v>
      </c>
      <c r="E10542" t="s">
        <v>9</v>
      </c>
      <c r="F10542" t="s">
        <v>810</v>
      </c>
      <c r="G10542" t="s">
        <v>648</v>
      </c>
      <c r="H10542" s="135" t="s">
        <v>1799</v>
      </c>
      <c r="I10542" t="s">
        <v>1456</v>
      </c>
      <c r="J10542" s="20">
        <v>37</v>
      </c>
      <c r="K10542" s="20" t="s">
        <v>1465</v>
      </c>
      <c r="L10542" t="s">
        <v>1466</v>
      </c>
      <c r="M10542" s="20">
        <v>9.25</v>
      </c>
      <c r="N10542" s="20">
        <v>9.25</v>
      </c>
      <c r="O10542" t="s">
        <v>3</v>
      </c>
      <c r="P10542" s="13" t="s">
        <v>104</v>
      </c>
      <c r="Q10542" t="s">
        <v>3</v>
      </c>
      <c r="R10542" t="s">
        <v>856</v>
      </c>
      <c r="S10542" t="s">
        <v>9</v>
      </c>
      <c r="T10542" t="s">
        <v>188</v>
      </c>
      <c r="U10542" t="s">
        <v>1465</v>
      </c>
      <c r="W10542" t="s">
        <v>1465</v>
      </c>
      <c r="Y10542" t="s">
        <v>1465</v>
      </c>
      <c r="AA10542" t="s">
        <v>1465</v>
      </c>
      <c r="AC10542" t="s">
        <v>1465</v>
      </c>
      <c r="AE10542">
        <f t="shared" si="164"/>
        <v>2008</v>
      </c>
    </row>
    <row r="10543" spans="1:31" x14ac:dyDescent="0.25">
      <c r="A10543" s="7">
        <v>10540</v>
      </c>
      <c r="B10543" s="8">
        <v>39500</v>
      </c>
      <c r="C10543" t="s">
        <v>3</v>
      </c>
      <c r="D10543" t="s">
        <v>711</v>
      </c>
      <c r="E10543" t="s">
        <v>9</v>
      </c>
      <c r="F10543" t="s">
        <v>767</v>
      </c>
      <c r="G10543" t="s">
        <v>648</v>
      </c>
      <c r="H10543" s="136" t="s">
        <v>1496</v>
      </c>
      <c r="I10543" t="s">
        <v>1454</v>
      </c>
      <c r="J10543" s="20">
        <v>15</v>
      </c>
      <c r="K10543" s="20" t="s">
        <v>1465</v>
      </c>
      <c r="L10543" t="s">
        <v>1466</v>
      </c>
      <c r="M10543" s="20">
        <v>3.75</v>
      </c>
      <c r="N10543" s="20">
        <v>3.75</v>
      </c>
      <c r="AE10543">
        <f t="shared" si="164"/>
        <v>2008</v>
      </c>
    </row>
    <row r="10544" spans="1:31" x14ac:dyDescent="0.25">
      <c r="A10544" s="7">
        <v>10541</v>
      </c>
      <c r="B10544" s="8">
        <v>39500</v>
      </c>
      <c r="C10544" t="s">
        <v>3</v>
      </c>
      <c r="D10544" t="s">
        <v>916</v>
      </c>
      <c r="E10544" t="s">
        <v>9</v>
      </c>
      <c r="F10544" t="s">
        <v>919</v>
      </c>
      <c r="G10544" t="s">
        <v>648</v>
      </c>
      <c r="H10544" s="136" t="s">
        <v>1496</v>
      </c>
      <c r="I10544" t="s">
        <v>1454</v>
      </c>
      <c r="J10544" s="20">
        <v>25</v>
      </c>
      <c r="K10544" s="20" t="s">
        <v>9</v>
      </c>
      <c r="L10544" t="s">
        <v>1464</v>
      </c>
      <c r="M10544" s="20">
        <v>5.5</v>
      </c>
      <c r="N10544" s="20">
        <v>8</v>
      </c>
      <c r="AE10544">
        <f t="shared" si="164"/>
        <v>2008</v>
      </c>
    </row>
    <row r="10545" spans="1:31" x14ac:dyDescent="0.25">
      <c r="A10545" s="7">
        <v>10542</v>
      </c>
      <c r="B10545" s="8">
        <v>39500</v>
      </c>
      <c r="C10545" t="s">
        <v>3</v>
      </c>
      <c r="D10545" t="s">
        <v>912</v>
      </c>
      <c r="E10545" t="s">
        <v>9</v>
      </c>
      <c r="F10545" t="s">
        <v>667</v>
      </c>
      <c r="G10545" t="s">
        <v>648</v>
      </c>
      <c r="H10545" s="136" t="s">
        <v>1496</v>
      </c>
      <c r="I10545" t="s">
        <v>1455</v>
      </c>
      <c r="J10545" s="20">
        <v>20</v>
      </c>
      <c r="K10545" s="20" t="s">
        <v>1465</v>
      </c>
      <c r="L10545" t="s">
        <v>1466</v>
      </c>
      <c r="M10545" s="20">
        <v>2.5</v>
      </c>
      <c r="N10545" s="20">
        <v>2.5</v>
      </c>
      <c r="AE10545">
        <f t="shared" si="164"/>
        <v>2008</v>
      </c>
    </row>
    <row r="10546" spans="1:31" x14ac:dyDescent="0.25">
      <c r="A10546" s="7">
        <v>10543</v>
      </c>
      <c r="B10546" s="8">
        <v>39500</v>
      </c>
      <c r="C10546" t="s">
        <v>3</v>
      </c>
      <c r="D10546" t="s">
        <v>678</v>
      </c>
      <c r="E10546" t="s">
        <v>9</v>
      </c>
      <c r="F10546" t="s">
        <v>240</v>
      </c>
      <c r="G10546" t="s">
        <v>732</v>
      </c>
      <c r="H10546" s="135" t="s">
        <v>2495</v>
      </c>
      <c r="I10546" t="s">
        <v>1454</v>
      </c>
      <c r="J10546" s="20">
        <v>18</v>
      </c>
      <c r="K10546" s="20" t="s">
        <v>1465</v>
      </c>
      <c r="L10546" t="s">
        <v>1466</v>
      </c>
      <c r="M10546" s="20">
        <v>4.5</v>
      </c>
      <c r="N10546" s="20">
        <v>4.5</v>
      </c>
      <c r="AE10546">
        <f t="shared" si="164"/>
        <v>2008</v>
      </c>
    </row>
    <row r="10547" spans="1:31" x14ac:dyDescent="0.25">
      <c r="A10547" s="7">
        <v>10544</v>
      </c>
      <c r="B10547" s="8">
        <v>39500</v>
      </c>
      <c r="C10547" t="s">
        <v>3</v>
      </c>
      <c r="D10547" t="s">
        <v>711</v>
      </c>
      <c r="E10547" t="s">
        <v>9</v>
      </c>
      <c r="F10547" t="s">
        <v>275</v>
      </c>
      <c r="G10547" t="s">
        <v>648</v>
      </c>
      <c r="H10547" s="9" t="s">
        <v>1797</v>
      </c>
      <c r="I10547" t="s">
        <v>1456</v>
      </c>
      <c r="J10547" s="20">
        <v>61</v>
      </c>
      <c r="K10547" s="20" t="s">
        <v>3</v>
      </c>
      <c r="L10547" t="s">
        <v>1464</v>
      </c>
      <c r="M10547" s="20">
        <v>18.079999999999998</v>
      </c>
      <c r="N10547" s="20">
        <v>13.42</v>
      </c>
      <c r="O10547" t="s">
        <v>3</v>
      </c>
      <c r="P10547" s="13" t="s">
        <v>281</v>
      </c>
      <c r="Q10547" t="s">
        <v>3</v>
      </c>
      <c r="R10547" t="s">
        <v>670</v>
      </c>
      <c r="S10547" t="s">
        <v>3</v>
      </c>
      <c r="T10547" t="s">
        <v>791</v>
      </c>
      <c r="U10547" t="s">
        <v>9</v>
      </c>
      <c r="V10547" t="s">
        <v>765</v>
      </c>
      <c r="W10547" t="s">
        <v>9</v>
      </c>
      <c r="X10547" t="s">
        <v>175</v>
      </c>
      <c r="Y10547" t="s">
        <v>1465</v>
      </c>
      <c r="AA10547" t="s">
        <v>1465</v>
      </c>
      <c r="AC10547" t="s">
        <v>1465</v>
      </c>
      <c r="AE10547">
        <f t="shared" si="164"/>
        <v>2008</v>
      </c>
    </row>
    <row r="10548" spans="1:31" x14ac:dyDescent="0.25">
      <c r="A10548" s="7">
        <v>10545</v>
      </c>
      <c r="B10548" s="8">
        <v>39501</v>
      </c>
      <c r="C10548" t="s">
        <v>3</v>
      </c>
      <c r="D10548" t="s">
        <v>914</v>
      </c>
      <c r="E10548" t="s">
        <v>9</v>
      </c>
      <c r="F10548" t="s">
        <v>890</v>
      </c>
      <c r="G10548" t="s">
        <v>569</v>
      </c>
      <c r="H10548" s="135" t="s">
        <v>2133</v>
      </c>
      <c r="I10548" t="s">
        <v>1454</v>
      </c>
      <c r="J10548" s="20">
        <v>26</v>
      </c>
      <c r="K10548" s="20" t="s">
        <v>3</v>
      </c>
      <c r="L10548" t="s">
        <v>1464</v>
      </c>
      <c r="M10548" s="20">
        <v>8.2800000000000011</v>
      </c>
      <c r="N10548" s="20">
        <v>5.72</v>
      </c>
      <c r="AE10548">
        <f t="shared" si="164"/>
        <v>2008</v>
      </c>
    </row>
    <row r="10549" spans="1:31" x14ac:dyDescent="0.25">
      <c r="A10549" s="7">
        <v>10546</v>
      </c>
      <c r="B10549" s="8">
        <v>39501</v>
      </c>
      <c r="C10549" t="s">
        <v>3</v>
      </c>
      <c r="D10549" t="s">
        <v>350</v>
      </c>
      <c r="E10549" t="s">
        <v>9</v>
      </c>
      <c r="F10549" t="s">
        <v>451</v>
      </c>
      <c r="G10549" t="s">
        <v>633</v>
      </c>
      <c r="H10549" s="135" t="s">
        <v>1496</v>
      </c>
      <c r="I10549" t="s">
        <v>1454</v>
      </c>
      <c r="J10549" s="20">
        <v>16</v>
      </c>
      <c r="K10549" s="20" t="s">
        <v>9</v>
      </c>
      <c r="L10549" t="s">
        <v>1463</v>
      </c>
      <c r="M10549" s="20">
        <v>3.84</v>
      </c>
      <c r="N10549" s="20">
        <v>5.16</v>
      </c>
      <c r="AE10549">
        <f t="shared" si="164"/>
        <v>2008</v>
      </c>
    </row>
    <row r="10550" spans="1:31" x14ac:dyDescent="0.25">
      <c r="A10550" s="7">
        <v>10547</v>
      </c>
      <c r="B10550" s="8">
        <v>39501</v>
      </c>
      <c r="C10550" t="s">
        <v>3</v>
      </c>
      <c r="D10550" t="s">
        <v>543</v>
      </c>
      <c r="E10550" t="s">
        <v>9</v>
      </c>
      <c r="F10550" t="s">
        <v>521</v>
      </c>
      <c r="G10550" t="s">
        <v>870</v>
      </c>
      <c r="H10550" s="135" t="s">
        <v>2639</v>
      </c>
      <c r="I10550" t="s">
        <v>1454</v>
      </c>
      <c r="J10550" s="20">
        <v>20</v>
      </c>
      <c r="K10550" s="20" t="s">
        <v>1465</v>
      </c>
      <c r="L10550" t="s">
        <v>1466</v>
      </c>
      <c r="M10550" s="20">
        <v>5</v>
      </c>
      <c r="N10550" s="20">
        <v>5</v>
      </c>
      <c r="AE10550">
        <f t="shared" si="164"/>
        <v>2008</v>
      </c>
    </row>
    <row r="10551" spans="1:31" x14ac:dyDescent="0.25">
      <c r="A10551" s="7">
        <v>10548</v>
      </c>
      <c r="B10551" s="8">
        <v>39501</v>
      </c>
      <c r="C10551" t="s">
        <v>3</v>
      </c>
      <c r="D10551" t="s">
        <v>857</v>
      </c>
      <c r="E10551" t="s">
        <v>9</v>
      </c>
      <c r="F10551" t="s">
        <v>828</v>
      </c>
      <c r="G10551" t="s">
        <v>648</v>
      </c>
      <c r="H10551" s="136" t="s">
        <v>1496</v>
      </c>
      <c r="I10551" t="s">
        <v>1454</v>
      </c>
      <c r="J10551" s="20">
        <v>32</v>
      </c>
      <c r="K10551" s="20" t="s">
        <v>3</v>
      </c>
      <c r="L10551" t="s">
        <v>1463</v>
      </c>
      <c r="M10551" s="20">
        <v>9.32</v>
      </c>
      <c r="N10551" s="20">
        <v>7.68</v>
      </c>
      <c r="AE10551">
        <f t="shared" si="164"/>
        <v>2008</v>
      </c>
    </row>
    <row r="10552" spans="1:31" x14ac:dyDescent="0.25">
      <c r="A10552" s="7">
        <v>10549</v>
      </c>
      <c r="B10552" s="8">
        <v>39502</v>
      </c>
      <c r="C10552" t="s">
        <v>3</v>
      </c>
      <c r="D10552" t="s">
        <v>786</v>
      </c>
      <c r="E10552" t="s">
        <v>9</v>
      </c>
      <c r="F10552" t="s">
        <v>787</v>
      </c>
      <c r="G10552" t="s">
        <v>870</v>
      </c>
      <c r="H10552" s="135" t="s">
        <v>1496</v>
      </c>
      <c r="I10552" t="s">
        <v>1455</v>
      </c>
      <c r="J10552" s="20">
        <v>10</v>
      </c>
      <c r="K10552" s="20" t="s">
        <v>1465</v>
      </c>
      <c r="L10552" t="s">
        <v>1466</v>
      </c>
      <c r="M10552" s="20">
        <v>1.25</v>
      </c>
      <c r="N10552" s="20">
        <v>1.25</v>
      </c>
      <c r="AE10552">
        <f t="shared" si="164"/>
        <v>2008</v>
      </c>
    </row>
    <row r="10553" spans="1:31" x14ac:dyDescent="0.25">
      <c r="A10553" s="7">
        <v>10550</v>
      </c>
      <c r="B10553" s="8">
        <v>39502</v>
      </c>
      <c r="C10553" t="s">
        <v>3</v>
      </c>
      <c r="D10553" t="s">
        <v>918</v>
      </c>
      <c r="E10553" t="s">
        <v>9</v>
      </c>
      <c r="F10553" t="s">
        <v>908</v>
      </c>
      <c r="G10553" t="s">
        <v>895</v>
      </c>
      <c r="H10553" s="135" t="s">
        <v>2640</v>
      </c>
      <c r="I10553" t="s">
        <v>1454</v>
      </c>
      <c r="J10553" s="20">
        <v>17</v>
      </c>
      <c r="K10553" s="20" t="s">
        <v>3</v>
      </c>
      <c r="L10553" t="s">
        <v>1464</v>
      </c>
      <c r="M10553" s="20">
        <v>5.76</v>
      </c>
      <c r="N10553" s="20">
        <v>3.74</v>
      </c>
      <c r="AE10553">
        <f t="shared" si="164"/>
        <v>2008</v>
      </c>
    </row>
    <row r="10554" spans="1:31" x14ac:dyDescent="0.25">
      <c r="A10554" s="7">
        <v>10551</v>
      </c>
      <c r="B10554" s="8">
        <v>39502</v>
      </c>
      <c r="C10554" t="s">
        <v>3</v>
      </c>
      <c r="D10554" t="s">
        <v>918</v>
      </c>
      <c r="E10554" t="s">
        <v>9</v>
      </c>
      <c r="F10554" t="s">
        <v>901</v>
      </c>
      <c r="G10554" t="s">
        <v>895</v>
      </c>
      <c r="H10554" s="135" t="s">
        <v>2629</v>
      </c>
      <c r="I10554" t="s">
        <v>1454</v>
      </c>
      <c r="J10554" s="20">
        <v>16</v>
      </c>
      <c r="K10554" s="20" t="s">
        <v>9</v>
      </c>
      <c r="L10554" t="s">
        <v>1464</v>
      </c>
      <c r="M10554" s="20">
        <v>3.52</v>
      </c>
      <c r="N10554" s="20">
        <v>5.48</v>
      </c>
      <c r="AE10554">
        <f t="shared" si="164"/>
        <v>2008</v>
      </c>
    </row>
    <row r="10555" spans="1:31" x14ac:dyDescent="0.25">
      <c r="A10555" s="7">
        <v>10552</v>
      </c>
      <c r="B10555" s="8">
        <v>39502</v>
      </c>
      <c r="C10555" t="s">
        <v>3</v>
      </c>
      <c r="D10555" t="s">
        <v>545</v>
      </c>
      <c r="E10555" t="s">
        <v>9</v>
      </c>
      <c r="F10555" t="s">
        <v>925</v>
      </c>
      <c r="G10555" t="s">
        <v>648</v>
      </c>
      <c r="H10555" s="135" t="s">
        <v>2203</v>
      </c>
      <c r="I10555" t="s">
        <v>1458</v>
      </c>
      <c r="J10555" s="20">
        <v>10</v>
      </c>
      <c r="K10555" s="20" t="s">
        <v>3</v>
      </c>
      <c r="L10555" t="s">
        <v>1464</v>
      </c>
      <c r="M10555" s="20">
        <v>10</v>
      </c>
      <c r="N10555" s="20">
        <v>30</v>
      </c>
      <c r="AE10555">
        <f t="shared" si="164"/>
        <v>2008</v>
      </c>
    </row>
    <row r="10556" spans="1:31" x14ac:dyDescent="0.25">
      <c r="A10556" s="7">
        <v>10553</v>
      </c>
      <c r="B10556" s="8">
        <v>39503</v>
      </c>
      <c r="C10556" t="s">
        <v>3</v>
      </c>
      <c r="D10556" t="s">
        <v>808</v>
      </c>
      <c r="E10556" t="s">
        <v>9</v>
      </c>
      <c r="F10556" t="s">
        <v>923</v>
      </c>
      <c r="G10556" t="s">
        <v>870</v>
      </c>
      <c r="H10556" s="135" t="s">
        <v>2466</v>
      </c>
      <c r="I10556" t="s">
        <v>1454</v>
      </c>
      <c r="J10556" s="20">
        <v>32</v>
      </c>
      <c r="K10556" s="20" t="s">
        <v>3</v>
      </c>
      <c r="L10556" t="s">
        <v>1464</v>
      </c>
      <c r="M10556" s="20">
        <v>9.9600000000000009</v>
      </c>
      <c r="N10556" s="20">
        <v>7.04</v>
      </c>
      <c r="AE10556">
        <f t="shared" si="164"/>
        <v>2008</v>
      </c>
    </row>
    <row r="10557" spans="1:31" x14ac:dyDescent="0.25">
      <c r="A10557" s="7">
        <v>10554</v>
      </c>
      <c r="B10557" s="8">
        <v>39503</v>
      </c>
      <c r="C10557" t="s">
        <v>3</v>
      </c>
      <c r="D10557" t="s">
        <v>864</v>
      </c>
      <c r="E10557" t="s">
        <v>9</v>
      </c>
      <c r="F10557" t="s">
        <v>900</v>
      </c>
      <c r="G10557" t="s">
        <v>870</v>
      </c>
      <c r="H10557" s="135" t="s">
        <v>1496</v>
      </c>
      <c r="I10557" t="s">
        <v>1454</v>
      </c>
      <c r="J10557" s="20">
        <v>30</v>
      </c>
      <c r="K10557" s="20" t="s">
        <v>1465</v>
      </c>
      <c r="L10557" t="s">
        <v>1466</v>
      </c>
      <c r="M10557" s="20">
        <v>7.5</v>
      </c>
      <c r="N10557" s="20">
        <v>7.5</v>
      </c>
      <c r="AE10557">
        <f t="shared" si="164"/>
        <v>2008</v>
      </c>
    </row>
    <row r="10558" spans="1:31" x14ac:dyDescent="0.25">
      <c r="A10558" s="7">
        <v>10555</v>
      </c>
      <c r="B10558" s="8">
        <v>39503</v>
      </c>
      <c r="C10558" t="s">
        <v>3</v>
      </c>
      <c r="D10558" t="s">
        <v>830</v>
      </c>
      <c r="E10558" t="s">
        <v>9</v>
      </c>
      <c r="F10558" t="s">
        <v>118</v>
      </c>
      <c r="G10558" t="s">
        <v>24</v>
      </c>
      <c r="H10558" s="136" t="s">
        <v>1496</v>
      </c>
      <c r="I10558" t="s">
        <v>1454</v>
      </c>
      <c r="J10558" s="20">
        <v>15</v>
      </c>
      <c r="K10558" s="20" t="s">
        <v>3</v>
      </c>
      <c r="L10558" t="s">
        <v>1464</v>
      </c>
      <c r="M10558" s="20">
        <v>5.2</v>
      </c>
      <c r="N10558" s="20">
        <v>3.3</v>
      </c>
      <c r="AE10558">
        <f t="shared" si="164"/>
        <v>2008</v>
      </c>
    </row>
    <row r="10559" spans="1:31" x14ac:dyDescent="0.25">
      <c r="A10559" s="7">
        <v>10556</v>
      </c>
      <c r="B10559" s="8">
        <v>39503</v>
      </c>
      <c r="C10559" t="s">
        <v>3</v>
      </c>
      <c r="D10559" t="s">
        <v>830</v>
      </c>
      <c r="E10559" t="s">
        <v>9</v>
      </c>
      <c r="F10559" t="s">
        <v>767</v>
      </c>
      <c r="G10559" t="s">
        <v>648</v>
      </c>
      <c r="H10559" s="136" t="s">
        <v>1496</v>
      </c>
      <c r="I10559" t="s">
        <v>1454</v>
      </c>
      <c r="J10559" s="20">
        <v>87</v>
      </c>
      <c r="K10559" s="20" t="s">
        <v>3</v>
      </c>
      <c r="L10559" t="s">
        <v>1464</v>
      </c>
      <c r="M10559" s="20">
        <v>25.36</v>
      </c>
      <c r="N10559" s="20">
        <v>19.14</v>
      </c>
      <c r="AE10559">
        <f t="shared" si="164"/>
        <v>2008</v>
      </c>
    </row>
    <row r="10560" spans="1:31" x14ac:dyDescent="0.25">
      <c r="A10560" s="7">
        <v>10557</v>
      </c>
      <c r="B10560" s="8">
        <v>39503</v>
      </c>
      <c r="C10560" t="s">
        <v>3</v>
      </c>
      <c r="D10560" t="s">
        <v>154</v>
      </c>
      <c r="E10560" t="s">
        <v>9</v>
      </c>
      <c r="F10560" t="s">
        <v>828</v>
      </c>
      <c r="G10560" t="s">
        <v>714</v>
      </c>
      <c r="H10560" s="9" t="s">
        <v>2106</v>
      </c>
      <c r="I10560" t="s">
        <v>1454</v>
      </c>
      <c r="J10560" s="20">
        <v>23</v>
      </c>
      <c r="K10560" s="20" t="s">
        <v>3</v>
      </c>
      <c r="L10560" t="s">
        <v>1464</v>
      </c>
      <c r="M10560" s="20">
        <v>7.4399999999999995</v>
      </c>
      <c r="N10560" s="20">
        <v>5.0600000000000005</v>
      </c>
      <c r="AE10560">
        <f t="shared" si="164"/>
        <v>2008</v>
      </c>
    </row>
    <row r="10561" spans="1:31" x14ac:dyDescent="0.25">
      <c r="A10561" s="7">
        <v>10558</v>
      </c>
      <c r="B10561" s="8">
        <v>39504</v>
      </c>
      <c r="C10561" t="s">
        <v>3</v>
      </c>
      <c r="D10561" t="s">
        <v>440</v>
      </c>
      <c r="E10561" t="s">
        <v>9</v>
      </c>
      <c r="F10561" t="s">
        <v>828</v>
      </c>
      <c r="G10561" t="s">
        <v>569</v>
      </c>
      <c r="H10561" s="135" t="s">
        <v>1496</v>
      </c>
      <c r="I10561" t="s">
        <v>1454</v>
      </c>
      <c r="J10561" s="20">
        <v>26</v>
      </c>
      <c r="K10561" s="20" t="s">
        <v>3</v>
      </c>
      <c r="L10561" t="s">
        <v>1464</v>
      </c>
      <c r="M10561" s="20">
        <v>8.2800000000000011</v>
      </c>
      <c r="N10561" s="20">
        <v>5.72</v>
      </c>
      <c r="AE10561">
        <f t="shared" si="164"/>
        <v>2008</v>
      </c>
    </row>
    <row r="10562" spans="1:31" x14ac:dyDescent="0.25">
      <c r="A10562" s="7">
        <v>10559</v>
      </c>
      <c r="B10562" s="8">
        <v>39504</v>
      </c>
      <c r="C10562" t="s">
        <v>3</v>
      </c>
      <c r="D10562" t="s">
        <v>162</v>
      </c>
      <c r="E10562" t="s">
        <v>9</v>
      </c>
      <c r="F10562" t="s">
        <v>268</v>
      </c>
      <c r="G10562" t="s">
        <v>24</v>
      </c>
      <c r="H10562" s="135" t="s">
        <v>1559</v>
      </c>
      <c r="I10562" t="s">
        <v>1456</v>
      </c>
      <c r="J10562" s="20">
        <v>27</v>
      </c>
      <c r="K10562" s="20" t="s">
        <v>9</v>
      </c>
      <c r="L10562" t="s">
        <v>1464</v>
      </c>
      <c r="M10562" s="20">
        <v>5.9399999999999995</v>
      </c>
      <c r="N10562" s="20">
        <v>8.56</v>
      </c>
      <c r="O10562" t="s">
        <v>9</v>
      </c>
      <c r="P10562" s="13" t="s">
        <v>331</v>
      </c>
      <c r="Q10562" t="s">
        <v>3</v>
      </c>
      <c r="R10562" t="s">
        <v>376</v>
      </c>
      <c r="S10562" t="s">
        <v>1465</v>
      </c>
      <c r="U10562" t="s">
        <v>1465</v>
      </c>
      <c r="W10562" t="s">
        <v>1465</v>
      </c>
      <c r="Y10562" t="s">
        <v>1465</v>
      </c>
      <c r="AA10562" t="s">
        <v>1465</v>
      </c>
      <c r="AC10562" t="s">
        <v>1465</v>
      </c>
      <c r="AE10562">
        <f t="shared" si="164"/>
        <v>2008</v>
      </c>
    </row>
    <row r="10563" spans="1:31" x14ac:dyDescent="0.25">
      <c r="A10563" s="7">
        <v>10560</v>
      </c>
      <c r="B10563" s="8">
        <v>39504</v>
      </c>
      <c r="C10563" t="s">
        <v>3</v>
      </c>
      <c r="D10563" t="s">
        <v>677</v>
      </c>
      <c r="E10563" t="s">
        <v>9</v>
      </c>
      <c r="F10563" t="s">
        <v>792</v>
      </c>
      <c r="G10563" t="s">
        <v>648</v>
      </c>
      <c r="H10563" s="135" t="s">
        <v>2384</v>
      </c>
      <c r="I10563" t="s">
        <v>1454</v>
      </c>
      <c r="J10563" s="20">
        <v>30</v>
      </c>
      <c r="K10563" s="20" t="s">
        <v>9</v>
      </c>
      <c r="L10563" t="s">
        <v>1463</v>
      </c>
      <c r="M10563" s="20">
        <v>7.2</v>
      </c>
      <c r="N10563" s="20">
        <v>8.8000000000000007</v>
      </c>
      <c r="AE10563">
        <f t="shared" si="164"/>
        <v>2008</v>
      </c>
    </row>
    <row r="10564" spans="1:31" x14ac:dyDescent="0.25">
      <c r="A10564" s="7">
        <v>10561</v>
      </c>
      <c r="B10564" s="8">
        <v>39504</v>
      </c>
      <c r="C10564" t="s">
        <v>3</v>
      </c>
      <c r="D10564" t="s">
        <v>876</v>
      </c>
      <c r="E10564" t="s">
        <v>9</v>
      </c>
      <c r="F10564" t="s">
        <v>521</v>
      </c>
      <c r="G10564" t="s">
        <v>17</v>
      </c>
      <c r="H10564" s="135" t="s">
        <v>1520</v>
      </c>
      <c r="I10564" t="s">
        <v>1454</v>
      </c>
      <c r="J10564" s="20">
        <v>57</v>
      </c>
      <c r="K10564" s="20" t="s">
        <v>3</v>
      </c>
      <c r="L10564" t="s">
        <v>1464</v>
      </c>
      <c r="M10564" s="20">
        <v>16.96</v>
      </c>
      <c r="N10564" s="20">
        <v>12.54</v>
      </c>
      <c r="AE10564">
        <f t="shared" ref="AE10564:AE10627" si="165">YEAR(B10564)</f>
        <v>2008</v>
      </c>
    </row>
    <row r="10565" spans="1:31" x14ac:dyDescent="0.25">
      <c r="A10565" s="7">
        <v>10562</v>
      </c>
      <c r="B10565" s="8">
        <v>39504</v>
      </c>
      <c r="C10565" t="s">
        <v>3</v>
      </c>
      <c r="D10565" t="s">
        <v>677</v>
      </c>
      <c r="E10565" t="s">
        <v>9</v>
      </c>
      <c r="F10565" t="s">
        <v>869</v>
      </c>
      <c r="G10565" t="s">
        <v>870</v>
      </c>
      <c r="H10565" s="135" t="s">
        <v>1496</v>
      </c>
      <c r="I10565" t="s">
        <v>1454</v>
      </c>
      <c r="J10565" s="20">
        <v>20</v>
      </c>
      <c r="K10565" s="20" t="s">
        <v>9</v>
      </c>
      <c r="L10565" t="s">
        <v>1464</v>
      </c>
      <c r="M10565" s="20">
        <v>4.4000000000000004</v>
      </c>
      <c r="N10565" s="20">
        <v>6.6</v>
      </c>
      <c r="AE10565">
        <f t="shared" si="165"/>
        <v>2008</v>
      </c>
    </row>
    <row r="10566" spans="1:31" x14ac:dyDescent="0.25">
      <c r="A10566" s="7">
        <v>10563</v>
      </c>
      <c r="B10566" s="8">
        <v>39504</v>
      </c>
      <c r="C10566" t="s">
        <v>3</v>
      </c>
      <c r="D10566" t="s">
        <v>857</v>
      </c>
      <c r="E10566" t="s">
        <v>9</v>
      </c>
      <c r="F10566" t="s">
        <v>817</v>
      </c>
      <c r="G10566" t="s">
        <v>648</v>
      </c>
      <c r="H10566" s="136" t="s">
        <v>1496</v>
      </c>
      <c r="I10566" t="s">
        <v>1454</v>
      </c>
      <c r="J10566" s="20">
        <v>59</v>
      </c>
      <c r="K10566" s="20" t="s">
        <v>9</v>
      </c>
      <c r="L10566" t="s">
        <v>1463</v>
      </c>
      <c r="M10566" s="20">
        <v>14.16</v>
      </c>
      <c r="N10566" s="20">
        <v>16.34</v>
      </c>
      <c r="AE10566">
        <f t="shared" si="165"/>
        <v>2008</v>
      </c>
    </row>
    <row r="10567" spans="1:31" x14ac:dyDescent="0.25">
      <c r="A10567" s="7">
        <v>10564</v>
      </c>
      <c r="B10567" s="8">
        <v>39504</v>
      </c>
      <c r="C10567" t="s">
        <v>3</v>
      </c>
      <c r="D10567" t="s">
        <v>731</v>
      </c>
      <c r="E10567" t="s">
        <v>9</v>
      </c>
      <c r="F10567" t="s">
        <v>268</v>
      </c>
      <c r="G10567" t="s">
        <v>732</v>
      </c>
      <c r="H10567" s="135" t="s">
        <v>2386</v>
      </c>
      <c r="I10567" t="s">
        <v>1456</v>
      </c>
      <c r="J10567" s="20">
        <v>9</v>
      </c>
      <c r="K10567" s="20" t="s">
        <v>3</v>
      </c>
      <c r="L10567" t="s">
        <v>1464</v>
      </c>
      <c r="M10567" s="20">
        <v>3.52</v>
      </c>
      <c r="N10567" s="20">
        <v>1.98</v>
      </c>
      <c r="O10567" t="s">
        <v>9</v>
      </c>
      <c r="P10567" s="13" t="s">
        <v>880</v>
      </c>
      <c r="Q10567" t="s">
        <v>3</v>
      </c>
      <c r="R10567" t="s">
        <v>676</v>
      </c>
      <c r="S10567" t="s">
        <v>1465</v>
      </c>
      <c r="U10567" t="s">
        <v>1465</v>
      </c>
      <c r="W10567" t="s">
        <v>1465</v>
      </c>
      <c r="Y10567" t="s">
        <v>1465</v>
      </c>
      <c r="AA10567" t="s">
        <v>1465</v>
      </c>
      <c r="AC10567" t="s">
        <v>1465</v>
      </c>
      <c r="AE10567">
        <f t="shared" si="165"/>
        <v>2008</v>
      </c>
    </row>
    <row r="10568" spans="1:31" x14ac:dyDescent="0.25">
      <c r="A10568" s="7">
        <v>10565</v>
      </c>
      <c r="B10568" s="8">
        <v>39504</v>
      </c>
      <c r="C10568" t="s">
        <v>3</v>
      </c>
      <c r="D10568" t="s">
        <v>857</v>
      </c>
      <c r="E10568" t="s">
        <v>9</v>
      </c>
      <c r="F10568" t="s">
        <v>923</v>
      </c>
      <c r="G10568" t="s">
        <v>648</v>
      </c>
      <c r="H10568" s="9" t="s">
        <v>1797</v>
      </c>
      <c r="I10568" t="s">
        <v>1454</v>
      </c>
      <c r="J10568" s="20">
        <v>100</v>
      </c>
      <c r="K10568" s="20" t="s">
        <v>9</v>
      </c>
      <c r="L10568" t="s">
        <v>1463</v>
      </c>
      <c r="M10568" s="20">
        <v>24</v>
      </c>
      <c r="N10568" s="20">
        <v>27</v>
      </c>
      <c r="AE10568">
        <f t="shared" si="165"/>
        <v>2008</v>
      </c>
    </row>
    <row r="10569" spans="1:31" x14ac:dyDescent="0.25">
      <c r="A10569" s="7">
        <v>10566</v>
      </c>
      <c r="B10569" s="8">
        <v>39505</v>
      </c>
      <c r="C10569" t="s">
        <v>3</v>
      </c>
      <c r="D10569" t="s">
        <v>917</v>
      </c>
      <c r="E10569" t="s">
        <v>9</v>
      </c>
      <c r="F10569" t="s">
        <v>919</v>
      </c>
      <c r="G10569" t="s">
        <v>648</v>
      </c>
      <c r="H10569" s="9" t="s">
        <v>1797</v>
      </c>
      <c r="I10569" t="s">
        <v>1454</v>
      </c>
      <c r="J10569" s="20">
        <v>27</v>
      </c>
      <c r="K10569" s="20" t="s">
        <v>9</v>
      </c>
      <c r="L10569" t="s">
        <v>1464</v>
      </c>
      <c r="M10569" s="20">
        <v>5.9399999999999995</v>
      </c>
      <c r="N10569" s="20">
        <v>8.56</v>
      </c>
      <c r="AE10569">
        <f t="shared" si="165"/>
        <v>2008</v>
      </c>
    </row>
    <row r="10570" spans="1:31" x14ac:dyDescent="0.25">
      <c r="A10570" s="7">
        <v>10567</v>
      </c>
      <c r="B10570" s="8">
        <v>39505</v>
      </c>
      <c r="C10570" t="s">
        <v>3</v>
      </c>
      <c r="D10570" t="s">
        <v>786</v>
      </c>
      <c r="E10570" t="s">
        <v>9</v>
      </c>
      <c r="F10570" t="s">
        <v>923</v>
      </c>
      <c r="G10570" t="s">
        <v>648</v>
      </c>
      <c r="H10570" s="135" t="s">
        <v>1833</v>
      </c>
      <c r="I10570" t="s">
        <v>1454</v>
      </c>
      <c r="J10570" s="20">
        <v>4</v>
      </c>
      <c r="K10570" s="20" t="s">
        <v>1465</v>
      </c>
      <c r="L10570" t="s">
        <v>1466</v>
      </c>
      <c r="M10570" s="20">
        <v>1</v>
      </c>
      <c r="N10570" s="20">
        <v>1</v>
      </c>
      <c r="AE10570">
        <f t="shared" si="165"/>
        <v>2008</v>
      </c>
    </row>
    <row r="10571" spans="1:31" x14ac:dyDescent="0.25">
      <c r="A10571" s="7">
        <v>10568</v>
      </c>
      <c r="B10571" s="8">
        <v>39506</v>
      </c>
      <c r="C10571" t="s">
        <v>3</v>
      </c>
      <c r="D10571" t="s">
        <v>117</v>
      </c>
      <c r="E10571" t="s">
        <v>9</v>
      </c>
      <c r="F10571" t="s">
        <v>849</v>
      </c>
      <c r="G10571" t="s">
        <v>732</v>
      </c>
      <c r="H10571" s="135" t="s">
        <v>2528</v>
      </c>
      <c r="I10571" t="s">
        <v>1454</v>
      </c>
      <c r="J10571" s="20">
        <v>11</v>
      </c>
      <c r="K10571" s="20" t="s">
        <v>3</v>
      </c>
      <c r="L10571" t="s">
        <v>1464</v>
      </c>
      <c r="M10571" s="20">
        <v>4.08</v>
      </c>
      <c r="N10571" s="20">
        <v>2.42</v>
      </c>
      <c r="AE10571">
        <f t="shared" si="165"/>
        <v>2008</v>
      </c>
    </row>
    <row r="10572" spans="1:31" x14ac:dyDescent="0.25">
      <c r="A10572" s="7">
        <v>10569</v>
      </c>
      <c r="B10572" s="8">
        <v>39506</v>
      </c>
      <c r="C10572" t="s">
        <v>3</v>
      </c>
      <c r="D10572" t="s">
        <v>524</v>
      </c>
      <c r="E10572" t="s">
        <v>9</v>
      </c>
      <c r="F10572" t="s">
        <v>372</v>
      </c>
      <c r="G10572" t="s">
        <v>648</v>
      </c>
      <c r="H10572" s="135" t="s">
        <v>1785</v>
      </c>
      <c r="I10572" t="s">
        <v>1454</v>
      </c>
      <c r="J10572" s="20">
        <v>47</v>
      </c>
      <c r="K10572" s="20" t="s">
        <v>9</v>
      </c>
      <c r="L10572" t="s">
        <v>1464</v>
      </c>
      <c r="M10572" s="20">
        <v>10.34</v>
      </c>
      <c r="N10572" s="20">
        <v>14.16</v>
      </c>
      <c r="AE10572">
        <f t="shared" si="165"/>
        <v>2008</v>
      </c>
    </row>
    <row r="10573" spans="1:31" x14ac:dyDescent="0.25">
      <c r="A10573" s="7">
        <v>10570</v>
      </c>
      <c r="B10573" s="8">
        <v>39506</v>
      </c>
      <c r="C10573" t="s">
        <v>3</v>
      </c>
      <c r="D10573" t="s">
        <v>117</v>
      </c>
      <c r="E10573" t="s">
        <v>9</v>
      </c>
      <c r="F10573" t="s">
        <v>923</v>
      </c>
      <c r="G10573" t="s">
        <v>569</v>
      </c>
      <c r="H10573" s="9" t="s">
        <v>2356</v>
      </c>
      <c r="I10573" t="s">
        <v>1454</v>
      </c>
      <c r="J10573" s="20">
        <v>6</v>
      </c>
      <c r="K10573" s="20" t="s">
        <v>3</v>
      </c>
      <c r="L10573" t="s">
        <v>1464</v>
      </c>
      <c r="M10573" s="20">
        <v>2.6799999999999997</v>
      </c>
      <c r="N10573" s="20">
        <v>1.32</v>
      </c>
      <c r="AE10573">
        <f t="shared" si="165"/>
        <v>2008</v>
      </c>
    </row>
    <row r="10574" spans="1:31" x14ac:dyDescent="0.25">
      <c r="A10574" s="7">
        <v>10571</v>
      </c>
      <c r="B10574" s="8">
        <v>39506</v>
      </c>
      <c r="C10574" t="s">
        <v>3</v>
      </c>
      <c r="D10574" t="s">
        <v>864</v>
      </c>
      <c r="E10574" t="s">
        <v>9</v>
      </c>
      <c r="F10574" t="s">
        <v>923</v>
      </c>
      <c r="G10574" t="s">
        <v>732</v>
      </c>
      <c r="H10574" s="135" t="s">
        <v>1496</v>
      </c>
      <c r="I10574" t="s">
        <v>1454</v>
      </c>
      <c r="J10574" s="20">
        <v>20</v>
      </c>
      <c r="K10574" s="20" t="s">
        <v>3</v>
      </c>
      <c r="L10574" t="s">
        <v>1464</v>
      </c>
      <c r="M10574" s="20">
        <v>6.6</v>
      </c>
      <c r="N10574" s="20">
        <v>4.4000000000000004</v>
      </c>
      <c r="AE10574">
        <f t="shared" si="165"/>
        <v>2008</v>
      </c>
    </row>
    <row r="10575" spans="1:31" x14ac:dyDescent="0.25">
      <c r="A10575" s="7">
        <v>10572</v>
      </c>
      <c r="B10575" s="8">
        <v>39507</v>
      </c>
      <c r="C10575" t="s">
        <v>3</v>
      </c>
      <c r="D10575" t="s">
        <v>786</v>
      </c>
      <c r="E10575" t="s">
        <v>9</v>
      </c>
      <c r="F10575" t="s">
        <v>923</v>
      </c>
      <c r="G10575" t="s">
        <v>648</v>
      </c>
      <c r="H10575" s="135" t="s">
        <v>1877</v>
      </c>
      <c r="I10575" t="s">
        <v>1454</v>
      </c>
      <c r="J10575" s="20">
        <v>6</v>
      </c>
      <c r="K10575" s="20" t="s">
        <v>1465</v>
      </c>
      <c r="L10575" t="s">
        <v>1466</v>
      </c>
      <c r="M10575" s="20">
        <v>1.5</v>
      </c>
      <c r="N10575" s="20">
        <v>1.5</v>
      </c>
      <c r="AE10575">
        <f t="shared" si="165"/>
        <v>2008</v>
      </c>
    </row>
    <row r="10576" spans="1:31" x14ac:dyDescent="0.25">
      <c r="A10576" s="7">
        <v>10573</v>
      </c>
      <c r="B10576" s="8">
        <v>39507</v>
      </c>
      <c r="C10576" t="s">
        <v>3</v>
      </c>
      <c r="D10576" t="s">
        <v>676</v>
      </c>
      <c r="E10576" t="s">
        <v>9</v>
      </c>
      <c r="F10576" t="s">
        <v>916</v>
      </c>
      <c r="G10576" t="s">
        <v>65</v>
      </c>
      <c r="H10576" s="135" t="s">
        <v>1558</v>
      </c>
      <c r="I10576" t="s">
        <v>1455</v>
      </c>
      <c r="J10576" s="20">
        <v>18</v>
      </c>
      <c r="K10576" s="20" t="s">
        <v>3</v>
      </c>
      <c r="L10576" t="s">
        <v>1464</v>
      </c>
      <c r="M10576" s="20">
        <v>3.02</v>
      </c>
      <c r="N10576" s="20">
        <v>1.98</v>
      </c>
      <c r="AE10576">
        <f t="shared" si="165"/>
        <v>2008</v>
      </c>
    </row>
    <row r="10577" spans="1:31" x14ac:dyDescent="0.25">
      <c r="A10577" s="7">
        <v>10574</v>
      </c>
      <c r="B10577" s="8">
        <v>39507</v>
      </c>
      <c r="C10577" t="s">
        <v>3</v>
      </c>
      <c r="D10577" t="s">
        <v>735</v>
      </c>
      <c r="E10577" t="s">
        <v>9</v>
      </c>
      <c r="F10577" t="s">
        <v>210</v>
      </c>
      <c r="G10577" t="s">
        <v>870</v>
      </c>
      <c r="H10577" s="135" t="s">
        <v>1496</v>
      </c>
      <c r="I10577" t="s">
        <v>1454</v>
      </c>
      <c r="J10577" s="20">
        <v>14</v>
      </c>
      <c r="K10577" s="20" t="s">
        <v>3</v>
      </c>
      <c r="L10577" t="s">
        <v>1464</v>
      </c>
      <c r="M10577" s="20">
        <v>4.92</v>
      </c>
      <c r="N10577" s="20">
        <v>3.08</v>
      </c>
      <c r="AE10577">
        <f t="shared" si="165"/>
        <v>2008</v>
      </c>
    </row>
    <row r="10578" spans="1:31" x14ac:dyDescent="0.25">
      <c r="A10578" s="7">
        <v>10575</v>
      </c>
      <c r="B10578" s="8">
        <v>39507</v>
      </c>
      <c r="C10578" t="s">
        <v>3</v>
      </c>
      <c r="D10578" t="s">
        <v>621</v>
      </c>
      <c r="E10578" t="s">
        <v>9</v>
      </c>
      <c r="F10578" t="s">
        <v>275</v>
      </c>
      <c r="G10578" t="s">
        <v>895</v>
      </c>
      <c r="H10578" s="135" t="s">
        <v>2623</v>
      </c>
      <c r="I10578" t="s">
        <v>1454</v>
      </c>
      <c r="J10578" s="20">
        <v>12</v>
      </c>
      <c r="K10578" s="20" t="s">
        <v>3</v>
      </c>
      <c r="L10578" t="s">
        <v>1464</v>
      </c>
      <c r="M10578" s="20">
        <v>4.3599999999999994</v>
      </c>
      <c r="N10578" s="20">
        <v>2.64</v>
      </c>
      <c r="AE10578">
        <f t="shared" si="165"/>
        <v>2008</v>
      </c>
    </row>
    <row r="10579" spans="1:31" x14ac:dyDescent="0.25">
      <c r="A10579" s="7">
        <v>10576</v>
      </c>
      <c r="B10579" s="8">
        <v>39507</v>
      </c>
      <c r="C10579" t="s">
        <v>3</v>
      </c>
      <c r="D10579" t="s">
        <v>749</v>
      </c>
      <c r="E10579" t="s">
        <v>9</v>
      </c>
      <c r="F10579" t="s">
        <v>828</v>
      </c>
      <c r="G10579" t="s">
        <v>377</v>
      </c>
      <c r="H10579" s="9" t="s">
        <v>2288</v>
      </c>
      <c r="I10579" t="s">
        <v>1454</v>
      </c>
      <c r="J10579" s="20">
        <v>90</v>
      </c>
      <c r="K10579" s="20" t="s">
        <v>3</v>
      </c>
      <c r="L10579" t="s">
        <v>1464</v>
      </c>
      <c r="M10579" s="20">
        <v>26.2</v>
      </c>
      <c r="N10579" s="20">
        <v>19.8</v>
      </c>
      <c r="AE10579">
        <f t="shared" si="165"/>
        <v>2008</v>
      </c>
    </row>
    <row r="10580" spans="1:31" x14ac:dyDescent="0.25">
      <c r="A10580" s="7">
        <v>10577</v>
      </c>
      <c r="B10580" s="8">
        <v>39507</v>
      </c>
      <c r="C10580" t="s">
        <v>3</v>
      </c>
      <c r="D10580" t="s">
        <v>749</v>
      </c>
      <c r="E10580" t="s">
        <v>9</v>
      </c>
      <c r="F10580" t="s">
        <v>552</v>
      </c>
      <c r="G10580" t="s">
        <v>648</v>
      </c>
      <c r="H10580" s="135" t="s">
        <v>1901</v>
      </c>
      <c r="I10580" t="s">
        <v>1454</v>
      </c>
      <c r="J10580" s="20">
        <v>24</v>
      </c>
      <c r="K10580" s="20" t="s">
        <v>1465</v>
      </c>
      <c r="L10580" t="s">
        <v>1466</v>
      </c>
      <c r="M10580" s="20">
        <v>6</v>
      </c>
      <c r="N10580" s="20">
        <v>6</v>
      </c>
      <c r="AE10580">
        <f t="shared" si="165"/>
        <v>2008</v>
      </c>
    </row>
    <row r="10581" spans="1:31" x14ac:dyDescent="0.25">
      <c r="A10581" s="7">
        <v>10578</v>
      </c>
      <c r="B10581" s="8">
        <v>39507</v>
      </c>
      <c r="C10581" t="s">
        <v>3</v>
      </c>
      <c r="D10581" t="s">
        <v>711</v>
      </c>
      <c r="E10581" t="s">
        <v>9</v>
      </c>
      <c r="F10581" t="s">
        <v>767</v>
      </c>
      <c r="G10581" t="s">
        <v>648</v>
      </c>
      <c r="H10581" s="136" t="s">
        <v>1496</v>
      </c>
      <c r="I10581" t="s">
        <v>1454</v>
      </c>
      <c r="J10581" s="20">
        <v>51</v>
      </c>
      <c r="K10581" s="20" t="s">
        <v>3</v>
      </c>
      <c r="L10581" t="s">
        <v>1464</v>
      </c>
      <c r="M10581" s="20">
        <v>15.28</v>
      </c>
      <c r="N10581" s="20">
        <v>11.22</v>
      </c>
      <c r="AE10581">
        <f t="shared" si="165"/>
        <v>2008</v>
      </c>
    </row>
    <row r="10582" spans="1:31" x14ac:dyDescent="0.25">
      <c r="A10582" s="7">
        <v>10579</v>
      </c>
      <c r="B10582" s="8">
        <v>39507</v>
      </c>
      <c r="C10582" t="s">
        <v>3</v>
      </c>
      <c r="D10582" t="s">
        <v>857</v>
      </c>
      <c r="E10582" t="s">
        <v>9</v>
      </c>
      <c r="F10582" t="s">
        <v>828</v>
      </c>
      <c r="G10582" t="s">
        <v>648</v>
      </c>
      <c r="H10582" s="136" t="s">
        <v>1496</v>
      </c>
      <c r="I10582" t="s">
        <v>1454</v>
      </c>
      <c r="J10582" s="20">
        <v>89</v>
      </c>
      <c r="K10582" s="20" t="s">
        <v>3</v>
      </c>
      <c r="L10582" t="s">
        <v>1464</v>
      </c>
      <c r="M10582" s="20">
        <v>25.92</v>
      </c>
      <c r="N10582" s="20">
        <v>19.579999999999998</v>
      </c>
      <c r="AE10582">
        <f t="shared" si="165"/>
        <v>2008</v>
      </c>
    </row>
    <row r="10583" spans="1:31" x14ac:dyDescent="0.25">
      <c r="A10583" s="7">
        <v>10580</v>
      </c>
      <c r="B10583" s="8">
        <v>39507</v>
      </c>
      <c r="C10583" t="s">
        <v>3</v>
      </c>
      <c r="D10583" t="s">
        <v>817</v>
      </c>
      <c r="E10583" t="s">
        <v>9</v>
      </c>
      <c r="F10583" t="s">
        <v>869</v>
      </c>
      <c r="G10583" t="s">
        <v>648</v>
      </c>
      <c r="H10583" s="136" t="s">
        <v>1496</v>
      </c>
      <c r="I10583" t="s">
        <v>1455</v>
      </c>
      <c r="J10583" s="20">
        <v>66</v>
      </c>
      <c r="K10583" s="20" t="s">
        <v>9</v>
      </c>
      <c r="L10583" t="s">
        <v>1464</v>
      </c>
      <c r="M10583" s="20">
        <v>7.26</v>
      </c>
      <c r="N10583" s="20">
        <v>9.74</v>
      </c>
      <c r="AE10583">
        <f t="shared" si="165"/>
        <v>2008</v>
      </c>
    </row>
    <row r="10584" spans="1:31" x14ac:dyDescent="0.25">
      <c r="A10584" s="7">
        <v>10581</v>
      </c>
      <c r="B10584" s="8">
        <v>39507</v>
      </c>
      <c r="C10584" t="s">
        <v>3</v>
      </c>
      <c r="D10584" t="s">
        <v>857</v>
      </c>
      <c r="E10584" t="s">
        <v>9</v>
      </c>
      <c r="F10584" t="s">
        <v>923</v>
      </c>
      <c r="G10584" t="s">
        <v>732</v>
      </c>
      <c r="H10584" s="135" t="s">
        <v>2186</v>
      </c>
      <c r="I10584" t="s">
        <v>1454</v>
      </c>
      <c r="J10584" s="20">
        <v>26</v>
      </c>
      <c r="K10584" s="20" t="s">
        <v>1465</v>
      </c>
      <c r="L10584" t="s">
        <v>1466</v>
      </c>
      <c r="M10584" s="20">
        <v>6.5</v>
      </c>
      <c r="N10584" s="20">
        <v>6.5</v>
      </c>
      <c r="AE10584">
        <f t="shared" si="165"/>
        <v>2008</v>
      </c>
    </row>
    <row r="10585" spans="1:31" x14ac:dyDescent="0.25">
      <c r="A10585" s="7">
        <v>10582</v>
      </c>
      <c r="B10585" s="8">
        <v>39507</v>
      </c>
      <c r="C10585" t="s">
        <v>3</v>
      </c>
      <c r="D10585" t="s">
        <v>857</v>
      </c>
      <c r="E10585" t="s">
        <v>9</v>
      </c>
      <c r="F10585" t="s">
        <v>919</v>
      </c>
      <c r="G10585" t="s">
        <v>648</v>
      </c>
      <c r="H10585" s="9" t="s">
        <v>1797</v>
      </c>
      <c r="I10585" t="s">
        <v>1454</v>
      </c>
      <c r="J10585" s="20">
        <v>136</v>
      </c>
      <c r="K10585" s="20" t="s">
        <v>9</v>
      </c>
      <c r="L10585" t="s">
        <v>1464</v>
      </c>
      <c r="M10585" s="20">
        <v>29.92</v>
      </c>
      <c r="N10585" s="20">
        <v>39.08</v>
      </c>
      <c r="AE10585">
        <f t="shared" si="165"/>
        <v>2008</v>
      </c>
    </row>
    <row r="10586" spans="1:31" x14ac:dyDescent="0.25">
      <c r="A10586" s="7">
        <v>10583</v>
      </c>
      <c r="B10586" s="8">
        <v>39508</v>
      </c>
      <c r="C10586" t="s">
        <v>3</v>
      </c>
      <c r="D10586" t="s">
        <v>543</v>
      </c>
      <c r="E10586" t="s">
        <v>9</v>
      </c>
      <c r="F10586" t="s">
        <v>45</v>
      </c>
      <c r="G10586" t="s">
        <v>377</v>
      </c>
      <c r="H10586" s="135" t="s">
        <v>1588</v>
      </c>
      <c r="I10586" t="s">
        <v>1454</v>
      </c>
      <c r="J10586" s="20">
        <v>43</v>
      </c>
      <c r="K10586" s="20" t="s">
        <v>9</v>
      </c>
      <c r="L10586" t="s">
        <v>1463</v>
      </c>
      <c r="M10586" s="20">
        <v>10.32</v>
      </c>
      <c r="N10586" s="20">
        <v>12.18</v>
      </c>
      <c r="AE10586">
        <f t="shared" si="165"/>
        <v>2008</v>
      </c>
    </row>
    <row r="10587" spans="1:31" x14ac:dyDescent="0.25">
      <c r="A10587" s="7">
        <v>10584</v>
      </c>
      <c r="B10587" s="8">
        <v>39508</v>
      </c>
      <c r="C10587" t="s">
        <v>3</v>
      </c>
      <c r="D10587" t="s">
        <v>786</v>
      </c>
      <c r="E10587" t="s">
        <v>9</v>
      </c>
      <c r="F10587" t="s">
        <v>923</v>
      </c>
      <c r="G10587" t="s">
        <v>648</v>
      </c>
      <c r="H10587" s="135" t="s">
        <v>1885</v>
      </c>
      <c r="I10587" t="s">
        <v>1454</v>
      </c>
      <c r="J10587" s="20">
        <v>5</v>
      </c>
      <c r="K10587" s="20" t="s">
        <v>3</v>
      </c>
      <c r="L10587" t="s">
        <v>1464</v>
      </c>
      <c r="M10587" s="20">
        <v>2.4</v>
      </c>
      <c r="N10587" s="20">
        <v>1.1000000000000001</v>
      </c>
      <c r="AE10587">
        <f t="shared" si="165"/>
        <v>2008</v>
      </c>
    </row>
    <row r="10588" spans="1:31" x14ac:dyDescent="0.25">
      <c r="A10588" s="7">
        <v>10585</v>
      </c>
      <c r="B10588" s="8">
        <v>39508</v>
      </c>
      <c r="C10588" t="s">
        <v>3</v>
      </c>
      <c r="D10588" t="s">
        <v>920</v>
      </c>
      <c r="E10588" t="s">
        <v>9</v>
      </c>
      <c r="F10588" t="s">
        <v>884</v>
      </c>
      <c r="G10588" t="s">
        <v>17</v>
      </c>
      <c r="H10588" s="135" t="s">
        <v>1545</v>
      </c>
      <c r="I10588" t="s">
        <v>1454</v>
      </c>
      <c r="J10588" s="20">
        <v>7</v>
      </c>
      <c r="K10588" s="20" t="s">
        <v>3</v>
      </c>
      <c r="L10588" t="s">
        <v>1464</v>
      </c>
      <c r="M10588" s="20">
        <v>2.96</v>
      </c>
      <c r="N10588" s="20">
        <v>1.54</v>
      </c>
      <c r="AE10588">
        <f t="shared" si="165"/>
        <v>2008</v>
      </c>
    </row>
    <row r="10589" spans="1:31" x14ac:dyDescent="0.25">
      <c r="A10589" s="7">
        <v>10586</v>
      </c>
      <c r="B10589" s="8">
        <v>39508</v>
      </c>
      <c r="C10589" t="s">
        <v>3</v>
      </c>
      <c r="D10589" t="s">
        <v>712</v>
      </c>
      <c r="E10589" t="s">
        <v>9</v>
      </c>
      <c r="F10589" t="s">
        <v>817</v>
      </c>
      <c r="G10589" t="s">
        <v>648</v>
      </c>
      <c r="H10589" s="135" t="s">
        <v>1917</v>
      </c>
      <c r="I10589" t="s">
        <v>1454</v>
      </c>
      <c r="J10589" s="20">
        <v>46</v>
      </c>
      <c r="K10589" s="20" t="s">
        <v>9</v>
      </c>
      <c r="L10589" t="s">
        <v>1464</v>
      </c>
      <c r="M10589" s="20">
        <v>10.120000000000001</v>
      </c>
      <c r="N10589" s="20">
        <v>13.879999999999999</v>
      </c>
      <c r="AE10589">
        <f t="shared" si="165"/>
        <v>2008</v>
      </c>
    </row>
    <row r="10590" spans="1:31" x14ac:dyDescent="0.25">
      <c r="A10590" s="7">
        <v>10587</v>
      </c>
      <c r="B10590" s="8">
        <v>39509</v>
      </c>
      <c r="C10590" t="s">
        <v>3</v>
      </c>
      <c r="D10590" t="s">
        <v>222</v>
      </c>
      <c r="E10590" t="s">
        <v>9</v>
      </c>
      <c r="F10590" t="s">
        <v>131</v>
      </c>
      <c r="G10590" t="s">
        <v>648</v>
      </c>
      <c r="H10590" s="135" t="s">
        <v>1795</v>
      </c>
      <c r="I10590" t="s">
        <v>1454</v>
      </c>
      <c r="J10590" s="20">
        <v>44</v>
      </c>
      <c r="K10590" s="20" t="s">
        <v>3</v>
      </c>
      <c r="L10590" t="s">
        <v>1463</v>
      </c>
      <c r="M10590" s="20">
        <v>12.44</v>
      </c>
      <c r="N10590" s="20">
        <v>10.56</v>
      </c>
      <c r="AE10590">
        <f t="shared" si="165"/>
        <v>2008</v>
      </c>
    </row>
    <row r="10591" spans="1:31" x14ac:dyDescent="0.25">
      <c r="A10591" s="7">
        <v>10588</v>
      </c>
      <c r="B10591" s="8">
        <v>39509</v>
      </c>
      <c r="C10591" t="s">
        <v>3</v>
      </c>
      <c r="D10591" t="s">
        <v>786</v>
      </c>
      <c r="E10591" t="s">
        <v>9</v>
      </c>
      <c r="F10591" t="s">
        <v>923</v>
      </c>
      <c r="G10591" t="s">
        <v>648</v>
      </c>
      <c r="H10591" s="135" t="s">
        <v>1792</v>
      </c>
      <c r="I10591" t="s">
        <v>1454</v>
      </c>
      <c r="J10591" s="20">
        <v>4</v>
      </c>
      <c r="K10591" s="20" t="s">
        <v>3</v>
      </c>
      <c r="L10591" t="s">
        <v>1463</v>
      </c>
      <c r="M10591" s="20">
        <v>2.04</v>
      </c>
      <c r="N10591" s="20">
        <v>0.96</v>
      </c>
      <c r="AE10591">
        <f t="shared" si="165"/>
        <v>2008</v>
      </c>
    </row>
    <row r="10592" spans="1:31" x14ac:dyDescent="0.25">
      <c r="A10592" s="7">
        <v>10589</v>
      </c>
      <c r="B10592" s="8">
        <v>39509</v>
      </c>
      <c r="C10592" t="s">
        <v>3</v>
      </c>
      <c r="D10592" t="s">
        <v>557</v>
      </c>
      <c r="E10592" t="s">
        <v>9</v>
      </c>
      <c r="F10592" t="s">
        <v>727</v>
      </c>
      <c r="G10592" t="s">
        <v>870</v>
      </c>
      <c r="H10592" s="9" t="s">
        <v>2482</v>
      </c>
      <c r="I10592" t="s">
        <v>1454</v>
      </c>
      <c r="J10592" s="20">
        <v>17</v>
      </c>
      <c r="K10592" s="20" t="s">
        <v>3</v>
      </c>
      <c r="L10592" t="s">
        <v>1464</v>
      </c>
      <c r="M10592" s="20">
        <v>5.76</v>
      </c>
      <c r="N10592" s="20">
        <v>3.74</v>
      </c>
      <c r="AE10592">
        <f t="shared" si="165"/>
        <v>2008</v>
      </c>
    </row>
    <row r="10593" spans="1:31" x14ac:dyDescent="0.25">
      <c r="A10593" s="7">
        <v>10590</v>
      </c>
      <c r="B10593" s="8">
        <v>39509</v>
      </c>
      <c r="C10593" t="s">
        <v>3</v>
      </c>
      <c r="D10593" t="s">
        <v>886</v>
      </c>
      <c r="E10593" t="s">
        <v>9</v>
      </c>
      <c r="F10593" t="s">
        <v>828</v>
      </c>
      <c r="G10593" t="s">
        <v>895</v>
      </c>
      <c r="H10593" s="135" t="s">
        <v>2564</v>
      </c>
      <c r="I10593" t="s">
        <v>1454</v>
      </c>
      <c r="J10593" s="20">
        <v>22</v>
      </c>
      <c r="K10593" s="20" t="s">
        <v>9</v>
      </c>
      <c r="L10593" t="s">
        <v>1464</v>
      </c>
      <c r="M10593" s="20">
        <v>4.84</v>
      </c>
      <c r="N10593" s="20">
        <v>7.16</v>
      </c>
      <c r="AE10593">
        <f t="shared" si="165"/>
        <v>2008</v>
      </c>
    </row>
    <row r="10594" spans="1:31" x14ac:dyDescent="0.25">
      <c r="A10594" s="7">
        <v>10591</v>
      </c>
      <c r="B10594" s="8">
        <v>39509</v>
      </c>
      <c r="C10594" t="s">
        <v>3</v>
      </c>
      <c r="D10594" t="s">
        <v>886</v>
      </c>
      <c r="E10594" t="s">
        <v>9</v>
      </c>
      <c r="F10594" t="s">
        <v>902</v>
      </c>
      <c r="G10594" t="s">
        <v>895</v>
      </c>
      <c r="H10594" s="135" t="s">
        <v>1496</v>
      </c>
      <c r="I10594" t="s">
        <v>1454</v>
      </c>
      <c r="J10594" s="20">
        <v>1</v>
      </c>
      <c r="K10594" s="20" t="s">
        <v>1465</v>
      </c>
      <c r="L10594" t="s">
        <v>1466</v>
      </c>
      <c r="M10594" s="20">
        <v>0.25</v>
      </c>
      <c r="N10594" s="20">
        <v>0.25</v>
      </c>
      <c r="AE10594">
        <f t="shared" si="165"/>
        <v>2008</v>
      </c>
    </row>
    <row r="10595" spans="1:31" x14ac:dyDescent="0.25">
      <c r="A10595" s="7">
        <v>10592</v>
      </c>
      <c r="B10595" s="8">
        <v>39509</v>
      </c>
      <c r="C10595" t="s">
        <v>3</v>
      </c>
      <c r="D10595" t="s">
        <v>886</v>
      </c>
      <c r="E10595" t="s">
        <v>9</v>
      </c>
      <c r="F10595" t="s">
        <v>902</v>
      </c>
      <c r="G10595" t="s">
        <v>895</v>
      </c>
      <c r="H10595" s="135" t="s">
        <v>1496</v>
      </c>
      <c r="I10595" t="s">
        <v>1454</v>
      </c>
      <c r="J10595" s="20">
        <v>38</v>
      </c>
      <c r="K10595" s="20" t="s">
        <v>9</v>
      </c>
      <c r="L10595" t="s">
        <v>1464</v>
      </c>
      <c r="M10595" s="20">
        <v>8.36</v>
      </c>
      <c r="N10595" s="20">
        <v>11.64</v>
      </c>
      <c r="AE10595">
        <f t="shared" si="165"/>
        <v>2008</v>
      </c>
    </row>
    <row r="10596" spans="1:31" x14ac:dyDescent="0.25">
      <c r="A10596" s="7">
        <v>10593</v>
      </c>
      <c r="B10596" s="8">
        <v>39509</v>
      </c>
      <c r="C10596" t="s">
        <v>3</v>
      </c>
      <c r="D10596" t="s">
        <v>104</v>
      </c>
      <c r="E10596" t="s">
        <v>9</v>
      </c>
      <c r="F10596" t="s">
        <v>902</v>
      </c>
      <c r="G10596" t="s">
        <v>648</v>
      </c>
      <c r="H10596" s="136" t="s">
        <v>1496</v>
      </c>
      <c r="I10596" t="s">
        <v>1454</v>
      </c>
      <c r="J10596" s="20">
        <v>86</v>
      </c>
      <c r="K10596" s="20" t="s">
        <v>3</v>
      </c>
      <c r="L10596" t="s">
        <v>1463</v>
      </c>
      <c r="M10596" s="20">
        <v>23.36</v>
      </c>
      <c r="N10596" s="20">
        <v>20.64</v>
      </c>
      <c r="AE10596">
        <f t="shared" si="165"/>
        <v>2008</v>
      </c>
    </row>
    <row r="10597" spans="1:31" x14ac:dyDescent="0.25">
      <c r="A10597" s="7">
        <v>10594</v>
      </c>
      <c r="B10597" s="8">
        <v>39509</v>
      </c>
      <c r="C10597" t="s">
        <v>3</v>
      </c>
      <c r="D10597" t="s">
        <v>857</v>
      </c>
      <c r="E10597" t="s">
        <v>9</v>
      </c>
      <c r="F10597" t="s">
        <v>331</v>
      </c>
      <c r="G10597" t="s">
        <v>648</v>
      </c>
      <c r="H10597" s="136" t="s">
        <v>1496</v>
      </c>
      <c r="I10597" t="s">
        <v>1454</v>
      </c>
      <c r="J10597" s="20">
        <v>49</v>
      </c>
      <c r="K10597" s="20" t="s">
        <v>3</v>
      </c>
      <c r="L10597" t="s">
        <v>1464</v>
      </c>
      <c r="M10597" s="20">
        <v>14.72</v>
      </c>
      <c r="N10597" s="20">
        <v>10.78</v>
      </c>
      <c r="AE10597">
        <f t="shared" si="165"/>
        <v>2008</v>
      </c>
    </row>
    <row r="10598" spans="1:31" x14ac:dyDescent="0.25">
      <c r="A10598" s="7">
        <v>10595</v>
      </c>
      <c r="B10598" s="8">
        <v>39509</v>
      </c>
      <c r="C10598" t="s">
        <v>3</v>
      </c>
      <c r="D10598" t="s">
        <v>830</v>
      </c>
      <c r="E10598" t="s">
        <v>9</v>
      </c>
      <c r="F10598" t="s">
        <v>767</v>
      </c>
      <c r="G10598" t="s">
        <v>24</v>
      </c>
      <c r="H10598" s="136" t="s">
        <v>1496</v>
      </c>
      <c r="I10598" t="s">
        <v>1454</v>
      </c>
      <c r="J10598" s="20">
        <v>76</v>
      </c>
      <c r="K10598" s="20" t="s">
        <v>3</v>
      </c>
      <c r="L10598" t="s">
        <v>1464</v>
      </c>
      <c r="M10598" s="20">
        <v>22.28</v>
      </c>
      <c r="N10598" s="20">
        <v>16.72</v>
      </c>
      <c r="AE10598">
        <f t="shared" si="165"/>
        <v>2008</v>
      </c>
    </row>
    <row r="10599" spans="1:31" x14ac:dyDescent="0.25">
      <c r="A10599" s="7">
        <v>10596</v>
      </c>
      <c r="B10599" s="8">
        <v>39509</v>
      </c>
      <c r="C10599" t="s">
        <v>3</v>
      </c>
      <c r="D10599" t="s">
        <v>787</v>
      </c>
      <c r="E10599" t="s">
        <v>9</v>
      </c>
      <c r="F10599" t="s">
        <v>899</v>
      </c>
      <c r="G10599" t="s">
        <v>732</v>
      </c>
      <c r="H10599" s="135" t="s">
        <v>1496</v>
      </c>
      <c r="I10599" t="s">
        <v>1454</v>
      </c>
      <c r="J10599" s="20">
        <v>6</v>
      </c>
      <c r="K10599" s="20" t="s">
        <v>1465</v>
      </c>
      <c r="L10599" t="s">
        <v>1466</v>
      </c>
      <c r="M10599" s="20">
        <v>1.5</v>
      </c>
      <c r="N10599" s="20">
        <v>1.5</v>
      </c>
      <c r="AE10599">
        <f t="shared" si="165"/>
        <v>2008</v>
      </c>
    </row>
    <row r="10600" spans="1:31" x14ac:dyDescent="0.25">
      <c r="A10600" s="7">
        <v>10597</v>
      </c>
      <c r="B10600" s="8">
        <v>39509</v>
      </c>
      <c r="C10600" t="s">
        <v>3</v>
      </c>
      <c r="D10600" t="s">
        <v>492</v>
      </c>
      <c r="E10600" t="s">
        <v>9</v>
      </c>
      <c r="F10600" t="s">
        <v>905</v>
      </c>
      <c r="G10600" t="s">
        <v>648</v>
      </c>
      <c r="H10600" s="9" t="s">
        <v>1797</v>
      </c>
      <c r="I10600" t="s">
        <v>1454</v>
      </c>
      <c r="J10600" s="20">
        <v>56</v>
      </c>
      <c r="K10600" s="20" t="s">
        <v>1465</v>
      </c>
      <c r="L10600" t="s">
        <v>1466</v>
      </c>
      <c r="M10600" s="20">
        <v>14</v>
      </c>
      <c r="N10600" s="20">
        <v>14</v>
      </c>
      <c r="AE10600">
        <f t="shared" si="165"/>
        <v>2008</v>
      </c>
    </row>
    <row r="10601" spans="1:31" x14ac:dyDescent="0.25">
      <c r="A10601" s="7">
        <v>10598</v>
      </c>
      <c r="B10601" s="8">
        <v>39509</v>
      </c>
      <c r="C10601" t="s">
        <v>3</v>
      </c>
      <c r="D10601" t="s">
        <v>557</v>
      </c>
      <c r="E10601" t="s">
        <v>9</v>
      </c>
      <c r="F10601" t="s">
        <v>727</v>
      </c>
      <c r="G10601" t="s">
        <v>861</v>
      </c>
      <c r="H10601" s="9" t="s">
        <v>2641</v>
      </c>
      <c r="I10601" t="s">
        <v>1454</v>
      </c>
      <c r="J10601" s="20">
        <v>64</v>
      </c>
      <c r="K10601" s="20" t="s">
        <v>3</v>
      </c>
      <c r="L10601" t="s">
        <v>1464</v>
      </c>
      <c r="M10601" s="20">
        <v>18.920000000000002</v>
      </c>
      <c r="N10601" s="20">
        <v>14.08</v>
      </c>
      <c r="AE10601">
        <f t="shared" si="165"/>
        <v>2008</v>
      </c>
    </row>
    <row r="10602" spans="1:31" x14ac:dyDescent="0.25">
      <c r="A10602" s="7">
        <v>10599</v>
      </c>
      <c r="B10602" s="8">
        <v>39510</v>
      </c>
      <c r="C10602" t="s">
        <v>3</v>
      </c>
      <c r="D10602" t="s">
        <v>546</v>
      </c>
      <c r="E10602" t="s">
        <v>9</v>
      </c>
      <c r="F10602" t="s">
        <v>54</v>
      </c>
      <c r="G10602" t="s">
        <v>861</v>
      </c>
      <c r="H10602" s="135" t="s">
        <v>2435</v>
      </c>
      <c r="I10602" t="s">
        <v>1454</v>
      </c>
      <c r="J10602" s="20">
        <v>19</v>
      </c>
      <c r="K10602" s="20" t="s">
        <v>9</v>
      </c>
      <c r="L10602" t="s">
        <v>1463</v>
      </c>
      <c r="M10602" s="20">
        <v>4.5599999999999996</v>
      </c>
      <c r="N10602" s="20">
        <v>5.94</v>
      </c>
      <c r="AE10602">
        <f t="shared" si="165"/>
        <v>2008</v>
      </c>
    </row>
    <row r="10603" spans="1:31" x14ac:dyDescent="0.25">
      <c r="A10603" s="7">
        <v>10600</v>
      </c>
      <c r="B10603" s="8">
        <v>39510</v>
      </c>
      <c r="C10603" t="s">
        <v>3</v>
      </c>
      <c r="D10603" t="s">
        <v>588</v>
      </c>
      <c r="E10603" t="s">
        <v>9</v>
      </c>
      <c r="F10603" t="s">
        <v>906</v>
      </c>
      <c r="G10603" t="s">
        <v>24</v>
      </c>
      <c r="H10603" s="135" t="s">
        <v>1493</v>
      </c>
      <c r="I10603" t="s">
        <v>1454</v>
      </c>
      <c r="J10603" s="20">
        <v>32</v>
      </c>
      <c r="K10603" s="20" t="s">
        <v>3</v>
      </c>
      <c r="L10603" t="s">
        <v>1464</v>
      </c>
      <c r="M10603" s="20">
        <v>9.9600000000000009</v>
      </c>
      <c r="N10603" s="20">
        <v>7.04</v>
      </c>
      <c r="AE10603">
        <f t="shared" si="165"/>
        <v>2008</v>
      </c>
    </row>
    <row r="10604" spans="1:31" x14ac:dyDescent="0.25">
      <c r="A10604" s="7">
        <v>10601</v>
      </c>
      <c r="B10604" s="8">
        <v>39510</v>
      </c>
      <c r="C10604" t="s">
        <v>3</v>
      </c>
      <c r="D10604" t="s">
        <v>873</v>
      </c>
      <c r="E10604" t="s">
        <v>9</v>
      </c>
      <c r="F10604" t="s">
        <v>767</v>
      </c>
      <c r="G10604" t="s">
        <v>895</v>
      </c>
      <c r="H10604" s="135" t="s">
        <v>2590</v>
      </c>
      <c r="I10604" t="s">
        <v>1454</v>
      </c>
      <c r="J10604" s="20">
        <v>29</v>
      </c>
      <c r="K10604" s="20" t="s">
        <v>3</v>
      </c>
      <c r="L10604" t="s">
        <v>1464</v>
      </c>
      <c r="M10604" s="20">
        <v>9.1199999999999992</v>
      </c>
      <c r="N10604" s="20">
        <v>6.38</v>
      </c>
      <c r="AE10604">
        <f t="shared" si="165"/>
        <v>2008</v>
      </c>
    </row>
    <row r="10605" spans="1:31" x14ac:dyDescent="0.25">
      <c r="A10605" s="7">
        <v>10602</v>
      </c>
      <c r="B10605" s="8">
        <v>39510</v>
      </c>
      <c r="C10605" t="s">
        <v>3</v>
      </c>
      <c r="D10605" t="s">
        <v>588</v>
      </c>
      <c r="E10605" t="s">
        <v>9</v>
      </c>
      <c r="F10605" t="s">
        <v>916</v>
      </c>
      <c r="G10605" t="s">
        <v>714</v>
      </c>
      <c r="H10605" s="135" t="s">
        <v>2434</v>
      </c>
      <c r="I10605" t="s">
        <v>1455</v>
      </c>
      <c r="J10605" s="20">
        <v>15</v>
      </c>
      <c r="K10605" s="20" t="s">
        <v>9</v>
      </c>
      <c r="L10605" t="s">
        <v>1464</v>
      </c>
      <c r="M10605" s="20">
        <v>1.65</v>
      </c>
      <c r="N10605" s="20">
        <v>2.6</v>
      </c>
      <c r="AE10605">
        <f t="shared" si="165"/>
        <v>2008</v>
      </c>
    </row>
    <row r="10606" spans="1:31" x14ac:dyDescent="0.25">
      <c r="A10606" s="7">
        <v>10603</v>
      </c>
      <c r="B10606" s="8">
        <v>39510</v>
      </c>
      <c r="C10606" t="s">
        <v>3</v>
      </c>
      <c r="D10606" t="s">
        <v>302</v>
      </c>
      <c r="E10606" t="s">
        <v>9</v>
      </c>
      <c r="F10606" t="s">
        <v>233</v>
      </c>
      <c r="G10606" t="s">
        <v>714</v>
      </c>
      <c r="H10606" s="135" t="s">
        <v>2434</v>
      </c>
      <c r="I10606" t="s">
        <v>1456</v>
      </c>
      <c r="J10606" s="20">
        <v>26</v>
      </c>
      <c r="K10606" s="20" t="s">
        <v>9</v>
      </c>
      <c r="L10606" t="s">
        <v>1464</v>
      </c>
      <c r="M10606" s="20">
        <v>5.72</v>
      </c>
      <c r="N10606" s="20">
        <v>8.2800000000000011</v>
      </c>
      <c r="O10606" t="s">
        <v>3</v>
      </c>
      <c r="P10606" s="13" t="s">
        <v>914</v>
      </c>
      <c r="Q10606" t="s">
        <v>9</v>
      </c>
      <c r="R10606" t="s">
        <v>805</v>
      </c>
      <c r="S10606" t="s">
        <v>1465</v>
      </c>
      <c r="U10606" t="s">
        <v>1465</v>
      </c>
      <c r="W10606" t="s">
        <v>1465</v>
      </c>
      <c r="Y10606" t="s">
        <v>1465</v>
      </c>
      <c r="AA10606" t="s">
        <v>1465</v>
      </c>
      <c r="AC10606" t="s">
        <v>1465</v>
      </c>
      <c r="AE10606">
        <f t="shared" si="165"/>
        <v>2008</v>
      </c>
    </row>
    <row r="10607" spans="1:31" x14ac:dyDescent="0.25">
      <c r="A10607" s="7">
        <v>10604</v>
      </c>
      <c r="B10607" s="8">
        <v>39511</v>
      </c>
      <c r="C10607" t="s">
        <v>3</v>
      </c>
      <c r="D10607" t="s">
        <v>117</v>
      </c>
      <c r="E10607" t="s">
        <v>9</v>
      </c>
      <c r="F10607" t="s">
        <v>563</v>
      </c>
      <c r="G10607" t="s">
        <v>714</v>
      </c>
      <c r="H10607" s="135" t="s">
        <v>1998</v>
      </c>
      <c r="I10607" t="s">
        <v>1454</v>
      </c>
      <c r="J10607" s="20">
        <v>15</v>
      </c>
      <c r="K10607" s="20" t="s">
        <v>9</v>
      </c>
      <c r="L10607" t="s">
        <v>1463</v>
      </c>
      <c r="M10607" s="20">
        <v>3.6</v>
      </c>
      <c r="N10607" s="20">
        <v>4.9000000000000004</v>
      </c>
      <c r="AE10607">
        <f t="shared" si="165"/>
        <v>2008</v>
      </c>
    </row>
    <row r="10608" spans="1:31" x14ac:dyDescent="0.25">
      <c r="A10608" s="7">
        <v>10605</v>
      </c>
      <c r="B10608" s="8">
        <v>39511</v>
      </c>
      <c r="C10608" t="s">
        <v>3</v>
      </c>
      <c r="D10608" t="s">
        <v>864</v>
      </c>
      <c r="E10608" t="s">
        <v>9</v>
      </c>
      <c r="F10608" t="s">
        <v>563</v>
      </c>
      <c r="G10608" t="s">
        <v>870</v>
      </c>
      <c r="H10608" s="135" t="s">
        <v>2503</v>
      </c>
      <c r="I10608" t="s">
        <v>1454</v>
      </c>
      <c r="J10608" s="20">
        <v>10</v>
      </c>
      <c r="K10608" s="20" t="s">
        <v>9</v>
      </c>
      <c r="L10608" t="s">
        <v>1463</v>
      </c>
      <c r="M10608" s="20">
        <v>2.4</v>
      </c>
      <c r="N10608" s="20">
        <v>3.6</v>
      </c>
      <c r="AE10608">
        <f t="shared" si="165"/>
        <v>2008</v>
      </c>
    </row>
    <row r="10609" spans="1:31" x14ac:dyDescent="0.25">
      <c r="A10609" s="7">
        <v>10606</v>
      </c>
      <c r="B10609" s="8">
        <v>39511</v>
      </c>
      <c r="C10609" t="s">
        <v>3</v>
      </c>
      <c r="D10609" t="s">
        <v>864</v>
      </c>
      <c r="E10609" t="s">
        <v>9</v>
      </c>
      <c r="F10609" t="s">
        <v>44</v>
      </c>
      <c r="G10609" t="s">
        <v>870</v>
      </c>
      <c r="H10609" s="135" t="s">
        <v>1496</v>
      </c>
      <c r="I10609" t="s">
        <v>1454</v>
      </c>
      <c r="J10609" s="20">
        <v>30</v>
      </c>
      <c r="K10609" s="20" t="s">
        <v>3</v>
      </c>
      <c r="L10609" t="s">
        <v>1463</v>
      </c>
      <c r="M10609" s="20">
        <v>8.8000000000000007</v>
      </c>
      <c r="N10609" s="20">
        <v>7.2</v>
      </c>
      <c r="AE10609">
        <f t="shared" si="165"/>
        <v>2008</v>
      </c>
    </row>
    <row r="10610" spans="1:31" x14ac:dyDescent="0.25">
      <c r="A10610" s="7">
        <v>10607</v>
      </c>
      <c r="B10610" s="8">
        <v>39511</v>
      </c>
      <c r="C10610" t="s">
        <v>3</v>
      </c>
      <c r="D10610" t="s">
        <v>917</v>
      </c>
      <c r="E10610" t="s">
        <v>9</v>
      </c>
      <c r="F10610" t="s">
        <v>919</v>
      </c>
      <c r="G10610" t="s">
        <v>648</v>
      </c>
      <c r="H10610" s="9" t="s">
        <v>1797</v>
      </c>
      <c r="I10610" t="s">
        <v>1454</v>
      </c>
      <c r="J10610" s="20">
        <v>145</v>
      </c>
      <c r="K10610" s="20" t="s">
        <v>9</v>
      </c>
      <c r="L10610" t="s">
        <v>1464</v>
      </c>
      <c r="M10610" s="20">
        <v>31.9</v>
      </c>
      <c r="N10610" s="20">
        <v>41.6</v>
      </c>
      <c r="AE10610">
        <f t="shared" si="165"/>
        <v>2008</v>
      </c>
    </row>
    <row r="10611" spans="1:31" x14ac:dyDescent="0.25">
      <c r="A10611" s="7">
        <v>10608</v>
      </c>
      <c r="B10611" s="8">
        <v>39512</v>
      </c>
      <c r="C10611" t="s">
        <v>3</v>
      </c>
      <c r="D10611" t="s">
        <v>298</v>
      </c>
      <c r="E10611" t="s">
        <v>9</v>
      </c>
      <c r="F10611" t="s">
        <v>563</v>
      </c>
      <c r="G10611" t="s">
        <v>648</v>
      </c>
      <c r="H10611" s="135" t="s">
        <v>1877</v>
      </c>
      <c r="I10611" t="s">
        <v>1454</v>
      </c>
      <c r="J10611" s="20">
        <v>6</v>
      </c>
      <c r="K10611" s="20" t="s">
        <v>3</v>
      </c>
      <c r="L10611" t="s">
        <v>1463</v>
      </c>
      <c r="M10611" s="20">
        <v>2.56</v>
      </c>
      <c r="N10611" s="20">
        <v>1.44</v>
      </c>
      <c r="AE10611">
        <f t="shared" si="165"/>
        <v>2008</v>
      </c>
    </row>
    <row r="10612" spans="1:31" x14ac:dyDescent="0.25">
      <c r="A10612" s="7">
        <v>10609</v>
      </c>
      <c r="B10612" s="8">
        <v>39512</v>
      </c>
      <c r="C10612" t="s">
        <v>3</v>
      </c>
      <c r="D10612" t="s">
        <v>877</v>
      </c>
      <c r="E10612" t="s">
        <v>9</v>
      </c>
      <c r="F10612" t="s">
        <v>923</v>
      </c>
      <c r="G10612" t="s">
        <v>648</v>
      </c>
      <c r="H10612" s="135" t="s">
        <v>1806</v>
      </c>
      <c r="I10612" t="s">
        <v>1454</v>
      </c>
      <c r="J10612" s="20">
        <v>15</v>
      </c>
      <c r="K10612" s="20" t="s">
        <v>3</v>
      </c>
      <c r="L10612" t="s">
        <v>1464</v>
      </c>
      <c r="M10612" s="20">
        <v>5.2</v>
      </c>
      <c r="N10612" s="20">
        <v>3.3</v>
      </c>
      <c r="AE10612">
        <f t="shared" si="165"/>
        <v>2008</v>
      </c>
    </row>
    <row r="10613" spans="1:31" x14ac:dyDescent="0.25">
      <c r="A10613" s="7">
        <v>10610</v>
      </c>
      <c r="B10613" s="8">
        <v>39512</v>
      </c>
      <c r="C10613" t="s">
        <v>3</v>
      </c>
      <c r="D10613" t="s">
        <v>786</v>
      </c>
      <c r="E10613" t="s">
        <v>9</v>
      </c>
      <c r="F10613" t="s">
        <v>923</v>
      </c>
      <c r="G10613" t="s">
        <v>648</v>
      </c>
      <c r="H10613" s="135" t="s">
        <v>2314</v>
      </c>
      <c r="I10613" t="s">
        <v>1454</v>
      </c>
      <c r="J10613" s="20">
        <v>4</v>
      </c>
      <c r="K10613" s="20" t="s">
        <v>9</v>
      </c>
      <c r="L10613" t="s">
        <v>1463</v>
      </c>
      <c r="M10613" s="20">
        <v>0.96</v>
      </c>
      <c r="N10613" s="20">
        <v>2.04</v>
      </c>
      <c r="AE10613">
        <f t="shared" si="165"/>
        <v>2008</v>
      </c>
    </row>
    <row r="10614" spans="1:31" x14ac:dyDescent="0.25">
      <c r="A10614" s="7">
        <v>10611</v>
      </c>
      <c r="B10614" s="8">
        <v>39512</v>
      </c>
      <c r="C10614" t="s">
        <v>3</v>
      </c>
      <c r="D10614" t="s">
        <v>864</v>
      </c>
      <c r="E10614" t="s">
        <v>9</v>
      </c>
      <c r="F10614" t="s">
        <v>926</v>
      </c>
      <c r="G10614" t="s">
        <v>648</v>
      </c>
      <c r="H10614" s="135" t="s">
        <v>1901</v>
      </c>
      <c r="I10614" t="s">
        <v>1454</v>
      </c>
      <c r="J10614" s="20">
        <v>24</v>
      </c>
      <c r="K10614" s="20" t="s">
        <v>9</v>
      </c>
      <c r="L10614" t="s">
        <v>1464</v>
      </c>
      <c r="M10614" s="20">
        <v>5.28</v>
      </c>
      <c r="N10614" s="20">
        <v>7.72</v>
      </c>
      <c r="AE10614">
        <f t="shared" si="165"/>
        <v>2008</v>
      </c>
    </row>
    <row r="10615" spans="1:31" x14ac:dyDescent="0.25">
      <c r="A10615" s="7">
        <v>10612</v>
      </c>
      <c r="B10615" s="8">
        <v>39512</v>
      </c>
      <c r="C10615" t="s">
        <v>3</v>
      </c>
      <c r="D10615" t="s">
        <v>877</v>
      </c>
      <c r="E10615" t="s">
        <v>9</v>
      </c>
      <c r="F10615" t="s">
        <v>450</v>
      </c>
      <c r="G10615" t="s">
        <v>648</v>
      </c>
      <c r="H10615" s="136" t="s">
        <v>1496</v>
      </c>
      <c r="I10615" t="s">
        <v>1454</v>
      </c>
      <c r="J10615" s="20">
        <v>17</v>
      </c>
      <c r="K10615" s="20" t="s">
        <v>3</v>
      </c>
      <c r="L10615" t="s">
        <v>1464</v>
      </c>
      <c r="M10615" s="20">
        <v>5.76</v>
      </c>
      <c r="N10615" s="20">
        <v>3.74</v>
      </c>
      <c r="AE10615">
        <f t="shared" si="165"/>
        <v>2008</v>
      </c>
    </row>
    <row r="10616" spans="1:31" x14ac:dyDescent="0.25">
      <c r="A10616" s="7">
        <v>10613</v>
      </c>
      <c r="B10616" s="8">
        <v>39513</v>
      </c>
      <c r="C10616" t="s">
        <v>3</v>
      </c>
      <c r="D10616" t="s">
        <v>786</v>
      </c>
      <c r="E10616" t="s">
        <v>9</v>
      </c>
      <c r="F10616" t="s">
        <v>923</v>
      </c>
      <c r="G10616" t="s">
        <v>648</v>
      </c>
      <c r="H10616" s="135" t="s">
        <v>2315</v>
      </c>
      <c r="I10616" t="s">
        <v>1454</v>
      </c>
      <c r="J10616" s="20">
        <v>5</v>
      </c>
      <c r="K10616" s="20" t="s">
        <v>3</v>
      </c>
      <c r="L10616" t="s">
        <v>1464</v>
      </c>
      <c r="M10616" s="20">
        <v>2.4</v>
      </c>
      <c r="N10616" s="20">
        <v>1.1000000000000001</v>
      </c>
      <c r="AE10616">
        <f t="shared" si="165"/>
        <v>2008</v>
      </c>
    </row>
    <row r="10617" spans="1:31" x14ac:dyDescent="0.25">
      <c r="A10617" s="7">
        <v>10614</v>
      </c>
      <c r="B10617" s="8">
        <v>39513</v>
      </c>
      <c r="C10617" t="s">
        <v>3</v>
      </c>
      <c r="D10617" t="s">
        <v>563</v>
      </c>
      <c r="E10617" t="s">
        <v>9</v>
      </c>
      <c r="F10617" t="s">
        <v>927</v>
      </c>
      <c r="G10617" t="s">
        <v>648</v>
      </c>
      <c r="H10617" s="136" t="s">
        <v>1496</v>
      </c>
      <c r="I10617" t="s">
        <v>1458</v>
      </c>
      <c r="J10617" s="20">
        <v>15</v>
      </c>
      <c r="K10617" s="20" t="s">
        <v>1465</v>
      </c>
      <c r="L10617" t="s">
        <v>1466</v>
      </c>
      <c r="M10617" s="20">
        <v>10</v>
      </c>
      <c r="N10617" s="20">
        <v>30</v>
      </c>
      <c r="AE10617">
        <f t="shared" si="165"/>
        <v>2008</v>
      </c>
    </row>
    <row r="10618" spans="1:31" x14ac:dyDescent="0.25">
      <c r="A10618" s="7">
        <v>10615</v>
      </c>
      <c r="B10618" s="8">
        <v>39514</v>
      </c>
      <c r="C10618" t="s">
        <v>3</v>
      </c>
      <c r="D10618" t="s">
        <v>442</v>
      </c>
      <c r="E10618" t="s">
        <v>9</v>
      </c>
      <c r="F10618" t="s">
        <v>427</v>
      </c>
      <c r="G10618" t="s">
        <v>714</v>
      </c>
      <c r="H10618" s="135" t="s">
        <v>2074</v>
      </c>
      <c r="I10618" t="s">
        <v>1454</v>
      </c>
      <c r="J10618" s="20">
        <v>20</v>
      </c>
      <c r="K10618" s="20" t="s">
        <v>9</v>
      </c>
      <c r="L10618" t="s">
        <v>1464</v>
      </c>
      <c r="M10618" s="20">
        <v>4.4000000000000004</v>
      </c>
      <c r="N10618" s="20">
        <v>6.6</v>
      </c>
      <c r="AE10618">
        <f t="shared" si="165"/>
        <v>2008</v>
      </c>
    </row>
    <row r="10619" spans="1:31" x14ac:dyDescent="0.25">
      <c r="A10619" s="7">
        <v>10616</v>
      </c>
      <c r="B10619" s="8">
        <v>39514</v>
      </c>
      <c r="C10619" t="s">
        <v>3</v>
      </c>
      <c r="D10619" t="s">
        <v>786</v>
      </c>
      <c r="E10619" t="s">
        <v>9</v>
      </c>
      <c r="F10619" t="s">
        <v>926</v>
      </c>
      <c r="G10619" t="s">
        <v>648</v>
      </c>
      <c r="H10619" s="136" t="s">
        <v>2020</v>
      </c>
      <c r="I10619" t="s">
        <v>1454</v>
      </c>
      <c r="J10619" s="20">
        <v>14</v>
      </c>
      <c r="K10619" s="20" t="s">
        <v>3</v>
      </c>
      <c r="L10619" t="s">
        <v>1464</v>
      </c>
      <c r="M10619" s="20">
        <v>4.92</v>
      </c>
      <c r="N10619" s="20">
        <v>3.08</v>
      </c>
      <c r="AE10619">
        <f t="shared" si="165"/>
        <v>2008</v>
      </c>
    </row>
    <row r="10620" spans="1:31" x14ac:dyDescent="0.25">
      <c r="A10620" s="7">
        <v>10617</v>
      </c>
      <c r="B10620" s="8">
        <v>39514</v>
      </c>
      <c r="C10620" t="s">
        <v>3</v>
      </c>
      <c r="D10620" t="s">
        <v>864</v>
      </c>
      <c r="E10620" t="s">
        <v>9</v>
      </c>
      <c r="F10620" t="s">
        <v>926</v>
      </c>
      <c r="G10620" t="s">
        <v>648</v>
      </c>
      <c r="H10620" s="135" t="s">
        <v>1901</v>
      </c>
      <c r="I10620" t="s">
        <v>1454</v>
      </c>
      <c r="J10620" s="20">
        <v>10</v>
      </c>
      <c r="K10620" s="20" t="s">
        <v>1465</v>
      </c>
      <c r="L10620" t="s">
        <v>1466</v>
      </c>
      <c r="M10620" s="20">
        <v>2.5</v>
      </c>
      <c r="N10620" s="20">
        <v>2.5</v>
      </c>
      <c r="AE10620">
        <f t="shared" si="165"/>
        <v>2008</v>
      </c>
    </row>
    <row r="10621" spans="1:31" x14ac:dyDescent="0.25">
      <c r="A10621" s="7">
        <v>10618</v>
      </c>
      <c r="B10621" s="8">
        <v>39514</v>
      </c>
      <c r="C10621" t="s">
        <v>3</v>
      </c>
      <c r="D10621" t="s">
        <v>440</v>
      </c>
      <c r="E10621" t="s">
        <v>9</v>
      </c>
      <c r="F10621" t="s">
        <v>122</v>
      </c>
      <c r="G10621" t="s">
        <v>732</v>
      </c>
      <c r="H10621" s="135" t="s">
        <v>1496</v>
      </c>
      <c r="I10621" t="s">
        <v>1454</v>
      </c>
      <c r="J10621" s="20">
        <v>20</v>
      </c>
      <c r="K10621" s="20" t="s">
        <v>1465</v>
      </c>
      <c r="L10621" t="s">
        <v>1466</v>
      </c>
      <c r="M10621" s="20">
        <v>5</v>
      </c>
      <c r="N10621" s="20">
        <v>5</v>
      </c>
      <c r="AE10621">
        <f t="shared" si="165"/>
        <v>2008</v>
      </c>
    </row>
    <row r="10622" spans="1:31" x14ac:dyDescent="0.25">
      <c r="A10622" s="7">
        <v>10619</v>
      </c>
      <c r="B10622" s="8">
        <v>39515</v>
      </c>
      <c r="C10622" t="s">
        <v>3</v>
      </c>
      <c r="D10622" t="s">
        <v>786</v>
      </c>
      <c r="E10622" t="s">
        <v>9</v>
      </c>
      <c r="F10622" t="s">
        <v>923</v>
      </c>
      <c r="G10622" t="s">
        <v>648</v>
      </c>
      <c r="H10622" s="136" t="s">
        <v>2078</v>
      </c>
      <c r="I10622" t="s">
        <v>1454</v>
      </c>
      <c r="J10622" s="20">
        <v>7</v>
      </c>
      <c r="K10622" s="20" t="s">
        <v>3</v>
      </c>
      <c r="L10622" t="s">
        <v>1464</v>
      </c>
      <c r="M10622" s="20">
        <v>2.96</v>
      </c>
      <c r="N10622" s="20">
        <v>1.54</v>
      </c>
      <c r="AE10622">
        <f t="shared" si="165"/>
        <v>2008</v>
      </c>
    </row>
    <row r="10623" spans="1:31" x14ac:dyDescent="0.25">
      <c r="A10623" s="7">
        <v>10620</v>
      </c>
      <c r="B10623" s="8">
        <v>39516</v>
      </c>
      <c r="C10623" t="s">
        <v>3</v>
      </c>
      <c r="D10623" t="s">
        <v>333</v>
      </c>
      <c r="E10623" t="s">
        <v>9</v>
      </c>
      <c r="F10623" t="s">
        <v>923</v>
      </c>
      <c r="G10623" t="s">
        <v>377</v>
      </c>
      <c r="H10623" s="135" t="s">
        <v>1596</v>
      </c>
      <c r="I10623" t="s">
        <v>1454</v>
      </c>
      <c r="J10623" s="20">
        <v>17</v>
      </c>
      <c r="K10623" s="20" t="s">
        <v>1465</v>
      </c>
      <c r="L10623" t="s">
        <v>1466</v>
      </c>
      <c r="M10623" s="20">
        <v>4.25</v>
      </c>
      <c r="N10623" s="20">
        <v>4.25</v>
      </c>
      <c r="AE10623">
        <f t="shared" si="165"/>
        <v>2008</v>
      </c>
    </row>
    <row r="10624" spans="1:31" x14ac:dyDescent="0.25">
      <c r="A10624" s="7">
        <v>10621</v>
      </c>
      <c r="B10624" s="8">
        <v>39516</v>
      </c>
      <c r="C10624" t="s">
        <v>3</v>
      </c>
      <c r="D10624" t="s">
        <v>712</v>
      </c>
      <c r="E10624" t="s">
        <v>9</v>
      </c>
      <c r="F10624" t="s">
        <v>667</v>
      </c>
      <c r="G10624" t="s">
        <v>648</v>
      </c>
      <c r="H10624" s="135" t="s">
        <v>1785</v>
      </c>
      <c r="I10624" t="s">
        <v>1454</v>
      </c>
      <c r="J10624" s="20">
        <v>47</v>
      </c>
      <c r="K10624" s="20" t="s">
        <v>1465</v>
      </c>
      <c r="L10624" t="s">
        <v>1466</v>
      </c>
      <c r="M10624" s="20">
        <v>11.75</v>
      </c>
      <c r="N10624" s="20">
        <v>11.75</v>
      </c>
      <c r="AE10624">
        <f t="shared" si="165"/>
        <v>2008</v>
      </c>
    </row>
    <row r="10625" spans="1:31" x14ac:dyDescent="0.25">
      <c r="A10625" s="7">
        <v>10622</v>
      </c>
      <c r="B10625" s="8">
        <v>39516</v>
      </c>
      <c r="C10625" t="s">
        <v>3</v>
      </c>
      <c r="D10625" t="s">
        <v>395</v>
      </c>
      <c r="E10625" t="s">
        <v>9</v>
      </c>
      <c r="F10625" t="s">
        <v>655</v>
      </c>
      <c r="G10625" t="s">
        <v>377</v>
      </c>
      <c r="H10625" s="9" t="s">
        <v>2370</v>
      </c>
      <c r="I10625" t="s">
        <v>1454</v>
      </c>
      <c r="J10625" s="20">
        <v>17</v>
      </c>
      <c r="K10625" s="20" t="s">
        <v>9</v>
      </c>
      <c r="L10625" t="s">
        <v>1464</v>
      </c>
      <c r="M10625" s="20">
        <v>3.74</v>
      </c>
      <c r="N10625" s="20">
        <v>5.76</v>
      </c>
      <c r="AE10625">
        <f t="shared" si="165"/>
        <v>2008</v>
      </c>
    </row>
    <row r="10626" spans="1:31" x14ac:dyDescent="0.25">
      <c r="A10626" s="7">
        <v>10623</v>
      </c>
      <c r="B10626" s="8">
        <v>39516</v>
      </c>
      <c r="C10626" t="s">
        <v>3</v>
      </c>
      <c r="D10626" t="s">
        <v>711</v>
      </c>
      <c r="E10626" t="s">
        <v>9</v>
      </c>
      <c r="F10626" t="s">
        <v>240</v>
      </c>
      <c r="G10626" t="s">
        <v>648</v>
      </c>
      <c r="H10626" s="136" t="s">
        <v>1496</v>
      </c>
      <c r="I10626" t="s">
        <v>1456</v>
      </c>
      <c r="J10626" s="20">
        <v>51</v>
      </c>
      <c r="K10626" s="20" t="s">
        <v>9</v>
      </c>
      <c r="L10626" t="s">
        <v>1464</v>
      </c>
      <c r="M10626" s="20">
        <v>11.22</v>
      </c>
      <c r="N10626" s="20">
        <v>15.28</v>
      </c>
      <c r="O10626" t="s">
        <v>3</v>
      </c>
      <c r="P10626" s="13" t="s">
        <v>546</v>
      </c>
      <c r="Q10626" t="s">
        <v>3</v>
      </c>
      <c r="R10626" t="s">
        <v>766</v>
      </c>
      <c r="S10626" t="s">
        <v>3</v>
      </c>
      <c r="T10626" t="s">
        <v>281</v>
      </c>
      <c r="U10626" t="s">
        <v>3</v>
      </c>
      <c r="V10626" t="s">
        <v>250</v>
      </c>
      <c r="W10626" t="s">
        <v>9</v>
      </c>
      <c r="X10626" t="s">
        <v>869</v>
      </c>
      <c r="Y10626" t="s">
        <v>9</v>
      </c>
      <c r="Z10626" t="s">
        <v>266</v>
      </c>
      <c r="AA10626" t="s">
        <v>9</v>
      </c>
      <c r="AB10626" t="s">
        <v>545</v>
      </c>
      <c r="AC10626" t="s">
        <v>9</v>
      </c>
      <c r="AD10626" t="s">
        <v>134</v>
      </c>
      <c r="AE10626">
        <f t="shared" si="165"/>
        <v>2008</v>
      </c>
    </row>
    <row r="10627" spans="1:31" x14ac:dyDescent="0.25">
      <c r="A10627" s="7">
        <v>10624</v>
      </c>
      <c r="B10627" s="8">
        <v>39516</v>
      </c>
      <c r="C10627" t="s">
        <v>3</v>
      </c>
      <c r="D10627" t="s">
        <v>117</v>
      </c>
      <c r="E10627" t="s">
        <v>9</v>
      </c>
      <c r="F10627" t="s">
        <v>667</v>
      </c>
      <c r="G10627" t="s">
        <v>569</v>
      </c>
      <c r="H10627" s="9" t="s">
        <v>2353</v>
      </c>
      <c r="I10627" t="s">
        <v>1454</v>
      </c>
      <c r="J10627" s="20">
        <v>28</v>
      </c>
      <c r="K10627" s="20" t="s">
        <v>9</v>
      </c>
      <c r="L10627" t="s">
        <v>1463</v>
      </c>
      <c r="M10627" s="20">
        <v>6.72</v>
      </c>
      <c r="N10627" s="20">
        <v>8.2800000000000011</v>
      </c>
      <c r="AE10627">
        <f t="shared" si="165"/>
        <v>2008</v>
      </c>
    </row>
    <row r="10628" spans="1:31" x14ac:dyDescent="0.25">
      <c r="A10628" s="7">
        <v>10625</v>
      </c>
      <c r="B10628" s="8">
        <v>39517</v>
      </c>
      <c r="C10628" t="s">
        <v>3</v>
      </c>
      <c r="D10628" t="s">
        <v>786</v>
      </c>
      <c r="E10628" t="s">
        <v>9</v>
      </c>
      <c r="F10628" t="s">
        <v>923</v>
      </c>
      <c r="G10628" t="s">
        <v>648</v>
      </c>
      <c r="H10628" s="136" t="s">
        <v>2038</v>
      </c>
      <c r="I10628" t="s">
        <v>1454</v>
      </c>
      <c r="J10628" s="20">
        <v>4</v>
      </c>
      <c r="K10628" s="20" t="s">
        <v>3</v>
      </c>
      <c r="L10628" t="s">
        <v>1464</v>
      </c>
      <c r="M10628" s="20">
        <v>2.12</v>
      </c>
      <c r="N10628" s="20">
        <v>0.88</v>
      </c>
      <c r="AE10628">
        <f t="shared" ref="AE10628:AE10691" si="166">YEAR(B10628)</f>
        <v>2008</v>
      </c>
    </row>
    <row r="10629" spans="1:31" x14ac:dyDescent="0.25">
      <c r="A10629" s="7">
        <v>10626</v>
      </c>
      <c r="B10629" s="8">
        <v>39517</v>
      </c>
      <c r="C10629" t="s">
        <v>3</v>
      </c>
      <c r="D10629" t="s">
        <v>928</v>
      </c>
      <c r="E10629" t="s">
        <v>9</v>
      </c>
      <c r="F10629" t="s">
        <v>543</v>
      </c>
      <c r="G10629" t="s">
        <v>14</v>
      </c>
      <c r="H10629" s="135" t="s">
        <v>1522</v>
      </c>
      <c r="I10629" t="s">
        <v>1458</v>
      </c>
      <c r="J10629" s="20">
        <v>12</v>
      </c>
      <c r="K10629" s="20" t="s">
        <v>9</v>
      </c>
      <c r="L10629" t="s">
        <v>1464</v>
      </c>
      <c r="M10629" s="20">
        <v>30</v>
      </c>
      <c r="N10629" s="20">
        <v>10</v>
      </c>
      <c r="AE10629">
        <f t="shared" si="166"/>
        <v>2008</v>
      </c>
    </row>
    <row r="10630" spans="1:31" x14ac:dyDescent="0.25">
      <c r="A10630" s="7">
        <v>10627</v>
      </c>
      <c r="B10630" s="8">
        <v>39517</v>
      </c>
      <c r="C10630" t="s">
        <v>3</v>
      </c>
      <c r="D10630" t="s">
        <v>916</v>
      </c>
      <c r="E10630" t="s">
        <v>9</v>
      </c>
      <c r="F10630" t="s">
        <v>450</v>
      </c>
      <c r="G10630" t="s">
        <v>648</v>
      </c>
      <c r="H10630" s="135" t="s">
        <v>1785</v>
      </c>
      <c r="I10630" t="s">
        <v>1454</v>
      </c>
      <c r="J10630" s="20">
        <v>28</v>
      </c>
      <c r="K10630" s="20" t="s">
        <v>3</v>
      </c>
      <c r="L10630" t="s">
        <v>1463</v>
      </c>
      <c r="M10630" s="20">
        <v>8.2800000000000011</v>
      </c>
      <c r="N10630" s="20">
        <v>6.72</v>
      </c>
      <c r="AE10630">
        <f t="shared" si="166"/>
        <v>2008</v>
      </c>
    </row>
    <row r="10631" spans="1:31" x14ac:dyDescent="0.25">
      <c r="A10631" s="7">
        <v>10628</v>
      </c>
      <c r="B10631" s="8">
        <v>39517</v>
      </c>
      <c r="C10631" t="s">
        <v>3</v>
      </c>
      <c r="D10631" t="s">
        <v>916</v>
      </c>
      <c r="E10631" t="s">
        <v>9</v>
      </c>
      <c r="F10631" t="s">
        <v>901</v>
      </c>
      <c r="G10631" t="s">
        <v>648</v>
      </c>
      <c r="H10631" s="135" t="s">
        <v>1785</v>
      </c>
      <c r="I10631" t="s">
        <v>1454</v>
      </c>
      <c r="J10631" s="20">
        <v>26</v>
      </c>
      <c r="K10631" s="20" t="s">
        <v>9</v>
      </c>
      <c r="L10631" t="s">
        <v>1463</v>
      </c>
      <c r="M10631" s="20">
        <v>6.24</v>
      </c>
      <c r="N10631" s="20">
        <v>7.76</v>
      </c>
      <c r="AE10631">
        <f t="shared" si="166"/>
        <v>2008</v>
      </c>
    </row>
    <row r="10632" spans="1:31" x14ac:dyDescent="0.25">
      <c r="A10632" s="7">
        <v>10629</v>
      </c>
      <c r="B10632" s="8">
        <v>39517</v>
      </c>
      <c r="C10632" t="s">
        <v>3</v>
      </c>
      <c r="D10632" t="s">
        <v>857</v>
      </c>
      <c r="E10632" t="s">
        <v>9</v>
      </c>
      <c r="F10632" t="s">
        <v>817</v>
      </c>
      <c r="G10632" t="s">
        <v>648</v>
      </c>
      <c r="H10632" s="135" t="s">
        <v>1785</v>
      </c>
      <c r="I10632" t="s">
        <v>1454</v>
      </c>
      <c r="J10632" s="20">
        <v>30</v>
      </c>
      <c r="K10632" s="20" t="s">
        <v>1465</v>
      </c>
      <c r="L10632" t="s">
        <v>1466</v>
      </c>
      <c r="M10632" s="20">
        <v>7.5</v>
      </c>
      <c r="N10632" s="20">
        <v>7.5</v>
      </c>
      <c r="AE10632">
        <f t="shared" si="166"/>
        <v>2008</v>
      </c>
    </row>
    <row r="10633" spans="1:31" x14ac:dyDescent="0.25">
      <c r="A10633" s="7">
        <v>10630</v>
      </c>
      <c r="B10633" s="8">
        <v>39517</v>
      </c>
      <c r="C10633" t="s">
        <v>3</v>
      </c>
      <c r="D10633" t="s">
        <v>350</v>
      </c>
      <c r="E10633" t="s">
        <v>9</v>
      </c>
      <c r="F10633" t="s">
        <v>795</v>
      </c>
      <c r="G10633" t="s">
        <v>714</v>
      </c>
      <c r="H10633" s="9" t="s">
        <v>2289</v>
      </c>
      <c r="I10633" t="s">
        <v>1454</v>
      </c>
      <c r="J10633" s="20">
        <v>40</v>
      </c>
      <c r="K10633" s="20" t="s">
        <v>3</v>
      </c>
      <c r="L10633" t="s">
        <v>1463</v>
      </c>
      <c r="M10633" s="20">
        <v>11.4</v>
      </c>
      <c r="N10633" s="20">
        <v>9.6</v>
      </c>
      <c r="AE10633">
        <f t="shared" si="166"/>
        <v>2008</v>
      </c>
    </row>
    <row r="10634" spans="1:31" x14ac:dyDescent="0.25">
      <c r="A10634" s="7">
        <v>10631</v>
      </c>
      <c r="B10634" s="8">
        <v>39517</v>
      </c>
      <c r="C10634" t="s">
        <v>3</v>
      </c>
      <c r="D10634" t="s">
        <v>543</v>
      </c>
      <c r="E10634" t="s">
        <v>9</v>
      </c>
      <c r="F10634" t="s">
        <v>900</v>
      </c>
      <c r="G10634" t="s">
        <v>732</v>
      </c>
      <c r="H10634" s="135" t="s">
        <v>2642</v>
      </c>
      <c r="I10634" t="s">
        <v>1454</v>
      </c>
      <c r="J10634" s="20">
        <v>28</v>
      </c>
      <c r="K10634" s="20" t="s">
        <v>3</v>
      </c>
      <c r="L10634" t="s">
        <v>1463</v>
      </c>
      <c r="M10634" s="20">
        <v>8.2800000000000011</v>
      </c>
      <c r="N10634" s="20">
        <v>6.72</v>
      </c>
      <c r="AE10634">
        <f t="shared" si="166"/>
        <v>2008</v>
      </c>
    </row>
    <row r="10635" spans="1:31" x14ac:dyDescent="0.25">
      <c r="A10635" s="7">
        <v>10632</v>
      </c>
      <c r="B10635" s="8">
        <v>39518</v>
      </c>
      <c r="C10635" t="s">
        <v>3</v>
      </c>
      <c r="D10635" t="s">
        <v>154</v>
      </c>
      <c r="E10635" t="s">
        <v>9</v>
      </c>
      <c r="F10635" t="s">
        <v>828</v>
      </c>
      <c r="G10635" t="s">
        <v>714</v>
      </c>
      <c r="H10635" s="135" t="s">
        <v>2060</v>
      </c>
      <c r="I10635" t="s">
        <v>1454</v>
      </c>
      <c r="J10635" s="20">
        <v>35</v>
      </c>
      <c r="K10635" s="20" t="s">
        <v>3</v>
      </c>
      <c r="L10635" t="s">
        <v>1464</v>
      </c>
      <c r="M10635" s="20">
        <v>10.8</v>
      </c>
      <c r="N10635" s="20">
        <v>7.7</v>
      </c>
      <c r="AE10635">
        <f t="shared" si="166"/>
        <v>2008</v>
      </c>
    </row>
    <row r="10636" spans="1:31" x14ac:dyDescent="0.25">
      <c r="A10636" s="7">
        <v>10633</v>
      </c>
      <c r="B10636" s="8">
        <v>39518</v>
      </c>
      <c r="C10636" t="s">
        <v>3</v>
      </c>
      <c r="D10636" t="s">
        <v>786</v>
      </c>
      <c r="E10636" t="s">
        <v>9</v>
      </c>
      <c r="F10636" t="s">
        <v>923</v>
      </c>
      <c r="G10636" t="s">
        <v>648</v>
      </c>
      <c r="H10636" s="136" t="s">
        <v>1812</v>
      </c>
      <c r="I10636" t="s">
        <v>1454</v>
      </c>
      <c r="J10636" s="20">
        <v>9</v>
      </c>
      <c r="K10636" s="20" t="s">
        <v>3</v>
      </c>
      <c r="L10636" t="s">
        <v>1464</v>
      </c>
      <c r="M10636" s="20">
        <v>3.52</v>
      </c>
      <c r="N10636" s="20">
        <v>1.98</v>
      </c>
      <c r="AE10636">
        <f t="shared" si="166"/>
        <v>2008</v>
      </c>
    </row>
    <row r="10637" spans="1:31" x14ac:dyDescent="0.25">
      <c r="A10637" s="7">
        <v>10634</v>
      </c>
      <c r="B10637" s="8">
        <v>39518</v>
      </c>
      <c r="C10637" t="s">
        <v>3</v>
      </c>
      <c r="D10637" t="s">
        <v>350</v>
      </c>
      <c r="E10637" t="s">
        <v>9</v>
      </c>
      <c r="F10637" t="s">
        <v>372</v>
      </c>
      <c r="G10637" t="s">
        <v>861</v>
      </c>
      <c r="H10637" s="135" t="s">
        <v>1496</v>
      </c>
      <c r="I10637" t="s">
        <v>1454</v>
      </c>
      <c r="J10637" s="20">
        <v>46</v>
      </c>
      <c r="K10637" s="20" t="s">
        <v>9</v>
      </c>
      <c r="L10637" t="s">
        <v>1464</v>
      </c>
      <c r="M10637" s="20">
        <v>10.120000000000001</v>
      </c>
      <c r="N10637" s="20">
        <v>13.879999999999999</v>
      </c>
      <c r="AE10637">
        <f t="shared" si="166"/>
        <v>2008</v>
      </c>
    </row>
    <row r="10638" spans="1:31" x14ac:dyDescent="0.25">
      <c r="A10638" s="7">
        <v>10635</v>
      </c>
      <c r="B10638" s="8">
        <v>39520</v>
      </c>
      <c r="C10638" t="s">
        <v>3</v>
      </c>
      <c r="D10638" t="s">
        <v>920</v>
      </c>
      <c r="E10638" t="s">
        <v>9</v>
      </c>
      <c r="F10638" t="s">
        <v>884</v>
      </c>
      <c r="G10638" t="s">
        <v>377</v>
      </c>
      <c r="H10638" s="135" t="s">
        <v>1619</v>
      </c>
      <c r="I10638" t="s">
        <v>1454</v>
      </c>
      <c r="J10638" s="20">
        <v>9</v>
      </c>
      <c r="K10638" s="20" t="s">
        <v>1465</v>
      </c>
      <c r="L10638" t="s">
        <v>1466</v>
      </c>
      <c r="M10638" s="20">
        <v>2.25</v>
      </c>
      <c r="N10638" s="20">
        <v>2.25</v>
      </c>
      <c r="AE10638">
        <f t="shared" si="166"/>
        <v>2008</v>
      </c>
    </row>
    <row r="10639" spans="1:31" x14ac:dyDescent="0.25">
      <c r="A10639" s="7">
        <v>10636</v>
      </c>
      <c r="B10639" s="8">
        <v>39520</v>
      </c>
      <c r="C10639" t="s">
        <v>3</v>
      </c>
      <c r="D10639" t="s">
        <v>350</v>
      </c>
      <c r="E10639" t="s">
        <v>9</v>
      </c>
      <c r="F10639" t="s">
        <v>767</v>
      </c>
      <c r="G10639" t="s">
        <v>929</v>
      </c>
      <c r="H10639" s="135" t="s">
        <v>2643</v>
      </c>
      <c r="I10639" t="s">
        <v>1454</v>
      </c>
      <c r="J10639" s="20">
        <v>12</v>
      </c>
      <c r="K10639" s="20" t="s">
        <v>3</v>
      </c>
      <c r="L10639" t="s">
        <v>1464</v>
      </c>
      <c r="M10639" s="20">
        <v>4.3599999999999994</v>
      </c>
      <c r="N10639" s="20">
        <v>2.64</v>
      </c>
      <c r="AE10639">
        <f t="shared" si="166"/>
        <v>2008</v>
      </c>
    </row>
    <row r="10640" spans="1:31" x14ac:dyDescent="0.25">
      <c r="A10640" s="7">
        <v>10637</v>
      </c>
      <c r="B10640" s="8">
        <v>39521</v>
      </c>
      <c r="C10640" t="s">
        <v>3</v>
      </c>
      <c r="D10640" t="s">
        <v>928</v>
      </c>
      <c r="E10640" t="s">
        <v>9</v>
      </c>
      <c r="F10640" t="s">
        <v>828</v>
      </c>
      <c r="G10640" t="s">
        <v>17</v>
      </c>
      <c r="H10640" s="135" t="s">
        <v>1504</v>
      </c>
      <c r="I10640" t="s">
        <v>1454</v>
      </c>
      <c r="J10640" s="20">
        <v>21</v>
      </c>
      <c r="K10640" s="20" t="s">
        <v>3</v>
      </c>
      <c r="L10640" t="s">
        <v>1464</v>
      </c>
      <c r="M10640" s="20">
        <v>6.88</v>
      </c>
      <c r="N10640" s="20">
        <v>4.62</v>
      </c>
      <c r="AE10640">
        <f t="shared" si="166"/>
        <v>2008</v>
      </c>
    </row>
    <row r="10641" spans="1:31" x14ac:dyDescent="0.25">
      <c r="A10641" s="7">
        <v>10638</v>
      </c>
      <c r="B10641" s="8">
        <v>39521</v>
      </c>
      <c r="C10641" t="s">
        <v>3</v>
      </c>
      <c r="D10641" t="s">
        <v>928</v>
      </c>
      <c r="E10641" t="s">
        <v>9</v>
      </c>
      <c r="F10641" t="s">
        <v>756</v>
      </c>
      <c r="G10641" t="s">
        <v>14</v>
      </c>
      <c r="H10641" s="135" t="s">
        <v>1522</v>
      </c>
      <c r="I10641" t="s">
        <v>1455</v>
      </c>
      <c r="J10641" s="20">
        <v>6</v>
      </c>
      <c r="K10641" s="20" t="s">
        <v>1465</v>
      </c>
      <c r="L10641" t="s">
        <v>1466</v>
      </c>
      <c r="M10641" s="20">
        <v>0.75</v>
      </c>
      <c r="N10641" s="20">
        <v>0.75</v>
      </c>
      <c r="AE10641">
        <f t="shared" si="166"/>
        <v>2008</v>
      </c>
    </row>
    <row r="10642" spans="1:31" x14ac:dyDescent="0.25">
      <c r="A10642" s="7">
        <v>10639</v>
      </c>
      <c r="B10642" s="8">
        <v>39521</v>
      </c>
      <c r="C10642" t="s">
        <v>3</v>
      </c>
      <c r="D10642" t="s">
        <v>678</v>
      </c>
      <c r="E10642" t="s">
        <v>9</v>
      </c>
      <c r="F10642" t="s">
        <v>240</v>
      </c>
      <c r="G10642" t="s">
        <v>732</v>
      </c>
      <c r="H10642" s="135" t="s">
        <v>2382</v>
      </c>
      <c r="I10642" t="s">
        <v>1454</v>
      </c>
      <c r="J10642" s="20">
        <v>3</v>
      </c>
      <c r="K10642" s="20" t="s">
        <v>9</v>
      </c>
      <c r="L10642" t="s">
        <v>1464</v>
      </c>
      <c r="M10642" s="20">
        <v>0.66</v>
      </c>
      <c r="N10642" s="20">
        <v>1.8399999999999999</v>
      </c>
      <c r="AE10642">
        <f t="shared" si="166"/>
        <v>2008</v>
      </c>
    </row>
    <row r="10643" spans="1:31" x14ac:dyDescent="0.25">
      <c r="A10643" s="7">
        <v>10640</v>
      </c>
      <c r="B10643" s="8">
        <v>39522</v>
      </c>
      <c r="C10643" t="s">
        <v>3</v>
      </c>
      <c r="D10643" t="s">
        <v>930</v>
      </c>
      <c r="E10643" t="s">
        <v>9</v>
      </c>
      <c r="F10643" t="s">
        <v>273</v>
      </c>
      <c r="G10643" t="s">
        <v>569</v>
      </c>
      <c r="H10643" s="135" t="s">
        <v>1709</v>
      </c>
      <c r="I10643" t="s">
        <v>1458</v>
      </c>
      <c r="J10643" s="20">
        <v>11</v>
      </c>
      <c r="K10643" s="20" t="s">
        <v>9</v>
      </c>
      <c r="L10643" t="s">
        <v>1463</v>
      </c>
      <c r="M10643" s="20">
        <v>30</v>
      </c>
      <c r="N10643" s="20">
        <v>10</v>
      </c>
      <c r="AE10643">
        <f t="shared" si="166"/>
        <v>2008</v>
      </c>
    </row>
    <row r="10644" spans="1:31" x14ac:dyDescent="0.25">
      <c r="A10644" s="7">
        <v>10641</v>
      </c>
      <c r="B10644" s="8">
        <v>39522</v>
      </c>
      <c r="C10644" t="s">
        <v>3</v>
      </c>
      <c r="D10644" t="s">
        <v>543</v>
      </c>
      <c r="E10644" t="s">
        <v>9</v>
      </c>
      <c r="F10644" t="s">
        <v>597</v>
      </c>
      <c r="G10644" t="s">
        <v>929</v>
      </c>
      <c r="H10644" s="135" t="s">
        <v>2644</v>
      </c>
      <c r="I10644" t="s">
        <v>1454</v>
      </c>
      <c r="J10644" s="20">
        <v>17</v>
      </c>
      <c r="K10644" s="20" t="s">
        <v>9</v>
      </c>
      <c r="L10644" t="s">
        <v>1464</v>
      </c>
      <c r="M10644" s="20">
        <v>3.74</v>
      </c>
      <c r="N10644" s="20">
        <v>5.76</v>
      </c>
      <c r="AE10644">
        <f t="shared" si="166"/>
        <v>2008</v>
      </c>
    </row>
    <row r="10645" spans="1:31" x14ac:dyDescent="0.25">
      <c r="A10645" s="7">
        <v>10642</v>
      </c>
      <c r="B10645" s="8">
        <v>39522</v>
      </c>
      <c r="C10645" t="s">
        <v>3</v>
      </c>
      <c r="D10645" t="s">
        <v>735</v>
      </c>
      <c r="E10645" t="s">
        <v>9</v>
      </c>
      <c r="F10645" t="s">
        <v>427</v>
      </c>
      <c r="G10645" t="s">
        <v>861</v>
      </c>
      <c r="H10645" s="135" t="s">
        <v>2437</v>
      </c>
      <c r="I10645" t="s">
        <v>1456</v>
      </c>
      <c r="J10645" s="20">
        <v>14</v>
      </c>
      <c r="K10645" s="20" t="s">
        <v>9</v>
      </c>
      <c r="L10645" t="s">
        <v>1464</v>
      </c>
      <c r="M10645" s="20">
        <v>3.08</v>
      </c>
      <c r="N10645" s="20">
        <v>4.92</v>
      </c>
      <c r="O10645" t="s">
        <v>9</v>
      </c>
      <c r="P10645" s="13" t="s">
        <v>836</v>
      </c>
      <c r="Q10645" t="s">
        <v>3</v>
      </c>
      <c r="R10645" t="s">
        <v>787</v>
      </c>
      <c r="S10645" t="s">
        <v>1465</v>
      </c>
      <c r="U10645" t="s">
        <v>1465</v>
      </c>
      <c r="W10645" t="s">
        <v>1465</v>
      </c>
      <c r="Y10645" t="s">
        <v>1465</v>
      </c>
      <c r="AA10645" t="s">
        <v>1465</v>
      </c>
      <c r="AC10645" t="s">
        <v>1465</v>
      </c>
      <c r="AE10645">
        <f t="shared" si="166"/>
        <v>2008</v>
      </c>
    </row>
    <row r="10646" spans="1:31" x14ac:dyDescent="0.25">
      <c r="A10646" s="7">
        <v>10643</v>
      </c>
      <c r="B10646" s="8">
        <v>39523</v>
      </c>
      <c r="C10646" t="s">
        <v>3</v>
      </c>
      <c r="D10646" t="s">
        <v>117</v>
      </c>
      <c r="E10646" t="s">
        <v>9</v>
      </c>
      <c r="F10646" t="s">
        <v>923</v>
      </c>
      <c r="G10646" t="s">
        <v>569</v>
      </c>
      <c r="H10646" s="135" t="s">
        <v>1676</v>
      </c>
      <c r="I10646" t="s">
        <v>1454</v>
      </c>
      <c r="J10646" s="20">
        <v>17</v>
      </c>
      <c r="K10646" s="20" t="s">
        <v>3</v>
      </c>
      <c r="L10646" t="s">
        <v>1464</v>
      </c>
      <c r="M10646" s="20">
        <v>5.76</v>
      </c>
      <c r="N10646" s="20">
        <v>3.74</v>
      </c>
      <c r="AE10646">
        <f t="shared" si="166"/>
        <v>2008</v>
      </c>
    </row>
    <row r="10647" spans="1:31" x14ac:dyDescent="0.25">
      <c r="A10647" s="7">
        <v>10644</v>
      </c>
      <c r="B10647" s="8">
        <v>39523</v>
      </c>
      <c r="C10647" t="s">
        <v>3</v>
      </c>
      <c r="D10647" t="s">
        <v>350</v>
      </c>
      <c r="E10647" t="s">
        <v>9</v>
      </c>
      <c r="F10647" t="s">
        <v>451</v>
      </c>
      <c r="G10647" t="s">
        <v>633</v>
      </c>
      <c r="H10647" s="135" t="s">
        <v>1753</v>
      </c>
      <c r="I10647" t="s">
        <v>1454</v>
      </c>
      <c r="J10647" s="20">
        <v>13</v>
      </c>
      <c r="K10647" s="20" t="s">
        <v>3</v>
      </c>
      <c r="L10647" t="s">
        <v>1464</v>
      </c>
      <c r="M10647" s="20">
        <v>4.6400000000000006</v>
      </c>
      <c r="N10647" s="20">
        <v>2.86</v>
      </c>
      <c r="AE10647">
        <f t="shared" si="166"/>
        <v>2008</v>
      </c>
    </row>
    <row r="10648" spans="1:31" x14ac:dyDescent="0.25">
      <c r="A10648" s="7">
        <v>10645</v>
      </c>
      <c r="B10648" s="8">
        <v>39523</v>
      </c>
      <c r="C10648" t="s">
        <v>3</v>
      </c>
      <c r="D10648" t="s">
        <v>672</v>
      </c>
      <c r="E10648" t="s">
        <v>9</v>
      </c>
      <c r="F10648" t="s">
        <v>926</v>
      </c>
      <c r="G10648" t="s">
        <v>648</v>
      </c>
      <c r="H10648" s="135" t="s">
        <v>1877</v>
      </c>
      <c r="I10648" t="s">
        <v>1458</v>
      </c>
      <c r="J10648" s="20">
        <v>6</v>
      </c>
      <c r="K10648" s="20" t="s">
        <v>3</v>
      </c>
      <c r="L10648" t="s">
        <v>1464</v>
      </c>
      <c r="M10648" s="20">
        <v>10</v>
      </c>
      <c r="N10648" s="20">
        <v>30</v>
      </c>
      <c r="AE10648">
        <f t="shared" si="166"/>
        <v>2008</v>
      </c>
    </row>
    <row r="10649" spans="1:31" x14ac:dyDescent="0.25">
      <c r="A10649" s="7">
        <v>10646</v>
      </c>
      <c r="B10649" s="8">
        <v>39523</v>
      </c>
      <c r="C10649" t="s">
        <v>3</v>
      </c>
      <c r="D10649" t="s">
        <v>333</v>
      </c>
      <c r="E10649" t="s">
        <v>9</v>
      </c>
      <c r="F10649" t="s">
        <v>754</v>
      </c>
      <c r="G10649" t="s">
        <v>65</v>
      </c>
      <c r="H10649" s="135" t="s">
        <v>1511</v>
      </c>
      <c r="I10649" t="s">
        <v>1454</v>
      </c>
      <c r="J10649" s="20">
        <v>18</v>
      </c>
      <c r="K10649" s="20" t="s">
        <v>9</v>
      </c>
      <c r="L10649" t="s">
        <v>1464</v>
      </c>
      <c r="M10649" s="20">
        <v>3.96</v>
      </c>
      <c r="N10649" s="20">
        <v>6.04</v>
      </c>
      <c r="AE10649">
        <f t="shared" si="166"/>
        <v>2008</v>
      </c>
    </row>
    <row r="10650" spans="1:31" x14ac:dyDescent="0.25">
      <c r="A10650" s="7">
        <v>10647</v>
      </c>
      <c r="B10650" s="8">
        <v>39523</v>
      </c>
      <c r="C10650" t="s">
        <v>3</v>
      </c>
      <c r="D10650" t="s">
        <v>877</v>
      </c>
      <c r="E10650" t="s">
        <v>9</v>
      </c>
      <c r="F10650" t="s">
        <v>450</v>
      </c>
      <c r="G10650" t="s">
        <v>377</v>
      </c>
      <c r="H10650" s="9" t="s">
        <v>2645</v>
      </c>
      <c r="I10650" t="s">
        <v>1454</v>
      </c>
      <c r="J10650" s="20">
        <v>17</v>
      </c>
      <c r="K10650" s="20" t="s">
        <v>1465</v>
      </c>
      <c r="L10650" t="s">
        <v>1466</v>
      </c>
      <c r="M10650" s="20">
        <v>4.25</v>
      </c>
      <c r="N10650" s="20">
        <v>4.25</v>
      </c>
      <c r="AE10650">
        <f t="shared" si="166"/>
        <v>2008</v>
      </c>
    </row>
    <row r="10651" spans="1:31" x14ac:dyDescent="0.25">
      <c r="A10651" s="7">
        <v>10648</v>
      </c>
      <c r="B10651" s="8">
        <v>39523</v>
      </c>
      <c r="C10651" t="s">
        <v>3</v>
      </c>
      <c r="D10651" t="s">
        <v>432</v>
      </c>
      <c r="E10651" t="s">
        <v>9</v>
      </c>
      <c r="F10651" t="s">
        <v>795</v>
      </c>
      <c r="G10651" t="s">
        <v>648</v>
      </c>
      <c r="H10651" s="135" t="s">
        <v>1935</v>
      </c>
      <c r="I10651" t="s">
        <v>1454</v>
      </c>
      <c r="J10651" s="20">
        <v>30</v>
      </c>
      <c r="K10651" s="20" t="s">
        <v>3</v>
      </c>
      <c r="L10651" t="s">
        <v>1464</v>
      </c>
      <c r="M10651" s="20">
        <v>9.4</v>
      </c>
      <c r="N10651" s="20">
        <v>6.6</v>
      </c>
      <c r="AE10651">
        <f t="shared" si="166"/>
        <v>2008</v>
      </c>
    </row>
    <row r="10652" spans="1:31" x14ac:dyDescent="0.25">
      <c r="A10652" s="7">
        <v>10649</v>
      </c>
      <c r="B10652" s="8">
        <v>39523</v>
      </c>
      <c r="C10652" t="s">
        <v>3</v>
      </c>
      <c r="D10652" t="s">
        <v>819</v>
      </c>
      <c r="E10652" t="s">
        <v>9</v>
      </c>
      <c r="F10652" t="s">
        <v>57</v>
      </c>
      <c r="G10652" t="s">
        <v>648</v>
      </c>
      <c r="H10652" s="135" t="s">
        <v>1996</v>
      </c>
      <c r="I10652" t="s">
        <v>1454</v>
      </c>
      <c r="J10652" s="20">
        <v>10</v>
      </c>
      <c r="K10652" s="20" t="s">
        <v>1465</v>
      </c>
      <c r="L10652" t="s">
        <v>1466</v>
      </c>
      <c r="M10652" s="20">
        <v>2.5</v>
      </c>
      <c r="N10652" s="20">
        <v>2.5</v>
      </c>
      <c r="AE10652">
        <f t="shared" si="166"/>
        <v>2008</v>
      </c>
    </row>
    <row r="10653" spans="1:31" x14ac:dyDescent="0.25">
      <c r="A10653" s="7">
        <v>10650</v>
      </c>
      <c r="B10653" s="8">
        <v>39523</v>
      </c>
      <c r="C10653" t="s">
        <v>3</v>
      </c>
      <c r="D10653" t="s">
        <v>588</v>
      </c>
      <c r="E10653" t="s">
        <v>9</v>
      </c>
      <c r="F10653" t="s">
        <v>906</v>
      </c>
      <c r="G10653" t="s">
        <v>714</v>
      </c>
      <c r="H10653" s="135" t="s">
        <v>2434</v>
      </c>
      <c r="I10653" t="s">
        <v>1454</v>
      </c>
      <c r="J10653" s="20">
        <v>30</v>
      </c>
      <c r="K10653" s="20" t="s">
        <v>1465</v>
      </c>
      <c r="L10653" t="s">
        <v>1466</v>
      </c>
      <c r="M10653" s="20">
        <v>7.5</v>
      </c>
      <c r="N10653" s="20">
        <v>7.5</v>
      </c>
      <c r="AE10653">
        <f t="shared" si="166"/>
        <v>2008</v>
      </c>
    </row>
    <row r="10654" spans="1:31" x14ac:dyDescent="0.25">
      <c r="A10654" s="7">
        <v>10651</v>
      </c>
      <c r="B10654" s="8">
        <v>39523</v>
      </c>
      <c r="C10654" t="s">
        <v>3</v>
      </c>
      <c r="D10654" t="s">
        <v>577</v>
      </c>
      <c r="E10654" t="s">
        <v>9</v>
      </c>
      <c r="F10654" t="s">
        <v>754</v>
      </c>
      <c r="G10654" t="s">
        <v>732</v>
      </c>
      <c r="H10654" s="135" t="s">
        <v>2382</v>
      </c>
      <c r="I10654" t="s">
        <v>1454</v>
      </c>
      <c r="J10654" s="20">
        <v>12</v>
      </c>
      <c r="K10654" s="20" t="s">
        <v>9</v>
      </c>
      <c r="L10654" t="s">
        <v>1464</v>
      </c>
      <c r="M10654" s="20">
        <v>2.64</v>
      </c>
      <c r="N10654" s="20">
        <v>4.3599999999999994</v>
      </c>
      <c r="AE10654">
        <f t="shared" si="166"/>
        <v>2008</v>
      </c>
    </row>
    <row r="10655" spans="1:31" x14ac:dyDescent="0.25">
      <c r="A10655" s="7">
        <v>10652</v>
      </c>
      <c r="B10655" s="8">
        <v>39524</v>
      </c>
      <c r="C10655" t="s">
        <v>3</v>
      </c>
      <c r="D10655" t="s">
        <v>672</v>
      </c>
      <c r="E10655" t="s">
        <v>9</v>
      </c>
      <c r="F10655" t="s">
        <v>926</v>
      </c>
      <c r="G10655" t="s">
        <v>648</v>
      </c>
      <c r="H10655" s="9" t="s">
        <v>1797</v>
      </c>
      <c r="I10655" t="s">
        <v>1455</v>
      </c>
      <c r="J10655" s="20">
        <v>30</v>
      </c>
      <c r="K10655" s="20" t="s">
        <v>9</v>
      </c>
      <c r="L10655" t="s">
        <v>1464</v>
      </c>
      <c r="M10655" s="20">
        <v>3.3</v>
      </c>
      <c r="N10655" s="20">
        <v>4.7</v>
      </c>
      <c r="AE10655">
        <f t="shared" si="166"/>
        <v>2008</v>
      </c>
    </row>
    <row r="10656" spans="1:31" x14ac:dyDescent="0.25">
      <c r="A10656" s="7">
        <v>10653</v>
      </c>
      <c r="B10656" s="8">
        <v>39524</v>
      </c>
      <c r="C10656" t="s">
        <v>3</v>
      </c>
      <c r="D10656" t="s">
        <v>672</v>
      </c>
      <c r="E10656" t="s">
        <v>9</v>
      </c>
      <c r="F10656" t="s">
        <v>926</v>
      </c>
      <c r="G10656" t="s">
        <v>648</v>
      </c>
      <c r="H10656" s="135" t="s">
        <v>1944</v>
      </c>
      <c r="I10656" t="s">
        <v>1455</v>
      </c>
      <c r="J10656" s="20">
        <v>18</v>
      </c>
      <c r="K10656" s="20" t="s">
        <v>3</v>
      </c>
      <c r="L10656" t="s">
        <v>1464</v>
      </c>
      <c r="M10656" s="20">
        <v>3.02</v>
      </c>
      <c r="N10656" s="20">
        <v>1.98</v>
      </c>
      <c r="AE10656">
        <f t="shared" si="166"/>
        <v>2008</v>
      </c>
    </row>
    <row r="10657" spans="1:31" x14ac:dyDescent="0.25">
      <c r="A10657" s="7">
        <v>10654</v>
      </c>
      <c r="B10657" s="8">
        <v>39525</v>
      </c>
      <c r="C10657" t="s">
        <v>3</v>
      </c>
      <c r="D10657" t="s">
        <v>397</v>
      </c>
      <c r="E10657" t="s">
        <v>9</v>
      </c>
      <c r="F10657" t="s">
        <v>258</v>
      </c>
      <c r="G10657" t="s">
        <v>931</v>
      </c>
      <c r="H10657" s="9" t="s">
        <v>2646</v>
      </c>
      <c r="I10657" t="s">
        <v>1454</v>
      </c>
      <c r="J10657" s="20">
        <v>89</v>
      </c>
      <c r="K10657" s="20" t="s">
        <v>9</v>
      </c>
      <c r="L10657" t="s">
        <v>1464</v>
      </c>
      <c r="M10657" s="20">
        <v>19.579999999999998</v>
      </c>
      <c r="N10657" s="20">
        <v>25.92</v>
      </c>
      <c r="AE10657">
        <f t="shared" si="166"/>
        <v>2008</v>
      </c>
    </row>
    <row r="10658" spans="1:31" x14ac:dyDescent="0.25">
      <c r="A10658" s="7">
        <v>10655</v>
      </c>
      <c r="B10658" s="8">
        <v>39525</v>
      </c>
      <c r="C10658" t="s">
        <v>3</v>
      </c>
      <c r="D10658" t="s">
        <v>844</v>
      </c>
      <c r="E10658" t="s">
        <v>9</v>
      </c>
      <c r="F10658" t="s">
        <v>55</v>
      </c>
      <c r="G10658" t="s">
        <v>931</v>
      </c>
      <c r="H10658" s="9" t="s">
        <v>2647</v>
      </c>
      <c r="I10658" t="s">
        <v>1455</v>
      </c>
      <c r="J10658" s="20">
        <v>8</v>
      </c>
      <c r="K10658" s="20" t="s">
        <v>3</v>
      </c>
      <c r="L10658" t="s">
        <v>1463</v>
      </c>
      <c r="M10658" s="20">
        <v>1.54</v>
      </c>
      <c r="N10658" s="20">
        <v>0.96</v>
      </c>
      <c r="AE10658">
        <f t="shared" si="166"/>
        <v>2008</v>
      </c>
    </row>
    <row r="10659" spans="1:31" x14ac:dyDescent="0.25">
      <c r="A10659" s="7">
        <v>10656</v>
      </c>
      <c r="B10659" s="8">
        <v>39525</v>
      </c>
      <c r="C10659" t="s">
        <v>3</v>
      </c>
      <c r="D10659" t="s">
        <v>543</v>
      </c>
      <c r="E10659" t="s">
        <v>9</v>
      </c>
      <c r="F10659" t="s">
        <v>597</v>
      </c>
      <c r="G10659" t="s">
        <v>870</v>
      </c>
      <c r="H10659" s="135" t="s">
        <v>2582</v>
      </c>
      <c r="I10659" t="s">
        <v>1454</v>
      </c>
      <c r="J10659" s="20">
        <v>22</v>
      </c>
      <c r="K10659" s="20" t="s">
        <v>1465</v>
      </c>
      <c r="L10659" t="s">
        <v>1466</v>
      </c>
      <c r="M10659" s="20">
        <v>5.5</v>
      </c>
      <c r="N10659" s="20">
        <v>5.5</v>
      </c>
      <c r="AE10659">
        <f t="shared" si="166"/>
        <v>2008</v>
      </c>
    </row>
    <row r="10660" spans="1:31" x14ac:dyDescent="0.25">
      <c r="A10660" s="7">
        <v>10657</v>
      </c>
      <c r="B10660" s="8">
        <v>39525</v>
      </c>
      <c r="C10660" t="s">
        <v>3</v>
      </c>
      <c r="D10660" t="s">
        <v>432</v>
      </c>
      <c r="E10660" t="s">
        <v>9</v>
      </c>
      <c r="F10660" t="s">
        <v>828</v>
      </c>
      <c r="G10660" t="s">
        <v>895</v>
      </c>
      <c r="H10660" s="135" t="s">
        <v>2580</v>
      </c>
      <c r="I10660" t="s">
        <v>1454</v>
      </c>
      <c r="J10660" s="20">
        <v>17</v>
      </c>
      <c r="K10660" s="20" t="s">
        <v>3</v>
      </c>
      <c r="L10660" t="s">
        <v>1464</v>
      </c>
      <c r="M10660" s="20">
        <v>5.76</v>
      </c>
      <c r="N10660" s="20">
        <v>3.74</v>
      </c>
      <c r="AE10660">
        <f t="shared" si="166"/>
        <v>2008</v>
      </c>
    </row>
    <row r="10661" spans="1:31" x14ac:dyDescent="0.25">
      <c r="A10661" s="7">
        <v>10658</v>
      </c>
      <c r="B10661" s="8">
        <v>39525</v>
      </c>
      <c r="C10661" t="s">
        <v>3</v>
      </c>
      <c r="D10661" t="s">
        <v>614</v>
      </c>
      <c r="E10661" t="s">
        <v>9</v>
      </c>
      <c r="F10661" t="s">
        <v>727</v>
      </c>
      <c r="G10661" t="s">
        <v>377</v>
      </c>
      <c r="H10661" s="9" t="s">
        <v>2344</v>
      </c>
      <c r="I10661" t="s">
        <v>1454</v>
      </c>
      <c r="J10661" s="20">
        <v>52</v>
      </c>
      <c r="K10661" s="20" t="s">
        <v>3</v>
      </c>
      <c r="L10661" t="s">
        <v>1464</v>
      </c>
      <c r="M10661" s="20">
        <v>15.56</v>
      </c>
      <c r="N10661" s="20">
        <v>11.44</v>
      </c>
      <c r="AE10661">
        <f t="shared" si="166"/>
        <v>2008</v>
      </c>
    </row>
    <row r="10662" spans="1:31" x14ac:dyDescent="0.25">
      <c r="A10662" s="7">
        <v>10659</v>
      </c>
      <c r="B10662" s="8">
        <v>39526</v>
      </c>
      <c r="C10662" t="s">
        <v>3</v>
      </c>
      <c r="D10662" t="s">
        <v>432</v>
      </c>
      <c r="E10662" t="s">
        <v>9</v>
      </c>
      <c r="F10662" t="s">
        <v>926</v>
      </c>
      <c r="G10662" t="s">
        <v>11</v>
      </c>
      <c r="H10662" s="135" t="s">
        <v>1496</v>
      </c>
      <c r="I10662" t="s">
        <v>1454</v>
      </c>
      <c r="J10662" s="20">
        <v>31</v>
      </c>
      <c r="K10662" s="20" t="s">
        <v>3</v>
      </c>
      <c r="L10662" t="s">
        <v>1464</v>
      </c>
      <c r="M10662" s="20">
        <v>9.68</v>
      </c>
      <c r="N10662" s="20">
        <v>6.82</v>
      </c>
      <c r="AE10662">
        <f t="shared" si="166"/>
        <v>2008</v>
      </c>
    </row>
    <row r="10663" spans="1:31" x14ac:dyDescent="0.25">
      <c r="A10663" s="7">
        <v>10660</v>
      </c>
      <c r="B10663" s="8">
        <v>39526</v>
      </c>
      <c r="C10663" t="s">
        <v>3</v>
      </c>
      <c r="D10663" t="s">
        <v>543</v>
      </c>
      <c r="E10663" t="s">
        <v>9</v>
      </c>
      <c r="F10663" t="s">
        <v>427</v>
      </c>
      <c r="G10663" t="s">
        <v>895</v>
      </c>
      <c r="H10663" s="135" t="s">
        <v>2593</v>
      </c>
      <c r="I10663" t="s">
        <v>1454</v>
      </c>
      <c r="J10663" s="20">
        <v>8</v>
      </c>
      <c r="K10663" s="20" t="s">
        <v>9</v>
      </c>
      <c r="L10663" t="s">
        <v>1464</v>
      </c>
      <c r="M10663" s="20">
        <v>1.76</v>
      </c>
      <c r="N10663" s="20">
        <v>3.24</v>
      </c>
      <c r="AE10663">
        <f t="shared" si="166"/>
        <v>2008</v>
      </c>
    </row>
    <row r="10664" spans="1:31" x14ac:dyDescent="0.25">
      <c r="A10664" s="7">
        <v>10661</v>
      </c>
      <c r="B10664" s="8">
        <v>39526</v>
      </c>
      <c r="C10664" t="s">
        <v>3</v>
      </c>
      <c r="D10664" t="s">
        <v>655</v>
      </c>
      <c r="E10664" t="s">
        <v>9</v>
      </c>
      <c r="F10664" t="s">
        <v>734</v>
      </c>
      <c r="G10664" t="s">
        <v>895</v>
      </c>
      <c r="H10664" s="9" t="s">
        <v>2648</v>
      </c>
      <c r="I10664" t="s">
        <v>1454</v>
      </c>
      <c r="J10664" s="20">
        <v>13</v>
      </c>
      <c r="K10664" s="20" t="s">
        <v>9</v>
      </c>
      <c r="L10664" t="s">
        <v>1463</v>
      </c>
      <c r="M10664" s="20">
        <v>3.12</v>
      </c>
      <c r="N10664" s="20">
        <v>4.38</v>
      </c>
      <c r="AE10664">
        <f t="shared" si="166"/>
        <v>2008</v>
      </c>
    </row>
    <row r="10665" spans="1:31" x14ac:dyDescent="0.25">
      <c r="A10665" s="7">
        <v>10662</v>
      </c>
      <c r="B10665" s="8">
        <v>39526</v>
      </c>
      <c r="C10665" t="s">
        <v>3</v>
      </c>
      <c r="D10665" t="s">
        <v>902</v>
      </c>
      <c r="E10665" t="s">
        <v>9</v>
      </c>
      <c r="F10665" t="s">
        <v>912</v>
      </c>
      <c r="G10665" t="s">
        <v>648</v>
      </c>
      <c r="H10665" s="135" t="s">
        <v>2330</v>
      </c>
      <c r="I10665" t="s">
        <v>1455</v>
      </c>
      <c r="J10665" s="20">
        <v>9</v>
      </c>
      <c r="K10665" s="20" t="s">
        <v>1465</v>
      </c>
      <c r="L10665" t="s">
        <v>1466</v>
      </c>
      <c r="M10665" s="20">
        <v>1.125</v>
      </c>
      <c r="N10665" s="20">
        <v>1.125</v>
      </c>
      <c r="AE10665">
        <f t="shared" si="166"/>
        <v>2008</v>
      </c>
    </row>
    <row r="10666" spans="1:31" x14ac:dyDescent="0.25">
      <c r="A10666" s="7">
        <v>10663</v>
      </c>
      <c r="B10666" s="8">
        <v>39527</v>
      </c>
      <c r="C10666" t="s">
        <v>3</v>
      </c>
      <c r="D10666" t="s">
        <v>678</v>
      </c>
      <c r="E10666" t="s">
        <v>9</v>
      </c>
      <c r="F10666" t="s">
        <v>884</v>
      </c>
      <c r="G10666" t="s">
        <v>929</v>
      </c>
      <c r="H10666" s="135" t="s">
        <v>2644</v>
      </c>
      <c r="I10666" t="s">
        <v>1454</v>
      </c>
      <c r="J10666" s="20">
        <v>21</v>
      </c>
      <c r="K10666" s="20" t="s">
        <v>3</v>
      </c>
      <c r="L10666" t="s">
        <v>1463</v>
      </c>
      <c r="M10666" s="20">
        <v>6.46</v>
      </c>
      <c r="N10666" s="20">
        <v>5.04</v>
      </c>
      <c r="AE10666">
        <f t="shared" si="166"/>
        <v>2008</v>
      </c>
    </row>
    <row r="10667" spans="1:31" x14ac:dyDescent="0.25">
      <c r="A10667" s="7">
        <v>10664</v>
      </c>
      <c r="B10667" s="8">
        <v>39528</v>
      </c>
      <c r="C10667" t="s">
        <v>3</v>
      </c>
      <c r="D10667" t="s">
        <v>765</v>
      </c>
      <c r="E10667" t="s">
        <v>9</v>
      </c>
      <c r="F10667" t="s">
        <v>932</v>
      </c>
      <c r="G10667" t="s">
        <v>732</v>
      </c>
      <c r="H10667" s="135" t="s">
        <v>2307</v>
      </c>
      <c r="I10667" t="s">
        <v>1458</v>
      </c>
      <c r="J10667" s="20">
        <v>10</v>
      </c>
      <c r="K10667" s="20" t="s">
        <v>1465</v>
      </c>
      <c r="L10667" t="s">
        <v>1466</v>
      </c>
      <c r="M10667" s="20">
        <v>10</v>
      </c>
      <c r="N10667" s="20">
        <v>30</v>
      </c>
      <c r="AE10667">
        <f t="shared" si="166"/>
        <v>2008</v>
      </c>
    </row>
    <row r="10668" spans="1:31" x14ac:dyDescent="0.25">
      <c r="A10668" s="7">
        <v>10665</v>
      </c>
      <c r="B10668" s="8">
        <v>39528</v>
      </c>
      <c r="C10668" t="s">
        <v>3</v>
      </c>
      <c r="D10668" t="s">
        <v>543</v>
      </c>
      <c r="E10668" t="s">
        <v>9</v>
      </c>
      <c r="F10668" t="s">
        <v>233</v>
      </c>
      <c r="G10668" t="s">
        <v>870</v>
      </c>
      <c r="H10668" s="135" t="s">
        <v>1496</v>
      </c>
      <c r="I10668" t="s">
        <v>1454</v>
      </c>
      <c r="J10668" s="20">
        <v>16</v>
      </c>
      <c r="K10668" s="20" t="s">
        <v>3</v>
      </c>
      <c r="L10668" t="s">
        <v>1464</v>
      </c>
      <c r="M10668" s="20">
        <v>5.48</v>
      </c>
      <c r="N10668" s="20">
        <v>3.52</v>
      </c>
      <c r="AE10668">
        <f t="shared" si="166"/>
        <v>2008</v>
      </c>
    </row>
    <row r="10669" spans="1:31" x14ac:dyDescent="0.25">
      <c r="A10669" s="7">
        <v>10666</v>
      </c>
      <c r="B10669" s="8">
        <v>39528</v>
      </c>
      <c r="C10669" t="s">
        <v>3</v>
      </c>
      <c r="D10669" t="s">
        <v>873</v>
      </c>
      <c r="E10669" t="s">
        <v>9</v>
      </c>
      <c r="F10669" t="s">
        <v>676</v>
      </c>
      <c r="G10669" t="s">
        <v>895</v>
      </c>
      <c r="H10669" s="135" t="s">
        <v>2649</v>
      </c>
      <c r="I10669" t="s">
        <v>1455</v>
      </c>
      <c r="J10669" s="20">
        <v>8</v>
      </c>
      <c r="K10669" s="20" t="s">
        <v>9</v>
      </c>
      <c r="L10669" t="s">
        <v>1464</v>
      </c>
      <c r="M10669" s="20">
        <v>0.88</v>
      </c>
      <c r="N10669" s="20">
        <v>1.62</v>
      </c>
      <c r="AE10669">
        <f t="shared" si="166"/>
        <v>2008</v>
      </c>
    </row>
    <row r="10670" spans="1:31" x14ac:dyDescent="0.25">
      <c r="A10670" s="7">
        <v>10667</v>
      </c>
      <c r="B10670" s="8">
        <v>39529</v>
      </c>
      <c r="C10670" t="s">
        <v>3</v>
      </c>
      <c r="D10670" t="s">
        <v>918</v>
      </c>
      <c r="E10670" t="s">
        <v>9</v>
      </c>
      <c r="F10670" t="s">
        <v>923</v>
      </c>
      <c r="G10670" t="s">
        <v>870</v>
      </c>
      <c r="H10670" s="135" t="s">
        <v>2490</v>
      </c>
      <c r="I10670" t="s">
        <v>1454</v>
      </c>
      <c r="J10670" s="20">
        <v>36</v>
      </c>
      <c r="K10670" s="20" t="s">
        <v>9</v>
      </c>
      <c r="L10670" t="s">
        <v>1463</v>
      </c>
      <c r="M10670" s="20">
        <v>8.64</v>
      </c>
      <c r="N10670" s="20">
        <v>10.36</v>
      </c>
      <c r="AE10670">
        <f t="shared" si="166"/>
        <v>2008</v>
      </c>
    </row>
    <row r="10671" spans="1:31" x14ac:dyDescent="0.25">
      <c r="A10671" s="7">
        <v>10668</v>
      </c>
      <c r="B10671" s="8">
        <v>39529</v>
      </c>
      <c r="C10671" t="s">
        <v>3</v>
      </c>
      <c r="D10671" t="s">
        <v>655</v>
      </c>
      <c r="E10671" t="s">
        <v>9</v>
      </c>
      <c r="F10671" t="s">
        <v>395</v>
      </c>
      <c r="G10671" t="s">
        <v>870</v>
      </c>
      <c r="H10671" s="135" t="s">
        <v>2466</v>
      </c>
      <c r="I10671" t="s">
        <v>1454</v>
      </c>
      <c r="J10671" s="20">
        <v>40</v>
      </c>
      <c r="K10671" s="20" t="s">
        <v>9</v>
      </c>
      <c r="L10671" t="s">
        <v>1463</v>
      </c>
      <c r="M10671" s="20">
        <v>9.6</v>
      </c>
      <c r="N10671" s="20">
        <v>11.4</v>
      </c>
      <c r="AE10671">
        <f t="shared" si="166"/>
        <v>2008</v>
      </c>
    </row>
    <row r="10672" spans="1:31" x14ac:dyDescent="0.25">
      <c r="A10672" s="7">
        <v>10669</v>
      </c>
      <c r="B10672" s="8">
        <v>39529</v>
      </c>
      <c r="C10672" t="s">
        <v>3</v>
      </c>
      <c r="D10672" t="s">
        <v>543</v>
      </c>
      <c r="E10672" t="s">
        <v>9</v>
      </c>
      <c r="F10672" t="s">
        <v>427</v>
      </c>
      <c r="G10672" t="s">
        <v>929</v>
      </c>
      <c r="H10672" s="135" t="s">
        <v>2650</v>
      </c>
      <c r="I10672" t="s">
        <v>1454</v>
      </c>
      <c r="J10672" s="20">
        <v>8</v>
      </c>
      <c r="K10672" s="20" t="s">
        <v>1465</v>
      </c>
      <c r="L10672" t="s">
        <v>1466</v>
      </c>
      <c r="M10672" s="20">
        <v>2</v>
      </c>
      <c r="N10672" s="20">
        <v>2</v>
      </c>
      <c r="AE10672">
        <f t="shared" si="166"/>
        <v>2008</v>
      </c>
    </row>
    <row r="10673" spans="1:31" x14ac:dyDescent="0.25">
      <c r="A10673" s="7">
        <v>10670</v>
      </c>
      <c r="B10673" s="8">
        <v>39529</v>
      </c>
      <c r="C10673" t="s">
        <v>3</v>
      </c>
      <c r="D10673" t="s">
        <v>655</v>
      </c>
      <c r="E10673" t="s">
        <v>9</v>
      </c>
      <c r="F10673" t="s">
        <v>734</v>
      </c>
      <c r="G10673" t="s">
        <v>929</v>
      </c>
      <c r="H10673" s="9" t="s">
        <v>2651</v>
      </c>
      <c r="I10673" t="s">
        <v>1454</v>
      </c>
      <c r="J10673" s="20">
        <v>17</v>
      </c>
      <c r="K10673" s="20" t="s">
        <v>3</v>
      </c>
      <c r="L10673" t="s">
        <v>1464</v>
      </c>
      <c r="M10673" s="20">
        <v>5.76</v>
      </c>
      <c r="N10673" s="20">
        <v>3.74</v>
      </c>
      <c r="AE10673">
        <f t="shared" si="166"/>
        <v>2008</v>
      </c>
    </row>
    <row r="10674" spans="1:31" x14ac:dyDescent="0.25">
      <c r="A10674" s="7">
        <v>10671</v>
      </c>
      <c r="B10674" s="8">
        <v>39529</v>
      </c>
      <c r="C10674" t="s">
        <v>3</v>
      </c>
      <c r="D10674" t="s">
        <v>333</v>
      </c>
      <c r="E10674" t="s">
        <v>9</v>
      </c>
      <c r="F10674" t="s">
        <v>78</v>
      </c>
      <c r="G10674" t="s">
        <v>17</v>
      </c>
      <c r="H10674" s="135" t="s">
        <v>1496</v>
      </c>
      <c r="I10674" t="s">
        <v>1454</v>
      </c>
      <c r="J10674" s="20">
        <v>65</v>
      </c>
      <c r="K10674" s="20" t="s">
        <v>9</v>
      </c>
      <c r="L10674" t="s">
        <v>1464</v>
      </c>
      <c r="M10674" s="20">
        <v>14.3</v>
      </c>
      <c r="N10674" s="20">
        <v>19.2</v>
      </c>
      <c r="AE10674">
        <f t="shared" si="166"/>
        <v>2008</v>
      </c>
    </row>
    <row r="10675" spans="1:31" x14ac:dyDescent="0.25">
      <c r="A10675" s="7">
        <v>10672</v>
      </c>
      <c r="B10675" s="8">
        <v>39529</v>
      </c>
      <c r="C10675" t="s">
        <v>3</v>
      </c>
      <c r="D10675" t="s">
        <v>918</v>
      </c>
      <c r="E10675" t="s">
        <v>9</v>
      </c>
      <c r="F10675" t="s">
        <v>908</v>
      </c>
      <c r="G10675" t="s">
        <v>895</v>
      </c>
      <c r="H10675" s="135" t="s">
        <v>2640</v>
      </c>
      <c r="I10675" t="s">
        <v>1454</v>
      </c>
      <c r="J10675" s="20">
        <v>1</v>
      </c>
      <c r="K10675" s="20" t="s">
        <v>1465</v>
      </c>
      <c r="L10675" t="s">
        <v>1466</v>
      </c>
      <c r="M10675" s="20">
        <v>0.25</v>
      </c>
      <c r="N10675" s="20">
        <v>0.25</v>
      </c>
      <c r="AE10675">
        <f t="shared" si="166"/>
        <v>2008</v>
      </c>
    </row>
    <row r="10676" spans="1:31" x14ac:dyDescent="0.25">
      <c r="A10676" s="7">
        <v>10673</v>
      </c>
      <c r="B10676" s="8">
        <v>39529</v>
      </c>
      <c r="C10676" t="s">
        <v>3</v>
      </c>
      <c r="D10676" t="s">
        <v>543</v>
      </c>
      <c r="E10676" t="s">
        <v>9</v>
      </c>
      <c r="F10676" t="s">
        <v>427</v>
      </c>
      <c r="G10676" t="s">
        <v>895</v>
      </c>
      <c r="H10676" s="135" t="s">
        <v>2623</v>
      </c>
      <c r="I10676" t="s">
        <v>1454</v>
      </c>
      <c r="J10676" s="20">
        <v>12</v>
      </c>
      <c r="K10676" s="20" t="s">
        <v>1465</v>
      </c>
      <c r="L10676" t="s">
        <v>1466</v>
      </c>
      <c r="M10676" s="20">
        <v>3</v>
      </c>
      <c r="N10676" s="20">
        <v>3</v>
      </c>
      <c r="AE10676">
        <f t="shared" si="166"/>
        <v>2008</v>
      </c>
    </row>
    <row r="10677" spans="1:31" x14ac:dyDescent="0.25">
      <c r="A10677" s="7">
        <v>10674</v>
      </c>
      <c r="B10677" s="8">
        <v>39529</v>
      </c>
      <c r="C10677" t="s">
        <v>3</v>
      </c>
      <c r="D10677" t="s">
        <v>277</v>
      </c>
      <c r="E10677" t="s">
        <v>9</v>
      </c>
      <c r="F10677" t="s">
        <v>869</v>
      </c>
      <c r="G10677" t="s">
        <v>895</v>
      </c>
      <c r="H10677" s="135" t="s">
        <v>2590</v>
      </c>
      <c r="I10677" t="s">
        <v>1454</v>
      </c>
      <c r="J10677" s="20">
        <v>24</v>
      </c>
      <c r="K10677" s="20" t="s">
        <v>9</v>
      </c>
      <c r="L10677" t="s">
        <v>1464</v>
      </c>
      <c r="M10677" s="20">
        <v>5.28</v>
      </c>
      <c r="N10677" s="20">
        <v>7.72</v>
      </c>
      <c r="AE10677">
        <f t="shared" si="166"/>
        <v>2008</v>
      </c>
    </row>
    <row r="10678" spans="1:31" x14ac:dyDescent="0.25">
      <c r="A10678" s="7">
        <v>10675</v>
      </c>
      <c r="B10678" s="8">
        <v>39529</v>
      </c>
      <c r="C10678" t="s">
        <v>3</v>
      </c>
      <c r="D10678" t="s">
        <v>465</v>
      </c>
      <c r="E10678" t="s">
        <v>9</v>
      </c>
      <c r="F10678" t="s">
        <v>427</v>
      </c>
      <c r="G10678" t="s">
        <v>714</v>
      </c>
      <c r="H10678" s="135" t="s">
        <v>2218</v>
      </c>
      <c r="I10678" t="s">
        <v>1454</v>
      </c>
      <c r="J10678" s="20">
        <v>12</v>
      </c>
      <c r="K10678" s="20" t="s">
        <v>9</v>
      </c>
      <c r="L10678" t="s">
        <v>1464</v>
      </c>
      <c r="M10678" s="20">
        <v>2.64</v>
      </c>
      <c r="N10678" s="20">
        <v>4.3599999999999994</v>
      </c>
      <c r="AE10678">
        <f t="shared" si="166"/>
        <v>2008</v>
      </c>
    </row>
    <row r="10679" spans="1:31" x14ac:dyDescent="0.25">
      <c r="A10679" s="7">
        <v>10676</v>
      </c>
      <c r="B10679" s="8">
        <v>39529</v>
      </c>
      <c r="C10679" t="s">
        <v>3</v>
      </c>
      <c r="D10679" t="s">
        <v>333</v>
      </c>
      <c r="E10679" t="s">
        <v>9</v>
      </c>
      <c r="F10679" t="s">
        <v>923</v>
      </c>
      <c r="G10679" t="s">
        <v>861</v>
      </c>
      <c r="H10679" s="135" t="s">
        <v>2452</v>
      </c>
      <c r="I10679" t="s">
        <v>1454</v>
      </c>
      <c r="J10679" s="20">
        <v>18</v>
      </c>
      <c r="K10679" s="20" t="s">
        <v>9</v>
      </c>
      <c r="L10679" t="s">
        <v>1464</v>
      </c>
      <c r="M10679" s="20">
        <v>3.96</v>
      </c>
      <c r="N10679" s="20">
        <v>6.04</v>
      </c>
      <c r="AE10679">
        <f t="shared" si="166"/>
        <v>2008</v>
      </c>
    </row>
    <row r="10680" spans="1:31" x14ac:dyDescent="0.25">
      <c r="A10680" s="7">
        <v>10677</v>
      </c>
      <c r="B10680" s="8">
        <v>39530</v>
      </c>
      <c r="C10680" t="s">
        <v>3</v>
      </c>
      <c r="D10680" t="s">
        <v>918</v>
      </c>
      <c r="E10680" t="s">
        <v>9</v>
      </c>
      <c r="F10680" t="s">
        <v>900</v>
      </c>
      <c r="G10680" t="s">
        <v>870</v>
      </c>
      <c r="H10680" s="135" t="s">
        <v>2471</v>
      </c>
      <c r="I10680" t="s">
        <v>1454</v>
      </c>
      <c r="J10680" s="20">
        <v>21</v>
      </c>
      <c r="K10680" s="20" t="s">
        <v>3</v>
      </c>
      <c r="L10680" t="s">
        <v>1464</v>
      </c>
      <c r="M10680" s="20">
        <v>6.88</v>
      </c>
      <c r="N10680" s="20">
        <v>4.62</v>
      </c>
      <c r="AE10680">
        <f t="shared" si="166"/>
        <v>2008</v>
      </c>
    </row>
    <row r="10681" spans="1:31" x14ac:dyDescent="0.25">
      <c r="A10681" s="7">
        <v>10678</v>
      </c>
      <c r="B10681" s="8">
        <v>39530</v>
      </c>
      <c r="C10681" t="s">
        <v>3</v>
      </c>
      <c r="D10681" t="s">
        <v>427</v>
      </c>
      <c r="E10681" t="s">
        <v>9</v>
      </c>
      <c r="F10681" t="s">
        <v>521</v>
      </c>
      <c r="G10681" t="s">
        <v>929</v>
      </c>
      <c r="H10681" s="9" t="s">
        <v>2652</v>
      </c>
      <c r="I10681" t="s">
        <v>1455</v>
      </c>
      <c r="J10681" s="20">
        <v>20</v>
      </c>
      <c r="K10681" s="20" t="s">
        <v>3</v>
      </c>
      <c r="L10681" t="s">
        <v>1464</v>
      </c>
      <c r="M10681" s="20">
        <v>3.3</v>
      </c>
      <c r="N10681" s="20">
        <v>2.2000000000000002</v>
      </c>
      <c r="AE10681">
        <f t="shared" si="166"/>
        <v>2008</v>
      </c>
    </row>
    <row r="10682" spans="1:31" x14ac:dyDescent="0.25">
      <c r="A10682" s="7">
        <v>10679</v>
      </c>
      <c r="B10682" s="8">
        <v>39530</v>
      </c>
      <c r="C10682" t="s">
        <v>3</v>
      </c>
      <c r="D10682" t="s">
        <v>543</v>
      </c>
      <c r="E10682" t="s">
        <v>9</v>
      </c>
      <c r="F10682" t="s">
        <v>427</v>
      </c>
      <c r="G10682" t="s">
        <v>929</v>
      </c>
      <c r="H10682" s="9" t="s">
        <v>2653</v>
      </c>
      <c r="I10682" t="s">
        <v>1454</v>
      </c>
      <c r="J10682" s="20">
        <v>25</v>
      </c>
      <c r="K10682" s="20" t="s">
        <v>9</v>
      </c>
      <c r="L10682" t="s">
        <v>1464</v>
      </c>
      <c r="M10682" s="20">
        <v>5.5</v>
      </c>
      <c r="N10682" s="20">
        <v>8</v>
      </c>
      <c r="AE10682">
        <f t="shared" si="166"/>
        <v>2008</v>
      </c>
    </row>
    <row r="10683" spans="1:31" x14ac:dyDescent="0.25">
      <c r="A10683" s="7">
        <v>10680</v>
      </c>
      <c r="B10683" s="8">
        <v>39530</v>
      </c>
      <c r="C10683" t="s">
        <v>3</v>
      </c>
      <c r="D10683" t="s">
        <v>655</v>
      </c>
      <c r="E10683" t="s">
        <v>9</v>
      </c>
      <c r="F10683" t="s">
        <v>734</v>
      </c>
      <c r="G10683" t="s">
        <v>929</v>
      </c>
      <c r="H10683" s="136" t="s">
        <v>2654</v>
      </c>
      <c r="I10683" t="s">
        <v>1454</v>
      </c>
      <c r="J10683" s="20">
        <v>7</v>
      </c>
      <c r="K10683" s="20" t="s">
        <v>1465</v>
      </c>
      <c r="L10683" t="s">
        <v>1466</v>
      </c>
      <c r="M10683" s="20">
        <v>1.75</v>
      </c>
      <c r="N10683" s="20">
        <v>1.75</v>
      </c>
      <c r="AE10683">
        <f t="shared" si="166"/>
        <v>2008</v>
      </c>
    </row>
    <row r="10684" spans="1:31" x14ac:dyDescent="0.25">
      <c r="A10684" s="7">
        <v>10681</v>
      </c>
      <c r="B10684" s="8">
        <v>39530</v>
      </c>
      <c r="C10684" t="s">
        <v>3</v>
      </c>
      <c r="D10684" t="s">
        <v>621</v>
      </c>
      <c r="E10684" t="s">
        <v>9</v>
      </c>
      <c r="F10684" t="s">
        <v>54</v>
      </c>
      <c r="G10684" t="s">
        <v>929</v>
      </c>
      <c r="H10684" s="135" t="s">
        <v>2655</v>
      </c>
      <c r="I10684" t="s">
        <v>1454</v>
      </c>
      <c r="J10684" s="20">
        <v>9</v>
      </c>
      <c r="K10684" s="20" t="s">
        <v>9</v>
      </c>
      <c r="L10684" t="s">
        <v>1463</v>
      </c>
      <c r="M10684" s="20">
        <v>2.16</v>
      </c>
      <c r="N10684" s="20">
        <v>3.34</v>
      </c>
      <c r="AE10684">
        <f t="shared" si="166"/>
        <v>2008</v>
      </c>
    </row>
    <row r="10685" spans="1:31" x14ac:dyDescent="0.25">
      <c r="A10685" s="7">
        <v>10682</v>
      </c>
      <c r="B10685" s="8">
        <v>39530</v>
      </c>
      <c r="C10685" t="s">
        <v>3</v>
      </c>
      <c r="D10685" t="s">
        <v>918</v>
      </c>
      <c r="E10685" t="s">
        <v>9</v>
      </c>
      <c r="F10685" t="s">
        <v>901</v>
      </c>
      <c r="G10685" t="s">
        <v>895</v>
      </c>
      <c r="H10685" s="135" t="s">
        <v>2629</v>
      </c>
      <c r="I10685" t="s">
        <v>1454</v>
      </c>
      <c r="J10685" s="20">
        <v>30</v>
      </c>
      <c r="K10685" s="20" t="s">
        <v>9</v>
      </c>
      <c r="L10685" t="s">
        <v>1464</v>
      </c>
      <c r="M10685" s="20">
        <v>6.6</v>
      </c>
      <c r="N10685" s="20">
        <v>9.4</v>
      </c>
      <c r="AE10685">
        <f t="shared" si="166"/>
        <v>2008</v>
      </c>
    </row>
    <row r="10686" spans="1:31" x14ac:dyDescent="0.25">
      <c r="A10686" s="7">
        <v>10683</v>
      </c>
      <c r="B10686" s="8">
        <v>39531</v>
      </c>
      <c r="C10686" t="s">
        <v>3</v>
      </c>
      <c r="D10686" t="s">
        <v>442</v>
      </c>
      <c r="E10686" t="s">
        <v>9</v>
      </c>
      <c r="F10686" t="s">
        <v>331</v>
      </c>
      <c r="G10686" t="s">
        <v>931</v>
      </c>
      <c r="H10686" s="9" t="s">
        <v>2656</v>
      </c>
      <c r="I10686" t="s">
        <v>1454</v>
      </c>
      <c r="J10686" s="20">
        <v>10</v>
      </c>
      <c r="K10686" s="20" t="s">
        <v>9</v>
      </c>
      <c r="L10686" t="s">
        <v>1464</v>
      </c>
      <c r="M10686" s="20">
        <v>2.2000000000000002</v>
      </c>
      <c r="N10686" s="20">
        <v>3.8</v>
      </c>
      <c r="AE10686">
        <f t="shared" si="166"/>
        <v>2008</v>
      </c>
    </row>
    <row r="10687" spans="1:31" x14ac:dyDescent="0.25">
      <c r="A10687" s="7">
        <v>10684</v>
      </c>
      <c r="B10687" s="8">
        <v>39532</v>
      </c>
      <c r="C10687" t="s">
        <v>3</v>
      </c>
      <c r="D10687" t="s">
        <v>928</v>
      </c>
      <c r="E10687" t="s">
        <v>9</v>
      </c>
      <c r="F10687" t="s">
        <v>828</v>
      </c>
      <c r="G10687" t="s">
        <v>648</v>
      </c>
      <c r="H10687" s="135" t="s">
        <v>1795</v>
      </c>
      <c r="I10687" t="s">
        <v>1454</v>
      </c>
      <c r="J10687" s="20">
        <v>44</v>
      </c>
      <c r="K10687" s="20" t="s">
        <v>3</v>
      </c>
      <c r="L10687" t="s">
        <v>1464</v>
      </c>
      <c r="M10687" s="20">
        <v>13.32</v>
      </c>
      <c r="N10687" s="20">
        <v>9.68</v>
      </c>
      <c r="AE10687">
        <f t="shared" si="166"/>
        <v>2008</v>
      </c>
    </row>
    <row r="10688" spans="1:31" x14ac:dyDescent="0.25">
      <c r="A10688" s="7">
        <v>10685</v>
      </c>
      <c r="B10688" s="8">
        <v>39532</v>
      </c>
      <c r="C10688" t="s">
        <v>3</v>
      </c>
      <c r="D10688" t="s">
        <v>276</v>
      </c>
      <c r="E10688" t="s">
        <v>9</v>
      </c>
      <c r="F10688" t="s">
        <v>122</v>
      </c>
      <c r="G10688" t="s">
        <v>11</v>
      </c>
      <c r="H10688" s="135" t="s">
        <v>1541</v>
      </c>
      <c r="I10688" t="s">
        <v>1454</v>
      </c>
      <c r="J10688" s="20">
        <v>23</v>
      </c>
      <c r="K10688" s="20" t="s">
        <v>3</v>
      </c>
      <c r="L10688" t="s">
        <v>1464</v>
      </c>
      <c r="M10688" s="20">
        <v>7.4399999999999995</v>
      </c>
      <c r="N10688" s="20">
        <v>5.0600000000000005</v>
      </c>
      <c r="AE10688">
        <f t="shared" si="166"/>
        <v>2008</v>
      </c>
    </row>
    <row r="10689" spans="1:31" x14ac:dyDescent="0.25">
      <c r="A10689" s="7">
        <v>10686</v>
      </c>
      <c r="B10689" s="8">
        <v>39532</v>
      </c>
      <c r="C10689" t="s">
        <v>3</v>
      </c>
      <c r="D10689" t="s">
        <v>655</v>
      </c>
      <c r="E10689" t="s">
        <v>9</v>
      </c>
      <c r="F10689" t="s">
        <v>734</v>
      </c>
      <c r="G10689" t="s">
        <v>929</v>
      </c>
      <c r="H10689" s="9" t="s">
        <v>2652</v>
      </c>
      <c r="I10689" t="s">
        <v>1454</v>
      </c>
      <c r="J10689" s="20">
        <v>30</v>
      </c>
      <c r="K10689" s="20" t="s">
        <v>9</v>
      </c>
      <c r="L10689" t="s">
        <v>1463</v>
      </c>
      <c r="M10689" s="20">
        <v>7.2</v>
      </c>
      <c r="N10689" s="20">
        <v>8.8000000000000007</v>
      </c>
      <c r="AE10689">
        <f t="shared" si="166"/>
        <v>2008</v>
      </c>
    </row>
    <row r="10690" spans="1:31" x14ac:dyDescent="0.25">
      <c r="A10690" s="7">
        <v>10687</v>
      </c>
      <c r="B10690" s="8">
        <v>39532</v>
      </c>
      <c r="C10690" t="s">
        <v>3</v>
      </c>
      <c r="D10690" t="s">
        <v>422</v>
      </c>
      <c r="E10690" t="s">
        <v>9</v>
      </c>
      <c r="F10690" t="s">
        <v>890</v>
      </c>
      <c r="G10690" t="s">
        <v>714</v>
      </c>
      <c r="H10690" s="135" t="s">
        <v>1496</v>
      </c>
      <c r="I10690" t="s">
        <v>1454</v>
      </c>
      <c r="J10690" s="20">
        <v>50</v>
      </c>
      <c r="K10690" s="20" t="s">
        <v>3</v>
      </c>
      <c r="L10690" t="s">
        <v>1464</v>
      </c>
      <c r="M10690" s="20">
        <v>15</v>
      </c>
      <c r="N10690" s="20">
        <v>11</v>
      </c>
      <c r="AE10690">
        <f t="shared" si="166"/>
        <v>2008</v>
      </c>
    </row>
    <row r="10691" spans="1:31" x14ac:dyDescent="0.25">
      <c r="A10691" s="7">
        <v>10688</v>
      </c>
      <c r="B10691" s="8">
        <v>39533</v>
      </c>
      <c r="C10691" t="s">
        <v>3</v>
      </c>
      <c r="D10691" t="s">
        <v>112</v>
      </c>
      <c r="E10691" t="s">
        <v>9</v>
      </c>
      <c r="F10691" t="s">
        <v>640</v>
      </c>
      <c r="G10691" t="s">
        <v>931</v>
      </c>
      <c r="H10691" s="9" t="s">
        <v>2657</v>
      </c>
      <c r="I10691" t="s">
        <v>1454</v>
      </c>
      <c r="J10691" s="20">
        <v>24</v>
      </c>
      <c r="K10691" s="20" t="s">
        <v>3</v>
      </c>
      <c r="L10691" t="s">
        <v>1463</v>
      </c>
      <c r="M10691" s="20">
        <v>7.24</v>
      </c>
      <c r="N10691" s="20">
        <v>5.76</v>
      </c>
      <c r="AE10691">
        <f t="shared" si="166"/>
        <v>2008</v>
      </c>
    </row>
    <row r="10692" spans="1:31" x14ac:dyDescent="0.25">
      <c r="A10692" s="7">
        <v>10689</v>
      </c>
      <c r="B10692" s="8">
        <v>39533</v>
      </c>
      <c r="C10692" t="s">
        <v>3</v>
      </c>
      <c r="D10692" t="s">
        <v>824</v>
      </c>
      <c r="E10692" t="s">
        <v>9</v>
      </c>
      <c r="F10692" t="s">
        <v>365</v>
      </c>
      <c r="G10692" t="s">
        <v>65</v>
      </c>
      <c r="H10692" s="135" t="s">
        <v>1496</v>
      </c>
      <c r="I10692" t="s">
        <v>1456</v>
      </c>
      <c r="J10692" s="20">
        <v>4</v>
      </c>
      <c r="K10692" s="20" t="s">
        <v>1465</v>
      </c>
      <c r="L10692" t="s">
        <v>1466</v>
      </c>
      <c r="M10692" s="20">
        <v>1</v>
      </c>
      <c r="N10692" s="20">
        <v>1</v>
      </c>
      <c r="O10692" t="s">
        <v>3</v>
      </c>
      <c r="P10692" s="13" t="s">
        <v>568</v>
      </c>
      <c r="Q10692" t="s">
        <v>3</v>
      </c>
      <c r="R10692" t="s">
        <v>856</v>
      </c>
      <c r="S10692" t="s">
        <v>1465</v>
      </c>
      <c r="U10692" t="s">
        <v>1465</v>
      </c>
      <c r="W10692" t="s">
        <v>1465</v>
      </c>
      <c r="Y10692" t="s">
        <v>1465</v>
      </c>
      <c r="AA10692" t="s">
        <v>1465</v>
      </c>
      <c r="AC10692" t="s">
        <v>1465</v>
      </c>
      <c r="AE10692">
        <f t="shared" ref="AE10692:AE10755" si="167">YEAR(B10692)</f>
        <v>2008</v>
      </c>
    </row>
    <row r="10693" spans="1:31" x14ac:dyDescent="0.25">
      <c r="A10693" s="7">
        <v>10690</v>
      </c>
      <c r="B10693" s="8">
        <v>39533</v>
      </c>
      <c r="C10693" t="s">
        <v>3</v>
      </c>
      <c r="D10693" t="s">
        <v>933</v>
      </c>
      <c r="E10693" t="s">
        <v>9</v>
      </c>
      <c r="F10693" t="s">
        <v>273</v>
      </c>
      <c r="G10693" t="s">
        <v>895</v>
      </c>
      <c r="H10693" s="135" t="s">
        <v>2550</v>
      </c>
      <c r="I10693" t="s">
        <v>1458</v>
      </c>
      <c r="J10693" s="20">
        <v>10</v>
      </c>
      <c r="K10693" s="20" t="s">
        <v>9</v>
      </c>
      <c r="L10693" t="s">
        <v>1463</v>
      </c>
      <c r="M10693" s="20">
        <v>30</v>
      </c>
      <c r="N10693" s="20">
        <v>10</v>
      </c>
      <c r="AE10693">
        <f t="shared" si="167"/>
        <v>2008</v>
      </c>
    </row>
    <row r="10694" spans="1:31" x14ac:dyDescent="0.25">
      <c r="A10694" s="7">
        <v>10691</v>
      </c>
      <c r="B10694" s="8">
        <v>39534</v>
      </c>
      <c r="C10694" t="s">
        <v>3</v>
      </c>
      <c r="D10694" t="s">
        <v>791</v>
      </c>
      <c r="E10694" t="s">
        <v>9</v>
      </c>
      <c r="F10694" t="s">
        <v>597</v>
      </c>
      <c r="G10694" t="s">
        <v>569</v>
      </c>
      <c r="H10694" s="135" t="s">
        <v>2129</v>
      </c>
      <c r="I10694" t="s">
        <v>1454</v>
      </c>
      <c r="J10694" s="20">
        <v>8</v>
      </c>
      <c r="K10694" s="20" t="s">
        <v>9</v>
      </c>
      <c r="L10694" t="s">
        <v>1464</v>
      </c>
      <c r="M10694" s="20">
        <v>1.76</v>
      </c>
      <c r="N10694" s="20">
        <v>3.24</v>
      </c>
      <c r="AE10694">
        <f t="shared" si="167"/>
        <v>2008</v>
      </c>
    </row>
    <row r="10695" spans="1:31" x14ac:dyDescent="0.25">
      <c r="A10695" s="7">
        <v>10692</v>
      </c>
      <c r="B10695" s="8">
        <v>39534</v>
      </c>
      <c r="C10695" t="s">
        <v>3</v>
      </c>
      <c r="D10695" t="s">
        <v>833</v>
      </c>
      <c r="E10695" t="s">
        <v>9</v>
      </c>
      <c r="F10695" t="s">
        <v>899</v>
      </c>
      <c r="G10695" t="s">
        <v>929</v>
      </c>
      <c r="H10695" s="135" t="s">
        <v>2658</v>
      </c>
      <c r="I10695" t="s">
        <v>1455</v>
      </c>
      <c r="J10695" s="20">
        <v>21</v>
      </c>
      <c r="K10695" s="20" t="s">
        <v>9</v>
      </c>
      <c r="L10695" t="s">
        <v>1464</v>
      </c>
      <c r="M10695" s="20">
        <v>2.31</v>
      </c>
      <c r="N10695" s="20">
        <v>3.44</v>
      </c>
      <c r="AE10695">
        <f t="shared" si="167"/>
        <v>2008</v>
      </c>
    </row>
    <row r="10696" spans="1:31" x14ac:dyDescent="0.25">
      <c r="A10696" s="7">
        <v>10693</v>
      </c>
      <c r="B10696" s="8">
        <v>39535</v>
      </c>
      <c r="C10696" t="s">
        <v>3</v>
      </c>
      <c r="D10696" t="s">
        <v>864</v>
      </c>
      <c r="E10696" t="s">
        <v>9</v>
      </c>
      <c r="F10696" t="s">
        <v>923</v>
      </c>
      <c r="G10696" t="s">
        <v>732</v>
      </c>
      <c r="H10696" s="135" t="s">
        <v>2279</v>
      </c>
      <c r="I10696" t="s">
        <v>1454</v>
      </c>
      <c r="J10696" s="20">
        <v>40</v>
      </c>
      <c r="K10696" s="20" t="s">
        <v>1465</v>
      </c>
      <c r="L10696" t="s">
        <v>1466</v>
      </c>
      <c r="M10696" s="20">
        <v>10</v>
      </c>
      <c r="N10696" s="20">
        <v>10</v>
      </c>
      <c r="AE10696">
        <f t="shared" si="167"/>
        <v>2008</v>
      </c>
    </row>
    <row r="10697" spans="1:31" x14ac:dyDescent="0.25">
      <c r="A10697" s="7">
        <v>10694</v>
      </c>
      <c r="B10697" s="8">
        <v>39535</v>
      </c>
      <c r="C10697" t="s">
        <v>3</v>
      </c>
      <c r="D10697" t="s">
        <v>808</v>
      </c>
      <c r="E10697" t="s">
        <v>9</v>
      </c>
      <c r="F10697" t="s">
        <v>900</v>
      </c>
      <c r="G10697" t="s">
        <v>648</v>
      </c>
      <c r="H10697" s="9" t="s">
        <v>2347</v>
      </c>
      <c r="I10697" t="s">
        <v>1454</v>
      </c>
      <c r="J10697" s="20">
        <v>46</v>
      </c>
      <c r="K10697" s="20" t="s">
        <v>3</v>
      </c>
      <c r="L10697" t="s">
        <v>1464</v>
      </c>
      <c r="M10697" s="20">
        <v>13.879999999999999</v>
      </c>
      <c r="N10697" s="20">
        <v>10.120000000000001</v>
      </c>
      <c r="AE10697">
        <f t="shared" si="167"/>
        <v>2008</v>
      </c>
    </row>
    <row r="10698" spans="1:31" x14ac:dyDescent="0.25">
      <c r="A10698" s="7">
        <v>10695</v>
      </c>
      <c r="B10698" s="8">
        <v>39535</v>
      </c>
      <c r="C10698" t="s">
        <v>3</v>
      </c>
      <c r="D10698" t="s">
        <v>776</v>
      </c>
      <c r="E10698" t="s">
        <v>9</v>
      </c>
      <c r="F10698" t="s">
        <v>240</v>
      </c>
      <c r="G10698" t="s">
        <v>861</v>
      </c>
      <c r="H10698" s="135" t="s">
        <v>2437</v>
      </c>
      <c r="I10698" t="s">
        <v>1454</v>
      </c>
      <c r="J10698" s="20">
        <v>12</v>
      </c>
      <c r="K10698" s="20" t="s">
        <v>9</v>
      </c>
      <c r="L10698" t="s">
        <v>1464</v>
      </c>
      <c r="M10698" s="20">
        <v>2.64</v>
      </c>
      <c r="N10698" s="20">
        <v>4.3599999999999994</v>
      </c>
      <c r="AE10698">
        <f t="shared" si="167"/>
        <v>2008</v>
      </c>
    </row>
    <row r="10699" spans="1:31" x14ac:dyDescent="0.25">
      <c r="A10699" s="7">
        <v>10696</v>
      </c>
      <c r="B10699" s="8">
        <v>39536</v>
      </c>
      <c r="C10699" t="s">
        <v>3</v>
      </c>
      <c r="D10699" t="s">
        <v>864</v>
      </c>
      <c r="E10699" t="s">
        <v>9</v>
      </c>
      <c r="F10699" t="s">
        <v>78</v>
      </c>
      <c r="G10699" t="s">
        <v>732</v>
      </c>
      <c r="H10699" s="135" t="s">
        <v>2166</v>
      </c>
      <c r="I10699" t="s">
        <v>1454</v>
      </c>
      <c r="J10699" s="20">
        <v>15</v>
      </c>
      <c r="K10699" s="20" t="s">
        <v>3</v>
      </c>
      <c r="L10699" t="s">
        <v>1464</v>
      </c>
      <c r="M10699" s="20">
        <v>5.2</v>
      </c>
      <c r="N10699" s="20">
        <v>3.3</v>
      </c>
      <c r="AE10699">
        <f t="shared" si="167"/>
        <v>2008</v>
      </c>
    </row>
    <row r="10700" spans="1:31" x14ac:dyDescent="0.25">
      <c r="A10700" s="7">
        <v>10697</v>
      </c>
      <c r="B10700" s="8">
        <v>39536</v>
      </c>
      <c r="C10700" t="s">
        <v>3</v>
      </c>
      <c r="D10700" t="s">
        <v>78</v>
      </c>
      <c r="E10700" t="s">
        <v>9</v>
      </c>
      <c r="F10700" t="s">
        <v>912</v>
      </c>
      <c r="G10700" t="s">
        <v>648</v>
      </c>
      <c r="H10700" s="135" t="s">
        <v>1795</v>
      </c>
      <c r="I10700" t="s">
        <v>1455</v>
      </c>
      <c r="J10700" s="20">
        <v>44</v>
      </c>
      <c r="K10700" s="20" t="s">
        <v>3</v>
      </c>
      <c r="L10700" t="s">
        <v>1464</v>
      </c>
      <c r="M10700" s="20">
        <v>6.66</v>
      </c>
      <c r="N10700" s="20">
        <v>4.84</v>
      </c>
      <c r="AE10700">
        <f t="shared" si="167"/>
        <v>2008</v>
      </c>
    </row>
    <row r="10701" spans="1:31" x14ac:dyDescent="0.25">
      <c r="A10701" s="7">
        <v>10698</v>
      </c>
      <c r="B10701" s="8">
        <v>39536</v>
      </c>
      <c r="C10701" t="s">
        <v>3</v>
      </c>
      <c r="D10701" t="s">
        <v>934</v>
      </c>
      <c r="E10701" t="s">
        <v>9</v>
      </c>
      <c r="F10701" t="s">
        <v>678</v>
      </c>
      <c r="G10701" t="s">
        <v>648</v>
      </c>
      <c r="H10701" s="135" t="s">
        <v>1877</v>
      </c>
      <c r="I10701" t="s">
        <v>1458</v>
      </c>
      <c r="J10701" s="20">
        <v>6</v>
      </c>
      <c r="K10701" s="20" t="s">
        <v>9</v>
      </c>
      <c r="L10701" t="s">
        <v>1463</v>
      </c>
      <c r="M10701" s="20">
        <v>30</v>
      </c>
      <c r="N10701" s="20">
        <v>10</v>
      </c>
      <c r="AE10701">
        <f t="shared" si="167"/>
        <v>2008</v>
      </c>
    </row>
    <row r="10702" spans="1:31" x14ac:dyDescent="0.25">
      <c r="A10702" s="7">
        <v>10699</v>
      </c>
      <c r="B10702" s="8">
        <v>39536</v>
      </c>
      <c r="C10702" t="s">
        <v>3</v>
      </c>
      <c r="D10702" t="s">
        <v>934</v>
      </c>
      <c r="E10702" t="s">
        <v>9</v>
      </c>
      <c r="F10702" t="s">
        <v>678</v>
      </c>
      <c r="G10702" t="s">
        <v>929</v>
      </c>
      <c r="H10702" s="135" t="s">
        <v>2659</v>
      </c>
      <c r="I10702" t="s">
        <v>1455</v>
      </c>
      <c r="J10702" s="20">
        <v>11</v>
      </c>
      <c r="K10702" s="20" t="s">
        <v>1465</v>
      </c>
      <c r="L10702" t="s">
        <v>1466</v>
      </c>
      <c r="M10702" s="20">
        <v>1.375</v>
      </c>
      <c r="N10702" s="20">
        <v>1.375</v>
      </c>
      <c r="AE10702">
        <f t="shared" si="167"/>
        <v>2008</v>
      </c>
    </row>
    <row r="10703" spans="1:31" x14ac:dyDescent="0.25">
      <c r="A10703" s="7">
        <v>10700</v>
      </c>
      <c r="B10703" s="8">
        <v>39536</v>
      </c>
      <c r="C10703" t="s">
        <v>3</v>
      </c>
      <c r="D10703" t="s">
        <v>621</v>
      </c>
      <c r="E10703" t="s">
        <v>9</v>
      </c>
      <c r="F10703" t="s">
        <v>54</v>
      </c>
      <c r="G10703" t="s">
        <v>929</v>
      </c>
      <c r="H10703" s="9" t="s">
        <v>2660</v>
      </c>
      <c r="I10703" t="s">
        <v>1454</v>
      </c>
      <c r="J10703" s="20">
        <v>7</v>
      </c>
      <c r="K10703" s="20" t="s">
        <v>1465</v>
      </c>
      <c r="L10703" t="s">
        <v>1466</v>
      </c>
      <c r="M10703" s="20">
        <v>1.75</v>
      </c>
      <c r="N10703" s="20">
        <v>1.75</v>
      </c>
      <c r="AE10703">
        <f t="shared" si="167"/>
        <v>2008</v>
      </c>
    </row>
    <row r="10704" spans="1:31" x14ac:dyDescent="0.25">
      <c r="A10704" s="7">
        <v>10701</v>
      </c>
      <c r="B10704" s="8">
        <v>39536</v>
      </c>
      <c r="C10704" t="s">
        <v>3</v>
      </c>
      <c r="D10704" t="s">
        <v>543</v>
      </c>
      <c r="E10704" t="s">
        <v>9</v>
      </c>
      <c r="F10704" t="s">
        <v>247</v>
      </c>
      <c r="G10704" t="s">
        <v>895</v>
      </c>
      <c r="H10704" s="135" t="s">
        <v>2661</v>
      </c>
      <c r="I10704" t="s">
        <v>1454</v>
      </c>
      <c r="J10704" s="20">
        <v>52</v>
      </c>
      <c r="K10704" s="20" t="s">
        <v>9</v>
      </c>
      <c r="L10704" t="s">
        <v>1464</v>
      </c>
      <c r="M10704" s="20">
        <v>11.44</v>
      </c>
      <c r="N10704" s="20">
        <v>15.56</v>
      </c>
      <c r="AE10704">
        <f t="shared" si="167"/>
        <v>2008</v>
      </c>
    </row>
    <row r="10705" spans="1:31" x14ac:dyDescent="0.25">
      <c r="A10705" s="7">
        <v>10702</v>
      </c>
      <c r="B10705" s="8">
        <v>39536</v>
      </c>
      <c r="C10705" t="s">
        <v>3</v>
      </c>
      <c r="D10705" t="s">
        <v>933</v>
      </c>
      <c r="E10705" t="s">
        <v>9</v>
      </c>
      <c r="F10705" t="s">
        <v>687</v>
      </c>
      <c r="G10705" t="s">
        <v>732</v>
      </c>
      <c r="H10705" s="135" t="s">
        <v>1496</v>
      </c>
      <c r="I10705" t="s">
        <v>1454</v>
      </c>
      <c r="J10705" s="20">
        <v>17</v>
      </c>
      <c r="K10705" s="20" t="s">
        <v>1465</v>
      </c>
      <c r="L10705" t="s">
        <v>1466</v>
      </c>
      <c r="M10705" s="20">
        <v>4.25</v>
      </c>
      <c r="N10705" s="20">
        <v>4.25</v>
      </c>
      <c r="AE10705">
        <f t="shared" si="167"/>
        <v>2008</v>
      </c>
    </row>
    <row r="10706" spans="1:31" x14ac:dyDescent="0.25">
      <c r="A10706" s="7">
        <v>10703</v>
      </c>
      <c r="B10706" s="8">
        <v>39537</v>
      </c>
      <c r="C10706" t="s">
        <v>3</v>
      </c>
      <c r="D10706" t="s">
        <v>302</v>
      </c>
      <c r="E10706" t="s">
        <v>9</v>
      </c>
      <c r="F10706" t="s">
        <v>869</v>
      </c>
      <c r="G10706" t="s">
        <v>377</v>
      </c>
      <c r="H10706" s="135" t="s">
        <v>1496</v>
      </c>
      <c r="I10706" t="s">
        <v>1454</v>
      </c>
      <c r="J10706" s="20">
        <v>25</v>
      </c>
      <c r="K10706" s="20" t="s">
        <v>1465</v>
      </c>
      <c r="L10706" t="s">
        <v>1466</v>
      </c>
      <c r="M10706" s="20">
        <v>6.25</v>
      </c>
      <c r="N10706" s="20">
        <v>6.25</v>
      </c>
      <c r="AE10706">
        <f t="shared" si="167"/>
        <v>2008</v>
      </c>
    </row>
    <row r="10707" spans="1:31" x14ac:dyDescent="0.25">
      <c r="A10707" s="7">
        <v>10704</v>
      </c>
      <c r="B10707" s="8">
        <v>39537</v>
      </c>
      <c r="C10707" t="s">
        <v>3</v>
      </c>
      <c r="D10707" t="s">
        <v>432</v>
      </c>
      <c r="E10707" t="s">
        <v>9</v>
      </c>
      <c r="F10707" t="s">
        <v>828</v>
      </c>
      <c r="G10707" t="s">
        <v>648</v>
      </c>
      <c r="H10707" s="135" t="s">
        <v>1795</v>
      </c>
      <c r="I10707" t="s">
        <v>1454</v>
      </c>
      <c r="J10707" s="20">
        <v>37</v>
      </c>
      <c r="K10707" s="20" t="s">
        <v>3</v>
      </c>
      <c r="L10707" t="s">
        <v>1464</v>
      </c>
      <c r="M10707" s="20">
        <v>11.36</v>
      </c>
      <c r="N10707" s="20">
        <v>8.14</v>
      </c>
      <c r="AE10707">
        <f t="shared" si="167"/>
        <v>2008</v>
      </c>
    </row>
    <row r="10708" spans="1:31" x14ac:dyDescent="0.25">
      <c r="A10708" s="7">
        <v>10705</v>
      </c>
      <c r="B10708" s="8">
        <v>39537</v>
      </c>
      <c r="C10708" t="s">
        <v>3</v>
      </c>
      <c r="D10708" t="s">
        <v>920</v>
      </c>
      <c r="E10708" t="s">
        <v>9</v>
      </c>
      <c r="F10708" t="s">
        <v>884</v>
      </c>
      <c r="G10708" t="s">
        <v>929</v>
      </c>
      <c r="H10708" s="135" t="s">
        <v>2662</v>
      </c>
      <c r="I10708" t="s">
        <v>1454</v>
      </c>
      <c r="J10708" s="20">
        <v>20</v>
      </c>
      <c r="K10708" s="20" t="s">
        <v>3</v>
      </c>
      <c r="L10708" t="s">
        <v>1463</v>
      </c>
      <c r="M10708" s="20">
        <v>6.2</v>
      </c>
      <c r="N10708" s="20">
        <v>4.8</v>
      </c>
      <c r="AE10708">
        <f t="shared" si="167"/>
        <v>2008</v>
      </c>
    </row>
    <row r="10709" spans="1:31" x14ac:dyDescent="0.25">
      <c r="A10709" s="7">
        <v>10706</v>
      </c>
      <c r="B10709" s="8">
        <v>39537</v>
      </c>
      <c r="C10709" t="s">
        <v>3</v>
      </c>
      <c r="D10709" t="s">
        <v>916</v>
      </c>
      <c r="E10709" t="s">
        <v>9</v>
      </c>
      <c r="F10709" t="s">
        <v>450</v>
      </c>
      <c r="G10709" t="s">
        <v>648</v>
      </c>
      <c r="H10709" s="135" t="s">
        <v>1790</v>
      </c>
      <c r="I10709" t="s">
        <v>1454</v>
      </c>
      <c r="J10709" s="20">
        <v>29</v>
      </c>
      <c r="K10709" s="20" t="s">
        <v>3</v>
      </c>
      <c r="L10709" t="s">
        <v>1463</v>
      </c>
      <c r="M10709" s="20">
        <v>8.5399999999999991</v>
      </c>
      <c r="N10709" s="20">
        <v>6.96</v>
      </c>
      <c r="AE10709">
        <f t="shared" si="167"/>
        <v>2008</v>
      </c>
    </row>
    <row r="10710" spans="1:31" x14ac:dyDescent="0.25">
      <c r="A10710" s="7">
        <v>10707</v>
      </c>
      <c r="B10710" s="8">
        <v>39537</v>
      </c>
      <c r="C10710" t="s">
        <v>3</v>
      </c>
      <c r="D10710" t="s">
        <v>916</v>
      </c>
      <c r="E10710" t="s">
        <v>9</v>
      </c>
      <c r="F10710" t="s">
        <v>902</v>
      </c>
      <c r="G10710" t="s">
        <v>648</v>
      </c>
      <c r="H10710" s="135" t="s">
        <v>1917</v>
      </c>
      <c r="I10710" t="s">
        <v>1454</v>
      </c>
      <c r="J10710" s="20">
        <v>1</v>
      </c>
      <c r="K10710" s="20" t="s">
        <v>1465</v>
      </c>
      <c r="L10710" t="s">
        <v>1466</v>
      </c>
      <c r="M10710" s="20">
        <v>0.25</v>
      </c>
      <c r="N10710" s="20">
        <v>0.25</v>
      </c>
      <c r="AE10710">
        <f t="shared" si="167"/>
        <v>2008</v>
      </c>
    </row>
    <row r="10711" spans="1:31" x14ac:dyDescent="0.25">
      <c r="A10711" s="7">
        <v>10708</v>
      </c>
      <c r="B10711" s="8">
        <v>39537</v>
      </c>
      <c r="C10711" t="s">
        <v>3</v>
      </c>
      <c r="D10711" t="s">
        <v>916</v>
      </c>
      <c r="E10711" t="s">
        <v>9</v>
      </c>
      <c r="F10711" t="s">
        <v>904</v>
      </c>
      <c r="G10711" t="s">
        <v>648</v>
      </c>
      <c r="H10711" s="9" t="s">
        <v>2663</v>
      </c>
      <c r="I10711" t="s">
        <v>1454</v>
      </c>
      <c r="J10711" s="20">
        <v>47</v>
      </c>
      <c r="K10711" s="20" t="s">
        <v>9</v>
      </c>
      <c r="L10711" t="s">
        <v>1464</v>
      </c>
      <c r="M10711" s="20">
        <v>10.34</v>
      </c>
      <c r="N10711" s="20">
        <v>14.16</v>
      </c>
      <c r="AE10711">
        <f t="shared" si="167"/>
        <v>2008</v>
      </c>
    </row>
    <row r="10712" spans="1:31" x14ac:dyDescent="0.25">
      <c r="A10712" s="7">
        <v>10709</v>
      </c>
      <c r="B10712" s="8">
        <v>39537</v>
      </c>
      <c r="C10712" t="s">
        <v>3</v>
      </c>
      <c r="D10712" t="s">
        <v>350</v>
      </c>
      <c r="E10712" t="s">
        <v>9</v>
      </c>
      <c r="F10712" t="s">
        <v>767</v>
      </c>
      <c r="G10712" t="s">
        <v>24</v>
      </c>
      <c r="H10712" s="136" t="s">
        <v>1496</v>
      </c>
      <c r="I10712" t="s">
        <v>1454</v>
      </c>
      <c r="J10712" s="20">
        <v>40</v>
      </c>
      <c r="K10712" s="20" t="s">
        <v>1465</v>
      </c>
      <c r="L10712" t="s">
        <v>1466</v>
      </c>
      <c r="M10712" s="20">
        <v>10</v>
      </c>
      <c r="N10712" s="20">
        <v>10</v>
      </c>
      <c r="AE10712">
        <f t="shared" si="167"/>
        <v>2008</v>
      </c>
    </row>
    <row r="10713" spans="1:31" x14ac:dyDescent="0.25">
      <c r="A10713" s="7">
        <v>10710</v>
      </c>
      <c r="B10713" s="8">
        <v>39538</v>
      </c>
      <c r="C10713" t="s">
        <v>3</v>
      </c>
      <c r="D10713" t="s">
        <v>914</v>
      </c>
      <c r="E10713" t="s">
        <v>9</v>
      </c>
      <c r="F10713" t="s">
        <v>890</v>
      </c>
      <c r="G10713" t="s">
        <v>569</v>
      </c>
      <c r="H10713" s="135" t="s">
        <v>1659</v>
      </c>
      <c r="I10713" t="s">
        <v>1454</v>
      </c>
      <c r="J10713" s="20">
        <v>14</v>
      </c>
      <c r="K10713" s="20" t="s">
        <v>3</v>
      </c>
      <c r="L10713" t="s">
        <v>1463</v>
      </c>
      <c r="M10713" s="20">
        <v>4.6400000000000006</v>
      </c>
      <c r="N10713" s="20">
        <v>3.36</v>
      </c>
      <c r="AE10713">
        <f t="shared" si="167"/>
        <v>2008</v>
      </c>
    </row>
    <row r="10714" spans="1:31" x14ac:dyDescent="0.25">
      <c r="A10714" s="7">
        <v>10711</v>
      </c>
      <c r="B10714" s="8">
        <v>39538</v>
      </c>
      <c r="C10714" t="s">
        <v>3</v>
      </c>
      <c r="D10714" t="s">
        <v>935</v>
      </c>
      <c r="E10714" t="s">
        <v>9</v>
      </c>
      <c r="F10714" t="s">
        <v>112</v>
      </c>
      <c r="G10714" t="s">
        <v>17</v>
      </c>
      <c r="H10714" s="135" t="s">
        <v>1518</v>
      </c>
      <c r="I10714" t="s">
        <v>1458</v>
      </c>
      <c r="J10714" s="20">
        <v>11</v>
      </c>
      <c r="K10714" s="20" t="s">
        <v>3</v>
      </c>
      <c r="L10714" t="s">
        <v>1463</v>
      </c>
      <c r="M10714" s="20">
        <v>30</v>
      </c>
      <c r="N10714" s="20">
        <v>10</v>
      </c>
      <c r="AE10714">
        <f t="shared" si="167"/>
        <v>2008</v>
      </c>
    </row>
    <row r="10715" spans="1:31" x14ac:dyDescent="0.25">
      <c r="A10715" s="7">
        <v>10712</v>
      </c>
      <c r="B10715" s="8">
        <v>39538</v>
      </c>
      <c r="C10715" t="s">
        <v>3</v>
      </c>
      <c r="D10715" t="s">
        <v>55</v>
      </c>
      <c r="E10715" t="s">
        <v>9</v>
      </c>
      <c r="F10715" t="s">
        <v>844</v>
      </c>
      <c r="G10715" t="s">
        <v>931</v>
      </c>
      <c r="H10715" s="9" t="s">
        <v>2664</v>
      </c>
      <c r="I10715" t="s">
        <v>1455</v>
      </c>
      <c r="J10715" s="20">
        <v>9</v>
      </c>
      <c r="K10715" s="20" t="s">
        <v>9</v>
      </c>
      <c r="L10715" t="s">
        <v>1463</v>
      </c>
      <c r="M10715" s="20">
        <v>1.08</v>
      </c>
      <c r="N10715" s="20">
        <v>1.67</v>
      </c>
      <c r="AE10715">
        <f t="shared" si="167"/>
        <v>2008</v>
      </c>
    </row>
    <row r="10716" spans="1:31" x14ac:dyDescent="0.25">
      <c r="A10716" s="7">
        <v>10713</v>
      </c>
      <c r="B10716" s="8">
        <v>39538</v>
      </c>
      <c r="C10716" t="s">
        <v>3</v>
      </c>
      <c r="D10716" t="s">
        <v>668</v>
      </c>
      <c r="E10716" t="s">
        <v>9</v>
      </c>
      <c r="F10716" t="s">
        <v>46</v>
      </c>
      <c r="G10716" t="s">
        <v>929</v>
      </c>
      <c r="H10716" s="9" t="s">
        <v>2652</v>
      </c>
      <c r="I10716" t="s">
        <v>1455</v>
      </c>
      <c r="J10716" s="20">
        <v>75</v>
      </c>
      <c r="K10716" s="20" t="s">
        <v>1465</v>
      </c>
      <c r="L10716" t="s">
        <v>1466</v>
      </c>
      <c r="M10716" s="20">
        <v>9.375</v>
      </c>
      <c r="N10716" s="20">
        <v>9.375</v>
      </c>
      <c r="AE10716">
        <f t="shared" si="167"/>
        <v>2008</v>
      </c>
    </row>
    <row r="10717" spans="1:31" x14ac:dyDescent="0.25">
      <c r="A10717" s="7">
        <v>10714</v>
      </c>
      <c r="B10717" s="8">
        <v>39538</v>
      </c>
      <c r="C10717" t="s">
        <v>3</v>
      </c>
      <c r="D10717" t="s">
        <v>302</v>
      </c>
      <c r="E10717" t="s">
        <v>9</v>
      </c>
      <c r="F10717" t="s">
        <v>869</v>
      </c>
      <c r="G10717" t="s">
        <v>714</v>
      </c>
      <c r="H10717" s="135" t="s">
        <v>1496</v>
      </c>
      <c r="I10717" t="s">
        <v>1454</v>
      </c>
      <c r="J10717" s="20">
        <v>23</v>
      </c>
      <c r="K10717" s="20" t="s">
        <v>1465</v>
      </c>
      <c r="L10717" t="s">
        <v>1466</v>
      </c>
      <c r="M10717" s="20">
        <v>5.75</v>
      </c>
      <c r="N10717" s="20">
        <v>5.75</v>
      </c>
      <c r="AE10717">
        <f t="shared" si="167"/>
        <v>2008</v>
      </c>
    </row>
    <row r="10718" spans="1:31" x14ac:dyDescent="0.25">
      <c r="A10718" s="7">
        <v>10715</v>
      </c>
      <c r="B10718" s="8">
        <v>39538</v>
      </c>
      <c r="C10718" t="s">
        <v>3</v>
      </c>
      <c r="D10718" t="s">
        <v>914</v>
      </c>
      <c r="E10718" t="s">
        <v>9</v>
      </c>
      <c r="F10718" t="s">
        <v>112</v>
      </c>
      <c r="G10718" t="s">
        <v>732</v>
      </c>
      <c r="H10718" s="135" t="s">
        <v>2302</v>
      </c>
      <c r="I10718" t="s">
        <v>1455</v>
      </c>
      <c r="J10718" s="20">
        <v>15</v>
      </c>
      <c r="K10718" s="20" t="s">
        <v>3</v>
      </c>
      <c r="L10718" t="s">
        <v>1464</v>
      </c>
      <c r="M10718" s="20">
        <v>2.6</v>
      </c>
      <c r="N10718" s="20">
        <v>1.65</v>
      </c>
      <c r="AE10718">
        <f t="shared" si="167"/>
        <v>2008</v>
      </c>
    </row>
    <row r="10719" spans="1:31" x14ac:dyDescent="0.25">
      <c r="A10719" s="7">
        <v>10716</v>
      </c>
      <c r="B10719" s="8">
        <v>39539</v>
      </c>
      <c r="C10719" t="s">
        <v>3</v>
      </c>
      <c r="D10719" t="s">
        <v>776</v>
      </c>
      <c r="E10719" t="s">
        <v>9</v>
      </c>
      <c r="F10719" t="s">
        <v>240</v>
      </c>
      <c r="G10719" t="s">
        <v>870</v>
      </c>
      <c r="H10719" s="135" t="s">
        <v>1496</v>
      </c>
      <c r="I10719" t="s">
        <v>1454</v>
      </c>
      <c r="J10719" s="20">
        <v>13</v>
      </c>
      <c r="K10719" s="20" t="s">
        <v>9</v>
      </c>
      <c r="L10719" t="s">
        <v>1464</v>
      </c>
      <c r="M10719" s="20">
        <v>2.86</v>
      </c>
      <c r="N10719" s="20">
        <v>4.6400000000000006</v>
      </c>
      <c r="AE10719">
        <f t="shared" si="167"/>
        <v>2008</v>
      </c>
    </row>
    <row r="10720" spans="1:31" x14ac:dyDescent="0.25">
      <c r="A10720" s="7">
        <v>10717</v>
      </c>
      <c r="B10720" s="8">
        <v>39539</v>
      </c>
      <c r="C10720" t="s">
        <v>3</v>
      </c>
      <c r="D10720" t="s">
        <v>779</v>
      </c>
      <c r="E10720" t="s">
        <v>9</v>
      </c>
      <c r="F10720" t="s">
        <v>833</v>
      </c>
      <c r="G10720" t="s">
        <v>929</v>
      </c>
      <c r="H10720" s="135" t="s">
        <v>2665</v>
      </c>
      <c r="I10720" t="s">
        <v>1454</v>
      </c>
      <c r="J10720" s="20">
        <v>25</v>
      </c>
      <c r="K10720" s="20" t="s">
        <v>3</v>
      </c>
      <c r="L10720" t="s">
        <v>1464</v>
      </c>
      <c r="M10720" s="20">
        <v>8</v>
      </c>
      <c r="N10720" s="20">
        <v>5.5</v>
      </c>
      <c r="AE10720">
        <f t="shared" si="167"/>
        <v>2008</v>
      </c>
    </row>
    <row r="10721" spans="1:31" x14ac:dyDescent="0.25">
      <c r="A10721" s="7">
        <v>10718</v>
      </c>
      <c r="B10721" s="8">
        <v>39539</v>
      </c>
      <c r="C10721" t="s">
        <v>3</v>
      </c>
      <c r="D10721" t="s">
        <v>916</v>
      </c>
      <c r="E10721" t="s">
        <v>9</v>
      </c>
      <c r="F10721" t="s">
        <v>450</v>
      </c>
      <c r="G10721" t="s">
        <v>648</v>
      </c>
      <c r="H10721" s="135" t="s">
        <v>1969</v>
      </c>
      <c r="I10721" t="s">
        <v>1454</v>
      </c>
      <c r="J10721" s="20">
        <v>33</v>
      </c>
      <c r="K10721" s="20" t="s">
        <v>3</v>
      </c>
      <c r="L10721" t="s">
        <v>1464</v>
      </c>
      <c r="M10721" s="20">
        <v>10.24</v>
      </c>
      <c r="N10721" s="20">
        <v>7.26</v>
      </c>
      <c r="AE10721">
        <f t="shared" si="167"/>
        <v>2008</v>
      </c>
    </row>
    <row r="10722" spans="1:31" x14ac:dyDescent="0.25">
      <c r="A10722" s="7">
        <v>10719</v>
      </c>
      <c r="B10722" s="8">
        <v>39539</v>
      </c>
      <c r="C10722" t="s">
        <v>3</v>
      </c>
      <c r="D10722" t="s">
        <v>432</v>
      </c>
      <c r="E10722" t="s">
        <v>9</v>
      </c>
      <c r="F10722" t="s">
        <v>795</v>
      </c>
      <c r="G10722" t="s">
        <v>648</v>
      </c>
      <c r="H10722" s="135" t="s">
        <v>1935</v>
      </c>
      <c r="I10722" t="s">
        <v>1454</v>
      </c>
      <c r="J10722" s="20">
        <v>15</v>
      </c>
      <c r="K10722" s="20" t="s">
        <v>3</v>
      </c>
      <c r="L10722" t="s">
        <v>1463</v>
      </c>
      <c r="M10722" s="20">
        <v>4.9000000000000004</v>
      </c>
      <c r="N10722" s="20">
        <v>3.6</v>
      </c>
      <c r="AE10722">
        <f t="shared" si="167"/>
        <v>2008</v>
      </c>
    </row>
    <row r="10723" spans="1:31" x14ac:dyDescent="0.25">
      <c r="A10723" s="7">
        <v>10720</v>
      </c>
      <c r="B10723" s="8">
        <v>39539</v>
      </c>
      <c r="C10723" t="s">
        <v>3</v>
      </c>
      <c r="D10723" t="s">
        <v>676</v>
      </c>
      <c r="E10723" t="s">
        <v>9</v>
      </c>
      <c r="F10723" t="s">
        <v>78</v>
      </c>
      <c r="G10723" t="s">
        <v>861</v>
      </c>
      <c r="H10723" s="9" t="s">
        <v>2461</v>
      </c>
      <c r="I10723" t="s">
        <v>1454</v>
      </c>
      <c r="J10723" s="20">
        <v>24</v>
      </c>
      <c r="K10723" s="20" t="s">
        <v>3</v>
      </c>
      <c r="L10723" t="s">
        <v>1464</v>
      </c>
      <c r="M10723" s="20">
        <v>7.72</v>
      </c>
      <c r="N10723" s="20">
        <v>5.28</v>
      </c>
      <c r="AE10723">
        <f t="shared" si="167"/>
        <v>2008</v>
      </c>
    </row>
    <row r="10724" spans="1:31" x14ac:dyDescent="0.25">
      <c r="A10724" s="7">
        <v>10721</v>
      </c>
      <c r="B10724" s="8">
        <v>39540</v>
      </c>
      <c r="C10724" t="s">
        <v>3</v>
      </c>
      <c r="D10724" t="s">
        <v>934</v>
      </c>
      <c r="E10724" t="s">
        <v>9</v>
      </c>
      <c r="F10724" t="s">
        <v>926</v>
      </c>
      <c r="G10724" t="s">
        <v>648</v>
      </c>
      <c r="H10724" s="135" t="s">
        <v>1806</v>
      </c>
      <c r="I10724" t="s">
        <v>1454</v>
      </c>
      <c r="J10724" s="20">
        <v>14</v>
      </c>
      <c r="K10724" s="20" t="s">
        <v>3</v>
      </c>
      <c r="L10724" t="s">
        <v>1463</v>
      </c>
      <c r="M10724" s="20">
        <v>4.6400000000000006</v>
      </c>
      <c r="N10724" s="20">
        <v>3.36</v>
      </c>
      <c r="AE10724">
        <f t="shared" si="167"/>
        <v>2008</v>
      </c>
    </row>
    <row r="10725" spans="1:31" x14ac:dyDescent="0.25">
      <c r="A10725" s="7">
        <v>10722</v>
      </c>
      <c r="B10725" s="8">
        <v>39540</v>
      </c>
      <c r="C10725" t="s">
        <v>3</v>
      </c>
      <c r="D10725" t="s">
        <v>844</v>
      </c>
      <c r="E10725" t="s">
        <v>9</v>
      </c>
      <c r="F10725" t="s">
        <v>55</v>
      </c>
      <c r="G10725" t="s">
        <v>931</v>
      </c>
      <c r="H10725" s="9" t="s">
        <v>2657</v>
      </c>
      <c r="I10725" t="s">
        <v>1455</v>
      </c>
      <c r="J10725" s="20">
        <v>24</v>
      </c>
      <c r="K10725" s="20" t="s">
        <v>9</v>
      </c>
      <c r="L10725" t="s">
        <v>1463</v>
      </c>
      <c r="M10725" s="20">
        <v>2.88</v>
      </c>
      <c r="N10725" s="20">
        <v>3.62</v>
      </c>
      <c r="AE10725">
        <f t="shared" si="167"/>
        <v>2008</v>
      </c>
    </row>
    <row r="10726" spans="1:31" x14ac:dyDescent="0.25">
      <c r="A10726" s="7">
        <v>10723</v>
      </c>
      <c r="B10726" s="8">
        <v>39540</v>
      </c>
      <c r="C10726" t="s">
        <v>3</v>
      </c>
      <c r="D10726" t="s">
        <v>868</v>
      </c>
      <c r="E10726" t="s">
        <v>9</v>
      </c>
      <c r="F10726" t="s">
        <v>183</v>
      </c>
      <c r="G10726" t="s">
        <v>929</v>
      </c>
      <c r="H10726" s="9" t="s">
        <v>2652</v>
      </c>
      <c r="I10726" t="s">
        <v>1454</v>
      </c>
      <c r="J10726" s="20">
        <v>81</v>
      </c>
      <c r="K10726" s="20" t="s">
        <v>3</v>
      </c>
      <c r="L10726" t="s">
        <v>1463</v>
      </c>
      <c r="M10726" s="20">
        <v>22.06</v>
      </c>
      <c r="N10726" s="20">
        <v>19.440000000000001</v>
      </c>
      <c r="AE10726">
        <f t="shared" si="167"/>
        <v>2008</v>
      </c>
    </row>
    <row r="10727" spans="1:31" x14ac:dyDescent="0.25">
      <c r="A10727" s="7">
        <v>10724</v>
      </c>
      <c r="B10727" s="8">
        <v>39540</v>
      </c>
      <c r="C10727" t="s">
        <v>3</v>
      </c>
      <c r="D10727" t="s">
        <v>350</v>
      </c>
      <c r="E10727" t="s">
        <v>9</v>
      </c>
      <c r="F10727" t="s">
        <v>795</v>
      </c>
      <c r="G10727" t="s">
        <v>929</v>
      </c>
      <c r="H10727" s="9" t="s">
        <v>2666</v>
      </c>
      <c r="I10727" t="s">
        <v>1454</v>
      </c>
      <c r="J10727" s="20">
        <v>13</v>
      </c>
      <c r="K10727" s="20" t="s">
        <v>3</v>
      </c>
      <c r="L10727" t="s">
        <v>1464</v>
      </c>
      <c r="M10727" s="20">
        <v>4.6400000000000006</v>
      </c>
      <c r="N10727" s="20">
        <v>2.86</v>
      </c>
      <c r="AE10727">
        <f t="shared" si="167"/>
        <v>2008</v>
      </c>
    </row>
    <row r="10728" spans="1:31" x14ac:dyDescent="0.25">
      <c r="A10728" s="7">
        <v>10725</v>
      </c>
      <c r="B10728" s="8">
        <v>39540</v>
      </c>
      <c r="C10728" t="s">
        <v>3</v>
      </c>
      <c r="D10728" t="s">
        <v>789</v>
      </c>
      <c r="E10728" t="s">
        <v>9</v>
      </c>
      <c r="F10728" t="s">
        <v>44</v>
      </c>
      <c r="G10728" t="s">
        <v>929</v>
      </c>
      <c r="H10728" s="135" t="s">
        <v>1496</v>
      </c>
      <c r="I10728" t="s">
        <v>1454</v>
      </c>
      <c r="J10728" s="20">
        <v>15</v>
      </c>
      <c r="K10728" s="20" t="s">
        <v>3</v>
      </c>
      <c r="L10728" t="s">
        <v>1464</v>
      </c>
      <c r="M10728" s="20">
        <v>5.2</v>
      </c>
      <c r="N10728" s="20">
        <v>3.3</v>
      </c>
      <c r="AE10728">
        <f t="shared" si="167"/>
        <v>2008</v>
      </c>
    </row>
    <row r="10729" spans="1:31" x14ac:dyDescent="0.25">
      <c r="A10729" s="7">
        <v>10726</v>
      </c>
      <c r="B10729" s="8">
        <v>39540</v>
      </c>
      <c r="C10729" t="s">
        <v>3</v>
      </c>
      <c r="D10729" t="s">
        <v>864</v>
      </c>
      <c r="E10729" t="s">
        <v>9</v>
      </c>
      <c r="F10729" t="s">
        <v>741</v>
      </c>
      <c r="G10729" t="s">
        <v>861</v>
      </c>
      <c r="H10729" s="135" t="s">
        <v>1496</v>
      </c>
      <c r="I10729" t="s">
        <v>1455</v>
      </c>
      <c r="J10729" s="20">
        <v>38</v>
      </c>
      <c r="K10729" s="20" t="s">
        <v>9</v>
      </c>
      <c r="L10729" t="s">
        <v>1463</v>
      </c>
      <c r="M10729" s="20">
        <v>4.5599999999999996</v>
      </c>
      <c r="N10729" s="20">
        <v>5.44</v>
      </c>
      <c r="AE10729">
        <f t="shared" si="167"/>
        <v>2008</v>
      </c>
    </row>
    <row r="10730" spans="1:31" x14ac:dyDescent="0.25">
      <c r="A10730" s="7">
        <v>10727</v>
      </c>
      <c r="B10730" s="8">
        <v>39541</v>
      </c>
      <c r="C10730" t="s">
        <v>3</v>
      </c>
      <c r="D10730" t="s">
        <v>123</v>
      </c>
      <c r="E10730" t="s">
        <v>9</v>
      </c>
      <c r="F10730" t="s">
        <v>331</v>
      </c>
      <c r="G10730" t="s">
        <v>569</v>
      </c>
      <c r="H10730" s="9" t="s">
        <v>2571</v>
      </c>
      <c r="I10730" t="s">
        <v>1454</v>
      </c>
      <c r="J10730" s="20">
        <v>36</v>
      </c>
      <c r="K10730" s="20" t="s">
        <v>3</v>
      </c>
      <c r="L10730" t="s">
        <v>1463</v>
      </c>
      <c r="M10730" s="20">
        <v>10.36</v>
      </c>
      <c r="N10730" s="20">
        <v>8.64</v>
      </c>
      <c r="AE10730">
        <f t="shared" si="167"/>
        <v>2008</v>
      </c>
    </row>
    <row r="10731" spans="1:31" x14ac:dyDescent="0.25">
      <c r="A10731" s="7">
        <v>10728</v>
      </c>
      <c r="B10731" s="8">
        <v>39541</v>
      </c>
      <c r="C10731" t="s">
        <v>3</v>
      </c>
      <c r="D10731" t="s">
        <v>117</v>
      </c>
      <c r="E10731" t="s">
        <v>9</v>
      </c>
      <c r="F10731" t="s">
        <v>923</v>
      </c>
      <c r="G10731" t="s">
        <v>569</v>
      </c>
      <c r="H10731" s="9" t="s">
        <v>2667</v>
      </c>
      <c r="I10731" t="s">
        <v>1454</v>
      </c>
      <c r="J10731" s="20">
        <v>25</v>
      </c>
      <c r="K10731" s="20" t="s">
        <v>3</v>
      </c>
      <c r="L10731" t="s">
        <v>1464</v>
      </c>
      <c r="M10731" s="20">
        <v>8</v>
      </c>
      <c r="N10731" s="20">
        <v>5.5</v>
      </c>
      <c r="AE10731">
        <f t="shared" si="167"/>
        <v>2008</v>
      </c>
    </row>
    <row r="10732" spans="1:31" x14ac:dyDescent="0.25">
      <c r="A10732" s="7">
        <v>10729</v>
      </c>
      <c r="B10732" s="8">
        <v>39541</v>
      </c>
      <c r="C10732" t="s">
        <v>3</v>
      </c>
      <c r="D10732" t="s">
        <v>187</v>
      </c>
      <c r="E10732" t="s">
        <v>9</v>
      </c>
      <c r="F10732" t="s">
        <v>667</v>
      </c>
      <c r="G10732" t="s">
        <v>732</v>
      </c>
      <c r="H10732" s="135" t="s">
        <v>2355</v>
      </c>
      <c r="I10732" t="s">
        <v>1454</v>
      </c>
      <c r="J10732" s="20">
        <v>38</v>
      </c>
      <c r="K10732" s="20" t="s">
        <v>3</v>
      </c>
      <c r="L10732" t="s">
        <v>1463</v>
      </c>
      <c r="M10732" s="20">
        <v>10.88</v>
      </c>
      <c r="N10732" s="20">
        <v>9.1199999999999992</v>
      </c>
      <c r="AE10732">
        <f t="shared" si="167"/>
        <v>2008</v>
      </c>
    </row>
    <row r="10733" spans="1:31" x14ac:dyDescent="0.25">
      <c r="A10733" s="7">
        <v>10730</v>
      </c>
      <c r="B10733" s="8">
        <v>39542</v>
      </c>
      <c r="C10733" t="s">
        <v>3</v>
      </c>
      <c r="D10733" t="s">
        <v>817</v>
      </c>
      <c r="E10733" t="s">
        <v>9</v>
      </c>
      <c r="F10733" t="s">
        <v>869</v>
      </c>
      <c r="G10733" t="s">
        <v>929</v>
      </c>
      <c r="H10733" s="135" t="s">
        <v>2644</v>
      </c>
      <c r="I10733" t="s">
        <v>1455</v>
      </c>
      <c r="J10733" s="20">
        <v>17</v>
      </c>
      <c r="K10733" s="20" t="s">
        <v>9</v>
      </c>
      <c r="L10733" t="s">
        <v>1464</v>
      </c>
      <c r="M10733" s="20">
        <v>1.87</v>
      </c>
      <c r="N10733" s="20">
        <v>2.88</v>
      </c>
      <c r="AE10733">
        <f t="shared" si="167"/>
        <v>2008</v>
      </c>
    </row>
    <row r="10734" spans="1:31" x14ac:dyDescent="0.25">
      <c r="A10734" s="7">
        <v>10731</v>
      </c>
      <c r="B10734" s="8">
        <v>39542</v>
      </c>
      <c r="C10734" t="s">
        <v>3</v>
      </c>
      <c r="D10734" t="s">
        <v>187</v>
      </c>
      <c r="E10734" t="s">
        <v>9</v>
      </c>
      <c r="F10734" t="s">
        <v>667</v>
      </c>
      <c r="G10734" t="s">
        <v>648</v>
      </c>
      <c r="H10734" s="135" t="s">
        <v>1785</v>
      </c>
      <c r="I10734" t="s">
        <v>1454</v>
      </c>
      <c r="J10734" s="20">
        <v>31</v>
      </c>
      <c r="K10734" s="20" t="s">
        <v>3</v>
      </c>
      <c r="L10734" t="s">
        <v>1463</v>
      </c>
      <c r="M10734" s="20">
        <v>9.06</v>
      </c>
      <c r="N10734" s="20">
        <v>7.44</v>
      </c>
      <c r="AE10734">
        <f t="shared" si="167"/>
        <v>2008</v>
      </c>
    </row>
    <row r="10735" spans="1:31" x14ac:dyDescent="0.25">
      <c r="A10735" s="7">
        <v>10732</v>
      </c>
      <c r="B10735" s="8">
        <v>39543</v>
      </c>
      <c r="C10735" t="s">
        <v>3</v>
      </c>
      <c r="D10735" t="s">
        <v>936</v>
      </c>
      <c r="E10735" t="s">
        <v>9</v>
      </c>
      <c r="F10735" t="s">
        <v>621</v>
      </c>
      <c r="G10735" t="s">
        <v>732</v>
      </c>
      <c r="H10735" s="136" t="s">
        <v>2239</v>
      </c>
      <c r="I10735" t="s">
        <v>1458</v>
      </c>
      <c r="J10735" s="20">
        <v>9</v>
      </c>
      <c r="K10735" s="20" t="s">
        <v>9</v>
      </c>
      <c r="L10735" t="s">
        <v>1464</v>
      </c>
      <c r="M10735" s="20">
        <v>30</v>
      </c>
      <c r="N10735" s="20">
        <v>10</v>
      </c>
      <c r="AE10735">
        <f t="shared" si="167"/>
        <v>2008</v>
      </c>
    </row>
    <row r="10736" spans="1:31" x14ac:dyDescent="0.25">
      <c r="A10736" s="7">
        <v>10733</v>
      </c>
      <c r="B10736" s="8">
        <v>39543</v>
      </c>
      <c r="C10736" t="s">
        <v>3</v>
      </c>
      <c r="D10736" t="s">
        <v>117</v>
      </c>
      <c r="E10736" t="s">
        <v>9</v>
      </c>
      <c r="F10736" t="s">
        <v>667</v>
      </c>
      <c r="G10736" t="s">
        <v>633</v>
      </c>
      <c r="H10736" s="135" t="s">
        <v>2368</v>
      </c>
      <c r="I10736" t="s">
        <v>1454</v>
      </c>
      <c r="J10736" s="20">
        <v>30</v>
      </c>
      <c r="K10736" s="20" t="s">
        <v>1465</v>
      </c>
      <c r="L10736" t="s">
        <v>1466</v>
      </c>
      <c r="M10736" s="20">
        <v>7.5</v>
      </c>
      <c r="N10736" s="20">
        <v>7.5</v>
      </c>
      <c r="AE10736">
        <f t="shared" si="167"/>
        <v>2008</v>
      </c>
    </row>
    <row r="10737" spans="1:31" x14ac:dyDescent="0.25">
      <c r="A10737" s="7">
        <v>10734</v>
      </c>
      <c r="B10737" s="8">
        <v>39543</v>
      </c>
      <c r="C10737" t="s">
        <v>3</v>
      </c>
      <c r="D10737" t="s">
        <v>712</v>
      </c>
      <c r="E10737" t="s">
        <v>9</v>
      </c>
      <c r="F10737" t="s">
        <v>667</v>
      </c>
      <c r="G10737" t="s">
        <v>648</v>
      </c>
      <c r="H10737" s="135" t="s">
        <v>1790</v>
      </c>
      <c r="I10737" t="s">
        <v>1454</v>
      </c>
      <c r="J10737" s="20">
        <v>61</v>
      </c>
      <c r="K10737" s="20" t="s">
        <v>3</v>
      </c>
      <c r="L10737" t="s">
        <v>1464</v>
      </c>
      <c r="M10737" s="20">
        <v>18.079999999999998</v>
      </c>
      <c r="N10737" s="20">
        <v>13.42</v>
      </c>
      <c r="AE10737">
        <f t="shared" si="167"/>
        <v>2008</v>
      </c>
    </row>
    <row r="10738" spans="1:31" x14ac:dyDescent="0.25">
      <c r="A10738" s="7">
        <v>10735</v>
      </c>
      <c r="B10738" s="8">
        <v>39543</v>
      </c>
      <c r="C10738" t="s">
        <v>3</v>
      </c>
      <c r="D10738" t="s">
        <v>833</v>
      </c>
      <c r="E10738" t="s">
        <v>9</v>
      </c>
      <c r="F10738" t="s">
        <v>899</v>
      </c>
      <c r="G10738" t="s">
        <v>929</v>
      </c>
      <c r="H10738" s="135" t="s">
        <v>2665</v>
      </c>
      <c r="I10738" t="s">
        <v>1455</v>
      </c>
      <c r="J10738" s="20">
        <v>37</v>
      </c>
      <c r="K10738" s="20" t="s">
        <v>9</v>
      </c>
      <c r="L10738" t="s">
        <v>1464</v>
      </c>
      <c r="M10738" s="20">
        <v>4.07</v>
      </c>
      <c r="N10738" s="20">
        <v>5.68</v>
      </c>
      <c r="AE10738">
        <f t="shared" si="167"/>
        <v>2008</v>
      </c>
    </row>
    <row r="10739" spans="1:31" x14ac:dyDescent="0.25">
      <c r="A10739" s="7">
        <v>10736</v>
      </c>
      <c r="B10739" s="8">
        <v>39544</v>
      </c>
      <c r="C10739" t="s">
        <v>3</v>
      </c>
      <c r="D10739" t="s">
        <v>712</v>
      </c>
      <c r="E10739" t="s">
        <v>9</v>
      </c>
      <c r="F10739" t="s">
        <v>490</v>
      </c>
      <c r="G10739" t="s">
        <v>569</v>
      </c>
      <c r="H10739" s="135" t="s">
        <v>1951</v>
      </c>
      <c r="I10739" t="s">
        <v>1456</v>
      </c>
      <c r="J10739" s="20">
        <v>13</v>
      </c>
      <c r="K10739" s="20" t="s">
        <v>9</v>
      </c>
      <c r="L10739" t="s">
        <v>1464</v>
      </c>
      <c r="M10739" s="20">
        <v>2.86</v>
      </c>
      <c r="N10739" s="20">
        <v>4.6400000000000006</v>
      </c>
      <c r="O10739" t="s">
        <v>9</v>
      </c>
      <c r="P10739" s="13" t="s">
        <v>904</v>
      </c>
      <c r="Q10739" t="s">
        <v>3</v>
      </c>
      <c r="R10739" t="s">
        <v>168</v>
      </c>
      <c r="S10739" t="s">
        <v>1465</v>
      </c>
      <c r="U10739" t="s">
        <v>1465</v>
      </c>
      <c r="W10739" t="s">
        <v>1465</v>
      </c>
      <c r="Y10739" t="s">
        <v>1465</v>
      </c>
      <c r="AA10739" t="s">
        <v>1465</v>
      </c>
      <c r="AC10739" t="s">
        <v>1465</v>
      </c>
      <c r="AE10739">
        <f t="shared" si="167"/>
        <v>2008</v>
      </c>
    </row>
    <row r="10740" spans="1:31" x14ac:dyDescent="0.25">
      <c r="A10740" s="7">
        <v>10737</v>
      </c>
      <c r="B10740" s="8">
        <v>39544</v>
      </c>
      <c r="C10740" t="s">
        <v>3</v>
      </c>
      <c r="D10740" t="s">
        <v>621</v>
      </c>
      <c r="E10740" t="s">
        <v>9</v>
      </c>
      <c r="F10740" t="s">
        <v>54</v>
      </c>
      <c r="G10740" t="s">
        <v>929</v>
      </c>
      <c r="H10740" s="9" t="s">
        <v>2668</v>
      </c>
      <c r="I10740" t="s">
        <v>1454</v>
      </c>
      <c r="J10740" s="20">
        <v>9</v>
      </c>
      <c r="K10740" s="20" t="s">
        <v>9</v>
      </c>
      <c r="L10740" t="s">
        <v>1464</v>
      </c>
      <c r="M10740" s="20">
        <v>1.98</v>
      </c>
      <c r="N10740" s="20">
        <v>3.52</v>
      </c>
      <c r="AE10740">
        <f t="shared" si="167"/>
        <v>2008</v>
      </c>
    </row>
    <row r="10741" spans="1:31" x14ac:dyDescent="0.25">
      <c r="A10741" s="7">
        <v>10738</v>
      </c>
      <c r="B10741" s="8">
        <v>39544</v>
      </c>
      <c r="C10741" t="s">
        <v>3</v>
      </c>
      <c r="D10741" t="s">
        <v>712</v>
      </c>
      <c r="E10741" t="s">
        <v>9</v>
      </c>
      <c r="F10741" t="s">
        <v>817</v>
      </c>
      <c r="G10741" t="s">
        <v>648</v>
      </c>
      <c r="H10741" s="135" t="s">
        <v>2669</v>
      </c>
      <c r="I10741" t="s">
        <v>1454</v>
      </c>
      <c r="J10741" s="20">
        <v>123</v>
      </c>
      <c r="K10741" s="20" t="s">
        <v>1465</v>
      </c>
      <c r="L10741" t="s">
        <v>1466</v>
      </c>
      <c r="M10741" s="20">
        <v>30.75</v>
      </c>
      <c r="N10741" s="20">
        <v>30.75</v>
      </c>
      <c r="AE10741">
        <f t="shared" si="167"/>
        <v>2008</v>
      </c>
    </row>
    <row r="10742" spans="1:31" x14ac:dyDescent="0.25">
      <c r="A10742" s="7">
        <v>10739</v>
      </c>
      <c r="B10742" s="8">
        <v>39544</v>
      </c>
      <c r="C10742" t="s">
        <v>3</v>
      </c>
      <c r="D10742" t="s">
        <v>869</v>
      </c>
      <c r="E10742" t="s">
        <v>9</v>
      </c>
      <c r="F10742" t="s">
        <v>926</v>
      </c>
      <c r="G10742" t="s">
        <v>648</v>
      </c>
      <c r="H10742" s="135" t="s">
        <v>1799</v>
      </c>
      <c r="I10742" t="s">
        <v>1455</v>
      </c>
      <c r="J10742" s="20">
        <v>25</v>
      </c>
      <c r="K10742" s="20" t="s">
        <v>1465</v>
      </c>
      <c r="L10742" t="s">
        <v>1466</v>
      </c>
      <c r="M10742" s="20">
        <v>3.125</v>
      </c>
      <c r="N10742" s="20">
        <v>3.125</v>
      </c>
      <c r="AE10742">
        <f t="shared" si="167"/>
        <v>2008</v>
      </c>
    </row>
    <row r="10743" spans="1:31" x14ac:dyDescent="0.25">
      <c r="A10743" s="7">
        <v>10740</v>
      </c>
      <c r="B10743" s="8">
        <v>39544</v>
      </c>
      <c r="C10743" t="s">
        <v>3</v>
      </c>
      <c r="D10743" t="s">
        <v>656</v>
      </c>
      <c r="E10743" t="s">
        <v>9</v>
      </c>
      <c r="F10743" t="s">
        <v>937</v>
      </c>
      <c r="G10743" t="s">
        <v>648</v>
      </c>
      <c r="H10743" s="136" t="s">
        <v>1496</v>
      </c>
      <c r="I10743" t="s">
        <v>1454</v>
      </c>
      <c r="J10743" s="20">
        <v>12</v>
      </c>
      <c r="K10743" s="20" t="s">
        <v>1465</v>
      </c>
      <c r="L10743" t="s">
        <v>1466</v>
      </c>
      <c r="M10743" s="20">
        <v>3</v>
      </c>
      <c r="N10743" s="20">
        <v>3</v>
      </c>
      <c r="AE10743">
        <f t="shared" si="167"/>
        <v>2008</v>
      </c>
    </row>
    <row r="10744" spans="1:31" x14ac:dyDescent="0.25">
      <c r="A10744" s="7">
        <v>10741</v>
      </c>
      <c r="B10744" s="8">
        <v>39544</v>
      </c>
      <c r="C10744" t="s">
        <v>3</v>
      </c>
      <c r="D10744" t="s">
        <v>756</v>
      </c>
      <c r="E10744" t="s">
        <v>9</v>
      </c>
      <c r="F10744" t="s">
        <v>734</v>
      </c>
      <c r="G10744" t="s">
        <v>569</v>
      </c>
      <c r="H10744" s="9" t="s">
        <v>2356</v>
      </c>
      <c r="I10744" t="s">
        <v>1454</v>
      </c>
      <c r="J10744" s="20">
        <v>14</v>
      </c>
      <c r="K10744" s="20" t="s">
        <v>1465</v>
      </c>
      <c r="L10744" t="s">
        <v>1466</v>
      </c>
      <c r="M10744" s="20">
        <v>3.5</v>
      </c>
      <c r="N10744" s="20">
        <v>3.5</v>
      </c>
      <c r="AE10744">
        <f t="shared" si="167"/>
        <v>2008</v>
      </c>
    </row>
    <row r="10745" spans="1:31" x14ac:dyDescent="0.25">
      <c r="A10745" s="7">
        <v>10742</v>
      </c>
      <c r="B10745" s="8">
        <v>39545</v>
      </c>
      <c r="C10745" t="s">
        <v>3</v>
      </c>
      <c r="D10745" t="s">
        <v>789</v>
      </c>
      <c r="E10745" t="s">
        <v>9</v>
      </c>
      <c r="F10745" t="s">
        <v>734</v>
      </c>
      <c r="G10745" t="s">
        <v>861</v>
      </c>
      <c r="H10745" s="135" t="s">
        <v>2464</v>
      </c>
      <c r="I10745" t="s">
        <v>1454</v>
      </c>
      <c r="J10745" s="20">
        <v>90</v>
      </c>
      <c r="K10745" s="20" t="s">
        <v>9</v>
      </c>
      <c r="L10745" t="s">
        <v>1464</v>
      </c>
      <c r="M10745" s="20">
        <v>19.8</v>
      </c>
      <c r="N10745" s="20">
        <v>26.2</v>
      </c>
      <c r="AE10745">
        <f t="shared" si="167"/>
        <v>2008</v>
      </c>
    </row>
    <row r="10746" spans="1:31" x14ac:dyDescent="0.25">
      <c r="A10746" s="7">
        <v>10743</v>
      </c>
      <c r="B10746" s="8">
        <v>39545</v>
      </c>
      <c r="C10746" t="s">
        <v>3</v>
      </c>
      <c r="D10746" t="s">
        <v>914</v>
      </c>
      <c r="E10746" t="s">
        <v>9</v>
      </c>
      <c r="F10746" t="s">
        <v>641</v>
      </c>
      <c r="G10746" t="s">
        <v>861</v>
      </c>
      <c r="H10746" s="135" t="s">
        <v>2670</v>
      </c>
      <c r="I10746" t="s">
        <v>1454</v>
      </c>
      <c r="J10746" s="20">
        <v>18</v>
      </c>
      <c r="K10746" s="20" t="s">
        <v>1465</v>
      </c>
      <c r="L10746" t="s">
        <v>1466</v>
      </c>
      <c r="M10746" s="20">
        <v>4.5</v>
      </c>
      <c r="N10746" s="20">
        <v>4.5</v>
      </c>
      <c r="AE10746">
        <f t="shared" si="167"/>
        <v>2008</v>
      </c>
    </row>
    <row r="10747" spans="1:31" x14ac:dyDescent="0.25">
      <c r="A10747" s="7">
        <v>10744</v>
      </c>
      <c r="B10747" s="8">
        <v>39545</v>
      </c>
      <c r="C10747" t="s">
        <v>3</v>
      </c>
      <c r="D10747" t="s">
        <v>756</v>
      </c>
      <c r="E10747" t="s">
        <v>9</v>
      </c>
      <c r="F10747" t="s">
        <v>765</v>
      </c>
      <c r="G10747" t="s">
        <v>732</v>
      </c>
      <c r="H10747" s="135" t="s">
        <v>2191</v>
      </c>
      <c r="I10747" t="s">
        <v>1454</v>
      </c>
      <c r="J10747" s="20">
        <v>40</v>
      </c>
      <c r="K10747" s="20" t="s">
        <v>3</v>
      </c>
      <c r="L10747" t="s">
        <v>1463</v>
      </c>
      <c r="M10747" s="20">
        <v>11.4</v>
      </c>
      <c r="N10747" s="20">
        <v>9.6</v>
      </c>
      <c r="AE10747">
        <f t="shared" si="167"/>
        <v>2008</v>
      </c>
    </row>
    <row r="10748" spans="1:31" x14ac:dyDescent="0.25">
      <c r="A10748" s="7">
        <v>10745</v>
      </c>
      <c r="B10748" s="8">
        <v>39545</v>
      </c>
      <c r="C10748" t="s">
        <v>3</v>
      </c>
      <c r="D10748" t="s">
        <v>920</v>
      </c>
      <c r="E10748" t="s">
        <v>9</v>
      </c>
      <c r="F10748" t="s">
        <v>311</v>
      </c>
      <c r="G10748" t="s">
        <v>929</v>
      </c>
      <c r="H10748" s="135" t="s">
        <v>2655</v>
      </c>
      <c r="I10748" t="s">
        <v>1455</v>
      </c>
      <c r="J10748" s="20">
        <v>21</v>
      </c>
      <c r="K10748" s="20" t="s">
        <v>9</v>
      </c>
      <c r="L10748" t="s">
        <v>1463</v>
      </c>
      <c r="M10748" s="20">
        <v>2.52</v>
      </c>
      <c r="N10748" s="20">
        <v>3.23</v>
      </c>
      <c r="AE10748">
        <f t="shared" si="167"/>
        <v>2008</v>
      </c>
    </row>
    <row r="10749" spans="1:31" x14ac:dyDescent="0.25">
      <c r="A10749" s="7">
        <v>10746</v>
      </c>
      <c r="B10749" s="8">
        <v>39545</v>
      </c>
      <c r="C10749" t="s">
        <v>3</v>
      </c>
      <c r="D10749" t="s">
        <v>557</v>
      </c>
      <c r="E10749" t="s">
        <v>9</v>
      </c>
      <c r="F10749" t="s">
        <v>727</v>
      </c>
      <c r="G10749" t="s">
        <v>895</v>
      </c>
      <c r="H10749" s="135" t="s">
        <v>2577</v>
      </c>
      <c r="I10749" t="s">
        <v>1454</v>
      </c>
      <c r="J10749" s="20">
        <v>36</v>
      </c>
      <c r="K10749" s="20" t="s">
        <v>3</v>
      </c>
      <c r="L10749" t="s">
        <v>1464</v>
      </c>
      <c r="M10749" s="20">
        <v>11.08</v>
      </c>
      <c r="N10749" s="20">
        <v>7.92</v>
      </c>
      <c r="AE10749">
        <f t="shared" si="167"/>
        <v>2008</v>
      </c>
    </row>
    <row r="10750" spans="1:31" x14ac:dyDescent="0.25">
      <c r="A10750" s="7">
        <v>10747</v>
      </c>
      <c r="B10750" s="8">
        <v>39545</v>
      </c>
      <c r="C10750" t="s">
        <v>3</v>
      </c>
      <c r="D10750" t="s">
        <v>499</v>
      </c>
      <c r="E10750" t="s">
        <v>9</v>
      </c>
      <c r="F10750" t="s">
        <v>916</v>
      </c>
      <c r="G10750" t="s">
        <v>895</v>
      </c>
      <c r="H10750" s="135" t="s">
        <v>2590</v>
      </c>
      <c r="I10750" t="s">
        <v>1455</v>
      </c>
      <c r="J10750" s="20">
        <v>44</v>
      </c>
      <c r="K10750" s="20" t="s">
        <v>3</v>
      </c>
      <c r="L10750" t="s">
        <v>1464</v>
      </c>
      <c r="M10750" s="20">
        <v>6.66</v>
      </c>
      <c r="N10750" s="20">
        <v>4.84</v>
      </c>
      <c r="AE10750">
        <f t="shared" si="167"/>
        <v>2008</v>
      </c>
    </row>
    <row r="10751" spans="1:31" x14ac:dyDescent="0.25">
      <c r="A10751" s="7">
        <v>10748</v>
      </c>
      <c r="B10751" s="8">
        <v>39545</v>
      </c>
      <c r="C10751" t="s">
        <v>3</v>
      </c>
      <c r="D10751" t="s">
        <v>869</v>
      </c>
      <c r="E10751" t="s">
        <v>9</v>
      </c>
      <c r="F10751" t="s">
        <v>926</v>
      </c>
      <c r="G10751" t="s">
        <v>895</v>
      </c>
      <c r="H10751" s="135" t="s">
        <v>2629</v>
      </c>
      <c r="I10751" t="s">
        <v>1455</v>
      </c>
      <c r="J10751" s="20">
        <v>24</v>
      </c>
      <c r="K10751" s="20" t="s">
        <v>3</v>
      </c>
      <c r="L10751" t="s">
        <v>1463</v>
      </c>
      <c r="M10751" s="20">
        <v>3.62</v>
      </c>
      <c r="N10751" s="20">
        <v>2.88</v>
      </c>
      <c r="AE10751">
        <f t="shared" si="167"/>
        <v>2008</v>
      </c>
    </row>
    <row r="10752" spans="1:31" x14ac:dyDescent="0.25">
      <c r="A10752" s="7">
        <v>10749</v>
      </c>
      <c r="B10752" s="8">
        <v>39545</v>
      </c>
      <c r="C10752" t="s">
        <v>3</v>
      </c>
      <c r="D10752" t="s">
        <v>786</v>
      </c>
      <c r="E10752" t="s">
        <v>9</v>
      </c>
      <c r="F10752" t="s">
        <v>926</v>
      </c>
      <c r="G10752" t="s">
        <v>648</v>
      </c>
      <c r="H10752" s="135" t="s">
        <v>1935</v>
      </c>
      <c r="I10752" t="s">
        <v>1454</v>
      </c>
      <c r="J10752" s="20">
        <v>17</v>
      </c>
      <c r="K10752" s="20" t="s">
        <v>3</v>
      </c>
      <c r="L10752" t="s">
        <v>1464</v>
      </c>
      <c r="M10752" s="20">
        <v>5.76</v>
      </c>
      <c r="N10752" s="20">
        <v>3.74</v>
      </c>
      <c r="AE10752">
        <f t="shared" si="167"/>
        <v>2008</v>
      </c>
    </row>
    <row r="10753" spans="1:31" x14ac:dyDescent="0.25">
      <c r="A10753" s="7">
        <v>10750</v>
      </c>
      <c r="B10753" s="8">
        <v>39545</v>
      </c>
      <c r="C10753" t="s">
        <v>3</v>
      </c>
      <c r="D10753" t="s">
        <v>933</v>
      </c>
      <c r="E10753" t="s">
        <v>9</v>
      </c>
      <c r="F10753" t="s">
        <v>687</v>
      </c>
      <c r="G10753" t="s">
        <v>732</v>
      </c>
      <c r="H10753" s="135" t="s">
        <v>2127</v>
      </c>
      <c r="I10753" t="s">
        <v>1454</v>
      </c>
      <c r="J10753" s="20">
        <v>17</v>
      </c>
      <c r="K10753" s="20" t="s">
        <v>9</v>
      </c>
      <c r="L10753" t="s">
        <v>1464</v>
      </c>
      <c r="M10753" s="20">
        <v>3.74</v>
      </c>
      <c r="N10753" s="20">
        <v>5.76</v>
      </c>
      <c r="AE10753">
        <f t="shared" si="167"/>
        <v>2008</v>
      </c>
    </row>
    <row r="10754" spans="1:31" x14ac:dyDescent="0.25">
      <c r="A10754" s="7">
        <v>10751</v>
      </c>
      <c r="B10754" s="8">
        <v>39545</v>
      </c>
      <c r="C10754" t="s">
        <v>3</v>
      </c>
      <c r="D10754" t="s">
        <v>789</v>
      </c>
      <c r="E10754" t="s">
        <v>9</v>
      </c>
      <c r="F10754" t="s">
        <v>937</v>
      </c>
      <c r="G10754" t="s">
        <v>732</v>
      </c>
      <c r="H10754" s="135" t="s">
        <v>2431</v>
      </c>
      <c r="I10754" t="s">
        <v>1454</v>
      </c>
      <c r="J10754" s="20">
        <v>25</v>
      </c>
      <c r="K10754" s="20" t="s">
        <v>9</v>
      </c>
      <c r="L10754" t="s">
        <v>1464</v>
      </c>
      <c r="M10754" s="20">
        <v>5.5</v>
      </c>
      <c r="N10754" s="20">
        <v>8</v>
      </c>
      <c r="AE10754">
        <f t="shared" si="167"/>
        <v>2008</v>
      </c>
    </row>
    <row r="10755" spans="1:31" x14ac:dyDescent="0.25">
      <c r="A10755" s="7">
        <v>10752</v>
      </c>
      <c r="B10755" s="8">
        <v>39546</v>
      </c>
      <c r="C10755" t="s">
        <v>3</v>
      </c>
      <c r="D10755" t="s">
        <v>938</v>
      </c>
      <c r="E10755" t="s">
        <v>9</v>
      </c>
      <c r="F10755" t="s">
        <v>202</v>
      </c>
      <c r="G10755" t="s">
        <v>11</v>
      </c>
      <c r="H10755" s="135" t="s">
        <v>1531</v>
      </c>
      <c r="I10755" t="s">
        <v>1458</v>
      </c>
      <c r="J10755" s="20">
        <v>12</v>
      </c>
      <c r="K10755" s="20" t="s">
        <v>9</v>
      </c>
      <c r="L10755" t="s">
        <v>1464</v>
      </c>
      <c r="M10755" s="20">
        <v>30</v>
      </c>
      <c r="N10755" s="20">
        <v>10</v>
      </c>
      <c r="AE10755">
        <f t="shared" si="167"/>
        <v>2008</v>
      </c>
    </row>
    <row r="10756" spans="1:31" x14ac:dyDescent="0.25">
      <c r="A10756" s="7">
        <v>10753</v>
      </c>
      <c r="B10756" s="8">
        <v>39546</v>
      </c>
      <c r="C10756" t="s">
        <v>3</v>
      </c>
      <c r="D10756" t="s">
        <v>918</v>
      </c>
      <c r="E10756" t="s">
        <v>9</v>
      </c>
      <c r="F10756" t="s">
        <v>899</v>
      </c>
      <c r="G10756" t="s">
        <v>870</v>
      </c>
      <c r="H10756" s="136" t="s">
        <v>2500</v>
      </c>
      <c r="I10756" t="s">
        <v>1454</v>
      </c>
      <c r="J10756" s="20">
        <v>14</v>
      </c>
      <c r="K10756" s="20" t="s">
        <v>1465</v>
      </c>
      <c r="L10756" t="s">
        <v>1466</v>
      </c>
      <c r="M10756" s="20">
        <v>3.5</v>
      </c>
      <c r="N10756" s="20">
        <v>3.5</v>
      </c>
      <c r="AE10756">
        <f t="shared" ref="AE10756:AE10819" si="168">YEAR(B10756)</f>
        <v>2008</v>
      </c>
    </row>
    <row r="10757" spans="1:31" x14ac:dyDescent="0.25">
      <c r="A10757" s="7">
        <v>10754</v>
      </c>
      <c r="B10757" s="8">
        <v>39547</v>
      </c>
      <c r="C10757" t="s">
        <v>3</v>
      </c>
      <c r="D10757" t="s">
        <v>350</v>
      </c>
      <c r="E10757" t="s">
        <v>9</v>
      </c>
      <c r="F10757" t="s">
        <v>795</v>
      </c>
      <c r="G10757" t="s">
        <v>929</v>
      </c>
      <c r="H10757" s="9" t="s">
        <v>2671</v>
      </c>
      <c r="I10757" t="s">
        <v>1454</v>
      </c>
      <c r="J10757" s="20">
        <v>5</v>
      </c>
      <c r="K10757" s="20" t="s">
        <v>1465</v>
      </c>
      <c r="L10757" t="s">
        <v>1466</v>
      </c>
      <c r="M10757" s="20">
        <v>1.25</v>
      </c>
      <c r="N10757" s="20">
        <v>1.25</v>
      </c>
      <c r="AE10757">
        <f t="shared" si="168"/>
        <v>2008</v>
      </c>
    </row>
    <row r="10758" spans="1:31" x14ac:dyDescent="0.25">
      <c r="A10758" s="7">
        <v>10755</v>
      </c>
      <c r="B10758" s="8">
        <v>39547</v>
      </c>
      <c r="C10758" t="s">
        <v>3</v>
      </c>
      <c r="D10758" t="s">
        <v>432</v>
      </c>
      <c r="E10758" t="s">
        <v>9</v>
      </c>
      <c r="F10758" t="s">
        <v>867</v>
      </c>
      <c r="G10758" t="s">
        <v>648</v>
      </c>
      <c r="H10758" s="135" t="s">
        <v>1944</v>
      </c>
      <c r="I10758" t="s">
        <v>1454</v>
      </c>
      <c r="J10758" s="20">
        <v>11</v>
      </c>
      <c r="K10758" s="20" t="s">
        <v>9</v>
      </c>
      <c r="L10758" t="s">
        <v>1464</v>
      </c>
      <c r="M10758" s="20">
        <v>2.42</v>
      </c>
      <c r="N10758" s="20">
        <v>4.08</v>
      </c>
      <c r="AE10758">
        <f t="shared" si="168"/>
        <v>2008</v>
      </c>
    </row>
    <row r="10759" spans="1:31" x14ac:dyDescent="0.25">
      <c r="A10759" s="7">
        <v>10756</v>
      </c>
      <c r="B10759" s="8">
        <v>39548</v>
      </c>
      <c r="C10759" t="s">
        <v>3</v>
      </c>
      <c r="D10759" t="s">
        <v>918</v>
      </c>
      <c r="E10759" t="s">
        <v>9</v>
      </c>
      <c r="F10759" t="s">
        <v>911</v>
      </c>
      <c r="G10759" t="s">
        <v>870</v>
      </c>
      <c r="H10759" s="9" t="s">
        <v>2483</v>
      </c>
      <c r="I10759" t="s">
        <v>1454</v>
      </c>
      <c r="J10759" s="20">
        <v>12</v>
      </c>
      <c r="K10759" s="20" t="s">
        <v>3</v>
      </c>
      <c r="L10759" t="s">
        <v>1463</v>
      </c>
      <c r="M10759" s="20">
        <v>4.12</v>
      </c>
      <c r="N10759" s="20">
        <v>2.88</v>
      </c>
      <c r="AE10759">
        <f t="shared" si="168"/>
        <v>2008</v>
      </c>
    </row>
    <row r="10760" spans="1:31" x14ac:dyDescent="0.25">
      <c r="A10760" s="7">
        <v>10757</v>
      </c>
      <c r="B10760" s="8">
        <v>39549</v>
      </c>
      <c r="C10760" t="s">
        <v>3</v>
      </c>
      <c r="D10760" t="s">
        <v>677</v>
      </c>
      <c r="E10760" t="s">
        <v>9</v>
      </c>
      <c r="F10760" t="s">
        <v>937</v>
      </c>
      <c r="G10760" t="s">
        <v>633</v>
      </c>
      <c r="H10760" s="135" t="s">
        <v>1496</v>
      </c>
      <c r="I10760" t="s">
        <v>1454</v>
      </c>
      <c r="J10760" s="20">
        <v>20</v>
      </c>
      <c r="K10760" s="20" t="s">
        <v>9</v>
      </c>
      <c r="L10760" t="s">
        <v>1463</v>
      </c>
      <c r="M10760" s="20">
        <v>4.8</v>
      </c>
      <c r="N10760" s="20">
        <v>6.2</v>
      </c>
      <c r="AE10760">
        <f t="shared" si="168"/>
        <v>2008</v>
      </c>
    </row>
    <row r="10761" spans="1:31" x14ac:dyDescent="0.25">
      <c r="A10761" s="7">
        <v>10758</v>
      </c>
      <c r="B10761" s="8">
        <v>39549</v>
      </c>
      <c r="C10761" t="s">
        <v>3</v>
      </c>
      <c r="D10761" t="s">
        <v>939</v>
      </c>
      <c r="E10761" t="s">
        <v>9</v>
      </c>
      <c r="F10761" t="s">
        <v>789</v>
      </c>
      <c r="G10761" t="s">
        <v>929</v>
      </c>
      <c r="H10761" s="135" t="s">
        <v>2659</v>
      </c>
      <c r="I10761" t="s">
        <v>1458</v>
      </c>
      <c r="J10761" s="20">
        <v>12</v>
      </c>
      <c r="K10761" s="20" t="s">
        <v>9</v>
      </c>
      <c r="L10761" t="s">
        <v>1463</v>
      </c>
      <c r="M10761" s="20">
        <v>30</v>
      </c>
      <c r="N10761" s="20">
        <v>10</v>
      </c>
      <c r="AE10761">
        <f t="shared" si="168"/>
        <v>2008</v>
      </c>
    </row>
    <row r="10762" spans="1:31" x14ac:dyDescent="0.25">
      <c r="A10762" s="7">
        <v>10759</v>
      </c>
      <c r="B10762" s="8">
        <v>39549</v>
      </c>
      <c r="C10762" t="s">
        <v>3</v>
      </c>
      <c r="D10762" t="s">
        <v>678</v>
      </c>
      <c r="E10762" t="s">
        <v>9</v>
      </c>
      <c r="F10762" t="s">
        <v>441</v>
      </c>
      <c r="G10762" t="s">
        <v>929</v>
      </c>
      <c r="H10762" s="135" t="s">
        <v>2672</v>
      </c>
      <c r="I10762" t="s">
        <v>1454</v>
      </c>
      <c r="J10762" s="20">
        <v>21</v>
      </c>
      <c r="K10762" s="20" t="s">
        <v>3</v>
      </c>
      <c r="L10762" t="s">
        <v>1464</v>
      </c>
      <c r="M10762" s="20">
        <v>6.88</v>
      </c>
      <c r="N10762" s="20">
        <v>4.62</v>
      </c>
      <c r="AE10762">
        <f t="shared" si="168"/>
        <v>2008</v>
      </c>
    </row>
    <row r="10763" spans="1:31" x14ac:dyDescent="0.25">
      <c r="A10763" s="7">
        <v>10760</v>
      </c>
      <c r="B10763" s="8">
        <v>39550</v>
      </c>
      <c r="C10763" t="s">
        <v>3</v>
      </c>
      <c r="D10763" t="s">
        <v>776</v>
      </c>
      <c r="E10763" t="s">
        <v>9</v>
      </c>
      <c r="F10763" t="s">
        <v>624</v>
      </c>
      <c r="G10763" t="s">
        <v>861</v>
      </c>
      <c r="H10763" s="135" t="s">
        <v>2673</v>
      </c>
      <c r="I10763" t="s">
        <v>1454</v>
      </c>
      <c r="J10763" s="20">
        <v>27</v>
      </c>
      <c r="K10763" s="20" t="s">
        <v>9</v>
      </c>
      <c r="L10763" t="s">
        <v>1464</v>
      </c>
      <c r="M10763" s="20">
        <v>5.9399999999999995</v>
      </c>
      <c r="N10763" s="20">
        <v>8.56</v>
      </c>
      <c r="AE10763">
        <f t="shared" si="168"/>
        <v>2008</v>
      </c>
    </row>
    <row r="10764" spans="1:31" x14ac:dyDescent="0.25">
      <c r="A10764" s="7">
        <v>10761</v>
      </c>
      <c r="B10764" s="8">
        <v>39550</v>
      </c>
      <c r="C10764" t="s">
        <v>3</v>
      </c>
      <c r="D10764" t="s">
        <v>933</v>
      </c>
      <c r="E10764" t="s">
        <v>9</v>
      </c>
      <c r="F10764" t="s">
        <v>687</v>
      </c>
      <c r="G10764" t="s">
        <v>732</v>
      </c>
      <c r="H10764" s="135" t="s">
        <v>2363</v>
      </c>
      <c r="I10764" t="s">
        <v>1454</v>
      </c>
      <c r="J10764" s="20">
        <v>12</v>
      </c>
      <c r="K10764" s="20" t="s">
        <v>9</v>
      </c>
      <c r="L10764" t="s">
        <v>1463</v>
      </c>
      <c r="M10764" s="20">
        <v>2.88</v>
      </c>
      <c r="N10764" s="20">
        <v>4.12</v>
      </c>
      <c r="AE10764">
        <f t="shared" si="168"/>
        <v>2008</v>
      </c>
    </row>
    <row r="10765" spans="1:31" x14ac:dyDescent="0.25">
      <c r="A10765" s="7">
        <v>10762</v>
      </c>
      <c r="B10765" s="8">
        <v>39550</v>
      </c>
      <c r="C10765" t="s">
        <v>3</v>
      </c>
      <c r="D10765" t="s">
        <v>655</v>
      </c>
      <c r="E10765" t="s">
        <v>9</v>
      </c>
      <c r="F10765" t="s">
        <v>734</v>
      </c>
      <c r="G10765" t="s">
        <v>929</v>
      </c>
      <c r="H10765" s="135" t="s">
        <v>2674</v>
      </c>
      <c r="I10765" t="s">
        <v>1454</v>
      </c>
      <c r="J10765" s="20">
        <v>27</v>
      </c>
      <c r="K10765" s="20" t="s">
        <v>1465</v>
      </c>
      <c r="L10765" t="s">
        <v>1466</v>
      </c>
      <c r="M10765" s="20">
        <v>6.75</v>
      </c>
      <c r="N10765" s="20">
        <v>6.75</v>
      </c>
      <c r="AE10765">
        <f t="shared" si="168"/>
        <v>2008</v>
      </c>
    </row>
    <row r="10766" spans="1:31" x14ac:dyDescent="0.25">
      <c r="A10766" s="7">
        <v>10763</v>
      </c>
      <c r="B10766" s="8">
        <v>39550</v>
      </c>
      <c r="C10766" t="s">
        <v>3</v>
      </c>
      <c r="D10766" t="s">
        <v>877</v>
      </c>
      <c r="E10766" t="s">
        <v>9</v>
      </c>
      <c r="F10766" t="s">
        <v>450</v>
      </c>
      <c r="G10766" t="s">
        <v>929</v>
      </c>
      <c r="H10766" s="135" t="s">
        <v>2665</v>
      </c>
      <c r="I10766" t="s">
        <v>1454</v>
      </c>
      <c r="J10766" s="20">
        <v>38</v>
      </c>
      <c r="K10766" s="20" t="s">
        <v>3</v>
      </c>
      <c r="L10766" t="s">
        <v>1463</v>
      </c>
      <c r="M10766" s="20">
        <v>10.88</v>
      </c>
      <c r="N10766" s="20">
        <v>9.1199999999999992</v>
      </c>
      <c r="AE10766">
        <f t="shared" si="168"/>
        <v>2008</v>
      </c>
    </row>
    <row r="10767" spans="1:31" x14ac:dyDescent="0.25">
      <c r="A10767" s="7">
        <v>10764</v>
      </c>
      <c r="B10767" s="8">
        <v>39550</v>
      </c>
      <c r="C10767" t="s">
        <v>3</v>
      </c>
      <c r="D10767" t="s">
        <v>440</v>
      </c>
      <c r="E10767" t="s">
        <v>9</v>
      </c>
      <c r="F10767" t="s">
        <v>122</v>
      </c>
      <c r="G10767" t="s">
        <v>732</v>
      </c>
      <c r="H10767" s="135" t="s">
        <v>1496</v>
      </c>
      <c r="I10767" t="s">
        <v>1454</v>
      </c>
      <c r="J10767" s="20">
        <v>38</v>
      </c>
      <c r="K10767" s="20" t="s">
        <v>3</v>
      </c>
      <c r="L10767" t="s">
        <v>1464</v>
      </c>
      <c r="M10767" s="20">
        <v>11.64</v>
      </c>
      <c r="N10767" s="20">
        <v>8.36</v>
      </c>
      <c r="AE10767">
        <f t="shared" si="168"/>
        <v>2008</v>
      </c>
    </row>
    <row r="10768" spans="1:31" x14ac:dyDescent="0.25">
      <c r="A10768" s="7">
        <v>10765</v>
      </c>
      <c r="B10768" s="8">
        <v>39551</v>
      </c>
      <c r="C10768" t="s">
        <v>3</v>
      </c>
      <c r="D10768" t="s">
        <v>677</v>
      </c>
      <c r="E10768" t="s">
        <v>9</v>
      </c>
      <c r="F10768" t="s">
        <v>765</v>
      </c>
      <c r="G10768" t="s">
        <v>569</v>
      </c>
      <c r="H10768" s="135" t="s">
        <v>2675</v>
      </c>
      <c r="I10768" t="s">
        <v>1454</v>
      </c>
      <c r="J10768" s="20">
        <v>15</v>
      </c>
      <c r="K10768" s="20" t="s">
        <v>1465</v>
      </c>
      <c r="L10768" t="s">
        <v>1466</v>
      </c>
      <c r="M10768" s="20">
        <v>3.75</v>
      </c>
      <c r="N10768" s="20">
        <v>3.75</v>
      </c>
      <c r="AE10768">
        <f t="shared" si="168"/>
        <v>2008</v>
      </c>
    </row>
    <row r="10769" spans="1:31" x14ac:dyDescent="0.25">
      <c r="A10769" s="7">
        <v>10766</v>
      </c>
      <c r="B10769" s="8">
        <v>39551</v>
      </c>
      <c r="C10769" t="s">
        <v>3</v>
      </c>
      <c r="D10769" t="s">
        <v>864</v>
      </c>
      <c r="E10769" t="s">
        <v>9</v>
      </c>
      <c r="F10769" t="s">
        <v>902</v>
      </c>
      <c r="G10769" t="s">
        <v>870</v>
      </c>
      <c r="H10769" s="135" t="s">
        <v>2466</v>
      </c>
      <c r="I10769" t="s">
        <v>1454</v>
      </c>
      <c r="J10769" s="20">
        <v>10</v>
      </c>
      <c r="K10769" s="20" t="s">
        <v>3</v>
      </c>
      <c r="L10769" t="s">
        <v>1464</v>
      </c>
      <c r="M10769" s="20">
        <v>3.8</v>
      </c>
      <c r="N10769" s="20">
        <v>2.2000000000000002</v>
      </c>
      <c r="AE10769">
        <f t="shared" si="168"/>
        <v>2008</v>
      </c>
    </row>
    <row r="10770" spans="1:31" x14ac:dyDescent="0.25">
      <c r="A10770" s="7">
        <v>10767</v>
      </c>
      <c r="B10770" s="8">
        <v>39551</v>
      </c>
      <c r="C10770" t="s">
        <v>3</v>
      </c>
      <c r="D10770" t="s">
        <v>938</v>
      </c>
      <c r="E10770" t="s">
        <v>9</v>
      </c>
      <c r="F10770" t="s">
        <v>937</v>
      </c>
      <c r="G10770" t="s">
        <v>17</v>
      </c>
      <c r="H10770" s="135" t="s">
        <v>1500</v>
      </c>
      <c r="I10770" t="s">
        <v>1454</v>
      </c>
      <c r="J10770" s="20">
        <v>25</v>
      </c>
      <c r="K10770" s="20" t="s">
        <v>9</v>
      </c>
      <c r="L10770" t="s">
        <v>1464</v>
      </c>
      <c r="M10770" s="20">
        <v>5.5</v>
      </c>
      <c r="N10770" s="20">
        <v>8</v>
      </c>
      <c r="AE10770">
        <f t="shared" si="168"/>
        <v>2008</v>
      </c>
    </row>
    <row r="10771" spans="1:31" x14ac:dyDescent="0.25">
      <c r="A10771" s="7">
        <v>10768</v>
      </c>
      <c r="B10771" s="8">
        <v>39551</v>
      </c>
      <c r="C10771" t="s">
        <v>3</v>
      </c>
      <c r="D10771" t="s">
        <v>934</v>
      </c>
      <c r="E10771" t="s">
        <v>9</v>
      </c>
      <c r="F10771" t="s">
        <v>678</v>
      </c>
      <c r="G10771" t="s">
        <v>929</v>
      </c>
      <c r="H10771" s="135" t="s">
        <v>2655</v>
      </c>
      <c r="I10771" t="s">
        <v>1455</v>
      </c>
      <c r="J10771" s="20">
        <v>21</v>
      </c>
      <c r="K10771" s="20" t="s">
        <v>9</v>
      </c>
      <c r="L10771" t="s">
        <v>1464</v>
      </c>
      <c r="M10771" s="20">
        <v>2.31</v>
      </c>
      <c r="N10771" s="20">
        <v>3.44</v>
      </c>
      <c r="AE10771">
        <f t="shared" si="168"/>
        <v>2008</v>
      </c>
    </row>
    <row r="10772" spans="1:31" x14ac:dyDescent="0.25">
      <c r="A10772" s="7">
        <v>10769</v>
      </c>
      <c r="B10772" s="8">
        <v>39551</v>
      </c>
      <c r="C10772" t="s">
        <v>3</v>
      </c>
      <c r="D10772" t="s">
        <v>187</v>
      </c>
      <c r="E10772" t="s">
        <v>9</v>
      </c>
      <c r="F10772" t="s">
        <v>902</v>
      </c>
      <c r="G10772" t="s">
        <v>895</v>
      </c>
      <c r="H10772" s="9" t="s">
        <v>2676</v>
      </c>
      <c r="I10772" t="s">
        <v>1454</v>
      </c>
      <c r="J10772" s="20">
        <v>14</v>
      </c>
      <c r="K10772" s="20" t="s">
        <v>3</v>
      </c>
      <c r="L10772" t="s">
        <v>1464</v>
      </c>
      <c r="M10772" s="20">
        <v>4.92</v>
      </c>
      <c r="N10772" s="20">
        <v>3.08</v>
      </c>
      <c r="AE10772">
        <f t="shared" si="168"/>
        <v>2008</v>
      </c>
    </row>
    <row r="10773" spans="1:31" x14ac:dyDescent="0.25">
      <c r="A10773" s="7">
        <v>10770</v>
      </c>
      <c r="B10773" s="8">
        <v>39551</v>
      </c>
      <c r="C10773" t="s">
        <v>3</v>
      </c>
      <c r="D10773" t="s">
        <v>277</v>
      </c>
      <c r="E10773" t="s">
        <v>9</v>
      </c>
      <c r="F10773" t="s">
        <v>869</v>
      </c>
      <c r="G10773" t="s">
        <v>895</v>
      </c>
      <c r="H10773" s="135" t="s">
        <v>1496</v>
      </c>
      <c r="I10773" t="s">
        <v>1454</v>
      </c>
      <c r="J10773" s="20">
        <v>10</v>
      </c>
      <c r="K10773" s="20" t="s">
        <v>1465</v>
      </c>
      <c r="L10773" t="s">
        <v>1466</v>
      </c>
      <c r="M10773" s="20">
        <v>2.5</v>
      </c>
      <c r="N10773" s="20">
        <v>2.5</v>
      </c>
      <c r="AE10773">
        <f t="shared" si="168"/>
        <v>2008</v>
      </c>
    </row>
    <row r="10774" spans="1:31" x14ac:dyDescent="0.25">
      <c r="A10774" s="7">
        <v>10771</v>
      </c>
      <c r="B10774" s="8">
        <v>39551</v>
      </c>
      <c r="C10774" t="s">
        <v>3</v>
      </c>
      <c r="D10774" t="s">
        <v>916</v>
      </c>
      <c r="E10774" t="s">
        <v>9</v>
      </c>
      <c r="F10774" t="s">
        <v>902</v>
      </c>
      <c r="G10774" t="s">
        <v>648</v>
      </c>
      <c r="H10774" s="135" t="s">
        <v>2041</v>
      </c>
      <c r="I10774" t="s">
        <v>1454</v>
      </c>
      <c r="J10774" s="20">
        <v>1</v>
      </c>
      <c r="K10774" s="20" t="s">
        <v>1465</v>
      </c>
      <c r="L10774" t="s">
        <v>1466</v>
      </c>
      <c r="M10774" s="20">
        <v>0.25</v>
      </c>
      <c r="N10774" s="20">
        <v>0.25</v>
      </c>
      <c r="AE10774">
        <f t="shared" si="168"/>
        <v>2008</v>
      </c>
    </row>
    <row r="10775" spans="1:31" x14ac:dyDescent="0.25">
      <c r="A10775" s="7">
        <v>10772</v>
      </c>
      <c r="B10775" s="8">
        <v>39551</v>
      </c>
      <c r="C10775" t="s">
        <v>3</v>
      </c>
      <c r="D10775" t="s">
        <v>668</v>
      </c>
      <c r="E10775" t="s">
        <v>9</v>
      </c>
      <c r="F10775" t="s">
        <v>702</v>
      </c>
      <c r="G10775" t="s">
        <v>861</v>
      </c>
      <c r="H10775" s="135" t="s">
        <v>1496</v>
      </c>
      <c r="I10775" t="s">
        <v>1454</v>
      </c>
      <c r="J10775" s="20">
        <v>24</v>
      </c>
      <c r="K10775" s="20" t="s">
        <v>9</v>
      </c>
      <c r="L10775" t="s">
        <v>1463</v>
      </c>
      <c r="M10775" s="20">
        <v>5.76</v>
      </c>
      <c r="N10775" s="20">
        <v>7.24</v>
      </c>
      <c r="AE10775">
        <f t="shared" si="168"/>
        <v>2008</v>
      </c>
    </row>
    <row r="10776" spans="1:31" x14ac:dyDescent="0.25">
      <c r="A10776" s="7">
        <v>10773</v>
      </c>
      <c r="B10776" s="8">
        <v>39552</v>
      </c>
      <c r="C10776" t="s">
        <v>3</v>
      </c>
      <c r="D10776" t="s">
        <v>864</v>
      </c>
      <c r="E10776" t="s">
        <v>9</v>
      </c>
      <c r="F10776" t="s">
        <v>937</v>
      </c>
      <c r="G10776" t="s">
        <v>377</v>
      </c>
      <c r="H10776" s="135" t="s">
        <v>1496</v>
      </c>
      <c r="I10776" t="s">
        <v>1454</v>
      </c>
      <c r="J10776" s="20">
        <v>12</v>
      </c>
      <c r="K10776" s="20" t="s">
        <v>3</v>
      </c>
      <c r="L10776" t="s">
        <v>1464</v>
      </c>
      <c r="M10776" s="20">
        <v>4.3599999999999994</v>
      </c>
      <c r="N10776" s="20">
        <v>2.64</v>
      </c>
      <c r="AE10776">
        <f t="shared" si="168"/>
        <v>2008</v>
      </c>
    </row>
    <row r="10777" spans="1:31" x14ac:dyDescent="0.25">
      <c r="A10777" s="7">
        <v>10774</v>
      </c>
      <c r="B10777" s="8">
        <v>39552</v>
      </c>
      <c r="C10777" t="s">
        <v>3</v>
      </c>
      <c r="D10777" t="s">
        <v>864</v>
      </c>
      <c r="E10777" t="s">
        <v>9</v>
      </c>
      <c r="F10777" t="s">
        <v>937</v>
      </c>
      <c r="G10777" t="s">
        <v>377</v>
      </c>
      <c r="H10777" s="135" t="s">
        <v>1496</v>
      </c>
      <c r="I10777" t="s">
        <v>1454</v>
      </c>
      <c r="J10777" s="20">
        <v>40</v>
      </c>
      <c r="K10777" s="20" t="s">
        <v>9</v>
      </c>
      <c r="L10777" t="s">
        <v>1464</v>
      </c>
      <c r="M10777" s="20">
        <v>8.8000000000000007</v>
      </c>
      <c r="N10777" s="20">
        <v>12.2</v>
      </c>
      <c r="AE10777">
        <f t="shared" si="168"/>
        <v>2008</v>
      </c>
    </row>
    <row r="10778" spans="1:31" x14ac:dyDescent="0.25">
      <c r="A10778" s="7">
        <v>10775</v>
      </c>
      <c r="B10778" s="8">
        <v>39552</v>
      </c>
      <c r="C10778" t="s">
        <v>3</v>
      </c>
      <c r="D10778" t="s">
        <v>178</v>
      </c>
      <c r="E10778" t="s">
        <v>9</v>
      </c>
      <c r="F10778" t="s">
        <v>349</v>
      </c>
      <c r="G10778" t="s">
        <v>870</v>
      </c>
      <c r="H10778" s="135" t="s">
        <v>2466</v>
      </c>
      <c r="I10778" t="s">
        <v>1454</v>
      </c>
      <c r="J10778" s="20">
        <v>30</v>
      </c>
      <c r="K10778" s="20" t="s">
        <v>3</v>
      </c>
      <c r="L10778" t="s">
        <v>1464</v>
      </c>
      <c r="M10778" s="20">
        <v>9.4</v>
      </c>
      <c r="N10778" s="20">
        <v>6.6</v>
      </c>
      <c r="AE10778">
        <f t="shared" si="168"/>
        <v>2008</v>
      </c>
    </row>
    <row r="10779" spans="1:31" x14ac:dyDescent="0.25">
      <c r="A10779" s="7">
        <v>10776</v>
      </c>
      <c r="B10779" s="8">
        <v>39552</v>
      </c>
      <c r="C10779" t="s">
        <v>3</v>
      </c>
      <c r="D10779" t="s">
        <v>687</v>
      </c>
      <c r="E10779" t="s">
        <v>9</v>
      </c>
      <c r="F10779" t="s">
        <v>766</v>
      </c>
      <c r="G10779" t="s">
        <v>895</v>
      </c>
      <c r="H10779" s="135" t="s">
        <v>2542</v>
      </c>
      <c r="I10779" t="s">
        <v>1454</v>
      </c>
      <c r="J10779" s="20">
        <v>15</v>
      </c>
      <c r="K10779" s="20" t="s">
        <v>1465</v>
      </c>
      <c r="L10779" t="s">
        <v>1466</v>
      </c>
      <c r="M10779" s="20">
        <v>3.75</v>
      </c>
      <c r="N10779" s="20">
        <v>3.75</v>
      </c>
      <c r="AE10779">
        <f t="shared" si="168"/>
        <v>2008</v>
      </c>
    </row>
    <row r="10780" spans="1:31" x14ac:dyDescent="0.25">
      <c r="A10780" s="7">
        <v>10777</v>
      </c>
      <c r="B10780" s="8">
        <v>39552</v>
      </c>
      <c r="C10780" t="s">
        <v>3</v>
      </c>
      <c r="D10780" t="s">
        <v>918</v>
      </c>
      <c r="E10780" t="s">
        <v>9</v>
      </c>
      <c r="F10780" t="s">
        <v>906</v>
      </c>
      <c r="G10780" t="s">
        <v>895</v>
      </c>
      <c r="H10780" s="135" t="s">
        <v>2677</v>
      </c>
      <c r="I10780" t="s">
        <v>1454</v>
      </c>
      <c r="J10780" s="20">
        <v>30</v>
      </c>
      <c r="K10780" s="20" t="s">
        <v>9</v>
      </c>
      <c r="L10780" t="s">
        <v>1464</v>
      </c>
      <c r="M10780" s="20">
        <v>6.6</v>
      </c>
      <c r="N10780" s="20">
        <v>9.4</v>
      </c>
      <c r="AE10780">
        <f t="shared" si="168"/>
        <v>2008</v>
      </c>
    </row>
    <row r="10781" spans="1:31" x14ac:dyDescent="0.25">
      <c r="A10781" s="7">
        <v>10778</v>
      </c>
      <c r="B10781" s="8">
        <v>39552</v>
      </c>
      <c r="C10781" t="s">
        <v>3</v>
      </c>
      <c r="D10781" t="s">
        <v>711</v>
      </c>
      <c r="E10781" t="s">
        <v>9</v>
      </c>
      <c r="F10781" t="s">
        <v>767</v>
      </c>
      <c r="G10781" t="s">
        <v>648</v>
      </c>
      <c r="H10781" s="136" t="s">
        <v>1496</v>
      </c>
      <c r="I10781" t="s">
        <v>1454</v>
      </c>
      <c r="J10781" s="20">
        <v>82</v>
      </c>
      <c r="K10781" s="20" t="s">
        <v>3</v>
      </c>
      <c r="L10781" t="s">
        <v>1464</v>
      </c>
      <c r="M10781" s="20">
        <v>23.96</v>
      </c>
      <c r="N10781" s="20">
        <v>18.04</v>
      </c>
      <c r="AE10781">
        <f t="shared" si="168"/>
        <v>2008</v>
      </c>
    </row>
    <row r="10782" spans="1:31" x14ac:dyDescent="0.25">
      <c r="A10782" s="7">
        <v>10779</v>
      </c>
      <c r="B10782" s="8">
        <v>39552</v>
      </c>
      <c r="C10782" t="s">
        <v>3</v>
      </c>
      <c r="D10782" t="s">
        <v>864</v>
      </c>
      <c r="E10782" t="s">
        <v>9</v>
      </c>
      <c r="F10782" t="s">
        <v>937</v>
      </c>
      <c r="G10782" t="s">
        <v>861</v>
      </c>
      <c r="H10782" s="135" t="s">
        <v>1496</v>
      </c>
      <c r="I10782" t="s">
        <v>1454</v>
      </c>
      <c r="J10782" s="20">
        <v>46</v>
      </c>
      <c r="K10782" s="20" t="s">
        <v>9</v>
      </c>
      <c r="L10782" t="s">
        <v>1464</v>
      </c>
      <c r="M10782" s="20">
        <v>10.120000000000001</v>
      </c>
      <c r="N10782" s="20">
        <v>13.879999999999999</v>
      </c>
      <c r="AE10782">
        <f t="shared" si="168"/>
        <v>2008</v>
      </c>
    </row>
    <row r="10783" spans="1:31" x14ac:dyDescent="0.25">
      <c r="A10783" s="7">
        <v>10780</v>
      </c>
      <c r="B10783" s="8">
        <v>39552</v>
      </c>
      <c r="C10783" t="s">
        <v>3</v>
      </c>
      <c r="D10783" t="s">
        <v>864</v>
      </c>
      <c r="E10783" t="s">
        <v>9</v>
      </c>
      <c r="F10783" t="s">
        <v>937</v>
      </c>
      <c r="G10783" t="s">
        <v>861</v>
      </c>
      <c r="H10783" s="9" t="s">
        <v>2443</v>
      </c>
      <c r="I10783" t="s">
        <v>1454</v>
      </c>
      <c r="J10783" s="20">
        <v>38</v>
      </c>
      <c r="K10783" s="20" t="s">
        <v>9</v>
      </c>
      <c r="L10783" t="s">
        <v>1463</v>
      </c>
      <c r="M10783" s="20">
        <v>9.1199999999999992</v>
      </c>
      <c r="N10783" s="20">
        <v>10.88</v>
      </c>
      <c r="AE10783">
        <f t="shared" si="168"/>
        <v>2008</v>
      </c>
    </row>
    <row r="10784" spans="1:31" x14ac:dyDescent="0.25">
      <c r="A10784" s="7">
        <v>10781</v>
      </c>
      <c r="B10784" s="8">
        <v>39553</v>
      </c>
      <c r="C10784" t="s">
        <v>3</v>
      </c>
      <c r="D10784" t="s">
        <v>864</v>
      </c>
      <c r="E10784" t="s">
        <v>9</v>
      </c>
      <c r="F10784" t="s">
        <v>926</v>
      </c>
      <c r="G10784" t="s">
        <v>895</v>
      </c>
      <c r="H10784" s="135" t="s">
        <v>2307</v>
      </c>
      <c r="I10784" t="s">
        <v>1454</v>
      </c>
      <c r="J10784" s="20">
        <v>15</v>
      </c>
      <c r="K10784" s="20" t="s">
        <v>3</v>
      </c>
      <c r="L10784" t="s">
        <v>1464</v>
      </c>
      <c r="M10784" s="20">
        <v>5.2</v>
      </c>
      <c r="N10784" s="20">
        <v>3.3</v>
      </c>
      <c r="AE10784">
        <f t="shared" si="168"/>
        <v>2008</v>
      </c>
    </row>
    <row r="10785" spans="1:31" x14ac:dyDescent="0.25">
      <c r="A10785" s="7">
        <v>10782</v>
      </c>
      <c r="B10785" s="8">
        <v>39553</v>
      </c>
      <c r="C10785" t="s">
        <v>3</v>
      </c>
      <c r="D10785" t="s">
        <v>427</v>
      </c>
      <c r="E10785" t="s">
        <v>9</v>
      </c>
      <c r="F10785" t="s">
        <v>940</v>
      </c>
      <c r="G10785" t="s">
        <v>895</v>
      </c>
      <c r="H10785" s="135" t="s">
        <v>2531</v>
      </c>
      <c r="I10785" t="s">
        <v>1458</v>
      </c>
      <c r="J10785" s="20">
        <v>11</v>
      </c>
      <c r="K10785" s="20" t="s">
        <v>3</v>
      </c>
      <c r="L10785" t="s">
        <v>1464</v>
      </c>
      <c r="M10785" s="20">
        <v>10</v>
      </c>
      <c r="N10785" s="20">
        <v>30</v>
      </c>
      <c r="AE10785">
        <f t="shared" si="168"/>
        <v>2008</v>
      </c>
    </row>
    <row r="10786" spans="1:31" x14ac:dyDescent="0.25">
      <c r="A10786" s="7">
        <v>10783</v>
      </c>
      <c r="B10786" s="8">
        <v>39553</v>
      </c>
      <c r="C10786" t="s">
        <v>3</v>
      </c>
      <c r="D10786" t="s">
        <v>250</v>
      </c>
      <c r="E10786" t="s">
        <v>9</v>
      </c>
      <c r="F10786" t="s">
        <v>937</v>
      </c>
      <c r="G10786" t="s">
        <v>929</v>
      </c>
      <c r="H10786" s="135" t="s">
        <v>2678</v>
      </c>
      <c r="I10786" t="s">
        <v>1454</v>
      </c>
      <c r="J10786" s="20">
        <v>32</v>
      </c>
      <c r="K10786" s="20" t="s">
        <v>9</v>
      </c>
      <c r="L10786" t="s">
        <v>1464</v>
      </c>
      <c r="M10786" s="20">
        <v>7.04</v>
      </c>
      <c r="N10786" s="20">
        <v>9.9600000000000009</v>
      </c>
      <c r="AE10786">
        <f t="shared" si="168"/>
        <v>2008</v>
      </c>
    </row>
    <row r="10787" spans="1:31" x14ac:dyDescent="0.25">
      <c r="A10787" s="7">
        <v>10784</v>
      </c>
      <c r="B10787" s="8">
        <v>39553</v>
      </c>
      <c r="C10787" t="s">
        <v>3</v>
      </c>
      <c r="D10787" t="s">
        <v>656</v>
      </c>
      <c r="E10787" t="s">
        <v>9</v>
      </c>
      <c r="F10787" t="s">
        <v>937</v>
      </c>
      <c r="G10787" t="s">
        <v>648</v>
      </c>
      <c r="H10787" s="136" t="s">
        <v>1496</v>
      </c>
      <c r="I10787" t="s">
        <v>1454</v>
      </c>
      <c r="J10787" s="20">
        <v>43</v>
      </c>
      <c r="K10787" s="20" t="s">
        <v>3</v>
      </c>
      <c r="L10787" t="s">
        <v>1464</v>
      </c>
      <c r="M10787" s="20">
        <v>13.04</v>
      </c>
      <c r="N10787" s="20">
        <v>9.4600000000000009</v>
      </c>
      <c r="AE10787">
        <f t="shared" si="168"/>
        <v>2008</v>
      </c>
    </row>
    <row r="10788" spans="1:31" x14ac:dyDescent="0.25">
      <c r="A10788" s="7">
        <v>10785</v>
      </c>
      <c r="B10788" s="8">
        <v>39554</v>
      </c>
      <c r="C10788" t="s">
        <v>3</v>
      </c>
      <c r="D10788" t="s">
        <v>873</v>
      </c>
      <c r="E10788" t="s">
        <v>9</v>
      </c>
      <c r="F10788" t="s">
        <v>922</v>
      </c>
      <c r="G10788" t="s">
        <v>861</v>
      </c>
      <c r="H10788" s="135" t="s">
        <v>2435</v>
      </c>
      <c r="I10788" t="s">
        <v>1454</v>
      </c>
      <c r="J10788" s="20">
        <v>10</v>
      </c>
      <c r="K10788" s="20" t="s">
        <v>9</v>
      </c>
      <c r="L10788" t="s">
        <v>1464</v>
      </c>
      <c r="M10788" s="20">
        <v>2.2000000000000002</v>
      </c>
      <c r="N10788" s="20">
        <v>3.8</v>
      </c>
      <c r="AE10788">
        <f t="shared" si="168"/>
        <v>2008</v>
      </c>
    </row>
    <row r="10789" spans="1:31" x14ac:dyDescent="0.25">
      <c r="A10789" s="7">
        <v>10786</v>
      </c>
      <c r="B10789" s="8">
        <v>39554</v>
      </c>
      <c r="C10789" t="s">
        <v>3</v>
      </c>
      <c r="D10789" t="s">
        <v>420</v>
      </c>
      <c r="E10789" t="s">
        <v>9</v>
      </c>
      <c r="F10789" t="s">
        <v>521</v>
      </c>
      <c r="G10789" t="s">
        <v>377</v>
      </c>
      <c r="H10789" s="135" t="s">
        <v>1601</v>
      </c>
      <c r="I10789" t="s">
        <v>1456</v>
      </c>
      <c r="J10789" s="20">
        <v>30</v>
      </c>
      <c r="K10789" s="20" t="s">
        <v>9</v>
      </c>
      <c r="L10789" t="s">
        <v>1464</v>
      </c>
      <c r="M10789" s="20">
        <v>6.6</v>
      </c>
      <c r="N10789" s="20">
        <v>9.4</v>
      </c>
      <c r="O10789" t="s">
        <v>9</v>
      </c>
      <c r="P10789" s="13" t="s">
        <v>904</v>
      </c>
      <c r="Q10789" t="s">
        <v>3</v>
      </c>
      <c r="R10789" t="s">
        <v>868</v>
      </c>
      <c r="S10789" t="s">
        <v>1465</v>
      </c>
      <c r="U10789" t="s">
        <v>1465</v>
      </c>
      <c r="W10789" t="s">
        <v>1465</v>
      </c>
      <c r="Y10789" t="s">
        <v>1465</v>
      </c>
      <c r="AA10789" t="s">
        <v>1465</v>
      </c>
      <c r="AC10789" t="s">
        <v>1465</v>
      </c>
      <c r="AE10789">
        <f t="shared" si="168"/>
        <v>2008</v>
      </c>
    </row>
    <row r="10790" spans="1:31" x14ac:dyDescent="0.25">
      <c r="A10790" s="7">
        <v>10787</v>
      </c>
      <c r="B10790" s="8">
        <v>39554</v>
      </c>
      <c r="C10790" t="s">
        <v>3</v>
      </c>
      <c r="D10790" t="s">
        <v>864</v>
      </c>
      <c r="E10790" t="s">
        <v>9</v>
      </c>
      <c r="F10790" t="s">
        <v>44</v>
      </c>
      <c r="G10790" t="s">
        <v>870</v>
      </c>
      <c r="H10790" s="135" t="s">
        <v>1496</v>
      </c>
      <c r="I10790" t="s">
        <v>1454</v>
      </c>
      <c r="J10790" s="20">
        <v>21</v>
      </c>
      <c r="K10790" s="20" t="s">
        <v>9</v>
      </c>
      <c r="L10790" t="s">
        <v>1464</v>
      </c>
      <c r="M10790" s="20">
        <v>4.62</v>
      </c>
      <c r="N10790" s="20">
        <v>6.88</v>
      </c>
      <c r="AE10790">
        <f t="shared" si="168"/>
        <v>2008</v>
      </c>
    </row>
    <row r="10791" spans="1:31" x14ac:dyDescent="0.25">
      <c r="A10791" s="7">
        <v>10788</v>
      </c>
      <c r="B10791" s="8">
        <v>39554</v>
      </c>
      <c r="C10791" t="s">
        <v>3</v>
      </c>
      <c r="D10791" t="s">
        <v>776</v>
      </c>
      <c r="E10791" t="s">
        <v>9</v>
      </c>
      <c r="F10791" t="s">
        <v>789</v>
      </c>
      <c r="G10791" t="s">
        <v>895</v>
      </c>
      <c r="H10791" s="135" t="s">
        <v>2542</v>
      </c>
      <c r="I10791" t="s">
        <v>1455</v>
      </c>
      <c r="J10791" s="20">
        <v>15</v>
      </c>
      <c r="K10791" s="20" t="s">
        <v>9</v>
      </c>
      <c r="L10791" t="s">
        <v>1463</v>
      </c>
      <c r="M10791" s="20">
        <v>1.8</v>
      </c>
      <c r="N10791" s="20">
        <v>2.4500000000000002</v>
      </c>
      <c r="AE10791">
        <f t="shared" si="168"/>
        <v>2008</v>
      </c>
    </row>
    <row r="10792" spans="1:31" x14ac:dyDescent="0.25">
      <c r="A10792" s="7">
        <v>10789</v>
      </c>
      <c r="B10792" s="8">
        <v>39554</v>
      </c>
      <c r="C10792" t="s">
        <v>3</v>
      </c>
      <c r="D10792" t="s">
        <v>864</v>
      </c>
      <c r="E10792" t="s">
        <v>9</v>
      </c>
      <c r="F10792" t="s">
        <v>687</v>
      </c>
      <c r="G10792" t="s">
        <v>861</v>
      </c>
      <c r="H10792" s="135" t="s">
        <v>1496</v>
      </c>
      <c r="I10792" t="s">
        <v>1454</v>
      </c>
      <c r="J10792" s="20">
        <v>38</v>
      </c>
      <c r="K10792" s="20" t="s">
        <v>9</v>
      </c>
      <c r="L10792" t="s">
        <v>1463</v>
      </c>
      <c r="M10792" s="20">
        <v>9.1199999999999992</v>
      </c>
      <c r="N10792" s="20">
        <v>10.88</v>
      </c>
      <c r="AE10792">
        <f t="shared" si="168"/>
        <v>2008</v>
      </c>
    </row>
    <row r="10793" spans="1:31" x14ac:dyDescent="0.25">
      <c r="A10793" s="7">
        <v>10790</v>
      </c>
      <c r="B10793" s="8">
        <v>39555</v>
      </c>
      <c r="C10793" t="s">
        <v>3</v>
      </c>
      <c r="D10793" t="s">
        <v>432</v>
      </c>
      <c r="E10793" t="s">
        <v>9</v>
      </c>
      <c r="F10793" t="s">
        <v>795</v>
      </c>
      <c r="G10793" t="s">
        <v>11</v>
      </c>
      <c r="H10793" s="135" t="s">
        <v>1515</v>
      </c>
      <c r="I10793" t="s">
        <v>1454</v>
      </c>
      <c r="J10793" s="20">
        <v>20</v>
      </c>
      <c r="K10793" s="20" t="s">
        <v>3</v>
      </c>
      <c r="L10793" t="s">
        <v>1464</v>
      </c>
      <c r="M10793" s="20">
        <v>6.6</v>
      </c>
      <c r="N10793" s="20">
        <v>4.4000000000000004</v>
      </c>
      <c r="AE10793">
        <f t="shared" si="168"/>
        <v>2008</v>
      </c>
    </row>
    <row r="10794" spans="1:31" x14ac:dyDescent="0.25">
      <c r="A10794" s="7">
        <v>10791</v>
      </c>
      <c r="B10794" s="8">
        <v>39555</v>
      </c>
      <c r="C10794" t="s">
        <v>3</v>
      </c>
      <c r="D10794" t="s">
        <v>766</v>
      </c>
      <c r="E10794" t="s">
        <v>9</v>
      </c>
      <c r="F10794" t="s">
        <v>91</v>
      </c>
      <c r="G10794" t="s">
        <v>895</v>
      </c>
      <c r="H10794" s="135" t="s">
        <v>2542</v>
      </c>
      <c r="I10794" t="s">
        <v>1454</v>
      </c>
      <c r="J10794" s="20">
        <v>15</v>
      </c>
      <c r="K10794" s="20" t="s">
        <v>9</v>
      </c>
      <c r="L10794" t="s">
        <v>1463</v>
      </c>
      <c r="M10794" s="20">
        <v>3.6</v>
      </c>
      <c r="N10794" s="20">
        <v>4.9000000000000004</v>
      </c>
      <c r="AE10794">
        <f t="shared" si="168"/>
        <v>2008</v>
      </c>
    </row>
    <row r="10795" spans="1:31" x14ac:dyDescent="0.25">
      <c r="A10795" s="7">
        <v>10792</v>
      </c>
      <c r="B10795" s="8">
        <v>39555</v>
      </c>
      <c r="C10795" t="s">
        <v>3</v>
      </c>
      <c r="D10795" t="s">
        <v>91</v>
      </c>
      <c r="E10795" t="s">
        <v>9</v>
      </c>
      <c r="F10795" t="s">
        <v>687</v>
      </c>
      <c r="G10795" t="s">
        <v>895</v>
      </c>
      <c r="H10795" s="135" t="s">
        <v>2542</v>
      </c>
      <c r="I10795" t="s">
        <v>1455</v>
      </c>
      <c r="J10795" s="20">
        <v>3</v>
      </c>
      <c r="K10795" s="20" t="s">
        <v>3</v>
      </c>
      <c r="L10795" t="s">
        <v>1464</v>
      </c>
      <c r="M10795" s="20">
        <v>0.91999999999999993</v>
      </c>
      <c r="N10795" s="20">
        <v>0.33</v>
      </c>
      <c r="AE10795">
        <f t="shared" si="168"/>
        <v>2008</v>
      </c>
    </row>
    <row r="10796" spans="1:31" x14ac:dyDescent="0.25">
      <c r="A10796" s="7">
        <v>10793</v>
      </c>
      <c r="B10796" s="8">
        <v>39555</v>
      </c>
      <c r="C10796" t="s">
        <v>3</v>
      </c>
      <c r="D10796" t="s">
        <v>432</v>
      </c>
      <c r="E10796" t="s">
        <v>9</v>
      </c>
      <c r="F10796" t="s">
        <v>926</v>
      </c>
      <c r="G10796" t="s">
        <v>648</v>
      </c>
      <c r="H10796" s="135" t="s">
        <v>2041</v>
      </c>
      <c r="I10796" t="s">
        <v>1454</v>
      </c>
      <c r="J10796" s="20">
        <v>51</v>
      </c>
      <c r="K10796" s="20" t="s">
        <v>3</v>
      </c>
      <c r="L10796" t="s">
        <v>1464</v>
      </c>
      <c r="M10796" s="20">
        <v>15.28</v>
      </c>
      <c r="N10796" s="20">
        <v>11.22</v>
      </c>
      <c r="AE10796">
        <f t="shared" si="168"/>
        <v>2008</v>
      </c>
    </row>
    <row r="10797" spans="1:31" x14ac:dyDescent="0.25">
      <c r="A10797" s="7">
        <v>10794</v>
      </c>
      <c r="B10797" s="8">
        <v>39555</v>
      </c>
      <c r="C10797" t="s">
        <v>3</v>
      </c>
      <c r="D10797" t="s">
        <v>49</v>
      </c>
      <c r="E10797" t="s">
        <v>9</v>
      </c>
      <c r="F10797" t="s">
        <v>937</v>
      </c>
      <c r="G10797" t="s">
        <v>929</v>
      </c>
      <c r="H10797" s="135" t="s">
        <v>2665</v>
      </c>
      <c r="I10797" t="s">
        <v>1454</v>
      </c>
      <c r="J10797" s="20">
        <v>36</v>
      </c>
      <c r="K10797" s="20" t="s">
        <v>9</v>
      </c>
      <c r="L10797" t="s">
        <v>1464</v>
      </c>
      <c r="M10797" s="20">
        <v>7.92</v>
      </c>
      <c r="N10797" s="20">
        <v>11.08</v>
      </c>
      <c r="AE10797">
        <f t="shared" si="168"/>
        <v>2008</v>
      </c>
    </row>
    <row r="10798" spans="1:31" x14ac:dyDescent="0.25">
      <c r="A10798" s="7">
        <v>10795</v>
      </c>
      <c r="B10798" s="8">
        <v>39556</v>
      </c>
      <c r="C10798" t="s">
        <v>3</v>
      </c>
      <c r="D10798" t="s">
        <v>655</v>
      </c>
      <c r="E10798" t="s">
        <v>9</v>
      </c>
      <c r="F10798" t="s">
        <v>734</v>
      </c>
      <c r="G10798" t="s">
        <v>929</v>
      </c>
      <c r="H10798" s="135" t="s">
        <v>2679</v>
      </c>
      <c r="I10798" t="s">
        <v>1454</v>
      </c>
      <c r="J10798" s="20">
        <v>13</v>
      </c>
      <c r="K10798" s="20" t="s">
        <v>1465</v>
      </c>
      <c r="L10798" t="s">
        <v>1466</v>
      </c>
      <c r="M10798" s="20">
        <v>3.25</v>
      </c>
      <c r="N10798" s="20">
        <v>3.25</v>
      </c>
      <c r="AE10798">
        <f t="shared" si="168"/>
        <v>2008</v>
      </c>
    </row>
    <row r="10799" spans="1:31" x14ac:dyDescent="0.25">
      <c r="A10799" s="7">
        <v>10796</v>
      </c>
      <c r="B10799" s="8">
        <v>39556</v>
      </c>
      <c r="C10799" t="s">
        <v>3</v>
      </c>
      <c r="D10799" t="s">
        <v>789</v>
      </c>
      <c r="E10799" t="s">
        <v>9</v>
      </c>
      <c r="F10799" t="s">
        <v>906</v>
      </c>
      <c r="G10799" t="s">
        <v>14</v>
      </c>
      <c r="H10799" s="135" t="s">
        <v>1496</v>
      </c>
      <c r="I10799" t="s">
        <v>1454</v>
      </c>
      <c r="J10799" s="20">
        <v>16</v>
      </c>
      <c r="K10799" s="20" t="s">
        <v>1465</v>
      </c>
      <c r="L10799" t="s">
        <v>1466</v>
      </c>
      <c r="M10799" s="20">
        <v>4</v>
      </c>
      <c r="N10799" s="20">
        <v>4</v>
      </c>
      <c r="AE10799">
        <f t="shared" si="168"/>
        <v>2008</v>
      </c>
    </row>
    <row r="10800" spans="1:31" x14ac:dyDescent="0.25">
      <c r="A10800" s="7">
        <v>10797</v>
      </c>
      <c r="B10800" s="8">
        <v>39556</v>
      </c>
      <c r="C10800" t="s">
        <v>3</v>
      </c>
      <c r="D10800" t="s">
        <v>928</v>
      </c>
      <c r="E10800" t="s">
        <v>9</v>
      </c>
      <c r="F10800" t="s">
        <v>832</v>
      </c>
      <c r="G10800" t="s">
        <v>648</v>
      </c>
      <c r="H10800" s="136" t="s">
        <v>1496</v>
      </c>
      <c r="I10800" t="s">
        <v>1455</v>
      </c>
      <c r="J10800" s="20">
        <v>12</v>
      </c>
      <c r="K10800" s="20" t="s">
        <v>9</v>
      </c>
      <c r="L10800" t="s">
        <v>1464</v>
      </c>
      <c r="M10800" s="20">
        <v>1.32</v>
      </c>
      <c r="N10800" s="20">
        <v>2.1799999999999997</v>
      </c>
      <c r="AE10800">
        <f t="shared" si="168"/>
        <v>2008</v>
      </c>
    </row>
    <row r="10801" spans="1:31" x14ac:dyDescent="0.25">
      <c r="A10801" s="7">
        <v>10798</v>
      </c>
      <c r="B10801" s="8">
        <v>39557</v>
      </c>
      <c r="C10801" t="s">
        <v>3</v>
      </c>
      <c r="D10801" t="s">
        <v>930</v>
      </c>
      <c r="E10801" t="s">
        <v>9</v>
      </c>
      <c r="F10801" t="s">
        <v>411</v>
      </c>
      <c r="G10801" t="s">
        <v>633</v>
      </c>
      <c r="H10801" s="135" t="s">
        <v>1753</v>
      </c>
      <c r="I10801" t="s">
        <v>1455</v>
      </c>
      <c r="J10801" s="20">
        <v>13</v>
      </c>
      <c r="K10801" s="20" t="s">
        <v>9</v>
      </c>
      <c r="L10801" t="s">
        <v>1463</v>
      </c>
      <c r="M10801" s="20">
        <v>1.56</v>
      </c>
      <c r="N10801" s="20">
        <v>2.19</v>
      </c>
      <c r="AE10801">
        <f t="shared" si="168"/>
        <v>2008</v>
      </c>
    </row>
    <row r="10802" spans="1:31" x14ac:dyDescent="0.25">
      <c r="A10802" s="7">
        <v>10799</v>
      </c>
      <c r="B10802" s="8">
        <v>39557</v>
      </c>
      <c r="C10802" t="s">
        <v>3</v>
      </c>
      <c r="D10802" t="s">
        <v>864</v>
      </c>
      <c r="E10802" t="s">
        <v>9</v>
      </c>
      <c r="F10802" t="s">
        <v>55</v>
      </c>
      <c r="G10802" t="s">
        <v>929</v>
      </c>
      <c r="H10802" s="135" t="s">
        <v>1496</v>
      </c>
      <c r="I10802" t="s">
        <v>1454</v>
      </c>
      <c r="J10802" s="20">
        <v>21</v>
      </c>
      <c r="K10802" s="20" t="s">
        <v>9</v>
      </c>
      <c r="L10802" t="s">
        <v>1464</v>
      </c>
      <c r="M10802" s="20">
        <v>4.62</v>
      </c>
      <c r="N10802" s="20">
        <v>6.88</v>
      </c>
      <c r="AE10802">
        <f t="shared" si="168"/>
        <v>2008</v>
      </c>
    </row>
    <row r="10803" spans="1:31" x14ac:dyDescent="0.25">
      <c r="A10803" s="7">
        <v>10800</v>
      </c>
      <c r="B10803" s="8">
        <v>39557</v>
      </c>
      <c r="C10803" t="s">
        <v>3</v>
      </c>
      <c r="D10803" t="s">
        <v>543</v>
      </c>
      <c r="E10803" t="s">
        <v>9</v>
      </c>
      <c r="F10803" t="s">
        <v>521</v>
      </c>
      <c r="G10803" t="s">
        <v>895</v>
      </c>
      <c r="H10803" s="135" t="s">
        <v>2680</v>
      </c>
      <c r="I10803" t="s">
        <v>1454</v>
      </c>
      <c r="J10803" s="20">
        <v>16</v>
      </c>
      <c r="K10803" s="20" t="s">
        <v>9</v>
      </c>
      <c r="L10803" t="s">
        <v>1464</v>
      </c>
      <c r="M10803" s="20">
        <v>3.52</v>
      </c>
      <c r="N10803" s="20">
        <v>5.48</v>
      </c>
      <c r="AE10803">
        <f t="shared" si="168"/>
        <v>2008</v>
      </c>
    </row>
    <row r="10804" spans="1:31" x14ac:dyDescent="0.25">
      <c r="A10804" s="7">
        <v>10801</v>
      </c>
      <c r="B10804" s="8">
        <v>39557</v>
      </c>
      <c r="C10804" t="s">
        <v>3</v>
      </c>
      <c r="D10804" t="s">
        <v>543</v>
      </c>
      <c r="E10804" t="s">
        <v>9</v>
      </c>
      <c r="F10804" t="s">
        <v>521</v>
      </c>
      <c r="G10804" t="s">
        <v>895</v>
      </c>
      <c r="H10804" s="9" t="s">
        <v>2681</v>
      </c>
      <c r="I10804" t="s">
        <v>1454</v>
      </c>
      <c r="J10804" s="20">
        <v>15</v>
      </c>
      <c r="K10804" s="20" t="s">
        <v>1465</v>
      </c>
      <c r="L10804" t="s">
        <v>1466</v>
      </c>
      <c r="M10804" s="20">
        <v>3.75</v>
      </c>
      <c r="N10804" s="20">
        <v>3.75</v>
      </c>
      <c r="AE10804">
        <f t="shared" si="168"/>
        <v>2008</v>
      </c>
    </row>
    <row r="10805" spans="1:31" x14ac:dyDescent="0.25">
      <c r="A10805" s="7">
        <v>10802</v>
      </c>
      <c r="B10805" s="8">
        <v>39558</v>
      </c>
      <c r="C10805" t="s">
        <v>3</v>
      </c>
      <c r="D10805" t="s">
        <v>521</v>
      </c>
      <c r="E10805" t="s">
        <v>9</v>
      </c>
      <c r="F10805" t="s">
        <v>469</v>
      </c>
      <c r="G10805" t="s">
        <v>895</v>
      </c>
      <c r="H10805" s="135" t="s">
        <v>2682</v>
      </c>
      <c r="I10805" t="s">
        <v>1455</v>
      </c>
      <c r="J10805" s="20">
        <v>15</v>
      </c>
      <c r="K10805" s="20" t="s">
        <v>3</v>
      </c>
      <c r="L10805" t="s">
        <v>1463</v>
      </c>
      <c r="M10805" s="20">
        <v>2.4500000000000002</v>
      </c>
      <c r="N10805" s="20">
        <v>1.8</v>
      </c>
      <c r="AE10805">
        <f t="shared" si="168"/>
        <v>2008</v>
      </c>
    </row>
    <row r="10806" spans="1:31" x14ac:dyDescent="0.25">
      <c r="A10806" s="7">
        <v>10803</v>
      </c>
      <c r="B10806" s="8">
        <v>39558</v>
      </c>
      <c r="C10806" t="s">
        <v>3</v>
      </c>
      <c r="D10806" t="s">
        <v>873</v>
      </c>
      <c r="E10806" t="s">
        <v>9</v>
      </c>
      <c r="F10806" t="s">
        <v>869</v>
      </c>
      <c r="G10806" t="s">
        <v>870</v>
      </c>
      <c r="H10806" s="135" t="s">
        <v>1496</v>
      </c>
      <c r="I10806" t="s">
        <v>1454</v>
      </c>
      <c r="J10806" s="20">
        <v>24</v>
      </c>
      <c r="K10806" s="20" t="s">
        <v>1465</v>
      </c>
      <c r="L10806" t="s">
        <v>1466</v>
      </c>
      <c r="M10806" s="20">
        <v>6</v>
      </c>
      <c r="N10806" s="20">
        <v>6</v>
      </c>
      <c r="AE10806">
        <f t="shared" si="168"/>
        <v>2008</v>
      </c>
    </row>
    <row r="10807" spans="1:31" x14ac:dyDescent="0.25">
      <c r="A10807" s="7">
        <v>10804</v>
      </c>
      <c r="B10807" s="8">
        <v>39558</v>
      </c>
      <c r="C10807" t="s">
        <v>3</v>
      </c>
      <c r="D10807" t="s">
        <v>677</v>
      </c>
      <c r="E10807" t="s">
        <v>9</v>
      </c>
      <c r="F10807" t="s">
        <v>869</v>
      </c>
      <c r="G10807" t="s">
        <v>870</v>
      </c>
      <c r="H10807" s="135" t="s">
        <v>1496</v>
      </c>
      <c r="I10807" t="s">
        <v>1454</v>
      </c>
      <c r="J10807" s="20">
        <v>26</v>
      </c>
      <c r="K10807" s="20" t="s">
        <v>9</v>
      </c>
      <c r="L10807" t="s">
        <v>1464</v>
      </c>
      <c r="M10807" s="20">
        <v>5.72</v>
      </c>
      <c r="N10807" s="20">
        <v>8.2800000000000011</v>
      </c>
      <c r="AE10807">
        <f t="shared" si="168"/>
        <v>2008</v>
      </c>
    </row>
    <row r="10808" spans="1:31" x14ac:dyDescent="0.25">
      <c r="A10808" s="7">
        <v>10805</v>
      </c>
      <c r="B10808" s="8">
        <v>39559</v>
      </c>
      <c r="C10808" t="s">
        <v>3</v>
      </c>
      <c r="D10808" t="s">
        <v>941</v>
      </c>
      <c r="E10808" t="s">
        <v>9</v>
      </c>
      <c r="F10808" t="s">
        <v>678</v>
      </c>
      <c r="G10808" t="s">
        <v>648</v>
      </c>
      <c r="H10808" s="135" t="s">
        <v>1877</v>
      </c>
      <c r="I10808" t="s">
        <v>1458</v>
      </c>
      <c r="J10808" s="20">
        <v>6</v>
      </c>
      <c r="K10808" s="20" t="s">
        <v>9</v>
      </c>
      <c r="L10808" t="s">
        <v>1463</v>
      </c>
      <c r="M10808" s="20">
        <v>30</v>
      </c>
      <c r="N10808" s="20">
        <v>10</v>
      </c>
      <c r="AE10808">
        <f t="shared" si="168"/>
        <v>2008</v>
      </c>
    </row>
    <row r="10809" spans="1:31" x14ac:dyDescent="0.25">
      <c r="A10809" s="7">
        <v>10806</v>
      </c>
      <c r="B10809" s="8">
        <v>39559</v>
      </c>
      <c r="C10809" t="s">
        <v>3</v>
      </c>
      <c r="D10809" t="s">
        <v>678</v>
      </c>
      <c r="E10809" t="s">
        <v>9</v>
      </c>
      <c r="F10809" t="s">
        <v>438</v>
      </c>
      <c r="G10809" t="s">
        <v>648</v>
      </c>
      <c r="H10809" s="135" t="s">
        <v>1877</v>
      </c>
      <c r="I10809" t="s">
        <v>1455</v>
      </c>
      <c r="J10809" s="20">
        <v>6</v>
      </c>
      <c r="K10809" s="20" t="s">
        <v>3</v>
      </c>
      <c r="L10809" t="s">
        <v>1463</v>
      </c>
      <c r="M10809" s="20">
        <v>1.28</v>
      </c>
      <c r="N10809" s="20">
        <v>0.72</v>
      </c>
      <c r="AE10809">
        <f t="shared" si="168"/>
        <v>2008</v>
      </c>
    </row>
    <row r="10810" spans="1:31" x14ac:dyDescent="0.25">
      <c r="A10810" s="7">
        <v>10807</v>
      </c>
      <c r="B10810" s="8">
        <v>39559</v>
      </c>
      <c r="C10810" t="s">
        <v>3</v>
      </c>
      <c r="D10810" t="s">
        <v>543</v>
      </c>
      <c r="E10810" t="s">
        <v>9</v>
      </c>
      <c r="F10810" t="s">
        <v>464</v>
      </c>
      <c r="G10810" t="s">
        <v>648</v>
      </c>
      <c r="H10810" s="135" t="s">
        <v>2634</v>
      </c>
      <c r="I10810" t="s">
        <v>1454</v>
      </c>
      <c r="J10810" s="20">
        <v>20</v>
      </c>
      <c r="K10810" s="20" t="s">
        <v>1465</v>
      </c>
      <c r="L10810" t="s">
        <v>1466</v>
      </c>
      <c r="M10810" s="20">
        <v>5</v>
      </c>
      <c r="N10810" s="20">
        <v>5</v>
      </c>
      <c r="AE10810">
        <f t="shared" si="168"/>
        <v>2008</v>
      </c>
    </row>
    <row r="10811" spans="1:31" x14ac:dyDescent="0.25">
      <c r="A10811" s="7">
        <v>10808</v>
      </c>
      <c r="B10811" s="8">
        <v>39560</v>
      </c>
      <c r="C10811" t="s">
        <v>3</v>
      </c>
      <c r="D10811" t="s">
        <v>134</v>
      </c>
      <c r="E10811" t="s">
        <v>9</v>
      </c>
      <c r="F10811" t="s">
        <v>942</v>
      </c>
      <c r="G10811" t="s">
        <v>24</v>
      </c>
      <c r="H10811" s="135" t="s">
        <v>1639</v>
      </c>
      <c r="I10811" t="s">
        <v>1455</v>
      </c>
      <c r="J10811" s="20">
        <v>10</v>
      </c>
      <c r="K10811" s="20" t="s">
        <v>1465</v>
      </c>
      <c r="L10811" t="s">
        <v>1466</v>
      </c>
      <c r="M10811" s="20">
        <v>1.25</v>
      </c>
      <c r="N10811" s="20">
        <v>1.25</v>
      </c>
      <c r="AE10811">
        <f t="shared" si="168"/>
        <v>2008</v>
      </c>
    </row>
    <row r="10812" spans="1:31" x14ac:dyDescent="0.25">
      <c r="A10812" s="7">
        <v>10809</v>
      </c>
      <c r="B10812" s="8">
        <v>39560</v>
      </c>
      <c r="C10812" t="s">
        <v>3</v>
      </c>
      <c r="D10812" t="s">
        <v>678</v>
      </c>
      <c r="E10812" t="s">
        <v>9</v>
      </c>
      <c r="F10812" t="s">
        <v>941</v>
      </c>
      <c r="G10812" t="s">
        <v>648</v>
      </c>
      <c r="H10812" s="135" t="s">
        <v>1877</v>
      </c>
      <c r="I10812" t="s">
        <v>1455</v>
      </c>
      <c r="J10812" s="20">
        <v>6</v>
      </c>
      <c r="K10812" s="20" t="s">
        <v>1465</v>
      </c>
      <c r="L10812" t="s">
        <v>1466</v>
      </c>
      <c r="M10812" s="20">
        <v>0.75</v>
      </c>
      <c r="N10812" s="20">
        <v>0.75</v>
      </c>
      <c r="AE10812">
        <f t="shared" si="168"/>
        <v>2008</v>
      </c>
    </row>
    <row r="10813" spans="1:31" x14ac:dyDescent="0.25">
      <c r="A10813" s="7">
        <v>10810</v>
      </c>
      <c r="B10813" s="8">
        <v>39560</v>
      </c>
      <c r="C10813" t="s">
        <v>3</v>
      </c>
      <c r="D10813" t="s">
        <v>943</v>
      </c>
      <c r="E10813" t="s">
        <v>9</v>
      </c>
      <c r="F10813" t="s">
        <v>789</v>
      </c>
      <c r="G10813" t="s">
        <v>14</v>
      </c>
      <c r="H10813" s="135" t="s">
        <v>1530</v>
      </c>
      <c r="I10813" t="s">
        <v>1458</v>
      </c>
      <c r="J10813" s="20">
        <v>7</v>
      </c>
      <c r="K10813" s="20" t="s">
        <v>9</v>
      </c>
      <c r="L10813" t="s">
        <v>1464</v>
      </c>
      <c r="M10813" s="20">
        <v>30</v>
      </c>
      <c r="N10813" s="20">
        <v>10</v>
      </c>
      <c r="AE10813">
        <f t="shared" si="168"/>
        <v>2008</v>
      </c>
    </row>
    <row r="10814" spans="1:31" x14ac:dyDescent="0.25">
      <c r="A10814" s="7">
        <v>10811</v>
      </c>
      <c r="B10814" s="8">
        <v>39560</v>
      </c>
      <c r="C10814" t="s">
        <v>3</v>
      </c>
      <c r="D10814" t="s">
        <v>941</v>
      </c>
      <c r="E10814" t="s">
        <v>9</v>
      </c>
      <c r="F10814" t="s">
        <v>678</v>
      </c>
      <c r="G10814" t="s">
        <v>14</v>
      </c>
      <c r="H10814" s="135" t="s">
        <v>1516</v>
      </c>
      <c r="I10814" t="s">
        <v>1455</v>
      </c>
      <c r="J10814" s="20">
        <v>12</v>
      </c>
      <c r="K10814" s="20" t="s">
        <v>9</v>
      </c>
      <c r="L10814" t="s">
        <v>1464</v>
      </c>
      <c r="M10814" s="20">
        <v>1.32</v>
      </c>
      <c r="N10814" s="20">
        <v>2.1799999999999997</v>
      </c>
      <c r="AE10814">
        <f t="shared" si="168"/>
        <v>2008</v>
      </c>
    </row>
    <row r="10815" spans="1:31" x14ac:dyDescent="0.25">
      <c r="A10815" s="7">
        <v>10812</v>
      </c>
      <c r="B10815" s="8">
        <v>39560</v>
      </c>
      <c r="C10815" t="s">
        <v>3</v>
      </c>
      <c r="D10815" t="s">
        <v>913</v>
      </c>
      <c r="E10815" t="s">
        <v>9</v>
      </c>
      <c r="F10815" t="s">
        <v>836</v>
      </c>
      <c r="G10815" t="s">
        <v>929</v>
      </c>
      <c r="H10815" s="135" t="s">
        <v>2683</v>
      </c>
      <c r="I10815" t="s">
        <v>1454</v>
      </c>
      <c r="J10815" s="20">
        <v>16</v>
      </c>
      <c r="K10815" s="20" t="s">
        <v>9</v>
      </c>
      <c r="L10815" t="s">
        <v>1464</v>
      </c>
      <c r="M10815" s="20">
        <v>3.52</v>
      </c>
      <c r="N10815" s="20">
        <v>5.48</v>
      </c>
      <c r="AE10815">
        <f t="shared" si="168"/>
        <v>2008</v>
      </c>
    </row>
    <row r="10816" spans="1:31" x14ac:dyDescent="0.25">
      <c r="A10816" s="7">
        <v>10813</v>
      </c>
      <c r="B10816" s="8">
        <v>39560</v>
      </c>
      <c r="C10816" t="s">
        <v>3</v>
      </c>
      <c r="D10816" t="s">
        <v>311</v>
      </c>
      <c r="E10816" t="s">
        <v>9</v>
      </c>
      <c r="F10816" t="s">
        <v>937</v>
      </c>
      <c r="G10816" t="s">
        <v>929</v>
      </c>
      <c r="H10816" s="135" t="s">
        <v>1496</v>
      </c>
      <c r="I10816" t="s">
        <v>1454</v>
      </c>
      <c r="J10816" s="20">
        <v>21</v>
      </c>
      <c r="K10816" s="20" t="s">
        <v>1465</v>
      </c>
      <c r="L10816" t="s">
        <v>1466</v>
      </c>
      <c r="M10816" s="20">
        <v>5.25</v>
      </c>
      <c r="N10816" s="20">
        <v>5.25</v>
      </c>
      <c r="AE10816">
        <f t="shared" si="168"/>
        <v>2008</v>
      </c>
    </row>
    <row r="10817" spans="1:31" x14ac:dyDescent="0.25">
      <c r="A10817" s="7">
        <v>10814</v>
      </c>
      <c r="B10817" s="8">
        <v>39560</v>
      </c>
      <c r="C10817" t="s">
        <v>3</v>
      </c>
      <c r="D10817" t="s">
        <v>350</v>
      </c>
      <c r="E10817" t="s">
        <v>9</v>
      </c>
      <c r="F10817" t="s">
        <v>372</v>
      </c>
      <c r="G10817" t="s">
        <v>861</v>
      </c>
      <c r="H10817" s="9" t="s">
        <v>2462</v>
      </c>
      <c r="I10817" t="s">
        <v>1454</v>
      </c>
      <c r="J10817" s="20">
        <v>18</v>
      </c>
      <c r="K10817" s="20" t="s">
        <v>1465</v>
      </c>
      <c r="L10817" t="s">
        <v>1466</v>
      </c>
      <c r="M10817" s="20">
        <v>4.5</v>
      </c>
      <c r="N10817" s="20">
        <v>4.5</v>
      </c>
      <c r="AE10817">
        <f t="shared" si="168"/>
        <v>2008</v>
      </c>
    </row>
    <row r="10818" spans="1:31" x14ac:dyDescent="0.25">
      <c r="A10818" s="7">
        <v>10815</v>
      </c>
      <c r="B10818" s="8">
        <v>39561</v>
      </c>
      <c r="C10818" t="s">
        <v>3</v>
      </c>
      <c r="D10818" t="s">
        <v>376</v>
      </c>
      <c r="E10818" t="s">
        <v>9</v>
      </c>
      <c r="F10818" t="s">
        <v>630</v>
      </c>
      <c r="G10818" t="s">
        <v>377</v>
      </c>
      <c r="H10818" s="135" t="s">
        <v>1496</v>
      </c>
      <c r="I10818" t="s">
        <v>1454</v>
      </c>
      <c r="J10818" s="20">
        <v>55</v>
      </c>
      <c r="K10818" s="20" t="s">
        <v>1465</v>
      </c>
      <c r="L10818" t="s">
        <v>1466</v>
      </c>
      <c r="M10818" s="20">
        <v>13.75</v>
      </c>
      <c r="N10818" s="20">
        <v>13.75</v>
      </c>
      <c r="AE10818">
        <f t="shared" si="168"/>
        <v>2008</v>
      </c>
    </row>
    <row r="10819" spans="1:31" x14ac:dyDescent="0.25">
      <c r="A10819" s="7">
        <v>10816</v>
      </c>
      <c r="B10819" s="8">
        <v>39561</v>
      </c>
      <c r="C10819" t="s">
        <v>3</v>
      </c>
      <c r="D10819" t="s">
        <v>913</v>
      </c>
      <c r="E10819" t="s">
        <v>9</v>
      </c>
      <c r="F10819" t="s">
        <v>890</v>
      </c>
      <c r="G10819" t="s">
        <v>714</v>
      </c>
      <c r="H10819" s="135" t="s">
        <v>1496</v>
      </c>
      <c r="I10819" t="s">
        <v>1454</v>
      </c>
      <c r="J10819" s="20">
        <v>23</v>
      </c>
      <c r="K10819" s="20" t="s">
        <v>3</v>
      </c>
      <c r="L10819" t="s">
        <v>1464</v>
      </c>
      <c r="M10819" s="20">
        <v>7.4399999999999995</v>
      </c>
      <c r="N10819" s="20">
        <v>5.0600000000000005</v>
      </c>
      <c r="AE10819">
        <f t="shared" si="168"/>
        <v>2008</v>
      </c>
    </row>
    <row r="10820" spans="1:31" x14ac:dyDescent="0.25">
      <c r="A10820" s="7">
        <v>10817</v>
      </c>
      <c r="B10820" s="8">
        <v>39561</v>
      </c>
      <c r="C10820" t="s">
        <v>3</v>
      </c>
      <c r="D10820" t="s">
        <v>630</v>
      </c>
      <c r="E10820" t="s">
        <v>9</v>
      </c>
      <c r="F10820" t="s">
        <v>104</v>
      </c>
      <c r="G10820" t="s">
        <v>714</v>
      </c>
      <c r="H10820" s="9" t="s">
        <v>2128</v>
      </c>
      <c r="I10820" t="s">
        <v>1454</v>
      </c>
      <c r="J10820" s="20">
        <v>23</v>
      </c>
      <c r="K10820" s="20" t="s">
        <v>9</v>
      </c>
      <c r="L10820" t="s">
        <v>1464</v>
      </c>
      <c r="M10820" s="20">
        <v>5.0600000000000005</v>
      </c>
      <c r="N10820" s="20">
        <v>7.4399999999999995</v>
      </c>
      <c r="AE10820">
        <f t="shared" ref="AE10820:AE10883" si="169">YEAR(B10820)</f>
        <v>2008</v>
      </c>
    </row>
    <row r="10821" spans="1:31" x14ac:dyDescent="0.25">
      <c r="A10821" s="7">
        <v>10818</v>
      </c>
      <c r="B10821" s="8">
        <v>39562</v>
      </c>
      <c r="C10821" t="s">
        <v>3</v>
      </c>
      <c r="D10821" t="s">
        <v>31</v>
      </c>
      <c r="E10821" t="s">
        <v>9</v>
      </c>
      <c r="F10821" t="s">
        <v>190</v>
      </c>
      <c r="G10821" t="s">
        <v>870</v>
      </c>
      <c r="H10821" s="135" t="s">
        <v>2684</v>
      </c>
      <c r="I10821" t="s">
        <v>1454</v>
      </c>
      <c r="J10821" s="20">
        <v>25</v>
      </c>
      <c r="K10821" s="20" t="s">
        <v>9</v>
      </c>
      <c r="L10821" t="s">
        <v>1463</v>
      </c>
      <c r="M10821" s="20">
        <v>6</v>
      </c>
      <c r="N10821" s="20">
        <v>7.5</v>
      </c>
      <c r="AE10821">
        <f t="shared" si="169"/>
        <v>2008</v>
      </c>
    </row>
    <row r="10822" spans="1:31" x14ac:dyDescent="0.25">
      <c r="A10822" s="7">
        <v>10819</v>
      </c>
      <c r="B10822" s="8">
        <v>39562</v>
      </c>
      <c r="C10822" t="s">
        <v>3</v>
      </c>
      <c r="D10822" t="s">
        <v>864</v>
      </c>
      <c r="E10822" t="s">
        <v>9</v>
      </c>
      <c r="F10822" t="s">
        <v>926</v>
      </c>
      <c r="G10822" t="s">
        <v>895</v>
      </c>
      <c r="H10822" s="135" t="s">
        <v>1496</v>
      </c>
      <c r="I10822" t="s">
        <v>1454</v>
      </c>
      <c r="J10822" s="20">
        <v>15</v>
      </c>
      <c r="K10822" s="20" t="s">
        <v>3</v>
      </c>
      <c r="L10822" t="s">
        <v>1464</v>
      </c>
      <c r="M10822" s="20">
        <v>5.2</v>
      </c>
      <c r="N10822" s="20">
        <v>3.3</v>
      </c>
      <c r="AE10822">
        <f t="shared" si="169"/>
        <v>2008</v>
      </c>
    </row>
    <row r="10823" spans="1:31" x14ac:dyDescent="0.25">
      <c r="A10823" s="7">
        <v>10820</v>
      </c>
      <c r="B10823" s="8">
        <v>39563</v>
      </c>
      <c r="C10823" t="s">
        <v>3</v>
      </c>
      <c r="D10823" t="s">
        <v>250</v>
      </c>
      <c r="E10823" t="s">
        <v>9</v>
      </c>
      <c r="F10823" t="s">
        <v>937</v>
      </c>
      <c r="G10823" t="s">
        <v>929</v>
      </c>
      <c r="H10823" s="9" t="s">
        <v>2652</v>
      </c>
      <c r="I10823" t="s">
        <v>1454</v>
      </c>
      <c r="J10823" s="20">
        <v>49</v>
      </c>
      <c r="K10823" s="20" t="s">
        <v>9</v>
      </c>
      <c r="L10823" t="s">
        <v>1464</v>
      </c>
      <c r="M10823" s="20">
        <v>10.78</v>
      </c>
      <c r="N10823" s="20">
        <v>14.72</v>
      </c>
      <c r="AE10823">
        <f t="shared" si="169"/>
        <v>2008</v>
      </c>
    </row>
    <row r="10824" spans="1:31" x14ac:dyDescent="0.25">
      <c r="A10824" s="7">
        <v>10821</v>
      </c>
      <c r="B10824" s="8">
        <v>39563</v>
      </c>
      <c r="C10824" t="s">
        <v>3</v>
      </c>
      <c r="D10824" t="s">
        <v>864</v>
      </c>
      <c r="E10824" t="s">
        <v>9</v>
      </c>
      <c r="F10824" t="s">
        <v>122</v>
      </c>
      <c r="G10824" t="s">
        <v>929</v>
      </c>
      <c r="H10824" s="135" t="s">
        <v>1496</v>
      </c>
      <c r="I10824" t="s">
        <v>1454</v>
      </c>
      <c r="J10824" s="20">
        <v>21</v>
      </c>
      <c r="K10824" s="20" t="s">
        <v>9</v>
      </c>
      <c r="L10824" t="s">
        <v>1464</v>
      </c>
      <c r="M10824" s="20">
        <v>4.62</v>
      </c>
      <c r="N10824" s="20">
        <v>6.88</v>
      </c>
      <c r="AE10824">
        <f t="shared" si="169"/>
        <v>2008</v>
      </c>
    </row>
    <row r="10825" spans="1:31" x14ac:dyDescent="0.25">
      <c r="A10825" s="7">
        <v>10822</v>
      </c>
      <c r="B10825" s="8">
        <v>39564</v>
      </c>
      <c r="C10825" t="s">
        <v>3</v>
      </c>
      <c r="D10825" t="s">
        <v>913</v>
      </c>
      <c r="E10825" t="s">
        <v>9</v>
      </c>
      <c r="F10825" t="s">
        <v>905</v>
      </c>
      <c r="G10825" t="s">
        <v>633</v>
      </c>
      <c r="H10825" s="135" t="s">
        <v>2346</v>
      </c>
      <c r="I10825" t="s">
        <v>1454</v>
      </c>
      <c r="J10825" s="20">
        <v>21</v>
      </c>
      <c r="K10825" s="20" t="s">
        <v>3</v>
      </c>
      <c r="L10825" t="s">
        <v>1463</v>
      </c>
      <c r="M10825" s="20">
        <v>6.46</v>
      </c>
      <c r="N10825" s="20">
        <v>5.04</v>
      </c>
      <c r="AE10825">
        <f t="shared" si="169"/>
        <v>2008</v>
      </c>
    </row>
    <row r="10826" spans="1:31" x14ac:dyDescent="0.25">
      <c r="A10826" s="7">
        <v>10823</v>
      </c>
      <c r="B10826" s="8">
        <v>39564</v>
      </c>
      <c r="C10826" t="s">
        <v>3</v>
      </c>
      <c r="D10826" t="s">
        <v>187</v>
      </c>
      <c r="E10826" t="s">
        <v>9</v>
      </c>
      <c r="F10826" t="s">
        <v>902</v>
      </c>
      <c r="G10826" t="s">
        <v>895</v>
      </c>
      <c r="H10826" s="135" t="s">
        <v>2531</v>
      </c>
      <c r="I10826" t="s">
        <v>1454</v>
      </c>
      <c r="J10826" s="20">
        <v>15</v>
      </c>
      <c r="K10826" s="20" t="s">
        <v>3</v>
      </c>
      <c r="L10826" t="s">
        <v>1463</v>
      </c>
      <c r="M10826" s="20">
        <v>4.9000000000000004</v>
      </c>
      <c r="N10826" s="20">
        <v>3.6</v>
      </c>
      <c r="AE10826">
        <f t="shared" si="169"/>
        <v>2008</v>
      </c>
    </row>
    <row r="10827" spans="1:31" x14ac:dyDescent="0.25">
      <c r="A10827" s="7">
        <v>10824</v>
      </c>
      <c r="B10827" s="8">
        <v>39564</v>
      </c>
      <c r="C10827" t="s">
        <v>3</v>
      </c>
      <c r="D10827" t="s">
        <v>250</v>
      </c>
      <c r="E10827" t="s">
        <v>9</v>
      </c>
      <c r="F10827" t="s">
        <v>902</v>
      </c>
      <c r="G10827" t="s">
        <v>870</v>
      </c>
      <c r="H10827" s="135" t="s">
        <v>2466</v>
      </c>
      <c r="I10827" t="s">
        <v>1454</v>
      </c>
      <c r="J10827" s="20">
        <v>24</v>
      </c>
      <c r="K10827" s="20" t="s">
        <v>9</v>
      </c>
      <c r="L10827" t="s">
        <v>1464</v>
      </c>
      <c r="M10827" s="20">
        <v>5.28</v>
      </c>
      <c r="N10827" s="20">
        <v>7.72</v>
      </c>
      <c r="AE10827">
        <f t="shared" si="169"/>
        <v>2008</v>
      </c>
    </row>
    <row r="10828" spans="1:31" x14ac:dyDescent="0.25">
      <c r="A10828" s="7">
        <v>10825</v>
      </c>
      <c r="B10828" s="8">
        <v>39564</v>
      </c>
      <c r="C10828" t="s">
        <v>3</v>
      </c>
      <c r="D10828" t="s">
        <v>162</v>
      </c>
      <c r="E10828" t="s">
        <v>9</v>
      </c>
      <c r="F10828" t="s">
        <v>667</v>
      </c>
      <c r="G10828" t="s">
        <v>11</v>
      </c>
      <c r="H10828" s="135" t="s">
        <v>1496</v>
      </c>
      <c r="I10828" t="s">
        <v>1456</v>
      </c>
      <c r="J10828" s="20">
        <v>28</v>
      </c>
      <c r="K10828" s="20" t="s">
        <v>1465</v>
      </c>
      <c r="L10828" t="s">
        <v>1466</v>
      </c>
      <c r="M10828" s="20">
        <v>7</v>
      </c>
      <c r="N10828" s="20">
        <v>7</v>
      </c>
      <c r="O10828" t="s">
        <v>3</v>
      </c>
      <c r="P10828" s="13" t="s">
        <v>202</v>
      </c>
      <c r="Q10828" t="s">
        <v>9</v>
      </c>
      <c r="R10828" t="s">
        <v>122</v>
      </c>
      <c r="S10828" t="s">
        <v>1465</v>
      </c>
      <c r="U10828" t="s">
        <v>1465</v>
      </c>
      <c r="W10828" t="s">
        <v>1465</v>
      </c>
      <c r="Y10828" t="s">
        <v>1465</v>
      </c>
      <c r="AA10828" t="s">
        <v>1465</v>
      </c>
      <c r="AC10828" t="s">
        <v>1465</v>
      </c>
      <c r="AE10828">
        <f t="shared" si="169"/>
        <v>2008</v>
      </c>
    </row>
    <row r="10829" spans="1:31" x14ac:dyDescent="0.25">
      <c r="A10829" s="7">
        <v>10826</v>
      </c>
      <c r="B10829" s="8">
        <v>39564</v>
      </c>
      <c r="C10829" t="s">
        <v>3</v>
      </c>
      <c r="D10829" t="s">
        <v>864</v>
      </c>
      <c r="E10829" t="s">
        <v>9</v>
      </c>
      <c r="F10829" t="s">
        <v>828</v>
      </c>
      <c r="G10829" t="s">
        <v>929</v>
      </c>
      <c r="H10829" s="135" t="s">
        <v>1496</v>
      </c>
      <c r="I10829" t="s">
        <v>1454</v>
      </c>
      <c r="J10829" s="20">
        <v>21</v>
      </c>
      <c r="K10829" s="20" t="s">
        <v>3</v>
      </c>
      <c r="L10829" t="s">
        <v>1464</v>
      </c>
      <c r="M10829" s="20">
        <v>6.88</v>
      </c>
      <c r="N10829" s="20">
        <v>4.62</v>
      </c>
      <c r="AE10829">
        <f t="shared" si="169"/>
        <v>2008</v>
      </c>
    </row>
    <row r="10830" spans="1:31" x14ac:dyDescent="0.25">
      <c r="A10830" s="7">
        <v>10827</v>
      </c>
      <c r="B10830" s="8">
        <v>39564</v>
      </c>
      <c r="C10830" t="s">
        <v>3</v>
      </c>
      <c r="D10830" t="s">
        <v>187</v>
      </c>
      <c r="E10830" t="s">
        <v>9</v>
      </c>
      <c r="F10830" t="s">
        <v>667</v>
      </c>
      <c r="G10830" t="s">
        <v>648</v>
      </c>
      <c r="H10830" s="135" t="s">
        <v>2056</v>
      </c>
      <c r="I10830" t="s">
        <v>1454</v>
      </c>
      <c r="J10830" s="20">
        <v>109</v>
      </c>
      <c r="K10830" s="20" t="s">
        <v>3</v>
      </c>
      <c r="L10830" t="s">
        <v>1464</v>
      </c>
      <c r="M10830" s="20">
        <v>31.52</v>
      </c>
      <c r="N10830" s="20">
        <v>23.98</v>
      </c>
      <c r="AE10830">
        <f t="shared" si="169"/>
        <v>2008</v>
      </c>
    </row>
    <row r="10831" spans="1:31" x14ac:dyDescent="0.25">
      <c r="A10831" s="7">
        <v>10828</v>
      </c>
      <c r="B10831" s="8">
        <v>39565</v>
      </c>
      <c r="C10831" t="s">
        <v>3</v>
      </c>
      <c r="D10831" t="s">
        <v>678</v>
      </c>
      <c r="E10831" t="s">
        <v>9</v>
      </c>
      <c r="F10831" t="s">
        <v>414</v>
      </c>
      <c r="G10831" t="s">
        <v>732</v>
      </c>
      <c r="H10831" s="135" t="s">
        <v>2166</v>
      </c>
      <c r="I10831" t="s">
        <v>1454</v>
      </c>
      <c r="J10831" s="20">
        <v>15</v>
      </c>
      <c r="K10831" s="20" t="s">
        <v>3</v>
      </c>
      <c r="L10831" t="s">
        <v>1463</v>
      </c>
      <c r="M10831" s="20">
        <v>4.9000000000000004</v>
      </c>
      <c r="N10831" s="20">
        <v>3.6</v>
      </c>
      <c r="AE10831">
        <f t="shared" si="169"/>
        <v>2008</v>
      </c>
    </row>
    <row r="10832" spans="1:31" x14ac:dyDescent="0.25">
      <c r="A10832" s="7">
        <v>10829</v>
      </c>
      <c r="B10832" s="8">
        <v>39565</v>
      </c>
      <c r="C10832" t="s">
        <v>3</v>
      </c>
      <c r="D10832" t="s">
        <v>914</v>
      </c>
      <c r="E10832" t="s">
        <v>9</v>
      </c>
      <c r="F10832" t="s">
        <v>890</v>
      </c>
      <c r="G10832" t="s">
        <v>732</v>
      </c>
      <c r="H10832" s="136" t="s">
        <v>2239</v>
      </c>
      <c r="I10832" t="s">
        <v>1454</v>
      </c>
      <c r="J10832" s="20">
        <v>14</v>
      </c>
      <c r="K10832" s="20" t="s">
        <v>3</v>
      </c>
      <c r="L10832" t="s">
        <v>1464</v>
      </c>
      <c r="M10832" s="20">
        <v>4.92</v>
      </c>
      <c r="N10832" s="20">
        <v>3.08</v>
      </c>
      <c r="AE10832">
        <f t="shared" si="169"/>
        <v>2008</v>
      </c>
    </row>
    <row r="10833" spans="1:31" x14ac:dyDescent="0.25">
      <c r="A10833" s="7">
        <v>10830</v>
      </c>
      <c r="B10833" s="8">
        <v>39565</v>
      </c>
      <c r="C10833" t="s">
        <v>3</v>
      </c>
      <c r="D10833" t="s">
        <v>928</v>
      </c>
      <c r="E10833" t="s">
        <v>9</v>
      </c>
      <c r="F10833" t="s">
        <v>828</v>
      </c>
      <c r="G10833" t="s">
        <v>732</v>
      </c>
      <c r="H10833" s="135" t="s">
        <v>2279</v>
      </c>
      <c r="I10833" t="s">
        <v>1454</v>
      </c>
      <c r="J10833" s="20">
        <v>40</v>
      </c>
      <c r="K10833" s="20" t="s">
        <v>3</v>
      </c>
      <c r="L10833" t="s">
        <v>1464</v>
      </c>
      <c r="M10833" s="20">
        <v>12.2</v>
      </c>
      <c r="N10833" s="20">
        <v>8.8000000000000007</v>
      </c>
      <c r="AE10833">
        <f t="shared" si="169"/>
        <v>2008</v>
      </c>
    </row>
    <row r="10834" spans="1:31" x14ac:dyDescent="0.25">
      <c r="A10834" s="7">
        <v>10831</v>
      </c>
      <c r="B10834" s="8">
        <v>39565</v>
      </c>
      <c r="C10834" t="s">
        <v>3</v>
      </c>
      <c r="D10834" t="s">
        <v>187</v>
      </c>
      <c r="E10834" t="s">
        <v>9</v>
      </c>
      <c r="F10834" t="s">
        <v>54</v>
      </c>
      <c r="G10834" t="s">
        <v>870</v>
      </c>
      <c r="H10834" s="135" t="s">
        <v>2466</v>
      </c>
      <c r="I10834" t="s">
        <v>1454</v>
      </c>
      <c r="J10834" s="20">
        <v>38</v>
      </c>
      <c r="K10834" s="20" t="s">
        <v>9</v>
      </c>
      <c r="L10834" t="s">
        <v>1464</v>
      </c>
      <c r="M10834" s="20">
        <v>8.36</v>
      </c>
      <c r="N10834" s="20">
        <v>11.64</v>
      </c>
      <c r="AE10834">
        <f t="shared" si="169"/>
        <v>2008</v>
      </c>
    </row>
    <row r="10835" spans="1:31" x14ac:dyDescent="0.25">
      <c r="A10835" s="7">
        <v>10832</v>
      </c>
      <c r="B10835" s="8">
        <v>39565</v>
      </c>
      <c r="C10835" t="s">
        <v>3</v>
      </c>
      <c r="D10835" t="s">
        <v>864</v>
      </c>
      <c r="E10835" t="s">
        <v>9</v>
      </c>
      <c r="F10835" t="s">
        <v>765</v>
      </c>
      <c r="G10835" t="s">
        <v>929</v>
      </c>
      <c r="H10835" s="135" t="s">
        <v>1496</v>
      </c>
      <c r="I10835" t="s">
        <v>1454</v>
      </c>
      <c r="J10835" s="20">
        <v>21</v>
      </c>
      <c r="K10835" s="20" t="s">
        <v>1465</v>
      </c>
      <c r="L10835" t="s">
        <v>1466</v>
      </c>
      <c r="M10835" s="20">
        <v>5.25</v>
      </c>
      <c r="N10835" s="20">
        <v>5.25</v>
      </c>
      <c r="AE10835">
        <f t="shared" si="169"/>
        <v>2008</v>
      </c>
    </row>
    <row r="10836" spans="1:31" x14ac:dyDescent="0.25">
      <c r="A10836" s="7">
        <v>10833</v>
      </c>
      <c r="B10836" s="8">
        <v>39565</v>
      </c>
      <c r="C10836" t="s">
        <v>3</v>
      </c>
      <c r="D10836" t="s">
        <v>678</v>
      </c>
      <c r="E10836" t="s">
        <v>9</v>
      </c>
      <c r="F10836" t="s">
        <v>414</v>
      </c>
      <c r="G10836" t="s">
        <v>732</v>
      </c>
      <c r="H10836" s="135" t="s">
        <v>2162</v>
      </c>
      <c r="I10836" t="s">
        <v>1454</v>
      </c>
      <c r="J10836" s="20">
        <v>26</v>
      </c>
      <c r="K10836" s="20" t="s">
        <v>9</v>
      </c>
      <c r="L10836" t="s">
        <v>1463</v>
      </c>
      <c r="M10836" s="20">
        <v>6.24</v>
      </c>
      <c r="N10836" s="20">
        <v>7.76</v>
      </c>
      <c r="AE10836">
        <f t="shared" si="169"/>
        <v>2008</v>
      </c>
    </row>
    <row r="10837" spans="1:31" x14ac:dyDescent="0.25">
      <c r="A10837" s="7">
        <v>10834</v>
      </c>
      <c r="B10837" s="8">
        <v>39565</v>
      </c>
      <c r="C10837" t="s">
        <v>3</v>
      </c>
      <c r="D10837" t="s">
        <v>546</v>
      </c>
      <c r="E10837" t="s">
        <v>9</v>
      </c>
      <c r="F10837" t="s">
        <v>54</v>
      </c>
      <c r="G10837" t="s">
        <v>861</v>
      </c>
      <c r="H10837" s="9" t="s">
        <v>2527</v>
      </c>
      <c r="I10837" t="s">
        <v>1454</v>
      </c>
      <c r="J10837" s="20">
        <v>27</v>
      </c>
      <c r="K10837" s="20" t="s">
        <v>9</v>
      </c>
      <c r="L10837" t="s">
        <v>1464</v>
      </c>
      <c r="M10837" s="20">
        <v>5.9399999999999995</v>
      </c>
      <c r="N10837" s="20">
        <v>8.56</v>
      </c>
      <c r="AE10837">
        <f t="shared" si="169"/>
        <v>2008</v>
      </c>
    </row>
    <row r="10838" spans="1:31" x14ac:dyDescent="0.25">
      <c r="A10838" s="7">
        <v>10835</v>
      </c>
      <c r="B10838" s="8">
        <v>39566</v>
      </c>
      <c r="C10838" t="s">
        <v>3</v>
      </c>
      <c r="D10838" t="s">
        <v>858</v>
      </c>
      <c r="E10838" t="s">
        <v>9</v>
      </c>
      <c r="F10838" t="s">
        <v>904</v>
      </c>
      <c r="G10838" t="s">
        <v>648</v>
      </c>
      <c r="H10838" s="135" t="s">
        <v>1799</v>
      </c>
      <c r="I10838" t="s">
        <v>1454</v>
      </c>
      <c r="J10838" s="20">
        <v>37</v>
      </c>
      <c r="K10838" s="20" t="s">
        <v>9</v>
      </c>
      <c r="L10838" t="s">
        <v>1464</v>
      </c>
      <c r="M10838" s="20">
        <v>8.14</v>
      </c>
      <c r="N10838" s="20">
        <v>11.36</v>
      </c>
      <c r="AE10838">
        <f t="shared" si="169"/>
        <v>2008</v>
      </c>
    </row>
    <row r="10839" spans="1:31" x14ac:dyDescent="0.25">
      <c r="A10839" s="7">
        <v>10836</v>
      </c>
      <c r="B10839" s="8">
        <v>39567</v>
      </c>
      <c r="C10839" t="s">
        <v>3</v>
      </c>
      <c r="D10839" t="s">
        <v>678</v>
      </c>
      <c r="E10839" t="s">
        <v>9</v>
      </c>
      <c r="F10839" t="s">
        <v>679</v>
      </c>
      <c r="G10839" t="s">
        <v>929</v>
      </c>
      <c r="H10839" s="135" t="s">
        <v>2655</v>
      </c>
      <c r="I10839" t="s">
        <v>1454</v>
      </c>
      <c r="J10839" s="20">
        <v>21</v>
      </c>
      <c r="K10839" s="20" t="s">
        <v>3</v>
      </c>
      <c r="L10839" t="s">
        <v>1463</v>
      </c>
      <c r="M10839" s="20">
        <v>6.46</v>
      </c>
      <c r="N10839" s="20">
        <v>5.04</v>
      </c>
      <c r="AE10839">
        <f t="shared" si="169"/>
        <v>2008</v>
      </c>
    </row>
    <row r="10840" spans="1:31" x14ac:dyDescent="0.25">
      <c r="A10840" s="7">
        <v>10837</v>
      </c>
      <c r="B10840" s="8">
        <v>39567</v>
      </c>
      <c r="C10840" t="s">
        <v>3</v>
      </c>
      <c r="D10840" t="s">
        <v>350</v>
      </c>
      <c r="E10840" t="s">
        <v>9</v>
      </c>
      <c r="F10840" t="s">
        <v>767</v>
      </c>
      <c r="G10840" t="s">
        <v>929</v>
      </c>
      <c r="H10840" s="135" t="s">
        <v>2685</v>
      </c>
      <c r="I10840" t="s">
        <v>1454</v>
      </c>
      <c r="J10840" s="20">
        <v>21</v>
      </c>
      <c r="K10840" s="20" t="s">
        <v>9</v>
      </c>
      <c r="L10840" t="s">
        <v>1463</v>
      </c>
      <c r="M10840" s="20">
        <v>5.04</v>
      </c>
      <c r="N10840" s="20">
        <v>6.46</v>
      </c>
      <c r="AE10840">
        <f t="shared" si="169"/>
        <v>2008</v>
      </c>
    </row>
    <row r="10841" spans="1:31" x14ac:dyDescent="0.25">
      <c r="A10841" s="7">
        <v>10838</v>
      </c>
      <c r="B10841" s="8">
        <v>39567</v>
      </c>
      <c r="C10841" t="s">
        <v>3</v>
      </c>
      <c r="D10841" t="s">
        <v>789</v>
      </c>
      <c r="E10841" t="s">
        <v>9</v>
      </c>
      <c r="F10841" t="s">
        <v>869</v>
      </c>
      <c r="G10841" t="s">
        <v>870</v>
      </c>
      <c r="H10841" s="135" t="s">
        <v>1496</v>
      </c>
      <c r="I10841" t="s">
        <v>1454</v>
      </c>
      <c r="J10841" s="20">
        <v>6</v>
      </c>
      <c r="K10841" s="20" t="s">
        <v>9</v>
      </c>
      <c r="L10841" t="s">
        <v>1464</v>
      </c>
      <c r="M10841" s="20">
        <v>1.32</v>
      </c>
      <c r="N10841" s="20">
        <v>2.6799999999999997</v>
      </c>
      <c r="AE10841">
        <f t="shared" si="169"/>
        <v>2008</v>
      </c>
    </row>
    <row r="10842" spans="1:31" x14ac:dyDescent="0.25">
      <c r="A10842" s="7">
        <v>10839</v>
      </c>
      <c r="B10842" s="8">
        <v>39567</v>
      </c>
      <c r="C10842" t="s">
        <v>3</v>
      </c>
      <c r="D10842" t="s">
        <v>857</v>
      </c>
      <c r="E10842" t="s">
        <v>9</v>
      </c>
      <c r="F10842" t="s">
        <v>331</v>
      </c>
      <c r="G10842" t="s">
        <v>648</v>
      </c>
      <c r="H10842" s="136" t="s">
        <v>1496</v>
      </c>
      <c r="I10842" t="s">
        <v>1454</v>
      </c>
      <c r="J10842" s="20">
        <v>17</v>
      </c>
      <c r="K10842" s="20" t="s">
        <v>9</v>
      </c>
      <c r="L10842" t="s">
        <v>1463</v>
      </c>
      <c r="M10842" s="20">
        <v>4.08</v>
      </c>
      <c r="N10842" s="20">
        <v>5.42</v>
      </c>
      <c r="AE10842">
        <f t="shared" si="169"/>
        <v>2008</v>
      </c>
    </row>
    <row r="10843" spans="1:31" x14ac:dyDescent="0.25">
      <c r="A10843" s="7">
        <v>10840</v>
      </c>
      <c r="B10843" s="8">
        <v>39567</v>
      </c>
      <c r="C10843" t="s">
        <v>3</v>
      </c>
      <c r="D10843" t="s">
        <v>857</v>
      </c>
      <c r="E10843" t="s">
        <v>9</v>
      </c>
      <c r="F10843" t="s">
        <v>331</v>
      </c>
      <c r="G10843" t="s">
        <v>648</v>
      </c>
      <c r="H10843" s="136" t="s">
        <v>1496</v>
      </c>
      <c r="I10843" t="s">
        <v>1454</v>
      </c>
      <c r="J10843" s="20">
        <v>28</v>
      </c>
      <c r="K10843" s="20" t="s">
        <v>3</v>
      </c>
      <c r="L10843" t="s">
        <v>1464</v>
      </c>
      <c r="M10843" s="20">
        <v>8.84</v>
      </c>
      <c r="N10843" s="20">
        <v>6.16</v>
      </c>
      <c r="AE10843">
        <f t="shared" si="169"/>
        <v>2008</v>
      </c>
    </row>
    <row r="10844" spans="1:31" x14ac:dyDescent="0.25">
      <c r="A10844" s="7">
        <v>10841</v>
      </c>
      <c r="B10844" s="8">
        <v>39567</v>
      </c>
      <c r="C10844" t="s">
        <v>3</v>
      </c>
      <c r="D10844" t="s">
        <v>112</v>
      </c>
      <c r="E10844" t="s">
        <v>9</v>
      </c>
      <c r="F10844" t="s">
        <v>395</v>
      </c>
      <c r="G10844" t="s">
        <v>861</v>
      </c>
      <c r="H10844" s="135" t="s">
        <v>1496</v>
      </c>
      <c r="I10844" t="s">
        <v>1454</v>
      </c>
      <c r="J10844" s="20">
        <v>1</v>
      </c>
      <c r="K10844" s="20" t="s">
        <v>1465</v>
      </c>
      <c r="L10844" t="s">
        <v>1466</v>
      </c>
      <c r="M10844" s="20">
        <v>0.25</v>
      </c>
      <c r="N10844" s="20">
        <v>0.25</v>
      </c>
      <c r="AE10844">
        <f t="shared" si="169"/>
        <v>2008</v>
      </c>
    </row>
    <row r="10845" spans="1:31" x14ac:dyDescent="0.25">
      <c r="A10845" s="7">
        <v>10842</v>
      </c>
      <c r="B10845" s="8">
        <v>39568</v>
      </c>
      <c r="C10845" t="s">
        <v>3</v>
      </c>
      <c r="D10845" t="s">
        <v>849</v>
      </c>
      <c r="E10845" t="s">
        <v>9</v>
      </c>
      <c r="F10845" t="s">
        <v>940</v>
      </c>
      <c r="G10845" t="s">
        <v>648</v>
      </c>
      <c r="H10845" s="135" t="s">
        <v>1795</v>
      </c>
      <c r="I10845" t="s">
        <v>1455</v>
      </c>
      <c r="J10845" s="20">
        <v>20</v>
      </c>
      <c r="K10845" s="20" t="s">
        <v>1465</v>
      </c>
      <c r="L10845" t="s">
        <v>1466</v>
      </c>
      <c r="M10845" s="20">
        <v>2.5</v>
      </c>
      <c r="N10845" s="20">
        <v>2.5</v>
      </c>
      <c r="AE10845">
        <f t="shared" si="169"/>
        <v>2008</v>
      </c>
    </row>
    <row r="10846" spans="1:31" x14ac:dyDescent="0.25">
      <c r="A10846" s="7">
        <v>10843</v>
      </c>
      <c r="B10846" s="8">
        <v>39568</v>
      </c>
      <c r="C10846" t="s">
        <v>3</v>
      </c>
      <c r="D10846" t="s">
        <v>944</v>
      </c>
      <c r="E10846" t="s">
        <v>9</v>
      </c>
      <c r="F10846" t="s">
        <v>27</v>
      </c>
      <c r="G10846" t="s">
        <v>14</v>
      </c>
      <c r="H10846" s="135" t="s">
        <v>1517</v>
      </c>
      <c r="I10846" t="s">
        <v>1458</v>
      </c>
      <c r="J10846" s="20">
        <v>11</v>
      </c>
      <c r="K10846" s="20" t="s">
        <v>9</v>
      </c>
      <c r="L10846" t="s">
        <v>1464</v>
      </c>
      <c r="M10846" s="20">
        <v>30</v>
      </c>
      <c r="N10846" s="20">
        <v>10</v>
      </c>
      <c r="AE10846">
        <f t="shared" si="169"/>
        <v>2008</v>
      </c>
    </row>
    <row r="10847" spans="1:31" x14ac:dyDescent="0.25">
      <c r="A10847" s="7">
        <v>10844</v>
      </c>
      <c r="B10847" s="8">
        <v>39569</v>
      </c>
      <c r="C10847" t="s">
        <v>3</v>
      </c>
      <c r="D10847" t="s">
        <v>877</v>
      </c>
      <c r="E10847" t="s">
        <v>9</v>
      </c>
      <c r="F10847" t="s">
        <v>450</v>
      </c>
      <c r="G10847" t="s">
        <v>929</v>
      </c>
      <c r="H10847" s="135" t="s">
        <v>2644</v>
      </c>
      <c r="I10847" t="s">
        <v>1454</v>
      </c>
      <c r="J10847" s="20">
        <v>10</v>
      </c>
      <c r="K10847" s="20" t="s">
        <v>3</v>
      </c>
      <c r="L10847" t="s">
        <v>1463</v>
      </c>
      <c r="M10847" s="20">
        <v>3.6</v>
      </c>
      <c r="N10847" s="20">
        <v>2.4</v>
      </c>
      <c r="AE10847">
        <f t="shared" si="169"/>
        <v>2008</v>
      </c>
    </row>
    <row r="10848" spans="1:31" x14ac:dyDescent="0.25">
      <c r="A10848" s="7">
        <v>10845</v>
      </c>
      <c r="B10848" s="8">
        <v>39569</v>
      </c>
      <c r="C10848" t="s">
        <v>3</v>
      </c>
      <c r="D10848" t="s">
        <v>877</v>
      </c>
      <c r="E10848" t="s">
        <v>9</v>
      </c>
      <c r="F10848" t="s">
        <v>450</v>
      </c>
      <c r="G10848" t="s">
        <v>929</v>
      </c>
      <c r="H10848" s="135" t="s">
        <v>2686</v>
      </c>
      <c r="I10848" t="s">
        <v>1454</v>
      </c>
      <c r="J10848" s="20">
        <v>10</v>
      </c>
      <c r="K10848" s="20" t="s">
        <v>3</v>
      </c>
      <c r="L10848" t="s">
        <v>1463</v>
      </c>
      <c r="M10848" s="20">
        <v>3.6</v>
      </c>
      <c r="N10848" s="20">
        <v>2.4</v>
      </c>
      <c r="AE10848">
        <f t="shared" si="169"/>
        <v>2008</v>
      </c>
    </row>
    <row r="10849" spans="1:31" x14ac:dyDescent="0.25">
      <c r="A10849" s="7">
        <v>10846</v>
      </c>
      <c r="B10849" s="8">
        <v>39569</v>
      </c>
      <c r="C10849" t="s">
        <v>3</v>
      </c>
      <c r="D10849" t="s">
        <v>810</v>
      </c>
      <c r="E10849" t="s">
        <v>9</v>
      </c>
      <c r="F10849" t="s">
        <v>945</v>
      </c>
      <c r="G10849" t="s">
        <v>648</v>
      </c>
      <c r="H10849" s="136" t="s">
        <v>1496</v>
      </c>
      <c r="I10849" t="s">
        <v>1458</v>
      </c>
      <c r="J10849" s="20">
        <v>15</v>
      </c>
      <c r="K10849" s="20" t="s">
        <v>1465</v>
      </c>
      <c r="L10849" t="s">
        <v>1466</v>
      </c>
      <c r="M10849" s="20">
        <v>10</v>
      </c>
      <c r="N10849" s="20">
        <v>30</v>
      </c>
      <c r="AE10849">
        <f t="shared" si="169"/>
        <v>2008</v>
      </c>
    </row>
    <row r="10850" spans="1:31" x14ac:dyDescent="0.25">
      <c r="A10850" s="7">
        <v>10847</v>
      </c>
      <c r="B10850" s="8">
        <v>39571</v>
      </c>
      <c r="C10850" t="s">
        <v>3</v>
      </c>
      <c r="D10850" t="s">
        <v>55</v>
      </c>
      <c r="E10850" t="s">
        <v>9</v>
      </c>
      <c r="F10850" t="s">
        <v>946</v>
      </c>
      <c r="G10850" t="s">
        <v>931</v>
      </c>
      <c r="H10850" s="9" t="s">
        <v>2647</v>
      </c>
      <c r="I10850" t="s">
        <v>1458</v>
      </c>
      <c r="J10850" s="20">
        <v>8</v>
      </c>
      <c r="K10850" s="20" t="s">
        <v>3</v>
      </c>
      <c r="L10850" t="s">
        <v>1464</v>
      </c>
      <c r="M10850" s="20">
        <v>10</v>
      </c>
      <c r="N10850" s="20">
        <v>30</v>
      </c>
      <c r="AE10850">
        <f t="shared" si="169"/>
        <v>2008</v>
      </c>
    </row>
    <row r="10851" spans="1:31" x14ac:dyDescent="0.25">
      <c r="A10851" s="7">
        <v>10848</v>
      </c>
      <c r="B10851" s="8">
        <v>39571</v>
      </c>
      <c r="C10851" t="s">
        <v>3</v>
      </c>
      <c r="D10851" t="s">
        <v>920</v>
      </c>
      <c r="E10851" t="s">
        <v>9</v>
      </c>
      <c r="F10851" t="s">
        <v>901</v>
      </c>
      <c r="G10851" t="s">
        <v>377</v>
      </c>
      <c r="H10851" s="9" t="s">
        <v>2124</v>
      </c>
      <c r="I10851" t="s">
        <v>1454</v>
      </c>
      <c r="J10851" s="20">
        <v>20</v>
      </c>
      <c r="K10851" s="20" t="s">
        <v>3</v>
      </c>
      <c r="L10851" t="s">
        <v>1464</v>
      </c>
      <c r="M10851" s="20">
        <v>6.6</v>
      </c>
      <c r="N10851" s="20">
        <v>4.4000000000000004</v>
      </c>
      <c r="AE10851">
        <f t="shared" si="169"/>
        <v>2008</v>
      </c>
    </row>
    <row r="10852" spans="1:31" x14ac:dyDescent="0.25">
      <c r="A10852" s="7">
        <v>10849</v>
      </c>
      <c r="B10852" s="8">
        <v>39571</v>
      </c>
      <c r="C10852" t="s">
        <v>3</v>
      </c>
      <c r="D10852" t="s">
        <v>833</v>
      </c>
      <c r="E10852" t="s">
        <v>9</v>
      </c>
      <c r="F10852" t="s">
        <v>779</v>
      </c>
      <c r="G10852" t="s">
        <v>929</v>
      </c>
      <c r="H10852" s="135" t="s">
        <v>2665</v>
      </c>
      <c r="I10852" t="s">
        <v>1454</v>
      </c>
      <c r="J10852" s="20">
        <v>29</v>
      </c>
      <c r="K10852" s="20" t="s">
        <v>9</v>
      </c>
      <c r="L10852" t="s">
        <v>1464</v>
      </c>
      <c r="M10852" s="20">
        <v>6.38</v>
      </c>
      <c r="N10852" s="20">
        <v>9.1199999999999992</v>
      </c>
      <c r="AE10852">
        <f t="shared" si="169"/>
        <v>2008</v>
      </c>
    </row>
    <row r="10853" spans="1:31" x14ac:dyDescent="0.25">
      <c r="A10853" s="7">
        <v>10850</v>
      </c>
      <c r="B10853" s="8">
        <v>39571</v>
      </c>
      <c r="C10853" t="s">
        <v>3</v>
      </c>
      <c r="D10853" t="s">
        <v>543</v>
      </c>
      <c r="E10853" t="s">
        <v>9</v>
      </c>
      <c r="F10853" t="s">
        <v>521</v>
      </c>
      <c r="G10853" t="s">
        <v>24</v>
      </c>
      <c r="H10853" s="136" t="s">
        <v>1496</v>
      </c>
      <c r="I10853" t="s">
        <v>1454</v>
      </c>
      <c r="J10853" s="20">
        <v>21</v>
      </c>
      <c r="K10853" s="20" t="s">
        <v>9</v>
      </c>
      <c r="L10853" t="s">
        <v>1464</v>
      </c>
      <c r="M10853" s="20">
        <v>4.62</v>
      </c>
      <c r="N10853" s="20">
        <v>6.88</v>
      </c>
      <c r="AE10853">
        <f t="shared" si="169"/>
        <v>2008</v>
      </c>
    </row>
    <row r="10854" spans="1:31" x14ac:dyDescent="0.25">
      <c r="A10854" s="7">
        <v>10851</v>
      </c>
      <c r="B10854" s="8">
        <v>39571</v>
      </c>
      <c r="C10854" t="s">
        <v>3</v>
      </c>
      <c r="D10854" t="s">
        <v>864</v>
      </c>
      <c r="E10854" t="s">
        <v>9</v>
      </c>
      <c r="F10854" t="s">
        <v>905</v>
      </c>
      <c r="G10854" t="s">
        <v>861</v>
      </c>
      <c r="H10854" s="135" t="s">
        <v>2452</v>
      </c>
      <c r="I10854" t="s">
        <v>1454</v>
      </c>
      <c r="J10854" s="20">
        <v>18</v>
      </c>
      <c r="K10854" s="20" t="s">
        <v>9</v>
      </c>
      <c r="L10854" t="s">
        <v>1464</v>
      </c>
      <c r="M10854" s="20">
        <v>3.96</v>
      </c>
      <c r="N10854" s="20">
        <v>6.04</v>
      </c>
      <c r="AE10854">
        <f t="shared" si="169"/>
        <v>2008</v>
      </c>
    </row>
    <row r="10855" spans="1:31" x14ac:dyDescent="0.25">
      <c r="A10855" s="7">
        <v>10852</v>
      </c>
      <c r="B10855" s="8">
        <v>39572</v>
      </c>
      <c r="C10855" t="s">
        <v>3</v>
      </c>
      <c r="D10855" t="s">
        <v>941</v>
      </c>
      <c r="E10855" t="s">
        <v>9</v>
      </c>
      <c r="F10855" t="s">
        <v>940</v>
      </c>
      <c r="G10855" t="s">
        <v>895</v>
      </c>
      <c r="H10855" s="135" t="s">
        <v>2531</v>
      </c>
      <c r="I10855" t="s">
        <v>1454</v>
      </c>
      <c r="J10855" s="20">
        <v>15</v>
      </c>
      <c r="K10855" s="20" t="s">
        <v>9</v>
      </c>
      <c r="L10855" t="s">
        <v>1464</v>
      </c>
      <c r="M10855" s="20">
        <v>3.3</v>
      </c>
      <c r="N10855" s="20">
        <v>5.2</v>
      </c>
      <c r="AE10855">
        <f t="shared" si="169"/>
        <v>2008</v>
      </c>
    </row>
    <row r="10856" spans="1:31" x14ac:dyDescent="0.25">
      <c r="A10856" s="7">
        <v>10853</v>
      </c>
      <c r="B10856" s="8">
        <v>39572</v>
      </c>
      <c r="C10856" t="s">
        <v>3</v>
      </c>
      <c r="D10856" t="s">
        <v>947</v>
      </c>
      <c r="E10856" t="s">
        <v>9</v>
      </c>
      <c r="F10856" t="s">
        <v>112</v>
      </c>
      <c r="G10856" t="s">
        <v>931</v>
      </c>
      <c r="H10856" s="9" t="s">
        <v>2687</v>
      </c>
      <c r="I10856" t="s">
        <v>1458</v>
      </c>
      <c r="J10856" s="20">
        <v>11</v>
      </c>
      <c r="K10856" s="20" t="s">
        <v>1465</v>
      </c>
      <c r="L10856" t="s">
        <v>1466</v>
      </c>
      <c r="M10856" s="20">
        <v>30</v>
      </c>
      <c r="N10856" s="20">
        <v>10</v>
      </c>
      <c r="AE10856">
        <f t="shared" si="169"/>
        <v>2008</v>
      </c>
    </row>
    <row r="10857" spans="1:31" x14ac:dyDescent="0.25">
      <c r="A10857" s="7">
        <v>10854</v>
      </c>
      <c r="B10857" s="8">
        <v>39572</v>
      </c>
      <c r="C10857" t="s">
        <v>3</v>
      </c>
      <c r="D10857" t="s">
        <v>941</v>
      </c>
      <c r="E10857" t="s">
        <v>9</v>
      </c>
      <c r="F10857" t="s">
        <v>920</v>
      </c>
      <c r="G10857" t="s">
        <v>929</v>
      </c>
      <c r="H10857" s="135" t="s">
        <v>2688</v>
      </c>
      <c r="I10857" t="s">
        <v>1455</v>
      </c>
      <c r="J10857" s="20">
        <v>21</v>
      </c>
      <c r="K10857" s="20" t="s">
        <v>9</v>
      </c>
      <c r="L10857" t="s">
        <v>1464</v>
      </c>
      <c r="M10857" s="20">
        <v>2.31</v>
      </c>
      <c r="N10857" s="20">
        <v>3.44</v>
      </c>
      <c r="AE10857">
        <f t="shared" si="169"/>
        <v>2008</v>
      </c>
    </row>
    <row r="10858" spans="1:31" x14ac:dyDescent="0.25">
      <c r="A10858" s="7">
        <v>10855</v>
      </c>
      <c r="B10858" s="8">
        <v>39572</v>
      </c>
      <c r="C10858" t="s">
        <v>3</v>
      </c>
      <c r="D10858" t="s">
        <v>104</v>
      </c>
      <c r="E10858" t="s">
        <v>9</v>
      </c>
      <c r="F10858" t="s">
        <v>381</v>
      </c>
      <c r="G10858" t="s">
        <v>17</v>
      </c>
      <c r="H10858" s="135" t="s">
        <v>1496</v>
      </c>
      <c r="I10858" t="s">
        <v>1454</v>
      </c>
      <c r="J10858" s="20">
        <v>21</v>
      </c>
      <c r="K10858" s="20" t="s">
        <v>1465</v>
      </c>
      <c r="L10858" t="s">
        <v>1466</v>
      </c>
      <c r="M10858" s="20">
        <v>5.25</v>
      </c>
      <c r="N10858" s="20">
        <v>5.25</v>
      </c>
      <c r="AE10858">
        <f t="shared" si="169"/>
        <v>2008</v>
      </c>
    </row>
    <row r="10859" spans="1:31" x14ac:dyDescent="0.25">
      <c r="A10859" s="7">
        <v>10856</v>
      </c>
      <c r="B10859" s="8">
        <v>39572</v>
      </c>
      <c r="C10859" t="s">
        <v>3</v>
      </c>
      <c r="D10859" t="s">
        <v>941</v>
      </c>
      <c r="E10859" t="s">
        <v>9</v>
      </c>
      <c r="F10859" t="s">
        <v>906</v>
      </c>
      <c r="G10859" t="s">
        <v>895</v>
      </c>
      <c r="H10859" s="135" t="s">
        <v>2535</v>
      </c>
      <c r="I10859" t="s">
        <v>1454</v>
      </c>
      <c r="J10859" s="20">
        <v>35</v>
      </c>
      <c r="K10859" s="20" t="s">
        <v>9</v>
      </c>
      <c r="L10859" t="s">
        <v>1464</v>
      </c>
      <c r="M10859" s="20">
        <v>7.7</v>
      </c>
      <c r="N10859" s="20">
        <v>10.8</v>
      </c>
      <c r="AE10859">
        <f t="shared" si="169"/>
        <v>2008</v>
      </c>
    </row>
    <row r="10860" spans="1:31" x14ac:dyDescent="0.25">
      <c r="A10860" s="7">
        <v>10857</v>
      </c>
      <c r="B10860" s="8">
        <v>39572</v>
      </c>
      <c r="C10860" t="s">
        <v>3</v>
      </c>
      <c r="D10860" t="s">
        <v>948</v>
      </c>
      <c r="E10860" t="s">
        <v>9</v>
      </c>
      <c r="F10860" t="s">
        <v>904</v>
      </c>
      <c r="G10860" t="s">
        <v>648</v>
      </c>
      <c r="H10860" s="135" t="s">
        <v>1917</v>
      </c>
      <c r="I10860" t="s">
        <v>1454</v>
      </c>
      <c r="J10860" s="20">
        <v>28</v>
      </c>
      <c r="K10860" s="20" t="s">
        <v>9</v>
      </c>
      <c r="L10860" t="s">
        <v>1464</v>
      </c>
      <c r="M10860" s="20">
        <v>6.16</v>
      </c>
      <c r="N10860" s="20">
        <v>8.84</v>
      </c>
      <c r="AE10860">
        <f t="shared" si="169"/>
        <v>2008</v>
      </c>
    </row>
    <row r="10861" spans="1:31" x14ac:dyDescent="0.25">
      <c r="A10861" s="7">
        <v>10858</v>
      </c>
      <c r="B10861" s="8">
        <v>39572</v>
      </c>
      <c r="C10861" t="s">
        <v>3</v>
      </c>
      <c r="D10861" t="s">
        <v>941</v>
      </c>
      <c r="E10861" t="s">
        <v>9</v>
      </c>
      <c r="F10861" t="s">
        <v>901</v>
      </c>
      <c r="G10861" t="s">
        <v>929</v>
      </c>
      <c r="H10861" s="135" t="s">
        <v>2665</v>
      </c>
      <c r="I10861" t="s">
        <v>1454</v>
      </c>
      <c r="J10861" s="20">
        <v>31</v>
      </c>
      <c r="K10861" s="20" t="s">
        <v>9</v>
      </c>
      <c r="L10861" t="s">
        <v>1464</v>
      </c>
      <c r="M10861" s="20">
        <v>6.82</v>
      </c>
      <c r="N10861" s="20">
        <v>9.68</v>
      </c>
      <c r="AE10861">
        <f t="shared" si="169"/>
        <v>2008</v>
      </c>
    </row>
    <row r="10862" spans="1:31" x14ac:dyDescent="0.25">
      <c r="A10862" s="7">
        <v>10859</v>
      </c>
      <c r="B10862" s="8">
        <v>39572</v>
      </c>
      <c r="C10862" t="s">
        <v>3</v>
      </c>
      <c r="D10862" t="s">
        <v>667</v>
      </c>
      <c r="E10862" t="s">
        <v>9</v>
      </c>
      <c r="F10862" t="s">
        <v>949</v>
      </c>
      <c r="G10862" t="s">
        <v>648</v>
      </c>
      <c r="H10862" s="136" t="s">
        <v>1496</v>
      </c>
      <c r="I10862" t="s">
        <v>1458</v>
      </c>
      <c r="J10862" s="20">
        <v>16</v>
      </c>
      <c r="K10862" s="20" t="s">
        <v>3</v>
      </c>
      <c r="L10862" t="s">
        <v>1464</v>
      </c>
      <c r="M10862" s="20">
        <v>10</v>
      </c>
      <c r="N10862" s="20">
        <v>30</v>
      </c>
      <c r="AE10862">
        <f t="shared" si="169"/>
        <v>2008</v>
      </c>
    </row>
    <row r="10863" spans="1:31" x14ac:dyDescent="0.25">
      <c r="A10863" s="7">
        <v>10860</v>
      </c>
      <c r="B10863" s="8">
        <v>39573</v>
      </c>
      <c r="C10863" t="s">
        <v>3</v>
      </c>
      <c r="D10863" t="s">
        <v>943</v>
      </c>
      <c r="E10863" t="s">
        <v>9</v>
      </c>
      <c r="F10863" t="s">
        <v>890</v>
      </c>
      <c r="G10863" t="s">
        <v>569</v>
      </c>
      <c r="H10863" s="135" t="s">
        <v>1674</v>
      </c>
      <c r="I10863" t="s">
        <v>1454</v>
      </c>
      <c r="J10863" s="20">
        <v>50</v>
      </c>
      <c r="K10863" s="20" t="s">
        <v>3</v>
      </c>
      <c r="L10863" t="s">
        <v>1464</v>
      </c>
      <c r="M10863" s="20">
        <v>15</v>
      </c>
      <c r="N10863" s="20">
        <v>11</v>
      </c>
      <c r="AE10863">
        <f t="shared" si="169"/>
        <v>2008</v>
      </c>
    </row>
    <row r="10864" spans="1:31" x14ac:dyDescent="0.25">
      <c r="A10864" s="7">
        <v>10861</v>
      </c>
      <c r="B10864" s="8">
        <v>39573</v>
      </c>
      <c r="C10864" t="s">
        <v>3</v>
      </c>
      <c r="D10864" t="s">
        <v>864</v>
      </c>
      <c r="E10864" t="s">
        <v>9</v>
      </c>
      <c r="F10864" t="s">
        <v>122</v>
      </c>
      <c r="G10864" t="s">
        <v>929</v>
      </c>
      <c r="H10864" s="135" t="s">
        <v>1496</v>
      </c>
      <c r="I10864" t="s">
        <v>1454</v>
      </c>
      <c r="J10864" s="20">
        <v>15</v>
      </c>
      <c r="K10864" s="20" t="s">
        <v>9</v>
      </c>
      <c r="L10864" t="s">
        <v>1464</v>
      </c>
      <c r="M10864" s="20">
        <v>3.3</v>
      </c>
      <c r="N10864" s="20">
        <v>5.2</v>
      </c>
      <c r="AE10864">
        <f t="shared" si="169"/>
        <v>2008</v>
      </c>
    </row>
    <row r="10865" spans="1:31" x14ac:dyDescent="0.25">
      <c r="A10865" s="7">
        <v>10862</v>
      </c>
      <c r="B10865" s="8">
        <v>39573</v>
      </c>
      <c r="C10865" t="s">
        <v>3</v>
      </c>
      <c r="D10865" t="s">
        <v>934</v>
      </c>
      <c r="E10865" t="s">
        <v>9</v>
      </c>
      <c r="F10865" t="s">
        <v>940</v>
      </c>
      <c r="G10865" t="s">
        <v>732</v>
      </c>
      <c r="H10865" s="135" t="s">
        <v>2186</v>
      </c>
      <c r="I10865" t="s">
        <v>1454</v>
      </c>
      <c r="J10865" s="20">
        <v>50</v>
      </c>
      <c r="K10865" s="20" t="s">
        <v>9</v>
      </c>
      <c r="L10865" t="s">
        <v>1464</v>
      </c>
      <c r="M10865" s="20">
        <v>11</v>
      </c>
      <c r="N10865" s="20">
        <v>15</v>
      </c>
      <c r="AE10865">
        <f t="shared" si="169"/>
        <v>2008</v>
      </c>
    </row>
    <row r="10866" spans="1:31" x14ac:dyDescent="0.25">
      <c r="A10866" s="7">
        <v>10863</v>
      </c>
      <c r="B10866" s="8">
        <v>39574</v>
      </c>
      <c r="C10866" t="s">
        <v>3</v>
      </c>
      <c r="D10866" t="s">
        <v>632</v>
      </c>
      <c r="E10866" t="s">
        <v>9</v>
      </c>
      <c r="F10866" t="s">
        <v>78</v>
      </c>
      <c r="G10866" t="s">
        <v>14</v>
      </c>
      <c r="H10866" s="135" t="s">
        <v>1491</v>
      </c>
      <c r="I10866" t="s">
        <v>1456</v>
      </c>
      <c r="J10866" s="20">
        <v>25</v>
      </c>
      <c r="K10866" s="20" t="s">
        <v>3</v>
      </c>
      <c r="L10866" t="s">
        <v>1464</v>
      </c>
      <c r="M10866" s="20">
        <v>8</v>
      </c>
      <c r="N10866" s="20">
        <v>5.5</v>
      </c>
      <c r="O10866" t="s">
        <v>3</v>
      </c>
      <c r="P10866" s="13" t="s">
        <v>223</v>
      </c>
      <c r="Q10866" t="s">
        <v>9</v>
      </c>
      <c r="R10866" t="s">
        <v>252</v>
      </c>
      <c r="S10866" t="s">
        <v>1465</v>
      </c>
      <c r="U10866" t="s">
        <v>1465</v>
      </c>
      <c r="W10866" t="s">
        <v>1465</v>
      </c>
      <c r="Y10866" t="s">
        <v>1465</v>
      </c>
      <c r="AA10866" t="s">
        <v>1465</v>
      </c>
      <c r="AC10866" t="s">
        <v>1465</v>
      </c>
      <c r="AE10866">
        <f t="shared" si="169"/>
        <v>2008</v>
      </c>
    </row>
    <row r="10867" spans="1:31" x14ac:dyDescent="0.25">
      <c r="A10867" s="7">
        <v>10864</v>
      </c>
      <c r="B10867" s="8">
        <v>39574</v>
      </c>
      <c r="C10867" t="s">
        <v>3</v>
      </c>
      <c r="D10867" t="s">
        <v>287</v>
      </c>
      <c r="E10867" t="s">
        <v>9</v>
      </c>
      <c r="F10867" t="s">
        <v>937</v>
      </c>
      <c r="G10867" t="s">
        <v>17</v>
      </c>
      <c r="H10867" s="135" t="s">
        <v>1500</v>
      </c>
      <c r="I10867" t="s">
        <v>1454</v>
      </c>
      <c r="J10867" s="20">
        <v>30</v>
      </c>
      <c r="K10867" s="20" t="s">
        <v>9</v>
      </c>
      <c r="L10867" t="s">
        <v>1464</v>
      </c>
      <c r="M10867" s="20">
        <v>6.6</v>
      </c>
      <c r="N10867" s="20">
        <v>9.4</v>
      </c>
      <c r="AE10867">
        <f t="shared" si="169"/>
        <v>2008</v>
      </c>
    </row>
    <row r="10868" spans="1:31" x14ac:dyDescent="0.25">
      <c r="A10868" s="7">
        <v>10865</v>
      </c>
      <c r="B10868" s="8">
        <v>39574</v>
      </c>
      <c r="C10868" t="s">
        <v>3</v>
      </c>
      <c r="D10868" t="s">
        <v>287</v>
      </c>
      <c r="E10868" t="s">
        <v>9</v>
      </c>
      <c r="F10868" t="s">
        <v>905</v>
      </c>
      <c r="G10868" t="s">
        <v>861</v>
      </c>
      <c r="H10868" s="135" t="s">
        <v>2452</v>
      </c>
      <c r="I10868" t="s">
        <v>1454</v>
      </c>
      <c r="J10868" s="20">
        <v>18</v>
      </c>
      <c r="K10868" s="20" t="s">
        <v>9</v>
      </c>
      <c r="L10868" t="s">
        <v>1464</v>
      </c>
      <c r="M10868" s="20">
        <v>3.96</v>
      </c>
      <c r="N10868" s="20">
        <v>6.04</v>
      </c>
      <c r="AE10868">
        <f t="shared" si="169"/>
        <v>2008</v>
      </c>
    </row>
    <row r="10869" spans="1:31" x14ac:dyDescent="0.25">
      <c r="A10869" s="7">
        <v>10866</v>
      </c>
      <c r="B10869" s="8">
        <v>39575</v>
      </c>
      <c r="C10869" t="s">
        <v>3</v>
      </c>
      <c r="D10869" t="s">
        <v>432</v>
      </c>
      <c r="E10869" t="s">
        <v>9</v>
      </c>
      <c r="F10869" t="s">
        <v>795</v>
      </c>
      <c r="G10869" t="s">
        <v>895</v>
      </c>
      <c r="H10869" s="135" t="s">
        <v>2689</v>
      </c>
      <c r="I10869" t="s">
        <v>1454</v>
      </c>
      <c r="J10869" s="20">
        <v>30</v>
      </c>
      <c r="K10869" s="20" t="s">
        <v>3</v>
      </c>
      <c r="L10869" t="s">
        <v>1464</v>
      </c>
      <c r="M10869" s="20">
        <v>9.4</v>
      </c>
      <c r="N10869" s="20">
        <v>6.6</v>
      </c>
      <c r="AE10869">
        <f t="shared" si="169"/>
        <v>2008</v>
      </c>
    </row>
    <row r="10870" spans="1:31" x14ac:dyDescent="0.25">
      <c r="A10870" s="7">
        <v>10867</v>
      </c>
      <c r="B10870" s="8">
        <v>39576</v>
      </c>
      <c r="C10870" t="s">
        <v>3</v>
      </c>
      <c r="D10870" t="s">
        <v>950</v>
      </c>
      <c r="E10870" t="s">
        <v>9</v>
      </c>
      <c r="F10870" t="s">
        <v>789</v>
      </c>
      <c r="G10870" t="s">
        <v>648</v>
      </c>
      <c r="H10870" s="135" t="s">
        <v>1877</v>
      </c>
      <c r="I10870" t="s">
        <v>1458</v>
      </c>
      <c r="J10870" s="20">
        <v>6</v>
      </c>
      <c r="K10870" s="20" t="s">
        <v>1465</v>
      </c>
      <c r="L10870" t="s">
        <v>1466</v>
      </c>
      <c r="M10870" s="20">
        <v>30</v>
      </c>
      <c r="N10870" s="20">
        <v>10</v>
      </c>
      <c r="AE10870">
        <f t="shared" si="169"/>
        <v>2008</v>
      </c>
    </row>
    <row r="10871" spans="1:31" x14ac:dyDescent="0.25">
      <c r="A10871" s="7">
        <v>10868</v>
      </c>
      <c r="B10871" s="8">
        <v>39576</v>
      </c>
      <c r="C10871" t="s">
        <v>3</v>
      </c>
      <c r="D10871" t="s">
        <v>677</v>
      </c>
      <c r="E10871" t="s">
        <v>9</v>
      </c>
      <c r="F10871" t="s">
        <v>937</v>
      </c>
      <c r="G10871" t="s">
        <v>633</v>
      </c>
      <c r="H10871" s="135" t="s">
        <v>1496</v>
      </c>
      <c r="I10871" t="s">
        <v>1454</v>
      </c>
      <c r="J10871" s="20">
        <v>13</v>
      </c>
      <c r="K10871" s="20" t="s">
        <v>9</v>
      </c>
      <c r="L10871" t="s">
        <v>1464</v>
      </c>
      <c r="M10871" s="20">
        <v>2.86</v>
      </c>
      <c r="N10871" s="20">
        <v>4.6400000000000006</v>
      </c>
      <c r="AE10871">
        <f t="shared" si="169"/>
        <v>2008</v>
      </c>
    </row>
    <row r="10872" spans="1:31" x14ac:dyDescent="0.25">
      <c r="A10872" s="7">
        <v>10869</v>
      </c>
      <c r="B10872" s="8">
        <v>39576</v>
      </c>
      <c r="C10872" t="s">
        <v>3</v>
      </c>
      <c r="D10872" t="s">
        <v>947</v>
      </c>
      <c r="E10872" t="s">
        <v>9</v>
      </c>
      <c r="F10872" t="s">
        <v>112</v>
      </c>
      <c r="G10872" t="s">
        <v>931</v>
      </c>
      <c r="H10872" s="9" t="s">
        <v>2646</v>
      </c>
      <c r="I10872" t="s">
        <v>1455</v>
      </c>
      <c r="J10872" s="20">
        <v>3</v>
      </c>
      <c r="K10872" s="20" t="s">
        <v>9</v>
      </c>
      <c r="L10872" t="s">
        <v>1464</v>
      </c>
      <c r="M10872" s="20">
        <v>0.33</v>
      </c>
      <c r="N10872" s="20">
        <v>0.91999999999999993</v>
      </c>
      <c r="AE10872">
        <f t="shared" si="169"/>
        <v>2008</v>
      </c>
    </row>
    <row r="10873" spans="1:31" x14ac:dyDescent="0.25">
      <c r="A10873" s="7">
        <v>10870</v>
      </c>
      <c r="B10873" s="8">
        <v>39576</v>
      </c>
      <c r="C10873" t="s">
        <v>3</v>
      </c>
      <c r="D10873" t="s">
        <v>311</v>
      </c>
      <c r="E10873" t="s">
        <v>9</v>
      </c>
      <c r="F10873" t="s">
        <v>937</v>
      </c>
      <c r="G10873" t="s">
        <v>929</v>
      </c>
      <c r="H10873" s="135" t="s">
        <v>1496</v>
      </c>
      <c r="I10873" t="s">
        <v>1454</v>
      </c>
      <c r="J10873" s="20">
        <v>12</v>
      </c>
      <c r="K10873" s="20" t="s">
        <v>9</v>
      </c>
      <c r="L10873" t="s">
        <v>1463</v>
      </c>
      <c r="M10873" s="20">
        <v>2.88</v>
      </c>
      <c r="N10873" s="20">
        <v>4.12</v>
      </c>
      <c r="AE10873">
        <f t="shared" si="169"/>
        <v>2008</v>
      </c>
    </row>
    <row r="10874" spans="1:31" x14ac:dyDescent="0.25">
      <c r="A10874" s="7">
        <v>10871</v>
      </c>
      <c r="B10874" s="8">
        <v>39576</v>
      </c>
      <c r="C10874" t="s">
        <v>3</v>
      </c>
      <c r="D10874" t="s">
        <v>810</v>
      </c>
      <c r="E10874" t="s">
        <v>9</v>
      </c>
      <c r="F10874" t="s">
        <v>911</v>
      </c>
      <c r="G10874" t="s">
        <v>732</v>
      </c>
      <c r="H10874" s="135" t="s">
        <v>2302</v>
      </c>
      <c r="I10874" t="s">
        <v>1455</v>
      </c>
      <c r="J10874" s="20">
        <v>15</v>
      </c>
      <c r="K10874" s="20" t="s">
        <v>1465</v>
      </c>
      <c r="L10874" t="s">
        <v>1466</v>
      </c>
      <c r="M10874" s="20">
        <v>1.875</v>
      </c>
      <c r="N10874" s="20">
        <v>1.875</v>
      </c>
      <c r="AE10874">
        <f t="shared" si="169"/>
        <v>2008</v>
      </c>
    </row>
    <row r="10875" spans="1:31" x14ac:dyDescent="0.25">
      <c r="A10875" s="7">
        <v>10872</v>
      </c>
      <c r="B10875" s="8">
        <v>39577</v>
      </c>
      <c r="C10875" t="s">
        <v>3</v>
      </c>
      <c r="D10875" t="s">
        <v>677</v>
      </c>
      <c r="E10875" t="s">
        <v>9</v>
      </c>
      <c r="F10875" t="s">
        <v>926</v>
      </c>
      <c r="G10875" t="s">
        <v>870</v>
      </c>
      <c r="H10875" s="135" t="s">
        <v>2690</v>
      </c>
      <c r="I10875" t="s">
        <v>1454</v>
      </c>
      <c r="J10875" s="20">
        <v>48</v>
      </c>
      <c r="K10875" s="20" t="s">
        <v>9</v>
      </c>
      <c r="L10875" t="s">
        <v>1464</v>
      </c>
      <c r="M10875" s="20">
        <v>10.56</v>
      </c>
      <c r="N10875" s="20">
        <v>14.44</v>
      </c>
      <c r="AE10875">
        <f t="shared" si="169"/>
        <v>2008</v>
      </c>
    </row>
    <row r="10876" spans="1:31" x14ac:dyDescent="0.25">
      <c r="A10876" s="7">
        <v>10873</v>
      </c>
      <c r="B10876" s="8">
        <v>39577</v>
      </c>
      <c r="C10876" t="s">
        <v>3</v>
      </c>
      <c r="D10876" t="s">
        <v>934</v>
      </c>
      <c r="E10876" t="s">
        <v>9</v>
      </c>
      <c r="F10876" t="s">
        <v>372</v>
      </c>
      <c r="G10876" t="s">
        <v>929</v>
      </c>
      <c r="H10876" s="9" t="s">
        <v>2691</v>
      </c>
      <c r="I10876" t="s">
        <v>1454</v>
      </c>
      <c r="J10876" s="20">
        <v>21</v>
      </c>
      <c r="K10876" s="20" t="s">
        <v>3</v>
      </c>
      <c r="L10876" t="s">
        <v>1463</v>
      </c>
      <c r="M10876" s="20">
        <v>6.46</v>
      </c>
      <c r="N10876" s="20">
        <v>5.04</v>
      </c>
      <c r="AE10876">
        <f t="shared" si="169"/>
        <v>2008</v>
      </c>
    </row>
    <row r="10877" spans="1:31" x14ac:dyDescent="0.25">
      <c r="A10877" s="7">
        <v>10874</v>
      </c>
      <c r="B10877" s="8">
        <v>39577</v>
      </c>
      <c r="C10877" t="s">
        <v>3</v>
      </c>
      <c r="D10877" t="s">
        <v>557</v>
      </c>
      <c r="E10877" t="s">
        <v>9</v>
      </c>
      <c r="F10877" t="s">
        <v>727</v>
      </c>
      <c r="G10877" t="s">
        <v>648</v>
      </c>
      <c r="H10877" s="135" t="s">
        <v>2692</v>
      </c>
      <c r="I10877" t="s">
        <v>1454</v>
      </c>
      <c r="J10877" s="20">
        <v>71</v>
      </c>
      <c r="K10877" s="20" t="s">
        <v>3</v>
      </c>
      <c r="L10877" t="s">
        <v>1464</v>
      </c>
      <c r="M10877" s="20">
        <v>20.88</v>
      </c>
      <c r="N10877" s="20">
        <v>15.620000000000001</v>
      </c>
      <c r="AE10877">
        <f t="shared" si="169"/>
        <v>2008</v>
      </c>
    </row>
    <row r="10878" spans="1:31" x14ac:dyDescent="0.25">
      <c r="A10878" s="7">
        <v>10875</v>
      </c>
      <c r="B10878" s="8">
        <v>39578</v>
      </c>
      <c r="C10878" t="s">
        <v>3</v>
      </c>
      <c r="D10878" t="s">
        <v>830</v>
      </c>
      <c r="E10878" t="s">
        <v>9</v>
      </c>
      <c r="F10878" t="s">
        <v>568</v>
      </c>
      <c r="G10878" t="s">
        <v>14</v>
      </c>
      <c r="H10878" s="135" t="s">
        <v>1553</v>
      </c>
      <c r="I10878" t="s">
        <v>1455</v>
      </c>
      <c r="J10878" s="20">
        <v>21</v>
      </c>
      <c r="K10878" s="20" t="s">
        <v>3</v>
      </c>
      <c r="L10878" t="s">
        <v>1464</v>
      </c>
      <c r="M10878" s="20">
        <v>3.44</v>
      </c>
      <c r="N10878" s="20">
        <v>2.31</v>
      </c>
      <c r="AE10878">
        <f t="shared" si="169"/>
        <v>2008</v>
      </c>
    </row>
    <row r="10879" spans="1:31" x14ac:dyDescent="0.25">
      <c r="A10879" s="7">
        <v>10876</v>
      </c>
      <c r="B10879" s="8">
        <v>39578</v>
      </c>
      <c r="C10879" t="s">
        <v>3</v>
      </c>
      <c r="D10879" t="s">
        <v>939</v>
      </c>
      <c r="E10879" t="s">
        <v>9</v>
      </c>
      <c r="F10879" t="s">
        <v>85</v>
      </c>
      <c r="G10879" t="s">
        <v>929</v>
      </c>
      <c r="H10879" s="135" t="s">
        <v>2693</v>
      </c>
      <c r="I10879" t="s">
        <v>1454</v>
      </c>
      <c r="J10879" s="20">
        <v>26</v>
      </c>
      <c r="K10879" s="20" t="s">
        <v>9</v>
      </c>
      <c r="L10879" t="s">
        <v>1464</v>
      </c>
      <c r="M10879" s="20">
        <v>5.72</v>
      </c>
      <c r="N10879" s="20">
        <v>8.2800000000000011</v>
      </c>
      <c r="AE10879">
        <f t="shared" si="169"/>
        <v>2008</v>
      </c>
    </row>
    <row r="10880" spans="1:31" x14ac:dyDescent="0.25">
      <c r="A10880" s="7">
        <v>10877</v>
      </c>
      <c r="B10880" s="8">
        <v>39578</v>
      </c>
      <c r="C10880" t="s">
        <v>3</v>
      </c>
      <c r="D10880" t="s">
        <v>864</v>
      </c>
      <c r="E10880" t="s">
        <v>9</v>
      </c>
      <c r="F10880" t="s">
        <v>55</v>
      </c>
      <c r="G10880" t="s">
        <v>929</v>
      </c>
      <c r="H10880" s="9" t="s">
        <v>2694</v>
      </c>
      <c r="I10880" t="s">
        <v>1454</v>
      </c>
      <c r="J10880" s="20">
        <v>12</v>
      </c>
      <c r="K10880" s="20" t="s">
        <v>9</v>
      </c>
      <c r="L10880" t="s">
        <v>1463</v>
      </c>
      <c r="M10880" s="20">
        <v>2.88</v>
      </c>
      <c r="N10880" s="20">
        <v>4.12</v>
      </c>
      <c r="AE10880">
        <f t="shared" si="169"/>
        <v>2008</v>
      </c>
    </row>
    <row r="10881" spans="1:31" x14ac:dyDescent="0.25">
      <c r="A10881" s="7">
        <v>10878</v>
      </c>
      <c r="B10881" s="8">
        <v>39578</v>
      </c>
      <c r="C10881" t="s">
        <v>3</v>
      </c>
      <c r="D10881" t="s">
        <v>939</v>
      </c>
      <c r="E10881" t="s">
        <v>9</v>
      </c>
      <c r="F10881" t="s">
        <v>926</v>
      </c>
      <c r="G10881" t="s">
        <v>895</v>
      </c>
      <c r="H10881" s="9" t="s">
        <v>2695</v>
      </c>
      <c r="I10881" t="s">
        <v>1454</v>
      </c>
      <c r="J10881" s="20">
        <v>30</v>
      </c>
      <c r="K10881" s="20" t="s">
        <v>3</v>
      </c>
      <c r="L10881" t="s">
        <v>1464</v>
      </c>
      <c r="M10881" s="20">
        <v>9.4</v>
      </c>
      <c r="N10881" s="20">
        <v>6.6</v>
      </c>
      <c r="AE10881">
        <f t="shared" si="169"/>
        <v>2008</v>
      </c>
    </row>
    <row r="10882" spans="1:31" x14ac:dyDescent="0.25">
      <c r="A10882" s="7">
        <v>10879</v>
      </c>
      <c r="B10882" s="8">
        <v>39579</v>
      </c>
      <c r="C10882" t="s">
        <v>3</v>
      </c>
      <c r="D10882" t="s">
        <v>761</v>
      </c>
      <c r="E10882" t="s">
        <v>9</v>
      </c>
      <c r="F10882" t="s">
        <v>250</v>
      </c>
      <c r="G10882" t="s">
        <v>929</v>
      </c>
      <c r="H10882" s="135" t="s">
        <v>2678</v>
      </c>
      <c r="I10882" t="s">
        <v>1455</v>
      </c>
      <c r="J10882" s="20">
        <v>26</v>
      </c>
      <c r="K10882" s="20" t="s">
        <v>3</v>
      </c>
      <c r="L10882" t="s">
        <v>1464</v>
      </c>
      <c r="M10882" s="20">
        <v>4.1400000000000006</v>
      </c>
      <c r="N10882" s="20">
        <v>2.86</v>
      </c>
      <c r="AE10882">
        <f t="shared" si="169"/>
        <v>2008</v>
      </c>
    </row>
    <row r="10883" spans="1:31" x14ac:dyDescent="0.25">
      <c r="A10883" s="7">
        <v>10880</v>
      </c>
      <c r="B10883" s="8">
        <v>39579</v>
      </c>
      <c r="C10883" t="s">
        <v>3</v>
      </c>
      <c r="D10883" t="s">
        <v>543</v>
      </c>
      <c r="E10883" t="s">
        <v>9</v>
      </c>
      <c r="F10883" t="s">
        <v>521</v>
      </c>
      <c r="G10883" t="s">
        <v>895</v>
      </c>
      <c r="H10883" s="135" t="s">
        <v>2696</v>
      </c>
      <c r="I10883" t="s">
        <v>1454</v>
      </c>
      <c r="J10883" s="20">
        <v>8</v>
      </c>
      <c r="K10883" s="20" t="s">
        <v>3</v>
      </c>
      <c r="L10883" t="s">
        <v>1464</v>
      </c>
      <c r="M10883" s="20">
        <v>3.24</v>
      </c>
      <c r="N10883" s="20">
        <v>1.76</v>
      </c>
      <c r="AE10883">
        <f t="shared" si="169"/>
        <v>2008</v>
      </c>
    </row>
    <row r="10884" spans="1:31" x14ac:dyDescent="0.25">
      <c r="A10884" s="7">
        <v>10881</v>
      </c>
      <c r="B10884" s="8">
        <v>39579</v>
      </c>
      <c r="C10884" t="s">
        <v>3</v>
      </c>
      <c r="D10884" t="s">
        <v>951</v>
      </c>
      <c r="E10884" t="s">
        <v>9</v>
      </c>
      <c r="F10884" t="s">
        <v>273</v>
      </c>
      <c r="G10884" t="s">
        <v>648</v>
      </c>
      <c r="H10884" s="135" t="s">
        <v>1921</v>
      </c>
      <c r="I10884" t="s">
        <v>1458</v>
      </c>
      <c r="J10884" s="20">
        <v>6</v>
      </c>
      <c r="K10884" s="20" t="s">
        <v>3</v>
      </c>
      <c r="L10884" t="s">
        <v>1464</v>
      </c>
      <c r="M10884" s="20">
        <v>30</v>
      </c>
      <c r="N10884" s="20">
        <v>10</v>
      </c>
      <c r="AE10884">
        <f t="shared" ref="AE10884:AE10947" si="170">YEAR(B10884)</f>
        <v>2008</v>
      </c>
    </row>
    <row r="10885" spans="1:31" x14ac:dyDescent="0.25">
      <c r="A10885" s="7">
        <v>10882</v>
      </c>
      <c r="B10885" s="8">
        <v>39580</v>
      </c>
      <c r="C10885" t="s">
        <v>3</v>
      </c>
      <c r="D10885" t="s">
        <v>655</v>
      </c>
      <c r="E10885" t="s">
        <v>9</v>
      </c>
      <c r="F10885" t="s">
        <v>614</v>
      </c>
      <c r="G10885" t="s">
        <v>929</v>
      </c>
      <c r="H10885" s="135" t="s">
        <v>2697</v>
      </c>
      <c r="I10885" t="s">
        <v>1455</v>
      </c>
      <c r="J10885" s="20">
        <v>34</v>
      </c>
      <c r="K10885" s="20" t="s">
        <v>9</v>
      </c>
      <c r="L10885" t="s">
        <v>1464</v>
      </c>
      <c r="M10885" s="20">
        <v>3.74</v>
      </c>
      <c r="N10885" s="20">
        <v>5.26</v>
      </c>
      <c r="AE10885">
        <f t="shared" si="170"/>
        <v>2008</v>
      </c>
    </row>
    <row r="10886" spans="1:31" x14ac:dyDescent="0.25">
      <c r="A10886" s="7">
        <v>10883</v>
      </c>
      <c r="B10886" s="8">
        <v>39580</v>
      </c>
      <c r="C10886" t="s">
        <v>3</v>
      </c>
      <c r="D10886" t="s">
        <v>858</v>
      </c>
      <c r="E10886" t="s">
        <v>9</v>
      </c>
      <c r="F10886" t="s">
        <v>748</v>
      </c>
      <c r="G10886" t="s">
        <v>648</v>
      </c>
      <c r="H10886" s="135" t="s">
        <v>2318</v>
      </c>
      <c r="I10886" t="s">
        <v>1454</v>
      </c>
      <c r="J10886" s="20">
        <v>30</v>
      </c>
      <c r="K10886" s="20" t="s">
        <v>1465</v>
      </c>
      <c r="L10886" t="s">
        <v>1466</v>
      </c>
      <c r="M10886" s="20">
        <v>7.5</v>
      </c>
      <c r="N10886" s="20">
        <v>7.5</v>
      </c>
      <c r="AE10886">
        <f t="shared" si="170"/>
        <v>2008</v>
      </c>
    </row>
    <row r="10887" spans="1:31" x14ac:dyDescent="0.25">
      <c r="A10887" s="7">
        <v>10884</v>
      </c>
      <c r="B10887" s="8">
        <v>39581</v>
      </c>
      <c r="C10887" t="s">
        <v>3</v>
      </c>
      <c r="D10887" t="s">
        <v>250</v>
      </c>
      <c r="E10887" t="s">
        <v>9</v>
      </c>
      <c r="F10887" t="s">
        <v>902</v>
      </c>
      <c r="G10887" t="s">
        <v>870</v>
      </c>
      <c r="H10887" s="9" t="s">
        <v>2547</v>
      </c>
      <c r="I10887" t="s">
        <v>1454</v>
      </c>
      <c r="J10887" s="20">
        <v>36</v>
      </c>
      <c r="K10887" s="20" t="s">
        <v>9</v>
      </c>
      <c r="L10887" t="s">
        <v>1463</v>
      </c>
      <c r="M10887" s="20">
        <v>8.64</v>
      </c>
      <c r="N10887" s="20">
        <v>10.36</v>
      </c>
      <c r="AE10887">
        <f t="shared" si="170"/>
        <v>2008</v>
      </c>
    </row>
    <row r="10888" spans="1:31" x14ac:dyDescent="0.25">
      <c r="A10888" s="7">
        <v>10885</v>
      </c>
      <c r="B10888" s="8">
        <v>39581</v>
      </c>
      <c r="C10888" t="s">
        <v>3</v>
      </c>
      <c r="D10888" t="s">
        <v>936</v>
      </c>
      <c r="E10888" t="s">
        <v>9</v>
      </c>
      <c r="F10888" t="s">
        <v>906</v>
      </c>
      <c r="G10888" t="s">
        <v>14</v>
      </c>
      <c r="H10888" s="135" t="s">
        <v>1507</v>
      </c>
      <c r="I10888" t="s">
        <v>1454</v>
      </c>
      <c r="J10888" s="20">
        <v>23</v>
      </c>
      <c r="K10888" s="20" t="s">
        <v>9</v>
      </c>
      <c r="L10888" t="s">
        <v>1464</v>
      </c>
      <c r="M10888" s="20">
        <v>5.0600000000000005</v>
      </c>
      <c r="N10888" s="20">
        <v>7.4399999999999995</v>
      </c>
      <c r="AE10888">
        <f t="shared" si="170"/>
        <v>2008</v>
      </c>
    </row>
    <row r="10889" spans="1:31" x14ac:dyDescent="0.25">
      <c r="A10889" s="7">
        <v>10886</v>
      </c>
      <c r="B10889" s="8">
        <v>39581</v>
      </c>
      <c r="C10889" t="s">
        <v>3</v>
      </c>
      <c r="D10889" t="s">
        <v>913</v>
      </c>
      <c r="E10889" t="s">
        <v>9</v>
      </c>
      <c r="F10889" t="s">
        <v>836</v>
      </c>
      <c r="G10889" t="s">
        <v>929</v>
      </c>
      <c r="H10889" s="135" t="s">
        <v>2698</v>
      </c>
      <c r="I10889" t="s">
        <v>1454</v>
      </c>
      <c r="J10889" s="20">
        <v>15</v>
      </c>
      <c r="K10889" s="20" t="s">
        <v>9</v>
      </c>
      <c r="L10889" t="s">
        <v>1463</v>
      </c>
      <c r="M10889" s="20">
        <v>3.6</v>
      </c>
      <c r="N10889" s="20">
        <v>4.9000000000000004</v>
      </c>
      <c r="AE10889">
        <f t="shared" si="170"/>
        <v>2008</v>
      </c>
    </row>
    <row r="10890" spans="1:31" x14ac:dyDescent="0.25">
      <c r="A10890" s="7">
        <v>10887</v>
      </c>
      <c r="B10890" s="8">
        <v>39581</v>
      </c>
      <c r="C10890" t="s">
        <v>3</v>
      </c>
      <c r="D10890" t="s">
        <v>621</v>
      </c>
      <c r="E10890" t="s">
        <v>9</v>
      </c>
      <c r="F10890" t="s">
        <v>275</v>
      </c>
      <c r="G10890" t="s">
        <v>895</v>
      </c>
      <c r="H10890" s="135" t="s">
        <v>2628</v>
      </c>
      <c r="I10890" t="s">
        <v>1454</v>
      </c>
      <c r="J10890" s="20">
        <v>12</v>
      </c>
      <c r="K10890" s="20" t="s">
        <v>3</v>
      </c>
      <c r="L10890" t="s">
        <v>1464</v>
      </c>
      <c r="M10890" s="20">
        <v>4.3599999999999994</v>
      </c>
      <c r="N10890" s="20">
        <v>2.64</v>
      </c>
      <c r="AE10890">
        <f t="shared" si="170"/>
        <v>2008</v>
      </c>
    </row>
    <row r="10891" spans="1:31" x14ac:dyDescent="0.25">
      <c r="A10891" s="7">
        <v>10888</v>
      </c>
      <c r="B10891" s="8">
        <v>39581</v>
      </c>
      <c r="C10891" t="s">
        <v>3</v>
      </c>
      <c r="D10891" t="s">
        <v>543</v>
      </c>
      <c r="E10891" t="s">
        <v>9</v>
      </c>
      <c r="F10891" t="s">
        <v>427</v>
      </c>
      <c r="G10891" t="s">
        <v>895</v>
      </c>
      <c r="H10891" s="135" t="s">
        <v>2628</v>
      </c>
      <c r="I10891" t="s">
        <v>1454</v>
      </c>
      <c r="J10891" s="20">
        <v>12</v>
      </c>
      <c r="K10891" s="20" t="s">
        <v>9</v>
      </c>
      <c r="L10891" t="s">
        <v>1464</v>
      </c>
      <c r="M10891" s="20">
        <v>2.64</v>
      </c>
      <c r="N10891" s="20">
        <v>4.3599999999999994</v>
      </c>
      <c r="AE10891">
        <f t="shared" si="170"/>
        <v>2008</v>
      </c>
    </row>
    <row r="10892" spans="1:31" x14ac:dyDescent="0.25">
      <c r="A10892" s="7">
        <v>10889</v>
      </c>
      <c r="B10892" s="8">
        <v>39582</v>
      </c>
      <c r="C10892" t="s">
        <v>3</v>
      </c>
      <c r="D10892" t="s">
        <v>864</v>
      </c>
      <c r="E10892" t="s">
        <v>9</v>
      </c>
      <c r="F10892" t="s">
        <v>828</v>
      </c>
      <c r="G10892" t="s">
        <v>929</v>
      </c>
      <c r="H10892" s="135" t="s">
        <v>1496</v>
      </c>
      <c r="I10892" t="s">
        <v>1454</v>
      </c>
      <c r="J10892" s="20">
        <v>12</v>
      </c>
      <c r="K10892" s="20" t="s">
        <v>3</v>
      </c>
      <c r="L10892" t="s">
        <v>1463</v>
      </c>
      <c r="M10892" s="20">
        <v>4.12</v>
      </c>
      <c r="N10892" s="20">
        <v>2.88</v>
      </c>
      <c r="AE10892">
        <f t="shared" si="170"/>
        <v>2008</v>
      </c>
    </row>
    <row r="10893" spans="1:31" x14ac:dyDescent="0.25">
      <c r="A10893" s="7">
        <v>10890</v>
      </c>
      <c r="B10893" s="8">
        <v>39583</v>
      </c>
      <c r="C10893" t="s">
        <v>3</v>
      </c>
      <c r="D10893" t="s">
        <v>952</v>
      </c>
      <c r="E10893" t="s">
        <v>9</v>
      </c>
      <c r="F10893" t="s">
        <v>543</v>
      </c>
      <c r="G10893" t="s">
        <v>648</v>
      </c>
      <c r="H10893" s="135" t="s">
        <v>1877</v>
      </c>
      <c r="I10893" t="s">
        <v>1458</v>
      </c>
      <c r="J10893" s="20">
        <v>6</v>
      </c>
      <c r="K10893" s="20" t="s">
        <v>1465</v>
      </c>
      <c r="L10893" t="s">
        <v>1466</v>
      </c>
      <c r="M10893" s="20">
        <v>30</v>
      </c>
      <c r="N10893" s="20">
        <v>10</v>
      </c>
      <c r="AE10893">
        <f t="shared" si="170"/>
        <v>2008</v>
      </c>
    </row>
    <row r="10894" spans="1:31" x14ac:dyDescent="0.25">
      <c r="A10894" s="7">
        <v>10891</v>
      </c>
      <c r="B10894" s="8">
        <v>39583</v>
      </c>
      <c r="C10894" t="s">
        <v>3</v>
      </c>
      <c r="D10894" t="s">
        <v>918</v>
      </c>
      <c r="E10894" t="s">
        <v>9</v>
      </c>
      <c r="F10894" t="s">
        <v>906</v>
      </c>
      <c r="G10894" t="s">
        <v>895</v>
      </c>
      <c r="H10894" s="135" t="s">
        <v>2539</v>
      </c>
      <c r="I10894" t="s">
        <v>1454</v>
      </c>
      <c r="J10894" s="20">
        <v>35</v>
      </c>
      <c r="K10894" s="20" t="s">
        <v>9</v>
      </c>
      <c r="L10894" t="s">
        <v>1463</v>
      </c>
      <c r="M10894" s="20">
        <v>8.4</v>
      </c>
      <c r="N10894" s="20">
        <v>10.1</v>
      </c>
      <c r="AE10894">
        <f t="shared" si="170"/>
        <v>2008</v>
      </c>
    </row>
    <row r="10895" spans="1:31" x14ac:dyDescent="0.25">
      <c r="A10895" s="7">
        <v>10892</v>
      </c>
      <c r="B10895" s="8">
        <v>39583</v>
      </c>
      <c r="C10895" t="s">
        <v>3</v>
      </c>
      <c r="D10895" t="s">
        <v>918</v>
      </c>
      <c r="E10895" t="s">
        <v>9</v>
      </c>
      <c r="F10895" t="s">
        <v>906</v>
      </c>
      <c r="G10895" t="s">
        <v>895</v>
      </c>
      <c r="H10895" s="135" t="s">
        <v>2640</v>
      </c>
      <c r="I10895" t="s">
        <v>1454</v>
      </c>
      <c r="J10895" s="20">
        <v>27</v>
      </c>
      <c r="K10895" s="20" t="s">
        <v>3</v>
      </c>
      <c r="L10895" t="s">
        <v>1464</v>
      </c>
      <c r="M10895" s="20">
        <v>8.56</v>
      </c>
      <c r="N10895" s="20">
        <v>5.9399999999999995</v>
      </c>
      <c r="AE10895">
        <f t="shared" si="170"/>
        <v>2008</v>
      </c>
    </row>
    <row r="10896" spans="1:31" x14ac:dyDescent="0.25">
      <c r="A10896" s="7">
        <v>10893</v>
      </c>
      <c r="B10896" s="8">
        <v>39583</v>
      </c>
      <c r="C10896" t="s">
        <v>3</v>
      </c>
      <c r="D10896" t="s">
        <v>776</v>
      </c>
      <c r="E10896" t="s">
        <v>9</v>
      </c>
      <c r="F10896" t="s">
        <v>672</v>
      </c>
      <c r="G10896" t="s">
        <v>648</v>
      </c>
      <c r="H10896" s="136" t="s">
        <v>1496</v>
      </c>
      <c r="I10896" t="s">
        <v>1454</v>
      </c>
      <c r="J10896" s="20">
        <v>36</v>
      </c>
      <c r="K10896" s="20" t="s">
        <v>9</v>
      </c>
      <c r="L10896" t="s">
        <v>1464</v>
      </c>
      <c r="M10896" s="20">
        <v>7.92</v>
      </c>
      <c r="N10896" s="20">
        <v>11.08</v>
      </c>
      <c r="AE10896">
        <f t="shared" si="170"/>
        <v>2008</v>
      </c>
    </row>
    <row r="10897" spans="1:31" x14ac:dyDescent="0.25">
      <c r="A10897" s="7">
        <v>10894</v>
      </c>
      <c r="B10897" s="8">
        <v>39584</v>
      </c>
      <c r="C10897" t="s">
        <v>3</v>
      </c>
      <c r="D10897" t="s">
        <v>31</v>
      </c>
      <c r="E10897" t="s">
        <v>9</v>
      </c>
      <c r="F10897" t="s">
        <v>190</v>
      </c>
      <c r="G10897" t="s">
        <v>732</v>
      </c>
      <c r="H10897" s="135" t="s">
        <v>2254</v>
      </c>
      <c r="I10897" t="s">
        <v>1454</v>
      </c>
      <c r="J10897" s="20">
        <v>14</v>
      </c>
      <c r="K10897" s="20" t="s">
        <v>1465</v>
      </c>
      <c r="L10897" t="s">
        <v>1466</v>
      </c>
      <c r="M10897" s="20">
        <v>3.5</v>
      </c>
      <c r="N10897" s="20">
        <v>3.5</v>
      </c>
      <c r="AE10897">
        <f t="shared" si="170"/>
        <v>2008</v>
      </c>
    </row>
    <row r="10898" spans="1:31" x14ac:dyDescent="0.25">
      <c r="A10898" s="7">
        <v>10895</v>
      </c>
      <c r="B10898" s="8">
        <v>39584</v>
      </c>
      <c r="C10898" t="s">
        <v>3</v>
      </c>
      <c r="D10898" t="s">
        <v>817</v>
      </c>
      <c r="E10898" t="s">
        <v>9</v>
      </c>
      <c r="F10898" t="s">
        <v>869</v>
      </c>
      <c r="G10898" t="s">
        <v>929</v>
      </c>
      <c r="H10898" s="135" t="s">
        <v>2699</v>
      </c>
      <c r="I10898" t="s">
        <v>1455</v>
      </c>
      <c r="J10898" s="20">
        <v>38</v>
      </c>
      <c r="K10898" s="20" t="s">
        <v>9</v>
      </c>
      <c r="L10898" t="s">
        <v>1464</v>
      </c>
      <c r="M10898" s="20">
        <v>4.18</v>
      </c>
      <c r="N10898" s="20">
        <v>5.82</v>
      </c>
      <c r="AE10898">
        <f t="shared" si="170"/>
        <v>2008</v>
      </c>
    </row>
    <row r="10899" spans="1:31" x14ac:dyDescent="0.25">
      <c r="A10899" s="7">
        <v>10896</v>
      </c>
      <c r="B10899" s="8">
        <v>39584</v>
      </c>
      <c r="C10899" t="s">
        <v>3</v>
      </c>
      <c r="D10899" t="s">
        <v>756</v>
      </c>
      <c r="E10899" t="s">
        <v>9</v>
      </c>
      <c r="F10899" t="s">
        <v>44</v>
      </c>
      <c r="G10899" t="s">
        <v>929</v>
      </c>
      <c r="H10899" s="135" t="s">
        <v>2644</v>
      </c>
      <c r="I10899" t="s">
        <v>1454</v>
      </c>
      <c r="J10899" s="20">
        <v>21</v>
      </c>
      <c r="K10899" s="20" t="s">
        <v>3</v>
      </c>
      <c r="L10899" t="s">
        <v>1464</v>
      </c>
      <c r="M10899" s="20">
        <v>6.88</v>
      </c>
      <c r="N10899" s="20">
        <v>4.62</v>
      </c>
      <c r="AE10899">
        <f t="shared" si="170"/>
        <v>2008</v>
      </c>
    </row>
    <row r="10900" spans="1:31" x14ac:dyDescent="0.25">
      <c r="A10900" s="7">
        <v>10897</v>
      </c>
      <c r="B10900" s="8">
        <v>39584</v>
      </c>
      <c r="C10900" t="s">
        <v>3</v>
      </c>
      <c r="D10900" t="s">
        <v>950</v>
      </c>
      <c r="E10900" t="s">
        <v>9</v>
      </c>
      <c r="F10900" t="s">
        <v>902</v>
      </c>
      <c r="G10900" t="s">
        <v>648</v>
      </c>
      <c r="H10900" s="135" t="s">
        <v>1785</v>
      </c>
      <c r="I10900" t="s">
        <v>1454</v>
      </c>
      <c r="J10900" s="20">
        <v>7</v>
      </c>
      <c r="K10900" s="20" t="s">
        <v>1465</v>
      </c>
      <c r="L10900" t="s">
        <v>1466</v>
      </c>
      <c r="M10900" s="20">
        <v>1.75</v>
      </c>
      <c r="N10900" s="20">
        <v>1.75</v>
      </c>
      <c r="AE10900">
        <f t="shared" si="170"/>
        <v>2008</v>
      </c>
    </row>
    <row r="10901" spans="1:31" x14ac:dyDescent="0.25">
      <c r="A10901" s="7">
        <v>10898</v>
      </c>
      <c r="B10901" s="8">
        <v>39584</v>
      </c>
      <c r="C10901" t="s">
        <v>3</v>
      </c>
      <c r="D10901" t="s">
        <v>950</v>
      </c>
      <c r="E10901" t="s">
        <v>9</v>
      </c>
      <c r="F10901" t="s">
        <v>902</v>
      </c>
      <c r="G10901" t="s">
        <v>648</v>
      </c>
      <c r="H10901" s="136" t="s">
        <v>1496</v>
      </c>
      <c r="I10901" t="s">
        <v>1454</v>
      </c>
      <c r="J10901" s="20">
        <v>1</v>
      </c>
      <c r="K10901" s="20" t="s">
        <v>1465</v>
      </c>
      <c r="L10901" t="s">
        <v>1466</v>
      </c>
      <c r="M10901" s="20">
        <v>0.25</v>
      </c>
      <c r="N10901" s="20">
        <v>0.25</v>
      </c>
      <c r="AE10901">
        <f t="shared" si="170"/>
        <v>2008</v>
      </c>
    </row>
    <row r="10902" spans="1:31" x14ac:dyDescent="0.25">
      <c r="A10902" s="7">
        <v>10899</v>
      </c>
      <c r="B10902" s="8">
        <v>39584</v>
      </c>
      <c r="C10902" t="s">
        <v>3</v>
      </c>
      <c r="D10902" t="s">
        <v>31</v>
      </c>
      <c r="E10902" t="s">
        <v>9</v>
      </c>
      <c r="F10902" t="s">
        <v>190</v>
      </c>
      <c r="G10902" t="s">
        <v>732</v>
      </c>
      <c r="H10902" s="135" t="s">
        <v>2160</v>
      </c>
      <c r="I10902" t="s">
        <v>1454</v>
      </c>
      <c r="J10902" s="20">
        <v>8</v>
      </c>
      <c r="K10902" s="20" t="s">
        <v>1465</v>
      </c>
      <c r="L10902" t="s">
        <v>1466</v>
      </c>
      <c r="M10902" s="20">
        <v>2</v>
      </c>
      <c r="N10902" s="20">
        <v>2</v>
      </c>
      <c r="AE10902">
        <f t="shared" si="170"/>
        <v>2008</v>
      </c>
    </row>
    <row r="10903" spans="1:31" x14ac:dyDescent="0.25">
      <c r="A10903" s="7">
        <v>10900</v>
      </c>
      <c r="B10903" s="8">
        <v>39584</v>
      </c>
      <c r="C10903" t="s">
        <v>3</v>
      </c>
      <c r="D10903" t="s">
        <v>31</v>
      </c>
      <c r="E10903" t="s">
        <v>9</v>
      </c>
      <c r="F10903" t="s">
        <v>190</v>
      </c>
      <c r="G10903" t="s">
        <v>732</v>
      </c>
      <c r="H10903" s="135" t="s">
        <v>1496</v>
      </c>
      <c r="I10903" t="s">
        <v>1454</v>
      </c>
      <c r="J10903" s="20">
        <v>50</v>
      </c>
      <c r="K10903" s="20" t="s">
        <v>9</v>
      </c>
      <c r="L10903" t="s">
        <v>1464</v>
      </c>
      <c r="M10903" s="20">
        <v>11</v>
      </c>
      <c r="N10903" s="20">
        <v>15</v>
      </c>
      <c r="AE10903">
        <f t="shared" si="170"/>
        <v>2008</v>
      </c>
    </row>
    <row r="10904" spans="1:31" x14ac:dyDescent="0.25">
      <c r="A10904" s="7">
        <v>10901</v>
      </c>
      <c r="B10904" s="8">
        <v>39585</v>
      </c>
      <c r="C10904" t="s">
        <v>3</v>
      </c>
      <c r="D10904" t="s">
        <v>953</v>
      </c>
      <c r="E10904" t="s">
        <v>9</v>
      </c>
      <c r="F10904" t="s">
        <v>677</v>
      </c>
      <c r="G10904" t="s">
        <v>648</v>
      </c>
      <c r="H10904" s="135" t="s">
        <v>1905</v>
      </c>
      <c r="I10904" t="s">
        <v>1458</v>
      </c>
      <c r="J10904" s="20">
        <v>15</v>
      </c>
      <c r="K10904" s="20" t="s">
        <v>9</v>
      </c>
      <c r="L10904" t="s">
        <v>1464</v>
      </c>
      <c r="M10904" s="20">
        <v>30</v>
      </c>
      <c r="N10904" s="20">
        <v>10</v>
      </c>
      <c r="AE10904">
        <f t="shared" si="170"/>
        <v>2008</v>
      </c>
    </row>
    <row r="10905" spans="1:31" x14ac:dyDescent="0.25">
      <c r="A10905" s="7">
        <v>10902</v>
      </c>
      <c r="B10905" s="8">
        <v>39585</v>
      </c>
      <c r="C10905" t="s">
        <v>3</v>
      </c>
      <c r="D10905" t="s">
        <v>810</v>
      </c>
      <c r="E10905" t="s">
        <v>9</v>
      </c>
      <c r="F10905" t="s">
        <v>911</v>
      </c>
      <c r="G10905" t="s">
        <v>648</v>
      </c>
      <c r="H10905" s="135" t="s">
        <v>2330</v>
      </c>
      <c r="I10905" t="s">
        <v>1455</v>
      </c>
      <c r="J10905" s="20">
        <v>18</v>
      </c>
      <c r="K10905" s="20" t="s">
        <v>3</v>
      </c>
      <c r="L10905" t="s">
        <v>1463</v>
      </c>
      <c r="M10905" s="20">
        <v>2.84</v>
      </c>
      <c r="N10905" s="20">
        <v>2.16</v>
      </c>
      <c r="AE10905">
        <f t="shared" si="170"/>
        <v>2008</v>
      </c>
    </row>
    <row r="10906" spans="1:31" x14ac:dyDescent="0.25">
      <c r="A10906" s="7">
        <v>10903</v>
      </c>
      <c r="B10906" s="8">
        <v>39585</v>
      </c>
      <c r="C10906" t="s">
        <v>3</v>
      </c>
      <c r="D10906" t="s">
        <v>311</v>
      </c>
      <c r="E10906" t="s">
        <v>9</v>
      </c>
      <c r="F10906" t="s">
        <v>247</v>
      </c>
      <c r="G10906" t="s">
        <v>861</v>
      </c>
      <c r="H10906" s="135" t="s">
        <v>2520</v>
      </c>
      <c r="I10906" t="s">
        <v>1454</v>
      </c>
      <c r="J10906" s="20">
        <v>16</v>
      </c>
      <c r="K10906" s="20" t="s">
        <v>9</v>
      </c>
      <c r="L10906" t="s">
        <v>1464</v>
      </c>
      <c r="M10906" s="20">
        <v>3.52</v>
      </c>
      <c r="N10906" s="20">
        <v>5.48</v>
      </c>
      <c r="AE10906">
        <f t="shared" si="170"/>
        <v>2008</v>
      </c>
    </row>
    <row r="10907" spans="1:31" x14ac:dyDescent="0.25">
      <c r="A10907" s="7">
        <v>10904</v>
      </c>
      <c r="B10907" s="8">
        <v>39586</v>
      </c>
      <c r="C10907" t="s">
        <v>3</v>
      </c>
      <c r="D10907" t="s">
        <v>954</v>
      </c>
      <c r="E10907" t="s">
        <v>9</v>
      </c>
      <c r="F10907" t="s">
        <v>112</v>
      </c>
      <c r="G10907" t="s">
        <v>931</v>
      </c>
      <c r="H10907" s="9" t="s">
        <v>2687</v>
      </c>
      <c r="I10907" t="s">
        <v>1458</v>
      </c>
      <c r="J10907" s="20">
        <v>12</v>
      </c>
      <c r="K10907" s="20" t="s">
        <v>1465</v>
      </c>
      <c r="L10907" t="s">
        <v>1466</v>
      </c>
      <c r="M10907" s="20">
        <v>30</v>
      </c>
      <c r="N10907" s="20">
        <v>10</v>
      </c>
      <c r="AE10907">
        <f t="shared" si="170"/>
        <v>2008</v>
      </c>
    </row>
    <row r="10908" spans="1:31" x14ac:dyDescent="0.25">
      <c r="A10908" s="7">
        <v>10905</v>
      </c>
      <c r="B10908" s="8">
        <v>39586</v>
      </c>
      <c r="C10908" t="s">
        <v>3</v>
      </c>
      <c r="D10908" t="s">
        <v>950</v>
      </c>
      <c r="E10908" t="s">
        <v>9</v>
      </c>
      <c r="F10908" t="s">
        <v>656</v>
      </c>
      <c r="G10908" t="s">
        <v>648</v>
      </c>
      <c r="H10908" s="135" t="s">
        <v>1810</v>
      </c>
      <c r="I10908" t="s">
        <v>1455</v>
      </c>
      <c r="J10908" s="20">
        <v>37</v>
      </c>
      <c r="K10908" s="20" t="s">
        <v>9</v>
      </c>
      <c r="L10908" t="s">
        <v>1463</v>
      </c>
      <c r="M10908" s="20">
        <v>4.4400000000000004</v>
      </c>
      <c r="N10908" s="20">
        <v>5.31</v>
      </c>
      <c r="AE10908">
        <f t="shared" si="170"/>
        <v>2008</v>
      </c>
    </row>
    <row r="10909" spans="1:31" x14ac:dyDescent="0.25">
      <c r="A10909" s="7">
        <v>10906</v>
      </c>
      <c r="B10909" s="8">
        <v>39586</v>
      </c>
      <c r="C10909" t="s">
        <v>3</v>
      </c>
      <c r="D10909" t="s">
        <v>941</v>
      </c>
      <c r="E10909" t="s">
        <v>9</v>
      </c>
      <c r="F10909" t="s">
        <v>450</v>
      </c>
      <c r="G10909" t="s">
        <v>648</v>
      </c>
      <c r="H10909" s="135" t="s">
        <v>1799</v>
      </c>
      <c r="I10909" t="s">
        <v>1454</v>
      </c>
      <c r="J10909" s="20">
        <v>6</v>
      </c>
      <c r="K10909" s="20" t="s">
        <v>1465</v>
      </c>
      <c r="L10909" t="s">
        <v>1466</v>
      </c>
      <c r="M10909" s="20">
        <v>1.5</v>
      </c>
      <c r="N10909" s="20">
        <v>1.5</v>
      </c>
      <c r="AE10909">
        <f t="shared" si="170"/>
        <v>2008</v>
      </c>
    </row>
    <row r="10910" spans="1:31" x14ac:dyDescent="0.25">
      <c r="A10910" s="7">
        <v>10907</v>
      </c>
      <c r="B10910" s="8">
        <v>39587</v>
      </c>
      <c r="C10910" t="s">
        <v>3</v>
      </c>
      <c r="D10910" t="s">
        <v>677</v>
      </c>
      <c r="E10910" t="s">
        <v>9</v>
      </c>
      <c r="F10910" t="s">
        <v>738</v>
      </c>
      <c r="G10910" t="s">
        <v>732</v>
      </c>
      <c r="H10910" s="135" t="s">
        <v>2155</v>
      </c>
      <c r="I10910" t="s">
        <v>1454</v>
      </c>
      <c r="J10910" s="20">
        <v>18</v>
      </c>
      <c r="K10910" s="20" t="s">
        <v>3</v>
      </c>
      <c r="L10910" t="s">
        <v>1464</v>
      </c>
      <c r="M10910" s="20">
        <v>6.04</v>
      </c>
      <c r="N10910" s="20">
        <v>3.96</v>
      </c>
      <c r="AE10910">
        <f t="shared" si="170"/>
        <v>2008</v>
      </c>
    </row>
    <row r="10911" spans="1:31" x14ac:dyDescent="0.25">
      <c r="A10911" s="7">
        <v>10908</v>
      </c>
      <c r="B10911" s="8">
        <v>39587</v>
      </c>
      <c r="C10911" t="s">
        <v>3</v>
      </c>
      <c r="D10911" t="s">
        <v>950</v>
      </c>
      <c r="E10911" t="s">
        <v>9</v>
      </c>
      <c r="F10911" t="s">
        <v>868</v>
      </c>
      <c r="G10911" t="s">
        <v>714</v>
      </c>
      <c r="H10911" s="135" t="s">
        <v>2031</v>
      </c>
      <c r="I10911" t="s">
        <v>1455</v>
      </c>
      <c r="J10911" s="20">
        <v>10</v>
      </c>
      <c r="K10911" s="20" t="s">
        <v>9</v>
      </c>
      <c r="L10911" t="s">
        <v>1464</v>
      </c>
      <c r="M10911" s="20">
        <v>1.1000000000000001</v>
      </c>
      <c r="N10911" s="20">
        <v>1.9</v>
      </c>
      <c r="AE10911">
        <f t="shared" si="170"/>
        <v>2008</v>
      </c>
    </row>
    <row r="10912" spans="1:31" x14ac:dyDescent="0.25">
      <c r="A10912" s="7">
        <v>10909</v>
      </c>
      <c r="B10912" s="8">
        <v>39587</v>
      </c>
      <c r="C10912" t="s">
        <v>3</v>
      </c>
      <c r="D10912" t="s">
        <v>939</v>
      </c>
      <c r="E10912" t="s">
        <v>9</v>
      </c>
      <c r="F10912" t="s">
        <v>942</v>
      </c>
      <c r="G10912" t="s">
        <v>24</v>
      </c>
      <c r="H10912" s="135" t="s">
        <v>1639</v>
      </c>
      <c r="I10912" t="s">
        <v>1454</v>
      </c>
      <c r="J10912" s="20">
        <v>10</v>
      </c>
      <c r="K10912" s="20" t="s">
        <v>3</v>
      </c>
      <c r="L10912" t="s">
        <v>1463</v>
      </c>
      <c r="M10912" s="20">
        <v>3.6</v>
      </c>
      <c r="N10912" s="20">
        <v>2.4</v>
      </c>
      <c r="AE10912">
        <f t="shared" si="170"/>
        <v>2008</v>
      </c>
    </row>
    <row r="10913" spans="1:31" x14ac:dyDescent="0.25">
      <c r="A10913" s="7">
        <v>10910</v>
      </c>
      <c r="B10913" s="8">
        <v>39587</v>
      </c>
      <c r="C10913" t="s">
        <v>3</v>
      </c>
      <c r="D10913" t="s">
        <v>943</v>
      </c>
      <c r="E10913" t="s">
        <v>9</v>
      </c>
      <c r="F10913" t="s">
        <v>902</v>
      </c>
      <c r="G10913" t="s">
        <v>11</v>
      </c>
      <c r="H10913" s="135" t="s">
        <v>1574</v>
      </c>
      <c r="I10913" t="s">
        <v>1454</v>
      </c>
      <c r="J10913" s="20">
        <v>20</v>
      </c>
      <c r="K10913" s="20" t="s">
        <v>9</v>
      </c>
      <c r="L10913" t="s">
        <v>1464</v>
      </c>
      <c r="M10913" s="20">
        <v>4.4000000000000004</v>
      </c>
      <c r="N10913" s="20">
        <v>6.6</v>
      </c>
      <c r="AE10913">
        <f t="shared" si="170"/>
        <v>2008</v>
      </c>
    </row>
    <row r="10914" spans="1:31" x14ac:dyDescent="0.25">
      <c r="A10914" s="7">
        <v>10911</v>
      </c>
      <c r="B10914" s="8">
        <v>39587</v>
      </c>
      <c r="C10914" t="s">
        <v>3</v>
      </c>
      <c r="D10914" t="s">
        <v>864</v>
      </c>
      <c r="E10914" t="s">
        <v>9</v>
      </c>
      <c r="F10914" t="s">
        <v>450</v>
      </c>
      <c r="G10914" t="s">
        <v>929</v>
      </c>
      <c r="H10914" s="135" t="s">
        <v>1496</v>
      </c>
      <c r="I10914" t="s">
        <v>1454</v>
      </c>
      <c r="J10914" s="20">
        <v>21</v>
      </c>
      <c r="K10914" s="20" t="s">
        <v>9</v>
      </c>
      <c r="L10914" t="s">
        <v>1463</v>
      </c>
      <c r="M10914" s="20">
        <v>5.04</v>
      </c>
      <c r="N10914" s="20">
        <v>6.46</v>
      </c>
      <c r="AE10914">
        <f t="shared" si="170"/>
        <v>2008</v>
      </c>
    </row>
    <row r="10915" spans="1:31" x14ac:dyDescent="0.25">
      <c r="A10915" s="7">
        <v>10912</v>
      </c>
      <c r="B10915" s="8">
        <v>39587</v>
      </c>
      <c r="C10915" t="s">
        <v>3</v>
      </c>
      <c r="D10915" t="s">
        <v>864</v>
      </c>
      <c r="E10915" t="s">
        <v>9</v>
      </c>
      <c r="F10915" t="s">
        <v>450</v>
      </c>
      <c r="G10915" t="s">
        <v>929</v>
      </c>
      <c r="H10915" s="135" t="s">
        <v>1496</v>
      </c>
      <c r="I10915" t="s">
        <v>1454</v>
      </c>
      <c r="J10915" s="20">
        <v>15</v>
      </c>
      <c r="K10915" s="20" t="s">
        <v>1465</v>
      </c>
      <c r="L10915" t="s">
        <v>1466</v>
      </c>
      <c r="M10915" s="20">
        <v>3.75</v>
      </c>
      <c r="N10915" s="20">
        <v>3.75</v>
      </c>
      <c r="AE10915">
        <f t="shared" si="170"/>
        <v>2008</v>
      </c>
    </row>
    <row r="10916" spans="1:31" x14ac:dyDescent="0.25">
      <c r="A10916" s="7">
        <v>10913</v>
      </c>
      <c r="B10916" s="8">
        <v>39587</v>
      </c>
      <c r="C10916" t="s">
        <v>3</v>
      </c>
      <c r="D10916" t="s">
        <v>950</v>
      </c>
      <c r="E10916" t="s">
        <v>9</v>
      </c>
      <c r="F10916" t="s">
        <v>656</v>
      </c>
      <c r="G10916" t="s">
        <v>648</v>
      </c>
      <c r="H10916" s="135" t="s">
        <v>1810</v>
      </c>
      <c r="I10916" t="s">
        <v>1455</v>
      </c>
      <c r="J10916" s="20">
        <v>22</v>
      </c>
      <c r="K10916" s="20" t="s">
        <v>3</v>
      </c>
      <c r="L10916" t="s">
        <v>1463</v>
      </c>
      <c r="M10916" s="20">
        <v>3.36</v>
      </c>
      <c r="N10916" s="20">
        <v>2.64</v>
      </c>
      <c r="AE10916">
        <f t="shared" si="170"/>
        <v>2008</v>
      </c>
    </row>
    <row r="10917" spans="1:31" x14ac:dyDescent="0.25">
      <c r="A10917" s="7">
        <v>10914</v>
      </c>
      <c r="B10917" s="8">
        <v>39587</v>
      </c>
      <c r="C10917" t="s">
        <v>3</v>
      </c>
      <c r="D10917" t="s">
        <v>902</v>
      </c>
      <c r="E10917" t="s">
        <v>9</v>
      </c>
      <c r="F10917" t="s">
        <v>949</v>
      </c>
      <c r="G10917" t="s">
        <v>648</v>
      </c>
      <c r="H10917" s="135" t="s">
        <v>2330</v>
      </c>
      <c r="I10917" t="s">
        <v>1455</v>
      </c>
      <c r="J10917" s="20">
        <v>18</v>
      </c>
      <c r="K10917" s="20" t="s">
        <v>1465</v>
      </c>
      <c r="L10917" t="s">
        <v>1466</v>
      </c>
      <c r="M10917" s="20">
        <v>2.25</v>
      </c>
      <c r="N10917" s="20">
        <v>2.25</v>
      </c>
      <c r="AE10917">
        <f t="shared" si="170"/>
        <v>2008</v>
      </c>
    </row>
    <row r="10918" spans="1:31" x14ac:dyDescent="0.25">
      <c r="A10918" s="7">
        <v>10915</v>
      </c>
      <c r="B10918" s="8">
        <v>39587</v>
      </c>
      <c r="C10918" t="s">
        <v>3</v>
      </c>
      <c r="D10918" t="s">
        <v>950</v>
      </c>
      <c r="E10918" t="s">
        <v>9</v>
      </c>
      <c r="F10918" t="s">
        <v>450</v>
      </c>
      <c r="G10918" t="s">
        <v>714</v>
      </c>
      <c r="H10918" s="9" t="s">
        <v>2125</v>
      </c>
      <c r="I10918" t="s">
        <v>1454</v>
      </c>
      <c r="J10918" s="20">
        <v>23</v>
      </c>
      <c r="K10918" s="20" t="s">
        <v>3</v>
      </c>
      <c r="L10918" t="s">
        <v>1463</v>
      </c>
      <c r="M10918" s="20">
        <v>6.98</v>
      </c>
      <c r="N10918" s="20">
        <v>5.52</v>
      </c>
      <c r="AE10918">
        <f t="shared" si="170"/>
        <v>2008</v>
      </c>
    </row>
    <row r="10919" spans="1:31" x14ac:dyDescent="0.25">
      <c r="A10919" s="7">
        <v>10916</v>
      </c>
      <c r="B10919" s="8">
        <v>39588</v>
      </c>
      <c r="C10919" t="s">
        <v>3</v>
      </c>
      <c r="D10919" t="s">
        <v>951</v>
      </c>
      <c r="E10919" t="s">
        <v>9</v>
      </c>
      <c r="F10919" t="s">
        <v>795</v>
      </c>
      <c r="G10919" t="s">
        <v>648</v>
      </c>
      <c r="H10919" s="135" t="s">
        <v>2311</v>
      </c>
      <c r="I10919" t="s">
        <v>1454</v>
      </c>
      <c r="J10919" s="20">
        <v>20</v>
      </c>
      <c r="K10919" s="20" t="s">
        <v>1465</v>
      </c>
      <c r="L10919" t="s">
        <v>1466</v>
      </c>
      <c r="M10919" s="20">
        <v>5</v>
      </c>
      <c r="N10919" s="20">
        <v>5</v>
      </c>
      <c r="AE10919">
        <f t="shared" si="170"/>
        <v>2008</v>
      </c>
    </row>
    <row r="10920" spans="1:31" x14ac:dyDescent="0.25">
      <c r="A10920" s="7">
        <v>10917</v>
      </c>
      <c r="B10920" s="8">
        <v>39588</v>
      </c>
      <c r="C10920" t="s">
        <v>3</v>
      </c>
      <c r="D10920" t="s">
        <v>311</v>
      </c>
      <c r="E10920" t="s">
        <v>9</v>
      </c>
      <c r="F10920" t="s">
        <v>836</v>
      </c>
      <c r="G10920" t="s">
        <v>929</v>
      </c>
      <c r="H10920" s="135" t="s">
        <v>2678</v>
      </c>
      <c r="I10920" t="s">
        <v>1454</v>
      </c>
      <c r="J10920" s="20">
        <v>25</v>
      </c>
      <c r="K10920" s="20" t="s">
        <v>9</v>
      </c>
      <c r="L10920" t="s">
        <v>1464</v>
      </c>
      <c r="M10920" s="20">
        <v>5.5</v>
      </c>
      <c r="N10920" s="20">
        <v>8</v>
      </c>
      <c r="AE10920">
        <f t="shared" si="170"/>
        <v>2008</v>
      </c>
    </row>
    <row r="10921" spans="1:31" x14ac:dyDescent="0.25">
      <c r="A10921" s="7">
        <v>10918</v>
      </c>
      <c r="B10921" s="8">
        <v>39588</v>
      </c>
      <c r="C10921" t="s">
        <v>3</v>
      </c>
      <c r="D10921" t="s">
        <v>350</v>
      </c>
      <c r="E10921" t="s">
        <v>9</v>
      </c>
      <c r="F10921" t="s">
        <v>767</v>
      </c>
      <c r="G10921" t="s">
        <v>929</v>
      </c>
      <c r="H10921" s="135" t="s">
        <v>2700</v>
      </c>
      <c r="I10921" t="s">
        <v>1454</v>
      </c>
      <c r="J10921" s="20">
        <v>15</v>
      </c>
      <c r="K10921" s="20" t="s">
        <v>9</v>
      </c>
      <c r="L10921" t="s">
        <v>1463</v>
      </c>
      <c r="M10921" s="20">
        <v>3.6</v>
      </c>
      <c r="N10921" s="20">
        <v>4.9000000000000004</v>
      </c>
      <c r="AE10921">
        <f t="shared" si="170"/>
        <v>2008</v>
      </c>
    </row>
    <row r="10922" spans="1:31" x14ac:dyDescent="0.25">
      <c r="A10922" s="7">
        <v>10919</v>
      </c>
      <c r="B10922" s="8">
        <v>39588</v>
      </c>
      <c r="C10922" t="s">
        <v>3</v>
      </c>
      <c r="D10922" t="s">
        <v>951</v>
      </c>
      <c r="E10922" t="s">
        <v>9</v>
      </c>
      <c r="F10922" t="s">
        <v>190</v>
      </c>
      <c r="G10922" t="s">
        <v>648</v>
      </c>
      <c r="H10922" s="135" t="s">
        <v>1901</v>
      </c>
      <c r="I10922" t="s">
        <v>1454</v>
      </c>
      <c r="J10922" s="20">
        <v>24</v>
      </c>
      <c r="K10922" s="20" t="s">
        <v>1465</v>
      </c>
      <c r="L10922" t="s">
        <v>1466</v>
      </c>
      <c r="M10922" s="20">
        <v>6</v>
      </c>
      <c r="N10922" s="20">
        <v>6</v>
      </c>
      <c r="AE10922">
        <f t="shared" si="170"/>
        <v>2008</v>
      </c>
    </row>
    <row r="10923" spans="1:31" x14ac:dyDescent="0.25">
      <c r="A10923" s="7">
        <v>10920</v>
      </c>
      <c r="B10923" s="8">
        <v>39589</v>
      </c>
      <c r="C10923" t="s">
        <v>3</v>
      </c>
      <c r="D10923" t="s">
        <v>677</v>
      </c>
      <c r="E10923" t="s">
        <v>9</v>
      </c>
      <c r="F10923" t="s">
        <v>937</v>
      </c>
      <c r="G10923" t="s">
        <v>633</v>
      </c>
      <c r="H10923" s="135" t="s">
        <v>1496</v>
      </c>
      <c r="I10923" t="s">
        <v>1454</v>
      </c>
      <c r="J10923" s="20">
        <v>36</v>
      </c>
      <c r="K10923" s="20" t="s">
        <v>9</v>
      </c>
      <c r="L10923" t="s">
        <v>1464</v>
      </c>
      <c r="M10923" s="20">
        <v>7.92</v>
      </c>
      <c r="N10923" s="20">
        <v>11.08</v>
      </c>
      <c r="AE10923">
        <f t="shared" si="170"/>
        <v>2008</v>
      </c>
    </row>
    <row r="10924" spans="1:31" x14ac:dyDescent="0.25">
      <c r="A10924" s="7">
        <v>10921</v>
      </c>
      <c r="B10924" s="8">
        <v>39589</v>
      </c>
      <c r="C10924" t="s">
        <v>3</v>
      </c>
      <c r="D10924" t="s">
        <v>677</v>
      </c>
      <c r="E10924" t="s">
        <v>9</v>
      </c>
      <c r="F10924" t="s">
        <v>949</v>
      </c>
      <c r="G10924" t="s">
        <v>895</v>
      </c>
      <c r="H10924" s="135" t="s">
        <v>2561</v>
      </c>
      <c r="I10924" t="s">
        <v>1454</v>
      </c>
      <c r="J10924" s="20">
        <v>15</v>
      </c>
      <c r="K10924" s="20" t="s">
        <v>1465</v>
      </c>
      <c r="L10924" t="s">
        <v>1466</v>
      </c>
      <c r="M10924" s="20">
        <v>3.75</v>
      </c>
      <c r="N10924" s="20">
        <v>3.75</v>
      </c>
      <c r="AE10924">
        <f t="shared" si="170"/>
        <v>2008</v>
      </c>
    </row>
    <row r="10925" spans="1:31" x14ac:dyDescent="0.25">
      <c r="A10925" s="7">
        <v>10922</v>
      </c>
      <c r="B10925" s="8">
        <v>39589</v>
      </c>
      <c r="C10925" t="s">
        <v>3</v>
      </c>
      <c r="D10925" t="s">
        <v>655</v>
      </c>
      <c r="E10925" t="s">
        <v>9</v>
      </c>
      <c r="F10925" t="s">
        <v>542</v>
      </c>
      <c r="G10925" t="s">
        <v>929</v>
      </c>
      <c r="H10925" s="135" t="s">
        <v>2644</v>
      </c>
      <c r="I10925" t="s">
        <v>1455</v>
      </c>
      <c r="J10925" s="20">
        <v>21</v>
      </c>
      <c r="K10925" s="20" t="s">
        <v>3</v>
      </c>
      <c r="L10925" t="s">
        <v>1464</v>
      </c>
      <c r="M10925" s="20">
        <v>3.44</v>
      </c>
      <c r="N10925" s="20">
        <v>2.31</v>
      </c>
      <c r="AE10925">
        <f t="shared" si="170"/>
        <v>2008</v>
      </c>
    </row>
    <row r="10926" spans="1:31" x14ac:dyDescent="0.25">
      <c r="A10926" s="7">
        <v>10923</v>
      </c>
      <c r="B10926" s="8">
        <v>39589</v>
      </c>
      <c r="C10926" t="s">
        <v>3</v>
      </c>
      <c r="D10926" t="s">
        <v>655</v>
      </c>
      <c r="E10926" t="s">
        <v>9</v>
      </c>
      <c r="F10926" t="s">
        <v>734</v>
      </c>
      <c r="G10926" t="s">
        <v>929</v>
      </c>
      <c r="H10926" s="135" t="s">
        <v>2701</v>
      </c>
      <c r="I10926" t="s">
        <v>1454</v>
      </c>
      <c r="J10926" s="20">
        <v>71</v>
      </c>
      <c r="K10926" s="20" t="s">
        <v>3</v>
      </c>
      <c r="L10926" t="s">
        <v>1464</v>
      </c>
      <c r="M10926" s="20">
        <v>20.88</v>
      </c>
      <c r="N10926" s="20">
        <v>15.620000000000001</v>
      </c>
      <c r="AE10926">
        <f t="shared" si="170"/>
        <v>2008</v>
      </c>
    </row>
    <row r="10927" spans="1:31" x14ac:dyDescent="0.25">
      <c r="A10927" s="7">
        <v>10924</v>
      </c>
      <c r="B10927" s="8">
        <v>39589</v>
      </c>
      <c r="C10927" t="s">
        <v>3</v>
      </c>
      <c r="D10927" t="s">
        <v>829</v>
      </c>
      <c r="E10927" t="s">
        <v>9</v>
      </c>
      <c r="F10927" t="s">
        <v>85</v>
      </c>
      <c r="G10927" t="s">
        <v>24</v>
      </c>
      <c r="H10927" s="136" t="s">
        <v>1496</v>
      </c>
      <c r="I10927" t="s">
        <v>1454</v>
      </c>
      <c r="J10927" s="20">
        <v>45</v>
      </c>
      <c r="K10927" s="20" t="s">
        <v>1465</v>
      </c>
      <c r="L10927" t="s">
        <v>1466</v>
      </c>
      <c r="M10927" s="20">
        <v>11.25</v>
      </c>
      <c r="N10927" s="20">
        <v>11.25</v>
      </c>
      <c r="AE10927">
        <f t="shared" si="170"/>
        <v>2008</v>
      </c>
    </row>
    <row r="10928" spans="1:31" x14ac:dyDescent="0.25">
      <c r="A10928" s="7">
        <v>10925</v>
      </c>
      <c r="B10928" s="8">
        <v>39589</v>
      </c>
      <c r="C10928" t="s">
        <v>3</v>
      </c>
      <c r="D10928" t="s">
        <v>543</v>
      </c>
      <c r="E10928" t="s">
        <v>9</v>
      </c>
      <c r="F10928" t="s">
        <v>521</v>
      </c>
      <c r="G10928" t="s">
        <v>732</v>
      </c>
      <c r="H10928" s="135" t="s">
        <v>2642</v>
      </c>
      <c r="I10928" t="s">
        <v>1454</v>
      </c>
      <c r="J10928" s="20">
        <v>40</v>
      </c>
      <c r="K10928" s="20" t="s">
        <v>9</v>
      </c>
      <c r="L10928" t="s">
        <v>1464</v>
      </c>
      <c r="M10928" s="20">
        <v>8.8000000000000007</v>
      </c>
      <c r="N10928" s="20">
        <v>12.2</v>
      </c>
      <c r="AE10928">
        <f t="shared" si="170"/>
        <v>2008</v>
      </c>
    </row>
    <row r="10929" spans="1:31" x14ac:dyDescent="0.25">
      <c r="A10929" s="7">
        <v>10926</v>
      </c>
      <c r="B10929" s="8">
        <v>39589</v>
      </c>
      <c r="C10929" t="s">
        <v>3</v>
      </c>
      <c r="D10929" t="s">
        <v>557</v>
      </c>
      <c r="E10929" t="s">
        <v>9</v>
      </c>
      <c r="F10929" t="s">
        <v>727</v>
      </c>
      <c r="G10929" t="s">
        <v>732</v>
      </c>
      <c r="H10929" s="135" t="s">
        <v>2277</v>
      </c>
      <c r="I10929" t="s">
        <v>1454</v>
      </c>
      <c r="J10929" s="20">
        <v>25</v>
      </c>
      <c r="K10929" s="20" t="s">
        <v>3</v>
      </c>
      <c r="L10929" t="s">
        <v>1464</v>
      </c>
      <c r="M10929" s="20">
        <v>8</v>
      </c>
      <c r="N10929" s="20">
        <v>5.5</v>
      </c>
      <c r="AE10929">
        <f t="shared" si="170"/>
        <v>2008</v>
      </c>
    </row>
    <row r="10930" spans="1:31" x14ac:dyDescent="0.25">
      <c r="A10930" s="7">
        <v>10927</v>
      </c>
      <c r="B10930" s="8">
        <v>39589</v>
      </c>
      <c r="C10930" t="s">
        <v>3</v>
      </c>
      <c r="D10930" t="s">
        <v>311</v>
      </c>
      <c r="E10930" t="s">
        <v>9</v>
      </c>
      <c r="F10930" t="s">
        <v>247</v>
      </c>
      <c r="G10930" t="s">
        <v>861</v>
      </c>
      <c r="H10930" s="135" t="s">
        <v>2520</v>
      </c>
      <c r="I10930" t="s">
        <v>1454</v>
      </c>
      <c r="J10930" s="20">
        <v>17</v>
      </c>
      <c r="K10930" s="20" t="s">
        <v>9</v>
      </c>
      <c r="L10930" t="s">
        <v>1464</v>
      </c>
      <c r="M10930" s="20">
        <v>3.74</v>
      </c>
      <c r="N10930" s="20">
        <v>5.76</v>
      </c>
      <c r="AE10930">
        <f t="shared" si="170"/>
        <v>2008</v>
      </c>
    </row>
    <row r="10931" spans="1:31" x14ac:dyDescent="0.25">
      <c r="A10931" s="7">
        <v>10928</v>
      </c>
      <c r="B10931" s="8">
        <v>39590</v>
      </c>
      <c r="C10931" t="s">
        <v>3</v>
      </c>
      <c r="D10931" t="s">
        <v>432</v>
      </c>
      <c r="E10931" t="s">
        <v>9</v>
      </c>
      <c r="F10931" t="s">
        <v>937</v>
      </c>
      <c r="G10931" t="s">
        <v>895</v>
      </c>
      <c r="H10931" s="135" t="s">
        <v>2531</v>
      </c>
      <c r="I10931" t="s">
        <v>1454</v>
      </c>
      <c r="J10931" s="20">
        <v>15</v>
      </c>
      <c r="K10931" s="20" t="s">
        <v>1465</v>
      </c>
      <c r="L10931" t="s">
        <v>1466</v>
      </c>
      <c r="M10931" s="20">
        <v>3.75</v>
      </c>
      <c r="N10931" s="20">
        <v>3.75</v>
      </c>
      <c r="AE10931">
        <f t="shared" si="170"/>
        <v>2008</v>
      </c>
    </row>
    <row r="10932" spans="1:31" x14ac:dyDescent="0.25">
      <c r="A10932" s="7">
        <v>10929</v>
      </c>
      <c r="B10932" s="8">
        <v>39590</v>
      </c>
      <c r="C10932" t="s">
        <v>3</v>
      </c>
      <c r="D10932" t="s">
        <v>678</v>
      </c>
      <c r="E10932" t="s">
        <v>9</v>
      </c>
      <c r="F10932" t="s">
        <v>223</v>
      </c>
      <c r="G10932" t="s">
        <v>14</v>
      </c>
      <c r="H10932" s="135" t="s">
        <v>1489</v>
      </c>
      <c r="I10932" t="s">
        <v>1455</v>
      </c>
      <c r="J10932" s="20">
        <v>12</v>
      </c>
      <c r="K10932" s="20" t="s">
        <v>1465</v>
      </c>
      <c r="L10932" t="s">
        <v>1466</v>
      </c>
      <c r="M10932" s="20">
        <v>1.5</v>
      </c>
      <c r="N10932" s="20">
        <v>1.5</v>
      </c>
      <c r="AE10932">
        <f t="shared" si="170"/>
        <v>2008</v>
      </c>
    </row>
    <row r="10933" spans="1:31" x14ac:dyDescent="0.25">
      <c r="A10933" s="7">
        <v>10930</v>
      </c>
      <c r="B10933" s="8">
        <v>39590</v>
      </c>
      <c r="C10933" t="s">
        <v>3</v>
      </c>
      <c r="D10933" t="s">
        <v>154</v>
      </c>
      <c r="E10933" t="s">
        <v>9</v>
      </c>
      <c r="F10933" t="s">
        <v>828</v>
      </c>
      <c r="G10933" t="s">
        <v>714</v>
      </c>
      <c r="H10933" s="9" t="s">
        <v>2702</v>
      </c>
      <c r="I10933" t="s">
        <v>1454</v>
      </c>
      <c r="J10933" s="20">
        <v>30</v>
      </c>
      <c r="K10933" s="20" t="s">
        <v>3</v>
      </c>
      <c r="L10933" t="s">
        <v>1464</v>
      </c>
      <c r="M10933" s="20">
        <v>9.4</v>
      </c>
      <c r="N10933" s="20">
        <v>6.6</v>
      </c>
      <c r="AE10933">
        <f t="shared" si="170"/>
        <v>2008</v>
      </c>
    </row>
    <row r="10934" spans="1:31" x14ac:dyDescent="0.25">
      <c r="A10934" s="7">
        <v>10931</v>
      </c>
      <c r="B10934" s="8">
        <v>39591</v>
      </c>
      <c r="C10934" t="s">
        <v>3</v>
      </c>
      <c r="D10934" t="s">
        <v>955</v>
      </c>
      <c r="E10934" t="s">
        <v>9</v>
      </c>
      <c r="F10934" t="s">
        <v>411</v>
      </c>
      <c r="G10934" t="s">
        <v>648</v>
      </c>
      <c r="H10934" s="9" t="s">
        <v>1797</v>
      </c>
      <c r="I10934" t="s">
        <v>1458</v>
      </c>
      <c r="J10934" s="20">
        <v>6</v>
      </c>
      <c r="K10934" s="20" t="s">
        <v>9</v>
      </c>
      <c r="L10934" t="s">
        <v>1464</v>
      </c>
      <c r="M10934" s="20">
        <v>30</v>
      </c>
      <c r="N10934" s="20">
        <v>10</v>
      </c>
      <c r="AE10934">
        <f t="shared" si="170"/>
        <v>2008</v>
      </c>
    </row>
    <row r="10935" spans="1:31" x14ac:dyDescent="0.25">
      <c r="A10935" s="7">
        <v>10932</v>
      </c>
      <c r="B10935" s="8">
        <v>39591</v>
      </c>
      <c r="C10935" t="s">
        <v>3</v>
      </c>
      <c r="D10935" t="s">
        <v>955</v>
      </c>
      <c r="E10935" t="s">
        <v>9</v>
      </c>
      <c r="F10935" t="s">
        <v>411</v>
      </c>
      <c r="G10935" t="s">
        <v>648</v>
      </c>
      <c r="H10935" s="135" t="s">
        <v>1877</v>
      </c>
      <c r="I10935" t="s">
        <v>1455</v>
      </c>
      <c r="J10935" s="20">
        <v>6</v>
      </c>
      <c r="K10935" s="20" t="s">
        <v>9</v>
      </c>
      <c r="L10935" t="s">
        <v>1464</v>
      </c>
      <c r="M10935" s="20">
        <v>0.66</v>
      </c>
      <c r="N10935" s="20">
        <v>1.3399999999999999</v>
      </c>
      <c r="AE10935">
        <f t="shared" si="170"/>
        <v>2008</v>
      </c>
    </row>
    <row r="10936" spans="1:31" x14ac:dyDescent="0.25">
      <c r="A10936" s="7">
        <v>10933</v>
      </c>
      <c r="B10936" s="8">
        <v>39591</v>
      </c>
      <c r="C10936" t="s">
        <v>3</v>
      </c>
      <c r="D10936" t="s">
        <v>543</v>
      </c>
      <c r="E10936" t="s">
        <v>9</v>
      </c>
      <c r="F10936" t="s">
        <v>521</v>
      </c>
      <c r="G10936" t="s">
        <v>929</v>
      </c>
      <c r="H10936" s="135" t="s">
        <v>2703</v>
      </c>
      <c r="I10936" t="s">
        <v>1454</v>
      </c>
      <c r="J10936" s="20">
        <v>11</v>
      </c>
      <c r="K10936" s="20" t="s">
        <v>3</v>
      </c>
      <c r="L10936" t="s">
        <v>1464</v>
      </c>
      <c r="M10936" s="20">
        <v>4.08</v>
      </c>
      <c r="N10936" s="20">
        <v>2.42</v>
      </c>
      <c r="AE10936">
        <f t="shared" si="170"/>
        <v>2008</v>
      </c>
    </row>
    <row r="10937" spans="1:31" x14ac:dyDescent="0.25">
      <c r="A10937" s="7">
        <v>10934</v>
      </c>
      <c r="B10937" s="8">
        <v>39591</v>
      </c>
      <c r="C10937" t="s">
        <v>3</v>
      </c>
      <c r="D10937" t="s">
        <v>543</v>
      </c>
      <c r="E10937" t="s">
        <v>9</v>
      </c>
      <c r="F10937" t="s">
        <v>233</v>
      </c>
      <c r="G10937" t="s">
        <v>870</v>
      </c>
      <c r="H10937" s="135" t="s">
        <v>1496</v>
      </c>
      <c r="I10937" t="s">
        <v>1454</v>
      </c>
      <c r="J10937" s="20">
        <v>40</v>
      </c>
      <c r="K10937" s="20" t="s">
        <v>9</v>
      </c>
      <c r="L10937" t="s">
        <v>1464</v>
      </c>
      <c r="M10937" s="20">
        <v>8.8000000000000007</v>
      </c>
      <c r="N10937" s="20">
        <v>12.2</v>
      </c>
      <c r="AE10937">
        <f t="shared" si="170"/>
        <v>2008</v>
      </c>
    </row>
    <row r="10938" spans="1:31" x14ac:dyDescent="0.25">
      <c r="A10938" s="7">
        <v>10935</v>
      </c>
      <c r="B10938" s="8">
        <v>39592</v>
      </c>
      <c r="C10938" t="s">
        <v>3</v>
      </c>
      <c r="D10938" t="s">
        <v>935</v>
      </c>
      <c r="E10938" t="s">
        <v>9</v>
      </c>
      <c r="F10938" t="s">
        <v>926</v>
      </c>
      <c r="G10938" t="s">
        <v>895</v>
      </c>
      <c r="H10938" s="135" t="s">
        <v>2540</v>
      </c>
      <c r="I10938" t="s">
        <v>1454</v>
      </c>
      <c r="J10938" s="20">
        <v>35</v>
      </c>
      <c r="K10938" s="20" t="s">
        <v>9</v>
      </c>
      <c r="L10938" t="s">
        <v>1463</v>
      </c>
      <c r="M10938" s="20">
        <v>8.4</v>
      </c>
      <c r="N10938" s="20">
        <v>10.1</v>
      </c>
      <c r="AE10938">
        <f t="shared" si="170"/>
        <v>2008</v>
      </c>
    </row>
    <row r="10939" spans="1:31" x14ac:dyDescent="0.25">
      <c r="A10939" s="7">
        <v>10936</v>
      </c>
      <c r="B10939" s="8">
        <v>39593</v>
      </c>
      <c r="C10939" t="s">
        <v>3</v>
      </c>
      <c r="D10939" t="s">
        <v>112</v>
      </c>
      <c r="E10939" t="s">
        <v>9</v>
      </c>
      <c r="F10939" t="s">
        <v>954</v>
      </c>
      <c r="G10939" t="s">
        <v>931</v>
      </c>
      <c r="H10939" s="9" t="s">
        <v>2704</v>
      </c>
      <c r="I10939" t="s">
        <v>1455</v>
      </c>
      <c r="J10939" s="20">
        <v>18</v>
      </c>
      <c r="K10939" s="20" t="s">
        <v>9</v>
      </c>
      <c r="L10939" t="s">
        <v>1464</v>
      </c>
      <c r="M10939" s="20">
        <v>1.98</v>
      </c>
      <c r="N10939" s="20">
        <v>3.02</v>
      </c>
      <c r="AE10939">
        <f t="shared" si="170"/>
        <v>2008</v>
      </c>
    </row>
    <row r="10940" spans="1:31" x14ac:dyDescent="0.25">
      <c r="A10940" s="7">
        <v>10937</v>
      </c>
      <c r="B10940" s="8">
        <v>39593</v>
      </c>
      <c r="C10940" t="s">
        <v>3</v>
      </c>
      <c r="D10940" t="s">
        <v>954</v>
      </c>
      <c r="E10940" t="s">
        <v>9</v>
      </c>
      <c r="F10940" t="s">
        <v>55</v>
      </c>
      <c r="G10940" t="s">
        <v>931</v>
      </c>
      <c r="H10940" s="9" t="s">
        <v>2647</v>
      </c>
      <c r="I10940" t="s">
        <v>1454</v>
      </c>
      <c r="J10940" s="20">
        <v>7</v>
      </c>
      <c r="K10940" s="20" t="s">
        <v>9</v>
      </c>
      <c r="L10940" t="s">
        <v>1464</v>
      </c>
      <c r="M10940" s="20">
        <v>1.54</v>
      </c>
      <c r="N10940" s="20">
        <v>2.96</v>
      </c>
      <c r="AE10940">
        <f t="shared" si="170"/>
        <v>2008</v>
      </c>
    </row>
    <row r="10941" spans="1:31" x14ac:dyDescent="0.25">
      <c r="A10941" s="7">
        <v>10938</v>
      </c>
      <c r="B10941" s="8">
        <v>39594</v>
      </c>
      <c r="C10941" t="s">
        <v>3</v>
      </c>
      <c r="D10941" t="s">
        <v>333</v>
      </c>
      <c r="E10941" t="s">
        <v>9</v>
      </c>
      <c r="F10941" t="s">
        <v>754</v>
      </c>
      <c r="G10941" t="s">
        <v>11</v>
      </c>
      <c r="H10941" s="135" t="s">
        <v>1538</v>
      </c>
      <c r="I10941" t="s">
        <v>1454</v>
      </c>
      <c r="J10941" s="20">
        <v>10</v>
      </c>
      <c r="K10941" s="20" t="s">
        <v>9</v>
      </c>
      <c r="L10941" t="s">
        <v>1464</v>
      </c>
      <c r="M10941" s="20">
        <v>2.2000000000000002</v>
      </c>
      <c r="N10941" s="20">
        <v>3.8</v>
      </c>
      <c r="AE10941">
        <f t="shared" si="170"/>
        <v>2008</v>
      </c>
    </row>
    <row r="10942" spans="1:31" x14ac:dyDescent="0.25">
      <c r="A10942" s="7">
        <v>10939</v>
      </c>
      <c r="B10942" s="8">
        <v>39594</v>
      </c>
      <c r="C10942" t="s">
        <v>3</v>
      </c>
      <c r="D10942" t="s">
        <v>711</v>
      </c>
      <c r="E10942" t="s">
        <v>9</v>
      </c>
      <c r="F10942" t="s">
        <v>19</v>
      </c>
      <c r="G10942" t="s">
        <v>929</v>
      </c>
      <c r="H10942" s="9" t="s">
        <v>2705</v>
      </c>
      <c r="I10942" t="s">
        <v>1456</v>
      </c>
      <c r="J10942" s="20">
        <v>21</v>
      </c>
      <c r="K10942" s="20" t="s">
        <v>1465</v>
      </c>
      <c r="L10942" t="s">
        <v>1466</v>
      </c>
      <c r="M10942" s="20">
        <v>5.25</v>
      </c>
      <c r="N10942" s="20">
        <v>5.25</v>
      </c>
      <c r="O10942" t="s">
        <v>3</v>
      </c>
      <c r="P10942" s="13" t="s">
        <v>546</v>
      </c>
      <c r="Q10942" t="s">
        <v>3</v>
      </c>
      <c r="R10942" t="s">
        <v>766</v>
      </c>
      <c r="S10942" t="s">
        <v>9</v>
      </c>
      <c r="T10942" t="s">
        <v>869</v>
      </c>
      <c r="U10942" t="s">
        <v>9</v>
      </c>
      <c r="V10942" t="s">
        <v>275</v>
      </c>
      <c r="W10942" t="s">
        <v>1465</v>
      </c>
      <c r="Y10942" t="s">
        <v>1465</v>
      </c>
      <c r="AA10942" t="s">
        <v>1465</v>
      </c>
      <c r="AC10942" t="s">
        <v>1465</v>
      </c>
      <c r="AE10942">
        <f t="shared" si="170"/>
        <v>2008</v>
      </c>
    </row>
    <row r="10943" spans="1:31" x14ac:dyDescent="0.25">
      <c r="A10943" s="7">
        <v>10940</v>
      </c>
      <c r="B10943" s="8">
        <v>39594</v>
      </c>
      <c r="C10943" t="s">
        <v>3</v>
      </c>
      <c r="D10943" t="s">
        <v>786</v>
      </c>
      <c r="E10943" t="s">
        <v>9</v>
      </c>
      <c r="F10943" t="s">
        <v>926</v>
      </c>
      <c r="G10943" t="s">
        <v>870</v>
      </c>
      <c r="H10943" s="135" t="s">
        <v>1496</v>
      </c>
      <c r="I10943" t="s">
        <v>1454</v>
      </c>
      <c r="J10943" s="20">
        <v>29</v>
      </c>
      <c r="K10943" s="20" t="s">
        <v>3</v>
      </c>
      <c r="L10943" t="s">
        <v>1464</v>
      </c>
      <c r="M10943" s="20">
        <v>9.1199999999999992</v>
      </c>
      <c r="N10943" s="20">
        <v>6.38</v>
      </c>
      <c r="AE10943">
        <f t="shared" si="170"/>
        <v>2008</v>
      </c>
    </row>
    <row r="10944" spans="1:31" x14ac:dyDescent="0.25">
      <c r="A10944" s="7">
        <v>10941</v>
      </c>
      <c r="B10944" s="8">
        <v>39594</v>
      </c>
      <c r="C10944" t="s">
        <v>3</v>
      </c>
      <c r="D10944" t="s">
        <v>543</v>
      </c>
      <c r="E10944" t="s">
        <v>9</v>
      </c>
      <c r="F10944" t="s">
        <v>427</v>
      </c>
      <c r="G10944" t="s">
        <v>895</v>
      </c>
      <c r="H10944" s="135" t="s">
        <v>2649</v>
      </c>
      <c r="I10944" t="s">
        <v>1454</v>
      </c>
      <c r="J10944" s="20">
        <v>15</v>
      </c>
      <c r="K10944" s="20" t="s">
        <v>9</v>
      </c>
      <c r="L10944" t="s">
        <v>1463</v>
      </c>
      <c r="M10944" s="20">
        <v>3.6</v>
      </c>
      <c r="N10944" s="20">
        <v>4.9000000000000004</v>
      </c>
      <c r="AE10944">
        <f t="shared" si="170"/>
        <v>2008</v>
      </c>
    </row>
    <row r="10945" spans="1:31" x14ac:dyDescent="0.25">
      <c r="A10945" s="7">
        <v>10942</v>
      </c>
      <c r="B10945" s="8">
        <v>39594</v>
      </c>
      <c r="C10945" t="s">
        <v>3</v>
      </c>
      <c r="D10945" t="s">
        <v>187</v>
      </c>
      <c r="E10945" t="s">
        <v>9</v>
      </c>
      <c r="F10945" t="s">
        <v>902</v>
      </c>
      <c r="G10945" t="s">
        <v>895</v>
      </c>
      <c r="H10945" s="9" t="s">
        <v>2706</v>
      </c>
      <c r="I10945" t="s">
        <v>1454</v>
      </c>
      <c r="J10945" s="20">
        <v>45</v>
      </c>
      <c r="K10945" s="20" t="s">
        <v>3</v>
      </c>
      <c r="L10945" t="s">
        <v>1464</v>
      </c>
      <c r="M10945" s="20">
        <v>13.6</v>
      </c>
      <c r="N10945" s="20">
        <v>9.9</v>
      </c>
      <c r="AE10945">
        <f t="shared" si="170"/>
        <v>2008</v>
      </c>
    </row>
    <row r="10946" spans="1:31" x14ac:dyDescent="0.25">
      <c r="A10946" s="7">
        <v>10943</v>
      </c>
      <c r="B10946" s="8">
        <v>39595</v>
      </c>
      <c r="C10946" t="s">
        <v>3</v>
      </c>
      <c r="D10946" t="s">
        <v>786</v>
      </c>
      <c r="E10946" t="s">
        <v>9</v>
      </c>
      <c r="F10946" t="s">
        <v>884</v>
      </c>
      <c r="G10946" t="s">
        <v>732</v>
      </c>
      <c r="H10946" s="135" t="s">
        <v>2161</v>
      </c>
      <c r="I10946" t="s">
        <v>1454</v>
      </c>
      <c r="J10946" s="20">
        <v>18</v>
      </c>
      <c r="K10946" s="20" t="s">
        <v>3</v>
      </c>
      <c r="L10946" t="s">
        <v>1464</v>
      </c>
      <c r="M10946" s="20">
        <v>6.04</v>
      </c>
      <c r="N10946" s="20">
        <v>3.96</v>
      </c>
      <c r="AE10946">
        <f t="shared" si="170"/>
        <v>2008</v>
      </c>
    </row>
    <row r="10947" spans="1:31" x14ac:dyDescent="0.25">
      <c r="A10947" s="7">
        <v>10944</v>
      </c>
      <c r="B10947" s="8">
        <v>39595</v>
      </c>
      <c r="C10947" t="s">
        <v>3</v>
      </c>
      <c r="D10947" t="s">
        <v>786</v>
      </c>
      <c r="E10947" t="s">
        <v>9</v>
      </c>
      <c r="F10947" t="s">
        <v>890</v>
      </c>
      <c r="G10947" t="s">
        <v>732</v>
      </c>
      <c r="H10947" s="135" t="s">
        <v>2632</v>
      </c>
      <c r="I10947" t="s">
        <v>1454</v>
      </c>
      <c r="J10947" s="20">
        <v>54</v>
      </c>
      <c r="K10947" s="20" t="s">
        <v>3</v>
      </c>
      <c r="L10947" t="s">
        <v>1464</v>
      </c>
      <c r="M10947" s="20">
        <v>16.12</v>
      </c>
      <c r="N10947" s="20">
        <v>11.879999999999999</v>
      </c>
      <c r="AE10947">
        <f t="shared" si="170"/>
        <v>2008</v>
      </c>
    </row>
    <row r="10948" spans="1:31" x14ac:dyDescent="0.25">
      <c r="A10948" s="7">
        <v>10945</v>
      </c>
      <c r="B10948" s="8">
        <v>39595</v>
      </c>
      <c r="C10948" t="s">
        <v>3</v>
      </c>
      <c r="D10948" t="s">
        <v>442</v>
      </c>
      <c r="E10948" t="s">
        <v>9</v>
      </c>
      <c r="F10948" t="s">
        <v>427</v>
      </c>
      <c r="G10948" t="s">
        <v>732</v>
      </c>
      <c r="H10948" s="135" t="s">
        <v>1496</v>
      </c>
      <c r="I10948" t="s">
        <v>1454</v>
      </c>
      <c r="J10948" s="20">
        <v>20</v>
      </c>
      <c r="K10948" s="20" t="s">
        <v>9</v>
      </c>
      <c r="L10948" t="s">
        <v>1464</v>
      </c>
      <c r="M10948" s="20">
        <v>4.4000000000000004</v>
      </c>
      <c r="N10948" s="20">
        <v>6.6</v>
      </c>
      <c r="AE10948">
        <f t="shared" ref="AE10948:AE11011" si="171">YEAR(B10948)</f>
        <v>2008</v>
      </c>
    </row>
    <row r="10949" spans="1:31" x14ac:dyDescent="0.25">
      <c r="A10949" s="7">
        <v>10946</v>
      </c>
      <c r="B10949" s="8">
        <v>39596</v>
      </c>
      <c r="C10949" t="s">
        <v>3</v>
      </c>
      <c r="D10949" t="s">
        <v>939</v>
      </c>
      <c r="E10949" t="s">
        <v>9</v>
      </c>
      <c r="F10949" t="s">
        <v>932</v>
      </c>
      <c r="G10949" t="s">
        <v>732</v>
      </c>
      <c r="H10949" s="135" t="s">
        <v>2308</v>
      </c>
      <c r="I10949" t="s">
        <v>1454</v>
      </c>
      <c r="J10949" s="20">
        <v>16</v>
      </c>
      <c r="K10949" s="20" t="s">
        <v>1465</v>
      </c>
      <c r="L10949" t="s">
        <v>1466</v>
      </c>
      <c r="M10949" s="20">
        <v>4</v>
      </c>
      <c r="N10949" s="20">
        <v>4</v>
      </c>
      <c r="AE10949">
        <f t="shared" si="171"/>
        <v>2008</v>
      </c>
    </row>
    <row r="10950" spans="1:31" x14ac:dyDescent="0.25">
      <c r="A10950" s="7">
        <v>10947</v>
      </c>
      <c r="B10950" s="8">
        <v>39596</v>
      </c>
      <c r="C10950" t="s">
        <v>3</v>
      </c>
      <c r="D10950" t="s">
        <v>939</v>
      </c>
      <c r="E10950" t="s">
        <v>9</v>
      </c>
      <c r="F10950" t="s">
        <v>942</v>
      </c>
      <c r="G10950" t="s">
        <v>24</v>
      </c>
      <c r="H10950" s="135" t="s">
        <v>1563</v>
      </c>
      <c r="I10950" t="s">
        <v>1454</v>
      </c>
      <c r="J10950" s="20">
        <v>12</v>
      </c>
      <c r="K10950" s="20" t="s">
        <v>3</v>
      </c>
      <c r="L10950" t="s">
        <v>1464</v>
      </c>
      <c r="M10950" s="20">
        <v>4.3599999999999994</v>
      </c>
      <c r="N10950" s="20">
        <v>2.64</v>
      </c>
      <c r="AE10950">
        <f t="shared" si="171"/>
        <v>2008</v>
      </c>
    </row>
    <row r="10951" spans="1:31" x14ac:dyDescent="0.25">
      <c r="A10951" s="7">
        <v>10948</v>
      </c>
      <c r="B10951" s="8">
        <v>39596</v>
      </c>
      <c r="C10951" t="s">
        <v>3</v>
      </c>
      <c r="D10951" t="s">
        <v>677</v>
      </c>
      <c r="E10951" t="s">
        <v>9</v>
      </c>
      <c r="F10951" t="s">
        <v>792</v>
      </c>
      <c r="G10951" t="s">
        <v>648</v>
      </c>
      <c r="H10951" s="135" t="s">
        <v>1952</v>
      </c>
      <c r="I10951" t="s">
        <v>1454</v>
      </c>
      <c r="J10951" s="20">
        <v>30</v>
      </c>
      <c r="K10951" s="20" t="s">
        <v>1465</v>
      </c>
      <c r="L10951" t="s">
        <v>1466</v>
      </c>
      <c r="M10951" s="20">
        <v>7.5</v>
      </c>
      <c r="N10951" s="20">
        <v>7.5</v>
      </c>
      <c r="AE10951">
        <f t="shared" si="171"/>
        <v>2008</v>
      </c>
    </row>
    <row r="10952" spans="1:31" x14ac:dyDescent="0.25">
      <c r="A10952" s="7">
        <v>10949</v>
      </c>
      <c r="B10952" s="8">
        <v>39596</v>
      </c>
      <c r="C10952" t="s">
        <v>3</v>
      </c>
      <c r="D10952" t="s">
        <v>333</v>
      </c>
      <c r="E10952" t="s">
        <v>9</v>
      </c>
      <c r="F10952" t="s">
        <v>754</v>
      </c>
      <c r="G10952" t="s">
        <v>65</v>
      </c>
      <c r="H10952" s="135" t="s">
        <v>1558</v>
      </c>
      <c r="I10952" t="s">
        <v>1454</v>
      </c>
      <c r="J10952" s="20">
        <v>18</v>
      </c>
      <c r="K10952" s="20" t="s">
        <v>3</v>
      </c>
      <c r="L10952" t="s">
        <v>1464</v>
      </c>
      <c r="M10952" s="20">
        <v>6.04</v>
      </c>
      <c r="N10952" s="20">
        <v>3.96</v>
      </c>
      <c r="AE10952">
        <f t="shared" si="171"/>
        <v>2008</v>
      </c>
    </row>
    <row r="10953" spans="1:31" x14ac:dyDescent="0.25">
      <c r="A10953" s="7">
        <v>10950</v>
      </c>
      <c r="B10953" s="8">
        <v>39596</v>
      </c>
      <c r="C10953" t="s">
        <v>3</v>
      </c>
      <c r="D10953" t="s">
        <v>830</v>
      </c>
      <c r="E10953" t="s">
        <v>9</v>
      </c>
      <c r="F10953" t="s">
        <v>767</v>
      </c>
      <c r="G10953" t="s">
        <v>929</v>
      </c>
      <c r="H10953" s="135" t="s">
        <v>2707</v>
      </c>
      <c r="I10953" t="s">
        <v>1454</v>
      </c>
      <c r="J10953" s="20">
        <v>21</v>
      </c>
      <c r="K10953" s="20" t="s">
        <v>3</v>
      </c>
      <c r="L10953" t="s">
        <v>1464</v>
      </c>
      <c r="M10953" s="20">
        <v>6.88</v>
      </c>
      <c r="N10953" s="20">
        <v>4.62</v>
      </c>
      <c r="AE10953">
        <f t="shared" si="171"/>
        <v>2008</v>
      </c>
    </row>
    <row r="10954" spans="1:31" x14ac:dyDescent="0.25">
      <c r="A10954" s="7">
        <v>10951</v>
      </c>
      <c r="B10954" s="8">
        <v>39596</v>
      </c>
      <c r="C10954" t="s">
        <v>3</v>
      </c>
      <c r="D10954" t="s">
        <v>789</v>
      </c>
      <c r="E10954" t="s">
        <v>9</v>
      </c>
      <c r="F10954" t="s">
        <v>795</v>
      </c>
      <c r="G10954" t="s">
        <v>929</v>
      </c>
      <c r="H10954" s="135" t="s">
        <v>2665</v>
      </c>
      <c r="I10954" t="s">
        <v>1454</v>
      </c>
      <c r="J10954" s="20">
        <v>30</v>
      </c>
      <c r="K10954" s="20" t="s">
        <v>3</v>
      </c>
      <c r="L10954" t="s">
        <v>1464</v>
      </c>
      <c r="M10954" s="20">
        <v>9.4</v>
      </c>
      <c r="N10954" s="20">
        <v>6.6</v>
      </c>
      <c r="AE10954">
        <f t="shared" si="171"/>
        <v>2008</v>
      </c>
    </row>
    <row r="10955" spans="1:31" x14ac:dyDescent="0.25">
      <c r="A10955" s="7">
        <v>10952</v>
      </c>
      <c r="B10955" s="8">
        <v>39597</v>
      </c>
      <c r="C10955" t="s">
        <v>3</v>
      </c>
      <c r="D10955" t="s">
        <v>956</v>
      </c>
      <c r="E10955" t="s">
        <v>9</v>
      </c>
      <c r="F10955" t="s">
        <v>202</v>
      </c>
      <c r="G10955" t="s">
        <v>14</v>
      </c>
      <c r="H10955" s="135" t="s">
        <v>1522</v>
      </c>
      <c r="I10955" t="s">
        <v>1458</v>
      </c>
      <c r="J10955" s="20">
        <v>12</v>
      </c>
      <c r="K10955" s="20" t="s">
        <v>9</v>
      </c>
      <c r="L10955" t="s">
        <v>1464</v>
      </c>
      <c r="M10955" s="20">
        <v>30</v>
      </c>
      <c r="N10955" s="20">
        <v>10</v>
      </c>
      <c r="AE10955">
        <f t="shared" si="171"/>
        <v>2008</v>
      </c>
    </row>
    <row r="10956" spans="1:31" x14ac:dyDescent="0.25">
      <c r="A10956" s="7">
        <v>10953</v>
      </c>
      <c r="B10956" s="8">
        <v>39597</v>
      </c>
      <c r="C10956" t="s">
        <v>3</v>
      </c>
      <c r="D10956" t="s">
        <v>956</v>
      </c>
      <c r="E10956" t="s">
        <v>9</v>
      </c>
      <c r="F10956" t="s">
        <v>678</v>
      </c>
      <c r="G10956" t="s">
        <v>11</v>
      </c>
      <c r="H10956" s="135" t="s">
        <v>1565</v>
      </c>
      <c r="I10956" t="s">
        <v>1455</v>
      </c>
      <c r="J10956" s="20">
        <v>7</v>
      </c>
      <c r="K10956" s="20" t="s">
        <v>9</v>
      </c>
      <c r="L10956" t="s">
        <v>1463</v>
      </c>
      <c r="M10956" s="20">
        <v>0.84</v>
      </c>
      <c r="N10956" s="20">
        <v>1.4100000000000001</v>
      </c>
      <c r="AE10956">
        <f t="shared" si="171"/>
        <v>2008</v>
      </c>
    </row>
    <row r="10957" spans="1:31" x14ac:dyDescent="0.25">
      <c r="A10957" s="7">
        <v>10954</v>
      </c>
      <c r="B10957" s="8">
        <v>39597</v>
      </c>
      <c r="C10957" t="s">
        <v>3</v>
      </c>
      <c r="D10957" t="s">
        <v>956</v>
      </c>
      <c r="E10957" t="s">
        <v>9</v>
      </c>
      <c r="F10957" t="s">
        <v>678</v>
      </c>
      <c r="G10957" t="s">
        <v>11</v>
      </c>
      <c r="H10957" s="135" t="s">
        <v>1498</v>
      </c>
      <c r="I10957" t="s">
        <v>1455</v>
      </c>
      <c r="J10957" s="20">
        <v>12</v>
      </c>
      <c r="K10957" s="20" t="s">
        <v>3</v>
      </c>
      <c r="L10957" t="s">
        <v>1464</v>
      </c>
      <c r="M10957" s="20">
        <v>2.1799999999999997</v>
      </c>
      <c r="N10957" s="20">
        <v>1.32</v>
      </c>
      <c r="AE10957">
        <f t="shared" si="171"/>
        <v>2008</v>
      </c>
    </row>
    <row r="10958" spans="1:31" x14ac:dyDescent="0.25">
      <c r="A10958" s="7">
        <v>10955</v>
      </c>
      <c r="B10958" s="8">
        <v>39597</v>
      </c>
      <c r="C10958" t="s">
        <v>3</v>
      </c>
      <c r="D10958" t="s">
        <v>432</v>
      </c>
      <c r="E10958" t="s">
        <v>9</v>
      </c>
      <c r="F10958" t="s">
        <v>926</v>
      </c>
      <c r="G10958" t="s">
        <v>895</v>
      </c>
      <c r="H10958" s="135" t="s">
        <v>2708</v>
      </c>
      <c r="I10958" t="s">
        <v>1454</v>
      </c>
      <c r="J10958" s="20">
        <v>50</v>
      </c>
      <c r="K10958" s="20" t="s">
        <v>3</v>
      </c>
      <c r="L10958" t="s">
        <v>1464</v>
      </c>
      <c r="M10958" s="20">
        <v>15</v>
      </c>
      <c r="N10958" s="20">
        <v>11</v>
      </c>
      <c r="AE10958">
        <f t="shared" si="171"/>
        <v>2008</v>
      </c>
    </row>
    <row r="10959" spans="1:31" x14ac:dyDescent="0.25">
      <c r="A10959" s="7">
        <v>10956</v>
      </c>
      <c r="B10959" s="8">
        <v>39598</v>
      </c>
      <c r="C10959" t="s">
        <v>3</v>
      </c>
      <c r="D10959" t="s">
        <v>577</v>
      </c>
      <c r="E10959" t="s">
        <v>9</v>
      </c>
      <c r="F10959" t="s">
        <v>792</v>
      </c>
      <c r="G10959" t="s">
        <v>732</v>
      </c>
      <c r="H10959" s="135" t="s">
        <v>2191</v>
      </c>
      <c r="I10959" t="s">
        <v>1454</v>
      </c>
      <c r="J10959" s="20">
        <v>20</v>
      </c>
      <c r="K10959" s="20" t="s">
        <v>9</v>
      </c>
      <c r="L10959" t="s">
        <v>1464</v>
      </c>
      <c r="M10959" s="20">
        <v>4.4000000000000004</v>
      </c>
      <c r="N10959" s="20">
        <v>6.6</v>
      </c>
      <c r="AE10959">
        <f t="shared" si="171"/>
        <v>2008</v>
      </c>
    </row>
    <row r="10960" spans="1:31" x14ac:dyDescent="0.25">
      <c r="A10960" s="7">
        <v>10957</v>
      </c>
      <c r="B10960" s="8">
        <v>39598</v>
      </c>
      <c r="C10960" t="s">
        <v>3</v>
      </c>
      <c r="D10960" t="s">
        <v>957</v>
      </c>
      <c r="E10960" t="s">
        <v>9</v>
      </c>
      <c r="F10960" t="s">
        <v>678</v>
      </c>
      <c r="G10960" t="s">
        <v>714</v>
      </c>
      <c r="H10960" s="135" t="s">
        <v>2093</v>
      </c>
      <c r="I10960" t="s">
        <v>1458</v>
      </c>
      <c r="J10960" s="20">
        <v>6</v>
      </c>
      <c r="K10960" s="20" t="s">
        <v>1465</v>
      </c>
      <c r="L10960" t="s">
        <v>1466</v>
      </c>
      <c r="M10960" s="20">
        <v>30</v>
      </c>
      <c r="N10960" s="20">
        <v>10</v>
      </c>
      <c r="AE10960">
        <f t="shared" si="171"/>
        <v>2008</v>
      </c>
    </row>
    <row r="10961" spans="1:31" x14ac:dyDescent="0.25">
      <c r="A10961" s="7">
        <v>10958</v>
      </c>
      <c r="B10961" s="8">
        <v>39598</v>
      </c>
      <c r="C10961" t="s">
        <v>3</v>
      </c>
      <c r="D10961" t="s">
        <v>577</v>
      </c>
      <c r="E10961" t="s">
        <v>9</v>
      </c>
      <c r="F10961" t="s">
        <v>792</v>
      </c>
      <c r="G10961" t="s">
        <v>648</v>
      </c>
      <c r="H10961" s="135" t="s">
        <v>2709</v>
      </c>
      <c r="I10961" t="s">
        <v>1454</v>
      </c>
      <c r="J10961" s="20">
        <v>4</v>
      </c>
      <c r="K10961" s="20" t="s">
        <v>9</v>
      </c>
      <c r="L10961" t="s">
        <v>1464</v>
      </c>
      <c r="M10961" s="20">
        <v>0.88</v>
      </c>
      <c r="N10961" s="20">
        <v>2.12</v>
      </c>
      <c r="AE10961">
        <f t="shared" si="171"/>
        <v>2008</v>
      </c>
    </row>
    <row r="10962" spans="1:31" x14ac:dyDescent="0.25">
      <c r="A10962" s="7">
        <v>10959</v>
      </c>
      <c r="B10962" s="8">
        <v>39598</v>
      </c>
      <c r="C10962" t="s">
        <v>3</v>
      </c>
      <c r="D10962" t="s">
        <v>829</v>
      </c>
      <c r="E10962" t="s">
        <v>9</v>
      </c>
      <c r="F10962" t="s">
        <v>381</v>
      </c>
      <c r="G10962" t="s">
        <v>714</v>
      </c>
      <c r="H10962" s="135" t="s">
        <v>2230</v>
      </c>
      <c r="I10962" t="s">
        <v>1454</v>
      </c>
      <c r="J10962" s="20">
        <v>14</v>
      </c>
      <c r="K10962" s="20" t="s">
        <v>9</v>
      </c>
      <c r="L10962" t="s">
        <v>1464</v>
      </c>
      <c r="M10962" s="20">
        <v>3.08</v>
      </c>
      <c r="N10962" s="20">
        <v>4.92</v>
      </c>
      <c r="AE10962">
        <f t="shared" si="171"/>
        <v>2008</v>
      </c>
    </row>
    <row r="10963" spans="1:31" x14ac:dyDescent="0.25">
      <c r="A10963" s="7">
        <v>10960</v>
      </c>
      <c r="B10963" s="8">
        <v>39598</v>
      </c>
      <c r="C10963" t="s">
        <v>3</v>
      </c>
      <c r="D10963" t="s">
        <v>903</v>
      </c>
      <c r="E10963" t="s">
        <v>9</v>
      </c>
      <c r="F10963" t="s">
        <v>905</v>
      </c>
      <c r="G10963" t="s">
        <v>648</v>
      </c>
      <c r="H10963" s="9" t="s">
        <v>1797</v>
      </c>
      <c r="I10963" t="s">
        <v>1454</v>
      </c>
      <c r="J10963" s="20">
        <v>70</v>
      </c>
      <c r="K10963" s="20" t="s">
        <v>9</v>
      </c>
      <c r="L10963" t="s">
        <v>1464</v>
      </c>
      <c r="M10963" s="20">
        <v>15.4</v>
      </c>
      <c r="N10963" s="20">
        <v>20.6</v>
      </c>
      <c r="AE10963">
        <f t="shared" si="171"/>
        <v>2008</v>
      </c>
    </row>
    <row r="10964" spans="1:31" x14ac:dyDescent="0.25">
      <c r="A10964" s="7">
        <v>10961</v>
      </c>
      <c r="B10964" s="8">
        <v>39599</v>
      </c>
      <c r="C10964" t="s">
        <v>3</v>
      </c>
      <c r="D10964" t="s">
        <v>950</v>
      </c>
      <c r="E10964" t="s">
        <v>9</v>
      </c>
      <c r="F10964" t="s">
        <v>937</v>
      </c>
      <c r="G10964" t="s">
        <v>732</v>
      </c>
      <c r="H10964" s="135" t="s">
        <v>2138</v>
      </c>
      <c r="I10964" t="s">
        <v>1454</v>
      </c>
      <c r="J10964" s="20">
        <v>20</v>
      </c>
      <c r="K10964" s="20" t="s">
        <v>1465</v>
      </c>
      <c r="L10964" t="s">
        <v>1466</v>
      </c>
      <c r="M10964" s="20">
        <v>5</v>
      </c>
      <c r="N10964" s="20">
        <v>5</v>
      </c>
      <c r="AE10964">
        <f t="shared" si="171"/>
        <v>2008</v>
      </c>
    </row>
    <row r="10965" spans="1:31" x14ac:dyDescent="0.25">
      <c r="A10965" s="7">
        <v>10962</v>
      </c>
      <c r="B10965" s="8">
        <v>39599</v>
      </c>
      <c r="C10965" t="s">
        <v>3</v>
      </c>
      <c r="D10965" t="s">
        <v>756</v>
      </c>
      <c r="E10965" t="s">
        <v>9</v>
      </c>
      <c r="F10965" t="s">
        <v>734</v>
      </c>
      <c r="G10965" t="s">
        <v>569</v>
      </c>
      <c r="H10965" s="135" t="s">
        <v>1714</v>
      </c>
      <c r="I10965" t="s">
        <v>1454</v>
      </c>
      <c r="J10965" s="20">
        <v>27</v>
      </c>
      <c r="K10965" s="20" t="s">
        <v>9</v>
      </c>
      <c r="L10965" t="s">
        <v>1464</v>
      </c>
      <c r="M10965" s="20">
        <v>5.9399999999999995</v>
      </c>
      <c r="N10965" s="20">
        <v>8.56</v>
      </c>
      <c r="AE10965">
        <f t="shared" si="171"/>
        <v>2008</v>
      </c>
    </row>
    <row r="10966" spans="1:31" x14ac:dyDescent="0.25">
      <c r="A10966" s="7">
        <v>10963</v>
      </c>
      <c r="B10966" s="8">
        <v>39599</v>
      </c>
      <c r="C10966" t="s">
        <v>3</v>
      </c>
      <c r="D10966" t="s">
        <v>192</v>
      </c>
      <c r="E10966" t="s">
        <v>9</v>
      </c>
      <c r="F10966" t="s">
        <v>907</v>
      </c>
      <c r="G10966" t="s">
        <v>648</v>
      </c>
      <c r="H10966" s="135" t="s">
        <v>1795</v>
      </c>
      <c r="I10966" t="s">
        <v>1454</v>
      </c>
      <c r="J10966" s="20">
        <v>44</v>
      </c>
      <c r="K10966" s="20" t="s">
        <v>3</v>
      </c>
      <c r="L10966" t="s">
        <v>1464</v>
      </c>
      <c r="M10966" s="20">
        <v>13.32</v>
      </c>
      <c r="N10966" s="20">
        <v>9.68</v>
      </c>
      <c r="AE10966">
        <f t="shared" si="171"/>
        <v>2008</v>
      </c>
    </row>
    <row r="10967" spans="1:31" x14ac:dyDescent="0.25">
      <c r="A10967" s="7">
        <v>10964</v>
      </c>
      <c r="B10967" s="8">
        <v>39599</v>
      </c>
      <c r="C10967" t="s">
        <v>3</v>
      </c>
      <c r="D10967" t="s">
        <v>432</v>
      </c>
      <c r="E10967" t="s">
        <v>9</v>
      </c>
      <c r="F10967" t="s">
        <v>247</v>
      </c>
      <c r="G10967" t="s">
        <v>895</v>
      </c>
      <c r="H10967" s="135" t="s">
        <v>1496</v>
      </c>
      <c r="I10967" t="s">
        <v>1454</v>
      </c>
      <c r="J10967" s="20">
        <v>21</v>
      </c>
      <c r="K10967" s="20" t="s">
        <v>1465</v>
      </c>
      <c r="L10967" t="s">
        <v>1466</v>
      </c>
      <c r="M10967" s="20">
        <v>5.25</v>
      </c>
      <c r="N10967" s="20">
        <v>5.25</v>
      </c>
      <c r="AE10967">
        <f t="shared" si="171"/>
        <v>2008</v>
      </c>
    </row>
    <row r="10968" spans="1:31" x14ac:dyDescent="0.25">
      <c r="A10968" s="7">
        <v>10965</v>
      </c>
      <c r="B10968" s="8">
        <v>39599</v>
      </c>
      <c r="C10968" t="s">
        <v>3</v>
      </c>
      <c r="D10968" t="s">
        <v>950</v>
      </c>
      <c r="E10968" t="s">
        <v>9</v>
      </c>
      <c r="F10968" t="s">
        <v>945</v>
      </c>
      <c r="G10968" t="s">
        <v>648</v>
      </c>
      <c r="H10968" s="135" t="s">
        <v>1810</v>
      </c>
      <c r="I10968" t="s">
        <v>1454</v>
      </c>
      <c r="J10968" s="20">
        <v>22</v>
      </c>
      <c r="K10968" s="20" t="s">
        <v>1465</v>
      </c>
      <c r="L10968" t="s">
        <v>1466</v>
      </c>
      <c r="M10968" s="20">
        <v>5.5</v>
      </c>
      <c r="N10968" s="20">
        <v>5.5</v>
      </c>
      <c r="AE10968">
        <f t="shared" si="171"/>
        <v>2008</v>
      </c>
    </row>
    <row r="10969" spans="1:31" x14ac:dyDescent="0.25">
      <c r="A10969" s="7">
        <v>10966</v>
      </c>
      <c r="B10969" s="8">
        <v>39599</v>
      </c>
      <c r="C10969" t="s">
        <v>3</v>
      </c>
      <c r="D10969" t="s">
        <v>833</v>
      </c>
      <c r="E10969" t="s">
        <v>9</v>
      </c>
      <c r="F10969" t="s">
        <v>779</v>
      </c>
      <c r="G10969" t="s">
        <v>929</v>
      </c>
      <c r="H10969" s="135" t="s">
        <v>2665</v>
      </c>
      <c r="I10969" t="s">
        <v>1454</v>
      </c>
      <c r="J10969" s="20">
        <v>31</v>
      </c>
      <c r="K10969" s="20" t="s">
        <v>9</v>
      </c>
      <c r="L10969" t="s">
        <v>1464</v>
      </c>
      <c r="M10969" s="20">
        <v>6.82</v>
      </c>
      <c r="N10969" s="20">
        <v>9.68</v>
      </c>
      <c r="AE10969">
        <f t="shared" si="171"/>
        <v>2008</v>
      </c>
    </row>
    <row r="10970" spans="1:31" x14ac:dyDescent="0.25">
      <c r="A10970" s="7">
        <v>10967</v>
      </c>
      <c r="B10970" s="8">
        <v>39600</v>
      </c>
      <c r="C10970" t="s">
        <v>3</v>
      </c>
      <c r="D10970" t="s">
        <v>786</v>
      </c>
      <c r="E10970" t="s">
        <v>9</v>
      </c>
      <c r="F10970" t="s">
        <v>905</v>
      </c>
      <c r="G10970" t="s">
        <v>732</v>
      </c>
      <c r="H10970" s="135" t="s">
        <v>2332</v>
      </c>
      <c r="I10970" t="s">
        <v>1454</v>
      </c>
      <c r="J10970" s="20">
        <v>25</v>
      </c>
      <c r="K10970" s="20" t="s">
        <v>1465</v>
      </c>
      <c r="L10970" t="s">
        <v>1466</v>
      </c>
      <c r="M10970" s="20">
        <v>6.25</v>
      </c>
      <c r="N10970" s="20">
        <v>6.25</v>
      </c>
      <c r="AE10970">
        <f t="shared" si="171"/>
        <v>2008</v>
      </c>
    </row>
    <row r="10971" spans="1:31" x14ac:dyDescent="0.25">
      <c r="A10971" s="7">
        <v>10968</v>
      </c>
      <c r="B10971" s="8">
        <v>39600</v>
      </c>
      <c r="C10971" t="s">
        <v>3</v>
      </c>
      <c r="D10971" t="s">
        <v>786</v>
      </c>
      <c r="E10971" t="s">
        <v>9</v>
      </c>
      <c r="F10971" t="s">
        <v>945</v>
      </c>
      <c r="G10971" t="s">
        <v>648</v>
      </c>
      <c r="H10971" s="135" t="s">
        <v>1795</v>
      </c>
      <c r="I10971" t="s">
        <v>1454</v>
      </c>
      <c r="J10971" s="20">
        <v>44</v>
      </c>
      <c r="K10971" s="20" t="s">
        <v>3</v>
      </c>
      <c r="L10971" t="s">
        <v>1464</v>
      </c>
      <c r="M10971" s="20">
        <v>13.32</v>
      </c>
      <c r="N10971" s="20">
        <v>9.68</v>
      </c>
      <c r="AE10971">
        <f t="shared" si="171"/>
        <v>2008</v>
      </c>
    </row>
    <row r="10972" spans="1:31" x14ac:dyDescent="0.25">
      <c r="A10972" s="7">
        <v>10969</v>
      </c>
      <c r="B10972" s="8">
        <v>39600</v>
      </c>
      <c r="C10972" t="s">
        <v>3</v>
      </c>
      <c r="D10972" t="s">
        <v>187</v>
      </c>
      <c r="E10972" t="s">
        <v>9</v>
      </c>
      <c r="F10972" t="s">
        <v>945</v>
      </c>
      <c r="G10972" t="s">
        <v>648</v>
      </c>
      <c r="H10972" s="135" t="s">
        <v>1795</v>
      </c>
      <c r="I10972" t="s">
        <v>1454</v>
      </c>
      <c r="J10972" s="20">
        <v>40</v>
      </c>
      <c r="K10972" s="20" t="s">
        <v>3</v>
      </c>
      <c r="L10972" t="s">
        <v>1464</v>
      </c>
      <c r="M10972" s="20">
        <v>12.2</v>
      </c>
      <c r="N10972" s="20">
        <v>8.8000000000000007</v>
      </c>
      <c r="AE10972">
        <f t="shared" si="171"/>
        <v>2008</v>
      </c>
    </row>
    <row r="10973" spans="1:31" x14ac:dyDescent="0.25">
      <c r="A10973" s="7">
        <v>10970</v>
      </c>
      <c r="B10973" s="8">
        <v>39600</v>
      </c>
      <c r="C10973" t="s">
        <v>3</v>
      </c>
      <c r="D10973" t="s">
        <v>237</v>
      </c>
      <c r="E10973" t="s">
        <v>9</v>
      </c>
      <c r="F10973" t="s">
        <v>186</v>
      </c>
      <c r="G10973" t="s">
        <v>870</v>
      </c>
      <c r="H10973" s="135" t="s">
        <v>2466</v>
      </c>
      <c r="I10973" t="s">
        <v>1454</v>
      </c>
      <c r="J10973" s="20">
        <v>46</v>
      </c>
      <c r="K10973" s="20" t="s">
        <v>9</v>
      </c>
      <c r="L10973" t="s">
        <v>1463</v>
      </c>
      <c r="M10973" s="20">
        <v>11.04</v>
      </c>
      <c r="N10973" s="20">
        <v>12.96</v>
      </c>
      <c r="AE10973">
        <f t="shared" si="171"/>
        <v>2008</v>
      </c>
    </row>
    <row r="10974" spans="1:31" x14ac:dyDescent="0.25">
      <c r="A10974" s="7">
        <v>10971</v>
      </c>
      <c r="B10974" s="8">
        <v>39600</v>
      </c>
      <c r="C10974" t="s">
        <v>3</v>
      </c>
      <c r="D10974" t="s">
        <v>237</v>
      </c>
      <c r="E10974" t="s">
        <v>9</v>
      </c>
      <c r="F10974" t="s">
        <v>186</v>
      </c>
      <c r="G10974" t="s">
        <v>929</v>
      </c>
      <c r="H10974" s="135" t="s">
        <v>2686</v>
      </c>
      <c r="I10974" t="s">
        <v>1454</v>
      </c>
      <c r="J10974" s="20">
        <v>40</v>
      </c>
      <c r="K10974" s="20" t="s">
        <v>1465</v>
      </c>
      <c r="L10974" t="s">
        <v>1466</v>
      </c>
      <c r="M10974" s="20">
        <v>10</v>
      </c>
      <c r="N10974" s="20">
        <v>10</v>
      </c>
      <c r="AE10974">
        <f t="shared" si="171"/>
        <v>2008</v>
      </c>
    </row>
    <row r="10975" spans="1:31" x14ac:dyDescent="0.25">
      <c r="A10975" s="7">
        <v>10972</v>
      </c>
      <c r="B10975" s="8">
        <v>39600</v>
      </c>
      <c r="C10975" t="s">
        <v>3</v>
      </c>
      <c r="D10975" t="s">
        <v>934</v>
      </c>
      <c r="E10975" t="s">
        <v>9</v>
      </c>
      <c r="F10975" t="s">
        <v>940</v>
      </c>
      <c r="G10975" t="s">
        <v>895</v>
      </c>
      <c r="H10975" s="135" t="s">
        <v>2590</v>
      </c>
      <c r="I10975" t="s">
        <v>1454</v>
      </c>
      <c r="J10975" s="20">
        <v>60</v>
      </c>
      <c r="K10975" s="20" t="s">
        <v>9</v>
      </c>
      <c r="L10975" t="s">
        <v>1464</v>
      </c>
      <c r="M10975" s="20">
        <v>13.2</v>
      </c>
      <c r="N10975" s="20">
        <v>17.8</v>
      </c>
      <c r="AE10975">
        <f t="shared" si="171"/>
        <v>2008</v>
      </c>
    </row>
    <row r="10976" spans="1:31" x14ac:dyDescent="0.25">
      <c r="A10976" s="7">
        <v>10973</v>
      </c>
      <c r="B10976" s="8">
        <v>39600</v>
      </c>
      <c r="C10976" t="s">
        <v>3</v>
      </c>
      <c r="D10976" t="s">
        <v>432</v>
      </c>
      <c r="E10976" t="s">
        <v>9</v>
      </c>
      <c r="F10976" t="s">
        <v>795</v>
      </c>
      <c r="G10976" t="s">
        <v>895</v>
      </c>
      <c r="H10976" s="135" t="s">
        <v>2606</v>
      </c>
      <c r="I10976" t="s">
        <v>1454</v>
      </c>
      <c r="J10976" s="20">
        <v>23</v>
      </c>
      <c r="K10976" s="20" t="s">
        <v>3</v>
      </c>
      <c r="L10976" t="s">
        <v>1464</v>
      </c>
      <c r="M10976" s="20">
        <v>7.4399999999999995</v>
      </c>
      <c r="N10976" s="20">
        <v>5.0600000000000005</v>
      </c>
      <c r="AE10976">
        <f t="shared" si="171"/>
        <v>2008</v>
      </c>
    </row>
    <row r="10977" spans="1:31" x14ac:dyDescent="0.25">
      <c r="A10977" s="7">
        <v>10974</v>
      </c>
      <c r="B10977" s="8">
        <v>39600</v>
      </c>
      <c r="C10977" t="s">
        <v>3</v>
      </c>
      <c r="D10977" t="s">
        <v>857</v>
      </c>
      <c r="E10977" t="s">
        <v>9</v>
      </c>
      <c r="F10977" t="s">
        <v>331</v>
      </c>
      <c r="G10977" t="s">
        <v>648</v>
      </c>
      <c r="H10977" s="136" t="s">
        <v>1496</v>
      </c>
      <c r="I10977" t="s">
        <v>1454</v>
      </c>
      <c r="J10977" s="20">
        <v>5</v>
      </c>
      <c r="K10977" s="20" t="s">
        <v>3</v>
      </c>
      <c r="L10977" t="s">
        <v>1464</v>
      </c>
      <c r="M10977" s="20">
        <v>2.4</v>
      </c>
      <c r="N10977" s="20">
        <v>1.1000000000000001</v>
      </c>
      <c r="AE10977">
        <f t="shared" si="171"/>
        <v>2008</v>
      </c>
    </row>
    <row r="10978" spans="1:31" x14ac:dyDescent="0.25">
      <c r="A10978" s="7">
        <v>10975</v>
      </c>
      <c r="B10978" s="8">
        <v>39601</v>
      </c>
      <c r="C10978" t="s">
        <v>3</v>
      </c>
      <c r="D10978" t="s">
        <v>311</v>
      </c>
      <c r="E10978" t="s">
        <v>9</v>
      </c>
      <c r="F10978" t="s">
        <v>937</v>
      </c>
      <c r="G10978" t="s">
        <v>929</v>
      </c>
      <c r="H10978" s="9" t="s">
        <v>2652</v>
      </c>
      <c r="I10978" t="s">
        <v>1454</v>
      </c>
      <c r="J10978" s="20">
        <v>34</v>
      </c>
      <c r="K10978" s="20" t="s">
        <v>9</v>
      </c>
      <c r="L10978" t="s">
        <v>1464</v>
      </c>
      <c r="M10978" s="20">
        <v>7.48</v>
      </c>
      <c r="N10978" s="20">
        <v>10.52</v>
      </c>
      <c r="AE10978">
        <f t="shared" si="171"/>
        <v>2008</v>
      </c>
    </row>
    <row r="10979" spans="1:31" x14ac:dyDescent="0.25">
      <c r="A10979" s="7">
        <v>10976</v>
      </c>
      <c r="B10979" s="8">
        <v>39601</v>
      </c>
      <c r="C10979" t="s">
        <v>3</v>
      </c>
      <c r="D10979" t="s">
        <v>957</v>
      </c>
      <c r="E10979" t="s">
        <v>9</v>
      </c>
      <c r="F10979" t="s">
        <v>311</v>
      </c>
      <c r="G10979" t="s">
        <v>929</v>
      </c>
      <c r="H10979" s="135" t="s">
        <v>2655</v>
      </c>
      <c r="I10979" t="s">
        <v>1455</v>
      </c>
      <c r="J10979" s="20">
        <v>10</v>
      </c>
      <c r="K10979" s="20" t="s">
        <v>1465</v>
      </c>
      <c r="L10979" t="s">
        <v>1466</v>
      </c>
      <c r="M10979" s="20">
        <v>1.25</v>
      </c>
      <c r="N10979" s="20">
        <v>1.25</v>
      </c>
      <c r="AE10979">
        <f t="shared" si="171"/>
        <v>2008</v>
      </c>
    </row>
    <row r="10980" spans="1:31" x14ac:dyDescent="0.25">
      <c r="A10980" s="7">
        <v>10977</v>
      </c>
      <c r="B10980" s="8">
        <v>39602</v>
      </c>
      <c r="C10980" t="s">
        <v>3</v>
      </c>
      <c r="D10980" t="s">
        <v>287</v>
      </c>
      <c r="E10980" t="s">
        <v>9</v>
      </c>
      <c r="F10980" t="s">
        <v>54</v>
      </c>
      <c r="G10980" t="s">
        <v>732</v>
      </c>
      <c r="H10980" s="135" t="s">
        <v>2166</v>
      </c>
      <c r="I10980" t="s">
        <v>1454</v>
      </c>
      <c r="J10980" s="20">
        <v>3</v>
      </c>
      <c r="K10980" s="20" t="s">
        <v>9</v>
      </c>
      <c r="L10980" t="s">
        <v>1463</v>
      </c>
      <c r="M10980" s="20">
        <v>0.72</v>
      </c>
      <c r="N10980" s="20">
        <v>1.78</v>
      </c>
      <c r="AE10980">
        <f t="shared" si="171"/>
        <v>2008</v>
      </c>
    </row>
    <row r="10981" spans="1:31" x14ac:dyDescent="0.25">
      <c r="A10981" s="7">
        <v>10978</v>
      </c>
      <c r="B10981" s="8">
        <v>39602</v>
      </c>
      <c r="C10981" t="s">
        <v>3</v>
      </c>
      <c r="D10981" t="s">
        <v>397</v>
      </c>
      <c r="E10981" t="s">
        <v>9</v>
      </c>
      <c r="F10981" t="s">
        <v>372</v>
      </c>
      <c r="G10981" t="s">
        <v>870</v>
      </c>
      <c r="H10981" s="135" t="s">
        <v>2490</v>
      </c>
      <c r="I10981" t="s">
        <v>1454</v>
      </c>
      <c r="J10981" s="20">
        <v>36</v>
      </c>
      <c r="K10981" s="20" t="s">
        <v>3</v>
      </c>
      <c r="L10981" t="s">
        <v>1463</v>
      </c>
      <c r="M10981" s="20">
        <v>10.36</v>
      </c>
      <c r="N10981" s="20">
        <v>8.64</v>
      </c>
      <c r="AE10981">
        <f t="shared" si="171"/>
        <v>2008</v>
      </c>
    </row>
    <row r="10982" spans="1:31" x14ac:dyDescent="0.25">
      <c r="A10982" s="7">
        <v>10979</v>
      </c>
      <c r="B10982" s="8">
        <v>39602</v>
      </c>
      <c r="C10982" t="s">
        <v>3</v>
      </c>
      <c r="D10982" t="s">
        <v>397</v>
      </c>
      <c r="E10982" t="s">
        <v>9</v>
      </c>
      <c r="F10982" t="s">
        <v>372</v>
      </c>
      <c r="G10982" t="s">
        <v>870</v>
      </c>
      <c r="H10982" s="9" t="s">
        <v>2482</v>
      </c>
      <c r="I10982" t="s">
        <v>1454</v>
      </c>
      <c r="J10982" s="20">
        <v>13</v>
      </c>
      <c r="K10982" s="20" t="s">
        <v>3</v>
      </c>
      <c r="L10982" t="s">
        <v>1463</v>
      </c>
      <c r="M10982" s="20">
        <v>4.38</v>
      </c>
      <c r="N10982" s="20">
        <v>3.12</v>
      </c>
      <c r="AE10982">
        <f t="shared" si="171"/>
        <v>2008</v>
      </c>
    </row>
    <row r="10983" spans="1:31" x14ac:dyDescent="0.25">
      <c r="A10983" s="7">
        <v>10980</v>
      </c>
      <c r="B10983" s="8">
        <v>39602</v>
      </c>
      <c r="C10983" t="s">
        <v>3</v>
      </c>
      <c r="D10983" t="s">
        <v>918</v>
      </c>
      <c r="E10983" t="s">
        <v>9</v>
      </c>
      <c r="F10983" t="s">
        <v>899</v>
      </c>
      <c r="G10983" t="s">
        <v>870</v>
      </c>
      <c r="H10983" s="135" t="s">
        <v>2710</v>
      </c>
      <c r="I10983" t="s">
        <v>1454</v>
      </c>
      <c r="J10983" s="20">
        <v>12</v>
      </c>
      <c r="K10983" s="20" t="s">
        <v>3</v>
      </c>
      <c r="L10983" t="s">
        <v>1464</v>
      </c>
      <c r="M10983" s="20">
        <v>4.3599999999999994</v>
      </c>
      <c r="N10983" s="20">
        <v>2.64</v>
      </c>
      <c r="AE10983">
        <f t="shared" si="171"/>
        <v>2008</v>
      </c>
    </row>
    <row r="10984" spans="1:31" x14ac:dyDescent="0.25">
      <c r="A10984" s="7">
        <v>10981</v>
      </c>
      <c r="B10984" s="8">
        <v>39602</v>
      </c>
      <c r="C10984" t="s">
        <v>3</v>
      </c>
      <c r="D10984" t="s">
        <v>656</v>
      </c>
      <c r="E10984" t="s">
        <v>9</v>
      </c>
      <c r="F10984" t="s">
        <v>687</v>
      </c>
      <c r="G10984" t="s">
        <v>870</v>
      </c>
      <c r="H10984" s="135" t="s">
        <v>2711</v>
      </c>
      <c r="I10984" t="s">
        <v>1454</v>
      </c>
      <c r="J10984" s="20">
        <v>18</v>
      </c>
      <c r="K10984" s="20" t="s">
        <v>3</v>
      </c>
      <c r="L10984" t="s">
        <v>1463</v>
      </c>
      <c r="M10984" s="20">
        <v>5.68</v>
      </c>
      <c r="N10984" s="20">
        <v>4.32</v>
      </c>
      <c r="AE10984">
        <f t="shared" si="171"/>
        <v>2008</v>
      </c>
    </row>
    <row r="10985" spans="1:31" x14ac:dyDescent="0.25">
      <c r="A10985" s="7">
        <v>10982</v>
      </c>
      <c r="B10985" s="8">
        <v>39602</v>
      </c>
      <c r="C10985" t="s">
        <v>3</v>
      </c>
      <c r="D10985" t="s">
        <v>749</v>
      </c>
      <c r="E10985" t="s">
        <v>9</v>
      </c>
      <c r="F10985" t="s">
        <v>828</v>
      </c>
      <c r="G10985" t="s">
        <v>929</v>
      </c>
      <c r="H10985" s="135" t="s">
        <v>2644</v>
      </c>
      <c r="I10985" t="s">
        <v>1454</v>
      </c>
      <c r="J10985" s="20">
        <v>21</v>
      </c>
      <c r="K10985" s="20" t="s">
        <v>3</v>
      </c>
      <c r="L10985" t="s">
        <v>1464</v>
      </c>
      <c r="M10985" s="20">
        <v>6.88</v>
      </c>
      <c r="N10985" s="20">
        <v>4.62</v>
      </c>
      <c r="AE10985">
        <f t="shared" si="171"/>
        <v>2008</v>
      </c>
    </row>
    <row r="10986" spans="1:31" x14ac:dyDescent="0.25">
      <c r="A10986" s="7">
        <v>10983</v>
      </c>
      <c r="B10986" s="8">
        <v>39603</v>
      </c>
      <c r="C10986" t="s">
        <v>3</v>
      </c>
      <c r="D10986" t="s">
        <v>287</v>
      </c>
      <c r="E10986" t="s">
        <v>9</v>
      </c>
      <c r="F10986" t="s">
        <v>641</v>
      </c>
      <c r="G10986" t="s">
        <v>732</v>
      </c>
      <c r="H10986" s="135" t="s">
        <v>2126</v>
      </c>
      <c r="I10986" t="s">
        <v>1454</v>
      </c>
      <c r="J10986" s="20">
        <v>8</v>
      </c>
      <c r="K10986" s="20" t="s">
        <v>9</v>
      </c>
      <c r="L10986" t="s">
        <v>1463</v>
      </c>
      <c r="M10986" s="20">
        <v>1.92</v>
      </c>
      <c r="N10986" s="20">
        <v>3.08</v>
      </c>
      <c r="AE10986">
        <f t="shared" si="171"/>
        <v>2008</v>
      </c>
    </row>
    <row r="10987" spans="1:31" x14ac:dyDescent="0.25">
      <c r="A10987" s="7">
        <v>10984</v>
      </c>
      <c r="B10987" s="8">
        <v>39603</v>
      </c>
      <c r="C10987" t="s">
        <v>3</v>
      </c>
      <c r="D10987" t="s">
        <v>830</v>
      </c>
      <c r="E10987" t="s">
        <v>9</v>
      </c>
      <c r="F10987" t="s">
        <v>767</v>
      </c>
      <c r="G10987" t="s">
        <v>929</v>
      </c>
      <c r="H10987" s="135" t="s">
        <v>2712</v>
      </c>
      <c r="I10987" t="s">
        <v>1454</v>
      </c>
      <c r="J10987" s="20">
        <v>25</v>
      </c>
      <c r="K10987" s="20" t="s">
        <v>9</v>
      </c>
      <c r="L10987" t="s">
        <v>1463</v>
      </c>
      <c r="M10987" s="20">
        <v>6</v>
      </c>
      <c r="N10987" s="20">
        <v>7.5</v>
      </c>
      <c r="AE10987">
        <f t="shared" si="171"/>
        <v>2008</v>
      </c>
    </row>
    <row r="10988" spans="1:31" x14ac:dyDescent="0.25">
      <c r="A10988" s="7">
        <v>10985</v>
      </c>
      <c r="B10988" s="8">
        <v>39603</v>
      </c>
      <c r="C10988" t="s">
        <v>3</v>
      </c>
      <c r="D10988" t="s">
        <v>903</v>
      </c>
      <c r="E10988" t="s">
        <v>9</v>
      </c>
      <c r="F10988" t="s">
        <v>902</v>
      </c>
      <c r="G10988" t="s">
        <v>929</v>
      </c>
      <c r="H10988" s="135" t="s">
        <v>2713</v>
      </c>
      <c r="I10988" t="s">
        <v>1454</v>
      </c>
      <c r="J10988" s="20">
        <v>65</v>
      </c>
      <c r="K10988" s="20" t="s">
        <v>9</v>
      </c>
      <c r="L10988" t="s">
        <v>1464</v>
      </c>
      <c r="M10988" s="20">
        <v>14.3</v>
      </c>
      <c r="N10988" s="20">
        <v>19.2</v>
      </c>
      <c r="AE10988">
        <f t="shared" si="171"/>
        <v>2008</v>
      </c>
    </row>
    <row r="10989" spans="1:31" x14ac:dyDescent="0.25">
      <c r="A10989" s="7">
        <v>10986</v>
      </c>
      <c r="B10989" s="8">
        <v>39603</v>
      </c>
      <c r="C10989" t="s">
        <v>3</v>
      </c>
      <c r="D10989" t="s">
        <v>903</v>
      </c>
      <c r="E10989" t="s">
        <v>9</v>
      </c>
      <c r="F10989" t="s">
        <v>905</v>
      </c>
      <c r="G10989" t="s">
        <v>648</v>
      </c>
      <c r="H10989" s="135" t="s">
        <v>2240</v>
      </c>
      <c r="I10989" t="s">
        <v>1454</v>
      </c>
      <c r="J10989" s="20">
        <v>86</v>
      </c>
      <c r="K10989" s="20" t="s">
        <v>1465</v>
      </c>
      <c r="L10989" t="s">
        <v>1466</v>
      </c>
      <c r="M10989" s="20">
        <v>21.5</v>
      </c>
      <c r="N10989" s="20">
        <v>21.5</v>
      </c>
      <c r="AE10989">
        <f t="shared" si="171"/>
        <v>2008</v>
      </c>
    </row>
    <row r="10990" spans="1:31" x14ac:dyDescent="0.25">
      <c r="A10990" s="7">
        <v>10987</v>
      </c>
      <c r="B10990" s="8">
        <v>39603</v>
      </c>
      <c r="C10990" t="s">
        <v>3</v>
      </c>
      <c r="D10990" t="s">
        <v>903</v>
      </c>
      <c r="E10990" t="s">
        <v>9</v>
      </c>
      <c r="F10990" t="s">
        <v>899</v>
      </c>
      <c r="G10990" t="s">
        <v>648</v>
      </c>
      <c r="H10990" s="136" t="s">
        <v>2714</v>
      </c>
      <c r="I10990" t="s">
        <v>1454</v>
      </c>
      <c r="J10990" s="20">
        <v>45</v>
      </c>
      <c r="K10990" s="20" t="s">
        <v>1465</v>
      </c>
      <c r="L10990" t="s">
        <v>1466</v>
      </c>
      <c r="M10990" s="20">
        <v>11.25</v>
      </c>
      <c r="N10990" s="20">
        <v>11.25</v>
      </c>
      <c r="AE10990">
        <f t="shared" si="171"/>
        <v>2008</v>
      </c>
    </row>
    <row r="10991" spans="1:31" x14ac:dyDescent="0.25">
      <c r="A10991" s="7">
        <v>10988</v>
      </c>
      <c r="B10991" s="8">
        <v>39604</v>
      </c>
      <c r="C10991" t="s">
        <v>3</v>
      </c>
      <c r="D10991" t="s">
        <v>678</v>
      </c>
      <c r="E10991" t="s">
        <v>9</v>
      </c>
      <c r="F10991" t="s">
        <v>450</v>
      </c>
      <c r="G10991" t="s">
        <v>929</v>
      </c>
      <c r="H10991" s="135" t="s">
        <v>2715</v>
      </c>
      <c r="I10991" t="s">
        <v>1454</v>
      </c>
      <c r="J10991" s="20">
        <v>9</v>
      </c>
      <c r="K10991" s="20" t="s">
        <v>1465</v>
      </c>
      <c r="L10991" t="s">
        <v>1466</v>
      </c>
      <c r="M10991" s="20">
        <v>2.25</v>
      </c>
      <c r="N10991" s="20">
        <v>2.25</v>
      </c>
      <c r="AE10991">
        <f t="shared" si="171"/>
        <v>2008</v>
      </c>
    </row>
    <row r="10992" spans="1:31" x14ac:dyDescent="0.25">
      <c r="A10992" s="7">
        <v>10989</v>
      </c>
      <c r="B10992" s="8">
        <v>39604</v>
      </c>
      <c r="C10992" t="s">
        <v>3</v>
      </c>
      <c r="D10992" t="s">
        <v>941</v>
      </c>
      <c r="E10992" t="s">
        <v>9</v>
      </c>
      <c r="F10992" t="s">
        <v>940</v>
      </c>
      <c r="G10992" t="s">
        <v>895</v>
      </c>
      <c r="H10992" s="135" t="s">
        <v>2633</v>
      </c>
      <c r="I10992" t="s">
        <v>1454</v>
      </c>
      <c r="J10992" s="20">
        <v>16</v>
      </c>
      <c r="K10992" s="20" t="s">
        <v>9</v>
      </c>
      <c r="L10992" t="s">
        <v>1464</v>
      </c>
      <c r="M10992" s="20">
        <v>3.52</v>
      </c>
      <c r="N10992" s="20">
        <v>5.48</v>
      </c>
      <c r="AE10992">
        <f t="shared" si="171"/>
        <v>2008</v>
      </c>
    </row>
    <row r="10993" spans="1:31" x14ac:dyDescent="0.25">
      <c r="A10993" s="7">
        <v>10990</v>
      </c>
      <c r="B10993" s="8">
        <v>39605</v>
      </c>
      <c r="C10993" t="s">
        <v>3</v>
      </c>
      <c r="D10993" t="s">
        <v>789</v>
      </c>
      <c r="E10993" t="s">
        <v>9</v>
      </c>
      <c r="F10993" t="s">
        <v>44</v>
      </c>
      <c r="G10993" t="s">
        <v>929</v>
      </c>
      <c r="H10993" s="135" t="s">
        <v>1496</v>
      </c>
      <c r="I10993" t="s">
        <v>1454</v>
      </c>
      <c r="J10993" s="20">
        <v>12</v>
      </c>
      <c r="K10993" s="20" t="s">
        <v>3</v>
      </c>
      <c r="L10993" t="s">
        <v>1463</v>
      </c>
      <c r="M10993" s="20">
        <v>4.12</v>
      </c>
      <c r="N10993" s="20">
        <v>2.88</v>
      </c>
      <c r="AE10993">
        <f t="shared" si="171"/>
        <v>2008</v>
      </c>
    </row>
    <row r="10994" spans="1:31" x14ac:dyDescent="0.25">
      <c r="A10994" s="7">
        <v>10991</v>
      </c>
      <c r="B10994" s="8">
        <v>39605</v>
      </c>
      <c r="C10994" t="s">
        <v>3</v>
      </c>
      <c r="D10994" t="s">
        <v>817</v>
      </c>
      <c r="E10994" t="s">
        <v>9</v>
      </c>
      <c r="F10994" t="s">
        <v>869</v>
      </c>
      <c r="G10994" t="s">
        <v>895</v>
      </c>
      <c r="H10994" s="135" t="s">
        <v>2716</v>
      </c>
      <c r="I10994" t="s">
        <v>1455</v>
      </c>
      <c r="J10994" s="20">
        <v>18</v>
      </c>
      <c r="K10994" s="20" t="s">
        <v>9</v>
      </c>
      <c r="L10994" t="s">
        <v>1464</v>
      </c>
      <c r="M10994" s="20">
        <v>1.98</v>
      </c>
      <c r="N10994" s="20">
        <v>3.02</v>
      </c>
      <c r="AE10994">
        <f t="shared" si="171"/>
        <v>2008</v>
      </c>
    </row>
    <row r="10995" spans="1:31" x14ac:dyDescent="0.25">
      <c r="A10995" s="7">
        <v>10992</v>
      </c>
      <c r="B10995" s="8">
        <v>39605</v>
      </c>
      <c r="C10995" t="s">
        <v>3</v>
      </c>
      <c r="D10995" t="s">
        <v>913</v>
      </c>
      <c r="E10995" t="s">
        <v>9</v>
      </c>
      <c r="F10995" t="s">
        <v>890</v>
      </c>
      <c r="G10995" t="s">
        <v>714</v>
      </c>
      <c r="H10995" s="135" t="s">
        <v>1496</v>
      </c>
      <c r="I10995" t="s">
        <v>1454</v>
      </c>
      <c r="J10995" s="20">
        <v>41</v>
      </c>
      <c r="K10995" s="20" t="s">
        <v>3</v>
      </c>
      <c r="L10995" t="s">
        <v>1464</v>
      </c>
      <c r="M10995" s="20">
        <v>12.48</v>
      </c>
      <c r="N10995" s="20">
        <v>9.02</v>
      </c>
      <c r="AE10995">
        <f t="shared" si="171"/>
        <v>2008</v>
      </c>
    </row>
    <row r="10996" spans="1:31" x14ac:dyDescent="0.25">
      <c r="A10996" s="7">
        <v>10993</v>
      </c>
      <c r="B10996" s="8">
        <v>39605</v>
      </c>
      <c r="C10996" t="s">
        <v>3</v>
      </c>
      <c r="D10996" t="s">
        <v>786</v>
      </c>
      <c r="E10996" t="s">
        <v>9</v>
      </c>
      <c r="F10996" t="s">
        <v>817</v>
      </c>
      <c r="G10996" t="s">
        <v>861</v>
      </c>
      <c r="H10996" s="135" t="s">
        <v>1496</v>
      </c>
      <c r="I10996" t="s">
        <v>1454</v>
      </c>
      <c r="J10996" s="20">
        <v>38</v>
      </c>
      <c r="K10996" s="20" t="s">
        <v>1465</v>
      </c>
      <c r="L10996" t="s">
        <v>1466</v>
      </c>
      <c r="M10996" s="20">
        <v>9.5</v>
      </c>
      <c r="N10996" s="20">
        <v>9.5</v>
      </c>
      <c r="AE10996">
        <f t="shared" si="171"/>
        <v>2008</v>
      </c>
    </row>
    <row r="10997" spans="1:31" x14ac:dyDescent="0.25">
      <c r="A10997" s="7">
        <v>10994</v>
      </c>
      <c r="B10997" s="8">
        <v>39606</v>
      </c>
      <c r="C10997" t="s">
        <v>3</v>
      </c>
      <c r="D10997" t="s">
        <v>39</v>
      </c>
      <c r="E10997" t="s">
        <v>9</v>
      </c>
      <c r="F10997" t="s">
        <v>905</v>
      </c>
      <c r="G10997" t="s">
        <v>732</v>
      </c>
      <c r="H10997" s="135" t="s">
        <v>2332</v>
      </c>
      <c r="I10997" t="s">
        <v>1454</v>
      </c>
      <c r="J10997" s="20">
        <v>25</v>
      </c>
      <c r="K10997" s="20" t="s">
        <v>1465</v>
      </c>
      <c r="L10997" t="s">
        <v>1466</v>
      </c>
      <c r="M10997" s="20">
        <v>6.25</v>
      </c>
      <c r="N10997" s="20">
        <v>6.25</v>
      </c>
      <c r="AE10997">
        <f t="shared" si="171"/>
        <v>2008</v>
      </c>
    </row>
    <row r="10998" spans="1:31" x14ac:dyDescent="0.25">
      <c r="A10998" s="7">
        <v>10995</v>
      </c>
      <c r="B10998" s="8">
        <v>39606</v>
      </c>
      <c r="C10998" t="s">
        <v>3</v>
      </c>
      <c r="D10998" t="s">
        <v>918</v>
      </c>
      <c r="E10998" t="s">
        <v>9</v>
      </c>
      <c r="F10998" t="s">
        <v>923</v>
      </c>
      <c r="G10998" t="s">
        <v>870</v>
      </c>
      <c r="H10998" s="9" t="s">
        <v>2482</v>
      </c>
      <c r="I10998" t="s">
        <v>1454</v>
      </c>
      <c r="J10998" s="20">
        <v>21</v>
      </c>
      <c r="K10998" s="20" t="s">
        <v>3</v>
      </c>
      <c r="L10998" t="s">
        <v>1464</v>
      </c>
      <c r="M10998" s="20">
        <v>6.88</v>
      </c>
      <c r="N10998" s="20">
        <v>4.62</v>
      </c>
      <c r="AE10998">
        <f t="shared" si="171"/>
        <v>2008</v>
      </c>
    </row>
    <row r="10999" spans="1:31" x14ac:dyDescent="0.25">
      <c r="A10999" s="7">
        <v>10996</v>
      </c>
      <c r="B10999" s="8">
        <v>39606</v>
      </c>
      <c r="C10999" t="s">
        <v>3</v>
      </c>
      <c r="D10999" t="s">
        <v>250</v>
      </c>
      <c r="E10999" t="s">
        <v>9</v>
      </c>
      <c r="F10999" t="s">
        <v>902</v>
      </c>
      <c r="G10999" t="s">
        <v>870</v>
      </c>
      <c r="H10999" s="135" t="s">
        <v>1496</v>
      </c>
      <c r="I10999" t="s">
        <v>1454</v>
      </c>
      <c r="J10999" s="20">
        <v>25</v>
      </c>
      <c r="K10999" s="20" t="s">
        <v>1465</v>
      </c>
      <c r="L10999" t="s">
        <v>1466</v>
      </c>
      <c r="M10999" s="20">
        <v>6.25</v>
      </c>
      <c r="N10999" s="20">
        <v>6.25</v>
      </c>
      <c r="AE10999">
        <f t="shared" si="171"/>
        <v>2008</v>
      </c>
    </row>
    <row r="11000" spans="1:31" x14ac:dyDescent="0.25">
      <c r="A11000" s="7">
        <v>10997</v>
      </c>
      <c r="B11000" s="8">
        <v>39606</v>
      </c>
      <c r="C11000" t="s">
        <v>3</v>
      </c>
      <c r="D11000" t="s">
        <v>955</v>
      </c>
      <c r="E11000" t="s">
        <v>9</v>
      </c>
      <c r="F11000" t="s">
        <v>687</v>
      </c>
      <c r="G11000" t="s">
        <v>870</v>
      </c>
      <c r="H11000" s="135" t="s">
        <v>1496</v>
      </c>
      <c r="I11000" t="s">
        <v>1454</v>
      </c>
      <c r="J11000" s="20">
        <v>240</v>
      </c>
      <c r="K11000" s="20" t="s">
        <v>1465</v>
      </c>
      <c r="L11000" t="s">
        <v>1466</v>
      </c>
      <c r="M11000" s="20">
        <v>60</v>
      </c>
      <c r="N11000" s="20">
        <v>60</v>
      </c>
      <c r="AE11000">
        <f t="shared" si="171"/>
        <v>2008</v>
      </c>
    </row>
    <row r="11001" spans="1:31" x14ac:dyDescent="0.25">
      <c r="A11001" s="7">
        <v>10998</v>
      </c>
      <c r="B11001" s="8">
        <v>39606</v>
      </c>
      <c r="C11001" t="s">
        <v>3</v>
      </c>
      <c r="D11001" t="s">
        <v>789</v>
      </c>
      <c r="E11001" t="s">
        <v>9</v>
      </c>
      <c r="F11001" t="s">
        <v>869</v>
      </c>
      <c r="G11001" t="s">
        <v>870</v>
      </c>
      <c r="H11001" s="135" t="s">
        <v>1496</v>
      </c>
      <c r="I11001" t="s">
        <v>1454</v>
      </c>
      <c r="J11001" s="20">
        <v>35</v>
      </c>
      <c r="K11001" s="20" t="s">
        <v>9</v>
      </c>
      <c r="L11001" t="s">
        <v>1464</v>
      </c>
      <c r="M11001" s="20">
        <v>7.7</v>
      </c>
      <c r="N11001" s="20">
        <v>10.8</v>
      </c>
      <c r="AE11001">
        <f t="shared" si="171"/>
        <v>2008</v>
      </c>
    </row>
    <row r="11002" spans="1:31" x14ac:dyDescent="0.25">
      <c r="A11002" s="7">
        <v>10999</v>
      </c>
      <c r="B11002" s="8">
        <v>39606</v>
      </c>
      <c r="C11002" t="s">
        <v>3</v>
      </c>
      <c r="D11002" t="s">
        <v>677</v>
      </c>
      <c r="E11002" t="s">
        <v>9</v>
      </c>
      <c r="F11002" t="s">
        <v>54</v>
      </c>
      <c r="G11002" t="s">
        <v>895</v>
      </c>
      <c r="H11002" s="135" t="s">
        <v>2717</v>
      </c>
      <c r="I11002" t="s">
        <v>1454</v>
      </c>
      <c r="J11002" s="20">
        <v>13</v>
      </c>
      <c r="K11002" s="20" t="s">
        <v>9</v>
      </c>
      <c r="L11002" t="s">
        <v>1464</v>
      </c>
      <c r="M11002" s="20">
        <v>2.86</v>
      </c>
      <c r="N11002" s="20">
        <v>4.6400000000000006</v>
      </c>
      <c r="AE11002">
        <f t="shared" si="171"/>
        <v>2008</v>
      </c>
    </row>
    <row r="11003" spans="1:31" x14ac:dyDescent="0.25">
      <c r="A11003" s="7">
        <v>11000</v>
      </c>
      <c r="B11003" s="8">
        <v>39606</v>
      </c>
      <c r="C11003" t="s">
        <v>3</v>
      </c>
      <c r="D11003" t="s">
        <v>934</v>
      </c>
      <c r="E11003" t="s">
        <v>9</v>
      </c>
      <c r="F11003" t="s">
        <v>945</v>
      </c>
      <c r="G11003" t="s">
        <v>895</v>
      </c>
      <c r="H11003" s="9" t="s">
        <v>2604</v>
      </c>
      <c r="I11003" t="s">
        <v>1454</v>
      </c>
      <c r="J11003" s="20">
        <v>38</v>
      </c>
      <c r="K11003" s="20" t="s">
        <v>1465</v>
      </c>
      <c r="L11003" t="s">
        <v>1466</v>
      </c>
      <c r="M11003" s="20">
        <v>9.5</v>
      </c>
      <c r="N11003" s="20">
        <v>9.5</v>
      </c>
      <c r="AE11003">
        <f t="shared" si="171"/>
        <v>2008</v>
      </c>
    </row>
    <row r="11004" spans="1:31" x14ac:dyDescent="0.25">
      <c r="A11004" s="7">
        <v>11001</v>
      </c>
      <c r="B11004" s="8">
        <v>39606</v>
      </c>
      <c r="C11004" t="s">
        <v>3</v>
      </c>
      <c r="D11004" t="s">
        <v>956</v>
      </c>
      <c r="E11004" t="s">
        <v>9</v>
      </c>
      <c r="F11004" t="s">
        <v>678</v>
      </c>
      <c r="G11004" t="s">
        <v>648</v>
      </c>
      <c r="H11004" s="136" t="s">
        <v>1496</v>
      </c>
      <c r="I11004" t="s">
        <v>1455</v>
      </c>
      <c r="J11004" s="20">
        <v>18</v>
      </c>
      <c r="K11004" s="20" t="s">
        <v>9</v>
      </c>
      <c r="L11004" t="s">
        <v>1463</v>
      </c>
      <c r="M11004" s="20">
        <v>2.16</v>
      </c>
      <c r="N11004" s="20">
        <v>2.84</v>
      </c>
      <c r="AE11004">
        <f t="shared" si="171"/>
        <v>2008</v>
      </c>
    </row>
    <row r="11005" spans="1:31" x14ac:dyDescent="0.25">
      <c r="A11005" s="7">
        <v>11002</v>
      </c>
      <c r="B11005" s="8">
        <v>39606</v>
      </c>
      <c r="C11005" t="s">
        <v>3</v>
      </c>
      <c r="D11005" t="s">
        <v>955</v>
      </c>
      <c r="E11005" t="s">
        <v>9</v>
      </c>
      <c r="F11005" t="s">
        <v>450</v>
      </c>
      <c r="G11005" t="s">
        <v>714</v>
      </c>
      <c r="H11005" s="135" t="s">
        <v>1496</v>
      </c>
      <c r="I11005" t="s">
        <v>1454</v>
      </c>
      <c r="J11005" s="20">
        <v>10</v>
      </c>
      <c r="K11005" s="20" t="s">
        <v>3</v>
      </c>
      <c r="L11005" t="s">
        <v>1464</v>
      </c>
      <c r="M11005" s="20">
        <v>3.8</v>
      </c>
      <c r="N11005" s="20">
        <v>2.2000000000000002</v>
      </c>
      <c r="AE11005">
        <f t="shared" si="171"/>
        <v>2008</v>
      </c>
    </row>
    <row r="11006" spans="1:31" x14ac:dyDescent="0.25">
      <c r="A11006" s="7">
        <v>11003</v>
      </c>
      <c r="B11006" s="8">
        <v>39606</v>
      </c>
      <c r="C11006" t="s">
        <v>3</v>
      </c>
      <c r="D11006" t="s">
        <v>955</v>
      </c>
      <c r="E11006" t="s">
        <v>9</v>
      </c>
      <c r="F11006" t="s">
        <v>937</v>
      </c>
      <c r="G11006" t="s">
        <v>648</v>
      </c>
      <c r="H11006" s="9" t="s">
        <v>1797</v>
      </c>
      <c r="I11006" t="s">
        <v>1454</v>
      </c>
      <c r="J11006" s="20">
        <v>62</v>
      </c>
      <c r="K11006" s="20" t="s">
        <v>9</v>
      </c>
      <c r="L11006" t="s">
        <v>1464</v>
      </c>
      <c r="M11006" s="20">
        <v>13.64</v>
      </c>
      <c r="N11006" s="20">
        <v>18.36</v>
      </c>
      <c r="AE11006">
        <f t="shared" si="171"/>
        <v>2008</v>
      </c>
    </row>
    <row r="11007" spans="1:31" x14ac:dyDescent="0.25">
      <c r="A11007" s="7">
        <v>11004</v>
      </c>
      <c r="B11007" s="8">
        <v>39607</v>
      </c>
      <c r="C11007" t="s">
        <v>3</v>
      </c>
      <c r="D11007" t="s">
        <v>178</v>
      </c>
      <c r="E11007" t="s">
        <v>9</v>
      </c>
      <c r="F11007" t="s">
        <v>188</v>
      </c>
      <c r="G11007" t="s">
        <v>633</v>
      </c>
      <c r="H11007" s="135" t="s">
        <v>1496</v>
      </c>
      <c r="I11007" t="s">
        <v>1454</v>
      </c>
      <c r="J11007" s="20">
        <v>57</v>
      </c>
      <c r="K11007" s="20" t="s">
        <v>9</v>
      </c>
      <c r="L11007" t="s">
        <v>1464</v>
      </c>
      <c r="M11007" s="20">
        <v>12.54</v>
      </c>
      <c r="N11007" s="20">
        <v>16.96</v>
      </c>
      <c r="AE11007">
        <f t="shared" si="171"/>
        <v>2008</v>
      </c>
    </row>
    <row r="11008" spans="1:31" x14ac:dyDescent="0.25">
      <c r="A11008" s="7">
        <v>11005</v>
      </c>
      <c r="B11008" s="8">
        <v>39607</v>
      </c>
      <c r="C11008" t="s">
        <v>3</v>
      </c>
      <c r="D11008" t="s">
        <v>39</v>
      </c>
      <c r="E11008" t="s">
        <v>9</v>
      </c>
      <c r="F11008" t="s">
        <v>805</v>
      </c>
      <c r="G11008" t="s">
        <v>895</v>
      </c>
      <c r="H11008" s="135" t="s">
        <v>2718</v>
      </c>
      <c r="I11008" t="s">
        <v>1454</v>
      </c>
      <c r="J11008" s="20">
        <v>35</v>
      </c>
      <c r="K11008" s="20" t="s">
        <v>3</v>
      </c>
      <c r="L11008" t="s">
        <v>1463</v>
      </c>
      <c r="M11008" s="20">
        <v>10.1</v>
      </c>
      <c r="N11008" s="20">
        <v>8.4</v>
      </c>
      <c r="AE11008">
        <f t="shared" si="171"/>
        <v>2008</v>
      </c>
    </row>
    <row r="11009" spans="1:31" x14ac:dyDescent="0.25">
      <c r="A11009" s="7">
        <v>11006</v>
      </c>
      <c r="B11009" s="8">
        <v>39607</v>
      </c>
      <c r="C11009" t="s">
        <v>3</v>
      </c>
      <c r="D11009" t="s">
        <v>957</v>
      </c>
      <c r="E11009" t="s">
        <v>9</v>
      </c>
      <c r="F11009" t="s">
        <v>869</v>
      </c>
      <c r="G11009" t="s">
        <v>895</v>
      </c>
      <c r="H11009" s="135" t="s">
        <v>1496</v>
      </c>
      <c r="I11009" t="s">
        <v>1454</v>
      </c>
      <c r="J11009" s="20">
        <v>15</v>
      </c>
      <c r="K11009" s="20" t="s">
        <v>9</v>
      </c>
      <c r="L11009" t="s">
        <v>1464</v>
      </c>
      <c r="M11009" s="20">
        <v>3.3</v>
      </c>
      <c r="N11009" s="20">
        <v>5.2</v>
      </c>
      <c r="AE11009">
        <f t="shared" si="171"/>
        <v>2008</v>
      </c>
    </row>
    <row r="11010" spans="1:31" x14ac:dyDescent="0.25">
      <c r="A11010" s="7">
        <v>11007</v>
      </c>
      <c r="B11010" s="8">
        <v>39607</v>
      </c>
      <c r="C11010" t="s">
        <v>3</v>
      </c>
      <c r="D11010" t="s">
        <v>868</v>
      </c>
      <c r="E11010" t="s">
        <v>9</v>
      </c>
      <c r="F11010" t="s">
        <v>869</v>
      </c>
      <c r="G11010" t="s">
        <v>648</v>
      </c>
      <c r="H11010" s="136" t="s">
        <v>1496</v>
      </c>
      <c r="I11010" t="s">
        <v>1454</v>
      </c>
      <c r="J11010" s="20">
        <v>56</v>
      </c>
      <c r="K11010" s="20" t="s">
        <v>9</v>
      </c>
      <c r="L11010" t="s">
        <v>1464</v>
      </c>
      <c r="M11010" s="20">
        <v>12.32</v>
      </c>
      <c r="N11010" s="20">
        <v>16.68</v>
      </c>
      <c r="AE11010">
        <f t="shared" si="171"/>
        <v>2008</v>
      </c>
    </row>
    <row r="11011" spans="1:31" x14ac:dyDescent="0.25">
      <c r="A11011" s="7">
        <v>11008</v>
      </c>
      <c r="B11011" s="8">
        <v>39607</v>
      </c>
      <c r="C11011" t="s">
        <v>3</v>
      </c>
      <c r="D11011" t="s">
        <v>939</v>
      </c>
      <c r="E11011" t="s">
        <v>9</v>
      </c>
      <c r="F11011" t="s">
        <v>932</v>
      </c>
      <c r="G11011" t="s">
        <v>732</v>
      </c>
      <c r="H11011" s="135" t="s">
        <v>2284</v>
      </c>
      <c r="I11011" t="s">
        <v>1454</v>
      </c>
      <c r="J11011" s="20">
        <v>18</v>
      </c>
      <c r="K11011" s="20" t="s">
        <v>1465</v>
      </c>
      <c r="L11011" t="s">
        <v>1466</v>
      </c>
      <c r="M11011" s="20">
        <v>4.5</v>
      </c>
      <c r="N11011" s="20">
        <v>4.5</v>
      </c>
      <c r="AE11011">
        <f t="shared" si="171"/>
        <v>2008</v>
      </c>
    </row>
    <row r="11012" spans="1:31" x14ac:dyDescent="0.25">
      <c r="A11012" s="7">
        <v>11009</v>
      </c>
      <c r="B11012" s="8">
        <v>39608</v>
      </c>
      <c r="C11012" t="s">
        <v>3</v>
      </c>
      <c r="D11012" t="s">
        <v>765</v>
      </c>
      <c r="E11012" t="s">
        <v>9</v>
      </c>
      <c r="F11012" t="s">
        <v>958</v>
      </c>
      <c r="G11012" t="s">
        <v>14</v>
      </c>
      <c r="H11012" s="135" t="s">
        <v>1522</v>
      </c>
      <c r="I11012" t="s">
        <v>1458</v>
      </c>
      <c r="J11012" s="20">
        <v>12</v>
      </c>
      <c r="K11012" s="20" t="s">
        <v>9</v>
      </c>
      <c r="L11012" t="s">
        <v>1464</v>
      </c>
      <c r="M11012" s="20">
        <v>10</v>
      </c>
      <c r="N11012" s="20">
        <v>30</v>
      </c>
      <c r="AE11012">
        <f t="shared" ref="AE11012:AE11075" si="172">YEAR(B11012)</f>
        <v>2008</v>
      </c>
    </row>
    <row r="11013" spans="1:31" x14ac:dyDescent="0.25">
      <c r="A11013" s="7">
        <v>11010</v>
      </c>
      <c r="B11013" s="8">
        <v>39608</v>
      </c>
      <c r="C11013" t="s">
        <v>3</v>
      </c>
      <c r="D11013" t="s">
        <v>557</v>
      </c>
      <c r="E11013" t="s">
        <v>9</v>
      </c>
      <c r="F11013" t="s">
        <v>727</v>
      </c>
      <c r="G11013" t="s">
        <v>929</v>
      </c>
      <c r="H11013" s="135" t="s">
        <v>2655</v>
      </c>
      <c r="I11013" t="s">
        <v>1454</v>
      </c>
      <c r="J11013" s="20">
        <v>16</v>
      </c>
      <c r="K11013" s="20" t="s">
        <v>3</v>
      </c>
      <c r="L11013" t="s">
        <v>1464</v>
      </c>
      <c r="M11013" s="20">
        <v>5.48</v>
      </c>
      <c r="N11013" s="20">
        <v>3.52</v>
      </c>
      <c r="AE11013">
        <f t="shared" si="172"/>
        <v>2008</v>
      </c>
    </row>
    <row r="11014" spans="1:31" x14ac:dyDescent="0.25">
      <c r="A11014" s="7">
        <v>11011</v>
      </c>
      <c r="B11014" s="8">
        <v>39608</v>
      </c>
      <c r="C11014" t="s">
        <v>3</v>
      </c>
      <c r="D11014" t="s">
        <v>864</v>
      </c>
      <c r="E11014" t="s">
        <v>9</v>
      </c>
      <c r="F11014" t="s">
        <v>122</v>
      </c>
      <c r="G11014" t="s">
        <v>929</v>
      </c>
      <c r="H11014" s="135" t="s">
        <v>1496</v>
      </c>
      <c r="I11014" t="s">
        <v>1454</v>
      </c>
      <c r="J11014" s="20">
        <v>31</v>
      </c>
      <c r="K11014" s="20" t="s">
        <v>9</v>
      </c>
      <c r="L11014" t="s">
        <v>1464</v>
      </c>
      <c r="M11014" s="20">
        <v>6.82</v>
      </c>
      <c r="N11014" s="20">
        <v>9.68</v>
      </c>
      <c r="AE11014">
        <f t="shared" si="172"/>
        <v>2008</v>
      </c>
    </row>
    <row r="11015" spans="1:31" x14ac:dyDescent="0.25">
      <c r="A11015" s="7">
        <v>11012</v>
      </c>
      <c r="B11015" s="8">
        <v>39608</v>
      </c>
      <c r="C11015" t="s">
        <v>3</v>
      </c>
      <c r="D11015" t="s">
        <v>864</v>
      </c>
      <c r="E11015" t="s">
        <v>9</v>
      </c>
      <c r="F11015" t="s">
        <v>828</v>
      </c>
      <c r="G11015" t="s">
        <v>929</v>
      </c>
      <c r="H11015" s="135" t="s">
        <v>1496</v>
      </c>
      <c r="I11015" t="s">
        <v>1454</v>
      </c>
      <c r="J11015" s="20">
        <v>81</v>
      </c>
      <c r="K11015" s="20" t="s">
        <v>3</v>
      </c>
      <c r="L11015" t="s">
        <v>1464</v>
      </c>
      <c r="M11015" s="20">
        <v>23.68</v>
      </c>
      <c r="N11015" s="20">
        <v>17.82</v>
      </c>
      <c r="AE11015">
        <f t="shared" si="172"/>
        <v>2008</v>
      </c>
    </row>
    <row r="11016" spans="1:31" x14ac:dyDescent="0.25">
      <c r="A11016" s="7">
        <v>11013</v>
      </c>
      <c r="B11016" s="8">
        <v>39608</v>
      </c>
      <c r="C11016" t="s">
        <v>3</v>
      </c>
      <c r="D11016" t="s">
        <v>734</v>
      </c>
      <c r="E11016" t="s">
        <v>9</v>
      </c>
      <c r="F11016" t="s">
        <v>655</v>
      </c>
      <c r="G11016" t="s">
        <v>648</v>
      </c>
      <c r="H11016" s="135" t="s">
        <v>1785</v>
      </c>
      <c r="I11016" t="s">
        <v>1454</v>
      </c>
      <c r="J11016" s="20">
        <v>34</v>
      </c>
      <c r="K11016" s="20" t="s">
        <v>1465</v>
      </c>
      <c r="L11016" t="s">
        <v>1466</v>
      </c>
      <c r="M11016" s="20">
        <v>8.5</v>
      </c>
      <c r="N11016" s="20">
        <v>8.5</v>
      </c>
      <c r="AE11016">
        <f t="shared" si="172"/>
        <v>2008</v>
      </c>
    </row>
    <row r="11017" spans="1:31" x14ac:dyDescent="0.25">
      <c r="A11017" s="7">
        <v>11014</v>
      </c>
      <c r="B11017" s="8">
        <v>39608</v>
      </c>
      <c r="C11017" t="s">
        <v>3</v>
      </c>
      <c r="D11017" t="s">
        <v>791</v>
      </c>
      <c r="E11017" t="s">
        <v>9</v>
      </c>
      <c r="F11017" t="s">
        <v>878</v>
      </c>
      <c r="G11017" t="s">
        <v>648</v>
      </c>
      <c r="H11017" s="136" t="s">
        <v>2020</v>
      </c>
      <c r="I11017" t="s">
        <v>1454</v>
      </c>
      <c r="J11017" s="20">
        <v>14</v>
      </c>
      <c r="K11017" s="20" t="s">
        <v>9</v>
      </c>
      <c r="L11017" t="s">
        <v>1464</v>
      </c>
      <c r="M11017" s="20">
        <v>3.08</v>
      </c>
      <c r="N11017" s="20">
        <v>4.92</v>
      </c>
      <c r="AE11017">
        <f t="shared" si="172"/>
        <v>2008</v>
      </c>
    </row>
    <row r="11018" spans="1:31" x14ac:dyDescent="0.25">
      <c r="A11018" s="7">
        <v>11015</v>
      </c>
      <c r="B11018" s="8">
        <v>39609</v>
      </c>
      <c r="C11018" t="s">
        <v>3</v>
      </c>
      <c r="D11018" t="s">
        <v>655</v>
      </c>
      <c r="E11018" t="s">
        <v>9</v>
      </c>
      <c r="F11018" t="s">
        <v>689</v>
      </c>
      <c r="G11018" t="s">
        <v>648</v>
      </c>
      <c r="H11018" s="135" t="s">
        <v>1795</v>
      </c>
      <c r="I11018" t="s">
        <v>1455</v>
      </c>
      <c r="J11018" s="20">
        <v>20</v>
      </c>
      <c r="K11018" s="20" t="s">
        <v>1465</v>
      </c>
      <c r="L11018" t="s">
        <v>1466</v>
      </c>
      <c r="M11018" s="20">
        <v>2.5</v>
      </c>
      <c r="N11018" s="20">
        <v>2.5</v>
      </c>
      <c r="AE11018">
        <f t="shared" si="172"/>
        <v>2008</v>
      </c>
    </row>
    <row r="11019" spans="1:31" x14ac:dyDescent="0.25">
      <c r="A11019" s="7">
        <v>11016</v>
      </c>
      <c r="B11019" s="8">
        <v>39609</v>
      </c>
      <c r="C11019" t="s">
        <v>3</v>
      </c>
      <c r="D11019" t="s">
        <v>959</v>
      </c>
      <c r="E11019" t="s">
        <v>9</v>
      </c>
      <c r="F11019" t="s">
        <v>543</v>
      </c>
      <c r="G11019" t="s">
        <v>648</v>
      </c>
      <c r="H11019" s="135" t="s">
        <v>1877</v>
      </c>
      <c r="I11019" t="s">
        <v>1458</v>
      </c>
      <c r="J11019" s="20">
        <v>6</v>
      </c>
      <c r="K11019" s="20" t="s">
        <v>9</v>
      </c>
      <c r="L11019" t="s">
        <v>1463</v>
      </c>
      <c r="M11019" s="20">
        <v>30</v>
      </c>
      <c r="N11019" s="20">
        <v>10</v>
      </c>
      <c r="AE11019">
        <f t="shared" si="172"/>
        <v>2008</v>
      </c>
    </row>
    <row r="11020" spans="1:31" x14ac:dyDescent="0.25">
      <c r="A11020" s="7">
        <v>11017</v>
      </c>
      <c r="B11020" s="8">
        <v>39609</v>
      </c>
      <c r="C11020" t="s">
        <v>3</v>
      </c>
      <c r="D11020" t="s">
        <v>956</v>
      </c>
      <c r="E11020" t="s">
        <v>9</v>
      </c>
      <c r="F11020" t="s">
        <v>689</v>
      </c>
      <c r="G11020" t="s">
        <v>648</v>
      </c>
      <c r="H11020" s="135" t="s">
        <v>1792</v>
      </c>
      <c r="I11020" t="s">
        <v>1455</v>
      </c>
      <c r="J11020" s="20">
        <v>6</v>
      </c>
      <c r="K11020" s="20" t="s">
        <v>9</v>
      </c>
      <c r="L11020" t="s">
        <v>1463</v>
      </c>
      <c r="M11020" s="20">
        <v>0.72</v>
      </c>
      <c r="N11020" s="20">
        <v>1.28</v>
      </c>
      <c r="AE11020">
        <f t="shared" si="172"/>
        <v>2008</v>
      </c>
    </row>
    <row r="11021" spans="1:31" x14ac:dyDescent="0.25">
      <c r="A11021" s="7">
        <v>11018</v>
      </c>
      <c r="B11021" s="8">
        <v>39609</v>
      </c>
      <c r="C11021" t="s">
        <v>3</v>
      </c>
      <c r="D11021" t="s">
        <v>956</v>
      </c>
      <c r="E11021" t="s">
        <v>9</v>
      </c>
      <c r="F11021" t="s">
        <v>689</v>
      </c>
      <c r="G11021" t="s">
        <v>648</v>
      </c>
      <c r="H11021" s="135" t="s">
        <v>1905</v>
      </c>
      <c r="I11021" t="s">
        <v>1455</v>
      </c>
      <c r="J11021" s="20">
        <v>13</v>
      </c>
      <c r="K11021" s="20" t="s">
        <v>9</v>
      </c>
      <c r="L11021" t="s">
        <v>1464</v>
      </c>
      <c r="M11021" s="20">
        <v>1.43</v>
      </c>
      <c r="N11021" s="20">
        <v>2.3200000000000003</v>
      </c>
      <c r="AE11021">
        <f t="shared" si="172"/>
        <v>2008</v>
      </c>
    </row>
    <row r="11022" spans="1:31" x14ac:dyDescent="0.25">
      <c r="A11022" s="7">
        <v>11019</v>
      </c>
      <c r="B11022" s="8">
        <v>39609</v>
      </c>
      <c r="C11022" t="s">
        <v>3</v>
      </c>
      <c r="D11022" t="s">
        <v>655</v>
      </c>
      <c r="E11022" t="s">
        <v>9</v>
      </c>
      <c r="F11022" t="s">
        <v>614</v>
      </c>
      <c r="G11022" t="s">
        <v>929</v>
      </c>
      <c r="H11022" s="9" t="s">
        <v>2719</v>
      </c>
      <c r="I11022" t="s">
        <v>1455</v>
      </c>
      <c r="J11022" s="20">
        <v>33</v>
      </c>
      <c r="K11022" s="20" t="s">
        <v>9</v>
      </c>
      <c r="L11022" t="s">
        <v>1464</v>
      </c>
      <c r="M11022" s="20">
        <v>3.63</v>
      </c>
      <c r="N11022" s="20">
        <v>5.12</v>
      </c>
      <c r="AE11022">
        <f t="shared" si="172"/>
        <v>2008</v>
      </c>
    </row>
    <row r="11023" spans="1:31" x14ac:dyDescent="0.25">
      <c r="A11023" s="7">
        <v>11020</v>
      </c>
      <c r="B11023" s="8">
        <v>39609</v>
      </c>
      <c r="C11023" t="s">
        <v>3</v>
      </c>
      <c r="D11023" t="s">
        <v>655</v>
      </c>
      <c r="E11023" t="s">
        <v>9</v>
      </c>
      <c r="F11023" t="s">
        <v>542</v>
      </c>
      <c r="G11023" t="s">
        <v>929</v>
      </c>
      <c r="H11023" s="135" t="s">
        <v>2720</v>
      </c>
      <c r="I11023" t="s">
        <v>1455</v>
      </c>
      <c r="J11023" s="20">
        <v>15</v>
      </c>
      <c r="K11023" s="20" t="s">
        <v>1465</v>
      </c>
      <c r="L11023" t="s">
        <v>1466</v>
      </c>
      <c r="M11023" s="20">
        <v>1.875</v>
      </c>
      <c r="N11023" s="20">
        <v>1.875</v>
      </c>
      <c r="AE11023">
        <f t="shared" si="172"/>
        <v>2008</v>
      </c>
    </row>
    <row r="11024" spans="1:31" x14ac:dyDescent="0.25">
      <c r="A11024" s="7">
        <v>11021</v>
      </c>
      <c r="B11024" s="8">
        <v>39609</v>
      </c>
      <c r="C11024" t="s">
        <v>3</v>
      </c>
      <c r="D11024" t="s">
        <v>934</v>
      </c>
      <c r="E11024" t="s">
        <v>9</v>
      </c>
      <c r="F11024" t="s">
        <v>372</v>
      </c>
      <c r="G11024" t="s">
        <v>929</v>
      </c>
      <c r="H11024" s="9" t="s">
        <v>2721</v>
      </c>
      <c r="I11024" t="s">
        <v>1454</v>
      </c>
      <c r="J11024" s="20">
        <v>10</v>
      </c>
      <c r="K11024" s="20" t="s">
        <v>1465</v>
      </c>
      <c r="L11024" t="s">
        <v>1466</v>
      </c>
      <c r="M11024" s="20">
        <v>2.5</v>
      </c>
      <c r="N11024" s="20">
        <v>2.5</v>
      </c>
      <c r="AE11024">
        <f t="shared" si="172"/>
        <v>2008</v>
      </c>
    </row>
    <row r="11025" spans="1:31" x14ac:dyDescent="0.25">
      <c r="A11025" s="7">
        <v>11022</v>
      </c>
      <c r="B11025" s="8">
        <v>39609</v>
      </c>
      <c r="C11025" t="s">
        <v>3</v>
      </c>
      <c r="D11025" t="s">
        <v>948</v>
      </c>
      <c r="E11025" t="s">
        <v>9</v>
      </c>
      <c r="F11025" t="s">
        <v>945</v>
      </c>
      <c r="G11025" t="s">
        <v>895</v>
      </c>
      <c r="H11025" s="135" t="s">
        <v>2564</v>
      </c>
      <c r="I11025" t="s">
        <v>1454</v>
      </c>
      <c r="J11025" s="20">
        <v>40</v>
      </c>
      <c r="K11025" s="20" t="s">
        <v>3</v>
      </c>
      <c r="L11025" t="s">
        <v>1464</v>
      </c>
      <c r="M11025" s="20">
        <v>12.2</v>
      </c>
      <c r="N11025" s="20">
        <v>8.8000000000000007</v>
      </c>
      <c r="AE11025">
        <f t="shared" si="172"/>
        <v>2008</v>
      </c>
    </row>
    <row r="11026" spans="1:31" x14ac:dyDescent="0.25">
      <c r="A11026" s="7">
        <v>11023</v>
      </c>
      <c r="B11026" s="8">
        <v>39609</v>
      </c>
      <c r="C11026" t="s">
        <v>3</v>
      </c>
      <c r="D11026" t="s">
        <v>731</v>
      </c>
      <c r="E11026" t="s">
        <v>9</v>
      </c>
      <c r="F11026" t="s">
        <v>914</v>
      </c>
      <c r="G11026" t="s">
        <v>861</v>
      </c>
      <c r="H11026" s="135" t="s">
        <v>2520</v>
      </c>
      <c r="I11026" t="s">
        <v>1455</v>
      </c>
      <c r="J11026" s="20">
        <v>24</v>
      </c>
      <c r="K11026" s="20" t="s">
        <v>1465</v>
      </c>
      <c r="L11026" t="s">
        <v>1466</v>
      </c>
      <c r="M11026" s="20">
        <v>3</v>
      </c>
      <c r="N11026" s="20">
        <v>3</v>
      </c>
      <c r="AE11026">
        <f t="shared" si="172"/>
        <v>2008</v>
      </c>
    </row>
    <row r="11027" spans="1:31" x14ac:dyDescent="0.25">
      <c r="A11027" s="7">
        <v>11024</v>
      </c>
      <c r="B11027" s="8">
        <v>39610</v>
      </c>
      <c r="C11027" t="s">
        <v>3</v>
      </c>
      <c r="D11027" t="s">
        <v>31</v>
      </c>
      <c r="E11027" t="s">
        <v>9</v>
      </c>
      <c r="F11027" t="s">
        <v>190</v>
      </c>
      <c r="G11027" t="s">
        <v>732</v>
      </c>
      <c r="H11027" s="135" t="s">
        <v>2161</v>
      </c>
      <c r="I11027" t="s">
        <v>1454</v>
      </c>
      <c r="J11027" s="20">
        <v>12</v>
      </c>
      <c r="K11027" s="20" t="s">
        <v>3</v>
      </c>
      <c r="L11027" t="s">
        <v>1463</v>
      </c>
      <c r="M11027" s="20">
        <v>4.12</v>
      </c>
      <c r="N11027" s="20">
        <v>2.88</v>
      </c>
      <c r="AE11027">
        <f t="shared" si="172"/>
        <v>2008</v>
      </c>
    </row>
    <row r="11028" spans="1:31" x14ac:dyDescent="0.25">
      <c r="A11028" s="7">
        <v>11025</v>
      </c>
      <c r="B11028" s="8">
        <v>39610</v>
      </c>
      <c r="C11028" t="s">
        <v>3</v>
      </c>
      <c r="D11028" t="s">
        <v>31</v>
      </c>
      <c r="E11028" t="s">
        <v>9</v>
      </c>
      <c r="F11028" t="s">
        <v>190</v>
      </c>
      <c r="G11028" t="s">
        <v>732</v>
      </c>
      <c r="H11028" s="135" t="s">
        <v>2184</v>
      </c>
      <c r="I11028" t="s">
        <v>1454</v>
      </c>
      <c r="J11028" s="20">
        <v>10</v>
      </c>
      <c r="K11028" s="20" t="s">
        <v>9</v>
      </c>
      <c r="L11028" t="s">
        <v>1464</v>
      </c>
      <c r="M11028" s="20">
        <v>2.2000000000000002</v>
      </c>
      <c r="N11028" s="20">
        <v>3.8</v>
      </c>
      <c r="AE11028">
        <f t="shared" si="172"/>
        <v>2008</v>
      </c>
    </row>
    <row r="11029" spans="1:31" x14ac:dyDescent="0.25">
      <c r="A11029" s="7">
        <v>11026</v>
      </c>
      <c r="B11029" s="8">
        <v>39610</v>
      </c>
      <c r="C11029" t="s">
        <v>3</v>
      </c>
      <c r="D11029" t="s">
        <v>766</v>
      </c>
      <c r="E11029" t="s">
        <v>9</v>
      </c>
      <c r="F11029" t="s">
        <v>247</v>
      </c>
      <c r="G11029" t="s">
        <v>648</v>
      </c>
      <c r="H11029" s="136" t="s">
        <v>1496</v>
      </c>
      <c r="I11029" t="s">
        <v>1456</v>
      </c>
      <c r="J11029" s="20">
        <v>61</v>
      </c>
      <c r="K11029" s="20" t="s">
        <v>9</v>
      </c>
      <c r="L11029" t="s">
        <v>1464</v>
      </c>
      <c r="M11029" s="20">
        <v>13.42</v>
      </c>
      <c r="N11029" s="20">
        <v>18.079999999999998</v>
      </c>
      <c r="O11029" t="s">
        <v>3</v>
      </c>
      <c r="P11029" s="13" t="s">
        <v>546</v>
      </c>
      <c r="Q11029" t="s">
        <v>3</v>
      </c>
      <c r="R11029" t="s">
        <v>47</v>
      </c>
      <c r="S11029" t="s">
        <v>3</v>
      </c>
      <c r="T11029" t="s">
        <v>830</v>
      </c>
      <c r="U11029" t="s">
        <v>9</v>
      </c>
      <c r="V11029" t="s">
        <v>261</v>
      </c>
      <c r="W11029" t="s">
        <v>9</v>
      </c>
      <c r="X11029" t="s">
        <v>464</v>
      </c>
      <c r="Y11029" t="s">
        <v>9</v>
      </c>
      <c r="Z11029" t="s">
        <v>687</v>
      </c>
      <c r="AA11029" t="s">
        <v>1465</v>
      </c>
      <c r="AC11029" t="s">
        <v>1465</v>
      </c>
      <c r="AE11029">
        <f t="shared" si="172"/>
        <v>2008</v>
      </c>
    </row>
    <row r="11030" spans="1:31" x14ac:dyDescent="0.25">
      <c r="A11030" s="7">
        <v>11027</v>
      </c>
      <c r="B11030" s="8">
        <v>39610</v>
      </c>
      <c r="C11030" t="s">
        <v>3</v>
      </c>
      <c r="D11030" t="s">
        <v>617</v>
      </c>
      <c r="E11030" t="s">
        <v>9</v>
      </c>
      <c r="F11030" t="s">
        <v>828</v>
      </c>
      <c r="G11030" t="s">
        <v>732</v>
      </c>
      <c r="H11030" s="135" t="s">
        <v>1496</v>
      </c>
      <c r="I11030" t="s">
        <v>1454</v>
      </c>
      <c r="J11030" s="20">
        <v>10</v>
      </c>
      <c r="K11030" s="20" t="s">
        <v>3</v>
      </c>
      <c r="L11030" t="s">
        <v>1464</v>
      </c>
      <c r="M11030" s="20">
        <v>3.8</v>
      </c>
      <c r="N11030" s="20">
        <v>2.2000000000000002</v>
      </c>
      <c r="AE11030">
        <f t="shared" si="172"/>
        <v>2008</v>
      </c>
    </row>
    <row r="11031" spans="1:31" x14ac:dyDescent="0.25">
      <c r="A11031" s="7">
        <v>11028</v>
      </c>
      <c r="B11031" s="8">
        <v>39611</v>
      </c>
      <c r="C11031" t="s">
        <v>3</v>
      </c>
      <c r="D11031" t="s">
        <v>776</v>
      </c>
      <c r="E11031" t="s">
        <v>9</v>
      </c>
      <c r="F11031" t="s">
        <v>624</v>
      </c>
      <c r="G11031" t="s">
        <v>861</v>
      </c>
      <c r="H11031" s="135" t="s">
        <v>2670</v>
      </c>
      <c r="I11031" t="s">
        <v>1454</v>
      </c>
      <c r="J11031" s="20">
        <v>27</v>
      </c>
      <c r="K11031" s="20" t="s">
        <v>1465</v>
      </c>
      <c r="L11031" t="s">
        <v>1466</v>
      </c>
      <c r="M11031" s="20">
        <v>6.75</v>
      </c>
      <c r="N11031" s="20">
        <v>6.75</v>
      </c>
      <c r="AE11031">
        <f t="shared" si="172"/>
        <v>2008</v>
      </c>
    </row>
    <row r="11032" spans="1:31" x14ac:dyDescent="0.25">
      <c r="A11032" s="7">
        <v>11029</v>
      </c>
      <c r="B11032" s="8">
        <v>39611</v>
      </c>
      <c r="C11032" t="s">
        <v>3</v>
      </c>
      <c r="D11032" t="s">
        <v>920</v>
      </c>
      <c r="E11032" t="s">
        <v>9</v>
      </c>
      <c r="F11032" t="s">
        <v>884</v>
      </c>
      <c r="G11032" t="s">
        <v>929</v>
      </c>
      <c r="H11032" s="135" t="s">
        <v>2665</v>
      </c>
      <c r="I11032" t="s">
        <v>1454</v>
      </c>
      <c r="J11032" s="20">
        <v>38</v>
      </c>
      <c r="K11032" s="20" t="s">
        <v>1465</v>
      </c>
      <c r="L11032" t="s">
        <v>1466</v>
      </c>
      <c r="M11032" s="20">
        <v>9.5</v>
      </c>
      <c r="N11032" s="20">
        <v>9.5</v>
      </c>
      <c r="AE11032">
        <f t="shared" si="172"/>
        <v>2008</v>
      </c>
    </row>
    <row r="11033" spans="1:31" x14ac:dyDescent="0.25">
      <c r="A11033" s="7">
        <v>11030</v>
      </c>
      <c r="B11033" s="8">
        <v>39611</v>
      </c>
      <c r="C11033" t="s">
        <v>3</v>
      </c>
      <c r="D11033" t="s">
        <v>957</v>
      </c>
      <c r="E11033" t="s">
        <v>9</v>
      </c>
      <c r="F11033" t="s">
        <v>118</v>
      </c>
      <c r="G11033" t="s">
        <v>377</v>
      </c>
      <c r="H11033" s="9" t="s">
        <v>2219</v>
      </c>
      <c r="I11033" t="s">
        <v>1454</v>
      </c>
      <c r="J11033" s="20">
        <v>90</v>
      </c>
      <c r="K11033" s="20" t="s">
        <v>3</v>
      </c>
      <c r="L11033" t="s">
        <v>1464</v>
      </c>
      <c r="M11033" s="20">
        <v>26.2</v>
      </c>
      <c r="N11033" s="20">
        <v>19.8</v>
      </c>
      <c r="AE11033">
        <f t="shared" si="172"/>
        <v>2008</v>
      </c>
    </row>
    <row r="11034" spans="1:31" x14ac:dyDescent="0.25">
      <c r="A11034" s="7">
        <v>11031</v>
      </c>
      <c r="B11034" s="8">
        <v>39611</v>
      </c>
      <c r="C11034" t="s">
        <v>3</v>
      </c>
      <c r="D11034" t="s">
        <v>287</v>
      </c>
      <c r="E11034" t="s">
        <v>9</v>
      </c>
      <c r="F11034" t="s">
        <v>54</v>
      </c>
      <c r="G11034" t="s">
        <v>732</v>
      </c>
      <c r="H11034" s="135" t="s">
        <v>2176</v>
      </c>
      <c r="I11034" t="s">
        <v>1454</v>
      </c>
      <c r="J11034" s="20">
        <v>12</v>
      </c>
      <c r="K11034" s="20" t="s">
        <v>9</v>
      </c>
      <c r="L11034" t="s">
        <v>1464</v>
      </c>
      <c r="M11034" s="20">
        <v>2.64</v>
      </c>
      <c r="N11034" s="20">
        <v>4.3599999999999994</v>
      </c>
      <c r="AE11034">
        <f t="shared" si="172"/>
        <v>2008</v>
      </c>
    </row>
    <row r="11035" spans="1:31" x14ac:dyDescent="0.25">
      <c r="A11035" s="7">
        <v>11032</v>
      </c>
      <c r="B11035" s="8">
        <v>39612</v>
      </c>
      <c r="C11035" t="s">
        <v>3</v>
      </c>
      <c r="D11035" t="s">
        <v>154</v>
      </c>
      <c r="E11035" t="s">
        <v>9</v>
      </c>
      <c r="F11035" t="s">
        <v>828</v>
      </c>
      <c r="G11035" t="s">
        <v>929</v>
      </c>
      <c r="H11035" s="135" t="s">
        <v>2703</v>
      </c>
      <c r="I11035" t="s">
        <v>1454</v>
      </c>
      <c r="J11035" s="20">
        <v>12</v>
      </c>
      <c r="K11035" s="20" t="s">
        <v>3</v>
      </c>
      <c r="L11035" t="s">
        <v>1464</v>
      </c>
      <c r="M11035" s="20">
        <v>4.3599999999999994</v>
      </c>
      <c r="N11035" s="20">
        <v>2.64</v>
      </c>
      <c r="AE11035">
        <f t="shared" si="172"/>
        <v>2008</v>
      </c>
    </row>
    <row r="11036" spans="1:31" x14ac:dyDescent="0.25">
      <c r="A11036" s="7">
        <v>11033</v>
      </c>
      <c r="B11036" s="8">
        <v>39612</v>
      </c>
      <c r="C11036" t="s">
        <v>3</v>
      </c>
      <c r="D11036" t="s">
        <v>432</v>
      </c>
      <c r="E11036" t="s">
        <v>9</v>
      </c>
      <c r="F11036" t="s">
        <v>795</v>
      </c>
      <c r="G11036" t="s">
        <v>895</v>
      </c>
      <c r="H11036" s="135" t="s">
        <v>2606</v>
      </c>
      <c r="I11036" t="s">
        <v>1454</v>
      </c>
      <c r="J11036" s="20">
        <v>25</v>
      </c>
      <c r="K11036" s="20" t="s">
        <v>3</v>
      </c>
      <c r="L11036" t="s">
        <v>1464</v>
      </c>
      <c r="M11036" s="20">
        <v>8</v>
      </c>
      <c r="N11036" s="20">
        <v>5.5</v>
      </c>
      <c r="AE11036">
        <f t="shared" si="172"/>
        <v>2008</v>
      </c>
    </row>
    <row r="11037" spans="1:31" x14ac:dyDescent="0.25">
      <c r="A11037" s="7">
        <v>11034</v>
      </c>
      <c r="B11037" s="8">
        <v>39612</v>
      </c>
      <c r="C11037" t="s">
        <v>3</v>
      </c>
      <c r="D11037" t="s">
        <v>928</v>
      </c>
      <c r="E11037" t="s">
        <v>9</v>
      </c>
      <c r="F11037" t="s">
        <v>828</v>
      </c>
      <c r="G11037" t="s">
        <v>732</v>
      </c>
      <c r="H11037" s="135" t="s">
        <v>2186</v>
      </c>
      <c r="I11037" t="s">
        <v>1454</v>
      </c>
      <c r="J11037" s="20">
        <v>86</v>
      </c>
      <c r="K11037" s="20" t="s">
        <v>9</v>
      </c>
      <c r="L11037" t="s">
        <v>1464</v>
      </c>
      <c r="M11037" s="20">
        <v>18.920000000000002</v>
      </c>
      <c r="N11037" s="20">
        <v>25.08</v>
      </c>
      <c r="AE11037">
        <f t="shared" si="172"/>
        <v>2008</v>
      </c>
    </row>
    <row r="11038" spans="1:31" x14ac:dyDescent="0.25">
      <c r="A11038" s="7">
        <v>11035</v>
      </c>
      <c r="B11038" s="8">
        <v>39613</v>
      </c>
      <c r="C11038" t="s">
        <v>3</v>
      </c>
      <c r="D11038" t="s">
        <v>950</v>
      </c>
      <c r="E11038" t="s">
        <v>9</v>
      </c>
      <c r="F11038" t="s">
        <v>937</v>
      </c>
      <c r="G11038" t="s">
        <v>732</v>
      </c>
      <c r="H11038" s="135" t="s">
        <v>2210</v>
      </c>
      <c r="I11038" t="s">
        <v>1454</v>
      </c>
      <c r="J11038" s="20">
        <v>16</v>
      </c>
      <c r="K11038" s="20" t="s">
        <v>1465</v>
      </c>
      <c r="L11038" t="s">
        <v>1466</v>
      </c>
      <c r="M11038" s="20">
        <v>4</v>
      </c>
      <c r="N11038" s="20">
        <v>4</v>
      </c>
      <c r="AE11038">
        <f t="shared" si="172"/>
        <v>2008</v>
      </c>
    </row>
    <row r="11039" spans="1:31" x14ac:dyDescent="0.25">
      <c r="A11039" s="7">
        <v>11036</v>
      </c>
      <c r="B11039" s="8">
        <v>39613</v>
      </c>
      <c r="C11039" t="s">
        <v>3</v>
      </c>
      <c r="D11039" t="s">
        <v>957</v>
      </c>
      <c r="E11039" t="s">
        <v>9</v>
      </c>
      <c r="F11039" t="s">
        <v>428</v>
      </c>
      <c r="G11039" t="s">
        <v>569</v>
      </c>
      <c r="H11039" s="135" t="s">
        <v>1496</v>
      </c>
      <c r="I11039" t="s">
        <v>1454</v>
      </c>
      <c r="J11039" s="20">
        <v>11</v>
      </c>
      <c r="K11039" s="20" t="s">
        <v>1465</v>
      </c>
      <c r="L11039" t="s">
        <v>1466</v>
      </c>
      <c r="M11039" s="20">
        <v>2.75</v>
      </c>
      <c r="N11039" s="20">
        <v>2.75</v>
      </c>
      <c r="AE11039">
        <f t="shared" si="172"/>
        <v>2008</v>
      </c>
    </row>
    <row r="11040" spans="1:31" x14ac:dyDescent="0.25">
      <c r="A11040" s="7">
        <v>11037</v>
      </c>
      <c r="B11040" s="8">
        <v>39613</v>
      </c>
      <c r="C11040" t="s">
        <v>3</v>
      </c>
      <c r="D11040" t="s">
        <v>957</v>
      </c>
      <c r="E11040" t="s">
        <v>9</v>
      </c>
      <c r="F11040" t="s">
        <v>428</v>
      </c>
      <c r="G11040" t="s">
        <v>569</v>
      </c>
      <c r="H11040" s="135" t="s">
        <v>1496</v>
      </c>
      <c r="I11040" t="s">
        <v>1454</v>
      </c>
      <c r="J11040" s="20">
        <v>16</v>
      </c>
      <c r="K11040" s="20" t="s">
        <v>9</v>
      </c>
      <c r="L11040" t="s">
        <v>1464</v>
      </c>
      <c r="M11040" s="20">
        <v>3.52</v>
      </c>
      <c r="N11040" s="20">
        <v>5.48</v>
      </c>
      <c r="AE11040">
        <f t="shared" si="172"/>
        <v>2008</v>
      </c>
    </row>
    <row r="11041" spans="1:31" x14ac:dyDescent="0.25">
      <c r="A11041" s="7">
        <v>11038</v>
      </c>
      <c r="B11041" s="8">
        <v>39613</v>
      </c>
      <c r="C11041" t="s">
        <v>3</v>
      </c>
      <c r="D11041" t="s">
        <v>957</v>
      </c>
      <c r="E11041" t="s">
        <v>9</v>
      </c>
      <c r="F11041" t="s">
        <v>428</v>
      </c>
      <c r="G11041" t="s">
        <v>569</v>
      </c>
      <c r="H11041" s="135" t="s">
        <v>1496</v>
      </c>
      <c r="I11041" t="s">
        <v>1454</v>
      </c>
      <c r="J11041" s="20">
        <v>28</v>
      </c>
      <c r="K11041" s="20" t="s">
        <v>1465</v>
      </c>
      <c r="L11041" t="s">
        <v>1466</v>
      </c>
      <c r="M11041" s="20">
        <v>7</v>
      </c>
      <c r="N11041" s="20">
        <v>7</v>
      </c>
      <c r="AE11041">
        <f t="shared" si="172"/>
        <v>2008</v>
      </c>
    </row>
    <row r="11042" spans="1:31" x14ac:dyDescent="0.25">
      <c r="A11042" s="7">
        <v>11039</v>
      </c>
      <c r="B11042" s="8">
        <v>39613</v>
      </c>
      <c r="C11042" t="s">
        <v>3</v>
      </c>
      <c r="D11042" t="s">
        <v>776</v>
      </c>
      <c r="E11042" t="s">
        <v>9</v>
      </c>
      <c r="F11042" t="s">
        <v>240</v>
      </c>
      <c r="G11042" t="s">
        <v>870</v>
      </c>
      <c r="H11042" s="135" t="s">
        <v>2485</v>
      </c>
      <c r="I11042" t="s">
        <v>1454</v>
      </c>
      <c r="J11042" s="20">
        <v>30</v>
      </c>
      <c r="K11042" s="20" t="s">
        <v>9</v>
      </c>
      <c r="L11042" t="s">
        <v>1463</v>
      </c>
      <c r="M11042" s="20">
        <v>7.2</v>
      </c>
      <c r="N11042" s="20">
        <v>8.8000000000000007</v>
      </c>
      <c r="AE11042">
        <f t="shared" si="172"/>
        <v>2008</v>
      </c>
    </row>
    <row r="11043" spans="1:31" x14ac:dyDescent="0.25">
      <c r="A11043" s="7">
        <v>11040</v>
      </c>
      <c r="B11043" s="8">
        <v>39613</v>
      </c>
      <c r="C11043" t="s">
        <v>3</v>
      </c>
      <c r="D11043" t="s">
        <v>957</v>
      </c>
      <c r="E11043" t="s">
        <v>9</v>
      </c>
      <c r="F11043" t="s">
        <v>428</v>
      </c>
      <c r="G11043" t="s">
        <v>895</v>
      </c>
      <c r="H11043" s="135" t="s">
        <v>2590</v>
      </c>
      <c r="I11043" t="s">
        <v>1454</v>
      </c>
      <c r="J11043" s="20">
        <v>52</v>
      </c>
      <c r="K11043" s="20" t="s">
        <v>1465</v>
      </c>
      <c r="L11043" t="s">
        <v>1466</v>
      </c>
      <c r="M11043" s="20">
        <v>13</v>
      </c>
      <c r="N11043" s="20">
        <v>13</v>
      </c>
      <c r="AE11043">
        <f t="shared" si="172"/>
        <v>2008</v>
      </c>
    </row>
    <row r="11044" spans="1:31" x14ac:dyDescent="0.25">
      <c r="A11044" s="7">
        <v>11041</v>
      </c>
      <c r="B11044" s="8">
        <v>39614</v>
      </c>
      <c r="C11044" t="s">
        <v>3</v>
      </c>
      <c r="D11044" t="s">
        <v>786</v>
      </c>
      <c r="E11044" t="s">
        <v>9</v>
      </c>
      <c r="F11044" t="s">
        <v>275</v>
      </c>
      <c r="G11044" t="s">
        <v>861</v>
      </c>
      <c r="H11044" s="135" t="s">
        <v>2444</v>
      </c>
      <c r="I11044" t="s">
        <v>1454</v>
      </c>
      <c r="J11044" s="20">
        <v>18</v>
      </c>
      <c r="K11044" s="20" t="s">
        <v>9</v>
      </c>
      <c r="L11044" t="s">
        <v>1463</v>
      </c>
      <c r="M11044" s="20">
        <v>4.32</v>
      </c>
      <c r="N11044" s="20">
        <v>5.68</v>
      </c>
      <c r="AE11044">
        <f t="shared" si="172"/>
        <v>2008</v>
      </c>
    </row>
    <row r="11045" spans="1:31" x14ac:dyDescent="0.25">
      <c r="A11045" s="7">
        <v>11042</v>
      </c>
      <c r="B11045" s="8">
        <v>39614</v>
      </c>
      <c r="C11045" t="s">
        <v>3</v>
      </c>
      <c r="D11045" t="s">
        <v>954</v>
      </c>
      <c r="E11045" t="s">
        <v>9</v>
      </c>
      <c r="F11045" t="s">
        <v>112</v>
      </c>
      <c r="G11045" t="s">
        <v>377</v>
      </c>
      <c r="H11045" s="135" t="s">
        <v>1496</v>
      </c>
      <c r="I11045" t="s">
        <v>1455</v>
      </c>
      <c r="J11045" s="20">
        <v>8</v>
      </c>
      <c r="K11045" s="20" t="s">
        <v>1465</v>
      </c>
      <c r="L11045" t="s">
        <v>1466</v>
      </c>
      <c r="M11045" s="20">
        <v>1</v>
      </c>
      <c r="N11045" s="20">
        <v>1</v>
      </c>
      <c r="AE11045">
        <f t="shared" si="172"/>
        <v>2008</v>
      </c>
    </row>
    <row r="11046" spans="1:31" x14ac:dyDescent="0.25">
      <c r="A11046" s="7">
        <v>11043</v>
      </c>
      <c r="B11046" s="8">
        <v>39614</v>
      </c>
      <c r="C11046" t="s">
        <v>3</v>
      </c>
      <c r="D11046" t="s">
        <v>112</v>
      </c>
      <c r="E11046" t="s">
        <v>9</v>
      </c>
      <c r="F11046" t="s">
        <v>954</v>
      </c>
      <c r="G11046" t="s">
        <v>931</v>
      </c>
      <c r="H11046" s="9" t="s">
        <v>2704</v>
      </c>
      <c r="I11046" t="s">
        <v>1455</v>
      </c>
      <c r="J11046" s="20">
        <v>18</v>
      </c>
      <c r="K11046" s="20" t="s">
        <v>9</v>
      </c>
      <c r="L11046" t="s">
        <v>1464</v>
      </c>
      <c r="M11046" s="20">
        <v>1.98</v>
      </c>
      <c r="N11046" s="20">
        <v>3.02</v>
      </c>
      <c r="AE11046">
        <f t="shared" si="172"/>
        <v>2008</v>
      </c>
    </row>
    <row r="11047" spans="1:31" x14ac:dyDescent="0.25">
      <c r="A11047" s="7">
        <v>11044</v>
      </c>
      <c r="B11047" s="8">
        <v>39614</v>
      </c>
      <c r="C11047" t="s">
        <v>3</v>
      </c>
      <c r="D11047" t="s">
        <v>786</v>
      </c>
      <c r="E11047" t="s">
        <v>9</v>
      </c>
      <c r="F11047" t="s">
        <v>275</v>
      </c>
      <c r="G11047" t="s">
        <v>861</v>
      </c>
      <c r="H11047" s="135" t="s">
        <v>2722</v>
      </c>
      <c r="I11047" t="s">
        <v>1454</v>
      </c>
      <c r="J11047" s="20">
        <v>20</v>
      </c>
      <c r="K11047" s="20" t="s">
        <v>3</v>
      </c>
      <c r="L11047" t="s">
        <v>1464</v>
      </c>
      <c r="M11047" s="20">
        <v>6.6</v>
      </c>
      <c r="N11047" s="20">
        <v>4.4000000000000004</v>
      </c>
      <c r="AE11047">
        <f t="shared" si="172"/>
        <v>2008</v>
      </c>
    </row>
    <row r="11048" spans="1:31" x14ac:dyDescent="0.25">
      <c r="A11048" s="7">
        <v>11045</v>
      </c>
      <c r="B11048" s="8">
        <v>39615</v>
      </c>
      <c r="C11048" t="s">
        <v>3</v>
      </c>
      <c r="D11048" t="s">
        <v>918</v>
      </c>
      <c r="E11048" t="s">
        <v>9</v>
      </c>
      <c r="F11048" t="s">
        <v>899</v>
      </c>
      <c r="G11048" t="s">
        <v>870</v>
      </c>
      <c r="H11048" s="135" t="s">
        <v>2723</v>
      </c>
      <c r="I11048" t="s">
        <v>1454</v>
      </c>
      <c r="J11048" s="20">
        <v>36</v>
      </c>
      <c r="K11048" s="20" t="s">
        <v>9</v>
      </c>
      <c r="L11048" t="s">
        <v>1464</v>
      </c>
      <c r="M11048" s="20">
        <v>7.92</v>
      </c>
      <c r="N11048" s="20">
        <v>11.08</v>
      </c>
      <c r="AE11048">
        <f t="shared" si="172"/>
        <v>2008</v>
      </c>
    </row>
    <row r="11049" spans="1:31" x14ac:dyDescent="0.25">
      <c r="A11049" s="7">
        <v>11046</v>
      </c>
      <c r="B11049" s="8">
        <v>39616</v>
      </c>
      <c r="C11049" t="s">
        <v>3</v>
      </c>
      <c r="D11049" t="s">
        <v>350</v>
      </c>
      <c r="E11049" t="s">
        <v>9</v>
      </c>
      <c r="F11049" t="s">
        <v>795</v>
      </c>
      <c r="G11049" t="s">
        <v>929</v>
      </c>
      <c r="H11049" s="9" t="s">
        <v>2724</v>
      </c>
      <c r="I11049" t="s">
        <v>1454</v>
      </c>
      <c r="J11049" s="20">
        <v>51</v>
      </c>
      <c r="K11049" s="20" t="s">
        <v>1465</v>
      </c>
      <c r="L11049" t="s">
        <v>1466</v>
      </c>
      <c r="M11049" s="20">
        <v>12.75</v>
      </c>
      <c r="N11049" s="20">
        <v>12.75</v>
      </c>
      <c r="AE11049">
        <f t="shared" si="172"/>
        <v>2008</v>
      </c>
    </row>
    <row r="11050" spans="1:31" x14ac:dyDescent="0.25">
      <c r="A11050" s="7">
        <v>11047</v>
      </c>
      <c r="B11050" s="8">
        <v>39617</v>
      </c>
      <c r="C11050" t="s">
        <v>3</v>
      </c>
      <c r="D11050" t="s">
        <v>117</v>
      </c>
      <c r="E11050" t="s">
        <v>9</v>
      </c>
      <c r="F11050" t="s">
        <v>923</v>
      </c>
      <c r="G11050" t="s">
        <v>732</v>
      </c>
      <c r="H11050" s="135" t="s">
        <v>2138</v>
      </c>
      <c r="I11050" t="s">
        <v>1454</v>
      </c>
      <c r="J11050" s="20">
        <v>20</v>
      </c>
      <c r="K11050" s="20" t="s">
        <v>3</v>
      </c>
      <c r="L11050" t="s">
        <v>1464</v>
      </c>
      <c r="M11050" s="20">
        <v>6.6</v>
      </c>
      <c r="N11050" s="20">
        <v>4.4000000000000004</v>
      </c>
      <c r="AE11050">
        <f t="shared" si="172"/>
        <v>2008</v>
      </c>
    </row>
    <row r="11051" spans="1:31" x14ac:dyDescent="0.25">
      <c r="A11051" s="7">
        <v>11048</v>
      </c>
      <c r="B11051" s="8">
        <v>39617</v>
      </c>
      <c r="C11051" t="s">
        <v>3</v>
      </c>
      <c r="D11051" t="s">
        <v>849</v>
      </c>
      <c r="E11051" t="s">
        <v>9</v>
      </c>
      <c r="F11051" t="s">
        <v>117</v>
      </c>
      <c r="G11051" t="s">
        <v>732</v>
      </c>
      <c r="H11051" s="135" t="s">
        <v>2528</v>
      </c>
      <c r="I11051" t="s">
        <v>1454</v>
      </c>
      <c r="J11051" s="20">
        <v>15</v>
      </c>
      <c r="K11051" s="20" t="s">
        <v>9</v>
      </c>
      <c r="L11051" t="s">
        <v>1464</v>
      </c>
      <c r="M11051" s="20">
        <v>3.3</v>
      </c>
      <c r="N11051" s="20">
        <v>5.2</v>
      </c>
      <c r="AE11051">
        <f t="shared" si="172"/>
        <v>2008</v>
      </c>
    </row>
    <row r="11052" spans="1:31" x14ac:dyDescent="0.25">
      <c r="A11052" s="7">
        <v>11049</v>
      </c>
      <c r="B11052" s="8">
        <v>39617</v>
      </c>
      <c r="C11052" t="s">
        <v>3</v>
      </c>
      <c r="D11052" t="s">
        <v>789</v>
      </c>
      <c r="E11052" t="s">
        <v>9</v>
      </c>
      <c r="F11052" t="s">
        <v>905</v>
      </c>
      <c r="G11052" t="s">
        <v>732</v>
      </c>
      <c r="H11052" s="135" t="s">
        <v>2332</v>
      </c>
      <c r="I11052" t="s">
        <v>1454</v>
      </c>
      <c r="J11052" s="20">
        <v>14</v>
      </c>
      <c r="K11052" s="20" t="s">
        <v>9</v>
      </c>
      <c r="L11052" t="s">
        <v>1464</v>
      </c>
      <c r="M11052" s="20">
        <v>3.08</v>
      </c>
      <c r="N11052" s="20">
        <v>4.92</v>
      </c>
      <c r="AE11052">
        <f t="shared" si="172"/>
        <v>2008</v>
      </c>
    </row>
    <row r="11053" spans="1:31" x14ac:dyDescent="0.25">
      <c r="A11053" s="7">
        <v>11050</v>
      </c>
      <c r="B11053" s="8">
        <v>39617</v>
      </c>
      <c r="C11053" t="s">
        <v>3</v>
      </c>
      <c r="D11053" t="s">
        <v>117</v>
      </c>
      <c r="E11053" t="s">
        <v>9</v>
      </c>
      <c r="F11053" t="s">
        <v>667</v>
      </c>
      <c r="G11053" t="s">
        <v>633</v>
      </c>
      <c r="H11053" s="135" t="s">
        <v>2112</v>
      </c>
      <c r="I11053" t="s">
        <v>1454</v>
      </c>
      <c r="J11053" s="20">
        <v>3</v>
      </c>
      <c r="K11053" s="20" t="s">
        <v>3</v>
      </c>
      <c r="L11053" t="s">
        <v>1464</v>
      </c>
      <c r="M11053" s="20">
        <v>1.8399999999999999</v>
      </c>
      <c r="N11053" s="20">
        <v>0.66</v>
      </c>
      <c r="AE11053">
        <f t="shared" si="172"/>
        <v>2008</v>
      </c>
    </row>
    <row r="11054" spans="1:31" x14ac:dyDescent="0.25">
      <c r="A11054" s="7">
        <v>11051</v>
      </c>
      <c r="B11054" s="8">
        <v>39618</v>
      </c>
      <c r="C11054" t="s">
        <v>3</v>
      </c>
      <c r="D11054" t="s">
        <v>857</v>
      </c>
      <c r="E11054" t="s">
        <v>9</v>
      </c>
      <c r="F11054" t="s">
        <v>828</v>
      </c>
      <c r="G11054" t="s">
        <v>648</v>
      </c>
      <c r="H11054" s="135" t="s">
        <v>2062</v>
      </c>
      <c r="I11054" t="s">
        <v>1454</v>
      </c>
      <c r="J11054" s="20">
        <v>44</v>
      </c>
      <c r="K11054" s="20" t="s">
        <v>3</v>
      </c>
      <c r="L11054" t="s">
        <v>1464</v>
      </c>
      <c r="M11054" s="20">
        <v>13.32</v>
      </c>
      <c r="N11054" s="20">
        <v>9.68</v>
      </c>
      <c r="AE11054">
        <f t="shared" si="172"/>
        <v>2008</v>
      </c>
    </row>
    <row r="11055" spans="1:31" x14ac:dyDescent="0.25">
      <c r="A11055" s="7">
        <v>11052</v>
      </c>
      <c r="B11055" s="8">
        <v>39618</v>
      </c>
      <c r="C11055" t="s">
        <v>3</v>
      </c>
      <c r="D11055" t="s">
        <v>655</v>
      </c>
      <c r="E11055" t="s">
        <v>9</v>
      </c>
      <c r="F11055" t="s">
        <v>542</v>
      </c>
      <c r="G11055" t="s">
        <v>929</v>
      </c>
      <c r="H11055" s="9" t="s">
        <v>2725</v>
      </c>
      <c r="I11055" t="s">
        <v>1455</v>
      </c>
      <c r="J11055" s="20">
        <v>59</v>
      </c>
      <c r="K11055" s="20" t="s">
        <v>3</v>
      </c>
      <c r="L11055" t="s">
        <v>1464</v>
      </c>
      <c r="M11055" s="20">
        <v>8.76</v>
      </c>
      <c r="N11055" s="20">
        <v>6.49</v>
      </c>
      <c r="AE11055">
        <f t="shared" si="172"/>
        <v>2008</v>
      </c>
    </row>
    <row r="11056" spans="1:31" x14ac:dyDescent="0.25">
      <c r="A11056" s="7">
        <v>11053</v>
      </c>
      <c r="B11056" s="8">
        <v>39618</v>
      </c>
      <c r="C11056" t="s">
        <v>3</v>
      </c>
      <c r="D11056" t="s">
        <v>857</v>
      </c>
      <c r="E11056" t="s">
        <v>9</v>
      </c>
      <c r="F11056" t="s">
        <v>828</v>
      </c>
      <c r="G11056" t="s">
        <v>648</v>
      </c>
      <c r="H11056" s="135" t="s">
        <v>2726</v>
      </c>
      <c r="I11056" t="s">
        <v>1454</v>
      </c>
      <c r="J11056" s="20">
        <v>151</v>
      </c>
      <c r="K11056" s="20" t="s">
        <v>3</v>
      </c>
      <c r="L11056" t="s">
        <v>1464</v>
      </c>
      <c r="M11056" s="20">
        <v>43.28</v>
      </c>
      <c r="N11056" s="20">
        <v>33.22</v>
      </c>
      <c r="AE11056">
        <f t="shared" si="172"/>
        <v>2008</v>
      </c>
    </row>
    <row r="11057" spans="1:31" x14ac:dyDescent="0.25">
      <c r="A11057" s="7">
        <v>11054</v>
      </c>
      <c r="B11057" s="8">
        <v>39619</v>
      </c>
      <c r="C11057" t="s">
        <v>3</v>
      </c>
      <c r="D11057" t="s">
        <v>187</v>
      </c>
      <c r="E11057" t="s">
        <v>9</v>
      </c>
      <c r="F11057" t="s">
        <v>907</v>
      </c>
      <c r="G11057" t="s">
        <v>648</v>
      </c>
      <c r="H11057" s="135" t="s">
        <v>1806</v>
      </c>
      <c r="I11057" t="s">
        <v>1454</v>
      </c>
      <c r="J11057" s="20">
        <v>17</v>
      </c>
      <c r="K11057" s="20" t="s">
        <v>1465</v>
      </c>
      <c r="L11057" t="s">
        <v>1466</v>
      </c>
      <c r="M11057" s="20">
        <v>4.25</v>
      </c>
      <c r="N11057" s="20">
        <v>4.25</v>
      </c>
      <c r="AE11057">
        <f t="shared" si="172"/>
        <v>2008</v>
      </c>
    </row>
    <row r="11058" spans="1:31" x14ac:dyDescent="0.25">
      <c r="A11058" s="7">
        <v>11055</v>
      </c>
      <c r="B11058" s="8">
        <v>39619</v>
      </c>
      <c r="C11058" t="s">
        <v>3</v>
      </c>
      <c r="D11058" t="s">
        <v>426</v>
      </c>
      <c r="E11058" t="s">
        <v>9</v>
      </c>
      <c r="F11058" t="s">
        <v>240</v>
      </c>
      <c r="G11058" t="s">
        <v>870</v>
      </c>
      <c r="H11058" s="9" t="s">
        <v>2494</v>
      </c>
      <c r="I11058" t="s">
        <v>1454</v>
      </c>
      <c r="J11058" s="20">
        <v>28</v>
      </c>
      <c r="K11058" s="20" t="s">
        <v>9</v>
      </c>
      <c r="L11058" t="s">
        <v>1463</v>
      </c>
      <c r="M11058" s="20">
        <v>6.72</v>
      </c>
      <c r="N11058" s="20">
        <v>8.2800000000000011</v>
      </c>
      <c r="AE11058">
        <f t="shared" si="172"/>
        <v>2008</v>
      </c>
    </row>
    <row r="11059" spans="1:31" x14ac:dyDescent="0.25">
      <c r="A11059" s="7">
        <v>11056</v>
      </c>
      <c r="B11059" s="8">
        <v>39619</v>
      </c>
      <c r="C11059" t="s">
        <v>3</v>
      </c>
      <c r="D11059" t="s">
        <v>776</v>
      </c>
      <c r="E11059" t="s">
        <v>9</v>
      </c>
      <c r="F11059" t="s">
        <v>240</v>
      </c>
      <c r="G11059" t="s">
        <v>870</v>
      </c>
      <c r="H11059" s="136" t="s">
        <v>2519</v>
      </c>
      <c r="I11059" t="s">
        <v>1454</v>
      </c>
      <c r="J11059" s="20">
        <v>7</v>
      </c>
      <c r="K11059" s="20" t="s">
        <v>9</v>
      </c>
      <c r="L11059" t="s">
        <v>1463</v>
      </c>
      <c r="M11059" s="20">
        <v>1.68</v>
      </c>
      <c r="N11059" s="20">
        <v>2.8200000000000003</v>
      </c>
      <c r="AE11059">
        <f t="shared" si="172"/>
        <v>2008</v>
      </c>
    </row>
    <row r="11060" spans="1:31" x14ac:dyDescent="0.25">
      <c r="A11060" s="7">
        <v>11057</v>
      </c>
      <c r="B11060" s="8">
        <v>39619</v>
      </c>
      <c r="C11060" t="s">
        <v>3</v>
      </c>
      <c r="D11060" t="s">
        <v>960</v>
      </c>
      <c r="E11060" t="s">
        <v>9</v>
      </c>
      <c r="F11060" t="s">
        <v>411</v>
      </c>
      <c r="G11060" t="s">
        <v>648</v>
      </c>
      <c r="H11060" s="136" t="s">
        <v>1852</v>
      </c>
      <c r="I11060" t="s">
        <v>1458</v>
      </c>
      <c r="J11060" s="20">
        <v>15</v>
      </c>
      <c r="K11060" s="20" t="s">
        <v>9</v>
      </c>
      <c r="L11060" t="s">
        <v>1464</v>
      </c>
      <c r="M11060" s="20">
        <v>30</v>
      </c>
      <c r="N11060" s="20">
        <v>10</v>
      </c>
      <c r="AE11060">
        <f t="shared" si="172"/>
        <v>2008</v>
      </c>
    </row>
    <row r="11061" spans="1:31" x14ac:dyDescent="0.25">
      <c r="A11061" s="7">
        <v>11058</v>
      </c>
      <c r="B11061" s="8">
        <v>39619</v>
      </c>
      <c r="C11061" t="s">
        <v>3</v>
      </c>
      <c r="D11061" t="s">
        <v>749</v>
      </c>
      <c r="E11061" t="s">
        <v>9</v>
      </c>
      <c r="F11061" t="s">
        <v>828</v>
      </c>
      <c r="G11061" t="s">
        <v>377</v>
      </c>
      <c r="H11061" s="9" t="s">
        <v>2121</v>
      </c>
      <c r="I11061" t="s">
        <v>1454</v>
      </c>
      <c r="J11061" s="20">
        <v>75</v>
      </c>
      <c r="K11061" s="20" t="s">
        <v>3</v>
      </c>
      <c r="L11061" t="s">
        <v>1463</v>
      </c>
      <c r="M11061" s="20">
        <v>20.5</v>
      </c>
      <c r="N11061" s="20">
        <v>18</v>
      </c>
      <c r="AE11061">
        <f t="shared" si="172"/>
        <v>2008</v>
      </c>
    </row>
    <row r="11062" spans="1:31" x14ac:dyDescent="0.25">
      <c r="A11062" s="7">
        <v>11059</v>
      </c>
      <c r="B11062" s="8">
        <v>39620</v>
      </c>
      <c r="C11062" t="s">
        <v>3</v>
      </c>
      <c r="D11062" t="s">
        <v>791</v>
      </c>
      <c r="E11062" t="s">
        <v>9</v>
      </c>
      <c r="F11062" t="s">
        <v>878</v>
      </c>
      <c r="G11062" t="s">
        <v>714</v>
      </c>
      <c r="H11062" s="136" t="s">
        <v>2215</v>
      </c>
      <c r="I11062" t="s">
        <v>1454</v>
      </c>
      <c r="J11062" s="20">
        <v>37</v>
      </c>
      <c r="K11062" s="20" t="s">
        <v>9</v>
      </c>
      <c r="L11062" t="s">
        <v>1464</v>
      </c>
      <c r="M11062" s="20">
        <v>8.14</v>
      </c>
      <c r="N11062" s="20">
        <v>11.36</v>
      </c>
      <c r="AE11062">
        <f t="shared" si="172"/>
        <v>2008</v>
      </c>
    </row>
    <row r="11063" spans="1:31" x14ac:dyDescent="0.25">
      <c r="A11063" s="7">
        <v>11060</v>
      </c>
      <c r="B11063" s="8">
        <v>39621</v>
      </c>
      <c r="C11063" t="s">
        <v>3</v>
      </c>
      <c r="D11063" t="s">
        <v>789</v>
      </c>
      <c r="E11063" t="s">
        <v>9</v>
      </c>
      <c r="F11063" t="s">
        <v>240</v>
      </c>
      <c r="G11063" t="s">
        <v>732</v>
      </c>
      <c r="H11063" s="135" t="s">
        <v>2454</v>
      </c>
      <c r="I11063" t="s">
        <v>1456</v>
      </c>
      <c r="J11063" s="20">
        <v>22</v>
      </c>
      <c r="K11063" s="20" t="s">
        <v>9</v>
      </c>
      <c r="L11063" t="s">
        <v>1463</v>
      </c>
      <c r="M11063" s="20">
        <v>5.28</v>
      </c>
      <c r="N11063" s="20">
        <v>6.72</v>
      </c>
      <c r="O11063" t="s">
        <v>9</v>
      </c>
      <c r="P11063" s="13" t="s">
        <v>884</v>
      </c>
      <c r="Q11063" t="s">
        <v>3</v>
      </c>
      <c r="R11063" t="s">
        <v>910</v>
      </c>
      <c r="S11063" t="s">
        <v>1465</v>
      </c>
      <c r="U11063" t="s">
        <v>1465</v>
      </c>
      <c r="W11063" t="s">
        <v>1465</v>
      </c>
      <c r="Y11063" t="s">
        <v>1465</v>
      </c>
      <c r="AA11063" t="s">
        <v>1465</v>
      </c>
      <c r="AC11063" t="s">
        <v>1465</v>
      </c>
      <c r="AE11063">
        <f t="shared" si="172"/>
        <v>2008</v>
      </c>
    </row>
    <row r="11064" spans="1:31" x14ac:dyDescent="0.25">
      <c r="A11064" s="7">
        <v>11061</v>
      </c>
      <c r="B11064" s="8">
        <v>39621</v>
      </c>
      <c r="C11064" t="s">
        <v>3</v>
      </c>
      <c r="D11064" t="s">
        <v>943</v>
      </c>
      <c r="E11064" t="s">
        <v>9</v>
      </c>
      <c r="F11064" t="s">
        <v>907</v>
      </c>
      <c r="G11064" t="s">
        <v>569</v>
      </c>
      <c r="H11064" s="135" t="s">
        <v>2306</v>
      </c>
      <c r="I11064" t="s">
        <v>1454</v>
      </c>
      <c r="J11064" s="20">
        <v>21</v>
      </c>
      <c r="K11064" s="20" t="s">
        <v>9</v>
      </c>
      <c r="L11064" t="s">
        <v>1464</v>
      </c>
      <c r="M11064" s="20">
        <v>4.62</v>
      </c>
      <c r="N11064" s="20">
        <v>6.88</v>
      </c>
      <c r="AE11064">
        <f t="shared" si="172"/>
        <v>2008</v>
      </c>
    </row>
    <row r="11065" spans="1:31" x14ac:dyDescent="0.25">
      <c r="A11065" s="7">
        <v>11062</v>
      </c>
      <c r="B11065" s="8">
        <v>39621</v>
      </c>
      <c r="C11065" t="s">
        <v>3</v>
      </c>
      <c r="D11065" t="s">
        <v>957</v>
      </c>
      <c r="E11065" t="s">
        <v>9</v>
      </c>
      <c r="F11065" t="s">
        <v>869</v>
      </c>
      <c r="G11065" t="s">
        <v>377</v>
      </c>
      <c r="H11065" s="135" t="s">
        <v>1496</v>
      </c>
      <c r="I11065" t="s">
        <v>1454</v>
      </c>
      <c r="J11065" s="20">
        <v>38</v>
      </c>
      <c r="K11065" s="20" t="s">
        <v>3</v>
      </c>
      <c r="L11065" t="s">
        <v>1463</v>
      </c>
      <c r="M11065" s="20">
        <v>10.88</v>
      </c>
      <c r="N11065" s="20">
        <v>9.1199999999999992</v>
      </c>
      <c r="AE11065">
        <f t="shared" si="172"/>
        <v>2008</v>
      </c>
    </row>
    <row r="11066" spans="1:31" x14ac:dyDescent="0.25">
      <c r="A11066" s="7">
        <v>11063</v>
      </c>
      <c r="B11066" s="8">
        <v>39621</v>
      </c>
      <c r="C11066" t="s">
        <v>3</v>
      </c>
      <c r="D11066" t="s">
        <v>187</v>
      </c>
      <c r="E11066" t="s">
        <v>9</v>
      </c>
      <c r="F11066" t="s">
        <v>869</v>
      </c>
      <c r="G11066" t="s">
        <v>895</v>
      </c>
      <c r="H11066" s="135" t="s">
        <v>2557</v>
      </c>
      <c r="I11066" t="s">
        <v>1454</v>
      </c>
      <c r="J11066" s="20">
        <v>70</v>
      </c>
      <c r="K11066" s="20" t="s">
        <v>1465</v>
      </c>
      <c r="L11066" t="s">
        <v>1466</v>
      </c>
      <c r="M11066" s="20">
        <v>17.5</v>
      </c>
      <c r="N11066" s="20">
        <v>17.5</v>
      </c>
      <c r="AE11066">
        <f t="shared" si="172"/>
        <v>2008</v>
      </c>
    </row>
    <row r="11067" spans="1:31" x14ac:dyDescent="0.25">
      <c r="A11067" s="7">
        <v>11064</v>
      </c>
      <c r="B11067" s="8">
        <v>39621</v>
      </c>
      <c r="C11067" t="s">
        <v>3</v>
      </c>
      <c r="D11067" t="s">
        <v>957</v>
      </c>
      <c r="E11067" t="s">
        <v>9</v>
      </c>
      <c r="F11067" t="s">
        <v>869</v>
      </c>
      <c r="G11067" t="s">
        <v>895</v>
      </c>
      <c r="H11067" s="135" t="s">
        <v>1496</v>
      </c>
      <c r="I11067" t="s">
        <v>1454</v>
      </c>
      <c r="J11067" s="20">
        <v>28</v>
      </c>
      <c r="K11067" s="20" t="s">
        <v>1465</v>
      </c>
      <c r="L11067" t="s">
        <v>1466</v>
      </c>
      <c r="M11067" s="20">
        <v>7</v>
      </c>
      <c r="N11067" s="20">
        <v>7</v>
      </c>
      <c r="AE11067">
        <f t="shared" si="172"/>
        <v>2008</v>
      </c>
    </row>
    <row r="11068" spans="1:31" x14ac:dyDescent="0.25">
      <c r="A11068" s="7">
        <v>11065</v>
      </c>
      <c r="B11068" s="8">
        <v>39622</v>
      </c>
      <c r="C11068" t="s">
        <v>3</v>
      </c>
      <c r="D11068" t="s">
        <v>440</v>
      </c>
      <c r="E11068" t="s">
        <v>9</v>
      </c>
      <c r="F11068" t="s">
        <v>828</v>
      </c>
      <c r="G11068" t="s">
        <v>569</v>
      </c>
      <c r="H11068" s="135" t="s">
        <v>1496</v>
      </c>
      <c r="I11068" t="s">
        <v>1454</v>
      </c>
      <c r="J11068" s="20">
        <v>20</v>
      </c>
      <c r="K11068" s="20" t="s">
        <v>3</v>
      </c>
      <c r="L11068" t="s">
        <v>1464</v>
      </c>
      <c r="M11068" s="20">
        <v>6.6</v>
      </c>
      <c r="N11068" s="20">
        <v>4.4000000000000004</v>
      </c>
      <c r="AE11068">
        <f t="shared" si="172"/>
        <v>2008</v>
      </c>
    </row>
    <row r="11069" spans="1:31" x14ac:dyDescent="0.25">
      <c r="A11069" s="7">
        <v>11066</v>
      </c>
      <c r="B11069" s="8">
        <v>39622</v>
      </c>
      <c r="C11069" t="s">
        <v>3</v>
      </c>
      <c r="D11069" t="s">
        <v>614</v>
      </c>
      <c r="E11069" t="s">
        <v>9</v>
      </c>
      <c r="F11069" t="s">
        <v>727</v>
      </c>
      <c r="G11069" t="s">
        <v>377</v>
      </c>
      <c r="H11069" s="9" t="s">
        <v>2097</v>
      </c>
      <c r="I11069" t="s">
        <v>1454</v>
      </c>
      <c r="J11069" s="20">
        <v>30</v>
      </c>
      <c r="K11069" s="20" t="s">
        <v>3</v>
      </c>
      <c r="L11069" t="s">
        <v>1464</v>
      </c>
      <c r="M11069" s="20">
        <v>9.4</v>
      </c>
      <c r="N11069" s="20">
        <v>6.6</v>
      </c>
      <c r="AE11069">
        <f t="shared" si="172"/>
        <v>2008</v>
      </c>
    </row>
    <row r="11070" spans="1:31" x14ac:dyDescent="0.25">
      <c r="A11070" s="7">
        <v>11067</v>
      </c>
      <c r="B11070" s="8">
        <v>39622</v>
      </c>
      <c r="C11070" t="s">
        <v>3</v>
      </c>
      <c r="D11070" t="s">
        <v>941</v>
      </c>
      <c r="E11070" t="s">
        <v>9</v>
      </c>
      <c r="F11070" t="s">
        <v>949</v>
      </c>
      <c r="G11070" t="s">
        <v>861</v>
      </c>
      <c r="H11070" s="135" t="s">
        <v>1496</v>
      </c>
      <c r="I11070" t="s">
        <v>1454</v>
      </c>
      <c r="J11070" s="20">
        <v>18</v>
      </c>
      <c r="K11070" s="20" t="s">
        <v>9</v>
      </c>
      <c r="L11070" t="s">
        <v>1464</v>
      </c>
      <c r="M11070" s="20">
        <v>3.96</v>
      </c>
      <c r="N11070" s="20">
        <v>6.04</v>
      </c>
      <c r="AE11070">
        <f t="shared" si="172"/>
        <v>2008</v>
      </c>
    </row>
    <row r="11071" spans="1:31" x14ac:dyDescent="0.25">
      <c r="A11071" s="7">
        <v>11068</v>
      </c>
      <c r="B11071" s="8">
        <v>39623</v>
      </c>
      <c r="C11071" t="s">
        <v>3</v>
      </c>
      <c r="D11071" t="s">
        <v>123</v>
      </c>
      <c r="E11071" t="s">
        <v>9</v>
      </c>
      <c r="F11071" t="s">
        <v>490</v>
      </c>
      <c r="G11071" t="s">
        <v>929</v>
      </c>
      <c r="H11071" s="135" t="s">
        <v>2727</v>
      </c>
      <c r="I11071" t="s">
        <v>1454</v>
      </c>
      <c r="J11071" s="20">
        <v>40</v>
      </c>
      <c r="K11071" s="20" t="s">
        <v>9</v>
      </c>
      <c r="L11071" t="s">
        <v>1464</v>
      </c>
      <c r="M11071" s="20">
        <v>8.8000000000000007</v>
      </c>
      <c r="N11071" s="20">
        <v>12.2</v>
      </c>
      <c r="AE11071">
        <f t="shared" si="172"/>
        <v>2008</v>
      </c>
    </row>
    <row r="11072" spans="1:31" x14ac:dyDescent="0.25">
      <c r="A11072" s="7">
        <v>11069</v>
      </c>
      <c r="B11072" s="8">
        <v>39624</v>
      </c>
      <c r="C11072" t="s">
        <v>3</v>
      </c>
      <c r="D11072" t="s">
        <v>621</v>
      </c>
      <c r="E11072" t="s">
        <v>9</v>
      </c>
      <c r="F11072" t="s">
        <v>836</v>
      </c>
      <c r="G11072" t="s">
        <v>861</v>
      </c>
      <c r="H11072" s="135" t="s">
        <v>2491</v>
      </c>
      <c r="I11072" t="s">
        <v>1454</v>
      </c>
      <c r="J11072" s="20">
        <v>10</v>
      </c>
      <c r="K11072" s="20" t="s">
        <v>1465</v>
      </c>
      <c r="L11072" t="s">
        <v>1466</v>
      </c>
      <c r="M11072" s="20">
        <v>2.5</v>
      </c>
      <c r="N11072" s="20">
        <v>2.5</v>
      </c>
      <c r="AE11072">
        <f t="shared" si="172"/>
        <v>2008</v>
      </c>
    </row>
    <row r="11073" spans="1:31" x14ac:dyDescent="0.25">
      <c r="A11073" s="7">
        <v>11070</v>
      </c>
      <c r="B11073" s="8">
        <v>39624</v>
      </c>
      <c r="C11073" t="s">
        <v>3</v>
      </c>
      <c r="D11073" t="s">
        <v>543</v>
      </c>
      <c r="E11073" t="s">
        <v>9</v>
      </c>
      <c r="F11073" t="s">
        <v>521</v>
      </c>
      <c r="G11073" t="s">
        <v>929</v>
      </c>
      <c r="H11073" s="135" t="s">
        <v>2728</v>
      </c>
      <c r="I11073" t="s">
        <v>1454</v>
      </c>
      <c r="J11073" s="20">
        <v>40</v>
      </c>
      <c r="K11073" s="20" t="s">
        <v>9</v>
      </c>
      <c r="L11073" t="s">
        <v>1464</v>
      </c>
      <c r="M11073" s="20">
        <v>8.8000000000000007</v>
      </c>
      <c r="N11073" s="20">
        <v>12.2</v>
      </c>
      <c r="AE11073">
        <f t="shared" si="172"/>
        <v>2008</v>
      </c>
    </row>
    <row r="11074" spans="1:31" x14ac:dyDescent="0.25">
      <c r="A11074" s="7">
        <v>11071</v>
      </c>
      <c r="B11074" s="8">
        <v>39624</v>
      </c>
      <c r="C11074" t="s">
        <v>3</v>
      </c>
      <c r="D11074" t="s">
        <v>543</v>
      </c>
      <c r="E11074" t="s">
        <v>9</v>
      </c>
      <c r="F11074" t="s">
        <v>521</v>
      </c>
      <c r="G11074" t="s">
        <v>929</v>
      </c>
      <c r="H11074" s="9" t="s">
        <v>2653</v>
      </c>
      <c r="I11074" t="s">
        <v>1454</v>
      </c>
      <c r="J11074" s="20">
        <v>28</v>
      </c>
      <c r="K11074" s="20" t="s">
        <v>9</v>
      </c>
      <c r="L11074" t="s">
        <v>1464</v>
      </c>
      <c r="M11074" s="20">
        <v>6.16</v>
      </c>
      <c r="N11074" s="20">
        <v>8.84</v>
      </c>
      <c r="AE11074">
        <f t="shared" si="172"/>
        <v>2008</v>
      </c>
    </row>
    <row r="11075" spans="1:31" x14ac:dyDescent="0.25">
      <c r="A11075" s="7">
        <v>11072</v>
      </c>
      <c r="B11075" s="8">
        <v>39624</v>
      </c>
      <c r="C11075" t="s">
        <v>3</v>
      </c>
      <c r="D11075" t="s">
        <v>543</v>
      </c>
      <c r="E11075" t="s">
        <v>9</v>
      </c>
      <c r="F11075" t="s">
        <v>597</v>
      </c>
      <c r="G11075" t="s">
        <v>929</v>
      </c>
      <c r="H11075" s="135" t="s">
        <v>2703</v>
      </c>
      <c r="I11075" t="s">
        <v>1454</v>
      </c>
      <c r="J11075" s="20">
        <v>11</v>
      </c>
      <c r="K11075" s="20" t="s">
        <v>3</v>
      </c>
      <c r="L11075" t="s">
        <v>1464</v>
      </c>
      <c r="M11075" s="20">
        <v>4.08</v>
      </c>
      <c r="N11075" s="20">
        <v>2.42</v>
      </c>
      <c r="AE11075">
        <f t="shared" si="172"/>
        <v>2008</v>
      </c>
    </row>
    <row r="11076" spans="1:31" x14ac:dyDescent="0.25">
      <c r="A11076" s="7">
        <v>11073</v>
      </c>
      <c r="B11076" s="8">
        <v>39624</v>
      </c>
      <c r="C11076" t="s">
        <v>3</v>
      </c>
      <c r="D11076" t="s">
        <v>934</v>
      </c>
      <c r="E11076" t="s">
        <v>9</v>
      </c>
      <c r="F11076" t="s">
        <v>940</v>
      </c>
      <c r="G11076" t="s">
        <v>648</v>
      </c>
      <c r="H11076" s="135" t="s">
        <v>1785</v>
      </c>
      <c r="I11076" t="s">
        <v>1454</v>
      </c>
      <c r="J11076" s="20">
        <v>44</v>
      </c>
      <c r="K11076" s="20" t="s">
        <v>9</v>
      </c>
      <c r="L11076" t="s">
        <v>1464</v>
      </c>
      <c r="M11076" s="20">
        <v>9.68</v>
      </c>
      <c r="N11076" s="20">
        <v>13.32</v>
      </c>
      <c r="AE11076">
        <f t="shared" ref="AE11076:AE11139" si="173">YEAR(B11076)</f>
        <v>2008</v>
      </c>
    </row>
    <row r="11077" spans="1:31" x14ac:dyDescent="0.25">
      <c r="A11077" s="7">
        <v>11074</v>
      </c>
      <c r="B11077" s="8">
        <v>39624</v>
      </c>
      <c r="C11077" t="s">
        <v>3</v>
      </c>
      <c r="D11077" t="s">
        <v>959</v>
      </c>
      <c r="E11077" t="s">
        <v>9</v>
      </c>
      <c r="F11077" t="s">
        <v>940</v>
      </c>
      <c r="G11077" t="s">
        <v>648</v>
      </c>
      <c r="H11077" s="135" t="s">
        <v>1901</v>
      </c>
      <c r="I11077" t="s">
        <v>1454</v>
      </c>
      <c r="J11077" s="20">
        <v>16</v>
      </c>
      <c r="K11077" s="20" t="s">
        <v>9</v>
      </c>
      <c r="L11077" t="s">
        <v>1463</v>
      </c>
      <c r="M11077" s="20">
        <v>3.84</v>
      </c>
      <c r="N11077" s="20">
        <v>5.16</v>
      </c>
      <c r="AE11077">
        <f t="shared" si="173"/>
        <v>2008</v>
      </c>
    </row>
    <row r="11078" spans="1:31" x14ac:dyDescent="0.25">
      <c r="A11078" s="7">
        <v>11075</v>
      </c>
      <c r="B11078" s="8">
        <v>39624</v>
      </c>
      <c r="C11078" t="s">
        <v>3</v>
      </c>
      <c r="D11078" t="s">
        <v>734</v>
      </c>
      <c r="E11078" t="s">
        <v>9</v>
      </c>
      <c r="F11078" t="s">
        <v>655</v>
      </c>
      <c r="G11078" t="s">
        <v>648</v>
      </c>
      <c r="H11078" s="9" t="s">
        <v>2475</v>
      </c>
      <c r="I11078" t="s">
        <v>1454</v>
      </c>
      <c r="J11078" s="20">
        <v>41</v>
      </c>
      <c r="K11078" s="20" t="s">
        <v>1465</v>
      </c>
      <c r="L11078" t="s">
        <v>1466</v>
      </c>
      <c r="M11078" s="20">
        <v>10.25</v>
      </c>
      <c r="N11078" s="20">
        <v>10.25</v>
      </c>
      <c r="AE11078">
        <f t="shared" si="173"/>
        <v>2008</v>
      </c>
    </row>
    <row r="11079" spans="1:31" x14ac:dyDescent="0.25">
      <c r="A11079" s="7">
        <v>11076</v>
      </c>
      <c r="B11079" s="8">
        <v>39624</v>
      </c>
      <c r="C11079" t="s">
        <v>3</v>
      </c>
      <c r="D11079" t="s">
        <v>543</v>
      </c>
      <c r="E11079" t="s">
        <v>9</v>
      </c>
      <c r="F11079" t="s">
        <v>348</v>
      </c>
      <c r="G11079" t="s">
        <v>648</v>
      </c>
      <c r="H11079" s="136" t="s">
        <v>1496</v>
      </c>
      <c r="I11079" t="s">
        <v>1456</v>
      </c>
      <c r="J11079" s="20">
        <v>24</v>
      </c>
      <c r="K11079" s="20" t="s">
        <v>1465</v>
      </c>
      <c r="L11079" t="s">
        <v>1466</v>
      </c>
      <c r="M11079" s="20">
        <v>6</v>
      </c>
      <c r="N11079" s="20">
        <v>6</v>
      </c>
      <c r="O11079" t="s">
        <v>9</v>
      </c>
      <c r="P11079" s="13" t="s">
        <v>836</v>
      </c>
      <c r="Q11079" t="s">
        <v>9</v>
      </c>
      <c r="R11079" t="s">
        <v>427</v>
      </c>
      <c r="S11079" t="s">
        <v>9</v>
      </c>
      <c r="T11079" t="s">
        <v>919</v>
      </c>
      <c r="U11079" t="s">
        <v>3</v>
      </c>
      <c r="V11079" t="s">
        <v>494</v>
      </c>
      <c r="W11079" t="s">
        <v>3</v>
      </c>
      <c r="X11079" t="s">
        <v>276</v>
      </c>
      <c r="Y11079" t="s">
        <v>3</v>
      </c>
      <c r="Z11079" t="s">
        <v>102</v>
      </c>
      <c r="AA11079" t="s">
        <v>1465</v>
      </c>
      <c r="AC11079" t="s">
        <v>1465</v>
      </c>
      <c r="AE11079">
        <f t="shared" si="173"/>
        <v>2008</v>
      </c>
    </row>
    <row r="11080" spans="1:31" x14ac:dyDescent="0.25">
      <c r="A11080" s="7">
        <v>11077</v>
      </c>
      <c r="B11080" s="8">
        <v>39624</v>
      </c>
      <c r="C11080" t="s">
        <v>3</v>
      </c>
      <c r="D11080" t="s">
        <v>543</v>
      </c>
      <c r="E11080" t="s">
        <v>9</v>
      </c>
      <c r="F11080" t="s">
        <v>521</v>
      </c>
      <c r="G11080" t="s">
        <v>714</v>
      </c>
      <c r="H11080" s="9" t="s">
        <v>2123</v>
      </c>
      <c r="I11080" t="s">
        <v>1454</v>
      </c>
      <c r="J11080" s="20">
        <v>70</v>
      </c>
      <c r="K11080" s="20" t="s">
        <v>9</v>
      </c>
      <c r="L11080" t="s">
        <v>1464</v>
      </c>
      <c r="M11080" s="20">
        <v>15.4</v>
      </c>
      <c r="N11080" s="20">
        <v>20.6</v>
      </c>
      <c r="AE11080">
        <f t="shared" si="173"/>
        <v>2008</v>
      </c>
    </row>
    <row r="11081" spans="1:31" x14ac:dyDescent="0.25">
      <c r="A11081" s="7">
        <v>11078</v>
      </c>
      <c r="B11081" s="8">
        <v>39625</v>
      </c>
      <c r="C11081" t="s">
        <v>3</v>
      </c>
      <c r="D11081" t="s">
        <v>432</v>
      </c>
      <c r="E11081" t="s">
        <v>9</v>
      </c>
      <c r="F11081" t="s">
        <v>828</v>
      </c>
      <c r="G11081" t="s">
        <v>895</v>
      </c>
      <c r="H11081" s="135" t="s">
        <v>2577</v>
      </c>
      <c r="I11081" t="s">
        <v>1454</v>
      </c>
      <c r="J11081" s="20">
        <v>30</v>
      </c>
      <c r="K11081" s="20" t="s">
        <v>3</v>
      </c>
      <c r="L11081" t="s">
        <v>1464</v>
      </c>
      <c r="M11081" s="20">
        <v>9.4</v>
      </c>
      <c r="N11081" s="20">
        <v>6.6</v>
      </c>
      <c r="AE11081">
        <f t="shared" si="173"/>
        <v>2008</v>
      </c>
    </row>
    <row r="11082" spans="1:31" x14ac:dyDescent="0.25">
      <c r="A11082" s="7">
        <v>11079</v>
      </c>
      <c r="B11082" s="8">
        <v>39626</v>
      </c>
      <c r="C11082" t="s">
        <v>3</v>
      </c>
      <c r="D11082" t="s">
        <v>913</v>
      </c>
      <c r="E11082" t="s">
        <v>9</v>
      </c>
      <c r="F11082" t="s">
        <v>91</v>
      </c>
      <c r="G11082" t="s">
        <v>929</v>
      </c>
      <c r="H11082" s="135" t="s">
        <v>2699</v>
      </c>
      <c r="I11082" t="s">
        <v>1454</v>
      </c>
      <c r="J11082" s="20">
        <v>38</v>
      </c>
      <c r="K11082" s="20" t="s">
        <v>9</v>
      </c>
      <c r="L11082" t="s">
        <v>1464</v>
      </c>
      <c r="M11082" s="20">
        <v>8.36</v>
      </c>
      <c r="N11082" s="20">
        <v>11.64</v>
      </c>
      <c r="AE11082">
        <f t="shared" si="173"/>
        <v>2008</v>
      </c>
    </row>
    <row r="11083" spans="1:31" x14ac:dyDescent="0.25">
      <c r="A11083" s="7">
        <v>11080</v>
      </c>
      <c r="B11083" s="8">
        <v>39626</v>
      </c>
      <c r="C11083" t="s">
        <v>3</v>
      </c>
      <c r="D11083" t="s">
        <v>960</v>
      </c>
      <c r="E11083" t="s">
        <v>9</v>
      </c>
      <c r="F11083" t="s">
        <v>926</v>
      </c>
      <c r="G11083" t="s">
        <v>648</v>
      </c>
      <c r="H11083" s="9" t="s">
        <v>1797</v>
      </c>
      <c r="I11083" t="s">
        <v>1454</v>
      </c>
      <c r="J11083" s="20">
        <v>53</v>
      </c>
      <c r="K11083" s="20" t="s">
        <v>9</v>
      </c>
      <c r="L11083" t="s">
        <v>1464</v>
      </c>
      <c r="M11083" s="20">
        <v>11.66</v>
      </c>
      <c r="N11083" s="20">
        <v>15.84</v>
      </c>
      <c r="AE11083">
        <f t="shared" si="173"/>
        <v>2008</v>
      </c>
    </row>
    <row r="11084" spans="1:31" x14ac:dyDescent="0.25">
      <c r="A11084" s="7">
        <v>11081</v>
      </c>
      <c r="B11084" s="8">
        <v>39626</v>
      </c>
      <c r="C11084" t="s">
        <v>3</v>
      </c>
      <c r="D11084" t="s">
        <v>279</v>
      </c>
      <c r="E11084" t="s">
        <v>9</v>
      </c>
      <c r="F11084" t="s">
        <v>949</v>
      </c>
      <c r="G11084" t="s">
        <v>648</v>
      </c>
      <c r="H11084" s="9" t="s">
        <v>1797</v>
      </c>
      <c r="I11084" t="s">
        <v>1454</v>
      </c>
      <c r="J11084" s="20">
        <v>75</v>
      </c>
      <c r="K11084" s="20" t="s">
        <v>9</v>
      </c>
      <c r="L11084" t="s">
        <v>1464</v>
      </c>
      <c r="M11084" s="20">
        <v>16.5</v>
      </c>
      <c r="N11084" s="20">
        <v>22</v>
      </c>
      <c r="AE11084">
        <f t="shared" si="173"/>
        <v>2008</v>
      </c>
    </row>
    <row r="11085" spans="1:31" x14ac:dyDescent="0.25">
      <c r="A11085" s="7">
        <v>11082</v>
      </c>
      <c r="B11085" s="8">
        <v>39627</v>
      </c>
      <c r="C11085" t="s">
        <v>3</v>
      </c>
      <c r="D11085" t="s">
        <v>939</v>
      </c>
      <c r="E11085" t="s">
        <v>9</v>
      </c>
      <c r="F11085" t="s">
        <v>905</v>
      </c>
      <c r="G11085" t="s">
        <v>732</v>
      </c>
      <c r="H11085" s="135" t="s">
        <v>2332</v>
      </c>
      <c r="I11085" t="s">
        <v>1454</v>
      </c>
      <c r="J11085" s="20">
        <v>25</v>
      </c>
      <c r="K11085" s="20" t="s">
        <v>9</v>
      </c>
      <c r="L11085" t="s">
        <v>1463</v>
      </c>
      <c r="M11085" s="20">
        <v>6</v>
      </c>
      <c r="N11085" s="20">
        <v>7.5</v>
      </c>
      <c r="AE11085">
        <f t="shared" si="173"/>
        <v>2008</v>
      </c>
    </row>
    <row r="11086" spans="1:31" x14ac:dyDescent="0.25">
      <c r="A11086" s="7">
        <v>11083</v>
      </c>
      <c r="B11086" s="8">
        <v>39627</v>
      </c>
      <c r="C11086" t="s">
        <v>3</v>
      </c>
      <c r="D11086" t="s">
        <v>350</v>
      </c>
      <c r="E11086" t="s">
        <v>9</v>
      </c>
      <c r="F11086" t="s">
        <v>451</v>
      </c>
      <c r="G11086" t="s">
        <v>633</v>
      </c>
      <c r="H11086" s="135" t="s">
        <v>1914</v>
      </c>
      <c r="I11086" t="s">
        <v>1454</v>
      </c>
      <c r="J11086" s="20">
        <v>23</v>
      </c>
      <c r="K11086" s="20" t="s">
        <v>9</v>
      </c>
      <c r="L11086" t="s">
        <v>1464</v>
      </c>
      <c r="M11086" s="20">
        <v>5.0600000000000005</v>
      </c>
      <c r="N11086" s="20">
        <v>7.4399999999999995</v>
      </c>
      <c r="AE11086">
        <f t="shared" si="173"/>
        <v>2008</v>
      </c>
    </row>
    <row r="11087" spans="1:31" x14ac:dyDescent="0.25">
      <c r="A11087" s="7">
        <v>11084</v>
      </c>
      <c r="B11087" s="8">
        <v>39627</v>
      </c>
      <c r="C11087" t="s">
        <v>3</v>
      </c>
      <c r="D11087" t="s">
        <v>786</v>
      </c>
      <c r="E11087" t="s">
        <v>9</v>
      </c>
      <c r="F11087" t="s">
        <v>905</v>
      </c>
      <c r="G11087" t="s">
        <v>732</v>
      </c>
      <c r="H11087" s="135" t="s">
        <v>2382</v>
      </c>
      <c r="I11087" t="s">
        <v>1454</v>
      </c>
      <c r="J11087" s="20">
        <v>12</v>
      </c>
      <c r="K11087" s="20" t="s">
        <v>9</v>
      </c>
      <c r="L11087" t="s">
        <v>1464</v>
      </c>
      <c r="M11087" s="20">
        <v>2.64</v>
      </c>
      <c r="N11087" s="20">
        <v>4.3599999999999994</v>
      </c>
      <c r="AE11087">
        <f t="shared" si="173"/>
        <v>2008</v>
      </c>
    </row>
    <row r="11088" spans="1:31" x14ac:dyDescent="0.25">
      <c r="A11088" s="7">
        <v>11085</v>
      </c>
      <c r="B11088" s="8">
        <v>39628</v>
      </c>
      <c r="C11088" t="s">
        <v>3</v>
      </c>
      <c r="D11088" t="s">
        <v>913</v>
      </c>
      <c r="E11088" t="s">
        <v>9</v>
      </c>
      <c r="F11088" t="s">
        <v>926</v>
      </c>
      <c r="G11088" t="s">
        <v>870</v>
      </c>
      <c r="H11088" s="135" t="s">
        <v>2729</v>
      </c>
      <c r="I11088" t="s">
        <v>1454</v>
      </c>
      <c r="J11088" s="20">
        <v>32</v>
      </c>
      <c r="K11088" s="20" t="s">
        <v>3</v>
      </c>
      <c r="L11088" t="s">
        <v>1464</v>
      </c>
      <c r="M11088" s="20">
        <v>9.9600000000000009</v>
      </c>
      <c r="N11088" s="20">
        <v>7.04</v>
      </c>
      <c r="AE11088">
        <f t="shared" si="173"/>
        <v>2008</v>
      </c>
    </row>
    <row r="11089" spans="1:31" x14ac:dyDescent="0.25">
      <c r="A11089" s="7">
        <v>11086</v>
      </c>
      <c r="B11089" s="8">
        <v>39628</v>
      </c>
      <c r="C11089" t="s">
        <v>3</v>
      </c>
      <c r="D11089" t="s">
        <v>543</v>
      </c>
      <c r="E11089" t="s">
        <v>9</v>
      </c>
      <c r="F11089" t="s">
        <v>427</v>
      </c>
      <c r="G11089" t="s">
        <v>895</v>
      </c>
      <c r="H11089" s="135" t="s">
        <v>2615</v>
      </c>
      <c r="I11089" t="s">
        <v>1454</v>
      </c>
      <c r="J11089" s="20">
        <v>8</v>
      </c>
      <c r="K11089" s="20" t="s">
        <v>9</v>
      </c>
      <c r="L11089" t="s">
        <v>1464</v>
      </c>
      <c r="M11089" s="20">
        <v>1.76</v>
      </c>
      <c r="N11089" s="20">
        <v>3.24</v>
      </c>
      <c r="AE11089">
        <f t="shared" si="173"/>
        <v>2008</v>
      </c>
    </row>
    <row r="11090" spans="1:31" x14ac:dyDescent="0.25">
      <c r="A11090" s="7">
        <v>11087</v>
      </c>
      <c r="B11090" s="8">
        <v>39629</v>
      </c>
      <c r="C11090" t="s">
        <v>3</v>
      </c>
      <c r="D11090" t="s">
        <v>712</v>
      </c>
      <c r="E11090" t="s">
        <v>9</v>
      </c>
      <c r="F11090" t="s">
        <v>667</v>
      </c>
      <c r="G11090" t="s">
        <v>648</v>
      </c>
      <c r="H11090" s="135" t="s">
        <v>1917</v>
      </c>
      <c r="I11090" t="s">
        <v>1454</v>
      </c>
      <c r="J11090" s="20">
        <v>72</v>
      </c>
      <c r="K11090" s="20" t="s">
        <v>3</v>
      </c>
      <c r="L11090" t="s">
        <v>1463</v>
      </c>
      <c r="M11090" s="20">
        <v>19.72</v>
      </c>
      <c r="N11090" s="20">
        <v>17.28</v>
      </c>
      <c r="AE11090">
        <f t="shared" si="173"/>
        <v>2008</v>
      </c>
    </row>
    <row r="11091" spans="1:31" x14ac:dyDescent="0.25">
      <c r="A11091" s="7">
        <v>11088</v>
      </c>
      <c r="B11091" s="8">
        <v>39630</v>
      </c>
      <c r="C11091" t="s">
        <v>3</v>
      </c>
      <c r="D11091" t="s">
        <v>851</v>
      </c>
      <c r="E11091" t="s">
        <v>9</v>
      </c>
      <c r="F11091" t="s">
        <v>905</v>
      </c>
      <c r="G11091" t="s">
        <v>732</v>
      </c>
      <c r="H11091" s="135" t="s">
        <v>2332</v>
      </c>
      <c r="I11091" t="s">
        <v>1454</v>
      </c>
      <c r="J11091" s="20">
        <v>25</v>
      </c>
      <c r="K11091" s="20" t="s">
        <v>3</v>
      </c>
      <c r="L11091" t="s">
        <v>1464</v>
      </c>
      <c r="M11091" s="20">
        <v>8</v>
      </c>
      <c r="N11091" s="20">
        <v>5.5</v>
      </c>
      <c r="AE11091">
        <f t="shared" si="173"/>
        <v>2008</v>
      </c>
    </row>
    <row r="11092" spans="1:31" x14ac:dyDescent="0.25">
      <c r="A11092" s="7">
        <v>11089</v>
      </c>
      <c r="B11092" s="8">
        <v>39630</v>
      </c>
      <c r="C11092" t="s">
        <v>3</v>
      </c>
      <c r="D11092" t="s">
        <v>733</v>
      </c>
      <c r="E11092" t="s">
        <v>9</v>
      </c>
      <c r="F11092" t="s">
        <v>855</v>
      </c>
      <c r="G11092" t="s">
        <v>648</v>
      </c>
      <c r="H11092" s="135" t="s">
        <v>1901</v>
      </c>
      <c r="I11092" t="s">
        <v>1455</v>
      </c>
      <c r="J11092" s="20">
        <v>24</v>
      </c>
      <c r="K11092" s="20" t="s">
        <v>1465</v>
      </c>
      <c r="L11092" t="s">
        <v>1466</v>
      </c>
      <c r="M11092" s="20">
        <v>3</v>
      </c>
      <c r="N11092" s="20">
        <v>3</v>
      </c>
      <c r="AE11092">
        <f t="shared" si="173"/>
        <v>2008</v>
      </c>
    </row>
    <row r="11093" spans="1:31" x14ac:dyDescent="0.25">
      <c r="A11093" s="7">
        <v>11090</v>
      </c>
      <c r="B11093" s="8">
        <v>39631</v>
      </c>
      <c r="C11093" t="s">
        <v>3</v>
      </c>
      <c r="D11093" t="s">
        <v>655</v>
      </c>
      <c r="E11093" t="s">
        <v>9</v>
      </c>
      <c r="F11093" t="s">
        <v>395</v>
      </c>
      <c r="G11093" t="s">
        <v>870</v>
      </c>
      <c r="H11093" s="9" t="s">
        <v>2494</v>
      </c>
      <c r="I11093" t="s">
        <v>1454</v>
      </c>
      <c r="J11093" s="20">
        <v>28</v>
      </c>
      <c r="K11093" s="20" t="s">
        <v>9</v>
      </c>
      <c r="L11093" t="s">
        <v>1464</v>
      </c>
      <c r="M11093" s="20">
        <v>6.16</v>
      </c>
      <c r="N11093" s="20">
        <v>8.84</v>
      </c>
      <c r="AE11093">
        <f t="shared" si="173"/>
        <v>2008</v>
      </c>
    </row>
    <row r="11094" spans="1:31" x14ac:dyDescent="0.25">
      <c r="A11094" s="7">
        <v>11091</v>
      </c>
      <c r="B11094" s="8">
        <v>39631</v>
      </c>
      <c r="C11094" t="s">
        <v>3</v>
      </c>
      <c r="D11094" t="s">
        <v>961</v>
      </c>
      <c r="E11094" t="s">
        <v>9</v>
      </c>
      <c r="F11094" t="s">
        <v>749</v>
      </c>
      <c r="G11094" t="s">
        <v>870</v>
      </c>
      <c r="H11094" s="9" t="s">
        <v>2547</v>
      </c>
      <c r="I11094" t="s">
        <v>1455</v>
      </c>
      <c r="J11094" s="20">
        <v>36</v>
      </c>
      <c r="K11094" s="20" t="s">
        <v>1465</v>
      </c>
      <c r="L11094" t="s">
        <v>1466</v>
      </c>
      <c r="M11094" s="20">
        <v>4.5</v>
      </c>
      <c r="N11094" s="20">
        <v>4.5</v>
      </c>
      <c r="AE11094">
        <f t="shared" si="173"/>
        <v>2008</v>
      </c>
    </row>
    <row r="11095" spans="1:31" x14ac:dyDescent="0.25">
      <c r="A11095" s="7">
        <v>11092</v>
      </c>
      <c r="B11095" s="8">
        <v>39631</v>
      </c>
      <c r="C11095" t="s">
        <v>3</v>
      </c>
      <c r="D11095" t="s">
        <v>957</v>
      </c>
      <c r="E11095" t="s">
        <v>9</v>
      </c>
      <c r="F11095" t="s">
        <v>926</v>
      </c>
      <c r="G11095" t="s">
        <v>377</v>
      </c>
      <c r="H11095" s="9" t="s">
        <v>2730</v>
      </c>
      <c r="I11095" t="s">
        <v>1454</v>
      </c>
      <c r="J11095" s="20">
        <v>51</v>
      </c>
      <c r="K11095" s="20" t="s">
        <v>3</v>
      </c>
      <c r="L11095" t="s">
        <v>1464</v>
      </c>
      <c r="M11095" s="20">
        <v>15.28</v>
      </c>
      <c r="N11095" s="20">
        <v>11.22</v>
      </c>
      <c r="AE11095">
        <f t="shared" si="173"/>
        <v>2008</v>
      </c>
    </row>
    <row r="11096" spans="1:31" x14ac:dyDescent="0.25">
      <c r="A11096" s="7">
        <v>11093</v>
      </c>
      <c r="B11096" s="8">
        <v>39631</v>
      </c>
      <c r="C11096" t="s">
        <v>3</v>
      </c>
      <c r="D11096" t="s">
        <v>49</v>
      </c>
      <c r="E11096" t="s">
        <v>9</v>
      </c>
      <c r="F11096" t="s">
        <v>450</v>
      </c>
      <c r="G11096" t="s">
        <v>929</v>
      </c>
      <c r="H11096" s="135" t="s">
        <v>2665</v>
      </c>
      <c r="I11096" t="s">
        <v>1454</v>
      </c>
      <c r="J11096" s="20">
        <v>38</v>
      </c>
      <c r="K11096" s="20" t="s">
        <v>9</v>
      </c>
      <c r="L11096" t="s">
        <v>1464</v>
      </c>
      <c r="M11096" s="20">
        <v>8.36</v>
      </c>
      <c r="N11096" s="20">
        <v>11.64</v>
      </c>
      <c r="AE11096">
        <f t="shared" si="173"/>
        <v>2008</v>
      </c>
    </row>
    <row r="11097" spans="1:31" x14ac:dyDescent="0.25">
      <c r="A11097" s="7">
        <v>11094</v>
      </c>
      <c r="B11097" s="8">
        <v>39631</v>
      </c>
      <c r="C11097" t="s">
        <v>3</v>
      </c>
      <c r="D11097" t="s">
        <v>833</v>
      </c>
      <c r="E11097" t="s">
        <v>9</v>
      </c>
      <c r="F11097" t="s">
        <v>899</v>
      </c>
      <c r="G11097" t="s">
        <v>929</v>
      </c>
      <c r="H11097" s="135" t="s">
        <v>2665</v>
      </c>
      <c r="I11097" t="s">
        <v>1455</v>
      </c>
      <c r="J11097" s="20">
        <v>31</v>
      </c>
      <c r="K11097" s="20" t="s">
        <v>3</v>
      </c>
      <c r="L11097" t="s">
        <v>1464</v>
      </c>
      <c r="M11097" s="20">
        <v>4.84</v>
      </c>
      <c r="N11097" s="20">
        <v>3.41</v>
      </c>
      <c r="AE11097">
        <f t="shared" si="173"/>
        <v>2008</v>
      </c>
    </row>
    <row r="11098" spans="1:31" x14ac:dyDescent="0.25">
      <c r="A11098" s="7">
        <v>11095</v>
      </c>
      <c r="B11098" s="8">
        <v>39631</v>
      </c>
      <c r="C11098" t="s">
        <v>3</v>
      </c>
      <c r="D11098" t="s">
        <v>957</v>
      </c>
      <c r="E11098" t="s">
        <v>9</v>
      </c>
      <c r="F11098" t="s">
        <v>190</v>
      </c>
      <c r="G11098" t="s">
        <v>569</v>
      </c>
      <c r="H11098" s="9" t="s">
        <v>2103</v>
      </c>
      <c r="I11098" t="s">
        <v>1454</v>
      </c>
      <c r="J11098" s="20">
        <v>14</v>
      </c>
      <c r="K11098" s="20" t="s">
        <v>1465</v>
      </c>
      <c r="L11098" t="s">
        <v>1466</v>
      </c>
      <c r="M11098" s="20">
        <v>3.5</v>
      </c>
      <c r="N11098" s="20">
        <v>3.5</v>
      </c>
      <c r="AE11098">
        <f t="shared" si="173"/>
        <v>2008</v>
      </c>
    </row>
    <row r="11099" spans="1:31" x14ac:dyDescent="0.25">
      <c r="A11099" s="7">
        <v>11096</v>
      </c>
      <c r="B11099" s="8">
        <v>39632</v>
      </c>
      <c r="C11099" t="s">
        <v>3</v>
      </c>
      <c r="D11099" t="s">
        <v>943</v>
      </c>
      <c r="E11099" t="s">
        <v>9</v>
      </c>
      <c r="F11099" t="s">
        <v>902</v>
      </c>
      <c r="G11099" t="s">
        <v>11</v>
      </c>
      <c r="H11099" s="135" t="s">
        <v>1527</v>
      </c>
      <c r="I11099" t="s">
        <v>1454</v>
      </c>
      <c r="J11099" s="20">
        <v>15</v>
      </c>
      <c r="K11099" s="20" t="s">
        <v>1465</v>
      </c>
      <c r="L11099" t="s">
        <v>1466</v>
      </c>
      <c r="M11099" s="20">
        <v>3.75</v>
      </c>
      <c r="N11099" s="20">
        <v>3.75</v>
      </c>
      <c r="AE11099">
        <f t="shared" si="173"/>
        <v>2008</v>
      </c>
    </row>
    <row r="11100" spans="1:31" x14ac:dyDescent="0.25">
      <c r="A11100" s="7">
        <v>11097</v>
      </c>
      <c r="B11100" s="8">
        <v>39632</v>
      </c>
      <c r="C11100" t="s">
        <v>3</v>
      </c>
      <c r="D11100" t="s">
        <v>857</v>
      </c>
      <c r="E11100" t="s">
        <v>9</v>
      </c>
      <c r="F11100" t="s">
        <v>919</v>
      </c>
      <c r="G11100" t="s">
        <v>648</v>
      </c>
      <c r="H11100" s="136" t="s">
        <v>1496</v>
      </c>
      <c r="I11100" t="s">
        <v>1454</v>
      </c>
      <c r="J11100" s="20">
        <v>33</v>
      </c>
      <c r="K11100" s="20" t="s">
        <v>3</v>
      </c>
      <c r="L11100" t="s">
        <v>1464</v>
      </c>
      <c r="M11100" s="20">
        <v>10.24</v>
      </c>
      <c r="N11100" s="20">
        <v>7.26</v>
      </c>
      <c r="AE11100">
        <f t="shared" si="173"/>
        <v>2008</v>
      </c>
    </row>
    <row r="11101" spans="1:31" x14ac:dyDescent="0.25">
      <c r="A11101" s="7">
        <v>11098</v>
      </c>
      <c r="B11101" s="8">
        <v>39633</v>
      </c>
      <c r="C11101" t="s">
        <v>3</v>
      </c>
      <c r="D11101" t="s">
        <v>914</v>
      </c>
      <c r="E11101" t="s">
        <v>9</v>
      </c>
      <c r="F11101" t="s">
        <v>734</v>
      </c>
      <c r="G11101" t="s">
        <v>861</v>
      </c>
      <c r="H11101" s="135" t="s">
        <v>2435</v>
      </c>
      <c r="I11101" t="s">
        <v>1454</v>
      </c>
      <c r="J11101" s="20">
        <v>25</v>
      </c>
      <c r="K11101" s="20" t="s">
        <v>9</v>
      </c>
      <c r="L11101" t="s">
        <v>1464</v>
      </c>
      <c r="M11101" s="20">
        <v>5.5</v>
      </c>
      <c r="N11101" s="20">
        <v>8</v>
      </c>
      <c r="AE11101">
        <f t="shared" si="173"/>
        <v>2008</v>
      </c>
    </row>
    <row r="11102" spans="1:31" x14ac:dyDescent="0.25">
      <c r="A11102" s="7">
        <v>11099</v>
      </c>
      <c r="B11102" s="8">
        <v>39633</v>
      </c>
      <c r="C11102" t="s">
        <v>3</v>
      </c>
      <c r="D11102" t="s">
        <v>914</v>
      </c>
      <c r="E11102" t="s">
        <v>9</v>
      </c>
      <c r="F11102" t="s">
        <v>922</v>
      </c>
      <c r="G11102" t="s">
        <v>377</v>
      </c>
      <c r="H11102" s="135" t="s">
        <v>1496</v>
      </c>
      <c r="I11102" t="s">
        <v>1454</v>
      </c>
      <c r="J11102" s="20">
        <v>19</v>
      </c>
      <c r="K11102" s="20" t="s">
        <v>1465</v>
      </c>
      <c r="L11102" t="s">
        <v>1466</v>
      </c>
      <c r="M11102" s="20">
        <v>4.75</v>
      </c>
      <c r="N11102" s="20">
        <v>4.75</v>
      </c>
      <c r="AE11102">
        <f t="shared" si="173"/>
        <v>2008</v>
      </c>
    </row>
    <row r="11103" spans="1:31" x14ac:dyDescent="0.25">
      <c r="A11103" s="7">
        <v>11100</v>
      </c>
      <c r="B11103" s="8">
        <v>39633</v>
      </c>
      <c r="C11103" t="s">
        <v>3</v>
      </c>
      <c r="D11103" t="s">
        <v>956</v>
      </c>
      <c r="E11103" t="s">
        <v>9</v>
      </c>
      <c r="F11103" t="s">
        <v>689</v>
      </c>
      <c r="G11103" t="s">
        <v>648</v>
      </c>
      <c r="H11103" s="135" t="s">
        <v>1795</v>
      </c>
      <c r="I11103" t="s">
        <v>1455</v>
      </c>
      <c r="J11103" s="20">
        <v>22</v>
      </c>
      <c r="K11103" s="20" t="s">
        <v>9</v>
      </c>
      <c r="L11103" t="s">
        <v>1463</v>
      </c>
      <c r="M11103" s="20">
        <v>2.64</v>
      </c>
      <c r="N11103" s="20">
        <v>3.36</v>
      </c>
      <c r="AE11103">
        <f t="shared" si="173"/>
        <v>2008</v>
      </c>
    </row>
    <row r="11104" spans="1:31" x14ac:dyDescent="0.25">
      <c r="A11104" s="7">
        <v>11101</v>
      </c>
      <c r="B11104" s="8">
        <v>39633</v>
      </c>
      <c r="C11104" t="s">
        <v>3</v>
      </c>
      <c r="D11104" t="s">
        <v>913</v>
      </c>
      <c r="E11104" t="s">
        <v>9</v>
      </c>
      <c r="F11104" t="s">
        <v>651</v>
      </c>
      <c r="G11104" t="s">
        <v>929</v>
      </c>
      <c r="H11104" s="135" t="s">
        <v>2720</v>
      </c>
      <c r="I11104" t="s">
        <v>1454</v>
      </c>
      <c r="J11104" s="20">
        <v>10</v>
      </c>
      <c r="K11104" s="20" t="s">
        <v>1465</v>
      </c>
      <c r="L11104" t="s">
        <v>1466</v>
      </c>
      <c r="M11104" s="20">
        <v>2.5</v>
      </c>
      <c r="N11104" s="20">
        <v>2.5</v>
      </c>
      <c r="AE11104">
        <f t="shared" si="173"/>
        <v>2008</v>
      </c>
    </row>
    <row r="11105" spans="1:31" x14ac:dyDescent="0.25">
      <c r="A11105" s="7">
        <v>11102</v>
      </c>
      <c r="B11105" s="8">
        <v>39633</v>
      </c>
      <c r="C11105" t="s">
        <v>3</v>
      </c>
      <c r="D11105" t="s">
        <v>957</v>
      </c>
      <c r="E11105" t="s">
        <v>9</v>
      </c>
      <c r="F11105" t="s">
        <v>651</v>
      </c>
      <c r="G11105" t="s">
        <v>929</v>
      </c>
      <c r="H11105" s="135" t="s">
        <v>2720</v>
      </c>
      <c r="I11105" t="s">
        <v>1454</v>
      </c>
      <c r="J11105" s="20">
        <v>10</v>
      </c>
      <c r="K11105" s="20" t="s">
        <v>3</v>
      </c>
      <c r="L11105" t="s">
        <v>1464</v>
      </c>
      <c r="M11105" s="20">
        <v>3.8</v>
      </c>
      <c r="N11105" s="20">
        <v>2.2000000000000002</v>
      </c>
      <c r="AE11105">
        <f t="shared" si="173"/>
        <v>2008</v>
      </c>
    </row>
    <row r="11106" spans="1:31" x14ac:dyDescent="0.25">
      <c r="A11106" s="7">
        <v>11103</v>
      </c>
      <c r="B11106" s="8">
        <v>39633</v>
      </c>
      <c r="C11106" t="s">
        <v>3</v>
      </c>
      <c r="D11106" t="s">
        <v>791</v>
      </c>
      <c r="E11106" t="s">
        <v>9</v>
      </c>
      <c r="F11106" t="s">
        <v>923</v>
      </c>
      <c r="G11106" t="s">
        <v>569</v>
      </c>
      <c r="H11106" s="9" t="s">
        <v>2103</v>
      </c>
      <c r="I11106" t="s">
        <v>1454</v>
      </c>
      <c r="J11106" s="20">
        <v>22</v>
      </c>
      <c r="K11106" s="20" t="s">
        <v>9</v>
      </c>
      <c r="L11106" t="s">
        <v>1464</v>
      </c>
      <c r="M11106" s="20">
        <v>4.84</v>
      </c>
      <c r="N11106" s="20">
        <v>7.16</v>
      </c>
      <c r="AE11106">
        <f t="shared" si="173"/>
        <v>2008</v>
      </c>
    </row>
    <row r="11107" spans="1:31" x14ac:dyDescent="0.25">
      <c r="A11107" s="7">
        <v>11104</v>
      </c>
      <c r="B11107" s="8">
        <v>39633</v>
      </c>
      <c r="C11107" t="s">
        <v>3</v>
      </c>
      <c r="D11107" t="s">
        <v>941</v>
      </c>
      <c r="E11107" t="s">
        <v>9</v>
      </c>
      <c r="F11107" t="s">
        <v>949</v>
      </c>
      <c r="G11107" t="s">
        <v>732</v>
      </c>
      <c r="H11107" s="135" t="s">
        <v>1496</v>
      </c>
      <c r="I11107" t="s">
        <v>1454</v>
      </c>
      <c r="J11107" s="20">
        <v>17</v>
      </c>
      <c r="K11107" s="20" t="s">
        <v>1465</v>
      </c>
      <c r="L11107" t="s">
        <v>1466</v>
      </c>
      <c r="M11107" s="20">
        <v>4.25</v>
      </c>
      <c r="N11107" s="20">
        <v>4.25</v>
      </c>
      <c r="AE11107">
        <f t="shared" si="173"/>
        <v>2008</v>
      </c>
    </row>
    <row r="11108" spans="1:31" x14ac:dyDescent="0.25">
      <c r="A11108" s="7">
        <v>11105</v>
      </c>
      <c r="B11108" s="8">
        <v>39633</v>
      </c>
      <c r="C11108" t="s">
        <v>3</v>
      </c>
      <c r="D11108" t="s">
        <v>941</v>
      </c>
      <c r="E11108" t="s">
        <v>9</v>
      </c>
      <c r="F11108" t="s">
        <v>949</v>
      </c>
      <c r="G11108" t="s">
        <v>861</v>
      </c>
      <c r="H11108" s="135" t="s">
        <v>1496</v>
      </c>
      <c r="I11108" t="s">
        <v>1454</v>
      </c>
      <c r="J11108" s="20">
        <v>13</v>
      </c>
      <c r="K11108" s="20" t="s">
        <v>9</v>
      </c>
      <c r="L11108" t="s">
        <v>1464</v>
      </c>
      <c r="M11108" s="20">
        <v>2.86</v>
      </c>
      <c r="N11108" s="20">
        <v>4.6400000000000006</v>
      </c>
      <c r="AE11108">
        <f t="shared" si="173"/>
        <v>2008</v>
      </c>
    </row>
    <row r="11109" spans="1:31" x14ac:dyDescent="0.25">
      <c r="A11109" s="7">
        <v>11106</v>
      </c>
      <c r="B11109" s="8">
        <v>39634</v>
      </c>
      <c r="C11109" t="s">
        <v>3</v>
      </c>
      <c r="D11109" t="s">
        <v>492</v>
      </c>
      <c r="E11109" t="s">
        <v>9</v>
      </c>
      <c r="F11109" t="s">
        <v>923</v>
      </c>
      <c r="G11109" t="s">
        <v>648</v>
      </c>
      <c r="H11109" s="135" t="s">
        <v>2311</v>
      </c>
      <c r="I11109" t="s">
        <v>1454</v>
      </c>
      <c r="J11109" s="20">
        <v>53</v>
      </c>
      <c r="K11109" s="20" t="s">
        <v>1465</v>
      </c>
      <c r="L11109" t="s">
        <v>1466</v>
      </c>
      <c r="M11109" s="20">
        <v>13.25</v>
      </c>
      <c r="N11109" s="20">
        <v>13.25</v>
      </c>
      <c r="AE11109">
        <f t="shared" si="173"/>
        <v>2008</v>
      </c>
    </row>
    <row r="11110" spans="1:31" x14ac:dyDescent="0.25">
      <c r="A11110" s="7">
        <v>11107</v>
      </c>
      <c r="B11110" s="8">
        <v>39634</v>
      </c>
      <c r="C11110" t="s">
        <v>3</v>
      </c>
      <c r="D11110" t="s">
        <v>941</v>
      </c>
      <c r="E11110" t="s">
        <v>9</v>
      </c>
      <c r="F11110" t="s">
        <v>942</v>
      </c>
      <c r="G11110" t="s">
        <v>11</v>
      </c>
      <c r="H11110" s="135" t="s">
        <v>1509</v>
      </c>
      <c r="I11110" t="s">
        <v>1454</v>
      </c>
      <c r="J11110" s="20">
        <v>31</v>
      </c>
      <c r="K11110" s="20" t="s">
        <v>9</v>
      </c>
      <c r="L11110" t="s">
        <v>1464</v>
      </c>
      <c r="M11110" s="20">
        <v>6.82</v>
      </c>
      <c r="N11110" s="20">
        <v>9.68</v>
      </c>
      <c r="AE11110">
        <f t="shared" si="173"/>
        <v>2008</v>
      </c>
    </row>
    <row r="11111" spans="1:31" x14ac:dyDescent="0.25">
      <c r="A11111" s="7">
        <v>11108</v>
      </c>
      <c r="B11111" s="8">
        <v>39634</v>
      </c>
      <c r="C11111" t="s">
        <v>3</v>
      </c>
      <c r="D11111" t="s">
        <v>39</v>
      </c>
      <c r="E11111" t="s">
        <v>9</v>
      </c>
      <c r="F11111" t="s">
        <v>331</v>
      </c>
      <c r="G11111" t="s">
        <v>870</v>
      </c>
      <c r="H11111" s="135" t="s">
        <v>1496</v>
      </c>
      <c r="I11111" t="s">
        <v>1454</v>
      </c>
      <c r="J11111" s="20">
        <v>28</v>
      </c>
      <c r="K11111" s="20" t="s">
        <v>3</v>
      </c>
      <c r="L11111" t="s">
        <v>1464</v>
      </c>
      <c r="M11111" s="20">
        <v>8.84</v>
      </c>
      <c r="N11111" s="20">
        <v>6.16</v>
      </c>
      <c r="AE11111">
        <f t="shared" si="173"/>
        <v>2008</v>
      </c>
    </row>
    <row r="11112" spans="1:31" x14ac:dyDescent="0.25">
      <c r="A11112" s="7">
        <v>11109</v>
      </c>
      <c r="B11112" s="8">
        <v>39634</v>
      </c>
      <c r="C11112" t="s">
        <v>3</v>
      </c>
      <c r="D11112" t="s">
        <v>735</v>
      </c>
      <c r="E11112" t="s">
        <v>9</v>
      </c>
      <c r="F11112" t="s">
        <v>210</v>
      </c>
      <c r="G11112" t="s">
        <v>870</v>
      </c>
      <c r="H11112" s="135" t="s">
        <v>1496</v>
      </c>
      <c r="I11112" t="s">
        <v>1454</v>
      </c>
      <c r="J11112" s="20">
        <v>21</v>
      </c>
      <c r="K11112" s="20" t="s">
        <v>3</v>
      </c>
      <c r="L11112" t="s">
        <v>1464</v>
      </c>
      <c r="M11112" s="20">
        <v>6.88</v>
      </c>
      <c r="N11112" s="20">
        <v>4.62</v>
      </c>
      <c r="AE11112">
        <f t="shared" si="173"/>
        <v>2008</v>
      </c>
    </row>
    <row r="11113" spans="1:31" x14ac:dyDescent="0.25">
      <c r="A11113" s="7">
        <v>11110</v>
      </c>
      <c r="B11113" s="8">
        <v>39634</v>
      </c>
      <c r="C11113" t="s">
        <v>3</v>
      </c>
      <c r="D11113" t="s">
        <v>163</v>
      </c>
      <c r="E11113" t="s">
        <v>9</v>
      </c>
      <c r="F11113" t="s">
        <v>66</v>
      </c>
      <c r="G11113" t="s">
        <v>895</v>
      </c>
      <c r="H11113" s="135" t="s">
        <v>2594</v>
      </c>
      <c r="I11113" t="s">
        <v>1454</v>
      </c>
      <c r="J11113" s="20">
        <v>39</v>
      </c>
      <c r="K11113" s="20" t="s">
        <v>9</v>
      </c>
      <c r="L11113" t="s">
        <v>1464</v>
      </c>
      <c r="M11113" s="20">
        <v>8.58</v>
      </c>
      <c r="N11113" s="20">
        <v>11.92</v>
      </c>
      <c r="AE11113">
        <f t="shared" si="173"/>
        <v>2008</v>
      </c>
    </row>
    <row r="11114" spans="1:31" x14ac:dyDescent="0.25">
      <c r="A11114" s="7">
        <v>11111</v>
      </c>
      <c r="B11114" s="8">
        <v>39634</v>
      </c>
      <c r="C11114" t="s">
        <v>3</v>
      </c>
      <c r="D11114" t="s">
        <v>791</v>
      </c>
      <c r="E11114" t="s">
        <v>9</v>
      </c>
      <c r="F11114" t="s">
        <v>922</v>
      </c>
      <c r="G11114" t="s">
        <v>861</v>
      </c>
      <c r="H11114" s="135" t="s">
        <v>2452</v>
      </c>
      <c r="I11114" t="s">
        <v>1454</v>
      </c>
      <c r="J11114" s="20">
        <v>17</v>
      </c>
      <c r="K11114" s="20" t="s">
        <v>9</v>
      </c>
      <c r="L11114" t="s">
        <v>1464</v>
      </c>
      <c r="M11114" s="20">
        <v>3.74</v>
      </c>
      <c r="N11114" s="20">
        <v>5.76</v>
      </c>
      <c r="AE11114">
        <f t="shared" si="173"/>
        <v>2008</v>
      </c>
    </row>
    <row r="11115" spans="1:31" x14ac:dyDescent="0.25">
      <c r="A11115" s="7">
        <v>11112</v>
      </c>
      <c r="B11115" s="8">
        <v>39635</v>
      </c>
      <c r="C11115" t="s">
        <v>3</v>
      </c>
      <c r="D11115" t="s">
        <v>27</v>
      </c>
      <c r="E11115" t="s">
        <v>9</v>
      </c>
      <c r="F11115" t="s">
        <v>944</v>
      </c>
      <c r="G11115" t="s">
        <v>14</v>
      </c>
      <c r="H11115" s="135" t="s">
        <v>1530</v>
      </c>
      <c r="I11115" t="s">
        <v>1455</v>
      </c>
      <c r="J11115" s="20">
        <v>7</v>
      </c>
      <c r="K11115" s="20" t="s">
        <v>3</v>
      </c>
      <c r="L11115" t="s">
        <v>1464</v>
      </c>
      <c r="M11115" s="20">
        <v>1.48</v>
      </c>
      <c r="N11115" s="20">
        <v>0.77</v>
      </c>
      <c r="AE11115">
        <f t="shared" si="173"/>
        <v>2008</v>
      </c>
    </row>
    <row r="11116" spans="1:31" x14ac:dyDescent="0.25">
      <c r="A11116" s="7">
        <v>11113</v>
      </c>
      <c r="B11116" s="8">
        <v>39635</v>
      </c>
      <c r="C11116" t="s">
        <v>3</v>
      </c>
      <c r="D11116" t="s">
        <v>913</v>
      </c>
      <c r="E11116" t="s">
        <v>9</v>
      </c>
      <c r="F11116" t="s">
        <v>926</v>
      </c>
      <c r="G11116" t="s">
        <v>870</v>
      </c>
      <c r="H11116" s="135" t="s">
        <v>2731</v>
      </c>
      <c r="I11116" t="s">
        <v>1454</v>
      </c>
      <c r="J11116" s="20">
        <v>16</v>
      </c>
      <c r="K11116" s="20" t="s">
        <v>1465</v>
      </c>
      <c r="L11116" t="s">
        <v>1466</v>
      </c>
      <c r="M11116" s="20">
        <v>4</v>
      </c>
      <c r="N11116" s="20">
        <v>4</v>
      </c>
      <c r="AE11116">
        <f t="shared" si="173"/>
        <v>2008</v>
      </c>
    </row>
    <row r="11117" spans="1:31" x14ac:dyDescent="0.25">
      <c r="A11117" s="7">
        <v>11114</v>
      </c>
      <c r="B11117" s="8">
        <v>39635</v>
      </c>
      <c r="C11117" t="s">
        <v>3</v>
      </c>
      <c r="D11117" t="s">
        <v>668</v>
      </c>
      <c r="E11117" t="s">
        <v>9</v>
      </c>
      <c r="F11117" t="s">
        <v>702</v>
      </c>
      <c r="G11117" t="s">
        <v>861</v>
      </c>
      <c r="H11117" s="135" t="s">
        <v>1496</v>
      </c>
      <c r="I11117" t="s">
        <v>1454</v>
      </c>
      <c r="J11117" s="20">
        <v>64</v>
      </c>
      <c r="K11117" s="20" t="s">
        <v>9</v>
      </c>
      <c r="L11117" t="s">
        <v>1464</v>
      </c>
      <c r="M11117" s="20">
        <v>14.08</v>
      </c>
      <c r="N11117" s="20">
        <v>18.920000000000002</v>
      </c>
      <c r="AE11117">
        <f t="shared" si="173"/>
        <v>2008</v>
      </c>
    </row>
    <row r="11118" spans="1:31" x14ac:dyDescent="0.25">
      <c r="A11118" s="7">
        <v>11115</v>
      </c>
      <c r="B11118" s="8">
        <v>39636</v>
      </c>
      <c r="C11118" t="s">
        <v>3</v>
      </c>
      <c r="D11118" t="s">
        <v>789</v>
      </c>
      <c r="E11118" t="s">
        <v>9</v>
      </c>
      <c r="F11118" t="s">
        <v>306</v>
      </c>
      <c r="G11118" t="s">
        <v>929</v>
      </c>
      <c r="H11118" s="135" t="s">
        <v>1496</v>
      </c>
      <c r="I11118" t="s">
        <v>1454</v>
      </c>
      <c r="J11118" s="20">
        <v>21</v>
      </c>
      <c r="K11118" s="20" t="s">
        <v>9</v>
      </c>
      <c r="L11118" t="s">
        <v>1463</v>
      </c>
      <c r="M11118" s="20">
        <v>5.04</v>
      </c>
      <c r="N11118" s="20">
        <v>6.46</v>
      </c>
      <c r="AE11118">
        <f t="shared" si="173"/>
        <v>2008</v>
      </c>
    </row>
    <row r="11119" spans="1:31" x14ac:dyDescent="0.25">
      <c r="A11119" s="7">
        <v>11116</v>
      </c>
      <c r="B11119" s="8">
        <v>39636</v>
      </c>
      <c r="C11119" t="s">
        <v>3</v>
      </c>
      <c r="D11119" t="s">
        <v>789</v>
      </c>
      <c r="E11119" t="s">
        <v>9</v>
      </c>
      <c r="F11119" t="s">
        <v>795</v>
      </c>
      <c r="G11119" t="s">
        <v>929</v>
      </c>
      <c r="H11119" s="135" t="s">
        <v>1496</v>
      </c>
      <c r="I11119" t="s">
        <v>1454</v>
      </c>
      <c r="J11119" s="20">
        <v>17</v>
      </c>
      <c r="K11119" s="20" t="s">
        <v>3</v>
      </c>
      <c r="L11119" t="s">
        <v>1464</v>
      </c>
      <c r="M11119" s="20">
        <v>5.76</v>
      </c>
      <c r="N11119" s="20">
        <v>3.74</v>
      </c>
      <c r="AE11119">
        <f t="shared" si="173"/>
        <v>2008</v>
      </c>
    </row>
    <row r="11120" spans="1:31" x14ac:dyDescent="0.25">
      <c r="A11120" s="7">
        <v>11117</v>
      </c>
      <c r="B11120" s="8">
        <v>39636</v>
      </c>
      <c r="C11120" t="s">
        <v>3</v>
      </c>
      <c r="D11120" t="s">
        <v>677</v>
      </c>
      <c r="E11120" t="s">
        <v>9</v>
      </c>
      <c r="F11120" t="s">
        <v>902</v>
      </c>
      <c r="G11120" t="s">
        <v>377</v>
      </c>
      <c r="H11120" s="9" t="s">
        <v>2140</v>
      </c>
      <c r="I11120" t="s">
        <v>1454</v>
      </c>
      <c r="J11120" s="20">
        <v>20</v>
      </c>
      <c r="K11120" s="20" t="s">
        <v>1465</v>
      </c>
      <c r="L11120" t="s">
        <v>1466</v>
      </c>
      <c r="M11120" s="20">
        <v>5</v>
      </c>
      <c r="N11120" s="20">
        <v>5</v>
      </c>
      <c r="AE11120">
        <f t="shared" si="173"/>
        <v>2008</v>
      </c>
    </row>
    <row r="11121" spans="1:31" x14ac:dyDescent="0.25">
      <c r="A11121" s="7">
        <v>11118</v>
      </c>
      <c r="B11121" s="8">
        <v>39637</v>
      </c>
      <c r="C11121" t="s">
        <v>3</v>
      </c>
      <c r="D11121" t="s">
        <v>432</v>
      </c>
      <c r="E11121" t="s">
        <v>9</v>
      </c>
      <c r="F11121" t="s">
        <v>828</v>
      </c>
      <c r="G11121" t="s">
        <v>714</v>
      </c>
      <c r="H11121" s="135" t="s">
        <v>2031</v>
      </c>
      <c r="I11121" t="s">
        <v>1454</v>
      </c>
      <c r="J11121" s="20">
        <v>48</v>
      </c>
      <c r="K11121" s="20" t="s">
        <v>3</v>
      </c>
      <c r="L11121" t="s">
        <v>1464</v>
      </c>
      <c r="M11121" s="20">
        <v>14.44</v>
      </c>
      <c r="N11121" s="20">
        <v>10.56</v>
      </c>
      <c r="AE11121">
        <f t="shared" si="173"/>
        <v>2008</v>
      </c>
    </row>
    <row r="11122" spans="1:31" x14ac:dyDescent="0.25">
      <c r="A11122" s="7">
        <v>11119</v>
      </c>
      <c r="B11122" s="8">
        <v>39637</v>
      </c>
      <c r="C11122" t="s">
        <v>3</v>
      </c>
      <c r="D11122" t="s">
        <v>864</v>
      </c>
      <c r="E11122" t="s">
        <v>9</v>
      </c>
      <c r="F11122" t="s">
        <v>900</v>
      </c>
      <c r="G11122" t="s">
        <v>870</v>
      </c>
      <c r="H11122" s="135" t="s">
        <v>1496</v>
      </c>
      <c r="I11122" t="s">
        <v>1454</v>
      </c>
      <c r="J11122" s="20">
        <v>36</v>
      </c>
      <c r="K11122" s="20" t="s">
        <v>9</v>
      </c>
      <c r="L11122" t="s">
        <v>1464</v>
      </c>
      <c r="M11122" s="20">
        <v>7.92</v>
      </c>
      <c r="N11122" s="20">
        <v>11.08</v>
      </c>
      <c r="AE11122">
        <f t="shared" si="173"/>
        <v>2008</v>
      </c>
    </row>
    <row r="11123" spans="1:31" x14ac:dyDescent="0.25">
      <c r="A11123" s="7">
        <v>11120</v>
      </c>
      <c r="B11123" s="8">
        <v>39637</v>
      </c>
      <c r="C11123" t="s">
        <v>3</v>
      </c>
      <c r="D11123" t="s">
        <v>250</v>
      </c>
      <c r="E11123" t="s">
        <v>9</v>
      </c>
      <c r="F11123" t="s">
        <v>902</v>
      </c>
      <c r="G11123" t="s">
        <v>870</v>
      </c>
      <c r="H11123" s="135" t="s">
        <v>1496</v>
      </c>
      <c r="I11123" t="s">
        <v>1454</v>
      </c>
      <c r="J11123" s="20">
        <v>14</v>
      </c>
      <c r="K11123" s="20" t="s">
        <v>1465</v>
      </c>
      <c r="L11123" t="s">
        <v>1466</v>
      </c>
      <c r="M11123" s="20">
        <v>3.5</v>
      </c>
      <c r="N11123" s="20">
        <v>3.5</v>
      </c>
      <c r="AE11123">
        <f t="shared" si="173"/>
        <v>2008</v>
      </c>
    </row>
    <row r="11124" spans="1:31" x14ac:dyDescent="0.25">
      <c r="A11124" s="7">
        <v>11121</v>
      </c>
      <c r="B11124" s="8">
        <v>39637</v>
      </c>
      <c r="C11124" t="s">
        <v>3</v>
      </c>
      <c r="D11124" t="s">
        <v>791</v>
      </c>
      <c r="E11124" t="s">
        <v>9</v>
      </c>
      <c r="F11124" t="s">
        <v>922</v>
      </c>
      <c r="G11124" t="s">
        <v>861</v>
      </c>
      <c r="H11124" s="135" t="s">
        <v>2445</v>
      </c>
      <c r="I11124" t="s">
        <v>1454</v>
      </c>
      <c r="J11124" s="20">
        <v>12</v>
      </c>
      <c r="K11124" s="20" t="s">
        <v>3</v>
      </c>
      <c r="L11124" t="s">
        <v>1464</v>
      </c>
      <c r="M11124" s="20">
        <v>4.3599999999999994</v>
      </c>
      <c r="N11124" s="20">
        <v>2.64</v>
      </c>
      <c r="AE11124">
        <f t="shared" si="173"/>
        <v>2008</v>
      </c>
    </row>
    <row r="11125" spans="1:31" x14ac:dyDescent="0.25">
      <c r="A11125" s="7">
        <v>11122</v>
      </c>
      <c r="B11125" s="8">
        <v>39638</v>
      </c>
      <c r="C11125" t="s">
        <v>3</v>
      </c>
      <c r="D11125" t="s">
        <v>39</v>
      </c>
      <c r="E11125" t="s">
        <v>9</v>
      </c>
      <c r="F11125" t="s">
        <v>905</v>
      </c>
      <c r="G11125" t="s">
        <v>633</v>
      </c>
      <c r="H11125" s="135" t="s">
        <v>1747</v>
      </c>
      <c r="I11125" t="s">
        <v>1454</v>
      </c>
      <c r="J11125" s="20">
        <v>10</v>
      </c>
      <c r="K11125" s="20" t="s">
        <v>3</v>
      </c>
      <c r="L11125" t="s">
        <v>1463</v>
      </c>
      <c r="M11125" s="20">
        <v>3.6</v>
      </c>
      <c r="N11125" s="20">
        <v>2.4</v>
      </c>
      <c r="AE11125">
        <f t="shared" si="173"/>
        <v>2008</v>
      </c>
    </row>
    <row r="11126" spans="1:31" x14ac:dyDescent="0.25">
      <c r="A11126" s="7">
        <v>11123</v>
      </c>
      <c r="B11126" s="8">
        <v>39638</v>
      </c>
      <c r="C11126" t="s">
        <v>3</v>
      </c>
      <c r="D11126" t="s">
        <v>432</v>
      </c>
      <c r="E11126" t="s">
        <v>9</v>
      </c>
      <c r="F11126" t="s">
        <v>937</v>
      </c>
      <c r="G11126" t="s">
        <v>895</v>
      </c>
      <c r="H11126" s="135" t="s">
        <v>2564</v>
      </c>
      <c r="I11126" t="s">
        <v>1454</v>
      </c>
      <c r="J11126" s="20">
        <v>26</v>
      </c>
      <c r="K11126" s="20" t="s">
        <v>3</v>
      </c>
      <c r="L11126" t="s">
        <v>1464</v>
      </c>
      <c r="M11126" s="20">
        <v>8.2800000000000011</v>
      </c>
      <c r="N11126" s="20">
        <v>5.72</v>
      </c>
      <c r="AE11126">
        <f t="shared" si="173"/>
        <v>2008</v>
      </c>
    </row>
    <row r="11127" spans="1:31" x14ac:dyDescent="0.25">
      <c r="A11127" s="7">
        <v>11124</v>
      </c>
      <c r="B11127" s="8">
        <v>39638</v>
      </c>
      <c r="C11127" t="s">
        <v>3</v>
      </c>
      <c r="D11127" t="s">
        <v>432</v>
      </c>
      <c r="E11127" t="s">
        <v>9</v>
      </c>
      <c r="F11127" t="s">
        <v>795</v>
      </c>
      <c r="G11127" t="s">
        <v>895</v>
      </c>
      <c r="H11127" s="135" t="s">
        <v>2732</v>
      </c>
      <c r="I11127" t="s">
        <v>1454</v>
      </c>
      <c r="J11127" s="20">
        <v>19</v>
      </c>
      <c r="K11127" s="20" t="s">
        <v>3</v>
      </c>
      <c r="L11127" t="s">
        <v>1464</v>
      </c>
      <c r="M11127" s="20">
        <v>6.32</v>
      </c>
      <c r="N11127" s="20">
        <v>4.18</v>
      </c>
      <c r="AE11127">
        <f t="shared" si="173"/>
        <v>2008</v>
      </c>
    </row>
    <row r="11128" spans="1:31" x14ac:dyDescent="0.25">
      <c r="A11128" s="7">
        <v>11125</v>
      </c>
      <c r="B11128" s="8">
        <v>39639</v>
      </c>
      <c r="C11128" t="s">
        <v>3</v>
      </c>
      <c r="D11128" t="s">
        <v>655</v>
      </c>
      <c r="E11128" t="s">
        <v>9</v>
      </c>
      <c r="F11128" t="s">
        <v>542</v>
      </c>
      <c r="G11128" t="s">
        <v>929</v>
      </c>
      <c r="H11128" s="9" t="s">
        <v>2725</v>
      </c>
      <c r="I11128" t="s">
        <v>1455</v>
      </c>
      <c r="J11128" s="20">
        <v>45</v>
      </c>
      <c r="K11128" s="20" t="s">
        <v>1465</v>
      </c>
      <c r="L11128" t="s">
        <v>1466</v>
      </c>
      <c r="M11128" s="20">
        <v>5.625</v>
      </c>
      <c r="N11128" s="20">
        <v>5.625</v>
      </c>
      <c r="AE11128">
        <f t="shared" si="173"/>
        <v>2008</v>
      </c>
    </row>
    <row r="11129" spans="1:31" x14ac:dyDescent="0.25">
      <c r="A11129" s="7">
        <v>11126</v>
      </c>
      <c r="B11129" s="8">
        <v>39639</v>
      </c>
      <c r="C11129" t="s">
        <v>3</v>
      </c>
      <c r="D11129" t="s">
        <v>766</v>
      </c>
      <c r="E11129" t="s">
        <v>9</v>
      </c>
      <c r="F11129" t="s">
        <v>926</v>
      </c>
      <c r="G11129" t="s">
        <v>648</v>
      </c>
      <c r="H11129" s="135" t="s">
        <v>1785</v>
      </c>
      <c r="I11129" t="s">
        <v>1454</v>
      </c>
      <c r="J11129" s="20">
        <v>30</v>
      </c>
      <c r="K11129" s="20" t="s">
        <v>3</v>
      </c>
      <c r="L11129" t="s">
        <v>1464</v>
      </c>
      <c r="M11129" s="20">
        <v>9.4</v>
      </c>
      <c r="N11129" s="20">
        <v>6.6</v>
      </c>
      <c r="AE11129">
        <f t="shared" si="173"/>
        <v>2008</v>
      </c>
    </row>
    <row r="11130" spans="1:31" x14ac:dyDescent="0.25">
      <c r="A11130" s="7">
        <v>11127</v>
      </c>
      <c r="B11130" s="8">
        <v>39639</v>
      </c>
      <c r="C11130" t="s">
        <v>3</v>
      </c>
      <c r="D11130" t="s">
        <v>776</v>
      </c>
      <c r="E11130" t="s">
        <v>9</v>
      </c>
      <c r="F11130" t="s">
        <v>672</v>
      </c>
      <c r="G11130" t="s">
        <v>648</v>
      </c>
      <c r="H11130" s="136" t="s">
        <v>1496</v>
      </c>
      <c r="I11130" t="s">
        <v>1454</v>
      </c>
      <c r="J11130" s="20">
        <v>30</v>
      </c>
      <c r="K11130" s="20" t="s">
        <v>3</v>
      </c>
      <c r="L11130" t="s">
        <v>1463</v>
      </c>
      <c r="M11130" s="20">
        <v>8.8000000000000007</v>
      </c>
      <c r="N11130" s="20">
        <v>7.2</v>
      </c>
      <c r="AE11130">
        <f t="shared" si="173"/>
        <v>2008</v>
      </c>
    </row>
    <row r="11131" spans="1:31" x14ac:dyDescent="0.25">
      <c r="A11131" s="7">
        <v>11128</v>
      </c>
      <c r="B11131" s="8">
        <v>39639</v>
      </c>
      <c r="C11131" t="s">
        <v>3</v>
      </c>
      <c r="D11131" t="s">
        <v>864</v>
      </c>
      <c r="E11131" t="s">
        <v>9</v>
      </c>
      <c r="F11131" t="s">
        <v>44</v>
      </c>
      <c r="G11131" t="s">
        <v>732</v>
      </c>
      <c r="H11131" s="135" t="s">
        <v>1496</v>
      </c>
      <c r="I11131" t="s">
        <v>1454</v>
      </c>
      <c r="J11131" s="20">
        <v>13</v>
      </c>
      <c r="K11131" s="20" t="s">
        <v>3</v>
      </c>
      <c r="L11131" t="s">
        <v>1464</v>
      </c>
      <c r="M11131" s="20">
        <v>4.6400000000000006</v>
      </c>
      <c r="N11131" s="20">
        <v>2.86</v>
      </c>
      <c r="AE11131">
        <f t="shared" si="173"/>
        <v>2008</v>
      </c>
    </row>
    <row r="11132" spans="1:31" x14ac:dyDescent="0.25">
      <c r="A11132" s="7">
        <v>11129</v>
      </c>
      <c r="B11132" s="8">
        <v>39640</v>
      </c>
      <c r="C11132" t="s">
        <v>3</v>
      </c>
      <c r="D11132" t="s">
        <v>667</v>
      </c>
      <c r="E11132" t="s">
        <v>9</v>
      </c>
      <c r="F11132" t="s">
        <v>962</v>
      </c>
      <c r="G11132" t="s">
        <v>377</v>
      </c>
      <c r="H11132" s="136" t="s">
        <v>1613</v>
      </c>
      <c r="I11132" t="s">
        <v>1458</v>
      </c>
      <c r="J11132" s="20">
        <v>14</v>
      </c>
      <c r="K11132" s="20" t="s">
        <v>3</v>
      </c>
      <c r="L11132" t="s">
        <v>1463</v>
      </c>
      <c r="M11132" s="20">
        <v>10</v>
      </c>
      <c r="N11132" s="20">
        <v>30</v>
      </c>
      <c r="AE11132">
        <f t="shared" si="173"/>
        <v>2008</v>
      </c>
    </row>
    <row r="11133" spans="1:31" x14ac:dyDescent="0.25">
      <c r="A11133" s="7">
        <v>11130</v>
      </c>
      <c r="B11133" s="8">
        <v>39640</v>
      </c>
      <c r="C11133" t="s">
        <v>3</v>
      </c>
      <c r="D11133" t="s">
        <v>776</v>
      </c>
      <c r="E11133" t="s">
        <v>9</v>
      </c>
      <c r="F11133" t="s">
        <v>240</v>
      </c>
      <c r="G11133" t="s">
        <v>870</v>
      </c>
      <c r="H11133" s="135" t="s">
        <v>2497</v>
      </c>
      <c r="I11133" t="s">
        <v>1454</v>
      </c>
      <c r="J11133" s="20">
        <v>25</v>
      </c>
      <c r="K11133" s="20" t="s">
        <v>9</v>
      </c>
      <c r="L11133" t="s">
        <v>1464</v>
      </c>
      <c r="M11133" s="20">
        <v>5.5</v>
      </c>
      <c r="N11133" s="20">
        <v>8</v>
      </c>
      <c r="AE11133">
        <f t="shared" si="173"/>
        <v>2008</v>
      </c>
    </row>
    <row r="11134" spans="1:31" x14ac:dyDescent="0.25">
      <c r="A11134" s="7">
        <v>11131</v>
      </c>
      <c r="B11134" s="8">
        <v>39640</v>
      </c>
      <c r="C11134" t="s">
        <v>3</v>
      </c>
      <c r="D11134" t="s">
        <v>123</v>
      </c>
      <c r="E11134" t="s">
        <v>9</v>
      </c>
      <c r="F11134" t="s">
        <v>331</v>
      </c>
      <c r="G11134" t="s">
        <v>870</v>
      </c>
      <c r="H11134" s="135" t="s">
        <v>1496</v>
      </c>
      <c r="I11134" t="s">
        <v>1454</v>
      </c>
      <c r="J11134" s="20">
        <v>26</v>
      </c>
      <c r="K11134" s="20" t="s">
        <v>3</v>
      </c>
      <c r="L11134" t="s">
        <v>1463</v>
      </c>
      <c r="M11134" s="20">
        <v>7.76</v>
      </c>
      <c r="N11134" s="20">
        <v>6.24</v>
      </c>
      <c r="AE11134">
        <f t="shared" si="173"/>
        <v>2008</v>
      </c>
    </row>
    <row r="11135" spans="1:31" x14ac:dyDescent="0.25">
      <c r="A11135" s="7">
        <v>11132</v>
      </c>
      <c r="B11135" s="8">
        <v>39641</v>
      </c>
      <c r="C11135" t="s">
        <v>3</v>
      </c>
      <c r="D11135" t="s">
        <v>440</v>
      </c>
      <c r="E11135" t="s">
        <v>9</v>
      </c>
      <c r="F11135" t="s">
        <v>828</v>
      </c>
      <c r="G11135" t="s">
        <v>569</v>
      </c>
      <c r="H11135" s="135" t="s">
        <v>1496</v>
      </c>
      <c r="I11135" t="s">
        <v>1454</v>
      </c>
      <c r="J11135" s="20">
        <v>15</v>
      </c>
      <c r="K11135" s="20" t="s">
        <v>3</v>
      </c>
      <c r="L11135" t="s">
        <v>1464</v>
      </c>
      <c r="M11135" s="20">
        <v>5.2</v>
      </c>
      <c r="N11135" s="20">
        <v>3.3</v>
      </c>
      <c r="AE11135">
        <f t="shared" si="173"/>
        <v>2008</v>
      </c>
    </row>
    <row r="11136" spans="1:31" x14ac:dyDescent="0.25">
      <c r="A11136" s="7">
        <v>11133</v>
      </c>
      <c r="B11136" s="8">
        <v>39641</v>
      </c>
      <c r="C11136" t="s">
        <v>3</v>
      </c>
      <c r="D11136" t="s">
        <v>154</v>
      </c>
      <c r="E11136" t="s">
        <v>9</v>
      </c>
      <c r="F11136" t="s">
        <v>828</v>
      </c>
      <c r="G11136" t="s">
        <v>929</v>
      </c>
      <c r="H11136" s="9" t="s">
        <v>2719</v>
      </c>
      <c r="I11136" t="s">
        <v>1454</v>
      </c>
      <c r="J11136" s="20">
        <v>30</v>
      </c>
      <c r="K11136" s="20" t="s">
        <v>3</v>
      </c>
      <c r="L11136" t="s">
        <v>1464</v>
      </c>
      <c r="M11136" s="20">
        <v>9.4</v>
      </c>
      <c r="N11136" s="20">
        <v>6.6</v>
      </c>
      <c r="AE11136">
        <f t="shared" si="173"/>
        <v>2008</v>
      </c>
    </row>
    <row r="11137" spans="1:31" x14ac:dyDescent="0.25">
      <c r="A11137" s="7">
        <v>11134</v>
      </c>
      <c r="B11137" s="8">
        <v>39641</v>
      </c>
      <c r="C11137" t="s">
        <v>3</v>
      </c>
      <c r="D11137" t="s">
        <v>779</v>
      </c>
      <c r="E11137" t="s">
        <v>9</v>
      </c>
      <c r="F11137" t="s">
        <v>833</v>
      </c>
      <c r="G11137" t="s">
        <v>929</v>
      </c>
      <c r="H11137" s="135" t="s">
        <v>1496</v>
      </c>
      <c r="I11137" t="s">
        <v>1454</v>
      </c>
      <c r="J11137" s="20">
        <v>15</v>
      </c>
      <c r="K11137" s="20" t="s">
        <v>3</v>
      </c>
      <c r="L11137" t="s">
        <v>1464</v>
      </c>
      <c r="M11137" s="20">
        <v>5.2</v>
      </c>
      <c r="N11137" s="20">
        <v>3.3</v>
      </c>
      <c r="AE11137">
        <f t="shared" si="173"/>
        <v>2008</v>
      </c>
    </row>
    <row r="11138" spans="1:31" x14ac:dyDescent="0.25">
      <c r="A11138" s="7">
        <v>11135</v>
      </c>
      <c r="B11138" s="8">
        <v>39641</v>
      </c>
      <c r="C11138" t="s">
        <v>3</v>
      </c>
      <c r="D11138" t="s">
        <v>432</v>
      </c>
      <c r="E11138" t="s">
        <v>9</v>
      </c>
      <c r="F11138" t="s">
        <v>795</v>
      </c>
      <c r="G11138" t="s">
        <v>714</v>
      </c>
      <c r="H11138" s="135" t="s">
        <v>2230</v>
      </c>
      <c r="I11138" t="s">
        <v>1454</v>
      </c>
      <c r="J11138" s="20">
        <v>49</v>
      </c>
      <c r="K11138" s="20" t="s">
        <v>3</v>
      </c>
      <c r="L11138" t="s">
        <v>1464</v>
      </c>
      <c r="M11138" s="20">
        <v>14.72</v>
      </c>
      <c r="N11138" s="20">
        <v>10.78</v>
      </c>
      <c r="AE11138">
        <f t="shared" si="173"/>
        <v>2008</v>
      </c>
    </row>
    <row r="11139" spans="1:31" x14ac:dyDescent="0.25">
      <c r="A11139" s="7">
        <v>11136</v>
      </c>
      <c r="B11139" s="8">
        <v>39641</v>
      </c>
      <c r="C11139" t="s">
        <v>3</v>
      </c>
      <c r="D11139" t="s">
        <v>851</v>
      </c>
      <c r="E11139" t="s">
        <v>9</v>
      </c>
      <c r="F11139" t="s">
        <v>545</v>
      </c>
      <c r="G11139" t="s">
        <v>861</v>
      </c>
      <c r="H11139" s="135" t="s">
        <v>2733</v>
      </c>
      <c r="I11139" t="s">
        <v>1454</v>
      </c>
      <c r="J11139" s="20">
        <v>7</v>
      </c>
      <c r="K11139" s="20" t="s">
        <v>3</v>
      </c>
      <c r="L11139" t="s">
        <v>1463</v>
      </c>
      <c r="M11139" s="20">
        <v>2.8200000000000003</v>
      </c>
      <c r="N11139" s="20">
        <v>1.68</v>
      </c>
      <c r="AE11139">
        <f t="shared" si="173"/>
        <v>2008</v>
      </c>
    </row>
    <row r="11140" spans="1:31" x14ac:dyDescent="0.25">
      <c r="A11140" s="7">
        <v>11137</v>
      </c>
      <c r="B11140" s="8">
        <v>39642</v>
      </c>
      <c r="C11140" t="s">
        <v>3</v>
      </c>
      <c r="D11140" t="s">
        <v>49</v>
      </c>
      <c r="E11140" t="s">
        <v>9</v>
      </c>
      <c r="F11140" t="s">
        <v>937</v>
      </c>
      <c r="G11140" t="s">
        <v>870</v>
      </c>
      <c r="H11140" s="135" t="s">
        <v>1496</v>
      </c>
      <c r="I11140" t="s">
        <v>1454</v>
      </c>
      <c r="J11140" s="20">
        <v>25</v>
      </c>
      <c r="K11140" s="20" t="s">
        <v>9</v>
      </c>
      <c r="L11140" t="s">
        <v>1463</v>
      </c>
      <c r="M11140" s="20">
        <v>6</v>
      </c>
      <c r="N11140" s="20">
        <v>7.5</v>
      </c>
      <c r="AE11140">
        <f t="shared" ref="AE11140:AE11203" si="174">YEAR(B11140)</f>
        <v>2008</v>
      </c>
    </row>
    <row r="11141" spans="1:31" x14ac:dyDescent="0.25">
      <c r="A11141" s="7">
        <v>11138</v>
      </c>
      <c r="B11141" s="8">
        <v>39642</v>
      </c>
      <c r="C11141" t="s">
        <v>3</v>
      </c>
      <c r="D11141" t="s">
        <v>655</v>
      </c>
      <c r="E11141" t="s">
        <v>9</v>
      </c>
      <c r="F11141" t="s">
        <v>624</v>
      </c>
      <c r="G11141" t="s">
        <v>377</v>
      </c>
      <c r="H11141" s="9" t="s">
        <v>2734</v>
      </c>
      <c r="I11141" t="s">
        <v>1454</v>
      </c>
      <c r="J11141" s="20">
        <v>16</v>
      </c>
      <c r="K11141" s="20" t="s">
        <v>3</v>
      </c>
      <c r="L11141" t="s">
        <v>1464</v>
      </c>
      <c r="M11141" s="20">
        <v>5.48</v>
      </c>
      <c r="N11141" s="20">
        <v>3.52</v>
      </c>
      <c r="AE11141">
        <f t="shared" si="174"/>
        <v>2008</v>
      </c>
    </row>
    <row r="11142" spans="1:31" x14ac:dyDescent="0.25">
      <c r="A11142" s="7">
        <v>11139</v>
      </c>
      <c r="B11142" s="8">
        <v>39642</v>
      </c>
      <c r="C11142" t="s">
        <v>3</v>
      </c>
      <c r="D11142" t="s">
        <v>786</v>
      </c>
      <c r="E11142" t="s">
        <v>9</v>
      </c>
      <c r="F11142" t="s">
        <v>905</v>
      </c>
      <c r="G11142" t="s">
        <v>732</v>
      </c>
      <c r="H11142" s="135" t="s">
        <v>1496</v>
      </c>
      <c r="I11142" t="s">
        <v>1454</v>
      </c>
      <c r="J11142" s="20">
        <v>12</v>
      </c>
      <c r="K11142" s="20" t="s">
        <v>1465</v>
      </c>
      <c r="L11142" t="s">
        <v>1466</v>
      </c>
      <c r="M11142" s="20">
        <v>3</v>
      </c>
      <c r="N11142" s="20">
        <v>3</v>
      </c>
      <c r="AE11142">
        <f t="shared" si="174"/>
        <v>2008</v>
      </c>
    </row>
    <row r="11143" spans="1:31" x14ac:dyDescent="0.25">
      <c r="A11143" s="7">
        <v>11140</v>
      </c>
      <c r="B11143" s="8">
        <v>39643</v>
      </c>
      <c r="C11143" t="s">
        <v>3</v>
      </c>
      <c r="D11143" t="s">
        <v>655</v>
      </c>
      <c r="E11143" t="s">
        <v>9</v>
      </c>
      <c r="F11143" t="s">
        <v>734</v>
      </c>
      <c r="G11143" t="s">
        <v>895</v>
      </c>
      <c r="H11143" s="135" t="s">
        <v>2561</v>
      </c>
      <c r="I11143" t="s">
        <v>1454</v>
      </c>
      <c r="J11143" s="20">
        <v>15</v>
      </c>
      <c r="K11143" s="20" t="s">
        <v>9</v>
      </c>
      <c r="L11143" t="s">
        <v>1463</v>
      </c>
      <c r="M11143" s="20">
        <v>3.6</v>
      </c>
      <c r="N11143" s="20">
        <v>4.9000000000000004</v>
      </c>
      <c r="AE11143">
        <f t="shared" si="174"/>
        <v>2008</v>
      </c>
    </row>
    <row r="11144" spans="1:31" x14ac:dyDescent="0.25">
      <c r="A11144" s="7">
        <v>11141</v>
      </c>
      <c r="B11144" s="8">
        <v>39643</v>
      </c>
      <c r="C11144" t="s">
        <v>3</v>
      </c>
      <c r="D11144" t="s">
        <v>789</v>
      </c>
      <c r="E11144" t="s">
        <v>9</v>
      </c>
      <c r="F11144" t="s">
        <v>795</v>
      </c>
      <c r="G11144" t="s">
        <v>929</v>
      </c>
      <c r="H11144" s="135" t="s">
        <v>1496</v>
      </c>
      <c r="I11144" t="s">
        <v>1454</v>
      </c>
      <c r="J11144" s="20">
        <v>12</v>
      </c>
      <c r="K11144" s="20" t="s">
        <v>1465</v>
      </c>
      <c r="L11144" t="s">
        <v>1466</v>
      </c>
      <c r="M11144" s="20">
        <v>3</v>
      </c>
      <c r="N11144" s="20">
        <v>3</v>
      </c>
      <c r="AE11144">
        <f t="shared" si="174"/>
        <v>2008</v>
      </c>
    </row>
    <row r="11145" spans="1:31" x14ac:dyDescent="0.25">
      <c r="A11145" s="7">
        <v>11142</v>
      </c>
      <c r="B11145" s="8">
        <v>39643</v>
      </c>
      <c r="C11145" t="s">
        <v>3</v>
      </c>
      <c r="D11145" t="s">
        <v>49</v>
      </c>
      <c r="E11145" t="s">
        <v>9</v>
      </c>
      <c r="F11145" t="s">
        <v>450</v>
      </c>
      <c r="G11145" t="s">
        <v>929</v>
      </c>
      <c r="H11145" s="135" t="s">
        <v>2665</v>
      </c>
      <c r="I11145" t="s">
        <v>1454</v>
      </c>
      <c r="J11145" s="20">
        <v>28</v>
      </c>
      <c r="K11145" s="20" t="s">
        <v>9</v>
      </c>
      <c r="L11145" t="s">
        <v>1464</v>
      </c>
      <c r="M11145" s="20">
        <v>6.16</v>
      </c>
      <c r="N11145" s="20">
        <v>8.84</v>
      </c>
      <c r="AE11145">
        <f t="shared" si="174"/>
        <v>2008</v>
      </c>
    </row>
    <row r="11146" spans="1:31" x14ac:dyDescent="0.25">
      <c r="A11146" s="7">
        <v>11143</v>
      </c>
      <c r="B11146" s="8">
        <v>39643</v>
      </c>
      <c r="C11146" t="s">
        <v>3</v>
      </c>
      <c r="D11146" t="s">
        <v>249</v>
      </c>
      <c r="E11146" t="s">
        <v>9</v>
      </c>
      <c r="F11146" t="s">
        <v>906</v>
      </c>
      <c r="G11146" t="s">
        <v>648</v>
      </c>
      <c r="H11146" s="9" t="s">
        <v>1797</v>
      </c>
      <c r="I11146" t="s">
        <v>1454</v>
      </c>
      <c r="J11146" s="20">
        <v>40</v>
      </c>
      <c r="K11146" s="20" t="s">
        <v>3</v>
      </c>
      <c r="L11146" t="s">
        <v>1464</v>
      </c>
      <c r="M11146" s="20">
        <v>12.2</v>
      </c>
      <c r="N11146" s="20">
        <v>8.8000000000000007</v>
      </c>
      <c r="AE11146">
        <f t="shared" si="174"/>
        <v>2008</v>
      </c>
    </row>
    <row r="11147" spans="1:31" x14ac:dyDescent="0.25">
      <c r="A11147" s="7">
        <v>11144</v>
      </c>
      <c r="B11147" s="8">
        <v>39645</v>
      </c>
      <c r="C11147" t="s">
        <v>3</v>
      </c>
      <c r="D11147" t="s">
        <v>789</v>
      </c>
      <c r="E11147" t="s">
        <v>9</v>
      </c>
      <c r="F11147" t="s">
        <v>306</v>
      </c>
      <c r="G11147" t="s">
        <v>929</v>
      </c>
      <c r="H11147" s="135" t="s">
        <v>1496</v>
      </c>
      <c r="I11147" t="s">
        <v>1454</v>
      </c>
      <c r="J11147" s="20">
        <v>12</v>
      </c>
      <c r="K11147" s="20" t="s">
        <v>9</v>
      </c>
      <c r="L11147" t="s">
        <v>1463</v>
      </c>
      <c r="M11147" s="20">
        <v>2.88</v>
      </c>
      <c r="N11147" s="20">
        <v>4.12</v>
      </c>
      <c r="AE11147">
        <f t="shared" si="174"/>
        <v>2008</v>
      </c>
    </row>
    <row r="11148" spans="1:31" x14ac:dyDescent="0.25">
      <c r="A11148" s="7">
        <v>11145</v>
      </c>
      <c r="B11148" s="8">
        <v>39646</v>
      </c>
      <c r="C11148" t="s">
        <v>3</v>
      </c>
      <c r="D11148" t="s">
        <v>791</v>
      </c>
      <c r="E11148" t="s">
        <v>9</v>
      </c>
      <c r="F11148" t="s">
        <v>923</v>
      </c>
      <c r="G11148" t="s">
        <v>569</v>
      </c>
      <c r="H11148" s="135" t="s">
        <v>1496</v>
      </c>
      <c r="I11148" t="s">
        <v>1454</v>
      </c>
      <c r="J11148" s="20">
        <v>41</v>
      </c>
      <c r="K11148" s="20" t="s">
        <v>3</v>
      </c>
      <c r="L11148" t="s">
        <v>1464</v>
      </c>
      <c r="M11148" s="20">
        <v>12.48</v>
      </c>
      <c r="N11148" s="20">
        <v>9.02</v>
      </c>
      <c r="AE11148">
        <f t="shared" si="174"/>
        <v>2008</v>
      </c>
    </row>
    <row r="11149" spans="1:31" x14ac:dyDescent="0.25">
      <c r="A11149" s="7">
        <v>11146</v>
      </c>
      <c r="B11149" s="8">
        <v>39646</v>
      </c>
      <c r="C11149" t="s">
        <v>3</v>
      </c>
      <c r="D11149" t="s">
        <v>920</v>
      </c>
      <c r="E11149" t="s">
        <v>9</v>
      </c>
      <c r="F11149" t="s">
        <v>906</v>
      </c>
      <c r="G11149" t="s">
        <v>648</v>
      </c>
      <c r="H11149" s="135" t="s">
        <v>1791</v>
      </c>
      <c r="I11149" t="s">
        <v>1454</v>
      </c>
      <c r="J11149" s="20">
        <v>12</v>
      </c>
      <c r="K11149" s="20" t="s">
        <v>3</v>
      </c>
      <c r="L11149" t="s">
        <v>1463</v>
      </c>
      <c r="M11149" s="20">
        <v>4.12</v>
      </c>
      <c r="N11149" s="20">
        <v>2.88</v>
      </c>
      <c r="AE11149">
        <f t="shared" si="174"/>
        <v>2008</v>
      </c>
    </row>
    <row r="11150" spans="1:31" x14ac:dyDescent="0.25">
      <c r="A11150" s="7">
        <v>11147</v>
      </c>
      <c r="B11150" s="8">
        <v>39646</v>
      </c>
      <c r="C11150" t="s">
        <v>3</v>
      </c>
      <c r="D11150" t="s">
        <v>286</v>
      </c>
      <c r="E11150" t="s">
        <v>9</v>
      </c>
      <c r="F11150" t="s">
        <v>906</v>
      </c>
      <c r="G11150" t="s">
        <v>17</v>
      </c>
      <c r="H11150" s="135" t="s">
        <v>1520</v>
      </c>
      <c r="I11150" t="s">
        <v>1455</v>
      </c>
      <c r="J11150" s="20">
        <v>70</v>
      </c>
      <c r="K11150" s="20" t="s">
        <v>9</v>
      </c>
      <c r="L11150" t="s">
        <v>1464</v>
      </c>
      <c r="M11150" s="20">
        <v>7.7</v>
      </c>
      <c r="N11150" s="20">
        <v>10.3</v>
      </c>
      <c r="AE11150">
        <f t="shared" si="174"/>
        <v>2008</v>
      </c>
    </row>
    <row r="11151" spans="1:31" x14ac:dyDescent="0.25">
      <c r="A11151" s="7">
        <v>11148</v>
      </c>
      <c r="B11151" s="8">
        <v>39646</v>
      </c>
      <c r="C11151" t="s">
        <v>3</v>
      </c>
      <c r="D11151" t="s">
        <v>830</v>
      </c>
      <c r="E11151" t="s">
        <v>9</v>
      </c>
      <c r="F11151" t="s">
        <v>381</v>
      </c>
      <c r="G11151" t="s">
        <v>24</v>
      </c>
      <c r="H11151" s="136" t="s">
        <v>1496</v>
      </c>
      <c r="I11151" t="s">
        <v>1454</v>
      </c>
      <c r="J11151" s="20">
        <v>20</v>
      </c>
      <c r="K11151" s="20" t="s">
        <v>1465</v>
      </c>
      <c r="L11151" t="s">
        <v>1466</v>
      </c>
      <c r="M11151" s="20">
        <v>5</v>
      </c>
      <c r="N11151" s="20">
        <v>5</v>
      </c>
      <c r="AE11151">
        <f t="shared" si="174"/>
        <v>2008</v>
      </c>
    </row>
    <row r="11152" spans="1:31" x14ac:dyDescent="0.25">
      <c r="A11152" s="7">
        <v>11149</v>
      </c>
      <c r="B11152" s="8">
        <v>39646</v>
      </c>
      <c r="C11152" t="s">
        <v>3</v>
      </c>
      <c r="D11152" t="s">
        <v>941</v>
      </c>
      <c r="E11152" t="s">
        <v>9</v>
      </c>
      <c r="F11152" t="s">
        <v>949</v>
      </c>
      <c r="G11152" t="s">
        <v>732</v>
      </c>
      <c r="H11152" s="135" t="s">
        <v>1496</v>
      </c>
      <c r="I11152" t="s">
        <v>1454</v>
      </c>
      <c r="J11152" s="20">
        <v>29</v>
      </c>
      <c r="K11152" s="20" t="s">
        <v>1465</v>
      </c>
      <c r="L11152" t="s">
        <v>1466</v>
      </c>
      <c r="M11152" s="20">
        <v>7.25</v>
      </c>
      <c r="N11152" s="20">
        <v>7.25</v>
      </c>
      <c r="AE11152">
        <f t="shared" si="174"/>
        <v>2008</v>
      </c>
    </row>
    <row r="11153" spans="1:31" x14ac:dyDescent="0.25">
      <c r="A11153" s="7">
        <v>11150</v>
      </c>
      <c r="B11153" s="8">
        <v>39646</v>
      </c>
      <c r="C11153" t="s">
        <v>3</v>
      </c>
      <c r="D11153" t="s">
        <v>830</v>
      </c>
      <c r="E11153" t="s">
        <v>9</v>
      </c>
      <c r="F11153" t="s">
        <v>641</v>
      </c>
      <c r="G11153" t="s">
        <v>648</v>
      </c>
      <c r="H11153" s="9" t="s">
        <v>1797</v>
      </c>
      <c r="I11153" t="s">
        <v>1454</v>
      </c>
      <c r="J11153" s="20">
        <v>58</v>
      </c>
      <c r="K11153" s="20" t="s">
        <v>9</v>
      </c>
      <c r="L11153" t="s">
        <v>1464</v>
      </c>
      <c r="M11153" s="20">
        <v>12.76</v>
      </c>
      <c r="N11153" s="20">
        <v>17.239999999999998</v>
      </c>
      <c r="AE11153">
        <f t="shared" si="174"/>
        <v>2008</v>
      </c>
    </row>
    <row r="11154" spans="1:31" x14ac:dyDescent="0.25">
      <c r="A11154" s="7">
        <v>11151</v>
      </c>
      <c r="B11154" s="8">
        <v>39646</v>
      </c>
      <c r="C11154" t="s">
        <v>3</v>
      </c>
      <c r="D11154" t="s">
        <v>941</v>
      </c>
      <c r="E11154" t="s">
        <v>9</v>
      </c>
      <c r="F11154" t="s">
        <v>949</v>
      </c>
      <c r="G11154" t="s">
        <v>861</v>
      </c>
      <c r="H11154" s="135" t="s">
        <v>1496</v>
      </c>
      <c r="I11154" t="s">
        <v>1454</v>
      </c>
      <c r="J11154" s="20">
        <v>9</v>
      </c>
      <c r="K11154" s="20" t="s">
        <v>9</v>
      </c>
      <c r="L11154" t="s">
        <v>1464</v>
      </c>
      <c r="M11154" s="20">
        <v>1.98</v>
      </c>
      <c r="N11154" s="20">
        <v>3.52</v>
      </c>
      <c r="AE11154">
        <f t="shared" si="174"/>
        <v>2008</v>
      </c>
    </row>
    <row r="11155" spans="1:31" x14ac:dyDescent="0.25">
      <c r="A11155" s="7">
        <v>11152</v>
      </c>
      <c r="B11155" s="8">
        <v>39647</v>
      </c>
      <c r="C11155" t="s">
        <v>3</v>
      </c>
      <c r="D11155" t="s">
        <v>789</v>
      </c>
      <c r="E11155" t="s">
        <v>9</v>
      </c>
      <c r="F11155" t="s">
        <v>795</v>
      </c>
      <c r="G11155" t="s">
        <v>929</v>
      </c>
      <c r="H11155" s="135" t="s">
        <v>1496</v>
      </c>
      <c r="I11155" t="s">
        <v>1454</v>
      </c>
      <c r="J11155" s="20">
        <v>55</v>
      </c>
      <c r="K11155" s="20" t="s">
        <v>3</v>
      </c>
      <c r="L11155" t="s">
        <v>1463</v>
      </c>
      <c r="M11155" s="20">
        <v>15.3</v>
      </c>
      <c r="N11155" s="20">
        <v>13.2</v>
      </c>
      <c r="AE11155">
        <f t="shared" si="174"/>
        <v>2008</v>
      </c>
    </row>
    <row r="11156" spans="1:31" x14ac:dyDescent="0.25">
      <c r="A11156" s="7">
        <v>11153</v>
      </c>
      <c r="B11156" s="8">
        <v>39647</v>
      </c>
      <c r="C11156" t="s">
        <v>3</v>
      </c>
      <c r="D11156" t="s">
        <v>916</v>
      </c>
      <c r="E11156" t="s">
        <v>9</v>
      </c>
      <c r="F11156" t="s">
        <v>667</v>
      </c>
      <c r="G11156" t="s">
        <v>648</v>
      </c>
      <c r="H11156" s="135" t="s">
        <v>1785</v>
      </c>
      <c r="I11156" t="s">
        <v>1454</v>
      </c>
      <c r="J11156" s="20">
        <v>16</v>
      </c>
      <c r="K11156" s="20" t="s">
        <v>1465</v>
      </c>
      <c r="L11156" t="s">
        <v>1466</v>
      </c>
      <c r="M11156" s="20">
        <v>4</v>
      </c>
      <c r="N11156" s="20">
        <v>4</v>
      </c>
      <c r="AE11156">
        <f t="shared" si="174"/>
        <v>2008</v>
      </c>
    </row>
    <row r="11157" spans="1:31" x14ac:dyDescent="0.25">
      <c r="A11157" s="7">
        <v>11154</v>
      </c>
      <c r="B11157" s="8">
        <v>39648</v>
      </c>
      <c r="C11157" t="s">
        <v>3</v>
      </c>
      <c r="D11157" t="s">
        <v>756</v>
      </c>
      <c r="E11157" t="s">
        <v>9</v>
      </c>
      <c r="F11157" t="s">
        <v>734</v>
      </c>
      <c r="G11157" t="s">
        <v>569</v>
      </c>
      <c r="H11157" s="135" t="s">
        <v>1669</v>
      </c>
      <c r="I11157" t="s">
        <v>1454</v>
      </c>
      <c r="J11157" s="20">
        <v>23</v>
      </c>
      <c r="K11157" s="20" t="s">
        <v>3</v>
      </c>
      <c r="L11157" t="s">
        <v>1464</v>
      </c>
      <c r="M11157" s="20">
        <v>7.4399999999999995</v>
      </c>
      <c r="N11157" s="20">
        <v>5.0600000000000005</v>
      </c>
      <c r="AE11157">
        <f t="shared" si="174"/>
        <v>2008</v>
      </c>
    </row>
    <row r="11158" spans="1:31" x14ac:dyDescent="0.25">
      <c r="A11158" s="7">
        <v>11155</v>
      </c>
      <c r="B11158" s="8">
        <v>39648</v>
      </c>
      <c r="C11158" t="s">
        <v>3</v>
      </c>
      <c r="D11158" t="s">
        <v>914</v>
      </c>
      <c r="E11158" t="s">
        <v>9</v>
      </c>
      <c r="F11158" t="s">
        <v>734</v>
      </c>
      <c r="G11158" t="s">
        <v>861</v>
      </c>
      <c r="H11158" s="9" t="s">
        <v>2518</v>
      </c>
      <c r="I11158" t="s">
        <v>1454</v>
      </c>
      <c r="J11158" s="20">
        <v>38</v>
      </c>
      <c r="K11158" s="20" t="s">
        <v>9</v>
      </c>
      <c r="L11158" t="s">
        <v>1464</v>
      </c>
      <c r="M11158" s="20">
        <v>8.36</v>
      </c>
      <c r="N11158" s="20">
        <v>11.64</v>
      </c>
      <c r="AE11158">
        <f t="shared" si="174"/>
        <v>2008</v>
      </c>
    </row>
    <row r="11159" spans="1:31" x14ac:dyDescent="0.25">
      <c r="A11159" s="7">
        <v>11156</v>
      </c>
      <c r="B11159" s="8">
        <v>39649</v>
      </c>
      <c r="C11159" t="s">
        <v>3</v>
      </c>
      <c r="D11159" t="s">
        <v>787</v>
      </c>
      <c r="E11159" t="s">
        <v>9</v>
      </c>
      <c r="F11159" t="s">
        <v>582</v>
      </c>
      <c r="G11159" t="s">
        <v>648</v>
      </c>
      <c r="H11159" s="9" t="s">
        <v>1797</v>
      </c>
      <c r="I11159" t="s">
        <v>1454</v>
      </c>
      <c r="J11159" s="20">
        <v>25</v>
      </c>
      <c r="K11159" s="20" t="s">
        <v>1465</v>
      </c>
      <c r="L11159" t="s">
        <v>1466</v>
      </c>
      <c r="M11159" s="20">
        <v>6.25</v>
      </c>
      <c r="N11159" s="20">
        <v>6.25</v>
      </c>
      <c r="AE11159">
        <f t="shared" si="174"/>
        <v>2008</v>
      </c>
    </row>
    <row r="11160" spans="1:31" x14ac:dyDescent="0.25">
      <c r="A11160" s="7">
        <v>11157</v>
      </c>
      <c r="B11160" s="8">
        <v>39649</v>
      </c>
      <c r="C11160" t="s">
        <v>3</v>
      </c>
      <c r="D11160" t="s">
        <v>918</v>
      </c>
      <c r="E11160" t="s">
        <v>9</v>
      </c>
      <c r="F11160" t="s">
        <v>911</v>
      </c>
      <c r="G11160" t="s">
        <v>870</v>
      </c>
      <c r="H11160" s="135" t="s">
        <v>2735</v>
      </c>
      <c r="I11160" t="s">
        <v>1454</v>
      </c>
      <c r="J11160" s="20">
        <v>15</v>
      </c>
      <c r="K11160" s="20" t="s">
        <v>9</v>
      </c>
      <c r="L11160" t="s">
        <v>1463</v>
      </c>
      <c r="M11160" s="20">
        <v>3.6</v>
      </c>
      <c r="N11160" s="20">
        <v>4.9000000000000004</v>
      </c>
      <c r="AE11160">
        <f t="shared" si="174"/>
        <v>2008</v>
      </c>
    </row>
    <row r="11161" spans="1:31" x14ac:dyDescent="0.25">
      <c r="A11161" s="7">
        <v>11158</v>
      </c>
      <c r="B11161" s="8">
        <v>39649</v>
      </c>
      <c r="C11161" t="s">
        <v>3</v>
      </c>
      <c r="D11161" t="s">
        <v>178</v>
      </c>
      <c r="E11161" t="s">
        <v>9</v>
      </c>
      <c r="F11161" t="s">
        <v>763</v>
      </c>
      <c r="G11161" t="s">
        <v>929</v>
      </c>
      <c r="H11161" s="9" t="s">
        <v>2651</v>
      </c>
      <c r="I11161" t="s">
        <v>1454</v>
      </c>
      <c r="J11161" s="20">
        <v>21</v>
      </c>
      <c r="K11161" s="20" t="s">
        <v>3</v>
      </c>
      <c r="L11161" t="s">
        <v>1463</v>
      </c>
      <c r="M11161" s="20">
        <v>6.46</v>
      </c>
      <c r="N11161" s="20">
        <v>5.04</v>
      </c>
      <c r="AE11161">
        <f t="shared" si="174"/>
        <v>2008</v>
      </c>
    </row>
    <row r="11162" spans="1:31" x14ac:dyDescent="0.25">
      <c r="A11162" s="7">
        <v>11159</v>
      </c>
      <c r="B11162" s="8">
        <v>39649</v>
      </c>
      <c r="C11162" t="s">
        <v>3</v>
      </c>
      <c r="D11162" t="s">
        <v>178</v>
      </c>
      <c r="E11162" t="s">
        <v>9</v>
      </c>
      <c r="F11162" t="s">
        <v>763</v>
      </c>
      <c r="G11162" t="s">
        <v>929</v>
      </c>
      <c r="H11162" s="9" t="s">
        <v>2736</v>
      </c>
      <c r="I11162" t="s">
        <v>1454</v>
      </c>
      <c r="J11162" s="20">
        <v>12</v>
      </c>
      <c r="K11162" s="20" t="s">
        <v>3</v>
      </c>
      <c r="L11162" t="s">
        <v>1463</v>
      </c>
      <c r="M11162" s="20">
        <v>4.12</v>
      </c>
      <c r="N11162" s="20">
        <v>2.88</v>
      </c>
      <c r="AE11162">
        <f t="shared" si="174"/>
        <v>2008</v>
      </c>
    </row>
    <row r="11163" spans="1:31" x14ac:dyDescent="0.25">
      <c r="A11163" s="7">
        <v>11160</v>
      </c>
      <c r="B11163" s="8">
        <v>39649</v>
      </c>
      <c r="C11163" t="s">
        <v>3</v>
      </c>
      <c r="D11163" t="s">
        <v>918</v>
      </c>
      <c r="E11163" t="s">
        <v>9</v>
      </c>
      <c r="F11163" t="s">
        <v>911</v>
      </c>
      <c r="G11163" t="s">
        <v>895</v>
      </c>
      <c r="H11163" s="135" t="s">
        <v>2737</v>
      </c>
      <c r="I11163" t="s">
        <v>1454</v>
      </c>
      <c r="J11163" s="20">
        <v>12</v>
      </c>
      <c r="K11163" s="20" t="s">
        <v>9</v>
      </c>
      <c r="L11163" t="s">
        <v>1463</v>
      </c>
      <c r="M11163" s="20">
        <v>2.88</v>
      </c>
      <c r="N11163" s="20">
        <v>4.12</v>
      </c>
      <c r="AE11163">
        <f t="shared" si="174"/>
        <v>2008</v>
      </c>
    </row>
    <row r="11164" spans="1:31" x14ac:dyDescent="0.25">
      <c r="A11164" s="7">
        <v>11161</v>
      </c>
      <c r="B11164" s="8">
        <v>39649</v>
      </c>
      <c r="C11164" t="s">
        <v>3</v>
      </c>
      <c r="D11164" t="s">
        <v>237</v>
      </c>
      <c r="E11164" t="s">
        <v>9</v>
      </c>
      <c r="F11164" t="s">
        <v>186</v>
      </c>
      <c r="G11164" t="s">
        <v>929</v>
      </c>
      <c r="H11164" s="135" t="s">
        <v>2665</v>
      </c>
      <c r="I11164" t="s">
        <v>1454</v>
      </c>
      <c r="J11164" s="20">
        <v>38</v>
      </c>
      <c r="K11164" s="20" t="s">
        <v>9</v>
      </c>
      <c r="L11164" t="s">
        <v>1464</v>
      </c>
      <c r="M11164" s="20">
        <v>8.36</v>
      </c>
      <c r="N11164" s="20">
        <v>11.64</v>
      </c>
      <c r="AE11164">
        <f t="shared" si="174"/>
        <v>2008</v>
      </c>
    </row>
    <row r="11165" spans="1:31" x14ac:dyDescent="0.25">
      <c r="A11165" s="7">
        <v>11162</v>
      </c>
      <c r="B11165" s="8">
        <v>39649</v>
      </c>
      <c r="C11165" t="s">
        <v>3</v>
      </c>
      <c r="D11165" t="s">
        <v>432</v>
      </c>
      <c r="E11165" t="s">
        <v>9</v>
      </c>
      <c r="F11165" t="s">
        <v>926</v>
      </c>
      <c r="G11165" t="s">
        <v>714</v>
      </c>
      <c r="H11165" s="135" t="s">
        <v>2004</v>
      </c>
      <c r="I11165" t="s">
        <v>1454</v>
      </c>
      <c r="J11165" s="20">
        <v>40</v>
      </c>
      <c r="K11165" s="20" t="s">
        <v>1465</v>
      </c>
      <c r="L11165" t="s">
        <v>1466</v>
      </c>
      <c r="M11165" s="20">
        <v>10</v>
      </c>
      <c r="N11165" s="20">
        <v>10</v>
      </c>
      <c r="AE11165">
        <f t="shared" si="174"/>
        <v>2008</v>
      </c>
    </row>
    <row r="11166" spans="1:31" x14ac:dyDescent="0.25">
      <c r="A11166" s="7">
        <v>11163</v>
      </c>
      <c r="B11166" s="8">
        <v>39650</v>
      </c>
      <c r="C11166" t="s">
        <v>3</v>
      </c>
      <c r="D11166" t="s">
        <v>913</v>
      </c>
      <c r="E11166" t="s">
        <v>9</v>
      </c>
      <c r="F11166" t="s">
        <v>91</v>
      </c>
      <c r="G11166" t="s">
        <v>929</v>
      </c>
      <c r="H11166" s="135" t="s">
        <v>2738</v>
      </c>
      <c r="I11166" t="s">
        <v>1454</v>
      </c>
      <c r="J11166" s="20">
        <v>21</v>
      </c>
      <c r="K11166" s="20" t="s">
        <v>3</v>
      </c>
      <c r="L11166" t="s">
        <v>1463</v>
      </c>
      <c r="M11166" s="20">
        <v>6.46</v>
      </c>
      <c r="N11166" s="20">
        <v>5.04</v>
      </c>
      <c r="AE11166">
        <f t="shared" si="174"/>
        <v>2008</v>
      </c>
    </row>
    <row r="11167" spans="1:31" x14ac:dyDescent="0.25">
      <c r="A11167" s="7">
        <v>11164</v>
      </c>
      <c r="B11167" s="8">
        <v>39650</v>
      </c>
      <c r="C11167" t="s">
        <v>3</v>
      </c>
      <c r="D11167" t="s">
        <v>543</v>
      </c>
      <c r="E11167" t="s">
        <v>9</v>
      </c>
      <c r="F11167" t="s">
        <v>521</v>
      </c>
      <c r="G11167" t="s">
        <v>929</v>
      </c>
      <c r="H11167" s="9" t="s">
        <v>2739</v>
      </c>
      <c r="I11167" t="s">
        <v>1454</v>
      </c>
      <c r="J11167" s="20">
        <v>32</v>
      </c>
      <c r="K11167" s="20" t="s">
        <v>3</v>
      </c>
      <c r="L11167" t="s">
        <v>1464</v>
      </c>
      <c r="M11167" s="20">
        <v>9.9600000000000009</v>
      </c>
      <c r="N11167" s="20">
        <v>7.04</v>
      </c>
      <c r="AE11167">
        <f t="shared" si="174"/>
        <v>2008</v>
      </c>
    </row>
    <row r="11168" spans="1:31" x14ac:dyDescent="0.25">
      <c r="A11168" s="7">
        <v>11165</v>
      </c>
      <c r="B11168" s="8">
        <v>39650</v>
      </c>
      <c r="C11168" t="s">
        <v>3</v>
      </c>
      <c r="D11168" t="s">
        <v>655</v>
      </c>
      <c r="E11168" t="s">
        <v>9</v>
      </c>
      <c r="F11168" t="s">
        <v>734</v>
      </c>
      <c r="G11168" t="s">
        <v>895</v>
      </c>
      <c r="H11168" s="135" t="s">
        <v>2577</v>
      </c>
      <c r="I11168" t="s">
        <v>1454</v>
      </c>
      <c r="J11168" s="20">
        <v>37</v>
      </c>
      <c r="K11168" s="20" t="s">
        <v>9</v>
      </c>
      <c r="L11168" t="s">
        <v>1463</v>
      </c>
      <c r="M11168" s="20">
        <v>8.8800000000000008</v>
      </c>
      <c r="N11168" s="20">
        <v>10.62</v>
      </c>
      <c r="AE11168">
        <f t="shared" si="174"/>
        <v>2008</v>
      </c>
    </row>
    <row r="11169" spans="1:31" x14ac:dyDescent="0.25">
      <c r="A11169" s="7">
        <v>11166</v>
      </c>
      <c r="B11169" s="8">
        <v>39650</v>
      </c>
      <c r="C11169" t="s">
        <v>3</v>
      </c>
      <c r="D11169" t="s">
        <v>39</v>
      </c>
      <c r="E11169" t="s">
        <v>9</v>
      </c>
      <c r="F11169" t="s">
        <v>787</v>
      </c>
      <c r="G11169" t="s">
        <v>732</v>
      </c>
      <c r="H11169" s="135" t="s">
        <v>1496</v>
      </c>
      <c r="I11169" t="s">
        <v>1455</v>
      </c>
      <c r="J11169" s="20">
        <v>38</v>
      </c>
      <c r="K11169" s="20" t="s">
        <v>3</v>
      </c>
      <c r="L11169" t="s">
        <v>1464</v>
      </c>
      <c r="M11169" s="20">
        <v>5.82</v>
      </c>
      <c r="N11169" s="20">
        <v>4.18</v>
      </c>
      <c r="AE11169">
        <f t="shared" si="174"/>
        <v>2008</v>
      </c>
    </row>
    <row r="11170" spans="1:31" x14ac:dyDescent="0.25">
      <c r="A11170" s="7">
        <v>11167</v>
      </c>
      <c r="B11170" s="8">
        <v>39651</v>
      </c>
      <c r="C11170" t="s">
        <v>3</v>
      </c>
      <c r="D11170" t="s">
        <v>939</v>
      </c>
      <c r="E11170" t="s">
        <v>9</v>
      </c>
      <c r="F11170" t="s">
        <v>962</v>
      </c>
      <c r="G11170" t="s">
        <v>732</v>
      </c>
      <c r="H11170" s="135" t="s">
        <v>2279</v>
      </c>
      <c r="I11170" t="s">
        <v>1454</v>
      </c>
      <c r="J11170" s="20">
        <v>16</v>
      </c>
      <c r="K11170" s="20" t="s">
        <v>3</v>
      </c>
      <c r="L11170" t="s">
        <v>1464</v>
      </c>
      <c r="M11170" s="20">
        <v>5.48</v>
      </c>
      <c r="N11170" s="20">
        <v>3.52</v>
      </c>
      <c r="AE11170">
        <f t="shared" si="174"/>
        <v>2008</v>
      </c>
    </row>
    <row r="11171" spans="1:31" x14ac:dyDescent="0.25">
      <c r="A11171" s="7">
        <v>11168</v>
      </c>
      <c r="B11171" s="8">
        <v>39651</v>
      </c>
      <c r="C11171" t="s">
        <v>3</v>
      </c>
      <c r="D11171" t="s">
        <v>786</v>
      </c>
      <c r="E11171" t="s">
        <v>9</v>
      </c>
      <c r="F11171" t="s">
        <v>905</v>
      </c>
      <c r="G11171" t="s">
        <v>732</v>
      </c>
      <c r="H11171" s="135" t="s">
        <v>1496</v>
      </c>
      <c r="I11171" t="s">
        <v>1454</v>
      </c>
      <c r="J11171" s="20">
        <v>28</v>
      </c>
      <c r="K11171" s="20" t="s">
        <v>3</v>
      </c>
      <c r="L11171" t="s">
        <v>1464</v>
      </c>
      <c r="M11171" s="20">
        <v>8.84</v>
      </c>
      <c r="N11171" s="20">
        <v>6.16</v>
      </c>
      <c r="AE11171">
        <f t="shared" si="174"/>
        <v>2008</v>
      </c>
    </row>
    <row r="11172" spans="1:31" x14ac:dyDescent="0.25">
      <c r="A11172" s="7">
        <v>11169</v>
      </c>
      <c r="B11172" s="8">
        <v>39651</v>
      </c>
      <c r="C11172" t="s">
        <v>3</v>
      </c>
      <c r="D11172" t="s">
        <v>941</v>
      </c>
      <c r="E11172" t="s">
        <v>9</v>
      </c>
      <c r="F11172" t="s">
        <v>949</v>
      </c>
      <c r="G11172" t="s">
        <v>861</v>
      </c>
      <c r="H11172" s="135" t="s">
        <v>1496</v>
      </c>
      <c r="I11172" t="s">
        <v>1454</v>
      </c>
      <c r="J11172" s="20">
        <v>12</v>
      </c>
      <c r="K11172" s="20" t="s">
        <v>9</v>
      </c>
      <c r="L11172" t="s">
        <v>1464</v>
      </c>
      <c r="M11172" s="20">
        <v>2.64</v>
      </c>
      <c r="N11172" s="20">
        <v>4.3599999999999994</v>
      </c>
      <c r="AE11172">
        <f t="shared" si="174"/>
        <v>2008</v>
      </c>
    </row>
    <row r="11173" spans="1:31" x14ac:dyDescent="0.25">
      <c r="A11173" s="7">
        <v>11170</v>
      </c>
      <c r="B11173" s="8">
        <v>39652</v>
      </c>
      <c r="C11173" t="s">
        <v>3</v>
      </c>
      <c r="D11173" t="s">
        <v>791</v>
      </c>
      <c r="E11173" t="s">
        <v>9</v>
      </c>
      <c r="F11173" t="s">
        <v>923</v>
      </c>
      <c r="G11173" t="s">
        <v>648</v>
      </c>
      <c r="H11173" s="135" t="s">
        <v>1833</v>
      </c>
      <c r="I11173" t="s">
        <v>1454</v>
      </c>
      <c r="J11173" s="20">
        <v>4</v>
      </c>
      <c r="K11173" s="20" t="s">
        <v>1465</v>
      </c>
      <c r="L11173" t="s">
        <v>1466</v>
      </c>
      <c r="M11173" s="20">
        <v>1</v>
      </c>
      <c r="N11173" s="20">
        <v>1</v>
      </c>
      <c r="AE11173">
        <f t="shared" si="174"/>
        <v>2008</v>
      </c>
    </row>
    <row r="11174" spans="1:31" x14ac:dyDescent="0.25">
      <c r="A11174" s="7">
        <v>11171</v>
      </c>
      <c r="B11174" s="8">
        <v>39652</v>
      </c>
      <c r="C11174" t="s">
        <v>3</v>
      </c>
      <c r="D11174" t="s">
        <v>791</v>
      </c>
      <c r="E11174" t="s">
        <v>9</v>
      </c>
      <c r="F11174" t="s">
        <v>923</v>
      </c>
      <c r="G11174" t="s">
        <v>648</v>
      </c>
      <c r="H11174" s="135" t="s">
        <v>1877</v>
      </c>
      <c r="I11174" t="s">
        <v>1454</v>
      </c>
      <c r="J11174" s="20">
        <v>5</v>
      </c>
      <c r="K11174" s="20" t="s">
        <v>3</v>
      </c>
      <c r="L11174" t="s">
        <v>1463</v>
      </c>
      <c r="M11174" s="20">
        <v>2.2999999999999998</v>
      </c>
      <c r="N11174" s="20">
        <v>1.2</v>
      </c>
      <c r="AE11174">
        <f t="shared" si="174"/>
        <v>2008</v>
      </c>
    </row>
    <row r="11175" spans="1:31" x14ac:dyDescent="0.25">
      <c r="A11175" s="7">
        <v>11172</v>
      </c>
      <c r="B11175" s="8">
        <v>39652</v>
      </c>
      <c r="C11175" t="s">
        <v>3</v>
      </c>
      <c r="D11175" t="s">
        <v>791</v>
      </c>
      <c r="E11175" t="s">
        <v>9</v>
      </c>
      <c r="F11175" t="s">
        <v>923</v>
      </c>
      <c r="G11175" t="s">
        <v>648</v>
      </c>
      <c r="H11175" s="135" t="s">
        <v>1877</v>
      </c>
      <c r="I11175" t="s">
        <v>1454</v>
      </c>
      <c r="J11175" s="20">
        <v>6</v>
      </c>
      <c r="K11175" s="20" t="s">
        <v>3</v>
      </c>
      <c r="L11175" t="s">
        <v>1463</v>
      </c>
      <c r="M11175" s="20">
        <v>2.56</v>
      </c>
      <c r="N11175" s="20">
        <v>1.44</v>
      </c>
      <c r="AE11175">
        <f t="shared" si="174"/>
        <v>2008</v>
      </c>
    </row>
    <row r="11176" spans="1:31" x14ac:dyDescent="0.25">
      <c r="A11176" s="7">
        <v>11173</v>
      </c>
      <c r="B11176" s="8">
        <v>39652</v>
      </c>
      <c r="C11176" t="s">
        <v>3</v>
      </c>
      <c r="D11176" t="s">
        <v>791</v>
      </c>
      <c r="E11176" t="s">
        <v>9</v>
      </c>
      <c r="F11176" t="s">
        <v>923</v>
      </c>
      <c r="G11176" t="s">
        <v>648</v>
      </c>
      <c r="H11176" s="135" t="s">
        <v>1885</v>
      </c>
      <c r="I11176" t="s">
        <v>1454</v>
      </c>
      <c r="J11176" s="20">
        <v>5</v>
      </c>
      <c r="K11176" s="20" t="s">
        <v>3</v>
      </c>
      <c r="L11176" t="s">
        <v>1464</v>
      </c>
      <c r="M11176" s="20">
        <v>2.4</v>
      </c>
      <c r="N11176" s="20">
        <v>1.1000000000000001</v>
      </c>
      <c r="AE11176">
        <f t="shared" si="174"/>
        <v>2008</v>
      </c>
    </row>
    <row r="11177" spans="1:31" x14ac:dyDescent="0.25">
      <c r="A11177" s="7">
        <v>11174</v>
      </c>
      <c r="B11177" s="8">
        <v>39652</v>
      </c>
      <c r="C11177" t="s">
        <v>3</v>
      </c>
      <c r="D11177" t="s">
        <v>789</v>
      </c>
      <c r="E11177" t="s">
        <v>9</v>
      </c>
      <c r="F11177" t="s">
        <v>122</v>
      </c>
      <c r="G11177" t="s">
        <v>14</v>
      </c>
      <c r="H11177" s="135" t="s">
        <v>1496</v>
      </c>
      <c r="I11177" t="s">
        <v>1454</v>
      </c>
      <c r="J11177" s="20">
        <v>8</v>
      </c>
      <c r="K11177" s="20" t="s">
        <v>9</v>
      </c>
      <c r="L11177" t="s">
        <v>1464</v>
      </c>
      <c r="M11177" s="20">
        <v>1.76</v>
      </c>
      <c r="N11177" s="20">
        <v>3.24</v>
      </c>
      <c r="AE11177">
        <f t="shared" si="174"/>
        <v>2008</v>
      </c>
    </row>
    <row r="11178" spans="1:31" x14ac:dyDescent="0.25">
      <c r="A11178" s="7">
        <v>11175</v>
      </c>
      <c r="B11178" s="8">
        <v>39652</v>
      </c>
      <c r="C11178" t="s">
        <v>3</v>
      </c>
      <c r="D11178" t="s">
        <v>791</v>
      </c>
      <c r="E11178" t="s">
        <v>9</v>
      </c>
      <c r="F11178" t="s">
        <v>907</v>
      </c>
      <c r="G11178" t="s">
        <v>648</v>
      </c>
      <c r="H11178" s="135" t="s">
        <v>1790</v>
      </c>
      <c r="I11178" t="s">
        <v>1454</v>
      </c>
      <c r="J11178" s="20">
        <v>86</v>
      </c>
      <c r="K11178" s="20" t="s">
        <v>3</v>
      </c>
      <c r="L11178" t="s">
        <v>1464</v>
      </c>
      <c r="M11178" s="20">
        <v>25.08</v>
      </c>
      <c r="N11178" s="20">
        <v>18.920000000000002</v>
      </c>
      <c r="AE11178">
        <f t="shared" si="174"/>
        <v>2008</v>
      </c>
    </row>
    <row r="11179" spans="1:31" x14ac:dyDescent="0.25">
      <c r="A11179" s="7">
        <v>11176</v>
      </c>
      <c r="B11179" s="8">
        <v>39652</v>
      </c>
      <c r="C11179" t="s">
        <v>3</v>
      </c>
      <c r="D11179" t="s">
        <v>668</v>
      </c>
      <c r="E11179" t="s">
        <v>9</v>
      </c>
      <c r="F11179" t="s">
        <v>698</v>
      </c>
      <c r="G11179" t="s">
        <v>732</v>
      </c>
      <c r="H11179" s="135" t="s">
        <v>1496</v>
      </c>
      <c r="I11179" t="s">
        <v>1454</v>
      </c>
      <c r="J11179" s="20">
        <v>10</v>
      </c>
      <c r="K11179" s="20" t="s">
        <v>3</v>
      </c>
      <c r="L11179" t="s">
        <v>1463</v>
      </c>
      <c r="M11179" s="20">
        <v>3.6</v>
      </c>
      <c r="N11179" s="20">
        <v>2.4</v>
      </c>
      <c r="AE11179">
        <f t="shared" si="174"/>
        <v>2008</v>
      </c>
    </row>
    <row r="11180" spans="1:31" x14ac:dyDescent="0.25">
      <c r="A11180" s="7">
        <v>11177</v>
      </c>
      <c r="B11180" s="8">
        <v>39653</v>
      </c>
      <c r="C11180" t="s">
        <v>3</v>
      </c>
      <c r="D11180" t="s">
        <v>952</v>
      </c>
      <c r="E11180" t="s">
        <v>9</v>
      </c>
      <c r="F11180" t="s">
        <v>678</v>
      </c>
      <c r="G11180" t="s">
        <v>861</v>
      </c>
      <c r="H11180" s="9" t="s">
        <v>2448</v>
      </c>
      <c r="I11180" t="s">
        <v>1455</v>
      </c>
      <c r="J11180" s="20">
        <v>16</v>
      </c>
      <c r="K11180" s="20" t="s">
        <v>9</v>
      </c>
      <c r="L11180" t="s">
        <v>1463</v>
      </c>
      <c r="M11180" s="20">
        <v>1.92</v>
      </c>
      <c r="N11180" s="20">
        <v>2.58</v>
      </c>
      <c r="AE11180">
        <f t="shared" si="174"/>
        <v>2008</v>
      </c>
    </row>
    <row r="11181" spans="1:31" x14ac:dyDescent="0.25">
      <c r="A11181" s="7">
        <v>11178</v>
      </c>
      <c r="B11181" s="8">
        <v>39653</v>
      </c>
      <c r="C11181" t="s">
        <v>3</v>
      </c>
      <c r="D11181" t="s">
        <v>440</v>
      </c>
      <c r="E11181" t="s">
        <v>9</v>
      </c>
      <c r="F11181" t="s">
        <v>828</v>
      </c>
      <c r="G11181" t="s">
        <v>569</v>
      </c>
      <c r="H11181" s="135" t="s">
        <v>1496</v>
      </c>
      <c r="I11181" t="s">
        <v>1454</v>
      </c>
      <c r="J11181" s="20">
        <v>11</v>
      </c>
      <c r="K11181" s="20" t="s">
        <v>3</v>
      </c>
      <c r="L11181" t="s">
        <v>1463</v>
      </c>
      <c r="M11181" s="20">
        <v>3.86</v>
      </c>
      <c r="N11181" s="20">
        <v>2.64</v>
      </c>
      <c r="AE11181">
        <f t="shared" si="174"/>
        <v>2008</v>
      </c>
    </row>
    <row r="11182" spans="1:31" x14ac:dyDescent="0.25">
      <c r="A11182" s="7">
        <v>11179</v>
      </c>
      <c r="B11182" s="8">
        <v>39653</v>
      </c>
      <c r="C11182" t="s">
        <v>3</v>
      </c>
      <c r="D11182" t="s">
        <v>678</v>
      </c>
      <c r="E11182" t="s">
        <v>9</v>
      </c>
      <c r="F11182" t="s">
        <v>952</v>
      </c>
      <c r="G11182" t="s">
        <v>648</v>
      </c>
      <c r="H11182" s="135" t="s">
        <v>1877</v>
      </c>
      <c r="I11182" t="s">
        <v>1455</v>
      </c>
      <c r="J11182" s="20">
        <v>6</v>
      </c>
      <c r="K11182" s="20" t="s">
        <v>9</v>
      </c>
      <c r="L11182" t="s">
        <v>1463</v>
      </c>
      <c r="M11182" s="20">
        <v>0.72</v>
      </c>
      <c r="N11182" s="20">
        <v>1.28</v>
      </c>
      <c r="AE11182">
        <f t="shared" si="174"/>
        <v>2008</v>
      </c>
    </row>
    <row r="11183" spans="1:31" x14ac:dyDescent="0.25">
      <c r="A11183" s="7">
        <v>11180</v>
      </c>
      <c r="B11183" s="8">
        <v>39653</v>
      </c>
      <c r="C11183" t="s">
        <v>3</v>
      </c>
      <c r="D11183" t="s">
        <v>791</v>
      </c>
      <c r="E11183" t="s">
        <v>9</v>
      </c>
      <c r="F11183" t="s">
        <v>923</v>
      </c>
      <c r="G11183" t="s">
        <v>648</v>
      </c>
      <c r="H11183" s="135" t="s">
        <v>1792</v>
      </c>
      <c r="I11183" t="s">
        <v>1454</v>
      </c>
      <c r="J11183" s="20">
        <v>6</v>
      </c>
      <c r="K11183" s="20" t="s">
        <v>9</v>
      </c>
      <c r="L11183" t="s">
        <v>1463</v>
      </c>
      <c r="M11183" s="20">
        <v>1.44</v>
      </c>
      <c r="N11183" s="20">
        <v>2.56</v>
      </c>
      <c r="AE11183">
        <f t="shared" si="174"/>
        <v>2008</v>
      </c>
    </row>
    <row r="11184" spans="1:31" x14ac:dyDescent="0.25">
      <c r="A11184" s="7">
        <v>11181</v>
      </c>
      <c r="B11184" s="8">
        <v>39653</v>
      </c>
      <c r="C11184" t="s">
        <v>3</v>
      </c>
      <c r="D11184" t="s">
        <v>791</v>
      </c>
      <c r="E11184" t="s">
        <v>9</v>
      </c>
      <c r="F11184" t="s">
        <v>923</v>
      </c>
      <c r="G11184" t="s">
        <v>648</v>
      </c>
      <c r="H11184" s="135" t="s">
        <v>2315</v>
      </c>
      <c r="I11184" t="s">
        <v>1454</v>
      </c>
      <c r="J11184" s="20">
        <v>5</v>
      </c>
      <c r="K11184" s="20" t="s">
        <v>3</v>
      </c>
      <c r="L11184" t="s">
        <v>1463</v>
      </c>
      <c r="M11184" s="20">
        <v>2.2999999999999998</v>
      </c>
      <c r="N11184" s="20">
        <v>1.2</v>
      </c>
      <c r="AE11184">
        <f t="shared" si="174"/>
        <v>2008</v>
      </c>
    </row>
    <row r="11185" spans="1:31" x14ac:dyDescent="0.25">
      <c r="A11185" s="7">
        <v>11182</v>
      </c>
      <c r="B11185" s="8">
        <v>39653</v>
      </c>
      <c r="C11185" t="s">
        <v>3</v>
      </c>
      <c r="D11185" t="s">
        <v>920</v>
      </c>
      <c r="E11185" t="s">
        <v>9</v>
      </c>
      <c r="F11185" t="s">
        <v>901</v>
      </c>
      <c r="G11185" t="s">
        <v>377</v>
      </c>
      <c r="H11185" s="9" t="s">
        <v>2740</v>
      </c>
      <c r="I11185" t="s">
        <v>1454</v>
      </c>
      <c r="J11185" s="20">
        <v>26</v>
      </c>
      <c r="K11185" s="20" t="s">
        <v>9</v>
      </c>
      <c r="L11185" t="s">
        <v>1464</v>
      </c>
      <c r="M11185" s="20">
        <v>5.72</v>
      </c>
      <c r="N11185" s="20">
        <v>8.2800000000000011</v>
      </c>
      <c r="AE11185">
        <f t="shared" si="174"/>
        <v>2008</v>
      </c>
    </row>
    <row r="11186" spans="1:31" x14ac:dyDescent="0.25">
      <c r="A11186" s="7">
        <v>11183</v>
      </c>
      <c r="B11186" s="8">
        <v>39654</v>
      </c>
      <c r="C11186" t="s">
        <v>3</v>
      </c>
      <c r="D11186" t="s">
        <v>791</v>
      </c>
      <c r="E11186" t="s">
        <v>9</v>
      </c>
      <c r="F11186" t="s">
        <v>923</v>
      </c>
      <c r="G11186" t="s">
        <v>648</v>
      </c>
      <c r="H11186" s="135" t="s">
        <v>1944</v>
      </c>
      <c r="I11186" t="s">
        <v>1454</v>
      </c>
      <c r="J11186" s="20">
        <v>18</v>
      </c>
      <c r="K11186" s="20" t="s">
        <v>9</v>
      </c>
      <c r="L11186" t="s">
        <v>1463</v>
      </c>
      <c r="M11186" s="20">
        <v>4.32</v>
      </c>
      <c r="N11186" s="20">
        <v>5.68</v>
      </c>
      <c r="AE11186">
        <f t="shared" si="174"/>
        <v>2008</v>
      </c>
    </row>
    <row r="11187" spans="1:31" x14ac:dyDescent="0.25">
      <c r="A11187" s="7">
        <v>11184</v>
      </c>
      <c r="B11187" s="8">
        <v>39654</v>
      </c>
      <c r="C11187" t="s">
        <v>3</v>
      </c>
      <c r="D11187" t="s">
        <v>117</v>
      </c>
      <c r="E11187" t="s">
        <v>9</v>
      </c>
      <c r="F11187" t="s">
        <v>923</v>
      </c>
      <c r="G11187" t="s">
        <v>732</v>
      </c>
      <c r="H11187" s="135" t="s">
        <v>2162</v>
      </c>
      <c r="I11187" t="s">
        <v>1454</v>
      </c>
      <c r="J11187" s="20">
        <v>65</v>
      </c>
      <c r="K11187" s="20" t="s">
        <v>9</v>
      </c>
      <c r="L11187" t="s">
        <v>1463</v>
      </c>
      <c r="M11187" s="20">
        <v>15.6</v>
      </c>
      <c r="N11187" s="20">
        <v>17.899999999999999</v>
      </c>
      <c r="AE11187">
        <f t="shared" si="174"/>
        <v>2008</v>
      </c>
    </row>
    <row r="11188" spans="1:31" x14ac:dyDescent="0.25">
      <c r="A11188" s="7">
        <v>11185</v>
      </c>
      <c r="B11188" s="8">
        <v>39655</v>
      </c>
      <c r="C11188" t="s">
        <v>3</v>
      </c>
      <c r="D11188" t="s">
        <v>786</v>
      </c>
      <c r="E11188" t="s">
        <v>9</v>
      </c>
      <c r="F11188" t="s">
        <v>817</v>
      </c>
      <c r="G11188" t="s">
        <v>861</v>
      </c>
      <c r="H11188" s="135" t="s">
        <v>2435</v>
      </c>
      <c r="I11188" t="s">
        <v>1454</v>
      </c>
      <c r="J11188" s="20">
        <v>38</v>
      </c>
      <c r="K11188" s="20" t="s">
        <v>1465</v>
      </c>
      <c r="L11188" t="s">
        <v>1466</v>
      </c>
      <c r="M11188" s="20">
        <v>9.5</v>
      </c>
      <c r="N11188" s="20">
        <v>9.5</v>
      </c>
      <c r="AE11188">
        <f t="shared" si="174"/>
        <v>2008</v>
      </c>
    </row>
    <row r="11189" spans="1:31" x14ac:dyDescent="0.25">
      <c r="A11189" s="7">
        <v>11186</v>
      </c>
      <c r="B11189" s="8">
        <v>39655</v>
      </c>
      <c r="C11189" t="s">
        <v>3</v>
      </c>
      <c r="D11189" t="s">
        <v>465</v>
      </c>
      <c r="E11189" t="s">
        <v>9</v>
      </c>
      <c r="F11189" t="s">
        <v>427</v>
      </c>
      <c r="G11189" t="s">
        <v>732</v>
      </c>
      <c r="H11189" s="135" t="s">
        <v>2191</v>
      </c>
      <c r="I11189" t="s">
        <v>1454</v>
      </c>
      <c r="J11189" s="20">
        <v>37</v>
      </c>
      <c r="K11189" s="20" t="s">
        <v>9</v>
      </c>
      <c r="L11189" t="s">
        <v>1464</v>
      </c>
      <c r="M11189" s="20">
        <v>8.14</v>
      </c>
      <c r="N11189" s="20">
        <v>11.36</v>
      </c>
      <c r="AE11189">
        <f t="shared" si="174"/>
        <v>2008</v>
      </c>
    </row>
    <row r="11190" spans="1:31" x14ac:dyDescent="0.25">
      <c r="A11190" s="7">
        <v>11187</v>
      </c>
      <c r="B11190" s="8">
        <v>39655</v>
      </c>
      <c r="C11190" t="s">
        <v>3</v>
      </c>
      <c r="D11190" t="s">
        <v>939</v>
      </c>
      <c r="E11190" t="s">
        <v>9</v>
      </c>
      <c r="F11190" t="s">
        <v>942</v>
      </c>
      <c r="G11190" t="s">
        <v>14</v>
      </c>
      <c r="H11190" s="135" t="s">
        <v>1553</v>
      </c>
      <c r="I11190" t="s">
        <v>1454</v>
      </c>
      <c r="J11190" s="20">
        <v>24</v>
      </c>
      <c r="K11190" s="20" t="s">
        <v>1465</v>
      </c>
      <c r="L11190" t="s">
        <v>1466</v>
      </c>
      <c r="M11190" s="20">
        <v>6</v>
      </c>
      <c r="N11190" s="20">
        <v>6</v>
      </c>
      <c r="AE11190">
        <f t="shared" si="174"/>
        <v>2008</v>
      </c>
    </row>
    <row r="11191" spans="1:31" x14ac:dyDescent="0.25">
      <c r="A11191" s="7">
        <v>11188</v>
      </c>
      <c r="B11191" s="8">
        <v>39655</v>
      </c>
      <c r="C11191" t="s">
        <v>3</v>
      </c>
      <c r="D11191" t="s">
        <v>543</v>
      </c>
      <c r="E11191" t="s">
        <v>9</v>
      </c>
      <c r="F11191" t="s">
        <v>427</v>
      </c>
      <c r="G11191" t="s">
        <v>11</v>
      </c>
      <c r="H11191" s="135" t="s">
        <v>1496</v>
      </c>
      <c r="I11191" t="s">
        <v>1454</v>
      </c>
      <c r="J11191" s="20">
        <v>8</v>
      </c>
      <c r="K11191" s="20" t="s">
        <v>9</v>
      </c>
      <c r="L11191" t="s">
        <v>1464</v>
      </c>
      <c r="M11191" s="20">
        <v>1.76</v>
      </c>
      <c r="N11191" s="20">
        <v>3.24</v>
      </c>
      <c r="AE11191">
        <f t="shared" si="174"/>
        <v>2008</v>
      </c>
    </row>
    <row r="11192" spans="1:31" x14ac:dyDescent="0.25">
      <c r="A11192" s="7">
        <v>11189</v>
      </c>
      <c r="B11192" s="8">
        <v>39655</v>
      </c>
      <c r="C11192" t="s">
        <v>3</v>
      </c>
      <c r="D11192" t="s">
        <v>779</v>
      </c>
      <c r="E11192" t="s">
        <v>9</v>
      </c>
      <c r="F11192" t="s">
        <v>833</v>
      </c>
      <c r="G11192" t="s">
        <v>929</v>
      </c>
      <c r="H11192" s="135" t="s">
        <v>1496</v>
      </c>
      <c r="I11192" t="s">
        <v>1454</v>
      </c>
      <c r="J11192" s="20">
        <v>12</v>
      </c>
      <c r="K11192" s="20" t="s">
        <v>3</v>
      </c>
      <c r="L11192" t="s">
        <v>1464</v>
      </c>
      <c r="M11192" s="20">
        <v>4.3599999999999994</v>
      </c>
      <c r="N11192" s="20">
        <v>2.64</v>
      </c>
      <c r="AE11192">
        <f t="shared" si="174"/>
        <v>2008</v>
      </c>
    </row>
    <row r="11193" spans="1:31" x14ac:dyDescent="0.25">
      <c r="A11193" s="7">
        <v>11190</v>
      </c>
      <c r="B11193" s="8">
        <v>39655</v>
      </c>
      <c r="C11193" t="s">
        <v>3</v>
      </c>
      <c r="D11193" t="s">
        <v>432</v>
      </c>
      <c r="E11193" t="s">
        <v>9</v>
      </c>
      <c r="F11193" t="s">
        <v>427</v>
      </c>
      <c r="G11193" t="s">
        <v>714</v>
      </c>
      <c r="H11193" s="9" t="s">
        <v>2125</v>
      </c>
      <c r="I11193" t="s">
        <v>1454</v>
      </c>
      <c r="J11193" s="20">
        <v>22</v>
      </c>
      <c r="K11193" s="20" t="s">
        <v>9</v>
      </c>
      <c r="L11193" t="s">
        <v>1463</v>
      </c>
      <c r="M11193" s="20">
        <v>5.28</v>
      </c>
      <c r="N11193" s="20">
        <v>6.72</v>
      </c>
      <c r="AE11193">
        <f t="shared" si="174"/>
        <v>2008</v>
      </c>
    </row>
    <row r="11194" spans="1:31" x14ac:dyDescent="0.25">
      <c r="A11194" s="7">
        <v>11191</v>
      </c>
      <c r="B11194" s="8">
        <v>39656</v>
      </c>
      <c r="C11194" t="s">
        <v>3</v>
      </c>
      <c r="D11194" t="s">
        <v>432</v>
      </c>
      <c r="E11194" t="s">
        <v>9</v>
      </c>
      <c r="F11194" t="s">
        <v>926</v>
      </c>
      <c r="G11194" t="s">
        <v>714</v>
      </c>
      <c r="H11194" s="135" t="s">
        <v>2004</v>
      </c>
      <c r="I11194" t="s">
        <v>1454</v>
      </c>
      <c r="J11194" s="20">
        <v>45</v>
      </c>
      <c r="K11194" s="20" t="s">
        <v>3</v>
      </c>
      <c r="L11194" t="s">
        <v>1464</v>
      </c>
      <c r="M11194" s="20">
        <v>13.6</v>
      </c>
      <c r="N11194" s="20">
        <v>9.9</v>
      </c>
      <c r="AE11194">
        <f t="shared" si="174"/>
        <v>2008</v>
      </c>
    </row>
    <row r="11195" spans="1:31" x14ac:dyDescent="0.25">
      <c r="A11195" s="7">
        <v>11192</v>
      </c>
      <c r="B11195" s="8">
        <v>39657</v>
      </c>
      <c r="C11195" t="s">
        <v>3</v>
      </c>
      <c r="D11195" t="s">
        <v>963</v>
      </c>
      <c r="E11195" t="s">
        <v>9</v>
      </c>
      <c r="F11195" t="s">
        <v>202</v>
      </c>
      <c r="G11195" t="s">
        <v>24</v>
      </c>
      <c r="H11195" s="135" t="s">
        <v>1639</v>
      </c>
      <c r="I11195" t="s">
        <v>1458</v>
      </c>
      <c r="J11195" s="20">
        <v>10</v>
      </c>
      <c r="K11195" s="20" t="s">
        <v>9</v>
      </c>
      <c r="L11195" t="s">
        <v>1464</v>
      </c>
      <c r="M11195" s="20">
        <v>30</v>
      </c>
      <c r="N11195" s="20">
        <v>10</v>
      </c>
      <c r="AE11195">
        <f t="shared" si="174"/>
        <v>2008</v>
      </c>
    </row>
    <row r="11196" spans="1:31" x14ac:dyDescent="0.25">
      <c r="A11196" s="7">
        <v>11193</v>
      </c>
      <c r="B11196" s="8">
        <v>39657</v>
      </c>
      <c r="C11196" t="s">
        <v>3</v>
      </c>
      <c r="D11196" t="s">
        <v>899</v>
      </c>
      <c r="E11196" t="s">
        <v>9</v>
      </c>
      <c r="F11196" t="s">
        <v>833</v>
      </c>
      <c r="G11196" t="s">
        <v>929</v>
      </c>
      <c r="H11196" s="136" t="s">
        <v>2654</v>
      </c>
      <c r="I11196" t="s">
        <v>1455</v>
      </c>
      <c r="J11196" s="20">
        <v>10</v>
      </c>
      <c r="K11196" s="20" t="s">
        <v>3</v>
      </c>
      <c r="L11196" t="s">
        <v>1464</v>
      </c>
      <c r="M11196" s="20">
        <v>1.9</v>
      </c>
      <c r="N11196" s="20">
        <v>1.1000000000000001</v>
      </c>
      <c r="AE11196">
        <f t="shared" si="174"/>
        <v>2008</v>
      </c>
    </row>
    <row r="11197" spans="1:31" x14ac:dyDescent="0.25">
      <c r="A11197" s="7">
        <v>11194</v>
      </c>
      <c r="B11197" s="8">
        <v>39658</v>
      </c>
      <c r="C11197" t="s">
        <v>3</v>
      </c>
      <c r="D11197" t="s">
        <v>104</v>
      </c>
      <c r="E11197" t="s">
        <v>9</v>
      </c>
      <c r="F11197" t="s">
        <v>902</v>
      </c>
      <c r="G11197" t="s">
        <v>648</v>
      </c>
      <c r="H11197" s="135" t="s">
        <v>1917</v>
      </c>
      <c r="I11197" t="s">
        <v>1454</v>
      </c>
      <c r="J11197" s="20">
        <v>52</v>
      </c>
      <c r="K11197" s="20" t="s">
        <v>3</v>
      </c>
      <c r="L11197" t="s">
        <v>1464</v>
      </c>
      <c r="M11197" s="20">
        <v>15.56</v>
      </c>
      <c r="N11197" s="20">
        <v>11.44</v>
      </c>
      <c r="AE11197">
        <f t="shared" si="174"/>
        <v>2008</v>
      </c>
    </row>
    <row r="11198" spans="1:31" x14ac:dyDescent="0.25">
      <c r="A11198" s="7">
        <v>11195</v>
      </c>
      <c r="B11198" s="8">
        <v>39658</v>
      </c>
      <c r="C11198" t="s">
        <v>3</v>
      </c>
      <c r="D11198" t="s">
        <v>776</v>
      </c>
      <c r="E11198" t="s">
        <v>9</v>
      </c>
      <c r="F11198" t="s">
        <v>672</v>
      </c>
      <c r="G11198" t="s">
        <v>648</v>
      </c>
      <c r="H11198" s="136" t="s">
        <v>1496</v>
      </c>
      <c r="I11198" t="s">
        <v>1454</v>
      </c>
      <c r="J11198" s="20">
        <v>29</v>
      </c>
      <c r="K11198" s="20" t="s">
        <v>9</v>
      </c>
      <c r="L11198" t="s">
        <v>1464</v>
      </c>
      <c r="M11198" s="20">
        <v>6.38</v>
      </c>
      <c r="N11198" s="20">
        <v>9.1199999999999992</v>
      </c>
      <c r="AE11198">
        <f t="shared" si="174"/>
        <v>2008</v>
      </c>
    </row>
    <row r="11199" spans="1:31" x14ac:dyDescent="0.25">
      <c r="A11199" s="7">
        <v>11196</v>
      </c>
      <c r="B11199" s="8">
        <v>39658</v>
      </c>
      <c r="C11199" t="s">
        <v>3</v>
      </c>
      <c r="D11199" t="s">
        <v>920</v>
      </c>
      <c r="E11199" t="s">
        <v>9</v>
      </c>
      <c r="F11199" t="s">
        <v>901</v>
      </c>
      <c r="G11199" t="s">
        <v>377</v>
      </c>
      <c r="H11199" s="9" t="s">
        <v>2238</v>
      </c>
      <c r="I11199" t="s">
        <v>1454</v>
      </c>
      <c r="J11199" s="20">
        <v>12</v>
      </c>
      <c r="K11199" s="20" t="s">
        <v>1465</v>
      </c>
      <c r="L11199" t="s">
        <v>1466</v>
      </c>
      <c r="M11199" s="20">
        <v>3</v>
      </c>
      <c r="N11199" s="20">
        <v>3</v>
      </c>
      <c r="AE11199">
        <f t="shared" si="174"/>
        <v>2008</v>
      </c>
    </row>
    <row r="11200" spans="1:31" x14ac:dyDescent="0.25">
      <c r="A11200" s="7">
        <v>11197</v>
      </c>
      <c r="B11200" s="8">
        <v>39659</v>
      </c>
      <c r="C11200" t="s">
        <v>3</v>
      </c>
      <c r="D11200" t="s">
        <v>502</v>
      </c>
      <c r="E11200" t="s">
        <v>9</v>
      </c>
      <c r="F11200" t="s">
        <v>789</v>
      </c>
      <c r="G11200" t="s">
        <v>14</v>
      </c>
      <c r="H11200" s="135" t="s">
        <v>1530</v>
      </c>
      <c r="I11200" t="s">
        <v>1458</v>
      </c>
      <c r="J11200" s="20">
        <v>7</v>
      </c>
      <c r="K11200" s="20" t="s">
        <v>9</v>
      </c>
      <c r="L11200" t="s">
        <v>1463</v>
      </c>
      <c r="M11200" s="20">
        <v>30</v>
      </c>
      <c r="N11200" s="20">
        <v>10</v>
      </c>
      <c r="AE11200">
        <f t="shared" si="174"/>
        <v>2008</v>
      </c>
    </row>
    <row r="11201" spans="1:31" x14ac:dyDescent="0.25">
      <c r="A11201" s="7">
        <v>11198</v>
      </c>
      <c r="B11201" s="8">
        <v>39659</v>
      </c>
      <c r="C11201" t="s">
        <v>3</v>
      </c>
      <c r="D11201" t="s">
        <v>392</v>
      </c>
      <c r="E11201" t="s">
        <v>9</v>
      </c>
      <c r="F11201" t="s">
        <v>687</v>
      </c>
      <c r="G11201" t="s">
        <v>714</v>
      </c>
      <c r="H11201" s="9" t="s">
        <v>2125</v>
      </c>
      <c r="I11201" t="s">
        <v>1454</v>
      </c>
      <c r="J11201" s="20">
        <v>12</v>
      </c>
      <c r="K11201" s="20" t="s">
        <v>1465</v>
      </c>
      <c r="L11201" t="s">
        <v>1466</v>
      </c>
      <c r="M11201" s="20">
        <v>3</v>
      </c>
      <c r="N11201" s="20">
        <v>3</v>
      </c>
      <c r="AE11201">
        <f t="shared" si="174"/>
        <v>2008</v>
      </c>
    </row>
    <row r="11202" spans="1:31" x14ac:dyDescent="0.25">
      <c r="A11202" s="7">
        <v>11199</v>
      </c>
      <c r="B11202" s="8">
        <v>39659</v>
      </c>
      <c r="C11202" t="s">
        <v>3</v>
      </c>
      <c r="D11202" t="s">
        <v>787</v>
      </c>
      <c r="E11202" t="s">
        <v>9</v>
      </c>
      <c r="F11202" t="s">
        <v>962</v>
      </c>
      <c r="G11202" t="s">
        <v>732</v>
      </c>
      <c r="H11202" s="135" t="s">
        <v>2337</v>
      </c>
      <c r="I11202" t="s">
        <v>1454</v>
      </c>
      <c r="J11202" s="20">
        <v>38</v>
      </c>
      <c r="K11202" s="20" t="s">
        <v>1465</v>
      </c>
      <c r="L11202" t="s">
        <v>1466</v>
      </c>
      <c r="M11202" s="20">
        <v>9.5</v>
      </c>
      <c r="N11202" s="20">
        <v>9.5</v>
      </c>
      <c r="AE11202">
        <f t="shared" si="174"/>
        <v>2008</v>
      </c>
    </row>
    <row r="11203" spans="1:31" x14ac:dyDescent="0.25">
      <c r="A11203" s="7">
        <v>11200</v>
      </c>
      <c r="B11203" s="8">
        <v>39660</v>
      </c>
      <c r="C11203" t="s">
        <v>3</v>
      </c>
      <c r="D11203" t="s">
        <v>913</v>
      </c>
      <c r="E11203" t="s">
        <v>9</v>
      </c>
      <c r="F11203" t="s">
        <v>926</v>
      </c>
      <c r="G11203" t="s">
        <v>714</v>
      </c>
      <c r="H11203" s="135" t="s">
        <v>2060</v>
      </c>
      <c r="I11203" t="s">
        <v>1454</v>
      </c>
      <c r="J11203" s="20">
        <v>29</v>
      </c>
      <c r="K11203" s="20" t="s">
        <v>3</v>
      </c>
      <c r="L11203" t="s">
        <v>1463</v>
      </c>
      <c r="M11203" s="20">
        <v>8.5399999999999991</v>
      </c>
      <c r="N11203" s="20">
        <v>6.96</v>
      </c>
      <c r="AE11203">
        <f t="shared" si="174"/>
        <v>2008</v>
      </c>
    </row>
    <row r="11204" spans="1:31" x14ac:dyDescent="0.25">
      <c r="A11204" s="7">
        <v>11201</v>
      </c>
      <c r="B11204" s="8">
        <v>39660</v>
      </c>
      <c r="C11204" t="s">
        <v>3</v>
      </c>
      <c r="D11204" t="s">
        <v>440</v>
      </c>
      <c r="E11204" t="s">
        <v>9</v>
      </c>
      <c r="F11204" t="s">
        <v>828</v>
      </c>
      <c r="G11204" t="s">
        <v>569</v>
      </c>
      <c r="H11204" s="135" t="s">
        <v>1496</v>
      </c>
      <c r="I11204" t="s">
        <v>1454</v>
      </c>
      <c r="J11204" s="20">
        <v>23</v>
      </c>
      <c r="K11204" s="20" t="s">
        <v>3</v>
      </c>
      <c r="L11204" t="s">
        <v>1464</v>
      </c>
      <c r="M11204" s="20">
        <v>7.4399999999999995</v>
      </c>
      <c r="N11204" s="20">
        <v>5.0600000000000005</v>
      </c>
      <c r="AE11204">
        <f t="shared" ref="AE11204:AE11267" si="175">YEAR(B11204)</f>
        <v>2008</v>
      </c>
    </row>
    <row r="11205" spans="1:31" x14ac:dyDescent="0.25">
      <c r="A11205" s="7">
        <v>11202</v>
      </c>
      <c r="B11205" s="8">
        <v>39660</v>
      </c>
      <c r="C11205" t="s">
        <v>3</v>
      </c>
      <c r="D11205" t="s">
        <v>670</v>
      </c>
      <c r="E11205" t="s">
        <v>9</v>
      </c>
      <c r="F11205" t="s">
        <v>937</v>
      </c>
      <c r="G11205" t="s">
        <v>14</v>
      </c>
      <c r="H11205" s="135" t="s">
        <v>1507</v>
      </c>
      <c r="I11205" t="s">
        <v>1454</v>
      </c>
      <c r="J11205" s="20">
        <v>121</v>
      </c>
      <c r="K11205" s="20" t="s">
        <v>9</v>
      </c>
      <c r="L11205" t="s">
        <v>1464</v>
      </c>
      <c r="M11205" s="20">
        <v>26.62</v>
      </c>
      <c r="N11205" s="20">
        <v>34.880000000000003</v>
      </c>
      <c r="AE11205">
        <f t="shared" si="175"/>
        <v>2008</v>
      </c>
    </row>
    <row r="11206" spans="1:31" x14ac:dyDescent="0.25">
      <c r="A11206" s="7">
        <v>11203</v>
      </c>
      <c r="B11206" s="8">
        <v>39660</v>
      </c>
      <c r="C11206" t="s">
        <v>3</v>
      </c>
      <c r="D11206" t="s">
        <v>440</v>
      </c>
      <c r="E11206" t="s">
        <v>9</v>
      </c>
      <c r="F11206" t="s">
        <v>91</v>
      </c>
      <c r="G11206" t="s">
        <v>648</v>
      </c>
      <c r="H11206" s="135" t="s">
        <v>2094</v>
      </c>
      <c r="I11206" t="s">
        <v>1456</v>
      </c>
      <c r="J11206" s="20">
        <v>38</v>
      </c>
      <c r="K11206" s="20" t="s">
        <v>3</v>
      </c>
      <c r="L11206" t="s">
        <v>1464</v>
      </c>
      <c r="M11206" s="20">
        <v>11.64</v>
      </c>
      <c r="N11206" s="20">
        <v>8.36</v>
      </c>
      <c r="O11206" t="s">
        <v>3</v>
      </c>
      <c r="P11206" s="13" t="s">
        <v>187</v>
      </c>
      <c r="Q11206" t="s">
        <v>3</v>
      </c>
      <c r="R11206" t="s">
        <v>786</v>
      </c>
      <c r="S11206" t="s">
        <v>9</v>
      </c>
      <c r="T11206" t="s">
        <v>817</v>
      </c>
      <c r="U11206" t="s">
        <v>9</v>
      </c>
      <c r="V11206" t="s">
        <v>869</v>
      </c>
      <c r="W11206" t="s">
        <v>1465</v>
      </c>
      <c r="Y11206" t="s">
        <v>1465</v>
      </c>
      <c r="AA11206" t="s">
        <v>1465</v>
      </c>
      <c r="AC11206" t="s">
        <v>1465</v>
      </c>
      <c r="AE11206">
        <f t="shared" si="175"/>
        <v>2008</v>
      </c>
    </row>
    <row r="11207" spans="1:31" x14ac:dyDescent="0.25">
      <c r="A11207" s="7">
        <v>11204</v>
      </c>
      <c r="B11207" s="8">
        <v>39660</v>
      </c>
      <c r="C11207" t="s">
        <v>3</v>
      </c>
      <c r="D11207" t="s">
        <v>442</v>
      </c>
      <c r="E11207" t="s">
        <v>9</v>
      </c>
      <c r="F11207" t="s">
        <v>427</v>
      </c>
      <c r="G11207" t="s">
        <v>732</v>
      </c>
      <c r="H11207" s="135" t="s">
        <v>2160</v>
      </c>
      <c r="I11207" t="s">
        <v>1454</v>
      </c>
      <c r="J11207" s="20">
        <v>10</v>
      </c>
      <c r="K11207" s="20" t="s">
        <v>9</v>
      </c>
      <c r="L11207" t="s">
        <v>1464</v>
      </c>
      <c r="M11207" s="20">
        <v>2.2000000000000002</v>
      </c>
      <c r="N11207" s="20">
        <v>3.8</v>
      </c>
      <c r="AE11207">
        <f t="shared" si="175"/>
        <v>2008</v>
      </c>
    </row>
    <row r="11208" spans="1:31" x14ac:dyDescent="0.25">
      <c r="A11208" s="7">
        <v>11205</v>
      </c>
      <c r="B11208" s="8">
        <v>39660</v>
      </c>
      <c r="C11208" t="s">
        <v>3</v>
      </c>
      <c r="D11208" t="s">
        <v>49</v>
      </c>
      <c r="E11208" t="s">
        <v>9</v>
      </c>
      <c r="F11208" t="s">
        <v>795</v>
      </c>
      <c r="G11208" t="s">
        <v>732</v>
      </c>
      <c r="H11208" s="135" t="s">
        <v>2431</v>
      </c>
      <c r="I11208" t="s">
        <v>1454</v>
      </c>
      <c r="J11208" s="20">
        <v>20</v>
      </c>
      <c r="K11208" s="20" t="s">
        <v>3</v>
      </c>
      <c r="L11208" t="s">
        <v>1463</v>
      </c>
      <c r="M11208" s="20">
        <v>6.2</v>
      </c>
      <c r="N11208" s="20">
        <v>4.8</v>
      </c>
      <c r="AE11208">
        <f t="shared" si="175"/>
        <v>2008</v>
      </c>
    </row>
    <row r="11209" spans="1:31" x14ac:dyDescent="0.25">
      <c r="A11209" s="7">
        <v>11206</v>
      </c>
      <c r="B11209" s="8">
        <v>39661</v>
      </c>
      <c r="C11209" t="s">
        <v>3</v>
      </c>
      <c r="D11209" t="s">
        <v>311</v>
      </c>
      <c r="E11209" t="s">
        <v>9</v>
      </c>
      <c r="F11209" t="s">
        <v>945</v>
      </c>
      <c r="G11209" t="s">
        <v>895</v>
      </c>
      <c r="H11209" s="136" t="s">
        <v>2637</v>
      </c>
      <c r="I11209" t="s">
        <v>1454</v>
      </c>
      <c r="J11209" s="20">
        <v>29</v>
      </c>
      <c r="K11209" s="20" t="s">
        <v>1465</v>
      </c>
      <c r="L11209" t="s">
        <v>1466</v>
      </c>
      <c r="M11209" s="20">
        <v>7.25</v>
      </c>
      <c r="N11209" s="20">
        <v>7.25</v>
      </c>
      <c r="AE11209">
        <f t="shared" si="175"/>
        <v>2008</v>
      </c>
    </row>
    <row r="11210" spans="1:31" x14ac:dyDescent="0.25">
      <c r="A11210" s="7">
        <v>11207</v>
      </c>
      <c r="B11210" s="8">
        <v>39661</v>
      </c>
      <c r="C11210" t="s">
        <v>3</v>
      </c>
      <c r="D11210" t="s">
        <v>916</v>
      </c>
      <c r="E11210" t="s">
        <v>9</v>
      </c>
      <c r="F11210" t="s">
        <v>667</v>
      </c>
      <c r="G11210" t="s">
        <v>648</v>
      </c>
      <c r="H11210" s="135" t="s">
        <v>2177</v>
      </c>
      <c r="I11210" t="s">
        <v>1454</v>
      </c>
      <c r="J11210" s="20">
        <v>89</v>
      </c>
      <c r="K11210" s="20" t="s">
        <v>9</v>
      </c>
      <c r="L11210" t="s">
        <v>1464</v>
      </c>
      <c r="M11210" s="20">
        <v>19.579999999999998</v>
      </c>
      <c r="N11210" s="20">
        <v>25.92</v>
      </c>
      <c r="AE11210">
        <f t="shared" si="175"/>
        <v>2008</v>
      </c>
    </row>
    <row r="11211" spans="1:31" x14ac:dyDescent="0.25">
      <c r="A11211" s="7">
        <v>11208</v>
      </c>
      <c r="B11211" s="8">
        <v>39661</v>
      </c>
      <c r="C11211" s="9" t="s">
        <v>3</v>
      </c>
      <c r="D11211" t="s">
        <v>832</v>
      </c>
      <c r="E11211" t="s">
        <v>9</v>
      </c>
      <c r="F11211" t="s">
        <v>828</v>
      </c>
      <c r="G11211" t="s">
        <v>377</v>
      </c>
      <c r="H11211" s="9" t="s">
        <v>2741</v>
      </c>
      <c r="I11211" t="s">
        <v>1454</v>
      </c>
      <c r="J11211" s="20">
        <v>58</v>
      </c>
      <c r="K11211" s="20" t="s">
        <v>3</v>
      </c>
      <c r="L11211" s="13" t="s">
        <v>1464</v>
      </c>
      <c r="M11211" s="20">
        <v>17.239999999999998</v>
      </c>
      <c r="N11211" s="20">
        <v>12.76</v>
      </c>
      <c r="AE11211">
        <f t="shared" si="175"/>
        <v>2008</v>
      </c>
    </row>
    <row r="11212" spans="1:31" x14ac:dyDescent="0.25">
      <c r="A11212" s="7">
        <v>11209</v>
      </c>
      <c r="B11212" s="8">
        <v>39661</v>
      </c>
      <c r="C11212" t="s">
        <v>3</v>
      </c>
      <c r="D11212" t="s">
        <v>311</v>
      </c>
      <c r="E11212" t="s">
        <v>9</v>
      </c>
      <c r="F11212" t="s">
        <v>247</v>
      </c>
      <c r="G11212" t="s">
        <v>732</v>
      </c>
      <c r="H11212" s="135" t="s">
        <v>2186</v>
      </c>
      <c r="I11212" t="s">
        <v>1454</v>
      </c>
      <c r="J11212" s="20">
        <v>65</v>
      </c>
      <c r="K11212" s="20" t="s">
        <v>9</v>
      </c>
      <c r="L11212" t="s">
        <v>1464</v>
      </c>
      <c r="M11212" s="20">
        <v>14.3</v>
      </c>
      <c r="N11212" s="20">
        <v>19.2</v>
      </c>
      <c r="AE11212">
        <f t="shared" si="175"/>
        <v>2008</v>
      </c>
    </row>
    <row r="11213" spans="1:31" x14ac:dyDescent="0.25">
      <c r="A11213" s="7">
        <v>11210</v>
      </c>
      <c r="B11213" s="8">
        <v>39661</v>
      </c>
      <c r="C11213" t="s">
        <v>3</v>
      </c>
      <c r="D11213" t="s">
        <v>786</v>
      </c>
      <c r="E11213" t="s">
        <v>9</v>
      </c>
      <c r="F11213" t="s">
        <v>817</v>
      </c>
      <c r="G11213" t="s">
        <v>861</v>
      </c>
      <c r="H11213" s="135" t="s">
        <v>1496</v>
      </c>
      <c r="I11213" t="s">
        <v>1454</v>
      </c>
      <c r="J11213" s="20">
        <v>24</v>
      </c>
      <c r="K11213" s="20" t="s">
        <v>9</v>
      </c>
      <c r="L11213" t="s">
        <v>1463</v>
      </c>
      <c r="M11213" s="20">
        <v>5.76</v>
      </c>
      <c r="N11213" s="20">
        <v>7.24</v>
      </c>
      <c r="AE11213">
        <f t="shared" si="175"/>
        <v>2008</v>
      </c>
    </row>
    <row r="11214" spans="1:31" x14ac:dyDescent="0.25">
      <c r="A11214" s="7">
        <v>11211</v>
      </c>
      <c r="B11214" s="8">
        <v>39662</v>
      </c>
      <c r="C11214" t="s">
        <v>3</v>
      </c>
      <c r="D11214" t="s">
        <v>621</v>
      </c>
      <c r="E11214" t="s">
        <v>9</v>
      </c>
      <c r="F11214" t="s">
        <v>427</v>
      </c>
      <c r="G11214" t="s">
        <v>895</v>
      </c>
      <c r="H11214" s="135" t="s">
        <v>2540</v>
      </c>
      <c r="I11214" t="s">
        <v>1454</v>
      </c>
      <c r="J11214" s="20">
        <v>19</v>
      </c>
      <c r="K11214" s="20" t="s">
        <v>9</v>
      </c>
      <c r="L11214" t="s">
        <v>1463</v>
      </c>
      <c r="M11214" s="20">
        <v>4.5599999999999996</v>
      </c>
      <c r="N11214" s="20">
        <v>5.94</v>
      </c>
      <c r="AE11214">
        <f t="shared" si="175"/>
        <v>2008</v>
      </c>
    </row>
    <row r="11215" spans="1:31" x14ac:dyDescent="0.25">
      <c r="A11215" s="7">
        <v>11212</v>
      </c>
      <c r="B11215" s="8">
        <v>39662</v>
      </c>
      <c r="C11215" t="s">
        <v>3</v>
      </c>
      <c r="D11215" t="s">
        <v>794</v>
      </c>
      <c r="E11215" t="s">
        <v>9</v>
      </c>
      <c r="F11215" t="s">
        <v>469</v>
      </c>
      <c r="G11215" t="s">
        <v>895</v>
      </c>
      <c r="H11215" s="135" t="s">
        <v>2540</v>
      </c>
      <c r="I11215" t="s">
        <v>1454</v>
      </c>
      <c r="J11215" s="20">
        <v>14</v>
      </c>
      <c r="K11215" s="20" t="s">
        <v>1465</v>
      </c>
      <c r="L11215" t="s">
        <v>1466</v>
      </c>
      <c r="M11215" s="20">
        <v>3.5</v>
      </c>
      <c r="N11215" s="20">
        <v>3.5</v>
      </c>
      <c r="AE11215">
        <f t="shared" si="175"/>
        <v>2008</v>
      </c>
    </row>
    <row r="11216" spans="1:31" x14ac:dyDescent="0.25">
      <c r="A11216" s="7">
        <v>11213</v>
      </c>
      <c r="B11216" s="8">
        <v>39662</v>
      </c>
      <c r="C11216" t="s">
        <v>3</v>
      </c>
      <c r="D11216" t="s">
        <v>432</v>
      </c>
      <c r="E11216" t="s">
        <v>9</v>
      </c>
      <c r="F11216" t="s">
        <v>795</v>
      </c>
      <c r="G11216" t="s">
        <v>895</v>
      </c>
      <c r="H11216" s="135" t="s">
        <v>2742</v>
      </c>
      <c r="I11216" t="s">
        <v>1454</v>
      </c>
      <c r="J11216" s="20">
        <v>16</v>
      </c>
      <c r="K11216" s="20" t="s">
        <v>1465</v>
      </c>
      <c r="L11216" t="s">
        <v>1466</v>
      </c>
      <c r="M11216" s="20">
        <v>4</v>
      </c>
      <c r="N11216" s="20">
        <v>4</v>
      </c>
      <c r="AE11216">
        <f t="shared" si="175"/>
        <v>2008</v>
      </c>
    </row>
    <row r="11217" spans="1:31" x14ac:dyDescent="0.25">
      <c r="A11217" s="7">
        <v>11214</v>
      </c>
      <c r="B11217" s="8">
        <v>39662</v>
      </c>
      <c r="C11217" t="s">
        <v>3</v>
      </c>
      <c r="D11217" t="s">
        <v>392</v>
      </c>
      <c r="E11217" t="s">
        <v>9</v>
      </c>
      <c r="F11217" t="s">
        <v>828</v>
      </c>
      <c r="G11217" t="s">
        <v>648</v>
      </c>
      <c r="H11217" s="135" t="s">
        <v>1785</v>
      </c>
      <c r="I11217" t="s">
        <v>1454</v>
      </c>
      <c r="J11217" s="20">
        <v>10</v>
      </c>
      <c r="K11217" s="20" t="s">
        <v>1465</v>
      </c>
      <c r="L11217" t="s">
        <v>1466</v>
      </c>
      <c r="M11217" s="20">
        <v>2.5</v>
      </c>
      <c r="N11217" s="20">
        <v>2.5</v>
      </c>
      <c r="AE11217">
        <f t="shared" si="175"/>
        <v>2008</v>
      </c>
    </row>
    <row r="11218" spans="1:31" x14ac:dyDescent="0.25">
      <c r="A11218" s="7">
        <v>11215</v>
      </c>
      <c r="B11218" s="8">
        <v>39663</v>
      </c>
      <c r="C11218" t="s">
        <v>3</v>
      </c>
      <c r="D11218" t="s">
        <v>776</v>
      </c>
      <c r="E11218" t="s">
        <v>9</v>
      </c>
      <c r="F11218" t="s">
        <v>624</v>
      </c>
      <c r="G11218" t="s">
        <v>861</v>
      </c>
      <c r="H11218" s="9" t="s">
        <v>2493</v>
      </c>
      <c r="I11218" t="s">
        <v>1454</v>
      </c>
      <c r="J11218" s="20">
        <v>33</v>
      </c>
      <c r="K11218" s="20" t="s">
        <v>9</v>
      </c>
      <c r="L11218" t="s">
        <v>1464</v>
      </c>
      <c r="M11218" s="20">
        <v>7.26</v>
      </c>
      <c r="N11218" s="20">
        <v>10.24</v>
      </c>
      <c r="AE11218">
        <f t="shared" si="175"/>
        <v>2008</v>
      </c>
    </row>
    <row r="11219" spans="1:31" x14ac:dyDescent="0.25">
      <c r="A11219" s="7">
        <v>11216</v>
      </c>
      <c r="B11219" s="8">
        <v>39663</v>
      </c>
      <c r="C11219" t="s">
        <v>3</v>
      </c>
      <c r="D11219" t="s">
        <v>920</v>
      </c>
      <c r="E11219" t="s">
        <v>9</v>
      </c>
      <c r="F11219" t="s">
        <v>122</v>
      </c>
      <c r="G11219" t="s">
        <v>24</v>
      </c>
      <c r="H11219" s="135" t="s">
        <v>1495</v>
      </c>
      <c r="I11219" t="s">
        <v>1454</v>
      </c>
      <c r="J11219" s="20">
        <v>24</v>
      </c>
      <c r="K11219" s="20" t="s">
        <v>9</v>
      </c>
      <c r="L11219" t="s">
        <v>1464</v>
      </c>
      <c r="M11219" s="20">
        <v>5.28</v>
      </c>
      <c r="N11219" s="20">
        <v>7.72</v>
      </c>
      <c r="AE11219">
        <f t="shared" si="175"/>
        <v>2008</v>
      </c>
    </row>
    <row r="11220" spans="1:31" x14ac:dyDescent="0.25">
      <c r="A11220" s="7">
        <v>11217</v>
      </c>
      <c r="B11220" s="8">
        <v>39663</v>
      </c>
      <c r="C11220" t="s">
        <v>3</v>
      </c>
      <c r="D11220" t="s">
        <v>543</v>
      </c>
      <c r="E11220" t="s">
        <v>9</v>
      </c>
      <c r="F11220" t="s">
        <v>427</v>
      </c>
      <c r="G11220" t="s">
        <v>895</v>
      </c>
      <c r="H11220" s="135" t="s">
        <v>2540</v>
      </c>
      <c r="I11220" t="s">
        <v>1454</v>
      </c>
      <c r="J11220" s="20">
        <v>19</v>
      </c>
      <c r="K11220" s="20" t="s">
        <v>9</v>
      </c>
      <c r="L11220" t="s">
        <v>1464</v>
      </c>
      <c r="M11220" s="20">
        <v>4.18</v>
      </c>
      <c r="N11220" s="20">
        <v>6.32</v>
      </c>
      <c r="AE11220">
        <f t="shared" si="175"/>
        <v>2008</v>
      </c>
    </row>
    <row r="11221" spans="1:31" x14ac:dyDescent="0.25">
      <c r="A11221" s="7">
        <v>11218</v>
      </c>
      <c r="B11221" s="8">
        <v>39663</v>
      </c>
      <c r="C11221" t="s">
        <v>3</v>
      </c>
      <c r="D11221" t="s">
        <v>295</v>
      </c>
      <c r="E11221" t="s">
        <v>9</v>
      </c>
      <c r="F11221" t="s">
        <v>624</v>
      </c>
      <c r="G11221" t="s">
        <v>870</v>
      </c>
      <c r="H11221" s="135" t="s">
        <v>2521</v>
      </c>
      <c r="I11221" t="s">
        <v>1454</v>
      </c>
      <c r="J11221" s="20">
        <v>25</v>
      </c>
      <c r="K11221" s="20" t="s">
        <v>3</v>
      </c>
      <c r="L11221" t="s">
        <v>1463</v>
      </c>
      <c r="M11221" s="20">
        <v>7.5</v>
      </c>
      <c r="N11221" s="20">
        <v>6</v>
      </c>
      <c r="AE11221">
        <f t="shared" si="175"/>
        <v>2008</v>
      </c>
    </row>
    <row r="11222" spans="1:31" x14ac:dyDescent="0.25">
      <c r="A11222" s="7">
        <v>11219</v>
      </c>
      <c r="B11222" s="8">
        <v>39664</v>
      </c>
      <c r="C11222" t="s">
        <v>3</v>
      </c>
      <c r="D11222" t="s">
        <v>641</v>
      </c>
      <c r="E11222" t="s">
        <v>9</v>
      </c>
      <c r="F11222" t="s">
        <v>49</v>
      </c>
      <c r="G11222" t="s">
        <v>648</v>
      </c>
      <c r="H11222" s="9" t="s">
        <v>1797</v>
      </c>
      <c r="I11222" t="s">
        <v>1454</v>
      </c>
      <c r="J11222" s="20">
        <v>30</v>
      </c>
      <c r="K11222" s="20" t="s">
        <v>9</v>
      </c>
      <c r="L11222" t="s">
        <v>1464</v>
      </c>
      <c r="M11222" s="20">
        <v>6.6</v>
      </c>
      <c r="N11222" s="20">
        <v>9.4</v>
      </c>
      <c r="AE11222">
        <f t="shared" si="175"/>
        <v>2008</v>
      </c>
    </row>
    <row r="11223" spans="1:31" x14ac:dyDescent="0.25">
      <c r="A11223" s="7">
        <v>11220</v>
      </c>
      <c r="B11223" s="8">
        <v>39664</v>
      </c>
      <c r="C11223" t="s">
        <v>3</v>
      </c>
      <c r="D11223" t="s">
        <v>957</v>
      </c>
      <c r="E11223" t="s">
        <v>9</v>
      </c>
      <c r="F11223" t="s">
        <v>911</v>
      </c>
      <c r="G11223" t="s">
        <v>569</v>
      </c>
      <c r="H11223" s="135" t="s">
        <v>1714</v>
      </c>
      <c r="I11223" t="s">
        <v>1454</v>
      </c>
      <c r="J11223" s="20">
        <v>10</v>
      </c>
      <c r="K11223" s="20" t="s">
        <v>3</v>
      </c>
      <c r="L11223" t="s">
        <v>1464</v>
      </c>
      <c r="M11223" s="20">
        <v>3.8</v>
      </c>
      <c r="N11223" s="20">
        <v>2.2000000000000002</v>
      </c>
      <c r="AE11223">
        <f t="shared" si="175"/>
        <v>2008</v>
      </c>
    </row>
    <row r="11224" spans="1:31" x14ac:dyDescent="0.25">
      <c r="A11224" s="7">
        <v>11221</v>
      </c>
      <c r="B11224" s="8">
        <v>39664</v>
      </c>
      <c r="C11224" t="s">
        <v>3</v>
      </c>
      <c r="D11224" t="s">
        <v>411</v>
      </c>
      <c r="E11224" t="s">
        <v>9</v>
      </c>
      <c r="F11224" t="s">
        <v>286</v>
      </c>
      <c r="G11224" t="s">
        <v>24</v>
      </c>
      <c r="H11224" s="135" t="s">
        <v>1548</v>
      </c>
      <c r="I11224" t="s">
        <v>1454</v>
      </c>
      <c r="J11224" s="20">
        <v>13</v>
      </c>
      <c r="K11224" s="20" t="s">
        <v>3</v>
      </c>
      <c r="L11224" t="s">
        <v>1464</v>
      </c>
      <c r="M11224" s="20">
        <v>4.6400000000000006</v>
      </c>
      <c r="N11224" s="20">
        <v>2.86</v>
      </c>
      <c r="AE11224">
        <f t="shared" si="175"/>
        <v>2008</v>
      </c>
    </row>
    <row r="11225" spans="1:31" x14ac:dyDescent="0.25">
      <c r="A11225" s="7">
        <v>11222</v>
      </c>
      <c r="B11225" s="8">
        <v>39664</v>
      </c>
      <c r="C11225" t="s">
        <v>3</v>
      </c>
      <c r="D11225" t="s">
        <v>450</v>
      </c>
      <c r="E11225" t="s">
        <v>9</v>
      </c>
      <c r="F11225" t="s">
        <v>49</v>
      </c>
      <c r="G11225" t="s">
        <v>929</v>
      </c>
      <c r="H11225" s="135" t="s">
        <v>2665</v>
      </c>
      <c r="I11225" t="s">
        <v>1454</v>
      </c>
      <c r="J11225" s="20">
        <v>29</v>
      </c>
      <c r="K11225" s="20" t="s">
        <v>1465</v>
      </c>
      <c r="L11225" t="s">
        <v>1466</v>
      </c>
      <c r="M11225" s="20">
        <v>7.25</v>
      </c>
      <c r="N11225" s="20">
        <v>7.25</v>
      </c>
      <c r="AE11225">
        <f t="shared" si="175"/>
        <v>2008</v>
      </c>
    </row>
    <row r="11226" spans="1:31" x14ac:dyDescent="0.25">
      <c r="A11226" s="7">
        <v>11223</v>
      </c>
      <c r="B11226" s="8">
        <v>39664</v>
      </c>
      <c r="C11226" t="s">
        <v>3</v>
      </c>
      <c r="D11226" t="s">
        <v>49</v>
      </c>
      <c r="E11226" t="s">
        <v>9</v>
      </c>
      <c r="F11226" t="s">
        <v>926</v>
      </c>
      <c r="G11226" t="s">
        <v>929</v>
      </c>
      <c r="H11226" s="135" t="s">
        <v>2644</v>
      </c>
      <c r="I11226" t="s">
        <v>1454</v>
      </c>
      <c r="J11226" s="20">
        <v>21</v>
      </c>
      <c r="K11226" s="20" t="s">
        <v>3</v>
      </c>
      <c r="L11226" t="s">
        <v>1463</v>
      </c>
      <c r="M11226" s="20">
        <v>6.46</v>
      </c>
      <c r="N11226" s="20">
        <v>5.04</v>
      </c>
      <c r="AE11226">
        <f t="shared" si="175"/>
        <v>2008</v>
      </c>
    </row>
    <row r="11227" spans="1:31" x14ac:dyDescent="0.25">
      <c r="A11227" s="7">
        <v>11224</v>
      </c>
      <c r="B11227" s="8">
        <v>39664</v>
      </c>
      <c r="C11227" t="s">
        <v>3</v>
      </c>
      <c r="D11227" t="s">
        <v>934</v>
      </c>
      <c r="E11227" t="s">
        <v>9</v>
      </c>
      <c r="F11227" t="s">
        <v>945</v>
      </c>
      <c r="G11227" t="s">
        <v>895</v>
      </c>
      <c r="H11227" s="135" t="s">
        <v>2577</v>
      </c>
      <c r="I11227" t="s">
        <v>1454</v>
      </c>
      <c r="J11227" s="20">
        <v>77</v>
      </c>
      <c r="K11227" s="20" t="s">
        <v>9</v>
      </c>
      <c r="L11227" t="s">
        <v>1463</v>
      </c>
      <c r="M11227" s="20">
        <v>18.48</v>
      </c>
      <c r="N11227" s="20">
        <v>21.02</v>
      </c>
      <c r="AE11227">
        <f t="shared" si="175"/>
        <v>2008</v>
      </c>
    </row>
    <row r="11228" spans="1:31" x14ac:dyDescent="0.25">
      <c r="A11228" s="7">
        <v>11225</v>
      </c>
      <c r="B11228" s="8">
        <v>39664</v>
      </c>
      <c r="C11228" t="s">
        <v>3</v>
      </c>
      <c r="D11228" t="s">
        <v>907</v>
      </c>
      <c r="E11228" t="s">
        <v>9</v>
      </c>
      <c r="F11228" t="s">
        <v>392</v>
      </c>
      <c r="G11228" t="s">
        <v>569</v>
      </c>
      <c r="H11228" s="9" t="s">
        <v>2212</v>
      </c>
      <c r="I11228" t="s">
        <v>1454</v>
      </c>
      <c r="J11228" s="20">
        <v>16</v>
      </c>
      <c r="K11228" s="20" t="s">
        <v>9</v>
      </c>
      <c r="L11228" t="s">
        <v>1464</v>
      </c>
      <c r="M11228" s="20">
        <v>3.52</v>
      </c>
      <c r="N11228" s="20">
        <v>5.48</v>
      </c>
      <c r="AE11228">
        <f t="shared" si="175"/>
        <v>2008</v>
      </c>
    </row>
    <row r="11229" spans="1:31" x14ac:dyDescent="0.25">
      <c r="A11229" s="7">
        <v>11226</v>
      </c>
      <c r="B11229" s="8">
        <v>39665</v>
      </c>
      <c r="C11229" t="s">
        <v>3</v>
      </c>
      <c r="D11229" t="s">
        <v>791</v>
      </c>
      <c r="E11229" t="s">
        <v>9</v>
      </c>
      <c r="F11229" t="s">
        <v>923</v>
      </c>
      <c r="G11229" t="s">
        <v>569</v>
      </c>
      <c r="H11229" s="136" t="s">
        <v>1677</v>
      </c>
      <c r="I11229" t="s">
        <v>1454</v>
      </c>
      <c r="J11229" s="20">
        <v>21</v>
      </c>
      <c r="K11229" s="20" t="s">
        <v>9</v>
      </c>
      <c r="L11229" t="s">
        <v>1464</v>
      </c>
      <c r="M11229" s="20">
        <v>4.62</v>
      </c>
      <c r="N11229" s="20">
        <v>6.88</v>
      </c>
      <c r="AE11229">
        <f t="shared" si="175"/>
        <v>2008</v>
      </c>
    </row>
    <row r="11230" spans="1:31" x14ac:dyDescent="0.25">
      <c r="A11230" s="7">
        <v>11227</v>
      </c>
      <c r="B11230" s="8">
        <v>39665</v>
      </c>
      <c r="C11230" t="s">
        <v>3</v>
      </c>
      <c r="D11230" t="s">
        <v>791</v>
      </c>
      <c r="E11230" t="s">
        <v>9</v>
      </c>
      <c r="F11230" t="s">
        <v>923</v>
      </c>
      <c r="G11230" t="s">
        <v>569</v>
      </c>
      <c r="H11230" s="135" t="s">
        <v>2129</v>
      </c>
      <c r="I11230" t="s">
        <v>1454</v>
      </c>
      <c r="J11230" s="20">
        <v>11</v>
      </c>
      <c r="K11230" s="20" t="s">
        <v>3</v>
      </c>
      <c r="L11230" t="s">
        <v>1463</v>
      </c>
      <c r="M11230" s="20">
        <v>3.86</v>
      </c>
      <c r="N11230" s="20">
        <v>2.64</v>
      </c>
      <c r="AE11230">
        <f t="shared" si="175"/>
        <v>2008</v>
      </c>
    </row>
    <row r="11231" spans="1:31" x14ac:dyDescent="0.25">
      <c r="A11231" s="7">
        <v>11228</v>
      </c>
      <c r="B11231" s="8">
        <v>39665</v>
      </c>
      <c r="C11231" t="s">
        <v>3</v>
      </c>
      <c r="D11231" t="s">
        <v>791</v>
      </c>
      <c r="E11231" t="s">
        <v>9</v>
      </c>
      <c r="F11231" t="s">
        <v>923</v>
      </c>
      <c r="G11231" t="s">
        <v>569</v>
      </c>
      <c r="H11231" s="135" t="s">
        <v>1714</v>
      </c>
      <c r="I11231" t="s">
        <v>1454</v>
      </c>
      <c r="J11231" s="20">
        <v>27</v>
      </c>
      <c r="K11231" s="20" t="s">
        <v>1465</v>
      </c>
      <c r="L11231" t="s">
        <v>1466</v>
      </c>
      <c r="M11231" s="20">
        <v>6.75</v>
      </c>
      <c r="N11231" s="20">
        <v>6.75</v>
      </c>
      <c r="AE11231">
        <f t="shared" si="175"/>
        <v>2008</v>
      </c>
    </row>
    <row r="11232" spans="1:31" x14ac:dyDescent="0.25">
      <c r="A11232" s="7">
        <v>11229</v>
      </c>
      <c r="B11232" s="8">
        <v>39665</v>
      </c>
      <c r="C11232" t="s">
        <v>3</v>
      </c>
      <c r="D11232" t="s">
        <v>791</v>
      </c>
      <c r="E11232" t="s">
        <v>9</v>
      </c>
      <c r="F11232" t="s">
        <v>923</v>
      </c>
      <c r="G11232" t="s">
        <v>569</v>
      </c>
      <c r="H11232" s="135" t="s">
        <v>1669</v>
      </c>
      <c r="I11232" t="s">
        <v>1454</v>
      </c>
      <c r="J11232" s="20">
        <v>41</v>
      </c>
      <c r="K11232" s="20" t="s">
        <v>3</v>
      </c>
      <c r="L11232" t="s">
        <v>1463</v>
      </c>
      <c r="M11232" s="20">
        <v>11.66</v>
      </c>
      <c r="N11232" s="20">
        <v>9.84</v>
      </c>
      <c r="AE11232">
        <f t="shared" si="175"/>
        <v>2008</v>
      </c>
    </row>
    <row r="11233" spans="1:31" x14ac:dyDescent="0.25">
      <c r="A11233" s="7">
        <v>11230</v>
      </c>
      <c r="B11233" s="8">
        <v>39665</v>
      </c>
      <c r="C11233" t="s">
        <v>3</v>
      </c>
      <c r="D11233" t="s">
        <v>350</v>
      </c>
      <c r="E11233" t="s">
        <v>9</v>
      </c>
      <c r="F11233" t="s">
        <v>795</v>
      </c>
      <c r="G11233" t="s">
        <v>929</v>
      </c>
      <c r="H11233" s="9" t="s">
        <v>2739</v>
      </c>
      <c r="I11233" t="s">
        <v>1454</v>
      </c>
      <c r="J11233" s="20">
        <v>46</v>
      </c>
      <c r="K11233" s="20" t="s">
        <v>3</v>
      </c>
      <c r="L11233" t="s">
        <v>1464</v>
      </c>
      <c r="M11233" s="20">
        <v>13.879999999999999</v>
      </c>
      <c r="N11233" s="20">
        <v>10.120000000000001</v>
      </c>
      <c r="AE11233">
        <f t="shared" si="175"/>
        <v>2008</v>
      </c>
    </row>
    <row r="11234" spans="1:31" x14ac:dyDescent="0.25">
      <c r="A11234" s="7">
        <v>11231</v>
      </c>
      <c r="B11234" s="8">
        <v>39666</v>
      </c>
      <c r="C11234" t="s">
        <v>3</v>
      </c>
      <c r="D11234" t="s">
        <v>787</v>
      </c>
      <c r="E11234" t="s">
        <v>9</v>
      </c>
      <c r="F11234" t="s">
        <v>512</v>
      </c>
      <c r="G11234" t="s">
        <v>24</v>
      </c>
      <c r="H11234" s="135" t="s">
        <v>1551</v>
      </c>
      <c r="I11234" t="s">
        <v>1454</v>
      </c>
      <c r="J11234" s="20">
        <v>10</v>
      </c>
      <c r="K11234" s="20" t="s">
        <v>1465</v>
      </c>
      <c r="L11234" t="s">
        <v>1466</v>
      </c>
      <c r="M11234" s="20">
        <v>2.5</v>
      </c>
      <c r="N11234" s="20">
        <v>2.5</v>
      </c>
      <c r="AE11234">
        <f t="shared" si="175"/>
        <v>2008</v>
      </c>
    </row>
    <row r="11235" spans="1:31" x14ac:dyDescent="0.25">
      <c r="A11235" s="7">
        <v>11232</v>
      </c>
      <c r="B11235" s="8">
        <v>39666</v>
      </c>
      <c r="C11235" t="s">
        <v>3</v>
      </c>
      <c r="D11235" t="s">
        <v>392</v>
      </c>
      <c r="E11235" t="s">
        <v>9</v>
      </c>
      <c r="F11235" t="s">
        <v>828</v>
      </c>
      <c r="G11235" t="s">
        <v>648</v>
      </c>
      <c r="H11235" s="136" t="s">
        <v>1496</v>
      </c>
      <c r="I11235" t="s">
        <v>1454</v>
      </c>
      <c r="J11235" s="20">
        <v>24</v>
      </c>
      <c r="K11235" s="20" t="s">
        <v>3</v>
      </c>
      <c r="L11235" t="s">
        <v>1463</v>
      </c>
      <c r="M11235" s="20">
        <v>7.24</v>
      </c>
      <c r="N11235" s="20">
        <v>5.76</v>
      </c>
      <c r="AE11235">
        <f t="shared" si="175"/>
        <v>2008</v>
      </c>
    </row>
    <row r="11236" spans="1:31" x14ac:dyDescent="0.25">
      <c r="A11236" s="7">
        <v>11233</v>
      </c>
      <c r="B11236" s="8">
        <v>39666</v>
      </c>
      <c r="C11236" t="s">
        <v>3</v>
      </c>
      <c r="D11236" t="s">
        <v>791</v>
      </c>
      <c r="E11236" t="s">
        <v>9</v>
      </c>
      <c r="F11236" t="s">
        <v>923</v>
      </c>
      <c r="G11236" t="s">
        <v>569</v>
      </c>
      <c r="H11236" s="9" t="s">
        <v>2260</v>
      </c>
      <c r="I11236" t="s">
        <v>1454</v>
      </c>
      <c r="J11236" s="20">
        <v>45</v>
      </c>
      <c r="K11236" s="20" t="s">
        <v>9</v>
      </c>
      <c r="L11236" t="s">
        <v>1463</v>
      </c>
      <c r="M11236" s="20">
        <v>10.8</v>
      </c>
      <c r="N11236" s="20">
        <v>12.7</v>
      </c>
      <c r="AE11236">
        <f t="shared" si="175"/>
        <v>2008</v>
      </c>
    </row>
    <row r="11237" spans="1:31" x14ac:dyDescent="0.25">
      <c r="A11237" s="7">
        <v>11234</v>
      </c>
      <c r="B11237" s="8">
        <v>39666</v>
      </c>
      <c r="C11237" t="s">
        <v>3</v>
      </c>
      <c r="D11237" t="s">
        <v>677</v>
      </c>
      <c r="E11237" t="s">
        <v>9</v>
      </c>
      <c r="F11237" t="s">
        <v>240</v>
      </c>
      <c r="G11237" t="s">
        <v>569</v>
      </c>
      <c r="H11237" s="9" t="s">
        <v>2667</v>
      </c>
      <c r="I11237" t="s">
        <v>1454</v>
      </c>
      <c r="J11237" s="20">
        <v>15</v>
      </c>
      <c r="K11237" s="20" t="s">
        <v>9</v>
      </c>
      <c r="L11237" t="s">
        <v>1464</v>
      </c>
      <c r="M11237" s="20">
        <v>3.3</v>
      </c>
      <c r="N11237" s="20">
        <v>5.2</v>
      </c>
      <c r="AE11237">
        <f t="shared" si="175"/>
        <v>2008</v>
      </c>
    </row>
    <row r="11238" spans="1:31" x14ac:dyDescent="0.25">
      <c r="A11238" s="7">
        <v>11235</v>
      </c>
      <c r="B11238" s="8">
        <v>39667</v>
      </c>
      <c r="C11238" t="s">
        <v>3</v>
      </c>
      <c r="D11238" t="s">
        <v>677</v>
      </c>
      <c r="E11238" t="s">
        <v>9</v>
      </c>
      <c r="F11238" t="s">
        <v>240</v>
      </c>
      <c r="G11238" t="s">
        <v>569</v>
      </c>
      <c r="H11238" s="135" t="s">
        <v>1964</v>
      </c>
      <c r="I11238" t="s">
        <v>1454</v>
      </c>
      <c r="J11238" s="20">
        <v>5</v>
      </c>
      <c r="K11238" s="20" t="s">
        <v>1465</v>
      </c>
      <c r="L11238" t="s">
        <v>1466</v>
      </c>
      <c r="M11238" s="20">
        <v>1.25</v>
      </c>
      <c r="N11238" s="20">
        <v>1.25</v>
      </c>
      <c r="AE11238">
        <f t="shared" si="175"/>
        <v>2008</v>
      </c>
    </row>
    <row r="11239" spans="1:31" x14ac:dyDescent="0.25">
      <c r="A11239" s="7">
        <v>11236</v>
      </c>
      <c r="B11239" s="8">
        <v>39667</v>
      </c>
      <c r="C11239" t="s">
        <v>3</v>
      </c>
      <c r="D11239" t="s">
        <v>920</v>
      </c>
      <c r="E11239" t="s">
        <v>9</v>
      </c>
      <c r="F11239" t="s">
        <v>902</v>
      </c>
      <c r="G11239" t="s">
        <v>11</v>
      </c>
      <c r="H11239" s="135" t="s">
        <v>1498</v>
      </c>
      <c r="I11239" t="s">
        <v>1454</v>
      </c>
      <c r="J11239" s="20">
        <v>12</v>
      </c>
      <c r="K11239" s="20" t="s">
        <v>3</v>
      </c>
      <c r="L11239" t="s">
        <v>1463</v>
      </c>
      <c r="M11239" s="20">
        <v>4.12</v>
      </c>
      <c r="N11239" s="20">
        <v>2.88</v>
      </c>
      <c r="AE11239">
        <f t="shared" si="175"/>
        <v>2008</v>
      </c>
    </row>
    <row r="11240" spans="1:31" x14ac:dyDescent="0.25">
      <c r="A11240" s="7">
        <v>11237</v>
      </c>
      <c r="B11240" s="8">
        <v>39667</v>
      </c>
      <c r="C11240" t="s">
        <v>3</v>
      </c>
      <c r="D11240" t="s">
        <v>935</v>
      </c>
      <c r="E11240" t="s">
        <v>9</v>
      </c>
      <c r="F11240" t="s">
        <v>926</v>
      </c>
      <c r="G11240" t="s">
        <v>11</v>
      </c>
      <c r="H11240" s="135" t="s">
        <v>1496</v>
      </c>
      <c r="I11240" t="s">
        <v>1454</v>
      </c>
      <c r="J11240" s="20">
        <v>35</v>
      </c>
      <c r="K11240" s="20" t="s">
        <v>9</v>
      </c>
      <c r="L11240" t="s">
        <v>1463</v>
      </c>
      <c r="M11240" s="20">
        <v>8.4</v>
      </c>
      <c r="N11240" s="20">
        <v>10.1</v>
      </c>
      <c r="AE11240">
        <f t="shared" si="175"/>
        <v>2008</v>
      </c>
    </row>
    <row r="11241" spans="1:31" x14ac:dyDescent="0.25">
      <c r="A11241" s="7">
        <v>11238</v>
      </c>
      <c r="B11241" s="8">
        <v>39667</v>
      </c>
      <c r="C11241" t="s">
        <v>3</v>
      </c>
      <c r="D11241" t="s">
        <v>502</v>
      </c>
      <c r="E11241" t="s">
        <v>9</v>
      </c>
      <c r="F11241" t="s">
        <v>450</v>
      </c>
      <c r="G11241" t="s">
        <v>648</v>
      </c>
      <c r="H11241" s="9" t="s">
        <v>1797</v>
      </c>
      <c r="I11241" t="s">
        <v>1454</v>
      </c>
      <c r="J11241" s="20">
        <v>80</v>
      </c>
      <c r="K11241" s="20" t="s">
        <v>1465</v>
      </c>
      <c r="L11241" t="s">
        <v>1466</v>
      </c>
      <c r="M11241" s="20">
        <v>20</v>
      </c>
      <c r="N11241" s="20">
        <v>20</v>
      </c>
      <c r="AE11241">
        <f t="shared" si="175"/>
        <v>2008</v>
      </c>
    </row>
    <row r="11242" spans="1:31" x14ac:dyDescent="0.25">
      <c r="A11242" s="7">
        <v>11239</v>
      </c>
      <c r="B11242" s="8">
        <v>39667</v>
      </c>
      <c r="C11242" t="s">
        <v>3</v>
      </c>
      <c r="D11242" t="s">
        <v>502</v>
      </c>
      <c r="E11242" t="s">
        <v>9</v>
      </c>
      <c r="F11242" t="s">
        <v>450</v>
      </c>
      <c r="G11242" t="s">
        <v>648</v>
      </c>
      <c r="H11242" s="9" t="s">
        <v>1797</v>
      </c>
      <c r="I11242" t="s">
        <v>1454</v>
      </c>
      <c r="J11242" s="20">
        <v>100</v>
      </c>
      <c r="K11242" s="20" t="s">
        <v>1465</v>
      </c>
      <c r="L11242" t="s">
        <v>1466</v>
      </c>
      <c r="M11242" s="20">
        <v>25</v>
      </c>
      <c r="N11242" s="20">
        <v>25</v>
      </c>
      <c r="AE11242">
        <f t="shared" si="175"/>
        <v>2008</v>
      </c>
    </row>
    <row r="11243" spans="1:31" x14ac:dyDescent="0.25">
      <c r="A11243" s="7">
        <v>11240</v>
      </c>
      <c r="B11243" s="8">
        <v>39668</v>
      </c>
      <c r="C11243" t="s">
        <v>3</v>
      </c>
      <c r="D11243" t="s">
        <v>791</v>
      </c>
      <c r="E11243" t="s">
        <v>9</v>
      </c>
      <c r="F11243" t="s">
        <v>923</v>
      </c>
      <c r="G11243" t="s">
        <v>569</v>
      </c>
      <c r="H11243" s="136" t="s">
        <v>1748</v>
      </c>
      <c r="I11243" t="s">
        <v>1454</v>
      </c>
      <c r="J11243" s="20">
        <v>16</v>
      </c>
      <c r="K11243" s="20" t="s">
        <v>9</v>
      </c>
      <c r="L11243" t="s">
        <v>1463</v>
      </c>
      <c r="M11243" s="20">
        <v>3.84</v>
      </c>
      <c r="N11243" s="20">
        <v>5.16</v>
      </c>
      <c r="AE11243">
        <f t="shared" si="175"/>
        <v>2008</v>
      </c>
    </row>
    <row r="11244" spans="1:31" x14ac:dyDescent="0.25">
      <c r="A11244" s="7">
        <v>11241</v>
      </c>
      <c r="B11244" s="8">
        <v>39668</v>
      </c>
      <c r="C11244" t="s">
        <v>3</v>
      </c>
      <c r="D11244" t="s">
        <v>302</v>
      </c>
      <c r="E11244" t="s">
        <v>9</v>
      </c>
      <c r="F11244" t="s">
        <v>869</v>
      </c>
      <c r="G11244" t="s">
        <v>377</v>
      </c>
      <c r="H11244" s="135" t="s">
        <v>1496</v>
      </c>
      <c r="I11244" t="s">
        <v>1454</v>
      </c>
      <c r="J11244" s="20">
        <v>68</v>
      </c>
      <c r="K11244" s="20" t="s">
        <v>9</v>
      </c>
      <c r="L11244" t="s">
        <v>1464</v>
      </c>
      <c r="M11244" s="20">
        <v>14.96</v>
      </c>
      <c r="N11244" s="20">
        <v>20.04</v>
      </c>
      <c r="AE11244">
        <f t="shared" si="175"/>
        <v>2008</v>
      </c>
    </row>
    <row r="11245" spans="1:31" x14ac:dyDescent="0.25">
      <c r="A11245" s="7">
        <v>11242</v>
      </c>
      <c r="B11245" s="8">
        <v>39668</v>
      </c>
      <c r="C11245" t="s">
        <v>3</v>
      </c>
      <c r="D11245" t="s">
        <v>957</v>
      </c>
      <c r="E11245" t="s">
        <v>9</v>
      </c>
      <c r="F11245" t="s">
        <v>869</v>
      </c>
      <c r="G11245" t="s">
        <v>377</v>
      </c>
      <c r="H11245" s="135" t="s">
        <v>1496</v>
      </c>
      <c r="I11245" t="s">
        <v>1454</v>
      </c>
      <c r="J11245" s="20">
        <v>10</v>
      </c>
      <c r="K11245" s="20" t="s">
        <v>1465</v>
      </c>
      <c r="L11245" t="s">
        <v>1466</v>
      </c>
      <c r="M11245" s="20">
        <v>2.5</v>
      </c>
      <c r="N11245" s="20">
        <v>2.5</v>
      </c>
      <c r="AE11245">
        <f t="shared" si="175"/>
        <v>2008</v>
      </c>
    </row>
    <row r="11246" spans="1:31" x14ac:dyDescent="0.25">
      <c r="A11246" s="7">
        <v>11243</v>
      </c>
      <c r="B11246" s="8">
        <v>39668</v>
      </c>
      <c r="C11246" t="s">
        <v>3</v>
      </c>
      <c r="D11246" t="s">
        <v>791</v>
      </c>
      <c r="E11246" t="s">
        <v>9</v>
      </c>
      <c r="F11246" t="s">
        <v>923</v>
      </c>
      <c r="G11246" t="s">
        <v>648</v>
      </c>
      <c r="H11246" s="135" t="s">
        <v>1791</v>
      </c>
      <c r="I11246" t="s">
        <v>1454</v>
      </c>
      <c r="J11246" s="20">
        <v>12</v>
      </c>
      <c r="K11246" s="20" t="s">
        <v>3</v>
      </c>
      <c r="L11246" t="s">
        <v>1464</v>
      </c>
      <c r="M11246" s="20">
        <v>4.3599999999999994</v>
      </c>
      <c r="N11246" s="20">
        <v>2.64</v>
      </c>
      <c r="AE11246">
        <f t="shared" si="175"/>
        <v>2008</v>
      </c>
    </row>
    <row r="11247" spans="1:31" x14ac:dyDescent="0.25">
      <c r="A11247" s="7">
        <v>11244</v>
      </c>
      <c r="B11247" s="8">
        <v>39668</v>
      </c>
      <c r="C11247" t="s">
        <v>3</v>
      </c>
      <c r="D11247" t="s">
        <v>676</v>
      </c>
      <c r="E11247" t="s">
        <v>9</v>
      </c>
      <c r="F11247" t="s">
        <v>699</v>
      </c>
      <c r="G11247" t="s">
        <v>14</v>
      </c>
      <c r="H11247" s="135" t="s">
        <v>1507</v>
      </c>
      <c r="I11247" t="s">
        <v>1454</v>
      </c>
      <c r="J11247" s="20">
        <v>38</v>
      </c>
      <c r="K11247" s="20" t="s">
        <v>9</v>
      </c>
      <c r="L11247" t="s">
        <v>1464</v>
      </c>
      <c r="M11247" s="20">
        <v>8.36</v>
      </c>
      <c r="N11247" s="20">
        <v>11.64</v>
      </c>
      <c r="AE11247">
        <f t="shared" si="175"/>
        <v>2008</v>
      </c>
    </row>
    <row r="11248" spans="1:31" x14ac:dyDescent="0.25">
      <c r="A11248" s="7">
        <v>11245</v>
      </c>
      <c r="B11248" s="8">
        <v>39668</v>
      </c>
      <c r="C11248" t="s">
        <v>3</v>
      </c>
      <c r="D11248" t="s">
        <v>957</v>
      </c>
      <c r="E11248" t="s">
        <v>9</v>
      </c>
      <c r="F11248" t="s">
        <v>869</v>
      </c>
      <c r="G11248" t="s">
        <v>895</v>
      </c>
      <c r="H11248" s="135" t="s">
        <v>1496</v>
      </c>
      <c r="I11248" t="s">
        <v>1454</v>
      </c>
      <c r="J11248" s="20">
        <v>26</v>
      </c>
      <c r="K11248" s="20" t="s">
        <v>9</v>
      </c>
      <c r="L11248" t="s">
        <v>1464</v>
      </c>
      <c r="M11248" s="20">
        <v>5.72</v>
      </c>
      <c r="N11248" s="20">
        <v>8.2800000000000011</v>
      </c>
      <c r="AE11248">
        <f t="shared" si="175"/>
        <v>2008</v>
      </c>
    </row>
    <row r="11249" spans="1:31" x14ac:dyDescent="0.25">
      <c r="A11249" s="7">
        <v>11246</v>
      </c>
      <c r="B11249" s="8">
        <v>39668</v>
      </c>
      <c r="C11249" t="s">
        <v>3</v>
      </c>
      <c r="D11249" t="s">
        <v>302</v>
      </c>
      <c r="E11249" t="s">
        <v>9</v>
      </c>
      <c r="F11249" t="s">
        <v>869</v>
      </c>
      <c r="G11249" t="s">
        <v>714</v>
      </c>
      <c r="H11249" s="135" t="s">
        <v>1496</v>
      </c>
      <c r="I11249" t="s">
        <v>1454</v>
      </c>
      <c r="J11249" s="20">
        <v>40</v>
      </c>
      <c r="K11249" s="20" t="s">
        <v>1465</v>
      </c>
      <c r="L11249" t="s">
        <v>1466</v>
      </c>
      <c r="M11249" s="20">
        <v>10</v>
      </c>
      <c r="N11249" s="20">
        <v>10</v>
      </c>
      <c r="AE11249">
        <f t="shared" si="175"/>
        <v>2008</v>
      </c>
    </row>
    <row r="11250" spans="1:31" x14ac:dyDescent="0.25">
      <c r="A11250" s="7">
        <v>11247</v>
      </c>
      <c r="B11250" s="8">
        <v>39669</v>
      </c>
      <c r="C11250" t="s">
        <v>3</v>
      </c>
      <c r="D11250" t="s">
        <v>930</v>
      </c>
      <c r="E11250" t="s">
        <v>9</v>
      </c>
      <c r="F11250" t="s">
        <v>411</v>
      </c>
      <c r="G11250" t="s">
        <v>648</v>
      </c>
      <c r="H11250" s="135" t="s">
        <v>2062</v>
      </c>
      <c r="I11250" t="s">
        <v>1455</v>
      </c>
      <c r="J11250" s="20">
        <v>24</v>
      </c>
      <c r="K11250" s="20" t="s">
        <v>9</v>
      </c>
      <c r="L11250" t="s">
        <v>1464</v>
      </c>
      <c r="M11250" s="20">
        <v>2.64</v>
      </c>
      <c r="N11250" s="20">
        <v>3.86</v>
      </c>
      <c r="AE11250">
        <f t="shared" si="175"/>
        <v>2008</v>
      </c>
    </row>
    <row r="11251" spans="1:31" x14ac:dyDescent="0.25">
      <c r="A11251" s="7">
        <v>11248</v>
      </c>
      <c r="B11251" s="8">
        <v>39669</v>
      </c>
      <c r="C11251" t="s">
        <v>3</v>
      </c>
      <c r="D11251" t="s">
        <v>936</v>
      </c>
      <c r="E11251" t="s">
        <v>9</v>
      </c>
      <c r="F11251" t="s">
        <v>906</v>
      </c>
      <c r="G11251" t="s">
        <v>14</v>
      </c>
      <c r="H11251" s="135" t="s">
        <v>1501</v>
      </c>
      <c r="I11251" t="s">
        <v>1454</v>
      </c>
      <c r="J11251" s="20">
        <v>35</v>
      </c>
      <c r="K11251" s="20" t="s">
        <v>9</v>
      </c>
      <c r="L11251" t="s">
        <v>1464</v>
      </c>
      <c r="M11251" s="20">
        <v>7.7</v>
      </c>
      <c r="N11251" s="20">
        <v>10.8</v>
      </c>
      <c r="AE11251">
        <f t="shared" si="175"/>
        <v>2008</v>
      </c>
    </row>
    <row r="11252" spans="1:31" x14ac:dyDescent="0.25">
      <c r="A11252" s="7">
        <v>11249</v>
      </c>
      <c r="B11252" s="8">
        <v>39669</v>
      </c>
      <c r="C11252" t="s">
        <v>3</v>
      </c>
      <c r="D11252" t="s">
        <v>543</v>
      </c>
      <c r="E11252" t="s">
        <v>9</v>
      </c>
      <c r="F11252" t="s">
        <v>900</v>
      </c>
      <c r="G11252" t="s">
        <v>929</v>
      </c>
      <c r="H11252" s="135" t="s">
        <v>2743</v>
      </c>
      <c r="I11252" t="s">
        <v>1454</v>
      </c>
      <c r="J11252" s="20">
        <v>40</v>
      </c>
      <c r="K11252" s="20" t="s">
        <v>3</v>
      </c>
      <c r="L11252" t="s">
        <v>1464</v>
      </c>
      <c r="M11252" s="20">
        <v>12.2</v>
      </c>
      <c r="N11252" s="20">
        <v>8.8000000000000007</v>
      </c>
      <c r="AE11252">
        <f t="shared" si="175"/>
        <v>2008</v>
      </c>
    </row>
    <row r="11253" spans="1:31" x14ac:dyDescent="0.25">
      <c r="A11253" s="7">
        <v>11250</v>
      </c>
      <c r="B11253" s="8">
        <v>39669</v>
      </c>
      <c r="C11253" t="s">
        <v>3</v>
      </c>
      <c r="D11253" t="s">
        <v>939</v>
      </c>
      <c r="E11253" t="s">
        <v>9</v>
      </c>
      <c r="F11253" t="s">
        <v>962</v>
      </c>
      <c r="G11253" t="s">
        <v>929</v>
      </c>
      <c r="H11253" s="135" t="s">
        <v>2744</v>
      </c>
      <c r="I11253" t="s">
        <v>1454</v>
      </c>
      <c r="J11253" s="20">
        <v>30</v>
      </c>
      <c r="K11253" s="20" t="s">
        <v>3</v>
      </c>
      <c r="L11253" t="s">
        <v>1464</v>
      </c>
      <c r="M11253" s="20">
        <v>9.4</v>
      </c>
      <c r="N11253" s="20">
        <v>6.6</v>
      </c>
      <c r="AE11253">
        <f t="shared" si="175"/>
        <v>2008</v>
      </c>
    </row>
    <row r="11254" spans="1:31" x14ac:dyDescent="0.25">
      <c r="A11254" s="7">
        <v>11251</v>
      </c>
      <c r="B11254" s="8">
        <v>39669</v>
      </c>
      <c r="C11254" t="s">
        <v>3</v>
      </c>
      <c r="D11254" t="s">
        <v>918</v>
      </c>
      <c r="E11254" t="s">
        <v>9</v>
      </c>
      <c r="F11254" t="s">
        <v>906</v>
      </c>
      <c r="G11254" t="s">
        <v>895</v>
      </c>
      <c r="H11254" s="135" t="s">
        <v>2745</v>
      </c>
      <c r="I11254" t="s">
        <v>1454</v>
      </c>
      <c r="J11254" s="20">
        <v>10</v>
      </c>
      <c r="K11254" s="20" t="s">
        <v>9</v>
      </c>
      <c r="L11254" t="s">
        <v>1463</v>
      </c>
      <c r="M11254" s="20">
        <v>2.4</v>
      </c>
      <c r="N11254" s="20">
        <v>3.6</v>
      </c>
      <c r="AE11254">
        <f t="shared" si="175"/>
        <v>2008</v>
      </c>
    </row>
    <row r="11255" spans="1:31" x14ac:dyDescent="0.25">
      <c r="A11255" s="7">
        <v>11252</v>
      </c>
      <c r="B11255" s="8">
        <v>39669</v>
      </c>
      <c r="C11255" t="s">
        <v>3</v>
      </c>
      <c r="D11255" t="s">
        <v>939</v>
      </c>
      <c r="E11255" t="s">
        <v>9</v>
      </c>
      <c r="F11255" t="s">
        <v>926</v>
      </c>
      <c r="G11255" t="s">
        <v>732</v>
      </c>
      <c r="H11255" s="135" t="s">
        <v>2746</v>
      </c>
      <c r="I11255" t="s">
        <v>1454</v>
      </c>
      <c r="J11255" s="20">
        <v>30</v>
      </c>
      <c r="K11255" s="20" t="s">
        <v>3</v>
      </c>
      <c r="L11255" t="s">
        <v>1464</v>
      </c>
      <c r="M11255" s="20">
        <v>9.4</v>
      </c>
      <c r="N11255" s="20">
        <v>6.6</v>
      </c>
      <c r="AE11255">
        <f t="shared" si="175"/>
        <v>2008</v>
      </c>
    </row>
    <row r="11256" spans="1:31" x14ac:dyDescent="0.25">
      <c r="A11256" s="7">
        <v>11253</v>
      </c>
      <c r="B11256" s="8">
        <v>39670</v>
      </c>
      <c r="C11256" t="s">
        <v>3</v>
      </c>
      <c r="D11256" t="s">
        <v>791</v>
      </c>
      <c r="E11256" t="s">
        <v>9</v>
      </c>
      <c r="F11256" t="s">
        <v>923</v>
      </c>
      <c r="G11256" t="s">
        <v>569</v>
      </c>
      <c r="H11256" s="135" t="s">
        <v>1659</v>
      </c>
      <c r="I11256" t="s">
        <v>1454</v>
      </c>
      <c r="J11256" s="20">
        <v>14</v>
      </c>
      <c r="K11256" s="20" t="s">
        <v>3</v>
      </c>
      <c r="L11256" t="s">
        <v>1464</v>
      </c>
      <c r="M11256" s="20">
        <v>4.92</v>
      </c>
      <c r="N11256" s="20">
        <v>3.08</v>
      </c>
      <c r="AE11256">
        <f t="shared" si="175"/>
        <v>2008</v>
      </c>
    </row>
    <row r="11257" spans="1:31" x14ac:dyDescent="0.25">
      <c r="A11257" s="7">
        <v>11254</v>
      </c>
      <c r="B11257" s="8">
        <v>39670</v>
      </c>
      <c r="C11257" t="s">
        <v>3</v>
      </c>
      <c r="D11257" t="s">
        <v>918</v>
      </c>
      <c r="E11257" t="s">
        <v>9</v>
      </c>
      <c r="F11257" t="s">
        <v>923</v>
      </c>
      <c r="G11257" t="s">
        <v>870</v>
      </c>
      <c r="H11257" s="135" t="s">
        <v>2473</v>
      </c>
      <c r="I11257" t="s">
        <v>1454</v>
      </c>
      <c r="J11257" s="20">
        <v>40</v>
      </c>
      <c r="K11257" s="20" t="s">
        <v>9</v>
      </c>
      <c r="L11257" t="s">
        <v>1463</v>
      </c>
      <c r="M11257" s="20">
        <v>9.6</v>
      </c>
      <c r="N11257" s="20">
        <v>11.4</v>
      </c>
      <c r="AE11257">
        <f t="shared" si="175"/>
        <v>2008</v>
      </c>
    </row>
    <row r="11258" spans="1:31" x14ac:dyDescent="0.25">
      <c r="A11258" s="7">
        <v>11255</v>
      </c>
      <c r="B11258" s="8">
        <v>39670</v>
      </c>
      <c r="C11258" t="s">
        <v>3</v>
      </c>
      <c r="D11258" t="s">
        <v>941</v>
      </c>
      <c r="E11258" t="s">
        <v>9</v>
      </c>
      <c r="F11258" t="s">
        <v>923</v>
      </c>
      <c r="G11258" t="s">
        <v>870</v>
      </c>
      <c r="H11258" s="135" t="s">
        <v>1496</v>
      </c>
      <c r="I11258" t="s">
        <v>1454</v>
      </c>
      <c r="J11258" s="20">
        <v>37</v>
      </c>
      <c r="K11258" s="20" t="s">
        <v>9</v>
      </c>
      <c r="L11258" t="s">
        <v>1464</v>
      </c>
      <c r="M11258" s="20">
        <v>8.14</v>
      </c>
      <c r="N11258" s="20">
        <v>11.36</v>
      </c>
      <c r="AE11258">
        <f t="shared" si="175"/>
        <v>2008</v>
      </c>
    </row>
    <row r="11259" spans="1:31" x14ac:dyDescent="0.25">
      <c r="A11259" s="7">
        <v>11256</v>
      </c>
      <c r="B11259" s="8">
        <v>39670</v>
      </c>
      <c r="C11259" t="s">
        <v>3</v>
      </c>
      <c r="D11259" t="s">
        <v>941</v>
      </c>
      <c r="E11259" t="s">
        <v>9</v>
      </c>
      <c r="F11259" t="s">
        <v>923</v>
      </c>
      <c r="G11259" t="s">
        <v>870</v>
      </c>
      <c r="H11259" s="135" t="s">
        <v>1496</v>
      </c>
      <c r="I11259" t="s">
        <v>1454</v>
      </c>
      <c r="J11259" s="20">
        <v>23</v>
      </c>
      <c r="K11259" s="20" t="s">
        <v>3</v>
      </c>
      <c r="L11259" t="s">
        <v>1463</v>
      </c>
      <c r="M11259" s="20">
        <v>6.98</v>
      </c>
      <c r="N11259" s="20">
        <v>5.52</v>
      </c>
      <c r="AE11259">
        <f t="shared" si="175"/>
        <v>2008</v>
      </c>
    </row>
    <row r="11260" spans="1:31" x14ac:dyDescent="0.25">
      <c r="A11260" s="7">
        <v>11257</v>
      </c>
      <c r="B11260" s="8">
        <v>39670</v>
      </c>
      <c r="C11260" t="s">
        <v>3</v>
      </c>
      <c r="D11260" t="s">
        <v>432</v>
      </c>
      <c r="E11260" t="s">
        <v>9</v>
      </c>
      <c r="F11260" t="s">
        <v>795</v>
      </c>
      <c r="G11260" t="s">
        <v>648</v>
      </c>
      <c r="H11260" s="135" t="s">
        <v>2405</v>
      </c>
      <c r="I11260" t="s">
        <v>1454</v>
      </c>
      <c r="J11260" s="20">
        <v>26</v>
      </c>
      <c r="K11260" s="20" t="s">
        <v>3</v>
      </c>
      <c r="L11260" t="s">
        <v>1464</v>
      </c>
      <c r="M11260" s="20">
        <v>8.2800000000000011</v>
      </c>
      <c r="N11260" s="20">
        <v>5.72</v>
      </c>
      <c r="AE11260">
        <f t="shared" si="175"/>
        <v>2008</v>
      </c>
    </row>
    <row r="11261" spans="1:31" x14ac:dyDescent="0.25">
      <c r="A11261" s="7">
        <v>11258</v>
      </c>
      <c r="B11261" s="8">
        <v>39670</v>
      </c>
      <c r="C11261" t="s">
        <v>3</v>
      </c>
      <c r="D11261" t="s">
        <v>502</v>
      </c>
      <c r="E11261" t="s">
        <v>9</v>
      </c>
      <c r="F11261" t="s">
        <v>923</v>
      </c>
      <c r="G11261" t="s">
        <v>648</v>
      </c>
      <c r="H11261" s="135" t="s">
        <v>2611</v>
      </c>
      <c r="I11261" t="s">
        <v>1454</v>
      </c>
      <c r="J11261" s="20">
        <v>200</v>
      </c>
      <c r="K11261" s="20" t="s">
        <v>9</v>
      </c>
      <c r="L11261" t="s">
        <v>1463</v>
      </c>
      <c r="M11261" s="20">
        <v>48</v>
      </c>
      <c r="N11261" s="20">
        <v>53</v>
      </c>
      <c r="AE11261">
        <f t="shared" si="175"/>
        <v>2008</v>
      </c>
    </row>
    <row r="11262" spans="1:31" x14ac:dyDescent="0.25">
      <c r="A11262" s="7">
        <v>11259</v>
      </c>
      <c r="B11262" s="8">
        <v>39670</v>
      </c>
      <c r="C11262" t="s">
        <v>3</v>
      </c>
      <c r="D11262" t="s">
        <v>920</v>
      </c>
      <c r="E11262" t="s">
        <v>9</v>
      </c>
      <c r="F11262" t="s">
        <v>901</v>
      </c>
      <c r="G11262" t="s">
        <v>377</v>
      </c>
      <c r="H11262" s="9" t="s">
        <v>2096</v>
      </c>
      <c r="I11262" t="s">
        <v>1454</v>
      </c>
      <c r="J11262" s="20">
        <v>13</v>
      </c>
      <c r="K11262" s="20" t="s">
        <v>9</v>
      </c>
      <c r="L11262" t="s">
        <v>1464</v>
      </c>
      <c r="M11262" s="20">
        <v>2.86</v>
      </c>
      <c r="N11262" s="20">
        <v>4.6400000000000006</v>
      </c>
      <c r="AE11262">
        <f t="shared" si="175"/>
        <v>2008</v>
      </c>
    </row>
    <row r="11263" spans="1:31" x14ac:dyDescent="0.25">
      <c r="A11263" s="7">
        <v>11260</v>
      </c>
      <c r="B11263" s="8">
        <v>39670</v>
      </c>
      <c r="C11263" t="s">
        <v>3</v>
      </c>
      <c r="D11263" t="s">
        <v>432</v>
      </c>
      <c r="E11263" t="s">
        <v>9</v>
      </c>
      <c r="F11263" t="s">
        <v>828</v>
      </c>
      <c r="G11263" t="s">
        <v>714</v>
      </c>
      <c r="H11263" s="135" t="s">
        <v>2004</v>
      </c>
      <c r="I11263" t="s">
        <v>1454</v>
      </c>
      <c r="J11263" s="20">
        <v>89</v>
      </c>
      <c r="K11263" s="20" t="s">
        <v>3</v>
      </c>
      <c r="L11263" t="s">
        <v>1464</v>
      </c>
      <c r="M11263" s="20">
        <v>25.92</v>
      </c>
      <c r="N11263" s="20">
        <v>19.579999999999998</v>
      </c>
      <c r="AE11263">
        <f t="shared" si="175"/>
        <v>2008</v>
      </c>
    </row>
    <row r="11264" spans="1:31" x14ac:dyDescent="0.25">
      <c r="A11264" s="7">
        <v>11261</v>
      </c>
      <c r="B11264" s="8">
        <v>39670</v>
      </c>
      <c r="C11264" t="s">
        <v>3</v>
      </c>
      <c r="D11264" t="s">
        <v>786</v>
      </c>
      <c r="E11264" t="s">
        <v>9</v>
      </c>
      <c r="F11264" t="s">
        <v>905</v>
      </c>
      <c r="G11264" t="s">
        <v>732</v>
      </c>
      <c r="H11264" s="135" t="s">
        <v>1496</v>
      </c>
      <c r="I11264" t="s">
        <v>1454</v>
      </c>
      <c r="J11264" s="20">
        <v>19</v>
      </c>
      <c r="K11264" s="20" t="s">
        <v>9</v>
      </c>
      <c r="L11264" t="s">
        <v>1464</v>
      </c>
      <c r="M11264" s="20">
        <v>4.18</v>
      </c>
      <c r="N11264" s="20">
        <v>6.32</v>
      </c>
      <c r="AE11264">
        <f t="shared" si="175"/>
        <v>2008</v>
      </c>
    </row>
    <row r="11265" spans="1:31" x14ac:dyDescent="0.25">
      <c r="A11265" s="7">
        <v>11262</v>
      </c>
      <c r="B11265" s="8">
        <v>39671</v>
      </c>
      <c r="C11265" t="s">
        <v>3</v>
      </c>
      <c r="D11265" t="s">
        <v>502</v>
      </c>
      <c r="E11265" t="s">
        <v>9</v>
      </c>
      <c r="F11265" t="s">
        <v>945</v>
      </c>
      <c r="G11265" t="s">
        <v>648</v>
      </c>
      <c r="H11265" s="9" t="s">
        <v>1797</v>
      </c>
      <c r="I11265" t="s">
        <v>1454</v>
      </c>
      <c r="J11265" s="20">
        <v>10</v>
      </c>
      <c r="K11265" s="20" t="s">
        <v>1465</v>
      </c>
      <c r="L11265" t="s">
        <v>1466</v>
      </c>
      <c r="M11265" s="20">
        <v>2.5</v>
      </c>
      <c r="N11265" s="20">
        <v>2.5</v>
      </c>
      <c r="AE11265">
        <f t="shared" si="175"/>
        <v>2008</v>
      </c>
    </row>
    <row r="11266" spans="1:31" x14ac:dyDescent="0.25">
      <c r="A11266" s="7">
        <v>11263</v>
      </c>
      <c r="B11266" s="8">
        <v>39671</v>
      </c>
      <c r="C11266" t="s">
        <v>3</v>
      </c>
      <c r="D11266" t="s">
        <v>791</v>
      </c>
      <c r="E11266" t="s">
        <v>9</v>
      </c>
      <c r="F11266" t="s">
        <v>787</v>
      </c>
      <c r="G11266" t="s">
        <v>870</v>
      </c>
      <c r="H11266" s="135" t="s">
        <v>2466</v>
      </c>
      <c r="I11266" t="s">
        <v>1455</v>
      </c>
      <c r="J11266" s="20">
        <v>27</v>
      </c>
      <c r="K11266" s="20" t="s">
        <v>3</v>
      </c>
      <c r="L11266" t="s">
        <v>1464</v>
      </c>
      <c r="M11266" s="20">
        <v>4.28</v>
      </c>
      <c r="N11266" s="20">
        <v>2.9699999999999998</v>
      </c>
      <c r="AE11266">
        <f t="shared" si="175"/>
        <v>2008</v>
      </c>
    </row>
    <row r="11267" spans="1:31" x14ac:dyDescent="0.25">
      <c r="A11267" s="7">
        <v>11264</v>
      </c>
      <c r="B11267" s="8">
        <v>39671</v>
      </c>
      <c r="C11267" t="s">
        <v>3</v>
      </c>
      <c r="D11267" t="s">
        <v>614</v>
      </c>
      <c r="E11267" t="s">
        <v>9</v>
      </c>
      <c r="F11267" t="s">
        <v>55</v>
      </c>
      <c r="G11267" t="s">
        <v>929</v>
      </c>
      <c r="H11267" s="135" t="s">
        <v>2747</v>
      </c>
      <c r="I11267" t="s">
        <v>1454</v>
      </c>
      <c r="J11267" s="20">
        <v>21</v>
      </c>
      <c r="K11267" s="20" t="s">
        <v>3</v>
      </c>
      <c r="L11267" t="s">
        <v>1463</v>
      </c>
      <c r="M11267" s="20">
        <v>6.46</v>
      </c>
      <c r="N11267" s="20">
        <v>5.04</v>
      </c>
      <c r="AE11267">
        <f t="shared" si="175"/>
        <v>2008</v>
      </c>
    </row>
    <row r="11268" spans="1:31" x14ac:dyDescent="0.25">
      <c r="A11268" s="7">
        <v>11265</v>
      </c>
      <c r="B11268" s="8">
        <v>39671</v>
      </c>
      <c r="C11268" t="s">
        <v>3</v>
      </c>
      <c r="D11268" t="s">
        <v>543</v>
      </c>
      <c r="E11268" t="s">
        <v>9</v>
      </c>
      <c r="F11268" t="s">
        <v>55</v>
      </c>
      <c r="G11268" t="s">
        <v>929</v>
      </c>
      <c r="H11268" s="135" t="s">
        <v>2650</v>
      </c>
      <c r="I11268" t="s">
        <v>1454</v>
      </c>
      <c r="J11268" s="20">
        <v>16</v>
      </c>
      <c r="K11268" s="20" t="s">
        <v>1465</v>
      </c>
      <c r="L11268" t="s">
        <v>1466</v>
      </c>
      <c r="M11268" s="20">
        <v>4</v>
      </c>
      <c r="N11268" s="20">
        <v>4</v>
      </c>
      <c r="AE11268">
        <f t="shared" ref="AE11268:AE11331" si="176">YEAR(B11268)</f>
        <v>2008</v>
      </c>
    </row>
    <row r="11269" spans="1:31" x14ac:dyDescent="0.25">
      <c r="A11269" s="7">
        <v>11266</v>
      </c>
      <c r="B11269" s="8">
        <v>39671</v>
      </c>
      <c r="C11269" t="s">
        <v>3</v>
      </c>
      <c r="D11269" t="s">
        <v>939</v>
      </c>
      <c r="E11269" t="s">
        <v>9</v>
      </c>
      <c r="F11269" t="s">
        <v>932</v>
      </c>
      <c r="G11269" t="s">
        <v>929</v>
      </c>
      <c r="H11269" s="135" t="s">
        <v>2748</v>
      </c>
      <c r="I11269" t="s">
        <v>1454</v>
      </c>
      <c r="J11269" s="20">
        <v>21</v>
      </c>
      <c r="K11269" s="20" t="s">
        <v>3</v>
      </c>
      <c r="L11269" t="s">
        <v>1464</v>
      </c>
      <c r="M11269" s="20">
        <v>6.88</v>
      </c>
      <c r="N11269" s="20">
        <v>4.62</v>
      </c>
      <c r="AE11269">
        <f t="shared" si="176"/>
        <v>2008</v>
      </c>
    </row>
    <row r="11270" spans="1:31" x14ac:dyDescent="0.25">
      <c r="A11270" s="7">
        <v>11267</v>
      </c>
      <c r="B11270" s="8">
        <v>39671</v>
      </c>
      <c r="C11270" t="s">
        <v>3</v>
      </c>
      <c r="D11270" t="s">
        <v>939</v>
      </c>
      <c r="E11270" t="s">
        <v>9</v>
      </c>
      <c r="F11270" t="s">
        <v>926</v>
      </c>
      <c r="G11270" t="s">
        <v>929</v>
      </c>
      <c r="H11270" s="135" t="s">
        <v>2749</v>
      </c>
      <c r="I11270" t="s">
        <v>1454</v>
      </c>
      <c r="J11270" s="20">
        <v>30</v>
      </c>
      <c r="K11270" s="20" t="s">
        <v>9</v>
      </c>
      <c r="L11270" t="s">
        <v>1464</v>
      </c>
      <c r="M11270" s="20">
        <v>6.6</v>
      </c>
      <c r="N11270" s="20">
        <v>9.4</v>
      </c>
      <c r="AE11270">
        <f t="shared" si="176"/>
        <v>2008</v>
      </c>
    </row>
    <row r="11271" spans="1:31" x14ac:dyDescent="0.25">
      <c r="A11271" s="7">
        <v>11268</v>
      </c>
      <c r="B11271" s="8">
        <v>39671</v>
      </c>
      <c r="C11271" t="s">
        <v>3</v>
      </c>
      <c r="D11271" t="s">
        <v>250</v>
      </c>
      <c r="E11271" t="s">
        <v>9</v>
      </c>
      <c r="F11271" t="s">
        <v>902</v>
      </c>
      <c r="G11271" t="s">
        <v>870</v>
      </c>
      <c r="H11271" s="135" t="s">
        <v>1496</v>
      </c>
      <c r="I11271" t="s">
        <v>1454</v>
      </c>
      <c r="J11271" s="20">
        <v>4</v>
      </c>
      <c r="K11271" s="20" t="s">
        <v>1465</v>
      </c>
      <c r="L11271" t="s">
        <v>1466</v>
      </c>
      <c r="M11271" s="20">
        <v>1</v>
      </c>
      <c r="N11271" s="20">
        <v>1</v>
      </c>
      <c r="AE11271">
        <f t="shared" si="176"/>
        <v>2008</v>
      </c>
    </row>
    <row r="11272" spans="1:31" x14ac:dyDescent="0.25">
      <c r="A11272" s="7">
        <v>11269</v>
      </c>
      <c r="B11272" s="8">
        <v>39671</v>
      </c>
      <c r="C11272" t="s">
        <v>3</v>
      </c>
      <c r="D11272" t="s">
        <v>502</v>
      </c>
      <c r="E11272" t="s">
        <v>9</v>
      </c>
      <c r="F11272" t="s">
        <v>907</v>
      </c>
      <c r="G11272" t="s">
        <v>648</v>
      </c>
      <c r="H11272" s="135" t="s">
        <v>2217</v>
      </c>
      <c r="I11272" t="s">
        <v>1454</v>
      </c>
      <c r="J11272" s="20">
        <v>262</v>
      </c>
      <c r="K11272" s="20" t="s">
        <v>1465</v>
      </c>
      <c r="L11272" t="s">
        <v>1466</v>
      </c>
      <c r="M11272" s="20">
        <v>65.5</v>
      </c>
      <c r="N11272" s="20">
        <v>65.5</v>
      </c>
      <c r="AE11272">
        <f t="shared" si="176"/>
        <v>2008</v>
      </c>
    </row>
    <row r="11273" spans="1:31" x14ac:dyDescent="0.25">
      <c r="A11273" s="7">
        <v>11270</v>
      </c>
      <c r="B11273" s="8">
        <v>39671</v>
      </c>
      <c r="C11273" t="s">
        <v>3</v>
      </c>
      <c r="D11273" t="s">
        <v>432</v>
      </c>
      <c r="E11273" t="s">
        <v>9</v>
      </c>
      <c r="F11273" t="s">
        <v>427</v>
      </c>
      <c r="G11273" t="s">
        <v>714</v>
      </c>
      <c r="H11273" s="9" t="s">
        <v>2104</v>
      </c>
      <c r="I11273" t="s">
        <v>1454</v>
      </c>
      <c r="J11273" s="20">
        <v>53</v>
      </c>
      <c r="K11273" s="20" t="s">
        <v>3</v>
      </c>
      <c r="L11273" t="s">
        <v>1463</v>
      </c>
      <c r="M11273" s="20">
        <v>14.78</v>
      </c>
      <c r="N11273" s="20">
        <v>12.72</v>
      </c>
      <c r="AE11273">
        <f t="shared" si="176"/>
        <v>2008</v>
      </c>
    </row>
    <row r="11274" spans="1:31" x14ac:dyDescent="0.25">
      <c r="A11274" s="7">
        <v>11271</v>
      </c>
      <c r="B11274" s="8">
        <v>39671</v>
      </c>
      <c r="C11274" t="s">
        <v>3</v>
      </c>
      <c r="D11274" t="s">
        <v>791</v>
      </c>
      <c r="E11274" t="s">
        <v>9</v>
      </c>
      <c r="F11274" t="s">
        <v>923</v>
      </c>
      <c r="G11274" t="s">
        <v>569</v>
      </c>
      <c r="H11274" s="9" t="s">
        <v>2244</v>
      </c>
      <c r="I11274" t="s">
        <v>1454</v>
      </c>
      <c r="J11274" s="20">
        <v>103</v>
      </c>
      <c r="K11274" s="20" t="s">
        <v>3</v>
      </c>
      <c r="L11274" t="s">
        <v>1464</v>
      </c>
      <c r="M11274" s="20">
        <v>29.84</v>
      </c>
      <c r="N11274" s="20">
        <v>22.66</v>
      </c>
      <c r="AE11274">
        <f t="shared" si="176"/>
        <v>2008</v>
      </c>
    </row>
    <row r="11275" spans="1:31" x14ac:dyDescent="0.25">
      <c r="A11275" s="7">
        <v>11272</v>
      </c>
      <c r="B11275" s="8">
        <v>39671</v>
      </c>
      <c r="C11275" t="s">
        <v>3</v>
      </c>
      <c r="D11275" t="s">
        <v>502</v>
      </c>
      <c r="E11275" t="s">
        <v>9</v>
      </c>
      <c r="F11275" t="s">
        <v>901</v>
      </c>
      <c r="G11275" t="s">
        <v>648</v>
      </c>
      <c r="H11275" s="9" t="s">
        <v>1797</v>
      </c>
      <c r="I11275" t="s">
        <v>1454</v>
      </c>
      <c r="J11275" s="20">
        <v>40</v>
      </c>
      <c r="K11275" s="20" t="s">
        <v>1465</v>
      </c>
      <c r="L11275" t="s">
        <v>1466</v>
      </c>
      <c r="M11275" s="20">
        <v>10</v>
      </c>
      <c r="N11275" s="20">
        <v>10</v>
      </c>
      <c r="AE11275">
        <f t="shared" si="176"/>
        <v>2008</v>
      </c>
    </row>
    <row r="11276" spans="1:31" x14ac:dyDescent="0.25">
      <c r="A11276" s="7">
        <v>11273</v>
      </c>
      <c r="B11276" s="8">
        <v>39672</v>
      </c>
      <c r="C11276" t="s">
        <v>3</v>
      </c>
      <c r="D11276" t="s">
        <v>789</v>
      </c>
      <c r="E11276" t="s">
        <v>9</v>
      </c>
      <c r="F11276" t="s">
        <v>134</v>
      </c>
      <c r="G11276" t="s">
        <v>14</v>
      </c>
      <c r="H11276" s="135" t="s">
        <v>1567</v>
      </c>
      <c r="I11276" t="s">
        <v>1454</v>
      </c>
      <c r="J11276" s="20">
        <v>12</v>
      </c>
      <c r="K11276" s="20" t="s">
        <v>3</v>
      </c>
      <c r="L11276" t="s">
        <v>1464</v>
      </c>
      <c r="M11276" s="20">
        <v>4.3599999999999994</v>
      </c>
      <c r="N11276" s="20">
        <v>2.64</v>
      </c>
      <c r="AE11276">
        <f t="shared" si="176"/>
        <v>2008</v>
      </c>
    </row>
    <row r="11277" spans="1:31" x14ac:dyDescent="0.25">
      <c r="A11277" s="7">
        <v>11274</v>
      </c>
      <c r="B11277" s="8">
        <v>39672</v>
      </c>
      <c r="C11277" t="s">
        <v>3</v>
      </c>
      <c r="D11277" t="s">
        <v>876</v>
      </c>
      <c r="E11277" t="s">
        <v>9</v>
      </c>
      <c r="F11277" t="s">
        <v>521</v>
      </c>
      <c r="G11277" t="s">
        <v>14</v>
      </c>
      <c r="H11277" s="135" t="s">
        <v>1507</v>
      </c>
      <c r="I11277" t="s">
        <v>1454</v>
      </c>
      <c r="J11277" s="20">
        <v>68</v>
      </c>
      <c r="K11277" s="20" t="s">
        <v>3</v>
      </c>
      <c r="L11277" t="s">
        <v>1464</v>
      </c>
      <c r="M11277" s="20">
        <v>20.04</v>
      </c>
      <c r="N11277" s="20">
        <v>14.96</v>
      </c>
      <c r="AE11277">
        <f t="shared" si="176"/>
        <v>2008</v>
      </c>
    </row>
    <row r="11278" spans="1:31" x14ac:dyDescent="0.25">
      <c r="A11278" s="7">
        <v>11275</v>
      </c>
      <c r="B11278" s="8">
        <v>39672</v>
      </c>
      <c r="C11278" t="s">
        <v>3</v>
      </c>
      <c r="D11278" t="s">
        <v>350</v>
      </c>
      <c r="E11278" t="s">
        <v>9</v>
      </c>
      <c r="F11278" t="s">
        <v>767</v>
      </c>
      <c r="G11278" t="s">
        <v>929</v>
      </c>
      <c r="H11278" s="9" t="s">
        <v>2750</v>
      </c>
      <c r="I11278" t="s">
        <v>1454</v>
      </c>
      <c r="J11278" s="20">
        <v>45</v>
      </c>
      <c r="K11278" s="20" t="s">
        <v>9</v>
      </c>
      <c r="L11278" t="s">
        <v>1463</v>
      </c>
      <c r="M11278" s="20">
        <v>10.8</v>
      </c>
      <c r="N11278" s="20">
        <v>12.7</v>
      </c>
      <c r="AE11278">
        <f t="shared" si="176"/>
        <v>2008</v>
      </c>
    </row>
    <row r="11279" spans="1:31" x14ac:dyDescent="0.25">
      <c r="A11279" s="7">
        <v>11276</v>
      </c>
      <c r="B11279" s="8">
        <v>39672</v>
      </c>
      <c r="C11279" t="s">
        <v>3</v>
      </c>
      <c r="D11279" t="s">
        <v>440</v>
      </c>
      <c r="E11279" t="s">
        <v>9</v>
      </c>
      <c r="F11279" t="s">
        <v>91</v>
      </c>
      <c r="G11279" t="s">
        <v>648</v>
      </c>
      <c r="H11279" s="135" t="s">
        <v>1935</v>
      </c>
      <c r="I11279" t="s">
        <v>1456</v>
      </c>
      <c r="J11279" s="20">
        <v>27</v>
      </c>
      <c r="K11279" s="20" t="s">
        <v>1465</v>
      </c>
      <c r="L11279" t="s">
        <v>1466</v>
      </c>
      <c r="M11279" s="20">
        <v>6.75</v>
      </c>
      <c r="N11279" s="20">
        <v>6.75</v>
      </c>
      <c r="O11279" t="s">
        <v>3</v>
      </c>
      <c r="P11279" s="13" t="s">
        <v>786</v>
      </c>
      <c r="Q11279" t="s">
        <v>3</v>
      </c>
      <c r="R11279" t="s">
        <v>187</v>
      </c>
      <c r="S11279" t="s">
        <v>9</v>
      </c>
      <c r="T11279" t="s">
        <v>869</v>
      </c>
      <c r="U11279" t="s">
        <v>9</v>
      </c>
      <c r="V11279" t="s">
        <v>817</v>
      </c>
      <c r="W11279" t="s">
        <v>1465</v>
      </c>
      <c r="Y11279" t="s">
        <v>1465</v>
      </c>
      <c r="AA11279" t="s">
        <v>1465</v>
      </c>
      <c r="AC11279" t="s">
        <v>1465</v>
      </c>
      <c r="AE11279">
        <f t="shared" si="176"/>
        <v>2008</v>
      </c>
    </row>
    <row r="11280" spans="1:31" x14ac:dyDescent="0.25">
      <c r="A11280" s="7">
        <v>11277</v>
      </c>
      <c r="B11280" s="8">
        <v>39673</v>
      </c>
      <c r="C11280" t="s">
        <v>3</v>
      </c>
      <c r="D11280" t="s">
        <v>250</v>
      </c>
      <c r="E11280" t="s">
        <v>9</v>
      </c>
      <c r="F11280" t="s">
        <v>902</v>
      </c>
      <c r="G11280" t="s">
        <v>870</v>
      </c>
      <c r="H11280" s="135" t="s">
        <v>2523</v>
      </c>
      <c r="I11280" t="s">
        <v>1454</v>
      </c>
      <c r="J11280" s="20">
        <v>35</v>
      </c>
      <c r="K11280" s="20" t="s">
        <v>3</v>
      </c>
      <c r="L11280" t="s">
        <v>1463</v>
      </c>
      <c r="M11280" s="20">
        <v>10.1</v>
      </c>
      <c r="N11280" s="20">
        <v>8.4</v>
      </c>
      <c r="AE11280">
        <f t="shared" si="176"/>
        <v>2008</v>
      </c>
    </row>
    <row r="11281" spans="1:31" x14ac:dyDescent="0.25">
      <c r="A11281" s="7">
        <v>11278</v>
      </c>
      <c r="B11281" s="8">
        <v>39673</v>
      </c>
      <c r="C11281" t="s">
        <v>3</v>
      </c>
      <c r="D11281" t="s">
        <v>502</v>
      </c>
      <c r="E11281" t="s">
        <v>9</v>
      </c>
      <c r="F11281" t="s">
        <v>787</v>
      </c>
      <c r="G11281" t="s">
        <v>648</v>
      </c>
      <c r="H11281" s="135" t="s">
        <v>2217</v>
      </c>
      <c r="I11281" t="s">
        <v>1455</v>
      </c>
      <c r="J11281" s="20">
        <v>52</v>
      </c>
      <c r="K11281" s="20" t="s">
        <v>1465</v>
      </c>
      <c r="L11281" t="s">
        <v>1466</v>
      </c>
      <c r="M11281" s="20">
        <v>6.5</v>
      </c>
      <c r="N11281" s="20">
        <v>6.5</v>
      </c>
      <c r="AE11281">
        <f t="shared" si="176"/>
        <v>2008</v>
      </c>
    </row>
    <row r="11282" spans="1:31" x14ac:dyDescent="0.25">
      <c r="A11282" s="7">
        <v>11279</v>
      </c>
      <c r="B11282" s="8">
        <v>39673</v>
      </c>
      <c r="C11282" t="s">
        <v>3</v>
      </c>
      <c r="D11282" t="s">
        <v>913</v>
      </c>
      <c r="E11282" t="s">
        <v>9</v>
      </c>
      <c r="F11282" t="s">
        <v>890</v>
      </c>
      <c r="G11282" t="s">
        <v>714</v>
      </c>
      <c r="H11282" s="135" t="s">
        <v>1496</v>
      </c>
      <c r="I11282" t="s">
        <v>1454</v>
      </c>
      <c r="J11282" s="20">
        <v>37</v>
      </c>
      <c r="K11282" s="20" t="s">
        <v>9</v>
      </c>
      <c r="L11282" t="s">
        <v>1464</v>
      </c>
      <c r="M11282" s="20">
        <v>8.14</v>
      </c>
      <c r="N11282" s="20">
        <v>11.36</v>
      </c>
      <c r="AE11282">
        <f t="shared" si="176"/>
        <v>2008</v>
      </c>
    </row>
    <row r="11283" spans="1:31" x14ac:dyDescent="0.25">
      <c r="A11283" s="7">
        <v>11280</v>
      </c>
      <c r="B11283" s="8">
        <v>39673</v>
      </c>
      <c r="C11283" t="s">
        <v>3</v>
      </c>
      <c r="D11283" t="s">
        <v>914</v>
      </c>
      <c r="E11283" t="s">
        <v>9</v>
      </c>
      <c r="F11283" t="s">
        <v>734</v>
      </c>
      <c r="G11283" t="s">
        <v>861</v>
      </c>
      <c r="H11283" s="135" t="s">
        <v>1496</v>
      </c>
      <c r="I11283" t="s">
        <v>1454</v>
      </c>
      <c r="J11283" s="20">
        <v>63</v>
      </c>
      <c r="K11283" s="20" t="s">
        <v>1465</v>
      </c>
      <c r="L11283" t="s">
        <v>1466</v>
      </c>
      <c r="M11283" s="20">
        <v>15.75</v>
      </c>
      <c r="N11283" s="20">
        <v>15.75</v>
      </c>
      <c r="AE11283">
        <f t="shared" si="176"/>
        <v>2008</v>
      </c>
    </row>
    <row r="11284" spans="1:31" x14ac:dyDescent="0.25">
      <c r="A11284" s="7">
        <v>11281</v>
      </c>
      <c r="B11284" s="8">
        <v>39674</v>
      </c>
      <c r="C11284" t="s">
        <v>3</v>
      </c>
      <c r="D11284" t="s">
        <v>502</v>
      </c>
      <c r="E11284" t="s">
        <v>9</v>
      </c>
      <c r="F11284" t="s">
        <v>787</v>
      </c>
      <c r="G11284" t="s">
        <v>929</v>
      </c>
      <c r="H11284" s="135" t="s">
        <v>1496</v>
      </c>
      <c r="I11284" t="s">
        <v>1455</v>
      </c>
      <c r="J11284" s="20">
        <v>21</v>
      </c>
      <c r="K11284" s="20" t="s">
        <v>3</v>
      </c>
      <c r="L11284" t="s">
        <v>1464</v>
      </c>
      <c r="M11284" s="20">
        <v>3.44</v>
      </c>
      <c r="N11284" s="20">
        <v>2.31</v>
      </c>
      <c r="AE11284">
        <f t="shared" si="176"/>
        <v>2008</v>
      </c>
    </row>
    <row r="11285" spans="1:31" x14ac:dyDescent="0.25">
      <c r="A11285" s="7">
        <v>11282</v>
      </c>
      <c r="B11285" s="8">
        <v>39674</v>
      </c>
      <c r="C11285" t="s">
        <v>3</v>
      </c>
      <c r="D11285" t="s">
        <v>112</v>
      </c>
      <c r="E11285" t="s">
        <v>9</v>
      </c>
      <c r="F11285" t="s">
        <v>395</v>
      </c>
      <c r="G11285" t="s">
        <v>861</v>
      </c>
      <c r="H11285" s="135" t="s">
        <v>1496</v>
      </c>
      <c r="I11285" t="s">
        <v>1454</v>
      </c>
      <c r="J11285" s="20">
        <v>10</v>
      </c>
      <c r="K11285" s="20" t="s">
        <v>9</v>
      </c>
      <c r="L11285" t="s">
        <v>1464</v>
      </c>
      <c r="M11285" s="20">
        <v>2.2000000000000002</v>
      </c>
      <c r="N11285" s="20">
        <v>3.8</v>
      </c>
      <c r="AE11285">
        <f t="shared" si="176"/>
        <v>2008</v>
      </c>
    </row>
    <row r="11286" spans="1:31" x14ac:dyDescent="0.25">
      <c r="A11286" s="7">
        <v>11283</v>
      </c>
      <c r="B11286" s="8">
        <v>39674</v>
      </c>
      <c r="C11286" t="s">
        <v>3</v>
      </c>
      <c r="D11286" t="s">
        <v>786</v>
      </c>
      <c r="E11286" t="s">
        <v>9</v>
      </c>
      <c r="F11286" t="s">
        <v>817</v>
      </c>
      <c r="G11286" t="s">
        <v>861</v>
      </c>
      <c r="H11286" s="9" t="s">
        <v>2439</v>
      </c>
      <c r="I11286" t="s">
        <v>1454</v>
      </c>
      <c r="J11286" s="20">
        <v>24</v>
      </c>
      <c r="K11286" s="20" t="s">
        <v>9</v>
      </c>
      <c r="L11286" t="s">
        <v>1463</v>
      </c>
      <c r="M11286" s="20">
        <v>5.76</v>
      </c>
      <c r="N11286" s="20">
        <v>7.24</v>
      </c>
      <c r="AE11286">
        <f t="shared" si="176"/>
        <v>2008</v>
      </c>
    </row>
    <row r="11287" spans="1:31" x14ac:dyDescent="0.25">
      <c r="A11287" s="7">
        <v>11284</v>
      </c>
      <c r="B11287" s="8">
        <v>39675</v>
      </c>
      <c r="C11287" t="s">
        <v>3</v>
      </c>
      <c r="D11287" t="s">
        <v>655</v>
      </c>
      <c r="E11287" t="s">
        <v>9</v>
      </c>
      <c r="F11287" t="s">
        <v>902</v>
      </c>
      <c r="G11287" t="s">
        <v>648</v>
      </c>
      <c r="H11287" s="135" t="s">
        <v>2062</v>
      </c>
      <c r="I11287" t="s">
        <v>1454</v>
      </c>
      <c r="J11287" s="20">
        <v>40</v>
      </c>
      <c r="K11287" s="20" t="s">
        <v>1465</v>
      </c>
      <c r="L11287" t="s">
        <v>1466</v>
      </c>
      <c r="M11287" s="20">
        <v>10</v>
      </c>
      <c r="N11287" s="20">
        <v>10</v>
      </c>
      <c r="AE11287">
        <f t="shared" si="176"/>
        <v>2008</v>
      </c>
    </row>
    <row r="11288" spans="1:31" x14ac:dyDescent="0.25">
      <c r="A11288" s="7">
        <v>11285</v>
      </c>
      <c r="B11288" s="8">
        <v>39675</v>
      </c>
      <c r="C11288" t="s">
        <v>3</v>
      </c>
      <c r="D11288" t="s">
        <v>786</v>
      </c>
      <c r="E11288" t="s">
        <v>9</v>
      </c>
      <c r="F11288" t="s">
        <v>926</v>
      </c>
      <c r="G11288" t="s">
        <v>870</v>
      </c>
      <c r="H11288" s="135" t="s">
        <v>1496</v>
      </c>
      <c r="I11288" t="s">
        <v>1454</v>
      </c>
      <c r="J11288" s="20">
        <v>8</v>
      </c>
      <c r="K11288" s="20" t="s">
        <v>3</v>
      </c>
      <c r="L11288" t="s">
        <v>1464</v>
      </c>
      <c r="M11288" s="20">
        <v>3.24</v>
      </c>
      <c r="N11288" s="20">
        <v>1.76</v>
      </c>
      <c r="AE11288">
        <f t="shared" si="176"/>
        <v>2008</v>
      </c>
    </row>
    <row r="11289" spans="1:31" x14ac:dyDescent="0.25">
      <c r="A11289" s="7">
        <v>11286</v>
      </c>
      <c r="B11289" s="8">
        <v>39675</v>
      </c>
      <c r="C11289" t="s">
        <v>3</v>
      </c>
      <c r="D11289" t="s">
        <v>766</v>
      </c>
      <c r="E11289" t="s">
        <v>9</v>
      </c>
      <c r="F11289" t="s">
        <v>687</v>
      </c>
      <c r="G11289" t="s">
        <v>895</v>
      </c>
      <c r="H11289" s="9" t="s">
        <v>2751</v>
      </c>
      <c r="I11289" t="s">
        <v>1454</v>
      </c>
      <c r="J11289" s="20">
        <v>80</v>
      </c>
      <c r="K11289" s="20" t="s">
        <v>1465</v>
      </c>
      <c r="L11289" t="s">
        <v>1466</v>
      </c>
      <c r="M11289" s="20">
        <v>20</v>
      </c>
      <c r="N11289" s="20">
        <v>20</v>
      </c>
      <c r="AE11289">
        <f t="shared" si="176"/>
        <v>2008</v>
      </c>
    </row>
    <row r="11290" spans="1:31" x14ac:dyDescent="0.25">
      <c r="A11290" s="7">
        <v>11287</v>
      </c>
      <c r="B11290" s="8">
        <v>39675</v>
      </c>
      <c r="C11290" t="s">
        <v>3</v>
      </c>
      <c r="D11290" t="s">
        <v>786</v>
      </c>
      <c r="E11290" t="s">
        <v>9</v>
      </c>
      <c r="F11290" t="s">
        <v>926</v>
      </c>
      <c r="G11290" t="s">
        <v>895</v>
      </c>
      <c r="H11290" s="135" t="s">
        <v>2737</v>
      </c>
      <c r="I11290" t="s">
        <v>1454</v>
      </c>
      <c r="J11290" s="20">
        <v>12</v>
      </c>
      <c r="K11290" s="20" t="s">
        <v>3</v>
      </c>
      <c r="L11290" t="s">
        <v>1463</v>
      </c>
      <c r="M11290" s="20">
        <v>4.12</v>
      </c>
      <c r="N11290" s="20">
        <v>2.88</v>
      </c>
      <c r="AE11290">
        <f t="shared" si="176"/>
        <v>2008</v>
      </c>
    </row>
    <row r="11291" spans="1:31" x14ac:dyDescent="0.25">
      <c r="A11291" s="7">
        <v>11288</v>
      </c>
      <c r="B11291" s="8">
        <v>39675</v>
      </c>
      <c r="C11291" t="s">
        <v>3</v>
      </c>
      <c r="D11291" t="s">
        <v>957</v>
      </c>
      <c r="E11291" t="s">
        <v>9</v>
      </c>
      <c r="F11291" t="s">
        <v>926</v>
      </c>
      <c r="G11291" t="s">
        <v>377</v>
      </c>
      <c r="H11291" s="9" t="s">
        <v>2752</v>
      </c>
      <c r="I11291" t="s">
        <v>1454</v>
      </c>
      <c r="J11291" s="20">
        <v>18</v>
      </c>
      <c r="K11291" s="20" t="s">
        <v>3</v>
      </c>
      <c r="L11291" t="s">
        <v>1464</v>
      </c>
      <c r="M11291" s="20">
        <v>6.04</v>
      </c>
      <c r="N11291" s="20">
        <v>3.96</v>
      </c>
      <c r="AE11291">
        <f t="shared" si="176"/>
        <v>2008</v>
      </c>
    </row>
    <row r="11292" spans="1:31" x14ac:dyDescent="0.25">
      <c r="A11292" s="7">
        <v>11289</v>
      </c>
      <c r="B11292" s="8">
        <v>39675</v>
      </c>
      <c r="C11292" t="s">
        <v>3</v>
      </c>
      <c r="D11292" t="s">
        <v>202</v>
      </c>
      <c r="E11292" t="s">
        <v>9</v>
      </c>
      <c r="F11292" t="s">
        <v>667</v>
      </c>
      <c r="G11292" t="s">
        <v>24</v>
      </c>
      <c r="H11292" s="136" t="s">
        <v>1496</v>
      </c>
      <c r="I11292" t="s">
        <v>1454</v>
      </c>
      <c r="J11292" s="20">
        <v>20</v>
      </c>
      <c r="K11292" s="20" t="s">
        <v>1465</v>
      </c>
      <c r="L11292" t="s">
        <v>1466</v>
      </c>
      <c r="M11292" s="20">
        <v>5</v>
      </c>
      <c r="N11292" s="20">
        <v>5</v>
      </c>
      <c r="AE11292">
        <f t="shared" si="176"/>
        <v>2008</v>
      </c>
    </row>
    <row r="11293" spans="1:31" x14ac:dyDescent="0.25">
      <c r="A11293" s="7">
        <v>11290</v>
      </c>
      <c r="B11293" s="8">
        <v>39676</v>
      </c>
      <c r="C11293" t="s">
        <v>3</v>
      </c>
      <c r="D11293" t="s">
        <v>392</v>
      </c>
      <c r="E11293" t="s">
        <v>9</v>
      </c>
      <c r="F11293" t="s">
        <v>828</v>
      </c>
      <c r="G11293" t="s">
        <v>648</v>
      </c>
      <c r="H11293" s="135" t="s">
        <v>1917</v>
      </c>
      <c r="I11293" t="s">
        <v>1454</v>
      </c>
      <c r="J11293" s="20">
        <v>21</v>
      </c>
      <c r="K11293" s="20" t="s">
        <v>3</v>
      </c>
      <c r="L11293" t="s">
        <v>1464</v>
      </c>
      <c r="M11293" s="20">
        <v>6.88</v>
      </c>
      <c r="N11293" s="20">
        <v>4.62</v>
      </c>
      <c r="AE11293">
        <f t="shared" si="176"/>
        <v>2008</v>
      </c>
    </row>
    <row r="11294" spans="1:31" x14ac:dyDescent="0.25">
      <c r="A11294" s="7">
        <v>11291</v>
      </c>
      <c r="B11294" s="8">
        <v>39677</v>
      </c>
      <c r="C11294" t="s">
        <v>3</v>
      </c>
      <c r="D11294" t="s">
        <v>543</v>
      </c>
      <c r="E11294" t="s">
        <v>9</v>
      </c>
      <c r="F11294" t="s">
        <v>427</v>
      </c>
      <c r="G11294" t="s">
        <v>732</v>
      </c>
      <c r="H11294" s="135" t="s">
        <v>2223</v>
      </c>
      <c r="I11294" t="s">
        <v>1456</v>
      </c>
      <c r="J11294" s="20">
        <v>69</v>
      </c>
      <c r="K11294" s="20" t="s">
        <v>3</v>
      </c>
      <c r="L11294" t="s">
        <v>1463</v>
      </c>
      <c r="M11294" s="20">
        <v>18.940000000000001</v>
      </c>
      <c r="N11294" s="20">
        <v>16.559999999999999</v>
      </c>
      <c r="O11294" t="s">
        <v>9</v>
      </c>
      <c r="P11294" s="13" t="s">
        <v>521</v>
      </c>
      <c r="Q11294" t="s">
        <v>3</v>
      </c>
      <c r="R11294" t="s">
        <v>494</v>
      </c>
      <c r="S11294" t="s">
        <v>1465</v>
      </c>
      <c r="U11294" t="s">
        <v>1465</v>
      </c>
      <c r="W11294" t="s">
        <v>1465</v>
      </c>
      <c r="Y11294" t="s">
        <v>1465</v>
      </c>
      <c r="AA11294" t="s">
        <v>1465</v>
      </c>
      <c r="AC11294" t="s">
        <v>1465</v>
      </c>
      <c r="AE11294">
        <f t="shared" si="176"/>
        <v>2008</v>
      </c>
    </row>
    <row r="11295" spans="1:31" x14ac:dyDescent="0.25">
      <c r="A11295" s="7">
        <v>11292</v>
      </c>
      <c r="B11295" s="8">
        <v>39677</v>
      </c>
      <c r="C11295" t="s">
        <v>3</v>
      </c>
      <c r="D11295" t="s">
        <v>939</v>
      </c>
      <c r="E11295" t="s">
        <v>9</v>
      </c>
      <c r="F11295" t="s">
        <v>932</v>
      </c>
      <c r="G11295" t="s">
        <v>569</v>
      </c>
      <c r="H11295" s="135" t="s">
        <v>1674</v>
      </c>
      <c r="I11295" t="s">
        <v>1454</v>
      </c>
      <c r="J11295" s="20">
        <v>17</v>
      </c>
      <c r="K11295" s="20" t="s">
        <v>9</v>
      </c>
      <c r="L11295" t="s">
        <v>1464</v>
      </c>
      <c r="M11295" s="20">
        <v>3.74</v>
      </c>
      <c r="N11295" s="20">
        <v>5.76</v>
      </c>
      <c r="AE11295">
        <f t="shared" si="176"/>
        <v>2008</v>
      </c>
    </row>
    <row r="11296" spans="1:31" x14ac:dyDescent="0.25">
      <c r="A11296" s="7">
        <v>11293</v>
      </c>
      <c r="B11296" s="8">
        <v>39677</v>
      </c>
      <c r="C11296" t="s">
        <v>3</v>
      </c>
      <c r="D11296" t="s">
        <v>427</v>
      </c>
      <c r="E11296" t="s">
        <v>9</v>
      </c>
      <c r="F11296" t="s">
        <v>521</v>
      </c>
      <c r="G11296" t="s">
        <v>895</v>
      </c>
      <c r="H11296" s="135" t="s">
        <v>2540</v>
      </c>
      <c r="I11296" t="s">
        <v>1455</v>
      </c>
      <c r="J11296" s="20">
        <v>22</v>
      </c>
      <c r="K11296" s="20" t="s">
        <v>3</v>
      </c>
      <c r="L11296" t="s">
        <v>1464</v>
      </c>
      <c r="M11296" s="20">
        <v>3.58</v>
      </c>
      <c r="N11296" s="20">
        <v>2.42</v>
      </c>
      <c r="AE11296">
        <f t="shared" si="176"/>
        <v>2008</v>
      </c>
    </row>
    <row r="11297" spans="1:31" x14ac:dyDescent="0.25">
      <c r="A11297" s="7">
        <v>11294</v>
      </c>
      <c r="B11297" s="8">
        <v>39677</v>
      </c>
      <c r="C11297" t="s">
        <v>3</v>
      </c>
      <c r="D11297" t="s">
        <v>918</v>
      </c>
      <c r="E11297" t="s">
        <v>9</v>
      </c>
      <c r="F11297" t="s">
        <v>901</v>
      </c>
      <c r="G11297" t="s">
        <v>870</v>
      </c>
      <c r="H11297" s="9" t="s">
        <v>2522</v>
      </c>
      <c r="I11297" t="s">
        <v>1454</v>
      </c>
      <c r="J11297" s="20">
        <v>3</v>
      </c>
      <c r="K11297" s="20" t="s">
        <v>1465</v>
      </c>
      <c r="L11297" t="s">
        <v>1466</v>
      </c>
      <c r="M11297" s="20">
        <v>0.75</v>
      </c>
      <c r="N11297" s="20">
        <v>0.75</v>
      </c>
      <c r="AE11297">
        <f t="shared" si="176"/>
        <v>2008</v>
      </c>
    </row>
    <row r="11298" spans="1:31" x14ac:dyDescent="0.25">
      <c r="A11298" s="7">
        <v>11295</v>
      </c>
      <c r="B11298" s="8">
        <v>39677</v>
      </c>
      <c r="C11298" t="s">
        <v>3</v>
      </c>
      <c r="D11298" t="s">
        <v>964</v>
      </c>
      <c r="E11298" t="s">
        <v>9</v>
      </c>
      <c r="F11298" t="s">
        <v>678</v>
      </c>
      <c r="G11298" t="s">
        <v>14</v>
      </c>
      <c r="H11298" s="135" t="s">
        <v>1530</v>
      </c>
      <c r="I11298" t="s">
        <v>1458</v>
      </c>
      <c r="J11298" s="20">
        <v>7</v>
      </c>
      <c r="K11298" s="20" t="s">
        <v>9</v>
      </c>
      <c r="L11298" t="s">
        <v>1464</v>
      </c>
      <c r="M11298" s="20">
        <v>30</v>
      </c>
      <c r="N11298" s="20">
        <v>10</v>
      </c>
      <c r="AE11298">
        <f t="shared" si="176"/>
        <v>2008</v>
      </c>
    </row>
    <row r="11299" spans="1:31" x14ac:dyDescent="0.25">
      <c r="A11299" s="7">
        <v>11296</v>
      </c>
      <c r="B11299" s="8">
        <v>39677</v>
      </c>
      <c r="C11299" t="s">
        <v>3</v>
      </c>
      <c r="D11299" t="s">
        <v>964</v>
      </c>
      <c r="E11299" t="s">
        <v>9</v>
      </c>
      <c r="F11299" t="s">
        <v>678</v>
      </c>
      <c r="G11299" t="s">
        <v>14</v>
      </c>
      <c r="H11299" s="135" t="s">
        <v>1516</v>
      </c>
      <c r="I11299" t="s">
        <v>1455</v>
      </c>
      <c r="J11299" s="20">
        <v>12</v>
      </c>
      <c r="K11299" s="20" t="s">
        <v>9</v>
      </c>
      <c r="L11299" t="s">
        <v>1463</v>
      </c>
      <c r="M11299" s="20">
        <v>1.44</v>
      </c>
      <c r="N11299" s="20">
        <v>2.06</v>
      </c>
      <c r="AE11299">
        <f t="shared" si="176"/>
        <v>2008</v>
      </c>
    </row>
    <row r="11300" spans="1:31" x14ac:dyDescent="0.25">
      <c r="A11300" s="7">
        <v>11297</v>
      </c>
      <c r="B11300" s="8">
        <v>39677</v>
      </c>
      <c r="C11300" t="s">
        <v>3</v>
      </c>
      <c r="D11300" t="s">
        <v>711</v>
      </c>
      <c r="E11300" t="s">
        <v>9</v>
      </c>
      <c r="F11300" t="s">
        <v>767</v>
      </c>
      <c r="G11300" t="s">
        <v>929</v>
      </c>
      <c r="H11300" s="135" t="s">
        <v>1496</v>
      </c>
      <c r="I11300" t="s">
        <v>1454</v>
      </c>
      <c r="J11300" s="20">
        <v>21</v>
      </c>
      <c r="K11300" s="20" t="s">
        <v>3</v>
      </c>
      <c r="L11300" t="s">
        <v>1463</v>
      </c>
      <c r="M11300" s="20">
        <v>6.46</v>
      </c>
      <c r="N11300" s="20">
        <v>5.04</v>
      </c>
      <c r="AE11300">
        <f t="shared" si="176"/>
        <v>2008</v>
      </c>
    </row>
    <row r="11301" spans="1:31" x14ac:dyDescent="0.25">
      <c r="A11301" s="7">
        <v>11298</v>
      </c>
      <c r="B11301" s="8">
        <v>39678</v>
      </c>
      <c r="C11301" t="s">
        <v>3</v>
      </c>
      <c r="D11301" t="s">
        <v>678</v>
      </c>
      <c r="E11301" t="s">
        <v>9</v>
      </c>
      <c r="F11301" t="s">
        <v>414</v>
      </c>
      <c r="G11301" t="s">
        <v>732</v>
      </c>
      <c r="H11301" s="135" t="s">
        <v>2161</v>
      </c>
      <c r="I11301" t="s">
        <v>1454</v>
      </c>
      <c r="J11301" s="20">
        <v>14</v>
      </c>
      <c r="K11301" s="20" t="s">
        <v>3</v>
      </c>
      <c r="L11301" t="s">
        <v>1463</v>
      </c>
      <c r="M11301" s="20">
        <v>4.6400000000000006</v>
      </c>
      <c r="N11301" s="20">
        <v>3.36</v>
      </c>
      <c r="AE11301">
        <f t="shared" si="176"/>
        <v>2008</v>
      </c>
    </row>
    <row r="11302" spans="1:31" x14ac:dyDescent="0.25">
      <c r="A11302" s="7">
        <v>11299</v>
      </c>
      <c r="B11302" s="8">
        <v>39678</v>
      </c>
      <c r="C11302" t="s">
        <v>3</v>
      </c>
      <c r="D11302" t="s">
        <v>678</v>
      </c>
      <c r="E11302" t="s">
        <v>9</v>
      </c>
      <c r="F11302" t="s">
        <v>414</v>
      </c>
      <c r="G11302" t="s">
        <v>732</v>
      </c>
      <c r="H11302" s="135" t="s">
        <v>2363</v>
      </c>
      <c r="I11302" t="s">
        <v>1454</v>
      </c>
      <c r="J11302" s="20">
        <v>12</v>
      </c>
      <c r="K11302" s="20" t="s">
        <v>1465</v>
      </c>
      <c r="L11302" t="s">
        <v>1466</v>
      </c>
      <c r="M11302" s="20">
        <v>3</v>
      </c>
      <c r="N11302" s="20">
        <v>3</v>
      </c>
      <c r="AE11302">
        <f t="shared" si="176"/>
        <v>2008</v>
      </c>
    </row>
    <row r="11303" spans="1:31" x14ac:dyDescent="0.25">
      <c r="A11303" s="7">
        <v>11300</v>
      </c>
      <c r="B11303" s="8">
        <v>39678</v>
      </c>
      <c r="C11303" t="s">
        <v>3</v>
      </c>
      <c r="D11303" t="s">
        <v>376</v>
      </c>
      <c r="E11303" t="s">
        <v>9</v>
      </c>
      <c r="F11303" t="s">
        <v>678</v>
      </c>
      <c r="G11303" t="s">
        <v>377</v>
      </c>
      <c r="H11303" s="136" t="s">
        <v>1598</v>
      </c>
      <c r="I11303" t="s">
        <v>1455</v>
      </c>
      <c r="J11303" s="20">
        <v>47</v>
      </c>
      <c r="K11303" s="20" t="s">
        <v>1465</v>
      </c>
      <c r="L11303" t="s">
        <v>1466</v>
      </c>
      <c r="M11303" s="20">
        <v>5.875</v>
      </c>
      <c r="N11303" s="20">
        <v>5.875</v>
      </c>
      <c r="AE11303">
        <f t="shared" si="176"/>
        <v>2008</v>
      </c>
    </row>
    <row r="11304" spans="1:31" x14ac:dyDescent="0.25">
      <c r="A11304" s="7">
        <v>11301</v>
      </c>
      <c r="B11304" s="8">
        <v>39679</v>
      </c>
      <c r="C11304" t="s">
        <v>3</v>
      </c>
      <c r="D11304" t="s">
        <v>711</v>
      </c>
      <c r="E11304" t="s">
        <v>9</v>
      </c>
      <c r="F11304" t="s">
        <v>233</v>
      </c>
      <c r="G11304" t="s">
        <v>377</v>
      </c>
      <c r="H11304" s="135" t="s">
        <v>1496</v>
      </c>
      <c r="I11304" t="s">
        <v>1456</v>
      </c>
      <c r="J11304" s="20">
        <v>20</v>
      </c>
      <c r="K11304" s="20" t="s">
        <v>1465</v>
      </c>
      <c r="L11304" t="s">
        <v>1466</v>
      </c>
      <c r="M11304" s="20">
        <v>5</v>
      </c>
      <c r="N11304" s="20">
        <v>5</v>
      </c>
      <c r="O11304" t="s">
        <v>3</v>
      </c>
      <c r="P11304" s="13" t="s">
        <v>766</v>
      </c>
      <c r="Q11304" t="s">
        <v>3</v>
      </c>
      <c r="R11304" t="s">
        <v>281</v>
      </c>
      <c r="S11304" t="s">
        <v>9</v>
      </c>
      <c r="T11304" t="s">
        <v>259</v>
      </c>
      <c r="U11304" t="s">
        <v>9</v>
      </c>
      <c r="V11304" t="s">
        <v>268</v>
      </c>
      <c r="W11304" t="s">
        <v>1465</v>
      </c>
      <c r="Y11304" t="s">
        <v>1465</v>
      </c>
      <c r="AA11304" t="s">
        <v>1465</v>
      </c>
      <c r="AC11304" t="s">
        <v>1465</v>
      </c>
      <c r="AE11304">
        <f t="shared" si="176"/>
        <v>2008</v>
      </c>
    </row>
    <row r="11305" spans="1:31" x14ac:dyDescent="0.25">
      <c r="A11305" s="7">
        <v>11302</v>
      </c>
      <c r="B11305" s="8">
        <v>39679</v>
      </c>
      <c r="C11305" t="s">
        <v>3</v>
      </c>
      <c r="D11305" t="s">
        <v>965</v>
      </c>
      <c r="E11305" t="s">
        <v>9</v>
      </c>
      <c r="F11305" t="s">
        <v>542</v>
      </c>
      <c r="G11305" t="s">
        <v>895</v>
      </c>
      <c r="H11305" s="135" t="s">
        <v>2307</v>
      </c>
      <c r="I11305" t="s">
        <v>1458</v>
      </c>
      <c r="J11305" s="20">
        <v>10</v>
      </c>
      <c r="K11305" s="20" t="s">
        <v>9</v>
      </c>
      <c r="L11305" t="s">
        <v>1464</v>
      </c>
      <c r="M11305" s="20">
        <v>30</v>
      </c>
      <c r="N11305" s="20">
        <v>10</v>
      </c>
      <c r="AE11305">
        <f t="shared" si="176"/>
        <v>2008</v>
      </c>
    </row>
    <row r="11306" spans="1:31" x14ac:dyDescent="0.25">
      <c r="A11306" s="7">
        <v>11303</v>
      </c>
      <c r="B11306" s="8">
        <v>39679</v>
      </c>
      <c r="C11306" t="s">
        <v>3</v>
      </c>
      <c r="D11306" t="s">
        <v>427</v>
      </c>
      <c r="E11306" t="s">
        <v>9</v>
      </c>
      <c r="F11306" t="s">
        <v>966</v>
      </c>
      <c r="G11306" t="s">
        <v>929</v>
      </c>
      <c r="H11306" s="135" t="s">
        <v>2658</v>
      </c>
      <c r="I11306" t="s">
        <v>1458</v>
      </c>
      <c r="J11306" s="20">
        <v>21</v>
      </c>
      <c r="K11306" s="20" t="s">
        <v>1465</v>
      </c>
      <c r="L11306" t="s">
        <v>1466</v>
      </c>
      <c r="M11306" s="20">
        <v>10</v>
      </c>
      <c r="N11306" s="20">
        <v>30</v>
      </c>
      <c r="AE11306">
        <f t="shared" si="176"/>
        <v>2008</v>
      </c>
    </row>
    <row r="11307" spans="1:31" x14ac:dyDescent="0.25">
      <c r="A11307" s="7">
        <v>11304</v>
      </c>
      <c r="B11307" s="8">
        <v>39679</v>
      </c>
      <c r="C11307" t="s">
        <v>3</v>
      </c>
      <c r="D11307" t="s">
        <v>91</v>
      </c>
      <c r="E11307" t="s">
        <v>9</v>
      </c>
      <c r="F11307" t="s">
        <v>913</v>
      </c>
      <c r="G11307" t="s">
        <v>929</v>
      </c>
      <c r="H11307" s="135" t="s">
        <v>2699</v>
      </c>
      <c r="I11307" t="s">
        <v>1454</v>
      </c>
      <c r="J11307" s="20">
        <v>32</v>
      </c>
      <c r="K11307" s="20" t="s">
        <v>3</v>
      </c>
      <c r="L11307" t="s">
        <v>1464</v>
      </c>
      <c r="M11307" s="20">
        <v>9.9600000000000009</v>
      </c>
      <c r="N11307" s="20">
        <v>7.04</v>
      </c>
      <c r="AE11307">
        <f t="shared" si="176"/>
        <v>2008</v>
      </c>
    </row>
    <row r="11308" spans="1:31" x14ac:dyDescent="0.25">
      <c r="A11308" s="7">
        <v>11305</v>
      </c>
      <c r="B11308" s="8">
        <v>39679</v>
      </c>
      <c r="C11308" t="s">
        <v>3</v>
      </c>
      <c r="D11308" t="s">
        <v>656</v>
      </c>
      <c r="E11308" t="s">
        <v>9</v>
      </c>
      <c r="F11308" t="s">
        <v>252</v>
      </c>
      <c r="G11308" t="s">
        <v>648</v>
      </c>
      <c r="H11308" s="9" t="s">
        <v>1797</v>
      </c>
      <c r="I11308" t="s">
        <v>1454</v>
      </c>
      <c r="J11308" s="20">
        <v>59</v>
      </c>
      <c r="K11308" s="20" t="s">
        <v>3</v>
      </c>
      <c r="L11308" t="s">
        <v>1464</v>
      </c>
      <c r="M11308" s="20">
        <v>17.52</v>
      </c>
      <c r="N11308" s="20">
        <v>12.98</v>
      </c>
      <c r="AE11308">
        <f t="shared" si="176"/>
        <v>2008</v>
      </c>
    </row>
    <row r="11309" spans="1:31" x14ac:dyDescent="0.25">
      <c r="A11309" s="7">
        <v>11306</v>
      </c>
      <c r="B11309" s="8">
        <v>39680</v>
      </c>
      <c r="C11309" t="s">
        <v>3</v>
      </c>
      <c r="D11309" t="s">
        <v>952</v>
      </c>
      <c r="E11309" t="s">
        <v>9</v>
      </c>
      <c r="F11309" t="s">
        <v>901</v>
      </c>
      <c r="G11309" t="s">
        <v>732</v>
      </c>
      <c r="H11309" s="135" t="s">
        <v>2155</v>
      </c>
      <c r="I11309" t="s">
        <v>1454</v>
      </c>
      <c r="J11309" s="20">
        <v>18</v>
      </c>
      <c r="K11309" s="20" t="s">
        <v>3</v>
      </c>
      <c r="L11309" t="s">
        <v>1463</v>
      </c>
      <c r="M11309" s="20">
        <v>5.68</v>
      </c>
      <c r="N11309" s="20">
        <v>4.32</v>
      </c>
      <c r="AE11309">
        <f t="shared" si="176"/>
        <v>2008</v>
      </c>
    </row>
    <row r="11310" spans="1:31" x14ac:dyDescent="0.25">
      <c r="A11310" s="7">
        <v>11307</v>
      </c>
      <c r="B11310" s="8">
        <v>39680</v>
      </c>
      <c r="C11310" t="s">
        <v>3</v>
      </c>
      <c r="D11310" t="s">
        <v>502</v>
      </c>
      <c r="E11310" t="s">
        <v>9</v>
      </c>
      <c r="F11310" t="s">
        <v>945</v>
      </c>
      <c r="G11310" t="s">
        <v>648</v>
      </c>
      <c r="H11310" s="135" t="s">
        <v>1810</v>
      </c>
      <c r="I11310" t="s">
        <v>1454</v>
      </c>
      <c r="J11310" s="20">
        <v>10</v>
      </c>
      <c r="K11310" s="20" t="s">
        <v>1465</v>
      </c>
      <c r="L11310" t="s">
        <v>1466</v>
      </c>
      <c r="M11310" s="20">
        <v>2.5</v>
      </c>
      <c r="N11310" s="20">
        <v>2.5</v>
      </c>
      <c r="AE11310">
        <f t="shared" si="176"/>
        <v>2008</v>
      </c>
    </row>
    <row r="11311" spans="1:31" x14ac:dyDescent="0.25">
      <c r="A11311" s="7">
        <v>11308</v>
      </c>
      <c r="B11311" s="8">
        <v>39680</v>
      </c>
      <c r="C11311" t="s">
        <v>3</v>
      </c>
      <c r="D11311" t="s">
        <v>935</v>
      </c>
      <c r="E11311" t="s">
        <v>9</v>
      </c>
      <c r="F11311" t="s">
        <v>926</v>
      </c>
      <c r="G11311" t="s">
        <v>648</v>
      </c>
      <c r="H11311" s="9" t="s">
        <v>1797</v>
      </c>
      <c r="I11311" t="s">
        <v>1454</v>
      </c>
      <c r="J11311" s="20">
        <v>52</v>
      </c>
      <c r="K11311" s="20" t="s">
        <v>9</v>
      </c>
      <c r="L11311" t="s">
        <v>1464</v>
      </c>
      <c r="M11311" s="20">
        <v>11.44</v>
      </c>
      <c r="N11311" s="20">
        <v>15.56</v>
      </c>
      <c r="AE11311">
        <f t="shared" si="176"/>
        <v>2008</v>
      </c>
    </row>
    <row r="11312" spans="1:31" x14ac:dyDescent="0.25">
      <c r="A11312" s="7">
        <v>11309</v>
      </c>
      <c r="B11312" s="8">
        <v>39681</v>
      </c>
      <c r="C11312" t="s">
        <v>3</v>
      </c>
      <c r="D11312" t="s">
        <v>397</v>
      </c>
      <c r="E11312" t="s">
        <v>9</v>
      </c>
      <c r="F11312" t="s">
        <v>372</v>
      </c>
      <c r="G11312" t="s">
        <v>870</v>
      </c>
      <c r="H11312" s="135" t="s">
        <v>2525</v>
      </c>
      <c r="I11312" t="s">
        <v>1454</v>
      </c>
      <c r="J11312" s="20">
        <v>15</v>
      </c>
      <c r="K11312" s="20" t="s">
        <v>3</v>
      </c>
      <c r="L11312" t="s">
        <v>1463</v>
      </c>
      <c r="M11312" s="20">
        <v>4.9000000000000004</v>
      </c>
      <c r="N11312" s="20">
        <v>3.6</v>
      </c>
      <c r="AE11312">
        <f t="shared" si="176"/>
        <v>2008</v>
      </c>
    </row>
    <row r="11313" spans="1:31" x14ac:dyDescent="0.25">
      <c r="A11313" s="7">
        <v>11310</v>
      </c>
      <c r="B11313" s="8">
        <v>39681</v>
      </c>
      <c r="C11313" t="s">
        <v>3</v>
      </c>
      <c r="D11313" t="s">
        <v>749</v>
      </c>
      <c r="E11313" t="s">
        <v>9</v>
      </c>
      <c r="F11313" t="s">
        <v>828</v>
      </c>
      <c r="G11313" t="s">
        <v>929</v>
      </c>
      <c r="H11313" s="9" t="s">
        <v>2652</v>
      </c>
      <c r="I11313" t="s">
        <v>1454</v>
      </c>
      <c r="J11313" s="20">
        <v>40</v>
      </c>
      <c r="K11313" s="20" t="s">
        <v>9</v>
      </c>
      <c r="L11313" t="s">
        <v>1464</v>
      </c>
      <c r="M11313" s="20">
        <v>8.8000000000000007</v>
      </c>
      <c r="N11313" s="20">
        <v>12.2</v>
      </c>
      <c r="AE11313">
        <f t="shared" si="176"/>
        <v>2008</v>
      </c>
    </row>
    <row r="11314" spans="1:31" x14ac:dyDescent="0.25">
      <c r="A11314" s="7">
        <v>11311</v>
      </c>
      <c r="B11314" s="8">
        <v>39681</v>
      </c>
      <c r="C11314" t="s">
        <v>3</v>
      </c>
      <c r="D11314" t="s">
        <v>907</v>
      </c>
      <c r="E11314" t="s">
        <v>9</v>
      </c>
      <c r="F11314" t="s">
        <v>392</v>
      </c>
      <c r="G11314" t="s">
        <v>569</v>
      </c>
      <c r="H11314" s="9" t="s">
        <v>2142</v>
      </c>
      <c r="I11314" t="s">
        <v>1454</v>
      </c>
      <c r="J11314" s="20">
        <v>14</v>
      </c>
      <c r="K11314" s="20" t="s">
        <v>3</v>
      </c>
      <c r="L11314" t="s">
        <v>1464</v>
      </c>
      <c r="M11314" s="20">
        <v>4.92</v>
      </c>
      <c r="N11314" s="20">
        <v>3.08</v>
      </c>
      <c r="AE11314">
        <f t="shared" si="176"/>
        <v>2008</v>
      </c>
    </row>
    <row r="11315" spans="1:31" x14ac:dyDescent="0.25">
      <c r="A11315" s="7">
        <v>11312</v>
      </c>
      <c r="B11315" s="8">
        <v>39681</v>
      </c>
      <c r="C11315" t="s">
        <v>3</v>
      </c>
      <c r="D11315" t="s">
        <v>794</v>
      </c>
      <c r="E11315" t="s">
        <v>9</v>
      </c>
      <c r="F11315" t="s">
        <v>543</v>
      </c>
      <c r="G11315" t="s">
        <v>732</v>
      </c>
      <c r="H11315" s="135" t="s">
        <v>2358</v>
      </c>
      <c r="I11315" t="s">
        <v>1455</v>
      </c>
      <c r="J11315" s="20">
        <v>19</v>
      </c>
      <c r="K11315" s="20" t="s">
        <v>3</v>
      </c>
      <c r="L11315" t="s">
        <v>1464</v>
      </c>
      <c r="M11315" s="20">
        <v>3.16</v>
      </c>
      <c r="N11315" s="20">
        <v>2.09</v>
      </c>
      <c r="AE11315">
        <f t="shared" si="176"/>
        <v>2008</v>
      </c>
    </row>
    <row r="11316" spans="1:31" x14ac:dyDescent="0.25">
      <c r="A11316" s="7">
        <v>11313</v>
      </c>
      <c r="B11316" s="8">
        <v>39682</v>
      </c>
      <c r="C11316" t="s">
        <v>3</v>
      </c>
      <c r="D11316" t="s">
        <v>967</v>
      </c>
      <c r="E11316" t="s">
        <v>9</v>
      </c>
      <c r="F11316" t="s">
        <v>678</v>
      </c>
      <c r="G11316" t="s">
        <v>14</v>
      </c>
      <c r="H11316" s="135" t="s">
        <v>1516</v>
      </c>
      <c r="I11316" t="s">
        <v>1458</v>
      </c>
      <c r="J11316" s="20">
        <v>12</v>
      </c>
      <c r="K11316" s="20" t="s">
        <v>9</v>
      </c>
      <c r="L11316" t="s">
        <v>1463</v>
      </c>
      <c r="M11316" s="20">
        <v>30</v>
      </c>
      <c r="N11316" s="20">
        <v>10</v>
      </c>
      <c r="AE11316">
        <f t="shared" si="176"/>
        <v>2008</v>
      </c>
    </row>
    <row r="11317" spans="1:31" x14ac:dyDescent="0.25">
      <c r="A11317" s="7">
        <v>11314</v>
      </c>
      <c r="B11317" s="8">
        <v>39682</v>
      </c>
      <c r="C11317" t="s">
        <v>3</v>
      </c>
      <c r="D11317" t="s">
        <v>656</v>
      </c>
      <c r="E11317" t="s">
        <v>9</v>
      </c>
      <c r="F11317" t="s">
        <v>450</v>
      </c>
      <c r="G11317" t="s">
        <v>870</v>
      </c>
      <c r="H11317" s="135" t="s">
        <v>1496</v>
      </c>
      <c r="I11317" t="s">
        <v>1454</v>
      </c>
      <c r="J11317" s="20">
        <v>40</v>
      </c>
      <c r="K11317" s="20" t="s">
        <v>3</v>
      </c>
      <c r="L11317" t="s">
        <v>1463</v>
      </c>
      <c r="M11317" s="20">
        <v>11.4</v>
      </c>
      <c r="N11317" s="20">
        <v>9.6</v>
      </c>
      <c r="AE11317">
        <f t="shared" si="176"/>
        <v>2008</v>
      </c>
    </row>
    <row r="11318" spans="1:31" x14ac:dyDescent="0.25">
      <c r="A11318" s="7">
        <v>11315</v>
      </c>
      <c r="B11318" s="8">
        <v>39682</v>
      </c>
      <c r="C11318" t="s">
        <v>3</v>
      </c>
      <c r="D11318" t="s">
        <v>112</v>
      </c>
      <c r="E11318" t="s">
        <v>9</v>
      </c>
      <c r="F11318" t="s">
        <v>372</v>
      </c>
      <c r="G11318" t="s">
        <v>895</v>
      </c>
      <c r="H11318" s="9" t="s">
        <v>2751</v>
      </c>
      <c r="I11318" t="s">
        <v>1454</v>
      </c>
      <c r="J11318" s="20">
        <v>59</v>
      </c>
      <c r="K11318" s="20" t="s">
        <v>9</v>
      </c>
      <c r="L11318" t="s">
        <v>1463</v>
      </c>
      <c r="M11318" s="20">
        <v>14.16</v>
      </c>
      <c r="N11318" s="20">
        <v>16.34</v>
      </c>
      <c r="AE11318">
        <f t="shared" si="176"/>
        <v>2008</v>
      </c>
    </row>
    <row r="11319" spans="1:31" x14ac:dyDescent="0.25">
      <c r="A11319" s="7">
        <v>11316</v>
      </c>
      <c r="B11319" s="8">
        <v>39682</v>
      </c>
      <c r="C11319" t="s">
        <v>3</v>
      </c>
      <c r="D11319" t="s">
        <v>920</v>
      </c>
      <c r="E11319" t="s">
        <v>9</v>
      </c>
      <c r="F11319" t="s">
        <v>884</v>
      </c>
      <c r="G11319" t="s">
        <v>895</v>
      </c>
      <c r="H11319" s="135" t="s">
        <v>2531</v>
      </c>
      <c r="I11319" t="s">
        <v>1454</v>
      </c>
      <c r="J11319" s="20">
        <v>15</v>
      </c>
      <c r="K11319" s="20" t="s">
        <v>9</v>
      </c>
      <c r="L11319" t="s">
        <v>1464</v>
      </c>
      <c r="M11319" s="20">
        <v>3.3</v>
      </c>
      <c r="N11319" s="20">
        <v>5.2</v>
      </c>
      <c r="AE11319">
        <f t="shared" si="176"/>
        <v>2008</v>
      </c>
    </row>
    <row r="11320" spans="1:31" x14ac:dyDescent="0.25">
      <c r="A11320" s="7">
        <v>11317</v>
      </c>
      <c r="B11320" s="8">
        <v>39682</v>
      </c>
      <c r="C11320" t="s">
        <v>3</v>
      </c>
      <c r="D11320" t="s">
        <v>712</v>
      </c>
      <c r="E11320" t="s">
        <v>9</v>
      </c>
      <c r="F11320" t="s">
        <v>667</v>
      </c>
      <c r="G11320" t="s">
        <v>648</v>
      </c>
      <c r="H11320" s="135" t="s">
        <v>1901</v>
      </c>
      <c r="I11320" t="s">
        <v>1454</v>
      </c>
      <c r="J11320" s="20">
        <v>21</v>
      </c>
      <c r="K11320" s="20" t="s">
        <v>1465</v>
      </c>
      <c r="L11320" t="s">
        <v>1466</v>
      </c>
      <c r="M11320" s="20">
        <v>5.25</v>
      </c>
      <c r="N11320" s="20">
        <v>5.25</v>
      </c>
      <c r="AE11320">
        <f t="shared" si="176"/>
        <v>2008</v>
      </c>
    </row>
    <row r="11321" spans="1:31" x14ac:dyDescent="0.25">
      <c r="A11321" s="7">
        <v>11318</v>
      </c>
      <c r="B11321" s="8">
        <v>39683</v>
      </c>
      <c r="C11321" t="s">
        <v>3</v>
      </c>
      <c r="D11321" t="s">
        <v>676</v>
      </c>
      <c r="E11321" t="s">
        <v>9</v>
      </c>
      <c r="F11321" t="s">
        <v>469</v>
      </c>
      <c r="G11321" t="s">
        <v>569</v>
      </c>
      <c r="H11321" s="9" t="s">
        <v>2146</v>
      </c>
      <c r="I11321" t="s">
        <v>1454</v>
      </c>
      <c r="J11321" s="20">
        <v>15</v>
      </c>
      <c r="K11321" s="20" t="s">
        <v>9</v>
      </c>
      <c r="L11321" t="s">
        <v>1464</v>
      </c>
      <c r="M11321" s="20">
        <v>3.3</v>
      </c>
      <c r="N11321" s="20">
        <v>5.2</v>
      </c>
      <c r="AE11321">
        <f t="shared" si="176"/>
        <v>2008</v>
      </c>
    </row>
    <row r="11322" spans="1:31" x14ac:dyDescent="0.25">
      <c r="A11322" s="7">
        <v>11319</v>
      </c>
      <c r="B11322" s="8">
        <v>39683</v>
      </c>
      <c r="C11322" t="s">
        <v>3</v>
      </c>
      <c r="D11322" t="s">
        <v>864</v>
      </c>
      <c r="E11322" t="s">
        <v>9</v>
      </c>
      <c r="F11322" t="s">
        <v>469</v>
      </c>
      <c r="G11322" t="s">
        <v>569</v>
      </c>
      <c r="H11322" s="9" t="s">
        <v>2146</v>
      </c>
      <c r="I11322" t="s">
        <v>1454</v>
      </c>
      <c r="J11322" s="20">
        <v>18</v>
      </c>
      <c r="K11322" s="20" t="s">
        <v>9</v>
      </c>
      <c r="L11322" t="s">
        <v>1464</v>
      </c>
      <c r="M11322" s="20">
        <v>3.96</v>
      </c>
      <c r="N11322" s="20">
        <v>6.04</v>
      </c>
      <c r="AE11322">
        <f t="shared" si="176"/>
        <v>2008</v>
      </c>
    </row>
    <row r="11323" spans="1:31" x14ac:dyDescent="0.25">
      <c r="A11323" s="7">
        <v>11320</v>
      </c>
      <c r="B11323" s="8">
        <v>39683</v>
      </c>
      <c r="C11323" t="s">
        <v>3</v>
      </c>
      <c r="D11323" t="s">
        <v>791</v>
      </c>
      <c r="E11323" t="s">
        <v>9</v>
      </c>
      <c r="F11323" t="s">
        <v>37</v>
      </c>
      <c r="G11323" t="s">
        <v>377</v>
      </c>
      <c r="H11323" s="135" t="s">
        <v>1496</v>
      </c>
      <c r="I11323" t="s">
        <v>1454</v>
      </c>
      <c r="J11323" s="20">
        <v>36</v>
      </c>
      <c r="K11323" s="20" t="s">
        <v>3</v>
      </c>
      <c r="L11323" t="s">
        <v>1464</v>
      </c>
      <c r="M11323" s="20">
        <v>11.08</v>
      </c>
      <c r="N11323" s="20">
        <v>7.92</v>
      </c>
      <c r="AE11323">
        <f t="shared" si="176"/>
        <v>2008</v>
      </c>
    </row>
    <row r="11324" spans="1:31" x14ac:dyDescent="0.25">
      <c r="A11324" s="7">
        <v>11321</v>
      </c>
      <c r="B11324" s="8">
        <v>39683</v>
      </c>
      <c r="C11324" t="s">
        <v>3</v>
      </c>
      <c r="D11324" t="s">
        <v>939</v>
      </c>
      <c r="E11324" t="s">
        <v>9</v>
      </c>
      <c r="F11324" t="s">
        <v>37</v>
      </c>
      <c r="G11324" t="s">
        <v>377</v>
      </c>
      <c r="H11324" s="135" t="s">
        <v>1496</v>
      </c>
      <c r="I11324" t="s">
        <v>1454</v>
      </c>
      <c r="J11324" s="20">
        <v>26</v>
      </c>
      <c r="K11324" s="20" t="s">
        <v>9</v>
      </c>
      <c r="L11324" t="s">
        <v>1464</v>
      </c>
      <c r="M11324" s="20">
        <v>5.72</v>
      </c>
      <c r="N11324" s="20">
        <v>8.2800000000000011</v>
      </c>
      <c r="AE11324">
        <f t="shared" si="176"/>
        <v>2008</v>
      </c>
    </row>
    <row r="11325" spans="1:31" x14ac:dyDescent="0.25">
      <c r="A11325" s="7">
        <v>11322</v>
      </c>
      <c r="B11325" s="8">
        <v>39683</v>
      </c>
      <c r="C11325" t="s">
        <v>3</v>
      </c>
      <c r="D11325" t="s">
        <v>968</v>
      </c>
      <c r="E11325" t="s">
        <v>9</v>
      </c>
      <c r="F11325" t="s">
        <v>678</v>
      </c>
      <c r="G11325" t="s">
        <v>648</v>
      </c>
      <c r="H11325" s="135" t="s">
        <v>1877</v>
      </c>
      <c r="I11325" t="s">
        <v>1458</v>
      </c>
      <c r="J11325" s="20">
        <v>6</v>
      </c>
      <c r="K11325" s="20" t="s">
        <v>9</v>
      </c>
      <c r="L11325" t="s">
        <v>1463</v>
      </c>
      <c r="M11325" s="20">
        <v>30</v>
      </c>
      <c r="N11325" s="20">
        <v>10</v>
      </c>
      <c r="AE11325">
        <f t="shared" si="176"/>
        <v>2008</v>
      </c>
    </row>
    <row r="11326" spans="1:31" x14ac:dyDescent="0.25">
      <c r="A11326" s="7">
        <v>11323</v>
      </c>
      <c r="B11326" s="8">
        <v>39683</v>
      </c>
      <c r="C11326" t="s">
        <v>3</v>
      </c>
      <c r="D11326" t="s">
        <v>656</v>
      </c>
      <c r="E11326" t="s">
        <v>9</v>
      </c>
      <c r="F11326" t="s">
        <v>37</v>
      </c>
      <c r="G11326" t="s">
        <v>14</v>
      </c>
      <c r="H11326" s="135" t="s">
        <v>1507</v>
      </c>
      <c r="I11326" t="s">
        <v>1454</v>
      </c>
      <c r="J11326" s="20">
        <v>110</v>
      </c>
      <c r="K11326" s="20" t="s">
        <v>3</v>
      </c>
      <c r="L11326" t="s">
        <v>1464</v>
      </c>
      <c r="M11326" s="20">
        <v>31.8</v>
      </c>
      <c r="N11326" s="20">
        <v>24.2</v>
      </c>
      <c r="AE11326">
        <f t="shared" si="176"/>
        <v>2008</v>
      </c>
    </row>
    <row r="11327" spans="1:31" x14ac:dyDescent="0.25">
      <c r="A11327" s="7">
        <v>11324</v>
      </c>
      <c r="B11327" s="8">
        <v>39683</v>
      </c>
      <c r="C11327" t="s">
        <v>3</v>
      </c>
      <c r="D11327" t="s">
        <v>676</v>
      </c>
      <c r="E11327" t="s">
        <v>9</v>
      </c>
      <c r="F11327" t="s">
        <v>37</v>
      </c>
      <c r="G11327" t="s">
        <v>17</v>
      </c>
      <c r="H11327" s="135" t="s">
        <v>1502</v>
      </c>
      <c r="I11327" t="s">
        <v>1454</v>
      </c>
      <c r="J11327" s="20">
        <v>58</v>
      </c>
      <c r="K11327" s="20" t="s">
        <v>9</v>
      </c>
      <c r="L11327" t="s">
        <v>1464</v>
      </c>
      <c r="M11327" s="20">
        <v>12.76</v>
      </c>
      <c r="N11327" s="20">
        <v>17.239999999999998</v>
      </c>
      <c r="AE11327">
        <f t="shared" si="176"/>
        <v>2008</v>
      </c>
    </row>
    <row r="11328" spans="1:31" x14ac:dyDescent="0.25">
      <c r="A11328" s="7">
        <v>11325</v>
      </c>
      <c r="B11328" s="8">
        <v>39683</v>
      </c>
      <c r="C11328" t="s">
        <v>3</v>
      </c>
      <c r="D11328" t="s">
        <v>711</v>
      </c>
      <c r="E11328" t="s">
        <v>9</v>
      </c>
      <c r="F11328" t="s">
        <v>767</v>
      </c>
      <c r="G11328" t="s">
        <v>929</v>
      </c>
      <c r="H11328" s="135" t="s">
        <v>1496</v>
      </c>
      <c r="I11328" t="s">
        <v>1454</v>
      </c>
      <c r="J11328" s="20">
        <v>12</v>
      </c>
      <c r="K11328" s="20" t="s">
        <v>3</v>
      </c>
      <c r="L11328" t="s">
        <v>1464</v>
      </c>
      <c r="M11328" s="20">
        <v>4.3599999999999994</v>
      </c>
      <c r="N11328" s="20">
        <v>2.64</v>
      </c>
      <c r="AE11328">
        <f t="shared" si="176"/>
        <v>2008</v>
      </c>
    </row>
    <row r="11329" spans="1:31" x14ac:dyDescent="0.25">
      <c r="A11329" s="7">
        <v>11326</v>
      </c>
      <c r="B11329" s="8">
        <v>39683</v>
      </c>
      <c r="C11329" t="s">
        <v>3</v>
      </c>
      <c r="D11329" t="s">
        <v>711</v>
      </c>
      <c r="E11329" t="s">
        <v>9</v>
      </c>
      <c r="F11329" t="s">
        <v>19</v>
      </c>
      <c r="G11329" t="s">
        <v>929</v>
      </c>
      <c r="H11329" s="135" t="s">
        <v>1496</v>
      </c>
      <c r="I11329" t="s">
        <v>1456</v>
      </c>
      <c r="J11329" s="20">
        <v>10</v>
      </c>
      <c r="K11329" s="20" t="s">
        <v>3</v>
      </c>
      <c r="L11329" t="s">
        <v>1464</v>
      </c>
      <c r="M11329" s="20">
        <v>3.8</v>
      </c>
      <c r="N11329" s="20">
        <v>2.2000000000000002</v>
      </c>
      <c r="O11329" t="s">
        <v>3</v>
      </c>
      <c r="P11329" s="13" t="s">
        <v>546</v>
      </c>
      <c r="Q11329" t="s">
        <v>3</v>
      </c>
      <c r="R11329" t="s">
        <v>766</v>
      </c>
      <c r="S11329" t="s">
        <v>9</v>
      </c>
      <c r="T11329" t="s">
        <v>869</v>
      </c>
      <c r="U11329" t="s">
        <v>9</v>
      </c>
      <c r="V11329" t="s">
        <v>275</v>
      </c>
      <c r="W11329" t="s">
        <v>1465</v>
      </c>
      <c r="Y11329" t="s">
        <v>1465</v>
      </c>
      <c r="AA11329" t="s">
        <v>1465</v>
      </c>
      <c r="AC11329" t="s">
        <v>1465</v>
      </c>
      <c r="AE11329">
        <f t="shared" si="176"/>
        <v>2008</v>
      </c>
    </row>
    <row r="11330" spans="1:31" x14ac:dyDescent="0.25">
      <c r="A11330" s="7">
        <v>11327</v>
      </c>
      <c r="B11330" s="8">
        <v>39684</v>
      </c>
      <c r="C11330" t="s">
        <v>3</v>
      </c>
      <c r="D11330" t="s">
        <v>521</v>
      </c>
      <c r="E11330" t="s">
        <v>9</v>
      </c>
      <c r="F11330" t="s">
        <v>733</v>
      </c>
      <c r="G11330" t="s">
        <v>11</v>
      </c>
      <c r="H11330" s="135" t="s">
        <v>1496</v>
      </c>
      <c r="I11330" t="s">
        <v>1455</v>
      </c>
      <c r="J11330" s="20">
        <v>12</v>
      </c>
      <c r="K11330" s="20" t="s">
        <v>3</v>
      </c>
      <c r="L11330" t="s">
        <v>1464</v>
      </c>
      <c r="M11330" s="20">
        <v>2.1799999999999997</v>
      </c>
      <c r="N11330" s="20">
        <v>1.32</v>
      </c>
      <c r="AE11330">
        <f t="shared" si="176"/>
        <v>2008</v>
      </c>
    </row>
    <row r="11331" spans="1:31" x14ac:dyDescent="0.25">
      <c r="A11331" s="7">
        <v>11328</v>
      </c>
      <c r="B11331" s="8">
        <v>39684</v>
      </c>
      <c r="C11331" t="s">
        <v>3</v>
      </c>
      <c r="D11331" t="s">
        <v>502</v>
      </c>
      <c r="E11331" t="s">
        <v>9</v>
      </c>
      <c r="F11331" t="s">
        <v>787</v>
      </c>
      <c r="G11331" t="s">
        <v>895</v>
      </c>
      <c r="H11331" s="135" t="s">
        <v>1496</v>
      </c>
      <c r="I11331" t="s">
        <v>1455</v>
      </c>
      <c r="J11331" s="20">
        <v>21</v>
      </c>
      <c r="K11331" s="20" t="s">
        <v>3</v>
      </c>
      <c r="L11331" t="s">
        <v>1463</v>
      </c>
      <c r="M11331" s="20">
        <v>3.23</v>
      </c>
      <c r="N11331" s="20">
        <v>2.52</v>
      </c>
      <c r="AE11331">
        <f t="shared" si="176"/>
        <v>2008</v>
      </c>
    </row>
    <row r="11332" spans="1:31" x14ac:dyDescent="0.25">
      <c r="A11332" s="7">
        <v>11329</v>
      </c>
      <c r="B11332" s="8">
        <v>39684</v>
      </c>
      <c r="C11332" t="s">
        <v>3</v>
      </c>
      <c r="D11332" t="s">
        <v>187</v>
      </c>
      <c r="E11332" t="s">
        <v>9</v>
      </c>
      <c r="F11332" t="s">
        <v>945</v>
      </c>
      <c r="G11332" t="s">
        <v>648</v>
      </c>
      <c r="H11332" s="135" t="s">
        <v>1810</v>
      </c>
      <c r="I11332" t="s">
        <v>1454</v>
      </c>
      <c r="J11332" s="20">
        <v>80</v>
      </c>
      <c r="K11332" s="20" t="s">
        <v>3</v>
      </c>
      <c r="L11332" t="s">
        <v>1464</v>
      </c>
      <c r="M11332" s="20">
        <v>23.4</v>
      </c>
      <c r="N11332" s="20">
        <v>17.600000000000001</v>
      </c>
      <c r="AE11332">
        <f t="shared" ref="AE11332:AE11395" si="177">YEAR(B11332)</f>
        <v>2008</v>
      </c>
    </row>
    <row r="11333" spans="1:31" x14ac:dyDescent="0.25">
      <c r="A11333" s="7">
        <v>11330</v>
      </c>
      <c r="B11333" s="8">
        <v>39684</v>
      </c>
      <c r="C11333" t="s">
        <v>3</v>
      </c>
      <c r="D11333" t="s">
        <v>502</v>
      </c>
      <c r="E11333" t="s">
        <v>9</v>
      </c>
      <c r="F11333" t="s">
        <v>787</v>
      </c>
      <c r="G11333" t="s">
        <v>648</v>
      </c>
      <c r="H11333" s="136" t="s">
        <v>1496</v>
      </c>
      <c r="I11333" t="s">
        <v>1455</v>
      </c>
      <c r="J11333" s="20">
        <v>15</v>
      </c>
      <c r="K11333" s="20" t="s">
        <v>1465</v>
      </c>
      <c r="L11333" t="s">
        <v>1466</v>
      </c>
      <c r="M11333" s="20">
        <v>1.875</v>
      </c>
      <c r="N11333" s="20">
        <v>1.875</v>
      </c>
      <c r="AE11333">
        <f t="shared" si="177"/>
        <v>2008</v>
      </c>
    </row>
    <row r="11334" spans="1:31" x14ac:dyDescent="0.25">
      <c r="A11334" s="7">
        <v>11331</v>
      </c>
      <c r="B11334" s="8">
        <v>39684</v>
      </c>
      <c r="C11334" t="s">
        <v>3</v>
      </c>
      <c r="D11334" t="s">
        <v>502</v>
      </c>
      <c r="E11334" t="s">
        <v>9</v>
      </c>
      <c r="F11334" t="s">
        <v>787</v>
      </c>
      <c r="G11334" t="s">
        <v>714</v>
      </c>
      <c r="H11334" s="135" t="s">
        <v>1496</v>
      </c>
      <c r="I11334" t="s">
        <v>1455</v>
      </c>
      <c r="J11334" s="20">
        <v>23</v>
      </c>
      <c r="K11334" s="20" t="s">
        <v>9</v>
      </c>
      <c r="L11334" t="s">
        <v>1463</v>
      </c>
      <c r="M11334" s="20">
        <v>2.76</v>
      </c>
      <c r="N11334" s="20">
        <v>3.49</v>
      </c>
      <c r="AE11334">
        <f t="shared" si="177"/>
        <v>2008</v>
      </c>
    </row>
    <row r="11335" spans="1:31" x14ac:dyDescent="0.25">
      <c r="A11335" s="7">
        <v>11332</v>
      </c>
      <c r="B11335" s="8">
        <v>39684</v>
      </c>
      <c r="C11335" t="s">
        <v>3</v>
      </c>
      <c r="D11335" t="s">
        <v>502</v>
      </c>
      <c r="E11335" t="s">
        <v>9</v>
      </c>
      <c r="F11335" t="s">
        <v>787</v>
      </c>
      <c r="G11335" t="s">
        <v>732</v>
      </c>
      <c r="H11335" s="135" t="s">
        <v>1496</v>
      </c>
      <c r="I11335" t="s">
        <v>1455</v>
      </c>
      <c r="J11335" s="20">
        <v>18</v>
      </c>
      <c r="K11335" s="20" t="s">
        <v>3</v>
      </c>
      <c r="L11335" t="s">
        <v>1464</v>
      </c>
      <c r="M11335" s="20">
        <v>3.02</v>
      </c>
      <c r="N11335" s="20">
        <v>1.98</v>
      </c>
      <c r="AE11335">
        <f t="shared" si="177"/>
        <v>2008</v>
      </c>
    </row>
    <row r="11336" spans="1:31" x14ac:dyDescent="0.25">
      <c r="A11336" s="7">
        <v>11333</v>
      </c>
      <c r="B11336" s="8">
        <v>39685</v>
      </c>
      <c r="C11336" t="s">
        <v>3</v>
      </c>
      <c r="D11336" t="s">
        <v>851</v>
      </c>
      <c r="E11336" t="s">
        <v>9</v>
      </c>
      <c r="F11336" t="s">
        <v>905</v>
      </c>
      <c r="G11336" t="s">
        <v>732</v>
      </c>
      <c r="H11336" s="135" t="s">
        <v>2191</v>
      </c>
      <c r="I11336" t="s">
        <v>1454</v>
      </c>
      <c r="J11336" s="20">
        <v>34</v>
      </c>
      <c r="K11336" s="20" t="s">
        <v>1465</v>
      </c>
      <c r="L11336" t="s">
        <v>1466</v>
      </c>
      <c r="M11336" s="20">
        <v>8.5</v>
      </c>
      <c r="N11336" s="20">
        <v>8.5</v>
      </c>
      <c r="AE11336">
        <f t="shared" si="177"/>
        <v>2008</v>
      </c>
    </row>
    <row r="11337" spans="1:31" x14ac:dyDescent="0.25">
      <c r="A11337" s="7">
        <v>11334</v>
      </c>
      <c r="B11337" s="8">
        <v>39685</v>
      </c>
      <c r="C11337" t="s">
        <v>3</v>
      </c>
      <c r="D11337" t="s">
        <v>787</v>
      </c>
      <c r="E11337" t="s">
        <v>9</v>
      </c>
      <c r="F11337" t="s">
        <v>836</v>
      </c>
      <c r="G11337" t="s">
        <v>929</v>
      </c>
      <c r="H11337" s="135" t="s">
        <v>2720</v>
      </c>
      <c r="I11337" t="s">
        <v>1454</v>
      </c>
      <c r="J11337" s="20">
        <v>10</v>
      </c>
      <c r="K11337" s="20" t="s">
        <v>1465</v>
      </c>
      <c r="L11337" t="s">
        <v>1466</v>
      </c>
      <c r="M11337" s="20">
        <v>2.5</v>
      </c>
      <c r="N11337" s="20">
        <v>2.5</v>
      </c>
      <c r="AE11337">
        <f t="shared" si="177"/>
        <v>2008</v>
      </c>
    </row>
    <row r="11338" spans="1:31" x14ac:dyDescent="0.25">
      <c r="A11338" s="7">
        <v>11335</v>
      </c>
      <c r="B11338" s="8">
        <v>39685</v>
      </c>
      <c r="C11338" t="s">
        <v>3</v>
      </c>
      <c r="D11338" t="s">
        <v>502</v>
      </c>
      <c r="E11338" t="s">
        <v>9</v>
      </c>
      <c r="F11338" t="s">
        <v>787</v>
      </c>
      <c r="G11338" t="s">
        <v>870</v>
      </c>
      <c r="H11338" s="135" t="s">
        <v>1496</v>
      </c>
      <c r="I11338" t="s">
        <v>1455</v>
      </c>
      <c r="J11338" s="20">
        <v>19</v>
      </c>
      <c r="K11338" s="20" t="s">
        <v>3</v>
      </c>
      <c r="L11338" t="s">
        <v>1463</v>
      </c>
      <c r="M11338" s="20">
        <v>2.97</v>
      </c>
      <c r="N11338" s="20">
        <v>2.2799999999999998</v>
      </c>
      <c r="AE11338">
        <f t="shared" si="177"/>
        <v>2008</v>
      </c>
    </row>
    <row r="11339" spans="1:31" x14ac:dyDescent="0.25">
      <c r="A11339" s="7">
        <v>11336</v>
      </c>
      <c r="B11339" s="8">
        <v>39686</v>
      </c>
      <c r="C11339" t="s">
        <v>3</v>
      </c>
      <c r="D11339" t="s">
        <v>786</v>
      </c>
      <c r="E11339" t="s">
        <v>9</v>
      </c>
      <c r="F11339" t="s">
        <v>817</v>
      </c>
      <c r="G11339" t="s">
        <v>861</v>
      </c>
      <c r="H11339" s="135" t="s">
        <v>2444</v>
      </c>
      <c r="I11339" t="s">
        <v>1454</v>
      </c>
      <c r="J11339" s="20">
        <v>18</v>
      </c>
      <c r="K11339" s="20" t="s">
        <v>9</v>
      </c>
      <c r="L11339" t="s">
        <v>1464</v>
      </c>
      <c r="M11339" s="20">
        <v>3.96</v>
      </c>
      <c r="N11339" s="20">
        <v>6.04</v>
      </c>
      <c r="AE11339">
        <f t="shared" si="177"/>
        <v>2008</v>
      </c>
    </row>
    <row r="11340" spans="1:31" x14ac:dyDescent="0.25">
      <c r="A11340" s="7">
        <v>11337</v>
      </c>
      <c r="B11340" s="8">
        <v>39686</v>
      </c>
      <c r="C11340" t="s">
        <v>3</v>
      </c>
      <c r="D11340" t="s">
        <v>786</v>
      </c>
      <c r="E11340" t="s">
        <v>9</v>
      </c>
      <c r="F11340" t="s">
        <v>817</v>
      </c>
      <c r="G11340" t="s">
        <v>861</v>
      </c>
      <c r="H11340" s="135" t="s">
        <v>2444</v>
      </c>
      <c r="I11340" t="s">
        <v>1454</v>
      </c>
      <c r="J11340" s="20">
        <v>18</v>
      </c>
      <c r="K11340" s="20" t="s">
        <v>9</v>
      </c>
      <c r="L11340" t="s">
        <v>1464</v>
      </c>
      <c r="M11340" s="20">
        <v>3.96</v>
      </c>
      <c r="N11340" s="20">
        <v>6.04</v>
      </c>
      <c r="AE11340">
        <f t="shared" si="177"/>
        <v>2008</v>
      </c>
    </row>
    <row r="11341" spans="1:31" x14ac:dyDescent="0.25">
      <c r="A11341" s="7">
        <v>11338</v>
      </c>
      <c r="B11341" s="8">
        <v>39687</v>
      </c>
      <c r="C11341" t="s">
        <v>3</v>
      </c>
      <c r="D11341" t="s">
        <v>655</v>
      </c>
      <c r="E11341" t="s">
        <v>9</v>
      </c>
      <c r="F11341" t="s">
        <v>395</v>
      </c>
      <c r="G11341" t="s">
        <v>870</v>
      </c>
      <c r="H11341" s="135" t="s">
        <v>2485</v>
      </c>
      <c r="I11341" t="s">
        <v>1454</v>
      </c>
      <c r="J11341" s="20">
        <v>30</v>
      </c>
      <c r="K11341" s="20" t="s">
        <v>3</v>
      </c>
      <c r="L11341" t="s">
        <v>1464</v>
      </c>
      <c r="M11341" s="20">
        <v>9.4</v>
      </c>
      <c r="N11341" s="20">
        <v>6.6</v>
      </c>
      <c r="AE11341">
        <f t="shared" si="177"/>
        <v>2008</v>
      </c>
    </row>
    <row r="11342" spans="1:31" x14ac:dyDescent="0.25">
      <c r="A11342" s="7">
        <v>11339</v>
      </c>
      <c r="B11342" s="8">
        <v>39687</v>
      </c>
      <c r="C11342" t="s">
        <v>3</v>
      </c>
      <c r="D11342" t="s">
        <v>250</v>
      </c>
      <c r="E11342" t="s">
        <v>9</v>
      </c>
      <c r="F11342" t="s">
        <v>624</v>
      </c>
      <c r="G11342" t="s">
        <v>11</v>
      </c>
      <c r="H11342" s="135" t="s">
        <v>1509</v>
      </c>
      <c r="I11342" t="s">
        <v>1454</v>
      </c>
      <c r="J11342" s="20">
        <v>27</v>
      </c>
      <c r="K11342" s="20" t="s">
        <v>3</v>
      </c>
      <c r="L11342" t="s">
        <v>1464</v>
      </c>
      <c r="M11342" s="20">
        <v>8.56</v>
      </c>
      <c r="N11342" s="20">
        <v>5.9399999999999995</v>
      </c>
      <c r="AE11342">
        <f t="shared" si="177"/>
        <v>2008</v>
      </c>
    </row>
    <row r="11343" spans="1:31" x14ac:dyDescent="0.25">
      <c r="A11343" s="7">
        <v>11340</v>
      </c>
      <c r="B11343" s="8">
        <v>39687</v>
      </c>
      <c r="C11343" t="s">
        <v>3</v>
      </c>
      <c r="D11343" t="s">
        <v>112</v>
      </c>
      <c r="E11343" t="s">
        <v>9</v>
      </c>
      <c r="F11343" t="s">
        <v>395</v>
      </c>
      <c r="G11343" t="s">
        <v>929</v>
      </c>
      <c r="H11343" s="135" t="s">
        <v>2655</v>
      </c>
      <c r="I11343" t="s">
        <v>1454</v>
      </c>
      <c r="J11343" s="20">
        <v>21</v>
      </c>
      <c r="K11343" s="20" t="s">
        <v>9</v>
      </c>
      <c r="L11343" t="s">
        <v>1463</v>
      </c>
      <c r="M11343" s="20">
        <v>5.04</v>
      </c>
      <c r="N11343" s="20">
        <v>6.46</v>
      </c>
      <c r="AE11343">
        <f t="shared" si="177"/>
        <v>2008</v>
      </c>
    </row>
    <row r="11344" spans="1:31" x14ac:dyDescent="0.25">
      <c r="A11344" s="7">
        <v>11341</v>
      </c>
      <c r="B11344" s="8">
        <v>39688</v>
      </c>
      <c r="C11344" t="s">
        <v>3</v>
      </c>
      <c r="D11344" t="s">
        <v>941</v>
      </c>
      <c r="E11344" t="s">
        <v>9</v>
      </c>
      <c r="F11344" t="s">
        <v>949</v>
      </c>
      <c r="G11344" t="s">
        <v>732</v>
      </c>
      <c r="H11344" s="135" t="s">
        <v>2210</v>
      </c>
      <c r="I11344" t="s">
        <v>1454</v>
      </c>
      <c r="J11344" s="20">
        <v>16</v>
      </c>
      <c r="K11344" s="20" t="s">
        <v>9</v>
      </c>
      <c r="L11344" t="s">
        <v>1464</v>
      </c>
      <c r="M11344" s="20">
        <v>3.52</v>
      </c>
      <c r="N11344" s="20">
        <v>5.48</v>
      </c>
      <c r="AE11344">
        <f t="shared" si="177"/>
        <v>2008</v>
      </c>
    </row>
    <row r="11345" spans="1:31" x14ac:dyDescent="0.25">
      <c r="A11345" s="7">
        <v>11342</v>
      </c>
      <c r="B11345" s="8">
        <v>39688</v>
      </c>
      <c r="C11345" t="s">
        <v>3</v>
      </c>
      <c r="D11345" t="s">
        <v>941</v>
      </c>
      <c r="E11345" t="s">
        <v>9</v>
      </c>
      <c r="F11345" t="s">
        <v>923</v>
      </c>
      <c r="G11345" t="s">
        <v>870</v>
      </c>
      <c r="H11345" s="135" t="s">
        <v>1496</v>
      </c>
      <c r="I11345" t="s">
        <v>1454</v>
      </c>
      <c r="J11345" s="20">
        <v>106</v>
      </c>
      <c r="K11345" s="20" t="s">
        <v>1465</v>
      </c>
      <c r="L11345" t="s">
        <v>1466</v>
      </c>
      <c r="M11345" s="20">
        <v>26.5</v>
      </c>
      <c r="N11345" s="20">
        <v>26.5</v>
      </c>
      <c r="AE11345">
        <f t="shared" si="177"/>
        <v>2008</v>
      </c>
    </row>
    <row r="11346" spans="1:31" x14ac:dyDescent="0.25">
      <c r="A11346" s="7">
        <v>11343</v>
      </c>
      <c r="B11346" s="8">
        <v>39688</v>
      </c>
      <c r="C11346" t="s">
        <v>3</v>
      </c>
      <c r="D11346" t="s">
        <v>786</v>
      </c>
      <c r="E11346" t="s">
        <v>9</v>
      </c>
      <c r="F11346" t="s">
        <v>905</v>
      </c>
      <c r="G11346" t="s">
        <v>732</v>
      </c>
      <c r="H11346" s="135" t="s">
        <v>1496</v>
      </c>
      <c r="I11346" t="s">
        <v>1454</v>
      </c>
      <c r="J11346" s="20">
        <v>30</v>
      </c>
      <c r="K11346" s="20" t="s">
        <v>9</v>
      </c>
      <c r="L11346" t="s">
        <v>1464</v>
      </c>
      <c r="M11346" s="20">
        <v>6.6</v>
      </c>
      <c r="N11346" s="20">
        <v>9.4</v>
      </c>
      <c r="AE11346">
        <f t="shared" si="177"/>
        <v>2008</v>
      </c>
    </row>
    <row r="11347" spans="1:31" x14ac:dyDescent="0.25">
      <c r="A11347" s="7">
        <v>11344</v>
      </c>
      <c r="B11347" s="8">
        <v>39689</v>
      </c>
      <c r="C11347" t="s">
        <v>3</v>
      </c>
      <c r="D11347" t="s">
        <v>814</v>
      </c>
      <c r="E11347" t="s">
        <v>9</v>
      </c>
      <c r="F11347" t="s">
        <v>836</v>
      </c>
      <c r="G11347" t="s">
        <v>648</v>
      </c>
      <c r="H11347" s="135" t="s">
        <v>1952</v>
      </c>
      <c r="I11347" t="s">
        <v>1454</v>
      </c>
      <c r="J11347" s="20">
        <v>35</v>
      </c>
      <c r="K11347" s="20" t="s">
        <v>3</v>
      </c>
      <c r="L11347" t="s">
        <v>1463</v>
      </c>
      <c r="M11347" s="20">
        <v>10.1</v>
      </c>
      <c r="N11347" s="20">
        <v>8.4</v>
      </c>
      <c r="AE11347">
        <f t="shared" si="177"/>
        <v>2008</v>
      </c>
    </row>
    <row r="11348" spans="1:31" x14ac:dyDescent="0.25">
      <c r="A11348" s="7">
        <v>11345</v>
      </c>
      <c r="B11348" s="8">
        <v>39689</v>
      </c>
      <c r="C11348" t="s">
        <v>3</v>
      </c>
      <c r="D11348" t="s">
        <v>667</v>
      </c>
      <c r="E11348" t="s">
        <v>9</v>
      </c>
      <c r="F11348" t="s">
        <v>969</v>
      </c>
      <c r="G11348" t="s">
        <v>648</v>
      </c>
      <c r="H11348" s="136" t="s">
        <v>1496</v>
      </c>
      <c r="I11348" t="s">
        <v>1458</v>
      </c>
      <c r="J11348" s="20">
        <v>16</v>
      </c>
      <c r="K11348" s="20" t="s">
        <v>3</v>
      </c>
      <c r="L11348" t="s">
        <v>1464</v>
      </c>
      <c r="M11348" s="20">
        <v>10</v>
      </c>
      <c r="N11348" s="20">
        <v>30</v>
      </c>
      <c r="AE11348">
        <f t="shared" si="177"/>
        <v>2008</v>
      </c>
    </row>
    <row r="11349" spans="1:31" x14ac:dyDescent="0.25">
      <c r="A11349" s="7">
        <v>11346</v>
      </c>
      <c r="B11349" s="8">
        <v>39690</v>
      </c>
      <c r="C11349" t="s">
        <v>3</v>
      </c>
      <c r="D11349" t="s">
        <v>46</v>
      </c>
      <c r="E11349" t="s">
        <v>9</v>
      </c>
      <c r="F11349" t="s">
        <v>54</v>
      </c>
      <c r="G11349" t="s">
        <v>929</v>
      </c>
      <c r="H11349" s="9" t="s">
        <v>2753</v>
      </c>
      <c r="I11349" t="s">
        <v>1454</v>
      </c>
      <c r="J11349" s="20">
        <v>16</v>
      </c>
      <c r="K11349" s="20" t="s">
        <v>9</v>
      </c>
      <c r="L11349" t="s">
        <v>1464</v>
      </c>
      <c r="M11349" s="20">
        <v>3.52</v>
      </c>
      <c r="N11349" s="20">
        <v>5.48</v>
      </c>
      <c r="AE11349">
        <f t="shared" si="177"/>
        <v>2008</v>
      </c>
    </row>
    <row r="11350" spans="1:31" x14ac:dyDescent="0.25">
      <c r="A11350" s="7">
        <v>11347</v>
      </c>
      <c r="B11350" s="8">
        <v>39690</v>
      </c>
      <c r="C11350" t="s">
        <v>3</v>
      </c>
      <c r="D11350" t="s">
        <v>864</v>
      </c>
      <c r="E11350" t="s">
        <v>9</v>
      </c>
      <c r="F11350" t="s">
        <v>44</v>
      </c>
      <c r="G11350" t="s">
        <v>732</v>
      </c>
      <c r="H11350" s="135" t="s">
        <v>1496</v>
      </c>
      <c r="I11350" t="s">
        <v>1454</v>
      </c>
      <c r="J11350" s="20">
        <v>12</v>
      </c>
      <c r="K11350" s="20" t="s">
        <v>3</v>
      </c>
      <c r="L11350" t="s">
        <v>1464</v>
      </c>
      <c r="M11350" s="20">
        <v>4.3599999999999994</v>
      </c>
      <c r="N11350" s="20">
        <v>2.64</v>
      </c>
      <c r="AE11350">
        <f t="shared" si="177"/>
        <v>2008</v>
      </c>
    </row>
    <row r="11351" spans="1:31" x14ac:dyDescent="0.25">
      <c r="A11351" s="7">
        <v>11348</v>
      </c>
      <c r="B11351" s="8">
        <v>39690</v>
      </c>
      <c r="C11351" t="s">
        <v>3</v>
      </c>
      <c r="D11351" t="s">
        <v>311</v>
      </c>
      <c r="E11351" t="s">
        <v>9</v>
      </c>
      <c r="F11351" t="s">
        <v>956</v>
      </c>
      <c r="G11351" t="s">
        <v>648</v>
      </c>
      <c r="H11351" s="9" t="s">
        <v>1797</v>
      </c>
      <c r="I11351" t="s">
        <v>1455</v>
      </c>
      <c r="J11351" s="20">
        <v>64</v>
      </c>
      <c r="K11351" s="20" t="s">
        <v>9</v>
      </c>
      <c r="L11351" t="s">
        <v>1464</v>
      </c>
      <c r="M11351" s="20">
        <v>7.04</v>
      </c>
      <c r="N11351" s="20">
        <v>9.4600000000000009</v>
      </c>
      <c r="AE11351">
        <f t="shared" si="177"/>
        <v>2008</v>
      </c>
    </row>
    <row r="11352" spans="1:31" x14ac:dyDescent="0.25">
      <c r="A11352" s="7">
        <v>11349</v>
      </c>
      <c r="B11352" s="8">
        <v>39691</v>
      </c>
      <c r="C11352" t="s">
        <v>3</v>
      </c>
      <c r="D11352" t="s">
        <v>918</v>
      </c>
      <c r="E11352" t="s">
        <v>9</v>
      </c>
      <c r="F11352" t="s">
        <v>923</v>
      </c>
      <c r="G11352" t="s">
        <v>633</v>
      </c>
      <c r="H11352" s="135" t="s">
        <v>1741</v>
      </c>
      <c r="I11352" t="s">
        <v>1454</v>
      </c>
      <c r="J11352" s="20">
        <v>36</v>
      </c>
      <c r="K11352" s="20" t="s">
        <v>3</v>
      </c>
      <c r="L11352" t="s">
        <v>1464</v>
      </c>
      <c r="M11352" s="20">
        <v>11.08</v>
      </c>
      <c r="N11352" s="20">
        <v>7.92</v>
      </c>
      <c r="AE11352">
        <f t="shared" si="177"/>
        <v>2008</v>
      </c>
    </row>
    <row r="11353" spans="1:31" x14ac:dyDescent="0.25">
      <c r="A11353" s="7">
        <v>11350</v>
      </c>
      <c r="B11353" s="8">
        <v>39691</v>
      </c>
      <c r="C11353" t="s">
        <v>3</v>
      </c>
      <c r="D11353" t="s">
        <v>918</v>
      </c>
      <c r="E11353" t="s">
        <v>9</v>
      </c>
      <c r="F11353" t="s">
        <v>900</v>
      </c>
      <c r="G11353" t="s">
        <v>870</v>
      </c>
      <c r="H11353" s="136" t="s">
        <v>2622</v>
      </c>
      <c r="I11353" t="s">
        <v>1454</v>
      </c>
      <c r="J11353" s="20">
        <v>2</v>
      </c>
      <c r="K11353" s="20" t="s">
        <v>1465</v>
      </c>
      <c r="L11353" t="s">
        <v>1466</v>
      </c>
      <c r="M11353" s="20">
        <v>0.5</v>
      </c>
      <c r="N11353" s="20">
        <v>0.5</v>
      </c>
      <c r="AE11353">
        <f t="shared" si="177"/>
        <v>2008</v>
      </c>
    </row>
    <row r="11354" spans="1:31" x14ac:dyDescent="0.25">
      <c r="A11354" s="7">
        <v>11351</v>
      </c>
      <c r="B11354" s="8">
        <v>39691</v>
      </c>
      <c r="C11354" t="s">
        <v>3</v>
      </c>
      <c r="D11354" t="s">
        <v>864</v>
      </c>
      <c r="E11354" t="s">
        <v>9</v>
      </c>
      <c r="F11354" t="s">
        <v>765</v>
      </c>
      <c r="G11354" t="s">
        <v>929</v>
      </c>
      <c r="H11354" s="135" t="s">
        <v>1496</v>
      </c>
      <c r="I11354" t="s">
        <v>1454</v>
      </c>
      <c r="J11354" s="20">
        <v>12</v>
      </c>
      <c r="K11354" s="20" t="s">
        <v>3</v>
      </c>
      <c r="L11354" t="s">
        <v>1464</v>
      </c>
      <c r="M11354" s="20">
        <v>4.3599999999999994</v>
      </c>
      <c r="N11354" s="20">
        <v>2.64</v>
      </c>
      <c r="AE11354">
        <f t="shared" si="177"/>
        <v>2008</v>
      </c>
    </row>
    <row r="11355" spans="1:31" x14ac:dyDescent="0.25">
      <c r="A11355" s="7">
        <v>11352</v>
      </c>
      <c r="B11355" s="8">
        <v>39691</v>
      </c>
      <c r="C11355" t="s">
        <v>3</v>
      </c>
      <c r="D11355" t="s">
        <v>832</v>
      </c>
      <c r="E11355" t="s">
        <v>9</v>
      </c>
      <c r="F11355" t="s">
        <v>183</v>
      </c>
      <c r="G11355" t="s">
        <v>895</v>
      </c>
      <c r="H11355" s="135" t="s">
        <v>2577</v>
      </c>
      <c r="I11355" t="s">
        <v>1454</v>
      </c>
      <c r="J11355" s="20">
        <v>57</v>
      </c>
      <c r="K11355" s="20" t="s">
        <v>9</v>
      </c>
      <c r="L11355" t="s">
        <v>1464</v>
      </c>
      <c r="M11355" s="20">
        <v>12.54</v>
      </c>
      <c r="N11355" s="20">
        <v>16.96</v>
      </c>
      <c r="AE11355">
        <f t="shared" si="177"/>
        <v>2008</v>
      </c>
    </row>
    <row r="11356" spans="1:31" x14ac:dyDescent="0.25">
      <c r="A11356" s="7">
        <v>11353</v>
      </c>
      <c r="B11356" s="8">
        <v>39691</v>
      </c>
      <c r="C11356" t="s">
        <v>3</v>
      </c>
      <c r="D11356" t="s">
        <v>791</v>
      </c>
      <c r="E11356" t="s">
        <v>9</v>
      </c>
      <c r="F11356" t="s">
        <v>828</v>
      </c>
      <c r="G11356" t="s">
        <v>377</v>
      </c>
      <c r="H11356" s="9" t="s">
        <v>2268</v>
      </c>
      <c r="I11356" t="s">
        <v>1454</v>
      </c>
      <c r="J11356" s="20">
        <v>40</v>
      </c>
      <c r="K11356" s="20" t="s">
        <v>3</v>
      </c>
      <c r="L11356" t="s">
        <v>1464</v>
      </c>
      <c r="M11356" s="20">
        <v>12.2</v>
      </c>
      <c r="N11356" s="20">
        <v>8.8000000000000007</v>
      </c>
      <c r="AE11356">
        <f t="shared" si="177"/>
        <v>2008</v>
      </c>
    </row>
    <row r="11357" spans="1:31" x14ac:dyDescent="0.25">
      <c r="A11357" s="7">
        <v>11354</v>
      </c>
      <c r="B11357" s="8">
        <v>39691</v>
      </c>
      <c r="C11357" t="s">
        <v>3</v>
      </c>
      <c r="D11357" t="s">
        <v>918</v>
      </c>
      <c r="E11357" t="s">
        <v>9</v>
      </c>
      <c r="F11357" t="s">
        <v>923</v>
      </c>
      <c r="G11357" t="s">
        <v>633</v>
      </c>
      <c r="H11357" s="135" t="s">
        <v>1496</v>
      </c>
      <c r="I11357" t="s">
        <v>1454</v>
      </c>
      <c r="J11357" s="20">
        <v>1</v>
      </c>
      <c r="K11357" s="20" t="s">
        <v>1465</v>
      </c>
      <c r="L11357" t="s">
        <v>1466</v>
      </c>
      <c r="M11357" s="20">
        <v>0.25</v>
      </c>
      <c r="N11357" s="20">
        <v>0.25</v>
      </c>
      <c r="AE11357">
        <f t="shared" si="177"/>
        <v>2008</v>
      </c>
    </row>
    <row r="11358" spans="1:31" x14ac:dyDescent="0.25">
      <c r="A11358" s="7">
        <v>11355</v>
      </c>
      <c r="B11358" s="8">
        <v>39692</v>
      </c>
      <c r="C11358" t="s">
        <v>3</v>
      </c>
      <c r="D11358" t="s">
        <v>543</v>
      </c>
      <c r="E11358" t="s">
        <v>9</v>
      </c>
      <c r="F11358" t="s">
        <v>817</v>
      </c>
      <c r="G11358" t="s">
        <v>714</v>
      </c>
      <c r="H11358" s="135" t="s">
        <v>2001</v>
      </c>
      <c r="I11358" t="s">
        <v>1454</v>
      </c>
      <c r="J11358" s="20">
        <v>13</v>
      </c>
      <c r="K11358" s="20" t="s">
        <v>9</v>
      </c>
      <c r="L11358" t="s">
        <v>1464</v>
      </c>
      <c r="M11358" s="20">
        <v>2.86</v>
      </c>
      <c r="N11358" s="20">
        <v>4.6400000000000006</v>
      </c>
      <c r="AE11358">
        <f t="shared" si="177"/>
        <v>2008</v>
      </c>
    </row>
    <row r="11359" spans="1:31" x14ac:dyDescent="0.25">
      <c r="A11359" s="7">
        <v>11356</v>
      </c>
      <c r="B11359" s="8">
        <v>39692</v>
      </c>
      <c r="C11359" t="s">
        <v>3</v>
      </c>
      <c r="D11359" t="s">
        <v>655</v>
      </c>
      <c r="E11359" t="s">
        <v>9</v>
      </c>
      <c r="F11359" t="s">
        <v>542</v>
      </c>
      <c r="G11359" t="s">
        <v>929</v>
      </c>
      <c r="H11359" s="135" t="s">
        <v>2659</v>
      </c>
      <c r="I11359" t="s">
        <v>1455</v>
      </c>
      <c r="J11359" s="20">
        <v>20</v>
      </c>
      <c r="K11359" s="20" t="s">
        <v>9</v>
      </c>
      <c r="L11359" t="s">
        <v>1463</v>
      </c>
      <c r="M11359" s="20">
        <v>2.4</v>
      </c>
      <c r="N11359" s="20">
        <v>3.1</v>
      </c>
      <c r="AE11359">
        <f t="shared" si="177"/>
        <v>2008</v>
      </c>
    </row>
    <row r="11360" spans="1:31" x14ac:dyDescent="0.25">
      <c r="A11360" s="7">
        <v>11357</v>
      </c>
      <c r="B11360" s="8">
        <v>39692</v>
      </c>
      <c r="C11360" t="s">
        <v>3</v>
      </c>
      <c r="D11360" t="s">
        <v>543</v>
      </c>
      <c r="E11360" t="s">
        <v>9</v>
      </c>
      <c r="F11360" t="s">
        <v>521</v>
      </c>
      <c r="G11360" t="s">
        <v>929</v>
      </c>
      <c r="H11360" s="135" t="s">
        <v>2743</v>
      </c>
      <c r="I11360" t="s">
        <v>1454</v>
      </c>
      <c r="J11360" s="20">
        <v>40</v>
      </c>
      <c r="K11360" s="20" t="s">
        <v>9</v>
      </c>
      <c r="L11360" t="s">
        <v>1464</v>
      </c>
      <c r="M11360" s="20">
        <v>8.8000000000000007</v>
      </c>
      <c r="N11360" s="20">
        <v>12.2</v>
      </c>
      <c r="AE11360">
        <f t="shared" si="177"/>
        <v>2008</v>
      </c>
    </row>
    <row r="11361" spans="1:31" x14ac:dyDescent="0.25">
      <c r="A11361" s="7">
        <v>11358</v>
      </c>
      <c r="B11361" s="8">
        <v>39692</v>
      </c>
      <c r="C11361" t="s">
        <v>3</v>
      </c>
      <c r="D11361" t="s">
        <v>543</v>
      </c>
      <c r="E11361" t="s">
        <v>9</v>
      </c>
      <c r="F11361" t="s">
        <v>521</v>
      </c>
      <c r="G11361" t="s">
        <v>929</v>
      </c>
      <c r="H11361" s="9" t="s">
        <v>2739</v>
      </c>
      <c r="I11361" t="s">
        <v>1454</v>
      </c>
      <c r="J11361" s="20">
        <v>1</v>
      </c>
      <c r="K11361" s="20" t="s">
        <v>1465</v>
      </c>
      <c r="L11361" t="s">
        <v>1466</v>
      </c>
      <c r="M11361" s="20">
        <v>0.25</v>
      </c>
      <c r="N11361" s="20">
        <v>0.25</v>
      </c>
      <c r="AE11361">
        <f t="shared" si="177"/>
        <v>2008</v>
      </c>
    </row>
    <row r="11362" spans="1:31" x14ac:dyDescent="0.25">
      <c r="A11362" s="7">
        <v>11359</v>
      </c>
      <c r="B11362" s="8">
        <v>39692</v>
      </c>
      <c r="C11362" t="s">
        <v>3</v>
      </c>
      <c r="D11362" t="s">
        <v>817</v>
      </c>
      <c r="E11362" t="s">
        <v>9</v>
      </c>
      <c r="F11362" t="s">
        <v>869</v>
      </c>
      <c r="G11362" t="s">
        <v>895</v>
      </c>
      <c r="H11362" s="135" t="s">
        <v>2564</v>
      </c>
      <c r="I11362" t="s">
        <v>1455</v>
      </c>
      <c r="J11362" s="20">
        <v>56</v>
      </c>
      <c r="K11362" s="20" t="s">
        <v>9</v>
      </c>
      <c r="L11362" t="s">
        <v>1464</v>
      </c>
      <c r="M11362" s="20">
        <v>6.16</v>
      </c>
      <c r="N11362" s="20">
        <v>8.34</v>
      </c>
      <c r="AE11362">
        <f t="shared" si="177"/>
        <v>2008</v>
      </c>
    </row>
    <row r="11363" spans="1:31" x14ac:dyDescent="0.25">
      <c r="A11363" s="7">
        <v>11360</v>
      </c>
      <c r="B11363" s="8">
        <v>39692</v>
      </c>
      <c r="C11363" t="s">
        <v>3</v>
      </c>
      <c r="D11363" t="s">
        <v>920</v>
      </c>
      <c r="E11363" t="s">
        <v>9</v>
      </c>
      <c r="F11363" t="s">
        <v>884</v>
      </c>
      <c r="G11363" t="s">
        <v>895</v>
      </c>
      <c r="H11363" s="135" t="s">
        <v>2567</v>
      </c>
      <c r="I11363" t="s">
        <v>1454</v>
      </c>
      <c r="J11363" s="20">
        <v>12</v>
      </c>
      <c r="K11363" s="20" t="s">
        <v>3</v>
      </c>
      <c r="L11363" t="s">
        <v>1464</v>
      </c>
      <c r="M11363" s="20">
        <v>4.3599999999999994</v>
      </c>
      <c r="N11363" s="20">
        <v>2.64</v>
      </c>
      <c r="AE11363">
        <f t="shared" si="177"/>
        <v>2008</v>
      </c>
    </row>
    <row r="11364" spans="1:31" x14ac:dyDescent="0.25">
      <c r="A11364" s="7">
        <v>11361</v>
      </c>
      <c r="B11364" s="8">
        <v>39693</v>
      </c>
      <c r="C11364" t="s">
        <v>3</v>
      </c>
      <c r="D11364" t="s">
        <v>913</v>
      </c>
      <c r="E11364" t="s">
        <v>9</v>
      </c>
      <c r="F11364" t="s">
        <v>905</v>
      </c>
      <c r="G11364" t="s">
        <v>633</v>
      </c>
      <c r="H11364" s="135" t="s">
        <v>1747</v>
      </c>
      <c r="I11364" t="s">
        <v>1454</v>
      </c>
      <c r="J11364" s="20">
        <v>10</v>
      </c>
      <c r="K11364" s="20" t="s">
        <v>9</v>
      </c>
      <c r="L11364" t="s">
        <v>1463</v>
      </c>
      <c r="M11364" s="20">
        <v>2.4</v>
      </c>
      <c r="N11364" s="20">
        <v>3.6</v>
      </c>
      <c r="AE11364">
        <f t="shared" si="177"/>
        <v>2008</v>
      </c>
    </row>
    <row r="11365" spans="1:31" x14ac:dyDescent="0.25">
      <c r="A11365" s="7">
        <v>11362</v>
      </c>
      <c r="B11365" s="8">
        <v>39693</v>
      </c>
      <c r="C11365" t="s">
        <v>3</v>
      </c>
      <c r="D11365" t="s">
        <v>46</v>
      </c>
      <c r="E11365" t="s">
        <v>9</v>
      </c>
      <c r="F11365" t="s">
        <v>54</v>
      </c>
      <c r="G11365" t="s">
        <v>929</v>
      </c>
      <c r="H11365" s="9" t="s">
        <v>2754</v>
      </c>
      <c r="I11365" t="s">
        <v>1454</v>
      </c>
      <c r="J11365" s="20">
        <v>7</v>
      </c>
      <c r="K11365" s="20" t="s">
        <v>9</v>
      </c>
      <c r="L11365" t="s">
        <v>1463</v>
      </c>
      <c r="M11365" s="20">
        <v>1.68</v>
      </c>
      <c r="N11365" s="20">
        <v>2.8200000000000003</v>
      </c>
      <c r="AE11365">
        <f t="shared" si="177"/>
        <v>2008</v>
      </c>
    </row>
    <row r="11366" spans="1:31" x14ac:dyDescent="0.25">
      <c r="A11366" s="7">
        <v>11363</v>
      </c>
      <c r="B11366" s="8">
        <v>39693</v>
      </c>
      <c r="C11366" t="s">
        <v>3</v>
      </c>
      <c r="D11366" t="s">
        <v>502</v>
      </c>
      <c r="E11366" t="s">
        <v>9</v>
      </c>
      <c r="F11366" t="s">
        <v>949</v>
      </c>
      <c r="G11366" t="s">
        <v>648</v>
      </c>
      <c r="H11366" s="135" t="s">
        <v>2405</v>
      </c>
      <c r="I11366" t="s">
        <v>1454</v>
      </c>
      <c r="J11366" s="20">
        <v>40</v>
      </c>
      <c r="K11366" s="20" t="s">
        <v>1465</v>
      </c>
      <c r="L11366" t="s">
        <v>1466</v>
      </c>
      <c r="M11366" s="20">
        <v>10</v>
      </c>
      <c r="N11366" s="20">
        <v>10</v>
      </c>
      <c r="AE11366">
        <f t="shared" si="177"/>
        <v>2008</v>
      </c>
    </row>
    <row r="11367" spans="1:31" x14ac:dyDescent="0.25">
      <c r="A11367" s="7">
        <v>11364</v>
      </c>
      <c r="B11367" s="8">
        <v>39694</v>
      </c>
      <c r="C11367" t="s">
        <v>3</v>
      </c>
      <c r="D11367" t="s">
        <v>350</v>
      </c>
      <c r="E11367" t="s">
        <v>9</v>
      </c>
      <c r="F11367" t="s">
        <v>451</v>
      </c>
      <c r="G11367" t="s">
        <v>929</v>
      </c>
      <c r="H11367" s="9" t="s">
        <v>2666</v>
      </c>
      <c r="I11367" t="s">
        <v>1454</v>
      </c>
      <c r="J11367" s="20">
        <v>21</v>
      </c>
      <c r="K11367" s="20" t="s">
        <v>1465</v>
      </c>
      <c r="L11367" t="s">
        <v>1466</v>
      </c>
      <c r="M11367" s="20">
        <v>5.25</v>
      </c>
      <c r="N11367" s="20">
        <v>5.25</v>
      </c>
      <c r="AE11367">
        <f t="shared" si="177"/>
        <v>2008</v>
      </c>
    </row>
    <row r="11368" spans="1:31" x14ac:dyDescent="0.25">
      <c r="A11368" s="7">
        <v>11365</v>
      </c>
      <c r="B11368" s="8">
        <v>39694</v>
      </c>
      <c r="C11368" t="s">
        <v>3</v>
      </c>
      <c r="D11368" t="s">
        <v>857</v>
      </c>
      <c r="E11368" t="s">
        <v>9</v>
      </c>
      <c r="F11368" t="s">
        <v>828</v>
      </c>
      <c r="G11368" t="s">
        <v>714</v>
      </c>
      <c r="H11368" s="9" t="s">
        <v>2128</v>
      </c>
      <c r="I11368" t="s">
        <v>1454</v>
      </c>
      <c r="J11368" s="20">
        <v>23</v>
      </c>
      <c r="K11368" s="20" t="s">
        <v>1465</v>
      </c>
      <c r="L11368" t="s">
        <v>1466</v>
      </c>
      <c r="M11368" s="20">
        <v>5.75</v>
      </c>
      <c r="N11368" s="20">
        <v>5.75</v>
      </c>
      <c r="AE11368">
        <f t="shared" si="177"/>
        <v>2008</v>
      </c>
    </row>
    <row r="11369" spans="1:31" x14ac:dyDescent="0.25">
      <c r="A11369" s="7">
        <v>11366</v>
      </c>
      <c r="B11369" s="8">
        <v>39695</v>
      </c>
      <c r="C11369" t="s">
        <v>3</v>
      </c>
      <c r="D11369" t="s">
        <v>779</v>
      </c>
      <c r="E11369" t="s">
        <v>9</v>
      </c>
      <c r="F11369" t="s">
        <v>833</v>
      </c>
      <c r="G11369" t="s">
        <v>929</v>
      </c>
      <c r="H11369" s="135" t="s">
        <v>1496</v>
      </c>
      <c r="I11369" t="s">
        <v>1454</v>
      </c>
      <c r="J11369" s="20">
        <v>20</v>
      </c>
      <c r="K11369" s="20" t="s">
        <v>3</v>
      </c>
      <c r="L11369" t="s">
        <v>1464</v>
      </c>
      <c r="M11369" s="20">
        <v>6.6</v>
      </c>
      <c r="N11369" s="20">
        <v>4.4000000000000004</v>
      </c>
      <c r="AE11369">
        <f t="shared" si="177"/>
        <v>2008</v>
      </c>
    </row>
    <row r="11370" spans="1:31" x14ac:dyDescent="0.25">
      <c r="A11370" s="7">
        <v>11367</v>
      </c>
      <c r="B11370" s="8">
        <v>39695</v>
      </c>
      <c r="C11370" t="s">
        <v>3</v>
      </c>
      <c r="D11370" t="s">
        <v>864</v>
      </c>
      <c r="E11370" t="s">
        <v>9</v>
      </c>
      <c r="F11370" t="s">
        <v>469</v>
      </c>
      <c r="G11370" t="s">
        <v>569</v>
      </c>
      <c r="H11370" s="9" t="s">
        <v>2265</v>
      </c>
      <c r="I11370" t="s">
        <v>1454</v>
      </c>
      <c r="J11370" s="20">
        <v>40</v>
      </c>
      <c r="K11370" s="20" t="s">
        <v>3</v>
      </c>
      <c r="L11370" t="s">
        <v>1464</v>
      </c>
      <c r="M11370" s="20">
        <v>12.2</v>
      </c>
      <c r="N11370" s="20">
        <v>8.8000000000000007</v>
      </c>
      <c r="AE11370">
        <f t="shared" si="177"/>
        <v>2008</v>
      </c>
    </row>
    <row r="11371" spans="1:31" x14ac:dyDescent="0.25">
      <c r="A11371" s="7">
        <v>11368</v>
      </c>
      <c r="B11371" s="8">
        <v>39696</v>
      </c>
      <c r="C11371" t="s">
        <v>3</v>
      </c>
      <c r="D11371" t="s">
        <v>967</v>
      </c>
      <c r="E11371" t="s">
        <v>9</v>
      </c>
      <c r="F11371" t="s">
        <v>902</v>
      </c>
      <c r="G11371" t="s">
        <v>17</v>
      </c>
      <c r="H11371" s="135" t="s">
        <v>1520</v>
      </c>
      <c r="I11371" t="s">
        <v>1454</v>
      </c>
      <c r="J11371" s="20">
        <v>82</v>
      </c>
      <c r="K11371" s="20" t="s">
        <v>9</v>
      </c>
      <c r="L11371" t="s">
        <v>1464</v>
      </c>
      <c r="M11371" s="20">
        <v>18.04</v>
      </c>
      <c r="N11371" s="20">
        <v>23.96</v>
      </c>
      <c r="AE11371">
        <f t="shared" si="177"/>
        <v>2008</v>
      </c>
    </row>
    <row r="11372" spans="1:31" x14ac:dyDescent="0.25">
      <c r="A11372" s="7">
        <v>11369</v>
      </c>
      <c r="B11372" s="8">
        <v>39696</v>
      </c>
      <c r="C11372" t="s">
        <v>3</v>
      </c>
      <c r="D11372" t="s">
        <v>787</v>
      </c>
      <c r="E11372" t="s">
        <v>9</v>
      </c>
      <c r="F11372" t="s">
        <v>765</v>
      </c>
      <c r="G11372" t="s">
        <v>929</v>
      </c>
      <c r="H11372" s="135" t="s">
        <v>2697</v>
      </c>
      <c r="I11372" t="s">
        <v>1454</v>
      </c>
      <c r="J11372" s="20">
        <v>32</v>
      </c>
      <c r="K11372" s="20" t="s">
        <v>9</v>
      </c>
      <c r="L11372" t="s">
        <v>1464</v>
      </c>
      <c r="M11372" s="20">
        <v>7.04</v>
      </c>
      <c r="N11372" s="20">
        <v>9.9600000000000009</v>
      </c>
      <c r="AE11372">
        <f t="shared" si="177"/>
        <v>2008</v>
      </c>
    </row>
    <row r="11373" spans="1:31" x14ac:dyDescent="0.25">
      <c r="A11373" s="7">
        <v>11370</v>
      </c>
      <c r="B11373" s="8">
        <v>39696</v>
      </c>
      <c r="C11373" t="s">
        <v>3</v>
      </c>
      <c r="D11373" t="s">
        <v>939</v>
      </c>
      <c r="E11373" t="s">
        <v>9</v>
      </c>
      <c r="F11373" t="s">
        <v>911</v>
      </c>
      <c r="G11373" t="s">
        <v>895</v>
      </c>
      <c r="H11373" s="135" t="s">
        <v>2755</v>
      </c>
      <c r="I11373" t="s">
        <v>1454</v>
      </c>
      <c r="J11373" s="20">
        <v>10</v>
      </c>
      <c r="K11373" s="20" t="s">
        <v>9</v>
      </c>
      <c r="L11373" t="s">
        <v>1464</v>
      </c>
      <c r="M11373" s="20">
        <v>2.2000000000000002</v>
      </c>
      <c r="N11373" s="20">
        <v>3.8</v>
      </c>
      <c r="AE11373">
        <f t="shared" si="177"/>
        <v>2008</v>
      </c>
    </row>
    <row r="11374" spans="1:31" x14ac:dyDescent="0.25">
      <c r="A11374" s="7">
        <v>11371</v>
      </c>
      <c r="B11374" s="8">
        <v>39696</v>
      </c>
      <c r="C11374" t="s">
        <v>3</v>
      </c>
      <c r="D11374" t="s">
        <v>939</v>
      </c>
      <c r="E11374" t="s">
        <v>9</v>
      </c>
      <c r="F11374" t="s">
        <v>923</v>
      </c>
      <c r="G11374" t="s">
        <v>732</v>
      </c>
      <c r="H11374" s="135" t="s">
        <v>2176</v>
      </c>
      <c r="I11374" t="s">
        <v>1454</v>
      </c>
      <c r="J11374" s="20">
        <v>26</v>
      </c>
      <c r="K11374" s="20" t="s">
        <v>1465</v>
      </c>
      <c r="L11374" t="s">
        <v>1466</v>
      </c>
      <c r="M11374" s="20">
        <v>6.5</v>
      </c>
      <c r="N11374" s="20">
        <v>6.5</v>
      </c>
      <c r="AE11374">
        <f t="shared" si="177"/>
        <v>2008</v>
      </c>
    </row>
    <row r="11375" spans="1:31" x14ac:dyDescent="0.25">
      <c r="A11375" s="7">
        <v>11372</v>
      </c>
      <c r="B11375" s="8">
        <v>39696</v>
      </c>
      <c r="C11375" t="s">
        <v>3</v>
      </c>
      <c r="D11375" t="s">
        <v>939</v>
      </c>
      <c r="E11375" t="s">
        <v>9</v>
      </c>
      <c r="F11375" t="s">
        <v>923</v>
      </c>
      <c r="G11375" t="s">
        <v>732</v>
      </c>
      <c r="H11375" s="135" t="s">
        <v>1496</v>
      </c>
      <c r="I11375" t="s">
        <v>1454</v>
      </c>
      <c r="J11375" s="20">
        <v>56</v>
      </c>
      <c r="K11375" s="20" t="s">
        <v>9</v>
      </c>
      <c r="L11375" t="s">
        <v>1464</v>
      </c>
      <c r="M11375" s="20">
        <v>12.32</v>
      </c>
      <c r="N11375" s="20">
        <v>16.68</v>
      </c>
      <c r="AE11375">
        <f t="shared" si="177"/>
        <v>2008</v>
      </c>
    </row>
    <row r="11376" spans="1:31" x14ac:dyDescent="0.25">
      <c r="A11376" s="7">
        <v>11373</v>
      </c>
      <c r="B11376" s="8">
        <v>39696</v>
      </c>
      <c r="C11376" t="s">
        <v>3</v>
      </c>
      <c r="D11376" t="s">
        <v>787</v>
      </c>
      <c r="E11376" t="s">
        <v>9</v>
      </c>
      <c r="F11376" t="s">
        <v>319</v>
      </c>
      <c r="G11376" t="s">
        <v>861</v>
      </c>
      <c r="H11376" s="135" t="s">
        <v>1496</v>
      </c>
      <c r="I11376" t="s">
        <v>1454</v>
      </c>
      <c r="J11376" s="20">
        <v>42</v>
      </c>
      <c r="K11376" s="20" t="s">
        <v>9</v>
      </c>
      <c r="L11376" t="s">
        <v>1464</v>
      </c>
      <c r="M11376" s="20">
        <v>9.24</v>
      </c>
      <c r="N11376" s="20">
        <v>12.76</v>
      </c>
      <c r="AE11376">
        <f t="shared" si="177"/>
        <v>2008</v>
      </c>
    </row>
    <row r="11377" spans="1:31" x14ac:dyDescent="0.25">
      <c r="A11377" s="7">
        <v>11374</v>
      </c>
      <c r="B11377" s="8">
        <v>39696</v>
      </c>
      <c r="C11377" t="s">
        <v>3</v>
      </c>
      <c r="D11377" s="16" t="s">
        <v>35</v>
      </c>
      <c r="E11377" t="s">
        <v>9</v>
      </c>
      <c r="F11377" t="s">
        <v>828</v>
      </c>
      <c r="G11377" t="s">
        <v>648</v>
      </c>
      <c r="H11377" s="9" t="s">
        <v>1797</v>
      </c>
      <c r="I11377" t="s">
        <v>1454</v>
      </c>
      <c r="J11377" s="20">
        <v>68</v>
      </c>
      <c r="K11377" s="20" t="s">
        <v>3</v>
      </c>
      <c r="L11377" t="s">
        <v>1464</v>
      </c>
      <c r="M11377" s="20">
        <v>20.04</v>
      </c>
      <c r="N11377" s="20">
        <v>14.96</v>
      </c>
      <c r="AE11377">
        <f t="shared" si="177"/>
        <v>2008</v>
      </c>
    </row>
    <row r="11378" spans="1:31" x14ac:dyDescent="0.25">
      <c r="A11378" s="7">
        <v>11375</v>
      </c>
      <c r="B11378" s="8">
        <v>39697</v>
      </c>
      <c r="C11378" t="s">
        <v>3</v>
      </c>
      <c r="D11378" t="s">
        <v>957</v>
      </c>
      <c r="E11378" t="s">
        <v>9</v>
      </c>
      <c r="F11378" t="s">
        <v>787</v>
      </c>
      <c r="G11378" t="s">
        <v>929</v>
      </c>
      <c r="H11378" s="135" t="s">
        <v>1496</v>
      </c>
      <c r="I11378" t="s">
        <v>1455</v>
      </c>
      <c r="J11378" s="20">
        <v>21</v>
      </c>
      <c r="K11378" s="20" t="s">
        <v>3</v>
      </c>
      <c r="L11378" t="s">
        <v>1464</v>
      </c>
      <c r="M11378" s="20">
        <v>3.44</v>
      </c>
      <c r="N11378" s="20">
        <v>2.31</v>
      </c>
      <c r="AE11378">
        <f t="shared" si="177"/>
        <v>2008</v>
      </c>
    </row>
    <row r="11379" spans="1:31" x14ac:dyDescent="0.25">
      <c r="A11379" s="7">
        <v>11376</v>
      </c>
      <c r="B11379" s="8">
        <v>39697</v>
      </c>
      <c r="C11379" t="s">
        <v>3</v>
      </c>
      <c r="D11379" t="s">
        <v>712</v>
      </c>
      <c r="E11379" t="s">
        <v>9</v>
      </c>
      <c r="F11379" t="s">
        <v>667</v>
      </c>
      <c r="G11379" t="s">
        <v>648</v>
      </c>
      <c r="H11379" s="136" t="s">
        <v>1852</v>
      </c>
      <c r="I11379" t="s">
        <v>1454</v>
      </c>
      <c r="J11379" s="20">
        <v>15</v>
      </c>
      <c r="K11379" s="20" t="s">
        <v>1465</v>
      </c>
      <c r="L11379" t="s">
        <v>1466</v>
      </c>
      <c r="M11379" s="20">
        <v>3.75</v>
      </c>
      <c r="N11379" s="20">
        <v>3.75</v>
      </c>
      <c r="AE11379">
        <f t="shared" si="177"/>
        <v>2008</v>
      </c>
    </row>
    <row r="11380" spans="1:31" x14ac:dyDescent="0.25">
      <c r="A11380" s="7">
        <v>11377</v>
      </c>
      <c r="B11380" s="8">
        <v>39698</v>
      </c>
      <c r="C11380" t="s">
        <v>3</v>
      </c>
      <c r="D11380" t="s">
        <v>749</v>
      </c>
      <c r="E11380" t="s">
        <v>9</v>
      </c>
      <c r="F11380" t="s">
        <v>828</v>
      </c>
      <c r="G11380" t="s">
        <v>648</v>
      </c>
      <c r="H11380" s="136" t="s">
        <v>1496</v>
      </c>
      <c r="I11380" t="s">
        <v>1454</v>
      </c>
      <c r="J11380" s="20">
        <v>13</v>
      </c>
      <c r="K11380" s="20" t="s">
        <v>3</v>
      </c>
      <c r="L11380" t="s">
        <v>1464</v>
      </c>
      <c r="M11380" s="20">
        <v>4.6400000000000006</v>
      </c>
      <c r="N11380" s="20">
        <v>2.86</v>
      </c>
      <c r="AE11380">
        <f t="shared" si="177"/>
        <v>2008</v>
      </c>
    </row>
    <row r="11381" spans="1:31" x14ac:dyDescent="0.25">
      <c r="A11381" s="7">
        <v>11378</v>
      </c>
      <c r="B11381" s="8">
        <v>39698</v>
      </c>
      <c r="C11381" t="s">
        <v>3</v>
      </c>
      <c r="D11381" t="s">
        <v>668</v>
      </c>
      <c r="E11381" t="s">
        <v>9</v>
      </c>
      <c r="F11381" t="s">
        <v>698</v>
      </c>
      <c r="G11381" t="s">
        <v>732</v>
      </c>
      <c r="H11381" s="135" t="s">
        <v>1496</v>
      </c>
      <c r="I11381" t="s">
        <v>1454</v>
      </c>
      <c r="J11381" s="20">
        <v>15</v>
      </c>
      <c r="K11381" s="20" t="s">
        <v>9</v>
      </c>
      <c r="L11381" t="s">
        <v>1464</v>
      </c>
      <c r="M11381" s="20">
        <v>3.3</v>
      </c>
      <c r="N11381" s="20">
        <v>5.2</v>
      </c>
      <c r="AE11381">
        <f t="shared" si="177"/>
        <v>2008</v>
      </c>
    </row>
    <row r="11382" spans="1:31" x14ac:dyDescent="0.25">
      <c r="A11382" s="7">
        <v>11379</v>
      </c>
      <c r="B11382" s="8">
        <v>39699</v>
      </c>
      <c r="C11382" t="s">
        <v>3</v>
      </c>
      <c r="D11382" t="s">
        <v>27</v>
      </c>
      <c r="E11382" t="s">
        <v>9</v>
      </c>
      <c r="F11382" t="s">
        <v>597</v>
      </c>
      <c r="G11382" t="s">
        <v>11</v>
      </c>
      <c r="H11382" s="135" t="s">
        <v>1531</v>
      </c>
      <c r="I11382" t="s">
        <v>1454</v>
      </c>
      <c r="J11382" s="20">
        <v>7</v>
      </c>
      <c r="K11382" s="20" t="s">
        <v>3</v>
      </c>
      <c r="L11382" t="s">
        <v>1464</v>
      </c>
      <c r="M11382" s="20">
        <v>2.96</v>
      </c>
      <c r="N11382" s="20">
        <v>1.54</v>
      </c>
      <c r="AE11382">
        <f t="shared" si="177"/>
        <v>2008</v>
      </c>
    </row>
    <row r="11383" spans="1:31" x14ac:dyDescent="0.25">
      <c r="A11383" s="7">
        <v>11380</v>
      </c>
      <c r="B11383" s="8">
        <v>39699</v>
      </c>
      <c r="C11383" t="s">
        <v>3</v>
      </c>
      <c r="D11383" t="s">
        <v>543</v>
      </c>
      <c r="E11383" t="s">
        <v>9</v>
      </c>
      <c r="F11383" t="s">
        <v>733</v>
      </c>
      <c r="G11383" t="s">
        <v>929</v>
      </c>
      <c r="H11383" s="135" t="s">
        <v>2683</v>
      </c>
      <c r="I11383" t="s">
        <v>1454</v>
      </c>
      <c r="J11383" s="20">
        <v>16</v>
      </c>
      <c r="K11383" s="20" t="s">
        <v>3</v>
      </c>
      <c r="L11383" t="s">
        <v>1464</v>
      </c>
      <c r="M11383" s="20">
        <v>5.48</v>
      </c>
      <c r="N11383" s="20">
        <v>3.52</v>
      </c>
      <c r="AE11383">
        <f t="shared" si="177"/>
        <v>2008</v>
      </c>
    </row>
    <row r="11384" spans="1:31" x14ac:dyDescent="0.25">
      <c r="A11384" s="7">
        <v>11381</v>
      </c>
      <c r="B11384" s="8">
        <v>39699</v>
      </c>
      <c r="C11384" t="s">
        <v>3</v>
      </c>
      <c r="D11384" t="s">
        <v>939</v>
      </c>
      <c r="E11384" t="s">
        <v>9</v>
      </c>
      <c r="F11384" t="s">
        <v>880</v>
      </c>
      <c r="G11384" t="s">
        <v>929</v>
      </c>
      <c r="H11384" s="135" t="s">
        <v>2756</v>
      </c>
      <c r="I11384" t="s">
        <v>1454</v>
      </c>
      <c r="J11384" s="20">
        <v>21</v>
      </c>
      <c r="K11384" s="20" t="s">
        <v>1465</v>
      </c>
      <c r="L11384" t="s">
        <v>1466</v>
      </c>
      <c r="M11384" s="20">
        <v>5.25</v>
      </c>
      <c r="N11384" s="20">
        <v>5.25</v>
      </c>
      <c r="AE11384">
        <f t="shared" si="177"/>
        <v>2008</v>
      </c>
    </row>
    <row r="11385" spans="1:31" x14ac:dyDescent="0.25">
      <c r="A11385" s="7">
        <v>11382</v>
      </c>
      <c r="B11385" s="8">
        <v>39699</v>
      </c>
      <c r="C11385" t="s">
        <v>3</v>
      </c>
      <c r="D11385" t="s">
        <v>955</v>
      </c>
      <c r="E11385" t="s">
        <v>9</v>
      </c>
      <c r="F11385" t="s">
        <v>926</v>
      </c>
      <c r="G11385" t="s">
        <v>929</v>
      </c>
      <c r="H11385" s="135" t="s">
        <v>1496</v>
      </c>
      <c r="I11385" t="s">
        <v>1454</v>
      </c>
      <c r="J11385" s="20">
        <v>21</v>
      </c>
      <c r="K11385" s="20" t="s">
        <v>9</v>
      </c>
      <c r="L11385" t="s">
        <v>1463</v>
      </c>
      <c r="M11385" s="20">
        <v>5.04</v>
      </c>
      <c r="N11385" s="20">
        <v>6.46</v>
      </c>
      <c r="AE11385">
        <f t="shared" si="177"/>
        <v>2008</v>
      </c>
    </row>
    <row r="11386" spans="1:31" x14ac:dyDescent="0.25">
      <c r="A11386" s="7">
        <v>11383</v>
      </c>
      <c r="B11386" s="8">
        <v>39699</v>
      </c>
      <c r="C11386" t="s">
        <v>3</v>
      </c>
      <c r="D11386" t="s">
        <v>939</v>
      </c>
      <c r="E11386" t="s">
        <v>9</v>
      </c>
      <c r="F11386" t="s">
        <v>880</v>
      </c>
      <c r="G11386" t="s">
        <v>895</v>
      </c>
      <c r="H11386" s="135" t="s">
        <v>2696</v>
      </c>
      <c r="I11386" t="s">
        <v>1454</v>
      </c>
      <c r="J11386" s="20">
        <v>12</v>
      </c>
      <c r="K11386" s="20" t="s">
        <v>1465</v>
      </c>
      <c r="L11386" t="s">
        <v>1466</v>
      </c>
      <c r="M11386" s="20">
        <v>3</v>
      </c>
      <c r="N11386" s="20">
        <v>3</v>
      </c>
      <c r="AE11386">
        <f t="shared" si="177"/>
        <v>2008</v>
      </c>
    </row>
    <row r="11387" spans="1:31" x14ac:dyDescent="0.25">
      <c r="A11387" s="7">
        <v>11384</v>
      </c>
      <c r="B11387" s="8">
        <v>39700</v>
      </c>
      <c r="C11387" t="s">
        <v>3</v>
      </c>
      <c r="D11387" t="s">
        <v>960</v>
      </c>
      <c r="E11387" t="s">
        <v>9</v>
      </c>
      <c r="F11387" t="s">
        <v>970</v>
      </c>
      <c r="G11387" t="s">
        <v>971</v>
      </c>
      <c r="H11387" s="9" t="s">
        <v>2757</v>
      </c>
      <c r="I11387" t="s">
        <v>1454</v>
      </c>
      <c r="J11387" s="20">
        <v>44</v>
      </c>
      <c r="K11387" s="20" t="s">
        <v>1465</v>
      </c>
      <c r="L11387" t="s">
        <v>1466</v>
      </c>
      <c r="M11387" s="20">
        <v>11</v>
      </c>
      <c r="N11387" s="20">
        <v>11</v>
      </c>
      <c r="AE11387">
        <f t="shared" si="177"/>
        <v>2008</v>
      </c>
    </row>
    <row r="11388" spans="1:31" x14ac:dyDescent="0.25">
      <c r="A11388" s="7">
        <v>11385</v>
      </c>
      <c r="B11388" s="8">
        <v>39700</v>
      </c>
      <c r="C11388" t="s">
        <v>3</v>
      </c>
      <c r="D11388" t="s">
        <v>543</v>
      </c>
      <c r="E11388" t="s">
        <v>9</v>
      </c>
      <c r="F11388" t="s">
        <v>233</v>
      </c>
      <c r="G11388" t="s">
        <v>870</v>
      </c>
      <c r="H11388" s="135" t="s">
        <v>1496</v>
      </c>
      <c r="I11388" t="s">
        <v>1454</v>
      </c>
      <c r="J11388" s="20">
        <v>15</v>
      </c>
      <c r="K11388" s="20" t="s">
        <v>9</v>
      </c>
      <c r="L11388" t="s">
        <v>1464</v>
      </c>
      <c r="M11388" s="20">
        <v>3.3</v>
      </c>
      <c r="N11388" s="20">
        <v>5.2</v>
      </c>
      <c r="AE11388">
        <f t="shared" si="177"/>
        <v>2008</v>
      </c>
    </row>
    <row r="11389" spans="1:31" x14ac:dyDescent="0.25">
      <c r="A11389" s="7">
        <v>11386</v>
      </c>
      <c r="B11389" s="8">
        <v>39700</v>
      </c>
      <c r="C11389" t="s">
        <v>3</v>
      </c>
      <c r="D11389" t="s">
        <v>960</v>
      </c>
      <c r="E11389" t="s">
        <v>9</v>
      </c>
      <c r="F11389" t="s">
        <v>926</v>
      </c>
      <c r="G11389" t="s">
        <v>895</v>
      </c>
      <c r="H11389" s="135" t="s">
        <v>2557</v>
      </c>
      <c r="I11389" t="s">
        <v>1454</v>
      </c>
      <c r="J11389" s="20">
        <v>30</v>
      </c>
      <c r="K11389" s="20" t="s">
        <v>9</v>
      </c>
      <c r="L11389" t="s">
        <v>1464</v>
      </c>
      <c r="M11389" s="20">
        <v>6.6</v>
      </c>
      <c r="N11389" s="20">
        <v>9.4</v>
      </c>
      <c r="AE11389">
        <f t="shared" si="177"/>
        <v>2008</v>
      </c>
    </row>
    <row r="11390" spans="1:31" x14ac:dyDescent="0.25">
      <c r="A11390" s="7">
        <v>11387</v>
      </c>
      <c r="B11390" s="8">
        <v>39700</v>
      </c>
      <c r="C11390" t="s">
        <v>3</v>
      </c>
      <c r="D11390" t="s">
        <v>46</v>
      </c>
      <c r="E11390" t="s">
        <v>9</v>
      </c>
      <c r="F11390" t="s">
        <v>786</v>
      </c>
      <c r="G11390" t="s">
        <v>895</v>
      </c>
      <c r="H11390" s="135" t="s">
        <v>1496</v>
      </c>
      <c r="I11390" t="s">
        <v>1455</v>
      </c>
      <c r="J11390" s="20">
        <v>15</v>
      </c>
      <c r="K11390" s="20" t="s">
        <v>9</v>
      </c>
      <c r="L11390" t="s">
        <v>1463</v>
      </c>
      <c r="M11390" s="20">
        <v>1.8</v>
      </c>
      <c r="N11390" s="20">
        <v>2.4500000000000002</v>
      </c>
      <c r="AE11390">
        <f t="shared" si="177"/>
        <v>2008</v>
      </c>
    </row>
    <row r="11391" spans="1:31" x14ac:dyDescent="0.25">
      <c r="A11391" s="7">
        <v>11388</v>
      </c>
      <c r="B11391" s="8">
        <v>39700</v>
      </c>
      <c r="C11391" t="s">
        <v>3</v>
      </c>
      <c r="D11391" t="s">
        <v>786</v>
      </c>
      <c r="E11391" t="s">
        <v>9</v>
      </c>
      <c r="F11391" t="s">
        <v>817</v>
      </c>
      <c r="G11391" t="s">
        <v>861</v>
      </c>
      <c r="H11391" s="135" t="s">
        <v>1496</v>
      </c>
      <c r="I11391" t="s">
        <v>1454</v>
      </c>
      <c r="J11391" s="20">
        <v>50</v>
      </c>
      <c r="K11391" s="20" t="s">
        <v>9</v>
      </c>
      <c r="L11391" t="s">
        <v>1463</v>
      </c>
      <c r="M11391" s="20">
        <v>12</v>
      </c>
      <c r="N11391" s="20">
        <v>14</v>
      </c>
      <c r="AE11391">
        <f t="shared" si="177"/>
        <v>2008</v>
      </c>
    </row>
    <row r="11392" spans="1:31" x14ac:dyDescent="0.25">
      <c r="A11392" s="7">
        <v>11389</v>
      </c>
      <c r="B11392" s="8">
        <v>39701</v>
      </c>
      <c r="C11392" t="s">
        <v>3</v>
      </c>
      <c r="D11392" t="s">
        <v>913</v>
      </c>
      <c r="E11392" t="s">
        <v>9</v>
      </c>
      <c r="F11392" t="s">
        <v>905</v>
      </c>
      <c r="G11392" t="s">
        <v>633</v>
      </c>
      <c r="H11392" s="135" t="s">
        <v>2389</v>
      </c>
      <c r="I11392" t="s">
        <v>1454</v>
      </c>
      <c r="J11392" s="20">
        <v>31</v>
      </c>
      <c r="K11392" s="20" t="s">
        <v>3</v>
      </c>
      <c r="L11392" t="s">
        <v>1464</v>
      </c>
      <c r="M11392" s="20">
        <v>9.68</v>
      </c>
      <c r="N11392" s="20">
        <v>6.82</v>
      </c>
      <c r="AE11392">
        <f t="shared" si="177"/>
        <v>2008</v>
      </c>
    </row>
    <row r="11393" spans="1:31" x14ac:dyDescent="0.25">
      <c r="A11393" s="7">
        <v>11390</v>
      </c>
      <c r="B11393" s="8">
        <v>39701</v>
      </c>
      <c r="C11393" t="s">
        <v>3</v>
      </c>
      <c r="D11393" t="s">
        <v>786</v>
      </c>
      <c r="E11393" t="s">
        <v>9</v>
      </c>
      <c r="F11393" t="s">
        <v>792</v>
      </c>
      <c r="G11393" t="s">
        <v>648</v>
      </c>
      <c r="H11393" s="135" t="s">
        <v>2311</v>
      </c>
      <c r="I11393" t="s">
        <v>1454</v>
      </c>
      <c r="J11393" s="20">
        <v>15</v>
      </c>
      <c r="K11393" s="20" t="s">
        <v>3</v>
      </c>
      <c r="L11393" t="s">
        <v>1464</v>
      </c>
      <c r="M11393" s="20">
        <v>5.2</v>
      </c>
      <c r="N11393" s="20">
        <v>3.3</v>
      </c>
      <c r="AE11393">
        <f t="shared" si="177"/>
        <v>2008</v>
      </c>
    </row>
    <row r="11394" spans="1:31" x14ac:dyDescent="0.25">
      <c r="A11394" s="7">
        <v>11391</v>
      </c>
      <c r="B11394" s="8">
        <v>39701</v>
      </c>
      <c r="C11394" t="s">
        <v>3</v>
      </c>
      <c r="D11394" t="s">
        <v>542</v>
      </c>
      <c r="E11394" t="s">
        <v>9</v>
      </c>
      <c r="F11394" t="s">
        <v>286</v>
      </c>
      <c r="G11394" t="s">
        <v>14</v>
      </c>
      <c r="H11394" s="135" t="s">
        <v>2758</v>
      </c>
      <c r="I11394" t="s">
        <v>1454</v>
      </c>
      <c r="J11394" s="20">
        <v>45</v>
      </c>
      <c r="K11394" s="20" t="s">
        <v>1465</v>
      </c>
      <c r="L11394" t="s">
        <v>1466</v>
      </c>
      <c r="M11394" s="20">
        <v>11.25</v>
      </c>
      <c r="N11394" s="20">
        <v>11.25</v>
      </c>
      <c r="AE11394">
        <f t="shared" si="177"/>
        <v>2008</v>
      </c>
    </row>
    <row r="11395" spans="1:31" x14ac:dyDescent="0.25">
      <c r="A11395" s="7">
        <v>11392</v>
      </c>
      <c r="B11395" s="8">
        <v>39701</v>
      </c>
      <c r="C11395" t="s">
        <v>3</v>
      </c>
      <c r="D11395" t="s">
        <v>787</v>
      </c>
      <c r="E11395" t="s">
        <v>9</v>
      </c>
      <c r="F11395" t="s">
        <v>331</v>
      </c>
      <c r="G11395" t="s">
        <v>870</v>
      </c>
      <c r="H11395" s="135" t="s">
        <v>1496</v>
      </c>
      <c r="I11395" t="s">
        <v>1454</v>
      </c>
      <c r="J11395" s="20">
        <v>32</v>
      </c>
      <c r="K11395" s="20" t="s">
        <v>3</v>
      </c>
      <c r="L11395" t="s">
        <v>1464</v>
      </c>
      <c r="M11395" s="20">
        <v>9.9600000000000009</v>
      </c>
      <c r="N11395" s="20">
        <v>7.04</v>
      </c>
      <c r="AE11395">
        <f t="shared" si="177"/>
        <v>2008</v>
      </c>
    </row>
    <row r="11396" spans="1:31" x14ac:dyDescent="0.25">
      <c r="A11396" s="7">
        <v>11393</v>
      </c>
      <c r="B11396" s="8">
        <v>39701</v>
      </c>
      <c r="C11396" t="s">
        <v>3</v>
      </c>
      <c r="D11396" t="s">
        <v>918</v>
      </c>
      <c r="E11396" t="s">
        <v>9</v>
      </c>
      <c r="F11396" t="s">
        <v>906</v>
      </c>
      <c r="G11396" t="s">
        <v>895</v>
      </c>
      <c r="H11396" s="135" t="s">
        <v>1496</v>
      </c>
      <c r="I11396" t="s">
        <v>1454</v>
      </c>
      <c r="J11396" s="20">
        <v>32</v>
      </c>
      <c r="K11396" s="20" t="s">
        <v>9</v>
      </c>
      <c r="L11396" t="s">
        <v>1464</v>
      </c>
      <c r="M11396" s="20">
        <v>7.04</v>
      </c>
      <c r="N11396" s="20">
        <v>9.9600000000000009</v>
      </c>
      <c r="AE11396">
        <f t="shared" ref="AE11396:AE11459" si="178">YEAR(B11396)</f>
        <v>2008</v>
      </c>
    </row>
    <row r="11397" spans="1:31" x14ac:dyDescent="0.25">
      <c r="A11397" s="7">
        <v>11394</v>
      </c>
      <c r="B11397" s="8">
        <v>39701</v>
      </c>
      <c r="C11397" t="s">
        <v>3</v>
      </c>
      <c r="D11397" t="s">
        <v>101</v>
      </c>
      <c r="E11397" t="s">
        <v>9</v>
      </c>
      <c r="F11397" t="s">
        <v>792</v>
      </c>
      <c r="G11397" t="s">
        <v>648</v>
      </c>
      <c r="H11397" s="135" t="s">
        <v>1810</v>
      </c>
      <c r="I11397" t="s">
        <v>1454</v>
      </c>
      <c r="J11397" s="20">
        <v>18</v>
      </c>
      <c r="K11397" s="20" t="s">
        <v>3</v>
      </c>
      <c r="L11397" t="s">
        <v>1464</v>
      </c>
      <c r="M11397" s="20">
        <v>6.04</v>
      </c>
      <c r="N11397" s="20">
        <v>3.96</v>
      </c>
      <c r="AE11397">
        <f t="shared" si="178"/>
        <v>2008</v>
      </c>
    </row>
    <row r="11398" spans="1:31" x14ac:dyDescent="0.25">
      <c r="A11398" s="7">
        <v>11395</v>
      </c>
      <c r="B11398" s="8">
        <v>39701</v>
      </c>
      <c r="C11398" t="s">
        <v>3</v>
      </c>
      <c r="D11398" t="s">
        <v>786</v>
      </c>
      <c r="E11398" t="s">
        <v>9</v>
      </c>
      <c r="F11398" t="s">
        <v>905</v>
      </c>
      <c r="G11398" t="s">
        <v>732</v>
      </c>
      <c r="H11398" s="135" t="s">
        <v>1496</v>
      </c>
      <c r="I11398" t="s">
        <v>1454</v>
      </c>
      <c r="J11398" s="20">
        <v>86</v>
      </c>
      <c r="K11398" s="20" t="s">
        <v>9</v>
      </c>
      <c r="L11398" t="s">
        <v>1463</v>
      </c>
      <c r="M11398" s="20">
        <v>20.64</v>
      </c>
      <c r="N11398" s="20">
        <v>23.36</v>
      </c>
      <c r="AE11398">
        <f t="shared" si="178"/>
        <v>2008</v>
      </c>
    </row>
    <row r="11399" spans="1:31" x14ac:dyDescent="0.25">
      <c r="A11399" s="7">
        <v>11396</v>
      </c>
      <c r="B11399" s="8">
        <v>39702</v>
      </c>
      <c r="C11399" t="s">
        <v>3</v>
      </c>
      <c r="D11399" t="s">
        <v>964</v>
      </c>
      <c r="E11399" t="s">
        <v>9</v>
      </c>
      <c r="F11399" t="s">
        <v>902</v>
      </c>
      <c r="G11399" t="s">
        <v>11</v>
      </c>
      <c r="H11399" s="135" t="s">
        <v>1496</v>
      </c>
      <c r="I11399" t="s">
        <v>1454</v>
      </c>
      <c r="J11399" s="20">
        <v>12</v>
      </c>
      <c r="K11399" s="20" t="s">
        <v>9</v>
      </c>
      <c r="L11399" t="s">
        <v>1464</v>
      </c>
      <c r="M11399" s="20">
        <v>2.64</v>
      </c>
      <c r="N11399" s="20">
        <v>4.3599999999999994</v>
      </c>
      <c r="AE11399">
        <f t="shared" si="178"/>
        <v>2008</v>
      </c>
    </row>
    <row r="11400" spans="1:31" x14ac:dyDescent="0.25">
      <c r="A11400" s="7">
        <v>11397</v>
      </c>
      <c r="B11400" s="8">
        <v>39703</v>
      </c>
      <c r="C11400" t="s">
        <v>3</v>
      </c>
      <c r="D11400" t="s">
        <v>868</v>
      </c>
      <c r="E11400" t="s">
        <v>9</v>
      </c>
      <c r="F11400" t="s">
        <v>765</v>
      </c>
      <c r="G11400" t="s">
        <v>870</v>
      </c>
      <c r="H11400" s="135" t="s">
        <v>2759</v>
      </c>
      <c r="I11400" t="s">
        <v>1454</v>
      </c>
      <c r="J11400" s="20">
        <v>14</v>
      </c>
      <c r="K11400" s="20" t="s">
        <v>1465</v>
      </c>
      <c r="L11400" t="s">
        <v>1466</v>
      </c>
      <c r="M11400" s="20">
        <v>3.5</v>
      </c>
      <c r="N11400" s="20">
        <v>3.5</v>
      </c>
      <c r="AE11400">
        <f t="shared" si="178"/>
        <v>2008</v>
      </c>
    </row>
    <row r="11401" spans="1:31" x14ac:dyDescent="0.25">
      <c r="A11401" s="7">
        <v>11398</v>
      </c>
      <c r="B11401" s="8">
        <v>39703</v>
      </c>
      <c r="C11401" t="s">
        <v>3</v>
      </c>
      <c r="D11401" t="s">
        <v>222</v>
      </c>
      <c r="E11401" t="s">
        <v>9</v>
      </c>
      <c r="F11401" t="s">
        <v>945</v>
      </c>
      <c r="G11401" t="s">
        <v>895</v>
      </c>
      <c r="H11401" s="135" t="s">
        <v>2593</v>
      </c>
      <c r="I11401" t="s">
        <v>1454</v>
      </c>
      <c r="J11401" s="20">
        <v>9</v>
      </c>
      <c r="K11401" s="20" t="s">
        <v>1465</v>
      </c>
      <c r="L11401" t="s">
        <v>1466</v>
      </c>
      <c r="M11401" s="20">
        <v>2.25</v>
      </c>
      <c r="N11401" s="20">
        <v>2.25</v>
      </c>
      <c r="AE11401">
        <f t="shared" si="178"/>
        <v>2008</v>
      </c>
    </row>
    <row r="11402" spans="1:31" x14ac:dyDescent="0.25">
      <c r="A11402" s="7">
        <v>11399</v>
      </c>
      <c r="B11402" s="8">
        <v>39704</v>
      </c>
      <c r="C11402" t="s">
        <v>3</v>
      </c>
      <c r="D11402" t="s">
        <v>851</v>
      </c>
      <c r="E11402" t="s">
        <v>9</v>
      </c>
      <c r="F11402" t="s">
        <v>905</v>
      </c>
      <c r="G11402" t="s">
        <v>861</v>
      </c>
      <c r="H11402" s="135" t="s">
        <v>2436</v>
      </c>
      <c r="I11402" t="s">
        <v>1454</v>
      </c>
      <c r="J11402" s="20">
        <v>18</v>
      </c>
      <c r="K11402" s="20" t="s">
        <v>9</v>
      </c>
      <c r="L11402" t="s">
        <v>1463</v>
      </c>
      <c r="M11402" s="20">
        <v>4.32</v>
      </c>
      <c r="N11402" s="20">
        <v>5.68</v>
      </c>
      <c r="AE11402">
        <f t="shared" si="178"/>
        <v>2008</v>
      </c>
    </row>
    <row r="11403" spans="1:31" x14ac:dyDescent="0.25">
      <c r="A11403" s="7">
        <v>11400</v>
      </c>
      <c r="B11403" s="8">
        <v>39704</v>
      </c>
      <c r="C11403" t="s">
        <v>3</v>
      </c>
      <c r="D11403" t="s">
        <v>864</v>
      </c>
      <c r="E11403" t="s">
        <v>9</v>
      </c>
      <c r="F11403" t="s">
        <v>55</v>
      </c>
      <c r="G11403" t="s">
        <v>929</v>
      </c>
      <c r="H11403" s="9" t="s">
        <v>2653</v>
      </c>
      <c r="I11403" t="s">
        <v>1454</v>
      </c>
      <c r="J11403" s="20">
        <v>30</v>
      </c>
      <c r="K11403" s="20" t="s">
        <v>9</v>
      </c>
      <c r="L11403" t="s">
        <v>1464</v>
      </c>
      <c r="M11403" s="20">
        <v>6.6</v>
      </c>
      <c r="N11403" s="20">
        <v>9.4</v>
      </c>
      <c r="AE11403">
        <f t="shared" si="178"/>
        <v>2008</v>
      </c>
    </row>
    <row r="11404" spans="1:31" x14ac:dyDescent="0.25">
      <c r="A11404" s="7">
        <v>11401</v>
      </c>
      <c r="B11404" s="8">
        <v>39704</v>
      </c>
      <c r="C11404" t="s">
        <v>3</v>
      </c>
      <c r="D11404" t="s">
        <v>668</v>
      </c>
      <c r="E11404" t="s">
        <v>9</v>
      </c>
      <c r="F11404" t="s">
        <v>46</v>
      </c>
      <c r="G11404" t="s">
        <v>929</v>
      </c>
      <c r="H11404" s="135" t="s">
        <v>2760</v>
      </c>
      <c r="I11404" t="s">
        <v>1455</v>
      </c>
      <c r="J11404" s="20">
        <v>40</v>
      </c>
      <c r="K11404" s="20" t="s">
        <v>9</v>
      </c>
      <c r="L11404" t="s">
        <v>1463</v>
      </c>
      <c r="M11404" s="20">
        <v>4.8</v>
      </c>
      <c r="N11404" s="20">
        <v>5.7</v>
      </c>
      <c r="AE11404">
        <f t="shared" si="178"/>
        <v>2008</v>
      </c>
    </row>
    <row r="11405" spans="1:31" x14ac:dyDescent="0.25">
      <c r="A11405" s="7">
        <v>11402</v>
      </c>
      <c r="B11405" s="8">
        <v>39704</v>
      </c>
      <c r="C11405" t="s">
        <v>3</v>
      </c>
      <c r="D11405" t="s">
        <v>213</v>
      </c>
      <c r="E11405" t="s">
        <v>9</v>
      </c>
      <c r="F11405" t="s">
        <v>833</v>
      </c>
      <c r="G11405" t="s">
        <v>732</v>
      </c>
      <c r="H11405" s="135" t="s">
        <v>2761</v>
      </c>
      <c r="I11405" t="s">
        <v>1456</v>
      </c>
      <c r="J11405" s="20">
        <v>18</v>
      </c>
      <c r="K11405" s="20" t="s">
        <v>3</v>
      </c>
      <c r="L11405" t="s">
        <v>1464</v>
      </c>
      <c r="M11405" s="20">
        <v>6.04</v>
      </c>
      <c r="N11405" s="20">
        <v>3.96</v>
      </c>
      <c r="O11405" t="s">
        <v>3</v>
      </c>
      <c r="P11405" s="13" t="s">
        <v>823</v>
      </c>
      <c r="Q11405" t="s">
        <v>9</v>
      </c>
      <c r="R11405" t="s">
        <v>844</v>
      </c>
      <c r="S11405" t="s">
        <v>1465</v>
      </c>
      <c r="U11405" t="s">
        <v>1465</v>
      </c>
      <c r="W11405" t="s">
        <v>1465</v>
      </c>
      <c r="Y11405" t="s">
        <v>1465</v>
      </c>
      <c r="AA11405" t="s">
        <v>1465</v>
      </c>
      <c r="AC11405" t="s">
        <v>1465</v>
      </c>
      <c r="AE11405">
        <f t="shared" si="178"/>
        <v>2008</v>
      </c>
    </row>
    <row r="11406" spans="1:31" x14ac:dyDescent="0.25">
      <c r="A11406" s="7">
        <v>11403</v>
      </c>
      <c r="B11406" s="8">
        <v>39706</v>
      </c>
      <c r="C11406" t="s">
        <v>3</v>
      </c>
      <c r="D11406" t="s">
        <v>899</v>
      </c>
      <c r="E11406" t="s">
        <v>9</v>
      </c>
      <c r="F11406" t="s">
        <v>833</v>
      </c>
      <c r="G11406" t="s">
        <v>929</v>
      </c>
      <c r="H11406" s="9" t="s">
        <v>2652</v>
      </c>
      <c r="I11406" t="s">
        <v>1455</v>
      </c>
      <c r="J11406" s="20">
        <v>13</v>
      </c>
      <c r="K11406" s="20" t="s">
        <v>3</v>
      </c>
      <c r="L11406" t="s">
        <v>1464</v>
      </c>
      <c r="M11406" s="20">
        <v>2.3200000000000003</v>
      </c>
      <c r="N11406" s="20">
        <v>1.43</v>
      </c>
      <c r="AE11406">
        <f t="shared" si="178"/>
        <v>2008</v>
      </c>
    </row>
    <row r="11407" spans="1:31" x14ac:dyDescent="0.25">
      <c r="A11407" s="7">
        <v>11404</v>
      </c>
      <c r="B11407" s="8">
        <v>39706</v>
      </c>
      <c r="C11407" t="s">
        <v>3</v>
      </c>
      <c r="D11407" t="s">
        <v>779</v>
      </c>
      <c r="E11407" t="s">
        <v>9</v>
      </c>
      <c r="F11407" t="s">
        <v>833</v>
      </c>
      <c r="G11407" t="s">
        <v>929</v>
      </c>
      <c r="H11407" s="135" t="s">
        <v>1496</v>
      </c>
      <c r="I11407" t="s">
        <v>1454</v>
      </c>
      <c r="J11407" s="20">
        <v>30</v>
      </c>
      <c r="K11407" s="20" t="s">
        <v>3</v>
      </c>
      <c r="L11407" t="s">
        <v>1463</v>
      </c>
      <c r="M11407" s="20">
        <v>8.8000000000000007</v>
      </c>
      <c r="N11407" s="20">
        <v>7.2</v>
      </c>
      <c r="AE11407">
        <f t="shared" si="178"/>
        <v>2008</v>
      </c>
    </row>
    <row r="11408" spans="1:31" x14ac:dyDescent="0.25">
      <c r="A11408" s="7">
        <v>11405</v>
      </c>
      <c r="B11408" s="8">
        <v>39706</v>
      </c>
      <c r="C11408" t="s">
        <v>3</v>
      </c>
      <c r="D11408" t="s">
        <v>868</v>
      </c>
      <c r="E11408" t="s">
        <v>9</v>
      </c>
      <c r="F11408" t="s">
        <v>381</v>
      </c>
      <c r="G11408" t="s">
        <v>377</v>
      </c>
      <c r="H11408" s="9" t="s">
        <v>2762</v>
      </c>
      <c r="I11408" t="s">
        <v>1454</v>
      </c>
      <c r="J11408" s="20">
        <v>15</v>
      </c>
      <c r="K11408" s="20" t="s">
        <v>9</v>
      </c>
      <c r="L11408" t="s">
        <v>1464</v>
      </c>
      <c r="M11408" s="20">
        <v>3.3</v>
      </c>
      <c r="N11408" s="20">
        <v>5.2</v>
      </c>
      <c r="AE11408">
        <f t="shared" si="178"/>
        <v>2008</v>
      </c>
    </row>
    <row r="11409" spans="1:31" x14ac:dyDescent="0.25">
      <c r="A11409" s="7">
        <v>11406</v>
      </c>
      <c r="B11409" s="8">
        <v>39706</v>
      </c>
      <c r="C11409" t="s">
        <v>3</v>
      </c>
      <c r="D11409" t="s">
        <v>786</v>
      </c>
      <c r="E11409" t="s">
        <v>9</v>
      </c>
      <c r="F11409" t="s">
        <v>817</v>
      </c>
      <c r="G11409" t="s">
        <v>861</v>
      </c>
      <c r="H11409" s="9" t="s">
        <v>2442</v>
      </c>
      <c r="I11409" t="s">
        <v>1454</v>
      </c>
      <c r="J11409" s="20">
        <v>40</v>
      </c>
      <c r="K11409" s="20" t="s">
        <v>9</v>
      </c>
      <c r="L11409" t="s">
        <v>1463</v>
      </c>
      <c r="M11409" s="20">
        <v>9.6</v>
      </c>
      <c r="N11409" s="20">
        <v>11.4</v>
      </c>
      <c r="AE11409">
        <f t="shared" si="178"/>
        <v>2008</v>
      </c>
    </row>
    <row r="11410" spans="1:31" x14ac:dyDescent="0.25">
      <c r="A11410" s="7">
        <v>11407</v>
      </c>
      <c r="B11410" s="8">
        <v>39707</v>
      </c>
      <c r="C11410" t="s">
        <v>3</v>
      </c>
      <c r="D11410" t="s">
        <v>972</v>
      </c>
      <c r="E11410" t="s">
        <v>9</v>
      </c>
      <c r="F11410" t="s">
        <v>202</v>
      </c>
      <c r="G11410" t="s">
        <v>14</v>
      </c>
      <c r="H11410" s="135" t="s">
        <v>1516</v>
      </c>
      <c r="I11410" t="s">
        <v>1458</v>
      </c>
      <c r="J11410" s="20">
        <v>12</v>
      </c>
      <c r="K11410" s="20" t="s">
        <v>9</v>
      </c>
      <c r="L11410" t="s">
        <v>1464</v>
      </c>
      <c r="M11410" s="20">
        <v>30</v>
      </c>
      <c r="N11410" s="20">
        <v>10</v>
      </c>
      <c r="AE11410">
        <f t="shared" si="178"/>
        <v>2008</v>
      </c>
    </row>
    <row r="11411" spans="1:31" x14ac:dyDescent="0.25">
      <c r="A11411" s="7">
        <v>11408</v>
      </c>
      <c r="B11411" s="8">
        <v>39707</v>
      </c>
      <c r="C11411" t="s">
        <v>3</v>
      </c>
      <c r="D11411" t="s">
        <v>916</v>
      </c>
      <c r="E11411" t="s">
        <v>9</v>
      </c>
      <c r="F11411" t="s">
        <v>828</v>
      </c>
      <c r="G11411" t="s">
        <v>895</v>
      </c>
      <c r="H11411" s="135" t="s">
        <v>2590</v>
      </c>
      <c r="I11411" t="s">
        <v>1454</v>
      </c>
      <c r="J11411" s="20">
        <v>15</v>
      </c>
      <c r="K11411" s="20" t="s">
        <v>9</v>
      </c>
      <c r="L11411" t="s">
        <v>1464</v>
      </c>
      <c r="M11411" s="20">
        <v>3.3</v>
      </c>
      <c r="N11411" s="20">
        <v>5.2</v>
      </c>
      <c r="AE11411">
        <f t="shared" si="178"/>
        <v>2008</v>
      </c>
    </row>
    <row r="11412" spans="1:31" x14ac:dyDescent="0.25">
      <c r="A11412" s="7">
        <v>11409</v>
      </c>
      <c r="B11412" s="8">
        <v>39707</v>
      </c>
      <c r="C11412" t="s">
        <v>3</v>
      </c>
      <c r="D11412" t="s">
        <v>916</v>
      </c>
      <c r="E11412" t="s">
        <v>9</v>
      </c>
      <c r="F11412" t="s">
        <v>899</v>
      </c>
      <c r="G11412" t="s">
        <v>714</v>
      </c>
      <c r="H11412" s="9" t="s">
        <v>2106</v>
      </c>
      <c r="I11412" t="s">
        <v>1454</v>
      </c>
      <c r="J11412" s="20">
        <v>23</v>
      </c>
      <c r="K11412" s="20" t="s">
        <v>9</v>
      </c>
      <c r="L11412" t="s">
        <v>1463</v>
      </c>
      <c r="M11412" s="20">
        <v>5.52</v>
      </c>
      <c r="N11412" s="20">
        <v>6.98</v>
      </c>
      <c r="AE11412">
        <f t="shared" si="178"/>
        <v>2008</v>
      </c>
    </row>
    <row r="11413" spans="1:31" x14ac:dyDescent="0.25">
      <c r="A11413" s="7">
        <v>11410</v>
      </c>
      <c r="B11413" s="8">
        <v>39708</v>
      </c>
      <c r="C11413" t="s">
        <v>3</v>
      </c>
      <c r="D11413" t="s">
        <v>973</v>
      </c>
      <c r="E11413" t="s">
        <v>9</v>
      </c>
      <c r="F11413" t="s">
        <v>859</v>
      </c>
      <c r="G11413" t="s">
        <v>648</v>
      </c>
      <c r="H11413" s="135" t="s">
        <v>1877</v>
      </c>
      <c r="I11413" t="s">
        <v>1458</v>
      </c>
      <c r="J11413" s="20">
        <v>6</v>
      </c>
      <c r="K11413" s="20" t="s">
        <v>9</v>
      </c>
      <c r="L11413" t="s">
        <v>1463</v>
      </c>
      <c r="M11413" s="20">
        <v>30</v>
      </c>
      <c r="N11413" s="20">
        <v>10</v>
      </c>
      <c r="AE11413">
        <f t="shared" si="178"/>
        <v>2008</v>
      </c>
    </row>
    <row r="11414" spans="1:31" x14ac:dyDescent="0.25">
      <c r="A11414" s="7">
        <v>11411</v>
      </c>
      <c r="B11414" s="8">
        <v>39708</v>
      </c>
      <c r="C11414" t="s">
        <v>3</v>
      </c>
      <c r="D11414" t="s">
        <v>974</v>
      </c>
      <c r="E11414" t="s">
        <v>9</v>
      </c>
      <c r="F11414" t="s">
        <v>859</v>
      </c>
      <c r="G11414" t="s">
        <v>648</v>
      </c>
      <c r="H11414" s="136" t="s">
        <v>1496</v>
      </c>
      <c r="I11414" t="s">
        <v>1458</v>
      </c>
      <c r="J11414" s="20">
        <v>6</v>
      </c>
      <c r="K11414" s="20" t="s">
        <v>1465</v>
      </c>
      <c r="L11414" t="s">
        <v>1466</v>
      </c>
      <c r="M11414" s="20">
        <v>30</v>
      </c>
      <c r="N11414" s="20">
        <v>10</v>
      </c>
      <c r="AE11414">
        <f t="shared" si="178"/>
        <v>2008</v>
      </c>
    </row>
    <row r="11415" spans="1:31" x14ac:dyDescent="0.25">
      <c r="A11415" s="7">
        <v>11412</v>
      </c>
      <c r="B11415" s="8">
        <v>39709</v>
      </c>
      <c r="C11415" t="s">
        <v>3</v>
      </c>
      <c r="D11415" t="s">
        <v>432</v>
      </c>
      <c r="E11415" t="s">
        <v>9</v>
      </c>
      <c r="F11415" t="s">
        <v>795</v>
      </c>
      <c r="G11415" t="s">
        <v>648</v>
      </c>
      <c r="H11415" s="135" t="s">
        <v>2405</v>
      </c>
      <c r="I11415" t="s">
        <v>1454</v>
      </c>
      <c r="J11415" s="20">
        <v>18</v>
      </c>
      <c r="K11415" s="20" t="s">
        <v>3</v>
      </c>
      <c r="L11415" t="s">
        <v>1464</v>
      </c>
      <c r="M11415" s="20">
        <v>6.04</v>
      </c>
      <c r="N11415" s="20">
        <v>3.96</v>
      </c>
      <c r="AE11415">
        <f t="shared" si="178"/>
        <v>2008</v>
      </c>
    </row>
    <row r="11416" spans="1:31" x14ac:dyDescent="0.25">
      <c r="A11416" s="7">
        <v>11413</v>
      </c>
      <c r="B11416" s="8">
        <v>39709</v>
      </c>
      <c r="C11416" t="s">
        <v>3</v>
      </c>
      <c r="D11416" t="s">
        <v>655</v>
      </c>
      <c r="E11416" t="s">
        <v>9</v>
      </c>
      <c r="F11416" t="s">
        <v>902</v>
      </c>
      <c r="G11416" t="s">
        <v>648</v>
      </c>
      <c r="H11416" s="135" t="s">
        <v>1790</v>
      </c>
      <c r="I11416" t="s">
        <v>1454</v>
      </c>
      <c r="J11416" s="20">
        <v>20</v>
      </c>
      <c r="K11416" s="20" t="s">
        <v>1465</v>
      </c>
      <c r="L11416" t="s">
        <v>1466</v>
      </c>
      <c r="M11416" s="20">
        <v>5</v>
      </c>
      <c r="N11416" s="20">
        <v>5</v>
      </c>
      <c r="AE11416">
        <f t="shared" si="178"/>
        <v>2008</v>
      </c>
    </row>
    <row r="11417" spans="1:31" x14ac:dyDescent="0.25">
      <c r="A11417" s="7">
        <v>11414</v>
      </c>
      <c r="B11417" s="8">
        <v>39711</v>
      </c>
      <c r="C11417" t="s">
        <v>3</v>
      </c>
      <c r="D11417" t="s">
        <v>930</v>
      </c>
      <c r="E11417" t="s">
        <v>9</v>
      </c>
      <c r="F11417" t="s">
        <v>411</v>
      </c>
      <c r="G11417" t="s">
        <v>648</v>
      </c>
      <c r="H11417" s="135" t="s">
        <v>2062</v>
      </c>
      <c r="I11417" t="s">
        <v>1455</v>
      </c>
      <c r="J11417" s="20">
        <v>47</v>
      </c>
      <c r="K11417" s="20" t="s">
        <v>9</v>
      </c>
      <c r="L11417" t="s">
        <v>1464</v>
      </c>
      <c r="M11417" s="20">
        <v>5.17</v>
      </c>
      <c r="N11417" s="20">
        <v>7.08</v>
      </c>
      <c r="AE11417">
        <f t="shared" si="178"/>
        <v>2008</v>
      </c>
    </row>
    <row r="11418" spans="1:31" x14ac:dyDescent="0.25">
      <c r="A11418" s="7">
        <v>11415</v>
      </c>
      <c r="B11418" s="8">
        <v>39711</v>
      </c>
      <c r="C11418" t="s">
        <v>3</v>
      </c>
      <c r="D11418" t="s">
        <v>776</v>
      </c>
      <c r="E11418" t="s">
        <v>9</v>
      </c>
      <c r="F11418" t="s">
        <v>240</v>
      </c>
      <c r="G11418" t="s">
        <v>870</v>
      </c>
      <c r="H11418" s="135" t="s">
        <v>2471</v>
      </c>
      <c r="I11418" t="s">
        <v>1454</v>
      </c>
      <c r="J11418" s="20">
        <v>31</v>
      </c>
      <c r="K11418" s="20" t="s">
        <v>9</v>
      </c>
      <c r="L11418" t="s">
        <v>1464</v>
      </c>
      <c r="M11418" s="20">
        <v>6.82</v>
      </c>
      <c r="N11418" s="20">
        <v>9.68</v>
      </c>
      <c r="AE11418">
        <f t="shared" si="178"/>
        <v>2008</v>
      </c>
    </row>
    <row r="11419" spans="1:31" x14ac:dyDescent="0.25">
      <c r="A11419" s="7">
        <v>11416</v>
      </c>
      <c r="B11419" s="8">
        <v>39712</v>
      </c>
      <c r="C11419" t="s">
        <v>3</v>
      </c>
      <c r="D11419" t="s">
        <v>939</v>
      </c>
      <c r="E11419" t="s">
        <v>9</v>
      </c>
      <c r="F11419" t="s">
        <v>926</v>
      </c>
      <c r="G11419" t="s">
        <v>732</v>
      </c>
      <c r="H11419" s="135" t="s">
        <v>2191</v>
      </c>
      <c r="I11419" t="s">
        <v>1454</v>
      </c>
      <c r="J11419" s="20">
        <v>40</v>
      </c>
      <c r="K11419" s="20" t="s">
        <v>9</v>
      </c>
      <c r="L11419" t="s">
        <v>1464</v>
      </c>
      <c r="M11419" s="20">
        <v>8.8000000000000007</v>
      </c>
      <c r="N11419" s="20">
        <v>12.2</v>
      </c>
      <c r="AE11419">
        <f t="shared" si="178"/>
        <v>2008</v>
      </c>
    </row>
    <row r="11420" spans="1:31" x14ac:dyDescent="0.25">
      <c r="A11420" s="7">
        <v>11417</v>
      </c>
      <c r="B11420" s="8">
        <v>39712</v>
      </c>
      <c r="C11420" t="s">
        <v>3</v>
      </c>
      <c r="D11420" t="s">
        <v>939</v>
      </c>
      <c r="E11420" t="s">
        <v>9</v>
      </c>
      <c r="F11420" t="s">
        <v>932</v>
      </c>
      <c r="G11420" t="s">
        <v>732</v>
      </c>
      <c r="H11420" s="135" t="s">
        <v>2528</v>
      </c>
      <c r="I11420" t="s">
        <v>1454</v>
      </c>
      <c r="J11420" s="20">
        <v>15</v>
      </c>
      <c r="K11420" s="20" t="s">
        <v>9</v>
      </c>
      <c r="L11420" t="s">
        <v>1464</v>
      </c>
      <c r="M11420" s="20">
        <v>3.3</v>
      </c>
      <c r="N11420" s="20">
        <v>5.2</v>
      </c>
      <c r="AE11420">
        <f t="shared" si="178"/>
        <v>2008</v>
      </c>
    </row>
    <row r="11421" spans="1:31" x14ac:dyDescent="0.25">
      <c r="A11421" s="7">
        <v>11418</v>
      </c>
      <c r="B11421" s="8">
        <v>39712</v>
      </c>
      <c r="C11421" t="s">
        <v>3</v>
      </c>
      <c r="D11421" t="s">
        <v>350</v>
      </c>
      <c r="E11421" t="s">
        <v>9</v>
      </c>
      <c r="F11421" t="s">
        <v>795</v>
      </c>
      <c r="G11421" t="s">
        <v>929</v>
      </c>
      <c r="H11421" s="9" t="s">
        <v>2763</v>
      </c>
      <c r="I11421" t="s">
        <v>1454</v>
      </c>
      <c r="J11421" s="20">
        <v>40</v>
      </c>
      <c r="K11421" s="20" t="s">
        <v>3</v>
      </c>
      <c r="L11421" t="s">
        <v>1464</v>
      </c>
      <c r="M11421" s="20">
        <v>12.2</v>
      </c>
      <c r="N11421" s="20">
        <v>8.8000000000000007</v>
      </c>
      <c r="AE11421">
        <f t="shared" si="178"/>
        <v>2008</v>
      </c>
    </row>
    <row r="11422" spans="1:31" x14ac:dyDescent="0.25">
      <c r="A11422" s="7">
        <v>11419</v>
      </c>
      <c r="B11422" s="8">
        <v>39712</v>
      </c>
      <c r="C11422" t="s">
        <v>3</v>
      </c>
      <c r="D11422" t="s">
        <v>711</v>
      </c>
      <c r="E11422" t="s">
        <v>9</v>
      </c>
      <c r="F11422" t="s">
        <v>767</v>
      </c>
      <c r="G11422" t="s">
        <v>929</v>
      </c>
      <c r="H11422" s="135" t="s">
        <v>1496</v>
      </c>
      <c r="I11422" t="s">
        <v>1454</v>
      </c>
      <c r="J11422" s="20">
        <v>86</v>
      </c>
      <c r="K11422" s="20" t="s">
        <v>1465</v>
      </c>
      <c r="L11422" t="s">
        <v>1466</v>
      </c>
      <c r="M11422" s="20">
        <v>21.5</v>
      </c>
      <c r="N11422" s="20">
        <v>21.5</v>
      </c>
      <c r="AE11422">
        <f t="shared" si="178"/>
        <v>2008</v>
      </c>
    </row>
    <row r="11423" spans="1:31" x14ac:dyDescent="0.25">
      <c r="A11423" s="7">
        <v>11420</v>
      </c>
      <c r="B11423" s="8">
        <v>39712</v>
      </c>
      <c r="C11423" t="s">
        <v>3</v>
      </c>
      <c r="D11423" t="s">
        <v>939</v>
      </c>
      <c r="E11423" t="s">
        <v>9</v>
      </c>
      <c r="F11423" t="s">
        <v>880</v>
      </c>
      <c r="G11423" t="s">
        <v>895</v>
      </c>
      <c r="H11423" s="135" t="s">
        <v>2649</v>
      </c>
      <c r="I11423" t="s">
        <v>1454</v>
      </c>
      <c r="J11423" s="20">
        <v>15</v>
      </c>
      <c r="K11423" s="20" t="s">
        <v>3</v>
      </c>
      <c r="L11423" t="s">
        <v>1463</v>
      </c>
      <c r="M11423" s="20">
        <v>4.9000000000000004</v>
      </c>
      <c r="N11423" s="20">
        <v>3.6</v>
      </c>
      <c r="AE11423">
        <f t="shared" si="178"/>
        <v>2008</v>
      </c>
    </row>
    <row r="11424" spans="1:31" x14ac:dyDescent="0.25">
      <c r="A11424" s="7">
        <v>11421</v>
      </c>
      <c r="B11424" s="8">
        <v>39713</v>
      </c>
      <c r="C11424" t="s">
        <v>3</v>
      </c>
      <c r="D11424" t="s">
        <v>954</v>
      </c>
      <c r="E11424" t="s">
        <v>9</v>
      </c>
      <c r="F11424" t="s">
        <v>112</v>
      </c>
      <c r="G11424" t="s">
        <v>377</v>
      </c>
      <c r="H11424" s="135" t="s">
        <v>1593</v>
      </c>
      <c r="I11424" t="s">
        <v>1455</v>
      </c>
      <c r="J11424" s="20">
        <v>15</v>
      </c>
      <c r="K11424" s="20" t="s">
        <v>3</v>
      </c>
      <c r="L11424" t="s">
        <v>1463</v>
      </c>
      <c r="M11424" s="20">
        <v>2.4500000000000002</v>
      </c>
      <c r="N11424" s="20">
        <v>1.8</v>
      </c>
      <c r="AE11424">
        <f t="shared" si="178"/>
        <v>2008</v>
      </c>
    </row>
    <row r="11425" spans="1:31" x14ac:dyDescent="0.25">
      <c r="A11425" s="7">
        <v>11422</v>
      </c>
      <c r="B11425" s="8">
        <v>39713</v>
      </c>
      <c r="C11425" t="s">
        <v>3</v>
      </c>
      <c r="D11425" t="s">
        <v>960</v>
      </c>
      <c r="E11425" t="s">
        <v>9</v>
      </c>
      <c r="F11425" t="s">
        <v>970</v>
      </c>
      <c r="G11425" t="s">
        <v>929</v>
      </c>
      <c r="H11425" s="135" t="s">
        <v>2659</v>
      </c>
      <c r="I11425" t="s">
        <v>1454</v>
      </c>
      <c r="J11425" s="20">
        <v>1</v>
      </c>
      <c r="K11425" s="20" t="s">
        <v>1465</v>
      </c>
      <c r="L11425" t="s">
        <v>1466</v>
      </c>
      <c r="M11425" s="20">
        <v>0.25</v>
      </c>
      <c r="N11425" s="20">
        <v>0.25</v>
      </c>
      <c r="AE11425">
        <f t="shared" si="178"/>
        <v>2008</v>
      </c>
    </row>
    <row r="11426" spans="1:31" x14ac:dyDescent="0.25">
      <c r="A11426" s="7">
        <v>11423</v>
      </c>
      <c r="B11426" s="8">
        <v>39713</v>
      </c>
      <c r="C11426" t="s">
        <v>3</v>
      </c>
      <c r="D11426" t="s">
        <v>787</v>
      </c>
      <c r="E11426" t="s">
        <v>9</v>
      </c>
      <c r="F11426" t="s">
        <v>836</v>
      </c>
      <c r="G11426" t="s">
        <v>929</v>
      </c>
      <c r="H11426" s="9" t="s">
        <v>2719</v>
      </c>
      <c r="I11426" t="s">
        <v>1454</v>
      </c>
      <c r="J11426" s="20">
        <v>23</v>
      </c>
      <c r="K11426" s="20" t="s">
        <v>9</v>
      </c>
      <c r="L11426" t="s">
        <v>1464</v>
      </c>
      <c r="M11426" s="20">
        <v>5.0600000000000005</v>
      </c>
      <c r="N11426" s="20">
        <v>7.4399999999999995</v>
      </c>
      <c r="AE11426">
        <f t="shared" si="178"/>
        <v>2008</v>
      </c>
    </row>
    <row r="11427" spans="1:31" x14ac:dyDescent="0.25">
      <c r="A11427" s="7">
        <v>11424</v>
      </c>
      <c r="B11427" s="8">
        <v>39713</v>
      </c>
      <c r="C11427" t="s">
        <v>3</v>
      </c>
      <c r="D11427" t="s">
        <v>960</v>
      </c>
      <c r="E11427" t="s">
        <v>9</v>
      </c>
      <c r="F11427" t="s">
        <v>970</v>
      </c>
      <c r="G11427" t="s">
        <v>929</v>
      </c>
      <c r="H11427" s="135" t="s">
        <v>2678</v>
      </c>
      <c r="I11427" t="s">
        <v>1454</v>
      </c>
      <c r="J11427" s="20">
        <v>26</v>
      </c>
      <c r="K11427" s="20" t="s">
        <v>3</v>
      </c>
      <c r="L11427" t="s">
        <v>1464</v>
      </c>
      <c r="M11427" s="20">
        <v>8.2800000000000011</v>
      </c>
      <c r="N11427" s="20">
        <v>5.72</v>
      </c>
      <c r="AE11427">
        <f t="shared" si="178"/>
        <v>2008</v>
      </c>
    </row>
    <row r="11428" spans="1:31" x14ac:dyDescent="0.25">
      <c r="A11428" s="7">
        <v>11425</v>
      </c>
      <c r="B11428" s="8">
        <v>39713</v>
      </c>
      <c r="C11428" t="s">
        <v>3</v>
      </c>
      <c r="D11428" t="s">
        <v>295</v>
      </c>
      <c r="E11428" t="s">
        <v>9</v>
      </c>
      <c r="F11428" t="s">
        <v>624</v>
      </c>
      <c r="G11428" t="s">
        <v>870</v>
      </c>
      <c r="H11428" s="135" t="s">
        <v>2546</v>
      </c>
      <c r="I11428" t="s">
        <v>1454</v>
      </c>
      <c r="J11428" s="20">
        <v>21</v>
      </c>
      <c r="K11428" s="20" t="s">
        <v>1465</v>
      </c>
      <c r="L11428" t="s">
        <v>1466</v>
      </c>
      <c r="M11428" s="20">
        <v>5.25</v>
      </c>
      <c r="N11428" s="20">
        <v>5.25</v>
      </c>
      <c r="AE11428">
        <f t="shared" si="178"/>
        <v>2008</v>
      </c>
    </row>
    <row r="11429" spans="1:31" x14ac:dyDescent="0.25">
      <c r="A11429" s="7">
        <v>11426</v>
      </c>
      <c r="B11429" s="8">
        <v>39713</v>
      </c>
      <c r="C11429" t="s">
        <v>3</v>
      </c>
      <c r="D11429" t="s">
        <v>974</v>
      </c>
      <c r="E11429" t="s">
        <v>9</v>
      </c>
      <c r="F11429" t="s">
        <v>665</v>
      </c>
      <c r="G11429" t="s">
        <v>714</v>
      </c>
      <c r="H11429" s="135" t="s">
        <v>2004</v>
      </c>
      <c r="I11429" t="s">
        <v>1454</v>
      </c>
      <c r="J11429" s="20">
        <v>62</v>
      </c>
      <c r="K11429" s="20" t="s">
        <v>9</v>
      </c>
      <c r="L11429" t="s">
        <v>1464</v>
      </c>
      <c r="M11429" s="20">
        <v>13.64</v>
      </c>
      <c r="N11429" s="20">
        <v>18.36</v>
      </c>
      <c r="AE11429">
        <f t="shared" si="178"/>
        <v>2008</v>
      </c>
    </row>
    <row r="11430" spans="1:31" x14ac:dyDescent="0.25">
      <c r="A11430" s="7">
        <v>11427</v>
      </c>
      <c r="B11430" s="8">
        <v>39714</v>
      </c>
      <c r="C11430" t="s">
        <v>3</v>
      </c>
      <c r="D11430" t="s">
        <v>899</v>
      </c>
      <c r="E11430" t="s">
        <v>9</v>
      </c>
      <c r="F11430" t="s">
        <v>828</v>
      </c>
      <c r="G11430" t="s">
        <v>714</v>
      </c>
      <c r="H11430" s="135" t="s">
        <v>2031</v>
      </c>
      <c r="I11430" t="s">
        <v>1455</v>
      </c>
      <c r="J11430" s="20">
        <v>80</v>
      </c>
      <c r="K11430" s="20" t="s">
        <v>3</v>
      </c>
      <c r="L11430" t="s">
        <v>1464</v>
      </c>
      <c r="M11430" s="20">
        <v>11.7</v>
      </c>
      <c r="N11430" s="20">
        <v>8.8000000000000007</v>
      </c>
      <c r="AE11430">
        <f t="shared" si="178"/>
        <v>2008</v>
      </c>
    </row>
    <row r="11431" spans="1:31" x14ac:dyDescent="0.25">
      <c r="A11431" s="7">
        <v>11428</v>
      </c>
      <c r="B11431" s="8">
        <v>39714</v>
      </c>
      <c r="C11431" t="s">
        <v>3</v>
      </c>
      <c r="D11431" t="s">
        <v>899</v>
      </c>
      <c r="E11431" t="s">
        <v>9</v>
      </c>
      <c r="F11431" t="s">
        <v>833</v>
      </c>
      <c r="G11431" t="s">
        <v>929</v>
      </c>
      <c r="H11431" s="135" t="s">
        <v>2644</v>
      </c>
      <c r="I11431" t="s">
        <v>1455</v>
      </c>
      <c r="J11431" s="20">
        <v>9</v>
      </c>
      <c r="K11431" s="20" t="s">
        <v>3</v>
      </c>
      <c r="L11431" t="s">
        <v>1464</v>
      </c>
      <c r="M11431" s="20">
        <v>1.76</v>
      </c>
      <c r="N11431" s="20">
        <v>0.99</v>
      </c>
      <c r="AE11431">
        <f t="shared" si="178"/>
        <v>2008</v>
      </c>
    </row>
    <row r="11432" spans="1:31" x14ac:dyDescent="0.25">
      <c r="A11432" s="7">
        <v>11429</v>
      </c>
      <c r="B11432" s="8">
        <v>39714</v>
      </c>
      <c r="C11432" t="s">
        <v>3</v>
      </c>
      <c r="D11432" t="s">
        <v>655</v>
      </c>
      <c r="E11432" t="s">
        <v>9</v>
      </c>
      <c r="F11432" t="s">
        <v>734</v>
      </c>
      <c r="G11432" t="s">
        <v>895</v>
      </c>
      <c r="H11432" s="135" t="s">
        <v>2590</v>
      </c>
      <c r="I11432" t="s">
        <v>1454</v>
      </c>
      <c r="J11432" s="20">
        <v>50</v>
      </c>
      <c r="K11432" s="20" t="s">
        <v>1465</v>
      </c>
      <c r="L11432" t="s">
        <v>1466</v>
      </c>
      <c r="M11432" s="20">
        <v>12.5</v>
      </c>
      <c r="N11432" s="20">
        <v>12.5</v>
      </c>
      <c r="AE11432">
        <f t="shared" si="178"/>
        <v>2008</v>
      </c>
    </row>
    <row r="11433" spans="1:31" x14ac:dyDescent="0.25">
      <c r="A11433" s="7">
        <v>11430</v>
      </c>
      <c r="B11433" s="8">
        <v>39714</v>
      </c>
      <c r="C11433" t="s">
        <v>3</v>
      </c>
      <c r="D11433" t="s">
        <v>858</v>
      </c>
      <c r="E11433" t="s">
        <v>9</v>
      </c>
      <c r="F11433" t="s">
        <v>966</v>
      </c>
      <c r="G11433" t="s">
        <v>648</v>
      </c>
      <c r="H11433" s="135" t="s">
        <v>1785</v>
      </c>
      <c r="I11433" t="s">
        <v>1454</v>
      </c>
      <c r="J11433" s="20">
        <v>17</v>
      </c>
      <c r="K11433" s="20" t="s">
        <v>1465</v>
      </c>
      <c r="L11433" t="s">
        <v>1466</v>
      </c>
      <c r="M11433" s="20">
        <v>4.25</v>
      </c>
      <c r="N11433" s="20">
        <v>4.25</v>
      </c>
      <c r="AE11433">
        <f t="shared" si="178"/>
        <v>2008</v>
      </c>
    </row>
    <row r="11434" spans="1:31" x14ac:dyDescent="0.25">
      <c r="A11434" s="7">
        <v>11431</v>
      </c>
      <c r="B11434" s="8">
        <v>39714</v>
      </c>
      <c r="C11434" t="s">
        <v>3</v>
      </c>
      <c r="D11434" t="s">
        <v>941</v>
      </c>
      <c r="E11434" t="s">
        <v>9</v>
      </c>
      <c r="F11434" t="s">
        <v>949</v>
      </c>
      <c r="G11434" t="s">
        <v>732</v>
      </c>
      <c r="H11434" s="135" t="s">
        <v>1496</v>
      </c>
      <c r="I11434" t="s">
        <v>1454</v>
      </c>
      <c r="J11434" s="20">
        <v>8</v>
      </c>
      <c r="K11434" s="20" t="s">
        <v>9</v>
      </c>
      <c r="L11434" t="s">
        <v>1464</v>
      </c>
      <c r="M11434" s="20">
        <v>1.76</v>
      </c>
      <c r="N11434" s="20">
        <v>3.24</v>
      </c>
      <c r="AE11434">
        <f t="shared" si="178"/>
        <v>2008</v>
      </c>
    </row>
    <row r="11435" spans="1:31" x14ac:dyDescent="0.25">
      <c r="A11435" s="7">
        <v>11432</v>
      </c>
      <c r="B11435" s="8">
        <v>39715</v>
      </c>
      <c r="C11435" t="s">
        <v>3</v>
      </c>
      <c r="D11435" t="s">
        <v>951</v>
      </c>
      <c r="E11435" t="s">
        <v>9</v>
      </c>
      <c r="F11435" t="s">
        <v>949</v>
      </c>
      <c r="G11435" t="s">
        <v>929</v>
      </c>
      <c r="H11435" s="135" t="s">
        <v>2644</v>
      </c>
      <c r="I11435" t="s">
        <v>1454</v>
      </c>
      <c r="J11435" s="20">
        <v>15</v>
      </c>
      <c r="K11435" s="20" t="s">
        <v>9</v>
      </c>
      <c r="L11435" t="s">
        <v>1464</v>
      </c>
      <c r="M11435" s="20">
        <v>3.3</v>
      </c>
      <c r="N11435" s="20">
        <v>5.2</v>
      </c>
      <c r="AE11435">
        <f t="shared" si="178"/>
        <v>2008</v>
      </c>
    </row>
    <row r="11436" spans="1:31" x14ac:dyDescent="0.25">
      <c r="A11436" s="7">
        <v>11433</v>
      </c>
      <c r="B11436" s="8">
        <v>39715</v>
      </c>
      <c r="C11436" t="s">
        <v>3</v>
      </c>
      <c r="D11436" t="s">
        <v>546</v>
      </c>
      <c r="E11436" t="s">
        <v>9</v>
      </c>
      <c r="F11436" t="s">
        <v>945</v>
      </c>
      <c r="G11436" t="s">
        <v>895</v>
      </c>
      <c r="H11436" s="135" t="s">
        <v>2590</v>
      </c>
      <c r="I11436" t="s">
        <v>1454</v>
      </c>
      <c r="J11436" s="20">
        <v>50</v>
      </c>
      <c r="K11436" s="20" t="s">
        <v>3</v>
      </c>
      <c r="L11436" t="s">
        <v>1464</v>
      </c>
      <c r="M11436" s="20">
        <v>15</v>
      </c>
      <c r="N11436" s="20">
        <v>11</v>
      </c>
      <c r="AE11436">
        <f t="shared" si="178"/>
        <v>2008</v>
      </c>
    </row>
    <row r="11437" spans="1:31" x14ac:dyDescent="0.25">
      <c r="A11437" s="7">
        <v>11434</v>
      </c>
      <c r="B11437" s="8">
        <v>39715</v>
      </c>
      <c r="C11437" t="s">
        <v>3</v>
      </c>
      <c r="D11437" t="s">
        <v>948</v>
      </c>
      <c r="E11437" t="s">
        <v>9</v>
      </c>
      <c r="F11437" t="s">
        <v>945</v>
      </c>
      <c r="G11437" t="s">
        <v>648</v>
      </c>
      <c r="H11437" s="135" t="s">
        <v>1810</v>
      </c>
      <c r="I11437" t="s">
        <v>1454</v>
      </c>
      <c r="J11437" s="20">
        <v>78</v>
      </c>
      <c r="K11437" s="20" t="s">
        <v>3</v>
      </c>
      <c r="L11437" t="s">
        <v>1464</v>
      </c>
      <c r="M11437" s="20">
        <v>22.84</v>
      </c>
      <c r="N11437" s="20">
        <v>17.16</v>
      </c>
      <c r="AE11437">
        <f t="shared" si="178"/>
        <v>2008</v>
      </c>
    </row>
    <row r="11438" spans="1:31" x14ac:dyDescent="0.25">
      <c r="A11438" s="7">
        <v>11435</v>
      </c>
      <c r="B11438" s="8">
        <v>39715</v>
      </c>
      <c r="C11438" t="s">
        <v>3</v>
      </c>
      <c r="D11438" t="s">
        <v>941</v>
      </c>
      <c r="E11438" t="s">
        <v>9</v>
      </c>
      <c r="F11438" t="s">
        <v>949</v>
      </c>
      <c r="G11438" t="s">
        <v>732</v>
      </c>
      <c r="H11438" s="135" t="s">
        <v>1496</v>
      </c>
      <c r="I11438" t="s">
        <v>1454</v>
      </c>
      <c r="J11438" s="20">
        <v>35</v>
      </c>
      <c r="K11438" s="20" t="s">
        <v>1465</v>
      </c>
      <c r="L11438" t="s">
        <v>1466</v>
      </c>
      <c r="M11438" s="20">
        <v>8.75</v>
      </c>
      <c r="N11438" s="20">
        <v>8.75</v>
      </c>
      <c r="AE11438">
        <f t="shared" si="178"/>
        <v>2008</v>
      </c>
    </row>
    <row r="11439" spans="1:31" x14ac:dyDescent="0.25">
      <c r="A11439" s="7">
        <v>11436</v>
      </c>
      <c r="B11439" s="8">
        <v>39715</v>
      </c>
      <c r="C11439" t="s">
        <v>3</v>
      </c>
      <c r="D11439" t="s">
        <v>787</v>
      </c>
      <c r="E11439" t="s">
        <v>9</v>
      </c>
      <c r="F11439" t="s">
        <v>268</v>
      </c>
      <c r="G11439" t="s">
        <v>861</v>
      </c>
      <c r="H11439" s="135" t="s">
        <v>1496</v>
      </c>
      <c r="I11439" t="s">
        <v>1454</v>
      </c>
      <c r="J11439" s="20">
        <v>21</v>
      </c>
      <c r="K11439" s="20" t="s">
        <v>9</v>
      </c>
      <c r="L11439" t="s">
        <v>1464</v>
      </c>
      <c r="M11439" s="20">
        <v>4.62</v>
      </c>
      <c r="N11439" s="20">
        <v>6.88</v>
      </c>
      <c r="AE11439">
        <f t="shared" si="178"/>
        <v>2008</v>
      </c>
    </row>
    <row r="11440" spans="1:31" x14ac:dyDescent="0.25">
      <c r="A11440" s="7">
        <v>11437</v>
      </c>
      <c r="B11440" s="8">
        <v>39716</v>
      </c>
      <c r="C11440" t="s">
        <v>3</v>
      </c>
      <c r="D11440" t="s">
        <v>202</v>
      </c>
      <c r="E11440" t="s">
        <v>9</v>
      </c>
      <c r="F11440" t="s">
        <v>972</v>
      </c>
      <c r="G11440" t="s">
        <v>14</v>
      </c>
      <c r="H11440" s="135" t="s">
        <v>1516</v>
      </c>
      <c r="I11440" t="s">
        <v>1455</v>
      </c>
      <c r="J11440" s="20">
        <v>12</v>
      </c>
      <c r="K11440" s="20" t="s">
        <v>9</v>
      </c>
      <c r="L11440" t="s">
        <v>1464</v>
      </c>
      <c r="M11440" s="20">
        <v>1.32</v>
      </c>
      <c r="N11440" s="20">
        <v>2.1799999999999997</v>
      </c>
      <c r="AE11440">
        <f t="shared" si="178"/>
        <v>2008</v>
      </c>
    </row>
    <row r="11441" spans="1:31" x14ac:dyDescent="0.25">
      <c r="A11441" s="7">
        <v>11438</v>
      </c>
      <c r="B11441" s="8">
        <v>39716</v>
      </c>
      <c r="C11441" t="s">
        <v>3</v>
      </c>
      <c r="D11441" t="s">
        <v>112</v>
      </c>
      <c r="E11441" t="s">
        <v>9</v>
      </c>
      <c r="F11441" t="s">
        <v>833</v>
      </c>
      <c r="G11441" t="s">
        <v>931</v>
      </c>
      <c r="H11441" s="9" t="s">
        <v>2656</v>
      </c>
      <c r="I11441" t="s">
        <v>1454</v>
      </c>
      <c r="J11441" s="20">
        <v>24</v>
      </c>
      <c r="K11441" s="20" t="s">
        <v>1465</v>
      </c>
      <c r="L11441" t="s">
        <v>1466</v>
      </c>
      <c r="M11441" s="20">
        <v>6</v>
      </c>
      <c r="N11441" s="20">
        <v>6</v>
      </c>
      <c r="AE11441">
        <f t="shared" si="178"/>
        <v>2008</v>
      </c>
    </row>
    <row r="11442" spans="1:31" x14ac:dyDescent="0.25">
      <c r="A11442" s="7">
        <v>11439</v>
      </c>
      <c r="B11442" s="8">
        <v>39716</v>
      </c>
      <c r="C11442" t="s">
        <v>3</v>
      </c>
      <c r="D11442" t="s">
        <v>776</v>
      </c>
      <c r="E11442" t="s">
        <v>9</v>
      </c>
      <c r="F11442" t="s">
        <v>240</v>
      </c>
      <c r="G11442" t="s">
        <v>870</v>
      </c>
      <c r="H11442" s="136" t="s">
        <v>2506</v>
      </c>
      <c r="I11442" t="s">
        <v>1454</v>
      </c>
      <c r="J11442" s="20">
        <v>17</v>
      </c>
      <c r="K11442" s="20" t="s">
        <v>9</v>
      </c>
      <c r="L11442" t="s">
        <v>1464</v>
      </c>
      <c r="M11442" s="20">
        <v>3.74</v>
      </c>
      <c r="N11442" s="20">
        <v>5.76</v>
      </c>
      <c r="AE11442">
        <f t="shared" si="178"/>
        <v>2008</v>
      </c>
    </row>
    <row r="11443" spans="1:31" x14ac:dyDescent="0.25">
      <c r="A11443" s="7">
        <v>11440</v>
      </c>
      <c r="B11443" s="8">
        <v>39716</v>
      </c>
      <c r="C11443" t="s">
        <v>3</v>
      </c>
      <c r="D11443" t="s">
        <v>776</v>
      </c>
      <c r="E11443" t="s">
        <v>9</v>
      </c>
      <c r="F11443" t="s">
        <v>240</v>
      </c>
      <c r="G11443" t="s">
        <v>870</v>
      </c>
      <c r="H11443" s="135" t="s">
        <v>2563</v>
      </c>
      <c r="I11443" t="s">
        <v>1454</v>
      </c>
      <c r="J11443" s="20">
        <v>68</v>
      </c>
      <c r="K11443" s="20" t="s">
        <v>9</v>
      </c>
      <c r="L11443" t="s">
        <v>1464</v>
      </c>
      <c r="M11443" s="20">
        <v>14.96</v>
      </c>
      <c r="N11443" s="20">
        <v>20.04</v>
      </c>
      <c r="AE11443">
        <f t="shared" si="178"/>
        <v>2008</v>
      </c>
    </row>
    <row r="11444" spans="1:31" x14ac:dyDescent="0.25">
      <c r="A11444" s="7">
        <v>11441</v>
      </c>
      <c r="B11444" s="8">
        <v>39716</v>
      </c>
      <c r="C11444" t="s">
        <v>3</v>
      </c>
      <c r="D11444" t="s">
        <v>432</v>
      </c>
      <c r="E11444" t="s">
        <v>9</v>
      </c>
      <c r="F11444" t="s">
        <v>926</v>
      </c>
      <c r="G11444" t="s">
        <v>870</v>
      </c>
      <c r="H11444" s="9" t="s">
        <v>2764</v>
      </c>
      <c r="I11444" t="s">
        <v>1454</v>
      </c>
      <c r="J11444" s="20">
        <v>33</v>
      </c>
      <c r="K11444" s="20" t="s">
        <v>3</v>
      </c>
      <c r="L11444" t="s">
        <v>1464</v>
      </c>
      <c r="M11444" s="20">
        <v>10.24</v>
      </c>
      <c r="N11444" s="20">
        <v>7.26</v>
      </c>
      <c r="AE11444">
        <f t="shared" si="178"/>
        <v>2008</v>
      </c>
    </row>
    <row r="11445" spans="1:31" x14ac:dyDescent="0.25">
      <c r="A11445" s="7">
        <v>11442</v>
      </c>
      <c r="B11445" s="8">
        <v>39716</v>
      </c>
      <c r="C11445" t="s">
        <v>3</v>
      </c>
      <c r="D11445" t="s">
        <v>913</v>
      </c>
      <c r="E11445" t="s">
        <v>9</v>
      </c>
      <c r="F11445" t="s">
        <v>836</v>
      </c>
      <c r="G11445" t="s">
        <v>929</v>
      </c>
      <c r="H11445" s="135" t="s">
        <v>2686</v>
      </c>
      <c r="I11445" t="s">
        <v>1454</v>
      </c>
      <c r="J11445" s="20">
        <v>40</v>
      </c>
      <c r="K11445" s="20" t="s">
        <v>1465</v>
      </c>
      <c r="L11445" t="s">
        <v>1466</v>
      </c>
      <c r="M11445" s="20">
        <v>10</v>
      </c>
      <c r="N11445" s="20">
        <v>10</v>
      </c>
      <c r="AE11445">
        <f t="shared" si="178"/>
        <v>2008</v>
      </c>
    </row>
    <row r="11446" spans="1:31" x14ac:dyDescent="0.25">
      <c r="A11446" s="7">
        <v>11443</v>
      </c>
      <c r="B11446" s="8">
        <v>39716</v>
      </c>
      <c r="C11446" t="s">
        <v>3</v>
      </c>
      <c r="D11446" t="s">
        <v>913</v>
      </c>
      <c r="E11446" t="s">
        <v>9</v>
      </c>
      <c r="F11446" t="s">
        <v>905</v>
      </c>
      <c r="G11446" t="s">
        <v>633</v>
      </c>
      <c r="H11446" s="135" t="s">
        <v>2257</v>
      </c>
      <c r="I11446" t="s">
        <v>1454</v>
      </c>
      <c r="J11446" s="20">
        <v>27</v>
      </c>
      <c r="K11446" s="20" t="s">
        <v>9</v>
      </c>
      <c r="L11446" t="s">
        <v>1464</v>
      </c>
      <c r="M11446" s="20">
        <v>5.9399999999999995</v>
      </c>
      <c r="N11446" s="20">
        <v>8.56</v>
      </c>
      <c r="AE11446">
        <f t="shared" si="178"/>
        <v>2008</v>
      </c>
    </row>
    <row r="11447" spans="1:31" x14ac:dyDescent="0.25">
      <c r="A11447" s="7">
        <v>11444</v>
      </c>
      <c r="B11447" s="8">
        <v>39717</v>
      </c>
      <c r="C11447" t="s">
        <v>3</v>
      </c>
      <c r="D11447" t="s">
        <v>46</v>
      </c>
      <c r="E11447" t="s">
        <v>9</v>
      </c>
      <c r="F11447" t="s">
        <v>54</v>
      </c>
      <c r="G11447" t="s">
        <v>929</v>
      </c>
      <c r="H11447" s="9" t="s">
        <v>2765</v>
      </c>
      <c r="I11447" t="s">
        <v>1454</v>
      </c>
      <c r="J11447" s="20">
        <v>47</v>
      </c>
      <c r="K11447" s="20" t="s">
        <v>9</v>
      </c>
      <c r="L11447" t="s">
        <v>1463</v>
      </c>
      <c r="M11447" s="20">
        <v>11.28</v>
      </c>
      <c r="N11447" s="20">
        <v>13.22</v>
      </c>
      <c r="AE11447">
        <f t="shared" si="178"/>
        <v>2008</v>
      </c>
    </row>
    <row r="11448" spans="1:31" x14ac:dyDescent="0.25">
      <c r="A11448" s="7">
        <v>11445</v>
      </c>
      <c r="B11448" s="8">
        <v>39717</v>
      </c>
      <c r="C11448" t="s">
        <v>3</v>
      </c>
      <c r="D11448" t="s">
        <v>432</v>
      </c>
      <c r="E11448" t="s">
        <v>9</v>
      </c>
      <c r="F11448" t="s">
        <v>54</v>
      </c>
      <c r="G11448" t="s">
        <v>870</v>
      </c>
      <c r="H11448" s="135" t="s">
        <v>1496</v>
      </c>
      <c r="I11448" t="s">
        <v>1454</v>
      </c>
      <c r="J11448" s="20">
        <v>35</v>
      </c>
      <c r="K11448" s="20" t="s">
        <v>9</v>
      </c>
      <c r="L11448" t="s">
        <v>1463</v>
      </c>
      <c r="M11448" s="20">
        <v>8.4</v>
      </c>
      <c r="N11448" s="20">
        <v>10.1</v>
      </c>
      <c r="AE11448">
        <f t="shared" si="178"/>
        <v>2008</v>
      </c>
    </row>
    <row r="11449" spans="1:31" x14ac:dyDescent="0.25">
      <c r="A11449" s="7">
        <v>11446</v>
      </c>
      <c r="B11449" s="8">
        <v>39717</v>
      </c>
      <c r="C11449" t="s">
        <v>3</v>
      </c>
      <c r="D11449" t="s">
        <v>655</v>
      </c>
      <c r="E11449" t="s">
        <v>9</v>
      </c>
      <c r="F11449" t="s">
        <v>734</v>
      </c>
      <c r="G11449" t="s">
        <v>895</v>
      </c>
      <c r="H11449" s="135" t="s">
        <v>2606</v>
      </c>
      <c r="I11449" t="s">
        <v>1454</v>
      </c>
      <c r="J11449" s="20">
        <v>24</v>
      </c>
      <c r="K11449" s="20" t="s">
        <v>3</v>
      </c>
      <c r="L11449" t="s">
        <v>1463</v>
      </c>
      <c r="M11449" s="20">
        <v>7.24</v>
      </c>
      <c r="N11449" s="20">
        <v>5.76</v>
      </c>
      <c r="AE11449">
        <f t="shared" si="178"/>
        <v>2008</v>
      </c>
    </row>
    <row r="11450" spans="1:31" x14ac:dyDescent="0.25">
      <c r="A11450" s="7">
        <v>11447</v>
      </c>
      <c r="B11450" s="8">
        <v>39717</v>
      </c>
      <c r="C11450" t="s">
        <v>3</v>
      </c>
      <c r="D11450" t="s">
        <v>913</v>
      </c>
      <c r="E11450" t="s">
        <v>9</v>
      </c>
      <c r="F11450" t="s">
        <v>905</v>
      </c>
      <c r="G11450" t="s">
        <v>633</v>
      </c>
      <c r="H11450" s="135" t="s">
        <v>1496</v>
      </c>
      <c r="I11450" t="s">
        <v>1454</v>
      </c>
      <c r="J11450" s="20">
        <v>15</v>
      </c>
      <c r="K11450" s="20" t="s">
        <v>3</v>
      </c>
      <c r="L11450" t="s">
        <v>1464</v>
      </c>
      <c r="M11450" s="20">
        <v>5.2</v>
      </c>
      <c r="N11450" s="20">
        <v>3.3</v>
      </c>
      <c r="AE11450">
        <f t="shared" si="178"/>
        <v>2008</v>
      </c>
    </row>
    <row r="11451" spans="1:31" x14ac:dyDescent="0.25">
      <c r="A11451" s="7">
        <v>11448</v>
      </c>
      <c r="B11451" s="8">
        <v>39718</v>
      </c>
      <c r="C11451" t="s">
        <v>3</v>
      </c>
      <c r="D11451" t="s">
        <v>546</v>
      </c>
      <c r="E11451" t="s">
        <v>9</v>
      </c>
      <c r="F11451" t="s">
        <v>945</v>
      </c>
      <c r="G11451" t="s">
        <v>895</v>
      </c>
      <c r="H11451" s="135" t="s">
        <v>2590</v>
      </c>
      <c r="I11451" t="s">
        <v>1454</v>
      </c>
      <c r="J11451" s="20">
        <v>60</v>
      </c>
      <c r="K11451" s="20" t="s">
        <v>3</v>
      </c>
      <c r="L11451" t="s">
        <v>1464</v>
      </c>
      <c r="M11451" s="20">
        <v>17.8</v>
      </c>
      <c r="N11451" s="20">
        <v>13.2</v>
      </c>
      <c r="AE11451">
        <f t="shared" si="178"/>
        <v>2008</v>
      </c>
    </row>
    <row r="11452" spans="1:31" x14ac:dyDescent="0.25">
      <c r="A11452" s="7">
        <v>11449</v>
      </c>
      <c r="B11452" s="8">
        <v>39718</v>
      </c>
      <c r="C11452" t="s">
        <v>3</v>
      </c>
      <c r="D11452" t="s">
        <v>786</v>
      </c>
      <c r="E11452" t="s">
        <v>9</v>
      </c>
      <c r="F11452" t="s">
        <v>817</v>
      </c>
      <c r="G11452" t="s">
        <v>861</v>
      </c>
      <c r="H11452" s="135" t="s">
        <v>1496</v>
      </c>
      <c r="I11452" t="s">
        <v>1454</v>
      </c>
      <c r="J11452" s="20">
        <v>29</v>
      </c>
      <c r="K11452" s="20" t="s">
        <v>1465</v>
      </c>
      <c r="L11452" t="s">
        <v>1466</v>
      </c>
      <c r="M11452" s="20">
        <v>7.25</v>
      </c>
      <c r="N11452" s="20">
        <v>7.25</v>
      </c>
      <c r="AE11452">
        <f t="shared" si="178"/>
        <v>2008</v>
      </c>
    </row>
    <row r="11453" spans="1:31" x14ac:dyDescent="0.25">
      <c r="A11453" s="7">
        <v>11450</v>
      </c>
      <c r="B11453" s="8">
        <v>39719</v>
      </c>
      <c r="C11453" t="s">
        <v>3</v>
      </c>
      <c r="D11453" t="s">
        <v>817</v>
      </c>
      <c r="E11453" t="s">
        <v>9</v>
      </c>
      <c r="F11453" t="s">
        <v>869</v>
      </c>
      <c r="G11453" t="s">
        <v>714</v>
      </c>
      <c r="H11453" s="135" t="s">
        <v>2025</v>
      </c>
      <c r="I11453" t="s">
        <v>1455</v>
      </c>
      <c r="J11453" s="20">
        <v>25</v>
      </c>
      <c r="K11453" s="20" t="s">
        <v>9</v>
      </c>
      <c r="L11453" t="s">
        <v>1464</v>
      </c>
      <c r="M11453" s="20">
        <v>2.75</v>
      </c>
      <c r="N11453" s="20">
        <v>4</v>
      </c>
      <c r="AE11453">
        <f t="shared" si="178"/>
        <v>2008</v>
      </c>
    </row>
    <row r="11454" spans="1:31" x14ac:dyDescent="0.25">
      <c r="A11454" s="7">
        <v>11451</v>
      </c>
      <c r="B11454" s="8">
        <v>39719</v>
      </c>
      <c r="C11454" t="s">
        <v>3</v>
      </c>
      <c r="D11454" t="s">
        <v>975</v>
      </c>
      <c r="E11454" t="s">
        <v>9</v>
      </c>
      <c r="F11454" t="s">
        <v>859</v>
      </c>
      <c r="G11454" t="s">
        <v>648</v>
      </c>
      <c r="H11454" s="135" t="s">
        <v>1877</v>
      </c>
      <c r="I11454" t="s">
        <v>1458</v>
      </c>
      <c r="J11454" s="20">
        <v>6</v>
      </c>
      <c r="K11454" s="20" t="s">
        <v>9</v>
      </c>
      <c r="L11454" t="s">
        <v>1463</v>
      </c>
      <c r="M11454" s="20">
        <v>30</v>
      </c>
      <c r="N11454" s="20">
        <v>10</v>
      </c>
      <c r="AE11454">
        <f t="shared" si="178"/>
        <v>2008</v>
      </c>
    </row>
    <row r="11455" spans="1:31" x14ac:dyDescent="0.25">
      <c r="A11455" s="7">
        <v>11452</v>
      </c>
      <c r="B11455" s="8">
        <v>39719</v>
      </c>
      <c r="C11455" t="s">
        <v>3</v>
      </c>
      <c r="D11455" t="s">
        <v>350</v>
      </c>
      <c r="E11455" t="s">
        <v>9</v>
      </c>
      <c r="F11455" t="s">
        <v>55</v>
      </c>
      <c r="G11455" t="s">
        <v>931</v>
      </c>
      <c r="H11455" s="9" t="s">
        <v>2646</v>
      </c>
      <c r="I11455" t="s">
        <v>1454</v>
      </c>
      <c r="J11455" s="20">
        <v>8</v>
      </c>
      <c r="K11455" s="20" t="s">
        <v>3</v>
      </c>
      <c r="L11455" t="s">
        <v>1464</v>
      </c>
      <c r="M11455" s="20">
        <v>3.24</v>
      </c>
      <c r="N11455" s="20">
        <v>1.76</v>
      </c>
      <c r="AE11455">
        <f t="shared" si="178"/>
        <v>2008</v>
      </c>
    </row>
    <row r="11456" spans="1:31" x14ac:dyDescent="0.25">
      <c r="A11456" s="7">
        <v>11453</v>
      </c>
      <c r="B11456" s="8">
        <v>39719</v>
      </c>
      <c r="C11456" t="s">
        <v>3</v>
      </c>
      <c r="D11456" t="s">
        <v>222</v>
      </c>
      <c r="E11456" t="s">
        <v>9</v>
      </c>
      <c r="F11456" t="s">
        <v>945</v>
      </c>
      <c r="G11456" t="s">
        <v>895</v>
      </c>
      <c r="H11456" s="135" t="s">
        <v>2567</v>
      </c>
      <c r="I11456" t="s">
        <v>1454</v>
      </c>
      <c r="J11456" s="20">
        <v>12</v>
      </c>
      <c r="K11456" s="20" t="s">
        <v>3</v>
      </c>
      <c r="L11456" t="s">
        <v>1464</v>
      </c>
      <c r="M11456" s="20">
        <v>4.3599999999999994</v>
      </c>
      <c r="N11456" s="20">
        <v>2.64</v>
      </c>
      <c r="AE11456">
        <f t="shared" si="178"/>
        <v>2008</v>
      </c>
    </row>
    <row r="11457" spans="1:31" x14ac:dyDescent="0.25">
      <c r="A11457" s="7">
        <v>11454</v>
      </c>
      <c r="B11457" s="8">
        <v>39719</v>
      </c>
      <c r="C11457" t="s">
        <v>3</v>
      </c>
      <c r="D11457" t="s">
        <v>273</v>
      </c>
      <c r="E11457" t="s">
        <v>9</v>
      </c>
      <c r="F11457" t="s">
        <v>55</v>
      </c>
      <c r="G11457" t="s">
        <v>861</v>
      </c>
      <c r="H11457" s="9" t="s">
        <v>2479</v>
      </c>
      <c r="I11457" t="s">
        <v>1454</v>
      </c>
      <c r="J11457" s="20">
        <v>44</v>
      </c>
      <c r="K11457" s="20" t="s">
        <v>9</v>
      </c>
      <c r="L11457" t="s">
        <v>1464</v>
      </c>
      <c r="M11457" s="20">
        <v>9.68</v>
      </c>
      <c r="N11457" s="20">
        <v>13.32</v>
      </c>
      <c r="AE11457">
        <f t="shared" si="178"/>
        <v>2008</v>
      </c>
    </row>
    <row r="11458" spans="1:31" x14ac:dyDescent="0.25">
      <c r="A11458" s="7">
        <v>11455</v>
      </c>
      <c r="B11458" s="8">
        <v>39720</v>
      </c>
      <c r="C11458" t="s">
        <v>3</v>
      </c>
      <c r="D11458" t="s">
        <v>427</v>
      </c>
      <c r="E11458" t="s">
        <v>9</v>
      </c>
      <c r="F11458" t="s">
        <v>976</v>
      </c>
      <c r="G11458" t="s">
        <v>569</v>
      </c>
      <c r="H11458" s="136" t="s">
        <v>1677</v>
      </c>
      <c r="I11458" t="s">
        <v>1458</v>
      </c>
      <c r="J11458" s="20">
        <v>18</v>
      </c>
      <c r="K11458" s="20" t="s">
        <v>3</v>
      </c>
      <c r="L11458" t="s">
        <v>1463</v>
      </c>
      <c r="M11458" s="20">
        <v>10</v>
      </c>
      <c r="N11458" s="20">
        <v>30</v>
      </c>
      <c r="AE11458">
        <f t="shared" si="178"/>
        <v>2008</v>
      </c>
    </row>
    <row r="11459" spans="1:31" x14ac:dyDescent="0.25">
      <c r="A11459" s="7">
        <v>11456</v>
      </c>
      <c r="B11459" s="8">
        <v>39720</v>
      </c>
      <c r="C11459" t="s">
        <v>3</v>
      </c>
      <c r="D11459" t="s">
        <v>972</v>
      </c>
      <c r="E11459" t="s">
        <v>9</v>
      </c>
      <c r="F11459" t="s">
        <v>828</v>
      </c>
      <c r="G11459" t="s">
        <v>65</v>
      </c>
      <c r="H11459" s="135" t="s">
        <v>1511</v>
      </c>
      <c r="I11459" t="s">
        <v>1454</v>
      </c>
      <c r="J11459" s="20">
        <v>13</v>
      </c>
      <c r="K11459" s="20" t="s">
        <v>3</v>
      </c>
      <c r="L11459" t="s">
        <v>1464</v>
      </c>
      <c r="M11459" s="20">
        <v>4.6400000000000006</v>
      </c>
      <c r="N11459" s="20">
        <v>2.86</v>
      </c>
      <c r="AE11459">
        <f t="shared" si="178"/>
        <v>2008</v>
      </c>
    </row>
    <row r="11460" spans="1:31" x14ac:dyDescent="0.25">
      <c r="A11460" s="7">
        <v>11457</v>
      </c>
      <c r="B11460" s="8">
        <v>39720</v>
      </c>
      <c r="C11460" t="s">
        <v>3</v>
      </c>
      <c r="D11460" t="s">
        <v>55</v>
      </c>
      <c r="E11460" t="s">
        <v>9</v>
      </c>
      <c r="F11460" t="s">
        <v>977</v>
      </c>
      <c r="G11460" t="s">
        <v>931</v>
      </c>
      <c r="H11460" s="9" t="s">
        <v>2647</v>
      </c>
      <c r="I11460" t="s">
        <v>1458</v>
      </c>
      <c r="J11460" s="20">
        <v>8</v>
      </c>
      <c r="K11460" s="20" t="s">
        <v>3</v>
      </c>
      <c r="L11460" t="s">
        <v>1464</v>
      </c>
      <c r="M11460" s="20">
        <v>10</v>
      </c>
      <c r="N11460" s="20">
        <v>30</v>
      </c>
      <c r="AE11460">
        <f t="shared" ref="AE11460:AE11523" si="179">YEAR(B11460)</f>
        <v>2008</v>
      </c>
    </row>
    <row r="11461" spans="1:31" x14ac:dyDescent="0.25">
      <c r="A11461" s="7">
        <v>11458</v>
      </c>
      <c r="B11461" s="8">
        <v>39720</v>
      </c>
      <c r="C11461" t="s">
        <v>3</v>
      </c>
      <c r="D11461" t="s">
        <v>656</v>
      </c>
      <c r="E11461" t="s">
        <v>9</v>
      </c>
      <c r="F11461" t="s">
        <v>545</v>
      </c>
      <c r="G11461" t="s">
        <v>648</v>
      </c>
      <c r="H11461" s="136" t="s">
        <v>1496</v>
      </c>
      <c r="I11461" t="s">
        <v>1454</v>
      </c>
      <c r="J11461" s="20">
        <v>17</v>
      </c>
      <c r="K11461" s="20" t="s">
        <v>1465</v>
      </c>
      <c r="L11461" t="s">
        <v>1466</v>
      </c>
      <c r="M11461" s="20">
        <v>4.25</v>
      </c>
      <c r="N11461" s="20">
        <v>4.25</v>
      </c>
      <c r="AE11461">
        <f t="shared" si="179"/>
        <v>2008</v>
      </c>
    </row>
    <row r="11462" spans="1:31" x14ac:dyDescent="0.25">
      <c r="A11462" s="7">
        <v>11459</v>
      </c>
      <c r="B11462" s="8">
        <v>39720</v>
      </c>
      <c r="C11462" t="s">
        <v>3</v>
      </c>
      <c r="D11462" t="s">
        <v>914</v>
      </c>
      <c r="E11462" t="s">
        <v>9</v>
      </c>
      <c r="F11462" t="s">
        <v>949</v>
      </c>
      <c r="G11462" t="s">
        <v>714</v>
      </c>
      <c r="H11462" s="9" t="s">
        <v>2289</v>
      </c>
      <c r="I11462" t="s">
        <v>1454</v>
      </c>
      <c r="J11462" s="20">
        <v>80</v>
      </c>
      <c r="K11462" s="20" t="s">
        <v>3</v>
      </c>
      <c r="L11462" t="s">
        <v>1464</v>
      </c>
      <c r="M11462" s="20">
        <v>23.4</v>
      </c>
      <c r="N11462" s="20">
        <v>17.600000000000001</v>
      </c>
      <c r="AE11462">
        <f t="shared" si="179"/>
        <v>2008</v>
      </c>
    </row>
    <row r="11463" spans="1:31" x14ac:dyDescent="0.25">
      <c r="A11463" s="7">
        <v>11460</v>
      </c>
      <c r="B11463" s="8">
        <v>39721</v>
      </c>
      <c r="C11463" t="s">
        <v>3</v>
      </c>
      <c r="D11463" t="s">
        <v>814</v>
      </c>
      <c r="E11463" t="s">
        <v>9</v>
      </c>
      <c r="F11463" t="s">
        <v>836</v>
      </c>
      <c r="G11463" t="s">
        <v>648</v>
      </c>
      <c r="H11463" s="135" t="s">
        <v>1917</v>
      </c>
      <c r="I11463" t="s">
        <v>1454</v>
      </c>
      <c r="J11463" s="20">
        <v>20</v>
      </c>
      <c r="K11463" s="20" t="s">
        <v>9</v>
      </c>
      <c r="L11463" t="s">
        <v>1464</v>
      </c>
      <c r="M11463" s="20">
        <v>4.4000000000000004</v>
      </c>
      <c r="N11463" s="20">
        <v>6.6</v>
      </c>
      <c r="AE11463">
        <f t="shared" si="179"/>
        <v>2008</v>
      </c>
    </row>
    <row r="11464" spans="1:31" x14ac:dyDescent="0.25">
      <c r="A11464" s="7">
        <v>11461</v>
      </c>
      <c r="B11464" s="8">
        <v>39721</v>
      </c>
      <c r="C11464" t="s">
        <v>3</v>
      </c>
      <c r="D11464" t="s">
        <v>546</v>
      </c>
      <c r="E11464" t="s">
        <v>9</v>
      </c>
      <c r="F11464" t="s">
        <v>54</v>
      </c>
      <c r="G11464" t="s">
        <v>861</v>
      </c>
      <c r="H11464" s="9" t="s">
        <v>2450</v>
      </c>
      <c r="I11464" t="s">
        <v>1454</v>
      </c>
      <c r="J11464" s="20">
        <v>23</v>
      </c>
      <c r="K11464" s="20" t="s">
        <v>9</v>
      </c>
      <c r="L11464" t="s">
        <v>1464</v>
      </c>
      <c r="M11464" s="20">
        <v>5.0600000000000005</v>
      </c>
      <c r="N11464" s="20">
        <v>7.4399999999999995</v>
      </c>
      <c r="AE11464">
        <f t="shared" si="179"/>
        <v>2008</v>
      </c>
    </row>
    <row r="11465" spans="1:31" x14ac:dyDescent="0.25">
      <c r="A11465" s="7">
        <v>11462</v>
      </c>
      <c r="B11465" s="8">
        <v>39722</v>
      </c>
      <c r="C11465" t="s">
        <v>3</v>
      </c>
      <c r="D11465" t="s">
        <v>914</v>
      </c>
      <c r="E11465" t="s">
        <v>9</v>
      </c>
      <c r="F11465" t="s">
        <v>926</v>
      </c>
      <c r="G11465" t="s">
        <v>870</v>
      </c>
      <c r="H11465" s="135" t="s">
        <v>2503</v>
      </c>
      <c r="I11465" t="s">
        <v>1454</v>
      </c>
      <c r="J11465" s="20">
        <v>10</v>
      </c>
      <c r="K11465" s="20" t="s">
        <v>9</v>
      </c>
      <c r="L11465" t="s">
        <v>1463</v>
      </c>
      <c r="M11465" s="20">
        <v>2.4</v>
      </c>
      <c r="N11465" s="20">
        <v>3.6</v>
      </c>
      <c r="AE11465">
        <f t="shared" si="179"/>
        <v>2008</v>
      </c>
    </row>
    <row r="11466" spans="1:31" x14ac:dyDescent="0.25">
      <c r="A11466" s="7">
        <v>11463</v>
      </c>
      <c r="B11466" s="8">
        <v>39722</v>
      </c>
      <c r="C11466" t="s">
        <v>3</v>
      </c>
      <c r="D11466" t="s">
        <v>914</v>
      </c>
      <c r="E11466" t="s">
        <v>9</v>
      </c>
      <c r="F11466" t="s">
        <v>926</v>
      </c>
      <c r="G11466" t="s">
        <v>929</v>
      </c>
      <c r="H11466" s="135" t="s">
        <v>1496</v>
      </c>
      <c r="I11466" t="s">
        <v>1454</v>
      </c>
      <c r="J11466" s="20">
        <v>21</v>
      </c>
      <c r="K11466" s="20" t="s">
        <v>3</v>
      </c>
      <c r="L11466" t="s">
        <v>1463</v>
      </c>
      <c r="M11466" s="20">
        <v>6.46</v>
      </c>
      <c r="N11466" s="20">
        <v>5.04</v>
      </c>
      <c r="AE11466">
        <f t="shared" si="179"/>
        <v>2008</v>
      </c>
    </row>
    <row r="11467" spans="1:31" x14ac:dyDescent="0.25">
      <c r="A11467" s="7">
        <v>11464</v>
      </c>
      <c r="B11467" s="8">
        <v>39722</v>
      </c>
      <c r="C11467" t="s">
        <v>3</v>
      </c>
      <c r="D11467" t="s">
        <v>902</v>
      </c>
      <c r="E11467" t="s">
        <v>9</v>
      </c>
      <c r="F11467" t="s">
        <v>978</v>
      </c>
      <c r="G11467" t="s">
        <v>648</v>
      </c>
      <c r="H11467" s="136" t="s">
        <v>1496</v>
      </c>
      <c r="I11467" t="s">
        <v>1458</v>
      </c>
      <c r="J11467" s="20">
        <v>16</v>
      </c>
      <c r="K11467" s="20" t="s">
        <v>1465</v>
      </c>
      <c r="L11467" t="s">
        <v>1466</v>
      </c>
      <c r="M11467" s="20">
        <v>10</v>
      </c>
      <c r="N11467" s="20">
        <v>30</v>
      </c>
      <c r="AE11467">
        <f t="shared" si="179"/>
        <v>2008</v>
      </c>
    </row>
    <row r="11468" spans="1:31" x14ac:dyDescent="0.25">
      <c r="A11468" s="7">
        <v>11465</v>
      </c>
      <c r="B11468" s="8">
        <v>39723</v>
      </c>
      <c r="C11468" t="s">
        <v>3</v>
      </c>
      <c r="D11468" t="s">
        <v>286</v>
      </c>
      <c r="E11468" t="s">
        <v>9</v>
      </c>
      <c r="F11468" t="s">
        <v>411</v>
      </c>
      <c r="G11468" t="s">
        <v>24</v>
      </c>
      <c r="H11468" s="135" t="s">
        <v>1548</v>
      </c>
      <c r="I11468" t="s">
        <v>1454</v>
      </c>
      <c r="J11468" s="20">
        <v>14</v>
      </c>
      <c r="K11468" s="20" t="s">
        <v>9</v>
      </c>
      <c r="L11468" t="s">
        <v>1464</v>
      </c>
      <c r="M11468" s="20">
        <v>3.08</v>
      </c>
      <c r="N11468" s="20">
        <v>4.92</v>
      </c>
      <c r="AE11468">
        <f t="shared" si="179"/>
        <v>2008</v>
      </c>
    </row>
    <row r="11469" spans="1:31" x14ac:dyDescent="0.25">
      <c r="A11469" s="7">
        <v>11466</v>
      </c>
      <c r="B11469" s="8">
        <v>39723</v>
      </c>
      <c r="C11469" t="s">
        <v>3</v>
      </c>
      <c r="D11469" t="s">
        <v>789</v>
      </c>
      <c r="E11469" t="s">
        <v>9</v>
      </c>
      <c r="F11469" t="s">
        <v>795</v>
      </c>
      <c r="G11469" t="s">
        <v>929</v>
      </c>
      <c r="H11469" s="135" t="s">
        <v>1496</v>
      </c>
      <c r="I11469" t="s">
        <v>1454</v>
      </c>
      <c r="J11469" s="20">
        <v>30</v>
      </c>
      <c r="K11469" s="20" t="s">
        <v>3</v>
      </c>
      <c r="L11469" t="s">
        <v>1464</v>
      </c>
      <c r="M11469" s="20">
        <v>9.4</v>
      </c>
      <c r="N11469" s="20">
        <v>6.6</v>
      </c>
      <c r="AE11469">
        <f t="shared" si="179"/>
        <v>2008</v>
      </c>
    </row>
    <row r="11470" spans="1:31" x14ac:dyDescent="0.25">
      <c r="A11470" s="7">
        <v>11467</v>
      </c>
      <c r="B11470" s="8">
        <v>39724</v>
      </c>
      <c r="C11470" t="s">
        <v>3</v>
      </c>
      <c r="D11470" t="s">
        <v>851</v>
      </c>
      <c r="E11470" t="s">
        <v>9</v>
      </c>
      <c r="F11470" t="s">
        <v>905</v>
      </c>
      <c r="G11470" t="s">
        <v>732</v>
      </c>
      <c r="H11470" s="136" t="s">
        <v>2239</v>
      </c>
      <c r="I11470" t="s">
        <v>1454</v>
      </c>
      <c r="J11470" s="20">
        <v>18</v>
      </c>
      <c r="K11470" s="20" t="s">
        <v>3</v>
      </c>
      <c r="L11470" t="s">
        <v>1464</v>
      </c>
      <c r="M11470" s="20">
        <v>6.04</v>
      </c>
      <c r="N11470" s="20">
        <v>3.96</v>
      </c>
      <c r="AE11470">
        <f t="shared" si="179"/>
        <v>2008</v>
      </c>
    </row>
    <row r="11471" spans="1:31" x14ac:dyDescent="0.25">
      <c r="A11471" s="7">
        <v>11468</v>
      </c>
      <c r="B11471" s="8">
        <v>39724</v>
      </c>
      <c r="C11471" t="s">
        <v>3</v>
      </c>
      <c r="D11471" t="s">
        <v>979</v>
      </c>
      <c r="E11471" t="s">
        <v>9</v>
      </c>
      <c r="F11471" t="s">
        <v>789</v>
      </c>
      <c r="G11471" t="s">
        <v>648</v>
      </c>
      <c r="H11471" s="135" t="s">
        <v>1877</v>
      </c>
      <c r="I11471" t="s">
        <v>1458</v>
      </c>
      <c r="J11471" s="20">
        <v>6</v>
      </c>
      <c r="K11471" s="20" t="s">
        <v>1465</v>
      </c>
      <c r="L11471" t="s">
        <v>1466</v>
      </c>
      <c r="M11471" s="20">
        <v>30</v>
      </c>
      <c r="N11471" s="20">
        <v>10</v>
      </c>
      <c r="AE11471">
        <f t="shared" si="179"/>
        <v>2008</v>
      </c>
    </row>
    <row r="11472" spans="1:31" x14ac:dyDescent="0.25">
      <c r="A11472" s="7">
        <v>11469</v>
      </c>
      <c r="B11472" s="8">
        <v>39724</v>
      </c>
      <c r="C11472" t="s">
        <v>3</v>
      </c>
      <c r="D11472" t="s">
        <v>851</v>
      </c>
      <c r="E11472" t="s">
        <v>9</v>
      </c>
      <c r="F11472" t="s">
        <v>966</v>
      </c>
      <c r="G11472" t="s">
        <v>929</v>
      </c>
      <c r="H11472" s="135" t="s">
        <v>2766</v>
      </c>
      <c r="I11472" t="s">
        <v>1454</v>
      </c>
      <c r="J11472" s="20">
        <v>12</v>
      </c>
      <c r="K11472" s="20" t="s">
        <v>1465</v>
      </c>
      <c r="L11472" t="s">
        <v>1466</v>
      </c>
      <c r="M11472" s="20">
        <v>3</v>
      </c>
      <c r="N11472" s="20">
        <v>3</v>
      </c>
      <c r="AE11472">
        <f t="shared" si="179"/>
        <v>2008</v>
      </c>
    </row>
    <row r="11473" spans="1:31" x14ac:dyDescent="0.25">
      <c r="A11473" s="7">
        <v>11470</v>
      </c>
      <c r="B11473" s="8">
        <v>39724</v>
      </c>
      <c r="C11473" t="s">
        <v>3</v>
      </c>
      <c r="D11473" t="s">
        <v>789</v>
      </c>
      <c r="E11473" t="s">
        <v>9</v>
      </c>
      <c r="F11473" t="s">
        <v>869</v>
      </c>
      <c r="G11473" t="s">
        <v>870</v>
      </c>
      <c r="H11473" s="135" t="s">
        <v>1496</v>
      </c>
      <c r="I11473" t="s">
        <v>1454</v>
      </c>
      <c r="J11473" s="20">
        <v>12</v>
      </c>
      <c r="K11473" s="20" t="s">
        <v>9</v>
      </c>
      <c r="L11473" t="s">
        <v>1464</v>
      </c>
      <c r="M11473" s="20">
        <v>2.64</v>
      </c>
      <c r="N11473" s="20">
        <v>4.3599999999999994</v>
      </c>
      <c r="AE11473">
        <f t="shared" si="179"/>
        <v>2008</v>
      </c>
    </row>
    <row r="11474" spans="1:31" x14ac:dyDescent="0.25">
      <c r="A11474" s="7">
        <v>11471</v>
      </c>
      <c r="B11474" s="8">
        <v>39724</v>
      </c>
      <c r="C11474" t="s">
        <v>3</v>
      </c>
      <c r="D11474" t="s">
        <v>678</v>
      </c>
      <c r="E11474" t="s">
        <v>9</v>
      </c>
      <c r="F11474" t="s">
        <v>240</v>
      </c>
      <c r="G11474" t="s">
        <v>648</v>
      </c>
      <c r="H11474" s="136" t="s">
        <v>1496</v>
      </c>
      <c r="I11474" t="s">
        <v>1454</v>
      </c>
      <c r="J11474" s="20">
        <v>18</v>
      </c>
      <c r="K11474" s="20" t="s">
        <v>9</v>
      </c>
      <c r="L11474" t="s">
        <v>1463</v>
      </c>
      <c r="M11474" s="20">
        <v>4.32</v>
      </c>
      <c r="N11474" s="20">
        <v>5.68</v>
      </c>
      <c r="AE11474">
        <f t="shared" si="179"/>
        <v>2008</v>
      </c>
    </row>
    <row r="11475" spans="1:31" x14ac:dyDescent="0.25">
      <c r="A11475" s="7">
        <v>11472</v>
      </c>
      <c r="B11475" s="8">
        <v>39725</v>
      </c>
      <c r="C11475" t="s">
        <v>3</v>
      </c>
      <c r="D11475" t="s">
        <v>442</v>
      </c>
      <c r="E11475" t="s">
        <v>9</v>
      </c>
      <c r="F11475" t="s">
        <v>427</v>
      </c>
      <c r="G11475" t="s">
        <v>732</v>
      </c>
      <c r="H11475" s="9" t="s">
        <v>2202</v>
      </c>
      <c r="I11475" t="s">
        <v>1454</v>
      </c>
      <c r="J11475" s="20">
        <v>10</v>
      </c>
      <c r="K11475" s="20" t="s">
        <v>9</v>
      </c>
      <c r="L11475" t="s">
        <v>1464</v>
      </c>
      <c r="M11475" s="20">
        <v>2.2000000000000002</v>
      </c>
      <c r="N11475" s="20">
        <v>3.8</v>
      </c>
      <c r="AE11475">
        <f t="shared" si="179"/>
        <v>2008</v>
      </c>
    </row>
    <row r="11476" spans="1:31" x14ac:dyDescent="0.25">
      <c r="A11476" s="7">
        <v>11473</v>
      </c>
      <c r="B11476" s="8">
        <v>39725</v>
      </c>
      <c r="C11476" t="s">
        <v>3</v>
      </c>
      <c r="D11476" t="s">
        <v>442</v>
      </c>
      <c r="E11476" t="s">
        <v>9</v>
      </c>
      <c r="F11476" t="s">
        <v>427</v>
      </c>
      <c r="G11476" t="s">
        <v>732</v>
      </c>
      <c r="H11476" s="135" t="s">
        <v>2173</v>
      </c>
      <c r="I11476" t="s">
        <v>1454</v>
      </c>
      <c r="J11476" s="20">
        <v>10</v>
      </c>
      <c r="K11476" s="20" t="s">
        <v>9</v>
      </c>
      <c r="L11476" t="s">
        <v>1464</v>
      </c>
      <c r="M11476" s="20">
        <v>2.2000000000000002</v>
      </c>
      <c r="N11476" s="20">
        <v>3.8</v>
      </c>
      <c r="AE11476">
        <f t="shared" si="179"/>
        <v>2008</v>
      </c>
    </row>
    <row r="11477" spans="1:31" x14ac:dyDescent="0.25">
      <c r="A11477" s="7">
        <v>11474</v>
      </c>
      <c r="B11477" s="8">
        <v>39725</v>
      </c>
      <c r="C11477" t="s">
        <v>3</v>
      </c>
      <c r="D11477" t="s">
        <v>543</v>
      </c>
      <c r="E11477" t="s">
        <v>9</v>
      </c>
      <c r="F11477" t="s">
        <v>427</v>
      </c>
      <c r="G11477" t="s">
        <v>870</v>
      </c>
      <c r="H11477" s="135" t="s">
        <v>2759</v>
      </c>
      <c r="I11477" t="s">
        <v>1454</v>
      </c>
      <c r="J11477" s="20">
        <v>11</v>
      </c>
      <c r="K11477" s="20" t="s">
        <v>9</v>
      </c>
      <c r="L11477" t="s">
        <v>1464</v>
      </c>
      <c r="M11477" s="20">
        <v>2.42</v>
      </c>
      <c r="N11477" s="20">
        <v>4.08</v>
      </c>
      <c r="AE11477">
        <f t="shared" si="179"/>
        <v>2008</v>
      </c>
    </row>
    <row r="11478" spans="1:31" x14ac:dyDescent="0.25">
      <c r="A11478" s="7">
        <v>11475</v>
      </c>
      <c r="B11478" s="8">
        <v>39725</v>
      </c>
      <c r="C11478" t="s">
        <v>3</v>
      </c>
      <c r="D11478" t="s">
        <v>521</v>
      </c>
      <c r="E11478" t="s">
        <v>9</v>
      </c>
      <c r="F11478" t="s">
        <v>427</v>
      </c>
      <c r="G11478" t="s">
        <v>929</v>
      </c>
      <c r="H11478" s="135" t="s">
        <v>2767</v>
      </c>
      <c r="I11478" t="s">
        <v>1455</v>
      </c>
      <c r="J11478" s="20">
        <v>21</v>
      </c>
      <c r="K11478" s="20" t="s">
        <v>9</v>
      </c>
      <c r="L11478" t="s">
        <v>1464</v>
      </c>
      <c r="M11478" s="20">
        <v>2.31</v>
      </c>
      <c r="N11478" s="20">
        <v>3.44</v>
      </c>
      <c r="AE11478">
        <f t="shared" si="179"/>
        <v>2008</v>
      </c>
    </row>
    <row r="11479" spans="1:31" x14ac:dyDescent="0.25">
      <c r="A11479" s="7">
        <v>11476</v>
      </c>
      <c r="B11479" s="8">
        <v>39725</v>
      </c>
      <c r="C11479" t="s">
        <v>3</v>
      </c>
      <c r="D11479" t="s">
        <v>779</v>
      </c>
      <c r="E11479" t="s">
        <v>9</v>
      </c>
      <c r="F11479" t="s">
        <v>833</v>
      </c>
      <c r="G11479" t="s">
        <v>929</v>
      </c>
      <c r="H11479" s="135" t="s">
        <v>2768</v>
      </c>
      <c r="I11479" t="s">
        <v>1454</v>
      </c>
      <c r="J11479" s="20">
        <v>1</v>
      </c>
      <c r="K11479" s="20" t="s">
        <v>1465</v>
      </c>
      <c r="L11479" t="s">
        <v>1466</v>
      </c>
      <c r="M11479" s="20">
        <v>0.25</v>
      </c>
      <c r="N11479" s="20">
        <v>0.25</v>
      </c>
      <c r="AE11479">
        <f t="shared" si="179"/>
        <v>2008</v>
      </c>
    </row>
    <row r="11480" spans="1:31" x14ac:dyDescent="0.25">
      <c r="A11480" s="7">
        <v>11477</v>
      </c>
      <c r="B11480" s="8">
        <v>39725</v>
      </c>
      <c r="C11480" t="s">
        <v>3</v>
      </c>
      <c r="D11480" t="s">
        <v>857</v>
      </c>
      <c r="E11480" t="s">
        <v>9</v>
      </c>
      <c r="F11480" t="s">
        <v>817</v>
      </c>
      <c r="G11480" t="s">
        <v>648</v>
      </c>
      <c r="H11480" s="135" t="s">
        <v>2769</v>
      </c>
      <c r="I11480" t="s">
        <v>1454</v>
      </c>
      <c r="J11480" s="20">
        <v>186</v>
      </c>
      <c r="K11480" s="20" t="s">
        <v>3</v>
      </c>
      <c r="L11480" t="s">
        <v>1463</v>
      </c>
      <c r="M11480" s="20">
        <v>49.36</v>
      </c>
      <c r="N11480" s="20">
        <v>44.64</v>
      </c>
      <c r="AE11480">
        <f t="shared" si="179"/>
        <v>2008</v>
      </c>
    </row>
    <row r="11481" spans="1:31" x14ac:dyDescent="0.25">
      <c r="A11481" s="7">
        <v>11478</v>
      </c>
      <c r="B11481" s="8">
        <v>39725</v>
      </c>
      <c r="C11481" t="s">
        <v>3</v>
      </c>
      <c r="D11481" t="s">
        <v>916</v>
      </c>
      <c r="E11481" t="s">
        <v>9</v>
      </c>
      <c r="F11481" t="s">
        <v>902</v>
      </c>
      <c r="G11481" t="s">
        <v>648</v>
      </c>
      <c r="H11481" s="135" t="s">
        <v>2041</v>
      </c>
      <c r="I11481" t="s">
        <v>1454</v>
      </c>
      <c r="J11481" s="20">
        <v>40</v>
      </c>
      <c r="K11481" s="20" t="s">
        <v>9</v>
      </c>
      <c r="L11481" t="s">
        <v>1464</v>
      </c>
      <c r="M11481" s="20">
        <v>8.8000000000000007</v>
      </c>
      <c r="N11481" s="20">
        <v>12.2</v>
      </c>
      <c r="AE11481">
        <f t="shared" si="179"/>
        <v>2008</v>
      </c>
    </row>
    <row r="11482" spans="1:31" x14ac:dyDescent="0.25">
      <c r="A11482" s="7">
        <v>11479</v>
      </c>
      <c r="B11482" s="8">
        <v>39725</v>
      </c>
      <c r="C11482" t="s">
        <v>3</v>
      </c>
      <c r="D11482" t="s">
        <v>427</v>
      </c>
      <c r="E11482" t="s">
        <v>9</v>
      </c>
      <c r="F11482" t="s">
        <v>611</v>
      </c>
      <c r="G11482" t="s">
        <v>648</v>
      </c>
      <c r="H11482" s="135" t="s">
        <v>1810</v>
      </c>
      <c r="I11482" t="s">
        <v>1455</v>
      </c>
      <c r="J11482" s="20">
        <v>23</v>
      </c>
      <c r="K11482" s="20" t="s">
        <v>3</v>
      </c>
      <c r="L11482" t="s">
        <v>1464</v>
      </c>
      <c r="M11482" s="20">
        <v>3.7199999999999998</v>
      </c>
      <c r="N11482" s="20">
        <v>2.5300000000000002</v>
      </c>
      <c r="AE11482">
        <f t="shared" si="179"/>
        <v>2008</v>
      </c>
    </row>
    <row r="11483" spans="1:31" x14ac:dyDescent="0.25">
      <c r="A11483" s="7">
        <v>11480</v>
      </c>
      <c r="B11483" s="8">
        <v>39725</v>
      </c>
      <c r="C11483" t="s">
        <v>3</v>
      </c>
      <c r="D11483" t="s">
        <v>918</v>
      </c>
      <c r="E11483" t="s">
        <v>9</v>
      </c>
      <c r="F11483" t="s">
        <v>923</v>
      </c>
      <c r="G11483" t="s">
        <v>633</v>
      </c>
      <c r="H11483" s="135" t="s">
        <v>2276</v>
      </c>
      <c r="I11483" t="s">
        <v>1454</v>
      </c>
      <c r="J11483" s="20">
        <v>1</v>
      </c>
      <c r="K11483" s="20" t="s">
        <v>1465</v>
      </c>
      <c r="L11483" t="s">
        <v>1466</v>
      </c>
      <c r="M11483" s="20">
        <v>0.25</v>
      </c>
      <c r="N11483" s="20">
        <v>0.25</v>
      </c>
      <c r="AE11483">
        <f t="shared" si="179"/>
        <v>2008</v>
      </c>
    </row>
    <row r="11484" spans="1:31" x14ac:dyDescent="0.25">
      <c r="A11484" s="7">
        <v>11481</v>
      </c>
      <c r="B11484" s="8">
        <v>39725</v>
      </c>
      <c r="C11484" t="s">
        <v>3</v>
      </c>
      <c r="D11484" t="s">
        <v>432</v>
      </c>
      <c r="E11484" t="s">
        <v>9</v>
      </c>
      <c r="F11484" t="s">
        <v>427</v>
      </c>
      <c r="G11484" t="s">
        <v>714</v>
      </c>
      <c r="H11484" s="9" t="s">
        <v>2298</v>
      </c>
      <c r="I11484" t="s">
        <v>1454</v>
      </c>
      <c r="J11484" s="20">
        <v>10</v>
      </c>
      <c r="K11484" s="20" t="s">
        <v>9</v>
      </c>
      <c r="L11484" t="s">
        <v>1464</v>
      </c>
      <c r="M11484" s="20">
        <v>2.2000000000000002</v>
      </c>
      <c r="N11484" s="20">
        <v>3.8</v>
      </c>
      <c r="AE11484">
        <f t="shared" si="179"/>
        <v>2008</v>
      </c>
    </row>
    <row r="11485" spans="1:31" x14ac:dyDescent="0.25">
      <c r="A11485" s="7">
        <v>11482</v>
      </c>
      <c r="B11485" s="8">
        <v>39725</v>
      </c>
      <c r="C11485" t="s">
        <v>3</v>
      </c>
      <c r="D11485" t="s">
        <v>939</v>
      </c>
      <c r="E11485" t="s">
        <v>9</v>
      </c>
      <c r="F11485" t="s">
        <v>923</v>
      </c>
      <c r="G11485" t="s">
        <v>732</v>
      </c>
      <c r="H11485" s="135" t="s">
        <v>2413</v>
      </c>
      <c r="I11485" t="s">
        <v>1454</v>
      </c>
      <c r="J11485" s="20">
        <v>24</v>
      </c>
      <c r="K11485" s="20" t="s">
        <v>1465</v>
      </c>
      <c r="L11485" t="s">
        <v>1466</v>
      </c>
      <c r="M11485" s="20">
        <v>6</v>
      </c>
      <c r="N11485" s="20">
        <v>6</v>
      </c>
      <c r="AE11485">
        <f t="shared" si="179"/>
        <v>2008</v>
      </c>
    </row>
    <row r="11486" spans="1:31" x14ac:dyDescent="0.25">
      <c r="A11486" s="7">
        <v>11483</v>
      </c>
      <c r="B11486" s="8">
        <v>39726</v>
      </c>
      <c r="C11486" t="s">
        <v>3</v>
      </c>
      <c r="D11486" t="s">
        <v>117</v>
      </c>
      <c r="E11486" t="s">
        <v>9</v>
      </c>
      <c r="F11486" t="s">
        <v>923</v>
      </c>
      <c r="G11486" t="s">
        <v>732</v>
      </c>
      <c r="H11486" s="135" t="s">
        <v>2173</v>
      </c>
      <c r="I11486" t="s">
        <v>1454</v>
      </c>
      <c r="J11486" s="20">
        <v>12</v>
      </c>
      <c r="K11486" s="20" t="s">
        <v>9</v>
      </c>
      <c r="L11486" t="s">
        <v>1463</v>
      </c>
      <c r="M11486" s="20">
        <v>2.88</v>
      </c>
      <c r="N11486" s="20">
        <v>4.12</v>
      </c>
      <c r="AE11486">
        <f t="shared" si="179"/>
        <v>2008</v>
      </c>
    </row>
    <row r="11487" spans="1:31" x14ac:dyDescent="0.25">
      <c r="A11487" s="7">
        <v>11484</v>
      </c>
      <c r="B11487" s="8">
        <v>39726</v>
      </c>
      <c r="C11487" t="s">
        <v>3</v>
      </c>
      <c r="D11487" t="s">
        <v>779</v>
      </c>
      <c r="E11487" t="s">
        <v>9</v>
      </c>
      <c r="F11487" t="s">
        <v>833</v>
      </c>
      <c r="G11487" t="s">
        <v>929</v>
      </c>
      <c r="H11487" s="135" t="s">
        <v>1496</v>
      </c>
      <c r="I11487" t="s">
        <v>1454</v>
      </c>
      <c r="J11487" s="20">
        <v>15</v>
      </c>
      <c r="K11487" s="20" t="s">
        <v>1465</v>
      </c>
      <c r="L11487" t="s">
        <v>1466</v>
      </c>
      <c r="M11487" s="20">
        <v>3.75</v>
      </c>
      <c r="N11487" s="20">
        <v>3.75</v>
      </c>
      <c r="AE11487">
        <f t="shared" si="179"/>
        <v>2008</v>
      </c>
    </row>
    <row r="11488" spans="1:31" x14ac:dyDescent="0.25">
      <c r="A11488" s="7">
        <v>11485</v>
      </c>
      <c r="B11488" s="8">
        <v>39727</v>
      </c>
      <c r="C11488" t="s">
        <v>3</v>
      </c>
      <c r="D11488" t="s">
        <v>543</v>
      </c>
      <c r="E11488" t="s">
        <v>9</v>
      </c>
      <c r="F11488" t="s">
        <v>55</v>
      </c>
      <c r="G11488" t="s">
        <v>929</v>
      </c>
      <c r="H11488" s="135" t="s">
        <v>2683</v>
      </c>
      <c r="I11488" t="s">
        <v>1454</v>
      </c>
      <c r="J11488" s="20">
        <v>3</v>
      </c>
      <c r="K11488" s="20" t="s">
        <v>1465</v>
      </c>
      <c r="L11488" t="s">
        <v>1466</v>
      </c>
      <c r="M11488" s="20">
        <v>0.75</v>
      </c>
      <c r="N11488" s="20">
        <v>0.75</v>
      </c>
      <c r="AE11488">
        <f t="shared" si="179"/>
        <v>2008</v>
      </c>
    </row>
    <row r="11489" spans="1:31" x14ac:dyDescent="0.25">
      <c r="A11489" s="7">
        <v>11486</v>
      </c>
      <c r="B11489" s="8">
        <v>39727</v>
      </c>
      <c r="C11489" t="s">
        <v>3</v>
      </c>
      <c r="D11489" t="s">
        <v>918</v>
      </c>
      <c r="E11489" t="s">
        <v>9</v>
      </c>
      <c r="F11489" t="s">
        <v>923</v>
      </c>
      <c r="G11489" t="s">
        <v>633</v>
      </c>
      <c r="H11489" s="135" t="s">
        <v>1496</v>
      </c>
      <c r="I11489" t="s">
        <v>1454</v>
      </c>
      <c r="J11489" s="20">
        <v>16</v>
      </c>
      <c r="K11489" s="20" t="s">
        <v>9</v>
      </c>
      <c r="L11489" t="s">
        <v>1464</v>
      </c>
      <c r="M11489" s="20">
        <v>3.52</v>
      </c>
      <c r="N11489" s="20">
        <v>5.48</v>
      </c>
      <c r="AE11489">
        <f t="shared" si="179"/>
        <v>2008</v>
      </c>
    </row>
    <row r="11490" spans="1:31" x14ac:dyDescent="0.25">
      <c r="A11490" s="7">
        <v>11487</v>
      </c>
      <c r="B11490" s="8">
        <v>39727</v>
      </c>
      <c r="C11490" t="s">
        <v>3</v>
      </c>
      <c r="D11490" t="s">
        <v>543</v>
      </c>
      <c r="E11490" t="s">
        <v>9</v>
      </c>
      <c r="F11490" t="s">
        <v>19</v>
      </c>
      <c r="G11490" t="s">
        <v>861</v>
      </c>
      <c r="H11490" s="9" t="s">
        <v>2516</v>
      </c>
      <c r="I11490" t="s">
        <v>1454</v>
      </c>
      <c r="J11490" s="20">
        <v>39</v>
      </c>
      <c r="K11490" s="20" t="s">
        <v>3</v>
      </c>
      <c r="L11490" t="s">
        <v>1464</v>
      </c>
      <c r="M11490" s="20">
        <v>11.92</v>
      </c>
      <c r="N11490" s="20">
        <v>8.58</v>
      </c>
      <c r="AE11490">
        <f t="shared" si="179"/>
        <v>2008</v>
      </c>
    </row>
    <row r="11491" spans="1:31" x14ac:dyDescent="0.25">
      <c r="A11491" s="7">
        <v>11488</v>
      </c>
      <c r="B11491" s="8">
        <v>39728</v>
      </c>
      <c r="C11491" t="s">
        <v>3</v>
      </c>
      <c r="D11491" t="s">
        <v>851</v>
      </c>
      <c r="E11491" t="s">
        <v>9</v>
      </c>
      <c r="F11491" t="s">
        <v>905</v>
      </c>
      <c r="G11491" t="s">
        <v>732</v>
      </c>
      <c r="H11491" s="135" t="s">
        <v>2392</v>
      </c>
      <c r="I11491" t="s">
        <v>1454</v>
      </c>
      <c r="J11491" s="20">
        <v>40</v>
      </c>
      <c r="K11491" s="20" t="s">
        <v>1465</v>
      </c>
      <c r="L11491" t="s">
        <v>1466</v>
      </c>
      <c r="M11491" s="20">
        <v>10</v>
      </c>
      <c r="N11491" s="20">
        <v>10</v>
      </c>
      <c r="AE11491">
        <f t="shared" si="179"/>
        <v>2008</v>
      </c>
    </row>
    <row r="11492" spans="1:31" x14ac:dyDescent="0.25">
      <c r="A11492" s="7">
        <v>11489</v>
      </c>
      <c r="B11492" s="8">
        <v>39728</v>
      </c>
      <c r="C11492" t="s">
        <v>3</v>
      </c>
      <c r="D11492" t="s">
        <v>756</v>
      </c>
      <c r="E11492" t="s">
        <v>9</v>
      </c>
      <c r="F11492" t="s">
        <v>734</v>
      </c>
      <c r="G11492" t="s">
        <v>569</v>
      </c>
      <c r="H11492" s="135" t="s">
        <v>2770</v>
      </c>
      <c r="I11492" t="s">
        <v>1454</v>
      </c>
      <c r="J11492" s="20">
        <v>24</v>
      </c>
      <c r="K11492" s="20" t="s">
        <v>1465</v>
      </c>
      <c r="L11492" t="s">
        <v>1466</v>
      </c>
      <c r="M11492" s="20">
        <v>6</v>
      </c>
      <c r="N11492" s="20">
        <v>6</v>
      </c>
      <c r="AE11492">
        <f t="shared" si="179"/>
        <v>2008</v>
      </c>
    </row>
    <row r="11493" spans="1:31" x14ac:dyDescent="0.25">
      <c r="A11493" s="7">
        <v>11490</v>
      </c>
      <c r="B11493" s="8">
        <v>39728</v>
      </c>
      <c r="C11493" t="s">
        <v>3</v>
      </c>
      <c r="D11493" t="s">
        <v>557</v>
      </c>
      <c r="E11493" t="s">
        <v>9</v>
      </c>
      <c r="F11493" t="s">
        <v>727</v>
      </c>
      <c r="G11493" t="s">
        <v>929</v>
      </c>
      <c r="H11493" s="135" t="s">
        <v>2703</v>
      </c>
      <c r="I11493" t="s">
        <v>1454</v>
      </c>
      <c r="J11493" s="20">
        <v>10</v>
      </c>
      <c r="K11493" s="20" t="s">
        <v>1465</v>
      </c>
      <c r="L11493" t="s">
        <v>1466</v>
      </c>
      <c r="M11493" s="20">
        <v>2.5</v>
      </c>
      <c r="N11493" s="20">
        <v>2.5</v>
      </c>
      <c r="AE11493">
        <f t="shared" si="179"/>
        <v>2008</v>
      </c>
    </row>
    <row r="11494" spans="1:31" x14ac:dyDescent="0.25">
      <c r="A11494" s="7">
        <v>11491</v>
      </c>
      <c r="B11494" s="8">
        <v>39728</v>
      </c>
      <c r="C11494" t="s">
        <v>3</v>
      </c>
      <c r="D11494" t="s">
        <v>918</v>
      </c>
      <c r="E11494" t="s">
        <v>9</v>
      </c>
      <c r="F11494" t="s">
        <v>900</v>
      </c>
      <c r="G11494" t="s">
        <v>870</v>
      </c>
      <c r="H11494" s="136" t="s">
        <v>2622</v>
      </c>
      <c r="I11494" t="s">
        <v>1454</v>
      </c>
      <c r="J11494" s="20">
        <v>24</v>
      </c>
      <c r="K11494" s="20" t="s">
        <v>9</v>
      </c>
      <c r="L11494" t="s">
        <v>1464</v>
      </c>
      <c r="M11494" s="20">
        <v>5.28</v>
      </c>
      <c r="N11494" s="20">
        <v>7.72</v>
      </c>
      <c r="AE11494">
        <f t="shared" si="179"/>
        <v>2008</v>
      </c>
    </row>
    <row r="11495" spans="1:31" x14ac:dyDescent="0.25">
      <c r="A11495" s="7">
        <v>11492</v>
      </c>
      <c r="B11495" s="8">
        <v>39728</v>
      </c>
      <c r="C11495" t="s">
        <v>3</v>
      </c>
      <c r="D11495" t="s">
        <v>920</v>
      </c>
      <c r="E11495" t="s">
        <v>9</v>
      </c>
      <c r="F11495" t="s">
        <v>787</v>
      </c>
      <c r="G11495" t="s">
        <v>870</v>
      </c>
      <c r="H11495" s="135" t="s">
        <v>2523</v>
      </c>
      <c r="I11495" t="s">
        <v>1455</v>
      </c>
      <c r="J11495" s="20">
        <v>14</v>
      </c>
      <c r="K11495" s="20" t="s">
        <v>3</v>
      </c>
      <c r="L11495" t="s">
        <v>1464</v>
      </c>
      <c r="M11495" s="20">
        <v>2.46</v>
      </c>
      <c r="N11495" s="20">
        <v>1.54</v>
      </c>
      <c r="AE11495">
        <f t="shared" si="179"/>
        <v>2008</v>
      </c>
    </row>
    <row r="11496" spans="1:31" x14ac:dyDescent="0.25">
      <c r="A11496" s="7">
        <v>11493</v>
      </c>
      <c r="B11496" s="8">
        <v>39728</v>
      </c>
      <c r="C11496" t="s">
        <v>3</v>
      </c>
      <c r="D11496" t="s">
        <v>656</v>
      </c>
      <c r="E11496" t="s">
        <v>9</v>
      </c>
      <c r="F11496" t="s">
        <v>450</v>
      </c>
      <c r="G11496" t="s">
        <v>870</v>
      </c>
      <c r="H11496" s="135" t="s">
        <v>1496</v>
      </c>
      <c r="I11496" t="s">
        <v>1454</v>
      </c>
      <c r="J11496" s="20">
        <v>8</v>
      </c>
      <c r="K11496" s="20" t="s">
        <v>3</v>
      </c>
      <c r="L11496" t="s">
        <v>1463</v>
      </c>
      <c r="M11496" s="20">
        <v>3.08</v>
      </c>
      <c r="N11496" s="20">
        <v>1.92</v>
      </c>
      <c r="AE11496">
        <f t="shared" si="179"/>
        <v>2008</v>
      </c>
    </row>
    <row r="11497" spans="1:31" x14ac:dyDescent="0.25">
      <c r="A11497" s="7">
        <v>11494</v>
      </c>
      <c r="B11497" s="8">
        <v>39729</v>
      </c>
      <c r="C11497" t="s">
        <v>3</v>
      </c>
      <c r="D11497" t="s">
        <v>972</v>
      </c>
      <c r="E11497" t="s">
        <v>9</v>
      </c>
      <c r="F11497" t="s">
        <v>828</v>
      </c>
      <c r="G11497" t="s">
        <v>861</v>
      </c>
      <c r="H11497" s="135" t="s">
        <v>2444</v>
      </c>
      <c r="I11497" t="s">
        <v>1454</v>
      </c>
      <c r="J11497" s="20">
        <v>18</v>
      </c>
      <c r="K11497" s="20" t="s">
        <v>1465</v>
      </c>
      <c r="L11497" t="s">
        <v>1466</v>
      </c>
      <c r="M11497" s="20">
        <v>4.5</v>
      </c>
      <c r="N11497" s="20">
        <v>4.5</v>
      </c>
      <c r="AE11497">
        <f t="shared" si="179"/>
        <v>2008</v>
      </c>
    </row>
    <row r="11498" spans="1:31" x14ac:dyDescent="0.25">
      <c r="A11498" s="7">
        <v>11495</v>
      </c>
      <c r="B11498" s="8">
        <v>39729</v>
      </c>
      <c r="C11498" t="s">
        <v>3</v>
      </c>
      <c r="D11498" t="s">
        <v>655</v>
      </c>
      <c r="E11498" t="s">
        <v>9</v>
      </c>
      <c r="F11498" t="s">
        <v>542</v>
      </c>
      <c r="G11498" t="s">
        <v>929</v>
      </c>
      <c r="H11498" s="135" t="s">
        <v>2771</v>
      </c>
      <c r="I11498" t="s">
        <v>1455</v>
      </c>
      <c r="J11498" s="20">
        <v>85</v>
      </c>
      <c r="K11498" s="20" t="s">
        <v>9</v>
      </c>
      <c r="L11498" t="s">
        <v>1464</v>
      </c>
      <c r="M11498" s="20">
        <v>9.35</v>
      </c>
      <c r="N11498" s="20">
        <v>12.4</v>
      </c>
      <c r="AE11498">
        <f t="shared" si="179"/>
        <v>2008</v>
      </c>
    </row>
    <row r="11499" spans="1:31" x14ac:dyDescent="0.25">
      <c r="A11499" s="7">
        <v>11496</v>
      </c>
      <c r="B11499" s="8">
        <v>39729</v>
      </c>
      <c r="C11499" t="s">
        <v>3</v>
      </c>
      <c r="D11499" t="s">
        <v>311</v>
      </c>
      <c r="E11499" t="s">
        <v>9</v>
      </c>
      <c r="F11499" t="s">
        <v>828</v>
      </c>
      <c r="G11499" t="s">
        <v>870</v>
      </c>
      <c r="H11499" s="135" t="s">
        <v>2772</v>
      </c>
      <c r="I11499" t="s">
        <v>1454</v>
      </c>
      <c r="J11499" s="20">
        <v>16</v>
      </c>
      <c r="K11499" s="20" t="s">
        <v>3</v>
      </c>
      <c r="L11499" t="s">
        <v>1464</v>
      </c>
      <c r="M11499" s="20">
        <v>5.48</v>
      </c>
      <c r="N11499" s="20">
        <v>3.52</v>
      </c>
      <c r="AE11499">
        <f t="shared" si="179"/>
        <v>2008</v>
      </c>
    </row>
    <row r="11500" spans="1:31" x14ac:dyDescent="0.25">
      <c r="A11500" s="7">
        <v>11497</v>
      </c>
      <c r="B11500" s="8">
        <v>39729</v>
      </c>
      <c r="C11500" t="s">
        <v>3</v>
      </c>
      <c r="D11500" t="s">
        <v>102</v>
      </c>
      <c r="E11500" t="s">
        <v>9</v>
      </c>
      <c r="F11500" t="s">
        <v>54</v>
      </c>
      <c r="G11500" t="s">
        <v>377</v>
      </c>
      <c r="H11500" s="9" t="s">
        <v>2773</v>
      </c>
      <c r="I11500" t="s">
        <v>1454</v>
      </c>
      <c r="J11500" s="20">
        <v>93</v>
      </c>
      <c r="K11500" s="20" t="s">
        <v>9</v>
      </c>
      <c r="L11500" t="s">
        <v>1463</v>
      </c>
      <c r="M11500" s="20">
        <v>22.32</v>
      </c>
      <c r="N11500" s="20">
        <v>25.18</v>
      </c>
      <c r="AE11500">
        <f t="shared" si="179"/>
        <v>2008</v>
      </c>
    </row>
    <row r="11501" spans="1:31" x14ac:dyDescent="0.25">
      <c r="A11501" s="7">
        <v>11498</v>
      </c>
      <c r="B11501" s="8">
        <v>39730</v>
      </c>
      <c r="C11501" t="s">
        <v>3</v>
      </c>
      <c r="D11501" t="s">
        <v>980</v>
      </c>
      <c r="E11501" t="s">
        <v>9</v>
      </c>
      <c r="F11501" t="s">
        <v>411</v>
      </c>
      <c r="G11501" t="s">
        <v>14</v>
      </c>
      <c r="H11501" s="135" t="s">
        <v>1516</v>
      </c>
      <c r="I11501" t="s">
        <v>1458</v>
      </c>
      <c r="J11501" s="20">
        <v>10</v>
      </c>
      <c r="K11501" s="20" t="s">
        <v>1465</v>
      </c>
      <c r="L11501" t="s">
        <v>1466</v>
      </c>
      <c r="M11501" s="20">
        <v>30</v>
      </c>
      <c r="N11501" s="20">
        <v>10</v>
      </c>
      <c r="AE11501">
        <f t="shared" si="179"/>
        <v>2008</v>
      </c>
    </row>
    <row r="11502" spans="1:31" x14ac:dyDescent="0.25">
      <c r="A11502" s="7">
        <v>11499</v>
      </c>
      <c r="B11502" s="8">
        <v>39730</v>
      </c>
      <c r="C11502" t="s">
        <v>3</v>
      </c>
      <c r="D11502" t="s">
        <v>951</v>
      </c>
      <c r="E11502" t="s">
        <v>9</v>
      </c>
      <c r="F11502" t="s">
        <v>949</v>
      </c>
      <c r="G11502" t="s">
        <v>929</v>
      </c>
      <c r="H11502" s="135" t="s">
        <v>2774</v>
      </c>
      <c r="I11502" t="s">
        <v>1454</v>
      </c>
      <c r="J11502" s="20">
        <v>40</v>
      </c>
      <c r="K11502" s="20" t="s">
        <v>1465</v>
      </c>
      <c r="L11502" t="s">
        <v>1466</v>
      </c>
      <c r="M11502" s="20">
        <v>10</v>
      </c>
      <c r="N11502" s="20">
        <v>10</v>
      </c>
      <c r="AE11502">
        <f t="shared" si="179"/>
        <v>2008</v>
      </c>
    </row>
    <row r="11503" spans="1:31" x14ac:dyDescent="0.25">
      <c r="A11503" s="7">
        <v>11500</v>
      </c>
      <c r="B11503" s="8">
        <v>39730</v>
      </c>
      <c r="C11503" t="s">
        <v>3</v>
      </c>
      <c r="D11503" t="s">
        <v>656</v>
      </c>
      <c r="E11503" t="s">
        <v>9</v>
      </c>
      <c r="F11503" t="s">
        <v>450</v>
      </c>
      <c r="G11503" t="s">
        <v>870</v>
      </c>
      <c r="H11503" s="135" t="s">
        <v>1496</v>
      </c>
      <c r="I11503" t="s">
        <v>1454</v>
      </c>
      <c r="J11503" s="20">
        <v>30</v>
      </c>
      <c r="K11503" s="20" t="s">
        <v>1465</v>
      </c>
      <c r="L11503" t="s">
        <v>1466</v>
      </c>
      <c r="M11503" s="20">
        <v>7.5</v>
      </c>
      <c r="N11503" s="20">
        <v>7.5</v>
      </c>
      <c r="AE11503">
        <f t="shared" si="179"/>
        <v>2008</v>
      </c>
    </row>
    <row r="11504" spans="1:31" x14ac:dyDescent="0.25">
      <c r="A11504" s="7">
        <v>11501</v>
      </c>
      <c r="B11504" s="8">
        <v>39730</v>
      </c>
      <c r="C11504" t="s">
        <v>3</v>
      </c>
      <c r="D11504" t="s">
        <v>979</v>
      </c>
      <c r="E11504" t="s">
        <v>9</v>
      </c>
      <c r="F11504" t="s">
        <v>966</v>
      </c>
      <c r="G11504" t="s">
        <v>648</v>
      </c>
      <c r="H11504" s="135" t="s">
        <v>2330</v>
      </c>
      <c r="I11504" t="s">
        <v>1454</v>
      </c>
      <c r="J11504" s="20">
        <v>18</v>
      </c>
      <c r="K11504" s="20" t="s">
        <v>3</v>
      </c>
      <c r="L11504" t="s">
        <v>1464</v>
      </c>
      <c r="M11504" s="20">
        <v>6.04</v>
      </c>
      <c r="N11504" s="20">
        <v>3.96</v>
      </c>
      <c r="AE11504">
        <f t="shared" si="179"/>
        <v>2008</v>
      </c>
    </row>
    <row r="11505" spans="1:31" x14ac:dyDescent="0.25">
      <c r="A11505" s="7">
        <v>11502</v>
      </c>
      <c r="B11505" s="8">
        <v>39731</v>
      </c>
      <c r="C11505" t="s">
        <v>3</v>
      </c>
      <c r="D11505" t="s">
        <v>975</v>
      </c>
      <c r="E11505" t="s">
        <v>9</v>
      </c>
      <c r="F11505" t="s">
        <v>966</v>
      </c>
      <c r="G11505" t="s">
        <v>648</v>
      </c>
      <c r="H11505" s="135" t="s">
        <v>1806</v>
      </c>
      <c r="I11505" t="s">
        <v>1454</v>
      </c>
      <c r="J11505" s="20">
        <v>5</v>
      </c>
      <c r="K11505" s="20" t="s">
        <v>3</v>
      </c>
      <c r="L11505" t="s">
        <v>1464</v>
      </c>
      <c r="M11505" s="20">
        <v>2.4</v>
      </c>
      <c r="N11505" s="20">
        <v>1.1000000000000001</v>
      </c>
      <c r="AE11505">
        <f t="shared" si="179"/>
        <v>2008</v>
      </c>
    </row>
    <row r="11506" spans="1:31" x14ac:dyDescent="0.25">
      <c r="A11506" s="7">
        <v>11503</v>
      </c>
      <c r="B11506" s="8">
        <v>39731</v>
      </c>
      <c r="C11506" t="s">
        <v>3</v>
      </c>
      <c r="D11506" t="s">
        <v>655</v>
      </c>
      <c r="E11506" t="s">
        <v>9</v>
      </c>
      <c r="F11506" t="s">
        <v>734</v>
      </c>
      <c r="G11506" t="s">
        <v>648</v>
      </c>
      <c r="H11506" s="136" t="s">
        <v>1812</v>
      </c>
      <c r="I11506" t="s">
        <v>1454</v>
      </c>
      <c r="J11506" s="20">
        <v>3</v>
      </c>
      <c r="K11506" s="20" t="s">
        <v>3</v>
      </c>
      <c r="L11506" t="s">
        <v>1463</v>
      </c>
      <c r="M11506" s="20">
        <v>1.78</v>
      </c>
      <c r="N11506" s="20">
        <v>0.72</v>
      </c>
      <c r="AE11506">
        <f t="shared" si="179"/>
        <v>2008</v>
      </c>
    </row>
    <row r="11507" spans="1:31" x14ac:dyDescent="0.25">
      <c r="A11507" s="7">
        <v>11504</v>
      </c>
      <c r="B11507" s="8">
        <v>39731</v>
      </c>
      <c r="C11507" t="s">
        <v>3</v>
      </c>
      <c r="D11507" t="s">
        <v>926</v>
      </c>
      <c r="E11507" t="s">
        <v>9</v>
      </c>
      <c r="F11507" t="s">
        <v>914</v>
      </c>
      <c r="G11507" t="s">
        <v>870</v>
      </c>
      <c r="H11507" s="135" t="s">
        <v>2503</v>
      </c>
      <c r="I11507" t="s">
        <v>1454</v>
      </c>
      <c r="J11507" s="20">
        <v>10</v>
      </c>
      <c r="K11507" s="20" t="s">
        <v>9</v>
      </c>
      <c r="L11507" t="s">
        <v>1464</v>
      </c>
      <c r="M11507" s="20">
        <v>2.2000000000000002</v>
      </c>
      <c r="N11507" s="20">
        <v>3.8</v>
      </c>
      <c r="AE11507">
        <f t="shared" si="179"/>
        <v>2008</v>
      </c>
    </row>
    <row r="11508" spans="1:31" x14ac:dyDescent="0.25">
      <c r="A11508" s="7">
        <v>11505</v>
      </c>
      <c r="B11508" s="8">
        <v>39731</v>
      </c>
      <c r="C11508" t="s">
        <v>3</v>
      </c>
      <c r="D11508" t="s">
        <v>502</v>
      </c>
      <c r="E11508" t="s">
        <v>9</v>
      </c>
      <c r="F11508" t="s">
        <v>787</v>
      </c>
      <c r="G11508" t="s">
        <v>929</v>
      </c>
      <c r="H11508" s="135" t="s">
        <v>1496</v>
      </c>
      <c r="I11508" t="s">
        <v>1455</v>
      </c>
      <c r="J11508" s="20">
        <v>12</v>
      </c>
      <c r="K11508" s="20" t="s">
        <v>1465</v>
      </c>
      <c r="L11508" t="s">
        <v>1466</v>
      </c>
      <c r="M11508" s="20">
        <v>1.5</v>
      </c>
      <c r="N11508" s="20">
        <v>1.5</v>
      </c>
      <c r="AE11508">
        <f t="shared" si="179"/>
        <v>2008</v>
      </c>
    </row>
    <row r="11509" spans="1:31" x14ac:dyDescent="0.25">
      <c r="A11509" s="7">
        <v>11506</v>
      </c>
      <c r="B11509" s="8">
        <v>39732</v>
      </c>
      <c r="C11509" t="s">
        <v>3</v>
      </c>
      <c r="D11509" t="s">
        <v>955</v>
      </c>
      <c r="E11509" t="s">
        <v>9</v>
      </c>
      <c r="F11509" t="s">
        <v>805</v>
      </c>
      <c r="G11509" t="s">
        <v>714</v>
      </c>
      <c r="H11509" s="136" t="s">
        <v>2122</v>
      </c>
      <c r="I11509" t="s">
        <v>1454</v>
      </c>
      <c r="J11509" s="20">
        <v>52</v>
      </c>
      <c r="K11509" s="20" t="s">
        <v>1465</v>
      </c>
      <c r="L11509" t="s">
        <v>1466</v>
      </c>
      <c r="M11509" s="20">
        <v>13</v>
      </c>
      <c r="N11509" s="20">
        <v>13</v>
      </c>
      <c r="AE11509">
        <f t="shared" si="179"/>
        <v>2008</v>
      </c>
    </row>
    <row r="11510" spans="1:31" x14ac:dyDescent="0.25">
      <c r="A11510" s="7">
        <v>11507</v>
      </c>
      <c r="B11510" s="8">
        <v>39732</v>
      </c>
      <c r="C11510" t="s">
        <v>3</v>
      </c>
      <c r="D11510" t="s">
        <v>543</v>
      </c>
      <c r="E11510" t="s">
        <v>9</v>
      </c>
      <c r="F11510" t="s">
        <v>521</v>
      </c>
      <c r="G11510" t="s">
        <v>929</v>
      </c>
      <c r="H11510" s="135" t="s">
        <v>2686</v>
      </c>
      <c r="I11510" t="s">
        <v>1454</v>
      </c>
      <c r="J11510" s="20">
        <v>40</v>
      </c>
      <c r="K11510" s="20" t="s">
        <v>9</v>
      </c>
      <c r="L11510" t="s">
        <v>1464</v>
      </c>
      <c r="M11510" s="20">
        <v>8.8000000000000007</v>
      </c>
      <c r="N11510" s="20">
        <v>12.2</v>
      </c>
      <c r="AE11510">
        <f t="shared" si="179"/>
        <v>2008</v>
      </c>
    </row>
    <row r="11511" spans="1:31" x14ac:dyDescent="0.25">
      <c r="A11511" s="7">
        <v>11508</v>
      </c>
      <c r="B11511" s="8">
        <v>39732</v>
      </c>
      <c r="C11511" t="s">
        <v>3</v>
      </c>
      <c r="D11511" t="s">
        <v>928</v>
      </c>
      <c r="E11511" t="s">
        <v>9</v>
      </c>
      <c r="F11511" t="s">
        <v>828</v>
      </c>
      <c r="G11511" t="s">
        <v>732</v>
      </c>
      <c r="H11511" s="135" t="s">
        <v>2131</v>
      </c>
      <c r="I11511" t="s">
        <v>1454</v>
      </c>
      <c r="J11511" s="20">
        <v>46</v>
      </c>
      <c r="K11511" s="20" t="s">
        <v>1465</v>
      </c>
      <c r="L11511" t="s">
        <v>1466</v>
      </c>
      <c r="M11511" s="20">
        <v>11.5</v>
      </c>
      <c r="N11511" s="20">
        <v>11.5</v>
      </c>
      <c r="AE11511">
        <f t="shared" si="179"/>
        <v>2008</v>
      </c>
    </row>
    <row r="11512" spans="1:31" x14ac:dyDescent="0.25">
      <c r="A11512" s="7">
        <v>11509</v>
      </c>
      <c r="B11512" s="8">
        <v>39733</v>
      </c>
      <c r="C11512" t="s">
        <v>3</v>
      </c>
      <c r="D11512" t="s">
        <v>960</v>
      </c>
      <c r="E11512" t="s">
        <v>9</v>
      </c>
      <c r="F11512" t="s">
        <v>397</v>
      </c>
      <c r="G11512" t="s">
        <v>931</v>
      </c>
      <c r="H11512" s="9" t="s">
        <v>2646</v>
      </c>
      <c r="I11512" t="s">
        <v>1455</v>
      </c>
      <c r="J11512" s="20">
        <v>3</v>
      </c>
      <c r="K11512" s="20" t="s">
        <v>9</v>
      </c>
      <c r="L11512" t="s">
        <v>1463</v>
      </c>
      <c r="M11512" s="20">
        <v>0.36</v>
      </c>
      <c r="N11512" s="20">
        <v>0.89</v>
      </c>
      <c r="AE11512">
        <f t="shared" si="179"/>
        <v>2008</v>
      </c>
    </row>
    <row r="11513" spans="1:31" x14ac:dyDescent="0.25">
      <c r="A11513" s="7">
        <v>11510</v>
      </c>
      <c r="B11513" s="8">
        <v>39733</v>
      </c>
      <c r="C11513" t="s">
        <v>3</v>
      </c>
      <c r="D11513" t="s">
        <v>939</v>
      </c>
      <c r="E11513" t="s">
        <v>9</v>
      </c>
      <c r="F11513" t="s">
        <v>904</v>
      </c>
      <c r="G11513" t="s">
        <v>929</v>
      </c>
      <c r="H11513" s="135" t="s">
        <v>2693</v>
      </c>
      <c r="I11513" t="s">
        <v>1454</v>
      </c>
      <c r="J11513" s="20">
        <v>13</v>
      </c>
      <c r="K11513" s="20" t="s">
        <v>9</v>
      </c>
      <c r="L11513" t="s">
        <v>1464</v>
      </c>
      <c r="M11513" s="20">
        <v>2.86</v>
      </c>
      <c r="N11513" s="20">
        <v>4.6400000000000006</v>
      </c>
      <c r="AE11513">
        <f t="shared" si="179"/>
        <v>2008</v>
      </c>
    </row>
    <row r="11514" spans="1:31" x14ac:dyDescent="0.25">
      <c r="A11514" s="7">
        <v>11511</v>
      </c>
      <c r="B11514" s="8">
        <v>39733</v>
      </c>
      <c r="C11514" t="s">
        <v>3</v>
      </c>
      <c r="D11514" t="s">
        <v>687</v>
      </c>
      <c r="E11514" t="s">
        <v>9</v>
      </c>
      <c r="F11514" t="s">
        <v>868</v>
      </c>
      <c r="G11514" t="s">
        <v>870</v>
      </c>
      <c r="H11514" s="135" t="s">
        <v>1496</v>
      </c>
      <c r="I11514" t="s">
        <v>1454</v>
      </c>
      <c r="J11514" s="20">
        <v>37</v>
      </c>
      <c r="K11514" s="20" t="s">
        <v>1465</v>
      </c>
      <c r="L11514" t="s">
        <v>1466</v>
      </c>
      <c r="M11514" s="20">
        <v>9.25</v>
      </c>
      <c r="N11514" s="20">
        <v>9.25</v>
      </c>
      <c r="AE11514">
        <f t="shared" si="179"/>
        <v>2008</v>
      </c>
    </row>
    <row r="11515" spans="1:31" x14ac:dyDescent="0.25">
      <c r="A11515" s="7">
        <v>11512</v>
      </c>
      <c r="B11515" s="8">
        <v>39733</v>
      </c>
      <c r="C11515" t="s">
        <v>3</v>
      </c>
      <c r="D11515" t="s">
        <v>939</v>
      </c>
      <c r="E11515" t="s">
        <v>9</v>
      </c>
      <c r="F11515" t="s">
        <v>880</v>
      </c>
      <c r="G11515" t="s">
        <v>895</v>
      </c>
      <c r="H11515" s="135" t="s">
        <v>2603</v>
      </c>
      <c r="I11515" t="s">
        <v>1454</v>
      </c>
      <c r="J11515" s="20">
        <v>12</v>
      </c>
      <c r="K11515" s="20" t="s">
        <v>3</v>
      </c>
      <c r="L11515" t="s">
        <v>1464</v>
      </c>
      <c r="M11515" s="20">
        <v>4.3599999999999994</v>
      </c>
      <c r="N11515" s="20">
        <v>2.64</v>
      </c>
      <c r="AE11515">
        <f t="shared" si="179"/>
        <v>2008</v>
      </c>
    </row>
    <row r="11516" spans="1:31" x14ac:dyDescent="0.25">
      <c r="A11516" s="7">
        <v>11513</v>
      </c>
      <c r="B11516" s="8">
        <v>39733</v>
      </c>
      <c r="C11516" t="s">
        <v>3</v>
      </c>
      <c r="D11516" t="s">
        <v>655</v>
      </c>
      <c r="E11516" t="s">
        <v>9</v>
      </c>
      <c r="F11516" t="s">
        <v>734</v>
      </c>
      <c r="G11516" t="s">
        <v>714</v>
      </c>
      <c r="H11516" s="9" t="s">
        <v>2125</v>
      </c>
      <c r="I11516" t="s">
        <v>1454</v>
      </c>
      <c r="J11516" s="20">
        <v>23</v>
      </c>
      <c r="K11516" s="20" t="s">
        <v>9</v>
      </c>
      <c r="L11516" t="s">
        <v>1463</v>
      </c>
      <c r="M11516" s="20">
        <v>5.52</v>
      </c>
      <c r="N11516" s="20">
        <v>6.98</v>
      </c>
      <c r="AE11516">
        <f t="shared" si="179"/>
        <v>2008</v>
      </c>
    </row>
    <row r="11517" spans="1:31" x14ac:dyDescent="0.25">
      <c r="A11517" s="7">
        <v>11514</v>
      </c>
      <c r="B11517" s="8">
        <v>39734</v>
      </c>
      <c r="C11517" t="s">
        <v>3</v>
      </c>
      <c r="D11517" t="s">
        <v>432</v>
      </c>
      <c r="E11517" t="s">
        <v>9</v>
      </c>
      <c r="F11517" t="s">
        <v>427</v>
      </c>
      <c r="G11517" t="s">
        <v>714</v>
      </c>
      <c r="H11517" s="9" t="s">
        <v>2289</v>
      </c>
      <c r="I11517" t="s">
        <v>1454</v>
      </c>
      <c r="J11517" s="20">
        <v>7</v>
      </c>
      <c r="K11517" s="20" t="s">
        <v>1465</v>
      </c>
      <c r="L11517" t="s">
        <v>1466</v>
      </c>
      <c r="M11517" s="20">
        <v>1.75</v>
      </c>
      <c r="N11517" s="20">
        <v>1.75</v>
      </c>
      <c r="AE11517">
        <f t="shared" si="179"/>
        <v>2008</v>
      </c>
    </row>
    <row r="11518" spans="1:31" x14ac:dyDescent="0.25">
      <c r="A11518" s="7">
        <v>11515</v>
      </c>
      <c r="B11518" s="8">
        <v>39736</v>
      </c>
      <c r="C11518" t="s">
        <v>3</v>
      </c>
      <c r="D11518" t="s">
        <v>655</v>
      </c>
      <c r="E11518" t="s">
        <v>9</v>
      </c>
      <c r="F11518" t="s">
        <v>902</v>
      </c>
      <c r="G11518" t="s">
        <v>648</v>
      </c>
      <c r="H11518" s="135" t="s">
        <v>1917</v>
      </c>
      <c r="I11518" t="s">
        <v>1454</v>
      </c>
      <c r="J11518" s="20">
        <v>16</v>
      </c>
      <c r="K11518" s="20" t="s">
        <v>9</v>
      </c>
      <c r="L11518" t="s">
        <v>1463</v>
      </c>
      <c r="M11518" s="20">
        <v>3.84</v>
      </c>
      <c r="N11518" s="20">
        <v>5.16</v>
      </c>
      <c r="AE11518">
        <f t="shared" si="179"/>
        <v>2008</v>
      </c>
    </row>
    <row r="11519" spans="1:31" x14ac:dyDescent="0.25">
      <c r="A11519" s="7">
        <v>11516</v>
      </c>
      <c r="B11519" s="8">
        <v>39736</v>
      </c>
      <c r="C11519" t="s">
        <v>3</v>
      </c>
      <c r="D11519" t="s">
        <v>440</v>
      </c>
      <c r="E11519" t="s">
        <v>9</v>
      </c>
      <c r="F11519" t="s">
        <v>698</v>
      </c>
      <c r="G11519" t="s">
        <v>648</v>
      </c>
      <c r="H11519" s="136" t="s">
        <v>1496</v>
      </c>
      <c r="I11519" t="s">
        <v>1454</v>
      </c>
      <c r="J11519" s="20">
        <v>22</v>
      </c>
      <c r="K11519" s="20" t="s">
        <v>3</v>
      </c>
      <c r="L11519" t="s">
        <v>1464</v>
      </c>
      <c r="M11519" s="20">
        <v>7.16</v>
      </c>
      <c r="N11519" s="20">
        <v>4.84</v>
      </c>
      <c r="AE11519">
        <f t="shared" si="179"/>
        <v>2008</v>
      </c>
    </row>
    <row r="11520" spans="1:31" x14ac:dyDescent="0.25">
      <c r="A11520" s="7">
        <v>11517</v>
      </c>
      <c r="B11520" s="8">
        <v>39737</v>
      </c>
      <c r="C11520" t="s">
        <v>3</v>
      </c>
      <c r="D11520" t="s">
        <v>939</v>
      </c>
      <c r="E11520" t="s">
        <v>9</v>
      </c>
      <c r="F11520" t="s">
        <v>831</v>
      </c>
      <c r="G11520" t="s">
        <v>732</v>
      </c>
      <c r="H11520" s="135" t="s">
        <v>2266</v>
      </c>
      <c r="I11520" t="s">
        <v>1454</v>
      </c>
      <c r="J11520" s="20">
        <v>12</v>
      </c>
      <c r="K11520" s="20" t="s">
        <v>3</v>
      </c>
      <c r="L11520" t="s">
        <v>1464</v>
      </c>
      <c r="M11520" s="20">
        <v>4.3599999999999994</v>
      </c>
      <c r="N11520" s="20">
        <v>2.64</v>
      </c>
      <c r="AE11520">
        <f t="shared" si="179"/>
        <v>2008</v>
      </c>
    </row>
    <row r="11521" spans="1:31" x14ac:dyDescent="0.25">
      <c r="A11521" s="7">
        <v>11518</v>
      </c>
      <c r="B11521" s="8">
        <v>39737</v>
      </c>
      <c r="C11521" t="s">
        <v>3</v>
      </c>
      <c r="D11521" t="s">
        <v>952</v>
      </c>
      <c r="E11521" t="s">
        <v>9</v>
      </c>
      <c r="F11521" t="s">
        <v>901</v>
      </c>
      <c r="G11521" t="s">
        <v>732</v>
      </c>
      <c r="H11521" s="135" t="s">
        <v>2191</v>
      </c>
      <c r="I11521" t="s">
        <v>1454</v>
      </c>
      <c r="J11521" s="20">
        <v>23</v>
      </c>
      <c r="K11521" s="20" t="s">
        <v>9</v>
      </c>
      <c r="L11521" t="s">
        <v>1464</v>
      </c>
      <c r="M11521" s="20">
        <v>5.0600000000000005</v>
      </c>
      <c r="N11521" s="20">
        <v>7.4399999999999995</v>
      </c>
      <c r="AE11521">
        <f t="shared" si="179"/>
        <v>2008</v>
      </c>
    </row>
    <row r="11522" spans="1:31" x14ac:dyDescent="0.25">
      <c r="A11522" s="7">
        <v>11519</v>
      </c>
      <c r="B11522" s="8">
        <v>39737</v>
      </c>
      <c r="C11522" t="s">
        <v>3</v>
      </c>
      <c r="D11522" t="s">
        <v>980</v>
      </c>
      <c r="E11522" t="s">
        <v>9</v>
      </c>
      <c r="F11522" t="s">
        <v>678</v>
      </c>
      <c r="G11522" t="s">
        <v>648</v>
      </c>
      <c r="H11522" s="135" t="s">
        <v>1877</v>
      </c>
      <c r="I11522" t="s">
        <v>1455</v>
      </c>
      <c r="J11522" s="20">
        <v>6</v>
      </c>
      <c r="K11522" s="20" t="s">
        <v>1465</v>
      </c>
      <c r="L11522" t="s">
        <v>1466</v>
      </c>
      <c r="M11522" s="20">
        <v>0.75</v>
      </c>
      <c r="N11522" s="20">
        <v>0.75</v>
      </c>
      <c r="AE11522">
        <f t="shared" si="179"/>
        <v>2008</v>
      </c>
    </row>
    <row r="11523" spans="1:31" x14ac:dyDescent="0.25">
      <c r="A11523" s="7">
        <v>11520</v>
      </c>
      <c r="B11523" s="8">
        <v>39737</v>
      </c>
      <c r="C11523" t="s">
        <v>3</v>
      </c>
      <c r="D11523" t="s">
        <v>614</v>
      </c>
      <c r="E11523" t="s">
        <v>9</v>
      </c>
      <c r="F11523" t="s">
        <v>727</v>
      </c>
      <c r="G11523" t="s">
        <v>895</v>
      </c>
      <c r="H11523" s="135" t="s">
        <v>2561</v>
      </c>
      <c r="I11523" t="s">
        <v>1454</v>
      </c>
      <c r="J11523" s="20">
        <v>15</v>
      </c>
      <c r="K11523" s="20" t="s">
        <v>3</v>
      </c>
      <c r="L11523" t="s">
        <v>1464</v>
      </c>
      <c r="M11523" s="20">
        <v>5.2</v>
      </c>
      <c r="N11523" s="20">
        <v>3.3</v>
      </c>
      <c r="AE11523">
        <f t="shared" si="179"/>
        <v>2008</v>
      </c>
    </row>
    <row r="11524" spans="1:31" x14ac:dyDescent="0.25">
      <c r="A11524" s="7">
        <v>11521</v>
      </c>
      <c r="B11524" s="8">
        <v>39737</v>
      </c>
      <c r="C11524" t="s">
        <v>3</v>
      </c>
      <c r="D11524" t="s">
        <v>791</v>
      </c>
      <c r="E11524" t="s">
        <v>9</v>
      </c>
      <c r="F11524" t="s">
        <v>687</v>
      </c>
      <c r="G11524" t="s">
        <v>870</v>
      </c>
      <c r="H11524" s="135" t="s">
        <v>2775</v>
      </c>
      <c r="I11524" t="s">
        <v>1454</v>
      </c>
      <c r="J11524" s="20">
        <v>8</v>
      </c>
      <c r="K11524" s="20" t="s">
        <v>3</v>
      </c>
      <c r="L11524" t="s">
        <v>1464</v>
      </c>
      <c r="M11524" s="20">
        <v>3.24</v>
      </c>
      <c r="N11524" s="20">
        <v>1.76</v>
      </c>
      <c r="AE11524">
        <f t="shared" ref="AE11524:AE11587" si="180">YEAR(B11524)</f>
        <v>2008</v>
      </c>
    </row>
    <row r="11525" spans="1:31" x14ac:dyDescent="0.25">
      <c r="A11525" s="7">
        <v>11522</v>
      </c>
      <c r="B11525" s="8">
        <v>39737</v>
      </c>
      <c r="C11525" t="s">
        <v>3</v>
      </c>
      <c r="D11525" t="s">
        <v>178</v>
      </c>
      <c r="E11525" t="s">
        <v>9</v>
      </c>
      <c r="F11525" t="s">
        <v>66</v>
      </c>
      <c r="G11525" t="s">
        <v>870</v>
      </c>
      <c r="H11525" s="135" t="s">
        <v>1496</v>
      </c>
      <c r="I11525" t="s">
        <v>1454</v>
      </c>
      <c r="J11525" s="20">
        <v>200</v>
      </c>
      <c r="K11525" s="20" t="s">
        <v>9</v>
      </c>
      <c r="L11525" t="s">
        <v>1464</v>
      </c>
      <c r="M11525" s="20">
        <v>44</v>
      </c>
      <c r="N11525" s="20">
        <v>57</v>
      </c>
      <c r="AE11525">
        <f t="shared" si="180"/>
        <v>2008</v>
      </c>
    </row>
    <row r="11526" spans="1:31" x14ac:dyDescent="0.25">
      <c r="A11526" s="7">
        <v>11523</v>
      </c>
      <c r="B11526" s="8">
        <v>39737</v>
      </c>
      <c r="C11526" t="s">
        <v>3</v>
      </c>
      <c r="D11526" t="s">
        <v>66</v>
      </c>
      <c r="E11526" t="s">
        <v>9</v>
      </c>
      <c r="F11526" t="s">
        <v>163</v>
      </c>
      <c r="G11526" t="s">
        <v>895</v>
      </c>
      <c r="H11526" s="135" t="s">
        <v>2708</v>
      </c>
      <c r="I11526" t="s">
        <v>1454</v>
      </c>
      <c r="J11526" s="20">
        <v>40</v>
      </c>
      <c r="K11526" s="20" t="s">
        <v>9</v>
      </c>
      <c r="L11526" t="s">
        <v>1464</v>
      </c>
      <c r="M11526" s="20">
        <v>8.8000000000000007</v>
      </c>
      <c r="N11526" s="20">
        <v>12.2</v>
      </c>
      <c r="AE11526">
        <f t="shared" si="180"/>
        <v>2008</v>
      </c>
    </row>
    <row r="11527" spans="1:31" x14ac:dyDescent="0.25">
      <c r="A11527" s="7">
        <v>11524</v>
      </c>
      <c r="B11527" s="8">
        <v>39737</v>
      </c>
      <c r="C11527" t="s">
        <v>3</v>
      </c>
      <c r="D11527" t="s">
        <v>163</v>
      </c>
      <c r="E11527" t="s">
        <v>9</v>
      </c>
      <c r="F11527" t="s">
        <v>66</v>
      </c>
      <c r="G11527" t="s">
        <v>895</v>
      </c>
      <c r="H11527" s="135" t="s">
        <v>2708</v>
      </c>
      <c r="I11527" t="s">
        <v>1454</v>
      </c>
      <c r="J11527" s="20">
        <v>100</v>
      </c>
      <c r="K11527" s="20" t="s">
        <v>1465</v>
      </c>
      <c r="L11527" t="s">
        <v>1466</v>
      </c>
      <c r="M11527" s="20">
        <v>25</v>
      </c>
      <c r="N11527" s="20">
        <v>25</v>
      </c>
      <c r="AE11527">
        <f t="shared" si="180"/>
        <v>2008</v>
      </c>
    </row>
    <row r="11528" spans="1:31" x14ac:dyDescent="0.25">
      <c r="A11528" s="7">
        <v>11525</v>
      </c>
      <c r="B11528" s="8">
        <v>39737</v>
      </c>
      <c r="C11528" t="s">
        <v>3</v>
      </c>
      <c r="D11528" t="s">
        <v>31</v>
      </c>
      <c r="E11528" t="s">
        <v>9</v>
      </c>
      <c r="F11528" t="s">
        <v>66</v>
      </c>
      <c r="G11528" t="s">
        <v>895</v>
      </c>
      <c r="H11528" s="135" t="s">
        <v>2708</v>
      </c>
      <c r="I11528" t="s">
        <v>1454</v>
      </c>
      <c r="J11528" s="20">
        <v>70</v>
      </c>
      <c r="K11528" s="20" t="s">
        <v>9</v>
      </c>
      <c r="L11528" t="s">
        <v>1464</v>
      </c>
      <c r="M11528" s="20">
        <v>15.4</v>
      </c>
      <c r="N11528" s="20">
        <v>20.6</v>
      </c>
      <c r="AE11528">
        <f t="shared" si="180"/>
        <v>2008</v>
      </c>
    </row>
    <row r="11529" spans="1:31" x14ac:dyDescent="0.25">
      <c r="A11529" s="7">
        <v>11526</v>
      </c>
      <c r="B11529" s="8">
        <v>39737</v>
      </c>
      <c r="C11529" t="s">
        <v>3</v>
      </c>
      <c r="D11529" t="s">
        <v>31</v>
      </c>
      <c r="E11529" t="s">
        <v>9</v>
      </c>
      <c r="F11529" t="s">
        <v>66</v>
      </c>
      <c r="G11529" t="s">
        <v>895</v>
      </c>
      <c r="H11529" s="135" t="s">
        <v>1496</v>
      </c>
      <c r="I11529" t="s">
        <v>1454</v>
      </c>
      <c r="J11529" s="20">
        <v>50</v>
      </c>
      <c r="K11529" s="20" t="s">
        <v>3</v>
      </c>
      <c r="L11529" t="s">
        <v>1464</v>
      </c>
      <c r="M11529" s="20">
        <v>15</v>
      </c>
      <c r="N11529" s="20">
        <v>11</v>
      </c>
      <c r="AE11529">
        <f t="shared" si="180"/>
        <v>2008</v>
      </c>
    </row>
    <row r="11530" spans="1:31" x14ac:dyDescent="0.25">
      <c r="A11530" s="7">
        <v>11527</v>
      </c>
      <c r="B11530" s="8">
        <v>39737</v>
      </c>
      <c r="C11530" t="s">
        <v>3</v>
      </c>
      <c r="D11530" t="s">
        <v>857</v>
      </c>
      <c r="E11530" t="s">
        <v>9</v>
      </c>
      <c r="F11530" t="s">
        <v>817</v>
      </c>
      <c r="G11530" t="s">
        <v>714</v>
      </c>
      <c r="H11530" s="9" t="s">
        <v>2106</v>
      </c>
      <c r="I11530" t="s">
        <v>1454</v>
      </c>
      <c r="J11530" s="20">
        <v>23</v>
      </c>
      <c r="K11530" s="20" t="s">
        <v>9</v>
      </c>
      <c r="L11530" t="s">
        <v>1463</v>
      </c>
      <c r="M11530" s="20">
        <v>5.52</v>
      </c>
      <c r="N11530" s="20">
        <v>6.98</v>
      </c>
      <c r="AE11530">
        <f t="shared" si="180"/>
        <v>2008</v>
      </c>
    </row>
    <row r="11531" spans="1:31" x14ac:dyDescent="0.25">
      <c r="A11531" s="7">
        <v>11528</v>
      </c>
      <c r="B11531" s="8">
        <v>39738</v>
      </c>
      <c r="C11531" t="s">
        <v>3</v>
      </c>
      <c r="D11531" t="s">
        <v>981</v>
      </c>
      <c r="E11531" t="s">
        <v>9</v>
      </c>
      <c r="F11531" t="s">
        <v>859</v>
      </c>
      <c r="G11531" t="s">
        <v>648</v>
      </c>
      <c r="H11531" s="135" t="s">
        <v>1877</v>
      </c>
      <c r="I11531" t="s">
        <v>1458</v>
      </c>
      <c r="J11531" s="20">
        <v>6</v>
      </c>
      <c r="K11531" s="20" t="s">
        <v>9</v>
      </c>
      <c r="L11531" t="s">
        <v>1463</v>
      </c>
      <c r="M11531" s="20">
        <v>30</v>
      </c>
      <c r="N11531" s="20">
        <v>10</v>
      </c>
      <c r="AE11531">
        <f t="shared" si="180"/>
        <v>2008</v>
      </c>
    </row>
    <row r="11532" spans="1:31" x14ac:dyDescent="0.25">
      <c r="A11532" s="7">
        <v>11529</v>
      </c>
      <c r="B11532" s="8">
        <v>39738</v>
      </c>
      <c r="C11532" t="s">
        <v>3</v>
      </c>
      <c r="D11532" t="s">
        <v>557</v>
      </c>
      <c r="E11532" t="s">
        <v>9</v>
      </c>
      <c r="F11532" t="s">
        <v>727</v>
      </c>
      <c r="G11532" t="s">
        <v>929</v>
      </c>
      <c r="H11532" s="135" t="s">
        <v>2703</v>
      </c>
      <c r="I11532" t="s">
        <v>1454</v>
      </c>
      <c r="J11532" s="20">
        <v>1</v>
      </c>
      <c r="K11532" s="20" t="s">
        <v>1465</v>
      </c>
      <c r="L11532" t="s">
        <v>1466</v>
      </c>
      <c r="M11532" s="20">
        <v>0.25</v>
      </c>
      <c r="N11532" s="20">
        <v>0.25</v>
      </c>
      <c r="AE11532">
        <f t="shared" si="180"/>
        <v>2008</v>
      </c>
    </row>
    <row r="11533" spans="1:31" x14ac:dyDescent="0.25">
      <c r="A11533" s="7">
        <v>11530</v>
      </c>
      <c r="B11533" s="8">
        <v>39739</v>
      </c>
      <c r="C11533" t="s">
        <v>3</v>
      </c>
      <c r="D11533" t="s">
        <v>779</v>
      </c>
      <c r="E11533" t="s">
        <v>9</v>
      </c>
      <c r="F11533" t="s">
        <v>833</v>
      </c>
      <c r="G11533" t="s">
        <v>569</v>
      </c>
      <c r="H11533" s="135" t="s">
        <v>1496</v>
      </c>
      <c r="I11533" t="s">
        <v>1454</v>
      </c>
      <c r="J11533" s="20">
        <v>21</v>
      </c>
      <c r="K11533" s="20" t="s">
        <v>9</v>
      </c>
      <c r="L11533" t="s">
        <v>1464</v>
      </c>
      <c r="M11533" s="20">
        <v>4.62</v>
      </c>
      <c r="N11533" s="20">
        <v>6.88</v>
      </c>
      <c r="AE11533">
        <f t="shared" si="180"/>
        <v>2008</v>
      </c>
    </row>
    <row r="11534" spans="1:31" x14ac:dyDescent="0.25">
      <c r="A11534" s="7">
        <v>11531</v>
      </c>
      <c r="B11534" s="8">
        <v>39739</v>
      </c>
      <c r="C11534" t="s">
        <v>3</v>
      </c>
      <c r="D11534" t="s">
        <v>939</v>
      </c>
      <c r="E11534" t="s">
        <v>9</v>
      </c>
      <c r="F11534" t="s">
        <v>545</v>
      </c>
      <c r="G11534" t="s">
        <v>870</v>
      </c>
      <c r="H11534" s="135" t="s">
        <v>2469</v>
      </c>
      <c r="I11534" t="s">
        <v>1454</v>
      </c>
      <c r="J11534" s="20">
        <v>10</v>
      </c>
      <c r="K11534" s="20" t="s">
        <v>3</v>
      </c>
      <c r="L11534" t="s">
        <v>1464</v>
      </c>
      <c r="M11534" s="20">
        <v>3.8</v>
      </c>
      <c r="N11534" s="20">
        <v>2.2000000000000002</v>
      </c>
      <c r="AE11534">
        <f t="shared" si="180"/>
        <v>2008</v>
      </c>
    </row>
    <row r="11535" spans="1:31" x14ac:dyDescent="0.25">
      <c r="A11535" s="7">
        <v>11532</v>
      </c>
      <c r="B11535" s="8">
        <v>39739</v>
      </c>
      <c r="C11535" t="s">
        <v>3</v>
      </c>
      <c r="D11535" t="s">
        <v>914</v>
      </c>
      <c r="E11535" t="s">
        <v>9</v>
      </c>
      <c r="F11535" t="s">
        <v>926</v>
      </c>
      <c r="G11535" t="s">
        <v>929</v>
      </c>
      <c r="H11535" s="135" t="s">
        <v>2703</v>
      </c>
      <c r="I11535" t="s">
        <v>1454</v>
      </c>
      <c r="J11535" s="20">
        <v>12</v>
      </c>
      <c r="K11535" s="20" t="s">
        <v>3</v>
      </c>
      <c r="L11535" t="s">
        <v>1464</v>
      </c>
      <c r="M11535" s="20">
        <v>4.3599999999999994</v>
      </c>
      <c r="N11535" s="20">
        <v>2.64</v>
      </c>
      <c r="AE11535">
        <f t="shared" si="180"/>
        <v>2008</v>
      </c>
    </row>
    <row r="11536" spans="1:31" x14ac:dyDescent="0.25">
      <c r="A11536" s="7">
        <v>11533</v>
      </c>
      <c r="B11536" s="8">
        <v>39739</v>
      </c>
      <c r="C11536" t="s">
        <v>3</v>
      </c>
      <c r="D11536" t="s">
        <v>794</v>
      </c>
      <c r="E11536" t="s">
        <v>9</v>
      </c>
      <c r="F11536" t="s">
        <v>678</v>
      </c>
      <c r="G11536" t="s">
        <v>929</v>
      </c>
      <c r="H11536" s="135" t="s">
        <v>2678</v>
      </c>
      <c r="I11536" t="s">
        <v>1455</v>
      </c>
      <c r="J11536" s="20">
        <v>20</v>
      </c>
      <c r="K11536" s="20" t="s">
        <v>1465</v>
      </c>
      <c r="L11536" t="s">
        <v>1466</v>
      </c>
      <c r="M11536" s="20">
        <v>2.5</v>
      </c>
      <c r="N11536" s="20">
        <v>2.5</v>
      </c>
      <c r="AE11536">
        <f t="shared" si="180"/>
        <v>2008</v>
      </c>
    </row>
    <row r="11537" spans="1:31" x14ac:dyDescent="0.25">
      <c r="A11537" s="7">
        <v>11534</v>
      </c>
      <c r="B11537" s="8">
        <v>39739</v>
      </c>
      <c r="C11537" t="s">
        <v>3</v>
      </c>
      <c r="D11537" t="s">
        <v>972</v>
      </c>
      <c r="E11537" t="s">
        <v>9</v>
      </c>
      <c r="F11537" t="s">
        <v>828</v>
      </c>
      <c r="G11537" t="s">
        <v>929</v>
      </c>
      <c r="H11537" s="135" t="s">
        <v>2644</v>
      </c>
      <c r="I11537" t="s">
        <v>1454</v>
      </c>
      <c r="J11537" s="20">
        <v>9</v>
      </c>
      <c r="K11537" s="20" t="s">
        <v>1465</v>
      </c>
      <c r="L11537" t="s">
        <v>1466</v>
      </c>
      <c r="M11537" s="20">
        <v>2.25</v>
      </c>
      <c r="N11537" s="20">
        <v>2.25</v>
      </c>
      <c r="AE11537">
        <f t="shared" si="180"/>
        <v>2008</v>
      </c>
    </row>
    <row r="11538" spans="1:31" x14ac:dyDescent="0.25">
      <c r="A11538" s="7">
        <v>11535</v>
      </c>
      <c r="B11538" s="8">
        <v>39739</v>
      </c>
      <c r="C11538" t="s">
        <v>3</v>
      </c>
      <c r="D11538" t="s">
        <v>543</v>
      </c>
      <c r="E11538" t="s">
        <v>9</v>
      </c>
      <c r="F11538" t="s">
        <v>233</v>
      </c>
      <c r="G11538" t="s">
        <v>870</v>
      </c>
      <c r="H11538" s="135" t="s">
        <v>1496</v>
      </c>
      <c r="I11538" t="s">
        <v>1454</v>
      </c>
      <c r="J11538" s="20">
        <v>24</v>
      </c>
      <c r="K11538" s="20" t="s">
        <v>9</v>
      </c>
      <c r="L11538" t="s">
        <v>1464</v>
      </c>
      <c r="M11538" s="20">
        <v>5.28</v>
      </c>
      <c r="N11538" s="20">
        <v>7.72</v>
      </c>
      <c r="AE11538">
        <f t="shared" si="180"/>
        <v>2008</v>
      </c>
    </row>
    <row r="11539" spans="1:31" x14ac:dyDescent="0.25">
      <c r="A11539" s="7">
        <v>11536</v>
      </c>
      <c r="B11539" s="8">
        <v>39739</v>
      </c>
      <c r="C11539" t="s">
        <v>3</v>
      </c>
      <c r="D11539" t="s">
        <v>656</v>
      </c>
      <c r="E11539" t="s">
        <v>9</v>
      </c>
      <c r="F11539" t="s">
        <v>450</v>
      </c>
      <c r="G11539" t="s">
        <v>870</v>
      </c>
      <c r="H11539" s="135" t="s">
        <v>1496</v>
      </c>
      <c r="I11539" t="s">
        <v>1454</v>
      </c>
      <c r="J11539" s="20">
        <v>20</v>
      </c>
      <c r="K11539" s="20" t="s">
        <v>1465</v>
      </c>
      <c r="L11539" t="s">
        <v>1466</v>
      </c>
      <c r="M11539" s="20">
        <v>5</v>
      </c>
      <c r="N11539" s="20">
        <v>5</v>
      </c>
      <c r="AE11539">
        <f t="shared" si="180"/>
        <v>2008</v>
      </c>
    </row>
    <row r="11540" spans="1:31" x14ac:dyDescent="0.25">
      <c r="A11540" s="7">
        <v>11537</v>
      </c>
      <c r="B11540" s="8">
        <v>39739</v>
      </c>
      <c r="C11540" t="s">
        <v>3</v>
      </c>
      <c r="D11540" t="s">
        <v>543</v>
      </c>
      <c r="E11540" t="s">
        <v>9</v>
      </c>
      <c r="F11540" t="s">
        <v>427</v>
      </c>
      <c r="G11540" t="s">
        <v>861</v>
      </c>
      <c r="H11540" s="135" t="s">
        <v>2520</v>
      </c>
      <c r="I11540" t="s">
        <v>1454</v>
      </c>
      <c r="J11540" s="20">
        <v>48</v>
      </c>
      <c r="K11540" s="20" t="s">
        <v>9</v>
      </c>
      <c r="L11540" t="s">
        <v>1464</v>
      </c>
      <c r="M11540" s="20">
        <v>10.56</v>
      </c>
      <c r="N11540" s="20">
        <v>14.44</v>
      </c>
      <c r="AE11540">
        <f t="shared" si="180"/>
        <v>2008</v>
      </c>
    </row>
    <row r="11541" spans="1:31" x14ac:dyDescent="0.25">
      <c r="A11541" s="7">
        <v>11538</v>
      </c>
      <c r="B11541" s="8">
        <v>39740</v>
      </c>
      <c r="C11541" t="s">
        <v>3</v>
      </c>
      <c r="D11541" t="s">
        <v>794</v>
      </c>
      <c r="E11541" t="s">
        <v>9</v>
      </c>
      <c r="F11541" t="s">
        <v>543</v>
      </c>
      <c r="G11541" t="s">
        <v>732</v>
      </c>
      <c r="H11541" s="135" t="s">
        <v>2191</v>
      </c>
      <c r="I11541" t="s">
        <v>1455</v>
      </c>
      <c r="J11541" s="20">
        <v>1</v>
      </c>
      <c r="K11541" s="20" t="s">
        <v>1465</v>
      </c>
      <c r="L11541" t="s">
        <v>1466</v>
      </c>
      <c r="M11541" s="20">
        <v>0.125</v>
      </c>
      <c r="N11541" s="20">
        <v>0.125</v>
      </c>
      <c r="AE11541">
        <f t="shared" si="180"/>
        <v>2008</v>
      </c>
    </row>
    <row r="11542" spans="1:31" x14ac:dyDescent="0.25">
      <c r="A11542" s="7">
        <v>11539</v>
      </c>
      <c r="B11542" s="8">
        <v>39740</v>
      </c>
      <c r="C11542" t="s">
        <v>3</v>
      </c>
      <c r="D11542" t="s">
        <v>776</v>
      </c>
      <c r="E11542" t="s">
        <v>9</v>
      </c>
      <c r="F11542" t="s">
        <v>240</v>
      </c>
      <c r="G11542" t="s">
        <v>870</v>
      </c>
      <c r="H11542" s="135" t="s">
        <v>2546</v>
      </c>
      <c r="I11542" t="s">
        <v>1454</v>
      </c>
      <c r="J11542" s="20">
        <v>13</v>
      </c>
      <c r="K11542" s="20" t="s">
        <v>9</v>
      </c>
      <c r="L11542" t="s">
        <v>1464</v>
      </c>
      <c r="M11542" s="20">
        <v>2.86</v>
      </c>
      <c r="N11542" s="20">
        <v>4.6400000000000006</v>
      </c>
      <c r="AE11542">
        <f t="shared" si="180"/>
        <v>2008</v>
      </c>
    </row>
    <row r="11543" spans="1:31" x14ac:dyDescent="0.25">
      <c r="A11543" s="7">
        <v>11540</v>
      </c>
      <c r="B11543" s="8">
        <v>39740</v>
      </c>
      <c r="C11543" t="s">
        <v>3</v>
      </c>
      <c r="D11543" t="s">
        <v>543</v>
      </c>
      <c r="E11543" t="s">
        <v>9</v>
      </c>
      <c r="F11543" t="s">
        <v>733</v>
      </c>
      <c r="G11543" t="s">
        <v>895</v>
      </c>
      <c r="H11543" s="135" t="s">
        <v>2567</v>
      </c>
      <c r="I11543" t="s">
        <v>1454</v>
      </c>
      <c r="J11543" s="20">
        <v>12</v>
      </c>
      <c r="K11543" s="20" t="s">
        <v>3</v>
      </c>
      <c r="L11543" t="s">
        <v>1463</v>
      </c>
      <c r="M11543" s="20">
        <v>4.12</v>
      </c>
      <c r="N11543" s="20">
        <v>2.88</v>
      </c>
      <c r="AE11543">
        <f t="shared" si="180"/>
        <v>2008</v>
      </c>
    </row>
    <row r="11544" spans="1:31" x14ac:dyDescent="0.25">
      <c r="A11544" s="7">
        <v>11541</v>
      </c>
      <c r="B11544" s="8">
        <v>39740</v>
      </c>
      <c r="C11544" t="s">
        <v>3</v>
      </c>
      <c r="D11544" t="s">
        <v>955</v>
      </c>
      <c r="E11544" t="s">
        <v>9</v>
      </c>
      <c r="F11544" t="s">
        <v>502</v>
      </c>
      <c r="G11544" t="s">
        <v>929</v>
      </c>
      <c r="H11544" s="135" t="s">
        <v>2665</v>
      </c>
      <c r="I11544" t="s">
        <v>1455</v>
      </c>
      <c r="J11544" s="20">
        <v>20</v>
      </c>
      <c r="K11544" s="20" t="s">
        <v>1465</v>
      </c>
      <c r="L11544" t="s">
        <v>1466</v>
      </c>
      <c r="M11544" s="20">
        <v>2.5</v>
      </c>
      <c r="N11544" s="20">
        <v>2.5</v>
      </c>
      <c r="AE11544">
        <f t="shared" si="180"/>
        <v>2008</v>
      </c>
    </row>
    <row r="11545" spans="1:31" x14ac:dyDescent="0.25">
      <c r="A11545" s="7">
        <v>11542</v>
      </c>
      <c r="B11545" s="8">
        <v>39741</v>
      </c>
      <c r="C11545" t="s">
        <v>3</v>
      </c>
      <c r="D11545" t="s">
        <v>981</v>
      </c>
      <c r="E11545" t="s">
        <v>9</v>
      </c>
      <c r="F11545" t="s">
        <v>687</v>
      </c>
      <c r="G11545" t="s">
        <v>377</v>
      </c>
      <c r="H11545" s="135" t="s">
        <v>1601</v>
      </c>
      <c r="I11545" t="s">
        <v>1454</v>
      </c>
      <c r="J11545" s="20">
        <v>15</v>
      </c>
      <c r="K11545" s="20" t="s">
        <v>9</v>
      </c>
      <c r="L11545" t="s">
        <v>1464</v>
      </c>
      <c r="M11545" s="20">
        <v>3.3</v>
      </c>
      <c r="N11545" s="20">
        <v>5.2</v>
      </c>
      <c r="AE11545">
        <f t="shared" si="180"/>
        <v>2008</v>
      </c>
    </row>
    <row r="11546" spans="1:31" x14ac:dyDescent="0.25">
      <c r="A11546" s="7">
        <v>11543</v>
      </c>
      <c r="B11546" s="8">
        <v>39741</v>
      </c>
      <c r="C11546" t="s">
        <v>3</v>
      </c>
      <c r="D11546" t="s">
        <v>981</v>
      </c>
      <c r="E11546" t="s">
        <v>9</v>
      </c>
      <c r="F11546" t="s">
        <v>122</v>
      </c>
      <c r="G11546" t="s">
        <v>648</v>
      </c>
      <c r="H11546" s="135" t="s">
        <v>1795</v>
      </c>
      <c r="I11546" t="s">
        <v>1454</v>
      </c>
      <c r="J11546" s="20">
        <v>50</v>
      </c>
      <c r="K11546" s="20" t="s">
        <v>1465</v>
      </c>
      <c r="L11546" t="s">
        <v>1466</v>
      </c>
      <c r="M11546" s="20">
        <v>12.5</v>
      </c>
      <c r="N11546" s="20">
        <v>12.5</v>
      </c>
      <c r="AE11546">
        <f t="shared" si="180"/>
        <v>2008</v>
      </c>
    </row>
    <row r="11547" spans="1:31" x14ac:dyDescent="0.25">
      <c r="A11547" s="7">
        <v>11544</v>
      </c>
      <c r="B11547" s="8">
        <v>39741</v>
      </c>
      <c r="C11547" t="s">
        <v>3</v>
      </c>
      <c r="D11547" t="s">
        <v>350</v>
      </c>
      <c r="E11547" t="s">
        <v>9</v>
      </c>
      <c r="F11547" t="s">
        <v>795</v>
      </c>
      <c r="G11547" t="s">
        <v>929</v>
      </c>
      <c r="H11547" s="9" t="s">
        <v>2763</v>
      </c>
      <c r="I11547" t="s">
        <v>1454</v>
      </c>
      <c r="J11547" s="20">
        <v>20</v>
      </c>
      <c r="K11547" s="20" t="s">
        <v>3</v>
      </c>
      <c r="L11547" t="s">
        <v>1464</v>
      </c>
      <c r="M11547" s="20">
        <v>6.6</v>
      </c>
      <c r="N11547" s="20">
        <v>4.4000000000000004</v>
      </c>
      <c r="AE11547">
        <f t="shared" si="180"/>
        <v>2008</v>
      </c>
    </row>
    <row r="11548" spans="1:31" x14ac:dyDescent="0.25">
      <c r="A11548" s="7">
        <v>11545</v>
      </c>
      <c r="B11548" s="8">
        <v>39741</v>
      </c>
      <c r="C11548" t="s">
        <v>3</v>
      </c>
      <c r="D11548" t="s">
        <v>981</v>
      </c>
      <c r="E11548" t="s">
        <v>9</v>
      </c>
      <c r="F11548" t="s">
        <v>678</v>
      </c>
      <c r="G11548" t="s">
        <v>648</v>
      </c>
      <c r="H11548" s="136" t="s">
        <v>1496</v>
      </c>
      <c r="I11548" t="s">
        <v>1455</v>
      </c>
      <c r="J11548" s="20">
        <v>10</v>
      </c>
      <c r="K11548" s="20" t="s">
        <v>1465</v>
      </c>
      <c r="L11548" t="s">
        <v>1466</v>
      </c>
      <c r="M11548" s="20">
        <v>1.25</v>
      </c>
      <c r="N11548" s="20">
        <v>1.25</v>
      </c>
      <c r="AE11548">
        <f t="shared" si="180"/>
        <v>2008</v>
      </c>
    </row>
    <row r="11549" spans="1:31" x14ac:dyDescent="0.25">
      <c r="A11549" s="7">
        <v>11546</v>
      </c>
      <c r="B11549" s="8">
        <v>39741</v>
      </c>
      <c r="C11549" t="s">
        <v>3</v>
      </c>
      <c r="D11549" t="s">
        <v>72</v>
      </c>
      <c r="E11549" t="s">
        <v>9</v>
      </c>
      <c r="F11549" t="s">
        <v>268</v>
      </c>
      <c r="G11549" t="s">
        <v>732</v>
      </c>
      <c r="H11549" s="135" t="s">
        <v>1496</v>
      </c>
      <c r="I11549" t="s">
        <v>1454</v>
      </c>
      <c r="J11549" s="20">
        <v>26</v>
      </c>
      <c r="K11549" s="20" t="s">
        <v>3</v>
      </c>
      <c r="L11549" t="s">
        <v>1463</v>
      </c>
      <c r="M11549" s="20">
        <v>7.76</v>
      </c>
      <c r="N11549" s="20">
        <v>6.24</v>
      </c>
      <c r="AE11549">
        <f t="shared" si="180"/>
        <v>2008</v>
      </c>
    </row>
    <row r="11550" spans="1:31" x14ac:dyDescent="0.25">
      <c r="A11550" s="7">
        <v>11547</v>
      </c>
      <c r="B11550" s="8">
        <v>39742</v>
      </c>
      <c r="C11550" t="s">
        <v>3</v>
      </c>
      <c r="D11550" t="s">
        <v>952</v>
      </c>
      <c r="E11550" t="s">
        <v>9</v>
      </c>
      <c r="F11550" t="s">
        <v>678</v>
      </c>
      <c r="G11550" t="s">
        <v>732</v>
      </c>
      <c r="H11550" s="135" t="s">
        <v>2155</v>
      </c>
      <c r="I11550" t="s">
        <v>1455</v>
      </c>
      <c r="J11550" s="20">
        <v>18</v>
      </c>
      <c r="K11550" s="20" t="s">
        <v>9</v>
      </c>
      <c r="L11550" t="s">
        <v>1463</v>
      </c>
      <c r="M11550" s="20">
        <v>2.16</v>
      </c>
      <c r="N11550" s="20">
        <v>2.84</v>
      </c>
      <c r="AE11550">
        <f t="shared" si="180"/>
        <v>2008</v>
      </c>
    </row>
    <row r="11551" spans="1:31" x14ac:dyDescent="0.25">
      <c r="A11551" s="7">
        <v>11548</v>
      </c>
      <c r="B11551" s="8">
        <v>39742</v>
      </c>
      <c r="C11551" t="s">
        <v>3</v>
      </c>
      <c r="D11551" t="s">
        <v>973</v>
      </c>
      <c r="E11551" t="s">
        <v>9</v>
      </c>
      <c r="F11551" t="s">
        <v>966</v>
      </c>
      <c r="G11551" t="s">
        <v>648</v>
      </c>
      <c r="H11551" s="136" t="s">
        <v>2078</v>
      </c>
      <c r="I11551" t="s">
        <v>1454</v>
      </c>
      <c r="J11551" s="20">
        <v>7</v>
      </c>
      <c r="K11551" s="20" t="s">
        <v>9</v>
      </c>
      <c r="L11551" t="s">
        <v>1463</v>
      </c>
      <c r="M11551" s="20">
        <v>1.68</v>
      </c>
      <c r="N11551" s="20">
        <v>2.8200000000000003</v>
      </c>
      <c r="AE11551">
        <f t="shared" si="180"/>
        <v>2008</v>
      </c>
    </row>
    <row r="11552" spans="1:31" x14ac:dyDescent="0.25">
      <c r="A11552" s="7">
        <v>11549</v>
      </c>
      <c r="B11552" s="8">
        <v>39742</v>
      </c>
      <c r="C11552" t="s">
        <v>3</v>
      </c>
      <c r="D11552" t="s">
        <v>920</v>
      </c>
      <c r="E11552" t="s">
        <v>9</v>
      </c>
      <c r="F11552" t="s">
        <v>641</v>
      </c>
      <c r="G11552" t="s">
        <v>870</v>
      </c>
      <c r="H11552" s="135" t="s">
        <v>2574</v>
      </c>
      <c r="I11552" t="s">
        <v>1454</v>
      </c>
      <c r="J11552" s="20">
        <v>10</v>
      </c>
      <c r="K11552" s="20" t="s">
        <v>9</v>
      </c>
      <c r="L11552" t="s">
        <v>1463</v>
      </c>
      <c r="M11552" s="20">
        <v>2.4</v>
      </c>
      <c r="N11552" s="20">
        <v>3.6</v>
      </c>
      <c r="AE11552">
        <f t="shared" si="180"/>
        <v>2008</v>
      </c>
    </row>
    <row r="11553" spans="1:31" x14ac:dyDescent="0.25">
      <c r="A11553" s="7">
        <v>11550</v>
      </c>
      <c r="B11553" s="8">
        <v>39742</v>
      </c>
      <c r="C11553" t="s">
        <v>3</v>
      </c>
      <c r="D11553" t="s">
        <v>789</v>
      </c>
      <c r="E11553" t="s">
        <v>9</v>
      </c>
      <c r="F11553" t="s">
        <v>795</v>
      </c>
      <c r="G11553" t="s">
        <v>929</v>
      </c>
      <c r="H11553" s="135" t="s">
        <v>1496</v>
      </c>
      <c r="I11553" t="s">
        <v>1454</v>
      </c>
      <c r="J11553" s="20">
        <v>40</v>
      </c>
      <c r="K11553" s="20" t="s">
        <v>3</v>
      </c>
      <c r="L11553" t="s">
        <v>1464</v>
      </c>
      <c r="M11553" s="20">
        <v>12.2</v>
      </c>
      <c r="N11553" s="20">
        <v>8.8000000000000007</v>
      </c>
      <c r="AE11553">
        <f t="shared" si="180"/>
        <v>2008</v>
      </c>
    </row>
    <row r="11554" spans="1:31" x14ac:dyDescent="0.25">
      <c r="A11554" s="7">
        <v>11551</v>
      </c>
      <c r="B11554" s="8">
        <v>39742</v>
      </c>
      <c r="C11554" t="s">
        <v>3</v>
      </c>
      <c r="D11554" t="s">
        <v>776</v>
      </c>
      <c r="E11554" t="s">
        <v>9</v>
      </c>
      <c r="F11554" t="s">
        <v>672</v>
      </c>
      <c r="G11554" t="s">
        <v>648</v>
      </c>
      <c r="H11554" s="136" t="s">
        <v>1496</v>
      </c>
      <c r="I11554" t="s">
        <v>1454</v>
      </c>
      <c r="J11554" s="20">
        <v>83</v>
      </c>
      <c r="K11554" s="20" t="s">
        <v>9</v>
      </c>
      <c r="L11554" t="s">
        <v>1464</v>
      </c>
      <c r="M11554" s="20">
        <v>18.259999999999998</v>
      </c>
      <c r="N11554" s="20">
        <v>24.240000000000002</v>
      </c>
      <c r="AE11554">
        <f t="shared" si="180"/>
        <v>2008</v>
      </c>
    </row>
    <row r="11555" spans="1:31" x14ac:dyDescent="0.25">
      <c r="A11555" s="7">
        <v>11552</v>
      </c>
      <c r="B11555" s="8">
        <v>39742</v>
      </c>
      <c r="C11555" t="s">
        <v>3</v>
      </c>
      <c r="D11555" t="s">
        <v>655</v>
      </c>
      <c r="E11555" t="s">
        <v>9</v>
      </c>
      <c r="F11555" t="s">
        <v>734</v>
      </c>
      <c r="G11555" t="s">
        <v>714</v>
      </c>
      <c r="H11555" s="9" t="s">
        <v>2104</v>
      </c>
      <c r="I11555" t="s">
        <v>1454</v>
      </c>
      <c r="J11555" s="20">
        <v>42</v>
      </c>
      <c r="K11555" s="20" t="s">
        <v>9</v>
      </c>
      <c r="L11555" t="s">
        <v>1464</v>
      </c>
      <c r="M11555" s="20">
        <v>9.24</v>
      </c>
      <c r="N11555" s="20">
        <v>12.76</v>
      </c>
      <c r="AE11555">
        <f t="shared" si="180"/>
        <v>2008</v>
      </c>
    </row>
    <row r="11556" spans="1:31" x14ac:dyDescent="0.25">
      <c r="A11556" s="7">
        <v>11553</v>
      </c>
      <c r="B11556" s="8">
        <v>39743</v>
      </c>
      <c r="C11556" t="s">
        <v>3</v>
      </c>
      <c r="D11556" t="s">
        <v>440</v>
      </c>
      <c r="E11556" t="s">
        <v>9</v>
      </c>
      <c r="F11556" t="s">
        <v>450</v>
      </c>
      <c r="G11556" t="s">
        <v>569</v>
      </c>
      <c r="H11556" s="135" t="s">
        <v>2336</v>
      </c>
      <c r="I11556" t="s">
        <v>1454</v>
      </c>
      <c r="J11556" s="20">
        <v>28</v>
      </c>
      <c r="K11556" s="20" t="s">
        <v>3</v>
      </c>
      <c r="L11556" t="s">
        <v>1464</v>
      </c>
      <c r="M11556" s="20">
        <v>8.84</v>
      </c>
      <c r="N11556" s="20">
        <v>6.16</v>
      </c>
      <c r="AE11556">
        <f t="shared" si="180"/>
        <v>2008</v>
      </c>
    </row>
    <row r="11557" spans="1:31" x14ac:dyDescent="0.25">
      <c r="A11557" s="7">
        <v>11554</v>
      </c>
      <c r="B11557" s="8">
        <v>39743</v>
      </c>
      <c r="C11557" t="s">
        <v>3</v>
      </c>
      <c r="D11557" t="s">
        <v>469</v>
      </c>
      <c r="E11557" t="s">
        <v>9</v>
      </c>
      <c r="F11557" t="s">
        <v>978</v>
      </c>
      <c r="G11557" t="s">
        <v>895</v>
      </c>
      <c r="H11557" s="135" t="s">
        <v>2307</v>
      </c>
      <c r="I11557" t="s">
        <v>1455</v>
      </c>
      <c r="J11557" s="20">
        <v>10</v>
      </c>
      <c r="K11557" s="20" t="s">
        <v>1465</v>
      </c>
      <c r="L11557" t="s">
        <v>1466</v>
      </c>
      <c r="M11557" s="20">
        <v>1.25</v>
      </c>
      <c r="N11557" s="20">
        <v>1.25</v>
      </c>
      <c r="AE11557">
        <f t="shared" si="180"/>
        <v>2008</v>
      </c>
    </row>
    <row r="11558" spans="1:31" x14ac:dyDescent="0.25">
      <c r="A11558" s="7">
        <v>11555</v>
      </c>
      <c r="B11558" s="8">
        <v>39743</v>
      </c>
      <c r="C11558" t="s">
        <v>3</v>
      </c>
      <c r="D11558" t="s">
        <v>276</v>
      </c>
      <c r="E11558" t="s">
        <v>9</v>
      </c>
      <c r="F11558" t="s">
        <v>833</v>
      </c>
      <c r="G11558" t="s">
        <v>895</v>
      </c>
      <c r="H11558" s="135" t="s">
        <v>2534</v>
      </c>
      <c r="I11558" t="s">
        <v>1454</v>
      </c>
      <c r="J11558" s="20">
        <v>15</v>
      </c>
      <c r="K11558" s="20" t="s">
        <v>1465</v>
      </c>
      <c r="L11558" t="s">
        <v>1466</v>
      </c>
      <c r="M11558" s="20">
        <v>3.75</v>
      </c>
      <c r="N11558" s="20">
        <v>3.75</v>
      </c>
      <c r="AE11558">
        <f t="shared" si="180"/>
        <v>2008</v>
      </c>
    </row>
    <row r="11559" spans="1:31" x14ac:dyDescent="0.25">
      <c r="A11559" s="7">
        <v>11556</v>
      </c>
      <c r="B11559" s="8">
        <v>39743</v>
      </c>
      <c r="C11559" t="s">
        <v>3</v>
      </c>
      <c r="D11559" t="s">
        <v>982</v>
      </c>
      <c r="E11559" t="s">
        <v>9</v>
      </c>
      <c r="F11559" t="s">
        <v>411</v>
      </c>
      <c r="G11559" t="s">
        <v>14</v>
      </c>
      <c r="H11559" s="135" t="s">
        <v>1517</v>
      </c>
      <c r="I11559" t="s">
        <v>1458</v>
      </c>
      <c r="J11559" s="20">
        <v>20</v>
      </c>
      <c r="K11559" s="20" t="s">
        <v>3</v>
      </c>
      <c r="L11559" t="s">
        <v>1463</v>
      </c>
      <c r="M11559" s="20">
        <v>30</v>
      </c>
      <c r="N11559" s="20">
        <v>10</v>
      </c>
      <c r="AE11559">
        <f t="shared" si="180"/>
        <v>2008</v>
      </c>
    </row>
    <row r="11560" spans="1:31" x14ac:dyDescent="0.25">
      <c r="A11560" s="7">
        <v>11557</v>
      </c>
      <c r="B11560" s="8">
        <v>39744</v>
      </c>
      <c r="C11560" t="s">
        <v>3</v>
      </c>
      <c r="D11560" t="s">
        <v>913</v>
      </c>
      <c r="E11560" t="s">
        <v>9</v>
      </c>
      <c r="F11560" t="s">
        <v>905</v>
      </c>
      <c r="G11560" t="s">
        <v>633</v>
      </c>
      <c r="H11560" s="135" t="s">
        <v>1778</v>
      </c>
      <c r="I11560" t="s">
        <v>1454</v>
      </c>
      <c r="J11560" s="20">
        <v>20</v>
      </c>
      <c r="K11560" s="20" t="s">
        <v>3</v>
      </c>
      <c r="L11560" t="s">
        <v>1463</v>
      </c>
      <c r="M11560" s="20">
        <v>6.2</v>
      </c>
      <c r="N11560" s="20">
        <v>4.8</v>
      </c>
      <c r="AE11560">
        <f t="shared" si="180"/>
        <v>2008</v>
      </c>
    </row>
    <row r="11561" spans="1:31" x14ac:dyDescent="0.25">
      <c r="A11561" s="7">
        <v>11558</v>
      </c>
      <c r="B11561" s="8">
        <v>39744</v>
      </c>
      <c r="C11561" t="s">
        <v>3</v>
      </c>
      <c r="D11561" t="s">
        <v>956</v>
      </c>
      <c r="E11561" t="s">
        <v>9</v>
      </c>
      <c r="F11561" t="s">
        <v>311</v>
      </c>
      <c r="G11561" t="s">
        <v>870</v>
      </c>
      <c r="H11561" s="135" t="s">
        <v>2776</v>
      </c>
      <c r="I11561" t="s">
        <v>1455</v>
      </c>
      <c r="J11561" s="20">
        <v>36</v>
      </c>
      <c r="K11561" s="20" t="s">
        <v>3</v>
      </c>
      <c r="L11561" t="s">
        <v>1464</v>
      </c>
      <c r="M11561" s="20">
        <v>5.54</v>
      </c>
      <c r="N11561" s="20">
        <v>3.96</v>
      </c>
      <c r="AE11561">
        <f t="shared" si="180"/>
        <v>2008</v>
      </c>
    </row>
    <row r="11562" spans="1:31" x14ac:dyDescent="0.25">
      <c r="A11562" s="7">
        <v>11559</v>
      </c>
      <c r="B11562" s="8">
        <v>39744</v>
      </c>
      <c r="C11562" t="s">
        <v>3</v>
      </c>
      <c r="D11562" t="s">
        <v>939</v>
      </c>
      <c r="E11562" t="s">
        <v>9</v>
      </c>
      <c r="F11562" t="s">
        <v>37</v>
      </c>
      <c r="G11562" t="s">
        <v>377</v>
      </c>
      <c r="H11562" s="9" t="s">
        <v>2227</v>
      </c>
      <c r="I11562" t="s">
        <v>1454</v>
      </c>
      <c r="J11562" s="20">
        <v>38</v>
      </c>
      <c r="K11562" s="20" t="s">
        <v>3</v>
      </c>
      <c r="L11562" t="s">
        <v>1464</v>
      </c>
      <c r="M11562" s="20">
        <v>11.64</v>
      </c>
      <c r="N11562" s="20">
        <v>8.36</v>
      </c>
      <c r="AE11562">
        <f t="shared" si="180"/>
        <v>2008</v>
      </c>
    </row>
    <row r="11563" spans="1:31" x14ac:dyDescent="0.25">
      <c r="A11563" s="7">
        <v>11560</v>
      </c>
      <c r="B11563" s="8">
        <v>39744</v>
      </c>
      <c r="C11563" t="s">
        <v>3</v>
      </c>
      <c r="D11563" t="s">
        <v>979</v>
      </c>
      <c r="E11563" t="s">
        <v>9</v>
      </c>
      <c r="F11563" t="s">
        <v>764</v>
      </c>
      <c r="G11563" t="s">
        <v>648</v>
      </c>
      <c r="H11563" s="136" t="s">
        <v>1496</v>
      </c>
      <c r="I11563" t="s">
        <v>1454</v>
      </c>
      <c r="J11563" s="20">
        <v>12</v>
      </c>
      <c r="K11563" s="20" t="s">
        <v>3</v>
      </c>
      <c r="L11563" t="s">
        <v>1464</v>
      </c>
      <c r="M11563" s="20">
        <v>4.3599999999999994</v>
      </c>
      <c r="N11563" s="20">
        <v>2.64</v>
      </c>
      <c r="AE11563">
        <f t="shared" si="180"/>
        <v>2008</v>
      </c>
    </row>
    <row r="11564" spans="1:31" x14ac:dyDescent="0.25">
      <c r="A11564" s="7">
        <v>11561</v>
      </c>
      <c r="B11564" s="8">
        <v>39745</v>
      </c>
      <c r="C11564" t="s">
        <v>3</v>
      </c>
      <c r="D11564" t="s">
        <v>656</v>
      </c>
      <c r="E11564" t="s">
        <v>9</v>
      </c>
      <c r="F11564" t="s">
        <v>450</v>
      </c>
      <c r="G11564" t="s">
        <v>870</v>
      </c>
      <c r="H11564" s="135" t="s">
        <v>1496</v>
      </c>
      <c r="I11564" t="s">
        <v>1454</v>
      </c>
      <c r="J11564" s="20">
        <v>10</v>
      </c>
      <c r="K11564" s="20" t="s">
        <v>9</v>
      </c>
      <c r="L11564" t="s">
        <v>1463</v>
      </c>
      <c r="M11564" s="20">
        <v>2.4</v>
      </c>
      <c r="N11564" s="20">
        <v>3.6</v>
      </c>
      <c r="AE11564">
        <f t="shared" si="180"/>
        <v>2008</v>
      </c>
    </row>
    <row r="11565" spans="1:31" x14ac:dyDescent="0.25">
      <c r="A11565" s="7">
        <v>11562</v>
      </c>
      <c r="B11565" s="8">
        <v>39745</v>
      </c>
      <c r="C11565" t="s">
        <v>3</v>
      </c>
      <c r="D11565" t="s">
        <v>276</v>
      </c>
      <c r="E11565" t="s">
        <v>9</v>
      </c>
      <c r="F11565" t="s">
        <v>833</v>
      </c>
      <c r="G11565" t="s">
        <v>895</v>
      </c>
      <c r="H11565" s="135" t="s">
        <v>2777</v>
      </c>
      <c r="I11565" t="s">
        <v>1454</v>
      </c>
      <c r="J11565" s="20">
        <v>15</v>
      </c>
      <c r="K11565" s="20" t="s">
        <v>3</v>
      </c>
      <c r="L11565" t="s">
        <v>1464</v>
      </c>
      <c r="M11565" s="20">
        <v>5.2</v>
      </c>
      <c r="N11565" s="20">
        <v>3.3</v>
      </c>
      <c r="AE11565">
        <f t="shared" si="180"/>
        <v>2008</v>
      </c>
    </row>
    <row r="11566" spans="1:31" x14ac:dyDescent="0.25">
      <c r="A11566" s="7">
        <v>11563</v>
      </c>
      <c r="B11566" s="8">
        <v>39746</v>
      </c>
      <c r="C11566" t="s">
        <v>3</v>
      </c>
      <c r="D11566" t="s">
        <v>914</v>
      </c>
      <c r="E11566" t="s">
        <v>9</v>
      </c>
      <c r="F11566" t="s">
        <v>687</v>
      </c>
      <c r="G11566" t="s">
        <v>569</v>
      </c>
      <c r="H11566" s="136" t="s">
        <v>1677</v>
      </c>
      <c r="I11566" t="s">
        <v>1454</v>
      </c>
      <c r="J11566" s="20">
        <v>14</v>
      </c>
      <c r="K11566" s="20" t="s">
        <v>9</v>
      </c>
      <c r="L11566" t="s">
        <v>1463</v>
      </c>
      <c r="M11566" s="20">
        <v>3.36</v>
      </c>
      <c r="N11566" s="20">
        <v>4.6400000000000006</v>
      </c>
      <c r="AE11566">
        <f t="shared" si="180"/>
        <v>2008</v>
      </c>
    </row>
    <row r="11567" spans="1:31" x14ac:dyDescent="0.25">
      <c r="A11567" s="7">
        <v>11564</v>
      </c>
      <c r="B11567" s="8">
        <v>39746</v>
      </c>
      <c r="C11567" t="s">
        <v>3</v>
      </c>
      <c r="D11567" t="s">
        <v>779</v>
      </c>
      <c r="E11567" t="s">
        <v>9</v>
      </c>
      <c r="F11567" t="s">
        <v>833</v>
      </c>
      <c r="G11567" t="s">
        <v>569</v>
      </c>
      <c r="H11567" s="135" t="s">
        <v>1496</v>
      </c>
      <c r="I11567" t="s">
        <v>1454</v>
      </c>
      <c r="J11567" s="20">
        <v>20</v>
      </c>
      <c r="K11567" s="20" t="s">
        <v>9</v>
      </c>
      <c r="L11567" t="s">
        <v>1464</v>
      </c>
      <c r="M11567" s="20">
        <v>4.4000000000000004</v>
      </c>
      <c r="N11567" s="20">
        <v>6.6</v>
      </c>
      <c r="AE11567">
        <f t="shared" si="180"/>
        <v>2008</v>
      </c>
    </row>
    <row r="11568" spans="1:31" x14ac:dyDescent="0.25">
      <c r="A11568" s="7">
        <v>11565</v>
      </c>
      <c r="B11568" s="8">
        <v>39746</v>
      </c>
      <c r="C11568" t="s">
        <v>3</v>
      </c>
      <c r="D11568" t="s">
        <v>543</v>
      </c>
      <c r="E11568" t="s">
        <v>9</v>
      </c>
      <c r="F11568" t="s">
        <v>597</v>
      </c>
      <c r="G11568" t="s">
        <v>929</v>
      </c>
      <c r="H11568" s="9" t="s">
        <v>2719</v>
      </c>
      <c r="I11568" t="s">
        <v>1454</v>
      </c>
      <c r="J11568" s="20">
        <v>23</v>
      </c>
      <c r="K11568" s="20" t="s">
        <v>9</v>
      </c>
      <c r="L11568" t="s">
        <v>1464</v>
      </c>
      <c r="M11568" s="20">
        <v>5.0600000000000005</v>
      </c>
      <c r="N11568" s="20">
        <v>7.4399999999999995</v>
      </c>
      <c r="AE11568">
        <f t="shared" si="180"/>
        <v>2008</v>
      </c>
    </row>
    <row r="11569" spans="1:31" x14ac:dyDescent="0.25">
      <c r="A11569" s="7">
        <v>11566</v>
      </c>
      <c r="B11569" s="8">
        <v>39746</v>
      </c>
      <c r="C11569" t="s">
        <v>3</v>
      </c>
      <c r="D11569" t="s">
        <v>543</v>
      </c>
      <c r="E11569" t="s">
        <v>9</v>
      </c>
      <c r="F11569" t="s">
        <v>597</v>
      </c>
      <c r="G11569" t="s">
        <v>870</v>
      </c>
      <c r="H11569" s="135" t="s">
        <v>2521</v>
      </c>
      <c r="I11569" t="s">
        <v>1454</v>
      </c>
      <c r="J11569" s="20">
        <v>13</v>
      </c>
      <c r="K11569" s="20" t="s">
        <v>3</v>
      </c>
      <c r="L11569" t="s">
        <v>1463</v>
      </c>
      <c r="M11569" s="20">
        <v>4.38</v>
      </c>
      <c r="N11569" s="20">
        <v>3.12</v>
      </c>
      <c r="AE11569">
        <f t="shared" si="180"/>
        <v>2008</v>
      </c>
    </row>
    <row r="11570" spans="1:31" x14ac:dyDescent="0.25">
      <c r="A11570" s="7">
        <v>11567</v>
      </c>
      <c r="B11570" s="8">
        <v>39746</v>
      </c>
      <c r="C11570" t="s">
        <v>3</v>
      </c>
      <c r="D11570" t="s">
        <v>222</v>
      </c>
      <c r="E11570" t="s">
        <v>9</v>
      </c>
      <c r="F11570" t="s">
        <v>945</v>
      </c>
      <c r="G11570" t="s">
        <v>895</v>
      </c>
      <c r="H11570" s="135" t="s">
        <v>2628</v>
      </c>
      <c r="I11570" t="s">
        <v>1454</v>
      </c>
      <c r="J11570" s="20">
        <v>12</v>
      </c>
      <c r="K11570" s="20" t="s">
        <v>9</v>
      </c>
      <c r="L11570" t="s">
        <v>1463</v>
      </c>
      <c r="M11570" s="20">
        <v>2.88</v>
      </c>
      <c r="N11570" s="20">
        <v>4.12</v>
      </c>
      <c r="AE11570">
        <f t="shared" si="180"/>
        <v>2008</v>
      </c>
    </row>
    <row r="11571" spans="1:31" x14ac:dyDescent="0.25">
      <c r="A11571" s="7">
        <v>11568</v>
      </c>
      <c r="B11571" s="8">
        <v>39746</v>
      </c>
      <c r="C11571" t="s">
        <v>3</v>
      </c>
      <c r="D11571" t="s">
        <v>857</v>
      </c>
      <c r="E11571" t="s">
        <v>9</v>
      </c>
      <c r="F11571" t="s">
        <v>828</v>
      </c>
      <c r="G11571" t="s">
        <v>714</v>
      </c>
      <c r="H11571" s="9" t="s">
        <v>2205</v>
      </c>
      <c r="I11571" t="s">
        <v>1454</v>
      </c>
      <c r="J11571" s="20">
        <v>38</v>
      </c>
      <c r="K11571" s="20" t="s">
        <v>9</v>
      </c>
      <c r="L11571" t="s">
        <v>1463</v>
      </c>
      <c r="M11571" s="20">
        <v>9.1199999999999992</v>
      </c>
      <c r="N11571" s="20">
        <v>10.88</v>
      </c>
      <c r="AE11571">
        <f t="shared" si="180"/>
        <v>2008</v>
      </c>
    </row>
    <row r="11572" spans="1:31" x14ac:dyDescent="0.25">
      <c r="A11572" s="7">
        <v>11569</v>
      </c>
      <c r="B11572" s="8">
        <v>39746</v>
      </c>
      <c r="C11572" t="s">
        <v>3</v>
      </c>
      <c r="D11572" t="s">
        <v>192</v>
      </c>
      <c r="E11572" t="s">
        <v>9</v>
      </c>
      <c r="F11572" t="s">
        <v>119</v>
      </c>
      <c r="G11572" t="s">
        <v>648</v>
      </c>
      <c r="H11572" s="9" t="s">
        <v>1797</v>
      </c>
      <c r="I11572" t="s">
        <v>1455</v>
      </c>
      <c r="J11572" s="20">
        <v>92</v>
      </c>
      <c r="K11572" s="20" t="s">
        <v>1465</v>
      </c>
      <c r="L11572" t="s">
        <v>1466</v>
      </c>
      <c r="M11572" s="20">
        <v>11.5</v>
      </c>
      <c r="N11572" s="20">
        <v>11.5</v>
      </c>
      <c r="AE11572">
        <f t="shared" si="180"/>
        <v>2008</v>
      </c>
    </row>
    <row r="11573" spans="1:31" x14ac:dyDescent="0.25">
      <c r="A11573" s="7">
        <v>11570</v>
      </c>
      <c r="B11573" s="8">
        <v>39747</v>
      </c>
      <c r="C11573" t="s">
        <v>3</v>
      </c>
      <c r="D11573" t="s">
        <v>956</v>
      </c>
      <c r="E11573" t="s">
        <v>9</v>
      </c>
      <c r="F11573" t="s">
        <v>311</v>
      </c>
      <c r="G11573" t="s">
        <v>861</v>
      </c>
      <c r="H11573" s="135" t="s">
        <v>2491</v>
      </c>
      <c r="I11573" t="s">
        <v>1455</v>
      </c>
      <c r="J11573" s="20">
        <v>24</v>
      </c>
      <c r="K11573" s="20" t="s">
        <v>3</v>
      </c>
      <c r="L11573" t="s">
        <v>1464</v>
      </c>
      <c r="M11573" s="20">
        <v>3.86</v>
      </c>
      <c r="N11573" s="20">
        <v>2.64</v>
      </c>
      <c r="AE11573">
        <f t="shared" si="180"/>
        <v>2008</v>
      </c>
    </row>
    <row r="11574" spans="1:31" x14ac:dyDescent="0.25">
      <c r="A11574" s="7">
        <v>11571</v>
      </c>
      <c r="B11574" s="8">
        <v>39747</v>
      </c>
      <c r="C11574" t="s">
        <v>3</v>
      </c>
      <c r="D11574" t="s">
        <v>546</v>
      </c>
      <c r="E11574" t="s">
        <v>9</v>
      </c>
      <c r="F11574" t="s">
        <v>869</v>
      </c>
      <c r="G11574" t="s">
        <v>377</v>
      </c>
      <c r="H11574" s="135" t="s">
        <v>1496</v>
      </c>
      <c r="I11574" t="s">
        <v>1456</v>
      </c>
      <c r="J11574" s="20">
        <v>20</v>
      </c>
      <c r="K11574" s="20" t="s">
        <v>3</v>
      </c>
      <c r="L11574" t="s">
        <v>1463</v>
      </c>
      <c r="M11574" s="20">
        <v>6.2</v>
      </c>
      <c r="N11574" s="20">
        <v>4.8</v>
      </c>
      <c r="O11574" t="s">
        <v>3</v>
      </c>
      <c r="P11574" s="13" t="s">
        <v>791</v>
      </c>
      <c r="Q11574" t="s">
        <v>3</v>
      </c>
      <c r="R11574" t="s">
        <v>104</v>
      </c>
      <c r="S11574" t="s">
        <v>9</v>
      </c>
      <c r="T11574" t="s">
        <v>817</v>
      </c>
      <c r="U11574" t="s">
        <v>9</v>
      </c>
      <c r="V11574" t="s">
        <v>266</v>
      </c>
      <c r="W11574" t="s">
        <v>1465</v>
      </c>
      <c r="Y11574" t="s">
        <v>1465</v>
      </c>
      <c r="AA11574" t="s">
        <v>1465</v>
      </c>
      <c r="AC11574" t="s">
        <v>1465</v>
      </c>
      <c r="AE11574">
        <f t="shared" si="180"/>
        <v>2008</v>
      </c>
    </row>
    <row r="11575" spans="1:31" x14ac:dyDescent="0.25">
      <c r="A11575" s="7">
        <v>11572</v>
      </c>
      <c r="B11575" s="8">
        <v>39747</v>
      </c>
      <c r="C11575" t="s">
        <v>3</v>
      </c>
      <c r="D11575" t="s">
        <v>864</v>
      </c>
      <c r="E11575" t="s">
        <v>9</v>
      </c>
      <c r="F11575" t="s">
        <v>765</v>
      </c>
      <c r="G11575" t="s">
        <v>929</v>
      </c>
      <c r="H11575" s="135" t="s">
        <v>1496</v>
      </c>
      <c r="I11575" t="s">
        <v>1454</v>
      </c>
      <c r="J11575" s="20">
        <v>22</v>
      </c>
      <c r="K11575" s="20" t="s">
        <v>9</v>
      </c>
      <c r="L11575" t="s">
        <v>1464</v>
      </c>
      <c r="M11575" s="20">
        <v>4.84</v>
      </c>
      <c r="N11575" s="20">
        <v>7.16</v>
      </c>
      <c r="AE11575">
        <f t="shared" si="180"/>
        <v>2008</v>
      </c>
    </row>
    <row r="11576" spans="1:31" x14ac:dyDescent="0.25">
      <c r="A11576" s="7">
        <v>11573</v>
      </c>
      <c r="B11576" s="8">
        <v>39747</v>
      </c>
      <c r="C11576" t="s">
        <v>3</v>
      </c>
      <c r="D11576" t="s">
        <v>957</v>
      </c>
      <c r="E11576" t="s">
        <v>9</v>
      </c>
      <c r="F11576" t="s">
        <v>869</v>
      </c>
      <c r="G11576" t="s">
        <v>895</v>
      </c>
      <c r="H11576" s="135" t="s">
        <v>1496</v>
      </c>
      <c r="I11576" t="s">
        <v>1454</v>
      </c>
      <c r="J11576" s="20">
        <v>30</v>
      </c>
      <c r="K11576" s="20" t="s">
        <v>1465</v>
      </c>
      <c r="L11576" t="s">
        <v>1466</v>
      </c>
      <c r="M11576" s="20">
        <v>7.5</v>
      </c>
      <c r="N11576" s="20">
        <v>7.5</v>
      </c>
      <c r="AE11576">
        <f t="shared" si="180"/>
        <v>2008</v>
      </c>
    </row>
    <row r="11577" spans="1:31" x14ac:dyDescent="0.25">
      <c r="A11577" s="7">
        <v>11574</v>
      </c>
      <c r="B11577" s="8">
        <v>39747</v>
      </c>
      <c r="C11577" t="s">
        <v>3</v>
      </c>
      <c r="D11577" t="s">
        <v>914</v>
      </c>
      <c r="E11577" t="s">
        <v>9</v>
      </c>
      <c r="F11577" t="s">
        <v>687</v>
      </c>
      <c r="G11577" t="s">
        <v>569</v>
      </c>
      <c r="H11577" s="9" t="s">
        <v>2260</v>
      </c>
      <c r="I11577" t="s">
        <v>1454</v>
      </c>
      <c r="J11577" s="20">
        <v>18</v>
      </c>
      <c r="K11577" s="20" t="s">
        <v>9</v>
      </c>
      <c r="L11577" t="s">
        <v>1463</v>
      </c>
      <c r="M11577" s="20">
        <v>4.32</v>
      </c>
      <c r="N11577" s="20">
        <v>5.68</v>
      </c>
      <c r="AE11577">
        <f t="shared" si="180"/>
        <v>2008</v>
      </c>
    </row>
    <row r="11578" spans="1:31" x14ac:dyDescent="0.25">
      <c r="A11578" s="7">
        <v>11575</v>
      </c>
      <c r="B11578" s="8">
        <v>39747</v>
      </c>
      <c r="C11578" t="s">
        <v>3</v>
      </c>
      <c r="D11578" t="s">
        <v>914</v>
      </c>
      <c r="E11578" t="s">
        <v>9</v>
      </c>
      <c r="F11578" t="s">
        <v>372</v>
      </c>
      <c r="G11578" t="s">
        <v>569</v>
      </c>
      <c r="H11578" s="9" t="s">
        <v>2103</v>
      </c>
      <c r="I11578" t="s">
        <v>1454</v>
      </c>
      <c r="J11578" s="20">
        <v>14</v>
      </c>
      <c r="K11578" s="20" t="s">
        <v>1465</v>
      </c>
      <c r="L11578" t="s">
        <v>1466</v>
      </c>
      <c r="M11578" s="20">
        <v>3.5</v>
      </c>
      <c r="N11578" s="20">
        <v>3.5</v>
      </c>
      <c r="AE11578">
        <f t="shared" si="180"/>
        <v>2008</v>
      </c>
    </row>
    <row r="11579" spans="1:31" x14ac:dyDescent="0.25">
      <c r="A11579" s="7">
        <v>11576</v>
      </c>
      <c r="B11579" s="8">
        <v>39747</v>
      </c>
      <c r="C11579" t="s">
        <v>3</v>
      </c>
      <c r="D11579" t="s">
        <v>543</v>
      </c>
      <c r="E11579" t="s">
        <v>9</v>
      </c>
      <c r="F11579" t="s">
        <v>45</v>
      </c>
      <c r="G11579" t="s">
        <v>861</v>
      </c>
      <c r="H11579" s="135" t="s">
        <v>2520</v>
      </c>
      <c r="I11579" t="s">
        <v>1454</v>
      </c>
      <c r="J11579" s="20">
        <v>43</v>
      </c>
      <c r="K11579" s="20" t="s">
        <v>3</v>
      </c>
      <c r="L11579" t="s">
        <v>1464</v>
      </c>
      <c r="M11579" s="20">
        <v>13.04</v>
      </c>
      <c r="N11579" s="20">
        <v>9.4600000000000009</v>
      </c>
      <c r="AE11579">
        <f t="shared" si="180"/>
        <v>2008</v>
      </c>
    </row>
    <row r="11580" spans="1:31" x14ac:dyDescent="0.25">
      <c r="A11580" s="7">
        <v>11577</v>
      </c>
      <c r="B11580" s="8">
        <v>39747</v>
      </c>
      <c r="C11580" t="s">
        <v>3</v>
      </c>
      <c r="D11580" t="s">
        <v>956</v>
      </c>
      <c r="E11580" t="s">
        <v>9</v>
      </c>
      <c r="F11580" t="s">
        <v>112</v>
      </c>
      <c r="G11580" t="s">
        <v>861</v>
      </c>
      <c r="H11580" s="135" t="s">
        <v>2445</v>
      </c>
      <c r="I11580" t="s">
        <v>1455</v>
      </c>
      <c r="J11580" s="20">
        <v>20</v>
      </c>
      <c r="K11580" s="20" t="s">
        <v>1465</v>
      </c>
      <c r="L11580" t="s">
        <v>1466</v>
      </c>
      <c r="M11580" s="20">
        <v>2.5</v>
      </c>
      <c r="N11580" s="20">
        <v>2.5</v>
      </c>
      <c r="AE11580">
        <f t="shared" si="180"/>
        <v>2008</v>
      </c>
    </row>
    <row r="11581" spans="1:31" x14ac:dyDescent="0.25">
      <c r="A11581" s="7">
        <v>11578</v>
      </c>
      <c r="B11581" s="8">
        <v>39748</v>
      </c>
      <c r="C11581" t="s">
        <v>3</v>
      </c>
      <c r="D11581" t="s">
        <v>749</v>
      </c>
      <c r="E11581" t="s">
        <v>9</v>
      </c>
      <c r="F11581" t="s">
        <v>184</v>
      </c>
      <c r="G11581" t="s">
        <v>870</v>
      </c>
      <c r="H11581" s="135" t="s">
        <v>2525</v>
      </c>
      <c r="I11581" t="s">
        <v>1454</v>
      </c>
      <c r="J11581" s="20">
        <v>27</v>
      </c>
      <c r="K11581" s="20" t="s">
        <v>3</v>
      </c>
      <c r="L11581" t="s">
        <v>1464</v>
      </c>
      <c r="M11581" s="20">
        <v>8.56</v>
      </c>
      <c r="N11581" s="20">
        <v>5.9399999999999995</v>
      </c>
      <c r="AE11581">
        <f t="shared" si="180"/>
        <v>2008</v>
      </c>
    </row>
    <row r="11582" spans="1:31" x14ac:dyDescent="0.25">
      <c r="A11582" s="7">
        <v>11579</v>
      </c>
      <c r="B11582" s="8">
        <v>39748</v>
      </c>
      <c r="C11582" t="s">
        <v>3</v>
      </c>
      <c r="D11582" t="s">
        <v>913</v>
      </c>
      <c r="E11582" t="s">
        <v>9</v>
      </c>
      <c r="F11582" t="s">
        <v>91</v>
      </c>
      <c r="G11582" t="s">
        <v>929</v>
      </c>
      <c r="H11582" s="9" t="s">
        <v>2778</v>
      </c>
      <c r="I11582" t="s">
        <v>1454</v>
      </c>
      <c r="J11582" s="20">
        <v>36</v>
      </c>
      <c r="K11582" s="20" t="s">
        <v>1465</v>
      </c>
      <c r="L11582" t="s">
        <v>1466</v>
      </c>
      <c r="M11582" s="20">
        <v>9</v>
      </c>
      <c r="N11582" s="20">
        <v>9</v>
      </c>
      <c r="AE11582">
        <f t="shared" si="180"/>
        <v>2008</v>
      </c>
    </row>
    <row r="11583" spans="1:31" x14ac:dyDescent="0.25">
      <c r="A11583" s="7">
        <v>11580</v>
      </c>
      <c r="B11583" s="8">
        <v>39748</v>
      </c>
      <c r="C11583" t="s">
        <v>3</v>
      </c>
      <c r="D11583" t="s">
        <v>791</v>
      </c>
      <c r="E11583" t="s">
        <v>9</v>
      </c>
      <c r="F11583" t="s">
        <v>184</v>
      </c>
      <c r="G11583" t="s">
        <v>895</v>
      </c>
      <c r="H11583" s="135" t="s">
        <v>2577</v>
      </c>
      <c r="I11583" t="s">
        <v>1454</v>
      </c>
      <c r="J11583" s="20">
        <v>23</v>
      </c>
      <c r="K11583" s="20" t="s">
        <v>3</v>
      </c>
      <c r="L11583" t="s">
        <v>1464</v>
      </c>
      <c r="M11583" s="20">
        <v>7.4399999999999995</v>
      </c>
      <c r="N11583" s="20">
        <v>5.0600000000000005</v>
      </c>
      <c r="AE11583">
        <f t="shared" si="180"/>
        <v>2008</v>
      </c>
    </row>
    <row r="11584" spans="1:31" x14ac:dyDescent="0.25">
      <c r="A11584" s="7">
        <v>11581</v>
      </c>
      <c r="B11584" s="8">
        <v>39748</v>
      </c>
      <c r="C11584" t="s">
        <v>3</v>
      </c>
      <c r="D11584" t="s">
        <v>918</v>
      </c>
      <c r="E11584" t="s">
        <v>9</v>
      </c>
      <c r="F11584" t="s">
        <v>923</v>
      </c>
      <c r="G11584" t="s">
        <v>633</v>
      </c>
      <c r="H11584" s="135" t="s">
        <v>2112</v>
      </c>
      <c r="I11584" t="s">
        <v>1454</v>
      </c>
      <c r="J11584" s="20">
        <v>36</v>
      </c>
      <c r="K11584" s="20" t="s">
        <v>3</v>
      </c>
      <c r="L11584" t="s">
        <v>1464</v>
      </c>
      <c r="M11584" s="20">
        <v>11.08</v>
      </c>
      <c r="N11584" s="20">
        <v>7.92</v>
      </c>
      <c r="AE11584">
        <f t="shared" si="180"/>
        <v>2008</v>
      </c>
    </row>
    <row r="11585" spans="1:31" x14ac:dyDescent="0.25">
      <c r="A11585" s="7">
        <v>11582</v>
      </c>
      <c r="B11585" s="8">
        <v>39748</v>
      </c>
      <c r="C11585" t="s">
        <v>3</v>
      </c>
      <c r="D11585" t="s">
        <v>440</v>
      </c>
      <c r="E11585" t="s">
        <v>9</v>
      </c>
      <c r="F11585" t="s">
        <v>91</v>
      </c>
      <c r="G11585" t="s">
        <v>648</v>
      </c>
      <c r="H11585" s="136" t="s">
        <v>1496</v>
      </c>
      <c r="I11585" t="s">
        <v>1456</v>
      </c>
      <c r="J11585" s="20">
        <v>20</v>
      </c>
      <c r="K11585" s="20" t="s">
        <v>1465</v>
      </c>
      <c r="L11585" t="s">
        <v>1466</v>
      </c>
      <c r="M11585" s="20">
        <v>5</v>
      </c>
      <c r="N11585" s="20">
        <v>5</v>
      </c>
      <c r="O11585" t="s">
        <v>3</v>
      </c>
      <c r="P11585" s="13" t="s">
        <v>786</v>
      </c>
      <c r="Q11585" t="s">
        <v>3</v>
      </c>
      <c r="R11585" t="s">
        <v>187</v>
      </c>
      <c r="S11585" t="s">
        <v>9</v>
      </c>
      <c r="T11585" t="s">
        <v>817</v>
      </c>
      <c r="U11585" t="s">
        <v>9</v>
      </c>
      <c r="V11585" t="s">
        <v>869</v>
      </c>
      <c r="W11585" t="s">
        <v>1465</v>
      </c>
      <c r="Y11585" t="s">
        <v>1465</v>
      </c>
      <c r="AA11585" t="s">
        <v>1465</v>
      </c>
      <c r="AC11585" t="s">
        <v>1465</v>
      </c>
      <c r="AE11585">
        <f t="shared" si="180"/>
        <v>2008</v>
      </c>
    </row>
    <row r="11586" spans="1:31" x14ac:dyDescent="0.25">
      <c r="A11586" s="7">
        <v>11583</v>
      </c>
      <c r="B11586" s="8">
        <v>39748</v>
      </c>
      <c r="C11586" t="s">
        <v>3</v>
      </c>
      <c r="D11586" t="s">
        <v>392</v>
      </c>
      <c r="E11586" t="s">
        <v>9</v>
      </c>
      <c r="F11586" t="s">
        <v>828</v>
      </c>
      <c r="G11586" t="s">
        <v>648</v>
      </c>
      <c r="H11586" s="136" t="s">
        <v>1496</v>
      </c>
      <c r="I11586" t="s">
        <v>1454</v>
      </c>
      <c r="J11586" s="20">
        <v>76</v>
      </c>
      <c r="K11586" s="20" t="s">
        <v>1465</v>
      </c>
      <c r="L11586" t="s">
        <v>1466</v>
      </c>
      <c r="M11586" s="20">
        <v>19</v>
      </c>
      <c r="N11586" s="20">
        <v>19</v>
      </c>
      <c r="AE11586">
        <f t="shared" si="180"/>
        <v>2008</v>
      </c>
    </row>
    <row r="11587" spans="1:31" x14ac:dyDescent="0.25">
      <c r="A11587" s="7">
        <v>11584</v>
      </c>
      <c r="B11587" s="8">
        <v>39748</v>
      </c>
      <c r="C11587" t="s">
        <v>3</v>
      </c>
      <c r="D11587" t="s">
        <v>791</v>
      </c>
      <c r="E11587" t="s">
        <v>9</v>
      </c>
      <c r="F11587" t="s">
        <v>878</v>
      </c>
      <c r="G11587" t="s">
        <v>648</v>
      </c>
      <c r="H11587" s="9" t="s">
        <v>1797</v>
      </c>
      <c r="I11587" t="s">
        <v>1454</v>
      </c>
      <c r="J11587" s="20">
        <v>86</v>
      </c>
      <c r="K11587" s="20" t="s">
        <v>9</v>
      </c>
      <c r="L11587" t="s">
        <v>1463</v>
      </c>
      <c r="M11587" s="20">
        <v>20.64</v>
      </c>
      <c r="N11587" s="20">
        <v>23.36</v>
      </c>
      <c r="AE11587">
        <f t="shared" si="180"/>
        <v>2008</v>
      </c>
    </row>
    <row r="11588" spans="1:31" x14ac:dyDescent="0.25">
      <c r="A11588" s="7">
        <v>11585</v>
      </c>
      <c r="B11588" s="8">
        <v>39749</v>
      </c>
      <c r="C11588" t="s">
        <v>3</v>
      </c>
      <c r="D11588" t="s">
        <v>973</v>
      </c>
      <c r="E11588" t="s">
        <v>9</v>
      </c>
      <c r="F11588" t="s">
        <v>687</v>
      </c>
      <c r="G11588" t="s">
        <v>714</v>
      </c>
      <c r="H11588" s="135" t="s">
        <v>1994</v>
      </c>
      <c r="I11588" t="s">
        <v>1454</v>
      </c>
      <c r="J11588" s="20">
        <v>23</v>
      </c>
      <c r="K11588" s="20" t="s">
        <v>9</v>
      </c>
      <c r="L11588" t="s">
        <v>1463</v>
      </c>
      <c r="M11588" s="20">
        <v>5.52</v>
      </c>
      <c r="N11588" s="20">
        <v>6.98</v>
      </c>
      <c r="AE11588">
        <f t="shared" ref="AE11588:AE11651" si="181">YEAR(B11588)</f>
        <v>2008</v>
      </c>
    </row>
    <row r="11589" spans="1:31" x14ac:dyDescent="0.25">
      <c r="A11589" s="7">
        <v>11586</v>
      </c>
      <c r="B11589" s="8">
        <v>39749</v>
      </c>
      <c r="C11589" t="s">
        <v>3</v>
      </c>
      <c r="D11589" t="s">
        <v>786</v>
      </c>
      <c r="E11589" t="s">
        <v>9</v>
      </c>
      <c r="F11589" t="s">
        <v>923</v>
      </c>
      <c r="G11589" t="s">
        <v>870</v>
      </c>
      <c r="H11589" s="9" t="s">
        <v>2522</v>
      </c>
      <c r="I11589" t="s">
        <v>1454</v>
      </c>
      <c r="J11589" s="20">
        <v>8</v>
      </c>
      <c r="K11589" s="20" t="s">
        <v>3</v>
      </c>
      <c r="L11589" t="s">
        <v>1464</v>
      </c>
      <c r="M11589" s="20">
        <v>3.24</v>
      </c>
      <c r="N11589" s="20">
        <v>1.76</v>
      </c>
      <c r="AE11589">
        <f t="shared" si="181"/>
        <v>2008</v>
      </c>
    </row>
    <row r="11590" spans="1:31" x14ac:dyDescent="0.25">
      <c r="A11590" s="7">
        <v>11587</v>
      </c>
      <c r="B11590" s="8">
        <v>39749</v>
      </c>
      <c r="C11590" t="s">
        <v>3</v>
      </c>
      <c r="D11590" t="s">
        <v>928</v>
      </c>
      <c r="E11590" t="s">
        <v>9</v>
      </c>
      <c r="F11590" t="s">
        <v>828</v>
      </c>
      <c r="G11590" t="s">
        <v>732</v>
      </c>
      <c r="H11590" s="135" t="s">
        <v>2292</v>
      </c>
      <c r="I11590" t="s">
        <v>1454</v>
      </c>
      <c r="J11590" s="20">
        <v>40</v>
      </c>
      <c r="K11590" s="20" t="s">
        <v>9</v>
      </c>
      <c r="L11590" t="s">
        <v>1463</v>
      </c>
      <c r="M11590" s="20">
        <v>9.6</v>
      </c>
      <c r="N11590" s="20">
        <v>11.4</v>
      </c>
      <c r="AE11590">
        <f t="shared" si="181"/>
        <v>2008</v>
      </c>
    </row>
    <row r="11591" spans="1:31" x14ac:dyDescent="0.25">
      <c r="A11591" s="7">
        <v>11588</v>
      </c>
      <c r="B11591" s="8">
        <v>39750</v>
      </c>
      <c r="C11591" t="s">
        <v>3</v>
      </c>
      <c r="D11591" t="s">
        <v>963</v>
      </c>
      <c r="E11591" t="s">
        <v>9</v>
      </c>
      <c r="F11591" t="s">
        <v>678</v>
      </c>
      <c r="G11591" t="s">
        <v>714</v>
      </c>
      <c r="H11591" s="135" t="s">
        <v>1998</v>
      </c>
      <c r="I11591" t="s">
        <v>1455</v>
      </c>
      <c r="J11591" s="20">
        <v>9</v>
      </c>
      <c r="K11591" s="20" t="s">
        <v>1465</v>
      </c>
      <c r="L11591" t="s">
        <v>1466</v>
      </c>
      <c r="M11591" s="20">
        <v>1.125</v>
      </c>
      <c r="N11591" s="20">
        <v>1.125</v>
      </c>
      <c r="AE11591">
        <f t="shared" si="181"/>
        <v>2008</v>
      </c>
    </row>
    <row r="11592" spans="1:31" x14ac:dyDescent="0.25">
      <c r="A11592" s="7">
        <v>11589</v>
      </c>
      <c r="B11592" s="8">
        <v>39750</v>
      </c>
      <c r="C11592" t="s">
        <v>3</v>
      </c>
      <c r="D11592" t="s">
        <v>851</v>
      </c>
      <c r="E11592" t="s">
        <v>9</v>
      </c>
      <c r="F11592" t="s">
        <v>890</v>
      </c>
      <c r="G11592" t="s">
        <v>569</v>
      </c>
      <c r="H11592" s="135" t="s">
        <v>1496</v>
      </c>
      <c r="I11592" t="s">
        <v>1454</v>
      </c>
      <c r="J11592" s="20">
        <v>14</v>
      </c>
      <c r="K11592" s="20" t="s">
        <v>3</v>
      </c>
      <c r="L11592" t="s">
        <v>1464</v>
      </c>
      <c r="M11592" s="20">
        <v>4.92</v>
      </c>
      <c r="N11592" s="20">
        <v>3.08</v>
      </c>
      <c r="AE11592">
        <f t="shared" si="181"/>
        <v>2008</v>
      </c>
    </row>
    <row r="11593" spans="1:31" x14ac:dyDescent="0.25">
      <c r="A11593" s="7">
        <v>11590</v>
      </c>
      <c r="B11593" s="8">
        <v>39750</v>
      </c>
      <c r="C11593" t="s">
        <v>3</v>
      </c>
      <c r="D11593" t="s">
        <v>704</v>
      </c>
      <c r="E11593" t="s">
        <v>9</v>
      </c>
      <c r="F11593" t="s">
        <v>122</v>
      </c>
      <c r="G11593" t="s">
        <v>14</v>
      </c>
      <c r="H11593" s="135" t="s">
        <v>1532</v>
      </c>
      <c r="I11593" t="s">
        <v>1454</v>
      </c>
      <c r="J11593" s="20">
        <v>36</v>
      </c>
      <c r="K11593" s="20" t="s">
        <v>1465</v>
      </c>
      <c r="L11593" t="s">
        <v>1466</v>
      </c>
      <c r="M11593" s="20">
        <v>9</v>
      </c>
      <c r="N11593" s="20">
        <v>9</v>
      </c>
      <c r="AE11593">
        <f t="shared" si="181"/>
        <v>2008</v>
      </c>
    </row>
    <row r="11594" spans="1:31" x14ac:dyDescent="0.25">
      <c r="A11594" s="7">
        <v>11591</v>
      </c>
      <c r="B11594" s="8">
        <v>39750</v>
      </c>
      <c r="C11594" t="s">
        <v>3</v>
      </c>
      <c r="D11594" t="s">
        <v>979</v>
      </c>
      <c r="E11594" t="s">
        <v>9</v>
      </c>
      <c r="F11594" t="s">
        <v>976</v>
      </c>
      <c r="G11594" t="s">
        <v>929</v>
      </c>
      <c r="H11594" s="135" t="s">
        <v>1496</v>
      </c>
      <c r="I11594" t="s">
        <v>1454</v>
      </c>
      <c r="J11594" s="20">
        <v>21</v>
      </c>
      <c r="K11594" s="20" t="s">
        <v>3</v>
      </c>
      <c r="L11594" t="s">
        <v>1464</v>
      </c>
      <c r="M11594" s="20">
        <v>6.88</v>
      </c>
      <c r="N11594" s="20">
        <v>4.62</v>
      </c>
      <c r="AE11594">
        <f t="shared" si="181"/>
        <v>2008</v>
      </c>
    </row>
    <row r="11595" spans="1:31" x14ac:dyDescent="0.25">
      <c r="A11595" s="7">
        <v>11592</v>
      </c>
      <c r="B11595" s="8">
        <v>39751</v>
      </c>
      <c r="C11595" t="s">
        <v>3</v>
      </c>
      <c r="D11595" t="s">
        <v>939</v>
      </c>
      <c r="E11595" t="s">
        <v>9</v>
      </c>
      <c r="F11595" t="s">
        <v>890</v>
      </c>
      <c r="G11595" t="s">
        <v>377</v>
      </c>
      <c r="H11595" s="135" t="s">
        <v>1496</v>
      </c>
      <c r="I11595" t="s">
        <v>1454</v>
      </c>
      <c r="J11595" s="20">
        <v>28</v>
      </c>
      <c r="K11595" s="20" t="s">
        <v>3</v>
      </c>
      <c r="L11595" t="s">
        <v>1464</v>
      </c>
      <c r="M11595" s="20">
        <v>8.84</v>
      </c>
      <c r="N11595" s="20">
        <v>6.16</v>
      </c>
      <c r="AE11595">
        <f t="shared" si="181"/>
        <v>2008</v>
      </c>
    </row>
    <row r="11596" spans="1:31" x14ac:dyDescent="0.25">
      <c r="A11596" s="7">
        <v>11593</v>
      </c>
      <c r="B11596" s="8">
        <v>39751</v>
      </c>
      <c r="C11596" t="s">
        <v>3</v>
      </c>
      <c r="D11596" t="s">
        <v>957</v>
      </c>
      <c r="E11596" t="s">
        <v>9</v>
      </c>
      <c r="F11596" t="s">
        <v>869</v>
      </c>
      <c r="G11596" t="s">
        <v>895</v>
      </c>
      <c r="H11596" s="135" t="s">
        <v>2598</v>
      </c>
      <c r="I11596" t="s">
        <v>1454</v>
      </c>
      <c r="J11596" s="20">
        <v>12</v>
      </c>
      <c r="K11596" s="20" t="s">
        <v>3</v>
      </c>
      <c r="L11596" t="s">
        <v>1463</v>
      </c>
      <c r="M11596" s="20">
        <v>4.12</v>
      </c>
      <c r="N11596" s="20">
        <v>2.88</v>
      </c>
      <c r="AE11596">
        <f t="shared" si="181"/>
        <v>2008</v>
      </c>
    </row>
    <row r="11597" spans="1:31" x14ac:dyDescent="0.25">
      <c r="A11597" s="7">
        <v>11594</v>
      </c>
      <c r="B11597" s="8">
        <v>39751</v>
      </c>
      <c r="C11597" t="s">
        <v>3</v>
      </c>
      <c r="D11597" t="s">
        <v>939</v>
      </c>
      <c r="E11597" t="s">
        <v>9</v>
      </c>
      <c r="F11597" t="s">
        <v>890</v>
      </c>
      <c r="G11597" t="s">
        <v>377</v>
      </c>
      <c r="H11597" s="9" t="s">
        <v>2227</v>
      </c>
      <c r="I11597" t="s">
        <v>1454</v>
      </c>
      <c r="J11597" s="20">
        <v>38</v>
      </c>
      <c r="K11597" s="20" t="s">
        <v>3</v>
      </c>
      <c r="L11597" t="s">
        <v>1464</v>
      </c>
      <c r="M11597" s="20">
        <v>11.64</v>
      </c>
      <c r="N11597" s="20">
        <v>8.36</v>
      </c>
      <c r="AE11597">
        <f t="shared" si="181"/>
        <v>2008</v>
      </c>
    </row>
    <row r="11598" spans="1:31" x14ac:dyDescent="0.25">
      <c r="A11598" s="7">
        <v>11595</v>
      </c>
      <c r="B11598" s="8">
        <v>39751</v>
      </c>
      <c r="C11598" t="s">
        <v>3</v>
      </c>
      <c r="D11598" t="s">
        <v>957</v>
      </c>
      <c r="E11598" t="s">
        <v>9</v>
      </c>
      <c r="F11598" t="s">
        <v>869</v>
      </c>
      <c r="G11598" t="s">
        <v>377</v>
      </c>
      <c r="H11598" s="9" t="s">
        <v>2141</v>
      </c>
      <c r="I11598" t="s">
        <v>1454</v>
      </c>
      <c r="J11598" s="20">
        <v>75</v>
      </c>
      <c r="K11598" s="20" t="s">
        <v>9</v>
      </c>
      <c r="L11598" t="s">
        <v>1464</v>
      </c>
      <c r="M11598" s="20">
        <v>16.5</v>
      </c>
      <c r="N11598" s="20">
        <v>22</v>
      </c>
      <c r="AE11598">
        <f t="shared" si="181"/>
        <v>2008</v>
      </c>
    </row>
    <row r="11599" spans="1:31" x14ac:dyDescent="0.25">
      <c r="A11599" s="7">
        <v>11596</v>
      </c>
      <c r="B11599" s="8">
        <v>39751</v>
      </c>
      <c r="C11599" t="s">
        <v>3</v>
      </c>
      <c r="D11599" t="s">
        <v>668</v>
      </c>
      <c r="E11599" t="s">
        <v>9</v>
      </c>
      <c r="F11599" t="s">
        <v>698</v>
      </c>
      <c r="G11599" t="s">
        <v>732</v>
      </c>
      <c r="H11599" s="135" t="s">
        <v>1496</v>
      </c>
      <c r="I11599" t="s">
        <v>1454</v>
      </c>
      <c r="J11599" s="20">
        <v>26</v>
      </c>
      <c r="K11599" s="20" t="s">
        <v>3</v>
      </c>
      <c r="L11599" t="s">
        <v>1464</v>
      </c>
      <c r="M11599" s="20">
        <v>8.2800000000000011</v>
      </c>
      <c r="N11599" s="20">
        <v>5.72</v>
      </c>
      <c r="AE11599">
        <f t="shared" si="181"/>
        <v>2008</v>
      </c>
    </row>
    <row r="11600" spans="1:31" x14ac:dyDescent="0.25">
      <c r="A11600" s="7">
        <v>11597</v>
      </c>
      <c r="B11600" s="8">
        <v>39752</v>
      </c>
      <c r="C11600" t="s">
        <v>3</v>
      </c>
      <c r="D11600" t="s">
        <v>939</v>
      </c>
      <c r="E11600" t="s">
        <v>9</v>
      </c>
      <c r="F11600" t="s">
        <v>932</v>
      </c>
      <c r="G11600" t="s">
        <v>569</v>
      </c>
      <c r="H11600" s="9" t="s">
        <v>2185</v>
      </c>
      <c r="I11600" t="s">
        <v>1454</v>
      </c>
      <c r="J11600" s="20">
        <v>16</v>
      </c>
      <c r="K11600" s="20" t="s">
        <v>9</v>
      </c>
      <c r="L11600" t="s">
        <v>1464</v>
      </c>
      <c r="M11600" s="20">
        <v>3.52</v>
      </c>
      <c r="N11600" s="20">
        <v>5.48</v>
      </c>
      <c r="AE11600">
        <f t="shared" si="181"/>
        <v>2008</v>
      </c>
    </row>
    <row r="11601" spans="1:31" x14ac:dyDescent="0.25">
      <c r="A11601" s="7">
        <v>11598</v>
      </c>
      <c r="B11601" s="8">
        <v>39752</v>
      </c>
      <c r="C11601" t="s">
        <v>3</v>
      </c>
      <c r="D11601" t="s">
        <v>704</v>
      </c>
      <c r="E11601" t="s">
        <v>9</v>
      </c>
      <c r="F11601" t="s">
        <v>828</v>
      </c>
      <c r="G11601" t="s">
        <v>14</v>
      </c>
      <c r="H11601" s="135" t="s">
        <v>1532</v>
      </c>
      <c r="I11601" t="s">
        <v>1454</v>
      </c>
      <c r="J11601" s="20">
        <v>36</v>
      </c>
      <c r="K11601" s="20" t="s">
        <v>1465</v>
      </c>
      <c r="L11601" t="s">
        <v>1466</v>
      </c>
      <c r="M11601" s="20">
        <v>9</v>
      </c>
      <c r="N11601" s="20">
        <v>9</v>
      </c>
      <c r="AE11601">
        <f t="shared" si="181"/>
        <v>2008</v>
      </c>
    </row>
    <row r="11602" spans="1:31" x14ac:dyDescent="0.25">
      <c r="A11602" s="7">
        <v>11599</v>
      </c>
      <c r="B11602" s="8">
        <v>39752</v>
      </c>
      <c r="C11602" t="s">
        <v>3</v>
      </c>
      <c r="D11602" t="s">
        <v>687</v>
      </c>
      <c r="E11602" t="s">
        <v>9</v>
      </c>
      <c r="F11602" t="s">
        <v>868</v>
      </c>
      <c r="G11602" t="s">
        <v>870</v>
      </c>
      <c r="H11602" s="135" t="s">
        <v>1496</v>
      </c>
      <c r="I11602" t="s">
        <v>1454</v>
      </c>
      <c r="J11602" s="20">
        <v>3</v>
      </c>
      <c r="K11602" s="20" t="s">
        <v>9</v>
      </c>
      <c r="L11602" t="s">
        <v>1463</v>
      </c>
      <c r="M11602" s="20">
        <v>0.72</v>
      </c>
      <c r="N11602" s="20">
        <v>1.78</v>
      </c>
      <c r="AE11602">
        <f t="shared" si="181"/>
        <v>2008</v>
      </c>
    </row>
    <row r="11603" spans="1:31" x14ac:dyDescent="0.25">
      <c r="A11603" s="7">
        <v>11600</v>
      </c>
      <c r="B11603" s="8">
        <v>39752</v>
      </c>
      <c r="C11603" t="s">
        <v>3</v>
      </c>
      <c r="D11603" t="s">
        <v>920</v>
      </c>
      <c r="E11603" t="s">
        <v>9</v>
      </c>
      <c r="F11603" t="s">
        <v>884</v>
      </c>
      <c r="G11603" t="s">
        <v>895</v>
      </c>
      <c r="H11603" s="135" t="s">
        <v>2542</v>
      </c>
      <c r="I11603" t="s">
        <v>1454</v>
      </c>
      <c r="J11603" s="20">
        <v>15</v>
      </c>
      <c r="K11603" s="20" t="s">
        <v>1465</v>
      </c>
      <c r="L11603" t="s">
        <v>1466</v>
      </c>
      <c r="M11603" s="20">
        <v>3.75</v>
      </c>
      <c r="N11603" s="20">
        <v>3.75</v>
      </c>
      <c r="AE11603">
        <f t="shared" si="181"/>
        <v>2008</v>
      </c>
    </row>
    <row r="11604" spans="1:31" x14ac:dyDescent="0.25">
      <c r="A11604" s="7">
        <v>11601</v>
      </c>
      <c r="B11604" s="8">
        <v>39752</v>
      </c>
      <c r="C11604" t="s">
        <v>3</v>
      </c>
      <c r="D11604" t="s">
        <v>192</v>
      </c>
      <c r="E11604" t="s">
        <v>9</v>
      </c>
      <c r="F11604" t="s">
        <v>54</v>
      </c>
      <c r="G11604" t="s">
        <v>648</v>
      </c>
      <c r="H11604" s="135" t="s">
        <v>2401</v>
      </c>
      <c r="I11604" t="s">
        <v>1454</v>
      </c>
      <c r="J11604" s="20">
        <v>124</v>
      </c>
      <c r="K11604" s="20" t="s">
        <v>1465</v>
      </c>
      <c r="L11604" t="s">
        <v>1466</v>
      </c>
      <c r="M11604" s="20">
        <v>31</v>
      </c>
      <c r="N11604" s="20">
        <v>31</v>
      </c>
      <c r="AE11604">
        <f t="shared" si="181"/>
        <v>2008</v>
      </c>
    </row>
    <row r="11605" spans="1:31" x14ac:dyDescent="0.25">
      <c r="A11605" s="7">
        <v>11602</v>
      </c>
      <c r="B11605" s="8">
        <v>39753</v>
      </c>
      <c r="C11605" t="s">
        <v>3</v>
      </c>
      <c r="D11605" t="s">
        <v>787</v>
      </c>
      <c r="E11605" t="s">
        <v>9</v>
      </c>
      <c r="F11605" t="s">
        <v>502</v>
      </c>
      <c r="G11605" t="s">
        <v>732</v>
      </c>
      <c r="H11605" s="135" t="s">
        <v>2307</v>
      </c>
      <c r="I11605" t="s">
        <v>1455</v>
      </c>
      <c r="J11605" s="20">
        <v>18</v>
      </c>
      <c r="K11605" s="20" t="s">
        <v>3</v>
      </c>
      <c r="L11605" t="s">
        <v>1464</v>
      </c>
      <c r="M11605" s="20">
        <v>3.02</v>
      </c>
      <c r="N11605" s="20">
        <v>1.98</v>
      </c>
      <c r="AE11605">
        <f t="shared" si="181"/>
        <v>2008</v>
      </c>
    </row>
    <row r="11606" spans="1:31" x14ac:dyDescent="0.25">
      <c r="A11606" s="7">
        <v>11603</v>
      </c>
      <c r="B11606" s="8">
        <v>39753</v>
      </c>
      <c r="C11606" t="s">
        <v>3</v>
      </c>
      <c r="D11606" t="s">
        <v>323</v>
      </c>
      <c r="E11606" t="s">
        <v>9</v>
      </c>
      <c r="F11606" t="s">
        <v>876</v>
      </c>
      <c r="G11606" t="s">
        <v>14</v>
      </c>
      <c r="H11606" s="135" t="s">
        <v>1501</v>
      </c>
      <c r="I11606" t="s">
        <v>1454</v>
      </c>
      <c r="J11606" s="20">
        <v>20</v>
      </c>
      <c r="K11606" s="20" t="s">
        <v>1465</v>
      </c>
      <c r="L11606" t="s">
        <v>1466</v>
      </c>
      <c r="M11606" s="20">
        <v>5</v>
      </c>
      <c r="N11606" s="20">
        <v>5</v>
      </c>
      <c r="AE11606">
        <f t="shared" si="181"/>
        <v>2008</v>
      </c>
    </row>
    <row r="11607" spans="1:31" x14ac:dyDescent="0.25">
      <c r="A11607" s="7">
        <v>11604</v>
      </c>
      <c r="B11607" s="8">
        <v>39753</v>
      </c>
      <c r="C11607" t="s">
        <v>3</v>
      </c>
      <c r="D11607" t="s">
        <v>972</v>
      </c>
      <c r="E11607" t="s">
        <v>9</v>
      </c>
      <c r="F11607" t="s">
        <v>202</v>
      </c>
      <c r="G11607" t="s">
        <v>17</v>
      </c>
      <c r="H11607" s="135" t="s">
        <v>1502</v>
      </c>
      <c r="I11607" t="s">
        <v>1455</v>
      </c>
      <c r="J11607" s="20">
        <v>28</v>
      </c>
      <c r="K11607" s="20" t="s">
        <v>1465</v>
      </c>
      <c r="L11607" t="s">
        <v>1466</v>
      </c>
      <c r="M11607" s="20">
        <v>3.5</v>
      </c>
      <c r="N11607" s="20">
        <v>3.5</v>
      </c>
      <c r="AE11607">
        <f t="shared" si="181"/>
        <v>2008</v>
      </c>
    </row>
    <row r="11608" spans="1:31" x14ac:dyDescent="0.25">
      <c r="A11608" s="7">
        <v>11605</v>
      </c>
      <c r="B11608" s="8">
        <v>39753</v>
      </c>
      <c r="C11608" t="s">
        <v>3</v>
      </c>
      <c r="D11608" t="s">
        <v>543</v>
      </c>
      <c r="E11608" t="s">
        <v>9</v>
      </c>
      <c r="F11608" t="s">
        <v>733</v>
      </c>
      <c r="G11608" t="s">
        <v>895</v>
      </c>
      <c r="H11608" s="135" t="s">
        <v>2629</v>
      </c>
      <c r="I11608" t="s">
        <v>1454</v>
      </c>
      <c r="J11608" s="20">
        <v>32</v>
      </c>
      <c r="K11608" s="20" t="s">
        <v>3</v>
      </c>
      <c r="L11608" t="s">
        <v>1464</v>
      </c>
      <c r="M11608" s="20">
        <v>9.9600000000000009</v>
      </c>
      <c r="N11608" s="20">
        <v>7.04</v>
      </c>
      <c r="AE11608">
        <f t="shared" si="181"/>
        <v>2008</v>
      </c>
    </row>
    <row r="11609" spans="1:31" x14ac:dyDescent="0.25">
      <c r="A11609" s="7">
        <v>11606</v>
      </c>
      <c r="B11609" s="8">
        <v>39753</v>
      </c>
      <c r="C11609" t="s">
        <v>3</v>
      </c>
      <c r="D11609" t="s">
        <v>918</v>
      </c>
      <c r="E11609" t="s">
        <v>9</v>
      </c>
      <c r="F11609" t="s">
        <v>906</v>
      </c>
      <c r="G11609" t="s">
        <v>895</v>
      </c>
      <c r="H11609" s="135" t="s">
        <v>1496</v>
      </c>
      <c r="I11609" t="s">
        <v>1454</v>
      </c>
      <c r="J11609" s="20">
        <v>35</v>
      </c>
      <c r="K11609" s="20" t="s">
        <v>1465</v>
      </c>
      <c r="L11609" t="s">
        <v>1466</v>
      </c>
      <c r="M11609" s="20">
        <v>8.75</v>
      </c>
      <c r="N11609" s="20">
        <v>8.75</v>
      </c>
      <c r="AE11609">
        <f t="shared" si="181"/>
        <v>2008</v>
      </c>
    </row>
    <row r="11610" spans="1:31" x14ac:dyDescent="0.25">
      <c r="A11610" s="7">
        <v>11607</v>
      </c>
      <c r="B11610" s="8">
        <v>39753</v>
      </c>
      <c r="C11610" t="s">
        <v>3</v>
      </c>
      <c r="D11610" t="s">
        <v>858</v>
      </c>
      <c r="E11610" t="s">
        <v>9</v>
      </c>
      <c r="F11610" t="s">
        <v>734</v>
      </c>
      <c r="G11610" t="s">
        <v>648</v>
      </c>
      <c r="H11610" s="135" t="s">
        <v>2318</v>
      </c>
      <c r="I11610" t="s">
        <v>1454</v>
      </c>
      <c r="J11610" s="20">
        <v>32</v>
      </c>
      <c r="K11610" s="20" t="s">
        <v>9</v>
      </c>
      <c r="L11610" t="s">
        <v>1464</v>
      </c>
      <c r="M11610" s="20">
        <v>7.04</v>
      </c>
      <c r="N11610" s="20">
        <v>9.9600000000000009</v>
      </c>
      <c r="AE11610">
        <f t="shared" si="181"/>
        <v>2008</v>
      </c>
    </row>
    <row r="11611" spans="1:31" x14ac:dyDescent="0.25">
      <c r="A11611" s="7">
        <v>11608</v>
      </c>
      <c r="B11611" s="8">
        <v>39753</v>
      </c>
      <c r="C11611" t="s">
        <v>3</v>
      </c>
      <c r="D11611" t="s">
        <v>104</v>
      </c>
      <c r="E11611" t="s">
        <v>9</v>
      </c>
      <c r="F11611" t="s">
        <v>902</v>
      </c>
      <c r="G11611" t="s">
        <v>648</v>
      </c>
      <c r="H11611" s="136" t="s">
        <v>1496</v>
      </c>
      <c r="I11611" t="s">
        <v>1454</v>
      </c>
      <c r="J11611" s="20">
        <v>22</v>
      </c>
      <c r="K11611" s="20" t="s">
        <v>1465</v>
      </c>
      <c r="L11611" t="s">
        <v>1466</v>
      </c>
      <c r="M11611" s="20">
        <v>5.5</v>
      </c>
      <c r="N11611" s="20">
        <v>5.5</v>
      </c>
      <c r="AE11611">
        <f t="shared" si="181"/>
        <v>2008</v>
      </c>
    </row>
    <row r="11612" spans="1:31" x14ac:dyDescent="0.25">
      <c r="A11612" s="7">
        <v>11609</v>
      </c>
      <c r="B11612" s="8">
        <v>39753</v>
      </c>
      <c r="C11612" t="s">
        <v>3</v>
      </c>
      <c r="D11612" t="s">
        <v>543</v>
      </c>
      <c r="E11612" t="s">
        <v>9</v>
      </c>
      <c r="F11612" t="s">
        <v>521</v>
      </c>
      <c r="G11612" t="s">
        <v>714</v>
      </c>
      <c r="H11612" s="9" t="s">
        <v>2779</v>
      </c>
      <c r="I11612" t="s">
        <v>1454</v>
      </c>
      <c r="J11612" s="20">
        <v>40</v>
      </c>
      <c r="K11612" s="20" t="s">
        <v>3</v>
      </c>
      <c r="L11612" t="s">
        <v>1464</v>
      </c>
      <c r="M11612" s="20">
        <v>12.2</v>
      </c>
      <c r="N11612" s="20">
        <v>8.8000000000000007</v>
      </c>
      <c r="AE11612">
        <f t="shared" si="181"/>
        <v>2008</v>
      </c>
    </row>
    <row r="11613" spans="1:31" x14ac:dyDescent="0.25">
      <c r="A11613" s="7">
        <v>11610</v>
      </c>
      <c r="B11613" s="8">
        <v>39753</v>
      </c>
      <c r="C11613" t="s">
        <v>3</v>
      </c>
      <c r="D11613" t="s">
        <v>502</v>
      </c>
      <c r="E11613" t="s">
        <v>9</v>
      </c>
      <c r="F11613" t="s">
        <v>787</v>
      </c>
      <c r="G11613" t="s">
        <v>732</v>
      </c>
      <c r="H11613" s="135" t="s">
        <v>1496</v>
      </c>
      <c r="I11613" t="s">
        <v>1455</v>
      </c>
      <c r="J11613" s="20">
        <v>10</v>
      </c>
      <c r="K11613" s="20" t="s">
        <v>9</v>
      </c>
      <c r="L11613" t="s">
        <v>1463</v>
      </c>
      <c r="M11613" s="20">
        <v>1.2</v>
      </c>
      <c r="N11613" s="20">
        <v>1.8</v>
      </c>
      <c r="AE11613">
        <f t="shared" si="181"/>
        <v>2008</v>
      </c>
    </row>
    <row r="11614" spans="1:31" x14ac:dyDescent="0.25">
      <c r="A11614" s="7">
        <v>11611</v>
      </c>
      <c r="B11614" s="8">
        <v>39754</v>
      </c>
      <c r="C11614" t="s">
        <v>3</v>
      </c>
      <c r="D11614" t="s">
        <v>973</v>
      </c>
      <c r="E11614" t="s">
        <v>9</v>
      </c>
      <c r="F11614" t="s">
        <v>926</v>
      </c>
      <c r="G11614" t="s">
        <v>648</v>
      </c>
      <c r="H11614" s="135" t="s">
        <v>1795</v>
      </c>
      <c r="I11614" t="s">
        <v>1454</v>
      </c>
      <c r="J11614" s="20">
        <v>44</v>
      </c>
      <c r="K11614" s="20" t="s">
        <v>3</v>
      </c>
      <c r="L11614" t="s">
        <v>1463</v>
      </c>
      <c r="M11614" s="20">
        <v>12.44</v>
      </c>
      <c r="N11614" s="20">
        <v>10.56</v>
      </c>
      <c r="AE11614">
        <f t="shared" si="181"/>
        <v>2008</v>
      </c>
    </row>
    <row r="11615" spans="1:31" x14ac:dyDescent="0.25">
      <c r="A11615" s="7">
        <v>11612</v>
      </c>
      <c r="B11615" s="8">
        <v>39754</v>
      </c>
      <c r="C11615" t="s">
        <v>3</v>
      </c>
      <c r="D11615" t="s">
        <v>543</v>
      </c>
      <c r="E11615" t="s">
        <v>9</v>
      </c>
      <c r="F11615" t="s">
        <v>521</v>
      </c>
      <c r="G11615" t="s">
        <v>929</v>
      </c>
      <c r="H11615" s="135" t="s">
        <v>2780</v>
      </c>
      <c r="I11615" t="s">
        <v>1454</v>
      </c>
      <c r="J11615" s="20">
        <v>40</v>
      </c>
      <c r="K11615" s="20" t="s">
        <v>9</v>
      </c>
      <c r="L11615" t="s">
        <v>1463</v>
      </c>
      <c r="M11615" s="20">
        <v>9.6</v>
      </c>
      <c r="N11615" s="20">
        <v>11.4</v>
      </c>
      <c r="AE11615">
        <f t="shared" si="181"/>
        <v>2008</v>
      </c>
    </row>
    <row r="11616" spans="1:31" x14ac:dyDescent="0.25">
      <c r="A11616" s="7">
        <v>11613</v>
      </c>
      <c r="B11616" s="8">
        <v>39754</v>
      </c>
      <c r="C11616" t="s">
        <v>3</v>
      </c>
      <c r="D11616" t="s">
        <v>687</v>
      </c>
      <c r="E11616" t="s">
        <v>9</v>
      </c>
      <c r="F11616" t="s">
        <v>868</v>
      </c>
      <c r="G11616" t="s">
        <v>870</v>
      </c>
      <c r="H11616" s="135" t="s">
        <v>1496</v>
      </c>
      <c r="I11616" t="s">
        <v>1454</v>
      </c>
      <c r="J11616" s="20">
        <v>40</v>
      </c>
      <c r="K11616" s="20" t="s">
        <v>3</v>
      </c>
      <c r="L11616" t="s">
        <v>1463</v>
      </c>
      <c r="M11616" s="20">
        <v>11.4</v>
      </c>
      <c r="N11616" s="20">
        <v>9.6</v>
      </c>
      <c r="AE11616">
        <f t="shared" si="181"/>
        <v>2008</v>
      </c>
    </row>
    <row r="11617" spans="1:31" x14ac:dyDescent="0.25">
      <c r="A11617" s="7">
        <v>11614</v>
      </c>
      <c r="B11617" s="8">
        <v>39754</v>
      </c>
      <c r="C11617" t="s">
        <v>3</v>
      </c>
      <c r="D11617" t="s">
        <v>786</v>
      </c>
      <c r="E11617" t="s">
        <v>9</v>
      </c>
      <c r="F11617" t="s">
        <v>890</v>
      </c>
      <c r="G11617" t="s">
        <v>870</v>
      </c>
      <c r="H11617" s="135" t="s">
        <v>1496</v>
      </c>
      <c r="I11617" t="s">
        <v>1454</v>
      </c>
      <c r="J11617" s="20">
        <v>46</v>
      </c>
      <c r="K11617" s="20" t="s">
        <v>9</v>
      </c>
      <c r="L11617" t="s">
        <v>1463</v>
      </c>
      <c r="M11617" s="20">
        <v>11.04</v>
      </c>
      <c r="N11617" s="20">
        <v>12.96</v>
      </c>
      <c r="AE11617">
        <f t="shared" si="181"/>
        <v>2008</v>
      </c>
    </row>
    <row r="11618" spans="1:31" x14ac:dyDescent="0.25">
      <c r="A11618" s="7">
        <v>11615</v>
      </c>
      <c r="B11618" s="8">
        <v>39754</v>
      </c>
      <c r="C11618" t="s">
        <v>3</v>
      </c>
      <c r="D11618" t="s">
        <v>786</v>
      </c>
      <c r="E11618" t="s">
        <v>9</v>
      </c>
      <c r="F11618" t="s">
        <v>665</v>
      </c>
      <c r="G11618" t="s">
        <v>895</v>
      </c>
      <c r="H11618" s="135" t="s">
        <v>2564</v>
      </c>
      <c r="I11618" t="s">
        <v>1454</v>
      </c>
      <c r="J11618" s="20">
        <v>85</v>
      </c>
      <c r="K11618" s="20" t="s">
        <v>3</v>
      </c>
      <c r="L11618" t="s">
        <v>1463</v>
      </c>
      <c r="M11618" s="20">
        <v>23.1</v>
      </c>
      <c r="N11618" s="20">
        <v>20.399999999999999</v>
      </c>
      <c r="AE11618">
        <f t="shared" si="181"/>
        <v>2008</v>
      </c>
    </row>
    <row r="11619" spans="1:31" x14ac:dyDescent="0.25">
      <c r="A11619" s="7">
        <v>11616</v>
      </c>
      <c r="B11619" s="8">
        <v>39754</v>
      </c>
      <c r="C11619" t="s">
        <v>3</v>
      </c>
      <c r="D11619" t="s">
        <v>786</v>
      </c>
      <c r="E11619" t="s">
        <v>9</v>
      </c>
      <c r="F11619" t="s">
        <v>792</v>
      </c>
      <c r="G11619" t="s">
        <v>648</v>
      </c>
      <c r="H11619" s="136" t="s">
        <v>2781</v>
      </c>
      <c r="I11619" t="s">
        <v>1454</v>
      </c>
      <c r="J11619" s="20">
        <v>10</v>
      </c>
      <c r="K11619" s="20" t="s">
        <v>3</v>
      </c>
      <c r="L11619" t="s">
        <v>1463</v>
      </c>
      <c r="M11619" s="20">
        <v>3.6</v>
      </c>
      <c r="N11619" s="20">
        <v>2.4</v>
      </c>
      <c r="AE11619">
        <f t="shared" si="181"/>
        <v>2008</v>
      </c>
    </row>
    <row r="11620" spans="1:31" x14ac:dyDescent="0.25">
      <c r="A11620" s="7">
        <v>11617</v>
      </c>
      <c r="B11620" s="8">
        <v>39754</v>
      </c>
      <c r="C11620" t="s">
        <v>3</v>
      </c>
      <c r="D11620" t="s">
        <v>442</v>
      </c>
      <c r="E11620" t="s">
        <v>9</v>
      </c>
      <c r="F11620" t="s">
        <v>427</v>
      </c>
      <c r="G11620" t="s">
        <v>732</v>
      </c>
      <c r="H11620" s="135" t="s">
        <v>2186</v>
      </c>
      <c r="I11620" t="s">
        <v>1454</v>
      </c>
      <c r="J11620" s="20">
        <v>39</v>
      </c>
      <c r="K11620" s="20" t="s">
        <v>9</v>
      </c>
      <c r="L11620" t="s">
        <v>1464</v>
      </c>
      <c r="M11620" s="20">
        <v>8.58</v>
      </c>
      <c r="N11620" s="20">
        <v>11.92</v>
      </c>
      <c r="AE11620">
        <f t="shared" si="181"/>
        <v>2008</v>
      </c>
    </row>
    <row r="11621" spans="1:31" x14ac:dyDescent="0.25">
      <c r="A11621" s="7">
        <v>11618</v>
      </c>
      <c r="B11621" s="8">
        <v>39754</v>
      </c>
      <c r="C11621" t="s">
        <v>3</v>
      </c>
      <c r="D11621" t="s">
        <v>442</v>
      </c>
      <c r="E11621" t="s">
        <v>9</v>
      </c>
      <c r="F11621" t="s">
        <v>543</v>
      </c>
      <c r="G11621" t="s">
        <v>648</v>
      </c>
      <c r="H11621" s="9" t="s">
        <v>1797</v>
      </c>
      <c r="I11621" t="s">
        <v>1455</v>
      </c>
      <c r="J11621" s="20">
        <v>81</v>
      </c>
      <c r="K11621" s="20" t="s">
        <v>1465</v>
      </c>
      <c r="L11621" t="s">
        <v>1466</v>
      </c>
      <c r="M11621" s="20">
        <v>10.125</v>
      </c>
      <c r="N11621" s="20">
        <v>10.125</v>
      </c>
      <c r="AE11621">
        <f t="shared" si="181"/>
        <v>2008</v>
      </c>
    </row>
    <row r="11622" spans="1:31" x14ac:dyDescent="0.25">
      <c r="A11622" s="7">
        <v>11619</v>
      </c>
      <c r="B11622" s="8">
        <v>39755</v>
      </c>
      <c r="C11622" t="s">
        <v>3</v>
      </c>
      <c r="D11622" t="s">
        <v>687</v>
      </c>
      <c r="E11622" t="s">
        <v>9</v>
      </c>
      <c r="F11622" t="s">
        <v>440</v>
      </c>
      <c r="G11622" t="s">
        <v>569</v>
      </c>
      <c r="H11622" s="135" t="s">
        <v>1496</v>
      </c>
      <c r="I11622" t="s">
        <v>1454</v>
      </c>
      <c r="J11622" s="20">
        <v>6</v>
      </c>
      <c r="K11622" s="20" t="s">
        <v>1465</v>
      </c>
      <c r="L11622" t="s">
        <v>1466</v>
      </c>
      <c r="M11622" s="20">
        <v>1.5</v>
      </c>
      <c r="N11622" s="20">
        <v>1.5</v>
      </c>
      <c r="AE11622">
        <f t="shared" si="181"/>
        <v>2008</v>
      </c>
    </row>
    <row r="11623" spans="1:31" x14ac:dyDescent="0.25">
      <c r="A11623" s="7">
        <v>11620</v>
      </c>
      <c r="B11623" s="8">
        <v>39755</v>
      </c>
      <c r="C11623" t="s">
        <v>3</v>
      </c>
      <c r="D11623" t="s">
        <v>440</v>
      </c>
      <c r="E11623" t="s">
        <v>9</v>
      </c>
      <c r="F11623" t="s">
        <v>687</v>
      </c>
      <c r="G11623" t="s">
        <v>569</v>
      </c>
      <c r="H11623" s="135" t="s">
        <v>1496</v>
      </c>
      <c r="I11623" t="s">
        <v>1454</v>
      </c>
      <c r="J11623" s="20">
        <v>12</v>
      </c>
      <c r="K11623" s="20" t="s">
        <v>3</v>
      </c>
      <c r="L11623" t="s">
        <v>1464</v>
      </c>
      <c r="M11623" s="20">
        <v>4.3599999999999994</v>
      </c>
      <c r="N11623" s="20">
        <v>2.64</v>
      </c>
      <c r="AE11623">
        <f t="shared" si="181"/>
        <v>2008</v>
      </c>
    </row>
    <row r="11624" spans="1:31" x14ac:dyDescent="0.25">
      <c r="A11624" s="7">
        <v>11621</v>
      </c>
      <c r="B11624" s="8">
        <v>39755</v>
      </c>
      <c r="C11624" t="s">
        <v>3</v>
      </c>
      <c r="D11624" t="s">
        <v>902</v>
      </c>
      <c r="E11624" t="s">
        <v>9</v>
      </c>
      <c r="F11624" t="s">
        <v>983</v>
      </c>
      <c r="G11624" t="s">
        <v>648</v>
      </c>
      <c r="H11624" s="136" t="s">
        <v>1496</v>
      </c>
      <c r="I11624" t="s">
        <v>1458</v>
      </c>
      <c r="J11624" s="20">
        <v>16</v>
      </c>
      <c r="K11624" s="20" t="s">
        <v>3</v>
      </c>
      <c r="L11624" t="s">
        <v>1463</v>
      </c>
      <c r="M11624" s="20">
        <v>10</v>
      </c>
      <c r="N11624" s="20">
        <v>30</v>
      </c>
      <c r="AE11624">
        <f t="shared" si="181"/>
        <v>2008</v>
      </c>
    </row>
    <row r="11625" spans="1:31" x14ac:dyDescent="0.25">
      <c r="A11625" s="7">
        <v>11622</v>
      </c>
      <c r="B11625" s="8">
        <v>39755</v>
      </c>
      <c r="C11625" t="s">
        <v>3</v>
      </c>
      <c r="D11625" t="s">
        <v>440</v>
      </c>
      <c r="E11625" t="s">
        <v>9</v>
      </c>
      <c r="F11625" t="s">
        <v>828</v>
      </c>
      <c r="G11625" t="s">
        <v>714</v>
      </c>
      <c r="H11625" s="135" t="s">
        <v>1496</v>
      </c>
      <c r="I11625" t="s">
        <v>1454</v>
      </c>
      <c r="J11625" s="20">
        <v>17</v>
      </c>
      <c r="K11625" s="20" t="s">
        <v>3</v>
      </c>
      <c r="L11625" t="s">
        <v>1463</v>
      </c>
      <c r="M11625" s="20">
        <v>5.42</v>
      </c>
      <c r="N11625" s="20">
        <v>4.08</v>
      </c>
      <c r="AE11625">
        <f t="shared" si="181"/>
        <v>2008</v>
      </c>
    </row>
    <row r="11626" spans="1:31" x14ac:dyDescent="0.25">
      <c r="A11626" s="7">
        <v>11623</v>
      </c>
      <c r="B11626" s="8">
        <v>39755</v>
      </c>
      <c r="C11626" t="s">
        <v>3</v>
      </c>
      <c r="D11626" t="s">
        <v>440</v>
      </c>
      <c r="E11626" t="s">
        <v>9</v>
      </c>
      <c r="F11626" t="s">
        <v>828</v>
      </c>
      <c r="G11626" t="s">
        <v>714</v>
      </c>
      <c r="H11626" s="135" t="s">
        <v>1496</v>
      </c>
      <c r="I11626" t="s">
        <v>1454</v>
      </c>
      <c r="J11626" s="20">
        <v>23</v>
      </c>
      <c r="K11626" s="20" t="s">
        <v>3</v>
      </c>
      <c r="L11626" t="s">
        <v>1464</v>
      </c>
      <c r="M11626" s="20">
        <v>7.4399999999999995</v>
      </c>
      <c r="N11626" s="20">
        <v>5.0600000000000005</v>
      </c>
      <c r="AE11626">
        <f t="shared" si="181"/>
        <v>2008</v>
      </c>
    </row>
    <row r="11627" spans="1:31" x14ac:dyDescent="0.25">
      <c r="A11627" s="7">
        <v>11624</v>
      </c>
      <c r="B11627" s="8">
        <v>39756</v>
      </c>
      <c r="C11627" t="s">
        <v>3</v>
      </c>
      <c r="D11627" t="s">
        <v>955</v>
      </c>
      <c r="E11627" t="s">
        <v>9</v>
      </c>
      <c r="F11627" t="s">
        <v>926</v>
      </c>
      <c r="G11627" t="s">
        <v>929</v>
      </c>
      <c r="H11627" s="135" t="s">
        <v>1496</v>
      </c>
      <c r="I11627" t="s">
        <v>1454</v>
      </c>
      <c r="J11627" s="20">
        <v>53</v>
      </c>
      <c r="K11627" s="20" t="s">
        <v>1465</v>
      </c>
      <c r="L11627" t="s">
        <v>1466</v>
      </c>
      <c r="M11627" s="20">
        <v>13.25</v>
      </c>
      <c r="N11627" s="20">
        <v>13.25</v>
      </c>
      <c r="AE11627">
        <f t="shared" si="181"/>
        <v>2008</v>
      </c>
    </row>
    <row r="11628" spans="1:31" x14ac:dyDescent="0.25">
      <c r="A11628" s="7">
        <v>11625</v>
      </c>
      <c r="B11628" s="8">
        <v>39756</v>
      </c>
      <c r="C11628" t="s">
        <v>3</v>
      </c>
      <c r="D11628" t="s">
        <v>952</v>
      </c>
      <c r="E11628" t="s">
        <v>9</v>
      </c>
      <c r="F11628" t="s">
        <v>978</v>
      </c>
      <c r="G11628" t="s">
        <v>929</v>
      </c>
      <c r="H11628" s="135" t="s">
        <v>2665</v>
      </c>
      <c r="I11628" t="s">
        <v>1454</v>
      </c>
      <c r="J11628" s="20">
        <v>38</v>
      </c>
      <c r="K11628" s="20" t="s">
        <v>9</v>
      </c>
      <c r="L11628" t="s">
        <v>1464</v>
      </c>
      <c r="M11628" s="20">
        <v>8.36</v>
      </c>
      <c r="N11628" s="20">
        <v>11.64</v>
      </c>
      <c r="AE11628">
        <f t="shared" si="181"/>
        <v>2008</v>
      </c>
    </row>
    <row r="11629" spans="1:31" x14ac:dyDescent="0.25">
      <c r="A11629" s="7">
        <v>11626</v>
      </c>
      <c r="B11629" s="8">
        <v>39757</v>
      </c>
      <c r="C11629" t="s">
        <v>3</v>
      </c>
      <c r="D11629" t="s">
        <v>939</v>
      </c>
      <c r="E11629" t="s">
        <v>9</v>
      </c>
      <c r="F11629" t="s">
        <v>904</v>
      </c>
      <c r="G11629" t="s">
        <v>929</v>
      </c>
      <c r="H11629" s="135" t="s">
        <v>2782</v>
      </c>
      <c r="I11629" t="s">
        <v>1454</v>
      </c>
      <c r="J11629" s="20">
        <v>35</v>
      </c>
      <c r="K11629" s="20" t="s">
        <v>9</v>
      </c>
      <c r="L11629" t="s">
        <v>1464</v>
      </c>
      <c r="M11629" s="20">
        <v>7.7</v>
      </c>
      <c r="N11629" s="20">
        <v>10.8</v>
      </c>
      <c r="AE11629">
        <f t="shared" si="181"/>
        <v>2008</v>
      </c>
    </row>
    <row r="11630" spans="1:31" x14ac:dyDescent="0.25">
      <c r="A11630" s="7">
        <v>11627</v>
      </c>
      <c r="B11630" s="8">
        <v>39757</v>
      </c>
      <c r="C11630" t="s">
        <v>3</v>
      </c>
      <c r="D11630" t="s">
        <v>913</v>
      </c>
      <c r="E11630" t="s">
        <v>9</v>
      </c>
      <c r="F11630" t="s">
        <v>905</v>
      </c>
      <c r="G11630" t="s">
        <v>870</v>
      </c>
      <c r="H11630" s="9" t="s">
        <v>2764</v>
      </c>
      <c r="I11630" t="s">
        <v>1454</v>
      </c>
      <c r="J11630" s="20">
        <v>61</v>
      </c>
      <c r="K11630" s="20" t="s">
        <v>9</v>
      </c>
      <c r="L11630" t="s">
        <v>1464</v>
      </c>
      <c r="M11630" s="20">
        <v>13.42</v>
      </c>
      <c r="N11630" s="20">
        <v>18.079999999999998</v>
      </c>
      <c r="AE11630">
        <f t="shared" si="181"/>
        <v>2008</v>
      </c>
    </row>
    <row r="11631" spans="1:31" x14ac:dyDescent="0.25">
      <c r="A11631" s="7">
        <v>11628</v>
      </c>
      <c r="B11631" s="8">
        <v>39757</v>
      </c>
      <c r="C11631" t="s">
        <v>3</v>
      </c>
      <c r="D11631" t="s">
        <v>632</v>
      </c>
      <c r="E11631" t="s">
        <v>9</v>
      </c>
      <c r="F11631" t="s">
        <v>976</v>
      </c>
      <c r="G11631" t="s">
        <v>929</v>
      </c>
      <c r="H11631" s="135" t="s">
        <v>2686</v>
      </c>
      <c r="I11631" t="s">
        <v>1454</v>
      </c>
      <c r="J11631" s="20">
        <v>40</v>
      </c>
      <c r="K11631" s="20" t="s">
        <v>3</v>
      </c>
      <c r="L11631" t="s">
        <v>1464</v>
      </c>
      <c r="M11631" s="20">
        <v>12.2</v>
      </c>
      <c r="N11631" s="20">
        <v>8.8000000000000007</v>
      </c>
      <c r="AE11631">
        <f t="shared" si="181"/>
        <v>2008</v>
      </c>
    </row>
    <row r="11632" spans="1:31" x14ac:dyDescent="0.25">
      <c r="A11632" s="7">
        <v>11629</v>
      </c>
      <c r="B11632" s="8">
        <v>39757</v>
      </c>
      <c r="C11632" t="s">
        <v>3</v>
      </c>
      <c r="D11632" t="s">
        <v>899</v>
      </c>
      <c r="E11632" t="s">
        <v>9</v>
      </c>
      <c r="F11632" t="s">
        <v>833</v>
      </c>
      <c r="G11632" t="s">
        <v>929</v>
      </c>
      <c r="H11632" s="135" t="s">
        <v>2686</v>
      </c>
      <c r="I11632" t="s">
        <v>1455</v>
      </c>
      <c r="J11632" s="20">
        <v>23</v>
      </c>
      <c r="K11632" s="20" t="s">
        <v>3</v>
      </c>
      <c r="L11632" t="s">
        <v>1464</v>
      </c>
      <c r="M11632" s="20">
        <v>3.7199999999999998</v>
      </c>
      <c r="N11632" s="20">
        <v>2.5300000000000002</v>
      </c>
      <c r="AE11632">
        <f t="shared" si="181"/>
        <v>2008</v>
      </c>
    </row>
    <row r="11633" spans="1:31" x14ac:dyDescent="0.25">
      <c r="A11633" s="7">
        <v>11630</v>
      </c>
      <c r="B11633" s="8">
        <v>39758</v>
      </c>
      <c r="C11633" t="s">
        <v>3</v>
      </c>
      <c r="D11633" t="s">
        <v>557</v>
      </c>
      <c r="E11633" t="s">
        <v>9</v>
      </c>
      <c r="F11633" t="s">
        <v>727</v>
      </c>
      <c r="G11633" t="s">
        <v>895</v>
      </c>
      <c r="H11633" s="136" t="s">
        <v>2783</v>
      </c>
      <c r="I11633" t="s">
        <v>1454</v>
      </c>
      <c r="J11633" s="20">
        <v>34</v>
      </c>
      <c r="K11633" s="20" t="s">
        <v>3</v>
      </c>
      <c r="L11633" t="s">
        <v>1464</v>
      </c>
      <c r="M11633" s="20">
        <v>10.52</v>
      </c>
      <c r="N11633" s="20">
        <v>7.48</v>
      </c>
      <c r="AE11633">
        <f t="shared" si="181"/>
        <v>2008</v>
      </c>
    </row>
    <row r="11634" spans="1:31" x14ac:dyDescent="0.25">
      <c r="A11634" s="7">
        <v>11631</v>
      </c>
      <c r="B11634" s="8">
        <v>39758</v>
      </c>
      <c r="C11634" t="s">
        <v>3</v>
      </c>
      <c r="D11634" t="s">
        <v>250</v>
      </c>
      <c r="E11634" t="s">
        <v>9</v>
      </c>
      <c r="F11634" t="s">
        <v>902</v>
      </c>
      <c r="G11634" t="s">
        <v>895</v>
      </c>
      <c r="H11634" s="9" t="s">
        <v>2676</v>
      </c>
      <c r="I11634" t="s">
        <v>1454</v>
      </c>
      <c r="J11634" s="20">
        <v>28</v>
      </c>
      <c r="K11634" s="20" t="s">
        <v>3</v>
      </c>
      <c r="L11634" t="s">
        <v>1464</v>
      </c>
      <c r="M11634" s="20">
        <v>8.84</v>
      </c>
      <c r="N11634" s="20">
        <v>6.16</v>
      </c>
      <c r="AE11634">
        <f t="shared" si="181"/>
        <v>2008</v>
      </c>
    </row>
    <row r="11635" spans="1:31" x14ac:dyDescent="0.25">
      <c r="A11635" s="7">
        <v>11632</v>
      </c>
      <c r="B11635" s="8">
        <v>39759</v>
      </c>
      <c r="C11635" t="s">
        <v>3</v>
      </c>
      <c r="D11635" t="s">
        <v>984</v>
      </c>
      <c r="E11635" t="s">
        <v>9</v>
      </c>
      <c r="F11635" t="s">
        <v>678</v>
      </c>
      <c r="G11635" t="s">
        <v>14</v>
      </c>
      <c r="H11635" s="135" t="s">
        <v>1522</v>
      </c>
      <c r="I11635" t="s">
        <v>1455</v>
      </c>
      <c r="J11635" s="20">
        <v>7</v>
      </c>
      <c r="K11635" s="20" t="s">
        <v>1465</v>
      </c>
      <c r="L11635" t="s">
        <v>1466</v>
      </c>
      <c r="M11635" s="20">
        <v>0.875</v>
      </c>
      <c r="N11635" s="20">
        <v>0.875</v>
      </c>
      <c r="AE11635">
        <f t="shared" si="181"/>
        <v>2008</v>
      </c>
    </row>
    <row r="11636" spans="1:31" x14ac:dyDescent="0.25">
      <c r="A11636" s="7">
        <v>11633</v>
      </c>
      <c r="B11636" s="8">
        <v>39759</v>
      </c>
      <c r="C11636" t="s">
        <v>3</v>
      </c>
      <c r="D11636" t="s">
        <v>678</v>
      </c>
      <c r="E11636" t="s">
        <v>9</v>
      </c>
      <c r="F11636" t="s">
        <v>450</v>
      </c>
      <c r="G11636" t="s">
        <v>929</v>
      </c>
      <c r="H11636" s="135" t="s">
        <v>2728</v>
      </c>
      <c r="I11636" t="s">
        <v>1454</v>
      </c>
      <c r="J11636" s="20">
        <v>27</v>
      </c>
      <c r="K11636" s="20" t="s">
        <v>1465</v>
      </c>
      <c r="L11636" t="s">
        <v>1466</v>
      </c>
      <c r="M11636" s="20">
        <v>6.75</v>
      </c>
      <c r="N11636" s="20">
        <v>6.75</v>
      </c>
      <c r="AE11636">
        <f t="shared" si="181"/>
        <v>2008</v>
      </c>
    </row>
    <row r="11637" spans="1:31" x14ac:dyDescent="0.25">
      <c r="A11637" s="7">
        <v>11634</v>
      </c>
      <c r="B11637" s="8">
        <v>39759</v>
      </c>
      <c r="C11637" t="s">
        <v>3</v>
      </c>
      <c r="D11637" t="s">
        <v>851</v>
      </c>
      <c r="E11637" t="s">
        <v>9</v>
      </c>
      <c r="F11637" t="s">
        <v>902</v>
      </c>
      <c r="G11637" t="s">
        <v>929</v>
      </c>
      <c r="H11637" s="135" t="s">
        <v>2650</v>
      </c>
      <c r="I11637" t="s">
        <v>1454</v>
      </c>
      <c r="J11637" s="20">
        <v>21</v>
      </c>
      <c r="K11637" s="20" t="s">
        <v>3</v>
      </c>
      <c r="L11637" t="s">
        <v>1464</v>
      </c>
      <c r="M11637" s="20">
        <v>6.88</v>
      </c>
      <c r="N11637" s="20">
        <v>4.62</v>
      </c>
      <c r="AE11637">
        <f t="shared" si="181"/>
        <v>2008</v>
      </c>
    </row>
    <row r="11638" spans="1:31" x14ac:dyDescent="0.25">
      <c r="A11638" s="7">
        <v>11635</v>
      </c>
      <c r="B11638" s="8">
        <v>39759</v>
      </c>
      <c r="C11638" t="s">
        <v>3</v>
      </c>
      <c r="D11638" t="s">
        <v>656</v>
      </c>
      <c r="E11638" t="s">
        <v>9</v>
      </c>
      <c r="F11638" t="s">
        <v>450</v>
      </c>
      <c r="G11638" t="s">
        <v>870</v>
      </c>
      <c r="H11638" s="135" t="s">
        <v>1496</v>
      </c>
      <c r="I11638" t="s">
        <v>1454</v>
      </c>
      <c r="J11638" s="20">
        <v>16</v>
      </c>
      <c r="K11638" s="20" t="s">
        <v>9</v>
      </c>
      <c r="L11638" t="s">
        <v>1463</v>
      </c>
      <c r="M11638" s="20">
        <v>3.84</v>
      </c>
      <c r="N11638" s="20">
        <v>5.16</v>
      </c>
      <c r="AE11638">
        <f t="shared" si="181"/>
        <v>2008</v>
      </c>
    </row>
    <row r="11639" spans="1:31" x14ac:dyDescent="0.25">
      <c r="A11639" s="7">
        <v>11636</v>
      </c>
      <c r="B11639" s="8">
        <v>39760</v>
      </c>
      <c r="C11639" t="s">
        <v>3</v>
      </c>
      <c r="D11639" t="s">
        <v>787</v>
      </c>
      <c r="E11639" t="s">
        <v>9</v>
      </c>
      <c r="F11639" t="s">
        <v>836</v>
      </c>
      <c r="G11639" t="s">
        <v>895</v>
      </c>
      <c r="H11639" s="135" t="s">
        <v>2590</v>
      </c>
      <c r="I11639" t="s">
        <v>1454</v>
      </c>
      <c r="J11639" s="20">
        <v>52</v>
      </c>
      <c r="K11639" s="20" t="s">
        <v>9</v>
      </c>
      <c r="L11639" t="s">
        <v>1464</v>
      </c>
      <c r="M11639" s="20">
        <v>11.44</v>
      </c>
      <c r="N11639" s="20">
        <v>15.56</v>
      </c>
      <c r="AE11639">
        <f t="shared" si="181"/>
        <v>2008</v>
      </c>
    </row>
    <row r="11640" spans="1:31" x14ac:dyDescent="0.25">
      <c r="A11640" s="7">
        <v>11637</v>
      </c>
      <c r="B11640" s="8">
        <v>39760</v>
      </c>
      <c r="C11640" t="s">
        <v>3</v>
      </c>
      <c r="D11640" t="s">
        <v>350</v>
      </c>
      <c r="E11640" t="s">
        <v>9</v>
      </c>
      <c r="F11640" t="s">
        <v>795</v>
      </c>
      <c r="G11640" t="s">
        <v>861</v>
      </c>
      <c r="H11640" s="9" t="s">
        <v>2441</v>
      </c>
      <c r="I11640" t="s">
        <v>1454</v>
      </c>
      <c r="J11640" s="20">
        <v>12</v>
      </c>
      <c r="K11640" s="20" t="s">
        <v>9</v>
      </c>
      <c r="L11640" t="s">
        <v>1463</v>
      </c>
      <c r="M11640" s="20">
        <v>2.88</v>
      </c>
      <c r="N11640" s="20">
        <v>4.12</v>
      </c>
      <c r="AE11640">
        <f t="shared" si="181"/>
        <v>2008</v>
      </c>
    </row>
    <row r="11641" spans="1:31" x14ac:dyDescent="0.25">
      <c r="A11641" s="7">
        <v>11638</v>
      </c>
      <c r="B11641" s="8">
        <v>39761</v>
      </c>
      <c r="C11641" t="s">
        <v>3</v>
      </c>
      <c r="D11641" t="s">
        <v>918</v>
      </c>
      <c r="E11641" t="s">
        <v>9</v>
      </c>
      <c r="F11641" t="s">
        <v>923</v>
      </c>
      <c r="G11641" t="s">
        <v>870</v>
      </c>
      <c r="H11641" s="135" t="s">
        <v>2574</v>
      </c>
      <c r="I11641" t="s">
        <v>1454</v>
      </c>
      <c r="J11641" s="20">
        <v>10</v>
      </c>
      <c r="K11641" s="20" t="s">
        <v>9</v>
      </c>
      <c r="L11641" t="s">
        <v>1464</v>
      </c>
      <c r="M11641" s="20">
        <v>2.2000000000000002</v>
      </c>
      <c r="N11641" s="20">
        <v>3.8</v>
      </c>
      <c r="AE11641">
        <f t="shared" si="181"/>
        <v>2008</v>
      </c>
    </row>
    <row r="11642" spans="1:31" x14ac:dyDescent="0.25">
      <c r="A11642" s="7">
        <v>11639</v>
      </c>
      <c r="B11642" s="8">
        <v>39761</v>
      </c>
      <c r="C11642" t="s">
        <v>3</v>
      </c>
      <c r="D11642" t="s">
        <v>918</v>
      </c>
      <c r="E11642" t="s">
        <v>9</v>
      </c>
      <c r="F11642" t="s">
        <v>900</v>
      </c>
      <c r="G11642" t="s">
        <v>870</v>
      </c>
      <c r="H11642" s="136" t="s">
        <v>2500</v>
      </c>
      <c r="I11642" t="s">
        <v>1454</v>
      </c>
      <c r="J11642" s="20">
        <v>7</v>
      </c>
      <c r="K11642" s="20" t="s">
        <v>3</v>
      </c>
      <c r="L11642" t="s">
        <v>1463</v>
      </c>
      <c r="M11642" s="20">
        <v>2.8200000000000003</v>
      </c>
      <c r="N11642" s="20">
        <v>1.68</v>
      </c>
      <c r="AE11642">
        <f t="shared" si="181"/>
        <v>2008</v>
      </c>
    </row>
    <row r="11643" spans="1:31" x14ac:dyDescent="0.25">
      <c r="A11643" s="7">
        <v>11640</v>
      </c>
      <c r="B11643" s="8">
        <v>39761</v>
      </c>
      <c r="C11643" t="s">
        <v>3</v>
      </c>
      <c r="D11643" t="s">
        <v>276</v>
      </c>
      <c r="E11643" t="s">
        <v>9</v>
      </c>
      <c r="F11643" t="s">
        <v>833</v>
      </c>
      <c r="G11643" t="s">
        <v>895</v>
      </c>
      <c r="H11643" s="135" t="s">
        <v>2573</v>
      </c>
      <c r="I11643" t="s">
        <v>1454</v>
      </c>
      <c r="J11643" s="20">
        <v>10</v>
      </c>
      <c r="K11643" s="20" t="s">
        <v>3</v>
      </c>
      <c r="L11643" t="s">
        <v>1464</v>
      </c>
      <c r="M11643" s="20">
        <v>3.8</v>
      </c>
      <c r="N11643" s="20">
        <v>2.2000000000000002</v>
      </c>
      <c r="AE11643">
        <f t="shared" si="181"/>
        <v>2008</v>
      </c>
    </row>
    <row r="11644" spans="1:31" x14ac:dyDescent="0.25">
      <c r="A11644" s="7">
        <v>11641</v>
      </c>
      <c r="B11644" s="8">
        <v>39761</v>
      </c>
      <c r="C11644" t="s">
        <v>3</v>
      </c>
      <c r="D11644" t="s">
        <v>980</v>
      </c>
      <c r="E11644" t="s">
        <v>9</v>
      </c>
      <c r="F11644" t="s">
        <v>678</v>
      </c>
      <c r="G11644" t="s">
        <v>732</v>
      </c>
      <c r="H11644" s="135" t="s">
        <v>2285</v>
      </c>
      <c r="I11644" t="s">
        <v>1455</v>
      </c>
      <c r="J11644" s="20">
        <v>8</v>
      </c>
      <c r="K11644" s="20" t="s">
        <v>1465</v>
      </c>
      <c r="L11644" t="s">
        <v>1466</v>
      </c>
      <c r="M11644" s="20">
        <v>1</v>
      </c>
      <c r="N11644" s="20">
        <v>1</v>
      </c>
      <c r="AE11644">
        <f t="shared" si="181"/>
        <v>2008</v>
      </c>
    </row>
    <row r="11645" spans="1:31" x14ac:dyDescent="0.25">
      <c r="A11645" s="7">
        <v>11642</v>
      </c>
      <c r="B11645" s="8">
        <v>39762</v>
      </c>
      <c r="C11645" t="s">
        <v>3</v>
      </c>
      <c r="D11645" t="s">
        <v>939</v>
      </c>
      <c r="E11645" t="s">
        <v>9</v>
      </c>
      <c r="F11645" t="s">
        <v>37</v>
      </c>
      <c r="G11645" t="s">
        <v>377</v>
      </c>
      <c r="H11645" s="9" t="s">
        <v>2784</v>
      </c>
      <c r="I11645" t="s">
        <v>1454</v>
      </c>
      <c r="J11645" s="20">
        <v>15</v>
      </c>
      <c r="K11645" s="20" t="s">
        <v>3</v>
      </c>
      <c r="L11645" t="s">
        <v>1463</v>
      </c>
      <c r="M11645" s="20">
        <v>4.9000000000000004</v>
      </c>
      <c r="N11645" s="20">
        <v>3.6</v>
      </c>
      <c r="AE11645">
        <f t="shared" si="181"/>
        <v>2008</v>
      </c>
    </row>
    <row r="11646" spans="1:31" x14ac:dyDescent="0.25">
      <c r="A11646" s="7">
        <v>11643</v>
      </c>
      <c r="B11646" s="8">
        <v>39763</v>
      </c>
      <c r="C11646" t="s">
        <v>3</v>
      </c>
      <c r="D11646" t="s">
        <v>104</v>
      </c>
      <c r="E11646" t="s">
        <v>9</v>
      </c>
      <c r="F11646" t="s">
        <v>727</v>
      </c>
      <c r="G11646" t="s">
        <v>861</v>
      </c>
      <c r="H11646" s="135" t="s">
        <v>2435</v>
      </c>
      <c r="I11646" t="s">
        <v>1454</v>
      </c>
      <c r="J11646" s="20">
        <v>23</v>
      </c>
      <c r="K11646" s="20" t="s">
        <v>9</v>
      </c>
      <c r="L11646" t="s">
        <v>1464</v>
      </c>
      <c r="M11646" s="20">
        <v>5.0600000000000005</v>
      </c>
      <c r="N11646" s="20">
        <v>7.4399999999999995</v>
      </c>
      <c r="AE11646">
        <f t="shared" si="181"/>
        <v>2008</v>
      </c>
    </row>
    <row r="11647" spans="1:31" x14ac:dyDescent="0.25">
      <c r="A11647" s="7">
        <v>11644</v>
      </c>
      <c r="B11647" s="8">
        <v>39763</v>
      </c>
      <c r="C11647" t="s">
        <v>3</v>
      </c>
      <c r="D11647" t="s">
        <v>982</v>
      </c>
      <c r="E11647" t="s">
        <v>9</v>
      </c>
      <c r="F11647" t="s">
        <v>411</v>
      </c>
      <c r="G11647" t="s">
        <v>17</v>
      </c>
      <c r="H11647" s="135" t="s">
        <v>1500</v>
      </c>
      <c r="I11647" t="s">
        <v>1455</v>
      </c>
      <c r="J11647" s="20">
        <v>47</v>
      </c>
      <c r="K11647" s="20" t="s">
        <v>9</v>
      </c>
      <c r="L11647" t="s">
        <v>1464</v>
      </c>
      <c r="M11647" s="20">
        <v>5.17</v>
      </c>
      <c r="N11647" s="20">
        <v>7.08</v>
      </c>
      <c r="AE11647">
        <f t="shared" si="181"/>
        <v>2008</v>
      </c>
    </row>
    <row r="11648" spans="1:31" x14ac:dyDescent="0.25">
      <c r="A11648" s="7">
        <v>11645</v>
      </c>
      <c r="B11648" s="8">
        <v>39763</v>
      </c>
      <c r="C11648" t="s">
        <v>3</v>
      </c>
      <c r="D11648" t="s">
        <v>656</v>
      </c>
      <c r="E11648" t="s">
        <v>9</v>
      </c>
      <c r="F11648" t="s">
        <v>240</v>
      </c>
      <c r="G11648" t="s">
        <v>648</v>
      </c>
      <c r="H11648" s="136" t="s">
        <v>1496</v>
      </c>
      <c r="I11648" t="s">
        <v>1454</v>
      </c>
      <c r="J11648" s="20">
        <v>30</v>
      </c>
      <c r="K11648" s="20" t="s">
        <v>9</v>
      </c>
      <c r="L11648" t="s">
        <v>1464</v>
      </c>
      <c r="M11648" s="20">
        <v>6.6</v>
      </c>
      <c r="N11648" s="20">
        <v>9.4</v>
      </c>
      <c r="AE11648">
        <f t="shared" si="181"/>
        <v>2008</v>
      </c>
    </row>
    <row r="11649" spans="1:31" x14ac:dyDescent="0.25">
      <c r="A11649" s="7">
        <v>11646</v>
      </c>
      <c r="B11649" s="8">
        <v>39763</v>
      </c>
      <c r="C11649" t="s">
        <v>3</v>
      </c>
      <c r="D11649" t="s">
        <v>655</v>
      </c>
      <c r="E11649" t="s">
        <v>9</v>
      </c>
      <c r="F11649" t="s">
        <v>902</v>
      </c>
      <c r="G11649" t="s">
        <v>648</v>
      </c>
      <c r="H11649" s="136" t="s">
        <v>1496</v>
      </c>
      <c r="I11649" t="s">
        <v>1454</v>
      </c>
      <c r="J11649" s="20">
        <v>1</v>
      </c>
      <c r="K11649" s="20" t="s">
        <v>1465</v>
      </c>
      <c r="L11649" t="s">
        <v>1466</v>
      </c>
      <c r="M11649" s="20">
        <v>0.25</v>
      </c>
      <c r="N11649" s="20">
        <v>0.25</v>
      </c>
      <c r="AE11649">
        <f t="shared" si="181"/>
        <v>2008</v>
      </c>
    </row>
    <row r="11650" spans="1:31" x14ac:dyDescent="0.25">
      <c r="A11650" s="7">
        <v>11647</v>
      </c>
      <c r="B11650" s="8">
        <v>39764</v>
      </c>
      <c r="C11650" t="s">
        <v>3</v>
      </c>
      <c r="D11650" t="s">
        <v>271</v>
      </c>
      <c r="E11650" t="s">
        <v>9</v>
      </c>
      <c r="F11650" t="s">
        <v>53</v>
      </c>
      <c r="G11650" t="s">
        <v>648</v>
      </c>
      <c r="H11650" s="9" t="s">
        <v>1797</v>
      </c>
      <c r="I11650" t="s">
        <v>1454</v>
      </c>
      <c r="J11650" s="20">
        <v>6</v>
      </c>
      <c r="K11650" s="20" t="s">
        <v>3</v>
      </c>
      <c r="L11650" t="s">
        <v>1464</v>
      </c>
      <c r="M11650" s="20">
        <v>2.6799999999999997</v>
      </c>
      <c r="N11650" s="20">
        <v>1.32</v>
      </c>
      <c r="AE11650">
        <f t="shared" si="181"/>
        <v>2008</v>
      </c>
    </row>
    <row r="11651" spans="1:31" x14ac:dyDescent="0.25">
      <c r="A11651" s="7">
        <v>11648</v>
      </c>
      <c r="B11651" s="8">
        <v>39764</v>
      </c>
      <c r="C11651" t="s">
        <v>3</v>
      </c>
      <c r="D11651" t="s">
        <v>985</v>
      </c>
      <c r="E11651" t="s">
        <v>9</v>
      </c>
      <c r="F11651" t="s">
        <v>678</v>
      </c>
      <c r="G11651" t="s">
        <v>14</v>
      </c>
      <c r="H11651" s="135" t="s">
        <v>1530</v>
      </c>
      <c r="I11651" t="s">
        <v>1458</v>
      </c>
      <c r="J11651" s="20">
        <v>7</v>
      </c>
      <c r="K11651" s="20" t="s">
        <v>9</v>
      </c>
      <c r="L11651" t="s">
        <v>1464</v>
      </c>
      <c r="M11651" s="20">
        <v>30</v>
      </c>
      <c r="N11651" s="20">
        <v>10</v>
      </c>
      <c r="AE11651">
        <f t="shared" si="181"/>
        <v>2008</v>
      </c>
    </row>
    <row r="11652" spans="1:31" x14ac:dyDescent="0.25">
      <c r="A11652" s="7">
        <v>11649</v>
      </c>
      <c r="B11652" s="8">
        <v>39764</v>
      </c>
      <c r="C11652" t="s">
        <v>3</v>
      </c>
      <c r="D11652" t="s">
        <v>432</v>
      </c>
      <c r="E11652" t="s">
        <v>9</v>
      </c>
      <c r="F11652" t="s">
        <v>122</v>
      </c>
      <c r="G11652" t="s">
        <v>870</v>
      </c>
      <c r="H11652" s="135" t="s">
        <v>1496</v>
      </c>
      <c r="I11652" t="s">
        <v>1454</v>
      </c>
      <c r="J11652" s="20">
        <v>36</v>
      </c>
      <c r="K11652" s="20" t="s">
        <v>1465</v>
      </c>
      <c r="L11652" t="s">
        <v>1466</v>
      </c>
      <c r="M11652" s="20">
        <v>9</v>
      </c>
      <c r="N11652" s="20">
        <v>9</v>
      </c>
      <c r="AE11652">
        <f t="shared" ref="AE11652:AE11715" si="182">YEAR(B11652)</f>
        <v>2008</v>
      </c>
    </row>
    <row r="11653" spans="1:31" x14ac:dyDescent="0.25">
      <c r="A11653" s="7">
        <v>11650</v>
      </c>
      <c r="B11653" s="8">
        <v>39764</v>
      </c>
      <c r="C11653" t="s">
        <v>3</v>
      </c>
      <c r="D11653" t="s">
        <v>655</v>
      </c>
      <c r="E11653" t="s">
        <v>9</v>
      </c>
      <c r="F11653" t="s">
        <v>902</v>
      </c>
      <c r="G11653" t="s">
        <v>648</v>
      </c>
      <c r="H11653" s="135" t="s">
        <v>1901</v>
      </c>
      <c r="I11653" t="s">
        <v>1454</v>
      </c>
      <c r="J11653" s="20">
        <v>17</v>
      </c>
      <c r="K11653" s="20" t="s">
        <v>1465</v>
      </c>
      <c r="L11653" t="s">
        <v>1466</v>
      </c>
      <c r="M11653" s="20">
        <v>4.25</v>
      </c>
      <c r="N11653" s="20">
        <v>4.25</v>
      </c>
      <c r="AE11653">
        <f t="shared" si="182"/>
        <v>2008</v>
      </c>
    </row>
    <row r="11654" spans="1:31" x14ac:dyDescent="0.25">
      <c r="A11654" s="7">
        <v>11651</v>
      </c>
      <c r="B11654" s="8">
        <v>39764</v>
      </c>
      <c r="C11654" t="s">
        <v>3</v>
      </c>
      <c r="D11654" t="s">
        <v>779</v>
      </c>
      <c r="E11654" t="s">
        <v>9</v>
      </c>
      <c r="F11654" t="s">
        <v>833</v>
      </c>
      <c r="G11654" t="s">
        <v>569</v>
      </c>
      <c r="H11654" s="9" t="s">
        <v>2571</v>
      </c>
      <c r="I11654" t="s">
        <v>1454</v>
      </c>
      <c r="J11654" s="20">
        <v>52</v>
      </c>
      <c r="K11654" s="20" t="s">
        <v>3</v>
      </c>
      <c r="L11654" t="s">
        <v>1464</v>
      </c>
      <c r="M11654" s="20">
        <v>15.56</v>
      </c>
      <c r="N11654" s="20">
        <v>11.44</v>
      </c>
      <c r="AE11654">
        <f t="shared" si="182"/>
        <v>2008</v>
      </c>
    </row>
    <row r="11655" spans="1:31" x14ac:dyDescent="0.25">
      <c r="A11655" s="7">
        <v>11652</v>
      </c>
      <c r="B11655" s="8">
        <v>39765</v>
      </c>
      <c r="C11655" t="s">
        <v>3</v>
      </c>
      <c r="D11655" t="s">
        <v>851</v>
      </c>
      <c r="E11655" t="s">
        <v>9</v>
      </c>
      <c r="F11655" t="s">
        <v>450</v>
      </c>
      <c r="G11655" t="s">
        <v>732</v>
      </c>
      <c r="H11655" s="135" t="s">
        <v>2284</v>
      </c>
      <c r="I11655" t="s">
        <v>1454</v>
      </c>
      <c r="J11655" s="20">
        <v>18</v>
      </c>
      <c r="K11655" s="20" t="s">
        <v>3</v>
      </c>
      <c r="L11655" t="s">
        <v>1464</v>
      </c>
      <c r="M11655" s="20">
        <v>6.04</v>
      </c>
      <c r="N11655" s="20">
        <v>3.96</v>
      </c>
      <c r="AE11655">
        <f t="shared" si="182"/>
        <v>2008</v>
      </c>
    </row>
    <row r="11656" spans="1:31" x14ac:dyDescent="0.25">
      <c r="A11656" s="7">
        <v>11653</v>
      </c>
      <c r="B11656" s="8">
        <v>39765</v>
      </c>
      <c r="C11656" t="s">
        <v>3</v>
      </c>
      <c r="D11656" t="s">
        <v>677</v>
      </c>
      <c r="E11656" t="s">
        <v>9</v>
      </c>
      <c r="F11656" t="s">
        <v>900</v>
      </c>
      <c r="G11656" t="s">
        <v>714</v>
      </c>
      <c r="H11656" s="135" t="s">
        <v>2074</v>
      </c>
      <c r="I11656" t="s">
        <v>1454</v>
      </c>
      <c r="J11656" s="20">
        <v>31</v>
      </c>
      <c r="K11656" s="20" t="s">
        <v>9</v>
      </c>
      <c r="L11656" t="s">
        <v>1464</v>
      </c>
      <c r="M11656" s="20">
        <v>6.82</v>
      </c>
      <c r="N11656" s="20">
        <v>9.68</v>
      </c>
      <c r="AE11656">
        <f t="shared" si="182"/>
        <v>2008</v>
      </c>
    </row>
    <row r="11657" spans="1:31" x14ac:dyDescent="0.25">
      <c r="A11657" s="7">
        <v>11654</v>
      </c>
      <c r="B11657" s="8">
        <v>39765</v>
      </c>
      <c r="C11657" t="s">
        <v>3</v>
      </c>
      <c r="D11657" t="s">
        <v>791</v>
      </c>
      <c r="E11657" t="s">
        <v>9</v>
      </c>
      <c r="F11657" t="s">
        <v>926</v>
      </c>
      <c r="G11657" t="s">
        <v>870</v>
      </c>
      <c r="H11657" s="135" t="s">
        <v>2785</v>
      </c>
      <c r="I11657" t="s">
        <v>1454</v>
      </c>
      <c r="J11657" s="20">
        <v>16</v>
      </c>
      <c r="K11657" s="20" t="s">
        <v>9</v>
      </c>
      <c r="L11657" t="s">
        <v>1464</v>
      </c>
      <c r="M11657" s="20">
        <v>3.52</v>
      </c>
      <c r="N11657" s="20">
        <v>5.48</v>
      </c>
      <c r="AE11657">
        <f t="shared" si="182"/>
        <v>2008</v>
      </c>
    </row>
    <row r="11658" spans="1:31" x14ac:dyDescent="0.25">
      <c r="A11658" s="7">
        <v>11655</v>
      </c>
      <c r="B11658" s="8">
        <v>39765</v>
      </c>
      <c r="C11658" t="s">
        <v>3</v>
      </c>
      <c r="D11658" t="s">
        <v>851</v>
      </c>
      <c r="E11658" t="s">
        <v>9</v>
      </c>
      <c r="F11658" t="s">
        <v>855</v>
      </c>
      <c r="G11658" t="s">
        <v>929</v>
      </c>
      <c r="H11658" s="135" t="s">
        <v>2786</v>
      </c>
      <c r="I11658" t="s">
        <v>1454</v>
      </c>
      <c r="J11658" s="20">
        <v>11</v>
      </c>
      <c r="K11658" s="20" t="s">
        <v>3</v>
      </c>
      <c r="L11658" t="s">
        <v>1464</v>
      </c>
      <c r="M11658" s="20">
        <v>4.08</v>
      </c>
      <c r="N11658" s="20">
        <v>2.42</v>
      </c>
      <c r="AE11658">
        <f t="shared" si="182"/>
        <v>2008</v>
      </c>
    </row>
    <row r="11659" spans="1:31" x14ac:dyDescent="0.25">
      <c r="A11659" s="7">
        <v>11656</v>
      </c>
      <c r="B11659" s="8">
        <v>39766</v>
      </c>
      <c r="C11659" t="s">
        <v>3</v>
      </c>
      <c r="D11659" t="s">
        <v>53</v>
      </c>
      <c r="E11659" t="s">
        <v>9</v>
      </c>
      <c r="F11659" t="s">
        <v>271</v>
      </c>
      <c r="G11659" t="s">
        <v>648</v>
      </c>
      <c r="H11659" s="135" t="s">
        <v>1795</v>
      </c>
      <c r="I11659" t="s">
        <v>1454</v>
      </c>
      <c r="J11659" s="20">
        <v>30</v>
      </c>
      <c r="K11659" s="20" t="s">
        <v>3</v>
      </c>
      <c r="L11659" t="s">
        <v>1463</v>
      </c>
      <c r="M11659" s="20">
        <v>8.8000000000000007</v>
      </c>
      <c r="N11659" s="20">
        <v>7.2</v>
      </c>
      <c r="AE11659">
        <f t="shared" si="182"/>
        <v>2008</v>
      </c>
    </row>
    <row r="11660" spans="1:31" x14ac:dyDescent="0.25">
      <c r="A11660" s="7">
        <v>11657</v>
      </c>
      <c r="B11660" s="8">
        <v>39766</v>
      </c>
      <c r="C11660" t="s">
        <v>3</v>
      </c>
      <c r="D11660" t="s">
        <v>614</v>
      </c>
      <c r="E11660" t="s">
        <v>9</v>
      </c>
      <c r="F11660" t="s">
        <v>727</v>
      </c>
      <c r="G11660" t="s">
        <v>895</v>
      </c>
      <c r="H11660" s="135" t="s">
        <v>2570</v>
      </c>
      <c r="I11660" t="s">
        <v>1454</v>
      </c>
      <c r="J11660" s="20">
        <v>24</v>
      </c>
      <c r="K11660" s="20" t="s">
        <v>3</v>
      </c>
      <c r="L11660" t="s">
        <v>1464</v>
      </c>
      <c r="M11660" s="20">
        <v>7.72</v>
      </c>
      <c r="N11660" s="20">
        <v>5.28</v>
      </c>
      <c r="AE11660">
        <f t="shared" si="182"/>
        <v>2008</v>
      </c>
    </row>
    <row r="11661" spans="1:31" x14ac:dyDescent="0.25">
      <c r="A11661" s="7">
        <v>11658</v>
      </c>
      <c r="B11661" s="8">
        <v>39767</v>
      </c>
      <c r="C11661" t="s">
        <v>3</v>
      </c>
      <c r="D11661" t="s">
        <v>975</v>
      </c>
      <c r="E11661" t="s">
        <v>9</v>
      </c>
      <c r="F11661" t="s">
        <v>776</v>
      </c>
      <c r="G11661" t="s">
        <v>870</v>
      </c>
      <c r="H11661" s="135" t="s">
        <v>2473</v>
      </c>
      <c r="I11661" t="s">
        <v>1455</v>
      </c>
      <c r="J11661" s="20">
        <v>36</v>
      </c>
      <c r="K11661" s="20" t="s">
        <v>3</v>
      </c>
      <c r="L11661" t="s">
        <v>1464</v>
      </c>
      <c r="M11661" s="20">
        <v>5.54</v>
      </c>
      <c r="N11661" s="20">
        <v>3.96</v>
      </c>
      <c r="AE11661">
        <f t="shared" si="182"/>
        <v>2008</v>
      </c>
    </row>
    <row r="11662" spans="1:31" x14ac:dyDescent="0.25">
      <c r="A11662" s="7">
        <v>11659</v>
      </c>
      <c r="B11662" s="8">
        <v>39767</v>
      </c>
      <c r="C11662" t="s">
        <v>3</v>
      </c>
      <c r="D11662" t="s">
        <v>154</v>
      </c>
      <c r="E11662" t="s">
        <v>9</v>
      </c>
      <c r="F11662" t="s">
        <v>828</v>
      </c>
      <c r="G11662" t="s">
        <v>929</v>
      </c>
      <c r="H11662" s="135" t="s">
        <v>2787</v>
      </c>
      <c r="I11662" t="s">
        <v>1454</v>
      </c>
      <c r="J11662" s="20">
        <v>35</v>
      </c>
      <c r="K11662" s="20" t="s">
        <v>3</v>
      </c>
      <c r="L11662" t="s">
        <v>1464</v>
      </c>
      <c r="M11662" s="20">
        <v>10.8</v>
      </c>
      <c r="N11662" s="20">
        <v>7.7</v>
      </c>
      <c r="AE11662">
        <f t="shared" si="182"/>
        <v>2008</v>
      </c>
    </row>
    <row r="11663" spans="1:31" x14ac:dyDescent="0.25">
      <c r="A11663" s="7">
        <v>11660</v>
      </c>
      <c r="B11663" s="8">
        <v>39767</v>
      </c>
      <c r="C11663" t="s">
        <v>3</v>
      </c>
      <c r="D11663" t="s">
        <v>786</v>
      </c>
      <c r="E11663" t="s">
        <v>9</v>
      </c>
      <c r="F11663" t="s">
        <v>926</v>
      </c>
      <c r="G11663" t="s">
        <v>870</v>
      </c>
      <c r="H11663" s="135" t="s">
        <v>1496</v>
      </c>
      <c r="I11663" t="s">
        <v>1454</v>
      </c>
      <c r="J11663" s="20">
        <v>102</v>
      </c>
      <c r="K11663" s="20" t="s">
        <v>1465</v>
      </c>
      <c r="L11663" t="s">
        <v>1466</v>
      </c>
      <c r="M11663" s="20">
        <v>25.5</v>
      </c>
      <c r="N11663" s="20">
        <v>25.5</v>
      </c>
      <c r="AE11663">
        <f t="shared" si="182"/>
        <v>2008</v>
      </c>
    </row>
    <row r="11664" spans="1:31" x14ac:dyDescent="0.25">
      <c r="A11664" s="7">
        <v>11661</v>
      </c>
      <c r="B11664" s="8">
        <v>39767</v>
      </c>
      <c r="C11664" t="s">
        <v>3</v>
      </c>
      <c r="D11664" t="s">
        <v>786</v>
      </c>
      <c r="E11664" t="s">
        <v>9</v>
      </c>
      <c r="F11664" t="s">
        <v>926</v>
      </c>
      <c r="G11664" t="s">
        <v>870</v>
      </c>
      <c r="H11664" s="135" t="s">
        <v>1496</v>
      </c>
      <c r="I11664" t="s">
        <v>1454</v>
      </c>
      <c r="J11664" s="20">
        <v>9</v>
      </c>
      <c r="K11664" s="20" t="s">
        <v>3</v>
      </c>
      <c r="L11664" t="s">
        <v>1464</v>
      </c>
      <c r="M11664" s="20">
        <v>3.52</v>
      </c>
      <c r="N11664" s="20">
        <v>1.98</v>
      </c>
      <c r="AE11664">
        <f t="shared" si="182"/>
        <v>2008</v>
      </c>
    </row>
    <row r="11665" spans="1:31" x14ac:dyDescent="0.25">
      <c r="A11665" s="7">
        <v>11662</v>
      </c>
      <c r="B11665" s="8">
        <v>39767</v>
      </c>
      <c r="C11665" t="s">
        <v>3</v>
      </c>
      <c r="D11665" t="s">
        <v>481</v>
      </c>
      <c r="E11665" t="s">
        <v>9</v>
      </c>
      <c r="F11665" t="s">
        <v>920</v>
      </c>
      <c r="G11665" t="s">
        <v>648</v>
      </c>
      <c r="H11665" s="135" t="s">
        <v>2203</v>
      </c>
      <c r="I11665" t="s">
        <v>1455</v>
      </c>
      <c r="J11665" s="20">
        <v>15</v>
      </c>
      <c r="K11665" s="20" t="s">
        <v>1465</v>
      </c>
      <c r="L11665" t="s">
        <v>1466</v>
      </c>
      <c r="M11665" s="20">
        <v>1.875</v>
      </c>
      <c r="N11665" s="20">
        <v>1.875</v>
      </c>
      <c r="AE11665">
        <f t="shared" si="182"/>
        <v>2008</v>
      </c>
    </row>
    <row r="11666" spans="1:31" x14ac:dyDescent="0.25">
      <c r="A11666" s="7">
        <v>11663</v>
      </c>
      <c r="B11666" s="8">
        <v>39767</v>
      </c>
      <c r="C11666" t="s">
        <v>3</v>
      </c>
      <c r="D11666" t="s">
        <v>392</v>
      </c>
      <c r="E11666" t="s">
        <v>9</v>
      </c>
      <c r="F11666" t="s">
        <v>828</v>
      </c>
      <c r="G11666" t="s">
        <v>648</v>
      </c>
      <c r="H11666" s="135" t="s">
        <v>1996</v>
      </c>
      <c r="I11666" t="s">
        <v>1454</v>
      </c>
      <c r="J11666" s="20">
        <v>13</v>
      </c>
      <c r="K11666" s="20" t="s">
        <v>9</v>
      </c>
      <c r="L11666" t="s">
        <v>1463</v>
      </c>
      <c r="M11666" s="20">
        <v>3.12</v>
      </c>
      <c r="N11666" s="20">
        <v>4.38</v>
      </c>
      <c r="AE11666">
        <f t="shared" si="182"/>
        <v>2008</v>
      </c>
    </row>
    <row r="11667" spans="1:31" x14ac:dyDescent="0.25">
      <c r="A11667" s="7">
        <v>11664</v>
      </c>
      <c r="B11667" s="8">
        <v>39767</v>
      </c>
      <c r="C11667" t="s">
        <v>3</v>
      </c>
      <c r="D11667" t="s">
        <v>851</v>
      </c>
      <c r="E11667" t="s">
        <v>9</v>
      </c>
      <c r="F11667" t="s">
        <v>450</v>
      </c>
      <c r="G11667" t="s">
        <v>732</v>
      </c>
      <c r="H11667" s="135" t="s">
        <v>2186</v>
      </c>
      <c r="I11667" t="s">
        <v>1454</v>
      </c>
      <c r="J11667" s="20">
        <v>10</v>
      </c>
      <c r="K11667" s="20" t="s">
        <v>3</v>
      </c>
      <c r="L11667" t="s">
        <v>1464</v>
      </c>
      <c r="M11667" s="20">
        <v>3.8</v>
      </c>
      <c r="N11667" s="20">
        <v>2.2000000000000002</v>
      </c>
      <c r="AE11667">
        <f t="shared" si="182"/>
        <v>2008</v>
      </c>
    </row>
    <row r="11668" spans="1:31" x14ac:dyDescent="0.25">
      <c r="A11668" s="7">
        <v>11665</v>
      </c>
      <c r="B11668" s="8">
        <v>39768</v>
      </c>
      <c r="C11668" t="s">
        <v>3</v>
      </c>
      <c r="D11668" t="s">
        <v>711</v>
      </c>
      <c r="E11668" t="s">
        <v>9</v>
      </c>
      <c r="F11668" t="s">
        <v>233</v>
      </c>
      <c r="G11668" t="s">
        <v>377</v>
      </c>
      <c r="H11668" s="135" t="s">
        <v>1496</v>
      </c>
      <c r="I11668" t="s">
        <v>1456</v>
      </c>
      <c r="J11668" s="20">
        <v>17</v>
      </c>
      <c r="K11668" s="20" t="s">
        <v>9</v>
      </c>
      <c r="L11668" t="s">
        <v>1463</v>
      </c>
      <c r="M11668" s="20">
        <v>4.08</v>
      </c>
      <c r="N11668" s="20">
        <v>5.42</v>
      </c>
      <c r="O11668" t="s">
        <v>3</v>
      </c>
      <c r="P11668" s="13" t="s">
        <v>766</v>
      </c>
      <c r="Q11668" t="s">
        <v>3</v>
      </c>
      <c r="R11668" t="s">
        <v>281</v>
      </c>
      <c r="S11668" t="s">
        <v>9</v>
      </c>
      <c r="T11668" t="s">
        <v>268</v>
      </c>
      <c r="U11668" t="s">
        <v>9</v>
      </c>
      <c r="V11668" t="s">
        <v>259</v>
      </c>
      <c r="W11668" t="s">
        <v>1465</v>
      </c>
      <c r="Y11668" t="s">
        <v>1465</v>
      </c>
      <c r="AA11668" t="s">
        <v>1465</v>
      </c>
      <c r="AC11668" t="s">
        <v>1465</v>
      </c>
      <c r="AE11668">
        <f t="shared" si="182"/>
        <v>2008</v>
      </c>
    </row>
    <row r="11669" spans="1:31" x14ac:dyDescent="0.25">
      <c r="A11669" s="7">
        <v>11666</v>
      </c>
      <c r="B11669" s="8">
        <v>39768</v>
      </c>
      <c r="C11669" t="s">
        <v>3</v>
      </c>
      <c r="D11669" t="s">
        <v>920</v>
      </c>
      <c r="E11669" t="s">
        <v>9</v>
      </c>
      <c r="F11669" t="s">
        <v>884</v>
      </c>
      <c r="G11669" t="s">
        <v>895</v>
      </c>
      <c r="H11669" s="135" t="s">
        <v>2593</v>
      </c>
      <c r="I11669" t="s">
        <v>1454</v>
      </c>
      <c r="J11669" s="20">
        <v>9</v>
      </c>
      <c r="K11669" s="20" t="s">
        <v>1465</v>
      </c>
      <c r="L11669" t="s">
        <v>1466</v>
      </c>
      <c r="M11669" s="20">
        <v>2.25</v>
      </c>
      <c r="N11669" s="20">
        <v>2.25</v>
      </c>
      <c r="AE11669">
        <f t="shared" si="182"/>
        <v>2008</v>
      </c>
    </row>
    <row r="11670" spans="1:31" x14ac:dyDescent="0.25">
      <c r="A11670" s="7">
        <v>11667</v>
      </c>
      <c r="B11670" s="8">
        <v>39768</v>
      </c>
      <c r="C11670" t="s">
        <v>3</v>
      </c>
      <c r="D11670" t="s">
        <v>857</v>
      </c>
      <c r="E11670" t="s">
        <v>9</v>
      </c>
      <c r="F11670" t="s">
        <v>900</v>
      </c>
      <c r="G11670" t="s">
        <v>648</v>
      </c>
      <c r="H11670" s="136" t="s">
        <v>1496</v>
      </c>
      <c r="I11670" t="s">
        <v>1454</v>
      </c>
      <c r="J11670" s="20">
        <v>10</v>
      </c>
      <c r="K11670" s="20" t="s">
        <v>1465</v>
      </c>
      <c r="L11670" t="s">
        <v>1466</v>
      </c>
      <c r="M11670" s="20">
        <v>2.5</v>
      </c>
      <c r="N11670" s="20">
        <v>2.5</v>
      </c>
      <c r="AE11670">
        <f t="shared" si="182"/>
        <v>2008</v>
      </c>
    </row>
    <row r="11671" spans="1:31" x14ac:dyDescent="0.25">
      <c r="A11671" s="7">
        <v>11668</v>
      </c>
      <c r="B11671" s="8">
        <v>39768</v>
      </c>
      <c r="C11671" t="s">
        <v>3</v>
      </c>
      <c r="D11671" t="s">
        <v>857</v>
      </c>
      <c r="E11671" t="s">
        <v>9</v>
      </c>
      <c r="F11671" t="s">
        <v>828</v>
      </c>
      <c r="G11671" t="s">
        <v>714</v>
      </c>
      <c r="H11671" s="9" t="s">
        <v>2571</v>
      </c>
      <c r="I11671" t="s">
        <v>1454</v>
      </c>
      <c r="J11671" s="20">
        <v>28</v>
      </c>
      <c r="K11671" s="20" t="s">
        <v>3</v>
      </c>
      <c r="L11671" t="s">
        <v>1464</v>
      </c>
      <c r="M11671" s="20">
        <v>8.84</v>
      </c>
      <c r="N11671" s="20">
        <v>6.16</v>
      </c>
      <c r="AE11671">
        <f t="shared" si="182"/>
        <v>2008</v>
      </c>
    </row>
    <row r="11672" spans="1:31" x14ac:dyDescent="0.25">
      <c r="A11672" s="7">
        <v>11669</v>
      </c>
      <c r="B11672" s="8">
        <v>39768</v>
      </c>
      <c r="C11672" t="s">
        <v>3</v>
      </c>
      <c r="D11672" t="s">
        <v>546</v>
      </c>
      <c r="E11672" t="s">
        <v>9</v>
      </c>
      <c r="F11672" t="s">
        <v>54</v>
      </c>
      <c r="G11672" t="s">
        <v>861</v>
      </c>
      <c r="H11672" s="9" t="s">
        <v>2477</v>
      </c>
      <c r="I11672" t="s">
        <v>1454</v>
      </c>
      <c r="J11672" s="20">
        <v>2</v>
      </c>
      <c r="K11672" s="20" t="s">
        <v>9</v>
      </c>
      <c r="L11672" t="s">
        <v>1464</v>
      </c>
      <c r="M11672" s="20">
        <v>0.44</v>
      </c>
      <c r="N11672" s="20">
        <v>1.56</v>
      </c>
      <c r="AE11672">
        <f t="shared" si="182"/>
        <v>2008</v>
      </c>
    </row>
    <row r="11673" spans="1:31" x14ac:dyDescent="0.25">
      <c r="A11673" s="7">
        <v>11670</v>
      </c>
      <c r="B11673" s="8">
        <v>39769</v>
      </c>
      <c r="C11673" t="s">
        <v>3</v>
      </c>
      <c r="D11673" t="s">
        <v>223</v>
      </c>
      <c r="E11673" t="s">
        <v>9</v>
      </c>
      <c r="F11673" t="s">
        <v>678</v>
      </c>
      <c r="G11673" t="s">
        <v>65</v>
      </c>
      <c r="H11673" s="135" t="s">
        <v>1608</v>
      </c>
      <c r="I11673" t="s">
        <v>1455</v>
      </c>
      <c r="J11673" s="20">
        <v>23</v>
      </c>
      <c r="K11673" s="20" t="s">
        <v>3</v>
      </c>
      <c r="L11673" t="s">
        <v>1464</v>
      </c>
      <c r="M11673" s="20">
        <v>3.7199999999999998</v>
      </c>
      <c r="N11673" s="20">
        <v>2.5300000000000002</v>
      </c>
      <c r="AE11673">
        <f t="shared" si="182"/>
        <v>2008</v>
      </c>
    </row>
    <row r="11674" spans="1:31" x14ac:dyDescent="0.25">
      <c r="A11674" s="7">
        <v>11671</v>
      </c>
      <c r="B11674" s="8">
        <v>39769</v>
      </c>
      <c r="C11674" t="s">
        <v>3</v>
      </c>
      <c r="D11674" t="s">
        <v>776</v>
      </c>
      <c r="E11674" t="s">
        <v>9</v>
      </c>
      <c r="F11674" t="s">
        <v>624</v>
      </c>
      <c r="G11674" t="s">
        <v>870</v>
      </c>
      <c r="H11674" s="135" t="s">
        <v>2499</v>
      </c>
      <c r="I11674" t="s">
        <v>1454</v>
      </c>
      <c r="J11674" s="20">
        <v>18</v>
      </c>
      <c r="K11674" s="20" t="s">
        <v>9</v>
      </c>
      <c r="L11674" t="s">
        <v>1464</v>
      </c>
      <c r="M11674" s="20">
        <v>3.96</v>
      </c>
      <c r="N11674" s="20">
        <v>6.04</v>
      </c>
      <c r="AE11674">
        <f t="shared" si="182"/>
        <v>2008</v>
      </c>
    </row>
    <row r="11675" spans="1:31" x14ac:dyDescent="0.25">
      <c r="A11675" s="7">
        <v>11672</v>
      </c>
      <c r="B11675" s="8">
        <v>39769</v>
      </c>
      <c r="C11675" t="s">
        <v>3</v>
      </c>
      <c r="D11675" t="s">
        <v>918</v>
      </c>
      <c r="E11675" t="s">
        <v>9</v>
      </c>
      <c r="F11675" t="s">
        <v>923</v>
      </c>
      <c r="G11675" t="s">
        <v>633</v>
      </c>
      <c r="H11675" s="135" t="s">
        <v>2276</v>
      </c>
      <c r="I11675" t="s">
        <v>1454</v>
      </c>
      <c r="J11675" s="20">
        <v>36</v>
      </c>
      <c r="K11675" s="20" t="s">
        <v>1465</v>
      </c>
      <c r="L11675" t="s">
        <v>1466</v>
      </c>
      <c r="M11675" s="20">
        <v>9</v>
      </c>
      <c r="N11675" s="20">
        <v>9</v>
      </c>
      <c r="AE11675">
        <f t="shared" si="182"/>
        <v>2008</v>
      </c>
    </row>
    <row r="11676" spans="1:31" x14ac:dyDescent="0.25">
      <c r="A11676" s="7">
        <v>11673</v>
      </c>
      <c r="B11676" s="8">
        <v>39770</v>
      </c>
      <c r="C11676" t="s">
        <v>3</v>
      </c>
      <c r="D11676" t="s">
        <v>392</v>
      </c>
      <c r="E11676" t="s">
        <v>9</v>
      </c>
      <c r="F11676" t="s">
        <v>828</v>
      </c>
      <c r="G11676" t="s">
        <v>861</v>
      </c>
      <c r="H11676" s="135" t="s">
        <v>2435</v>
      </c>
      <c r="I11676" t="s">
        <v>1454</v>
      </c>
      <c r="J11676" s="20">
        <v>38</v>
      </c>
      <c r="K11676" s="20" t="s">
        <v>3</v>
      </c>
      <c r="L11676" t="s">
        <v>1464</v>
      </c>
      <c r="M11676" s="20">
        <v>11.64</v>
      </c>
      <c r="N11676" s="20">
        <v>8.36</v>
      </c>
      <c r="AE11676">
        <f t="shared" si="182"/>
        <v>2008</v>
      </c>
    </row>
    <row r="11677" spans="1:31" x14ac:dyDescent="0.25">
      <c r="A11677" s="7">
        <v>11674</v>
      </c>
      <c r="B11677" s="8">
        <v>39770</v>
      </c>
      <c r="C11677" t="s">
        <v>3</v>
      </c>
      <c r="D11677" t="s">
        <v>678</v>
      </c>
      <c r="E11677" t="s">
        <v>9</v>
      </c>
      <c r="F11677" t="s">
        <v>968</v>
      </c>
      <c r="G11677" t="s">
        <v>648</v>
      </c>
      <c r="H11677" s="135" t="s">
        <v>2062</v>
      </c>
      <c r="I11677" t="s">
        <v>1455</v>
      </c>
      <c r="J11677" s="20">
        <v>16</v>
      </c>
      <c r="K11677" s="20" t="s">
        <v>9</v>
      </c>
      <c r="L11677" t="s">
        <v>1464</v>
      </c>
      <c r="M11677" s="20">
        <v>1.76</v>
      </c>
      <c r="N11677" s="20">
        <v>2.74</v>
      </c>
      <c r="AE11677">
        <f t="shared" si="182"/>
        <v>2008</v>
      </c>
    </row>
    <row r="11678" spans="1:31" x14ac:dyDescent="0.25">
      <c r="A11678" s="7">
        <v>11675</v>
      </c>
      <c r="B11678" s="8">
        <v>39770</v>
      </c>
      <c r="C11678" t="s">
        <v>3</v>
      </c>
      <c r="D11678" t="s">
        <v>112</v>
      </c>
      <c r="E11678" t="s">
        <v>9</v>
      </c>
      <c r="F11678" t="s">
        <v>395</v>
      </c>
      <c r="G11678" t="s">
        <v>929</v>
      </c>
      <c r="H11678" s="135" t="s">
        <v>2788</v>
      </c>
      <c r="I11678" t="s">
        <v>1454</v>
      </c>
      <c r="J11678" s="20">
        <v>21</v>
      </c>
      <c r="K11678" s="20" t="s">
        <v>9</v>
      </c>
      <c r="L11678" t="s">
        <v>1463</v>
      </c>
      <c r="M11678" s="20">
        <v>5.04</v>
      </c>
      <c r="N11678" s="20">
        <v>6.46</v>
      </c>
      <c r="AE11678">
        <f t="shared" si="182"/>
        <v>2008</v>
      </c>
    </row>
    <row r="11679" spans="1:31" x14ac:dyDescent="0.25">
      <c r="A11679" s="7">
        <v>11676</v>
      </c>
      <c r="B11679" s="8">
        <v>39770</v>
      </c>
      <c r="C11679" t="s">
        <v>3</v>
      </c>
      <c r="D11679" t="s">
        <v>112</v>
      </c>
      <c r="E11679" t="s">
        <v>9</v>
      </c>
      <c r="F11679" t="s">
        <v>395</v>
      </c>
      <c r="G11679" t="s">
        <v>929</v>
      </c>
      <c r="H11679" s="135" t="s">
        <v>2789</v>
      </c>
      <c r="I11679" t="s">
        <v>1454</v>
      </c>
      <c r="J11679" s="20">
        <v>12</v>
      </c>
      <c r="K11679" s="20" t="s">
        <v>9</v>
      </c>
      <c r="L11679" t="s">
        <v>1464</v>
      </c>
      <c r="M11679" s="20">
        <v>2.64</v>
      </c>
      <c r="N11679" s="20">
        <v>4.3599999999999994</v>
      </c>
      <c r="AE11679">
        <f t="shared" si="182"/>
        <v>2008</v>
      </c>
    </row>
    <row r="11680" spans="1:31" x14ac:dyDescent="0.25">
      <c r="A11680" s="7">
        <v>11677</v>
      </c>
      <c r="B11680" s="8">
        <v>39770</v>
      </c>
      <c r="C11680" t="s">
        <v>3</v>
      </c>
      <c r="D11680" t="s">
        <v>392</v>
      </c>
      <c r="E11680" t="s">
        <v>9</v>
      </c>
      <c r="F11680" t="s">
        <v>828</v>
      </c>
      <c r="G11680" t="s">
        <v>648</v>
      </c>
      <c r="H11680" s="135" t="s">
        <v>2203</v>
      </c>
      <c r="I11680" t="s">
        <v>1454</v>
      </c>
      <c r="J11680" s="20">
        <v>8</v>
      </c>
      <c r="K11680" s="20" t="s">
        <v>1465</v>
      </c>
      <c r="L11680" t="s">
        <v>1466</v>
      </c>
      <c r="M11680" s="20">
        <v>2</v>
      </c>
      <c r="N11680" s="20">
        <v>2</v>
      </c>
      <c r="AE11680">
        <f t="shared" si="182"/>
        <v>2008</v>
      </c>
    </row>
    <row r="11681" spans="1:31" x14ac:dyDescent="0.25">
      <c r="A11681" s="7">
        <v>11678</v>
      </c>
      <c r="B11681" s="8">
        <v>39771</v>
      </c>
      <c r="C11681" t="s">
        <v>3</v>
      </c>
      <c r="D11681" t="s">
        <v>986</v>
      </c>
      <c r="E11681" t="s">
        <v>9</v>
      </c>
      <c r="F11681" t="s">
        <v>411</v>
      </c>
      <c r="G11681" t="s">
        <v>14</v>
      </c>
      <c r="H11681" s="135" t="s">
        <v>1489</v>
      </c>
      <c r="I11681" t="s">
        <v>1458</v>
      </c>
      <c r="J11681" s="20">
        <v>12</v>
      </c>
      <c r="K11681" s="20" t="s">
        <v>1465</v>
      </c>
      <c r="L11681" t="s">
        <v>1466</v>
      </c>
      <c r="M11681" s="20">
        <v>30</v>
      </c>
      <c r="N11681" s="20">
        <v>10</v>
      </c>
      <c r="AE11681">
        <f t="shared" si="182"/>
        <v>2008</v>
      </c>
    </row>
    <row r="11682" spans="1:31" x14ac:dyDescent="0.25">
      <c r="A11682" s="7">
        <v>11679</v>
      </c>
      <c r="B11682" s="8">
        <v>39771</v>
      </c>
      <c r="C11682" t="s">
        <v>3</v>
      </c>
      <c r="D11682" t="s">
        <v>851</v>
      </c>
      <c r="E11682" t="s">
        <v>9</v>
      </c>
      <c r="F11682" t="s">
        <v>905</v>
      </c>
      <c r="G11682" t="s">
        <v>648</v>
      </c>
      <c r="H11682" s="135" t="s">
        <v>1785</v>
      </c>
      <c r="I11682" t="s">
        <v>1454</v>
      </c>
      <c r="J11682" s="20">
        <v>47</v>
      </c>
      <c r="K11682" s="20" t="s">
        <v>3</v>
      </c>
      <c r="L11682" t="s">
        <v>1464</v>
      </c>
      <c r="M11682" s="20">
        <v>14.16</v>
      </c>
      <c r="N11682" s="20">
        <v>10.34</v>
      </c>
      <c r="AE11682">
        <f t="shared" si="182"/>
        <v>2008</v>
      </c>
    </row>
    <row r="11683" spans="1:31" x14ac:dyDescent="0.25">
      <c r="A11683" s="7">
        <v>11680</v>
      </c>
      <c r="B11683" s="8">
        <v>39772</v>
      </c>
      <c r="C11683" t="s">
        <v>3</v>
      </c>
      <c r="D11683" t="s">
        <v>787</v>
      </c>
      <c r="E11683" t="s">
        <v>9</v>
      </c>
      <c r="F11683" t="s">
        <v>855</v>
      </c>
      <c r="G11683" t="s">
        <v>633</v>
      </c>
      <c r="H11683" s="135" t="s">
        <v>1747</v>
      </c>
      <c r="I11683" t="s">
        <v>1454</v>
      </c>
      <c r="J11683" s="20">
        <v>10</v>
      </c>
      <c r="K11683" s="20" t="s">
        <v>3</v>
      </c>
      <c r="L11683" t="s">
        <v>1463</v>
      </c>
      <c r="M11683" s="20">
        <v>3.6</v>
      </c>
      <c r="N11683" s="20">
        <v>2.4</v>
      </c>
      <c r="AE11683">
        <f t="shared" si="182"/>
        <v>2008</v>
      </c>
    </row>
    <row r="11684" spans="1:31" x14ac:dyDescent="0.25">
      <c r="A11684" s="7">
        <v>11681</v>
      </c>
      <c r="B11684" s="8">
        <v>39772</v>
      </c>
      <c r="C11684" t="s">
        <v>3</v>
      </c>
      <c r="D11684" t="s">
        <v>672</v>
      </c>
      <c r="E11684" t="s">
        <v>9</v>
      </c>
      <c r="F11684" t="s">
        <v>987</v>
      </c>
      <c r="G11684" t="s">
        <v>648</v>
      </c>
      <c r="H11684" s="135" t="s">
        <v>1877</v>
      </c>
      <c r="I11684" t="s">
        <v>1458</v>
      </c>
      <c r="J11684" s="20">
        <v>6</v>
      </c>
      <c r="K11684" s="20" t="s">
        <v>1465</v>
      </c>
      <c r="L11684" t="s">
        <v>1466</v>
      </c>
      <c r="M11684" s="20">
        <v>10</v>
      </c>
      <c r="N11684" s="20">
        <v>30</v>
      </c>
      <c r="AE11684">
        <f t="shared" si="182"/>
        <v>2008</v>
      </c>
    </row>
    <row r="11685" spans="1:31" x14ac:dyDescent="0.25">
      <c r="A11685" s="7">
        <v>11682</v>
      </c>
      <c r="B11685" s="8">
        <v>39772</v>
      </c>
      <c r="C11685" t="s">
        <v>3</v>
      </c>
      <c r="D11685" t="s">
        <v>787</v>
      </c>
      <c r="E11685" t="s">
        <v>9</v>
      </c>
      <c r="F11685" t="s">
        <v>765</v>
      </c>
      <c r="G11685" t="s">
        <v>714</v>
      </c>
      <c r="H11685" s="9" t="s">
        <v>2267</v>
      </c>
      <c r="I11685" t="s">
        <v>1454</v>
      </c>
      <c r="J11685" s="20">
        <v>40</v>
      </c>
      <c r="K11685" s="20" t="s">
        <v>1465</v>
      </c>
      <c r="L11685" t="s">
        <v>1466</v>
      </c>
      <c r="M11685" s="20">
        <v>10</v>
      </c>
      <c r="N11685" s="20">
        <v>10</v>
      </c>
      <c r="AE11685">
        <f t="shared" si="182"/>
        <v>2008</v>
      </c>
    </row>
    <row r="11686" spans="1:31" x14ac:dyDescent="0.25">
      <c r="A11686" s="7">
        <v>11683</v>
      </c>
      <c r="B11686" s="8">
        <v>39773</v>
      </c>
      <c r="C11686" t="s">
        <v>3</v>
      </c>
      <c r="D11686" t="s">
        <v>677</v>
      </c>
      <c r="E11686" t="s">
        <v>9</v>
      </c>
      <c r="F11686" t="s">
        <v>765</v>
      </c>
      <c r="G11686" t="s">
        <v>732</v>
      </c>
      <c r="H11686" s="135" t="s">
        <v>2191</v>
      </c>
      <c r="I11686" t="s">
        <v>1454</v>
      </c>
      <c r="J11686" s="20">
        <v>40</v>
      </c>
      <c r="K11686" s="20" t="s">
        <v>3</v>
      </c>
      <c r="L11686" t="s">
        <v>1464</v>
      </c>
      <c r="M11686" s="20">
        <v>12.2</v>
      </c>
      <c r="N11686" s="20">
        <v>8.8000000000000007</v>
      </c>
      <c r="AE11686">
        <f t="shared" si="182"/>
        <v>2008</v>
      </c>
    </row>
    <row r="11687" spans="1:31" x14ac:dyDescent="0.25">
      <c r="A11687" s="7">
        <v>11684</v>
      </c>
      <c r="B11687" s="8">
        <v>39773</v>
      </c>
      <c r="C11687" t="s">
        <v>3</v>
      </c>
      <c r="D11687" t="s">
        <v>787</v>
      </c>
      <c r="E11687" t="s">
        <v>9</v>
      </c>
      <c r="F11687" t="s">
        <v>982</v>
      </c>
      <c r="G11687" t="s">
        <v>24</v>
      </c>
      <c r="H11687" s="135" t="s">
        <v>1493</v>
      </c>
      <c r="I11687" t="s">
        <v>1455</v>
      </c>
      <c r="J11687" s="20">
        <v>33</v>
      </c>
      <c r="K11687" s="20" t="s">
        <v>9</v>
      </c>
      <c r="L11687" t="s">
        <v>1464</v>
      </c>
      <c r="M11687" s="20">
        <v>3.63</v>
      </c>
      <c r="N11687" s="20">
        <v>5.12</v>
      </c>
      <c r="AE11687">
        <f t="shared" si="182"/>
        <v>2008</v>
      </c>
    </row>
    <row r="11688" spans="1:31" x14ac:dyDescent="0.25">
      <c r="A11688" s="7">
        <v>11685</v>
      </c>
      <c r="B11688" s="8">
        <v>39773</v>
      </c>
      <c r="C11688" t="s">
        <v>3</v>
      </c>
      <c r="D11688" t="s">
        <v>311</v>
      </c>
      <c r="E11688" t="s">
        <v>9</v>
      </c>
      <c r="F11688" t="s">
        <v>828</v>
      </c>
      <c r="G11688" t="s">
        <v>870</v>
      </c>
      <c r="H11688" s="136" t="s">
        <v>2307</v>
      </c>
      <c r="I11688" t="s">
        <v>1454</v>
      </c>
      <c r="J11688" s="20">
        <v>30</v>
      </c>
      <c r="K11688" s="20" t="s">
        <v>3</v>
      </c>
      <c r="L11688" t="s">
        <v>1464</v>
      </c>
      <c r="M11688" s="20">
        <v>9.4</v>
      </c>
      <c r="N11688" s="20">
        <v>6.6</v>
      </c>
      <c r="AE11688">
        <f t="shared" si="182"/>
        <v>2008</v>
      </c>
    </row>
    <row r="11689" spans="1:31" x14ac:dyDescent="0.25">
      <c r="A11689" s="7">
        <v>11686</v>
      </c>
      <c r="B11689" s="8">
        <v>39773</v>
      </c>
      <c r="C11689" t="s">
        <v>3</v>
      </c>
      <c r="D11689" t="s">
        <v>985</v>
      </c>
      <c r="E11689" t="s">
        <v>9</v>
      </c>
      <c r="F11689" t="s">
        <v>678</v>
      </c>
      <c r="G11689" t="s">
        <v>11</v>
      </c>
      <c r="H11689" s="135" t="s">
        <v>1498</v>
      </c>
      <c r="I11689" t="s">
        <v>1455</v>
      </c>
      <c r="J11689" s="20">
        <v>10</v>
      </c>
      <c r="K11689" s="20" t="s">
        <v>9</v>
      </c>
      <c r="L11689" t="s">
        <v>1464</v>
      </c>
      <c r="M11689" s="20">
        <v>1.1000000000000001</v>
      </c>
      <c r="N11689" s="20">
        <v>1.9</v>
      </c>
      <c r="AE11689">
        <f t="shared" si="182"/>
        <v>2008</v>
      </c>
    </row>
    <row r="11690" spans="1:31" x14ac:dyDescent="0.25">
      <c r="A11690" s="7">
        <v>11687</v>
      </c>
      <c r="B11690" s="8">
        <v>39773</v>
      </c>
      <c r="C11690" t="s">
        <v>3</v>
      </c>
      <c r="D11690" s="16" t="s">
        <v>35</v>
      </c>
      <c r="E11690" t="s">
        <v>9</v>
      </c>
      <c r="F11690" t="s">
        <v>763</v>
      </c>
      <c r="G11690" t="s">
        <v>929</v>
      </c>
      <c r="H11690" s="9" t="s">
        <v>2652</v>
      </c>
      <c r="I11690" t="s">
        <v>1454</v>
      </c>
      <c r="J11690" s="20">
        <v>15</v>
      </c>
      <c r="K11690" s="20" t="s">
        <v>9</v>
      </c>
      <c r="L11690" t="s">
        <v>1463</v>
      </c>
      <c r="M11690" s="20">
        <v>3.6</v>
      </c>
      <c r="N11690" s="20">
        <v>4.9000000000000004</v>
      </c>
      <c r="AE11690">
        <f t="shared" si="182"/>
        <v>2008</v>
      </c>
    </row>
    <row r="11691" spans="1:31" x14ac:dyDescent="0.25">
      <c r="A11691" s="7">
        <v>11688</v>
      </c>
      <c r="B11691" s="8">
        <v>39773</v>
      </c>
      <c r="C11691" t="s">
        <v>3</v>
      </c>
      <c r="D11691" t="s">
        <v>311</v>
      </c>
      <c r="E11691" t="s">
        <v>9</v>
      </c>
      <c r="F11691" t="s">
        <v>828</v>
      </c>
      <c r="G11691" t="s">
        <v>870</v>
      </c>
      <c r="H11691" s="135" t="s">
        <v>1496</v>
      </c>
      <c r="I11691" t="s">
        <v>1454</v>
      </c>
      <c r="J11691" s="20">
        <v>20</v>
      </c>
      <c r="K11691" s="20" t="s">
        <v>3</v>
      </c>
      <c r="L11691" t="s">
        <v>1464</v>
      </c>
      <c r="M11691" s="20">
        <v>6.6</v>
      </c>
      <c r="N11691" s="20">
        <v>4.4000000000000004</v>
      </c>
      <c r="AE11691">
        <f t="shared" si="182"/>
        <v>2008</v>
      </c>
    </row>
    <row r="11692" spans="1:31" x14ac:dyDescent="0.25">
      <c r="A11692" s="7">
        <v>11689</v>
      </c>
      <c r="B11692" s="8">
        <v>39774</v>
      </c>
      <c r="C11692" t="s">
        <v>3</v>
      </c>
      <c r="D11692" t="s">
        <v>787</v>
      </c>
      <c r="E11692" t="s">
        <v>9</v>
      </c>
      <c r="F11692" t="s">
        <v>786</v>
      </c>
      <c r="G11692" t="s">
        <v>569</v>
      </c>
      <c r="H11692" s="135" t="s">
        <v>1496</v>
      </c>
      <c r="I11692" t="s">
        <v>1455</v>
      </c>
      <c r="J11692" s="20">
        <v>14</v>
      </c>
      <c r="K11692" s="20" t="s">
        <v>9</v>
      </c>
      <c r="L11692" t="s">
        <v>1464</v>
      </c>
      <c r="M11692" s="20">
        <v>1.54</v>
      </c>
      <c r="N11692" s="20">
        <v>2.46</v>
      </c>
      <c r="AE11692">
        <f t="shared" si="182"/>
        <v>2008</v>
      </c>
    </row>
    <row r="11693" spans="1:31" x14ac:dyDescent="0.25">
      <c r="A11693" s="7">
        <v>11690</v>
      </c>
      <c r="B11693" s="8">
        <v>39774</v>
      </c>
      <c r="C11693" t="s">
        <v>3</v>
      </c>
      <c r="D11693" t="s">
        <v>823</v>
      </c>
      <c r="E11693" t="s">
        <v>9</v>
      </c>
      <c r="F11693" t="s">
        <v>481</v>
      </c>
      <c r="G11693" t="s">
        <v>648</v>
      </c>
      <c r="H11693" s="135" t="s">
        <v>1806</v>
      </c>
      <c r="I11693" t="s">
        <v>1455</v>
      </c>
      <c r="J11693" s="20">
        <v>11</v>
      </c>
      <c r="K11693" s="20" t="s">
        <v>9</v>
      </c>
      <c r="L11693" t="s">
        <v>1463</v>
      </c>
      <c r="M11693" s="20">
        <v>1.32</v>
      </c>
      <c r="N11693" s="20">
        <v>1.93</v>
      </c>
      <c r="AE11693">
        <f t="shared" si="182"/>
        <v>2008</v>
      </c>
    </row>
    <row r="11694" spans="1:31" x14ac:dyDescent="0.25">
      <c r="A11694" s="7">
        <v>11691</v>
      </c>
      <c r="B11694" s="8">
        <v>39774</v>
      </c>
      <c r="C11694" t="s">
        <v>3</v>
      </c>
      <c r="D11694" t="s">
        <v>787</v>
      </c>
      <c r="E11694" t="s">
        <v>9</v>
      </c>
      <c r="F11694" t="s">
        <v>240</v>
      </c>
      <c r="G11694" t="s">
        <v>648</v>
      </c>
      <c r="H11694" s="135" t="s">
        <v>2062</v>
      </c>
      <c r="I11694" t="s">
        <v>1456</v>
      </c>
      <c r="J11694" s="20">
        <v>16</v>
      </c>
      <c r="K11694" s="20" t="s">
        <v>9</v>
      </c>
      <c r="L11694" t="s">
        <v>1464</v>
      </c>
      <c r="M11694" s="20">
        <v>3.52</v>
      </c>
      <c r="N11694" s="20">
        <v>5.48</v>
      </c>
      <c r="O11694" t="s">
        <v>9</v>
      </c>
      <c r="P11694" s="13" t="s">
        <v>940</v>
      </c>
      <c r="Q11694" t="s">
        <v>3</v>
      </c>
      <c r="R11694" t="s">
        <v>952</v>
      </c>
      <c r="S11694" t="s">
        <v>1465</v>
      </c>
      <c r="U11694" t="s">
        <v>1465</v>
      </c>
      <c r="W11694" t="s">
        <v>1465</v>
      </c>
      <c r="Y11694" t="s">
        <v>1465</v>
      </c>
      <c r="AA11694" t="s">
        <v>1465</v>
      </c>
      <c r="AC11694" t="s">
        <v>1465</v>
      </c>
      <c r="AE11694">
        <f t="shared" si="182"/>
        <v>2008</v>
      </c>
    </row>
    <row r="11695" spans="1:31" x14ac:dyDescent="0.25">
      <c r="A11695" s="7">
        <v>11692</v>
      </c>
      <c r="B11695" s="8">
        <v>39774</v>
      </c>
      <c r="C11695" t="s">
        <v>3</v>
      </c>
      <c r="D11695" t="s">
        <v>936</v>
      </c>
      <c r="E11695" t="s">
        <v>9</v>
      </c>
      <c r="F11695" t="s">
        <v>787</v>
      </c>
      <c r="G11695" t="s">
        <v>14</v>
      </c>
      <c r="H11695" s="135" t="s">
        <v>1501</v>
      </c>
      <c r="I11695" t="s">
        <v>1455</v>
      </c>
      <c r="J11695" s="20">
        <v>15</v>
      </c>
      <c r="K11695" s="20" t="s">
        <v>1465</v>
      </c>
      <c r="L11695" t="s">
        <v>1466</v>
      </c>
      <c r="M11695" s="20">
        <v>1.875</v>
      </c>
      <c r="N11695" s="20">
        <v>1.875</v>
      </c>
      <c r="AE11695">
        <f t="shared" si="182"/>
        <v>2008</v>
      </c>
    </row>
    <row r="11696" spans="1:31" x14ac:dyDescent="0.25">
      <c r="A11696" s="7">
        <v>11693</v>
      </c>
      <c r="B11696" s="8">
        <v>39774</v>
      </c>
      <c r="C11696" t="s">
        <v>3</v>
      </c>
      <c r="D11696" t="s">
        <v>939</v>
      </c>
      <c r="E11696" t="s">
        <v>9</v>
      </c>
      <c r="F11696" t="s">
        <v>923</v>
      </c>
      <c r="G11696" t="s">
        <v>870</v>
      </c>
      <c r="H11696" s="135" t="s">
        <v>2723</v>
      </c>
      <c r="I11696" t="s">
        <v>1454</v>
      </c>
      <c r="J11696" s="20">
        <v>40</v>
      </c>
      <c r="K11696" s="20" t="s">
        <v>9</v>
      </c>
      <c r="L11696" t="s">
        <v>1464</v>
      </c>
      <c r="M11696" s="20">
        <v>8.8000000000000007</v>
      </c>
      <c r="N11696" s="20">
        <v>12.2</v>
      </c>
      <c r="AE11696">
        <f t="shared" si="182"/>
        <v>2008</v>
      </c>
    </row>
    <row r="11697" spans="1:31" x14ac:dyDescent="0.25">
      <c r="A11697" s="7">
        <v>11694</v>
      </c>
      <c r="B11697" s="8">
        <v>39774</v>
      </c>
      <c r="C11697" t="s">
        <v>3</v>
      </c>
      <c r="D11697" t="s">
        <v>956</v>
      </c>
      <c r="E11697" t="s">
        <v>9</v>
      </c>
      <c r="F11697" t="s">
        <v>689</v>
      </c>
      <c r="G11697" t="s">
        <v>648</v>
      </c>
      <c r="H11697" s="136" t="s">
        <v>1496</v>
      </c>
      <c r="I11697" t="s">
        <v>1455</v>
      </c>
      <c r="J11697" s="20">
        <v>118</v>
      </c>
      <c r="K11697" s="20" t="s">
        <v>3</v>
      </c>
      <c r="L11697" t="s">
        <v>1463</v>
      </c>
      <c r="M11697" s="20">
        <v>15.84</v>
      </c>
      <c r="N11697" s="20">
        <v>14.16</v>
      </c>
      <c r="AE11697">
        <f t="shared" si="182"/>
        <v>2008</v>
      </c>
    </row>
    <row r="11698" spans="1:31" x14ac:dyDescent="0.25">
      <c r="A11698" s="7">
        <v>11695</v>
      </c>
      <c r="B11698" s="8">
        <v>39774</v>
      </c>
      <c r="C11698" t="s">
        <v>3</v>
      </c>
      <c r="D11698" t="s">
        <v>956</v>
      </c>
      <c r="E11698" t="s">
        <v>9</v>
      </c>
      <c r="F11698" t="s">
        <v>855</v>
      </c>
      <c r="G11698" t="s">
        <v>648</v>
      </c>
      <c r="H11698" s="136" t="s">
        <v>1496</v>
      </c>
      <c r="I11698" t="s">
        <v>1454</v>
      </c>
      <c r="J11698" s="20">
        <v>18</v>
      </c>
      <c r="K11698" s="20" t="s">
        <v>3</v>
      </c>
      <c r="L11698" t="s">
        <v>1464</v>
      </c>
      <c r="M11698" s="20">
        <v>6.04</v>
      </c>
      <c r="N11698" s="20">
        <v>3.96</v>
      </c>
      <c r="AE11698">
        <f t="shared" si="182"/>
        <v>2008</v>
      </c>
    </row>
    <row r="11699" spans="1:31" x14ac:dyDescent="0.25">
      <c r="A11699" s="7">
        <v>11696</v>
      </c>
      <c r="B11699" s="8">
        <v>39775</v>
      </c>
      <c r="C11699" t="s">
        <v>3</v>
      </c>
      <c r="D11699" t="s">
        <v>899</v>
      </c>
      <c r="E11699" t="s">
        <v>9</v>
      </c>
      <c r="F11699" t="s">
        <v>621</v>
      </c>
      <c r="G11699" t="s">
        <v>861</v>
      </c>
      <c r="H11699" s="135" t="s">
        <v>2435</v>
      </c>
      <c r="I11699" t="s">
        <v>1454</v>
      </c>
      <c r="J11699" s="20">
        <v>25</v>
      </c>
      <c r="K11699" s="20" t="s">
        <v>9</v>
      </c>
      <c r="L11699" t="s">
        <v>1464</v>
      </c>
      <c r="M11699" s="20">
        <v>5.5</v>
      </c>
      <c r="N11699" s="20">
        <v>8</v>
      </c>
      <c r="AE11699">
        <f t="shared" si="182"/>
        <v>2008</v>
      </c>
    </row>
    <row r="11700" spans="1:31" x14ac:dyDescent="0.25">
      <c r="A11700" s="7">
        <v>11697</v>
      </c>
      <c r="B11700" s="8">
        <v>39775</v>
      </c>
      <c r="C11700" t="s">
        <v>3</v>
      </c>
      <c r="D11700" t="s">
        <v>543</v>
      </c>
      <c r="E11700" t="s">
        <v>9</v>
      </c>
      <c r="F11700" t="s">
        <v>978</v>
      </c>
      <c r="G11700" t="s">
        <v>870</v>
      </c>
      <c r="H11700" s="135" t="s">
        <v>2562</v>
      </c>
      <c r="I11700" t="s">
        <v>1454</v>
      </c>
      <c r="J11700" s="20">
        <v>15</v>
      </c>
      <c r="K11700" s="20" t="s">
        <v>9</v>
      </c>
      <c r="L11700" t="s">
        <v>1463</v>
      </c>
      <c r="M11700" s="20">
        <v>3.6</v>
      </c>
      <c r="N11700" s="20">
        <v>4.9000000000000004</v>
      </c>
      <c r="AE11700">
        <f t="shared" si="182"/>
        <v>2008</v>
      </c>
    </row>
    <row r="11701" spans="1:31" x14ac:dyDescent="0.25">
      <c r="A11701" s="7">
        <v>11698</v>
      </c>
      <c r="B11701" s="8">
        <v>39775</v>
      </c>
      <c r="C11701" t="s">
        <v>3</v>
      </c>
      <c r="D11701" t="s">
        <v>766</v>
      </c>
      <c r="E11701" t="s">
        <v>9</v>
      </c>
      <c r="F11701" t="s">
        <v>641</v>
      </c>
      <c r="G11701" t="s">
        <v>870</v>
      </c>
      <c r="H11701" s="135" t="s">
        <v>2790</v>
      </c>
      <c r="I11701" t="s">
        <v>1454</v>
      </c>
      <c r="J11701" s="20">
        <v>25</v>
      </c>
      <c r="K11701" s="20" t="s">
        <v>9</v>
      </c>
      <c r="L11701" t="s">
        <v>1464</v>
      </c>
      <c r="M11701" s="20">
        <v>5.5</v>
      </c>
      <c r="N11701" s="20">
        <v>8</v>
      </c>
      <c r="AE11701">
        <f t="shared" si="182"/>
        <v>2008</v>
      </c>
    </row>
    <row r="11702" spans="1:31" x14ac:dyDescent="0.25">
      <c r="A11702" s="7">
        <v>11699</v>
      </c>
      <c r="B11702" s="8">
        <v>39775</v>
      </c>
      <c r="C11702" t="s">
        <v>3</v>
      </c>
      <c r="D11702" t="s">
        <v>920</v>
      </c>
      <c r="E11702" t="s">
        <v>9</v>
      </c>
      <c r="F11702" t="s">
        <v>687</v>
      </c>
      <c r="G11702" t="s">
        <v>870</v>
      </c>
      <c r="H11702" s="135" t="s">
        <v>2523</v>
      </c>
      <c r="I11702" t="s">
        <v>1456</v>
      </c>
      <c r="J11702" s="20">
        <v>28</v>
      </c>
      <c r="K11702" s="20" t="s">
        <v>9</v>
      </c>
      <c r="L11702" t="s">
        <v>1464</v>
      </c>
      <c r="M11702" s="20">
        <v>6.16</v>
      </c>
      <c r="N11702" s="20">
        <v>8.84</v>
      </c>
      <c r="O11702" t="s">
        <v>3</v>
      </c>
      <c r="P11702" s="13" t="s">
        <v>918</v>
      </c>
      <c r="Q11702" t="s">
        <v>9</v>
      </c>
      <c r="R11702" t="s">
        <v>665</v>
      </c>
      <c r="S11702" t="s">
        <v>3</v>
      </c>
      <c r="T11702" t="s">
        <v>974</v>
      </c>
      <c r="U11702" t="s">
        <v>9</v>
      </c>
      <c r="V11702" t="s">
        <v>247</v>
      </c>
      <c r="W11702" t="s">
        <v>1465</v>
      </c>
      <c r="Y11702" t="s">
        <v>1465</v>
      </c>
      <c r="AA11702" t="s">
        <v>1465</v>
      </c>
      <c r="AC11702" t="s">
        <v>1465</v>
      </c>
      <c r="AE11702">
        <f t="shared" si="182"/>
        <v>2008</v>
      </c>
    </row>
    <row r="11703" spans="1:31" x14ac:dyDescent="0.25">
      <c r="A11703" s="7">
        <v>11700</v>
      </c>
      <c r="B11703" s="8">
        <v>39775</v>
      </c>
      <c r="C11703" t="s">
        <v>3</v>
      </c>
      <c r="D11703" t="s">
        <v>711</v>
      </c>
      <c r="E11703" t="s">
        <v>9</v>
      </c>
      <c r="F11703" t="s">
        <v>19</v>
      </c>
      <c r="G11703" t="s">
        <v>870</v>
      </c>
      <c r="H11703" s="135" t="s">
        <v>1496</v>
      </c>
      <c r="I11703" t="s">
        <v>1456</v>
      </c>
      <c r="J11703" s="20">
        <v>33</v>
      </c>
      <c r="K11703" s="20" t="s">
        <v>1465</v>
      </c>
      <c r="L11703" t="s">
        <v>1466</v>
      </c>
      <c r="M11703" s="20">
        <v>8.25</v>
      </c>
      <c r="N11703" s="20">
        <v>8.25</v>
      </c>
      <c r="O11703" t="s">
        <v>3</v>
      </c>
      <c r="P11703" s="13" t="s">
        <v>766</v>
      </c>
      <c r="Q11703" t="s">
        <v>3</v>
      </c>
      <c r="R11703" t="s">
        <v>281</v>
      </c>
      <c r="S11703" t="s">
        <v>9</v>
      </c>
      <c r="T11703" t="s">
        <v>869</v>
      </c>
      <c r="U11703" t="s">
        <v>9</v>
      </c>
      <c r="V11703" t="s">
        <v>275</v>
      </c>
      <c r="W11703" t="s">
        <v>1465</v>
      </c>
      <c r="Y11703" t="s">
        <v>1465</v>
      </c>
      <c r="AA11703" t="s">
        <v>1465</v>
      </c>
      <c r="AC11703" t="s">
        <v>1465</v>
      </c>
      <c r="AE11703">
        <f t="shared" si="182"/>
        <v>2008</v>
      </c>
    </row>
    <row r="11704" spans="1:31" x14ac:dyDescent="0.25">
      <c r="A11704" s="7">
        <v>11701</v>
      </c>
      <c r="B11704" s="8">
        <v>39775</v>
      </c>
      <c r="C11704" t="s">
        <v>3</v>
      </c>
      <c r="D11704" t="s">
        <v>502</v>
      </c>
      <c r="E11704" t="s">
        <v>9</v>
      </c>
      <c r="F11704" t="s">
        <v>787</v>
      </c>
      <c r="G11704" t="s">
        <v>929</v>
      </c>
      <c r="H11704" s="135" t="s">
        <v>1496</v>
      </c>
      <c r="I11704" t="s">
        <v>1455</v>
      </c>
      <c r="J11704" s="20">
        <v>7</v>
      </c>
      <c r="K11704" s="20" t="s">
        <v>1465</v>
      </c>
      <c r="L11704" t="s">
        <v>1466</v>
      </c>
      <c r="M11704" s="20">
        <v>0.875</v>
      </c>
      <c r="N11704" s="20">
        <v>0.875</v>
      </c>
      <c r="AE11704">
        <f t="shared" si="182"/>
        <v>2008</v>
      </c>
    </row>
    <row r="11705" spans="1:31" x14ac:dyDescent="0.25">
      <c r="A11705" s="7">
        <v>11702</v>
      </c>
      <c r="B11705" s="8">
        <v>39775</v>
      </c>
      <c r="C11705" t="s">
        <v>3</v>
      </c>
      <c r="D11705" t="s">
        <v>543</v>
      </c>
      <c r="E11705" t="s">
        <v>9</v>
      </c>
      <c r="F11705" t="s">
        <v>450</v>
      </c>
      <c r="G11705" t="s">
        <v>895</v>
      </c>
      <c r="H11705" s="135" t="s">
        <v>2590</v>
      </c>
      <c r="I11705" t="s">
        <v>1454</v>
      </c>
      <c r="J11705" s="20">
        <v>39</v>
      </c>
      <c r="K11705" s="20" t="s">
        <v>1465</v>
      </c>
      <c r="L11705" t="s">
        <v>1466</v>
      </c>
      <c r="M11705" s="20">
        <v>9.75</v>
      </c>
      <c r="N11705" s="20">
        <v>9.75</v>
      </c>
      <c r="AE11705">
        <f t="shared" si="182"/>
        <v>2008</v>
      </c>
    </row>
    <row r="11706" spans="1:31" x14ac:dyDescent="0.25">
      <c r="A11706" s="7">
        <v>11703</v>
      </c>
      <c r="B11706" s="8">
        <v>39775</v>
      </c>
      <c r="C11706" t="s">
        <v>3</v>
      </c>
      <c r="D11706" t="s">
        <v>543</v>
      </c>
      <c r="E11706" t="s">
        <v>9</v>
      </c>
      <c r="F11706" t="s">
        <v>521</v>
      </c>
      <c r="G11706" t="s">
        <v>895</v>
      </c>
      <c r="H11706" s="135" t="s">
        <v>2629</v>
      </c>
      <c r="I11706" t="s">
        <v>1454</v>
      </c>
      <c r="J11706" s="20">
        <v>36</v>
      </c>
      <c r="K11706" s="20" t="s">
        <v>9</v>
      </c>
      <c r="L11706" t="s">
        <v>1464</v>
      </c>
      <c r="M11706" s="20">
        <v>7.92</v>
      </c>
      <c r="N11706" s="20">
        <v>11.08</v>
      </c>
      <c r="AE11706">
        <f t="shared" si="182"/>
        <v>2008</v>
      </c>
    </row>
    <row r="11707" spans="1:31" x14ac:dyDescent="0.25">
      <c r="A11707" s="7">
        <v>11704</v>
      </c>
      <c r="B11707" s="8">
        <v>39775</v>
      </c>
      <c r="C11707" t="s">
        <v>3</v>
      </c>
      <c r="D11707" t="s">
        <v>920</v>
      </c>
      <c r="E11707" t="s">
        <v>9</v>
      </c>
      <c r="F11707" t="s">
        <v>884</v>
      </c>
      <c r="G11707" t="s">
        <v>895</v>
      </c>
      <c r="H11707" s="135" t="s">
        <v>2623</v>
      </c>
      <c r="I11707" t="s">
        <v>1454</v>
      </c>
      <c r="J11707" s="20">
        <v>12</v>
      </c>
      <c r="K11707" s="20" t="s">
        <v>9</v>
      </c>
      <c r="L11707" t="s">
        <v>1463</v>
      </c>
      <c r="M11707" s="20">
        <v>2.88</v>
      </c>
      <c r="N11707" s="20">
        <v>4.12</v>
      </c>
      <c r="AE11707">
        <f t="shared" si="182"/>
        <v>2008</v>
      </c>
    </row>
    <row r="11708" spans="1:31" x14ac:dyDescent="0.25">
      <c r="A11708" s="7">
        <v>11705</v>
      </c>
      <c r="B11708" s="8">
        <v>39775</v>
      </c>
      <c r="C11708" t="s">
        <v>3</v>
      </c>
      <c r="D11708" t="s">
        <v>192</v>
      </c>
      <c r="E11708" t="s">
        <v>9</v>
      </c>
      <c r="F11708" t="s">
        <v>119</v>
      </c>
      <c r="G11708" t="s">
        <v>648</v>
      </c>
      <c r="H11708" s="9" t="s">
        <v>1797</v>
      </c>
      <c r="I11708" t="s">
        <v>1455</v>
      </c>
      <c r="J11708" s="20">
        <v>100</v>
      </c>
      <c r="K11708" s="20" t="s">
        <v>1465</v>
      </c>
      <c r="L11708" t="s">
        <v>1466</v>
      </c>
      <c r="M11708" s="20">
        <v>12.5</v>
      </c>
      <c r="N11708" s="20">
        <v>12.5</v>
      </c>
      <c r="AE11708">
        <f t="shared" si="182"/>
        <v>2008</v>
      </c>
    </row>
    <row r="11709" spans="1:31" x14ac:dyDescent="0.25">
      <c r="A11709" s="7">
        <v>11706</v>
      </c>
      <c r="B11709" s="8">
        <v>39776</v>
      </c>
      <c r="C11709" t="s">
        <v>3</v>
      </c>
      <c r="D11709" t="s">
        <v>982</v>
      </c>
      <c r="E11709" t="s">
        <v>9</v>
      </c>
      <c r="F11709" t="s">
        <v>843</v>
      </c>
      <c r="G11709" t="s">
        <v>24</v>
      </c>
      <c r="H11709" s="135" t="s">
        <v>1493</v>
      </c>
      <c r="I11709" t="s">
        <v>1454</v>
      </c>
      <c r="J11709" s="20">
        <v>33</v>
      </c>
      <c r="K11709" s="20" t="s">
        <v>9</v>
      </c>
      <c r="L11709" t="s">
        <v>1464</v>
      </c>
      <c r="M11709" s="20">
        <v>7.26</v>
      </c>
      <c r="N11709" s="20">
        <v>10.24</v>
      </c>
      <c r="AE11709">
        <f t="shared" si="182"/>
        <v>2008</v>
      </c>
    </row>
    <row r="11710" spans="1:31" x14ac:dyDescent="0.25">
      <c r="A11710" s="7">
        <v>11707</v>
      </c>
      <c r="B11710" s="8">
        <v>39776</v>
      </c>
      <c r="C11710" t="s">
        <v>3</v>
      </c>
      <c r="D11710" t="s">
        <v>979</v>
      </c>
      <c r="E11710" t="s">
        <v>9</v>
      </c>
      <c r="F11710" t="s">
        <v>976</v>
      </c>
      <c r="G11710" t="s">
        <v>929</v>
      </c>
      <c r="H11710" s="135" t="s">
        <v>1496</v>
      </c>
      <c r="I11710" t="s">
        <v>1454</v>
      </c>
      <c r="J11710" s="20">
        <v>10</v>
      </c>
      <c r="K11710" s="20" t="s">
        <v>1465</v>
      </c>
      <c r="L11710" t="s">
        <v>1466</v>
      </c>
      <c r="M11710" s="20">
        <v>2.5</v>
      </c>
      <c r="N11710" s="20">
        <v>2.5</v>
      </c>
      <c r="AE11710">
        <f t="shared" si="182"/>
        <v>2008</v>
      </c>
    </row>
    <row r="11711" spans="1:31" x14ac:dyDescent="0.25">
      <c r="A11711" s="7">
        <v>11708</v>
      </c>
      <c r="B11711" s="8">
        <v>39777</v>
      </c>
      <c r="C11711" t="s">
        <v>3</v>
      </c>
      <c r="D11711" t="s">
        <v>985</v>
      </c>
      <c r="E11711" t="s">
        <v>9</v>
      </c>
      <c r="F11711" t="s">
        <v>624</v>
      </c>
      <c r="G11711" t="s">
        <v>24</v>
      </c>
      <c r="H11711" s="135" t="s">
        <v>1497</v>
      </c>
      <c r="I11711" t="s">
        <v>1454</v>
      </c>
      <c r="J11711" s="20">
        <v>24</v>
      </c>
      <c r="K11711" s="20" t="s">
        <v>9</v>
      </c>
      <c r="L11711" t="s">
        <v>1464</v>
      </c>
      <c r="M11711" s="20">
        <v>5.28</v>
      </c>
      <c r="N11711" s="20">
        <v>7.72</v>
      </c>
      <c r="AE11711">
        <f t="shared" si="182"/>
        <v>2008</v>
      </c>
    </row>
    <row r="11712" spans="1:31" x14ac:dyDescent="0.25">
      <c r="A11712" s="7">
        <v>11709</v>
      </c>
      <c r="B11712" s="8">
        <v>39777</v>
      </c>
      <c r="C11712" t="s">
        <v>3</v>
      </c>
      <c r="D11712" t="s">
        <v>789</v>
      </c>
      <c r="E11712" t="s">
        <v>9</v>
      </c>
      <c r="F11712" t="s">
        <v>795</v>
      </c>
      <c r="G11712" t="s">
        <v>929</v>
      </c>
      <c r="H11712" s="135" t="s">
        <v>1496</v>
      </c>
      <c r="I11712" t="s">
        <v>1454</v>
      </c>
      <c r="J11712" s="20">
        <v>30</v>
      </c>
      <c r="K11712" s="20" t="s">
        <v>3</v>
      </c>
      <c r="L11712" t="s">
        <v>1463</v>
      </c>
      <c r="M11712" s="20">
        <v>8.8000000000000007</v>
      </c>
      <c r="N11712" s="20">
        <v>7.2</v>
      </c>
      <c r="AE11712">
        <f t="shared" si="182"/>
        <v>2008</v>
      </c>
    </row>
    <row r="11713" spans="1:31" x14ac:dyDescent="0.25">
      <c r="A11713" s="7">
        <v>11710</v>
      </c>
      <c r="B11713" s="8">
        <v>39777</v>
      </c>
      <c r="C11713" t="s">
        <v>3</v>
      </c>
      <c r="D11713" t="s">
        <v>920</v>
      </c>
      <c r="E11713" t="s">
        <v>9</v>
      </c>
      <c r="F11713" t="s">
        <v>884</v>
      </c>
      <c r="G11713" t="s">
        <v>895</v>
      </c>
      <c r="H11713" s="135" t="s">
        <v>2628</v>
      </c>
      <c r="I11713" t="s">
        <v>1454</v>
      </c>
      <c r="J11713" s="20">
        <v>12</v>
      </c>
      <c r="K11713" s="20" t="s">
        <v>9</v>
      </c>
      <c r="L11713" t="s">
        <v>1464</v>
      </c>
      <c r="M11713" s="20">
        <v>2.64</v>
      </c>
      <c r="N11713" s="20">
        <v>4.3599999999999994</v>
      </c>
      <c r="AE11713">
        <f t="shared" si="182"/>
        <v>2008</v>
      </c>
    </row>
    <row r="11714" spans="1:31" x14ac:dyDescent="0.25">
      <c r="A11714" s="7">
        <v>11711</v>
      </c>
      <c r="B11714" s="8">
        <v>39778</v>
      </c>
      <c r="C11714" t="s">
        <v>3</v>
      </c>
      <c r="D11714" t="s">
        <v>939</v>
      </c>
      <c r="E11714" t="s">
        <v>9</v>
      </c>
      <c r="F11714" t="s">
        <v>932</v>
      </c>
      <c r="G11714" t="s">
        <v>895</v>
      </c>
      <c r="H11714" s="135" t="s">
        <v>2531</v>
      </c>
      <c r="I11714" t="s">
        <v>1454</v>
      </c>
      <c r="J11714" s="20">
        <v>15</v>
      </c>
      <c r="K11714" s="20" t="s">
        <v>3</v>
      </c>
      <c r="L11714" t="s">
        <v>1463</v>
      </c>
      <c r="M11714" s="20">
        <v>4.9000000000000004</v>
      </c>
      <c r="N11714" s="20">
        <v>3.6</v>
      </c>
      <c r="AE11714">
        <f t="shared" si="182"/>
        <v>2008</v>
      </c>
    </row>
    <row r="11715" spans="1:31" x14ac:dyDescent="0.25">
      <c r="A11715" s="7">
        <v>11712</v>
      </c>
      <c r="B11715" s="8">
        <v>39778</v>
      </c>
      <c r="C11715" t="s">
        <v>3</v>
      </c>
      <c r="D11715" t="s">
        <v>948</v>
      </c>
      <c r="E11715" t="s">
        <v>9</v>
      </c>
      <c r="F11715" t="s">
        <v>787</v>
      </c>
      <c r="G11715" t="s">
        <v>895</v>
      </c>
      <c r="H11715" s="135" t="s">
        <v>2590</v>
      </c>
      <c r="I11715" t="s">
        <v>1455</v>
      </c>
      <c r="J11715" s="20">
        <v>22</v>
      </c>
      <c r="K11715" s="20" t="s">
        <v>3</v>
      </c>
      <c r="L11715" t="s">
        <v>1464</v>
      </c>
      <c r="M11715" s="20">
        <v>3.58</v>
      </c>
      <c r="N11715" s="20">
        <v>2.42</v>
      </c>
      <c r="AE11715">
        <f t="shared" si="182"/>
        <v>2008</v>
      </c>
    </row>
    <row r="11716" spans="1:31" x14ac:dyDescent="0.25">
      <c r="A11716" s="7">
        <v>11713</v>
      </c>
      <c r="B11716" s="8">
        <v>39779</v>
      </c>
      <c r="C11716" t="s">
        <v>3</v>
      </c>
      <c r="D11716" t="s">
        <v>432</v>
      </c>
      <c r="E11716" t="s">
        <v>9</v>
      </c>
      <c r="F11716" t="s">
        <v>828</v>
      </c>
      <c r="G11716" t="s">
        <v>714</v>
      </c>
      <c r="H11716" s="135" t="s">
        <v>2791</v>
      </c>
      <c r="I11716" t="s">
        <v>1454</v>
      </c>
      <c r="J11716" s="20">
        <v>20</v>
      </c>
      <c r="K11716" s="20" t="s">
        <v>3</v>
      </c>
      <c r="L11716" t="s">
        <v>1464</v>
      </c>
      <c r="M11716" s="20">
        <v>6.6</v>
      </c>
      <c r="N11716" s="20">
        <v>4.4000000000000004</v>
      </c>
      <c r="AE11716">
        <f t="shared" ref="AE11716:AE11779" si="183">YEAR(B11716)</f>
        <v>2008</v>
      </c>
    </row>
    <row r="11717" spans="1:31" x14ac:dyDescent="0.25">
      <c r="A11717" s="7">
        <v>11714</v>
      </c>
      <c r="B11717" s="8">
        <v>39779</v>
      </c>
      <c r="C11717" t="s">
        <v>3</v>
      </c>
      <c r="D11717" t="s">
        <v>112</v>
      </c>
      <c r="E11717" t="s">
        <v>9</v>
      </c>
      <c r="F11717" t="s">
        <v>833</v>
      </c>
      <c r="G11717" t="s">
        <v>931</v>
      </c>
      <c r="H11717" s="9" t="s">
        <v>2792</v>
      </c>
      <c r="I11717" t="s">
        <v>1454</v>
      </c>
      <c r="J11717" s="20">
        <v>5</v>
      </c>
      <c r="K11717" s="20" t="s">
        <v>1465</v>
      </c>
      <c r="L11717" t="s">
        <v>1466</v>
      </c>
      <c r="M11717" s="20">
        <v>1.25</v>
      </c>
      <c r="N11717" s="20">
        <v>1.25</v>
      </c>
      <c r="AE11717">
        <f t="shared" si="183"/>
        <v>2008</v>
      </c>
    </row>
    <row r="11718" spans="1:31" x14ac:dyDescent="0.25">
      <c r="A11718" s="7">
        <v>11715</v>
      </c>
      <c r="B11718" s="8">
        <v>39779</v>
      </c>
      <c r="C11718" t="s">
        <v>3</v>
      </c>
      <c r="D11718" t="s">
        <v>864</v>
      </c>
      <c r="E11718" t="s">
        <v>9</v>
      </c>
      <c r="F11718" t="s">
        <v>900</v>
      </c>
      <c r="G11718" t="s">
        <v>870</v>
      </c>
      <c r="H11718" s="135" t="s">
        <v>1496</v>
      </c>
      <c r="I11718" t="s">
        <v>1454</v>
      </c>
      <c r="J11718" s="20">
        <v>20</v>
      </c>
      <c r="K11718" s="20" t="s">
        <v>3</v>
      </c>
      <c r="L11718" t="s">
        <v>1463</v>
      </c>
      <c r="M11718" s="20">
        <v>6.2</v>
      </c>
      <c r="N11718" s="20">
        <v>4.8</v>
      </c>
      <c r="AE11718">
        <f t="shared" si="183"/>
        <v>2008</v>
      </c>
    </row>
    <row r="11719" spans="1:31" x14ac:dyDescent="0.25">
      <c r="A11719" s="7">
        <v>11716</v>
      </c>
      <c r="B11719" s="8">
        <v>39779</v>
      </c>
      <c r="C11719" t="s">
        <v>3</v>
      </c>
      <c r="D11719" t="s">
        <v>864</v>
      </c>
      <c r="E11719" t="s">
        <v>9</v>
      </c>
      <c r="F11719" t="s">
        <v>828</v>
      </c>
      <c r="G11719" t="s">
        <v>929</v>
      </c>
      <c r="H11719" s="135" t="s">
        <v>1496</v>
      </c>
      <c r="I11719" t="s">
        <v>1454</v>
      </c>
      <c r="J11719" s="20">
        <v>20</v>
      </c>
      <c r="K11719" s="20" t="s">
        <v>9</v>
      </c>
      <c r="L11719" t="s">
        <v>1464</v>
      </c>
      <c r="M11719" s="20">
        <v>4.4000000000000004</v>
      </c>
      <c r="N11719" s="20">
        <v>6.6</v>
      </c>
      <c r="AE11719">
        <f t="shared" si="183"/>
        <v>2008</v>
      </c>
    </row>
    <row r="11720" spans="1:31" x14ac:dyDescent="0.25">
      <c r="A11720" s="7">
        <v>11717</v>
      </c>
      <c r="B11720" s="8">
        <v>39780</v>
      </c>
      <c r="C11720" t="s">
        <v>3</v>
      </c>
      <c r="D11720" t="s">
        <v>848</v>
      </c>
      <c r="E11720" t="s">
        <v>9</v>
      </c>
      <c r="F11720" t="s">
        <v>787</v>
      </c>
      <c r="G11720" t="s">
        <v>714</v>
      </c>
      <c r="H11720" s="135" t="s">
        <v>2100</v>
      </c>
      <c r="I11720" t="s">
        <v>1455</v>
      </c>
      <c r="J11720" s="20">
        <v>16</v>
      </c>
      <c r="K11720" s="20" t="s">
        <v>9</v>
      </c>
      <c r="L11720" t="s">
        <v>1464</v>
      </c>
      <c r="M11720" s="20">
        <v>1.76</v>
      </c>
      <c r="N11720" s="20">
        <v>2.74</v>
      </c>
      <c r="AE11720">
        <f t="shared" si="183"/>
        <v>2008</v>
      </c>
    </row>
    <row r="11721" spans="1:31" x14ac:dyDescent="0.25">
      <c r="A11721" s="7">
        <v>11718</v>
      </c>
      <c r="B11721" s="8">
        <v>39780</v>
      </c>
      <c r="C11721" t="s">
        <v>3</v>
      </c>
      <c r="D11721" t="s">
        <v>787</v>
      </c>
      <c r="E11721" t="s">
        <v>9</v>
      </c>
      <c r="F11721" t="s">
        <v>786</v>
      </c>
      <c r="G11721" t="s">
        <v>569</v>
      </c>
      <c r="H11721" s="135" t="s">
        <v>1496</v>
      </c>
      <c r="I11721" t="s">
        <v>1455</v>
      </c>
      <c r="J11721" s="20">
        <v>27</v>
      </c>
      <c r="K11721" s="20" t="s">
        <v>9</v>
      </c>
      <c r="L11721" t="s">
        <v>1463</v>
      </c>
      <c r="M11721" s="20">
        <v>3.24</v>
      </c>
      <c r="N11721" s="20">
        <v>4.01</v>
      </c>
      <c r="AE11721">
        <f t="shared" si="183"/>
        <v>2008</v>
      </c>
    </row>
    <row r="11722" spans="1:31" x14ac:dyDescent="0.25">
      <c r="A11722" s="7">
        <v>11719</v>
      </c>
      <c r="B11722" s="8">
        <v>39780</v>
      </c>
      <c r="C11722" t="s">
        <v>3</v>
      </c>
      <c r="D11722" t="s">
        <v>794</v>
      </c>
      <c r="E11722" t="s">
        <v>9</v>
      </c>
      <c r="F11722" t="s">
        <v>678</v>
      </c>
      <c r="G11722" t="s">
        <v>895</v>
      </c>
      <c r="H11722" s="135" t="s">
        <v>2540</v>
      </c>
      <c r="I11722" t="s">
        <v>1457</v>
      </c>
      <c r="J11722" s="20">
        <v>23</v>
      </c>
      <c r="K11722" s="20" t="s">
        <v>3</v>
      </c>
      <c r="L11722" t="s">
        <v>1463</v>
      </c>
      <c r="M11722" s="20">
        <v>3.49</v>
      </c>
      <c r="N11722" s="20">
        <v>2.76</v>
      </c>
      <c r="O11722" t="s">
        <v>3</v>
      </c>
      <c r="P11722" s="13" t="s">
        <v>868</v>
      </c>
      <c r="Q11722" t="s">
        <v>9</v>
      </c>
      <c r="R11722" t="s">
        <v>789</v>
      </c>
      <c r="S11722" t="s">
        <v>1465</v>
      </c>
      <c r="U11722" t="s">
        <v>1465</v>
      </c>
      <c r="W11722" t="s">
        <v>1465</v>
      </c>
      <c r="Y11722" t="s">
        <v>1465</v>
      </c>
      <c r="AA11722" t="s">
        <v>1465</v>
      </c>
      <c r="AC11722" t="s">
        <v>1465</v>
      </c>
      <c r="AE11722">
        <f t="shared" si="183"/>
        <v>2008</v>
      </c>
    </row>
    <row r="11723" spans="1:31" x14ac:dyDescent="0.25">
      <c r="A11723" s="7">
        <v>11720</v>
      </c>
      <c r="B11723" s="8">
        <v>39780</v>
      </c>
      <c r="C11723" t="s">
        <v>3</v>
      </c>
      <c r="D11723" t="s">
        <v>46</v>
      </c>
      <c r="E11723" t="s">
        <v>9</v>
      </c>
      <c r="F11723" t="s">
        <v>54</v>
      </c>
      <c r="G11723" t="s">
        <v>929</v>
      </c>
      <c r="H11723" s="9" t="s">
        <v>2793</v>
      </c>
      <c r="I11723" t="s">
        <v>1454</v>
      </c>
      <c r="J11723" s="20">
        <v>33</v>
      </c>
      <c r="K11723" s="20" t="s">
        <v>9</v>
      </c>
      <c r="L11723" t="s">
        <v>1464</v>
      </c>
      <c r="M11723" s="20">
        <v>7.26</v>
      </c>
      <c r="N11723" s="20">
        <v>10.24</v>
      </c>
      <c r="AE11723">
        <f t="shared" si="183"/>
        <v>2008</v>
      </c>
    </row>
    <row r="11724" spans="1:31" x14ac:dyDescent="0.25">
      <c r="A11724" s="7">
        <v>11721</v>
      </c>
      <c r="B11724" s="8">
        <v>39780</v>
      </c>
      <c r="C11724" t="s">
        <v>3</v>
      </c>
      <c r="D11724" t="s">
        <v>46</v>
      </c>
      <c r="E11724" t="s">
        <v>9</v>
      </c>
      <c r="F11724" t="s">
        <v>54</v>
      </c>
      <c r="G11724" t="s">
        <v>929</v>
      </c>
      <c r="H11724" s="9" t="s">
        <v>2794</v>
      </c>
      <c r="I11724" t="s">
        <v>1454</v>
      </c>
      <c r="J11724" s="20">
        <v>32</v>
      </c>
      <c r="K11724" s="20" t="s">
        <v>1465</v>
      </c>
      <c r="L11724" t="s">
        <v>1466</v>
      </c>
      <c r="M11724" s="20">
        <v>8</v>
      </c>
      <c r="N11724" s="20">
        <v>8</v>
      </c>
      <c r="AE11724">
        <f t="shared" si="183"/>
        <v>2008</v>
      </c>
    </row>
    <row r="11725" spans="1:31" x14ac:dyDescent="0.25">
      <c r="A11725" s="7">
        <v>11722</v>
      </c>
      <c r="B11725" s="8">
        <v>39781</v>
      </c>
      <c r="C11725" t="s">
        <v>3</v>
      </c>
      <c r="D11725" t="s">
        <v>502</v>
      </c>
      <c r="E11725" t="s">
        <v>9</v>
      </c>
      <c r="F11725" t="s">
        <v>787</v>
      </c>
      <c r="G11725" t="s">
        <v>714</v>
      </c>
      <c r="H11725" s="135" t="s">
        <v>1496</v>
      </c>
      <c r="I11725" t="s">
        <v>1455</v>
      </c>
      <c r="J11725" s="20">
        <v>4</v>
      </c>
      <c r="K11725" s="20" t="s">
        <v>9</v>
      </c>
      <c r="L11725" t="s">
        <v>1463</v>
      </c>
      <c r="M11725" s="20">
        <v>0.48</v>
      </c>
      <c r="N11725" s="20">
        <v>1.02</v>
      </c>
      <c r="AE11725">
        <f t="shared" si="183"/>
        <v>2008</v>
      </c>
    </row>
    <row r="11726" spans="1:31" x14ac:dyDescent="0.25">
      <c r="A11726" s="7">
        <v>11723</v>
      </c>
      <c r="B11726" s="8">
        <v>39782</v>
      </c>
      <c r="C11726" t="s">
        <v>3</v>
      </c>
      <c r="D11726" t="s">
        <v>914</v>
      </c>
      <c r="E11726" t="s">
        <v>9</v>
      </c>
      <c r="F11726" t="s">
        <v>372</v>
      </c>
      <c r="G11726" t="s">
        <v>569</v>
      </c>
      <c r="H11726" s="135" t="s">
        <v>1714</v>
      </c>
      <c r="I11726" t="s">
        <v>1454</v>
      </c>
      <c r="J11726" s="20">
        <v>27</v>
      </c>
      <c r="K11726" s="20" t="s">
        <v>1465</v>
      </c>
      <c r="L11726" t="s">
        <v>1466</v>
      </c>
      <c r="M11726" s="20">
        <v>6.75</v>
      </c>
      <c r="N11726" s="20">
        <v>6.75</v>
      </c>
      <c r="AE11726">
        <f t="shared" si="183"/>
        <v>2008</v>
      </c>
    </row>
    <row r="11727" spans="1:31" x14ac:dyDescent="0.25">
      <c r="A11727" s="7">
        <v>11724</v>
      </c>
      <c r="B11727" s="8">
        <v>39782</v>
      </c>
      <c r="C11727" t="s">
        <v>3</v>
      </c>
      <c r="D11727" t="s">
        <v>914</v>
      </c>
      <c r="E11727" t="s">
        <v>9</v>
      </c>
      <c r="F11727" t="s">
        <v>926</v>
      </c>
      <c r="G11727" t="s">
        <v>929</v>
      </c>
      <c r="H11727" s="9" t="s">
        <v>2652</v>
      </c>
      <c r="I11727" t="s">
        <v>1454</v>
      </c>
      <c r="J11727" s="20">
        <v>72</v>
      </c>
      <c r="K11727" s="20" t="s">
        <v>3</v>
      </c>
      <c r="L11727" t="s">
        <v>1464</v>
      </c>
      <c r="M11727" s="20">
        <v>21.16</v>
      </c>
      <c r="N11727" s="20">
        <v>15.84</v>
      </c>
      <c r="AE11727">
        <f t="shared" si="183"/>
        <v>2008</v>
      </c>
    </row>
    <row r="11728" spans="1:31" x14ac:dyDescent="0.25">
      <c r="A11728" s="7">
        <v>11725</v>
      </c>
      <c r="B11728" s="8">
        <v>39782</v>
      </c>
      <c r="C11728" t="s">
        <v>3</v>
      </c>
      <c r="D11728" t="s">
        <v>939</v>
      </c>
      <c r="E11728" t="s">
        <v>9</v>
      </c>
      <c r="F11728" t="s">
        <v>976</v>
      </c>
      <c r="G11728" t="s">
        <v>929</v>
      </c>
      <c r="H11728" s="135" t="s">
        <v>2644</v>
      </c>
      <c r="I11728" t="s">
        <v>1454</v>
      </c>
      <c r="J11728" s="20">
        <v>21</v>
      </c>
      <c r="K11728" s="20" t="s">
        <v>1465</v>
      </c>
      <c r="L11728" t="s">
        <v>1466</v>
      </c>
      <c r="M11728" s="20">
        <v>5.25</v>
      </c>
      <c r="N11728" s="20">
        <v>5.25</v>
      </c>
      <c r="AE11728">
        <f t="shared" si="183"/>
        <v>2008</v>
      </c>
    </row>
    <row r="11729" spans="1:31" x14ac:dyDescent="0.25">
      <c r="A11729" s="7">
        <v>11726</v>
      </c>
      <c r="B11729" s="8">
        <v>39782</v>
      </c>
      <c r="C11729" t="s">
        <v>3</v>
      </c>
      <c r="D11729" t="s">
        <v>864</v>
      </c>
      <c r="E11729" t="s">
        <v>9</v>
      </c>
      <c r="F11729" t="s">
        <v>828</v>
      </c>
      <c r="G11729" t="s">
        <v>929</v>
      </c>
      <c r="H11729" s="135" t="s">
        <v>1496</v>
      </c>
      <c r="I11729" t="s">
        <v>1454</v>
      </c>
      <c r="J11729" s="20">
        <v>40</v>
      </c>
      <c r="K11729" s="20" t="s">
        <v>3</v>
      </c>
      <c r="L11729" t="s">
        <v>1464</v>
      </c>
      <c r="M11729" s="20">
        <v>12.2</v>
      </c>
      <c r="N11729" s="20">
        <v>8.8000000000000007</v>
      </c>
      <c r="AE11729">
        <f t="shared" si="183"/>
        <v>2008</v>
      </c>
    </row>
    <row r="11730" spans="1:31" x14ac:dyDescent="0.25">
      <c r="A11730" s="7">
        <v>11727</v>
      </c>
      <c r="B11730" s="8">
        <v>39782</v>
      </c>
      <c r="C11730" t="s">
        <v>3</v>
      </c>
      <c r="D11730" t="s">
        <v>789</v>
      </c>
      <c r="E11730" t="s">
        <v>9</v>
      </c>
      <c r="F11730" t="s">
        <v>44</v>
      </c>
      <c r="G11730" t="s">
        <v>929</v>
      </c>
      <c r="H11730" s="135" t="s">
        <v>1496</v>
      </c>
      <c r="I11730" t="s">
        <v>1454</v>
      </c>
      <c r="J11730" s="20">
        <v>60</v>
      </c>
      <c r="K11730" s="20" t="s">
        <v>9</v>
      </c>
      <c r="L11730" t="s">
        <v>1464</v>
      </c>
      <c r="M11730" s="20">
        <v>13.2</v>
      </c>
      <c r="N11730" s="20">
        <v>17.8</v>
      </c>
      <c r="AE11730">
        <f t="shared" si="183"/>
        <v>2008</v>
      </c>
    </row>
    <row r="11731" spans="1:31" x14ac:dyDescent="0.25">
      <c r="A11731" s="7">
        <v>11728</v>
      </c>
      <c r="B11731" s="8">
        <v>39782</v>
      </c>
      <c r="C11731" t="s">
        <v>3</v>
      </c>
      <c r="D11731" t="s">
        <v>655</v>
      </c>
      <c r="E11731" t="s">
        <v>9</v>
      </c>
      <c r="F11731" t="s">
        <v>734</v>
      </c>
      <c r="G11731" t="s">
        <v>714</v>
      </c>
      <c r="H11731" s="9" t="s">
        <v>2267</v>
      </c>
      <c r="I11731" t="s">
        <v>1454</v>
      </c>
      <c r="J11731" s="20">
        <v>63</v>
      </c>
      <c r="K11731" s="20" t="s">
        <v>9</v>
      </c>
      <c r="L11731" t="s">
        <v>1464</v>
      </c>
      <c r="M11731" s="20">
        <v>13.86</v>
      </c>
      <c r="N11731" s="20">
        <v>18.64</v>
      </c>
      <c r="AE11731">
        <f t="shared" si="183"/>
        <v>2008</v>
      </c>
    </row>
    <row r="11732" spans="1:31" x14ac:dyDescent="0.25">
      <c r="A11732" s="7">
        <v>11729</v>
      </c>
      <c r="B11732" s="8">
        <v>39782</v>
      </c>
      <c r="C11732" t="s">
        <v>3</v>
      </c>
      <c r="D11732" t="s">
        <v>914</v>
      </c>
      <c r="E11732" t="s">
        <v>9</v>
      </c>
      <c r="F11732" t="s">
        <v>450</v>
      </c>
      <c r="G11732" t="s">
        <v>732</v>
      </c>
      <c r="H11732" s="135" t="s">
        <v>2186</v>
      </c>
      <c r="I11732" t="s">
        <v>1454</v>
      </c>
      <c r="J11732" s="20">
        <v>59</v>
      </c>
      <c r="K11732" s="20" t="s">
        <v>1465</v>
      </c>
      <c r="L11732" t="s">
        <v>1466</v>
      </c>
      <c r="M11732" s="20">
        <v>14.75</v>
      </c>
      <c r="N11732" s="20">
        <v>14.75</v>
      </c>
      <c r="AE11732">
        <f t="shared" si="183"/>
        <v>2008</v>
      </c>
    </row>
    <row r="11733" spans="1:31" x14ac:dyDescent="0.25">
      <c r="A11733" s="7">
        <v>11730</v>
      </c>
      <c r="B11733" s="8">
        <v>39782</v>
      </c>
      <c r="C11733" t="s">
        <v>3</v>
      </c>
      <c r="D11733" s="16" t="s">
        <v>35</v>
      </c>
      <c r="E11733" t="s">
        <v>9</v>
      </c>
      <c r="F11733" t="s">
        <v>872</v>
      </c>
      <c r="G11733" t="s">
        <v>732</v>
      </c>
      <c r="H11733" s="135" t="s">
        <v>1496</v>
      </c>
      <c r="I11733" t="s">
        <v>1454</v>
      </c>
      <c r="J11733" s="20">
        <v>20</v>
      </c>
      <c r="K11733" s="20" t="s">
        <v>1465</v>
      </c>
      <c r="L11733" t="s">
        <v>1466</v>
      </c>
      <c r="M11733" s="20">
        <v>5</v>
      </c>
      <c r="N11733" s="20">
        <v>5</v>
      </c>
      <c r="AE11733">
        <f t="shared" si="183"/>
        <v>2008</v>
      </c>
    </row>
    <row r="11734" spans="1:31" x14ac:dyDescent="0.25">
      <c r="A11734" s="7">
        <v>11731</v>
      </c>
      <c r="B11734" s="8">
        <v>39783</v>
      </c>
      <c r="C11734" t="s">
        <v>3</v>
      </c>
      <c r="D11734" t="s">
        <v>851</v>
      </c>
      <c r="E11734" t="s">
        <v>9</v>
      </c>
      <c r="F11734" t="s">
        <v>926</v>
      </c>
      <c r="G11734" t="s">
        <v>569</v>
      </c>
      <c r="H11734" s="135" t="s">
        <v>1669</v>
      </c>
      <c r="I11734" t="s">
        <v>1454</v>
      </c>
      <c r="J11734" s="20">
        <v>21</v>
      </c>
      <c r="K11734" s="20" t="s">
        <v>3</v>
      </c>
      <c r="L11734" t="s">
        <v>1464</v>
      </c>
      <c r="M11734" s="20">
        <v>6.88</v>
      </c>
      <c r="N11734" s="20">
        <v>4.62</v>
      </c>
      <c r="AE11734">
        <f t="shared" si="183"/>
        <v>2008</v>
      </c>
    </row>
    <row r="11735" spans="1:31" x14ac:dyDescent="0.25">
      <c r="A11735" s="7">
        <v>11732</v>
      </c>
      <c r="B11735" s="8">
        <v>39783</v>
      </c>
      <c r="C11735" t="s">
        <v>3</v>
      </c>
      <c r="D11735" t="s">
        <v>798</v>
      </c>
      <c r="E11735" t="s">
        <v>9</v>
      </c>
      <c r="F11735" t="s">
        <v>122</v>
      </c>
      <c r="G11735" t="s">
        <v>648</v>
      </c>
      <c r="H11735" s="136" t="s">
        <v>1812</v>
      </c>
      <c r="I11735" t="s">
        <v>1454</v>
      </c>
      <c r="J11735" s="20">
        <v>19</v>
      </c>
      <c r="K11735" s="20" t="s">
        <v>3</v>
      </c>
      <c r="L11735" t="s">
        <v>1464</v>
      </c>
      <c r="M11735" s="20">
        <v>6.32</v>
      </c>
      <c r="N11735" s="20">
        <v>4.18</v>
      </c>
      <c r="AE11735">
        <f t="shared" si="183"/>
        <v>2008</v>
      </c>
    </row>
    <row r="11736" spans="1:31" x14ac:dyDescent="0.25">
      <c r="A11736" s="7">
        <v>11733</v>
      </c>
      <c r="B11736" s="8">
        <v>39783</v>
      </c>
      <c r="C11736" t="s">
        <v>3</v>
      </c>
      <c r="D11736" t="s">
        <v>952</v>
      </c>
      <c r="E11736" t="s">
        <v>9</v>
      </c>
      <c r="F11736" t="s">
        <v>978</v>
      </c>
      <c r="G11736" t="s">
        <v>929</v>
      </c>
      <c r="H11736" s="135" t="s">
        <v>2686</v>
      </c>
      <c r="I11736" t="s">
        <v>1454</v>
      </c>
      <c r="J11736" s="20">
        <v>40</v>
      </c>
      <c r="K11736" s="20" t="s">
        <v>9</v>
      </c>
      <c r="L11736" t="s">
        <v>1464</v>
      </c>
      <c r="M11736" s="20">
        <v>8.8000000000000007</v>
      </c>
      <c r="N11736" s="20">
        <v>12.2</v>
      </c>
      <c r="AE11736">
        <f t="shared" si="183"/>
        <v>2008</v>
      </c>
    </row>
    <row r="11737" spans="1:31" x14ac:dyDescent="0.25">
      <c r="A11737" s="7">
        <v>11734</v>
      </c>
      <c r="B11737" s="8">
        <v>39783</v>
      </c>
      <c r="C11737" t="s">
        <v>3</v>
      </c>
      <c r="D11737" t="s">
        <v>687</v>
      </c>
      <c r="E11737" t="s">
        <v>9</v>
      </c>
      <c r="F11737" t="s">
        <v>543</v>
      </c>
      <c r="G11737" t="s">
        <v>648</v>
      </c>
      <c r="H11737" s="136" t="s">
        <v>1496</v>
      </c>
      <c r="I11737" t="s">
        <v>1454</v>
      </c>
      <c r="J11737" s="20">
        <v>32</v>
      </c>
      <c r="K11737" s="20" t="s">
        <v>9</v>
      </c>
      <c r="L11737" t="s">
        <v>1464</v>
      </c>
      <c r="M11737" s="20">
        <v>7.04</v>
      </c>
      <c r="N11737" s="20">
        <v>9.9600000000000009</v>
      </c>
      <c r="AE11737">
        <f t="shared" si="183"/>
        <v>2008</v>
      </c>
    </row>
    <row r="11738" spans="1:31" x14ac:dyDescent="0.25">
      <c r="A11738" s="7">
        <v>11735</v>
      </c>
      <c r="B11738" s="8">
        <v>39783</v>
      </c>
      <c r="C11738" t="s">
        <v>3</v>
      </c>
      <c r="D11738" t="s">
        <v>787</v>
      </c>
      <c r="E11738" t="s">
        <v>9</v>
      </c>
      <c r="F11738" t="s">
        <v>319</v>
      </c>
      <c r="G11738" t="s">
        <v>861</v>
      </c>
      <c r="H11738" s="135" t="s">
        <v>1496</v>
      </c>
      <c r="I11738" t="s">
        <v>1454</v>
      </c>
      <c r="J11738" s="20">
        <v>18</v>
      </c>
      <c r="K11738" s="20" t="s">
        <v>9</v>
      </c>
      <c r="L11738" t="s">
        <v>1463</v>
      </c>
      <c r="M11738" s="20">
        <v>4.32</v>
      </c>
      <c r="N11738" s="20">
        <v>5.68</v>
      </c>
      <c r="AE11738">
        <f t="shared" si="183"/>
        <v>2008</v>
      </c>
    </row>
    <row r="11739" spans="1:31" x14ac:dyDescent="0.25">
      <c r="A11739" s="7">
        <v>11736</v>
      </c>
      <c r="B11739" s="8">
        <v>39784</v>
      </c>
      <c r="C11739" t="s">
        <v>3</v>
      </c>
      <c r="D11739" t="s">
        <v>543</v>
      </c>
      <c r="E11739" t="s">
        <v>9</v>
      </c>
      <c r="F11739" t="s">
        <v>427</v>
      </c>
      <c r="G11739" t="s">
        <v>732</v>
      </c>
      <c r="H11739" s="135" t="s">
        <v>2224</v>
      </c>
      <c r="I11739" t="s">
        <v>1454</v>
      </c>
      <c r="J11739" s="20">
        <v>26</v>
      </c>
      <c r="K11739" s="20" t="s">
        <v>9</v>
      </c>
      <c r="L11739" t="s">
        <v>1464</v>
      </c>
      <c r="M11739" s="20">
        <v>5.72</v>
      </c>
      <c r="N11739" s="20">
        <v>8.2800000000000011</v>
      </c>
      <c r="AE11739">
        <f t="shared" si="183"/>
        <v>2008</v>
      </c>
    </row>
    <row r="11740" spans="1:31" x14ac:dyDescent="0.25">
      <c r="A11740" s="7">
        <v>11737</v>
      </c>
      <c r="B11740" s="8">
        <v>39784</v>
      </c>
      <c r="C11740" t="s">
        <v>3</v>
      </c>
      <c r="D11740" t="s">
        <v>787</v>
      </c>
      <c r="E11740" t="s">
        <v>9</v>
      </c>
      <c r="F11740" t="s">
        <v>952</v>
      </c>
      <c r="G11740" t="s">
        <v>648</v>
      </c>
      <c r="H11740" s="135" t="s">
        <v>2062</v>
      </c>
      <c r="I11740" t="s">
        <v>1455</v>
      </c>
      <c r="J11740" s="20">
        <v>45</v>
      </c>
      <c r="K11740" s="20" t="s">
        <v>3</v>
      </c>
      <c r="L11740" t="s">
        <v>1464</v>
      </c>
      <c r="M11740" s="20">
        <v>6.8</v>
      </c>
      <c r="N11740" s="20">
        <v>4.95</v>
      </c>
      <c r="AE11740">
        <f t="shared" si="183"/>
        <v>2008</v>
      </c>
    </row>
    <row r="11741" spans="1:31" x14ac:dyDescent="0.25">
      <c r="A11741" s="7">
        <v>11738</v>
      </c>
      <c r="B11741" s="8">
        <v>39784</v>
      </c>
      <c r="C11741" t="s">
        <v>3</v>
      </c>
      <c r="D11741" t="s">
        <v>913</v>
      </c>
      <c r="E11741" t="s">
        <v>9</v>
      </c>
      <c r="F11741" t="s">
        <v>91</v>
      </c>
      <c r="G11741" t="s">
        <v>929</v>
      </c>
      <c r="H11741" s="135" t="s">
        <v>2767</v>
      </c>
      <c r="I11741" t="s">
        <v>1454</v>
      </c>
      <c r="J11741" s="20">
        <v>33</v>
      </c>
      <c r="K11741" s="20" t="s">
        <v>9</v>
      </c>
      <c r="L11741" t="s">
        <v>1464</v>
      </c>
      <c r="M11741" s="20">
        <v>7.26</v>
      </c>
      <c r="N11741" s="20">
        <v>10.24</v>
      </c>
      <c r="AE11741">
        <f t="shared" si="183"/>
        <v>2008</v>
      </c>
    </row>
    <row r="11742" spans="1:31" x14ac:dyDescent="0.25">
      <c r="A11742" s="7">
        <v>11739</v>
      </c>
      <c r="B11742" s="8">
        <v>39784</v>
      </c>
      <c r="C11742" t="s">
        <v>3</v>
      </c>
      <c r="D11742" t="s">
        <v>913</v>
      </c>
      <c r="E11742" t="s">
        <v>9</v>
      </c>
      <c r="F11742" t="s">
        <v>890</v>
      </c>
      <c r="G11742" t="s">
        <v>714</v>
      </c>
      <c r="H11742" s="135" t="s">
        <v>1496</v>
      </c>
      <c r="I11742" t="s">
        <v>1454</v>
      </c>
      <c r="J11742" s="20">
        <v>39</v>
      </c>
      <c r="K11742" s="20" t="s">
        <v>3</v>
      </c>
      <c r="L11742" t="s">
        <v>1464</v>
      </c>
      <c r="M11742" s="20">
        <v>11.92</v>
      </c>
      <c r="N11742" s="20">
        <v>8.58</v>
      </c>
      <c r="AE11742">
        <f t="shared" si="183"/>
        <v>2008</v>
      </c>
    </row>
    <row r="11743" spans="1:31" x14ac:dyDescent="0.25">
      <c r="A11743" s="7">
        <v>11740</v>
      </c>
      <c r="B11743" s="8">
        <v>39785</v>
      </c>
      <c r="C11743" t="s">
        <v>3</v>
      </c>
      <c r="D11743" t="s">
        <v>851</v>
      </c>
      <c r="E11743" t="s">
        <v>9</v>
      </c>
      <c r="F11743" t="s">
        <v>890</v>
      </c>
      <c r="G11743" t="s">
        <v>569</v>
      </c>
      <c r="H11743" s="135" t="s">
        <v>1496</v>
      </c>
      <c r="I11743" t="s">
        <v>1454</v>
      </c>
      <c r="J11743" s="20">
        <v>16</v>
      </c>
      <c r="K11743" s="20" t="s">
        <v>3</v>
      </c>
      <c r="L11743" t="s">
        <v>1464</v>
      </c>
      <c r="M11743" s="20">
        <v>5.48</v>
      </c>
      <c r="N11743" s="20">
        <v>3.52</v>
      </c>
      <c r="AE11743">
        <f t="shared" si="183"/>
        <v>2008</v>
      </c>
    </row>
    <row r="11744" spans="1:31" x14ac:dyDescent="0.25">
      <c r="A11744" s="7">
        <v>11741</v>
      </c>
      <c r="B11744" s="8">
        <v>39785</v>
      </c>
      <c r="C11744" t="s">
        <v>3</v>
      </c>
      <c r="D11744" t="s">
        <v>952</v>
      </c>
      <c r="E11744" t="s">
        <v>9</v>
      </c>
      <c r="F11744" t="s">
        <v>787</v>
      </c>
      <c r="G11744" t="s">
        <v>648</v>
      </c>
      <c r="H11744" s="135" t="s">
        <v>2062</v>
      </c>
      <c r="I11744" t="s">
        <v>1455</v>
      </c>
      <c r="J11744" s="20">
        <v>20</v>
      </c>
      <c r="K11744" s="20" t="s">
        <v>9</v>
      </c>
      <c r="L11744" t="s">
        <v>1463</v>
      </c>
      <c r="M11744" s="20">
        <v>2.4</v>
      </c>
      <c r="N11744" s="20">
        <v>3.1</v>
      </c>
      <c r="AE11744">
        <f t="shared" si="183"/>
        <v>2008</v>
      </c>
    </row>
    <row r="11745" spans="1:31" x14ac:dyDescent="0.25">
      <c r="A11745" s="7">
        <v>11742</v>
      </c>
      <c r="B11745" s="8">
        <v>39785</v>
      </c>
      <c r="C11745" t="s">
        <v>3</v>
      </c>
      <c r="D11745" t="s">
        <v>779</v>
      </c>
      <c r="E11745" t="s">
        <v>9</v>
      </c>
      <c r="F11745" t="s">
        <v>787</v>
      </c>
      <c r="G11745" t="s">
        <v>929</v>
      </c>
      <c r="H11745" s="135" t="s">
        <v>2678</v>
      </c>
      <c r="I11745" t="s">
        <v>1455</v>
      </c>
      <c r="J11745" s="20">
        <v>7</v>
      </c>
      <c r="K11745" s="20" t="s">
        <v>3</v>
      </c>
      <c r="L11745" t="s">
        <v>1463</v>
      </c>
      <c r="M11745" s="20">
        <v>1.4100000000000001</v>
      </c>
      <c r="N11745" s="20">
        <v>0.84</v>
      </c>
      <c r="AE11745">
        <f t="shared" si="183"/>
        <v>2008</v>
      </c>
    </row>
    <row r="11746" spans="1:31" x14ac:dyDescent="0.25">
      <c r="A11746" s="7">
        <v>11743</v>
      </c>
      <c r="B11746" s="8">
        <v>39785</v>
      </c>
      <c r="C11746" t="s">
        <v>3</v>
      </c>
      <c r="D11746" t="s">
        <v>851</v>
      </c>
      <c r="E11746" t="s">
        <v>9</v>
      </c>
      <c r="F11746" t="s">
        <v>855</v>
      </c>
      <c r="G11746" t="s">
        <v>929</v>
      </c>
      <c r="H11746" s="135" t="s">
        <v>2678</v>
      </c>
      <c r="I11746" t="s">
        <v>1454</v>
      </c>
      <c r="J11746" s="20">
        <v>40</v>
      </c>
      <c r="K11746" s="20" t="s">
        <v>3</v>
      </c>
      <c r="L11746" t="s">
        <v>1464</v>
      </c>
      <c r="M11746" s="20">
        <v>12.2</v>
      </c>
      <c r="N11746" s="20">
        <v>8.8000000000000007</v>
      </c>
      <c r="AE11746">
        <f t="shared" si="183"/>
        <v>2008</v>
      </c>
    </row>
    <row r="11747" spans="1:31" x14ac:dyDescent="0.25">
      <c r="A11747" s="7">
        <v>11744</v>
      </c>
      <c r="B11747" s="8">
        <v>39785</v>
      </c>
      <c r="C11747" t="s">
        <v>3</v>
      </c>
      <c r="D11747" t="s">
        <v>104</v>
      </c>
      <c r="E11747" t="s">
        <v>9</v>
      </c>
      <c r="F11747" t="s">
        <v>902</v>
      </c>
      <c r="G11747" t="s">
        <v>648</v>
      </c>
      <c r="H11747" s="136" t="s">
        <v>1852</v>
      </c>
      <c r="I11747" t="s">
        <v>1454</v>
      </c>
      <c r="J11747" s="20">
        <v>12</v>
      </c>
      <c r="K11747" s="20" t="s">
        <v>9</v>
      </c>
      <c r="L11747" t="s">
        <v>1463</v>
      </c>
      <c r="M11747" s="20">
        <v>2.88</v>
      </c>
      <c r="N11747" s="20">
        <v>4.12</v>
      </c>
      <c r="AE11747">
        <f t="shared" si="183"/>
        <v>2008</v>
      </c>
    </row>
    <row r="11748" spans="1:31" x14ac:dyDescent="0.25">
      <c r="A11748" s="7">
        <v>11745</v>
      </c>
      <c r="B11748" s="8">
        <v>39785</v>
      </c>
      <c r="C11748" t="s">
        <v>3</v>
      </c>
      <c r="D11748" t="s">
        <v>655</v>
      </c>
      <c r="E11748" t="s">
        <v>9</v>
      </c>
      <c r="F11748" t="s">
        <v>902</v>
      </c>
      <c r="G11748" t="s">
        <v>648</v>
      </c>
      <c r="H11748" s="136" t="s">
        <v>1496</v>
      </c>
      <c r="I11748" t="s">
        <v>1454</v>
      </c>
      <c r="J11748" s="20">
        <v>12</v>
      </c>
      <c r="K11748" s="20" t="s">
        <v>1465</v>
      </c>
      <c r="L11748" t="s">
        <v>1466</v>
      </c>
      <c r="M11748" s="20">
        <v>3</v>
      </c>
      <c r="N11748" s="20">
        <v>3</v>
      </c>
      <c r="AE11748">
        <f t="shared" si="183"/>
        <v>2008</v>
      </c>
    </row>
    <row r="11749" spans="1:31" x14ac:dyDescent="0.25">
      <c r="A11749" s="7">
        <v>11746</v>
      </c>
      <c r="B11749" s="8">
        <v>39786</v>
      </c>
      <c r="C11749" t="s">
        <v>3</v>
      </c>
      <c r="D11749" t="s">
        <v>832</v>
      </c>
      <c r="E11749" t="s">
        <v>9</v>
      </c>
      <c r="F11749" t="s">
        <v>787</v>
      </c>
      <c r="G11749" t="s">
        <v>895</v>
      </c>
      <c r="H11749" s="135" t="s">
        <v>1496</v>
      </c>
      <c r="I11749" t="s">
        <v>1455</v>
      </c>
      <c r="J11749" s="20">
        <v>18</v>
      </c>
      <c r="K11749" s="20" t="s">
        <v>3</v>
      </c>
      <c r="L11749" t="s">
        <v>1464</v>
      </c>
      <c r="M11749" s="20">
        <v>3.02</v>
      </c>
      <c r="N11749" s="20">
        <v>1.98</v>
      </c>
      <c r="AE11749">
        <f t="shared" si="183"/>
        <v>2008</v>
      </c>
    </row>
    <row r="11750" spans="1:31" x14ac:dyDescent="0.25">
      <c r="A11750" s="7">
        <v>11747</v>
      </c>
      <c r="B11750" s="8">
        <v>39786</v>
      </c>
      <c r="C11750" t="s">
        <v>3</v>
      </c>
      <c r="D11750" t="s">
        <v>957</v>
      </c>
      <c r="E11750" t="s">
        <v>9</v>
      </c>
      <c r="F11750" t="s">
        <v>787</v>
      </c>
      <c r="G11750" t="s">
        <v>895</v>
      </c>
      <c r="H11750" s="135" t="s">
        <v>1496</v>
      </c>
      <c r="I11750" t="s">
        <v>1455</v>
      </c>
      <c r="J11750" s="20">
        <v>36</v>
      </c>
      <c r="K11750" s="20" t="s">
        <v>1465</v>
      </c>
      <c r="L11750" t="s">
        <v>1466</v>
      </c>
      <c r="M11750" s="20">
        <v>4.5</v>
      </c>
      <c r="N11750" s="20">
        <v>4.5</v>
      </c>
      <c r="AE11750">
        <f t="shared" si="183"/>
        <v>2008</v>
      </c>
    </row>
    <row r="11751" spans="1:31" x14ac:dyDescent="0.25">
      <c r="A11751" s="7">
        <v>11748</v>
      </c>
      <c r="B11751" s="8">
        <v>39786</v>
      </c>
      <c r="C11751" t="s">
        <v>3</v>
      </c>
      <c r="D11751" s="16" t="s">
        <v>35</v>
      </c>
      <c r="E11751" t="s">
        <v>9</v>
      </c>
      <c r="F11751" t="s">
        <v>926</v>
      </c>
      <c r="G11751" t="s">
        <v>929</v>
      </c>
      <c r="H11751" s="135" t="s">
        <v>2665</v>
      </c>
      <c r="I11751" t="s">
        <v>1454</v>
      </c>
      <c r="J11751" s="20">
        <v>38</v>
      </c>
      <c r="K11751" s="20" t="s">
        <v>3</v>
      </c>
      <c r="L11751" t="s">
        <v>1464</v>
      </c>
      <c r="M11751" s="20">
        <v>11.64</v>
      </c>
      <c r="N11751" s="20">
        <v>8.36</v>
      </c>
      <c r="AE11751">
        <f t="shared" si="183"/>
        <v>2008</v>
      </c>
    </row>
    <row r="11752" spans="1:31" x14ac:dyDescent="0.25">
      <c r="A11752" s="7">
        <v>11749</v>
      </c>
      <c r="B11752" s="8">
        <v>39786</v>
      </c>
      <c r="C11752" t="s">
        <v>3</v>
      </c>
      <c r="D11752" t="s">
        <v>939</v>
      </c>
      <c r="E11752" t="s">
        <v>9</v>
      </c>
      <c r="F11752" t="s">
        <v>890</v>
      </c>
      <c r="G11752" t="s">
        <v>377</v>
      </c>
      <c r="H11752" s="9" t="s">
        <v>2784</v>
      </c>
      <c r="I11752" t="s">
        <v>1454</v>
      </c>
      <c r="J11752" s="20">
        <v>15</v>
      </c>
      <c r="K11752" s="20" t="s">
        <v>3</v>
      </c>
      <c r="L11752" t="s">
        <v>1463</v>
      </c>
      <c r="M11752" s="20">
        <v>4.9000000000000004</v>
      </c>
      <c r="N11752" s="20">
        <v>3.6</v>
      </c>
      <c r="AE11752">
        <f t="shared" si="183"/>
        <v>2008</v>
      </c>
    </row>
    <row r="11753" spans="1:31" x14ac:dyDescent="0.25">
      <c r="A11753" s="7">
        <v>11750</v>
      </c>
      <c r="B11753" s="8">
        <v>39786</v>
      </c>
      <c r="C11753" t="s">
        <v>3</v>
      </c>
      <c r="D11753" s="16" t="s">
        <v>35</v>
      </c>
      <c r="E11753" t="s">
        <v>9</v>
      </c>
      <c r="F11753" t="s">
        <v>122</v>
      </c>
      <c r="G11753" t="s">
        <v>714</v>
      </c>
      <c r="H11753" s="135" t="s">
        <v>2004</v>
      </c>
      <c r="I11753" t="s">
        <v>1454</v>
      </c>
      <c r="J11753" s="20">
        <v>45</v>
      </c>
      <c r="K11753" s="20" t="s">
        <v>3</v>
      </c>
      <c r="L11753" t="s">
        <v>1464</v>
      </c>
      <c r="M11753" s="20">
        <v>13.6</v>
      </c>
      <c r="N11753" s="20">
        <v>9.9</v>
      </c>
      <c r="AE11753">
        <f t="shared" si="183"/>
        <v>2008</v>
      </c>
    </row>
    <row r="11754" spans="1:31" x14ac:dyDescent="0.25">
      <c r="A11754" s="7">
        <v>11751</v>
      </c>
      <c r="B11754" s="8">
        <v>39786</v>
      </c>
      <c r="C11754" t="s">
        <v>3</v>
      </c>
      <c r="D11754" t="s">
        <v>543</v>
      </c>
      <c r="E11754" t="s">
        <v>9</v>
      </c>
      <c r="F11754" t="s">
        <v>978</v>
      </c>
      <c r="G11754" t="s">
        <v>861</v>
      </c>
      <c r="H11754" s="135" t="s">
        <v>1496</v>
      </c>
      <c r="I11754" t="s">
        <v>1454</v>
      </c>
      <c r="J11754" s="20">
        <v>27</v>
      </c>
      <c r="K11754" s="20" t="s">
        <v>9</v>
      </c>
      <c r="L11754" t="s">
        <v>1464</v>
      </c>
      <c r="M11754" s="20">
        <v>5.9399999999999995</v>
      </c>
      <c r="N11754" s="20">
        <v>8.56</v>
      </c>
      <c r="AE11754">
        <f t="shared" si="183"/>
        <v>2008</v>
      </c>
    </row>
    <row r="11755" spans="1:31" x14ac:dyDescent="0.25">
      <c r="A11755" s="7">
        <v>11752</v>
      </c>
      <c r="B11755" s="8">
        <v>39787</v>
      </c>
      <c r="C11755" t="s">
        <v>3</v>
      </c>
      <c r="D11755" t="s">
        <v>972</v>
      </c>
      <c r="E11755" t="s">
        <v>9</v>
      </c>
      <c r="F11755" t="s">
        <v>828</v>
      </c>
      <c r="G11755" t="s">
        <v>377</v>
      </c>
      <c r="H11755" s="135" t="s">
        <v>1585</v>
      </c>
      <c r="I11755" t="s">
        <v>1454</v>
      </c>
      <c r="J11755" s="20">
        <v>12</v>
      </c>
      <c r="K11755" s="20" t="s">
        <v>9</v>
      </c>
      <c r="L11755" t="s">
        <v>1463</v>
      </c>
      <c r="M11755" s="20">
        <v>2.88</v>
      </c>
      <c r="N11755" s="20">
        <v>4.12</v>
      </c>
      <c r="AE11755">
        <f t="shared" si="183"/>
        <v>2008</v>
      </c>
    </row>
    <row r="11756" spans="1:31" x14ac:dyDescent="0.25">
      <c r="A11756" s="7">
        <v>11753</v>
      </c>
      <c r="B11756" s="8">
        <v>39787</v>
      </c>
      <c r="C11756" t="s">
        <v>3</v>
      </c>
      <c r="D11756" t="s">
        <v>798</v>
      </c>
      <c r="E11756" t="s">
        <v>9</v>
      </c>
      <c r="F11756" t="s">
        <v>481</v>
      </c>
      <c r="G11756" t="s">
        <v>65</v>
      </c>
      <c r="H11756" s="135" t="s">
        <v>1558</v>
      </c>
      <c r="I11756" t="s">
        <v>1455</v>
      </c>
      <c r="J11756" s="20">
        <v>18</v>
      </c>
      <c r="K11756" s="20" t="s">
        <v>3</v>
      </c>
      <c r="L11756" t="s">
        <v>1463</v>
      </c>
      <c r="M11756" s="20">
        <v>2.84</v>
      </c>
      <c r="N11756" s="20">
        <v>2.16</v>
      </c>
      <c r="AE11756">
        <f t="shared" si="183"/>
        <v>2008</v>
      </c>
    </row>
    <row r="11757" spans="1:31" x14ac:dyDescent="0.25">
      <c r="A11757" s="7">
        <v>11754</v>
      </c>
      <c r="B11757" s="8">
        <v>39787</v>
      </c>
      <c r="C11757" t="s">
        <v>3</v>
      </c>
      <c r="D11757" t="s">
        <v>397</v>
      </c>
      <c r="E11757" t="s">
        <v>9</v>
      </c>
      <c r="F11757" t="s">
        <v>836</v>
      </c>
      <c r="G11757" t="s">
        <v>931</v>
      </c>
      <c r="H11757" s="9" t="s">
        <v>2646</v>
      </c>
      <c r="I11757" t="s">
        <v>1454</v>
      </c>
      <c r="J11757" s="20">
        <v>101</v>
      </c>
      <c r="K11757" s="20" t="s">
        <v>9</v>
      </c>
      <c r="L11757" t="s">
        <v>1464</v>
      </c>
      <c r="M11757" s="20">
        <v>22.22</v>
      </c>
      <c r="N11757" s="20">
        <v>29.28</v>
      </c>
      <c r="AE11757">
        <f t="shared" si="183"/>
        <v>2008</v>
      </c>
    </row>
    <row r="11758" spans="1:31" x14ac:dyDescent="0.25">
      <c r="A11758" s="7">
        <v>11755</v>
      </c>
      <c r="B11758" s="8">
        <v>39787</v>
      </c>
      <c r="C11758" t="s">
        <v>3</v>
      </c>
      <c r="D11758" t="s">
        <v>957</v>
      </c>
      <c r="E11758" t="s">
        <v>9</v>
      </c>
      <c r="F11758" t="s">
        <v>787</v>
      </c>
      <c r="G11758" t="s">
        <v>929</v>
      </c>
      <c r="H11758" s="135" t="s">
        <v>1496</v>
      </c>
      <c r="I11758" t="s">
        <v>1455</v>
      </c>
      <c r="J11758" s="20">
        <v>12</v>
      </c>
      <c r="K11758" s="20" t="s">
        <v>3</v>
      </c>
      <c r="L11758" t="s">
        <v>1464</v>
      </c>
      <c r="M11758" s="20">
        <v>2.1799999999999997</v>
      </c>
      <c r="N11758" s="20">
        <v>1.32</v>
      </c>
      <c r="AE11758">
        <f t="shared" si="183"/>
        <v>2008</v>
      </c>
    </row>
    <row r="11759" spans="1:31" x14ac:dyDescent="0.25">
      <c r="A11759" s="7">
        <v>11756</v>
      </c>
      <c r="B11759" s="8">
        <v>39787</v>
      </c>
      <c r="C11759" t="s">
        <v>3</v>
      </c>
      <c r="D11759" t="s">
        <v>614</v>
      </c>
      <c r="E11759" t="s">
        <v>9</v>
      </c>
      <c r="F11759" t="s">
        <v>727</v>
      </c>
      <c r="G11759" t="s">
        <v>895</v>
      </c>
      <c r="H11759" s="135" t="s">
        <v>2580</v>
      </c>
      <c r="I11759" t="s">
        <v>1454</v>
      </c>
      <c r="J11759" s="20">
        <v>35</v>
      </c>
      <c r="K11759" s="20" t="s">
        <v>3</v>
      </c>
      <c r="L11759" t="s">
        <v>1464</v>
      </c>
      <c r="M11759" s="20">
        <v>10.8</v>
      </c>
      <c r="N11759" s="20">
        <v>7.7</v>
      </c>
      <c r="AE11759">
        <f t="shared" si="183"/>
        <v>2008</v>
      </c>
    </row>
    <row r="11760" spans="1:31" x14ac:dyDescent="0.25">
      <c r="A11760" s="7">
        <v>11757</v>
      </c>
      <c r="B11760" s="8">
        <v>39787</v>
      </c>
      <c r="C11760" t="s">
        <v>3</v>
      </c>
      <c r="D11760" t="s">
        <v>271</v>
      </c>
      <c r="E11760" t="s">
        <v>9</v>
      </c>
      <c r="F11760" t="s">
        <v>53</v>
      </c>
      <c r="G11760" t="s">
        <v>648</v>
      </c>
      <c r="H11760" s="135" t="s">
        <v>2041</v>
      </c>
      <c r="I11760" t="s">
        <v>1454</v>
      </c>
      <c r="J11760" s="20">
        <v>60</v>
      </c>
      <c r="K11760" s="20" t="s">
        <v>3</v>
      </c>
      <c r="L11760" t="s">
        <v>1464</v>
      </c>
      <c r="M11760" s="20">
        <v>17.8</v>
      </c>
      <c r="N11760" s="20">
        <v>13.2</v>
      </c>
      <c r="AE11760">
        <f t="shared" si="183"/>
        <v>2008</v>
      </c>
    </row>
    <row r="11761" spans="1:31" x14ac:dyDescent="0.25">
      <c r="A11761" s="7">
        <v>11758</v>
      </c>
      <c r="B11761" s="8">
        <v>39788</v>
      </c>
      <c r="C11761" t="s">
        <v>3</v>
      </c>
      <c r="D11761" t="s">
        <v>968</v>
      </c>
      <c r="E11761" t="s">
        <v>9</v>
      </c>
      <c r="F11761" t="s">
        <v>937</v>
      </c>
      <c r="G11761" t="s">
        <v>648</v>
      </c>
      <c r="H11761" s="9" t="s">
        <v>1797</v>
      </c>
      <c r="I11761" t="s">
        <v>1454</v>
      </c>
      <c r="J11761" s="20">
        <v>8</v>
      </c>
      <c r="K11761" s="20" t="s">
        <v>1465</v>
      </c>
      <c r="L11761" t="s">
        <v>1466</v>
      </c>
      <c r="M11761" s="20">
        <v>2</v>
      </c>
      <c r="N11761" s="20">
        <v>2</v>
      </c>
      <c r="AE11761">
        <f t="shared" si="183"/>
        <v>2008</v>
      </c>
    </row>
    <row r="11762" spans="1:31" x14ac:dyDescent="0.25">
      <c r="A11762" s="7">
        <v>11759</v>
      </c>
      <c r="B11762" s="8">
        <v>39788</v>
      </c>
      <c r="C11762" t="s">
        <v>3</v>
      </c>
      <c r="D11762" t="s">
        <v>968</v>
      </c>
      <c r="E11762" t="s">
        <v>9</v>
      </c>
      <c r="F11762" t="s">
        <v>978</v>
      </c>
      <c r="G11762" t="s">
        <v>870</v>
      </c>
      <c r="H11762" s="136" t="s">
        <v>2795</v>
      </c>
      <c r="I11762" t="s">
        <v>1454</v>
      </c>
      <c r="J11762" s="20">
        <v>15</v>
      </c>
      <c r="K11762" s="20" t="s">
        <v>9</v>
      </c>
      <c r="L11762" t="s">
        <v>1464</v>
      </c>
      <c r="M11762" s="20">
        <v>3.3</v>
      </c>
      <c r="N11762" s="20">
        <v>5.2</v>
      </c>
      <c r="AE11762">
        <f t="shared" si="183"/>
        <v>2008</v>
      </c>
    </row>
    <row r="11763" spans="1:31" x14ac:dyDescent="0.25">
      <c r="A11763" s="7">
        <v>11760</v>
      </c>
      <c r="B11763" s="8">
        <v>39788</v>
      </c>
      <c r="C11763" t="s">
        <v>3</v>
      </c>
      <c r="D11763" t="s">
        <v>968</v>
      </c>
      <c r="E11763" t="s">
        <v>9</v>
      </c>
      <c r="F11763" t="s">
        <v>978</v>
      </c>
      <c r="G11763" t="s">
        <v>870</v>
      </c>
      <c r="H11763" s="136" t="s">
        <v>2795</v>
      </c>
      <c r="I11763" t="s">
        <v>1454</v>
      </c>
      <c r="J11763" s="20">
        <v>18</v>
      </c>
      <c r="K11763" s="20" t="s">
        <v>9</v>
      </c>
      <c r="L11763" t="s">
        <v>1464</v>
      </c>
      <c r="M11763" s="20">
        <v>3.96</v>
      </c>
      <c r="N11763" s="20">
        <v>6.04</v>
      </c>
      <c r="AE11763">
        <f t="shared" si="183"/>
        <v>2008</v>
      </c>
    </row>
    <row r="11764" spans="1:31" x14ac:dyDescent="0.25">
      <c r="A11764" s="7">
        <v>11761</v>
      </c>
      <c r="B11764" s="8">
        <v>39788</v>
      </c>
      <c r="C11764" t="s">
        <v>3</v>
      </c>
      <c r="D11764" t="s">
        <v>72</v>
      </c>
      <c r="E11764" t="s">
        <v>9</v>
      </c>
      <c r="F11764" t="s">
        <v>268</v>
      </c>
      <c r="G11764" t="s">
        <v>732</v>
      </c>
      <c r="H11764" s="135" t="s">
        <v>2413</v>
      </c>
      <c r="I11764" t="s">
        <v>1454</v>
      </c>
      <c r="J11764" s="20">
        <v>11</v>
      </c>
      <c r="K11764" s="20" t="s">
        <v>9</v>
      </c>
      <c r="L11764" t="s">
        <v>1464</v>
      </c>
      <c r="M11764" s="20">
        <v>2.42</v>
      </c>
      <c r="N11764" s="20">
        <v>4.08</v>
      </c>
      <c r="AE11764">
        <f t="shared" si="183"/>
        <v>2008</v>
      </c>
    </row>
    <row r="11765" spans="1:31" x14ac:dyDescent="0.25">
      <c r="A11765" s="7">
        <v>11762</v>
      </c>
      <c r="B11765" s="8">
        <v>39789</v>
      </c>
      <c r="C11765" t="s">
        <v>3</v>
      </c>
      <c r="D11765" t="s">
        <v>432</v>
      </c>
      <c r="E11765" t="s">
        <v>9</v>
      </c>
      <c r="F11765" t="s">
        <v>54</v>
      </c>
      <c r="G11765" t="s">
        <v>870</v>
      </c>
      <c r="H11765" s="135" t="s">
        <v>1496</v>
      </c>
      <c r="I11765" t="s">
        <v>1454</v>
      </c>
      <c r="J11765" s="20">
        <v>7</v>
      </c>
      <c r="K11765" s="20" t="s">
        <v>9</v>
      </c>
      <c r="L11765" t="s">
        <v>1464</v>
      </c>
      <c r="M11765" s="20">
        <v>1.54</v>
      </c>
      <c r="N11765" s="20">
        <v>2.96</v>
      </c>
      <c r="AE11765">
        <f t="shared" si="183"/>
        <v>2008</v>
      </c>
    </row>
    <row r="11766" spans="1:31" x14ac:dyDescent="0.25">
      <c r="A11766" s="7">
        <v>11763</v>
      </c>
      <c r="B11766" s="8">
        <v>39789</v>
      </c>
      <c r="C11766" t="s">
        <v>3</v>
      </c>
      <c r="D11766" t="s">
        <v>920</v>
      </c>
      <c r="E11766" t="s">
        <v>9</v>
      </c>
      <c r="F11766" t="s">
        <v>884</v>
      </c>
      <c r="G11766" t="s">
        <v>895</v>
      </c>
      <c r="H11766" s="135" t="s">
        <v>2649</v>
      </c>
      <c r="I11766" t="s">
        <v>1454</v>
      </c>
      <c r="J11766" s="20">
        <v>15</v>
      </c>
      <c r="K11766" s="20" t="s">
        <v>9</v>
      </c>
      <c r="L11766" t="s">
        <v>1463</v>
      </c>
      <c r="M11766" s="20">
        <v>3.6</v>
      </c>
      <c r="N11766" s="20">
        <v>4.9000000000000004</v>
      </c>
      <c r="AE11766">
        <f t="shared" si="183"/>
        <v>2008</v>
      </c>
    </row>
    <row r="11767" spans="1:31" x14ac:dyDescent="0.25">
      <c r="A11767" s="7">
        <v>11764</v>
      </c>
      <c r="B11767" s="8">
        <v>39789</v>
      </c>
      <c r="C11767" t="s">
        <v>3</v>
      </c>
      <c r="D11767" t="s">
        <v>311</v>
      </c>
      <c r="E11767" t="s">
        <v>9</v>
      </c>
      <c r="F11767" t="s">
        <v>828</v>
      </c>
      <c r="G11767" t="s">
        <v>714</v>
      </c>
      <c r="H11767" s="135" t="s">
        <v>1496</v>
      </c>
      <c r="I11767" t="s">
        <v>1454</v>
      </c>
      <c r="J11767" s="20">
        <v>23</v>
      </c>
      <c r="K11767" s="20" t="s">
        <v>3</v>
      </c>
      <c r="L11767" t="s">
        <v>1464</v>
      </c>
      <c r="M11767" s="20">
        <v>7.4399999999999995</v>
      </c>
      <c r="N11767" s="20">
        <v>5.0600000000000005</v>
      </c>
      <c r="AE11767">
        <f t="shared" si="183"/>
        <v>2008</v>
      </c>
    </row>
    <row r="11768" spans="1:31" x14ac:dyDescent="0.25">
      <c r="A11768" s="7">
        <v>11765</v>
      </c>
      <c r="B11768" s="8">
        <v>39790</v>
      </c>
      <c r="C11768" t="s">
        <v>3</v>
      </c>
      <c r="D11768" t="s">
        <v>656</v>
      </c>
      <c r="E11768" t="s">
        <v>9</v>
      </c>
      <c r="F11768" t="s">
        <v>899</v>
      </c>
      <c r="G11768" t="s">
        <v>648</v>
      </c>
      <c r="H11768" s="136" t="s">
        <v>1496</v>
      </c>
      <c r="I11768" t="s">
        <v>1454</v>
      </c>
      <c r="J11768" s="20">
        <v>38</v>
      </c>
      <c r="K11768" s="20" t="s">
        <v>3</v>
      </c>
      <c r="L11768" t="s">
        <v>1464</v>
      </c>
      <c r="M11768" s="20">
        <v>11.64</v>
      </c>
      <c r="N11768" s="20">
        <v>8.36</v>
      </c>
      <c r="AE11768">
        <f t="shared" si="183"/>
        <v>2008</v>
      </c>
    </row>
    <row r="11769" spans="1:31" x14ac:dyDescent="0.25">
      <c r="A11769" s="7">
        <v>11766</v>
      </c>
      <c r="B11769" s="8">
        <v>39791</v>
      </c>
      <c r="C11769" t="s">
        <v>3</v>
      </c>
      <c r="D11769" t="s">
        <v>829</v>
      </c>
      <c r="E11769" t="s">
        <v>9</v>
      </c>
      <c r="F11769" t="s">
        <v>338</v>
      </c>
      <c r="G11769" t="s">
        <v>648</v>
      </c>
      <c r="H11769" s="135" t="s">
        <v>1496</v>
      </c>
      <c r="I11769" t="s">
        <v>1454</v>
      </c>
      <c r="J11769" s="20">
        <v>36</v>
      </c>
      <c r="K11769" s="20" t="s">
        <v>3</v>
      </c>
      <c r="L11769" t="s">
        <v>1464</v>
      </c>
      <c r="M11769" s="20">
        <v>11.08</v>
      </c>
      <c r="N11769" s="20">
        <v>7.92</v>
      </c>
      <c r="AE11769">
        <f t="shared" si="183"/>
        <v>2008</v>
      </c>
    </row>
    <row r="11770" spans="1:31" x14ac:dyDescent="0.25">
      <c r="A11770" s="7">
        <v>11767</v>
      </c>
      <c r="B11770" s="8">
        <v>39791</v>
      </c>
      <c r="C11770" t="s">
        <v>3</v>
      </c>
      <c r="D11770" t="s">
        <v>798</v>
      </c>
      <c r="E11770" t="s">
        <v>9</v>
      </c>
      <c r="F11770" t="s">
        <v>122</v>
      </c>
      <c r="G11770" t="s">
        <v>17</v>
      </c>
      <c r="H11770" s="135" t="s">
        <v>1537</v>
      </c>
      <c r="I11770" t="s">
        <v>1454</v>
      </c>
      <c r="J11770" s="20">
        <v>28</v>
      </c>
      <c r="K11770" s="20" t="s">
        <v>3</v>
      </c>
      <c r="L11770" t="s">
        <v>1463</v>
      </c>
      <c r="M11770" s="20">
        <v>8.2800000000000011</v>
      </c>
      <c r="N11770" s="20">
        <v>6.72</v>
      </c>
      <c r="AE11770">
        <f t="shared" si="183"/>
        <v>2008</v>
      </c>
    </row>
    <row r="11771" spans="1:31" x14ac:dyDescent="0.25">
      <c r="A11771" s="7">
        <v>11768</v>
      </c>
      <c r="B11771" s="8">
        <v>39791</v>
      </c>
      <c r="C11771" t="s">
        <v>3</v>
      </c>
      <c r="D11771" t="s">
        <v>979</v>
      </c>
      <c r="E11771" t="s">
        <v>9</v>
      </c>
      <c r="F11771" t="s">
        <v>976</v>
      </c>
      <c r="G11771" t="s">
        <v>929</v>
      </c>
      <c r="H11771" s="135" t="s">
        <v>1496</v>
      </c>
      <c r="I11771" t="s">
        <v>1454</v>
      </c>
      <c r="J11771" s="20">
        <v>81</v>
      </c>
      <c r="K11771" s="20" t="s">
        <v>3</v>
      </c>
      <c r="L11771" t="s">
        <v>1464</v>
      </c>
      <c r="M11771" s="20">
        <v>23.68</v>
      </c>
      <c r="N11771" s="20">
        <v>17.82</v>
      </c>
      <c r="AE11771">
        <f t="shared" si="183"/>
        <v>2008</v>
      </c>
    </row>
    <row r="11772" spans="1:31" x14ac:dyDescent="0.25">
      <c r="A11772" s="7">
        <v>11769</v>
      </c>
      <c r="B11772" s="8">
        <v>39791</v>
      </c>
      <c r="C11772" t="s">
        <v>3</v>
      </c>
      <c r="D11772" t="s">
        <v>957</v>
      </c>
      <c r="E11772" t="s">
        <v>9</v>
      </c>
      <c r="F11772" t="s">
        <v>869</v>
      </c>
      <c r="G11772" t="s">
        <v>895</v>
      </c>
      <c r="H11772" s="135" t="s">
        <v>2565</v>
      </c>
      <c r="I11772" t="s">
        <v>1454</v>
      </c>
      <c r="J11772" s="20">
        <v>15</v>
      </c>
      <c r="K11772" s="20" t="s">
        <v>9</v>
      </c>
      <c r="L11772" t="s">
        <v>1464</v>
      </c>
      <c r="M11772" s="20">
        <v>3.3</v>
      </c>
      <c r="N11772" s="20">
        <v>5.2</v>
      </c>
      <c r="AE11772">
        <f t="shared" si="183"/>
        <v>2008</v>
      </c>
    </row>
    <row r="11773" spans="1:31" x14ac:dyDescent="0.25">
      <c r="A11773" s="7">
        <v>11770</v>
      </c>
      <c r="B11773" s="8">
        <v>39792</v>
      </c>
      <c r="C11773" t="s">
        <v>3</v>
      </c>
      <c r="D11773" t="s">
        <v>956</v>
      </c>
      <c r="E11773" t="s">
        <v>9</v>
      </c>
      <c r="F11773" t="s">
        <v>855</v>
      </c>
      <c r="G11773" t="s">
        <v>895</v>
      </c>
      <c r="H11773" s="135" t="s">
        <v>2796</v>
      </c>
      <c r="I11773" t="s">
        <v>1454</v>
      </c>
      <c r="J11773" s="20">
        <v>35</v>
      </c>
      <c r="K11773" s="20" t="s">
        <v>3</v>
      </c>
      <c r="L11773" t="s">
        <v>1464</v>
      </c>
      <c r="M11773" s="20">
        <v>10.8</v>
      </c>
      <c r="N11773" s="20">
        <v>7.7</v>
      </c>
      <c r="AE11773">
        <f t="shared" si="183"/>
        <v>2008</v>
      </c>
    </row>
    <row r="11774" spans="1:31" x14ac:dyDescent="0.25">
      <c r="A11774" s="7">
        <v>11771</v>
      </c>
      <c r="B11774" s="8">
        <v>39793</v>
      </c>
      <c r="C11774" t="s">
        <v>3</v>
      </c>
      <c r="D11774" t="s">
        <v>864</v>
      </c>
      <c r="E11774" t="s">
        <v>9</v>
      </c>
      <c r="F11774" t="s">
        <v>765</v>
      </c>
      <c r="G11774" t="s">
        <v>895</v>
      </c>
      <c r="H11774" s="135" t="s">
        <v>2797</v>
      </c>
      <c r="I11774" t="s">
        <v>1454</v>
      </c>
      <c r="J11774" s="20">
        <v>28</v>
      </c>
      <c r="K11774" s="20" t="s">
        <v>9</v>
      </c>
      <c r="L11774" t="s">
        <v>1463</v>
      </c>
      <c r="M11774" s="20">
        <v>6.72</v>
      </c>
      <c r="N11774" s="20">
        <v>8.2800000000000011</v>
      </c>
      <c r="AE11774">
        <f t="shared" si="183"/>
        <v>2008</v>
      </c>
    </row>
    <row r="11775" spans="1:31" x14ac:dyDescent="0.25">
      <c r="A11775" s="7">
        <v>11772</v>
      </c>
      <c r="B11775" s="8">
        <v>39793</v>
      </c>
      <c r="C11775" t="s">
        <v>3</v>
      </c>
      <c r="D11775" s="16" t="s">
        <v>35</v>
      </c>
      <c r="E11775" t="s">
        <v>9</v>
      </c>
      <c r="F11775" t="s">
        <v>872</v>
      </c>
      <c r="G11775" t="s">
        <v>732</v>
      </c>
      <c r="H11775" s="135" t="s">
        <v>2127</v>
      </c>
      <c r="I11775" t="s">
        <v>1454</v>
      </c>
      <c r="J11775" s="20">
        <v>28</v>
      </c>
      <c r="K11775" s="20" t="s">
        <v>9</v>
      </c>
      <c r="L11775" t="s">
        <v>1463</v>
      </c>
      <c r="M11775" s="20">
        <v>6.72</v>
      </c>
      <c r="N11775" s="20">
        <v>8.2800000000000011</v>
      </c>
      <c r="AE11775">
        <f t="shared" si="183"/>
        <v>2008</v>
      </c>
    </row>
    <row r="11776" spans="1:31" x14ac:dyDescent="0.25">
      <c r="A11776" s="7">
        <v>11773</v>
      </c>
      <c r="B11776" s="8">
        <v>39794</v>
      </c>
      <c r="C11776" t="s">
        <v>3</v>
      </c>
      <c r="D11776" t="s">
        <v>104</v>
      </c>
      <c r="E11776" t="s">
        <v>9</v>
      </c>
      <c r="F11776" t="s">
        <v>727</v>
      </c>
      <c r="G11776" t="s">
        <v>861</v>
      </c>
      <c r="H11776" s="9" t="s">
        <v>2461</v>
      </c>
      <c r="I11776" t="s">
        <v>1454</v>
      </c>
      <c r="J11776" s="20">
        <v>17</v>
      </c>
      <c r="K11776" s="20" t="s">
        <v>9</v>
      </c>
      <c r="L11776" t="s">
        <v>1464</v>
      </c>
      <c r="M11776" s="20">
        <v>3.74</v>
      </c>
      <c r="N11776" s="20">
        <v>5.76</v>
      </c>
      <c r="AE11776">
        <f t="shared" si="183"/>
        <v>2008</v>
      </c>
    </row>
    <row r="11777" spans="1:31" x14ac:dyDescent="0.25">
      <c r="A11777" s="7">
        <v>11774</v>
      </c>
      <c r="B11777" s="8">
        <v>39795</v>
      </c>
      <c r="C11777" t="s">
        <v>3</v>
      </c>
      <c r="D11777" t="s">
        <v>829</v>
      </c>
      <c r="E11777" t="s">
        <v>9</v>
      </c>
      <c r="F11777" t="s">
        <v>85</v>
      </c>
      <c r="G11777" t="s">
        <v>648</v>
      </c>
      <c r="H11777" s="135" t="s">
        <v>1496</v>
      </c>
      <c r="I11777" t="s">
        <v>1454</v>
      </c>
      <c r="J11777" s="20">
        <v>25</v>
      </c>
      <c r="K11777" s="20" t="s">
        <v>1465</v>
      </c>
      <c r="L11777" t="s">
        <v>1466</v>
      </c>
      <c r="M11777" s="20">
        <v>6.25</v>
      </c>
      <c r="N11777" s="20">
        <v>6.25</v>
      </c>
      <c r="AE11777">
        <f t="shared" si="183"/>
        <v>2008</v>
      </c>
    </row>
    <row r="11778" spans="1:31" x14ac:dyDescent="0.25">
      <c r="A11778" s="7">
        <v>11775</v>
      </c>
      <c r="B11778" s="8">
        <v>39795</v>
      </c>
      <c r="C11778" t="s">
        <v>3</v>
      </c>
      <c r="D11778" t="s">
        <v>112</v>
      </c>
      <c r="E11778" t="s">
        <v>9</v>
      </c>
      <c r="F11778" t="s">
        <v>833</v>
      </c>
      <c r="G11778" t="s">
        <v>931</v>
      </c>
      <c r="H11778" s="9" t="s">
        <v>2798</v>
      </c>
      <c r="I11778" t="s">
        <v>1454</v>
      </c>
      <c r="J11778" s="20">
        <v>93</v>
      </c>
      <c r="K11778" s="20" t="s">
        <v>1465</v>
      </c>
      <c r="L11778" t="s">
        <v>1466</v>
      </c>
      <c r="M11778" s="20">
        <v>23.25</v>
      </c>
      <c r="N11778" s="20">
        <v>23.25</v>
      </c>
      <c r="AE11778">
        <f t="shared" si="183"/>
        <v>2008</v>
      </c>
    </row>
    <row r="11779" spans="1:31" x14ac:dyDescent="0.25">
      <c r="A11779" s="7">
        <v>11776</v>
      </c>
      <c r="B11779" s="8">
        <v>39795</v>
      </c>
      <c r="C11779" t="s">
        <v>3</v>
      </c>
      <c r="D11779" t="s">
        <v>543</v>
      </c>
      <c r="E11779" t="s">
        <v>9</v>
      </c>
      <c r="F11779" t="s">
        <v>55</v>
      </c>
      <c r="G11779" t="s">
        <v>929</v>
      </c>
      <c r="H11779" s="135" t="s">
        <v>2678</v>
      </c>
      <c r="I11779" t="s">
        <v>1454</v>
      </c>
      <c r="J11779" s="20">
        <v>40</v>
      </c>
      <c r="K11779" s="20" t="s">
        <v>9</v>
      </c>
      <c r="L11779" t="s">
        <v>1464</v>
      </c>
      <c r="M11779" s="20">
        <v>8.8000000000000007</v>
      </c>
      <c r="N11779" s="20">
        <v>12.2</v>
      </c>
      <c r="AE11779">
        <f t="shared" si="183"/>
        <v>2008</v>
      </c>
    </row>
    <row r="11780" spans="1:31" x14ac:dyDescent="0.25">
      <c r="A11780" s="7">
        <v>11777</v>
      </c>
      <c r="B11780" s="8">
        <v>39795</v>
      </c>
      <c r="C11780" t="s">
        <v>3</v>
      </c>
      <c r="D11780" t="s">
        <v>956</v>
      </c>
      <c r="E11780" t="s">
        <v>9</v>
      </c>
      <c r="F11780" t="s">
        <v>794</v>
      </c>
      <c r="G11780" t="s">
        <v>929</v>
      </c>
      <c r="H11780" s="135" t="s">
        <v>2771</v>
      </c>
      <c r="I11780" t="s">
        <v>1457</v>
      </c>
      <c r="J11780" s="20">
        <v>34</v>
      </c>
      <c r="K11780" s="20" t="s">
        <v>9</v>
      </c>
      <c r="L11780" t="s">
        <v>1463</v>
      </c>
      <c r="M11780" s="20">
        <v>4.08</v>
      </c>
      <c r="N11780" s="20">
        <v>4.92</v>
      </c>
      <c r="O11780" t="s">
        <v>3</v>
      </c>
      <c r="P11780" s="13" t="s">
        <v>957</v>
      </c>
      <c r="Q11780" t="s">
        <v>9</v>
      </c>
      <c r="R11780" t="s">
        <v>781</v>
      </c>
      <c r="S11780" t="s">
        <v>3</v>
      </c>
      <c r="T11780" t="s">
        <v>494</v>
      </c>
      <c r="U11780" t="s">
        <v>9</v>
      </c>
      <c r="V11780" t="s">
        <v>941</v>
      </c>
      <c r="W11780" t="s">
        <v>3</v>
      </c>
      <c r="X11780" t="s">
        <v>678</v>
      </c>
      <c r="Y11780" t="s">
        <v>9</v>
      </c>
      <c r="Z11780" t="s">
        <v>992</v>
      </c>
      <c r="AA11780" t="s">
        <v>1465</v>
      </c>
      <c r="AC11780" t="s">
        <v>1465</v>
      </c>
      <c r="AE11780">
        <f t="shared" ref="AE11780:AE11843" si="184">YEAR(B11780)</f>
        <v>2008</v>
      </c>
    </row>
    <row r="11781" spans="1:31" x14ac:dyDescent="0.25">
      <c r="A11781" s="7">
        <v>11778</v>
      </c>
      <c r="B11781" s="8">
        <v>39795</v>
      </c>
      <c r="C11781" t="s">
        <v>3</v>
      </c>
      <c r="D11781" t="s">
        <v>543</v>
      </c>
      <c r="E11781" t="s">
        <v>9</v>
      </c>
      <c r="F11781" t="s">
        <v>45</v>
      </c>
      <c r="G11781" t="s">
        <v>929</v>
      </c>
      <c r="H11781" s="135" t="s">
        <v>2698</v>
      </c>
      <c r="I11781" t="s">
        <v>1454</v>
      </c>
      <c r="J11781" s="20">
        <v>15</v>
      </c>
      <c r="K11781" s="20" t="s">
        <v>1465</v>
      </c>
      <c r="L11781" t="s">
        <v>1466</v>
      </c>
      <c r="M11781" s="20">
        <v>3.75</v>
      </c>
      <c r="N11781" s="20">
        <v>3.75</v>
      </c>
      <c r="AE11781">
        <f t="shared" si="184"/>
        <v>2008</v>
      </c>
    </row>
    <row r="11782" spans="1:31" x14ac:dyDescent="0.25">
      <c r="A11782" s="7">
        <v>11779</v>
      </c>
      <c r="B11782" s="8">
        <v>39796</v>
      </c>
      <c r="C11782" t="s">
        <v>3</v>
      </c>
      <c r="D11782" t="s">
        <v>787</v>
      </c>
      <c r="E11782" t="s">
        <v>9</v>
      </c>
      <c r="F11782" t="s">
        <v>848</v>
      </c>
      <c r="G11782" t="s">
        <v>714</v>
      </c>
      <c r="H11782" s="135" t="s">
        <v>2100</v>
      </c>
      <c r="I11782" t="s">
        <v>1455</v>
      </c>
      <c r="J11782" s="20">
        <v>19</v>
      </c>
      <c r="K11782" s="20" t="s">
        <v>9</v>
      </c>
      <c r="L11782" t="s">
        <v>1464</v>
      </c>
      <c r="M11782" s="20">
        <v>2.09</v>
      </c>
      <c r="N11782" s="20">
        <v>3.16</v>
      </c>
      <c r="AE11782">
        <f t="shared" si="184"/>
        <v>2008</v>
      </c>
    </row>
    <row r="11783" spans="1:31" x14ac:dyDescent="0.25">
      <c r="A11783" s="7">
        <v>11780</v>
      </c>
      <c r="B11783" s="8">
        <v>39796</v>
      </c>
      <c r="C11783" t="s">
        <v>3</v>
      </c>
      <c r="D11783" t="s">
        <v>972</v>
      </c>
      <c r="E11783" t="s">
        <v>9</v>
      </c>
      <c r="F11783" t="s">
        <v>828</v>
      </c>
      <c r="G11783" t="s">
        <v>377</v>
      </c>
      <c r="H11783" s="9" t="s">
        <v>2228</v>
      </c>
      <c r="I11783" t="s">
        <v>1454</v>
      </c>
      <c r="J11783" s="20">
        <v>9</v>
      </c>
      <c r="K11783" s="20" t="s">
        <v>3</v>
      </c>
      <c r="L11783" t="s">
        <v>1464</v>
      </c>
      <c r="M11783" s="20">
        <v>3.52</v>
      </c>
      <c r="N11783" s="20">
        <v>1.98</v>
      </c>
      <c r="AE11783">
        <f t="shared" si="184"/>
        <v>2008</v>
      </c>
    </row>
    <row r="11784" spans="1:31" x14ac:dyDescent="0.25">
      <c r="A11784" s="7">
        <v>11781</v>
      </c>
      <c r="B11784" s="8">
        <v>39796</v>
      </c>
      <c r="C11784" t="s">
        <v>3</v>
      </c>
      <c r="D11784" t="s">
        <v>787</v>
      </c>
      <c r="E11784" t="s">
        <v>9</v>
      </c>
      <c r="F11784" t="s">
        <v>45</v>
      </c>
      <c r="G11784" t="s">
        <v>870</v>
      </c>
      <c r="H11784" s="9" t="s">
        <v>2764</v>
      </c>
      <c r="I11784" t="s">
        <v>1454</v>
      </c>
      <c r="J11784" s="20">
        <v>17</v>
      </c>
      <c r="K11784" s="20" t="s">
        <v>9</v>
      </c>
      <c r="L11784" t="s">
        <v>1464</v>
      </c>
      <c r="M11784" s="20">
        <v>3.74</v>
      </c>
      <c r="N11784" s="20">
        <v>5.76</v>
      </c>
      <c r="AE11784">
        <f t="shared" si="184"/>
        <v>2008</v>
      </c>
    </row>
    <row r="11785" spans="1:31" x14ac:dyDescent="0.25">
      <c r="A11785" s="7">
        <v>11782</v>
      </c>
      <c r="B11785" s="8">
        <v>39796</v>
      </c>
      <c r="C11785" t="s">
        <v>3</v>
      </c>
      <c r="D11785" t="s">
        <v>656</v>
      </c>
      <c r="E11785" t="s">
        <v>9</v>
      </c>
      <c r="F11785" t="s">
        <v>240</v>
      </c>
      <c r="G11785" t="s">
        <v>648</v>
      </c>
      <c r="H11785" s="136" t="s">
        <v>1496</v>
      </c>
      <c r="I11785" t="s">
        <v>1454</v>
      </c>
      <c r="J11785" s="20">
        <v>32</v>
      </c>
      <c r="K11785" s="20" t="s">
        <v>3</v>
      </c>
      <c r="L11785" t="s">
        <v>1464</v>
      </c>
      <c r="M11785" s="20">
        <v>9.9600000000000009</v>
      </c>
      <c r="N11785" s="20">
        <v>7.04</v>
      </c>
      <c r="AE11785">
        <f t="shared" si="184"/>
        <v>2008</v>
      </c>
    </row>
    <row r="11786" spans="1:31" x14ac:dyDescent="0.25">
      <c r="A11786" s="7">
        <v>11783</v>
      </c>
      <c r="B11786" s="8">
        <v>39796</v>
      </c>
      <c r="C11786" t="s">
        <v>3</v>
      </c>
      <c r="D11786" t="s">
        <v>873</v>
      </c>
      <c r="E11786" t="s">
        <v>9</v>
      </c>
      <c r="F11786" t="s">
        <v>349</v>
      </c>
      <c r="G11786" t="s">
        <v>861</v>
      </c>
      <c r="H11786" s="9" t="s">
        <v>2438</v>
      </c>
      <c r="I11786" t="s">
        <v>1454</v>
      </c>
      <c r="J11786" s="20">
        <v>46</v>
      </c>
      <c r="K11786" s="20" t="s">
        <v>1465</v>
      </c>
      <c r="L11786" t="s">
        <v>1466</v>
      </c>
      <c r="M11786" s="20">
        <v>11.5</v>
      </c>
      <c r="N11786" s="20">
        <v>11.5</v>
      </c>
      <c r="AE11786">
        <f t="shared" si="184"/>
        <v>2008</v>
      </c>
    </row>
    <row r="11787" spans="1:31" x14ac:dyDescent="0.25">
      <c r="A11787" s="7">
        <v>11784</v>
      </c>
      <c r="B11787" s="8">
        <v>39797</v>
      </c>
      <c r="C11787" t="s">
        <v>3</v>
      </c>
      <c r="D11787" t="s">
        <v>43</v>
      </c>
      <c r="E11787" t="s">
        <v>9</v>
      </c>
      <c r="F11787" t="s">
        <v>798</v>
      </c>
      <c r="G11787" t="s">
        <v>24</v>
      </c>
      <c r="H11787" s="135" t="s">
        <v>1564</v>
      </c>
      <c r="I11787" t="s">
        <v>1455</v>
      </c>
      <c r="J11787" s="20">
        <v>20</v>
      </c>
      <c r="K11787" s="20" t="s">
        <v>9</v>
      </c>
      <c r="L11787" t="s">
        <v>1464</v>
      </c>
      <c r="M11787" s="20">
        <v>2.2000000000000002</v>
      </c>
      <c r="N11787" s="20">
        <v>3.3</v>
      </c>
      <c r="AE11787">
        <f t="shared" si="184"/>
        <v>2008</v>
      </c>
    </row>
    <row r="11788" spans="1:31" x14ac:dyDescent="0.25">
      <c r="A11788" s="7">
        <v>11785</v>
      </c>
      <c r="B11788" s="8">
        <v>39798</v>
      </c>
      <c r="C11788" t="s">
        <v>3</v>
      </c>
      <c r="D11788" t="s">
        <v>787</v>
      </c>
      <c r="E11788" t="s">
        <v>9</v>
      </c>
      <c r="F11788" t="s">
        <v>786</v>
      </c>
      <c r="G11788" t="s">
        <v>569</v>
      </c>
      <c r="H11788" s="135" t="s">
        <v>1496</v>
      </c>
      <c r="I11788" t="s">
        <v>1455</v>
      </c>
      <c r="J11788" s="20">
        <v>41</v>
      </c>
      <c r="K11788" s="20" t="s">
        <v>1465</v>
      </c>
      <c r="L11788" t="s">
        <v>1466</v>
      </c>
      <c r="M11788" s="20">
        <v>5.125</v>
      </c>
      <c r="N11788" s="20">
        <v>5.125</v>
      </c>
      <c r="AE11788">
        <f t="shared" si="184"/>
        <v>2008</v>
      </c>
    </row>
    <row r="11789" spans="1:31" x14ac:dyDescent="0.25">
      <c r="A11789" s="7">
        <v>11786</v>
      </c>
      <c r="B11789" s="8">
        <v>39798</v>
      </c>
      <c r="C11789" t="s">
        <v>3</v>
      </c>
      <c r="D11789" t="s">
        <v>704</v>
      </c>
      <c r="E11789" t="s">
        <v>9</v>
      </c>
      <c r="F11789" t="s">
        <v>828</v>
      </c>
      <c r="G11789" t="s">
        <v>24</v>
      </c>
      <c r="H11789" s="136" t="s">
        <v>1496</v>
      </c>
      <c r="I11789" t="s">
        <v>1454</v>
      </c>
      <c r="J11789" s="20">
        <v>27</v>
      </c>
      <c r="K11789" s="20" t="s">
        <v>9</v>
      </c>
      <c r="L11789" t="s">
        <v>1464</v>
      </c>
      <c r="M11789" s="20">
        <v>5.9399999999999995</v>
      </c>
      <c r="N11789" s="20">
        <v>8.56</v>
      </c>
      <c r="AE11789">
        <f t="shared" si="184"/>
        <v>2008</v>
      </c>
    </row>
    <row r="11790" spans="1:31" x14ac:dyDescent="0.25">
      <c r="A11790" s="7">
        <v>11787</v>
      </c>
      <c r="B11790" s="8">
        <v>39798</v>
      </c>
      <c r="C11790" t="s">
        <v>3</v>
      </c>
      <c r="D11790" t="s">
        <v>787</v>
      </c>
      <c r="E11790" t="s">
        <v>9</v>
      </c>
      <c r="F11790" t="s">
        <v>319</v>
      </c>
      <c r="G11790" t="s">
        <v>861</v>
      </c>
      <c r="H11790" s="135" t="s">
        <v>1496</v>
      </c>
      <c r="I11790" t="s">
        <v>1454</v>
      </c>
      <c r="J11790" s="20">
        <v>34</v>
      </c>
      <c r="K11790" s="20" t="s">
        <v>3</v>
      </c>
      <c r="L11790" t="s">
        <v>1464</v>
      </c>
      <c r="M11790" s="20">
        <v>10.52</v>
      </c>
      <c r="N11790" s="20">
        <v>7.48</v>
      </c>
      <c r="AE11790">
        <f t="shared" si="184"/>
        <v>2008</v>
      </c>
    </row>
    <row r="11791" spans="1:31" x14ac:dyDescent="0.25">
      <c r="A11791" s="7">
        <v>11788</v>
      </c>
      <c r="B11791" s="8">
        <v>39798</v>
      </c>
      <c r="C11791" t="s">
        <v>3</v>
      </c>
      <c r="D11791" t="s">
        <v>119</v>
      </c>
      <c r="E11791" t="s">
        <v>9</v>
      </c>
      <c r="F11791" t="s">
        <v>665</v>
      </c>
      <c r="G11791" t="s">
        <v>648</v>
      </c>
      <c r="H11791" s="9" t="s">
        <v>1797</v>
      </c>
      <c r="I11791" t="s">
        <v>1454</v>
      </c>
      <c r="J11791" s="20">
        <v>81</v>
      </c>
      <c r="K11791" s="20" t="s">
        <v>1465</v>
      </c>
      <c r="L11791" t="s">
        <v>1466</v>
      </c>
      <c r="M11791" s="20">
        <v>20.25</v>
      </c>
      <c r="N11791" s="20">
        <v>20.25</v>
      </c>
      <c r="AE11791">
        <f t="shared" si="184"/>
        <v>2008</v>
      </c>
    </row>
    <row r="11792" spans="1:31" x14ac:dyDescent="0.25">
      <c r="A11792" s="7">
        <v>11789</v>
      </c>
      <c r="B11792" s="8">
        <v>39799</v>
      </c>
      <c r="C11792" t="s">
        <v>3</v>
      </c>
      <c r="D11792" t="s">
        <v>982</v>
      </c>
      <c r="E11792" t="s">
        <v>9</v>
      </c>
      <c r="F11792" t="s">
        <v>787</v>
      </c>
      <c r="G11792" t="s">
        <v>17</v>
      </c>
      <c r="H11792" s="135" t="s">
        <v>1518</v>
      </c>
      <c r="I11792" t="s">
        <v>1455</v>
      </c>
      <c r="J11792" s="20">
        <v>11</v>
      </c>
      <c r="K11792" s="20" t="s">
        <v>3</v>
      </c>
      <c r="L11792" t="s">
        <v>1464</v>
      </c>
      <c r="M11792" s="20">
        <v>2.04</v>
      </c>
      <c r="N11792" s="20">
        <v>1.21</v>
      </c>
      <c r="AE11792">
        <f t="shared" si="184"/>
        <v>2008</v>
      </c>
    </row>
    <row r="11793" spans="1:31" x14ac:dyDescent="0.25">
      <c r="A11793" s="7">
        <v>11790</v>
      </c>
      <c r="B11793" s="8">
        <v>39800</v>
      </c>
      <c r="C11793" t="s">
        <v>3</v>
      </c>
      <c r="D11793" t="s">
        <v>857</v>
      </c>
      <c r="E11793" t="s">
        <v>9</v>
      </c>
      <c r="F11793" t="s">
        <v>122</v>
      </c>
      <c r="G11793" t="s">
        <v>714</v>
      </c>
      <c r="H11793" s="135" t="s">
        <v>1994</v>
      </c>
      <c r="I11793" t="s">
        <v>1454</v>
      </c>
      <c r="J11793" s="20">
        <v>23</v>
      </c>
      <c r="K11793" s="20" t="s">
        <v>9</v>
      </c>
      <c r="L11793" t="s">
        <v>1463</v>
      </c>
      <c r="M11793" s="20">
        <v>5.52</v>
      </c>
      <c r="N11793" s="20">
        <v>6.98</v>
      </c>
      <c r="AE11793">
        <f t="shared" si="184"/>
        <v>2008</v>
      </c>
    </row>
    <row r="11794" spans="1:31" x14ac:dyDescent="0.25">
      <c r="A11794" s="7">
        <v>11791</v>
      </c>
      <c r="B11794" s="8">
        <v>39800</v>
      </c>
      <c r="C11794" t="s">
        <v>3</v>
      </c>
      <c r="D11794" t="s">
        <v>787</v>
      </c>
      <c r="E11794" t="s">
        <v>9</v>
      </c>
      <c r="F11794" t="s">
        <v>855</v>
      </c>
      <c r="G11794" t="s">
        <v>633</v>
      </c>
      <c r="H11794" s="135" t="s">
        <v>1496</v>
      </c>
      <c r="I11794" t="s">
        <v>1454</v>
      </c>
      <c r="J11794" s="20">
        <v>14</v>
      </c>
      <c r="K11794" s="20" t="s">
        <v>3</v>
      </c>
      <c r="L11794" t="s">
        <v>1464</v>
      </c>
      <c r="M11794" s="20">
        <v>4.92</v>
      </c>
      <c r="N11794" s="20">
        <v>3.08</v>
      </c>
      <c r="AE11794">
        <f t="shared" si="184"/>
        <v>2008</v>
      </c>
    </row>
    <row r="11795" spans="1:31" x14ac:dyDescent="0.25">
      <c r="A11795" s="7">
        <v>11792</v>
      </c>
      <c r="B11795" s="8">
        <v>39800</v>
      </c>
      <c r="C11795" t="s">
        <v>3</v>
      </c>
      <c r="D11795" t="s">
        <v>250</v>
      </c>
      <c r="E11795" t="s">
        <v>9</v>
      </c>
      <c r="F11795" t="s">
        <v>902</v>
      </c>
      <c r="G11795" t="s">
        <v>895</v>
      </c>
      <c r="H11795" s="135" t="s">
        <v>2531</v>
      </c>
      <c r="I11795" t="s">
        <v>1454</v>
      </c>
      <c r="J11795" s="20">
        <v>5</v>
      </c>
      <c r="K11795" s="20" t="s">
        <v>9</v>
      </c>
      <c r="L11795" t="s">
        <v>1464</v>
      </c>
      <c r="M11795" s="20">
        <v>1.1000000000000001</v>
      </c>
      <c r="N11795" s="20">
        <v>2.4</v>
      </c>
      <c r="AE11795">
        <f t="shared" si="184"/>
        <v>2008</v>
      </c>
    </row>
    <row r="11796" spans="1:31" x14ac:dyDescent="0.25">
      <c r="A11796" s="7">
        <v>11793</v>
      </c>
      <c r="B11796" s="8">
        <v>39800</v>
      </c>
      <c r="C11796" t="s">
        <v>3</v>
      </c>
      <c r="D11796" t="s">
        <v>857</v>
      </c>
      <c r="E11796" t="s">
        <v>9</v>
      </c>
      <c r="F11796" t="s">
        <v>55</v>
      </c>
      <c r="G11796" t="s">
        <v>648</v>
      </c>
      <c r="H11796" s="135" t="s">
        <v>2056</v>
      </c>
      <c r="I11796" t="s">
        <v>1454</v>
      </c>
      <c r="J11796" s="20">
        <v>29</v>
      </c>
      <c r="K11796" s="20" t="s">
        <v>1465</v>
      </c>
      <c r="L11796" t="s">
        <v>1466</v>
      </c>
      <c r="M11796" s="20">
        <v>7.25</v>
      </c>
      <c r="N11796" s="20">
        <v>7.25</v>
      </c>
      <c r="AE11796">
        <f t="shared" si="184"/>
        <v>2008</v>
      </c>
    </row>
    <row r="11797" spans="1:31" x14ac:dyDescent="0.25">
      <c r="A11797" s="7">
        <v>11794</v>
      </c>
      <c r="B11797" s="8">
        <v>39800</v>
      </c>
      <c r="C11797" t="s">
        <v>3</v>
      </c>
      <c r="D11797" t="s">
        <v>563</v>
      </c>
      <c r="E11797" t="s">
        <v>9</v>
      </c>
      <c r="F11797" t="s">
        <v>988</v>
      </c>
      <c r="G11797" t="s">
        <v>648</v>
      </c>
      <c r="H11797" s="136" t="s">
        <v>1496</v>
      </c>
      <c r="I11797" t="s">
        <v>1458</v>
      </c>
      <c r="J11797" s="20">
        <v>16</v>
      </c>
      <c r="K11797" s="20" t="s">
        <v>1465</v>
      </c>
      <c r="L11797" t="s">
        <v>1466</v>
      </c>
      <c r="M11797" s="20">
        <v>10</v>
      </c>
      <c r="N11797" s="20">
        <v>30</v>
      </c>
      <c r="AE11797">
        <f t="shared" si="184"/>
        <v>2008</v>
      </c>
    </row>
    <row r="11798" spans="1:31" x14ac:dyDescent="0.25">
      <c r="A11798" s="7">
        <v>11795</v>
      </c>
      <c r="B11798" s="8">
        <v>39800</v>
      </c>
      <c r="C11798" t="s">
        <v>3</v>
      </c>
      <c r="D11798" t="s">
        <v>857</v>
      </c>
      <c r="E11798" t="s">
        <v>9</v>
      </c>
      <c r="F11798" t="s">
        <v>828</v>
      </c>
      <c r="G11798" t="s">
        <v>714</v>
      </c>
      <c r="H11798" s="9" t="s">
        <v>2205</v>
      </c>
      <c r="I11798" t="s">
        <v>1454</v>
      </c>
      <c r="J11798" s="20">
        <v>77</v>
      </c>
      <c r="K11798" s="20" t="s">
        <v>3</v>
      </c>
      <c r="L11798" t="s">
        <v>1464</v>
      </c>
      <c r="M11798" s="20">
        <v>22.56</v>
      </c>
      <c r="N11798" s="20">
        <v>16.940000000000001</v>
      </c>
      <c r="AE11798">
        <f t="shared" si="184"/>
        <v>2008</v>
      </c>
    </row>
    <row r="11799" spans="1:31" x14ac:dyDescent="0.25">
      <c r="A11799" s="7">
        <v>11796</v>
      </c>
      <c r="B11799" s="8">
        <v>39800</v>
      </c>
      <c r="C11799" t="s">
        <v>3</v>
      </c>
      <c r="D11799" t="s">
        <v>857</v>
      </c>
      <c r="E11799" t="s">
        <v>9</v>
      </c>
      <c r="F11799" t="s">
        <v>828</v>
      </c>
      <c r="G11799" t="s">
        <v>648</v>
      </c>
      <c r="H11799" s="9" t="s">
        <v>1797</v>
      </c>
      <c r="I11799" t="s">
        <v>1454</v>
      </c>
      <c r="J11799" s="20">
        <v>132</v>
      </c>
      <c r="K11799" s="20" t="s">
        <v>3</v>
      </c>
      <c r="L11799" t="s">
        <v>1464</v>
      </c>
      <c r="M11799" s="20">
        <v>37.96</v>
      </c>
      <c r="N11799" s="20">
        <v>29.04</v>
      </c>
      <c r="AE11799">
        <f t="shared" si="184"/>
        <v>2008</v>
      </c>
    </row>
    <row r="11800" spans="1:31" x14ac:dyDescent="0.25">
      <c r="A11800" s="7">
        <v>11797</v>
      </c>
      <c r="B11800" s="8">
        <v>39801</v>
      </c>
      <c r="C11800" t="s">
        <v>3</v>
      </c>
      <c r="D11800" t="s">
        <v>851</v>
      </c>
      <c r="E11800" t="s">
        <v>9</v>
      </c>
      <c r="F11800" t="s">
        <v>905</v>
      </c>
      <c r="G11800" t="s">
        <v>861</v>
      </c>
      <c r="H11800" s="135" t="s">
        <v>2437</v>
      </c>
      <c r="I11800" t="s">
        <v>1454</v>
      </c>
      <c r="J11800" s="20">
        <v>30</v>
      </c>
      <c r="K11800" s="20" t="s">
        <v>9</v>
      </c>
      <c r="L11800" t="s">
        <v>1463</v>
      </c>
      <c r="M11800" s="20">
        <v>7.2</v>
      </c>
      <c r="N11800" s="20">
        <v>8.8000000000000007</v>
      </c>
      <c r="AE11800">
        <f t="shared" si="184"/>
        <v>2008</v>
      </c>
    </row>
    <row r="11801" spans="1:31" x14ac:dyDescent="0.25">
      <c r="A11801" s="7">
        <v>11798</v>
      </c>
      <c r="B11801" s="8">
        <v>39801</v>
      </c>
      <c r="C11801" t="s">
        <v>3</v>
      </c>
      <c r="D11801" t="s">
        <v>851</v>
      </c>
      <c r="E11801" t="s">
        <v>9</v>
      </c>
      <c r="F11801" t="s">
        <v>926</v>
      </c>
      <c r="G11801" t="s">
        <v>569</v>
      </c>
      <c r="H11801" s="135" t="s">
        <v>2306</v>
      </c>
      <c r="I11801" t="s">
        <v>1454</v>
      </c>
      <c r="J11801" s="20">
        <v>21</v>
      </c>
      <c r="K11801" s="20" t="s">
        <v>3</v>
      </c>
      <c r="L11801" t="s">
        <v>1463</v>
      </c>
      <c r="M11801" s="20">
        <v>6.46</v>
      </c>
      <c r="N11801" s="20">
        <v>5.04</v>
      </c>
      <c r="AE11801">
        <f t="shared" si="184"/>
        <v>2008</v>
      </c>
    </row>
    <row r="11802" spans="1:31" x14ac:dyDescent="0.25">
      <c r="A11802" s="7">
        <v>11799</v>
      </c>
      <c r="B11802" s="8">
        <v>39801</v>
      </c>
      <c r="C11802" t="s">
        <v>3</v>
      </c>
      <c r="D11802" t="s">
        <v>557</v>
      </c>
      <c r="E11802" t="s">
        <v>9</v>
      </c>
      <c r="F11802" t="s">
        <v>727</v>
      </c>
      <c r="G11802" t="s">
        <v>870</v>
      </c>
      <c r="H11802" s="135" t="s">
        <v>2466</v>
      </c>
      <c r="I11802" t="s">
        <v>1454</v>
      </c>
      <c r="J11802" s="20">
        <v>40</v>
      </c>
      <c r="K11802" s="20" t="s">
        <v>3</v>
      </c>
      <c r="L11802" t="s">
        <v>1464</v>
      </c>
      <c r="M11802" s="20">
        <v>12.2</v>
      </c>
      <c r="N11802" s="20">
        <v>8.8000000000000007</v>
      </c>
      <c r="AE11802">
        <f t="shared" si="184"/>
        <v>2008</v>
      </c>
    </row>
    <row r="11803" spans="1:31" x14ac:dyDescent="0.25">
      <c r="A11803" s="7">
        <v>11800</v>
      </c>
      <c r="B11803" s="8">
        <v>39801</v>
      </c>
      <c r="C11803" t="s">
        <v>3</v>
      </c>
      <c r="D11803" t="s">
        <v>481</v>
      </c>
      <c r="E11803" t="s">
        <v>9</v>
      </c>
      <c r="F11803" t="s">
        <v>937</v>
      </c>
      <c r="G11803" t="s">
        <v>870</v>
      </c>
      <c r="H11803" s="135" t="s">
        <v>2471</v>
      </c>
      <c r="I11803" t="s">
        <v>1454</v>
      </c>
      <c r="J11803" s="20">
        <v>13</v>
      </c>
      <c r="K11803" s="20" t="s">
        <v>1465</v>
      </c>
      <c r="L11803" t="s">
        <v>1466</v>
      </c>
      <c r="M11803" s="20">
        <v>3.25</v>
      </c>
      <c r="N11803" s="20">
        <v>3.25</v>
      </c>
      <c r="AE11803">
        <f t="shared" si="184"/>
        <v>2008</v>
      </c>
    </row>
    <row r="11804" spans="1:31" x14ac:dyDescent="0.25">
      <c r="A11804" s="7">
        <v>11801</v>
      </c>
      <c r="B11804" s="8">
        <v>39801</v>
      </c>
      <c r="C11804" t="s">
        <v>3</v>
      </c>
      <c r="D11804" t="s">
        <v>864</v>
      </c>
      <c r="E11804" t="s">
        <v>9</v>
      </c>
      <c r="F11804" t="s">
        <v>900</v>
      </c>
      <c r="G11804" t="s">
        <v>931</v>
      </c>
      <c r="H11804" s="9" t="s">
        <v>2799</v>
      </c>
      <c r="I11804" t="s">
        <v>1454</v>
      </c>
      <c r="J11804" s="20">
        <v>39</v>
      </c>
      <c r="K11804" s="20" t="s">
        <v>9</v>
      </c>
      <c r="L11804" t="s">
        <v>1464</v>
      </c>
      <c r="M11804" s="20">
        <v>8.58</v>
      </c>
      <c r="N11804" s="20">
        <v>11.92</v>
      </c>
      <c r="AE11804">
        <f t="shared" si="184"/>
        <v>2008</v>
      </c>
    </row>
    <row r="11805" spans="1:31" x14ac:dyDescent="0.25">
      <c r="A11805" s="7">
        <v>11802</v>
      </c>
      <c r="B11805" s="8">
        <v>39801</v>
      </c>
      <c r="C11805" t="s">
        <v>3</v>
      </c>
      <c r="D11805" t="s">
        <v>557</v>
      </c>
      <c r="E11805" t="s">
        <v>9</v>
      </c>
      <c r="F11805" t="s">
        <v>727</v>
      </c>
      <c r="G11805" t="s">
        <v>929</v>
      </c>
      <c r="H11805" s="9" t="s">
        <v>2719</v>
      </c>
      <c r="I11805" t="s">
        <v>1454</v>
      </c>
      <c r="J11805" s="20">
        <v>35</v>
      </c>
      <c r="K11805" s="20" t="s">
        <v>3</v>
      </c>
      <c r="L11805" t="s">
        <v>1464</v>
      </c>
      <c r="M11805" s="20">
        <v>10.8</v>
      </c>
      <c r="N11805" s="20">
        <v>7.7</v>
      </c>
      <c r="AE11805">
        <f t="shared" si="184"/>
        <v>2008</v>
      </c>
    </row>
    <row r="11806" spans="1:31" x14ac:dyDescent="0.25">
      <c r="A11806" s="7">
        <v>11803</v>
      </c>
      <c r="B11806" s="8">
        <v>39802</v>
      </c>
      <c r="C11806" t="s">
        <v>3</v>
      </c>
      <c r="D11806" t="s">
        <v>798</v>
      </c>
      <c r="E11806" t="s">
        <v>9</v>
      </c>
      <c r="F11806" t="s">
        <v>972</v>
      </c>
      <c r="G11806" t="s">
        <v>861</v>
      </c>
      <c r="H11806" s="135" t="s">
        <v>2437</v>
      </c>
      <c r="I11806" t="s">
        <v>1455</v>
      </c>
      <c r="J11806" s="20">
        <v>30</v>
      </c>
      <c r="K11806" s="20" t="s">
        <v>9</v>
      </c>
      <c r="L11806" t="s">
        <v>1464</v>
      </c>
      <c r="M11806" s="20">
        <v>3.3</v>
      </c>
      <c r="N11806" s="20">
        <v>4.7</v>
      </c>
      <c r="AE11806">
        <f t="shared" si="184"/>
        <v>2008</v>
      </c>
    </row>
    <row r="11807" spans="1:31" x14ac:dyDescent="0.25">
      <c r="A11807" s="7">
        <v>11804</v>
      </c>
      <c r="B11807" s="8">
        <v>39802</v>
      </c>
      <c r="C11807" t="s">
        <v>3</v>
      </c>
      <c r="D11807" t="s">
        <v>939</v>
      </c>
      <c r="E11807" t="s">
        <v>9</v>
      </c>
      <c r="F11807" t="s">
        <v>904</v>
      </c>
      <c r="G11807" t="s">
        <v>929</v>
      </c>
      <c r="H11807" s="9" t="s">
        <v>2800</v>
      </c>
      <c r="I11807" t="s">
        <v>1454</v>
      </c>
      <c r="J11807" s="20">
        <v>35</v>
      </c>
      <c r="K11807" s="20" t="s">
        <v>9</v>
      </c>
      <c r="L11807" t="s">
        <v>1464</v>
      </c>
      <c r="M11807" s="20">
        <v>7.7</v>
      </c>
      <c r="N11807" s="20">
        <v>10.8</v>
      </c>
      <c r="AE11807">
        <f t="shared" si="184"/>
        <v>2008</v>
      </c>
    </row>
    <row r="11808" spans="1:31" x14ac:dyDescent="0.25">
      <c r="A11808" s="7">
        <v>11805</v>
      </c>
      <c r="B11808" s="8">
        <v>39802</v>
      </c>
      <c r="C11808" t="s">
        <v>3</v>
      </c>
      <c r="D11808" t="s">
        <v>786</v>
      </c>
      <c r="E11808" t="s">
        <v>9</v>
      </c>
      <c r="F11808" t="s">
        <v>798</v>
      </c>
      <c r="G11808" t="s">
        <v>870</v>
      </c>
      <c r="H11808" s="135" t="s">
        <v>2684</v>
      </c>
      <c r="I11808" t="s">
        <v>1455</v>
      </c>
      <c r="J11808" s="20">
        <v>25</v>
      </c>
      <c r="K11808" s="20" t="s">
        <v>3</v>
      </c>
      <c r="L11808" t="s">
        <v>1464</v>
      </c>
      <c r="M11808" s="20">
        <v>4</v>
      </c>
      <c r="N11808" s="20">
        <v>2.75</v>
      </c>
      <c r="AE11808">
        <f t="shared" si="184"/>
        <v>2008</v>
      </c>
    </row>
    <row r="11809" spans="1:31" x14ac:dyDescent="0.25">
      <c r="A11809" s="7">
        <v>11806</v>
      </c>
      <c r="B11809" s="8">
        <v>39802</v>
      </c>
      <c r="C11809" t="s">
        <v>3</v>
      </c>
      <c r="D11809" t="s">
        <v>920</v>
      </c>
      <c r="E11809" t="s">
        <v>9</v>
      </c>
      <c r="F11809" t="s">
        <v>972</v>
      </c>
      <c r="G11809" t="s">
        <v>895</v>
      </c>
      <c r="H11809" s="135" t="s">
        <v>2567</v>
      </c>
      <c r="I11809" t="s">
        <v>1455</v>
      </c>
      <c r="J11809" s="20">
        <v>12</v>
      </c>
      <c r="K11809" s="20" t="s">
        <v>3</v>
      </c>
      <c r="L11809" t="s">
        <v>1464</v>
      </c>
      <c r="M11809" s="20">
        <v>2.1799999999999997</v>
      </c>
      <c r="N11809" s="20">
        <v>1.32</v>
      </c>
      <c r="AE11809">
        <f t="shared" si="184"/>
        <v>2008</v>
      </c>
    </row>
    <row r="11810" spans="1:31" x14ac:dyDescent="0.25">
      <c r="A11810" s="7">
        <v>11807</v>
      </c>
      <c r="B11810" s="8">
        <v>39802</v>
      </c>
      <c r="C11810" t="s">
        <v>3</v>
      </c>
      <c r="D11810" t="s">
        <v>250</v>
      </c>
      <c r="E11810" t="s">
        <v>9</v>
      </c>
      <c r="F11810" t="s">
        <v>902</v>
      </c>
      <c r="G11810" t="s">
        <v>895</v>
      </c>
      <c r="H11810" s="9" t="s">
        <v>2801</v>
      </c>
      <c r="I11810" t="s">
        <v>1454</v>
      </c>
      <c r="J11810" s="20">
        <v>33</v>
      </c>
      <c r="K11810" s="20" t="s">
        <v>9</v>
      </c>
      <c r="L11810" t="s">
        <v>1464</v>
      </c>
      <c r="M11810" s="20">
        <v>7.26</v>
      </c>
      <c r="N11810" s="20">
        <v>10.24</v>
      </c>
      <c r="AE11810">
        <f t="shared" si="184"/>
        <v>2008</v>
      </c>
    </row>
    <row r="11811" spans="1:31" x14ac:dyDescent="0.25">
      <c r="A11811" s="7">
        <v>11808</v>
      </c>
      <c r="B11811" s="8">
        <v>39802</v>
      </c>
      <c r="C11811" t="s">
        <v>3</v>
      </c>
      <c r="D11811" t="s">
        <v>916</v>
      </c>
      <c r="E11811" t="s">
        <v>9</v>
      </c>
      <c r="F11811" t="s">
        <v>904</v>
      </c>
      <c r="G11811" t="s">
        <v>648</v>
      </c>
      <c r="H11811" s="135" t="s">
        <v>2041</v>
      </c>
      <c r="I11811" t="s">
        <v>1454</v>
      </c>
      <c r="J11811" s="20">
        <v>35</v>
      </c>
      <c r="K11811" s="20" t="s">
        <v>9</v>
      </c>
      <c r="L11811" t="s">
        <v>1464</v>
      </c>
      <c r="M11811" s="20">
        <v>7.7</v>
      </c>
      <c r="N11811" s="20">
        <v>10.8</v>
      </c>
      <c r="AE11811">
        <f t="shared" si="184"/>
        <v>2008</v>
      </c>
    </row>
    <row r="11812" spans="1:31" x14ac:dyDescent="0.25">
      <c r="A11812" s="7">
        <v>11809</v>
      </c>
      <c r="B11812" s="8">
        <v>39802</v>
      </c>
      <c r="C11812" t="s">
        <v>3</v>
      </c>
      <c r="D11812" t="s">
        <v>655</v>
      </c>
      <c r="E11812" t="s">
        <v>9</v>
      </c>
      <c r="F11812" t="s">
        <v>902</v>
      </c>
      <c r="G11812" t="s">
        <v>648</v>
      </c>
      <c r="H11812" s="135" t="s">
        <v>2019</v>
      </c>
      <c r="I11812" t="s">
        <v>1454</v>
      </c>
      <c r="J11812" s="20">
        <v>89</v>
      </c>
      <c r="K11812" s="20" t="s">
        <v>9</v>
      </c>
      <c r="L11812" t="s">
        <v>1463</v>
      </c>
      <c r="M11812" s="20">
        <v>21.36</v>
      </c>
      <c r="N11812" s="20">
        <v>24.14</v>
      </c>
      <c r="AE11812">
        <f t="shared" si="184"/>
        <v>2008</v>
      </c>
    </row>
    <row r="11813" spans="1:31" x14ac:dyDescent="0.25">
      <c r="A11813" s="7">
        <v>11810</v>
      </c>
      <c r="B11813" s="8">
        <v>39803</v>
      </c>
      <c r="C11813" t="s">
        <v>3</v>
      </c>
      <c r="D11813" t="s">
        <v>786</v>
      </c>
      <c r="E11813" t="s">
        <v>9</v>
      </c>
      <c r="F11813" t="s">
        <v>987</v>
      </c>
      <c r="G11813" t="s">
        <v>648</v>
      </c>
      <c r="H11813" s="9" t="s">
        <v>1797</v>
      </c>
      <c r="I11813" t="s">
        <v>1454</v>
      </c>
      <c r="J11813" s="20">
        <v>4</v>
      </c>
      <c r="K11813" s="20" t="s">
        <v>1465</v>
      </c>
      <c r="L11813" t="s">
        <v>1466</v>
      </c>
      <c r="M11813" s="20">
        <v>1</v>
      </c>
      <c r="N11813" s="20">
        <v>1</v>
      </c>
      <c r="AE11813">
        <f t="shared" si="184"/>
        <v>2008</v>
      </c>
    </row>
    <row r="11814" spans="1:31" x14ac:dyDescent="0.25">
      <c r="A11814" s="7">
        <v>11811</v>
      </c>
      <c r="B11814" s="8">
        <v>39803</v>
      </c>
      <c r="C11814" t="s">
        <v>3</v>
      </c>
      <c r="D11814" t="s">
        <v>938</v>
      </c>
      <c r="E11814" t="s">
        <v>9</v>
      </c>
      <c r="F11814" t="s">
        <v>937</v>
      </c>
      <c r="G11814" t="s">
        <v>65</v>
      </c>
      <c r="H11814" s="135" t="s">
        <v>1519</v>
      </c>
      <c r="I11814" t="s">
        <v>1454</v>
      </c>
      <c r="J11814" s="20">
        <v>42</v>
      </c>
      <c r="K11814" s="20" t="s">
        <v>3</v>
      </c>
      <c r="L11814" t="s">
        <v>1464</v>
      </c>
      <c r="M11814" s="20">
        <v>12.76</v>
      </c>
      <c r="N11814" s="20">
        <v>9.24</v>
      </c>
      <c r="AE11814">
        <f t="shared" si="184"/>
        <v>2008</v>
      </c>
    </row>
    <row r="11815" spans="1:31" x14ac:dyDescent="0.25">
      <c r="A11815" s="7">
        <v>11812</v>
      </c>
      <c r="B11815" s="8">
        <v>39803</v>
      </c>
      <c r="C11815" t="s">
        <v>3</v>
      </c>
      <c r="D11815" t="s">
        <v>972</v>
      </c>
      <c r="E11815" t="s">
        <v>9</v>
      </c>
      <c r="F11815" t="s">
        <v>828</v>
      </c>
      <c r="G11815" t="s">
        <v>870</v>
      </c>
      <c r="H11815" s="9" t="s">
        <v>2517</v>
      </c>
      <c r="I11815" t="s">
        <v>1454</v>
      </c>
      <c r="J11815" s="20">
        <v>12</v>
      </c>
      <c r="K11815" s="20" t="s">
        <v>3</v>
      </c>
      <c r="L11815" t="s">
        <v>1463</v>
      </c>
      <c r="M11815" s="20">
        <v>4.12</v>
      </c>
      <c r="N11815" s="20">
        <v>2.88</v>
      </c>
      <c r="AE11815">
        <f t="shared" si="184"/>
        <v>2008</v>
      </c>
    </row>
    <row r="11816" spans="1:31" x14ac:dyDescent="0.25">
      <c r="A11816" s="7">
        <v>11813</v>
      </c>
      <c r="B11816" s="8">
        <v>39803</v>
      </c>
      <c r="C11816" t="s">
        <v>3</v>
      </c>
      <c r="D11816" t="s">
        <v>677</v>
      </c>
      <c r="E11816" t="s">
        <v>9</v>
      </c>
      <c r="F11816" t="s">
        <v>869</v>
      </c>
      <c r="G11816" t="s">
        <v>377</v>
      </c>
      <c r="H11816" s="9" t="s">
        <v>2120</v>
      </c>
      <c r="I11816" t="s">
        <v>1454</v>
      </c>
      <c r="J11816" s="20">
        <v>30</v>
      </c>
      <c r="K11816" s="20" t="s">
        <v>9</v>
      </c>
      <c r="L11816" t="s">
        <v>1464</v>
      </c>
      <c r="M11816" s="20">
        <v>6.6</v>
      </c>
      <c r="N11816" s="20">
        <v>9.4</v>
      </c>
      <c r="AE11816">
        <f t="shared" si="184"/>
        <v>2008</v>
      </c>
    </row>
    <row r="11817" spans="1:31" x14ac:dyDescent="0.25">
      <c r="A11817" s="7">
        <v>11814</v>
      </c>
      <c r="B11817" s="8">
        <v>39803</v>
      </c>
      <c r="C11817" t="s">
        <v>3</v>
      </c>
      <c r="D11817" t="s">
        <v>786</v>
      </c>
      <c r="E11817" t="s">
        <v>9</v>
      </c>
      <c r="F11817" t="s">
        <v>905</v>
      </c>
      <c r="G11817" t="s">
        <v>861</v>
      </c>
      <c r="H11817" s="135" t="s">
        <v>1496</v>
      </c>
      <c r="I11817" t="s">
        <v>1454</v>
      </c>
      <c r="J11817" s="20">
        <v>38</v>
      </c>
      <c r="K11817" s="20" t="s">
        <v>9</v>
      </c>
      <c r="L11817" t="s">
        <v>1463</v>
      </c>
      <c r="M11817" s="20">
        <v>9.1199999999999992</v>
      </c>
      <c r="N11817" s="20">
        <v>10.88</v>
      </c>
      <c r="AE11817">
        <f t="shared" si="184"/>
        <v>2008</v>
      </c>
    </row>
    <row r="11818" spans="1:31" x14ac:dyDescent="0.25">
      <c r="A11818" s="7">
        <v>11815</v>
      </c>
      <c r="B11818" s="8">
        <v>39804</v>
      </c>
      <c r="C11818" t="s">
        <v>3</v>
      </c>
      <c r="D11818" t="s">
        <v>851</v>
      </c>
      <c r="E11818" t="s">
        <v>9</v>
      </c>
      <c r="F11818" t="s">
        <v>890</v>
      </c>
      <c r="G11818" t="s">
        <v>569</v>
      </c>
      <c r="H11818" s="135" t="s">
        <v>1496</v>
      </c>
      <c r="I11818" t="s">
        <v>1454</v>
      </c>
      <c r="J11818" s="20">
        <v>28</v>
      </c>
      <c r="K11818" s="20" t="s">
        <v>3</v>
      </c>
      <c r="L11818" t="s">
        <v>1464</v>
      </c>
      <c r="M11818" s="20">
        <v>8.84</v>
      </c>
      <c r="N11818" s="20">
        <v>6.16</v>
      </c>
      <c r="AE11818">
        <f t="shared" si="184"/>
        <v>2008</v>
      </c>
    </row>
    <row r="11819" spans="1:31" x14ac:dyDescent="0.25">
      <c r="A11819" s="7">
        <v>11816</v>
      </c>
      <c r="B11819" s="8">
        <v>39804</v>
      </c>
      <c r="C11819" t="s">
        <v>3</v>
      </c>
      <c r="D11819" t="s">
        <v>237</v>
      </c>
      <c r="E11819" t="s">
        <v>9</v>
      </c>
      <c r="F11819" t="s">
        <v>186</v>
      </c>
      <c r="G11819" t="s">
        <v>929</v>
      </c>
      <c r="H11819" s="9" t="s">
        <v>2800</v>
      </c>
      <c r="I11819" t="s">
        <v>1454</v>
      </c>
      <c r="J11819" s="20">
        <v>36</v>
      </c>
      <c r="K11819" s="20" t="s">
        <v>1465</v>
      </c>
      <c r="L11819" t="s">
        <v>1466</v>
      </c>
      <c r="M11819" s="20">
        <v>9</v>
      </c>
      <c r="N11819" s="20">
        <v>9</v>
      </c>
      <c r="AE11819">
        <f t="shared" si="184"/>
        <v>2008</v>
      </c>
    </row>
    <row r="11820" spans="1:31" x14ac:dyDescent="0.25">
      <c r="A11820" s="7">
        <v>11817</v>
      </c>
      <c r="B11820" s="8">
        <v>39804</v>
      </c>
      <c r="C11820" t="s">
        <v>3</v>
      </c>
      <c r="D11820" t="s">
        <v>851</v>
      </c>
      <c r="E11820" t="s">
        <v>9</v>
      </c>
      <c r="F11820" t="s">
        <v>450</v>
      </c>
      <c r="G11820" t="s">
        <v>732</v>
      </c>
      <c r="H11820" s="135" t="s">
        <v>2642</v>
      </c>
      <c r="I11820" t="s">
        <v>1454</v>
      </c>
      <c r="J11820" s="20">
        <v>40</v>
      </c>
      <c r="K11820" s="20" t="s">
        <v>1465</v>
      </c>
      <c r="L11820" t="s">
        <v>1466</v>
      </c>
      <c r="M11820" s="20">
        <v>10</v>
      </c>
      <c r="N11820" s="20">
        <v>10</v>
      </c>
      <c r="AE11820">
        <f t="shared" si="184"/>
        <v>2008</v>
      </c>
    </row>
    <row r="11821" spans="1:31" x14ac:dyDescent="0.25">
      <c r="A11821" s="7">
        <v>11818</v>
      </c>
      <c r="B11821" s="8">
        <v>39805</v>
      </c>
      <c r="C11821" t="s">
        <v>3</v>
      </c>
      <c r="D11821" t="s">
        <v>989</v>
      </c>
      <c r="E11821" t="s">
        <v>9</v>
      </c>
      <c r="F11821" t="s">
        <v>859</v>
      </c>
      <c r="G11821" t="s">
        <v>648</v>
      </c>
      <c r="H11821" s="9" t="s">
        <v>1797</v>
      </c>
      <c r="I11821" t="s">
        <v>1458</v>
      </c>
      <c r="J11821" s="20">
        <v>6</v>
      </c>
      <c r="K11821" s="20" t="s">
        <v>9</v>
      </c>
      <c r="L11821" t="s">
        <v>1463</v>
      </c>
      <c r="M11821" s="20">
        <v>30</v>
      </c>
      <c r="N11821" s="20">
        <v>10</v>
      </c>
      <c r="AE11821">
        <f t="shared" si="184"/>
        <v>2008</v>
      </c>
    </row>
    <row r="11822" spans="1:31" x14ac:dyDescent="0.25">
      <c r="A11822" s="7">
        <v>11819</v>
      </c>
      <c r="B11822" s="8">
        <v>39805</v>
      </c>
      <c r="C11822" t="s">
        <v>3</v>
      </c>
      <c r="D11822" t="s">
        <v>851</v>
      </c>
      <c r="E11822" t="s">
        <v>9</v>
      </c>
      <c r="F11822" t="s">
        <v>890</v>
      </c>
      <c r="G11822" t="s">
        <v>569</v>
      </c>
      <c r="H11822" s="135" t="s">
        <v>1496</v>
      </c>
      <c r="I11822" t="s">
        <v>1454</v>
      </c>
      <c r="J11822" s="20">
        <v>16</v>
      </c>
      <c r="K11822" s="20" t="s">
        <v>3</v>
      </c>
      <c r="L11822" t="s">
        <v>1464</v>
      </c>
      <c r="M11822" s="20">
        <v>5.48</v>
      </c>
      <c r="N11822" s="20">
        <v>3.52</v>
      </c>
      <c r="AE11822">
        <f t="shared" si="184"/>
        <v>2008</v>
      </c>
    </row>
    <row r="11823" spans="1:31" x14ac:dyDescent="0.25">
      <c r="A11823" s="7">
        <v>11820</v>
      </c>
      <c r="B11823" s="8">
        <v>39805</v>
      </c>
      <c r="C11823" t="s">
        <v>3</v>
      </c>
      <c r="D11823" t="s">
        <v>968</v>
      </c>
      <c r="E11823" t="s">
        <v>9</v>
      </c>
      <c r="F11823" t="s">
        <v>978</v>
      </c>
      <c r="G11823" t="s">
        <v>377</v>
      </c>
      <c r="H11823" s="135" t="s">
        <v>1496</v>
      </c>
      <c r="I11823" t="s">
        <v>1454</v>
      </c>
      <c r="J11823" s="20">
        <v>38</v>
      </c>
      <c r="K11823" s="20" t="s">
        <v>3</v>
      </c>
      <c r="L11823" t="s">
        <v>1463</v>
      </c>
      <c r="M11823" s="20">
        <v>10.88</v>
      </c>
      <c r="N11823" s="20">
        <v>9.1199999999999992</v>
      </c>
      <c r="AE11823">
        <f t="shared" si="184"/>
        <v>2008</v>
      </c>
    </row>
    <row r="11824" spans="1:31" x14ac:dyDescent="0.25">
      <c r="A11824" s="7">
        <v>11821</v>
      </c>
      <c r="B11824" s="8">
        <v>39805</v>
      </c>
      <c r="C11824" t="s">
        <v>3</v>
      </c>
      <c r="D11824" t="s">
        <v>930</v>
      </c>
      <c r="E11824" t="s">
        <v>9</v>
      </c>
      <c r="F11824" t="s">
        <v>855</v>
      </c>
      <c r="G11824" t="s">
        <v>648</v>
      </c>
      <c r="H11824" s="135" t="s">
        <v>1952</v>
      </c>
      <c r="I11824" t="s">
        <v>1454</v>
      </c>
      <c r="J11824" s="20">
        <v>25</v>
      </c>
      <c r="K11824" s="20" t="s">
        <v>3</v>
      </c>
      <c r="L11824" t="s">
        <v>1464</v>
      </c>
      <c r="M11824" s="20">
        <v>8</v>
      </c>
      <c r="N11824" s="20">
        <v>5.5</v>
      </c>
      <c r="AE11824">
        <f t="shared" si="184"/>
        <v>2008</v>
      </c>
    </row>
    <row r="11825" spans="1:31" x14ac:dyDescent="0.25">
      <c r="A11825" s="7">
        <v>11822</v>
      </c>
      <c r="B11825" s="8">
        <v>39805</v>
      </c>
      <c r="C11825" t="s">
        <v>3</v>
      </c>
      <c r="D11825" t="s">
        <v>543</v>
      </c>
      <c r="E11825" t="s">
        <v>9</v>
      </c>
      <c r="F11825" t="s">
        <v>733</v>
      </c>
      <c r="G11825" t="s">
        <v>895</v>
      </c>
      <c r="H11825" s="135" t="s">
        <v>2540</v>
      </c>
      <c r="I11825" t="s">
        <v>1454</v>
      </c>
      <c r="J11825" s="20">
        <v>28</v>
      </c>
      <c r="K11825" s="20" t="s">
        <v>9</v>
      </c>
      <c r="L11825" t="s">
        <v>1464</v>
      </c>
      <c r="M11825" s="20">
        <v>6.16</v>
      </c>
      <c r="N11825" s="20">
        <v>8.84</v>
      </c>
      <c r="AE11825">
        <f t="shared" si="184"/>
        <v>2008</v>
      </c>
    </row>
    <row r="11826" spans="1:31" x14ac:dyDescent="0.25">
      <c r="A11826" s="7">
        <v>11823</v>
      </c>
      <c r="B11826" s="8">
        <v>39805</v>
      </c>
      <c r="C11826" t="s">
        <v>3</v>
      </c>
      <c r="D11826" t="s">
        <v>939</v>
      </c>
      <c r="E11826" t="s">
        <v>9</v>
      </c>
      <c r="F11826" t="s">
        <v>890</v>
      </c>
      <c r="G11826" t="s">
        <v>870</v>
      </c>
      <c r="H11826" s="136" t="s">
        <v>2307</v>
      </c>
      <c r="I11826" t="s">
        <v>1454</v>
      </c>
      <c r="J11826" s="20">
        <v>28</v>
      </c>
      <c r="K11826" s="20" t="s">
        <v>9</v>
      </c>
      <c r="L11826" t="s">
        <v>1464</v>
      </c>
      <c r="M11826" s="20">
        <v>6.16</v>
      </c>
      <c r="N11826" s="20">
        <v>8.84</v>
      </c>
      <c r="AE11826">
        <f t="shared" si="184"/>
        <v>2008</v>
      </c>
    </row>
    <row r="11827" spans="1:31" x14ac:dyDescent="0.25">
      <c r="A11827" s="7">
        <v>11824</v>
      </c>
      <c r="B11827" s="8">
        <v>39805</v>
      </c>
      <c r="C11827" t="s">
        <v>3</v>
      </c>
      <c r="D11827" t="s">
        <v>914</v>
      </c>
      <c r="E11827" t="s">
        <v>9</v>
      </c>
      <c r="F11827" t="s">
        <v>926</v>
      </c>
      <c r="G11827" t="s">
        <v>870</v>
      </c>
      <c r="H11827" s="9" t="s">
        <v>2517</v>
      </c>
      <c r="I11827" t="s">
        <v>1454</v>
      </c>
      <c r="J11827" s="20">
        <v>7</v>
      </c>
      <c r="K11827" s="20" t="s">
        <v>3</v>
      </c>
      <c r="L11827" t="s">
        <v>1464</v>
      </c>
      <c r="M11827" s="20">
        <v>2.96</v>
      </c>
      <c r="N11827" s="20">
        <v>1.54</v>
      </c>
      <c r="AE11827">
        <f t="shared" si="184"/>
        <v>2008</v>
      </c>
    </row>
    <row r="11828" spans="1:31" x14ac:dyDescent="0.25">
      <c r="A11828" s="7">
        <v>11825</v>
      </c>
      <c r="B11828" s="8">
        <v>39805</v>
      </c>
      <c r="C11828" t="s">
        <v>3</v>
      </c>
      <c r="D11828" t="s">
        <v>939</v>
      </c>
      <c r="E11828" t="s">
        <v>9</v>
      </c>
      <c r="F11828" t="s">
        <v>923</v>
      </c>
      <c r="G11828" t="s">
        <v>870</v>
      </c>
      <c r="H11828" s="135" t="s">
        <v>2499</v>
      </c>
      <c r="I11828" t="s">
        <v>1454</v>
      </c>
      <c r="J11828" s="20">
        <v>18</v>
      </c>
      <c r="K11828" s="20" t="s">
        <v>9</v>
      </c>
      <c r="L11828" t="s">
        <v>1464</v>
      </c>
      <c r="M11828" s="20">
        <v>3.96</v>
      </c>
      <c r="N11828" s="20">
        <v>6.04</v>
      </c>
      <c r="AE11828">
        <f t="shared" si="184"/>
        <v>2008</v>
      </c>
    </row>
    <row r="11829" spans="1:31" x14ac:dyDescent="0.25">
      <c r="A11829" s="7">
        <v>11826</v>
      </c>
      <c r="B11829" s="8">
        <v>39805</v>
      </c>
      <c r="C11829" t="s">
        <v>3</v>
      </c>
      <c r="D11829" t="s">
        <v>794</v>
      </c>
      <c r="E11829" t="s">
        <v>9</v>
      </c>
      <c r="F11829" t="s">
        <v>427</v>
      </c>
      <c r="G11829" t="s">
        <v>929</v>
      </c>
      <c r="H11829" s="135" t="s">
        <v>2744</v>
      </c>
      <c r="I11829" t="s">
        <v>1456</v>
      </c>
      <c r="J11829" s="20">
        <v>29</v>
      </c>
      <c r="K11829" s="20" t="s">
        <v>9</v>
      </c>
      <c r="L11829" t="s">
        <v>1464</v>
      </c>
      <c r="M11829" s="20">
        <v>6.38</v>
      </c>
      <c r="N11829" s="20">
        <v>9.1199999999999992</v>
      </c>
      <c r="O11829" t="s">
        <v>3</v>
      </c>
      <c r="P11829" s="13" t="s">
        <v>543</v>
      </c>
      <c r="Q11829" t="s">
        <v>9</v>
      </c>
      <c r="R11829" t="s">
        <v>978</v>
      </c>
      <c r="S11829" t="s">
        <v>1465</v>
      </c>
      <c r="U11829" t="s">
        <v>1465</v>
      </c>
      <c r="W11829" t="s">
        <v>1465</v>
      </c>
      <c r="Y11829" t="s">
        <v>1465</v>
      </c>
      <c r="AA11829" t="s">
        <v>1465</v>
      </c>
      <c r="AC11829" t="s">
        <v>1465</v>
      </c>
      <c r="AE11829">
        <f t="shared" si="184"/>
        <v>2008</v>
      </c>
    </row>
    <row r="11830" spans="1:31" x14ac:dyDescent="0.25">
      <c r="A11830" s="7">
        <v>11827</v>
      </c>
      <c r="B11830" s="8">
        <v>39805</v>
      </c>
      <c r="C11830" t="s">
        <v>3</v>
      </c>
      <c r="D11830" t="s">
        <v>939</v>
      </c>
      <c r="E11830" t="s">
        <v>9</v>
      </c>
      <c r="F11830" t="s">
        <v>976</v>
      </c>
      <c r="G11830" t="s">
        <v>929</v>
      </c>
      <c r="H11830" s="135" t="s">
        <v>2700</v>
      </c>
      <c r="I11830" t="s">
        <v>1454</v>
      </c>
      <c r="J11830" s="20">
        <v>15</v>
      </c>
      <c r="K11830" s="20" t="s">
        <v>9</v>
      </c>
      <c r="L11830" t="s">
        <v>1463</v>
      </c>
      <c r="M11830" s="20">
        <v>3.6</v>
      </c>
      <c r="N11830" s="20">
        <v>4.9000000000000004</v>
      </c>
      <c r="AE11830">
        <f t="shared" si="184"/>
        <v>2008</v>
      </c>
    </row>
    <row r="11831" spans="1:31" x14ac:dyDescent="0.25">
      <c r="A11831" s="7">
        <v>11828</v>
      </c>
      <c r="B11831" s="8">
        <v>39805</v>
      </c>
      <c r="C11831" t="s">
        <v>3</v>
      </c>
      <c r="D11831" t="s">
        <v>104</v>
      </c>
      <c r="E11831" t="s">
        <v>9</v>
      </c>
      <c r="F11831" t="s">
        <v>902</v>
      </c>
      <c r="G11831" t="s">
        <v>648</v>
      </c>
      <c r="H11831" s="135" t="s">
        <v>2269</v>
      </c>
      <c r="I11831" t="s">
        <v>1454</v>
      </c>
      <c r="J11831" s="20">
        <v>164</v>
      </c>
      <c r="K11831" s="20" t="s">
        <v>9</v>
      </c>
      <c r="L11831" t="s">
        <v>1464</v>
      </c>
      <c r="M11831" s="20">
        <v>36.08</v>
      </c>
      <c r="N11831" s="20">
        <v>46.92</v>
      </c>
      <c r="AE11831">
        <f t="shared" si="184"/>
        <v>2008</v>
      </c>
    </row>
    <row r="11832" spans="1:31" x14ac:dyDescent="0.25">
      <c r="A11832" s="7">
        <v>11829</v>
      </c>
      <c r="B11832" s="8">
        <v>39805</v>
      </c>
      <c r="C11832" t="s">
        <v>3</v>
      </c>
      <c r="D11832" t="s">
        <v>789</v>
      </c>
      <c r="E11832" t="s">
        <v>9</v>
      </c>
      <c r="F11832" t="s">
        <v>795</v>
      </c>
      <c r="G11832" t="s">
        <v>714</v>
      </c>
      <c r="H11832" s="135" t="s">
        <v>1496</v>
      </c>
      <c r="I11832" t="s">
        <v>1454</v>
      </c>
      <c r="J11832" s="20">
        <v>23</v>
      </c>
      <c r="K11832" s="20" t="s">
        <v>3</v>
      </c>
      <c r="L11832" t="s">
        <v>1464</v>
      </c>
      <c r="M11832" s="20">
        <v>7.4399999999999995</v>
      </c>
      <c r="N11832" s="20">
        <v>5.0600000000000005</v>
      </c>
      <c r="AE11832">
        <f t="shared" si="184"/>
        <v>2008</v>
      </c>
    </row>
    <row r="11833" spans="1:31" x14ac:dyDescent="0.25">
      <c r="A11833" s="7">
        <v>11830</v>
      </c>
      <c r="B11833" s="8">
        <v>39806</v>
      </c>
      <c r="C11833" t="s">
        <v>3</v>
      </c>
      <c r="D11833" t="s">
        <v>968</v>
      </c>
      <c r="E11833" t="s">
        <v>9</v>
      </c>
      <c r="F11833" t="s">
        <v>665</v>
      </c>
      <c r="G11833" t="s">
        <v>377</v>
      </c>
      <c r="H11833" s="136" t="s">
        <v>1598</v>
      </c>
      <c r="I11833" t="s">
        <v>1454</v>
      </c>
      <c r="J11833" s="20">
        <v>48</v>
      </c>
      <c r="K11833" s="20" t="s">
        <v>1465</v>
      </c>
      <c r="L11833" t="s">
        <v>1466</v>
      </c>
      <c r="M11833" s="20">
        <v>12</v>
      </c>
      <c r="N11833" s="20">
        <v>12</v>
      </c>
      <c r="AE11833">
        <f t="shared" si="184"/>
        <v>2008</v>
      </c>
    </row>
    <row r="11834" spans="1:31" x14ac:dyDescent="0.25">
      <c r="A11834" s="7">
        <v>11831</v>
      </c>
      <c r="B11834" s="8">
        <v>39806</v>
      </c>
      <c r="C11834" t="s">
        <v>3</v>
      </c>
      <c r="D11834" t="s">
        <v>798</v>
      </c>
      <c r="E11834" t="s">
        <v>9</v>
      </c>
      <c r="F11834" t="s">
        <v>481</v>
      </c>
      <c r="G11834" t="s">
        <v>11</v>
      </c>
      <c r="H11834" s="135" t="s">
        <v>1498</v>
      </c>
      <c r="I11834" t="s">
        <v>1455</v>
      </c>
      <c r="J11834" s="20">
        <v>12</v>
      </c>
      <c r="K11834" s="20" t="s">
        <v>1465</v>
      </c>
      <c r="L11834" t="s">
        <v>1466</v>
      </c>
      <c r="M11834" s="20">
        <v>1.5</v>
      </c>
      <c r="N11834" s="20">
        <v>1.5</v>
      </c>
      <c r="AE11834">
        <f t="shared" si="184"/>
        <v>2008</v>
      </c>
    </row>
    <row r="11835" spans="1:31" x14ac:dyDescent="0.25">
      <c r="A11835" s="7">
        <v>11832</v>
      </c>
      <c r="B11835" s="8">
        <v>39806</v>
      </c>
      <c r="C11835" t="s">
        <v>3</v>
      </c>
      <c r="D11835" t="s">
        <v>948</v>
      </c>
      <c r="E11835" t="s">
        <v>9</v>
      </c>
      <c r="F11835" t="s">
        <v>904</v>
      </c>
      <c r="G11835" t="s">
        <v>648</v>
      </c>
      <c r="H11835" s="135" t="s">
        <v>2802</v>
      </c>
      <c r="I11835" t="s">
        <v>1454</v>
      </c>
      <c r="J11835" s="20">
        <v>56</v>
      </c>
      <c r="K11835" s="20" t="s">
        <v>9</v>
      </c>
      <c r="L11835" t="s">
        <v>1464</v>
      </c>
      <c r="M11835" s="20">
        <v>12.32</v>
      </c>
      <c r="N11835" s="20">
        <v>16.68</v>
      </c>
      <c r="AE11835">
        <f t="shared" si="184"/>
        <v>2008</v>
      </c>
    </row>
    <row r="11836" spans="1:31" x14ac:dyDescent="0.25">
      <c r="A11836" s="7">
        <v>11833</v>
      </c>
      <c r="B11836" s="8">
        <v>39807</v>
      </c>
      <c r="C11836" t="s">
        <v>3</v>
      </c>
      <c r="D11836" t="s">
        <v>968</v>
      </c>
      <c r="E11836" t="s">
        <v>9</v>
      </c>
      <c r="F11836" t="s">
        <v>786</v>
      </c>
      <c r="G11836" t="s">
        <v>870</v>
      </c>
      <c r="H11836" s="135" t="s">
        <v>2467</v>
      </c>
      <c r="I11836" t="s">
        <v>1455</v>
      </c>
      <c r="J11836" s="20">
        <v>5</v>
      </c>
      <c r="K11836" s="20" t="s">
        <v>1465</v>
      </c>
      <c r="L11836" t="s">
        <v>1466</v>
      </c>
      <c r="M11836" s="20">
        <v>0.625</v>
      </c>
      <c r="N11836" s="20">
        <v>0.625</v>
      </c>
      <c r="AE11836">
        <f t="shared" si="184"/>
        <v>2008</v>
      </c>
    </row>
    <row r="11837" spans="1:31" x14ac:dyDescent="0.25">
      <c r="A11837" s="7">
        <v>11834</v>
      </c>
      <c r="B11837" s="8">
        <v>39807</v>
      </c>
      <c r="C11837" t="s">
        <v>3</v>
      </c>
      <c r="D11837" t="s">
        <v>222</v>
      </c>
      <c r="E11837" t="s">
        <v>9</v>
      </c>
      <c r="F11837" t="s">
        <v>945</v>
      </c>
      <c r="G11837" t="s">
        <v>895</v>
      </c>
      <c r="H11837" s="135" t="s">
        <v>2635</v>
      </c>
      <c r="I11837" t="s">
        <v>1454</v>
      </c>
      <c r="J11837" s="20">
        <v>15</v>
      </c>
      <c r="K11837" s="20" t="s">
        <v>9</v>
      </c>
      <c r="L11837" t="s">
        <v>1464</v>
      </c>
      <c r="M11837" s="20">
        <v>3.3</v>
      </c>
      <c r="N11837" s="20">
        <v>5.2</v>
      </c>
      <c r="AE11837">
        <f t="shared" si="184"/>
        <v>2008</v>
      </c>
    </row>
    <row r="11838" spans="1:31" x14ac:dyDescent="0.25">
      <c r="A11838" s="7">
        <v>11835</v>
      </c>
      <c r="B11838" s="8">
        <v>39808</v>
      </c>
      <c r="C11838" t="s">
        <v>3</v>
      </c>
      <c r="D11838" t="s">
        <v>117</v>
      </c>
      <c r="E11838" t="s">
        <v>9</v>
      </c>
      <c r="F11838" t="s">
        <v>923</v>
      </c>
      <c r="G11838" t="s">
        <v>732</v>
      </c>
      <c r="H11838" s="135" t="s">
        <v>2184</v>
      </c>
      <c r="I11838" t="s">
        <v>1454</v>
      </c>
      <c r="J11838" s="20">
        <v>18</v>
      </c>
      <c r="K11838" s="20" t="s">
        <v>3</v>
      </c>
      <c r="L11838" t="s">
        <v>1464</v>
      </c>
      <c r="M11838" s="20">
        <v>6.04</v>
      </c>
      <c r="N11838" s="20">
        <v>3.96</v>
      </c>
      <c r="AE11838">
        <f t="shared" si="184"/>
        <v>2008</v>
      </c>
    </row>
    <row r="11839" spans="1:31" x14ac:dyDescent="0.25">
      <c r="A11839" s="7">
        <v>11836</v>
      </c>
      <c r="B11839" s="8">
        <v>39808</v>
      </c>
      <c r="C11839" t="s">
        <v>3</v>
      </c>
      <c r="D11839" t="s">
        <v>918</v>
      </c>
      <c r="E11839" t="s">
        <v>9</v>
      </c>
      <c r="F11839" t="s">
        <v>923</v>
      </c>
      <c r="G11839" t="s">
        <v>870</v>
      </c>
      <c r="H11839" s="135" t="s">
        <v>2790</v>
      </c>
      <c r="I11839" t="s">
        <v>1454</v>
      </c>
      <c r="J11839" s="20">
        <v>102</v>
      </c>
      <c r="K11839" s="20" t="s">
        <v>1465</v>
      </c>
      <c r="L11839" t="s">
        <v>1466</v>
      </c>
      <c r="M11839" s="20">
        <v>25.5</v>
      </c>
      <c r="N11839" s="20">
        <v>25.5</v>
      </c>
      <c r="AE11839">
        <f t="shared" si="184"/>
        <v>2008</v>
      </c>
    </row>
    <row r="11840" spans="1:31" x14ac:dyDescent="0.25">
      <c r="A11840" s="7">
        <v>11837</v>
      </c>
      <c r="B11840" s="8">
        <v>39808</v>
      </c>
      <c r="C11840" t="s">
        <v>3</v>
      </c>
      <c r="D11840" t="s">
        <v>481</v>
      </c>
      <c r="E11840" t="s">
        <v>9</v>
      </c>
      <c r="F11840" t="s">
        <v>734</v>
      </c>
      <c r="G11840" t="s">
        <v>929</v>
      </c>
      <c r="H11840" s="135" t="s">
        <v>2748</v>
      </c>
      <c r="I11840" t="s">
        <v>1454</v>
      </c>
      <c r="J11840" s="20">
        <v>5</v>
      </c>
      <c r="K11840" s="20" t="s">
        <v>1465</v>
      </c>
      <c r="L11840" t="s">
        <v>1466</v>
      </c>
      <c r="M11840" s="20">
        <v>1.25</v>
      </c>
      <c r="N11840" s="20">
        <v>1.25</v>
      </c>
      <c r="AE11840">
        <f t="shared" si="184"/>
        <v>2008</v>
      </c>
    </row>
    <row r="11841" spans="1:31" x14ac:dyDescent="0.25">
      <c r="A11841" s="7">
        <v>11838</v>
      </c>
      <c r="B11841" s="8">
        <v>39808</v>
      </c>
      <c r="C11841" t="s">
        <v>3</v>
      </c>
      <c r="D11841" t="s">
        <v>916</v>
      </c>
      <c r="E11841" t="s">
        <v>9</v>
      </c>
      <c r="F11841" t="s">
        <v>926</v>
      </c>
      <c r="G11841" t="s">
        <v>895</v>
      </c>
      <c r="H11841" s="135" t="s">
        <v>2803</v>
      </c>
      <c r="I11841" t="s">
        <v>1454</v>
      </c>
      <c r="J11841" s="20">
        <v>23</v>
      </c>
      <c r="K11841" s="20" t="s">
        <v>3</v>
      </c>
      <c r="L11841" t="s">
        <v>1463</v>
      </c>
      <c r="M11841" s="20">
        <v>6.98</v>
      </c>
      <c r="N11841" s="20">
        <v>5.52</v>
      </c>
      <c r="AE11841">
        <f t="shared" si="184"/>
        <v>2008</v>
      </c>
    </row>
    <row r="11842" spans="1:31" x14ac:dyDescent="0.25">
      <c r="A11842" s="7">
        <v>11839</v>
      </c>
      <c r="B11842" s="8">
        <v>39808</v>
      </c>
      <c r="C11842" t="s">
        <v>3</v>
      </c>
      <c r="D11842" t="s">
        <v>920</v>
      </c>
      <c r="E11842" t="s">
        <v>9</v>
      </c>
      <c r="F11842" t="s">
        <v>884</v>
      </c>
      <c r="G11842" t="s">
        <v>895</v>
      </c>
      <c r="H11842" s="135" t="s">
        <v>2615</v>
      </c>
      <c r="I11842" t="s">
        <v>1454</v>
      </c>
      <c r="J11842" s="20">
        <v>18</v>
      </c>
      <c r="K11842" s="20" t="s">
        <v>3</v>
      </c>
      <c r="L11842" t="s">
        <v>1464</v>
      </c>
      <c r="M11842" s="20">
        <v>6.04</v>
      </c>
      <c r="N11842" s="20">
        <v>3.96</v>
      </c>
      <c r="AE11842">
        <f t="shared" si="184"/>
        <v>2008</v>
      </c>
    </row>
    <row r="11843" spans="1:31" x14ac:dyDescent="0.25">
      <c r="A11843" s="7">
        <v>11840</v>
      </c>
      <c r="B11843" s="8">
        <v>39808</v>
      </c>
      <c r="C11843" t="s">
        <v>3</v>
      </c>
      <c r="D11843" t="s">
        <v>920</v>
      </c>
      <c r="E11843" t="s">
        <v>9</v>
      </c>
      <c r="F11843" t="s">
        <v>901</v>
      </c>
      <c r="G11843" t="s">
        <v>377</v>
      </c>
      <c r="H11843" s="9" t="s">
        <v>2097</v>
      </c>
      <c r="I11843" t="s">
        <v>1454</v>
      </c>
      <c r="J11843" s="20">
        <v>31</v>
      </c>
      <c r="K11843" s="20" t="s">
        <v>9</v>
      </c>
      <c r="L11843" t="s">
        <v>1464</v>
      </c>
      <c r="M11843" s="20">
        <v>6.82</v>
      </c>
      <c r="N11843" s="20">
        <v>9.68</v>
      </c>
      <c r="AE11843">
        <f t="shared" si="184"/>
        <v>2008</v>
      </c>
    </row>
    <row r="11844" spans="1:31" x14ac:dyDescent="0.25">
      <c r="A11844" s="7">
        <v>11841</v>
      </c>
      <c r="B11844" s="8">
        <v>39808</v>
      </c>
      <c r="C11844" t="s">
        <v>3</v>
      </c>
      <c r="D11844" t="s">
        <v>43</v>
      </c>
      <c r="E11844" t="s">
        <v>9</v>
      </c>
      <c r="F11844" t="s">
        <v>798</v>
      </c>
      <c r="G11844" t="s">
        <v>24</v>
      </c>
      <c r="H11844" s="136" t="s">
        <v>1496</v>
      </c>
      <c r="I11844" t="s">
        <v>1455</v>
      </c>
      <c r="J11844" s="20">
        <v>33</v>
      </c>
      <c r="K11844" s="20" t="s">
        <v>9</v>
      </c>
      <c r="L11844" t="s">
        <v>1464</v>
      </c>
      <c r="M11844" s="20">
        <v>3.63</v>
      </c>
      <c r="N11844" s="20">
        <v>5.12</v>
      </c>
      <c r="AE11844">
        <f t="shared" ref="AE11844:AE11907" si="185">YEAR(B11844)</f>
        <v>2008</v>
      </c>
    </row>
    <row r="11845" spans="1:31" x14ac:dyDescent="0.25">
      <c r="A11845" s="7">
        <v>11842</v>
      </c>
      <c r="B11845" s="8">
        <v>39808</v>
      </c>
      <c r="C11845" t="s">
        <v>3</v>
      </c>
      <c r="D11845" t="s">
        <v>543</v>
      </c>
      <c r="E11845" t="s">
        <v>9</v>
      </c>
      <c r="F11845" t="s">
        <v>521</v>
      </c>
      <c r="G11845" t="s">
        <v>732</v>
      </c>
      <c r="H11845" s="135" t="s">
        <v>2804</v>
      </c>
      <c r="I11845" t="s">
        <v>1454</v>
      </c>
      <c r="J11845" s="20">
        <v>36</v>
      </c>
      <c r="K11845" s="20" t="s">
        <v>9</v>
      </c>
      <c r="L11845" t="s">
        <v>1464</v>
      </c>
      <c r="M11845" s="20">
        <v>7.92</v>
      </c>
      <c r="N11845" s="20">
        <v>11.08</v>
      </c>
      <c r="AE11845">
        <f t="shared" si="185"/>
        <v>2008</v>
      </c>
    </row>
    <row r="11846" spans="1:31" x14ac:dyDescent="0.25">
      <c r="A11846" s="7">
        <v>11843</v>
      </c>
      <c r="B11846" s="8">
        <v>39809</v>
      </c>
      <c r="C11846" t="s">
        <v>3</v>
      </c>
      <c r="D11846" t="s">
        <v>952</v>
      </c>
      <c r="E11846" t="s">
        <v>9</v>
      </c>
      <c r="F11846" t="s">
        <v>978</v>
      </c>
      <c r="G11846" t="s">
        <v>929</v>
      </c>
      <c r="H11846" s="9" t="s">
        <v>2805</v>
      </c>
      <c r="I11846" t="s">
        <v>1454</v>
      </c>
      <c r="J11846" s="20">
        <v>15</v>
      </c>
      <c r="K11846" s="20" t="s">
        <v>9</v>
      </c>
      <c r="L11846" t="s">
        <v>1464</v>
      </c>
      <c r="M11846" s="20">
        <v>3.3</v>
      </c>
      <c r="N11846" s="20">
        <v>5.2</v>
      </c>
      <c r="AE11846">
        <f t="shared" si="185"/>
        <v>2008</v>
      </c>
    </row>
    <row r="11847" spans="1:31" x14ac:dyDescent="0.25">
      <c r="A11847" s="7">
        <v>11844</v>
      </c>
      <c r="B11847" s="8">
        <v>39809</v>
      </c>
      <c r="C11847" t="s">
        <v>3</v>
      </c>
      <c r="D11847" t="s">
        <v>957</v>
      </c>
      <c r="E11847" t="s">
        <v>9</v>
      </c>
      <c r="F11847" t="s">
        <v>869</v>
      </c>
      <c r="G11847" t="s">
        <v>870</v>
      </c>
      <c r="H11847" s="135" t="s">
        <v>1496</v>
      </c>
      <c r="I11847" t="s">
        <v>1454</v>
      </c>
      <c r="J11847" s="20">
        <v>24</v>
      </c>
      <c r="K11847" s="20" t="s">
        <v>9</v>
      </c>
      <c r="L11847" t="s">
        <v>1464</v>
      </c>
      <c r="M11847" s="20">
        <v>5.28</v>
      </c>
      <c r="N11847" s="20">
        <v>7.72</v>
      </c>
      <c r="AE11847">
        <f t="shared" si="185"/>
        <v>2008</v>
      </c>
    </row>
    <row r="11848" spans="1:31" x14ac:dyDescent="0.25">
      <c r="A11848" s="7">
        <v>11845</v>
      </c>
      <c r="B11848" s="8">
        <v>39809</v>
      </c>
      <c r="C11848" t="s">
        <v>3</v>
      </c>
      <c r="D11848" t="s">
        <v>432</v>
      </c>
      <c r="E11848" t="s">
        <v>9</v>
      </c>
      <c r="F11848" t="s">
        <v>54</v>
      </c>
      <c r="G11848" t="s">
        <v>870</v>
      </c>
      <c r="H11848" s="135" t="s">
        <v>1496</v>
      </c>
      <c r="I11848" t="s">
        <v>1454</v>
      </c>
      <c r="J11848" s="20">
        <v>23</v>
      </c>
      <c r="K11848" s="20" t="s">
        <v>9</v>
      </c>
      <c r="L11848" t="s">
        <v>1464</v>
      </c>
      <c r="M11848" s="20">
        <v>5.0600000000000005</v>
      </c>
      <c r="N11848" s="20">
        <v>7.4399999999999995</v>
      </c>
      <c r="AE11848">
        <f t="shared" si="185"/>
        <v>2008</v>
      </c>
    </row>
    <row r="11849" spans="1:31" x14ac:dyDescent="0.25">
      <c r="A11849" s="7">
        <v>11846</v>
      </c>
      <c r="B11849" s="8">
        <v>39809</v>
      </c>
      <c r="C11849" t="s">
        <v>3</v>
      </c>
      <c r="D11849" t="s">
        <v>957</v>
      </c>
      <c r="E11849" t="s">
        <v>9</v>
      </c>
      <c r="F11849" t="s">
        <v>869</v>
      </c>
      <c r="G11849" t="s">
        <v>895</v>
      </c>
      <c r="H11849" s="135" t="s">
        <v>2806</v>
      </c>
      <c r="I11849" t="s">
        <v>1454</v>
      </c>
      <c r="J11849" s="20">
        <v>9</v>
      </c>
      <c r="K11849" s="20" t="s">
        <v>9</v>
      </c>
      <c r="L11849" t="s">
        <v>1464</v>
      </c>
      <c r="M11849" s="20">
        <v>1.98</v>
      </c>
      <c r="N11849" s="20">
        <v>3.52</v>
      </c>
      <c r="AE11849">
        <f t="shared" si="185"/>
        <v>2008</v>
      </c>
    </row>
    <row r="11850" spans="1:31" x14ac:dyDescent="0.25">
      <c r="A11850" s="7">
        <v>11847</v>
      </c>
      <c r="B11850" s="8">
        <v>39810</v>
      </c>
      <c r="C11850" t="s">
        <v>3</v>
      </c>
      <c r="D11850" t="s">
        <v>928</v>
      </c>
      <c r="E11850" t="s">
        <v>9</v>
      </c>
      <c r="F11850" t="s">
        <v>828</v>
      </c>
      <c r="G11850" t="s">
        <v>732</v>
      </c>
      <c r="H11850" s="135" t="s">
        <v>2126</v>
      </c>
      <c r="I11850" t="s">
        <v>1454</v>
      </c>
      <c r="J11850" s="20">
        <v>16</v>
      </c>
      <c r="K11850" s="20" t="s">
        <v>3</v>
      </c>
      <c r="L11850" t="s">
        <v>1464</v>
      </c>
      <c r="M11850" s="20">
        <v>5.48</v>
      </c>
      <c r="N11850" s="20">
        <v>3.52</v>
      </c>
      <c r="AE11850">
        <f t="shared" si="185"/>
        <v>2008</v>
      </c>
    </row>
    <row r="11851" spans="1:31" x14ac:dyDescent="0.25">
      <c r="A11851" s="7">
        <v>11848</v>
      </c>
      <c r="B11851" s="8">
        <v>39810</v>
      </c>
      <c r="C11851" t="s">
        <v>3</v>
      </c>
      <c r="D11851" t="s">
        <v>973</v>
      </c>
      <c r="E11851" t="s">
        <v>9</v>
      </c>
      <c r="F11851" t="s">
        <v>665</v>
      </c>
      <c r="G11851" t="s">
        <v>929</v>
      </c>
      <c r="H11851" s="135" t="s">
        <v>2807</v>
      </c>
      <c r="I11851" t="s">
        <v>1454</v>
      </c>
      <c r="J11851" s="20">
        <v>16</v>
      </c>
      <c r="K11851" s="20" t="s">
        <v>9</v>
      </c>
      <c r="L11851" t="s">
        <v>1463</v>
      </c>
      <c r="M11851" s="20">
        <v>3.84</v>
      </c>
      <c r="N11851" s="20">
        <v>5.16</v>
      </c>
      <c r="AE11851">
        <f t="shared" si="185"/>
        <v>2008</v>
      </c>
    </row>
    <row r="11852" spans="1:31" x14ac:dyDescent="0.25">
      <c r="A11852" s="7">
        <v>11849</v>
      </c>
      <c r="B11852" s="8">
        <v>39810</v>
      </c>
      <c r="C11852" t="s">
        <v>3</v>
      </c>
      <c r="D11852" t="s">
        <v>928</v>
      </c>
      <c r="E11852" t="s">
        <v>9</v>
      </c>
      <c r="F11852" t="s">
        <v>832</v>
      </c>
      <c r="G11852" t="s">
        <v>648</v>
      </c>
      <c r="H11852" s="135" t="s">
        <v>2330</v>
      </c>
      <c r="I11852" t="s">
        <v>1455</v>
      </c>
      <c r="J11852" s="20">
        <v>18</v>
      </c>
      <c r="K11852" s="20" t="s">
        <v>9</v>
      </c>
      <c r="L11852" t="s">
        <v>1464</v>
      </c>
      <c r="M11852" s="20">
        <v>1.98</v>
      </c>
      <c r="N11852" s="20">
        <v>3.02</v>
      </c>
      <c r="AE11852">
        <f t="shared" si="185"/>
        <v>2008</v>
      </c>
    </row>
    <row r="11853" spans="1:31" x14ac:dyDescent="0.25">
      <c r="A11853" s="7">
        <v>11850</v>
      </c>
      <c r="B11853" s="8">
        <v>39810</v>
      </c>
      <c r="C11853" t="s">
        <v>3</v>
      </c>
      <c r="D11853" t="s">
        <v>939</v>
      </c>
      <c r="E11853" t="s">
        <v>9</v>
      </c>
      <c r="F11853" t="s">
        <v>890</v>
      </c>
      <c r="G11853" t="s">
        <v>377</v>
      </c>
      <c r="H11853" s="9" t="s">
        <v>2096</v>
      </c>
      <c r="I11853" t="s">
        <v>1454</v>
      </c>
      <c r="J11853" s="20">
        <v>25</v>
      </c>
      <c r="K11853" s="20" t="s">
        <v>3</v>
      </c>
      <c r="L11853" t="s">
        <v>1464</v>
      </c>
      <c r="M11853" s="20">
        <v>8</v>
      </c>
      <c r="N11853" s="20">
        <v>5.5</v>
      </c>
      <c r="AE11853">
        <f t="shared" si="185"/>
        <v>2008</v>
      </c>
    </row>
    <row r="11854" spans="1:31" x14ac:dyDescent="0.25">
      <c r="A11854" s="7">
        <v>11851</v>
      </c>
      <c r="B11854" s="8">
        <v>39810</v>
      </c>
      <c r="C11854" t="s">
        <v>3</v>
      </c>
      <c r="D11854" t="s">
        <v>192</v>
      </c>
      <c r="E11854" t="s">
        <v>9</v>
      </c>
      <c r="F11854" t="s">
        <v>987</v>
      </c>
      <c r="G11854" t="s">
        <v>648</v>
      </c>
      <c r="H11854" s="9" t="s">
        <v>1797</v>
      </c>
      <c r="I11854" t="s">
        <v>1454</v>
      </c>
      <c r="J11854" s="20">
        <v>56</v>
      </c>
      <c r="K11854" s="20" t="s">
        <v>3</v>
      </c>
      <c r="L11854" t="s">
        <v>1463</v>
      </c>
      <c r="M11854" s="20">
        <v>15.56</v>
      </c>
      <c r="N11854" s="20">
        <v>13.44</v>
      </c>
      <c r="AE11854">
        <f t="shared" si="185"/>
        <v>2008</v>
      </c>
    </row>
    <row r="11855" spans="1:31" x14ac:dyDescent="0.25">
      <c r="A11855" s="7">
        <v>11852</v>
      </c>
      <c r="B11855" s="8">
        <v>39811</v>
      </c>
      <c r="C11855" t="s">
        <v>3</v>
      </c>
      <c r="D11855" t="s">
        <v>972</v>
      </c>
      <c r="E11855" t="s">
        <v>9</v>
      </c>
      <c r="F11855" t="s">
        <v>828</v>
      </c>
      <c r="G11855" t="s">
        <v>648</v>
      </c>
      <c r="H11855" s="135" t="s">
        <v>2056</v>
      </c>
      <c r="I11855" t="s">
        <v>1454</v>
      </c>
      <c r="J11855" s="20">
        <v>20</v>
      </c>
      <c r="K11855" s="20" t="s">
        <v>9</v>
      </c>
      <c r="L11855" t="s">
        <v>1464</v>
      </c>
      <c r="M11855" s="20">
        <v>4.4000000000000004</v>
      </c>
      <c r="N11855" s="20">
        <v>6.6</v>
      </c>
      <c r="AE11855">
        <f t="shared" si="185"/>
        <v>2008</v>
      </c>
    </row>
    <row r="11856" spans="1:31" x14ac:dyDescent="0.25">
      <c r="A11856" s="7">
        <v>11853</v>
      </c>
      <c r="B11856" s="8">
        <v>39812</v>
      </c>
      <c r="C11856" t="s">
        <v>3</v>
      </c>
      <c r="D11856" t="s">
        <v>655</v>
      </c>
      <c r="E11856" t="s">
        <v>9</v>
      </c>
      <c r="F11856" t="s">
        <v>395</v>
      </c>
      <c r="G11856" t="s">
        <v>870</v>
      </c>
      <c r="H11856" s="135" t="s">
        <v>2487</v>
      </c>
      <c r="I11856" t="s">
        <v>1454</v>
      </c>
      <c r="J11856" s="20">
        <v>20</v>
      </c>
      <c r="K11856" s="20" t="s">
        <v>9</v>
      </c>
      <c r="L11856" t="s">
        <v>1463</v>
      </c>
      <c r="M11856" s="20">
        <v>4.8</v>
      </c>
      <c r="N11856" s="20">
        <v>6.2</v>
      </c>
      <c r="AE11856">
        <f t="shared" si="185"/>
        <v>2008</v>
      </c>
    </row>
    <row r="11857" spans="1:31" x14ac:dyDescent="0.25">
      <c r="A11857" s="7">
        <v>11854</v>
      </c>
      <c r="B11857" s="8">
        <v>39812</v>
      </c>
      <c r="C11857" t="s">
        <v>3</v>
      </c>
      <c r="D11857" t="s">
        <v>787</v>
      </c>
      <c r="E11857" t="s">
        <v>9</v>
      </c>
      <c r="F11857" t="s">
        <v>848</v>
      </c>
      <c r="G11857" t="s">
        <v>895</v>
      </c>
      <c r="H11857" s="135" t="s">
        <v>2623</v>
      </c>
      <c r="I11857" t="s">
        <v>1455</v>
      </c>
      <c r="J11857" s="20">
        <v>12</v>
      </c>
      <c r="K11857" s="20" t="s">
        <v>3</v>
      </c>
      <c r="L11857" t="s">
        <v>1464</v>
      </c>
      <c r="M11857" s="20">
        <v>2.1799999999999997</v>
      </c>
      <c r="N11857" s="20">
        <v>1.32</v>
      </c>
      <c r="AE11857">
        <f t="shared" si="185"/>
        <v>2008</v>
      </c>
    </row>
    <row r="11858" spans="1:31" x14ac:dyDescent="0.25">
      <c r="A11858" s="7">
        <v>11855</v>
      </c>
      <c r="B11858" s="8">
        <v>39812</v>
      </c>
      <c r="C11858" t="s">
        <v>3</v>
      </c>
      <c r="D11858" t="s">
        <v>542</v>
      </c>
      <c r="E11858" t="s">
        <v>9</v>
      </c>
      <c r="F11858" t="s">
        <v>186</v>
      </c>
      <c r="G11858" t="s">
        <v>895</v>
      </c>
      <c r="H11858" s="135" t="s">
        <v>2640</v>
      </c>
      <c r="I11858" t="s">
        <v>1454</v>
      </c>
      <c r="J11858" s="20">
        <v>27</v>
      </c>
      <c r="K11858" s="20" t="s">
        <v>3</v>
      </c>
      <c r="L11858" t="s">
        <v>1464</v>
      </c>
      <c r="M11858" s="20">
        <v>8.56</v>
      </c>
      <c r="N11858" s="20">
        <v>5.9399999999999995</v>
      </c>
      <c r="AE11858">
        <f t="shared" si="185"/>
        <v>2008</v>
      </c>
    </row>
    <row r="11859" spans="1:31" x14ac:dyDescent="0.25">
      <c r="A11859" s="7">
        <v>11856</v>
      </c>
      <c r="B11859" s="8">
        <v>39812</v>
      </c>
      <c r="C11859" t="s">
        <v>3</v>
      </c>
      <c r="D11859" t="s">
        <v>350</v>
      </c>
      <c r="E11859" t="s">
        <v>9</v>
      </c>
      <c r="F11859" t="s">
        <v>795</v>
      </c>
      <c r="G11859" t="s">
        <v>861</v>
      </c>
      <c r="H11859" s="9" t="s">
        <v>2438</v>
      </c>
      <c r="I11859" t="s">
        <v>1454</v>
      </c>
      <c r="J11859" s="20">
        <v>30</v>
      </c>
      <c r="K11859" s="20" t="s">
        <v>3</v>
      </c>
      <c r="L11859" t="s">
        <v>1463</v>
      </c>
      <c r="M11859" s="20">
        <v>8.8000000000000007</v>
      </c>
      <c r="N11859" s="20">
        <v>7.2</v>
      </c>
      <c r="AE11859">
        <f t="shared" si="185"/>
        <v>2008</v>
      </c>
    </row>
    <row r="11860" spans="1:31" x14ac:dyDescent="0.25">
      <c r="A11860" s="7">
        <v>11857</v>
      </c>
      <c r="B11860" s="8">
        <v>39813</v>
      </c>
      <c r="C11860" t="s">
        <v>3</v>
      </c>
      <c r="D11860" t="s">
        <v>543</v>
      </c>
      <c r="E11860" t="s">
        <v>9</v>
      </c>
      <c r="F11860" t="s">
        <v>978</v>
      </c>
      <c r="G11860" t="s">
        <v>861</v>
      </c>
      <c r="H11860" s="135" t="s">
        <v>1496</v>
      </c>
      <c r="I11860" t="s">
        <v>1454</v>
      </c>
      <c r="J11860" s="20">
        <v>15</v>
      </c>
      <c r="K11860" s="20" t="s">
        <v>9</v>
      </c>
      <c r="L11860" t="s">
        <v>1463</v>
      </c>
      <c r="M11860" s="20">
        <v>3.6</v>
      </c>
      <c r="N11860" s="20">
        <v>4.9000000000000004</v>
      </c>
      <c r="AE11860">
        <f t="shared" si="185"/>
        <v>2008</v>
      </c>
    </row>
    <row r="11861" spans="1:31" x14ac:dyDescent="0.25">
      <c r="A11861" s="7">
        <v>11858</v>
      </c>
      <c r="B11861" s="8">
        <v>39814</v>
      </c>
      <c r="C11861" t="s">
        <v>3</v>
      </c>
      <c r="D11861" t="s">
        <v>655</v>
      </c>
      <c r="E11861" t="s">
        <v>9</v>
      </c>
      <c r="F11861" t="s">
        <v>395</v>
      </c>
      <c r="G11861" t="s">
        <v>870</v>
      </c>
      <c r="H11861" s="135" t="s">
        <v>2504</v>
      </c>
      <c r="I11861" t="s">
        <v>1454</v>
      </c>
      <c r="J11861" s="20">
        <v>12</v>
      </c>
      <c r="K11861" s="20" t="s">
        <v>9</v>
      </c>
      <c r="L11861" t="s">
        <v>1464</v>
      </c>
      <c r="M11861" s="20">
        <v>2.64</v>
      </c>
      <c r="N11861" s="20">
        <v>4.3599999999999994</v>
      </c>
      <c r="AE11861">
        <f t="shared" si="185"/>
        <v>2009</v>
      </c>
    </row>
    <row r="11862" spans="1:31" x14ac:dyDescent="0.25">
      <c r="A11862" s="7">
        <v>11859</v>
      </c>
      <c r="B11862" s="8">
        <v>39815</v>
      </c>
      <c r="C11862" t="s">
        <v>3</v>
      </c>
      <c r="D11862" t="s">
        <v>830</v>
      </c>
      <c r="E11862" t="s">
        <v>9</v>
      </c>
      <c r="F11862" t="s">
        <v>767</v>
      </c>
      <c r="G11862" t="s">
        <v>895</v>
      </c>
      <c r="H11862" s="135" t="s">
        <v>2590</v>
      </c>
      <c r="I11862" t="s">
        <v>1454</v>
      </c>
      <c r="J11862" s="20">
        <v>48</v>
      </c>
      <c r="K11862" s="20" t="s">
        <v>1465</v>
      </c>
      <c r="L11862" t="s">
        <v>1466</v>
      </c>
      <c r="M11862" s="20">
        <v>12</v>
      </c>
      <c r="N11862" s="20">
        <v>12</v>
      </c>
      <c r="AE11862">
        <f t="shared" si="185"/>
        <v>2009</v>
      </c>
    </row>
    <row r="11863" spans="1:31" x14ac:dyDescent="0.25">
      <c r="A11863" s="7">
        <v>11860</v>
      </c>
      <c r="B11863" s="8">
        <v>39815</v>
      </c>
      <c r="C11863" t="s">
        <v>3</v>
      </c>
      <c r="D11863" t="s">
        <v>857</v>
      </c>
      <c r="E11863" t="s">
        <v>9</v>
      </c>
      <c r="F11863" t="s">
        <v>55</v>
      </c>
      <c r="G11863" t="s">
        <v>648</v>
      </c>
      <c r="H11863" s="135" t="s">
        <v>2116</v>
      </c>
      <c r="I11863" t="s">
        <v>1454</v>
      </c>
      <c r="J11863" s="20">
        <v>30</v>
      </c>
      <c r="K11863" s="20" t="s">
        <v>1465</v>
      </c>
      <c r="L11863" t="s">
        <v>1466</v>
      </c>
      <c r="M11863" s="20">
        <v>7.5</v>
      </c>
      <c r="N11863" s="20">
        <v>7.5</v>
      </c>
      <c r="AE11863">
        <f t="shared" si="185"/>
        <v>2009</v>
      </c>
    </row>
    <row r="11864" spans="1:31" x14ac:dyDescent="0.25">
      <c r="A11864" s="7">
        <v>11861</v>
      </c>
      <c r="B11864" s="8">
        <v>39815</v>
      </c>
      <c r="C11864" t="s">
        <v>3</v>
      </c>
      <c r="D11864" t="s">
        <v>857</v>
      </c>
      <c r="E11864" t="s">
        <v>9</v>
      </c>
      <c r="F11864" t="s">
        <v>55</v>
      </c>
      <c r="G11864" t="s">
        <v>648</v>
      </c>
      <c r="H11864" s="135" t="s">
        <v>2116</v>
      </c>
      <c r="I11864" t="s">
        <v>1454</v>
      </c>
      <c r="J11864" s="20">
        <v>37</v>
      </c>
      <c r="K11864" s="20" t="s">
        <v>3</v>
      </c>
      <c r="L11864" t="s">
        <v>1464</v>
      </c>
      <c r="M11864" s="20">
        <v>11.36</v>
      </c>
      <c r="N11864" s="20">
        <v>8.14</v>
      </c>
      <c r="AE11864">
        <f t="shared" si="185"/>
        <v>2009</v>
      </c>
    </row>
    <row r="11865" spans="1:31" x14ac:dyDescent="0.25">
      <c r="A11865" s="7">
        <v>11862</v>
      </c>
      <c r="B11865" s="8">
        <v>39816</v>
      </c>
      <c r="C11865" t="s">
        <v>3</v>
      </c>
      <c r="D11865" t="s">
        <v>791</v>
      </c>
      <c r="E11865" t="s">
        <v>9</v>
      </c>
      <c r="F11865" t="s">
        <v>878</v>
      </c>
      <c r="G11865" t="s">
        <v>569</v>
      </c>
      <c r="H11865" s="135" t="s">
        <v>1659</v>
      </c>
      <c r="I11865" t="s">
        <v>1454</v>
      </c>
      <c r="J11865" s="20">
        <v>12</v>
      </c>
      <c r="K11865" s="20" t="s">
        <v>9</v>
      </c>
      <c r="L11865" t="s">
        <v>1463</v>
      </c>
      <c r="M11865" s="20">
        <v>2.88</v>
      </c>
      <c r="N11865" s="20">
        <v>4.12</v>
      </c>
      <c r="AE11865">
        <f t="shared" si="185"/>
        <v>2009</v>
      </c>
    </row>
    <row r="11866" spans="1:31" x14ac:dyDescent="0.25">
      <c r="A11866" s="7">
        <v>11863</v>
      </c>
      <c r="B11866" s="8">
        <v>39816</v>
      </c>
      <c r="C11866" t="s">
        <v>3</v>
      </c>
      <c r="D11866" t="s">
        <v>427</v>
      </c>
      <c r="E11866" t="s">
        <v>9</v>
      </c>
      <c r="F11866" t="s">
        <v>521</v>
      </c>
      <c r="G11866" t="s">
        <v>895</v>
      </c>
      <c r="H11866" s="135" t="s">
        <v>2629</v>
      </c>
      <c r="I11866" t="s">
        <v>1455</v>
      </c>
      <c r="J11866" s="20">
        <v>36</v>
      </c>
      <c r="K11866" s="20" t="s">
        <v>9</v>
      </c>
      <c r="L11866" t="s">
        <v>1464</v>
      </c>
      <c r="M11866" s="20">
        <v>3.96</v>
      </c>
      <c r="N11866" s="20">
        <v>5.54</v>
      </c>
      <c r="AE11866">
        <f t="shared" si="185"/>
        <v>2009</v>
      </c>
    </row>
    <row r="11867" spans="1:31" x14ac:dyDescent="0.25">
      <c r="A11867" s="7">
        <v>11864</v>
      </c>
      <c r="B11867" s="8">
        <v>39816</v>
      </c>
      <c r="C11867" t="s">
        <v>3</v>
      </c>
      <c r="D11867" t="s">
        <v>237</v>
      </c>
      <c r="E11867" t="s">
        <v>9</v>
      </c>
      <c r="F11867" t="s">
        <v>186</v>
      </c>
      <c r="G11867" t="s">
        <v>861</v>
      </c>
      <c r="H11867" s="135" t="s">
        <v>2445</v>
      </c>
      <c r="I11867" t="s">
        <v>1454</v>
      </c>
      <c r="J11867" s="20">
        <v>18</v>
      </c>
      <c r="K11867" s="20" t="s">
        <v>3</v>
      </c>
      <c r="L11867" t="s">
        <v>1464</v>
      </c>
      <c r="M11867" s="20">
        <v>6.04</v>
      </c>
      <c r="N11867" s="20">
        <v>3.96</v>
      </c>
      <c r="AE11867">
        <f t="shared" si="185"/>
        <v>2009</v>
      </c>
    </row>
    <row r="11868" spans="1:31" x14ac:dyDescent="0.25">
      <c r="A11868" s="7">
        <v>11865</v>
      </c>
      <c r="B11868" s="8">
        <v>39817</v>
      </c>
      <c r="C11868" t="s">
        <v>3</v>
      </c>
      <c r="D11868" t="s">
        <v>952</v>
      </c>
      <c r="E11868" t="s">
        <v>9</v>
      </c>
      <c r="F11868" t="s">
        <v>978</v>
      </c>
      <c r="G11868" t="s">
        <v>732</v>
      </c>
      <c r="H11868" s="135" t="s">
        <v>2411</v>
      </c>
      <c r="I11868" t="s">
        <v>1454</v>
      </c>
      <c r="J11868" s="20">
        <v>29</v>
      </c>
      <c r="K11868" s="20" t="s">
        <v>9</v>
      </c>
      <c r="L11868" t="s">
        <v>1464</v>
      </c>
      <c r="M11868" s="20">
        <v>6.38</v>
      </c>
      <c r="N11868" s="20">
        <v>9.1199999999999992</v>
      </c>
      <c r="AE11868">
        <f t="shared" si="185"/>
        <v>2009</v>
      </c>
    </row>
    <row r="11869" spans="1:31" x14ac:dyDescent="0.25">
      <c r="A11869" s="7">
        <v>11866</v>
      </c>
      <c r="B11869" s="8">
        <v>39817</v>
      </c>
      <c r="C11869" t="s">
        <v>3</v>
      </c>
      <c r="D11869" t="s">
        <v>791</v>
      </c>
      <c r="E11869" t="s">
        <v>9</v>
      </c>
      <c r="F11869" t="s">
        <v>878</v>
      </c>
      <c r="G11869" t="s">
        <v>569</v>
      </c>
      <c r="H11869" s="135" t="s">
        <v>1714</v>
      </c>
      <c r="I11869" t="s">
        <v>1454</v>
      </c>
      <c r="J11869" s="20">
        <v>24</v>
      </c>
      <c r="K11869" s="20" t="s">
        <v>9</v>
      </c>
      <c r="L11869" t="s">
        <v>1464</v>
      </c>
      <c r="M11869" s="20">
        <v>5.28</v>
      </c>
      <c r="N11869" s="20">
        <v>7.72</v>
      </c>
      <c r="AE11869">
        <f t="shared" si="185"/>
        <v>2009</v>
      </c>
    </row>
    <row r="11870" spans="1:31" x14ac:dyDescent="0.25">
      <c r="A11870" s="7">
        <v>11867</v>
      </c>
      <c r="B11870" s="8">
        <v>39817</v>
      </c>
      <c r="C11870" t="s">
        <v>3</v>
      </c>
      <c r="D11870" t="s">
        <v>397</v>
      </c>
      <c r="E11870" t="s">
        <v>9</v>
      </c>
      <c r="F11870" t="s">
        <v>451</v>
      </c>
      <c r="G11870" t="s">
        <v>929</v>
      </c>
      <c r="H11870" s="135" t="s">
        <v>2665</v>
      </c>
      <c r="I11870" t="s">
        <v>1454</v>
      </c>
      <c r="J11870" s="20">
        <v>38</v>
      </c>
      <c r="K11870" s="20" t="s">
        <v>3</v>
      </c>
      <c r="L11870" t="s">
        <v>1463</v>
      </c>
      <c r="M11870" s="20">
        <v>10.88</v>
      </c>
      <c r="N11870" s="20">
        <v>9.1199999999999992</v>
      </c>
      <c r="AE11870">
        <f t="shared" si="185"/>
        <v>2009</v>
      </c>
    </row>
    <row r="11871" spans="1:31" x14ac:dyDescent="0.25">
      <c r="A11871" s="7">
        <v>11868</v>
      </c>
      <c r="B11871" s="8">
        <v>39817</v>
      </c>
      <c r="C11871" t="s">
        <v>3</v>
      </c>
      <c r="D11871" t="s">
        <v>72</v>
      </c>
      <c r="E11871" t="s">
        <v>9</v>
      </c>
      <c r="F11871" t="s">
        <v>268</v>
      </c>
      <c r="G11871" t="s">
        <v>732</v>
      </c>
      <c r="H11871" s="135" t="s">
        <v>1496</v>
      </c>
      <c r="I11871" t="s">
        <v>1454</v>
      </c>
      <c r="J11871" s="20">
        <v>39</v>
      </c>
      <c r="K11871" s="20" t="s">
        <v>9</v>
      </c>
      <c r="L11871" t="s">
        <v>1464</v>
      </c>
      <c r="M11871" s="20">
        <v>8.58</v>
      </c>
      <c r="N11871" s="20">
        <v>11.92</v>
      </c>
      <c r="AE11871">
        <f t="shared" si="185"/>
        <v>2009</v>
      </c>
    </row>
    <row r="11872" spans="1:31" x14ac:dyDescent="0.25">
      <c r="A11872" s="7">
        <v>11869</v>
      </c>
      <c r="B11872" s="8">
        <v>39818</v>
      </c>
      <c r="C11872" t="s">
        <v>3</v>
      </c>
      <c r="D11872" t="s">
        <v>823</v>
      </c>
      <c r="E11872" t="s">
        <v>9</v>
      </c>
      <c r="F11872" t="s">
        <v>833</v>
      </c>
      <c r="G11872" t="s">
        <v>569</v>
      </c>
      <c r="H11872" s="9" t="s">
        <v>2101</v>
      </c>
      <c r="I11872" t="s">
        <v>1456</v>
      </c>
      <c r="J11872" s="20">
        <v>22</v>
      </c>
      <c r="K11872" s="20" t="s">
        <v>3</v>
      </c>
      <c r="L11872" t="s">
        <v>1463</v>
      </c>
      <c r="M11872" s="20">
        <v>6.72</v>
      </c>
      <c r="N11872" s="20">
        <v>5.28</v>
      </c>
      <c r="O11872" t="s">
        <v>3</v>
      </c>
      <c r="P11872" s="13" t="s">
        <v>213</v>
      </c>
      <c r="Q11872" t="s">
        <v>9</v>
      </c>
      <c r="R11872" t="s">
        <v>844</v>
      </c>
      <c r="S11872" t="s">
        <v>1465</v>
      </c>
      <c r="U11872" t="s">
        <v>1465</v>
      </c>
      <c r="W11872" t="s">
        <v>1465</v>
      </c>
      <c r="Y11872" t="s">
        <v>1465</v>
      </c>
      <c r="AA11872" t="s">
        <v>1465</v>
      </c>
      <c r="AC11872" t="s">
        <v>1465</v>
      </c>
      <c r="AE11872">
        <f t="shared" si="185"/>
        <v>2009</v>
      </c>
    </row>
    <row r="11873" spans="1:31" x14ac:dyDescent="0.25">
      <c r="A11873" s="7">
        <v>11870</v>
      </c>
      <c r="B11873" s="8">
        <v>39818</v>
      </c>
      <c r="C11873" t="s">
        <v>3</v>
      </c>
      <c r="D11873" t="s">
        <v>960</v>
      </c>
      <c r="E11873" t="s">
        <v>9</v>
      </c>
      <c r="F11873" t="s">
        <v>970</v>
      </c>
      <c r="G11873" t="s">
        <v>929</v>
      </c>
      <c r="H11873" s="9" t="s">
        <v>2652</v>
      </c>
      <c r="I11873" t="s">
        <v>1454</v>
      </c>
      <c r="J11873" s="20">
        <v>27</v>
      </c>
      <c r="K11873" s="20" t="s">
        <v>3</v>
      </c>
      <c r="L11873" t="s">
        <v>1464</v>
      </c>
      <c r="M11873" s="20">
        <v>8.56</v>
      </c>
      <c r="N11873" s="20">
        <v>5.9399999999999995</v>
      </c>
      <c r="AE11873">
        <f t="shared" si="185"/>
        <v>2009</v>
      </c>
    </row>
    <row r="11874" spans="1:31" x14ac:dyDescent="0.25">
      <c r="A11874" s="7">
        <v>11871</v>
      </c>
      <c r="B11874" s="8">
        <v>39818</v>
      </c>
      <c r="C11874" t="s">
        <v>3</v>
      </c>
      <c r="D11874" t="s">
        <v>952</v>
      </c>
      <c r="E11874" t="s">
        <v>9</v>
      </c>
      <c r="F11874" t="s">
        <v>988</v>
      </c>
      <c r="G11874" t="s">
        <v>929</v>
      </c>
      <c r="H11874" s="135" t="s">
        <v>2644</v>
      </c>
      <c r="I11874" t="s">
        <v>1454</v>
      </c>
      <c r="J11874" s="20">
        <v>21</v>
      </c>
      <c r="K11874" s="20" t="s">
        <v>9</v>
      </c>
      <c r="L11874" t="s">
        <v>1463</v>
      </c>
      <c r="M11874" s="20">
        <v>5.04</v>
      </c>
      <c r="N11874" s="20">
        <v>6.46</v>
      </c>
      <c r="AE11874">
        <f t="shared" si="185"/>
        <v>2009</v>
      </c>
    </row>
    <row r="11875" spans="1:31" x14ac:dyDescent="0.25">
      <c r="A11875" s="7">
        <v>11872</v>
      </c>
      <c r="B11875" s="8">
        <v>39819</v>
      </c>
      <c r="C11875" t="s">
        <v>3</v>
      </c>
      <c r="D11875" t="s">
        <v>779</v>
      </c>
      <c r="E11875" t="s">
        <v>9</v>
      </c>
      <c r="F11875" t="s">
        <v>833</v>
      </c>
      <c r="G11875" t="s">
        <v>569</v>
      </c>
      <c r="H11875" s="135" t="s">
        <v>1496</v>
      </c>
      <c r="I11875" t="s">
        <v>1454</v>
      </c>
      <c r="J11875" s="20">
        <v>23</v>
      </c>
      <c r="K11875" s="20" t="s">
        <v>3</v>
      </c>
      <c r="L11875" t="s">
        <v>1463</v>
      </c>
      <c r="M11875" s="20">
        <v>6.98</v>
      </c>
      <c r="N11875" s="20">
        <v>5.52</v>
      </c>
      <c r="AE11875">
        <f t="shared" si="185"/>
        <v>2009</v>
      </c>
    </row>
    <row r="11876" spans="1:31" x14ac:dyDescent="0.25">
      <c r="A11876" s="7">
        <v>11873</v>
      </c>
      <c r="B11876" s="8">
        <v>39819</v>
      </c>
      <c r="C11876" t="s">
        <v>3</v>
      </c>
      <c r="D11876" t="s">
        <v>779</v>
      </c>
      <c r="E11876" t="s">
        <v>9</v>
      </c>
      <c r="F11876" t="s">
        <v>687</v>
      </c>
      <c r="G11876" t="s">
        <v>870</v>
      </c>
      <c r="H11876" s="135" t="s">
        <v>2808</v>
      </c>
      <c r="I11876" t="s">
        <v>1454</v>
      </c>
      <c r="J11876" s="20">
        <v>15</v>
      </c>
      <c r="K11876" s="20" t="s">
        <v>1465</v>
      </c>
      <c r="L11876" t="s">
        <v>1466</v>
      </c>
      <c r="M11876" s="20">
        <v>3.75</v>
      </c>
      <c r="N11876" s="20">
        <v>3.75</v>
      </c>
      <c r="AE11876">
        <f t="shared" si="185"/>
        <v>2009</v>
      </c>
    </row>
    <row r="11877" spans="1:31" x14ac:dyDescent="0.25">
      <c r="A11877" s="7">
        <v>11874</v>
      </c>
      <c r="B11877" s="8">
        <v>39819</v>
      </c>
      <c r="C11877" t="s">
        <v>3</v>
      </c>
      <c r="D11877" t="s">
        <v>916</v>
      </c>
      <c r="E11877" t="s">
        <v>9</v>
      </c>
      <c r="F11877" t="s">
        <v>902</v>
      </c>
      <c r="G11877" t="s">
        <v>929</v>
      </c>
      <c r="H11877" s="135" t="s">
        <v>2701</v>
      </c>
      <c r="I11877" t="s">
        <v>1454</v>
      </c>
      <c r="J11877" s="20">
        <v>60</v>
      </c>
      <c r="K11877" s="20" t="s">
        <v>9</v>
      </c>
      <c r="L11877" t="s">
        <v>1464</v>
      </c>
      <c r="M11877" s="20">
        <v>13.2</v>
      </c>
      <c r="N11877" s="20">
        <v>17.8</v>
      </c>
      <c r="AE11877">
        <f t="shared" si="185"/>
        <v>2009</v>
      </c>
    </row>
    <row r="11878" spans="1:31" x14ac:dyDescent="0.25">
      <c r="A11878" s="7">
        <v>11875</v>
      </c>
      <c r="B11878" s="8">
        <v>39819</v>
      </c>
      <c r="C11878" t="s">
        <v>3</v>
      </c>
      <c r="D11878" t="s">
        <v>112</v>
      </c>
      <c r="E11878" t="s">
        <v>9</v>
      </c>
      <c r="F11878" t="s">
        <v>395</v>
      </c>
      <c r="G11878" t="s">
        <v>929</v>
      </c>
      <c r="H11878" s="9" t="s">
        <v>2809</v>
      </c>
      <c r="I11878" t="s">
        <v>1454</v>
      </c>
      <c r="J11878" s="20">
        <v>54</v>
      </c>
      <c r="K11878" s="20" t="s">
        <v>9</v>
      </c>
      <c r="L11878" t="s">
        <v>1464</v>
      </c>
      <c r="M11878" s="20">
        <v>11.879999999999999</v>
      </c>
      <c r="N11878" s="20">
        <v>16.12</v>
      </c>
      <c r="AE11878">
        <f t="shared" si="185"/>
        <v>2009</v>
      </c>
    </row>
    <row r="11879" spans="1:31" x14ac:dyDescent="0.25">
      <c r="A11879" s="7">
        <v>11876</v>
      </c>
      <c r="B11879" s="8">
        <v>39819</v>
      </c>
      <c r="C11879" t="s">
        <v>3</v>
      </c>
      <c r="D11879" t="s">
        <v>676</v>
      </c>
      <c r="E11879" t="s">
        <v>9</v>
      </c>
      <c r="F11879" t="s">
        <v>112</v>
      </c>
      <c r="G11879" t="s">
        <v>648</v>
      </c>
      <c r="H11879" s="135" t="s">
        <v>1785</v>
      </c>
      <c r="I11879" t="s">
        <v>1455</v>
      </c>
      <c r="J11879" s="20">
        <v>47</v>
      </c>
      <c r="K11879" s="20" t="s">
        <v>3</v>
      </c>
      <c r="L11879" t="s">
        <v>1464</v>
      </c>
      <c r="M11879" s="20">
        <v>7.08</v>
      </c>
      <c r="N11879" s="20">
        <v>5.17</v>
      </c>
      <c r="AE11879">
        <f t="shared" si="185"/>
        <v>2009</v>
      </c>
    </row>
    <row r="11880" spans="1:31" x14ac:dyDescent="0.25">
      <c r="A11880" s="7">
        <v>11877</v>
      </c>
      <c r="B11880" s="8">
        <v>39819</v>
      </c>
      <c r="C11880" t="s">
        <v>3</v>
      </c>
      <c r="D11880" t="s">
        <v>676</v>
      </c>
      <c r="E11880" t="s">
        <v>9</v>
      </c>
      <c r="F11880" t="s">
        <v>112</v>
      </c>
      <c r="G11880" t="s">
        <v>648</v>
      </c>
      <c r="H11880" s="135" t="s">
        <v>1790</v>
      </c>
      <c r="I11880" t="s">
        <v>1455</v>
      </c>
      <c r="J11880" s="20">
        <v>30</v>
      </c>
      <c r="K11880" s="20" t="s">
        <v>3</v>
      </c>
      <c r="L11880" t="s">
        <v>1464</v>
      </c>
      <c r="M11880" s="20">
        <v>4.7</v>
      </c>
      <c r="N11880" s="20">
        <v>3.3</v>
      </c>
      <c r="AE11880">
        <f t="shared" si="185"/>
        <v>2009</v>
      </c>
    </row>
    <row r="11881" spans="1:31" x14ac:dyDescent="0.25">
      <c r="A11881" s="7">
        <v>11878</v>
      </c>
      <c r="B11881" s="8">
        <v>39820</v>
      </c>
      <c r="C11881" t="s">
        <v>3</v>
      </c>
      <c r="D11881" t="s">
        <v>798</v>
      </c>
      <c r="E11881" t="s">
        <v>9</v>
      </c>
      <c r="F11881" t="s">
        <v>930</v>
      </c>
      <c r="G11881" t="s">
        <v>714</v>
      </c>
      <c r="H11881" s="135" t="s">
        <v>2025</v>
      </c>
      <c r="I11881" t="s">
        <v>1455</v>
      </c>
      <c r="J11881" s="20">
        <v>29</v>
      </c>
      <c r="K11881" s="20" t="s">
        <v>3</v>
      </c>
      <c r="L11881" t="s">
        <v>1464</v>
      </c>
      <c r="M11881" s="20">
        <v>4.5599999999999996</v>
      </c>
      <c r="N11881" s="20">
        <v>3.19</v>
      </c>
      <c r="AE11881">
        <f t="shared" si="185"/>
        <v>2009</v>
      </c>
    </row>
    <row r="11882" spans="1:31" x14ac:dyDescent="0.25">
      <c r="A11882" s="7">
        <v>11879</v>
      </c>
      <c r="B11882" s="8">
        <v>39820</v>
      </c>
      <c r="C11882" t="s">
        <v>3</v>
      </c>
      <c r="D11882" t="s">
        <v>731</v>
      </c>
      <c r="E11882" t="s">
        <v>9</v>
      </c>
      <c r="F11882" t="s">
        <v>916</v>
      </c>
      <c r="G11882" t="s">
        <v>929</v>
      </c>
      <c r="H11882" s="135" t="s">
        <v>1496</v>
      </c>
      <c r="I11882" t="s">
        <v>1455</v>
      </c>
      <c r="J11882" s="20">
        <v>10</v>
      </c>
      <c r="K11882" s="20" t="s">
        <v>3</v>
      </c>
      <c r="L11882" t="s">
        <v>1464</v>
      </c>
      <c r="M11882" s="20">
        <v>1.9</v>
      </c>
      <c r="N11882" s="20">
        <v>1.1000000000000001</v>
      </c>
      <c r="AE11882">
        <f t="shared" si="185"/>
        <v>2009</v>
      </c>
    </row>
    <row r="11883" spans="1:31" x14ac:dyDescent="0.25">
      <c r="A11883" s="7">
        <v>11880</v>
      </c>
      <c r="B11883" s="8">
        <v>39821</v>
      </c>
      <c r="C11883" t="s">
        <v>3</v>
      </c>
      <c r="D11883" t="s">
        <v>982</v>
      </c>
      <c r="E11883" t="s">
        <v>9</v>
      </c>
      <c r="F11883" t="s">
        <v>787</v>
      </c>
      <c r="G11883" t="s">
        <v>14</v>
      </c>
      <c r="H11883" s="135" t="s">
        <v>1489</v>
      </c>
      <c r="I11883" t="s">
        <v>1455</v>
      </c>
      <c r="J11883" s="20">
        <v>12</v>
      </c>
      <c r="K11883" s="20" t="s">
        <v>3</v>
      </c>
      <c r="L11883" t="s">
        <v>1463</v>
      </c>
      <c r="M11883" s="20">
        <v>2.06</v>
      </c>
      <c r="N11883" s="20">
        <v>1.44</v>
      </c>
      <c r="AE11883">
        <f t="shared" si="185"/>
        <v>2009</v>
      </c>
    </row>
    <row r="11884" spans="1:31" x14ac:dyDescent="0.25">
      <c r="A11884" s="7">
        <v>11881</v>
      </c>
      <c r="B11884" s="8">
        <v>39822</v>
      </c>
      <c r="C11884" t="s">
        <v>3</v>
      </c>
      <c r="D11884" t="s">
        <v>731</v>
      </c>
      <c r="E11884" t="s">
        <v>9</v>
      </c>
      <c r="F11884" t="s">
        <v>869</v>
      </c>
      <c r="G11884" t="s">
        <v>929</v>
      </c>
      <c r="H11884" s="135" t="s">
        <v>2659</v>
      </c>
      <c r="I11884" t="s">
        <v>1454</v>
      </c>
      <c r="J11884" s="20">
        <v>12</v>
      </c>
      <c r="K11884" s="20" t="s">
        <v>3</v>
      </c>
      <c r="L11884" t="s">
        <v>1464</v>
      </c>
      <c r="M11884" s="20">
        <v>4.3599999999999994</v>
      </c>
      <c r="N11884" s="20">
        <v>2.64</v>
      </c>
      <c r="AE11884">
        <f t="shared" si="185"/>
        <v>2009</v>
      </c>
    </row>
    <row r="11885" spans="1:31" x14ac:dyDescent="0.25">
      <c r="A11885" s="7">
        <v>11882</v>
      </c>
      <c r="B11885" s="8">
        <v>39822</v>
      </c>
      <c r="C11885" t="s">
        <v>3</v>
      </c>
      <c r="D11885" t="s">
        <v>731</v>
      </c>
      <c r="E11885" t="s">
        <v>9</v>
      </c>
      <c r="F11885" t="s">
        <v>916</v>
      </c>
      <c r="G11885" t="s">
        <v>929</v>
      </c>
      <c r="H11885" s="135" t="s">
        <v>1496</v>
      </c>
      <c r="I11885" t="s">
        <v>1455</v>
      </c>
      <c r="J11885" s="20">
        <v>9</v>
      </c>
      <c r="K11885" s="20" t="s">
        <v>1465</v>
      </c>
      <c r="L11885" t="s">
        <v>1466</v>
      </c>
      <c r="M11885" s="20">
        <v>1.125</v>
      </c>
      <c r="N11885" s="20">
        <v>1.125</v>
      </c>
      <c r="AE11885">
        <f t="shared" si="185"/>
        <v>2009</v>
      </c>
    </row>
    <row r="11886" spans="1:31" x14ac:dyDescent="0.25">
      <c r="A11886" s="7">
        <v>11883</v>
      </c>
      <c r="B11886" s="8">
        <v>39822</v>
      </c>
      <c r="C11886" t="s">
        <v>3</v>
      </c>
      <c r="D11886" t="s">
        <v>731</v>
      </c>
      <c r="E11886" t="s">
        <v>9</v>
      </c>
      <c r="F11886" t="s">
        <v>869</v>
      </c>
      <c r="G11886" t="s">
        <v>929</v>
      </c>
      <c r="H11886" s="135" t="s">
        <v>1496</v>
      </c>
      <c r="I11886" t="s">
        <v>1454</v>
      </c>
      <c r="J11886" s="20">
        <v>13</v>
      </c>
      <c r="K11886" s="20" t="s">
        <v>9</v>
      </c>
      <c r="L11886" t="s">
        <v>1464</v>
      </c>
      <c r="M11886" s="20">
        <v>2.86</v>
      </c>
      <c r="N11886" s="20">
        <v>4.6400000000000006</v>
      </c>
      <c r="AE11886">
        <f t="shared" si="185"/>
        <v>2009</v>
      </c>
    </row>
    <row r="11887" spans="1:31" x14ac:dyDescent="0.25">
      <c r="A11887" s="7">
        <v>11884</v>
      </c>
      <c r="B11887" s="8">
        <v>39823</v>
      </c>
      <c r="C11887" t="s">
        <v>3</v>
      </c>
      <c r="D11887" t="s">
        <v>397</v>
      </c>
      <c r="E11887" t="s">
        <v>9</v>
      </c>
      <c r="F11887" t="s">
        <v>372</v>
      </c>
      <c r="G11887" t="s">
        <v>870</v>
      </c>
      <c r="H11887" s="135" t="s">
        <v>2808</v>
      </c>
      <c r="I11887" t="s">
        <v>1454</v>
      </c>
      <c r="J11887" s="20">
        <v>15</v>
      </c>
      <c r="K11887" s="20" t="s">
        <v>3</v>
      </c>
      <c r="L11887" t="s">
        <v>1463</v>
      </c>
      <c r="M11887" s="20">
        <v>4.9000000000000004</v>
      </c>
      <c r="N11887" s="20">
        <v>3.6</v>
      </c>
      <c r="AE11887">
        <f t="shared" si="185"/>
        <v>2009</v>
      </c>
    </row>
    <row r="11888" spans="1:31" x14ac:dyDescent="0.25">
      <c r="A11888" s="7">
        <v>11885</v>
      </c>
      <c r="B11888" s="8">
        <v>39823</v>
      </c>
      <c r="C11888" t="s">
        <v>3</v>
      </c>
      <c r="D11888" t="s">
        <v>655</v>
      </c>
      <c r="E11888" t="s">
        <v>9</v>
      </c>
      <c r="F11888" t="s">
        <v>734</v>
      </c>
      <c r="G11888" t="s">
        <v>11</v>
      </c>
      <c r="H11888" s="135" t="s">
        <v>1509</v>
      </c>
      <c r="I11888" t="s">
        <v>1454</v>
      </c>
      <c r="J11888" s="20">
        <v>23</v>
      </c>
      <c r="K11888" s="20" t="s">
        <v>9</v>
      </c>
      <c r="L11888" t="s">
        <v>1463</v>
      </c>
      <c r="M11888" s="20">
        <v>5.52</v>
      </c>
      <c r="N11888" s="20">
        <v>6.98</v>
      </c>
      <c r="AE11888">
        <f t="shared" si="185"/>
        <v>2009</v>
      </c>
    </row>
    <row r="11889" spans="1:31" x14ac:dyDescent="0.25">
      <c r="A11889" s="7">
        <v>11886</v>
      </c>
      <c r="B11889" s="8">
        <v>39823</v>
      </c>
      <c r="C11889" t="s">
        <v>3</v>
      </c>
      <c r="D11889" t="s">
        <v>43</v>
      </c>
      <c r="E11889" t="s">
        <v>9</v>
      </c>
      <c r="F11889" t="s">
        <v>798</v>
      </c>
      <c r="G11889" t="s">
        <v>17</v>
      </c>
      <c r="H11889" s="135" t="s">
        <v>1496</v>
      </c>
      <c r="I11889" t="s">
        <v>1455</v>
      </c>
      <c r="J11889" s="20">
        <v>14</v>
      </c>
      <c r="K11889" s="20" t="s">
        <v>3</v>
      </c>
      <c r="L11889" t="s">
        <v>1464</v>
      </c>
      <c r="M11889" s="20">
        <v>2.46</v>
      </c>
      <c r="N11889" s="20">
        <v>1.54</v>
      </c>
      <c r="AE11889">
        <f t="shared" si="185"/>
        <v>2009</v>
      </c>
    </row>
    <row r="11890" spans="1:31" x14ac:dyDescent="0.25">
      <c r="A11890" s="7">
        <v>11887</v>
      </c>
      <c r="B11890" s="8">
        <v>39823</v>
      </c>
      <c r="C11890" t="s">
        <v>3</v>
      </c>
      <c r="D11890" t="s">
        <v>786</v>
      </c>
      <c r="E11890" t="s">
        <v>9</v>
      </c>
      <c r="F11890" t="s">
        <v>890</v>
      </c>
      <c r="G11890" t="s">
        <v>870</v>
      </c>
      <c r="H11890" s="135" t="s">
        <v>1496</v>
      </c>
      <c r="I11890" t="s">
        <v>1454</v>
      </c>
      <c r="J11890" s="20">
        <v>15</v>
      </c>
      <c r="K11890" s="20" t="s">
        <v>3</v>
      </c>
      <c r="L11890" t="s">
        <v>1464</v>
      </c>
      <c r="M11890" s="20">
        <v>5.2</v>
      </c>
      <c r="N11890" s="20">
        <v>3.3</v>
      </c>
      <c r="AE11890">
        <f t="shared" si="185"/>
        <v>2009</v>
      </c>
    </row>
    <row r="11891" spans="1:31" x14ac:dyDescent="0.25">
      <c r="A11891" s="7">
        <v>11888</v>
      </c>
      <c r="B11891" s="8">
        <v>39823</v>
      </c>
      <c r="C11891" t="s">
        <v>3</v>
      </c>
      <c r="D11891" t="s">
        <v>776</v>
      </c>
      <c r="E11891" t="s">
        <v>9</v>
      </c>
      <c r="F11891" t="s">
        <v>624</v>
      </c>
      <c r="G11891" t="s">
        <v>895</v>
      </c>
      <c r="H11891" s="135" t="s">
        <v>2557</v>
      </c>
      <c r="I11891" t="s">
        <v>1454</v>
      </c>
      <c r="J11891" s="20">
        <v>132</v>
      </c>
      <c r="K11891" s="20" t="s">
        <v>9</v>
      </c>
      <c r="L11891" t="s">
        <v>1464</v>
      </c>
      <c r="M11891" s="20">
        <v>29.04</v>
      </c>
      <c r="N11891" s="20">
        <v>37.96</v>
      </c>
      <c r="AE11891">
        <f t="shared" si="185"/>
        <v>2009</v>
      </c>
    </row>
    <row r="11892" spans="1:31" x14ac:dyDescent="0.25">
      <c r="A11892" s="7">
        <v>11889</v>
      </c>
      <c r="B11892" s="8">
        <v>39824</v>
      </c>
      <c r="C11892" t="s">
        <v>3</v>
      </c>
      <c r="D11892" t="s">
        <v>614</v>
      </c>
      <c r="E11892" t="s">
        <v>9</v>
      </c>
      <c r="F11892" t="s">
        <v>655</v>
      </c>
      <c r="G11892" t="s">
        <v>971</v>
      </c>
      <c r="H11892" s="9" t="s">
        <v>2810</v>
      </c>
      <c r="I11892" t="s">
        <v>1455</v>
      </c>
      <c r="J11892" s="20">
        <v>48</v>
      </c>
      <c r="K11892" s="20" t="s">
        <v>3</v>
      </c>
      <c r="L11892" t="s">
        <v>1464</v>
      </c>
      <c r="M11892" s="20">
        <v>7.22</v>
      </c>
      <c r="N11892" s="20">
        <v>5.28</v>
      </c>
      <c r="AE11892">
        <f t="shared" si="185"/>
        <v>2009</v>
      </c>
    </row>
    <row r="11893" spans="1:31" x14ac:dyDescent="0.25">
      <c r="A11893" s="7">
        <v>11890</v>
      </c>
      <c r="B11893" s="8">
        <v>39824</v>
      </c>
      <c r="C11893" t="s">
        <v>3</v>
      </c>
      <c r="D11893" t="s">
        <v>913</v>
      </c>
      <c r="E11893" t="s">
        <v>9</v>
      </c>
      <c r="F11893" t="s">
        <v>450</v>
      </c>
      <c r="G11893" t="s">
        <v>929</v>
      </c>
      <c r="H11893" s="135" t="s">
        <v>2743</v>
      </c>
      <c r="I11893" t="s">
        <v>1454</v>
      </c>
      <c r="J11893" s="20">
        <v>40</v>
      </c>
      <c r="K11893" s="20" t="s">
        <v>1465</v>
      </c>
      <c r="L11893" t="s">
        <v>1466</v>
      </c>
      <c r="M11893" s="20">
        <v>10</v>
      </c>
      <c r="N11893" s="20">
        <v>10</v>
      </c>
      <c r="AE11893">
        <f t="shared" si="185"/>
        <v>2009</v>
      </c>
    </row>
    <row r="11894" spans="1:31" x14ac:dyDescent="0.25">
      <c r="A11894" s="7">
        <v>11891</v>
      </c>
      <c r="B11894" s="8">
        <v>39824</v>
      </c>
      <c r="C11894" t="s">
        <v>3</v>
      </c>
      <c r="D11894" t="s">
        <v>920</v>
      </c>
      <c r="E11894" t="s">
        <v>9</v>
      </c>
      <c r="F11894" t="s">
        <v>884</v>
      </c>
      <c r="G11894" t="s">
        <v>895</v>
      </c>
      <c r="H11894" s="135" t="s">
        <v>2811</v>
      </c>
      <c r="I11894" t="s">
        <v>1454</v>
      </c>
      <c r="J11894" s="20">
        <v>10</v>
      </c>
      <c r="K11894" s="20" t="s">
        <v>9</v>
      </c>
      <c r="L11894" t="s">
        <v>1463</v>
      </c>
      <c r="M11894" s="20">
        <v>2.4</v>
      </c>
      <c r="N11894" s="20">
        <v>3.6</v>
      </c>
      <c r="AE11894">
        <f t="shared" si="185"/>
        <v>2009</v>
      </c>
    </row>
    <row r="11895" spans="1:31" x14ac:dyDescent="0.25">
      <c r="A11895" s="7">
        <v>11892</v>
      </c>
      <c r="B11895" s="8">
        <v>39824</v>
      </c>
      <c r="C11895" t="s">
        <v>3</v>
      </c>
      <c r="D11895" t="s">
        <v>123</v>
      </c>
      <c r="E11895" t="s">
        <v>9</v>
      </c>
      <c r="F11895" t="s">
        <v>331</v>
      </c>
      <c r="G11895" t="s">
        <v>714</v>
      </c>
      <c r="H11895" s="9" t="s">
        <v>2128</v>
      </c>
      <c r="I11895" t="s">
        <v>1454</v>
      </c>
      <c r="J11895" s="20">
        <v>17</v>
      </c>
      <c r="K11895" s="20" t="s">
        <v>9</v>
      </c>
      <c r="L11895" t="s">
        <v>1463</v>
      </c>
      <c r="M11895" s="20">
        <v>4.08</v>
      </c>
      <c r="N11895" s="20">
        <v>5.42</v>
      </c>
      <c r="AE11895">
        <f t="shared" si="185"/>
        <v>2009</v>
      </c>
    </row>
    <row r="11896" spans="1:31" x14ac:dyDescent="0.25">
      <c r="A11896" s="7">
        <v>11893</v>
      </c>
      <c r="B11896" s="8">
        <v>39825</v>
      </c>
      <c r="C11896" t="s">
        <v>3</v>
      </c>
      <c r="D11896" t="s">
        <v>104</v>
      </c>
      <c r="E11896" t="s">
        <v>9</v>
      </c>
      <c r="F11896" t="s">
        <v>727</v>
      </c>
      <c r="G11896" t="s">
        <v>861</v>
      </c>
      <c r="H11896" s="135" t="s">
        <v>2444</v>
      </c>
      <c r="I11896" t="s">
        <v>1454</v>
      </c>
      <c r="J11896" s="20">
        <v>18</v>
      </c>
      <c r="K11896" s="20" t="s">
        <v>9</v>
      </c>
      <c r="L11896" t="s">
        <v>1464</v>
      </c>
      <c r="M11896" s="20">
        <v>3.96</v>
      </c>
      <c r="N11896" s="20">
        <v>6.04</v>
      </c>
      <c r="AE11896">
        <f t="shared" si="185"/>
        <v>2009</v>
      </c>
    </row>
    <row r="11897" spans="1:31" x14ac:dyDescent="0.25">
      <c r="A11897" s="7">
        <v>11894</v>
      </c>
      <c r="B11897" s="8">
        <v>39825</v>
      </c>
      <c r="C11897" t="s">
        <v>3</v>
      </c>
      <c r="D11897" t="s">
        <v>899</v>
      </c>
      <c r="E11897" t="s">
        <v>9</v>
      </c>
      <c r="F11897" t="s">
        <v>833</v>
      </c>
      <c r="G11897" t="s">
        <v>929</v>
      </c>
      <c r="H11897" s="135" t="s">
        <v>2686</v>
      </c>
      <c r="I11897" t="s">
        <v>1455</v>
      </c>
      <c r="J11897" s="20">
        <v>36</v>
      </c>
      <c r="K11897" s="20" t="s">
        <v>3</v>
      </c>
      <c r="L11897" t="s">
        <v>1464</v>
      </c>
      <c r="M11897" s="20">
        <v>5.54</v>
      </c>
      <c r="N11897" s="20">
        <v>3.96</v>
      </c>
      <c r="AE11897">
        <f t="shared" si="185"/>
        <v>2009</v>
      </c>
    </row>
    <row r="11898" spans="1:31" x14ac:dyDescent="0.25">
      <c r="A11898" s="7">
        <v>11895</v>
      </c>
      <c r="B11898" s="8">
        <v>39825</v>
      </c>
      <c r="C11898" t="s">
        <v>3</v>
      </c>
      <c r="D11898" t="s">
        <v>952</v>
      </c>
      <c r="E11898" t="s">
        <v>9</v>
      </c>
      <c r="F11898" t="s">
        <v>978</v>
      </c>
      <c r="G11898" t="s">
        <v>732</v>
      </c>
      <c r="H11898" s="135" t="s">
        <v>1496</v>
      </c>
      <c r="I11898" t="s">
        <v>1454</v>
      </c>
      <c r="J11898" s="20">
        <v>20</v>
      </c>
      <c r="K11898" s="20" t="s">
        <v>1465</v>
      </c>
      <c r="L11898" t="s">
        <v>1466</v>
      </c>
      <c r="M11898" s="20">
        <v>5</v>
      </c>
      <c r="N11898" s="20">
        <v>5</v>
      </c>
      <c r="AE11898">
        <f t="shared" si="185"/>
        <v>2009</v>
      </c>
    </row>
    <row r="11899" spans="1:31" x14ac:dyDescent="0.25">
      <c r="A11899" s="7">
        <v>11896</v>
      </c>
      <c r="B11899" s="8">
        <v>39825</v>
      </c>
      <c r="C11899" t="s">
        <v>3</v>
      </c>
      <c r="D11899" t="s">
        <v>319</v>
      </c>
      <c r="E11899" t="s">
        <v>9</v>
      </c>
      <c r="F11899" t="s">
        <v>787</v>
      </c>
      <c r="G11899" t="s">
        <v>861</v>
      </c>
      <c r="H11899" s="135" t="s">
        <v>1496</v>
      </c>
      <c r="I11899" t="s">
        <v>1454</v>
      </c>
      <c r="J11899" s="20">
        <v>39</v>
      </c>
      <c r="K11899" s="20" t="s">
        <v>3</v>
      </c>
      <c r="L11899" t="s">
        <v>1464</v>
      </c>
      <c r="M11899" s="20">
        <v>11.92</v>
      </c>
      <c r="N11899" s="20">
        <v>8.58</v>
      </c>
      <c r="AE11899">
        <f t="shared" si="185"/>
        <v>2009</v>
      </c>
    </row>
    <row r="11900" spans="1:31" x14ac:dyDescent="0.25">
      <c r="A11900" s="7">
        <v>11897</v>
      </c>
      <c r="B11900" s="8">
        <v>39826</v>
      </c>
      <c r="C11900" t="s">
        <v>3</v>
      </c>
      <c r="D11900" t="s">
        <v>43</v>
      </c>
      <c r="E11900" t="s">
        <v>9</v>
      </c>
      <c r="F11900" t="s">
        <v>798</v>
      </c>
      <c r="G11900" t="s">
        <v>17</v>
      </c>
      <c r="H11900" s="135" t="s">
        <v>1496</v>
      </c>
      <c r="I11900" t="s">
        <v>1455</v>
      </c>
      <c r="J11900" s="20">
        <v>15</v>
      </c>
      <c r="K11900" s="20" t="s">
        <v>9</v>
      </c>
      <c r="L11900" t="s">
        <v>1464</v>
      </c>
      <c r="M11900" s="20">
        <v>1.65</v>
      </c>
      <c r="N11900" s="20">
        <v>2.6</v>
      </c>
      <c r="AE11900">
        <f t="shared" si="185"/>
        <v>2009</v>
      </c>
    </row>
    <row r="11901" spans="1:31" x14ac:dyDescent="0.25">
      <c r="A11901" s="7">
        <v>11898</v>
      </c>
      <c r="B11901" s="8">
        <v>39826</v>
      </c>
      <c r="C11901" t="s">
        <v>3</v>
      </c>
      <c r="D11901" t="s">
        <v>295</v>
      </c>
      <c r="E11901" t="s">
        <v>9</v>
      </c>
      <c r="F11901" t="s">
        <v>624</v>
      </c>
      <c r="G11901" t="s">
        <v>895</v>
      </c>
      <c r="H11901" s="135" t="s">
        <v>2534</v>
      </c>
      <c r="I11901" t="s">
        <v>1454</v>
      </c>
      <c r="J11901" s="20">
        <v>15</v>
      </c>
      <c r="K11901" s="20" t="s">
        <v>3</v>
      </c>
      <c r="L11901" t="s">
        <v>1464</v>
      </c>
      <c r="M11901" s="20">
        <v>5.2</v>
      </c>
      <c r="N11901" s="20">
        <v>3.3</v>
      </c>
      <c r="AE11901">
        <f t="shared" si="185"/>
        <v>2009</v>
      </c>
    </row>
    <row r="11902" spans="1:31" x14ac:dyDescent="0.25">
      <c r="A11902" s="7">
        <v>11899</v>
      </c>
      <c r="B11902" s="8">
        <v>39826</v>
      </c>
      <c r="C11902" t="s">
        <v>3</v>
      </c>
      <c r="D11902" t="s">
        <v>779</v>
      </c>
      <c r="E11902" t="s">
        <v>9</v>
      </c>
      <c r="F11902" t="s">
        <v>833</v>
      </c>
      <c r="G11902" t="s">
        <v>732</v>
      </c>
      <c r="H11902" s="135" t="s">
        <v>1496</v>
      </c>
      <c r="I11902" t="s">
        <v>1454</v>
      </c>
      <c r="J11902" s="20">
        <v>12</v>
      </c>
      <c r="K11902" s="20" t="s">
        <v>3</v>
      </c>
      <c r="L11902" t="s">
        <v>1464</v>
      </c>
      <c r="M11902" s="20">
        <v>4.3599999999999994</v>
      </c>
      <c r="N11902" s="20">
        <v>2.64</v>
      </c>
      <c r="AE11902">
        <f t="shared" si="185"/>
        <v>2009</v>
      </c>
    </row>
    <row r="11903" spans="1:31" x14ac:dyDescent="0.25">
      <c r="A11903" s="7">
        <v>11900</v>
      </c>
      <c r="B11903" s="8">
        <v>39828</v>
      </c>
      <c r="C11903" t="s">
        <v>3</v>
      </c>
      <c r="D11903" t="s">
        <v>957</v>
      </c>
      <c r="E11903" t="s">
        <v>9</v>
      </c>
      <c r="F11903" t="s">
        <v>190</v>
      </c>
      <c r="G11903" t="s">
        <v>569</v>
      </c>
      <c r="H11903" s="135" t="s">
        <v>1714</v>
      </c>
      <c r="I11903" t="s">
        <v>1454</v>
      </c>
      <c r="J11903" s="20">
        <v>21</v>
      </c>
      <c r="K11903" s="20" t="s">
        <v>9</v>
      </c>
      <c r="L11903" t="s">
        <v>1463</v>
      </c>
      <c r="M11903" s="20">
        <v>5.04</v>
      </c>
      <c r="N11903" s="20">
        <v>6.46</v>
      </c>
      <c r="AE11903">
        <f t="shared" si="185"/>
        <v>2009</v>
      </c>
    </row>
    <row r="11904" spans="1:31" x14ac:dyDescent="0.25">
      <c r="A11904" s="7">
        <v>11901</v>
      </c>
      <c r="B11904" s="8">
        <v>39828</v>
      </c>
      <c r="C11904" t="s">
        <v>3</v>
      </c>
      <c r="D11904" t="s">
        <v>990</v>
      </c>
      <c r="E11904" t="s">
        <v>9</v>
      </c>
      <c r="F11904" t="s">
        <v>411</v>
      </c>
      <c r="G11904" t="s">
        <v>648</v>
      </c>
      <c r="H11904" s="135" t="s">
        <v>1792</v>
      </c>
      <c r="I11904" t="s">
        <v>1458</v>
      </c>
      <c r="J11904" s="20">
        <v>20</v>
      </c>
      <c r="K11904" s="20" t="s">
        <v>9</v>
      </c>
      <c r="L11904" t="s">
        <v>1464</v>
      </c>
      <c r="M11904" s="20">
        <v>30</v>
      </c>
      <c r="N11904" s="20">
        <v>10</v>
      </c>
      <c r="AE11904">
        <f t="shared" si="185"/>
        <v>2009</v>
      </c>
    </row>
    <row r="11905" spans="1:31" x14ac:dyDescent="0.25">
      <c r="A11905" s="7">
        <v>11902</v>
      </c>
      <c r="B11905" s="8">
        <v>39828</v>
      </c>
      <c r="C11905" t="s">
        <v>3</v>
      </c>
      <c r="D11905" t="s">
        <v>789</v>
      </c>
      <c r="E11905" t="s">
        <v>9</v>
      </c>
      <c r="F11905" t="s">
        <v>795</v>
      </c>
      <c r="G11905" t="s">
        <v>714</v>
      </c>
      <c r="H11905" s="135" t="s">
        <v>1496</v>
      </c>
      <c r="I11905" t="s">
        <v>1454</v>
      </c>
      <c r="J11905" s="20">
        <v>101</v>
      </c>
      <c r="K11905" s="20" t="s">
        <v>3</v>
      </c>
      <c r="L11905" t="s">
        <v>1464</v>
      </c>
      <c r="M11905" s="20">
        <v>29.28</v>
      </c>
      <c r="N11905" s="20">
        <v>22.22</v>
      </c>
      <c r="AE11905">
        <f t="shared" si="185"/>
        <v>2009</v>
      </c>
    </row>
    <row r="11906" spans="1:31" x14ac:dyDescent="0.25">
      <c r="A11906" s="7">
        <v>11903</v>
      </c>
      <c r="B11906" s="8">
        <v>39829</v>
      </c>
      <c r="C11906" t="s">
        <v>3</v>
      </c>
      <c r="D11906" t="s">
        <v>957</v>
      </c>
      <c r="E11906" t="s">
        <v>9</v>
      </c>
      <c r="F11906" t="s">
        <v>787</v>
      </c>
      <c r="G11906" t="s">
        <v>929</v>
      </c>
      <c r="H11906" s="135" t="s">
        <v>1496</v>
      </c>
      <c r="I11906" t="s">
        <v>1455</v>
      </c>
      <c r="J11906" s="20">
        <v>36</v>
      </c>
      <c r="K11906" s="20" t="s">
        <v>9</v>
      </c>
      <c r="L11906" t="s">
        <v>1464</v>
      </c>
      <c r="M11906" s="20">
        <v>3.96</v>
      </c>
      <c r="N11906" s="20">
        <v>5.54</v>
      </c>
      <c r="AE11906">
        <f t="shared" si="185"/>
        <v>2009</v>
      </c>
    </row>
    <row r="11907" spans="1:31" x14ac:dyDescent="0.25">
      <c r="A11907" s="7">
        <v>11904</v>
      </c>
      <c r="B11907" s="8">
        <v>39829</v>
      </c>
      <c r="C11907" t="s">
        <v>3</v>
      </c>
      <c r="D11907" t="s">
        <v>656</v>
      </c>
      <c r="E11907" t="s">
        <v>9</v>
      </c>
      <c r="F11907" t="s">
        <v>240</v>
      </c>
      <c r="G11907" t="s">
        <v>648</v>
      </c>
      <c r="H11907" s="135" t="s">
        <v>2094</v>
      </c>
      <c r="I11907" t="s">
        <v>1454</v>
      </c>
      <c r="J11907" s="20">
        <v>36</v>
      </c>
      <c r="K11907" s="20" t="s">
        <v>1465</v>
      </c>
      <c r="L11907" t="s">
        <v>1466</v>
      </c>
      <c r="M11907" s="20">
        <v>9</v>
      </c>
      <c r="N11907" s="20">
        <v>9</v>
      </c>
      <c r="AE11907">
        <f t="shared" si="185"/>
        <v>2009</v>
      </c>
    </row>
    <row r="11908" spans="1:31" x14ac:dyDescent="0.25">
      <c r="A11908" s="7">
        <v>11905</v>
      </c>
      <c r="B11908" s="8">
        <v>39829</v>
      </c>
      <c r="C11908" t="s">
        <v>3</v>
      </c>
      <c r="D11908" t="s">
        <v>954</v>
      </c>
      <c r="E11908" t="s">
        <v>9</v>
      </c>
      <c r="F11908" t="s">
        <v>112</v>
      </c>
      <c r="G11908" t="s">
        <v>377</v>
      </c>
      <c r="H11908" s="135" t="s">
        <v>1496</v>
      </c>
      <c r="I11908" t="s">
        <v>1455</v>
      </c>
      <c r="J11908" s="20">
        <v>15</v>
      </c>
      <c r="K11908" s="20" t="s">
        <v>3</v>
      </c>
      <c r="L11908" t="s">
        <v>1464</v>
      </c>
      <c r="M11908" s="20">
        <v>2.6</v>
      </c>
      <c r="N11908" s="20">
        <v>1.65</v>
      </c>
      <c r="AE11908">
        <f t="shared" ref="AE11908:AE11971" si="186">YEAR(B11908)</f>
        <v>2009</v>
      </c>
    </row>
    <row r="11909" spans="1:31" x14ac:dyDescent="0.25">
      <c r="A11909" s="7">
        <v>11906</v>
      </c>
      <c r="B11909" s="8">
        <v>39829</v>
      </c>
      <c r="C11909" t="s">
        <v>3</v>
      </c>
      <c r="D11909" t="s">
        <v>731</v>
      </c>
      <c r="E11909" t="s">
        <v>9</v>
      </c>
      <c r="F11909" t="s">
        <v>916</v>
      </c>
      <c r="G11909" t="s">
        <v>24</v>
      </c>
      <c r="H11909" s="136" t="s">
        <v>1496</v>
      </c>
      <c r="I11909" t="s">
        <v>1455</v>
      </c>
      <c r="J11909" s="20">
        <v>22</v>
      </c>
      <c r="K11909" s="20" t="s">
        <v>3</v>
      </c>
      <c r="L11909" t="s">
        <v>1464</v>
      </c>
      <c r="M11909" s="20">
        <v>3.58</v>
      </c>
      <c r="N11909" s="20">
        <v>2.42</v>
      </c>
      <c r="AE11909">
        <f t="shared" si="186"/>
        <v>2009</v>
      </c>
    </row>
    <row r="11910" spans="1:31" x14ac:dyDescent="0.25">
      <c r="A11910" s="7">
        <v>11907</v>
      </c>
      <c r="B11910" s="8">
        <v>39830</v>
      </c>
      <c r="C11910" t="s">
        <v>3</v>
      </c>
      <c r="D11910" t="s">
        <v>991</v>
      </c>
      <c r="E11910" t="s">
        <v>9</v>
      </c>
      <c r="F11910" t="s">
        <v>543</v>
      </c>
      <c r="G11910" t="s">
        <v>648</v>
      </c>
      <c r="H11910" s="135" t="s">
        <v>1877</v>
      </c>
      <c r="I11910" t="s">
        <v>1458</v>
      </c>
      <c r="J11910" s="20">
        <v>6</v>
      </c>
      <c r="K11910" s="20" t="s">
        <v>9</v>
      </c>
      <c r="L11910" t="s">
        <v>1464</v>
      </c>
      <c r="M11910" s="20">
        <v>30</v>
      </c>
      <c r="N11910" s="20">
        <v>10</v>
      </c>
      <c r="AE11910">
        <f t="shared" si="186"/>
        <v>2009</v>
      </c>
    </row>
    <row r="11911" spans="1:31" x14ac:dyDescent="0.25">
      <c r="A11911" s="7">
        <v>11908</v>
      </c>
      <c r="B11911" s="8">
        <v>39831</v>
      </c>
      <c r="C11911" t="s">
        <v>3</v>
      </c>
      <c r="D11911" t="s">
        <v>914</v>
      </c>
      <c r="E11911" t="s">
        <v>9</v>
      </c>
      <c r="F11911" t="s">
        <v>450</v>
      </c>
      <c r="G11911" t="s">
        <v>732</v>
      </c>
      <c r="H11911" s="135" t="s">
        <v>2131</v>
      </c>
      <c r="I11911" t="s">
        <v>1454</v>
      </c>
      <c r="J11911" s="20">
        <v>36</v>
      </c>
      <c r="K11911" s="20" t="s">
        <v>1465</v>
      </c>
      <c r="L11911" t="s">
        <v>1466</v>
      </c>
      <c r="M11911" s="20">
        <v>9</v>
      </c>
      <c r="N11911" s="20">
        <v>9</v>
      </c>
      <c r="AE11911">
        <f t="shared" si="186"/>
        <v>2009</v>
      </c>
    </row>
    <row r="11912" spans="1:31" x14ac:dyDescent="0.25">
      <c r="A11912" s="7">
        <v>11909</v>
      </c>
      <c r="B11912" s="8">
        <v>39831</v>
      </c>
      <c r="C11912" t="s">
        <v>3</v>
      </c>
      <c r="D11912" t="s">
        <v>851</v>
      </c>
      <c r="E11912" t="s">
        <v>9</v>
      </c>
      <c r="F11912" t="s">
        <v>927</v>
      </c>
      <c r="G11912" t="s">
        <v>648</v>
      </c>
      <c r="H11912" s="135" t="s">
        <v>1791</v>
      </c>
      <c r="I11912" t="s">
        <v>1454</v>
      </c>
      <c r="J11912" s="20">
        <v>12</v>
      </c>
      <c r="K11912" s="20" t="s">
        <v>3</v>
      </c>
      <c r="L11912" t="s">
        <v>1464</v>
      </c>
      <c r="M11912" s="20">
        <v>4.3599999999999994</v>
      </c>
      <c r="N11912" s="20">
        <v>2.64</v>
      </c>
      <c r="AE11912">
        <f t="shared" si="186"/>
        <v>2009</v>
      </c>
    </row>
    <row r="11913" spans="1:31" x14ac:dyDescent="0.25">
      <c r="A11913" s="7">
        <v>11910</v>
      </c>
      <c r="B11913" s="8">
        <v>39831</v>
      </c>
      <c r="C11913" t="s">
        <v>3</v>
      </c>
      <c r="D11913" t="s">
        <v>779</v>
      </c>
      <c r="E11913" t="s">
        <v>9</v>
      </c>
      <c r="F11913" t="s">
        <v>833</v>
      </c>
      <c r="G11913" t="s">
        <v>732</v>
      </c>
      <c r="H11913" s="135" t="s">
        <v>1496</v>
      </c>
      <c r="I11913" t="s">
        <v>1454</v>
      </c>
      <c r="J11913" s="20">
        <v>20</v>
      </c>
      <c r="K11913" s="20" t="s">
        <v>3</v>
      </c>
      <c r="L11913" t="s">
        <v>1464</v>
      </c>
      <c r="M11913" s="20">
        <v>6.6</v>
      </c>
      <c r="N11913" s="20">
        <v>4.4000000000000004</v>
      </c>
      <c r="AE11913">
        <f t="shared" si="186"/>
        <v>2009</v>
      </c>
    </row>
    <row r="11914" spans="1:31" x14ac:dyDescent="0.25">
      <c r="A11914" s="7">
        <v>11911</v>
      </c>
      <c r="B11914" s="8">
        <v>39832</v>
      </c>
      <c r="C11914" t="s">
        <v>3</v>
      </c>
      <c r="D11914" t="s">
        <v>791</v>
      </c>
      <c r="E11914" t="s">
        <v>9</v>
      </c>
      <c r="F11914" t="s">
        <v>878</v>
      </c>
      <c r="G11914" t="s">
        <v>569</v>
      </c>
      <c r="H11914" s="135" t="s">
        <v>1669</v>
      </c>
      <c r="I11914" t="s">
        <v>1454</v>
      </c>
      <c r="J11914" s="20">
        <v>41</v>
      </c>
      <c r="K11914" s="20" t="s">
        <v>3</v>
      </c>
      <c r="L11914" t="s">
        <v>1464</v>
      </c>
      <c r="M11914" s="20">
        <v>12.48</v>
      </c>
      <c r="N11914" s="20">
        <v>9.02</v>
      </c>
      <c r="AE11914">
        <f t="shared" si="186"/>
        <v>2009</v>
      </c>
    </row>
    <row r="11915" spans="1:31" x14ac:dyDescent="0.25">
      <c r="A11915" s="7">
        <v>11912</v>
      </c>
      <c r="B11915" s="8">
        <v>39832</v>
      </c>
      <c r="C11915" t="s">
        <v>3</v>
      </c>
      <c r="D11915" t="s">
        <v>712</v>
      </c>
      <c r="E11915" t="s">
        <v>9</v>
      </c>
      <c r="F11915" t="s">
        <v>817</v>
      </c>
      <c r="G11915" t="s">
        <v>895</v>
      </c>
      <c r="H11915" s="135" t="s">
        <v>2534</v>
      </c>
      <c r="I11915" t="s">
        <v>1454</v>
      </c>
      <c r="J11915" s="20">
        <v>15</v>
      </c>
      <c r="K11915" s="20" t="s">
        <v>1465</v>
      </c>
      <c r="L11915" t="s">
        <v>1466</v>
      </c>
      <c r="M11915" s="20">
        <v>3.75</v>
      </c>
      <c r="N11915" s="20">
        <v>3.75</v>
      </c>
      <c r="AE11915">
        <f t="shared" si="186"/>
        <v>2009</v>
      </c>
    </row>
    <row r="11916" spans="1:31" x14ac:dyDescent="0.25">
      <c r="A11916" s="7">
        <v>11913</v>
      </c>
      <c r="B11916" s="8">
        <v>39832</v>
      </c>
      <c r="C11916" t="s">
        <v>3</v>
      </c>
      <c r="D11916" t="s">
        <v>883</v>
      </c>
      <c r="E11916" t="s">
        <v>9</v>
      </c>
      <c r="F11916" t="s">
        <v>890</v>
      </c>
      <c r="G11916" t="s">
        <v>870</v>
      </c>
      <c r="H11916" s="135" t="s">
        <v>2618</v>
      </c>
      <c r="I11916" t="s">
        <v>1454</v>
      </c>
      <c r="J11916" s="20">
        <v>30</v>
      </c>
      <c r="K11916" s="20" t="s">
        <v>9</v>
      </c>
      <c r="L11916" t="s">
        <v>1463</v>
      </c>
      <c r="M11916" s="20">
        <v>7.2</v>
      </c>
      <c r="N11916" s="20">
        <v>8.8000000000000007</v>
      </c>
      <c r="AE11916">
        <f t="shared" si="186"/>
        <v>2009</v>
      </c>
    </row>
    <row r="11917" spans="1:31" x14ac:dyDescent="0.25">
      <c r="A11917" s="7">
        <v>11914</v>
      </c>
      <c r="B11917" s="8">
        <v>39832</v>
      </c>
      <c r="C11917" t="s">
        <v>3</v>
      </c>
      <c r="D11917" t="s">
        <v>991</v>
      </c>
      <c r="E11917" t="s">
        <v>9</v>
      </c>
      <c r="F11917" t="s">
        <v>990</v>
      </c>
      <c r="G11917" t="s">
        <v>648</v>
      </c>
      <c r="H11917" s="135" t="s">
        <v>1944</v>
      </c>
      <c r="I11917" t="s">
        <v>1455</v>
      </c>
      <c r="J11917" s="20">
        <v>18</v>
      </c>
      <c r="K11917" s="20" t="s">
        <v>9</v>
      </c>
      <c r="L11917" t="s">
        <v>1464</v>
      </c>
      <c r="M11917" s="20">
        <v>1.98</v>
      </c>
      <c r="N11917" s="20">
        <v>3.02</v>
      </c>
      <c r="AE11917">
        <f t="shared" si="186"/>
        <v>2009</v>
      </c>
    </row>
    <row r="11918" spans="1:31" x14ac:dyDescent="0.25">
      <c r="A11918" s="7">
        <v>11915</v>
      </c>
      <c r="B11918" s="8">
        <v>39832</v>
      </c>
      <c r="C11918" t="s">
        <v>3</v>
      </c>
      <c r="D11918" t="s">
        <v>656</v>
      </c>
      <c r="E11918" t="s">
        <v>9</v>
      </c>
      <c r="F11918" t="s">
        <v>545</v>
      </c>
      <c r="G11918" t="s">
        <v>648</v>
      </c>
      <c r="H11918" s="136" t="s">
        <v>1496</v>
      </c>
      <c r="I11918" t="s">
        <v>1454</v>
      </c>
      <c r="J11918" s="20">
        <v>4</v>
      </c>
      <c r="K11918" s="20" t="s">
        <v>3</v>
      </c>
      <c r="L11918" t="s">
        <v>1463</v>
      </c>
      <c r="M11918" s="20">
        <v>2.04</v>
      </c>
      <c r="N11918" s="20">
        <v>0.96</v>
      </c>
      <c r="AE11918">
        <f t="shared" si="186"/>
        <v>2009</v>
      </c>
    </row>
    <row r="11919" spans="1:31" x14ac:dyDescent="0.25">
      <c r="A11919" s="7">
        <v>11916</v>
      </c>
      <c r="B11919" s="8">
        <v>39832</v>
      </c>
      <c r="C11919" t="s">
        <v>3</v>
      </c>
      <c r="D11919" t="s">
        <v>656</v>
      </c>
      <c r="E11919" t="s">
        <v>9</v>
      </c>
      <c r="F11919" t="s">
        <v>545</v>
      </c>
      <c r="G11919" t="s">
        <v>648</v>
      </c>
      <c r="H11919" s="136" t="s">
        <v>1496</v>
      </c>
      <c r="I11919" t="s">
        <v>1454</v>
      </c>
      <c r="J11919" s="20">
        <v>15</v>
      </c>
      <c r="K11919" s="20" t="s">
        <v>3</v>
      </c>
      <c r="L11919" t="s">
        <v>1464</v>
      </c>
      <c r="M11919" s="20">
        <v>5.2</v>
      </c>
      <c r="N11919" s="20">
        <v>3.3</v>
      </c>
      <c r="AE11919">
        <f t="shared" si="186"/>
        <v>2009</v>
      </c>
    </row>
    <row r="11920" spans="1:31" x14ac:dyDescent="0.25">
      <c r="A11920" s="7">
        <v>11917</v>
      </c>
      <c r="B11920" s="8">
        <v>39832</v>
      </c>
      <c r="C11920" t="s">
        <v>3</v>
      </c>
      <c r="D11920" t="s">
        <v>956</v>
      </c>
      <c r="E11920" t="s">
        <v>9</v>
      </c>
      <c r="F11920" t="s">
        <v>450</v>
      </c>
      <c r="G11920" t="s">
        <v>648</v>
      </c>
      <c r="H11920" s="136" t="s">
        <v>1496</v>
      </c>
      <c r="I11920" t="s">
        <v>1454</v>
      </c>
      <c r="J11920" s="20">
        <v>100</v>
      </c>
      <c r="K11920" s="20" t="s">
        <v>3</v>
      </c>
      <c r="L11920" t="s">
        <v>1464</v>
      </c>
      <c r="M11920" s="20">
        <v>29</v>
      </c>
      <c r="N11920" s="20">
        <v>22</v>
      </c>
      <c r="AE11920">
        <f t="shared" si="186"/>
        <v>2009</v>
      </c>
    </row>
    <row r="11921" spans="1:31" x14ac:dyDescent="0.25">
      <c r="A11921" s="7">
        <v>11918</v>
      </c>
      <c r="B11921" s="8">
        <v>39832</v>
      </c>
      <c r="C11921" t="s">
        <v>3</v>
      </c>
      <c r="D11921" t="s">
        <v>543</v>
      </c>
      <c r="E11921" t="s">
        <v>9</v>
      </c>
      <c r="F11921" t="s">
        <v>978</v>
      </c>
      <c r="G11921" t="s">
        <v>861</v>
      </c>
      <c r="H11921" s="135" t="s">
        <v>1496</v>
      </c>
      <c r="I11921" t="s">
        <v>1454</v>
      </c>
      <c r="J11921" s="20">
        <v>23</v>
      </c>
      <c r="K11921" s="20" t="s">
        <v>9</v>
      </c>
      <c r="L11921" t="s">
        <v>1464</v>
      </c>
      <c r="M11921" s="20">
        <v>5.0600000000000005</v>
      </c>
      <c r="N11921" s="20">
        <v>7.4399999999999995</v>
      </c>
      <c r="AE11921">
        <f t="shared" si="186"/>
        <v>2009</v>
      </c>
    </row>
    <row r="11922" spans="1:31" x14ac:dyDescent="0.25">
      <c r="A11922" s="7">
        <v>11919</v>
      </c>
      <c r="B11922" s="8">
        <v>39833</v>
      </c>
      <c r="C11922" t="s">
        <v>3</v>
      </c>
      <c r="D11922" t="s">
        <v>711</v>
      </c>
      <c r="E11922" t="s">
        <v>9</v>
      </c>
      <c r="F11922" t="s">
        <v>233</v>
      </c>
      <c r="G11922" t="s">
        <v>377</v>
      </c>
      <c r="H11922" s="135" t="s">
        <v>1496</v>
      </c>
      <c r="I11922" t="s">
        <v>1456</v>
      </c>
      <c r="J11922" s="20">
        <v>25</v>
      </c>
      <c r="K11922" s="20" t="s">
        <v>1465</v>
      </c>
      <c r="L11922" t="s">
        <v>1466</v>
      </c>
      <c r="M11922" s="20">
        <v>6.25</v>
      </c>
      <c r="N11922" s="20">
        <v>6.25</v>
      </c>
      <c r="O11922" t="s">
        <v>3</v>
      </c>
      <c r="P11922" s="13" t="s">
        <v>281</v>
      </c>
      <c r="Q11922" t="s">
        <v>3</v>
      </c>
      <c r="R11922" t="s">
        <v>766</v>
      </c>
      <c r="S11922" t="s">
        <v>9</v>
      </c>
      <c r="T11922" t="s">
        <v>268</v>
      </c>
      <c r="U11922" t="s">
        <v>9</v>
      </c>
      <c r="V11922" t="s">
        <v>259</v>
      </c>
      <c r="W11922" t="s">
        <v>1465</v>
      </c>
      <c r="Y11922" t="s">
        <v>1465</v>
      </c>
      <c r="AA11922" t="s">
        <v>1465</v>
      </c>
      <c r="AC11922" t="s">
        <v>1465</v>
      </c>
      <c r="AE11922">
        <f t="shared" si="186"/>
        <v>2009</v>
      </c>
    </row>
    <row r="11923" spans="1:31" x14ac:dyDescent="0.25">
      <c r="A11923" s="7">
        <v>11920</v>
      </c>
      <c r="B11923" s="8">
        <v>39833</v>
      </c>
      <c r="C11923" t="s">
        <v>3</v>
      </c>
      <c r="D11923" t="s">
        <v>543</v>
      </c>
      <c r="E11923" t="s">
        <v>9</v>
      </c>
      <c r="F11923" t="s">
        <v>233</v>
      </c>
      <c r="G11923" t="s">
        <v>870</v>
      </c>
      <c r="H11923" s="135" t="s">
        <v>1496</v>
      </c>
      <c r="I11923" t="s">
        <v>1454</v>
      </c>
      <c r="J11923" s="20">
        <v>17</v>
      </c>
      <c r="K11923" s="20" t="s">
        <v>9</v>
      </c>
      <c r="L11923" t="s">
        <v>1464</v>
      </c>
      <c r="M11923" s="20">
        <v>3.74</v>
      </c>
      <c r="N11923" s="20">
        <v>5.76</v>
      </c>
      <c r="AE11923">
        <f t="shared" si="186"/>
        <v>2009</v>
      </c>
    </row>
    <row r="11924" spans="1:31" x14ac:dyDescent="0.25">
      <c r="A11924" s="7">
        <v>11921</v>
      </c>
      <c r="B11924" s="8">
        <v>39834</v>
      </c>
      <c r="C11924" t="s">
        <v>3</v>
      </c>
      <c r="D11924" s="16" t="s">
        <v>35</v>
      </c>
      <c r="E11924" t="s">
        <v>9</v>
      </c>
      <c r="F11924" t="s">
        <v>872</v>
      </c>
      <c r="G11924" t="s">
        <v>732</v>
      </c>
      <c r="H11924" s="135" t="s">
        <v>2184</v>
      </c>
      <c r="I11924" t="s">
        <v>1454</v>
      </c>
      <c r="J11924" s="20">
        <v>18</v>
      </c>
      <c r="K11924" s="20" t="s">
        <v>9</v>
      </c>
      <c r="L11924" t="s">
        <v>1464</v>
      </c>
      <c r="M11924" s="20">
        <v>3.96</v>
      </c>
      <c r="N11924" s="20">
        <v>6.04</v>
      </c>
      <c r="AE11924">
        <f t="shared" si="186"/>
        <v>2009</v>
      </c>
    </row>
    <row r="11925" spans="1:31" x14ac:dyDescent="0.25">
      <c r="A11925" s="7">
        <v>11922</v>
      </c>
      <c r="B11925" s="8">
        <v>39834</v>
      </c>
      <c r="C11925" t="s">
        <v>3</v>
      </c>
      <c r="D11925" t="s">
        <v>829</v>
      </c>
      <c r="E11925" t="s">
        <v>9</v>
      </c>
      <c r="F11925" t="s">
        <v>85</v>
      </c>
      <c r="G11925" t="s">
        <v>648</v>
      </c>
      <c r="H11925" s="135" t="s">
        <v>1496</v>
      </c>
      <c r="I11925" t="s">
        <v>1454</v>
      </c>
      <c r="J11925" s="20">
        <v>36</v>
      </c>
      <c r="K11925" s="20" t="s">
        <v>3</v>
      </c>
      <c r="L11925" t="s">
        <v>1464</v>
      </c>
      <c r="M11925" s="20">
        <v>11.08</v>
      </c>
      <c r="N11925" s="20">
        <v>7.92</v>
      </c>
      <c r="AE11925">
        <f t="shared" si="186"/>
        <v>2009</v>
      </c>
    </row>
    <row r="11926" spans="1:31" x14ac:dyDescent="0.25">
      <c r="A11926" s="7">
        <v>11923</v>
      </c>
      <c r="B11926" s="8">
        <v>39834</v>
      </c>
      <c r="C11926" t="s">
        <v>3</v>
      </c>
      <c r="D11926" t="s">
        <v>982</v>
      </c>
      <c r="E11926" t="s">
        <v>9</v>
      </c>
      <c r="F11926" t="s">
        <v>665</v>
      </c>
      <c r="G11926" t="s">
        <v>17</v>
      </c>
      <c r="H11926" s="135" t="s">
        <v>1500</v>
      </c>
      <c r="I11926" t="s">
        <v>1454</v>
      </c>
      <c r="J11926" s="20">
        <v>49</v>
      </c>
      <c r="K11926" s="20" t="s">
        <v>3</v>
      </c>
      <c r="L11926" t="s">
        <v>1464</v>
      </c>
      <c r="M11926" s="20">
        <v>14.72</v>
      </c>
      <c r="N11926" s="20">
        <v>10.78</v>
      </c>
      <c r="AE11926">
        <f t="shared" si="186"/>
        <v>2009</v>
      </c>
    </row>
    <row r="11927" spans="1:31" x14ac:dyDescent="0.25">
      <c r="A11927" s="7">
        <v>11924</v>
      </c>
      <c r="B11927" s="8">
        <v>39834</v>
      </c>
      <c r="C11927" t="s">
        <v>3</v>
      </c>
      <c r="D11927" t="s">
        <v>168</v>
      </c>
      <c r="E11927" t="s">
        <v>9</v>
      </c>
      <c r="F11927" t="s">
        <v>767</v>
      </c>
      <c r="G11927" t="s">
        <v>17</v>
      </c>
      <c r="H11927" s="135" t="s">
        <v>1502</v>
      </c>
      <c r="I11927" t="s">
        <v>1454</v>
      </c>
      <c r="J11927" s="20">
        <v>18</v>
      </c>
      <c r="K11927" s="20" t="s">
        <v>9</v>
      </c>
      <c r="L11927" t="s">
        <v>1464</v>
      </c>
      <c r="M11927" s="20">
        <v>3.96</v>
      </c>
      <c r="N11927" s="20">
        <v>6.04</v>
      </c>
      <c r="AE11927">
        <f t="shared" si="186"/>
        <v>2009</v>
      </c>
    </row>
    <row r="11928" spans="1:31" x14ac:dyDescent="0.25">
      <c r="A11928" s="7">
        <v>11925</v>
      </c>
      <c r="B11928" s="8">
        <v>39834</v>
      </c>
      <c r="C11928" t="s">
        <v>3</v>
      </c>
      <c r="D11928" t="s">
        <v>789</v>
      </c>
      <c r="E11928" t="s">
        <v>9</v>
      </c>
      <c r="F11928" t="s">
        <v>97</v>
      </c>
      <c r="G11928" t="s">
        <v>929</v>
      </c>
      <c r="H11928" s="135" t="s">
        <v>2812</v>
      </c>
      <c r="I11928" t="s">
        <v>1455</v>
      </c>
      <c r="J11928" s="20">
        <v>12</v>
      </c>
      <c r="K11928" s="20" t="s">
        <v>1465</v>
      </c>
      <c r="L11928" t="s">
        <v>1466</v>
      </c>
      <c r="M11928" s="20">
        <v>1.5</v>
      </c>
      <c r="N11928" s="20">
        <v>1.5</v>
      </c>
      <c r="AE11928">
        <f t="shared" si="186"/>
        <v>2009</v>
      </c>
    </row>
    <row r="11929" spans="1:31" x14ac:dyDescent="0.25">
      <c r="A11929" s="7">
        <v>11926</v>
      </c>
      <c r="B11929" s="8">
        <v>39834</v>
      </c>
      <c r="C11929" t="s">
        <v>3</v>
      </c>
      <c r="D11929" t="s">
        <v>656</v>
      </c>
      <c r="E11929" t="s">
        <v>9</v>
      </c>
      <c r="F11929" t="s">
        <v>450</v>
      </c>
      <c r="G11929" t="s">
        <v>870</v>
      </c>
      <c r="H11929" s="135" t="s">
        <v>2813</v>
      </c>
      <c r="I11929" t="s">
        <v>1454</v>
      </c>
      <c r="J11929" s="20">
        <v>96</v>
      </c>
      <c r="K11929" s="20" t="s">
        <v>1465</v>
      </c>
      <c r="L11929" t="s">
        <v>1466</v>
      </c>
      <c r="M11929" s="20">
        <v>24</v>
      </c>
      <c r="N11929" s="20">
        <v>24</v>
      </c>
      <c r="AE11929">
        <f t="shared" si="186"/>
        <v>2009</v>
      </c>
    </row>
    <row r="11930" spans="1:31" x14ac:dyDescent="0.25">
      <c r="A11930" s="7">
        <v>11927</v>
      </c>
      <c r="B11930" s="8">
        <v>39834</v>
      </c>
      <c r="C11930" t="s">
        <v>3</v>
      </c>
      <c r="D11930" t="s">
        <v>656</v>
      </c>
      <c r="E11930" t="s">
        <v>9</v>
      </c>
      <c r="F11930" t="s">
        <v>450</v>
      </c>
      <c r="G11930" t="s">
        <v>870</v>
      </c>
      <c r="H11930" s="135" t="s">
        <v>1496</v>
      </c>
      <c r="I11930" t="s">
        <v>1454</v>
      </c>
      <c r="J11930" s="20">
        <v>20</v>
      </c>
      <c r="K11930" s="20" t="s">
        <v>1465</v>
      </c>
      <c r="L11930" t="s">
        <v>1466</v>
      </c>
      <c r="M11930" s="20">
        <v>5</v>
      </c>
      <c r="N11930" s="20">
        <v>5</v>
      </c>
      <c r="AE11930">
        <f t="shared" si="186"/>
        <v>2009</v>
      </c>
    </row>
    <row r="11931" spans="1:31" x14ac:dyDescent="0.25">
      <c r="A11931" s="7">
        <v>11928</v>
      </c>
      <c r="B11931" s="8">
        <v>39834</v>
      </c>
      <c r="C11931" t="s">
        <v>3</v>
      </c>
      <c r="D11931" t="s">
        <v>952</v>
      </c>
      <c r="E11931" t="s">
        <v>9</v>
      </c>
      <c r="F11931" t="s">
        <v>978</v>
      </c>
      <c r="G11931" t="s">
        <v>732</v>
      </c>
      <c r="H11931" s="135" t="s">
        <v>1496</v>
      </c>
      <c r="I11931" t="s">
        <v>1454</v>
      </c>
      <c r="J11931" s="20">
        <v>26</v>
      </c>
      <c r="K11931" s="20" t="s">
        <v>9</v>
      </c>
      <c r="L11931" t="s">
        <v>1464</v>
      </c>
      <c r="M11931" s="20">
        <v>5.72</v>
      </c>
      <c r="N11931" s="20">
        <v>8.2800000000000011</v>
      </c>
      <c r="AE11931">
        <f t="shared" si="186"/>
        <v>2009</v>
      </c>
    </row>
    <row r="11932" spans="1:31" x14ac:dyDescent="0.25">
      <c r="A11932" s="7">
        <v>11929</v>
      </c>
      <c r="B11932" s="8">
        <v>39834</v>
      </c>
      <c r="C11932" t="s">
        <v>3</v>
      </c>
      <c r="D11932" t="s">
        <v>237</v>
      </c>
      <c r="E11932" t="s">
        <v>9</v>
      </c>
      <c r="F11932" t="s">
        <v>186</v>
      </c>
      <c r="G11932" t="s">
        <v>861</v>
      </c>
      <c r="H11932" s="135" t="s">
        <v>2814</v>
      </c>
      <c r="I11932" t="s">
        <v>1454</v>
      </c>
      <c r="J11932" s="20">
        <v>10</v>
      </c>
      <c r="K11932" s="20" t="s">
        <v>3</v>
      </c>
      <c r="L11932" t="s">
        <v>1463</v>
      </c>
      <c r="M11932" s="20">
        <v>3.6</v>
      </c>
      <c r="N11932" s="20">
        <v>2.4</v>
      </c>
      <c r="AE11932">
        <f t="shared" si="186"/>
        <v>2009</v>
      </c>
    </row>
    <row r="11933" spans="1:31" x14ac:dyDescent="0.25">
      <c r="A11933" s="7">
        <v>11930</v>
      </c>
      <c r="B11933" s="8">
        <v>39835</v>
      </c>
      <c r="C11933" t="s">
        <v>3</v>
      </c>
      <c r="D11933" t="s">
        <v>791</v>
      </c>
      <c r="E11933" t="s">
        <v>9</v>
      </c>
      <c r="F11933" t="s">
        <v>923</v>
      </c>
      <c r="G11933" t="s">
        <v>569</v>
      </c>
      <c r="H11933" s="135" t="s">
        <v>1709</v>
      </c>
      <c r="I11933" t="s">
        <v>1454</v>
      </c>
      <c r="J11933" s="20">
        <v>11</v>
      </c>
      <c r="K11933" s="20" t="s">
        <v>9</v>
      </c>
      <c r="L11933" t="s">
        <v>1463</v>
      </c>
      <c r="M11933" s="20">
        <v>2.64</v>
      </c>
      <c r="N11933" s="20">
        <v>3.86</v>
      </c>
      <c r="AE11933">
        <f t="shared" si="186"/>
        <v>2009</v>
      </c>
    </row>
    <row r="11934" spans="1:31" x14ac:dyDescent="0.25">
      <c r="A11934" s="7">
        <v>11931</v>
      </c>
      <c r="B11934" s="8">
        <v>39835</v>
      </c>
      <c r="C11934" t="s">
        <v>3</v>
      </c>
      <c r="D11934" t="s">
        <v>791</v>
      </c>
      <c r="E11934" t="s">
        <v>9</v>
      </c>
      <c r="F11934" t="s">
        <v>923</v>
      </c>
      <c r="G11934" t="s">
        <v>569</v>
      </c>
      <c r="H11934" s="135" t="s">
        <v>1694</v>
      </c>
      <c r="I11934" t="s">
        <v>1454</v>
      </c>
      <c r="J11934" s="20">
        <v>10</v>
      </c>
      <c r="K11934" s="20" t="s">
        <v>9</v>
      </c>
      <c r="L11934" t="s">
        <v>1463</v>
      </c>
      <c r="M11934" s="20">
        <v>2.4</v>
      </c>
      <c r="N11934" s="20">
        <v>3.6</v>
      </c>
      <c r="AE11934">
        <f t="shared" si="186"/>
        <v>2009</v>
      </c>
    </row>
    <row r="11935" spans="1:31" x14ac:dyDescent="0.25">
      <c r="A11935" s="7">
        <v>11932</v>
      </c>
      <c r="B11935" s="8">
        <v>39835</v>
      </c>
      <c r="C11935" t="s">
        <v>3</v>
      </c>
      <c r="D11935" t="s">
        <v>791</v>
      </c>
      <c r="E11935" t="s">
        <v>9</v>
      </c>
      <c r="F11935" t="s">
        <v>923</v>
      </c>
      <c r="G11935" t="s">
        <v>569</v>
      </c>
      <c r="H11935" s="135" t="s">
        <v>2129</v>
      </c>
      <c r="I11935" t="s">
        <v>1454</v>
      </c>
      <c r="J11935" s="20">
        <v>11</v>
      </c>
      <c r="K11935" s="20" t="s">
        <v>9</v>
      </c>
      <c r="L11935" t="s">
        <v>1463</v>
      </c>
      <c r="M11935" s="20">
        <v>2.64</v>
      </c>
      <c r="N11935" s="20">
        <v>3.86</v>
      </c>
      <c r="AE11935">
        <f t="shared" si="186"/>
        <v>2009</v>
      </c>
    </row>
    <row r="11936" spans="1:31" x14ac:dyDescent="0.25">
      <c r="A11936" s="7">
        <v>11933</v>
      </c>
      <c r="B11936" s="8">
        <v>39835</v>
      </c>
      <c r="C11936" t="s">
        <v>3</v>
      </c>
      <c r="D11936" t="s">
        <v>791</v>
      </c>
      <c r="E11936" t="s">
        <v>9</v>
      </c>
      <c r="F11936" t="s">
        <v>923</v>
      </c>
      <c r="G11936" t="s">
        <v>569</v>
      </c>
      <c r="H11936" s="135" t="s">
        <v>2815</v>
      </c>
      <c r="I11936" t="s">
        <v>1454</v>
      </c>
      <c r="J11936" s="20">
        <v>10</v>
      </c>
      <c r="K11936" s="20" t="s">
        <v>3</v>
      </c>
      <c r="L11936" t="s">
        <v>1463</v>
      </c>
      <c r="M11936" s="20">
        <v>3.6</v>
      </c>
      <c r="N11936" s="20">
        <v>2.4</v>
      </c>
      <c r="AE11936">
        <f t="shared" si="186"/>
        <v>2009</v>
      </c>
    </row>
    <row r="11937" spans="1:31" x14ac:dyDescent="0.25">
      <c r="A11937" s="7">
        <v>11934</v>
      </c>
      <c r="B11937" s="8">
        <v>39835</v>
      </c>
      <c r="C11937" t="s">
        <v>3</v>
      </c>
      <c r="D11937" t="s">
        <v>376</v>
      </c>
      <c r="E11937" t="s">
        <v>9</v>
      </c>
      <c r="F11937" t="s">
        <v>630</v>
      </c>
      <c r="G11937" t="s">
        <v>377</v>
      </c>
      <c r="H11937" s="136" t="s">
        <v>1598</v>
      </c>
      <c r="I11937" t="s">
        <v>1454</v>
      </c>
      <c r="J11937" s="20">
        <v>54</v>
      </c>
      <c r="K11937" s="20" t="s">
        <v>1465</v>
      </c>
      <c r="L11937" t="s">
        <v>1466</v>
      </c>
      <c r="M11937" s="20">
        <v>13.5</v>
      </c>
      <c r="N11937" s="20">
        <v>13.5</v>
      </c>
      <c r="AE11937">
        <f t="shared" si="186"/>
        <v>2009</v>
      </c>
    </row>
    <row r="11938" spans="1:31" x14ac:dyDescent="0.25">
      <c r="A11938" s="7">
        <v>11935</v>
      </c>
      <c r="B11938" s="8">
        <v>39835</v>
      </c>
      <c r="C11938" t="s">
        <v>3</v>
      </c>
      <c r="D11938" t="s">
        <v>851</v>
      </c>
      <c r="E11938" t="s">
        <v>9</v>
      </c>
      <c r="F11938" t="s">
        <v>761</v>
      </c>
      <c r="G11938" t="s">
        <v>648</v>
      </c>
      <c r="H11938" s="135" t="s">
        <v>1795</v>
      </c>
      <c r="I11938" t="s">
        <v>1455</v>
      </c>
      <c r="J11938" s="20">
        <v>44</v>
      </c>
      <c r="K11938" s="20" t="s">
        <v>9</v>
      </c>
      <c r="L11938" t="s">
        <v>1463</v>
      </c>
      <c r="M11938" s="20">
        <v>5.28</v>
      </c>
      <c r="N11938" s="20">
        <v>6.22</v>
      </c>
      <c r="AE11938">
        <f t="shared" si="186"/>
        <v>2009</v>
      </c>
    </row>
    <row r="11939" spans="1:31" x14ac:dyDescent="0.25">
      <c r="A11939" s="7">
        <v>11936</v>
      </c>
      <c r="B11939" s="8">
        <v>39835</v>
      </c>
      <c r="C11939" t="s">
        <v>3</v>
      </c>
      <c r="D11939" t="s">
        <v>698</v>
      </c>
      <c r="E11939" t="s">
        <v>9</v>
      </c>
      <c r="F11939" t="s">
        <v>949</v>
      </c>
      <c r="G11939" t="s">
        <v>929</v>
      </c>
      <c r="H11939" s="135" t="s">
        <v>2812</v>
      </c>
      <c r="I11939" t="s">
        <v>1455</v>
      </c>
      <c r="J11939" s="20">
        <v>12</v>
      </c>
      <c r="K11939" s="20" t="s">
        <v>1465</v>
      </c>
      <c r="L11939" t="s">
        <v>1466</v>
      </c>
      <c r="M11939" s="20">
        <v>1.5</v>
      </c>
      <c r="N11939" s="20">
        <v>1.5</v>
      </c>
      <c r="AE11939">
        <f t="shared" si="186"/>
        <v>2009</v>
      </c>
    </row>
    <row r="11940" spans="1:31" x14ac:dyDescent="0.25">
      <c r="A11940" s="7">
        <v>11937</v>
      </c>
      <c r="B11940" s="8">
        <v>39835</v>
      </c>
      <c r="C11940" t="s">
        <v>3</v>
      </c>
      <c r="D11940" t="s">
        <v>791</v>
      </c>
      <c r="E11940" t="s">
        <v>9</v>
      </c>
      <c r="F11940" t="s">
        <v>923</v>
      </c>
      <c r="G11940" t="s">
        <v>569</v>
      </c>
      <c r="H11940" s="9" t="s">
        <v>2197</v>
      </c>
      <c r="I11940" t="s">
        <v>1454</v>
      </c>
      <c r="J11940" s="20">
        <v>11</v>
      </c>
      <c r="K11940" s="20" t="s">
        <v>3</v>
      </c>
      <c r="L11940" t="s">
        <v>1464</v>
      </c>
      <c r="M11940" s="20">
        <v>4.08</v>
      </c>
      <c r="N11940" s="20">
        <v>2.42</v>
      </c>
      <c r="AE11940">
        <f t="shared" si="186"/>
        <v>2009</v>
      </c>
    </row>
    <row r="11941" spans="1:31" x14ac:dyDescent="0.25">
      <c r="A11941" s="7">
        <v>11938</v>
      </c>
      <c r="B11941" s="8">
        <v>39835</v>
      </c>
      <c r="C11941" t="s">
        <v>3</v>
      </c>
      <c r="D11941" t="s">
        <v>791</v>
      </c>
      <c r="E11941" t="s">
        <v>9</v>
      </c>
      <c r="F11941" t="s">
        <v>923</v>
      </c>
      <c r="G11941" t="s">
        <v>569</v>
      </c>
      <c r="H11941" s="9" t="s">
        <v>2213</v>
      </c>
      <c r="I11941" t="s">
        <v>1454</v>
      </c>
      <c r="J11941" s="20">
        <v>11</v>
      </c>
      <c r="K11941" s="20" t="s">
        <v>3</v>
      </c>
      <c r="L11941" t="s">
        <v>1464</v>
      </c>
      <c r="M11941" s="20">
        <v>4.08</v>
      </c>
      <c r="N11941" s="20">
        <v>2.42</v>
      </c>
      <c r="AE11941">
        <f t="shared" si="186"/>
        <v>2009</v>
      </c>
    </row>
    <row r="11942" spans="1:31" x14ac:dyDescent="0.25">
      <c r="A11942" s="7">
        <v>11939</v>
      </c>
      <c r="B11942" s="8">
        <v>39835</v>
      </c>
      <c r="C11942" t="s">
        <v>3</v>
      </c>
      <c r="D11942" t="s">
        <v>779</v>
      </c>
      <c r="E11942" t="s">
        <v>9</v>
      </c>
      <c r="F11942" t="s">
        <v>833</v>
      </c>
      <c r="G11942" t="s">
        <v>732</v>
      </c>
      <c r="H11942" s="135" t="s">
        <v>1496</v>
      </c>
      <c r="I11942" t="s">
        <v>1454</v>
      </c>
      <c r="J11942" s="20">
        <v>12</v>
      </c>
      <c r="K11942" s="20" t="s">
        <v>1465</v>
      </c>
      <c r="L11942" t="s">
        <v>1466</v>
      </c>
      <c r="M11942" s="20">
        <v>3</v>
      </c>
      <c r="N11942" s="20">
        <v>3</v>
      </c>
      <c r="AE11942">
        <f t="shared" si="186"/>
        <v>2009</v>
      </c>
    </row>
    <row r="11943" spans="1:31" x14ac:dyDescent="0.25">
      <c r="A11943" s="7">
        <v>11940</v>
      </c>
      <c r="B11943" s="8">
        <v>39836</v>
      </c>
      <c r="C11943" t="s">
        <v>3</v>
      </c>
      <c r="D11943" t="s">
        <v>350</v>
      </c>
      <c r="E11943" t="s">
        <v>9</v>
      </c>
      <c r="F11943" t="s">
        <v>795</v>
      </c>
      <c r="G11943" t="s">
        <v>861</v>
      </c>
      <c r="H11943" s="135" t="s">
        <v>2444</v>
      </c>
      <c r="I11943" t="s">
        <v>1454</v>
      </c>
      <c r="J11943" s="20">
        <v>18</v>
      </c>
      <c r="K11943" s="20" t="s">
        <v>9</v>
      </c>
      <c r="L11943" t="s">
        <v>1463</v>
      </c>
      <c r="M11943" s="20">
        <v>4.32</v>
      </c>
      <c r="N11943" s="20">
        <v>5.68</v>
      </c>
      <c r="AE11943">
        <f t="shared" si="186"/>
        <v>2009</v>
      </c>
    </row>
    <row r="11944" spans="1:31" x14ac:dyDescent="0.25">
      <c r="A11944" s="7">
        <v>11941</v>
      </c>
      <c r="B11944" s="8">
        <v>39836</v>
      </c>
      <c r="C11944" t="s">
        <v>3</v>
      </c>
      <c r="D11944" t="s">
        <v>117</v>
      </c>
      <c r="E11944" t="s">
        <v>9</v>
      </c>
      <c r="F11944" t="s">
        <v>923</v>
      </c>
      <c r="G11944" t="s">
        <v>732</v>
      </c>
      <c r="H11944" s="135" t="s">
        <v>2286</v>
      </c>
      <c r="I11944" t="s">
        <v>1454</v>
      </c>
      <c r="J11944" s="20">
        <v>18</v>
      </c>
      <c r="K11944" s="20" t="s">
        <v>9</v>
      </c>
      <c r="L11944" t="s">
        <v>1463</v>
      </c>
      <c r="M11944" s="20">
        <v>4.32</v>
      </c>
      <c r="N11944" s="20">
        <v>5.68</v>
      </c>
      <c r="AE11944">
        <f t="shared" si="186"/>
        <v>2009</v>
      </c>
    </row>
    <row r="11945" spans="1:31" x14ac:dyDescent="0.25">
      <c r="A11945" s="7">
        <v>11942</v>
      </c>
      <c r="B11945" s="8">
        <v>39836</v>
      </c>
      <c r="C11945" t="s">
        <v>3</v>
      </c>
      <c r="D11945" t="s">
        <v>899</v>
      </c>
      <c r="E11945" t="s">
        <v>9</v>
      </c>
      <c r="F11945" t="s">
        <v>828</v>
      </c>
      <c r="G11945" t="s">
        <v>633</v>
      </c>
      <c r="H11945" s="135" t="s">
        <v>1741</v>
      </c>
      <c r="I11945" t="s">
        <v>1455</v>
      </c>
      <c r="J11945" s="20">
        <v>36</v>
      </c>
      <c r="K11945" s="20" t="s">
        <v>3</v>
      </c>
      <c r="L11945" t="s">
        <v>1464</v>
      </c>
      <c r="M11945" s="20">
        <v>5.54</v>
      </c>
      <c r="N11945" s="20">
        <v>3.96</v>
      </c>
      <c r="AE11945">
        <f t="shared" si="186"/>
        <v>2009</v>
      </c>
    </row>
    <row r="11946" spans="1:31" x14ac:dyDescent="0.25">
      <c r="A11946" s="7">
        <v>11943</v>
      </c>
      <c r="B11946" s="8">
        <v>39836</v>
      </c>
      <c r="C11946" t="s">
        <v>3</v>
      </c>
      <c r="D11946" t="s">
        <v>984</v>
      </c>
      <c r="E11946" t="s">
        <v>9</v>
      </c>
      <c r="F11946" t="s">
        <v>450</v>
      </c>
      <c r="G11946" t="s">
        <v>17</v>
      </c>
      <c r="H11946" s="135" t="s">
        <v>1500</v>
      </c>
      <c r="I11946" t="s">
        <v>1454</v>
      </c>
      <c r="J11946" s="20">
        <v>21</v>
      </c>
      <c r="K11946" s="20" t="s">
        <v>9</v>
      </c>
      <c r="L11946" t="s">
        <v>1463</v>
      </c>
      <c r="M11946" s="20">
        <v>5.04</v>
      </c>
      <c r="N11946" s="20">
        <v>6.46</v>
      </c>
      <c r="AE11946">
        <f t="shared" si="186"/>
        <v>2009</v>
      </c>
    </row>
    <row r="11947" spans="1:31" x14ac:dyDescent="0.25">
      <c r="A11947" s="7">
        <v>11944</v>
      </c>
      <c r="B11947" s="8">
        <v>39836</v>
      </c>
      <c r="C11947" t="s">
        <v>3</v>
      </c>
      <c r="D11947" t="s">
        <v>350</v>
      </c>
      <c r="E11947" t="s">
        <v>9</v>
      </c>
      <c r="F11947" t="s">
        <v>767</v>
      </c>
      <c r="G11947" t="s">
        <v>929</v>
      </c>
      <c r="H11947" s="135" t="s">
        <v>2816</v>
      </c>
      <c r="I11947" t="s">
        <v>1454</v>
      </c>
      <c r="J11947" s="20">
        <v>86</v>
      </c>
      <c r="K11947" s="20" t="s">
        <v>1465</v>
      </c>
      <c r="L11947" t="s">
        <v>1466</v>
      </c>
      <c r="M11947" s="20">
        <v>21.5</v>
      </c>
      <c r="N11947" s="20">
        <v>21.5</v>
      </c>
      <c r="AE11947">
        <f t="shared" si="186"/>
        <v>2009</v>
      </c>
    </row>
    <row r="11948" spans="1:31" x14ac:dyDescent="0.25">
      <c r="A11948" s="7">
        <v>11945</v>
      </c>
      <c r="B11948" s="8">
        <v>39836</v>
      </c>
      <c r="C11948" t="s">
        <v>3</v>
      </c>
      <c r="D11948" t="s">
        <v>798</v>
      </c>
      <c r="E11948" t="s">
        <v>9</v>
      </c>
      <c r="F11948" t="s">
        <v>43</v>
      </c>
      <c r="G11948" t="s">
        <v>11</v>
      </c>
      <c r="H11948" s="135" t="s">
        <v>1496</v>
      </c>
      <c r="I11948" t="s">
        <v>1455</v>
      </c>
      <c r="J11948" s="20">
        <v>18</v>
      </c>
      <c r="K11948" s="20" t="s">
        <v>9</v>
      </c>
      <c r="L11948" t="s">
        <v>1464</v>
      </c>
      <c r="M11948" s="20">
        <v>1.98</v>
      </c>
      <c r="N11948" s="20">
        <v>3.02</v>
      </c>
      <c r="AE11948">
        <f t="shared" si="186"/>
        <v>2009</v>
      </c>
    </row>
    <row r="11949" spans="1:31" x14ac:dyDescent="0.25">
      <c r="A11949" s="7">
        <v>11946</v>
      </c>
      <c r="B11949" s="8">
        <v>39837</v>
      </c>
      <c r="C11949" t="s">
        <v>3</v>
      </c>
      <c r="D11949" t="s">
        <v>791</v>
      </c>
      <c r="E11949" t="s">
        <v>9</v>
      </c>
      <c r="F11949" t="s">
        <v>923</v>
      </c>
      <c r="G11949" t="s">
        <v>569</v>
      </c>
      <c r="H11949" s="135" t="s">
        <v>2136</v>
      </c>
      <c r="I11949" t="s">
        <v>1454</v>
      </c>
      <c r="J11949" s="20">
        <v>7</v>
      </c>
      <c r="K11949" s="20" t="s">
        <v>9</v>
      </c>
      <c r="L11949" t="s">
        <v>1463</v>
      </c>
      <c r="M11949" s="20">
        <v>1.68</v>
      </c>
      <c r="N11949" s="20">
        <v>2.8200000000000003</v>
      </c>
      <c r="AE11949">
        <f t="shared" si="186"/>
        <v>2009</v>
      </c>
    </row>
    <row r="11950" spans="1:31" x14ac:dyDescent="0.25">
      <c r="A11950" s="7">
        <v>11947</v>
      </c>
      <c r="B11950" s="8">
        <v>39837</v>
      </c>
      <c r="C11950" t="s">
        <v>3</v>
      </c>
      <c r="D11950" t="s">
        <v>791</v>
      </c>
      <c r="E11950" t="s">
        <v>9</v>
      </c>
      <c r="F11950" t="s">
        <v>923</v>
      </c>
      <c r="G11950" t="s">
        <v>569</v>
      </c>
      <c r="H11950" s="135" t="s">
        <v>1674</v>
      </c>
      <c r="I11950" t="s">
        <v>1454</v>
      </c>
      <c r="J11950" s="20">
        <v>21</v>
      </c>
      <c r="K11950" s="20" t="s">
        <v>3</v>
      </c>
      <c r="L11950" t="s">
        <v>1463</v>
      </c>
      <c r="M11950" s="20">
        <v>6.46</v>
      </c>
      <c r="N11950" s="20">
        <v>5.04</v>
      </c>
      <c r="AE11950">
        <f t="shared" si="186"/>
        <v>2009</v>
      </c>
    </row>
    <row r="11951" spans="1:31" x14ac:dyDescent="0.25">
      <c r="A11951" s="7">
        <v>11948</v>
      </c>
      <c r="B11951" s="8">
        <v>39837</v>
      </c>
      <c r="C11951" t="s">
        <v>3</v>
      </c>
      <c r="D11951" t="s">
        <v>791</v>
      </c>
      <c r="E11951" t="s">
        <v>9</v>
      </c>
      <c r="F11951" t="s">
        <v>923</v>
      </c>
      <c r="G11951" t="s">
        <v>569</v>
      </c>
      <c r="H11951" s="135" t="s">
        <v>1659</v>
      </c>
      <c r="I11951" t="s">
        <v>1454</v>
      </c>
      <c r="J11951" s="20">
        <v>14</v>
      </c>
      <c r="K11951" s="20" t="s">
        <v>3</v>
      </c>
      <c r="L11951" t="s">
        <v>1463</v>
      </c>
      <c r="M11951" s="20">
        <v>4.6400000000000006</v>
      </c>
      <c r="N11951" s="20">
        <v>3.36</v>
      </c>
      <c r="AE11951">
        <f t="shared" si="186"/>
        <v>2009</v>
      </c>
    </row>
    <row r="11952" spans="1:31" x14ac:dyDescent="0.25">
      <c r="A11952" s="7">
        <v>11949</v>
      </c>
      <c r="B11952" s="8">
        <v>39837</v>
      </c>
      <c r="C11952" t="s">
        <v>3</v>
      </c>
      <c r="D11952" t="s">
        <v>791</v>
      </c>
      <c r="E11952" t="s">
        <v>9</v>
      </c>
      <c r="F11952" t="s">
        <v>923</v>
      </c>
      <c r="G11952" t="s">
        <v>569</v>
      </c>
      <c r="H11952" s="135" t="s">
        <v>1718</v>
      </c>
      <c r="I11952" t="s">
        <v>1454</v>
      </c>
      <c r="J11952" s="20">
        <v>13</v>
      </c>
      <c r="K11952" s="20" t="s">
        <v>1465</v>
      </c>
      <c r="L11952" t="s">
        <v>1466</v>
      </c>
      <c r="M11952" s="20">
        <v>3.25</v>
      </c>
      <c r="N11952" s="20">
        <v>3.25</v>
      </c>
      <c r="AE11952">
        <f t="shared" si="186"/>
        <v>2009</v>
      </c>
    </row>
    <row r="11953" spans="1:31" x14ac:dyDescent="0.25">
      <c r="A11953" s="7">
        <v>11950</v>
      </c>
      <c r="B11953" s="8">
        <v>39837</v>
      </c>
      <c r="C11953" t="s">
        <v>3</v>
      </c>
      <c r="D11953" t="s">
        <v>791</v>
      </c>
      <c r="E11953" t="s">
        <v>9</v>
      </c>
      <c r="F11953" t="s">
        <v>923</v>
      </c>
      <c r="G11953" t="s">
        <v>569</v>
      </c>
      <c r="H11953" s="135" t="s">
        <v>2187</v>
      </c>
      <c r="I11953" t="s">
        <v>1454</v>
      </c>
      <c r="J11953" s="20">
        <v>15</v>
      </c>
      <c r="K11953" s="20" t="s">
        <v>3</v>
      </c>
      <c r="L11953" t="s">
        <v>1463</v>
      </c>
      <c r="M11953" s="20">
        <v>4.9000000000000004</v>
      </c>
      <c r="N11953" s="20">
        <v>3.6</v>
      </c>
      <c r="AE11953">
        <f t="shared" si="186"/>
        <v>2009</v>
      </c>
    </row>
    <row r="11954" spans="1:31" x14ac:dyDescent="0.25">
      <c r="A11954" s="7">
        <v>11951</v>
      </c>
      <c r="B11954" s="8">
        <v>39837</v>
      </c>
      <c r="C11954" t="s">
        <v>3</v>
      </c>
      <c r="D11954" t="s">
        <v>791</v>
      </c>
      <c r="E11954" t="s">
        <v>9</v>
      </c>
      <c r="F11954" t="s">
        <v>923</v>
      </c>
      <c r="G11954" t="s">
        <v>569</v>
      </c>
      <c r="H11954" s="135" t="s">
        <v>2187</v>
      </c>
      <c r="I11954" t="s">
        <v>1454</v>
      </c>
      <c r="J11954" s="20">
        <v>15</v>
      </c>
      <c r="K11954" s="20" t="s">
        <v>9</v>
      </c>
      <c r="L11954" t="s">
        <v>1463</v>
      </c>
      <c r="M11954" s="20">
        <v>3.6</v>
      </c>
      <c r="N11954" s="20">
        <v>4.9000000000000004</v>
      </c>
      <c r="AE11954">
        <f t="shared" si="186"/>
        <v>2009</v>
      </c>
    </row>
    <row r="11955" spans="1:31" x14ac:dyDescent="0.25">
      <c r="A11955" s="7">
        <v>11952</v>
      </c>
      <c r="B11955" s="8">
        <v>39837</v>
      </c>
      <c r="C11955" t="s">
        <v>3</v>
      </c>
      <c r="D11955" t="s">
        <v>972</v>
      </c>
      <c r="E11955" t="s">
        <v>9</v>
      </c>
      <c r="F11955" t="s">
        <v>798</v>
      </c>
      <c r="G11955" t="s">
        <v>569</v>
      </c>
      <c r="H11955" s="9" t="s">
        <v>2146</v>
      </c>
      <c r="I11955" t="s">
        <v>1455</v>
      </c>
      <c r="J11955" s="20">
        <v>21</v>
      </c>
      <c r="K11955" s="20" t="s">
        <v>9</v>
      </c>
      <c r="L11955" t="s">
        <v>1464</v>
      </c>
      <c r="M11955" s="20">
        <v>2.31</v>
      </c>
      <c r="N11955" s="20">
        <v>3.44</v>
      </c>
      <c r="AE11955">
        <f t="shared" si="186"/>
        <v>2009</v>
      </c>
    </row>
    <row r="11956" spans="1:31" x14ac:dyDescent="0.25">
      <c r="A11956" s="7">
        <v>11953</v>
      </c>
      <c r="B11956" s="8">
        <v>39837</v>
      </c>
      <c r="C11956" t="s">
        <v>3</v>
      </c>
      <c r="D11956" t="s">
        <v>787</v>
      </c>
      <c r="E11956" t="s">
        <v>9</v>
      </c>
      <c r="F11956" t="s">
        <v>832</v>
      </c>
      <c r="G11956" t="s">
        <v>377</v>
      </c>
      <c r="H11956" s="9" t="s">
        <v>2159</v>
      </c>
      <c r="I11956" t="s">
        <v>1455</v>
      </c>
      <c r="J11956" s="20">
        <v>20</v>
      </c>
      <c r="K11956" s="20" t="s">
        <v>3</v>
      </c>
      <c r="L11956" t="s">
        <v>1464</v>
      </c>
      <c r="M11956" s="20">
        <v>3.3</v>
      </c>
      <c r="N11956" s="20">
        <v>2.2000000000000002</v>
      </c>
      <c r="AE11956">
        <f t="shared" si="186"/>
        <v>2009</v>
      </c>
    </row>
    <row r="11957" spans="1:31" x14ac:dyDescent="0.25">
      <c r="A11957" s="7">
        <v>11954</v>
      </c>
      <c r="B11957" s="8">
        <v>39837</v>
      </c>
      <c r="C11957" t="s">
        <v>3</v>
      </c>
      <c r="D11957" t="s">
        <v>787</v>
      </c>
      <c r="E11957" t="s">
        <v>9</v>
      </c>
      <c r="F11957" t="s">
        <v>832</v>
      </c>
      <c r="G11957" t="s">
        <v>895</v>
      </c>
      <c r="H11957" s="135" t="s">
        <v>2577</v>
      </c>
      <c r="I11957" t="s">
        <v>1455</v>
      </c>
      <c r="J11957" s="20">
        <v>18</v>
      </c>
      <c r="K11957" s="20" t="s">
        <v>3</v>
      </c>
      <c r="L11957" t="s">
        <v>1464</v>
      </c>
      <c r="M11957" s="20">
        <v>3.02</v>
      </c>
      <c r="N11957" s="20">
        <v>1.98</v>
      </c>
      <c r="AE11957">
        <f t="shared" si="186"/>
        <v>2009</v>
      </c>
    </row>
    <row r="11958" spans="1:31" x14ac:dyDescent="0.25">
      <c r="A11958" s="7">
        <v>11955</v>
      </c>
      <c r="B11958" s="8">
        <v>39837</v>
      </c>
      <c r="C11958" t="s">
        <v>3</v>
      </c>
      <c r="D11958" t="s">
        <v>952</v>
      </c>
      <c r="E11958" t="s">
        <v>9</v>
      </c>
      <c r="F11958" t="s">
        <v>978</v>
      </c>
      <c r="G11958" t="s">
        <v>732</v>
      </c>
      <c r="H11958" s="135" t="s">
        <v>1496</v>
      </c>
      <c r="I11958" t="s">
        <v>1454</v>
      </c>
      <c r="J11958" s="20">
        <v>12</v>
      </c>
      <c r="K11958" s="20" t="s">
        <v>9</v>
      </c>
      <c r="L11958" t="s">
        <v>1464</v>
      </c>
      <c r="M11958" s="20">
        <v>2.64</v>
      </c>
      <c r="N11958" s="20">
        <v>4.3599999999999994</v>
      </c>
      <c r="AE11958">
        <f t="shared" si="186"/>
        <v>2009</v>
      </c>
    </row>
    <row r="11959" spans="1:31" x14ac:dyDescent="0.25">
      <c r="A11959" s="7">
        <v>11956</v>
      </c>
      <c r="B11959" s="8">
        <v>39838</v>
      </c>
      <c r="C11959" t="s">
        <v>3</v>
      </c>
      <c r="D11959" t="s">
        <v>543</v>
      </c>
      <c r="E11959" t="s">
        <v>9</v>
      </c>
      <c r="F11959" t="s">
        <v>521</v>
      </c>
      <c r="G11959" t="s">
        <v>732</v>
      </c>
      <c r="H11959" s="135" t="s">
        <v>2175</v>
      </c>
      <c r="I11959" t="s">
        <v>1454</v>
      </c>
      <c r="J11959" s="20">
        <v>28</v>
      </c>
      <c r="K11959" s="20" t="s">
        <v>3</v>
      </c>
      <c r="L11959" t="s">
        <v>1464</v>
      </c>
      <c r="M11959" s="20">
        <v>8.84</v>
      </c>
      <c r="N11959" s="20">
        <v>6.16</v>
      </c>
      <c r="AE11959">
        <f t="shared" si="186"/>
        <v>2009</v>
      </c>
    </row>
    <row r="11960" spans="1:31" x14ac:dyDescent="0.25">
      <c r="A11960" s="7">
        <v>11957</v>
      </c>
      <c r="B11960" s="8">
        <v>39838</v>
      </c>
      <c r="C11960" t="s">
        <v>3</v>
      </c>
      <c r="D11960" t="s">
        <v>851</v>
      </c>
      <c r="E11960" t="s">
        <v>9</v>
      </c>
      <c r="F11960" t="s">
        <v>450</v>
      </c>
      <c r="G11960" t="s">
        <v>732</v>
      </c>
      <c r="H11960" s="135" t="s">
        <v>2355</v>
      </c>
      <c r="I11960" t="s">
        <v>1454</v>
      </c>
      <c r="J11960" s="20">
        <v>38</v>
      </c>
      <c r="K11960" s="20" t="s">
        <v>9</v>
      </c>
      <c r="L11960" t="s">
        <v>1464</v>
      </c>
      <c r="M11960" s="20">
        <v>8.36</v>
      </c>
      <c r="N11960" s="20">
        <v>11.64</v>
      </c>
      <c r="AE11960">
        <f t="shared" si="186"/>
        <v>2009</v>
      </c>
    </row>
    <row r="11961" spans="1:31" x14ac:dyDescent="0.25">
      <c r="A11961" s="7">
        <v>11958</v>
      </c>
      <c r="B11961" s="8">
        <v>39838</v>
      </c>
      <c r="C11961" t="s">
        <v>3</v>
      </c>
      <c r="D11961" t="s">
        <v>676</v>
      </c>
      <c r="E11961" t="s">
        <v>9</v>
      </c>
      <c r="F11961" t="s">
        <v>469</v>
      </c>
      <c r="G11961" t="s">
        <v>569</v>
      </c>
      <c r="H11961" s="135" t="s">
        <v>1853</v>
      </c>
      <c r="I11961" t="s">
        <v>1454</v>
      </c>
      <c r="J11961" s="20">
        <v>27</v>
      </c>
      <c r="K11961" s="20" t="s">
        <v>3</v>
      </c>
      <c r="L11961" t="s">
        <v>1463</v>
      </c>
      <c r="M11961" s="20">
        <v>8.02</v>
      </c>
      <c r="N11961" s="20">
        <v>6.48</v>
      </c>
      <c r="AE11961">
        <f t="shared" si="186"/>
        <v>2009</v>
      </c>
    </row>
    <row r="11962" spans="1:31" x14ac:dyDescent="0.25">
      <c r="A11962" s="7">
        <v>11959</v>
      </c>
      <c r="B11962" s="8">
        <v>39838</v>
      </c>
      <c r="C11962" t="s">
        <v>3</v>
      </c>
      <c r="D11962" t="s">
        <v>864</v>
      </c>
      <c r="E11962" t="s">
        <v>9</v>
      </c>
      <c r="F11962" t="s">
        <v>469</v>
      </c>
      <c r="G11962" t="s">
        <v>569</v>
      </c>
      <c r="H11962" s="135" t="s">
        <v>1853</v>
      </c>
      <c r="I11962" t="s">
        <v>1454</v>
      </c>
      <c r="J11962" s="20">
        <v>27</v>
      </c>
      <c r="K11962" s="20" t="s">
        <v>3</v>
      </c>
      <c r="L11962" t="s">
        <v>1464</v>
      </c>
      <c r="M11962" s="20">
        <v>8.56</v>
      </c>
      <c r="N11962" s="20">
        <v>5.9399999999999995</v>
      </c>
      <c r="AE11962">
        <f t="shared" si="186"/>
        <v>2009</v>
      </c>
    </row>
    <row r="11963" spans="1:31" x14ac:dyDescent="0.25">
      <c r="A11963" s="7">
        <v>11960</v>
      </c>
      <c r="B11963" s="8">
        <v>39838</v>
      </c>
      <c r="C11963" t="s">
        <v>3</v>
      </c>
      <c r="D11963" t="s">
        <v>543</v>
      </c>
      <c r="E11963" t="s">
        <v>9</v>
      </c>
      <c r="F11963" t="s">
        <v>450</v>
      </c>
      <c r="G11963" t="s">
        <v>895</v>
      </c>
      <c r="H11963" s="135" t="s">
        <v>2629</v>
      </c>
      <c r="I11963" t="s">
        <v>1454</v>
      </c>
      <c r="J11963" s="20">
        <v>40</v>
      </c>
      <c r="K11963" s="20" t="s">
        <v>9</v>
      </c>
      <c r="L11963" t="s">
        <v>1464</v>
      </c>
      <c r="M11963" s="20">
        <v>8.8000000000000007</v>
      </c>
      <c r="N11963" s="20">
        <v>12.2</v>
      </c>
      <c r="AE11963">
        <f t="shared" si="186"/>
        <v>2009</v>
      </c>
    </row>
    <row r="11964" spans="1:31" x14ac:dyDescent="0.25">
      <c r="A11964" s="7">
        <v>11961</v>
      </c>
      <c r="B11964" s="8">
        <v>39838</v>
      </c>
      <c r="C11964" t="s">
        <v>3</v>
      </c>
      <c r="D11964" t="s">
        <v>851</v>
      </c>
      <c r="E11964" t="s">
        <v>9</v>
      </c>
      <c r="F11964" t="s">
        <v>927</v>
      </c>
      <c r="G11964" t="s">
        <v>648</v>
      </c>
      <c r="H11964" s="135" t="s">
        <v>1901</v>
      </c>
      <c r="I11964" t="s">
        <v>1454</v>
      </c>
      <c r="J11964" s="20">
        <v>24</v>
      </c>
      <c r="K11964" s="20" t="s">
        <v>1465</v>
      </c>
      <c r="L11964" t="s">
        <v>1466</v>
      </c>
      <c r="M11964" s="20">
        <v>6</v>
      </c>
      <c r="N11964" s="20">
        <v>6</v>
      </c>
      <c r="AE11964">
        <f t="shared" si="186"/>
        <v>2009</v>
      </c>
    </row>
    <row r="11965" spans="1:31" x14ac:dyDescent="0.25">
      <c r="A11965" s="7">
        <v>11962</v>
      </c>
      <c r="B11965" s="8">
        <v>39838</v>
      </c>
      <c r="C11965" t="s">
        <v>3</v>
      </c>
      <c r="D11965" t="s">
        <v>543</v>
      </c>
      <c r="E11965" t="s">
        <v>9</v>
      </c>
      <c r="F11965" t="s">
        <v>521</v>
      </c>
      <c r="G11965" t="s">
        <v>714</v>
      </c>
      <c r="H11965" s="9" t="s">
        <v>2211</v>
      </c>
      <c r="I11965" t="s">
        <v>1454</v>
      </c>
      <c r="J11965" s="20">
        <v>36</v>
      </c>
      <c r="K11965" s="20" t="s">
        <v>9</v>
      </c>
      <c r="L11965" t="s">
        <v>1463</v>
      </c>
      <c r="M11965" s="20">
        <v>8.64</v>
      </c>
      <c r="N11965" s="20">
        <v>10.36</v>
      </c>
      <c r="AE11965">
        <f t="shared" si="186"/>
        <v>2009</v>
      </c>
    </row>
    <row r="11966" spans="1:31" x14ac:dyDescent="0.25">
      <c r="A11966" s="7">
        <v>11963</v>
      </c>
      <c r="B11966" s="8">
        <v>39838</v>
      </c>
      <c r="C11966" t="s">
        <v>3</v>
      </c>
      <c r="D11966" t="s">
        <v>864</v>
      </c>
      <c r="E11966" t="s">
        <v>9</v>
      </c>
      <c r="F11966" t="s">
        <v>469</v>
      </c>
      <c r="G11966" t="s">
        <v>569</v>
      </c>
      <c r="H11966" s="9" t="s">
        <v>2282</v>
      </c>
      <c r="I11966" t="s">
        <v>1454</v>
      </c>
      <c r="J11966" s="20">
        <v>23</v>
      </c>
      <c r="K11966" s="20" t="s">
        <v>3</v>
      </c>
      <c r="L11966" t="s">
        <v>1464</v>
      </c>
      <c r="M11966" s="20">
        <v>7.4399999999999995</v>
      </c>
      <c r="N11966" s="20">
        <v>5.0600000000000005</v>
      </c>
      <c r="AE11966">
        <f t="shared" si="186"/>
        <v>2009</v>
      </c>
    </row>
    <row r="11967" spans="1:31" x14ac:dyDescent="0.25">
      <c r="A11967" s="7">
        <v>11964</v>
      </c>
      <c r="B11967" s="8">
        <v>39838</v>
      </c>
      <c r="C11967" t="s">
        <v>3</v>
      </c>
      <c r="D11967" t="s">
        <v>543</v>
      </c>
      <c r="E11967" t="s">
        <v>9</v>
      </c>
      <c r="F11967" t="s">
        <v>521</v>
      </c>
      <c r="G11967" t="s">
        <v>732</v>
      </c>
      <c r="H11967" s="135" t="s">
        <v>2174</v>
      </c>
      <c r="I11967" t="s">
        <v>1454</v>
      </c>
      <c r="J11967" s="20">
        <v>36</v>
      </c>
      <c r="K11967" s="20" t="s">
        <v>3</v>
      </c>
      <c r="L11967" t="s">
        <v>1464</v>
      </c>
      <c r="M11967" s="20">
        <v>11.08</v>
      </c>
      <c r="N11967" s="20">
        <v>7.92</v>
      </c>
      <c r="AE11967">
        <f t="shared" si="186"/>
        <v>2009</v>
      </c>
    </row>
    <row r="11968" spans="1:31" x14ac:dyDescent="0.25">
      <c r="A11968" s="7">
        <v>11965</v>
      </c>
      <c r="B11968" s="8">
        <v>39838</v>
      </c>
      <c r="C11968" t="s">
        <v>3</v>
      </c>
      <c r="D11968" s="16" t="s">
        <v>35</v>
      </c>
      <c r="E11968" t="s">
        <v>9</v>
      </c>
      <c r="F11968" t="s">
        <v>872</v>
      </c>
      <c r="G11968" t="s">
        <v>732</v>
      </c>
      <c r="H11968" s="135" t="s">
        <v>2419</v>
      </c>
      <c r="I11968" t="s">
        <v>1454</v>
      </c>
      <c r="J11968" s="20">
        <v>55</v>
      </c>
      <c r="K11968" s="20" t="s">
        <v>3</v>
      </c>
      <c r="L11968" t="s">
        <v>1464</v>
      </c>
      <c r="M11968" s="20">
        <v>16.399999999999999</v>
      </c>
      <c r="N11968" s="20">
        <v>12.1</v>
      </c>
      <c r="AE11968">
        <f t="shared" si="186"/>
        <v>2009</v>
      </c>
    </row>
    <row r="11969" spans="1:31" x14ac:dyDescent="0.25">
      <c r="A11969" s="7">
        <v>11966</v>
      </c>
      <c r="B11969" s="8">
        <v>39838</v>
      </c>
      <c r="C11969" t="s">
        <v>3</v>
      </c>
      <c r="D11969" t="s">
        <v>851</v>
      </c>
      <c r="E11969" t="s">
        <v>9</v>
      </c>
      <c r="F11969" t="s">
        <v>890</v>
      </c>
      <c r="G11969" t="s">
        <v>732</v>
      </c>
      <c r="H11969" s="135" t="s">
        <v>1496</v>
      </c>
      <c r="I11969" t="s">
        <v>1454</v>
      </c>
      <c r="J11969" s="20">
        <v>10</v>
      </c>
      <c r="K11969" s="20" t="s">
        <v>1465</v>
      </c>
      <c r="L11969" t="s">
        <v>1466</v>
      </c>
      <c r="M11969" s="20">
        <v>2.5</v>
      </c>
      <c r="N11969" s="20">
        <v>2.5</v>
      </c>
      <c r="AE11969">
        <f t="shared" si="186"/>
        <v>2009</v>
      </c>
    </row>
    <row r="11970" spans="1:31" x14ac:dyDescent="0.25">
      <c r="A11970" s="7">
        <v>11967</v>
      </c>
      <c r="B11970" s="8">
        <v>39838</v>
      </c>
      <c r="C11970" t="s">
        <v>3</v>
      </c>
      <c r="D11970" t="s">
        <v>851</v>
      </c>
      <c r="E11970" t="s">
        <v>9</v>
      </c>
      <c r="F11970" t="s">
        <v>926</v>
      </c>
      <c r="G11970" t="s">
        <v>861</v>
      </c>
      <c r="H11970" s="135" t="s">
        <v>2817</v>
      </c>
      <c r="I11970" t="s">
        <v>1454</v>
      </c>
      <c r="J11970" s="20">
        <v>18</v>
      </c>
      <c r="K11970" s="20" t="s">
        <v>9</v>
      </c>
      <c r="L11970" t="s">
        <v>1464</v>
      </c>
      <c r="M11970" s="20">
        <v>3.96</v>
      </c>
      <c r="N11970" s="20">
        <v>6.04</v>
      </c>
      <c r="AE11970">
        <f t="shared" si="186"/>
        <v>2009</v>
      </c>
    </row>
    <row r="11971" spans="1:31" x14ac:dyDescent="0.25">
      <c r="A11971" s="7">
        <v>11968</v>
      </c>
      <c r="B11971" s="8">
        <v>39838</v>
      </c>
      <c r="C11971" t="s">
        <v>3</v>
      </c>
      <c r="D11971" s="16" t="s">
        <v>35</v>
      </c>
      <c r="E11971" t="s">
        <v>9</v>
      </c>
      <c r="F11971" t="s">
        <v>926</v>
      </c>
      <c r="G11971" t="s">
        <v>861</v>
      </c>
      <c r="H11971" s="9" t="s">
        <v>2438</v>
      </c>
      <c r="I11971" t="s">
        <v>1454</v>
      </c>
      <c r="J11971" s="20">
        <v>39</v>
      </c>
      <c r="K11971" s="20" t="s">
        <v>3</v>
      </c>
      <c r="L11971" t="s">
        <v>1463</v>
      </c>
      <c r="M11971" s="20">
        <v>11.14</v>
      </c>
      <c r="N11971" s="20">
        <v>9.36</v>
      </c>
      <c r="AE11971">
        <f t="shared" si="186"/>
        <v>2009</v>
      </c>
    </row>
    <row r="11972" spans="1:31" x14ac:dyDescent="0.25">
      <c r="A11972" s="7">
        <v>11969</v>
      </c>
      <c r="B11972" s="8">
        <v>39839</v>
      </c>
      <c r="C11972" t="s">
        <v>3</v>
      </c>
      <c r="D11972" t="s">
        <v>973</v>
      </c>
      <c r="E11972" t="s">
        <v>9</v>
      </c>
      <c r="F11972" t="s">
        <v>983</v>
      </c>
      <c r="G11972" t="s">
        <v>648</v>
      </c>
      <c r="H11972" s="9" t="s">
        <v>1797</v>
      </c>
      <c r="I11972" t="s">
        <v>1454</v>
      </c>
      <c r="J11972" s="20">
        <v>15</v>
      </c>
      <c r="K11972" s="20" t="s">
        <v>9</v>
      </c>
      <c r="L11972" t="s">
        <v>1463</v>
      </c>
      <c r="M11972" s="20">
        <v>3.6</v>
      </c>
      <c r="N11972" s="20">
        <v>4.9000000000000004</v>
      </c>
      <c r="AE11972">
        <f t="shared" ref="AE11972:AE12035" si="187">YEAR(B11972)</f>
        <v>2009</v>
      </c>
    </row>
    <row r="11973" spans="1:31" x14ac:dyDescent="0.25">
      <c r="A11973" s="7">
        <v>11970</v>
      </c>
      <c r="B11973" s="8">
        <v>39839</v>
      </c>
      <c r="C11973" t="s">
        <v>3</v>
      </c>
      <c r="D11973" t="s">
        <v>798</v>
      </c>
      <c r="E11973" t="s">
        <v>9</v>
      </c>
      <c r="F11973" t="s">
        <v>786</v>
      </c>
      <c r="G11973" t="s">
        <v>895</v>
      </c>
      <c r="H11973" s="135" t="s">
        <v>2629</v>
      </c>
      <c r="I11973" t="s">
        <v>1455</v>
      </c>
      <c r="J11973" s="20">
        <v>40</v>
      </c>
      <c r="K11973" s="20" t="s">
        <v>3</v>
      </c>
      <c r="L11973" t="s">
        <v>1464</v>
      </c>
      <c r="M11973" s="20">
        <v>6.1</v>
      </c>
      <c r="N11973" s="20">
        <v>4.4000000000000004</v>
      </c>
      <c r="AE11973">
        <f t="shared" si="187"/>
        <v>2009</v>
      </c>
    </row>
    <row r="11974" spans="1:31" x14ac:dyDescent="0.25">
      <c r="A11974" s="7">
        <v>11971</v>
      </c>
      <c r="B11974" s="8">
        <v>39840</v>
      </c>
      <c r="C11974" t="s">
        <v>3</v>
      </c>
      <c r="D11974" t="s">
        <v>791</v>
      </c>
      <c r="E11974" t="s">
        <v>9</v>
      </c>
      <c r="F11974" t="s">
        <v>923</v>
      </c>
      <c r="G11974" t="s">
        <v>861</v>
      </c>
      <c r="H11974" s="9" t="s">
        <v>2448</v>
      </c>
      <c r="I11974" t="s">
        <v>1454</v>
      </c>
      <c r="J11974" s="20">
        <v>16</v>
      </c>
      <c r="K11974" s="20" t="s">
        <v>9</v>
      </c>
      <c r="L11974" t="s">
        <v>1463</v>
      </c>
      <c r="M11974" s="20">
        <v>3.84</v>
      </c>
      <c r="N11974" s="20">
        <v>5.16</v>
      </c>
      <c r="AE11974">
        <f t="shared" si="187"/>
        <v>2009</v>
      </c>
    </row>
    <row r="11975" spans="1:31" x14ac:dyDescent="0.25">
      <c r="A11975" s="7">
        <v>11972</v>
      </c>
      <c r="B11975" s="8">
        <v>39840</v>
      </c>
      <c r="C11975" t="s">
        <v>3</v>
      </c>
      <c r="D11975" t="s">
        <v>787</v>
      </c>
      <c r="E11975" t="s">
        <v>9</v>
      </c>
      <c r="F11975" t="s">
        <v>45</v>
      </c>
      <c r="G11975" t="s">
        <v>861</v>
      </c>
      <c r="H11975" s="135" t="s">
        <v>2446</v>
      </c>
      <c r="I11975" t="s">
        <v>1454</v>
      </c>
      <c r="J11975" s="20">
        <v>24</v>
      </c>
      <c r="K11975" s="20" t="s">
        <v>1465</v>
      </c>
      <c r="L11975" t="s">
        <v>1466</v>
      </c>
      <c r="M11975" s="20">
        <v>6</v>
      </c>
      <c r="N11975" s="20">
        <v>6</v>
      </c>
      <c r="AE11975">
        <f t="shared" si="187"/>
        <v>2009</v>
      </c>
    </row>
    <row r="11976" spans="1:31" x14ac:dyDescent="0.25">
      <c r="A11976" s="7">
        <v>11973</v>
      </c>
      <c r="B11976" s="8">
        <v>39840</v>
      </c>
      <c r="C11976" t="s">
        <v>3</v>
      </c>
      <c r="D11976" t="s">
        <v>791</v>
      </c>
      <c r="E11976" t="s">
        <v>9</v>
      </c>
      <c r="F11976" t="s">
        <v>923</v>
      </c>
      <c r="G11976" t="s">
        <v>861</v>
      </c>
      <c r="H11976" s="135" t="s">
        <v>2436</v>
      </c>
      <c r="I11976" t="s">
        <v>1454</v>
      </c>
      <c r="J11976" s="20">
        <v>18</v>
      </c>
      <c r="K11976" s="20" t="s">
        <v>9</v>
      </c>
      <c r="L11976" t="s">
        <v>1463</v>
      </c>
      <c r="M11976" s="20">
        <v>4.32</v>
      </c>
      <c r="N11976" s="20">
        <v>5.68</v>
      </c>
      <c r="AE11976">
        <f t="shared" si="187"/>
        <v>2009</v>
      </c>
    </row>
    <row r="11977" spans="1:31" x14ac:dyDescent="0.25">
      <c r="A11977" s="7">
        <v>11974</v>
      </c>
      <c r="B11977" s="8">
        <v>39840</v>
      </c>
      <c r="C11977" t="s">
        <v>3</v>
      </c>
      <c r="D11977" t="s">
        <v>791</v>
      </c>
      <c r="E11977" t="s">
        <v>9</v>
      </c>
      <c r="F11977" t="s">
        <v>923</v>
      </c>
      <c r="G11977" t="s">
        <v>861</v>
      </c>
      <c r="H11977" s="135" t="s">
        <v>2444</v>
      </c>
      <c r="I11977" t="s">
        <v>1454</v>
      </c>
      <c r="J11977" s="20">
        <v>18</v>
      </c>
      <c r="K11977" s="20" t="s">
        <v>9</v>
      </c>
      <c r="L11977" t="s">
        <v>1464</v>
      </c>
      <c r="M11977" s="20">
        <v>3.96</v>
      </c>
      <c r="N11977" s="20">
        <v>6.04</v>
      </c>
      <c r="AE11977">
        <f t="shared" si="187"/>
        <v>2009</v>
      </c>
    </row>
    <row r="11978" spans="1:31" x14ac:dyDescent="0.25">
      <c r="A11978" s="7">
        <v>11975</v>
      </c>
      <c r="B11978" s="8">
        <v>39840</v>
      </c>
      <c r="C11978" t="s">
        <v>3</v>
      </c>
      <c r="D11978" t="s">
        <v>546</v>
      </c>
      <c r="E11978" t="s">
        <v>9</v>
      </c>
      <c r="F11978" t="s">
        <v>904</v>
      </c>
      <c r="G11978" t="s">
        <v>929</v>
      </c>
      <c r="H11978" s="135" t="s">
        <v>2674</v>
      </c>
      <c r="I11978" t="s">
        <v>1454</v>
      </c>
      <c r="J11978" s="20">
        <v>44</v>
      </c>
      <c r="K11978" s="20" t="s">
        <v>9</v>
      </c>
      <c r="L11978" t="s">
        <v>1464</v>
      </c>
      <c r="M11978" s="20">
        <v>9.68</v>
      </c>
      <c r="N11978" s="20">
        <v>13.32</v>
      </c>
      <c r="AE11978">
        <f t="shared" si="187"/>
        <v>2009</v>
      </c>
    </row>
    <row r="11979" spans="1:31" x14ac:dyDescent="0.25">
      <c r="A11979" s="7">
        <v>11976</v>
      </c>
      <c r="B11979" s="8">
        <v>39840</v>
      </c>
      <c r="C11979" t="s">
        <v>3</v>
      </c>
      <c r="D11979" t="s">
        <v>761</v>
      </c>
      <c r="E11979" t="s">
        <v>9</v>
      </c>
      <c r="F11979" t="s">
        <v>904</v>
      </c>
      <c r="G11979" t="s">
        <v>929</v>
      </c>
      <c r="H11979" s="135" t="s">
        <v>2701</v>
      </c>
      <c r="I11979" t="s">
        <v>1454</v>
      </c>
      <c r="J11979" s="20">
        <v>37</v>
      </c>
      <c r="K11979" s="20" t="s">
        <v>9</v>
      </c>
      <c r="L11979" t="s">
        <v>1464</v>
      </c>
      <c r="M11979" s="20">
        <v>8.14</v>
      </c>
      <c r="N11979" s="20">
        <v>11.36</v>
      </c>
      <c r="AE11979">
        <f t="shared" si="187"/>
        <v>2009</v>
      </c>
    </row>
    <row r="11980" spans="1:31" x14ac:dyDescent="0.25">
      <c r="A11980" s="7">
        <v>11977</v>
      </c>
      <c r="B11980" s="8">
        <v>39840</v>
      </c>
      <c r="C11980" t="s">
        <v>3</v>
      </c>
      <c r="D11980" t="s">
        <v>731</v>
      </c>
      <c r="E11980" t="s">
        <v>9</v>
      </c>
      <c r="F11980" t="s">
        <v>916</v>
      </c>
      <c r="G11980" t="s">
        <v>929</v>
      </c>
      <c r="H11980" s="135" t="s">
        <v>1496</v>
      </c>
      <c r="I11980" t="s">
        <v>1455</v>
      </c>
      <c r="J11980" s="20">
        <v>16</v>
      </c>
      <c r="K11980" s="20" t="s">
        <v>1465</v>
      </c>
      <c r="L11980" t="s">
        <v>1466</v>
      </c>
      <c r="M11980" s="20">
        <v>2</v>
      </c>
      <c r="N11980" s="20">
        <v>2</v>
      </c>
      <c r="AE11980">
        <f t="shared" si="187"/>
        <v>2009</v>
      </c>
    </row>
    <row r="11981" spans="1:31" x14ac:dyDescent="0.25">
      <c r="A11981" s="7">
        <v>11978</v>
      </c>
      <c r="B11981" s="8">
        <v>39840</v>
      </c>
      <c r="C11981" t="s">
        <v>3</v>
      </c>
      <c r="D11981" t="s">
        <v>731</v>
      </c>
      <c r="E11981" t="s">
        <v>9</v>
      </c>
      <c r="F11981" t="s">
        <v>916</v>
      </c>
      <c r="G11981" t="s">
        <v>929</v>
      </c>
      <c r="H11981" s="135" t="s">
        <v>1496</v>
      </c>
      <c r="I11981" t="s">
        <v>1455</v>
      </c>
      <c r="J11981" s="20">
        <v>1</v>
      </c>
      <c r="K11981" s="20" t="s">
        <v>1465</v>
      </c>
      <c r="L11981" t="s">
        <v>1466</v>
      </c>
      <c r="M11981" s="20">
        <v>0.125</v>
      </c>
      <c r="N11981" s="20">
        <v>0.125</v>
      </c>
      <c r="AE11981">
        <f t="shared" si="187"/>
        <v>2009</v>
      </c>
    </row>
    <row r="11982" spans="1:31" x14ac:dyDescent="0.25">
      <c r="A11982" s="7">
        <v>11979</v>
      </c>
      <c r="B11982" s="8">
        <v>39840</v>
      </c>
      <c r="C11982" t="s">
        <v>3</v>
      </c>
      <c r="D11982" t="s">
        <v>557</v>
      </c>
      <c r="E11982" t="s">
        <v>9</v>
      </c>
      <c r="F11982" t="s">
        <v>727</v>
      </c>
      <c r="G11982" t="s">
        <v>648</v>
      </c>
      <c r="H11982" s="135" t="s">
        <v>2818</v>
      </c>
      <c r="I11982" t="s">
        <v>1454</v>
      </c>
      <c r="J11982" s="20">
        <v>120</v>
      </c>
      <c r="K11982" s="20" t="s">
        <v>3</v>
      </c>
      <c r="L11982" t="s">
        <v>1464</v>
      </c>
      <c r="M11982" s="20">
        <v>34.6</v>
      </c>
      <c r="N11982" s="20">
        <v>26.4</v>
      </c>
      <c r="AE11982">
        <f t="shared" si="187"/>
        <v>2009</v>
      </c>
    </row>
    <row r="11983" spans="1:31" x14ac:dyDescent="0.25">
      <c r="A11983" s="7">
        <v>11980</v>
      </c>
      <c r="B11983" s="8">
        <v>39840</v>
      </c>
      <c r="C11983" t="s">
        <v>3</v>
      </c>
      <c r="D11983" t="s">
        <v>952</v>
      </c>
      <c r="E11983" t="s">
        <v>9</v>
      </c>
      <c r="F11983" t="s">
        <v>978</v>
      </c>
      <c r="G11983" t="s">
        <v>732</v>
      </c>
      <c r="H11983" s="135" t="s">
        <v>1496</v>
      </c>
      <c r="I11983" t="s">
        <v>1454</v>
      </c>
      <c r="J11983" s="20">
        <v>15</v>
      </c>
      <c r="K11983" s="20" t="s">
        <v>9</v>
      </c>
      <c r="L11983" t="s">
        <v>1464</v>
      </c>
      <c r="M11983" s="20">
        <v>3.3</v>
      </c>
      <c r="N11983" s="20">
        <v>5.2</v>
      </c>
      <c r="AE11983">
        <f t="shared" si="187"/>
        <v>2009</v>
      </c>
    </row>
    <row r="11984" spans="1:31" x14ac:dyDescent="0.25">
      <c r="A11984" s="7">
        <v>11981</v>
      </c>
      <c r="B11984" s="8">
        <v>39840</v>
      </c>
      <c r="C11984" t="s">
        <v>3</v>
      </c>
      <c r="D11984" t="s">
        <v>791</v>
      </c>
      <c r="E11984" t="s">
        <v>9</v>
      </c>
      <c r="F11984" t="s">
        <v>923</v>
      </c>
      <c r="G11984" t="s">
        <v>861</v>
      </c>
      <c r="H11984" s="135" t="s">
        <v>2445</v>
      </c>
      <c r="I11984" t="s">
        <v>1454</v>
      </c>
      <c r="J11984" s="20">
        <v>20</v>
      </c>
      <c r="K11984" s="20" t="s">
        <v>3</v>
      </c>
      <c r="L11984" t="s">
        <v>1463</v>
      </c>
      <c r="M11984" s="20">
        <v>6.2</v>
      </c>
      <c r="N11984" s="20">
        <v>4.8</v>
      </c>
      <c r="AE11984">
        <f t="shared" si="187"/>
        <v>2009</v>
      </c>
    </row>
    <row r="11985" spans="1:31" x14ac:dyDescent="0.25">
      <c r="A11985" s="7">
        <v>11982</v>
      </c>
      <c r="B11985" s="8">
        <v>39840</v>
      </c>
      <c r="C11985" t="s">
        <v>3</v>
      </c>
      <c r="D11985" t="s">
        <v>791</v>
      </c>
      <c r="E11985" t="s">
        <v>9</v>
      </c>
      <c r="F11985" t="s">
        <v>923</v>
      </c>
      <c r="G11985" t="s">
        <v>861</v>
      </c>
      <c r="H11985" s="135" t="s">
        <v>2814</v>
      </c>
      <c r="I11985" t="s">
        <v>1454</v>
      </c>
      <c r="J11985" s="20">
        <v>10</v>
      </c>
      <c r="K11985" s="20" t="s">
        <v>3</v>
      </c>
      <c r="L11985" t="s">
        <v>1464</v>
      </c>
      <c r="M11985" s="20">
        <v>3.8</v>
      </c>
      <c r="N11985" s="20">
        <v>2.2000000000000002</v>
      </c>
      <c r="AE11985">
        <f t="shared" si="187"/>
        <v>2009</v>
      </c>
    </row>
    <row r="11986" spans="1:31" x14ac:dyDescent="0.25">
      <c r="A11986" s="7">
        <v>11983</v>
      </c>
      <c r="B11986" s="8">
        <v>39840</v>
      </c>
      <c r="C11986" t="s">
        <v>3</v>
      </c>
      <c r="D11986" t="s">
        <v>791</v>
      </c>
      <c r="E11986" t="s">
        <v>9</v>
      </c>
      <c r="F11986" t="s">
        <v>923</v>
      </c>
      <c r="G11986" t="s">
        <v>861</v>
      </c>
      <c r="H11986" s="135" t="s">
        <v>2452</v>
      </c>
      <c r="I11986" t="s">
        <v>1454</v>
      </c>
      <c r="J11986" s="20">
        <v>18</v>
      </c>
      <c r="K11986" s="20" t="s">
        <v>9</v>
      </c>
      <c r="L11986" t="s">
        <v>1463</v>
      </c>
      <c r="M11986" s="20">
        <v>4.32</v>
      </c>
      <c r="N11986" s="20">
        <v>5.68</v>
      </c>
      <c r="AE11986">
        <f t="shared" si="187"/>
        <v>2009</v>
      </c>
    </row>
    <row r="11987" spans="1:31" x14ac:dyDescent="0.25">
      <c r="A11987" s="7">
        <v>11984</v>
      </c>
      <c r="B11987" s="8">
        <v>39841</v>
      </c>
      <c r="C11987" t="s">
        <v>3</v>
      </c>
      <c r="D11987" t="s">
        <v>899</v>
      </c>
      <c r="E11987" t="s">
        <v>9</v>
      </c>
      <c r="F11987" t="s">
        <v>833</v>
      </c>
      <c r="G11987" t="s">
        <v>569</v>
      </c>
      <c r="H11987" s="135" t="s">
        <v>2306</v>
      </c>
      <c r="I11987" t="s">
        <v>1455</v>
      </c>
      <c r="J11987" s="20">
        <v>21</v>
      </c>
      <c r="K11987" s="20" t="s">
        <v>3</v>
      </c>
      <c r="L11987" t="s">
        <v>1464</v>
      </c>
      <c r="M11987" s="20">
        <v>3.44</v>
      </c>
      <c r="N11987" s="20">
        <v>2.31</v>
      </c>
      <c r="AE11987">
        <f t="shared" si="187"/>
        <v>2009</v>
      </c>
    </row>
    <row r="11988" spans="1:31" x14ac:dyDescent="0.25">
      <c r="A11988" s="7">
        <v>11985</v>
      </c>
      <c r="B11988" s="8">
        <v>39841</v>
      </c>
      <c r="C11988" t="s">
        <v>3</v>
      </c>
      <c r="D11988" t="s">
        <v>899</v>
      </c>
      <c r="E11988" t="s">
        <v>9</v>
      </c>
      <c r="F11988" t="s">
        <v>833</v>
      </c>
      <c r="G11988" t="s">
        <v>569</v>
      </c>
      <c r="H11988" s="9" t="s">
        <v>2293</v>
      </c>
      <c r="I11988" t="s">
        <v>1455</v>
      </c>
      <c r="J11988" s="20">
        <v>21</v>
      </c>
      <c r="K11988" s="20" t="s">
        <v>1465</v>
      </c>
      <c r="L11988" t="s">
        <v>1466</v>
      </c>
      <c r="M11988" s="20">
        <v>2.625</v>
      </c>
      <c r="N11988" s="20">
        <v>2.625</v>
      </c>
      <c r="AE11988">
        <f t="shared" si="187"/>
        <v>2009</v>
      </c>
    </row>
    <row r="11989" spans="1:31" x14ac:dyDescent="0.25">
      <c r="A11989" s="7">
        <v>11986</v>
      </c>
      <c r="B11989" s="8">
        <v>39841</v>
      </c>
      <c r="C11989" t="s">
        <v>3</v>
      </c>
      <c r="D11989" t="s">
        <v>655</v>
      </c>
      <c r="E11989" t="s">
        <v>9</v>
      </c>
      <c r="F11989" t="s">
        <v>395</v>
      </c>
      <c r="G11989" t="s">
        <v>870</v>
      </c>
      <c r="H11989" s="135" t="s">
        <v>2485</v>
      </c>
      <c r="I11989" t="s">
        <v>1454</v>
      </c>
      <c r="J11989" s="20">
        <v>24</v>
      </c>
      <c r="K11989" s="20" t="s">
        <v>9</v>
      </c>
      <c r="L11989" t="s">
        <v>1464</v>
      </c>
      <c r="M11989" s="20">
        <v>5.28</v>
      </c>
      <c r="N11989" s="20">
        <v>7.72</v>
      </c>
      <c r="AE11989">
        <f t="shared" si="187"/>
        <v>2009</v>
      </c>
    </row>
    <row r="11990" spans="1:31" x14ac:dyDescent="0.25">
      <c r="A11990" s="7">
        <v>11987</v>
      </c>
      <c r="B11990" s="8">
        <v>39841</v>
      </c>
      <c r="C11990" t="s">
        <v>3</v>
      </c>
      <c r="D11990" t="s">
        <v>655</v>
      </c>
      <c r="E11990" t="s">
        <v>9</v>
      </c>
      <c r="F11990" t="s">
        <v>395</v>
      </c>
      <c r="G11990" t="s">
        <v>870</v>
      </c>
      <c r="H11990" s="135" t="s">
        <v>2627</v>
      </c>
      <c r="I11990" t="s">
        <v>1454</v>
      </c>
      <c r="J11990" s="20">
        <v>24</v>
      </c>
      <c r="K11990" s="20" t="s">
        <v>3</v>
      </c>
      <c r="L11990" t="s">
        <v>1463</v>
      </c>
      <c r="M11990" s="20">
        <v>7.24</v>
      </c>
      <c r="N11990" s="20">
        <v>5.76</v>
      </c>
      <c r="AE11990">
        <f t="shared" si="187"/>
        <v>2009</v>
      </c>
    </row>
    <row r="11991" spans="1:31" x14ac:dyDescent="0.25">
      <c r="A11991" s="7">
        <v>11988</v>
      </c>
      <c r="B11991" s="8">
        <v>39841</v>
      </c>
      <c r="C11991" t="s">
        <v>3</v>
      </c>
      <c r="D11991" t="s">
        <v>779</v>
      </c>
      <c r="E11991" t="s">
        <v>9</v>
      </c>
      <c r="F11991" t="s">
        <v>833</v>
      </c>
      <c r="G11991" t="s">
        <v>732</v>
      </c>
      <c r="H11991" s="135" t="s">
        <v>1496</v>
      </c>
      <c r="I11991" t="s">
        <v>1454</v>
      </c>
      <c r="J11991" s="20">
        <v>12</v>
      </c>
      <c r="K11991" s="20" t="s">
        <v>3</v>
      </c>
      <c r="L11991" t="s">
        <v>1464</v>
      </c>
      <c r="M11991" s="20">
        <v>4.3599999999999994</v>
      </c>
      <c r="N11991" s="20">
        <v>2.64</v>
      </c>
      <c r="AE11991">
        <f t="shared" si="187"/>
        <v>2009</v>
      </c>
    </row>
    <row r="11992" spans="1:31" x14ac:dyDescent="0.25">
      <c r="A11992" s="7">
        <v>11989</v>
      </c>
      <c r="B11992" s="8">
        <v>39841</v>
      </c>
      <c r="C11992" t="s">
        <v>3</v>
      </c>
      <c r="D11992" t="s">
        <v>668</v>
      </c>
      <c r="E11992" t="s">
        <v>9</v>
      </c>
      <c r="F11992" t="s">
        <v>698</v>
      </c>
      <c r="G11992" t="s">
        <v>732</v>
      </c>
      <c r="H11992" s="135" t="s">
        <v>1496</v>
      </c>
      <c r="I11992" t="s">
        <v>1454</v>
      </c>
      <c r="J11992" s="20">
        <v>15</v>
      </c>
      <c r="K11992" s="20" t="s">
        <v>3</v>
      </c>
      <c r="L11992" t="s">
        <v>1464</v>
      </c>
      <c r="M11992" s="20">
        <v>5.2</v>
      </c>
      <c r="N11992" s="20">
        <v>3.3</v>
      </c>
      <c r="AE11992">
        <f t="shared" si="187"/>
        <v>2009</v>
      </c>
    </row>
    <row r="11993" spans="1:31" x14ac:dyDescent="0.25">
      <c r="A11993" s="7">
        <v>11990</v>
      </c>
      <c r="B11993" s="8">
        <v>39842</v>
      </c>
      <c r="C11993" t="s">
        <v>3</v>
      </c>
      <c r="D11993" t="s">
        <v>791</v>
      </c>
      <c r="E11993" t="s">
        <v>9</v>
      </c>
      <c r="F11993" t="s">
        <v>923</v>
      </c>
      <c r="G11993" t="s">
        <v>648</v>
      </c>
      <c r="H11993" s="135" t="s">
        <v>2062</v>
      </c>
      <c r="I11993" t="s">
        <v>1454</v>
      </c>
      <c r="J11993" s="20">
        <v>47</v>
      </c>
      <c r="K11993" s="20" t="s">
        <v>1465</v>
      </c>
      <c r="L11993" t="s">
        <v>1466</v>
      </c>
      <c r="M11993" s="20">
        <v>11.75</v>
      </c>
      <c r="N11993" s="20">
        <v>11.75</v>
      </c>
      <c r="AE11993">
        <f t="shared" si="187"/>
        <v>2009</v>
      </c>
    </row>
    <row r="11994" spans="1:31" x14ac:dyDescent="0.25">
      <c r="A11994" s="7">
        <v>11991</v>
      </c>
      <c r="B11994" s="8">
        <v>39842</v>
      </c>
      <c r="C11994" t="s">
        <v>3</v>
      </c>
      <c r="D11994" t="s">
        <v>857</v>
      </c>
      <c r="E11994" t="s">
        <v>9</v>
      </c>
      <c r="F11994" t="s">
        <v>900</v>
      </c>
      <c r="G11994" t="s">
        <v>648</v>
      </c>
      <c r="H11994" s="135" t="s">
        <v>2062</v>
      </c>
      <c r="I11994" t="s">
        <v>1454</v>
      </c>
      <c r="J11994" s="20">
        <v>32</v>
      </c>
      <c r="K11994" s="20" t="s">
        <v>1465</v>
      </c>
      <c r="L11994" t="s">
        <v>1466</v>
      </c>
      <c r="M11994" s="20">
        <v>8</v>
      </c>
      <c r="N11994" s="20">
        <v>8</v>
      </c>
      <c r="AE11994">
        <f t="shared" si="187"/>
        <v>2009</v>
      </c>
    </row>
    <row r="11995" spans="1:31" x14ac:dyDescent="0.25">
      <c r="A11995" s="7">
        <v>11992</v>
      </c>
      <c r="B11995" s="8">
        <v>39843</v>
      </c>
      <c r="C11995" t="s">
        <v>3</v>
      </c>
      <c r="D11995" t="s">
        <v>789</v>
      </c>
      <c r="E11995" t="s">
        <v>9</v>
      </c>
      <c r="F11995" t="s">
        <v>992</v>
      </c>
      <c r="G11995" t="s">
        <v>861</v>
      </c>
      <c r="H11995" s="135" t="s">
        <v>2444</v>
      </c>
      <c r="I11995" t="s">
        <v>1458</v>
      </c>
      <c r="J11995" s="20">
        <v>18</v>
      </c>
      <c r="K11995" s="20" t="s">
        <v>1465</v>
      </c>
      <c r="L11995" t="s">
        <v>1466</v>
      </c>
      <c r="M11995" s="20">
        <v>30</v>
      </c>
      <c r="N11995" s="20">
        <v>10</v>
      </c>
      <c r="AE11995">
        <f t="shared" si="187"/>
        <v>2009</v>
      </c>
    </row>
    <row r="11996" spans="1:31" x14ac:dyDescent="0.25">
      <c r="A11996" s="7">
        <v>11993</v>
      </c>
      <c r="B11996" s="8">
        <v>39843</v>
      </c>
      <c r="C11996" t="s">
        <v>3</v>
      </c>
      <c r="D11996" t="s">
        <v>787</v>
      </c>
      <c r="E11996" t="s">
        <v>9</v>
      </c>
      <c r="F11996" t="s">
        <v>982</v>
      </c>
      <c r="G11996" t="s">
        <v>14</v>
      </c>
      <c r="H11996" s="135" t="s">
        <v>1489</v>
      </c>
      <c r="I11996" t="s">
        <v>1455</v>
      </c>
      <c r="J11996" s="20">
        <v>12</v>
      </c>
      <c r="K11996" s="20" t="s">
        <v>9</v>
      </c>
      <c r="L11996" t="s">
        <v>1464</v>
      </c>
      <c r="M11996" s="20">
        <v>1.32</v>
      </c>
      <c r="N11996" s="20">
        <v>2.1799999999999997</v>
      </c>
      <c r="AE11996">
        <f t="shared" si="187"/>
        <v>2009</v>
      </c>
    </row>
    <row r="11997" spans="1:31" x14ac:dyDescent="0.25">
      <c r="A11997" s="7">
        <v>11994</v>
      </c>
      <c r="B11997" s="8">
        <v>39843</v>
      </c>
      <c r="C11997" t="s">
        <v>3</v>
      </c>
      <c r="D11997" t="s">
        <v>350</v>
      </c>
      <c r="E11997" t="s">
        <v>9</v>
      </c>
      <c r="F11997" t="s">
        <v>55</v>
      </c>
      <c r="G11997" t="s">
        <v>931</v>
      </c>
      <c r="H11997" s="9" t="s">
        <v>2646</v>
      </c>
      <c r="I11997" t="s">
        <v>1454</v>
      </c>
      <c r="J11997" s="20">
        <v>114</v>
      </c>
      <c r="K11997" s="20" t="s">
        <v>9</v>
      </c>
      <c r="L11997" t="s">
        <v>1463</v>
      </c>
      <c r="M11997" s="20">
        <v>27.36</v>
      </c>
      <c r="N11997" s="20">
        <v>30.64</v>
      </c>
      <c r="AE11997">
        <f t="shared" si="187"/>
        <v>2009</v>
      </c>
    </row>
    <row r="11998" spans="1:31" x14ac:dyDescent="0.25">
      <c r="A11998" s="7">
        <v>11995</v>
      </c>
      <c r="B11998" s="8">
        <v>39843</v>
      </c>
      <c r="C11998" t="s">
        <v>3</v>
      </c>
      <c r="D11998" t="s">
        <v>311</v>
      </c>
      <c r="E11998" t="s">
        <v>9</v>
      </c>
      <c r="F11998" t="s">
        <v>989</v>
      </c>
      <c r="G11998" t="s">
        <v>870</v>
      </c>
      <c r="H11998" s="135" t="s">
        <v>2731</v>
      </c>
      <c r="I11998" t="s">
        <v>1455</v>
      </c>
      <c r="J11998" s="20">
        <v>20</v>
      </c>
      <c r="K11998" s="20" t="s">
        <v>9</v>
      </c>
      <c r="L11998" t="s">
        <v>1464</v>
      </c>
      <c r="M11998" s="20">
        <v>2.2000000000000002</v>
      </c>
      <c r="N11998" s="20">
        <v>3.3</v>
      </c>
      <c r="AE11998">
        <f t="shared" si="187"/>
        <v>2009</v>
      </c>
    </row>
    <row r="11999" spans="1:31" x14ac:dyDescent="0.25">
      <c r="A11999" s="7">
        <v>11996</v>
      </c>
      <c r="B11999" s="8">
        <v>39843</v>
      </c>
      <c r="C11999" t="s">
        <v>3</v>
      </c>
      <c r="D11999" t="s">
        <v>678</v>
      </c>
      <c r="E11999" t="s">
        <v>9</v>
      </c>
      <c r="F11999" t="s">
        <v>992</v>
      </c>
      <c r="G11999" t="s">
        <v>929</v>
      </c>
      <c r="H11999" s="135" t="s">
        <v>2644</v>
      </c>
      <c r="I11999" t="s">
        <v>1455</v>
      </c>
      <c r="J11999" s="20">
        <v>18</v>
      </c>
      <c r="K11999" s="20" t="s">
        <v>9</v>
      </c>
      <c r="L11999" t="s">
        <v>1463</v>
      </c>
      <c r="M11999" s="20">
        <v>2.16</v>
      </c>
      <c r="N11999" s="20">
        <v>2.84</v>
      </c>
      <c r="AE11999">
        <f t="shared" si="187"/>
        <v>2009</v>
      </c>
    </row>
    <row r="12000" spans="1:31" x14ac:dyDescent="0.25">
      <c r="A12000" s="7">
        <v>11997</v>
      </c>
      <c r="B12000" s="8">
        <v>39843</v>
      </c>
      <c r="C12000" t="s">
        <v>3</v>
      </c>
      <c r="D12000" t="s">
        <v>952</v>
      </c>
      <c r="E12000" t="s">
        <v>9</v>
      </c>
      <c r="F12000" t="s">
        <v>787</v>
      </c>
      <c r="G12000" t="s">
        <v>648</v>
      </c>
      <c r="H12000" s="135" t="s">
        <v>2819</v>
      </c>
      <c r="I12000" t="s">
        <v>1455</v>
      </c>
      <c r="J12000" s="20">
        <v>12</v>
      </c>
      <c r="K12000" s="20" t="s">
        <v>9</v>
      </c>
      <c r="L12000" t="s">
        <v>1463</v>
      </c>
      <c r="M12000" s="20">
        <v>1.44</v>
      </c>
      <c r="N12000" s="20">
        <v>2.06</v>
      </c>
      <c r="AE12000">
        <f t="shared" si="187"/>
        <v>2009</v>
      </c>
    </row>
    <row r="12001" spans="1:31" x14ac:dyDescent="0.25">
      <c r="A12001" s="7">
        <v>11998</v>
      </c>
      <c r="B12001" s="8">
        <v>39843</v>
      </c>
      <c r="C12001" t="s">
        <v>3</v>
      </c>
      <c r="D12001" t="s">
        <v>465</v>
      </c>
      <c r="E12001" t="s">
        <v>9</v>
      </c>
      <c r="F12001" t="s">
        <v>427</v>
      </c>
      <c r="G12001" t="s">
        <v>377</v>
      </c>
      <c r="H12001" s="9" t="s">
        <v>2820</v>
      </c>
      <c r="I12001" t="s">
        <v>1454</v>
      </c>
      <c r="J12001" s="20">
        <v>11</v>
      </c>
      <c r="K12001" s="20" t="s">
        <v>9</v>
      </c>
      <c r="L12001" t="s">
        <v>1464</v>
      </c>
      <c r="M12001" s="20">
        <v>2.42</v>
      </c>
      <c r="N12001" s="20">
        <v>4.08</v>
      </c>
      <c r="AE12001">
        <f t="shared" si="187"/>
        <v>2009</v>
      </c>
    </row>
    <row r="12002" spans="1:31" x14ac:dyDescent="0.25">
      <c r="A12002" s="7">
        <v>11999</v>
      </c>
      <c r="B12002" s="8">
        <v>39843</v>
      </c>
      <c r="C12002" t="s">
        <v>3</v>
      </c>
      <c r="D12002" t="s">
        <v>899</v>
      </c>
      <c r="E12002" t="s">
        <v>9</v>
      </c>
      <c r="F12002" t="s">
        <v>621</v>
      </c>
      <c r="G12002" t="s">
        <v>861</v>
      </c>
      <c r="H12002" s="135" t="s">
        <v>1496</v>
      </c>
      <c r="I12002" t="s">
        <v>1454</v>
      </c>
      <c r="J12002" s="20">
        <v>8</v>
      </c>
      <c r="K12002" s="20" t="s">
        <v>1465</v>
      </c>
      <c r="L12002" t="s">
        <v>1466</v>
      </c>
      <c r="M12002" s="20">
        <v>2</v>
      </c>
      <c r="N12002" s="20">
        <v>2</v>
      </c>
      <c r="AE12002">
        <f t="shared" si="187"/>
        <v>2009</v>
      </c>
    </row>
    <row r="12003" spans="1:31" x14ac:dyDescent="0.25">
      <c r="A12003" s="7">
        <v>12000</v>
      </c>
      <c r="B12003" s="8">
        <v>39843</v>
      </c>
      <c r="C12003" t="s">
        <v>3</v>
      </c>
      <c r="D12003" t="s">
        <v>786</v>
      </c>
      <c r="E12003" t="s">
        <v>9</v>
      </c>
      <c r="F12003" t="s">
        <v>905</v>
      </c>
      <c r="G12003" t="s">
        <v>861</v>
      </c>
      <c r="H12003" s="135" t="s">
        <v>1496</v>
      </c>
      <c r="I12003" t="s">
        <v>1454</v>
      </c>
      <c r="J12003" s="20">
        <v>46</v>
      </c>
      <c r="K12003" s="20" t="s">
        <v>1465</v>
      </c>
      <c r="L12003" t="s">
        <v>1466</v>
      </c>
      <c r="M12003" s="20">
        <v>11.5</v>
      </c>
      <c r="N12003" s="20">
        <v>11.5</v>
      </c>
      <c r="AE12003">
        <f t="shared" si="187"/>
        <v>2009</v>
      </c>
    </row>
    <row r="12004" spans="1:31" x14ac:dyDescent="0.25">
      <c r="A12004" s="7">
        <v>12001</v>
      </c>
      <c r="B12004" s="8">
        <v>39844</v>
      </c>
      <c r="C12004" t="s">
        <v>3</v>
      </c>
      <c r="D12004" t="s">
        <v>655</v>
      </c>
      <c r="E12004" t="s">
        <v>9</v>
      </c>
      <c r="F12004" t="s">
        <v>734</v>
      </c>
      <c r="G12004" t="s">
        <v>732</v>
      </c>
      <c r="H12004" s="135" t="s">
        <v>2175</v>
      </c>
      <c r="I12004" t="s">
        <v>1454</v>
      </c>
      <c r="J12004" s="20">
        <v>39</v>
      </c>
      <c r="K12004" s="20" t="s">
        <v>3</v>
      </c>
      <c r="L12004" t="s">
        <v>1463</v>
      </c>
      <c r="M12004" s="20">
        <v>11.14</v>
      </c>
      <c r="N12004" s="20">
        <v>9.36</v>
      </c>
      <c r="AE12004">
        <f t="shared" si="187"/>
        <v>2009</v>
      </c>
    </row>
    <row r="12005" spans="1:31" x14ac:dyDescent="0.25">
      <c r="A12005" s="7">
        <v>12002</v>
      </c>
      <c r="B12005" s="8">
        <v>39844</v>
      </c>
      <c r="C12005" t="s">
        <v>3</v>
      </c>
      <c r="D12005" t="s">
        <v>31</v>
      </c>
      <c r="E12005" t="s">
        <v>9</v>
      </c>
      <c r="F12005" t="s">
        <v>734</v>
      </c>
      <c r="G12005" t="s">
        <v>633</v>
      </c>
      <c r="H12005" s="135" t="s">
        <v>1496</v>
      </c>
      <c r="I12005" t="s">
        <v>1454</v>
      </c>
      <c r="J12005" s="20">
        <v>28</v>
      </c>
      <c r="K12005" s="20" t="s">
        <v>1465</v>
      </c>
      <c r="L12005" t="s">
        <v>1466</v>
      </c>
      <c r="M12005" s="20">
        <v>7</v>
      </c>
      <c r="N12005" s="20">
        <v>7</v>
      </c>
      <c r="AE12005">
        <f t="shared" si="187"/>
        <v>2009</v>
      </c>
    </row>
    <row r="12006" spans="1:31" x14ac:dyDescent="0.25">
      <c r="A12006" s="7">
        <v>12003</v>
      </c>
      <c r="B12006" s="8">
        <v>39844</v>
      </c>
      <c r="C12006" t="s">
        <v>3</v>
      </c>
      <c r="D12006" t="s">
        <v>621</v>
      </c>
      <c r="E12006" t="s">
        <v>9</v>
      </c>
      <c r="F12006" t="s">
        <v>727</v>
      </c>
      <c r="G12006" t="s">
        <v>895</v>
      </c>
      <c r="H12006" s="136" t="s">
        <v>2637</v>
      </c>
      <c r="I12006" t="s">
        <v>1454</v>
      </c>
      <c r="J12006" s="20">
        <v>1</v>
      </c>
      <c r="K12006" s="20" t="s">
        <v>1465</v>
      </c>
      <c r="L12006" t="s">
        <v>1466</v>
      </c>
      <c r="M12006" s="20">
        <v>0.25</v>
      </c>
      <c r="N12006" s="20">
        <v>0.25</v>
      </c>
      <c r="AE12006">
        <f t="shared" si="187"/>
        <v>2009</v>
      </c>
    </row>
    <row r="12007" spans="1:31" x14ac:dyDescent="0.25">
      <c r="A12007" s="7">
        <v>12004</v>
      </c>
      <c r="B12007" s="8">
        <v>39844</v>
      </c>
      <c r="C12007" t="s">
        <v>3</v>
      </c>
      <c r="D12007" t="s">
        <v>851</v>
      </c>
      <c r="E12007" t="s">
        <v>9</v>
      </c>
      <c r="F12007" t="s">
        <v>978</v>
      </c>
      <c r="G12007" t="s">
        <v>633</v>
      </c>
      <c r="H12007" s="135" t="s">
        <v>1767</v>
      </c>
      <c r="I12007" t="s">
        <v>1454</v>
      </c>
      <c r="J12007" s="20">
        <v>12</v>
      </c>
      <c r="K12007" s="20" t="s">
        <v>9</v>
      </c>
      <c r="L12007" t="s">
        <v>1464</v>
      </c>
      <c r="M12007" s="20">
        <v>2.64</v>
      </c>
      <c r="N12007" s="20">
        <v>4.3599999999999994</v>
      </c>
      <c r="AE12007">
        <f t="shared" si="187"/>
        <v>2009</v>
      </c>
    </row>
    <row r="12008" spans="1:31" x14ac:dyDescent="0.25">
      <c r="A12008" s="7">
        <v>12005</v>
      </c>
      <c r="B12008" s="8">
        <v>39845</v>
      </c>
      <c r="C12008" t="s">
        <v>3</v>
      </c>
      <c r="D12008" t="s">
        <v>222</v>
      </c>
      <c r="E12008" t="s">
        <v>9</v>
      </c>
      <c r="F12008" t="s">
        <v>945</v>
      </c>
      <c r="G12008" t="s">
        <v>648</v>
      </c>
      <c r="H12008" s="135" t="s">
        <v>1795</v>
      </c>
      <c r="I12008" t="s">
        <v>1454</v>
      </c>
      <c r="J12008" s="20">
        <v>32</v>
      </c>
      <c r="K12008" s="20" t="s">
        <v>3</v>
      </c>
      <c r="L12008" t="s">
        <v>1463</v>
      </c>
      <c r="M12008" s="20">
        <v>9.32</v>
      </c>
      <c r="N12008" s="20">
        <v>7.68</v>
      </c>
      <c r="AE12008">
        <f t="shared" si="187"/>
        <v>2009</v>
      </c>
    </row>
    <row r="12009" spans="1:31" x14ac:dyDescent="0.25">
      <c r="A12009" s="7">
        <v>12006</v>
      </c>
      <c r="B12009" s="8">
        <v>39845</v>
      </c>
      <c r="C12009" t="s">
        <v>3</v>
      </c>
      <c r="D12009" t="s">
        <v>543</v>
      </c>
      <c r="E12009" t="s">
        <v>9</v>
      </c>
      <c r="F12009" t="s">
        <v>597</v>
      </c>
      <c r="G12009" t="s">
        <v>870</v>
      </c>
      <c r="H12009" s="136" t="s">
        <v>2622</v>
      </c>
      <c r="I12009" t="s">
        <v>1454</v>
      </c>
      <c r="J12009" s="20">
        <v>12</v>
      </c>
      <c r="K12009" s="20" t="s">
        <v>9</v>
      </c>
      <c r="L12009" t="s">
        <v>1463</v>
      </c>
      <c r="M12009" s="20">
        <v>2.88</v>
      </c>
      <c r="N12009" s="20">
        <v>4.12</v>
      </c>
      <c r="AE12009">
        <f t="shared" si="187"/>
        <v>2009</v>
      </c>
    </row>
    <row r="12010" spans="1:31" x14ac:dyDescent="0.25">
      <c r="A12010" s="7">
        <v>12007</v>
      </c>
      <c r="B12010" s="8">
        <v>39845</v>
      </c>
      <c r="C12010" t="s">
        <v>3</v>
      </c>
      <c r="D12010" t="s">
        <v>543</v>
      </c>
      <c r="E12010" t="s">
        <v>9</v>
      </c>
      <c r="F12010" t="s">
        <v>597</v>
      </c>
      <c r="G12010" t="s">
        <v>929</v>
      </c>
      <c r="H12010" s="9" t="s">
        <v>2739</v>
      </c>
      <c r="I12010" t="s">
        <v>1454</v>
      </c>
      <c r="J12010" s="20">
        <v>24</v>
      </c>
      <c r="K12010" s="20" t="s">
        <v>3</v>
      </c>
      <c r="L12010" t="s">
        <v>1464</v>
      </c>
      <c r="M12010" s="20">
        <v>7.72</v>
      </c>
      <c r="N12010" s="20">
        <v>5.28</v>
      </c>
      <c r="AE12010">
        <f t="shared" si="187"/>
        <v>2009</v>
      </c>
    </row>
    <row r="12011" spans="1:31" x14ac:dyDescent="0.25">
      <c r="A12011" s="7">
        <v>12008</v>
      </c>
      <c r="B12011" s="8">
        <v>39845</v>
      </c>
      <c r="C12011" t="s">
        <v>3</v>
      </c>
      <c r="D12011" t="s">
        <v>656</v>
      </c>
      <c r="E12011" t="s">
        <v>9</v>
      </c>
      <c r="F12011" t="s">
        <v>450</v>
      </c>
      <c r="G12011" t="s">
        <v>870</v>
      </c>
      <c r="H12011" s="135" t="s">
        <v>1496</v>
      </c>
      <c r="I12011" t="s">
        <v>1454</v>
      </c>
      <c r="J12011" s="20">
        <v>21</v>
      </c>
      <c r="K12011" s="20" t="s">
        <v>1465</v>
      </c>
      <c r="L12011" t="s">
        <v>1466</v>
      </c>
      <c r="M12011" s="20">
        <v>5.25</v>
      </c>
      <c r="N12011" s="20">
        <v>5.25</v>
      </c>
      <c r="AE12011">
        <f t="shared" si="187"/>
        <v>2009</v>
      </c>
    </row>
    <row r="12012" spans="1:31" x14ac:dyDescent="0.25">
      <c r="A12012" s="7">
        <v>12009</v>
      </c>
      <c r="B12012" s="8">
        <v>39846</v>
      </c>
      <c r="C12012" t="s">
        <v>3</v>
      </c>
      <c r="D12012" t="s">
        <v>982</v>
      </c>
      <c r="E12012" t="s">
        <v>9</v>
      </c>
      <c r="F12012" t="s">
        <v>411</v>
      </c>
      <c r="G12012" t="s">
        <v>17</v>
      </c>
      <c r="H12012" s="135" t="s">
        <v>1502</v>
      </c>
      <c r="I12012" t="s">
        <v>1455</v>
      </c>
      <c r="J12012" s="20">
        <v>52</v>
      </c>
      <c r="K12012" s="20" t="s">
        <v>9</v>
      </c>
      <c r="L12012" t="s">
        <v>1464</v>
      </c>
      <c r="M12012" s="20">
        <v>5.72</v>
      </c>
      <c r="N12012" s="20">
        <v>7.78</v>
      </c>
      <c r="AE12012">
        <f t="shared" si="187"/>
        <v>2009</v>
      </c>
    </row>
    <row r="12013" spans="1:31" x14ac:dyDescent="0.25">
      <c r="A12013" s="7">
        <v>12010</v>
      </c>
      <c r="B12013" s="8">
        <v>39846</v>
      </c>
      <c r="C12013" t="s">
        <v>3</v>
      </c>
      <c r="D12013" t="s">
        <v>271</v>
      </c>
      <c r="E12013" t="s">
        <v>9</v>
      </c>
      <c r="F12013" t="s">
        <v>53</v>
      </c>
      <c r="G12013" t="s">
        <v>648</v>
      </c>
      <c r="H12013" s="135" t="s">
        <v>2399</v>
      </c>
      <c r="I12013" t="s">
        <v>1454</v>
      </c>
      <c r="J12013" s="20">
        <v>40</v>
      </c>
      <c r="K12013" s="20" t="s">
        <v>3</v>
      </c>
      <c r="L12013" t="s">
        <v>1464</v>
      </c>
      <c r="M12013" s="20">
        <v>12.2</v>
      </c>
      <c r="N12013" s="20">
        <v>8.8000000000000007</v>
      </c>
      <c r="AE12013">
        <f t="shared" si="187"/>
        <v>2009</v>
      </c>
    </row>
    <row r="12014" spans="1:31" x14ac:dyDescent="0.25">
      <c r="A12014" s="7">
        <v>12011</v>
      </c>
      <c r="B12014" s="8">
        <v>39846</v>
      </c>
      <c r="C12014" t="s">
        <v>3</v>
      </c>
      <c r="D12014" t="s">
        <v>952</v>
      </c>
      <c r="E12014" t="s">
        <v>9</v>
      </c>
      <c r="F12014" t="s">
        <v>978</v>
      </c>
      <c r="G12014" t="s">
        <v>732</v>
      </c>
      <c r="H12014" s="135" t="s">
        <v>1496</v>
      </c>
      <c r="I12014" t="s">
        <v>1454</v>
      </c>
      <c r="J12014" s="20">
        <v>58</v>
      </c>
      <c r="K12014" s="20" t="s">
        <v>9</v>
      </c>
      <c r="L12014" t="s">
        <v>1464</v>
      </c>
      <c r="M12014" s="20">
        <v>12.76</v>
      </c>
      <c r="N12014" s="20">
        <v>17.239999999999998</v>
      </c>
      <c r="AE12014">
        <f t="shared" si="187"/>
        <v>2009</v>
      </c>
    </row>
    <row r="12015" spans="1:31" x14ac:dyDescent="0.25">
      <c r="A12015" s="7">
        <v>12012</v>
      </c>
      <c r="B12015" s="8">
        <v>39847</v>
      </c>
      <c r="C12015" t="s">
        <v>3</v>
      </c>
      <c r="D12015" t="s">
        <v>786</v>
      </c>
      <c r="E12015" t="s">
        <v>9</v>
      </c>
      <c r="F12015" t="s">
        <v>665</v>
      </c>
      <c r="G12015" t="s">
        <v>569</v>
      </c>
      <c r="H12015" s="136" t="s">
        <v>1748</v>
      </c>
      <c r="I12015" t="s">
        <v>1454</v>
      </c>
      <c r="J12015" s="20">
        <v>50</v>
      </c>
      <c r="K12015" s="20" t="s">
        <v>9</v>
      </c>
      <c r="L12015" t="s">
        <v>1464</v>
      </c>
      <c r="M12015" s="20">
        <v>11</v>
      </c>
      <c r="N12015" s="20">
        <v>15</v>
      </c>
      <c r="AE12015">
        <f t="shared" si="187"/>
        <v>2009</v>
      </c>
    </row>
    <row r="12016" spans="1:31" x14ac:dyDescent="0.25">
      <c r="A12016" s="7">
        <v>12013</v>
      </c>
      <c r="B12016" s="8">
        <v>39847</v>
      </c>
      <c r="C12016" t="s">
        <v>3</v>
      </c>
      <c r="D12016" t="s">
        <v>31</v>
      </c>
      <c r="E12016" t="s">
        <v>9</v>
      </c>
      <c r="F12016" t="s">
        <v>734</v>
      </c>
      <c r="G12016" t="s">
        <v>633</v>
      </c>
      <c r="H12016" s="135" t="s">
        <v>1496</v>
      </c>
      <c r="I12016" t="s">
        <v>1454</v>
      </c>
      <c r="J12016" s="20">
        <v>33</v>
      </c>
      <c r="K12016" s="20" t="s">
        <v>9</v>
      </c>
      <c r="L12016" t="s">
        <v>1463</v>
      </c>
      <c r="M12016" s="20">
        <v>7.92</v>
      </c>
      <c r="N12016" s="20">
        <v>9.58</v>
      </c>
      <c r="AE12016">
        <f t="shared" si="187"/>
        <v>2009</v>
      </c>
    </row>
    <row r="12017" spans="1:31" x14ac:dyDescent="0.25">
      <c r="A12017" s="7">
        <v>12014</v>
      </c>
      <c r="B12017" s="8">
        <v>39847</v>
      </c>
      <c r="C12017" t="s">
        <v>3</v>
      </c>
      <c r="D12017" t="s">
        <v>614</v>
      </c>
      <c r="E12017" t="s">
        <v>9</v>
      </c>
      <c r="F12017" t="s">
        <v>727</v>
      </c>
      <c r="G12017" t="s">
        <v>895</v>
      </c>
      <c r="H12017" s="135" t="s">
        <v>2577</v>
      </c>
      <c r="I12017" t="s">
        <v>1454</v>
      </c>
      <c r="J12017" s="20">
        <v>43</v>
      </c>
      <c r="K12017" s="20" t="s">
        <v>3</v>
      </c>
      <c r="L12017" t="s">
        <v>1463</v>
      </c>
      <c r="M12017" s="20">
        <v>12.18</v>
      </c>
      <c r="N12017" s="20">
        <v>10.32</v>
      </c>
      <c r="AE12017">
        <f t="shared" si="187"/>
        <v>2009</v>
      </c>
    </row>
    <row r="12018" spans="1:31" x14ac:dyDescent="0.25">
      <c r="A12018" s="7">
        <v>12015</v>
      </c>
      <c r="B12018" s="8">
        <v>39847</v>
      </c>
      <c r="C12018" t="s">
        <v>3</v>
      </c>
      <c r="D12018" t="s">
        <v>432</v>
      </c>
      <c r="E12018" t="s">
        <v>9</v>
      </c>
      <c r="F12018" t="s">
        <v>54</v>
      </c>
      <c r="G12018" t="s">
        <v>714</v>
      </c>
      <c r="H12018" s="135" t="s">
        <v>2004</v>
      </c>
      <c r="I12018" t="s">
        <v>1454</v>
      </c>
      <c r="J12018" s="20">
        <v>30</v>
      </c>
      <c r="K12018" s="20" t="s">
        <v>9</v>
      </c>
      <c r="L12018" t="s">
        <v>1464</v>
      </c>
      <c r="M12018" s="20">
        <v>6.6</v>
      </c>
      <c r="N12018" s="20">
        <v>9.4</v>
      </c>
      <c r="AE12018">
        <f t="shared" si="187"/>
        <v>2009</v>
      </c>
    </row>
    <row r="12019" spans="1:31" x14ac:dyDescent="0.25">
      <c r="A12019" s="7">
        <v>12016</v>
      </c>
      <c r="B12019" s="8">
        <v>39848</v>
      </c>
      <c r="C12019" t="s">
        <v>3</v>
      </c>
      <c r="D12019" t="s">
        <v>731</v>
      </c>
      <c r="E12019" t="s">
        <v>9</v>
      </c>
      <c r="F12019" t="s">
        <v>687</v>
      </c>
      <c r="G12019" t="s">
        <v>929</v>
      </c>
      <c r="H12019" s="135" t="s">
        <v>2701</v>
      </c>
      <c r="I12019" t="s">
        <v>1456</v>
      </c>
      <c r="J12019" s="20">
        <v>19</v>
      </c>
      <c r="K12019" s="20" t="s">
        <v>3</v>
      </c>
      <c r="L12019" t="s">
        <v>1464</v>
      </c>
      <c r="M12019" s="20">
        <v>6.32</v>
      </c>
      <c r="N12019" s="20">
        <v>4.18</v>
      </c>
      <c r="O12019" t="s">
        <v>3</v>
      </c>
      <c r="P12019" s="13" t="s">
        <v>916</v>
      </c>
      <c r="Q12019" t="s">
        <v>9</v>
      </c>
      <c r="R12019" t="s">
        <v>665</v>
      </c>
      <c r="S12019" t="s">
        <v>1465</v>
      </c>
      <c r="U12019" t="s">
        <v>1465</v>
      </c>
      <c r="W12019" t="s">
        <v>1465</v>
      </c>
      <c r="Y12019" t="s">
        <v>1465</v>
      </c>
      <c r="AA12019" t="s">
        <v>1465</v>
      </c>
      <c r="AC12019" t="s">
        <v>1465</v>
      </c>
      <c r="AE12019">
        <f t="shared" si="187"/>
        <v>2009</v>
      </c>
    </row>
    <row r="12020" spans="1:31" x14ac:dyDescent="0.25">
      <c r="A12020" s="7">
        <v>12017</v>
      </c>
      <c r="B12020" s="8">
        <v>39848</v>
      </c>
      <c r="C12020" t="s">
        <v>3</v>
      </c>
      <c r="D12020" t="s">
        <v>902</v>
      </c>
      <c r="E12020" t="s">
        <v>9</v>
      </c>
      <c r="F12020" t="s">
        <v>922</v>
      </c>
      <c r="G12020" t="s">
        <v>648</v>
      </c>
      <c r="H12020" s="135" t="s">
        <v>2330</v>
      </c>
      <c r="I12020" t="s">
        <v>1455</v>
      </c>
      <c r="J12020" s="20">
        <v>18</v>
      </c>
      <c r="K12020" s="20" t="s">
        <v>9</v>
      </c>
      <c r="L12020" t="s">
        <v>1463</v>
      </c>
      <c r="M12020" s="20">
        <v>2.16</v>
      </c>
      <c r="N12020" s="20">
        <v>2.84</v>
      </c>
      <c r="AE12020">
        <f t="shared" si="187"/>
        <v>2009</v>
      </c>
    </row>
    <row r="12021" spans="1:31" x14ac:dyDescent="0.25">
      <c r="A12021" s="7">
        <v>12018</v>
      </c>
      <c r="B12021" s="8">
        <v>39849</v>
      </c>
      <c r="C12021" t="s">
        <v>3</v>
      </c>
      <c r="D12021" t="s">
        <v>864</v>
      </c>
      <c r="E12021" t="s">
        <v>9</v>
      </c>
      <c r="F12021" t="s">
        <v>469</v>
      </c>
      <c r="G12021" t="s">
        <v>732</v>
      </c>
      <c r="H12021" s="135" t="s">
        <v>2155</v>
      </c>
      <c r="I12021" t="s">
        <v>1454</v>
      </c>
      <c r="J12021" s="20">
        <v>18</v>
      </c>
      <c r="K12021" s="20" t="s">
        <v>3</v>
      </c>
      <c r="L12021" t="s">
        <v>1464</v>
      </c>
      <c r="M12021" s="20">
        <v>6.04</v>
      </c>
      <c r="N12021" s="20">
        <v>3.96</v>
      </c>
      <c r="AE12021">
        <f t="shared" si="187"/>
        <v>2009</v>
      </c>
    </row>
    <row r="12022" spans="1:31" x14ac:dyDescent="0.25">
      <c r="A12022" s="7">
        <v>12019</v>
      </c>
      <c r="B12022" s="8">
        <v>39849</v>
      </c>
      <c r="C12022" t="s">
        <v>3</v>
      </c>
      <c r="D12022" t="s">
        <v>168</v>
      </c>
      <c r="E12022" t="s">
        <v>9</v>
      </c>
      <c r="F12022" t="s">
        <v>767</v>
      </c>
      <c r="G12022" t="s">
        <v>65</v>
      </c>
      <c r="H12022" s="135" t="s">
        <v>1519</v>
      </c>
      <c r="I12022" t="s">
        <v>1454</v>
      </c>
      <c r="J12022" s="20">
        <v>79</v>
      </c>
      <c r="K12022" s="20" t="s">
        <v>3</v>
      </c>
      <c r="L12022" t="s">
        <v>1464</v>
      </c>
      <c r="M12022" s="20">
        <v>23.12</v>
      </c>
      <c r="N12022" s="20">
        <v>17.38</v>
      </c>
      <c r="AE12022">
        <f t="shared" si="187"/>
        <v>2009</v>
      </c>
    </row>
    <row r="12023" spans="1:31" x14ac:dyDescent="0.25">
      <c r="A12023" s="7">
        <v>12020</v>
      </c>
      <c r="B12023" s="8">
        <v>39849</v>
      </c>
      <c r="C12023" t="s">
        <v>3</v>
      </c>
      <c r="D12023" t="s">
        <v>984</v>
      </c>
      <c r="E12023" t="s">
        <v>9</v>
      </c>
      <c r="F12023" t="s">
        <v>884</v>
      </c>
      <c r="G12023" t="s">
        <v>14</v>
      </c>
      <c r="H12023" s="135" t="s">
        <v>1501</v>
      </c>
      <c r="I12023" t="s">
        <v>1454</v>
      </c>
      <c r="J12023" s="20">
        <v>58</v>
      </c>
      <c r="K12023" s="20" t="s">
        <v>3</v>
      </c>
      <c r="L12023" t="s">
        <v>1464</v>
      </c>
      <c r="M12023" s="20">
        <v>17.239999999999998</v>
      </c>
      <c r="N12023" s="20">
        <v>12.76</v>
      </c>
      <c r="AE12023">
        <f t="shared" si="187"/>
        <v>2009</v>
      </c>
    </row>
    <row r="12024" spans="1:31" x14ac:dyDescent="0.25">
      <c r="A12024" s="7">
        <v>12021</v>
      </c>
      <c r="B12024" s="8">
        <v>39849</v>
      </c>
      <c r="C12024" t="s">
        <v>3</v>
      </c>
      <c r="D12024" t="s">
        <v>984</v>
      </c>
      <c r="E12024" t="s">
        <v>9</v>
      </c>
      <c r="F12024" t="s">
        <v>901</v>
      </c>
      <c r="G12024" t="s">
        <v>14</v>
      </c>
      <c r="H12024" s="135" t="s">
        <v>1501</v>
      </c>
      <c r="I12024" t="s">
        <v>1454</v>
      </c>
      <c r="J12024" s="20">
        <v>60</v>
      </c>
      <c r="K12024" s="20" t="s">
        <v>9</v>
      </c>
      <c r="L12024" t="s">
        <v>1464</v>
      </c>
      <c r="M12024" s="20">
        <v>13.2</v>
      </c>
      <c r="N12024" s="20">
        <v>17.8</v>
      </c>
      <c r="AE12024">
        <f t="shared" si="187"/>
        <v>2009</v>
      </c>
    </row>
    <row r="12025" spans="1:31" x14ac:dyDescent="0.25">
      <c r="A12025" s="7">
        <v>12022</v>
      </c>
      <c r="B12025" s="8">
        <v>39849</v>
      </c>
      <c r="C12025" t="s">
        <v>3</v>
      </c>
      <c r="D12025" t="s">
        <v>916</v>
      </c>
      <c r="E12025" t="s">
        <v>9</v>
      </c>
      <c r="F12025" t="s">
        <v>450</v>
      </c>
      <c r="G12025" t="s">
        <v>929</v>
      </c>
      <c r="H12025" s="9" t="s">
        <v>2652</v>
      </c>
      <c r="I12025" t="s">
        <v>1454</v>
      </c>
      <c r="J12025" s="20">
        <v>26</v>
      </c>
      <c r="K12025" s="20" t="s">
        <v>9</v>
      </c>
      <c r="L12025" t="s">
        <v>1464</v>
      </c>
      <c r="M12025" s="20">
        <v>5.72</v>
      </c>
      <c r="N12025" s="20">
        <v>8.2800000000000011</v>
      </c>
      <c r="AE12025">
        <f t="shared" si="187"/>
        <v>2009</v>
      </c>
    </row>
    <row r="12026" spans="1:31" x14ac:dyDescent="0.25">
      <c r="A12026" s="7">
        <v>12023</v>
      </c>
      <c r="B12026" s="8">
        <v>39849</v>
      </c>
      <c r="C12026" t="s">
        <v>3</v>
      </c>
      <c r="D12026" t="s">
        <v>989</v>
      </c>
      <c r="E12026" t="s">
        <v>9</v>
      </c>
      <c r="F12026" t="s">
        <v>978</v>
      </c>
      <c r="G12026" t="s">
        <v>929</v>
      </c>
      <c r="H12026" s="9" t="s">
        <v>2821</v>
      </c>
      <c r="I12026" t="s">
        <v>1454</v>
      </c>
      <c r="J12026" s="20">
        <v>62</v>
      </c>
      <c r="K12026" s="20" t="s">
        <v>9</v>
      </c>
      <c r="L12026" t="s">
        <v>1464</v>
      </c>
      <c r="M12026" s="20">
        <v>13.64</v>
      </c>
      <c r="N12026" s="20">
        <v>18.36</v>
      </c>
      <c r="AE12026">
        <f t="shared" si="187"/>
        <v>2009</v>
      </c>
    </row>
    <row r="12027" spans="1:31" x14ac:dyDescent="0.25">
      <c r="A12027" s="7">
        <v>12024</v>
      </c>
      <c r="B12027" s="8">
        <v>39849</v>
      </c>
      <c r="C12027" t="s">
        <v>3</v>
      </c>
      <c r="D12027" t="s">
        <v>295</v>
      </c>
      <c r="E12027" t="s">
        <v>9</v>
      </c>
      <c r="F12027" t="s">
        <v>624</v>
      </c>
      <c r="G12027" t="s">
        <v>929</v>
      </c>
      <c r="H12027" s="9" t="s">
        <v>2651</v>
      </c>
      <c r="I12027" t="s">
        <v>1454</v>
      </c>
      <c r="J12027" s="20">
        <v>21</v>
      </c>
      <c r="K12027" s="20" t="s">
        <v>9</v>
      </c>
      <c r="L12027" t="s">
        <v>1463</v>
      </c>
      <c r="M12027" s="20">
        <v>5.04</v>
      </c>
      <c r="N12027" s="20">
        <v>6.46</v>
      </c>
      <c r="AE12027">
        <f t="shared" si="187"/>
        <v>2009</v>
      </c>
    </row>
    <row r="12028" spans="1:31" x14ac:dyDescent="0.25">
      <c r="A12028" s="7">
        <v>12025</v>
      </c>
      <c r="B12028" s="8">
        <v>39849</v>
      </c>
      <c r="C12028" t="s">
        <v>3</v>
      </c>
      <c r="D12028" t="s">
        <v>916</v>
      </c>
      <c r="E12028" t="s">
        <v>9</v>
      </c>
      <c r="F12028" t="s">
        <v>926</v>
      </c>
      <c r="G12028" t="s">
        <v>648</v>
      </c>
      <c r="H12028" s="135" t="s">
        <v>1785</v>
      </c>
      <c r="I12028" t="s">
        <v>1454</v>
      </c>
      <c r="J12028" s="20">
        <v>47</v>
      </c>
      <c r="K12028" s="20" t="s">
        <v>1465</v>
      </c>
      <c r="L12028" t="s">
        <v>1466</v>
      </c>
      <c r="M12028" s="20">
        <v>11.75</v>
      </c>
      <c r="N12028" s="20">
        <v>11.75</v>
      </c>
      <c r="AE12028">
        <f t="shared" si="187"/>
        <v>2009</v>
      </c>
    </row>
    <row r="12029" spans="1:31" x14ac:dyDescent="0.25">
      <c r="A12029" s="7">
        <v>12026</v>
      </c>
      <c r="B12029" s="8">
        <v>39849</v>
      </c>
      <c r="C12029" t="s">
        <v>3</v>
      </c>
      <c r="D12029" t="s">
        <v>916</v>
      </c>
      <c r="E12029" t="s">
        <v>9</v>
      </c>
      <c r="F12029" t="s">
        <v>899</v>
      </c>
      <c r="G12029" t="s">
        <v>714</v>
      </c>
      <c r="H12029" s="9" t="s">
        <v>2104</v>
      </c>
      <c r="I12029" t="s">
        <v>1454</v>
      </c>
      <c r="J12029" s="20">
        <v>26</v>
      </c>
      <c r="K12029" s="20" t="s">
        <v>1465</v>
      </c>
      <c r="L12029" t="s">
        <v>1466</v>
      </c>
      <c r="M12029" s="20">
        <v>6.5</v>
      </c>
      <c r="N12029" s="20">
        <v>6.5</v>
      </c>
      <c r="AE12029">
        <f t="shared" si="187"/>
        <v>2009</v>
      </c>
    </row>
    <row r="12030" spans="1:31" x14ac:dyDescent="0.25">
      <c r="A12030" s="7">
        <v>12027</v>
      </c>
      <c r="B12030" s="8">
        <v>39850</v>
      </c>
      <c r="C12030" t="s">
        <v>3</v>
      </c>
      <c r="D12030" t="s">
        <v>989</v>
      </c>
      <c r="E12030" t="s">
        <v>9</v>
      </c>
      <c r="F12030" t="s">
        <v>978</v>
      </c>
      <c r="G12030" t="s">
        <v>648</v>
      </c>
      <c r="H12030" s="136" t="s">
        <v>1496</v>
      </c>
      <c r="I12030" t="s">
        <v>1454</v>
      </c>
      <c r="J12030" s="20">
        <v>47</v>
      </c>
      <c r="K12030" s="20" t="s">
        <v>9</v>
      </c>
      <c r="L12030" t="s">
        <v>1463</v>
      </c>
      <c r="M12030" s="20">
        <v>11.28</v>
      </c>
      <c r="N12030" s="20">
        <v>13.22</v>
      </c>
      <c r="AE12030">
        <f t="shared" si="187"/>
        <v>2009</v>
      </c>
    </row>
    <row r="12031" spans="1:31" x14ac:dyDescent="0.25">
      <c r="A12031" s="7">
        <v>12028</v>
      </c>
      <c r="B12031" s="8">
        <v>39851</v>
      </c>
      <c r="C12031" t="s">
        <v>3</v>
      </c>
      <c r="D12031" t="s">
        <v>972</v>
      </c>
      <c r="E12031" t="s">
        <v>9</v>
      </c>
      <c r="F12031" t="s">
        <v>798</v>
      </c>
      <c r="G12031" t="s">
        <v>569</v>
      </c>
      <c r="H12031" s="9" t="s">
        <v>2265</v>
      </c>
      <c r="I12031" t="s">
        <v>1455</v>
      </c>
      <c r="J12031" s="20">
        <v>52</v>
      </c>
      <c r="K12031" s="20" t="s">
        <v>3</v>
      </c>
      <c r="L12031" t="s">
        <v>1464</v>
      </c>
      <c r="M12031" s="20">
        <v>7.78</v>
      </c>
      <c r="N12031" s="20">
        <v>5.72</v>
      </c>
      <c r="AE12031">
        <f t="shared" si="187"/>
        <v>2009</v>
      </c>
    </row>
    <row r="12032" spans="1:31" x14ac:dyDescent="0.25">
      <c r="A12032" s="7">
        <v>12029</v>
      </c>
      <c r="B12032" s="8">
        <v>39852</v>
      </c>
      <c r="C12032" t="s">
        <v>3</v>
      </c>
      <c r="D12032" t="s">
        <v>918</v>
      </c>
      <c r="E12032" t="s">
        <v>9</v>
      </c>
      <c r="F12032" t="s">
        <v>923</v>
      </c>
      <c r="G12032" t="s">
        <v>633</v>
      </c>
      <c r="H12032" s="135" t="s">
        <v>1496</v>
      </c>
      <c r="I12032" t="s">
        <v>1454</v>
      </c>
      <c r="J12032" s="20">
        <v>34</v>
      </c>
      <c r="K12032" s="20" t="s">
        <v>9</v>
      </c>
      <c r="L12032" t="s">
        <v>1464</v>
      </c>
      <c r="M12032" s="20">
        <v>7.48</v>
      </c>
      <c r="N12032" s="20">
        <v>10.52</v>
      </c>
      <c r="AE12032">
        <f t="shared" si="187"/>
        <v>2009</v>
      </c>
    </row>
    <row r="12033" spans="1:31" x14ac:dyDescent="0.25">
      <c r="A12033" s="7">
        <v>12030</v>
      </c>
      <c r="B12033" s="8">
        <v>39852</v>
      </c>
      <c r="C12033" t="s">
        <v>3</v>
      </c>
      <c r="D12033" t="s">
        <v>955</v>
      </c>
      <c r="E12033" t="s">
        <v>9</v>
      </c>
      <c r="F12033" t="s">
        <v>45</v>
      </c>
      <c r="G12033" t="s">
        <v>929</v>
      </c>
      <c r="H12033" s="135" t="s">
        <v>2812</v>
      </c>
      <c r="I12033" t="s">
        <v>1454</v>
      </c>
      <c r="J12033" s="20">
        <v>12</v>
      </c>
      <c r="K12033" s="20" t="s">
        <v>1465</v>
      </c>
      <c r="L12033" t="s">
        <v>1466</v>
      </c>
      <c r="M12033" s="20">
        <v>3</v>
      </c>
      <c r="N12033" s="20">
        <v>3</v>
      </c>
      <c r="AE12033">
        <f t="shared" si="187"/>
        <v>2009</v>
      </c>
    </row>
    <row r="12034" spans="1:31" x14ac:dyDescent="0.25">
      <c r="A12034" s="7">
        <v>12031</v>
      </c>
      <c r="B12034" s="8">
        <v>39853</v>
      </c>
      <c r="C12034" t="s">
        <v>3</v>
      </c>
      <c r="D12034" t="s">
        <v>984</v>
      </c>
      <c r="E12034" t="s">
        <v>9</v>
      </c>
      <c r="F12034" t="s">
        <v>678</v>
      </c>
      <c r="G12034" t="s">
        <v>14</v>
      </c>
      <c r="H12034" s="135" t="s">
        <v>1516</v>
      </c>
      <c r="I12034" t="s">
        <v>1455</v>
      </c>
      <c r="J12034" s="20">
        <v>10</v>
      </c>
      <c r="K12034" s="20" t="s">
        <v>1465</v>
      </c>
      <c r="L12034" t="s">
        <v>1466</v>
      </c>
      <c r="M12034" s="20">
        <v>1.25</v>
      </c>
      <c r="N12034" s="20">
        <v>1.25</v>
      </c>
      <c r="AE12034">
        <f t="shared" si="187"/>
        <v>2009</v>
      </c>
    </row>
    <row r="12035" spans="1:31" x14ac:dyDescent="0.25">
      <c r="A12035" s="7">
        <v>12032</v>
      </c>
      <c r="B12035" s="8">
        <v>39853</v>
      </c>
      <c r="C12035" t="s">
        <v>3</v>
      </c>
      <c r="D12035" t="s">
        <v>851</v>
      </c>
      <c r="E12035" t="s">
        <v>9</v>
      </c>
      <c r="F12035" t="s">
        <v>890</v>
      </c>
      <c r="G12035" t="s">
        <v>732</v>
      </c>
      <c r="H12035" s="135" t="s">
        <v>1496</v>
      </c>
      <c r="I12035" t="s">
        <v>1454</v>
      </c>
      <c r="J12035" s="20">
        <v>24</v>
      </c>
      <c r="K12035" s="20" t="s">
        <v>3</v>
      </c>
      <c r="L12035" t="s">
        <v>1464</v>
      </c>
      <c r="M12035" s="20">
        <v>7.72</v>
      </c>
      <c r="N12035" s="20">
        <v>5.28</v>
      </c>
      <c r="AE12035">
        <f t="shared" si="187"/>
        <v>2009</v>
      </c>
    </row>
    <row r="12036" spans="1:31" x14ac:dyDescent="0.25">
      <c r="A12036" s="7">
        <v>12033</v>
      </c>
      <c r="B12036" s="8">
        <v>39854</v>
      </c>
      <c r="C12036" t="s">
        <v>3</v>
      </c>
      <c r="D12036" t="s">
        <v>992</v>
      </c>
      <c r="E12036" t="s">
        <v>9</v>
      </c>
      <c r="F12036" t="s">
        <v>857</v>
      </c>
      <c r="G12036" t="s">
        <v>929</v>
      </c>
      <c r="H12036" s="135" t="s">
        <v>2644</v>
      </c>
      <c r="I12036" t="s">
        <v>1455</v>
      </c>
      <c r="J12036" s="20">
        <v>21</v>
      </c>
      <c r="K12036" s="20" t="s">
        <v>3</v>
      </c>
      <c r="L12036" t="s">
        <v>1463</v>
      </c>
      <c r="M12036" s="20">
        <v>3.23</v>
      </c>
      <c r="N12036" s="20">
        <v>2.52</v>
      </c>
      <c r="AE12036">
        <f t="shared" ref="AE12036:AE12099" si="188">YEAR(B12036)</f>
        <v>2009</v>
      </c>
    </row>
    <row r="12037" spans="1:31" x14ac:dyDescent="0.25">
      <c r="A12037" s="7">
        <v>12034</v>
      </c>
      <c r="B12037" s="8">
        <v>39854</v>
      </c>
      <c r="C12037" t="s">
        <v>3</v>
      </c>
      <c r="D12037" t="s">
        <v>979</v>
      </c>
      <c r="E12037" t="s">
        <v>9</v>
      </c>
      <c r="F12037" t="s">
        <v>976</v>
      </c>
      <c r="G12037" t="s">
        <v>929</v>
      </c>
      <c r="H12037" s="135" t="s">
        <v>1496</v>
      </c>
      <c r="I12037" t="s">
        <v>1454</v>
      </c>
      <c r="J12037" s="20">
        <v>30</v>
      </c>
      <c r="K12037" s="20" t="s">
        <v>3</v>
      </c>
      <c r="L12037" t="s">
        <v>1464</v>
      </c>
      <c r="M12037" s="20">
        <v>9.4</v>
      </c>
      <c r="N12037" s="20">
        <v>6.6</v>
      </c>
      <c r="AE12037">
        <f t="shared" si="188"/>
        <v>2009</v>
      </c>
    </row>
    <row r="12038" spans="1:31" x14ac:dyDescent="0.25">
      <c r="A12038" s="7">
        <v>12035</v>
      </c>
      <c r="B12038" s="8">
        <v>39854</v>
      </c>
      <c r="C12038" t="s">
        <v>3</v>
      </c>
      <c r="D12038" t="s">
        <v>735</v>
      </c>
      <c r="E12038" t="s">
        <v>9</v>
      </c>
      <c r="F12038" t="s">
        <v>992</v>
      </c>
      <c r="G12038" t="s">
        <v>648</v>
      </c>
      <c r="H12038" s="135" t="s">
        <v>1799</v>
      </c>
      <c r="I12038" t="s">
        <v>1455</v>
      </c>
      <c r="J12038" s="20">
        <v>37</v>
      </c>
      <c r="K12038" s="20" t="s">
        <v>1465</v>
      </c>
      <c r="L12038" t="s">
        <v>1466</v>
      </c>
      <c r="M12038" s="20">
        <v>4.625</v>
      </c>
      <c r="N12038" s="20">
        <v>4.625</v>
      </c>
      <c r="AE12038">
        <f t="shared" si="188"/>
        <v>2009</v>
      </c>
    </row>
    <row r="12039" spans="1:31" x14ac:dyDescent="0.25">
      <c r="A12039" s="7">
        <v>12036</v>
      </c>
      <c r="B12039" s="8">
        <v>39854</v>
      </c>
      <c r="C12039" t="s">
        <v>3</v>
      </c>
      <c r="D12039" t="s">
        <v>992</v>
      </c>
      <c r="E12039" t="s">
        <v>9</v>
      </c>
      <c r="F12039" t="s">
        <v>945</v>
      </c>
      <c r="G12039" t="s">
        <v>648</v>
      </c>
      <c r="H12039" s="135" t="s">
        <v>1799</v>
      </c>
      <c r="I12039" t="s">
        <v>1454</v>
      </c>
      <c r="J12039" s="20">
        <v>37</v>
      </c>
      <c r="K12039" s="20" t="s">
        <v>3</v>
      </c>
      <c r="L12039" t="s">
        <v>1463</v>
      </c>
      <c r="M12039" s="20">
        <v>10.62</v>
      </c>
      <c r="N12039" s="20">
        <v>8.8800000000000008</v>
      </c>
      <c r="AE12039">
        <f t="shared" si="188"/>
        <v>2009</v>
      </c>
    </row>
    <row r="12040" spans="1:31" x14ac:dyDescent="0.25">
      <c r="A12040" s="7">
        <v>12037</v>
      </c>
      <c r="B12040" s="8">
        <v>39854</v>
      </c>
      <c r="C12040" t="s">
        <v>3</v>
      </c>
      <c r="D12040" t="s">
        <v>676</v>
      </c>
      <c r="E12040" t="s">
        <v>9</v>
      </c>
      <c r="F12040" t="s">
        <v>469</v>
      </c>
      <c r="G12040" t="s">
        <v>569</v>
      </c>
      <c r="H12040" s="9" t="s">
        <v>2282</v>
      </c>
      <c r="I12040" t="s">
        <v>1454</v>
      </c>
      <c r="J12040" s="20">
        <v>23</v>
      </c>
      <c r="K12040" s="20" t="s">
        <v>3</v>
      </c>
      <c r="L12040" t="s">
        <v>1464</v>
      </c>
      <c r="M12040" s="20">
        <v>7.4399999999999995</v>
      </c>
      <c r="N12040" s="20">
        <v>5.0600000000000005</v>
      </c>
      <c r="AE12040">
        <f t="shared" si="188"/>
        <v>2009</v>
      </c>
    </row>
    <row r="12041" spans="1:31" x14ac:dyDescent="0.25">
      <c r="A12041" s="7">
        <v>12038</v>
      </c>
      <c r="B12041" s="8">
        <v>39855</v>
      </c>
      <c r="C12041" t="s">
        <v>3</v>
      </c>
      <c r="D12041" t="s">
        <v>276</v>
      </c>
      <c r="E12041" t="s">
        <v>9</v>
      </c>
      <c r="F12041" t="s">
        <v>988</v>
      </c>
      <c r="G12041" t="s">
        <v>861</v>
      </c>
      <c r="H12041" s="135" t="s">
        <v>2435</v>
      </c>
      <c r="I12041" t="s">
        <v>1454</v>
      </c>
      <c r="J12041" s="20">
        <v>38</v>
      </c>
      <c r="K12041" s="20" t="s">
        <v>3</v>
      </c>
      <c r="L12041" t="s">
        <v>1464</v>
      </c>
      <c r="M12041" s="20">
        <v>11.64</v>
      </c>
      <c r="N12041" s="20">
        <v>8.36</v>
      </c>
      <c r="AE12041">
        <f t="shared" si="188"/>
        <v>2009</v>
      </c>
    </row>
    <row r="12042" spans="1:31" x14ac:dyDescent="0.25">
      <c r="A12042" s="7">
        <v>12039</v>
      </c>
      <c r="B12042" s="8">
        <v>39855</v>
      </c>
      <c r="C12042" t="s">
        <v>3</v>
      </c>
      <c r="D12042" t="s">
        <v>787</v>
      </c>
      <c r="E12042" t="s">
        <v>9</v>
      </c>
      <c r="F12042" t="s">
        <v>786</v>
      </c>
      <c r="G12042" t="s">
        <v>569</v>
      </c>
      <c r="H12042" s="135" t="s">
        <v>1496</v>
      </c>
      <c r="I12042" t="s">
        <v>1455</v>
      </c>
      <c r="J12042" s="20">
        <v>21</v>
      </c>
      <c r="K12042" s="20" t="s">
        <v>9</v>
      </c>
      <c r="L12042" t="s">
        <v>1464</v>
      </c>
      <c r="M12042" s="20">
        <v>2.31</v>
      </c>
      <c r="N12042" s="20">
        <v>3.44</v>
      </c>
      <c r="AE12042">
        <f t="shared" si="188"/>
        <v>2009</v>
      </c>
    </row>
    <row r="12043" spans="1:31" x14ac:dyDescent="0.25">
      <c r="A12043" s="7">
        <v>12040</v>
      </c>
      <c r="B12043" s="8">
        <v>39855</v>
      </c>
      <c r="C12043" t="s">
        <v>3</v>
      </c>
      <c r="D12043" t="s">
        <v>900</v>
      </c>
      <c r="E12043" t="s">
        <v>9</v>
      </c>
      <c r="F12043" t="s">
        <v>542</v>
      </c>
      <c r="G12043" t="s">
        <v>929</v>
      </c>
      <c r="H12043" s="135" t="s">
        <v>2812</v>
      </c>
      <c r="I12043" t="s">
        <v>1454</v>
      </c>
      <c r="J12043" s="20">
        <v>8</v>
      </c>
      <c r="K12043" s="20" t="s">
        <v>9</v>
      </c>
      <c r="L12043" t="s">
        <v>1464</v>
      </c>
      <c r="M12043" s="20">
        <v>1.76</v>
      </c>
      <c r="N12043" s="20">
        <v>3.24</v>
      </c>
      <c r="AE12043">
        <f t="shared" si="188"/>
        <v>2009</v>
      </c>
    </row>
    <row r="12044" spans="1:31" x14ac:dyDescent="0.25">
      <c r="A12044" s="7">
        <v>12041</v>
      </c>
      <c r="B12044" s="8">
        <v>39856</v>
      </c>
      <c r="C12044" t="s">
        <v>3</v>
      </c>
      <c r="D12044" t="s">
        <v>957</v>
      </c>
      <c r="E12044" t="s">
        <v>9</v>
      </c>
      <c r="F12044" t="s">
        <v>869</v>
      </c>
      <c r="G12044" t="s">
        <v>377</v>
      </c>
      <c r="H12044" s="9" t="s">
        <v>2288</v>
      </c>
      <c r="I12044" t="s">
        <v>1454</v>
      </c>
      <c r="J12044" s="20">
        <v>94</v>
      </c>
      <c r="K12044" s="20" t="s">
        <v>9</v>
      </c>
      <c r="L12044" t="s">
        <v>1464</v>
      </c>
      <c r="M12044" s="20">
        <v>20.68</v>
      </c>
      <c r="N12044" s="20">
        <v>27.32</v>
      </c>
      <c r="AE12044">
        <f t="shared" si="188"/>
        <v>2009</v>
      </c>
    </row>
    <row r="12045" spans="1:31" x14ac:dyDescent="0.25">
      <c r="A12045" s="7">
        <v>12042</v>
      </c>
      <c r="B12045" s="8">
        <v>39856</v>
      </c>
      <c r="C12045" t="s">
        <v>3</v>
      </c>
      <c r="D12045" t="s">
        <v>957</v>
      </c>
      <c r="E12045" t="s">
        <v>9</v>
      </c>
      <c r="F12045" t="s">
        <v>869</v>
      </c>
      <c r="G12045" t="s">
        <v>870</v>
      </c>
      <c r="H12045" s="9" t="s">
        <v>2494</v>
      </c>
      <c r="I12045" t="s">
        <v>1454</v>
      </c>
      <c r="J12045" s="20">
        <v>20</v>
      </c>
      <c r="K12045" s="20" t="s">
        <v>9</v>
      </c>
      <c r="L12045" t="s">
        <v>1464</v>
      </c>
      <c r="M12045" s="20">
        <v>4.4000000000000004</v>
      </c>
      <c r="N12045" s="20">
        <v>6.6</v>
      </c>
      <c r="AE12045">
        <f t="shared" si="188"/>
        <v>2009</v>
      </c>
    </row>
    <row r="12046" spans="1:31" x14ac:dyDescent="0.25">
      <c r="A12046" s="7">
        <v>12043</v>
      </c>
      <c r="B12046" s="8">
        <v>39856</v>
      </c>
      <c r="C12046" t="s">
        <v>3</v>
      </c>
      <c r="D12046" t="s">
        <v>187</v>
      </c>
      <c r="E12046" t="s">
        <v>9</v>
      </c>
      <c r="F12046" t="s">
        <v>869</v>
      </c>
      <c r="G12046" t="s">
        <v>714</v>
      </c>
      <c r="H12046" s="135" t="s">
        <v>2004</v>
      </c>
      <c r="I12046" t="s">
        <v>1454</v>
      </c>
      <c r="J12046" s="20">
        <v>77</v>
      </c>
      <c r="K12046" s="20" t="s">
        <v>9</v>
      </c>
      <c r="L12046" t="s">
        <v>1464</v>
      </c>
      <c r="M12046" s="20">
        <v>16.940000000000001</v>
      </c>
      <c r="N12046" s="20">
        <v>22.56</v>
      </c>
      <c r="AE12046">
        <f t="shared" si="188"/>
        <v>2009</v>
      </c>
    </row>
    <row r="12047" spans="1:31" x14ac:dyDescent="0.25">
      <c r="A12047" s="7">
        <v>12044</v>
      </c>
      <c r="B12047" s="8">
        <v>39856</v>
      </c>
      <c r="C12047" t="s">
        <v>3</v>
      </c>
      <c r="D12047" t="s">
        <v>734</v>
      </c>
      <c r="E12047" t="s">
        <v>9</v>
      </c>
      <c r="F12047" t="s">
        <v>655</v>
      </c>
      <c r="G12047" t="s">
        <v>861</v>
      </c>
      <c r="H12047" s="9" t="s">
        <v>2526</v>
      </c>
      <c r="I12047" t="s">
        <v>1454</v>
      </c>
      <c r="J12047" s="20">
        <v>40</v>
      </c>
      <c r="K12047" s="20" t="s">
        <v>9</v>
      </c>
      <c r="L12047" t="s">
        <v>1463</v>
      </c>
      <c r="M12047" s="20">
        <v>9.6</v>
      </c>
      <c r="N12047" s="20">
        <v>11.4</v>
      </c>
      <c r="AE12047">
        <f t="shared" si="188"/>
        <v>2009</v>
      </c>
    </row>
    <row r="12048" spans="1:31" x14ac:dyDescent="0.25">
      <c r="A12048" s="7">
        <v>12045</v>
      </c>
      <c r="B12048" s="8">
        <v>39857</v>
      </c>
      <c r="C12048" t="s">
        <v>3</v>
      </c>
      <c r="D12048" t="s">
        <v>920</v>
      </c>
      <c r="E12048" t="s">
        <v>9</v>
      </c>
      <c r="F12048" t="s">
        <v>632</v>
      </c>
      <c r="G12048" t="s">
        <v>14</v>
      </c>
      <c r="H12048" s="135" t="s">
        <v>1553</v>
      </c>
      <c r="I12048" t="s">
        <v>1457</v>
      </c>
      <c r="J12048" s="20">
        <v>14</v>
      </c>
      <c r="K12048" s="20" t="s">
        <v>9</v>
      </c>
      <c r="L12048" t="s">
        <v>1464</v>
      </c>
      <c r="M12048" s="20">
        <v>1.54</v>
      </c>
      <c r="N12048" s="20">
        <v>2.46</v>
      </c>
      <c r="O12048" t="s">
        <v>9</v>
      </c>
      <c r="P12048" s="13" t="s">
        <v>376</v>
      </c>
      <c r="Q12048" t="s">
        <v>9</v>
      </c>
      <c r="R12048" t="s">
        <v>704</v>
      </c>
      <c r="S12048" t="s">
        <v>3</v>
      </c>
      <c r="T12048" t="s">
        <v>223</v>
      </c>
      <c r="U12048" t="s">
        <v>3</v>
      </c>
      <c r="V12048" t="s">
        <v>27</v>
      </c>
      <c r="W12048" t="s">
        <v>1465</v>
      </c>
      <c r="Y12048" t="s">
        <v>1465</v>
      </c>
      <c r="AA12048" t="s">
        <v>1465</v>
      </c>
      <c r="AC12048" t="s">
        <v>1465</v>
      </c>
      <c r="AE12048">
        <f t="shared" si="188"/>
        <v>2009</v>
      </c>
    </row>
    <row r="12049" spans="1:31" x14ac:dyDescent="0.25">
      <c r="A12049" s="7">
        <v>12046</v>
      </c>
      <c r="B12049" s="8">
        <v>39857</v>
      </c>
      <c r="C12049" t="s">
        <v>3</v>
      </c>
      <c r="D12049" t="s">
        <v>789</v>
      </c>
      <c r="E12049" t="s">
        <v>9</v>
      </c>
      <c r="F12049" t="s">
        <v>869</v>
      </c>
      <c r="G12049" t="s">
        <v>870</v>
      </c>
      <c r="H12049" s="135" t="s">
        <v>1496</v>
      </c>
      <c r="I12049" t="s">
        <v>1454</v>
      </c>
      <c r="J12049" s="20">
        <v>15</v>
      </c>
      <c r="K12049" s="20" t="s">
        <v>9</v>
      </c>
      <c r="L12049" t="s">
        <v>1464</v>
      </c>
      <c r="M12049" s="20">
        <v>3.3</v>
      </c>
      <c r="N12049" s="20">
        <v>5.2</v>
      </c>
      <c r="AE12049">
        <f t="shared" si="188"/>
        <v>2009</v>
      </c>
    </row>
    <row r="12050" spans="1:31" x14ac:dyDescent="0.25">
      <c r="A12050" s="7">
        <v>12047</v>
      </c>
      <c r="B12050" s="8">
        <v>39857</v>
      </c>
      <c r="C12050" t="s">
        <v>3</v>
      </c>
      <c r="D12050" t="s">
        <v>920</v>
      </c>
      <c r="E12050" t="s">
        <v>9</v>
      </c>
      <c r="F12050" t="s">
        <v>884</v>
      </c>
      <c r="G12050" t="s">
        <v>895</v>
      </c>
      <c r="H12050" s="135" t="s">
        <v>2822</v>
      </c>
      <c r="I12050" t="s">
        <v>1454</v>
      </c>
      <c r="J12050" s="20">
        <v>12</v>
      </c>
      <c r="K12050" s="20" t="s">
        <v>9</v>
      </c>
      <c r="L12050" t="s">
        <v>1463</v>
      </c>
      <c r="M12050" s="20">
        <v>2.88</v>
      </c>
      <c r="N12050" s="20">
        <v>4.12</v>
      </c>
      <c r="AE12050">
        <f t="shared" si="188"/>
        <v>2009</v>
      </c>
    </row>
    <row r="12051" spans="1:31" x14ac:dyDescent="0.25">
      <c r="A12051" s="7">
        <v>12048</v>
      </c>
      <c r="B12051" s="8">
        <v>39857</v>
      </c>
      <c r="C12051" t="s">
        <v>3</v>
      </c>
      <c r="D12051" t="s">
        <v>928</v>
      </c>
      <c r="E12051" t="s">
        <v>9</v>
      </c>
      <c r="F12051" t="s">
        <v>828</v>
      </c>
      <c r="G12051" t="s">
        <v>732</v>
      </c>
      <c r="H12051" s="135" t="s">
        <v>2823</v>
      </c>
      <c r="I12051" t="s">
        <v>1454</v>
      </c>
      <c r="J12051" s="20">
        <v>24</v>
      </c>
      <c r="K12051" s="20" t="s">
        <v>3</v>
      </c>
      <c r="L12051" t="s">
        <v>1464</v>
      </c>
      <c r="M12051" s="20">
        <v>7.72</v>
      </c>
      <c r="N12051" s="20">
        <v>5.28</v>
      </c>
      <c r="AE12051">
        <f t="shared" si="188"/>
        <v>2009</v>
      </c>
    </row>
    <row r="12052" spans="1:31" x14ac:dyDescent="0.25">
      <c r="A12052" s="7">
        <v>12049</v>
      </c>
      <c r="B12052" s="8">
        <v>39858</v>
      </c>
      <c r="C12052" t="s">
        <v>3</v>
      </c>
      <c r="D12052" t="s">
        <v>968</v>
      </c>
      <c r="E12052" t="s">
        <v>9</v>
      </c>
      <c r="F12052" t="s">
        <v>978</v>
      </c>
      <c r="G12052" t="s">
        <v>377</v>
      </c>
      <c r="H12052" s="135" t="s">
        <v>1496</v>
      </c>
      <c r="I12052" t="s">
        <v>1454</v>
      </c>
      <c r="J12052" s="20">
        <v>98</v>
      </c>
      <c r="K12052" s="20" t="s">
        <v>9</v>
      </c>
      <c r="L12052" t="s">
        <v>1464</v>
      </c>
      <c r="M12052" s="20">
        <v>21.56</v>
      </c>
      <c r="N12052" s="20">
        <v>28.44</v>
      </c>
      <c r="AE12052">
        <f t="shared" si="188"/>
        <v>2009</v>
      </c>
    </row>
    <row r="12053" spans="1:31" x14ac:dyDescent="0.25">
      <c r="A12053" s="7">
        <v>12050</v>
      </c>
      <c r="B12053" s="8">
        <v>39858</v>
      </c>
      <c r="C12053" t="s">
        <v>3</v>
      </c>
      <c r="D12053" t="s">
        <v>985</v>
      </c>
      <c r="E12053" t="s">
        <v>9</v>
      </c>
      <c r="F12053" t="s">
        <v>678</v>
      </c>
      <c r="G12053" t="s">
        <v>11</v>
      </c>
      <c r="H12053" s="135" t="s">
        <v>1505</v>
      </c>
      <c r="I12053" t="s">
        <v>1455</v>
      </c>
      <c r="J12053" s="20">
        <v>25</v>
      </c>
      <c r="K12053" s="20" t="s">
        <v>1465</v>
      </c>
      <c r="L12053" t="s">
        <v>1466</v>
      </c>
      <c r="M12053" s="20">
        <v>3.125</v>
      </c>
      <c r="N12053" s="20">
        <v>3.125</v>
      </c>
      <c r="AE12053">
        <f t="shared" si="188"/>
        <v>2009</v>
      </c>
    </row>
    <row r="12054" spans="1:31" x14ac:dyDescent="0.25">
      <c r="A12054" s="7">
        <v>12051</v>
      </c>
      <c r="B12054" s="8">
        <v>39858</v>
      </c>
      <c r="C12054" t="s">
        <v>3</v>
      </c>
      <c r="D12054" t="s">
        <v>432</v>
      </c>
      <c r="E12054" t="s">
        <v>9</v>
      </c>
      <c r="F12054" t="s">
        <v>945</v>
      </c>
      <c r="G12054" t="s">
        <v>895</v>
      </c>
      <c r="H12054" s="135" t="s">
        <v>2590</v>
      </c>
      <c r="I12054" t="s">
        <v>1454</v>
      </c>
      <c r="J12054" s="20">
        <v>44</v>
      </c>
      <c r="K12054" s="20" t="s">
        <v>1465</v>
      </c>
      <c r="L12054" t="s">
        <v>1466</v>
      </c>
      <c r="M12054" s="20">
        <v>11</v>
      </c>
      <c r="N12054" s="20">
        <v>11</v>
      </c>
      <c r="AE12054">
        <f t="shared" si="188"/>
        <v>2009</v>
      </c>
    </row>
    <row r="12055" spans="1:31" x14ac:dyDescent="0.25">
      <c r="A12055" s="7">
        <v>12052</v>
      </c>
      <c r="B12055" s="8">
        <v>39858</v>
      </c>
      <c r="C12055" t="s">
        <v>3</v>
      </c>
      <c r="D12055" t="s">
        <v>432</v>
      </c>
      <c r="E12055" t="s">
        <v>9</v>
      </c>
      <c r="F12055" t="s">
        <v>945</v>
      </c>
      <c r="G12055" t="s">
        <v>648</v>
      </c>
      <c r="H12055" s="135" t="s">
        <v>2258</v>
      </c>
      <c r="I12055" t="s">
        <v>1454</v>
      </c>
      <c r="J12055" s="20">
        <v>66</v>
      </c>
      <c r="K12055" s="20" t="s">
        <v>9</v>
      </c>
      <c r="L12055" t="s">
        <v>1464</v>
      </c>
      <c r="M12055" s="20">
        <v>14.52</v>
      </c>
      <c r="N12055" s="20">
        <v>19.48</v>
      </c>
      <c r="AE12055">
        <f t="shared" si="188"/>
        <v>2009</v>
      </c>
    </row>
    <row r="12056" spans="1:31" x14ac:dyDescent="0.25">
      <c r="A12056" s="7">
        <v>12053</v>
      </c>
      <c r="B12056" s="8">
        <v>39858</v>
      </c>
      <c r="C12056" t="s">
        <v>3</v>
      </c>
      <c r="D12056" t="s">
        <v>546</v>
      </c>
      <c r="E12056" t="s">
        <v>9</v>
      </c>
      <c r="F12056" t="s">
        <v>945</v>
      </c>
      <c r="G12056" t="s">
        <v>648</v>
      </c>
      <c r="H12056" s="135" t="s">
        <v>1810</v>
      </c>
      <c r="I12056" t="s">
        <v>1454</v>
      </c>
      <c r="J12056" s="20">
        <v>70</v>
      </c>
      <c r="K12056" s="20" t="s">
        <v>3</v>
      </c>
      <c r="L12056" t="s">
        <v>1464</v>
      </c>
      <c r="M12056" s="20">
        <v>20.6</v>
      </c>
      <c r="N12056" s="20">
        <v>15.4</v>
      </c>
      <c r="AE12056">
        <f t="shared" si="188"/>
        <v>2009</v>
      </c>
    </row>
    <row r="12057" spans="1:31" x14ac:dyDescent="0.25">
      <c r="A12057" s="7">
        <v>12054</v>
      </c>
      <c r="B12057" s="8">
        <v>39858</v>
      </c>
      <c r="C12057" t="s">
        <v>3</v>
      </c>
      <c r="D12057" t="s">
        <v>543</v>
      </c>
      <c r="E12057" t="s">
        <v>9</v>
      </c>
      <c r="F12057" t="s">
        <v>978</v>
      </c>
      <c r="G12057" t="s">
        <v>861</v>
      </c>
      <c r="H12057" s="135" t="s">
        <v>1496</v>
      </c>
      <c r="I12057" t="s">
        <v>1454</v>
      </c>
      <c r="J12057" s="20">
        <v>14</v>
      </c>
      <c r="K12057" s="20" t="s">
        <v>9</v>
      </c>
      <c r="L12057" t="s">
        <v>1464</v>
      </c>
      <c r="M12057" s="20">
        <v>3.08</v>
      </c>
      <c r="N12057" s="20">
        <v>4.92</v>
      </c>
      <c r="AE12057">
        <f t="shared" si="188"/>
        <v>2009</v>
      </c>
    </row>
    <row r="12058" spans="1:31" x14ac:dyDescent="0.25">
      <c r="A12058" s="7">
        <v>12055</v>
      </c>
      <c r="B12058" s="8">
        <v>39859</v>
      </c>
      <c r="C12058" t="s">
        <v>3</v>
      </c>
      <c r="D12058" t="s">
        <v>787</v>
      </c>
      <c r="E12058" t="s">
        <v>9</v>
      </c>
      <c r="F12058" t="s">
        <v>832</v>
      </c>
      <c r="G12058" t="s">
        <v>569</v>
      </c>
      <c r="H12058" s="135" t="s">
        <v>1496</v>
      </c>
      <c r="I12058" t="s">
        <v>1455</v>
      </c>
      <c r="J12058" s="20">
        <v>14</v>
      </c>
      <c r="K12058" s="20" t="s">
        <v>1465</v>
      </c>
      <c r="L12058" t="s">
        <v>1466</v>
      </c>
      <c r="M12058" s="20">
        <v>1.75</v>
      </c>
      <c r="N12058" s="20">
        <v>1.75</v>
      </c>
      <c r="AE12058">
        <f t="shared" si="188"/>
        <v>2009</v>
      </c>
    </row>
    <row r="12059" spans="1:31" x14ac:dyDescent="0.25">
      <c r="A12059" s="7">
        <v>12056</v>
      </c>
      <c r="B12059" s="8">
        <v>39859</v>
      </c>
      <c r="C12059" t="s">
        <v>3</v>
      </c>
      <c r="D12059" t="s">
        <v>787</v>
      </c>
      <c r="E12059" t="s">
        <v>9</v>
      </c>
      <c r="F12059" t="s">
        <v>786</v>
      </c>
      <c r="G12059" t="s">
        <v>569</v>
      </c>
      <c r="H12059" s="135" t="s">
        <v>1496</v>
      </c>
      <c r="I12059" t="s">
        <v>1455</v>
      </c>
      <c r="J12059" s="20">
        <v>25</v>
      </c>
      <c r="K12059" s="20" t="s">
        <v>9</v>
      </c>
      <c r="L12059" t="s">
        <v>1464</v>
      </c>
      <c r="M12059" s="20">
        <v>2.75</v>
      </c>
      <c r="N12059" s="20">
        <v>4</v>
      </c>
      <c r="AE12059">
        <f t="shared" si="188"/>
        <v>2009</v>
      </c>
    </row>
    <row r="12060" spans="1:31" x14ac:dyDescent="0.25">
      <c r="A12060" s="7">
        <v>12057</v>
      </c>
      <c r="B12060" s="8">
        <v>39859</v>
      </c>
      <c r="C12060" t="s">
        <v>3</v>
      </c>
      <c r="D12060" t="s">
        <v>864</v>
      </c>
      <c r="E12060" t="s">
        <v>9</v>
      </c>
      <c r="F12060" t="s">
        <v>765</v>
      </c>
      <c r="G12060" t="s">
        <v>377</v>
      </c>
      <c r="H12060" s="135" t="s">
        <v>1496</v>
      </c>
      <c r="I12060" t="s">
        <v>1454</v>
      </c>
      <c r="J12060" s="20">
        <v>16</v>
      </c>
      <c r="K12060" s="20" t="s">
        <v>3</v>
      </c>
      <c r="L12060" t="s">
        <v>1464</v>
      </c>
      <c r="M12060" s="20">
        <v>5.48</v>
      </c>
      <c r="N12060" s="20">
        <v>3.52</v>
      </c>
      <c r="AE12060">
        <f t="shared" si="188"/>
        <v>2009</v>
      </c>
    </row>
    <row r="12061" spans="1:31" x14ac:dyDescent="0.25">
      <c r="A12061" s="7">
        <v>12058</v>
      </c>
      <c r="B12061" s="8">
        <v>39859</v>
      </c>
      <c r="C12061" t="s">
        <v>3</v>
      </c>
      <c r="D12061" t="s">
        <v>557</v>
      </c>
      <c r="E12061" t="s">
        <v>9</v>
      </c>
      <c r="F12061" t="s">
        <v>727</v>
      </c>
      <c r="G12061" t="s">
        <v>895</v>
      </c>
      <c r="H12061" s="135" t="s">
        <v>2629</v>
      </c>
      <c r="I12061" t="s">
        <v>1454</v>
      </c>
      <c r="J12061" s="20">
        <v>23</v>
      </c>
      <c r="K12061" s="20" t="s">
        <v>3</v>
      </c>
      <c r="L12061" t="s">
        <v>1464</v>
      </c>
      <c r="M12061" s="20">
        <v>7.4399999999999995</v>
      </c>
      <c r="N12061" s="20">
        <v>5.0600000000000005</v>
      </c>
      <c r="AE12061">
        <f t="shared" si="188"/>
        <v>2009</v>
      </c>
    </row>
    <row r="12062" spans="1:31" x14ac:dyDescent="0.25">
      <c r="A12062" s="7">
        <v>12059</v>
      </c>
      <c r="B12062" s="8">
        <v>39860</v>
      </c>
      <c r="C12062" t="s">
        <v>3</v>
      </c>
      <c r="D12062" t="s">
        <v>494</v>
      </c>
      <c r="E12062" t="s">
        <v>9</v>
      </c>
      <c r="F12062" t="s">
        <v>91</v>
      </c>
      <c r="G12062" t="s">
        <v>929</v>
      </c>
      <c r="H12062" s="135" t="s">
        <v>2812</v>
      </c>
      <c r="I12062" t="s">
        <v>1454</v>
      </c>
      <c r="J12062" s="20">
        <v>12</v>
      </c>
      <c r="K12062" s="20" t="s">
        <v>1465</v>
      </c>
      <c r="L12062" t="s">
        <v>1466</v>
      </c>
      <c r="M12062" s="20">
        <v>3</v>
      </c>
      <c r="N12062" s="20">
        <v>3</v>
      </c>
      <c r="AE12062">
        <f t="shared" si="188"/>
        <v>2009</v>
      </c>
    </row>
    <row r="12063" spans="1:31" x14ac:dyDescent="0.25">
      <c r="A12063" s="7">
        <v>12060</v>
      </c>
      <c r="B12063" s="8">
        <v>39860</v>
      </c>
      <c r="C12063" t="s">
        <v>3</v>
      </c>
      <c r="D12063" t="s">
        <v>543</v>
      </c>
      <c r="E12063" t="s">
        <v>9</v>
      </c>
      <c r="F12063" t="s">
        <v>597</v>
      </c>
      <c r="G12063" t="s">
        <v>870</v>
      </c>
      <c r="H12063" s="135" t="s">
        <v>2467</v>
      </c>
      <c r="I12063" t="s">
        <v>1454</v>
      </c>
      <c r="J12063" s="20">
        <v>24</v>
      </c>
      <c r="K12063" s="20" t="s">
        <v>9</v>
      </c>
      <c r="L12063" t="s">
        <v>1464</v>
      </c>
      <c r="M12063" s="20">
        <v>5.28</v>
      </c>
      <c r="N12063" s="20">
        <v>7.72</v>
      </c>
      <c r="AE12063">
        <f t="shared" si="188"/>
        <v>2009</v>
      </c>
    </row>
    <row r="12064" spans="1:31" x14ac:dyDescent="0.25">
      <c r="A12064" s="7">
        <v>12061</v>
      </c>
      <c r="B12064" s="8">
        <v>39860</v>
      </c>
      <c r="C12064" t="s">
        <v>3</v>
      </c>
      <c r="D12064" t="s">
        <v>957</v>
      </c>
      <c r="E12064" t="s">
        <v>9</v>
      </c>
      <c r="F12064" t="s">
        <v>787</v>
      </c>
      <c r="G12064" t="s">
        <v>895</v>
      </c>
      <c r="H12064" s="135" t="s">
        <v>1496</v>
      </c>
      <c r="I12064" t="s">
        <v>1455</v>
      </c>
      <c r="J12064" s="20">
        <v>37</v>
      </c>
      <c r="K12064" s="20" t="s">
        <v>9</v>
      </c>
      <c r="L12064" t="s">
        <v>1463</v>
      </c>
      <c r="M12064" s="20">
        <v>4.4400000000000004</v>
      </c>
      <c r="N12064" s="20">
        <v>5.31</v>
      </c>
      <c r="AE12064">
        <f t="shared" si="188"/>
        <v>2009</v>
      </c>
    </row>
    <row r="12065" spans="1:31" x14ac:dyDescent="0.25">
      <c r="A12065" s="7">
        <v>12062</v>
      </c>
      <c r="B12065" s="8">
        <v>39860</v>
      </c>
      <c r="C12065" t="s">
        <v>3</v>
      </c>
      <c r="D12065" t="s">
        <v>543</v>
      </c>
      <c r="E12065" t="s">
        <v>9</v>
      </c>
      <c r="F12065" t="s">
        <v>427</v>
      </c>
      <c r="G12065" t="s">
        <v>377</v>
      </c>
      <c r="H12065" s="9" t="s">
        <v>2824</v>
      </c>
      <c r="I12065" t="s">
        <v>1454</v>
      </c>
      <c r="J12065" s="20">
        <v>13</v>
      </c>
      <c r="K12065" s="20" t="s">
        <v>9</v>
      </c>
      <c r="L12065" t="s">
        <v>1464</v>
      </c>
      <c r="M12065" s="20">
        <v>2.86</v>
      </c>
      <c r="N12065" s="20">
        <v>4.6400000000000006</v>
      </c>
      <c r="AE12065">
        <f t="shared" si="188"/>
        <v>2009</v>
      </c>
    </row>
    <row r="12066" spans="1:31" x14ac:dyDescent="0.25">
      <c r="A12066" s="7">
        <v>12063</v>
      </c>
      <c r="B12066" s="8">
        <v>39860</v>
      </c>
      <c r="C12066" t="s">
        <v>3</v>
      </c>
      <c r="D12066" t="s">
        <v>427</v>
      </c>
      <c r="E12066" t="s">
        <v>9</v>
      </c>
      <c r="F12066" t="s">
        <v>521</v>
      </c>
      <c r="G12066" t="s">
        <v>377</v>
      </c>
      <c r="H12066" s="9" t="s">
        <v>2824</v>
      </c>
      <c r="I12066" t="s">
        <v>1455</v>
      </c>
      <c r="J12066" s="20">
        <v>19</v>
      </c>
      <c r="K12066" s="20" t="s">
        <v>3</v>
      </c>
      <c r="L12066" t="s">
        <v>1464</v>
      </c>
      <c r="M12066" s="20">
        <v>3.16</v>
      </c>
      <c r="N12066" s="20">
        <v>2.09</v>
      </c>
      <c r="AE12066">
        <f t="shared" si="188"/>
        <v>2009</v>
      </c>
    </row>
    <row r="12067" spans="1:31" x14ac:dyDescent="0.25">
      <c r="A12067" s="7">
        <v>12064</v>
      </c>
      <c r="B12067" s="8">
        <v>39860</v>
      </c>
      <c r="C12067" t="s">
        <v>3</v>
      </c>
      <c r="D12067" t="s">
        <v>851</v>
      </c>
      <c r="E12067" t="s">
        <v>9</v>
      </c>
      <c r="F12067" t="s">
        <v>905</v>
      </c>
      <c r="G12067" t="s">
        <v>732</v>
      </c>
      <c r="H12067" s="135" t="s">
        <v>1496</v>
      </c>
      <c r="I12067" t="s">
        <v>1454</v>
      </c>
      <c r="J12067" s="20">
        <v>38</v>
      </c>
      <c r="K12067" s="20" t="s">
        <v>1465</v>
      </c>
      <c r="L12067" t="s">
        <v>1466</v>
      </c>
      <c r="M12067" s="20">
        <v>9.5</v>
      </c>
      <c r="N12067" s="20">
        <v>9.5</v>
      </c>
      <c r="AE12067">
        <f t="shared" si="188"/>
        <v>2009</v>
      </c>
    </row>
    <row r="12068" spans="1:31" x14ac:dyDescent="0.25">
      <c r="A12068" s="7">
        <v>12065</v>
      </c>
      <c r="B12068" s="8">
        <v>39861</v>
      </c>
      <c r="C12068" t="s">
        <v>3</v>
      </c>
      <c r="D12068" t="s">
        <v>851</v>
      </c>
      <c r="E12068" t="s">
        <v>9</v>
      </c>
      <c r="F12068" t="s">
        <v>978</v>
      </c>
      <c r="G12068" t="s">
        <v>633</v>
      </c>
      <c r="H12068" s="135" t="s">
        <v>2346</v>
      </c>
      <c r="I12068" t="s">
        <v>1454</v>
      </c>
      <c r="J12068" s="20">
        <v>21</v>
      </c>
      <c r="K12068" s="20" t="s">
        <v>3</v>
      </c>
      <c r="L12068" t="s">
        <v>1464</v>
      </c>
      <c r="M12068" s="20">
        <v>6.88</v>
      </c>
      <c r="N12068" s="20">
        <v>4.62</v>
      </c>
      <c r="AE12068">
        <f t="shared" si="188"/>
        <v>2009</v>
      </c>
    </row>
    <row r="12069" spans="1:31" x14ac:dyDescent="0.25">
      <c r="A12069" s="7">
        <v>12066</v>
      </c>
      <c r="B12069" s="8">
        <v>39861</v>
      </c>
      <c r="C12069" t="s">
        <v>3</v>
      </c>
      <c r="D12069" t="s">
        <v>761</v>
      </c>
      <c r="E12069" t="s">
        <v>9</v>
      </c>
      <c r="F12069" t="s">
        <v>851</v>
      </c>
      <c r="G12069" t="s">
        <v>648</v>
      </c>
      <c r="H12069" s="135" t="s">
        <v>1795</v>
      </c>
      <c r="I12069" t="s">
        <v>1455</v>
      </c>
      <c r="J12069" s="20">
        <v>20</v>
      </c>
      <c r="K12069" s="20" t="s">
        <v>3</v>
      </c>
      <c r="L12069" t="s">
        <v>1464</v>
      </c>
      <c r="M12069" s="20">
        <v>3.3</v>
      </c>
      <c r="N12069" s="20">
        <v>2.2000000000000002</v>
      </c>
      <c r="AE12069">
        <f t="shared" si="188"/>
        <v>2009</v>
      </c>
    </row>
    <row r="12070" spans="1:31" x14ac:dyDescent="0.25">
      <c r="A12070" s="7">
        <v>12067</v>
      </c>
      <c r="B12070" s="8">
        <v>39861</v>
      </c>
      <c r="C12070" t="s">
        <v>3</v>
      </c>
      <c r="D12070" t="s">
        <v>952</v>
      </c>
      <c r="E12070" t="s">
        <v>9</v>
      </c>
      <c r="F12070" t="s">
        <v>787</v>
      </c>
      <c r="G12070" t="s">
        <v>648</v>
      </c>
      <c r="H12070" s="135" t="s">
        <v>2296</v>
      </c>
      <c r="I12070" t="s">
        <v>1455</v>
      </c>
      <c r="J12070" s="20">
        <v>6</v>
      </c>
      <c r="K12070" s="20" t="s">
        <v>3</v>
      </c>
      <c r="L12070" t="s">
        <v>1464</v>
      </c>
      <c r="M12070" s="20">
        <v>1.3399999999999999</v>
      </c>
      <c r="N12070" s="20">
        <v>0.66</v>
      </c>
      <c r="AE12070">
        <f t="shared" si="188"/>
        <v>2009</v>
      </c>
    </row>
    <row r="12071" spans="1:31" x14ac:dyDescent="0.25">
      <c r="A12071" s="7">
        <v>12068</v>
      </c>
      <c r="B12071" s="8">
        <v>39861</v>
      </c>
      <c r="C12071" t="s">
        <v>3</v>
      </c>
      <c r="D12071" t="s">
        <v>789</v>
      </c>
      <c r="E12071" t="s">
        <v>9</v>
      </c>
      <c r="F12071" t="s">
        <v>765</v>
      </c>
      <c r="G12071" t="s">
        <v>929</v>
      </c>
      <c r="H12071" s="135" t="s">
        <v>1496</v>
      </c>
      <c r="I12071" t="s">
        <v>1454</v>
      </c>
      <c r="J12071" s="20">
        <v>16</v>
      </c>
      <c r="K12071" s="20" t="s">
        <v>9</v>
      </c>
      <c r="L12071" t="s">
        <v>1464</v>
      </c>
      <c r="M12071" s="20">
        <v>3.52</v>
      </c>
      <c r="N12071" s="20">
        <v>5.48</v>
      </c>
      <c r="AE12071">
        <f t="shared" si="188"/>
        <v>2009</v>
      </c>
    </row>
    <row r="12072" spans="1:31" x14ac:dyDescent="0.25">
      <c r="A12072" s="7">
        <v>12069</v>
      </c>
      <c r="B12072" s="8">
        <v>39861</v>
      </c>
      <c r="C12072" t="s">
        <v>3</v>
      </c>
      <c r="D12072" t="s">
        <v>851</v>
      </c>
      <c r="E12072" t="s">
        <v>9</v>
      </c>
      <c r="F12072" t="s">
        <v>927</v>
      </c>
      <c r="G12072" t="s">
        <v>648</v>
      </c>
      <c r="H12072" s="135" t="s">
        <v>2318</v>
      </c>
      <c r="I12072" t="s">
        <v>1454</v>
      </c>
      <c r="J12072" s="20">
        <v>48</v>
      </c>
      <c r="K12072" s="20" t="s">
        <v>3</v>
      </c>
      <c r="L12072" t="s">
        <v>1464</v>
      </c>
      <c r="M12072" s="20">
        <v>14.44</v>
      </c>
      <c r="N12072" s="20">
        <v>10.56</v>
      </c>
      <c r="AE12072">
        <f t="shared" si="188"/>
        <v>2009</v>
      </c>
    </row>
    <row r="12073" spans="1:31" x14ac:dyDescent="0.25">
      <c r="A12073" s="7">
        <v>12070</v>
      </c>
      <c r="B12073" s="8">
        <v>39862</v>
      </c>
      <c r="C12073" t="s">
        <v>3</v>
      </c>
      <c r="D12073" t="s">
        <v>851</v>
      </c>
      <c r="E12073" t="s">
        <v>9</v>
      </c>
      <c r="F12073" t="s">
        <v>978</v>
      </c>
      <c r="G12073" t="s">
        <v>633</v>
      </c>
      <c r="H12073" s="135" t="s">
        <v>1496</v>
      </c>
      <c r="I12073" t="s">
        <v>1454</v>
      </c>
      <c r="J12073" s="20">
        <v>8</v>
      </c>
      <c r="K12073" s="20" t="s">
        <v>3</v>
      </c>
      <c r="L12073" t="s">
        <v>1464</v>
      </c>
      <c r="M12073" s="20">
        <v>3.24</v>
      </c>
      <c r="N12073" s="20">
        <v>1.76</v>
      </c>
      <c r="AE12073">
        <f t="shared" si="188"/>
        <v>2009</v>
      </c>
    </row>
    <row r="12074" spans="1:31" x14ac:dyDescent="0.25">
      <c r="A12074" s="7">
        <v>12071</v>
      </c>
      <c r="B12074" s="8">
        <v>39862</v>
      </c>
      <c r="C12074" t="s">
        <v>3</v>
      </c>
      <c r="D12074" t="s">
        <v>711</v>
      </c>
      <c r="E12074" t="s">
        <v>9</v>
      </c>
      <c r="F12074" t="s">
        <v>810</v>
      </c>
      <c r="G12074" t="s">
        <v>870</v>
      </c>
      <c r="H12074" s="135" t="s">
        <v>1496</v>
      </c>
      <c r="I12074" t="s">
        <v>1454</v>
      </c>
      <c r="J12074" s="20">
        <v>33</v>
      </c>
      <c r="K12074" s="20" t="s">
        <v>1465</v>
      </c>
      <c r="L12074" t="s">
        <v>1466</v>
      </c>
      <c r="M12074" s="20">
        <v>8.25</v>
      </c>
      <c r="N12074" s="20">
        <v>8.25</v>
      </c>
      <c r="AE12074">
        <f t="shared" si="188"/>
        <v>2009</v>
      </c>
    </row>
    <row r="12075" spans="1:31" x14ac:dyDescent="0.25">
      <c r="A12075" s="7">
        <v>12072</v>
      </c>
      <c r="B12075" s="8">
        <v>39863</v>
      </c>
      <c r="C12075" t="s">
        <v>3</v>
      </c>
      <c r="D12075" t="s">
        <v>952</v>
      </c>
      <c r="E12075" t="s">
        <v>9</v>
      </c>
      <c r="F12075" t="s">
        <v>787</v>
      </c>
      <c r="G12075" t="s">
        <v>648</v>
      </c>
      <c r="H12075" s="135" t="s">
        <v>2330</v>
      </c>
      <c r="I12075" t="s">
        <v>1455</v>
      </c>
      <c r="J12075" s="20">
        <v>18</v>
      </c>
      <c r="K12075" s="20" t="s">
        <v>1465</v>
      </c>
      <c r="L12075" t="s">
        <v>1466</v>
      </c>
      <c r="M12075" s="20">
        <v>2.25</v>
      </c>
      <c r="N12075" s="20">
        <v>2.25</v>
      </c>
      <c r="AE12075">
        <f t="shared" si="188"/>
        <v>2009</v>
      </c>
    </row>
    <row r="12076" spans="1:31" x14ac:dyDescent="0.25">
      <c r="A12076" s="7">
        <v>12073</v>
      </c>
      <c r="B12076" s="8">
        <v>39863</v>
      </c>
      <c r="C12076" t="s">
        <v>3</v>
      </c>
      <c r="D12076" t="s">
        <v>786</v>
      </c>
      <c r="E12076" t="s">
        <v>9</v>
      </c>
      <c r="F12076" t="s">
        <v>665</v>
      </c>
      <c r="G12076" t="s">
        <v>732</v>
      </c>
      <c r="H12076" s="135" t="s">
        <v>1496</v>
      </c>
      <c r="I12076" t="s">
        <v>1454</v>
      </c>
      <c r="J12076" s="20">
        <v>20</v>
      </c>
      <c r="K12076" s="20" t="s">
        <v>3</v>
      </c>
      <c r="L12076" t="s">
        <v>1464</v>
      </c>
      <c r="M12076" s="20">
        <v>6.6</v>
      </c>
      <c r="N12076" s="20">
        <v>4.4000000000000004</v>
      </c>
      <c r="AE12076">
        <f t="shared" si="188"/>
        <v>2009</v>
      </c>
    </row>
    <row r="12077" spans="1:31" x14ac:dyDescent="0.25">
      <c r="A12077" s="7">
        <v>12074</v>
      </c>
      <c r="B12077" s="8">
        <v>39864</v>
      </c>
      <c r="C12077" t="s">
        <v>3</v>
      </c>
      <c r="D12077" t="s">
        <v>432</v>
      </c>
      <c r="E12077" t="s">
        <v>9</v>
      </c>
      <c r="F12077" t="s">
        <v>945</v>
      </c>
      <c r="G12077" t="s">
        <v>11</v>
      </c>
      <c r="H12077" s="135" t="s">
        <v>1509</v>
      </c>
      <c r="I12077" t="s">
        <v>1454</v>
      </c>
      <c r="J12077" s="20">
        <v>32</v>
      </c>
      <c r="K12077" s="20" t="s">
        <v>1465</v>
      </c>
      <c r="L12077" t="s">
        <v>1466</v>
      </c>
      <c r="M12077" s="20">
        <v>8</v>
      </c>
      <c r="N12077" s="20">
        <v>8</v>
      </c>
      <c r="AE12077">
        <f t="shared" si="188"/>
        <v>2009</v>
      </c>
    </row>
    <row r="12078" spans="1:31" x14ac:dyDescent="0.25">
      <c r="A12078" s="7">
        <v>12075</v>
      </c>
      <c r="B12078" s="8">
        <v>39864</v>
      </c>
      <c r="C12078" t="s">
        <v>3</v>
      </c>
      <c r="D12078" t="s">
        <v>873</v>
      </c>
      <c r="E12078" t="s">
        <v>9</v>
      </c>
      <c r="F12078" t="s">
        <v>976</v>
      </c>
      <c r="G12078" t="s">
        <v>895</v>
      </c>
      <c r="H12078" s="135" t="s">
        <v>2531</v>
      </c>
      <c r="I12078" t="s">
        <v>1454</v>
      </c>
      <c r="J12078" s="20">
        <v>15</v>
      </c>
      <c r="K12078" s="20" t="s">
        <v>3</v>
      </c>
      <c r="L12078" t="s">
        <v>1464</v>
      </c>
      <c r="M12078" s="20">
        <v>5.2</v>
      </c>
      <c r="N12078" s="20">
        <v>3.3</v>
      </c>
      <c r="AE12078">
        <f t="shared" si="188"/>
        <v>2009</v>
      </c>
    </row>
    <row r="12079" spans="1:31" x14ac:dyDescent="0.25">
      <c r="A12079" s="7">
        <v>12076</v>
      </c>
      <c r="B12079" s="8">
        <v>39864</v>
      </c>
      <c r="C12079" t="s">
        <v>3</v>
      </c>
      <c r="D12079" t="s">
        <v>948</v>
      </c>
      <c r="E12079" t="s">
        <v>9</v>
      </c>
      <c r="F12079" t="s">
        <v>945</v>
      </c>
      <c r="G12079" t="s">
        <v>648</v>
      </c>
      <c r="H12079" s="135" t="s">
        <v>2258</v>
      </c>
      <c r="I12079" t="s">
        <v>1454</v>
      </c>
      <c r="J12079" s="20">
        <v>42</v>
      </c>
      <c r="K12079" s="20" t="s">
        <v>3</v>
      </c>
      <c r="L12079" t="s">
        <v>1464</v>
      </c>
      <c r="M12079" s="20">
        <v>12.76</v>
      </c>
      <c r="N12079" s="20">
        <v>9.24</v>
      </c>
      <c r="AE12079">
        <f t="shared" si="188"/>
        <v>2009</v>
      </c>
    </row>
    <row r="12080" spans="1:31" x14ac:dyDescent="0.25">
      <c r="A12080" s="7">
        <v>12077</v>
      </c>
      <c r="B12080" s="8">
        <v>39864</v>
      </c>
      <c r="C12080" t="s">
        <v>3</v>
      </c>
      <c r="D12080" t="s">
        <v>756</v>
      </c>
      <c r="E12080" t="s">
        <v>9</v>
      </c>
      <c r="F12080" t="s">
        <v>923</v>
      </c>
      <c r="G12080" t="s">
        <v>633</v>
      </c>
      <c r="H12080" s="135" t="s">
        <v>2112</v>
      </c>
      <c r="I12080" t="s">
        <v>1454</v>
      </c>
      <c r="J12080" s="20">
        <v>36</v>
      </c>
      <c r="K12080" s="20" t="s">
        <v>3</v>
      </c>
      <c r="L12080" t="s">
        <v>1464</v>
      </c>
      <c r="M12080" s="20">
        <v>11.08</v>
      </c>
      <c r="N12080" s="20">
        <v>7.92</v>
      </c>
      <c r="AE12080">
        <f t="shared" si="188"/>
        <v>2009</v>
      </c>
    </row>
    <row r="12081" spans="1:31" x14ac:dyDescent="0.25">
      <c r="A12081" s="7">
        <v>12078</v>
      </c>
      <c r="B12081" s="8">
        <v>39864</v>
      </c>
      <c r="C12081" t="s">
        <v>3</v>
      </c>
      <c r="D12081" t="s">
        <v>563</v>
      </c>
      <c r="E12081" t="s">
        <v>9</v>
      </c>
      <c r="F12081" t="s">
        <v>993</v>
      </c>
      <c r="G12081" t="s">
        <v>648</v>
      </c>
      <c r="H12081" s="136" t="s">
        <v>1496</v>
      </c>
      <c r="I12081" t="s">
        <v>1458</v>
      </c>
      <c r="J12081" s="20">
        <v>15</v>
      </c>
      <c r="K12081" s="20" t="s">
        <v>1465</v>
      </c>
      <c r="L12081" t="s">
        <v>1466</v>
      </c>
      <c r="M12081" s="20">
        <v>10</v>
      </c>
      <c r="N12081" s="20">
        <v>30</v>
      </c>
      <c r="AE12081">
        <f t="shared" si="188"/>
        <v>2009</v>
      </c>
    </row>
    <row r="12082" spans="1:31" x14ac:dyDescent="0.25">
      <c r="A12082" s="7">
        <v>12079</v>
      </c>
      <c r="B12082" s="8">
        <v>39865</v>
      </c>
      <c r="C12082" t="s">
        <v>3</v>
      </c>
      <c r="D12082" t="s">
        <v>851</v>
      </c>
      <c r="E12082" t="s">
        <v>9</v>
      </c>
      <c r="F12082" t="s">
        <v>855</v>
      </c>
      <c r="G12082" t="s">
        <v>377</v>
      </c>
      <c r="H12082" s="9" t="s">
        <v>2361</v>
      </c>
      <c r="I12082" t="s">
        <v>1454</v>
      </c>
      <c r="J12082" s="20">
        <v>2</v>
      </c>
      <c r="K12082" s="20" t="s">
        <v>1465</v>
      </c>
      <c r="L12082" t="s">
        <v>1466</v>
      </c>
      <c r="M12082" s="20">
        <v>0.5</v>
      </c>
      <c r="N12082" s="20">
        <v>0.5</v>
      </c>
      <c r="AE12082">
        <f t="shared" si="188"/>
        <v>2009</v>
      </c>
    </row>
    <row r="12083" spans="1:31" x14ac:dyDescent="0.25">
      <c r="A12083" s="7">
        <v>12080</v>
      </c>
      <c r="B12083" s="8">
        <v>39865</v>
      </c>
      <c r="C12083" t="s">
        <v>3</v>
      </c>
      <c r="D12083" t="s">
        <v>851</v>
      </c>
      <c r="E12083" t="s">
        <v>9</v>
      </c>
      <c r="F12083" t="s">
        <v>978</v>
      </c>
      <c r="G12083" t="s">
        <v>633</v>
      </c>
      <c r="H12083" s="135" t="s">
        <v>1496</v>
      </c>
      <c r="I12083" t="s">
        <v>1454</v>
      </c>
      <c r="J12083" s="20">
        <v>18</v>
      </c>
      <c r="K12083" s="20" t="s">
        <v>3</v>
      </c>
      <c r="L12083" t="s">
        <v>1464</v>
      </c>
      <c r="M12083" s="20">
        <v>6.04</v>
      </c>
      <c r="N12083" s="20">
        <v>3.96</v>
      </c>
      <c r="AE12083">
        <f t="shared" si="188"/>
        <v>2009</v>
      </c>
    </row>
    <row r="12084" spans="1:31" x14ac:dyDescent="0.25">
      <c r="A12084" s="7">
        <v>12081</v>
      </c>
      <c r="B12084" s="8">
        <v>39865</v>
      </c>
      <c r="C12084" t="s">
        <v>3</v>
      </c>
      <c r="D12084" t="s">
        <v>779</v>
      </c>
      <c r="E12084" t="s">
        <v>9</v>
      </c>
      <c r="F12084" t="s">
        <v>833</v>
      </c>
      <c r="G12084" t="s">
        <v>732</v>
      </c>
      <c r="H12084" s="135" t="s">
        <v>1496</v>
      </c>
      <c r="I12084" t="s">
        <v>1454</v>
      </c>
      <c r="J12084" s="20">
        <v>12</v>
      </c>
      <c r="K12084" s="20" t="s">
        <v>3</v>
      </c>
      <c r="L12084" t="s">
        <v>1464</v>
      </c>
      <c r="M12084" s="20">
        <v>4.3599999999999994</v>
      </c>
      <c r="N12084" s="20">
        <v>2.64</v>
      </c>
      <c r="AE12084">
        <f t="shared" si="188"/>
        <v>2009</v>
      </c>
    </row>
    <row r="12085" spans="1:31" x14ac:dyDescent="0.25">
      <c r="A12085" s="7">
        <v>12082</v>
      </c>
      <c r="B12085" s="8">
        <v>39865</v>
      </c>
      <c r="C12085" t="s">
        <v>3</v>
      </c>
      <c r="D12085" t="s">
        <v>851</v>
      </c>
      <c r="E12085" t="s">
        <v>9</v>
      </c>
      <c r="F12085" t="s">
        <v>926</v>
      </c>
      <c r="G12085" t="s">
        <v>861</v>
      </c>
      <c r="H12085" s="135" t="s">
        <v>2452</v>
      </c>
      <c r="I12085" t="s">
        <v>1454</v>
      </c>
      <c r="J12085" s="20">
        <v>18</v>
      </c>
      <c r="K12085" s="20" t="s">
        <v>9</v>
      </c>
      <c r="L12085" t="s">
        <v>1464</v>
      </c>
      <c r="M12085" s="20">
        <v>3.96</v>
      </c>
      <c r="N12085" s="20">
        <v>6.04</v>
      </c>
      <c r="AE12085">
        <f t="shared" si="188"/>
        <v>2009</v>
      </c>
    </row>
    <row r="12086" spans="1:31" x14ac:dyDescent="0.25">
      <c r="A12086" s="7">
        <v>12083</v>
      </c>
      <c r="B12086" s="8">
        <v>39866</v>
      </c>
      <c r="C12086" t="s">
        <v>3</v>
      </c>
      <c r="D12086" t="s">
        <v>823</v>
      </c>
      <c r="E12086" t="s">
        <v>9</v>
      </c>
      <c r="F12086" t="s">
        <v>833</v>
      </c>
      <c r="G12086" t="s">
        <v>569</v>
      </c>
      <c r="H12086" s="9" t="s">
        <v>2142</v>
      </c>
      <c r="I12086" t="s">
        <v>1456</v>
      </c>
      <c r="J12086" s="20">
        <v>14</v>
      </c>
      <c r="K12086" s="20" t="s">
        <v>3</v>
      </c>
      <c r="L12086" t="s">
        <v>1463</v>
      </c>
      <c r="M12086" s="20">
        <v>4.6400000000000006</v>
      </c>
      <c r="N12086" s="20">
        <v>3.36</v>
      </c>
      <c r="O12086" t="s">
        <v>3</v>
      </c>
      <c r="P12086" s="13" t="s">
        <v>213</v>
      </c>
      <c r="Q12086" t="s">
        <v>9</v>
      </c>
      <c r="R12086" t="s">
        <v>844</v>
      </c>
      <c r="S12086" t="s">
        <v>1465</v>
      </c>
      <c r="U12086" t="s">
        <v>1465</v>
      </c>
      <c r="W12086" t="s">
        <v>1465</v>
      </c>
      <c r="Y12086" t="s">
        <v>1465</v>
      </c>
      <c r="AA12086" t="s">
        <v>1465</v>
      </c>
      <c r="AC12086" t="s">
        <v>1465</v>
      </c>
      <c r="AE12086">
        <f t="shared" si="188"/>
        <v>2009</v>
      </c>
    </row>
    <row r="12087" spans="1:31" x14ac:dyDescent="0.25">
      <c r="A12087" s="7">
        <v>12084</v>
      </c>
      <c r="B12087" s="8">
        <v>39867</v>
      </c>
      <c r="C12087" t="s">
        <v>3</v>
      </c>
      <c r="D12087" t="s">
        <v>117</v>
      </c>
      <c r="E12087" t="s">
        <v>9</v>
      </c>
      <c r="F12087" t="s">
        <v>923</v>
      </c>
      <c r="G12087" t="s">
        <v>633</v>
      </c>
      <c r="H12087" s="135" t="s">
        <v>1741</v>
      </c>
      <c r="I12087" t="s">
        <v>1454</v>
      </c>
      <c r="J12087" s="20">
        <v>18</v>
      </c>
      <c r="K12087" s="20" t="s">
        <v>3</v>
      </c>
      <c r="L12087" t="s">
        <v>1464</v>
      </c>
      <c r="M12087" s="20">
        <v>6.04</v>
      </c>
      <c r="N12087" s="20">
        <v>3.96</v>
      </c>
      <c r="AE12087">
        <f t="shared" si="188"/>
        <v>2009</v>
      </c>
    </row>
    <row r="12088" spans="1:31" x14ac:dyDescent="0.25">
      <c r="A12088" s="7">
        <v>12085</v>
      </c>
      <c r="B12088" s="8">
        <v>39867</v>
      </c>
      <c r="C12088" t="s">
        <v>3</v>
      </c>
      <c r="D12088" t="s">
        <v>876</v>
      </c>
      <c r="E12088" t="s">
        <v>9</v>
      </c>
      <c r="F12088" t="s">
        <v>521</v>
      </c>
      <c r="G12088" t="s">
        <v>65</v>
      </c>
      <c r="H12088" s="135" t="s">
        <v>1519</v>
      </c>
      <c r="I12088" t="s">
        <v>1454</v>
      </c>
      <c r="J12088" s="20">
        <v>24</v>
      </c>
      <c r="K12088" s="20" t="s">
        <v>3</v>
      </c>
      <c r="L12088" t="s">
        <v>1464</v>
      </c>
      <c r="M12088" s="20">
        <v>7.72</v>
      </c>
      <c r="N12088" s="20">
        <v>5.28</v>
      </c>
      <c r="AE12088">
        <f t="shared" si="188"/>
        <v>2009</v>
      </c>
    </row>
    <row r="12089" spans="1:31" x14ac:dyDescent="0.25">
      <c r="A12089" s="7">
        <v>12086</v>
      </c>
      <c r="B12089" s="8">
        <v>39867</v>
      </c>
      <c r="C12089" t="s">
        <v>3</v>
      </c>
      <c r="D12089" t="s">
        <v>786</v>
      </c>
      <c r="E12089" t="s">
        <v>9</v>
      </c>
      <c r="F12089" t="s">
        <v>665</v>
      </c>
      <c r="G12089" t="s">
        <v>732</v>
      </c>
      <c r="H12089" s="135" t="s">
        <v>1496</v>
      </c>
      <c r="I12089" t="s">
        <v>1454</v>
      </c>
      <c r="J12089" s="20">
        <v>16</v>
      </c>
      <c r="K12089" s="20" t="s">
        <v>3</v>
      </c>
      <c r="L12089" t="s">
        <v>1464</v>
      </c>
      <c r="M12089" s="20">
        <v>5.48</v>
      </c>
      <c r="N12089" s="20">
        <v>3.52</v>
      </c>
      <c r="AE12089">
        <f t="shared" si="188"/>
        <v>2009</v>
      </c>
    </row>
    <row r="12090" spans="1:31" x14ac:dyDescent="0.25">
      <c r="A12090" s="7">
        <v>12087</v>
      </c>
      <c r="B12090" s="8">
        <v>39867</v>
      </c>
      <c r="C12090" t="s">
        <v>3</v>
      </c>
      <c r="D12090" t="s">
        <v>957</v>
      </c>
      <c r="E12090" t="s">
        <v>9</v>
      </c>
      <c r="F12090" t="s">
        <v>919</v>
      </c>
      <c r="G12090" t="s">
        <v>648</v>
      </c>
      <c r="H12090" s="9" t="s">
        <v>1797</v>
      </c>
      <c r="I12090" t="s">
        <v>1454</v>
      </c>
      <c r="J12090" s="20">
        <v>50</v>
      </c>
      <c r="K12090" s="20" t="s">
        <v>9</v>
      </c>
      <c r="L12090" t="s">
        <v>1464</v>
      </c>
      <c r="M12090" s="20">
        <v>11</v>
      </c>
      <c r="N12090" s="20">
        <v>15</v>
      </c>
      <c r="AE12090">
        <f t="shared" si="188"/>
        <v>2009</v>
      </c>
    </row>
    <row r="12091" spans="1:31" x14ac:dyDescent="0.25">
      <c r="A12091" s="7">
        <v>12088</v>
      </c>
      <c r="B12091" s="8">
        <v>39868</v>
      </c>
      <c r="C12091" t="s">
        <v>3</v>
      </c>
      <c r="D12091" t="s">
        <v>957</v>
      </c>
      <c r="E12091" t="s">
        <v>9</v>
      </c>
      <c r="F12091" t="s">
        <v>869</v>
      </c>
      <c r="G12091" t="s">
        <v>870</v>
      </c>
      <c r="H12091" s="135" t="s">
        <v>1496</v>
      </c>
      <c r="I12091" t="s">
        <v>1454</v>
      </c>
      <c r="J12091" s="20">
        <v>30</v>
      </c>
      <c r="K12091" s="20" t="s">
        <v>9</v>
      </c>
      <c r="L12091" t="s">
        <v>1463</v>
      </c>
      <c r="M12091" s="20">
        <v>7.2</v>
      </c>
      <c r="N12091" s="20">
        <v>8.8000000000000007</v>
      </c>
      <c r="AE12091">
        <f t="shared" si="188"/>
        <v>2009</v>
      </c>
    </row>
    <row r="12092" spans="1:31" x14ac:dyDescent="0.25">
      <c r="A12092" s="7">
        <v>12089</v>
      </c>
      <c r="B12092" s="8">
        <v>39868</v>
      </c>
      <c r="C12092" t="s">
        <v>3</v>
      </c>
      <c r="D12092" t="s">
        <v>972</v>
      </c>
      <c r="E12092" t="s">
        <v>9</v>
      </c>
      <c r="F12092" t="s">
        <v>798</v>
      </c>
      <c r="G12092" t="s">
        <v>569</v>
      </c>
      <c r="H12092" s="9" t="s">
        <v>2165</v>
      </c>
      <c r="I12092" t="s">
        <v>1455</v>
      </c>
      <c r="J12092" s="20">
        <v>23</v>
      </c>
      <c r="K12092" s="20" t="s">
        <v>1465</v>
      </c>
      <c r="L12092" t="s">
        <v>1466</v>
      </c>
      <c r="M12092" s="20">
        <v>2.875</v>
      </c>
      <c r="N12092" s="20">
        <v>2.875</v>
      </c>
      <c r="AE12092">
        <f t="shared" si="188"/>
        <v>2009</v>
      </c>
    </row>
    <row r="12093" spans="1:31" x14ac:dyDescent="0.25">
      <c r="A12093" s="7">
        <v>12090</v>
      </c>
      <c r="B12093" s="8">
        <v>39869</v>
      </c>
      <c r="C12093" t="s">
        <v>3</v>
      </c>
      <c r="D12093" t="s">
        <v>957</v>
      </c>
      <c r="E12093" t="s">
        <v>9</v>
      </c>
      <c r="F12093" t="s">
        <v>190</v>
      </c>
      <c r="G12093" t="s">
        <v>569</v>
      </c>
      <c r="H12093" s="135" t="s">
        <v>1964</v>
      </c>
      <c r="I12093" t="s">
        <v>1454</v>
      </c>
      <c r="J12093" s="20">
        <v>24</v>
      </c>
      <c r="K12093" s="20" t="s">
        <v>1465</v>
      </c>
      <c r="L12093" t="s">
        <v>1466</v>
      </c>
      <c r="M12093" s="20">
        <v>6</v>
      </c>
      <c r="N12093" s="20">
        <v>6</v>
      </c>
      <c r="AE12093">
        <f t="shared" si="188"/>
        <v>2009</v>
      </c>
    </row>
    <row r="12094" spans="1:31" x14ac:dyDescent="0.25">
      <c r="A12094" s="7">
        <v>12091</v>
      </c>
      <c r="B12094" s="8">
        <v>39869</v>
      </c>
      <c r="C12094" t="s">
        <v>3</v>
      </c>
      <c r="D12094" t="s">
        <v>957</v>
      </c>
      <c r="E12094" t="s">
        <v>9</v>
      </c>
      <c r="F12094" t="s">
        <v>190</v>
      </c>
      <c r="G12094" t="s">
        <v>569</v>
      </c>
      <c r="H12094" s="135" t="s">
        <v>1496</v>
      </c>
      <c r="I12094" t="s">
        <v>1454</v>
      </c>
      <c r="J12094" s="20">
        <v>80</v>
      </c>
      <c r="K12094" s="20" t="s">
        <v>9</v>
      </c>
      <c r="L12094" t="s">
        <v>1463</v>
      </c>
      <c r="M12094" s="20">
        <v>19.2</v>
      </c>
      <c r="N12094" s="20">
        <v>21.8</v>
      </c>
      <c r="AE12094">
        <f t="shared" si="188"/>
        <v>2009</v>
      </c>
    </row>
    <row r="12095" spans="1:31" x14ac:dyDescent="0.25">
      <c r="A12095" s="7">
        <v>12092</v>
      </c>
      <c r="B12095" s="8">
        <v>39869</v>
      </c>
      <c r="C12095" t="s">
        <v>3</v>
      </c>
      <c r="D12095" t="s">
        <v>798</v>
      </c>
      <c r="E12095" t="s">
        <v>9</v>
      </c>
      <c r="F12095" t="s">
        <v>43</v>
      </c>
      <c r="G12095" t="s">
        <v>65</v>
      </c>
      <c r="H12095" s="135" t="s">
        <v>1511</v>
      </c>
      <c r="I12095" t="s">
        <v>1455</v>
      </c>
      <c r="J12095" s="20">
        <v>18</v>
      </c>
      <c r="K12095" s="20" t="s">
        <v>9</v>
      </c>
      <c r="L12095" t="s">
        <v>1463</v>
      </c>
      <c r="M12095" s="20">
        <v>2.16</v>
      </c>
      <c r="N12095" s="20">
        <v>2.84</v>
      </c>
      <c r="AE12095">
        <f t="shared" si="188"/>
        <v>2009</v>
      </c>
    </row>
    <row r="12096" spans="1:31" x14ac:dyDescent="0.25">
      <c r="A12096" s="7">
        <v>12093</v>
      </c>
      <c r="B12096" s="8">
        <v>39869</v>
      </c>
      <c r="C12096" t="s">
        <v>3</v>
      </c>
      <c r="D12096" t="s">
        <v>380</v>
      </c>
      <c r="E12096" t="s">
        <v>9</v>
      </c>
      <c r="F12096" t="s">
        <v>240</v>
      </c>
      <c r="G12096" t="s">
        <v>861</v>
      </c>
      <c r="H12096" s="9" t="s">
        <v>2443</v>
      </c>
      <c r="I12096" t="s">
        <v>1454</v>
      </c>
      <c r="J12096" s="20">
        <v>16</v>
      </c>
      <c r="K12096" s="20" t="s">
        <v>9</v>
      </c>
      <c r="L12096" t="s">
        <v>1464</v>
      </c>
      <c r="M12096" s="20">
        <v>3.52</v>
      </c>
      <c r="N12096" s="20">
        <v>5.48</v>
      </c>
      <c r="AE12096">
        <f t="shared" si="188"/>
        <v>2009</v>
      </c>
    </row>
    <row r="12097" spans="1:31" x14ac:dyDescent="0.25">
      <c r="A12097" s="7">
        <v>12094</v>
      </c>
      <c r="B12097" s="8">
        <v>39870</v>
      </c>
      <c r="C12097" t="s">
        <v>3</v>
      </c>
      <c r="D12097" t="s">
        <v>333</v>
      </c>
      <c r="E12097" t="s">
        <v>9</v>
      </c>
      <c r="F12097" t="s">
        <v>380</v>
      </c>
      <c r="G12097" t="s">
        <v>861</v>
      </c>
      <c r="H12097" s="135" t="s">
        <v>2436</v>
      </c>
      <c r="I12097" t="s">
        <v>1455</v>
      </c>
      <c r="J12097" s="20">
        <v>9</v>
      </c>
      <c r="K12097" s="20" t="s">
        <v>9</v>
      </c>
      <c r="L12097" t="s">
        <v>1464</v>
      </c>
      <c r="M12097" s="20">
        <v>0.99</v>
      </c>
      <c r="N12097" s="20">
        <v>1.76</v>
      </c>
      <c r="AE12097">
        <f t="shared" si="188"/>
        <v>2009</v>
      </c>
    </row>
    <row r="12098" spans="1:31" x14ac:dyDescent="0.25">
      <c r="A12098" s="7">
        <v>12095</v>
      </c>
      <c r="B12098" s="8">
        <v>39870</v>
      </c>
      <c r="C12098" t="s">
        <v>3</v>
      </c>
      <c r="D12098" t="s">
        <v>918</v>
      </c>
      <c r="E12098" t="s">
        <v>9</v>
      </c>
      <c r="F12098" t="s">
        <v>900</v>
      </c>
      <c r="G12098" t="s">
        <v>633</v>
      </c>
      <c r="H12098" s="135" t="s">
        <v>1747</v>
      </c>
      <c r="I12098" t="s">
        <v>1454</v>
      </c>
      <c r="J12098" s="20">
        <v>10</v>
      </c>
      <c r="K12098" s="20" t="s">
        <v>9</v>
      </c>
      <c r="L12098" t="s">
        <v>1464</v>
      </c>
      <c r="M12098" s="20">
        <v>2.2000000000000002</v>
      </c>
      <c r="N12098" s="20">
        <v>3.8</v>
      </c>
      <c r="AE12098">
        <f t="shared" si="188"/>
        <v>2009</v>
      </c>
    </row>
    <row r="12099" spans="1:31" x14ac:dyDescent="0.25">
      <c r="A12099" s="7">
        <v>12096</v>
      </c>
      <c r="B12099" s="8">
        <v>39870</v>
      </c>
      <c r="C12099" t="s">
        <v>3</v>
      </c>
      <c r="D12099" t="s">
        <v>380</v>
      </c>
      <c r="E12099" t="s">
        <v>9</v>
      </c>
      <c r="F12099" t="s">
        <v>91</v>
      </c>
      <c r="G12099" t="s">
        <v>895</v>
      </c>
      <c r="H12099" s="135" t="s">
        <v>2540</v>
      </c>
      <c r="I12099" t="s">
        <v>1454</v>
      </c>
      <c r="J12099" s="20">
        <v>27</v>
      </c>
      <c r="K12099" s="20" t="s">
        <v>9</v>
      </c>
      <c r="L12099" t="s">
        <v>1464</v>
      </c>
      <c r="M12099" s="20">
        <v>5.9399999999999995</v>
      </c>
      <c r="N12099" s="20">
        <v>8.56</v>
      </c>
      <c r="AE12099">
        <f t="shared" si="188"/>
        <v>2009</v>
      </c>
    </row>
    <row r="12100" spans="1:31" x14ac:dyDescent="0.25">
      <c r="A12100" s="7">
        <v>12097</v>
      </c>
      <c r="B12100" s="8">
        <v>39870</v>
      </c>
      <c r="C12100" t="s">
        <v>3</v>
      </c>
      <c r="D12100" t="s">
        <v>789</v>
      </c>
      <c r="E12100" t="s">
        <v>9</v>
      </c>
      <c r="F12100" t="s">
        <v>945</v>
      </c>
      <c r="G12100" t="s">
        <v>929</v>
      </c>
      <c r="H12100" s="135" t="s">
        <v>1496</v>
      </c>
      <c r="I12100" t="s">
        <v>1454</v>
      </c>
      <c r="J12100" s="20">
        <v>21</v>
      </c>
      <c r="K12100" s="20" t="s">
        <v>1465</v>
      </c>
      <c r="L12100" t="s">
        <v>1466</v>
      </c>
      <c r="M12100" s="20">
        <v>5.25</v>
      </c>
      <c r="N12100" s="20">
        <v>5.25</v>
      </c>
      <c r="AE12100">
        <f t="shared" ref="AE12100:AE12163" si="189">YEAR(B12100)</f>
        <v>2009</v>
      </c>
    </row>
    <row r="12101" spans="1:31" x14ac:dyDescent="0.25">
      <c r="A12101" s="7">
        <v>12098</v>
      </c>
      <c r="B12101" s="8">
        <v>39870</v>
      </c>
      <c r="C12101" t="s">
        <v>3</v>
      </c>
      <c r="D12101" t="s">
        <v>656</v>
      </c>
      <c r="E12101" t="s">
        <v>9</v>
      </c>
      <c r="F12101" t="s">
        <v>240</v>
      </c>
      <c r="G12101" t="s">
        <v>648</v>
      </c>
      <c r="H12101" s="135" t="s">
        <v>1935</v>
      </c>
      <c r="I12101" t="s">
        <v>1454</v>
      </c>
      <c r="J12101" s="20">
        <v>15</v>
      </c>
      <c r="K12101" s="20" t="s">
        <v>9</v>
      </c>
      <c r="L12101" t="s">
        <v>1464</v>
      </c>
      <c r="M12101" s="20">
        <v>3.3</v>
      </c>
      <c r="N12101" s="20">
        <v>5.2</v>
      </c>
      <c r="AE12101">
        <f t="shared" si="189"/>
        <v>2009</v>
      </c>
    </row>
    <row r="12102" spans="1:31" x14ac:dyDescent="0.25">
      <c r="A12102" s="7">
        <v>12099</v>
      </c>
      <c r="B12102" s="8">
        <v>39870</v>
      </c>
      <c r="C12102" t="s">
        <v>3</v>
      </c>
      <c r="D12102" t="s">
        <v>577</v>
      </c>
      <c r="E12102" t="s">
        <v>9</v>
      </c>
      <c r="F12102" t="s">
        <v>118</v>
      </c>
      <c r="G12102" t="s">
        <v>714</v>
      </c>
      <c r="H12102" s="135" t="s">
        <v>2004</v>
      </c>
      <c r="I12102" t="s">
        <v>1454</v>
      </c>
      <c r="J12102" s="20">
        <v>19</v>
      </c>
      <c r="K12102" s="20" t="s">
        <v>9</v>
      </c>
      <c r="L12102" t="s">
        <v>1464</v>
      </c>
      <c r="M12102" s="20">
        <v>4.18</v>
      </c>
      <c r="N12102" s="20">
        <v>6.32</v>
      </c>
      <c r="AE12102">
        <f t="shared" si="189"/>
        <v>2009</v>
      </c>
    </row>
    <row r="12103" spans="1:31" x14ac:dyDescent="0.25">
      <c r="A12103" s="7">
        <v>12100</v>
      </c>
      <c r="B12103" s="8">
        <v>39871</v>
      </c>
      <c r="C12103" t="s">
        <v>3</v>
      </c>
      <c r="D12103" t="s">
        <v>913</v>
      </c>
      <c r="E12103" t="s">
        <v>9</v>
      </c>
      <c r="F12103" t="s">
        <v>905</v>
      </c>
      <c r="G12103" t="s">
        <v>870</v>
      </c>
      <c r="H12103" s="135" t="s">
        <v>1496</v>
      </c>
      <c r="I12103" t="s">
        <v>1454</v>
      </c>
      <c r="J12103" s="20">
        <v>40</v>
      </c>
      <c r="K12103" s="20" t="s">
        <v>1465</v>
      </c>
      <c r="L12103" t="s">
        <v>1466</v>
      </c>
      <c r="M12103" s="20">
        <v>10</v>
      </c>
      <c r="N12103" s="20">
        <v>10</v>
      </c>
      <c r="AE12103">
        <f t="shared" si="189"/>
        <v>2009</v>
      </c>
    </row>
    <row r="12104" spans="1:31" x14ac:dyDescent="0.25">
      <c r="A12104" s="7">
        <v>12101</v>
      </c>
      <c r="B12104" s="8">
        <v>39872</v>
      </c>
      <c r="C12104" t="s">
        <v>3</v>
      </c>
      <c r="D12104" t="s">
        <v>543</v>
      </c>
      <c r="E12104" t="s">
        <v>9</v>
      </c>
      <c r="F12104" t="s">
        <v>733</v>
      </c>
      <c r="G12104" t="s">
        <v>929</v>
      </c>
      <c r="H12104" s="135" t="s">
        <v>2743</v>
      </c>
      <c r="I12104" t="s">
        <v>1454</v>
      </c>
      <c r="J12104" s="20">
        <v>25</v>
      </c>
      <c r="K12104" s="20" t="s">
        <v>3</v>
      </c>
      <c r="L12104" t="s">
        <v>1463</v>
      </c>
      <c r="M12104" s="20">
        <v>7.5</v>
      </c>
      <c r="N12104" s="20">
        <v>6</v>
      </c>
      <c r="AE12104">
        <f t="shared" si="189"/>
        <v>2009</v>
      </c>
    </row>
    <row r="12105" spans="1:31" x14ac:dyDescent="0.25">
      <c r="A12105" s="7">
        <v>12102</v>
      </c>
      <c r="B12105" s="8">
        <v>39872</v>
      </c>
      <c r="C12105" t="s">
        <v>3</v>
      </c>
      <c r="D12105" t="s">
        <v>543</v>
      </c>
      <c r="E12105" t="s">
        <v>9</v>
      </c>
      <c r="F12105" t="s">
        <v>45</v>
      </c>
      <c r="G12105" t="s">
        <v>929</v>
      </c>
      <c r="H12105" s="9" t="s">
        <v>2725</v>
      </c>
      <c r="I12105" t="s">
        <v>1454</v>
      </c>
      <c r="J12105" s="20">
        <v>33</v>
      </c>
      <c r="K12105" s="20" t="s">
        <v>3</v>
      </c>
      <c r="L12105" t="s">
        <v>1464</v>
      </c>
      <c r="M12105" s="20">
        <v>10.24</v>
      </c>
      <c r="N12105" s="20">
        <v>7.26</v>
      </c>
      <c r="AE12105">
        <f t="shared" si="189"/>
        <v>2009</v>
      </c>
    </row>
    <row r="12106" spans="1:31" x14ac:dyDescent="0.25">
      <c r="A12106" s="7">
        <v>12103</v>
      </c>
      <c r="B12106" s="8">
        <v>39872</v>
      </c>
      <c r="C12106" t="s">
        <v>3</v>
      </c>
      <c r="D12106" t="s">
        <v>543</v>
      </c>
      <c r="E12106" t="s">
        <v>9</v>
      </c>
      <c r="F12106" t="s">
        <v>597</v>
      </c>
      <c r="G12106" t="s">
        <v>929</v>
      </c>
      <c r="H12106" s="136" t="s">
        <v>2749</v>
      </c>
      <c r="I12106" t="s">
        <v>1454</v>
      </c>
      <c r="J12106" s="20">
        <v>33</v>
      </c>
      <c r="K12106" s="20" t="s">
        <v>9</v>
      </c>
      <c r="L12106" t="s">
        <v>1464</v>
      </c>
      <c r="M12106" s="20">
        <v>7.26</v>
      </c>
      <c r="N12106" s="20">
        <v>10.24</v>
      </c>
      <c r="AE12106">
        <f t="shared" si="189"/>
        <v>2009</v>
      </c>
    </row>
    <row r="12107" spans="1:31" x14ac:dyDescent="0.25">
      <c r="A12107" s="7">
        <v>12104</v>
      </c>
      <c r="B12107" s="8">
        <v>39872</v>
      </c>
      <c r="C12107" t="s">
        <v>3</v>
      </c>
      <c r="D12107" t="s">
        <v>938</v>
      </c>
      <c r="E12107" t="s">
        <v>9</v>
      </c>
      <c r="F12107" t="s">
        <v>380</v>
      </c>
      <c r="G12107" t="s">
        <v>648</v>
      </c>
      <c r="H12107" s="135" t="s">
        <v>1785</v>
      </c>
      <c r="I12107" t="s">
        <v>1455</v>
      </c>
      <c r="J12107" s="20">
        <v>30</v>
      </c>
      <c r="K12107" s="20" t="s">
        <v>9</v>
      </c>
      <c r="L12107" t="s">
        <v>1463</v>
      </c>
      <c r="M12107" s="20">
        <v>3.6</v>
      </c>
      <c r="N12107" s="20">
        <v>4.4000000000000004</v>
      </c>
      <c r="AE12107">
        <f t="shared" si="189"/>
        <v>2009</v>
      </c>
    </row>
    <row r="12108" spans="1:31" x14ac:dyDescent="0.25">
      <c r="A12108" s="7">
        <v>12105</v>
      </c>
      <c r="B12108" s="8">
        <v>39873</v>
      </c>
      <c r="C12108" t="s">
        <v>3</v>
      </c>
      <c r="D12108" t="s">
        <v>989</v>
      </c>
      <c r="E12108" t="s">
        <v>9</v>
      </c>
      <c r="F12108" t="s">
        <v>978</v>
      </c>
      <c r="G12108" t="s">
        <v>648</v>
      </c>
      <c r="H12108" s="136" t="s">
        <v>1496</v>
      </c>
      <c r="I12108" t="s">
        <v>1454</v>
      </c>
      <c r="J12108" s="20">
        <v>76</v>
      </c>
      <c r="K12108" s="20" t="s">
        <v>9</v>
      </c>
      <c r="L12108" t="s">
        <v>1464</v>
      </c>
      <c r="M12108" s="20">
        <v>16.72</v>
      </c>
      <c r="N12108" s="20">
        <v>22.28</v>
      </c>
      <c r="AE12108">
        <f t="shared" si="189"/>
        <v>2009</v>
      </c>
    </row>
    <row r="12109" spans="1:31" x14ac:dyDescent="0.25">
      <c r="A12109" s="7">
        <v>12106</v>
      </c>
      <c r="B12109" s="8">
        <v>39873</v>
      </c>
      <c r="C12109" t="s">
        <v>3</v>
      </c>
      <c r="D12109" t="s">
        <v>104</v>
      </c>
      <c r="E12109" t="s">
        <v>9</v>
      </c>
      <c r="F12109" t="s">
        <v>727</v>
      </c>
      <c r="G12109" t="s">
        <v>861</v>
      </c>
      <c r="H12109" s="9" t="s">
        <v>2442</v>
      </c>
      <c r="I12109" t="s">
        <v>1454</v>
      </c>
      <c r="J12109" s="20">
        <v>52</v>
      </c>
      <c r="K12109" s="20" t="s">
        <v>9</v>
      </c>
      <c r="L12109" t="s">
        <v>1463</v>
      </c>
      <c r="M12109" s="20">
        <v>12.48</v>
      </c>
      <c r="N12109" s="20">
        <v>14.52</v>
      </c>
      <c r="AE12109">
        <f t="shared" si="189"/>
        <v>2009</v>
      </c>
    </row>
    <row r="12110" spans="1:31" x14ac:dyDescent="0.25">
      <c r="A12110" s="7">
        <v>12107</v>
      </c>
      <c r="B12110" s="8">
        <v>39874</v>
      </c>
      <c r="C12110" t="s">
        <v>3</v>
      </c>
      <c r="D12110" t="s">
        <v>656</v>
      </c>
      <c r="E12110" t="s">
        <v>9</v>
      </c>
      <c r="F12110" t="s">
        <v>985</v>
      </c>
      <c r="G12110" t="s">
        <v>870</v>
      </c>
      <c r="H12110" s="135" t="s">
        <v>2469</v>
      </c>
      <c r="I12110" t="s">
        <v>1455</v>
      </c>
      <c r="J12110" s="20">
        <v>6</v>
      </c>
      <c r="K12110" s="20" t="s">
        <v>1465</v>
      </c>
      <c r="L12110" t="s">
        <v>1466</v>
      </c>
      <c r="M12110" s="20">
        <v>0.75</v>
      </c>
      <c r="N12110" s="20">
        <v>0.75</v>
      </c>
      <c r="AE12110">
        <f t="shared" si="189"/>
        <v>2009</v>
      </c>
    </row>
    <row r="12111" spans="1:31" x14ac:dyDescent="0.25">
      <c r="A12111" s="7">
        <v>12108</v>
      </c>
      <c r="B12111" s="8">
        <v>39874</v>
      </c>
      <c r="C12111" t="s">
        <v>3</v>
      </c>
      <c r="D12111" t="s">
        <v>31</v>
      </c>
      <c r="E12111" t="s">
        <v>9</v>
      </c>
      <c r="F12111" t="s">
        <v>247</v>
      </c>
      <c r="G12111" t="s">
        <v>870</v>
      </c>
      <c r="H12111" s="135" t="s">
        <v>2469</v>
      </c>
      <c r="I12111" t="s">
        <v>1454</v>
      </c>
      <c r="J12111" s="20">
        <v>30</v>
      </c>
      <c r="K12111" s="20" t="s">
        <v>9</v>
      </c>
      <c r="L12111" t="s">
        <v>1464</v>
      </c>
      <c r="M12111" s="20">
        <v>6.6</v>
      </c>
      <c r="N12111" s="20">
        <v>9.4</v>
      </c>
      <c r="AE12111">
        <f t="shared" si="189"/>
        <v>2009</v>
      </c>
    </row>
    <row r="12112" spans="1:31" x14ac:dyDescent="0.25">
      <c r="A12112" s="7">
        <v>12109</v>
      </c>
      <c r="B12112" s="8">
        <v>39874</v>
      </c>
      <c r="C12112" t="s">
        <v>3</v>
      </c>
      <c r="D12112" t="s">
        <v>31</v>
      </c>
      <c r="E12112" t="s">
        <v>9</v>
      </c>
      <c r="F12112" t="s">
        <v>247</v>
      </c>
      <c r="G12112" t="s">
        <v>870</v>
      </c>
      <c r="H12112" s="9" t="s">
        <v>2494</v>
      </c>
      <c r="I12112" t="s">
        <v>1454</v>
      </c>
      <c r="J12112" s="20">
        <v>30</v>
      </c>
      <c r="K12112" s="20" t="s">
        <v>1465</v>
      </c>
      <c r="L12112" t="s">
        <v>1466</v>
      </c>
      <c r="M12112" s="20">
        <v>7.5</v>
      </c>
      <c r="N12112" s="20">
        <v>7.5</v>
      </c>
      <c r="AE12112">
        <f t="shared" si="189"/>
        <v>2009</v>
      </c>
    </row>
    <row r="12113" spans="1:31" x14ac:dyDescent="0.25">
      <c r="A12113" s="7">
        <v>12110</v>
      </c>
      <c r="B12113" s="8">
        <v>39874</v>
      </c>
      <c r="C12113" t="s">
        <v>3</v>
      </c>
      <c r="D12113" t="s">
        <v>31</v>
      </c>
      <c r="E12113" t="s">
        <v>9</v>
      </c>
      <c r="F12113" t="s">
        <v>247</v>
      </c>
      <c r="G12113" t="s">
        <v>870</v>
      </c>
      <c r="H12113" s="135" t="s">
        <v>2525</v>
      </c>
      <c r="I12113" t="s">
        <v>1454</v>
      </c>
      <c r="J12113" s="20">
        <v>15</v>
      </c>
      <c r="K12113" s="20" t="s">
        <v>3</v>
      </c>
      <c r="L12113" t="s">
        <v>1463</v>
      </c>
      <c r="M12113" s="20">
        <v>4.9000000000000004</v>
      </c>
      <c r="N12113" s="20">
        <v>3.6</v>
      </c>
      <c r="AE12113">
        <f t="shared" si="189"/>
        <v>2009</v>
      </c>
    </row>
    <row r="12114" spans="1:31" x14ac:dyDescent="0.25">
      <c r="A12114" s="7">
        <v>12111</v>
      </c>
      <c r="B12114" s="8">
        <v>39874</v>
      </c>
      <c r="C12114" t="s">
        <v>3</v>
      </c>
      <c r="D12114" t="s">
        <v>31</v>
      </c>
      <c r="E12114" t="s">
        <v>9</v>
      </c>
      <c r="F12114" t="s">
        <v>247</v>
      </c>
      <c r="G12114" t="s">
        <v>870</v>
      </c>
      <c r="H12114" s="135" t="s">
        <v>2785</v>
      </c>
      <c r="I12114" t="s">
        <v>1454</v>
      </c>
      <c r="J12114" s="20">
        <v>15</v>
      </c>
      <c r="K12114" s="20" t="s">
        <v>9</v>
      </c>
      <c r="L12114" t="s">
        <v>1463</v>
      </c>
      <c r="M12114" s="20">
        <v>3.6</v>
      </c>
      <c r="N12114" s="20">
        <v>4.9000000000000004</v>
      </c>
      <c r="AE12114">
        <f t="shared" si="189"/>
        <v>2009</v>
      </c>
    </row>
    <row r="12115" spans="1:31" x14ac:dyDescent="0.25">
      <c r="A12115" s="7">
        <v>12112</v>
      </c>
      <c r="B12115" s="8">
        <v>39874</v>
      </c>
      <c r="C12115" t="s">
        <v>3</v>
      </c>
      <c r="D12115" t="s">
        <v>31</v>
      </c>
      <c r="E12115" t="s">
        <v>9</v>
      </c>
      <c r="F12115" t="s">
        <v>247</v>
      </c>
      <c r="G12115" t="s">
        <v>870</v>
      </c>
      <c r="H12115" s="135" t="s">
        <v>2610</v>
      </c>
      <c r="I12115" t="s">
        <v>1454</v>
      </c>
      <c r="J12115" s="20">
        <v>30</v>
      </c>
      <c r="K12115" s="20" t="s">
        <v>1465</v>
      </c>
      <c r="L12115" t="s">
        <v>1466</v>
      </c>
      <c r="M12115" s="20">
        <v>7.5</v>
      </c>
      <c r="N12115" s="20">
        <v>7.5</v>
      </c>
      <c r="AE12115">
        <f t="shared" si="189"/>
        <v>2009</v>
      </c>
    </row>
    <row r="12116" spans="1:31" x14ac:dyDescent="0.25">
      <c r="A12116" s="7">
        <v>12113</v>
      </c>
      <c r="B12116" s="8">
        <v>39874</v>
      </c>
      <c r="C12116" t="s">
        <v>3</v>
      </c>
      <c r="D12116" t="s">
        <v>984</v>
      </c>
      <c r="E12116" t="s">
        <v>9</v>
      </c>
      <c r="F12116" t="s">
        <v>450</v>
      </c>
      <c r="G12116" t="s">
        <v>11</v>
      </c>
      <c r="H12116" s="135" t="s">
        <v>1505</v>
      </c>
      <c r="I12116" t="s">
        <v>1454</v>
      </c>
      <c r="J12116" s="20">
        <v>10</v>
      </c>
      <c r="K12116" s="20" t="s">
        <v>1465</v>
      </c>
      <c r="L12116" t="s">
        <v>1466</v>
      </c>
      <c r="M12116" s="20">
        <v>2.5</v>
      </c>
      <c r="N12116" s="20">
        <v>2.5</v>
      </c>
      <c r="AE12116">
        <f t="shared" si="189"/>
        <v>2009</v>
      </c>
    </row>
    <row r="12117" spans="1:31" x14ac:dyDescent="0.25">
      <c r="A12117" s="7">
        <v>12114</v>
      </c>
      <c r="B12117" s="8">
        <v>39874</v>
      </c>
      <c r="C12117" t="s">
        <v>3</v>
      </c>
      <c r="D12117" t="s">
        <v>973</v>
      </c>
      <c r="E12117" t="s">
        <v>9</v>
      </c>
      <c r="F12117" t="s">
        <v>66</v>
      </c>
      <c r="G12117" t="s">
        <v>929</v>
      </c>
      <c r="H12117" s="9" t="s">
        <v>2652</v>
      </c>
      <c r="I12117" t="s">
        <v>1454</v>
      </c>
      <c r="J12117" s="20">
        <v>50</v>
      </c>
      <c r="K12117" s="20" t="s">
        <v>9</v>
      </c>
      <c r="L12117" t="s">
        <v>1464</v>
      </c>
      <c r="M12117" s="20">
        <v>11</v>
      </c>
      <c r="N12117" s="20">
        <v>15</v>
      </c>
      <c r="AE12117">
        <f t="shared" si="189"/>
        <v>2009</v>
      </c>
    </row>
    <row r="12118" spans="1:31" x14ac:dyDescent="0.25">
      <c r="A12118" s="7">
        <v>12115</v>
      </c>
      <c r="B12118" s="8">
        <v>39874</v>
      </c>
      <c r="C12118" t="s">
        <v>3</v>
      </c>
      <c r="D12118" t="s">
        <v>956</v>
      </c>
      <c r="E12118" t="s">
        <v>9</v>
      </c>
      <c r="F12118" t="s">
        <v>914</v>
      </c>
      <c r="G12118" t="s">
        <v>929</v>
      </c>
      <c r="H12118" s="135" t="s">
        <v>2825</v>
      </c>
      <c r="I12118" t="s">
        <v>1457</v>
      </c>
      <c r="J12118" s="20">
        <v>30</v>
      </c>
      <c r="K12118" s="20" t="s">
        <v>9</v>
      </c>
      <c r="L12118" t="s">
        <v>1464</v>
      </c>
      <c r="M12118" s="20">
        <v>3.3</v>
      </c>
      <c r="N12118" s="20">
        <v>4.7</v>
      </c>
      <c r="O12118" t="s">
        <v>3</v>
      </c>
      <c r="P12118" s="13" t="s">
        <v>957</v>
      </c>
      <c r="Q12118" t="s">
        <v>3</v>
      </c>
      <c r="R12118" t="s">
        <v>678</v>
      </c>
      <c r="S12118" t="s">
        <v>3</v>
      </c>
      <c r="T12118" t="s">
        <v>494</v>
      </c>
      <c r="U12118" t="s">
        <v>9</v>
      </c>
      <c r="V12118" t="s">
        <v>951</v>
      </c>
      <c r="W12118" t="s">
        <v>9</v>
      </c>
      <c r="X12118" t="s">
        <v>934</v>
      </c>
      <c r="Y12118" t="s">
        <v>9</v>
      </c>
      <c r="Z12118" t="s">
        <v>979</v>
      </c>
      <c r="AA12118" t="s">
        <v>1465</v>
      </c>
      <c r="AC12118" t="s">
        <v>1465</v>
      </c>
      <c r="AE12118">
        <f t="shared" si="189"/>
        <v>2009</v>
      </c>
    </row>
    <row r="12119" spans="1:31" x14ac:dyDescent="0.25">
      <c r="A12119" s="7">
        <v>12116</v>
      </c>
      <c r="B12119" s="8">
        <v>39874</v>
      </c>
      <c r="C12119" t="s">
        <v>3</v>
      </c>
      <c r="D12119" t="s">
        <v>939</v>
      </c>
      <c r="E12119" t="s">
        <v>9</v>
      </c>
      <c r="F12119" t="s">
        <v>37</v>
      </c>
      <c r="G12119" t="s">
        <v>377</v>
      </c>
      <c r="H12119" s="9" t="s">
        <v>2375</v>
      </c>
      <c r="I12119" t="s">
        <v>1454</v>
      </c>
      <c r="J12119" s="20">
        <v>50</v>
      </c>
      <c r="K12119" s="20" t="s">
        <v>9</v>
      </c>
      <c r="L12119" t="s">
        <v>1464</v>
      </c>
      <c r="M12119" s="20">
        <v>11</v>
      </c>
      <c r="N12119" s="20">
        <v>15</v>
      </c>
      <c r="AE12119">
        <f t="shared" si="189"/>
        <v>2009</v>
      </c>
    </row>
    <row r="12120" spans="1:31" x14ac:dyDescent="0.25">
      <c r="A12120" s="7">
        <v>12117</v>
      </c>
      <c r="B12120" s="8">
        <v>39875</v>
      </c>
      <c r="C12120" t="s">
        <v>3</v>
      </c>
      <c r="D12120" t="s">
        <v>982</v>
      </c>
      <c r="E12120" t="s">
        <v>9</v>
      </c>
      <c r="F12120" t="s">
        <v>665</v>
      </c>
      <c r="G12120" t="s">
        <v>24</v>
      </c>
      <c r="H12120" s="135" t="s">
        <v>1497</v>
      </c>
      <c r="I12120" t="s">
        <v>1454</v>
      </c>
      <c r="J12120" s="20">
        <v>30</v>
      </c>
      <c r="K12120" s="20" t="s">
        <v>3</v>
      </c>
      <c r="L12120" t="s">
        <v>1464</v>
      </c>
      <c r="M12120" s="20">
        <v>9.4</v>
      </c>
      <c r="N12120" s="20">
        <v>6.6</v>
      </c>
      <c r="AE12120">
        <f t="shared" si="189"/>
        <v>2009</v>
      </c>
    </row>
    <row r="12121" spans="1:31" x14ac:dyDescent="0.25">
      <c r="A12121" s="7">
        <v>12118</v>
      </c>
      <c r="B12121" s="8">
        <v>39875</v>
      </c>
      <c r="C12121" t="s">
        <v>3</v>
      </c>
      <c r="D12121" t="s">
        <v>250</v>
      </c>
      <c r="E12121" t="s">
        <v>9</v>
      </c>
      <c r="F12121" t="s">
        <v>902</v>
      </c>
      <c r="G12121" t="s">
        <v>895</v>
      </c>
      <c r="H12121" s="136" t="s">
        <v>2637</v>
      </c>
      <c r="I12121" t="s">
        <v>1454</v>
      </c>
      <c r="J12121" s="20">
        <v>35</v>
      </c>
      <c r="K12121" s="20" t="s">
        <v>3</v>
      </c>
      <c r="L12121" t="s">
        <v>1463</v>
      </c>
      <c r="M12121" s="20">
        <v>10.1</v>
      </c>
      <c r="N12121" s="20">
        <v>8.4</v>
      </c>
      <c r="AE12121">
        <f t="shared" si="189"/>
        <v>2009</v>
      </c>
    </row>
    <row r="12122" spans="1:31" x14ac:dyDescent="0.25">
      <c r="A12122" s="7">
        <v>12119</v>
      </c>
      <c r="B12122" s="8">
        <v>39876</v>
      </c>
      <c r="C12122" t="s">
        <v>3</v>
      </c>
      <c r="D12122" t="s">
        <v>213</v>
      </c>
      <c r="E12122" t="s">
        <v>9</v>
      </c>
      <c r="F12122" t="s">
        <v>233</v>
      </c>
      <c r="G12122" t="s">
        <v>732</v>
      </c>
      <c r="H12122" s="135" t="s">
        <v>2191</v>
      </c>
      <c r="I12122" t="s">
        <v>1454</v>
      </c>
      <c r="J12122" s="20">
        <v>34</v>
      </c>
      <c r="K12122" s="20" t="s">
        <v>9</v>
      </c>
      <c r="L12122" t="s">
        <v>1464</v>
      </c>
      <c r="M12122" s="20">
        <v>7.48</v>
      </c>
      <c r="N12122" s="20">
        <v>10.52</v>
      </c>
      <c r="AE12122">
        <f t="shared" si="189"/>
        <v>2009</v>
      </c>
    </row>
    <row r="12123" spans="1:31" x14ac:dyDescent="0.25">
      <c r="A12123" s="7">
        <v>12120</v>
      </c>
      <c r="B12123" s="8">
        <v>39876</v>
      </c>
      <c r="C12123" t="s">
        <v>3</v>
      </c>
      <c r="D12123" t="s">
        <v>776</v>
      </c>
      <c r="E12123" t="s">
        <v>9</v>
      </c>
      <c r="F12123" t="s">
        <v>640</v>
      </c>
      <c r="G12123" t="s">
        <v>732</v>
      </c>
      <c r="H12123" s="135" t="s">
        <v>2161</v>
      </c>
      <c r="I12123" t="s">
        <v>1454</v>
      </c>
      <c r="J12123" s="20">
        <v>21</v>
      </c>
      <c r="K12123" s="20" t="s">
        <v>3</v>
      </c>
      <c r="L12123" t="s">
        <v>1463</v>
      </c>
      <c r="M12123" s="20">
        <v>6.46</v>
      </c>
      <c r="N12123" s="20">
        <v>5.04</v>
      </c>
      <c r="AE12123">
        <f t="shared" si="189"/>
        <v>2009</v>
      </c>
    </row>
    <row r="12124" spans="1:31" x14ac:dyDescent="0.25">
      <c r="A12124" s="7">
        <v>12121</v>
      </c>
      <c r="B12124" s="8">
        <v>39876</v>
      </c>
      <c r="C12124" t="s">
        <v>3</v>
      </c>
      <c r="D12124" t="s">
        <v>709</v>
      </c>
      <c r="E12124" t="s">
        <v>9</v>
      </c>
      <c r="F12124" t="s">
        <v>948</v>
      </c>
      <c r="G12124" t="s">
        <v>569</v>
      </c>
      <c r="H12124" s="135" t="s">
        <v>1674</v>
      </c>
      <c r="I12124" t="s">
        <v>1455</v>
      </c>
      <c r="J12124" s="20">
        <v>10</v>
      </c>
      <c r="K12124" s="20" t="s">
        <v>3</v>
      </c>
      <c r="L12124" t="s">
        <v>1464</v>
      </c>
      <c r="M12124" s="20">
        <v>1.9</v>
      </c>
      <c r="N12124" s="20">
        <v>1.1000000000000001</v>
      </c>
      <c r="AE12124">
        <f t="shared" si="189"/>
        <v>2009</v>
      </c>
    </row>
    <row r="12125" spans="1:31" x14ac:dyDescent="0.25">
      <c r="A12125" s="7">
        <v>12122</v>
      </c>
      <c r="B12125" s="8">
        <v>39876</v>
      </c>
      <c r="C12125" t="s">
        <v>3</v>
      </c>
      <c r="D12125" t="s">
        <v>967</v>
      </c>
      <c r="E12125" t="s">
        <v>9</v>
      </c>
      <c r="F12125" t="s">
        <v>978</v>
      </c>
      <c r="G12125" t="s">
        <v>17</v>
      </c>
      <c r="H12125" s="135" t="s">
        <v>1500</v>
      </c>
      <c r="I12125" t="s">
        <v>1454</v>
      </c>
      <c r="J12125" s="20">
        <v>27</v>
      </c>
      <c r="K12125" s="20" t="s">
        <v>9</v>
      </c>
      <c r="L12125" t="s">
        <v>1464</v>
      </c>
      <c r="M12125" s="20">
        <v>5.9399999999999995</v>
      </c>
      <c r="N12125" s="20">
        <v>8.56</v>
      </c>
      <c r="AE12125">
        <f t="shared" si="189"/>
        <v>2009</v>
      </c>
    </row>
    <row r="12126" spans="1:31" x14ac:dyDescent="0.25">
      <c r="A12126" s="7">
        <v>12123</v>
      </c>
      <c r="B12126" s="8">
        <v>39876</v>
      </c>
      <c r="C12126" t="s">
        <v>3</v>
      </c>
      <c r="D12126" t="s">
        <v>656</v>
      </c>
      <c r="E12126" t="s">
        <v>9</v>
      </c>
      <c r="F12126" t="s">
        <v>450</v>
      </c>
      <c r="G12126" t="s">
        <v>870</v>
      </c>
      <c r="H12126" s="135" t="s">
        <v>2639</v>
      </c>
      <c r="I12126" t="s">
        <v>1454</v>
      </c>
      <c r="J12126" s="20">
        <v>100</v>
      </c>
      <c r="K12126" s="20" t="s">
        <v>1465</v>
      </c>
      <c r="L12126" t="s">
        <v>1466</v>
      </c>
      <c r="M12126" s="20">
        <v>25</v>
      </c>
      <c r="N12126" s="20">
        <v>25</v>
      </c>
      <c r="AE12126">
        <f t="shared" si="189"/>
        <v>2009</v>
      </c>
    </row>
    <row r="12127" spans="1:31" x14ac:dyDescent="0.25">
      <c r="A12127" s="7">
        <v>12124</v>
      </c>
      <c r="B12127" s="8">
        <v>39876</v>
      </c>
      <c r="C12127" t="s">
        <v>3</v>
      </c>
      <c r="D12127" t="s">
        <v>952</v>
      </c>
      <c r="E12127" t="s">
        <v>9</v>
      </c>
      <c r="F12127" t="s">
        <v>978</v>
      </c>
      <c r="G12127" t="s">
        <v>929</v>
      </c>
      <c r="H12127" s="135" t="s">
        <v>2713</v>
      </c>
      <c r="I12127" t="s">
        <v>1454</v>
      </c>
      <c r="J12127" s="20">
        <v>80</v>
      </c>
      <c r="K12127" s="20" t="s">
        <v>9</v>
      </c>
      <c r="L12127" t="s">
        <v>1464</v>
      </c>
      <c r="M12127" s="20">
        <v>17.600000000000001</v>
      </c>
      <c r="N12127" s="20">
        <v>23.4</v>
      </c>
      <c r="AE12127">
        <f t="shared" si="189"/>
        <v>2009</v>
      </c>
    </row>
    <row r="12128" spans="1:31" x14ac:dyDescent="0.25">
      <c r="A12128" s="7">
        <v>12125</v>
      </c>
      <c r="B12128" s="8">
        <v>39876</v>
      </c>
      <c r="C12128" t="s">
        <v>3</v>
      </c>
      <c r="D12128" t="s">
        <v>395</v>
      </c>
      <c r="E12128" t="s">
        <v>9</v>
      </c>
      <c r="F12128" t="s">
        <v>655</v>
      </c>
      <c r="G12128" t="s">
        <v>929</v>
      </c>
      <c r="H12128" s="135" t="s">
        <v>2655</v>
      </c>
      <c r="I12128" t="s">
        <v>1454</v>
      </c>
      <c r="J12128" s="20">
        <v>18</v>
      </c>
      <c r="K12128" s="20" t="s">
        <v>3</v>
      </c>
      <c r="L12128" t="s">
        <v>1464</v>
      </c>
      <c r="M12128" s="20">
        <v>6.04</v>
      </c>
      <c r="N12128" s="20">
        <v>3.96</v>
      </c>
      <c r="AE12128">
        <f t="shared" si="189"/>
        <v>2009</v>
      </c>
    </row>
    <row r="12129" spans="1:31" x14ac:dyDescent="0.25">
      <c r="A12129" s="7">
        <v>12126</v>
      </c>
      <c r="B12129" s="8">
        <v>39876</v>
      </c>
      <c r="C12129" t="s">
        <v>3</v>
      </c>
      <c r="D12129" t="s">
        <v>656</v>
      </c>
      <c r="E12129" t="s">
        <v>9</v>
      </c>
      <c r="F12129" t="s">
        <v>945</v>
      </c>
      <c r="G12129" t="s">
        <v>929</v>
      </c>
      <c r="H12129" s="135" t="s">
        <v>2665</v>
      </c>
      <c r="I12129" t="s">
        <v>1454</v>
      </c>
      <c r="J12129" s="20">
        <v>24</v>
      </c>
      <c r="K12129" s="20" t="s">
        <v>3</v>
      </c>
      <c r="L12129" t="s">
        <v>1464</v>
      </c>
      <c r="M12129" s="20">
        <v>7.72</v>
      </c>
      <c r="N12129" s="20">
        <v>5.28</v>
      </c>
      <c r="AE12129">
        <f t="shared" si="189"/>
        <v>2009</v>
      </c>
    </row>
    <row r="12130" spans="1:31" x14ac:dyDescent="0.25">
      <c r="A12130" s="7">
        <v>12127</v>
      </c>
      <c r="B12130" s="8">
        <v>39876</v>
      </c>
      <c r="C12130" t="s">
        <v>3</v>
      </c>
      <c r="D12130" t="s">
        <v>786</v>
      </c>
      <c r="E12130" t="s">
        <v>9</v>
      </c>
      <c r="F12130" t="s">
        <v>805</v>
      </c>
      <c r="G12130" t="s">
        <v>377</v>
      </c>
      <c r="H12130" s="9" t="s">
        <v>2120</v>
      </c>
      <c r="I12130" t="s">
        <v>1454</v>
      </c>
      <c r="J12130" s="20">
        <v>22</v>
      </c>
      <c r="K12130" s="20" t="s">
        <v>9</v>
      </c>
      <c r="L12130" t="s">
        <v>1464</v>
      </c>
      <c r="M12130" s="20">
        <v>4.84</v>
      </c>
      <c r="N12130" s="20">
        <v>7.16</v>
      </c>
      <c r="AE12130">
        <f t="shared" si="189"/>
        <v>2009</v>
      </c>
    </row>
    <row r="12131" spans="1:31" x14ac:dyDescent="0.25">
      <c r="A12131" s="7">
        <v>12128</v>
      </c>
      <c r="B12131" s="8">
        <v>39876</v>
      </c>
      <c r="C12131" t="s">
        <v>3</v>
      </c>
      <c r="D12131" t="s">
        <v>543</v>
      </c>
      <c r="E12131" t="s">
        <v>9</v>
      </c>
      <c r="F12131" t="s">
        <v>978</v>
      </c>
      <c r="G12131" t="s">
        <v>714</v>
      </c>
      <c r="H12131" s="135" t="s">
        <v>1496</v>
      </c>
      <c r="I12131" t="s">
        <v>1454</v>
      </c>
      <c r="J12131" s="20">
        <v>19</v>
      </c>
      <c r="K12131" s="20" t="s">
        <v>9</v>
      </c>
      <c r="L12131" t="s">
        <v>1464</v>
      </c>
      <c r="M12131" s="20">
        <v>4.18</v>
      </c>
      <c r="N12131" s="20">
        <v>6.32</v>
      </c>
      <c r="AE12131">
        <f t="shared" si="189"/>
        <v>2009</v>
      </c>
    </row>
    <row r="12132" spans="1:31" x14ac:dyDescent="0.25">
      <c r="A12132" s="7">
        <v>12129</v>
      </c>
      <c r="B12132" s="8">
        <v>39876</v>
      </c>
      <c r="C12132" t="s">
        <v>3</v>
      </c>
      <c r="D12132" t="s">
        <v>779</v>
      </c>
      <c r="E12132" t="s">
        <v>9</v>
      </c>
      <c r="F12132" t="s">
        <v>833</v>
      </c>
      <c r="G12132" t="s">
        <v>732</v>
      </c>
      <c r="H12132" s="135" t="s">
        <v>1496</v>
      </c>
      <c r="I12132" t="s">
        <v>1454</v>
      </c>
      <c r="J12132" s="20">
        <v>10</v>
      </c>
      <c r="K12132" s="20" t="s">
        <v>9</v>
      </c>
      <c r="L12132" t="s">
        <v>1464</v>
      </c>
      <c r="M12132" s="20">
        <v>2.2000000000000002</v>
      </c>
      <c r="N12132" s="20">
        <v>3.8</v>
      </c>
      <c r="AE12132">
        <f t="shared" si="189"/>
        <v>2009</v>
      </c>
    </row>
    <row r="12133" spans="1:31" x14ac:dyDescent="0.25">
      <c r="A12133" s="7">
        <v>12130</v>
      </c>
      <c r="B12133" s="8">
        <v>39877</v>
      </c>
      <c r="C12133" t="s">
        <v>3</v>
      </c>
      <c r="D12133" t="s">
        <v>920</v>
      </c>
      <c r="E12133" t="s">
        <v>9</v>
      </c>
      <c r="F12133" t="s">
        <v>884</v>
      </c>
      <c r="G12133" t="s">
        <v>895</v>
      </c>
      <c r="H12133" s="135" t="s">
        <v>2680</v>
      </c>
      <c r="I12133" t="s">
        <v>1454</v>
      </c>
      <c r="J12133" s="20">
        <v>16</v>
      </c>
      <c r="K12133" s="20" t="s">
        <v>3</v>
      </c>
      <c r="L12133" t="s">
        <v>1464</v>
      </c>
      <c r="M12133" s="20">
        <v>5.48</v>
      </c>
      <c r="N12133" s="20">
        <v>3.52</v>
      </c>
      <c r="AE12133">
        <f t="shared" si="189"/>
        <v>2009</v>
      </c>
    </row>
    <row r="12134" spans="1:31" x14ac:dyDescent="0.25">
      <c r="A12134" s="7">
        <v>12131</v>
      </c>
      <c r="B12134" s="8">
        <v>39878</v>
      </c>
      <c r="C12134" t="s">
        <v>3</v>
      </c>
      <c r="D12134" t="s">
        <v>465</v>
      </c>
      <c r="E12134" t="s">
        <v>9</v>
      </c>
      <c r="F12134" t="s">
        <v>268</v>
      </c>
      <c r="G12134" t="s">
        <v>569</v>
      </c>
      <c r="H12134" s="135" t="s">
        <v>1951</v>
      </c>
      <c r="I12134" t="s">
        <v>1454</v>
      </c>
      <c r="J12134" s="20">
        <v>25</v>
      </c>
      <c r="K12134" s="20" t="s">
        <v>9</v>
      </c>
      <c r="L12134" t="s">
        <v>1464</v>
      </c>
      <c r="M12134" s="20">
        <v>5.5</v>
      </c>
      <c r="N12134" s="20">
        <v>8</v>
      </c>
      <c r="AE12134">
        <f t="shared" si="189"/>
        <v>2009</v>
      </c>
    </row>
    <row r="12135" spans="1:31" x14ac:dyDescent="0.25">
      <c r="A12135" s="7">
        <v>12132</v>
      </c>
      <c r="B12135" s="8">
        <v>39878</v>
      </c>
      <c r="C12135" t="s">
        <v>3</v>
      </c>
      <c r="D12135" t="s">
        <v>994</v>
      </c>
      <c r="E12135" t="s">
        <v>9</v>
      </c>
      <c r="F12135" t="s">
        <v>411</v>
      </c>
      <c r="G12135" t="s">
        <v>24</v>
      </c>
      <c r="H12135" s="135" t="s">
        <v>1551</v>
      </c>
      <c r="I12135" t="s">
        <v>1458</v>
      </c>
      <c r="J12135" s="20">
        <v>14</v>
      </c>
      <c r="K12135" s="20" t="s">
        <v>3</v>
      </c>
      <c r="L12135" t="s">
        <v>1464</v>
      </c>
      <c r="M12135" s="20">
        <v>30</v>
      </c>
      <c r="N12135" s="20">
        <v>10</v>
      </c>
      <c r="AE12135">
        <f t="shared" si="189"/>
        <v>2009</v>
      </c>
    </row>
    <row r="12136" spans="1:31" x14ac:dyDescent="0.25">
      <c r="A12136" s="7">
        <v>12133</v>
      </c>
      <c r="B12136" s="8">
        <v>39878</v>
      </c>
      <c r="C12136" t="s">
        <v>3</v>
      </c>
      <c r="D12136" t="s">
        <v>789</v>
      </c>
      <c r="E12136" t="s">
        <v>9</v>
      </c>
      <c r="F12136" t="s">
        <v>884</v>
      </c>
      <c r="G12136" t="s">
        <v>870</v>
      </c>
      <c r="H12136" s="135" t="s">
        <v>2826</v>
      </c>
      <c r="I12136" t="s">
        <v>1454</v>
      </c>
      <c r="J12136" s="20">
        <v>15</v>
      </c>
      <c r="K12136" s="20" t="s">
        <v>3</v>
      </c>
      <c r="L12136" t="s">
        <v>1463</v>
      </c>
      <c r="M12136" s="20">
        <v>4.9000000000000004</v>
      </c>
      <c r="N12136" s="20">
        <v>3.6</v>
      </c>
      <c r="AE12136">
        <f t="shared" si="189"/>
        <v>2009</v>
      </c>
    </row>
    <row r="12137" spans="1:31" x14ac:dyDescent="0.25">
      <c r="A12137" s="7">
        <v>12134</v>
      </c>
      <c r="B12137" s="8">
        <v>39878</v>
      </c>
      <c r="C12137" t="s">
        <v>3</v>
      </c>
      <c r="D12137" t="s">
        <v>995</v>
      </c>
      <c r="E12137" t="s">
        <v>9</v>
      </c>
      <c r="F12137" t="s">
        <v>859</v>
      </c>
      <c r="G12137" t="s">
        <v>14</v>
      </c>
      <c r="H12137" s="135" t="s">
        <v>1496</v>
      </c>
      <c r="I12137" t="s">
        <v>1458</v>
      </c>
      <c r="J12137" s="20">
        <v>6</v>
      </c>
      <c r="K12137" s="20" t="s">
        <v>1465</v>
      </c>
      <c r="L12137" t="s">
        <v>1466</v>
      </c>
      <c r="M12137" s="20">
        <v>30</v>
      </c>
      <c r="N12137" s="20">
        <v>10</v>
      </c>
      <c r="AE12137">
        <f t="shared" si="189"/>
        <v>2009</v>
      </c>
    </row>
    <row r="12138" spans="1:31" x14ac:dyDescent="0.25">
      <c r="A12138" s="7">
        <v>12135</v>
      </c>
      <c r="B12138" s="8">
        <v>39878</v>
      </c>
      <c r="C12138" t="s">
        <v>3</v>
      </c>
      <c r="D12138" t="s">
        <v>930</v>
      </c>
      <c r="E12138" t="s">
        <v>9</v>
      </c>
      <c r="F12138" t="s">
        <v>922</v>
      </c>
      <c r="G12138" t="s">
        <v>895</v>
      </c>
      <c r="H12138" s="135" t="s">
        <v>2827</v>
      </c>
      <c r="I12138" t="s">
        <v>1454</v>
      </c>
      <c r="J12138" s="20">
        <v>32</v>
      </c>
      <c r="K12138" s="20" t="s">
        <v>9</v>
      </c>
      <c r="L12138" t="s">
        <v>1463</v>
      </c>
      <c r="M12138" s="20">
        <v>7.68</v>
      </c>
      <c r="N12138" s="20">
        <v>9.32</v>
      </c>
      <c r="AE12138">
        <f t="shared" si="189"/>
        <v>2009</v>
      </c>
    </row>
    <row r="12139" spans="1:31" x14ac:dyDescent="0.25">
      <c r="A12139" s="7">
        <v>12136</v>
      </c>
      <c r="B12139" s="8">
        <v>39878</v>
      </c>
      <c r="C12139" t="s">
        <v>3</v>
      </c>
      <c r="D12139" t="s">
        <v>350</v>
      </c>
      <c r="E12139" t="s">
        <v>9</v>
      </c>
      <c r="F12139" t="s">
        <v>767</v>
      </c>
      <c r="G12139" t="s">
        <v>648</v>
      </c>
      <c r="H12139" s="135" t="s">
        <v>1785</v>
      </c>
      <c r="I12139" t="s">
        <v>1454</v>
      </c>
      <c r="J12139" s="20">
        <v>24</v>
      </c>
      <c r="K12139" s="20" t="s">
        <v>1465</v>
      </c>
      <c r="L12139" t="s">
        <v>1466</v>
      </c>
      <c r="M12139" s="20">
        <v>6</v>
      </c>
      <c r="N12139" s="20">
        <v>6</v>
      </c>
      <c r="AE12139">
        <f t="shared" si="189"/>
        <v>2009</v>
      </c>
    </row>
    <row r="12140" spans="1:31" x14ac:dyDescent="0.25">
      <c r="A12140" s="7">
        <v>12137</v>
      </c>
      <c r="B12140" s="8">
        <v>39878</v>
      </c>
      <c r="C12140" t="s">
        <v>3</v>
      </c>
      <c r="D12140" t="s">
        <v>789</v>
      </c>
      <c r="E12140" t="s">
        <v>9</v>
      </c>
      <c r="F12140" t="s">
        <v>597</v>
      </c>
      <c r="G12140" t="s">
        <v>648</v>
      </c>
      <c r="H12140" s="135" t="s">
        <v>1799</v>
      </c>
      <c r="I12140" t="s">
        <v>1454</v>
      </c>
      <c r="J12140" s="20">
        <v>20</v>
      </c>
      <c r="K12140" s="20" t="s">
        <v>9</v>
      </c>
      <c r="L12140" t="s">
        <v>1464</v>
      </c>
      <c r="M12140" s="20">
        <v>4.4000000000000004</v>
      </c>
      <c r="N12140" s="20">
        <v>6.6</v>
      </c>
      <c r="AE12140">
        <f t="shared" si="189"/>
        <v>2009</v>
      </c>
    </row>
    <row r="12141" spans="1:31" x14ac:dyDescent="0.25">
      <c r="A12141" s="7">
        <v>12138</v>
      </c>
      <c r="B12141" s="8">
        <v>39879</v>
      </c>
      <c r="C12141" t="s">
        <v>3</v>
      </c>
      <c r="D12141" t="s">
        <v>295</v>
      </c>
      <c r="E12141" t="s">
        <v>9</v>
      </c>
      <c r="F12141" t="s">
        <v>624</v>
      </c>
      <c r="G12141" t="s">
        <v>929</v>
      </c>
      <c r="H12141" s="135" t="s">
        <v>2703</v>
      </c>
      <c r="I12141" t="s">
        <v>1454</v>
      </c>
      <c r="J12141" s="20">
        <v>12</v>
      </c>
      <c r="K12141" s="20" t="s">
        <v>3</v>
      </c>
      <c r="L12141" t="s">
        <v>1464</v>
      </c>
      <c r="M12141" s="20">
        <v>4.3599999999999994</v>
      </c>
      <c r="N12141" s="20">
        <v>2.64</v>
      </c>
      <c r="AE12141">
        <f t="shared" si="189"/>
        <v>2009</v>
      </c>
    </row>
    <row r="12142" spans="1:31" x14ac:dyDescent="0.25">
      <c r="A12142" s="7">
        <v>12139</v>
      </c>
      <c r="B12142" s="8">
        <v>39879</v>
      </c>
      <c r="C12142" t="s">
        <v>3</v>
      </c>
      <c r="D12142" t="s">
        <v>857</v>
      </c>
      <c r="E12142" t="s">
        <v>9</v>
      </c>
      <c r="F12142" t="s">
        <v>414</v>
      </c>
      <c r="G12142" t="s">
        <v>929</v>
      </c>
      <c r="H12142" s="135" t="s">
        <v>2644</v>
      </c>
      <c r="I12142" t="s">
        <v>1454</v>
      </c>
      <c r="J12142" s="20">
        <v>15</v>
      </c>
      <c r="K12142" s="20" t="s">
        <v>3</v>
      </c>
      <c r="L12142" t="s">
        <v>1463</v>
      </c>
      <c r="M12142" s="20">
        <v>4.9000000000000004</v>
      </c>
      <c r="N12142" s="20">
        <v>3.6</v>
      </c>
      <c r="AE12142">
        <f t="shared" si="189"/>
        <v>2009</v>
      </c>
    </row>
    <row r="12143" spans="1:31" x14ac:dyDescent="0.25">
      <c r="A12143" s="7">
        <v>12140</v>
      </c>
      <c r="B12143" s="8">
        <v>39880</v>
      </c>
      <c r="C12143" t="s">
        <v>3</v>
      </c>
      <c r="D12143" t="s">
        <v>955</v>
      </c>
      <c r="E12143" t="s">
        <v>9</v>
      </c>
      <c r="F12143" t="s">
        <v>731</v>
      </c>
      <c r="G12143" t="s">
        <v>24</v>
      </c>
      <c r="H12143" s="135" t="s">
        <v>1497</v>
      </c>
      <c r="I12143" t="s">
        <v>1455</v>
      </c>
      <c r="J12143" s="20">
        <v>22</v>
      </c>
      <c r="K12143" s="20" t="s">
        <v>9</v>
      </c>
      <c r="L12143" t="s">
        <v>1464</v>
      </c>
      <c r="M12143" s="20">
        <v>2.42</v>
      </c>
      <c r="N12143" s="20">
        <v>3.58</v>
      </c>
      <c r="AE12143">
        <f t="shared" si="189"/>
        <v>2009</v>
      </c>
    </row>
    <row r="12144" spans="1:31" x14ac:dyDescent="0.25">
      <c r="A12144" s="7">
        <v>12141</v>
      </c>
      <c r="B12144" s="8">
        <v>39880</v>
      </c>
      <c r="C12144" t="s">
        <v>3</v>
      </c>
      <c r="D12144" t="s">
        <v>46</v>
      </c>
      <c r="E12144" t="s">
        <v>9</v>
      </c>
      <c r="F12144" t="s">
        <v>54</v>
      </c>
      <c r="G12144" t="s">
        <v>929</v>
      </c>
      <c r="H12144" s="9" t="s">
        <v>2828</v>
      </c>
      <c r="I12144" t="s">
        <v>1454</v>
      </c>
      <c r="J12144" s="20">
        <v>12</v>
      </c>
      <c r="K12144" s="20" t="s">
        <v>9</v>
      </c>
      <c r="L12144" t="s">
        <v>1464</v>
      </c>
      <c r="M12144" s="20">
        <v>2.64</v>
      </c>
      <c r="N12144" s="20">
        <v>4.3599999999999994</v>
      </c>
      <c r="AE12144">
        <f t="shared" si="189"/>
        <v>2009</v>
      </c>
    </row>
    <row r="12145" spans="1:31" x14ac:dyDescent="0.25">
      <c r="A12145" s="7">
        <v>12142</v>
      </c>
      <c r="B12145" s="8">
        <v>39880</v>
      </c>
      <c r="C12145" t="s">
        <v>3</v>
      </c>
      <c r="D12145" t="s">
        <v>712</v>
      </c>
      <c r="E12145" t="s">
        <v>9</v>
      </c>
      <c r="F12145" t="s">
        <v>817</v>
      </c>
      <c r="G12145" t="s">
        <v>895</v>
      </c>
      <c r="H12145" s="9" t="s">
        <v>2695</v>
      </c>
      <c r="I12145" t="s">
        <v>1454</v>
      </c>
      <c r="J12145" s="20">
        <v>18</v>
      </c>
      <c r="K12145" s="20" t="s">
        <v>3</v>
      </c>
      <c r="L12145" t="s">
        <v>1464</v>
      </c>
      <c r="M12145" s="20">
        <v>6.04</v>
      </c>
      <c r="N12145" s="20">
        <v>3.96</v>
      </c>
      <c r="AE12145">
        <f t="shared" si="189"/>
        <v>2009</v>
      </c>
    </row>
    <row r="12146" spans="1:31" x14ac:dyDescent="0.25">
      <c r="A12146" s="7">
        <v>12143</v>
      </c>
      <c r="B12146" s="8">
        <v>39880</v>
      </c>
      <c r="C12146" t="s">
        <v>3</v>
      </c>
      <c r="D12146" t="s">
        <v>656</v>
      </c>
      <c r="E12146" t="s">
        <v>9</v>
      </c>
      <c r="F12146" t="s">
        <v>240</v>
      </c>
      <c r="G12146" t="s">
        <v>648</v>
      </c>
      <c r="H12146" s="136" t="s">
        <v>1496</v>
      </c>
      <c r="I12146" t="s">
        <v>1454</v>
      </c>
      <c r="J12146" s="20">
        <v>10</v>
      </c>
      <c r="K12146" s="20" t="s">
        <v>9</v>
      </c>
      <c r="L12146" t="s">
        <v>1464</v>
      </c>
      <c r="M12146" s="20">
        <v>2.2000000000000002</v>
      </c>
      <c r="N12146" s="20">
        <v>3.8</v>
      </c>
      <c r="AE12146">
        <f t="shared" si="189"/>
        <v>2009</v>
      </c>
    </row>
    <row r="12147" spans="1:31" x14ac:dyDescent="0.25">
      <c r="A12147" s="7">
        <v>12144</v>
      </c>
      <c r="B12147" s="8">
        <v>39880</v>
      </c>
      <c r="C12147" t="s">
        <v>3</v>
      </c>
      <c r="D12147" t="s">
        <v>712</v>
      </c>
      <c r="E12147" t="s">
        <v>9</v>
      </c>
      <c r="F12147" t="s">
        <v>763</v>
      </c>
      <c r="G12147" t="s">
        <v>861</v>
      </c>
      <c r="H12147" s="9" t="s">
        <v>2484</v>
      </c>
      <c r="I12147" t="s">
        <v>1454</v>
      </c>
      <c r="J12147" s="20">
        <v>45</v>
      </c>
      <c r="K12147" s="20" t="s">
        <v>1465</v>
      </c>
      <c r="L12147" t="s">
        <v>1466</v>
      </c>
      <c r="M12147" s="20">
        <v>11.25</v>
      </c>
      <c r="N12147" s="20">
        <v>11.25</v>
      </c>
      <c r="AE12147">
        <f t="shared" si="189"/>
        <v>2009</v>
      </c>
    </row>
    <row r="12148" spans="1:31" x14ac:dyDescent="0.25">
      <c r="A12148" s="7">
        <v>12145</v>
      </c>
      <c r="B12148" s="8">
        <v>39880</v>
      </c>
      <c r="C12148" t="s">
        <v>3</v>
      </c>
      <c r="D12148" t="s">
        <v>712</v>
      </c>
      <c r="E12148" t="s">
        <v>9</v>
      </c>
      <c r="F12148" t="s">
        <v>763</v>
      </c>
      <c r="G12148" t="s">
        <v>861</v>
      </c>
      <c r="H12148" s="9" t="s">
        <v>2443</v>
      </c>
      <c r="I12148" t="s">
        <v>1454</v>
      </c>
      <c r="J12148" s="20">
        <v>38</v>
      </c>
      <c r="K12148" s="20" t="s">
        <v>9</v>
      </c>
      <c r="L12148" t="s">
        <v>1463</v>
      </c>
      <c r="M12148" s="20">
        <v>9.1199999999999992</v>
      </c>
      <c r="N12148" s="20">
        <v>10.88</v>
      </c>
      <c r="AE12148">
        <f t="shared" si="189"/>
        <v>2009</v>
      </c>
    </row>
    <row r="12149" spans="1:31" x14ac:dyDescent="0.25">
      <c r="A12149" s="7">
        <v>12146</v>
      </c>
      <c r="B12149" s="8">
        <v>39881</v>
      </c>
      <c r="C12149" t="s">
        <v>3</v>
      </c>
      <c r="D12149" t="s">
        <v>333</v>
      </c>
      <c r="E12149" t="s">
        <v>9</v>
      </c>
      <c r="F12149" t="s">
        <v>380</v>
      </c>
      <c r="G12149" t="s">
        <v>861</v>
      </c>
      <c r="H12149" s="9" t="s">
        <v>2605</v>
      </c>
      <c r="I12149" t="s">
        <v>1455</v>
      </c>
      <c r="J12149" s="20">
        <v>30</v>
      </c>
      <c r="K12149" s="20" t="s">
        <v>9</v>
      </c>
      <c r="L12149" t="s">
        <v>1464</v>
      </c>
      <c r="M12149" s="20">
        <v>3.3</v>
      </c>
      <c r="N12149" s="20">
        <v>4.7</v>
      </c>
      <c r="AE12149">
        <f t="shared" si="189"/>
        <v>2009</v>
      </c>
    </row>
    <row r="12150" spans="1:31" x14ac:dyDescent="0.25">
      <c r="A12150" s="7">
        <v>12147</v>
      </c>
      <c r="B12150" s="8">
        <v>39881</v>
      </c>
      <c r="C12150" t="s">
        <v>3</v>
      </c>
      <c r="D12150" t="s">
        <v>914</v>
      </c>
      <c r="E12150" t="s">
        <v>9</v>
      </c>
      <c r="F12150" t="s">
        <v>372</v>
      </c>
      <c r="G12150" t="s">
        <v>569</v>
      </c>
      <c r="H12150" s="135" t="s">
        <v>1964</v>
      </c>
      <c r="I12150" t="s">
        <v>1454</v>
      </c>
      <c r="J12150" s="20">
        <v>27</v>
      </c>
      <c r="K12150" s="20" t="s">
        <v>3</v>
      </c>
      <c r="L12150" t="s">
        <v>1464</v>
      </c>
      <c r="M12150" s="20">
        <v>8.56</v>
      </c>
      <c r="N12150" s="20">
        <v>5.9399999999999995</v>
      </c>
      <c r="AE12150">
        <f t="shared" si="189"/>
        <v>2009</v>
      </c>
    </row>
    <row r="12151" spans="1:31" x14ac:dyDescent="0.25">
      <c r="A12151" s="7">
        <v>12148</v>
      </c>
      <c r="B12151" s="8">
        <v>39881</v>
      </c>
      <c r="C12151" t="s">
        <v>3</v>
      </c>
      <c r="D12151" t="s">
        <v>913</v>
      </c>
      <c r="E12151" t="s">
        <v>9</v>
      </c>
      <c r="F12151" t="s">
        <v>904</v>
      </c>
      <c r="G12151" t="s">
        <v>929</v>
      </c>
      <c r="H12151" s="9" t="s">
        <v>2725</v>
      </c>
      <c r="I12151" t="s">
        <v>1454</v>
      </c>
      <c r="J12151" s="20">
        <v>45</v>
      </c>
      <c r="K12151" s="20" t="s">
        <v>9</v>
      </c>
      <c r="L12151" t="s">
        <v>1464</v>
      </c>
      <c r="M12151" s="20">
        <v>9.9</v>
      </c>
      <c r="N12151" s="20">
        <v>13.6</v>
      </c>
      <c r="AE12151">
        <f t="shared" si="189"/>
        <v>2009</v>
      </c>
    </row>
    <row r="12152" spans="1:31" x14ac:dyDescent="0.25">
      <c r="A12152" s="7">
        <v>12149</v>
      </c>
      <c r="B12152" s="8">
        <v>39881</v>
      </c>
      <c r="C12152" t="s">
        <v>3</v>
      </c>
      <c r="D12152" t="s">
        <v>440</v>
      </c>
      <c r="E12152" t="s">
        <v>9</v>
      </c>
      <c r="F12152" t="s">
        <v>640</v>
      </c>
      <c r="G12152" t="s">
        <v>929</v>
      </c>
      <c r="H12152" s="135" t="s">
        <v>1496</v>
      </c>
      <c r="I12152" t="s">
        <v>1454</v>
      </c>
      <c r="J12152" s="20">
        <v>21</v>
      </c>
      <c r="K12152" s="20" t="s">
        <v>3</v>
      </c>
      <c r="L12152" t="s">
        <v>1464</v>
      </c>
      <c r="M12152" s="20">
        <v>6.88</v>
      </c>
      <c r="N12152" s="20">
        <v>4.62</v>
      </c>
      <c r="AE12152">
        <f t="shared" si="189"/>
        <v>2009</v>
      </c>
    </row>
    <row r="12153" spans="1:31" x14ac:dyDescent="0.25">
      <c r="A12153" s="7">
        <v>12150</v>
      </c>
      <c r="B12153" s="8">
        <v>39881</v>
      </c>
      <c r="C12153" t="s">
        <v>3</v>
      </c>
      <c r="D12153" t="s">
        <v>380</v>
      </c>
      <c r="E12153" t="s">
        <v>9</v>
      </c>
      <c r="F12153" t="s">
        <v>240</v>
      </c>
      <c r="G12153" t="s">
        <v>861</v>
      </c>
      <c r="H12153" s="9" t="s">
        <v>2484</v>
      </c>
      <c r="I12153" t="s">
        <v>1454</v>
      </c>
      <c r="J12153" s="20">
        <v>43</v>
      </c>
      <c r="K12153" s="20" t="s">
        <v>9</v>
      </c>
      <c r="L12153" t="s">
        <v>1464</v>
      </c>
      <c r="M12153" s="20">
        <v>9.4600000000000009</v>
      </c>
      <c r="N12153" s="20">
        <v>13.04</v>
      </c>
      <c r="AE12153">
        <f t="shared" si="189"/>
        <v>2009</v>
      </c>
    </row>
    <row r="12154" spans="1:31" x14ac:dyDescent="0.25">
      <c r="A12154" s="7">
        <v>12151</v>
      </c>
      <c r="B12154" s="8">
        <v>39882</v>
      </c>
      <c r="C12154" t="s">
        <v>3</v>
      </c>
      <c r="D12154" t="s">
        <v>823</v>
      </c>
      <c r="E12154" t="s">
        <v>9</v>
      </c>
      <c r="F12154" t="s">
        <v>427</v>
      </c>
      <c r="G12154" t="s">
        <v>861</v>
      </c>
      <c r="H12154" s="135" t="s">
        <v>2437</v>
      </c>
      <c r="I12154" t="s">
        <v>1456</v>
      </c>
      <c r="J12154" s="20">
        <v>15</v>
      </c>
      <c r="K12154" s="20" t="s">
        <v>9</v>
      </c>
      <c r="L12154" t="s">
        <v>1464</v>
      </c>
      <c r="M12154" s="20">
        <v>3.3</v>
      </c>
      <c r="N12154" s="20">
        <v>5.2</v>
      </c>
      <c r="O12154" t="s">
        <v>9</v>
      </c>
      <c r="P12154" s="13" t="s">
        <v>904</v>
      </c>
      <c r="Q12154" t="s">
        <v>3</v>
      </c>
      <c r="R12154" t="s">
        <v>851</v>
      </c>
      <c r="S12154" t="s">
        <v>1465</v>
      </c>
      <c r="U12154" t="s">
        <v>1465</v>
      </c>
      <c r="W12154" t="s">
        <v>1465</v>
      </c>
      <c r="Y12154" t="s">
        <v>1465</v>
      </c>
      <c r="AA12154" t="s">
        <v>1465</v>
      </c>
      <c r="AC12154" t="s">
        <v>1465</v>
      </c>
      <c r="AE12154">
        <f t="shared" si="189"/>
        <v>2009</v>
      </c>
    </row>
    <row r="12155" spans="1:31" x14ac:dyDescent="0.25">
      <c r="A12155" s="7">
        <v>12152</v>
      </c>
      <c r="B12155" s="8">
        <v>39882</v>
      </c>
      <c r="C12155" t="s">
        <v>3</v>
      </c>
      <c r="D12155" t="s">
        <v>952</v>
      </c>
      <c r="E12155" t="s">
        <v>9</v>
      </c>
      <c r="F12155" t="s">
        <v>988</v>
      </c>
      <c r="G12155" t="s">
        <v>929</v>
      </c>
      <c r="H12155" s="135" t="s">
        <v>2825</v>
      </c>
      <c r="I12155" t="s">
        <v>1454</v>
      </c>
      <c r="J12155" s="20">
        <v>29</v>
      </c>
      <c r="K12155" s="20" t="s">
        <v>9</v>
      </c>
      <c r="L12155" t="s">
        <v>1464</v>
      </c>
      <c r="M12155" s="20">
        <v>6.38</v>
      </c>
      <c r="N12155" s="20">
        <v>9.1199999999999992</v>
      </c>
      <c r="AE12155">
        <f t="shared" si="189"/>
        <v>2009</v>
      </c>
    </row>
    <row r="12156" spans="1:31" x14ac:dyDescent="0.25">
      <c r="A12156" s="7">
        <v>12153</v>
      </c>
      <c r="B12156" s="8">
        <v>39883</v>
      </c>
      <c r="C12156" t="s">
        <v>3</v>
      </c>
      <c r="D12156" t="s">
        <v>994</v>
      </c>
      <c r="E12156" t="s">
        <v>9</v>
      </c>
      <c r="F12156" t="s">
        <v>978</v>
      </c>
      <c r="G12156" t="s">
        <v>569</v>
      </c>
      <c r="H12156" s="135" t="s">
        <v>1496</v>
      </c>
      <c r="I12156" t="s">
        <v>1454</v>
      </c>
      <c r="J12156" s="20">
        <v>14</v>
      </c>
      <c r="K12156" s="20" t="s">
        <v>3</v>
      </c>
      <c r="L12156" t="s">
        <v>1464</v>
      </c>
      <c r="M12156" s="20">
        <v>4.92</v>
      </c>
      <c r="N12156" s="20">
        <v>3.08</v>
      </c>
      <c r="AE12156">
        <f t="shared" si="189"/>
        <v>2009</v>
      </c>
    </row>
    <row r="12157" spans="1:31" x14ac:dyDescent="0.25">
      <c r="A12157" s="7">
        <v>12154</v>
      </c>
      <c r="B12157" s="8">
        <v>39883</v>
      </c>
      <c r="C12157" t="s">
        <v>3</v>
      </c>
      <c r="D12157" t="s">
        <v>968</v>
      </c>
      <c r="E12157" t="s">
        <v>9</v>
      </c>
      <c r="F12157" t="s">
        <v>213</v>
      </c>
      <c r="G12157" t="s">
        <v>377</v>
      </c>
      <c r="H12157" s="136" t="s">
        <v>1598</v>
      </c>
      <c r="I12157" t="s">
        <v>1455</v>
      </c>
      <c r="J12157" s="20">
        <v>68</v>
      </c>
      <c r="K12157" s="20" t="s">
        <v>3</v>
      </c>
      <c r="L12157" t="s">
        <v>1463</v>
      </c>
      <c r="M12157" s="20">
        <v>9.34</v>
      </c>
      <c r="N12157" s="20">
        <v>8.16</v>
      </c>
      <c r="AE12157">
        <f t="shared" si="189"/>
        <v>2009</v>
      </c>
    </row>
    <row r="12158" spans="1:31" x14ac:dyDescent="0.25">
      <c r="A12158" s="7">
        <v>12155</v>
      </c>
      <c r="B12158" s="8">
        <v>39883</v>
      </c>
      <c r="C12158" t="s">
        <v>3</v>
      </c>
      <c r="D12158" t="s">
        <v>117</v>
      </c>
      <c r="E12158" t="s">
        <v>9</v>
      </c>
      <c r="F12158" t="s">
        <v>923</v>
      </c>
      <c r="G12158" t="s">
        <v>633</v>
      </c>
      <c r="H12158" s="135" t="s">
        <v>1780</v>
      </c>
      <c r="I12158" t="s">
        <v>1454</v>
      </c>
      <c r="J12158" s="20">
        <v>18</v>
      </c>
      <c r="K12158" s="20" t="s">
        <v>3</v>
      </c>
      <c r="L12158" t="s">
        <v>1464</v>
      </c>
      <c r="M12158" s="20">
        <v>6.04</v>
      </c>
      <c r="N12158" s="20">
        <v>3.96</v>
      </c>
      <c r="AE12158">
        <f t="shared" si="189"/>
        <v>2009</v>
      </c>
    </row>
    <row r="12159" spans="1:31" x14ac:dyDescent="0.25">
      <c r="A12159" s="7">
        <v>12156</v>
      </c>
      <c r="B12159" s="8">
        <v>39883</v>
      </c>
      <c r="C12159" t="s">
        <v>3</v>
      </c>
      <c r="D12159" t="s">
        <v>237</v>
      </c>
      <c r="E12159" t="s">
        <v>9</v>
      </c>
      <c r="F12159" t="s">
        <v>186</v>
      </c>
      <c r="G12159" t="s">
        <v>870</v>
      </c>
      <c r="H12159" s="135" t="s">
        <v>2562</v>
      </c>
      <c r="I12159" t="s">
        <v>1454</v>
      </c>
      <c r="J12159" s="20">
        <v>15</v>
      </c>
      <c r="K12159" s="20" t="s">
        <v>9</v>
      </c>
      <c r="L12159" t="s">
        <v>1463</v>
      </c>
      <c r="M12159" s="20">
        <v>3.6</v>
      </c>
      <c r="N12159" s="20">
        <v>4.9000000000000004</v>
      </c>
      <c r="AE12159">
        <f t="shared" si="189"/>
        <v>2009</v>
      </c>
    </row>
    <row r="12160" spans="1:31" x14ac:dyDescent="0.25">
      <c r="A12160" s="7">
        <v>12157</v>
      </c>
      <c r="B12160" s="8">
        <v>39883</v>
      </c>
      <c r="C12160" t="s">
        <v>3</v>
      </c>
      <c r="D12160" t="s">
        <v>968</v>
      </c>
      <c r="E12160" t="s">
        <v>9</v>
      </c>
      <c r="F12160" t="s">
        <v>919</v>
      </c>
      <c r="G12160" t="s">
        <v>648</v>
      </c>
      <c r="H12160" s="135" t="s">
        <v>1799</v>
      </c>
      <c r="I12160" t="s">
        <v>1454</v>
      </c>
      <c r="J12160" s="20">
        <v>37</v>
      </c>
      <c r="K12160" s="20" t="s">
        <v>3</v>
      </c>
      <c r="L12160" t="s">
        <v>1463</v>
      </c>
      <c r="M12160" s="20">
        <v>10.62</v>
      </c>
      <c r="N12160" s="20">
        <v>8.8800000000000008</v>
      </c>
      <c r="AE12160">
        <f t="shared" si="189"/>
        <v>2009</v>
      </c>
    </row>
    <row r="12161" spans="1:31" x14ac:dyDescent="0.25">
      <c r="A12161" s="7">
        <v>12158</v>
      </c>
      <c r="B12161" s="8">
        <v>39884</v>
      </c>
      <c r="C12161" t="s">
        <v>3</v>
      </c>
      <c r="D12161" t="s">
        <v>899</v>
      </c>
      <c r="E12161" t="s">
        <v>9</v>
      </c>
      <c r="F12161" t="s">
        <v>621</v>
      </c>
      <c r="G12161" t="s">
        <v>861</v>
      </c>
      <c r="H12161" s="135" t="s">
        <v>2444</v>
      </c>
      <c r="I12161" t="s">
        <v>1454</v>
      </c>
      <c r="J12161" s="20">
        <v>6</v>
      </c>
      <c r="K12161" s="20" t="s">
        <v>1465</v>
      </c>
      <c r="L12161" t="s">
        <v>1466</v>
      </c>
      <c r="M12161" s="20">
        <v>1.5</v>
      </c>
      <c r="N12161" s="20">
        <v>1.5</v>
      </c>
      <c r="AE12161">
        <f t="shared" si="189"/>
        <v>2009</v>
      </c>
    </row>
    <row r="12162" spans="1:31" x14ac:dyDescent="0.25">
      <c r="A12162" s="7">
        <v>12159</v>
      </c>
      <c r="B12162" s="8">
        <v>39884</v>
      </c>
      <c r="C12162" t="s">
        <v>3</v>
      </c>
      <c r="D12162" t="s">
        <v>982</v>
      </c>
      <c r="E12162" t="s">
        <v>9</v>
      </c>
      <c r="F12162" t="s">
        <v>996</v>
      </c>
      <c r="G12162" t="s">
        <v>14</v>
      </c>
      <c r="H12162" s="135" t="s">
        <v>1501</v>
      </c>
      <c r="I12162" t="s">
        <v>1454</v>
      </c>
      <c r="J12162" s="20">
        <v>60</v>
      </c>
      <c r="K12162" s="20" t="s">
        <v>3</v>
      </c>
      <c r="L12162" t="s">
        <v>1464</v>
      </c>
      <c r="M12162" s="20">
        <v>17.8</v>
      </c>
      <c r="N12162" s="20">
        <v>13.2</v>
      </c>
      <c r="AE12162">
        <f t="shared" si="189"/>
        <v>2009</v>
      </c>
    </row>
    <row r="12163" spans="1:31" x14ac:dyDescent="0.25">
      <c r="A12163" s="7">
        <v>12160</v>
      </c>
      <c r="B12163" s="8">
        <v>39884</v>
      </c>
      <c r="C12163" t="s">
        <v>3</v>
      </c>
      <c r="D12163" t="s">
        <v>734</v>
      </c>
      <c r="E12163" t="s">
        <v>9</v>
      </c>
      <c r="F12163" t="s">
        <v>655</v>
      </c>
      <c r="G12163" t="s">
        <v>929</v>
      </c>
      <c r="H12163" s="135" t="s">
        <v>2700</v>
      </c>
      <c r="I12163" t="s">
        <v>1454</v>
      </c>
      <c r="J12163" s="20">
        <v>14</v>
      </c>
      <c r="K12163" s="20" t="s">
        <v>9</v>
      </c>
      <c r="L12163" t="s">
        <v>1463</v>
      </c>
      <c r="M12163" s="20">
        <v>3.36</v>
      </c>
      <c r="N12163" s="20">
        <v>4.6400000000000006</v>
      </c>
      <c r="AE12163">
        <f t="shared" si="189"/>
        <v>2009</v>
      </c>
    </row>
    <row r="12164" spans="1:31" x14ac:dyDescent="0.25">
      <c r="A12164" s="7">
        <v>12161</v>
      </c>
      <c r="B12164" s="8">
        <v>39884</v>
      </c>
      <c r="C12164" t="s">
        <v>3</v>
      </c>
      <c r="D12164" t="s">
        <v>668</v>
      </c>
      <c r="E12164" t="s">
        <v>9</v>
      </c>
      <c r="F12164" t="s">
        <v>698</v>
      </c>
      <c r="G12164" t="s">
        <v>929</v>
      </c>
      <c r="H12164" s="135" t="s">
        <v>1496</v>
      </c>
      <c r="I12164" t="s">
        <v>1454</v>
      </c>
      <c r="J12164" s="20">
        <v>21</v>
      </c>
      <c r="K12164" s="20" t="s">
        <v>3</v>
      </c>
      <c r="L12164" t="s">
        <v>1463</v>
      </c>
      <c r="M12164" s="20">
        <v>6.46</v>
      </c>
      <c r="N12164" s="20">
        <v>5.04</v>
      </c>
      <c r="AE12164">
        <f t="shared" ref="AE12164:AE12227" si="190">YEAR(B12164)</f>
        <v>2009</v>
      </c>
    </row>
    <row r="12165" spans="1:31" x14ac:dyDescent="0.25">
      <c r="A12165" s="7">
        <v>12162</v>
      </c>
      <c r="B12165" s="8">
        <v>39884</v>
      </c>
      <c r="C12165" t="s">
        <v>3</v>
      </c>
      <c r="D12165" t="s">
        <v>621</v>
      </c>
      <c r="E12165" t="s">
        <v>9</v>
      </c>
      <c r="F12165" t="s">
        <v>372</v>
      </c>
      <c r="G12165" t="s">
        <v>732</v>
      </c>
      <c r="H12165" s="135" t="s">
        <v>2186</v>
      </c>
      <c r="I12165" t="s">
        <v>1454</v>
      </c>
      <c r="J12165" s="20">
        <v>1</v>
      </c>
      <c r="K12165" s="20" t="s">
        <v>1465</v>
      </c>
      <c r="L12165" t="s">
        <v>1466</v>
      </c>
      <c r="M12165" s="20">
        <v>0.25</v>
      </c>
      <c r="N12165" s="20">
        <v>0.25</v>
      </c>
      <c r="AE12165">
        <f t="shared" si="190"/>
        <v>2009</v>
      </c>
    </row>
    <row r="12166" spans="1:31" x14ac:dyDescent="0.25">
      <c r="A12166" s="7">
        <v>12163</v>
      </c>
      <c r="B12166" s="8">
        <v>39885</v>
      </c>
      <c r="C12166" t="s">
        <v>3</v>
      </c>
      <c r="D12166" t="s">
        <v>276</v>
      </c>
      <c r="E12166" t="s">
        <v>9</v>
      </c>
      <c r="F12166" t="s">
        <v>988</v>
      </c>
      <c r="G12166" t="s">
        <v>732</v>
      </c>
      <c r="H12166" s="135" t="s">
        <v>2254</v>
      </c>
      <c r="I12166" t="s">
        <v>1454</v>
      </c>
      <c r="J12166" s="20">
        <v>18</v>
      </c>
      <c r="K12166" s="20" t="s">
        <v>3</v>
      </c>
      <c r="L12166" t="s">
        <v>1464</v>
      </c>
      <c r="M12166" s="20">
        <v>6.04</v>
      </c>
      <c r="N12166" s="20">
        <v>3.96</v>
      </c>
      <c r="AE12166">
        <f t="shared" si="190"/>
        <v>2009</v>
      </c>
    </row>
    <row r="12167" spans="1:31" x14ac:dyDescent="0.25">
      <c r="A12167" s="7">
        <v>12164</v>
      </c>
      <c r="B12167" s="8">
        <v>39885</v>
      </c>
      <c r="C12167" t="s">
        <v>3</v>
      </c>
      <c r="D12167" t="s">
        <v>994</v>
      </c>
      <c r="E12167" t="s">
        <v>9</v>
      </c>
      <c r="F12167" t="s">
        <v>978</v>
      </c>
      <c r="G12167" t="s">
        <v>569</v>
      </c>
      <c r="H12167" s="135" t="s">
        <v>1496</v>
      </c>
      <c r="I12167" t="s">
        <v>1454</v>
      </c>
      <c r="J12167" s="20">
        <v>27</v>
      </c>
      <c r="K12167" s="20" t="s">
        <v>9</v>
      </c>
      <c r="L12167" t="s">
        <v>1464</v>
      </c>
      <c r="M12167" s="20">
        <v>5.9399999999999995</v>
      </c>
      <c r="N12167" s="20">
        <v>8.56</v>
      </c>
      <c r="AE12167">
        <f t="shared" si="190"/>
        <v>2009</v>
      </c>
    </row>
    <row r="12168" spans="1:31" x14ac:dyDescent="0.25">
      <c r="A12168" s="7">
        <v>12165</v>
      </c>
      <c r="B12168" s="8">
        <v>39885</v>
      </c>
      <c r="C12168" t="s">
        <v>3</v>
      </c>
      <c r="D12168" t="s">
        <v>994</v>
      </c>
      <c r="E12168" t="s">
        <v>9</v>
      </c>
      <c r="F12168" t="s">
        <v>988</v>
      </c>
      <c r="G12168" t="s">
        <v>929</v>
      </c>
      <c r="H12168" s="135" t="s">
        <v>2658</v>
      </c>
      <c r="I12168" t="s">
        <v>1454</v>
      </c>
      <c r="J12168" s="20">
        <v>21</v>
      </c>
      <c r="K12168" s="20" t="s">
        <v>3</v>
      </c>
      <c r="L12168" t="s">
        <v>1463</v>
      </c>
      <c r="M12168" s="20">
        <v>6.46</v>
      </c>
      <c r="N12168" s="20">
        <v>5.04</v>
      </c>
      <c r="AE12168">
        <f t="shared" si="190"/>
        <v>2009</v>
      </c>
    </row>
    <row r="12169" spans="1:31" x14ac:dyDescent="0.25">
      <c r="A12169" s="7">
        <v>12166</v>
      </c>
      <c r="B12169" s="8">
        <v>39885</v>
      </c>
      <c r="C12169" t="s">
        <v>3</v>
      </c>
      <c r="D12169" t="s">
        <v>994</v>
      </c>
      <c r="E12169" t="s">
        <v>9</v>
      </c>
      <c r="F12169" t="s">
        <v>996</v>
      </c>
      <c r="G12169" t="s">
        <v>14</v>
      </c>
      <c r="H12169" s="135" t="s">
        <v>1491</v>
      </c>
      <c r="I12169" t="s">
        <v>1454</v>
      </c>
      <c r="J12169" s="20">
        <v>36</v>
      </c>
      <c r="K12169" s="20" t="s">
        <v>3</v>
      </c>
      <c r="L12169" t="s">
        <v>1464</v>
      </c>
      <c r="M12169" s="20">
        <v>11.08</v>
      </c>
      <c r="N12169" s="20">
        <v>7.92</v>
      </c>
      <c r="AE12169">
        <f t="shared" si="190"/>
        <v>2009</v>
      </c>
    </row>
    <row r="12170" spans="1:31" x14ac:dyDescent="0.25">
      <c r="A12170" s="7">
        <v>12167</v>
      </c>
      <c r="B12170" s="8">
        <v>39886</v>
      </c>
      <c r="C12170" t="s">
        <v>3</v>
      </c>
      <c r="D12170" t="s">
        <v>55</v>
      </c>
      <c r="E12170" t="s">
        <v>9</v>
      </c>
      <c r="F12170" t="s">
        <v>997</v>
      </c>
      <c r="G12170" t="s">
        <v>569</v>
      </c>
      <c r="H12170" s="136" t="s">
        <v>1677</v>
      </c>
      <c r="I12170" t="s">
        <v>1455</v>
      </c>
      <c r="J12170" s="20">
        <v>21</v>
      </c>
      <c r="K12170" s="20" t="s">
        <v>9</v>
      </c>
      <c r="L12170" t="s">
        <v>1464</v>
      </c>
      <c r="M12170" s="20">
        <v>2.31</v>
      </c>
      <c r="N12170" s="20">
        <v>3.44</v>
      </c>
      <c r="AE12170">
        <f t="shared" si="190"/>
        <v>2009</v>
      </c>
    </row>
    <row r="12171" spans="1:31" x14ac:dyDescent="0.25">
      <c r="A12171" s="7">
        <v>12168</v>
      </c>
      <c r="B12171" s="8">
        <v>39886</v>
      </c>
      <c r="C12171" t="s">
        <v>3</v>
      </c>
      <c r="D12171" t="s">
        <v>786</v>
      </c>
      <c r="E12171" t="s">
        <v>9</v>
      </c>
      <c r="F12171" t="s">
        <v>665</v>
      </c>
      <c r="G12171" t="s">
        <v>633</v>
      </c>
      <c r="H12171" s="135" t="s">
        <v>1496</v>
      </c>
      <c r="I12171" t="s">
        <v>1454</v>
      </c>
      <c r="J12171" s="20">
        <v>20</v>
      </c>
      <c r="K12171" s="20" t="s">
        <v>3</v>
      </c>
      <c r="L12171" t="s">
        <v>1464</v>
      </c>
      <c r="M12171" s="20">
        <v>6.6</v>
      </c>
      <c r="N12171" s="20">
        <v>4.4000000000000004</v>
      </c>
      <c r="AE12171">
        <f t="shared" si="190"/>
        <v>2009</v>
      </c>
    </row>
    <row r="12172" spans="1:31" x14ac:dyDescent="0.25">
      <c r="A12172" s="7">
        <v>12169</v>
      </c>
      <c r="B12172" s="8">
        <v>39886</v>
      </c>
      <c r="C12172" t="s">
        <v>3</v>
      </c>
      <c r="D12172" t="s">
        <v>295</v>
      </c>
      <c r="E12172" t="s">
        <v>9</v>
      </c>
      <c r="F12172" t="s">
        <v>585</v>
      </c>
      <c r="G12172" t="s">
        <v>929</v>
      </c>
      <c r="H12172" s="9" t="s">
        <v>2719</v>
      </c>
      <c r="I12172" t="s">
        <v>1454</v>
      </c>
      <c r="J12172" s="20">
        <v>81</v>
      </c>
      <c r="K12172" s="20" t="s">
        <v>1465</v>
      </c>
      <c r="L12172" t="s">
        <v>1466</v>
      </c>
      <c r="M12172" s="20">
        <v>20.25</v>
      </c>
      <c r="N12172" s="20">
        <v>20.25</v>
      </c>
      <c r="AE12172">
        <f t="shared" si="190"/>
        <v>2009</v>
      </c>
    </row>
    <row r="12173" spans="1:31" x14ac:dyDescent="0.25">
      <c r="A12173" s="7">
        <v>12170</v>
      </c>
      <c r="B12173" s="8">
        <v>39886</v>
      </c>
      <c r="C12173" t="s">
        <v>3</v>
      </c>
      <c r="D12173" t="s">
        <v>295</v>
      </c>
      <c r="E12173" t="s">
        <v>9</v>
      </c>
      <c r="F12173" t="s">
        <v>585</v>
      </c>
      <c r="G12173" t="s">
        <v>648</v>
      </c>
      <c r="H12173" s="9" t="s">
        <v>2475</v>
      </c>
      <c r="I12173" t="s">
        <v>1454</v>
      </c>
      <c r="J12173" s="20">
        <v>103</v>
      </c>
      <c r="K12173" s="20" t="s">
        <v>3</v>
      </c>
      <c r="L12173" t="s">
        <v>1464</v>
      </c>
      <c r="M12173" s="20">
        <v>29.84</v>
      </c>
      <c r="N12173" s="20">
        <v>22.66</v>
      </c>
      <c r="AE12173">
        <f t="shared" si="190"/>
        <v>2009</v>
      </c>
    </row>
    <row r="12174" spans="1:31" x14ac:dyDescent="0.25">
      <c r="A12174" s="7">
        <v>12171</v>
      </c>
      <c r="B12174" s="8">
        <v>39887</v>
      </c>
      <c r="C12174" t="s">
        <v>3</v>
      </c>
      <c r="D12174" t="s">
        <v>237</v>
      </c>
      <c r="E12174" t="s">
        <v>9</v>
      </c>
      <c r="F12174" t="s">
        <v>186</v>
      </c>
      <c r="G12174" t="s">
        <v>732</v>
      </c>
      <c r="H12174" s="135" t="s">
        <v>2161</v>
      </c>
      <c r="I12174" t="s">
        <v>1454</v>
      </c>
      <c r="J12174" s="20">
        <v>16</v>
      </c>
      <c r="K12174" s="20" t="s">
        <v>3</v>
      </c>
      <c r="L12174" t="s">
        <v>1464</v>
      </c>
      <c r="M12174" s="20">
        <v>5.48</v>
      </c>
      <c r="N12174" s="20">
        <v>3.52</v>
      </c>
      <c r="AE12174">
        <f t="shared" si="190"/>
        <v>2009</v>
      </c>
    </row>
    <row r="12175" spans="1:31" x14ac:dyDescent="0.25">
      <c r="A12175" s="7">
        <v>12172</v>
      </c>
      <c r="B12175" s="8">
        <v>39887</v>
      </c>
      <c r="C12175" t="s">
        <v>3</v>
      </c>
      <c r="D12175" t="s">
        <v>791</v>
      </c>
      <c r="E12175" t="s">
        <v>9</v>
      </c>
      <c r="F12175" t="s">
        <v>878</v>
      </c>
      <c r="G12175" t="s">
        <v>569</v>
      </c>
      <c r="H12175" s="136" t="s">
        <v>1677</v>
      </c>
      <c r="I12175" t="s">
        <v>1454</v>
      </c>
      <c r="J12175" s="20">
        <v>21</v>
      </c>
      <c r="K12175" s="20" t="s">
        <v>9</v>
      </c>
      <c r="L12175" t="s">
        <v>1464</v>
      </c>
      <c r="M12175" s="20">
        <v>4.62</v>
      </c>
      <c r="N12175" s="20">
        <v>6.88</v>
      </c>
      <c r="AE12175">
        <f t="shared" si="190"/>
        <v>2009</v>
      </c>
    </row>
    <row r="12176" spans="1:31" x14ac:dyDescent="0.25">
      <c r="A12176" s="7">
        <v>12173</v>
      </c>
      <c r="B12176" s="8">
        <v>39887</v>
      </c>
      <c r="C12176" t="s">
        <v>3</v>
      </c>
      <c r="D12176" t="s">
        <v>791</v>
      </c>
      <c r="E12176" t="s">
        <v>9</v>
      </c>
      <c r="F12176" t="s">
        <v>878</v>
      </c>
      <c r="G12176" t="s">
        <v>569</v>
      </c>
      <c r="H12176" s="135" t="s">
        <v>1496</v>
      </c>
      <c r="I12176" t="s">
        <v>1454</v>
      </c>
      <c r="J12176" s="20">
        <v>45</v>
      </c>
      <c r="K12176" s="20" t="s">
        <v>9</v>
      </c>
      <c r="L12176" t="s">
        <v>1464</v>
      </c>
      <c r="M12176" s="20">
        <v>9.9</v>
      </c>
      <c r="N12176" s="20">
        <v>13.6</v>
      </c>
      <c r="AE12176">
        <f t="shared" si="190"/>
        <v>2009</v>
      </c>
    </row>
    <row r="12177" spans="1:31" x14ac:dyDescent="0.25">
      <c r="A12177" s="7">
        <v>12174</v>
      </c>
      <c r="B12177" s="8">
        <v>39887</v>
      </c>
      <c r="C12177" t="s">
        <v>3</v>
      </c>
      <c r="D12177" t="s">
        <v>411</v>
      </c>
      <c r="E12177" t="s">
        <v>9</v>
      </c>
      <c r="F12177" t="s">
        <v>268</v>
      </c>
      <c r="G12177" t="s">
        <v>377</v>
      </c>
      <c r="H12177" s="135" t="s">
        <v>1601</v>
      </c>
      <c r="I12177" t="s">
        <v>1456</v>
      </c>
      <c r="J12177" s="20">
        <v>29</v>
      </c>
      <c r="K12177" s="20" t="s">
        <v>9</v>
      </c>
      <c r="L12177" t="s">
        <v>1464</v>
      </c>
      <c r="M12177" s="20">
        <v>6.38</v>
      </c>
      <c r="N12177" s="20">
        <v>9.1199999999999992</v>
      </c>
      <c r="O12177" t="s">
        <v>9</v>
      </c>
      <c r="P12177" s="13" t="s">
        <v>805</v>
      </c>
      <c r="Q12177" t="s">
        <v>3</v>
      </c>
      <c r="R12177" t="s">
        <v>974</v>
      </c>
      <c r="S12177" t="s">
        <v>1465</v>
      </c>
      <c r="U12177" t="s">
        <v>1465</v>
      </c>
      <c r="W12177" t="s">
        <v>1465</v>
      </c>
      <c r="Y12177" t="s">
        <v>1465</v>
      </c>
      <c r="AA12177" t="s">
        <v>1465</v>
      </c>
      <c r="AC12177" t="s">
        <v>1465</v>
      </c>
      <c r="AE12177">
        <f t="shared" si="190"/>
        <v>2009</v>
      </c>
    </row>
    <row r="12178" spans="1:31" x14ac:dyDescent="0.25">
      <c r="A12178" s="7">
        <v>12175</v>
      </c>
      <c r="B12178" s="8">
        <v>39887</v>
      </c>
      <c r="C12178" t="s">
        <v>3</v>
      </c>
      <c r="D12178" t="s">
        <v>951</v>
      </c>
      <c r="E12178" t="s">
        <v>9</v>
      </c>
      <c r="F12178" t="s">
        <v>949</v>
      </c>
      <c r="G12178" t="s">
        <v>929</v>
      </c>
      <c r="H12178" s="135" t="s">
        <v>2829</v>
      </c>
      <c r="I12178" t="s">
        <v>1454</v>
      </c>
      <c r="J12178" s="20">
        <v>13</v>
      </c>
      <c r="K12178" s="20" t="s">
        <v>9</v>
      </c>
      <c r="L12178" t="s">
        <v>1463</v>
      </c>
      <c r="M12178" s="20">
        <v>3.12</v>
      </c>
      <c r="N12178" s="20">
        <v>4.38</v>
      </c>
      <c r="AE12178">
        <f t="shared" si="190"/>
        <v>2009</v>
      </c>
    </row>
    <row r="12179" spans="1:31" x14ac:dyDescent="0.25">
      <c r="A12179" s="7">
        <v>12176</v>
      </c>
      <c r="B12179" s="8">
        <v>39887</v>
      </c>
      <c r="C12179" t="s">
        <v>3</v>
      </c>
      <c r="D12179" t="s">
        <v>851</v>
      </c>
      <c r="E12179" t="s">
        <v>9</v>
      </c>
      <c r="F12179" t="s">
        <v>905</v>
      </c>
      <c r="G12179" t="s">
        <v>732</v>
      </c>
      <c r="H12179" s="135" t="s">
        <v>1496</v>
      </c>
      <c r="I12179" t="s">
        <v>1454</v>
      </c>
      <c r="J12179" s="20">
        <v>11</v>
      </c>
      <c r="K12179" s="20" t="s">
        <v>3</v>
      </c>
      <c r="L12179" t="s">
        <v>1464</v>
      </c>
      <c r="M12179" s="20">
        <v>4.08</v>
      </c>
      <c r="N12179" s="20">
        <v>2.42</v>
      </c>
      <c r="AE12179">
        <f t="shared" si="190"/>
        <v>2009</v>
      </c>
    </row>
    <row r="12180" spans="1:31" x14ac:dyDescent="0.25">
      <c r="A12180" s="7">
        <v>12177</v>
      </c>
      <c r="B12180" s="8">
        <v>39888</v>
      </c>
      <c r="C12180" t="s">
        <v>3</v>
      </c>
      <c r="D12180" t="s">
        <v>994</v>
      </c>
      <c r="E12180" t="s">
        <v>9</v>
      </c>
      <c r="F12180" t="s">
        <v>833</v>
      </c>
      <c r="G12180" t="s">
        <v>569</v>
      </c>
      <c r="H12180" s="136" t="s">
        <v>1677</v>
      </c>
      <c r="I12180" t="s">
        <v>1454</v>
      </c>
      <c r="J12180" s="20">
        <v>21</v>
      </c>
      <c r="K12180" s="20" t="s">
        <v>9</v>
      </c>
      <c r="L12180" t="s">
        <v>1463</v>
      </c>
      <c r="M12180" s="20">
        <v>5.04</v>
      </c>
      <c r="N12180" s="20">
        <v>6.46</v>
      </c>
      <c r="AE12180">
        <f t="shared" si="190"/>
        <v>2009</v>
      </c>
    </row>
    <row r="12181" spans="1:31" x14ac:dyDescent="0.25">
      <c r="A12181" s="7">
        <v>12178</v>
      </c>
      <c r="B12181" s="8">
        <v>39888</v>
      </c>
      <c r="C12181" t="s">
        <v>3</v>
      </c>
      <c r="D12181" t="s">
        <v>994</v>
      </c>
      <c r="E12181" t="s">
        <v>9</v>
      </c>
      <c r="F12181" t="s">
        <v>833</v>
      </c>
      <c r="G12181" t="s">
        <v>569</v>
      </c>
      <c r="H12181" s="135" t="s">
        <v>1853</v>
      </c>
      <c r="I12181" t="s">
        <v>1454</v>
      </c>
      <c r="J12181" s="20">
        <v>52</v>
      </c>
      <c r="K12181" s="20" t="s">
        <v>3</v>
      </c>
      <c r="L12181" t="s">
        <v>1464</v>
      </c>
      <c r="M12181" s="20">
        <v>15.56</v>
      </c>
      <c r="N12181" s="20">
        <v>11.44</v>
      </c>
      <c r="AE12181">
        <f t="shared" si="190"/>
        <v>2009</v>
      </c>
    </row>
    <row r="12182" spans="1:31" x14ac:dyDescent="0.25">
      <c r="A12182" s="7">
        <v>12179</v>
      </c>
      <c r="B12182" s="8">
        <v>39888</v>
      </c>
      <c r="C12182" t="s">
        <v>3</v>
      </c>
      <c r="D12182" t="s">
        <v>899</v>
      </c>
      <c r="E12182" t="s">
        <v>9</v>
      </c>
      <c r="F12182" t="s">
        <v>833</v>
      </c>
      <c r="G12182" t="s">
        <v>569</v>
      </c>
      <c r="H12182" s="136" t="s">
        <v>1748</v>
      </c>
      <c r="I12182" t="s">
        <v>1455</v>
      </c>
      <c r="J12182" s="20">
        <v>94</v>
      </c>
      <c r="K12182" s="20" t="s">
        <v>3</v>
      </c>
      <c r="L12182" t="s">
        <v>1464</v>
      </c>
      <c r="M12182" s="20">
        <v>13.66</v>
      </c>
      <c r="N12182" s="20">
        <v>10.34</v>
      </c>
      <c r="AE12182">
        <f t="shared" si="190"/>
        <v>2009</v>
      </c>
    </row>
    <row r="12183" spans="1:31" x14ac:dyDescent="0.25">
      <c r="A12183" s="7">
        <v>12180</v>
      </c>
      <c r="B12183" s="8">
        <v>39888</v>
      </c>
      <c r="C12183" t="s">
        <v>3</v>
      </c>
      <c r="D12183" t="s">
        <v>899</v>
      </c>
      <c r="E12183" t="s">
        <v>9</v>
      </c>
      <c r="F12183" t="s">
        <v>833</v>
      </c>
      <c r="G12183" t="s">
        <v>569</v>
      </c>
      <c r="H12183" s="136" t="s">
        <v>1748</v>
      </c>
      <c r="I12183" t="s">
        <v>1455</v>
      </c>
      <c r="J12183" s="20">
        <v>60</v>
      </c>
      <c r="K12183" s="20" t="s">
        <v>3</v>
      </c>
      <c r="L12183" t="s">
        <v>1464</v>
      </c>
      <c r="M12183" s="20">
        <v>8.9</v>
      </c>
      <c r="N12183" s="20">
        <v>6.6</v>
      </c>
      <c r="AE12183">
        <f t="shared" si="190"/>
        <v>2009</v>
      </c>
    </row>
    <row r="12184" spans="1:31" x14ac:dyDescent="0.25">
      <c r="A12184" s="7">
        <v>12181</v>
      </c>
      <c r="B12184" s="8">
        <v>39888</v>
      </c>
      <c r="C12184" t="s">
        <v>3</v>
      </c>
      <c r="D12184" t="s">
        <v>734</v>
      </c>
      <c r="E12184" t="s">
        <v>9</v>
      </c>
      <c r="F12184" t="s">
        <v>655</v>
      </c>
      <c r="G12184" t="s">
        <v>929</v>
      </c>
      <c r="H12184" s="9" t="s">
        <v>2725</v>
      </c>
      <c r="I12184" t="s">
        <v>1454</v>
      </c>
      <c r="J12184" s="20">
        <v>18</v>
      </c>
      <c r="K12184" s="20" t="s">
        <v>1465</v>
      </c>
      <c r="L12184" t="s">
        <v>1466</v>
      </c>
      <c r="M12184" s="20">
        <v>4.5</v>
      </c>
      <c r="N12184" s="20">
        <v>4.5</v>
      </c>
      <c r="AE12184">
        <f t="shared" si="190"/>
        <v>2009</v>
      </c>
    </row>
    <row r="12185" spans="1:31" x14ac:dyDescent="0.25">
      <c r="A12185" s="7">
        <v>12182</v>
      </c>
      <c r="B12185" s="8">
        <v>39888</v>
      </c>
      <c r="C12185" t="s">
        <v>3</v>
      </c>
      <c r="D12185" t="s">
        <v>786</v>
      </c>
      <c r="E12185" t="s">
        <v>9</v>
      </c>
      <c r="F12185" t="s">
        <v>905</v>
      </c>
      <c r="G12185" t="s">
        <v>861</v>
      </c>
      <c r="H12185" s="135" t="s">
        <v>1496</v>
      </c>
      <c r="I12185" t="s">
        <v>1454</v>
      </c>
      <c r="J12185" s="20">
        <v>64</v>
      </c>
      <c r="K12185" s="20" t="s">
        <v>9</v>
      </c>
      <c r="L12185" t="s">
        <v>1464</v>
      </c>
      <c r="M12185" s="20">
        <v>14.08</v>
      </c>
      <c r="N12185" s="20">
        <v>18.920000000000002</v>
      </c>
      <c r="AE12185">
        <f t="shared" si="190"/>
        <v>2009</v>
      </c>
    </row>
    <row r="12186" spans="1:31" x14ac:dyDescent="0.25">
      <c r="A12186" s="7">
        <v>12183</v>
      </c>
      <c r="B12186" s="8">
        <v>39889</v>
      </c>
      <c r="C12186" t="s">
        <v>3</v>
      </c>
      <c r="D12186" t="s">
        <v>952</v>
      </c>
      <c r="E12186" t="s">
        <v>9</v>
      </c>
      <c r="F12186" t="s">
        <v>993</v>
      </c>
      <c r="G12186" t="s">
        <v>929</v>
      </c>
      <c r="H12186" s="135" t="s">
        <v>2767</v>
      </c>
      <c r="I12186" t="s">
        <v>1456</v>
      </c>
      <c r="J12186" s="20">
        <v>38</v>
      </c>
      <c r="K12186" s="20" t="s">
        <v>9</v>
      </c>
      <c r="L12186" t="s">
        <v>1464</v>
      </c>
      <c r="M12186" s="20">
        <v>8.36</v>
      </c>
      <c r="N12186" s="20">
        <v>11.64</v>
      </c>
      <c r="O12186" t="s">
        <v>9</v>
      </c>
      <c r="P12186" s="13" t="s">
        <v>988</v>
      </c>
      <c r="Q12186" t="s">
        <v>1465</v>
      </c>
      <c r="S12186" t="s">
        <v>1465</v>
      </c>
      <c r="U12186" t="s">
        <v>1465</v>
      </c>
      <c r="W12186" t="s">
        <v>1465</v>
      </c>
      <c r="Y12186" t="s">
        <v>1465</v>
      </c>
      <c r="AA12186" t="s">
        <v>1465</v>
      </c>
      <c r="AC12186" t="s">
        <v>1465</v>
      </c>
      <c r="AE12186">
        <f t="shared" si="190"/>
        <v>2009</v>
      </c>
    </row>
    <row r="12187" spans="1:31" x14ac:dyDescent="0.25">
      <c r="A12187" s="7">
        <v>12184</v>
      </c>
      <c r="B12187" s="8">
        <v>39889</v>
      </c>
      <c r="C12187" t="s">
        <v>3</v>
      </c>
      <c r="D12187" t="s">
        <v>952</v>
      </c>
      <c r="E12187" t="s">
        <v>9</v>
      </c>
      <c r="F12187" t="s">
        <v>993</v>
      </c>
      <c r="G12187" t="s">
        <v>929</v>
      </c>
      <c r="H12187" s="135" t="s">
        <v>2743</v>
      </c>
      <c r="I12187" t="s">
        <v>1454</v>
      </c>
      <c r="J12187" s="20">
        <v>38</v>
      </c>
      <c r="K12187" s="20" t="s">
        <v>9</v>
      </c>
      <c r="L12187" t="s">
        <v>1464</v>
      </c>
      <c r="M12187" s="20">
        <v>8.36</v>
      </c>
      <c r="N12187" s="20">
        <v>11.64</v>
      </c>
      <c r="AE12187">
        <f t="shared" si="190"/>
        <v>2009</v>
      </c>
    </row>
    <row r="12188" spans="1:31" x14ac:dyDescent="0.25">
      <c r="A12188" s="7">
        <v>12185</v>
      </c>
      <c r="B12188" s="8">
        <v>39890</v>
      </c>
      <c r="C12188" t="s">
        <v>3</v>
      </c>
      <c r="D12188" t="s">
        <v>614</v>
      </c>
      <c r="E12188" t="s">
        <v>9</v>
      </c>
      <c r="F12188" t="s">
        <v>727</v>
      </c>
      <c r="G12188" t="s">
        <v>895</v>
      </c>
      <c r="H12188" s="135" t="s">
        <v>2590</v>
      </c>
      <c r="I12188" t="s">
        <v>1454</v>
      </c>
      <c r="J12188" s="20">
        <v>85</v>
      </c>
      <c r="K12188" s="20" t="s">
        <v>3</v>
      </c>
      <c r="L12188" t="s">
        <v>1464</v>
      </c>
      <c r="M12188" s="20">
        <v>24.8</v>
      </c>
      <c r="N12188" s="20">
        <v>18.7</v>
      </c>
      <c r="AE12188">
        <f t="shared" si="190"/>
        <v>2009</v>
      </c>
    </row>
    <row r="12189" spans="1:31" x14ac:dyDescent="0.25">
      <c r="A12189" s="7">
        <v>12186</v>
      </c>
      <c r="B12189" s="8">
        <v>39890</v>
      </c>
      <c r="C12189" t="s">
        <v>3</v>
      </c>
      <c r="D12189" t="s">
        <v>903</v>
      </c>
      <c r="E12189" t="s">
        <v>9</v>
      </c>
      <c r="F12189" t="s">
        <v>905</v>
      </c>
      <c r="G12189" t="s">
        <v>648</v>
      </c>
      <c r="H12189" s="135" t="s">
        <v>1996</v>
      </c>
      <c r="I12189" t="s">
        <v>1454</v>
      </c>
      <c r="J12189" s="20">
        <v>13</v>
      </c>
      <c r="K12189" s="20" t="s">
        <v>1465</v>
      </c>
      <c r="L12189" t="s">
        <v>1466</v>
      </c>
      <c r="M12189" s="20">
        <v>3.25</v>
      </c>
      <c r="N12189" s="20">
        <v>3.25</v>
      </c>
      <c r="O12189" t="s">
        <v>1465</v>
      </c>
      <c r="Q12189" t="s">
        <v>1465</v>
      </c>
      <c r="S12189" t="s">
        <v>1465</v>
      </c>
      <c r="U12189" t="s">
        <v>1465</v>
      </c>
      <c r="W12189" t="s">
        <v>1465</v>
      </c>
      <c r="Y12189" t="s">
        <v>1465</v>
      </c>
      <c r="AA12189" t="s">
        <v>1465</v>
      </c>
      <c r="AC12189" t="s">
        <v>1465</v>
      </c>
      <c r="AE12189">
        <f t="shared" si="190"/>
        <v>2009</v>
      </c>
    </row>
    <row r="12190" spans="1:31" x14ac:dyDescent="0.25">
      <c r="A12190" s="7">
        <v>12187</v>
      </c>
      <c r="B12190" s="8">
        <v>39891</v>
      </c>
      <c r="C12190" t="s">
        <v>3</v>
      </c>
      <c r="D12190" t="s">
        <v>791</v>
      </c>
      <c r="E12190" t="s">
        <v>9</v>
      </c>
      <c r="F12190" t="s">
        <v>184</v>
      </c>
      <c r="G12190" t="s">
        <v>870</v>
      </c>
      <c r="H12190" s="135" t="s">
        <v>2469</v>
      </c>
      <c r="I12190" t="s">
        <v>1454</v>
      </c>
      <c r="J12190" s="20">
        <v>37</v>
      </c>
      <c r="K12190" s="20" t="s">
        <v>3</v>
      </c>
      <c r="L12190" t="s">
        <v>1464</v>
      </c>
      <c r="M12190" s="20">
        <v>11.36</v>
      </c>
      <c r="N12190" s="20">
        <v>8.14</v>
      </c>
      <c r="AE12190">
        <f t="shared" si="190"/>
        <v>2009</v>
      </c>
    </row>
    <row r="12191" spans="1:31" x14ac:dyDescent="0.25">
      <c r="A12191" s="7">
        <v>12188</v>
      </c>
      <c r="B12191" s="8">
        <v>39891</v>
      </c>
      <c r="C12191" t="s">
        <v>3</v>
      </c>
      <c r="D12191" t="s">
        <v>791</v>
      </c>
      <c r="E12191" t="s">
        <v>9</v>
      </c>
      <c r="F12191" t="s">
        <v>184</v>
      </c>
      <c r="G12191" t="s">
        <v>870</v>
      </c>
      <c r="H12191" s="9" t="s">
        <v>2522</v>
      </c>
      <c r="I12191" t="s">
        <v>1454</v>
      </c>
      <c r="J12191" s="20">
        <v>80</v>
      </c>
      <c r="K12191" s="20" t="s">
        <v>1465</v>
      </c>
      <c r="L12191" t="s">
        <v>1466</v>
      </c>
      <c r="M12191" s="20">
        <v>20</v>
      </c>
      <c r="N12191" s="20">
        <v>20</v>
      </c>
      <c r="AE12191">
        <f t="shared" si="190"/>
        <v>2009</v>
      </c>
    </row>
    <row r="12192" spans="1:31" x14ac:dyDescent="0.25">
      <c r="A12192" s="7">
        <v>12189</v>
      </c>
      <c r="B12192" s="8">
        <v>39891</v>
      </c>
      <c r="C12192" t="s">
        <v>3</v>
      </c>
      <c r="D12192" t="s">
        <v>295</v>
      </c>
      <c r="E12192" t="s">
        <v>9</v>
      </c>
      <c r="F12192" t="s">
        <v>624</v>
      </c>
      <c r="G12192" t="s">
        <v>929</v>
      </c>
      <c r="H12192" s="9" t="s">
        <v>2830</v>
      </c>
      <c r="I12192" t="s">
        <v>1454</v>
      </c>
      <c r="J12192" s="20">
        <v>64</v>
      </c>
      <c r="K12192" s="20" t="s">
        <v>3</v>
      </c>
      <c r="L12192" t="s">
        <v>1464</v>
      </c>
      <c r="M12192" s="20">
        <v>18.920000000000002</v>
      </c>
      <c r="N12192" s="20">
        <v>14.08</v>
      </c>
      <c r="AE12192">
        <f t="shared" si="190"/>
        <v>2009</v>
      </c>
    </row>
    <row r="12193" spans="1:31" x14ac:dyDescent="0.25">
      <c r="A12193" s="7">
        <v>12190</v>
      </c>
      <c r="B12193" s="8">
        <v>39892</v>
      </c>
      <c r="C12193" t="s">
        <v>3</v>
      </c>
      <c r="D12193" t="s">
        <v>994</v>
      </c>
      <c r="E12193" t="s">
        <v>9</v>
      </c>
      <c r="F12193" t="s">
        <v>978</v>
      </c>
      <c r="G12193" t="s">
        <v>569</v>
      </c>
      <c r="H12193" s="135" t="s">
        <v>1496</v>
      </c>
      <c r="I12193" t="s">
        <v>1454</v>
      </c>
      <c r="J12193" s="20">
        <v>41</v>
      </c>
      <c r="K12193" s="20" t="s">
        <v>1465</v>
      </c>
      <c r="L12193" t="s">
        <v>1466</v>
      </c>
      <c r="M12193" s="20">
        <v>10.25</v>
      </c>
      <c r="N12193" s="20">
        <v>10.25</v>
      </c>
      <c r="AE12193">
        <f t="shared" si="190"/>
        <v>2009</v>
      </c>
    </row>
    <row r="12194" spans="1:31" x14ac:dyDescent="0.25">
      <c r="A12194" s="7">
        <v>12191</v>
      </c>
      <c r="B12194" s="8">
        <v>39893</v>
      </c>
      <c r="C12194" t="s">
        <v>3</v>
      </c>
      <c r="D12194" t="s">
        <v>914</v>
      </c>
      <c r="E12194" t="s">
        <v>9</v>
      </c>
      <c r="F12194" t="s">
        <v>949</v>
      </c>
      <c r="G12194" t="s">
        <v>377</v>
      </c>
      <c r="H12194" s="135" t="s">
        <v>1496</v>
      </c>
      <c r="I12194" t="s">
        <v>1454</v>
      </c>
      <c r="J12194" s="20">
        <v>20</v>
      </c>
      <c r="K12194" s="20" t="s">
        <v>9</v>
      </c>
      <c r="L12194" t="s">
        <v>1463</v>
      </c>
      <c r="M12194" s="20">
        <v>4.8</v>
      </c>
      <c r="N12194" s="20">
        <v>6.2</v>
      </c>
      <c r="AE12194">
        <f t="shared" si="190"/>
        <v>2009</v>
      </c>
    </row>
    <row r="12195" spans="1:31" x14ac:dyDescent="0.25">
      <c r="A12195" s="7">
        <v>12192</v>
      </c>
      <c r="B12195" s="8">
        <v>39893</v>
      </c>
      <c r="C12195" t="s">
        <v>3</v>
      </c>
      <c r="D12195" t="s">
        <v>656</v>
      </c>
      <c r="E12195" t="s">
        <v>9</v>
      </c>
      <c r="F12195" t="s">
        <v>628</v>
      </c>
      <c r="G12195" t="s">
        <v>17</v>
      </c>
      <c r="H12195" s="135" t="s">
        <v>1500</v>
      </c>
      <c r="I12195" t="s">
        <v>1454</v>
      </c>
      <c r="J12195" s="20">
        <v>21</v>
      </c>
      <c r="K12195" s="20" t="s">
        <v>3</v>
      </c>
      <c r="L12195" t="s">
        <v>1464</v>
      </c>
      <c r="M12195" s="20">
        <v>6.88</v>
      </c>
      <c r="N12195" s="20">
        <v>4.62</v>
      </c>
      <c r="AE12195">
        <f t="shared" si="190"/>
        <v>2009</v>
      </c>
    </row>
    <row r="12196" spans="1:31" x14ac:dyDescent="0.25">
      <c r="A12196" s="7">
        <v>12193</v>
      </c>
      <c r="B12196" s="8">
        <v>39894</v>
      </c>
      <c r="C12196" t="s">
        <v>3</v>
      </c>
      <c r="D12196" t="s">
        <v>982</v>
      </c>
      <c r="E12196" t="s">
        <v>9</v>
      </c>
      <c r="F12196" t="s">
        <v>665</v>
      </c>
      <c r="G12196" t="s">
        <v>17</v>
      </c>
      <c r="H12196" s="135" t="s">
        <v>1520</v>
      </c>
      <c r="I12196" t="s">
        <v>1454</v>
      </c>
      <c r="J12196" s="20">
        <v>40</v>
      </c>
      <c r="K12196" s="20" t="s">
        <v>9</v>
      </c>
      <c r="L12196" t="s">
        <v>1464</v>
      </c>
      <c r="M12196" s="20">
        <v>8.8000000000000007</v>
      </c>
      <c r="N12196" s="20">
        <v>12.2</v>
      </c>
      <c r="AE12196">
        <f t="shared" si="190"/>
        <v>2009</v>
      </c>
    </row>
    <row r="12197" spans="1:31" x14ac:dyDescent="0.25">
      <c r="A12197" s="7">
        <v>12194</v>
      </c>
      <c r="B12197" s="8">
        <v>39894</v>
      </c>
      <c r="C12197" t="s">
        <v>3</v>
      </c>
      <c r="D12197" t="s">
        <v>543</v>
      </c>
      <c r="E12197" t="s">
        <v>9</v>
      </c>
      <c r="F12197" t="s">
        <v>521</v>
      </c>
      <c r="G12197" t="s">
        <v>929</v>
      </c>
      <c r="H12197" s="135" t="s">
        <v>2655</v>
      </c>
      <c r="I12197" t="s">
        <v>1454</v>
      </c>
      <c r="J12197" s="20">
        <v>21</v>
      </c>
      <c r="K12197" s="20" t="s">
        <v>3</v>
      </c>
      <c r="L12197" t="s">
        <v>1463</v>
      </c>
      <c r="M12197" s="20">
        <v>6.46</v>
      </c>
      <c r="N12197" s="20">
        <v>5.04</v>
      </c>
      <c r="AE12197">
        <f t="shared" si="190"/>
        <v>2009</v>
      </c>
    </row>
    <row r="12198" spans="1:31" x14ac:dyDescent="0.25">
      <c r="A12198" s="7">
        <v>12195</v>
      </c>
      <c r="B12198" s="8">
        <v>39894</v>
      </c>
      <c r="C12198" t="s">
        <v>3</v>
      </c>
      <c r="D12198" t="s">
        <v>39</v>
      </c>
      <c r="E12198" t="s">
        <v>9</v>
      </c>
      <c r="F12198" t="s">
        <v>805</v>
      </c>
      <c r="G12198" t="s">
        <v>895</v>
      </c>
      <c r="H12198" s="135" t="s">
        <v>2797</v>
      </c>
      <c r="I12198" t="s">
        <v>1454</v>
      </c>
      <c r="J12198" s="20">
        <v>11</v>
      </c>
      <c r="K12198" s="20" t="s">
        <v>1465</v>
      </c>
      <c r="L12198" t="s">
        <v>1466</v>
      </c>
      <c r="M12198" s="20">
        <v>2.75</v>
      </c>
      <c r="N12198" s="20">
        <v>2.75</v>
      </c>
      <c r="AE12198">
        <f t="shared" si="190"/>
        <v>2009</v>
      </c>
    </row>
    <row r="12199" spans="1:31" x14ac:dyDescent="0.25">
      <c r="A12199" s="7">
        <v>12196</v>
      </c>
      <c r="B12199" s="8">
        <v>39894</v>
      </c>
      <c r="C12199" t="s">
        <v>3</v>
      </c>
      <c r="D12199" t="s">
        <v>543</v>
      </c>
      <c r="E12199" t="s">
        <v>9</v>
      </c>
      <c r="F12199" t="s">
        <v>521</v>
      </c>
      <c r="G12199" t="s">
        <v>895</v>
      </c>
      <c r="H12199" s="135" t="s">
        <v>2599</v>
      </c>
      <c r="I12199" t="s">
        <v>1454</v>
      </c>
      <c r="J12199" s="20">
        <v>40</v>
      </c>
      <c r="K12199" s="20" t="s">
        <v>1465</v>
      </c>
      <c r="L12199" t="s">
        <v>1466</v>
      </c>
      <c r="M12199" s="20">
        <v>10</v>
      </c>
      <c r="N12199" s="20">
        <v>10</v>
      </c>
      <c r="AE12199">
        <f t="shared" si="190"/>
        <v>2009</v>
      </c>
    </row>
    <row r="12200" spans="1:31" x14ac:dyDescent="0.25">
      <c r="A12200" s="7">
        <v>12197</v>
      </c>
      <c r="B12200" s="8">
        <v>39895</v>
      </c>
      <c r="C12200" t="s">
        <v>3</v>
      </c>
      <c r="D12200" t="s">
        <v>586</v>
      </c>
      <c r="E12200" t="s">
        <v>9</v>
      </c>
      <c r="F12200" t="s">
        <v>640</v>
      </c>
      <c r="G12200" t="s">
        <v>648</v>
      </c>
      <c r="H12200" s="135" t="s">
        <v>2062</v>
      </c>
      <c r="I12200" t="s">
        <v>1454</v>
      </c>
      <c r="J12200" s="20">
        <v>25</v>
      </c>
      <c r="K12200" s="20" t="s">
        <v>1465</v>
      </c>
      <c r="L12200" t="s">
        <v>1466</v>
      </c>
      <c r="M12200" s="20">
        <v>6.25</v>
      </c>
      <c r="N12200" s="20">
        <v>6.25</v>
      </c>
      <c r="AE12200">
        <f t="shared" si="190"/>
        <v>2009</v>
      </c>
    </row>
    <row r="12201" spans="1:31" x14ac:dyDescent="0.25">
      <c r="A12201" s="7">
        <v>12198</v>
      </c>
      <c r="B12201" s="8">
        <v>39895</v>
      </c>
      <c r="C12201" t="s">
        <v>3</v>
      </c>
      <c r="D12201" t="s">
        <v>586</v>
      </c>
      <c r="E12201" t="s">
        <v>9</v>
      </c>
      <c r="F12201" t="s">
        <v>640</v>
      </c>
      <c r="G12201" t="s">
        <v>648</v>
      </c>
      <c r="H12201" s="135" t="s">
        <v>1791</v>
      </c>
      <c r="I12201" t="s">
        <v>1454</v>
      </c>
      <c r="J12201" s="20">
        <v>12</v>
      </c>
      <c r="K12201" s="20" t="s">
        <v>3</v>
      </c>
      <c r="L12201" t="s">
        <v>1463</v>
      </c>
      <c r="M12201" s="20">
        <v>4.12</v>
      </c>
      <c r="N12201" s="20">
        <v>2.88</v>
      </c>
      <c r="AE12201">
        <f t="shared" si="190"/>
        <v>2009</v>
      </c>
    </row>
    <row r="12202" spans="1:31" x14ac:dyDescent="0.25">
      <c r="A12202" s="7">
        <v>12199</v>
      </c>
      <c r="B12202" s="8">
        <v>39895</v>
      </c>
      <c r="C12202" t="s">
        <v>3</v>
      </c>
      <c r="D12202" t="s">
        <v>864</v>
      </c>
      <c r="E12202" t="s">
        <v>9</v>
      </c>
      <c r="F12202" t="s">
        <v>900</v>
      </c>
      <c r="G12202" t="s">
        <v>931</v>
      </c>
      <c r="H12202" s="9" t="s">
        <v>2831</v>
      </c>
      <c r="I12202" t="s">
        <v>1454</v>
      </c>
      <c r="J12202" s="20">
        <v>5</v>
      </c>
      <c r="K12202" s="20" t="s">
        <v>1465</v>
      </c>
      <c r="L12202" t="s">
        <v>1466</v>
      </c>
      <c r="M12202" s="20">
        <v>1.25</v>
      </c>
      <c r="N12202" s="20">
        <v>1.25</v>
      </c>
      <c r="AE12202">
        <f t="shared" si="190"/>
        <v>2009</v>
      </c>
    </row>
    <row r="12203" spans="1:31" x14ac:dyDescent="0.25">
      <c r="A12203" s="7">
        <v>12200</v>
      </c>
      <c r="B12203" s="8">
        <v>39895</v>
      </c>
      <c r="C12203" t="s">
        <v>3</v>
      </c>
      <c r="D12203" t="s">
        <v>789</v>
      </c>
      <c r="E12203" t="s">
        <v>9</v>
      </c>
      <c r="F12203" t="s">
        <v>949</v>
      </c>
      <c r="G12203" t="s">
        <v>929</v>
      </c>
      <c r="H12203" s="135" t="s">
        <v>2832</v>
      </c>
      <c r="I12203" t="s">
        <v>1454</v>
      </c>
      <c r="J12203" s="20">
        <v>12</v>
      </c>
      <c r="K12203" s="20" t="s">
        <v>3</v>
      </c>
      <c r="L12203" t="s">
        <v>1464</v>
      </c>
      <c r="M12203" s="20">
        <v>4.3599999999999994</v>
      </c>
      <c r="N12203" s="20">
        <v>2.64</v>
      </c>
      <c r="AE12203">
        <f t="shared" si="190"/>
        <v>2009</v>
      </c>
    </row>
    <row r="12204" spans="1:31" x14ac:dyDescent="0.25">
      <c r="A12204" s="7">
        <v>12201</v>
      </c>
      <c r="B12204" s="8">
        <v>39896</v>
      </c>
      <c r="C12204" t="s">
        <v>3</v>
      </c>
      <c r="D12204" t="s">
        <v>557</v>
      </c>
      <c r="E12204" t="s">
        <v>9</v>
      </c>
      <c r="F12204" t="s">
        <v>727</v>
      </c>
      <c r="G12204" t="s">
        <v>929</v>
      </c>
      <c r="H12204" s="135" t="s">
        <v>2674</v>
      </c>
      <c r="I12204" t="s">
        <v>1454</v>
      </c>
      <c r="J12204" s="20">
        <v>31</v>
      </c>
      <c r="K12204" s="20" t="s">
        <v>3</v>
      </c>
      <c r="L12204" t="s">
        <v>1463</v>
      </c>
      <c r="M12204" s="20">
        <v>9.06</v>
      </c>
      <c r="N12204" s="20">
        <v>7.44</v>
      </c>
      <c r="AE12204">
        <f t="shared" si="190"/>
        <v>2009</v>
      </c>
    </row>
    <row r="12205" spans="1:31" x14ac:dyDescent="0.25">
      <c r="A12205" s="7">
        <v>12202</v>
      </c>
      <c r="B12205" s="8">
        <v>39896</v>
      </c>
      <c r="C12205" t="s">
        <v>3</v>
      </c>
      <c r="D12205" t="s">
        <v>789</v>
      </c>
      <c r="E12205" t="s">
        <v>9</v>
      </c>
      <c r="F12205" t="s">
        <v>765</v>
      </c>
      <c r="G12205" t="s">
        <v>929</v>
      </c>
      <c r="H12205" s="135" t="s">
        <v>1496</v>
      </c>
      <c r="I12205" t="s">
        <v>1454</v>
      </c>
      <c r="J12205" s="20">
        <v>12</v>
      </c>
      <c r="K12205" s="20" t="s">
        <v>3</v>
      </c>
      <c r="L12205" t="s">
        <v>1464</v>
      </c>
      <c r="M12205" s="20">
        <v>4.3599999999999994</v>
      </c>
      <c r="N12205" s="20">
        <v>2.64</v>
      </c>
      <c r="AE12205">
        <f t="shared" si="190"/>
        <v>2009</v>
      </c>
    </row>
    <row r="12206" spans="1:31" x14ac:dyDescent="0.25">
      <c r="A12206" s="7">
        <v>12203</v>
      </c>
      <c r="B12206" s="8">
        <v>39896</v>
      </c>
      <c r="C12206" t="s">
        <v>3</v>
      </c>
      <c r="D12206" t="s">
        <v>791</v>
      </c>
      <c r="E12206" t="s">
        <v>9</v>
      </c>
      <c r="F12206" t="s">
        <v>923</v>
      </c>
      <c r="G12206" t="s">
        <v>648</v>
      </c>
      <c r="H12206" s="135" t="s">
        <v>2555</v>
      </c>
      <c r="I12206" t="s">
        <v>1454</v>
      </c>
      <c r="J12206" s="20">
        <v>216</v>
      </c>
      <c r="K12206" s="20" t="s">
        <v>3</v>
      </c>
      <c r="L12206" t="s">
        <v>1463</v>
      </c>
      <c r="M12206" s="20">
        <v>57.16</v>
      </c>
      <c r="N12206" s="20">
        <v>51.84</v>
      </c>
      <c r="AE12206">
        <f t="shared" si="190"/>
        <v>2009</v>
      </c>
    </row>
    <row r="12207" spans="1:31" x14ac:dyDescent="0.25">
      <c r="A12207" s="7">
        <v>12204</v>
      </c>
      <c r="B12207" s="8">
        <v>39896</v>
      </c>
      <c r="C12207" t="s">
        <v>3</v>
      </c>
      <c r="D12207" s="16" t="s">
        <v>35</v>
      </c>
      <c r="E12207" t="s">
        <v>9</v>
      </c>
      <c r="F12207" t="s">
        <v>872</v>
      </c>
      <c r="G12207" t="s">
        <v>648</v>
      </c>
      <c r="H12207" s="9" t="s">
        <v>1797</v>
      </c>
      <c r="I12207" t="s">
        <v>1454</v>
      </c>
      <c r="J12207" s="20">
        <v>83</v>
      </c>
      <c r="K12207" s="20" t="s">
        <v>3</v>
      </c>
      <c r="L12207" t="s">
        <v>1464</v>
      </c>
      <c r="M12207" s="20">
        <v>24.240000000000002</v>
      </c>
      <c r="N12207" s="20">
        <v>18.259999999999998</v>
      </c>
      <c r="AE12207">
        <f t="shared" si="190"/>
        <v>2009</v>
      </c>
    </row>
    <row r="12208" spans="1:31" x14ac:dyDescent="0.25">
      <c r="A12208" s="7">
        <v>12205</v>
      </c>
      <c r="B12208" s="8">
        <v>39897</v>
      </c>
      <c r="C12208" t="s">
        <v>3</v>
      </c>
      <c r="D12208" t="s">
        <v>786</v>
      </c>
      <c r="E12208" t="s">
        <v>9</v>
      </c>
      <c r="F12208" t="s">
        <v>665</v>
      </c>
      <c r="G12208" t="s">
        <v>633</v>
      </c>
      <c r="H12208" s="135" t="s">
        <v>1496</v>
      </c>
      <c r="I12208" t="s">
        <v>1454</v>
      </c>
      <c r="J12208" s="20">
        <v>13</v>
      </c>
      <c r="K12208" s="20" t="s">
        <v>3</v>
      </c>
      <c r="L12208" t="s">
        <v>1464</v>
      </c>
      <c r="M12208" s="20">
        <v>4.6400000000000006</v>
      </c>
      <c r="N12208" s="20">
        <v>2.86</v>
      </c>
      <c r="AE12208">
        <f t="shared" si="190"/>
        <v>2009</v>
      </c>
    </row>
    <row r="12209" spans="1:31" x14ac:dyDescent="0.25">
      <c r="A12209" s="7">
        <v>12206</v>
      </c>
      <c r="B12209" s="8">
        <v>39898</v>
      </c>
      <c r="C12209" t="s">
        <v>3</v>
      </c>
      <c r="D12209" t="s">
        <v>465</v>
      </c>
      <c r="E12209" t="s">
        <v>9</v>
      </c>
      <c r="F12209" t="s">
        <v>427</v>
      </c>
      <c r="G12209" t="s">
        <v>569</v>
      </c>
      <c r="H12209" s="135" t="s">
        <v>1964</v>
      </c>
      <c r="I12209" t="s">
        <v>1454</v>
      </c>
      <c r="J12209" s="20">
        <v>25</v>
      </c>
      <c r="K12209" s="20" t="s">
        <v>9</v>
      </c>
      <c r="L12209" t="s">
        <v>1464</v>
      </c>
      <c r="M12209" s="20">
        <v>5.5</v>
      </c>
      <c r="N12209" s="20">
        <v>8</v>
      </c>
      <c r="AE12209">
        <f t="shared" si="190"/>
        <v>2009</v>
      </c>
    </row>
    <row r="12210" spans="1:31" x14ac:dyDescent="0.25">
      <c r="A12210" s="7">
        <v>12207</v>
      </c>
      <c r="B12210" s="8">
        <v>39898</v>
      </c>
      <c r="C12210" t="s">
        <v>3</v>
      </c>
      <c r="D12210" t="s">
        <v>844</v>
      </c>
      <c r="E12210" t="s">
        <v>9</v>
      </c>
      <c r="F12210" t="s">
        <v>998</v>
      </c>
      <c r="G12210" t="s">
        <v>931</v>
      </c>
      <c r="H12210" s="9" t="s">
        <v>2657</v>
      </c>
      <c r="I12210" t="s">
        <v>1458</v>
      </c>
      <c r="J12210" s="20">
        <v>24</v>
      </c>
      <c r="K12210" s="20" t="s">
        <v>9</v>
      </c>
      <c r="L12210" t="s">
        <v>1464</v>
      </c>
      <c r="M12210" s="20">
        <v>10</v>
      </c>
      <c r="N12210" s="20">
        <v>30</v>
      </c>
      <c r="AE12210">
        <f t="shared" si="190"/>
        <v>2009</v>
      </c>
    </row>
    <row r="12211" spans="1:31" x14ac:dyDescent="0.25">
      <c r="A12211" s="7">
        <v>12208</v>
      </c>
      <c r="B12211" s="8">
        <v>39898</v>
      </c>
      <c r="C12211" t="s">
        <v>3</v>
      </c>
      <c r="D12211" t="s">
        <v>928</v>
      </c>
      <c r="E12211" t="s">
        <v>9</v>
      </c>
      <c r="F12211" t="s">
        <v>828</v>
      </c>
      <c r="G12211" t="s">
        <v>929</v>
      </c>
      <c r="H12211" s="136" t="s">
        <v>2654</v>
      </c>
      <c r="I12211" t="s">
        <v>1454</v>
      </c>
      <c r="J12211" s="20">
        <v>10</v>
      </c>
      <c r="K12211" s="20" t="s">
        <v>1465</v>
      </c>
      <c r="L12211" t="s">
        <v>1466</v>
      </c>
      <c r="M12211" s="20">
        <v>2.5</v>
      </c>
      <c r="N12211" s="20">
        <v>2.5</v>
      </c>
      <c r="AE12211">
        <f t="shared" si="190"/>
        <v>2009</v>
      </c>
    </row>
    <row r="12212" spans="1:31" x14ac:dyDescent="0.25">
      <c r="A12212" s="7">
        <v>12209</v>
      </c>
      <c r="B12212" s="8">
        <v>39898</v>
      </c>
      <c r="C12212" t="s">
        <v>3</v>
      </c>
      <c r="D12212" t="s">
        <v>851</v>
      </c>
      <c r="E12212" t="s">
        <v>9</v>
      </c>
      <c r="F12212" t="s">
        <v>926</v>
      </c>
      <c r="G12212" t="s">
        <v>929</v>
      </c>
      <c r="H12212" s="135" t="s">
        <v>2686</v>
      </c>
      <c r="I12212" t="s">
        <v>1454</v>
      </c>
      <c r="J12212" s="20">
        <v>40</v>
      </c>
      <c r="K12212" s="20" t="s">
        <v>1465</v>
      </c>
      <c r="L12212" t="s">
        <v>1466</v>
      </c>
      <c r="M12212" s="20">
        <v>10</v>
      </c>
      <c r="N12212" s="20">
        <v>10</v>
      </c>
      <c r="AE12212">
        <f t="shared" si="190"/>
        <v>2009</v>
      </c>
    </row>
    <row r="12213" spans="1:31" x14ac:dyDescent="0.25">
      <c r="A12213" s="7">
        <v>12210</v>
      </c>
      <c r="B12213" s="8">
        <v>39898</v>
      </c>
      <c r="C12213" t="s">
        <v>3</v>
      </c>
      <c r="D12213" t="s">
        <v>928</v>
      </c>
      <c r="E12213" t="s">
        <v>9</v>
      </c>
      <c r="F12213" t="s">
        <v>828</v>
      </c>
      <c r="G12213" t="s">
        <v>929</v>
      </c>
      <c r="H12213" s="135" t="s">
        <v>2738</v>
      </c>
      <c r="I12213" t="s">
        <v>1454</v>
      </c>
      <c r="J12213" s="20">
        <v>21</v>
      </c>
      <c r="K12213" s="20" t="s">
        <v>3</v>
      </c>
      <c r="L12213" t="s">
        <v>1464</v>
      </c>
      <c r="M12213" s="20">
        <v>6.88</v>
      </c>
      <c r="N12213" s="20">
        <v>4.62</v>
      </c>
      <c r="AE12213">
        <f t="shared" si="190"/>
        <v>2009</v>
      </c>
    </row>
    <row r="12214" spans="1:31" x14ac:dyDescent="0.25">
      <c r="A12214" s="7">
        <v>12211</v>
      </c>
      <c r="B12214" s="8">
        <v>39898</v>
      </c>
      <c r="C12214" t="s">
        <v>3</v>
      </c>
      <c r="D12214" t="s">
        <v>979</v>
      </c>
      <c r="E12214" t="s">
        <v>9</v>
      </c>
      <c r="F12214" t="s">
        <v>976</v>
      </c>
      <c r="G12214" t="s">
        <v>929</v>
      </c>
      <c r="H12214" s="135" t="s">
        <v>1496</v>
      </c>
      <c r="I12214" t="s">
        <v>1454</v>
      </c>
      <c r="J12214" s="20">
        <v>40</v>
      </c>
      <c r="K12214" s="20" t="s">
        <v>3</v>
      </c>
      <c r="L12214" t="s">
        <v>1463</v>
      </c>
      <c r="M12214" s="20">
        <v>11.4</v>
      </c>
      <c r="N12214" s="20">
        <v>9.6</v>
      </c>
      <c r="AE12214">
        <f t="shared" si="190"/>
        <v>2009</v>
      </c>
    </row>
    <row r="12215" spans="1:31" x14ac:dyDescent="0.25">
      <c r="A12215" s="7">
        <v>12212</v>
      </c>
      <c r="B12215" s="8">
        <v>39898</v>
      </c>
      <c r="C12215" t="s">
        <v>3</v>
      </c>
      <c r="D12215" t="s">
        <v>979</v>
      </c>
      <c r="E12215" t="s">
        <v>9</v>
      </c>
      <c r="F12215" t="s">
        <v>789</v>
      </c>
      <c r="G12215" t="s">
        <v>895</v>
      </c>
      <c r="H12215" s="135" t="s">
        <v>2579</v>
      </c>
      <c r="I12215" t="s">
        <v>1455</v>
      </c>
      <c r="J12215" s="20">
        <v>35</v>
      </c>
      <c r="K12215" s="20" t="s">
        <v>3</v>
      </c>
      <c r="L12215" t="s">
        <v>1463</v>
      </c>
      <c r="M12215" s="20">
        <v>5.05</v>
      </c>
      <c r="N12215" s="20">
        <v>4.2</v>
      </c>
      <c r="AE12215">
        <f t="shared" si="190"/>
        <v>2009</v>
      </c>
    </row>
    <row r="12216" spans="1:31" x14ac:dyDescent="0.25">
      <c r="A12216" s="7">
        <v>12213</v>
      </c>
      <c r="B12216" s="8">
        <v>39898</v>
      </c>
      <c r="C12216" t="s">
        <v>3</v>
      </c>
      <c r="D12216" t="s">
        <v>789</v>
      </c>
      <c r="E12216" t="s">
        <v>9</v>
      </c>
      <c r="F12216" t="s">
        <v>979</v>
      </c>
      <c r="G12216" t="s">
        <v>895</v>
      </c>
      <c r="H12216" s="135" t="s">
        <v>2640</v>
      </c>
      <c r="I12216" t="s">
        <v>1455</v>
      </c>
      <c r="J12216" s="20">
        <v>27</v>
      </c>
      <c r="K12216" s="20" t="s">
        <v>3</v>
      </c>
      <c r="L12216" t="s">
        <v>1463</v>
      </c>
      <c r="M12216" s="20">
        <v>4.01</v>
      </c>
      <c r="N12216" s="20">
        <v>3.24</v>
      </c>
      <c r="AE12216">
        <f t="shared" si="190"/>
        <v>2009</v>
      </c>
    </row>
    <row r="12217" spans="1:31" x14ac:dyDescent="0.25">
      <c r="A12217" s="7">
        <v>12214</v>
      </c>
      <c r="B12217" s="8">
        <v>39898</v>
      </c>
      <c r="C12217" t="s">
        <v>3</v>
      </c>
      <c r="D12217" t="s">
        <v>979</v>
      </c>
      <c r="E12217" t="s">
        <v>9</v>
      </c>
      <c r="F12217" t="s">
        <v>789</v>
      </c>
      <c r="G12217" t="s">
        <v>714</v>
      </c>
      <c r="H12217" s="9" t="s">
        <v>2833</v>
      </c>
      <c r="I12217" t="s">
        <v>1455</v>
      </c>
      <c r="J12217" s="20">
        <v>95</v>
      </c>
      <c r="K12217" s="20" t="s">
        <v>3</v>
      </c>
      <c r="L12217" t="s">
        <v>1464</v>
      </c>
      <c r="M12217" s="20">
        <v>13.8</v>
      </c>
      <c r="N12217" s="20">
        <v>10.45</v>
      </c>
      <c r="AE12217">
        <f t="shared" si="190"/>
        <v>2009</v>
      </c>
    </row>
    <row r="12218" spans="1:31" x14ac:dyDescent="0.25">
      <c r="A12218" s="7">
        <v>12215</v>
      </c>
      <c r="B12218" s="8">
        <v>39898</v>
      </c>
      <c r="C12218" t="s">
        <v>3</v>
      </c>
      <c r="D12218" t="s">
        <v>851</v>
      </c>
      <c r="E12218" t="s">
        <v>9</v>
      </c>
      <c r="F12218" t="s">
        <v>890</v>
      </c>
      <c r="G12218" t="s">
        <v>732</v>
      </c>
      <c r="H12218" s="135" t="s">
        <v>1496</v>
      </c>
      <c r="I12218" t="s">
        <v>1454</v>
      </c>
      <c r="J12218" s="20">
        <v>56</v>
      </c>
      <c r="K12218" s="20" t="s">
        <v>3</v>
      </c>
      <c r="L12218" t="s">
        <v>1464</v>
      </c>
      <c r="M12218" s="20">
        <v>16.68</v>
      </c>
      <c r="N12218" s="20">
        <v>12.32</v>
      </c>
      <c r="AE12218">
        <f t="shared" si="190"/>
        <v>2009</v>
      </c>
    </row>
    <row r="12219" spans="1:31" x14ac:dyDescent="0.25">
      <c r="A12219" s="7">
        <v>12216</v>
      </c>
      <c r="B12219" s="8">
        <v>39898</v>
      </c>
      <c r="C12219" t="s">
        <v>3</v>
      </c>
      <c r="D12219" t="s">
        <v>989</v>
      </c>
      <c r="E12219" t="s">
        <v>9</v>
      </c>
      <c r="F12219" t="s">
        <v>937</v>
      </c>
      <c r="G12219" t="s">
        <v>861</v>
      </c>
      <c r="H12219" s="135" t="s">
        <v>1496</v>
      </c>
      <c r="I12219" t="s">
        <v>1454</v>
      </c>
      <c r="J12219" s="20">
        <v>38</v>
      </c>
      <c r="K12219" s="20" t="s">
        <v>9</v>
      </c>
      <c r="L12219" t="s">
        <v>1464</v>
      </c>
      <c r="M12219" s="20">
        <v>8.36</v>
      </c>
      <c r="N12219" s="20">
        <v>11.64</v>
      </c>
      <c r="AE12219">
        <f t="shared" si="190"/>
        <v>2009</v>
      </c>
    </row>
    <row r="12220" spans="1:31" x14ac:dyDescent="0.25">
      <c r="A12220" s="7">
        <v>12217</v>
      </c>
      <c r="B12220" s="8">
        <v>39898</v>
      </c>
      <c r="C12220" t="s">
        <v>3</v>
      </c>
      <c r="D12220" t="s">
        <v>979</v>
      </c>
      <c r="E12220" t="s">
        <v>9</v>
      </c>
      <c r="F12220" t="s">
        <v>789</v>
      </c>
      <c r="G12220" t="s">
        <v>648</v>
      </c>
      <c r="H12220" s="9" t="s">
        <v>1797</v>
      </c>
      <c r="I12220" t="s">
        <v>1455</v>
      </c>
      <c r="J12220" s="20">
        <v>156</v>
      </c>
      <c r="K12220" s="20" t="s">
        <v>3</v>
      </c>
      <c r="L12220" t="s">
        <v>1464</v>
      </c>
      <c r="M12220" s="20">
        <v>22.34</v>
      </c>
      <c r="N12220" s="20">
        <v>17.16</v>
      </c>
      <c r="AE12220">
        <f t="shared" si="190"/>
        <v>2009</v>
      </c>
    </row>
    <row r="12221" spans="1:31" x14ac:dyDescent="0.25">
      <c r="A12221" s="7">
        <v>12218</v>
      </c>
      <c r="B12221" s="8">
        <v>39899</v>
      </c>
      <c r="C12221" t="s">
        <v>3</v>
      </c>
      <c r="D12221" t="s">
        <v>55</v>
      </c>
      <c r="E12221" t="s">
        <v>9</v>
      </c>
      <c r="F12221" t="s">
        <v>999</v>
      </c>
      <c r="G12221" t="s">
        <v>931</v>
      </c>
      <c r="H12221" s="9" t="s">
        <v>2647</v>
      </c>
      <c r="I12221" t="s">
        <v>1458</v>
      </c>
      <c r="J12221" s="20">
        <v>8</v>
      </c>
      <c r="K12221" s="20" t="s">
        <v>1465</v>
      </c>
      <c r="L12221" t="s">
        <v>1466</v>
      </c>
      <c r="M12221" s="20">
        <v>10</v>
      </c>
      <c r="N12221" s="20">
        <v>30</v>
      </c>
      <c r="AE12221">
        <f t="shared" si="190"/>
        <v>2009</v>
      </c>
    </row>
    <row r="12222" spans="1:31" x14ac:dyDescent="0.25">
      <c r="A12222" s="7">
        <v>12219</v>
      </c>
      <c r="B12222" s="8">
        <v>39899</v>
      </c>
      <c r="C12222" t="s">
        <v>3</v>
      </c>
      <c r="D12222" t="s">
        <v>823</v>
      </c>
      <c r="E12222" t="s">
        <v>9</v>
      </c>
      <c r="F12222" t="s">
        <v>833</v>
      </c>
      <c r="G12222" t="s">
        <v>569</v>
      </c>
      <c r="H12222" s="9" t="s">
        <v>2142</v>
      </c>
      <c r="I12222" t="s">
        <v>1456</v>
      </c>
      <c r="J12222" s="20">
        <v>20</v>
      </c>
      <c r="K12222" s="20" t="s">
        <v>1465</v>
      </c>
      <c r="L12222" t="s">
        <v>1466</v>
      </c>
      <c r="M12222" s="20">
        <v>5</v>
      </c>
      <c r="N12222" s="20">
        <v>5</v>
      </c>
      <c r="O12222" t="s">
        <v>3</v>
      </c>
      <c r="P12222" s="13" t="s">
        <v>213</v>
      </c>
      <c r="Q12222" t="s">
        <v>9</v>
      </c>
      <c r="R12222" t="s">
        <v>844</v>
      </c>
      <c r="S12222" t="s">
        <v>1465</v>
      </c>
      <c r="U12222" t="s">
        <v>1465</v>
      </c>
      <c r="W12222" t="s">
        <v>1465</v>
      </c>
      <c r="Y12222" t="s">
        <v>1465</v>
      </c>
      <c r="AA12222" t="s">
        <v>1465</v>
      </c>
      <c r="AC12222" t="s">
        <v>1465</v>
      </c>
      <c r="AE12222">
        <f t="shared" si="190"/>
        <v>2009</v>
      </c>
    </row>
    <row r="12223" spans="1:31" x14ac:dyDescent="0.25">
      <c r="A12223" s="7">
        <v>12220</v>
      </c>
      <c r="B12223" s="8">
        <v>39899</v>
      </c>
      <c r="C12223" t="s">
        <v>3</v>
      </c>
      <c r="D12223" t="s">
        <v>851</v>
      </c>
      <c r="E12223" t="s">
        <v>9</v>
      </c>
      <c r="F12223" t="s">
        <v>905</v>
      </c>
      <c r="G12223" t="s">
        <v>732</v>
      </c>
      <c r="H12223" s="135" t="s">
        <v>1496</v>
      </c>
      <c r="I12223" t="s">
        <v>1454</v>
      </c>
      <c r="J12223" s="20">
        <v>24</v>
      </c>
      <c r="K12223" s="20" t="s">
        <v>9</v>
      </c>
      <c r="L12223" t="s">
        <v>1463</v>
      </c>
      <c r="M12223" s="20">
        <v>5.76</v>
      </c>
      <c r="N12223" s="20">
        <v>7.24</v>
      </c>
      <c r="AE12223">
        <f t="shared" si="190"/>
        <v>2009</v>
      </c>
    </row>
    <row r="12224" spans="1:31" x14ac:dyDescent="0.25">
      <c r="A12224" s="7">
        <v>12221</v>
      </c>
      <c r="B12224" s="8">
        <v>39900</v>
      </c>
      <c r="C12224" t="s">
        <v>3</v>
      </c>
      <c r="D12224" t="s">
        <v>1000</v>
      </c>
      <c r="E12224" t="s">
        <v>9</v>
      </c>
      <c r="F12224" t="s">
        <v>859</v>
      </c>
      <c r="G12224" t="s">
        <v>17</v>
      </c>
      <c r="H12224" s="135" t="s">
        <v>1528</v>
      </c>
      <c r="I12224" t="s">
        <v>1458</v>
      </c>
      <c r="J12224" s="20">
        <v>10</v>
      </c>
      <c r="K12224" s="20" t="s">
        <v>9</v>
      </c>
      <c r="L12224" t="s">
        <v>1463</v>
      </c>
      <c r="M12224" s="20">
        <v>30</v>
      </c>
      <c r="N12224" s="20">
        <v>10</v>
      </c>
      <c r="AE12224">
        <f t="shared" si="190"/>
        <v>2009</v>
      </c>
    </row>
    <row r="12225" spans="1:31" x14ac:dyDescent="0.25">
      <c r="A12225" s="7">
        <v>12222</v>
      </c>
      <c r="B12225" s="8">
        <v>39900</v>
      </c>
      <c r="C12225" t="s">
        <v>3</v>
      </c>
      <c r="D12225" t="s">
        <v>380</v>
      </c>
      <c r="E12225" t="s">
        <v>9</v>
      </c>
      <c r="F12225" t="s">
        <v>687</v>
      </c>
      <c r="G12225" t="s">
        <v>895</v>
      </c>
      <c r="H12225" s="135" t="s">
        <v>2629</v>
      </c>
      <c r="I12225" t="s">
        <v>1454</v>
      </c>
      <c r="J12225" s="20">
        <v>23</v>
      </c>
      <c r="K12225" s="20" t="s">
        <v>3</v>
      </c>
      <c r="L12225" t="s">
        <v>1464</v>
      </c>
      <c r="M12225" s="20">
        <v>7.4399999999999995</v>
      </c>
      <c r="N12225" s="20">
        <v>5.0600000000000005</v>
      </c>
      <c r="AE12225">
        <f t="shared" si="190"/>
        <v>2009</v>
      </c>
    </row>
    <row r="12226" spans="1:31" x14ac:dyDescent="0.25">
      <c r="A12226" s="7">
        <v>12223</v>
      </c>
      <c r="B12226" s="8">
        <v>39900</v>
      </c>
      <c r="C12226" t="s">
        <v>3</v>
      </c>
      <c r="D12226" t="s">
        <v>873</v>
      </c>
      <c r="E12226" t="s">
        <v>9</v>
      </c>
      <c r="F12226" t="s">
        <v>976</v>
      </c>
      <c r="G12226" t="s">
        <v>895</v>
      </c>
      <c r="H12226" s="9" t="s">
        <v>2834</v>
      </c>
      <c r="I12226" t="s">
        <v>1454</v>
      </c>
      <c r="J12226" s="20">
        <v>26</v>
      </c>
      <c r="K12226" s="20" t="s">
        <v>3</v>
      </c>
      <c r="L12226" t="s">
        <v>1464</v>
      </c>
      <c r="M12226" s="20">
        <v>8.2800000000000011</v>
      </c>
      <c r="N12226" s="20">
        <v>5.72</v>
      </c>
      <c r="AE12226">
        <f t="shared" si="190"/>
        <v>2009</v>
      </c>
    </row>
    <row r="12227" spans="1:31" x14ac:dyDescent="0.25">
      <c r="A12227" s="7">
        <v>12224</v>
      </c>
      <c r="B12227" s="8">
        <v>39900</v>
      </c>
      <c r="C12227" t="s">
        <v>3</v>
      </c>
      <c r="D12227" t="s">
        <v>49</v>
      </c>
      <c r="E12227" t="s">
        <v>9</v>
      </c>
      <c r="F12227" t="s">
        <v>949</v>
      </c>
      <c r="G12227" t="s">
        <v>861</v>
      </c>
      <c r="H12227" s="9" t="s">
        <v>2484</v>
      </c>
      <c r="I12227" t="s">
        <v>1454</v>
      </c>
      <c r="J12227" s="20">
        <v>34</v>
      </c>
      <c r="K12227" s="20" t="s">
        <v>9</v>
      </c>
      <c r="L12227" t="s">
        <v>1463</v>
      </c>
      <c r="M12227" s="20">
        <v>8.16</v>
      </c>
      <c r="N12227" s="20">
        <v>9.84</v>
      </c>
      <c r="AE12227">
        <f t="shared" si="190"/>
        <v>2009</v>
      </c>
    </row>
    <row r="12228" spans="1:31" x14ac:dyDescent="0.25">
      <c r="A12228" s="7">
        <v>12225</v>
      </c>
      <c r="B12228" s="8">
        <v>39901</v>
      </c>
      <c r="C12228" t="s">
        <v>3</v>
      </c>
      <c r="D12228" t="s">
        <v>213</v>
      </c>
      <c r="E12228" t="s">
        <v>9</v>
      </c>
      <c r="F12228" t="s">
        <v>833</v>
      </c>
      <c r="G12228" t="s">
        <v>569</v>
      </c>
      <c r="H12228" s="136" t="s">
        <v>1748</v>
      </c>
      <c r="I12228" t="s">
        <v>1456</v>
      </c>
      <c r="J12228" s="20">
        <v>63</v>
      </c>
      <c r="K12228" s="20" t="s">
        <v>3</v>
      </c>
      <c r="L12228" t="s">
        <v>1464</v>
      </c>
      <c r="M12228" s="20">
        <v>18.64</v>
      </c>
      <c r="N12228" s="20">
        <v>13.86</v>
      </c>
      <c r="O12228" t="s">
        <v>3</v>
      </c>
      <c r="P12228" s="13" t="s">
        <v>823</v>
      </c>
      <c r="Q12228" t="s">
        <v>9</v>
      </c>
      <c r="R12228" t="s">
        <v>844</v>
      </c>
      <c r="S12228" t="s">
        <v>1465</v>
      </c>
      <c r="U12228" t="s">
        <v>1465</v>
      </c>
      <c r="W12228" t="s">
        <v>1465</v>
      </c>
      <c r="Y12228" t="s">
        <v>1465</v>
      </c>
      <c r="AA12228" t="s">
        <v>1465</v>
      </c>
      <c r="AC12228" t="s">
        <v>1465</v>
      </c>
      <c r="AE12228">
        <f t="shared" ref="AE12228:AE12291" si="191">YEAR(B12228)</f>
        <v>2009</v>
      </c>
    </row>
    <row r="12229" spans="1:31" x14ac:dyDescent="0.25">
      <c r="A12229" s="7">
        <v>12226</v>
      </c>
      <c r="B12229" s="8">
        <v>39901</v>
      </c>
      <c r="C12229" t="s">
        <v>3</v>
      </c>
      <c r="D12229" t="s">
        <v>677</v>
      </c>
      <c r="E12229" t="s">
        <v>9</v>
      </c>
      <c r="F12229" t="s">
        <v>900</v>
      </c>
      <c r="G12229" t="s">
        <v>714</v>
      </c>
      <c r="H12229" s="135" t="s">
        <v>2091</v>
      </c>
      <c r="I12229" t="s">
        <v>1454</v>
      </c>
      <c r="J12229" s="20">
        <v>38</v>
      </c>
      <c r="K12229" s="20" t="s">
        <v>9</v>
      </c>
      <c r="L12229" t="s">
        <v>1464</v>
      </c>
      <c r="M12229" s="20">
        <v>8.36</v>
      </c>
      <c r="N12229" s="20">
        <v>11.64</v>
      </c>
      <c r="AE12229">
        <f t="shared" si="191"/>
        <v>2009</v>
      </c>
    </row>
    <row r="12230" spans="1:31" x14ac:dyDescent="0.25">
      <c r="A12230" s="7">
        <v>12227</v>
      </c>
      <c r="B12230" s="8">
        <v>39901</v>
      </c>
      <c r="C12230" t="s">
        <v>3</v>
      </c>
      <c r="D12230" t="s">
        <v>989</v>
      </c>
      <c r="E12230" t="s">
        <v>9</v>
      </c>
      <c r="F12230" t="s">
        <v>900</v>
      </c>
      <c r="G12230" t="s">
        <v>929</v>
      </c>
      <c r="H12230" s="135" t="s">
        <v>2832</v>
      </c>
      <c r="I12230" t="s">
        <v>1454</v>
      </c>
      <c r="J12230" s="20">
        <v>9</v>
      </c>
      <c r="K12230" s="20" t="s">
        <v>3</v>
      </c>
      <c r="L12230" t="s">
        <v>1464</v>
      </c>
      <c r="M12230" s="20">
        <v>3.52</v>
      </c>
      <c r="N12230" s="20">
        <v>1.98</v>
      </c>
      <c r="AE12230">
        <f t="shared" si="191"/>
        <v>2009</v>
      </c>
    </row>
    <row r="12231" spans="1:31" x14ac:dyDescent="0.25">
      <c r="A12231" s="7">
        <v>12228</v>
      </c>
      <c r="B12231" s="8">
        <v>39901</v>
      </c>
      <c r="C12231" t="s">
        <v>3</v>
      </c>
      <c r="D12231" t="s">
        <v>900</v>
      </c>
      <c r="E12231" t="s">
        <v>9</v>
      </c>
      <c r="F12231" t="s">
        <v>19</v>
      </c>
      <c r="G12231" t="s">
        <v>929</v>
      </c>
      <c r="H12231" s="135" t="s">
        <v>2832</v>
      </c>
      <c r="I12231" t="s">
        <v>1455</v>
      </c>
      <c r="J12231" s="20">
        <v>12</v>
      </c>
      <c r="K12231" s="20" t="s">
        <v>3</v>
      </c>
      <c r="L12231" t="s">
        <v>1464</v>
      </c>
      <c r="M12231" s="20">
        <v>2.1799999999999997</v>
      </c>
      <c r="N12231" s="20">
        <v>1.32</v>
      </c>
      <c r="AE12231">
        <f t="shared" si="191"/>
        <v>2009</v>
      </c>
    </row>
    <row r="12232" spans="1:31" x14ac:dyDescent="0.25">
      <c r="A12232" s="7">
        <v>12229</v>
      </c>
      <c r="B12232" s="8">
        <v>39901</v>
      </c>
      <c r="C12232" t="s">
        <v>3</v>
      </c>
      <c r="D12232" t="s">
        <v>868</v>
      </c>
      <c r="E12232" t="s">
        <v>9</v>
      </c>
      <c r="F12232" t="s">
        <v>884</v>
      </c>
      <c r="G12232" t="s">
        <v>929</v>
      </c>
      <c r="H12232" s="135" t="s">
        <v>2686</v>
      </c>
      <c r="I12232" t="s">
        <v>1454</v>
      </c>
      <c r="J12232" s="20">
        <v>40</v>
      </c>
      <c r="K12232" s="20" t="s">
        <v>3</v>
      </c>
      <c r="L12232" t="s">
        <v>1464</v>
      </c>
      <c r="M12232" s="20">
        <v>12.2</v>
      </c>
      <c r="N12232" s="20">
        <v>8.8000000000000007</v>
      </c>
      <c r="AE12232">
        <f t="shared" si="191"/>
        <v>2009</v>
      </c>
    </row>
    <row r="12233" spans="1:31" x14ac:dyDescent="0.25">
      <c r="A12233" s="7">
        <v>12230</v>
      </c>
      <c r="B12233" s="8">
        <v>39901</v>
      </c>
      <c r="C12233" t="s">
        <v>3</v>
      </c>
      <c r="D12233" t="s">
        <v>918</v>
      </c>
      <c r="E12233" t="s">
        <v>9</v>
      </c>
      <c r="F12233" t="s">
        <v>900</v>
      </c>
      <c r="G12233" t="s">
        <v>929</v>
      </c>
      <c r="H12233" s="9" t="s">
        <v>2725</v>
      </c>
      <c r="I12233" t="s">
        <v>1454</v>
      </c>
      <c r="J12233" s="20">
        <v>36</v>
      </c>
      <c r="K12233" s="20" t="s">
        <v>3</v>
      </c>
      <c r="L12233" t="s">
        <v>1464</v>
      </c>
      <c r="M12233" s="20">
        <v>11.08</v>
      </c>
      <c r="N12233" s="20">
        <v>7.92</v>
      </c>
      <c r="AE12233">
        <f t="shared" si="191"/>
        <v>2009</v>
      </c>
    </row>
    <row r="12234" spans="1:31" x14ac:dyDescent="0.25">
      <c r="A12234" s="7">
        <v>12231</v>
      </c>
      <c r="B12234" s="8">
        <v>39901</v>
      </c>
      <c r="C12234" t="s">
        <v>3</v>
      </c>
      <c r="D12234" t="s">
        <v>864</v>
      </c>
      <c r="E12234" t="s">
        <v>9</v>
      </c>
      <c r="F12234" t="s">
        <v>900</v>
      </c>
      <c r="G12234" t="s">
        <v>870</v>
      </c>
      <c r="H12234" s="135" t="s">
        <v>1496</v>
      </c>
      <c r="I12234" t="s">
        <v>1454</v>
      </c>
      <c r="J12234" s="20">
        <v>20</v>
      </c>
      <c r="K12234" s="20" t="s">
        <v>1465</v>
      </c>
      <c r="L12234" t="s">
        <v>1466</v>
      </c>
      <c r="M12234" s="20">
        <v>5</v>
      </c>
      <c r="N12234" s="20">
        <v>5</v>
      </c>
      <c r="AE12234">
        <f t="shared" si="191"/>
        <v>2009</v>
      </c>
    </row>
    <row r="12235" spans="1:31" x14ac:dyDescent="0.25">
      <c r="A12235" s="7">
        <v>12232</v>
      </c>
      <c r="B12235" s="8">
        <v>39901</v>
      </c>
      <c r="C12235" t="s">
        <v>3</v>
      </c>
      <c r="D12235" t="s">
        <v>918</v>
      </c>
      <c r="E12235" t="s">
        <v>9</v>
      </c>
      <c r="F12235" t="s">
        <v>900</v>
      </c>
      <c r="G12235" t="s">
        <v>929</v>
      </c>
      <c r="H12235" s="135" t="s">
        <v>2665</v>
      </c>
      <c r="I12235" t="s">
        <v>1454</v>
      </c>
      <c r="J12235" s="20">
        <v>38</v>
      </c>
      <c r="K12235" s="20" t="s">
        <v>3</v>
      </c>
      <c r="L12235" t="s">
        <v>1463</v>
      </c>
      <c r="M12235" s="20">
        <v>10.88</v>
      </c>
      <c r="N12235" s="20">
        <v>9.1199999999999992</v>
      </c>
      <c r="AE12235">
        <f t="shared" si="191"/>
        <v>2009</v>
      </c>
    </row>
    <row r="12236" spans="1:31" x14ac:dyDescent="0.25">
      <c r="A12236" s="7">
        <v>12233</v>
      </c>
      <c r="B12236" s="8">
        <v>39901</v>
      </c>
      <c r="C12236" t="s">
        <v>3</v>
      </c>
      <c r="D12236" t="s">
        <v>543</v>
      </c>
      <c r="E12236" t="s">
        <v>9</v>
      </c>
      <c r="F12236" t="s">
        <v>900</v>
      </c>
      <c r="G12236" t="s">
        <v>648</v>
      </c>
      <c r="H12236" s="135" t="s">
        <v>2835</v>
      </c>
      <c r="I12236" t="s">
        <v>1454</v>
      </c>
      <c r="J12236" s="20">
        <v>25</v>
      </c>
      <c r="K12236" s="20" t="s">
        <v>3</v>
      </c>
      <c r="L12236" t="s">
        <v>1464</v>
      </c>
      <c r="M12236" s="20">
        <v>8</v>
      </c>
      <c r="N12236" s="20">
        <v>5.5</v>
      </c>
      <c r="AE12236">
        <f t="shared" si="191"/>
        <v>2009</v>
      </c>
    </row>
    <row r="12237" spans="1:31" x14ac:dyDescent="0.25">
      <c r="A12237" s="7">
        <v>12234</v>
      </c>
      <c r="B12237" s="8">
        <v>39902</v>
      </c>
      <c r="C12237" t="s">
        <v>3</v>
      </c>
      <c r="D12237" t="s">
        <v>984</v>
      </c>
      <c r="E12237" t="s">
        <v>9</v>
      </c>
      <c r="F12237" t="s">
        <v>906</v>
      </c>
      <c r="G12237" t="s">
        <v>14</v>
      </c>
      <c r="H12237" s="135" t="s">
        <v>1501</v>
      </c>
      <c r="I12237" t="s">
        <v>1454</v>
      </c>
      <c r="J12237" s="20">
        <v>31</v>
      </c>
      <c r="K12237" s="20" t="s">
        <v>3</v>
      </c>
      <c r="L12237" t="s">
        <v>1463</v>
      </c>
      <c r="M12237" s="20">
        <v>9.06</v>
      </c>
      <c r="N12237" s="20">
        <v>7.44</v>
      </c>
      <c r="AE12237">
        <f t="shared" si="191"/>
        <v>2009</v>
      </c>
    </row>
    <row r="12238" spans="1:31" x14ac:dyDescent="0.25">
      <c r="A12238" s="7">
        <v>12235</v>
      </c>
      <c r="B12238" s="8">
        <v>39902</v>
      </c>
      <c r="C12238" t="s">
        <v>3</v>
      </c>
      <c r="D12238" t="s">
        <v>938</v>
      </c>
      <c r="E12238" t="s">
        <v>9</v>
      </c>
      <c r="F12238" t="s">
        <v>380</v>
      </c>
      <c r="G12238" t="s">
        <v>648</v>
      </c>
      <c r="H12238" s="135" t="s">
        <v>1790</v>
      </c>
      <c r="I12238" t="s">
        <v>1455</v>
      </c>
      <c r="J12238" s="20">
        <v>17</v>
      </c>
      <c r="K12238" s="20" t="s">
        <v>1465</v>
      </c>
      <c r="L12238" t="s">
        <v>1466</v>
      </c>
      <c r="M12238" s="20">
        <v>2.125</v>
      </c>
      <c r="N12238" s="20">
        <v>2.125</v>
      </c>
      <c r="AE12238">
        <f t="shared" si="191"/>
        <v>2009</v>
      </c>
    </row>
    <row r="12239" spans="1:31" x14ac:dyDescent="0.25">
      <c r="A12239" s="7">
        <v>12236</v>
      </c>
      <c r="B12239" s="8">
        <v>39903</v>
      </c>
      <c r="C12239" t="s">
        <v>3</v>
      </c>
      <c r="D12239" t="s">
        <v>543</v>
      </c>
      <c r="E12239" t="s">
        <v>9</v>
      </c>
      <c r="F12239" t="s">
        <v>1001</v>
      </c>
      <c r="G12239" t="s">
        <v>569</v>
      </c>
      <c r="H12239" s="135" t="s">
        <v>2129</v>
      </c>
      <c r="I12239" t="s">
        <v>1458</v>
      </c>
      <c r="J12239" s="20">
        <v>6</v>
      </c>
      <c r="K12239" s="20" t="s">
        <v>1465</v>
      </c>
      <c r="L12239" t="s">
        <v>1466</v>
      </c>
      <c r="M12239" s="20">
        <v>30</v>
      </c>
      <c r="N12239" s="20">
        <v>10</v>
      </c>
      <c r="AE12239">
        <f t="shared" si="191"/>
        <v>2009</v>
      </c>
    </row>
    <row r="12240" spans="1:31" x14ac:dyDescent="0.25">
      <c r="A12240" s="7">
        <v>12237</v>
      </c>
      <c r="B12240" s="8">
        <v>39903</v>
      </c>
      <c r="C12240" t="s">
        <v>3</v>
      </c>
      <c r="D12240" t="s">
        <v>791</v>
      </c>
      <c r="E12240" t="s">
        <v>9</v>
      </c>
      <c r="F12240" t="s">
        <v>878</v>
      </c>
      <c r="G12240" t="s">
        <v>569</v>
      </c>
      <c r="H12240" s="135" t="s">
        <v>1496</v>
      </c>
      <c r="I12240" t="s">
        <v>1454</v>
      </c>
      <c r="J12240" s="20">
        <v>29</v>
      </c>
      <c r="K12240" s="20" t="s">
        <v>9</v>
      </c>
      <c r="L12240" t="s">
        <v>1463</v>
      </c>
      <c r="M12240" s="20">
        <v>6.96</v>
      </c>
      <c r="N12240" s="20">
        <v>8.5399999999999991</v>
      </c>
      <c r="AE12240">
        <f t="shared" si="191"/>
        <v>2009</v>
      </c>
    </row>
    <row r="12241" spans="1:31" x14ac:dyDescent="0.25">
      <c r="A12241" s="7">
        <v>12238</v>
      </c>
      <c r="B12241" s="8">
        <v>39903</v>
      </c>
      <c r="C12241" t="s">
        <v>3</v>
      </c>
      <c r="D12241" t="s">
        <v>955</v>
      </c>
      <c r="E12241" t="s">
        <v>9</v>
      </c>
      <c r="F12241" t="s">
        <v>805</v>
      </c>
      <c r="G12241" t="s">
        <v>895</v>
      </c>
      <c r="H12241" s="135" t="s">
        <v>2531</v>
      </c>
      <c r="I12241" t="s">
        <v>1454</v>
      </c>
      <c r="J12241" s="20">
        <v>15</v>
      </c>
      <c r="K12241" s="20" t="s">
        <v>9</v>
      </c>
      <c r="L12241" t="s">
        <v>1464</v>
      </c>
      <c r="M12241" s="20">
        <v>3.3</v>
      </c>
      <c r="N12241" s="20">
        <v>5.2</v>
      </c>
      <c r="AE12241">
        <f t="shared" si="191"/>
        <v>2009</v>
      </c>
    </row>
    <row r="12242" spans="1:31" x14ac:dyDescent="0.25">
      <c r="A12242" s="7">
        <v>12239</v>
      </c>
      <c r="B12242" s="8">
        <v>39904</v>
      </c>
      <c r="C12242" t="s">
        <v>3</v>
      </c>
      <c r="D12242" t="s">
        <v>954</v>
      </c>
      <c r="E12242" t="s">
        <v>9</v>
      </c>
      <c r="F12242" t="s">
        <v>738</v>
      </c>
      <c r="G12242" t="s">
        <v>377</v>
      </c>
      <c r="H12242" s="135" t="s">
        <v>1585</v>
      </c>
      <c r="I12242" t="s">
        <v>1454</v>
      </c>
      <c r="J12242" s="20">
        <v>12</v>
      </c>
      <c r="K12242" s="20" t="s">
        <v>3</v>
      </c>
      <c r="L12242" t="s">
        <v>1464</v>
      </c>
      <c r="M12242" s="20">
        <v>4.3599999999999994</v>
      </c>
      <c r="N12242" s="20">
        <v>2.64</v>
      </c>
      <c r="AE12242">
        <f t="shared" si="191"/>
        <v>2009</v>
      </c>
    </row>
    <row r="12243" spans="1:31" x14ac:dyDescent="0.25">
      <c r="A12243" s="7">
        <v>12240</v>
      </c>
      <c r="B12243" s="8">
        <v>39904</v>
      </c>
      <c r="C12243" t="s">
        <v>3</v>
      </c>
      <c r="D12243" t="s">
        <v>984</v>
      </c>
      <c r="E12243" t="s">
        <v>9</v>
      </c>
      <c r="F12243" t="s">
        <v>521</v>
      </c>
      <c r="G12243" t="s">
        <v>24</v>
      </c>
      <c r="H12243" s="135" t="s">
        <v>1497</v>
      </c>
      <c r="I12243" t="s">
        <v>1454</v>
      </c>
      <c r="J12243" s="20">
        <v>25</v>
      </c>
      <c r="K12243" s="20" t="s">
        <v>9</v>
      </c>
      <c r="L12243" t="s">
        <v>1464</v>
      </c>
      <c r="M12243" s="20">
        <v>5.5</v>
      </c>
      <c r="N12243" s="20">
        <v>8</v>
      </c>
      <c r="AE12243">
        <f t="shared" si="191"/>
        <v>2009</v>
      </c>
    </row>
    <row r="12244" spans="1:31" x14ac:dyDescent="0.25">
      <c r="A12244" s="7">
        <v>12241</v>
      </c>
      <c r="B12244" s="8">
        <v>39904</v>
      </c>
      <c r="C12244" t="s">
        <v>3</v>
      </c>
      <c r="D12244" t="s">
        <v>984</v>
      </c>
      <c r="E12244" t="s">
        <v>9</v>
      </c>
      <c r="F12244" t="s">
        <v>767</v>
      </c>
      <c r="G12244" t="s">
        <v>65</v>
      </c>
      <c r="H12244" s="135" t="s">
        <v>1519</v>
      </c>
      <c r="I12244" t="s">
        <v>1454</v>
      </c>
      <c r="J12244" s="20">
        <v>42</v>
      </c>
      <c r="K12244" s="20" t="s">
        <v>9</v>
      </c>
      <c r="L12244" t="s">
        <v>1464</v>
      </c>
      <c r="M12244" s="20">
        <v>9.24</v>
      </c>
      <c r="N12244" s="20">
        <v>12.76</v>
      </c>
      <c r="AE12244">
        <f t="shared" si="191"/>
        <v>2009</v>
      </c>
    </row>
    <row r="12245" spans="1:31" x14ac:dyDescent="0.25">
      <c r="A12245" s="7">
        <v>12242</v>
      </c>
      <c r="B12245" s="8">
        <v>39904</v>
      </c>
      <c r="C12245" t="s">
        <v>3</v>
      </c>
      <c r="D12245" t="s">
        <v>984</v>
      </c>
      <c r="E12245" t="s">
        <v>9</v>
      </c>
      <c r="F12245" t="s">
        <v>754</v>
      </c>
      <c r="G12245" t="s">
        <v>11</v>
      </c>
      <c r="H12245" s="135" t="s">
        <v>1488</v>
      </c>
      <c r="I12245" t="s">
        <v>1454</v>
      </c>
      <c r="J12245" s="20">
        <v>5</v>
      </c>
      <c r="K12245" s="20" t="s">
        <v>1465</v>
      </c>
      <c r="L12245" t="s">
        <v>1466</v>
      </c>
      <c r="M12245" s="20">
        <v>1.25</v>
      </c>
      <c r="N12245" s="20">
        <v>1.25</v>
      </c>
      <c r="AE12245">
        <f t="shared" si="191"/>
        <v>2009</v>
      </c>
    </row>
    <row r="12246" spans="1:31" x14ac:dyDescent="0.25">
      <c r="A12246" s="7">
        <v>12243</v>
      </c>
      <c r="B12246" s="8">
        <v>39904</v>
      </c>
      <c r="C12246" t="s">
        <v>3</v>
      </c>
      <c r="D12246" t="s">
        <v>994</v>
      </c>
      <c r="E12246" t="s">
        <v>9</v>
      </c>
      <c r="F12246" t="s">
        <v>833</v>
      </c>
      <c r="G12246" t="s">
        <v>929</v>
      </c>
      <c r="H12246" s="135" t="s">
        <v>2683</v>
      </c>
      <c r="I12246" t="s">
        <v>1454</v>
      </c>
      <c r="J12246" s="20">
        <v>16</v>
      </c>
      <c r="K12246" s="20" t="s">
        <v>3</v>
      </c>
      <c r="L12246" t="s">
        <v>1464</v>
      </c>
      <c r="M12246" s="20">
        <v>5.48</v>
      </c>
      <c r="N12246" s="20">
        <v>3.52</v>
      </c>
      <c r="AE12246">
        <f t="shared" si="191"/>
        <v>2009</v>
      </c>
    </row>
    <row r="12247" spans="1:31" x14ac:dyDescent="0.25">
      <c r="A12247" s="7">
        <v>12244</v>
      </c>
      <c r="B12247" s="8">
        <v>39904</v>
      </c>
      <c r="C12247" t="s">
        <v>3</v>
      </c>
      <c r="D12247" t="s">
        <v>787</v>
      </c>
      <c r="E12247" t="s">
        <v>9</v>
      </c>
      <c r="F12247" t="s">
        <v>952</v>
      </c>
      <c r="G12247" t="s">
        <v>648</v>
      </c>
      <c r="H12247" s="135" t="s">
        <v>2203</v>
      </c>
      <c r="I12247" t="s">
        <v>1455</v>
      </c>
      <c r="J12247" s="20">
        <v>15</v>
      </c>
      <c r="K12247" s="20" t="s">
        <v>1465</v>
      </c>
      <c r="L12247" t="s">
        <v>1466</v>
      </c>
      <c r="M12247" s="20">
        <v>1.875</v>
      </c>
      <c r="N12247" s="20">
        <v>1.875</v>
      </c>
      <c r="AE12247">
        <f t="shared" si="191"/>
        <v>2009</v>
      </c>
    </row>
    <row r="12248" spans="1:31" x14ac:dyDescent="0.25">
      <c r="A12248" s="7">
        <v>12245</v>
      </c>
      <c r="B12248" s="8">
        <v>39904</v>
      </c>
      <c r="C12248" t="s">
        <v>3</v>
      </c>
      <c r="D12248" t="s">
        <v>123</v>
      </c>
      <c r="E12248" t="s">
        <v>9</v>
      </c>
      <c r="F12248" t="s">
        <v>331</v>
      </c>
      <c r="G12248" t="s">
        <v>714</v>
      </c>
      <c r="H12248" s="135" t="s">
        <v>1496</v>
      </c>
      <c r="I12248" t="s">
        <v>1454</v>
      </c>
      <c r="J12248" s="20">
        <v>42</v>
      </c>
      <c r="K12248" s="20" t="s">
        <v>1465</v>
      </c>
      <c r="L12248" t="s">
        <v>1466</v>
      </c>
      <c r="M12248" s="20">
        <v>10.5</v>
      </c>
      <c r="N12248" s="20">
        <v>10.5</v>
      </c>
      <c r="AE12248">
        <f t="shared" si="191"/>
        <v>2009</v>
      </c>
    </row>
    <row r="12249" spans="1:31" x14ac:dyDescent="0.25">
      <c r="A12249" s="7">
        <v>12246</v>
      </c>
      <c r="B12249" s="8">
        <v>39904</v>
      </c>
      <c r="C12249" t="s">
        <v>3</v>
      </c>
      <c r="D12249" t="s">
        <v>31</v>
      </c>
      <c r="E12249" t="s">
        <v>9</v>
      </c>
      <c r="F12249" t="s">
        <v>997</v>
      </c>
      <c r="G12249" t="s">
        <v>714</v>
      </c>
      <c r="H12249" s="135" t="s">
        <v>1496</v>
      </c>
      <c r="I12249" t="s">
        <v>1454</v>
      </c>
      <c r="J12249" s="20">
        <v>23</v>
      </c>
      <c r="K12249" s="20" t="s">
        <v>1465</v>
      </c>
      <c r="L12249" t="s">
        <v>1466</v>
      </c>
      <c r="M12249" s="20">
        <v>5.75</v>
      </c>
      <c r="N12249" s="20">
        <v>5.75</v>
      </c>
      <c r="AE12249">
        <f t="shared" si="191"/>
        <v>2009</v>
      </c>
    </row>
    <row r="12250" spans="1:31" x14ac:dyDescent="0.25">
      <c r="A12250" s="7">
        <v>12247</v>
      </c>
      <c r="B12250" s="8">
        <v>39905</v>
      </c>
      <c r="C12250" t="s">
        <v>3</v>
      </c>
      <c r="D12250" t="s">
        <v>698</v>
      </c>
      <c r="E12250" t="s">
        <v>9</v>
      </c>
      <c r="F12250" t="s">
        <v>46</v>
      </c>
      <c r="G12250" t="s">
        <v>929</v>
      </c>
      <c r="H12250" s="135" t="s">
        <v>2832</v>
      </c>
      <c r="I12250" t="s">
        <v>1454</v>
      </c>
      <c r="J12250" s="20">
        <v>12</v>
      </c>
      <c r="K12250" s="20" t="s">
        <v>3</v>
      </c>
      <c r="L12250" t="s">
        <v>1464</v>
      </c>
      <c r="M12250" s="20">
        <v>4.3599999999999994</v>
      </c>
      <c r="N12250" s="20">
        <v>2.64</v>
      </c>
      <c r="AE12250">
        <f t="shared" si="191"/>
        <v>2009</v>
      </c>
    </row>
    <row r="12251" spans="1:31" x14ac:dyDescent="0.25">
      <c r="A12251" s="7">
        <v>12248</v>
      </c>
      <c r="B12251" s="8">
        <v>39905</v>
      </c>
      <c r="C12251" t="s">
        <v>3</v>
      </c>
      <c r="D12251" t="s">
        <v>97</v>
      </c>
      <c r="E12251" t="s">
        <v>9</v>
      </c>
      <c r="F12251" t="s">
        <v>698</v>
      </c>
      <c r="G12251" t="s">
        <v>929</v>
      </c>
      <c r="H12251" s="135" t="s">
        <v>2832</v>
      </c>
      <c r="I12251" t="s">
        <v>1454</v>
      </c>
      <c r="J12251" s="20">
        <v>12</v>
      </c>
      <c r="K12251" s="20" t="s">
        <v>3</v>
      </c>
      <c r="L12251" t="s">
        <v>1464</v>
      </c>
      <c r="M12251" s="20">
        <v>4.3599999999999994</v>
      </c>
      <c r="N12251" s="20">
        <v>2.64</v>
      </c>
      <c r="AE12251">
        <f t="shared" si="191"/>
        <v>2009</v>
      </c>
    </row>
    <row r="12252" spans="1:31" x14ac:dyDescent="0.25">
      <c r="A12252" s="7">
        <v>12249</v>
      </c>
      <c r="B12252" s="8">
        <v>39905</v>
      </c>
      <c r="C12252" t="s">
        <v>3</v>
      </c>
      <c r="D12252" t="s">
        <v>913</v>
      </c>
      <c r="E12252" t="s">
        <v>9</v>
      </c>
      <c r="F12252" t="s">
        <v>450</v>
      </c>
      <c r="G12252" t="s">
        <v>929</v>
      </c>
      <c r="H12252" s="135" t="s">
        <v>2767</v>
      </c>
      <c r="I12252" t="s">
        <v>1454</v>
      </c>
      <c r="J12252" s="20">
        <v>38</v>
      </c>
      <c r="K12252" s="20" t="s">
        <v>1465</v>
      </c>
      <c r="L12252" t="s">
        <v>1466</v>
      </c>
      <c r="M12252" s="20">
        <v>9.5</v>
      </c>
      <c r="N12252" s="20">
        <v>9.5</v>
      </c>
      <c r="AE12252">
        <f t="shared" si="191"/>
        <v>2009</v>
      </c>
    </row>
    <row r="12253" spans="1:31" x14ac:dyDescent="0.25">
      <c r="A12253" s="7">
        <v>12250</v>
      </c>
      <c r="B12253" s="8">
        <v>39905</v>
      </c>
      <c r="C12253" t="s">
        <v>3</v>
      </c>
      <c r="D12253" t="s">
        <v>913</v>
      </c>
      <c r="E12253" t="s">
        <v>9</v>
      </c>
      <c r="F12253" t="s">
        <v>905</v>
      </c>
      <c r="G12253" t="s">
        <v>870</v>
      </c>
      <c r="H12253" s="135" t="s">
        <v>1496</v>
      </c>
      <c r="I12253" t="s">
        <v>1454</v>
      </c>
      <c r="J12253" s="20">
        <v>36</v>
      </c>
      <c r="K12253" s="20" t="s">
        <v>9</v>
      </c>
      <c r="L12253" t="s">
        <v>1463</v>
      </c>
      <c r="M12253" s="20">
        <v>8.64</v>
      </c>
      <c r="N12253" s="20">
        <v>10.36</v>
      </c>
      <c r="AE12253">
        <f t="shared" si="191"/>
        <v>2009</v>
      </c>
    </row>
    <row r="12254" spans="1:31" x14ac:dyDescent="0.25">
      <c r="A12254" s="7">
        <v>12251</v>
      </c>
      <c r="B12254" s="8">
        <v>39907</v>
      </c>
      <c r="C12254" t="s">
        <v>3</v>
      </c>
      <c r="D12254" t="s">
        <v>178</v>
      </c>
      <c r="E12254" t="s">
        <v>9</v>
      </c>
      <c r="F12254" t="s">
        <v>66</v>
      </c>
      <c r="G12254" t="s">
        <v>929</v>
      </c>
      <c r="H12254" s="135" t="s">
        <v>2771</v>
      </c>
      <c r="I12254" t="s">
        <v>1454</v>
      </c>
      <c r="J12254" s="20">
        <v>56</v>
      </c>
      <c r="K12254" s="20" t="s">
        <v>9</v>
      </c>
      <c r="L12254" t="s">
        <v>1464</v>
      </c>
      <c r="M12254" s="20">
        <v>12.32</v>
      </c>
      <c r="N12254" s="20">
        <v>16.68</v>
      </c>
      <c r="AE12254">
        <f t="shared" si="191"/>
        <v>2009</v>
      </c>
    </row>
    <row r="12255" spans="1:31" x14ac:dyDescent="0.25">
      <c r="A12255" s="7">
        <v>12252</v>
      </c>
      <c r="B12255" s="8">
        <v>39907</v>
      </c>
      <c r="C12255" t="s">
        <v>3</v>
      </c>
      <c r="D12255" t="s">
        <v>187</v>
      </c>
      <c r="E12255" t="s">
        <v>9</v>
      </c>
      <c r="F12255" t="s">
        <v>765</v>
      </c>
      <c r="G12255" t="s">
        <v>870</v>
      </c>
      <c r="H12255" s="135" t="s">
        <v>2776</v>
      </c>
      <c r="I12255" t="s">
        <v>1454</v>
      </c>
      <c r="J12255" s="20">
        <v>12</v>
      </c>
      <c r="K12255" s="20" t="s">
        <v>9</v>
      </c>
      <c r="L12255" t="s">
        <v>1464</v>
      </c>
      <c r="M12255" s="20">
        <v>2.64</v>
      </c>
      <c r="N12255" s="20">
        <v>4.3599999999999994</v>
      </c>
      <c r="AE12255">
        <f t="shared" si="191"/>
        <v>2009</v>
      </c>
    </row>
    <row r="12256" spans="1:31" x14ac:dyDescent="0.25">
      <c r="A12256" s="7">
        <v>12253</v>
      </c>
      <c r="B12256" s="8">
        <v>39908</v>
      </c>
      <c r="C12256" t="s">
        <v>3</v>
      </c>
      <c r="D12256" t="s">
        <v>765</v>
      </c>
      <c r="E12256" t="s">
        <v>9</v>
      </c>
      <c r="F12256" t="s">
        <v>1002</v>
      </c>
      <c r="G12256" t="s">
        <v>648</v>
      </c>
      <c r="H12256" s="135" t="s">
        <v>1792</v>
      </c>
      <c r="I12256" t="s">
        <v>1458</v>
      </c>
      <c r="J12256" s="20">
        <v>6</v>
      </c>
      <c r="K12256" s="20" t="s">
        <v>9</v>
      </c>
      <c r="L12256" t="s">
        <v>1463</v>
      </c>
      <c r="M12256" s="20">
        <v>10</v>
      </c>
      <c r="N12256" s="20">
        <v>30</v>
      </c>
      <c r="AE12256">
        <f t="shared" si="191"/>
        <v>2009</v>
      </c>
    </row>
    <row r="12257" spans="1:31" x14ac:dyDescent="0.25">
      <c r="A12257" s="7">
        <v>12254</v>
      </c>
      <c r="B12257" s="8">
        <v>39908</v>
      </c>
      <c r="C12257" t="s">
        <v>3</v>
      </c>
      <c r="D12257" t="s">
        <v>952</v>
      </c>
      <c r="E12257" t="s">
        <v>9</v>
      </c>
      <c r="F12257" t="s">
        <v>787</v>
      </c>
      <c r="G12257" t="s">
        <v>648</v>
      </c>
      <c r="H12257" s="136" t="s">
        <v>1812</v>
      </c>
      <c r="I12257" t="s">
        <v>1455</v>
      </c>
      <c r="J12257" s="20">
        <v>19</v>
      </c>
      <c r="K12257" s="20" t="s">
        <v>3</v>
      </c>
      <c r="L12257" t="s">
        <v>1464</v>
      </c>
      <c r="M12257" s="20">
        <v>3.16</v>
      </c>
      <c r="N12257" s="20">
        <v>2.09</v>
      </c>
      <c r="AE12257">
        <f t="shared" si="191"/>
        <v>2009</v>
      </c>
    </row>
    <row r="12258" spans="1:31" x14ac:dyDescent="0.25">
      <c r="A12258" s="7">
        <v>12255</v>
      </c>
      <c r="B12258" s="8">
        <v>39908</v>
      </c>
      <c r="C12258" t="s">
        <v>3</v>
      </c>
      <c r="D12258" t="s">
        <v>994</v>
      </c>
      <c r="E12258" t="s">
        <v>9</v>
      </c>
      <c r="F12258" t="s">
        <v>833</v>
      </c>
      <c r="G12258" t="s">
        <v>929</v>
      </c>
      <c r="H12258" s="136" t="s">
        <v>2654</v>
      </c>
      <c r="I12258" t="s">
        <v>1454</v>
      </c>
      <c r="J12258" s="20">
        <v>10</v>
      </c>
      <c r="K12258" s="20" t="s">
        <v>3</v>
      </c>
      <c r="L12258" t="s">
        <v>1464</v>
      </c>
      <c r="M12258" s="20">
        <v>3.8</v>
      </c>
      <c r="N12258" s="20">
        <v>2.2000000000000002</v>
      </c>
      <c r="AE12258">
        <f t="shared" si="191"/>
        <v>2009</v>
      </c>
    </row>
    <row r="12259" spans="1:31" x14ac:dyDescent="0.25">
      <c r="A12259" s="7">
        <v>12256</v>
      </c>
      <c r="B12259" s="8">
        <v>39908</v>
      </c>
      <c r="C12259" t="s">
        <v>3</v>
      </c>
      <c r="D12259" t="s">
        <v>914</v>
      </c>
      <c r="E12259" t="s">
        <v>9</v>
      </c>
      <c r="F12259" t="s">
        <v>926</v>
      </c>
      <c r="G12259" t="s">
        <v>929</v>
      </c>
      <c r="H12259" s="9" t="s">
        <v>2739</v>
      </c>
      <c r="I12259" t="s">
        <v>1454</v>
      </c>
      <c r="J12259" s="20">
        <v>40</v>
      </c>
      <c r="K12259" s="20" t="s">
        <v>3</v>
      </c>
      <c r="L12259" t="s">
        <v>1463</v>
      </c>
      <c r="M12259" s="20">
        <v>11.4</v>
      </c>
      <c r="N12259" s="20">
        <v>9.6</v>
      </c>
      <c r="AE12259">
        <f t="shared" si="191"/>
        <v>2009</v>
      </c>
    </row>
    <row r="12260" spans="1:31" x14ac:dyDescent="0.25">
      <c r="A12260" s="7">
        <v>12257</v>
      </c>
      <c r="B12260" s="8">
        <v>39908</v>
      </c>
      <c r="C12260" t="s">
        <v>3</v>
      </c>
      <c r="D12260" t="s">
        <v>557</v>
      </c>
      <c r="E12260" t="s">
        <v>9</v>
      </c>
      <c r="F12260" t="s">
        <v>727</v>
      </c>
      <c r="G12260" t="s">
        <v>895</v>
      </c>
      <c r="H12260" s="135" t="s">
        <v>2590</v>
      </c>
      <c r="I12260" t="s">
        <v>1454</v>
      </c>
      <c r="J12260" s="20">
        <v>48</v>
      </c>
      <c r="K12260" s="20" t="s">
        <v>3</v>
      </c>
      <c r="L12260" t="s">
        <v>1464</v>
      </c>
      <c r="M12260" s="20">
        <v>14.44</v>
      </c>
      <c r="N12260" s="20">
        <v>10.56</v>
      </c>
      <c r="AE12260">
        <f t="shared" si="191"/>
        <v>2009</v>
      </c>
    </row>
    <row r="12261" spans="1:31" x14ac:dyDescent="0.25">
      <c r="A12261" s="7">
        <v>12258</v>
      </c>
      <c r="B12261" s="8">
        <v>39908</v>
      </c>
      <c r="C12261" t="s">
        <v>3</v>
      </c>
      <c r="D12261" t="s">
        <v>779</v>
      </c>
      <c r="E12261" t="s">
        <v>9</v>
      </c>
      <c r="F12261" t="s">
        <v>833</v>
      </c>
      <c r="G12261" t="s">
        <v>732</v>
      </c>
      <c r="H12261" s="135" t="s">
        <v>1496</v>
      </c>
      <c r="I12261" t="s">
        <v>1454</v>
      </c>
      <c r="J12261" s="20">
        <v>30</v>
      </c>
      <c r="K12261" s="20" t="s">
        <v>3</v>
      </c>
      <c r="L12261" t="s">
        <v>1463</v>
      </c>
      <c r="M12261" s="20">
        <v>8.8000000000000007</v>
      </c>
      <c r="N12261" s="20">
        <v>7.2</v>
      </c>
      <c r="AE12261">
        <f t="shared" si="191"/>
        <v>2009</v>
      </c>
    </row>
    <row r="12262" spans="1:31" x14ac:dyDescent="0.25">
      <c r="A12262" s="7">
        <v>12259</v>
      </c>
      <c r="B12262" s="8">
        <v>39909</v>
      </c>
      <c r="C12262" t="s">
        <v>3</v>
      </c>
      <c r="D12262" t="s">
        <v>968</v>
      </c>
      <c r="E12262" t="s">
        <v>9</v>
      </c>
      <c r="F12262" t="s">
        <v>996</v>
      </c>
      <c r="G12262" t="s">
        <v>377</v>
      </c>
      <c r="H12262" s="135" t="s">
        <v>1601</v>
      </c>
      <c r="I12262" t="s">
        <v>1454</v>
      </c>
      <c r="J12262" s="20">
        <v>16</v>
      </c>
      <c r="K12262" s="20" t="s">
        <v>3</v>
      </c>
      <c r="L12262" t="s">
        <v>1464</v>
      </c>
      <c r="M12262" s="20">
        <v>5.48</v>
      </c>
      <c r="N12262" s="20">
        <v>3.52</v>
      </c>
      <c r="AE12262">
        <f t="shared" si="191"/>
        <v>2009</v>
      </c>
    </row>
    <row r="12263" spans="1:31" x14ac:dyDescent="0.25">
      <c r="A12263" s="7">
        <v>12260</v>
      </c>
      <c r="B12263" s="8">
        <v>39909</v>
      </c>
      <c r="C12263" t="s">
        <v>3</v>
      </c>
      <c r="D12263" t="s">
        <v>440</v>
      </c>
      <c r="E12263" t="s">
        <v>9</v>
      </c>
      <c r="F12263" t="s">
        <v>469</v>
      </c>
      <c r="G12263" t="s">
        <v>377</v>
      </c>
      <c r="H12263" s="135" t="s">
        <v>1496</v>
      </c>
      <c r="I12263" t="s">
        <v>1454</v>
      </c>
      <c r="J12263" s="20">
        <v>28</v>
      </c>
      <c r="K12263" s="20" t="s">
        <v>3</v>
      </c>
      <c r="L12263" t="s">
        <v>1464</v>
      </c>
      <c r="M12263" s="20">
        <v>8.84</v>
      </c>
      <c r="N12263" s="20">
        <v>6.16</v>
      </c>
      <c r="AE12263">
        <f t="shared" si="191"/>
        <v>2009</v>
      </c>
    </row>
    <row r="12264" spans="1:31" x14ac:dyDescent="0.25">
      <c r="A12264" s="7">
        <v>12261</v>
      </c>
      <c r="B12264" s="8">
        <v>39909</v>
      </c>
      <c r="C12264" t="s">
        <v>3</v>
      </c>
      <c r="D12264" t="s">
        <v>276</v>
      </c>
      <c r="E12264" t="s">
        <v>9</v>
      </c>
      <c r="F12264" t="s">
        <v>414</v>
      </c>
      <c r="G12264" t="s">
        <v>870</v>
      </c>
      <c r="H12264" s="135" t="s">
        <v>2836</v>
      </c>
      <c r="I12264" t="s">
        <v>1454</v>
      </c>
      <c r="J12264" s="20">
        <v>26</v>
      </c>
      <c r="K12264" s="20" t="s">
        <v>3</v>
      </c>
      <c r="L12264" t="s">
        <v>1464</v>
      </c>
      <c r="M12264" s="20">
        <v>8.2800000000000011</v>
      </c>
      <c r="N12264" s="20">
        <v>5.72</v>
      </c>
      <c r="AE12264">
        <f t="shared" si="191"/>
        <v>2009</v>
      </c>
    </row>
    <row r="12265" spans="1:31" x14ac:dyDescent="0.25">
      <c r="A12265" s="7">
        <v>12262</v>
      </c>
      <c r="B12265" s="8">
        <v>39909</v>
      </c>
      <c r="C12265" t="s">
        <v>3</v>
      </c>
      <c r="D12265" t="s">
        <v>968</v>
      </c>
      <c r="E12265" t="s">
        <v>9</v>
      </c>
      <c r="F12265" t="s">
        <v>665</v>
      </c>
      <c r="G12265" t="s">
        <v>895</v>
      </c>
      <c r="H12265" s="135" t="s">
        <v>2577</v>
      </c>
      <c r="I12265" t="s">
        <v>1454</v>
      </c>
      <c r="J12265" s="20">
        <v>78</v>
      </c>
      <c r="K12265" s="20" t="s">
        <v>9</v>
      </c>
      <c r="L12265" t="s">
        <v>1464</v>
      </c>
      <c r="M12265" s="20">
        <v>17.16</v>
      </c>
      <c r="N12265" s="20">
        <v>22.84</v>
      </c>
      <c r="AE12265">
        <f t="shared" si="191"/>
        <v>2009</v>
      </c>
    </row>
    <row r="12266" spans="1:31" x14ac:dyDescent="0.25">
      <c r="A12266" s="7">
        <v>12263</v>
      </c>
      <c r="B12266" s="8">
        <v>39909</v>
      </c>
      <c r="C12266" t="s">
        <v>3</v>
      </c>
      <c r="D12266" t="s">
        <v>957</v>
      </c>
      <c r="E12266" t="s">
        <v>9</v>
      </c>
      <c r="F12266" t="s">
        <v>190</v>
      </c>
      <c r="G12266" t="s">
        <v>648</v>
      </c>
      <c r="H12266" s="9" t="s">
        <v>1797</v>
      </c>
      <c r="I12266" t="s">
        <v>1454</v>
      </c>
      <c r="J12266" s="20">
        <v>78</v>
      </c>
      <c r="K12266" s="20" t="s">
        <v>1465</v>
      </c>
      <c r="L12266" t="s">
        <v>1466</v>
      </c>
      <c r="M12266" s="20">
        <v>19.5</v>
      </c>
      <c r="N12266" s="20">
        <v>19.5</v>
      </c>
      <c r="AE12266">
        <f t="shared" si="191"/>
        <v>2009</v>
      </c>
    </row>
    <row r="12267" spans="1:31" x14ac:dyDescent="0.25">
      <c r="A12267" s="7">
        <v>12264</v>
      </c>
      <c r="B12267" s="8">
        <v>39910</v>
      </c>
      <c r="C12267" t="s">
        <v>3</v>
      </c>
      <c r="D12267" t="s">
        <v>851</v>
      </c>
      <c r="E12267" t="s">
        <v>9</v>
      </c>
      <c r="F12267" t="s">
        <v>978</v>
      </c>
      <c r="G12267" t="s">
        <v>633</v>
      </c>
      <c r="H12267" s="135" t="s">
        <v>1496</v>
      </c>
      <c r="I12267" t="s">
        <v>1454</v>
      </c>
      <c r="J12267" s="20">
        <v>20</v>
      </c>
      <c r="K12267" s="20" t="s">
        <v>3</v>
      </c>
      <c r="L12267" t="s">
        <v>1464</v>
      </c>
      <c r="M12267" s="20">
        <v>6.6</v>
      </c>
      <c r="N12267" s="20">
        <v>4.4000000000000004</v>
      </c>
      <c r="AE12267">
        <f t="shared" si="191"/>
        <v>2009</v>
      </c>
    </row>
    <row r="12268" spans="1:31" x14ac:dyDescent="0.25">
      <c r="A12268" s="7">
        <v>12265</v>
      </c>
      <c r="B12268" s="8">
        <v>39910</v>
      </c>
      <c r="C12268" t="s">
        <v>3</v>
      </c>
      <c r="D12268" t="s">
        <v>677</v>
      </c>
      <c r="E12268" t="s">
        <v>9</v>
      </c>
      <c r="F12268" t="s">
        <v>869</v>
      </c>
      <c r="G12268" t="s">
        <v>732</v>
      </c>
      <c r="H12268" s="135" t="s">
        <v>1496</v>
      </c>
      <c r="I12268" t="s">
        <v>1454</v>
      </c>
      <c r="J12268" s="20">
        <v>14</v>
      </c>
      <c r="K12268" s="20" t="s">
        <v>3</v>
      </c>
      <c r="L12268" t="s">
        <v>1463</v>
      </c>
      <c r="M12268" s="20">
        <v>4.6400000000000006</v>
      </c>
      <c r="N12268" s="20">
        <v>3.36</v>
      </c>
      <c r="AE12268">
        <f t="shared" si="191"/>
        <v>2009</v>
      </c>
    </row>
    <row r="12269" spans="1:31" x14ac:dyDescent="0.25">
      <c r="A12269" s="7">
        <v>12266</v>
      </c>
      <c r="B12269" s="8">
        <v>39910</v>
      </c>
      <c r="C12269" t="s">
        <v>3</v>
      </c>
      <c r="D12269" t="s">
        <v>677</v>
      </c>
      <c r="E12269" t="s">
        <v>9</v>
      </c>
      <c r="F12269" t="s">
        <v>869</v>
      </c>
      <c r="G12269" t="s">
        <v>732</v>
      </c>
      <c r="H12269" s="135" t="s">
        <v>1496</v>
      </c>
      <c r="I12269" t="s">
        <v>1454</v>
      </c>
      <c r="J12269" s="20">
        <v>22</v>
      </c>
      <c r="K12269" s="20" t="s">
        <v>9</v>
      </c>
      <c r="L12269" t="s">
        <v>1464</v>
      </c>
      <c r="M12269" s="20">
        <v>4.84</v>
      </c>
      <c r="N12269" s="20">
        <v>7.16</v>
      </c>
      <c r="AE12269">
        <f t="shared" si="191"/>
        <v>2009</v>
      </c>
    </row>
    <row r="12270" spans="1:31" x14ac:dyDescent="0.25">
      <c r="A12270" s="7">
        <v>12267</v>
      </c>
      <c r="B12270" s="8">
        <v>39911</v>
      </c>
      <c r="C12270" t="s">
        <v>3</v>
      </c>
      <c r="D12270" t="s">
        <v>1003</v>
      </c>
      <c r="E12270" t="s">
        <v>9</v>
      </c>
      <c r="F12270" t="s">
        <v>678</v>
      </c>
      <c r="G12270" t="s">
        <v>895</v>
      </c>
      <c r="H12270" s="135" t="s">
        <v>2550</v>
      </c>
      <c r="I12270" t="s">
        <v>1458</v>
      </c>
      <c r="J12270" s="20">
        <v>7</v>
      </c>
      <c r="K12270" s="20" t="s">
        <v>1465</v>
      </c>
      <c r="L12270" t="s">
        <v>1466</v>
      </c>
      <c r="M12270" s="20">
        <v>30</v>
      </c>
      <c r="N12270" s="20">
        <v>10</v>
      </c>
      <c r="AE12270">
        <f t="shared" si="191"/>
        <v>2009</v>
      </c>
    </row>
    <row r="12271" spans="1:31" x14ac:dyDescent="0.25">
      <c r="A12271" s="7">
        <v>12268</v>
      </c>
      <c r="B12271" s="8">
        <v>39911</v>
      </c>
      <c r="C12271" t="s">
        <v>3</v>
      </c>
      <c r="D12271" t="s">
        <v>1003</v>
      </c>
      <c r="E12271" t="s">
        <v>9</v>
      </c>
      <c r="F12271" t="s">
        <v>678</v>
      </c>
      <c r="G12271" t="s">
        <v>895</v>
      </c>
      <c r="H12271" s="135" t="s">
        <v>2550</v>
      </c>
      <c r="I12271" t="s">
        <v>1455</v>
      </c>
      <c r="J12271" s="20">
        <v>10</v>
      </c>
      <c r="K12271" s="20" t="s">
        <v>9</v>
      </c>
      <c r="L12271" t="s">
        <v>1464</v>
      </c>
      <c r="M12271" s="20">
        <v>1.1000000000000001</v>
      </c>
      <c r="N12271" s="20">
        <v>1.9</v>
      </c>
      <c r="AE12271">
        <f t="shared" si="191"/>
        <v>2009</v>
      </c>
    </row>
    <row r="12272" spans="1:31" x14ac:dyDescent="0.25">
      <c r="A12272" s="7">
        <v>12269</v>
      </c>
      <c r="B12272" s="8">
        <v>39911</v>
      </c>
      <c r="C12272" t="s">
        <v>3</v>
      </c>
      <c r="D12272" t="s">
        <v>678</v>
      </c>
      <c r="E12272" t="s">
        <v>9</v>
      </c>
      <c r="F12272" t="s">
        <v>984</v>
      </c>
      <c r="G12272" t="s">
        <v>14</v>
      </c>
      <c r="H12272" s="135" t="s">
        <v>1516</v>
      </c>
      <c r="I12272" t="s">
        <v>1455</v>
      </c>
      <c r="J12272" s="20">
        <v>12</v>
      </c>
      <c r="K12272" s="20" t="s">
        <v>3</v>
      </c>
      <c r="L12272" t="s">
        <v>1464</v>
      </c>
      <c r="M12272" s="20">
        <v>2.1799999999999997</v>
      </c>
      <c r="N12272" s="20">
        <v>1.32</v>
      </c>
      <c r="AE12272">
        <f t="shared" si="191"/>
        <v>2009</v>
      </c>
    </row>
    <row r="12273" spans="1:31" x14ac:dyDescent="0.25">
      <c r="A12273" s="7">
        <v>12270</v>
      </c>
      <c r="B12273" s="8">
        <v>39911</v>
      </c>
      <c r="C12273" t="s">
        <v>3</v>
      </c>
      <c r="D12273" t="s">
        <v>939</v>
      </c>
      <c r="E12273" t="s">
        <v>9</v>
      </c>
      <c r="F12273" t="s">
        <v>976</v>
      </c>
      <c r="G12273" t="s">
        <v>929</v>
      </c>
      <c r="H12273" s="9" t="s">
        <v>2725</v>
      </c>
      <c r="I12273" t="s">
        <v>1454</v>
      </c>
      <c r="J12273" s="20">
        <v>45</v>
      </c>
      <c r="K12273" s="20" t="s">
        <v>1465</v>
      </c>
      <c r="L12273" t="s">
        <v>1466</v>
      </c>
      <c r="M12273" s="20">
        <v>11.25</v>
      </c>
      <c r="N12273" s="20">
        <v>11.25</v>
      </c>
      <c r="AE12273">
        <f t="shared" si="191"/>
        <v>2009</v>
      </c>
    </row>
    <row r="12274" spans="1:31" x14ac:dyDescent="0.25">
      <c r="A12274" s="7">
        <v>12271</v>
      </c>
      <c r="B12274" s="8">
        <v>39912</v>
      </c>
      <c r="C12274" t="s">
        <v>3</v>
      </c>
      <c r="D12274" t="s">
        <v>982</v>
      </c>
      <c r="E12274" t="s">
        <v>9</v>
      </c>
      <c r="F12274" t="s">
        <v>843</v>
      </c>
      <c r="G12274" t="s">
        <v>24</v>
      </c>
      <c r="H12274" s="135" t="s">
        <v>1497</v>
      </c>
      <c r="I12274" t="s">
        <v>1454</v>
      </c>
      <c r="J12274" s="20">
        <v>35</v>
      </c>
      <c r="K12274" s="20" t="s">
        <v>9</v>
      </c>
      <c r="L12274" t="s">
        <v>1464</v>
      </c>
      <c r="M12274" s="20">
        <v>7.7</v>
      </c>
      <c r="N12274" s="20">
        <v>10.8</v>
      </c>
      <c r="AE12274">
        <f t="shared" si="191"/>
        <v>2009</v>
      </c>
    </row>
    <row r="12275" spans="1:31" x14ac:dyDescent="0.25">
      <c r="A12275" s="7">
        <v>12272</v>
      </c>
      <c r="B12275" s="8">
        <v>39912</v>
      </c>
      <c r="C12275" t="s">
        <v>3</v>
      </c>
      <c r="D12275" t="s">
        <v>938</v>
      </c>
      <c r="E12275" t="s">
        <v>9</v>
      </c>
      <c r="F12275" t="s">
        <v>380</v>
      </c>
      <c r="G12275" t="s">
        <v>648</v>
      </c>
      <c r="H12275" s="135" t="s">
        <v>1969</v>
      </c>
      <c r="I12275" t="s">
        <v>1455</v>
      </c>
      <c r="J12275" s="20">
        <v>25</v>
      </c>
      <c r="K12275" s="20" t="s">
        <v>9</v>
      </c>
      <c r="L12275" t="s">
        <v>1464</v>
      </c>
      <c r="M12275" s="20">
        <v>2.75</v>
      </c>
      <c r="N12275" s="20">
        <v>4</v>
      </c>
      <c r="AE12275">
        <f t="shared" si="191"/>
        <v>2009</v>
      </c>
    </row>
    <row r="12276" spans="1:31" x14ac:dyDescent="0.25">
      <c r="A12276" s="7">
        <v>12273</v>
      </c>
      <c r="B12276" s="8">
        <v>39913</v>
      </c>
      <c r="C12276" t="s">
        <v>3</v>
      </c>
      <c r="D12276" t="s">
        <v>47</v>
      </c>
      <c r="E12276" t="s">
        <v>9</v>
      </c>
      <c r="F12276" t="s">
        <v>687</v>
      </c>
      <c r="G12276" t="s">
        <v>714</v>
      </c>
      <c r="H12276" s="135" t="s">
        <v>2074</v>
      </c>
      <c r="I12276" t="s">
        <v>1454</v>
      </c>
      <c r="J12276" s="20">
        <v>39</v>
      </c>
      <c r="K12276" s="20" t="s">
        <v>1465</v>
      </c>
      <c r="L12276" t="s">
        <v>1466</v>
      </c>
      <c r="M12276" s="20">
        <v>9.75</v>
      </c>
      <c r="N12276" s="20">
        <v>9.75</v>
      </c>
      <c r="AE12276">
        <f t="shared" si="191"/>
        <v>2009</v>
      </c>
    </row>
    <row r="12277" spans="1:31" x14ac:dyDescent="0.25">
      <c r="A12277" s="7">
        <v>12274</v>
      </c>
      <c r="B12277" s="8">
        <v>39913</v>
      </c>
      <c r="C12277" t="s">
        <v>3</v>
      </c>
      <c r="D12277" t="s">
        <v>954</v>
      </c>
      <c r="E12277" t="s">
        <v>9</v>
      </c>
      <c r="F12277" t="s">
        <v>170</v>
      </c>
      <c r="G12277" t="s">
        <v>377</v>
      </c>
      <c r="H12277" s="135" t="s">
        <v>1601</v>
      </c>
      <c r="I12277" t="s">
        <v>1454</v>
      </c>
      <c r="J12277" s="20">
        <v>30</v>
      </c>
      <c r="K12277" s="20" t="s">
        <v>3</v>
      </c>
      <c r="L12277" t="s">
        <v>1464</v>
      </c>
      <c r="M12277" s="20">
        <v>9.4</v>
      </c>
      <c r="N12277" s="20">
        <v>6.6</v>
      </c>
      <c r="AE12277">
        <f t="shared" si="191"/>
        <v>2009</v>
      </c>
    </row>
    <row r="12278" spans="1:31" x14ac:dyDescent="0.25">
      <c r="A12278" s="7">
        <v>12275</v>
      </c>
      <c r="B12278" s="8">
        <v>39913</v>
      </c>
      <c r="C12278" t="s">
        <v>3</v>
      </c>
      <c r="D12278" t="s">
        <v>928</v>
      </c>
      <c r="E12278" t="s">
        <v>9</v>
      </c>
      <c r="F12278" t="s">
        <v>832</v>
      </c>
      <c r="G12278" t="s">
        <v>929</v>
      </c>
      <c r="H12278" s="135" t="s">
        <v>2662</v>
      </c>
      <c r="I12278" t="s">
        <v>1455</v>
      </c>
      <c r="J12278" s="20">
        <v>20</v>
      </c>
      <c r="K12278" s="20" t="s">
        <v>1465</v>
      </c>
      <c r="L12278" t="s">
        <v>1466</v>
      </c>
      <c r="M12278" s="20">
        <v>2.5</v>
      </c>
      <c r="N12278" s="20">
        <v>2.5</v>
      </c>
      <c r="AE12278">
        <f t="shared" si="191"/>
        <v>2009</v>
      </c>
    </row>
    <row r="12279" spans="1:31" x14ac:dyDescent="0.25">
      <c r="A12279" s="7">
        <v>12276</v>
      </c>
      <c r="B12279" s="8">
        <v>39913</v>
      </c>
      <c r="C12279" t="s">
        <v>3</v>
      </c>
      <c r="D12279" t="s">
        <v>440</v>
      </c>
      <c r="E12279" t="s">
        <v>9</v>
      </c>
      <c r="F12279" t="s">
        <v>640</v>
      </c>
      <c r="G12279" t="s">
        <v>929</v>
      </c>
      <c r="H12279" s="135" t="s">
        <v>1496</v>
      </c>
      <c r="I12279" t="s">
        <v>1454</v>
      </c>
      <c r="J12279" s="20">
        <v>10</v>
      </c>
      <c r="K12279" s="20" t="s">
        <v>3</v>
      </c>
      <c r="L12279" t="s">
        <v>1464</v>
      </c>
      <c r="M12279" s="20">
        <v>3.8</v>
      </c>
      <c r="N12279" s="20">
        <v>2.2000000000000002</v>
      </c>
      <c r="AE12279">
        <f t="shared" si="191"/>
        <v>2009</v>
      </c>
    </row>
    <row r="12280" spans="1:31" x14ac:dyDescent="0.25">
      <c r="A12280" s="7">
        <v>12277</v>
      </c>
      <c r="B12280" s="8">
        <v>39913</v>
      </c>
      <c r="C12280" t="s">
        <v>3</v>
      </c>
      <c r="D12280" t="s">
        <v>1001</v>
      </c>
      <c r="E12280" t="s">
        <v>9</v>
      </c>
      <c r="F12280" t="s">
        <v>858</v>
      </c>
      <c r="G12280" t="s">
        <v>648</v>
      </c>
      <c r="H12280" s="135" t="s">
        <v>1921</v>
      </c>
      <c r="I12280" t="s">
        <v>1455</v>
      </c>
      <c r="J12280" s="20">
        <v>27</v>
      </c>
      <c r="K12280" s="20" t="s">
        <v>9</v>
      </c>
      <c r="L12280" t="s">
        <v>1463</v>
      </c>
      <c r="M12280" s="20">
        <v>3.24</v>
      </c>
      <c r="N12280" s="20">
        <v>4.01</v>
      </c>
      <c r="AE12280">
        <f t="shared" si="191"/>
        <v>2009</v>
      </c>
    </row>
    <row r="12281" spans="1:31" x14ac:dyDescent="0.25">
      <c r="A12281" s="7">
        <v>12278</v>
      </c>
      <c r="B12281" s="8">
        <v>39913</v>
      </c>
      <c r="C12281" t="s">
        <v>3</v>
      </c>
      <c r="D12281" t="s">
        <v>848</v>
      </c>
      <c r="E12281" t="s">
        <v>9</v>
      </c>
      <c r="F12281" t="s">
        <v>787</v>
      </c>
      <c r="G12281" t="s">
        <v>732</v>
      </c>
      <c r="H12281" s="135" t="s">
        <v>2837</v>
      </c>
      <c r="I12281" t="s">
        <v>1455</v>
      </c>
      <c r="J12281" s="20">
        <v>17</v>
      </c>
      <c r="K12281" s="20" t="s">
        <v>3</v>
      </c>
      <c r="L12281" t="s">
        <v>1464</v>
      </c>
      <c r="M12281" s="20">
        <v>2.88</v>
      </c>
      <c r="N12281" s="20">
        <v>1.87</v>
      </c>
      <c r="AE12281">
        <f t="shared" si="191"/>
        <v>2009</v>
      </c>
    </row>
    <row r="12282" spans="1:31" x14ac:dyDescent="0.25">
      <c r="A12282" s="7">
        <v>12279</v>
      </c>
      <c r="B12282" s="8">
        <v>39914</v>
      </c>
      <c r="C12282" t="s">
        <v>3</v>
      </c>
      <c r="D12282" t="s">
        <v>19</v>
      </c>
      <c r="E12282" t="s">
        <v>9</v>
      </c>
      <c r="F12282" t="s">
        <v>989</v>
      </c>
      <c r="G12282" t="s">
        <v>929</v>
      </c>
      <c r="H12282" s="135" t="s">
        <v>2832</v>
      </c>
      <c r="I12282" t="s">
        <v>1454</v>
      </c>
      <c r="J12282" s="20">
        <v>12</v>
      </c>
      <c r="K12282" s="20" t="s">
        <v>3</v>
      </c>
      <c r="L12282" t="s">
        <v>1464</v>
      </c>
      <c r="M12282" s="20">
        <v>4.3599999999999994</v>
      </c>
      <c r="N12282" s="20">
        <v>2.64</v>
      </c>
      <c r="AE12282">
        <f t="shared" si="191"/>
        <v>2009</v>
      </c>
    </row>
    <row r="12283" spans="1:31" x14ac:dyDescent="0.25">
      <c r="A12283" s="7">
        <v>12280</v>
      </c>
      <c r="B12283" s="8">
        <v>39915</v>
      </c>
      <c r="C12283" t="s">
        <v>3</v>
      </c>
      <c r="D12283" t="s">
        <v>914</v>
      </c>
      <c r="E12283" t="s">
        <v>9</v>
      </c>
      <c r="F12283" t="s">
        <v>949</v>
      </c>
      <c r="G12283" t="s">
        <v>377</v>
      </c>
      <c r="H12283" s="135" t="s">
        <v>1496</v>
      </c>
      <c r="I12283" t="s">
        <v>1454</v>
      </c>
      <c r="J12283" s="20">
        <v>19</v>
      </c>
      <c r="K12283" s="20" t="s">
        <v>1465</v>
      </c>
      <c r="L12283" t="s">
        <v>1466</v>
      </c>
      <c r="M12283" s="20">
        <v>4.75</v>
      </c>
      <c r="N12283" s="20">
        <v>4.75</v>
      </c>
      <c r="AE12283">
        <f t="shared" si="191"/>
        <v>2009</v>
      </c>
    </row>
    <row r="12284" spans="1:31" x14ac:dyDescent="0.25">
      <c r="A12284" s="7">
        <v>12281</v>
      </c>
      <c r="B12284" s="8">
        <v>39915</v>
      </c>
      <c r="C12284" t="s">
        <v>3</v>
      </c>
      <c r="D12284" t="s">
        <v>168</v>
      </c>
      <c r="E12284" t="s">
        <v>9</v>
      </c>
      <c r="F12284" t="s">
        <v>828</v>
      </c>
      <c r="G12284" t="s">
        <v>17</v>
      </c>
      <c r="H12284" s="135" t="s">
        <v>1500</v>
      </c>
      <c r="I12284" t="s">
        <v>1454</v>
      </c>
      <c r="J12284" s="20">
        <v>49</v>
      </c>
      <c r="K12284" s="20" t="s">
        <v>9</v>
      </c>
      <c r="L12284" t="s">
        <v>1464</v>
      </c>
      <c r="M12284" s="20">
        <v>10.78</v>
      </c>
      <c r="N12284" s="20">
        <v>14.72</v>
      </c>
      <c r="AE12284">
        <f t="shared" si="191"/>
        <v>2009</v>
      </c>
    </row>
    <row r="12285" spans="1:31" x14ac:dyDescent="0.25">
      <c r="A12285" s="7">
        <v>12282</v>
      </c>
      <c r="B12285" s="8">
        <v>39915</v>
      </c>
      <c r="C12285" t="s">
        <v>3</v>
      </c>
      <c r="D12285" t="s">
        <v>984</v>
      </c>
      <c r="E12285" t="s">
        <v>9</v>
      </c>
      <c r="F12285" t="s">
        <v>754</v>
      </c>
      <c r="G12285" t="s">
        <v>17</v>
      </c>
      <c r="H12285" s="135" t="s">
        <v>1518</v>
      </c>
      <c r="I12285" t="s">
        <v>1454</v>
      </c>
      <c r="J12285" s="20">
        <v>11</v>
      </c>
      <c r="K12285" s="20" t="s">
        <v>9</v>
      </c>
      <c r="L12285" t="s">
        <v>1463</v>
      </c>
      <c r="M12285" s="20">
        <v>2.64</v>
      </c>
      <c r="N12285" s="20">
        <v>3.86</v>
      </c>
      <c r="AE12285">
        <f t="shared" si="191"/>
        <v>2009</v>
      </c>
    </row>
    <row r="12286" spans="1:31" x14ac:dyDescent="0.25">
      <c r="A12286" s="7">
        <v>12283</v>
      </c>
      <c r="B12286" s="8">
        <v>39915</v>
      </c>
      <c r="C12286" t="s">
        <v>3</v>
      </c>
      <c r="D12286" t="s">
        <v>1001</v>
      </c>
      <c r="E12286" t="s">
        <v>9</v>
      </c>
      <c r="F12286" t="s">
        <v>858</v>
      </c>
      <c r="G12286" t="s">
        <v>648</v>
      </c>
      <c r="H12286" s="135" t="s">
        <v>1917</v>
      </c>
      <c r="I12286" t="s">
        <v>1455</v>
      </c>
      <c r="J12286" s="20">
        <v>27</v>
      </c>
      <c r="K12286" s="20" t="s">
        <v>9</v>
      </c>
      <c r="L12286" t="s">
        <v>1463</v>
      </c>
      <c r="M12286" s="20">
        <v>3.24</v>
      </c>
      <c r="N12286" s="20">
        <v>4.01</v>
      </c>
      <c r="AE12286">
        <f t="shared" si="191"/>
        <v>2009</v>
      </c>
    </row>
    <row r="12287" spans="1:31" x14ac:dyDescent="0.25">
      <c r="A12287" s="7">
        <v>12284</v>
      </c>
      <c r="B12287" s="8">
        <v>39916</v>
      </c>
      <c r="C12287" t="s">
        <v>3</v>
      </c>
      <c r="D12287" t="s">
        <v>791</v>
      </c>
      <c r="E12287" t="s">
        <v>9</v>
      </c>
      <c r="F12287" t="s">
        <v>37</v>
      </c>
      <c r="G12287" t="s">
        <v>377</v>
      </c>
      <c r="H12287" s="135" t="s">
        <v>1496</v>
      </c>
      <c r="I12287" t="s">
        <v>1454</v>
      </c>
      <c r="J12287" s="20">
        <v>85</v>
      </c>
      <c r="K12287" s="20" t="s">
        <v>9</v>
      </c>
      <c r="L12287" t="s">
        <v>1463</v>
      </c>
      <c r="M12287" s="20">
        <v>20.399999999999999</v>
      </c>
      <c r="N12287" s="20">
        <v>23.1</v>
      </c>
      <c r="AE12287">
        <f t="shared" si="191"/>
        <v>2009</v>
      </c>
    </row>
    <row r="12288" spans="1:31" x14ac:dyDescent="0.25">
      <c r="A12288" s="7">
        <v>12285</v>
      </c>
      <c r="B12288" s="8">
        <v>39916</v>
      </c>
      <c r="C12288" t="s">
        <v>3</v>
      </c>
      <c r="D12288" t="s">
        <v>787</v>
      </c>
      <c r="E12288" t="s">
        <v>9</v>
      </c>
      <c r="F12288" t="s">
        <v>45</v>
      </c>
      <c r="G12288" t="s">
        <v>633</v>
      </c>
      <c r="H12288" s="135" t="s">
        <v>2389</v>
      </c>
      <c r="I12288" t="s">
        <v>1454</v>
      </c>
      <c r="J12288" s="20">
        <v>32</v>
      </c>
      <c r="K12288" s="20" t="s">
        <v>3</v>
      </c>
      <c r="L12288" t="s">
        <v>1464</v>
      </c>
      <c r="M12288" s="20">
        <v>9.9600000000000009</v>
      </c>
      <c r="N12288" s="20">
        <v>7.04</v>
      </c>
      <c r="AE12288">
        <f t="shared" si="191"/>
        <v>2009</v>
      </c>
    </row>
    <row r="12289" spans="1:31" x14ac:dyDescent="0.25">
      <c r="A12289" s="7">
        <v>12286</v>
      </c>
      <c r="B12289" s="8">
        <v>39916</v>
      </c>
      <c r="C12289" t="s">
        <v>3</v>
      </c>
      <c r="D12289" t="s">
        <v>791</v>
      </c>
      <c r="E12289" t="s">
        <v>9</v>
      </c>
      <c r="F12289" t="s">
        <v>37</v>
      </c>
      <c r="G12289" t="s">
        <v>732</v>
      </c>
      <c r="H12289" s="135" t="s">
        <v>1496</v>
      </c>
      <c r="I12289" t="s">
        <v>1454</v>
      </c>
      <c r="J12289" s="20">
        <v>1</v>
      </c>
      <c r="K12289" s="20" t="s">
        <v>1465</v>
      </c>
      <c r="L12289" t="s">
        <v>1466</v>
      </c>
      <c r="M12289" s="20">
        <v>0.25</v>
      </c>
      <c r="N12289" s="20">
        <v>0.25</v>
      </c>
      <c r="AE12289">
        <f t="shared" si="191"/>
        <v>2009</v>
      </c>
    </row>
    <row r="12290" spans="1:31" x14ac:dyDescent="0.25">
      <c r="A12290" s="7">
        <v>12287</v>
      </c>
      <c r="B12290" s="8">
        <v>39917</v>
      </c>
      <c r="C12290" t="s">
        <v>3</v>
      </c>
      <c r="D12290" t="s">
        <v>543</v>
      </c>
      <c r="E12290" t="s">
        <v>9</v>
      </c>
      <c r="F12290" t="s">
        <v>978</v>
      </c>
      <c r="G12290" t="s">
        <v>714</v>
      </c>
      <c r="H12290" s="135" t="s">
        <v>1496</v>
      </c>
      <c r="I12290" t="s">
        <v>1454</v>
      </c>
      <c r="J12290" s="20">
        <v>35</v>
      </c>
      <c r="K12290" s="20" t="s">
        <v>9</v>
      </c>
      <c r="L12290" t="s">
        <v>1464</v>
      </c>
      <c r="M12290" s="20">
        <v>7.7</v>
      </c>
      <c r="N12290" s="20">
        <v>10.8</v>
      </c>
      <c r="AE12290">
        <f t="shared" si="191"/>
        <v>2009</v>
      </c>
    </row>
    <row r="12291" spans="1:31" x14ac:dyDescent="0.25">
      <c r="A12291" s="7">
        <v>12288</v>
      </c>
      <c r="B12291" s="8">
        <v>39917</v>
      </c>
      <c r="C12291" t="s">
        <v>3</v>
      </c>
      <c r="D12291" t="s">
        <v>380</v>
      </c>
      <c r="E12291" t="s">
        <v>9</v>
      </c>
      <c r="F12291" t="s">
        <v>441</v>
      </c>
      <c r="G12291" t="s">
        <v>714</v>
      </c>
      <c r="H12291" s="9" t="s">
        <v>2128</v>
      </c>
      <c r="I12291" t="s">
        <v>1454</v>
      </c>
      <c r="J12291" s="20">
        <v>17</v>
      </c>
      <c r="K12291" s="20" t="s">
        <v>1465</v>
      </c>
      <c r="L12291" t="s">
        <v>1466</v>
      </c>
      <c r="M12291" s="20">
        <v>4.25</v>
      </c>
      <c r="N12291" s="20">
        <v>4.25</v>
      </c>
      <c r="AE12291">
        <f t="shared" si="191"/>
        <v>2009</v>
      </c>
    </row>
    <row r="12292" spans="1:31" x14ac:dyDescent="0.25">
      <c r="A12292" s="7">
        <v>12289</v>
      </c>
      <c r="B12292" s="8">
        <v>39917</v>
      </c>
      <c r="C12292" t="s">
        <v>3</v>
      </c>
      <c r="D12292" t="s">
        <v>543</v>
      </c>
      <c r="E12292" t="s">
        <v>9</v>
      </c>
      <c r="F12292" t="s">
        <v>233</v>
      </c>
      <c r="G12292" t="s">
        <v>732</v>
      </c>
      <c r="H12292" s="135" t="s">
        <v>1496</v>
      </c>
      <c r="I12292" t="s">
        <v>1454</v>
      </c>
      <c r="J12292" s="20">
        <v>20</v>
      </c>
      <c r="K12292" s="20" t="s">
        <v>9</v>
      </c>
      <c r="L12292" t="s">
        <v>1463</v>
      </c>
      <c r="M12292" s="20">
        <v>4.8</v>
      </c>
      <c r="N12292" s="20">
        <v>6.2</v>
      </c>
      <c r="AE12292">
        <f t="shared" ref="AE12292:AE12355" si="192">YEAR(B12292)</f>
        <v>2009</v>
      </c>
    </row>
    <row r="12293" spans="1:31" x14ac:dyDescent="0.25">
      <c r="A12293" s="7">
        <v>12290</v>
      </c>
      <c r="B12293" s="8">
        <v>39919</v>
      </c>
      <c r="C12293" t="s">
        <v>3</v>
      </c>
      <c r="D12293" t="s">
        <v>1003</v>
      </c>
      <c r="E12293" t="s">
        <v>9</v>
      </c>
      <c r="F12293" t="s">
        <v>916</v>
      </c>
      <c r="G12293" t="s">
        <v>895</v>
      </c>
      <c r="H12293" s="135" t="s">
        <v>2534</v>
      </c>
      <c r="I12293" t="s">
        <v>1455</v>
      </c>
      <c r="J12293" s="20">
        <v>8</v>
      </c>
      <c r="K12293" s="20" t="s">
        <v>3</v>
      </c>
      <c r="L12293" t="s">
        <v>1464</v>
      </c>
      <c r="M12293" s="20">
        <v>1.62</v>
      </c>
      <c r="N12293" s="20">
        <v>0.88</v>
      </c>
      <c r="AE12293">
        <f t="shared" si="192"/>
        <v>2009</v>
      </c>
    </row>
    <row r="12294" spans="1:31" x14ac:dyDescent="0.25">
      <c r="A12294" s="7">
        <v>12291</v>
      </c>
      <c r="B12294" s="8">
        <v>39919</v>
      </c>
      <c r="C12294" t="s">
        <v>3</v>
      </c>
      <c r="D12294" t="s">
        <v>440</v>
      </c>
      <c r="E12294" t="s">
        <v>9</v>
      </c>
      <c r="F12294" t="s">
        <v>869</v>
      </c>
      <c r="G12294" t="s">
        <v>861</v>
      </c>
      <c r="H12294" s="135" t="s">
        <v>1496</v>
      </c>
      <c r="I12294" t="s">
        <v>1454</v>
      </c>
      <c r="J12294" s="20">
        <v>24</v>
      </c>
      <c r="K12294" s="20" t="s">
        <v>9</v>
      </c>
      <c r="L12294" t="s">
        <v>1464</v>
      </c>
      <c r="M12294" s="20">
        <v>5.28</v>
      </c>
      <c r="N12294" s="20">
        <v>7.72</v>
      </c>
      <c r="AE12294">
        <f t="shared" si="192"/>
        <v>2009</v>
      </c>
    </row>
    <row r="12295" spans="1:31" x14ac:dyDescent="0.25">
      <c r="A12295" s="7">
        <v>12292</v>
      </c>
      <c r="B12295" s="8">
        <v>39920</v>
      </c>
      <c r="C12295" t="s">
        <v>3</v>
      </c>
      <c r="D12295" t="s">
        <v>786</v>
      </c>
      <c r="E12295" t="s">
        <v>9</v>
      </c>
      <c r="F12295" t="s">
        <v>665</v>
      </c>
      <c r="G12295" t="s">
        <v>633</v>
      </c>
      <c r="H12295" s="135" t="s">
        <v>1767</v>
      </c>
      <c r="I12295" t="s">
        <v>1454</v>
      </c>
      <c r="J12295" s="20">
        <v>45</v>
      </c>
      <c r="K12295" s="20" t="s">
        <v>1465</v>
      </c>
      <c r="L12295" t="s">
        <v>1466</v>
      </c>
      <c r="M12295" s="20">
        <v>11.25</v>
      </c>
      <c r="N12295" s="20">
        <v>11.25</v>
      </c>
      <c r="AE12295">
        <f t="shared" si="192"/>
        <v>2009</v>
      </c>
    </row>
    <row r="12296" spans="1:31" x14ac:dyDescent="0.25">
      <c r="A12296" s="7">
        <v>12293</v>
      </c>
      <c r="B12296" s="8">
        <v>39921</v>
      </c>
      <c r="C12296" t="s">
        <v>3</v>
      </c>
      <c r="D12296" t="s">
        <v>899</v>
      </c>
      <c r="E12296" t="s">
        <v>9</v>
      </c>
      <c r="F12296" t="s">
        <v>833</v>
      </c>
      <c r="G12296" t="s">
        <v>633</v>
      </c>
      <c r="H12296" s="135" t="s">
        <v>1747</v>
      </c>
      <c r="I12296" t="s">
        <v>1455</v>
      </c>
      <c r="J12296" s="20">
        <v>10</v>
      </c>
      <c r="K12296" s="20" t="s">
        <v>9</v>
      </c>
      <c r="L12296" t="s">
        <v>1464</v>
      </c>
      <c r="M12296" s="20">
        <v>1.1000000000000001</v>
      </c>
      <c r="N12296" s="20">
        <v>1.9</v>
      </c>
      <c r="AE12296">
        <f t="shared" si="192"/>
        <v>2009</v>
      </c>
    </row>
    <row r="12297" spans="1:31" x14ac:dyDescent="0.25">
      <c r="A12297" s="7">
        <v>12294</v>
      </c>
      <c r="B12297" s="8">
        <v>39921</v>
      </c>
      <c r="C12297" t="s">
        <v>3</v>
      </c>
      <c r="D12297" t="s">
        <v>920</v>
      </c>
      <c r="E12297" t="s">
        <v>9</v>
      </c>
      <c r="F12297" t="s">
        <v>884</v>
      </c>
      <c r="G12297" t="s">
        <v>870</v>
      </c>
      <c r="H12297" s="135" t="s">
        <v>2684</v>
      </c>
      <c r="I12297" t="s">
        <v>1454</v>
      </c>
      <c r="J12297" s="20">
        <v>20</v>
      </c>
      <c r="K12297" s="20" t="s">
        <v>3</v>
      </c>
      <c r="L12297" t="s">
        <v>1464</v>
      </c>
      <c r="M12297" s="20">
        <v>6.6</v>
      </c>
      <c r="N12297" s="20">
        <v>4.4000000000000004</v>
      </c>
      <c r="AE12297">
        <f t="shared" si="192"/>
        <v>2009</v>
      </c>
    </row>
    <row r="12298" spans="1:31" x14ac:dyDescent="0.25">
      <c r="A12298" s="7">
        <v>12295</v>
      </c>
      <c r="B12298" s="8">
        <v>39922</v>
      </c>
      <c r="C12298" t="s">
        <v>3</v>
      </c>
      <c r="D12298" t="s">
        <v>676</v>
      </c>
      <c r="E12298" t="s">
        <v>9</v>
      </c>
      <c r="F12298" t="s">
        <v>469</v>
      </c>
      <c r="G12298" t="s">
        <v>732</v>
      </c>
      <c r="H12298" s="135" t="s">
        <v>2166</v>
      </c>
      <c r="I12298" t="s">
        <v>1454</v>
      </c>
      <c r="J12298" s="20">
        <v>15</v>
      </c>
      <c r="K12298" s="20" t="s">
        <v>3</v>
      </c>
      <c r="L12298" t="s">
        <v>1463</v>
      </c>
      <c r="M12298" s="20">
        <v>4.9000000000000004</v>
      </c>
      <c r="N12298" s="20">
        <v>3.6</v>
      </c>
      <c r="AE12298">
        <f t="shared" si="192"/>
        <v>2009</v>
      </c>
    </row>
    <row r="12299" spans="1:31" x14ac:dyDescent="0.25">
      <c r="A12299" s="7">
        <v>12296</v>
      </c>
      <c r="B12299" s="8">
        <v>39922</v>
      </c>
      <c r="C12299" t="s">
        <v>3</v>
      </c>
      <c r="D12299" t="s">
        <v>756</v>
      </c>
      <c r="E12299" t="s">
        <v>9</v>
      </c>
      <c r="F12299" t="s">
        <v>765</v>
      </c>
      <c r="G12299" t="s">
        <v>633</v>
      </c>
      <c r="H12299" s="135" t="s">
        <v>1752</v>
      </c>
      <c r="I12299" t="s">
        <v>1454</v>
      </c>
      <c r="J12299" s="20">
        <v>23</v>
      </c>
      <c r="K12299" s="20" t="s">
        <v>3</v>
      </c>
      <c r="L12299" t="s">
        <v>1464</v>
      </c>
      <c r="M12299" s="20">
        <v>7.4399999999999995</v>
      </c>
      <c r="N12299" s="20">
        <v>5.0600000000000005</v>
      </c>
      <c r="AE12299">
        <f t="shared" si="192"/>
        <v>2009</v>
      </c>
    </row>
    <row r="12300" spans="1:31" x14ac:dyDescent="0.25">
      <c r="A12300" s="7">
        <v>12297</v>
      </c>
      <c r="B12300" s="8">
        <v>39922</v>
      </c>
      <c r="C12300" t="s">
        <v>3</v>
      </c>
      <c r="D12300" t="s">
        <v>543</v>
      </c>
      <c r="E12300" t="s">
        <v>9</v>
      </c>
      <c r="F12300" t="s">
        <v>521</v>
      </c>
      <c r="G12300" t="s">
        <v>929</v>
      </c>
      <c r="H12300" s="135" t="s">
        <v>2703</v>
      </c>
      <c r="I12300" t="s">
        <v>1454</v>
      </c>
      <c r="J12300" s="20">
        <v>12</v>
      </c>
      <c r="K12300" s="20" t="s">
        <v>3</v>
      </c>
      <c r="L12300" t="s">
        <v>1463</v>
      </c>
      <c r="M12300" s="20">
        <v>4.12</v>
      </c>
      <c r="N12300" s="20">
        <v>2.88</v>
      </c>
      <c r="AE12300">
        <f t="shared" si="192"/>
        <v>2009</v>
      </c>
    </row>
    <row r="12301" spans="1:31" x14ac:dyDescent="0.25">
      <c r="A12301" s="7">
        <v>12298</v>
      </c>
      <c r="B12301" s="8">
        <v>39922</v>
      </c>
      <c r="C12301" t="s">
        <v>3</v>
      </c>
      <c r="D12301" t="s">
        <v>930</v>
      </c>
      <c r="E12301" t="s">
        <v>9</v>
      </c>
      <c r="F12301" t="s">
        <v>855</v>
      </c>
      <c r="G12301" t="s">
        <v>929</v>
      </c>
      <c r="H12301" s="135" t="s">
        <v>2698</v>
      </c>
      <c r="I12301" t="s">
        <v>1454</v>
      </c>
      <c r="J12301" s="20">
        <v>15</v>
      </c>
      <c r="K12301" s="20" t="s">
        <v>3</v>
      </c>
      <c r="L12301" t="s">
        <v>1464</v>
      </c>
      <c r="M12301" s="20">
        <v>5.2</v>
      </c>
      <c r="N12301" s="20">
        <v>3.3</v>
      </c>
      <c r="AE12301">
        <f t="shared" si="192"/>
        <v>2009</v>
      </c>
    </row>
    <row r="12302" spans="1:31" x14ac:dyDescent="0.25">
      <c r="A12302" s="7">
        <v>12299</v>
      </c>
      <c r="B12302" s="8">
        <v>39922</v>
      </c>
      <c r="C12302" t="s">
        <v>3</v>
      </c>
      <c r="D12302" t="s">
        <v>916</v>
      </c>
      <c r="E12302" t="s">
        <v>9</v>
      </c>
      <c r="F12302" t="s">
        <v>902</v>
      </c>
      <c r="G12302" t="s">
        <v>929</v>
      </c>
      <c r="H12302" s="135" t="s">
        <v>2838</v>
      </c>
      <c r="I12302" t="s">
        <v>1454</v>
      </c>
      <c r="J12302" s="20">
        <v>60</v>
      </c>
      <c r="K12302" s="20" t="s">
        <v>9</v>
      </c>
      <c r="L12302" t="s">
        <v>1464</v>
      </c>
      <c r="M12302" s="20">
        <v>13.2</v>
      </c>
      <c r="N12302" s="20">
        <v>17.8</v>
      </c>
      <c r="AE12302">
        <f t="shared" si="192"/>
        <v>2009</v>
      </c>
    </row>
    <row r="12303" spans="1:31" x14ac:dyDescent="0.25">
      <c r="A12303" s="7">
        <v>12300</v>
      </c>
      <c r="B12303" s="8">
        <v>39922</v>
      </c>
      <c r="C12303" t="s">
        <v>3</v>
      </c>
      <c r="D12303" t="s">
        <v>440</v>
      </c>
      <c r="E12303" t="s">
        <v>9</v>
      </c>
      <c r="F12303" t="s">
        <v>640</v>
      </c>
      <c r="G12303" t="s">
        <v>929</v>
      </c>
      <c r="H12303" s="135" t="s">
        <v>1496</v>
      </c>
      <c r="I12303" t="s">
        <v>1454</v>
      </c>
      <c r="J12303" s="20">
        <v>16</v>
      </c>
      <c r="K12303" s="20" t="s">
        <v>3</v>
      </c>
      <c r="L12303" t="s">
        <v>1463</v>
      </c>
      <c r="M12303" s="20">
        <v>5.16</v>
      </c>
      <c r="N12303" s="20">
        <v>3.84</v>
      </c>
      <c r="AE12303">
        <f t="shared" si="192"/>
        <v>2009</v>
      </c>
    </row>
    <row r="12304" spans="1:31" x14ac:dyDescent="0.25">
      <c r="A12304" s="7">
        <v>12301</v>
      </c>
      <c r="B12304" s="8">
        <v>39922</v>
      </c>
      <c r="C12304" t="s">
        <v>3</v>
      </c>
      <c r="D12304" t="s">
        <v>786</v>
      </c>
      <c r="E12304" t="s">
        <v>9</v>
      </c>
      <c r="F12304" t="s">
        <v>665</v>
      </c>
      <c r="G12304" t="s">
        <v>895</v>
      </c>
      <c r="H12304" s="135" t="s">
        <v>2803</v>
      </c>
      <c r="I12304" t="s">
        <v>1456</v>
      </c>
      <c r="J12304" s="20">
        <v>5</v>
      </c>
      <c r="K12304" s="20" t="s">
        <v>1465</v>
      </c>
      <c r="L12304" t="s">
        <v>1466</v>
      </c>
      <c r="M12304" s="20">
        <v>1.25</v>
      </c>
      <c r="N12304" s="20">
        <v>1.25</v>
      </c>
      <c r="O12304" t="s">
        <v>3</v>
      </c>
      <c r="P12304" s="13" t="s">
        <v>918</v>
      </c>
      <c r="Q12304" t="s">
        <v>3</v>
      </c>
      <c r="R12304" t="s">
        <v>974</v>
      </c>
      <c r="S12304" t="s">
        <v>3</v>
      </c>
      <c r="T12304" t="s">
        <v>920</v>
      </c>
      <c r="U12304" t="s">
        <v>9</v>
      </c>
      <c r="V12304" t="s">
        <v>687</v>
      </c>
      <c r="W12304" t="s">
        <v>3</v>
      </c>
      <c r="X12304" t="s">
        <v>968</v>
      </c>
      <c r="Y12304" t="s">
        <v>9</v>
      </c>
      <c r="Z12304" t="s">
        <v>901</v>
      </c>
      <c r="AA12304" t="s">
        <v>1465</v>
      </c>
      <c r="AC12304" t="s">
        <v>1465</v>
      </c>
      <c r="AE12304">
        <f t="shared" si="192"/>
        <v>2009</v>
      </c>
    </row>
    <row r="12305" spans="1:31" x14ac:dyDescent="0.25">
      <c r="A12305" s="7">
        <v>12302</v>
      </c>
      <c r="B12305" s="8">
        <v>39922</v>
      </c>
      <c r="C12305" t="s">
        <v>3</v>
      </c>
      <c r="D12305" t="s">
        <v>276</v>
      </c>
      <c r="E12305" t="s">
        <v>9</v>
      </c>
      <c r="F12305" t="s">
        <v>988</v>
      </c>
      <c r="G12305" t="s">
        <v>732</v>
      </c>
      <c r="H12305" s="135" t="s">
        <v>2235</v>
      </c>
      <c r="I12305" t="s">
        <v>1454</v>
      </c>
      <c r="J12305" s="20">
        <v>12</v>
      </c>
      <c r="K12305" s="20" t="s">
        <v>1465</v>
      </c>
      <c r="L12305" t="s">
        <v>1466</v>
      </c>
      <c r="M12305" s="20">
        <v>3</v>
      </c>
      <c r="N12305" s="20">
        <v>3</v>
      </c>
      <c r="AE12305">
        <f t="shared" si="192"/>
        <v>2009</v>
      </c>
    </row>
    <row r="12306" spans="1:31" x14ac:dyDescent="0.25">
      <c r="A12306" s="7">
        <v>12303</v>
      </c>
      <c r="B12306" s="8">
        <v>39922</v>
      </c>
      <c r="C12306" t="s">
        <v>3</v>
      </c>
      <c r="D12306" t="s">
        <v>864</v>
      </c>
      <c r="E12306" t="s">
        <v>9</v>
      </c>
      <c r="F12306" t="s">
        <v>469</v>
      </c>
      <c r="G12306" t="s">
        <v>732</v>
      </c>
      <c r="H12306" s="135" t="s">
        <v>1496</v>
      </c>
      <c r="I12306" t="s">
        <v>1454</v>
      </c>
      <c r="J12306" s="20">
        <v>16</v>
      </c>
      <c r="K12306" s="20" t="s">
        <v>1465</v>
      </c>
      <c r="L12306" t="s">
        <v>1466</v>
      </c>
      <c r="M12306" s="20">
        <v>4</v>
      </c>
      <c r="N12306" s="20">
        <v>4</v>
      </c>
      <c r="AE12306">
        <f t="shared" si="192"/>
        <v>2009</v>
      </c>
    </row>
    <row r="12307" spans="1:31" x14ac:dyDescent="0.25">
      <c r="A12307" s="7">
        <v>12304</v>
      </c>
      <c r="B12307" s="8">
        <v>39922</v>
      </c>
      <c r="C12307" t="s">
        <v>3</v>
      </c>
      <c r="D12307" t="s">
        <v>864</v>
      </c>
      <c r="E12307" t="s">
        <v>9</v>
      </c>
      <c r="F12307" t="s">
        <v>469</v>
      </c>
      <c r="G12307" t="s">
        <v>732</v>
      </c>
      <c r="H12307" s="135" t="s">
        <v>1496</v>
      </c>
      <c r="I12307" t="s">
        <v>1454</v>
      </c>
      <c r="J12307" s="20">
        <v>5</v>
      </c>
      <c r="K12307" s="20" t="s">
        <v>1465</v>
      </c>
      <c r="L12307" t="s">
        <v>1466</v>
      </c>
      <c r="M12307" s="20">
        <v>1.25</v>
      </c>
      <c r="N12307" s="20">
        <v>1.25</v>
      </c>
      <c r="AE12307">
        <f t="shared" si="192"/>
        <v>2009</v>
      </c>
    </row>
    <row r="12308" spans="1:31" x14ac:dyDescent="0.25">
      <c r="A12308" s="7">
        <v>12305</v>
      </c>
      <c r="B12308" s="8">
        <v>39923</v>
      </c>
      <c r="C12308" t="s">
        <v>3</v>
      </c>
      <c r="D12308" t="s">
        <v>432</v>
      </c>
      <c r="E12308" t="s">
        <v>9</v>
      </c>
      <c r="F12308" t="s">
        <v>945</v>
      </c>
      <c r="G12308" t="s">
        <v>895</v>
      </c>
      <c r="H12308" s="135" t="s">
        <v>2797</v>
      </c>
      <c r="I12308" t="s">
        <v>1454</v>
      </c>
      <c r="J12308" s="20">
        <v>37</v>
      </c>
      <c r="K12308" s="20" t="s">
        <v>9</v>
      </c>
      <c r="L12308" t="s">
        <v>1464</v>
      </c>
      <c r="M12308" s="20">
        <v>8.14</v>
      </c>
      <c r="N12308" s="20">
        <v>11.36</v>
      </c>
      <c r="AE12308">
        <f t="shared" si="192"/>
        <v>2009</v>
      </c>
    </row>
    <row r="12309" spans="1:31" x14ac:dyDescent="0.25">
      <c r="A12309" s="7">
        <v>12306</v>
      </c>
      <c r="B12309" s="8">
        <v>39923</v>
      </c>
      <c r="C12309" t="s">
        <v>3</v>
      </c>
      <c r="D12309" t="s">
        <v>928</v>
      </c>
      <c r="E12309" t="s">
        <v>9</v>
      </c>
      <c r="F12309" t="s">
        <v>828</v>
      </c>
      <c r="G12309" t="s">
        <v>929</v>
      </c>
      <c r="H12309" s="135" t="s">
        <v>2665</v>
      </c>
      <c r="I12309" t="s">
        <v>1454</v>
      </c>
      <c r="J12309" s="20">
        <v>38</v>
      </c>
      <c r="K12309" s="20" t="s">
        <v>9</v>
      </c>
      <c r="L12309" t="s">
        <v>1463</v>
      </c>
      <c r="M12309" s="20">
        <v>9.1199999999999992</v>
      </c>
      <c r="N12309" s="20">
        <v>10.88</v>
      </c>
      <c r="AE12309">
        <f t="shared" si="192"/>
        <v>2009</v>
      </c>
    </row>
    <row r="12310" spans="1:31" x14ac:dyDescent="0.25">
      <c r="A12310" s="7">
        <v>12307</v>
      </c>
      <c r="B12310" s="8">
        <v>39923</v>
      </c>
      <c r="C12310" t="s">
        <v>3</v>
      </c>
      <c r="D12310" t="s">
        <v>319</v>
      </c>
      <c r="E12310" t="s">
        <v>9</v>
      </c>
      <c r="F12310" t="s">
        <v>787</v>
      </c>
      <c r="G12310" t="s">
        <v>861</v>
      </c>
      <c r="H12310" s="9" t="s">
        <v>2489</v>
      </c>
      <c r="I12310" t="s">
        <v>1454</v>
      </c>
      <c r="J12310" s="20">
        <v>32</v>
      </c>
      <c r="K12310" s="20" t="s">
        <v>3</v>
      </c>
      <c r="L12310" t="s">
        <v>1464</v>
      </c>
      <c r="M12310" s="20">
        <v>9.9600000000000009</v>
      </c>
      <c r="N12310" s="20">
        <v>7.04</v>
      </c>
      <c r="AE12310">
        <f t="shared" si="192"/>
        <v>2009</v>
      </c>
    </row>
    <row r="12311" spans="1:31" x14ac:dyDescent="0.25">
      <c r="A12311" s="7">
        <v>12308</v>
      </c>
      <c r="B12311" s="8">
        <v>39924</v>
      </c>
      <c r="C12311" t="s">
        <v>3</v>
      </c>
      <c r="D12311" t="s">
        <v>803</v>
      </c>
      <c r="E12311" t="s">
        <v>9</v>
      </c>
      <c r="F12311" t="s">
        <v>860</v>
      </c>
      <c r="G12311" t="s">
        <v>732</v>
      </c>
      <c r="H12311" s="135" t="s">
        <v>2307</v>
      </c>
      <c r="I12311" t="s">
        <v>1454</v>
      </c>
      <c r="J12311" s="20">
        <v>10</v>
      </c>
      <c r="K12311" s="20" t="s">
        <v>1465</v>
      </c>
      <c r="L12311" t="s">
        <v>1466</v>
      </c>
      <c r="M12311" s="20">
        <v>2.5</v>
      </c>
      <c r="N12311" s="20">
        <v>2.5</v>
      </c>
      <c r="AE12311">
        <f t="shared" si="192"/>
        <v>2009</v>
      </c>
    </row>
    <row r="12312" spans="1:31" x14ac:dyDescent="0.25">
      <c r="A12312" s="7">
        <v>12309</v>
      </c>
      <c r="B12312" s="8">
        <v>39924</v>
      </c>
      <c r="C12312" t="s">
        <v>3</v>
      </c>
      <c r="D12312" t="s">
        <v>803</v>
      </c>
      <c r="E12312" t="s">
        <v>9</v>
      </c>
      <c r="F12312" t="s">
        <v>860</v>
      </c>
      <c r="G12312" t="s">
        <v>732</v>
      </c>
      <c r="H12312" s="135" t="s">
        <v>2174</v>
      </c>
      <c r="I12312" t="s">
        <v>1454</v>
      </c>
      <c r="J12312" s="20">
        <v>40</v>
      </c>
      <c r="K12312" s="20" t="s">
        <v>3</v>
      </c>
      <c r="L12312" t="s">
        <v>1464</v>
      </c>
      <c r="M12312" s="20">
        <v>12.2</v>
      </c>
      <c r="N12312" s="20">
        <v>8.8000000000000007</v>
      </c>
      <c r="AE12312">
        <f t="shared" si="192"/>
        <v>2009</v>
      </c>
    </row>
    <row r="12313" spans="1:31" x14ac:dyDescent="0.25">
      <c r="A12313" s="7">
        <v>12310</v>
      </c>
      <c r="B12313" s="8">
        <v>39924</v>
      </c>
      <c r="C12313" t="s">
        <v>3</v>
      </c>
      <c r="D12313" t="s">
        <v>803</v>
      </c>
      <c r="E12313" t="s">
        <v>9</v>
      </c>
      <c r="F12313" t="s">
        <v>860</v>
      </c>
      <c r="G12313" t="s">
        <v>732</v>
      </c>
      <c r="H12313" s="135" t="s">
        <v>2174</v>
      </c>
      <c r="I12313" t="s">
        <v>1454</v>
      </c>
      <c r="J12313" s="20">
        <v>40</v>
      </c>
      <c r="K12313" s="20" t="s">
        <v>3</v>
      </c>
      <c r="L12313" t="s">
        <v>1464</v>
      </c>
      <c r="M12313" s="20">
        <v>12.2</v>
      </c>
      <c r="N12313" s="20">
        <v>8.8000000000000007</v>
      </c>
      <c r="AE12313">
        <f t="shared" si="192"/>
        <v>2009</v>
      </c>
    </row>
    <row r="12314" spans="1:31" x14ac:dyDescent="0.25">
      <c r="A12314" s="7">
        <v>12311</v>
      </c>
      <c r="B12314" s="8">
        <v>39924</v>
      </c>
      <c r="C12314" t="s">
        <v>3</v>
      </c>
      <c r="D12314" t="s">
        <v>440</v>
      </c>
      <c r="E12314" t="s">
        <v>9</v>
      </c>
      <c r="F12314" t="s">
        <v>860</v>
      </c>
      <c r="G12314" t="s">
        <v>732</v>
      </c>
      <c r="H12314" s="135" t="s">
        <v>1496</v>
      </c>
      <c r="I12314" t="s">
        <v>1454</v>
      </c>
      <c r="J12314" s="20">
        <v>18</v>
      </c>
      <c r="K12314" s="20" t="s">
        <v>3</v>
      </c>
      <c r="L12314" t="s">
        <v>1463</v>
      </c>
      <c r="M12314" s="20">
        <v>5.68</v>
      </c>
      <c r="N12314" s="20">
        <v>4.32</v>
      </c>
      <c r="AE12314">
        <f t="shared" si="192"/>
        <v>2009</v>
      </c>
    </row>
    <row r="12315" spans="1:31" x14ac:dyDescent="0.25">
      <c r="A12315" s="7">
        <v>12312</v>
      </c>
      <c r="B12315" s="8">
        <v>39925</v>
      </c>
      <c r="C12315" t="s">
        <v>3</v>
      </c>
      <c r="D12315" t="s">
        <v>984</v>
      </c>
      <c r="E12315" t="s">
        <v>9</v>
      </c>
      <c r="F12315" t="s">
        <v>996</v>
      </c>
      <c r="G12315" t="s">
        <v>17</v>
      </c>
      <c r="H12315" s="135" t="s">
        <v>1502</v>
      </c>
      <c r="I12315" t="s">
        <v>1454</v>
      </c>
      <c r="J12315" s="20">
        <v>43</v>
      </c>
      <c r="K12315" s="20" t="s">
        <v>9</v>
      </c>
      <c r="L12315" t="s">
        <v>1464</v>
      </c>
      <c r="M12315" s="20">
        <v>9.4600000000000009</v>
      </c>
      <c r="N12315" s="20">
        <v>13.04</v>
      </c>
      <c r="AE12315">
        <f t="shared" si="192"/>
        <v>2009</v>
      </c>
    </row>
    <row r="12316" spans="1:31" x14ac:dyDescent="0.25">
      <c r="A12316" s="7">
        <v>12313</v>
      </c>
      <c r="B12316" s="8">
        <v>39925</v>
      </c>
      <c r="C12316" t="s">
        <v>3</v>
      </c>
      <c r="D12316" t="s">
        <v>984</v>
      </c>
      <c r="E12316" t="s">
        <v>9</v>
      </c>
      <c r="F12316" t="s">
        <v>381</v>
      </c>
      <c r="G12316" t="s">
        <v>17</v>
      </c>
      <c r="H12316" s="135" t="s">
        <v>1502</v>
      </c>
      <c r="I12316" t="s">
        <v>1454</v>
      </c>
      <c r="J12316" s="20">
        <v>28</v>
      </c>
      <c r="K12316" s="20" t="s">
        <v>9</v>
      </c>
      <c r="L12316" t="s">
        <v>1464</v>
      </c>
      <c r="M12316" s="20">
        <v>6.16</v>
      </c>
      <c r="N12316" s="20">
        <v>8.84</v>
      </c>
      <c r="AE12316">
        <f t="shared" si="192"/>
        <v>2009</v>
      </c>
    </row>
    <row r="12317" spans="1:31" x14ac:dyDescent="0.25">
      <c r="A12317" s="7">
        <v>12314</v>
      </c>
      <c r="B12317" s="8">
        <v>39926</v>
      </c>
      <c r="C12317" t="s">
        <v>3</v>
      </c>
      <c r="D12317" t="s">
        <v>779</v>
      </c>
      <c r="E12317" t="s">
        <v>9</v>
      </c>
      <c r="F12317" t="s">
        <v>833</v>
      </c>
      <c r="G12317" t="s">
        <v>633</v>
      </c>
      <c r="H12317" s="135" t="s">
        <v>2346</v>
      </c>
      <c r="I12317" t="s">
        <v>1454</v>
      </c>
      <c r="J12317" s="20">
        <v>15</v>
      </c>
      <c r="K12317" s="20" t="s">
        <v>3</v>
      </c>
      <c r="L12317" t="s">
        <v>1464</v>
      </c>
      <c r="M12317" s="20">
        <v>5.2</v>
      </c>
      <c r="N12317" s="20">
        <v>3.3</v>
      </c>
      <c r="AE12317">
        <f t="shared" si="192"/>
        <v>2009</v>
      </c>
    </row>
    <row r="12318" spans="1:31" x14ac:dyDescent="0.25">
      <c r="A12318" s="7">
        <v>12315</v>
      </c>
      <c r="B12318" s="8">
        <v>39926</v>
      </c>
      <c r="C12318" t="s">
        <v>3</v>
      </c>
      <c r="D12318" t="s">
        <v>829</v>
      </c>
      <c r="E12318" t="s">
        <v>9</v>
      </c>
      <c r="F12318" t="s">
        <v>85</v>
      </c>
      <c r="G12318" t="s">
        <v>648</v>
      </c>
      <c r="H12318" s="135" t="s">
        <v>1496</v>
      </c>
      <c r="I12318" t="s">
        <v>1454</v>
      </c>
      <c r="J12318" s="20">
        <v>25</v>
      </c>
      <c r="K12318" s="20" t="s">
        <v>1465</v>
      </c>
      <c r="L12318" t="s">
        <v>1466</v>
      </c>
      <c r="M12318" s="20">
        <v>6.25</v>
      </c>
      <c r="N12318" s="20">
        <v>6.25</v>
      </c>
      <c r="AE12318">
        <f t="shared" si="192"/>
        <v>2009</v>
      </c>
    </row>
    <row r="12319" spans="1:31" x14ac:dyDescent="0.25">
      <c r="A12319" s="7">
        <v>12316</v>
      </c>
      <c r="B12319" s="8">
        <v>39926</v>
      </c>
      <c r="C12319" t="s">
        <v>3</v>
      </c>
      <c r="D12319" t="s">
        <v>656</v>
      </c>
      <c r="E12319" t="s">
        <v>9</v>
      </c>
      <c r="F12319" t="s">
        <v>945</v>
      </c>
      <c r="G12319" t="s">
        <v>929</v>
      </c>
      <c r="H12319" s="135" t="s">
        <v>1496</v>
      </c>
      <c r="I12319" t="s">
        <v>1454</v>
      </c>
      <c r="J12319" s="20">
        <v>20</v>
      </c>
      <c r="K12319" s="20" t="s">
        <v>3</v>
      </c>
      <c r="L12319" t="s">
        <v>1463</v>
      </c>
      <c r="M12319" s="20">
        <v>6.2</v>
      </c>
      <c r="N12319" s="20">
        <v>4.8</v>
      </c>
      <c r="AE12319">
        <f t="shared" si="192"/>
        <v>2009</v>
      </c>
    </row>
    <row r="12320" spans="1:31" x14ac:dyDescent="0.25">
      <c r="A12320" s="7">
        <v>12317</v>
      </c>
      <c r="B12320" s="8">
        <v>39926</v>
      </c>
      <c r="C12320" t="s">
        <v>3</v>
      </c>
      <c r="D12320" t="s">
        <v>803</v>
      </c>
      <c r="E12320" t="s">
        <v>9</v>
      </c>
      <c r="F12320" t="s">
        <v>860</v>
      </c>
      <c r="G12320" t="s">
        <v>732</v>
      </c>
      <c r="H12320" s="135" t="s">
        <v>1496</v>
      </c>
      <c r="I12320" t="s">
        <v>1454</v>
      </c>
      <c r="J12320" s="20">
        <v>12</v>
      </c>
      <c r="K12320" s="20" t="s">
        <v>1465</v>
      </c>
      <c r="L12320" t="s">
        <v>1466</v>
      </c>
      <c r="M12320" s="20">
        <v>3</v>
      </c>
      <c r="N12320" s="20">
        <v>3</v>
      </c>
      <c r="AE12320">
        <f t="shared" si="192"/>
        <v>2009</v>
      </c>
    </row>
    <row r="12321" spans="1:31" x14ac:dyDescent="0.25">
      <c r="A12321" s="7">
        <v>12318</v>
      </c>
      <c r="B12321" s="8">
        <v>39927</v>
      </c>
      <c r="C12321" t="s">
        <v>3</v>
      </c>
      <c r="D12321" t="s">
        <v>992</v>
      </c>
      <c r="E12321" t="s">
        <v>9</v>
      </c>
      <c r="F12321" t="s">
        <v>949</v>
      </c>
      <c r="G12321" t="s">
        <v>861</v>
      </c>
      <c r="H12321" s="135" t="s">
        <v>2437</v>
      </c>
      <c r="I12321" t="s">
        <v>1454</v>
      </c>
      <c r="J12321" s="20">
        <v>26</v>
      </c>
      <c r="K12321" s="20" t="s">
        <v>9</v>
      </c>
      <c r="L12321" t="s">
        <v>1464</v>
      </c>
      <c r="M12321" s="20">
        <v>5.72</v>
      </c>
      <c r="N12321" s="20">
        <v>8.2800000000000011</v>
      </c>
      <c r="AE12321">
        <f t="shared" si="192"/>
        <v>2009</v>
      </c>
    </row>
    <row r="12322" spans="1:31" x14ac:dyDescent="0.25">
      <c r="A12322" s="7">
        <v>12319</v>
      </c>
      <c r="B12322" s="8">
        <v>39927</v>
      </c>
      <c r="C12322" t="s">
        <v>3</v>
      </c>
      <c r="D12322" t="s">
        <v>1004</v>
      </c>
      <c r="E12322" t="s">
        <v>9</v>
      </c>
      <c r="F12322" t="s">
        <v>678</v>
      </c>
      <c r="G12322" t="s">
        <v>929</v>
      </c>
      <c r="H12322" s="135" t="s">
        <v>2659</v>
      </c>
      <c r="I12322" t="s">
        <v>1458</v>
      </c>
      <c r="J12322" s="20">
        <v>8</v>
      </c>
      <c r="K12322" s="20" t="s">
        <v>9</v>
      </c>
      <c r="L12322" t="s">
        <v>1463</v>
      </c>
      <c r="M12322" s="20">
        <v>30</v>
      </c>
      <c r="N12322" s="20">
        <v>10</v>
      </c>
      <c r="AE12322">
        <f t="shared" si="192"/>
        <v>2009</v>
      </c>
    </row>
    <row r="12323" spans="1:31" x14ac:dyDescent="0.25">
      <c r="A12323" s="7">
        <v>12320</v>
      </c>
      <c r="B12323" s="8">
        <v>39927</v>
      </c>
      <c r="C12323" t="s">
        <v>3</v>
      </c>
      <c r="D12323" t="s">
        <v>31</v>
      </c>
      <c r="E12323" t="s">
        <v>9</v>
      </c>
      <c r="F12323" t="s">
        <v>997</v>
      </c>
      <c r="G12323" t="s">
        <v>714</v>
      </c>
      <c r="H12323" s="135" t="s">
        <v>1496</v>
      </c>
      <c r="I12323" t="s">
        <v>1454</v>
      </c>
      <c r="J12323" s="20">
        <v>36</v>
      </c>
      <c r="K12323" s="20" t="s">
        <v>3</v>
      </c>
      <c r="L12323" t="s">
        <v>1464</v>
      </c>
      <c r="M12323" s="20">
        <v>11.08</v>
      </c>
      <c r="N12323" s="20">
        <v>7.92</v>
      </c>
      <c r="AE12323">
        <f t="shared" si="192"/>
        <v>2009</v>
      </c>
    </row>
    <row r="12324" spans="1:31" x14ac:dyDescent="0.25">
      <c r="A12324" s="7">
        <v>12321</v>
      </c>
      <c r="B12324" s="8">
        <v>39928</v>
      </c>
      <c r="C12324" t="s">
        <v>3</v>
      </c>
      <c r="D12324" t="s">
        <v>31</v>
      </c>
      <c r="E12324" t="s">
        <v>9</v>
      </c>
      <c r="F12324" t="s">
        <v>66</v>
      </c>
      <c r="G12324" t="s">
        <v>929</v>
      </c>
      <c r="H12324" s="135" t="s">
        <v>2727</v>
      </c>
      <c r="I12324" t="s">
        <v>1454</v>
      </c>
      <c r="J12324" s="20">
        <v>30</v>
      </c>
      <c r="K12324" s="20" t="s">
        <v>1465</v>
      </c>
      <c r="L12324" t="s">
        <v>1466</v>
      </c>
      <c r="M12324" s="20">
        <v>7.5</v>
      </c>
      <c r="N12324" s="20">
        <v>7.5</v>
      </c>
      <c r="AE12324">
        <f t="shared" si="192"/>
        <v>2009</v>
      </c>
    </row>
    <row r="12325" spans="1:31" x14ac:dyDescent="0.25">
      <c r="A12325" s="7">
        <v>12322</v>
      </c>
      <c r="B12325" s="8">
        <v>39928</v>
      </c>
      <c r="C12325" t="s">
        <v>3</v>
      </c>
      <c r="D12325" t="s">
        <v>951</v>
      </c>
      <c r="E12325" t="s">
        <v>9</v>
      </c>
      <c r="F12325" t="s">
        <v>687</v>
      </c>
      <c r="G12325" t="s">
        <v>11</v>
      </c>
      <c r="H12325" s="135" t="s">
        <v>1574</v>
      </c>
      <c r="I12325" t="s">
        <v>1454</v>
      </c>
      <c r="J12325" s="20">
        <v>9</v>
      </c>
      <c r="K12325" s="20" t="s">
        <v>3</v>
      </c>
      <c r="L12325" t="s">
        <v>1464</v>
      </c>
      <c r="M12325" s="20">
        <v>3.52</v>
      </c>
      <c r="N12325" s="20">
        <v>1.98</v>
      </c>
      <c r="AE12325">
        <f t="shared" si="192"/>
        <v>2009</v>
      </c>
    </row>
    <row r="12326" spans="1:31" x14ac:dyDescent="0.25">
      <c r="A12326" s="7">
        <v>12323</v>
      </c>
      <c r="B12326" s="8">
        <v>39928</v>
      </c>
      <c r="C12326" t="s">
        <v>3</v>
      </c>
      <c r="D12326" t="s">
        <v>687</v>
      </c>
      <c r="E12326" t="s">
        <v>9</v>
      </c>
      <c r="F12326" t="s">
        <v>868</v>
      </c>
      <c r="G12326" t="s">
        <v>870</v>
      </c>
      <c r="H12326" s="135" t="s">
        <v>1496</v>
      </c>
      <c r="I12326" t="s">
        <v>1454</v>
      </c>
      <c r="J12326" s="20">
        <v>35</v>
      </c>
      <c r="K12326" s="20" t="s">
        <v>3</v>
      </c>
      <c r="L12326" t="s">
        <v>1463</v>
      </c>
      <c r="M12326" s="20">
        <v>10.1</v>
      </c>
      <c r="N12326" s="20">
        <v>8.4</v>
      </c>
      <c r="AE12326">
        <f t="shared" si="192"/>
        <v>2009</v>
      </c>
    </row>
    <row r="12327" spans="1:31" x14ac:dyDescent="0.25">
      <c r="A12327" s="7">
        <v>12324</v>
      </c>
      <c r="B12327" s="8">
        <v>39928</v>
      </c>
      <c r="C12327" t="s">
        <v>3</v>
      </c>
      <c r="D12327" t="s">
        <v>779</v>
      </c>
      <c r="E12327" t="s">
        <v>9</v>
      </c>
      <c r="F12327" t="s">
        <v>833</v>
      </c>
      <c r="G12327" t="s">
        <v>633</v>
      </c>
      <c r="H12327" s="135" t="s">
        <v>2257</v>
      </c>
      <c r="I12327" t="s">
        <v>1454</v>
      </c>
      <c r="J12327" s="20">
        <v>15</v>
      </c>
      <c r="K12327" s="20" t="s">
        <v>3</v>
      </c>
      <c r="L12327" t="s">
        <v>1464</v>
      </c>
      <c r="M12327" s="20">
        <v>5.2</v>
      </c>
      <c r="N12327" s="20">
        <v>3.3</v>
      </c>
      <c r="AE12327">
        <f t="shared" si="192"/>
        <v>2009</v>
      </c>
    </row>
    <row r="12328" spans="1:31" x14ac:dyDescent="0.25">
      <c r="A12328" s="7">
        <v>12325</v>
      </c>
      <c r="B12328" s="8">
        <v>39929</v>
      </c>
      <c r="C12328" t="s">
        <v>3</v>
      </c>
      <c r="D12328" t="s">
        <v>934</v>
      </c>
      <c r="E12328" t="s">
        <v>9</v>
      </c>
      <c r="F12328" t="s">
        <v>914</v>
      </c>
      <c r="G12328" t="s">
        <v>714</v>
      </c>
      <c r="H12328" s="135" t="s">
        <v>2178</v>
      </c>
      <c r="I12328" t="s">
        <v>1455</v>
      </c>
      <c r="J12328" s="20">
        <v>23</v>
      </c>
      <c r="K12328" s="20" t="s">
        <v>9</v>
      </c>
      <c r="L12328" t="s">
        <v>1464</v>
      </c>
      <c r="M12328" s="20">
        <v>2.5300000000000002</v>
      </c>
      <c r="N12328" s="20">
        <v>3.7199999999999998</v>
      </c>
      <c r="AE12328">
        <f t="shared" si="192"/>
        <v>2009</v>
      </c>
    </row>
    <row r="12329" spans="1:31" x14ac:dyDescent="0.25">
      <c r="A12329" s="7">
        <v>12326</v>
      </c>
      <c r="B12329" s="8">
        <v>39929</v>
      </c>
      <c r="C12329" t="s">
        <v>3</v>
      </c>
      <c r="D12329" t="s">
        <v>916</v>
      </c>
      <c r="E12329" t="s">
        <v>9</v>
      </c>
      <c r="F12329" t="s">
        <v>989</v>
      </c>
      <c r="G12329" t="s">
        <v>895</v>
      </c>
      <c r="H12329" s="135" t="s">
        <v>2590</v>
      </c>
      <c r="I12329" t="s">
        <v>1455</v>
      </c>
      <c r="J12329" s="20">
        <v>28</v>
      </c>
      <c r="K12329" s="20" t="s">
        <v>9</v>
      </c>
      <c r="L12329" t="s">
        <v>1463</v>
      </c>
      <c r="M12329" s="20">
        <v>3.36</v>
      </c>
      <c r="N12329" s="20">
        <v>4.1400000000000006</v>
      </c>
      <c r="AE12329">
        <f t="shared" si="192"/>
        <v>2009</v>
      </c>
    </row>
    <row r="12330" spans="1:31" x14ac:dyDescent="0.25">
      <c r="A12330" s="7">
        <v>12327</v>
      </c>
      <c r="B12330" s="8">
        <v>39929</v>
      </c>
      <c r="C12330" t="s">
        <v>3</v>
      </c>
      <c r="D12330" t="s">
        <v>858</v>
      </c>
      <c r="E12330" t="s">
        <v>9</v>
      </c>
      <c r="F12330" t="s">
        <v>1001</v>
      </c>
      <c r="G12330" t="s">
        <v>648</v>
      </c>
      <c r="H12330" s="135" t="s">
        <v>1785</v>
      </c>
      <c r="I12330" t="s">
        <v>1455</v>
      </c>
      <c r="J12330" s="20">
        <v>25</v>
      </c>
      <c r="K12330" s="20" t="s">
        <v>9</v>
      </c>
      <c r="L12330" t="s">
        <v>1464</v>
      </c>
      <c r="M12330" s="20">
        <v>2.75</v>
      </c>
      <c r="N12330" s="20">
        <v>4</v>
      </c>
      <c r="AE12330">
        <f t="shared" si="192"/>
        <v>2009</v>
      </c>
    </row>
    <row r="12331" spans="1:31" x14ac:dyDescent="0.25">
      <c r="A12331" s="7">
        <v>12328</v>
      </c>
      <c r="B12331" s="8">
        <v>39930</v>
      </c>
      <c r="C12331" t="s">
        <v>3</v>
      </c>
      <c r="D12331" t="s">
        <v>781</v>
      </c>
      <c r="E12331" t="s">
        <v>9</v>
      </c>
      <c r="F12331" t="s">
        <v>914</v>
      </c>
      <c r="G12331" t="s">
        <v>732</v>
      </c>
      <c r="H12331" s="135" t="s">
        <v>2320</v>
      </c>
      <c r="I12331" t="s">
        <v>1457</v>
      </c>
      <c r="J12331" s="20">
        <v>28</v>
      </c>
      <c r="K12331" s="20" t="s">
        <v>9</v>
      </c>
      <c r="L12331" t="s">
        <v>1463</v>
      </c>
      <c r="M12331" s="20">
        <v>3.36</v>
      </c>
      <c r="N12331" s="20">
        <v>4.1400000000000006</v>
      </c>
      <c r="O12331" t="s">
        <v>3</v>
      </c>
      <c r="P12331" s="13" t="s">
        <v>794</v>
      </c>
      <c r="Q12331" t="s">
        <v>9</v>
      </c>
      <c r="R12331" t="s">
        <v>979</v>
      </c>
      <c r="S12331" t="s">
        <v>9</v>
      </c>
      <c r="T12331" t="s">
        <v>951</v>
      </c>
      <c r="U12331" t="s">
        <v>9</v>
      </c>
      <c r="V12331" t="s">
        <v>934</v>
      </c>
      <c r="W12331" t="s">
        <v>3</v>
      </c>
      <c r="X12331" t="s">
        <v>992</v>
      </c>
      <c r="Y12331" t="s">
        <v>3</v>
      </c>
      <c r="Z12331" t="s">
        <v>941</v>
      </c>
      <c r="AA12331" t="s">
        <v>1465</v>
      </c>
      <c r="AC12331" t="s">
        <v>1465</v>
      </c>
      <c r="AE12331">
        <f t="shared" si="192"/>
        <v>2009</v>
      </c>
    </row>
    <row r="12332" spans="1:31" x14ac:dyDescent="0.25">
      <c r="A12332" s="7">
        <v>12329</v>
      </c>
      <c r="B12332" s="8">
        <v>39930</v>
      </c>
      <c r="C12332" t="s">
        <v>3</v>
      </c>
      <c r="D12332" t="s">
        <v>982</v>
      </c>
      <c r="E12332" t="s">
        <v>9</v>
      </c>
      <c r="F12332" t="s">
        <v>665</v>
      </c>
      <c r="G12332" t="s">
        <v>14</v>
      </c>
      <c r="H12332" s="135" t="s">
        <v>1507</v>
      </c>
      <c r="I12332" t="s">
        <v>1454</v>
      </c>
      <c r="J12332" s="20">
        <v>78</v>
      </c>
      <c r="K12332" s="20" t="s">
        <v>9</v>
      </c>
      <c r="L12332" t="s">
        <v>1464</v>
      </c>
      <c r="M12332" s="20">
        <v>17.16</v>
      </c>
      <c r="N12332" s="20">
        <v>22.84</v>
      </c>
      <c r="AE12332">
        <f t="shared" si="192"/>
        <v>2009</v>
      </c>
    </row>
    <row r="12333" spans="1:31" x14ac:dyDescent="0.25">
      <c r="A12333" s="7">
        <v>12330</v>
      </c>
      <c r="B12333" s="8">
        <v>39930</v>
      </c>
      <c r="C12333" t="s">
        <v>3</v>
      </c>
      <c r="D12333" t="s">
        <v>91</v>
      </c>
      <c r="E12333" t="s">
        <v>9</v>
      </c>
      <c r="F12333" t="s">
        <v>97</v>
      </c>
      <c r="G12333" t="s">
        <v>929</v>
      </c>
      <c r="H12333" s="135" t="s">
        <v>2832</v>
      </c>
      <c r="I12333" t="s">
        <v>1454</v>
      </c>
      <c r="J12333" s="20">
        <v>10</v>
      </c>
      <c r="K12333" s="20" t="s">
        <v>3</v>
      </c>
      <c r="L12333" t="s">
        <v>1464</v>
      </c>
      <c r="M12333" s="20">
        <v>3.8</v>
      </c>
      <c r="N12333" s="20">
        <v>2.2000000000000002</v>
      </c>
      <c r="AE12333">
        <f t="shared" si="192"/>
        <v>2009</v>
      </c>
    </row>
    <row r="12334" spans="1:31" x14ac:dyDescent="0.25">
      <c r="A12334" s="7">
        <v>12331</v>
      </c>
      <c r="B12334" s="8">
        <v>39930</v>
      </c>
      <c r="C12334" t="s">
        <v>3</v>
      </c>
      <c r="D12334" t="s">
        <v>698</v>
      </c>
      <c r="E12334" t="s">
        <v>9</v>
      </c>
      <c r="F12334" t="s">
        <v>91</v>
      </c>
      <c r="G12334" t="s">
        <v>929</v>
      </c>
      <c r="H12334" s="135" t="s">
        <v>2832</v>
      </c>
      <c r="I12334" t="s">
        <v>1455</v>
      </c>
      <c r="J12334" s="20">
        <v>12</v>
      </c>
      <c r="K12334" s="20" t="s">
        <v>3</v>
      </c>
      <c r="L12334" t="s">
        <v>1464</v>
      </c>
      <c r="M12334" s="20">
        <v>2.1799999999999997</v>
      </c>
      <c r="N12334" s="20">
        <v>1.32</v>
      </c>
      <c r="AE12334">
        <f t="shared" si="192"/>
        <v>2009</v>
      </c>
    </row>
    <row r="12335" spans="1:31" x14ac:dyDescent="0.25">
      <c r="A12335" s="7">
        <v>12332</v>
      </c>
      <c r="B12335" s="8">
        <v>39930</v>
      </c>
      <c r="C12335" t="s">
        <v>3</v>
      </c>
      <c r="D12335" t="s">
        <v>938</v>
      </c>
      <c r="E12335" t="s">
        <v>9</v>
      </c>
      <c r="F12335" t="s">
        <v>380</v>
      </c>
      <c r="G12335" t="s">
        <v>648</v>
      </c>
      <c r="H12335" s="135" t="s">
        <v>2342</v>
      </c>
      <c r="I12335" t="s">
        <v>1455</v>
      </c>
      <c r="J12335" s="20">
        <v>39</v>
      </c>
      <c r="K12335" s="20" t="s">
        <v>9</v>
      </c>
      <c r="L12335" t="s">
        <v>1463</v>
      </c>
      <c r="M12335" s="20">
        <v>4.68</v>
      </c>
      <c r="N12335" s="20">
        <v>5.57</v>
      </c>
      <c r="AE12335">
        <f t="shared" si="192"/>
        <v>2009</v>
      </c>
    </row>
    <row r="12336" spans="1:31" x14ac:dyDescent="0.25">
      <c r="A12336" s="7">
        <v>12333</v>
      </c>
      <c r="B12336" s="8">
        <v>39930</v>
      </c>
      <c r="C12336" t="s">
        <v>3</v>
      </c>
      <c r="D12336" t="s">
        <v>380</v>
      </c>
      <c r="E12336" t="s">
        <v>9</v>
      </c>
      <c r="F12336" t="s">
        <v>441</v>
      </c>
      <c r="G12336" t="s">
        <v>714</v>
      </c>
      <c r="H12336" s="9" t="s">
        <v>2281</v>
      </c>
      <c r="I12336" t="s">
        <v>1454</v>
      </c>
      <c r="J12336" s="20">
        <v>33</v>
      </c>
      <c r="K12336" s="20" t="s">
        <v>3</v>
      </c>
      <c r="L12336" t="s">
        <v>1463</v>
      </c>
      <c r="M12336" s="20">
        <v>9.58</v>
      </c>
      <c r="N12336" s="20">
        <v>7.92</v>
      </c>
      <c r="AE12336">
        <f t="shared" si="192"/>
        <v>2009</v>
      </c>
    </row>
    <row r="12337" spans="1:31" x14ac:dyDescent="0.25">
      <c r="A12337" s="7">
        <v>12334</v>
      </c>
      <c r="B12337" s="8">
        <v>39931</v>
      </c>
      <c r="C12337" t="s">
        <v>3</v>
      </c>
      <c r="D12337" t="s">
        <v>676</v>
      </c>
      <c r="E12337" t="s">
        <v>9</v>
      </c>
      <c r="F12337" t="s">
        <v>469</v>
      </c>
      <c r="G12337" t="s">
        <v>732</v>
      </c>
      <c r="H12337" s="135" t="s">
        <v>2210</v>
      </c>
      <c r="I12337" t="s">
        <v>1454</v>
      </c>
      <c r="J12337" s="20">
        <v>16</v>
      </c>
      <c r="K12337" s="20" t="s">
        <v>1465</v>
      </c>
      <c r="L12337" t="s">
        <v>1466</v>
      </c>
      <c r="M12337" s="20">
        <v>4</v>
      </c>
      <c r="N12337" s="20">
        <v>4</v>
      </c>
      <c r="AE12337">
        <f t="shared" si="192"/>
        <v>2009</v>
      </c>
    </row>
    <row r="12338" spans="1:31" x14ac:dyDescent="0.25">
      <c r="A12338" s="7">
        <v>12335</v>
      </c>
      <c r="B12338" s="8">
        <v>39931</v>
      </c>
      <c r="C12338" t="s">
        <v>3</v>
      </c>
      <c r="D12338" t="s">
        <v>952</v>
      </c>
      <c r="E12338" t="s">
        <v>9</v>
      </c>
      <c r="F12338" t="s">
        <v>988</v>
      </c>
      <c r="G12338" t="s">
        <v>929</v>
      </c>
      <c r="H12338" s="135" t="s">
        <v>2767</v>
      </c>
      <c r="I12338" t="s">
        <v>1456</v>
      </c>
      <c r="J12338" s="20">
        <v>30</v>
      </c>
      <c r="K12338" s="20" t="s">
        <v>9</v>
      </c>
      <c r="L12338" t="s">
        <v>1464</v>
      </c>
      <c r="M12338" s="20">
        <v>6.6</v>
      </c>
      <c r="N12338" s="20">
        <v>9.4</v>
      </c>
      <c r="O12338" t="s">
        <v>3</v>
      </c>
      <c r="P12338" s="13" t="s">
        <v>787</v>
      </c>
      <c r="Q12338" t="s">
        <v>9</v>
      </c>
      <c r="R12338" t="s">
        <v>993</v>
      </c>
      <c r="S12338" t="s">
        <v>1465</v>
      </c>
      <c r="U12338" t="s">
        <v>1465</v>
      </c>
      <c r="W12338" t="s">
        <v>1465</v>
      </c>
      <c r="Y12338" t="s">
        <v>1465</v>
      </c>
      <c r="AA12338" t="s">
        <v>1465</v>
      </c>
      <c r="AC12338" t="s">
        <v>1465</v>
      </c>
      <c r="AE12338">
        <f t="shared" si="192"/>
        <v>2009</v>
      </c>
    </row>
    <row r="12339" spans="1:31" x14ac:dyDescent="0.25">
      <c r="A12339" s="7">
        <v>12336</v>
      </c>
      <c r="B12339" s="8">
        <v>39931</v>
      </c>
      <c r="C12339" t="s">
        <v>3</v>
      </c>
      <c r="D12339" t="s">
        <v>350</v>
      </c>
      <c r="E12339" t="s">
        <v>9</v>
      </c>
      <c r="F12339" t="s">
        <v>767</v>
      </c>
      <c r="G12339" t="s">
        <v>648</v>
      </c>
      <c r="H12339" s="135" t="s">
        <v>1790</v>
      </c>
      <c r="I12339" t="s">
        <v>1454</v>
      </c>
      <c r="J12339" s="20">
        <v>23</v>
      </c>
      <c r="K12339" s="20" t="s">
        <v>3</v>
      </c>
      <c r="L12339" t="s">
        <v>1464</v>
      </c>
      <c r="M12339" s="20">
        <v>7.4399999999999995</v>
      </c>
      <c r="N12339" s="20">
        <v>5.0600000000000005</v>
      </c>
      <c r="AE12339">
        <f t="shared" si="192"/>
        <v>2009</v>
      </c>
    </row>
    <row r="12340" spans="1:31" x14ac:dyDescent="0.25">
      <c r="A12340" s="7">
        <v>12337</v>
      </c>
      <c r="B12340" s="8">
        <v>39932</v>
      </c>
      <c r="C12340" t="s">
        <v>3</v>
      </c>
      <c r="D12340" t="s">
        <v>787</v>
      </c>
      <c r="E12340" t="s">
        <v>9</v>
      </c>
      <c r="F12340" t="s">
        <v>832</v>
      </c>
      <c r="G12340" t="s">
        <v>569</v>
      </c>
      <c r="H12340" s="135" t="s">
        <v>1496</v>
      </c>
      <c r="I12340" t="s">
        <v>1455</v>
      </c>
      <c r="J12340" s="20">
        <v>27</v>
      </c>
      <c r="K12340" s="20" t="s">
        <v>9</v>
      </c>
      <c r="L12340" t="s">
        <v>1463</v>
      </c>
      <c r="M12340" s="20">
        <v>3.24</v>
      </c>
      <c r="N12340" s="20">
        <v>4.01</v>
      </c>
      <c r="AE12340">
        <f t="shared" si="192"/>
        <v>2009</v>
      </c>
    </row>
    <row r="12341" spans="1:31" x14ac:dyDescent="0.25">
      <c r="A12341" s="7">
        <v>12338</v>
      </c>
      <c r="B12341" s="8">
        <v>39932</v>
      </c>
      <c r="C12341" t="s">
        <v>3</v>
      </c>
      <c r="D12341" t="s">
        <v>791</v>
      </c>
      <c r="E12341" t="s">
        <v>9</v>
      </c>
      <c r="F12341" t="s">
        <v>37</v>
      </c>
      <c r="G12341" t="s">
        <v>377</v>
      </c>
      <c r="H12341" s="135" t="s">
        <v>1496</v>
      </c>
      <c r="I12341" t="s">
        <v>1454</v>
      </c>
      <c r="J12341" s="20">
        <v>12</v>
      </c>
      <c r="K12341" s="20" t="s">
        <v>1465</v>
      </c>
      <c r="L12341" t="s">
        <v>1466</v>
      </c>
      <c r="M12341" s="20">
        <v>3</v>
      </c>
      <c r="N12341" s="20">
        <v>3</v>
      </c>
      <c r="AE12341">
        <f t="shared" si="192"/>
        <v>2009</v>
      </c>
    </row>
    <row r="12342" spans="1:31" x14ac:dyDescent="0.25">
      <c r="A12342" s="7">
        <v>12339</v>
      </c>
      <c r="B12342" s="8">
        <v>39932</v>
      </c>
      <c r="C12342" t="s">
        <v>3</v>
      </c>
      <c r="D12342" t="s">
        <v>278</v>
      </c>
      <c r="E12342" t="s">
        <v>9</v>
      </c>
      <c r="F12342" t="s">
        <v>411</v>
      </c>
      <c r="G12342" t="s">
        <v>633</v>
      </c>
      <c r="H12342" s="135" t="s">
        <v>1738</v>
      </c>
      <c r="I12342" t="s">
        <v>1458</v>
      </c>
      <c r="J12342" s="20">
        <v>13</v>
      </c>
      <c r="K12342" s="20" t="s">
        <v>9</v>
      </c>
      <c r="L12342" t="s">
        <v>1464</v>
      </c>
      <c r="M12342" s="20">
        <v>30</v>
      </c>
      <c r="N12342" s="20">
        <v>10</v>
      </c>
      <c r="AE12342">
        <f t="shared" si="192"/>
        <v>2009</v>
      </c>
    </row>
    <row r="12343" spans="1:31" x14ac:dyDescent="0.25">
      <c r="A12343" s="7">
        <v>12340</v>
      </c>
      <c r="B12343" s="8">
        <v>39932</v>
      </c>
      <c r="C12343" t="s">
        <v>3</v>
      </c>
      <c r="D12343" t="s">
        <v>857</v>
      </c>
      <c r="E12343" t="s">
        <v>9</v>
      </c>
      <c r="F12343" t="s">
        <v>828</v>
      </c>
      <c r="G12343" t="s">
        <v>929</v>
      </c>
      <c r="H12343" s="135" t="s">
        <v>2644</v>
      </c>
      <c r="I12343" t="s">
        <v>1454</v>
      </c>
      <c r="J12343" s="20">
        <v>11</v>
      </c>
      <c r="K12343" s="20" t="s">
        <v>3</v>
      </c>
      <c r="L12343" t="s">
        <v>1464</v>
      </c>
      <c r="M12343" s="20">
        <v>4.08</v>
      </c>
      <c r="N12343" s="20">
        <v>2.42</v>
      </c>
      <c r="AE12343">
        <f t="shared" si="192"/>
        <v>2009</v>
      </c>
    </row>
    <row r="12344" spans="1:31" x14ac:dyDescent="0.25">
      <c r="A12344" s="7">
        <v>12341</v>
      </c>
      <c r="B12344" s="8">
        <v>39933</v>
      </c>
      <c r="C12344" t="s">
        <v>3</v>
      </c>
      <c r="D12344" t="s">
        <v>333</v>
      </c>
      <c r="E12344" t="s">
        <v>9</v>
      </c>
      <c r="F12344" t="s">
        <v>805</v>
      </c>
      <c r="G12344" t="s">
        <v>895</v>
      </c>
      <c r="H12344" s="135" t="s">
        <v>2534</v>
      </c>
      <c r="I12344" t="s">
        <v>1454</v>
      </c>
      <c r="J12344" s="20">
        <v>15</v>
      </c>
      <c r="K12344" s="20" t="s">
        <v>9</v>
      </c>
      <c r="L12344" t="s">
        <v>1464</v>
      </c>
      <c r="M12344" s="20">
        <v>3.3</v>
      </c>
      <c r="N12344" s="20">
        <v>5.2</v>
      </c>
      <c r="AE12344">
        <f t="shared" si="192"/>
        <v>2009</v>
      </c>
    </row>
    <row r="12345" spans="1:31" x14ac:dyDescent="0.25">
      <c r="A12345" s="7">
        <v>12342</v>
      </c>
      <c r="B12345" s="8">
        <v>39933</v>
      </c>
      <c r="C12345" s="9" t="s">
        <v>3</v>
      </c>
      <c r="D12345" t="s">
        <v>678</v>
      </c>
      <c r="E12345" t="s">
        <v>9</v>
      </c>
      <c r="F12345" t="s">
        <v>984</v>
      </c>
      <c r="G12345" t="s">
        <v>65</v>
      </c>
      <c r="H12345" s="135" t="s">
        <v>1558</v>
      </c>
      <c r="I12345" t="s">
        <v>1455</v>
      </c>
      <c r="J12345" s="20">
        <v>8</v>
      </c>
      <c r="K12345" s="20" t="s">
        <v>1465</v>
      </c>
      <c r="L12345" s="13" t="s">
        <v>1466</v>
      </c>
      <c r="M12345" s="20">
        <v>1</v>
      </c>
      <c r="N12345" s="20">
        <v>1</v>
      </c>
      <c r="AE12345">
        <f t="shared" si="192"/>
        <v>2009</v>
      </c>
    </row>
    <row r="12346" spans="1:31" x14ac:dyDescent="0.25">
      <c r="A12346" s="7">
        <v>12343</v>
      </c>
      <c r="B12346" s="8">
        <v>39933</v>
      </c>
      <c r="C12346" t="s">
        <v>3</v>
      </c>
      <c r="D12346" t="s">
        <v>543</v>
      </c>
      <c r="E12346" t="s">
        <v>9</v>
      </c>
      <c r="F12346" t="s">
        <v>45</v>
      </c>
      <c r="G12346" t="s">
        <v>929</v>
      </c>
      <c r="H12346" s="135" t="s">
        <v>2693</v>
      </c>
      <c r="I12346" t="s">
        <v>1454</v>
      </c>
      <c r="J12346" s="20">
        <v>24</v>
      </c>
      <c r="K12346" s="20" t="s">
        <v>3</v>
      </c>
      <c r="L12346" t="s">
        <v>1464</v>
      </c>
      <c r="M12346" s="20">
        <v>7.72</v>
      </c>
      <c r="N12346" s="20">
        <v>5.28</v>
      </c>
      <c r="AE12346">
        <f t="shared" si="192"/>
        <v>2009</v>
      </c>
    </row>
    <row r="12347" spans="1:31" x14ac:dyDescent="0.25">
      <c r="A12347" s="7">
        <v>12344</v>
      </c>
      <c r="B12347" s="8">
        <v>39934</v>
      </c>
      <c r="C12347" t="s">
        <v>3</v>
      </c>
      <c r="D12347" t="s">
        <v>276</v>
      </c>
      <c r="E12347" t="s">
        <v>9</v>
      </c>
      <c r="F12347" t="s">
        <v>988</v>
      </c>
      <c r="G12347" t="s">
        <v>732</v>
      </c>
      <c r="H12347" s="135" t="s">
        <v>2207</v>
      </c>
      <c r="I12347" t="s">
        <v>1454</v>
      </c>
      <c r="J12347" s="20">
        <v>15</v>
      </c>
      <c r="K12347" s="20" t="s">
        <v>3</v>
      </c>
      <c r="L12347" t="s">
        <v>1464</v>
      </c>
      <c r="M12347" s="20">
        <v>5.2</v>
      </c>
      <c r="N12347" s="20">
        <v>3.3</v>
      </c>
      <c r="AE12347">
        <f t="shared" si="192"/>
        <v>2009</v>
      </c>
    </row>
    <row r="12348" spans="1:31" x14ac:dyDescent="0.25">
      <c r="A12348" s="7">
        <v>12345</v>
      </c>
      <c r="B12348" s="8">
        <v>39934</v>
      </c>
      <c r="C12348" t="s">
        <v>3</v>
      </c>
      <c r="D12348" t="s">
        <v>1003</v>
      </c>
      <c r="E12348" t="s">
        <v>9</v>
      </c>
      <c r="F12348" t="s">
        <v>64</v>
      </c>
      <c r="G12348" t="s">
        <v>895</v>
      </c>
      <c r="H12348" s="135" t="s">
        <v>2534</v>
      </c>
      <c r="I12348" t="s">
        <v>1454</v>
      </c>
      <c r="J12348" s="20">
        <v>15</v>
      </c>
      <c r="K12348" s="20" t="s">
        <v>1465</v>
      </c>
      <c r="L12348" t="s">
        <v>1466</v>
      </c>
      <c r="M12348" s="20">
        <v>3.75</v>
      </c>
      <c r="N12348" s="20">
        <v>3.75</v>
      </c>
      <c r="AE12348">
        <f t="shared" si="192"/>
        <v>2009</v>
      </c>
    </row>
    <row r="12349" spans="1:31" x14ac:dyDescent="0.25">
      <c r="A12349" s="7">
        <v>12346</v>
      </c>
      <c r="B12349" s="8">
        <v>39935</v>
      </c>
      <c r="C12349" t="s">
        <v>3</v>
      </c>
      <c r="D12349" t="s">
        <v>916</v>
      </c>
      <c r="E12349" t="s">
        <v>9</v>
      </c>
      <c r="F12349" t="s">
        <v>926</v>
      </c>
      <c r="G12349" t="s">
        <v>648</v>
      </c>
      <c r="H12349" s="9" t="s">
        <v>1797</v>
      </c>
      <c r="I12349" t="s">
        <v>1454</v>
      </c>
      <c r="J12349" s="20">
        <v>38</v>
      </c>
      <c r="K12349" s="20" t="s">
        <v>9</v>
      </c>
      <c r="L12349" t="s">
        <v>1464</v>
      </c>
      <c r="M12349" s="20">
        <v>8.36</v>
      </c>
      <c r="N12349" s="20">
        <v>11.64</v>
      </c>
      <c r="AE12349">
        <f t="shared" si="192"/>
        <v>2009</v>
      </c>
    </row>
    <row r="12350" spans="1:31" x14ac:dyDescent="0.25">
      <c r="A12350" s="7">
        <v>12347</v>
      </c>
      <c r="B12350" s="8">
        <v>39935</v>
      </c>
      <c r="C12350" t="s">
        <v>3</v>
      </c>
      <c r="D12350" t="s">
        <v>55</v>
      </c>
      <c r="E12350" t="s">
        <v>9</v>
      </c>
      <c r="F12350" t="s">
        <v>1005</v>
      </c>
      <c r="G12350" t="s">
        <v>931</v>
      </c>
      <c r="H12350" s="9" t="s">
        <v>2647</v>
      </c>
      <c r="I12350" t="s">
        <v>1458</v>
      </c>
      <c r="J12350" s="20">
        <v>8</v>
      </c>
      <c r="K12350" s="20" t="s">
        <v>9</v>
      </c>
      <c r="L12350" t="s">
        <v>1464</v>
      </c>
      <c r="M12350" s="20">
        <v>10</v>
      </c>
      <c r="N12350" s="20">
        <v>30</v>
      </c>
      <c r="AE12350">
        <f t="shared" si="192"/>
        <v>2009</v>
      </c>
    </row>
    <row r="12351" spans="1:31" x14ac:dyDescent="0.25">
      <c r="A12351" s="7">
        <v>12348</v>
      </c>
      <c r="B12351" s="8">
        <v>39935</v>
      </c>
      <c r="C12351" t="s">
        <v>3</v>
      </c>
      <c r="D12351" t="s">
        <v>857</v>
      </c>
      <c r="E12351" t="s">
        <v>9</v>
      </c>
      <c r="F12351" t="s">
        <v>828</v>
      </c>
      <c r="G12351" t="s">
        <v>929</v>
      </c>
      <c r="H12351" s="135" t="s">
        <v>2720</v>
      </c>
      <c r="I12351" t="s">
        <v>1454</v>
      </c>
      <c r="J12351" s="20">
        <v>8</v>
      </c>
      <c r="K12351" s="20" t="s">
        <v>1465</v>
      </c>
      <c r="L12351" t="s">
        <v>1466</v>
      </c>
      <c r="M12351" s="20">
        <v>2</v>
      </c>
      <c r="N12351" s="20">
        <v>2</v>
      </c>
      <c r="AE12351">
        <f t="shared" si="192"/>
        <v>2009</v>
      </c>
    </row>
    <row r="12352" spans="1:31" x14ac:dyDescent="0.25">
      <c r="A12352" s="7">
        <v>12349</v>
      </c>
      <c r="B12352" s="8">
        <v>39935</v>
      </c>
      <c r="C12352" t="s">
        <v>3</v>
      </c>
      <c r="D12352" t="s">
        <v>951</v>
      </c>
      <c r="E12352" t="s">
        <v>9</v>
      </c>
      <c r="F12352" t="s">
        <v>828</v>
      </c>
      <c r="G12352" t="s">
        <v>732</v>
      </c>
      <c r="H12352" s="135" t="s">
        <v>2839</v>
      </c>
      <c r="I12352" t="s">
        <v>1454</v>
      </c>
      <c r="J12352" s="20">
        <v>86</v>
      </c>
      <c r="K12352" s="20" t="s">
        <v>3</v>
      </c>
      <c r="L12352" t="s">
        <v>1464</v>
      </c>
      <c r="M12352" s="20">
        <v>25.08</v>
      </c>
      <c r="N12352" s="20">
        <v>18.920000000000002</v>
      </c>
      <c r="AE12352">
        <f t="shared" si="192"/>
        <v>2009</v>
      </c>
    </row>
    <row r="12353" spans="1:31" x14ac:dyDescent="0.25">
      <c r="A12353" s="7">
        <v>12350</v>
      </c>
      <c r="B12353" s="8">
        <v>39935</v>
      </c>
      <c r="C12353" t="s">
        <v>3</v>
      </c>
      <c r="D12353" t="s">
        <v>543</v>
      </c>
      <c r="E12353" t="s">
        <v>9</v>
      </c>
      <c r="F12353" t="s">
        <v>233</v>
      </c>
      <c r="G12353" t="s">
        <v>732</v>
      </c>
      <c r="H12353" s="135" t="s">
        <v>1496</v>
      </c>
      <c r="I12353" t="s">
        <v>1454</v>
      </c>
      <c r="J12353" s="20">
        <v>10</v>
      </c>
      <c r="K12353" s="20" t="s">
        <v>9</v>
      </c>
      <c r="L12353" t="s">
        <v>1464</v>
      </c>
      <c r="M12353" s="20">
        <v>2.2000000000000002</v>
      </c>
      <c r="N12353" s="20">
        <v>3.8</v>
      </c>
      <c r="AE12353">
        <f t="shared" si="192"/>
        <v>2009</v>
      </c>
    </row>
    <row r="12354" spans="1:31" x14ac:dyDescent="0.25">
      <c r="A12354" s="7">
        <v>12351</v>
      </c>
      <c r="B12354" s="8">
        <v>39936</v>
      </c>
      <c r="C12354" t="s">
        <v>3</v>
      </c>
      <c r="D12354" t="s">
        <v>168</v>
      </c>
      <c r="E12354" t="s">
        <v>9</v>
      </c>
      <c r="F12354" t="s">
        <v>828</v>
      </c>
      <c r="G12354" t="s">
        <v>24</v>
      </c>
      <c r="H12354" s="135" t="s">
        <v>1497</v>
      </c>
      <c r="I12354" t="s">
        <v>1454</v>
      </c>
      <c r="J12354" s="20">
        <v>44</v>
      </c>
      <c r="K12354" s="20" t="s">
        <v>3</v>
      </c>
      <c r="L12354" t="s">
        <v>1464</v>
      </c>
      <c r="M12354" s="20">
        <v>13.32</v>
      </c>
      <c r="N12354" s="20">
        <v>9.68</v>
      </c>
      <c r="AE12354">
        <f t="shared" si="192"/>
        <v>2009</v>
      </c>
    </row>
    <row r="12355" spans="1:31" x14ac:dyDescent="0.25">
      <c r="A12355" s="7">
        <v>12352</v>
      </c>
      <c r="B12355" s="8">
        <v>39936</v>
      </c>
      <c r="C12355" t="s">
        <v>3</v>
      </c>
      <c r="D12355" t="s">
        <v>786</v>
      </c>
      <c r="E12355" t="s">
        <v>9</v>
      </c>
      <c r="F12355" t="s">
        <v>905</v>
      </c>
      <c r="G12355" t="s">
        <v>861</v>
      </c>
      <c r="H12355" s="135" t="s">
        <v>1496</v>
      </c>
      <c r="I12355" t="s">
        <v>1454</v>
      </c>
      <c r="J12355" s="20">
        <v>10</v>
      </c>
      <c r="K12355" s="20" t="s">
        <v>9</v>
      </c>
      <c r="L12355" t="s">
        <v>1464</v>
      </c>
      <c r="M12355" s="20">
        <v>2.2000000000000002</v>
      </c>
      <c r="N12355" s="20">
        <v>3.8</v>
      </c>
      <c r="AE12355">
        <f t="shared" si="192"/>
        <v>2009</v>
      </c>
    </row>
    <row r="12356" spans="1:31" x14ac:dyDescent="0.25">
      <c r="A12356" s="7">
        <v>12353</v>
      </c>
      <c r="B12356" s="8">
        <v>39937</v>
      </c>
      <c r="C12356" t="s">
        <v>3</v>
      </c>
      <c r="D12356" t="s">
        <v>984</v>
      </c>
      <c r="E12356" t="s">
        <v>9</v>
      </c>
      <c r="F12356" t="s">
        <v>767</v>
      </c>
      <c r="G12356" t="s">
        <v>24</v>
      </c>
      <c r="H12356" s="135" t="s">
        <v>1497</v>
      </c>
      <c r="I12356" t="s">
        <v>1454</v>
      </c>
      <c r="J12356" s="20">
        <v>28</v>
      </c>
      <c r="K12356" s="20" t="s">
        <v>3</v>
      </c>
      <c r="L12356" t="s">
        <v>1464</v>
      </c>
      <c r="M12356" s="20">
        <v>8.84</v>
      </c>
      <c r="N12356" s="20">
        <v>6.16</v>
      </c>
      <c r="AE12356">
        <f t="shared" ref="AE12356:AE12419" si="193">YEAR(B12356)</f>
        <v>2009</v>
      </c>
    </row>
    <row r="12357" spans="1:31" x14ac:dyDescent="0.25">
      <c r="A12357" s="7">
        <v>12354</v>
      </c>
      <c r="B12357" s="8">
        <v>39937</v>
      </c>
      <c r="C12357" t="s">
        <v>3</v>
      </c>
      <c r="D12357" t="s">
        <v>779</v>
      </c>
      <c r="E12357" t="s">
        <v>9</v>
      </c>
      <c r="F12357" t="s">
        <v>833</v>
      </c>
      <c r="G12357" t="s">
        <v>633</v>
      </c>
      <c r="H12357" s="135" t="s">
        <v>2257</v>
      </c>
      <c r="I12357" t="s">
        <v>1454</v>
      </c>
      <c r="J12357" s="20">
        <v>18</v>
      </c>
      <c r="K12357" s="20" t="s">
        <v>3</v>
      </c>
      <c r="L12357" t="s">
        <v>1464</v>
      </c>
      <c r="M12357" s="20">
        <v>6.04</v>
      </c>
      <c r="N12357" s="20">
        <v>3.96</v>
      </c>
      <c r="AE12357">
        <f t="shared" si="193"/>
        <v>2009</v>
      </c>
    </row>
    <row r="12358" spans="1:31" x14ac:dyDescent="0.25">
      <c r="A12358" s="7">
        <v>12355</v>
      </c>
      <c r="B12358" s="8">
        <v>39939</v>
      </c>
      <c r="C12358" t="s">
        <v>3</v>
      </c>
      <c r="D12358" t="s">
        <v>656</v>
      </c>
      <c r="E12358" t="s">
        <v>9</v>
      </c>
      <c r="F12358" t="s">
        <v>998</v>
      </c>
      <c r="G12358" t="s">
        <v>648</v>
      </c>
      <c r="H12358" s="9" t="s">
        <v>1797</v>
      </c>
      <c r="I12358" t="s">
        <v>1454</v>
      </c>
      <c r="J12358" s="20">
        <v>35</v>
      </c>
      <c r="K12358" s="20" t="s">
        <v>3</v>
      </c>
      <c r="L12358" t="s">
        <v>1464</v>
      </c>
      <c r="M12358" s="20">
        <v>10.8</v>
      </c>
      <c r="N12358" s="20">
        <v>7.7</v>
      </c>
      <c r="AE12358">
        <f t="shared" si="193"/>
        <v>2009</v>
      </c>
    </row>
    <row r="12359" spans="1:31" x14ac:dyDescent="0.25">
      <c r="A12359" s="7">
        <v>12356</v>
      </c>
      <c r="B12359" s="8">
        <v>39939</v>
      </c>
      <c r="C12359" t="s">
        <v>3</v>
      </c>
      <c r="D12359" t="s">
        <v>914</v>
      </c>
      <c r="E12359" t="s">
        <v>9</v>
      </c>
      <c r="F12359" t="s">
        <v>949</v>
      </c>
      <c r="G12359" t="s">
        <v>377</v>
      </c>
      <c r="H12359" s="135" t="s">
        <v>1496</v>
      </c>
      <c r="I12359" t="s">
        <v>1454</v>
      </c>
      <c r="J12359" s="20">
        <v>82</v>
      </c>
      <c r="K12359" s="20" t="s">
        <v>1465</v>
      </c>
      <c r="L12359" t="s">
        <v>1466</v>
      </c>
      <c r="M12359" s="20">
        <v>20.5</v>
      </c>
      <c r="N12359" s="20">
        <v>20.5</v>
      </c>
      <c r="AE12359">
        <f t="shared" si="193"/>
        <v>2009</v>
      </c>
    </row>
    <row r="12360" spans="1:31" x14ac:dyDescent="0.25">
      <c r="A12360" s="7">
        <v>12357</v>
      </c>
      <c r="B12360" s="8">
        <v>39939</v>
      </c>
      <c r="C12360" t="s">
        <v>3</v>
      </c>
      <c r="D12360" t="s">
        <v>546</v>
      </c>
      <c r="E12360" t="s">
        <v>9</v>
      </c>
      <c r="F12360" t="s">
        <v>904</v>
      </c>
      <c r="G12360" t="s">
        <v>929</v>
      </c>
      <c r="H12360" s="135" t="s">
        <v>2780</v>
      </c>
      <c r="I12360" t="s">
        <v>1454</v>
      </c>
      <c r="J12360" s="20">
        <v>35</v>
      </c>
      <c r="K12360" s="20" t="s">
        <v>9</v>
      </c>
      <c r="L12360" t="s">
        <v>1464</v>
      </c>
      <c r="M12360" s="20">
        <v>7.7</v>
      </c>
      <c r="N12360" s="20">
        <v>10.8</v>
      </c>
      <c r="AE12360">
        <f t="shared" si="193"/>
        <v>2009</v>
      </c>
    </row>
    <row r="12361" spans="1:31" x14ac:dyDescent="0.25">
      <c r="A12361" s="7">
        <v>12358</v>
      </c>
      <c r="B12361" s="8">
        <v>39939</v>
      </c>
      <c r="C12361" t="s">
        <v>3</v>
      </c>
      <c r="D12361" t="s">
        <v>951</v>
      </c>
      <c r="E12361" t="s">
        <v>9</v>
      </c>
      <c r="F12361" t="s">
        <v>949</v>
      </c>
      <c r="G12361" t="s">
        <v>895</v>
      </c>
      <c r="H12361" s="135" t="s">
        <v>2718</v>
      </c>
      <c r="I12361" t="s">
        <v>1454</v>
      </c>
      <c r="J12361" s="20">
        <v>35</v>
      </c>
      <c r="K12361" s="20" t="s">
        <v>9</v>
      </c>
      <c r="L12361" t="s">
        <v>1463</v>
      </c>
      <c r="M12361" s="20">
        <v>8.4</v>
      </c>
      <c r="N12361" s="20">
        <v>10.1</v>
      </c>
      <c r="AE12361">
        <f t="shared" si="193"/>
        <v>2009</v>
      </c>
    </row>
    <row r="12362" spans="1:31" x14ac:dyDescent="0.25">
      <c r="A12362" s="7">
        <v>12359</v>
      </c>
      <c r="B12362" s="8">
        <v>39940</v>
      </c>
      <c r="C12362" t="s">
        <v>3</v>
      </c>
      <c r="D12362" t="s">
        <v>620</v>
      </c>
      <c r="E12362" t="s">
        <v>9</v>
      </c>
      <c r="F12362" t="s">
        <v>833</v>
      </c>
      <c r="G12362" t="s">
        <v>931</v>
      </c>
      <c r="H12362" s="9" t="s">
        <v>2792</v>
      </c>
      <c r="I12362" t="s">
        <v>1454</v>
      </c>
      <c r="J12362" s="20">
        <v>6</v>
      </c>
      <c r="K12362" s="20" t="s">
        <v>9</v>
      </c>
      <c r="L12362" t="s">
        <v>1463</v>
      </c>
      <c r="M12362" s="20">
        <v>1.44</v>
      </c>
      <c r="N12362" s="20">
        <v>2.56</v>
      </c>
      <c r="AE12362">
        <f t="shared" si="193"/>
        <v>2009</v>
      </c>
    </row>
    <row r="12363" spans="1:31" x14ac:dyDescent="0.25">
      <c r="A12363" s="7">
        <v>12360</v>
      </c>
      <c r="B12363" s="8">
        <v>39940</v>
      </c>
      <c r="C12363" t="s">
        <v>3</v>
      </c>
      <c r="D12363" t="s">
        <v>1003</v>
      </c>
      <c r="E12363" t="s">
        <v>9</v>
      </c>
      <c r="F12363" t="s">
        <v>64</v>
      </c>
      <c r="G12363" t="s">
        <v>895</v>
      </c>
      <c r="H12363" s="9" t="s">
        <v>2695</v>
      </c>
      <c r="I12363" t="s">
        <v>1454</v>
      </c>
      <c r="J12363" s="20">
        <v>19</v>
      </c>
      <c r="K12363" s="20" t="s">
        <v>1465</v>
      </c>
      <c r="L12363" t="s">
        <v>1466</v>
      </c>
      <c r="M12363" s="20">
        <v>4.75</v>
      </c>
      <c r="N12363" s="20">
        <v>4.75</v>
      </c>
      <c r="AE12363">
        <f t="shared" si="193"/>
        <v>2009</v>
      </c>
    </row>
    <row r="12364" spans="1:31" x14ac:dyDescent="0.25">
      <c r="A12364" s="7">
        <v>12361</v>
      </c>
      <c r="B12364" s="8">
        <v>39941</v>
      </c>
      <c r="C12364" t="s">
        <v>3</v>
      </c>
      <c r="D12364" t="s">
        <v>1004</v>
      </c>
      <c r="E12364" t="s">
        <v>9</v>
      </c>
      <c r="F12364" t="s">
        <v>1002</v>
      </c>
      <c r="G12364" t="s">
        <v>648</v>
      </c>
      <c r="H12364" s="135" t="s">
        <v>1785</v>
      </c>
      <c r="I12364" t="s">
        <v>1454</v>
      </c>
      <c r="J12364" s="20">
        <v>47</v>
      </c>
      <c r="K12364" s="20" t="s">
        <v>9</v>
      </c>
      <c r="L12364" t="s">
        <v>1463</v>
      </c>
      <c r="M12364" s="20">
        <v>11.28</v>
      </c>
      <c r="N12364" s="20">
        <v>13.22</v>
      </c>
      <c r="AE12364">
        <f t="shared" si="193"/>
        <v>2009</v>
      </c>
    </row>
    <row r="12365" spans="1:31" x14ac:dyDescent="0.25">
      <c r="A12365" s="7">
        <v>12362</v>
      </c>
      <c r="B12365" s="8">
        <v>39942</v>
      </c>
      <c r="C12365" t="s">
        <v>3</v>
      </c>
      <c r="D12365" t="s">
        <v>989</v>
      </c>
      <c r="E12365" t="s">
        <v>9</v>
      </c>
      <c r="F12365" t="s">
        <v>937</v>
      </c>
      <c r="G12365" t="s">
        <v>861</v>
      </c>
      <c r="H12365" s="9" t="s">
        <v>2518</v>
      </c>
      <c r="I12365" t="s">
        <v>1454</v>
      </c>
      <c r="J12365" s="20">
        <v>46</v>
      </c>
      <c r="K12365" s="20" t="s">
        <v>9</v>
      </c>
      <c r="L12365" t="s">
        <v>1464</v>
      </c>
      <c r="M12365" s="20">
        <v>10.120000000000001</v>
      </c>
      <c r="N12365" s="20">
        <v>13.879999999999999</v>
      </c>
      <c r="AE12365">
        <f t="shared" si="193"/>
        <v>2009</v>
      </c>
    </row>
    <row r="12366" spans="1:31" x14ac:dyDescent="0.25">
      <c r="A12366" s="7">
        <v>12363</v>
      </c>
      <c r="B12366" s="8">
        <v>39943</v>
      </c>
      <c r="C12366" t="s">
        <v>3</v>
      </c>
      <c r="D12366" t="s">
        <v>851</v>
      </c>
      <c r="E12366" t="s">
        <v>9</v>
      </c>
      <c r="F12366" t="s">
        <v>450</v>
      </c>
      <c r="G12366" t="s">
        <v>732</v>
      </c>
      <c r="H12366" s="135" t="s">
        <v>2392</v>
      </c>
      <c r="I12366" t="s">
        <v>1454</v>
      </c>
      <c r="J12366" s="20">
        <v>40</v>
      </c>
      <c r="K12366" s="20" t="s">
        <v>3</v>
      </c>
      <c r="L12366" t="s">
        <v>1464</v>
      </c>
      <c r="M12366" s="20">
        <v>12.2</v>
      </c>
      <c r="N12366" s="20">
        <v>8.8000000000000007</v>
      </c>
      <c r="AE12366">
        <f t="shared" si="193"/>
        <v>2009</v>
      </c>
    </row>
    <row r="12367" spans="1:31" x14ac:dyDescent="0.25">
      <c r="A12367" s="7">
        <v>12364</v>
      </c>
      <c r="B12367" s="8">
        <v>39943</v>
      </c>
      <c r="C12367" t="s">
        <v>3</v>
      </c>
      <c r="D12367" t="s">
        <v>543</v>
      </c>
      <c r="E12367" t="s">
        <v>9</v>
      </c>
      <c r="F12367" t="s">
        <v>450</v>
      </c>
      <c r="G12367" t="s">
        <v>895</v>
      </c>
      <c r="H12367" s="135" t="s">
        <v>2599</v>
      </c>
      <c r="I12367" t="s">
        <v>1454</v>
      </c>
      <c r="J12367" s="20">
        <v>40</v>
      </c>
      <c r="K12367" s="20" t="s">
        <v>3</v>
      </c>
      <c r="L12367" t="s">
        <v>1463</v>
      </c>
      <c r="M12367" s="20">
        <v>11.4</v>
      </c>
      <c r="N12367" s="20">
        <v>9.6</v>
      </c>
      <c r="AE12367">
        <f t="shared" si="193"/>
        <v>2009</v>
      </c>
    </row>
    <row r="12368" spans="1:31" x14ac:dyDescent="0.25">
      <c r="A12368" s="7">
        <v>12365</v>
      </c>
      <c r="B12368" s="8">
        <v>39943</v>
      </c>
      <c r="C12368" t="s">
        <v>3</v>
      </c>
      <c r="D12368" t="s">
        <v>848</v>
      </c>
      <c r="E12368" t="s">
        <v>9</v>
      </c>
      <c r="F12368" t="s">
        <v>851</v>
      </c>
      <c r="G12368" t="s">
        <v>732</v>
      </c>
      <c r="H12368" s="135" t="s">
        <v>2285</v>
      </c>
      <c r="I12368" t="s">
        <v>1455</v>
      </c>
      <c r="J12368" s="20">
        <v>10</v>
      </c>
      <c r="K12368" s="20" t="s">
        <v>3</v>
      </c>
      <c r="L12368" t="s">
        <v>1464</v>
      </c>
      <c r="M12368" s="20">
        <v>1.9</v>
      </c>
      <c r="N12368" s="20">
        <v>1.1000000000000001</v>
      </c>
      <c r="AE12368">
        <f t="shared" si="193"/>
        <v>2009</v>
      </c>
    </row>
    <row r="12369" spans="1:31" x14ac:dyDescent="0.25">
      <c r="A12369" s="7">
        <v>12366</v>
      </c>
      <c r="B12369" s="8">
        <v>39943</v>
      </c>
      <c r="C12369" t="s">
        <v>3</v>
      </c>
      <c r="D12369" t="s">
        <v>823</v>
      </c>
      <c r="E12369" t="s">
        <v>9</v>
      </c>
      <c r="F12369" t="s">
        <v>836</v>
      </c>
      <c r="G12369" t="s">
        <v>861</v>
      </c>
      <c r="H12369" s="9" t="s">
        <v>2484</v>
      </c>
      <c r="I12369" t="s">
        <v>1454</v>
      </c>
      <c r="J12369" s="20">
        <v>31</v>
      </c>
      <c r="K12369" s="20" t="s">
        <v>1465</v>
      </c>
      <c r="L12369" t="s">
        <v>1466</v>
      </c>
      <c r="M12369" s="20">
        <v>7.75</v>
      </c>
      <c r="N12369" s="20">
        <v>7.75</v>
      </c>
      <c r="AE12369">
        <f t="shared" si="193"/>
        <v>2009</v>
      </c>
    </row>
    <row r="12370" spans="1:31" x14ac:dyDescent="0.25">
      <c r="A12370" s="7">
        <v>12367</v>
      </c>
      <c r="B12370" s="8">
        <v>39944</v>
      </c>
      <c r="C12370" t="s">
        <v>3</v>
      </c>
      <c r="D12370" t="s">
        <v>656</v>
      </c>
      <c r="E12370" t="s">
        <v>9</v>
      </c>
      <c r="F12370" t="s">
        <v>945</v>
      </c>
      <c r="G12370" t="s">
        <v>929</v>
      </c>
      <c r="H12370" s="135" t="s">
        <v>2720</v>
      </c>
      <c r="I12370" t="s">
        <v>1454</v>
      </c>
      <c r="J12370" s="20">
        <v>8</v>
      </c>
      <c r="K12370" s="20" t="s">
        <v>1465</v>
      </c>
      <c r="L12370" t="s">
        <v>1466</v>
      </c>
      <c r="M12370" s="20">
        <v>2</v>
      </c>
      <c r="N12370" s="20">
        <v>2</v>
      </c>
      <c r="AE12370">
        <f t="shared" si="193"/>
        <v>2009</v>
      </c>
    </row>
    <row r="12371" spans="1:31" x14ac:dyDescent="0.25">
      <c r="A12371" s="7">
        <v>12368</v>
      </c>
      <c r="B12371" s="8">
        <v>39944</v>
      </c>
      <c r="C12371" t="s">
        <v>3</v>
      </c>
      <c r="D12371" t="s">
        <v>992</v>
      </c>
      <c r="E12371" t="s">
        <v>9</v>
      </c>
      <c r="F12371" t="s">
        <v>945</v>
      </c>
      <c r="G12371" t="s">
        <v>929</v>
      </c>
      <c r="H12371" s="135" t="s">
        <v>2683</v>
      </c>
      <c r="I12371" t="s">
        <v>1454</v>
      </c>
      <c r="J12371" s="20">
        <v>16</v>
      </c>
      <c r="K12371" s="20" t="s">
        <v>3</v>
      </c>
      <c r="L12371" t="s">
        <v>1463</v>
      </c>
      <c r="M12371" s="20">
        <v>5.16</v>
      </c>
      <c r="N12371" s="20">
        <v>3.84</v>
      </c>
      <c r="AE12371">
        <f t="shared" si="193"/>
        <v>2009</v>
      </c>
    </row>
    <row r="12372" spans="1:31" x14ac:dyDescent="0.25">
      <c r="A12372" s="7">
        <v>12369</v>
      </c>
      <c r="B12372" s="8">
        <v>39944</v>
      </c>
      <c r="C12372" t="s">
        <v>3</v>
      </c>
      <c r="D12372" t="s">
        <v>656</v>
      </c>
      <c r="E12372" t="s">
        <v>9</v>
      </c>
      <c r="F12372" t="s">
        <v>945</v>
      </c>
      <c r="G12372" t="s">
        <v>929</v>
      </c>
      <c r="H12372" s="135" t="s">
        <v>1496</v>
      </c>
      <c r="I12372" t="s">
        <v>1454</v>
      </c>
      <c r="J12372" s="20">
        <v>53</v>
      </c>
      <c r="K12372" s="20" t="s">
        <v>1465</v>
      </c>
      <c r="L12372" t="s">
        <v>1466</v>
      </c>
      <c r="M12372" s="20">
        <v>13.25</v>
      </c>
      <c r="N12372" s="20">
        <v>13.25</v>
      </c>
      <c r="AE12372">
        <f t="shared" si="193"/>
        <v>2009</v>
      </c>
    </row>
    <row r="12373" spans="1:31" x14ac:dyDescent="0.25">
      <c r="A12373" s="7">
        <v>12370</v>
      </c>
      <c r="B12373" s="8">
        <v>39944</v>
      </c>
      <c r="C12373" t="s">
        <v>3</v>
      </c>
      <c r="D12373" t="s">
        <v>789</v>
      </c>
      <c r="E12373" t="s">
        <v>9</v>
      </c>
      <c r="F12373" t="s">
        <v>765</v>
      </c>
      <c r="G12373" t="s">
        <v>929</v>
      </c>
      <c r="H12373" s="135" t="s">
        <v>1496</v>
      </c>
      <c r="I12373" t="s">
        <v>1454</v>
      </c>
      <c r="J12373" s="20">
        <v>81</v>
      </c>
      <c r="K12373" s="20" t="s">
        <v>3</v>
      </c>
      <c r="L12373" t="s">
        <v>1464</v>
      </c>
      <c r="M12373" s="20">
        <v>23.68</v>
      </c>
      <c r="N12373" s="20">
        <v>17.82</v>
      </c>
      <c r="AE12373">
        <f t="shared" si="193"/>
        <v>2009</v>
      </c>
    </row>
    <row r="12374" spans="1:31" x14ac:dyDescent="0.25">
      <c r="A12374" s="7">
        <v>12371</v>
      </c>
      <c r="B12374" s="8">
        <v>39944</v>
      </c>
      <c r="C12374" t="s">
        <v>3</v>
      </c>
      <c r="D12374" t="s">
        <v>916</v>
      </c>
      <c r="E12374" t="s">
        <v>9</v>
      </c>
      <c r="F12374" t="s">
        <v>247</v>
      </c>
      <c r="G12374" t="s">
        <v>648</v>
      </c>
      <c r="H12374" s="135" t="s">
        <v>2840</v>
      </c>
      <c r="I12374" t="s">
        <v>1454</v>
      </c>
      <c r="J12374" s="20">
        <v>18</v>
      </c>
      <c r="K12374" s="20" t="s">
        <v>9</v>
      </c>
      <c r="L12374" t="s">
        <v>1464</v>
      </c>
      <c r="M12374" s="20">
        <v>3.96</v>
      </c>
      <c r="N12374" s="20">
        <v>6.04</v>
      </c>
      <c r="AE12374">
        <f t="shared" si="193"/>
        <v>2009</v>
      </c>
    </row>
    <row r="12375" spans="1:31" x14ac:dyDescent="0.25">
      <c r="A12375" s="7">
        <v>12372</v>
      </c>
      <c r="B12375" s="8">
        <v>39944</v>
      </c>
      <c r="C12375" t="s">
        <v>3</v>
      </c>
      <c r="D12375" t="s">
        <v>858</v>
      </c>
      <c r="E12375" t="s">
        <v>9</v>
      </c>
      <c r="F12375" t="s">
        <v>64</v>
      </c>
      <c r="G12375" t="s">
        <v>648</v>
      </c>
      <c r="H12375" s="135" t="s">
        <v>2318</v>
      </c>
      <c r="I12375" t="s">
        <v>1454</v>
      </c>
      <c r="J12375" s="20">
        <v>28</v>
      </c>
      <c r="K12375" s="20" t="s">
        <v>3</v>
      </c>
      <c r="L12375" t="s">
        <v>1464</v>
      </c>
      <c r="M12375" s="20">
        <v>8.84</v>
      </c>
      <c r="N12375" s="20">
        <v>6.16</v>
      </c>
      <c r="AE12375">
        <f t="shared" si="193"/>
        <v>2009</v>
      </c>
    </row>
    <row r="12376" spans="1:31" x14ac:dyDescent="0.25">
      <c r="A12376" s="7">
        <v>12373</v>
      </c>
      <c r="B12376" s="8">
        <v>39945</v>
      </c>
      <c r="C12376" t="s">
        <v>3</v>
      </c>
      <c r="D12376" t="s">
        <v>748</v>
      </c>
      <c r="E12376" t="s">
        <v>9</v>
      </c>
      <c r="F12376" t="s">
        <v>858</v>
      </c>
      <c r="G12376" t="s">
        <v>648</v>
      </c>
      <c r="H12376" s="9" t="s">
        <v>1797</v>
      </c>
      <c r="I12376" t="s">
        <v>1454</v>
      </c>
      <c r="J12376" s="20">
        <v>22</v>
      </c>
      <c r="K12376" s="20" t="s">
        <v>9</v>
      </c>
      <c r="L12376" t="s">
        <v>1464</v>
      </c>
      <c r="M12376" s="20">
        <v>4.84</v>
      </c>
      <c r="N12376" s="20">
        <v>7.16</v>
      </c>
      <c r="AE12376">
        <f t="shared" si="193"/>
        <v>2009</v>
      </c>
    </row>
    <row r="12377" spans="1:31" x14ac:dyDescent="0.25">
      <c r="A12377" s="7">
        <v>12374</v>
      </c>
      <c r="B12377" s="8">
        <v>39945</v>
      </c>
      <c r="C12377" t="s">
        <v>3</v>
      </c>
      <c r="D12377" t="s">
        <v>789</v>
      </c>
      <c r="E12377" t="s">
        <v>9</v>
      </c>
      <c r="F12377" t="s">
        <v>860</v>
      </c>
      <c r="G12377" t="s">
        <v>861</v>
      </c>
      <c r="H12377" s="135" t="s">
        <v>2435</v>
      </c>
      <c r="I12377" t="s">
        <v>1454</v>
      </c>
      <c r="J12377" s="20">
        <v>18</v>
      </c>
      <c r="K12377" s="20" t="s">
        <v>9</v>
      </c>
      <c r="L12377" t="s">
        <v>1464</v>
      </c>
      <c r="M12377" s="20">
        <v>3.96</v>
      </c>
      <c r="N12377" s="20">
        <v>6.04</v>
      </c>
      <c r="AE12377">
        <f t="shared" si="193"/>
        <v>2009</v>
      </c>
    </row>
    <row r="12378" spans="1:31" x14ac:dyDescent="0.25">
      <c r="A12378" s="7">
        <v>12375</v>
      </c>
      <c r="B12378" s="8">
        <v>39945</v>
      </c>
      <c r="C12378" t="s">
        <v>3</v>
      </c>
      <c r="D12378" t="s">
        <v>803</v>
      </c>
      <c r="E12378" t="s">
        <v>9</v>
      </c>
      <c r="F12378" t="s">
        <v>441</v>
      </c>
      <c r="G12378" t="s">
        <v>732</v>
      </c>
      <c r="H12378" s="135" t="s">
        <v>2254</v>
      </c>
      <c r="I12378" t="s">
        <v>1454</v>
      </c>
      <c r="J12378" s="20">
        <v>14</v>
      </c>
      <c r="K12378" s="20" t="s">
        <v>1465</v>
      </c>
      <c r="L12378" t="s">
        <v>1466</v>
      </c>
      <c r="M12378" s="20">
        <v>3.5</v>
      </c>
      <c r="N12378" s="20">
        <v>3.5</v>
      </c>
      <c r="AE12378">
        <f t="shared" si="193"/>
        <v>2009</v>
      </c>
    </row>
    <row r="12379" spans="1:31" x14ac:dyDescent="0.25">
      <c r="A12379" s="7">
        <v>12376</v>
      </c>
      <c r="B12379" s="8">
        <v>39945</v>
      </c>
      <c r="C12379" t="s">
        <v>3</v>
      </c>
      <c r="D12379" t="s">
        <v>677</v>
      </c>
      <c r="E12379" t="s">
        <v>9</v>
      </c>
      <c r="F12379" t="s">
        <v>860</v>
      </c>
      <c r="G12379" t="s">
        <v>732</v>
      </c>
      <c r="H12379" s="135" t="s">
        <v>2266</v>
      </c>
      <c r="I12379" t="s">
        <v>1454</v>
      </c>
      <c r="J12379" s="20">
        <v>26</v>
      </c>
      <c r="K12379" s="20" t="s">
        <v>1465</v>
      </c>
      <c r="L12379" t="s">
        <v>1466</v>
      </c>
      <c r="M12379" s="20">
        <v>6.5</v>
      </c>
      <c r="N12379" s="20">
        <v>6.5</v>
      </c>
      <c r="AE12379">
        <f t="shared" si="193"/>
        <v>2009</v>
      </c>
    </row>
    <row r="12380" spans="1:31" x14ac:dyDescent="0.25">
      <c r="A12380" s="7">
        <v>12377</v>
      </c>
      <c r="B12380" s="8">
        <v>39945</v>
      </c>
      <c r="C12380" t="s">
        <v>3</v>
      </c>
      <c r="D12380" t="s">
        <v>134</v>
      </c>
      <c r="E12380" t="s">
        <v>9</v>
      </c>
      <c r="F12380" t="s">
        <v>1006</v>
      </c>
      <c r="G12380" t="s">
        <v>65</v>
      </c>
      <c r="H12380" s="135" t="s">
        <v>1539</v>
      </c>
      <c r="I12380" t="s">
        <v>1458</v>
      </c>
      <c r="J12380" s="20">
        <v>10</v>
      </c>
      <c r="K12380" s="20" t="s">
        <v>9</v>
      </c>
      <c r="L12380" t="s">
        <v>1464</v>
      </c>
      <c r="M12380" s="20">
        <v>10</v>
      </c>
      <c r="N12380" s="20">
        <v>30</v>
      </c>
      <c r="AE12380">
        <f t="shared" si="193"/>
        <v>2009</v>
      </c>
    </row>
    <row r="12381" spans="1:31" x14ac:dyDescent="0.25">
      <c r="A12381" s="7">
        <v>12378</v>
      </c>
      <c r="B12381" s="8">
        <v>39945</v>
      </c>
      <c r="C12381" t="s">
        <v>3</v>
      </c>
      <c r="D12381" t="s">
        <v>19</v>
      </c>
      <c r="E12381" t="s">
        <v>9</v>
      </c>
      <c r="F12381" t="s">
        <v>789</v>
      </c>
      <c r="G12381" t="s">
        <v>929</v>
      </c>
      <c r="H12381" s="135" t="s">
        <v>2662</v>
      </c>
      <c r="I12381" t="s">
        <v>1454</v>
      </c>
      <c r="J12381" s="20">
        <v>20</v>
      </c>
      <c r="K12381" s="20" t="s">
        <v>1465</v>
      </c>
      <c r="L12381" t="s">
        <v>1466</v>
      </c>
      <c r="M12381" s="20">
        <v>5</v>
      </c>
      <c r="N12381" s="20">
        <v>5</v>
      </c>
      <c r="AE12381">
        <f t="shared" si="193"/>
        <v>2009</v>
      </c>
    </row>
    <row r="12382" spans="1:31" x14ac:dyDescent="0.25">
      <c r="A12382" s="7">
        <v>12379</v>
      </c>
      <c r="B12382" s="8">
        <v>39945</v>
      </c>
      <c r="C12382" t="s">
        <v>3</v>
      </c>
      <c r="D12382" t="s">
        <v>789</v>
      </c>
      <c r="E12382" t="s">
        <v>9</v>
      </c>
      <c r="F12382" t="s">
        <v>978</v>
      </c>
      <c r="G12382" t="s">
        <v>929</v>
      </c>
      <c r="H12382" s="135" t="s">
        <v>2662</v>
      </c>
      <c r="I12382" t="s">
        <v>1454</v>
      </c>
      <c r="J12382" s="20">
        <v>20</v>
      </c>
      <c r="K12382" s="20" t="s">
        <v>1465</v>
      </c>
      <c r="L12382" t="s">
        <v>1466</v>
      </c>
      <c r="M12382" s="20">
        <v>5</v>
      </c>
      <c r="N12382" s="20">
        <v>5</v>
      </c>
      <c r="AE12382">
        <f t="shared" si="193"/>
        <v>2009</v>
      </c>
    </row>
    <row r="12383" spans="1:31" x14ac:dyDescent="0.25">
      <c r="A12383" s="7">
        <v>12380</v>
      </c>
      <c r="B12383" s="8">
        <v>39945</v>
      </c>
      <c r="C12383" t="s">
        <v>3</v>
      </c>
      <c r="D12383" t="s">
        <v>101</v>
      </c>
      <c r="E12383" t="s">
        <v>9</v>
      </c>
      <c r="F12383" t="s">
        <v>860</v>
      </c>
      <c r="G12383" t="s">
        <v>648</v>
      </c>
      <c r="H12383" s="135" t="s">
        <v>1810</v>
      </c>
      <c r="I12383" t="s">
        <v>1454</v>
      </c>
      <c r="J12383" s="20">
        <v>31</v>
      </c>
      <c r="K12383" s="20" t="s">
        <v>3</v>
      </c>
      <c r="L12383" t="s">
        <v>1464</v>
      </c>
      <c r="M12383" s="20">
        <v>9.68</v>
      </c>
      <c r="N12383" s="20">
        <v>6.82</v>
      </c>
      <c r="AE12383">
        <f t="shared" si="193"/>
        <v>2009</v>
      </c>
    </row>
    <row r="12384" spans="1:31" x14ac:dyDescent="0.25">
      <c r="A12384" s="7">
        <v>12381</v>
      </c>
      <c r="B12384" s="8">
        <v>39945</v>
      </c>
      <c r="C12384" t="s">
        <v>3</v>
      </c>
      <c r="D12384" t="s">
        <v>440</v>
      </c>
      <c r="E12384" t="s">
        <v>9</v>
      </c>
      <c r="F12384" t="s">
        <v>860</v>
      </c>
      <c r="G12384" t="s">
        <v>732</v>
      </c>
      <c r="H12384" s="135" t="s">
        <v>1496</v>
      </c>
      <c r="I12384" t="s">
        <v>1454</v>
      </c>
      <c r="J12384" s="20">
        <v>35</v>
      </c>
      <c r="K12384" s="20" t="s">
        <v>3</v>
      </c>
      <c r="L12384" t="s">
        <v>1464</v>
      </c>
      <c r="M12384" s="20">
        <v>10.8</v>
      </c>
      <c r="N12384" s="20">
        <v>7.7</v>
      </c>
      <c r="AE12384">
        <f t="shared" si="193"/>
        <v>2009</v>
      </c>
    </row>
    <row r="12385" spans="1:31" x14ac:dyDescent="0.25">
      <c r="A12385" s="7">
        <v>12382</v>
      </c>
      <c r="B12385" s="8">
        <v>39946</v>
      </c>
      <c r="C12385" t="s">
        <v>3</v>
      </c>
      <c r="D12385" t="s">
        <v>803</v>
      </c>
      <c r="E12385" t="s">
        <v>9</v>
      </c>
      <c r="F12385" t="s">
        <v>860</v>
      </c>
      <c r="G12385" t="s">
        <v>861</v>
      </c>
      <c r="H12385" s="135" t="s">
        <v>2435</v>
      </c>
      <c r="I12385" t="s">
        <v>1454</v>
      </c>
      <c r="J12385" s="20">
        <v>38</v>
      </c>
      <c r="K12385" s="20" t="s">
        <v>1465</v>
      </c>
      <c r="L12385" t="s">
        <v>1466</v>
      </c>
      <c r="M12385" s="20">
        <v>9.5</v>
      </c>
      <c r="N12385" s="20">
        <v>9.5</v>
      </c>
      <c r="AE12385">
        <f t="shared" si="193"/>
        <v>2009</v>
      </c>
    </row>
    <row r="12386" spans="1:31" x14ac:dyDescent="0.25">
      <c r="A12386" s="7">
        <v>12383</v>
      </c>
      <c r="B12386" s="8">
        <v>39946</v>
      </c>
      <c r="C12386" t="s">
        <v>3</v>
      </c>
      <c r="D12386" t="s">
        <v>803</v>
      </c>
      <c r="E12386" t="s">
        <v>9</v>
      </c>
      <c r="F12386" t="s">
        <v>338</v>
      </c>
      <c r="G12386" t="s">
        <v>648</v>
      </c>
      <c r="H12386" s="135" t="s">
        <v>1795</v>
      </c>
      <c r="I12386" t="s">
        <v>1454</v>
      </c>
      <c r="J12386" s="20">
        <v>20</v>
      </c>
      <c r="K12386" s="20" t="s">
        <v>1465</v>
      </c>
      <c r="L12386" t="s">
        <v>1466</v>
      </c>
      <c r="M12386" s="20">
        <v>5</v>
      </c>
      <c r="N12386" s="20">
        <v>5</v>
      </c>
      <c r="AE12386">
        <f t="shared" si="193"/>
        <v>2009</v>
      </c>
    </row>
    <row r="12387" spans="1:31" x14ac:dyDescent="0.25">
      <c r="A12387" s="7">
        <v>12384</v>
      </c>
      <c r="B12387" s="8">
        <v>39946</v>
      </c>
      <c r="C12387" t="s">
        <v>3</v>
      </c>
      <c r="D12387" t="s">
        <v>994</v>
      </c>
      <c r="E12387" t="s">
        <v>9</v>
      </c>
      <c r="F12387" t="s">
        <v>833</v>
      </c>
      <c r="G12387" t="s">
        <v>929</v>
      </c>
      <c r="H12387" s="135" t="s">
        <v>2665</v>
      </c>
      <c r="I12387" t="s">
        <v>1454</v>
      </c>
      <c r="J12387" s="20">
        <v>38</v>
      </c>
      <c r="K12387" s="20" t="s">
        <v>3</v>
      </c>
      <c r="L12387" t="s">
        <v>1464</v>
      </c>
      <c r="M12387" s="20">
        <v>11.64</v>
      </c>
      <c r="N12387" s="20">
        <v>8.36</v>
      </c>
      <c r="AE12387">
        <f t="shared" si="193"/>
        <v>2009</v>
      </c>
    </row>
    <row r="12388" spans="1:31" x14ac:dyDescent="0.25">
      <c r="A12388" s="7">
        <v>12385</v>
      </c>
      <c r="B12388" s="8">
        <v>39946</v>
      </c>
      <c r="C12388" t="s">
        <v>3</v>
      </c>
      <c r="D12388" t="s">
        <v>125</v>
      </c>
      <c r="E12388" t="s">
        <v>9</v>
      </c>
      <c r="F12388" t="s">
        <v>233</v>
      </c>
      <c r="G12388" t="s">
        <v>648</v>
      </c>
      <c r="H12388" s="136" t="s">
        <v>1496</v>
      </c>
      <c r="I12388" t="s">
        <v>1454</v>
      </c>
      <c r="J12388" s="20">
        <v>47</v>
      </c>
      <c r="K12388" s="20" t="s">
        <v>9</v>
      </c>
      <c r="L12388" t="s">
        <v>1463</v>
      </c>
      <c r="M12388" s="20">
        <v>11.28</v>
      </c>
      <c r="N12388" s="20">
        <v>13.22</v>
      </c>
      <c r="AE12388">
        <f t="shared" si="193"/>
        <v>2009</v>
      </c>
    </row>
    <row r="12389" spans="1:31" x14ac:dyDescent="0.25">
      <c r="A12389" s="7">
        <v>12386</v>
      </c>
      <c r="B12389" s="8">
        <v>39946</v>
      </c>
      <c r="C12389" t="s">
        <v>3</v>
      </c>
      <c r="D12389" t="s">
        <v>955</v>
      </c>
      <c r="E12389" t="s">
        <v>9</v>
      </c>
      <c r="F12389" t="s">
        <v>860</v>
      </c>
      <c r="G12389" t="s">
        <v>648</v>
      </c>
      <c r="H12389" s="136" t="s">
        <v>1496</v>
      </c>
      <c r="I12389" t="s">
        <v>1454</v>
      </c>
      <c r="J12389" s="20">
        <v>37</v>
      </c>
      <c r="K12389" s="20" t="s">
        <v>1465</v>
      </c>
      <c r="L12389" t="s">
        <v>1466</v>
      </c>
      <c r="M12389" s="20">
        <v>9.25</v>
      </c>
      <c r="N12389" s="20">
        <v>9.25</v>
      </c>
      <c r="AE12389">
        <f t="shared" si="193"/>
        <v>2009</v>
      </c>
    </row>
    <row r="12390" spans="1:31" x14ac:dyDescent="0.25">
      <c r="A12390" s="7">
        <v>12387</v>
      </c>
      <c r="B12390" s="8">
        <v>39946</v>
      </c>
      <c r="C12390" t="s">
        <v>3</v>
      </c>
      <c r="D12390" t="s">
        <v>187</v>
      </c>
      <c r="E12390" t="s">
        <v>9</v>
      </c>
      <c r="F12390" t="s">
        <v>860</v>
      </c>
      <c r="G12390" t="s">
        <v>861</v>
      </c>
      <c r="H12390" s="135" t="s">
        <v>1496</v>
      </c>
      <c r="I12390" t="s">
        <v>1454</v>
      </c>
      <c r="J12390" s="20">
        <v>30</v>
      </c>
      <c r="K12390" s="20" t="s">
        <v>9</v>
      </c>
      <c r="L12390" t="s">
        <v>1464</v>
      </c>
      <c r="M12390" s="20">
        <v>6.6</v>
      </c>
      <c r="N12390" s="20">
        <v>9.4</v>
      </c>
      <c r="AE12390">
        <f t="shared" si="193"/>
        <v>2009</v>
      </c>
    </row>
    <row r="12391" spans="1:31" x14ac:dyDescent="0.25">
      <c r="A12391" s="7">
        <v>12388</v>
      </c>
      <c r="B12391" s="8">
        <v>39946</v>
      </c>
      <c r="C12391" t="s">
        <v>3</v>
      </c>
      <c r="D12391" t="s">
        <v>350</v>
      </c>
      <c r="E12391" t="s">
        <v>9</v>
      </c>
      <c r="F12391" t="s">
        <v>795</v>
      </c>
      <c r="G12391" t="s">
        <v>861</v>
      </c>
      <c r="H12391" s="9" t="s">
        <v>2442</v>
      </c>
      <c r="I12391" t="s">
        <v>1454</v>
      </c>
      <c r="J12391" s="20">
        <v>50</v>
      </c>
      <c r="K12391" s="20" t="s">
        <v>9</v>
      </c>
      <c r="L12391" t="s">
        <v>1463</v>
      </c>
      <c r="M12391" s="20">
        <v>12</v>
      </c>
      <c r="N12391" s="20">
        <v>14</v>
      </c>
      <c r="AE12391">
        <f t="shared" si="193"/>
        <v>2009</v>
      </c>
    </row>
    <row r="12392" spans="1:31" x14ac:dyDescent="0.25">
      <c r="A12392" s="7">
        <v>12389</v>
      </c>
      <c r="B12392" s="8">
        <v>39947</v>
      </c>
      <c r="C12392" t="s">
        <v>3</v>
      </c>
      <c r="D12392" t="s">
        <v>1001</v>
      </c>
      <c r="E12392" t="s">
        <v>9</v>
      </c>
      <c r="F12392" t="s">
        <v>858</v>
      </c>
      <c r="G12392" t="s">
        <v>648</v>
      </c>
      <c r="H12392" s="135" t="s">
        <v>1795</v>
      </c>
      <c r="I12392" t="s">
        <v>1455</v>
      </c>
      <c r="J12392" s="20">
        <v>44</v>
      </c>
      <c r="K12392" s="20" t="s">
        <v>3</v>
      </c>
      <c r="L12392" t="s">
        <v>1463</v>
      </c>
      <c r="M12392" s="20">
        <v>6.22</v>
      </c>
      <c r="N12392" s="20">
        <v>5.28</v>
      </c>
      <c r="AE12392">
        <f t="shared" si="193"/>
        <v>2009</v>
      </c>
    </row>
    <row r="12393" spans="1:31" x14ac:dyDescent="0.25">
      <c r="A12393" s="7">
        <v>12390</v>
      </c>
      <c r="B12393" s="8">
        <v>39947</v>
      </c>
      <c r="C12393" t="s">
        <v>3</v>
      </c>
      <c r="D12393" t="s">
        <v>656</v>
      </c>
      <c r="E12393" t="s">
        <v>9</v>
      </c>
      <c r="F12393" t="s">
        <v>545</v>
      </c>
      <c r="G12393" t="s">
        <v>648</v>
      </c>
      <c r="H12393" s="136" t="s">
        <v>1496</v>
      </c>
      <c r="I12393" t="s">
        <v>1454</v>
      </c>
      <c r="J12393" s="20">
        <v>22</v>
      </c>
      <c r="K12393" s="20" t="s">
        <v>1465</v>
      </c>
      <c r="L12393" t="s">
        <v>1466</v>
      </c>
      <c r="M12393" s="20">
        <v>5.5</v>
      </c>
      <c r="N12393" s="20">
        <v>5.5</v>
      </c>
      <c r="AE12393">
        <f t="shared" si="193"/>
        <v>2009</v>
      </c>
    </row>
    <row r="12394" spans="1:31" x14ac:dyDescent="0.25">
      <c r="A12394" s="7">
        <v>12391</v>
      </c>
      <c r="B12394" s="8">
        <v>39948</v>
      </c>
      <c r="C12394" t="s">
        <v>3</v>
      </c>
      <c r="D12394" t="s">
        <v>1004</v>
      </c>
      <c r="E12394" t="s">
        <v>9</v>
      </c>
      <c r="F12394" t="s">
        <v>787</v>
      </c>
      <c r="G12394" t="s">
        <v>648</v>
      </c>
      <c r="H12394" s="135" t="s">
        <v>1795</v>
      </c>
      <c r="I12394" t="s">
        <v>1455</v>
      </c>
      <c r="J12394" s="20">
        <v>27</v>
      </c>
      <c r="K12394" s="20" t="s">
        <v>3</v>
      </c>
      <c r="L12394" t="s">
        <v>1464</v>
      </c>
      <c r="M12394" s="20">
        <v>4.28</v>
      </c>
      <c r="N12394" s="20">
        <v>2.9699999999999998</v>
      </c>
      <c r="AE12394">
        <f t="shared" si="193"/>
        <v>2009</v>
      </c>
    </row>
    <row r="12395" spans="1:31" x14ac:dyDescent="0.25">
      <c r="A12395" s="7">
        <v>12392</v>
      </c>
      <c r="B12395" s="8">
        <v>39948</v>
      </c>
      <c r="C12395" t="s">
        <v>3</v>
      </c>
      <c r="D12395" t="s">
        <v>803</v>
      </c>
      <c r="E12395" t="s">
        <v>9</v>
      </c>
      <c r="F12395" t="s">
        <v>860</v>
      </c>
      <c r="G12395" t="s">
        <v>732</v>
      </c>
      <c r="H12395" s="135" t="s">
        <v>2162</v>
      </c>
      <c r="I12395" t="s">
        <v>1454</v>
      </c>
      <c r="J12395" s="20">
        <v>68</v>
      </c>
      <c r="K12395" s="20" t="s">
        <v>9</v>
      </c>
      <c r="L12395" t="s">
        <v>1464</v>
      </c>
      <c r="M12395" s="20">
        <v>14.96</v>
      </c>
      <c r="N12395" s="20">
        <v>20.04</v>
      </c>
      <c r="AE12395">
        <f t="shared" si="193"/>
        <v>2009</v>
      </c>
    </row>
    <row r="12396" spans="1:31" x14ac:dyDescent="0.25">
      <c r="A12396" s="7">
        <v>12393</v>
      </c>
      <c r="B12396" s="8">
        <v>39949</v>
      </c>
      <c r="C12396" t="s">
        <v>3</v>
      </c>
      <c r="D12396" t="s">
        <v>278</v>
      </c>
      <c r="E12396" t="s">
        <v>9</v>
      </c>
      <c r="F12396" t="s">
        <v>978</v>
      </c>
      <c r="G12396" t="s">
        <v>633</v>
      </c>
      <c r="H12396" s="135" t="s">
        <v>1496</v>
      </c>
      <c r="I12396" t="s">
        <v>1454</v>
      </c>
      <c r="J12396" s="20">
        <v>8</v>
      </c>
      <c r="K12396" s="20" t="s">
        <v>9</v>
      </c>
      <c r="L12396" t="s">
        <v>1464</v>
      </c>
      <c r="M12396" s="20">
        <v>1.76</v>
      </c>
      <c r="N12396" s="20">
        <v>3.24</v>
      </c>
      <c r="AE12396">
        <f t="shared" si="193"/>
        <v>2009</v>
      </c>
    </row>
    <row r="12397" spans="1:31" x14ac:dyDescent="0.25">
      <c r="A12397" s="7">
        <v>12394</v>
      </c>
      <c r="B12397" s="8">
        <v>39949</v>
      </c>
      <c r="C12397" t="s">
        <v>3</v>
      </c>
      <c r="D12397" t="s">
        <v>620</v>
      </c>
      <c r="E12397" t="s">
        <v>9</v>
      </c>
      <c r="F12397" t="s">
        <v>833</v>
      </c>
      <c r="G12397" t="s">
        <v>931</v>
      </c>
      <c r="H12397" s="9" t="s">
        <v>2571</v>
      </c>
      <c r="I12397" t="s">
        <v>1454</v>
      </c>
      <c r="J12397" s="20">
        <v>12</v>
      </c>
      <c r="K12397" s="20" t="s">
        <v>1465</v>
      </c>
      <c r="L12397" t="s">
        <v>1466</v>
      </c>
      <c r="M12397" s="20">
        <v>3</v>
      </c>
      <c r="N12397" s="20">
        <v>3</v>
      </c>
      <c r="AE12397">
        <f t="shared" si="193"/>
        <v>2009</v>
      </c>
    </row>
    <row r="12398" spans="1:31" x14ac:dyDescent="0.25">
      <c r="A12398" s="7">
        <v>12395</v>
      </c>
      <c r="B12398" s="8">
        <v>39949</v>
      </c>
      <c r="C12398" t="s">
        <v>3</v>
      </c>
      <c r="D12398" t="s">
        <v>543</v>
      </c>
      <c r="E12398" t="s">
        <v>9</v>
      </c>
      <c r="F12398" t="s">
        <v>233</v>
      </c>
      <c r="G12398" t="s">
        <v>732</v>
      </c>
      <c r="H12398" s="135" t="s">
        <v>1496</v>
      </c>
      <c r="I12398" t="s">
        <v>1454</v>
      </c>
      <c r="J12398" s="20">
        <v>10</v>
      </c>
      <c r="K12398" s="20" t="s">
        <v>9</v>
      </c>
      <c r="L12398" t="s">
        <v>1464</v>
      </c>
      <c r="M12398" s="20">
        <v>2.2000000000000002</v>
      </c>
      <c r="N12398" s="20">
        <v>3.8</v>
      </c>
      <c r="AE12398">
        <f t="shared" si="193"/>
        <v>2009</v>
      </c>
    </row>
    <row r="12399" spans="1:31" x14ac:dyDescent="0.25">
      <c r="A12399" s="7">
        <v>12396</v>
      </c>
      <c r="B12399" s="8">
        <v>39950</v>
      </c>
      <c r="C12399" t="s">
        <v>3</v>
      </c>
      <c r="D12399" t="s">
        <v>899</v>
      </c>
      <c r="E12399" t="s">
        <v>9</v>
      </c>
      <c r="F12399" t="s">
        <v>833</v>
      </c>
      <c r="G12399" t="s">
        <v>633</v>
      </c>
      <c r="H12399" s="135" t="s">
        <v>1778</v>
      </c>
      <c r="I12399" t="s">
        <v>1455</v>
      </c>
      <c r="J12399" s="20">
        <v>12</v>
      </c>
      <c r="K12399" s="20" t="s">
        <v>3</v>
      </c>
      <c r="L12399" t="s">
        <v>1464</v>
      </c>
      <c r="M12399" s="20">
        <v>2.1799999999999997</v>
      </c>
      <c r="N12399" s="20">
        <v>1.32</v>
      </c>
      <c r="AE12399">
        <f t="shared" si="193"/>
        <v>2009</v>
      </c>
    </row>
    <row r="12400" spans="1:31" x14ac:dyDescent="0.25">
      <c r="A12400" s="7">
        <v>12397</v>
      </c>
      <c r="B12400" s="8">
        <v>39950</v>
      </c>
      <c r="C12400" t="s">
        <v>3</v>
      </c>
      <c r="D12400" t="s">
        <v>897</v>
      </c>
      <c r="E12400" t="s">
        <v>9</v>
      </c>
      <c r="F12400" t="s">
        <v>884</v>
      </c>
      <c r="G12400" t="s">
        <v>65</v>
      </c>
      <c r="H12400" s="135" t="s">
        <v>1511</v>
      </c>
      <c r="I12400" t="s">
        <v>1454</v>
      </c>
      <c r="J12400" s="20">
        <v>18</v>
      </c>
      <c r="K12400" s="20" t="s">
        <v>9</v>
      </c>
      <c r="L12400" t="s">
        <v>1464</v>
      </c>
      <c r="M12400" s="20">
        <v>3.96</v>
      </c>
      <c r="N12400" s="20">
        <v>6.04</v>
      </c>
      <c r="AE12400">
        <f t="shared" si="193"/>
        <v>2009</v>
      </c>
    </row>
    <row r="12401" spans="1:31" x14ac:dyDescent="0.25">
      <c r="A12401" s="7">
        <v>12398</v>
      </c>
      <c r="B12401" s="8">
        <v>39950</v>
      </c>
      <c r="C12401" t="s">
        <v>3</v>
      </c>
      <c r="D12401" t="s">
        <v>897</v>
      </c>
      <c r="E12401" t="s">
        <v>9</v>
      </c>
      <c r="F12401" t="s">
        <v>1002</v>
      </c>
      <c r="G12401" t="s">
        <v>17</v>
      </c>
      <c r="H12401" s="135" t="s">
        <v>1502</v>
      </c>
      <c r="I12401" t="s">
        <v>1454</v>
      </c>
      <c r="J12401" s="20">
        <v>71</v>
      </c>
      <c r="K12401" s="20" t="s">
        <v>9</v>
      </c>
      <c r="L12401" t="s">
        <v>1463</v>
      </c>
      <c r="M12401" s="20">
        <v>17.04</v>
      </c>
      <c r="N12401" s="20">
        <v>19.46</v>
      </c>
      <c r="AE12401">
        <f t="shared" si="193"/>
        <v>2009</v>
      </c>
    </row>
    <row r="12402" spans="1:31" x14ac:dyDescent="0.25">
      <c r="A12402" s="7">
        <v>12399</v>
      </c>
      <c r="B12402" s="8">
        <v>39950</v>
      </c>
      <c r="C12402" t="s">
        <v>3</v>
      </c>
      <c r="D12402" t="s">
        <v>897</v>
      </c>
      <c r="E12402" t="s">
        <v>9</v>
      </c>
      <c r="F12402" t="s">
        <v>1002</v>
      </c>
      <c r="G12402" t="s">
        <v>17</v>
      </c>
      <c r="H12402" s="135" t="s">
        <v>1502</v>
      </c>
      <c r="I12402" t="s">
        <v>1454</v>
      </c>
      <c r="J12402" s="20">
        <v>78</v>
      </c>
      <c r="K12402" s="20" t="s">
        <v>3</v>
      </c>
      <c r="L12402" t="s">
        <v>1463</v>
      </c>
      <c r="M12402" s="20">
        <v>21.28</v>
      </c>
      <c r="N12402" s="20">
        <v>18.72</v>
      </c>
      <c r="AE12402">
        <f t="shared" si="193"/>
        <v>2009</v>
      </c>
    </row>
    <row r="12403" spans="1:31" x14ac:dyDescent="0.25">
      <c r="A12403" s="7">
        <v>12400</v>
      </c>
      <c r="B12403" s="8">
        <v>39950</v>
      </c>
      <c r="C12403" t="s">
        <v>3</v>
      </c>
      <c r="D12403" t="s">
        <v>1007</v>
      </c>
      <c r="E12403" t="s">
        <v>9</v>
      </c>
      <c r="F12403" t="s">
        <v>542</v>
      </c>
      <c r="G12403" t="s">
        <v>870</v>
      </c>
      <c r="H12403" s="135" t="s">
        <v>2499</v>
      </c>
      <c r="I12403" t="s">
        <v>1458</v>
      </c>
      <c r="J12403" s="20">
        <v>13</v>
      </c>
      <c r="K12403" s="20" t="s">
        <v>9</v>
      </c>
      <c r="L12403" t="s">
        <v>1464</v>
      </c>
      <c r="M12403" s="20">
        <v>30</v>
      </c>
      <c r="N12403" s="20">
        <v>10</v>
      </c>
      <c r="AE12403">
        <f t="shared" si="193"/>
        <v>2009</v>
      </c>
    </row>
    <row r="12404" spans="1:31" x14ac:dyDescent="0.25">
      <c r="A12404" s="7">
        <v>12401</v>
      </c>
      <c r="B12404" s="8">
        <v>39950</v>
      </c>
      <c r="C12404" t="s">
        <v>3</v>
      </c>
      <c r="D12404" t="s">
        <v>1003</v>
      </c>
      <c r="E12404" t="s">
        <v>9</v>
      </c>
      <c r="F12404" t="s">
        <v>64</v>
      </c>
      <c r="G12404" t="s">
        <v>895</v>
      </c>
      <c r="H12404" s="9" t="s">
        <v>2841</v>
      </c>
      <c r="I12404" t="s">
        <v>1454</v>
      </c>
      <c r="J12404" s="20">
        <v>21</v>
      </c>
      <c r="K12404" s="20" t="s">
        <v>1465</v>
      </c>
      <c r="L12404" t="s">
        <v>1466</v>
      </c>
      <c r="M12404" s="20">
        <v>5.25</v>
      </c>
      <c r="N12404" s="20">
        <v>5.25</v>
      </c>
      <c r="AE12404">
        <f t="shared" si="193"/>
        <v>2009</v>
      </c>
    </row>
    <row r="12405" spans="1:31" x14ac:dyDescent="0.25">
      <c r="A12405" s="7">
        <v>12402</v>
      </c>
      <c r="B12405" s="8">
        <v>39951</v>
      </c>
      <c r="C12405" t="s">
        <v>3</v>
      </c>
      <c r="D12405" t="s">
        <v>789</v>
      </c>
      <c r="E12405" t="s">
        <v>9</v>
      </c>
      <c r="F12405" t="s">
        <v>860</v>
      </c>
      <c r="G12405" t="s">
        <v>861</v>
      </c>
      <c r="H12405" s="135" t="s">
        <v>2444</v>
      </c>
      <c r="I12405" t="s">
        <v>1454</v>
      </c>
      <c r="J12405" s="20">
        <v>18</v>
      </c>
      <c r="K12405" s="20" t="s">
        <v>3</v>
      </c>
      <c r="L12405" t="s">
        <v>1463</v>
      </c>
      <c r="M12405" s="20">
        <v>5.68</v>
      </c>
      <c r="N12405" s="20">
        <v>4.32</v>
      </c>
      <c r="AE12405">
        <f t="shared" si="193"/>
        <v>2009</v>
      </c>
    </row>
    <row r="12406" spans="1:31" x14ac:dyDescent="0.25">
      <c r="A12406" s="7">
        <v>12403</v>
      </c>
      <c r="B12406" s="8">
        <v>39951</v>
      </c>
      <c r="C12406" t="s">
        <v>3</v>
      </c>
      <c r="D12406" t="s">
        <v>1008</v>
      </c>
      <c r="E12406" t="s">
        <v>9</v>
      </c>
      <c r="F12406" t="s">
        <v>411</v>
      </c>
      <c r="G12406" t="s">
        <v>24</v>
      </c>
      <c r="H12406" s="135" t="s">
        <v>1555</v>
      </c>
      <c r="I12406" t="s">
        <v>1458</v>
      </c>
      <c r="J12406" s="20">
        <v>10</v>
      </c>
      <c r="K12406" s="20" t="s">
        <v>3</v>
      </c>
      <c r="L12406" t="s">
        <v>1464</v>
      </c>
      <c r="M12406" s="20">
        <v>30</v>
      </c>
      <c r="N12406" s="20">
        <v>10</v>
      </c>
      <c r="AE12406">
        <f t="shared" si="193"/>
        <v>2009</v>
      </c>
    </row>
    <row r="12407" spans="1:31" x14ac:dyDescent="0.25">
      <c r="A12407" s="7">
        <v>12404</v>
      </c>
      <c r="B12407" s="8">
        <v>39951</v>
      </c>
      <c r="C12407" t="s">
        <v>3</v>
      </c>
      <c r="D12407" t="s">
        <v>918</v>
      </c>
      <c r="E12407" t="s">
        <v>9</v>
      </c>
      <c r="F12407" t="s">
        <v>899</v>
      </c>
      <c r="G12407" t="s">
        <v>870</v>
      </c>
      <c r="H12407" s="9" t="s">
        <v>2609</v>
      </c>
      <c r="I12407" t="s">
        <v>1454</v>
      </c>
      <c r="J12407" s="20">
        <v>48</v>
      </c>
      <c r="K12407" s="20" t="s">
        <v>3</v>
      </c>
      <c r="L12407" t="s">
        <v>1464</v>
      </c>
      <c r="M12407" s="20">
        <v>14.44</v>
      </c>
      <c r="N12407" s="20">
        <v>10.56</v>
      </c>
      <c r="AE12407">
        <f t="shared" si="193"/>
        <v>2009</v>
      </c>
    </row>
    <row r="12408" spans="1:31" x14ac:dyDescent="0.25">
      <c r="A12408" s="7">
        <v>12405</v>
      </c>
      <c r="B12408" s="8">
        <v>39951</v>
      </c>
      <c r="C12408" t="s">
        <v>3</v>
      </c>
      <c r="D12408" t="s">
        <v>985</v>
      </c>
      <c r="E12408" t="s">
        <v>9</v>
      </c>
      <c r="F12408" t="s">
        <v>860</v>
      </c>
      <c r="G12408" t="s">
        <v>861</v>
      </c>
      <c r="H12408" s="135" t="s">
        <v>1496</v>
      </c>
      <c r="I12408" t="s">
        <v>1454</v>
      </c>
      <c r="J12408" s="20">
        <v>18</v>
      </c>
      <c r="K12408" s="20" t="s">
        <v>9</v>
      </c>
      <c r="L12408" t="s">
        <v>1464</v>
      </c>
      <c r="M12408" s="20">
        <v>3.96</v>
      </c>
      <c r="N12408" s="20">
        <v>6.04</v>
      </c>
      <c r="AE12408">
        <f t="shared" si="193"/>
        <v>2009</v>
      </c>
    </row>
    <row r="12409" spans="1:31" x14ac:dyDescent="0.25">
      <c r="A12409" s="7">
        <v>12406</v>
      </c>
      <c r="B12409" s="8">
        <v>39952</v>
      </c>
      <c r="C12409" t="s">
        <v>3</v>
      </c>
      <c r="D12409" t="s">
        <v>1005</v>
      </c>
      <c r="E12409" t="s">
        <v>9</v>
      </c>
      <c r="F12409" t="s">
        <v>614</v>
      </c>
      <c r="G12409" t="s">
        <v>931</v>
      </c>
      <c r="H12409" s="9" t="s">
        <v>2646</v>
      </c>
      <c r="I12409" t="s">
        <v>1454</v>
      </c>
      <c r="J12409" s="20">
        <v>114</v>
      </c>
      <c r="K12409" s="20" t="s">
        <v>3</v>
      </c>
      <c r="L12409" t="s">
        <v>1463</v>
      </c>
      <c r="M12409" s="20">
        <v>30.64</v>
      </c>
      <c r="N12409" s="20">
        <v>27.36</v>
      </c>
      <c r="AE12409">
        <f t="shared" si="193"/>
        <v>2009</v>
      </c>
    </row>
    <row r="12410" spans="1:31" x14ac:dyDescent="0.25">
      <c r="A12410" s="7">
        <v>12407</v>
      </c>
      <c r="B12410" s="8">
        <v>39952</v>
      </c>
      <c r="C12410" t="s">
        <v>3</v>
      </c>
      <c r="D12410" t="s">
        <v>1005</v>
      </c>
      <c r="E12410" t="s">
        <v>9</v>
      </c>
      <c r="F12410" t="s">
        <v>614</v>
      </c>
      <c r="G12410" t="s">
        <v>931</v>
      </c>
      <c r="H12410" s="9" t="s">
        <v>2831</v>
      </c>
      <c r="I12410" t="s">
        <v>1454</v>
      </c>
      <c r="J12410" s="20">
        <v>115</v>
      </c>
      <c r="K12410" s="20" t="s">
        <v>9</v>
      </c>
      <c r="L12410" t="s">
        <v>1463</v>
      </c>
      <c r="M12410" s="20">
        <v>27.6</v>
      </c>
      <c r="N12410" s="20">
        <v>30.9</v>
      </c>
      <c r="AE12410">
        <f t="shared" si="193"/>
        <v>2009</v>
      </c>
    </row>
    <row r="12411" spans="1:31" x14ac:dyDescent="0.25">
      <c r="A12411" s="7">
        <v>12408</v>
      </c>
      <c r="B12411" s="8">
        <v>39952</v>
      </c>
      <c r="C12411" t="s">
        <v>3</v>
      </c>
      <c r="D12411" t="s">
        <v>851</v>
      </c>
      <c r="E12411" t="s">
        <v>9</v>
      </c>
      <c r="F12411" t="s">
        <v>848</v>
      </c>
      <c r="G12411" t="s">
        <v>929</v>
      </c>
      <c r="H12411" s="135" t="s">
        <v>2698</v>
      </c>
      <c r="I12411" t="s">
        <v>1455</v>
      </c>
      <c r="J12411" s="20">
        <v>15</v>
      </c>
      <c r="K12411" s="20" t="s">
        <v>3</v>
      </c>
      <c r="L12411" t="s">
        <v>1463</v>
      </c>
      <c r="M12411" s="20">
        <v>2.4500000000000002</v>
      </c>
      <c r="N12411" s="20">
        <v>1.8</v>
      </c>
      <c r="AE12411">
        <f t="shared" si="193"/>
        <v>2009</v>
      </c>
    </row>
    <row r="12412" spans="1:31" x14ac:dyDescent="0.25">
      <c r="A12412" s="7">
        <v>12409</v>
      </c>
      <c r="B12412" s="8">
        <v>39952</v>
      </c>
      <c r="C12412" t="s">
        <v>3</v>
      </c>
      <c r="D12412" t="s">
        <v>848</v>
      </c>
      <c r="E12412" t="s">
        <v>9</v>
      </c>
      <c r="F12412" t="s">
        <v>851</v>
      </c>
      <c r="G12412" t="s">
        <v>929</v>
      </c>
      <c r="H12412" s="135" t="s">
        <v>2842</v>
      </c>
      <c r="I12412" t="s">
        <v>1455</v>
      </c>
      <c r="J12412" s="20">
        <v>17</v>
      </c>
      <c r="K12412" s="20" t="s">
        <v>9</v>
      </c>
      <c r="L12412" t="s">
        <v>1463</v>
      </c>
      <c r="M12412" s="20">
        <v>2.04</v>
      </c>
      <c r="N12412" s="20">
        <v>2.71</v>
      </c>
      <c r="AE12412">
        <f t="shared" si="193"/>
        <v>2009</v>
      </c>
    </row>
    <row r="12413" spans="1:31" x14ac:dyDescent="0.25">
      <c r="A12413" s="7">
        <v>12410</v>
      </c>
      <c r="B12413" s="8">
        <v>39952</v>
      </c>
      <c r="C12413" t="s">
        <v>3</v>
      </c>
      <c r="D12413" t="s">
        <v>678</v>
      </c>
      <c r="E12413" t="s">
        <v>9</v>
      </c>
      <c r="F12413" t="s">
        <v>1008</v>
      </c>
      <c r="G12413" t="s">
        <v>11</v>
      </c>
      <c r="H12413" s="135" t="s">
        <v>1496</v>
      </c>
      <c r="I12413" t="s">
        <v>1455</v>
      </c>
      <c r="J12413" s="20">
        <v>11</v>
      </c>
      <c r="K12413" s="20" t="s">
        <v>3</v>
      </c>
      <c r="L12413" t="s">
        <v>1464</v>
      </c>
      <c r="M12413" s="20">
        <v>2.04</v>
      </c>
      <c r="N12413" s="20">
        <v>1.21</v>
      </c>
      <c r="AE12413">
        <f t="shared" si="193"/>
        <v>2009</v>
      </c>
    </row>
    <row r="12414" spans="1:31" x14ac:dyDescent="0.25">
      <c r="A12414" s="7">
        <v>12411</v>
      </c>
      <c r="B12414" s="8">
        <v>39952</v>
      </c>
      <c r="C12414" t="s">
        <v>3</v>
      </c>
      <c r="D12414" t="s">
        <v>984</v>
      </c>
      <c r="E12414" t="s">
        <v>9</v>
      </c>
      <c r="F12414" t="s">
        <v>1008</v>
      </c>
      <c r="G12414" t="s">
        <v>11</v>
      </c>
      <c r="H12414" s="135" t="s">
        <v>1496</v>
      </c>
      <c r="I12414" t="s">
        <v>1455</v>
      </c>
      <c r="J12414" s="20">
        <v>12</v>
      </c>
      <c r="K12414" s="20" t="s">
        <v>3</v>
      </c>
      <c r="L12414" t="s">
        <v>1464</v>
      </c>
      <c r="M12414" s="20">
        <v>2.1799999999999997</v>
      </c>
      <c r="N12414" s="20">
        <v>1.32</v>
      </c>
      <c r="AE12414">
        <f t="shared" si="193"/>
        <v>2009</v>
      </c>
    </row>
    <row r="12415" spans="1:31" x14ac:dyDescent="0.25">
      <c r="A12415" s="7">
        <v>12412</v>
      </c>
      <c r="B12415" s="8">
        <v>39953</v>
      </c>
      <c r="C12415" t="s">
        <v>3</v>
      </c>
      <c r="D12415" t="s">
        <v>938</v>
      </c>
      <c r="E12415" t="s">
        <v>9</v>
      </c>
      <c r="F12415" t="s">
        <v>687</v>
      </c>
      <c r="G12415" t="s">
        <v>714</v>
      </c>
      <c r="H12415" s="135" t="s">
        <v>2074</v>
      </c>
      <c r="I12415" t="s">
        <v>1454</v>
      </c>
      <c r="J12415" s="20">
        <v>18</v>
      </c>
      <c r="K12415" s="20" t="s">
        <v>9</v>
      </c>
      <c r="L12415" t="s">
        <v>1464</v>
      </c>
      <c r="M12415" s="20">
        <v>3.96</v>
      </c>
      <c r="N12415" s="20">
        <v>6.04</v>
      </c>
      <c r="AE12415">
        <f t="shared" si="193"/>
        <v>2009</v>
      </c>
    </row>
    <row r="12416" spans="1:31" x14ac:dyDescent="0.25">
      <c r="A12416" s="7">
        <v>12413</v>
      </c>
      <c r="B12416" s="8">
        <v>39954</v>
      </c>
      <c r="C12416" t="s">
        <v>3</v>
      </c>
      <c r="D12416" t="s">
        <v>920</v>
      </c>
      <c r="E12416" t="s">
        <v>9</v>
      </c>
      <c r="F12416" t="s">
        <v>1000</v>
      </c>
      <c r="G12416" t="s">
        <v>24</v>
      </c>
      <c r="H12416" s="135" t="s">
        <v>1556</v>
      </c>
      <c r="I12416" t="s">
        <v>1455</v>
      </c>
      <c r="J12416" s="20">
        <v>24</v>
      </c>
      <c r="K12416" s="20" t="s">
        <v>9</v>
      </c>
      <c r="L12416" t="s">
        <v>1464</v>
      </c>
      <c r="M12416" s="20">
        <v>2.64</v>
      </c>
      <c r="N12416" s="20">
        <v>3.86</v>
      </c>
      <c r="AE12416">
        <f t="shared" si="193"/>
        <v>2009</v>
      </c>
    </row>
    <row r="12417" spans="1:31" x14ac:dyDescent="0.25">
      <c r="A12417" s="7">
        <v>12414</v>
      </c>
      <c r="B12417" s="8">
        <v>39954</v>
      </c>
      <c r="C12417" t="s">
        <v>3</v>
      </c>
      <c r="D12417" t="s">
        <v>897</v>
      </c>
      <c r="E12417" t="s">
        <v>9</v>
      </c>
      <c r="F12417" t="s">
        <v>899</v>
      </c>
      <c r="G12417" t="s">
        <v>17</v>
      </c>
      <c r="H12417" s="135" t="s">
        <v>1552</v>
      </c>
      <c r="I12417" t="s">
        <v>1454</v>
      </c>
      <c r="J12417" s="20">
        <v>11</v>
      </c>
      <c r="K12417" s="20" t="s">
        <v>3</v>
      </c>
      <c r="L12417" t="s">
        <v>1464</v>
      </c>
      <c r="M12417" s="20">
        <v>4.08</v>
      </c>
      <c r="N12417" s="20">
        <v>2.42</v>
      </c>
      <c r="AE12417">
        <f t="shared" si="193"/>
        <v>2009</v>
      </c>
    </row>
    <row r="12418" spans="1:31" x14ac:dyDescent="0.25">
      <c r="A12418" s="7">
        <v>12415</v>
      </c>
      <c r="B12418" s="8">
        <v>39954</v>
      </c>
      <c r="C12418" t="s">
        <v>3</v>
      </c>
      <c r="D12418" t="s">
        <v>789</v>
      </c>
      <c r="E12418" t="s">
        <v>9</v>
      </c>
      <c r="F12418" t="s">
        <v>1002</v>
      </c>
      <c r="G12418" t="s">
        <v>929</v>
      </c>
      <c r="H12418" s="135" t="s">
        <v>2644</v>
      </c>
      <c r="I12418" t="s">
        <v>1454</v>
      </c>
      <c r="J12418" s="20">
        <v>21</v>
      </c>
      <c r="K12418" s="20" t="s">
        <v>3</v>
      </c>
      <c r="L12418" t="s">
        <v>1463</v>
      </c>
      <c r="M12418" s="20">
        <v>6.46</v>
      </c>
      <c r="N12418" s="20">
        <v>5.04</v>
      </c>
      <c r="AE12418">
        <f t="shared" si="193"/>
        <v>2009</v>
      </c>
    </row>
    <row r="12419" spans="1:31" x14ac:dyDescent="0.25">
      <c r="A12419" s="7">
        <v>12416</v>
      </c>
      <c r="B12419" s="8">
        <v>39954</v>
      </c>
      <c r="C12419" t="s">
        <v>3</v>
      </c>
      <c r="D12419" t="s">
        <v>851</v>
      </c>
      <c r="E12419" t="s">
        <v>9</v>
      </c>
      <c r="F12419" t="s">
        <v>978</v>
      </c>
      <c r="G12419" t="s">
        <v>870</v>
      </c>
      <c r="H12419" s="135" t="s">
        <v>1496</v>
      </c>
      <c r="I12419" t="s">
        <v>1454</v>
      </c>
      <c r="J12419" s="20">
        <v>61</v>
      </c>
      <c r="K12419" s="20" t="s">
        <v>9</v>
      </c>
      <c r="L12419" t="s">
        <v>1464</v>
      </c>
      <c r="M12419" s="20">
        <v>13.42</v>
      </c>
      <c r="N12419" s="20">
        <v>18.079999999999998</v>
      </c>
      <c r="AE12419">
        <f t="shared" si="193"/>
        <v>2009</v>
      </c>
    </row>
    <row r="12420" spans="1:31" x14ac:dyDescent="0.25">
      <c r="A12420" s="7">
        <v>12417</v>
      </c>
      <c r="B12420" s="8">
        <v>39954</v>
      </c>
      <c r="C12420" t="s">
        <v>3</v>
      </c>
      <c r="D12420" t="s">
        <v>789</v>
      </c>
      <c r="E12420" t="s">
        <v>9</v>
      </c>
      <c r="F12420" t="s">
        <v>945</v>
      </c>
      <c r="G12420" t="s">
        <v>929</v>
      </c>
      <c r="H12420" s="135" t="s">
        <v>1496</v>
      </c>
      <c r="I12420" t="s">
        <v>1454</v>
      </c>
      <c r="J12420" s="20">
        <v>12</v>
      </c>
      <c r="K12420" s="20" t="s">
        <v>3</v>
      </c>
      <c r="L12420" t="s">
        <v>1464</v>
      </c>
      <c r="M12420" s="20">
        <v>4.3599999999999994</v>
      </c>
      <c r="N12420" s="20">
        <v>2.64</v>
      </c>
      <c r="AE12420">
        <f t="shared" ref="AE12420:AE12483" si="194">YEAR(B12420)</f>
        <v>2009</v>
      </c>
    </row>
    <row r="12421" spans="1:31" x14ac:dyDescent="0.25">
      <c r="A12421" s="7">
        <v>12418</v>
      </c>
      <c r="B12421" s="8">
        <v>39955</v>
      </c>
      <c r="C12421" t="s">
        <v>3</v>
      </c>
      <c r="D12421" t="s">
        <v>789</v>
      </c>
      <c r="E12421" t="s">
        <v>9</v>
      </c>
      <c r="F12421" t="s">
        <v>247</v>
      </c>
      <c r="G12421" t="s">
        <v>633</v>
      </c>
      <c r="H12421" s="135" t="s">
        <v>1752</v>
      </c>
      <c r="I12421" t="s">
        <v>1454</v>
      </c>
      <c r="J12421" s="20">
        <v>23</v>
      </c>
      <c r="K12421" s="20" t="s">
        <v>9</v>
      </c>
      <c r="L12421" t="s">
        <v>1464</v>
      </c>
      <c r="M12421" s="20">
        <v>5.0600000000000005</v>
      </c>
      <c r="N12421" s="20">
        <v>7.4399999999999995</v>
      </c>
      <c r="AE12421">
        <f t="shared" si="194"/>
        <v>2009</v>
      </c>
    </row>
    <row r="12422" spans="1:31" x14ac:dyDescent="0.25">
      <c r="A12422" s="7">
        <v>12419</v>
      </c>
      <c r="B12422" s="8">
        <v>39955</v>
      </c>
      <c r="C12422" t="s">
        <v>3</v>
      </c>
      <c r="D12422" t="s">
        <v>543</v>
      </c>
      <c r="E12422" t="s">
        <v>9</v>
      </c>
      <c r="F12422" t="s">
        <v>521</v>
      </c>
      <c r="G12422" t="s">
        <v>929</v>
      </c>
      <c r="H12422" s="9" t="s">
        <v>2719</v>
      </c>
      <c r="I12422" t="s">
        <v>1454</v>
      </c>
      <c r="J12422" s="20">
        <v>40</v>
      </c>
      <c r="K12422" s="20" t="s">
        <v>9</v>
      </c>
      <c r="L12422" t="s">
        <v>1464</v>
      </c>
      <c r="M12422" s="20">
        <v>8.8000000000000007</v>
      </c>
      <c r="N12422" s="20">
        <v>12.2</v>
      </c>
      <c r="AE12422">
        <f t="shared" si="194"/>
        <v>2009</v>
      </c>
    </row>
    <row r="12423" spans="1:31" x14ac:dyDescent="0.25">
      <c r="A12423" s="7">
        <v>12420</v>
      </c>
      <c r="B12423" s="8">
        <v>39956</v>
      </c>
      <c r="C12423" t="s">
        <v>3</v>
      </c>
      <c r="D12423" t="s">
        <v>1004</v>
      </c>
      <c r="E12423" t="s">
        <v>9</v>
      </c>
      <c r="F12423" t="s">
        <v>716</v>
      </c>
      <c r="G12423" t="s">
        <v>648</v>
      </c>
      <c r="H12423" s="9" t="s">
        <v>1797</v>
      </c>
      <c r="I12423" t="s">
        <v>1454</v>
      </c>
      <c r="J12423" s="20">
        <v>50</v>
      </c>
      <c r="K12423" s="20" t="s">
        <v>1465</v>
      </c>
      <c r="L12423" t="s">
        <v>1466</v>
      </c>
      <c r="M12423" s="20">
        <v>12.5</v>
      </c>
      <c r="N12423" s="20">
        <v>12.5</v>
      </c>
      <c r="AE12423">
        <f t="shared" si="194"/>
        <v>2009</v>
      </c>
    </row>
    <row r="12424" spans="1:31" x14ac:dyDescent="0.25">
      <c r="A12424" s="7">
        <v>12421</v>
      </c>
      <c r="B12424" s="8">
        <v>39957</v>
      </c>
      <c r="C12424" t="s">
        <v>3</v>
      </c>
      <c r="D12424" t="s">
        <v>848</v>
      </c>
      <c r="E12424" t="s">
        <v>9</v>
      </c>
      <c r="F12424" t="s">
        <v>860</v>
      </c>
      <c r="G12424" t="s">
        <v>648</v>
      </c>
      <c r="H12424" s="135" t="s">
        <v>1795</v>
      </c>
      <c r="I12424" t="s">
        <v>1454</v>
      </c>
      <c r="J12424" s="20">
        <v>30</v>
      </c>
      <c r="K12424" s="20" t="s">
        <v>3</v>
      </c>
      <c r="L12424" t="s">
        <v>1464</v>
      </c>
      <c r="M12424" s="20">
        <v>9.4</v>
      </c>
      <c r="N12424" s="20">
        <v>6.6</v>
      </c>
      <c r="AE12424">
        <f t="shared" si="194"/>
        <v>2009</v>
      </c>
    </row>
    <row r="12425" spans="1:31" x14ac:dyDescent="0.25">
      <c r="A12425" s="7">
        <v>12422</v>
      </c>
      <c r="B12425" s="8">
        <v>39957</v>
      </c>
      <c r="C12425" t="s">
        <v>3</v>
      </c>
      <c r="D12425" t="s">
        <v>955</v>
      </c>
      <c r="E12425" t="s">
        <v>9</v>
      </c>
      <c r="F12425" t="s">
        <v>91</v>
      </c>
      <c r="G12425" t="s">
        <v>929</v>
      </c>
      <c r="H12425" s="135" t="s">
        <v>2662</v>
      </c>
      <c r="I12425" t="s">
        <v>1454</v>
      </c>
      <c r="J12425" s="20">
        <v>20</v>
      </c>
      <c r="K12425" s="20" t="s">
        <v>1465</v>
      </c>
      <c r="L12425" t="s">
        <v>1466</v>
      </c>
      <c r="M12425" s="20">
        <v>5</v>
      </c>
      <c r="N12425" s="20">
        <v>5</v>
      </c>
      <c r="AE12425">
        <f t="shared" si="194"/>
        <v>2009</v>
      </c>
    </row>
    <row r="12426" spans="1:31" x14ac:dyDescent="0.25">
      <c r="A12426" s="7">
        <v>12423</v>
      </c>
      <c r="B12426" s="8">
        <v>39957</v>
      </c>
      <c r="C12426" t="s">
        <v>3</v>
      </c>
      <c r="D12426" t="s">
        <v>989</v>
      </c>
      <c r="E12426" t="s">
        <v>9</v>
      </c>
      <c r="F12426" t="s">
        <v>937</v>
      </c>
      <c r="G12426" t="s">
        <v>861</v>
      </c>
      <c r="H12426" s="9" t="s">
        <v>2462</v>
      </c>
      <c r="I12426" t="s">
        <v>1454</v>
      </c>
      <c r="J12426" s="20">
        <v>18</v>
      </c>
      <c r="K12426" s="20" t="s">
        <v>9</v>
      </c>
      <c r="L12426" t="s">
        <v>1463</v>
      </c>
      <c r="M12426" s="20">
        <v>4.32</v>
      </c>
      <c r="N12426" s="20">
        <v>5.68</v>
      </c>
      <c r="AE12426">
        <f t="shared" si="194"/>
        <v>2009</v>
      </c>
    </row>
    <row r="12427" spans="1:31" x14ac:dyDescent="0.25">
      <c r="A12427" s="7">
        <v>12424</v>
      </c>
      <c r="B12427" s="8">
        <v>39958</v>
      </c>
      <c r="C12427" t="s">
        <v>3</v>
      </c>
      <c r="D12427" t="s">
        <v>711</v>
      </c>
      <c r="E12427" t="s">
        <v>9</v>
      </c>
      <c r="F12427" t="s">
        <v>233</v>
      </c>
      <c r="G12427" t="s">
        <v>377</v>
      </c>
      <c r="H12427" s="135" t="s">
        <v>1496</v>
      </c>
      <c r="I12427" t="s">
        <v>1456</v>
      </c>
      <c r="J12427" s="20">
        <v>63</v>
      </c>
      <c r="K12427" s="20" t="s">
        <v>9</v>
      </c>
      <c r="L12427" t="s">
        <v>1464</v>
      </c>
      <c r="M12427" s="20">
        <v>13.86</v>
      </c>
      <c r="N12427" s="20">
        <v>18.64</v>
      </c>
      <c r="O12427" t="s">
        <v>3</v>
      </c>
      <c r="P12427" s="13" t="s">
        <v>281</v>
      </c>
      <c r="Q12427" t="s">
        <v>3</v>
      </c>
      <c r="R12427" t="s">
        <v>766</v>
      </c>
      <c r="S12427" t="s">
        <v>9</v>
      </c>
      <c r="T12427" t="s">
        <v>268</v>
      </c>
      <c r="U12427" t="s">
        <v>9</v>
      </c>
      <c r="V12427" t="s">
        <v>259</v>
      </c>
      <c r="W12427" t="s">
        <v>1465</v>
      </c>
      <c r="Y12427" t="s">
        <v>1465</v>
      </c>
      <c r="AA12427" t="s">
        <v>1465</v>
      </c>
      <c r="AC12427" t="s">
        <v>1465</v>
      </c>
      <c r="AE12427">
        <f t="shared" si="194"/>
        <v>2009</v>
      </c>
    </row>
    <row r="12428" spans="1:31" x14ac:dyDescent="0.25">
      <c r="A12428" s="7">
        <v>12425</v>
      </c>
      <c r="B12428" s="8">
        <v>39958</v>
      </c>
      <c r="C12428" t="s">
        <v>3</v>
      </c>
      <c r="D12428" t="s">
        <v>984</v>
      </c>
      <c r="E12428" t="s">
        <v>9</v>
      </c>
      <c r="F12428" t="s">
        <v>767</v>
      </c>
      <c r="G12428" t="s">
        <v>14</v>
      </c>
      <c r="H12428" s="135" t="s">
        <v>1507</v>
      </c>
      <c r="I12428" t="s">
        <v>1454</v>
      </c>
      <c r="J12428" s="20">
        <v>38</v>
      </c>
      <c r="K12428" s="20" t="s">
        <v>9</v>
      </c>
      <c r="L12428" t="s">
        <v>1464</v>
      </c>
      <c r="M12428" s="20">
        <v>8.36</v>
      </c>
      <c r="N12428" s="20">
        <v>11.64</v>
      </c>
      <c r="AE12428">
        <f t="shared" si="194"/>
        <v>2009</v>
      </c>
    </row>
    <row r="12429" spans="1:31" x14ac:dyDescent="0.25">
      <c r="A12429" s="7">
        <v>12426</v>
      </c>
      <c r="B12429" s="8">
        <v>39958</v>
      </c>
      <c r="C12429" t="s">
        <v>3</v>
      </c>
      <c r="D12429" t="s">
        <v>1009</v>
      </c>
      <c r="E12429" t="s">
        <v>9</v>
      </c>
      <c r="F12429" t="s">
        <v>756</v>
      </c>
      <c r="G12429" t="s">
        <v>931</v>
      </c>
      <c r="H12429" s="9" t="s">
        <v>2646</v>
      </c>
      <c r="I12429" t="s">
        <v>1458</v>
      </c>
      <c r="J12429" s="20">
        <v>1</v>
      </c>
      <c r="K12429" s="20" t="s">
        <v>1465</v>
      </c>
      <c r="L12429" t="s">
        <v>1466</v>
      </c>
      <c r="M12429" s="20">
        <v>30</v>
      </c>
      <c r="N12429" s="20">
        <v>10</v>
      </c>
      <c r="AE12429">
        <f t="shared" si="194"/>
        <v>2009</v>
      </c>
    </row>
    <row r="12430" spans="1:31" x14ac:dyDescent="0.25">
      <c r="A12430" s="7">
        <v>12427</v>
      </c>
      <c r="B12430" s="8">
        <v>39959</v>
      </c>
      <c r="C12430" t="s">
        <v>3</v>
      </c>
      <c r="D12430" t="s">
        <v>789</v>
      </c>
      <c r="E12430" t="s">
        <v>9</v>
      </c>
      <c r="F12430" t="s">
        <v>884</v>
      </c>
      <c r="G12430" t="s">
        <v>569</v>
      </c>
      <c r="H12430" s="135" t="s">
        <v>1659</v>
      </c>
      <c r="I12430" t="s">
        <v>1454</v>
      </c>
      <c r="J12430" s="20">
        <v>14</v>
      </c>
      <c r="K12430" s="20" t="s">
        <v>3</v>
      </c>
      <c r="L12430" t="s">
        <v>1464</v>
      </c>
      <c r="M12430" s="20">
        <v>4.92</v>
      </c>
      <c r="N12430" s="20">
        <v>3.08</v>
      </c>
      <c r="AE12430">
        <f t="shared" si="194"/>
        <v>2009</v>
      </c>
    </row>
    <row r="12431" spans="1:31" x14ac:dyDescent="0.25">
      <c r="A12431" s="7">
        <v>12428</v>
      </c>
      <c r="B12431" s="8">
        <v>39959</v>
      </c>
      <c r="C12431" t="s">
        <v>3</v>
      </c>
      <c r="D12431" t="s">
        <v>1009</v>
      </c>
      <c r="E12431" t="s">
        <v>9</v>
      </c>
      <c r="F12431" t="s">
        <v>756</v>
      </c>
      <c r="G12431" t="s">
        <v>931</v>
      </c>
      <c r="H12431" s="9" t="s">
        <v>2646</v>
      </c>
      <c r="I12431" t="s">
        <v>1455</v>
      </c>
      <c r="J12431" s="20">
        <v>2</v>
      </c>
      <c r="K12431" s="20" t="s">
        <v>3</v>
      </c>
      <c r="L12431" t="s">
        <v>1463</v>
      </c>
      <c r="M12431" s="20">
        <v>0.76</v>
      </c>
      <c r="N12431" s="20">
        <v>0.24</v>
      </c>
      <c r="AE12431">
        <f t="shared" si="194"/>
        <v>2009</v>
      </c>
    </row>
    <row r="12432" spans="1:31" x14ac:dyDescent="0.25">
      <c r="A12432" s="7">
        <v>12429</v>
      </c>
      <c r="B12432" s="8">
        <v>39959</v>
      </c>
      <c r="C12432" t="s">
        <v>3</v>
      </c>
      <c r="D12432" t="s">
        <v>787</v>
      </c>
      <c r="E12432" t="s">
        <v>9</v>
      </c>
      <c r="F12432" t="s">
        <v>735</v>
      </c>
      <c r="G12432" t="s">
        <v>929</v>
      </c>
      <c r="H12432" s="135" t="s">
        <v>2697</v>
      </c>
      <c r="I12432" t="s">
        <v>1455</v>
      </c>
      <c r="J12432" s="20">
        <v>25</v>
      </c>
      <c r="K12432" s="20" t="s">
        <v>9</v>
      </c>
      <c r="L12432" t="s">
        <v>1464</v>
      </c>
      <c r="M12432" s="20">
        <v>2.75</v>
      </c>
      <c r="N12432" s="20">
        <v>4</v>
      </c>
      <c r="AE12432">
        <f t="shared" si="194"/>
        <v>2009</v>
      </c>
    </row>
    <row r="12433" spans="1:31" x14ac:dyDescent="0.25">
      <c r="A12433" s="7">
        <v>12430</v>
      </c>
      <c r="B12433" s="8">
        <v>39959</v>
      </c>
      <c r="C12433" t="s">
        <v>3</v>
      </c>
      <c r="D12433" t="s">
        <v>678</v>
      </c>
      <c r="E12433" t="s">
        <v>9</v>
      </c>
      <c r="F12433" t="s">
        <v>984</v>
      </c>
      <c r="G12433" t="s">
        <v>14</v>
      </c>
      <c r="H12433" s="135" t="s">
        <v>1496</v>
      </c>
      <c r="I12433" t="s">
        <v>1455</v>
      </c>
      <c r="J12433" s="20">
        <v>10</v>
      </c>
      <c r="K12433" s="20" t="s">
        <v>3</v>
      </c>
      <c r="L12433" t="s">
        <v>1464</v>
      </c>
      <c r="M12433" s="20">
        <v>1.9</v>
      </c>
      <c r="N12433" s="20">
        <v>1.1000000000000001</v>
      </c>
      <c r="AE12433">
        <f t="shared" si="194"/>
        <v>2009</v>
      </c>
    </row>
    <row r="12434" spans="1:31" x14ac:dyDescent="0.25">
      <c r="A12434" s="7">
        <v>12431</v>
      </c>
      <c r="B12434" s="8">
        <v>39959</v>
      </c>
      <c r="C12434" t="s">
        <v>3</v>
      </c>
      <c r="D12434" t="s">
        <v>851</v>
      </c>
      <c r="E12434" t="s">
        <v>9</v>
      </c>
      <c r="F12434" t="s">
        <v>905</v>
      </c>
      <c r="G12434" t="s">
        <v>732</v>
      </c>
      <c r="H12434" s="135" t="s">
        <v>1496</v>
      </c>
      <c r="I12434" t="s">
        <v>1454</v>
      </c>
      <c r="J12434" s="20">
        <v>56</v>
      </c>
      <c r="K12434" s="20" t="s">
        <v>3</v>
      </c>
      <c r="L12434" t="s">
        <v>1464</v>
      </c>
      <c r="M12434" s="20">
        <v>16.68</v>
      </c>
      <c r="N12434" s="20">
        <v>12.32</v>
      </c>
      <c r="AE12434">
        <f t="shared" si="194"/>
        <v>2009</v>
      </c>
    </row>
    <row r="12435" spans="1:31" x14ac:dyDescent="0.25">
      <c r="A12435" s="7">
        <v>12432</v>
      </c>
      <c r="B12435" s="8">
        <v>39960</v>
      </c>
      <c r="C12435" t="s">
        <v>3</v>
      </c>
      <c r="D12435" t="s">
        <v>968</v>
      </c>
      <c r="E12435" t="s">
        <v>9</v>
      </c>
      <c r="F12435" t="s">
        <v>278</v>
      </c>
      <c r="G12435" t="s">
        <v>870</v>
      </c>
      <c r="H12435" s="9" t="s">
        <v>2522</v>
      </c>
      <c r="I12435" t="s">
        <v>1455</v>
      </c>
      <c r="J12435" s="20">
        <v>25</v>
      </c>
      <c r="K12435" s="20" t="s">
        <v>1465</v>
      </c>
      <c r="L12435" t="s">
        <v>1466</v>
      </c>
      <c r="M12435" s="20">
        <v>3.125</v>
      </c>
      <c r="N12435" s="20">
        <v>3.125</v>
      </c>
      <c r="AE12435">
        <f t="shared" si="194"/>
        <v>2009</v>
      </c>
    </row>
    <row r="12436" spans="1:31" x14ac:dyDescent="0.25">
      <c r="A12436" s="7">
        <v>12433</v>
      </c>
      <c r="B12436" s="8">
        <v>39960</v>
      </c>
      <c r="C12436" t="s">
        <v>3</v>
      </c>
      <c r="D12436" t="s">
        <v>112</v>
      </c>
      <c r="E12436" t="s">
        <v>9</v>
      </c>
      <c r="F12436" t="s">
        <v>1005</v>
      </c>
      <c r="G12436" t="s">
        <v>931</v>
      </c>
      <c r="H12436" s="9" t="s">
        <v>2646</v>
      </c>
      <c r="I12436" t="s">
        <v>1454</v>
      </c>
      <c r="J12436" s="20">
        <v>30</v>
      </c>
      <c r="K12436" s="20" t="s">
        <v>1465</v>
      </c>
      <c r="L12436" t="s">
        <v>1466</v>
      </c>
      <c r="M12436" s="20">
        <v>7.5</v>
      </c>
      <c r="N12436" s="20">
        <v>7.5</v>
      </c>
      <c r="AE12436">
        <f t="shared" si="194"/>
        <v>2009</v>
      </c>
    </row>
    <row r="12437" spans="1:31" x14ac:dyDescent="0.25">
      <c r="A12437" s="7">
        <v>12434</v>
      </c>
      <c r="B12437" s="8">
        <v>39960</v>
      </c>
      <c r="C12437" t="s">
        <v>3</v>
      </c>
      <c r="D12437" t="s">
        <v>902</v>
      </c>
      <c r="E12437" t="s">
        <v>9</v>
      </c>
      <c r="F12437" t="s">
        <v>1005</v>
      </c>
      <c r="G12437" t="s">
        <v>648</v>
      </c>
      <c r="H12437" s="136" t="s">
        <v>1496</v>
      </c>
      <c r="I12437" t="s">
        <v>1455</v>
      </c>
      <c r="J12437" s="20">
        <v>16</v>
      </c>
      <c r="K12437" s="20" t="s">
        <v>3</v>
      </c>
      <c r="L12437" t="s">
        <v>1464</v>
      </c>
      <c r="M12437" s="20">
        <v>2.74</v>
      </c>
      <c r="N12437" s="20">
        <v>1.76</v>
      </c>
      <c r="AE12437">
        <f t="shared" si="194"/>
        <v>2009</v>
      </c>
    </row>
    <row r="12438" spans="1:31" x14ac:dyDescent="0.25">
      <c r="A12438" s="7">
        <v>12435</v>
      </c>
      <c r="B12438" s="8">
        <v>39960</v>
      </c>
      <c r="C12438" t="s">
        <v>3</v>
      </c>
      <c r="D12438" t="s">
        <v>543</v>
      </c>
      <c r="E12438" t="s">
        <v>9</v>
      </c>
      <c r="F12438" t="s">
        <v>233</v>
      </c>
      <c r="G12438" t="s">
        <v>732</v>
      </c>
      <c r="H12438" s="135" t="s">
        <v>1496</v>
      </c>
      <c r="I12438" t="s">
        <v>1454</v>
      </c>
      <c r="J12438" s="20">
        <v>17</v>
      </c>
      <c r="K12438" s="20" t="s">
        <v>9</v>
      </c>
      <c r="L12438" t="s">
        <v>1464</v>
      </c>
      <c r="M12438" s="20">
        <v>3.74</v>
      </c>
      <c r="N12438" s="20">
        <v>5.76</v>
      </c>
      <c r="AE12438">
        <f t="shared" si="194"/>
        <v>2009</v>
      </c>
    </row>
    <row r="12439" spans="1:31" x14ac:dyDescent="0.25">
      <c r="A12439" s="7">
        <v>12436</v>
      </c>
      <c r="B12439" s="8">
        <v>39962</v>
      </c>
      <c r="C12439" t="s">
        <v>3</v>
      </c>
      <c r="D12439" t="s">
        <v>380</v>
      </c>
      <c r="E12439" t="s">
        <v>9</v>
      </c>
      <c r="F12439" t="s">
        <v>240</v>
      </c>
      <c r="G12439" t="s">
        <v>732</v>
      </c>
      <c r="H12439" s="135" t="s">
        <v>2155</v>
      </c>
      <c r="I12439" t="s">
        <v>1454</v>
      </c>
      <c r="J12439" s="20">
        <v>13</v>
      </c>
      <c r="K12439" s="20" t="s">
        <v>9</v>
      </c>
      <c r="L12439" t="s">
        <v>1464</v>
      </c>
      <c r="M12439" s="20">
        <v>2.86</v>
      </c>
      <c r="N12439" s="20">
        <v>4.6400000000000006</v>
      </c>
      <c r="AE12439">
        <f t="shared" si="194"/>
        <v>2009</v>
      </c>
    </row>
    <row r="12440" spans="1:31" x14ac:dyDescent="0.25">
      <c r="A12440" s="7">
        <v>12437</v>
      </c>
      <c r="B12440" s="8">
        <v>39962</v>
      </c>
      <c r="C12440" t="s">
        <v>3</v>
      </c>
      <c r="D12440" t="s">
        <v>984</v>
      </c>
      <c r="E12440" t="s">
        <v>9</v>
      </c>
      <c r="F12440" t="s">
        <v>1008</v>
      </c>
      <c r="G12440" t="s">
        <v>14</v>
      </c>
      <c r="H12440" s="135" t="s">
        <v>1496</v>
      </c>
      <c r="I12440" t="s">
        <v>1455</v>
      </c>
      <c r="J12440" s="20">
        <v>15</v>
      </c>
      <c r="K12440" s="20" t="s">
        <v>3</v>
      </c>
      <c r="L12440" t="s">
        <v>1464</v>
      </c>
      <c r="M12440" s="20">
        <v>2.6</v>
      </c>
      <c r="N12440" s="20">
        <v>1.65</v>
      </c>
      <c r="AE12440">
        <f t="shared" si="194"/>
        <v>2009</v>
      </c>
    </row>
    <row r="12441" spans="1:31" x14ac:dyDescent="0.25">
      <c r="A12441" s="7">
        <v>12438</v>
      </c>
      <c r="B12441" s="8">
        <v>39962</v>
      </c>
      <c r="C12441" t="s">
        <v>3</v>
      </c>
      <c r="D12441" t="s">
        <v>876</v>
      </c>
      <c r="E12441" t="s">
        <v>9</v>
      </c>
      <c r="F12441" t="s">
        <v>521</v>
      </c>
      <c r="G12441" t="s">
        <v>24</v>
      </c>
      <c r="H12441" s="136" t="s">
        <v>1496</v>
      </c>
      <c r="I12441" t="s">
        <v>1454</v>
      </c>
      <c r="J12441" s="20">
        <v>30</v>
      </c>
      <c r="K12441" s="20" t="s">
        <v>3</v>
      </c>
      <c r="L12441" t="s">
        <v>1464</v>
      </c>
      <c r="M12441" s="20">
        <v>9.4</v>
      </c>
      <c r="N12441" s="20">
        <v>6.6</v>
      </c>
      <c r="AE12441">
        <f t="shared" si="194"/>
        <v>2009</v>
      </c>
    </row>
    <row r="12442" spans="1:31" x14ac:dyDescent="0.25">
      <c r="A12442" s="7">
        <v>12439</v>
      </c>
      <c r="B12442" s="8">
        <v>39962</v>
      </c>
      <c r="C12442" t="s">
        <v>3</v>
      </c>
      <c r="D12442" t="s">
        <v>380</v>
      </c>
      <c r="E12442" t="s">
        <v>9</v>
      </c>
      <c r="F12442" t="s">
        <v>91</v>
      </c>
      <c r="G12442" t="s">
        <v>714</v>
      </c>
      <c r="H12442" s="135" t="s">
        <v>2004</v>
      </c>
      <c r="I12442" t="s">
        <v>1454</v>
      </c>
      <c r="J12442" s="20">
        <v>21</v>
      </c>
      <c r="K12442" s="20" t="s">
        <v>9</v>
      </c>
      <c r="L12442" t="s">
        <v>1464</v>
      </c>
      <c r="M12442" s="20">
        <v>4.62</v>
      </c>
      <c r="N12442" s="20">
        <v>6.88</v>
      </c>
      <c r="AE12442">
        <f t="shared" si="194"/>
        <v>2009</v>
      </c>
    </row>
    <row r="12443" spans="1:31" x14ac:dyDescent="0.25">
      <c r="A12443" s="7">
        <v>12440</v>
      </c>
      <c r="B12443" s="8">
        <v>39963</v>
      </c>
      <c r="C12443" t="s">
        <v>3</v>
      </c>
      <c r="D12443" t="s">
        <v>992</v>
      </c>
      <c r="E12443" t="s">
        <v>9</v>
      </c>
      <c r="F12443" t="s">
        <v>945</v>
      </c>
      <c r="G12443" t="s">
        <v>648</v>
      </c>
      <c r="H12443" s="135" t="s">
        <v>1806</v>
      </c>
      <c r="I12443" t="s">
        <v>1456</v>
      </c>
      <c r="J12443" s="20">
        <v>17</v>
      </c>
      <c r="K12443" s="20" t="s">
        <v>3</v>
      </c>
      <c r="L12443" t="s">
        <v>1463</v>
      </c>
      <c r="M12443" s="20">
        <v>5.42</v>
      </c>
      <c r="N12443" s="20">
        <v>4.08</v>
      </c>
      <c r="O12443" t="s">
        <v>3</v>
      </c>
      <c r="P12443" s="13" t="s">
        <v>735</v>
      </c>
      <c r="Q12443" t="s">
        <v>9</v>
      </c>
      <c r="R12443" t="s">
        <v>672</v>
      </c>
      <c r="S12443" t="s">
        <v>1465</v>
      </c>
      <c r="U12443" t="s">
        <v>1465</v>
      </c>
      <c r="W12443" t="s">
        <v>1465</v>
      </c>
      <c r="Y12443" t="s">
        <v>1465</v>
      </c>
      <c r="AA12443" t="s">
        <v>1465</v>
      </c>
      <c r="AC12443" t="s">
        <v>1465</v>
      </c>
      <c r="AE12443">
        <f t="shared" si="194"/>
        <v>2009</v>
      </c>
    </row>
    <row r="12444" spans="1:31" x14ac:dyDescent="0.25">
      <c r="A12444" s="7">
        <v>12441</v>
      </c>
      <c r="B12444" s="8">
        <v>39964</v>
      </c>
      <c r="C12444" t="s">
        <v>3</v>
      </c>
      <c r="D12444" t="s">
        <v>973</v>
      </c>
      <c r="E12444" t="s">
        <v>9</v>
      </c>
      <c r="F12444" t="s">
        <v>66</v>
      </c>
      <c r="G12444" t="s">
        <v>714</v>
      </c>
      <c r="H12444" s="135" t="s">
        <v>2002</v>
      </c>
      <c r="I12444" t="s">
        <v>1454</v>
      </c>
      <c r="J12444" s="20">
        <v>16</v>
      </c>
      <c r="K12444" s="20" t="s">
        <v>9</v>
      </c>
      <c r="L12444" t="s">
        <v>1464</v>
      </c>
      <c r="M12444" s="20">
        <v>3.52</v>
      </c>
      <c r="N12444" s="20">
        <v>5.48</v>
      </c>
      <c r="AE12444">
        <f t="shared" si="194"/>
        <v>2009</v>
      </c>
    </row>
    <row r="12445" spans="1:31" x14ac:dyDescent="0.25">
      <c r="A12445" s="7">
        <v>12442</v>
      </c>
      <c r="B12445" s="8">
        <v>39964</v>
      </c>
      <c r="C12445" t="s">
        <v>3</v>
      </c>
      <c r="D12445" t="s">
        <v>711</v>
      </c>
      <c r="E12445" t="s">
        <v>9</v>
      </c>
      <c r="F12445" t="s">
        <v>19</v>
      </c>
      <c r="G12445" t="s">
        <v>870</v>
      </c>
      <c r="H12445" s="135" t="s">
        <v>1496</v>
      </c>
      <c r="I12445" t="s">
        <v>1456</v>
      </c>
      <c r="J12445" s="20">
        <v>20</v>
      </c>
      <c r="K12445" s="20" t="s">
        <v>1465</v>
      </c>
      <c r="L12445" t="s">
        <v>1466</v>
      </c>
      <c r="M12445" s="20">
        <v>5</v>
      </c>
      <c r="N12445" s="20">
        <v>5</v>
      </c>
      <c r="O12445" t="s">
        <v>3</v>
      </c>
      <c r="P12445" s="13" t="s">
        <v>766</v>
      </c>
      <c r="Q12445" t="s">
        <v>3</v>
      </c>
      <c r="R12445" t="s">
        <v>281</v>
      </c>
      <c r="S12445" t="s">
        <v>9</v>
      </c>
      <c r="T12445" t="s">
        <v>275</v>
      </c>
      <c r="U12445" t="s">
        <v>9</v>
      </c>
      <c r="V12445" t="s">
        <v>869</v>
      </c>
      <c r="W12445" t="s">
        <v>1465</v>
      </c>
      <c r="Y12445" t="s">
        <v>1465</v>
      </c>
      <c r="AA12445" t="s">
        <v>1465</v>
      </c>
      <c r="AC12445" t="s">
        <v>1465</v>
      </c>
      <c r="AE12445">
        <f t="shared" si="194"/>
        <v>2009</v>
      </c>
    </row>
    <row r="12446" spans="1:31" x14ac:dyDescent="0.25">
      <c r="A12446" s="7">
        <v>12443</v>
      </c>
      <c r="B12446" s="8">
        <v>39964</v>
      </c>
      <c r="C12446" t="s">
        <v>3</v>
      </c>
      <c r="D12446" t="s">
        <v>546</v>
      </c>
      <c r="E12446" t="s">
        <v>9</v>
      </c>
      <c r="F12446" t="s">
        <v>19</v>
      </c>
      <c r="G12446" t="s">
        <v>929</v>
      </c>
      <c r="H12446" s="135" t="s">
        <v>1496</v>
      </c>
      <c r="I12446" t="s">
        <v>1456</v>
      </c>
      <c r="J12446" s="20">
        <v>36</v>
      </c>
      <c r="K12446" s="20" t="s">
        <v>3</v>
      </c>
      <c r="L12446" t="s">
        <v>1464</v>
      </c>
      <c r="M12446" s="20">
        <v>11.08</v>
      </c>
      <c r="N12446" s="20">
        <v>7.92</v>
      </c>
      <c r="O12446" t="s">
        <v>3</v>
      </c>
      <c r="P12446" s="13" t="s">
        <v>766</v>
      </c>
      <c r="Q12446" t="s">
        <v>3</v>
      </c>
      <c r="R12446" t="s">
        <v>711</v>
      </c>
      <c r="S12446" t="s">
        <v>9</v>
      </c>
      <c r="T12446" t="s">
        <v>275</v>
      </c>
      <c r="U12446" t="s">
        <v>9</v>
      </c>
      <c r="V12446" t="s">
        <v>869</v>
      </c>
      <c r="W12446" t="s">
        <v>1465</v>
      </c>
      <c r="Y12446" t="s">
        <v>1465</v>
      </c>
      <c r="AA12446" t="s">
        <v>1465</v>
      </c>
      <c r="AC12446" t="s">
        <v>1465</v>
      </c>
      <c r="AE12446">
        <f t="shared" si="194"/>
        <v>2009</v>
      </c>
    </row>
    <row r="12447" spans="1:31" x14ac:dyDescent="0.25">
      <c r="A12447" s="7">
        <v>12444</v>
      </c>
      <c r="B12447" s="8">
        <v>39964</v>
      </c>
      <c r="C12447" t="s">
        <v>3</v>
      </c>
      <c r="D12447" t="s">
        <v>766</v>
      </c>
      <c r="E12447" t="s">
        <v>9</v>
      </c>
      <c r="F12447" t="s">
        <v>869</v>
      </c>
      <c r="G12447" t="s">
        <v>895</v>
      </c>
      <c r="H12447" s="135" t="s">
        <v>1496</v>
      </c>
      <c r="I12447" t="s">
        <v>1456</v>
      </c>
      <c r="J12447" s="20">
        <v>85</v>
      </c>
      <c r="K12447" s="20" t="s">
        <v>3</v>
      </c>
      <c r="L12447" t="s">
        <v>1463</v>
      </c>
      <c r="M12447" s="20">
        <v>23.1</v>
      </c>
      <c r="N12447" s="20">
        <v>20.399999999999999</v>
      </c>
      <c r="O12447" t="s">
        <v>3</v>
      </c>
      <c r="P12447" s="13" t="s">
        <v>711</v>
      </c>
      <c r="Q12447" t="s">
        <v>9</v>
      </c>
      <c r="R12447" t="s">
        <v>734</v>
      </c>
      <c r="S12447" t="s">
        <v>9</v>
      </c>
      <c r="T12447" t="s">
        <v>687</v>
      </c>
      <c r="U12447" t="s">
        <v>1465</v>
      </c>
      <c r="W12447" t="s">
        <v>1465</v>
      </c>
      <c r="Y12447" t="s">
        <v>1465</v>
      </c>
      <c r="AA12447" t="s">
        <v>1465</v>
      </c>
      <c r="AC12447" t="s">
        <v>1465</v>
      </c>
      <c r="AE12447">
        <f t="shared" si="194"/>
        <v>2009</v>
      </c>
    </row>
    <row r="12448" spans="1:31" x14ac:dyDescent="0.25">
      <c r="A12448" s="7">
        <v>12445</v>
      </c>
      <c r="B12448" s="8">
        <v>39965</v>
      </c>
      <c r="C12448" t="s">
        <v>3</v>
      </c>
      <c r="D12448" t="s">
        <v>787</v>
      </c>
      <c r="E12448" t="s">
        <v>9</v>
      </c>
      <c r="F12448" t="s">
        <v>914</v>
      </c>
      <c r="G12448" t="s">
        <v>377</v>
      </c>
      <c r="H12448" s="9" t="s">
        <v>2171</v>
      </c>
      <c r="I12448" t="s">
        <v>1455</v>
      </c>
      <c r="J12448" s="20">
        <v>12</v>
      </c>
      <c r="K12448" s="20" t="s">
        <v>9</v>
      </c>
      <c r="L12448" t="s">
        <v>1463</v>
      </c>
      <c r="M12448" s="20">
        <v>1.44</v>
      </c>
      <c r="N12448" s="20">
        <v>2.06</v>
      </c>
      <c r="AE12448">
        <f t="shared" si="194"/>
        <v>2009</v>
      </c>
    </row>
    <row r="12449" spans="1:31" x14ac:dyDescent="0.25">
      <c r="A12449" s="7">
        <v>12446</v>
      </c>
      <c r="B12449" s="8">
        <v>39965</v>
      </c>
      <c r="C12449" t="s">
        <v>3</v>
      </c>
      <c r="D12449" t="s">
        <v>973</v>
      </c>
      <c r="E12449" t="s">
        <v>9</v>
      </c>
      <c r="F12449" t="s">
        <v>926</v>
      </c>
      <c r="G12449" t="s">
        <v>648</v>
      </c>
      <c r="H12449" s="135" t="s">
        <v>2311</v>
      </c>
      <c r="I12449" t="s">
        <v>1454</v>
      </c>
      <c r="J12449" s="20">
        <v>23</v>
      </c>
      <c r="K12449" s="20" t="s">
        <v>9</v>
      </c>
      <c r="L12449" t="s">
        <v>1463</v>
      </c>
      <c r="M12449" s="20">
        <v>5.52</v>
      </c>
      <c r="N12449" s="20">
        <v>6.98</v>
      </c>
      <c r="AE12449">
        <f t="shared" si="194"/>
        <v>2009</v>
      </c>
    </row>
    <row r="12450" spans="1:31" x14ac:dyDescent="0.25">
      <c r="A12450" s="7">
        <v>12447</v>
      </c>
      <c r="B12450" s="8">
        <v>39965</v>
      </c>
      <c r="C12450" s="9" t="s">
        <v>3</v>
      </c>
      <c r="D12450" t="s">
        <v>202</v>
      </c>
      <c r="E12450" t="s">
        <v>9</v>
      </c>
      <c r="F12450" t="s">
        <v>868</v>
      </c>
      <c r="G12450" t="s">
        <v>65</v>
      </c>
      <c r="H12450" s="135" t="s">
        <v>1558</v>
      </c>
      <c r="I12450" t="s">
        <v>1457</v>
      </c>
      <c r="J12450" s="20">
        <v>18</v>
      </c>
      <c r="K12450" s="20" t="s">
        <v>3</v>
      </c>
      <c r="L12450" s="13" t="s">
        <v>1464</v>
      </c>
      <c r="M12450" s="20">
        <v>3.02</v>
      </c>
      <c r="N12450" s="20">
        <v>1.98</v>
      </c>
      <c r="O12450" s="13" t="s">
        <v>3</v>
      </c>
      <c r="P12450" s="13" t="s">
        <v>972</v>
      </c>
      <c r="Q12450" t="s">
        <v>9</v>
      </c>
      <c r="R12450" t="s">
        <v>883</v>
      </c>
      <c r="AE12450">
        <f t="shared" si="194"/>
        <v>2009</v>
      </c>
    </row>
    <row r="12451" spans="1:31" x14ac:dyDescent="0.25">
      <c r="A12451" s="7">
        <v>12448</v>
      </c>
      <c r="B12451" s="8">
        <v>39965</v>
      </c>
      <c r="C12451" t="s">
        <v>3</v>
      </c>
      <c r="D12451" t="s">
        <v>797</v>
      </c>
      <c r="E12451" t="s">
        <v>9</v>
      </c>
      <c r="F12451" t="s">
        <v>994</v>
      </c>
      <c r="G12451" t="s">
        <v>11</v>
      </c>
      <c r="H12451" s="135" t="s">
        <v>1498</v>
      </c>
      <c r="I12451" t="s">
        <v>1455</v>
      </c>
      <c r="J12451" s="20">
        <v>12</v>
      </c>
      <c r="K12451" s="20" t="s">
        <v>9</v>
      </c>
      <c r="L12451" t="s">
        <v>1464</v>
      </c>
      <c r="M12451" s="20">
        <v>1.32</v>
      </c>
      <c r="N12451" s="20">
        <v>2.1799999999999997</v>
      </c>
      <c r="AE12451">
        <f t="shared" si="194"/>
        <v>2009</v>
      </c>
    </row>
    <row r="12452" spans="1:31" x14ac:dyDescent="0.25">
      <c r="A12452" s="7">
        <v>12449</v>
      </c>
      <c r="B12452" s="8">
        <v>39965</v>
      </c>
      <c r="C12452" t="s">
        <v>3</v>
      </c>
      <c r="D12452" t="s">
        <v>789</v>
      </c>
      <c r="E12452" t="s">
        <v>9</v>
      </c>
      <c r="F12452" t="s">
        <v>945</v>
      </c>
      <c r="G12452" t="s">
        <v>929</v>
      </c>
      <c r="H12452" s="135" t="s">
        <v>1496</v>
      </c>
      <c r="I12452" t="s">
        <v>1454</v>
      </c>
      <c r="J12452" s="20">
        <v>50</v>
      </c>
      <c r="K12452" s="20" t="s">
        <v>3</v>
      </c>
      <c r="L12452" t="s">
        <v>1463</v>
      </c>
      <c r="M12452" s="20">
        <v>14</v>
      </c>
      <c r="N12452" s="20">
        <v>12</v>
      </c>
      <c r="AE12452">
        <f t="shared" si="194"/>
        <v>2009</v>
      </c>
    </row>
    <row r="12453" spans="1:31" x14ac:dyDescent="0.25">
      <c r="A12453" s="7">
        <v>12450</v>
      </c>
      <c r="B12453" s="8">
        <v>39966</v>
      </c>
      <c r="C12453" t="s">
        <v>3</v>
      </c>
      <c r="D12453" t="s">
        <v>994</v>
      </c>
      <c r="E12453" t="s">
        <v>9</v>
      </c>
      <c r="F12453" t="s">
        <v>833</v>
      </c>
      <c r="G12453" t="s">
        <v>929</v>
      </c>
      <c r="H12453" s="135" t="s">
        <v>2665</v>
      </c>
      <c r="I12453" t="s">
        <v>1454</v>
      </c>
      <c r="J12453" s="20">
        <v>38</v>
      </c>
      <c r="K12453" s="20" t="s">
        <v>3</v>
      </c>
      <c r="L12453" t="s">
        <v>1464</v>
      </c>
      <c r="M12453" s="20">
        <v>11.64</v>
      </c>
      <c r="N12453" s="20">
        <v>8.36</v>
      </c>
      <c r="AE12453">
        <f t="shared" si="194"/>
        <v>2009</v>
      </c>
    </row>
    <row r="12454" spans="1:31" x14ac:dyDescent="0.25">
      <c r="A12454" s="7">
        <v>12451</v>
      </c>
      <c r="B12454" s="8">
        <v>39966</v>
      </c>
      <c r="C12454" t="s">
        <v>3</v>
      </c>
      <c r="D12454" t="s">
        <v>857</v>
      </c>
      <c r="E12454" t="s">
        <v>9</v>
      </c>
      <c r="F12454" t="s">
        <v>900</v>
      </c>
      <c r="G12454" t="s">
        <v>648</v>
      </c>
      <c r="H12454" s="135" t="s">
        <v>2726</v>
      </c>
      <c r="I12454" t="s">
        <v>1454</v>
      </c>
      <c r="J12454" s="20">
        <v>61</v>
      </c>
      <c r="K12454" s="20" t="s">
        <v>1465</v>
      </c>
      <c r="L12454" t="s">
        <v>1466</v>
      </c>
      <c r="M12454" s="20">
        <v>15.25</v>
      </c>
      <c r="N12454" s="20">
        <v>15.25</v>
      </c>
      <c r="AE12454">
        <f t="shared" si="194"/>
        <v>2009</v>
      </c>
    </row>
    <row r="12455" spans="1:31" x14ac:dyDescent="0.25">
      <c r="A12455" s="7">
        <v>12452</v>
      </c>
      <c r="B12455" s="8">
        <v>39967</v>
      </c>
      <c r="C12455" t="s">
        <v>3</v>
      </c>
      <c r="D12455" t="s">
        <v>276</v>
      </c>
      <c r="E12455" t="s">
        <v>9</v>
      </c>
      <c r="F12455" t="s">
        <v>988</v>
      </c>
      <c r="G12455" t="s">
        <v>732</v>
      </c>
      <c r="H12455" s="135" t="s">
        <v>2283</v>
      </c>
      <c r="I12455" t="s">
        <v>1454</v>
      </c>
      <c r="J12455" s="20">
        <v>22</v>
      </c>
      <c r="K12455" s="20" t="s">
        <v>3</v>
      </c>
      <c r="L12455" t="s">
        <v>1464</v>
      </c>
      <c r="M12455" s="20">
        <v>7.16</v>
      </c>
      <c r="N12455" s="20">
        <v>4.84</v>
      </c>
      <c r="AE12455">
        <f t="shared" si="194"/>
        <v>2009</v>
      </c>
    </row>
    <row r="12456" spans="1:31" x14ac:dyDescent="0.25">
      <c r="A12456" s="7">
        <v>12453</v>
      </c>
      <c r="B12456" s="8">
        <v>39967</v>
      </c>
      <c r="C12456" t="s">
        <v>3</v>
      </c>
      <c r="D12456" t="s">
        <v>380</v>
      </c>
      <c r="E12456" t="s">
        <v>9</v>
      </c>
      <c r="F12456" t="s">
        <v>905</v>
      </c>
      <c r="G12456" t="s">
        <v>732</v>
      </c>
      <c r="H12456" s="135" t="s">
        <v>2332</v>
      </c>
      <c r="I12456" t="s">
        <v>1454</v>
      </c>
      <c r="J12456" s="20">
        <v>25</v>
      </c>
      <c r="K12456" s="20" t="s">
        <v>1465</v>
      </c>
      <c r="L12456" t="s">
        <v>1466</v>
      </c>
      <c r="M12456" s="20">
        <v>6.25</v>
      </c>
      <c r="N12456" s="20">
        <v>6.25</v>
      </c>
      <c r="AE12456">
        <f t="shared" si="194"/>
        <v>2009</v>
      </c>
    </row>
    <row r="12457" spans="1:31" x14ac:dyDescent="0.25">
      <c r="A12457" s="7">
        <v>12454</v>
      </c>
      <c r="B12457" s="8">
        <v>39967</v>
      </c>
      <c r="C12457" t="s">
        <v>3</v>
      </c>
      <c r="D12457" t="s">
        <v>380</v>
      </c>
      <c r="E12457" t="s">
        <v>9</v>
      </c>
      <c r="F12457" t="s">
        <v>926</v>
      </c>
      <c r="G12457" t="s">
        <v>870</v>
      </c>
      <c r="H12457" s="9" t="s">
        <v>2482</v>
      </c>
      <c r="I12457" t="s">
        <v>1456</v>
      </c>
      <c r="J12457" s="20">
        <v>19</v>
      </c>
      <c r="K12457" s="20" t="s">
        <v>3</v>
      </c>
      <c r="L12457" t="s">
        <v>1463</v>
      </c>
      <c r="M12457" s="20">
        <v>5.94</v>
      </c>
      <c r="N12457" s="20">
        <v>4.5599999999999996</v>
      </c>
      <c r="O12457" t="s">
        <v>3</v>
      </c>
      <c r="P12457" s="13" t="s">
        <v>656</v>
      </c>
      <c r="Q12457" t="s">
        <v>9</v>
      </c>
      <c r="R12457" t="s">
        <v>670</v>
      </c>
      <c r="S12457" t="s">
        <v>3</v>
      </c>
      <c r="T12457" t="s">
        <v>985</v>
      </c>
      <c r="U12457" t="s">
        <v>9</v>
      </c>
      <c r="V12457" t="s">
        <v>687</v>
      </c>
      <c r="W12457" t="s">
        <v>1465</v>
      </c>
      <c r="Y12457" t="s">
        <v>1465</v>
      </c>
      <c r="AA12457" t="s">
        <v>1465</v>
      </c>
      <c r="AC12457" t="s">
        <v>1465</v>
      </c>
      <c r="AE12457">
        <f t="shared" si="194"/>
        <v>2009</v>
      </c>
    </row>
    <row r="12458" spans="1:31" x14ac:dyDescent="0.25">
      <c r="A12458" s="7">
        <v>12455</v>
      </c>
      <c r="B12458" s="8">
        <v>39967</v>
      </c>
      <c r="C12458" t="s">
        <v>3</v>
      </c>
      <c r="D12458" t="s">
        <v>397</v>
      </c>
      <c r="E12458" t="s">
        <v>9</v>
      </c>
      <c r="F12458" t="s">
        <v>372</v>
      </c>
      <c r="G12458" t="s">
        <v>870</v>
      </c>
      <c r="H12458" s="135" t="s">
        <v>2785</v>
      </c>
      <c r="I12458" t="s">
        <v>1454</v>
      </c>
      <c r="J12458" s="20">
        <v>8</v>
      </c>
      <c r="K12458" s="20" t="s">
        <v>1465</v>
      </c>
      <c r="L12458" t="s">
        <v>1466</v>
      </c>
      <c r="M12458" s="20">
        <v>2</v>
      </c>
      <c r="N12458" s="20">
        <v>2</v>
      </c>
      <c r="AE12458">
        <f t="shared" si="194"/>
        <v>2009</v>
      </c>
    </row>
    <row r="12459" spans="1:31" x14ac:dyDescent="0.25">
      <c r="A12459" s="7">
        <v>12456</v>
      </c>
      <c r="B12459" s="8">
        <v>39967</v>
      </c>
      <c r="C12459" t="s">
        <v>3</v>
      </c>
      <c r="D12459" t="s">
        <v>984</v>
      </c>
      <c r="E12459" t="s">
        <v>9</v>
      </c>
      <c r="F12459" t="s">
        <v>1008</v>
      </c>
      <c r="G12459" t="s">
        <v>65</v>
      </c>
      <c r="H12459" s="135" t="s">
        <v>1558</v>
      </c>
      <c r="I12459" t="s">
        <v>1455</v>
      </c>
      <c r="J12459" s="20">
        <v>18</v>
      </c>
      <c r="K12459" s="20" t="s">
        <v>3</v>
      </c>
      <c r="L12459" t="s">
        <v>1464</v>
      </c>
      <c r="M12459" s="20">
        <v>3.02</v>
      </c>
      <c r="N12459" s="20">
        <v>1.98</v>
      </c>
      <c r="AE12459">
        <f t="shared" si="194"/>
        <v>2009</v>
      </c>
    </row>
    <row r="12460" spans="1:31" x14ac:dyDescent="0.25">
      <c r="A12460" s="7">
        <v>12457</v>
      </c>
      <c r="B12460" s="8">
        <v>39967</v>
      </c>
      <c r="C12460" t="s">
        <v>3</v>
      </c>
      <c r="D12460" t="s">
        <v>397</v>
      </c>
      <c r="E12460" t="s">
        <v>9</v>
      </c>
      <c r="F12460" t="s">
        <v>451</v>
      </c>
      <c r="G12460" t="s">
        <v>929</v>
      </c>
      <c r="H12460" s="135" t="s">
        <v>2678</v>
      </c>
      <c r="I12460" t="s">
        <v>1454</v>
      </c>
      <c r="J12460" s="20">
        <v>40</v>
      </c>
      <c r="K12460" s="20" t="s">
        <v>1465</v>
      </c>
      <c r="L12460" t="s">
        <v>1466</v>
      </c>
      <c r="M12460" s="20">
        <v>10</v>
      </c>
      <c r="N12460" s="20">
        <v>10</v>
      </c>
      <c r="AE12460">
        <f t="shared" si="194"/>
        <v>2009</v>
      </c>
    </row>
    <row r="12461" spans="1:31" x14ac:dyDescent="0.25">
      <c r="A12461" s="7">
        <v>12458</v>
      </c>
      <c r="B12461" s="8">
        <v>39967</v>
      </c>
      <c r="C12461" t="s">
        <v>3</v>
      </c>
      <c r="D12461" t="s">
        <v>397</v>
      </c>
      <c r="E12461" t="s">
        <v>9</v>
      </c>
      <c r="F12461" t="s">
        <v>372</v>
      </c>
      <c r="G12461" t="s">
        <v>870</v>
      </c>
      <c r="H12461" s="135" t="s">
        <v>1496</v>
      </c>
      <c r="I12461" t="s">
        <v>1454</v>
      </c>
      <c r="J12461" s="20">
        <v>12</v>
      </c>
      <c r="K12461" s="20" t="s">
        <v>1465</v>
      </c>
      <c r="L12461" t="s">
        <v>1466</v>
      </c>
      <c r="M12461" s="20">
        <v>3</v>
      </c>
      <c r="N12461" s="20">
        <v>3</v>
      </c>
      <c r="AE12461">
        <f t="shared" si="194"/>
        <v>2009</v>
      </c>
    </row>
    <row r="12462" spans="1:31" x14ac:dyDescent="0.25">
      <c r="A12462" s="7">
        <v>12459</v>
      </c>
      <c r="B12462" s="8">
        <v>39967</v>
      </c>
      <c r="C12462" t="s">
        <v>3</v>
      </c>
      <c r="D12462" t="s">
        <v>677</v>
      </c>
      <c r="E12462" t="s">
        <v>9</v>
      </c>
      <c r="F12462" t="s">
        <v>860</v>
      </c>
      <c r="G12462" t="s">
        <v>648</v>
      </c>
      <c r="H12462" s="135" t="s">
        <v>1799</v>
      </c>
      <c r="I12462" t="s">
        <v>1454</v>
      </c>
      <c r="J12462" s="20">
        <v>37</v>
      </c>
      <c r="K12462" s="20" t="s">
        <v>3</v>
      </c>
      <c r="L12462" t="s">
        <v>1463</v>
      </c>
      <c r="M12462" s="20">
        <v>10.62</v>
      </c>
      <c r="N12462" s="20">
        <v>8.8800000000000008</v>
      </c>
      <c r="AE12462">
        <f t="shared" si="194"/>
        <v>2009</v>
      </c>
    </row>
    <row r="12463" spans="1:31" x14ac:dyDescent="0.25">
      <c r="A12463" s="7">
        <v>12460</v>
      </c>
      <c r="B12463" s="8">
        <v>39967</v>
      </c>
      <c r="C12463" t="s">
        <v>3</v>
      </c>
      <c r="D12463" t="s">
        <v>380</v>
      </c>
      <c r="E12463" t="s">
        <v>9</v>
      </c>
      <c r="F12463" t="s">
        <v>240</v>
      </c>
      <c r="G12463" t="s">
        <v>732</v>
      </c>
      <c r="H12463" s="135" t="s">
        <v>2176</v>
      </c>
      <c r="I12463" t="s">
        <v>1454</v>
      </c>
      <c r="J12463" s="20">
        <v>26</v>
      </c>
      <c r="K12463" s="20" t="s">
        <v>9</v>
      </c>
      <c r="L12463" t="s">
        <v>1463</v>
      </c>
      <c r="M12463" s="20">
        <v>6.24</v>
      </c>
      <c r="N12463" s="20">
        <v>7.76</v>
      </c>
      <c r="AE12463">
        <f t="shared" si="194"/>
        <v>2009</v>
      </c>
    </row>
    <row r="12464" spans="1:31" x14ac:dyDescent="0.25">
      <c r="A12464" s="7">
        <v>12461</v>
      </c>
      <c r="B12464" s="8">
        <v>39968</v>
      </c>
      <c r="C12464" t="s">
        <v>3</v>
      </c>
      <c r="D12464" t="s">
        <v>677</v>
      </c>
      <c r="E12464" t="s">
        <v>9</v>
      </c>
      <c r="F12464" t="s">
        <v>869</v>
      </c>
      <c r="G12464" t="s">
        <v>732</v>
      </c>
      <c r="H12464" s="135" t="s">
        <v>2184</v>
      </c>
      <c r="I12464" t="s">
        <v>1454</v>
      </c>
      <c r="J12464" s="20">
        <v>16</v>
      </c>
      <c r="K12464" s="20" t="s">
        <v>9</v>
      </c>
      <c r="L12464" t="s">
        <v>1464</v>
      </c>
      <c r="M12464" s="20">
        <v>3.52</v>
      </c>
      <c r="N12464" s="20">
        <v>5.48</v>
      </c>
      <c r="AE12464">
        <f t="shared" si="194"/>
        <v>2009</v>
      </c>
    </row>
    <row r="12465" spans="1:31" x14ac:dyDescent="0.25">
      <c r="A12465" s="7">
        <v>12462</v>
      </c>
      <c r="B12465" s="8">
        <v>39968</v>
      </c>
      <c r="C12465" t="s">
        <v>3</v>
      </c>
      <c r="D12465" t="s">
        <v>994</v>
      </c>
      <c r="E12465" t="s">
        <v>9</v>
      </c>
      <c r="F12465" t="s">
        <v>833</v>
      </c>
      <c r="G12465" t="s">
        <v>569</v>
      </c>
      <c r="H12465" s="136" t="s">
        <v>1748</v>
      </c>
      <c r="I12465" t="s">
        <v>1454</v>
      </c>
      <c r="J12465" s="20">
        <v>33</v>
      </c>
      <c r="K12465" s="20" t="s">
        <v>3</v>
      </c>
      <c r="L12465" t="s">
        <v>1464</v>
      </c>
      <c r="M12465" s="20">
        <v>10.24</v>
      </c>
      <c r="N12465" s="20">
        <v>7.26</v>
      </c>
      <c r="AE12465">
        <f t="shared" si="194"/>
        <v>2009</v>
      </c>
    </row>
    <row r="12466" spans="1:31" x14ac:dyDescent="0.25">
      <c r="A12466" s="7">
        <v>12463</v>
      </c>
      <c r="B12466" s="8">
        <v>39968</v>
      </c>
      <c r="C12466" t="s">
        <v>3</v>
      </c>
      <c r="D12466" t="s">
        <v>278</v>
      </c>
      <c r="E12466" t="s">
        <v>9</v>
      </c>
      <c r="F12466" t="s">
        <v>978</v>
      </c>
      <c r="G12466" t="s">
        <v>633</v>
      </c>
      <c r="H12466" s="135" t="s">
        <v>1496</v>
      </c>
      <c r="I12466" t="s">
        <v>1454</v>
      </c>
      <c r="J12466" s="20">
        <v>13</v>
      </c>
      <c r="K12466" s="20" t="s">
        <v>9</v>
      </c>
      <c r="L12466" t="s">
        <v>1464</v>
      </c>
      <c r="M12466" s="20">
        <v>2.86</v>
      </c>
      <c r="N12466" s="20">
        <v>4.6400000000000006</v>
      </c>
      <c r="AE12466">
        <f t="shared" si="194"/>
        <v>2009</v>
      </c>
    </row>
    <row r="12467" spans="1:31" x14ac:dyDescent="0.25">
      <c r="A12467" s="7">
        <v>12464</v>
      </c>
      <c r="B12467" s="8">
        <v>39968</v>
      </c>
      <c r="C12467" t="s">
        <v>3</v>
      </c>
      <c r="D12467" t="s">
        <v>711</v>
      </c>
      <c r="E12467" t="s">
        <v>9</v>
      </c>
      <c r="F12467" t="s">
        <v>810</v>
      </c>
      <c r="G12467" t="s">
        <v>870</v>
      </c>
      <c r="H12467" s="135" t="s">
        <v>1496</v>
      </c>
      <c r="I12467" t="s">
        <v>1454</v>
      </c>
      <c r="J12467" s="20">
        <v>30</v>
      </c>
      <c r="K12467" s="20" t="s">
        <v>1465</v>
      </c>
      <c r="L12467" t="s">
        <v>1466</v>
      </c>
      <c r="M12467" s="20">
        <v>7.5</v>
      </c>
      <c r="N12467" s="20">
        <v>7.5</v>
      </c>
      <c r="AE12467">
        <f t="shared" si="194"/>
        <v>2009</v>
      </c>
    </row>
    <row r="12468" spans="1:31" x14ac:dyDescent="0.25">
      <c r="A12468" s="7">
        <v>12465</v>
      </c>
      <c r="B12468" s="8">
        <v>39968</v>
      </c>
      <c r="C12468" t="s">
        <v>3</v>
      </c>
      <c r="D12468" t="s">
        <v>711</v>
      </c>
      <c r="E12468" t="s">
        <v>9</v>
      </c>
      <c r="F12468" t="s">
        <v>810</v>
      </c>
      <c r="G12468" t="s">
        <v>870</v>
      </c>
      <c r="H12468" s="135" t="s">
        <v>1496</v>
      </c>
      <c r="I12468" t="s">
        <v>1454</v>
      </c>
      <c r="J12468" s="20">
        <v>20</v>
      </c>
      <c r="K12468" s="20" t="s">
        <v>1465</v>
      </c>
      <c r="L12468" t="s">
        <v>1466</v>
      </c>
      <c r="M12468" s="20">
        <v>5</v>
      </c>
      <c r="N12468" s="20">
        <v>5</v>
      </c>
      <c r="AE12468">
        <f t="shared" si="194"/>
        <v>2009</v>
      </c>
    </row>
    <row r="12469" spans="1:31" x14ac:dyDescent="0.25">
      <c r="A12469" s="7">
        <v>12466</v>
      </c>
      <c r="B12469" s="8">
        <v>39968</v>
      </c>
      <c r="C12469" t="s">
        <v>3</v>
      </c>
      <c r="D12469" t="s">
        <v>187</v>
      </c>
      <c r="E12469" t="s">
        <v>9</v>
      </c>
      <c r="F12469" t="s">
        <v>860</v>
      </c>
      <c r="G12469" t="s">
        <v>861</v>
      </c>
      <c r="H12469" s="135" t="s">
        <v>1496</v>
      </c>
      <c r="I12469" t="s">
        <v>1454</v>
      </c>
      <c r="J12469" s="20">
        <v>36</v>
      </c>
      <c r="K12469" s="20" t="s">
        <v>1465</v>
      </c>
      <c r="L12469" t="s">
        <v>1466</v>
      </c>
      <c r="M12469" s="20">
        <v>9</v>
      </c>
      <c r="N12469" s="20">
        <v>9</v>
      </c>
      <c r="AE12469">
        <f t="shared" si="194"/>
        <v>2009</v>
      </c>
    </row>
    <row r="12470" spans="1:31" x14ac:dyDescent="0.25">
      <c r="A12470" s="7">
        <v>12467</v>
      </c>
      <c r="B12470" s="8">
        <v>39969</v>
      </c>
      <c r="C12470" t="s">
        <v>3</v>
      </c>
      <c r="D12470" t="s">
        <v>1010</v>
      </c>
      <c r="E12470" t="s">
        <v>9</v>
      </c>
      <c r="F12470" t="s">
        <v>994</v>
      </c>
      <c r="G12470" t="s">
        <v>24</v>
      </c>
      <c r="H12470" s="135" t="s">
        <v>1551</v>
      </c>
      <c r="I12470" t="s">
        <v>1458</v>
      </c>
      <c r="J12470" s="20">
        <v>14</v>
      </c>
      <c r="K12470" s="20" t="s">
        <v>9</v>
      </c>
      <c r="L12470" t="s">
        <v>1464</v>
      </c>
      <c r="M12470" s="20">
        <v>30</v>
      </c>
      <c r="N12470" s="20">
        <v>10</v>
      </c>
      <c r="AE12470">
        <f t="shared" si="194"/>
        <v>2009</v>
      </c>
    </row>
    <row r="12471" spans="1:31" x14ac:dyDescent="0.25">
      <c r="A12471" s="7">
        <v>12468</v>
      </c>
      <c r="B12471" s="8">
        <v>39969</v>
      </c>
      <c r="C12471" t="s">
        <v>3</v>
      </c>
      <c r="D12471" t="s">
        <v>897</v>
      </c>
      <c r="E12471" t="s">
        <v>9</v>
      </c>
      <c r="F12471" t="s">
        <v>899</v>
      </c>
      <c r="G12471" t="s">
        <v>14</v>
      </c>
      <c r="H12471" s="135" t="s">
        <v>1489</v>
      </c>
      <c r="I12471" t="s">
        <v>1454</v>
      </c>
      <c r="J12471" s="20">
        <v>12</v>
      </c>
      <c r="K12471" s="20" t="s">
        <v>9</v>
      </c>
      <c r="L12471" t="s">
        <v>1464</v>
      </c>
      <c r="M12471" s="20">
        <v>2.64</v>
      </c>
      <c r="N12471" s="20">
        <v>4.3599999999999994</v>
      </c>
      <c r="AE12471">
        <f t="shared" si="194"/>
        <v>2009</v>
      </c>
    </row>
    <row r="12472" spans="1:31" x14ac:dyDescent="0.25">
      <c r="A12472" s="7">
        <v>12469</v>
      </c>
      <c r="B12472" s="8">
        <v>39969</v>
      </c>
      <c r="C12472" t="s">
        <v>3</v>
      </c>
      <c r="D12472" t="s">
        <v>991</v>
      </c>
      <c r="E12472" t="s">
        <v>9</v>
      </c>
      <c r="F12472" t="s">
        <v>1005</v>
      </c>
      <c r="G12472" t="s">
        <v>648</v>
      </c>
      <c r="H12472" s="136" t="s">
        <v>1496</v>
      </c>
      <c r="I12472" t="s">
        <v>1454</v>
      </c>
      <c r="J12472" s="20">
        <v>18</v>
      </c>
      <c r="K12472" s="20" t="s">
        <v>1465</v>
      </c>
      <c r="L12472" t="s">
        <v>1466</v>
      </c>
      <c r="M12472" s="20">
        <v>4.5</v>
      </c>
      <c r="N12472" s="20">
        <v>4.5</v>
      </c>
      <c r="AE12472">
        <f t="shared" si="194"/>
        <v>2009</v>
      </c>
    </row>
    <row r="12473" spans="1:31" x14ac:dyDescent="0.25">
      <c r="A12473" s="7">
        <v>12470</v>
      </c>
      <c r="B12473" s="8">
        <v>39970</v>
      </c>
      <c r="C12473" t="s">
        <v>3</v>
      </c>
      <c r="D12473" t="s">
        <v>278</v>
      </c>
      <c r="E12473" t="s">
        <v>9</v>
      </c>
      <c r="F12473" t="s">
        <v>920</v>
      </c>
      <c r="G12473" t="s">
        <v>633</v>
      </c>
      <c r="H12473" s="135" t="s">
        <v>1775</v>
      </c>
      <c r="I12473" t="s">
        <v>1455</v>
      </c>
      <c r="J12473" s="20">
        <v>14</v>
      </c>
      <c r="K12473" s="20" t="s">
        <v>9</v>
      </c>
      <c r="L12473" t="s">
        <v>1464</v>
      </c>
      <c r="M12473" s="20">
        <v>1.54</v>
      </c>
      <c r="N12473" s="20">
        <v>2.46</v>
      </c>
      <c r="AE12473">
        <f t="shared" si="194"/>
        <v>2009</v>
      </c>
    </row>
    <row r="12474" spans="1:31" x14ac:dyDescent="0.25">
      <c r="A12474" s="7">
        <v>12471</v>
      </c>
      <c r="B12474" s="8">
        <v>39970</v>
      </c>
      <c r="C12474" t="s">
        <v>3</v>
      </c>
      <c r="D12474" t="s">
        <v>984</v>
      </c>
      <c r="E12474" t="s">
        <v>9</v>
      </c>
      <c r="F12474" t="s">
        <v>754</v>
      </c>
      <c r="G12474" t="s">
        <v>65</v>
      </c>
      <c r="H12474" s="135" t="s">
        <v>1511</v>
      </c>
      <c r="I12474" t="s">
        <v>1454</v>
      </c>
      <c r="J12474" s="20">
        <v>18</v>
      </c>
      <c r="K12474" s="20" t="s">
        <v>3</v>
      </c>
      <c r="L12474" t="s">
        <v>1463</v>
      </c>
      <c r="M12474" s="20">
        <v>5.68</v>
      </c>
      <c r="N12474" s="20">
        <v>4.32</v>
      </c>
      <c r="AE12474">
        <f t="shared" si="194"/>
        <v>2009</v>
      </c>
    </row>
    <row r="12475" spans="1:31" x14ac:dyDescent="0.25">
      <c r="A12475" s="7">
        <v>12472</v>
      </c>
      <c r="B12475" s="8">
        <v>39970</v>
      </c>
      <c r="C12475" t="s">
        <v>3</v>
      </c>
      <c r="D12475" t="s">
        <v>984</v>
      </c>
      <c r="E12475" t="s">
        <v>9</v>
      </c>
      <c r="F12475" t="s">
        <v>1008</v>
      </c>
      <c r="G12475" t="s">
        <v>14</v>
      </c>
      <c r="H12475" s="135" t="s">
        <v>1516</v>
      </c>
      <c r="I12475" t="s">
        <v>1455</v>
      </c>
      <c r="J12475" s="20">
        <v>12</v>
      </c>
      <c r="K12475" s="20" t="s">
        <v>1465</v>
      </c>
      <c r="L12475" t="s">
        <v>1466</v>
      </c>
      <c r="M12475" s="20">
        <v>1.5</v>
      </c>
      <c r="N12475" s="20">
        <v>1.5</v>
      </c>
      <c r="AE12475">
        <f t="shared" si="194"/>
        <v>2009</v>
      </c>
    </row>
    <row r="12476" spans="1:31" x14ac:dyDescent="0.25">
      <c r="A12476" s="7">
        <v>12473</v>
      </c>
      <c r="B12476" s="8">
        <v>39970</v>
      </c>
      <c r="C12476" t="s">
        <v>3</v>
      </c>
      <c r="D12476" t="s">
        <v>333</v>
      </c>
      <c r="E12476" t="s">
        <v>9</v>
      </c>
      <c r="F12476" t="s">
        <v>860</v>
      </c>
      <c r="G12476" t="s">
        <v>648</v>
      </c>
      <c r="H12476" s="136" t="s">
        <v>1496</v>
      </c>
      <c r="I12476" t="s">
        <v>1454</v>
      </c>
      <c r="J12476" s="20">
        <v>12</v>
      </c>
      <c r="K12476" s="20" t="s">
        <v>1465</v>
      </c>
      <c r="L12476" t="s">
        <v>1466</v>
      </c>
      <c r="M12476" s="20">
        <v>3</v>
      </c>
      <c r="N12476" s="20">
        <v>3</v>
      </c>
      <c r="AE12476">
        <f t="shared" si="194"/>
        <v>2009</v>
      </c>
    </row>
    <row r="12477" spans="1:31" x14ac:dyDescent="0.25">
      <c r="A12477" s="7">
        <v>12474</v>
      </c>
      <c r="B12477" s="8">
        <v>39970</v>
      </c>
      <c r="C12477" t="s">
        <v>3</v>
      </c>
      <c r="D12477" t="s">
        <v>187</v>
      </c>
      <c r="E12477" t="s">
        <v>9</v>
      </c>
      <c r="F12477" t="s">
        <v>860</v>
      </c>
      <c r="G12477" t="s">
        <v>861</v>
      </c>
      <c r="H12477" s="135" t="s">
        <v>1496</v>
      </c>
      <c r="I12477" t="s">
        <v>1454</v>
      </c>
      <c r="J12477" s="20">
        <v>30</v>
      </c>
      <c r="K12477" s="20" t="s">
        <v>1465</v>
      </c>
      <c r="L12477" t="s">
        <v>1466</v>
      </c>
      <c r="M12477" s="20">
        <v>7.5</v>
      </c>
      <c r="N12477" s="20">
        <v>7.5</v>
      </c>
      <c r="AE12477">
        <f t="shared" si="194"/>
        <v>2009</v>
      </c>
    </row>
    <row r="12478" spans="1:31" x14ac:dyDescent="0.25">
      <c r="A12478" s="7">
        <v>12475</v>
      </c>
      <c r="B12478" s="8">
        <v>39970</v>
      </c>
      <c r="C12478" t="s">
        <v>3</v>
      </c>
      <c r="D12478" t="s">
        <v>989</v>
      </c>
      <c r="E12478" t="s">
        <v>9</v>
      </c>
      <c r="F12478" t="s">
        <v>860</v>
      </c>
      <c r="G12478" t="s">
        <v>648</v>
      </c>
      <c r="H12478" s="9" t="s">
        <v>1797</v>
      </c>
      <c r="I12478" t="s">
        <v>1454</v>
      </c>
      <c r="J12478" s="20">
        <v>70</v>
      </c>
      <c r="K12478" s="20" t="s">
        <v>3</v>
      </c>
      <c r="L12478" t="s">
        <v>1463</v>
      </c>
      <c r="M12478" s="20">
        <v>19.2</v>
      </c>
      <c r="N12478" s="20">
        <v>16.8</v>
      </c>
      <c r="AE12478">
        <f t="shared" si="194"/>
        <v>2009</v>
      </c>
    </row>
    <row r="12479" spans="1:31" x14ac:dyDescent="0.25">
      <c r="A12479" s="7">
        <v>12476</v>
      </c>
      <c r="B12479" s="8">
        <v>39971</v>
      </c>
      <c r="C12479" t="s">
        <v>3</v>
      </c>
      <c r="D12479" t="s">
        <v>1007</v>
      </c>
      <c r="E12479" t="s">
        <v>9</v>
      </c>
      <c r="F12479" t="s">
        <v>794</v>
      </c>
      <c r="G12479" t="s">
        <v>648</v>
      </c>
      <c r="H12479" s="9" t="s">
        <v>1797</v>
      </c>
      <c r="I12479" t="s">
        <v>1455</v>
      </c>
      <c r="J12479" s="20">
        <v>30</v>
      </c>
      <c r="K12479" s="20" t="s">
        <v>1465</v>
      </c>
      <c r="L12479" t="s">
        <v>1466</v>
      </c>
      <c r="M12479" s="20">
        <v>3.75</v>
      </c>
      <c r="N12479" s="20">
        <v>3.75</v>
      </c>
      <c r="AE12479">
        <f t="shared" si="194"/>
        <v>2009</v>
      </c>
    </row>
    <row r="12480" spans="1:31" x14ac:dyDescent="0.25">
      <c r="A12480" s="7">
        <v>12477</v>
      </c>
      <c r="B12480" s="8">
        <v>39971</v>
      </c>
      <c r="C12480" t="s">
        <v>3</v>
      </c>
      <c r="D12480" t="s">
        <v>994</v>
      </c>
      <c r="E12480" t="s">
        <v>9</v>
      </c>
      <c r="F12480" t="s">
        <v>651</v>
      </c>
      <c r="G12480" t="s">
        <v>377</v>
      </c>
      <c r="H12480" s="9" t="s">
        <v>2228</v>
      </c>
      <c r="I12480" t="s">
        <v>1454</v>
      </c>
      <c r="J12480" s="20">
        <v>13</v>
      </c>
      <c r="K12480" s="20" t="s">
        <v>3</v>
      </c>
      <c r="L12480" t="s">
        <v>1464</v>
      </c>
      <c r="M12480" s="20">
        <v>4.6400000000000006</v>
      </c>
      <c r="N12480" s="20">
        <v>2.86</v>
      </c>
      <c r="AE12480">
        <f t="shared" si="194"/>
        <v>2009</v>
      </c>
    </row>
    <row r="12481" spans="1:31" x14ac:dyDescent="0.25">
      <c r="A12481" s="7">
        <v>12478</v>
      </c>
      <c r="B12481" s="8">
        <v>39971</v>
      </c>
      <c r="C12481" t="s">
        <v>3</v>
      </c>
      <c r="D12481" t="s">
        <v>779</v>
      </c>
      <c r="E12481" t="s">
        <v>9</v>
      </c>
      <c r="F12481" t="s">
        <v>833</v>
      </c>
      <c r="G12481" t="s">
        <v>633</v>
      </c>
      <c r="H12481" s="135" t="s">
        <v>1738</v>
      </c>
      <c r="I12481" t="s">
        <v>1454</v>
      </c>
      <c r="J12481" s="20">
        <v>14</v>
      </c>
      <c r="K12481" s="20" t="s">
        <v>3</v>
      </c>
      <c r="L12481" t="s">
        <v>1464</v>
      </c>
      <c r="M12481" s="20">
        <v>4.92</v>
      </c>
      <c r="N12481" s="20">
        <v>3.08</v>
      </c>
      <c r="AE12481">
        <f t="shared" si="194"/>
        <v>2009</v>
      </c>
    </row>
    <row r="12482" spans="1:31" x14ac:dyDescent="0.25">
      <c r="A12482" s="7">
        <v>12479</v>
      </c>
      <c r="B12482" s="8">
        <v>39971</v>
      </c>
      <c r="C12482" t="s">
        <v>3</v>
      </c>
      <c r="D12482" t="s">
        <v>1008</v>
      </c>
      <c r="E12482" t="s">
        <v>9</v>
      </c>
      <c r="F12482" t="s">
        <v>288</v>
      </c>
      <c r="G12482" t="s">
        <v>14</v>
      </c>
      <c r="H12482" s="135" t="s">
        <v>1507</v>
      </c>
      <c r="I12482" t="s">
        <v>1455</v>
      </c>
      <c r="J12482" s="20">
        <v>36</v>
      </c>
      <c r="K12482" s="20" t="s">
        <v>9</v>
      </c>
      <c r="L12482" t="s">
        <v>1464</v>
      </c>
      <c r="M12482" s="20">
        <v>3.96</v>
      </c>
      <c r="N12482" s="20">
        <v>5.54</v>
      </c>
      <c r="AE12482">
        <f t="shared" si="194"/>
        <v>2009</v>
      </c>
    </row>
    <row r="12483" spans="1:31" x14ac:dyDescent="0.25">
      <c r="A12483" s="7">
        <v>12480</v>
      </c>
      <c r="B12483" s="8">
        <v>39971</v>
      </c>
      <c r="C12483" t="s">
        <v>3</v>
      </c>
      <c r="D12483" t="s">
        <v>916</v>
      </c>
      <c r="E12483" t="s">
        <v>9</v>
      </c>
      <c r="F12483" t="s">
        <v>734</v>
      </c>
      <c r="G12483" t="s">
        <v>929</v>
      </c>
      <c r="H12483" s="135" t="s">
        <v>2672</v>
      </c>
      <c r="I12483" t="s">
        <v>1454</v>
      </c>
      <c r="J12483" s="20">
        <v>21</v>
      </c>
      <c r="K12483" s="20" t="s">
        <v>1465</v>
      </c>
      <c r="L12483" t="s">
        <v>1466</v>
      </c>
      <c r="M12483" s="20">
        <v>5.25</v>
      </c>
      <c r="N12483" s="20">
        <v>5.25</v>
      </c>
      <c r="AE12483">
        <f t="shared" si="194"/>
        <v>2009</v>
      </c>
    </row>
    <row r="12484" spans="1:31" x14ac:dyDescent="0.25">
      <c r="A12484" s="7">
        <v>12481</v>
      </c>
      <c r="B12484" s="8">
        <v>39972</v>
      </c>
      <c r="C12484" t="s">
        <v>3</v>
      </c>
      <c r="D12484" t="s">
        <v>897</v>
      </c>
      <c r="E12484" t="s">
        <v>9</v>
      </c>
      <c r="F12484" t="s">
        <v>380</v>
      </c>
      <c r="G12484" t="s">
        <v>24</v>
      </c>
      <c r="H12484" s="135" t="s">
        <v>1639</v>
      </c>
      <c r="I12484" t="s">
        <v>1455</v>
      </c>
      <c r="J12484" s="20">
        <v>10</v>
      </c>
      <c r="K12484" s="20" t="s">
        <v>9</v>
      </c>
      <c r="L12484" t="s">
        <v>1464</v>
      </c>
      <c r="M12484" s="20">
        <v>1.1000000000000001</v>
      </c>
      <c r="N12484" s="20">
        <v>1.9</v>
      </c>
      <c r="AE12484">
        <f t="shared" ref="AE12484:AE12547" si="195">YEAR(B12484)</f>
        <v>2009</v>
      </c>
    </row>
    <row r="12485" spans="1:31" x14ac:dyDescent="0.25">
      <c r="A12485" s="7">
        <v>12482</v>
      </c>
      <c r="B12485" s="8">
        <v>39972</v>
      </c>
      <c r="C12485" t="s">
        <v>3</v>
      </c>
      <c r="D12485" t="s">
        <v>913</v>
      </c>
      <c r="E12485" t="s">
        <v>9</v>
      </c>
      <c r="F12485" t="s">
        <v>450</v>
      </c>
      <c r="G12485" t="s">
        <v>929</v>
      </c>
      <c r="H12485" s="135" t="s">
        <v>2728</v>
      </c>
      <c r="I12485" t="s">
        <v>1454</v>
      </c>
      <c r="J12485" s="20">
        <v>42</v>
      </c>
      <c r="K12485" s="20" t="s">
        <v>1465</v>
      </c>
      <c r="L12485" t="s">
        <v>1466</v>
      </c>
      <c r="M12485" s="20">
        <v>10.5</v>
      </c>
      <c r="N12485" s="20">
        <v>10.5</v>
      </c>
      <c r="AE12485">
        <f t="shared" si="195"/>
        <v>2009</v>
      </c>
    </row>
    <row r="12486" spans="1:31" x14ac:dyDescent="0.25">
      <c r="A12486" s="7">
        <v>12483</v>
      </c>
      <c r="B12486" s="8">
        <v>39972</v>
      </c>
      <c r="C12486" t="s">
        <v>3</v>
      </c>
      <c r="D12486" t="s">
        <v>557</v>
      </c>
      <c r="E12486" t="s">
        <v>9</v>
      </c>
      <c r="F12486" t="s">
        <v>727</v>
      </c>
      <c r="G12486" t="s">
        <v>929</v>
      </c>
      <c r="H12486" s="135" t="s">
        <v>2686</v>
      </c>
      <c r="I12486" t="s">
        <v>1454</v>
      </c>
      <c r="J12486" s="20">
        <v>40</v>
      </c>
      <c r="K12486" s="20" t="s">
        <v>3</v>
      </c>
      <c r="L12486" t="s">
        <v>1464</v>
      </c>
      <c r="M12486" s="20">
        <v>12.2</v>
      </c>
      <c r="N12486" s="20">
        <v>8.8000000000000007</v>
      </c>
      <c r="AE12486">
        <f t="shared" si="195"/>
        <v>2009</v>
      </c>
    </row>
    <row r="12487" spans="1:31" x14ac:dyDescent="0.25">
      <c r="A12487" s="7">
        <v>12484</v>
      </c>
      <c r="B12487" s="8">
        <v>39972</v>
      </c>
      <c r="C12487" t="s">
        <v>3</v>
      </c>
      <c r="D12487" t="s">
        <v>913</v>
      </c>
      <c r="E12487" t="s">
        <v>9</v>
      </c>
      <c r="F12487" t="s">
        <v>904</v>
      </c>
      <c r="G12487" t="s">
        <v>929</v>
      </c>
      <c r="H12487" s="135" t="s">
        <v>2693</v>
      </c>
      <c r="I12487" t="s">
        <v>1454</v>
      </c>
      <c r="J12487" s="20">
        <v>26</v>
      </c>
      <c r="K12487" s="20" t="s">
        <v>9</v>
      </c>
      <c r="L12487" t="s">
        <v>1464</v>
      </c>
      <c r="M12487" s="20">
        <v>5.72</v>
      </c>
      <c r="N12487" s="20">
        <v>8.2800000000000011</v>
      </c>
      <c r="AE12487">
        <f t="shared" si="195"/>
        <v>2009</v>
      </c>
    </row>
    <row r="12488" spans="1:31" x14ac:dyDescent="0.25">
      <c r="A12488" s="7">
        <v>12485</v>
      </c>
      <c r="B12488" s="8">
        <v>39972</v>
      </c>
      <c r="C12488" t="s">
        <v>3</v>
      </c>
      <c r="D12488" t="s">
        <v>913</v>
      </c>
      <c r="E12488" t="s">
        <v>9</v>
      </c>
      <c r="F12488" t="s">
        <v>905</v>
      </c>
      <c r="G12488" t="s">
        <v>870</v>
      </c>
      <c r="H12488" s="135" t="s">
        <v>1496</v>
      </c>
      <c r="I12488" t="s">
        <v>1454</v>
      </c>
      <c r="J12488" s="20">
        <v>16</v>
      </c>
      <c r="K12488" s="20" t="s">
        <v>9</v>
      </c>
      <c r="L12488" t="s">
        <v>1464</v>
      </c>
      <c r="M12488" s="20">
        <v>3.52</v>
      </c>
      <c r="N12488" s="20">
        <v>5.48</v>
      </c>
      <c r="AE12488">
        <f t="shared" si="195"/>
        <v>2009</v>
      </c>
    </row>
    <row r="12489" spans="1:31" x14ac:dyDescent="0.25">
      <c r="A12489" s="7">
        <v>12486</v>
      </c>
      <c r="B12489" s="8">
        <v>39972</v>
      </c>
      <c r="C12489" t="s">
        <v>3</v>
      </c>
      <c r="D12489" t="s">
        <v>380</v>
      </c>
      <c r="E12489" t="s">
        <v>9</v>
      </c>
      <c r="F12489" t="s">
        <v>441</v>
      </c>
      <c r="G12489" t="s">
        <v>714</v>
      </c>
      <c r="H12489" s="9" t="s">
        <v>2128</v>
      </c>
      <c r="I12489" t="s">
        <v>1454</v>
      </c>
      <c r="J12489" s="20">
        <v>8</v>
      </c>
      <c r="K12489" s="20" t="s">
        <v>1465</v>
      </c>
      <c r="L12489" t="s">
        <v>1466</v>
      </c>
      <c r="M12489" s="20">
        <v>2</v>
      </c>
      <c r="N12489" s="20">
        <v>2</v>
      </c>
      <c r="AE12489">
        <f t="shared" si="195"/>
        <v>2009</v>
      </c>
    </row>
    <row r="12490" spans="1:31" x14ac:dyDescent="0.25">
      <c r="A12490" s="7">
        <v>12487</v>
      </c>
      <c r="B12490" s="8">
        <v>39973</v>
      </c>
      <c r="C12490" t="s">
        <v>3</v>
      </c>
      <c r="D12490" t="s">
        <v>1011</v>
      </c>
      <c r="E12490" t="s">
        <v>9</v>
      </c>
      <c r="F12490" t="s">
        <v>202</v>
      </c>
      <c r="G12490" t="s">
        <v>14</v>
      </c>
      <c r="H12490" s="135" t="s">
        <v>1522</v>
      </c>
      <c r="I12490" t="s">
        <v>1458</v>
      </c>
      <c r="J12490" s="20">
        <v>12</v>
      </c>
      <c r="K12490" s="20" t="s">
        <v>9</v>
      </c>
      <c r="L12490" t="s">
        <v>1464</v>
      </c>
      <c r="M12490" s="20">
        <v>30</v>
      </c>
      <c r="N12490" s="20">
        <v>10</v>
      </c>
      <c r="AE12490">
        <f t="shared" si="195"/>
        <v>2009</v>
      </c>
    </row>
    <row r="12491" spans="1:31" x14ac:dyDescent="0.25">
      <c r="A12491" s="7">
        <v>12488</v>
      </c>
      <c r="B12491" s="8">
        <v>39973</v>
      </c>
      <c r="C12491" t="s">
        <v>3</v>
      </c>
      <c r="D12491" t="s">
        <v>791</v>
      </c>
      <c r="E12491" t="s">
        <v>9</v>
      </c>
      <c r="F12491" t="s">
        <v>37</v>
      </c>
      <c r="G12491" t="s">
        <v>648</v>
      </c>
      <c r="H12491" s="135" t="s">
        <v>1785</v>
      </c>
      <c r="I12491" t="s">
        <v>1454</v>
      </c>
      <c r="J12491" s="20">
        <v>47</v>
      </c>
      <c r="K12491" s="20" t="s">
        <v>1465</v>
      </c>
      <c r="L12491" t="s">
        <v>1466</v>
      </c>
      <c r="M12491" s="20">
        <v>11.75</v>
      </c>
      <c r="N12491" s="20">
        <v>11.75</v>
      </c>
      <c r="AE12491">
        <f t="shared" si="195"/>
        <v>2009</v>
      </c>
    </row>
    <row r="12492" spans="1:31" x14ac:dyDescent="0.25">
      <c r="A12492" s="7">
        <v>12489</v>
      </c>
      <c r="B12492" s="8">
        <v>39974</v>
      </c>
      <c r="C12492" t="s">
        <v>3</v>
      </c>
      <c r="D12492" t="s">
        <v>1012</v>
      </c>
      <c r="E12492" t="s">
        <v>9</v>
      </c>
      <c r="F12492" t="s">
        <v>543</v>
      </c>
      <c r="G12492" t="s">
        <v>14</v>
      </c>
      <c r="H12492" s="135" t="s">
        <v>1530</v>
      </c>
      <c r="I12492" t="s">
        <v>1458</v>
      </c>
      <c r="J12492" s="20">
        <v>10</v>
      </c>
      <c r="K12492" s="20" t="s">
        <v>1465</v>
      </c>
      <c r="L12492" t="s">
        <v>1466</v>
      </c>
      <c r="M12492" s="20">
        <v>30</v>
      </c>
      <c r="N12492" s="20">
        <v>10</v>
      </c>
      <c r="AE12492">
        <f t="shared" si="195"/>
        <v>2009</v>
      </c>
    </row>
    <row r="12493" spans="1:31" x14ac:dyDescent="0.25">
      <c r="A12493" s="7">
        <v>12490</v>
      </c>
      <c r="B12493" s="8">
        <v>39974</v>
      </c>
      <c r="C12493" t="s">
        <v>3</v>
      </c>
      <c r="D12493" t="s">
        <v>791</v>
      </c>
      <c r="E12493" t="s">
        <v>9</v>
      </c>
      <c r="F12493" t="s">
        <v>37</v>
      </c>
      <c r="G12493" t="s">
        <v>377</v>
      </c>
      <c r="H12493" s="9" t="s">
        <v>2097</v>
      </c>
      <c r="I12493" t="s">
        <v>1454</v>
      </c>
      <c r="J12493" s="20">
        <v>104</v>
      </c>
      <c r="K12493" s="20" t="s">
        <v>1465</v>
      </c>
      <c r="L12493" t="s">
        <v>1466</v>
      </c>
      <c r="M12493" s="20">
        <v>26</v>
      </c>
      <c r="N12493" s="20">
        <v>26</v>
      </c>
      <c r="AE12493">
        <f t="shared" si="195"/>
        <v>2009</v>
      </c>
    </row>
    <row r="12494" spans="1:31" x14ac:dyDescent="0.25">
      <c r="A12494" s="7">
        <v>12491</v>
      </c>
      <c r="B12494" s="8">
        <v>39975</v>
      </c>
      <c r="C12494" t="s">
        <v>3</v>
      </c>
      <c r="D12494" t="s">
        <v>994</v>
      </c>
      <c r="E12494" t="s">
        <v>9</v>
      </c>
      <c r="F12494" t="s">
        <v>734</v>
      </c>
      <c r="G12494" t="s">
        <v>377</v>
      </c>
      <c r="H12494" s="135" t="s">
        <v>1496</v>
      </c>
      <c r="I12494" t="s">
        <v>1454</v>
      </c>
      <c r="J12494" s="20">
        <v>21</v>
      </c>
      <c r="K12494" s="20" t="s">
        <v>3</v>
      </c>
      <c r="L12494" t="s">
        <v>1464</v>
      </c>
      <c r="M12494" s="20">
        <v>6.88</v>
      </c>
      <c r="N12494" s="20">
        <v>4.62</v>
      </c>
      <c r="AE12494">
        <f t="shared" si="195"/>
        <v>2009</v>
      </c>
    </row>
    <row r="12495" spans="1:31" x14ac:dyDescent="0.25">
      <c r="A12495" s="7">
        <v>12492</v>
      </c>
      <c r="B12495" s="8">
        <v>39975</v>
      </c>
      <c r="C12495" t="s">
        <v>3</v>
      </c>
      <c r="D12495" t="s">
        <v>936</v>
      </c>
      <c r="E12495" t="s">
        <v>9</v>
      </c>
      <c r="F12495" t="s">
        <v>994</v>
      </c>
      <c r="G12495" t="s">
        <v>14</v>
      </c>
      <c r="H12495" s="135" t="s">
        <v>1501</v>
      </c>
      <c r="I12495" t="s">
        <v>1455</v>
      </c>
      <c r="J12495" s="20">
        <v>40</v>
      </c>
      <c r="K12495" s="20" t="s">
        <v>9</v>
      </c>
      <c r="L12495" t="s">
        <v>1464</v>
      </c>
      <c r="M12495" s="20">
        <v>4.4000000000000004</v>
      </c>
      <c r="N12495" s="20">
        <v>6.1</v>
      </c>
      <c r="AE12495">
        <f t="shared" si="195"/>
        <v>2009</v>
      </c>
    </row>
    <row r="12496" spans="1:31" x14ac:dyDescent="0.25">
      <c r="A12496" s="7">
        <v>12493</v>
      </c>
      <c r="B12496" s="8">
        <v>39975</v>
      </c>
      <c r="C12496" t="s">
        <v>3</v>
      </c>
      <c r="D12496" t="s">
        <v>913</v>
      </c>
      <c r="E12496" t="s">
        <v>9</v>
      </c>
      <c r="F12496" t="s">
        <v>450</v>
      </c>
      <c r="G12496" t="s">
        <v>929</v>
      </c>
      <c r="H12496" s="9" t="s">
        <v>2652</v>
      </c>
      <c r="I12496" t="s">
        <v>1454</v>
      </c>
      <c r="J12496" s="20">
        <v>81</v>
      </c>
      <c r="K12496" s="20" t="s">
        <v>9</v>
      </c>
      <c r="L12496" t="s">
        <v>1464</v>
      </c>
      <c r="M12496" s="20">
        <v>17.82</v>
      </c>
      <c r="N12496" s="20">
        <v>23.68</v>
      </c>
      <c r="AE12496">
        <f t="shared" si="195"/>
        <v>2009</v>
      </c>
    </row>
    <row r="12497" spans="1:31" x14ac:dyDescent="0.25">
      <c r="A12497" s="7">
        <v>12494</v>
      </c>
      <c r="B12497" s="8">
        <v>39975</v>
      </c>
      <c r="C12497" t="s">
        <v>3</v>
      </c>
      <c r="D12497" t="s">
        <v>939</v>
      </c>
      <c r="E12497" t="s">
        <v>9</v>
      </c>
      <c r="F12497" t="s">
        <v>976</v>
      </c>
      <c r="G12497" t="s">
        <v>929</v>
      </c>
      <c r="H12497" s="135" t="s">
        <v>2693</v>
      </c>
      <c r="I12497" t="s">
        <v>1454</v>
      </c>
      <c r="J12497" s="20">
        <v>26</v>
      </c>
      <c r="K12497" s="20" t="s">
        <v>3</v>
      </c>
      <c r="L12497" t="s">
        <v>1463</v>
      </c>
      <c r="M12497" s="20">
        <v>7.76</v>
      </c>
      <c r="N12497" s="20">
        <v>6.24</v>
      </c>
      <c r="AE12497">
        <f t="shared" si="195"/>
        <v>2009</v>
      </c>
    </row>
    <row r="12498" spans="1:31" x14ac:dyDescent="0.25">
      <c r="A12498" s="7">
        <v>12495</v>
      </c>
      <c r="B12498" s="8">
        <v>39975</v>
      </c>
      <c r="C12498" t="s">
        <v>3</v>
      </c>
      <c r="D12498" t="s">
        <v>994</v>
      </c>
      <c r="E12498" t="s">
        <v>9</v>
      </c>
      <c r="F12498" t="s">
        <v>978</v>
      </c>
      <c r="G12498" t="s">
        <v>929</v>
      </c>
      <c r="H12498" s="135" t="s">
        <v>1496</v>
      </c>
      <c r="I12498" t="s">
        <v>1454</v>
      </c>
      <c r="J12498" s="20">
        <v>21</v>
      </c>
      <c r="K12498" s="20" t="s">
        <v>3</v>
      </c>
      <c r="L12498" t="s">
        <v>1464</v>
      </c>
      <c r="M12498" s="20">
        <v>6.88</v>
      </c>
      <c r="N12498" s="20">
        <v>4.62</v>
      </c>
      <c r="AE12498">
        <f t="shared" si="195"/>
        <v>2009</v>
      </c>
    </row>
    <row r="12499" spans="1:31" x14ac:dyDescent="0.25">
      <c r="A12499" s="7">
        <v>12496</v>
      </c>
      <c r="B12499" s="8">
        <v>39975</v>
      </c>
      <c r="C12499" t="s">
        <v>3</v>
      </c>
      <c r="D12499" t="s">
        <v>543</v>
      </c>
      <c r="E12499" t="s">
        <v>9</v>
      </c>
      <c r="F12499" t="s">
        <v>450</v>
      </c>
      <c r="G12499" t="s">
        <v>895</v>
      </c>
      <c r="H12499" s="135" t="s">
        <v>2797</v>
      </c>
      <c r="I12499" t="s">
        <v>1454</v>
      </c>
      <c r="J12499" s="20">
        <v>17</v>
      </c>
      <c r="K12499" s="20" t="s">
        <v>1465</v>
      </c>
      <c r="L12499" t="s">
        <v>1466</v>
      </c>
      <c r="M12499" s="20">
        <v>4.25</v>
      </c>
      <c r="N12499" s="20">
        <v>4.25</v>
      </c>
      <c r="AE12499">
        <f t="shared" si="195"/>
        <v>2009</v>
      </c>
    </row>
    <row r="12500" spans="1:31" x14ac:dyDescent="0.25">
      <c r="A12500" s="7">
        <v>12497</v>
      </c>
      <c r="B12500" s="8">
        <v>39975</v>
      </c>
      <c r="C12500" t="s">
        <v>3</v>
      </c>
      <c r="D12500" t="s">
        <v>989</v>
      </c>
      <c r="E12500" t="s">
        <v>9</v>
      </c>
      <c r="F12500" t="s">
        <v>978</v>
      </c>
      <c r="G12500" t="s">
        <v>895</v>
      </c>
      <c r="H12500" s="135" t="s">
        <v>1496</v>
      </c>
      <c r="I12500" t="s">
        <v>1454</v>
      </c>
      <c r="J12500" s="20">
        <v>38</v>
      </c>
      <c r="K12500" s="20" t="s">
        <v>9</v>
      </c>
      <c r="L12500" t="s">
        <v>1464</v>
      </c>
      <c r="M12500" s="20">
        <v>8.36</v>
      </c>
      <c r="N12500" s="20">
        <v>11.64</v>
      </c>
      <c r="AE12500">
        <f t="shared" si="195"/>
        <v>2009</v>
      </c>
    </row>
    <row r="12501" spans="1:31" x14ac:dyDescent="0.25">
      <c r="A12501" s="7">
        <v>12498</v>
      </c>
      <c r="B12501" s="8">
        <v>39975</v>
      </c>
      <c r="C12501" t="s">
        <v>3</v>
      </c>
      <c r="D12501" t="s">
        <v>985</v>
      </c>
      <c r="E12501" t="s">
        <v>9</v>
      </c>
      <c r="F12501" t="s">
        <v>860</v>
      </c>
      <c r="G12501" t="s">
        <v>861</v>
      </c>
      <c r="H12501" s="135" t="s">
        <v>1496</v>
      </c>
      <c r="I12501" t="s">
        <v>1454</v>
      </c>
      <c r="J12501" s="20">
        <v>11</v>
      </c>
      <c r="K12501" s="20" t="s">
        <v>3</v>
      </c>
      <c r="L12501" t="s">
        <v>1463</v>
      </c>
      <c r="M12501" s="20">
        <v>3.86</v>
      </c>
      <c r="N12501" s="20">
        <v>2.64</v>
      </c>
      <c r="AE12501">
        <f t="shared" si="195"/>
        <v>2009</v>
      </c>
    </row>
    <row r="12502" spans="1:31" x14ac:dyDescent="0.25">
      <c r="A12502" s="7">
        <v>12499</v>
      </c>
      <c r="B12502" s="8">
        <v>39976</v>
      </c>
      <c r="C12502" t="s">
        <v>3</v>
      </c>
      <c r="D12502" t="s">
        <v>1009</v>
      </c>
      <c r="E12502" t="s">
        <v>9</v>
      </c>
      <c r="F12502" t="s">
        <v>1005</v>
      </c>
      <c r="G12502" t="s">
        <v>931</v>
      </c>
      <c r="H12502" s="9" t="s">
        <v>2646</v>
      </c>
      <c r="I12502" t="s">
        <v>1454</v>
      </c>
      <c r="J12502" s="20">
        <v>2</v>
      </c>
      <c r="K12502" s="20" t="s">
        <v>9</v>
      </c>
      <c r="L12502" t="s">
        <v>1463</v>
      </c>
      <c r="M12502" s="20">
        <v>0.48</v>
      </c>
      <c r="N12502" s="20">
        <v>1.52</v>
      </c>
      <c r="AE12502">
        <f t="shared" si="195"/>
        <v>2009</v>
      </c>
    </row>
    <row r="12503" spans="1:31" x14ac:dyDescent="0.25">
      <c r="A12503" s="7">
        <v>12500</v>
      </c>
      <c r="B12503" s="8">
        <v>39976</v>
      </c>
      <c r="C12503" t="s">
        <v>3</v>
      </c>
      <c r="D12503" t="s">
        <v>779</v>
      </c>
      <c r="E12503" t="s">
        <v>9</v>
      </c>
      <c r="F12503" t="s">
        <v>833</v>
      </c>
      <c r="G12503" t="s">
        <v>633</v>
      </c>
      <c r="H12503" s="135" t="s">
        <v>1496</v>
      </c>
      <c r="I12503" t="s">
        <v>1454</v>
      </c>
      <c r="J12503" s="20">
        <v>30</v>
      </c>
      <c r="K12503" s="20" t="s">
        <v>3</v>
      </c>
      <c r="L12503" t="s">
        <v>1464</v>
      </c>
      <c r="M12503" s="20">
        <v>9.4</v>
      </c>
      <c r="N12503" s="20">
        <v>6.6</v>
      </c>
      <c r="AE12503">
        <f t="shared" si="195"/>
        <v>2009</v>
      </c>
    </row>
    <row r="12504" spans="1:31" x14ac:dyDescent="0.25">
      <c r="A12504" s="7">
        <v>12501</v>
      </c>
      <c r="B12504" s="8">
        <v>39977</v>
      </c>
      <c r="C12504" t="s">
        <v>3</v>
      </c>
      <c r="D12504" t="s">
        <v>678</v>
      </c>
      <c r="E12504" t="s">
        <v>9</v>
      </c>
      <c r="F12504" t="s">
        <v>414</v>
      </c>
      <c r="G12504" t="s">
        <v>732</v>
      </c>
      <c r="H12504" s="136" t="s">
        <v>2153</v>
      </c>
      <c r="I12504" t="s">
        <v>1454</v>
      </c>
      <c r="J12504" s="20">
        <v>12</v>
      </c>
      <c r="K12504" s="20" t="s">
        <v>3</v>
      </c>
      <c r="L12504" t="s">
        <v>1463</v>
      </c>
      <c r="M12504" s="20">
        <v>4.12</v>
      </c>
      <c r="N12504" s="20">
        <v>2.88</v>
      </c>
      <c r="AE12504">
        <f t="shared" si="195"/>
        <v>2009</v>
      </c>
    </row>
    <row r="12505" spans="1:31" x14ac:dyDescent="0.25">
      <c r="A12505" s="7">
        <v>12502</v>
      </c>
      <c r="B12505" s="8">
        <v>39977</v>
      </c>
      <c r="C12505" t="s">
        <v>3</v>
      </c>
      <c r="D12505" t="s">
        <v>851</v>
      </c>
      <c r="E12505" t="s">
        <v>9</v>
      </c>
      <c r="F12505" t="s">
        <v>905</v>
      </c>
      <c r="G12505" t="s">
        <v>732</v>
      </c>
      <c r="H12505" s="135" t="s">
        <v>2332</v>
      </c>
      <c r="I12505" t="s">
        <v>1454</v>
      </c>
      <c r="J12505" s="20">
        <v>25</v>
      </c>
      <c r="K12505" s="20" t="s">
        <v>1465</v>
      </c>
      <c r="L12505" t="s">
        <v>1466</v>
      </c>
      <c r="M12505" s="20">
        <v>6.25</v>
      </c>
      <c r="N12505" s="20">
        <v>6.25</v>
      </c>
      <c r="AE12505">
        <f t="shared" si="195"/>
        <v>2009</v>
      </c>
    </row>
    <row r="12506" spans="1:31" x14ac:dyDescent="0.25">
      <c r="A12506" s="7">
        <v>12503</v>
      </c>
      <c r="B12506" s="8">
        <v>39977</v>
      </c>
      <c r="C12506" t="s">
        <v>3</v>
      </c>
      <c r="D12506" t="s">
        <v>848</v>
      </c>
      <c r="E12506" t="s">
        <v>9</v>
      </c>
      <c r="F12506" t="s">
        <v>851</v>
      </c>
      <c r="G12506" t="s">
        <v>929</v>
      </c>
      <c r="H12506" s="135" t="s">
        <v>2698</v>
      </c>
      <c r="I12506" t="s">
        <v>1455</v>
      </c>
      <c r="J12506" s="20">
        <v>15</v>
      </c>
      <c r="K12506" s="20" t="s">
        <v>9</v>
      </c>
      <c r="L12506" t="s">
        <v>1464</v>
      </c>
      <c r="M12506" s="20">
        <v>1.65</v>
      </c>
      <c r="N12506" s="20">
        <v>2.6</v>
      </c>
      <c r="AE12506">
        <f t="shared" si="195"/>
        <v>2009</v>
      </c>
    </row>
    <row r="12507" spans="1:31" x14ac:dyDescent="0.25">
      <c r="A12507" s="7">
        <v>12504</v>
      </c>
      <c r="B12507" s="8">
        <v>39977</v>
      </c>
      <c r="C12507" t="s">
        <v>3</v>
      </c>
      <c r="D12507" t="s">
        <v>548</v>
      </c>
      <c r="E12507" t="s">
        <v>9</v>
      </c>
      <c r="F12507" t="s">
        <v>678</v>
      </c>
      <c r="G12507" t="s">
        <v>648</v>
      </c>
      <c r="H12507" s="136" t="s">
        <v>1496</v>
      </c>
      <c r="I12507" t="s">
        <v>1455</v>
      </c>
      <c r="J12507" s="20">
        <v>12</v>
      </c>
      <c r="K12507" s="20" t="s">
        <v>1465</v>
      </c>
      <c r="L12507" t="s">
        <v>1466</v>
      </c>
      <c r="M12507" s="20">
        <v>1.5</v>
      </c>
      <c r="N12507" s="20">
        <v>1.5</v>
      </c>
      <c r="AE12507">
        <f t="shared" si="195"/>
        <v>2009</v>
      </c>
    </row>
    <row r="12508" spans="1:31" x14ac:dyDescent="0.25">
      <c r="A12508" s="7">
        <v>12505</v>
      </c>
      <c r="B12508" s="8">
        <v>39978</v>
      </c>
      <c r="C12508" t="s">
        <v>3</v>
      </c>
      <c r="D12508" t="s">
        <v>897</v>
      </c>
      <c r="E12508" t="s">
        <v>9</v>
      </c>
      <c r="F12508" t="s">
        <v>884</v>
      </c>
      <c r="G12508" t="s">
        <v>24</v>
      </c>
      <c r="H12508" s="135" t="s">
        <v>1548</v>
      </c>
      <c r="I12508" t="s">
        <v>1454</v>
      </c>
      <c r="J12508" s="20">
        <v>14</v>
      </c>
      <c r="K12508" s="20" t="s">
        <v>9</v>
      </c>
      <c r="L12508" t="s">
        <v>1463</v>
      </c>
      <c r="M12508" s="20">
        <v>3.36</v>
      </c>
      <c r="N12508" s="20">
        <v>4.6400000000000006</v>
      </c>
      <c r="AE12508">
        <f t="shared" si="195"/>
        <v>2009</v>
      </c>
    </row>
    <row r="12509" spans="1:31" x14ac:dyDescent="0.25">
      <c r="A12509" s="7">
        <v>12506</v>
      </c>
      <c r="B12509" s="8">
        <v>39978</v>
      </c>
      <c r="C12509" t="s">
        <v>3</v>
      </c>
      <c r="D12509" t="s">
        <v>851</v>
      </c>
      <c r="E12509" t="s">
        <v>9</v>
      </c>
      <c r="F12509" t="s">
        <v>860</v>
      </c>
      <c r="G12509" t="s">
        <v>929</v>
      </c>
      <c r="H12509" s="135" t="s">
        <v>2665</v>
      </c>
      <c r="I12509" t="s">
        <v>1454</v>
      </c>
      <c r="J12509" s="20">
        <v>10</v>
      </c>
      <c r="K12509" s="20" t="s">
        <v>1465</v>
      </c>
      <c r="L12509" t="s">
        <v>1466</v>
      </c>
      <c r="M12509" s="20">
        <v>2.5</v>
      </c>
      <c r="N12509" s="20">
        <v>2.5</v>
      </c>
      <c r="AE12509">
        <f t="shared" si="195"/>
        <v>2009</v>
      </c>
    </row>
    <row r="12510" spans="1:31" x14ac:dyDescent="0.25">
      <c r="A12510" s="7">
        <v>12507</v>
      </c>
      <c r="B12510" s="8">
        <v>39978</v>
      </c>
      <c r="C12510" t="s">
        <v>3</v>
      </c>
      <c r="D12510" t="s">
        <v>959</v>
      </c>
      <c r="E12510" t="s">
        <v>9</v>
      </c>
      <c r="F12510" t="s">
        <v>1010</v>
      </c>
      <c r="G12510" t="s">
        <v>14</v>
      </c>
      <c r="H12510" s="135" t="s">
        <v>1530</v>
      </c>
      <c r="I12510" t="s">
        <v>1455</v>
      </c>
      <c r="J12510" s="20">
        <v>24</v>
      </c>
      <c r="K12510" s="20" t="s">
        <v>1465</v>
      </c>
      <c r="L12510" t="s">
        <v>1466</v>
      </c>
      <c r="M12510" s="20">
        <v>3</v>
      </c>
      <c r="N12510" s="20">
        <v>3</v>
      </c>
      <c r="AE12510">
        <f t="shared" si="195"/>
        <v>2009</v>
      </c>
    </row>
    <row r="12511" spans="1:31" x14ac:dyDescent="0.25">
      <c r="A12511" s="7">
        <v>12508</v>
      </c>
      <c r="B12511" s="8">
        <v>39978</v>
      </c>
      <c r="C12511" t="s">
        <v>3</v>
      </c>
      <c r="D12511" t="s">
        <v>1010</v>
      </c>
      <c r="E12511" t="s">
        <v>9</v>
      </c>
      <c r="F12511" t="s">
        <v>766</v>
      </c>
      <c r="G12511" t="s">
        <v>648</v>
      </c>
      <c r="H12511" s="135" t="s">
        <v>1901</v>
      </c>
      <c r="I12511" t="s">
        <v>1455</v>
      </c>
      <c r="J12511" s="20">
        <v>24</v>
      </c>
      <c r="K12511" s="20" t="s">
        <v>9</v>
      </c>
      <c r="L12511" t="s">
        <v>1464</v>
      </c>
      <c r="M12511" s="20">
        <v>2.64</v>
      </c>
      <c r="N12511" s="20">
        <v>3.86</v>
      </c>
      <c r="AE12511">
        <f t="shared" si="195"/>
        <v>2009</v>
      </c>
    </row>
    <row r="12512" spans="1:31" x14ac:dyDescent="0.25">
      <c r="A12512" s="7">
        <v>12509</v>
      </c>
      <c r="B12512" s="8">
        <v>39978</v>
      </c>
      <c r="C12512" t="s">
        <v>3</v>
      </c>
      <c r="D12512" t="s">
        <v>803</v>
      </c>
      <c r="E12512" t="s">
        <v>9</v>
      </c>
      <c r="F12512" t="s">
        <v>441</v>
      </c>
      <c r="G12512" t="s">
        <v>732</v>
      </c>
      <c r="H12512" s="135" t="s">
        <v>2843</v>
      </c>
      <c r="I12512" t="s">
        <v>1454</v>
      </c>
      <c r="J12512" s="20">
        <v>40</v>
      </c>
      <c r="K12512" s="20" t="s">
        <v>9</v>
      </c>
      <c r="L12512" t="s">
        <v>1464</v>
      </c>
      <c r="M12512" s="20">
        <v>8.8000000000000007</v>
      </c>
      <c r="N12512" s="20">
        <v>12.2</v>
      </c>
      <c r="AE12512">
        <f t="shared" si="195"/>
        <v>2009</v>
      </c>
    </row>
    <row r="12513" spans="1:31" x14ac:dyDescent="0.25">
      <c r="A12513" s="7">
        <v>12510</v>
      </c>
      <c r="B12513" s="8">
        <v>39979</v>
      </c>
      <c r="C12513" t="s">
        <v>3</v>
      </c>
      <c r="D12513" t="s">
        <v>989</v>
      </c>
      <c r="E12513" t="s">
        <v>9</v>
      </c>
      <c r="F12513" t="s">
        <v>860</v>
      </c>
      <c r="G12513" t="s">
        <v>648</v>
      </c>
      <c r="H12513" s="9" t="s">
        <v>1797</v>
      </c>
      <c r="I12513" t="s">
        <v>1454</v>
      </c>
      <c r="J12513" s="20">
        <v>12</v>
      </c>
      <c r="K12513" s="20" t="s">
        <v>9</v>
      </c>
      <c r="L12513" t="s">
        <v>1464</v>
      </c>
      <c r="M12513" s="20">
        <v>2.64</v>
      </c>
      <c r="N12513" s="20">
        <v>4.3599999999999994</v>
      </c>
      <c r="AE12513">
        <f t="shared" si="195"/>
        <v>2009</v>
      </c>
    </row>
    <row r="12514" spans="1:31" x14ac:dyDescent="0.25">
      <c r="A12514" s="7">
        <v>12511</v>
      </c>
      <c r="B12514" s="8">
        <v>39979</v>
      </c>
      <c r="C12514" t="s">
        <v>3</v>
      </c>
      <c r="D12514" t="s">
        <v>984</v>
      </c>
      <c r="E12514" t="s">
        <v>9</v>
      </c>
      <c r="F12514" t="s">
        <v>1008</v>
      </c>
      <c r="G12514" t="s">
        <v>17</v>
      </c>
      <c r="H12514" s="135" t="s">
        <v>1518</v>
      </c>
      <c r="I12514" t="s">
        <v>1455</v>
      </c>
      <c r="J12514" s="20">
        <v>11</v>
      </c>
      <c r="K12514" s="20" t="s">
        <v>9</v>
      </c>
      <c r="L12514" t="s">
        <v>1464</v>
      </c>
      <c r="M12514" s="20">
        <v>1.21</v>
      </c>
      <c r="N12514" s="20">
        <v>2.04</v>
      </c>
      <c r="AE12514">
        <f t="shared" si="195"/>
        <v>2009</v>
      </c>
    </row>
    <row r="12515" spans="1:31" x14ac:dyDescent="0.25">
      <c r="A12515" s="7">
        <v>12512</v>
      </c>
      <c r="B12515" s="8">
        <v>39980</v>
      </c>
      <c r="C12515" t="s">
        <v>3</v>
      </c>
      <c r="D12515" t="s">
        <v>994</v>
      </c>
      <c r="E12515" t="s">
        <v>9</v>
      </c>
      <c r="F12515" t="s">
        <v>734</v>
      </c>
      <c r="G12515" t="s">
        <v>377</v>
      </c>
      <c r="H12515" s="135" t="s">
        <v>1496</v>
      </c>
      <c r="I12515" t="s">
        <v>1454</v>
      </c>
      <c r="J12515" s="20">
        <v>28</v>
      </c>
      <c r="K12515" s="20" t="s">
        <v>1465</v>
      </c>
      <c r="L12515" t="s">
        <v>1466</v>
      </c>
      <c r="M12515" s="20">
        <v>7</v>
      </c>
      <c r="N12515" s="20">
        <v>7</v>
      </c>
      <c r="AE12515">
        <f t="shared" si="195"/>
        <v>2009</v>
      </c>
    </row>
    <row r="12516" spans="1:31" x14ac:dyDescent="0.25">
      <c r="A12516" s="7">
        <v>12513</v>
      </c>
      <c r="B12516" s="8">
        <v>39980</v>
      </c>
      <c r="C12516" t="s">
        <v>3</v>
      </c>
      <c r="D12516" t="s">
        <v>442</v>
      </c>
      <c r="E12516" t="s">
        <v>9</v>
      </c>
      <c r="F12516" t="s">
        <v>427</v>
      </c>
      <c r="G12516" t="s">
        <v>377</v>
      </c>
      <c r="H12516" s="9" t="s">
        <v>2620</v>
      </c>
      <c r="I12516" t="s">
        <v>1454</v>
      </c>
      <c r="J12516" s="20">
        <v>37</v>
      </c>
      <c r="K12516" s="20" t="s">
        <v>9</v>
      </c>
      <c r="L12516" t="s">
        <v>1464</v>
      </c>
      <c r="M12516" s="20">
        <v>8.14</v>
      </c>
      <c r="N12516" s="20">
        <v>11.36</v>
      </c>
      <c r="AE12516">
        <f t="shared" si="195"/>
        <v>2009</v>
      </c>
    </row>
    <row r="12517" spans="1:31" x14ac:dyDescent="0.25">
      <c r="A12517" s="7">
        <v>12514</v>
      </c>
      <c r="B12517" s="8">
        <v>39980</v>
      </c>
      <c r="C12517" t="s">
        <v>3</v>
      </c>
      <c r="D12517" t="s">
        <v>614</v>
      </c>
      <c r="E12517" t="s">
        <v>9</v>
      </c>
      <c r="F12517" t="s">
        <v>727</v>
      </c>
      <c r="G12517" t="s">
        <v>895</v>
      </c>
      <c r="H12517" s="135" t="s">
        <v>2606</v>
      </c>
      <c r="I12517" t="s">
        <v>1454</v>
      </c>
      <c r="J12517" s="20">
        <v>24</v>
      </c>
      <c r="K12517" s="20" t="s">
        <v>3</v>
      </c>
      <c r="L12517" t="s">
        <v>1464</v>
      </c>
      <c r="M12517" s="20">
        <v>7.72</v>
      </c>
      <c r="N12517" s="20">
        <v>5.28</v>
      </c>
      <c r="AE12517">
        <f t="shared" si="195"/>
        <v>2009</v>
      </c>
    </row>
    <row r="12518" spans="1:31" x14ac:dyDescent="0.25">
      <c r="A12518" s="7">
        <v>12515</v>
      </c>
      <c r="B12518" s="8">
        <v>39980</v>
      </c>
      <c r="C12518" t="s">
        <v>3</v>
      </c>
      <c r="D12518" t="s">
        <v>973</v>
      </c>
      <c r="E12518" t="s">
        <v>9</v>
      </c>
      <c r="F12518" t="s">
        <v>904</v>
      </c>
      <c r="G12518" t="s">
        <v>648</v>
      </c>
      <c r="H12518" s="135" t="s">
        <v>2844</v>
      </c>
      <c r="I12518" t="s">
        <v>1454</v>
      </c>
      <c r="J12518" s="20">
        <v>11</v>
      </c>
      <c r="K12518" s="20" t="s">
        <v>9</v>
      </c>
      <c r="L12518" t="s">
        <v>1464</v>
      </c>
      <c r="M12518" s="20">
        <v>2.42</v>
      </c>
      <c r="N12518" s="20">
        <v>4.08</v>
      </c>
      <c r="AE12518">
        <f t="shared" si="195"/>
        <v>2009</v>
      </c>
    </row>
    <row r="12519" spans="1:31" x14ac:dyDescent="0.25">
      <c r="A12519" s="7">
        <v>12516</v>
      </c>
      <c r="B12519" s="8">
        <v>39981</v>
      </c>
      <c r="C12519" t="s">
        <v>3</v>
      </c>
      <c r="D12519" t="s">
        <v>380</v>
      </c>
      <c r="E12519" t="s">
        <v>9</v>
      </c>
      <c r="F12519" t="s">
        <v>240</v>
      </c>
      <c r="G12519" t="s">
        <v>732</v>
      </c>
      <c r="H12519" s="135" t="s">
        <v>2184</v>
      </c>
      <c r="I12519" t="s">
        <v>1454</v>
      </c>
      <c r="J12519" s="20">
        <v>9</v>
      </c>
      <c r="K12519" s="20" t="s">
        <v>9</v>
      </c>
      <c r="L12519" t="s">
        <v>1464</v>
      </c>
      <c r="M12519" s="20">
        <v>1.98</v>
      </c>
      <c r="N12519" s="20">
        <v>3.52</v>
      </c>
      <c r="AE12519">
        <f t="shared" si="195"/>
        <v>2009</v>
      </c>
    </row>
    <row r="12520" spans="1:31" x14ac:dyDescent="0.25">
      <c r="A12520" s="7">
        <v>12517</v>
      </c>
      <c r="B12520" s="8">
        <v>39981</v>
      </c>
      <c r="C12520" t="s">
        <v>3</v>
      </c>
      <c r="D12520" t="s">
        <v>380</v>
      </c>
      <c r="E12520" t="s">
        <v>9</v>
      </c>
      <c r="F12520" t="s">
        <v>749</v>
      </c>
      <c r="G12520" t="s">
        <v>714</v>
      </c>
      <c r="H12520" s="135" t="s">
        <v>2006</v>
      </c>
      <c r="I12520" t="s">
        <v>1455</v>
      </c>
      <c r="J12520" s="20">
        <v>12</v>
      </c>
      <c r="K12520" s="20" t="s">
        <v>1465</v>
      </c>
      <c r="L12520" t="s">
        <v>1466</v>
      </c>
      <c r="M12520" s="20">
        <v>1.5</v>
      </c>
      <c r="N12520" s="20">
        <v>1.5</v>
      </c>
      <c r="AE12520">
        <f t="shared" si="195"/>
        <v>2009</v>
      </c>
    </row>
    <row r="12521" spans="1:31" x14ac:dyDescent="0.25">
      <c r="A12521" s="7">
        <v>12518</v>
      </c>
      <c r="B12521" s="8">
        <v>39981</v>
      </c>
      <c r="C12521" t="s">
        <v>3</v>
      </c>
      <c r="D12521" t="s">
        <v>380</v>
      </c>
      <c r="E12521" t="s">
        <v>9</v>
      </c>
      <c r="F12521" t="s">
        <v>687</v>
      </c>
      <c r="G12521" t="s">
        <v>870</v>
      </c>
      <c r="H12521" s="135" t="s">
        <v>2508</v>
      </c>
      <c r="I12521" t="s">
        <v>1456</v>
      </c>
      <c r="J12521" s="20">
        <v>27</v>
      </c>
      <c r="K12521" s="20" t="s">
        <v>3</v>
      </c>
      <c r="L12521" t="s">
        <v>1464</v>
      </c>
      <c r="M12521" s="20">
        <v>8.56</v>
      </c>
      <c r="N12521" s="20">
        <v>5.9399999999999995</v>
      </c>
      <c r="O12521" t="s">
        <v>3</v>
      </c>
      <c r="P12521" s="13" t="s">
        <v>656</v>
      </c>
      <c r="Q12521" t="s">
        <v>9</v>
      </c>
      <c r="R12521" t="s">
        <v>670</v>
      </c>
      <c r="S12521" t="s">
        <v>3</v>
      </c>
      <c r="T12521" t="s">
        <v>985</v>
      </c>
      <c r="U12521" t="s">
        <v>9</v>
      </c>
      <c r="V12521" t="s">
        <v>926</v>
      </c>
      <c r="W12521" t="s">
        <v>1465</v>
      </c>
      <c r="Y12521" t="s">
        <v>1465</v>
      </c>
      <c r="AA12521" t="s">
        <v>1465</v>
      </c>
      <c r="AC12521" t="s">
        <v>1465</v>
      </c>
      <c r="AE12521">
        <f t="shared" si="195"/>
        <v>2009</v>
      </c>
    </row>
    <row r="12522" spans="1:31" x14ac:dyDescent="0.25">
      <c r="A12522" s="7">
        <v>12519</v>
      </c>
      <c r="B12522" s="8">
        <v>39981</v>
      </c>
      <c r="C12522" t="s">
        <v>3</v>
      </c>
      <c r="D12522" t="s">
        <v>897</v>
      </c>
      <c r="E12522" t="s">
        <v>9</v>
      </c>
      <c r="F12522" t="s">
        <v>380</v>
      </c>
      <c r="G12522" t="s">
        <v>14</v>
      </c>
      <c r="H12522" s="135" t="s">
        <v>1534</v>
      </c>
      <c r="I12522" t="s">
        <v>1455</v>
      </c>
      <c r="J12522" s="20">
        <v>7</v>
      </c>
      <c r="K12522" s="20" t="s">
        <v>9</v>
      </c>
      <c r="L12522" t="s">
        <v>1464</v>
      </c>
      <c r="M12522" s="20">
        <v>0.77</v>
      </c>
      <c r="N12522" s="20">
        <v>1.48</v>
      </c>
      <c r="AE12522">
        <f t="shared" si="195"/>
        <v>2009</v>
      </c>
    </row>
    <row r="12523" spans="1:31" x14ac:dyDescent="0.25">
      <c r="A12523" s="7">
        <v>12520</v>
      </c>
      <c r="B12523" s="8">
        <v>39982</v>
      </c>
      <c r="C12523" t="s">
        <v>3</v>
      </c>
      <c r="D12523" t="s">
        <v>789</v>
      </c>
      <c r="E12523" t="s">
        <v>9</v>
      </c>
      <c r="F12523" t="s">
        <v>597</v>
      </c>
      <c r="G12523" t="s">
        <v>648</v>
      </c>
      <c r="H12523" s="135" t="s">
        <v>1799</v>
      </c>
      <c r="I12523" t="s">
        <v>1454</v>
      </c>
      <c r="J12523" s="20">
        <v>20</v>
      </c>
      <c r="K12523" s="20" t="s">
        <v>9</v>
      </c>
      <c r="L12523" t="s">
        <v>1464</v>
      </c>
      <c r="M12523" s="20">
        <v>4.4000000000000004</v>
      </c>
      <c r="N12523" s="20">
        <v>6.6</v>
      </c>
      <c r="AE12523">
        <f t="shared" si="195"/>
        <v>2009</v>
      </c>
    </row>
    <row r="12524" spans="1:31" x14ac:dyDescent="0.25">
      <c r="A12524" s="7">
        <v>12521</v>
      </c>
      <c r="B12524" s="8">
        <v>39982</v>
      </c>
      <c r="C12524" t="s">
        <v>3</v>
      </c>
      <c r="D12524" t="s">
        <v>991</v>
      </c>
      <c r="E12524" t="s">
        <v>9</v>
      </c>
      <c r="F12524" t="s">
        <v>1005</v>
      </c>
      <c r="G12524" t="s">
        <v>648</v>
      </c>
      <c r="H12524" s="136" t="s">
        <v>1496</v>
      </c>
      <c r="I12524" t="s">
        <v>1454</v>
      </c>
      <c r="J12524" s="20">
        <v>12</v>
      </c>
      <c r="K12524" s="20" t="s">
        <v>1465</v>
      </c>
      <c r="L12524" t="s">
        <v>1466</v>
      </c>
      <c r="M12524" s="20">
        <v>3</v>
      </c>
      <c r="N12524" s="20">
        <v>3</v>
      </c>
      <c r="AE12524">
        <f t="shared" si="195"/>
        <v>2009</v>
      </c>
    </row>
    <row r="12525" spans="1:31" x14ac:dyDescent="0.25">
      <c r="A12525" s="7">
        <v>12522</v>
      </c>
      <c r="B12525" s="8">
        <v>39983</v>
      </c>
      <c r="C12525" t="s">
        <v>3</v>
      </c>
      <c r="D12525" t="s">
        <v>985</v>
      </c>
      <c r="E12525" t="s">
        <v>9</v>
      </c>
      <c r="F12525" t="s">
        <v>997</v>
      </c>
      <c r="G12525" t="s">
        <v>377</v>
      </c>
      <c r="H12525" s="135" t="s">
        <v>1601</v>
      </c>
      <c r="I12525" t="s">
        <v>1454</v>
      </c>
      <c r="J12525" s="20">
        <v>5</v>
      </c>
      <c r="K12525" s="20" t="s">
        <v>9</v>
      </c>
      <c r="L12525" t="s">
        <v>1464</v>
      </c>
      <c r="M12525" s="20">
        <v>1.1000000000000001</v>
      </c>
      <c r="N12525" s="20">
        <v>2.4</v>
      </c>
      <c r="AE12525">
        <f t="shared" si="195"/>
        <v>2009</v>
      </c>
    </row>
    <row r="12526" spans="1:31" x14ac:dyDescent="0.25">
      <c r="A12526" s="7">
        <v>12523</v>
      </c>
      <c r="B12526" s="8">
        <v>39983</v>
      </c>
      <c r="C12526" t="s">
        <v>3</v>
      </c>
      <c r="D12526" t="s">
        <v>916</v>
      </c>
      <c r="E12526" t="s">
        <v>9</v>
      </c>
      <c r="F12526" t="s">
        <v>734</v>
      </c>
      <c r="G12526" t="s">
        <v>929</v>
      </c>
      <c r="H12526" s="9" t="s">
        <v>2845</v>
      </c>
      <c r="I12526" t="s">
        <v>1454</v>
      </c>
      <c r="J12526" s="20">
        <v>10</v>
      </c>
      <c r="K12526" s="20" t="s">
        <v>1465</v>
      </c>
      <c r="L12526" t="s">
        <v>1466</v>
      </c>
      <c r="M12526" s="20">
        <v>2.5</v>
      </c>
      <c r="N12526" s="20">
        <v>2.5</v>
      </c>
      <c r="AE12526">
        <f t="shared" si="195"/>
        <v>2009</v>
      </c>
    </row>
    <row r="12527" spans="1:31" x14ac:dyDescent="0.25">
      <c r="A12527" s="7">
        <v>12524</v>
      </c>
      <c r="B12527" s="8">
        <v>39983</v>
      </c>
      <c r="C12527" t="s">
        <v>3</v>
      </c>
      <c r="D12527" t="s">
        <v>916</v>
      </c>
      <c r="E12527" t="s">
        <v>9</v>
      </c>
      <c r="F12527" t="s">
        <v>860</v>
      </c>
      <c r="G12527" t="s">
        <v>648</v>
      </c>
      <c r="H12527" s="136" t="s">
        <v>1496</v>
      </c>
      <c r="I12527" t="s">
        <v>1454</v>
      </c>
      <c r="J12527" s="20">
        <v>4</v>
      </c>
      <c r="K12527" s="20" t="s">
        <v>9</v>
      </c>
      <c r="L12527" t="s">
        <v>1463</v>
      </c>
      <c r="M12527" s="20">
        <v>0.96</v>
      </c>
      <c r="N12527" s="20">
        <v>2.04</v>
      </c>
      <c r="AE12527">
        <f t="shared" si="195"/>
        <v>2009</v>
      </c>
    </row>
    <row r="12528" spans="1:31" x14ac:dyDescent="0.25">
      <c r="A12528" s="7">
        <v>12525</v>
      </c>
      <c r="B12528" s="8">
        <v>39983</v>
      </c>
      <c r="C12528" t="s">
        <v>3</v>
      </c>
      <c r="D12528" t="s">
        <v>677</v>
      </c>
      <c r="E12528" t="s">
        <v>9</v>
      </c>
      <c r="F12528" t="s">
        <v>869</v>
      </c>
      <c r="G12528" t="s">
        <v>732</v>
      </c>
      <c r="H12528" s="135" t="s">
        <v>1496</v>
      </c>
      <c r="I12528" t="s">
        <v>1454</v>
      </c>
      <c r="J12528" s="20">
        <v>16</v>
      </c>
      <c r="K12528" s="20" t="s">
        <v>9</v>
      </c>
      <c r="L12528" t="s">
        <v>1464</v>
      </c>
      <c r="M12528" s="20">
        <v>3.52</v>
      </c>
      <c r="N12528" s="20">
        <v>5.48</v>
      </c>
      <c r="AE12528">
        <f t="shared" si="195"/>
        <v>2009</v>
      </c>
    </row>
    <row r="12529" spans="1:31" x14ac:dyDescent="0.25">
      <c r="A12529" s="7">
        <v>12526</v>
      </c>
      <c r="B12529" s="8">
        <v>39983</v>
      </c>
      <c r="C12529" t="s">
        <v>3</v>
      </c>
      <c r="D12529" t="s">
        <v>992</v>
      </c>
      <c r="E12529" t="s">
        <v>9</v>
      </c>
      <c r="F12529" t="s">
        <v>880</v>
      </c>
      <c r="G12529" t="s">
        <v>861</v>
      </c>
      <c r="H12529" s="9" t="s">
        <v>2462</v>
      </c>
      <c r="I12529" t="s">
        <v>1454</v>
      </c>
      <c r="J12529" s="20">
        <v>18</v>
      </c>
      <c r="K12529" s="20" t="s">
        <v>3</v>
      </c>
      <c r="L12529" t="s">
        <v>1463</v>
      </c>
      <c r="M12529" s="20">
        <v>5.68</v>
      </c>
      <c r="N12529" s="20">
        <v>4.32</v>
      </c>
      <c r="AE12529">
        <f t="shared" si="195"/>
        <v>2009</v>
      </c>
    </row>
    <row r="12530" spans="1:31" x14ac:dyDescent="0.25">
      <c r="A12530" s="7">
        <v>12527</v>
      </c>
      <c r="B12530" s="8">
        <v>39984</v>
      </c>
      <c r="C12530" t="s">
        <v>3</v>
      </c>
      <c r="D12530" t="s">
        <v>936</v>
      </c>
      <c r="E12530" t="s">
        <v>9</v>
      </c>
      <c r="F12530" t="s">
        <v>906</v>
      </c>
      <c r="G12530" t="s">
        <v>14</v>
      </c>
      <c r="H12530" s="135" t="s">
        <v>1501</v>
      </c>
      <c r="I12530" t="s">
        <v>1454</v>
      </c>
      <c r="J12530" s="20">
        <v>30</v>
      </c>
      <c r="K12530" s="20" t="s">
        <v>3</v>
      </c>
      <c r="L12530" t="s">
        <v>1464</v>
      </c>
      <c r="M12530" s="20">
        <v>9.4</v>
      </c>
      <c r="N12530" s="20">
        <v>6.6</v>
      </c>
      <c r="AE12530">
        <f t="shared" si="195"/>
        <v>2009</v>
      </c>
    </row>
    <row r="12531" spans="1:31" x14ac:dyDescent="0.25">
      <c r="A12531" s="7">
        <v>12528</v>
      </c>
      <c r="B12531" s="8">
        <v>39984</v>
      </c>
      <c r="C12531" t="s">
        <v>3</v>
      </c>
      <c r="D12531" t="s">
        <v>957</v>
      </c>
      <c r="E12531" t="s">
        <v>9</v>
      </c>
      <c r="F12531" t="s">
        <v>869</v>
      </c>
      <c r="G12531" t="s">
        <v>870</v>
      </c>
      <c r="H12531" s="135" t="s">
        <v>2723</v>
      </c>
      <c r="I12531" t="s">
        <v>1454</v>
      </c>
      <c r="J12531" s="20">
        <v>20</v>
      </c>
      <c r="K12531" s="20" t="s">
        <v>9</v>
      </c>
      <c r="L12531" t="s">
        <v>1464</v>
      </c>
      <c r="M12531" s="20">
        <v>4.4000000000000004</v>
      </c>
      <c r="N12531" s="20">
        <v>6.6</v>
      </c>
      <c r="AE12531">
        <f t="shared" si="195"/>
        <v>2009</v>
      </c>
    </row>
    <row r="12532" spans="1:31" x14ac:dyDescent="0.25">
      <c r="A12532" s="7">
        <v>12529</v>
      </c>
      <c r="B12532" s="8">
        <v>39984</v>
      </c>
      <c r="C12532" t="s">
        <v>3</v>
      </c>
      <c r="D12532" t="s">
        <v>918</v>
      </c>
      <c r="E12532" t="s">
        <v>9</v>
      </c>
      <c r="F12532" t="s">
        <v>906</v>
      </c>
      <c r="G12532" t="s">
        <v>895</v>
      </c>
      <c r="H12532" s="135" t="s">
        <v>1496</v>
      </c>
      <c r="I12532" t="s">
        <v>1454</v>
      </c>
      <c r="J12532" s="20">
        <v>63</v>
      </c>
      <c r="K12532" s="20" t="s">
        <v>9</v>
      </c>
      <c r="L12532" t="s">
        <v>1463</v>
      </c>
      <c r="M12532" s="20">
        <v>15.12</v>
      </c>
      <c r="N12532" s="20">
        <v>17.38</v>
      </c>
      <c r="AE12532">
        <f t="shared" si="195"/>
        <v>2009</v>
      </c>
    </row>
    <row r="12533" spans="1:31" x14ac:dyDescent="0.25">
      <c r="A12533" s="7">
        <v>12530</v>
      </c>
      <c r="B12533" s="8">
        <v>39984</v>
      </c>
      <c r="C12533" t="s">
        <v>3</v>
      </c>
      <c r="D12533" t="s">
        <v>546</v>
      </c>
      <c r="E12533" t="s">
        <v>9</v>
      </c>
      <c r="F12533" t="s">
        <v>869</v>
      </c>
      <c r="G12533" t="s">
        <v>377</v>
      </c>
      <c r="H12533" s="9" t="s">
        <v>2846</v>
      </c>
      <c r="I12533" t="s">
        <v>1456</v>
      </c>
      <c r="J12533" s="20">
        <v>32</v>
      </c>
      <c r="K12533" s="20" t="s">
        <v>9</v>
      </c>
      <c r="L12533" t="s">
        <v>1463</v>
      </c>
      <c r="M12533" s="20">
        <v>7.68</v>
      </c>
      <c r="N12533" s="20">
        <v>9.32</v>
      </c>
      <c r="O12533" t="s">
        <v>9</v>
      </c>
      <c r="P12533" s="13" t="s">
        <v>817</v>
      </c>
      <c r="Q12533" t="s">
        <v>9</v>
      </c>
      <c r="R12533" t="s">
        <v>266</v>
      </c>
      <c r="S12533" t="s">
        <v>3</v>
      </c>
      <c r="T12533" t="s">
        <v>104</v>
      </c>
      <c r="U12533" t="s">
        <v>3</v>
      </c>
      <c r="V12533" t="s">
        <v>791</v>
      </c>
      <c r="W12533" t="s">
        <v>1465</v>
      </c>
      <c r="Y12533" t="s">
        <v>1465</v>
      </c>
      <c r="AA12533" t="s">
        <v>1465</v>
      </c>
      <c r="AC12533" t="s">
        <v>1465</v>
      </c>
      <c r="AE12533">
        <f t="shared" si="195"/>
        <v>2009</v>
      </c>
    </row>
    <row r="12534" spans="1:31" x14ac:dyDescent="0.25">
      <c r="A12534" s="7">
        <v>12531</v>
      </c>
      <c r="B12534" s="8">
        <v>39984</v>
      </c>
      <c r="C12534" t="s">
        <v>3</v>
      </c>
      <c r="D12534" t="s">
        <v>938</v>
      </c>
      <c r="E12534" t="s">
        <v>9</v>
      </c>
      <c r="F12534" t="s">
        <v>441</v>
      </c>
      <c r="G12534" t="s">
        <v>714</v>
      </c>
      <c r="H12534" s="135" t="s">
        <v>1496</v>
      </c>
      <c r="I12534" t="s">
        <v>1454</v>
      </c>
      <c r="J12534" s="20">
        <v>5</v>
      </c>
      <c r="K12534" s="20" t="s">
        <v>1465</v>
      </c>
      <c r="L12534" t="s">
        <v>1466</v>
      </c>
      <c r="M12534" s="20">
        <v>1.25</v>
      </c>
      <c r="N12534" s="20">
        <v>1.25</v>
      </c>
      <c r="AE12534">
        <f t="shared" si="195"/>
        <v>2009</v>
      </c>
    </row>
    <row r="12535" spans="1:31" x14ac:dyDescent="0.25">
      <c r="A12535" s="7">
        <v>12532</v>
      </c>
      <c r="B12535" s="8">
        <v>39984</v>
      </c>
      <c r="C12535" t="s">
        <v>3</v>
      </c>
      <c r="D12535" t="s">
        <v>350</v>
      </c>
      <c r="E12535" t="s">
        <v>9</v>
      </c>
      <c r="F12535" t="s">
        <v>795</v>
      </c>
      <c r="G12535" t="s">
        <v>732</v>
      </c>
      <c r="H12535" s="135" t="s">
        <v>2162</v>
      </c>
      <c r="I12535" t="s">
        <v>1454</v>
      </c>
      <c r="J12535" s="20">
        <v>25</v>
      </c>
      <c r="K12535" s="20" t="s">
        <v>3</v>
      </c>
      <c r="L12535" t="s">
        <v>1463</v>
      </c>
      <c r="M12535" s="20">
        <v>7.5</v>
      </c>
      <c r="N12535" s="20">
        <v>6</v>
      </c>
      <c r="AE12535">
        <f t="shared" si="195"/>
        <v>2009</v>
      </c>
    </row>
    <row r="12536" spans="1:31" x14ac:dyDescent="0.25">
      <c r="A12536" s="7">
        <v>12533</v>
      </c>
      <c r="B12536" s="8">
        <v>39985</v>
      </c>
      <c r="C12536" t="s">
        <v>3</v>
      </c>
      <c r="D12536" t="s">
        <v>939</v>
      </c>
      <c r="E12536" t="s">
        <v>9</v>
      </c>
      <c r="F12536" t="s">
        <v>563</v>
      </c>
      <c r="G12536" t="s">
        <v>870</v>
      </c>
      <c r="H12536" s="135" t="s">
        <v>2710</v>
      </c>
      <c r="I12536" t="s">
        <v>1454</v>
      </c>
      <c r="J12536" s="20">
        <v>12</v>
      </c>
      <c r="K12536" s="20" t="s">
        <v>1465</v>
      </c>
      <c r="L12536" t="s">
        <v>1466</v>
      </c>
      <c r="M12536" s="20">
        <v>3</v>
      </c>
      <c r="N12536" s="20">
        <v>3</v>
      </c>
      <c r="AE12536">
        <f t="shared" si="195"/>
        <v>2009</v>
      </c>
    </row>
    <row r="12537" spans="1:31" x14ac:dyDescent="0.25">
      <c r="A12537" s="7">
        <v>12534</v>
      </c>
      <c r="B12537" s="8">
        <v>39985</v>
      </c>
      <c r="C12537" t="s">
        <v>3</v>
      </c>
      <c r="D12537" t="s">
        <v>973</v>
      </c>
      <c r="E12537" t="s">
        <v>9</v>
      </c>
      <c r="F12537" t="s">
        <v>976</v>
      </c>
      <c r="G12537" t="s">
        <v>929</v>
      </c>
      <c r="H12537" s="135" t="s">
        <v>2678</v>
      </c>
      <c r="I12537" t="s">
        <v>1454</v>
      </c>
      <c r="J12537" s="20">
        <v>33</v>
      </c>
      <c r="K12537" s="20" t="s">
        <v>9</v>
      </c>
      <c r="L12537" t="s">
        <v>1463</v>
      </c>
      <c r="M12537" s="20">
        <v>7.92</v>
      </c>
      <c r="N12537" s="20">
        <v>9.58</v>
      </c>
      <c r="AE12537">
        <f t="shared" si="195"/>
        <v>2009</v>
      </c>
    </row>
    <row r="12538" spans="1:31" x14ac:dyDescent="0.25">
      <c r="A12538" s="7">
        <v>12535</v>
      </c>
      <c r="B12538" s="8">
        <v>39985</v>
      </c>
      <c r="C12538" t="s">
        <v>3</v>
      </c>
      <c r="D12538" t="s">
        <v>1003</v>
      </c>
      <c r="E12538" t="s">
        <v>9</v>
      </c>
      <c r="F12538" t="s">
        <v>64</v>
      </c>
      <c r="G12538" t="s">
        <v>895</v>
      </c>
      <c r="H12538" s="135" t="s">
        <v>2534</v>
      </c>
      <c r="I12538" t="s">
        <v>1454</v>
      </c>
      <c r="J12538" s="20">
        <v>15</v>
      </c>
      <c r="K12538" s="20" t="s">
        <v>9</v>
      </c>
      <c r="L12538" t="s">
        <v>1464</v>
      </c>
      <c r="M12538" s="20">
        <v>3.3</v>
      </c>
      <c r="N12538" s="20">
        <v>5.2</v>
      </c>
      <c r="AE12538">
        <f t="shared" si="195"/>
        <v>2009</v>
      </c>
    </row>
    <row r="12539" spans="1:31" x14ac:dyDescent="0.25">
      <c r="A12539" s="7">
        <v>12536</v>
      </c>
      <c r="B12539" s="8">
        <v>39986</v>
      </c>
      <c r="C12539" t="s">
        <v>3</v>
      </c>
      <c r="D12539" t="s">
        <v>1012</v>
      </c>
      <c r="E12539" t="s">
        <v>9</v>
      </c>
      <c r="F12539" t="s">
        <v>899</v>
      </c>
      <c r="G12539" t="s">
        <v>648</v>
      </c>
      <c r="H12539" s="9" t="s">
        <v>1797</v>
      </c>
      <c r="I12539" t="s">
        <v>1454</v>
      </c>
      <c r="J12539" s="20">
        <v>10</v>
      </c>
      <c r="K12539" s="20" t="s">
        <v>1465</v>
      </c>
      <c r="L12539" t="s">
        <v>1466</v>
      </c>
      <c r="M12539" s="20">
        <v>2.5</v>
      </c>
      <c r="N12539" s="20">
        <v>2.5</v>
      </c>
      <c r="AE12539">
        <f t="shared" si="195"/>
        <v>2009</v>
      </c>
    </row>
    <row r="12540" spans="1:31" x14ac:dyDescent="0.25">
      <c r="A12540" s="7">
        <v>12537</v>
      </c>
      <c r="B12540" s="8">
        <v>39986</v>
      </c>
      <c r="C12540" t="s">
        <v>3</v>
      </c>
      <c r="D12540" t="s">
        <v>1011</v>
      </c>
      <c r="E12540" t="s">
        <v>9</v>
      </c>
      <c r="F12540" t="s">
        <v>964</v>
      </c>
      <c r="G12540" t="s">
        <v>11</v>
      </c>
      <c r="H12540" s="135" t="s">
        <v>1496</v>
      </c>
      <c r="I12540" t="s">
        <v>1455</v>
      </c>
      <c r="J12540" s="20">
        <v>15</v>
      </c>
      <c r="K12540" s="20" t="s">
        <v>3</v>
      </c>
      <c r="L12540" t="s">
        <v>1464</v>
      </c>
      <c r="M12540" s="20">
        <v>2.6</v>
      </c>
      <c r="N12540" s="20">
        <v>1.65</v>
      </c>
      <c r="AE12540">
        <f t="shared" si="195"/>
        <v>2009</v>
      </c>
    </row>
    <row r="12541" spans="1:31" x14ac:dyDescent="0.25">
      <c r="A12541" s="7">
        <v>12538</v>
      </c>
      <c r="B12541" s="8">
        <v>39986</v>
      </c>
      <c r="C12541" t="s">
        <v>3</v>
      </c>
      <c r="D12541" t="s">
        <v>989</v>
      </c>
      <c r="E12541" t="s">
        <v>9</v>
      </c>
      <c r="F12541" t="s">
        <v>978</v>
      </c>
      <c r="G12541" t="s">
        <v>895</v>
      </c>
      <c r="H12541" s="135" t="s">
        <v>1496</v>
      </c>
      <c r="I12541" t="s">
        <v>1454</v>
      </c>
      <c r="J12541" s="20">
        <v>61</v>
      </c>
      <c r="K12541" s="20" t="s">
        <v>9</v>
      </c>
      <c r="L12541" t="s">
        <v>1464</v>
      </c>
      <c r="M12541" s="20">
        <v>13.42</v>
      </c>
      <c r="N12541" s="20">
        <v>18.079999999999998</v>
      </c>
      <c r="AE12541">
        <f t="shared" si="195"/>
        <v>2009</v>
      </c>
    </row>
    <row r="12542" spans="1:31" x14ac:dyDescent="0.25">
      <c r="A12542" s="7">
        <v>12539</v>
      </c>
      <c r="B12542" s="8">
        <v>39987</v>
      </c>
      <c r="C12542" t="s">
        <v>3</v>
      </c>
      <c r="D12542" t="s">
        <v>168</v>
      </c>
      <c r="E12542" t="s">
        <v>9</v>
      </c>
      <c r="F12542" t="s">
        <v>828</v>
      </c>
      <c r="G12542" t="s">
        <v>17</v>
      </c>
      <c r="H12542" s="135" t="s">
        <v>1502</v>
      </c>
      <c r="I12542" t="s">
        <v>1454</v>
      </c>
      <c r="J12542" s="20">
        <v>53</v>
      </c>
      <c r="K12542" s="20" t="s">
        <v>1465</v>
      </c>
      <c r="L12542" t="s">
        <v>1466</v>
      </c>
      <c r="M12542" s="20">
        <v>13.25</v>
      </c>
      <c r="N12542" s="20">
        <v>13.25</v>
      </c>
      <c r="AE12542">
        <f t="shared" si="195"/>
        <v>2009</v>
      </c>
    </row>
    <row r="12543" spans="1:31" x14ac:dyDescent="0.25">
      <c r="A12543" s="7">
        <v>12540</v>
      </c>
      <c r="B12543" s="8">
        <v>39988</v>
      </c>
      <c r="C12543" t="s">
        <v>3</v>
      </c>
      <c r="D12543" t="s">
        <v>1011</v>
      </c>
      <c r="E12543" t="s">
        <v>9</v>
      </c>
      <c r="F12543" t="s">
        <v>213</v>
      </c>
      <c r="G12543" t="s">
        <v>732</v>
      </c>
      <c r="H12543" s="135" t="s">
        <v>2284</v>
      </c>
      <c r="I12543" t="s">
        <v>1455</v>
      </c>
      <c r="J12543" s="20">
        <v>13</v>
      </c>
      <c r="K12543" s="20" t="s">
        <v>9</v>
      </c>
      <c r="L12543" t="s">
        <v>1463</v>
      </c>
      <c r="M12543" s="20">
        <v>1.56</v>
      </c>
      <c r="N12543" s="20">
        <v>2.19</v>
      </c>
      <c r="AE12543">
        <f t="shared" si="195"/>
        <v>2009</v>
      </c>
    </row>
    <row r="12544" spans="1:31" x14ac:dyDescent="0.25">
      <c r="A12544" s="7">
        <v>12541</v>
      </c>
      <c r="B12544" s="8">
        <v>39988</v>
      </c>
      <c r="C12544" t="s">
        <v>3</v>
      </c>
      <c r="D12544" t="s">
        <v>1011</v>
      </c>
      <c r="E12544" t="s">
        <v>9</v>
      </c>
      <c r="F12544" t="s">
        <v>678</v>
      </c>
      <c r="G12544" t="s">
        <v>569</v>
      </c>
      <c r="H12544" s="135" t="s">
        <v>1783</v>
      </c>
      <c r="I12544" t="s">
        <v>1455</v>
      </c>
      <c r="J12544" s="20">
        <v>18</v>
      </c>
      <c r="K12544" s="20" t="s">
        <v>9</v>
      </c>
      <c r="L12544" t="s">
        <v>1463</v>
      </c>
      <c r="M12544" s="20">
        <v>2.16</v>
      </c>
      <c r="N12544" s="20">
        <v>2.84</v>
      </c>
      <c r="AE12544">
        <f t="shared" si="195"/>
        <v>2009</v>
      </c>
    </row>
    <row r="12545" spans="1:31" x14ac:dyDescent="0.25">
      <c r="A12545" s="7">
        <v>12542</v>
      </c>
      <c r="B12545" s="8">
        <v>39988</v>
      </c>
      <c r="C12545" t="s">
        <v>3</v>
      </c>
      <c r="D12545" t="s">
        <v>656</v>
      </c>
      <c r="E12545" t="s">
        <v>9</v>
      </c>
      <c r="F12545" t="s">
        <v>749</v>
      </c>
      <c r="G12545" t="s">
        <v>870</v>
      </c>
      <c r="H12545" s="135" t="s">
        <v>2523</v>
      </c>
      <c r="I12545" t="s">
        <v>1455</v>
      </c>
      <c r="J12545" s="20">
        <v>12</v>
      </c>
      <c r="K12545" s="20" t="s">
        <v>3</v>
      </c>
      <c r="L12545" t="s">
        <v>1464</v>
      </c>
      <c r="M12545" s="20">
        <v>2.1799999999999997</v>
      </c>
      <c r="N12545" s="20">
        <v>1.32</v>
      </c>
      <c r="AE12545">
        <f t="shared" si="195"/>
        <v>2009</v>
      </c>
    </row>
    <row r="12546" spans="1:31" x14ac:dyDescent="0.25">
      <c r="A12546" s="7">
        <v>12543</v>
      </c>
      <c r="B12546" s="8">
        <v>39989</v>
      </c>
      <c r="C12546" t="s">
        <v>3</v>
      </c>
      <c r="D12546" t="s">
        <v>163</v>
      </c>
      <c r="E12546" t="s">
        <v>9</v>
      </c>
      <c r="F12546" t="s">
        <v>677</v>
      </c>
      <c r="G12546" t="s">
        <v>732</v>
      </c>
      <c r="H12546" s="135" t="s">
        <v>2179</v>
      </c>
      <c r="I12546" t="s">
        <v>1455</v>
      </c>
      <c r="J12546" s="20">
        <v>12</v>
      </c>
      <c r="K12546" s="20" t="s">
        <v>3</v>
      </c>
      <c r="L12546" t="s">
        <v>1464</v>
      </c>
      <c r="M12546" s="20">
        <v>2.1799999999999997</v>
      </c>
      <c r="N12546" s="20">
        <v>1.32</v>
      </c>
      <c r="AE12546">
        <f t="shared" si="195"/>
        <v>2009</v>
      </c>
    </row>
    <row r="12547" spans="1:31" x14ac:dyDescent="0.25">
      <c r="A12547" s="7">
        <v>12544</v>
      </c>
      <c r="B12547" s="8">
        <v>39989</v>
      </c>
      <c r="C12547" t="s">
        <v>3</v>
      </c>
      <c r="D12547" t="s">
        <v>1008</v>
      </c>
      <c r="E12547" t="s">
        <v>9</v>
      </c>
      <c r="F12547" t="s">
        <v>897</v>
      </c>
      <c r="G12547" t="s">
        <v>11</v>
      </c>
      <c r="H12547" s="135" t="s">
        <v>1538</v>
      </c>
      <c r="I12547" t="s">
        <v>1455</v>
      </c>
      <c r="J12547" s="20">
        <v>10</v>
      </c>
      <c r="K12547" s="20" t="s">
        <v>3</v>
      </c>
      <c r="L12547" t="s">
        <v>1463</v>
      </c>
      <c r="M12547" s="20">
        <v>1.8</v>
      </c>
      <c r="N12547" s="20">
        <v>1.2</v>
      </c>
      <c r="AE12547">
        <f t="shared" si="195"/>
        <v>2009</v>
      </c>
    </row>
    <row r="12548" spans="1:31" x14ac:dyDescent="0.25">
      <c r="A12548" s="7">
        <v>12545</v>
      </c>
      <c r="B12548" s="8">
        <v>39989</v>
      </c>
      <c r="C12548" t="s">
        <v>3</v>
      </c>
      <c r="D12548" t="s">
        <v>86</v>
      </c>
      <c r="E12548" t="s">
        <v>9</v>
      </c>
      <c r="F12548" t="s">
        <v>851</v>
      </c>
      <c r="G12548" t="s">
        <v>929</v>
      </c>
      <c r="H12548" s="135" t="s">
        <v>2683</v>
      </c>
      <c r="I12548" t="s">
        <v>1455</v>
      </c>
      <c r="J12548" s="20">
        <v>10</v>
      </c>
      <c r="K12548" s="20" t="s">
        <v>3</v>
      </c>
      <c r="L12548" t="s">
        <v>1463</v>
      </c>
      <c r="M12548" s="20">
        <v>1.8</v>
      </c>
      <c r="N12548" s="20">
        <v>1.2</v>
      </c>
      <c r="AE12548">
        <f t="shared" ref="AE12548:AE12611" si="196">YEAR(B12548)</f>
        <v>2009</v>
      </c>
    </row>
    <row r="12549" spans="1:31" x14ac:dyDescent="0.25">
      <c r="A12549" s="7">
        <v>12546</v>
      </c>
      <c r="B12549" s="8">
        <v>39989</v>
      </c>
      <c r="C12549" t="s">
        <v>3</v>
      </c>
      <c r="D12549" t="s">
        <v>546</v>
      </c>
      <c r="E12549" t="s">
        <v>9</v>
      </c>
      <c r="F12549" t="s">
        <v>19</v>
      </c>
      <c r="G12549" t="s">
        <v>929</v>
      </c>
      <c r="H12549" s="135" t="s">
        <v>1496</v>
      </c>
      <c r="I12549" t="s">
        <v>1456</v>
      </c>
      <c r="J12549" s="20">
        <v>20</v>
      </c>
      <c r="K12549" s="20" t="s">
        <v>3</v>
      </c>
      <c r="L12549" t="s">
        <v>1464</v>
      </c>
      <c r="M12549" s="20">
        <v>6.6</v>
      </c>
      <c r="N12549" s="20">
        <v>4.4000000000000004</v>
      </c>
      <c r="O12549" t="s">
        <v>3</v>
      </c>
      <c r="P12549" s="13" t="s">
        <v>766</v>
      </c>
      <c r="Q12549" t="s">
        <v>3</v>
      </c>
      <c r="R12549" t="s">
        <v>711</v>
      </c>
      <c r="S12549" t="s">
        <v>9</v>
      </c>
      <c r="T12549" t="s">
        <v>869</v>
      </c>
      <c r="U12549" t="s">
        <v>9</v>
      </c>
      <c r="V12549" t="s">
        <v>275</v>
      </c>
      <c r="W12549" t="s">
        <v>1465</v>
      </c>
      <c r="Y12549" t="s">
        <v>1465</v>
      </c>
      <c r="AA12549" t="s">
        <v>1465</v>
      </c>
      <c r="AC12549" t="s">
        <v>1465</v>
      </c>
      <c r="AE12549">
        <f t="shared" si="196"/>
        <v>2009</v>
      </c>
    </row>
    <row r="12550" spans="1:31" x14ac:dyDescent="0.25">
      <c r="A12550" s="7">
        <v>12547</v>
      </c>
      <c r="B12550" s="8">
        <v>39989</v>
      </c>
      <c r="C12550" t="s">
        <v>3</v>
      </c>
      <c r="D12550" t="s">
        <v>991</v>
      </c>
      <c r="E12550" t="s">
        <v>9</v>
      </c>
      <c r="F12550" t="s">
        <v>990</v>
      </c>
      <c r="G12550" t="s">
        <v>648</v>
      </c>
      <c r="H12550" s="136" t="s">
        <v>1496</v>
      </c>
      <c r="I12550" t="s">
        <v>1455</v>
      </c>
      <c r="J12550" s="20">
        <v>18</v>
      </c>
      <c r="K12550" s="20" t="s">
        <v>9</v>
      </c>
      <c r="L12550" t="s">
        <v>1464</v>
      </c>
      <c r="M12550" s="20">
        <v>1.98</v>
      </c>
      <c r="N12550" s="20">
        <v>3.02</v>
      </c>
      <c r="AE12550">
        <f t="shared" si="196"/>
        <v>2009</v>
      </c>
    </row>
    <row r="12551" spans="1:31" x14ac:dyDescent="0.25">
      <c r="A12551" s="7">
        <v>12548</v>
      </c>
      <c r="B12551" s="8">
        <v>39990</v>
      </c>
      <c r="C12551" t="s">
        <v>3</v>
      </c>
      <c r="D12551" t="s">
        <v>1010</v>
      </c>
      <c r="E12551" t="s">
        <v>9</v>
      </c>
      <c r="F12551" t="s">
        <v>1005</v>
      </c>
      <c r="G12551" t="s">
        <v>648</v>
      </c>
      <c r="H12551" s="135" t="s">
        <v>1944</v>
      </c>
      <c r="I12551" t="s">
        <v>1454</v>
      </c>
      <c r="J12551" s="20">
        <v>18</v>
      </c>
      <c r="K12551" s="20" t="s">
        <v>1465</v>
      </c>
      <c r="L12551" t="s">
        <v>1466</v>
      </c>
      <c r="M12551" s="20">
        <v>4.5</v>
      </c>
      <c r="N12551" s="20">
        <v>4.5</v>
      </c>
      <c r="AE12551">
        <f t="shared" si="196"/>
        <v>2009</v>
      </c>
    </row>
    <row r="12552" spans="1:31" x14ac:dyDescent="0.25">
      <c r="A12552" s="7">
        <v>12549</v>
      </c>
      <c r="B12552" s="8">
        <v>39991</v>
      </c>
      <c r="C12552" t="s">
        <v>3</v>
      </c>
      <c r="D12552" t="s">
        <v>614</v>
      </c>
      <c r="E12552" t="s">
        <v>9</v>
      </c>
      <c r="F12552" t="s">
        <v>397</v>
      </c>
      <c r="G12552" t="s">
        <v>714</v>
      </c>
      <c r="H12552" s="135" t="s">
        <v>2434</v>
      </c>
      <c r="I12552" t="s">
        <v>1455</v>
      </c>
      <c r="J12552" s="20">
        <v>18</v>
      </c>
      <c r="K12552" s="20" t="s">
        <v>3</v>
      </c>
      <c r="L12552" t="s">
        <v>1464</v>
      </c>
      <c r="M12552" s="20">
        <v>3.02</v>
      </c>
      <c r="N12552" s="20">
        <v>1.98</v>
      </c>
      <c r="AE12552">
        <f t="shared" si="196"/>
        <v>2009</v>
      </c>
    </row>
    <row r="12553" spans="1:31" x14ac:dyDescent="0.25">
      <c r="A12553" s="7">
        <v>12550</v>
      </c>
      <c r="B12553" s="8">
        <v>39991</v>
      </c>
      <c r="C12553" t="s">
        <v>3</v>
      </c>
      <c r="D12553" t="s">
        <v>964</v>
      </c>
      <c r="E12553" t="s">
        <v>9</v>
      </c>
      <c r="F12553" t="s">
        <v>985</v>
      </c>
      <c r="G12553" t="s">
        <v>24</v>
      </c>
      <c r="H12553" s="135" t="s">
        <v>1551</v>
      </c>
      <c r="I12553" t="s">
        <v>1455</v>
      </c>
      <c r="J12553" s="20">
        <v>6</v>
      </c>
      <c r="K12553" s="20" t="s">
        <v>3</v>
      </c>
      <c r="L12553" t="s">
        <v>1464</v>
      </c>
      <c r="M12553" s="20">
        <v>1.3399999999999999</v>
      </c>
      <c r="N12553" s="20">
        <v>0.66</v>
      </c>
      <c r="AE12553">
        <f t="shared" si="196"/>
        <v>2009</v>
      </c>
    </row>
    <row r="12554" spans="1:31" x14ac:dyDescent="0.25">
      <c r="A12554" s="7">
        <v>12551</v>
      </c>
      <c r="B12554" s="8">
        <v>39991</v>
      </c>
      <c r="C12554" t="s">
        <v>3</v>
      </c>
      <c r="D12554" t="s">
        <v>813</v>
      </c>
      <c r="E12554" t="s">
        <v>9</v>
      </c>
      <c r="F12554" t="s">
        <v>984</v>
      </c>
      <c r="G12554" t="s">
        <v>14</v>
      </c>
      <c r="H12554" s="135" t="s">
        <v>1583</v>
      </c>
      <c r="I12554" t="s">
        <v>1455</v>
      </c>
      <c r="J12554" s="20">
        <v>4</v>
      </c>
      <c r="K12554" s="20" t="s">
        <v>3</v>
      </c>
      <c r="L12554" t="s">
        <v>1464</v>
      </c>
      <c r="M12554" s="20">
        <v>1.06</v>
      </c>
      <c r="N12554" s="20">
        <v>0.44</v>
      </c>
      <c r="AE12554">
        <f t="shared" si="196"/>
        <v>2009</v>
      </c>
    </row>
    <row r="12555" spans="1:31" x14ac:dyDescent="0.25">
      <c r="A12555" s="7">
        <v>12552</v>
      </c>
      <c r="B12555" s="8">
        <v>39991</v>
      </c>
      <c r="C12555" t="s">
        <v>3</v>
      </c>
      <c r="D12555" t="s">
        <v>928</v>
      </c>
      <c r="E12555" t="s">
        <v>9</v>
      </c>
      <c r="F12555" t="s">
        <v>828</v>
      </c>
      <c r="G12555" t="s">
        <v>929</v>
      </c>
      <c r="H12555" s="135" t="s">
        <v>2678</v>
      </c>
      <c r="I12555" t="s">
        <v>1454</v>
      </c>
      <c r="J12555" s="20">
        <v>20</v>
      </c>
      <c r="K12555" s="20" t="s">
        <v>9</v>
      </c>
      <c r="L12555" t="s">
        <v>1464</v>
      </c>
      <c r="M12555" s="20">
        <v>4.4000000000000004</v>
      </c>
      <c r="N12555" s="20">
        <v>6.6</v>
      </c>
      <c r="AE12555">
        <f t="shared" si="196"/>
        <v>2009</v>
      </c>
    </row>
    <row r="12556" spans="1:31" x14ac:dyDescent="0.25">
      <c r="A12556" s="7">
        <v>12553</v>
      </c>
      <c r="B12556" s="8">
        <v>39991</v>
      </c>
      <c r="C12556" t="s">
        <v>3</v>
      </c>
      <c r="D12556" t="s">
        <v>761</v>
      </c>
      <c r="E12556" t="s">
        <v>9</v>
      </c>
      <c r="F12556" t="s">
        <v>832</v>
      </c>
      <c r="G12556" t="s">
        <v>929</v>
      </c>
      <c r="H12556" s="135" t="s">
        <v>2644</v>
      </c>
      <c r="I12556" t="s">
        <v>1455</v>
      </c>
      <c r="J12556" s="20">
        <v>10</v>
      </c>
      <c r="K12556" s="20" t="s">
        <v>3</v>
      </c>
      <c r="L12556" t="s">
        <v>1464</v>
      </c>
      <c r="M12556" s="20">
        <v>1.9</v>
      </c>
      <c r="N12556" s="20">
        <v>1.1000000000000001</v>
      </c>
      <c r="AE12556">
        <f t="shared" si="196"/>
        <v>2009</v>
      </c>
    </row>
    <row r="12557" spans="1:31" x14ac:dyDescent="0.25">
      <c r="A12557" s="7">
        <v>12554</v>
      </c>
      <c r="B12557" s="8">
        <v>39992</v>
      </c>
      <c r="C12557" t="s">
        <v>3</v>
      </c>
      <c r="D12557" t="s">
        <v>779</v>
      </c>
      <c r="E12557" t="s">
        <v>9</v>
      </c>
      <c r="F12557" t="s">
        <v>833</v>
      </c>
      <c r="G12557" t="s">
        <v>861</v>
      </c>
      <c r="H12557" s="135" t="s">
        <v>2437</v>
      </c>
      <c r="I12557" t="s">
        <v>1454</v>
      </c>
      <c r="J12557" s="20">
        <v>25</v>
      </c>
      <c r="K12557" s="20" t="s">
        <v>3</v>
      </c>
      <c r="L12557" t="s">
        <v>1464</v>
      </c>
      <c r="M12557" s="20">
        <v>8</v>
      </c>
      <c r="N12557" s="20">
        <v>5.5</v>
      </c>
      <c r="AE12557">
        <f t="shared" si="196"/>
        <v>2009</v>
      </c>
    </row>
    <row r="12558" spans="1:31" x14ac:dyDescent="0.25">
      <c r="A12558" s="7">
        <v>12555</v>
      </c>
      <c r="B12558" s="8">
        <v>39992</v>
      </c>
      <c r="C12558" t="s">
        <v>3</v>
      </c>
      <c r="D12558" t="s">
        <v>803</v>
      </c>
      <c r="E12558" t="s">
        <v>9</v>
      </c>
      <c r="F12558" t="s">
        <v>441</v>
      </c>
      <c r="G12558" t="s">
        <v>732</v>
      </c>
      <c r="H12558" s="135" t="s">
        <v>2173</v>
      </c>
      <c r="I12558" t="s">
        <v>1454</v>
      </c>
      <c r="J12558" s="20">
        <v>1</v>
      </c>
      <c r="K12558" s="20" t="s">
        <v>1465</v>
      </c>
      <c r="L12558" t="s">
        <v>1466</v>
      </c>
      <c r="M12558" s="20">
        <v>0.25</v>
      </c>
      <c r="N12558" s="20">
        <v>0.25</v>
      </c>
      <c r="AE12558">
        <f t="shared" si="196"/>
        <v>2009</v>
      </c>
    </row>
    <row r="12559" spans="1:31" x14ac:dyDescent="0.25">
      <c r="A12559" s="7">
        <v>12556</v>
      </c>
      <c r="B12559" s="8">
        <v>39992</v>
      </c>
      <c r="C12559" t="s">
        <v>3</v>
      </c>
      <c r="D12559" t="s">
        <v>803</v>
      </c>
      <c r="E12559" t="s">
        <v>9</v>
      </c>
      <c r="F12559" t="s">
        <v>860</v>
      </c>
      <c r="G12559" t="s">
        <v>732</v>
      </c>
      <c r="H12559" s="135" t="s">
        <v>2847</v>
      </c>
      <c r="I12559" t="s">
        <v>1454</v>
      </c>
      <c r="J12559" s="20">
        <v>36</v>
      </c>
      <c r="K12559" s="20" t="s">
        <v>1465</v>
      </c>
      <c r="L12559" t="s">
        <v>1466</v>
      </c>
      <c r="M12559" s="20">
        <v>9</v>
      </c>
      <c r="N12559" s="20">
        <v>9</v>
      </c>
      <c r="AE12559">
        <f t="shared" si="196"/>
        <v>2009</v>
      </c>
    </row>
    <row r="12560" spans="1:31" x14ac:dyDescent="0.25">
      <c r="A12560" s="7">
        <v>12557</v>
      </c>
      <c r="B12560" s="8">
        <v>39993</v>
      </c>
      <c r="C12560" t="s">
        <v>3</v>
      </c>
      <c r="D12560" t="s">
        <v>557</v>
      </c>
      <c r="E12560" t="s">
        <v>9</v>
      </c>
      <c r="F12560" t="s">
        <v>46</v>
      </c>
      <c r="G12560" t="s">
        <v>895</v>
      </c>
      <c r="H12560" s="135" t="s">
        <v>2635</v>
      </c>
      <c r="I12560" t="s">
        <v>1455</v>
      </c>
      <c r="J12560" s="20">
        <v>9</v>
      </c>
      <c r="K12560" s="20" t="s">
        <v>3</v>
      </c>
      <c r="L12560" t="s">
        <v>1464</v>
      </c>
      <c r="M12560" s="20">
        <v>1.76</v>
      </c>
      <c r="N12560" s="20">
        <v>0.99</v>
      </c>
      <c r="AE12560">
        <f t="shared" si="196"/>
        <v>2009</v>
      </c>
    </row>
    <row r="12561" spans="1:31" x14ac:dyDescent="0.25">
      <c r="A12561" s="7">
        <v>12558</v>
      </c>
      <c r="B12561" s="8">
        <v>39993</v>
      </c>
      <c r="C12561" t="s">
        <v>3</v>
      </c>
      <c r="D12561" t="s">
        <v>916</v>
      </c>
      <c r="E12561" t="s">
        <v>9</v>
      </c>
      <c r="F12561" t="s">
        <v>687</v>
      </c>
      <c r="G12561" t="s">
        <v>648</v>
      </c>
      <c r="H12561" s="135" t="s">
        <v>1785</v>
      </c>
      <c r="I12561" t="s">
        <v>1454</v>
      </c>
      <c r="J12561" s="20">
        <v>47</v>
      </c>
      <c r="K12561" s="20" t="s">
        <v>9</v>
      </c>
      <c r="L12561" t="s">
        <v>1463</v>
      </c>
      <c r="M12561" s="20">
        <v>11.28</v>
      </c>
      <c r="N12561" s="20">
        <v>13.22</v>
      </c>
      <c r="AE12561">
        <f t="shared" si="196"/>
        <v>2009</v>
      </c>
    </row>
    <row r="12562" spans="1:31" x14ac:dyDescent="0.25">
      <c r="A12562" s="7">
        <v>12559</v>
      </c>
      <c r="B12562" s="8">
        <v>39994</v>
      </c>
      <c r="C12562" t="s">
        <v>3</v>
      </c>
      <c r="D12562" t="s">
        <v>848</v>
      </c>
      <c r="E12562" t="s">
        <v>9</v>
      </c>
      <c r="F12562" t="s">
        <v>860</v>
      </c>
      <c r="G12562" t="s">
        <v>648</v>
      </c>
      <c r="H12562" s="9" t="s">
        <v>1797</v>
      </c>
      <c r="I12562" t="s">
        <v>1454</v>
      </c>
      <c r="J12562" s="20">
        <v>28</v>
      </c>
      <c r="K12562" s="20" t="s">
        <v>1465</v>
      </c>
      <c r="L12562" t="s">
        <v>1466</v>
      </c>
      <c r="M12562" s="20">
        <v>7</v>
      </c>
      <c r="N12562" s="20">
        <v>7</v>
      </c>
      <c r="AE12562">
        <f t="shared" si="196"/>
        <v>2009</v>
      </c>
    </row>
    <row r="12563" spans="1:31" x14ac:dyDescent="0.25">
      <c r="A12563" s="7">
        <v>12560</v>
      </c>
      <c r="B12563" s="8">
        <v>39994</v>
      </c>
      <c r="C12563" t="s">
        <v>3</v>
      </c>
      <c r="D12563" t="s">
        <v>1002</v>
      </c>
      <c r="E12563" t="s">
        <v>9</v>
      </c>
      <c r="F12563" t="s">
        <v>1000</v>
      </c>
      <c r="G12563" t="s">
        <v>24</v>
      </c>
      <c r="H12563" s="135" t="s">
        <v>1551</v>
      </c>
      <c r="I12563" t="s">
        <v>1454</v>
      </c>
      <c r="J12563" s="20">
        <v>14</v>
      </c>
      <c r="K12563" s="20" t="s">
        <v>3</v>
      </c>
      <c r="L12563" t="s">
        <v>1463</v>
      </c>
      <c r="M12563" s="20">
        <v>4.6400000000000006</v>
      </c>
      <c r="N12563" s="20">
        <v>3.36</v>
      </c>
      <c r="AE12563">
        <f t="shared" si="196"/>
        <v>2009</v>
      </c>
    </row>
    <row r="12564" spans="1:31" x14ac:dyDescent="0.25">
      <c r="A12564" s="7">
        <v>12561</v>
      </c>
      <c r="B12564" s="8">
        <v>39994</v>
      </c>
      <c r="C12564" t="s">
        <v>3</v>
      </c>
      <c r="D12564" t="s">
        <v>954</v>
      </c>
      <c r="E12564" t="s">
        <v>9</v>
      </c>
      <c r="F12564" t="s">
        <v>1005</v>
      </c>
      <c r="G12564" t="s">
        <v>931</v>
      </c>
      <c r="H12564" s="9" t="s">
        <v>2657</v>
      </c>
      <c r="I12564" t="s">
        <v>1454</v>
      </c>
      <c r="J12564" s="20">
        <v>2</v>
      </c>
      <c r="K12564" s="20" t="s">
        <v>9</v>
      </c>
      <c r="L12564" t="s">
        <v>1464</v>
      </c>
      <c r="M12564" s="20">
        <v>0.44</v>
      </c>
      <c r="N12564" s="20">
        <v>1.56</v>
      </c>
      <c r="AE12564">
        <f t="shared" si="196"/>
        <v>2009</v>
      </c>
    </row>
    <row r="12565" spans="1:31" x14ac:dyDescent="0.25">
      <c r="A12565" s="7">
        <v>12562</v>
      </c>
      <c r="B12565" s="8">
        <v>39994</v>
      </c>
      <c r="C12565" t="s">
        <v>3</v>
      </c>
      <c r="D12565" t="s">
        <v>854</v>
      </c>
      <c r="E12565" t="s">
        <v>9</v>
      </c>
      <c r="F12565" t="s">
        <v>668</v>
      </c>
      <c r="G12565" t="s">
        <v>929</v>
      </c>
      <c r="H12565" s="135" t="s">
        <v>2697</v>
      </c>
      <c r="I12565" t="s">
        <v>1455</v>
      </c>
      <c r="J12565" s="20">
        <v>40</v>
      </c>
      <c r="K12565" s="20" t="s">
        <v>9</v>
      </c>
      <c r="L12565" t="s">
        <v>1463</v>
      </c>
      <c r="M12565" s="20">
        <v>4.8</v>
      </c>
      <c r="N12565" s="20">
        <v>5.7</v>
      </c>
      <c r="AE12565">
        <f t="shared" si="196"/>
        <v>2009</v>
      </c>
    </row>
    <row r="12566" spans="1:31" x14ac:dyDescent="0.25">
      <c r="A12566" s="7">
        <v>12563</v>
      </c>
      <c r="B12566" s="8">
        <v>39994</v>
      </c>
      <c r="C12566" t="s">
        <v>3</v>
      </c>
      <c r="D12566" t="s">
        <v>202</v>
      </c>
      <c r="E12566" t="s">
        <v>9</v>
      </c>
      <c r="F12566" t="s">
        <v>902</v>
      </c>
      <c r="G12566" t="s">
        <v>11</v>
      </c>
      <c r="H12566" s="135" t="s">
        <v>1496</v>
      </c>
      <c r="I12566" t="s">
        <v>1454</v>
      </c>
      <c r="J12566" s="20">
        <v>43</v>
      </c>
      <c r="K12566" s="20" t="s">
        <v>3</v>
      </c>
      <c r="L12566" t="s">
        <v>1463</v>
      </c>
      <c r="M12566" s="20">
        <v>12.18</v>
      </c>
      <c r="N12566" s="20">
        <v>10.32</v>
      </c>
      <c r="AE12566">
        <f t="shared" si="196"/>
        <v>2009</v>
      </c>
    </row>
    <row r="12567" spans="1:31" x14ac:dyDescent="0.25">
      <c r="A12567" s="7">
        <v>12564</v>
      </c>
      <c r="B12567" s="8">
        <v>39995</v>
      </c>
      <c r="C12567" t="s">
        <v>3</v>
      </c>
      <c r="D12567" t="s">
        <v>1004</v>
      </c>
      <c r="E12567" t="s">
        <v>9</v>
      </c>
      <c r="F12567" t="s">
        <v>844</v>
      </c>
      <c r="G12567" t="s">
        <v>648</v>
      </c>
      <c r="H12567" s="135" t="s">
        <v>1795</v>
      </c>
      <c r="I12567" t="s">
        <v>1454</v>
      </c>
      <c r="J12567" s="20">
        <v>44</v>
      </c>
      <c r="K12567" s="20" t="s">
        <v>3</v>
      </c>
      <c r="L12567" t="s">
        <v>1463</v>
      </c>
      <c r="M12567" s="20">
        <v>12.44</v>
      </c>
      <c r="N12567" s="20">
        <v>10.56</v>
      </c>
      <c r="AE12567">
        <f t="shared" si="196"/>
        <v>2009</v>
      </c>
    </row>
    <row r="12568" spans="1:31" x14ac:dyDescent="0.25">
      <c r="A12568" s="7">
        <v>12565</v>
      </c>
      <c r="B12568" s="8">
        <v>39995</v>
      </c>
      <c r="C12568" t="s">
        <v>3</v>
      </c>
      <c r="D12568" t="s">
        <v>1013</v>
      </c>
      <c r="E12568" t="s">
        <v>9</v>
      </c>
      <c r="F12568" t="s">
        <v>994</v>
      </c>
      <c r="G12568" t="s">
        <v>14</v>
      </c>
      <c r="H12568" s="135" t="s">
        <v>1522</v>
      </c>
      <c r="I12568" t="s">
        <v>1458</v>
      </c>
      <c r="J12568" s="20">
        <v>12</v>
      </c>
      <c r="K12568" s="20" t="s">
        <v>9</v>
      </c>
      <c r="L12568" t="s">
        <v>1464</v>
      </c>
      <c r="M12568" s="20">
        <v>30</v>
      </c>
      <c r="N12568" s="20">
        <v>10</v>
      </c>
      <c r="AE12568">
        <f t="shared" si="196"/>
        <v>2009</v>
      </c>
    </row>
    <row r="12569" spans="1:31" x14ac:dyDescent="0.25">
      <c r="A12569" s="7">
        <v>12566</v>
      </c>
      <c r="B12569" s="8">
        <v>39995</v>
      </c>
      <c r="C12569" t="s">
        <v>3</v>
      </c>
      <c r="D12569" t="s">
        <v>936</v>
      </c>
      <c r="E12569" t="s">
        <v>9</v>
      </c>
      <c r="F12569" t="s">
        <v>678</v>
      </c>
      <c r="G12569" t="s">
        <v>14</v>
      </c>
      <c r="H12569" s="135" t="s">
        <v>1501</v>
      </c>
      <c r="I12569" t="s">
        <v>1455</v>
      </c>
      <c r="J12569" s="20">
        <v>26</v>
      </c>
      <c r="K12569" s="20" t="s">
        <v>9</v>
      </c>
      <c r="L12569" t="s">
        <v>1464</v>
      </c>
      <c r="M12569" s="20">
        <v>2.86</v>
      </c>
      <c r="N12569" s="20">
        <v>4.1400000000000006</v>
      </c>
      <c r="AE12569">
        <f t="shared" si="196"/>
        <v>2009</v>
      </c>
    </row>
    <row r="12570" spans="1:31" x14ac:dyDescent="0.25">
      <c r="A12570" s="7">
        <v>12567</v>
      </c>
      <c r="B12570" s="8">
        <v>39995</v>
      </c>
      <c r="C12570" t="s">
        <v>3</v>
      </c>
      <c r="D12570" t="s">
        <v>678</v>
      </c>
      <c r="E12570" t="s">
        <v>9</v>
      </c>
      <c r="F12570" t="s">
        <v>412</v>
      </c>
      <c r="G12570" t="s">
        <v>870</v>
      </c>
      <c r="H12570" s="135" t="s">
        <v>2759</v>
      </c>
      <c r="I12570" t="s">
        <v>1455</v>
      </c>
      <c r="J12570" s="20">
        <v>10</v>
      </c>
      <c r="K12570" s="20" t="s">
        <v>9</v>
      </c>
      <c r="L12570" t="s">
        <v>1464</v>
      </c>
      <c r="M12570" s="20">
        <v>1.1000000000000001</v>
      </c>
      <c r="N12570" s="20">
        <v>1.9</v>
      </c>
      <c r="AE12570">
        <f t="shared" si="196"/>
        <v>2009</v>
      </c>
    </row>
    <row r="12571" spans="1:31" x14ac:dyDescent="0.25">
      <c r="A12571" s="7">
        <v>12568</v>
      </c>
      <c r="B12571" s="8">
        <v>39995</v>
      </c>
      <c r="C12571" t="s">
        <v>3</v>
      </c>
      <c r="D12571" t="s">
        <v>734</v>
      </c>
      <c r="E12571" t="s">
        <v>9</v>
      </c>
      <c r="F12571" t="s">
        <v>655</v>
      </c>
      <c r="G12571" t="s">
        <v>648</v>
      </c>
      <c r="H12571" s="9" t="s">
        <v>1797</v>
      </c>
      <c r="I12571" t="s">
        <v>1454</v>
      </c>
      <c r="J12571" s="20">
        <v>89</v>
      </c>
      <c r="K12571" s="20" t="s">
        <v>9</v>
      </c>
      <c r="L12571" t="s">
        <v>1463</v>
      </c>
      <c r="M12571" s="20">
        <v>21.36</v>
      </c>
      <c r="N12571" s="20">
        <v>24.14</v>
      </c>
      <c r="AE12571">
        <f t="shared" si="196"/>
        <v>2009</v>
      </c>
    </row>
    <row r="12572" spans="1:31" x14ac:dyDescent="0.25">
      <c r="A12572" s="7">
        <v>12569</v>
      </c>
      <c r="B12572" s="8">
        <v>39996</v>
      </c>
      <c r="C12572" t="s">
        <v>3</v>
      </c>
      <c r="D12572" t="s">
        <v>918</v>
      </c>
      <c r="E12572" t="s">
        <v>9</v>
      </c>
      <c r="F12572" t="s">
        <v>899</v>
      </c>
      <c r="G12572" t="s">
        <v>929</v>
      </c>
      <c r="H12572" s="135" t="s">
        <v>2658</v>
      </c>
      <c r="I12572" t="s">
        <v>1454</v>
      </c>
      <c r="J12572" s="20">
        <v>21</v>
      </c>
      <c r="K12572" s="20" t="s">
        <v>9</v>
      </c>
      <c r="L12572" t="s">
        <v>1464</v>
      </c>
      <c r="M12572" s="20">
        <v>4.62</v>
      </c>
      <c r="N12572" s="20">
        <v>6.88</v>
      </c>
      <c r="AE12572">
        <f t="shared" si="196"/>
        <v>2009</v>
      </c>
    </row>
    <row r="12573" spans="1:31" x14ac:dyDescent="0.25">
      <c r="A12573" s="7">
        <v>12570</v>
      </c>
      <c r="B12573" s="8">
        <v>39996</v>
      </c>
      <c r="C12573" t="s">
        <v>3</v>
      </c>
      <c r="D12573" t="s">
        <v>543</v>
      </c>
      <c r="E12573" t="s">
        <v>9</v>
      </c>
      <c r="F12573" t="s">
        <v>45</v>
      </c>
      <c r="G12573" t="s">
        <v>929</v>
      </c>
      <c r="H12573" s="135" t="s">
        <v>2713</v>
      </c>
      <c r="I12573" t="s">
        <v>1454</v>
      </c>
      <c r="J12573" s="20">
        <v>71</v>
      </c>
      <c r="K12573" s="20" t="s">
        <v>9</v>
      </c>
      <c r="L12573" t="s">
        <v>1463</v>
      </c>
      <c r="M12573" s="20">
        <v>17.04</v>
      </c>
      <c r="N12573" s="20">
        <v>19.46</v>
      </c>
      <c r="AE12573">
        <f t="shared" si="196"/>
        <v>2009</v>
      </c>
    </row>
    <row r="12574" spans="1:31" x14ac:dyDescent="0.25">
      <c r="A12574" s="7">
        <v>12571</v>
      </c>
      <c r="B12574" s="8">
        <v>39996</v>
      </c>
      <c r="C12574" t="s">
        <v>3</v>
      </c>
      <c r="D12574" t="s">
        <v>994</v>
      </c>
      <c r="E12574" t="s">
        <v>9</v>
      </c>
      <c r="F12574" t="s">
        <v>978</v>
      </c>
      <c r="G12574" t="s">
        <v>929</v>
      </c>
      <c r="H12574" s="135" t="s">
        <v>1496</v>
      </c>
      <c r="I12574" t="s">
        <v>1454</v>
      </c>
      <c r="J12574" s="20">
        <v>12</v>
      </c>
      <c r="K12574" s="20" t="s">
        <v>3</v>
      </c>
      <c r="L12574" t="s">
        <v>1464</v>
      </c>
      <c r="M12574" s="20">
        <v>4.3599999999999994</v>
      </c>
      <c r="N12574" s="20">
        <v>2.64</v>
      </c>
      <c r="AE12574">
        <f t="shared" si="196"/>
        <v>2009</v>
      </c>
    </row>
    <row r="12575" spans="1:31" x14ac:dyDescent="0.25">
      <c r="A12575" s="7">
        <v>12572</v>
      </c>
      <c r="B12575" s="8">
        <v>39996</v>
      </c>
      <c r="C12575" t="s">
        <v>3</v>
      </c>
      <c r="D12575" t="s">
        <v>968</v>
      </c>
      <c r="E12575" t="s">
        <v>9</v>
      </c>
      <c r="F12575" t="s">
        <v>978</v>
      </c>
      <c r="G12575" t="s">
        <v>895</v>
      </c>
      <c r="H12575" s="135" t="s">
        <v>1496</v>
      </c>
      <c r="I12575" t="s">
        <v>1454</v>
      </c>
      <c r="J12575" s="20">
        <v>1</v>
      </c>
      <c r="K12575" s="20" t="s">
        <v>1465</v>
      </c>
      <c r="L12575" t="s">
        <v>1466</v>
      </c>
      <c r="M12575" s="20">
        <v>0.25</v>
      </c>
      <c r="N12575" s="20">
        <v>0.25</v>
      </c>
      <c r="AE12575">
        <f t="shared" si="196"/>
        <v>2009</v>
      </c>
    </row>
    <row r="12576" spans="1:31" x14ac:dyDescent="0.25">
      <c r="A12576" s="7">
        <v>12573</v>
      </c>
      <c r="B12576" s="8">
        <v>39996</v>
      </c>
      <c r="C12576" t="s">
        <v>3</v>
      </c>
      <c r="D12576" t="s">
        <v>117</v>
      </c>
      <c r="E12576" t="s">
        <v>9</v>
      </c>
      <c r="F12576" t="s">
        <v>923</v>
      </c>
      <c r="G12576" t="s">
        <v>633</v>
      </c>
      <c r="H12576" s="135" t="s">
        <v>1920</v>
      </c>
      <c r="I12576" t="s">
        <v>1454</v>
      </c>
      <c r="J12576" s="20">
        <v>22</v>
      </c>
      <c r="K12576" s="20" t="s">
        <v>3</v>
      </c>
      <c r="L12576" t="s">
        <v>1464</v>
      </c>
      <c r="M12576" s="20">
        <v>7.16</v>
      </c>
      <c r="N12576" s="20">
        <v>4.84</v>
      </c>
      <c r="AE12576">
        <f t="shared" si="196"/>
        <v>2009</v>
      </c>
    </row>
    <row r="12577" spans="1:31" x14ac:dyDescent="0.25">
      <c r="A12577" s="7">
        <v>12574</v>
      </c>
      <c r="B12577" s="8">
        <v>39997</v>
      </c>
      <c r="C12577" t="s">
        <v>3</v>
      </c>
      <c r="D12577" t="s">
        <v>858</v>
      </c>
      <c r="E12577" t="s">
        <v>9</v>
      </c>
      <c r="F12577" t="s">
        <v>945</v>
      </c>
      <c r="G12577" t="s">
        <v>648</v>
      </c>
      <c r="H12577" s="135" t="s">
        <v>2848</v>
      </c>
      <c r="I12577" t="s">
        <v>1454</v>
      </c>
      <c r="J12577" s="20">
        <v>44</v>
      </c>
      <c r="K12577" s="20" t="s">
        <v>9</v>
      </c>
      <c r="L12577" t="s">
        <v>1463</v>
      </c>
      <c r="M12577" s="20">
        <v>10.56</v>
      </c>
      <c r="N12577" s="20">
        <v>12.44</v>
      </c>
      <c r="AE12577">
        <f t="shared" si="196"/>
        <v>2009</v>
      </c>
    </row>
    <row r="12578" spans="1:31" x14ac:dyDescent="0.25">
      <c r="A12578" s="7">
        <v>12575</v>
      </c>
      <c r="B12578" s="8">
        <v>39998</v>
      </c>
      <c r="C12578" t="s">
        <v>3</v>
      </c>
      <c r="D12578" t="s">
        <v>794</v>
      </c>
      <c r="E12578" t="s">
        <v>9</v>
      </c>
      <c r="F12578" t="s">
        <v>469</v>
      </c>
      <c r="G12578" t="s">
        <v>895</v>
      </c>
      <c r="H12578" s="135" t="s">
        <v>2540</v>
      </c>
      <c r="I12578" t="s">
        <v>1454</v>
      </c>
      <c r="J12578" s="20">
        <v>24</v>
      </c>
      <c r="K12578" s="20" t="s">
        <v>3</v>
      </c>
      <c r="L12578" t="s">
        <v>1464</v>
      </c>
      <c r="M12578" s="20">
        <v>7.72</v>
      </c>
      <c r="N12578" s="20">
        <v>5.28</v>
      </c>
      <c r="AE12578">
        <f t="shared" si="196"/>
        <v>2009</v>
      </c>
    </row>
    <row r="12579" spans="1:31" x14ac:dyDescent="0.25">
      <c r="A12579" s="7">
        <v>12576</v>
      </c>
      <c r="B12579" s="8">
        <v>39998</v>
      </c>
      <c r="C12579" t="s">
        <v>3</v>
      </c>
      <c r="D12579" t="s">
        <v>920</v>
      </c>
      <c r="E12579" t="s">
        <v>9</v>
      </c>
      <c r="F12579" t="s">
        <v>43</v>
      </c>
      <c r="G12579" t="s">
        <v>11</v>
      </c>
      <c r="H12579" s="135" t="s">
        <v>1496</v>
      </c>
      <c r="I12579" t="s">
        <v>1455</v>
      </c>
      <c r="J12579" s="20">
        <v>15</v>
      </c>
      <c r="K12579" s="20" t="s">
        <v>9</v>
      </c>
      <c r="L12579" t="s">
        <v>1464</v>
      </c>
      <c r="M12579" s="20">
        <v>1.65</v>
      </c>
      <c r="N12579" s="20">
        <v>2.6</v>
      </c>
      <c r="AE12579">
        <f t="shared" si="196"/>
        <v>2009</v>
      </c>
    </row>
    <row r="12580" spans="1:31" x14ac:dyDescent="0.25">
      <c r="A12580" s="7">
        <v>12577</v>
      </c>
      <c r="B12580" s="8">
        <v>39998</v>
      </c>
      <c r="C12580" t="s">
        <v>3</v>
      </c>
      <c r="D12580" t="s">
        <v>250</v>
      </c>
      <c r="E12580" t="s">
        <v>9</v>
      </c>
      <c r="F12580" t="s">
        <v>902</v>
      </c>
      <c r="G12580" t="s">
        <v>895</v>
      </c>
      <c r="H12580" s="135" t="s">
        <v>2606</v>
      </c>
      <c r="I12580" t="s">
        <v>1454</v>
      </c>
      <c r="J12580" s="20">
        <v>24</v>
      </c>
      <c r="K12580" s="20" t="s">
        <v>9</v>
      </c>
      <c r="L12580" t="s">
        <v>1463</v>
      </c>
      <c r="M12580" s="20">
        <v>5.76</v>
      </c>
      <c r="N12580" s="20">
        <v>7.24</v>
      </c>
      <c r="AE12580">
        <f t="shared" si="196"/>
        <v>2009</v>
      </c>
    </row>
    <row r="12581" spans="1:31" x14ac:dyDescent="0.25">
      <c r="A12581" s="7">
        <v>12578</v>
      </c>
      <c r="B12581" s="8">
        <v>39999</v>
      </c>
      <c r="C12581" t="s">
        <v>3</v>
      </c>
      <c r="D12581" t="s">
        <v>964</v>
      </c>
      <c r="E12581" t="s">
        <v>9</v>
      </c>
      <c r="F12581" t="s">
        <v>122</v>
      </c>
      <c r="G12581" t="s">
        <v>65</v>
      </c>
      <c r="H12581" s="135" t="s">
        <v>1519</v>
      </c>
      <c r="I12581" t="s">
        <v>1454</v>
      </c>
      <c r="J12581" s="20">
        <v>9</v>
      </c>
      <c r="K12581" s="20" t="s">
        <v>1465</v>
      </c>
      <c r="L12581" t="s">
        <v>1466</v>
      </c>
      <c r="M12581" s="20">
        <v>2.25</v>
      </c>
      <c r="N12581" s="20">
        <v>2.25</v>
      </c>
      <c r="AE12581">
        <f t="shared" si="196"/>
        <v>2009</v>
      </c>
    </row>
    <row r="12582" spans="1:31" x14ac:dyDescent="0.25">
      <c r="A12582" s="7">
        <v>12579</v>
      </c>
      <c r="B12582" s="8">
        <v>39999</v>
      </c>
      <c r="C12582" t="s">
        <v>3</v>
      </c>
      <c r="D12582" t="s">
        <v>964</v>
      </c>
      <c r="E12582" t="s">
        <v>9</v>
      </c>
      <c r="F12582" t="s">
        <v>920</v>
      </c>
      <c r="G12582" t="s">
        <v>17</v>
      </c>
      <c r="H12582" s="135" t="s">
        <v>1500</v>
      </c>
      <c r="I12582" t="s">
        <v>1455</v>
      </c>
      <c r="J12582" s="20">
        <v>18</v>
      </c>
      <c r="K12582" s="20" t="s">
        <v>9</v>
      </c>
      <c r="L12582" t="s">
        <v>1464</v>
      </c>
      <c r="M12582" s="20">
        <v>1.98</v>
      </c>
      <c r="N12582" s="20">
        <v>3.02</v>
      </c>
      <c r="AE12582">
        <f t="shared" si="196"/>
        <v>2009</v>
      </c>
    </row>
    <row r="12583" spans="1:31" x14ac:dyDescent="0.25">
      <c r="A12583" s="7">
        <v>12580</v>
      </c>
      <c r="B12583" s="8">
        <v>39999</v>
      </c>
      <c r="C12583" t="s">
        <v>3</v>
      </c>
      <c r="D12583" t="s">
        <v>992</v>
      </c>
      <c r="E12583" t="s">
        <v>9</v>
      </c>
      <c r="F12583" t="s">
        <v>860</v>
      </c>
      <c r="G12583" t="s">
        <v>929</v>
      </c>
      <c r="H12583" s="135" t="s">
        <v>2665</v>
      </c>
      <c r="I12583" t="s">
        <v>1454</v>
      </c>
      <c r="J12583" s="20">
        <v>38</v>
      </c>
      <c r="K12583" s="20" t="s">
        <v>3</v>
      </c>
      <c r="L12583" t="s">
        <v>1463</v>
      </c>
      <c r="M12583" s="20">
        <v>10.88</v>
      </c>
      <c r="N12583" s="20">
        <v>9.1199999999999992</v>
      </c>
      <c r="AE12583">
        <f t="shared" si="196"/>
        <v>2009</v>
      </c>
    </row>
    <row r="12584" spans="1:31" x14ac:dyDescent="0.25">
      <c r="A12584" s="7">
        <v>12581</v>
      </c>
      <c r="B12584" s="8">
        <v>39999</v>
      </c>
      <c r="C12584" t="s">
        <v>3</v>
      </c>
      <c r="D12584" t="s">
        <v>766</v>
      </c>
      <c r="E12584" t="s">
        <v>9</v>
      </c>
      <c r="F12584" t="s">
        <v>1010</v>
      </c>
      <c r="G12584" t="s">
        <v>648</v>
      </c>
      <c r="H12584" s="135" t="s">
        <v>1901</v>
      </c>
      <c r="I12584" t="s">
        <v>1455</v>
      </c>
      <c r="J12584" s="20">
        <v>24</v>
      </c>
      <c r="K12584" s="20" t="s">
        <v>1465</v>
      </c>
      <c r="L12584" t="s">
        <v>1466</v>
      </c>
      <c r="M12584" s="20">
        <v>3</v>
      </c>
      <c r="N12584" s="20">
        <v>3</v>
      </c>
      <c r="AE12584">
        <f t="shared" si="196"/>
        <v>2009</v>
      </c>
    </row>
    <row r="12585" spans="1:31" x14ac:dyDescent="0.25">
      <c r="A12585" s="7">
        <v>12582</v>
      </c>
      <c r="B12585" s="8">
        <v>39999</v>
      </c>
      <c r="C12585" t="s">
        <v>3</v>
      </c>
      <c r="D12585" t="s">
        <v>973</v>
      </c>
      <c r="E12585" t="s">
        <v>9</v>
      </c>
      <c r="F12585" t="s">
        <v>860</v>
      </c>
      <c r="G12585" t="s">
        <v>929</v>
      </c>
      <c r="H12585" s="135" t="s">
        <v>2665</v>
      </c>
      <c r="I12585" t="s">
        <v>1454</v>
      </c>
      <c r="J12585" s="20">
        <v>15</v>
      </c>
      <c r="K12585" s="20" t="s">
        <v>9</v>
      </c>
      <c r="L12585" t="s">
        <v>1463</v>
      </c>
      <c r="M12585" s="20">
        <v>3.6</v>
      </c>
      <c r="N12585" s="20">
        <v>4.9000000000000004</v>
      </c>
      <c r="AE12585">
        <f t="shared" si="196"/>
        <v>2009</v>
      </c>
    </row>
    <row r="12586" spans="1:31" x14ac:dyDescent="0.25">
      <c r="A12586" s="7">
        <v>12583</v>
      </c>
      <c r="B12586" s="8">
        <v>39999</v>
      </c>
      <c r="C12586" t="s">
        <v>3</v>
      </c>
      <c r="D12586" t="s">
        <v>411</v>
      </c>
      <c r="E12586" t="s">
        <v>9</v>
      </c>
      <c r="F12586" t="s">
        <v>810</v>
      </c>
      <c r="G12586" t="s">
        <v>377</v>
      </c>
      <c r="H12586" s="135" t="s">
        <v>1496</v>
      </c>
      <c r="I12586" t="s">
        <v>1454</v>
      </c>
      <c r="J12586" s="20">
        <v>41</v>
      </c>
      <c r="K12586" s="20" t="s">
        <v>9</v>
      </c>
      <c r="L12586" t="s">
        <v>1464</v>
      </c>
      <c r="M12586" s="20">
        <v>9.02</v>
      </c>
      <c r="N12586" s="20">
        <v>12.48</v>
      </c>
      <c r="AE12586">
        <f t="shared" si="196"/>
        <v>2009</v>
      </c>
    </row>
    <row r="12587" spans="1:31" x14ac:dyDescent="0.25">
      <c r="A12587" s="7">
        <v>12584</v>
      </c>
      <c r="B12587" s="8">
        <v>39999</v>
      </c>
      <c r="C12587" t="s">
        <v>3</v>
      </c>
      <c r="D12587" t="s">
        <v>187</v>
      </c>
      <c r="E12587" t="s">
        <v>9</v>
      </c>
      <c r="F12587" t="s">
        <v>860</v>
      </c>
      <c r="G12587" t="s">
        <v>861</v>
      </c>
      <c r="H12587" s="135" t="s">
        <v>1496</v>
      </c>
      <c r="I12587" t="s">
        <v>1454</v>
      </c>
      <c r="J12587" s="20">
        <v>12</v>
      </c>
      <c r="K12587" s="20" t="s">
        <v>1465</v>
      </c>
      <c r="L12587" t="s">
        <v>1466</v>
      </c>
      <c r="M12587" s="20">
        <v>3</v>
      </c>
      <c r="N12587" s="20">
        <v>3</v>
      </c>
      <c r="AE12587">
        <f t="shared" si="196"/>
        <v>2009</v>
      </c>
    </row>
    <row r="12588" spans="1:31" x14ac:dyDescent="0.25">
      <c r="A12588" s="7">
        <v>12585</v>
      </c>
      <c r="B12588" s="8">
        <v>40000</v>
      </c>
      <c r="C12588" t="s">
        <v>3</v>
      </c>
      <c r="D12588" t="s">
        <v>614</v>
      </c>
      <c r="E12588" t="s">
        <v>9</v>
      </c>
      <c r="F12588" t="s">
        <v>240</v>
      </c>
      <c r="G12588" t="s">
        <v>861</v>
      </c>
      <c r="H12588" s="135" t="s">
        <v>2492</v>
      </c>
      <c r="I12588" t="s">
        <v>1454</v>
      </c>
      <c r="J12588" s="20">
        <v>30</v>
      </c>
      <c r="K12588" s="20" t="s">
        <v>1465</v>
      </c>
      <c r="L12588" t="s">
        <v>1466</v>
      </c>
      <c r="M12588" s="20">
        <v>7.5</v>
      </c>
      <c r="N12588" s="20">
        <v>7.5</v>
      </c>
      <c r="AE12588">
        <f t="shared" si="196"/>
        <v>2009</v>
      </c>
    </row>
    <row r="12589" spans="1:31" x14ac:dyDescent="0.25">
      <c r="A12589" s="7">
        <v>12586</v>
      </c>
      <c r="B12589" s="8">
        <v>40000</v>
      </c>
      <c r="C12589" t="s">
        <v>3</v>
      </c>
      <c r="D12589" t="s">
        <v>1008</v>
      </c>
      <c r="E12589" t="s">
        <v>9</v>
      </c>
      <c r="F12589" t="s">
        <v>938</v>
      </c>
      <c r="G12589" t="s">
        <v>648</v>
      </c>
      <c r="H12589" s="135" t="s">
        <v>1795</v>
      </c>
      <c r="I12589" t="s">
        <v>1455</v>
      </c>
      <c r="J12589" s="20">
        <v>44</v>
      </c>
      <c r="K12589" s="20" t="s">
        <v>9</v>
      </c>
      <c r="L12589" t="s">
        <v>1463</v>
      </c>
      <c r="M12589" s="20">
        <v>5.28</v>
      </c>
      <c r="N12589" s="20">
        <v>6.22</v>
      </c>
      <c r="AE12589">
        <f t="shared" si="196"/>
        <v>2009</v>
      </c>
    </row>
    <row r="12590" spans="1:31" x14ac:dyDescent="0.25">
      <c r="A12590" s="7">
        <v>12587</v>
      </c>
      <c r="B12590" s="8">
        <v>40000</v>
      </c>
      <c r="C12590" t="s">
        <v>3</v>
      </c>
      <c r="D12590" t="s">
        <v>779</v>
      </c>
      <c r="E12590" t="s">
        <v>9</v>
      </c>
      <c r="F12590" t="s">
        <v>844</v>
      </c>
      <c r="G12590" t="s">
        <v>895</v>
      </c>
      <c r="H12590" s="135" t="s">
        <v>2531</v>
      </c>
      <c r="I12590" t="s">
        <v>1454</v>
      </c>
      <c r="J12590" s="20">
        <v>15</v>
      </c>
      <c r="K12590" s="20" t="s">
        <v>1465</v>
      </c>
      <c r="L12590" t="s">
        <v>1466</v>
      </c>
      <c r="M12590" s="20">
        <v>3.75</v>
      </c>
      <c r="N12590" s="20">
        <v>3.75</v>
      </c>
      <c r="AE12590">
        <f t="shared" si="196"/>
        <v>2009</v>
      </c>
    </row>
    <row r="12591" spans="1:31" x14ac:dyDescent="0.25">
      <c r="A12591" s="7">
        <v>12588</v>
      </c>
      <c r="B12591" s="8">
        <v>40000</v>
      </c>
      <c r="C12591" t="s">
        <v>3</v>
      </c>
      <c r="D12591" t="s">
        <v>678</v>
      </c>
      <c r="E12591" t="s">
        <v>9</v>
      </c>
      <c r="F12591" t="s">
        <v>427</v>
      </c>
      <c r="G12591" t="s">
        <v>870</v>
      </c>
      <c r="H12591" s="135" t="s">
        <v>2759</v>
      </c>
      <c r="I12591" t="s">
        <v>1454</v>
      </c>
      <c r="J12591" s="20">
        <v>10</v>
      </c>
      <c r="K12591" s="20" t="s">
        <v>9</v>
      </c>
      <c r="L12591" t="s">
        <v>1464</v>
      </c>
      <c r="M12591" s="20">
        <v>2.2000000000000002</v>
      </c>
      <c r="N12591" s="20">
        <v>3.8</v>
      </c>
      <c r="AE12591">
        <f t="shared" si="196"/>
        <v>2009</v>
      </c>
    </row>
    <row r="12592" spans="1:31" x14ac:dyDescent="0.25">
      <c r="A12592" s="7">
        <v>12589</v>
      </c>
      <c r="B12592" s="8">
        <v>40000</v>
      </c>
      <c r="C12592" t="s">
        <v>3</v>
      </c>
      <c r="D12592" t="s">
        <v>668</v>
      </c>
      <c r="E12592" t="s">
        <v>9</v>
      </c>
      <c r="F12592" t="s">
        <v>698</v>
      </c>
      <c r="G12592" t="s">
        <v>929</v>
      </c>
      <c r="H12592" s="135" t="s">
        <v>1496</v>
      </c>
      <c r="I12592" t="s">
        <v>1454</v>
      </c>
      <c r="J12592" s="20">
        <v>10</v>
      </c>
      <c r="K12592" s="20" t="s">
        <v>1465</v>
      </c>
      <c r="L12592" t="s">
        <v>1466</v>
      </c>
      <c r="M12592" s="20">
        <v>2.5</v>
      </c>
      <c r="N12592" s="20">
        <v>2.5</v>
      </c>
      <c r="AE12592">
        <f t="shared" si="196"/>
        <v>2009</v>
      </c>
    </row>
    <row r="12593" spans="1:31" x14ac:dyDescent="0.25">
      <c r="A12593" s="7">
        <v>12590</v>
      </c>
      <c r="B12593" s="8">
        <v>40001</v>
      </c>
      <c r="C12593" t="s">
        <v>3</v>
      </c>
      <c r="D12593" t="s">
        <v>380</v>
      </c>
      <c r="E12593" t="s">
        <v>9</v>
      </c>
      <c r="F12593" t="s">
        <v>240</v>
      </c>
      <c r="G12593" t="s">
        <v>732</v>
      </c>
      <c r="H12593" s="9" t="s">
        <v>2849</v>
      </c>
      <c r="I12593" t="s">
        <v>1454</v>
      </c>
      <c r="J12593" s="20">
        <v>28</v>
      </c>
      <c r="K12593" s="20" t="s">
        <v>1465</v>
      </c>
      <c r="L12593" t="s">
        <v>1466</v>
      </c>
      <c r="M12593" s="20">
        <v>7</v>
      </c>
      <c r="N12593" s="20">
        <v>7</v>
      </c>
      <c r="AE12593">
        <f t="shared" si="196"/>
        <v>2009</v>
      </c>
    </row>
    <row r="12594" spans="1:31" x14ac:dyDescent="0.25">
      <c r="A12594" s="7">
        <v>12591</v>
      </c>
      <c r="B12594" s="8">
        <v>40001</v>
      </c>
      <c r="C12594" t="s">
        <v>3</v>
      </c>
      <c r="D12594" t="s">
        <v>102</v>
      </c>
      <c r="E12594" t="s">
        <v>9</v>
      </c>
      <c r="F12594" t="s">
        <v>380</v>
      </c>
      <c r="G12594" t="s">
        <v>732</v>
      </c>
      <c r="H12594" s="135" t="s">
        <v>2528</v>
      </c>
      <c r="I12594" t="s">
        <v>1455</v>
      </c>
      <c r="J12594" s="20">
        <v>13</v>
      </c>
      <c r="K12594" s="20" t="s">
        <v>9</v>
      </c>
      <c r="L12594" t="s">
        <v>1464</v>
      </c>
      <c r="M12594" s="20">
        <v>1.43</v>
      </c>
      <c r="N12594" s="20">
        <v>2.3200000000000003</v>
      </c>
      <c r="AE12594">
        <f t="shared" si="196"/>
        <v>2009</v>
      </c>
    </row>
    <row r="12595" spans="1:31" x14ac:dyDescent="0.25">
      <c r="A12595" s="7">
        <v>12592</v>
      </c>
      <c r="B12595" s="8">
        <v>40001</v>
      </c>
      <c r="C12595" t="s">
        <v>3</v>
      </c>
      <c r="D12595" t="s">
        <v>984</v>
      </c>
      <c r="E12595" t="s">
        <v>9</v>
      </c>
      <c r="F12595" t="s">
        <v>754</v>
      </c>
      <c r="G12595" t="s">
        <v>24</v>
      </c>
      <c r="H12595" s="135" t="s">
        <v>1497</v>
      </c>
      <c r="I12595" t="s">
        <v>1454</v>
      </c>
      <c r="J12595" s="20">
        <v>34</v>
      </c>
      <c r="K12595" s="20" t="s">
        <v>9</v>
      </c>
      <c r="L12595" t="s">
        <v>1464</v>
      </c>
      <c r="M12595" s="20">
        <v>7.48</v>
      </c>
      <c r="N12595" s="20">
        <v>10.52</v>
      </c>
      <c r="AE12595">
        <f t="shared" si="196"/>
        <v>2009</v>
      </c>
    </row>
    <row r="12596" spans="1:31" x14ac:dyDescent="0.25">
      <c r="A12596" s="7">
        <v>12593</v>
      </c>
      <c r="B12596" s="8">
        <v>40001</v>
      </c>
      <c r="C12596" t="s">
        <v>3</v>
      </c>
      <c r="D12596" t="s">
        <v>577</v>
      </c>
      <c r="E12596" t="s">
        <v>9</v>
      </c>
      <c r="F12596" t="s">
        <v>651</v>
      </c>
      <c r="G12596" t="s">
        <v>870</v>
      </c>
      <c r="H12596" s="9" t="s">
        <v>2483</v>
      </c>
      <c r="I12596" t="s">
        <v>1454</v>
      </c>
      <c r="J12596" s="20">
        <v>12</v>
      </c>
      <c r="K12596" s="20" t="s">
        <v>1465</v>
      </c>
      <c r="L12596" t="s">
        <v>1466</v>
      </c>
      <c r="M12596" s="20">
        <v>3</v>
      </c>
      <c r="N12596" s="20">
        <v>3</v>
      </c>
      <c r="AE12596">
        <f t="shared" si="196"/>
        <v>2009</v>
      </c>
    </row>
    <row r="12597" spans="1:31" x14ac:dyDescent="0.25">
      <c r="A12597" s="7">
        <v>12594</v>
      </c>
      <c r="B12597" s="8">
        <v>40001</v>
      </c>
      <c r="C12597" t="s">
        <v>3</v>
      </c>
      <c r="D12597" t="s">
        <v>897</v>
      </c>
      <c r="E12597" t="s">
        <v>9</v>
      </c>
      <c r="F12597" t="s">
        <v>899</v>
      </c>
      <c r="G12597" t="s">
        <v>65</v>
      </c>
      <c r="H12597" s="135" t="s">
        <v>1608</v>
      </c>
      <c r="I12597" t="s">
        <v>1454</v>
      </c>
      <c r="J12597" s="20">
        <v>70</v>
      </c>
      <c r="K12597" s="20" t="s">
        <v>9</v>
      </c>
      <c r="L12597" t="s">
        <v>1464</v>
      </c>
      <c r="M12597" s="20">
        <v>15.4</v>
      </c>
      <c r="N12597" s="20">
        <v>20.6</v>
      </c>
      <c r="AE12597">
        <f t="shared" si="196"/>
        <v>2009</v>
      </c>
    </row>
    <row r="12598" spans="1:31" x14ac:dyDescent="0.25">
      <c r="A12598" s="7">
        <v>12595</v>
      </c>
      <c r="B12598" s="8">
        <v>40001</v>
      </c>
      <c r="C12598" t="s">
        <v>3</v>
      </c>
      <c r="D12598" t="s">
        <v>897</v>
      </c>
      <c r="E12598" t="s">
        <v>9</v>
      </c>
      <c r="F12598" t="s">
        <v>380</v>
      </c>
      <c r="G12598" t="s">
        <v>65</v>
      </c>
      <c r="H12598" s="135" t="s">
        <v>1558</v>
      </c>
      <c r="I12598" t="s">
        <v>1455</v>
      </c>
      <c r="J12598" s="20">
        <v>18</v>
      </c>
      <c r="K12598" s="20" t="s">
        <v>9</v>
      </c>
      <c r="L12598" t="s">
        <v>1464</v>
      </c>
      <c r="M12598" s="20">
        <v>1.98</v>
      </c>
      <c r="N12598" s="20">
        <v>3.02</v>
      </c>
      <c r="AE12598">
        <f t="shared" si="196"/>
        <v>2009</v>
      </c>
    </row>
    <row r="12599" spans="1:31" x14ac:dyDescent="0.25">
      <c r="A12599" s="7">
        <v>12596</v>
      </c>
      <c r="B12599" s="8">
        <v>40001</v>
      </c>
      <c r="C12599" t="s">
        <v>3</v>
      </c>
      <c r="D12599" t="s">
        <v>920</v>
      </c>
      <c r="E12599" t="s">
        <v>9</v>
      </c>
      <c r="F12599" t="s">
        <v>884</v>
      </c>
      <c r="G12599" t="s">
        <v>17</v>
      </c>
      <c r="H12599" s="135" t="s">
        <v>1537</v>
      </c>
      <c r="I12599" t="s">
        <v>1454</v>
      </c>
      <c r="J12599" s="20">
        <v>28</v>
      </c>
      <c r="K12599" s="20" t="s">
        <v>3</v>
      </c>
      <c r="L12599" t="s">
        <v>1464</v>
      </c>
      <c r="M12599" s="20">
        <v>8.84</v>
      </c>
      <c r="N12599" s="20">
        <v>6.16</v>
      </c>
      <c r="AE12599">
        <f t="shared" si="196"/>
        <v>2009</v>
      </c>
    </row>
    <row r="12600" spans="1:31" x14ac:dyDescent="0.25">
      <c r="A12600" s="7">
        <v>12597</v>
      </c>
      <c r="B12600" s="8">
        <v>40001</v>
      </c>
      <c r="C12600" t="s">
        <v>3</v>
      </c>
      <c r="D12600" t="s">
        <v>117</v>
      </c>
      <c r="E12600" t="s">
        <v>9</v>
      </c>
      <c r="F12600" t="s">
        <v>844</v>
      </c>
      <c r="G12600" t="s">
        <v>931</v>
      </c>
      <c r="H12600" s="9" t="s">
        <v>2646</v>
      </c>
      <c r="I12600" t="s">
        <v>1454</v>
      </c>
      <c r="J12600" s="20">
        <v>12</v>
      </c>
      <c r="K12600" s="20" t="s">
        <v>1465</v>
      </c>
      <c r="L12600" t="s">
        <v>1466</v>
      </c>
      <c r="M12600" s="20">
        <v>3</v>
      </c>
      <c r="N12600" s="20">
        <v>3</v>
      </c>
      <c r="AE12600">
        <f t="shared" si="196"/>
        <v>2009</v>
      </c>
    </row>
    <row r="12601" spans="1:31" x14ac:dyDescent="0.25">
      <c r="A12601" s="7">
        <v>12598</v>
      </c>
      <c r="B12601" s="8">
        <v>40001</v>
      </c>
      <c r="C12601" t="s">
        <v>3</v>
      </c>
      <c r="D12601" t="s">
        <v>43</v>
      </c>
      <c r="E12601" t="s">
        <v>9</v>
      </c>
      <c r="F12601" t="s">
        <v>920</v>
      </c>
      <c r="G12601" t="s">
        <v>17</v>
      </c>
      <c r="H12601" s="135" t="s">
        <v>1496</v>
      </c>
      <c r="I12601" t="s">
        <v>1455</v>
      </c>
      <c r="J12601" s="20">
        <v>15</v>
      </c>
      <c r="K12601" s="20" t="s">
        <v>3</v>
      </c>
      <c r="L12601" t="s">
        <v>1464</v>
      </c>
      <c r="M12601" s="20">
        <v>2.6</v>
      </c>
      <c r="N12601" s="20">
        <v>1.65</v>
      </c>
      <c r="AE12601">
        <f t="shared" si="196"/>
        <v>2009</v>
      </c>
    </row>
    <row r="12602" spans="1:31" x14ac:dyDescent="0.25">
      <c r="A12602" s="7">
        <v>12599</v>
      </c>
      <c r="B12602" s="8">
        <v>40001</v>
      </c>
      <c r="C12602" t="s">
        <v>3</v>
      </c>
      <c r="D12602" t="s">
        <v>380</v>
      </c>
      <c r="E12602" t="s">
        <v>9</v>
      </c>
      <c r="F12602" t="s">
        <v>258</v>
      </c>
      <c r="G12602" t="s">
        <v>648</v>
      </c>
      <c r="H12602" s="135" t="s">
        <v>2621</v>
      </c>
      <c r="I12602" t="s">
        <v>1456</v>
      </c>
      <c r="J12602" s="20">
        <v>10</v>
      </c>
      <c r="K12602" s="20" t="s">
        <v>9</v>
      </c>
      <c r="L12602" t="s">
        <v>1464</v>
      </c>
      <c r="M12602" s="20">
        <v>2.2000000000000002</v>
      </c>
      <c r="N12602" s="20">
        <v>3.8</v>
      </c>
      <c r="O12602" t="s">
        <v>3</v>
      </c>
      <c r="P12602" s="13" t="s">
        <v>851</v>
      </c>
      <c r="Q12602" t="s">
        <v>3</v>
      </c>
      <c r="R12602" t="s">
        <v>656</v>
      </c>
      <c r="S12602" t="s">
        <v>3</v>
      </c>
      <c r="T12602" t="s">
        <v>749</v>
      </c>
      <c r="U12602" t="s">
        <v>3</v>
      </c>
      <c r="V12602" t="s">
        <v>938</v>
      </c>
      <c r="W12602" t="s">
        <v>9</v>
      </c>
      <c r="X12602" t="s">
        <v>240</v>
      </c>
      <c r="Y12602" t="s">
        <v>9</v>
      </c>
      <c r="Z12602" t="s">
        <v>134</v>
      </c>
      <c r="AA12602" t="s">
        <v>9</v>
      </c>
      <c r="AB12602" t="s">
        <v>266</v>
      </c>
      <c r="AC12602" t="s">
        <v>9</v>
      </c>
      <c r="AD12602" t="s">
        <v>926</v>
      </c>
      <c r="AE12602">
        <f t="shared" si="196"/>
        <v>2009</v>
      </c>
    </row>
    <row r="12603" spans="1:31" x14ac:dyDescent="0.25">
      <c r="A12603" s="7">
        <v>12600</v>
      </c>
      <c r="B12603" s="8">
        <v>40001</v>
      </c>
      <c r="C12603" t="s">
        <v>3</v>
      </c>
      <c r="D12603" t="s">
        <v>819</v>
      </c>
      <c r="E12603" t="s">
        <v>9</v>
      </c>
      <c r="F12603" t="s">
        <v>920</v>
      </c>
      <c r="G12603" t="s">
        <v>648</v>
      </c>
      <c r="H12603" s="135" t="s">
        <v>1944</v>
      </c>
      <c r="I12603" t="s">
        <v>1455</v>
      </c>
      <c r="J12603" s="20">
        <v>18</v>
      </c>
      <c r="K12603" s="20" t="s">
        <v>9</v>
      </c>
      <c r="L12603" t="s">
        <v>1463</v>
      </c>
      <c r="M12603" s="20">
        <v>2.16</v>
      </c>
      <c r="N12603" s="20">
        <v>2.84</v>
      </c>
      <c r="AE12603">
        <f t="shared" si="196"/>
        <v>2009</v>
      </c>
    </row>
    <row r="12604" spans="1:31" x14ac:dyDescent="0.25">
      <c r="A12604" s="7">
        <v>12601</v>
      </c>
      <c r="B12604" s="8">
        <v>40001</v>
      </c>
      <c r="C12604" t="s">
        <v>3</v>
      </c>
      <c r="D12604" t="s">
        <v>899</v>
      </c>
      <c r="E12604" t="s">
        <v>9</v>
      </c>
      <c r="F12604" t="s">
        <v>833</v>
      </c>
      <c r="G12604" t="s">
        <v>633</v>
      </c>
      <c r="H12604" s="135" t="s">
        <v>2257</v>
      </c>
      <c r="I12604" t="s">
        <v>1455</v>
      </c>
      <c r="J12604" s="20">
        <v>27</v>
      </c>
      <c r="K12604" s="20" t="s">
        <v>9</v>
      </c>
      <c r="L12604" t="s">
        <v>1464</v>
      </c>
      <c r="M12604" s="20">
        <v>2.9699999999999998</v>
      </c>
      <c r="N12604" s="20">
        <v>4.28</v>
      </c>
      <c r="AE12604">
        <f t="shared" si="196"/>
        <v>2009</v>
      </c>
    </row>
    <row r="12605" spans="1:31" x14ac:dyDescent="0.25">
      <c r="A12605" s="7">
        <v>12602</v>
      </c>
      <c r="B12605" s="8">
        <v>40001</v>
      </c>
      <c r="C12605" t="s">
        <v>3</v>
      </c>
      <c r="D12605" t="s">
        <v>380</v>
      </c>
      <c r="E12605" t="s">
        <v>9</v>
      </c>
      <c r="F12605" t="s">
        <v>749</v>
      </c>
      <c r="G12605" t="s">
        <v>714</v>
      </c>
      <c r="H12605" s="9" t="s">
        <v>2205</v>
      </c>
      <c r="I12605" t="s">
        <v>1455</v>
      </c>
      <c r="J12605" s="20">
        <v>28</v>
      </c>
      <c r="K12605" s="20" t="s">
        <v>9</v>
      </c>
      <c r="L12605" t="s">
        <v>1464</v>
      </c>
      <c r="M12605" s="20">
        <v>3.08</v>
      </c>
      <c r="N12605" s="20">
        <v>4.42</v>
      </c>
      <c r="AE12605">
        <f t="shared" si="196"/>
        <v>2009</v>
      </c>
    </row>
    <row r="12606" spans="1:31" x14ac:dyDescent="0.25">
      <c r="A12606" s="7">
        <v>12603</v>
      </c>
      <c r="B12606" s="8">
        <v>40001</v>
      </c>
      <c r="C12606" t="s">
        <v>3</v>
      </c>
      <c r="D12606" t="s">
        <v>1012</v>
      </c>
      <c r="E12606" t="s">
        <v>9</v>
      </c>
      <c r="F12606" t="s">
        <v>978</v>
      </c>
      <c r="G12606" t="s">
        <v>861</v>
      </c>
      <c r="H12606" s="135" t="s">
        <v>1496</v>
      </c>
      <c r="I12606" t="s">
        <v>1454</v>
      </c>
      <c r="J12606" s="20">
        <v>1</v>
      </c>
      <c r="K12606" s="20" t="s">
        <v>1465</v>
      </c>
      <c r="L12606" t="s">
        <v>1466</v>
      </c>
      <c r="M12606" s="20">
        <v>0.25</v>
      </c>
      <c r="N12606" s="20">
        <v>0.25</v>
      </c>
      <c r="AE12606">
        <f t="shared" si="196"/>
        <v>2009</v>
      </c>
    </row>
    <row r="12607" spans="1:31" x14ac:dyDescent="0.25">
      <c r="A12607" s="7">
        <v>12604</v>
      </c>
      <c r="B12607" s="8">
        <v>40001</v>
      </c>
      <c r="C12607" t="s">
        <v>3</v>
      </c>
      <c r="D12607" t="s">
        <v>1012</v>
      </c>
      <c r="E12607" t="s">
        <v>9</v>
      </c>
      <c r="F12607" t="s">
        <v>978</v>
      </c>
      <c r="G12607" t="s">
        <v>861</v>
      </c>
      <c r="H12607" s="135" t="s">
        <v>1496</v>
      </c>
      <c r="I12607" t="s">
        <v>1454</v>
      </c>
      <c r="J12607" s="20">
        <v>38</v>
      </c>
      <c r="K12607" s="20" t="s">
        <v>9</v>
      </c>
      <c r="L12607" t="s">
        <v>1464</v>
      </c>
      <c r="M12607" s="20">
        <v>8.36</v>
      </c>
      <c r="N12607" s="20">
        <v>11.64</v>
      </c>
      <c r="AE12607">
        <f t="shared" si="196"/>
        <v>2009</v>
      </c>
    </row>
    <row r="12608" spans="1:31" x14ac:dyDescent="0.25">
      <c r="A12608" s="7">
        <v>12605</v>
      </c>
      <c r="B12608" s="8">
        <v>40002</v>
      </c>
      <c r="C12608" t="s">
        <v>3</v>
      </c>
      <c r="D12608" t="s">
        <v>1008</v>
      </c>
      <c r="E12608" t="s">
        <v>9</v>
      </c>
      <c r="F12608" t="s">
        <v>1004</v>
      </c>
      <c r="G12608" t="s">
        <v>648</v>
      </c>
      <c r="H12608" s="136" t="s">
        <v>1496</v>
      </c>
      <c r="I12608" t="s">
        <v>1455</v>
      </c>
      <c r="J12608" s="20">
        <v>47</v>
      </c>
      <c r="K12608" s="20" t="s">
        <v>1465</v>
      </c>
      <c r="L12608" t="s">
        <v>1466</v>
      </c>
      <c r="M12608" s="20">
        <v>5.875</v>
      </c>
      <c r="N12608" s="20">
        <v>5.875</v>
      </c>
      <c r="AE12608">
        <f t="shared" si="196"/>
        <v>2009</v>
      </c>
    </row>
    <row r="12609" spans="1:31" x14ac:dyDescent="0.25">
      <c r="A12609" s="7">
        <v>12606</v>
      </c>
      <c r="B12609" s="8">
        <v>40003</v>
      </c>
      <c r="C12609" t="s">
        <v>3</v>
      </c>
      <c r="D12609" t="s">
        <v>848</v>
      </c>
      <c r="E12609" t="s">
        <v>9</v>
      </c>
      <c r="F12609" t="s">
        <v>978</v>
      </c>
      <c r="G12609" t="s">
        <v>732</v>
      </c>
      <c r="H12609" s="135" t="s">
        <v>2131</v>
      </c>
      <c r="I12609" t="s">
        <v>1454</v>
      </c>
      <c r="J12609" s="20">
        <v>46</v>
      </c>
      <c r="K12609" s="20" t="s">
        <v>9</v>
      </c>
      <c r="L12609" t="s">
        <v>1464</v>
      </c>
      <c r="M12609" s="20">
        <v>10.120000000000001</v>
      </c>
      <c r="N12609" s="20">
        <v>13.879999999999999</v>
      </c>
      <c r="AE12609">
        <f t="shared" si="196"/>
        <v>2009</v>
      </c>
    </row>
    <row r="12610" spans="1:31" x14ac:dyDescent="0.25">
      <c r="A12610" s="7">
        <v>12607</v>
      </c>
      <c r="B12610" s="8">
        <v>40003</v>
      </c>
      <c r="C12610" t="s">
        <v>3</v>
      </c>
      <c r="D12610" t="s">
        <v>756</v>
      </c>
      <c r="E12610" t="s">
        <v>9</v>
      </c>
      <c r="F12610" t="s">
        <v>805</v>
      </c>
      <c r="G12610" t="s">
        <v>929</v>
      </c>
      <c r="H12610" s="135" t="s">
        <v>2665</v>
      </c>
      <c r="I12610" t="s">
        <v>1454</v>
      </c>
      <c r="J12610" s="20">
        <v>4</v>
      </c>
      <c r="K12610" s="20" t="s">
        <v>1465</v>
      </c>
      <c r="L12610" t="s">
        <v>1466</v>
      </c>
      <c r="M12610" s="20">
        <v>1</v>
      </c>
      <c r="N12610" s="20">
        <v>1</v>
      </c>
      <c r="AE12610">
        <f t="shared" si="196"/>
        <v>2009</v>
      </c>
    </row>
    <row r="12611" spans="1:31" x14ac:dyDescent="0.25">
      <c r="A12611" s="7">
        <v>12608</v>
      </c>
      <c r="B12611" s="8">
        <v>40003</v>
      </c>
      <c r="C12611" t="s">
        <v>3</v>
      </c>
      <c r="D12611" t="s">
        <v>955</v>
      </c>
      <c r="E12611" t="s">
        <v>9</v>
      </c>
      <c r="F12611" t="s">
        <v>805</v>
      </c>
      <c r="G12611" t="s">
        <v>895</v>
      </c>
      <c r="H12611" s="135" t="s">
        <v>2551</v>
      </c>
      <c r="I12611" t="s">
        <v>1454</v>
      </c>
      <c r="J12611" s="20">
        <v>32</v>
      </c>
      <c r="K12611" s="20" t="s">
        <v>9</v>
      </c>
      <c r="L12611" t="s">
        <v>1464</v>
      </c>
      <c r="M12611" s="20">
        <v>7.04</v>
      </c>
      <c r="N12611" s="20">
        <v>9.9600000000000009</v>
      </c>
      <c r="AE12611">
        <f t="shared" si="196"/>
        <v>2009</v>
      </c>
    </row>
    <row r="12612" spans="1:31" x14ac:dyDescent="0.25">
      <c r="A12612" s="7">
        <v>12609</v>
      </c>
      <c r="B12612" s="8">
        <v>40003</v>
      </c>
      <c r="C12612" t="s">
        <v>3</v>
      </c>
      <c r="D12612" t="s">
        <v>994</v>
      </c>
      <c r="E12612" t="s">
        <v>9</v>
      </c>
      <c r="F12612" t="s">
        <v>978</v>
      </c>
      <c r="G12612" t="s">
        <v>929</v>
      </c>
      <c r="H12612" s="135" t="s">
        <v>1496</v>
      </c>
      <c r="I12612" t="s">
        <v>1454</v>
      </c>
      <c r="J12612" s="20">
        <v>38</v>
      </c>
      <c r="K12612" s="20" t="s">
        <v>9</v>
      </c>
      <c r="L12612" t="s">
        <v>1464</v>
      </c>
      <c r="M12612" s="20">
        <v>8.36</v>
      </c>
      <c r="N12612" s="20">
        <v>11.64</v>
      </c>
      <c r="AE12612">
        <f t="shared" ref="AE12612:AE12675" si="197">YEAR(B12612)</f>
        <v>2009</v>
      </c>
    </row>
    <row r="12613" spans="1:31" x14ac:dyDescent="0.25">
      <c r="A12613" s="7">
        <v>12610</v>
      </c>
      <c r="B12613" s="8">
        <v>40003</v>
      </c>
      <c r="C12613" t="s">
        <v>3</v>
      </c>
      <c r="D12613" t="s">
        <v>873</v>
      </c>
      <c r="E12613" t="s">
        <v>9</v>
      </c>
      <c r="F12613" t="s">
        <v>976</v>
      </c>
      <c r="G12613" t="s">
        <v>895</v>
      </c>
      <c r="H12613" s="9" t="s">
        <v>2850</v>
      </c>
      <c r="I12613" t="s">
        <v>1454</v>
      </c>
      <c r="J12613" s="20">
        <v>23</v>
      </c>
      <c r="K12613" s="20" t="s">
        <v>3</v>
      </c>
      <c r="L12613" t="s">
        <v>1464</v>
      </c>
      <c r="M12613" s="20">
        <v>7.4399999999999995</v>
      </c>
      <c r="N12613" s="20">
        <v>5.0600000000000005</v>
      </c>
      <c r="AE12613">
        <f t="shared" si="197"/>
        <v>2009</v>
      </c>
    </row>
    <row r="12614" spans="1:31" x14ac:dyDescent="0.25">
      <c r="A12614" s="7">
        <v>12611</v>
      </c>
      <c r="B12614" s="8">
        <v>40003</v>
      </c>
      <c r="C12614" t="s">
        <v>3</v>
      </c>
      <c r="D12614" t="s">
        <v>1003</v>
      </c>
      <c r="E12614" t="s">
        <v>9</v>
      </c>
      <c r="F12614" t="s">
        <v>860</v>
      </c>
      <c r="G12614" t="s">
        <v>895</v>
      </c>
      <c r="H12614" s="135" t="s">
        <v>2534</v>
      </c>
      <c r="I12614" t="s">
        <v>1454</v>
      </c>
      <c r="J12614" s="20">
        <v>15</v>
      </c>
      <c r="K12614" s="20" t="s">
        <v>3</v>
      </c>
      <c r="L12614" t="s">
        <v>1463</v>
      </c>
      <c r="M12614" s="20">
        <v>4.9000000000000004</v>
      </c>
      <c r="N12614" s="20">
        <v>3.6</v>
      </c>
      <c r="AE12614">
        <f t="shared" si="197"/>
        <v>2009</v>
      </c>
    </row>
    <row r="12615" spans="1:31" x14ac:dyDescent="0.25">
      <c r="A12615" s="7">
        <v>12612</v>
      </c>
      <c r="B12615" s="8">
        <v>40003</v>
      </c>
      <c r="C12615" t="s">
        <v>3</v>
      </c>
      <c r="D12615" t="s">
        <v>873</v>
      </c>
      <c r="E12615" t="s">
        <v>9</v>
      </c>
      <c r="F12615" t="s">
        <v>349</v>
      </c>
      <c r="G12615" t="s">
        <v>861</v>
      </c>
      <c r="H12615" s="9" t="s">
        <v>2552</v>
      </c>
      <c r="I12615" t="s">
        <v>1454</v>
      </c>
      <c r="J12615" s="20">
        <v>67</v>
      </c>
      <c r="K12615" s="20" t="s">
        <v>3</v>
      </c>
      <c r="L12615" t="s">
        <v>1464</v>
      </c>
      <c r="M12615" s="20">
        <v>19.759999999999998</v>
      </c>
      <c r="N12615" s="20">
        <v>14.74</v>
      </c>
      <c r="AE12615">
        <f t="shared" si="197"/>
        <v>2009</v>
      </c>
    </row>
    <row r="12616" spans="1:31" x14ac:dyDescent="0.25">
      <c r="A12616" s="7">
        <v>12613</v>
      </c>
      <c r="B12616" s="8">
        <v>40004</v>
      </c>
      <c r="C12616" t="s">
        <v>3</v>
      </c>
      <c r="D12616" t="s">
        <v>411</v>
      </c>
      <c r="E12616" t="s">
        <v>9</v>
      </c>
      <c r="F12616" t="s">
        <v>982</v>
      </c>
      <c r="G12616" t="s">
        <v>24</v>
      </c>
      <c r="H12616" s="135" t="s">
        <v>1497</v>
      </c>
      <c r="I12616" t="s">
        <v>1455</v>
      </c>
      <c r="J12616" s="20">
        <v>45</v>
      </c>
      <c r="K12616" s="20" t="s">
        <v>9</v>
      </c>
      <c r="L12616" t="s">
        <v>1464</v>
      </c>
      <c r="M12616" s="20">
        <v>4.95</v>
      </c>
      <c r="N12616" s="20">
        <v>6.8</v>
      </c>
      <c r="AE12616">
        <f t="shared" si="197"/>
        <v>2009</v>
      </c>
    </row>
    <row r="12617" spans="1:31" x14ac:dyDescent="0.25">
      <c r="A12617" s="7">
        <v>12614</v>
      </c>
      <c r="B12617" s="8">
        <v>40004</v>
      </c>
      <c r="C12617" t="s">
        <v>3</v>
      </c>
      <c r="D12617" t="s">
        <v>994</v>
      </c>
      <c r="E12617" t="s">
        <v>9</v>
      </c>
      <c r="F12617" t="s">
        <v>734</v>
      </c>
      <c r="G12617" t="s">
        <v>377</v>
      </c>
      <c r="H12617" s="135" t="s">
        <v>1496</v>
      </c>
      <c r="I12617" t="s">
        <v>1454</v>
      </c>
      <c r="J12617" s="20">
        <v>37</v>
      </c>
      <c r="K12617" s="20" t="s">
        <v>1465</v>
      </c>
      <c r="L12617" t="s">
        <v>1466</v>
      </c>
      <c r="M12617" s="20">
        <v>9.25</v>
      </c>
      <c r="N12617" s="20">
        <v>9.25</v>
      </c>
      <c r="AE12617">
        <f t="shared" si="197"/>
        <v>2009</v>
      </c>
    </row>
    <row r="12618" spans="1:31" x14ac:dyDescent="0.25">
      <c r="A12618" s="7">
        <v>12615</v>
      </c>
      <c r="B12618" s="8">
        <v>40004</v>
      </c>
      <c r="C12618" t="s">
        <v>3</v>
      </c>
      <c r="D12618" t="s">
        <v>994</v>
      </c>
      <c r="E12618" t="s">
        <v>9</v>
      </c>
      <c r="F12618" t="s">
        <v>734</v>
      </c>
      <c r="G12618" t="s">
        <v>377</v>
      </c>
      <c r="H12618" s="135" t="s">
        <v>1496</v>
      </c>
      <c r="I12618" t="s">
        <v>1454</v>
      </c>
      <c r="J12618" s="20">
        <v>28</v>
      </c>
      <c r="K12618" s="20" t="s">
        <v>9</v>
      </c>
      <c r="L12618" t="s">
        <v>1463</v>
      </c>
      <c r="M12618" s="20">
        <v>6.72</v>
      </c>
      <c r="N12618" s="20">
        <v>8.2800000000000011</v>
      </c>
      <c r="AE12618">
        <f t="shared" si="197"/>
        <v>2009</v>
      </c>
    </row>
    <row r="12619" spans="1:31" x14ac:dyDescent="0.25">
      <c r="A12619" s="7">
        <v>12616</v>
      </c>
      <c r="B12619" s="8">
        <v>40004</v>
      </c>
      <c r="C12619" t="s">
        <v>3</v>
      </c>
      <c r="D12619" t="s">
        <v>614</v>
      </c>
      <c r="E12619" t="s">
        <v>9</v>
      </c>
      <c r="F12619" t="s">
        <v>727</v>
      </c>
      <c r="G12619" t="s">
        <v>648</v>
      </c>
      <c r="H12619" s="135" t="s">
        <v>1785</v>
      </c>
      <c r="I12619" t="s">
        <v>1454</v>
      </c>
      <c r="J12619" s="20">
        <v>29</v>
      </c>
      <c r="K12619" s="20" t="s">
        <v>3</v>
      </c>
      <c r="L12619" t="s">
        <v>1464</v>
      </c>
      <c r="M12619" s="20">
        <v>9.1199999999999992</v>
      </c>
      <c r="N12619" s="20">
        <v>6.38</v>
      </c>
      <c r="AE12619">
        <f t="shared" si="197"/>
        <v>2009</v>
      </c>
    </row>
    <row r="12620" spans="1:31" x14ac:dyDescent="0.25">
      <c r="A12620" s="7">
        <v>12617</v>
      </c>
      <c r="B12620" s="8">
        <v>40005</v>
      </c>
      <c r="C12620" t="s">
        <v>3</v>
      </c>
      <c r="D12620" t="s">
        <v>897</v>
      </c>
      <c r="E12620" t="s">
        <v>9</v>
      </c>
      <c r="F12620" t="s">
        <v>380</v>
      </c>
      <c r="G12620" t="s">
        <v>65</v>
      </c>
      <c r="H12620" s="135" t="s">
        <v>1558</v>
      </c>
      <c r="I12620" t="s">
        <v>1455</v>
      </c>
      <c r="J12620" s="20">
        <v>18</v>
      </c>
      <c r="K12620" s="20" t="s">
        <v>9</v>
      </c>
      <c r="L12620" t="s">
        <v>1464</v>
      </c>
      <c r="M12620" s="20">
        <v>1.98</v>
      </c>
      <c r="N12620" s="20">
        <v>3.02</v>
      </c>
      <c r="AE12620">
        <f t="shared" si="197"/>
        <v>2009</v>
      </c>
    </row>
    <row r="12621" spans="1:31" x14ac:dyDescent="0.25">
      <c r="A12621" s="7">
        <v>12618</v>
      </c>
      <c r="B12621" s="8">
        <v>40005</v>
      </c>
      <c r="C12621" t="s">
        <v>3</v>
      </c>
      <c r="D12621" t="s">
        <v>920</v>
      </c>
      <c r="E12621" t="s">
        <v>9</v>
      </c>
      <c r="F12621" t="s">
        <v>202</v>
      </c>
      <c r="G12621" t="s">
        <v>14</v>
      </c>
      <c r="H12621" s="135" t="s">
        <v>1567</v>
      </c>
      <c r="I12621" t="s">
        <v>1457</v>
      </c>
      <c r="J12621" s="20">
        <v>21</v>
      </c>
      <c r="K12621" s="20" t="s">
        <v>3</v>
      </c>
      <c r="L12621" t="s">
        <v>1464</v>
      </c>
      <c r="M12621" s="20">
        <v>3.44</v>
      </c>
      <c r="N12621" s="20">
        <v>2.31</v>
      </c>
      <c r="O12621" t="s">
        <v>3</v>
      </c>
      <c r="P12621" s="13" t="s">
        <v>223</v>
      </c>
      <c r="Q12621" t="s">
        <v>9</v>
      </c>
      <c r="R12621" t="s">
        <v>972</v>
      </c>
      <c r="S12621" t="s">
        <v>1465</v>
      </c>
      <c r="U12621" t="s">
        <v>1465</v>
      </c>
      <c r="W12621" t="s">
        <v>1465</v>
      </c>
      <c r="Y12621" t="s">
        <v>1465</v>
      </c>
      <c r="AA12621" t="s">
        <v>1465</v>
      </c>
      <c r="AC12621" t="s">
        <v>1465</v>
      </c>
      <c r="AE12621">
        <f t="shared" si="197"/>
        <v>2009</v>
      </c>
    </row>
    <row r="12622" spans="1:31" x14ac:dyDescent="0.25">
      <c r="A12622" s="7">
        <v>12619</v>
      </c>
      <c r="B12622" s="8">
        <v>40005</v>
      </c>
      <c r="C12622" t="s">
        <v>3</v>
      </c>
      <c r="D12622" t="s">
        <v>123</v>
      </c>
      <c r="E12622" t="s">
        <v>9</v>
      </c>
      <c r="F12622" t="s">
        <v>902</v>
      </c>
      <c r="G12622" t="s">
        <v>929</v>
      </c>
      <c r="H12622" s="9" t="s">
        <v>2851</v>
      </c>
      <c r="I12622" t="s">
        <v>1456</v>
      </c>
      <c r="J12622" s="20">
        <v>34</v>
      </c>
      <c r="K12622" s="20" t="s">
        <v>9</v>
      </c>
      <c r="L12622" t="s">
        <v>1463</v>
      </c>
      <c r="M12622" s="20">
        <v>8.16</v>
      </c>
      <c r="N12622" s="20">
        <v>9.84</v>
      </c>
      <c r="O12622" t="s">
        <v>3</v>
      </c>
      <c r="P12622" s="13" t="s">
        <v>952</v>
      </c>
      <c r="Q12622" t="s">
        <v>9</v>
      </c>
      <c r="R12622" t="s">
        <v>331</v>
      </c>
      <c r="S12622" t="s">
        <v>1465</v>
      </c>
      <c r="U12622" t="s">
        <v>1465</v>
      </c>
      <c r="W12622" t="s">
        <v>1465</v>
      </c>
      <c r="Y12622" t="s">
        <v>1465</v>
      </c>
      <c r="AA12622" t="s">
        <v>1465</v>
      </c>
      <c r="AC12622" t="s">
        <v>1465</v>
      </c>
      <c r="AE12622">
        <f t="shared" si="197"/>
        <v>2009</v>
      </c>
    </row>
    <row r="12623" spans="1:31" x14ac:dyDescent="0.25">
      <c r="A12623" s="7">
        <v>12620</v>
      </c>
      <c r="B12623" s="8">
        <v>40005</v>
      </c>
      <c r="C12623" t="s">
        <v>3</v>
      </c>
      <c r="D12623" t="s">
        <v>222</v>
      </c>
      <c r="E12623" t="s">
        <v>9</v>
      </c>
      <c r="F12623" t="s">
        <v>651</v>
      </c>
      <c r="G12623" t="s">
        <v>870</v>
      </c>
      <c r="H12623" s="136" t="s">
        <v>2622</v>
      </c>
      <c r="I12623" t="s">
        <v>1454</v>
      </c>
      <c r="J12623" s="20">
        <v>13</v>
      </c>
      <c r="K12623" s="20" t="s">
        <v>1465</v>
      </c>
      <c r="L12623" t="s">
        <v>1466</v>
      </c>
      <c r="M12623" s="20">
        <v>3.25</v>
      </c>
      <c r="N12623" s="20">
        <v>3.25</v>
      </c>
      <c r="AE12623">
        <f t="shared" si="197"/>
        <v>2009</v>
      </c>
    </row>
    <row r="12624" spans="1:31" x14ac:dyDescent="0.25">
      <c r="A12624" s="7">
        <v>12621</v>
      </c>
      <c r="B12624" s="8">
        <v>40005</v>
      </c>
      <c r="C12624" t="s">
        <v>3</v>
      </c>
      <c r="D12624" t="s">
        <v>955</v>
      </c>
      <c r="E12624" t="s">
        <v>9</v>
      </c>
      <c r="F12624" t="s">
        <v>860</v>
      </c>
      <c r="G12624" t="s">
        <v>648</v>
      </c>
      <c r="H12624" s="136" t="s">
        <v>1496</v>
      </c>
      <c r="I12624" t="s">
        <v>1454</v>
      </c>
      <c r="J12624" s="20">
        <v>26</v>
      </c>
      <c r="K12624" s="20" t="s">
        <v>1465</v>
      </c>
      <c r="L12624" t="s">
        <v>1466</v>
      </c>
      <c r="M12624" s="20">
        <v>6.5</v>
      </c>
      <c r="N12624" s="20">
        <v>6.5</v>
      </c>
      <c r="AE12624">
        <f t="shared" si="197"/>
        <v>2009</v>
      </c>
    </row>
    <row r="12625" spans="1:31" x14ac:dyDescent="0.25">
      <c r="A12625" s="7">
        <v>12622</v>
      </c>
      <c r="B12625" s="8">
        <v>40005</v>
      </c>
      <c r="C12625" t="s">
        <v>3</v>
      </c>
      <c r="D12625" t="s">
        <v>440</v>
      </c>
      <c r="E12625" t="s">
        <v>9</v>
      </c>
      <c r="F12625" t="s">
        <v>869</v>
      </c>
      <c r="G12625" t="s">
        <v>861</v>
      </c>
      <c r="H12625" s="135" t="s">
        <v>1496</v>
      </c>
      <c r="I12625" t="s">
        <v>1454</v>
      </c>
      <c r="J12625" s="20">
        <v>45</v>
      </c>
      <c r="K12625" s="20" t="s">
        <v>9</v>
      </c>
      <c r="L12625" t="s">
        <v>1464</v>
      </c>
      <c r="M12625" s="20">
        <v>9.9</v>
      </c>
      <c r="N12625" s="20">
        <v>13.6</v>
      </c>
      <c r="AE12625">
        <f t="shared" si="197"/>
        <v>2009</v>
      </c>
    </row>
    <row r="12626" spans="1:31" x14ac:dyDescent="0.25">
      <c r="A12626" s="7">
        <v>12623</v>
      </c>
      <c r="B12626" s="8">
        <v>40006</v>
      </c>
      <c r="C12626" t="s">
        <v>3</v>
      </c>
      <c r="D12626" t="s">
        <v>952</v>
      </c>
      <c r="E12626" t="s">
        <v>9</v>
      </c>
      <c r="F12626" t="s">
        <v>993</v>
      </c>
      <c r="G12626" t="s">
        <v>648</v>
      </c>
      <c r="H12626" s="135" t="s">
        <v>2296</v>
      </c>
      <c r="I12626" t="s">
        <v>1454</v>
      </c>
      <c r="J12626" s="20">
        <v>6</v>
      </c>
      <c r="K12626" s="20" t="s">
        <v>9</v>
      </c>
      <c r="L12626" t="s">
        <v>1463</v>
      </c>
      <c r="M12626" s="20">
        <v>1.44</v>
      </c>
      <c r="N12626" s="20">
        <v>2.56</v>
      </c>
      <c r="AE12626">
        <f t="shared" si="197"/>
        <v>2009</v>
      </c>
    </row>
    <row r="12627" spans="1:31" x14ac:dyDescent="0.25">
      <c r="A12627" s="7">
        <v>12624</v>
      </c>
      <c r="B12627" s="8">
        <v>40008</v>
      </c>
      <c r="C12627" t="s">
        <v>3</v>
      </c>
      <c r="D12627" t="s">
        <v>286</v>
      </c>
      <c r="E12627" t="s">
        <v>9</v>
      </c>
      <c r="F12627" t="s">
        <v>1014</v>
      </c>
      <c r="G12627" t="s">
        <v>17</v>
      </c>
      <c r="H12627" s="135" t="s">
        <v>1504</v>
      </c>
      <c r="I12627" t="s">
        <v>1458</v>
      </c>
      <c r="J12627" s="20">
        <v>8</v>
      </c>
      <c r="K12627" s="20" t="s">
        <v>1465</v>
      </c>
      <c r="L12627" t="s">
        <v>1466</v>
      </c>
      <c r="M12627" s="20">
        <v>10</v>
      </c>
      <c r="N12627" s="20">
        <v>30</v>
      </c>
      <c r="AE12627">
        <f t="shared" si="197"/>
        <v>2009</v>
      </c>
    </row>
    <row r="12628" spans="1:31" x14ac:dyDescent="0.25">
      <c r="A12628" s="7">
        <v>12625</v>
      </c>
      <c r="B12628" s="8">
        <v>40008</v>
      </c>
      <c r="C12628" t="s">
        <v>3</v>
      </c>
      <c r="D12628" t="s">
        <v>994</v>
      </c>
      <c r="E12628" t="s">
        <v>9</v>
      </c>
      <c r="F12628" t="s">
        <v>833</v>
      </c>
      <c r="G12628" t="s">
        <v>648</v>
      </c>
      <c r="H12628" s="9" t="s">
        <v>1797</v>
      </c>
      <c r="I12628" t="s">
        <v>1454</v>
      </c>
      <c r="J12628" s="20">
        <v>156</v>
      </c>
      <c r="K12628" s="20" t="s">
        <v>3</v>
      </c>
      <c r="L12628" t="s">
        <v>1464</v>
      </c>
      <c r="M12628" s="20">
        <v>44.68</v>
      </c>
      <c r="N12628" s="20">
        <v>34.32</v>
      </c>
      <c r="AE12628">
        <f t="shared" si="197"/>
        <v>2009</v>
      </c>
    </row>
    <row r="12629" spans="1:31" x14ac:dyDescent="0.25">
      <c r="A12629" s="7">
        <v>12626</v>
      </c>
      <c r="B12629" s="8">
        <v>40009</v>
      </c>
      <c r="C12629" t="s">
        <v>3</v>
      </c>
      <c r="D12629" t="s">
        <v>989</v>
      </c>
      <c r="E12629" t="s">
        <v>9</v>
      </c>
      <c r="F12629" t="s">
        <v>978</v>
      </c>
      <c r="G12629" t="s">
        <v>895</v>
      </c>
      <c r="H12629" s="135" t="s">
        <v>2550</v>
      </c>
      <c r="I12629" t="s">
        <v>1454</v>
      </c>
      <c r="J12629" s="20">
        <v>10</v>
      </c>
      <c r="K12629" s="20" t="s">
        <v>1465</v>
      </c>
      <c r="L12629" t="s">
        <v>1466</v>
      </c>
      <c r="M12629" s="20">
        <v>2.5</v>
      </c>
      <c r="N12629" s="20">
        <v>2.5</v>
      </c>
      <c r="AE12629">
        <f t="shared" si="197"/>
        <v>2009</v>
      </c>
    </row>
    <row r="12630" spans="1:31" x14ac:dyDescent="0.25">
      <c r="A12630" s="7">
        <v>12627</v>
      </c>
      <c r="B12630" s="8">
        <v>40010</v>
      </c>
      <c r="C12630" t="s">
        <v>3</v>
      </c>
      <c r="D12630" t="s">
        <v>380</v>
      </c>
      <c r="E12630" t="s">
        <v>9</v>
      </c>
      <c r="F12630" t="s">
        <v>817</v>
      </c>
      <c r="G12630" t="s">
        <v>633</v>
      </c>
      <c r="H12630" s="135" t="s">
        <v>1775</v>
      </c>
      <c r="I12630" t="s">
        <v>1454</v>
      </c>
      <c r="J12630" s="20">
        <v>21</v>
      </c>
      <c r="K12630" s="20" t="s">
        <v>3</v>
      </c>
      <c r="L12630" t="s">
        <v>1464</v>
      </c>
      <c r="M12630" s="20">
        <v>6.88</v>
      </c>
      <c r="N12630" s="20">
        <v>4.62</v>
      </c>
      <c r="AE12630">
        <f t="shared" si="197"/>
        <v>2009</v>
      </c>
    </row>
    <row r="12631" spans="1:31" x14ac:dyDescent="0.25">
      <c r="A12631" s="7">
        <v>12628</v>
      </c>
      <c r="B12631" s="8">
        <v>40010</v>
      </c>
      <c r="C12631" t="s">
        <v>3</v>
      </c>
      <c r="D12631" t="s">
        <v>1015</v>
      </c>
      <c r="E12631" t="s">
        <v>9</v>
      </c>
      <c r="F12631" t="s">
        <v>614</v>
      </c>
      <c r="G12631" t="s">
        <v>931</v>
      </c>
      <c r="H12631" s="9" t="s">
        <v>2687</v>
      </c>
      <c r="I12631" t="s">
        <v>1458</v>
      </c>
      <c r="J12631" s="20">
        <v>11</v>
      </c>
      <c r="K12631" s="20" t="s">
        <v>9</v>
      </c>
      <c r="L12631" t="s">
        <v>1464</v>
      </c>
      <c r="M12631" s="20">
        <v>30</v>
      </c>
      <c r="N12631" s="20">
        <v>10</v>
      </c>
      <c r="AE12631">
        <f t="shared" si="197"/>
        <v>2009</v>
      </c>
    </row>
    <row r="12632" spans="1:31" x14ac:dyDescent="0.25">
      <c r="A12632" s="7">
        <v>12629</v>
      </c>
      <c r="B12632" s="8">
        <v>40010</v>
      </c>
      <c r="C12632" t="s">
        <v>3</v>
      </c>
      <c r="D12632" t="s">
        <v>993</v>
      </c>
      <c r="E12632" t="s">
        <v>9</v>
      </c>
      <c r="F12632" t="s">
        <v>988</v>
      </c>
      <c r="G12632" t="s">
        <v>929</v>
      </c>
      <c r="H12632" s="135" t="s">
        <v>2852</v>
      </c>
      <c r="I12632" t="s">
        <v>1455</v>
      </c>
      <c r="J12632" s="20">
        <v>38</v>
      </c>
      <c r="K12632" s="20" t="s">
        <v>1465</v>
      </c>
      <c r="L12632" t="s">
        <v>1466</v>
      </c>
      <c r="M12632" s="20">
        <v>4.75</v>
      </c>
      <c r="N12632" s="20">
        <v>4.75</v>
      </c>
      <c r="AE12632">
        <f t="shared" si="197"/>
        <v>2009</v>
      </c>
    </row>
    <row r="12633" spans="1:31" x14ac:dyDescent="0.25">
      <c r="A12633" s="7">
        <v>12630</v>
      </c>
      <c r="B12633" s="8">
        <v>40010</v>
      </c>
      <c r="C12633" t="s">
        <v>3</v>
      </c>
      <c r="D12633" t="s">
        <v>380</v>
      </c>
      <c r="E12633" t="s">
        <v>9</v>
      </c>
      <c r="F12633" t="s">
        <v>817</v>
      </c>
      <c r="G12633" t="s">
        <v>648</v>
      </c>
      <c r="H12633" s="135" t="s">
        <v>2853</v>
      </c>
      <c r="I12633" t="s">
        <v>1456</v>
      </c>
      <c r="J12633" s="20">
        <v>30</v>
      </c>
      <c r="K12633" s="20" t="s">
        <v>9</v>
      </c>
      <c r="L12633" t="s">
        <v>1464</v>
      </c>
      <c r="M12633" s="20">
        <v>6.6</v>
      </c>
      <c r="N12633" s="20">
        <v>9.4</v>
      </c>
      <c r="O12633" t="s">
        <v>3</v>
      </c>
      <c r="P12633" s="13" t="s">
        <v>938</v>
      </c>
      <c r="Q12633" t="s">
        <v>9</v>
      </c>
      <c r="R12633" t="s">
        <v>869</v>
      </c>
      <c r="S12633" t="s">
        <v>3</v>
      </c>
      <c r="T12633" t="s">
        <v>1008</v>
      </c>
      <c r="U12633" t="s">
        <v>9</v>
      </c>
      <c r="V12633" t="s">
        <v>54</v>
      </c>
      <c r="W12633" t="s">
        <v>3</v>
      </c>
      <c r="X12633" t="s">
        <v>848</v>
      </c>
      <c r="Y12633" t="s">
        <v>9</v>
      </c>
      <c r="Z12633" t="s">
        <v>926</v>
      </c>
      <c r="AA12633" t="s">
        <v>1465</v>
      </c>
      <c r="AC12633" t="s">
        <v>1465</v>
      </c>
      <c r="AE12633">
        <f t="shared" si="197"/>
        <v>2009</v>
      </c>
    </row>
    <row r="12634" spans="1:31" x14ac:dyDescent="0.25">
      <c r="A12634" s="7">
        <v>12631</v>
      </c>
      <c r="B12634" s="8">
        <v>40011</v>
      </c>
      <c r="C12634" t="s">
        <v>3</v>
      </c>
      <c r="D12634" t="s">
        <v>1013</v>
      </c>
      <c r="E12634" t="s">
        <v>9</v>
      </c>
      <c r="F12634" t="s">
        <v>678</v>
      </c>
      <c r="G12634" t="s">
        <v>714</v>
      </c>
      <c r="H12634" s="135" t="s">
        <v>1998</v>
      </c>
      <c r="I12634" t="s">
        <v>1455</v>
      </c>
      <c r="J12634" s="20">
        <v>6</v>
      </c>
      <c r="K12634" s="20" t="s">
        <v>1465</v>
      </c>
      <c r="L12634" t="s">
        <v>1466</v>
      </c>
      <c r="M12634" s="20">
        <v>0.75</v>
      </c>
      <c r="N12634" s="20">
        <v>0.75</v>
      </c>
      <c r="AE12634">
        <f t="shared" si="197"/>
        <v>2009</v>
      </c>
    </row>
    <row r="12635" spans="1:31" x14ac:dyDescent="0.25">
      <c r="A12635" s="7">
        <v>12632</v>
      </c>
      <c r="B12635" s="8">
        <v>40011</v>
      </c>
      <c r="C12635" t="s">
        <v>3</v>
      </c>
      <c r="D12635" t="s">
        <v>975</v>
      </c>
      <c r="E12635" t="s">
        <v>9</v>
      </c>
      <c r="F12635" t="s">
        <v>285</v>
      </c>
      <c r="G12635" t="s">
        <v>648</v>
      </c>
      <c r="H12635" s="135" t="s">
        <v>2311</v>
      </c>
      <c r="I12635" t="s">
        <v>1454</v>
      </c>
      <c r="J12635" s="20">
        <v>53</v>
      </c>
      <c r="K12635" s="20" t="s">
        <v>3</v>
      </c>
      <c r="L12635" t="s">
        <v>1464</v>
      </c>
      <c r="M12635" s="20">
        <v>15.84</v>
      </c>
      <c r="N12635" s="20">
        <v>11.66</v>
      </c>
      <c r="AE12635">
        <f t="shared" si="197"/>
        <v>2009</v>
      </c>
    </row>
    <row r="12636" spans="1:31" x14ac:dyDescent="0.25">
      <c r="A12636" s="7">
        <v>12633</v>
      </c>
      <c r="B12636" s="8">
        <v>40011</v>
      </c>
      <c r="C12636" t="s">
        <v>3</v>
      </c>
      <c r="D12636" t="s">
        <v>543</v>
      </c>
      <c r="E12636" t="s">
        <v>9</v>
      </c>
      <c r="F12636" t="s">
        <v>55</v>
      </c>
      <c r="G12636" t="s">
        <v>895</v>
      </c>
      <c r="H12636" s="135" t="s">
        <v>2540</v>
      </c>
      <c r="I12636" t="s">
        <v>1454</v>
      </c>
      <c r="J12636" s="20">
        <v>24</v>
      </c>
      <c r="K12636" s="20" t="s">
        <v>9</v>
      </c>
      <c r="L12636" t="s">
        <v>1464</v>
      </c>
      <c r="M12636" s="20">
        <v>5.28</v>
      </c>
      <c r="N12636" s="20">
        <v>7.72</v>
      </c>
      <c r="AE12636">
        <f t="shared" si="197"/>
        <v>2009</v>
      </c>
    </row>
    <row r="12637" spans="1:31" x14ac:dyDescent="0.25">
      <c r="A12637" s="7">
        <v>12634</v>
      </c>
      <c r="B12637" s="8">
        <v>40011</v>
      </c>
      <c r="C12637" t="s">
        <v>3</v>
      </c>
      <c r="D12637" t="s">
        <v>543</v>
      </c>
      <c r="E12637" t="s">
        <v>9</v>
      </c>
      <c r="F12637" t="s">
        <v>597</v>
      </c>
      <c r="G12637" t="s">
        <v>929</v>
      </c>
      <c r="H12637" s="135" t="s">
        <v>2659</v>
      </c>
      <c r="I12637" t="s">
        <v>1454</v>
      </c>
      <c r="J12637" s="20">
        <v>1</v>
      </c>
      <c r="K12637" s="20" t="s">
        <v>1465</v>
      </c>
      <c r="L12637" t="s">
        <v>1466</v>
      </c>
      <c r="M12637" s="20">
        <v>0.25</v>
      </c>
      <c r="N12637" s="20">
        <v>0.25</v>
      </c>
      <c r="AE12637">
        <f t="shared" si="197"/>
        <v>2009</v>
      </c>
    </row>
    <row r="12638" spans="1:31" x14ac:dyDescent="0.25">
      <c r="A12638" s="7">
        <v>12635</v>
      </c>
      <c r="B12638" s="8">
        <v>40011</v>
      </c>
      <c r="C12638" t="s">
        <v>3</v>
      </c>
      <c r="D12638" t="s">
        <v>543</v>
      </c>
      <c r="E12638" t="s">
        <v>9</v>
      </c>
      <c r="F12638" t="s">
        <v>597</v>
      </c>
      <c r="G12638" t="s">
        <v>929</v>
      </c>
      <c r="H12638" s="135" t="s">
        <v>2854</v>
      </c>
      <c r="I12638" t="s">
        <v>1454</v>
      </c>
      <c r="J12638" s="20">
        <v>27</v>
      </c>
      <c r="K12638" s="20" t="s">
        <v>9</v>
      </c>
      <c r="L12638" t="s">
        <v>1464</v>
      </c>
      <c r="M12638" s="20">
        <v>5.9399999999999995</v>
      </c>
      <c r="N12638" s="20">
        <v>8.56</v>
      </c>
      <c r="AE12638">
        <f t="shared" si="197"/>
        <v>2009</v>
      </c>
    </row>
    <row r="12639" spans="1:31" x14ac:dyDescent="0.25">
      <c r="A12639" s="7">
        <v>12636</v>
      </c>
      <c r="B12639" s="8">
        <v>40011</v>
      </c>
      <c r="C12639" t="s">
        <v>3</v>
      </c>
      <c r="D12639" t="s">
        <v>1003</v>
      </c>
      <c r="E12639" t="s">
        <v>9</v>
      </c>
      <c r="F12639" t="s">
        <v>860</v>
      </c>
      <c r="G12639" t="s">
        <v>895</v>
      </c>
      <c r="H12639" s="9" t="s">
        <v>2855</v>
      </c>
      <c r="I12639" t="s">
        <v>1454</v>
      </c>
      <c r="J12639" s="20">
        <v>22</v>
      </c>
      <c r="K12639" s="20" t="s">
        <v>3</v>
      </c>
      <c r="L12639" t="s">
        <v>1464</v>
      </c>
      <c r="M12639" s="20">
        <v>7.16</v>
      </c>
      <c r="N12639" s="20">
        <v>4.84</v>
      </c>
      <c r="AE12639">
        <f t="shared" si="197"/>
        <v>2009</v>
      </c>
    </row>
    <row r="12640" spans="1:31" x14ac:dyDescent="0.25">
      <c r="A12640" s="7">
        <v>12637</v>
      </c>
      <c r="B12640" s="8">
        <v>40011</v>
      </c>
      <c r="C12640" t="s">
        <v>3</v>
      </c>
      <c r="D12640" t="s">
        <v>975</v>
      </c>
      <c r="E12640" t="s">
        <v>9</v>
      </c>
      <c r="F12640" t="s">
        <v>285</v>
      </c>
      <c r="G12640" t="s">
        <v>648</v>
      </c>
      <c r="H12640" s="135" t="s">
        <v>2330</v>
      </c>
      <c r="I12640" t="s">
        <v>1454</v>
      </c>
      <c r="J12640" s="20">
        <v>18</v>
      </c>
      <c r="K12640" s="20" t="s">
        <v>3</v>
      </c>
      <c r="L12640" t="s">
        <v>1464</v>
      </c>
      <c r="M12640" s="20">
        <v>6.04</v>
      </c>
      <c r="N12640" s="20">
        <v>3.96</v>
      </c>
      <c r="AE12640">
        <f t="shared" si="197"/>
        <v>2009</v>
      </c>
    </row>
    <row r="12641" spans="1:31" x14ac:dyDescent="0.25">
      <c r="A12641" s="7">
        <v>12638</v>
      </c>
      <c r="B12641" s="8">
        <v>40011</v>
      </c>
      <c r="C12641" t="s">
        <v>3</v>
      </c>
      <c r="D12641" t="s">
        <v>542</v>
      </c>
      <c r="E12641" t="s">
        <v>9</v>
      </c>
      <c r="F12641" t="s">
        <v>860</v>
      </c>
      <c r="G12641" t="s">
        <v>714</v>
      </c>
      <c r="H12641" s="135" t="s">
        <v>1496</v>
      </c>
      <c r="I12641" t="s">
        <v>1454</v>
      </c>
      <c r="J12641" s="20">
        <v>2</v>
      </c>
      <c r="K12641" s="20" t="s">
        <v>1465</v>
      </c>
      <c r="L12641" t="s">
        <v>1466</v>
      </c>
      <c r="M12641" s="20">
        <v>0.5</v>
      </c>
      <c r="N12641" s="20">
        <v>0.5</v>
      </c>
      <c r="AE12641">
        <f t="shared" si="197"/>
        <v>2009</v>
      </c>
    </row>
    <row r="12642" spans="1:31" x14ac:dyDescent="0.25">
      <c r="A12642" s="7">
        <v>12639</v>
      </c>
      <c r="B12642" s="8">
        <v>40012</v>
      </c>
      <c r="C12642" t="s">
        <v>3</v>
      </c>
      <c r="D12642" t="s">
        <v>47</v>
      </c>
      <c r="E12642" t="s">
        <v>9</v>
      </c>
      <c r="F12642" t="s">
        <v>860</v>
      </c>
      <c r="G12642" t="s">
        <v>714</v>
      </c>
      <c r="H12642" s="135" t="s">
        <v>2074</v>
      </c>
      <c r="I12642" t="s">
        <v>1454</v>
      </c>
      <c r="J12642" s="20">
        <v>20</v>
      </c>
      <c r="K12642" s="20" t="s">
        <v>3</v>
      </c>
      <c r="L12642" t="s">
        <v>1463</v>
      </c>
      <c r="M12642" s="20">
        <v>6.2</v>
      </c>
      <c r="N12642" s="20">
        <v>4.8</v>
      </c>
      <c r="AE12642">
        <f t="shared" si="197"/>
        <v>2009</v>
      </c>
    </row>
    <row r="12643" spans="1:31" x14ac:dyDescent="0.25">
      <c r="A12643" s="7">
        <v>12640</v>
      </c>
      <c r="B12643" s="8">
        <v>40012</v>
      </c>
      <c r="C12643" t="s">
        <v>3</v>
      </c>
      <c r="D12643" t="s">
        <v>380</v>
      </c>
      <c r="E12643" t="s">
        <v>9</v>
      </c>
      <c r="F12643" t="s">
        <v>860</v>
      </c>
      <c r="G12643" t="s">
        <v>1016</v>
      </c>
      <c r="H12643" s="9" t="s">
        <v>2856</v>
      </c>
      <c r="I12643" t="s">
        <v>1454</v>
      </c>
      <c r="J12643" s="20">
        <v>14</v>
      </c>
      <c r="K12643" s="20" t="s">
        <v>3</v>
      </c>
      <c r="L12643" t="s">
        <v>1464</v>
      </c>
      <c r="M12643" s="20">
        <v>4.92</v>
      </c>
      <c r="N12643" s="20">
        <v>3.08</v>
      </c>
      <c r="AE12643">
        <f t="shared" si="197"/>
        <v>2009</v>
      </c>
    </row>
    <row r="12644" spans="1:31" x14ac:dyDescent="0.25">
      <c r="A12644" s="7">
        <v>12641</v>
      </c>
      <c r="B12644" s="8">
        <v>40012</v>
      </c>
      <c r="C12644" t="s">
        <v>3</v>
      </c>
      <c r="D12644" t="s">
        <v>543</v>
      </c>
      <c r="E12644" t="s">
        <v>9</v>
      </c>
      <c r="F12644" t="s">
        <v>427</v>
      </c>
      <c r="G12644" t="s">
        <v>1016</v>
      </c>
      <c r="H12644" s="9" t="s">
        <v>2857</v>
      </c>
      <c r="I12644" t="s">
        <v>1454</v>
      </c>
      <c r="J12644" s="20">
        <v>9</v>
      </c>
      <c r="K12644" s="20" t="s">
        <v>9</v>
      </c>
      <c r="L12644" t="s">
        <v>1464</v>
      </c>
      <c r="M12644" s="20">
        <v>1.98</v>
      </c>
      <c r="N12644" s="20">
        <v>3.52</v>
      </c>
      <c r="AE12644">
        <f t="shared" si="197"/>
        <v>2009</v>
      </c>
    </row>
    <row r="12645" spans="1:31" x14ac:dyDescent="0.25">
      <c r="A12645" s="7">
        <v>12642</v>
      </c>
      <c r="B12645" s="8">
        <v>40012</v>
      </c>
      <c r="C12645" t="s">
        <v>3</v>
      </c>
      <c r="D12645" t="s">
        <v>543</v>
      </c>
      <c r="E12645" t="s">
        <v>9</v>
      </c>
      <c r="F12645" t="s">
        <v>521</v>
      </c>
      <c r="G12645" t="s">
        <v>1016</v>
      </c>
      <c r="H12645" s="9" t="s">
        <v>2858</v>
      </c>
      <c r="I12645" t="s">
        <v>1454</v>
      </c>
      <c r="J12645" s="20">
        <v>25</v>
      </c>
      <c r="K12645" s="20" t="s">
        <v>3</v>
      </c>
      <c r="L12645" t="s">
        <v>1463</v>
      </c>
      <c r="M12645" s="20">
        <v>7.5</v>
      </c>
      <c r="N12645" s="20">
        <v>6</v>
      </c>
      <c r="AE12645">
        <f t="shared" si="197"/>
        <v>2009</v>
      </c>
    </row>
    <row r="12646" spans="1:31" x14ac:dyDescent="0.25">
      <c r="A12646" s="7">
        <v>12643</v>
      </c>
      <c r="B12646" s="8">
        <v>40012</v>
      </c>
      <c r="C12646" t="s">
        <v>3</v>
      </c>
      <c r="D12646" t="s">
        <v>914</v>
      </c>
      <c r="E12646" t="s">
        <v>9</v>
      </c>
      <c r="F12646" t="s">
        <v>85</v>
      </c>
      <c r="G12646" t="s">
        <v>1016</v>
      </c>
      <c r="H12646" s="9" t="s">
        <v>2859</v>
      </c>
      <c r="I12646" t="s">
        <v>1454</v>
      </c>
      <c r="J12646" s="20">
        <v>25</v>
      </c>
      <c r="K12646" s="20" t="s">
        <v>9</v>
      </c>
      <c r="L12646" t="s">
        <v>1463</v>
      </c>
      <c r="M12646" s="20">
        <v>6</v>
      </c>
      <c r="N12646" s="20">
        <v>7.5</v>
      </c>
      <c r="AE12646">
        <f t="shared" si="197"/>
        <v>2009</v>
      </c>
    </row>
    <row r="12647" spans="1:31" x14ac:dyDescent="0.25">
      <c r="A12647" s="7">
        <v>12644</v>
      </c>
      <c r="B12647" s="8">
        <v>40012</v>
      </c>
      <c r="C12647" t="s">
        <v>3</v>
      </c>
      <c r="D12647" t="s">
        <v>543</v>
      </c>
      <c r="E12647" t="s">
        <v>9</v>
      </c>
      <c r="F12647" t="s">
        <v>427</v>
      </c>
      <c r="G12647" t="s">
        <v>1016</v>
      </c>
      <c r="H12647" s="135" t="s">
        <v>2860</v>
      </c>
      <c r="I12647" t="s">
        <v>1454</v>
      </c>
      <c r="J12647" s="20">
        <v>15</v>
      </c>
      <c r="K12647" s="20" t="s">
        <v>9</v>
      </c>
      <c r="L12647" t="s">
        <v>1464</v>
      </c>
      <c r="M12647" s="20">
        <v>3.3</v>
      </c>
      <c r="N12647" s="20">
        <v>5.2</v>
      </c>
      <c r="AE12647">
        <f t="shared" si="197"/>
        <v>2009</v>
      </c>
    </row>
    <row r="12648" spans="1:31" x14ac:dyDescent="0.25">
      <c r="A12648" s="7">
        <v>12645</v>
      </c>
      <c r="B12648" s="8">
        <v>40012</v>
      </c>
      <c r="C12648" t="s">
        <v>3</v>
      </c>
      <c r="D12648" t="s">
        <v>1007</v>
      </c>
      <c r="E12648" t="s">
        <v>9</v>
      </c>
      <c r="F12648" t="s">
        <v>678</v>
      </c>
      <c r="G12648" t="s">
        <v>1016</v>
      </c>
      <c r="H12648" s="9" t="s">
        <v>2861</v>
      </c>
      <c r="I12648" t="s">
        <v>1455</v>
      </c>
      <c r="J12648" s="20">
        <v>16</v>
      </c>
      <c r="K12648" s="20" t="s">
        <v>1465</v>
      </c>
      <c r="L12648" t="s">
        <v>1466</v>
      </c>
      <c r="M12648" s="20">
        <v>2</v>
      </c>
      <c r="N12648" s="20">
        <v>2</v>
      </c>
      <c r="AE12648">
        <f t="shared" si="197"/>
        <v>2009</v>
      </c>
    </row>
    <row r="12649" spans="1:31" x14ac:dyDescent="0.25">
      <c r="A12649" s="7">
        <v>12646</v>
      </c>
      <c r="B12649" s="8">
        <v>40012</v>
      </c>
      <c r="C12649" t="s">
        <v>3</v>
      </c>
      <c r="D12649" t="s">
        <v>914</v>
      </c>
      <c r="E12649" t="s">
        <v>9</v>
      </c>
      <c r="F12649" t="s">
        <v>85</v>
      </c>
      <c r="G12649" t="s">
        <v>1016</v>
      </c>
      <c r="H12649" s="9" t="s">
        <v>2861</v>
      </c>
      <c r="I12649" t="s">
        <v>1454</v>
      </c>
      <c r="J12649" s="20">
        <v>53</v>
      </c>
      <c r="K12649" s="20" t="s">
        <v>9</v>
      </c>
      <c r="L12649" t="s">
        <v>1464</v>
      </c>
      <c r="M12649" s="20">
        <v>11.66</v>
      </c>
      <c r="N12649" s="20">
        <v>15.84</v>
      </c>
      <c r="AE12649">
        <f t="shared" si="197"/>
        <v>2009</v>
      </c>
    </row>
    <row r="12650" spans="1:31" x14ac:dyDescent="0.25">
      <c r="A12650" s="7">
        <v>12647</v>
      </c>
      <c r="B12650" s="8">
        <v>40012</v>
      </c>
      <c r="C12650" t="s">
        <v>3</v>
      </c>
      <c r="D12650" t="s">
        <v>1007</v>
      </c>
      <c r="E12650" t="s">
        <v>9</v>
      </c>
      <c r="F12650" t="s">
        <v>678</v>
      </c>
      <c r="G12650" t="s">
        <v>1016</v>
      </c>
      <c r="H12650" s="9" t="s">
        <v>2862</v>
      </c>
      <c r="I12650" t="s">
        <v>1455</v>
      </c>
      <c r="J12650" s="20">
        <v>9</v>
      </c>
      <c r="K12650" s="20" t="s">
        <v>3</v>
      </c>
      <c r="L12650" t="s">
        <v>1463</v>
      </c>
      <c r="M12650" s="20">
        <v>1.67</v>
      </c>
      <c r="N12650" s="20">
        <v>1.08</v>
      </c>
      <c r="AE12650">
        <f t="shared" si="197"/>
        <v>2009</v>
      </c>
    </row>
    <row r="12651" spans="1:31" x14ac:dyDescent="0.25">
      <c r="A12651" s="7">
        <v>12648</v>
      </c>
      <c r="B12651" s="8">
        <v>40012</v>
      </c>
      <c r="C12651" t="s">
        <v>3</v>
      </c>
      <c r="D12651" t="s">
        <v>918</v>
      </c>
      <c r="E12651" t="s">
        <v>9</v>
      </c>
      <c r="F12651" t="s">
        <v>900</v>
      </c>
      <c r="G12651" t="s">
        <v>1016</v>
      </c>
      <c r="H12651" s="9" t="s">
        <v>2863</v>
      </c>
      <c r="I12651" t="s">
        <v>1454</v>
      </c>
      <c r="J12651" s="20">
        <v>25</v>
      </c>
      <c r="K12651" s="20" t="s">
        <v>3</v>
      </c>
      <c r="L12651" t="s">
        <v>1464</v>
      </c>
      <c r="M12651" s="20">
        <v>8</v>
      </c>
      <c r="N12651" s="20">
        <v>5.5</v>
      </c>
      <c r="AE12651">
        <f t="shared" si="197"/>
        <v>2009</v>
      </c>
    </row>
    <row r="12652" spans="1:31" x14ac:dyDescent="0.25">
      <c r="A12652" s="7">
        <v>12649</v>
      </c>
      <c r="B12652" s="8">
        <v>40012</v>
      </c>
      <c r="C12652" t="s">
        <v>3</v>
      </c>
      <c r="D12652" t="s">
        <v>543</v>
      </c>
      <c r="E12652" t="s">
        <v>9</v>
      </c>
      <c r="F12652" t="s">
        <v>597</v>
      </c>
      <c r="G12652" t="s">
        <v>1016</v>
      </c>
      <c r="H12652" s="9" t="s">
        <v>2864</v>
      </c>
      <c r="I12652" t="s">
        <v>1454</v>
      </c>
      <c r="J12652" s="20">
        <v>17</v>
      </c>
      <c r="K12652" s="20" t="s">
        <v>9</v>
      </c>
      <c r="L12652" t="s">
        <v>1464</v>
      </c>
      <c r="M12652" s="20">
        <v>3.74</v>
      </c>
      <c r="N12652" s="20">
        <v>5.76</v>
      </c>
      <c r="AE12652">
        <f t="shared" si="197"/>
        <v>2009</v>
      </c>
    </row>
    <row r="12653" spans="1:31" x14ac:dyDescent="0.25">
      <c r="A12653" s="7">
        <v>12650</v>
      </c>
      <c r="B12653" s="8">
        <v>40012</v>
      </c>
      <c r="C12653" t="s">
        <v>3</v>
      </c>
      <c r="D12653" t="s">
        <v>543</v>
      </c>
      <c r="E12653" t="s">
        <v>9</v>
      </c>
      <c r="F12653" t="s">
        <v>521</v>
      </c>
      <c r="G12653" t="s">
        <v>1016</v>
      </c>
      <c r="H12653" s="9" t="s">
        <v>2865</v>
      </c>
      <c r="I12653" t="s">
        <v>1454</v>
      </c>
      <c r="J12653" s="20">
        <v>9</v>
      </c>
      <c r="K12653" s="20" t="s">
        <v>3</v>
      </c>
      <c r="L12653" t="s">
        <v>1463</v>
      </c>
      <c r="M12653" s="20">
        <v>3.34</v>
      </c>
      <c r="N12653" s="20">
        <v>2.16</v>
      </c>
      <c r="AE12653">
        <f t="shared" si="197"/>
        <v>2009</v>
      </c>
    </row>
    <row r="12654" spans="1:31" x14ac:dyDescent="0.25">
      <c r="A12654" s="7">
        <v>12651</v>
      </c>
      <c r="B12654" s="8">
        <v>40012</v>
      </c>
      <c r="C12654" t="s">
        <v>3</v>
      </c>
      <c r="D12654" t="s">
        <v>543</v>
      </c>
      <c r="E12654" t="s">
        <v>9</v>
      </c>
      <c r="F12654" t="s">
        <v>597</v>
      </c>
      <c r="G12654" t="s">
        <v>1016</v>
      </c>
      <c r="H12654" s="9" t="s">
        <v>2865</v>
      </c>
      <c r="I12654" t="s">
        <v>1454</v>
      </c>
      <c r="J12654" s="20">
        <v>9</v>
      </c>
      <c r="K12654" s="20" t="s">
        <v>3</v>
      </c>
      <c r="L12654" t="s">
        <v>1463</v>
      </c>
      <c r="M12654" s="20">
        <v>3.34</v>
      </c>
      <c r="N12654" s="20">
        <v>2.16</v>
      </c>
      <c r="AE12654">
        <f t="shared" si="197"/>
        <v>2009</v>
      </c>
    </row>
    <row r="12655" spans="1:31" x14ac:dyDescent="0.25">
      <c r="A12655" s="7">
        <v>12652</v>
      </c>
      <c r="B12655" s="8">
        <v>40012</v>
      </c>
      <c r="C12655" t="s">
        <v>3</v>
      </c>
      <c r="D12655" t="s">
        <v>222</v>
      </c>
      <c r="E12655" t="s">
        <v>9</v>
      </c>
      <c r="F12655" t="s">
        <v>1006</v>
      </c>
      <c r="G12655" t="s">
        <v>1016</v>
      </c>
      <c r="H12655" s="9" t="s">
        <v>2866</v>
      </c>
      <c r="I12655" t="s">
        <v>1454</v>
      </c>
      <c r="J12655" s="20">
        <v>5</v>
      </c>
      <c r="K12655" s="20" t="s">
        <v>1465</v>
      </c>
      <c r="L12655" t="s">
        <v>1466</v>
      </c>
      <c r="M12655" s="20">
        <v>1.25</v>
      </c>
      <c r="N12655" s="20">
        <v>1.25</v>
      </c>
      <c r="AE12655">
        <f t="shared" si="197"/>
        <v>2009</v>
      </c>
    </row>
    <row r="12656" spans="1:31" x14ac:dyDescent="0.25">
      <c r="A12656" s="7">
        <v>12653</v>
      </c>
      <c r="B12656" s="8">
        <v>40012</v>
      </c>
      <c r="C12656" t="s">
        <v>3</v>
      </c>
      <c r="D12656" t="s">
        <v>543</v>
      </c>
      <c r="E12656" t="s">
        <v>9</v>
      </c>
      <c r="F12656" t="s">
        <v>521</v>
      </c>
      <c r="G12656" t="s">
        <v>1016</v>
      </c>
      <c r="H12656" s="9" t="s">
        <v>2867</v>
      </c>
      <c r="I12656" t="s">
        <v>1454</v>
      </c>
      <c r="J12656" s="20">
        <v>16</v>
      </c>
      <c r="K12656" s="20" t="s">
        <v>3</v>
      </c>
      <c r="L12656" t="s">
        <v>1463</v>
      </c>
      <c r="M12656" s="20">
        <v>5.16</v>
      </c>
      <c r="N12656" s="20">
        <v>3.84</v>
      </c>
      <c r="AE12656">
        <f t="shared" si="197"/>
        <v>2009</v>
      </c>
    </row>
    <row r="12657" spans="1:31" x14ac:dyDescent="0.25">
      <c r="A12657" s="7">
        <v>12654</v>
      </c>
      <c r="B12657" s="8">
        <v>40012</v>
      </c>
      <c r="C12657" t="s">
        <v>3</v>
      </c>
      <c r="D12657" t="s">
        <v>543</v>
      </c>
      <c r="E12657" t="s">
        <v>9</v>
      </c>
      <c r="F12657" t="s">
        <v>521</v>
      </c>
      <c r="G12657" t="s">
        <v>1016</v>
      </c>
      <c r="H12657" s="9" t="s">
        <v>2868</v>
      </c>
      <c r="I12657" t="s">
        <v>1454</v>
      </c>
      <c r="J12657" s="20">
        <v>38</v>
      </c>
      <c r="K12657" s="20" t="s">
        <v>9</v>
      </c>
      <c r="L12657" t="s">
        <v>1464</v>
      </c>
      <c r="M12657" s="20">
        <v>8.36</v>
      </c>
      <c r="N12657" s="20">
        <v>11.64</v>
      </c>
      <c r="AE12657">
        <f t="shared" si="197"/>
        <v>2009</v>
      </c>
    </row>
    <row r="12658" spans="1:31" x14ac:dyDescent="0.25">
      <c r="A12658" s="7">
        <v>12655</v>
      </c>
      <c r="B12658" s="8">
        <v>40012</v>
      </c>
      <c r="C12658" t="s">
        <v>3</v>
      </c>
      <c r="D12658" t="s">
        <v>543</v>
      </c>
      <c r="E12658" t="s">
        <v>9</v>
      </c>
      <c r="F12658" t="s">
        <v>427</v>
      </c>
      <c r="G12658" t="s">
        <v>1016</v>
      </c>
      <c r="H12658" s="135" t="s">
        <v>2869</v>
      </c>
      <c r="I12658" t="s">
        <v>1454</v>
      </c>
      <c r="J12658" s="20">
        <v>26</v>
      </c>
      <c r="K12658" s="20" t="s">
        <v>9</v>
      </c>
      <c r="L12658" t="s">
        <v>1464</v>
      </c>
      <c r="M12658" s="20">
        <v>5.72</v>
      </c>
      <c r="N12658" s="20">
        <v>8.2800000000000011</v>
      </c>
      <c r="AE12658">
        <f t="shared" si="197"/>
        <v>2009</v>
      </c>
    </row>
    <row r="12659" spans="1:31" x14ac:dyDescent="0.25">
      <c r="A12659" s="7">
        <v>12656</v>
      </c>
      <c r="B12659" s="8">
        <v>40012</v>
      </c>
      <c r="C12659" t="s">
        <v>3</v>
      </c>
      <c r="D12659" t="s">
        <v>380</v>
      </c>
      <c r="E12659" t="s">
        <v>9</v>
      </c>
      <c r="F12659" t="s">
        <v>91</v>
      </c>
      <c r="G12659" t="s">
        <v>1016</v>
      </c>
      <c r="H12659" s="9" t="s">
        <v>2870</v>
      </c>
      <c r="I12659" t="s">
        <v>1454</v>
      </c>
      <c r="J12659" s="20">
        <v>34</v>
      </c>
      <c r="K12659" s="20" t="s">
        <v>1465</v>
      </c>
      <c r="L12659" t="s">
        <v>1466</v>
      </c>
      <c r="M12659" s="20">
        <v>8.5</v>
      </c>
      <c r="N12659" s="20">
        <v>8.5</v>
      </c>
      <c r="AE12659">
        <f t="shared" si="197"/>
        <v>2009</v>
      </c>
    </row>
    <row r="12660" spans="1:31" x14ac:dyDescent="0.25">
      <c r="A12660" s="7">
        <v>12657</v>
      </c>
      <c r="B12660" s="8">
        <v>40012</v>
      </c>
      <c r="C12660" t="s">
        <v>3</v>
      </c>
      <c r="D12660" t="s">
        <v>427</v>
      </c>
      <c r="E12660" t="s">
        <v>9</v>
      </c>
      <c r="F12660" t="s">
        <v>521</v>
      </c>
      <c r="G12660" t="s">
        <v>1016</v>
      </c>
      <c r="H12660" s="135" t="s">
        <v>2871</v>
      </c>
      <c r="I12660" t="s">
        <v>1455</v>
      </c>
      <c r="J12660" s="20">
        <v>29</v>
      </c>
      <c r="K12660" s="20" t="s">
        <v>3</v>
      </c>
      <c r="L12660" t="s">
        <v>1464</v>
      </c>
      <c r="M12660" s="20">
        <v>4.5599999999999996</v>
      </c>
      <c r="N12660" s="20">
        <v>3.19</v>
      </c>
      <c r="AE12660">
        <f t="shared" si="197"/>
        <v>2009</v>
      </c>
    </row>
    <row r="12661" spans="1:31" x14ac:dyDescent="0.25">
      <c r="A12661" s="7">
        <v>12658</v>
      </c>
      <c r="B12661" s="8">
        <v>40012</v>
      </c>
      <c r="C12661" t="s">
        <v>3</v>
      </c>
      <c r="D12661" t="s">
        <v>521</v>
      </c>
      <c r="E12661" t="s">
        <v>9</v>
      </c>
      <c r="F12661" t="s">
        <v>427</v>
      </c>
      <c r="G12661" t="s">
        <v>1016</v>
      </c>
      <c r="H12661" s="135" t="s">
        <v>2871</v>
      </c>
      <c r="I12661" t="s">
        <v>1455</v>
      </c>
      <c r="J12661" s="20">
        <v>46</v>
      </c>
      <c r="K12661" s="20" t="s">
        <v>9</v>
      </c>
      <c r="L12661" t="s">
        <v>1464</v>
      </c>
      <c r="M12661" s="20">
        <v>5.0600000000000005</v>
      </c>
      <c r="N12661" s="20">
        <v>6.9399999999999995</v>
      </c>
      <c r="AE12661">
        <f t="shared" si="197"/>
        <v>2009</v>
      </c>
    </row>
    <row r="12662" spans="1:31" x14ac:dyDescent="0.25">
      <c r="A12662" s="7">
        <v>12659</v>
      </c>
      <c r="B12662" s="8">
        <v>40012</v>
      </c>
      <c r="C12662" t="s">
        <v>3</v>
      </c>
      <c r="D12662" t="s">
        <v>914</v>
      </c>
      <c r="E12662" t="s">
        <v>9</v>
      </c>
      <c r="F12662" t="s">
        <v>85</v>
      </c>
      <c r="G12662" t="s">
        <v>1016</v>
      </c>
      <c r="H12662" s="135" t="s">
        <v>2872</v>
      </c>
      <c r="I12662" t="s">
        <v>1454</v>
      </c>
      <c r="J12662" s="20">
        <v>37</v>
      </c>
      <c r="K12662" s="20" t="s">
        <v>3</v>
      </c>
      <c r="L12662" t="s">
        <v>1463</v>
      </c>
      <c r="M12662" s="20">
        <v>10.62</v>
      </c>
      <c r="N12662" s="20">
        <v>8.8800000000000008</v>
      </c>
      <c r="AE12662">
        <f t="shared" si="197"/>
        <v>2009</v>
      </c>
    </row>
    <row r="12663" spans="1:31" x14ac:dyDescent="0.25">
      <c r="A12663" s="7">
        <v>12660</v>
      </c>
      <c r="B12663" s="8">
        <v>40012</v>
      </c>
      <c r="C12663" t="s">
        <v>3</v>
      </c>
      <c r="D12663" t="s">
        <v>380</v>
      </c>
      <c r="E12663" t="s">
        <v>9</v>
      </c>
      <c r="F12663" t="s">
        <v>860</v>
      </c>
      <c r="G12663" t="s">
        <v>1016</v>
      </c>
      <c r="H12663" s="9" t="s">
        <v>2873</v>
      </c>
      <c r="I12663" t="s">
        <v>1454</v>
      </c>
      <c r="J12663" s="20">
        <v>12</v>
      </c>
      <c r="K12663" s="20" t="s">
        <v>3</v>
      </c>
      <c r="L12663" t="s">
        <v>1463</v>
      </c>
      <c r="M12663" s="20">
        <v>4.12</v>
      </c>
      <c r="N12663" s="20">
        <v>2.88</v>
      </c>
      <c r="AE12663">
        <f t="shared" si="197"/>
        <v>2009</v>
      </c>
    </row>
    <row r="12664" spans="1:31" x14ac:dyDescent="0.25">
      <c r="A12664" s="7">
        <v>12661</v>
      </c>
      <c r="B12664" s="8">
        <v>40012</v>
      </c>
      <c r="C12664" t="s">
        <v>3</v>
      </c>
      <c r="D12664" t="s">
        <v>542</v>
      </c>
      <c r="E12664" t="s">
        <v>9</v>
      </c>
      <c r="F12664" t="s">
        <v>860</v>
      </c>
      <c r="G12664" t="s">
        <v>714</v>
      </c>
      <c r="H12664" s="135" t="s">
        <v>1496</v>
      </c>
      <c r="I12664" t="s">
        <v>1454</v>
      </c>
      <c r="J12664" s="20">
        <v>50</v>
      </c>
      <c r="K12664" s="20" t="s">
        <v>1465</v>
      </c>
      <c r="L12664" t="s">
        <v>1466</v>
      </c>
      <c r="M12664" s="20">
        <v>12.5</v>
      </c>
      <c r="N12664" s="20">
        <v>12.5</v>
      </c>
      <c r="AE12664">
        <f t="shared" si="197"/>
        <v>2009</v>
      </c>
    </row>
    <row r="12665" spans="1:31" x14ac:dyDescent="0.25">
      <c r="A12665" s="7">
        <v>12662</v>
      </c>
      <c r="B12665" s="8">
        <v>40013</v>
      </c>
      <c r="C12665" t="s">
        <v>3</v>
      </c>
      <c r="D12665" t="s">
        <v>632</v>
      </c>
      <c r="E12665" t="s">
        <v>9</v>
      </c>
      <c r="F12665" t="s">
        <v>976</v>
      </c>
      <c r="G12665" t="s">
        <v>1016</v>
      </c>
      <c r="H12665" s="9" t="s">
        <v>2856</v>
      </c>
      <c r="I12665" t="s">
        <v>1454</v>
      </c>
      <c r="J12665" s="20">
        <v>18</v>
      </c>
      <c r="K12665" s="20" t="s">
        <v>3</v>
      </c>
      <c r="L12665" t="s">
        <v>1464</v>
      </c>
      <c r="M12665" s="20">
        <v>6.04</v>
      </c>
      <c r="N12665" s="20">
        <v>3.96</v>
      </c>
      <c r="AE12665">
        <f t="shared" si="197"/>
        <v>2009</v>
      </c>
    </row>
    <row r="12666" spans="1:31" x14ac:dyDescent="0.25">
      <c r="A12666" s="7">
        <v>12663</v>
      </c>
      <c r="B12666" s="8">
        <v>40013</v>
      </c>
      <c r="C12666" t="s">
        <v>3</v>
      </c>
      <c r="D12666" t="s">
        <v>992</v>
      </c>
      <c r="E12666" t="s">
        <v>9</v>
      </c>
      <c r="F12666" t="s">
        <v>767</v>
      </c>
      <c r="G12666" t="s">
        <v>1016</v>
      </c>
      <c r="H12666" s="9" t="s">
        <v>2858</v>
      </c>
      <c r="I12666" t="s">
        <v>1454</v>
      </c>
      <c r="J12666" s="20">
        <v>25</v>
      </c>
      <c r="K12666" s="20" t="s">
        <v>9</v>
      </c>
      <c r="L12666" t="s">
        <v>1463</v>
      </c>
      <c r="M12666" s="20">
        <v>6</v>
      </c>
      <c r="N12666" s="20">
        <v>7.5</v>
      </c>
      <c r="AE12666">
        <f t="shared" si="197"/>
        <v>2009</v>
      </c>
    </row>
    <row r="12667" spans="1:31" x14ac:dyDescent="0.25">
      <c r="A12667" s="7">
        <v>12664</v>
      </c>
      <c r="B12667" s="8">
        <v>40013</v>
      </c>
      <c r="C12667" t="s">
        <v>3</v>
      </c>
      <c r="D12667" t="s">
        <v>543</v>
      </c>
      <c r="E12667" t="s">
        <v>9</v>
      </c>
      <c r="F12667" t="s">
        <v>427</v>
      </c>
      <c r="G12667" t="s">
        <v>1016</v>
      </c>
      <c r="H12667" s="9" t="s">
        <v>2874</v>
      </c>
      <c r="I12667" t="s">
        <v>1456</v>
      </c>
      <c r="J12667" s="20">
        <v>17</v>
      </c>
      <c r="K12667" s="20" t="s">
        <v>3</v>
      </c>
      <c r="L12667" t="s">
        <v>1464</v>
      </c>
      <c r="M12667" s="20">
        <v>5.76</v>
      </c>
      <c r="N12667" s="20">
        <v>3.74</v>
      </c>
      <c r="O12667" t="s">
        <v>3</v>
      </c>
      <c r="P12667" s="13" t="s">
        <v>794</v>
      </c>
      <c r="Q12667" t="s">
        <v>9</v>
      </c>
      <c r="R12667" t="s">
        <v>978</v>
      </c>
      <c r="S12667" t="s">
        <v>1465</v>
      </c>
      <c r="U12667" t="s">
        <v>1465</v>
      </c>
      <c r="W12667" t="s">
        <v>1465</v>
      </c>
      <c r="Y12667" t="s">
        <v>1465</v>
      </c>
      <c r="AA12667" t="s">
        <v>1465</v>
      </c>
      <c r="AC12667" t="s">
        <v>1465</v>
      </c>
      <c r="AE12667">
        <f t="shared" si="197"/>
        <v>2009</v>
      </c>
    </row>
    <row r="12668" spans="1:31" x14ac:dyDescent="0.25">
      <c r="A12668" s="7">
        <v>12665</v>
      </c>
      <c r="B12668" s="8">
        <v>40013</v>
      </c>
      <c r="C12668" t="s">
        <v>3</v>
      </c>
      <c r="D12668" t="s">
        <v>992</v>
      </c>
      <c r="E12668" t="s">
        <v>9</v>
      </c>
      <c r="F12668" t="s">
        <v>767</v>
      </c>
      <c r="G12668" t="s">
        <v>1016</v>
      </c>
      <c r="H12668" s="9" t="s">
        <v>2875</v>
      </c>
      <c r="I12668" t="s">
        <v>1454</v>
      </c>
      <c r="J12668" s="20">
        <v>21</v>
      </c>
      <c r="K12668" s="20" t="s">
        <v>3</v>
      </c>
      <c r="L12668" t="s">
        <v>1464</v>
      </c>
      <c r="M12668" s="20">
        <v>6.88</v>
      </c>
      <c r="N12668" s="20">
        <v>4.62</v>
      </c>
      <c r="AE12668">
        <f t="shared" si="197"/>
        <v>2009</v>
      </c>
    </row>
    <row r="12669" spans="1:31" x14ac:dyDescent="0.25">
      <c r="A12669" s="7">
        <v>12666</v>
      </c>
      <c r="B12669" s="8">
        <v>40013</v>
      </c>
      <c r="C12669" t="s">
        <v>3</v>
      </c>
      <c r="D12669" t="s">
        <v>712</v>
      </c>
      <c r="E12669" t="s">
        <v>9</v>
      </c>
      <c r="F12669" t="s">
        <v>817</v>
      </c>
      <c r="G12669" t="s">
        <v>895</v>
      </c>
      <c r="H12669" s="135" t="s">
        <v>2573</v>
      </c>
      <c r="I12669" t="s">
        <v>1454</v>
      </c>
      <c r="J12669" s="20">
        <v>40</v>
      </c>
      <c r="K12669" s="20" t="s">
        <v>1465</v>
      </c>
      <c r="L12669" t="s">
        <v>1466</v>
      </c>
      <c r="M12669" s="20">
        <v>10</v>
      </c>
      <c r="N12669" s="20">
        <v>10</v>
      </c>
      <c r="AE12669">
        <f t="shared" si="197"/>
        <v>2009</v>
      </c>
    </row>
    <row r="12670" spans="1:31" x14ac:dyDescent="0.25">
      <c r="A12670" s="7">
        <v>12667</v>
      </c>
      <c r="B12670" s="8">
        <v>40014</v>
      </c>
      <c r="C12670" t="s">
        <v>3</v>
      </c>
      <c r="D12670" t="s">
        <v>952</v>
      </c>
      <c r="E12670" t="s">
        <v>9</v>
      </c>
      <c r="F12670" t="s">
        <v>993</v>
      </c>
      <c r="G12670" t="s">
        <v>648</v>
      </c>
      <c r="H12670" s="136" t="s">
        <v>1812</v>
      </c>
      <c r="I12670" t="s">
        <v>1454</v>
      </c>
      <c r="J12670" s="20">
        <v>19</v>
      </c>
      <c r="K12670" s="20" t="s">
        <v>1465</v>
      </c>
      <c r="L12670" t="s">
        <v>1466</v>
      </c>
      <c r="M12670" s="20">
        <v>4.75</v>
      </c>
      <c r="N12670" s="20">
        <v>4.75</v>
      </c>
      <c r="AE12670">
        <f t="shared" si="197"/>
        <v>2009</v>
      </c>
    </row>
    <row r="12671" spans="1:31" x14ac:dyDescent="0.25">
      <c r="A12671" s="7">
        <v>12668</v>
      </c>
      <c r="B12671" s="8">
        <v>40014</v>
      </c>
      <c r="C12671" t="s">
        <v>3</v>
      </c>
      <c r="D12671" t="s">
        <v>123</v>
      </c>
      <c r="E12671" t="s">
        <v>9</v>
      </c>
      <c r="F12671" t="s">
        <v>490</v>
      </c>
      <c r="G12671" t="s">
        <v>1016</v>
      </c>
      <c r="H12671" s="9" t="s">
        <v>2876</v>
      </c>
      <c r="I12671" t="s">
        <v>1454</v>
      </c>
      <c r="J12671" s="20">
        <v>9</v>
      </c>
      <c r="K12671" s="20" t="s">
        <v>3</v>
      </c>
      <c r="L12671" t="s">
        <v>1463</v>
      </c>
      <c r="M12671" s="20">
        <v>3.34</v>
      </c>
      <c r="N12671" s="20">
        <v>2.16</v>
      </c>
      <c r="AE12671">
        <f t="shared" si="197"/>
        <v>2009</v>
      </c>
    </row>
    <row r="12672" spans="1:31" x14ac:dyDescent="0.25">
      <c r="A12672" s="7">
        <v>12669</v>
      </c>
      <c r="B12672" s="8">
        <v>40014</v>
      </c>
      <c r="C12672" t="s">
        <v>3</v>
      </c>
      <c r="D12672" t="s">
        <v>1003</v>
      </c>
      <c r="E12672" t="s">
        <v>9</v>
      </c>
      <c r="F12672" t="s">
        <v>64</v>
      </c>
      <c r="G12672" t="s">
        <v>895</v>
      </c>
      <c r="H12672" s="9" t="s">
        <v>2695</v>
      </c>
      <c r="I12672" t="s">
        <v>1454</v>
      </c>
      <c r="J12672" s="20">
        <v>22</v>
      </c>
      <c r="K12672" s="20" t="s">
        <v>9</v>
      </c>
      <c r="L12672" t="s">
        <v>1463</v>
      </c>
      <c r="M12672" s="20">
        <v>5.28</v>
      </c>
      <c r="N12672" s="20">
        <v>6.72</v>
      </c>
      <c r="AE12672">
        <f t="shared" si="197"/>
        <v>2009</v>
      </c>
    </row>
    <row r="12673" spans="1:31" x14ac:dyDescent="0.25">
      <c r="A12673" s="7">
        <v>12670</v>
      </c>
      <c r="B12673" s="8">
        <v>40014</v>
      </c>
      <c r="C12673" t="s">
        <v>3</v>
      </c>
      <c r="D12673" t="s">
        <v>913</v>
      </c>
      <c r="E12673" t="s">
        <v>9</v>
      </c>
      <c r="F12673" t="s">
        <v>904</v>
      </c>
      <c r="G12673" t="s">
        <v>648</v>
      </c>
      <c r="H12673" s="136" t="s">
        <v>1496</v>
      </c>
      <c r="I12673" t="s">
        <v>1454</v>
      </c>
      <c r="J12673" s="20">
        <v>47</v>
      </c>
      <c r="K12673" s="20" t="s">
        <v>9</v>
      </c>
      <c r="L12673" t="s">
        <v>1464</v>
      </c>
      <c r="M12673" s="20">
        <v>10.34</v>
      </c>
      <c r="N12673" s="20">
        <v>14.16</v>
      </c>
      <c r="AE12673">
        <f t="shared" si="197"/>
        <v>2009</v>
      </c>
    </row>
    <row r="12674" spans="1:31" x14ac:dyDescent="0.25">
      <c r="A12674" s="7">
        <v>12671</v>
      </c>
      <c r="B12674" s="8">
        <v>40015</v>
      </c>
      <c r="C12674" t="s">
        <v>3</v>
      </c>
      <c r="D12674" t="s">
        <v>798</v>
      </c>
      <c r="E12674" t="s">
        <v>9</v>
      </c>
      <c r="F12674" t="s">
        <v>1006</v>
      </c>
      <c r="G12674" t="s">
        <v>633</v>
      </c>
      <c r="H12674" s="135" t="s">
        <v>1753</v>
      </c>
      <c r="I12674" t="s">
        <v>1454</v>
      </c>
      <c r="J12674" s="20">
        <v>20</v>
      </c>
      <c r="K12674" s="20" t="s">
        <v>9</v>
      </c>
      <c r="L12674" t="s">
        <v>1463</v>
      </c>
      <c r="M12674" s="20">
        <v>4.8</v>
      </c>
      <c r="N12674" s="20">
        <v>6.2</v>
      </c>
      <c r="AE12674">
        <f t="shared" si="197"/>
        <v>2009</v>
      </c>
    </row>
    <row r="12675" spans="1:31" x14ac:dyDescent="0.25">
      <c r="A12675" s="7">
        <v>12672</v>
      </c>
      <c r="B12675" s="8">
        <v>40015</v>
      </c>
      <c r="C12675" t="s">
        <v>3</v>
      </c>
      <c r="D12675" t="s">
        <v>614</v>
      </c>
      <c r="E12675" t="s">
        <v>9</v>
      </c>
      <c r="F12675" t="s">
        <v>1015</v>
      </c>
      <c r="G12675" t="s">
        <v>931</v>
      </c>
      <c r="H12675" s="9" t="s">
        <v>2646</v>
      </c>
      <c r="I12675" t="s">
        <v>1455</v>
      </c>
      <c r="J12675" s="20">
        <v>116</v>
      </c>
      <c r="K12675" s="20" t="s">
        <v>3</v>
      </c>
      <c r="L12675" t="s">
        <v>1463</v>
      </c>
      <c r="M12675" s="20">
        <v>15.58</v>
      </c>
      <c r="N12675" s="20">
        <v>13.92</v>
      </c>
      <c r="AE12675">
        <f t="shared" si="197"/>
        <v>2009</v>
      </c>
    </row>
    <row r="12676" spans="1:31" x14ac:dyDescent="0.25">
      <c r="A12676" s="7">
        <v>12673</v>
      </c>
      <c r="B12676" s="8">
        <v>40015</v>
      </c>
      <c r="C12676" t="s">
        <v>3</v>
      </c>
      <c r="D12676" t="s">
        <v>1015</v>
      </c>
      <c r="E12676" t="s">
        <v>9</v>
      </c>
      <c r="F12676" t="s">
        <v>1005</v>
      </c>
      <c r="G12676" t="s">
        <v>931</v>
      </c>
      <c r="H12676" s="9" t="s">
        <v>2646</v>
      </c>
      <c r="I12676" t="s">
        <v>1454</v>
      </c>
      <c r="J12676" s="20">
        <v>114</v>
      </c>
      <c r="K12676" s="20" t="s">
        <v>9</v>
      </c>
      <c r="L12676" t="s">
        <v>1464</v>
      </c>
      <c r="M12676" s="20">
        <v>25.08</v>
      </c>
      <c r="N12676" s="20">
        <v>32.92</v>
      </c>
      <c r="AE12676">
        <f t="shared" ref="AE12676:AE12739" si="198">YEAR(B12676)</f>
        <v>2009</v>
      </c>
    </row>
    <row r="12677" spans="1:31" x14ac:dyDescent="0.25">
      <c r="A12677" s="7">
        <v>12674</v>
      </c>
      <c r="B12677" s="8">
        <v>40015</v>
      </c>
      <c r="C12677" t="s">
        <v>3</v>
      </c>
      <c r="D12677" t="s">
        <v>1015</v>
      </c>
      <c r="E12677" t="s">
        <v>9</v>
      </c>
      <c r="F12677" t="s">
        <v>998</v>
      </c>
      <c r="G12677" t="s">
        <v>931</v>
      </c>
      <c r="H12677" s="9" t="s">
        <v>2656</v>
      </c>
      <c r="I12677" t="s">
        <v>1454</v>
      </c>
      <c r="J12677" s="20">
        <v>24</v>
      </c>
      <c r="K12677" s="20" t="s">
        <v>1465</v>
      </c>
      <c r="L12677" t="s">
        <v>1466</v>
      </c>
      <c r="M12677" s="20">
        <v>6</v>
      </c>
      <c r="N12677" s="20">
        <v>6</v>
      </c>
      <c r="AE12677">
        <f t="shared" si="198"/>
        <v>2009</v>
      </c>
    </row>
    <row r="12678" spans="1:31" x14ac:dyDescent="0.25">
      <c r="A12678" s="7">
        <v>12675</v>
      </c>
      <c r="B12678" s="8">
        <v>40015</v>
      </c>
      <c r="C12678" t="s">
        <v>3</v>
      </c>
      <c r="D12678" t="s">
        <v>798</v>
      </c>
      <c r="E12678" t="s">
        <v>9</v>
      </c>
      <c r="F12678" t="s">
        <v>122</v>
      </c>
      <c r="G12678" t="s">
        <v>870</v>
      </c>
      <c r="H12678" s="135" t="s">
        <v>2826</v>
      </c>
      <c r="I12678" t="s">
        <v>1454</v>
      </c>
      <c r="J12678" s="20">
        <v>15</v>
      </c>
      <c r="K12678" s="20" t="s">
        <v>1465</v>
      </c>
      <c r="L12678" t="s">
        <v>1466</v>
      </c>
      <c r="M12678" s="20">
        <v>3.75</v>
      </c>
      <c r="N12678" s="20">
        <v>3.75</v>
      </c>
      <c r="AE12678">
        <f t="shared" si="198"/>
        <v>2009</v>
      </c>
    </row>
    <row r="12679" spans="1:31" x14ac:dyDescent="0.25">
      <c r="A12679" s="7">
        <v>12676</v>
      </c>
      <c r="B12679" s="8">
        <v>40015</v>
      </c>
      <c r="C12679" t="s">
        <v>3</v>
      </c>
      <c r="D12679" t="s">
        <v>848</v>
      </c>
      <c r="E12679" t="s">
        <v>9</v>
      </c>
      <c r="F12679" t="s">
        <v>938</v>
      </c>
      <c r="G12679" t="s">
        <v>1016</v>
      </c>
      <c r="H12679" s="9" t="s">
        <v>2877</v>
      </c>
      <c r="I12679" t="s">
        <v>1455</v>
      </c>
      <c r="J12679" s="20">
        <v>21</v>
      </c>
      <c r="K12679" s="20" t="s">
        <v>3</v>
      </c>
      <c r="L12679" t="s">
        <v>1463</v>
      </c>
      <c r="M12679" s="20">
        <v>3.23</v>
      </c>
      <c r="N12679" s="20">
        <v>2.52</v>
      </c>
      <c r="AE12679">
        <f t="shared" si="198"/>
        <v>2009</v>
      </c>
    </row>
    <row r="12680" spans="1:31" x14ac:dyDescent="0.25">
      <c r="A12680" s="7">
        <v>12677</v>
      </c>
      <c r="B12680" s="8">
        <v>40015</v>
      </c>
      <c r="C12680" t="s">
        <v>3</v>
      </c>
      <c r="D12680" t="s">
        <v>873</v>
      </c>
      <c r="E12680" t="s">
        <v>9</v>
      </c>
      <c r="F12680" t="s">
        <v>869</v>
      </c>
      <c r="G12680" t="s">
        <v>1016</v>
      </c>
      <c r="H12680" s="9" t="s">
        <v>2878</v>
      </c>
      <c r="I12680" t="s">
        <v>1454</v>
      </c>
      <c r="J12680" s="20">
        <v>9</v>
      </c>
      <c r="K12680" s="20" t="s">
        <v>3</v>
      </c>
      <c r="L12680" t="s">
        <v>1464</v>
      </c>
      <c r="M12680" s="20">
        <v>3.52</v>
      </c>
      <c r="N12680" s="20">
        <v>1.98</v>
      </c>
      <c r="AE12680">
        <f t="shared" si="198"/>
        <v>2009</v>
      </c>
    </row>
    <row r="12681" spans="1:31" x14ac:dyDescent="0.25">
      <c r="A12681" s="7">
        <v>12678</v>
      </c>
      <c r="B12681" s="8">
        <v>40015</v>
      </c>
      <c r="C12681" t="s">
        <v>3</v>
      </c>
      <c r="D12681" t="s">
        <v>873</v>
      </c>
      <c r="E12681" t="s">
        <v>9</v>
      </c>
      <c r="F12681" t="s">
        <v>869</v>
      </c>
      <c r="G12681" t="s">
        <v>1016</v>
      </c>
      <c r="H12681" s="9" t="s">
        <v>2879</v>
      </c>
      <c r="I12681" t="s">
        <v>1454</v>
      </c>
      <c r="J12681" s="20">
        <v>17</v>
      </c>
      <c r="K12681" s="20" t="s">
        <v>1465</v>
      </c>
      <c r="L12681" t="s">
        <v>1466</v>
      </c>
      <c r="M12681" s="20">
        <v>4.25</v>
      </c>
      <c r="N12681" s="20">
        <v>4.25</v>
      </c>
      <c r="AE12681">
        <f t="shared" si="198"/>
        <v>2009</v>
      </c>
    </row>
    <row r="12682" spans="1:31" x14ac:dyDescent="0.25">
      <c r="A12682" s="7">
        <v>12679</v>
      </c>
      <c r="B12682" s="8">
        <v>40015</v>
      </c>
      <c r="C12682" t="s">
        <v>3</v>
      </c>
      <c r="D12682" t="s">
        <v>873</v>
      </c>
      <c r="E12682" t="s">
        <v>9</v>
      </c>
      <c r="F12682" t="s">
        <v>869</v>
      </c>
      <c r="G12682" t="s">
        <v>1016</v>
      </c>
      <c r="H12682" s="9" t="s">
        <v>2880</v>
      </c>
      <c r="I12682" t="s">
        <v>1454</v>
      </c>
      <c r="J12682" s="20">
        <v>13</v>
      </c>
      <c r="K12682" s="20" t="s">
        <v>9</v>
      </c>
      <c r="L12682" t="s">
        <v>1464</v>
      </c>
      <c r="M12682" s="20">
        <v>2.86</v>
      </c>
      <c r="N12682" s="20">
        <v>4.6400000000000006</v>
      </c>
      <c r="AE12682">
        <f t="shared" si="198"/>
        <v>2009</v>
      </c>
    </row>
    <row r="12683" spans="1:31" x14ac:dyDescent="0.25">
      <c r="A12683" s="7">
        <v>12680</v>
      </c>
      <c r="B12683" s="8">
        <v>40015</v>
      </c>
      <c r="C12683" t="s">
        <v>3</v>
      </c>
      <c r="D12683" t="s">
        <v>873</v>
      </c>
      <c r="E12683" t="s">
        <v>9</v>
      </c>
      <c r="F12683" t="s">
        <v>869</v>
      </c>
      <c r="G12683" t="s">
        <v>1016</v>
      </c>
      <c r="H12683" s="9" t="s">
        <v>2881</v>
      </c>
      <c r="I12683" t="s">
        <v>1454</v>
      </c>
      <c r="J12683" s="20">
        <v>22</v>
      </c>
      <c r="K12683" s="20" t="s">
        <v>1465</v>
      </c>
      <c r="L12683" t="s">
        <v>1466</v>
      </c>
      <c r="M12683" s="20">
        <v>5.5</v>
      </c>
      <c r="N12683" s="20">
        <v>5.5</v>
      </c>
      <c r="AE12683">
        <f t="shared" si="198"/>
        <v>2009</v>
      </c>
    </row>
    <row r="12684" spans="1:31" x14ac:dyDescent="0.25">
      <c r="A12684" s="7">
        <v>12681</v>
      </c>
      <c r="B12684" s="8">
        <v>40016</v>
      </c>
      <c r="C12684" t="s">
        <v>3</v>
      </c>
      <c r="D12684" t="s">
        <v>848</v>
      </c>
      <c r="E12684" t="s">
        <v>9</v>
      </c>
      <c r="F12684" t="s">
        <v>905</v>
      </c>
      <c r="G12684" t="s">
        <v>732</v>
      </c>
      <c r="H12684" s="135" t="s">
        <v>2266</v>
      </c>
      <c r="I12684" t="s">
        <v>1454</v>
      </c>
      <c r="J12684" s="20">
        <v>26</v>
      </c>
      <c r="K12684" s="20" t="s">
        <v>9</v>
      </c>
      <c r="L12684" t="s">
        <v>1463</v>
      </c>
      <c r="M12684" s="20">
        <v>6.24</v>
      </c>
      <c r="N12684" s="20">
        <v>7.76</v>
      </c>
      <c r="AE12684">
        <f t="shared" si="198"/>
        <v>2009</v>
      </c>
    </row>
    <row r="12685" spans="1:31" x14ac:dyDescent="0.25">
      <c r="A12685" s="7">
        <v>12682</v>
      </c>
      <c r="B12685" s="8">
        <v>40016</v>
      </c>
      <c r="C12685" t="s">
        <v>3</v>
      </c>
      <c r="D12685" t="s">
        <v>350</v>
      </c>
      <c r="E12685" t="s">
        <v>9</v>
      </c>
      <c r="F12685" t="s">
        <v>795</v>
      </c>
      <c r="G12685" t="s">
        <v>732</v>
      </c>
      <c r="H12685" s="135" t="s">
        <v>2363</v>
      </c>
      <c r="I12685" t="s">
        <v>1454</v>
      </c>
      <c r="J12685" s="20">
        <v>12</v>
      </c>
      <c r="K12685" s="20" t="s">
        <v>3</v>
      </c>
      <c r="L12685" t="s">
        <v>1464</v>
      </c>
      <c r="M12685" s="20">
        <v>4.3599999999999994</v>
      </c>
      <c r="N12685" s="20">
        <v>2.64</v>
      </c>
      <c r="AE12685">
        <f t="shared" si="198"/>
        <v>2009</v>
      </c>
    </row>
    <row r="12686" spans="1:31" x14ac:dyDescent="0.25">
      <c r="A12686" s="7">
        <v>12683</v>
      </c>
      <c r="B12686" s="8">
        <v>40016</v>
      </c>
      <c r="C12686" t="s">
        <v>3</v>
      </c>
      <c r="D12686" t="s">
        <v>632</v>
      </c>
      <c r="E12686" t="s">
        <v>9</v>
      </c>
      <c r="F12686" t="s">
        <v>976</v>
      </c>
      <c r="G12686" t="s">
        <v>1016</v>
      </c>
      <c r="H12686" s="9" t="s">
        <v>2882</v>
      </c>
      <c r="I12686" t="s">
        <v>1454</v>
      </c>
      <c r="J12686" s="20">
        <v>25</v>
      </c>
      <c r="K12686" s="20" t="s">
        <v>3</v>
      </c>
      <c r="L12686" t="s">
        <v>1464</v>
      </c>
      <c r="M12686" s="20">
        <v>8</v>
      </c>
      <c r="N12686" s="20">
        <v>5.5</v>
      </c>
      <c r="AE12686">
        <f t="shared" si="198"/>
        <v>2009</v>
      </c>
    </row>
    <row r="12687" spans="1:31" x14ac:dyDescent="0.25">
      <c r="A12687" s="7">
        <v>12684</v>
      </c>
      <c r="B12687" s="8">
        <v>40016</v>
      </c>
      <c r="C12687" t="s">
        <v>3</v>
      </c>
      <c r="D12687" t="s">
        <v>656</v>
      </c>
      <c r="E12687" t="s">
        <v>9</v>
      </c>
      <c r="F12687" t="s">
        <v>545</v>
      </c>
      <c r="G12687" t="s">
        <v>648</v>
      </c>
      <c r="H12687" s="136" t="s">
        <v>1496</v>
      </c>
      <c r="I12687" t="s">
        <v>1454</v>
      </c>
      <c r="J12687" s="20">
        <v>29</v>
      </c>
      <c r="K12687" s="20" t="s">
        <v>3</v>
      </c>
      <c r="L12687" t="s">
        <v>1463</v>
      </c>
      <c r="M12687" s="20">
        <v>8.5399999999999991</v>
      </c>
      <c r="N12687" s="20">
        <v>6.96</v>
      </c>
      <c r="AE12687">
        <f t="shared" si="198"/>
        <v>2009</v>
      </c>
    </row>
    <row r="12688" spans="1:31" x14ac:dyDescent="0.25">
      <c r="A12688" s="7">
        <v>12685</v>
      </c>
      <c r="B12688" s="8">
        <v>40016</v>
      </c>
      <c r="C12688" t="s">
        <v>3</v>
      </c>
      <c r="D12688" t="s">
        <v>819</v>
      </c>
      <c r="E12688" t="s">
        <v>9</v>
      </c>
      <c r="F12688" t="s">
        <v>678</v>
      </c>
      <c r="G12688" t="s">
        <v>648</v>
      </c>
      <c r="H12688" s="136" t="s">
        <v>1496</v>
      </c>
      <c r="I12688" t="s">
        <v>1455</v>
      </c>
      <c r="J12688" s="20">
        <v>18</v>
      </c>
      <c r="K12688" s="20" t="s">
        <v>9</v>
      </c>
      <c r="L12688" t="s">
        <v>1464</v>
      </c>
      <c r="M12688" s="20">
        <v>1.98</v>
      </c>
      <c r="N12688" s="20">
        <v>3.02</v>
      </c>
      <c r="AE12688">
        <f t="shared" si="198"/>
        <v>2009</v>
      </c>
    </row>
    <row r="12689" spans="1:31" x14ac:dyDescent="0.25">
      <c r="A12689" s="7">
        <v>12686</v>
      </c>
      <c r="B12689" s="8">
        <v>40016</v>
      </c>
      <c r="C12689" t="s">
        <v>3</v>
      </c>
      <c r="D12689" t="s">
        <v>779</v>
      </c>
      <c r="E12689" t="s">
        <v>9</v>
      </c>
      <c r="F12689" t="s">
        <v>833</v>
      </c>
      <c r="G12689" t="s">
        <v>861</v>
      </c>
      <c r="H12689" s="135" t="s">
        <v>2883</v>
      </c>
      <c r="I12689" t="s">
        <v>1454</v>
      </c>
      <c r="J12689" s="20">
        <v>24</v>
      </c>
      <c r="K12689" s="20" t="s">
        <v>3</v>
      </c>
      <c r="L12689" t="s">
        <v>1464</v>
      </c>
      <c r="M12689" s="20">
        <v>7.72</v>
      </c>
      <c r="N12689" s="20">
        <v>5.28</v>
      </c>
      <c r="AE12689">
        <f t="shared" si="198"/>
        <v>2009</v>
      </c>
    </row>
    <row r="12690" spans="1:31" x14ac:dyDescent="0.25">
      <c r="A12690" s="7">
        <v>12687</v>
      </c>
      <c r="B12690" s="8">
        <v>40017</v>
      </c>
      <c r="C12690" t="s">
        <v>3</v>
      </c>
      <c r="D12690" t="s">
        <v>918</v>
      </c>
      <c r="E12690" t="s">
        <v>9</v>
      </c>
      <c r="F12690" t="s">
        <v>665</v>
      </c>
      <c r="G12690" t="s">
        <v>1016</v>
      </c>
      <c r="H12690" s="9" t="s">
        <v>2884</v>
      </c>
      <c r="I12690" t="s">
        <v>1454</v>
      </c>
      <c r="J12690" s="20">
        <v>84</v>
      </c>
      <c r="K12690" s="20" t="s">
        <v>9</v>
      </c>
      <c r="L12690" t="s">
        <v>1464</v>
      </c>
      <c r="M12690" s="20">
        <v>18.48</v>
      </c>
      <c r="N12690" s="20">
        <v>24.52</v>
      </c>
      <c r="AE12690">
        <f t="shared" si="198"/>
        <v>2009</v>
      </c>
    </row>
    <row r="12691" spans="1:31" x14ac:dyDescent="0.25">
      <c r="A12691" s="7">
        <v>12688</v>
      </c>
      <c r="B12691" s="8">
        <v>40017</v>
      </c>
      <c r="C12691" t="s">
        <v>3</v>
      </c>
      <c r="D12691" t="s">
        <v>791</v>
      </c>
      <c r="E12691" t="s">
        <v>9</v>
      </c>
      <c r="F12691" t="s">
        <v>268</v>
      </c>
      <c r="G12691" t="s">
        <v>870</v>
      </c>
      <c r="H12691" s="135" t="s">
        <v>2885</v>
      </c>
      <c r="I12691" t="s">
        <v>1456</v>
      </c>
      <c r="J12691" s="20">
        <v>24</v>
      </c>
      <c r="K12691" s="20" t="s">
        <v>9</v>
      </c>
      <c r="L12691" t="s">
        <v>1463</v>
      </c>
      <c r="M12691" s="20">
        <v>5.76</v>
      </c>
      <c r="N12691" s="20">
        <v>7.24</v>
      </c>
      <c r="O12691" t="s">
        <v>9</v>
      </c>
      <c r="P12691" s="13" t="s">
        <v>900</v>
      </c>
      <c r="Q12691" t="s">
        <v>3</v>
      </c>
      <c r="R12691" t="s">
        <v>295</v>
      </c>
      <c r="S12691" t="s">
        <v>1465</v>
      </c>
      <c r="U12691" t="s">
        <v>1465</v>
      </c>
      <c r="W12691" t="s">
        <v>1465</v>
      </c>
      <c r="Y12691" t="s">
        <v>1465</v>
      </c>
      <c r="AA12691" t="s">
        <v>1465</v>
      </c>
      <c r="AC12691" t="s">
        <v>1465</v>
      </c>
      <c r="AE12691">
        <f t="shared" si="198"/>
        <v>2009</v>
      </c>
    </row>
    <row r="12692" spans="1:31" x14ac:dyDescent="0.25">
      <c r="A12692" s="7">
        <v>12689</v>
      </c>
      <c r="B12692" s="8">
        <v>40017</v>
      </c>
      <c r="C12692" t="s">
        <v>3</v>
      </c>
      <c r="D12692" t="s">
        <v>939</v>
      </c>
      <c r="E12692" t="s">
        <v>9</v>
      </c>
      <c r="F12692" t="s">
        <v>665</v>
      </c>
      <c r="G12692" t="s">
        <v>1016</v>
      </c>
      <c r="H12692" s="9" t="s">
        <v>2862</v>
      </c>
      <c r="I12692" t="s">
        <v>1454</v>
      </c>
      <c r="J12692" s="20">
        <v>124</v>
      </c>
      <c r="K12692" s="20" t="s">
        <v>9</v>
      </c>
      <c r="L12692" t="s">
        <v>1464</v>
      </c>
      <c r="M12692" s="20">
        <v>27.28</v>
      </c>
      <c r="N12692" s="20">
        <v>35.72</v>
      </c>
      <c r="AE12692">
        <f t="shared" si="198"/>
        <v>2009</v>
      </c>
    </row>
    <row r="12693" spans="1:31" x14ac:dyDescent="0.25">
      <c r="A12693" s="7">
        <v>12690</v>
      </c>
      <c r="B12693" s="8">
        <v>40017</v>
      </c>
      <c r="C12693" t="s">
        <v>3</v>
      </c>
      <c r="D12693" t="s">
        <v>974</v>
      </c>
      <c r="E12693" t="s">
        <v>9</v>
      </c>
      <c r="F12693" t="s">
        <v>665</v>
      </c>
      <c r="G12693" t="s">
        <v>1016</v>
      </c>
      <c r="H12693" s="9" t="s">
        <v>2870</v>
      </c>
      <c r="I12693" t="s">
        <v>1454</v>
      </c>
      <c r="J12693" s="20">
        <v>35</v>
      </c>
      <c r="K12693" s="20" t="s">
        <v>1465</v>
      </c>
      <c r="L12693" t="s">
        <v>1466</v>
      </c>
      <c r="M12693" s="20">
        <v>8.75</v>
      </c>
      <c r="N12693" s="20">
        <v>8.75</v>
      </c>
      <c r="AE12693">
        <f t="shared" si="198"/>
        <v>2009</v>
      </c>
    </row>
    <row r="12694" spans="1:31" x14ac:dyDescent="0.25">
      <c r="A12694" s="7">
        <v>12691</v>
      </c>
      <c r="B12694" s="8">
        <v>40017</v>
      </c>
      <c r="C12694" t="s">
        <v>3</v>
      </c>
      <c r="D12694" t="s">
        <v>992</v>
      </c>
      <c r="E12694" t="s">
        <v>9</v>
      </c>
      <c r="F12694" t="s">
        <v>767</v>
      </c>
      <c r="G12694" t="s">
        <v>1016</v>
      </c>
      <c r="H12694" s="9" t="s">
        <v>2886</v>
      </c>
      <c r="I12694" t="s">
        <v>1456</v>
      </c>
      <c r="J12694" s="20">
        <v>25</v>
      </c>
      <c r="K12694" s="20" t="s">
        <v>3</v>
      </c>
      <c r="L12694" t="s">
        <v>1464</v>
      </c>
      <c r="M12694" s="20">
        <v>8</v>
      </c>
      <c r="N12694" s="20">
        <v>5.5</v>
      </c>
      <c r="O12694" t="s">
        <v>3</v>
      </c>
      <c r="P12694" s="13" t="s">
        <v>941</v>
      </c>
      <c r="Q12694" t="s">
        <v>1465</v>
      </c>
      <c r="S12694" t="s">
        <v>1465</v>
      </c>
      <c r="U12694" t="s">
        <v>1465</v>
      </c>
      <c r="W12694" t="s">
        <v>1465</v>
      </c>
      <c r="Y12694" t="s">
        <v>1465</v>
      </c>
      <c r="AA12694" t="s">
        <v>1465</v>
      </c>
      <c r="AC12694" t="s">
        <v>1465</v>
      </c>
      <c r="AE12694">
        <f t="shared" si="198"/>
        <v>2009</v>
      </c>
    </row>
    <row r="12695" spans="1:31" x14ac:dyDescent="0.25">
      <c r="A12695" s="7">
        <v>12692</v>
      </c>
      <c r="B12695" s="8">
        <v>40017</v>
      </c>
      <c r="C12695" t="s">
        <v>3</v>
      </c>
      <c r="D12695" t="s">
        <v>543</v>
      </c>
      <c r="E12695" t="s">
        <v>9</v>
      </c>
      <c r="F12695" t="s">
        <v>233</v>
      </c>
      <c r="G12695" t="s">
        <v>732</v>
      </c>
      <c r="H12695" s="135" t="s">
        <v>1496</v>
      </c>
      <c r="I12695" t="s">
        <v>1454</v>
      </c>
      <c r="J12695" s="20">
        <v>44</v>
      </c>
      <c r="K12695" s="20" t="s">
        <v>9</v>
      </c>
      <c r="L12695" t="s">
        <v>1464</v>
      </c>
      <c r="M12695" s="20">
        <v>9.68</v>
      </c>
      <c r="N12695" s="20">
        <v>13.32</v>
      </c>
      <c r="AE12695">
        <f t="shared" si="198"/>
        <v>2009</v>
      </c>
    </row>
    <row r="12696" spans="1:31" x14ac:dyDescent="0.25">
      <c r="A12696" s="7">
        <v>12693</v>
      </c>
      <c r="B12696" s="8">
        <v>40018</v>
      </c>
      <c r="C12696" t="s">
        <v>3</v>
      </c>
      <c r="D12696" t="s">
        <v>427</v>
      </c>
      <c r="E12696" t="s">
        <v>9</v>
      </c>
      <c r="F12696" t="s">
        <v>1017</v>
      </c>
      <c r="G12696" t="s">
        <v>1016</v>
      </c>
      <c r="H12696" s="9" t="s">
        <v>2858</v>
      </c>
      <c r="I12696" t="s">
        <v>1458</v>
      </c>
      <c r="J12696" s="20">
        <v>22</v>
      </c>
      <c r="K12696" s="20" t="s">
        <v>9</v>
      </c>
      <c r="L12696" t="s">
        <v>1464</v>
      </c>
      <c r="M12696" s="20">
        <v>10</v>
      </c>
      <c r="N12696" s="20">
        <v>30</v>
      </c>
      <c r="AE12696">
        <f t="shared" si="198"/>
        <v>2009</v>
      </c>
    </row>
    <row r="12697" spans="1:31" x14ac:dyDescent="0.25">
      <c r="A12697" s="7">
        <v>12694</v>
      </c>
      <c r="B12697" s="8">
        <v>40019</v>
      </c>
      <c r="C12697" t="s">
        <v>3</v>
      </c>
      <c r="D12697" t="s">
        <v>1008</v>
      </c>
      <c r="E12697" t="s">
        <v>9</v>
      </c>
      <c r="F12697" t="s">
        <v>247</v>
      </c>
      <c r="G12697" t="s">
        <v>648</v>
      </c>
      <c r="H12697" s="135" t="s">
        <v>1795</v>
      </c>
      <c r="I12697" t="s">
        <v>1454</v>
      </c>
      <c r="J12697" s="20">
        <v>40</v>
      </c>
      <c r="K12697" s="20" t="s">
        <v>9</v>
      </c>
      <c r="L12697" t="s">
        <v>1463</v>
      </c>
      <c r="M12697" s="20">
        <v>9.6</v>
      </c>
      <c r="N12697" s="20">
        <v>11.4</v>
      </c>
      <c r="AE12697">
        <f t="shared" si="198"/>
        <v>2009</v>
      </c>
    </row>
    <row r="12698" spans="1:31" x14ac:dyDescent="0.25">
      <c r="A12698" s="7">
        <v>12695</v>
      </c>
      <c r="B12698" s="8">
        <v>40019</v>
      </c>
      <c r="C12698" t="s">
        <v>3</v>
      </c>
      <c r="D12698" t="s">
        <v>1011</v>
      </c>
      <c r="E12698" t="s">
        <v>9</v>
      </c>
      <c r="F12698" t="s">
        <v>1006</v>
      </c>
      <c r="G12698" t="s">
        <v>633</v>
      </c>
      <c r="H12698" s="135" t="s">
        <v>1496</v>
      </c>
      <c r="I12698" t="s">
        <v>1454</v>
      </c>
      <c r="J12698" s="20">
        <v>20</v>
      </c>
      <c r="K12698" s="20" t="s">
        <v>9</v>
      </c>
      <c r="L12698" t="s">
        <v>1463</v>
      </c>
      <c r="M12698" s="20">
        <v>4.8</v>
      </c>
      <c r="N12698" s="20">
        <v>6.2</v>
      </c>
      <c r="AE12698">
        <f t="shared" si="198"/>
        <v>2009</v>
      </c>
    </row>
    <row r="12699" spans="1:31" x14ac:dyDescent="0.25">
      <c r="A12699" s="7">
        <v>12696</v>
      </c>
      <c r="B12699" s="8">
        <v>40019</v>
      </c>
      <c r="C12699" t="s">
        <v>3</v>
      </c>
      <c r="D12699" t="s">
        <v>1011</v>
      </c>
      <c r="E12699" t="s">
        <v>9</v>
      </c>
      <c r="F12699" t="s">
        <v>945</v>
      </c>
      <c r="G12699" t="s">
        <v>929</v>
      </c>
      <c r="H12699" s="135" t="s">
        <v>2683</v>
      </c>
      <c r="I12699" t="s">
        <v>1454</v>
      </c>
      <c r="J12699" s="20">
        <v>10</v>
      </c>
      <c r="K12699" s="20" t="s">
        <v>9</v>
      </c>
      <c r="L12699" t="s">
        <v>1464</v>
      </c>
      <c r="M12699" s="20">
        <v>2.2000000000000002</v>
      </c>
      <c r="N12699" s="20">
        <v>3.8</v>
      </c>
      <c r="AE12699">
        <f t="shared" si="198"/>
        <v>2009</v>
      </c>
    </row>
    <row r="12700" spans="1:31" x14ac:dyDescent="0.25">
      <c r="A12700" s="7">
        <v>12697</v>
      </c>
      <c r="B12700" s="8">
        <v>40019</v>
      </c>
      <c r="C12700" t="s">
        <v>3</v>
      </c>
      <c r="D12700" t="s">
        <v>964</v>
      </c>
      <c r="E12700" t="s">
        <v>9</v>
      </c>
      <c r="F12700" t="s">
        <v>1011</v>
      </c>
      <c r="G12700" t="s">
        <v>14</v>
      </c>
      <c r="H12700" s="135" t="s">
        <v>1496</v>
      </c>
      <c r="I12700" t="s">
        <v>1455</v>
      </c>
      <c r="J12700" s="20">
        <v>15</v>
      </c>
      <c r="K12700" s="20" t="s">
        <v>3</v>
      </c>
      <c r="L12700" t="s">
        <v>1463</v>
      </c>
      <c r="M12700" s="20">
        <v>2.4500000000000002</v>
      </c>
      <c r="N12700" s="20">
        <v>1.8</v>
      </c>
      <c r="AE12700">
        <f t="shared" si="198"/>
        <v>2009</v>
      </c>
    </row>
    <row r="12701" spans="1:31" x14ac:dyDescent="0.25">
      <c r="A12701" s="7">
        <v>12698</v>
      </c>
      <c r="B12701" s="8">
        <v>40020</v>
      </c>
      <c r="C12701" t="s">
        <v>3</v>
      </c>
      <c r="D12701" t="s">
        <v>791</v>
      </c>
      <c r="E12701" t="s">
        <v>9</v>
      </c>
      <c r="F12701" t="s">
        <v>878</v>
      </c>
      <c r="G12701" t="s">
        <v>732</v>
      </c>
      <c r="H12701" s="135" t="s">
        <v>2138</v>
      </c>
      <c r="I12701" t="s">
        <v>1454</v>
      </c>
      <c r="J12701" s="20">
        <v>20</v>
      </c>
      <c r="K12701" s="20" t="s">
        <v>1465</v>
      </c>
      <c r="L12701" t="s">
        <v>1466</v>
      </c>
      <c r="M12701" s="20">
        <v>5</v>
      </c>
      <c r="N12701" s="20">
        <v>5</v>
      </c>
      <c r="AE12701">
        <f t="shared" si="198"/>
        <v>2009</v>
      </c>
    </row>
    <row r="12702" spans="1:31" x14ac:dyDescent="0.25">
      <c r="A12702" s="7">
        <v>12699</v>
      </c>
      <c r="B12702" s="8">
        <v>40020</v>
      </c>
      <c r="C12702" t="s">
        <v>3</v>
      </c>
      <c r="D12702" t="s">
        <v>791</v>
      </c>
      <c r="E12702" t="s">
        <v>9</v>
      </c>
      <c r="F12702" t="s">
        <v>878</v>
      </c>
      <c r="G12702" t="s">
        <v>732</v>
      </c>
      <c r="H12702" s="135" t="s">
        <v>2195</v>
      </c>
      <c r="I12702" t="s">
        <v>1454</v>
      </c>
      <c r="J12702" s="20">
        <v>28</v>
      </c>
      <c r="K12702" s="20" t="s">
        <v>9</v>
      </c>
      <c r="L12702" t="s">
        <v>1464</v>
      </c>
      <c r="M12702" s="20">
        <v>6.16</v>
      </c>
      <c r="N12702" s="20">
        <v>8.84</v>
      </c>
      <c r="AE12702">
        <f t="shared" si="198"/>
        <v>2009</v>
      </c>
    </row>
    <row r="12703" spans="1:31" x14ac:dyDescent="0.25">
      <c r="A12703" s="7">
        <v>12700</v>
      </c>
      <c r="B12703" s="8">
        <v>40020</v>
      </c>
      <c r="C12703" t="s">
        <v>3</v>
      </c>
      <c r="D12703" t="s">
        <v>791</v>
      </c>
      <c r="E12703" t="s">
        <v>9</v>
      </c>
      <c r="F12703" t="s">
        <v>878</v>
      </c>
      <c r="G12703" t="s">
        <v>732</v>
      </c>
      <c r="H12703" s="135" t="s">
        <v>2173</v>
      </c>
      <c r="I12703" t="s">
        <v>1454</v>
      </c>
      <c r="J12703" s="20">
        <v>12</v>
      </c>
      <c r="K12703" s="20" t="s">
        <v>9</v>
      </c>
      <c r="L12703" t="s">
        <v>1464</v>
      </c>
      <c r="M12703" s="20">
        <v>2.64</v>
      </c>
      <c r="N12703" s="20">
        <v>4.3599999999999994</v>
      </c>
      <c r="AE12703">
        <f t="shared" si="198"/>
        <v>2009</v>
      </c>
    </row>
    <row r="12704" spans="1:31" x14ac:dyDescent="0.25">
      <c r="A12704" s="7">
        <v>12701</v>
      </c>
      <c r="B12704" s="8">
        <v>40020</v>
      </c>
      <c r="C12704" t="s">
        <v>3</v>
      </c>
      <c r="D12704" t="s">
        <v>557</v>
      </c>
      <c r="E12704" t="s">
        <v>9</v>
      </c>
      <c r="F12704" t="s">
        <v>727</v>
      </c>
      <c r="G12704" t="s">
        <v>1016</v>
      </c>
      <c r="H12704" s="9" t="s">
        <v>2884</v>
      </c>
      <c r="I12704" t="s">
        <v>1454</v>
      </c>
      <c r="J12704" s="20">
        <v>85</v>
      </c>
      <c r="K12704" s="20" t="s">
        <v>3</v>
      </c>
      <c r="L12704" t="s">
        <v>1464</v>
      </c>
      <c r="M12704" s="20">
        <v>24.8</v>
      </c>
      <c r="N12704" s="20">
        <v>18.7</v>
      </c>
      <c r="AE12704">
        <f t="shared" si="198"/>
        <v>2009</v>
      </c>
    </row>
    <row r="12705" spans="1:31" x14ac:dyDescent="0.25">
      <c r="A12705" s="7">
        <v>12702</v>
      </c>
      <c r="B12705" s="8">
        <v>40020</v>
      </c>
      <c r="C12705" t="s">
        <v>3</v>
      </c>
      <c r="D12705" t="s">
        <v>1018</v>
      </c>
      <c r="E12705" t="s">
        <v>9</v>
      </c>
      <c r="F12705" t="s">
        <v>27</v>
      </c>
      <c r="G12705" t="s">
        <v>14</v>
      </c>
      <c r="H12705" s="135" t="s">
        <v>1517</v>
      </c>
      <c r="I12705" t="s">
        <v>1458</v>
      </c>
      <c r="J12705" s="20">
        <v>11</v>
      </c>
      <c r="K12705" s="20" t="s">
        <v>9</v>
      </c>
      <c r="L12705" t="s">
        <v>1464</v>
      </c>
      <c r="M12705" s="20">
        <v>30</v>
      </c>
      <c r="N12705" s="20">
        <v>10</v>
      </c>
      <c r="AE12705">
        <f t="shared" si="198"/>
        <v>2009</v>
      </c>
    </row>
    <row r="12706" spans="1:31" x14ac:dyDescent="0.25">
      <c r="A12706" s="7">
        <v>12703</v>
      </c>
      <c r="B12706" s="8">
        <v>40020</v>
      </c>
      <c r="C12706" t="s">
        <v>3</v>
      </c>
      <c r="D12706" t="s">
        <v>897</v>
      </c>
      <c r="E12706" t="s">
        <v>9</v>
      </c>
      <c r="F12706" t="s">
        <v>966</v>
      </c>
      <c r="G12706" t="s">
        <v>14</v>
      </c>
      <c r="H12706" s="135" t="s">
        <v>1516</v>
      </c>
      <c r="I12706" t="s">
        <v>1454</v>
      </c>
      <c r="J12706" s="20">
        <v>3</v>
      </c>
      <c r="K12706" s="20" t="s">
        <v>3</v>
      </c>
      <c r="L12706" t="s">
        <v>1464</v>
      </c>
      <c r="M12706" s="20">
        <v>1.8399999999999999</v>
      </c>
      <c r="N12706" s="20">
        <v>0.66</v>
      </c>
      <c r="AE12706">
        <f t="shared" si="198"/>
        <v>2009</v>
      </c>
    </row>
    <row r="12707" spans="1:31" x14ac:dyDescent="0.25">
      <c r="A12707" s="7">
        <v>12704</v>
      </c>
      <c r="B12707" s="8">
        <v>40020</v>
      </c>
      <c r="C12707" t="s">
        <v>3</v>
      </c>
      <c r="D12707" t="s">
        <v>876</v>
      </c>
      <c r="E12707" t="s">
        <v>9</v>
      </c>
      <c r="F12707" t="s">
        <v>1014</v>
      </c>
      <c r="G12707" t="s">
        <v>14</v>
      </c>
      <c r="H12707" s="135" t="s">
        <v>1507</v>
      </c>
      <c r="I12707" t="s">
        <v>1454</v>
      </c>
      <c r="J12707" s="20">
        <v>19</v>
      </c>
      <c r="K12707" s="20" t="s">
        <v>3</v>
      </c>
      <c r="L12707" t="s">
        <v>1464</v>
      </c>
      <c r="M12707" s="20">
        <v>6.32</v>
      </c>
      <c r="N12707" s="20">
        <v>4.18</v>
      </c>
      <c r="AE12707">
        <f t="shared" si="198"/>
        <v>2009</v>
      </c>
    </row>
    <row r="12708" spans="1:31" x14ac:dyDescent="0.25">
      <c r="A12708" s="7">
        <v>12705</v>
      </c>
      <c r="B12708" s="8">
        <v>40020</v>
      </c>
      <c r="C12708" t="s">
        <v>3</v>
      </c>
      <c r="D12708" t="s">
        <v>791</v>
      </c>
      <c r="E12708" t="s">
        <v>9</v>
      </c>
      <c r="F12708" t="s">
        <v>878</v>
      </c>
      <c r="G12708" t="s">
        <v>732</v>
      </c>
      <c r="H12708" s="135" t="s">
        <v>2160</v>
      </c>
      <c r="I12708" t="s">
        <v>1454</v>
      </c>
      <c r="J12708" s="20">
        <v>10</v>
      </c>
      <c r="K12708" s="20" t="s">
        <v>9</v>
      </c>
      <c r="L12708" t="s">
        <v>1464</v>
      </c>
      <c r="M12708" s="20">
        <v>2.2000000000000002</v>
      </c>
      <c r="N12708" s="20">
        <v>3.8</v>
      </c>
      <c r="AE12708">
        <f t="shared" si="198"/>
        <v>2009</v>
      </c>
    </row>
    <row r="12709" spans="1:31" x14ac:dyDescent="0.25">
      <c r="A12709" s="7">
        <v>12706</v>
      </c>
      <c r="B12709" s="8">
        <v>40020</v>
      </c>
      <c r="C12709" t="s">
        <v>3</v>
      </c>
      <c r="D12709" t="s">
        <v>989</v>
      </c>
      <c r="E12709" t="s">
        <v>9</v>
      </c>
      <c r="F12709" t="s">
        <v>937</v>
      </c>
      <c r="G12709" t="s">
        <v>648</v>
      </c>
      <c r="H12709" s="9" t="s">
        <v>1797</v>
      </c>
      <c r="I12709" t="s">
        <v>1454</v>
      </c>
      <c r="J12709" s="20">
        <v>65</v>
      </c>
      <c r="K12709" s="20" t="s">
        <v>9</v>
      </c>
      <c r="L12709" t="s">
        <v>1464</v>
      </c>
      <c r="M12709" s="20">
        <v>14.3</v>
      </c>
      <c r="N12709" s="20">
        <v>19.2</v>
      </c>
      <c r="AE12709">
        <f t="shared" si="198"/>
        <v>2009</v>
      </c>
    </row>
    <row r="12710" spans="1:31" x14ac:dyDescent="0.25">
      <c r="A12710" s="7">
        <v>12707</v>
      </c>
      <c r="B12710" s="8">
        <v>40021</v>
      </c>
      <c r="C12710" t="s">
        <v>3</v>
      </c>
      <c r="D12710" t="s">
        <v>1019</v>
      </c>
      <c r="E12710" t="s">
        <v>9</v>
      </c>
      <c r="F12710" t="s">
        <v>994</v>
      </c>
      <c r="G12710" t="s">
        <v>648</v>
      </c>
      <c r="H12710" s="135" t="s">
        <v>1877</v>
      </c>
      <c r="I12710" t="s">
        <v>1458</v>
      </c>
      <c r="J12710" s="20">
        <v>6</v>
      </c>
      <c r="K12710" s="20" t="s">
        <v>9</v>
      </c>
      <c r="L12710" t="s">
        <v>1463</v>
      </c>
      <c r="M12710" s="20">
        <v>30</v>
      </c>
      <c r="N12710" s="20">
        <v>10</v>
      </c>
      <c r="AE12710">
        <f t="shared" si="198"/>
        <v>2009</v>
      </c>
    </row>
    <row r="12711" spans="1:31" x14ac:dyDescent="0.25">
      <c r="A12711" s="7">
        <v>12708</v>
      </c>
      <c r="B12711" s="8">
        <v>40022</v>
      </c>
      <c r="C12711" t="s">
        <v>3</v>
      </c>
      <c r="D12711" t="s">
        <v>1004</v>
      </c>
      <c r="E12711" t="s">
        <v>9</v>
      </c>
      <c r="F12711" t="s">
        <v>860</v>
      </c>
      <c r="G12711" t="s">
        <v>377</v>
      </c>
      <c r="H12711" s="135" t="s">
        <v>1496</v>
      </c>
      <c r="I12711" t="s">
        <v>1454</v>
      </c>
      <c r="J12711" s="20">
        <v>20</v>
      </c>
      <c r="K12711" s="20" t="s">
        <v>3</v>
      </c>
      <c r="L12711" t="s">
        <v>1463</v>
      </c>
      <c r="M12711" s="20">
        <v>6.2</v>
      </c>
      <c r="N12711" s="20">
        <v>4.8</v>
      </c>
      <c r="AE12711">
        <f t="shared" si="198"/>
        <v>2009</v>
      </c>
    </row>
    <row r="12712" spans="1:31" x14ac:dyDescent="0.25">
      <c r="A12712" s="7">
        <v>12709</v>
      </c>
      <c r="B12712" s="8">
        <v>40022</v>
      </c>
      <c r="C12712" t="s">
        <v>3</v>
      </c>
      <c r="D12712" t="s">
        <v>1004</v>
      </c>
      <c r="E12712" t="s">
        <v>9</v>
      </c>
      <c r="F12712" t="s">
        <v>860</v>
      </c>
      <c r="G12712" t="s">
        <v>377</v>
      </c>
      <c r="H12712" s="135" t="s">
        <v>1496</v>
      </c>
      <c r="I12712" t="s">
        <v>1454</v>
      </c>
      <c r="J12712" s="20">
        <v>22</v>
      </c>
      <c r="K12712" s="20" t="s">
        <v>9</v>
      </c>
      <c r="L12712" t="s">
        <v>1464</v>
      </c>
      <c r="M12712" s="20">
        <v>4.84</v>
      </c>
      <c r="N12712" s="20">
        <v>7.16</v>
      </c>
      <c r="AE12712">
        <f t="shared" si="198"/>
        <v>2009</v>
      </c>
    </row>
    <row r="12713" spans="1:31" x14ac:dyDescent="0.25">
      <c r="A12713" s="7">
        <v>12710</v>
      </c>
      <c r="B12713" s="8">
        <v>40022</v>
      </c>
      <c r="C12713" t="s">
        <v>3</v>
      </c>
      <c r="D12713" t="s">
        <v>1014</v>
      </c>
      <c r="E12713" t="s">
        <v>9</v>
      </c>
      <c r="F12713" t="s">
        <v>1006</v>
      </c>
      <c r="G12713" t="s">
        <v>17</v>
      </c>
      <c r="H12713" s="135" t="s">
        <v>1520</v>
      </c>
      <c r="I12713" t="s">
        <v>1455</v>
      </c>
      <c r="J12713" s="20">
        <v>90</v>
      </c>
      <c r="K12713" s="20" t="s">
        <v>9</v>
      </c>
      <c r="L12713" t="s">
        <v>1464</v>
      </c>
      <c r="M12713" s="20">
        <v>9.9</v>
      </c>
      <c r="N12713" s="20">
        <v>13.1</v>
      </c>
      <c r="AE12713">
        <f t="shared" si="198"/>
        <v>2009</v>
      </c>
    </row>
    <row r="12714" spans="1:31" x14ac:dyDescent="0.25">
      <c r="A12714" s="7">
        <v>12711</v>
      </c>
      <c r="B12714" s="8">
        <v>40022</v>
      </c>
      <c r="C12714" t="s">
        <v>3</v>
      </c>
      <c r="D12714" t="s">
        <v>1014</v>
      </c>
      <c r="E12714" t="s">
        <v>9</v>
      </c>
      <c r="F12714" t="s">
        <v>1006</v>
      </c>
      <c r="G12714" t="s">
        <v>17</v>
      </c>
      <c r="H12714" s="135" t="s">
        <v>1502</v>
      </c>
      <c r="I12714" t="s">
        <v>1455</v>
      </c>
      <c r="J12714" s="20">
        <v>10</v>
      </c>
      <c r="K12714" s="20" t="s">
        <v>1465</v>
      </c>
      <c r="L12714" t="s">
        <v>1466</v>
      </c>
      <c r="M12714" s="20">
        <v>1.25</v>
      </c>
      <c r="N12714" s="20">
        <v>1.25</v>
      </c>
      <c r="AE12714">
        <f t="shared" si="198"/>
        <v>2009</v>
      </c>
    </row>
    <row r="12715" spans="1:31" x14ac:dyDescent="0.25">
      <c r="A12715" s="7">
        <v>12712</v>
      </c>
      <c r="B12715" s="8">
        <v>40022</v>
      </c>
      <c r="C12715" t="s">
        <v>3</v>
      </c>
      <c r="D12715" t="s">
        <v>1015</v>
      </c>
      <c r="E12715" t="s">
        <v>9</v>
      </c>
      <c r="F12715" t="s">
        <v>844</v>
      </c>
      <c r="G12715" t="s">
        <v>931</v>
      </c>
      <c r="H12715" s="9" t="s">
        <v>2646</v>
      </c>
      <c r="I12715" t="s">
        <v>1454</v>
      </c>
      <c r="J12715" s="20">
        <v>68</v>
      </c>
      <c r="K12715" s="20" t="s">
        <v>3</v>
      </c>
      <c r="L12715" t="s">
        <v>1464</v>
      </c>
      <c r="M12715" s="20">
        <v>20.04</v>
      </c>
      <c r="N12715" s="20">
        <v>14.96</v>
      </c>
      <c r="AE12715">
        <f t="shared" si="198"/>
        <v>2009</v>
      </c>
    </row>
    <row r="12716" spans="1:31" x14ac:dyDescent="0.25">
      <c r="A12716" s="7">
        <v>12713</v>
      </c>
      <c r="B12716" s="8">
        <v>40022</v>
      </c>
      <c r="C12716" t="s">
        <v>3</v>
      </c>
      <c r="D12716" t="s">
        <v>614</v>
      </c>
      <c r="E12716" t="s">
        <v>9</v>
      </c>
      <c r="F12716" t="s">
        <v>727</v>
      </c>
      <c r="G12716" t="s">
        <v>648</v>
      </c>
      <c r="H12716" s="135" t="s">
        <v>1785</v>
      </c>
      <c r="I12716" t="s">
        <v>1454</v>
      </c>
      <c r="J12716" s="20">
        <v>47</v>
      </c>
      <c r="K12716" s="20" t="s">
        <v>3</v>
      </c>
      <c r="L12716" t="s">
        <v>1464</v>
      </c>
      <c r="M12716" s="20">
        <v>14.16</v>
      </c>
      <c r="N12716" s="20">
        <v>10.34</v>
      </c>
      <c r="AE12716">
        <f t="shared" si="198"/>
        <v>2009</v>
      </c>
    </row>
    <row r="12717" spans="1:31" x14ac:dyDescent="0.25">
      <c r="A12717" s="7">
        <v>12714</v>
      </c>
      <c r="B12717" s="8">
        <v>40024</v>
      </c>
      <c r="C12717" t="s">
        <v>3</v>
      </c>
      <c r="D12717" t="s">
        <v>1004</v>
      </c>
      <c r="E12717" t="s">
        <v>9</v>
      </c>
      <c r="F12717" t="s">
        <v>860</v>
      </c>
      <c r="G12717" t="s">
        <v>377</v>
      </c>
      <c r="H12717" s="135" t="s">
        <v>1496</v>
      </c>
      <c r="I12717" t="s">
        <v>1454</v>
      </c>
      <c r="J12717" s="20">
        <v>48</v>
      </c>
      <c r="K12717" s="20" t="s">
        <v>3</v>
      </c>
      <c r="L12717" t="s">
        <v>1464</v>
      </c>
      <c r="M12717" s="20">
        <v>14.44</v>
      </c>
      <c r="N12717" s="20">
        <v>10.56</v>
      </c>
      <c r="AE12717">
        <f t="shared" si="198"/>
        <v>2009</v>
      </c>
    </row>
    <row r="12718" spans="1:31" x14ac:dyDescent="0.25">
      <c r="A12718" s="7">
        <v>12715</v>
      </c>
      <c r="B12718" s="8">
        <v>40024</v>
      </c>
      <c r="C12718" t="s">
        <v>3</v>
      </c>
      <c r="D12718" t="s">
        <v>380</v>
      </c>
      <c r="E12718" t="s">
        <v>9</v>
      </c>
      <c r="F12718" t="s">
        <v>817</v>
      </c>
      <c r="G12718" t="s">
        <v>633</v>
      </c>
      <c r="H12718" s="135" t="s">
        <v>1747</v>
      </c>
      <c r="I12718" t="s">
        <v>1454</v>
      </c>
      <c r="J12718" s="20">
        <v>5</v>
      </c>
      <c r="K12718" s="20" t="s">
        <v>9</v>
      </c>
      <c r="L12718" t="s">
        <v>1463</v>
      </c>
      <c r="M12718" s="20">
        <v>1.2</v>
      </c>
      <c r="N12718" s="20">
        <v>2.2999999999999998</v>
      </c>
      <c r="AE12718">
        <f t="shared" si="198"/>
        <v>2009</v>
      </c>
    </row>
    <row r="12719" spans="1:31" x14ac:dyDescent="0.25">
      <c r="A12719" s="7">
        <v>12716</v>
      </c>
      <c r="B12719" s="8">
        <v>40024</v>
      </c>
      <c r="C12719" t="s">
        <v>3</v>
      </c>
      <c r="D12719" t="s">
        <v>1014</v>
      </c>
      <c r="E12719" t="s">
        <v>9</v>
      </c>
      <c r="F12719" t="s">
        <v>1006</v>
      </c>
      <c r="G12719" t="s">
        <v>17</v>
      </c>
      <c r="H12719" s="135" t="s">
        <v>1520</v>
      </c>
      <c r="I12719" t="s">
        <v>1455</v>
      </c>
      <c r="J12719" s="20">
        <v>90</v>
      </c>
      <c r="K12719" s="20" t="s">
        <v>9</v>
      </c>
      <c r="L12719" t="s">
        <v>1464</v>
      </c>
      <c r="M12719" s="20">
        <v>9.9</v>
      </c>
      <c r="N12719" s="20">
        <v>13.1</v>
      </c>
      <c r="AE12719">
        <f t="shared" si="198"/>
        <v>2009</v>
      </c>
    </row>
    <row r="12720" spans="1:31" x14ac:dyDescent="0.25">
      <c r="A12720" s="7">
        <v>12717</v>
      </c>
      <c r="B12720" s="8">
        <v>40024</v>
      </c>
      <c r="C12720" t="s">
        <v>3</v>
      </c>
      <c r="D12720" t="s">
        <v>469</v>
      </c>
      <c r="E12720" t="s">
        <v>9</v>
      </c>
      <c r="F12720" t="s">
        <v>1014</v>
      </c>
      <c r="G12720" t="s">
        <v>11</v>
      </c>
      <c r="H12720" s="135" t="s">
        <v>1565</v>
      </c>
      <c r="I12720" t="s">
        <v>1455</v>
      </c>
      <c r="J12720" s="20">
        <v>4</v>
      </c>
      <c r="K12720" s="20" t="s">
        <v>1465</v>
      </c>
      <c r="L12720" t="s">
        <v>1466</v>
      </c>
      <c r="M12720" s="20">
        <v>0.5</v>
      </c>
      <c r="N12720" s="20">
        <v>0.5</v>
      </c>
      <c r="AE12720">
        <f t="shared" si="198"/>
        <v>2009</v>
      </c>
    </row>
    <row r="12721" spans="1:31" x14ac:dyDescent="0.25">
      <c r="A12721" s="7">
        <v>12718</v>
      </c>
      <c r="B12721" s="8">
        <v>40024</v>
      </c>
      <c r="C12721" t="s">
        <v>3</v>
      </c>
      <c r="D12721" t="s">
        <v>469</v>
      </c>
      <c r="E12721" t="s">
        <v>9</v>
      </c>
      <c r="F12721" t="s">
        <v>1014</v>
      </c>
      <c r="G12721" t="s">
        <v>11</v>
      </c>
      <c r="H12721" s="135" t="s">
        <v>1565</v>
      </c>
      <c r="I12721" t="s">
        <v>1455</v>
      </c>
      <c r="J12721" s="20">
        <v>7</v>
      </c>
      <c r="K12721" s="20" t="s">
        <v>1465</v>
      </c>
      <c r="L12721" t="s">
        <v>1466</v>
      </c>
      <c r="M12721" s="20">
        <v>0.875</v>
      </c>
      <c r="N12721" s="20">
        <v>0.875</v>
      </c>
      <c r="AE12721">
        <f t="shared" si="198"/>
        <v>2009</v>
      </c>
    </row>
    <row r="12722" spans="1:31" x14ac:dyDescent="0.25">
      <c r="A12722" s="7">
        <v>12719</v>
      </c>
      <c r="B12722" s="8">
        <v>40025</v>
      </c>
      <c r="C12722" t="s">
        <v>3</v>
      </c>
      <c r="D12722" t="s">
        <v>876</v>
      </c>
      <c r="E12722" t="s">
        <v>9</v>
      </c>
      <c r="F12722" t="s">
        <v>1014</v>
      </c>
      <c r="G12722" t="s">
        <v>14</v>
      </c>
      <c r="H12722" s="135" t="s">
        <v>1507</v>
      </c>
      <c r="I12722" t="s">
        <v>1454</v>
      </c>
      <c r="J12722" s="20">
        <v>149</v>
      </c>
      <c r="K12722" s="20" t="s">
        <v>3</v>
      </c>
      <c r="L12722" t="s">
        <v>1464</v>
      </c>
      <c r="M12722" s="20">
        <v>42.72</v>
      </c>
      <c r="N12722" s="20">
        <v>32.78</v>
      </c>
      <c r="AE12722">
        <f t="shared" si="198"/>
        <v>2009</v>
      </c>
    </row>
    <row r="12723" spans="1:31" x14ac:dyDescent="0.25">
      <c r="A12723" s="7">
        <v>12720</v>
      </c>
      <c r="B12723" s="8">
        <v>40026</v>
      </c>
      <c r="C12723" t="s">
        <v>3</v>
      </c>
      <c r="D12723" t="s">
        <v>1020</v>
      </c>
      <c r="E12723" t="s">
        <v>9</v>
      </c>
      <c r="F12723" t="s">
        <v>542</v>
      </c>
      <c r="G12723" t="s">
        <v>648</v>
      </c>
      <c r="H12723" s="136" t="s">
        <v>1812</v>
      </c>
      <c r="I12723" t="s">
        <v>1458</v>
      </c>
      <c r="J12723" s="20">
        <v>19</v>
      </c>
      <c r="K12723" s="20" t="s">
        <v>3</v>
      </c>
      <c r="L12723" t="s">
        <v>1464</v>
      </c>
      <c r="M12723" s="20">
        <v>30</v>
      </c>
      <c r="N12723" s="20">
        <v>10</v>
      </c>
      <c r="AE12723">
        <f t="shared" si="198"/>
        <v>2009</v>
      </c>
    </row>
    <row r="12724" spans="1:31" x14ac:dyDescent="0.25">
      <c r="A12724" s="7">
        <v>12721</v>
      </c>
      <c r="B12724" s="8">
        <v>40026</v>
      </c>
      <c r="C12724" t="s">
        <v>3</v>
      </c>
      <c r="D12724" t="s">
        <v>955</v>
      </c>
      <c r="E12724" t="s">
        <v>9</v>
      </c>
      <c r="F12724" t="s">
        <v>731</v>
      </c>
      <c r="G12724" t="s">
        <v>929</v>
      </c>
      <c r="H12724" s="135" t="s">
        <v>2678</v>
      </c>
      <c r="I12724" t="s">
        <v>1455</v>
      </c>
      <c r="J12724" s="20">
        <v>21</v>
      </c>
      <c r="K12724" s="20" t="s">
        <v>9</v>
      </c>
      <c r="L12724" t="s">
        <v>1464</v>
      </c>
      <c r="M12724" s="20">
        <v>2.31</v>
      </c>
      <c r="N12724" s="20">
        <v>3.44</v>
      </c>
      <c r="AE12724">
        <f t="shared" si="198"/>
        <v>2009</v>
      </c>
    </row>
    <row r="12725" spans="1:31" x14ac:dyDescent="0.25">
      <c r="A12725" s="7">
        <v>12722</v>
      </c>
      <c r="B12725" s="8">
        <v>40026</v>
      </c>
      <c r="C12725" t="s">
        <v>3</v>
      </c>
      <c r="D12725" t="s">
        <v>731</v>
      </c>
      <c r="E12725" t="s">
        <v>9</v>
      </c>
      <c r="F12725" t="s">
        <v>955</v>
      </c>
      <c r="G12725" t="s">
        <v>929</v>
      </c>
      <c r="H12725" s="135" t="s">
        <v>2701</v>
      </c>
      <c r="I12725" t="s">
        <v>1455</v>
      </c>
      <c r="J12725" s="20">
        <v>15</v>
      </c>
      <c r="K12725" s="20" t="s">
        <v>1465</v>
      </c>
      <c r="L12725" t="s">
        <v>1466</v>
      </c>
      <c r="M12725" s="20">
        <v>1.875</v>
      </c>
      <c r="N12725" s="20">
        <v>1.875</v>
      </c>
      <c r="AE12725">
        <f t="shared" si="198"/>
        <v>2009</v>
      </c>
    </row>
    <row r="12726" spans="1:31" x14ac:dyDescent="0.25">
      <c r="A12726" s="7">
        <v>12723</v>
      </c>
      <c r="B12726" s="8">
        <v>40026</v>
      </c>
      <c r="C12726" t="s">
        <v>3</v>
      </c>
      <c r="D12726" t="s">
        <v>542</v>
      </c>
      <c r="E12726" t="s">
        <v>9</v>
      </c>
      <c r="F12726" t="s">
        <v>563</v>
      </c>
      <c r="G12726" t="s">
        <v>648</v>
      </c>
      <c r="H12726" s="135" t="s">
        <v>1935</v>
      </c>
      <c r="I12726" t="s">
        <v>1454</v>
      </c>
      <c r="J12726" s="20">
        <v>18</v>
      </c>
      <c r="K12726" s="20" t="s">
        <v>3</v>
      </c>
      <c r="L12726" t="s">
        <v>1464</v>
      </c>
      <c r="M12726" s="20">
        <v>6.04</v>
      </c>
      <c r="N12726" s="20">
        <v>3.96</v>
      </c>
      <c r="AE12726">
        <f t="shared" si="198"/>
        <v>2009</v>
      </c>
    </row>
    <row r="12727" spans="1:31" x14ac:dyDescent="0.25">
      <c r="A12727" s="7">
        <v>12724</v>
      </c>
      <c r="B12727" s="8">
        <v>40026</v>
      </c>
      <c r="C12727" t="s">
        <v>3</v>
      </c>
      <c r="D12727" t="s">
        <v>1010</v>
      </c>
      <c r="E12727" t="s">
        <v>9</v>
      </c>
      <c r="F12727" t="s">
        <v>1005</v>
      </c>
      <c r="G12727" t="s">
        <v>648</v>
      </c>
      <c r="H12727" s="136" t="s">
        <v>1496</v>
      </c>
      <c r="I12727" t="s">
        <v>1454</v>
      </c>
      <c r="J12727" s="20">
        <v>18</v>
      </c>
      <c r="K12727" s="20" t="s">
        <v>9</v>
      </c>
      <c r="L12727" t="s">
        <v>1464</v>
      </c>
      <c r="M12727" s="20">
        <v>3.96</v>
      </c>
      <c r="N12727" s="20">
        <v>6.04</v>
      </c>
      <c r="AE12727">
        <f t="shared" si="198"/>
        <v>2009</v>
      </c>
    </row>
    <row r="12728" spans="1:31" x14ac:dyDescent="0.25">
      <c r="A12728" s="7">
        <v>12725</v>
      </c>
      <c r="B12728" s="8">
        <v>40026</v>
      </c>
      <c r="C12728" t="s">
        <v>3</v>
      </c>
      <c r="D12728" t="s">
        <v>794</v>
      </c>
      <c r="E12728" t="s">
        <v>9</v>
      </c>
      <c r="F12728" t="s">
        <v>521</v>
      </c>
      <c r="G12728" t="s">
        <v>648</v>
      </c>
      <c r="H12728" s="136" t="s">
        <v>1496</v>
      </c>
      <c r="I12728" t="s">
        <v>1456</v>
      </c>
      <c r="J12728" s="20">
        <v>23</v>
      </c>
      <c r="K12728" s="20" t="s">
        <v>3</v>
      </c>
      <c r="L12728" t="s">
        <v>1464</v>
      </c>
      <c r="M12728" s="20">
        <v>7.4399999999999995</v>
      </c>
      <c r="N12728" s="20">
        <v>5.0600000000000005</v>
      </c>
      <c r="O12728" t="s">
        <v>3</v>
      </c>
      <c r="P12728" s="13" t="s">
        <v>1010</v>
      </c>
      <c r="Q12728" t="s">
        <v>9</v>
      </c>
      <c r="R12728" t="s">
        <v>949</v>
      </c>
      <c r="S12728" t="s">
        <v>1465</v>
      </c>
      <c r="U12728" t="s">
        <v>1465</v>
      </c>
      <c r="W12728" t="s">
        <v>1465</v>
      </c>
      <c r="Y12728" t="s">
        <v>1465</v>
      </c>
      <c r="AA12728" t="s">
        <v>1465</v>
      </c>
      <c r="AC12728" t="s">
        <v>1465</v>
      </c>
      <c r="AE12728">
        <f t="shared" si="198"/>
        <v>2009</v>
      </c>
    </row>
    <row r="12729" spans="1:31" x14ac:dyDescent="0.25">
      <c r="A12729" s="7">
        <v>12726</v>
      </c>
      <c r="B12729" s="8">
        <v>40027</v>
      </c>
      <c r="C12729" t="s">
        <v>3</v>
      </c>
      <c r="D12729" t="s">
        <v>620</v>
      </c>
      <c r="E12729" t="s">
        <v>9</v>
      </c>
      <c r="F12729" t="s">
        <v>833</v>
      </c>
      <c r="G12729" t="s">
        <v>931</v>
      </c>
      <c r="H12729" s="9" t="s">
        <v>2704</v>
      </c>
      <c r="I12729" t="s">
        <v>1454</v>
      </c>
      <c r="J12729" s="20">
        <v>24</v>
      </c>
      <c r="K12729" s="20" t="s">
        <v>9</v>
      </c>
      <c r="L12729" t="s">
        <v>1463</v>
      </c>
      <c r="M12729" s="20">
        <v>5.76</v>
      </c>
      <c r="N12729" s="20">
        <v>7.24</v>
      </c>
      <c r="AE12729">
        <f t="shared" si="198"/>
        <v>2009</v>
      </c>
    </row>
    <row r="12730" spans="1:31" x14ac:dyDescent="0.25">
      <c r="A12730" s="7">
        <v>12727</v>
      </c>
      <c r="B12730" s="8">
        <v>40027</v>
      </c>
      <c r="C12730" t="s">
        <v>3</v>
      </c>
      <c r="D12730" t="s">
        <v>502</v>
      </c>
      <c r="E12730" t="s">
        <v>9</v>
      </c>
      <c r="F12730" t="s">
        <v>923</v>
      </c>
      <c r="G12730" t="s">
        <v>648</v>
      </c>
      <c r="H12730" s="9" t="s">
        <v>1797</v>
      </c>
      <c r="I12730" t="s">
        <v>1454</v>
      </c>
      <c r="J12730" s="20">
        <v>156</v>
      </c>
      <c r="K12730" s="20" t="s">
        <v>9</v>
      </c>
      <c r="L12730" t="s">
        <v>1464</v>
      </c>
      <c r="M12730" s="20">
        <v>34.32</v>
      </c>
      <c r="N12730" s="20">
        <v>44.68</v>
      </c>
      <c r="AE12730">
        <f t="shared" si="198"/>
        <v>2009</v>
      </c>
    </row>
    <row r="12731" spans="1:31" x14ac:dyDescent="0.25">
      <c r="A12731" s="7">
        <v>12728</v>
      </c>
      <c r="B12731" s="8">
        <v>40028</v>
      </c>
      <c r="C12731" t="s">
        <v>3</v>
      </c>
      <c r="D12731" t="s">
        <v>913</v>
      </c>
      <c r="E12731" t="s">
        <v>9</v>
      </c>
      <c r="F12731" t="s">
        <v>905</v>
      </c>
      <c r="G12731" t="s">
        <v>870</v>
      </c>
      <c r="H12731" s="135" t="s">
        <v>1496</v>
      </c>
      <c r="I12731" t="s">
        <v>1454</v>
      </c>
      <c r="J12731" s="20">
        <v>35</v>
      </c>
      <c r="K12731" s="20" t="s">
        <v>9</v>
      </c>
      <c r="L12731" t="s">
        <v>1464</v>
      </c>
      <c r="M12731" s="20">
        <v>7.7</v>
      </c>
      <c r="N12731" s="20">
        <v>10.8</v>
      </c>
      <c r="AE12731">
        <f t="shared" si="198"/>
        <v>2009</v>
      </c>
    </row>
    <row r="12732" spans="1:31" x14ac:dyDescent="0.25">
      <c r="A12732" s="7">
        <v>12729</v>
      </c>
      <c r="B12732" s="8">
        <v>40028</v>
      </c>
      <c r="C12732" t="s">
        <v>3</v>
      </c>
      <c r="D12732" t="s">
        <v>902</v>
      </c>
      <c r="E12732" t="s">
        <v>9</v>
      </c>
      <c r="F12732" t="s">
        <v>1021</v>
      </c>
      <c r="G12732" t="s">
        <v>648</v>
      </c>
      <c r="H12732" s="136" t="s">
        <v>1496</v>
      </c>
      <c r="I12732" t="s">
        <v>1458</v>
      </c>
      <c r="J12732" s="20">
        <v>16</v>
      </c>
      <c r="K12732" s="20" t="s">
        <v>3</v>
      </c>
      <c r="L12732" t="s">
        <v>1464</v>
      </c>
      <c r="M12732" s="20">
        <v>10</v>
      </c>
      <c r="N12732" s="20">
        <v>30</v>
      </c>
      <c r="AE12732">
        <f t="shared" si="198"/>
        <v>2009</v>
      </c>
    </row>
    <row r="12733" spans="1:31" x14ac:dyDescent="0.25">
      <c r="A12733" s="7">
        <v>12730</v>
      </c>
      <c r="B12733" s="8">
        <v>40028</v>
      </c>
      <c r="C12733" t="s">
        <v>3</v>
      </c>
      <c r="D12733" t="s">
        <v>543</v>
      </c>
      <c r="E12733" t="s">
        <v>9</v>
      </c>
      <c r="F12733" t="s">
        <v>978</v>
      </c>
      <c r="G12733" t="s">
        <v>714</v>
      </c>
      <c r="H12733" s="135" t="s">
        <v>1496</v>
      </c>
      <c r="I12733" t="s">
        <v>1454</v>
      </c>
      <c r="J12733" s="20">
        <v>28</v>
      </c>
      <c r="K12733" s="20" t="s">
        <v>1465</v>
      </c>
      <c r="L12733" t="s">
        <v>1466</v>
      </c>
      <c r="M12733" s="20">
        <v>7</v>
      </c>
      <c r="N12733" s="20">
        <v>7</v>
      </c>
      <c r="AE12733">
        <f t="shared" si="198"/>
        <v>2009</v>
      </c>
    </row>
    <row r="12734" spans="1:31" x14ac:dyDescent="0.25">
      <c r="A12734" s="7">
        <v>12731</v>
      </c>
      <c r="B12734" s="8">
        <v>40029</v>
      </c>
      <c r="C12734" t="s">
        <v>3</v>
      </c>
      <c r="D12734" t="s">
        <v>1005</v>
      </c>
      <c r="E12734" t="s">
        <v>9</v>
      </c>
      <c r="F12734" t="s">
        <v>1019</v>
      </c>
      <c r="G12734" t="s">
        <v>648</v>
      </c>
      <c r="H12734" s="9" t="s">
        <v>1797</v>
      </c>
      <c r="I12734" t="s">
        <v>1454</v>
      </c>
      <c r="J12734" s="20">
        <v>18</v>
      </c>
      <c r="K12734" s="20" t="s">
        <v>3</v>
      </c>
      <c r="L12734" t="s">
        <v>1464</v>
      </c>
      <c r="M12734" s="20">
        <v>6.04</v>
      </c>
      <c r="N12734" s="20">
        <v>3.96</v>
      </c>
      <c r="AE12734">
        <f t="shared" si="198"/>
        <v>2009</v>
      </c>
    </row>
    <row r="12735" spans="1:31" x14ac:dyDescent="0.25">
      <c r="A12735" s="7">
        <v>12732</v>
      </c>
      <c r="B12735" s="8">
        <v>40029</v>
      </c>
      <c r="C12735" t="s">
        <v>3</v>
      </c>
      <c r="D12735" t="s">
        <v>1004</v>
      </c>
      <c r="E12735" t="s">
        <v>9</v>
      </c>
      <c r="F12735" t="s">
        <v>860</v>
      </c>
      <c r="G12735" t="s">
        <v>377</v>
      </c>
      <c r="H12735" s="135" t="s">
        <v>1496</v>
      </c>
      <c r="I12735" t="s">
        <v>1454</v>
      </c>
      <c r="J12735" s="20">
        <v>25</v>
      </c>
      <c r="K12735" s="20" t="s">
        <v>3</v>
      </c>
      <c r="L12735" t="s">
        <v>1463</v>
      </c>
      <c r="M12735" s="20">
        <v>7.5</v>
      </c>
      <c r="N12735" s="20">
        <v>6</v>
      </c>
      <c r="AE12735">
        <f t="shared" si="198"/>
        <v>2009</v>
      </c>
    </row>
    <row r="12736" spans="1:31" x14ac:dyDescent="0.25">
      <c r="A12736" s="7">
        <v>12733</v>
      </c>
      <c r="B12736" s="8">
        <v>40029</v>
      </c>
      <c r="C12736" t="s">
        <v>3</v>
      </c>
      <c r="D12736" t="s">
        <v>994</v>
      </c>
      <c r="E12736" t="s">
        <v>9</v>
      </c>
      <c r="F12736" t="s">
        <v>880</v>
      </c>
      <c r="G12736" t="s">
        <v>648</v>
      </c>
      <c r="H12736" s="136" t="s">
        <v>1812</v>
      </c>
      <c r="I12736" t="s">
        <v>1454</v>
      </c>
      <c r="J12736" s="20">
        <v>12</v>
      </c>
      <c r="K12736" s="20" t="s">
        <v>3</v>
      </c>
      <c r="L12736" t="s">
        <v>1464</v>
      </c>
      <c r="M12736" s="20">
        <v>4.3599999999999994</v>
      </c>
      <c r="N12736" s="20">
        <v>2.64</v>
      </c>
      <c r="AE12736">
        <f t="shared" si="198"/>
        <v>2009</v>
      </c>
    </row>
    <row r="12737" spans="1:31" x14ac:dyDescent="0.25">
      <c r="A12737" s="7">
        <v>12734</v>
      </c>
      <c r="B12737" s="8">
        <v>40029</v>
      </c>
      <c r="C12737" t="s">
        <v>3</v>
      </c>
      <c r="D12737" t="s">
        <v>994</v>
      </c>
      <c r="E12737" t="s">
        <v>9</v>
      </c>
      <c r="F12737" t="s">
        <v>860</v>
      </c>
      <c r="G12737" t="s">
        <v>929</v>
      </c>
      <c r="H12737" s="135" t="s">
        <v>2665</v>
      </c>
      <c r="I12737" t="s">
        <v>1454</v>
      </c>
      <c r="J12737" s="20">
        <v>10</v>
      </c>
      <c r="K12737" s="20" t="s">
        <v>1465</v>
      </c>
      <c r="L12737" t="s">
        <v>1466</v>
      </c>
      <c r="M12737" s="20">
        <v>2.5</v>
      </c>
      <c r="N12737" s="20">
        <v>2.5</v>
      </c>
      <c r="AE12737">
        <f t="shared" si="198"/>
        <v>2009</v>
      </c>
    </row>
    <row r="12738" spans="1:31" x14ac:dyDescent="0.25">
      <c r="A12738" s="7">
        <v>12735</v>
      </c>
      <c r="B12738" s="8">
        <v>40029</v>
      </c>
      <c r="C12738" t="s">
        <v>3</v>
      </c>
      <c r="D12738" t="s">
        <v>994</v>
      </c>
      <c r="E12738" t="s">
        <v>9</v>
      </c>
      <c r="F12738" t="s">
        <v>235</v>
      </c>
      <c r="G12738" t="s">
        <v>65</v>
      </c>
      <c r="H12738" s="135" t="s">
        <v>1519</v>
      </c>
      <c r="I12738" t="s">
        <v>1454</v>
      </c>
      <c r="J12738" s="20">
        <v>32</v>
      </c>
      <c r="K12738" s="20" t="s">
        <v>9</v>
      </c>
      <c r="L12738" t="s">
        <v>1464</v>
      </c>
      <c r="M12738" s="20">
        <v>7.04</v>
      </c>
      <c r="N12738" s="20">
        <v>9.9600000000000009</v>
      </c>
      <c r="AE12738">
        <f t="shared" si="198"/>
        <v>2009</v>
      </c>
    </row>
    <row r="12739" spans="1:31" x14ac:dyDescent="0.25">
      <c r="A12739" s="7">
        <v>12736</v>
      </c>
      <c r="B12739" s="8">
        <v>40029</v>
      </c>
      <c r="C12739" t="s">
        <v>3</v>
      </c>
      <c r="D12739" t="s">
        <v>557</v>
      </c>
      <c r="E12739" t="s">
        <v>9</v>
      </c>
      <c r="F12739" t="s">
        <v>727</v>
      </c>
      <c r="G12739" t="s">
        <v>895</v>
      </c>
      <c r="H12739" s="135" t="s">
        <v>2606</v>
      </c>
      <c r="I12739" t="s">
        <v>1454</v>
      </c>
      <c r="J12739" s="20">
        <v>22</v>
      </c>
      <c r="K12739" s="20" t="s">
        <v>3</v>
      </c>
      <c r="L12739" t="s">
        <v>1464</v>
      </c>
      <c r="M12739" s="20">
        <v>7.16</v>
      </c>
      <c r="N12739" s="20">
        <v>4.84</v>
      </c>
      <c r="AE12739">
        <f t="shared" si="198"/>
        <v>2009</v>
      </c>
    </row>
    <row r="12740" spans="1:31" x14ac:dyDescent="0.25">
      <c r="A12740" s="7">
        <v>12737</v>
      </c>
      <c r="B12740" s="8">
        <v>40029</v>
      </c>
      <c r="C12740" t="s">
        <v>3</v>
      </c>
      <c r="D12740" t="s">
        <v>677</v>
      </c>
      <c r="E12740" t="s">
        <v>9</v>
      </c>
      <c r="F12740" t="s">
        <v>869</v>
      </c>
      <c r="G12740" t="s">
        <v>732</v>
      </c>
      <c r="H12740" s="135" t="s">
        <v>1496</v>
      </c>
      <c r="I12740" t="s">
        <v>1454</v>
      </c>
      <c r="J12740" s="20">
        <v>42</v>
      </c>
      <c r="K12740" s="20" t="s">
        <v>9</v>
      </c>
      <c r="L12740" t="s">
        <v>1464</v>
      </c>
      <c r="M12740" s="20">
        <v>9.24</v>
      </c>
      <c r="N12740" s="20">
        <v>12.76</v>
      </c>
      <c r="AE12740">
        <f t="shared" ref="AE12740:AE12803" si="199">YEAR(B12740)</f>
        <v>2009</v>
      </c>
    </row>
    <row r="12741" spans="1:31" x14ac:dyDescent="0.25">
      <c r="A12741" s="7">
        <v>12738</v>
      </c>
      <c r="B12741" s="8">
        <v>40030</v>
      </c>
      <c r="C12741" t="s">
        <v>3</v>
      </c>
      <c r="D12741" t="s">
        <v>994</v>
      </c>
      <c r="E12741" t="s">
        <v>9</v>
      </c>
      <c r="F12741" t="s">
        <v>836</v>
      </c>
      <c r="G12741" t="s">
        <v>1016</v>
      </c>
      <c r="H12741" s="9" t="s">
        <v>2884</v>
      </c>
      <c r="I12741" t="s">
        <v>1454</v>
      </c>
      <c r="J12741" s="20">
        <v>56</v>
      </c>
      <c r="K12741" s="20" t="s">
        <v>9</v>
      </c>
      <c r="L12741" t="s">
        <v>1464</v>
      </c>
      <c r="M12741" s="20">
        <v>12.32</v>
      </c>
      <c r="N12741" s="20">
        <v>16.68</v>
      </c>
      <c r="AE12741">
        <f t="shared" si="199"/>
        <v>2009</v>
      </c>
    </row>
    <row r="12742" spans="1:31" x14ac:dyDescent="0.25">
      <c r="A12742" s="7">
        <v>12739</v>
      </c>
      <c r="B12742" s="8">
        <v>40030</v>
      </c>
      <c r="C12742" t="s">
        <v>3</v>
      </c>
      <c r="D12742" t="s">
        <v>311</v>
      </c>
      <c r="E12742" t="s">
        <v>9</v>
      </c>
      <c r="F12742" t="s">
        <v>727</v>
      </c>
      <c r="G12742" t="s">
        <v>1016</v>
      </c>
      <c r="H12742" s="9" t="s">
        <v>2884</v>
      </c>
      <c r="I12742" t="s">
        <v>1454</v>
      </c>
      <c r="J12742" s="20">
        <v>86</v>
      </c>
      <c r="K12742" s="20" t="s">
        <v>3</v>
      </c>
      <c r="L12742" t="s">
        <v>1464</v>
      </c>
      <c r="M12742" s="20">
        <v>25.08</v>
      </c>
      <c r="N12742" s="20">
        <v>18.920000000000002</v>
      </c>
      <c r="AE12742">
        <f t="shared" si="199"/>
        <v>2009</v>
      </c>
    </row>
    <row r="12743" spans="1:31" x14ac:dyDescent="0.25">
      <c r="A12743" s="7">
        <v>12740</v>
      </c>
      <c r="B12743" s="8">
        <v>40030</v>
      </c>
      <c r="C12743" t="s">
        <v>3</v>
      </c>
      <c r="D12743" t="s">
        <v>311</v>
      </c>
      <c r="E12743" t="s">
        <v>9</v>
      </c>
      <c r="F12743" t="s">
        <v>828</v>
      </c>
      <c r="G12743" t="s">
        <v>714</v>
      </c>
      <c r="H12743" s="135" t="s">
        <v>1496</v>
      </c>
      <c r="I12743" t="s">
        <v>1454</v>
      </c>
      <c r="J12743" s="20">
        <v>76</v>
      </c>
      <c r="K12743" s="20" t="s">
        <v>3</v>
      </c>
      <c r="L12743" t="s">
        <v>1464</v>
      </c>
      <c r="M12743" s="20">
        <v>22.28</v>
      </c>
      <c r="N12743" s="20">
        <v>16.72</v>
      </c>
      <c r="AE12743">
        <f t="shared" si="199"/>
        <v>2009</v>
      </c>
    </row>
    <row r="12744" spans="1:31" x14ac:dyDescent="0.25">
      <c r="A12744" s="7">
        <v>12741</v>
      </c>
      <c r="B12744" s="8">
        <v>40031</v>
      </c>
      <c r="C12744" t="s">
        <v>3</v>
      </c>
      <c r="D12744" t="s">
        <v>819</v>
      </c>
      <c r="E12744" t="s">
        <v>9</v>
      </c>
      <c r="F12744" t="s">
        <v>920</v>
      </c>
      <c r="G12744" t="s">
        <v>714</v>
      </c>
      <c r="H12744" s="136" t="s">
        <v>2147</v>
      </c>
      <c r="I12744" t="s">
        <v>1455</v>
      </c>
      <c r="J12744" s="20">
        <v>21</v>
      </c>
      <c r="K12744" s="20" t="s">
        <v>9</v>
      </c>
      <c r="L12744" t="s">
        <v>1464</v>
      </c>
      <c r="M12744" s="20">
        <v>2.31</v>
      </c>
      <c r="N12744" s="20">
        <v>3.44</v>
      </c>
      <c r="AE12744">
        <f t="shared" si="199"/>
        <v>2009</v>
      </c>
    </row>
    <row r="12745" spans="1:31" x14ac:dyDescent="0.25">
      <c r="A12745" s="7">
        <v>12742</v>
      </c>
      <c r="B12745" s="8">
        <v>40031</v>
      </c>
      <c r="C12745" t="s">
        <v>3</v>
      </c>
      <c r="D12745" t="s">
        <v>43</v>
      </c>
      <c r="E12745" t="s">
        <v>9</v>
      </c>
      <c r="F12745" t="s">
        <v>920</v>
      </c>
      <c r="G12745" t="s">
        <v>14</v>
      </c>
      <c r="H12745" s="135" t="s">
        <v>1517</v>
      </c>
      <c r="I12745" t="s">
        <v>1455</v>
      </c>
      <c r="J12745" s="20">
        <v>21</v>
      </c>
      <c r="K12745" s="20" t="s">
        <v>3</v>
      </c>
      <c r="L12745" t="s">
        <v>1464</v>
      </c>
      <c r="M12745" s="20">
        <v>3.44</v>
      </c>
      <c r="N12745" s="20">
        <v>2.31</v>
      </c>
      <c r="AE12745">
        <f t="shared" si="199"/>
        <v>2009</v>
      </c>
    </row>
    <row r="12746" spans="1:31" x14ac:dyDescent="0.25">
      <c r="A12746" s="7">
        <v>12743</v>
      </c>
      <c r="B12746" s="8">
        <v>40031</v>
      </c>
      <c r="C12746" t="s">
        <v>3</v>
      </c>
      <c r="D12746" t="s">
        <v>1007</v>
      </c>
      <c r="E12746" t="s">
        <v>9</v>
      </c>
      <c r="F12746" t="s">
        <v>655</v>
      </c>
      <c r="G12746" t="s">
        <v>929</v>
      </c>
      <c r="H12746" s="135" t="s">
        <v>2644</v>
      </c>
      <c r="I12746" t="s">
        <v>1455</v>
      </c>
      <c r="J12746" s="20">
        <v>21</v>
      </c>
      <c r="K12746" s="20" t="s">
        <v>1465</v>
      </c>
      <c r="L12746" t="s">
        <v>1466</v>
      </c>
      <c r="M12746" s="20">
        <v>2.625</v>
      </c>
      <c r="N12746" s="20">
        <v>2.625</v>
      </c>
      <c r="AE12746">
        <f t="shared" si="199"/>
        <v>2009</v>
      </c>
    </row>
    <row r="12747" spans="1:31" x14ac:dyDescent="0.25">
      <c r="A12747" s="7">
        <v>12744</v>
      </c>
      <c r="B12747" s="8">
        <v>40031</v>
      </c>
      <c r="C12747" t="s">
        <v>3</v>
      </c>
      <c r="D12747" t="s">
        <v>829</v>
      </c>
      <c r="E12747" t="s">
        <v>9</v>
      </c>
      <c r="F12747" t="s">
        <v>273</v>
      </c>
      <c r="G12747" t="s">
        <v>895</v>
      </c>
      <c r="H12747" s="135" t="s">
        <v>2565</v>
      </c>
      <c r="I12747" t="s">
        <v>1455</v>
      </c>
      <c r="J12747" s="20">
        <v>10</v>
      </c>
      <c r="K12747" s="20" t="s">
        <v>3</v>
      </c>
      <c r="L12747" t="s">
        <v>1464</v>
      </c>
      <c r="M12747" s="20">
        <v>1.9</v>
      </c>
      <c r="N12747" s="20">
        <v>1.1000000000000001</v>
      </c>
      <c r="AE12747">
        <f t="shared" si="199"/>
        <v>2009</v>
      </c>
    </row>
    <row r="12748" spans="1:31" x14ac:dyDescent="0.25">
      <c r="A12748" s="7">
        <v>12745</v>
      </c>
      <c r="B12748" s="8">
        <v>40031</v>
      </c>
      <c r="C12748" t="s">
        <v>3</v>
      </c>
      <c r="D12748" t="s">
        <v>1010</v>
      </c>
      <c r="E12748" t="s">
        <v>9</v>
      </c>
      <c r="F12748" t="s">
        <v>860</v>
      </c>
      <c r="G12748" t="s">
        <v>1016</v>
      </c>
      <c r="H12748" s="9" t="s">
        <v>2861</v>
      </c>
      <c r="I12748" t="s">
        <v>1454</v>
      </c>
      <c r="J12748" s="20">
        <v>14</v>
      </c>
      <c r="K12748" s="20" t="s">
        <v>3</v>
      </c>
      <c r="L12748" t="s">
        <v>1464</v>
      </c>
      <c r="M12748" s="20">
        <v>4.92</v>
      </c>
      <c r="N12748" s="20">
        <v>3.08</v>
      </c>
      <c r="AE12748">
        <f t="shared" si="199"/>
        <v>2009</v>
      </c>
    </row>
    <row r="12749" spans="1:31" x14ac:dyDescent="0.25">
      <c r="A12749" s="7">
        <v>12746</v>
      </c>
      <c r="B12749" s="8">
        <v>40031</v>
      </c>
      <c r="C12749" t="s">
        <v>3</v>
      </c>
      <c r="D12749" t="s">
        <v>939</v>
      </c>
      <c r="E12749" t="s">
        <v>9</v>
      </c>
      <c r="F12749" t="s">
        <v>926</v>
      </c>
      <c r="G12749" t="s">
        <v>1016</v>
      </c>
      <c r="H12749" s="135" t="s">
        <v>2871</v>
      </c>
      <c r="I12749" t="s">
        <v>1454</v>
      </c>
      <c r="J12749" s="20">
        <v>46</v>
      </c>
      <c r="K12749" s="20" t="s">
        <v>3</v>
      </c>
      <c r="L12749" t="s">
        <v>1463</v>
      </c>
      <c r="M12749" s="20">
        <v>12.96</v>
      </c>
      <c r="N12749" s="20">
        <v>11.04</v>
      </c>
      <c r="AE12749">
        <f t="shared" si="199"/>
        <v>2009</v>
      </c>
    </row>
    <row r="12750" spans="1:31" x14ac:dyDescent="0.25">
      <c r="A12750" s="7">
        <v>12747</v>
      </c>
      <c r="B12750" s="8">
        <v>40031</v>
      </c>
      <c r="C12750" t="s">
        <v>3</v>
      </c>
      <c r="D12750" t="s">
        <v>913</v>
      </c>
      <c r="E12750" t="s">
        <v>9</v>
      </c>
      <c r="F12750" t="s">
        <v>904</v>
      </c>
      <c r="G12750" t="s">
        <v>648</v>
      </c>
      <c r="H12750" s="136" t="s">
        <v>1496</v>
      </c>
      <c r="I12750" t="s">
        <v>1454</v>
      </c>
      <c r="J12750" s="20">
        <v>100</v>
      </c>
      <c r="K12750" s="20" t="s">
        <v>9</v>
      </c>
      <c r="L12750" t="s">
        <v>1464</v>
      </c>
      <c r="M12750" s="20">
        <v>22</v>
      </c>
      <c r="N12750" s="20">
        <v>29</v>
      </c>
      <c r="AE12750">
        <f t="shared" si="199"/>
        <v>2009</v>
      </c>
    </row>
    <row r="12751" spans="1:31" x14ac:dyDescent="0.25">
      <c r="A12751" s="7">
        <v>12748</v>
      </c>
      <c r="B12751" s="8">
        <v>40032</v>
      </c>
      <c r="C12751" t="s">
        <v>3</v>
      </c>
      <c r="D12751" t="s">
        <v>1004</v>
      </c>
      <c r="E12751" t="s">
        <v>9</v>
      </c>
      <c r="F12751" t="s">
        <v>860</v>
      </c>
      <c r="G12751" t="s">
        <v>377</v>
      </c>
      <c r="H12751" s="135" t="s">
        <v>1496</v>
      </c>
      <c r="I12751" t="s">
        <v>1454</v>
      </c>
      <c r="J12751" s="20">
        <v>25</v>
      </c>
      <c r="K12751" s="20" t="s">
        <v>3</v>
      </c>
      <c r="L12751" t="s">
        <v>1463</v>
      </c>
      <c r="M12751" s="20">
        <v>7.5</v>
      </c>
      <c r="N12751" s="20">
        <v>6</v>
      </c>
      <c r="AE12751">
        <f t="shared" si="199"/>
        <v>2009</v>
      </c>
    </row>
    <row r="12752" spans="1:31" x14ac:dyDescent="0.25">
      <c r="A12752" s="7">
        <v>12749</v>
      </c>
      <c r="B12752" s="8">
        <v>40032</v>
      </c>
      <c r="C12752" t="s">
        <v>3</v>
      </c>
      <c r="D12752" t="s">
        <v>789</v>
      </c>
      <c r="E12752" t="s">
        <v>9</v>
      </c>
      <c r="F12752" t="s">
        <v>860</v>
      </c>
      <c r="G12752" t="s">
        <v>1016</v>
      </c>
      <c r="H12752" s="9" t="s">
        <v>2867</v>
      </c>
      <c r="I12752" t="s">
        <v>1454</v>
      </c>
      <c r="J12752" s="20">
        <v>16</v>
      </c>
      <c r="K12752" s="20" t="s">
        <v>3</v>
      </c>
      <c r="L12752" t="s">
        <v>1464</v>
      </c>
      <c r="M12752" s="20">
        <v>5.48</v>
      </c>
      <c r="N12752" s="20">
        <v>3.52</v>
      </c>
      <c r="AE12752">
        <f t="shared" si="199"/>
        <v>2009</v>
      </c>
    </row>
    <row r="12753" spans="1:31" x14ac:dyDescent="0.25">
      <c r="A12753" s="7">
        <v>12750</v>
      </c>
      <c r="B12753" s="8">
        <v>40032</v>
      </c>
      <c r="C12753" t="s">
        <v>3</v>
      </c>
      <c r="D12753" t="s">
        <v>761</v>
      </c>
      <c r="E12753" t="s">
        <v>9</v>
      </c>
      <c r="F12753" t="s">
        <v>557</v>
      </c>
      <c r="G12753" t="s">
        <v>895</v>
      </c>
      <c r="H12753" s="135" t="s">
        <v>2606</v>
      </c>
      <c r="I12753" t="s">
        <v>1455</v>
      </c>
      <c r="J12753" s="20">
        <v>27</v>
      </c>
      <c r="K12753" s="20" t="s">
        <v>9</v>
      </c>
      <c r="L12753" t="s">
        <v>1464</v>
      </c>
      <c r="M12753" s="20">
        <v>2.9699999999999998</v>
      </c>
      <c r="N12753" s="20">
        <v>4.28</v>
      </c>
      <c r="AE12753">
        <f t="shared" si="199"/>
        <v>2009</v>
      </c>
    </row>
    <row r="12754" spans="1:31" x14ac:dyDescent="0.25">
      <c r="A12754" s="7">
        <v>12751</v>
      </c>
      <c r="B12754" s="8">
        <v>40032</v>
      </c>
      <c r="C12754" t="s">
        <v>3</v>
      </c>
      <c r="D12754" t="s">
        <v>789</v>
      </c>
      <c r="E12754" t="s">
        <v>9</v>
      </c>
      <c r="F12754" t="s">
        <v>134</v>
      </c>
      <c r="G12754" t="s">
        <v>1016</v>
      </c>
      <c r="H12754" s="135" t="s">
        <v>2872</v>
      </c>
      <c r="I12754" t="s">
        <v>1454</v>
      </c>
      <c r="J12754" s="20">
        <v>40</v>
      </c>
      <c r="K12754" s="20" t="s">
        <v>9</v>
      </c>
      <c r="L12754" t="s">
        <v>1464</v>
      </c>
      <c r="M12754" s="20">
        <v>8.8000000000000007</v>
      </c>
      <c r="N12754" s="20">
        <v>12.2</v>
      </c>
      <c r="AE12754">
        <f t="shared" si="199"/>
        <v>2009</v>
      </c>
    </row>
    <row r="12755" spans="1:31" x14ac:dyDescent="0.25">
      <c r="A12755" s="7">
        <v>12752</v>
      </c>
      <c r="B12755" s="8">
        <v>40032</v>
      </c>
      <c r="C12755" t="s">
        <v>3</v>
      </c>
      <c r="D12755" t="s">
        <v>712</v>
      </c>
      <c r="E12755" t="s">
        <v>9</v>
      </c>
      <c r="F12755" t="s">
        <v>817</v>
      </c>
      <c r="G12755" t="s">
        <v>895</v>
      </c>
      <c r="H12755" s="9" t="s">
        <v>2887</v>
      </c>
      <c r="I12755" t="s">
        <v>1454</v>
      </c>
      <c r="J12755" s="20">
        <v>40</v>
      </c>
      <c r="K12755" s="20" t="s">
        <v>9</v>
      </c>
      <c r="L12755" t="s">
        <v>1463</v>
      </c>
      <c r="M12755" s="20">
        <v>9.6</v>
      </c>
      <c r="N12755" s="20">
        <v>11.4</v>
      </c>
      <c r="AE12755">
        <f t="shared" si="199"/>
        <v>2009</v>
      </c>
    </row>
    <row r="12756" spans="1:31" x14ac:dyDescent="0.25">
      <c r="A12756" s="7">
        <v>12753</v>
      </c>
      <c r="B12756" s="8">
        <v>40033</v>
      </c>
      <c r="C12756" t="s">
        <v>3</v>
      </c>
      <c r="D12756" t="s">
        <v>992</v>
      </c>
      <c r="E12756" t="s">
        <v>9</v>
      </c>
      <c r="F12756" t="s">
        <v>767</v>
      </c>
      <c r="G12756" t="s">
        <v>65</v>
      </c>
      <c r="H12756" s="135" t="s">
        <v>1511</v>
      </c>
      <c r="I12756" t="s">
        <v>1456</v>
      </c>
      <c r="J12756" s="20">
        <v>18</v>
      </c>
      <c r="K12756" s="20" t="s">
        <v>9</v>
      </c>
      <c r="L12756" t="s">
        <v>1464</v>
      </c>
      <c r="M12756" s="20">
        <v>3.96</v>
      </c>
      <c r="N12756" s="20">
        <v>6.04</v>
      </c>
      <c r="O12756" t="s">
        <v>3</v>
      </c>
      <c r="P12756" s="13" t="s">
        <v>941</v>
      </c>
      <c r="Q12756" t="s">
        <v>1465</v>
      </c>
      <c r="S12756" t="s">
        <v>1465</v>
      </c>
      <c r="U12756" t="s">
        <v>1465</v>
      </c>
      <c r="W12756" t="s">
        <v>1465</v>
      </c>
      <c r="Y12756" t="s">
        <v>1465</v>
      </c>
      <c r="AA12756" t="s">
        <v>1465</v>
      </c>
      <c r="AC12756" t="s">
        <v>1465</v>
      </c>
      <c r="AE12756">
        <f t="shared" si="199"/>
        <v>2009</v>
      </c>
    </row>
    <row r="12757" spans="1:31" x14ac:dyDescent="0.25">
      <c r="A12757" s="7">
        <v>12754</v>
      </c>
      <c r="B12757" s="8">
        <v>40033</v>
      </c>
      <c r="C12757" t="s">
        <v>3</v>
      </c>
      <c r="D12757" t="s">
        <v>1010</v>
      </c>
      <c r="E12757" t="s">
        <v>9</v>
      </c>
      <c r="F12757" t="s">
        <v>546</v>
      </c>
      <c r="G12757" t="s">
        <v>648</v>
      </c>
      <c r="H12757" s="136" t="s">
        <v>1496</v>
      </c>
      <c r="I12757" t="s">
        <v>1455</v>
      </c>
      <c r="J12757" s="20">
        <v>39</v>
      </c>
      <c r="K12757" s="20" t="s">
        <v>1465</v>
      </c>
      <c r="L12757" t="s">
        <v>1466</v>
      </c>
      <c r="M12757" s="20">
        <v>4.875</v>
      </c>
      <c r="N12757" s="20">
        <v>4.875</v>
      </c>
      <c r="AE12757">
        <f t="shared" si="199"/>
        <v>2009</v>
      </c>
    </row>
    <row r="12758" spans="1:31" x14ac:dyDescent="0.25">
      <c r="A12758" s="7">
        <v>12755</v>
      </c>
      <c r="B12758" s="8">
        <v>40034</v>
      </c>
      <c r="C12758" t="s">
        <v>3</v>
      </c>
      <c r="D12758" t="s">
        <v>914</v>
      </c>
      <c r="E12758" t="s">
        <v>9</v>
      </c>
      <c r="F12758" t="s">
        <v>85</v>
      </c>
      <c r="G12758" t="s">
        <v>648</v>
      </c>
      <c r="H12758" s="9" t="s">
        <v>1797</v>
      </c>
      <c r="I12758" t="s">
        <v>1454</v>
      </c>
      <c r="J12758" s="20">
        <v>25</v>
      </c>
      <c r="K12758" s="20" t="s">
        <v>9</v>
      </c>
      <c r="L12758" t="s">
        <v>1464</v>
      </c>
      <c r="M12758" s="20">
        <v>5.5</v>
      </c>
      <c r="N12758" s="20">
        <v>8</v>
      </c>
      <c r="AE12758">
        <f t="shared" si="199"/>
        <v>2009</v>
      </c>
    </row>
    <row r="12759" spans="1:31" x14ac:dyDescent="0.25">
      <c r="A12759" s="7">
        <v>12756</v>
      </c>
      <c r="B12759" s="8">
        <v>40034</v>
      </c>
      <c r="C12759" t="s">
        <v>3</v>
      </c>
      <c r="D12759" t="s">
        <v>789</v>
      </c>
      <c r="E12759" t="s">
        <v>9</v>
      </c>
      <c r="F12759" t="s">
        <v>884</v>
      </c>
      <c r="G12759" t="s">
        <v>569</v>
      </c>
      <c r="H12759" s="135" t="s">
        <v>2187</v>
      </c>
      <c r="I12759" t="s">
        <v>1454</v>
      </c>
      <c r="J12759" s="20">
        <v>15</v>
      </c>
      <c r="K12759" s="20" t="s">
        <v>3</v>
      </c>
      <c r="L12759" t="s">
        <v>1464</v>
      </c>
      <c r="M12759" s="20">
        <v>5.2</v>
      </c>
      <c r="N12759" s="20">
        <v>3.3</v>
      </c>
      <c r="AE12759">
        <f t="shared" si="199"/>
        <v>2009</v>
      </c>
    </row>
    <row r="12760" spans="1:31" x14ac:dyDescent="0.25">
      <c r="A12760" s="7">
        <v>12757</v>
      </c>
      <c r="B12760" s="8">
        <v>40034</v>
      </c>
      <c r="C12760" t="s">
        <v>3</v>
      </c>
      <c r="D12760" t="s">
        <v>798</v>
      </c>
      <c r="E12760" t="s">
        <v>9</v>
      </c>
      <c r="F12760" t="s">
        <v>687</v>
      </c>
      <c r="G12760" t="s">
        <v>714</v>
      </c>
      <c r="H12760" s="135" t="s">
        <v>2074</v>
      </c>
      <c r="I12760" t="s">
        <v>1454</v>
      </c>
      <c r="J12760" s="20">
        <v>39</v>
      </c>
      <c r="K12760" s="20" t="s">
        <v>9</v>
      </c>
      <c r="L12760" t="s">
        <v>1464</v>
      </c>
      <c r="M12760" s="20">
        <v>8.58</v>
      </c>
      <c r="N12760" s="20">
        <v>11.92</v>
      </c>
      <c r="AE12760">
        <f t="shared" si="199"/>
        <v>2009</v>
      </c>
    </row>
    <row r="12761" spans="1:31" x14ac:dyDescent="0.25">
      <c r="A12761" s="7">
        <v>12758</v>
      </c>
      <c r="B12761" s="8">
        <v>40034</v>
      </c>
      <c r="C12761" t="s">
        <v>3</v>
      </c>
      <c r="D12761" t="s">
        <v>1022</v>
      </c>
      <c r="E12761" t="s">
        <v>9</v>
      </c>
      <c r="F12761" t="s">
        <v>859</v>
      </c>
      <c r="G12761" t="s">
        <v>648</v>
      </c>
      <c r="H12761" s="135" t="s">
        <v>1877</v>
      </c>
      <c r="I12761" t="s">
        <v>1458</v>
      </c>
      <c r="J12761" s="20">
        <v>6</v>
      </c>
      <c r="K12761" s="20" t="s">
        <v>3</v>
      </c>
      <c r="L12761" t="s">
        <v>1463</v>
      </c>
      <c r="M12761" s="20">
        <v>30</v>
      </c>
      <c r="N12761" s="20">
        <v>10</v>
      </c>
      <c r="AE12761">
        <f t="shared" si="199"/>
        <v>2009</v>
      </c>
    </row>
    <row r="12762" spans="1:31" x14ac:dyDescent="0.25">
      <c r="A12762" s="7">
        <v>12759</v>
      </c>
      <c r="B12762" s="8">
        <v>40034</v>
      </c>
      <c r="C12762" t="s">
        <v>3</v>
      </c>
      <c r="D12762" t="s">
        <v>914</v>
      </c>
      <c r="E12762" t="s">
        <v>9</v>
      </c>
      <c r="F12762" t="s">
        <v>926</v>
      </c>
      <c r="G12762" t="s">
        <v>929</v>
      </c>
      <c r="H12762" s="135" t="s">
        <v>1496</v>
      </c>
      <c r="I12762" t="s">
        <v>1454</v>
      </c>
      <c r="J12762" s="20">
        <v>40</v>
      </c>
      <c r="K12762" s="20" t="s">
        <v>3</v>
      </c>
      <c r="L12762" t="s">
        <v>1464</v>
      </c>
      <c r="M12762" s="20">
        <v>12.2</v>
      </c>
      <c r="N12762" s="20">
        <v>8.8000000000000007</v>
      </c>
      <c r="AE12762">
        <f t="shared" si="199"/>
        <v>2009</v>
      </c>
    </row>
    <row r="12763" spans="1:31" x14ac:dyDescent="0.25">
      <c r="A12763" s="7">
        <v>12760</v>
      </c>
      <c r="B12763" s="8">
        <v>40035</v>
      </c>
      <c r="C12763" t="s">
        <v>3</v>
      </c>
      <c r="D12763" t="s">
        <v>1018</v>
      </c>
      <c r="E12763" t="s">
        <v>9</v>
      </c>
      <c r="F12763" t="s">
        <v>678</v>
      </c>
      <c r="G12763" t="s">
        <v>870</v>
      </c>
      <c r="H12763" s="135" t="s">
        <v>2525</v>
      </c>
      <c r="I12763" t="s">
        <v>1455</v>
      </c>
      <c r="J12763" s="20">
        <v>14</v>
      </c>
      <c r="K12763" s="20" t="s">
        <v>3</v>
      </c>
      <c r="L12763" t="s">
        <v>1464</v>
      </c>
      <c r="M12763" s="20">
        <v>2.46</v>
      </c>
      <c r="N12763" s="20">
        <v>1.54</v>
      </c>
      <c r="AE12763">
        <f t="shared" si="199"/>
        <v>2009</v>
      </c>
    </row>
    <row r="12764" spans="1:31" x14ac:dyDescent="0.25">
      <c r="A12764" s="7">
        <v>12761</v>
      </c>
      <c r="B12764" s="8">
        <v>40035</v>
      </c>
      <c r="C12764" t="s">
        <v>3</v>
      </c>
      <c r="D12764" t="s">
        <v>984</v>
      </c>
      <c r="E12764" t="s">
        <v>9</v>
      </c>
      <c r="F12764" t="s">
        <v>767</v>
      </c>
      <c r="G12764" t="s">
        <v>11</v>
      </c>
      <c r="H12764" s="135" t="s">
        <v>1574</v>
      </c>
      <c r="I12764" t="s">
        <v>1454</v>
      </c>
      <c r="J12764" s="20">
        <v>1</v>
      </c>
      <c r="K12764" s="20" t="s">
        <v>1465</v>
      </c>
      <c r="L12764" t="s">
        <v>1466</v>
      </c>
      <c r="M12764" s="20">
        <v>0.25</v>
      </c>
      <c r="N12764" s="20">
        <v>0.25</v>
      </c>
      <c r="AE12764">
        <f t="shared" si="199"/>
        <v>2009</v>
      </c>
    </row>
    <row r="12765" spans="1:31" x14ac:dyDescent="0.25">
      <c r="A12765" s="7">
        <v>12762</v>
      </c>
      <c r="B12765" s="8">
        <v>40035</v>
      </c>
      <c r="C12765" t="s">
        <v>3</v>
      </c>
      <c r="D12765" t="s">
        <v>1018</v>
      </c>
      <c r="E12765" t="s">
        <v>9</v>
      </c>
      <c r="F12765" t="s">
        <v>1006</v>
      </c>
      <c r="G12765" t="s">
        <v>1016</v>
      </c>
      <c r="H12765" s="135" t="s">
        <v>2888</v>
      </c>
      <c r="I12765" t="s">
        <v>1454</v>
      </c>
      <c r="J12765" s="20">
        <v>25</v>
      </c>
      <c r="K12765" s="20" t="s">
        <v>3</v>
      </c>
      <c r="L12765" t="s">
        <v>1463</v>
      </c>
      <c r="M12765" s="20">
        <v>7.5</v>
      </c>
      <c r="N12765" s="20">
        <v>6</v>
      </c>
      <c r="AE12765">
        <f t="shared" si="199"/>
        <v>2009</v>
      </c>
    </row>
    <row r="12766" spans="1:31" x14ac:dyDescent="0.25">
      <c r="A12766" s="7">
        <v>12763</v>
      </c>
      <c r="B12766" s="8">
        <v>40035</v>
      </c>
      <c r="C12766" t="s">
        <v>3</v>
      </c>
      <c r="D12766" t="s">
        <v>1020</v>
      </c>
      <c r="E12766" t="s">
        <v>9</v>
      </c>
      <c r="F12766" t="s">
        <v>830</v>
      </c>
      <c r="G12766" t="s">
        <v>648</v>
      </c>
      <c r="H12766" s="136" t="s">
        <v>2020</v>
      </c>
      <c r="I12766" t="s">
        <v>1455</v>
      </c>
      <c r="J12766" s="20">
        <v>18</v>
      </c>
      <c r="K12766" s="20" t="s">
        <v>1465</v>
      </c>
      <c r="L12766" t="s">
        <v>1466</v>
      </c>
      <c r="M12766" s="20">
        <v>2.25</v>
      </c>
      <c r="N12766" s="20">
        <v>2.25</v>
      </c>
      <c r="AE12766">
        <f t="shared" si="199"/>
        <v>2009</v>
      </c>
    </row>
    <row r="12767" spans="1:31" x14ac:dyDescent="0.25">
      <c r="A12767" s="7">
        <v>12764</v>
      </c>
      <c r="B12767" s="8">
        <v>40036</v>
      </c>
      <c r="C12767" t="s">
        <v>3</v>
      </c>
      <c r="D12767" t="s">
        <v>813</v>
      </c>
      <c r="E12767" t="s">
        <v>9</v>
      </c>
      <c r="F12767" t="s">
        <v>829</v>
      </c>
      <c r="G12767" t="s">
        <v>24</v>
      </c>
      <c r="H12767" s="135" t="s">
        <v>1551</v>
      </c>
      <c r="I12767" t="s">
        <v>1455</v>
      </c>
      <c r="J12767" s="20">
        <v>14</v>
      </c>
      <c r="K12767" s="20" t="s">
        <v>3</v>
      </c>
      <c r="L12767" t="s">
        <v>1463</v>
      </c>
      <c r="M12767" s="20">
        <v>2.3200000000000003</v>
      </c>
      <c r="N12767" s="20">
        <v>1.68</v>
      </c>
      <c r="AE12767">
        <f t="shared" si="199"/>
        <v>2009</v>
      </c>
    </row>
    <row r="12768" spans="1:31" x14ac:dyDescent="0.25">
      <c r="A12768" s="7">
        <v>12765</v>
      </c>
      <c r="B12768" s="8">
        <v>40036</v>
      </c>
      <c r="C12768" t="s">
        <v>3</v>
      </c>
      <c r="D12768" t="s">
        <v>656</v>
      </c>
      <c r="E12768" t="s">
        <v>9</v>
      </c>
      <c r="F12768" t="s">
        <v>945</v>
      </c>
      <c r="G12768" t="s">
        <v>929</v>
      </c>
      <c r="H12768" s="135" t="s">
        <v>2889</v>
      </c>
      <c r="I12768" t="s">
        <v>1454</v>
      </c>
      <c r="J12768" s="20">
        <v>12</v>
      </c>
      <c r="K12768" s="20" t="s">
        <v>3</v>
      </c>
      <c r="L12768" t="s">
        <v>1464</v>
      </c>
      <c r="M12768" s="20">
        <v>4.3599999999999994</v>
      </c>
      <c r="N12768" s="20">
        <v>2.64</v>
      </c>
      <c r="AE12768">
        <f t="shared" si="199"/>
        <v>2009</v>
      </c>
    </row>
    <row r="12769" spans="1:31" x14ac:dyDescent="0.25">
      <c r="A12769" s="7">
        <v>12766</v>
      </c>
      <c r="B12769" s="8">
        <v>40036</v>
      </c>
      <c r="C12769" t="s">
        <v>3</v>
      </c>
      <c r="D12769" t="s">
        <v>973</v>
      </c>
      <c r="E12769" t="s">
        <v>9</v>
      </c>
      <c r="F12769" t="s">
        <v>55</v>
      </c>
      <c r="G12769" t="s">
        <v>1016</v>
      </c>
      <c r="H12769" s="9" t="s">
        <v>2890</v>
      </c>
      <c r="I12769" t="s">
        <v>1454</v>
      </c>
      <c r="J12769" s="20">
        <v>21</v>
      </c>
      <c r="K12769" s="20" t="s">
        <v>9</v>
      </c>
      <c r="L12769" t="s">
        <v>1464</v>
      </c>
      <c r="M12769" s="20">
        <v>4.62</v>
      </c>
      <c r="N12769" s="20">
        <v>6.88</v>
      </c>
      <c r="AE12769">
        <f t="shared" si="199"/>
        <v>2009</v>
      </c>
    </row>
    <row r="12770" spans="1:31" x14ac:dyDescent="0.25">
      <c r="A12770" s="7">
        <v>12767</v>
      </c>
      <c r="B12770" s="8">
        <v>40036</v>
      </c>
      <c r="C12770" t="s">
        <v>3</v>
      </c>
      <c r="D12770" t="s">
        <v>543</v>
      </c>
      <c r="E12770" t="s">
        <v>9</v>
      </c>
      <c r="F12770" t="s">
        <v>450</v>
      </c>
      <c r="G12770" t="s">
        <v>895</v>
      </c>
      <c r="H12770" s="135" t="s">
        <v>2797</v>
      </c>
      <c r="I12770" t="s">
        <v>1454</v>
      </c>
      <c r="J12770" s="20">
        <v>40</v>
      </c>
      <c r="K12770" s="20" t="s">
        <v>3</v>
      </c>
      <c r="L12770" t="s">
        <v>1464</v>
      </c>
      <c r="M12770" s="20">
        <v>12.2</v>
      </c>
      <c r="N12770" s="20">
        <v>8.8000000000000007</v>
      </c>
      <c r="AE12770">
        <f t="shared" si="199"/>
        <v>2009</v>
      </c>
    </row>
    <row r="12771" spans="1:31" x14ac:dyDescent="0.25">
      <c r="A12771" s="7">
        <v>12768</v>
      </c>
      <c r="B12771" s="8">
        <v>40036</v>
      </c>
      <c r="C12771" t="s">
        <v>3</v>
      </c>
      <c r="D12771" t="s">
        <v>678</v>
      </c>
      <c r="E12771" t="s">
        <v>9</v>
      </c>
      <c r="F12771" t="s">
        <v>190</v>
      </c>
      <c r="G12771" t="s">
        <v>714</v>
      </c>
      <c r="H12771" s="135" t="s">
        <v>1496</v>
      </c>
      <c r="I12771" t="s">
        <v>1454</v>
      </c>
      <c r="J12771" s="20">
        <v>27</v>
      </c>
      <c r="K12771" s="20" t="s">
        <v>9</v>
      </c>
      <c r="L12771" t="s">
        <v>1464</v>
      </c>
      <c r="M12771" s="20">
        <v>5.9399999999999995</v>
      </c>
      <c r="N12771" s="20">
        <v>8.56</v>
      </c>
      <c r="AE12771">
        <f t="shared" si="199"/>
        <v>2009</v>
      </c>
    </row>
    <row r="12772" spans="1:31" x14ac:dyDescent="0.25">
      <c r="A12772" s="7">
        <v>12769</v>
      </c>
      <c r="B12772" s="8">
        <v>40036</v>
      </c>
      <c r="C12772" t="s">
        <v>3</v>
      </c>
      <c r="D12772" t="s">
        <v>678</v>
      </c>
      <c r="E12772" t="s">
        <v>9</v>
      </c>
      <c r="F12772" t="s">
        <v>190</v>
      </c>
      <c r="G12772" t="s">
        <v>714</v>
      </c>
      <c r="H12772" s="9" t="s">
        <v>2891</v>
      </c>
      <c r="I12772" t="s">
        <v>1454</v>
      </c>
      <c r="J12772" s="20">
        <v>21</v>
      </c>
      <c r="K12772" s="20" t="s">
        <v>9</v>
      </c>
      <c r="L12772" t="s">
        <v>1464</v>
      </c>
      <c r="M12772" s="20">
        <v>4.62</v>
      </c>
      <c r="N12772" s="20">
        <v>6.88</v>
      </c>
      <c r="AE12772">
        <f t="shared" si="199"/>
        <v>2009</v>
      </c>
    </row>
    <row r="12773" spans="1:31" x14ac:dyDescent="0.25">
      <c r="A12773" s="7">
        <v>12770</v>
      </c>
      <c r="B12773" s="8">
        <v>40037</v>
      </c>
      <c r="C12773" t="s">
        <v>3</v>
      </c>
      <c r="D12773" t="s">
        <v>798</v>
      </c>
      <c r="E12773" t="s">
        <v>9</v>
      </c>
      <c r="F12773" t="s">
        <v>828</v>
      </c>
      <c r="G12773" t="s">
        <v>732</v>
      </c>
      <c r="H12773" s="135" t="s">
        <v>2131</v>
      </c>
      <c r="I12773" t="s">
        <v>1454</v>
      </c>
      <c r="J12773" s="20">
        <v>46</v>
      </c>
      <c r="K12773" s="20" t="s">
        <v>3</v>
      </c>
      <c r="L12773" t="s">
        <v>1464</v>
      </c>
      <c r="M12773" s="20">
        <v>13.879999999999999</v>
      </c>
      <c r="N12773" s="20">
        <v>10.120000000000001</v>
      </c>
      <c r="AE12773">
        <f t="shared" si="199"/>
        <v>2009</v>
      </c>
    </row>
    <row r="12774" spans="1:31" x14ac:dyDescent="0.25">
      <c r="A12774" s="7">
        <v>12771</v>
      </c>
      <c r="B12774" s="8">
        <v>40037</v>
      </c>
      <c r="C12774" t="s">
        <v>3</v>
      </c>
      <c r="D12774" t="s">
        <v>278</v>
      </c>
      <c r="E12774" t="s">
        <v>9</v>
      </c>
      <c r="F12774" t="s">
        <v>851</v>
      </c>
      <c r="G12774" t="s">
        <v>377</v>
      </c>
      <c r="H12774" s="136" t="s">
        <v>1592</v>
      </c>
      <c r="I12774" t="s">
        <v>1455</v>
      </c>
      <c r="J12774" s="20">
        <v>12</v>
      </c>
      <c r="K12774" s="20" t="s">
        <v>9</v>
      </c>
      <c r="L12774" t="s">
        <v>1464</v>
      </c>
      <c r="M12774" s="20">
        <v>1.32</v>
      </c>
      <c r="N12774" s="20">
        <v>2.1799999999999997</v>
      </c>
      <c r="AE12774">
        <f t="shared" si="199"/>
        <v>2009</v>
      </c>
    </row>
    <row r="12775" spans="1:31" x14ac:dyDescent="0.25">
      <c r="A12775" s="7">
        <v>12772</v>
      </c>
      <c r="B12775" s="8">
        <v>40037</v>
      </c>
      <c r="C12775" t="s">
        <v>3</v>
      </c>
      <c r="D12775" t="s">
        <v>1020</v>
      </c>
      <c r="E12775" t="s">
        <v>9</v>
      </c>
      <c r="F12775" t="s">
        <v>542</v>
      </c>
      <c r="G12775" t="s">
        <v>648</v>
      </c>
      <c r="H12775" s="135" t="s">
        <v>1795</v>
      </c>
      <c r="I12775" t="s">
        <v>1455</v>
      </c>
      <c r="J12775" s="20">
        <v>24</v>
      </c>
      <c r="K12775" s="20" t="s">
        <v>3</v>
      </c>
      <c r="L12775" t="s">
        <v>1464</v>
      </c>
      <c r="M12775" s="20">
        <v>3.86</v>
      </c>
      <c r="N12775" s="20">
        <v>2.64</v>
      </c>
      <c r="AE12775">
        <f t="shared" si="199"/>
        <v>2009</v>
      </c>
    </row>
    <row r="12776" spans="1:31" x14ac:dyDescent="0.25">
      <c r="A12776" s="7">
        <v>12773</v>
      </c>
      <c r="B12776" s="8">
        <v>40037</v>
      </c>
      <c r="C12776" t="s">
        <v>3</v>
      </c>
      <c r="D12776" t="s">
        <v>968</v>
      </c>
      <c r="E12776" t="s">
        <v>9</v>
      </c>
      <c r="F12776" t="s">
        <v>665</v>
      </c>
      <c r="G12776" t="s">
        <v>895</v>
      </c>
      <c r="H12776" s="135" t="s">
        <v>2577</v>
      </c>
      <c r="I12776" t="s">
        <v>1454</v>
      </c>
      <c r="J12776" s="20">
        <v>58</v>
      </c>
      <c r="K12776" s="20" t="s">
        <v>9</v>
      </c>
      <c r="L12776" t="s">
        <v>1464</v>
      </c>
      <c r="M12776" s="20">
        <v>12.76</v>
      </c>
      <c r="N12776" s="20">
        <v>17.239999999999998</v>
      </c>
      <c r="AE12776">
        <f t="shared" si="199"/>
        <v>2009</v>
      </c>
    </row>
    <row r="12777" spans="1:31" x14ac:dyDescent="0.25">
      <c r="A12777" s="7">
        <v>12774</v>
      </c>
      <c r="B12777" s="8">
        <v>40037</v>
      </c>
      <c r="C12777" t="s">
        <v>3</v>
      </c>
      <c r="D12777" t="s">
        <v>928</v>
      </c>
      <c r="E12777" t="s">
        <v>9</v>
      </c>
      <c r="F12777" t="s">
        <v>828</v>
      </c>
      <c r="G12777" t="s">
        <v>929</v>
      </c>
      <c r="H12777" s="135" t="s">
        <v>2662</v>
      </c>
      <c r="I12777" t="s">
        <v>1454</v>
      </c>
      <c r="J12777" s="20">
        <v>20</v>
      </c>
      <c r="K12777" s="20" t="s">
        <v>3</v>
      </c>
      <c r="L12777" t="s">
        <v>1464</v>
      </c>
      <c r="M12777" s="20">
        <v>6.6</v>
      </c>
      <c r="N12777" s="20">
        <v>4.4000000000000004</v>
      </c>
      <c r="AE12777">
        <f t="shared" si="199"/>
        <v>2009</v>
      </c>
    </row>
    <row r="12778" spans="1:31" x14ac:dyDescent="0.25">
      <c r="A12778" s="7">
        <v>12775</v>
      </c>
      <c r="B12778" s="8">
        <v>40037</v>
      </c>
      <c r="C12778" t="s">
        <v>3</v>
      </c>
      <c r="D12778" t="s">
        <v>1004</v>
      </c>
      <c r="E12778" t="s">
        <v>9</v>
      </c>
      <c r="F12778" t="s">
        <v>860</v>
      </c>
      <c r="G12778" t="s">
        <v>929</v>
      </c>
      <c r="H12778" s="135" t="s">
        <v>2713</v>
      </c>
      <c r="I12778" t="s">
        <v>1454</v>
      </c>
      <c r="J12778" s="20">
        <v>24</v>
      </c>
      <c r="K12778" s="20" t="s">
        <v>1465</v>
      </c>
      <c r="L12778" t="s">
        <v>1466</v>
      </c>
      <c r="M12778" s="20">
        <v>6</v>
      </c>
      <c r="N12778" s="20">
        <v>6</v>
      </c>
      <c r="AE12778">
        <f t="shared" si="199"/>
        <v>2009</v>
      </c>
    </row>
    <row r="12779" spans="1:31" x14ac:dyDescent="0.25">
      <c r="A12779" s="7">
        <v>12776</v>
      </c>
      <c r="B12779" s="8">
        <v>40037</v>
      </c>
      <c r="C12779" t="s">
        <v>3</v>
      </c>
      <c r="D12779" t="s">
        <v>957</v>
      </c>
      <c r="E12779" t="s">
        <v>9</v>
      </c>
      <c r="F12779" t="s">
        <v>836</v>
      </c>
      <c r="G12779" t="s">
        <v>1016</v>
      </c>
      <c r="H12779" s="135" t="s">
        <v>1496</v>
      </c>
      <c r="I12779" t="s">
        <v>1454</v>
      </c>
      <c r="J12779" s="20">
        <v>9</v>
      </c>
      <c r="K12779" s="20" t="s">
        <v>3</v>
      </c>
      <c r="L12779" t="s">
        <v>1463</v>
      </c>
      <c r="M12779" s="20">
        <v>3.34</v>
      </c>
      <c r="N12779" s="20">
        <v>2.16</v>
      </c>
      <c r="AE12779">
        <f t="shared" si="199"/>
        <v>2009</v>
      </c>
    </row>
    <row r="12780" spans="1:31" x14ac:dyDescent="0.25">
      <c r="A12780" s="7">
        <v>12777</v>
      </c>
      <c r="B12780" s="8">
        <v>40037</v>
      </c>
      <c r="C12780" t="s">
        <v>3</v>
      </c>
      <c r="D12780" t="s">
        <v>779</v>
      </c>
      <c r="E12780" t="s">
        <v>9</v>
      </c>
      <c r="F12780" t="s">
        <v>833</v>
      </c>
      <c r="G12780" t="s">
        <v>648</v>
      </c>
      <c r="H12780" s="135" t="s">
        <v>2203</v>
      </c>
      <c r="I12780" t="s">
        <v>1454</v>
      </c>
      <c r="J12780" s="20">
        <v>15</v>
      </c>
      <c r="K12780" s="20" t="s">
        <v>3</v>
      </c>
      <c r="L12780" t="s">
        <v>1463</v>
      </c>
      <c r="M12780" s="20">
        <v>4.9000000000000004</v>
      </c>
      <c r="N12780" s="20">
        <v>3.6</v>
      </c>
      <c r="AE12780">
        <f t="shared" si="199"/>
        <v>2009</v>
      </c>
    </row>
    <row r="12781" spans="1:31" x14ac:dyDescent="0.25">
      <c r="A12781" s="7">
        <v>12778</v>
      </c>
      <c r="B12781" s="8">
        <v>40037</v>
      </c>
      <c r="C12781" t="s">
        <v>3</v>
      </c>
      <c r="D12781" t="s">
        <v>991</v>
      </c>
      <c r="E12781" t="s">
        <v>9</v>
      </c>
      <c r="F12781" t="s">
        <v>1005</v>
      </c>
      <c r="G12781" t="s">
        <v>648</v>
      </c>
      <c r="H12781" s="136" t="s">
        <v>1496</v>
      </c>
      <c r="I12781" t="s">
        <v>1454</v>
      </c>
      <c r="J12781" s="20">
        <v>27</v>
      </c>
      <c r="K12781" s="20" t="s">
        <v>9</v>
      </c>
      <c r="L12781" t="s">
        <v>1464</v>
      </c>
      <c r="M12781" s="20">
        <v>5.9399999999999995</v>
      </c>
      <c r="N12781" s="20">
        <v>8.56</v>
      </c>
      <c r="AE12781">
        <f t="shared" si="199"/>
        <v>2009</v>
      </c>
    </row>
    <row r="12782" spans="1:31" x14ac:dyDescent="0.25">
      <c r="A12782" s="7">
        <v>12779</v>
      </c>
      <c r="B12782" s="8">
        <v>40038</v>
      </c>
      <c r="C12782" t="s">
        <v>3</v>
      </c>
      <c r="D12782" t="s">
        <v>957</v>
      </c>
      <c r="E12782" t="s">
        <v>9</v>
      </c>
      <c r="F12782" t="s">
        <v>836</v>
      </c>
      <c r="G12782" t="s">
        <v>1016</v>
      </c>
      <c r="H12782" s="135" t="s">
        <v>1496</v>
      </c>
      <c r="I12782" t="s">
        <v>1454</v>
      </c>
      <c r="J12782" s="20">
        <v>19</v>
      </c>
      <c r="K12782" s="20" t="s">
        <v>9</v>
      </c>
      <c r="L12782" t="s">
        <v>1463</v>
      </c>
      <c r="M12782" s="20">
        <v>4.5599999999999996</v>
      </c>
      <c r="N12782" s="20">
        <v>5.94</v>
      </c>
      <c r="AE12782">
        <f t="shared" si="199"/>
        <v>2009</v>
      </c>
    </row>
    <row r="12783" spans="1:31" x14ac:dyDescent="0.25">
      <c r="A12783" s="7">
        <v>12780</v>
      </c>
      <c r="B12783" s="8">
        <v>40040</v>
      </c>
      <c r="C12783" t="s">
        <v>3</v>
      </c>
      <c r="D12783" t="s">
        <v>250</v>
      </c>
      <c r="E12783" t="s">
        <v>9</v>
      </c>
      <c r="F12783" t="s">
        <v>805</v>
      </c>
      <c r="G12783" t="s">
        <v>895</v>
      </c>
      <c r="H12783" s="135" t="s">
        <v>2540</v>
      </c>
      <c r="I12783" t="s">
        <v>1456</v>
      </c>
      <c r="J12783" s="20">
        <v>19</v>
      </c>
      <c r="K12783" s="20" t="s">
        <v>9</v>
      </c>
      <c r="L12783" t="s">
        <v>1464</v>
      </c>
      <c r="M12783" s="20">
        <v>4.18</v>
      </c>
      <c r="N12783" s="20">
        <v>6.32</v>
      </c>
      <c r="O12783" t="s">
        <v>3</v>
      </c>
      <c r="P12783" s="13" t="s">
        <v>1020</v>
      </c>
      <c r="Q12783" t="s">
        <v>9</v>
      </c>
      <c r="R12783" t="s">
        <v>978</v>
      </c>
      <c r="S12783" t="s">
        <v>1465</v>
      </c>
      <c r="U12783" t="s">
        <v>1465</v>
      </c>
      <c r="W12783" t="s">
        <v>1465</v>
      </c>
      <c r="Y12783" t="s">
        <v>1465</v>
      </c>
      <c r="AA12783" t="s">
        <v>1465</v>
      </c>
      <c r="AC12783" t="s">
        <v>1465</v>
      </c>
      <c r="AE12783">
        <f t="shared" si="199"/>
        <v>2009</v>
      </c>
    </row>
    <row r="12784" spans="1:31" x14ac:dyDescent="0.25">
      <c r="A12784" s="7">
        <v>12781</v>
      </c>
      <c r="B12784" s="8">
        <v>40040</v>
      </c>
      <c r="C12784" t="s">
        <v>3</v>
      </c>
      <c r="D12784" t="s">
        <v>989</v>
      </c>
      <c r="E12784" t="s">
        <v>9</v>
      </c>
      <c r="F12784" t="s">
        <v>937</v>
      </c>
      <c r="G12784" t="s">
        <v>895</v>
      </c>
      <c r="H12784" s="135" t="s">
        <v>2531</v>
      </c>
      <c r="I12784" t="s">
        <v>1454</v>
      </c>
      <c r="J12784" s="20">
        <v>15</v>
      </c>
      <c r="K12784" s="20" t="s">
        <v>9</v>
      </c>
      <c r="L12784" t="s">
        <v>1464</v>
      </c>
      <c r="M12784" s="20">
        <v>3.3</v>
      </c>
      <c r="N12784" s="20">
        <v>5.2</v>
      </c>
      <c r="AE12784">
        <f t="shared" si="199"/>
        <v>2009</v>
      </c>
    </row>
    <row r="12785" spans="1:31" x14ac:dyDescent="0.25">
      <c r="A12785" s="7">
        <v>12782</v>
      </c>
      <c r="B12785" s="8">
        <v>40040</v>
      </c>
      <c r="C12785" t="s">
        <v>3</v>
      </c>
      <c r="D12785" t="s">
        <v>711</v>
      </c>
      <c r="E12785" t="s">
        <v>9</v>
      </c>
      <c r="F12785" t="s">
        <v>805</v>
      </c>
      <c r="G12785" t="s">
        <v>648</v>
      </c>
      <c r="H12785" s="136" t="s">
        <v>1496</v>
      </c>
      <c r="I12785" t="s">
        <v>1456</v>
      </c>
      <c r="J12785" s="20">
        <v>16</v>
      </c>
      <c r="K12785" s="20" t="s">
        <v>9</v>
      </c>
      <c r="L12785" t="s">
        <v>1464</v>
      </c>
      <c r="M12785" s="20">
        <v>3.52</v>
      </c>
      <c r="N12785" s="20">
        <v>5.48</v>
      </c>
      <c r="O12785" t="s">
        <v>3</v>
      </c>
      <c r="P12785" s="13" t="s">
        <v>392</v>
      </c>
      <c r="Q12785" t="s">
        <v>9</v>
      </c>
      <c r="R12785" t="s">
        <v>904</v>
      </c>
      <c r="S12785" t="s">
        <v>1465</v>
      </c>
      <c r="U12785" t="s">
        <v>1465</v>
      </c>
      <c r="W12785" t="s">
        <v>1465</v>
      </c>
      <c r="Y12785" t="s">
        <v>1465</v>
      </c>
      <c r="AA12785" t="s">
        <v>1465</v>
      </c>
      <c r="AC12785" t="s">
        <v>1465</v>
      </c>
      <c r="AE12785">
        <f t="shared" si="199"/>
        <v>2009</v>
      </c>
    </row>
    <row r="12786" spans="1:31" x14ac:dyDescent="0.25">
      <c r="A12786" s="7">
        <v>12783</v>
      </c>
      <c r="B12786" s="8">
        <v>40040</v>
      </c>
      <c r="C12786" t="s">
        <v>3</v>
      </c>
      <c r="D12786" t="s">
        <v>425</v>
      </c>
      <c r="E12786" t="s">
        <v>9</v>
      </c>
      <c r="F12786" t="s">
        <v>331</v>
      </c>
      <c r="G12786" t="s">
        <v>648</v>
      </c>
      <c r="H12786" s="136" t="s">
        <v>1496</v>
      </c>
      <c r="I12786" t="s">
        <v>1456</v>
      </c>
      <c r="J12786" s="20">
        <v>13</v>
      </c>
      <c r="K12786" s="20" t="s">
        <v>3</v>
      </c>
      <c r="L12786" t="s">
        <v>1463</v>
      </c>
      <c r="M12786" s="20">
        <v>4.38</v>
      </c>
      <c r="N12786" s="20">
        <v>3.12</v>
      </c>
      <c r="O12786" t="s">
        <v>3</v>
      </c>
      <c r="P12786" s="13" t="s">
        <v>903</v>
      </c>
      <c r="Q12786" t="s">
        <v>9</v>
      </c>
      <c r="R12786" t="s">
        <v>919</v>
      </c>
      <c r="S12786" t="s">
        <v>1465</v>
      </c>
      <c r="U12786" t="s">
        <v>1465</v>
      </c>
      <c r="W12786" t="s">
        <v>1465</v>
      </c>
      <c r="Y12786" t="s">
        <v>1465</v>
      </c>
      <c r="AA12786" t="s">
        <v>1465</v>
      </c>
      <c r="AC12786" t="s">
        <v>1465</v>
      </c>
      <c r="AE12786">
        <f t="shared" si="199"/>
        <v>2009</v>
      </c>
    </row>
    <row r="12787" spans="1:31" x14ac:dyDescent="0.25">
      <c r="A12787" s="7">
        <v>12784</v>
      </c>
      <c r="B12787" s="8">
        <v>40040</v>
      </c>
      <c r="C12787" t="s">
        <v>3</v>
      </c>
      <c r="D12787" t="s">
        <v>104</v>
      </c>
      <c r="E12787" t="s">
        <v>9</v>
      </c>
      <c r="F12787" t="s">
        <v>727</v>
      </c>
      <c r="G12787" t="s">
        <v>861</v>
      </c>
      <c r="H12787" s="9" t="s">
        <v>2588</v>
      </c>
      <c r="I12787" t="s">
        <v>1454</v>
      </c>
      <c r="J12787" s="20">
        <v>21</v>
      </c>
      <c r="K12787" s="20" t="s">
        <v>9</v>
      </c>
      <c r="L12787" t="s">
        <v>1464</v>
      </c>
      <c r="M12787" s="20">
        <v>4.62</v>
      </c>
      <c r="N12787" s="20">
        <v>6.88</v>
      </c>
      <c r="AE12787">
        <f t="shared" si="199"/>
        <v>2009</v>
      </c>
    </row>
    <row r="12788" spans="1:31" x14ac:dyDescent="0.25">
      <c r="A12788" s="7">
        <v>12785</v>
      </c>
      <c r="B12788" s="8">
        <v>40041</v>
      </c>
      <c r="C12788" t="s">
        <v>3</v>
      </c>
      <c r="D12788" t="s">
        <v>930</v>
      </c>
      <c r="E12788" t="s">
        <v>9</v>
      </c>
      <c r="F12788" t="s">
        <v>798</v>
      </c>
      <c r="G12788" t="s">
        <v>895</v>
      </c>
      <c r="H12788" s="135" t="s">
        <v>2633</v>
      </c>
      <c r="I12788" t="s">
        <v>1455</v>
      </c>
      <c r="J12788" s="20">
        <v>35</v>
      </c>
      <c r="K12788" s="20" t="s">
        <v>9</v>
      </c>
      <c r="L12788" t="s">
        <v>1463</v>
      </c>
      <c r="M12788" s="20">
        <v>4.2</v>
      </c>
      <c r="N12788" s="20">
        <v>5.05</v>
      </c>
      <c r="AE12788">
        <f t="shared" si="199"/>
        <v>2009</v>
      </c>
    </row>
    <row r="12789" spans="1:31" x14ac:dyDescent="0.25">
      <c r="A12789" s="7">
        <v>12786</v>
      </c>
      <c r="B12789" s="8">
        <v>40041</v>
      </c>
      <c r="C12789" t="s">
        <v>3</v>
      </c>
      <c r="D12789" t="s">
        <v>984</v>
      </c>
      <c r="E12789" t="s">
        <v>9</v>
      </c>
      <c r="F12789" t="s">
        <v>767</v>
      </c>
      <c r="G12789" t="s">
        <v>11</v>
      </c>
      <c r="H12789" s="135" t="s">
        <v>1505</v>
      </c>
      <c r="I12789" t="s">
        <v>1454</v>
      </c>
      <c r="J12789" s="20">
        <v>59</v>
      </c>
      <c r="K12789" s="20" t="s">
        <v>3</v>
      </c>
      <c r="L12789" t="s">
        <v>1463</v>
      </c>
      <c r="M12789" s="20">
        <v>16.34</v>
      </c>
      <c r="N12789" s="20">
        <v>14.16</v>
      </c>
      <c r="AE12789">
        <f t="shared" si="199"/>
        <v>2009</v>
      </c>
    </row>
    <row r="12790" spans="1:31" x14ac:dyDescent="0.25">
      <c r="A12790" s="7">
        <v>12787</v>
      </c>
      <c r="B12790" s="8">
        <v>40041</v>
      </c>
      <c r="C12790" t="s">
        <v>3</v>
      </c>
      <c r="D12790" t="s">
        <v>845</v>
      </c>
      <c r="E12790" t="s">
        <v>9</v>
      </c>
      <c r="F12790" t="s">
        <v>331</v>
      </c>
      <c r="G12790" t="s">
        <v>929</v>
      </c>
      <c r="H12790" s="135" t="s">
        <v>1496</v>
      </c>
      <c r="I12790" t="s">
        <v>1454</v>
      </c>
      <c r="J12790" s="20">
        <v>21</v>
      </c>
      <c r="K12790" s="20" t="s">
        <v>9</v>
      </c>
      <c r="L12790" t="s">
        <v>1463</v>
      </c>
      <c r="M12790" s="20">
        <v>5.04</v>
      </c>
      <c r="N12790" s="20">
        <v>6.46</v>
      </c>
      <c r="AE12790">
        <f t="shared" si="199"/>
        <v>2009</v>
      </c>
    </row>
    <row r="12791" spans="1:31" x14ac:dyDescent="0.25">
      <c r="A12791" s="7">
        <v>12788</v>
      </c>
      <c r="B12791" s="8">
        <v>40042</v>
      </c>
      <c r="C12791" t="s">
        <v>3</v>
      </c>
      <c r="D12791" t="s">
        <v>350</v>
      </c>
      <c r="E12791" t="s">
        <v>9</v>
      </c>
      <c r="F12791" t="s">
        <v>795</v>
      </c>
      <c r="G12791" t="s">
        <v>732</v>
      </c>
      <c r="H12791" s="9" t="s">
        <v>2253</v>
      </c>
      <c r="I12791" t="s">
        <v>1454</v>
      </c>
      <c r="J12791" s="20">
        <v>17</v>
      </c>
      <c r="K12791" s="20" t="s">
        <v>3</v>
      </c>
      <c r="L12791" t="s">
        <v>1463</v>
      </c>
      <c r="M12791" s="20">
        <v>5.42</v>
      </c>
      <c r="N12791" s="20">
        <v>4.08</v>
      </c>
      <c r="AE12791">
        <f t="shared" si="199"/>
        <v>2009</v>
      </c>
    </row>
    <row r="12792" spans="1:31" x14ac:dyDescent="0.25">
      <c r="A12792" s="7">
        <v>12789</v>
      </c>
      <c r="B12792" s="8">
        <v>40042</v>
      </c>
      <c r="C12792" t="s">
        <v>3</v>
      </c>
      <c r="D12792" t="s">
        <v>779</v>
      </c>
      <c r="E12792" t="s">
        <v>9</v>
      </c>
      <c r="F12792" t="s">
        <v>833</v>
      </c>
      <c r="G12792" t="s">
        <v>648</v>
      </c>
      <c r="H12792" s="135" t="s">
        <v>2062</v>
      </c>
      <c r="I12792" t="s">
        <v>1454</v>
      </c>
      <c r="J12792" s="20">
        <v>33</v>
      </c>
      <c r="K12792" s="20" t="s">
        <v>3</v>
      </c>
      <c r="L12792" t="s">
        <v>1463</v>
      </c>
      <c r="M12792" s="20">
        <v>9.58</v>
      </c>
      <c r="N12792" s="20">
        <v>7.92</v>
      </c>
      <c r="AE12792">
        <f t="shared" si="199"/>
        <v>2009</v>
      </c>
    </row>
    <row r="12793" spans="1:31" x14ac:dyDescent="0.25">
      <c r="A12793" s="7">
        <v>12790</v>
      </c>
      <c r="B12793" s="8">
        <v>40042</v>
      </c>
      <c r="C12793" t="s">
        <v>3</v>
      </c>
      <c r="D12793" t="s">
        <v>196</v>
      </c>
      <c r="E12793" t="s">
        <v>9</v>
      </c>
      <c r="F12793" t="s">
        <v>597</v>
      </c>
      <c r="G12793" t="s">
        <v>648</v>
      </c>
      <c r="H12793" s="135" t="s">
        <v>1799</v>
      </c>
      <c r="I12793" t="s">
        <v>1456</v>
      </c>
      <c r="J12793" s="20">
        <v>29</v>
      </c>
      <c r="K12793" s="20" t="s">
        <v>9</v>
      </c>
      <c r="L12793" t="s">
        <v>1464</v>
      </c>
      <c r="M12793" s="20">
        <v>6.38</v>
      </c>
      <c r="N12793" s="20">
        <v>9.1199999999999992</v>
      </c>
      <c r="O12793" t="s">
        <v>3</v>
      </c>
      <c r="P12793" s="13" t="s">
        <v>994</v>
      </c>
      <c r="Q12793" t="s">
        <v>9</v>
      </c>
      <c r="R12793" t="s">
        <v>1005</v>
      </c>
      <c r="S12793" t="s">
        <v>1465</v>
      </c>
      <c r="U12793" t="s">
        <v>1465</v>
      </c>
      <c r="W12793" t="s">
        <v>1465</v>
      </c>
      <c r="Y12793" t="s">
        <v>1465</v>
      </c>
      <c r="AA12793" t="s">
        <v>1465</v>
      </c>
      <c r="AC12793" t="s">
        <v>1465</v>
      </c>
      <c r="AE12793">
        <f t="shared" si="199"/>
        <v>2009</v>
      </c>
    </row>
    <row r="12794" spans="1:31" x14ac:dyDescent="0.25">
      <c r="A12794" s="7">
        <v>12791</v>
      </c>
      <c r="B12794" s="8">
        <v>40043</v>
      </c>
      <c r="C12794" t="s">
        <v>3</v>
      </c>
      <c r="D12794" t="s">
        <v>1004</v>
      </c>
      <c r="E12794" t="s">
        <v>9</v>
      </c>
      <c r="F12794" t="s">
        <v>860</v>
      </c>
      <c r="G12794" t="s">
        <v>895</v>
      </c>
      <c r="H12794" s="135" t="s">
        <v>1496</v>
      </c>
      <c r="I12794" t="s">
        <v>1454</v>
      </c>
      <c r="J12794" s="20">
        <v>15</v>
      </c>
      <c r="K12794" s="20" t="s">
        <v>1465</v>
      </c>
      <c r="L12794" t="s">
        <v>1466</v>
      </c>
      <c r="M12794" s="20">
        <v>3.75</v>
      </c>
      <c r="N12794" s="20">
        <v>3.75</v>
      </c>
      <c r="AE12794">
        <f t="shared" si="199"/>
        <v>2009</v>
      </c>
    </row>
    <row r="12795" spans="1:31" x14ac:dyDescent="0.25">
      <c r="A12795" s="7">
        <v>12792</v>
      </c>
      <c r="B12795" s="8">
        <v>40043</v>
      </c>
      <c r="C12795" t="s">
        <v>3</v>
      </c>
      <c r="D12795" t="s">
        <v>1004</v>
      </c>
      <c r="E12795" t="s">
        <v>9</v>
      </c>
      <c r="F12795" t="s">
        <v>860</v>
      </c>
      <c r="G12795" t="s">
        <v>895</v>
      </c>
      <c r="H12795" s="135" t="s">
        <v>1496</v>
      </c>
      <c r="I12795" t="s">
        <v>1454</v>
      </c>
      <c r="J12795" s="20">
        <v>14</v>
      </c>
      <c r="K12795" s="20" t="s">
        <v>3</v>
      </c>
      <c r="L12795" t="s">
        <v>1464</v>
      </c>
      <c r="M12795" s="20">
        <v>4.92</v>
      </c>
      <c r="N12795" s="20">
        <v>3.08</v>
      </c>
      <c r="AE12795">
        <f t="shared" si="199"/>
        <v>2009</v>
      </c>
    </row>
    <row r="12796" spans="1:31" x14ac:dyDescent="0.25">
      <c r="A12796" s="7">
        <v>12793</v>
      </c>
      <c r="B12796" s="8">
        <v>40044</v>
      </c>
      <c r="C12796" t="s">
        <v>3</v>
      </c>
      <c r="D12796" t="s">
        <v>1018</v>
      </c>
      <c r="E12796" t="s">
        <v>9</v>
      </c>
      <c r="F12796" s="16" t="s">
        <v>35</v>
      </c>
      <c r="G12796" t="s">
        <v>714</v>
      </c>
      <c r="H12796" s="135" t="s">
        <v>2100</v>
      </c>
      <c r="I12796" t="s">
        <v>1455</v>
      </c>
      <c r="J12796" s="20">
        <v>19</v>
      </c>
      <c r="K12796" s="20" t="s">
        <v>9</v>
      </c>
      <c r="L12796" t="s">
        <v>1464</v>
      </c>
      <c r="M12796" s="20">
        <v>2.09</v>
      </c>
      <c r="N12796" s="20">
        <v>3.16</v>
      </c>
      <c r="AE12796">
        <f t="shared" si="199"/>
        <v>2009</v>
      </c>
    </row>
    <row r="12797" spans="1:31" x14ac:dyDescent="0.25">
      <c r="A12797" s="7">
        <v>12794</v>
      </c>
      <c r="B12797" s="8">
        <v>40044</v>
      </c>
      <c r="C12797" t="s">
        <v>3</v>
      </c>
      <c r="D12797" t="s">
        <v>1018</v>
      </c>
      <c r="E12797" t="s">
        <v>9</v>
      </c>
      <c r="F12797" t="s">
        <v>687</v>
      </c>
      <c r="G12797" t="s">
        <v>648</v>
      </c>
      <c r="H12797" s="135" t="s">
        <v>2311</v>
      </c>
      <c r="I12797" t="s">
        <v>1454</v>
      </c>
      <c r="J12797" s="20">
        <v>53</v>
      </c>
      <c r="K12797" s="20" t="s">
        <v>9</v>
      </c>
      <c r="L12797" t="s">
        <v>1463</v>
      </c>
      <c r="M12797" s="20">
        <v>12.72</v>
      </c>
      <c r="N12797" s="20">
        <v>14.78</v>
      </c>
      <c r="AE12797">
        <f t="shared" si="199"/>
        <v>2009</v>
      </c>
    </row>
    <row r="12798" spans="1:31" x14ac:dyDescent="0.25">
      <c r="A12798" s="7">
        <v>12795</v>
      </c>
      <c r="B12798" s="8">
        <v>40044</v>
      </c>
      <c r="C12798" t="s">
        <v>3</v>
      </c>
      <c r="D12798" t="s">
        <v>986</v>
      </c>
      <c r="E12798" t="s">
        <v>9</v>
      </c>
      <c r="F12798" t="s">
        <v>904</v>
      </c>
      <c r="G12798" t="s">
        <v>648</v>
      </c>
      <c r="H12798" s="135" t="s">
        <v>1799</v>
      </c>
      <c r="I12798" t="s">
        <v>1456</v>
      </c>
      <c r="J12798" s="20">
        <v>32</v>
      </c>
      <c r="K12798" s="20" t="s">
        <v>9</v>
      </c>
      <c r="L12798" t="s">
        <v>1464</v>
      </c>
      <c r="M12798" s="20">
        <v>7.04</v>
      </c>
      <c r="N12798" s="20">
        <v>9.9600000000000009</v>
      </c>
      <c r="O12798" t="s">
        <v>3</v>
      </c>
      <c r="P12798" s="13" t="s">
        <v>789</v>
      </c>
      <c r="Q12798" t="s">
        <v>9</v>
      </c>
      <c r="R12798" t="s">
        <v>252</v>
      </c>
      <c r="S12798" t="s">
        <v>1465</v>
      </c>
      <c r="U12798" t="s">
        <v>1465</v>
      </c>
      <c r="W12798" t="s">
        <v>1465</v>
      </c>
      <c r="Y12798" t="s">
        <v>1465</v>
      </c>
      <c r="AA12798" t="s">
        <v>1465</v>
      </c>
      <c r="AC12798" t="s">
        <v>1465</v>
      </c>
      <c r="AE12798">
        <f t="shared" si="199"/>
        <v>2009</v>
      </c>
    </row>
    <row r="12799" spans="1:31" x14ac:dyDescent="0.25">
      <c r="A12799" s="7">
        <v>12796</v>
      </c>
      <c r="B12799" s="8">
        <v>40045</v>
      </c>
      <c r="C12799" t="s">
        <v>3</v>
      </c>
      <c r="D12799" t="s">
        <v>857</v>
      </c>
      <c r="E12799" t="s">
        <v>9</v>
      </c>
      <c r="F12799" t="s">
        <v>414</v>
      </c>
      <c r="G12799" t="s">
        <v>648</v>
      </c>
      <c r="H12799" s="135" t="s">
        <v>2062</v>
      </c>
      <c r="I12799" t="s">
        <v>1454</v>
      </c>
      <c r="J12799" s="20">
        <v>8</v>
      </c>
      <c r="K12799" s="20" t="s">
        <v>3</v>
      </c>
      <c r="L12799" t="s">
        <v>1463</v>
      </c>
      <c r="M12799" s="20">
        <v>3.08</v>
      </c>
      <c r="N12799" s="20">
        <v>1.92</v>
      </c>
      <c r="AE12799">
        <f t="shared" si="199"/>
        <v>2009</v>
      </c>
    </row>
    <row r="12800" spans="1:31" x14ac:dyDescent="0.25">
      <c r="A12800" s="7">
        <v>12797</v>
      </c>
      <c r="B12800" s="8">
        <v>40045</v>
      </c>
      <c r="C12800" t="s">
        <v>3</v>
      </c>
      <c r="D12800" t="s">
        <v>543</v>
      </c>
      <c r="E12800" t="s">
        <v>9</v>
      </c>
      <c r="F12800" t="s">
        <v>521</v>
      </c>
      <c r="G12800" t="s">
        <v>929</v>
      </c>
      <c r="H12800" s="135" t="s">
        <v>2892</v>
      </c>
      <c r="I12800" t="s">
        <v>1454</v>
      </c>
      <c r="J12800" s="20">
        <v>40</v>
      </c>
      <c r="K12800" s="20" t="s">
        <v>3</v>
      </c>
      <c r="L12800" t="s">
        <v>1464</v>
      </c>
      <c r="M12800" s="20">
        <v>12.2</v>
      </c>
      <c r="N12800" s="20">
        <v>8.8000000000000007</v>
      </c>
      <c r="AE12800">
        <f t="shared" si="199"/>
        <v>2009</v>
      </c>
    </row>
    <row r="12801" spans="1:31" x14ac:dyDescent="0.25">
      <c r="A12801" s="7">
        <v>12798</v>
      </c>
      <c r="B12801" s="8">
        <v>40045</v>
      </c>
      <c r="C12801" t="s">
        <v>3</v>
      </c>
      <c r="D12801" t="s">
        <v>543</v>
      </c>
      <c r="E12801" t="s">
        <v>9</v>
      </c>
      <c r="F12801" t="s">
        <v>521</v>
      </c>
      <c r="G12801" t="s">
        <v>1016</v>
      </c>
      <c r="H12801" s="9" t="s">
        <v>2893</v>
      </c>
      <c r="I12801" t="s">
        <v>1454</v>
      </c>
      <c r="J12801" s="20">
        <v>46</v>
      </c>
      <c r="K12801" s="20" t="s">
        <v>9</v>
      </c>
      <c r="L12801" t="s">
        <v>1463</v>
      </c>
      <c r="M12801" s="20">
        <v>11.04</v>
      </c>
      <c r="N12801" s="20">
        <v>12.96</v>
      </c>
      <c r="AE12801">
        <f t="shared" si="199"/>
        <v>2009</v>
      </c>
    </row>
    <row r="12802" spans="1:31" x14ac:dyDescent="0.25">
      <c r="A12802" s="7">
        <v>12799</v>
      </c>
      <c r="B12802" s="8">
        <v>40045</v>
      </c>
      <c r="C12802" t="s">
        <v>3</v>
      </c>
      <c r="D12802" t="s">
        <v>543</v>
      </c>
      <c r="E12802" t="s">
        <v>9</v>
      </c>
      <c r="F12802" t="s">
        <v>521</v>
      </c>
      <c r="G12802" t="s">
        <v>1016</v>
      </c>
      <c r="H12802" s="9" t="s">
        <v>2894</v>
      </c>
      <c r="I12802" t="s">
        <v>1454</v>
      </c>
      <c r="J12802" s="20">
        <v>35</v>
      </c>
      <c r="K12802" s="20" t="s">
        <v>9</v>
      </c>
      <c r="L12802" t="s">
        <v>1463</v>
      </c>
      <c r="M12802" s="20">
        <v>8.4</v>
      </c>
      <c r="N12802" s="20">
        <v>10.1</v>
      </c>
      <c r="AE12802">
        <f t="shared" si="199"/>
        <v>2009</v>
      </c>
    </row>
    <row r="12803" spans="1:31" x14ac:dyDescent="0.25">
      <c r="A12803" s="7">
        <v>12800</v>
      </c>
      <c r="B12803" s="8">
        <v>40046</v>
      </c>
      <c r="C12803" t="s">
        <v>3</v>
      </c>
      <c r="D12803" t="s">
        <v>276</v>
      </c>
      <c r="E12803" t="s">
        <v>9</v>
      </c>
      <c r="F12803" t="s">
        <v>988</v>
      </c>
      <c r="G12803" t="s">
        <v>732</v>
      </c>
      <c r="H12803" s="135" t="s">
        <v>2355</v>
      </c>
      <c r="I12803" t="s">
        <v>1454</v>
      </c>
      <c r="J12803" s="20">
        <v>23</v>
      </c>
      <c r="K12803" s="20" t="s">
        <v>3</v>
      </c>
      <c r="L12803" t="s">
        <v>1464</v>
      </c>
      <c r="M12803" s="20">
        <v>7.4399999999999995</v>
      </c>
      <c r="N12803" s="20">
        <v>5.0600000000000005</v>
      </c>
      <c r="AE12803">
        <f t="shared" si="199"/>
        <v>2009</v>
      </c>
    </row>
    <row r="12804" spans="1:31" x14ac:dyDescent="0.25">
      <c r="A12804" s="7">
        <v>12801</v>
      </c>
      <c r="B12804" s="8">
        <v>40046</v>
      </c>
      <c r="C12804" t="s">
        <v>3</v>
      </c>
      <c r="D12804" t="s">
        <v>276</v>
      </c>
      <c r="E12804" t="s">
        <v>9</v>
      </c>
      <c r="F12804" t="s">
        <v>45</v>
      </c>
      <c r="G12804" t="s">
        <v>648</v>
      </c>
      <c r="H12804" s="135" t="s">
        <v>2291</v>
      </c>
      <c r="I12804" t="s">
        <v>1454</v>
      </c>
      <c r="J12804" s="20">
        <v>5</v>
      </c>
      <c r="K12804" s="20" t="s">
        <v>3</v>
      </c>
      <c r="L12804" t="s">
        <v>1464</v>
      </c>
      <c r="M12804" s="20">
        <v>2.4</v>
      </c>
      <c r="N12804" s="20">
        <v>1.1000000000000001</v>
      </c>
      <c r="AE12804">
        <f t="shared" ref="AE12804:AE12867" si="200">YEAR(B12804)</f>
        <v>2009</v>
      </c>
    </row>
    <row r="12805" spans="1:31" x14ac:dyDescent="0.25">
      <c r="A12805" s="7">
        <v>12802</v>
      </c>
      <c r="B12805" s="8">
        <v>40046</v>
      </c>
      <c r="C12805" t="s">
        <v>3</v>
      </c>
      <c r="D12805" t="s">
        <v>668</v>
      </c>
      <c r="E12805" t="s">
        <v>9</v>
      </c>
      <c r="F12805" t="s">
        <v>702</v>
      </c>
      <c r="G12805" t="s">
        <v>861</v>
      </c>
      <c r="H12805" s="135" t="s">
        <v>1496</v>
      </c>
      <c r="I12805" t="s">
        <v>1454</v>
      </c>
      <c r="J12805" s="20">
        <v>29</v>
      </c>
      <c r="K12805" s="20" t="s">
        <v>9</v>
      </c>
      <c r="L12805" t="s">
        <v>1464</v>
      </c>
      <c r="M12805" s="20">
        <v>6.38</v>
      </c>
      <c r="N12805" s="20">
        <v>9.1199999999999992</v>
      </c>
      <c r="AE12805">
        <f t="shared" si="200"/>
        <v>2009</v>
      </c>
    </row>
    <row r="12806" spans="1:31" x14ac:dyDescent="0.25">
      <c r="A12806" s="7">
        <v>12803</v>
      </c>
      <c r="B12806" s="8">
        <v>40047</v>
      </c>
      <c r="C12806" t="s">
        <v>3</v>
      </c>
      <c r="D12806" t="s">
        <v>1003</v>
      </c>
      <c r="E12806" t="s">
        <v>9</v>
      </c>
      <c r="F12806" t="s">
        <v>64</v>
      </c>
      <c r="G12806" t="s">
        <v>929</v>
      </c>
      <c r="H12806" s="9" t="s">
        <v>2895</v>
      </c>
      <c r="I12806" t="s">
        <v>1454</v>
      </c>
      <c r="J12806" s="20">
        <v>21</v>
      </c>
      <c r="K12806" s="20" t="s">
        <v>3</v>
      </c>
      <c r="L12806" t="s">
        <v>1463</v>
      </c>
      <c r="M12806" s="20">
        <v>6.46</v>
      </c>
      <c r="N12806" s="20">
        <v>5.04</v>
      </c>
      <c r="AE12806">
        <f t="shared" si="200"/>
        <v>2009</v>
      </c>
    </row>
    <row r="12807" spans="1:31" x14ac:dyDescent="0.25">
      <c r="A12807" s="7">
        <v>12804</v>
      </c>
      <c r="B12807" s="8">
        <v>40047</v>
      </c>
      <c r="C12807" t="s">
        <v>3</v>
      </c>
      <c r="D12807" t="s">
        <v>1004</v>
      </c>
      <c r="E12807" t="s">
        <v>9</v>
      </c>
      <c r="F12807" t="s">
        <v>860</v>
      </c>
      <c r="G12807" t="s">
        <v>648</v>
      </c>
      <c r="H12807" s="9" t="s">
        <v>1797</v>
      </c>
      <c r="I12807" t="s">
        <v>1454</v>
      </c>
      <c r="J12807" s="20">
        <v>54</v>
      </c>
      <c r="K12807" s="20" t="s">
        <v>1465</v>
      </c>
      <c r="L12807" t="s">
        <v>1466</v>
      </c>
      <c r="M12807" s="20">
        <v>13.5</v>
      </c>
      <c r="N12807" s="20">
        <v>13.5</v>
      </c>
      <c r="AE12807">
        <f t="shared" si="200"/>
        <v>2009</v>
      </c>
    </row>
    <row r="12808" spans="1:31" x14ac:dyDescent="0.25">
      <c r="A12808" s="7">
        <v>12805</v>
      </c>
      <c r="B12808" s="8">
        <v>40048</v>
      </c>
      <c r="C12808" t="s">
        <v>3</v>
      </c>
      <c r="D12808" t="s">
        <v>1010</v>
      </c>
      <c r="E12808" t="s">
        <v>9</v>
      </c>
      <c r="F12808" t="s">
        <v>1002</v>
      </c>
      <c r="G12808" t="s">
        <v>895</v>
      </c>
      <c r="H12808" s="135" t="s">
        <v>2742</v>
      </c>
      <c r="I12808" t="s">
        <v>1454</v>
      </c>
      <c r="J12808" s="20">
        <v>24</v>
      </c>
      <c r="K12808" s="20" t="s">
        <v>3</v>
      </c>
      <c r="L12808" t="s">
        <v>1464</v>
      </c>
      <c r="M12808" s="20">
        <v>7.72</v>
      </c>
      <c r="N12808" s="20">
        <v>5.28</v>
      </c>
      <c r="AE12808">
        <f t="shared" si="200"/>
        <v>2009</v>
      </c>
    </row>
    <row r="12809" spans="1:31" x14ac:dyDescent="0.25">
      <c r="A12809" s="7">
        <v>12806</v>
      </c>
      <c r="B12809" s="8">
        <v>40048</v>
      </c>
      <c r="C12809" t="s">
        <v>3</v>
      </c>
      <c r="D12809" t="s">
        <v>1020</v>
      </c>
      <c r="E12809" t="s">
        <v>9</v>
      </c>
      <c r="F12809" t="s">
        <v>997</v>
      </c>
      <c r="G12809" t="s">
        <v>895</v>
      </c>
      <c r="H12809" s="135" t="s">
        <v>2534</v>
      </c>
      <c r="I12809" t="s">
        <v>1454</v>
      </c>
      <c r="J12809" s="20">
        <v>15</v>
      </c>
      <c r="K12809" s="20" t="s">
        <v>3</v>
      </c>
      <c r="L12809" t="s">
        <v>1464</v>
      </c>
      <c r="M12809" s="20">
        <v>5.2</v>
      </c>
      <c r="N12809" s="20">
        <v>3.3</v>
      </c>
      <c r="AE12809">
        <f t="shared" si="200"/>
        <v>2009</v>
      </c>
    </row>
    <row r="12810" spans="1:31" x14ac:dyDescent="0.25">
      <c r="A12810" s="7">
        <v>12807</v>
      </c>
      <c r="B12810" s="8">
        <v>40048</v>
      </c>
      <c r="C12810" t="s">
        <v>3</v>
      </c>
      <c r="D12810" t="s">
        <v>1010</v>
      </c>
      <c r="E12810" t="s">
        <v>9</v>
      </c>
      <c r="F12810" t="s">
        <v>1005</v>
      </c>
      <c r="G12810" t="s">
        <v>648</v>
      </c>
      <c r="H12810" s="136" t="s">
        <v>1496</v>
      </c>
      <c r="I12810" t="s">
        <v>1454</v>
      </c>
      <c r="J12810" s="20">
        <v>32</v>
      </c>
      <c r="K12810" s="20" t="s">
        <v>3</v>
      </c>
      <c r="L12810" t="s">
        <v>1464</v>
      </c>
      <c r="M12810" s="20">
        <v>9.9600000000000009</v>
      </c>
      <c r="N12810" s="20">
        <v>7.04</v>
      </c>
      <c r="AE12810">
        <f t="shared" si="200"/>
        <v>2009</v>
      </c>
    </row>
    <row r="12811" spans="1:31" x14ac:dyDescent="0.25">
      <c r="A12811" s="7">
        <v>12808</v>
      </c>
      <c r="B12811" s="8">
        <v>40049</v>
      </c>
      <c r="C12811" t="s">
        <v>3</v>
      </c>
      <c r="D12811" t="s">
        <v>1023</v>
      </c>
      <c r="E12811" t="s">
        <v>9</v>
      </c>
      <c r="F12811" t="s">
        <v>859</v>
      </c>
      <c r="G12811" t="s">
        <v>648</v>
      </c>
      <c r="H12811" s="135" t="s">
        <v>1877</v>
      </c>
      <c r="I12811" t="s">
        <v>1458</v>
      </c>
      <c r="J12811" s="20">
        <v>6</v>
      </c>
      <c r="K12811" s="20" t="s">
        <v>3</v>
      </c>
      <c r="L12811" t="s">
        <v>1464</v>
      </c>
      <c r="M12811" s="20">
        <v>30</v>
      </c>
      <c r="N12811" s="20">
        <v>10</v>
      </c>
      <c r="AE12811">
        <f t="shared" si="200"/>
        <v>2009</v>
      </c>
    </row>
    <row r="12812" spans="1:31" x14ac:dyDescent="0.25">
      <c r="A12812" s="7">
        <v>12809</v>
      </c>
      <c r="B12812" s="8">
        <v>40049</v>
      </c>
      <c r="C12812" t="s">
        <v>3</v>
      </c>
      <c r="D12812" t="s">
        <v>311</v>
      </c>
      <c r="E12812" t="s">
        <v>9</v>
      </c>
      <c r="F12812" t="s">
        <v>828</v>
      </c>
      <c r="G12812" t="s">
        <v>1016</v>
      </c>
      <c r="H12812" s="9" t="s">
        <v>2884</v>
      </c>
      <c r="I12812" t="s">
        <v>1454</v>
      </c>
      <c r="J12812" s="20">
        <v>60</v>
      </c>
      <c r="K12812" s="20" t="s">
        <v>9</v>
      </c>
      <c r="L12812" t="s">
        <v>1464</v>
      </c>
      <c r="M12812" s="20">
        <v>13.2</v>
      </c>
      <c r="N12812" s="20">
        <v>17.8</v>
      </c>
      <c r="AE12812">
        <f t="shared" si="200"/>
        <v>2009</v>
      </c>
    </row>
    <row r="12813" spans="1:31" x14ac:dyDescent="0.25">
      <c r="A12813" s="7">
        <v>12810</v>
      </c>
      <c r="B12813" s="8">
        <v>40049</v>
      </c>
      <c r="C12813" t="s">
        <v>3</v>
      </c>
      <c r="D12813" t="s">
        <v>1020</v>
      </c>
      <c r="E12813" t="s">
        <v>9</v>
      </c>
      <c r="F12813" t="s">
        <v>1017</v>
      </c>
      <c r="G12813" t="s">
        <v>929</v>
      </c>
      <c r="H12813" s="135" t="s">
        <v>2683</v>
      </c>
      <c r="I12813" t="s">
        <v>1454</v>
      </c>
      <c r="J12813" s="20">
        <v>15</v>
      </c>
      <c r="K12813" s="20" t="s">
        <v>3</v>
      </c>
      <c r="L12813" t="s">
        <v>1464</v>
      </c>
      <c r="M12813" s="20">
        <v>5.2</v>
      </c>
      <c r="N12813" s="20">
        <v>3.3</v>
      </c>
      <c r="AE12813">
        <f t="shared" si="200"/>
        <v>2009</v>
      </c>
    </row>
    <row r="12814" spans="1:31" x14ac:dyDescent="0.25">
      <c r="A12814" s="7">
        <v>12811</v>
      </c>
      <c r="B12814" s="8">
        <v>40050</v>
      </c>
      <c r="C12814" t="s">
        <v>3</v>
      </c>
      <c r="D12814" t="s">
        <v>973</v>
      </c>
      <c r="E12814" t="s">
        <v>9</v>
      </c>
      <c r="F12814" t="s">
        <v>247</v>
      </c>
      <c r="G12814" t="s">
        <v>1016</v>
      </c>
      <c r="H12814" s="9" t="s">
        <v>2884</v>
      </c>
      <c r="I12814" t="s">
        <v>1454</v>
      </c>
      <c r="J12814" s="20">
        <v>29</v>
      </c>
      <c r="K12814" s="20" t="s">
        <v>9</v>
      </c>
      <c r="L12814" t="s">
        <v>1464</v>
      </c>
      <c r="M12814" s="20">
        <v>6.38</v>
      </c>
      <c r="N12814" s="20">
        <v>9.1199999999999992</v>
      </c>
      <c r="AE12814">
        <f t="shared" si="200"/>
        <v>2009</v>
      </c>
    </row>
    <row r="12815" spans="1:31" x14ac:dyDescent="0.25">
      <c r="A12815" s="7">
        <v>12812</v>
      </c>
      <c r="B12815" s="8">
        <v>40050</v>
      </c>
      <c r="C12815" t="s">
        <v>3</v>
      </c>
      <c r="D12815" t="s">
        <v>1020</v>
      </c>
      <c r="E12815" t="s">
        <v>9</v>
      </c>
      <c r="F12815" t="s">
        <v>945</v>
      </c>
      <c r="G12815" t="s">
        <v>929</v>
      </c>
      <c r="H12815" s="135" t="s">
        <v>2644</v>
      </c>
      <c r="I12815" t="s">
        <v>1454</v>
      </c>
      <c r="J12815" s="20">
        <v>15</v>
      </c>
      <c r="K12815" s="20" t="s">
        <v>3</v>
      </c>
      <c r="L12815" t="s">
        <v>1464</v>
      </c>
      <c r="M12815" s="20">
        <v>5.2</v>
      </c>
      <c r="N12815" s="20">
        <v>3.3</v>
      </c>
      <c r="AE12815">
        <f t="shared" si="200"/>
        <v>2009</v>
      </c>
    </row>
    <row r="12816" spans="1:31" x14ac:dyDescent="0.25">
      <c r="A12816" s="7">
        <v>12813</v>
      </c>
      <c r="B12816" s="8">
        <v>40051</v>
      </c>
      <c r="C12816" t="s">
        <v>3</v>
      </c>
      <c r="D12816" t="s">
        <v>1003</v>
      </c>
      <c r="E12816" t="s">
        <v>9</v>
      </c>
      <c r="F12816" t="s">
        <v>247</v>
      </c>
      <c r="G12816" t="s">
        <v>732</v>
      </c>
      <c r="H12816" s="135" t="s">
        <v>2155</v>
      </c>
      <c r="I12816" t="s">
        <v>1454</v>
      </c>
      <c r="J12816" s="20">
        <v>18</v>
      </c>
      <c r="K12816" s="20" t="s">
        <v>9</v>
      </c>
      <c r="L12816" t="s">
        <v>1464</v>
      </c>
      <c r="M12816" s="20">
        <v>3.96</v>
      </c>
      <c r="N12816" s="20">
        <v>6.04</v>
      </c>
      <c r="AE12816">
        <f t="shared" si="200"/>
        <v>2009</v>
      </c>
    </row>
    <row r="12817" spans="1:31" x14ac:dyDescent="0.25">
      <c r="A12817" s="7">
        <v>12814</v>
      </c>
      <c r="B12817" s="8">
        <v>40051</v>
      </c>
      <c r="C12817" t="s">
        <v>3</v>
      </c>
      <c r="D12817" t="s">
        <v>278</v>
      </c>
      <c r="E12817" t="s">
        <v>9</v>
      </c>
      <c r="F12817" t="s">
        <v>978</v>
      </c>
      <c r="G12817" t="s">
        <v>633</v>
      </c>
      <c r="H12817" s="135" t="s">
        <v>1496</v>
      </c>
      <c r="I12817" t="s">
        <v>1454</v>
      </c>
      <c r="J12817" s="20">
        <v>36</v>
      </c>
      <c r="K12817" s="20" t="s">
        <v>9</v>
      </c>
      <c r="L12817" t="s">
        <v>1464</v>
      </c>
      <c r="M12817" s="20">
        <v>7.92</v>
      </c>
      <c r="N12817" s="20">
        <v>11.08</v>
      </c>
      <c r="AE12817">
        <f t="shared" si="200"/>
        <v>2009</v>
      </c>
    </row>
    <row r="12818" spans="1:31" x14ac:dyDescent="0.25">
      <c r="A12818" s="7">
        <v>12815</v>
      </c>
      <c r="B12818" s="8">
        <v>40051</v>
      </c>
      <c r="C12818" t="s">
        <v>3</v>
      </c>
      <c r="D12818" t="s">
        <v>984</v>
      </c>
      <c r="E12818" t="s">
        <v>9</v>
      </c>
      <c r="F12818" t="s">
        <v>754</v>
      </c>
      <c r="G12818" t="s">
        <v>17</v>
      </c>
      <c r="H12818" s="135" t="s">
        <v>1500</v>
      </c>
      <c r="I12818" t="s">
        <v>1454</v>
      </c>
      <c r="J12818" s="20">
        <v>23</v>
      </c>
      <c r="K12818" s="20" t="s">
        <v>9</v>
      </c>
      <c r="L12818" t="s">
        <v>1464</v>
      </c>
      <c r="M12818" s="20">
        <v>5.0600000000000005</v>
      </c>
      <c r="N12818" s="20">
        <v>7.4399999999999995</v>
      </c>
      <c r="AE12818">
        <f t="shared" si="200"/>
        <v>2009</v>
      </c>
    </row>
    <row r="12819" spans="1:31" x14ac:dyDescent="0.25">
      <c r="A12819" s="7">
        <v>12816</v>
      </c>
      <c r="B12819" s="8">
        <v>40051</v>
      </c>
      <c r="C12819" t="s">
        <v>3</v>
      </c>
      <c r="D12819" t="s">
        <v>557</v>
      </c>
      <c r="E12819" t="s">
        <v>9</v>
      </c>
      <c r="F12819" t="s">
        <v>727</v>
      </c>
      <c r="G12819" t="s">
        <v>929</v>
      </c>
      <c r="H12819" s="135" t="s">
        <v>2697</v>
      </c>
      <c r="I12819" t="s">
        <v>1454</v>
      </c>
      <c r="J12819" s="20">
        <v>31</v>
      </c>
      <c r="K12819" s="20" t="s">
        <v>9</v>
      </c>
      <c r="L12819" t="s">
        <v>1464</v>
      </c>
      <c r="M12819" s="20">
        <v>6.82</v>
      </c>
      <c r="N12819" s="20">
        <v>9.68</v>
      </c>
      <c r="AE12819">
        <f t="shared" si="200"/>
        <v>2009</v>
      </c>
    </row>
    <row r="12820" spans="1:31" x14ac:dyDescent="0.25">
      <c r="A12820" s="7">
        <v>12817</v>
      </c>
      <c r="B12820" s="8">
        <v>40051</v>
      </c>
      <c r="C12820" t="s">
        <v>3</v>
      </c>
      <c r="D12820" t="s">
        <v>222</v>
      </c>
      <c r="E12820" t="s">
        <v>9</v>
      </c>
      <c r="F12820" t="s">
        <v>687</v>
      </c>
      <c r="G12820" t="s">
        <v>648</v>
      </c>
      <c r="H12820" s="135" t="s">
        <v>2600</v>
      </c>
      <c r="I12820" t="s">
        <v>1456</v>
      </c>
      <c r="J12820" s="20">
        <v>30</v>
      </c>
      <c r="K12820" s="20" t="s">
        <v>1465</v>
      </c>
      <c r="L12820" t="s">
        <v>1466</v>
      </c>
      <c r="M12820" s="20">
        <v>7.5</v>
      </c>
      <c r="N12820" s="20">
        <v>7.5</v>
      </c>
      <c r="O12820" t="s">
        <v>3</v>
      </c>
      <c r="P12820" s="13" t="s">
        <v>465</v>
      </c>
      <c r="Q12820" t="s">
        <v>9</v>
      </c>
      <c r="R12820" t="s">
        <v>122</v>
      </c>
      <c r="S12820" t="s">
        <v>1465</v>
      </c>
      <c r="U12820" t="s">
        <v>1465</v>
      </c>
      <c r="W12820" t="s">
        <v>1465</v>
      </c>
      <c r="Y12820" t="s">
        <v>1465</v>
      </c>
      <c r="AA12820" t="s">
        <v>1465</v>
      </c>
      <c r="AC12820" t="s">
        <v>1465</v>
      </c>
      <c r="AE12820">
        <f t="shared" si="200"/>
        <v>2009</v>
      </c>
    </row>
    <row r="12821" spans="1:31" x14ac:dyDescent="0.25">
      <c r="A12821" s="7">
        <v>12818</v>
      </c>
      <c r="B12821" s="8">
        <v>40053</v>
      </c>
      <c r="C12821" t="s">
        <v>3</v>
      </c>
      <c r="D12821" t="s">
        <v>918</v>
      </c>
      <c r="E12821" t="s">
        <v>9</v>
      </c>
      <c r="F12821" t="s">
        <v>900</v>
      </c>
      <c r="G12821" t="s">
        <v>1016</v>
      </c>
      <c r="H12821" s="9" t="s">
        <v>2896</v>
      </c>
      <c r="I12821" t="s">
        <v>1454</v>
      </c>
      <c r="J12821" s="20">
        <v>16</v>
      </c>
      <c r="K12821" s="20" t="s">
        <v>3</v>
      </c>
      <c r="L12821" t="s">
        <v>1464</v>
      </c>
      <c r="M12821" s="20">
        <v>5.48</v>
      </c>
      <c r="N12821" s="20">
        <v>3.52</v>
      </c>
      <c r="AE12821">
        <f t="shared" si="200"/>
        <v>2009</v>
      </c>
    </row>
    <row r="12822" spans="1:31" x14ac:dyDescent="0.25">
      <c r="A12822" s="7">
        <v>12819</v>
      </c>
      <c r="B12822" s="8">
        <v>40054</v>
      </c>
      <c r="C12822" t="s">
        <v>3</v>
      </c>
      <c r="D12822" t="s">
        <v>973</v>
      </c>
      <c r="E12822" t="s">
        <v>9</v>
      </c>
      <c r="F12822" t="s">
        <v>860</v>
      </c>
      <c r="G12822" t="s">
        <v>1016</v>
      </c>
      <c r="H12822" s="9" t="s">
        <v>2861</v>
      </c>
      <c r="I12822" t="s">
        <v>1454</v>
      </c>
      <c r="J12822" s="20">
        <v>27</v>
      </c>
      <c r="K12822" s="20" t="s">
        <v>3</v>
      </c>
      <c r="L12822" t="s">
        <v>1464</v>
      </c>
      <c r="M12822" s="20">
        <v>8.56</v>
      </c>
      <c r="N12822" s="20">
        <v>5.9399999999999995</v>
      </c>
      <c r="AE12822">
        <f t="shared" si="200"/>
        <v>2009</v>
      </c>
    </row>
    <row r="12823" spans="1:31" x14ac:dyDescent="0.25">
      <c r="A12823" s="7">
        <v>12820</v>
      </c>
      <c r="B12823" s="8">
        <v>40055</v>
      </c>
      <c r="C12823" t="s">
        <v>3</v>
      </c>
      <c r="D12823" t="s">
        <v>465</v>
      </c>
      <c r="E12823" t="s">
        <v>9</v>
      </c>
      <c r="F12823" t="s">
        <v>427</v>
      </c>
      <c r="G12823" t="s">
        <v>377</v>
      </c>
      <c r="H12823" s="9" t="s">
        <v>2270</v>
      </c>
      <c r="I12823" t="s">
        <v>1454</v>
      </c>
      <c r="J12823" s="20">
        <v>6</v>
      </c>
      <c r="K12823" s="20" t="s">
        <v>9</v>
      </c>
      <c r="L12823" t="s">
        <v>1464</v>
      </c>
      <c r="M12823" s="20">
        <v>1.32</v>
      </c>
      <c r="N12823" s="20">
        <v>2.6799999999999997</v>
      </c>
      <c r="AE12823">
        <f t="shared" si="200"/>
        <v>2009</v>
      </c>
    </row>
    <row r="12824" spans="1:31" x14ac:dyDescent="0.25">
      <c r="A12824" s="7">
        <v>12821</v>
      </c>
      <c r="B12824" s="8">
        <v>40055</v>
      </c>
      <c r="C12824" t="s">
        <v>3</v>
      </c>
      <c r="D12824" t="s">
        <v>412</v>
      </c>
      <c r="E12824" t="s">
        <v>9</v>
      </c>
      <c r="F12824" t="s">
        <v>614</v>
      </c>
      <c r="G12824" t="s">
        <v>895</v>
      </c>
      <c r="H12824" s="135" t="s">
        <v>2531</v>
      </c>
      <c r="I12824" t="s">
        <v>1455</v>
      </c>
      <c r="J12824" s="20">
        <v>15</v>
      </c>
      <c r="K12824" s="20" t="s">
        <v>3</v>
      </c>
      <c r="L12824" t="s">
        <v>1463</v>
      </c>
      <c r="M12824" s="20">
        <v>2.4500000000000002</v>
      </c>
      <c r="N12824" s="20">
        <v>1.8</v>
      </c>
      <c r="AE12824">
        <f t="shared" si="200"/>
        <v>2009</v>
      </c>
    </row>
    <row r="12825" spans="1:31" x14ac:dyDescent="0.25">
      <c r="A12825" s="7">
        <v>12822</v>
      </c>
      <c r="B12825" s="8">
        <v>40055</v>
      </c>
      <c r="C12825" t="s">
        <v>3</v>
      </c>
      <c r="D12825" t="s">
        <v>938</v>
      </c>
      <c r="E12825" t="s">
        <v>9</v>
      </c>
      <c r="F12825" t="s">
        <v>122</v>
      </c>
      <c r="G12825" t="s">
        <v>11</v>
      </c>
      <c r="H12825" s="135" t="s">
        <v>1579</v>
      </c>
      <c r="I12825" t="s">
        <v>1454</v>
      </c>
      <c r="J12825" s="20">
        <v>77</v>
      </c>
      <c r="K12825" s="20" t="s">
        <v>3</v>
      </c>
      <c r="L12825" t="s">
        <v>1463</v>
      </c>
      <c r="M12825" s="20">
        <v>21.02</v>
      </c>
      <c r="N12825" s="20">
        <v>18.48</v>
      </c>
      <c r="AE12825">
        <f t="shared" si="200"/>
        <v>2009</v>
      </c>
    </row>
    <row r="12826" spans="1:31" x14ac:dyDescent="0.25">
      <c r="A12826" s="7">
        <v>12823</v>
      </c>
      <c r="B12826" s="8">
        <v>40055</v>
      </c>
      <c r="C12826" t="s">
        <v>3</v>
      </c>
      <c r="D12826" t="s">
        <v>938</v>
      </c>
      <c r="E12826" t="s">
        <v>9</v>
      </c>
      <c r="F12826" t="s">
        <v>828</v>
      </c>
      <c r="G12826" t="s">
        <v>1016</v>
      </c>
      <c r="H12826" s="135" t="s">
        <v>2897</v>
      </c>
      <c r="I12826" t="s">
        <v>1454</v>
      </c>
      <c r="J12826" s="20">
        <v>31</v>
      </c>
      <c r="K12826" s="20" t="s">
        <v>3</v>
      </c>
      <c r="L12826" t="s">
        <v>1463</v>
      </c>
      <c r="M12826" s="20">
        <v>9.06</v>
      </c>
      <c r="N12826" s="20">
        <v>7.44</v>
      </c>
      <c r="AE12826">
        <f t="shared" si="200"/>
        <v>2009</v>
      </c>
    </row>
    <row r="12827" spans="1:31" x14ac:dyDescent="0.25">
      <c r="A12827" s="7">
        <v>12824</v>
      </c>
      <c r="B12827" s="8">
        <v>40055</v>
      </c>
      <c r="C12827" t="s">
        <v>3</v>
      </c>
      <c r="D12827" t="s">
        <v>380</v>
      </c>
      <c r="E12827" t="s">
        <v>9</v>
      </c>
      <c r="F12827" t="s">
        <v>817</v>
      </c>
      <c r="G12827" t="s">
        <v>633</v>
      </c>
      <c r="H12827" s="135" t="s">
        <v>1767</v>
      </c>
      <c r="I12827" t="s">
        <v>1454</v>
      </c>
      <c r="J12827" s="20">
        <v>19</v>
      </c>
      <c r="K12827" s="20" t="s">
        <v>9</v>
      </c>
      <c r="L12827" t="s">
        <v>1463</v>
      </c>
      <c r="M12827" s="20">
        <v>4.5599999999999996</v>
      </c>
      <c r="N12827" s="20">
        <v>5.94</v>
      </c>
      <c r="AE12827">
        <f t="shared" si="200"/>
        <v>2009</v>
      </c>
    </row>
    <row r="12828" spans="1:31" x14ac:dyDescent="0.25">
      <c r="A12828" s="7">
        <v>12825</v>
      </c>
      <c r="B12828" s="8">
        <v>40056</v>
      </c>
      <c r="C12828" t="s">
        <v>3</v>
      </c>
      <c r="D12828" t="s">
        <v>814</v>
      </c>
      <c r="E12828" t="s">
        <v>9</v>
      </c>
      <c r="F12828" t="s">
        <v>798</v>
      </c>
      <c r="G12828" t="s">
        <v>648</v>
      </c>
      <c r="H12828" s="9" t="s">
        <v>1797</v>
      </c>
      <c r="I12828" t="s">
        <v>1455</v>
      </c>
      <c r="J12828" s="20">
        <v>22</v>
      </c>
      <c r="K12828" s="20" t="s">
        <v>3</v>
      </c>
      <c r="L12828" t="s">
        <v>1464</v>
      </c>
      <c r="M12828" s="20">
        <v>3.58</v>
      </c>
      <c r="N12828" s="20">
        <v>2.42</v>
      </c>
      <c r="AE12828">
        <f t="shared" si="200"/>
        <v>2009</v>
      </c>
    </row>
    <row r="12829" spans="1:31" x14ac:dyDescent="0.25">
      <c r="A12829" s="7">
        <v>12826</v>
      </c>
      <c r="B12829" s="8">
        <v>40056</v>
      </c>
      <c r="C12829" t="s">
        <v>3</v>
      </c>
      <c r="D12829" t="s">
        <v>1003</v>
      </c>
      <c r="E12829" t="s">
        <v>9</v>
      </c>
      <c r="F12829" t="s">
        <v>860</v>
      </c>
      <c r="G12829" t="s">
        <v>732</v>
      </c>
      <c r="H12829" s="135" t="s">
        <v>2155</v>
      </c>
      <c r="I12829" t="s">
        <v>1454</v>
      </c>
      <c r="J12829" s="20">
        <v>12</v>
      </c>
      <c r="K12829" s="20" t="s">
        <v>1465</v>
      </c>
      <c r="L12829" t="s">
        <v>1466</v>
      </c>
      <c r="M12829" s="20">
        <v>3</v>
      </c>
      <c r="N12829" s="20">
        <v>3</v>
      </c>
      <c r="AE12829">
        <f t="shared" si="200"/>
        <v>2009</v>
      </c>
    </row>
    <row r="12830" spans="1:31" x14ac:dyDescent="0.25">
      <c r="A12830" s="7">
        <v>12827</v>
      </c>
      <c r="B12830" s="8">
        <v>40056</v>
      </c>
      <c r="C12830" t="s">
        <v>3</v>
      </c>
      <c r="D12830" t="s">
        <v>1023</v>
      </c>
      <c r="E12830" t="s">
        <v>9</v>
      </c>
      <c r="F12830" t="s">
        <v>19</v>
      </c>
      <c r="G12830" t="s">
        <v>648</v>
      </c>
      <c r="H12830" s="135" t="s">
        <v>1877</v>
      </c>
      <c r="I12830" t="s">
        <v>1454</v>
      </c>
      <c r="J12830" s="20">
        <v>6</v>
      </c>
      <c r="K12830" s="20" t="s">
        <v>3</v>
      </c>
      <c r="L12830" t="s">
        <v>1463</v>
      </c>
      <c r="M12830" s="20">
        <v>2.56</v>
      </c>
      <c r="N12830" s="20">
        <v>1.44</v>
      </c>
      <c r="AE12830">
        <f t="shared" si="200"/>
        <v>2009</v>
      </c>
    </row>
    <row r="12831" spans="1:31" x14ac:dyDescent="0.25">
      <c r="A12831" s="7">
        <v>12828</v>
      </c>
      <c r="B12831" s="8">
        <v>40056</v>
      </c>
      <c r="C12831" t="s">
        <v>3</v>
      </c>
      <c r="D12831" t="s">
        <v>1003</v>
      </c>
      <c r="E12831" t="s">
        <v>9</v>
      </c>
      <c r="F12831" t="s">
        <v>64</v>
      </c>
      <c r="G12831" t="s">
        <v>929</v>
      </c>
      <c r="H12831" s="135" t="s">
        <v>2898</v>
      </c>
      <c r="I12831" t="s">
        <v>1454</v>
      </c>
      <c r="J12831" s="20">
        <v>12</v>
      </c>
      <c r="K12831" s="20" t="s">
        <v>1465</v>
      </c>
      <c r="L12831" t="s">
        <v>1466</v>
      </c>
      <c r="M12831" s="20">
        <v>3</v>
      </c>
      <c r="N12831" s="20">
        <v>3</v>
      </c>
      <c r="AE12831">
        <f t="shared" si="200"/>
        <v>2009</v>
      </c>
    </row>
    <row r="12832" spans="1:31" x14ac:dyDescent="0.25">
      <c r="A12832" s="7">
        <v>12829</v>
      </c>
      <c r="B12832" s="8">
        <v>40056</v>
      </c>
      <c r="C12832" t="s">
        <v>3</v>
      </c>
      <c r="D12832" t="s">
        <v>687</v>
      </c>
      <c r="E12832" t="s">
        <v>9</v>
      </c>
      <c r="F12832" t="s">
        <v>868</v>
      </c>
      <c r="G12832" t="s">
        <v>870</v>
      </c>
      <c r="H12832" s="135" t="s">
        <v>1496</v>
      </c>
      <c r="I12832" t="s">
        <v>1454</v>
      </c>
      <c r="J12832" s="20">
        <v>21</v>
      </c>
      <c r="K12832" s="20" t="s">
        <v>1465</v>
      </c>
      <c r="L12832" t="s">
        <v>1466</v>
      </c>
      <c r="M12832" s="20">
        <v>5.25</v>
      </c>
      <c r="N12832" s="20">
        <v>5.25</v>
      </c>
      <c r="AE12832">
        <f t="shared" si="200"/>
        <v>2009</v>
      </c>
    </row>
    <row r="12833" spans="1:31" x14ac:dyDescent="0.25">
      <c r="A12833" s="7">
        <v>12830</v>
      </c>
      <c r="B12833" s="8">
        <v>40056</v>
      </c>
      <c r="C12833" t="s">
        <v>3</v>
      </c>
      <c r="D12833" t="s">
        <v>968</v>
      </c>
      <c r="E12833" t="s">
        <v>9</v>
      </c>
      <c r="F12833" t="s">
        <v>175</v>
      </c>
      <c r="G12833" t="s">
        <v>648</v>
      </c>
      <c r="H12833" s="9" t="s">
        <v>1797</v>
      </c>
      <c r="I12833" t="s">
        <v>1454</v>
      </c>
      <c r="J12833" s="20">
        <v>63</v>
      </c>
      <c r="K12833" s="20" t="s">
        <v>3</v>
      </c>
      <c r="L12833" t="s">
        <v>1464</v>
      </c>
      <c r="M12833" s="20">
        <v>18.64</v>
      </c>
      <c r="N12833" s="20">
        <v>13.86</v>
      </c>
      <c r="AE12833">
        <f t="shared" si="200"/>
        <v>2009</v>
      </c>
    </row>
    <row r="12834" spans="1:31" x14ac:dyDescent="0.25">
      <c r="A12834" s="7">
        <v>12831</v>
      </c>
      <c r="B12834" s="8">
        <v>40057</v>
      </c>
      <c r="C12834" t="s">
        <v>3</v>
      </c>
      <c r="D12834" t="s">
        <v>1023</v>
      </c>
      <c r="E12834" t="s">
        <v>9</v>
      </c>
      <c r="F12834" t="s">
        <v>992</v>
      </c>
      <c r="G12834" t="s">
        <v>732</v>
      </c>
      <c r="H12834" s="135" t="s">
        <v>2327</v>
      </c>
      <c r="I12834" t="s">
        <v>1455</v>
      </c>
      <c r="J12834" s="20">
        <v>18</v>
      </c>
      <c r="K12834" s="20" t="s">
        <v>9</v>
      </c>
      <c r="L12834" t="s">
        <v>1464</v>
      </c>
      <c r="M12834" s="20">
        <v>1.98</v>
      </c>
      <c r="N12834" s="20">
        <v>3.02</v>
      </c>
      <c r="AE12834">
        <f t="shared" si="200"/>
        <v>2009</v>
      </c>
    </row>
    <row r="12835" spans="1:31" x14ac:dyDescent="0.25">
      <c r="A12835" s="7">
        <v>12832</v>
      </c>
      <c r="B12835" s="8">
        <v>40057</v>
      </c>
      <c r="C12835" t="s">
        <v>3</v>
      </c>
      <c r="D12835" t="s">
        <v>734</v>
      </c>
      <c r="E12835" t="s">
        <v>9</v>
      </c>
      <c r="F12835" t="s">
        <v>655</v>
      </c>
      <c r="G12835" t="s">
        <v>714</v>
      </c>
      <c r="H12835" s="135" t="s">
        <v>1994</v>
      </c>
      <c r="I12835" t="s">
        <v>1454</v>
      </c>
      <c r="J12835" s="20">
        <v>23</v>
      </c>
      <c r="K12835" s="20" t="s">
        <v>1465</v>
      </c>
      <c r="L12835" t="s">
        <v>1466</v>
      </c>
      <c r="M12835" s="20">
        <v>5.75</v>
      </c>
      <c r="N12835" s="20">
        <v>5.75</v>
      </c>
      <c r="AE12835">
        <f t="shared" si="200"/>
        <v>2009</v>
      </c>
    </row>
    <row r="12836" spans="1:31" x14ac:dyDescent="0.25">
      <c r="A12836" s="7">
        <v>12833</v>
      </c>
      <c r="B12836" s="8">
        <v>40057</v>
      </c>
      <c r="C12836" t="s">
        <v>3</v>
      </c>
      <c r="D12836" t="s">
        <v>712</v>
      </c>
      <c r="E12836" t="s">
        <v>9</v>
      </c>
      <c r="F12836" t="s">
        <v>817</v>
      </c>
      <c r="G12836" t="s">
        <v>929</v>
      </c>
      <c r="H12836" s="135" t="s">
        <v>2899</v>
      </c>
      <c r="I12836" t="s">
        <v>1454</v>
      </c>
      <c r="J12836" s="20">
        <v>32</v>
      </c>
      <c r="K12836" s="20" t="s">
        <v>1465</v>
      </c>
      <c r="L12836" t="s">
        <v>1466</v>
      </c>
      <c r="M12836" s="20">
        <v>8</v>
      </c>
      <c r="N12836" s="20">
        <v>8</v>
      </c>
      <c r="AE12836">
        <f t="shared" si="200"/>
        <v>2009</v>
      </c>
    </row>
    <row r="12837" spans="1:31" x14ac:dyDescent="0.25">
      <c r="A12837" s="7">
        <v>12834</v>
      </c>
      <c r="B12837" s="8">
        <v>40057</v>
      </c>
      <c r="C12837" t="s">
        <v>3</v>
      </c>
      <c r="D12837" t="s">
        <v>968</v>
      </c>
      <c r="E12837" t="s">
        <v>9</v>
      </c>
      <c r="F12837" t="s">
        <v>665</v>
      </c>
      <c r="G12837" t="s">
        <v>895</v>
      </c>
      <c r="H12837" s="135" t="s">
        <v>2708</v>
      </c>
      <c r="I12837" t="s">
        <v>1454</v>
      </c>
      <c r="J12837" s="20">
        <v>84</v>
      </c>
      <c r="K12837" s="20" t="s">
        <v>3</v>
      </c>
      <c r="L12837" t="s">
        <v>1464</v>
      </c>
      <c r="M12837" s="20">
        <v>24.52</v>
      </c>
      <c r="N12837" s="20">
        <v>18.48</v>
      </c>
      <c r="AE12837">
        <f t="shared" si="200"/>
        <v>2009</v>
      </c>
    </row>
    <row r="12838" spans="1:31" x14ac:dyDescent="0.25">
      <c r="A12838" s="7">
        <v>12835</v>
      </c>
      <c r="B12838" s="8">
        <v>40058</v>
      </c>
      <c r="C12838" t="s">
        <v>3</v>
      </c>
      <c r="D12838" s="16" t="s">
        <v>35</v>
      </c>
      <c r="E12838" t="s">
        <v>9</v>
      </c>
      <c r="F12838" t="s">
        <v>1018</v>
      </c>
      <c r="G12838" t="s">
        <v>714</v>
      </c>
      <c r="H12838" s="135" t="s">
        <v>2001</v>
      </c>
      <c r="I12838" t="s">
        <v>1455</v>
      </c>
      <c r="J12838" s="20">
        <v>23</v>
      </c>
      <c r="K12838" s="20" t="s">
        <v>3</v>
      </c>
      <c r="L12838" t="s">
        <v>1463</v>
      </c>
      <c r="M12838" s="20">
        <v>3.49</v>
      </c>
      <c r="N12838" s="20">
        <v>2.76</v>
      </c>
      <c r="AE12838">
        <f t="shared" si="200"/>
        <v>2009</v>
      </c>
    </row>
    <row r="12839" spans="1:31" x14ac:dyDescent="0.25">
      <c r="A12839" s="7">
        <v>12836</v>
      </c>
      <c r="B12839" s="8">
        <v>40058</v>
      </c>
      <c r="C12839" t="s">
        <v>3</v>
      </c>
      <c r="D12839" t="s">
        <v>1010</v>
      </c>
      <c r="E12839" t="s">
        <v>9</v>
      </c>
      <c r="F12839" t="s">
        <v>1024</v>
      </c>
      <c r="G12839" t="s">
        <v>895</v>
      </c>
      <c r="H12839" s="135" t="s">
        <v>2649</v>
      </c>
      <c r="I12839" t="s">
        <v>1454</v>
      </c>
      <c r="J12839" s="20">
        <v>15</v>
      </c>
      <c r="K12839" s="20" t="s">
        <v>3</v>
      </c>
      <c r="L12839" t="s">
        <v>1464</v>
      </c>
      <c r="M12839" s="20">
        <v>5.2</v>
      </c>
      <c r="N12839" s="20">
        <v>3.3</v>
      </c>
      <c r="AE12839">
        <f t="shared" si="200"/>
        <v>2009</v>
      </c>
    </row>
    <row r="12840" spans="1:31" x14ac:dyDescent="0.25">
      <c r="A12840" s="7">
        <v>12837</v>
      </c>
      <c r="B12840" s="8">
        <v>40058</v>
      </c>
      <c r="C12840" t="s">
        <v>3</v>
      </c>
      <c r="D12840" t="s">
        <v>1010</v>
      </c>
      <c r="E12840" t="s">
        <v>9</v>
      </c>
      <c r="F12840" t="s">
        <v>860</v>
      </c>
      <c r="G12840" t="s">
        <v>1016</v>
      </c>
      <c r="H12840" s="9" t="s">
        <v>2881</v>
      </c>
      <c r="I12840" t="s">
        <v>1454</v>
      </c>
      <c r="J12840" s="20">
        <v>18</v>
      </c>
      <c r="K12840" s="20" t="s">
        <v>3</v>
      </c>
      <c r="L12840" t="s">
        <v>1463</v>
      </c>
      <c r="M12840" s="20">
        <v>5.68</v>
      </c>
      <c r="N12840" s="20">
        <v>4.32</v>
      </c>
      <c r="AE12840">
        <f t="shared" si="200"/>
        <v>2009</v>
      </c>
    </row>
    <row r="12841" spans="1:31" x14ac:dyDescent="0.25">
      <c r="A12841" s="7">
        <v>12838</v>
      </c>
      <c r="B12841" s="8">
        <v>40059</v>
      </c>
      <c r="C12841" t="s">
        <v>3</v>
      </c>
      <c r="D12841" t="s">
        <v>250</v>
      </c>
      <c r="E12841" t="s">
        <v>9</v>
      </c>
      <c r="F12841" t="s">
        <v>902</v>
      </c>
      <c r="G12841" t="s">
        <v>732</v>
      </c>
      <c r="H12841" s="135" t="s">
        <v>2138</v>
      </c>
      <c r="I12841" t="s">
        <v>1454</v>
      </c>
      <c r="J12841" s="20">
        <v>19</v>
      </c>
      <c r="K12841" s="20" t="s">
        <v>3</v>
      </c>
      <c r="L12841" t="s">
        <v>1464</v>
      </c>
      <c r="M12841" s="20">
        <v>6.32</v>
      </c>
      <c r="N12841" s="20">
        <v>4.18</v>
      </c>
      <c r="AE12841">
        <f t="shared" si="200"/>
        <v>2009</v>
      </c>
    </row>
    <row r="12842" spans="1:31" x14ac:dyDescent="0.25">
      <c r="A12842" s="7">
        <v>12839</v>
      </c>
      <c r="B12842" s="8">
        <v>40059</v>
      </c>
      <c r="C12842" t="s">
        <v>3</v>
      </c>
      <c r="D12842" t="s">
        <v>776</v>
      </c>
      <c r="E12842" t="s">
        <v>9</v>
      </c>
      <c r="F12842" t="s">
        <v>624</v>
      </c>
      <c r="G12842" t="s">
        <v>1016</v>
      </c>
      <c r="H12842" s="9" t="s">
        <v>2900</v>
      </c>
      <c r="I12842" t="s">
        <v>1454</v>
      </c>
      <c r="J12842" s="20">
        <v>23</v>
      </c>
      <c r="K12842" s="20" t="s">
        <v>9</v>
      </c>
      <c r="L12842" t="s">
        <v>1464</v>
      </c>
      <c r="M12842" s="20">
        <v>5.0600000000000005</v>
      </c>
      <c r="N12842" s="20">
        <v>7.4399999999999995</v>
      </c>
      <c r="AE12842">
        <f t="shared" si="200"/>
        <v>2009</v>
      </c>
    </row>
    <row r="12843" spans="1:31" x14ac:dyDescent="0.25">
      <c r="A12843" s="7">
        <v>12840</v>
      </c>
      <c r="B12843" s="8">
        <v>40060</v>
      </c>
      <c r="C12843" t="s">
        <v>3</v>
      </c>
      <c r="D12843" t="s">
        <v>913</v>
      </c>
      <c r="E12843" t="s">
        <v>9</v>
      </c>
      <c r="F12843" t="s">
        <v>687</v>
      </c>
      <c r="G12843" t="s">
        <v>714</v>
      </c>
      <c r="H12843" s="135" t="s">
        <v>2074</v>
      </c>
      <c r="I12843" t="s">
        <v>1454</v>
      </c>
      <c r="J12843" s="20">
        <v>39</v>
      </c>
      <c r="K12843" s="20" t="s">
        <v>9</v>
      </c>
      <c r="L12843" t="s">
        <v>1464</v>
      </c>
      <c r="M12843" s="20">
        <v>8.58</v>
      </c>
      <c r="N12843" s="20">
        <v>11.92</v>
      </c>
      <c r="AE12843">
        <f t="shared" si="200"/>
        <v>2009</v>
      </c>
    </row>
    <row r="12844" spans="1:31" x14ac:dyDescent="0.25">
      <c r="A12844" s="7">
        <v>12841</v>
      </c>
      <c r="B12844" s="8">
        <v>40060</v>
      </c>
      <c r="C12844" t="s">
        <v>3</v>
      </c>
      <c r="D12844" t="s">
        <v>787</v>
      </c>
      <c r="E12844" t="s">
        <v>9</v>
      </c>
      <c r="F12844" t="s">
        <v>957</v>
      </c>
      <c r="G12844" t="s">
        <v>633</v>
      </c>
      <c r="H12844" s="135" t="s">
        <v>1496</v>
      </c>
      <c r="I12844" t="s">
        <v>1455</v>
      </c>
      <c r="J12844" s="20">
        <v>27</v>
      </c>
      <c r="K12844" s="20" t="s">
        <v>3</v>
      </c>
      <c r="L12844" t="s">
        <v>1464</v>
      </c>
      <c r="M12844" s="20">
        <v>4.28</v>
      </c>
      <c r="N12844" s="20">
        <v>2.9699999999999998</v>
      </c>
      <c r="AE12844">
        <f t="shared" si="200"/>
        <v>2009</v>
      </c>
    </row>
    <row r="12845" spans="1:31" x14ac:dyDescent="0.25">
      <c r="A12845" s="7">
        <v>12842</v>
      </c>
      <c r="B12845" s="8">
        <v>40060</v>
      </c>
      <c r="C12845" t="s">
        <v>3</v>
      </c>
      <c r="D12845" t="s">
        <v>913</v>
      </c>
      <c r="E12845" t="s">
        <v>9</v>
      </c>
      <c r="F12845" t="s">
        <v>828</v>
      </c>
      <c r="G12845" t="s">
        <v>1016</v>
      </c>
      <c r="H12845" s="9" t="s">
        <v>2901</v>
      </c>
      <c r="I12845" t="s">
        <v>1454</v>
      </c>
      <c r="J12845" s="20">
        <v>30</v>
      </c>
      <c r="K12845" s="20" t="s">
        <v>3</v>
      </c>
      <c r="L12845" t="s">
        <v>1464</v>
      </c>
      <c r="M12845" s="20">
        <v>9.4</v>
      </c>
      <c r="N12845" s="20">
        <v>6.6</v>
      </c>
      <c r="AE12845">
        <f t="shared" si="200"/>
        <v>2009</v>
      </c>
    </row>
    <row r="12846" spans="1:31" x14ac:dyDescent="0.25">
      <c r="A12846" s="7">
        <v>12843</v>
      </c>
      <c r="B12846" s="8">
        <v>40061</v>
      </c>
      <c r="C12846" t="s">
        <v>3</v>
      </c>
      <c r="D12846" t="s">
        <v>974</v>
      </c>
      <c r="E12846" t="s">
        <v>9</v>
      </c>
      <c r="F12846" t="s">
        <v>665</v>
      </c>
      <c r="G12846" t="s">
        <v>929</v>
      </c>
      <c r="H12846" s="135" t="s">
        <v>2902</v>
      </c>
      <c r="I12846" t="s">
        <v>1454</v>
      </c>
      <c r="J12846" s="20">
        <v>38</v>
      </c>
      <c r="K12846" s="20" t="s">
        <v>9</v>
      </c>
      <c r="L12846" t="s">
        <v>1464</v>
      </c>
      <c r="M12846" s="20">
        <v>8.36</v>
      </c>
      <c r="N12846" s="20">
        <v>11.64</v>
      </c>
      <c r="AE12846">
        <f t="shared" si="200"/>
        <v>2009</v>
      </c>
    </row>
    <row r="12847" spans="1:31" x14ac:dyDescent="0.25">
      <c r="A12847" s="7">
        <v>12844</v>
      </c>
      <c r="B12847" s="8">
        <v>40061</v>
      </c>
      <c r="C12847" t="s">
        <v>3</v>
      </c>
      <c r="D12847" t="s">
        <v>972</v>
      </c>
      <c r="E12847" t="s">
        <v>9</v>
      </c>
      <c r="F12847" t="s">
        <v>798</v>
      </c>
      <c r="G12847" t="s">
        <v>929</v>
      </c>
      <c r="H12847" s="135" t="s">
        <v>2674</v>
      </c>
      <c r="I12847" t="s">
        <v>1455</v>
      </c>
      <c r="J12847" s="20">
        <v>55</v>
      </c>
      <c r="K12847" s="20" t="s">
        <v>9</v>
      </c>
      <c r="L12847" t="s">
        <v>1464</v>
      </c>
      <c r="M12847" s="20">
        <v>6.05</v>
      </c>
      <c r="N12847" s="20">
        <v>8.1999999999999993</v>
      </c>
      <c r="AE12847">
        <f t="shared" si="200"/>
        <v>2009</v>
      </c>
    </row>
    <row r="12848" spans="1:31" x14ac:dyDescent="0.25">
      <c r="A12848" s="7">
        <v>12845</v>
      </c>
      <c r="B12848" s="8">
        <v>40062</v>
      </c>
      <c r="C12848" t="s">
        <v>3</v>
      </c>
      <c r="D12848" t="s">
        <v>240</v>
      </c>
      <c r="E12848" t="s">
        <v>9</v>
      </c>
      <c r="F12848" t="s">
        <v>1025</v>
      </c>
      <c r="G12848" t="s">
        <v>861</v>
      </c>
      <c r="H12848" s="135" t="s">
        <v>2903</v>
      </c>
      <c r="I12848" t="s">
        <v>1458</v>
      </c>
      <c r="J12848" s="20">
        <v>18</v>
      </c>
      <c r="K12848" s="20" t="s">
        <v>9</v>
      </c>
      <c r="L12848" t="s">
        <v>1463</v>
      </c>
      <c r="M12848" s="20">
        <v>10</v>
      </c>
      <c r="N12848" s="20">
        <v>30</v>
      </c>
      <c r="AE12848">
        <f t="shared" si="200"/>
        <v>2009</v>
      </c>
    </row>
    <row r="12849" spans="1:31" x14ac:dyDescent="0.25">
      <c r="A12849" s="7">
        <v>12846</v>
      </c>
      <c r="B12849" s="8">
        <v>40062</v>
      </c>
      <c r="C12849" t="s">
        <v>3</v>
      </c>
      <c r="D12849" t="s">
        <v>1003</v>
      </c>
      <c r="E12849" t="s">
        <v>9</v>
      </c>
      <c r="F12849" t="s">
        <v>860</v>
      </c>
      <c r="G12849" t="s">
        <v>732</v>
      </c>
      <c r="H12849" s="135" t="s">
        <v>2173</v>
      </c>
      <c r="I12849" t="s">
        <v>1454</v>
      </c>
      <c r="J12849" s="20">
        <v>10</v>
      </c>
      <c r="K12849" s="20" t="s">
        <v>1465</v>
      </c>
      <c r="L12849" t="s">
        <v>1466</v>
      </c>
      <c r="M12849" s="20">
        <v>2.5</v>
      </c>
      <c r="N12849" s="20">
        <v>2.5</v>
      </c>
      <c r="AE12849">
        <f t="shared" si="200"/>
        <v>2009</v>
      </c>
    </row>
    <row r="12850" spans="1:31" x14ac:dyDescent="0.25">
      <c r="A12850" s="7">
        <v>12847</v>
      </c>
      <c r="B12850" s="8">
        <v>40062</v>
      </c>
      <c r="C12850" t="s">
        <v>3</v>
      </c>
      <c r="D12850" t="s">
        <v>1003</v>
      </c>
      <c r="E12850" t="s">
        <v>9</v>
      </c>
      <c r="F12850" t="s">
        <v>64</v>
      </c>
      <c r="G12850" t="s">
        <v>929</v>
      </c>
      <c r="H12850" s="9" t="s">
        <v>2652</v>
      </c>
      <c r="I12850" t="s">
        <v>1454</v>
      </c>
      <c r="J12850" s="20">
        <v>21</v>
      </c>
      <c r="K12850" s="20" t="s">
        <v>1465</v>
      </c>
      <c r="L12850" t="s">
        <v>1466</v>
      </c>
      <c r="M12850" s="20">
        <v>5.25</v>
      </c>
      <c r="N12850" s="20">
        <v>5.25</v>
      </c>
      <c r="AE12850">
        <f t="shared" si="200"/>
        <v>2009</v>
      </c>
    </row>
    <row r="12851" spans="1:31" x14ac:dyDescent="0.25">
      <c r="A12851" s="7">
        <v>12848</v>
      </c>
      <c r="B12851" s="8">
        <v>40062</v>
      </c>
      <c r="C12851" t="s">
        <v>3</v>
      </c>
      <c r="D12851" t="s">
        <v>982</v>
      </c>
      <c r="E12851" t="s">
        <v>9</v>
      </c>
      <c r="F12851" t="s">
        <v>665</v>
      </c>
      <c r="G12851" t="s">
        <v>65</v>
      </c>
      <c r="H12851" s="135" t="s">
        <v>1519</v>
      </c>
      <c r="I12851" t="s">
        <v>1454</v>
      </c>
      <c r="J12851" s="20">
        <v>69</v>
      </c>
      <c r="K12851" s="20" t="s">
        <v>3</v>
      </c>
      <c r="L12851" t="s">
        <v>1464</v>
      </c>
      <c r="M12851" s="20">
        <v>20.32</v>
      </c>
      <c r="N12851" s="20">
        <v>15.18</v>
      </c>
      <c r="AE12851">
        <f t="shared" si="200"/>
        <v>2009</v>
      </c>
    </row>
    <row r="12852" spans="1:31" x14ac:dyDescent="0.25">
      <c r="A12852" s="7">
        <v>12849</v>
      </c>
      <c r="B12852" s="8">
        <v>40062</v>
      </c>
      <c r="C12852" t="s">
        <v>3</v>
      </c>
      <c r="D12852" t="s">
        <v>1002</v>
      </c>
      <c r="E12852" t="s">
        <v>9</v>
      </c>
      <c r="F12852" t="s">
        <v>678</v>
      </c>
      <c r="G12852" t="s">
        <v>929</v>
      </c>
      <c r="H12852" s="135" t="s">
        <v>1496</v>
      </c>
      <c r="I12852" t="s">
        <v>1454</v>
      </c>
      <c r="J12852" s="20">
        <v>15</v>
      </c>
      <c r="K12852" s="20" t="s">
        <v>1465</v>
      </c>
      <c r="L12852" t="s">
        <v>1466</v>
      </c>
      <c r="M12852" s="20">
        <v>3.75</v>
      </c>
      <c r="N12852" s="20">
        <v>3.75</v>
      </c>
      <c r="AE12852">
        <f t="shared" si="200"/>
        <v>2009</v>
      </c>
    </row>
    <row r="12853" spans="1:31" x14ac:dyDescent="0.25">
      <c r="A12853" s="7">
        <v>12850</v>
      </c>
      <c r="B12853" s="8">
        <v>40062</v>
      </c>
      <c r="C12853" t="s">
        <v>3</v>
      </c>
      <c r="D12853" t="s">
        <v>656</v>
      </c>
      <c r="E12853" t="s">
        <v>9</v>
      </c>
      <c r="F12853" t="s">
        <v>240</v>
      </c>
      <c r="G12853" t="s">
        <v>648</v>
      </c>
      <c r="H12853" s="136" t="s">
        <v>2474</v>
      </c>
      <c r="I12853" t="s">
        <v>1454</v>
      </c>
      <c r="J12853" s="20">
        <v>181</v>
      </c>
      <c r="K12853" s="20" t="s">
        <v>9</v>
      </c>
      <c r="L12853" t="s">
        <v>1463</v>
      </c>
      <c r="M12853" s="20">
        <v>43.44</v>
      </c>
      <c r="N12853" s="20">
        <v>48.06</v>
      </c>
      <c r="AE12853">
        <f t="shared" si="200"/>
        <v>2009</v>
      </c>
    </row>
    <row r="12854" spans="1:31" x14ac:dyDescent="0.25">
      <c r="A12854" s="7">
        <v>12851</v>
      </c>
      <c r="B12854" s="8">
        <v>40062</v>
      </c>
      <c r="C12854" t="s">
        <v>3</v>
      </c>
      <c r="D12854" t="s">
        <v>502</v>
      </c>
      <c r="E12854" t="s">
        <v>9</v>
      </c>
      <c r="F12854" t="s">
        <v>923</v>
      </c>
      <c r="G12854" t="s">
        <v>714</v>
      </c>
      <c r="H12854" s="135" t="s">
        <v>2004</v>
      </c>
      <c r="I12854" t="s">
        <v>1454</v>
      </c>
      <c r="J12854" s="20">
        <v>407</v>
      </c>
      <c r="K12854" s="20" t="s">
        <v>9</v>
      </c>
      <c r="L12854" t="s">
        <v>1463</v>
      </c>
      <c r="M12854" s="20">
        <v>97.68</v>
      </c>
      <c r="N12854" s="20">
        <v>106.82</v>
      </c>
      <c r="AE12854">
        <f t="shared" si="200"/>
        <v>2009</v>
      </c>
    </row>
    <row r="12855" spans="1:31" x14ac:dyDescent="0.25">
      <c r="A12855" s="7">
        <v>12852</v>
      </c>
      <c r="B12855" s="8">
        <v>40062</v>
      </c>
      <c r="C12855" t="s">
        <v>3</v>
      </c>
      <c r="D12855" t="s">
        <v>380</v>
      </c>
      <c r="E12855" t="s">
        <v>9</v>
      </c>
      <c r="F12855" t="s">
        <v>240</v>
      </c>
      <c r="G12855" t="s">
        <v>732</v>
      </c>
      <c r="H12855" s="135" t="s">
        <v>2904</v>
      </c>
      <c r="I12855" t="s">
        <v>1454</v>
      </c>
      <c r="J12855" s="20">
        <v>17</v>
      </c>
      <c r="K12855" s="20" t="s">
        <v>1465</v>
      </c>
      <c r="L12855" t="s">
        <v>1466</v>
      </c>
      <c r="M12855" s="20">
        <v>4.25</v>
      </c>
      <c r="N12855" s="20">
        <v>4.25</v>
      </c>
      <c r="AE12855">
        <f t="shared" si="200"/>
        <v>2009</v>
      </c>
    </row>
    <row r="12856" spans="1:31" x14ac:dyDescent="0.25">
      <c r="A12856" s="7">
        <v>12853</v>
      </c>
      <c r="B12856" s="8">
        <v>40062</v>
      </c>
      <c r="C12856" t="s">
        <v>3</v>
      </c>
      <c r="D12856" t="s">
        <v>830</v>
      </c>
      <c r="E12856" t="s">
        <v>9</v>
      </c>
      <c r="F12856" t="s">
        <v>247</v>
      </c>
      <c r="G12856" t="s">
        <v>648</v>
      </c>
      <c r="H12856" s="9" t="s">
        <v>1797</v>
      </c>
      <c r="I12856" t="s">
        <v>1454</v>
      </c>
      <c r="J12856" s="20">
        <v>54</v>
      </c>
      <c r="K12856" s="20" t="s">
        <v>9</v>
      </c>
      <c r="L12856" t="s">
        <v>1464</v>
      </c>
      <c r="M12856" s="20">
        <v>11.879999999999999</v>
      </c>
      <c r="N12856" s="20">
        <v>16.12</v>
      </c>
      <c r="AE12856">
        <f t="shared" si="200"/>
        <v>2009</v>
      </c>
    </row>
    <row r="12857" spans="1:31" x14ac:dyDescent="0.25">
      <c r="A12857" s="7">
        <v>12854</v>
      </c>
      <c r="B12857" s="8">
        <v>40063</v>
      </c>
      <c r="C12857" t="s">
        <v>3</v>
      </c>
      <c r="D12857" t="s">
        <v>989</v>
      </c>
      <c r="E12857" t="s">
        <v>9</v>
      </c>
      <c r="F12857" t="s">
        <v>828</v>
      </c>
      <c r="G12857" t="s">
        <v>870</v>
      </c>
      <c r="H12857" s="135" t="s">
        <v>2836</v>
      </c>
      <c r="I12857" t="s">
        <v>1454</v>
      </c>
      <c r="J12857" s="20">
        <v>46</v>
      </c>
      <c r="K12857" s="20" t="s">
        <v>3</v>
      </c>
      <c r="L12857" t="s">
        <v>1464</v>
      </c>
      <c r="M12857" s="20">
        <v>13.879999999999999</v>
      </c>
      <c r="N12857" s="20">
        <v>10.120000000000001</v>
      </c>
      <c r="AE12857">
        <f t="shared" si="200"/>
        <v>2009</v>
      </c>
    </row>
    <row r="12858" spans="1:31" x14ac:dyDescent="0.25">
      <c r="A12858" s="7">
        <v>12855</v>
      </c>
      <c r="B12858" s="8">
        <v>40063</v>
      </c>
      <c r="C12858" t="s">
        <v>3</v>
      </c>
      <c r="D12858" t="s">
        <v>989</v>
      </c>
      <c r="E12858" t="s">
        <v>9</v>
      </c>
      <c r="F12858" t="s">
        <v>828</v>
      </c>
      <c r="G12858" t="s">
        <v>870</v>
      </c>
      <c r="H12858" s="135" t="s">
        <v>2836</v>
      </c>
      <c r="I12858" t="s">
        <v>1454</v>
      </c>
      <c r="J12858" s="20">
        <v>65</v>
      </c>
      <c r="K12858" s="20" t="s">
        <v>9</v>
      </c>
      <c r="L12858" t="s">
        <v>1464</v>
      </c>
      <c r="M12858" s="20">
        <v>14.3</v>
      </c>
      <c r="N12858" s="20">
        <v>19.2</v>
      </c>
      <c r="AE12858">
        <f t="shared" si="200"/>
        <v>2009</v>
      </c>
    </row>
    <row r="12859" spans="1:31" x14ac:dyDescent="0.25">
      <c r="A12859" s="7">
        <v>12856</v>
      </c>
      <c r="B12859" s="8">
        <v>40063</v>
      </c>
      <c r="C12859" t="s">
        <v>3</v>
      </c>
      <c r="D12859" t="s">
        <v>989</v>
      </c>
      <c r="E12859" t="s">
        <v>9</v>
      </c>
      <c r="F12859" t="s">
        <v>978</v>
      </c>
      <c r="G12859" t="s">
        <v>895</v>
      </c>
      <c r="H12859" s="135" t="s">
        <v>1496</v>
      </c>
      <c r="I12859" t="s">
        <v>1454</v>
      </c>
      <c r="J12859" s="20">
        <v>92</v>
      </c>
      <c r="K12859" s="20" t="s">
        <v>9</v>
      </c>
      <c r="L12859" t="s">
        <v>1464</v>
      </c>
      <c r="M12859" s="20">
        <v>20.240000000000002</v>
      </c>
      <c r="N12859" s="20">
        <v>26.759999999999998</v>
      </c>
      <c r="AE12859">
        <f t="shared" si="200"/>
        <v>2009</v>
      </c>
    </row>
    <row r="12860" spans="1:31" x14ac:dyDescent="0.25">
      <c r="A12860" s="7">
        <v>12857</v>
      </c>
      <c r="B12860" s="8">
        <v>40063</v>
      </c>
      <c r="C12860" t="s">
        <v>3</v>
      </c>
      <c r="D12860" t="s">
        <v>502</v>
      </c>
      <c r="E12860" t="s">
        <v>9</v>
      </c>
      <c r="F12860" t="s">
        <v>923</v>
      </c>
      <c r="G12860" t="s">
        <v>648</v>
      </c>
      <c r="H12860" s="135" t="s">
        <v>2269</v>
      </c>
      <c r="I12860" t="s">
        <v>1454</v>
      </c>
      <c r="J12860" s="20">
        <v>213</v>
      </c>
      <c r="K12860" s="20" t="s">
        <v>3</v>
      </c>
      <c r="L12860" t="s">
        <v>1464</v>
      </c>
      <c r="M12860" s="20">
        <v>60.64</v>
      </c>
      <c r="N12860" s="20">
        <v>46.86</v>
      </c>
      <c r="AE12860">
        <f t="shared" si="200"/>
        <v>2009</v>
      </c>
    </row>
    <row r="12861" spans="1:31" x14ac:dyDescent="0.25">
      <c r="A12861" s="7">
        <v>12858</v>
      </c>
      <c r="B12861" s="8">
        <v>40064</v>
      </c>
      <c r="C12861" t="s">
        <v>3</v>
      </c>
      <c r="D12861" t="s">
        <v>808</v>
      </c>
      <c r="E12861" t="s">
        <v>9</v>
      </c>
      <c r="F12861" t="s">
        <v>848</v>
      </c>
      <c r="G12861" t="s">
        <v>895</v>
      </c>
      <c r="H12861" s="135" t="s">
        <v>2531</v>
      </c>
      <c r="I12861" t="s">
        <v>1455</v>
      </c>
      <c r="J12861" s="20">
        <v>15</v>
      </c>
      <c r="K12861" s="20" t="s">
        <v>1465</v>
      </c>
      <c r="L12861" t="s">
        <v>1466</v>
      </c>
      <c r="M12861" s="20">
        <v>1.875</v>
      </c>
      <c r="N12861" s="20">
        <v>1.875</v>
      </c>
      <c r="AE12861">
        <f t="shared" si="200"/>
        <v>2009</v>
      </c>
    </row>
    <row r="12862" spans="1:31" x14ac:dyDescent="0.25">
      <c r="A12862" s="7">
        <v>12859</v>
      </c>
      <c r="B12862" s="8">
        <v>40064</v>
      </c>
      <c r="C12862" t="s">
        <v>3</v>
      </c>
      <c r="D12862" t="s">
        <v>791</v>
      </c>
      <c r="E12862" t="s">
        <v>9</v>
      </c>
      <c r="F12862" t="s">
        <v>37</v>
      </c>
      <c r="G12862" t="s">
        <v>648</v>
      </c>
      <c r="H12862" s="136" t="s">
        <v>1496</v>
      </c>
      <c r="I12862" t="s">
        <v>1454</v>
      </c>
      <c r="J12862" s="20">
        <v>86</v>
      </c>
      <c r="K12862" s="20" t="s">
        <v>3</v>
      </c>
      <c r="L12862" t="s">
        <v>1464</v>
      </c>
      <c r="M12862" s="20">
        <v>25.08</v>
      </c>
      <c r="N12862" s="20">
        <v>18.920000000000002</v>
      </c>
      <c r="AE12862">
        <f t="shared" si="200"/>
        <v>2009</v>
      </c>
    </row>
    <row r="12863" spans="1:31" x14ac:dyDescent="0.25">
      <c r="A12863" s="7">
        <v>12860</v>
      </c>
      <c r="B12863" s="8">
        <v>40064</v>
      </c>
      <c r="C12863" t="s">
        <v>3</v>
      </c>
      <c r="D12863" t="s">
        <v>848</v>
      </c>
      <c r="E12863" t="s">
        <v>9</v>
      </c>
      <c r="F12863" t="s">
        <v>905</v>
      </c>
      <c r="G12863" t="s">
        <v>732</v>
      </c>
      <c r="H12863" s="135" t="s">
        <v>2186</v>
      </c>
      <c r="I12863" t="s">
        <v>1454</v>
      </c>
      <c r="J12863" s="20">
        <v>86</v>
      </c>
      <c r="K12863" s="20" t="s">
        <v>9</v>
      </c>
      <c r="L12863" t="s">
        <v>1464</v>
      </c>
      <c r="M12863" s="20">
        <v>18.920000000000002</v>
      </c>
      <c r="N12863" s="20">
        <v>25.08</v>
      </c>
      <c r="AE12863">
        <f t="shared" si="200"/>
        <v>2009</v>
      </c>
    </row>
    <row r="12864" spans="1:31" x14ac:dyDescent="0.25">
      <c r="A12864" s="7">
        <v>12861</v>
      </c>
      <c r="B12864" s="8">
        <v>40065</v>
      </c>
      <c r="C12864" t="s">
        <v>3</v>
      </c>
      <c r="D12864" t="s">
        <v>1003</v>
      </c>
      <c r="E12864" t="s">
        <v>9</v>
      </c>
      <c r="F12864" t="s">
        <v>860</v>
      </c>
      <c r="G12864" t="s">
        <v>732</v>
      </c>
      <c r="H12864" s="135" t="s">
        <v>2283</v>
      </c>
      <c r="I12864" t="s">
        <v>1454</v>
      </c>
      <c r="J12864" s="20">
        <v>10</v>
      </c>
      <c r="K12864" s="20" t="s">
        <v>3</v>
      </c>
      <c r="L12864" t="s">
        <v>1463</v>
      </c>
      <c r="M12864" s="20">
        <v>3.6</v>
      </c>
      <c r="N12864" s="20">
        <v>2.4</v>
      </c>
      <c r="AE12864">
        <f t="shared" si="200"/>
        <v>2009</v>
      </c>
    </row>
    <row r="12865" spans="1:31" x14ac:dyDescent="0.25">
      <c r="A12865" s="7">
        <v>12862</v>
      </c>
      <c r="B12865" s="8">
        <v>40065</v>
      </c>
      <c r="C12865" t="s">
        <v>3</v>
      </c>
      <c r="D12865" t="s">
        <v>798</v>
      </c>
      <c r="E12865" t="s">
        <v>9</v>
      </c>
      <c r="F12865" t="s">
        <v>972</v>
      </c>
      <c r="G12865" t="s">
        <v>377</v>
      </c>
      <c r="H12865" s="9" t="s">
        <v>2361</v>
      </c>
      <c r="I12865" t="s">
        <v>1455</v>
      </c>
      <c r="J12865" s="20">
        <v>36</v>
      </c>
      <c r="K12865" s="20" t="s">
        <v>3</v>
      </c>
      <c r="L12865" t="s">
        <v>1464</v>
      </c>
      <c r="M12865" s="20">
        <v>5.54</v>
      </c>
      <c r="N12865" s="20">
        <v>3.96</v>
      </c>
      <c r="AE12865">
        <f t="shared" si="200"/>
        <v>2009</v>
      </c>
    </row>
    <row r="12866" spans="1:31" x14ac:dyDescent="0.25">
      <c r="A12866" s="7">
        <v>12863</v>
      </c>
      <c r="B12866" s="8">
        <v>40065</v>
      </c>
      <c r="C12866" t="s">
        <v>3</v>
      </c>
      <c r="D12866" t="s">
        <v>440</v>
      </c>
      <c r="E12866" t="s">
        <v>9</v>
      </c>
      <c r="F12866" t="s">
        <v>469</v>
      </c>
      <c r="G12866" t="s">
        <v>377</v>
      </c>
      <c r="H12866" s="135" t="s">
        <v>1496</v>
      </c>
      <c r="I12866" t="s">
        <v>1454</v>
      </c>
      <c r="J12866" s="20">
        <v>55</v>
      </c>
      <c r="K12866" s="20" t="s">
        <v>3</v>
      </c>
      <c r="L12866" t="s">
        <v>1464</v>
      </c>
      <c r="M12866" s="20">
        <v>16.399999999999999</v>
      </c>
      <c r="N12866" s="20">
        <v>12.1</v>
      </c>
      <c r="AE12866">
        <f t="shared" si="200"/>
        <v>2009</v>
      </c>
    </row>
    <row r="12867" spans="1:31" x14ac:dyDescent="0.25">
      <c r="A12867" s="7">
        <v>12864</v>
      </c>
      <c r="B12867" s="8">
        <v>40065</v>
      </c>
      <c r="C12867" t="s">
        <v>3</v>
      </c>
      <c r="D12867" t="s">
        <v>779</v>
      </c>
      <c r="E12867" t="s">
        <v>9</v>
      </c>
      <c r="F12867" t="s">
        <v>833</v>
      </c>
      <c r="G12867" t="s">
        <v>1016</v>
      </c>
      <c r="H12867" s="9" t="s">
        <v>2856</v>
      </c>
      <c r="I12867" t="s">
        <v>1454</v>
      </c>
      <c r="J12867" s="20">
        <v>16</v>
      </c>
      <c r="K12867" s="20" t="s">
        <v>3</v>
      </c>
      <c r="L12867" t="s">
        <v>1463</v>
      </c>
      <c r="M12867" s="20">
        <v>5.16</v>
      </c>
      <c r="N12867" s="20">
        <v>3.84</v>
      </c>
      <c r="AE12867">
        <f t="shared" si="200"/>
        <v>2009</v>
      </c>
    </row>
    <row r="12868" spans="1:31" x14ac:dyDescent="0.25">
      <c r="A12868" s="7">
        <v>12865</v>
      </c>
      <c r="B12868" s="8">
        <v>40065</v>
      </c>
      <c r="C12868" t="s">
        <v>3</v>
      </c>
      <c r="D12868" t="s">
        <v>1026</v>
      </c>
      <c r="E12868" t="s">
        <v>9</v>
      </c>
      <c r="F12868" t="s">
        <v>1015</v>
      </c>
      <c r="G12868" t="s">
        <v>931</v>
      </c>
      <c r="H12868" s="9" t="s">
        <v>2687</v>
      </c>
      <c r="I12868" t="s">
        <v>1458</v>
      </c>
      <c r="J12868" s="20">
        <v>7</v>
      </c>
      <c r="K12868" s="20" t="s">
        <v>9</v>
      </c>
      <c r="L12868" t="s">
        <v>1464</v>
      </c>
      <c r="M12868" s="20">
        <v>30</v>
      </c>
      <c r="N12868" s="20">
        <v>10</v>
      </c>
      <c r="AE12868">
        <f t="shared" ref="AE12868:AE12931" si="201">YEAR(B12868)</f>
        <v>2009</v>
      </c>
    </row>
    <row r="12869" spans="1:31" x14ac:dyDescent="0.25">
      <c r="A12869" s="7">
        <v>12866</v>
      </c>
      <c r="B12869" s="8">
        <v>40065</v>
      </c>
      <c r="C12869" t="s">
        <v>3</v>
      </c>
      <c r="D12869" t="s">
        <v>1003</v>
      </c>
      <c r="E12869" t="s">
        <v>9</v>
      </c>
      <c r="F12869" t="s">
        <v>247</v>
      </c>
      <c r="G12869" t="s">
        <v>929</v>
      </c>
      <c r="H12869" s="135" t="s">
        <v>2697</v>
      </c>
      <c r="I12869" t="s">
        <v>1454</v>
      </c>
      <c r="J12869" s="20">
        <v>22</v>
      </c>
      <c r="K12869" s="20" t="s">
        <v>9</v>
      </c>
      <c r="L12869" t="s">
        <v>1464</v>
      </c>
      <c r="M12869" s="20">
        <v>4.84</v>
      </c>
      <c r="N12869" s="20">
        <v>7.16</v>
      </c>
      <c r="AE12869">
        <f t="shared" si="201"/>
        <v>2009</v>
      </c>
    </row>
    <row r="12870" spans="1:31" x14ac:dyDescent="0.25">
      <c r="A12870" s="7">
        <v>12867</v>
      </c>
      <c r="B12870" s="8">
        <v>40065</v>
      </c>
      <c r="C12870" t="s">
        <v>3</v>
      </c>
      <c r="D12870" t="s">
        <v>990</v>
      </c>
      <c r="E12870" t="s">
        <v>9</v>
      </c>
      <c r="F12870" t="s">
        <v>1003</v>
      </c>
      <c r="G12870" t="s">
        <v>929</v>
      </c>
      <c r="H12870" s="135" t="s">
        <v>2788</v>
      </c>
      <c r="I12870" t="s">
        <v>1455</v>
      </c>
      <c r="J12870" s="20">
        <v>21</v>
      </c>
      <c r="K12870" s="20" t="s">
        <v>9</v>
      </c>
      <c r="L12870" t="s">
        <v>1463</v>
      </c>
      <c r="M12870" s="20">
        <v>2.52</v>
      </c>
      <c r="N12870" s="20">
        <v>3.23</v>
      </c>
      <c r="AE12870">
        <f t="shared" si="201"/>
        <v>2009</v>
      </c>
    </row>
    <row r="12871" spans="1:31" x14ac:dyDescent="0.25">
      <c r="A12871" s="7">
        <v>12868</v>
      </c>
      <c r="B12871" s="8">
        <v>40065</v>
      </c>
      <c r="C12871" t="s">
        <v>3</v>
      </c>
      <c r="D12871" t="s">
        <v>938</v>
      </c>
      <c r="E12871" t="s">
        <v>9</v>
      </c>
      <c r="F12871" t="s">
        <v>85</v>
      </c>
      <c r="G12871" t="s">
        <v>1016</v>
      </c>
      <c r="H12871" s="9" t="s">
        <v>2905</v>
      </c>
      <c r="I12871" t="s">
        <v>1454</v>
      </c>
      <c r="J12871" s="20">
        <v>29</v>
      </c>
      <c r="K12871" s="20" t="s">
        <v>9</v>
      </c>
      <c r="L12871" t="s">
        <v>1463</v>
      </c>
      <c r="M12871" s="20">
        <v>6.96</v>
      </c>
      <c r="N12871" s="20">
        <v>8.5399999999999991</v>
      </c>
      <c r="AE12871">
        <f t="shared" si="201"/>
        <v>2009</v>
      </c>
    </row>
    <row r="12872" spans="1:31" x14ac:dyDescent="0.25">
      <c r="A12872" s="7">
        <v>12869</v>
      </c>
      <c r="B12872" s="8">
        <v>40066</v>
      </c>
      <c r="C12872" t="s">
        <v>3</v>
      </c>
      <c r="D12872" t="s">
        <v>502</v>
      </c>
      <c r="E12872" t="s">
        <v>9</v>
      </c>
      <c r="F12872" t="s">
        <v>787</v>
      </c>
      <c r="G12872" t="s">
        <v>929</v>
      </c>
      <c r="H12872" s="9" t="s">
        <v>2906</v>
      </c>
      <c r="I12872" t="s">
        <v>1455</v>
      </c>
      <c r="J12872" s="20">
        <v>20</v>
      </c>
      <c r="K12872" s="20" t="s">
        <v>3</v>
      </c>
      <c r="L12872" t="s">
        <v>1463</v>
      </c>
      <c r="M12872" s="20">
        <v>3.1</v>
      </c>
      <c r="N12872" s="20">
        <v>2.4</v>
      </c>
      <c r="AE12872">
        <f t="shared" si="201"/>
        <v>2009</v>
      </c>
    </row>
    <row r="12873" spans="1:31" x14ac:dyDescent="0.25">
      <c r="A12873" s="7">
        <v>12870</v>
      </c>
      <c r="B12873" s="8">
        <v>40066</v>
      </c>
      <c r="C12873" t="s">
        <v>3</v>
      </c>
      <c r="D12873" t="s">
        <v>787</v>
      </c>
      <c r="E12873" t="s">
        <v>9</v>
      </c>
      <c r="F12873" t="s">
        <v>45</v>
      </c>
      <c r="G12873" t="s">
        <v>895</v>
      </c>
      <c r="H12873" s="135" t="s">
        <v>2718</v>
      </c>
      <c r="I12873" t="s">
        <v>1454</v>
      </c>
      <c r="J12873" s="20">
        <v>35</v>
      </c>
      <c r="K12873" s="20" t="s">
        <v>3</v>
      </c>
      <c r="L12873" t="s">
        <v>1464</v>
      </c>
      <c r="M12873" s="20">
        <v>10.8</v>
      </c>
      <c r="N12873" s="20">
        <v>7.7</v>
      </c>
      <c r="AE12873">
        <f t="shared" si="201"/>
        <v>2009</v>
      </c>
    </row>
    <row r="12874" spans="1:31" x14ac:dyDescent="0.25">
      <c r="A12874" s="7">
        <v>12871</v>
      </c>
      <c r="B12874" s="8">
        <v>40066</v>
      </c>
      <c r="C12874" t="s">
        <v>3</v>
      </c>
      <c r="D12874" t="s">
        <v>397</v>
      </c>
      <c r="E12874" t="s">
        <v>9</v>
      </c>
      <c r="F12874" t="s">
        <v>183</v>
      </c>
      <c r="G12874" t="s">
        <v>1016</v>
      </c>
      <c r="H12874" s="9" t="s">
        <v>2907</v>
      </c>
      <c r="I12874" t="s">
        <v>1454</v>
      </c>
      <c r="J12874" s="20">
        <v>69</v>
      </c>
      <c r="K12874" s="20" t="s">
        <v>9</v>
      </c>
      <c r="L12874" t="s">
        <v>1463</v>
      </c>
      <c r="M12874" s="20">
        <v>16.559999999999999</v>
      </c>
      <c r="N12874" s="20">
        <v>18.940000000000001</v>
      </c>
      <c r="AE12874">
        <f t="shared" si="201"/>
        <v>2009</v>
      </c>
    </row>
    <row r="12875" spans="1:31" x14ac:dyDescent="0.25">
      <c r="A12875" s="7">
        <v>12872</v>
      </c>
      <c r="B12875" s="8">
        <v>40067</v>
      </c>
      <c r="C12875" t="s">
        <v>3</v>
      </c>
      <c r="D12875" t="s">
        <v>957</v>
      </c>
      <c r="E12875" t="s">
        <v>9</v>
      </c>
      <c r="F12875" t="s">
        <v>836</v>
      </c>
      <c r="G12875" t="s">
        <v>1016</v>
      </c>
      <c r="H12875" s="135" t="s">
        <v>1496</v>
      </c>
      <c r="I12875" t="s">
        <v>1454</v>
      </c>
      <c r="J12875" s="20">
        <v>16</v>
      </c>
      <c r="K12875" s="20" t="s">
        <v>1465</v>
      </c>
      <c r="L12875" t="s">
        <v>1466</v>
      </c>
      <c r="M12875" s="20">
        <v>4</v>
      </c>
      <c r="N12875" s="20">
        <v>4</v>
      </c>
      <c r="AE12875">
        <f t="shared" si="201"/>
        <v>2009</v>
      </c>
    </row>
    <row r="12876" spans="1:31" x14ac:dyDescent="0.25">
      <c r="A12876" s="7">
        <v>12873</v>
      </c>
      <c r="B12876" s="8">
        <v>40068</v>
      </c>
      <c r="C12876" t="s">
        <v>3</v>
      </c>
      <c r="D12876" t="s">
        <v>206</v>
      </c>
      <c r="E12876" t="s">
        <v>9</v>
      </c>
      <c r="F12876" t="s">
        <v>19</v>
      </c>
      <c r="G12876" t="s">
        <v>14</v>
      </c>
      <c r="H12876" s="135" t="s">
        <v>1507</v>
      </c>
      <c r="I12876" t="s">
        <v>1454</v>
      </c>
      <c r="J12876" s="20">
        <v>63</v>
      </c>
      <c r="K12876" s="20" t="s">
        <v>3</v>
      </c>
      <c r="L12876" t="s">
        <v>1464</v>
      </c>
      <c r="M12876" s="20">
        <v>18.64</v>
      </c>
      <c r="N12876" s="20">
        <v>13.86</v>
      </c>
      <c r="AE12876">
        <f t="shared" si="201"/>
        <v>2009</v>
      </c>
    </row>
    <row r="12877" spans="1:31" x14ac:dyDescent="0.25">
      <c r="A12877" s="7">
        <v>12874</v>
      </c>
      <c r="B12877" s="8">
        <v>40068</v>
      </c>
      <c r="C12877" t="s">
        <v>3</v>
      </c>
      <c r="D12877" t="s">
        <v>994</v>
      </c>
      <c r="E12877" t="s">
        <v>9</v>
      </c>
      <c r="F12877" t="s">
        <v>672</v>
      </c>
      <c r="G12877" t="s">
        <v>377</v>
      </c>
      <c r="H12877" s="9" t="s">
        <v>2227</v>
      </c>
      <c r="I12877" t="s">
        <v>1454</v>
      </c>
      <c r="J12877" s="20">
        <v>38</v>
      </c>
      <c r="K12877" s="20" t="s">
        <v>3</v>
      </c>
      <c r="L12877" t="s">
        <v>1464</v>
      </c>
      <c r="M12877" s="20">
        <v>11.64</v>
      </c>
      <c r="N12877" s="20">
        <v>8.36</v>
      </c>
      <c r="AE12877">
        <f t="shared" si="201"/>
        <v>2009</v>
      </c>
    </row>
    <row r="12878" spans="1:31" x14ac:dyDescent="0.25">
      <c r="A12878" s="7">
        <v>12875</v>
      </c>
      <c r="B12878" s="8">
        <v>40071</v>
      </c>
      <c r="C12878" t="s">
        <v>3</v>
      </c>
      <c r="D12878" t="s">
        <v>1020</v>
      </c>
      <c r="E12878" t="s">
        <v>9</v>
      </c>
      <c r="F12878" t="s">
        <v>945</v>
      </c>
      <c r="G12878" t="s">
        <v>929</v>
      </c>
      <c r="H12878" s="9" t="s">
        <v>2652</v>
      </c>
      <c r="I12878" t="s">
        <v>1454</v>
      </c>
      <c r="J12878" s="20">
        <v>51</v>
      </c>
      <c r="K12878" s="20" t="s">
        <v>3</v>
      </c>
      <c r="L12878" t="s">
        <v>1464</v>
      </c>
      <c r="M12878" s="20">
        <v>15.28</v>
      </c>
      <c r="N12878" s="20">
        <v>11.22</v>
      </c>
      <c r="AE12878">
        <f t="shared" si="201"/>
        <v>2009</v>
      </c>
    </row>
    <row r="12879" spans="1:31" x14ac:dyDescent="0.25">
      <c r="A12879" s="7">
        <v>12876</v>
      </c>
      <c r="B12879" s="8">
        <v>40071</v>
      </c>
      <c r="C12879" t="s">
        <v>3</v>
      </c>
      <c r="D12879" t="s">
        <v>1027</v>
      </c>
      <c r="E12879" t="s">
        <v>9</v>
      </c>
      <c r="F12879" t="s">
        <v>779</v>
      </c>
      <c r="G12879" t="s">
        <v>870</v>
      </c>
      <c r="H12879" s="135" t="s">
        <v>2731</v>
      </c>
      <c r="I12879" t="s">
        <v>1455</v>
      </c>
      <c r="J12879" s="20">
        <v>15</v>
      </c>
      <c r="K12879" s="20" t="s">
        <v>1465</v>
      </c>
      <c r="L12879" t="s">
        <v>1466</v>
      </c>
      <c r="M12879" s="20">
        <v>1.875</v>
      </c>
      <c r="N12879" s="20">
        <v>1.875</v>
      </c>
      <c r="AE12879">
        <f t="shared" si="201"/>
        <v>2009</v>
      </c>
    </row>
    <row r="12880" spans="1:31" x14ac:dyDescent="0.25">
      <c r="A12880" s="7">
        <v>12877</v>
      </c>
      <c r="B12880" s="8">
        <v>40071</v>
      </c>
      <c r="C12880" t="s">
        <v>3</v>
      </c>
      <c r="D12880" t="s">
        <v>311</v>
      </c>
      <c r="E12880" t="s">
        <v>9</v>
      </c>
      <c r="F12880" t="s">
        <v>989</v>
      </c>
      <c r="G12880" t="s">
        <v>895</v>
      </c>
      <c r="H12880" s="135" t="s">
        <v>2590</v>
      </c>
      <c r="I12880" t="s">
        <v>1455</v>
      </c>
      <c r="J12880" s="20">
        <v>83</v>
      </c>
      <c r="K12880" s="20" t="s">
        <v>3</v>
      </c>
      <c r="L12880" t="s">
        <v>1464</v>
      </c>
      <c r="M12880" s="20">
        <v>12.120000000000001</v>
      </c>
      <c r="N12880" s="20">
        <v>9.129999999999999</v>
      </c>
      <c r="AE12880">
        <f t="shared" si="201"/>
        <v>2009</v>
      </c>
    </row>
    <row r="12881" spans="1:31" x14ac:dyDescent="0.25">
      <c r="A12881" s="7">
        <v>12878</v>
      </c>
      <c r="B12881" s="8">
        <v>40072</v>
      </c>
      <c r="C12881" t="s">
        <v>3</v>
      </c>
      <c r="D12881" t="s">
        <v>957</v>
      </c>
      <c r="E12881" t="s">
        <v>9</v>
      </c>
      <c r="F12881" t="s">
        <v>787</v>
      </c>
      <c r="G12881" t="s">
        <v>895</v>
      </c>
      <c r="H12881" s="135" t="s">
        <v>1496</v>
      </c>
      <c r="I12881" t="s">
        <v>1455</v>
      </c>
      <c r="J12881" s="20">
        <v>54</v>
      </c>
      <c r="K12881" s="20" t="s">
        <v>3</v>
      </c>
      <c r="L12881" t="s">
        <v>1464</v>
      </c>
      <c r="M12881" s="20">
        <v>8.06</v>
      </c>
      <c r="N12881" s="20">
        <v>5.9399999999999995</v>
      </c>
      <c r="AE12881">
        <f t="shared" si="201"/>
        <v>2009</v>
      </c>
    </row>
    <row r="12882" spans="1:31" x14ac:dyDescent="0.25">
      <c r="A12882" s="7">
        <v>12879</v>
      </c>
      <c r="B12882" s="8">
        <v>40072</v>
      </c>
      <c r="C12882" t="s">
        <v>3</v>
      </c>
      <c r="D12882" t="s">
        <v>250</v>
      </c>
      <c r="E12882" t="s">
        <v>9</v>
      </c>
      <c r="F12882" t="s">
        <v>902</v>
      </c>
      <c r="G12882" t="s">
        <v>732</v>
      </c>
      <c r="H12882" s="135" t="s">
        <v>2143</v>
      </c>
      <c r="I12882" t="s">
        <v>1454</v>
      </c>
      <c r="J12882" s="20">
        <v>23</v>
      </c>
      <c r="K12882" s="20" t="s">
        <v>9</v>
      </c>
      <c r="L12882" t="s">
        <v>1463</v>
      </c>
      <c r="M12882" s="20">
        <v>5.52</v>
      </c>
      <c r="N12882" s="20">
        <v>6.98</v>
      </c>
      <c r="AE12882">
        <f t="shared" si="201"/>
        <v>2009</v>
      </c>
    </row>
    <row r="12883" spans="1:31" x14ac:dyDescent="0.25">
      <c r="A12883" s="7">
        <v>12880</v>
      </c>
      <c r="B12883" s="8">
        <v>40072</v>
      </c>
      <c r="C12883" t="s">
        <v>3</v>
      </c>
      <c r="D12883" t="s">
        <v>1003</v>
      </c>
      <c r="E12883" t="s">
        <v>9</v>
      </c>
      <c r="F12883" t="s">
        <v>860</v>
      </c>
      <c r="G12883" t="s">
        <v>732</v>
      </c>
      <c r="H12883" s="135" t="s">
        <v>2186</v>
      </c>
      <c r="I12883" t="s">
        <v>1454</v>
      </c>
      <c r="J12883" s="20">
        <v>18</v>
      </c>
      <c r="K12883" s="20" t="s">
        <v>3</v>
      </c>
      <c r="L12883" t="s">
        <v>1463</v>
      </c>
      <c r="M12883" s="20">
        <v>5.68</v>
      </c>
      <c r="N12883" s="20">
        <v>4.32</v>
      </c>
      <c r="AE12883">
        <f t="shared" si="201"/>
        <v>2009</v>
      </c>
    </row>
    <row r="12884" spans="1:31" x14ac:dyDescent="0.25">
      <c r="A12884" s="7">
        <v>12881</v>
      </c>
      <c r="B12884" s="8">
        <v>40073</v>
      </c>
      <c r="C12884" t="s">
        <v>3</v>
      </c>
      <c r="D12884" t="s">
        <v>734</v>
      </c>
      <c r="E12884" t="s">
        <v>9</v>
      </c>
      <c r="F12884" t="s">
        <v>655</v>
      </c>
      <c r="G12884" t="s">
        <v>714</v>
      </c>
      <c r="H12884" s="135" t="s">
        <v>2060</v>
      </c>
      <c r="I12884" t="s">
        <v>1454</v>
      </c>
      <c r="J12884" s="20">
        <v>47</v>
      </c>
      <c r="K12884" s="20" t="s">
        <v>3</v>
      </c>
      <c r="L12884" t="s">
        <v>1464</v>
      </c>
      <c r="M12884" s="20">
        <v>14.16</v>
      </c>
      <c r="N12884" s="20">
        <v>10.34</v>
      </c>
      <c r="AE12884">
        <f t="shared" si="201"/>
        <v>2009</v>
      </c>
    </row>
    <row r="12885" spans="1:31" x14ac:dyDescent="0.25">
      <c r="A12885" s="7">
        <v>12882</v>
      </c>
      <c r="B12885" s="8">
        <v>40073</v>
      </c>
      <c r="C12885" t="s">
        <v>3</v>
      </c>
      <c r="D12885" t="s">
        <v>1023</v>
      </c>
      <c r="E12885" t="s">
        <v>9</v>
      </c>
      <c r="F12885" t="s">
        <v>19</v>
      </c>
      <c r="G12885" t="s">
        <v>648</v>
      </c>
      <c r="H12885" s="135" t="s">
        <v>1795</v>
      </c>
      <c r="I12885" t="s">
        <v>1454</v>
      </c>
      <c r="J12885" s="20">
        <v>38</v>
      </c>
      <c r="K12885" s="20" t="s">
        <v>3</v>
      </c>
      <c r="L12885" t="s">
        <v>1464</v>
      </c>
      <c r="M12885" s="20">
        <v>11.64</v>
      </c>
      <c r="N12885" s="20">
        <v>8.36</v>
      </c>
      <c r="AE12885">
        <f t="shared" si="201"/>
        <v>2009</v>
      </c>
    </row>
    <row r="12886" spans="1:31" x14ac:dyDescent="0.25">
      <c r="A12886" s="7">
        <v>12883</v>
      </c>
      <c r="B12886" s="8">
        <v>40073</v>
      </c>
      <c r="C12886" t="s">
        <v>3</v>
      </c>
      <c r="D12886" t="s">
        <v>380</v>
      </c>
      <c r="E12886" t="s">
        <v>9</v>
      </c>
      <c r="F12886" t="s">
        <v>817</v>
      </c>
      <c r="G12886" t="s">
        <v>633</v>
      </c>
      <c r="H12886" s="135" t="s">
        <v>2257</v>
      </c>
      <c r="I12886" t="s">
        <v>1454</v>
      </c>
      <c r="J12886" s="20">
        <v>23</v>
      </c>
      <c r="K12886" s="20" t="s">
        <v>9</v>
      </c>
      <c r="L12886" t="s">
        <v>1464</v>
      </c>
      <c r="M12886" s="20">
        <v>5.0600000000000005</v>
      </c>
      <c r="N12886" s="20">
        <v>7.4399999999999995</v>
      </c>
      <c r="AE12886">
        <f t="shared" si="201"/>
        <v>2009</v>
      </c>
    </row>
    <row r="12887" spans="1:31" x14ac:dyDescent="0.25">
      <c r="A12887" s="7">
        <v>12884</v>
      </c>
      <c r="B12887" s="8">
        <v>40074</v>
      </c>
      <c r="C12887" t="s">
        <v>3</v>
      </c>
      <c r="D12887" t="s">
        <v>1023</v>
      </c>
      <c r="E12887" t="s">
        <v>9</v>
      </c>
      <c r="F12887" t="s">
        <v>992</v>
      </c>
      <c r="G12887" t="s">
        <v>861</v>
      </c>
      <c r="H12887" s="135" t="s">
        <v>2444</v>
      </c>
      <c r="I12887" t="s">
        <v>1455</v>
      </c>
      <c r="J12887" s="20">
        <v>18</v>
      </c>
      <c r="K12887" s="20" t="s">
        <v>9</v>
      </c>
      <c r="L12887" t="s">
        <v>1464</v>
      </c>
      <c r="M12887" s="20">
        <v>1.98</v>
      </c>
      <c r="N12887" s="20">
        <v>3.02</v>
      </c>
      <c r="AE12887">
        <f t="shared" si="201"/>
        <v>2009</v>
      </c>
    </row>
    <row r="12888" spans="1:31" x14ac:dyDescent="0.25">
      <c r="A12888" s="7">
        <v>12885</v>
      </c>
      <c r="B12888" s="8">
        <v>40074</v>
      </c>
      <c r="C12888" t="s">
        <v>3</v>
      </c>
      <c r="D12888" t="s">
        <v>1023</v>
      </c>
      <c r="E12888" t="s">
        <v>9</v>
      </c>
      <c r="F12888" t="s">
        <v>231</v>
      </c>
      <c r="G12888" t="s">
        <v>648</v>
      </c>
      <c r="H12888" s="135" t="s">
        <v>1795</v>
      </c>
      <c r="I12888" t="s">
        <v>1454</v>
      </c>
      <c r="J12888" s="20">
        <v>44</v>
      </c>
      <c r="K12888" s="20" t="s">
        <v>3</v>
      </c>
      <c r="L12888" t="s">
        <v>1463</v>
      </c>
      <c r="M12888" s="20">
        <v>12.44</v>
      </c>
      <c r="N12888" s="20">
        <v>10.56</v>
      </c>
      <c r="AE12888">
        <f t="shared" si="201"/>
        <v>2009</v>
      </c>
    </row>
    <row r="12889" spans="1:31" x14ac:dyDescent="0.25">
      <c r="A12889" s="7">
        <v>12886</v>
      </c>
      <c r="B12889" s="8">
        <v>40074</v>
      </c>
      <c r="C12889" t="s">
        <v>3</v>
      </c>
      <c r="D12889" t="s">
        <v>1003</v>
      </c>
      <c r="E12889" t="s">
        <v>9</v>
      </c>
      <c r="F12889" t="s">
        <v>64</v>
      </c>
      <c r="G12889" t="s">
        <v>929</v>
      </c>
      <c r="H12889" s="9" t="s">
        <v>2908</v>
      </c>
      <c r="I12889" t="s">
        <v>1454</v>
      </c>
      <c r="J12889" s="20">
        <v>15</v>
      </c>
      <c r="K12889" s="20" t="s">
        <v>9</v>
      </c>
      <c r="L12889" t="s">
        <v>1463</v>
      </c>
      <c r="M12889" s="20">
        <v>3.6</v>
      </c>
      <c r="N12889" s="20">
        <v>4.9000000000000004</v>
      </c>
      <c r="AE12889">
        <f t="shared" si="201"/>
        <v>2009</v>
      </c>
    </row>
    <row r="12890" spans="1:31" x14ac:dyDescent="0.25">
      <c r="A12890" s="7">
        <v>12887</v>
      </c>
      <c r="B12890" s="8">
        <v>40074</v>
      </c>
      <c r="C12890" t="s">
        <v>3</v>
      </c>
      <c r="D12890" t="s">
        <v>101</v>
      </c>
      <c r="E12890" t="s">
        <v>9</v>
      </c>
      <c r="F12890" t="s">
        <v>427</v>
      </c>
      <c r="G12890" t="s">
        <v>648</v>
      </c>
      <c r="H12890" s="135" t="s">
        <v>1810</v>
      </c>
      <c r="I12890" t="s">
        <v>1456</v>
      </c>
      <c r="J12890" s="20">
        <v>56</v>
      </c>
      <c r="K12890" s="20" t="s">
        <v>3</v>
      </c>
      <c r="L12890" t="s">
        <v>1464</v>
      </c>
      <c r="M12890" s="20">
        <v>16.68</v>
      </c>
      <c r="N12890" s="20">
        <v>12.32</v>
      </c>
      <c r="O12890" t="s">
        <v>3</v>
      </c>
      <c r="P12890" s="13" t="s">
        <v>614</v>
      </c>
      <c r="Q12890" t="s">
        <v>3</v>
      </c>
      <c r="R12890" t="s">
        <v>542</v>
      </c>
      <c r="S12890" t="s">
        <v>9</v>
      </c>
      <c r="T12890" t="s">
        <v>259</v>
      </c>
      <c r="U12890" t="s">
        <v>9</v>
      </c>
      <c r="V12890" t="s">
        <v>469</v>
      </c>
      <c r="W12890" t="s">
        <v>9</v>
      </c>
      <c r="X12890" t="s">
        <v>867</v>
      </c>
      <c r="Y12890" t="s">
        <v>1465</v>
      </c>
      <c r="AA12890" t="s">
        <v>1465</v>
      </c>
      <c r="AC12890" t="s">
        <v>1465</v>
      </c>
      <c r="AE12890">
        <f t="shared" si="201"/>
        <v>2009</v>
      </c>
    </row>
    <row r="12891" spans="1:31" x14ac:dyDescent="0.25">
      <c r="A12891" s="7">
        <v>12888</v>
      </c>
      <c r="B12891" s="8">
        <v>40074</v>
      </c>
      <c r="C12891" t="s">
        <v>3</v>
      </c>
      <c r="D12891" t="s">
        <v>1008</v>
      </c>
      <c r="E12891" t="s">
        <v>9</v>
      </c>
      <c r="F12891" t="s">
        <v>997</v>
      </c>
      <c r="G12891" t="s">
        <v>648</v>
      </c>
      <c r="H12891" s="9" t="s">
        <v>1797</v>
      </c>
      <c r="I12891" t="s">
        <v>1454</v>
      </c>
      <c r="J12891" s="20">
        <v>71</v>
      </c>
      <c r="K12891" s="20" t="s">
        <v>9</v>
      </c>
      <c r="L12891" t="s">
        <v>1464</v>
      </c>
      <c r="M12891" s="20">
        <v>15.620000000000001</v>
      </c>
      <c r="N12891" s="20">
        <v>20.88</v>
      </c>
      <c r="AE12891">
        <f t="shared" si="201"/>
        <v>2009</v>
      </c>
    </row>
    <row r="12892" spans="1:31" x14ac:dyDescent="0.25">
      <c r="A12892" s="7">
        <v>12889</v>
      </c>
      <c r="B12892" s="8">
        <v>40075</v>
      </c>
      <c r="C12892" t="s">
        <v>3</v>
      </c>
      <c r="D12892" t="s">
        <v>543</v>
      </c>
      <c r="E12892" t="s">
        <v>9</v>
      </c>
      <c r="F12892" t="s">
        <v>521</v>
      </c>
      <c r="G12892" t="s">
        <v>732</v>
      </c>
      <c r="H12892" s="135" t="s">
        <v>2642</v>
      </c>
      <c r="I12892" t="s">
        <v>1454</v>
      </c>
      <c r="J12892" s="20">
        <v>36</v>
      </c>
      <c r="K12892" s="20" t="s">
        <v>9</v>
      </c>
      <c r="L12892" t="s">
        <v>1464</v>
      </c>
      <c r="M12892" s="20">
        <v>7.92</v>
      </c>
      <c r="N12892" s="20">
        <v>11.08</v>
      </c>
      <c r="AE12892">
        <f t="shared" si="201"/>
        <v>2009</v>
      </c>
    </row>
    <row r="12893" spans="1:31" x14ac:dyDescent="0.25">
      <c r="A12893" s="7">
        <v>12890</v>
      </c>
      <c r="B12893" s="8">
        <v>40075</v>
      </c>
      <c r="C12893" t="s">
        <v>3</v>
      </c>
      <c r="D12893" t="s">
        <v>656</v>
      </c>
      <c r="E12893" t="s">
        <v>9</v>
      </c>
      <c r="F12893" t="s">
        <v>450</v>
      </c>
      <c r="G12893" t="s">
        <v>929</v>
      </c>
      <c r="H12893" s="135" t="s">
        <v>2782</v>
      </c>
      <c r="I12893" t="s">
        <v>1456</v>
      </c>
      <c r="J12893" s="20">
        <v>21</v>
      </c>
      <c r="K12893" s="20" t="s">
        <v>3</v>
      </c>
      <c r="L12893" t="s">
        <v>1464</v>
      </c>
      <c r="M12893" s="20">
        <v>6.88</v>
      </c>
      <c r="N12893" s="20">
        <v>4.62</v>
      </c>
      <c r="O12893" t="s">
        <v>9</v>
      </c>
      <c r="P12893" s="13" t="s">
        <v>85</v>
      </c>
      <c r="Q12893" t="s">
        <v>9</v>
      </c>
      <c r="R12893" t="s">
        <v>19</v>
      </c>
      <c r="S12893" t="s">
        <v>3</v>
      </c>
      <c r="T12893" t="s">
        <v>1020</v>
      </c>
      <c r="U12893" t="s">
        <v>1465</v>
      </c>
      <c r="W12893" t="s">
        <v>1465</v>
      </c>
      <c r="Y12893" t="s">
        <v>1465</v>
      </c>
      <c r="AA12893" t="s">
        <v>1465</v>
      </c>
      <c r="AC12893" t="s">
        <v>1465</v>
      </c>
      <c r="AE12893">
        <f t="shared" si="201"/>
        <v>2009</v>
      </c>
    </row>
    <row r="12894" spans="1:31" x14ac:dyDescent="0.25">
      <c r="A12894" s="7">
        <v>12891</v>
      </c>
      <c r="B12894" s="8">
        <v>40075</v>
      </c>
      <c r="C12894" t="s">
        <v>3</v>
      </c>
      <c r="D12894" t="s">
        <v>1004</v>
      </c>
      <c r="E12894" t="s">
        <v>9</v>
      </c>
      <c r="F12894" t="s">
        <v>860</v>
      </c>
      <c r="G12894" t="s">
        <v>1016</v>
      </c>
      <c r="H12894" s="135" t="s">
        <v>1496</v>
      </c>
      <c r="I12894" t="s">
        <v>1454</v>
      </c>
      <c r="J12894" s="20">
        <v>9</v>
      </c>
      <c r="K12894" s="20" t="s">
        <v>9</v>
      </c>
      <c r="L12894" t="s">
        <v>1463</v>
      </c>
      <c r="M12894" s="20">
        <v>2.16</v>
      </c>
      <c r="N12894" s="20">
        <v>3.34</v>
      </c>
      <c r="AE12894">
        <f t="shared" si="201"/>
        <v>2009</v>
      </c>
    </row>
    <row r="12895" spans="1:31" x14ac:dyDescent="0.25">
      <c r="A12895" s="7">
        <v>12892</v>
      </c>
      <c r="B12895" s="8">
        <v>40075</v>
      </c>
      <c r="C12895" t="s">
        <v>3</v>
      </c>
      <c r="D12895" t="s">
        <v>432</v>
      </c>
      <c r="E12895" t="s">
        <v>9</v>
      </c>
      <c r="F12895" t="s">
        <v>945</v>
      </c>
      <c r="G12895" t="s">
        <v>648</v>
      </c>
      <c r="H12895" s="135" t="s">
        <v>2481</v>
      </c>
      <c r="I12895" t="s">
        <v>1454</v>
      </c>
      <c r="J12895" s="20">
        <v>75</v>
      </c>
      <c r="K12895" s="20" t="s">
        <v>1465</v>
      </c>
      <c r="L12895" t="s">
        <v>1466</v>
      </c>
      <c r="M12895" s="20">
        <v>18.75</v>
      </c>
      <c r="N12895" s="20">
        <v>18.75</v>
      </c>
      <c r="AE12895">
        <f t="shared" si="201"/>
        <v>2009</v>
      </c>
    </row>
    <row r="12896" spans="1:31" x14ac:dyDescent="0.25">
      <c r="A12896" s="7">
        <v>12893</v>
      </c>
      <c r="B12896" s="8">
        <v>40075</v>
      </c>
      <c r="C12896" t="s">
        <v>3</v>
      </c>
      <c r="D12896" t="s">
        <v>442</v>
      </c>
      <c r="E12896" t="s">
        <v>9</v>
      </c>
      <c r="F12896" t="s">
        <v>427</v>
      </c>
      <c r="G12896" t="s">
        <v>377</v>
      </c>
      <c r="H12896" s="9" t="s">
        <v>2154</v>
      </c>
      <c r="I12896" t="s">
        <v>1454</v>
      </c>
      <c r="J12896" s="20">
        <v>21</v>
      </c>
      <c r="K12896" s="20" t="s">
        <v>9</v>
      </c>
      <c r="L12896" t="s">
        <v>1464</v>
      </c>
      <c r="M12896" s="20">
        <v>4.62</v>
      </c>
      <c r="N12896" s="20">
        <v>6.88</v>
      </c>
      <c r="AE12896">
        <f t="shared" si="201"/>
        <v>2009</v>
      </c>
    </row>
    <row r="12897" spans="1:31" x14ac:dyDescent="0.25">
      <c r="A12897" s="7">
        <v>12894</v>
      </c>
      <c r="B12897" s="8">
        <v>40076</v>
      </c>
      <c r="C12897" t="s">
        <v>3</v>
      </c>
      <c r="D12897" t="s">
        <v>972</v>
      </c>
      <c r="E12897" t="s">
        <v>9</v>
      </c>
      <c r="F12897" t="s">
        <v>798</v>
      </c>
      <c r="G12897" t="s">
        <v>569</v>
      </c>
      <c r="H12897" s="9" t="s">
        <v>2185</v>
      </c>
      <c r="I12897" t="s">
        <v>1455</v>
      </c>
      <c r="J12897" s="20">
        <v>16</v>
      </c>
      <c r="K12897" s="20" t="s">
        <v>3</v>
      </c>
      <c r="L12897" t="s">
        <v>1463</v>
      </c>
      <c r="M12897" s="20">
        <v>2.58</v>
      </c>
      <c r="N12897" s="20">
        <v>1.92</v>
      </c>
      <c r="AE12897">
        <f t="shared" si="201"/>
        <v>2009</v>
      </c>
    </row>
    <row r="12898" spans="1:31" x14ac:dyDescent="0.25">
      <c r="A12898" s="7">
        <v>12895</v>
      </c>
      <c r="B12898" s="8">
        <v>40076</v>
      </c>
      <c r="C12898" t="s">
        <v>3</v>
      </c>
      <c r="D12898" t="s">
        <v>577</v>
      </c>
      <c r="E12898" t="s">
        <v>9</v>
      </c>
      <c r="F12898" t="s">
        <v>651</v>
      </c>
      <c r="G12898" t="s">
        <v>870</v>
      </c>
      <c r="H12898" s="135" t="s">
        <v>2610</v>
      </c>
      <c r="I12898" t="s">
        <v>1454</v>
      </c>
      <c r="J12898" s="20">
        <v>25</v>
      </c>
      <c r="K12898" s="20" t="s">
        <v>3</v>
      </c>
      <c r="L12898" t="s">
        <v>1464</v>
      </c>
      <c r="M12898" s="20">
        <v>8</v>
      </c>
      <c r="N12898" s="20">
        <v>5.5</v>
      </c>
      <c r="AE12898">
        <f t="shared" si="201"/>
        <v>2009</v>
      </c>
    </row>
    <row r="12899" spans="1:31" x14ac:dyDescent="0.25">
      <c r="A12899" s="7">
        <v>12896</v>
      </c>
      <c r="B12899" s="8">
        <v>40076</v>
      </c>
      <c r="C12899" t="s">
        <v>3</v>
      </c>
      <c r="D12899" t="s">
        <v>973</v>
      </c>
      <c r="E12899" t="s">
        <v>9</v>
      </c>
      <c r="F12899" t="s">
        <v>651</v>
      </c>
      <c r="G12899" t="s">
        <v>870</v>
      </c>
      <c r="H12899" s="135" t="s">
        <v>2467</v>
      </c>
      <c r="I12899" t="s">
        <v>1454</v>
      </c>
      <c r="J12899" s="20">
        <v>16</v>
      </c>
      <c r="K12899" s="20" t="s">
        <v>3</v>
      </c>
      <c r="L12899" t="s">
        <v>1464</v>
      </c>
      <c r="M12899" s="20">
        <v>5.48</v>
      </c>
      <c r="N12899" s="20">
        <v>3.52</v>
      </c>
      <c r="AE12899">
        <f t="shared" si="201"/>
        <v>2009</v>
      </c>
    </row>
    <row r="12900" spans="1:31" x14ac:dyDescent="0.25">
      <c r="A12900" s="7">
        <v>12897</v>
      </c>
      <c r="B12900" s="8">
        <v>40076</v>
      </c>
      <c r="C12900" t="s">
        <v>3</v>
      </c>
      <c r="D12900" t="s">
        <v>939</v>
      </c>
      <c r="E12900" t="s">
        <v>9</v>
      </c>
      <c r="F12900" t="s">
        <v>976</v>
      </c>
      <c r="G12900" t="s">
        <v>929</v>
      </c>
      <c r="H12900" s="135" t="s">
        <v>2749</v>
      </c>
      <c r="I12900" t="s">
        <v>1454</v>
      </c>
      <c r="J12900" s="20">
        <v>86</v>
      </c>
      <c r="K12900" s="20" t="s">
        <v>9</v>
      </c>
      <c r="L12900" t="s">
        <v>1464</v>
      </c>
      <c r="M12900" s="20">
        <v>18.920000000000002</v>
      </c>
      <c r="N12900" s="20">
        <v>25.08</v>
      </c>
      <c r="AE12900">
        <f t="shared" si="201"/>
        <v>2009</v>
      </c>
    </row>
    <row r="12901" spans="1:31" x14ac:dyDescent="0.25">
      <c r="A12901" s="7">
        <v>12898</v>
      </c>
      <c r="B12901" s="8">
        <v>40076</v>
      </c>
      <c r="C12901" t="s">
        <v>3</v>
      </c>
      <c r="D12901" t="s">
        <v>779</v>
      </c>
      <c r="E12901" t="s">
        <v>9</v>
      </c>
      <c r="F12901" t="s">
        <v>833</v>
      </c>
      <c r="G12901" t="s">
        <v>1016</v>
      </c>
      <c r="H12901" s="9" t="s">
        <v>2858</v>
      </c>
      <c r="I12901" t="s">
        <v>1454</v>
      </c>
      <c r="J12901" s="20">
        <v>25</v>
      </c>
      <c r="K12901" s="20" t="s">
        <v>1465</v>
      </c>
      <c r="L12901" t="s">
        <v>1466</v>
      </c>
      <c r="M12901" s="20">
        <v>6.25</v>
      </c>
      <c r="N12901" s="20">
        <v>6.25</v>
      </c>
      <c r="AE12901">
        <f t="shared" si="201"/>
        <v>2009</v>
      </c>
    </row>
    <row r="12902" spans="1:31" x14ac:dyDescent="0.25">
      <c r="A12902" s="7">
        <v>12899</v>
      </c>
      <c r="B12902" s="8">
        <v>40076</v>
      </c>
      <c r="C12902" t="s">
        <v>3</v>
      </c>
      <c r="D12902" t="s">
        <v>1020</v>
      </c>
      <c r="E12902" t="s">
        <v>9</v>
      </c>
      <c r="F12902" t="s">
        <v>997</v>
      </c>
      <c r="G12902" t="s">
        <v>895</v>
      </c>
      <c r="H12902" s="135" t="s">
        <v>2598</v>
      </c>
      <c r="I12902" t="s">
        <v>1454</v>
      </c>
      <c r="J12902" s="20">
        <v>9</v>
      </c>
      <c r="K12902" s="20" t="s">
        <v>3</v>
      </c>
      <c r="L12902" t="s">
        <v>1464</v>
      </c>
      <c r="M12902" s="20">
        <v>3.52</v>
      </c>
      <c r="N12902" s="20">
        <v>1.98</v>
      </c>
      <c r="AE12902">
        <f t="shared" si="201"/>
        <v>2009</v>
      </c>
    </row>
    <row r="12903" spans="1:31" x14ac:dyDescent="0.25">
      <c r="A12903" s="7">
        <v>12900</v>
      </c>
      <c r="B12903" s="8">
        <v>40076</v>
      </c>
      <c r="C12903" t="s">
        <v>3</v>
      </c>
      <c r="D12903" t="s">
        <v>543</v>
      </c>
      <c r="E12903" t="s">
        <v>9</v>
      </c>
      <c r="F12903" t="s">
        <v>427</v>
      </c>
      <c r="G12903" t="s">
        <v>1016</v>
      </c>
      <c r="H12903" s="135" t="s">
        <v>2872</v>
      </c>
      <c r="I12903" t="s">
        <v>1456</v>
      </c>
      <c r="J12903" s="20">
        <v>30</v>
      </c>
      <c r="K12903" s="20" t="s">
        <v>9</v>
      </c>
      <c r="L12903" t="s">
        <v>1464</v>
      </c>
      <c r="M12903" s="20">
        <v>6.6</v>
      </c>
      <c r="N12903" s="20">
        <v>9.4</v>
      </c>
      <c r="O12903" t="s">
        <v>9</v>
      </c>
      <c r="P12903" s="13" t="s">
        <v>978</v>
      </c>
      <c r="Q12903" t="s">
        <v>3</v>
      </c>
      <c r="R12903" t="s">
        <v>794</v>
      </c>
      <c r="S12903" t="s">
        <v>1465</v>
      </c>
      <c r="U12903" t="s">
        <v>1465</v>
      </c>
      <c r="W12903" t="s">
        <v>1465</v>
      </c>
      <c r="Y12903" t="s">
        <v>1465</v>
      </c>
      <c r="AA12903" t="s">
        <v>1465</v>
      </c>
      <c r="AC12903" t="s">
        <v>1465</v>
      </c>
      <c r="AE12903">
        <f t="shared" si="201"/>
        <v>2009</v>
      </c>
    </row>
    <row r="12904" spans="1:31" x14ac:dyDescent="0.25">
      <c r="A12904" s="7">
        <v>12901</v>
      </c>
      <c r="B12904" s="8">
        <v>40076</v>
      </c>
      <c r="C12904" t="s">
        <v>3</v>
      </c>
      <c r="D12904" t="s">
        <v>543</v>
      </c>
      <c r="E12904" t="s">
        <v>9</v>
      </c>
      <c r="F12904" t="s">
        <v>427</v>
      </c>
      <c r="G12904" t="s">
        <v>1016</v>
      </c>
      <c r="H12904" s="135" t="s">
        <v>2897</v>
      </c>
      <c r="I12904" t="s">
        <v>1454</v>
      </c>
      <c r="J12904" s="20">
        <v>36</v>
      </c>
      <c r="K12904" s="20" t="s">
        <v>9</v>
      </c>
      <c r="L12904" t="s">
        <v>1464</v>
      </c>
      <c r="M12904" s="20">
        <v>7.92</v>
      </c>
      <c r="N12904" s="20">
        <v>11.08</v>
      </c>
      <c r="AE12904">
        <f t="shared" si="201"/>
        <v>2009</v>
      </c>
    </row>
    <row r="12905" spans="1:31" x14ac:dyDescent="0.25">
      <c r="A12905" s="7">
        <v>12902</v>
      </c>
      <c r="B12905" s="8">
        <v>40076</v>
      </c>
      <c r="C12905" t="s">
        <v>3</v>
      </c>
      <c r="D12905" t="s">
        <v>543</v>
      </c>
      <c r="E12905" t="s">
        <v>9</v>
      </c>
      <c r="F12905" t="s">
        <v>55</v>
      </c>
      <c r="G12905" t="s">
        <v>1016</v>
      </c>
      <c r="H12905" s="135" t="s">
        <v>2909</v>
      </c>
      <c r="I12905" t="s">
        <v>1454</v>
      </c>
      <c r="J12905" s="20">
        <v>28</v>
      </c>
      <c r="K12905" s="20" t="s">
        <v>3</v>
      </c>
      <c r="L12905" t="s">
        <v>1463</v>
      </c>
      <c r="M12905" s="20">
        <v>8.2800000000000011</v>
      </c>
      <c r="N12905" s="20">
        <v>6.72</v>
      </c>
      <c r="AE12905">
        <f t="shared" si="201"/>
        <v>2009</v>
      </c>
    </row>
    <row r="12906" spans="1:31" x14ac:dyDescent="0.25">
      <c r="A12906" s="7">
        <v>12903</v>
      </c>
      <c r="B12906" s="8">
        <v>40076</v>
      </c>
      <c r="C12906" t="s">
        <v>3</v>
      </c>
      <c r="D12906" t="s">
        <v>543</v>
      </c>
      <c r="E12906" t="s">
        <v>9</v>
      </c>
      <c r="F12906" t="s">
        <v>521</v>
      </c>
      <c r="G12906" t="s">
        <v>1016</v>
      </c>
      <c r="H12906" s="9" t="s">
        <v>2910</v>
      </c>
      <c r="I12906" t="s">
        <v>1454</v>
      </c>
      <c r="J12906" s="20">
        <v>30</v>
      </c>
      <c r="K12906" s="20" t="s">
        <v>9</v>
      </c>
      <c r="L12906" t="s">
        <v>1463</v>
      </c>
      <c r="M12906" s="20">
        <v>7.2</v>
      </c>
      <c r="N12906" s="20">
        <v>8.8000000000000007</v>
      </c>
      <c r="AE12906">
        <f t="shared" si="201"/>
        <v>2009</v>
      </c>
    </row>
    <row r="12907" spans="1:31" x14ac:dyDescent="0.25">
      <c r="A12907" s="7">
        <v>12904</v>
      </c>
      <c r="B12907" s="8">
        <v>40076</v>
      </c>
      <c r="C12907" t="s">
        <v>3</v>
      </c>
      <c r="D12907" t="s">
        <v>1004</v>
      </c>
      <c r="E12907" t="s">
        <v>9</v>
      </c>
      <c r="F12907" t="s">
        <v>860</v>
      </c>
      <c r="G12907" t="s">
        <v>1016</v>
      </c>
      <c r="H12907" s="135" t="s">
        <v>1496</v>
      </c>
      <c r="I12907" t="s">
        <v>1454</v>
      </c>
      <c r="J12907" s="20">
        <v>25</v>
      </c>
      <c r="K12907" s="20" t="s">
        <v>1465</v>
      </c>
      <c r="L12907" t="s">
        <v>1466</v>
      </c>
      <c r="M12907" s="20">
        <v>6.25</v>
      </c>
      <c r="N12907" s="20">
        <v>6.25</v>
      </c>
      <c r="AE12907">
        <f t="shared" si="201"/>
        <v>2009</v>
      </c>
    </row>
    <row r="12908" spans="1:31" x14ac:dyDescent="0.25">
      <c r="A12908" s="7">
        <v>12905</v>
      </c>
      <c r="B12908" s="8">
        <v>40076</v>
      </c>
      <c r="C12908" t="s">
        <v>3</v>
      </c>
      <c r="D12908" t="s">
        <v>857</v>
      </c>
      <c r="E12908" t="s">
        <v>9</v>
      </c>
      <c r="F12908" t="s">
        <v>734</v>
      </c>
      <c r="G12908" t="s">
        <v>648</v>
      </c>
      <c r="H12908" s="136" t="s">
        <v>1496</v>
      </c>
      <c r="I12908" t="s">
        <v>1454</v>
      </c>
      <c r="J12908" s="20">
        <v>18</v>
      </c>
      <c r="K12908" s="20" t="s">
        <v>9</v>
      </c>
      <c r="L12908" t="s">
        <v>1463</v>
      </c>
      <c r="M12908" s="20">
        <v>4.32</v>
      </c>
      <c r="N12908" s="20">
        <v>5.68</v>
      </c>
      <c r="AE12908">
        <f t="shared" si="201"/>
        <v>2009</v>
      </c>
    </row>
    <row r="12909" spans="1:31" x14ac:dyDescent="0.25">
      <c r="A12909" s="7">
        <v>12906</v>
      </c>
      <c r="B12909" s="8">
        <v>40076</v>
      </c>
      <c r="C12909" t="s">
        <v>3</v>
      </c>
      <c r="D12909" t="s">
        <v>380</v>
      </c>
      <c r="E12909" t="s">
        <v>9</v>
      </c>
      <c r="F12909" t="s">
        <v>240</v>
      </c>
      <c r="G12909" t="s">
        <v>732</v>
      </c>
      <c r="H12909" s="135" t="s">
        <v>2309</v>
      </c>
      <c r="I12909" t="s">
        <v>1454</v>
      </c>
      <c r="J12909" s="20">
        <v>23</v>
      </c>
      <c r="K12909" s="20" t="s">
        <v>9</v>
      </c>
      <c r="L12909" t="s">
        <v>1464</v>
      </c>
      <c r="M12909" s="20">
        <v>5.0600000000000005</v>
      </c>
      <c r="N12909" s="20">
        <v>7.4399999999999995</v>
      </c>
      <c r="AE12909">
        <f t="shared" si="201"/>
        <v>2009</v>
      </c>
    </row>
    <row r="12910" spans="1:31" x14ac:dyDescent="0.25">
      <c r="A12910" s="7">
        <v>12907</v>
      </c>
      <c r="B12910" s="8">
        <v>40077</v>
      </c>
      <c r="C12910" t="s">
        <v>3</v>
      </c>
      <c r="D12910" t="s">
        <v>973</v>
      </c>
      <c r="E12910" t="s">
        <v>9</v>
      </c>
      <c r="F12910" t="s">
        <v>450</v>
      </c>
      <c r="G12910" t="s">
        <v>929</v>
      </c>
      <c r="H12910" s="135" t="s">
        <v>2771</v>
      </c>
      <c r="I12910" t="s">
        <v>1454</v>
      </c>
      <c r="J12910" s="20">
        <v>21</v>
      </c>
      <c r="K12910" s="20" t="s">
        <v>1465</v>
      </c>
      <c r="L12910" t="s">
        <v>1466</v>
      </c>
      <c r="M12910" s="20">
        <v>5.25</v>
      </c>
      <c r="N12910" s="20">
        <v>5.25</v>
      </c>
      <c r="AE12910">
        <f t="shared" si="201"/>
        <v>2009</v>
      </c>
    </row>
    <row r="12911" spans="1:31" x14ac:dyDescent="0.25">
      <c r="A12911" s="7">
        <v>12908</v>
      </c>
      <c r="B12911" s="8">
        <v>40077</v>
      </c>
      <c r="C12911" t="s">
        <v>3</v>
      </c>
      <c r="D12911" t="s">
        <v>632</v>
      </c>
      <c r="E12911" t="s">
        <v>9</v>
      </c>
      <c r="F12911" t="s">
        <v>450</v>
      </c>
      <c r="G12911" t="s">
        <v>929</v>
      </c>
      <c r="H12911" s="135" t="s">
        <v>2713</v>
      </c>
      <c r="I12911" t="s">
        <v>1454</v>
      </c>
      <c r="J12911" s="20">
        <v>20</v>
      </c>
      <c r="K12911" s="20" t="s">
        <v>3</v>
      </c>
      <c r="L12911" t="s">
        <v>1463</v>
      </c>
      <c r="M12911" s="20">
        <v>6.2</v>
      </c>
      <c r="N12911" s="20">
        <v>4.8</v>
      </c>
      <c r="AE12911">
        <f t="shared" si="201"/>
        <v>2009</v>
      </c>
    </row>
    <row r="12912" spans="1:31" x14ac:dyDescent="0.25">
      <c r="A12912" s="7">
        <v>12909</v>
      </c>
      <c r="B12912" s="8">
        <v>40077</v>
      </c>
      <c r="C12912" t="s">
        <v>3</v>
      </c>
      <c r="D12912" t="s">
        <v>668</v>
      </c>
      <c r="E12912" t="s">
        <v>9</v>
      </c>
      <c r="F12912" t="s">
        <v>698</v>
      </c>
      <c r="G12912" t="s">
        <v>929</v>
      </c>
      <c r="H12912" s="135" t="s">
        <v>1496</v>
      </c>
      <c r="I12912" t="s">
        <v>1454</v>
      </c>
      <c r="J12912" s="20">
        <v>47</v>
      </c>
      <c r="K12912" s="20" t="s">
        <v>9</v>
      </c>
      <c r="L12912" t="s">
        <v>1464</v>
      </c>
      <c r="M12912" s="20">
        <v>10.34</v>
      </c>
      <c r="N12912" s="20">
        <v>14.16</v>
      </c>
      <c r="AE12912">
        <f t="shared" si="201"/>
        <v>2009</v>
      </c>
    </row>
    <row r="12913" spans="1:31" x14ac:dyDescent="0.25">
      <c r="A12913" s="7">
        <v>12910</v>
      </c>
      <c r="B12913" s="8">
        <v>40077</v>
      </c>
      <c r="C12913" t="s">
        <v>3</v>
      </c>
      <c r="D12913" t="s">
        <v>854</v>
      </c>
      <c r="E12913" t="s">
        <v>9</v>
      </c>
      <c r="F12913" t="s">
        <v>668</v>
      </c>
      <c r="G12913" t="s">
        <v>895</v>
      </c>
      <c r="H12913" s="135" t="s">
        <v>1496</v>
      </c>
      <c r="I12913" t="s">
        <v>1455</v>
      </c>
      <c r="J12913" s="20">
        <v>15</v>
      </c>
      <c r="K12913" s="20" t="s">
        <v>9</v>
      </c>
      <c r="L12913" t="s">
        <v>1464</v>
      </c>
      <c r="M12913" s="20">
        <v>1.65</v>
      </c>
      <c r="N12913" s="20">
        <v>2.6</v>
      </c>
      <c r="AE12913">
        <f t="shared" si="201"/>
        <v>2009</v>
      </c>
    </row>
    <row r="12914" spans="1:31" x14ac:dyDescent="0.25">
      <c r="A12914" s="7">
        <v>12911</v>
      </c>
      <c r="B12914" s="8">
        <v>40078</v>
      </c>
      <c r="C12914" t="s">
        <v>3</v>
      </c>
      <c r="D12914" t="s">
        <v>897</v>
      </c>
      <c r="E12914" t="s">
        <v>9</v>
      </c>
      <c r="F12914" t="s">
        <v>1023</v>
      </c>
      <c r="G12914" t="s">
        <v>24</v>
      </c>
      <c r="H12914" s="135" t="s">
        <v>1493</v>
      </c>
      <c r="I12914" t="s">
        <v>1455</v>
      </c>
      <c r="J12914" s="20">
        <v>35</v>
      </c>
      <c r="K12914" s="20" t="s">
        <v>9</v>
      </c>
      <c r="L12914" t="s">
        <v>1464</v>
      </c>
      <c r="M12914" s="20">
        <v>3.85</v>
      </c>
      <c r="N12914" s="20">
        <v>5.4</v>
      </c>
      <c r="AE12914">
        <f t="shared" si="201"/>
        <v>2009</v>
      </c>
    </row>
    <row r="12915" spans="1:31" x14ac:dyDescent="0.25">
      <c r="A12915" s="7">
        <v>12912</v>
      </c>
      <c r="B12915" s="8">
        <v>40078</v>
      </c>
      <c r="C12915" t="s">
        <v>3</v>
      </c>
      <c r="D12915" t="s">
        <v>984</v>
      </c>
      <c r="E12915" t="s">
        <v>9</v>
      </c>
      <c r="F12915" t="s">
        <v>767</v>
      </c>
      <c r="G12915" t="s">
        <v>17</v>
      </c>
      <c r="H12915" s="135" t="s">
        <v>1570</v>
      </c>
      <c r="I12915" t="s">
        <v>1454</v>
      </c>
      <c r="J12915" s="20">
        <v>8</v>
      </c>
      <c r="K12915" s="20" t="s">
        <v>9</v>
      </c>
      <c r="L12915" t="s">
        <v>1464</v>
      </c>
      <c r="M12915" s="20">
        <v>1.76</v>
      </c>
      <c r="N12915" s="20">
        <v>3.24</v>
      </c>
      <c r="AE12915">
        <f t="shared" si="201"/>
        <v>2009</v>
      </c>
    </row>
    <row r="12916" spans="1:31" x14ac:dyDescent="0.25">
      <c r="A12916" s="7">
        <v>12913</v>
      </c>
      <c r="B12916" s="8">
        <v>40078</v>
      </c>
      <c r="C12916" t="s">
        <v>3</v>
      </c>
      <c r="D12916" t="s">
        <v>984</v>
      </c>
      <c r="E12916" t="s">
        <v>9</v>
      </c>
      <c r="F12916" t="s">
        <v>901</v>
      </c>
      <c r="G12916" t="s">
        <v>11</v>
      </c>
      <c r="H12916" s="135" t="s">
        <v>1509</v>
      </c>
      <c r="I12916" t="s">
        <v>1454</v>
      </c>
      <c r="J12916" s="20">
        <v>56</v>
      </c>
      <c r="K12916" s="20" t="s">
        <v>3</v>
      </c>
      <c r="L12916" t="s">
        <v>1464</v>
      </c>
      <c r="M12916" s="20">
        <v>16.68</v>
      </c>
      <c r="N12916" s="20">
        <v>12.32</v>
      </c>
      <c r="AE12916">
        <f t="shared" si="201"/>
        <v>2009</v>
      </c>
    </row>
    <row r="12917" spans="1:31" x14ac:dyDescent="0.25">
      <c r="A12917" s="7">
        <v>12914</v>
      </c>
      <c r="B12917" s="8">
        <v>40079</v>
      </c>
      <c r="C12917" t="s">
        <v>3</v>
      </c>
      <c r="D12917" t="s">
        <v>311</v>
      </c>
      <c r="E12917" t="s">
        <v>9</v>
      </c>
      <c r="F12917" t="s">
        <v>687</v>
      </c>
      <c r="G12917" t="s">
        <v>732</v>
      </c>
      <c r="H12917" s="135" t="s">
        <v>2223</v>
      </c>
      <c r="I12917" t="s">
        <v>1454</v>
      </c>
      <c r="J12917" s="20">
        <v>71</v>
      </c>
      <c r="K12917" s="20" t="s">
        <v>3</v>
      </c>
      <c r="L12917" t="s">
        <v>1464</v>
      </c>
      <c r="M12917" s="20">
        <v>20.88</v>
      </c>
      <c r="N12917" s="20">
        <v>15.620000000000001</v>
      </c>
      <c r="AE12917">
        <f t="shared" si="201"/>
        <v>2009</v>
      </c>
    </row>
    <row r="12918" spans="1:31" x14ac:dyDescent="0.25">
      <c r="A12918" s="7">
        <v>12915</v>
      </c>
      <c r="B12918" s="8">
        <v>40080</v>
      </c>
      <c r="C12918" t="s">
        <v>3</v>
      </c>
      <c r="D12918" t="s">
        <v>104</v>
      </c>
      <c r="E12918" t="s">
        <v>9</v>
      </c>
      <c r="F12918" t="s">
        <v>902</v>
      </c>
      <c r="G12918" t="s">
        <v>929</v>
      </c>
      <c r="H12918" s="135" t="s">
        <v>2728</v>
      </c>
      <c r="I12918" t="s">
        <v>1456</v>
      </c>
      <c r="J12918" s="20">
        <v>24</v>
      </c>
      <c r="K12918" s="20" t="s">
        <v>9</v>
      </c>
      <c r="L12918" t="s">
        <v>1464</v>
      </c>
      <c r="M12918" s="20">
        <v>5.28</v>
      </c>
      <c r="N12918" s="20">
        <v>7.72</v>
      </c>
      <c r="O12918" t="s">
        <v>9</v>
      </c>
      <c r="P12918" s="13" t="s">
        <v>904</v>
      </c>
      <c r="Q12918" t="s">
        <v>3</v>
      </c>
      <c r="R12918" t="s">
        <v>779</v>
      </c>
      <c r="S12918" t="s">
        <v>1465</v>
      </c>
      <c r="U12918" t="s">
        <v>1465</v>
      </c>
      <c r="W12918" t="s">
        <v>1465</v>
      </c>
      <c r="Y12918" t="s">
        <v>1465</v>
      </c>
      <c r="AA12918" t="s">
        <v>1465</v>
      </c>
      <c r="AC12918" t="s">
        <v>1465</v>
      </c>
      <c r="AE12918">
        <f t="shared" si="201"/>
        <v>2009</v>
      </c>
    </row>
    <row r="12919" spans="1:31" x14ac:dyDescent="0.25">
      <c r="A12919" s="7">
        <v>12916</v>
      </c>
      <c r="B12919" s="8">
        <v>40081</v>
      </c>
      <c r="C12919" t="s">
        <v>3</v>
      </c>
      <c r="D12919" t="s">
        <v>502</v>
      </c>
      <c r="E12919" t="s">
        <v>9</v>
      </c>
      <c r="F12919" t="s">
        <v>848</v>
      </c>
      <c r="G12919" t="s">
        <v>732</v>
      </c>
      <c r="H12919" s="135" t="s">
        <v>2186</v>
      </c>
      <c r="I12919" t="s">
        <v>1455</v>
      </c>
      <c r="J12919" s="20">
        <v>102</v>
      </c>
      <c r="K12919" s="20" t="s">
        <v>1465</v>
      </c>
      <c r="L12919" t="s">
        <v>1466</v>
      </c>
      <c r="M12919" s="20">
        <v>12.75</v>
      </c>
      <c r="N12919" s="20">
        <v>12.75</v>
      </c>
      <c r="AE12919">
        <f t="shared" si="201"/>
        <v>2009</v>
      </c>
    </row>
    <row r="12920" spans="1:31" x14ac:dyDescent="0.25">
      <c r="A12920" s="7">
        <v>12917</v>
      </c>
      <c r="B12920" s="8">
        <v>40082</v>
      </c>
      <c r="C12920" t="s">
        <v>3</v>
      </c>
      <c r="D12920" t="s">
        <v>250</v>
      </c>
      <c r="E12920" t="s">
        <v>9</v>
      </c>
      <c r="F12920" t="s">
        <v>902</v>
      </c>
      <c r="G12920" t="s">
        <v>732</v>
      </c>
      <c r="H12920" s="135" t="s">
        <v>2173</v>
      </c>
      <c r="I12920" t="s">
        <v>1454</v>
      </c>
      <c r="J12920" s="20">
        <v>12</v>
      </c>
      <c r="K12920" s="20" t="s">
        <v>3</v>
      </c>
      <c r="L12920" t="s">
        <v>1463</v>
      </c>
      <c r="M12920" s="20">
        <v>4.12</v>
      </c>
      <c r="N12920" s="20">
        <v>2.88</v>
      </c>
      <c r="AE12920">
        <f t="shared" si="201"/>
        <v>2009</v>
      </c>
    </row>
    <row r="12921" spans="1:31" x14ac:dyDescent="0.25">
      <c r="A12921" s="7">
        <v>12918</v>
      </c>
      <c r="B12921" s="8">
        <v>40082</v>
      </c>
      <c r="C12921" t="s">
        <v>3</v>
      </c>
      <c r="D12921" t="s">
        <v>1003</v>
      </c>
      <c r="E12921" t="s">
        <v>9</v>
      </c>
      <c r="F12921" t="s">
        <v>64</v>
      </c>
      <c r="G12921" t="s">
        <v>929</v>
      </c>
      <c r="H12921" s="9" t="s">
        <v>2911</v>
      </c>
      <c r="I12921" t="s">
        <v>1454</v>
      </c>
      <c r="J12921" s="20">
        <v>29</v>
      </c>
      <c r="K12921" s="20" t="s">
        <v>1465</v>
      </c>
      <c r="L12921" t="s">
        <v>1466</v>
      </c>
      <c r="M12921" s="20">
        <v>7.25</v>
      </c>
      <c r="N12921" s="20">
        <v>7.25</v>
      </c>
      <c r="AE12921">
        <f t="shared" si="201"/>
        <v>2009</v>
      </c>
    </row>
    <row r="12922" spans="1:31" x14ac:dyDescent="0.25">
      <c r="A12922" s="7">
        <v>12919</v>
      </c>
      <c r="B12922" s="8">
        <v>40083</v>
      </c>
      <c r="C12922" t="s">
        <v>3</v>
      </c>
      <c r="D12922" t="s">
        <v>1023</v>
      </c>
      <c r="E12922" t="s">
        <v>9</v>
      </c>
      <c r="F12922" t="s">
        <v>1025</v>
      </c>
      <c r="G12922" t="s">
        <v>1016</v>
      </c>
      <c r="H12922" s="135" t="s">
        <v>2912</v>
      </c>
      <c r="I12922" t="s">
        <v>1454</v>
      </c>
      <c r="J12922" s="20">
        <v>46</v>
      </c>
      <c r="K12922" s="20" t="s">
        <v>3</v>
      </c>
      <c r="L12922" t="s">
        <v>1464</v>
      </c>
      <c r="M12922" s="20">
        <v>13.879999999999999</v>
      </c>
      <c r="N12922" s="20">
        <v>10.120000000000001</v>
      </c>
      <c r="AE12922">
        <f t="shared" si="201"/>
        <v>2009</v>
      </c>
    </row>
    <row r="12923" spans="1:31" x14ac:dyDescent="0.25">
      <c r="A12923" s="7">
        <v>12920</v>
      </c>
      <c r="B12923" s="8">
        <v>40083</v>
      </c>
      <c r="C12923" t="s">
        <v>3</v>
      </c>
      <c r="D12923" t="s">
        <v>857</v>
      </c>
      <c r="E12923" t="s">
        <v>9</v>
      </c>
      <c r="F12923" t="s">
        <v>828</v>
      </c>
      <c r="G12923" t="s">
        <v>929</v>
      </c>
      <c r="H12923" s="9" t="s">
        <v>2652</v>
      </c>
      <c r="I12923" t="s">
        <v>1454</v>
      </c>
      <c r="J12923" s="20">
        <v>63</v>
      </c>
      <c r="K12923" s="20" t="s">
        <v>3</v>
      </c>
      <c r="L12923" t="s">
        <v>1463</v>
      </c>
      <c r="M12923" s="20">
        <v>17.38</v>
      </c>
      <c r="N12923" s="20">
        <v>15.12</v>
      </c>
      <c r="AE12923">
        <f t="shared" si="201"/>
        <v>2009</v>
      </c>
    </row>
    <row r="12924" spans="1:31" x14ac:dyDescent="0.25">
      <c r="A12924" s="7">
        <v>12921</v>
      </c>
      <c r="B12924" s="8">
        <v>40083</v>
      </c>
      <c r="C12924" t="s">
        <v>3</v>
      </c>
      <c r="D12924" t="s">
        <v>1026</v>
      </c>
      <c r="E12924" t="s">
        <v>9</v>
      </c>
      <c r="F12924" t="s">
        <v>998</v>
      </c>
      <c r="G12924" t="s">
        <v>931</v>
      </c>
      <c r="H12924" s="9" t="s">
        <v>2657</v>
      </c>
      <c r="I12924" t="s">
        <v>1454</v>
      </c>
      <c r="J12924" s="20">
        <v>1</v>
      </c>
      <c r="K12924" s="20" t="s">
        <v>1465</v>
      </c>
      <c r="L12924" t="s">
        <v>1466</v>
      </c>
      <c r="M12924" s="20">
        <v>0.25</v>
      </c>
      <c r="N12924" s="20">
        <v>0.25</v>
      </c>
      <c r="AE12924">
        <f t="shared" si="201"/>
        <v>2009</v>
      </c>
    </row>
    <row r="12925" spans="1:31" x14ac:dyDescent="0.25">
      <c r="A12925" s="7">
        <v>12922</v>
      </c>
      <c r="B12925" s="8">
        <v>40083</v>
      </c>
      <c r="C12925" t="s">
        <v>3</v>
      </c>
      <c r="D12925" t="s">
        <v>857</v>
      </c>
      <c r="E12925" t="s">
        <v>9</v>
      </c>
      <c r="F12925" t="s">
        <v>828</v>
      </c>
      <c r="G12925" t="s">
        <v>929</v>
      </c>
      <c r="H12925" s="135" t="s">
        <v>2674</v>
      </c>
      <c r="I12925" t="s">
        <v>1454</v>
      </c>
      <c r="J12925" s="20">
        <v>28</v>
      </c>
      <c r="K12925" s="20" t="s">
        <v>9</v>
      </c>
      <c r="L12925" t="s">
        <v>1464</v>
      </c>
      <c r="M12925" s="20">
        <v>6.16</v>
      </c>
      <c r="N12925" s="20">
        <v>8.84</v>
      </c>
      <c r="AE12925">
        <f t="shared" si="201"/>
        <v>2009</v>
      </c>
    </row>
    <row r="12926" spans="1:31" x14ac:dyDescent="0.25">
      <c r="A12926" s="7">
        <v>12923</v>
      </c>
      <c r="B12926" s="8">
        <v>40083</v>
      </c>
      <c r="C12926" t="s">
        <v>3</v>
      </c>
      <c r="D12926" t="s">
        <v>55</v>
      </c>
      <c r="E12926" t="s">
        <v>9</v>
      </c>
      <c r="F12926" t="s">
        <v>1028</v>
      </c>
      <c r="G12926" t="s">
        <v>895</v>
      </c>
      <c r="H12926" s="135" t="s">
        <v>2567</v>
      </c>
      <c r="I12926" t="s">
        <v>1458</v>
      </c>
      <c r="J12926" s="20">
        <v>12</v>
      </c>
      <c r="K12926" s="20" t="s">
        <v>3</v>
      </c>
      <c r="L12926" t="s">
        <v>1464</v>
      </c>
      <c r="M12926" s="20">
        <v>10</v>
      </c>
      <c r="N12926" s="20">
        <v>30</v>
      </c>
      <c r="AE12926">
        <f t="shared" si="201"/>
        <v>2009</v>
      </c>
    </row>
    <row r="12927" spans="1:31" x14ac:dyDescent="0.25">
      <c r="A12927" s="7">
        <v>12924</v>
      </c>
      <c r="B12927" s="8">
        <v>40083</v>
      </c>
      <c r="C12927" t="s">
        <v>3</v>
      </c>
      <c r="D12927" t="s">
        <v>794</v>
      </c>
      <c r="E12927" t="s">
        <v>9</v>
      </c>
      <c r="F12927" t="s">
        <v>469</v>
      </c>
      <c r="G12927" t="s">
        <v>895</v>
      </c>
      <c r="H12927" s="9" t="s">
        <v>2604</v>
      </c>
      <c r="I12927" t="s">
        <v>1454</v>
      </c>
      <c r="J12927" s="20">
        <v>24</v>
      </c>
      <c r="K12927" s="20" t="s">
        <v>3</v>
      </c>
      <c r="L12927" t="s">
        <v>1464</v>
      </c>
      <c r="M12927" s="20">
        <v>7.72</v>
      </c>
      <c r="N12927" s="20">
        <v>5.28</v>
      </c>
      <c r="AE12927">
        <f t="shared" si="201"/>
        <v>2009</v>
      </c>
    </row>
    <row r="12928" spans="1:31" x14ac:dyDescent="0.25">
      <c r="A12928" s="7">
        <v>12925</v>
      </c>
      <c r="B12928" s="8">
        <v>40084</v>
      </c>
      <c r="C12928" t="s">
        <v>3</v>
      </c>
      <c r="D12928" t="s">
        <v>984</v>
      </c>
      <c r="E12928" t="s">
        <v>9</v>
      </c>
      <c r="F12928" t="s">
        <v>767</v>
      </c>
      <c r="G12928" t="s">
        <v>11</v>
      </c>
      <c r="H12928" s="135" t="s">
        <v>1509</v>
      </c>
      <c r="I12928" t="s">
        <v>1454</v>
      </c>
      <c r="J12928" s="20">
        <v>32</v>
      </c>
      <c r="K12928" s="20" t="s">
        <v>3</v>
      </c>
      <c r="L12928" t="s">
        <v>1464</v>
      </c>
      <c r="M12928" s="20">
        <v>9.9600000000000009</v>
      </c>
      <c r="N12928" s="20">
        <v>7.04</v>
      </c>
      <c r="AE12928">
        <f t="shared" si="201"/>
        <v>2009</v>
      </c>
    </row>
    <row r="12929" spans="1:31" x14ac:dyDescent="0.25">
      <c r="A12929" s="7">
        <v>12926</v>
      </c>
      <c r="B12929" s="8">
        <v>40084</v>
      </c>
      <c r="C12929" t="s">
        <v>3</v>
      </c>
      <c r="D12929" t="s">
        <v>957</v>
      </c>
      <c r="E12929" t="s">
        <v>9</v>
      </c>
      <c r="F12929" t="s">
        <v>869</v>
      </c>
      <c r="G12929" t="s">
        <v>870</v>
      </c>
      <c r="H12929" s="135" t="s">
        <v>2601</v>
      </c>
      <c r="I12929" t="s">
        <v>1454</v>
      </c>
      <c r="J12929" s="20">
        <v>23</v>
      </c>
      <c r="K12929" s="20" t="s">
        <v>9</v>
      </c>
      <c r="L12929" t="s">
        <v>1464</v>
      </c>
      <c r="M12929" s="20">
        <v>5.0600000000000005</v>
      </c>
      <c r="N12929" s="20">
        <v>7.4399999999999995</v>
      </c>
      <c r="AE12929">
        <f t="shared" si="201"/>
        <v>2009</v>
      </c>
    </row>
    <row r="12930" spans="1:31" x14ac:dyDescent="0.25">
      <c r="A12930" s="7">
        <v>12927</v>
      </c>
      <c r="B12930" s="8">
        <v>40084</v>
      </c>
      <c r="C12930" t="s">
        <v>3</v>
      </c>
      <c r="D12930" t="s">
        <v>708</v>
      </c>
      <c r="E12930" t="s">
        <v>9</v>
      </c>
      <c r="F12930" t="s">
        <v>828</v>
      </c>
      <c r="G12930" t="s">
        <v>929</v>
      </c>
      <c r="H12930" s="135" t="s">
        <v>2913</v>
      </c>
      <c r="I12930" t="s">
        <v>1454</v>
      </c>
      <c r="J12930" s="20">
        <v>12</v>
      </c>
      <c r="K12930" s="20" t="s">
        <v>9</v>
      </c>
      <c r="L12930" t="s">
        <v>1463</v>
      </c>
      <c r="M12930" s="20">
        <v>2.88</v>
      </c>
      <c r="N12930" s="20">
        <v>4.12</v>
      </c>
      <c r="AE12930">
        <f t="shared" si="201"/>
        <v>2009</v>
      </c>
    </row>
    <row r="12931" spans="1:31" x14ac:dyDescent="0.25">
      <c r="A12931" s="7">
        <v>12928</v>
      </c>
      <c r="B12931" s="8">
        <v>40084</v>
      </c>
      <c r="C12931" t="s">
        <v>3</v>
      </c>
      <c r="D12931" t="s">
        <v>957</v>
      </c>
      <c r="E12931" t="s">
        <v>9</v>
      </c>
      <c r="F12931" t="s">
        <v>869</v>
      </c>
      <c r="G12931" t="s">
        <v>377</v>
      </c>
      <c r="H12931" s="9" t="s">
        <v>2914</v>
      </c>
      <c r="I12931" t="s">
        <v>1454</v>
      </c>
      <c r="J12931" s="20">
        <v>32</v>
      </c>
      <c r="K12931" s="20" t="s">
        <v>9</v>
      </c>
      <c r="L12931" t="s">
        <v>1464</v>
      </c>
      <c r="M12931" s="20">
        <v>7.04</v>
      </c>
      <c r="N12931" s="20">
        <v>9.9600000000000009</v>
      </c>
      <c r="AE12931">
        <f t="shared" si="201"/>
        <v>2009</v>
      </c>
    </row>
    <row r="12932" spans="1:31" x14ac:dyDescent="0.25">
      <c r="A12932" s="7">
        <v>12929</v>
      </c>
      <c r="B12932" s="8">
        <v>40085</v>
      </c>
      <c r="C12932" t="s">
        <v>3</v>
      </c>
      <c r="D12932" t="s">
        <v>350</v>
      </c>
      <c r="E12932" t="s">
        <v>9</v>
      </c>
      <c r="F12932" t="s">
        <v>795</v>
      </c>
      <c r="G12932" t="s">
        <v>732</v>
      </c>
      <c r="H12932" s="135" t="s">
        <v>2266</v>
      </c>
      <c r="I12932" t="s">
        <v>1454</v>
      </c>
      <c r="J12932" s="20">
        <v>26</v>
      </c>
      <c r="K12932" s="20" t="s">
        <v>3</v>
      </c>
      <c r="L12932" t="s">
        <v>1464</v>
      </c>
      <c r="M12932" s="20">
        <v>8.2800000000000011</v>
      </c>
      <c r="N12932" s="20">
        <v>5.72</v>
      </c>
      <c r="AE12932">
        <f t="shared" ref="AE12932:AE12995" si="202">YEAR(B12932)</f>
        <v>2009</v>
      </c>
    </row>
    <row r="12933" spans="1:31" x14ac:dyDescent="0.25">
      <c r="A12933" s="7">
        <v>12930</v>
      </c>
      <c r="B12933" s="8">
        <v>40085</v>
      </c>
      <c r="C12933" t="s">
        <v>3</v>
      </c>
      <c r="D12933" s="16" t="s">
        <v>35</v>
      </c>
      <c r="E12933" t="s">
        <v>9</v>
      </c>
      <c r="F12933" t="s">
        <v>1018</v>
      </c>
      <c r="G12933" t="s">
        <v>714</v>
      </c>
      <c r="H12933" s="135" t="s">
        <v>2025</v>
      </c>
      <c r="I12933" t="s">
        <v>1455</v>
      </c>
      <c r="J12933" s="20">
        <v>19</v>
      </c>
      <c r="K12933" s="20" t="s">
        <v>9</v>
      </c>
      <c r="L12933" t="s">
        <v>1463</v>
      </c>
      <c r="M12933" s="20">
        <v>2.2799999999999998</v>
      </c>
      <c r="N12933" s="20">
        <v>2.97</v>
      </c>
      <c r="AE12933">
        <f t="shared" si="202"/>
        <v>2009</v>
      </c>
    </row>
    <row r="12934" spans="1:31" x14ac:dyDescent="0.25">
      <c r="A12934" s="7">
        <v>12931</v>
      </c>
      <c r="B12934" s="8">
        <v>40085</v>
      </c>
      <c r="C12934" t="s">
        <v>3</v>
      </c>
      <c r="D12934" t="s">
        <v>656</v>
      </c>
      <c r="E12934" t="s">
        <v>9</v>
      </c>
      <c r="F12934" t="s">
        <v>163</v>
      </c>
      <c r="G12934" t="s">
        <v>24</v>
      </c>
      <c r="H12934" s="135" t="s">
        <v>1493</v>
      </c>
      <c r="I12934" t="s">
        <v>1455</v>
      </c>
      <c r="J12934" s="20">
        <v>2</v>
      </c>
      <c r="K12934" s="20" t="s">
        <v>1465</v>
      </c>
      <c r="L12934" t="s">
        <v>1466</v>
      </c>
      <c r="M12934" s="20">
        <v>0.25</v>
      </c>
      <c r="N12934" s="20">
        <v>0.25</v>
      </c>
      <c r="AE12934">
        <f t="shared" si="202"/>
        <v>2009</v>
      </c>
    </row>
    <row r="12935" spans="1:31" x14ac:dyDescent="0.25">
      <c r="A12935" s="7">
        <v>12932</v>
      </c>
      <c r="B12935" s="8">
        <v>40085</v>
      </c>
      <c r="C12935" t="s">
        <v>3</v>
      </c>
      <c r="D12935" t="s">
        <v>55</v>
      </c>
      <c r="E12935" t="s">
        <v>9</v>
      </c>
      <c r="F12935" t="s">
        <v>1029</v>
      </c>
      <c r="G12935" t="s">
        <v>929</v>
      </c>
      <c r="H12935" s="135" t="s">
        <v>2644</v>
      </c>
      <c r="I12935" t="s">
        <v>1458</v>
      </c>
      <c r="J12935" s="20">
        <v>12</v>
      </c>
      <c r="K12935" s="20" t="s">
        <v>9</v>
      </c>
      <c r="L12935" t="s">
        <v>1463</v>
      </c>
      <c r="M12935" s="20">
        <v>10</v>
      </c>
      <c r="N12935" s="20">
        <v>30</v>
      </c>
      <c r="AE12935">
        <f t="shared" si="202"/>
        <v>2009</v>
      </c>
    </row>
    <row r="12936" spans="1:31" x14ac:dyDescent="0.25">
      <c r="A12936" s="7">
        <v>12933</v>
      </c>
      <c r="B12936" s="8">
        <v>40085</v>
      </c>
      <c r="C12936" t="s">
        <v>3</v>
      </c>
      <c r="D12936" t="s">
        <v>656</v>
      </c>
      <c r="E12936" t="s">
        <v>9</v>
      </c>
      <c r="F12936" t="s">
        <v>163</v>
      </c>
      <c r="G12936" t="s">
        <v>929</v>
      </c>
      <c r="H12936" s="135" t="s">
        <v>2693</v>
      </c>
      <c r="I12936" t="s">
        <v>1455</v>
      </c>
      <c r="J12936" s="20">
        <v>24</v>
      </c>
      <c r="K12936" s="20" t="s">
        <v>3</v>
      </c>
      <c r="L12936" t="s">
        <v>1464</v>
      </c>
      <c r="M12936" s="20">
        <v>3.86</v>
      </c>
      <c r="N12936" s="20">
        <v>2.64</v>
      </c>
      <c r="AE12936">
        <f t="shared" si="202"/>
        <v>2009</v>
      </c>
    </row>
    <row r="12937" spans="1:31" x14ac:dyDescent="0.25">
      <c r="A12937" s="7">
        <v>12934</v>
      </c>
      <c r="B12937" s="8">
        <v>40085</v>
      </c>
      <c r="C12937" t="s">
        <v>3</v>
      </c>
      <c r="D12937" t="s">
        <v>350</v>
      </c>
      <c r="E12937" t="s">
        <v>9</v>
      </c>
      <c r="F12937" t="s">
        <v>372</v>
      </c>
      <c r="G12937" t="s">
        <v>861</v>
      </c>
      <c r="H12937" s="9" t="s">
        <v>2442</v>
      </c>
      <c r="I12937" t="s">
        <v>1454</v>
      </c>
      <c r="J12937" s="20">
        <v>70</v>
      </c>
      <c r="K12937" s="20" t="s">
        <v>1465</v>
      </c>
      <c r="L12937" t="s">
        <v>1466</v>
      </c>
      <c r="M12937" s="20">
        <v>17.5</v>
      </c>
      <c r="N12937" s="20">
        <v>17.5</v>
      </c>
      <c r="AE12937">
        <f t="shared" si="202"/>
        <v>2009</v>
      </c>
    </row>
    <row r="12938" spans="1:31" x14ac:dyDescent="0.25">
      <c r="A12938" s="7">
        <v>12935</v>
      </c>
      <c r="B12938" s="8">
        <v>40085</v>
      </c>
      <c r="C12938" t="s">
        <v>3</v>
      </c>
      <c r="D12938" t="s">
        <v>858</v>
      </c>
      <c r="E12938" t="s">
        <v>9</v>
      </c>
      <c r="F12938" t="s">
        <v>860</v>
      </c>
      <c r="G12938" t="s">
        <v>861</v>
      </c>
      <c r="H12938" s="9" t="s">
        <v>2442</v>
      </c>
      <c r="I12938" t="s">
        <v>1454</v>
      </c>
      <c r="J12938" s="20">
        <v>46</v>
      </c>
      <c r="K12938" s="20" t="s">
        <v>3</v>
      </c>
      <c r="L12938" t="s">
        <v>1463</v>
      </c>
      <c r="M12938" s="20">
        <v>12.96</v>
      </c>
      <c r="N12938" s="20">
        <v>11.04</v>
      </c>
      <c r="AE12938">
        <f t="shared" si="202"/>
        <v>2009</v>
      </c>
    </row>
    <row r="12939" spans="1:31" x14ac:dyDescent="0.25">
      <c r="A12939" s="7">
        <v>12936</v>
      </c>
      <c r="B12939" s="8">
        <v>40086</v>
      </c>
      <c r="C12939" t="s">
        <v>3</v>
      </c>
      <c r="D12939" t="s">
        <v>918</v>
      </c>
      <c r="E12939" t="s">
        <v>9</v>
      </c>
      <c r="F12939" t="s">
        <v>665</v>
      </c>
      <c r="G12939" t="s">
        <v>1016</v>
      </c>
      <c r="H12939" s="9" t="s">
        <v>2915</v>
      </c>
      <c r="I12939" t="s">
        <v>1454</v>
      </c>
      <c r="J12939" s="20">
        <v>86</v>
      </c>
      <c r="K12939" s="20" t="s">
        <v>1465</v>
      </c>
      <c r="L12939" t="s">
        <v>1466</v>
      </c>
      <c r="M12939" s="20">
        <v>21.5</v>
      </c>
      <c r="N12939" s="20">
        <v>21.5</v>
      </c>
      <c r="AE12939">
        <f t="shared" si="202"/>
        <v>2009</v>
      </c>
    </row>
    <row r="12940" spans="1:31" x14ac:dyDescent="0.25">
      <c r="A12940" s="7">
        <v>12937</v>
      </c>
      <c r="B12940" s="8">
        <v>40087</v>
      </c>
      <c r="C12940" t="s">
        <v>3</v>
      </c>
      <c r="D12940" t="s">
        <v>250</v>
      </c>
      <c r="E12940" t="s">
        <v>9</v>
      </c>
      <c r="F12940" t="s">
        <v>902</v>
      </c>
      <c r="G12940" t="s">
        <v>732</v>
      </c>
      <c r="H12940" s="135" t="s">
        <v>2161</v>
      </c>
      <c r="I12940" t="s">
        <v>1454</v>
      </c>
      <c r="J12940" s="20">
        <v>20</v>
      </c>
      <c r="K12940" s="20" t="s">
        <v>3</v>
      </c>
      <c r="L12940" t="s">
        <v>1463</v>
      </c>
      <c r="M12940" s="20">
        <v>6.2</v>
      </c>
      <c r="N12940" s="20">
        <v>4.8</v>
      </c>
      <c r="AE12940">
        <f t="shared" si="202"/>
        <v>2009</v>
      </c>
    </row>
    <row r="12941" spans="1:31" x14ac:dyDescent="0.25">
      <c r="A12941" s="7">
        <v>12938</v>
      </c>
      <c r="B12941" s="8">
        <v>40087</v>
      </c>
      <c r="C12941" t="s">
        <v>3</v>
      </c>
      <c r="D12941" t="s">
        <v>502</v>
      </c>
      <c r="E12941" t="s">
        <v>9</v>
      </c>
      <c r="F12941" t="s">
        <v>791</v>
      </c>
      <c r="G12941" t="s">
        <v>714</v>
      </c>
      <c r="H12941" s="135" t="s">
        <v>2004</v>
      </c>
      <c r="I12941" t="s">
        <v>1455</v>
      </c>
      <c r="J12941" s="20">
        <v>300</v>
      </c>
      <c r="K12941" s="20" t="s">
        <v>1465</v>
      </c>
      <c r="L12941" t="s">
        <v>1466</v>
      </c>
      <c r="M12941" s="20">
        <v>37.5</v>
      </c>
      <c r="N12941" s="20">
        <v>37.5</v>
      </c>
      <c r="AE12941">
        <f t="shared" si="202"/>
        <v>2009</v>
      </c>
    </row>
    <row r="12942" spans="1:31" x14ac:dyDescent="0.25">
      <c r="A12942" s="7">
        <v>12939</v>
      </c>
      <c r="B12942" s="8">
        <v>40087</v>
      </c>
      <c r="C12942" t="s">
        <v>3</v>
      </c>
      <c r="D12942" t="s">
        <v>37</v>
      </c>
      <c r="E12942" t="s">
        <v>9</v>
      </c>
      <c r="F12942" t="s">
        <v>791</v>
      </c>
      <c r="G12942" t="s">
        <v>714</v>
      </c>
      <c r="H12942" s="135" t="s">
        <v>2004</v>
      </c>
      <c r="I12942" t="s">
        <v>1454</v>
      </c>
      <c r="J12942" s="20">
        <v>407</v>
      </c>
      <c r="K12942" s="20" t="s">
        <v>1465</v>
      </c>
      <c r="L12942" t="s">
        <v>1466</v>
      </c>
      <c r="M12942" s="20">
        <v>101.75</v>
      </c>
      <c r="N12942" s="20">
        <v>101.75</v>
      </c>
      <c r="AE12942">
        <f t="shared" si="202"/>
        <v>2009</v>
      </c>
    </row>
    <row r="12943" spans="1:31" x14ac:dyDescent="0.25">
      <c r="A12943" s="7">
        <v>12940</v>
      </c>
      <c r="B12943" s="8">
        <v>40087</v>
      </c>
      <c r="C12943" t="s">
        <v>3</v>
      </c>
      <c r="D12943" t="s">
        <v>295</v>
      </c>
      <c r="E12943" t="s">
        <v>9</v>
      </c>
      <c r="F12943" t="s">
        <v>585</v>
      </c>
      <c r="G12943" t="s">
        <v>714</v>
      </c>
      <c r="H12943" s="135" t="s">
        <v>2004</v>
      </c>
      <c r="I12943" t="s">
        <v>1454</v>
      </c>
      <c r="J12943" s="20">
        <v>62</v>
      </c>
      <c r="K12943" s="20" t="s">
        <v>9</v>
      </c>
      <c r="L12943" t="s">
        <v>1464</v>
      </c>
      <c r="M12943" s="20">
        <v>13.64</v>
      </c>
      <c r="N12943" s="20">
        <v>18.36</v>
      </c>
      <c r="AE12943">
        <f t="shared" si="202"/>
        <v>2009</v>
      </c>
    </row>
    <row r="12944" spans="1:31" x14ac:dyDescent="0.25">
      <c r="A12944" s="7">
        <v>12941</v>
      </c>
      <c r="B12944" s="8">
        <v>40087</v>
      </c>
      <c r="C12944" t="s">
        <v>3</v>
      </c>
      <c r="D12944" t="s">
        <v>1003</v>
      </c>
      <c r="E12944" t="s">
        <v>9</v>
      </c>
      <c r="F12944" t="s">
        <v>990</v>
      </c>
      <c r="G12944" t="s">
        <v>648</v>
      </c>
      <c r="H12944" s="135" t="s">
        <v>2062</v>
      </c>
      <c r="I12944" t="s">
        <v>1455</v>
      </c>
      <c r="J12944" s="20">
        <v>34</v>
      </c>
      <c r="K12944" s="20" t="s">
        <v>9</v>
      </c>
      <c r="L12944" t="s">
        <v>1464</v>
      </c>
      <c r="M12944" s="20">
        <v>3.74</v>
      </c>
      <c r="N12944" s="20">
        <v>5.26</v>
      </c>
      <c r="AE12944">
        <f t="shared" si="202"/>
        <v>2009</v>
      </c>
    </row>
    <row r="12945" spans="1:31" x14ac:dyDescent="0.25">
      <c r="A12945" s="7">
        <v>12942</v>
      </c>
      <c r="B12945" s="8">
        <v>40087</v>
      </c>
      <c r="C12945" t="s">
        <v>3</v>
      </c>
      <c r="D12945" t="s">
        <v>791</v>
      </c>
      <c r="E12945" t="s">
        <v>9</v>
      </c>
      <c r="F12945" t="s">
        <v>37</v>
      </c>
      <c r="G12945" t="s">
        <v>648</v>
      </c>
      <c r="H12945" s="135" t="s">
        <v>2062</v>
      </c>
      <c r="I12945" t="s">
        <v>1454</v>
      </c>
      <c r="J12945" s="20">
        <v>30</v>
      </c>
      <c r="K12945" s="20" t="s">
        <v>9</v>
      </c>
      <c r="L12945" t="s">
        <v>1464</v>
      </c>
      <c r="M12945" s="20">
        <v>6.6</v>
      </c>
      <c r="N12945" s="20">
        <v>9.4</v>
      </c>
      <c r="AE12945">
        <f t="shared" si="202"/>
        <v>2009</v>
      </c>
    </row>
    <row r="12946" spans="1:31" x14ac:dyDescent="0.25">
      <c r="A12946" s="7">
        <v>12943</v>
      </c>
      <c r="B12946" s="8">
        <v>40087</v>
      </c>
      <c r="C12946" t="s">
        <v>3</v>
      </c>
      <c r="D12946" t="s">
        <v>876</v>
      </c>
      <c r="E12946" t="s">
        <v>9</v>
      </c>
      <c r="F12946" t="s">
        <v>521</v>
      </c>
      <c r="G12946" t="s">
        <v>14</v>
      </c>
      <c r="H12946" s="135" t="s">
        <v>1507</v>
      </c>
      <c r="I12946" t="s">
        <v>1454</v>
      </c>
      <c r="J12946" s="20">
        <v>50</v>
      </c>
      <c r="K12946" s="20" t="s">
        <v>1465</v>
      </c>
      <c r="L12946" t="s">
        <v>1466</v>
      </c>
      <c r="M12946" s="20">
        <v>12.5</v>
      </c>
      <c r="N12946" s="20">
        <v>12.5</v>
      </c>
      <c r="AE12946">
        <f t="shared" si="202"/>
        <v>2009</v>
      </c>
    </row>
    <row r="12947" spans="1:31" x14ac:dyDescent="0.25">
      <c r="A12947" s="7">
        <v>12944</v>
      </c>
      <c r="B12947" s="8">
        <v>40087</v>
      </c>
      <c r="C12947" t="s">
        <v>3</v>
      </c>
      <c r="D12947" t="s">
        <v>295</v>
      </c>
      <c r="E12947" t="s">
        <v>9</v>
      </c>
      <c r="F12947" t="s">
        <v>585</v>
      </c>
      <c r="G12947" t="s">
        <v>1016</v>
      </c>
      <c r="H12947" s="9" t="s">
        <v>2916</v>
      </c>
      <c r="I12947" t="s">
        <v>1454</v>
      </c>
      <c r="J12947" s="20">
        <v>86</v>
      </c>
      <c r="K12947" s="20" t="s">
        <v>3</v>
      </c>
      <c r="L12947" t="s">
        <v>1464</v>
      </c>
      <c r="M12947" s="20">
        <v>25.08</v>
      </c>
      <c r="N12947" s="20">
        <v>18.920000000000002</v>
      </c>
      <c r="AE12947">
        <f t="shared" si="202"/>
        <v>2009</v>
      </c>
    </row>
    <row r="12948" spans="1:31" x14ac:dyDescent="0.25">
      <c r="A12948" s="7">
        <v>12945</v>
      </c>
      <c r="B12948" s="8">
        <v>40087</v>
      </c>
      <c r="C12948" t="s">
        <v>3</v>
      </c>
      <c r="D12948" t="s">
        <v>791</v>
      </c>
      <c r="E12948" t="s">
        <v>9</v>
      </c>
      <c r="F12948" t="s">
        <v>878</v>
      </c>
      <c r="G12948" t="s">
        <v>732</v>
      </c>
      <c r="H12948" s="135" t="s">
        <v>2186</v>
      </c>
      <c r="I12948" t="s">
        <v>1454</v>
      </c>
      <c r="J12948" s="20">
        <v>66</v>
      </c>
      <c r="K12948" s="20" t="s">
        <v>9</v>
      </c>
      <c r="L12948" t="s">
        <v>1464</v>
      </c>
      <c r="M12948" s="20">
        <v>14.52</v>
      </c>
      <c r="N12948" s="20">
        <v>19.48</v>
      </c>
      <c r="AE12948">
        <f t="shared" si="202"/>
        <v>2009</v>
      </c>
    </row>
    <row r="12949" spans="1:31" x14ac:dyDescent="0.25">
      <c r="A12949" s="7">
        <v>12946</v>
      </c>
      <c r="B12949" s="8">
        <v>40088</v>
      </c>
      <c r="C12949" t="s">
        <v>3</v>
      </c>
      <c r="D12949" t="s">
        <v>1003</v>
      </c>
      <c r="E12949" t="s">
        <v>9</v>
      </c>
      <c r="F12949" t="s">
        <v>990</v>
      </c>
      <c r="G12949" t="s">
        <v>929</v>
      </c>
      <c r="H12949" s="135" t="s">
        <v>2788</v>
      </c>
      <c r="I12949" t="s">
        <v>1455</v>
      </c>
      <c r="J12949" s="20">
        <v>15</v>
      </c>
      <c r="K12949" s="20" t="s">
        <v>1465</v>
      </c>
      <c r="L12949" t="s">
        <v>1466</v>
      </c>
      <c r="M12949" s="20">
        <v>1.875</v>
      </c>
      <c r="N12949" s="20">
        <v>1.875</v>
      </c>
      <c r="AE12949">
        <f t="shared" si="202"/>
        <v>2009</v>
      </c>
    </row>
    <row r="12950" spans="1:31" x14ac:dyDescent="0.25">
      <c r="A12950" s="7">
        <v>12947</v>
      </c>
      <c r="B12950" s="8">
        <v>40088</v>
      </c>
      <c r="C12950" t="s">
        <v>3</v>
      </c>
      <c r="D12950" t="s">
        <v>1003</v>
      </c>
      <c r="E12950" t="s">
        <v>9</v>
      </c>
      <c r="F12950" t="s">
        <v>860</v>
      </c>
      <c r="G12950" t="s">
        <v>895</v>
      </c>
      <c r="H12950" s="135" t="s">
        <v>2564</v>
      </c>
      <c r="I12950" t="s">
        <v>1454</v>
      </c>
      <c r="J12950" s="20">
        <v>10</v>
      </c>
      <c r="K12950" s="20" t="s">
        <v>1465</v>
      </c>
      <c r="L12950" t="s">
        <v>1466</v>
      </c>
      <c r="M12950" s="20">
        <v>2.5</v>
      </c>
      <c r="N12950" s="20">
        <v>2.5</v>
      </c>
      <c r="AE12950">
        <f t="shared" si="202"/>
        <v>2009</v>
      </c>
    </row>
    <row r="12951" spans="1:31" x14ac:dyDescent="0.25">
      <c r="A12951" s="7">
        <v>12948</v>
      </c>
      <c r="B12951" s="8">
        <v>40088</v>
      </c>
      <c r="C12951" t="s">
        <v>3</v>
      </c>
      <c r="D12951" t="s">
        <v>1020</v>
      </c>
      <c r="E12951" t="s">
        <v>9</v>
      </c>
      <c r="F12951" t="s">
        <v>997</v>
      </c>
      <c r="G12951" t="s">
        <v>929</v>
      </c>
      <c r="H12951" s="135" t="s">
        <v>2665</v>
      </c>
      <c r="I12951" t="s">
        <v>1454</v>
      </c>
      <c r="J12951" s="20">
        <v>29</v>
      </c>
      <c r="K12951" s="20" t="s">
        <v>3</v>
      </c>
      <c r="L12951" t="s">
        <v>1464</v>
      </c>
      <c r="M12951" s="20">
        <v>9.1199999999999992</v>
      </c>
      <c r="N12951" s="20">
        <v>6.38</v>
      </c>
      <c r="AE12951">
        <f t="shared" si="202"/>
        <v>2009</v>
      </c>
    </row>
    <row r="12952" spans="1:31" x14ac:dyDescent="0.25">
      <c r="A12952" s="7">
        <v>12949</v>
      </c>
      <c r="B12952" s="8">
        <v>40088</v>
      </c>
      <c r="C12952" t="s">
        <v>3</v>
      </c>
      <c r="D12952" t="s">
        <v>857</v>
      </c>
      <c r="E12952" t="s">
        <v>9</v>
      </c>
      <c r="F12952" t="s">
        <v>734</v>
      </c>
      <c r="G12952" t="s">
        <v>648</v>
      </c>
      <c r="H12952" s="136" t="s">
        <v>2917</v>
      </c>
      <c r="I12952" t="s">
        <v>1454</v>
      </c>
      <c r="J12952" s="20">
        <v>120</v>
      </c>
      <c r="K12952" s="20" t="s">
        <v>3</v>
      </c>
      <c r="L12952" t="s">
        <v>1463</v>
      </c>
      <c r="M12952" s="20">
        <v>32.200000000000003</v>
      </c>
      <c r="N12952" s="20">
        <v>28.8</v>
      </c>
      <c r="AE12952">
        <f t="shared" si="202"/>
        <v>2009</v>
      </c>
    </row>
    <row r="12953" spans="1:31" x14ac:dyDescent="0.25">
      <c r="A12953" s="7">
        <v>12950</v>
      </c>
      <c r="B12953" s="8">
        <v>40088</v>
      </c>
      <c r="C12953" t="s">
        <v>3</v>
      </c>
      <c r="D12953" t="s">
        <v>229</v>
      </c>
      <c r="E12953" t="s">
        <v>9</v>
      </c>
      <c r="F12953" t="s">
        <v>380</v>
      </c>
      <c r="G12953" t="s">
        <v>648</v>
      </c>
      <c r="H12953" s="135" t="s">
        <v>2330</v>
      </c>
      <c r="I12953" t="s">
        <v>1455</v>
      </c>
      <c r="J12953" s="20">
        <v>12</v>
      </c>
      <c r="K12953" s="20" t="s">
        <v>3</v>
      </c>
      <c r="L12953" t="s">
        <v>1463</v>
      </c>
      <c r="M12953" s="20">
        <v>2.06</v>
      </c>
      <c r="N12953" s="20">
        <v>1.44</v>
      </c>
      <c r="AE12953">
        <f t="shared" si="202"/>
        <v>2009</v>
      </c>
    </row>
    <row r="12954" spans="1:31" x14ac:dyDescent="0.25">
      <c r="A12954" s="7">
        <v>12951</v>
      </c>
      <c r="B12954" s="8">
        <v>40089</v>
      </c>
      <c r="C12954" t="s">
        <v>3</v>
      </c>
      <c r="D12954" t="s">
        <v>938</v>
      </c>
      <c r="E12954" t="s">
        <v>9</v>
      </c>
      <c r="F12954" t="s">
        <v>1028</v>
      </c>
      <c r="G12954" t="s">
        <v>895</v>
      </c>
      <c r="H12954" s="135" t="s">
        <v>2716</v>
      </c>
      <c r="I12954" t="s">
        <v>1454</v>
      </c>
      <c r="J12954" s="20">
        <v>18</v>
      </c>
      <c r="K12954" s="20" t="s">
        <v>3</v>
      </c>
      <c r="L12954" t="s">
        <v>1464</v>
      </c>
      <c r="M12954" s="20">
        <v>6.04</v>
      </c>
      <c r="N12954" s="20">
        <v>3.96</v>
      </c>
      <c r="AE12954">
        <f t="shared" si="202"/>
        <v>2009</v>
      </c>
    </row>
    <row r="12955" spans="1:31" x14ac:dyDescent="0.25">
      <c r="A12955" s="7">
        <v>12952</v>
      </c>
      <c r="B12955" s="8">
        <v>40089</v>
      </c>
      <c r="C12955" t="s">
        <v>3</v>
      </c>
      <c r="D12955" t="s">
        <v>178</v>
      </c>
      <c r="E12955" t="s">
        <v>9</v>
      </c>
      <c r="F12955" t="s">
        <v>91</v>
      </c>
      <c r="G12955" t="s">
        <v>895</v>
      </c>
      <c r="H12955" s="135" t="s">
        <v>2590</v>
      </c>
      <c r="I12955" t="s">
        <v>1454</v>
      </c>
      <c r="J12955" s="20">
        <v>85</v>
      </c>
      <c r="K12955" s="20" t="s">
        <v>1465</v>
      </c>
      <c r="L12955" t="s">
        <v>1466</v>
      </c>
      <c r="M12955" s="20">
        <v>21.25</v>
      </c>
      <c r="N12955" s="20">
        <v>21.25</v>
      </c>
      <c r="AE12955">
        <f t="shared" si="202"/>
        <v>2009</v>
      </c>
    </row>
    <row r="12956" spans="1:31" x14ac:dyDescent="0.25">
      <c r="A12956" s="7">
        <v>12953</v>
      </c>
      <c r="B12956" s="8">
        <v>40090</v>
      </c>
      <c r="C12956" t="s">
        <v>3</v>
      </c>
      <c r="D12956" t="s">
        <v>1008</v>
      </c>
      <c r="E12956" t="s">
        <v>9</v>
      </c>
      <c r="F12956" t="s">
        <v>964</v>
      </c>
      <c r="G12956" t="s">
        <v>24</v>
      </c>
      <c r="H12956" s="135" t="s">
        <v>1575</v>
      </c>
      <c r="I12956" t="s">
        <v>1455</v>
      </c>
      <c r="J12956" s="20">
        <v>8</v>
      </c>
      <c r="K12956" s="20" t="s">
        <v>3</v>
      </c>
      <c r="L12956" t="s">
        <v>1463</v>
      </c>
      <c r="M12956" s="20">
        <v>1.54</v>
      </c>
      <c r="N12956" s="20">
        <v>0.96</v>
      </c>
      <c r="AE12956">
        <f t="shared" si="202"/>
        <v>2009</v>
      </c>
    </row>
    <row r="12957" spans="1:31" x14ac:dyDescent="0.25">
      <c r="A12957" s="7">
        <v>12954</v>
      </c>
      <c r="B12957" s="8">
        <v>40090</v>
      </c>
      <c r="C12957" t="s">
        <v>3</v>
      </c>
      <c r="D12957" t="s">
        <v>814</v>
      </c>
      <c r="E12957" t="s">
        <v>9</v>
      </c>
      <c r="F12957" t="s">
        <v>938</v>
      </c>
      <c r="G12957" t="s">
        <v>648</v>
      </c>
      <c r="H12957" s="135" t="s">
        <v>2384</v>
      </c>
      <c r="I12957" t="s">
        <v>1455</v>
      </c>
      <c r="J12957" s="20">
        <v>70</v>
      </c>
      <c r="K12957" s="20" t="s">
        <v>3</v>
      </c>
      <c r="L12957" t="s">
        <v>1464</v>
      </c>
      <c r="M12957" s="20">
        <v>10.3</v>
      </c>
      <c r="N12957" s="20">
        <v>7.7</v>
      </c>
      <c r="AE12957">
        <f t="shared" si="202"/>
        <v>2009</v>
      </c>
    </row>
    <row r="12958" spans="1:31" x14ac:dyDescent="0.25">
      <c r="A12958" s="7">
        <v>12955</v>
      </c>
      <c r="B12958" s="8">
        <v>40090</v>
      </c>
      <c r="C12958" t="s">
        <v>3</v>
      </c>
      <c r="D12958" t="s">
        <v>502</v>
      </c>
      <c r="E12958" t="s">
        <v>9</v>
      </c>
      <c r="F12958" t="s">
        <v>968</v>
      </c>
      <c r="G12958" t="s">
        <v>870</v>
      </c>
      <c r="H12958" s="135" t="s">
        <v>2790</v>
      </c>
      <c r="I12958" t="s">
        <v>1455</v>
      </c>
      <c r="J12958" s="20">
        <v>40</v>
      </c>
      <c r="K12958" s="20" t="s">
        <v>1465</v>
      </c>
      <c r="L12958" t="s">
        <v>1466</v>
      </c>
      <c r="M12958" s="20">
        <v>5</v>
      </c>
      <c r="N12958" s="20">
        <v>5</v>
      </c>
      <c r="AE12958">
        <f t="shared" si="202"/>
        <v>2009</v>
      </c>
    </row>
    <row r="12959" spans="1:31" x14ac:dyDescent="0.25">
      <c r="A12959" s="7">
        <v>12956</v>
      </c>
      <c r="B12959" s="8">
        <v>40090</v>
      </c>
      <c r="C12959" t="s">
        <v>3</v>
      </c>
      <c r="D12959" t="s">
        <v>502</v>
      </c>
      <c r="E12959" t="s">
        <v>9</v>
      </c>
      <c r="F12959" t="s">
        <v>787</v>
      </c>
      <c r="G12959" t="s">
        <v>895</v>
      </c>
      <c r="H12959" s="135" t="s">
        <v>2594</v>
      </c>
      <c r="I12959" t="s">
        <v>1455</v>
      </c>
      <c r="J12959" s="20">
        <v>20</v>
      </c>
      <c r="K12959" s="20" t="s">
        <v>1465</v>
      </c>
      <c r="L12959" t="s">
        <v>1466</v>
      </c>
      <c r="M12959" s="20">
        <v>2.5</v>
      </c>
      <c r="N12959" s="20">
        <v>2.5</v>
      </c>
      <c r="AE12959">
        <f t="shared" si="202"/>
        <v>2009</v>
      </c>
    </row>
    <row r="12960" spans="1:31" x14ac:dyDescent="0.25">
      <c r="A12960" s="7">
        <v>12957</v>
      </c>
      <c r="B12960" s="8">
        <v>40090</v>
      </c>
      <c r="C12960" t="s">
        <v>3</v>
      </c>
      <c r="D12960" t="s">
        <v>902</v>
      </c>
      <c r="E12960" t="s">
        <v>9</v>
      </c>
      <c r="F12960" t="s">
        <v>469</v>
      </c>
      <c r="G12960" t="s">
        <v>648</v>
      </c>
      <c r="H12960" s="135" t="s">
        <v>2041</v>
      </c>
      <c r="I12960" t="s">
        <v>1457</v>
      </c>
      <c r="J12960" s="20">
        <v>65</v>
      </c>
      <c r="K12960" s="20" t="s">
        <v>9</v>
      </c>
      <c r="L12960" t="s">
        <v>1464</v>
      </c>
      <c r="M12960" s="20">
        <v>7.15</v>
      </c>
      <c r="N12960" s="20">
        <v>9.6</v>
      </c>
      <c r="O12960" t="s">
        <v>3</v>
      </c>
      <c r="P12960" s="13" t="s">
        <v>647</v>
      </c>
      <c r="Q12960" t="s">
        <v>3</v>
      </c>
      <c r="R12960" t="s">
        <v>1005</v>
      </c>
      <c r="S12960" t="s">
        <v>3</v>
      </c>
      <c r="T12960" t="s">
        <v>1021</v>
      </c>
      <c r="U12960" t="s">
        <v>3</v>
      </c>
      <c r="V12960" t="s">
        <v>922</v>
      </c>
      <c r="W12960" t="s">
        <v>3</v>
      </c>
      <c r="X12960" t="s">
        <v>978</v>
      </c>
      <c r="Y12960" t="s">
        <v>9</v>
      </c>
      <c r="Z12960" t="s">
        <v>259</v>
      </c>
      <c r="AA12960" t="s">
        <v>9</v>
      </c>
      <c r="AB12960" t="s">
        <v>427</v>
      </c>
      <c r="AC12960" t="s">
        <v>9</v>
      </c>
      <c r="AD12960" t="s">
        <v>867</v>
      </c>
      <c r="AE12960">
        <f t="shared" si="202"/>
        <v>2009</v>
      </c>
    </row>
    <row r="12961" spans="1:31" x14ac:dyDescent="0.25">
      <c r="A12961" s="7">
        <v>12958</v>
      </c>
      <c r="B12961" s="8">
        <v>40090</v>
      </c>
      <c r="C12961" t="s">
        <v>3</v>
      </c>
      <c r="D12961" t="s">
        <v>465</v>
      </c>
      <c r="E12961" t="s">
        <v>9</v>
      </c>
      <c r="F12961" t="s">
        <v>427</v>
      </c>
      <c r="G12961" t="s">
        <v>648</v>
      </c>
      <c r="H12961" s="136" t="s">
        <v>1496</v>
      </c>
      <c r="I12961" t="s">
        <v>1454</v>
      </c>
      <c r="J12961" s="20">
        <v>22</v>
      </c>
      <c r="K12961" s="20" t="s">
        <v>9</v>
      </c>
      <c r="L12961" t="s">
        <v>1464</v>
      </c>
      <c r="M12961" s="20">
        <v>4.84</v>
      </c>
      <c r="N12961" s="20">
        <v>7.16</v>
      </c>
      <c r="AE12961">
        <f t="shared" si="202"/>
        <v>2009</v>
      </c>
    </row>
    <row r="12962" spans="1:31" x14ac:dyDescent="0.25">
      <c r="A12962" s="7">
        <v>12959</v>
      </c>
      <c r="B12962" s="8">
        <v>40091</v>
      </c>
      <c r="C12962" t="s">
        <v>3</v>
      </c>
      <c r="D12962" t="s">
        <v>1018</v>
      </c>
      <c r="E12962" t="s">
        <v>9</v>
      </c>
      <c r="F12962" t="s">
        <v>1006</v>
      </c>
      <c r="G12962" t="s">
        <v>648</v>
      </c>
      <c r="H12962" s="135" t="s">
        <v>1795</v>
      </c>
      <c r="I12962" t="s">
        <v>1454</v>
      </c>
      <c r="J12962" s="20">
        <v>11</v>
      </c>
      <c r="K12962" s="20" t="s">
        <v>1465</v>
      </c>
      <c r="L12962" t="s">
        <v>1466</v>
      </c>
      <c r="M12962" s="20">
        <v>2.75</v>
      </c>
      <c r="N12962" s="20">
        <v>2.75</v>
      </c>
      <c r="AE12962">
        <f t="shared" si="202"/>
        <v>2009</v>
      </c>
    </row>
    <row r="12963" spans="1:31" x14ac:dyDescent="0.25">
      <c r="A12963" s="7">
        <v>12960</v>
      </c>
      <c r="B12963" s="8">
        <v>40091</v>
      </c>
      <c r="C12963" t="s">
        <v>3</v>
      </c>
      <c r="D12963" t="s">
        <v>913</v>
      </c>
      <c r="E12963" t="s">
        <v>9</v>
      </c>
      <c r="F12963" t="s">
        <v>997</v>
      </c>
      <c r="G12963" t="s">
        <v>1016</v>
      </c>
      <c r="H12963" s="9" t="s">
        <v>2918</v>
      </c>
      <c r="I12963" t="s">
        <v>1454</v>
      </c>
      <c r="J12963" s="20">
        <v>25</v>
      </c>
      <c r="K12963" s="20" t="s">
        <v>3</v>
      </c>
      <c r="L12963" t="s">
        <v>1464</v>
      </c>
      <c r="M12963" s="20">
        <v>8</v>
      </c>
      <c r="N12963" s="20">
        <v>5.5</v>
      </c>
      <c r="AE12963">
        <f t="shared" si="202"/>
        <v>2009</v>
      </c>
    </row>
    <row r="12964" spans="1:31" x14ac:dyDescent="0.25">
      <c r="A12964" s="7">
        <v>12961</v>
      </c>
      <c r="B12964" s="8">
        <v>40091</v>
      </c>
      <c r="C12964" t="s">
        <v>3</v>
      </c>
      <c r="D12964" t="s">
        <v>632</v>
      </c>
      <c r="E12964" t="s">
        <v>9</v>
      </c>
      <c r="F12964" t="s">
        <v>976</v>
      </c>
      <c r="G12964" t="s">
        <v>1016</v>
      </c>
      <c r="H12964" s="9" t="s">
        <v>2919</v>
      </c>
      <c r="I12964" t="s">
        <v>1454</v>
      </c>
      <c r="J12964" s="20">
        <v>6</v>
      </c>
      <c r="K12964" s="20" t="s">
        <v>3</v>
      </c>
      <c r="L12964" t="s">
        <v>1464</v>
      </c>
      <c r="M12964" s="20">
        <v>2.6799999999999997</v>
      </c>
      <c r="N12964" s="20">
        <v>1.32</v>
      </c>
      <c r="AE12964">
        <f t="shared" si="202"/>
        <v>2009</v>
      </c>
    </row>
    <row r="12965" spans="1:31" x14ac:dyDescent="0.25">
      <c r="A12965" s="7">
        <v>12962</v>
      </c>
      <c r="B12965" s="8">
        <v>40092</v>
      </c>
      <c r="C12965" t="s">
        <v>3</v>
      </c>
      <c r="D12965" t="s">
        <v>302</v>
      </c>
      <c r="E12965" t="s">
        <v>9</v>
      </c>
      <c r="F12965" t="s">
        <v>869</v>
      </c>
      <c r="G12965" t="s">
        <v>861</v>
      </c>
      <c r="H12965" s="135" t="s">
        <v>2435</v>
      </c>
      <c r="I12965" t="s">
        <v>1454</v>
      </c>
      <c r="J12965" s="20">
        <v>18</v>
      </c>
      <c r="K12965" s="20" t="s">
        <v>9</v>
      </c>
      <c r="L12965" t="s">
        <v>1464</v>
      </c>
      <c r="M12965" s="20">
        <v>3.96</v>
      </c>
      <c r="N12965" s="20">
        <v>6.04</v>
      </c>
      <c r="AE12965">
        <f t="shared" si="202"/>
        <v>2009</v>
      </c>
    </row>
    <row r="12966" spans="1:31" x14ac:dyDescent="0.25">
      <c r="A12966" s="7">
        <v>12963</v>
      </c>
      <c r="B12966" s="8">
        <v>40092</v>
      </c>
      <c r="C12966" t="s">
        <v>3</v>
      </c>
      <c r="D12966" t="s">
        <v>708</v>
      </c>
      <c r="E12966" t="s">
        <v>9</v>
      </c>
      <c r="F12966" t="s">
        <v>897</v>
      </c>
      <c r="G12966" t="s">
        <v>648</v>
      </c>
      <c r="H12966" s="135" t="s">
        <v>1785</v>
      </c>
      <c r="I12966" t="s">
        <v>1455</v>
      </c>
      <c r="J12966" s="20">
        <v>15</v>
      </c>
      <c r="K12966" s="20" t="s">
        <v>3</v>
      </c>
      <c r="L12966" t="s">
        <v>1463</v>
      </c>
      <c r="M12966" s="20">
        <v>2.4500000000000002</v>
      </c>
      <c r="N12966" s="20">
        <v>1.8</v>
      </c>
      <c r="AE12966">
        <f t="shared" si="202"/>
        <v>2009</v>
      </c>
    </row>
    <row r="12967" spans="1:31" x14ac:dyDescent="0.25">
      <c r="A12967" s="7">
        <v>12964</v>
      </c>
      <c r="B12967" s="8">
        <v>40092</v>
      </c>
      <c r="C12967" t="s">
        <v>3</v>
      </c>
      <c r="D12967" t="s">
        <v>708</v>
      </c>
      <c r="E12967" t="s">
        <v>9</v>
      </c>
      <c r="F12967" t="s">
        <v>828</v>
      </c>
      <c r="G12967" t="s">
        <v>648</v>
      </c>
      <c r="H12967" s="135" t="s">
        <v>1785</v>
      </c>
      <c r="I12967" t="s">
        <v>1454</v>
      </c>
      <c r="J12967" s="20">
        <v>20</v>
      </c>
      <c r="K12967" s="20" t="s">
        <v>1465</v>
      </c>
      <c r="L12967" t="s">
        <v>1466</v>
      </c>
      <c r="M12967" s="20">
        <v>5</v>
      </c>
      <c r="N12967" s="20">
        <v>5</v>
      </c>
      <c r="AE12967">
        <f t="shared" si="202"/>
        <v>2009</v>
      </c>
    </row>
    <row r="12968" spans="1:31" x14ac:dyDescent="0.25">
      <c r="A12968" s="7">
        <v>12965</v>
      </c>
      <c r="B12968" s="8">
        <v>40092</v>
      </c>
      <c r="C12968" t="s">
        <v>3</v>
      </c>
      <c r="D12968" t="s">
        <v>380</v>
      </c>
      <c r="E12968" t="s">
        <v>9</v>
      </c>
      <c r="F12968" t="s">
        <v>860</v>
      </c>
      <c r="G12968" t="s">
        <v>1016</v>
      </c>
      <c r="H12968" s="135" t="s">
        <v>2912</v>
      </c>
      <c r="I12968" t="s">
        <v>1454</v>
      </c>
      <c r="J12968" s="20">
        <v>9</v>
      </c>
      <c r="K12968" s="20" t="s">
        <v>1465</v>
      </c>
      <c r="L12968" t="s">
        <v>1466</v>
      </c>
      <c r="M12968" s="20">
        <v>2.25</v>
      </c>
      <c r="N12968" s="20">
        <v>2.25</v>
      </c>
      <c r="AE12968">
        <f t="shared" si="202"/>
        <v>2009</v>
      </c>
    </row>
    <row r="12969" spans="1:31" x14ac:dyDescent="0.25">
      <c r="A12969" s="7">
        <v>12966</v>
      </c>
      <c r="B12969" s="8">
        <v>40092</v>
      </c>
      <c r="C12969" t="s">
        <v>3</v>
      </c>
      <c r="D12969" t="s">
        <v>258</v>
      </c>
      <c r="E12969" t="s">
        <v>9</v>
      </c>
      <c r="F12969" t="s">
        <v>319</v>
      </c>
      <c r="G12969" t="s">
        <v>931</v>
      </c>
      <c r="H12969" s="9" t="s">
        <v>2646</v>
      </c>
      <c r="I12969" t="s">
        <v>1455</v>
      </c>
      <c r="J12969" s="20">
        <v>15</v>
      </c>
      <c r="K12969" s="20" t="s">
        <v>3</v>
      </c>
      <c r="L12969" t="s">
        <v>1464</v>
      </c>
      <c r="M12969" s="20">
        <v>2.6</v>
      </c>
      <c r="N12969" s="20">
        <v>1.65</v>
      </c>
      <c r="AE12969">
        <f t="shared" si="202"/>
        <v>2009</v>
      </c>
    </row>
    <row r="12970" spans="1:31" x14ac:dyDescent="0.25">
      <c r="A12970" s="7">
        <v>12967</v>
      </c>
      <c r="B12970" s="8">
        <v>40092</v>
      </c>
      <c r="C12970" t="s">
        <v>3</v>
      </c>
      <c r="D12970" t="s">
        <v>302</v>
      </c>
      <c r="E12970" t="s">
        <v>9</v>
      </c>
      <c r="F12970" t="s">
        <v>869</v>
      </c>
      <c r="G12970" t="s">
        <v>929</v>
      </c>
      <c r="H12970" s="9" t="s">
        <v>2705</v>
      </c>
      <c r="I12970" t="s">
        <v>1454</v>
      </c>
      <c r="J12970" s="20">
        <v>20</v>
      </c>
      <c r="K12970" s="20" t="s">
        <v>9</v>
      </c>
      <c r="L12970" t="s">
        <v>1463</v>
      </c>
      <c r="M12970" s="20">
        <v>4.8</v>
      </c>
      <c r="N12970" s="20">
        <v>6.2</v>
      </c>
      <c r="AE12970">
        <f t="shared" si="202"/>
        <v>2009</v>
      </c>
    </row>
    <row r="12971" spans="1:31" x14ac:dyDescent="0.25">
      <c r="A12971" s="7">
        <v>12968</v>
      </c>
      <c r="B12971" s="8">
        <v>40092</v>
      </c>
      <c r="C12971" t="s">
        <v>3</v>
      </c>
      <c r="D12971" t="s">
        <v>31</v>
      </c>
      <c r="E12971" t="s">
        <v>9</v>
      </c>
      <c r="F12971" t="s">
        <v>884</v>
      </c>
      <c r="G12971" t="s">
        <v>895</v>
      </c>
      <c r="H12971" s="135" t="s">
        <v>2564</v>
      </c>
      <c r="I12971" t="s">
        <v>1454</v>
      </c>
      <c r="J12971" s="20">
        <v>25</v>
      </c>
      <c r="K12971" s="20" t="s">
        <v>3</v>
      </c>
      <c r="L12971" t="s">
        <v>1464</v>
      </c>
      <c r="M12971" s="20">
        <v>8</v>
      </c>
      <c r="N12971" s="20">
        <v>5.5</v>
      </c>
      <c r="AE12971">
        <f t="shared" si="202"/>
        <v>2009</v>
      </c>
    </row>
    <row r="12972" spans="1:31" x14ac:dyDescent="0.25">
      <c r="A12972" s="7">
        <v>12969</v>
      </c>
      <c r="B12972" s="8">
        <v>40093</v>
      </c>
      <c r="C12972" t="s">
        <v>3</v>
      </c>
      <c r="D12972" t="s">
        <v>1003</v>
      </c>
      <c r="E12972" t="s">
        <v>9</v>
      </c>
      <c r="F12972" t="s">
        <v>1028</v>
      </c>
      <c r="G12972" t="s">
        <v>895</v>
      </c>
      <c r="H12972" s="135" t="s">
        <v>2920</v>
      </c>
      <c r="I12972" t="s">
        <v>1454</v>
      </c>
      <c r="J12972" s="20">
        <v>32</v>
      </c>
      <c r="K12972" s="20" t="s">
        <v>3</v>
      </c>
      <c r="L12972" t="s">
        <v>1464</v>
      </c>
      <c r="M12972" s="20">
        <v>9.9600000000000009</v>
      </c>
      <c r="N12972" s="20">
        <v>7.04</v>
      </c>
      <c r="AE12972">
        <f t="shared" si="202"/>
        <v>2009</v>
      </c>
    </row>
    <row r="12973" spans="1:31" x14ac:dyDescent="0.25">
      <c r="A12973" s="7">
        <v>12970</v>
      </c>
      <c r="B12973" s="8">
        <v>40094</v>
      </c>
      <c r="C12973" t="s">
        <v>3</v>
      </c>
      <c r="D12973" t="s">
        <v>543</v>
      </c>
      <c r="E12973" t="s">
        <v>9</v>
      </c>
      <c r="F12973" t="s">
        <v>450</v>
      </c>
      <c r="G12973" t="s">
        <v>1016</v>
      </c>
      <c r="H12973" s="135" t="s">
        <v>2909</v>
      </c>
      <c r="I12973" t="s">
        <v>1454</v>
      </c>
      <c r="J12973" s="20">
        <v>1</v>
      </c>
      <c r="K12973" s="20" t="s">
        <v>1465</v>
      </c>
      <c r="L12973" t="s">
        <v>1466</v>
      </c>
      <c r="M12973" s="20">
        <v>0.25</v>
      </c>
      <c r="N12973" s="20">
        <v>0.25</v>
      </c>
      <c r="AE12973">
        <f t="shared" si="202"/>
        <v>2009</v>
      </c>
    </row>
    <row r="12974" spans="1:31" x14ac:dyDescent="0.25">
      <c r="A12974" s="7">
        <v>12971</v>
      </c>
      <c r="B12974" s="8">
        <v>40094</v>
      </c>
      <c r="C12974" t="s">
        <v>3</v>
      </c>
      <c r="D12974" t="s">
        <v>543</v>
      </c>
      <c r="E12974" t="s">
        <v>9</v>
      </c>
      <c r="F12974" t="s">
        <v>450</v>
      </c>
      <c r="G12974" t="s">
        <v>1016</v>
      </c>
      <c r="H12974" s="135" t="s">
        <v>2909</v>
      </c>
      <c r="I12974" t="s">
        <v>1454</v>
      </c>
      <c r="J12974" s="20">
        <v>1</v>
      </c>
      <c r="K12974" s="20" t="s">
        <v>1465</v>
      </c>
      <c r="L12974" t="s">
        <v>1466</v>
      </c>
      <c r="M12974" s="20">
        <v>0.25</v>
      </c>
      <c r="N12974" s="20">
        <v>0.25</v>
      </c>
      <c r="AE12974">
        <f t="shared" si="202"/>
        <v>2009</v>
      </c>
    </row>
    <row r="12975" spans="1:31" x14ac:dyDescent="0.25">
      <c r="A12975" s="7">
        <v>12972</v>
      </c>
      <c r="B12975" s="8">
        <v>40094</v>
      </c>
      <c r="C12975" t="s">
        <v>3</v>
      </c>
      <c r="D12975" t="s">
        <v>543</v>
      </c>
      <c r="E12975" t="s">
        <v>9</v>
      </c>
      <c r="F12975" t="s">
        <v>900</v>
      </c>
      <c r="G12975" t="s">
        <v>895</v>
      </c>
      <c r="H12975" s="135" t="s">
        <v>2797</v>
      </c>
      <c r="I12975" t="s">
        <v>1454</v>
      </c>
      <c r="J12975" s="20">
        <v>40</v>
      </c>
      <c r="K12975" s="20" t="s">
        <v>3</v>
      </c>
      <c r="L12975" t="s">
        <v>1464</v>
      </c>
      <c r="M12975" s="20">
        <v>12.2</v>
      </c>
      <c r="N12975" s="20">
        <v>8.8000000000000007</v>
      </c>
      <c r="AE12975">
        <f t="shared" si="202"/>
        <v>2009</v>
      </c>
    </row>
    <row r="12976" spans="1:31" x14ac:dyDescent="0.25">
      <c r="A12976" s="7">
        <v>12973</v>
      </c>
      <c r="B12976" s="8">
        <v>40094</v>
      </c>
      <c r="C12976" t="s">
        <v>3</v>
      </c>
      <c r="D12976" t="s">
        <v>543</v>
      </c>
      <c r="E12976" t="s">
        <v>9</v>
      </c>
      <c r="F12976" t="s">
        <v>733</v>
      </c>
      <c r="G12976" t="s">
        <v>648</v>
      </c>
      <c r="H12976" s="135" t="s">
        <v>2404</v>
      </c>
      <c r="I12976" t="s">
        <v>1454</v>
      </c>
      <c r="J12976" s="20">
        <v>41</v>
      </c>
      <c r="K12976" s="20" t="s">
        <v>3</v>
      </c>
      <c r="L12976" t="s">
        <v>1464</v>
      </c>
      <c r="M12976" s="20">
        <v>12.48</v>
      </c>
      <c r="N12976" s="20">
        <v>9.02</v>
      </c>
      <c r="AE12976">
        <f t="shared" si="202"/>
        <v>2009</v>
      </c>
    </row>
    <row r="12977" spans="1:31" x14ac:dyDescent="0.25">
      <c r="A12977" s="7">
        <v>12974</v>
      </c>
      <c r="B12977" s="8">
        <v>40095</v>
      </c>
      <c r="C12977" t="s">
        <v>3</v>
      </c>
      <c r="D12977" t="s">
        <v>250</v>
      </c>
      <c r="E12977" t="s">
        <v>9</v>
      </c>
      <c r="F12977" t="s">
        <v>902</v>
      </c>
      <c r="G12977" t="s">
        <v>732</v>
      </c>
      <c r="H12977" s="135" t="s">
        <v>2279</v>
      </c>
      <c r="I12977" t="s">
        <v>1454</v>
      </c>
      <c r="J12977" s="20">
        <v>21</v>
      </c>
      <c r="K12977" s="20" t="s">
        <v>9</v>
      </c>
      <c r="L12977" t="s">
        <v>1463</v>
      </c>
      <c r="M12977" s="20">
        <v>5.04</v>
      </c>
      <c r="N12977" s="20">
        <v>6.46</v>
      </c>
      <c r="AE12977">
        <f t="shared" si="202"/>
        <v>2009</v>
      </c>
    </row>
    <row r="12978" spans="1:31" x14ac:dyDescent="0.25">
      <c r="A12978" s="7">
        <v>12975</v>
      </c>
      <c r="B12978" s="8">
        <v>40095</v>
      </c>
      <c r="C12978" t="s">
        <v>3</v>
      </c>
      <c r="D12978" t="s">
        <v>1023</v>
      </c>
      <c r="E12978" t="s">
        <v>9</v>
      </c>
      <c r="F12978" t="s">
        <v>868</v>
      </c>
      <c r="G12978" t="s">
        <v>929</v>
      </c>
      <c r="H12978" s="136" t="s">
        <v>2654</v>
      </c>
      <c r="I12978" t="s">
        <v>1455</v>
      </c>
      <c r="J12978" s="20">
        <v>10</v>
      </c>
      <c r="K12978" s="20" t="s">
        <v>3</v>
      </c>
      <c r="L12978" t="s">
        <v>1463</v>
      </c>
      <c r="M12978" s="20">
        <v>1.8</v>
      </c>
      <c r="N12978" s="20">
        <v>1.2</v>
      </c>
      <c r="AE12978">
        <f t="shared" si="202"/>
        <v>2009</v>
      </c>
    </row>
    <row r="12979" spans="1:31" x14ac:dyDescent="0.25">
      <c r="A12979" s="7">
        <v>12976</v>
      </c>
      <c r="B12979" s="8">
        <v>40095</v>
      </c>
      <c r="C12979" t="s">
        <v>3</v>
      </c>
      <c r="D12979" t="s">
        <v>1004</v>
      </c>
      <c r="E12979" t="s">
        <v>9</v>
      </c>
      <c r="F12979" t="s">
        <v>860</v>
      </c>
      <c r="G12979" t="s">
        <v>1016</v>
      </c>
      <c r="H12979" s="135" t="s">
        <v>1496</v>
      </c>
      <c r="I12979" t="s">
        <v>1454</v>
      </c>
      <c r="J12979" s="20">
        <v>14</v>
      </c>
      <c r="K12979" s="20" t="s">
        <v>1465</v>
      </c>
      <c r="L12979" t="s">
        <v>1466</v>
      </c>
      <c r="M12979" s="20">
        <v>3.5</v>
      </c>
      <c r="N12979" s="20">
        <v>3.5</v>
      </c>
      <c r="AE12979">
        <f t="shared" si="202"/>
        <v>2009</v>
      </c>
    </row>
    <row r="12980" spans="1:31" x14ac:dyDescent="0.25">
      <c r="A12980" s="7">
        <v>12977</v>
      </c>
      <c r="B12980" s="8">
        <v>40095</v>
      </c>
      <c r="C12980" t="s">
        <v>3</v>
      </c>
      <c r="D12980" t="s">
        <v>1004</v>
      </c>
      <c r="E12980" t="s">
        <v>9</v>
      </c>
      <c r="F12980" t="s">
        <v>860</v>
      </c>
      <c r="G12980" t="s">
        <v>1016</v>
      </c>
      <c r="H12980" s="135" t="s">
        <v>1496</v>
      </c>
      <c r="I12980" t="s">
        <v>1454</v>
      </c>
      <c r="J12980" s="20">
        <v>16</v>
      </c>
      <c r="K12980" s="20" t="s">
        <v>3</v>
      </c>
      <c r="L12980" t="s">
        <v>1463</v>
      </c>
      <c r="M12980" s="20">
        <v>5.16</v>
      </c>
      <c r="N12980" s="20">
        <v>3.84</v>
      </c>
      <c r="AE12980">
        <f t="shared" si="202"/>
        <v>2009</v>
      </c>
    </row>
    <row r="12981" spans="1:31" x14ac:dyDescent="0.25">
      <c r="A12981" s="7">
        <v>12978</v>
      </c>
      <c r="B12981" s="8">
        <v>40095</v>
      </c>
      <c r="C12981" t="s">
        <v>3</v>
      </c>
      <c r="D12981" t="s">
        <v>614</v>
      </c>
      <c r="E12981" t="s">
        <v>9</v>
      </c>
      <c r="F12981" t="s">
        <v>258</v>
      </c>
      <c r="G12981" t="s">
        <v>648</v>
      </c>
      <c r="H12981" s="135" t="s">
        <v>2621</v>
      </c>
      <c r="I12981" t="s">
        <v>1456</v>
      </c>
      <c r="J12981" s="20">
        <v>69</v>
      </c>
      <c r="K12981" s="20" t="s">
        <v>3</v>
      </c>
      <c r="L12981" t="s">
        <v>1464</v>
      </c>
      <c r="M12981" s="20">
        <v>20.32</v>
      </c>
      <c r="N12981" s="20">
        <v>15.18</v>
      </c>
      <c r="O12981" t="s">
        <v>3</v>
      </c>
      <c r="P12981" s="13" t="s">
        <v>494</v>
      </c>
      <c r="Q12981" t="s">
        <v>3</v>
      </c>
      <c r="R12981" t="s">
        <v>411</v>
      </c>
      <c r="S12981" t="s">
        <v>3</v>
      </c>
      <c r="T12981" t="s">
        <v>178</v>
      </c>
      <c r="U12981" t="s">
        <v>9</v>
      </c>
      <c r="V12981" t="s">
        <v>240</v>
      </c>
      <c r="W12981" t="s">
        <v>9</v>
      </c>
      <c r="X12981" t="s">
        <v>134</v>
      </c>
      <c r="Y12981" t="s">
        <v>9</v>
      </c>
      <c r="Z12981" t="s">
        <v>266</v>
      </c>
      <c r="AA12981" t="s">
        <v>9</v>
      </c>
      <c r="AB12981" t="s">
        <v>926</v>
      </c>
      <c r="AC12981" t="s">
        <v>1465</v>
      </c>
      <c r="AE12981">
        <f t="shared" si="202"/>
        <v>2009</v>
      </c>
    </row>
    <row r="12982" spans="1:31" x14ac:dyDescent="0.25">
      <c r="A12982" s="7">
        <v>12979</v>
      </c>
      <c r="B12982" s="8">
        <v>40096</v>
      </c>
      <c r="C12982" t="s">
        <v>3</v>
      </c>
      <c r="D12982" t="s">
        <v>712</v>
      </c>
      <c r="E12982" t="s">
        <v>9</v>
      </c>
      <c r="F12982" t="s">
        <v>372</v>
      </c>
      <c r="G12982" t="s">
        <v>377</v>
      </c>
      <c r="H12982" s="135" t="s">
        <v>1496</v>
      </c>
      <c r="I12982" t="s">
        <v>1454</v>
      </c>
      <c r="J12982" s="20">
        <v>20</v>
      </c>
      <c r="K12982" s="20" t="s">
        <v>3</v>
      </c>
      <c r="L12982" t="s">
        <v>1463</v>
      </c>
      <c r="M12982" s="20">
        <v>6.2</v>
      </c>
      <c r="N12982" s="20">
        <v>4.8</v>
      </c>
      <c r="AE12982">
        <f t="shared" si="202"/>
        <v>2009</v>
      </c>
    </row>
    <row r="12983" spans="1:31" x14ac:dyDescent="0.25">
      <c r="A12983" s="7">
        <v>12980</v>
      </c>
      <c r="B12983" s="8">
        <v>40096</v>
      </c>
      <c r="C12983" t="s">
        <v>3</v>
      </c>
      <c r="D12983" t="s">
        <v>411</v>
      </c>
      <c r="E12983" t="s">
        <v>9</v>
      </c>
      <c r="F12983" t="s">
        <v>930</v>
      </c>
      <c r="G12983" t="s">
        <v>648</v>
      </c>
      <c r="H12983" s="9" t="s">
        <v>1797</v>
      </c>
      <c r="I12983" t="s">
        <v>1455</v>
      </c>
      <c r="J12983" s="20">
        <v>110</v>
      </c>
      <c r="K12983" s="20" t="s">
        <v>3</v>
      </c>
      <c r="L12983" t="s">
        <v>1464</v>
      </c>
      <c r="M12983" s="20">
        <v>15.9</v>
      </c>
      <c r="N12983" s="20">
        <v>12.1</v>
      </c>
      <c r="AE12983">
        <f t="shared" si="202"/>
        <v>2009</v>
      </c>
    </row>
    <row r="12984" spans="1:31" x14ac:dyDescent="0.25">
      <c r="A12984" s="7">
        <v>12981</v>
      </c>
      <c r="B12984" s="8">
        <v>40097</v>
      </c>
      <c r="C12984" t="s">
        <v>3</v>
      </c>
      <c r="D12984" t="s">
        <v>469</v>
      </c>
      <c r="E12984" t="s">
        <v>9</v>
      </c>
      <c r="F12984" t="s">
        <v>1021</v>
      </c>
      <c r="G12984" t="s">
        <v>648</v>
      </c>
      <c r="H12984" s="135" t="s">
        <v>1905</v>
      </c>
      <c r="I12984" t="s">
        <v>1455</v>
      </c>
      <c r="J12984" s="20">
        <v>8</v>
      </c>
      <c r="K12984" s="20" t="s">
        <v>9</v>
      </c>
      <c r="L12984" t="s">
        <v>1464</v>
      </c>
      <c r="M12984" s="20">
        <v>0.88</v>
      </c>
      <c r="N12984" s="20">
        <v>1.62</v>
      </c>
      <c r="AE12984">
        <f t="shared" si="202"/>
        <v>2009</v>
      </c>
    </row>
    <row r="12985" spans="1:31" x14ac:dyDescent="0.25">
      <c r="A12985" s="7">
        <v>12982</v>
      </c>
      <c r="B12985" s="8">
        <v>40097</v>
      </c>
      <c r="C12985" t="s">
        <v>3</v>
      </c>
      <c r="D12985" t="s">
        <v>992</v>
      </c>
      <c r="E12985" t="s">
        <v>9</v>
      </c>
      <c r="F12985" t="s">
        <v>767</v>
      </c>
      <c r="G12985" t="s">
        <v>1016</v>
      </c>
      <c r="H12985" s="9" t="s">
        <v>2858</v>
      </c>
      <c r="I12985" t="s">
        <v>1456</v>
      </c>
      <c r="J12985" s="20">
        <v>25</v>
      </c>
      <c r="K12985" s="20" t="s">
        <v>3</v>
      </c>
      <c r="L12985" t="s">
        <v>1463</v>
      </c>
      <c r="M12985" s="20">
        <v>7.5</v>
      </c>
      <c r="N12985" s="20">
        <v>6</v>
      </c>
      <c r="O12985" t="s">
        <v>3</v>
      </c>
      <c r="P12985" s="13" t="s">
        <v>941</v>
      </c>
      <c r="Q12985" t="s">
        <v>1465</v>
      </c>
      <c r="S12985" t="s">
        <v>1465</v>
      </c>
      <c r="U12985" t="s">
        <v>1465</v>
      </c>
      <c r="W12985" t="s">
        <v>1465</v>
      </c>
      <c r="Y12985" t="s">
        <v>1465</v>
      </c>
      <c r="AA12985" t="s">
        <v>1465</v>
      </c>
      <c r="AC12985" t="s">
        <v>1465</v>
      </c>
      <c r="AE12985">
        <f t="shared" si="202"/>
        <v>2009</v>
      </c>
    </row>
    <row r="12986" spans="1:31" x14ac:dyDescent="0.25">
      <c r="A12986" s="7">
        <v>12983</v>
      </c>
      <c r="B12986" s="8">
        <v>40098</v>
      </c>
      <c r="C12986" t="s">
        <v>3</v>
      </c>
      <c r="D12986" t="s">
        <v>1018</v>
      </c>
      <c r="E12986" t="s">
        <v>9</v>
      </c>
      <c r="F12986" t="s">
        <v>1021</v>
      </c>
      <c r="G12986" t="s">
        <v>648</v>
      </c>
      <c r="H12986" s="135" t="s">
        <v>1905</v>
      </c>
      <c r="I12986" t="s">
        <v>1454</v>
      </c>
      <c r="J12986" s="20">
        <v>20</v>
      </c>
      <c r="K12986" s="20" t="s">
        <v>9</v>
      </c>
      <c r="L12986" t="s">
        <v>1463</v>
      </c>
      <c r="M12986" s="20">
        <v>4.8</v>
      </c>
      <c r="N12986" s="20">
        <v>6.2</v>
      </c>
      <c r="AE12986">
        <f t="shared" si="202"/>
        <v>2009</v>
      </c>
    </row>
    <row r="12987" spans="1:31" x14ac:dyDescent="0.25">
      <c r="A12987" s="7">
        <v>12984</v>
      </c>
      <c r="B12987" s="8">
        <v>40098</v>
      </c>
      <c r="C12987" t="s">
        <v>3</v>
      </c>
      <c r="D12987" t="s">
        <v>1004</v>
      </c>
      <c r="E12987" t="s">
        <v>9</v>
      </c>
      <c r="F12987" t="s">
        <v>860</v>
      </c>
      <c r="G12987" t="s">
        <v>895</v>
      </c>
      <c r="H12987" s="135" t="s">
        <v>2590</v>
      </c>
      <c r="I12987" t="s">
        <v>1454</v>
      </c>
      <c r="J12987" s="20">
        <v>28</v>
      </c>
      <c r="K12987" s="20" t="s">
        <v>3</v>
      </c>
      <c r="L12987" t="s">
        <v>1464</v>
      </c>
      <c r="M12987" s="20">
        <v>8.84</v>
      </c>
      <c r="N12987" s="20">
        <v>6.16</v>
      </c>
      <c r="AE12987">
        <f t="shared" si="202"/>
        <v>2009</v>
      </c>
    </row>
    <row r="12988" spans="1:31" x14ac:dyDescent="0.25">
      <c r="A12988" s="7">
        <v>12985</v>
      </c>
      <c r="B12988" s="8">
        <v>40099</v>
      </c>
      <c r="C12988" t="s">
        <v>3</v>
      </c>
      <c r="D12988" t="s">
        <v>104</v>
      </c>
      <c r="E12988" t="s">
        <v>9</v>
      </c>
      <c r="F12988" t="s">
        <v>727</v>
      </c>
      <c r="G12988" t="s">
        <v>929</v>
      </c>
      <c r="H12988" s="135" t="s">
        <v>2644</v>
      </c>
      <c r="I12988" t="s">
        <v>1454</v>
      </c>
      <c r="J12988" s="20">
        <v>21</v>
      </c>
      <c r="K12988" s="20" t="s">
        <v>9</v>
      </c>
      <c r="L12988" t="s">
        <v>1463</v>
      </c>
      <c r="M12988" s="20">
        <v>5.04</v>
      </c>
      <c r="N12988" s="20">
        <v>6.46</v>
      </c>
      <c r="AE12988">
        <f t="shared" si="202"/>
        <v>2009</v>
      </c>
    </row>
    <row r="12989" spans="1:31" x14ac:dyDescent="0.25">
      <c r="A12989" s="7">
        <v>12986</v>
      </c>
      <c r="B12989" s="8">
        <v>40099</v>
      </c>
      <c r="C12989" t="s">
        <v>3</v>
      </c>
      <c r="D12989" t="s">
        <v>1020</v>
      </c>
      <c r="E12989" t="s">
        <v>9</v>
      </c>
      <c r="F12989" t="s">
        <v>769</v>
      </c>
      <c r="G12989" t="s">
        <v>929</v>
      </c>
      <c r="H12989" s="135" t="s">
        <v>2921</v>
      </c>
      <c r="I12989" t="s">
        <v>1454</v>
      </c>
      <c r="J12989" s="20">
        <v>9</v>
      </c>
      <c r="K12989" s="20" t="s">
        <v>3</v>
      </c>
      <c r="L12989" t="s">
        <v>1464</v>
      </c>
      <c r="M12989" s="20">
        <v>3.52</v>
      </c>
      <c r="N12989" s="20">
        <v>1.98</v>
      </c>
      <c r="AE12989">
        <f t="shared" si="202"/>
        <v>2009</v>
      </c>
    </row>
    <row r="12990" spans="1:31" x14ac:dyDescent="0.25">
      <c r="A12990" s="7">
        <v>12987</v>
      </c>
      <c r="B12990" s="8">
        <v>40100</v>
      </c>
      <c r="C12990" t="s">
        <v>3</v>
      </c>
      <c r="D12990" t="s">
        <v>814</v>
      </c>
      <c r="E12990" t="s">
        <v>9</v>
      </c>
      <c r="F12990" t="s">
        <v>769</v>
      </c>
      <c r="G12990" t="s">
        <v>732</v>
      </c>
      <c r="H12990" s="135" t="s">
        <v>2283</v>
      </c>
      <c r="I12990" t="s">
        <v>1454</v>
      </c>
      <c r="J12990" s="20">
        <v>10</v>
      </c>
      <c r="K12990" s="20" t="s">
        <v>3</v>
      </c>
      <c r="L12990" t="s">
        <v>1464</v>
      </c>
      <c r="M12990" s="20">
        <v>3.8</v>
      </c>
      <c r="N12990" s="20">
        <v>2.2000000000000002</v>
      </c>
      <c r="AE12990">
        <f t="shared" si="202"/>
        <v>2009</v>
      </c>
    </row>
    <row r="12991" spans="1:31" x14ac:dyDescent="0.25">
      <c r="A12991" s="7">
        <v>12988</v>
      </c>
      <c r="B12991" s="8">
        <v>40100</v>
      </c>
      <c r="C12991" t="s">
        <v>3</v>
      </c>
      <c r="D12991" t="s">
        <v>1020</v>
      </c>
      <c r="E12991" t="s">
        <v>9</v>
      </c>
      <c r="F12991" t="s">
        <v>1006</v>
      </c>
      <c r="G12991" t="s">
        <v>1016</v>
      </c>
      <c r="H12991" s="9" t="s">
        <v>2864</v>
      </c>
      <c r="I12991" t="s">
        <v>1454</v>
      </c>
      <c r="J12991" s="20">
        <v>2</v>
      </c>
      <c r="K12991" s="20" t="s">
        <v>3</v>
      </c>
      <c r="L12991" t="s">
        <v>1464</v>
      </c>
      <c r="M12991" s="20">
        <v>1.56</v>
      </c>
      <c r="N12991" s="20">
        <v>0.44</v>
      </c>
      <c r="AE12991">
        <f t="shared" si="202"/>
        <v>2009</v>
      </c>
    </row>
    <row r="12992" spans="1:31" x14ac:dyDescent="0.25">
      <c r="A12992" s="7">
        <v>12989</v>
      </c>
      <c r="B12992" s="8">
        <v>40100</v>
      </c>
      <c r="C12992" t="s">
        <v>3</v>
      </c>
      <c r="D12992" t="s">
        <v>830</v>
      </c>
      <c r="E12992" t="s">
        <v>9</v>
      </c>
      <c r="F12992" t="s">
        <v>767</v>
      </c>
      <c r="G12992" t="s">
        <v>648</v>
      </c>
      <c r="H12992" s="136" t="s">
        <v>1496</v>
      </c>
      <c r="I12992" t="s">
        <v>1454</v>
      </c>
      <c r="J12992" s="20">
        <v>22</v>
      </c>
      <c r="K12992" s="20" t="s">
        <v>3</v>
      </c>
      <c r="L12992" t="s">
        <v>1464</v>
      </c>
      <c r="M12992" s="20">
        <v>7.16</v>
      </c>
      <c r="N12992" s="20">
        <v>4.84</v>
      </c>
      <c r="AE12992">
        <f t="shared" si="202"/>
        <v>2009</v>
      </c>
    </row>
    <row r="12993" spans="1:31" x14ac:dyDescent="0.25">
      <c r="A12993" s="7">
        <v>12990</v>
      </c>
      <c r="B12993" s="8">
        <v>40101</v>
      </c>
      <c r="C12993" t="s">
        <v>3</v>
      </c>
      <c r="D12993" t="s">
        <v>938</v>
      </c>
      <c r="E12993" t="s">
        <v>9</v>
      </c>
      <c r="F12993" t="s">
        <v>1028</v>
      </c>
      <c r="G12993" t="s">
        <v>648</v>
      </c>
      <c r="H12993" s="9" t="s">
        <v>1797</v>
      </c>
      <c r="I12993" t="s">
        <v>1454</v>
      </c>
      <c r="J12993" s="20">
        <v>54</v>
      </c>
      <c r="K12993" s="20" t="s">
        <v>3</v>
      </c>
      <c r="L12993" t="s">
        <v>1464</v>
      </c>
      <c r="M12993" s="20">
        <v>16.12</v>
      </c>
      <c r="N12993" s="20">
        <v>11.879999999999999</v>
      </c>
      <c r="AE12993">
        <f t="shared" si="202"/>
        <v>2009</v>
      </c>
    </row>
    <row r="12994" spans="1:31" x14ac:dyDescent="0.25">
      <c r="A12994" s="7">
        <v>12991</v>
      </c>
      <c r="B12994" s="8">
        <v>40101</v>
      </c>
      <c r="C12994" t="s">
        <v>3</v>
      </c>
      <c r="D12994" t="s">
        <v>787</v>
      </c>
      <c r="E12994" t="s">
        <v>9</v>
      </c>
      <c r="F12994" t="s">
        <v>319</v>
      </c>
      <c r="G12994" t="s">
        <v>861</v>
      </c>
      <c r="H12994" s="9" t="s">
        <v>2476</v>
      </c>
      <c r="I12994" t="s">
        <v>1454</v>
      </c>
      <c r="J12994" s="20">
        <v>23</v>
      </c>
      <c r="K12994" s="20" t="s">
        <v>1465</v>
      </c>
      <c r="L12994" t="s">
        <v>1466</v>
      </c>
      <c r="M12994" s="20">
        <v>5.75</v>
      </c>
      <c r="N12994" s="20">
        <v>5.75</v>
      </c>
      <c r="AE12994">
        <f t="shared" si="202"/>
        <v>2009</v>
      </c>
    </row>
    <row r="12995" spans="1:31" x14ac:dyDescent="0.25">
      <c r="A12995" s="7">
        <v>12992</v>
      </c>
      <c r="B12995" s="8">
        <v>40102</v>
      </c>
      <c r="C12995" t="s">
        <v>3</v>
      </c>
      <c r="D12995" t="s">
        <v>1030</v>
      </c>
      <c r="E12995" t="s">
        <v>9</v>
      </c>
      <c r="F12995" t="s">
        <v>411</v>
      </c>
      <c r="G12995" t="s">
        <v>14</v>
      </c>
      <c r="H12995" s="135" t="s">
        <v>1530</v>
      </c>
      <c r="I12995" t="s">
        <v>1458</v>
      </c>
      <c r="J12995" s="20">
        <v>12</v>
      </c>
      <c r="K12995" s="20" t="s">
        <v>3</v>
      </c>
      <c r="L12995" t="s">
        <v>1463</v>
      </c>
      <c r="M12995" s="20">
        <v>30</v>
      </c>
      <c r="N12995" s="20">
        <v>10</v>
      </c>
      <c r="AE12995">
        <f t="shared" si="202"/>
        <v>2009</v>
      </c>
    </row>
    <row r="12996" spans="1:31" x14ac:dyDescent="0.25">
      <c r="A12996" s="7">
        <v>12993</v>
      </c>
      <c r="B12996" s="8">
        <v>40102</v>
      </c>
      <c r="C12996" t="s">
        <v>3</v>
      </c>
      <c r="D12996" t="s">
        <v>1010</v>
      </c>
      <c r="E12996" t="s">
        <v>9</v>
      </c>
      <c r="F12996" t="s">
        <v>1005</v>
      </c>
      <c r="G12996" t="s">
        <v>648</v>
      </c>
      <c r="H12996" s="135" t="s">
        <v>2041</v>
      </c>
      <c r="I12996" t="s">
        <v>1454</v>
      </c>
      <c r="J12996" s="20">
        <v>91</v>
      </c>
      <c r="K12996" s="20" t="s">
        <v>3</v>
      </c>
      <c r="L12996" t="s">
        <v>1464</v>
      </c>
      <c r="M12996" s="20">
        <v>26.48</v>
      </c>
      <c r="N12996" s="20">
        <v>20.02</v>
      </c>
      <c r="AE12996">
        <f t="shared" ref="AE12996:AE13059" si="203">YEAR(B12996)</f>
        <v>2009</v>
      </c>
    </row>
    <row r="12997" spans="1:31" x14ac:dyDescent="0.25">
      <c r="A12997" s="7">
        <v>12994</v>
      </c>
      <c r="B12997" s="8">
        <v>40102</v>
      </c>
      <c r="C12997" t="s">
        <v>3</v>
      </c>
      <c r="D12997" t="s">
        <v>265</v>
      </c>
      <c r="E12997" t="s">
        <v>9</v>
      </c>
      <c r="F12997" t="s">
        <v>1008</v>
      </c>
      <c r="G12997" t="s">
        <v>648</v>
      </c>
      <c r="H12997" s="136" t="s">
        <v>1496</v>
      </c>
      <c r="I12997" t="s">
        <v>1455</v>
      </c>
      <c r="J12997" s="20">
        <v>94</v>
      </c>
      <c r="K12997" s="20" t="s">
        <v>3</v>
      </c>
      <c r="L12997" t="s">
        <v>1464</v>
      </c>
      <c r="M12997" s="20">
        <v>13.66</v>
      </c>
      <c r="N12997" s="20">
        <v>10.34</v>
      </c>
      <c r="AE12997">
        <f t="shared" si="203"/>
        <v>2009</v>
      </c>
    </row>
    <row r="12998" spans="1:31" x14ac:dyDescent="0.25">
      <c r="A12998" s="7">
        <v>12995</v>
      </c>
      <c r="B12998" s="8">
        <v>40103</v>
      </c>
      <c r="C12998" t="s">
        <v>3</v>
      </c>
      <c r="D12998" t="s">
        <v>883</v>
      </c>
      <c r="E12998" t="s">
        <v>9</v>
      </c>
      <c r="F12998" t="s">
        <v>1021</v>
      </c>
      <c r="G12998" t="s">
        <v>648</v>
      </c>
      <c r="H12998" s="135" t="s">
        <v>1795</v>
      </c>
      <c r="I12998" t="s">
        <v>1454</v>
      </c>
      <c r="J12998" s="20">
        <v>33</v>
      </c>
      <c r="K12998" s="20" t="s">
        <v>3</v>
      </c>
      <c r="L12998" t="s">
        <v>1463</v>
      </c>
      <c r="M12998" s="20">
        <v>9.58</v>
      </c>
      <c r="N12998" s="20">
        <v>7.92</v>
      </c>
      <c r="AE12998">
        <f t="shared" si="203"/>
        <v>2009</v>
      </c>
    </row>
    <row r="12999" spans="1:31" x14ac:dyDescent="0.25">
      <c r="A12999" s="7">
        <v>12996</v>
      </c>
      <c r="B12999" s="8">
        <v>40103</v>
      </c>
      <c r="C12999" t="s">
        <v>3</v>
      </c>
      <c r="D12999" t="s">
        <v>502</v>
      </c>
      <c r="E12999" t="s">
        <v>9</v>
      </c>
      <c r="F12999" t="s">
        <v>1011</v>
      </c>
      <c r="G12999" t="s">
        <v>929</v>
      </c>
      <c r="H12999" s="135" t="s">
        <v>2838</v>
      </c>
      <c r="I12999" t="s">
        <v>1455</v>
      </c>
      <c r="J12999" s="20">
        <v>15</v>
      </c>
      <c r="K12999" s="20" t="s">
        <v>1465</v>
      </c>
      <c r="L12999" t="s">
        <v>1466</v>
      </c>
      <c r="M12999" s="20">
        <v>1.875</v>
      </c>
      <c r="N12999" s="20">
        <v>1.875</v>
      </c>
      <c r="AE12999">
        <f t="shared" si="203"/>
        <v>2009</v>
      </c>
    </row>
    <row r="13000" spans="1:31" x14ac:dyDescent="0.25">
      <c r="A13000" s="7">
        <v>12997</v>
      </c>
      <c r="B13000" s="8">
        <v>40103</v>
      </c>
      <c r="C13000" t="s">
        <v>3</v>
      </c>
      <c r="D13000" t="s">
        <v>938</v>
      </c>
      <c r="E13000" t="s">
        <v>9</v>
      </c>
      <c r="F13000" t="s">
        <v>450</v>
      </c>
      <c r="G13000" t="s">
        <v>895</v>
      </c>
      <c r="H13000" s="135" t="s">
        <v>2689</v>
      </c>
      <c r="I13000" t="s">
        <v>1454</v>
      </c>
      <c r="J13000" s="20">
        <v>25</v>
      </c>
      <c r="K13000" s="20" t="s">
        <v>9</v>
      </c>
      <c r="L13000" t="s">
        <v>1463</v>
      </c>
      <c r="M13000" s="20">
        <v>6</v>
      </c>
      <c r="N13000" s="20">
        <v>7.5</v>
      </c>
      <c r="AE13000">
        <f t="shared" si="203"/>
        <v>2009</v>
      </c>
    </row>
    <row r="13001" spans="1:31" x14ac:dyDescent="0.25">
      <c r="A13001" s="7">
        <v>12998</v>
      </c>
      <c r="B13001" s="8">
        <v>40103</v>
      </c>
      <c r="C13001" t="s">
        <v>3</v>
      </c>
      <c r="D13001" t="s">
        <v>1011</v>
      </c>
      <c r="E13001" t="s">
        <v>9</v>
      </c>
      <c r="F13001" t="s">
        <v>1028</v>
      </c>
      <c r="G13001" t="s">
        <v>895</v>
      </c>
      <c r="H13001" s="135" t="s">
        <v>2635</v>
      </c>
      <c r="I13001" t="s">
        <v>1454</v>
      </c>
      <c r="J13001" s="20">
        <v>15</v>
      </c>
      <c r="K13001" s="20" t="s">
        <v>3</v>
      </c>
      <c r="L13001" t="s">
        <v>1463</v>
      </c>
      <c r="M13001" s="20">
        <v>4.9000000000000004</v>
      </c>
      <c r="N13001" s="20">
        <v>3.6</v>
      </c>
      <c r="AE13001">
        <f t="shared" si="203"/>
        <v>2009</v>
      </c>
    </row>
    <row r="13002" spans="1:31" x14ac:dyDescent="0.25">
      <c r="A13002" s="7">
        <v>12999</v>
      </c>
      <c r="B13002" s="8">
        <v>40103</v>
      </c>
      <c r="C13002" t="s">
        <v>3</v>
      </c>
      <c r="D13002" t="s">
        <v>989</v>
      </c>
      <c r="E13002" t="s">
        <v>9</v>
      </c>
      <c r="F13002" t="s">
        <v>937</v>
      </c>
      <c r="G13002" t="s">
        <v>895</v>
      </c>
      <c r="H13002" s="9" t="s">
        <v>2922</v>
      </c>
      <c r="I13002" t="s">
        <v>1454</v>
      </c>
      <c r="J13002" s="20">
        <v>35</v>
      </c>
      <c r="K13002" s="20" t="s">
        <v>9</v>
      </c>
      <c r="L13002" t="s">
        <v>1464</v>
      </c>
      <c r="M13002" s="20">
        <v>7.7</v>
      </c>
      <c r="N13002" s="20">
        <v>10.8</v>
      </c>
      <c r="AE13002">
        <f t="shared" si="203"/>
        <v>2009</v>
      </c>
    </row>
    <row r="13003" spans="1:31" x14ac:dyDescent="0.25">
      <c r="A13003" s="7">
        <v>13000</v>
      </c>
      <c r="B13003" s="8">
        <v>40103</v>
      </c>
      <c r="C13003" t="s">
        <v>3</v>
      </c>
      <c r="D13003" t="s">
        <v>250</v>
      </c>
      <c r="E13003" t="s">
        <v>9</v>
      </c>
      <c r="F13003" t="s">
        <v>902</v>
      </c>
      <c r="G13003" t="s">
        <v>732</v>
      </c>
      <c r="H13003" s="135" t="s">
        <v>2186</v>
      </c>
      <c r="I13003" t="s">
        <v>1454</v>
      </c>
      <c r="J13003" s="20">
        <v>34</v>
      </c>
      <c r="K13003" s="20" t="s">
        <v>9</v>
      </c>
      <c r="L13003" t="s">
        <v>1464</v>
      </c>
      <c r="M13003" s="20">
        <v>7.48</v>
      </c>
      <c r="N13003" s="20">
        <v>10.52</v>
      </c>
      <c r="AE13003">
        <f t="shared" si="203"/>
        <v>2009</v>
      </c>
    </row>
    <row r="13004" spans="1:31" x14ac:dyDescent="0.25">
      <c r="A13004" s="7">
        <v>13001</v>
      </c>
      <c r="B13004" s="8">
        <v>40104</v>
      </c>
      <c r="C13004" t="s">
        <v>3</v>
      </c>
      <c r="D13004" t="s">
        <v>1020</v>
      </c>
      <c r="E13004" t="s">
        <v>9</v>
      </c>
      <c r="F13004" t="s">
        <v>1017</v>
      </c>
      <c r="G13004" t="s">
        <v>895</v>
      </c>
      <c r="H13004" s="135" t="s">
        <v>2538</v>
      </c>
      <c r="I13004" t="s">
        <v>1454</v>
      </c>
      <c r="J13004" s="20">
        <v>16</v>
      </c>
      <c r="K13004" s="20" t="s">
        <v>3</v>
      </c>
      <c r="L13004" t="s">
        <v>1464</v>
      </c>
      <c r="M13004" s="20">
        <v>5.48</v>
      </c>
      <c r="N13004" s="20">
        <v>3.52</v>
      </c>
      <c r="AE13004">
        <f t="shared" si="203"/>
        <v>2009</v>
      </c>
    </row>
    <row r="13005" spans="1:31" x14ac:dyDescent="0.25">
      <c r="A13005" s="7">
        <v>13002</v>
      </c>
      <c r="B13005" s="8">
        <v>40105</v>
      </c>
      <c r="C13005" t="s">
        <v>3</v>
      </c>
      <c r="D13005" t="s">
        <v>1023</v>
      </c>
      <c r="E13005" t="s">
        <v>9</v>
      </c>
      <c r="F13005" t="s">
        <v>1028</v>
      </c>
      <c r="G13005" t="s">
        <v>895</v>
      </c>
      <c r="H13005" s="135" t="s">
        <v>2923</v>
      </c>
      <c r="I13005" t="s">
        <v>1454</v>
      </c>
      <c r="J13005" s="20">
        <v>12</v>
      </c>
      <c r="K13005" s="20" t="s">
        <v>3</v>
      </c>
      <c r="L13005" t="s">
        <v>1464</v>
      </c>
      <c r="M13005" s="20">
        <v>4.3599999999999994</v>
      </c>
      <c r="N13005" s="20">
        <v>2.64</v>
      </c>
      <c r="AE13005">
        <f t="shared" si="203"/>
        <v>2009</v>
      </c>
    </row>
    <row r="13006" spans="1:31" x14ac:dyDescent="0.25">
      <c r="A13006" s="7">
        <v>13003</v>
      </c>
      <c r="B13006" s="8">
        <v>40107</v>
      </c>
      <c r="C13006" t="s">
        <v>3</v>
      </c>
      <c r="D13006" t="s">
        <v>734</v>
      </c>
      <c r="E13006" t="s">
        <v>9</v>
      </c>
      <c r="F13006" t="s">
        <v>655</v>
      </c>
      <c r="G13006" t="s">
        <v>714</v>
      </c>
      <c r="H13006" s="136" t="s">
        <v>2147</v>
      </c>
      <c r="I13006" t="s">
        <v>1454</v>
      </c>
      <c r="J13006" s="20">
        <v>47</v>
      </c>
      <c r="K13006" s="20" t="s">
        <v>3</v>
      </c>
      <c r="L13006" t="s">
        <v>1464</v>
      </c>
      <c r="M13006" s="20">
        <v>14.16</v>
      </c>
      <c r="N13006" s="20">
        <v>10.34</v>
      </c>
      <c r="AE13006">
        <f t="shared" si="203"/>
        <v>2009</v>
      </c>
    </row>
    <row r="13007" spans="1:31" x14ac:dyDescent="0.25">
      <c r="A13007" s="7">
        <v>13004</v>
      </c>
      <c r="B13007" s="8">
        <v>40107</v>
      </c>
      <c r="C13007" t="s">
        <v>3</v>
      </c>
      <c r="D13007" t="s">
        <v>1023</v>
      </c>
      <c r="E13007" t="s">
        <v>9</v>
      </c>
      <c r="F13007" t="s">
        <v>905</v>
      </c>
      <c r="G13007" t="s">
        <v>377</v>
      </c>
      <c r="H13007" s="135" t="s">
        <v>1496</v>
      </c>
      <c r="I13007" t="s">
        <v>1454</v>
      </c>
      <c r="J13007" s="20">
        <v>38</v>
      </c>
      <c r="K13007" s="20" t="s">
        <v>3</v>
      </c>
      <c r="L13007" t="s">
        <v>1464</v>
      </c>
      <c r="M13007" s="20">
        <v>11.64</v>
      </c>
      <c r="N13007" s="20">
        <v>8.36</v>
      </c>
      <c r="AE13007">
        <f t="shared" si="203"/>
        <v>2009</v>
      </c>
    </row>
    <row r="13008" spans="1:31" x14ac:dyDescent="0.25">
      <c r="A13008" s="7">
        <v>13005</v>
      </c>
      <c r="B13008" s="8">
        <v>40107</v>
      </c>
      <c r="C13008" t="s">
        <v>3</v>
      </c>
      <c r="D13008" t="s">
        <v>614</v>
      </c>
      <c r="E13008" t="s">
        <v>9</v>
      </c>
      <c r="F13008" t="s">
        <v>727</v>
      </c>
      <c r="G13008" t="s">
        <v>648</v>
      </c>
      <c r="H13008" s="135" t="s">
        <v>1785</v>
      </c>
      <c r="I13008" t="s">
        <v>1454</v>
      </c>
      <c r="J13008" s="20">
        <v>39</v>
      </c>
      <c r="K13008" s="20" t="s">
        <v>3</v>
      </c>
      <c r="L13008" t="s">
        <v>1464</v>
      </c>
      <c r="M13008" s="20">
        <v>11.92</v>
      </c>
      <c r="N13008" s="20">
        <v>8.58</v>
      </c>
      <c r="AE13008">
        <f t="shared" si="203"/>
        <v>2009</v>
      </c>
    </row>
    <row r="13009" spans="1:31" x14ac:dyDescent="0.25">
      <c r="A13009" s="7">
        <v>13006</v>
      </c>
      <c r="B13009" s="8">
        <v>40107</v>
      </c>
      <c r="C13009" t="s">
        <v>3</v>
      </c>
      <c r="D13009" t="s">
        <v>902</v>
      </c>
      <c r="E13009" t="s">
        <v>9</v>
      </c>
      <c r="F13009" t="s">
        <v>1031</v>
      </c>
      <c r="G13009" t="s">
        <v>17</v>
      </c>
      <c r="H13009" s="135" t="s">
        <v>1504</v>
      </c>
      <c r="I13009" t="s">
        <v>1458</v>
      </c>
      <c r="J13009" s="20">
        <v>21</v>
      </c>
      <c r="K13009" s="20" t="s">
        <v>1465</v>
      </c>
      <c r="L13009" t="s">
        <v>1466</v>
      </c>
      <c r="M13009" s="20">
        <v>10</v>
      </c>
      <c r="N13009" s="20">
        <v>30</v>
      </c>
      <c r="AE13009">
        <f t="shared" si="203"/>
        <v>2009</v>
      </c>
    </row>
    <row r="13010" spans="1:31" x14ac:dyDescent="0.25">
      <c r="A13010" s="7">
        <v>13007</v>
      </c>
      <c r="B13010" s="8">
        <v>40107</v>
      </c>
      <c r="C13010" t="s">
        <v>3</v>
      </c>
      <c r="D13010" t="s">
        <v>543</v>
      </c>
      <c r="E13010" t="s">
        <v>9</v>
      </c>
      <c r="F13010" t="s">
        <v>521</v>
      </c>
      <c r="G13010" t="s">
        <v>1016</v>
      </c>
      <c r="H13010" s="9" t="s">
        <v>2924</v>
      </c>
      <c r="I13010" t="s">
        <v>1454</v>
      </c>
      <c r="J13010" s="20">
        <v>38</v>
      </c>
      <c r="K13010" s="20" t="s">
        <v>3</v>
      </c>
      <c r="L13010" t="s">
        <v>1463</v>
      </c>
      <c r="M13010" s="20">
        <v>10.88</v>
      </c>
      <c r="N13010" s="20">
        <v>9.1199999999999992</v>
      </c>
      <c r="AE13010">
        <f t="shared" si="203"/>
        <v>2009</v>
      </c>
    </row>
    <row r="13011" spans="1:31" x14ac:dyDescent="0.25">
      <c r="A13011" s="7">
        <v>13008</v>
      </c>
      <c r="B13011" s="8">
        <v>40108</v>
      </c>
      <c r="C13011" t="s">
        <v>3</v>
      </c>
      <c r="D13011" t="s">
        <v>674</v>
      </c>
      <c r="E13011" t="s">
        <v>9</v>
      </c>
      <c r="F13011" t="s">
        <v>1025</v>
      </c>
      <c r="G13011" t="s">
        <v>14</v>
      </c>
      <c r="H13011" s="135" t="s">
        <v>1501</v>
      </c>
      <c r="I13011" t="s">
        <v>1454</v>
      </c>
      <c r="J13011" s="20">
        <v>12</v>
      </c>
      <c r="K13011" s="20" t="s">
        <v>9</v>
      </c>
      <c r="L13011" t="s">
        <v>1464</v>
      </c>
      <c r="M13011" s="20">
        <v>2.64</v>
      </c>
      <c r="N13011" s="20">
        <v>4.3599999999999994</v>
      </c>
      <c r="AE13011">
        <f t="shared" si="203"/>
        <v>2009</v>
      </c>
    </row>
    <row r="13012" spans="1:31" x14ac:dyDescent="0.25">
      <c r="A13012" s="7">
        <v>13009</v>
      </c>
      <c r="B13012" s="8">
        <v>40108</v>
      </c>
      <c r="C13012" t="s">
        <v>3</v>
      </c>
      <c r="D13012" t="s">
        <v>397</v>
      </c>
      <c r="E13012" t="s">
        <v>9</v>
      </c>
      <c r="F13012" t="s">
        <v>258</v>
      </c>
      <c r="G13012" t="s">
        <v>931</v>
      </c>
      <c r="H13012" s="9" t="s">
        <v>2646</v>
      </c>
      <c r="I13012" t="s">
        <v>1454</v>
      </c>
      <c r="J13012" s="20">
        <v>95</v>
      </c>
      <c r="K13012" s="20" t="s">
        <v>9</v>
      </c>
      <c r="L13012" t="s">
        <v>1464</v>
      </c>
      <c r="M13012" s="20">
        <v>20.9</v>
      </c>
      <c r="N13012" s="20">
        <v>27.6</v>
      </c>
      <c r="AE13012">
        <f t="shared" si="203"/>
        <v>2009</v>
      </c>
    </row>
    <row r="13013" spans="1:31" x14ac:dyDescent="0.25">
      <c r="A13013" s="7">
        <v>13010</v>
      </c>
      <c r="B13013" s="8">
        <v>40109</v>
      </c>
      <c r="C13013" t="s">
        <v>3</v>
      </c>
      <c r="D13013" t="s">
        <v>52</v>
      </c>
      <c r="E13013" t="s">
        <v>9</v>
      </c>
      <c r="F13013" t="s">
        <v>183</v>
      </c>
      <c r="G13013" t="s">
        <v>377</v>
      </c>
      <c r="H13013" s="135" t="s">
        <v>1496</v>
      </c>
      <c r="I13013" t="s">
        <v>1455</v>
      </c>
      <c r="J13013" s="20">
        <v>16</v>
      </c>
      <c r="K13013" s="20" t="s">
        <v>3</v>
      </c>
      <c r="L13013" t="s">
        <v>1464</v>
      </c>
      <c r="M13013" s="20">
        <v>2.74</v>
      </c>
      <c r="N13013" s="20">
        <v>1.76</v>
      </c>
      <c r="AE13013">
        <f t="shared" si="203"/>
        <v>2009</v>
      </c>
    </row>
    <row r="13014" spans="1:31" x14ac:dyDescent="0.25">
      <c r="A13014" s="7">
        <v>13011</v>
      </c>
      <c r="B13014" s="8">
        <v>40109</v>
      </c>
      <c r="C13014" t="s">
        <v>3</v>
      </c>
      <c r="D13014" t="s">
        <v>819</v>
      </c>
      <c r="E13014" t="s">
        <v>9</v>
      </c>
      <c r="F13014" t="s">
        <v>920</v>
      </c>
      <c r="G13014" t="s">
        <v>648</v>
      </c>
      <c r="H13014" s="135" t="s">
        <v>2062</v>
      </c>
      <c r="I13014" t="s">
        <v>1455</v>
      </c>
      <c r="J13014" s="20">
        <v>47</v>
      </c>
      <c r="K13014" s="20" t="s">
        <v>9</v>
      </c>
      <c r="L13014" t="s">
        <v>1463</v>
      </c>
      <c r="M13014" s="20">
        <v>5.64</v>
      </c>
      <c r="N13014" s="20">
        <v>6.61</v>
      </c>
      <c r="AE13014">
        <f t="shared" si="203"/>
        <v>2009</v>
      </c>
    </row>
    <row r="13015" spans="1:31" x14ac:dyDescent="0.25">
      <c r="A13015" s="7">
        <v>13012</v>
      </c>
      <c r="B13015" s="8">
        <v>40109</v>
      </c>
      <c r="C13015" t="s">
        <v>3</v>
      </c>
      <c r="D13015" t="s">
        <v>914</v>
      </c>
      <c r="E13015" t="s">
        <v>9</v>
      </c>
      <c r="F13015" t="s">
        <v>926</v>
      </c>
      <c r="G13015" t="s">
        <v>929</v>
      </c>
      <c r="H13015" s="135" t="s">
        <v>2678</v>
      </c>
      <c r="I13015" t="s">
        <v>1454</v>
      </c>
      <c r="J13015" s="20">
        <v>40</v>
      </c>
      <c r="K13015" s="20" t="s">
        <v>3</v>
      </c>
      <c r="L13015" t="s">
        <v>1463</v>
      </c>
      <c r="M13015" s="20">
        <v>11.4</v>
      </c>
      <c r="N13015" s="20">
        <v>9.6</v>
      </c>
      <c r="AE13015">
        <f t="shared" si="203"/>
        <v>2009</v>
      </c>
    </row>
    <row r="13016" spans="1:31" x14ac:dyDescent="0.25">
      <c r="A13016" s="7">
        <v>13013</v>
      </c>
      <c r="B13016" s="8">
        <v>40109</v>
      </c>
      <c r="C13016" t="s">
        <v>3</v>
      </c>
      <c r="D13016" t="s">
        <v>920</v>
      </c>
      <c r="E13016" t="s">
        <v>9</v>
      </c>
      <c r="F13016" t="s">
        <v>43</v>
      </c>
      <c r="G13016" t="s">
        <v>17</v>
      </c>
      <c r="H13016" s="135" t="s">
        <v>1496</v>
      </c>
      <c r="I13016" t="s">
        <v>1455</v>
      </c>
      <c r="J13016" s="20">
        <v>30</v>
      </c>
      <c r="K13016" s="20" t="s">
        <v>1465</v>
      </c>
      <c r="L13016" t="s">
        <v>1466</v>
      </c>
      <c r="M13016" s="20">
        <v>3.75</v>
      </c>
      <c r="N13016" s="20">
        <v>3.75</v>
      </c>
      <c r="AE13016">
        <f t="shared" si="203"/>
        <v>2009</v>
      </c>
    </row>
    <row r="13017" spans="1:31" x14ac:dyDescent="0.25">
      <c r="A13017" s="7">
        <v>13014</v>
      </c>
      <c r="B13017" s="8">
        <v>40110</v>
      </c>
      <c r="C13017" t="s">
        <v>3</v>
      </c>
      <c r="D13017" t="s">
        <v>295</v>
      </c>
      <c r="E13017" t="s">
        <v>9</v>
      </c>
      <c r="F13017" t="s">
        <v>624</v>
      </c>
      <c r="G13017" t="s">
        <v>929</v>
      </c>
      <c r="H13017" s="9" t="s">
        <v>2793</v>
      </c>
      <c r="I13017" t="s">
        <v>1454</v>
      </c>
      <c r="J13017" s="20">
        <v>31</v>
      </c>
      <c r="K13017" s="20" t="s">
        <v>3</v>
      </c>
      <c r="L13017" t="s">
        <v>1464</v>
      </c>
      <c r="M13017" s="20">
        <v>9.68</v>
      </c>
      <c r="N13017" s="20">
        <v>6.82</v>
      </c>
      <c r="AE13017">
        <f t="shared" si="203"/>
        <v>2009</v>
      </c>
    </row>
    <row r="13018" spans="1:31" x14ac:dyDescent="0.25">
      <c r="A13018" s="7">
        <v>13015</v>
      </c>
      <c r="B13018" s="8">
        <v>40110</v>
      </c>
      <c r="C13018" t="s">
        <v>3</v>
      </c>
      <c r="D13018" t="s">
        <v>1004</v>
      </c>
      <c r="E13018" t="s">
        <v>9</v>
      </c>
      <c r="F13018" t="s">
        <v>860</v>
      </c>
      <c r="G13018" t="s">
        <v>1016</v>
      </c>
      <c r="H13018" s="135" t="s">
        <v>2897</v>
      </c>
      <c r="I13018" t="s">
        <v>1454</v>
      </c>
      <c r="J13018" s="20">
        <v>28</v>
      </c>
      <c r="K13018" s="20" t="s">
        <v>1465</v>
      </c>
      <c r="L13018" t="s">
        <v>1466</v>
      </c>
      <c r="M13018" s="20">
        <v>7</v>
      </c>
      <c r="N13018" s="20">
        <v>7</v>
      </c>
      <c r="AE13018">
        <f t="shared" si="203"/>
        <v>2009</v>
      </c>
    </row>
    <row r="13019" spans="1:31" x14ac:dyDescent="0.25">
      <c r="A13019" s="7">
        <v>13016</v>
      </c>
      <c r="B13019" s="8">
        <v>40110</v>
      </c>
      <c r="C13019" t="s">
        <v>3</v>
      </c>
      <c r="D13019" t="s">
        <v>543</v>
      </c>
      <c r="E13019" t="s">
        <v>9</v>
      </c>
      <c r="F13019" t="s">
        <v>450</v>
      </c>
      <c r="G13019" t="s">
        <v>1016</v>
      </c>
      <c r="H13019" s="135" t="s">
        <v>2909</v>
      </c>
      <c r="I13019" t="s">
        <v>1454</v>
      </c>
      <c r="J13019" s="20">
        <v>1</v>
      </c>
      <c r="K13019" s="20" t="s">
        <v>1465</v>
      </c>
      <c r="L13019" t="s">
        <v>1466</v>
      </c>
      <c r="M13019" s="20">
        <v>0.25</v>
      </c>
      <c r="N13019" s="20">
        <v>0.25</v>
      </c>
      <c r="AE13019">
        <f t="shared" si="203"/>
        <v>2009</v>
      </c>
    </row>
    <row r="13020" spans="1:31" x14ac:dyDescent="0.25">
      <c r="A13020" s="7">
        <v>13017</v>
      </c>
      <c r="B13020" s="8">
        <v>40110</v>
      </c>
      <c r="C13020" t="s">
        <v>3</v>
      </c>
      <c r="D13020" t="s">
        <v>380</v>
      </c>
      <c r="E13020" t="s">
        <v>9</v>
      </c>
      <c r="F13020" t="s">
        <v>860</v>
      </c>
      <c r="G13020" t="s">
        <v>1016</v>
      </c>
      <c r="H13020" s="9" t="s">
        <v>2925</v>
      </c>
      <c r="I13020" t="s">
        <v>1454</v>
      </c>
      <c r="J13020" s="20">
        <v>25</v>
      </c>
      <c r="K13020" s="20" t="s">
        <v>3</v>
      </c>
      <c r="L13020" t="s">
        <v>1464</v>
      </c>
      <c r="M13020" s="20">
        <v>8</v>
      </c>
      <c r="N13020" s="20">
        <v>5.5</v>
      </c>
      <c r="AE13020">
        <f t="shared" si="203"/>
        <v>2009</v>
      </c>
    </row>
    <row r="13021" spans="1:31" x14ac:dyDescent="0.25">
      <c r="A13021" s="7">
        <v>13018</v>
      </c>
      <c r="B13021" s="8">
        <v>40111</v>
      </c>
      <c r="C13021" t="s">
        <v>3</v>
      </c>
      <c r="D13021" t="s">
        <v>1023</v>
      </c>
      <c r="E13021" t="s">
        <v>9</v>
      </c>
      <c r="F13021" t="s">
        <v>1025</v>
      </c>
      <c r="G13021" t="s">
        <v>11</v>
      </c>
      <c r="H13021" s="135" t="s">
        <v>1574</v>
      </c>
      <c r="I13021" t="s">
        <v>1454</v>
      </c>
      <c r="J13021" s="20">
        <v>30</v>
      </c>
      <c r="K13021" s="20" t="s">
        <v>1465</v>
      </c>
      <c r="L13021" t="s">
        <v>1466</v>
      </c>
      <c r="M13021" s="20">
        <v>7.5</v>
      </c>
      <c r="N13021" s="20">
        <v>7.5</v>
      </c>
      <c r="AE13021">
        <f t="shared" si="203"/>
        <v>2009</v>
      </c>
    </row>
    <row r="13022" spans="1:31" x14ac:dyDescent="0.25">
      <c r="A13022" s="7">
        <v>13019</v>
      </c>
      <c r="B13022" s="8">
        <v>40111</v>
      </c>
      <c r="C13022" t="s">
        <v>3</v>
      </c>
      <c r="D13022" t="s">
        <v>789</v>
      </c>
      <c r="E13022" t="s">
        <v>9</v>
      </c>
      <c r="F13022" t="s">
        <v>1002</v>
      </c>
      <c r="G13022" t="s">
        <v>929</v>
      </c>
      <c r="H13022" s="135" t="s">
        <v>2683</v>
      </c>
      <c r="I13022" t="s">
        <v>1454</v>
      </c>
      <c r="J13022" s="20">
        <v>16</v>
      </c>
      <c r="K13022" s="20" t="s">
        <v>3</v>
      </c>
      <c r="L13022" t="s">
        <v>1464</v>
      </c>
      <c r="M13022" s="20">
        <v>5.48</v>
      </c>
      <c r="N13022" s="20">
        <v>3.52</v>
      </c>
      <c r="AE13022">
        <f t="shared" si="203"/>
        <v>2009</v>
      </c>
    </row>
    <row r="13023" spans="1:31" x14ac:dyDescent="0.25">
      <c r="A13023" s="7">
        <v>13020</v>
      </c>
      <c r="B13023" s="8">
        <v>40111</v>
      </c>
      <c r="C13023" t="s">
        <v>3</v>
      </c>
      <c r="D13023" t="s">
        <v>1008</v>
      </c>
      <c r="E13023" t="s">
        <v>9</v>
      </c>
      <c r="F13023" t="s">
        <v>1004</v>
      </c>
      <c r="G13023" t="s">
        <v>648</v>
      </c>
      <c r="H13023" s="136" t="s">
        <v>1496</v>
      </c>
      <c r="I13023" t="s">
        <v>1455</v>
      </c>
      <c r="J13023" s="20">
        <v>76</v>
      </c>
      <c r="K13023" s="20" t="s">
        <v>1465</v>
      </c>
      <c r="L13023" t="s">
        <v>1466</v>
      </c>
      <c r="M13023" s="20">
        <v>9.5</v>
      </c>
      <c r="N13023" s="20">
        <v>9.5</v>
      </c>
      <c r="AE13023">
        <f t="shared" si="203"/>
        <v>2009</v>
      </c>
    </row>
    <row r="13024" spans="1:31" x14ac:dyDescent="0.25">
      <c r="A13024" s="7">
        <v>13021</v>
      </c>
      <c r="B13024" s="8">
        <v>40111</v>
      </c>
      <c r="C13024" t="s">
        <v>3</v>
      </c>
      <c r="D13024" t="s">
        <v>989</v>
      </c>
      <c r="E13024" t="s">
        <v>9</v>
      </c>
      <c r="F13024" t="s">
        <v>937</v>
      </c>
      <c r="G13024" t="s">
        <v>861</v>
      </c>
      <c r="H13024" s="9" t="s">
        <v>2442</v>
      </c>
      <c r="I13024" t="s">
        <v>1454</v>
      </c>
      <c r="J13024" s="20">
        <v>55</v>
      </c>
      <c r="K13024" s="20" t="s">
        <v>9</v>
      </c>
      <c r="L13024" t="s">
        <v>1464</v>
      </c>
      <c r="M13024" s="20">
        <v>12.1</v>
      </c>
      <c r="N13024" s="20">
        <v>16.399999999999999</v>
      </c>
      <c r="AE13024">
        <f t="shared" si="203"/>
        <v>2009</v>
      </c>
    </row>
    <row r="13025" spans="1:31" x14ac:dyDescent="0.25">
      <c r="A13025" s="7">
        <v>13022</v>
      </c>
      <c r="B13025" s="8">
        <v>40114</v>
      </c>
      <c r="C13025" t="s">
        <v>3</v>
      </c>
      <c r="D13025" t="s">
        <v>968</v>
      </c>
      <c r="E13025" t="s">
        <v>9</v>
      </c>
      <c r="F13025" t="s">
        <v>905</v>
      </c>
      <c r="G13025" t="s">
        <v>377</v>
      </c>
      <c r="H13025" s="135" t="s">
        <v>1496</v>
      </c>
      <c r="I13025" t="s">
        <v>1454</v>
      </c>
      <c r="J13025" s="20">
        <v>25</v>
      </c>
      <c r="K13025" s="20" t="s">
        <v>9</v>
      </c>
      <c r="L13025" t="s">
        <v>1464</v>
      </c>
      <c r="M13025" s="20">
        <v>5.5</v>
      </c>
      <c r="N13025" s="20">
        <v>8</v>
      </c>
      <c r="AE13025">
        <f t="shared" si="203"/>
        <v>2009</v>
      </c>
    </row>
    <row r="13026" spans="1:31" x14ac:dyDescent="0.25">
      <c r="A13026" s="7">
        <v>13023</v>
      </c>
      <c r="B13026" s="8">
        <v>40114</v>
      </c>
      <c r="C13026" t="s">
        <v>3</v>
      </c>
      <c r="D13026" t="s">
        <v>1023</v>
      </c>
      <c r="E13026" t="s">
        <v>9</v>
      </c>
      <c r="F13026" t="s">
        <v>769</v>
      </c>
      <c r="G13026" t="s">
        <v>65</v>
      </c>
      <c r="H13026" s="135" t="s">
        <v>1511</v>
      </c>
      <c r="I13026" t="s">
        <v>1454</v>
      </c>
      <c r="J13026" s="20">
        <v>15</v>
      </c>
      <c r="K13026" s="20" t="s">
        <v>3</v>
      </c>
      <c r="L13026" t="s">
        <v>1464</v>
      </c>
      <c r="M13026" s="20">
        <v>5.2</v>
      </c>
      <c r="N13026" s="20">
        <v>3.3</v>
      </c>
      <c r="AE13026">
        <f t="shared" si="203"/>
        <v>2009</v>
      </c>
    </row>
    <row r="13027" spans="1:31" x14ac:dyDescent="0.25">
      <c r="A13027" s="7">
        <v>13024</v>
      </c>
      <c r="B13027" s="8">
        <v>40114</v>
      </c>
      <c r="C13027" t="s">
        <v>3</v>
      </c>
      <c r="D13027" t="s">
        <v>1004</v>
      </c>
      <c r="E13027" t="s">
        <v>9</v>
      </c>
      <c r="F13027" t="s">
        <v>860</v>
      </c>
      <c r="G13027" t="s">
        <v>714</v>
      </c>
      <c r="H13027" s="135" t="s">
        <v>1496</v>
      </c>
      <c r="I13027" t="s">
        <v>1454</v>
      </c>
      <c r="J13027" s="20">
        <v>20</v>
      </c>
      <c r="K13027" s="20" t="s">
        <v>1465</v>
      </c>
      <c r="L13027" t="s">
        <v>1466</v>
      </c>
      <c r="M13027" s="20">
        <v>5</v>
      </c>
      <c r="N13027" s="20">
        <v>5</v>
      </c>
      <c r="AE13027">
        <f t="shared" si="203"/>
        <v>2009</v>
      </c>
    </row>
    <row r="13028" spans="1:31" x14ac:dyDescent="0.25">
      <c r="A13028" s="7">
        <v>13025</v>
      </c>
      <c r="B13028" s="8">
        <v>40115</v>
      </c>
      <c r="C13028" t="s">
        <v>3</v>
      </c>
      <c r="D13028" t="s">
        <v>1004</v>
      </c>
      <c r="E13028" t="s">
        <v>9</v>
      </c>
      <c r="F13028" t="s">
        <v>860</v>
      </c>
      <c r="G13028" t="s">
        <v>714</v>
      </c>
      <c r="H13028" s="135" t="s">
        <v>2093</v>
      </c>
      <c r="I13028" t="s">
        <v>1454</v>
      </c>
      <c r="J13028" s="20">
        <v>48</v>
      </c>
      <c r="K13028" s="20" t="s">
        <v>3</v>
      </c>
      <c r="L13028" t="s">
        <v>1463</v>
      </c>
      <c r="M13028" s="20">
        <v>13.48</v>
      </c>
      <c r="N13028" s="20">
        <v>11.52</v>
      </c>
      <c r="AE13028">
        <f t="shared" si="203"/>
        <v>2009</v>
      </c>
    </row>
    <row r="13029" spans="1:31" x14ac:dyDescent="0.25">
      <c r="A13029" s="7">
        <v>13026</v>
      </c>
      <c r="B13029" s="8">
        <v>40115</v>
      </c>
      <c r="C13029" t="s">
        <v>3</v>
      </c>
      <c r="D13029" t="s">
        <v>187</v>
      </c>
      <c r="E13029" t="s">
        <v>9</v>
      </c>
      <c r="F13029" t="s">
        <v>86</v>
      </c>
      <c r="G13029" t="s">
        <v>929</v>
      </c>
      <c r="H13029" s="135" t="s">
        <v>2698</v>
      </c>
      <c r="I13029" t="s">
        <v>1455</v>
      </c>
      <c r="J13029" s="20">
        <v>6</v>
      </c>
      <c r="K13029" s="20" t="s">
        <v>9</v>
      </c>
      <c r="L13029" t="s">
        <v>1464</v>
      </c>
      <c r="M13029" s="20">
        <v>0.66</v>
      </c>
      <c r="N13029" s="20">
        <v>1.3399999999999999</v>
      </c>
      <c r="AE13029">
        <f t="shared" si="203"/>
        <v>2009</v>
      </c>
    </row>
    <row r="13030" spans="1:31" x14ac:dyDescent="0.25">
      <c r="A13030" s="7">
        <v>13027</v>
      </c>
      <c r="B13030" s="8">
        <v>40115</v>
      </c>
      <c r="C13030" t="s">
        <v>3</v>
      </c>
      <c r="D13030" t="s">
        <v>54</v>
      </c>
      <c r="E13030" t="s">
        <v>9</v>
      </c>
      <c r="F13030" t="s">
        <v>432</v>
      </c>
      <c r="G13030" t="s">
        <v>648</v>
      </c>
      <c r="H13030" s="135" t="s">
        <v>2926</v>
      </c>
      <c r="I13030" t="s">
        <v>1454</v>
      </c>
      <c r="J13030" s="20">
        <v>127</v>
      </c>
      <c r="K13030" s="20" t="s">
        <v>3</v>
      </c>
      <c r="L13030" t="s">
        <v>1464</v>
      </c>
      <c r="M13030" s="20">
        <v>36.56</v>
      </c>
      <c r="N13030" s="20">
        <v>27.94</v>
      </c>
      <c r="AE13030">
        <f t="shared" si="203"/>
        <v>2009</v>
      </c>
    </row>
    <row r="13031" spans="1:31" x14ac:dyDescent="0.25">
      <c r="A13031" s="7">
        <v>13028</v>
      </c>
      <c r="B13031" s="8">
        <v>40116</v>
      </c>
      <c r="C13031" t="s">
        <v>3</v>
      </c>
      <c r="D13031" t="s">
        <v>1032</v>
      </c>
      <c r="E13031" t="s">
        <v>9</v>
      </c>
      <c r="F13031" t="s">
        <v>798</v>
      </c>
      <c r="G13031" t="s">
        <v>861</v>
      </c>
      <c r="H13031" s="135" t="s">
        <v>2437</v>
      </c>
      <c r="I13031" t="s">
        <v>1454</v>
      </c>
      <c r="J13031" s="20">
        <v>28</v>
      </c>
      <c r="K13031" s="20" t="s">
        <v>9</v>
      </c>
      <c r="L13031" t="s">
        <v>1463</v>
      </c>
      <c r="M13031" s="20">
        <v>6.72</v>
      </c>
      <c r="N13031" s="20">
        <v>8.2800000000000011</v>
      </c>
      <c r="AE13031">
        <f t="shared" si="203"/>
        <v>2009</v>
      </c>
    </row>
    <row r="13032" spans="1:31" x14ac:dyDescent="0.25">
      <c r="A13032" s="7">
        <v>13029</v>
      </c>
      <c r="B13032" s="8">
        <v>40116</v>
      </c>
      <c r="C13032" t="s">
        <v>3</v>
      </c>
      <c r="D13032" t="s">
        <v>814</v>
      </c>
      <c r="E13032" t="s">
        <v>9</v>
      </c>
      <c r="F13032" t="s">
        <v>798</v>
      </c>
      <c r="G13032" t="s">
        <v>648</v>
      </c>
      <c r="H13032" s="135" t="s">
        <v>1905</v>
      </c>
      <c r="I13032" t="s">
        <v>1455</v>
      </c>
      <c r="J13032" s="20">
        <v>20</v>
      </c>
      <c r="K13032" s="20" t="s">
        <v>9</v>
      </c>
      <c r="L13032" t="s">
        <v>1464</v>
      </c>
      <c r="M13032" s="20">
        <v>2.2000000000000002</v>
      </c>
      <c r="N13032" s="20">
        <v>3.3</v>
      </c>
      <c r="AE13032">
        <f t="shared" si="203"/>
        <v>2009</v>
      </c>
    </row>
    <row r="13033" spans="1:31" x14ac:dyDescent="0.25">
      <c r="A13033" s="7">
        <v>13030</v>
      </c>
      <c r="B13033" s="8">
        <v>40117</v>
      </c>
      <c r="C13033" t="s">
        <v>3</v>
      </c>
      <c r="D13033" t="s">
        <v>920</v>
      </c>
      <c r="E13033" t="s">
        <v>9</v>
      </c>
      <c r="F13033" t="s">
        <v>43</v>
      </c>
      <c r="G13033" t="s">
        <v>24</v>
      </c>
      <c r="H13033" s="136" t="s">
        <v>1496</v>
      </c>
      <c r="I13033" t="s">
        <v>1455</v>
      </c>
      <c r="J13033" s="20">
        <v>16</v>
      </c>
      <c r="K13033" s="20" t="s">
        <v>3</v>
      </c>
      <c r="L13033" t="s">
        <v>1464</v>
      </c>
      <c r="M13033" s="20">
        <v>2.74</v>
      </c>
      <c r="N13033" s="20">
        <v>1.76</v>
      </c>
      <c r="AE13033">
        <f t="shared" si="203"/>
        <v>2009</v>
      </c>
    </row>
    <row r="13034" spans="1:31" x14ac:dyDescent="0.25">
      <c r="A13034" s="7">
        <v>13031</v>
      </c>
      <c r="B13034" s="8">
        <v>40118</v>
      </c>
      <c r="C13034" t="s">
        <v>3</v>
      </c>
      <c r="D13034" t="s">
        <v>545</v>
      </c>
      <c r="E13034" t="s">
        <v>9</v>
      </c>
      <c r="F13034" t="s">
        <v>1032</v>
      </c>
      <c r="G13034" t="s">
        <v>648</v>
      </c>
      <c r="H13034" s="135" t="s">
        <v>2321</v>
      </c>
      <c r="I13034" t="s">
        <v>1458</v>
      </c>
      <c r="J13034" s="20">
        <v>8</v>
      </c>
      <c r="K13034" s="20" t="s">
        <v>3</v>
      </c>
      <c r="L13034" t="s">
        <v>1464</v>
      </c>
      <c r="M13034" s="20">
        <v>10</v>
      </c>
      <c r="N13034" s="20">
        <v>30</v>
      </c>
      <c r="AE13034">
        <f t="shared" si="203"/>
        <v>2009</v>
      </c>
    </row>
    <row r="13035" spans="1:31" x14ac:dyDescent="0.25">
      <c r="A13035" s="7">
        <v>13032</v>
      </c>
      <c r="B13035" s="8">
        <v>40118</v>
      </c>
      <c r="C13035" t="s">
        <v>3</v>
      </c>
      <c r="D13035" t="s">
        <v>819</v>
      </c>
      <c r="E13035" t="s">
        <v>9</v>
      </c>
      <c r="F13035" t="s">
        <v>920</v>
      </c>
      <c r="G13035" t="s">
        <v>648</v>
      </c>
      <c r="H13035" s="135" t="s">
        <v>1496</v>
      </c>
      <c r="I13035" t="s">
        <v>1455</v>
      </c>
      <c r="J13035" s="20">
        <v>27</v>
      </c>
      <c r="K13035" s="20" t="s">
        <v>9</v>
      </c>
      <c r="L13035" t="s">
        <v>1463</v>
      </c>
      <c r="M13035" s="20">
        <v>3.24</v>
      </c>
      <c r="N13035" s="20">
        <v>4.01</v>
      </c>
      <c r="AE13035">
        <f t="shared" si="203"/>
        <v>2009</v>
      </c>
    </row>
    <row r="13036" spans="1:31" x14ac:dyDescent="0.25">
      <c r="A13036" s="7">
        <v>13033</v>
      </c>
      <c r="B13036" s="8">
        <v>40118</v>
      </c>
      <c r="C13036" t="s">
        <v>3</v>
      </c>
      <c r="D13036" t="s">
        <v>543</v>
      </c>
      <c r="E13036" t="s">
        <v>9</v>
      </c>
      <c r="F13036" t="s">
        <v>521</v>
      </c>
      <c r="G13036" t="s">
        <v>1016</v>
      </c>
      <c r="H13036" s="9" t="s">
        <v>2884</v>
      </c>
      <c r="I13036" t="s">
        <v>1454</v>
      </c>
      <c r="J13036" s="20">
        <v>49</v>
      </c>
      <c r="K13036" s="20" t="s">
        <v>3</v>
      </c>
      <c r="L13036" t="s">
        <v>1463</v>
      </c>
      <c r="M13036" s="20">
        <v>13.74</v>
      </c>
      <c r="N13036" s="20">
        <v>11.76</v>
      </c>
      <c r="AE13036">
        <f t="shared" si="203"/>
        <v>2009</v>
      </c>
    </row>
    <row r="13037" spans="1:31" x14ac:dyDescent="0.25">
      <c r="A13037" s="7">
        <v>13034</v>
      </c>
      <c r="B13037" s="8">
        <v>40118</v>
      </c>
      <c r="C13037" t="s">
        <v>3</v>
      </c>
      <c r="D13037" t="s">
        <v>578</v>
      </c>
      <c r="E13037" t="s">
        <v>9</v>
      </c>
      <c r="F13037" t="s">
        <v>1032</v>
      </c>
      <c r="G13037" t="s">
        <v>870</v>
      </c>
      <c r="H13037" s="135" t="s">
        <v>2836</v>
      </c>
      <c r="I13037" t="s">
        <v>1455</v>
      </c>
      <c r="J13037" s="20">
        <v>26</v>
      </c>
      <c r="K13037" s="20" t="s">
        <v>9</v>
      </c>
      <c r="L13037" t="s">
        <v>1463</v>
      </c>
      <c r="M13037" s="20">
        <v>3.12</v>
      </c>
      <c r="N13037" s="20">
        <v>3.88</v>
      </c>
      <c r="AE13037">
        <f t="shared" si="203"/>
        <v>2009</v>
      </c>
    </row>
    <row r="13038" spans="1:31" x14ac:dyDescent="0.25">
      <c r="A13038" s="7">
        <v>13035</v>
      </c>
      <c r="B13038" s="8">
        <v>40118</v>
      </c>
      <c r="C13038" t="s">
        <v>3</v>
      </c>
      <c r="D13038" t="s">
        <v>380</v>
      </c>
      <c r="E13038" t="s">
        <v>9</v>
      </c>
      <c r="F13038" t="s">
        <v>687</v>
      </c>
      <c r="G13038" t="s">
        <v>870</v>
      </c>
      <c r="H13038" s="135" t="s">
        <v>2487</v>
      </c>
      <c r="I13038" t="s">
        <v>1456</v>
      </c>
      <c r="J13038" s="20">
        <v>20</v>
      </c>
      <c r="K13038" s="20" t="s">
        <v>3</v>
      </c>
      <c r="L13038" t="s">
        <v>1463</v>
      </c>
      <c r="M13038" s="20">
        <v>6.2</v>
      </c>
      <c r="N13038" s="20">
        <v>4.8</v>
      </c>
      <c r="O13038" t="s">
        <v>3</v>
      </c>
      <c r="P13038" s="13" t="s">
        <v>656</v>
      </c>
      <c r="Q13038" t="s">
        <v>9</v>
      </c>
      <c r="R13038" t="s">
        <v>670</v>
      </c>
      <c r="S13038" t="s">
        <v>1465</v>
      </c>
      <c r="U13038" t="s">
        <v>1465</v>
      </c>
      <c r="W13038" t="s">
        <v>1465</v>
      </c>
      <c r="Y13038" t="s">
        <v>1465</v>
      </c>
      <c r="AA13038" t="s">
        <v>1465</v>
      </c>
      <c r="AC13038" t="s">
        <v>1465</v>
      </c>
      <c r="AE13038">
        <f t="shared" si="203"/>
        <v>2009</v>
      </c>
    </row>
    <row r="13039" spans="1:31" x14ac:dyDescent="0.25">
      <c r="A13039" s="7">
        <v>13036</v>
      </c>
      <c r="B13039" s="8">
        <v>40118</v>
      </c>
      <c r="C13039" t="s">
        <v>3</v>
      </c>
      <c r="D13039" t="s">
        <v>43</v>
      </c>
      <c r="E13039" t="s">
        <v>9</v>
      </c>
      <c r="F13039" t="s">
        <v>920</v>
      </c>
      <c r="G13039" t="s">
        <v>17</v>
      </c>
      <c r="H13039" s="135" t="s">
        <v>1496</v>
      </c>
      <c r="I13039" t="s">
        <v>1455</v>
      </c>
      <c r="J13039" s="20">
        <v>36</v>
      </c>
      <c r="K13039" s="20" t="s">
        <v>3</v>
      </c>
      <c r="L13039" t="s">
        <v>1464</v>
      </c>
      <c r="M13039" s="20">
        <v>5.54</v>
      </c>
      <c r="N13039" s="20">
        <v>3.96</v>
      </c>
      <c r="AE13039">
        <f t="shared" si="203"/>
        <v>2009</v>
      </c>
    </row>
    <row r="13040" spans="1:31" x14ac:dyDescent="0.25">
      <c r="A13040" s="7">
        <v>13037</v>
      </c>
      <c r="B13040" s="8">
        <v>40118</v>
      </c>
      <c r="C13040" s="9" t="s">
        <v>3</v>
      </c>
      <c r="D13040" t="s">
        <v>557</v>
      </c>
      <c r="E13040" t="s">
        <v>9</v>
      </c>
      <c r="F13040" t="s">
        <v>808</v>
      </c>
      <c r="G13040" t="s">
        <v>895</v>
      </c>
      <c r="H13040" s="135" t="s">
        <v>2542</v>
      </c>
      <c r="I13040" t="s">
        <v>1455</v>
      </c>
      <c r="J13040" s="20">
        <v>15</v>
      </c>
      <c r="K13040" s="20" t="s">
        <v>3</v>
      </c>
      <c r="L13040" s="13" t="s">
        <v>1464</v>
      </c>
      <c r="M13040" s="20">
        <v>2.6</v>
      </c>
      <c r="N13040" s="20">
        <v>1.65</v>
      </c>
      <c r="AE13040">
        <f t="shared" si="203"/>
        <v>2009</v>
      </c>
    </row>
    <row r="13041" spans="1:31" x14ac:dyDescent="0.25">
      <c r="A13041" s="7">
        <v>13038</v>
      </c>
      <c r="B13041" s="8">
        <v>40118</v>
      </c>
      <c r="C13041" t="s">
        <v>3</v>
      </c>
      <c r="D13041" t="s">
        <v>427</v>
      </c>
      <c r="E13041" t="s">
        <v>9</v>
      </c>
      <c r="F13041" t="s">
        <v>1033</v>
      </c>
      <c r="G13041" t="s">
        <v>1016</v>
      </c>
      <c r="H13041" s="9" t="s">
        <v>2874</v>
      </c>
      <c r="I13041" t="s">
        <v>1458</v>
      </c>
      <c r="J13041" s="20">
        <v>9</v>
      </c>
      <c r="K13041" s="20" t="s">
        <v>3</v>
      </c>
      <c r="L13041" t="s">
        <v>1464</v>
      </c>
      <c r="M13041" s="20">
        <v>10</v>
      </c>
      <c r="N13041" s="20">
        <v>30</v>
      </c>
      <c r="AE13041">
        <f t="shared" si="203"/>
        <v>2009</v>
      </c>
    </row>
    <row r="13042" spans="1:31" x14ac:dyDescent="0.25">
      <c r="A13042" s="7">
        <v>13039</v>
      </c>
      <c r="B13042" s="8">
        <v>40118</v>
      </c>
      <c r="C13042" t="s">
        <v>3</v>
      </c>
      <c r="D13042" t="s">
        <v>913</v>
      </c>
      <c r="E13042" t="s">
        <v>9</v>
      </c>
      <c r="F13042" t="s">
        <v>997</v>
      </c>
      <c r="G13042" t="s">
        <v>1016</v>
      </c>
      <c r="H13042" s="9" t="s">
        <v>2870</v>
      </c>
      <c r="I13042" t="s">
        <v>1454</v>
      </c>
      <c r="J13042" s="20">
        <v>27</v>
      </c>
      <c r="K13042" s="20" t="s">
        <v>3</v>
      </c>
      <c r="L13042" t="s">
        <v>1464</v>
      </c>
      <c r="M13042" s="20">
        <v>8.56</v>
      </c>
      <c r="N13042" s="20">
        <v>5.9399999999999995</v>
      </c>
      <c r="AE13042">
        <f t="shared" si="203"/>
        <v>2009</v>
      </c>
    </row>
    <row r="13043" spans="1:31" x14ac:dyDescent="0.25">
      <c r="A13043" s="7">
        <v>13040</v>
      </c>
      <c r="B13043" s="8">
        <v>40119</v>
      </c>
      <c r="C13043" t="s">
        <v>3</v>
      </c>
      <c r="D13043" t="s">
        <v>992</v>
      </c>
      <c r="E13043" t="s">
        <v>9</v>
      </c>
      <c r="F13043" t="s">
        <v>945</v>
      </c>
      <c r="G13043" t="s">
        <v>929</v>
      </c>
      <c r="H13043" s="135" t="s">
        <v>2728</v>
      </c>
      <c r="I13043" t="s">
        <v>1454</v>
      </c>
      <c r="J13043" s="20">
        <v>40</v>
      </c>
      <c r="K13043" s="20" t="s">
        <v>1465</v>
      </c>
      <c r="L13043" t="s">
        <v>1466</v>
      </c>
      <c r="M13043" s="20">
        <v>10</v>
      </c>
      <c r="N13043" s="20">
        <v>10</v>
      </c>
      <c r="AE13043">
        <f t="shared" si="203"/>
        <v>2009</v>
      </c>
    </row>
    <row r="13044" spans="1:31" x14ac:dyDescent="0.25">
      <c r="A13044" s="7">
        <v>13041</v>
      </c>
      <c r="B13044" s="8">
        <v>40119</v>
      </c>
      <c r="C13044" t="s">
        <v>3</v>
      </c>
      <c r="D13044" t="s">
        <v>1000</v>
      </c>
      <c r="E13044" t="s">
        <v>9</v>
      </c>
      <c r="F13044" t="s">
        <v>1025</v>
      </c>
      <c r="G13044" t="s">
        <v>17</v>
      </c>
      <c r="H13044" s="135" t="s">
        <v>1490</v>
      </c>
      <c r="I13044" t="s">
        <v>1454</v>
      </c>
      <c r="J13044" s="20">
        <v>15</v>
      </c>
      <c r="K13044" s="20" t="s">
        <v>3</v>
      </c>
      <c r="L13044" t="s">
        <v>1463</v>
      </c>
      <c r="M13044" s="20">
        <v>4.9000000000000004</v>
      </c>
      <c r="N13044" s="20">
        <v>3.6</v>
      </c>
      <c r="AE13044">
        <f t="shared" si="203"/>
        <v>2009</v>
      </c>
    </row>
    <row r="13045" spans="1:31" x14ac:dyDescent="0.25">
      <c r="A13045" s="7">
        <v>13042</v>
      </c>
      <c r="B13045" s="8">
        <v>40119</v>
      </c>
      <c r="C13045" t="s">
        <v>3</v>
      </c>
      <c r="D13045" t="s">
        <v>992</v>
      </c>
      <c r="E13045" t="s">
        <v>9</v>
      </c>
      <c r="F13045" t="s">
        <v>945</v>
      </c>
      <c r="G13045" t="s">
        <v>929</v>
      </c>
      <c r="H13045" s="135" t="s">
        <v>2698</v>
      </c>
      <c r="I13045" t="s">
        <v>1456</v>
      </c>
      <c r="J13045" s="20">
        <v>15</v>
      </c>
      <c r="K13045" s="20" t="s">
        <v>3</v>
      </c>
      <c r="L13045" t="s">
        <v>1464</v>
      </c>
      <c r="M13045" s="20">
        <v>5.2</v>
      </c>
      <c r="N13045" s="20">
        <v>3.3</v>
      </c>
      <c r="O13045" t="s">
        <v>3</v>
      </c>
      <c r="P13045" s="13" t="s">
        <v>1023</v>
      </c>
      <c r="Q13045" t="s">
        <v>9</v>
      </c>
      <c r="R13045" t="s">
        <v>1002</v>
      </c>
      <c r="S13045" t="s">
        <v>1465</v>
      </c>
      <c r="U13045" t="s">
        <v>1465</v>
      </c>
      <c r="W13045" t="s">
        <v>1465</v>
      </c>
      <c r="Y13045" t="s">
        <v>1465</v>
      </c>
      <c r="AA13045" t="s">
        <v>1465</v>
      </c>
      <c r="AC13045" t="s">
        <v>1465</v>
      </c>
      <c r="AE13045">
        <f t="shared" si="203"/>
        <v>2009</v>
      </c>
    </row>
    <row r="13046" spans="1:31" x14ac:dyDescent="0.25">
      <c r="A13046" s="7">
        <v>13043</v>
      </c>
      <c r="B13046" s="8">
        <v>40119</v>
      </c>
      <c r="C13046" t="s">
        <v>3</v>
      </c>
      <c r="D13046" t="s">
        <v>1023</v>
      </c>
      <c r="E13046" t="s">
        <v>9</v>
      </c>
      <c r="F13046" t="s">
        <v>828</v>
      </c>
      <c r="G13046" t="s">
        <v>1016</v>
      </c>
      <c r="H13046" s="9" t="s">
        <v>2927</v>
      </c>
      <c r="I13046" t="s">
        <v>1454</v>
      </c>
      <c r="J13046" s="20">
        <v>7</v>
      </c>
      <c r="K13046" s="20" t="s">
        <v>3</v>
      </c>
      <c r="L13046" t="s">
        <v>1464</v>
      </c>
      <c r="M13046" s="20">
        <v>2.96</v>
      </c>
      <c r="N13046" s="20">
        <v>1.54</v>
      </c>
      <c r="AE13046">
        <f t="shared" si="203"/>
        <v>2009</v>
      </c>
    </row>
    <row r="13047" spans="1:31" x14ac:dyDescent="0.25">
      <c r="A13047" s="7">
        <v>13044</v>
      </c>
      <c r="B13047" s="8">
        <v>40119</v>
      </c>
      <c r="C13047" t="s">
        <v>3</v>
      </c>
      <c r="D13047" t="s">
        <v>992</v>
      </c>
      <c r="E13047" t="s">
        <v>9</v>
      </c>
      <c r="F13047" t="s">
        <v>450</v>
      </c>
      <c r="G13047" t="s">
        <v>1016</v>
      </c>
      <c r="H13047" s="9" t="s">
        <v>2870</v>
      </c>
      <c r="I13047" t="s">
        <v>1454</v>
      </c>
      <c r="J13047" s="20">
        <v>35</v>
      </c>
      <c r="K13047" s="20" t="s">
        <v>3</v>
      </c>
      <c r="L13047" t="s">
        <v>1464</v>
      </c>
      <c r="M13047" s="20">
        <v>10.8</v>
      </c>
      <c r="N13047" s="20">
        <v>7.7</v>
      </c>
      <c r="AE13047">
        <f t="shared" si="203"/>
        <v>2009</v>
      </c>
    </row>
    <row r="13048" spans="1:31" x14ac:dyDescent="0.25">
      <c r="A13048" s="7">
        <v>13045</v>
      </c>
      <c r="B13048" s="8">
        <v>40119</v>
      </c>
      <c r="C13048" t="s">
        <v>3</v>
      </c>
      <c r="D13048" t="s">
        <v>992</v>
      </c>
      <c r="E13048" t="s">
        <v>9</v>
      </c>
      <c r="F13048" t="s">
        <v>767</v>
      </c>
      <c r="G13048" t="s">
        <v>1016</v>
      </c>
      <c r="H13048" s="9" t="s">
        <v>2928</v>
      </c>
      <c r="I13048" t="s">
        <v>1456</v>
      </c>
      <c r="J13048" s="20">
        <v>36</v>
      </c>
      <c r="K13048" s="20" t="s">
        <v>3</v>
      </c>
      <c r="L13048" t="s">
        <v>1464</v>
      </c>
      <c r="M13048" s="20">
        <v>11.08</v>
      </c>
      <c r="N13048" s="20">
        <v>7.92</v>
      </c>
      <c r="O13048" t="s">
        <v>3</v>
      </c>
      <c r="P13048" s="13" t="s">
        <v>941</v>
      </c>
      <c r="Q13048" t="s">
        <v>1465</v>
      </c>
      <c r="S13048" t="s">
        <v>1465</v>
      </c>
      <c r="U13048" t="s">
        <v>1465</v>
      </c>
      <c r="W13048" t="s">
        <v>1465</v>
      </c>
      <c r="Y13048" t="s">
        <v>1465</v>
      </c>
      <c r="AA13048" t="s">
        <v>1465</v>
      </c>
      <c r="AC13048" t="s">
        <v>1465</v>
      </c>
      <c r="AE13048">
        <f t="shared" si="203"/>
        <v>2009</v>
      </c>
    </row>
    <row r="13049" spans="1:31" x14ac:dyDescent="0.25">
      <c r="A13049" s="7">
        <v>13046</v>
      </c>
      <c r="B13049" s="8">
        <v>40121</v>
      </c>
      <c r="C13049" t="s">
        <v>3</v>
      </c>
      <c r="D13049" t="s">
        <v>791</v>
      </c>
      <c r="E13049" t="s">
        <v>9</v>
      </c>
      <c r="F13049" t="s">
        <v>805</v>
      </c>
      <c r="G13049" t="s">
        <v>870</v>
      </c>
      <c r="H13049" s="136" t="s">
        <v>2929</v>
      </c>
      <c r="I13049" t="s">
        <v>1456</v>
      </c>
      <c r="J13049" s="20">
        <v>5</v>
      </c>
      <c r="K13049" s="20" t="s">
        <v>1465</v>
      </c>
      <c r="L13049" t="s">
        <v>1466</v>
      </c>
      <c r="M13049" s="20">
        <v>1.25</v>
      </c>
      <c r="N13049" s="20">
        <v>1.25</v>
      </c>
      <c r="O13049" t="s">
        <v>3</v>
      </c>
      <c r="P13049" s="13" t="s">
        <v>779</v>
      </c>
      <c r="Q13049" t="s">
        <v>9</v>
      </c>
      <c r="R13049" t="s">
        <v>978</v>
      </c>
      <c r="S13049" t="s">
        <v>1465</v>
      </c>
      <c r="U13049" t="s">
        <v>1465</v>
      </c>
      <c r="W13049" t="s">
        <v>1465</v>
      </c>
      <c r="Y13049" t="s">
        <v>1465</v>
      </c>
      <c r="AA13049" t="s">
        <v>1465</v>
      </c>
      <c r="AC13049" t="s">
        <v>1465</v>
      </c>
      <c r="AE13049">
        <f t="shared" si="203"/>
        <v>2009</v>
      </c>
    </row>
    <row r="13050" spans="1:31" x14ac:dyDescent="0.25">
      <c r="A13050" s="7">
        <v>13047</v>
      </c>
      <c r="B13050" s="8">
        <v>40121</v>
      </c>
      <c r="C13050" t="s">
        <v>3</v>
      </c>
      <c r="D13050" t="s">
        <v>857</v>
      </c>
      <c r="E13050" t="s">
        <v>9</v>
      </c>
      <c r="F13050" t="s">
        <v>687</v>
      </c>
      <c r="G13050" t="s">
        <v>929</v>
      </c>
      <c r="H13050" s="9" t="s">
        <v>2652</v>
      </c>
      <c r="I13050" t="s">
        <v>1454</v>
      </c>
      <c r="J13050" s="20">
        <v>81</v>
      </c>
      <c r="K13050" s="20" t="s">
        <v>1465</v>
      </c>
      <c r="L13050" t="s">
        <v>1466</v>
      </c>
      <c r="M13050" s="20">
        <v>20.25</v>
      </c>
      <c r="N13050" s="20">
        <v>20.25</v>
      </c>
      <c r="AE13050">
        <f t="shared" si="203"/>
        <v>2009</v>
      </c>
    </row>
    <row r="13051" spans="1:31" x14ac:dyDescent="0.25">
      <c r="A13051" s="7">
        <v>13048</v>
      </c>
      <c r="B13051" s="8">
        <v>40121</v>
      </c>
      <c r="C13051" t="s">
        <v>3</v>
      </c>
      <c r="D13051" t="s">
        <v>1003</v>
      </c>
      <c r="E13051" t="s">
        <v>9</v>
      </c>
      <c r="F13051" t="s">
        <v>64</v>
      </c>
      <c r="G13051" t="s">
        <v>929</v>
      </c>
      <c r="H13051" s="9" t="s">
        <v>2763</v>
      </c>
      <c r="I13051" t="s">
        <v>1454</v>
      </c>
      <c r="J13051" s="20">
        <v>18</v>
      </c>
      <c r="K13051" s="20" t="s">
        <v>3</v>
      </c>
      <c r="L13051" t="s">
        <v>1464</v>
      </c>
      <c r="M13051" s="20">
        <v>6.04</v>
      </c>
      <c r="N13051" s="20">
        <v>3.96</v>
      </c>
      <c r="AE13051">
        <f t="shared" si="203"/>
        <v>2009</v>
      </c>
    </row>
    <row r="13052" spans="1:31" x14ac:dyDescent="0.25">
      <c r="A13052" s="7">
        <v>13049</v>
      </c>
      <c r="B13052" s="8">
        <v>40121</v>
      </c>
      <c r="C13052" t="s">
        <v>3</v>
      </c>
      <c r="D13052" t="s">
        <v>814</v>
      </c>
      <c r="E13052" t="s">
        <v>9</v>
      </c>
      <c r="F13052" t="s">
        <v>769</v>
      </c>
      <c r="G13052" t="s">
        <v>732</v>
      </c>
      <c r="H13052" s="136" t="s">
        <v>2163</v>
      </c>
      <c r="I13052" t="s">
        <v>1454</v>
      </c>
      <c r="J13052" s="20">
        <v>10</v>
      </c>
      <c r="K13052" s="20" t="s">
        <v>1465</v>
      </c>
      <c r="L13052" t="s">
        <v>1466</v>
      </c>
      <c r="M13052" s="20">
        <v>2.5</v>
      </c>
      <c r="N13052" s="20">
        <v>2.5</v>
      </c>
      <c r="AE13052">
        <f t="shared" si="203"/>
        <v>2009</v>
      </c>
    </row>
    <row r="13053" spans="1:31" x14ac:dyDescent="0.25">
      <c r="A13053" s="7">
        <v>13050</v>
      </c>
      <c r="B13053" s="8">
        <v>40123</v>
      </c>
      <c r="C13053" t="s">
        <v>3</v>
      </c>
      <c r="D13053" t="s">
        <v>350</v>
      </c>
      <c r="E13053" t="s">
        <v>9</v>
      </c>
      <c r="F13053" t="s">
        <v>795</v>
      </c>
      <c r="G13053" t="s">
        <v>732</v>
      </c>
      <c r="H13053" s="135" t="s">
        <v>2224</v>
      </c>
      <c r="I13053" t="s">
        <v>1454</v>
      </c>
      <c r="J13053" s="20">
        <v>24</v>
      </c>
      <c r="K13053" s="20" t="s">
        <v>3</v>
      </c>
      <c r="L13053" t="s">
        <v>1464</v>
      </c>
      <c r="M13053" s="20">
        <v>7.72</v>
      </c>
      <c r="N13053" s="20">
        <v>5.28</v>
      </c>
      <c r="AE13053">
        <f t="shared" si="203"/>
        <v>2009</v>
      </c>
    </row>
    <row r="13054" spans="1:31" x14ac:dyDescent="0.25">
      <c r="A13054" s="7">
        <v>13051</v>
      </c>
      <c r="B13054" s="8">
        <v>40123</v>
      </c>
      <c r="C13054" t="s">
        <v>3</v>
      </c>
      <c r="D13054" t="s">
        <v>787</v>
      </c>
      <c r="E13054" t="s">
        <v>9</v>
      </c>
      <c r="F13054" t="s">
        <v>311</v>
      </c>
      <c r="G13054" t="s">
        <v>929</v>
      </c>
      <c r="H13054" s="135" t="s">
        <v>2829</v>
      </c>
      <c r="I13054" t="s">
        <v>1456</v>
      </c>
      <c r="J13054" s="20">
        <v>19</v>
      </c>
      <c r="K13054" s="20" t="s">
        <v>9</v>
      </c>
      <c r="L13054" t="s">
        <v>1463</v>
      </c>
      <c r="M13054" s="20">
        <v>4.5599999999999996</v>
      </c>
      <c r="N13054" s="20">
        <v>5.94</v>
      </c>
      <c r="O13054" t="s">
        <v>3</v>
      </c>
      <c r="P13054" s="13" t="s">
        <v>1004</v>
      </c>
      <c r="Q13054" t="s">
        <v>9</v>
      </c>
      <c r="R13054" t="s">
        <v>1484</v>
      </c>
      <c r="S13054" t="s">
        <v>1465</v>
      </c>
      <c r="U13054" t="s">
        <v>1465</v>
      </c>
      <c r="W13054" t="s">
        <v>1465</v>
      </c>
      <c r="Y13054" t="s">
        <v>1465</v>
      </c>
      <c r="AA13054" t="s">
        <v>1465</v>
      </c>
      <c r="AC13054" t="s">
        <v>1465</v>
      </c>
      <c r="AE13054">
        <f t="shared" si="203"/>
        <v>2009</v>
      </c>
    </row>
    <row r="13055" spans="1:31" x14ac:dyDescent="0.25">
      <c r="A13055" s="7">
        <v>13052</v>
      </c>
      <c r="B13055" s="8">
        <v>40123</v>
      </c>
      <c r="C13055" t="s">
        <v>3</v>
      </c>
      <c r="D13055" t="s">
        <v>913</v>
      </c>
      <c r="E13055" t="s">
        <v>9</v>
      </c>
      <c r="F13055" t="s">
        <v>905</v>
      </c>
      <c r="G13055" t="s">
        <v>870</v>
      </c>
      <c r="H13055" s="135" t="s">
        <v>1496</v>
      </c>
      <c r="I13055" t="s">
        <v>1454</v>
      </c>
      <c r="J13055" s="20">
        <v>102</v>
      </c>
      <c r="K13055" s="20" t="s">
        <v>1465</v>
      </c>
      <c r="L13055" t="s">
        <v>1466</v>
      </c>
      <c r="M13055" s="20">
        <v>25.5</v>
      </c>
      <c r="N13055" s="20">
        <v>25.5</v>
      </c>
      <c r="AE13055">
        <f t="shared" si="203"/>
        <v>2009</v>
      </c>
    </row>
    <row r="13056" spans="1:31" x14ac:dyDescent="0.25">
      <c r="A13056" s="7">
        <v>13053</v>
      </c>
      <c r="B13056" s="8">
        <v>40124</v>
      </c>
      <c r="C13056" t="s">
        <v>3</v>
      </c>
      <c r="D13056" t="s">
        <v>427</v>
      </c>
      <c r="E13056" t="s">
        <v>9</v>
      </c>
      <c r="F13056" t="s">
        <v>1034</v>
      </c>
      <c r="G13056" t="s">
        <v>895</v>
      </c>
      <c r="H13056" s="135" t="s">
        <v>2534</v>
      </c>
      <c r="I13056" t="s">
        <v>1458</v>
      </c>
      <c r="J13056" s="20">
        <v>7</v>
      </c>
      <c r="K13056" s="20" t="s">
        <v>9</v>
      </c>
      <c r="L13056" t="s">
        <v>1463</v>
      </c>
      <c r="M13056" s="20">
        <v>10</v>
      </c>
      <c r="N13056" s="20">
        <v>30</v>
      </c>
      <c r="AE13056">
        <f t="shared" si="203"/>
        <v>2009</v>
      </c>
    </row>
    <row r="13057" spans="1:31" x14ac:dyDescent="0.25">
      <c r="A13057" s="7">
        <v>13054</v>
      </c>
      <c r="B13057" s="8">
        <v>40124</v>
      </c>
      <c r="C13057" t="s">
        <v>3</v>
      </c>
      <c r="D13057" t="s">
        <v>779</v>
      </c>
      <c r="E13057" t="s">
        <v>9</v>
      </c>
      <c r="F13057" t="s">
        <v>833</v>
      </c>
      <c r="G13057" t="s">
        <v>1016</v>
      </c>
      <c r="H13057" s="9" t="s">
        <v>2900</v>
      </c>
      <c r="I13057" t="s">
        <v>1454</v>
      </c>
      <c r="J13057" s="20">
        <v>16</v>
      </c>
      <c r="K13057" s="20" t="s">
        <v>3</v>
      </c>
      <c r="L13057" t="s">
        <v>1463</v>
      </c>
      <c r="M13057" s="20">
        <v>5.16</v>
      </c>
      <c r="N13057" s="20">
        <v>3.84</v>
      </c>
      <c r="AE13057">
        <f t="shared" si="203"/>
        <v>2009</v>
      </c>
    </row>
    <row r="13058" spans="1:31" x14ac:dyDescent="0.25">
      <c r="A13058" s="7">
        <v>13055</v>
      </c>
      <c r="B13058" s="8">
        <v>40124</v>
      </c>
      <c r="C13058" t="s">
        <v>3</v>
      </c>
      <c r="D13058" t="s">
        <v>543</v>
      </c>
      <c r="E13058" t="s">
        <v>9</v>
      </c>
      <c r="F13058" t="s">
        <v>450</v>
      </c>
      <c r="G13058" t="s">
        <v>1016</v>
      </c>
      <c r="H13058" s="9" t="s">
        <v>2915</v>
      </c>
      <c r="I13058" t="s">
        <v>1454</v>
      </c>
      <c r="J13058" s="20">
        <v>80</v>
      </c>
      <c r="K13058" s="20" t="s">
        <v>1465</v>
      </c>
      <c r="L13058" t="s">
        <v>1466</v>
      </c>
      <c r="M13058" s="20">
        <v>20</v>
      </c>
      <c r="N13058" s="20">
        <v>20</v>
      </c>
      <c r="AE13058">
        <f t="shared" si="203"/>
        <v>2009</v>
      </c>
    </row>
    <row r="13059" spans="1:31" x14ac:dyDescent="0.25">
      <c r="A13059" s="7">
        <v>13056</v>
      </c>
      <c r="B13059" s="8">
        <v>40125</v>
      </c>
      <c r="C13059" t="s">
        <v>3</v>
      </c>
      <c r="D13059" t="s">
        <v>37</v>
      </c>
      <c r="E13059" t="s">
        <v>9</v>
      </c>
      <c r="F13059" t="s">
        <v>727</v>
      </c>
      <c r="G13059" t="s">
        <v>648</v>
      </c>
      <c r="H13059" s="9" t="s">
        <v>1797</v>
      </c>
      <c r="I13059" t="s">
        <v>1455</v>
      </c>
      <c r="J13059" s="20">
        <v>4</v>
      </c>
      <c r="K13059" s="20" t="s">
        <v>1465</v>
      </c>
      <c r="L13059" t="s">
        <v>1466</v>
      </c>
      <c r="M13059" s="20">
        <v>0.5</v>
      </c>
      <c r="N13059" s="20">
        <v>0.5</v>
      </c>
      <c r="AE13059">
        <f t="shared" si="203"/>
        <v>2009</v>
      </c>
    </row>
    <row r="13060" spans="1:31" x14ac:dyDescent="0.25">
      <c r="A13060" s="7">
        <v>13057</v>
      </c>
      <c r="B13060" s="8">
        <v>40125</v>
      </c>
      <c r="C13060" t="s">
        <v>3</v>
      </c>
      <c r="D13060" t="s">
        <v>37</v>
      </c>
      <c r="E13060" t="s">
        <v>9</v>
      </c>
      <c r="F13060" t="s">
        <v>860</v>
      </c>
      <c r="G13060" t="s">
        <v>648</v>
      </c>
      <c r="H13060" s="135" t="s">
        <v>1833</v>
      </c>
      <c r="I13060" t="s">
        <v>1455</v>
      </c>
      <c r="J13060" s="20">
        <v>4</v>
      </c>
      <c r="K13060" s="20" t="s">
        <v>9</v>
      </c>
      <c r="L13060" t="s">
        <v>1463</v>
      </c>
      <c r="M13060" s="20">
        <v>0.48</v>
      </c>
      <c r="N13060" s="20">
        <v>1.02</v>
      </c>
      <c r="AE13060">
        <f t="shared" ref="AE13060:AE13123" si="204">YEAR(B13060)</f>
        <v>2009</v>
      </c>
    </row>
    <row r="13061" spans="1:31" x14ac:dyDescent="0.25">
      <c r="A13061" s="7">
        <v>13058</v>
      </c>
      <c r="B13061" s="8">
        <v>40125</v>
      </c>
      <c r="C13061" t="s">
        <v>3</v>
      </c>
      <c r="D13061" t="s">
        <v>37</v>
      </c>
      <c r="E13061" t="s">
        <v>9</v>
      </c>
      <c r="F13061" t="s">
        <v>395</v>
      </c>
      <c r="G13061" t="s">
        <v>648</v>
      </c>
      <c r="H13061" s="135" t="s">
        <v>1833</v>
      </c>
      <c r="I13061" t="s">
        <v>1455</v>
      </c>
      <c r="J13061" s="20">
        <v>4</v>
      </c>
      <c r="K13061" s="20" t="s">
        <v>9</v>
      </c>
      <c r="L13061" t="s">
        <v>1464</v>
      </c>
      <c r="M13061" s="20">
        <v>0.44</v>
      </c>
      <c r="N13061" s="20">
        <v>1.06</v>
      </c>
      <c r="AE13061">
        <f t="shared" si="204"/>
        <v>2009</v>
      </c>
    </row>
    <row r="13062" spans="1:31" x14ac:dyDescent="0.25">
      <c r="A13062" s="7">
        <v>13059</v>
      </c>
      <c r="B13062" s="8">
        <v>40125</v>
      </c>
      <c r="C13062" t="s">
        <v>3</v>
      </c>
      <c r="D13062" t="s">
        <v>37</v>
      </c>
      <c r="E13062" t="s">
        <v>9</v>
      </c>
      <c r="F13062" t="s">
        <v>698</v>
      </c>
      <c r="G13062" t="s">
        <v>648</v>
      </c>
      <c r="H13062" s="135" t="s">
        <v>1833</v>
      </c>
      <c r="I13062" t="s">
        <v>1455</v>
      </c>
      <c r="J13062" s="20">
        <v>4</v>
      </c>
      <c r="K13062" s="20" t="s">
        <v>9</v>
      </c>
      <c r="L13062" t="s">
        <v>1463</v>
      </c>
      <c r="M13062" s="20">
        <v>0.48</v>
      </c>
      <c r="N13062" s="20">
        <v>1.02</v>
      </c>
      <c r="AE13062">
        <f t="shared" si="204"/>
        <v>2009</v>
      </c>
    </row>
    <row r="13063" spans="1:31" x14ac:dyDescent="0.25">
      <c r="A13063" s="7">
        <v>13060</v>
      </c>
      <c r="B13063" s="8">
        <v>40125</v>
      </c>
      <c r="C13063" t="s">
        <v>3</v>
      </c>
      <c r="D13063" t="s">
        <v>37</v>
      </c>
      <c r="E13063" t="s">
        <v>9</v>
      </c>
      <c r="F13063" t="s">
        <v>810</v>
      </c>
      <c r="G13063" t="s">
        <v>648</v>
      </c>
      <c r="H13063" s="135" t="s">
        <v>1833</v>
      </c>
      <c r="I13063" t="s">
        <v>1455</v>
      </c>
      <c r="J13063" s="20">
        <v>4</v>
      </c>
      <c r="K13063" s="20" t="s">
        <v>9</v>
      </c>
      <c r="L13063" t="s">
        <v>1463</v>
      </c>
      <c r="M13063" s="20">
        <v>0.48</v>
      </c>
      <c r="N13063" s="20">
        <v>1.02</v>
      </c>
      <c r="AE13063">
        <f t="shared" si="204"/>
        <v>2009</v>
      </c>
    </row>
    <row r="13064" spans="1:31" x14ac:dyDescent="0.25">
      <c r="A13064" s="7">
        <v>13061</v>
      </c>
      <c r="B13064" s="8">
        <v>40125</v>
      </c>
      <c r="C13064" t="s">
        <v>3</v>
      </c>
      <c r="D13064" t="s">
        <v>37</v>
      </c>
      <c r="E13064" t="s">
        <v>9</v>
      </c>
      <c r="F13064" t="s">
        <v>188</v>
      </c>
      <c r="G13064" t="s">
        <v>648</v>
      </c>
      <c r="H13064" s="135" t="s">
        <v>1833</v>
      </c>
      <c r="I13064" t="s">
        <v>1455</v>
      </c>
      <c r="J13064" s="20">
        <v>4</v>
      </c>
      <c r="K13064" s="20" t="s">
        <v>9</v>
      </c>
      <c r="L13064" t="s">
        <v>1463</v>
      </c>
      <c r="M13064" s="20">
        <v>0.48</v>
      </c>
      <c r="N13064" s="20">
        <v>1.02</v>
      </c>
      <c r="AE13064">
        <f t="shared" si="204"/>
        <v>2009</v>
      </c>
    </row>
    <row r="13065" spans="1:31" x14ac:dyDescent="0.25">
      <c r="A13065" s="7">
        <v>13062</v>
      </c>
      <c r="B13065" s="8">
        <v>40125</v>
      </c>
      <c r="C13065" t="s">
        <v>3</v>
      </c>
      <c r="D13065" t="s">
        <v>791</v>
      </c>
      <c r="E13065" t="s">
        <v>9</v>
      </c>
      <c r="F13065" t="s">
        <v>37</v>
      </c>
      <c r="G13065" t="s">
        <v>648</v>
      </c>
      <c r="H13065" s="135" t="s">
        <v>2062</v>
      </c>
      <c r="I13065" t="s">
        <v>1456</v>
      </c>
      <c r="J13065" s="20">
        <v>38</v>
      </c>
      <c r="K13065" s="20" t="s">
        <v>9</v>
      </c>
      <c r="L13065" t="s">
        <v>1464</v>
      </c>
      <c r="M13065" s="20">
        <v>8.36</v>
      </c>
      <c r="N13065" s="20">
        <v>11.64</v>
      </c>
      <c r="O13065" t="s">
        <v>3</v>
      </c>
      <c r="P13065" s="13" t="s">
        <v>104</v>
      </c>
      <c r="Q13065" t="s">
        <v>9</v>
      </c>
      <c r="R13065" t="s">
        <v>727</v>
      </c>
      <c r="S13065" t="s">
        <v>9</v>
      </c>
      <c r="T13065" t="s">
        <v>698</v>
      </c>
      <c r="U13065" t="s">
        <v>9</v>
      </c>
      <c r="V13065" t="s">
        <v>810</v>
      </c>
      <c r="W13065" t="s">
        <v>1465</v>
      </c>
      <c r="Y13065" t="s">
        <v>1465</v>
      </c>
      <c r="AA13065" t="s">
        <v>1465</v>
      </c>
      <c r="AC13065" t="s">
        <v>1465</v>
      </c>
      <c r="AE13065">
        <f t="shared" si="204"/>
        <v>2009</v>
      </c>
    </row>
    <row r="13066" spans="1:31" x14ac:dyDescent="0.25">
      <c r="A13066" s="7">
        <v>13063</v>
      </c>
      <c r="B13066" s="8">
        <v>40125</v>
      </c>
      <c r="C13066" t="s">
        <v>3</v>
      </c>
      <c r="D13066" t="s">
        <v>990</v>
      </c>
      <c r="E13066" t="s">
        <v>9</v>
      </c>
      <c r="F13066" t="s">
        <v>1020</v>
      </c>
      <c r="G13066" t="s">
        <v>929</v>
      </c>
      <c r="H13066" s="135" t="s">
        <v>2728</v>
      </c>
      <c r="I13066" t="s">
        <v>1455</v>
      </c>
      <c r="J13066" s="20">
        <v>24</v>
      </c>
      <c r="K13066" s="20" t="s">
        <v>9</v>
      </c>
      <c r="L13066" t="s">
        <v>1464</v>
      </c>
      <c r="M13066" s="20">
        <v>2.64</v>
      </c>
      <c r="N13066" s="20">
        <v>3.86</v>
      </c>
      <c r="AE13066">
        <f t="shared" si="204"/>
        <v>2009</v>
      </c>
    </row>
    <row r="13067" spans="1:31" x14ac:dyDescent="0.25">
      <c r="A13067" s="7">
        <v>13064</v>
      </c>
      <c r="B13067" s="8">
        <v>40125</v>
      </c>
      <c r="C13067" t="s">
        <v>3</v>
      </c>
      <c r="D13067" t="s">
        <v>1000</v>
      </c>
      <c r="E13067" t="s">
        <v>9</v>
      </c>
      <c r="F13067" t="s">
        <v>899</v>
      </c>
      <c r="G13067" t="s">
        <v>17</v>
      </c>
      <c r="H13067" s="135" t="s">
        <v>1504</v>
      </c>
      <c r="I13067" t="s">
        <v>1454</v>
      </c>
      <c r="J13067" s="20">
        <v>1</v>
      </c>
      <c r="K13067" s="20" t="s">
        <v>1465</v>
      </c>
      <c r="L13067" t="s">
        <v>1466</v>
      </c>
      <c r="M13067" s="20">
        <v>0.25</v>
      </c>
      <c r="N13067" s="20">
        <v>0.25</v>
      </c>
      <c r="AE13067">
        <f t="shared" si="204"/>
        <v>2009</v>
      </c>
    </row>
    <row r="13068" spans="1:31" x14ac:dyDescent="0.25">
      <c r="A13068" s="7">
        <v>13065</v>
      </c>
      <c r="B13068" s="8">
        <v>40125</v>
      </c>
      <c r="C13068" t="s">
        <v>3</v>
      </c>
      <c r="D13068" t="s">
        <v>1011</v>
      </c>
      <c r="E13068" t="s">
        <v>9</v>
      </c>
      <c r="F13068" t="s">
        <v>1028</v>
      </c>
      <c r="G13068" t="s">
        <v>895</v>
      </c>
      <c r="H13068" s="135" t="s">
        <v>2777</v>
      </c>
      <c r="I13068" t="s">
        <v>1454</v>
      </c>
      <c r="J13068" s="20">
        <v>26</v>
      </c>
      <c r="K13068" s="20" t="s">
        <v>3</v>
      </c>
      <c r="L13068" t="s">
        <v>1464</v>
      </c>
      <c r="M13068" s="20">
        <v>8.2800000000000011</v>
      </c>
      <c r="N13068" s="20">
        <v>5.72</v>
      </c>
      <c r="AE13068">
        <f t="shared" si="204"/>
        <v>2009</v>
      </c>
    </row>
    <row r="13069" spans="1:31" x14ac:dyDescent="0.25">
      <c r="A13069" s="7">
        <v>13066</v>
      </c>
      <c r="B13069" s="8">
        <v>40126</v>
      </c>
      <c r="C13069" t="s">
        <v>3</v>
      </c>
      <c r="D13069" t="s">
        <v>380</v>
      </c>
      <c r="E13069" t="s">
        <v>9</v>
      </c>
      <c r="F13069" t="s">
        <v>926</v>
      </c>
      <c r="G13069" t="s">
        <v>895</v>
      </c>
      <c r="H13069" s="135" t="s">
        <v>2538</v>
      </c>
      <c r="I13069" t="s">
        <v>1454</v>
      </c>
      <c r="J13069" s="20">
        <v>33</v>
      </c>
      <c r="K13069" s="20" t="s">
        <v>1465</v>
      </c>
      <c r="L13069" t="s">
        <v>1466</v>
      </c>
      <c r="M13069" s="20">
        <v>8.25</v>
      </c>
      <c r="N13069" s="20">
        <v>8.25</v>
      </c>
      <c r="AE13069">
        <f t="shared" si="204"/>
        <v>2009</v>
      </c>
    </row>
    <row r="13070" spans="1:31" x14ac:dyDescent="0.25">
      <c r="A13070" s="7">
        <v>13067</v>
      </c>
      <c r="B13070" s="8">
        <v>40126</v>
      </c>
      <c r="C13070" t="s">
        <v>3</v>
      </c>
      <c r="D13070" t="s">
        <v>202</v>
      </c>
      <c r="E13070" t="s">
        <v>9</v>
      </c>
      <c r="F13070" t="s">
        <v>338</v>
      </c>
      <c r="G13070" t="s">
        <v>14</v>
      </c>
      <c r="H13070" s="135" t="s">
        <v>1496</v>
      </c>
      <c r="I13070" t="s">
        <v>1456</v>
      </c>
      <c r="J13070" s="20">
        <v>21</v>
      </c>
      <c r="K13070" s="20" t="s">
        <v>1465</v>
      </c>
      <c r="L13070" t="s">
        <v>1466</v>
      </c>
      <c r="M13070" s="20">
        <v>5.25</v>
      </c>
      <c r="N13070" s="20">
        <v>5.25</v>
      </c>
      <c r="O13070" t="s">
        <v>3</v>
      </c>
      <c r="P13070" s="13" t="s">
        <v>920</v>
      </c>
      <c r="Q13070" t="s">
        <v>9</v>
      </c>
      <c r="R13070" t="s">
        <v>381</v>
      </c>
      <c r="S13070" t="s">
        <v>3</v>
      </c>
      <c r="T13070" t="s">
        <v>972</v>
      </c>
      <c r="U13070" t="s">
        <v>1465</v>
      </c>
      <c r="W13070" t="s">
        <v>1465</v>
      </c>
      <c r="Y13070" t="s">
        <v>1465</v>
      </c>
      <c r="AA13070" t="s">
        <v>1465</v>
      </c>
      <c r="AC13070" t="s">
        <v>1465</v>
      </c>
      <c r="AE13070">
        <f t="shared" si="204"/>
        <v>2009</v>
      </c>
    </row>
    <row r="13071" spans="1:31" x14ac:dyDescent="0.25">
      <c r="A13071" s="7">
        <v>13068</v>
      </c>
      <c r="B13071" s="8">
        <v>40126</v>
      </c>
      <c r="C13071" t="s">
        <v>3</v>
      </c>
      <c r="D13071" t="s">
        <v>1023</v>
      </c>
      <c r="E13071" t="s">
        <v>9</v>
      </c>
      <c r="F13071" t="s">
        <v>828</v>
      </c>
      <c r="G13071" t="s">
        <v>1016</v>
      </c>
      <c r="H13071" s="9" t="s">
        <v>2918</v>
      </c>
      <c r="I13071" t="s">
        <v>1454</v>
      </c>
      <c r="J13071" s="20">
        <v>15</v>
      </c>
      <c r="K13071" s="20" t="s">
        <v>3</v>
      </c>
      <c r="L13071" t="s">
        <v>1464</v>
      </c>
      <c r="M13071" s="20">
        <v>5.2</v>
      </c>
      <c r="N13071" s="20">
        <v>3.3</v>
      </c>
      <c r="AE13071">
        <f t="shared" si="204"/>
        <v>2009</v>
      </c>
    </row>
    <row r="13072" spans="1:31" x14ac:dyDescent="0.25">
      <c r="A13072" s="7">
        <v>13069</v>
      </c>
      <c r="B13072" s="8">
        <v>40126</v>
      </c>
      <c r="C13072" t="s">
        <v>3</v>
      </c>
      <c r="D13072" t="s">
        <v>938</v>
      </c>
      <c r="E13072" t="s">
        <v>9</v>
      </c>
      <c r="F13072" t="s">
        <v>926</v>
      </c>
      <c r="G13072" t="s">
        <v>714</v>
      </c>
      <c r="H13072" s="135" t="s">
        <v>1496</v>
      </c>
      <c r="I13072" t="s">
        <v>1456</v>
      </c>
      <c r="J13072" s="20">
        <v>13</v>
      </c>
      <c r="K13072" s="20" t="s">
        <v>1465</v>
      </c>
      <c r="L13072" t="s">
        <v>1466</v>
      </c>
      <c r="M13072" s="20">
        <v>3.25</v>
      </c>
      <c r="N13072" s="20">
        <v>3.25</v>
      </c>
      <c r="O13072" t="s">
        <v>9</v>
      </c>
      <c r="P13072" s="13" t="s">
        <v>687</v>
      </c>
      <c r="Q13072" t="s">
        <v>9</v>
      </c>
      <c r="R13072" t="s">
        <v>817</v>
      </c>
      <c r="S13072" t="s">
        <v>3</v>
      </c>
      <c r="T13072" t="s">
        <v>47</v>
      </c>
      <c r="U13072" t="s">
        <v>3</v>
      </c>
      <c r="V13072" t="s">
        <v>1023</v>
      </c>
      <c r="W13072" t="s">
        <v>1465</v>
      </c>
      <c r="Y13072" t="s">
        <v>1465</v>
      </c>
      <c r="AA13072" t="s">
        <v>1465</v>
      </c>
      <c r="AC13072" t="s">
        <v>1465</v>
      </c>
      <c r="AE13072">
        <f t="shared" si="204"/>
        <v>2009</v>
      </c>
    </row>
    <row r="13073" spans="1:31" x14ac:dyDescent="0.25">
      <c r="A13073" s="7">
        <v>13070</v>
      </c>
      <c r="B13073" s="8">
        <v>40127</v>
      </c>
      <c r="C13073" t="s">
        <v>3</v>
      </c>
      <c r="D13073" t="s">
        <v>1003</v>
      </c>
      <c r="E13073" t="s">
        <v>9</v>
      </c>
      <c r="F13073" t="s">
        <v>85</v>
      </c>
      <c r="G13073" t="s">
        <v>648</v>
      </c>
      <c r="H13073" s="9" t="s">
        <v>1797</v>
      </c>
      <c r="I13073" t="s">
        <v>1454</v>
      </c>
      <c r="J13073" s="20">
        <v>38</v>
      </c>
      <c r="K13073" s="20" t="s">
        <v>1465</v>
      </c>
      <c r="L13073" t="s">
        <v>1466</v>
      </c>
      <c r="M13073" s="20">
        <v>9.5</v>
      </c>
      <c r="N13073" s="20">
        <v>9.5</v>
      </c>
      <c r="AE13073">
        <f t="shared" si="204"/>
        <v>2009</v>
      </c>
    </row>
    <row r="13074" spans="1:31" x14ac:dyDescent="0.25">
      <c r="A13074" s="7">
        <v>13071</v>
      </c>
      <c r="B13074" s="8">
        <v>40127</v>
      </c>
      <c r="C13074" t="s">
        <v>3</v>
      </c>
      <c r="D13074" t="s">
        <v>1035</v>
      </c>
      <c r="E13074" t="s">
        <v>9</v>
      </c>
      <c r="F13074" t="s">
        <v>543</v>
      </c>
      <c r="G13074" t="s">
        <v>648</v>
      </c>
      <c r="H13074" s="135" t="s">
        <v>1877</v>
      </c>
      <c r="I13074" t="s">
        <v>1458</v>
      </c>
      <c r="J13074" s="20">
        <v>6</v>
      </c>
      <c r="K13074" s="20" t="s">
        <v>9</v>
      </c>
      <c r="L13074" t="s">
        <v>1463</v>
      </c>
      <c r="M13074" s="20">
        <v>30</v>
      </c>
      <c r="N13074" s="20">
        <v>10</v>
      </c>
      <c r="AE13074">
        <f t="shared" si="204"/>
        <v>2009</v>
      </c>
    </row>
    <row r="13075" spans="1:31" x14ac:dyDescent="0.25">
      <c r="A13075" s="7">
        <v>13072</v>
      </c>
      <c r="B13075" s="8">
        <v>40127</v>
      </c>
      <c r="C13075" t="s">
        <v>3</v>
      </c>
      <c r="D13075" t="s">
        <v>1036</v>
      </c>
      <c r="E13075" t="s">
        <v>9</v>
      </c>
      <c r="F13075" s="16" t="s">
        <v>35</v>
      </c>
      <c r="G13075" t="s">
        <v>931</v>
      </c>
      <c r="H13075" s="9" t="s">
        <v>2664</v>
      </c>
      <c r="I13075" t="s">
        <v>1458</v>
      </c>
      <c r="J13075" s="20">
        <v>9</v>
      </c>
      <c r="K13075" s="20" t="s">
        <v>9</v>
      </c>
      <c r="L13075" t="s">
        <v>1463</v>
      </c>
      <c r="M13075" s="20">
        <v>30</v>
      </c>
      <c r="N13075" s="20">
        <v>10</v>
      </c>
      <c r="AE13075">
        <f t="shared" si="204"/>
        <v>2009</v>
      </c>
    </row>
    <row r="13076" spans="1:31" x14ac:dyDescent="0.25">
      <c r="A13076" s="7">
        <v>13073</v>
      </c>
      <c r="B13076" s="8">
        <v>40127</v>
      </c>
      <c r="C13076" t="s">
        <v>3</v>
      </c>
      <c r="D13076" t="s">
        <v>1004</v>
      </c>
      <c r="E13076" t="s">
        <v>9</v>
      </c>
      <c r="F13076" t="s">
        <v>860</v>
      </c>
      <c r="G13076" t="s">
        <v>714</v>
      </c>
      <c r="H13076" s="135" t="s">
        <v>1496</v>
      </c>
      <c r="I13076" t="s">
        <v>1454</v>
      </c>
      <c r="J13076" s="20">
        <v>27</v>
      </c>
      <c r="K13076" s="20" t="s">
        <v>9</v>
      </c>
      <c r="L13076" t="s">
        <v>1464</v>
      </c>
      <c r="M13076" s="20">
        <v>5.9399999999999995</v>
      </c>
      <c r="N13076" s="20">
        <v>8.56</v>
      </c>
      <c r="AE13076">
        <f t="shared" si="204"/>
        <v>2009</v>
      </c>
    </row>
    <row r="13077" spans="1:31" x14ac:dyDescent="0.25">
      <c r="A13077" s="7">
        <v>13074</v>
      </c>
      <c r="B13077" s="8">
        <v>40128</v>
      </c>
      <c r="C13077" t="s">
        <v>3</v>
      </c>
      <c r="D13077" t="s">
        <v>868</v>
      </c>
      <c r="E13077" t="s">
        <v>9</v>
      </c>
      <c r="F13077" t="s">
        <v>54</v>
      </c>
      <c r="G13077" t="s">
        <v>569</v>
      </c>
      <c r="H13077" s="136" t="s">
        <v>1677</v>
      </c>
      <c r="I13077" t="s">
        <v>1454</v>
      </c>
      <c r="J13077" s="20">
        <v>21</v>
      </c>
      <c r="K13077" s="20" t="s">
        <v>9</v>
      </c>
      <c r="L13077" t="s">
        <v>1464</v>
      </c>
      <c r="M13077" s="20">
        <v>4.62</v>
      </c>
      <c r="N13077" s="20">
        <v>6.88</v>
      </c>
      <c r="AE13077">
        <f t="shared" si="204"/>
        <v>2009</v>
      </c>
    </row>
    <row r="13078" spans="1:31" x14ac:dyDescent="0.25">
      <c r="A13078" s="7">
        <v>13075</v>
      </c>
      <c r="B13078" s="8">
        <v>40128</v>
      </c>
      <c r="C13078" t="s">
        <v>3</v>
      </c>
      <c r="D13078" t="s">
        <v>1003</v>
      </c>
      <c r="E13078" t="s">
        <v>9</v>
      </c>
      <c r="F13078" t="s">
        <v>1028</v>
      </c>
      <c r="G13078" t="s">
        <v>569</v>
      </c>
      <c r="H13078" s="135" t="s">
        <v>2170</v>
      </c>
      <c r="I13078" t="s">
        <v>1454</v>
      </c>
      <c r="J13078" s="20">
        <v>22</v>
      </c>
      <c r="K13078" s="20" t="s">
        <v>3</v>
      </c>
      <c r="L13078" t="s">
        <v>1464</v>
      </c>
      <c r="M13078" s="20">
        <v>7.16</v>
      </c>
      <c r="N13078" s="20">
        <v>4.84</v>
      </c>
      <c r="AE13078">
        <f t="shared" si="204"/>
        <v>2009</v>
      </c>
    </row>
    <row r="13079" spans="1:31" x14ac:dyDescent="0.25">
      <c r="A13079" s="7">
        <v>13076</v>
      </c>
      <c r="B13079" s="8">
        <v>40128</v>
      </c>
      <c r="C13079" t="s">
        <v>3</v>
      </c>
      <c r="D13079" t="s">
        <v>920</v>
      </c>
      <c r="E13079" t="s">
        <v>9</v>
      </c>
      <c r="F13079" t="s">
        <v>43</v>
      </c>
      <c r="G13079" t="s">
        <v>17</v>
      </c>
      <c r="H13079" s="135" t="s">
        <v>1496</v>
      </c>
      <c r="I13079" t="s">
        <v>1455</v>
      </c>
      <c r="J13079" s="20">
        <v>12</v>
      </c>
      <c r="K13079" s="20" t="s">
        <v>3</v>
      </c>
      <c r="L13079" t="s">
        <v>1464</v>
      </c>
      <c r="M13079" s="20">
        <v>2.1799999999999997</v>
      </c>
      <c r="N13079" s="20">
        <v>1.32</v>
      </c>
      <c r="AE13079">
        <f t="shared" si="204"/>
        <v>2009</v>
      </c>
    </row>
    <row r="13080" spans="1:31" x14ac:dyDescent="0.25">
      <c r="A13080" s="7">
        <v>13077</v>
      </c>
      <c r="B13080" s="8">
        <v>40128</v>
      </c>
      <c r="C13080" t="s">
        <v>3</v>
      </c>
      <c r="D13080" t="s">
        <v>968</v>
      </c>
      <c r="E13080" t="s">
        <v>9</v>
      </c>
      <c r="F13080" t="s">
        <v>978</v>
      </c>
      <c r="G13080" t="s">
        <v>870</v>
      </c>
      <c r="H13080" s="135" t="s">
        <v>1496</v>
      </c>
      <c r="I13080" t="s">
        <v>1454</v>
      </c>
      <c r="J13080" s="20">
        <v>45</v>
      </c>
      <c r="K13080" s="20" t="s">
        <v>9</v>
      </c>
      <c r="L13080" t="s">
        <v>1464</v>
      </c>
      <c r="M13080" s="20">
        <v>9.9</v>
      </c>
      <c r="N13080" s="20">
        <v>13.6</v>
      </c>
      <c r="AE13080">
        <f t="shared" si="204"/>
        <v>2009</v>
      </c>
    </row>
    <row r="13081" spans="1:31" x14ac:dyDescent="0.25">
      <c r="A13081" s="7">
        <v>13078</v>
      </c>
      <c r="B13081" s="8">
        <v>40128</v>
      </c>
      <c r="C13081" t="s">
        <v>3</v>
      </c>
      <c r="D13081" t="s">
        <v>968</v>
      </c>
      <c r="E13081" t="s">
        <v>9</v>
      </c>
      <c r="F13081" t="s">
        <v>978</v>
      </c>
      <c r="G13081" t="s">
        <v>870</v>
      </c>
      <c r="H13081" s="135" t="s">
        <v>1496</v>
      </c>
      <c r="I13081" t="s">
        <v>1454</v>
      </c>
      <c r="J13081" s="20">
        <v>36</v>
      </c>
      <c r="K13081" s="20" t="s">
        <v>9</v>
      </c>
      <c r="L13081" t="s">
        <v>1464</v>
      </c>
      <c r="M13081" s="20">
        <v>7.92</v>
      </c>
      <c r="N13081" s="20">
        <v>11.08</v>
      </c>
      <c r="AE13081">
        <f t="shared" si="204"/>
        <v>2009</v>
      </c>
    </row>
    <row r="13082" spans="1:31" x14ac:dyDescent="0.25">
      <c r="A13082" s="7">
        <v>13079</v>
      </c>
      <c r="B13082" s="8">
        <v>40128</v>
      </c>
      <c r="C13082" t="s">
        <v>3</v>
      </c>
      <c r="D13082" t="s">
        <v>432</v>
      </c>
      <c r="E13082" t="s">
        <v>9</v>
      </c>
      <c r="F13082" t="s">
        <v>926</v>
      </c>
      <c r="G13082" t="s">
        <v>714</v>
      </c>
      <c r="H13082" s="135" t="s">
        <v>1496</v>
      </c>
      <c r="I13082" t="s">
        <v>1454</v>
      </c>
      <c r="J13082" s="20">
        <v>25</v>
      </c>
      <c r="K13082" s="20" t="s">
        <v>3</v>
      </c>
      <c r="L13082" t="s">
        <v>1464</v>
      </c>
      <c r="M13082" s="20">
        <v>8</v>
      </c>
      <c r="N13082" s="20">
        <v>5.5</v>
      </c>
      <c r="AE13082">
        <f t="shared" si="204"/>
        <v>2009</v>
      </c>
    </row>
    <row r="13083" spans="1:31" x14ac:dyDescent="0.25">
      <c r="A13083" s="7">
        <v>13080</v>
      </c>
      <c r="B13083" s="8">
        <v>40128</v>
      </c>
      <c r="C13083" t="s">
        <v>3</v>
      </c>
      <c r="D13083" t="s">
        <v>1004</v>
      </c>
      <c r="E13083" t="s">
        <v>9</v>
      </c>
      <c r="F13083" t="s">
        <v>860</v>
      </c>
      <c r="G13083" t="s">
        <v>714</v>
      </c>
      <c r="H13083" s="135" t="s">
        <v>1496</v>
      </c>
      <c r="I13083" t="s">
        <v>1454</v>
      </c>
      <c r="J13083" s="20">
        <v>33</v>
      </c>
      <c r="K13083" s="20" t="s">
        <v>3</v>
      </c>
      <c r="L13083" t="s">
        <v>1464</v>
      </c>
      <c r="M13083" s="20">
        <v>10.24</v>
      </c>
      <c r="N13083" s="20">
        <v>7.26</v>
      </c>
      <c r="AE13083">
        <f t="shared" si="204"/>
        <v>2009</v>
      </c>
    </row>
    <row r="13084" spans="1:31" x14ac:dyDescent="0.25">
      <c r="A13084" s="7">
        <v>13081</v>
      </c>
      <c r="B13084" s="8">
        <v>40128</v>
      </c>
      <c r="C13084" t="s">
        <v>3</v>
      </c>
      <c r="D13084" t="s">
        <v>557</v>
      </c>
      <c r="E13084" t="s">
        <v>9</v>
      </c>
      <c r="F13084" t="s">
        <v>727</v>
      </c>
      <c r="G13084" t="s">
        <v>714</v>
      </c>
      <c r="H13084" s="9" t="s">
        <v>2106</v>
      </c>
      <c r="I13084" t="s">
        <v>1454</v>
      </c>
      <c r="J13084" s="20">
        <v>23</v>
      </c>
      <c r="K13084" s="20" t="s">
        <v>3</v>
      </c>
      <c r="L13084" t="s">
        <v>1463</v>
      </c>
      <c r="M13084" s="20">
        <v>6.98</v>
      </c>
      <c r="N13084" s="20">
        <v>5.52</v>
      </c>
      <c r="AE13084">
        <f t="shared" si="204"/>
        <v>2009</v>
      </c>
    </row>
    <row r="13085" spans="1:31" x14ac:dyDescent="0.25">
      <c r="A13085" s="7">
        <v>13082</v>
      </c>
      <c r="B13085" s="8">
        <v>40129</v>
      </c>
      <c r="C13085" t="s">
        <v>3</v>
      </c>
      <c r="D13085" t="s">
        <v>91</v>
      </c>
      <c r="E13085" t="s">
        <v>9</v>
      </c>
      <c r="F13085" t="s">
        <v>706</v>
      </c>
      <c r="G13085" t="s">
        <v>929</v>
      </c>
      <c r="H13085" s="135" t="s">
        <v>2662</v>
      </c>
      <c r="I13085" t="s">
        <v>1455</v>
      </c>
      <c r="J13085" s="20">
        <v>14</v>
      </c>
      <c r="K13085" s="20" t="s">
        <v>3</v>
      </c>
      <c r="L13085" t="s">
        <v>1464</v>
      </c>
      <c r="M13085" s="20">
        <v>2.46</v>
      </c>
      <c r="N13085" s="20">
        <v>1.54</v>
      </c>
      <c r="AE13085">
        <f t="shared" si="204"/>
        <v>2009</v>
      </c>
    </row>
    <row r="13086" spans="1:31" x14ac:dyDescent="0.25">
      <c r="A13086" s="7">
        <v>13083</v>
      </c>
      <c r="B13086" s="8">
        <v>40129</v>
      </c>
      <c r="C13086" t="s">
        <v>3</v>
      </c>
      <c r="D13086" t="s">
        <v>1008</v>
      </c>
      <c r="E13086" t="s">
        <v>9</v>
      </c>
      <c r="F13086" t="s">
        <v>813</v>
      </c>
      <c r="G13086" t="s">
        <v>11</v>
      </c>
      <c r="H13086" s="135" t="s">
        <v>1496</v>
      </c>
      <c r="I13086" t="s">
        <v>1455</v>
      </c>
      <c r="J13086" s="20">
        <v>30</v>
      </c>
      <c r="K13086" s="20" t="s">
        <v>3</v>
      </c>
      <c r="L13086" t="s">
        <v>1463</v>
      </c>
      <c r="M13086" s="20">
        <v>4.4000000000000004</v>
      </c>
      <c r="N13086" s="20">
        <v>3.6</v>
      </c>
      <c r="AE13086">
        <f t="shared" si="204"/>
        <v>2009</v>
      </c>
    </row>
    <row r="13087" spans="1:31" x14ac:dyDescent="0.25">
      <c r="A13087" s="7">
        <v>13084</v>
      </c>
      <c r="B13087" s="8">
        <v>40130</v>
      </c>
      <c r="C13087" t="s">
        <v>3</v>
      </c>
      <c r="D13087" s="16" t="s">
        <v>35</v>
      </c>
      <c r="E13087" t="s">
        <v>9</v>
      </c>
      <c r="F13087" t="s">
        <v>1018</v>
      </c>
      <c r="G13087" t="s">
        <v>714</v>
      </c>
      <c r="H13087" s="135" t="s">
        <v>2093</v>
      </c>
      <c r="I13087" t="s">
        <v>1455</v>
      </c>
      <c r="J13087" s="20">
        <v>6</v>
      </c>
      <c r="K13087" s="20" t="s">
        <v>9</v>
      </c>
      <c r="L13087" t="s">
        <v>1463</v>
      </c>
      <c r="M13087" s="20">
        <v>0.72</v>
      </c>
      <c r="N13087" s="20">
        <v>1.28</v>
      </c>
      <c r="AE13087">
        <f t="shared" si="204"/>
        <v>2009</v>
      </c>
    </row>
    <row r="13088" spans="1:31" x14ac:dyDescent="0.25">
      <c r="A13088" s="7">
        <v>13085</v>
      </c>
      <c r="B13088" s="8">
        <v>40130</v>
      </c>
      <c r="C13088" t="s">
        <v>3</v>
      </c>
      <c r="D13088" t="s">
        <v>1003</v>
      </c>
      <c r="E13088" t="s">
        <v>9</v>
      </c>
      <c r="F13088" t="s">
        <v>64</v>
      </c>
      <c r="G13088" t="s">
        <v>569</v>
      </c>
      <c r="H13088" s="9" t="s">
        <v>2246</v>
      </c>
      <c r="I13088" t="s">
        <v>1454</v>
      </c>
      <c r="J13088" s="20">
        <v>11</v>
      </c>
      <c r="K13088" s="20" t="s">
        <v>1465</v>
      </c>
      <c r="L13088" t="s">
        <v>1466</v>
      </c>
      <c r="M13088" s="20">
        <v>2.75</v>
      </c>
      <c r="N13088" s="20">
        <v>2.75</v>
      </c>
      <c r="AE13088">
        <f t="shared" si="204"/>
        <v>2009</v>
      </c>
    </row>
    <row r="13089" spans="1:31" x14ac:dyDescent="0.25">
      <c r="A13089" s="7">
        <v>13086</v>
      </c>
      <c r="B13089" s="8">
        <v>40130</v>
      </c>
      <c r="C13089" t="s">
        <v>3</v>
      </c>
      <c r="D13089" t="s">
        <v>829</v>
      </c>
      <c r="E13089" t="s">
        <v>9</v>
      </c>
      <c r="F13089" t="s">
        <v>85</v>
      </c>
      <c r="G13089" t="s">
        <v>1016</v>
      </c>
      <c r="H13089" s="9" t="s">
        <v>2866</v>
      </c>
      <c r="I13089" t="s">
        <v>1454</v>
      </c>
      <c r="J13089" s="20">
        <v>25</v>
      </c>
      <c r="K13089" s="20" t="s">
        <v>3</v>
      </c>
      <c r="L13089" t="s">
        <v>1463</v>
      </c>
      <c r="M13089" s="20">
        <v>7.5</v>
      </c>
      <c r="N13089" s="20">
        <v>6</v>
      </c>
      <c r="AE13089">
        <f t="shared" si="204"/>
        <v>2009</v>
      </c>
    </row>
    <row r="13090" spans="1:31" x14ac:dyDescent="0.25">
      <c r="A13090" s="7">
        <v>13087</v>
      </c>
      <c r="B13090" s="8">
        <v>40131</v>
      </c>
      <c r="C13090" t="s">
        <v>3</v>
      </c>
      <c r="D13090" t="s">
        <v>1005</v>
      </c>
      <c r="E13090" t="s">
        <v>9</v>
      </c>
      <c r="F13090" t="s">
        <v>614</v>
      </c>
      <c r="G13090" t="s">
        <v>931</v>
      </c>
      <c r="H13090" s="9" t="s">
        <v>2646</v>
      </c>
      <c r="I13090" t="s">
        <v>1454</v>
      </c>
      <c r="J13090" s="20">
        <v>89</v>
      </c>
      <c r="K13090" s="20" t="s">
        <v>9</v>
      </c>
      <c r="L13090" t="s">
        <v>1464</v>
      </c>
      <c r="M13090" s="20">
        <v>19.579999999999998</v>
      </c>
      <c r="N13090" s="20">
        <v>25.92</v>
      </c>
      <c r="AE13090">
        <f t="shared" si="204"/>
        <v>2009</v>
      </c>
    </row>
    <row r="13091" spans="1:31" x14ac:dyDescent="0.25">
      <c r="A13091" s="7">
        <v>13088</v>
      </c>
      <c r="B13091" s="8">
        <v>40131</v>
      </c>
      <c r="C13091" t="s">
        <v>3</v>
      </c>
      <c r="D13091" t="s">
        <v>920</v>
      </c>
      <c r="E13091" t="s">
        <v>9</v>
      </c>
      <c r="F13091" t="s">
        <v>43</v>
      </c>
      <c r="G13091" t="s">
        <v>17</v>
      </c>
      <c r="H13091" s="135" t="s">
        <v>1496</v>
      </c>
      <c r="I13091" t="s">
        <v>1455</v>
      </c>
      <c r="J13091" s="20">
        <v>45</v>
      </c>
      <c r="K13091" s="20" t="s">
        <v>1465</v>
      </c>
      <c r="L13091" t="s">
        <v>1466</v>
      </c>
      <c r="M13091" s="20">
        <v>5.625</v>
      </c>
      <c r="N13091" s="20">
        <v>5.625</v>
      </c>
      <c r="AE13091">
        <f t="shared" si="204"/>
        <v>2009</v>
      </c>
    </row>
    <row r="13092" spans="1:31" x14ac:dyDescent="0.25">
      <c r="A13092" s="7">
        <v>13089</v>
      </c>
      <c r="B13092" s="8">
        <v>40132</v>
      </c>
      <c r="C13092" t="s">
        <v>3</v>
      </c>
      <c r="D13092" t="s">
        <v>1000</v>
      </c>
      <c r="E13092" t="s">
        <v>9</v>
      </c>
      <c r="F13092" t="s">
        <v>899</v>
      </c>
      <c r="G13092" t="s">
        <v>17</v>
      </c>
      <c r="H13092" s="135" t="s">
        <v>1500</v>
      </c>
      <c r="I13092" t="s">
        <v>1454</v>
      </c>
      <c r="J13092" s="20">
        <v>49</v>
      </c>
      <c r="K13092" s="20" t="s">
        <v>3</v>
      </c>
      <c r="L13092" t="s">
        <v>1464</v>
      </c>
      <c r="M13092" s="20">
        <v>14.72</v>
      </c>
      <c r="N13092" s="20">
        <v>10.78</v>
      </c>
      <c r="AE13092">
        <f t="shared" si="204"/>
        <v>2009</v>
      </c>
    </row>
    <row r="13093" spans="1:31" x14ac:dyDescent="0.25">
      <c r="A13093" s="7">
        <v>13090</v>
      </c>
      <c r="B13093" s="8">
        <v>40132</v>
      </c>
      <c r="C13093" t="s">
        <v>3</v>
      </c>
      <c r="D13093" t="s">
        <v>819</v>
      </c>
      <c r="E13093" t="s">
        <v>9</v>
      </c>
      <c r="F13093" t="s">
        <v>920</v>
      </c>
      <c r="G13093" t="s">
        <v>648</v>
      </c>
      <c r="H13093" s="136" t="s">
        <v>1496</v>
      </c>
      <c r="I13093" t="s">
        <v>1455</v>
      </c>
      <c r="J13093" s="20">
        <v>45</v>
      </c>
      <c r="K13093" s="20" t="s">
        <v>9</v>
      </c>
      <c r="L13093" t="s">
        <v>1464</v>
      </c>
      <c r="M13093" s="20">
        <v>4.95</v>
      </c>
      <c r="N13093" s="20">
        <v>6.8</v>
      </c>
      <c r="AE13093">
        <f t="shared" si="204"/>
        <v>2009</v>
      </c>
    </row>
    <row r="13094" spans="1:31" x14ac:dyDescent="0.25">
      <c r="A13094" s="7">
        <v>13091</v>
      </c>
      <c r="B13094" s="8">
        <v>40132</v>
      </c>
      <c r="C13094" t="s">
        <v>3</v>
      </c>
      <c r="D13094" t="s">
        <v>1008</v>
      </c>
      <c r="E13094" t="s">
        <v>9</v>
      </c>
      <c r="F13094" t="s">
        <v>557</v>
      </c>
      <c r="G13094" t="s">
        <v>648</v>
      </c>
      <c r="H13094" s="136" t="s">
        <v>1496</v>
      </c>
      <c r="I13094" t="s">
        <v>1455</v>
      </c>
      <c r="J13094" s="20">
        <v>16</v>
      </c>
      <c r="K13094" s="20" t="s">
        <v>9</v>
      </c>
      <c r="L13094" t="s">
        <v>1464</v>
      </c>
      <c r="M13094" s="20">
        <v>1.76</v>
      </c>
      <c r="N13094" s="20">
        <v>2.74</v>
      </c>
      <c r="AE13094">
        <f t="shared" si="204"/>
        <v>2009</v>
      </c>
    </row>
    <row r="13095" spans="1:31" x14ac:dyDescent="0.25">
      <c r="A13095" s="7">
        <v>13092</v>
      </c>
      <c r="B13095" s="8">
        <v>40133</v>
      </c>
      <c r="C13095" t="s">
        <v>3</v>
      </c>
      <c r="D13095" t="s">
        <v>984</v>
      </c>
      <c r="E13095" t="s">
        <v>9</v>
      </c>
      <c r="F13095" t="s">
        <v>122</v>
      </c>
      <c r="G13095" t="s">
        <v>24</v>
      </c>
      <c r="H13095" s="135" t="s">
        <v>1497</v>
      </c>
      <c r="I13095" t="s">
        <v>1454</v>
      </c>
      <c r="J13095" s="20">
        <v>21</v>
      </c>
      <c r="K13095" s="20" t="s">
        <v>9</v>
      </c>
      <c r="L13095" t="s">
        <v>1464</v>
      </c>
      <c r="M13095" s="20">
        <v>4.62</v>
      </c>
      <c r="N13095" s="20">
        <v>6.88</v>
      </c>
      <c r="AE13095">
        <f t="shared" si="204"/>
        <v>2009</v>
      </c>
    </row>
    <row r="13096" spans="1:31" x14ac:dyDescent="0.25">
      <c r="A13096" s="7">
        <v>13093</v>
      </c>
      <c r="B13096" s="8">
        <v>40133</v>
      </c>
      <c r="C13096" t="s">
        <v>3</v>
      </c>
      <c r="D13096" t="s">
        <v>984</v>
      </c>
      <c r="E13096" t="s">
        <v>9</v>
      </c>
      <c r="F13096" t="s">
        <v>754</v>
      </c>
      <c r="G13096" t="s">
        <v>65</v>
      </c>
      <c r="H13096" s="135" t="s">
        <v>1608</v>
      </c>
      <c r="I13096" t="s">
        <v>1454</v>
      </c>
      <c r="J13096" s="20">
        <v>57</v>
      </c>
      <c r="K13096" s="20" t="s">
        <v>9</v>
      </c>
      <c r="L13096" t="s">
        <v>1464</v>
      </c>
      <c r="M13096" s="20">
        <v>12.54</v>
      </c>
      <c r="N13096" s="20">
        <v>16.96</v>
      </c>
      <c r="AE13096">
        <f t="shared" si="204"/>
        <v>2009</v>
      </c>
    </row>
    <row r="13097" spans="1:31" x14ac:dyDescent="0.25">
      <c r="A13097" s="7">
        <v>13094</v>
      </c>
      <c r="B13097" s="8">
        <v>40133</v>
      </c>
      <c r="C13097" t="s">
        <v>3</v>
      </c>
      <c r="D13097" t="s">
        <v>984</v>
      </c>
      <c r="E13097" t="s">
        <v>9</v>
      </c>
      <c r="F13097" t="s">
        <v>767</v>
      </c>
      <c r="G13097" t="s">
        <v>17</v>
      </c>
      <c r="H13097" s="135" t="s">
        <v>1500</v>
      </c>
      <c r="I13097" t="s">
        <v>1454</v>
      </c>
      <c r="J13097" s="20">
        <v>47</v>
      </c>
      <c r="K13097" s="20" t="s">
        <v>3</v>
      </c>
      <c r="L13097" t="s">
        <v>1464</v>
      </c>
      <c r="M13097" s="20">
        <v>14.16</v>
      </c>
      <c r="N13097" s="20">
        <v>10.34</v>
      </c>
      <c r="AE13097">
        <f t="shared" si="204"/>
        <v>2009</v>
      </c>
    </row>
    <row r="13098" spans="1:31" x14ac:dyDescent="0.25">
      <c r="A13098" s="7">
        <v>13095</v>
      </c>
      <c r="B13098" s="8">
        <v>40133</v>
      </c>
      <c r="C13098" t="s">
        <v>3</v>
      </c>
      <c r="D13098" t="s">
        <v>984</v>
      </c>
      <c r="E13098" t="s">
        <v>9</v>
      </c>
      <c r="F13098" t="s">
        <v>937</v>
      </c>
      <c r="G13098" t="s">
        <v>17</v>
      </c>
      <c r="H13098" s="135" t="s">
        <v>1500</v>
      </c>
      <c r="I13098" t="s">
        <v>1454</v>
      </c>
      <c r="J13098" s="20">
        <v>15</v>
      </c>
      <c r="K13098" s="20" t="s">
        <v>1465</v>
      </c>
      <c r="L13098" t="s">
        <v>1466</v>
      </c>
      <c r="M13098" s="20">
        <v>3.75</v>
      </c>
      <c r="N13098" s="20">
        <v>3.75</v>
      </c>
      <c r="AE13098">
        <f t="shared" si="204"/>
        <v>2009</v>
      </c>
    </row>
    <row r="13099" spans="1:31" x14ac:dyDescent="0.25">
      <c r="A13099" s="7">
        <v>13096</v>
      </c>
      <c r="B13099" s="8">
        <v>40133</v>
      </c>
      <c r="C13099" t="s">
        <v>3</v>
      </c>
      <c r="D13099" t="s">
        <v>984</v>
      </c>
      <c r="E13099" t="s">
        <v>9</v>
      </c>
      <c r="F13099" t="s">
        <v>1014</v>
      </c>
      <c r="G13099" t="s">
        <v>14</v>
      </c>
      <c r="H13099" s="135" t="s">
        <v>1507</v>
      </c>
      <c r="I13099" t="s">
        <v>1454</v>
      </c>
      <c r="J13099" s="20">
        <v>1</v>
      </c>
      <c r="K13099" s="20" t="s">
        <v>1465</v>
      </c>
      <c r="L13099" t="s">
        <v>1466</v>
      </c>
      <c r="M13099" s="20">
        <v>0.25</v>
      </c>
      <c r="N13099" s="20">
        <v>0.25</v>
      </c>
      <c r="AE13099">
        <f t="shared" si="204"/>
        <v>2009</v>
      </c>
    </row>
    <row r="13100" spans="1:31" x14ac:dyDescent="0.25">
      <c r="A13100" s="7">
        <v>13097</v>
      </c>
      <c r="B13100" s="8">
        <v>40133</v>
      </c>
      <c r="C13100" t="s">
        <v>3</v>
      </c>
      <c r="D13100" t="s">
        <v>984</v>
      </c>
      <c r="E13100" t="s">
        <v>9</v>
      </c>
      <c r="F13100" t="s">
        <v>521</v>
      </c>
      <c r="G13100" t="s">
        <v>17</v>
      </c>
      <c r="H13100" s="135" t="s">
        <v>1502</v>
      </c>
      <c r="I13100" t="s">
        <v>1454</v>
      </c>
      <c r="J13100" s="20">
        <v>36</v>
      </c>
      <c r="K13100" s="20" t="s">
        <v>9</v>
      </c>
      <c r="L13100" t="s">
        <v>1464</v>
      </c>
      <c r="M13100" s="20">
        <v>7.92</v>
      </c>
      <c r="N13100" s="20">
        <v>11.08</v>
      </c>
      <c r="AE13100">
        <f t="shared" si="204"/>
        <v>2009</v>
      </c>
    </row>
    <row r="13101" spans="1:31" x14ac:dyDescent="0.25">
      <c r="A13101" s="7">
        <v>13098</v>
      </c>
      <c r="B13101" s="8">
        <v>40133</v>
      </c>
      <c r="C13101" t="s">
        <v>3</v>
      </c>
      <c r="D13101" t="s">
        <v>984</v>
      </c>
      <c r="E13101" t="s">
        <v>9</v>
      </c>
      <c r="F13101" t="s">
        <v>937</v>
      </c>
      <c r="G13101" t="s">
        <v>17</v>
      </c>
      <c r="H13101" s="135" t="s">
        <v>1502</v>
      </c>
      <c r="I13101" t="s">
        <v>1454</v>
      </c>
      <c r="J13101" s="20">
        <v>15</v>
      </c>
      <c r="K13101" s="20" t="s">
        <v>1465</v>
      </c>
      <c r="L13101" t="s">
        <v>1466</v>
      </c>
      <c r="M13101" s="20">
        <v>3.75</v>
      </c>
      <c r="N13101" s="20">
        <v>3.75</v>
      </c>
      <c r="AE13101">
        <f t="shared" si="204"/>
        <v>2009</v>
      </c>
    </row>
    <row r="13102" spans="1:31" x14ac:dyDescent="0.25">
      <c r="A13102" s="7">
        <v>13099</v>
      </c>
      <c r="B13102" s="8">
        <v>40133</v>
      </c>
      <c r="C13102" t="s">
        <v>3</v>
      </c>
      <c r="D13102" t="s">
        <v>984</v>
      </c>
      <c r="E13102" t="s">
        <v>9</v>
      </c>
      <c r="F13102" t="s">
        <v>381</v>
      </c>
      <c r="G13102" t="s">
        <v>11</v>
      </c>
      <c r="H13102" s="135" t="s">
        <v>1505</v>
      </c>
      <c r="I13102" t="s">
        <v>1454</v>
      </c>
      <c r="J13102" s="20">
        <v>30</v>
      </c>
      <c r="K13102" s="20" t="s">
        <v>9</v>
      </c>
      <c r="L13102" t="s">
        <v>1464</v>
      </c>
      <c r="M13102" s="20">
        <v>6.6</v>
      </c>
      <c r="N13102" s="20">
        <v>9.4</v>
      </c>
      <c r="AE13102">
        <f t="shared" si="204"/>
        <v>2009</v>
      </c>
    </row>
    <row r="13103" spans="1:31" x14ac:dyDescent="0.25">
      <c r="A13103" s="7">
        <v>13100</v>
      </c>
      <c r="B13103" s="8">
        <v>40135</v>
      </c>
      <c r="C13103" t="s">
        <v>3</v>
      </c>
      <c r="D13103" s="16" t="s">
        <v>35</v>
      </c>
      <c r="E13103" t="s">
        <v>9</v>
      </c>
      <c r="F13103" t="s">
        <v>1018</v>
      </c>
      <c r="G13103" t="s">
        <v>714</v>
      </c>
      <c r="H13103" s="135" t="s">
        <v>2058</v>
      </c>
      <c r="I13103" t="s">
        <v>1455</v>
      </c>
      <c r="J13103" s="20">
        <v>25</v>
      </c>
      <c r="K13103" s="20" t="s">
        <v>9</v>
      </c>
      <c r="L13103" t="s">
        <v>1463</v>
      </c>
      <c r="M13103" s="20">
        <v>3</v>
      </c>
      <c r="N13103" s="20">
        <v>3.75</v>
      </c>
      <c r="AE13103">
        <f t="shared" si="204"/>
        <v>2009</v>
      </c>
    </row>
    <row r="13104" spans="1:31" x14ac:dyDescent="0.25">
      <c r="A13104" s="7">
        <v>13101</v>
      </c>
      <c r="B13104" s="8">
        <v>40135</v>
      </c>
      <c r="C13104" t="s">
        <v>3</v>
      </c>
      <c r="D13104" t="s">
        <v>1020</v>
      </c>
      <c r="E13104" t="s">
        <v>9</v>
      </c>
      <c r="F13104" t="s">
        <v>1034</v>
      </c>
      <c r="G13104" t="s">
        <v>895</v>
      </c>
      <c r="H13104" s="135" t="s">
        <v>2930</v>
      </c>
      <c r="I13104" t="s">
        <v>1454</v>
      </c>
      <c r="J13104" s="20">
        <v>15</v>
      </c>
      <c r="K13104" s="20" t="s">
        <v>9</v>
      </c>
      <c r="L13104" t="s">
        <v>1464</v>
      </c>
      <c r="M13104" s="20">
        <v>3.3</v>
      </c>
      <c r="N13104" s="20">
        <v>5.2</v>
      </c>
      <c r="AE13104">
        <f t="shared" si="204"/>
        <v>2009</v>
      </c>
    </row>
    <row r="13105" spans="1:31" x14ac:dyDescent="0.25">
      <c r="A13105" s="7">
        <v>13102</v>
      </c>
      <c r="B13105" s="8">
        <v>40135</v>
      </c>
      <c r="C13105" t="s">
        <v>3</v>
      </c>
      <c r="D13105" t="s">
        <v>656</v>
      </c>
      <c r="E13105" t="s">
        <v>9</v>
      </c>
      <c r="F13105" t="s">
        <v>945</v>
      </c>
      <c r="G13105" t="s">
        <v>648</v>
      </c>
      <c r="H13105" s="135" t="s">
        <v>2042</v>
      </c>
      <c r="I13105" t="s">
        <v>1456</v>
      </c>
      <c r="J13105" s="20">
        <v>30</v>
      </c>
      <c r="K13105" s="20" t="s">
        <v>1465</v>
      </c>
      <c r="L13105" t="s">
        <v>1466</v>
      </c>
      <c r="M13105" s="20">
        <v>7.5</v>
      </c>
      <c r="N13105" s="20">
        <v>7.5</v>
      </c>
      <c r="O13105" t="s">
        <v>3</v>
      </c>
      <c r="P13105" s="13" t="s">
        <v>1020</v>
      </c>
      <c r="Q13105" t="s">
        <v>3</v>
      </c>
      <c r="R13105" t="s">
        <v>432</v>
      </c>
      <c r="S13105" t="s">
        <v>1465</v>
      </c>
      <c r="U13105" t="s">
        <v>1465</v>
      </c>
      <c r="W13105" t="s">
        <v>1465</v>
      </c>
      <c r="Y13105" t="s">
        <v>1465</v>
      </c>
      <c r="AA13105" t="s">
        <v>1465</v>
      </c>
      <c r="AC13105" t="s">
        <v>1465</v>
      </c>
      <c r="AE13105">
        <f t="shared" si="204"/>
        <v>2009</v>
      </c>
    </row>
    <row r="13106" spans="1:31" x14ac:dyDescent="0.25">
      <c r="A13106" s="7">
        <v>13103</v>
      </c>
      <c r="B13106" s="8">
        <v>40135</v>
      </c>
      <c r="C13106" t="s">
        <v>3</v>
      </c>
      <c r="D13106" t="s">
        <v>990</v>
      </c>
      <c r="E13106" t="s">
        <v>9</v>
      </c>
      <c r="F13106" t="s">
        <v>1028</v>
      </c>
      <c r="G13106" t="s">
        <v>648</v>
      </c>
      <c r="H13106" s="136" t="s">
        <v>2352</v>
      </c>
      <c r="I13106" t="s">
        <v>1454</v>
      </c>
      <c r="J13106" s="20">
        <v>46</v>
      </c>
      <c r="K13106" s="20" t="s">
        <v>3</v>
      </c>
      <c r="L13106" t="s">
        <v>1463</v>
      </c>
      <c r="M13106" s="20">
        <v>12.96</v>
      </c>
      <c r="N13106" s="20">
        <v>11.04</v>
      </c>
      <c r="AE13106">
        <f t="shared" si="204"/>
        <v>2009</v>
      </c>
    </row>
    <row r="13107" spans="1:31" x14ac:dyDescent="0.25">
      <c r="A13107" s="7">
        <v>13104</v>
      </c>
      <c r="B13107" s="8">
        <v>40135</v>
      </c>
      <c r="C13107" t="s">
        <v>3</v>
      </c>
      <c r="D13107" t="s">
        <v>903</v>
      </c>
      <c r="E13107" t="s">
        <v>9</v>
      </c>
      <c r="F13107" t="s">
        <v>905</v>
      </c>
      <c r="G13107" t="s">
        <v>648</v>
      </c>
      <c r="H13107" s="136" t="s">
        <v>1496</v>
      </c>
      <c r="I13107" t="s">
        <v>1454</v>
      </c>
      <c r="J13107" s="20">
        <v>16</v>
      </c>
      <c r="K13107" s="20" t="s">
        <v>3</v>
      </c>
      <c r="L13107" t="s">
        <v>1463</v>
      </c>
      <c r="M13107" s="20">
        <v>5.16</v>
      </c>
      <c r="N13107" s="20">
        <v>3.84</v>
      </c>
      <c r="Q13107" t="s">
        <v>1465</v>
      </c>
      <c r="S13107" t="s">
        <v>1465</v>
      </c>
      <c r="U13107" t="s">
        <v>1465</v>
      </c>
      <c r="W13107" t="s">
        <v>1465</v>
      </c>
      <c r="Y13107" t="s">
        <v>1465</v>
      </c>
      <c r="AA13107" t="s">
        <v>1465</v>
      </c>
      <c r="AC13107" t="s">
        <v>1465</v>
      </c>
      <c r="AE13107">
        <f t="shared" si="204"/>
        <v>2009</v>
      </c>
    </row>
    <row r="13108" spans="1:31" x14ac:dyDescent="0.25">
      <c r="A13108" s="7">
        <v>13105</v>
      </c>
      <c r="B13108" s="8">
        <v>40135</v>
      </c>
      <c r="C13108" t="s">
        <v>3</v>
      </c>
      <c r="D13108" t="s">
        <v>939</v>
      </c>
      <c r="E13108" t="s">
        <v>9</v>
      </c>
      <c r="F13108" t="s">
        <v>1025</v>
      </c>
      <c r="G13108" t="s">
        <v>861</v>
      </c>
      <c r="H13108" s="135" t="s">
        <v>1496</v>
      </c>
      <c r="I13108" t="s">
        <v>1454</v>
      </c>
      <c r="J13108" s="20">
        <v>38</v>
      </c>
      <c r="K13108" s="20" t="s">
        <v>9</v>
      </c>
      <c r="L13108" t="s">
        <v>1464</v>
      </c>
      <c r="M13108" s="20">
        <v>8.36</v>
      </c>
      <c r="N13108" s="20">
        <v>11.64</v>
      </c>
      <c r="AE13108">
        <f t="shared" si="204"/>
        <v>2009</v>
      </c>
    </row>
    <row r="13109" spans="1:31" x14ac:dyDescent="0.25">
      <c r="A13109" s="7">
        <v>13106</v>
      </c>
      <c r="B13109" s="8">
        <v>40136</v>
      </c>
      <c r="C13109" t="s">
        <v>3</v>
      </c>
      <c r="D13109" t="s">
        <v>1004</v>
      </c>
      <c r="E13109" t="s">
        <v>9</v>
      </c>
      <c r="F13109" t="s">
        <v>450</v>
      </c>
      <c r="G13109" t="s">
        <v>569</v>
      </c>
      <c r="H13109" s="135" t="s">
        <v>1496</v>
      </c>
      <c r="I13109" t="s">
        <v>1454</v>
      </c>
      <c r="J13109" s="20">
        <v>19</v>
      </c>
      <c r="K13109" s="20" t="s">
        <v>9</v>
      </c>
      <c r="L13109" t="s">
        <v>1463</v>
      </c>
      <c r="M13109" s="20">
        <v>4.5599999999999996</v>
      </c>
      <c r="N13109" s="20">
        <v>5.94</v>
      </c>
      <c r="AE13109">
        <f t="shared" si="204"/>
        <v>2009</v>
      </c>
    </row>
    <row r="13110" spans="1:31" x14ac:dyDescent="0.25">
      <c r="A13110" s="7">
        <v>13107</v>
      </c>
      <c r="B13110" s="8">
        <v>40137</v>
      </c>
      <c r="C13110" t="s">
        <v>3</v>
      </c>
      <c r="D13110" t="s">
        <v>432</v>
      </c>
      <c r="E13110" t="s">
        <v>9</v>
      </c>
      <c r="F13110" t="s">
        <v>926</v>
      </c>
      <c r="G13110" t="s">
        <v>714</v>
      </c>
      <c r="H13110" s="135" t="s">
        <v>1496</v>
      </c>
      <c r="I13110" t="s">
        <v>1454</v>
      </c>
      <c r="J13110" s="20">
        <v>12</v>
      </c>
      <c r="K13110" s="20" t="s">
        <v>1465</v>
      </c>
      <c r="L13110" t="s">
        <v>1466</v>
      </c>
      <c r="M13110" s="20">
        <v>3</v>
      </c>
      <c r="N13110" s="20">
        <v>3</v>
      </c>
      <c r="AE13110">
        <f t="shared" si="204"/>
        <v>2009</v>
      </c>
    </row>
    <row r="13111" spans="1:31" x14ac:dyDescent="0.25">
      <c r="A13111" s="7">
        <v>13108</v>
      </c>
      <c r="B13111" s="8">
        <v>40138</v>
      </c>
      <c r="C13111" t="s">
        <v>3</v>
      </c>
      <c r="D13111" t="s">
        <v>1004</v>
      </c>
      <c r="E13111" t="s">
        <v>9</v>
      </c>
      <c r="F13111" t="s">
        <v>450</v>
      </c>
      <c r="G13111" t="s">
        <v>569</v>
      </c>
      <c r="H13111" s="135" t="s">
        <v>1496</v>
      </c>
      <c r="I13111" t="s">
        <v>1454</v>
      </c>
      <c r="J13111" s="20">
        <v>16</v>
      </c>
      <c r="K13111" s="20" t="s">
        <v>3</v>
      </c>
      <c r="L13111" t="s">
        <v>1464</v>
      </c>
      <c r="M13111" s="20">
        <v>5.48</v>
      </c>
      <c r="N13111" s="20">
        <v>3.52</v>
      </c>
      <c r="AE13111">
        <f t="shared" si="204"/>
        <v>2009</v>
      </c>
    </row>
    <row r="13112" spans="1:31" x14ac:dyDescent="0.25">
      <c r="A13112" s="7">
        <v>13109</v>
      </c>
      <c r="B13112" s="8">
        <v>40138</v>
      </c>
      <c r="C13112" t="s">
        <v>3</v>
      </c>
      <c r="D13112" t="s">
        <v>223</v>
      </c>
      <c r="E13112" t="s">
        <v>9</v>
      </c>
      <c r="F13112" t="s">
        <v>678</v>
      </c>
      <c r="G13112" t="s">
        <v>24</v>
      </c>
      <c r="H13112" s="135" t="s">
        <v>1544</v>
      </c>
      <c r="I13112" t="s">
        <v>1455</v>
      </c>
      <c r="J13112" s="20">
        <v>28</v>
      </c>
      <c r="K13112" s="20" t="s">
        <v>3</v>
      </c>
      <c r="L13112" t="s">
        <v>1464</v>
      </c>
      <c r="M13112" s="20">
        <v>4.42</v>
      </c>
      <c r="N13112" s="20">
        <v>3.08</v>
      </c>
      <c r="AE13112">
        <f t="shared" si="204"/>
        <v>2009</v>
      </c>
    </row>
    <row r="13113" spans="1:31" x14ac:dyDescent="0.25">
      <c r="A13113" s="7">
        <v>13110</v>
      </c>
      <c r="B13113" s="8">
        <v>40138</v>
      </c>
      <c r="C13113" t="s">
        <v>3</v>
      </c>
      <c r="D13113" t="s">
        <v>380</v>
      </c>
      <c r="E13113" t="s">
        <v>9</v>
      </c>
      <c r="F13113" t="s">
        <v>926</v>
      </c>
      <c r="G13113" t="s">
        <v>929</v>
      </c>
      <c r="H13113" s="135" t="s">
        <v>2816</v>
      </c>
      <c r="I13113" t="s">
        <v>1454</v>
      </c>
      <c r="J13113" s="20">
        <v>84</v>
      </c>
      <c r="K13113" s="20" t="s">
        <v>3</v>
      </c>
      <c r="L13113" t="s">
        <v>1463</v>
      </c>
      <c r="M13113" s="20">
        <v>22.84</v>
      </c>
      <c r="N13113" s="20">
        <v>20.16</v>
      </c>
      <c r="AE13113">
        <f t="shared" si="204"/>
        <v>2009</v>
      </c>
    </row>
    <row r="13114" spans="1:31" x14ac:dyDescent="0.25">
      <c r="A13114" s="7">
        <v>13111</v>
      </c>
      <c r="B13114" s="8">
        <v>40138</v>
      </c>
      <c r="C13114" t="s">
        <v>3</v>
      </c>
      <c r="D13114" t="s">
        <v>213</v>
      </c>
      <c r="E13114" t="s">
        <v>9</v>
      </c>
      <c r="F13114" t="s">
        <v>968</v>
      </c>
      <c r="G13114" t="s">
        <v>648</v>
      </c>
      <c r="H13114" s="136" t="s">
        <v>1496</v>
      </c>
      <c r="I13114" t="s">
        <v>1455</v>
      </c>
      <c r="J13114" s="20">
        <v>47</v>
      </c>
      <c r="K13114" s="20" t="s">
        <v>1465</v>
      </c>
      <c r="L13114" t="s">
        <v>1466</v>
      </c>
      <c r="M13114" s="20">
        <v>5.875</v>
      </c>
      <c r="N13114" s="20">
        <v>5.875</v>
      </c>
      <c r="AE13114">
        <f t="shared" si="204"/>
        <v>2009</v>
      </c>
    </row>
    <row r="13115" spans="1:31" x14ac:dyDescent="0.25">
      <c r="A13115" s="7">
        <v>13112</v>
      </c>
      <c r="B13115" s="8">
        <v>40139</v>
      </c>
      <c r="C13115" t="s">
        <v>3</v>
      </c>
      <c r="D13115" t="s">
        <v>858</v>
      </c>
      <c r="E13115" t="s">
        <v>9</v>
      </c>
      <c r="F13115" t="s">
        <v>860</v>
      </c>
      <c r="G13115" t="s">
        <v>861</v>
      </c>
      <c r="H13115" s="9" t="s">
        <v>2448</v>
      </c>
      <c r="I13115" t="s">
        <v>1454</v>
      </c>
      <c r="J13115" s="20">
        <v>16</v>
      </c>
      <c r="K13115" s="20" t="s">
        <v>9</v>
      </c>
      <c r="L13115" t="s">
        <v>1463</v>
      </c>
      <c r="M13115" s="20">
        <v>3.84</v>
      </c>
      <c r="N13115" s="20">
        <v>5.16</v>
      </c>
      <c r="AE13115">
        <f t="shared" si="204"/>
        <v>2009</v>
      </c>
    </row>
    <row r="13116" spans="1:31" x14ac:dyDescent="0.25">
      <c r="A13116" s="7">
        <v>13113</v>
      </c>
      <c r="B13116" s="8">
        <v>40139</v>
      </c>
      <c r="C13116" t="s">
        <v>3</v>
      </c>
      <c r="D13116" t="s">
        <v>52</v>
      </c>
      <c r="E13116" t="s">
        <v>9</v>
      </c>
      <c r="F13116" t="s">
        <v>776</v>
      </c>
      <c r="G13116" t="s">
        <v>377</v>
      </c>
      <c r="H13116" s="135" t="s">
        <v>1619</v>
      </c>
      <c r="I13116" t="s">
        <v>1454</v>
      </c>
      <c r="J13116" s="20">
        <v>28</v>
      </c>
      <c r="K13116" s="20" t="s">
        <v>3</v>
      </c>
      <c r="L13116" t="s">
        <v>1464</v>
      </c>
      <c r="M13116" s="20">
        <v>8.84</v>
      </c>
      <c r="N13116" s="20">
        <v>6.16</v>
      </c>
      <c r="AE13116">
        <f t="shared" si="204"/>
        <v>2009</v>
      </c>
    </row>
    <row r="13117" spans="1:31" x14ac:dyDescent="0.25">
      <c r="A13117" s="7">
        <v>13114</v>
      </c>
      <c r="B13117" s="8">
        <v>40139</v>
      </c>
      <c r="C13117" t="s">
        <v>3</v>
      </c>
      <c r="D13117" t="s">
        <v>1035</v>
      </c>
      <c r="E13117" t="s">
        <v>9</v>
      </c>
      <c r="F13117" t="s">
        <v>1021</v>
      </c>
      <c r="G13117" t="s">
        <v>648</v>
      </c>
      <c r="H13117" s="135" t="s">
        <v>1905</v>
      </c>
      <c r="I13117" t="s">
        <v>1454</v>
      </c>
      <c r="J13117" s="20">
        <v>12</v>
      </c>
      <c r="K13117" s="20" t="s">
        <v>9</v>
      </c>
      <c r="L13117" t="s">
        <v>1464</v>
      </c>
      <c r="M13117" s="20">
        <v>2.64</v>
      </c>
      <c r="N13117" s="20">
        <v>4.3599999999999994</v>
      </c>
      <c r="AE13117">
        <f t="shared" si="204"/>
        <v>2009</v>
      </c>
    </row>
    <row r="13118" spans="1:31" x14ac:dyDescent="0.25">
      <c r="A13118" s="7">
        <v>13115</v>
      </c>
      <c r="B13118" s="8">
        <v>40139</v>
      </c>
      <c r="C13118" t="s">
        <v>3</v>
      </c>
      <c r="D13118" t="s">
        <v>606</v>
      </c>
      <c r="E13118" t="s">
        <v>9</v>
      </c>
      <c r="F13118" t="s">
        <v>597</v>
      </c>
      <c r="G13118" t="s">
        <v>1037</v>
      </c>
      <c r="H13118" s="9" t="s">
        <v>2931</v>
      </c>
      <c r="I13118" t="s">
        <v>1454</v>
      </c>
      <c r="J13118" s="20">
        <v>16</v>
      </c>
      <c r="K13118" s="20" t="s">
        <v>3</v>
      </c>
      <c r="L13118" t="s">
        <v>1464</v>
      </c>
      <c r="M13118" s="20">
        <v>5.48</v>
      </c>
      <c r="N13118" s="20">
        <v>3.52</v>
      </c>
      <c r="AE13118">
        <f t="shared" si="204"/>
        <v>2009</v>
      </c>
    </row>
    <row r="13119" spans="1:31" x14ac:dyDescent="0.25">
      <c r="A13119" s="7">
        <v>13116</v>
      </c>
      <c r="B13119" s="8">
        <v>40139</v>
      </c>
      <c r="C13119" t="s">
        <v>3</v>
      </c>
      <c r="D13119" t="s">
        <v>606</v>
      </c>
      <c r="E13119" t="s">
        <v>9</v>
      </c>
      <c r="F13119" t="s">
        <v>597</v>
      </c>
      <c r="G13119" t="s">
        <v>1037</v>
      </c>
      <c r="H13119" s="9" t="s">
        <v>2931</v>
      </c>
      <c r="I13119" t="s">
        <v>1454</v>
      </c>
      <c r="J13119" s="20">
        <v>22</v>
      </c>
      <c r="K13119" s="20" t="s">
        <v>3</v>
      </c>
      <c r="L13119" t="s">
        <v>1464</v>
      </c>
      <c r="M13119" s="20">
        <v>7.16</v>
      </c>
      <c r="N13119" s="20">
        <v>4.84</v>
      </c>
      <c r="AE13119">
        <f t="shared" si="204"/>
        <v>2009</v>
      </c>
    </row>
    <row r="13120" spans="1:31" x14ac:dyDescent="0.25">
      <c r="A13120" s="7">
        <v>13117</v>
      </c>
      <c r="B13120" s="8">
        <v>40139</v>
      </c>
      <c r="C13120" t="s">
        <v>3</v>
      </c>
      <c r="D13120" t="s">
        <v>1018</v>
      </c>
      <c r="E13120" t="s">
        <v>9</v>
      </c>
      <c r="F13120" t="s">
        <v>1021</v>
      </c>
      <c r="G13120" t="s">
        <v>1016</v>
      </c>
      <c r="H13120" s="135" t="s">
        <v>2888</v>
      </c>
      <c r="I13120" t="s">
        <v>1454</v>
      </c>
      <c r="J13120" s="20">
        <v>25</v>
      </c>
      <c r="K13120" s="20" t="s">
        <v>3</v>
      </c>
      <c r="L13120" t="s">
        <v>1463</v>
      </c>
      <c r="M13120" s="20">
        <v>7.5</v>
      </c>
      <c r="N13120" s="20">
        <v>6</v>
      </c>
      <c r="AE13120">
        <f t="shared" si="204"/>
        <v>2009</v>
      </c>
    </row>
    <row r="13121" spans="1:31" x14ac:dyDescent="0.25">
      <c r="A13121" s="7">
        <v>13118</v>
      </c>
      <c r="B13121" s="8">
        <v>40139</v>
      </c>
      <c r="C13121" t="s">
        <v>3</v>
      </c>
      <c r="D13121" t="s">
        <v>442</v>
      </c>
      <c r="E13121" t="s">
        <v>9</v>
      </c>
      <c r="F13121" t="s">
        <v>427</v>
      </c>
      <c r="G13121" t="s">
        <v>648</v>
      </c>
      <c r="H13121" s="136" t="s">
        <v>1496</v>
      </c>
      <c r="I13121" t="s">
        <v>1454</v>
      </c>
      <c r="J13121" s="20">
        <v>70</v>
      </c>
      <c r="K13121" s="20" t="s">
        <v>9</v>
      </c>
      <c r="L13121" t="s">
        <v>1464</v>
      </c>
      <c r="M13121" s="20">
        <v>15.4</v>
      </c>
      <c r="N13121" s="20">
        <v>20.6</v>
      </c>
      <c r="AE13121">
        <f t="shared" si="204"/>
        <v>2009</v>
      </c>
    </row>
    <row r="13122" spans="1:31" x14ac:dyDescent="0.25">
      <c r="A13122" s="7">
        <v>13119</v>
      </c>
      <c r="B13122" s="8">
        <v>40139</v>
      </c>
      <c r="C13122" t="s">
        <v>3</v>
      </c>
      <c r="D13122" t="s">
        <v>47</v>
      </c>
      <c r="E13122" t="s">
        <v>9</v>
      </c>
      <c r="F13122" t="s">
        <v>427</v>
      </c>
      <c r="G13122" t="s">
        <v>648</v>
      </c>
      <c r="H13122" s="9" t="s">
        <v>2932</v>
      </c>
      <c r="I13122" t="s">
        <v>1456</v>
      </c>
      <c r="J13122" s="20">
        <v>32</v>
      </c>
      <c r="K13122" s="20" t="s">
        <v>9</v>
      </c>
      <c r="L13122" t="s">
        <v>1464</v>
      </c>
      <c r="M13122" s="20">
        <v>7.04</v>
      </c>
      <c r="N13122" s="20">
        <v>9.9600000000000009</v>
      </c>
      <c r="O13122" t="s">
        <v>9</v>
      </c>
      <c r="P13122" s="13" t="s">
        <v>867</v>
      </c>
      <c r="Q13122" t="s">
        <v>3</v>
      </c>
      <c r="R13122" s="16" t="s">
        <v>766</v>
      </c>
      <c r="S13122" t="s">
        <v>1465</v>
      </c>
      <c r="U13122" t="s">
        <v>1465</v>
      </c>
      <c r="W13122" t="s">
        <v>1465</v>
      </c>
      <c r="Y13122" t="s">
        <v>1465</v>
      </c>
      <c r="AA13122" t="s">
        <v>1465</v>
      </c>
      <c r="AC13122" t="s">
        <v>1465</v>
      </c>
      <c r="AE13122">
        <f t="shared" si="204"/>
        <v>2009</v>
      </c>
    </row>
    <row r="13123" spans="1:31" x14ac:dyDescent="0.25">
      <c r="A13123" s="7">
        <v>13120</v>
      </c>
      <c r="B13123" s="8">
        <v>40139</v>
      </c>
      <c r="C13123" t="s">
        <v>3</v>
      </c>
      <c r="D13123" t="s">
        <v>858</v>
      </c>
      <c r="E13123" t="s">
        <v>9</v>
      </c>
      <c r="F13123" t="s">
        <v>860</v>
      </c>
      <c r="G13123" t="s">
        <v>861</v>
      </c>
      <c r="H13123" s="9" t="s">
        <v>2438</v>
      </c>
      <c r="I13123" t="s">
        <v>1454</v>
      </c>
      <c r="J13123" s="20">
        <v>46</v>
      </c>
      <c r="K13123" s="20" t="s">
        <v>3</v>
      </c>
      <c r="L13123" t="s">
        <v>1463</v>
      </c>
      <c r="M13123" s="20">
        <v>12.96</v>
      </c>
      <c r="N13123" s="20">
        <v>11.04</v>
      </c>
      <c r="AE13123">
        <f t="shared" si="204"/>
        <v>2009</v>
      </c>
    </row>
    <row r="13124" spans="1:31" x14ac:dyDescent="0.25">
      <c r="A13124" s="7">
        <v>13121</v>
      </c>
      <c r="B13124" s="8">
        <v>40140</v>
      </c>
      <c r="C13124" t="s">
        <v>3</v>
      </c>
      <c r="D13124" t="s">
        <v>1002</v>
      </c>
      <c r="E13124" t="s">
        <v>9</v>
      </c>
      <c r="F13124" t="s">
        <v>1038</v>
      </c>
      <c r="G13124" t="s">
        <v>14</v>
      </c>
      <c r="H13124" s="135" t="s">
        <v>1496</v>
      </c>
      <c r="I13124" t="s">
        <v>1458</v>
      </c>
      <c r="J13124" s="20">
        <v>10</v>
      </c>
      <c r="K13124" s="20" t="s">
        <v>9</v>
      </c>
      <c r="L13124" t="s">
        <v>1463</v>
      </c>
      <c r="M13124" s="20">
        <v>10</v>
      </c>
      <c r="N13124" s="20">
        <v>30</v>
      </c>
      <c r="AE13124">
        <f t="shared" ref="AE13124:AE13187" si="205">YEAR(B13124)</f>
        <v>2009</v>
      </c>
    </row>
    <row r="13125" spans="1:31" x14ac:dyDescent="0.25">
      <c r="A13125" s="7">
        <v>13122</v>
      </c>
      <c r="B13125" s="8">
        <v>40141</v>
      </c>
      <c r="C13125" t="s">
        <v>3</v>
      </c>
      <c r="D13125" t="s">
        <v>952</v>
      </c>
      <c r="E13125" t="s">
        <v>9</v>
      </c>
      <c r="F13125" t="s">
        <v>993</v>
      </c>
      <c r="G13125" t="s">
        <v>861</v>
      </c>
      <c r="H13125" s="135" t="s">
        <v>2491</v>
      </c>
      <c r="I13125" t="s">
        <v>1454</v>
      </c>
      <c r="J13125" s="20">
        <v>24</v>
      </c>
      <c r="K13125" s="20" t="s">
        <v>1465</v>
      </c>
      <c r="L13125" t="s">
        <v>1466</v>
      </c>
      <c r="M13125" s="20">
        <v>6</v>
      </c>
      <c r="N13125" s="20">
        <v>6</v>
      </c>
      <c r="AE13125">
        <f t="shared" si="205"/>
        <v>2009</v>
      </c>
    </row>
    <row r="13126" spans="1:31" x14ac:dyDescent="0.25">
      <c r="A13126" s="7">
        <v>13123</v>
      </c>
      <c r="B13126" s="8">
        <v>40141</v>
      </c>
      <c r="C13126" t="s">
        <v>3</v>
      </c>
      <c r="D13126" t="s">
        <v>952</v>
      </c>
      <c r="E13126" t="s">
        <v>9</v>
      </c>
      <c r="F13126" t="s">
        <v>993</v>
      </c>
      <c r="G13126" t="s">
        <v>861</v>
      </c>
      <c r="H13126" s="135" t="s">
        <v>2437</v>
      </c>
      <c r="I13126" t="s">
        <v>1454</v>
      </c>
      <c r="J13126" s="20">
        <v>23</v>
      </c>
      <c r="K13126" s="20" t="s">
        <v>9</v>
      </c>
      <c r="L13126" t="s">
        <v>1463</v>
      </c>
      <c r="M13126" s="20">
        <v>5.52</v>
      </c>
      <c r="N13126" s="20">
        <v>6.98</v>
      </c>
      <c r="AE13126">
        <f t="shared" si="205"/>
        <v>2009</v>
      </c>
    </row>
    <row r="13127" spans="1:31" x14ac:dyDescent="0.25">
      <c r="A13127" s="7">
        <v>13124</v>
      </c>
      <c r="B13127" s="8">
        <v>40141</v>
      </c>
      <c r="C13127" t="s">
        <v>3</v>
      </c>
      <c r="D13127" t="s">
        <v>1004</v>
      </c>
      <c r="E13127" t="s">
        <v>9</v>
      </c>
      <c r="F13127" t="s">
        <v>450</v>
      </c>
      <c r="G13127" t="s">
        <v>569</v>
      </c>
      <c r="H13127" s="135" t="s">
        <v>1496</v>
      </c>
      <c r="I13127" t="s">
        <v>1454</v>
      </c>
      <c r="J13127" s="20">
        <v>23</v>
      </c>
      <c r="K13127" s="20" t="s">
        <v>9</v>
      </c>
      <c r="L13127" t="s">
        <v>1463</v>
      </c>
      <c r="M13127" s="20">
        <v>5.52</v>
      </c>
      <c r="N13127" s="20">
        <v>6.98</v>
      </c>
      <c r="AE13127">
        <f t="shared" si="205"/>
        <v>2009</v>
      </c>
    </row>
    <row r="13128" spans="1:31" x14ac:dyDescent="0.25">
      <c r="A13128" s="7">
        <v>13125</v>
      </c>
      <c r="B13128" s="8">
        <v>40141</v>
      </c>
      <c r="C13128" t="s">
        <v>3</v>
      </c>
      <c r="D13128" t="s">
        <v>1008</v>
      </c>
      <c r="E13128" t="s">
        <v>9</v>
      </c>
      <c r="F13128" t="s">
        <v>1004</v>
      </c>
      <c r="G13128" t="s">
        <v>648</v>
      </c>
      <c r="H13128" s="136" t="s">
        <v>1496</v>
      </c>
      <c r="I13128" t="s">
        <v>1455</v>
      </c>
      <c r="J13128" s="20">
        <v>128</v>
      </c>
      <c r="K13128" s="20" t="s">
        <v>1465</v>
      </c>
      <c r="L13128" t="s">
        <v>1466</v>
      </c>
      <c r="M13128" s="20">
        <v>16</v>
      </c>
      <c r="N13128" s="20">
        <v>16</v>
      </c>
      <c r="AE13128">
        <f t="shared" si="205"/>
        <v>2009</v>
      </c>
    </row>
    <row r="13129" spans="1:31" x14ac:dyDescent="0.25">
      <c r="A13129" s="7">
        <v>13126</v>
      </c>
      <c r="B13129" s="8">
        <v>40142</v>
      </c>
      <c r="C13129" t="s">
        <v>3</v>
      </c>
      <c r="D13129" t="s">
        <v>1036</v>
      </c>
      <c r="E13129" t="s">
        <v>9</v>
      </c>
      <c r="F13129" t="s">
        <v>557</v>
      </c>
      <c r="G13129" t="s">
        <v>929</v>
      </c>
      <c r="H13129" s="135" t="s">
        <v>2658</v>
      </c>
      <c r="I13129" t="s">
        <v>1455</v>
      </c>
      <c r="J13129" s="20">
        <v>20</v>
      </c>
      <c r="K13129" s="20" t="s">
        <v>9</v>
      </c>
      <c r="L13129" t="s">
        <v>1464</v>
      </c>
      <c r="M13129" s="20">
        <v>2.2000000000000002</v>
      </c>
      <c r="N13129" s="20">
        <v>3.3</v>
      </c>
      <c r="AE13129">
        <f t="shared" si="205"/>
        <v>2009</v>
      </c>
    </row>
    <row r="13130" spans="1:31" x14ac:dyDescent="0.25">
      <c r="A13130" s="7">
        <v>13127</v>
      </c>
      <c r="B13130" s="8">
        <v>40143</v>
      </c>
      <c r="C13130" t="s">
        <v>3</v>
      </c>
      <c r="D13130" t="s">
        <v>1023</v>
      </c>
      <c r="E13130" t="s">
        <v>9</v>
      </c>
      <c r="F13130" t="s">
        <v>905</v>
      </c>
      <c r="G13130" t="s">
        <v>377</v>
      </c>
      <c r="H13130" s="135" t="s">
        <v>1496</v>
      </c>
      <c r="I13130" t="s">
        <v>1454</v>
      </c>
      <c r="J13130" s="20">
        <v>17</v>
      </c>
      <c r="K13130" s="20" t="s">
        <v>9</v>
      </c>
      <c r="L13130" t="s">
        <v>1464</v>
      </c>
      <c r="M13130" s="20">
        <v>3.74</v>
      </c>
      <c r="N13130" s="20">
        <v>5.76</v>
      </c>
      <c r="AE13130">
        <f t="shared" si="205"/>
        <v>2009</v>
      </c>
    </row>
    <row r="13131" spans="1:31" x14ac:dyDescent="0.25">
      <c r="A13131" s="7">
        <v>13128</v>
      </c>
      <c r="B13131" s="8">
        <v>40143</v>
      </c>
      <c r="C13131" t="s">
        <v>3</v>
      </c>
      <c r="D13131" t="s">
        <v>914</v>
      </c>
      <c r="E13131" t="s">
        <v>9</v>
      </c>
      <c r="F13131" t="s">
        <v>926</v>
      </c>
      <c r="G13131" t="s">
        <v>633</v>
      </c>
      <c r="H13131" s="135" t="s">
        <v>1496</v>
      </c>
      <c r="I13131" t="s">
        <v>1454</v>
      </c>
      <c r="J13131" s="20">
        <v>8</v>
      </c>
      <c r="K13131" s="20" t="s">
        <v>3</v>
      </c>
      <c r="L13131" t="s">
        <v>1464</v>
      </c>
      <c r="M13131" s="20">
        <v>3.24</v>
      </c>
      <c r="N13131" s="20">
        <v>1.76</v>
      </c>
      <c r="AE13131">
        <f t="shared" si="205"/>
        <v>2009</v>
      </c>
    </row>
    <row r="13132" spans="1:31" x14ac:dyDescent="0.25">
      <c r="A13132" s="7">
        <v>13129</v>
      </c>
      <c r="B13132" s="8">
        <v>40143</v>
      </c>
      <c r="C13132" t="s">
        <v>3</v>
      </c>
      <c r="D13132" t="s">
        <v>469</v>
      </c>
      <c r="E13132" t="s">
        <v>9</v>
      </c>
      <c r="F13132" t="s">
        <v>1034</v>
      </c>
      <c r="G13132" t="s">
        <v>895</v>
      </c>
      <c r="H13132" s="135" t="s">
        <v>2307</v>
      </c>
      <c r="I13132" t="s">
        <v>1455</v>
      </c>
      <c r="J13132" s="20">
        <v>10</v>
      </c>
      <c r="K13132" s="20" t="s">
        <v>9</v>
      </c>
      <c r="L13132" t="s">
        <v>1464</v>
      </c>
      <c r="M13132" s="20">
        <v>1.1000000000000001</v>
      </c>
      <c r="N13132" s="20">
        <v>1.9</v>
      </c>
      <c r="AE13132">
        <f t="shared" si="205"/>
        <v>2009</v>
      </c>
    </row>
    <row r="13133" spans="1:31" x14ac:dyDescent="0.25">
      <c r="A13133" s="7">
        <v>13130</v>
      </c>
      <c r="B13133" s="8">
        <v>40143</v>
      </c>
      <c r="C13133" t="s">
        <v>3</v>
      </c>
      <c r="D13133" t="s">
        <v>1020</v>
      </c>
      <c r="E13133" t="s">
        <v>9</v>
      </c>
      <c r="F13133" t="s">
        <v>1034</v>
      </c>
      <c r="G13133" t="s">
        <v>895</v>
      </c>
      <c r="H13133" s="135" t="s">
        <v>2661</v>
      </c>
      <c r="I13133" t="s">
        <v>1454</v>
      </c>
      <c r="J13133" s="20">
        <v>44</v>
      </c>
      <c r="K13133" s="20" t="s">
        <v>1465</v>
      </c>
      <c r="L13133" t="s">
        <v>1466</v>
      </c>
      <c r="M13133" s="20">
        <v>11</v>
      </c>
      <c r="N13133" s="20">
        <v>11</v>
      </c>
      <c r="AE13133">
        <f t="shared" si="205"/>
        <v>2009</v>
      </c>
    </row>
    <row r="13134" spans="1:31" x14ac:dyDescent="0.25">
      <c r="A13134" s="7">
        <v>13131</v>
      </c>
      <c r="B13134" s="8">
        <v>40143</v>
      </c>
      <c r="C13134" t="s">
        <v>3</v>
      </c>
      <c r="D13134" t="s">
        <v>990</v>
      </c>
      <c r="E13134" t="s">
        <v>9</v>
      </c>
      <c r="F13134" t="s">
        <v>926</v>
      </c>
      <c r="G13134" t="s">
        <v>633</v>
      </c>
      <c r="H13134" s="135" t="s">
        <v>1729</v>
      </c>
      <c r="I13134" t="s">
        <v>1454</v>
      </c>
      <c r="J13134" s="20">
        <v>25</v>
      </c>
      <c r="K13134" s="20" t="s">
        <v>3</v>
      </c>
      <c r="L13134" t="s">
        <v>1463</v>
      </c>
      <c r="M13134" s="20">
        <v>7.5</v>
      </c>
      <c r="N13134" s="20">
        <v>6</v>
      </c>
      <c r="AE13134">
        <f t="shared" si="205"/>
        <v>2009</v>
      </c>
    </row>
    <row r="13135" spans="1:31" x14ac:dyDescent="0.25">
      <c r="A13135" s="7">
        <v>13132</v>
      </c>
      <c r="B13135" s="8">
        <v>40144</v>
      </c>
      <c r="C13135" t="s">
        <v>3</v>
      </c>
      <c r="D13135" t="s">
        <v>597</v>
      </c>
      <c r="E13135" t="s">
        <v>9</v>
      </c>
      <c r="F13135" t="s">
        <v>543</v>
      </c>
      <c r="G13135" t="s">
        <v>929</v>
      </c>
      <c r="H13135" s="135" t="s">
        <v>2854</v>
      </c>
      <c r="I13135" t="s">
        <v>1454</v>
      </c>
      <c r="J13135" s="20">
        <v>30</v>
      </c>
      <c r="K13135" s="20" t="s">
        <v>9</v>
      </c>
      <c r="L13135" t="s">
        <v>1464</v>
      </c>
      <c r="M13135" s="20">
        <v>6.6</v>
      </c>
      <c r="N13135" s="20">
        <v>9.4</v>
      </c>
      <c r="AE13135">
        <f t="shared" si="205"/>
        <v>2009</v>
      </c>
    </row>
    <row r="13136" spans="1:31" x14ac:dyDescent="0.25">
      <c r="A13136" s="7">
        <v>13133</v>
      </c>
      <c r="B13136" s="8">
        <v>40144</v>
      </c>
      <c r="C13136" t="s">
        <v>3</v>
      </c>
      <c r="D13136" t="s">
        <v>543</v>
      </c>
      <c r="E13136" t="s">
        <v>9</v>
      </c>
      <c r="F13136" t="s">
        <v>597</v>
      </c>
      <c r="G13136" t="s">
        <v>1016</v>
      </c>
      <c r="H13136" s="9" t="s">
        <v>2870</v>
      </c>
      <c r="I13136" t="s">
        <v>1454</v>
      </c>
      <c r="J13136" s="20">
        <v>29</v>
      </c>
      <c r="K13136" s="20" t="s">
        <v>9</v>
      </c>
      <c r="L13136" t="s">
        <v>1463</v>
      </c>
      <c r="M13136" s="20">
        <v>6.96</v>
      </c>
      <c r="N13136" s="20">
        <v>8.5399999999999991</v>
      </c>
      <c r="AE13136">
        <f t="shared" si="205"/>
        <v>2009</v>
      </c>
    </row>
    <row r="13137" spans="1:31" x14ac:dyDescent="0.25">
      <c r="A13137" s="7">
        <v>13134</v>
      </c>
      <c r="B13137" s="8">
        <v>40144</v>
      </c>
      <c r="C13137" t="s">
        <v>3</v>
      </c>
      <c r="D13137" t="s">
        <v>432</v>
      </c>
      <c r="E13137" t="s">
        <v>9</v>
      </c>
      <c r="F13137" t="s">
        <v>926</v>
      </c>
      <c r="G13137" t="s">
        <v>714</v>
      </c>
      <c r="H13137" s="135" t="s">
        <v>1496</v>
      </c>
      <c r="I13137" t="s">
        <v>1454</v>
      </c>
      <c r="J13137" s="20">
        <v>31</v>
      </c>
      <c r="K13137" s="20" t="s">
        <v>3</v>
      </c>
      <c r="L13137" t="s">
        <v>1463</v>
      </c>
      <c r="M13137" s="20">
        <v>9.06</v>
      </c>
      <c r="N13137" s="20">
        <v>7.44</v>
      </c>
      <c r="AE13137">
        <f t="shared" si="205"/>
        <v>2009</v>
      </c>
    </row>
    <row r="13138" spans="1:31" x14ac:dyDescent="0.25">
      <c r="A13138" s="7">
        <v>13135</v>
      </c>
      <c r="B13138" s="8">
        <v>40145</v>
      </c>
      <c r="C13138" t="s">
        <v>3</v>
      </c>
      <c r="D13138" t="s">
        <v>794</v>
      </c>
      <c r="E13138" t="s">
        <v>9</v>
      </c>
      <c r="F13138" t="s">
        <v>1034</v>
      </c>
      <c r="G13138" t="s">
        <v>732</v>
      </c>
      <c r="H13138" s="135" t="s">
        <v>2933</v>
      </c>
      <c r="I13138" t="s">
        <v>1454</v>
      </c>
      <c r="J13138" s="20">
        <v>33</v>
      </c>
      <c r="K13138" s="20" t="s">
        <v>9</v>
      </c>
      <c r="L13138" t="s">
        <v>1463</v>
      </c>
      <c r="M13138" s="20">
        <v>7.92</v>
      </c>
      <c r="N13138" s="20">
        <v>9.58</v>
      </c>
      <c r="AE13138">
        <f t="shared" si="205"/>
        <v>2009</v>
      </c>
    </row>
    <row r="13139" spans="1:31" x14ac:dyDescent="0.25">
      <c r="A13139" s="7">
        <v>13136</v>
      </c>
      <c r="B13139" s="8">
        <v>40145</v>
      </c>
      <c r="C13139" t="s">
        <v>3</v>
      </c>
      <c r="D13139" t="s">
        <v>543</v>
      </c>
      <c r="E13139" t="s">
        <v>9</v>
      </c>
      <c r="F13139" t="s">
        <v>521</v>
      </c>
      <c r="G13139" t="s">
        <v>569</v>
      </c>
      <c r="H13139" s="135" t="s">
        <v>2170</v>
      </c>
      <c r="I13139" t="s">
        <v>1454</v>
      </c>
      <c r="J13139" s="20">
        <v>27</v>
      </c>
      <c r="K13139" s="20" t="s">
        <v>1465</v>
      </c>
      <c r="L13139" t="s">
        <v>1466</v>
      </c>
      <c r="M13139" s="20">
        <v>6.75</v>
      </c>
      <c r="N13139" s="20">
        <v>6.75</v>
      </c>
      <c r="AE13139">
        <f t="shared" si="205"/>
        <v>2009</v>
      </c>
    </row>
    <row r="13140" spans="1:31" x14ac:dyDescent="0.25">
      <c r="A13140" s="7">
        <v>13137</v>
      </c>
      <c r="B13140" s="8">
        <v>40145</v>
      </c>
      <c r="C13140" t="s">
        <v>3</v>
      </c>
      <c r="D13140" t="s">
        <v>543</v>
      </c>
      <c r="E13140" t="s">
        <v>9</v>
      </c>
      <c r="F13140" t="s">
        <v>521</v>
      </c>
      <c r="G13140" t="s">
        <v>1016</v>
      </c>
      <c r="H13140" s="9" t="s">
        <v>2915</v>
      </c>
      <c r="I13140" t="s">
        <v>1454</v>
      </c>
      <c r="J13140" s="20">
        <v>71</v>
      </c>
      <c r="K13140" s="20" t="s">
        <v>3</v>
      </c>
      <c r="L13140" t="s">
        <v>1464</v>
      </c>
      <c r="M13140" s="20">
        <v>20.88</v>
      </c>
      <c r="N13140" s="20">
        <v>15.620000000000001</v>
      </c>
      <c r="AE13140">
        <f t="shared" si="205"/>
        <v>2009</v>
      </c>
    </row>
    <row r="13141" spans="1:31" x14ac:dyDescent="0.25">
      <c r="A13141" s="7">
        <v>13138</v>
      </c>
      <c r="B13141" s="8">
        <v>40146</v>
      </c>
      <c r="C13141" t="s">
        <v>3</v>
      </c>
      <c r="D13141" t="s">
        <v>928</v>
      </c>
      <c r="E13141" t="s">
        <v>9</v>
      </c>
      <c r="F13141" t="s">
        <v>832</v>
      </c>
      <c r="G13141" t="s">
        <v>929</v>
      </c>
      <c r="H13141" s="135" t="s">
        <v>2658</v>
      </c>
      <c r="I13141" t="s">
        <v>1455</v>
      </c>
      <c r="J13141" s="20">
        <v>21</v>
      </c>
      <c r="K13141" s="20" t="s">
        <v>9</v>
      </c>
      <c r="L13141" t="s">
        <v>1463</v>
      </c>
      <c r="M13141" s="20">
        <v>2.52</v>
      </c>
      <c r="N13141" s="20">
        <v>3.23</v>
      </c>
      <c r="AE13141">
        <f t="shared" si="205"/>
        <v>2009</v>
      </c>
    </row>
    <row r="13142" spans="1:31" x14ac:dyDescent="0.25">
      <c r="A13142" s="7">
        <v>13139</v>
      </c>
      <c r="B13142" s="8">
        <v>40146</v>
      </c>
      <c r="C13142" t="s">
        <v>3</v>
      </c>
      <c r="D13142" t="s">
        <v>1039</v>
      </c>
      <c r="E13142" t="s">
        <v>9</v>
      </c>
      <c r="F13142" t="s">
        <v>1034</v>
      </c>
      <c r="G13142" t="s">
        <v>929</v>
      </c>
      <c r="H13142" s="135" t="s">
        <v>2658</v>
      </c>
      <c r="I13142" t="s">
        <v>1454</v>
      </c>
      <c r="J13142" s="20">
        <v>21</v>
      </c>
      <c r="K13142" s="20" t="s">
        <v>9</v>
      </c>
      <c r="L13142" t="s">
        <v>1464</v>
      </c>
      <c r="M13142" s="20">
        <v>4.62</v>
      </c>
      <c r="N13142" s="20">
        <v>6.88</v>
      </c>
      <c r="AE13142">
        <f t="shared" si="205"/>
        <v>2009</v>
      </c>
    </row>
    <row r="13143" spans="1:31" x14ac:dyDescent="0.25">
      <c r="A13143" s="7">
        <v>13140</v>
      </c>
      <c r="B13143" s="8">
        <v>40146</v>
      </c>
      <c r="C13143" t="s">
        <v>3</v>
      </c>
      <c r="D13143" t="s">
        <v>1040</v>
      </c>
      <c r="E13143" t="s">
        <v>9</v>
      </c>
      <c r="F13143" t="s">
        <v>678</v>
      </c>
      <c r="G13143" t="s">
        <v>17</v>
      </c>
      <c r="H13143" s="135" t="s">
        <v>1545</v>
      </c>
      <c r="I13143" t="s">
        <v>1458</v>
      </c>
      <c r="J13143" s="20">
        <v>7</v>
      </c>
      <c r="K13143" s="20" t="s">
        <v>1465</v>
      </c>
      <c r="L13143" t="s">
        <v>1466</v>
      </c>
      <c r="M13143" s="20">
        <v>30</v>
      </c>
      <c r="N13143" s="20">
        <v>10</v>
      </c>
      <c r="AE13143">
        <f t="shared" si="205"/>
        <v>2009</v>
      </c>
    </row>
    <row r="13144" spans="1:31" x14ac:dyDescent="0.25">
      <c r="A13144" s="7">
        <v>13141</v>
      </c>
      <c r="B13144" s="8">
        <v>40146</v>
      </c>
      <c r="C13144" t="s">
        <v>3</v>
      </c>
      <c r="D13144" t="s">
        <v>1003</v>
      </c>
      <c r="E13144" t="s">
        <v>9</v>
      </c>
      <c r="F13144" t="s">
        <v>64</v>
      </c>
      <c r="G13144" t="s">
        <v>569</v>
      </c>
      <c r="H13144" s="9" t="s">
        <v>2103</v>
      </c>
      <c r="I13144" t="s">
        <v>1454</v>
      </c>
      <c r="J13144" s="20">
        <v>12</v>
      </c>
      <c r="K13144" s="20" t="s">
        <v>9</v>
      </c>
      <c r="L13144" t="s">
        <v>1464</v>
      </c>
      <c r="M13144" s="20">
        <v>2.64</v>
      </c>
      <c r="N13144" s="20">
        <v>4.3599999999999994</v>
      </c>
      <c r="AE13144">
        <f t="shared" si="205"/>
        <v>2009</v>
      </c>
    </row>
    <row r="13145" spans="1:31" x14ac:dyDescent="0.25">
      <c r="A13145" s="7">
        <v>13142</v>
      </c>
      <c r="B13145" s="8">
        <v>40147</v>
      </c>
      <c r="C13145" t="s">
        <v>3</v>
      </c>
      <c r="D13145" t="s">
        <v>990</v>
      </c>
      <c r="E13145" t="s">
        <v>9</v>
      </c>
      <c r="F13145" t="s">
        <v>687</v>
      </c>
      <c r="G13145" t="s">
        <v>633</v>
      </c>
      <c r="H13145" s="135" t="s">
        <v>2524</v>
      </c>
      <c r="I13145" t="s">
        <v>1454</v>
      </c>
      <c r="J13145" s="20">
        <v>49</v>
      </c>
      <c r="K13145" s="20" t="s">
        <v>3</v>
      </c>
      <c r="L13145" t="s">
        <v>1464</v>
      </c>
      <c r="M13145" s="20">
        <v>14.72</v>
      </c>
      <c r="N13145" s="20">
        <v>10.78</v>
      </c>
      <c r="AE13145">
        <f t="shared" si="205"/>
        <v>2009</v>
      </c>
    </row>
    <row r="13146" spans="1:31" x14ac:dyDescent="0.25">
      <c r="A13146" s="7">
        <v>13143</v>
      </c>
      <c r="B13146" s="8">
        <v>40148</v>
      </c>
      <c r="C13146" t="s">
        <v>3</v>
      </c>
      <c r="D13146" t="s">
        <v>168</v>
      </c>
      <c r="E13146" t="s">
        <v>9</v>
      </c>
      <c r="F13146" t="s">
        <v>687</v>
      </c>
      <c r="G13146" t="s">
        <v>633</v>
      </c>
      <c r="H13146" s="135" t="s">
        <v>2934</v>
      </c>
      <c r="I13146" t="s">
        <v>1454</v>
      </c>
      <c r="J13146" s="20">
        <v>17</v>
      </c>
      <c r="K13146" s="20" t="s">
        <v>9</v>
      </c>
      <c r="L13146" t="s">
        <v>1464</v>
      </c>
      <c r="M13146" s="20">
        <v>3.74</v>
      </c>
      <c r="N13146" s="20">
        <v>5.76</v>
      </c>
      <c r="AE13146">
        <f t="shared" si="205"/>
        <v>2009</v>
      </c>
    </row>
    <row r="13147" spans="1:31" x14ac:dyDescent="0.25">
      <c r="A13147" s="7">
        <v>13144</v>
      </c>
      <c r="B13147" s="8">
        <v>40148</v>
      </c>
      <c r="C13147" s="9" t="s">
        <v>3</v>
      </c>
      <c r="D13147" t="s">
        <v>984</v>
      </c>
      <c r="E13147" t="s">
        <v>9</v>
      </c>
      <c r="F13147" t="s">
        <v>1030</v>
      </c>
      <c r="G13147" t="s">
        <v>14</v>
      </c>
      <c r="H13147" s="135" t="s">
        <v>1492</v>
      </c>
      <c r="I13147" t="s">
        <v>1455</v>
      </c>
      <c r="J13147" s="20">
        <v>15</v>
      </c>
      <c r="K13147" s="20" t="s">
        <v>9</v>
      </c>
      <c r="L13147" s="13" t="s">
        <v>1464</v>
      </c>
      <c r="M13147" s="20">
        <v>1.65</v>
      </c>
      <c r="N13147" s="20">
        <v>2.6</v>
      </c>
      <c r="AE13147">
        <f t="shared" si="205"/>
        <v>2009</v>
      </c>
    </row>
    <row r="13148" spans="1:31" x14ac:dyDescent="0.25">
      <c r="A13148" s="7">
        <v>13145</v>
      </c>
      <c r="B13148" s="8">
        <v>40148</v>
      </c>
      <c r="C13148" s="9" t="s">
        <v>3</v>
      </c>
      <c r="D13148" t="s">
        <v>734</v>
      </c>
      <c r="E13148" t="s">
        <v>9</v>
      </c>
      <c r="F13148" t="s">
        <v>655</v>
      </c>
      <c r="G13148" t="s">
        <v>929</v>
      </c>
      <c r="H13148" s="135" t="s">
        <v>2701</v>
      </c>
      <c r="I13148" t="s">
        <v>1454</v>
      </c>
      <c r="J13148" s="20">
        <v>69</v>
      </c>
      <c r="K13148" s="20" t="s">
        <v>3</v>
      </c>
      <c r="L13148" s="13" t="s">
        <v>1464</v>
      </c>
      <c r="M13148" s="20">
        <v>20.32</v>
      </c>
      <c r="N13148" s="20">
        <v>15.18</v>
      </c>
      <c r="AE13148">
        <f t="shared" si="205"/>
        <v>2009</v>
      </c>
    </row>
    <row r="13149" spans="1:31" x14ac:dyDescent="0.25">
      <c r="A13149" s="7">
        <v>13146</v>
      </c>
      <c r="B13149" s="8">
        <v>40148</v>
      </c>
      <c r="C13149" t="s">
        <v>3</v>
      </c>
      <c r="D13149" t="s">
        <v>1023</v>
      </c>
      <c r="E13149" t="s">
        <v>9</v>
      </c>
      <c r="F13149" t="s">
        <v>1028</v>
      </c>
      <c r="G13149" t="s">
        <v>895</v>
      </c>
      <c r="H13149" s="135" t="s">
        <v>2803</v>
      </c>
      <c r="I13149" t="s">
        <v>1454</v>
      </c>
      <c r="J13149" s="20">
        <v>15</v>
      </c>
      <c r="K13149" s="20" t="s">
        <v>3</v>
      </c>
      <c r="L13149" t="s">
        <v>1464</v>
      </c>
      <c r="M13149" s="20">
        <v>5.2</v>
      </c>
      <c r="N13149" s="20">
        <v>3.3</v>
      </c>
      <c r="AE13149">
        <f t="shared" si="205"/>
        <v>2009</v>
      </c>
    </row>
    <row r="13150" spans="1:31" x14ac:dyDescent="0.25">
      <c r="A13150" s="7">
        <v>13147</v>
      </c>
      <c r="B13150" s="8">
        <v>40148</v>
      </c>
      <c r="C13150" t="s">
        <v>3</v>
      </c>
      <c r="D13150" t="s">
        <v>957</v>
      </c>
      <c r="E13150" t="s">
        <v>9</v>
      </c>
      <c r="F13150" t="s">
        <v>836</v>
      </c>
      <c r="G13150" t="s">
        <v>1016</v>
      </c>
      <c r="H13150" s="135" t="s">
        <v>1496</v>
      </c>
      <c r="I13150" t="s">
        <v>1454</v>
      </c>
      <c r="J13150" s="20">
        <v>25</v>
      </c>
      <c r="K13150" s="20" t="s">
        <v>9</v>
      </c>
      <c r="L13150" t="s">
        <v>1464</v>
      </c>
      <c r="M13150" s="20">
        <v>5.5</v>
      </c>
      <c r="N13150" s="20">
        <v>8</v>
      </c>
      <c r="AE13150">
        <f t="shared" si="205"/>
        <v>2009</v>
      </c>
    </row>
    <row r="13151" spans="1:31" x14ac:dyDescent="0.25">
      <c r="A13151" s="7">
        <v>13148</v>
      </c>
      <c r="B13151" s="8">
        <v>40148</v>
      </c>
      <c r="C13151" t="s">
        <v>3</v>
      </c>
      <c r="D13151" t="s">
        <v>273</v>
      </c>
      <c r="E13151" t="s">
        <v>9</v>
      </c>
      <c r="F13151" t="s">
        <v>469</v>
      </c>
      <c r="G13151" t="s">
        <v>377</v>
      </c>
      <c r="H13151" s="9" t="s">
        <v>2149</v>
      </c>
      <c r="I13151" t="s">
        <v>1454</v>
      </c>
      <c r="J13151" s="20">
        <v>2</v>
      </c>
      <c r="K13151" s="20" t="s">
        <v>1465</v>
      </c>
      <c r="L13151" t="s">
        <v>1466</v>
      </c>
      <c r="M13151" s="20">
        <v>0.5</v>
      </c>
      <c r="N13151" s="20">
        <v>0.5</v>
      </c>
      <c r="AE13151">
        <f t="shared" si="205"/>
        <v>2009</v>
      </c>
    </row>
    <row r="13152" spans="1:31" x14ac:dyDescent="0.25">
      <c r="A13152" s="7">
        <v>13149</v>
      </c>
      <c r="B13152" s="8">
        <v>40149</v>
      </c>
      <c r="C13152" t="s">
        <v>3</v>
      </c>
      <c r="D13152" t="s">
        <v>787</v>
      </c>
      <c r="E13152" t="s">
        <v>9</v>
      </c>
      <c r="F13152" t="s">
        <v>832</v>
      </c>
      <c r="G13152" t="s">
        <v>569</v>
      </c>
      <c r="H13152" s="9" t="s">
        <v>2172</v>
      </c>
      <c r="I13152" t="s">
        <v>1455</v>
      </c>
      <c r="J13152" s="20">
        <v>23</v>
      </c>
      <c r="K13152" s="20" t="s">
        <v>3</v>
      </c>
      <c r="L13152" t="s">
        <v>1464</v>
      </c>
      <c r="M13152" s="20">
        <v>3.7199999999999998</v>
      </c>
      <c r="N13152" s="20">
        <v>2.5300000000000002</v>
      </c>
      <c r="AE13152">
        <f t="shared" si="205"/>
        <v>2009</v>
      </c>
    </row>
    <row r="13153" spans="1:31" x14ac:dyDescent="0.25">
      <c r="A13153" s="7">
        <v>13150</v>
      </c>
      <c r="B13153" s="8">
        <v>40149</v>
      </c>
      <c r="C13153" t="s">
        <v>3</v>
      </c>
      <c r="D13153" t="s">
        <v>957</v>
      </c>
      <c r="E13153" t="s">
        <v>9</v>
      </c>
      <c r="F13153" t="s">
        <v>836</v>
      </c>
      <c r="G13153" t="s">
        <v>732</v>
      </c>
      <c r="H13153" s="135" t="s">
        <v>1496</v>
      </c>
      <c r="I13153" t="s">
        <v>1454</v>
      </c>
      <c r="J13153" s="20">
        <v>15</v>
      </c>
      <c r="K13153" s="20" t="s">
        <v>9</v>
      </c>
      <c r="L13153" t="s">
        <v>1464</v>
      </c>
      <c r="M13153" s="20">
        <v>3.3</v>
      </c>
      <c r="N13153" s="20">
        <v>5.2</v>
      </c>
      <c r="AE13153">
        <f t="shared" si="205"/>
        <v>2009</v>
      </c>
    </row>
    <row r="13154" spans="1:31" x14ac:dyDescent="0.25">
      <c r="A13154" s="7">
        <v>13151</v>
      </c>
      <c r="B13154" s="8">
        <v>40150</v>
      </c>
      <c r="C13154" t="s">
        <v>3</v>
      </c>
      <c r="D13154" t="s">
        <v>858</v>
      </c>
      <c r="E13154" t="s">
        <v>9</v>
      </c>
      <c r="F13154" t="s">
        <v>860</v>
      </c>
      <c r="G13154" t="s">
        <v>861</v>
      </c>
      <c r="H13154" s="9" t="s">
        <v>2605</v>
      </c>
      <c r="I13154" t="s">
        <v>1454</v>
      </c>
      <c r="J13154" s="20">
        <v>14</v>
      </c>
      <c r="K13154" s="20" t="s">
        <v>9</v>
      </c>
      <c r="L13154" t="s">
        <v>1463</v>
      </c>
      <c r="M13154" s="20">
        <v>3.36</v>
      </c>
      <c r="N13154" s="20">
        <v>4.6400000000000006</v>
      </c>
      <c r="AE13154">
        <f t="shared" si="205"/>
        <v>2009</v>
      </c>
    </row>
    <row r="13155" spans="1:31" x14ac:dyDescent="0.25">
      <c r="A13155" s="7">
        <v>13152</v>
      </c>
      <c r="B13155" s="8">
        <v>40150</v>
      </c>
      <c r="C13155" t="s">
        <v>3</v>
      </c>
      <c r="D13155" t="s">
        <v>1004</v>
      </c>
      <c r="E13155" t="s">
        <v>9</v>
      </c>
      <c r="F13155" t="s">
        <v>860</v>
      </c>
      <c r="G13155" t="s">
        <v>714</v>
      </c>
      <c r="H13155" s="135" t="s">
        <v>1994</v>
      </c>
      <c r="I13155" t="s">
        <v>1454</v>
      </c>
      <c r="J13155" s="20">
        <v>23</v>
      </c>
      <c r="K13155" s="20" t="s">
        <v>1465</v>
      </c>
      <c r="L13155" t="s">
        <v>1466</v>
      </c>
      <c r="M13155" s="20">
        <v>5.75</v>
      </c>
      <c r="N13155" s="20">
        <v>5.75</v>
      </c>
      <c r="AE13155">
        <f t="shared" si="205"/>
        <v>2009</v>
      </c>
    </row>
    <row r="13156" spans="1:31" x14ac:dyDescent="0.25">
      <c r="A13156" s="7">
        <v>13153</v>
      </c>
      <c r="B13156" s="8">
        <v>40150</v>
      </c>
      <c r="C13156" t="s">
        <v>3</v>
      </c>
      <c r="D13156" t="s">
        <v>1004</v>
      </c>
      <c r="E13156" t="s">
        <v>9</v>
      </c>
      <c r="F13156" t="s">
        <v>450</v>
      </c>
      <c r="G13156" t="s">
        <v>569</v>
      </c>
      <c r="H13156" s="135" t="s">
        <v>1496</v>
      </c>
      <c r="I13156" t="s">
        <v>1454</v>
      </c>
      <c r="J13156" s="20">
        <v>16</v>
      </c>
      <c r="K13156" s="20" t="s">
        <v>9</v>
      </c>
      <c r="L13156" t="s">
        <v>1463</v>
      </c>
      <c r="M13156" s="20">
        <v>3.84</v>
      </c>
      <c r="N13156" s="20">
        <v>5.16</v>
      </c>
      <c r="AE13156">
        <f t="shared" si="205"/>
        <v>2009</v>
      </c>
    </row>
    <row r="13157" spans="1:31" x14ac:dyDescent="0.25">
      <c r="A13157" s="7">
        <v>13154</v>
      </c>
      <c r="B13157" s="8">
        <v>40151</v>
      </c>
      <c r="C13157" t="s">
        <v>3</v>
      </c>
      <c r="D13157" t="s">
        <v>952</v>
      </c>
      <c r="E13157" t="s">
        <v>9</v>
      </c>
      <c r="F13157" t="s">
        <v>993</v>
      </c>
      <c r="G13157" t="s">
        <v>861</v>
      </c>
      <c r="H13157" s="135" t="s">
        <v>2492</v>
      </c>
      <c r="I13157" t="s">
        <v>1454</v>
      </c>
      <c r="J13157" s="20">
        <v>24</v>
      </c>
      <c r="K13157" s="20" t="s">
        <v>9</v>
      </c>
      <c r="L13157" t="s">
        <v>1463</v>
      </c>
      <c r="M13157" s="20">
        <v>5.76</v>
      </c>
      <c r="N13157" s="20">
        <v>7.24</v>
      </c>
      <c r="AE13157">
        <f t="shared" si="205"/>
        <v>2009</v>
      </c>
    </row>
    <row r="13158" spans="1:31" x14ac:dyDescent="0.25">
      <c r="A13158" s="7">
        <v>13155</v>
      </c>
      <c r="B13158" s="8">
        <v>40151</v>
      </c>
      <c r="C13158" t="s">
        <v>3</v>
      </c>
      <c r="D13158" t="s">
        <v>952</v>
      </c>
      <c r="E13158" t="s">
        <v>9</v>
      </c>
      <c r="F13158" t="s">
        <v>993</v>
      </c>
      <c r="G13158" t="s">
        <v>861</v>
      </c>
      <c r="H13158" s="135" t="s">
        <v>1496</v>
      </c>
      <c r="I13158" t="s">
        <v>1454</v>
      </c>
      <c r="J13158" s="20">
        <v>67</v>
      </c>
      <c r="K13158" s="20" t="s">
        <v>1465</v>
      </c>
      <c r="L13158" t="s">
        <v>1466</v>
      </c>
      <c r="M13158" s="20">
        <v>16.75</v>
      </c>
      <c r="N13158" s="20">
        <v>16.75</v>
      </c>
      <c r="AE13158">
        <f t="shared" si="205"/>
        <v>2009</v>
      </c>
    </row>
    <row r="13159" spans="1:31" x14ac:dyDescent="0.25">
      <c r="A13159" s="7">
        <v>13156</v>
      </c>
      <c r="B13159" s="8">
        <v>40152</v>
      </c>
      <c r="C13159" t="s">
        <v>3</v>
      </c>
      <c r="D13159" t="s">
        <v>955</v>
      </c>
      <c r="E13159" t="s">
        <v>9</v>
      </c>
      <c r="F13159" t="s">
        <v>926</v>
      </c>
      <c r="G13159" t="s">
        <v>377</v>
      </c>
      <c r="H13159" s="135" t="s">
        <v>1496</v>
      </c>
      <c r="I13159" t="s">
        <v>1454</v>
      </c>
      <c r="J13159" s="20">
        <v>26</v>
      </c>
      <c r="K13159" s="20" t="s">
        <v>3</v>
      </c>
      <c r="L13159" t="s">
        <v>1463</v>
      </c>
      <c r="M13159" s="20">
        <v>7.76</v>
      </c>
      <c r="N13159" s="20">
        <v>6.24</v>
      </c>
      <c r="AE13159">
        <f t="shared" si="205"/>
        <v>2009</v>
      </c>
    </row>
    <row r="13160" spans="1:31" x14ac:dyDescent="0.25">
      <c r="A13160" s="7">
        <v>13157</v>
      </c>
      <c r="B13160" s="8">
        <v>40152</v>
      </c>
      <c r="C13160" t="s">
        <v>3</v>
      </c>
      <c r="D13160" t="s">
        <v>543</v>
      </c>
      <c r="E13160" t="s">
        <v>9</v>
      </c>
      <c r="F13160" t="s">
        <v>427</v>
      </c>
      <c r="G13160" t="s">
        <v>1016</v>
      </c>
      <c r="H13160" s="135" t="s">
        <v>2935</v>
      </c>
      <c r="I13160" t="s">
        <v>1454</v>
      </c>
      <c r="J13160" s="20">
        <v>27</v>
      </c>
      <c r="K13160" s="20" t="s">
        <v>9</v>
      </c>
      <c r="L13160" t="s">
        <v>1464</v>
      </c>
      <c r="M13160" s="20">
        <v>5.9399999999999995</v>
      </c>
      <c r="N13160" s="20">
        <v>8.56</v>
      </c>
      <c r="AE13160">
        <f t="shared" si="205"/>
        <v>2009</v>
      </c>
    </row>
    <row r="13161" spans="1:31" x14ac:dyDescent="0.25">
      <c r="A13161" s="7">
        <v>13158</v>
      </c>
      <c r="B13161" s="8">
        <v>40152</v>
      </c>
      <c r="C13161" t="s">
        <v>3</v>
      </c>
      <c r="D13161" t="s">
        <v>543</v>
      </c>
      <c r="E13161" t="s">
        <v>9</v>
      </c>
      <c r="F13161" t="s">
        <v>978</v>
      </c>
      <c r="G13161" t="s">
        <v>1016</v>
      </c>
      <c r="H13161" s="135" t="s">
        <v>2935</v>
      </c>
      <c r="I13161" t="s">
        <v>1454</v>
      </c>
      <c r="J13161" s="20">
        <v>75</v>
      </c>
      <c r="K13161" s="20" t="s">
        <v>9</v>
      </c>
      <c r="L13161" t="s">
        <v>1464</v>
      </c>
      <c r="M13161" s="20">
        <v>16.5</v>
      </c>
      <c r="N13161" s="20">
        <v>22</v>
      </c>
      <c r="AE13161">
        <f t="shared" si="205"/>
        <v>2009</v>
      </c>
    </row>
    <row r="13162" spans="1:31" x14ac:dyDescent="0.25">
      <c r="A13162" s="7">
        <v>13159</v>
      </c>
      <c r="B13162" s="8">
        <v>40152</v>
      </c>
      <c r="C13162" t="s">
        <v>3</v>
      </c>
      <c r="D13162" t="s">
        <v>902</v>
      </c>
      <c r="E13162" t="s">
        <v>9</v>
      </c>
      <c r="F13162" t="s">
        <v>1038</v>
      </c>
      <c r="G13162" t="s">
        <v>648</v>
      </c>
      <c r="H13162" s="135" t="s">
        <v>2330</v>
      </c>
      <c r="I13162" t="s">
        <v>1455</v>
      </c>
      <c r="J13162" s="20">
        <v>19</v>
      </c>
      <c r="K13162" s="20" t="s">
        <v>3</v>
      </c>
      <c r="L13162" t="s">
        <v>1464</v>
      </c>
      <c r="M13162" s="20">
        <v>3.16</v>
      </c>
      <c r="N13162" s="20">
        <v>2.09</v>
      </c>
      <c r="AE13162">
        <f t="shared" si="205"/>
        <v>2009</v>
      </c>
    </row>
    <row r="13163" spans="1:31" x14ac:dyDescent="0.25">
      <c r="A13163" s="7">
        <v>13160</v>
      </c>
      <c r="B13163" s="8">
        <v>40153</v>
      </c>
      <c r="C13163" t="s">
        <v>3</v>
      </c>
      <c r="D13163" t="s">
        <v>1020</v>
      </c>
      <c r="E13163" t="s">
        <v>9</v>
      </c>
      <c r="F13163" t="s">
        <v>990</v>
      </c>
      <c r="G13163" t="s">
        <v>929</v>
      </c>
      <c r="H13163" s="135" t="s">
        <v>2728</v>
      </c>
      <c r="I13163" t="s">
        <v>1455</v>
      </c>
      <c r="J13163" s="20">
        <v>21</v>
      </c>
      <c r="K13163" s="20" t="s">
        <v>3</v>
      </c>
      <c r="L13163" t="s">
        <v>1464</v>
      </c>
      <c r="M13163" s="20">
        <v>3.44</v>
      </c>
      <c r="N13163" s="20">
        <v>2.31</v>
      </c>
      <c r="AE13163">
        <f t="shared" si="205"/>
        <v>2009</v>
      </c>
    </row>
    <row r="13164" spans="1:31" x14ac:dyDescent="0.25">
      <c r="A13164" s="7">
        <v>13161</v>
      </c>
      <c r="B13164" s="8">
        <v>40153</v>
      </c>
      <c r="C13164" t="s">
        <v>3</v>
      </c>
      <c r="D13164" t="s">
        <v>237</v>
      </c>
      <c r="E13164" t="s">
        <v>9</v>
      </c>
      <c r="F13164" t="s">
        <v>186</v>
      </c>
      <c r="G13164" t="s">
        <v>648</v>
      </c>
      <c r="H13164" s="9" t="s">
        <v>1797</v>
      </c>
      <c r="I13164" t="s">
        <v>1454</v>
      </c>
      <c r="J13164" s="20">
        <v>156</v>
      </c>
      <c r="K13164" s="20" t="s">
        <v>9</v>
      </c>
      <c r="L13164" t="s">
        <v>1463</v>
      </c>
      <c r="M13164" s="20">
        <v>37.44</v>
      </c>
      <c r="N13164" s="20">
        <v>41.56</v>
      </c>
      <c r="AE13164">
        <f t="shared" si="205"/>
        <v>2009</v>
      </c>
    </row>
    <row r="13165" spans="1:31" x14ac:dyDescent="0.25">
      <c r="A13165" s="7">
        <v>13162</v>
      </c>
      <c r="B13165" s="8">
        <v>40154</v>
      </c>
      <c r="C13165" t="s">
        <v>3</v>
      </c>
      <c r="D13165" t="s">
        <v>1004</v>
      </c>
      <c r="E13165" t="s">
        <v>9</v>
      </c>
      <c r="F13165" t="s">
        <v>450</v>
      </c>
      <c r="G13165" t="s">
        <v>569</v>
      </c>
      <c r="H13165" s="135" t="s">
        <v>1496</v>
      </c>
      <c r="I13165" t="s">
        <v>1454</v>
      </c>
      <c r="J13165" s="20">
        <v>11</v>
      </c>
      <c r="K13165" s="20" t="s">
        <v>3</v>
      </c>
      <c r="L13165" t="s">
        <v>1463</v>
      </c>
      <c r="M13165" s="20">
        <v>3.86</v>
      </c>
      <c r="N13165" s="20">
        <v>2.64</v>
      </c>
      <c r="AE13165">
        <f t="shared" si="205"/>
        <v>2009</v>
      </c>
    </row>
    <row r="13166" spans="1:31" x14ac:dyDescent="0.25">
      <c r="A13166" s="7">
        <v>13163</v>
      </c>
      <c r="B13166" s="8">
        <v>40154</v>
      </c>
      <c r="C13166" t="s">
        <v>3</v>
      </c>
      <c r="D13166" t="s">
        <v>202</v>
      </c>
      <c r="E13166" t="s">
        <v>9</v>
      </c>
      <c r="F13166" t="s">
        <v>23</v>
      </c>
      <c r="G13166" t="s">
        <v>24</v>
      </c>
      <c r="H13166" s="135" t="s">
        <v>1556</v>
      </c>
      <c r="I13166" t="s">
        <v>1454</v>
      </c>
      <c r="J13166" s="20">
        <v>1</v>
      </c>
      <c r="K13166" s="20" t="s">
        <v>1465</v>
      </c>
      <c r="L13166" t="s">
        <v>1466</v>
      </c>
      <c r="M13166" s="20">
        <v>0.25</v>
      </c>
      <c r="N13166" s="20">
        <v>0.25</v>
      </c>
      <c r="AE13166">
        <f t="shared" si="205"/>
        <v>2009</v>
      </c>
    </row>
    <row r="13167" spans="1:31" x14ac:dyDescent="0.25">
      <c r="A13167" s="7">
        <v>13164</v>
      </c>
      <c r="B13167" s="8">
        <v>40154</v>
      </c>
      <c r="C13167" t="s">
        <v>3</v>
      </c>
      <c r="D13167" t="s">
        <v>857</v>
      </c>
      <c r="E13167" t="s">
        <v>9</v>
      </c>
      <c r="F13167" t="s">
        <v>122</v>
      </c>
      <c r="G13167" t="s">
        <v>648</v>
      </c>
      <c r="H13167" s="135" t="s">
        <v>2062</v>
      </c>
      <c r="I13167" t="s">
        <v>1454</v>
      </c>
      <c r="J13167" s="20">
        <v>47</v>
      </c>
      <c r="K13167" s="20" t="s">
        <v>3</v>
      </c>
      <c r="L13167" t="s">
        <v>1464</v>
      </c>
      <c r="M13167" s="20">
        <v>14.16</v>
      </c>
      <c r="N13167" s="20">
        <v>10.34</v>
      </c>
      <c r="AE13167">
        <f t="shared" si="205"/>
        <v>2009</v>
      </c>
    </row>
    <row r="13168" spans="1:31" x14ac:dyDescent="0.25">
      <c r="A13168" s="7">
        <v>13165</v>
      </c>
      <c r="B13168" s="8">
        <v>40154</v>
      </c>
      <c r="C13168" t="s">
        <v>3</v>
      </c>
      <c r="D13168" t="s">
        <v>1002</v>
      </c>
      <c r="E13168" t="s">
        <v>9</v>
      </c>
      <c r="F13168" t="s">
        <v>23</v>
      </c>
      <c r="G13168" t="s">
        <v>65</v>
      </c>
      <c r="H13168" s="135" t="s">
        <v>1558</v>
      </c>
      <c r="I13168" t="s">
        <v>1458</v>
      </c>
      <c r="J13168" s="20">
        <v>16</v>
      </c>
      <c r="K13168" s="20" t="s">
        <v>9</v>
      </c>
      <c r="L13168" t="s">
        <v>1463</v>
      </c>
      <c r="M13168" s="20">
        <v>10</v>
      </c>
      <c r="N13168" s="20">
        <v>30</v>
      </c>
      <c r="AE13168">
        <f t="shared" si="205"/>
        <v>2009</v>
      </c>
    </row>
    <row r="13169" spans="1:31" x14ac:dyDescent="0.25">
      <c r="A13169" s="7">
        <v>13166</v>
      </c>
      <c r="B13169" s="8">
        <v>40155</v>
      </c>
      <c r="C13169" t="s">
        <v>3</v>
      </c>
      <c r="D13169" t="s">
        <v>1004</v>
      </c>
      <c r="E13169" t="s">
        <v>9</v>
      </c>
      <c r="F13169" t="s">
        <v>450</v>
      </c>
      <c r="G13169" t="s">
        <v>569</v>
      </c>
      <c r="H13169" s="135" t="s">
        <v>1496</v>
      </c>
      <c r="I13169" t="s">
        <v>1454</v>
      </c>
      <c r="J13169" s="20">
        <v>90</v>
      </c>
      <c r="K13169" s="20" t="s">
        <v>3</v>
      </c>
      <c r="L13169" t="s">
        <v>1463</v>
      </c>
      <c r="M13169" s="20">
        <v>24.4</v>
      </c>
      <c r="N13169" s="20">
        <v>21.6</v>
      </c>
      <c r="AE13169">
        <f t="shared" si="205"/>
        <v>2009</v>
      </c>
    </row>
    <row r="13170" spans="1:31" x14ac:dyDescent="0.25">
      <c r="A13170" s="7">
        <v>13167</v>
      </c>
      <c r="B13170" s="8">
        <v>40156</v>
      </c>
      <c r="C13170" t="s">
        <v>3</v>
      </c>
      <c r="D13170" t="s">
        <v>1036</v>
      </c>
      <c r="E13170" t="s">
        <v>9</v>
      </c>
      <c r="F13170" t="s">
        <v>769</v>
      </c>
      <c r="G13170" t="s">
        <v>861</v>
      </c>
      <c r="H13170" s="135" t="s">
        <v>2444</v>
      </c>
      <c r="I13170" t="s">
        <v>1454</v>
      </c>
      <c r="J13170" s="20">
        <v>10</v>
      </c>
      <c r="K13170" s="20" t="s">
        <v>9</v>
      </c>
      <c r="L13170" t="s">
        <v>1464</v>
      </c>
      <c r="M13170" s="20">
        <v>2.2000000000000002</v>
      </c>
      <c r="N13170" s="20">
        <v>3.8</v>
      </c>
      <c r="AE13170">
        <f t="shared" si="205"/>
        <v>2009</v>
      </c>
    </row>
    <row r="13171" spans="1:31" x14ac:dyDescent="0.25">
      <c r="A13171" s="7">
        <v>13168</v>
      </c>
      <c r="B13171" s="8">
        <v>40156</v>
      </c>
      <c r="C13171" t="s">
        <v>3</v>
      </c>
      <c r="D13171" t="s">
        <v>787</v>
      </c>
      <c r="E13171" t="s">
        <v>9</v>
      </c>
      <c r="F13171" t="s">
        <v>957</v>
      </c>
      <c r="G13171" t="s">
        <v>633</v>
      </c>
      <c r="H13171" s="135" t="s">
        <v>1753</v>
      </c>
      <c r="I13171" t="s">
        <v>1455</v>
      </c>
      <c r="J13171" s="20">
        <v>13</v>
      </c>
      <c r="K13171" s="20" t="s">
        <v>9</v>
      </c>
      <c r="L13171" t="s">
        <v>1463</v>
      </c>
      <c r="M13171" s="20">
        <v>1.56</v>
      </c>
      <c r="N13171" s="20">
        <v>2.19</v>
      </c>
      <c r="AE13171">
        <f t="shared" si="205"/>
        <v>2009</v>
      </c>
    </row>
    <row r="13172" spans="1:31" x14ac:dyDescent="0.25">
      <c r="A13172" s="7">
        <v>13169</v>
      </c>
      <c r="B13172" s="8">
        <v>40156</v>
      </c>
      <c r="C13172" t="s">
        <v>3</v>
      </c>
      <c r="D13172" t="s">
        <v>808</v>
      </c>
      <c r="E13172" t="s">
        <v>9</v>
      </c>
      <c r="F13172" t="s">
        <v>231</v>
      </c>
      <c r="G13172" t="s">
        <v>648</v>
      </c>
      <c r="H13172" s="135" t="s">
        <v>1795</v>
      </c>
      <c r="I13172" t="s">
        <v>1454</v>
      </c>
      <c r="J13172" s="20">
        <v>44</v>
      </c>
      <c r="K13172" s="20" t="s">
        <v>1465</v>
      </c>
      <c r="L13172" t="s">
        <v>1466</v>
      </c>
      <c r="M13172" s="20">
        <v>11</v>
      </c>
      <c r="N13172" s="20">
        <v>11</v>
      </c>
      <c r="AE13172">
        <f t="shared" si="205"/>
        <v>2009</v>
      </c>
    </row>
    <row r="13173" spans="1:31" x14ac:dyDescent="0.25">
      <c r="A13173" s="7">
        <v>13170</v>
      </c>
      <c r="B13173" s="8">
        <v>40156</v>
      </c>
      <c r="C13173" t="s">
        <v>3</v>
      </c>
      <c r="D13173" t="s">
        <v>1035</v>
      </c>
      <c r="E13173" t="s">
        <v>9</v>
      </c>
      <c r="F13173" t="s">
        <v>668</v>
      </c>
      <c r="G13173" t="s">
        <v>895</v>
      </c>
      <c r="H13173" s="135" t="s">
        <v>2936</v>
      </c>
      <c r="I13173" t="s">
        <v>1455</v>
      </c>
      <c r="J13173" s="20">
        <v>18</v>
      </c>
      <c r="K13173" s="20" t="s">
        <v>1465</v>
      </c>
      <c r="L13173" t="s">
        <v>1466</v>
      </c>
      <c r="M13173" s="20">
        <v>2.25</v>
      </c>
      <c r="N13173" s="20">
        <v>2.25</v>
      </c>
      <c r="AE13173">
        <f t="shared" si="205"/>
        <v>2009</v>
      </c>
    </row>
    <row r="13174" spans="1:31" x14ac:dyDescent="0.25">
      <c r="A13174" s="7">
        <v>13171</v>
      </c>
      <c r="B13174" s="8">
        <v>40156</v>
      </c>
      <c r="C13174" t="s">
        <v>3</v>
      </c>
      <c r="D13174" t="s">
        <v>557</v>
      </c>
      <c r="E13174" t="s">
        <v>9</v>
      </c>
      <c r="F13174" t="s">
        <v>727</v>
      </c>
      <c r="G13174" t="s">
        <v>1016</v>
      </c>
      <c r="H13174" s="9" t="s">
        <v>2937</v>
      </c>
      <c r="I13174" t="s">
        <v>1454</v>
      </c>
      <c r="J13174" s="20">
        <v>9</v>
      </c>
      <c r="K13174" s="20" t="s">
        <v>3</v>
      </c>
      <c r="L13174" t="s">
        <v>1464</v>
      </c>
      <c r="M13174" s="20">
        <v>3.52</v>
      </c>
      <c r="N13174" s="20">
        <v>1.98</v>
      </c>
      <c r="AE13174">
        <f t="shared" si="205"/>
        <v>2009</v>
      </c>
    </row>
    <row r="13175" spans="1:31" x14ac:dyDescent="0.25">
      <c r="A13175" s="7">
        <v>13172</v>
      </c>
      <c r="B13175" s="8">
        <v>40156</v>
      </c>
      <c r="C13175" t="s">
        <v>3</v>
      </c>
      <c r="D13175" t="s">
        <v>854</v>
      </c>
      <c r="E13175" t="s">
        <v>9</v>
      </c>
      <c r="F13175" t="s">
        <v>668</v>
      </c>
      <c r="G13175" t="s">
        <v>895</v>
      </c>
      <c r="H13175" s="135" t="s">
        <v>1496</v>
      </c>
      <c r="I13175" t="s">
        <v>1455</v>
      </c>
      <c r="J13175" s="20">
        <v>73</v>
      </c>
      <c r="K13175" s="20" t="s">
        <v>9</v>
      </c>
      <c r="L13175" t="s">
        <v>1464</v>
      </c>
      <c r="M13175" s="20">
        <v>8.0299999999999994</v>
      </c>
      <c r="N13175" s="20">
        <v>10.72</v>
      </c>
      <c r="AE13175">
        <f t="shared" si="205"/>
        <v>2009</v>
      </c>
    </row>
    <row r="13176" spans="1:31" x14ac:dyDescent="0.25">
      <c r="A13176" s="7">
        <v>13173</v>
      </c>
      <c r="B13176" s="8">
        <v>40156</v>
      </c>
      <c r="C13176" t="s">
        <v>3</v>
      </c>
      <c r="D13176" t="s">
        <v>1004</v>
      </c>
      <c r="E13176" t="s">
        <v>9</v>
      </c>
      <c r="F13176" t="s">
        <v>860</v>
      </c>
      <c r="G13176" t="s">
        <v>732</v>
      </c>
      <c r="H13176" s="135" t="s">
        <v>1496</v>
      </c>
      <c r="I13176" t="s">
        <v>1454</v>
      </c>
      <c r="J13176" s="20">
        <v>20</v>
      </c>
      <c r="K13176" s="20" t="s">
        <v>1465</v>
      </c>
      <c r="L13176" t="s">
        <v>1466</v>
      </c>
      <c r="M13176" s="20">
        <v>5</v>
      </c>
      <c r="N13176" s="20">
        <v>5</v>
      </c>
      <c r="AE13176">
        <f t="shared" si="205"/>
        <v>2009</v>
      </c>
    </row>
    <row r="13177" spans="1:31" x14ac:dyDescent="0.25">
      <c r="A13177" s="7">
        <v>13174</v>
      </c>
      <c r="B13177" s="8">
        <v>40157</v>
      </c>
      <c r="C13177" t="s">
        <v>3</v>
      </c>
      <c r="D13177" t="s">
        <v>163</v>
      </c>
      <c r="E13177" t="s">
        <v>9</v>
      </c>
      <c r="F13177" t="s">
        <v>131</v>
      </c>
      <c r="G13177" t="s">
        <v>929</v>
      </c>
      <c r="H13177" s="9" t="s">
        <v>2652</v>
      </c>
      <c r="I13177" t="s">
        <v>1454</v>
      </c>
      <c r="J13177" s="20">
        <v>81</v>
      </c>
      <c r="K13177" s="20" t="s">
        <v>1465</v>
      </c>
      <c r="L13177" t="s">
        <v>1466</v>
      </c>
      <c r="M13177" s="20">
        <v>20.25</v>
      </c>
      <c r="N13177" s="20">
        <v>20.25</v>
      </c>
      <c r="AE13177">
        <f t="shared" si="205"/>
        <v>2009</v>
      </c>
    </row>
    <row r="13178" spans="1:31" x14ac:dyDescent="0.25">
      <c r="A13178" s="7">
        <v>13175</v>
      </c>
      <c r="B13178" s="8">
        <v>40157</v>
      </c>
      <c r="C13178" t="s">
        <v>3</v>
      </c>
      <c r="D13178" t="s">
        <v>1023</v>
      </c>
      <c r="E13178" t="s">
        <v>9</v>
      </c>
      <c r="F13178" t="s">
        <v>1028</v>
      </c>
      <c r="G13178" t="s">
        <v>895</v>
      </c>
      <c r="H13178" s="135" t="s">
        <v>2534</v>
      </c>
      <c r="I13178" t="s">
        <v>1454</v>
      </c>
      <c r="J13178" s="20">
        <v>15</v>
      </c>
      <c r="K13178" s="20" t="s">
        <v>3</v>
      </c>
      <c r="L13178" t="s">
        <v>1464</v>
      </c>
      <c r="M13178" s="20">
        <v>5.2</v>
      </c>
      <c r="N13178" s="20">
        <v>3.3</v>
      </c>
      <c r="AE13178">
        <f t="shared" si="205"/>
        <v>2009</v>
      </c>
    </row>
    <row r="13179" spans="1:31" x14ac:dyDescent="0.25">
      <c r="A13179" s="7">
        <v>13176</v>
      </c>
      <c r="B13179" s="8">
        <v>40157</v>
      </c>
      <c r="C13179" t="s">
        <v>3</v>
      </c>
      <c r="D13179" t="s">
        <v>1023</v>
      </c>
      <c r="E13179" t="s">
        <v>9</v>
      </c>
      <c r="F13179" t="s">
        <v>687</v>
      </c>
      <c r="G13179" t="s">
        <v>714</v>
      </c>
      <c r="H13179" s="135" t="s">
        <v>1496</v>
      </c>
      <c r="I13179" t="s">
        <v>1456</v>
      </c>
      <c r="J13179" s="20">
        <v>23</v>
      </c>
      <c r="K13179" s="20" t="s">
        <v>1465</v>
      </c>
      <c r="L13179" t="s">
        <v>1466</v>
      </c>
      <c r="M13179" s="20">
        <v>5.75</v>
      </c>
      <c r="N13179" s="20">
        <v>5.75</v>
      </c>
      <c r="O13179" t="s">
        <v>9</v>
      </c>
      <c r="P13179" s="13" t="s">
        <v>926</v>
      </c>
      <c r="Q13179" t="s">
        <v>3</v>
      </c>
      <c r="R13179" t="s">
        <v>957</v>
      </c>
      <c r="S13179" t="s">
        <v>3</v>
      </c>
      <c r="T13179" t="s">
        <v>47</v>
      </c>
      <c r="U13179" t="s">
        <v>1465</v>
      </c>
      <c r="W13179" t="s">
        <v>1465</v>
      </c>
      <c r="Y13179" t="s">
        <v>1465</v>
      </c>
      <c r="AA13179" t="s">
        <v>1465</v>
      </c>
      <c r="AC13179" t="s">
        <v>1465</v>
      </c>
      <c r="AE13179">
        <f t="shared" si="205"/>
        <v>2009</v>
      </c>
    </row>
    <row r="13180" spans="1:31" x14ac:dyDescent="0.25">
      <c r="A13180" s="7">
        <v>13177</v>
      </c>
      <c r="B13180" s="8">
        <v>40158</v>
      </c>
      <c r="C13180" t="s">
        <v>3</v>
      </c>
      <c r="D13180" t="s">
        <v>557</v>
      </c>
      <c r="E13180" t="s">
        <v>9</v>
      </c>
      <c r="F13180" t="s">
        <v>727</v>
      </c>
      <c r="G13180" t="s">
        <v>648</v>
      </c>
      <c r="H13180" s="135" t="s">
        <v>2095</v>
      </c>
      <c r="I13180" t="s">
        <v>1454</v>
      </c>
      <c r="J13180" s="20">
        <v>39</v>
      </c>
      <c r="K13180" s="20" t="s">
        <v>3</v>
      </c>
      <c r="L13180" t="s">
        <v>1464</v>
      </c>
      <c r="M13180" s="20">
        <v>11.92</v>
      </c>
      <c r="N13180" s="20">
        <v>8.58</v>
      </c>
      <c r="AE13180">
        <f t="shared" si="205"/>
        <v>2009</v>
      </c>
    </row>
    <row r="13181" spans="1:31" x14ac:dyDescent="0.25">
      <c r="A13181" s="7">
        <v>13178</v>
      </c>
      <c r="B13181" s="8">
        <v>40159</v>
      </c>
      <c r="C13181" t="s">
        <v>3</v>
      </c>
      <c r="D13181" t="s">
        <v>543</v>
      </c>
      <c r="E13181" t="s">
        <v>9</v>
      </c>
      <c r="F13181" t="s">
        <v>55</v>
      </c>
      <c r="G13181" t="s">
        <v>569</v>
      </c>
      <c r="H13181" s="136" t="s">
        <v>1748</v>
      </c>
      <c r="I13181" t="s">
        <v>1454</v>
      </c>
      <c r="J13181" s="20">
        <v>29</v>
      </c>
      <c r="K13181" s="20" t="s">
        <v>1465</v>
      </c>
      <c r="L13181" t="s">
        <v>1466</v>
      </c>
      <c r="M13181" s="20">
        <v>7.25</v>
      </c>
      <c r="N13181" s="20">
        <v>7.25</v>
      </c>
      <c r="AE13181">
        <f t="shared" si="205"/>
        <v>2009</v>
      </c>
    </row>
    <row r="13182" spans="1:31" x14ac:dyDescent="0.25">
      <c r="A13182" s="7">
        <v>13179</v>
      </c>
      <c r="B13182" s="8">
        <v>40159</v>
      </c>
      <c r="C13182" t="s">
        <v>3</v>
      </c>
      <c r="D13182" t="s">
        <v>543</v>
      </c>
      <c r="E13182" t="s">
        <v>9</v>
      </c>
      <c r="F13182" t="s">
        <v>240</v>
      </c>
      <c r="G13182" t="s">
        <v>377</v>
      </c>
      <c r="H13182" s="9" t="s">
        <v>2620</v>
      </c>
      <c r="I13182" t="s">
        <v>1454</v>
      </c>
      <c r="J13182" s="20">
        <v>35</v>
      </c>
      <c r="K13182" s="20" t="s">
        <v>9</v>
      </c>
      <c r="L13182" t="s">
        <v>1464</v>
      </c>
      <c r="M13182" s="20">
        <v>7.7</v>
      </c>
      <c r="N13182" s="20">
        <v>10.8</v>
      </c>
      <c r="AE13182">
        <f t="shared" si="205"/>
        <v>2009</v>
      </c>
    </row>
    <row r="13183" spans="1:31" x14ac:dyDescent="0.25">
      <c r="A13183" s="7">
        <v>13180</v>
      </c>
      <c r="B13183" s="8">
        <v>40159</v>
      </c>
      <c r="C13183" t="s">
        <v>3</v>
      </c>
      <c r="D13183" t="s">
        <v>693</v>
      </c>
      <c r="E13183" t="s">
        <v>9</v>
      </c>
      <c r="F13183" t="s">
        <v>19</v>
      </c>
      <c r="G13183" t="s">
        <v>11</v>
      </c>
      <c r="H13183" s="135" t="s">
        <v>1526</v>
      </c>
      <c r="I13183" t="s">
        <v>1454</v>
      </c>
      <c r="J13183" s="20">
        <v>35</v>
      </c>
      <c r="K13183" s="20" t="s">
        <v>1465</v>
      </c>
      <c r="L13183" t="s">
        <v>1466</v>
      </c>
      <c r="M13183" s="20">
        <v>8.75</v>
      </c>
      <c r="N13183" s="20">
        <v>8.75</v>
      </c>
      <c r="AE13183">
        <f t="shared" si="205"/>
        <v>2009</v>
      </c>
    </row>
    <row r="13184" spans="1:31" x14ac:dyDescent="0.25">
      <c r="A13184" s="7">
        <v>13181</v>
      </c>
      <c r="B13184" s="8">
        <v>40160</v>
      </c>
      <c r="C13184" t="s">
        <v>3</v>
      </c>
      <c r="D13184" t="s">
        <v>964</v>
      </c>
      <c r="E13184" t="s">
        <v>9</v>
      </c>
      <c r="F13184" t="s">
        <v>1014</v>
      </c>
      <c r="G13184" t="s">
        <v>17</v>
      </c>
      <c r="H13184" s="135" t="s">
        <v>1504</v>
      </c>
      <c r="I13184" t="s">
        <v>1454</v>
      </c>
      <c r="J13184" s="20">
        <v>11</v>
      </c>
      <c r="K13184" s="20" t="s">
        <v>1465</v>
      </c>
      <c r="L13184" t="s">
        <v>1466</v>
      </c>
      <c r="M13184" s="20">
        <v>2.75</v>
      </c>
      <c r="N13184" s="20">
        <v>2.75</v>
      </c>
      <c r="AE13184">
        <f t="shared" si="205"/>
        <v>2009</v>
      </c>
    </row>
    <row r="13185" spans="1:31" x14ac:dyDescent="0.25">
      <c r="A13185" s="7">
        <v>13182</v>
      </c>
      <c r="B13185" s="8">
        <v>40160</v>
      </c>
      <c r="C13185" t="s">
        <v>3</v>
      </c>
      <c r="D13185" t="s">
        <v>913</v>
      </c>
      <c r="E13185" t="s">
        <v>9</v>
      </c>
      <c r="F13185" t="s">
        <v>905</v>
      </c>
      <c r="G13185" t="s">
        <v>870</v>
      </c>
      <c r="H13185" s="135" t="s">
        <v>1496</v>
      </c>
      <c r="I13185" t="s">
        <v>1454</v>
      </c>
      <c r="J13185" s="20">
        <v>25</v>
      </c>
      <c r="K13185" s="20" t="s">
        <v>1465</v>
      </c>
      <c r="L13185" t="s">
        <v>1466</v>
      </c>
      <c r="M13185" s="20">
        <v>6.25</v>
      </c>
      <c r="N13185" s="20">
        <v>6.25</v>
      </c>
      <c r="AE13185">
        <f t="shared" si="205"/>
        <v>2009</v>
      </c>
    </row>
    <row r="13186" spans="1:31" x14ac:dyDescent="0.25">
      <c r="A13186" s="7">
        <v>13183</v>
      </c>
      <c r="B13186" s="8">
        <v>40160</v>
      </c>
      <c r="C13186" t="s">
        <v>3</v>
      </c>
      <c r="D13186" t="s">
        <v>712</v>
      </c>
      <c r="E13186" t="s">
        <v>9</v>
      </c>
      <c r="F13186" t="s">
        <v>817</v>
      </c>
      <c r="G13186" t="s">
        <v>714</v>
      </c>
      <c r="H13186" s="9" t="s">
        <v>2106</v>
      </c>
      <c r="I13186" t="s">
        <v>1454</v>
      </c>
      <c r="J13186" s="20">
        <v>23</v>
      </c>
      <c r="K13186" s="20" t="s">
        <v>1465</v>
      </c>
      <c r="L13186" t="s">
        <v>1466</v>
      </c>
      <c r="M13186" s="20">
        <v>5.75</v>
      </c>
      <c r="N13186" s="20">
        <v>5.75</v>
      </c>
      <c r="AE13186">
        <f t="shared" si="205"/>
        <v>2009</v>
      </c>
    </row>
    <row r="13187" spans="1:31" x14ac:dyDescent="0.25">
      <c r="A13187" s="7">
        <v>13184</v>
      </c>
      <c r="B13187" s="8">
        <v>40162</v>
      </c>
      <c r="C13187" t="s">
        <v>3</v>
      </c>
      <c r="D13187" t="s">
        <v>1041</v>
      </c>
      <c r="E13187" t="s">
        <v>9</v>
      </c>
      <c r="F13187" t="s">
        <v>941</v>
      </c>
      <c r="G13187" t="s">
        <v>931</v>
      </c>
      <c r="H13187" s="9" t="s">
        <v>2646</v>
      </c>
      <c r="I13187" t="s">
        <v>1458</v>
      </c>
      <c r="J13187" s="20">
        <v>3</v>
      </c>
      <c r="K13187" s="20" t="s">
        <v>1465</v>
      </c>
      <c r="L13187" t="s">
        <v>1466</v>
      </c>
      <c r="M13187" s="20">
        <v>30</v>
      </c>
      <c r="N13187" s="20">
        <v>10</v>
      </c>
      <c r="AE13187">
        <f t="shared" si="205"/>
        <v>2009</v>
      </c>
    </row>
    <row r="13188" spans="1:31" x14ac:dyDescent="0.25">
      <c r="A13188" s="7">
        <v>13185</v>
      </c>
      <c r="B13188" s="8">
        <v>40162</v>
      </c>
      <c r="C13188" t="s">
        <v>3</v>
      </c>
      <c r="D13188" t="s">
        <v>1035</v>
      </c>
      <c r="E13188" t="s">
        <v>9</v>
      </c>
      <c r="F13188" t="s">
        <v>78</v>
      </c>
      <c r="G13188" t="s">
        <v>17</v>
      </c>
      <c r="H13188" s="135" t="s">
        <v>1496</v>
      </c>
      <c r="I13188" t="s">
        <v>1454</v>
      </c>
      <c r="J13188" s="20">
        <v>25</v>
      </c>
      <c r="K13188" s="20" t="s">
        <v>9</v>
      </c>
      <c r="L13188" t="s">
        <v>1464</v>
      </c>
      <c r="M13188" s="20">
        <v>5.5</v>
      </c>
      <c r="N13188" s="20">
        <v>8</v>
      </c>
      <c r="AE13188">
        <f t="shared" ref="AE13188:AE13251" si="206">YEAR(B13188)</f>
        <v>2009</v>
      </c>
    </row>
    <row r="13189" spans="1:31" x14ac:dyDescent="0.25">
      <c r="A13189" s="7">
        <v>13186</v>
      </c>
      <c r="B13189" s="8">
        <v>40162</v>
      </c>
      <c r="C13189" t="s">
        <v>3</v>
      </c>
      <c r="D13189" t="s">
        <v>543</v>
      </c>
      <c r="E13189" t="s">
        <v>9</v>
      </c>
      <c r="F13189" t="s">
        <v>233</v>
      </c>
      <c r="G13189" t="s">
        <v>714</v>
      </c>
      <c r="H13189" s="9" t="s">
        <v>2571</v>
      </c>
      <c r="I13189" t="s">
        <v>1454</v>
      </c>
      <c r="J13189" s="20">
        <v>31</v>
      </c>
      <c r="K13189" s="20" t="s">
        <v>9</v>
      </c>
      <c r="L13189" t="s">
        <v>1464</v>
      </c>
      <c r="M13189" s="20">
        <v>6.82</v>
      </c>
      <c r="N13189" s="20">
        <v>9.68</v>
      </c>
      <c r="AE13189">
        <f t="shared" si="206"/>
        <v>2009</v>
      </c>
    </row>
    <row r="13190" spans="1:31" x14ac:dyDescent="0.25">
      <c r="A13190" s="7">
        <v>13187</v>
      </c>
      <c r="B13190" s="8">
        <v>40162</v>
      </c>
      <c r="C13190" t="s">
        <v>3</v>
      </c>
      <c r="D13190" t="s">
        <v>1004</v>
      </c>
      <c r="E13190" t="s">
        <v>9</v>
      </c>
      <c r="F13190" t="s">
        <v>860</v>
      </c>
      <c r="G13190" t="s">
        <v>732</v>
      </c>
      <c r="H13190" s="135" t="s">
        <v>1496</v>
      </c>
      <c r="I13190" t="s">
        <v>1454</v>
      </c>
      <c r="J13190" s="20">
        <v>1</v>
      </c>
      <c r="K13190" s="20" t="s">
        <v>1465</v>
      </c>
      <c r="L13190" t="s">
        <v>1466</v>
      </c>
      <c r="M13190" s="20">
        <v>0.25</v>
      </c>
      <c r="N13190" s="20">
        <v>0.25</v>
      </c>
      <c r="AE13190">
        <f t="shared" si="206"/>
        <v>2009</v>
      </c>
    </row>
    <row r="13191" spans="1:31" x14ac:dyDescent="0.25">
      <c r="A13191" s="7">
        <v>13188</v>
      </c>
      <c r="B13191" s="8">
        <v>40163</v>
      </c>
      <c r="C13191" t="s">
        <v>3</v>
      </c>
      <c r="D13191" t="s">
        <v>1023</v>
      </c>
      <c r="E13191" t="s">
        <v>9</v>
      </c>
      <c r="F13191" t="s">
        <v>122</v>
      </c>
      <c r="G13191" t="s">
        <v>929</v>
      </c>
      <c r="H13191" s="135" t="s">
        <v>2659</v>
      </c>
      <c r="I13191" t="s">
        <v>1454</v>
      </c>
      <c r="J13191" s="20">
        <v>10</v>
      </c>
      <c r="K13191" s="20" t="s">
        <v>9</v>
      </c>
      <c r="L13191" t="s">
        <v>1464</v>
      </c>
      <c r="M13191" s="20">
        <v>2.2000000000000002</v>
      </c>
      <c r="N13191" s="20">
        <v>3.8</v>
      </c>
      <c r="AE13191">
        <f t="shared" si="206"/>
        <v>2009</v>
      </c>
    </row>
    <row r="13192" spans="1:31" x14ac:dyDescent="0.25">
      <c r="A13192" s="7">
        <v>13189</v>
      </c>
      <c r="B13192" s="8">
        <v>40163</v>
      </c>
      <c r="C13192" t="s">
        <v>3</v>
      </c>
      <c r="D13192" t="s">
        <v>992</v>
      </c>
      <c r="E13192" t="s">
        <v>9</v>
      </c>
      <c r="F13192" t="s">
        <v>945</v>
      </c>
      <c r="G13192" t="s">
        <v>929</v>
      </c>
      <c r="H13192" s="135" t="s">
        <v>2842</v>
      </c>
      <c r="I13192" t="s">
        <v>1454</v>
      </c>
      <c r="J13192" s="20">
        <v>30</v>
      </c>
      <c r="K13192" s="20" t="s">
        <v>3</v>
      </c>
      <c r="L13192" t="s">
        <v>1464</v>
      </c>
      <c r="M13192" s="20">
        <v>9.4</v>
      </c>
      <c r="N13192" s="20">
        <v>6.6</v>
      </c>
      <c r="AE13192">
        <f t="shared" si="206"/>
        <v>2009</v>
      </c>
    </row>
    <row r="13193" spans="1:31" x14ac:dyDescent="0.25">
      <c r="A13193" s="7">
        <v>13190</v>
      </c>
      <c r="B13193" s="8">
        <v>40164</v>
      </c>
      <c r="C13193" t="s">
        <v>3</v>
      </c>
      <c r="D13193" t="s">
        <v>1010</v>
      </c>
      <c r="E13193" t="s">
        <v>9</v>
      </c>
      <c r="F13193" t="s">
        <v>1038</v>
      </c>
      <c r="G13193" t="s">
        <v>648</v>
      </c>
      <c r="H13193" s="9" t="s">
        <v>1797</v>
      </c>
      <c r="I13193" t="s">
        <v>1454</v>
      </c>
      <c r="J13193" s="20">
        <v>32</v>
      </c>
      <c r="K13193" s="20" t="s">
        <v>3</v>
      </c>
      <c r="L13193" t="s">
        <v>1463</v>
      </c>
      <c r="M13193" s="20">
        <v>9.32</v>
      </c>
      <c r="N13193" s="20">
        <v>7.68</v>
      </c>
      <c r="AE13193">
        <f t="shared" si="206"/>
        <v>2009</v>
      </c>
    </row>
    <row r="13194" spans="1:31" x14ac:dyDescent="0.25">
      <c r="A13194" s="7">
        <v>13191</v>
      </c>
      <c r="B13194" s="8">
        <v>40164</v>
      </c>
      <c r="C13194" t="s">
        <v>3</v>
      </c>
      <c r="D13194" t="s">
        <v>1023</v>
      </c>
      <c r="E13194" t="s">
        <v>9</v>
      </c>
      <c r="F13194" t="s">
        <v>738</v>
      </c>
      <c r="G13194" t="s">
        <v>569</v>
      </c>
      <c r="H13194" s="136" t="s">
        <v>1677</v>
      </c>
      <c r="I13194" t="s">
        <v>1454</v>
      </c>
      <c r="J13194" s="20">
        <v>21</v>
      </c>
      <c r="K13194" s="20" t="s">
        <v>1465</v>
      </c>
      <c r="L13194" t="s">
        <v>1466</v>
      </c>
      <c r="M13194" s="20">
        <v>5.25</v>
      </c>
      <c r="N13194" s="20">
        <v>5.25</v>
      </c>
      <c r="AE13194">
        <f t="shared" si="206"/>
        <v>2009</v>
      </c>
    </row>
    <row r="13195" spans="1:31" x14ac:dyDescent="0.25">
      <c r="A13195" s="7">
        <v>13192</v>
      </c>
      <c r="B13195" s="8">
        <v>40164</v>
      </c>
      <c r="C13195" t="s">
        <v>3</v>
      </c>
      <c r="D13195" t="s">
        <v>1020</v>
      </c>
      <c r="E13195" t="s">
        <v>9</v>
      </c>
      <c r="F13195" t="s">
        <v>836</v>
      </c>
      <c r="G13195" t="s">
        <v>870</v>
      </c>
      <c r="H13195" s="135" t="s">
        <v>1496</v>
      </c>
      <c r="I13195" t="s">
        <v>1454</v>
      </c>
      <c r="J13195" s="20">
        <v>36</v>
      </c>
      <c r="K13195" s="20" t="s">
        <v>3</v>
      </c>
      <c r="L13195" t="s">
        <v>1464</v>
      </c>
      <c r="M13195" s="20">
        <v>11.08</v>
      </c>
      <c r="N13195" s="20">
        <v>7.92</v>
      </c>
      <c r="AE13195">
        <f t="shared" si="206"/>
        <v>2009</v>
      </c>
    </row>
    <row r="13196" spans="1:31" x14ac:dyDescent="0.25">
      <c r="A13196" s="7">
        <v>13193</v>
      </c>
      <c r="B13196" s="8">
        <v>40165</v>
      </c>
      <c r="C13196" t="s">
        <v>3</v>
      </c>
      <c r="D13196" t="s">
        <v>311</v>
      </c>
      <c r="E13196" t="s">
        <v>9</v>
      </c>
      <c r="F13196" t="s">
        <v>738</v>
      </c>
      <c r="G13196" t="s">
        <v>732</v>
      </c>
      <c r="H13196" s="135" t="s">
        <v>2528</v>
      </c>
      <c r="I13196" t="s">
        <v>1454</v>
      </c>
      <c r="J13196" s="20">
        <v>11</v>
      </c>
      <c r="K13196" s="20" t="s">
        <v>3</v>
      </c>
      <c r="L13196" t="s">
        <v>1464</v>
      </c>
      <c r="M13196" s="20">
        <v>4.08</v>
      </c>
      <c r="N13196" s="20">
        <v>2.42</v>
      </c>
      <c r="AE13196">
        <f t="shared" si="206"/>
        <v>2009</v>
      </c>
    </row>
    <row r="13197" spans="1:31" x14ac:dyDescent="0.25">
      <c r="A13197" s="7">
        <v>13194</v>
      </c>
      <c r="B13197" s="8">
        <v>40165</v>
      </c>
      <c r="C13197" t="s">
        <v>3</v>
      </c>
      <c r="D13197" t="s">
        <v>1023</v>
      </c>
      <c r="E13197" t="s">
        <v>9</v>
      </c>
      <c r="F13197" t="s">
        <v>828</v>
      </c>
      <c r="G13197" t="s">
        <v>1016</v>
      </c>
      <c r="H13197" s="9" t="s">
        <v>2880</v>
      </c>
      <c r="I13197" t="s">
        <v>1454</v>
      </c>
      <c r="J13197" s="20">
        <v>16</v>
      </c>
      <c r="K13197" s="20" t="s">
        <v>3</v>
      </c>
      <c r="L13197" t="s">
        <v>1464</v>
      </c>
      <c r="M13197" s="20">
        <v>5.48</v>
      </c>
      <c r="N13197" s="20">
        <v>3.52</v>
      </c>
      <c r="AE13197">
        <f t="shared" si="206"/>
        <v>2009</v>
      </c>
    </row>
    <row r="13198" spans="1:31" x14ac:dyDescent="0.25">
      <c r="A13198" s="7">
        <v>13195</v>
      </c>
      <c r="B13198" s="8">
        <v>40166</v>
      </c>
      <c r="C13198" t="s">
        <v>3</v>
      </c>
      <c r="D13198" t="s">
        <v>794</v>
      </c>
      <c r="E13198" t="s">
        <v>9</v>
      </c>
      <c r="F13198" t="s">
        <v>779</v>
      </c>
      <c r="G13198" t="s">
        <v>929</v>
      </c>
      <c r="H13198" s="135" t="s">
        <v>2898</v>
      </c>
      <c r="I13198" t="s">
        <v>1455</v>
      </c>
      <c r="J13198" s="20">
        <v>10</v>
      </c>
      <c r="K13198" s="20" t="s">
        <v>1465</v>
      </c>
      <c r="L13198" t="s">
        <v>1466</v>
      </c>
      <c r="M13198" s="20">
        <v>1.25</v>
      </c>
      <c r="N13198" s="20">
        <v>1.25</v>
      </c>
      <c r="AE13198">
        <f t="shared" si="206"/>
        <v>2009</v>
      </c>
    </row>
    <row r="13199" spans="1:31" x14ac:dyDescent="0.25">
      <c r="A13199" s="7">
        <v>13196</v>
      </c>
      <c r="B13199" s="8">
        <v>40166</v>
      </c>
      <c r="C13199" t="s">
        <v>3</v>
      </c>
      <c r="D13199" t="s">
        <v>779</v>
      </c>
      <c r="E13199" t="s">
        <v>9</v>
      </c>
      <c r="F13199" t="s">
        <v>833</v>
      </c>
      <c r="G13199" t="s">
        <v>929</v>
      </c>
      <c r="H13199" s="135" t="s">
        <v>2898</v>
      </c>
      <c r="I13199" t="s">
        <v>1454</v>
      </c>
      <c r="J13199" s="20">
        <v>10</v>
      </c>
      <c r="K13199" s="20" t="s">
        <v>1465</v>
      </c>
      <c r="L13199" t="s">
        <v>1466</v>
      </c>
      <c r="M13199" s="20">
        <v>2.5</v>
      </c>
      <c r="N13199" s="20">
        <v>2.5</v>
      </c>
      <c r="AE13199">
        <f t="shared" si="206"/>
        <v>2009</v>
      </c>
    </row>
    <row r="13200" spans="1:31" x14ac:dyDescent="0.25">
      <c r="A13200" s="7">
        <v>13197</v>
      </c>
      <c r="B13200" s="8">
        <v>40166</v>
      </c>
      <c r="C13200" t="s">
        <v>3</v>
      </c>
      <c r="D13200" t="s">
        <v>828</v>
      </c>
      <c r="E13200" t="s">
        <v>9</v>
      </c>
      <c r="F13200" t="s">
        <v>798</v>
      </c>
      <c r="G13200" t="s">
        <v>870</v>
      </c>
      <c r="H13200" s="135" t="s">
        <v>2523</v>
      </c>
      <c r="I13200" t="s">
        <v>1454</v>
      </c>
      <c r="J13200" s="20">
        <v>35</v>
      </c>
      <c r="K13200" s="20" t="s">
        <v>9</v>
      </c>
      <c r="L13200" t="s">
        <v>1463</v>
      </c>
      <c r="M13200" s="20">
        <v>8.4</v>
      </c>
      <c r="N13200" s="20">
        <v>10.1</v>
      </c>
      <c r="AE13200">
        <f t="shared" si="206"/>
        <v>2009</v>
      </c>
    </row>
    <row r="13201" spans="1:31" x14ac:dyDescent="0.25">
      <c r="A13201" s="7">
        <v>13198</v>
      </c>
      <c r="B13201" s="8">
        <v>40166</v>
      </c>
      <c r="C13201" t="s">
        <v>3</v>
      </c>
      <c r="D13201" t="s">
        <v>857</v>
      </c>
      <c r="E13201" t="s">
        <v>9</v>
      </c>
      <c r="F13201" t="s">
        <v>734</v>
      </c>
      <c r="G13201" t="s">
        <v>648</v>
      </c>
      <c r="H13201" s="135" t="s">
        <v>2481</v>
      </c>
      <c r="I13201" t="s">
        <v>1454</v>
      </c>
      <c r="J13201" s="20">
        <v>47</v>
      </c>
      <c r="K13201" s="20" t="s">
        <v>9</v>
      </c>
      <c r="L13201" t="s">
        <v>1463</v>
      </c>
      <c r="M13201" s="20">
        <v>11.28</v>
      </c>
      <c r="N13201" s="20">
        <v>13.22</v>
      </c>
      <c r="AE13201">
        <f t="shared" si="206"/>
        <v>2009</v>
      </c>
    </row>
    <row r="13202" spans="1:31" x14ac:dyDescent="0.25">
      <c r="A13202" s="7">
        <v>13199</v>
      </c>
      <c r="B13202" s="8">
        <v>40166</v>
      </c>
      <c r="C13202" t="s">
        <v>3</v>
      </c>
      <c r="D13202" t="s">
        <v>857</v>
      </c>
      <c r="E13202" t="s">
        <v>9</v>
      </c>
      <c r="F13202" t="s">
        <v>734</v>
      </c>
      <c r="G13202" t="s">
        <v>648</v>
      </c>
      <c r="H13202" s="135" t="s">
        <v>1921</v>
      </c>
      <c r="I13202" t="s">
        <v>1454</v>
      </c>
      <c r="J13202" s="20">
        <v>5</v>
      </c>
      <c r="K13202" s="20" t="s">
        <v>3</v>
      </c>
      <c r="L13202" t="s">
        <v>1463</v>
      </c>
      <c r="M13202" s="20">
        <v>2.2999999999999998</v>
      </c>
      <c r="N13202" s="20">
        <v>1.2</v>
      </c>
      <c r="AE13202">
        <f t="shared" si="206"/>
        <v>2009</v>
      </c>
    </row>
    <row r="13203" spans="1:31" x14ac:dyDescent="0.25">
      <c r="A13203" s="7">
        <v>13200</v>
      </c>
      <c r="B13203" s="8">
        <v>40166</v>
      </c>
      <c r="C13203" t="s">
        <v>3</v>
      </c>
      <c r="D13203" t="s">
        <v>959</v>
      </c>
      <c r="E13203" t="s">
        <v>9</v>
      </c>
      <c r="F13203" t="s">
        <v>868</v>
      </c>
      <c r="G13203" t="s">
        <v>648</v>
      </c>
      <c r="H13203" s="135" t="s">
        <v>1799</v>
      </c>
      <c r="I13203" t="s">
        <v>1455</v>
      </c>
      <c r="J13203" s="20">
        <v>37</v>
      </c>
      <c r="K13203" s="20" t="s">
        <v>3</v>
      </c>
      <c r="L13203" t="s">
        <v>1463</v>
      </c>
      <c r="M13203" s="20">
        <v>5.31</v>
      </c>
      <c r="N13203" s="20">
        <v>4.4400000000000004</v>
      </c>
      <c r="AE13203">
        <f t="shared" si="206"/>
        <v>2009</v>
      </c>
    </row>
    <row r="13204" spans="1:31" x14ac:dyDescent="0.25">
      <c r="A13204" s="7">
        <v>13201</v>
      </c>
      <c r="B13204" s="8">
        <v>40166</v>
      </c>
      <c r="C13204" t="s">
        <v>3</v>
      </c>
      <c r="D13204" t="s">
        <v>543</v>
      </c>
      <c r="E13204" t="s">
        <v>9</v>
      </c>
      <c r="F13204" t="s">
        <v>240</v>
      </c>
      <c r="G13204" t="s">
        <v>377</v>
      </c>
      <c r="H13204" s="9" t="s">
        <v>2113</v>
      </c>
      <c r="I13204" t="s">
        <v>1454</v>
      </c>
      <c r="J13204" s="20">
        <v>25</v>
      </c>
      <c r="K13204" s="20" t="s">
        <v>9</v>
      </c>
      <c r="L13204" t="s">
        <v>1464</v>
      </c>
      <c r="M13204" s="20">
        <v>5.5</v>
      </c>
      <c r="N13204" s="20">
        <v>8</v>
      </c>
      <c r="AE13204">
        <f t="shared" si="206"/>
        <v>2009</v>
      </c>
    </row>
    <row r="13205" spans="1:31" x14ac:dyDescent="0.25">
      <c r="A13205" s="7">
        <v>13202</v>
      </c>
      <c r="B13205" s="8">
        <v>40167</v>
      </c>
      <c r="C13205" t="s">
        <v>3</v>
      </c>
      <c r="D13205" t="s">
        <v>858</v>
      </c>
      <c r="E13205" t="s">
        <v>9</v>
      </c>
      <c r="F13205" t="s">
        <v>860</v>
      </c>
      <c r="G13205" t="s">
        <v>861</v>
      </c>
      <c r="H13205" s="9" t="s">
        <v>2605</v>
      </c>
      <c r="I13205" t="s">
        <v>1454</v>
      </c>
      <c r="J13205" s="20">
        <v>6</v>
      </c>
      <c r="K13205" s="20" t="s">
        <v>3</v>
      </c>
      <c r="L13205" t="s">
        <v>1463</v>
      </c>
      <c r="M13205" s="20">
        <v>2.56</v>
      </c>
      <c r="N13205" s="20">
        <v>1.44</v>
      </c>
      <c r="AE13205">
        <f t="shared" si="206"/>
        <v>2009</v>
      </c>
    </row>
    <row r="13206" spans="1:31" x14ac:dyDescent="0.25">
      <c r="A13206" s="7">
        <v>13203</v>
      </c>
      <c r="B13206" s="8">
        <v>40167</v>
      </c>
      <c r="C13206" t="s">
        <v>3</v>
      </c>
      <c r="D13206" t="s">
        <v>52</v>
      </c>
      <c r="E13206" t="s">
        <v>9</v>
      </c>
      <c r="F13206" t="s">
        <v>776</v>
      </c>
      <c r="G13206" t="s">
        <v>377</v>
      </c>
      <c r="H13206" s="135" t="s">
        <v>1640</v>
      </c>
      <c r="I13206" t="s">
        <v>1454</v>
      </c>
      <c r="J13206" s="20">
        <v>17</v>
      </c>
      <c r="K13206" s="20" t="s">
        <v>3</v>
      </c>
      <c r="L13206" t="s">
        <v>1463</v>
      </c>
      <c r="M13206" s="20">
        <v>5.42</v>
      </c>
      <c r="N13206" s="20">
        <v>4.08</v>
      </c>
      <c r="AE13206">
        <f t="shared" si="206"/>
        <v>2009</v>
      </c>
    </row>
    <row r="13207" spans="1:31" x14ac:dyDescent="0.25">
      <c r="A13207" s="7">
        <v>13204</v>
      </c>
      <c r="B13207" s="8">
        <v>40167</v>
      </c>
      <c r="C13207" t="s">
        <v>3</v>
      </c>
      <c r="D13207" t="s">
        <v>938</v>
      </c>
      <c r="E13207" t="s">
        <v>9</v>
      </c>
      <c r="F13207" t="s">
        <v>860</v>
      </c>
      <c r="G13207" t="s">
        <v>895</v>
      </c>
      <c r="H13207" s="135" t="s">
        <v>2590</v>
      </c>
      <c r="I13207" t="s">
        <v>1454</v>
      </c>
      <c r="J13207" s="20">
        <v>5</v>
      </c>
      <c r="K13207" s="20" t="s">
        <v>1465</v>
      </c>
      <c r="L13207" t="s">
        <v>1466</v>
      </c>
      <c r="M13207" s="20">
        <v>1.25</v>
      </c>
      <c r="N13207" s="20">
        <v>1.25</v>
      </c>
      <c r="AE13207">
        <f t="shared" si="206"/>
        <v>2009</v>
      </c>
    </row>
    <row r="13208" spans="1:31" x14ac:dyDescent="0.25">
      <c r="A13208" s="7">
        <v>13205</v>
      </c>
      <c r="B13208" s="8">
        <v>40167</v>
      </c>
      <c r="C13208" t="s">
        <v>3</v>
      </c>
      <c r="D13208" t="s">
        <v>52</v>
      </c>
      <c r="E13208" t="s">
        <v>9</v>
      </c>
      <c r="F13208" t="s">
        <v>183</v>
      </c>
      <c r="G13208" t="s">
        <v>377</v>
      </c>
      <c r="H13208" s="9" t="s">
        <v>2370</v>
      </c>
      <c r="I13208" t="s">
        <v>1455</v>
      </c>
      <c r="J13208" s="20">
        <v>29</v>
      </c>
      <c r="K13208" s="20" t="s">
        <v>1465</v>
      </c>
      <c r="L13208" t="s">
        <v>1466</v>
      </c>
      <c r="M13208" s="20">
        <v>3.625</v>
      </c>
      <c r="N13208" s="20">
        <v>3.625</v>
      </c>
      <c r="AE13208">
        <f t="shared" si="206"/>
        <v>2009</v>
      </c>
    </row>
    <row r="13209" spans="1:31" x14ac:dyDescent="0.25">
      <c r="A13209" s="7">
        <v>13206</v>
      </c>
      <c r="B13209" s="8">
        <v>40167</v>
      </c>
      <c r="C13209" t="s">
        <v>3</v>
      </c>
      <c r="D13209" t="s">
        <v>52</v>
      </c>
      <c r="E13209" t="s">
        <v>9</v>
      </c>
      <c r="F13209" t="s">
        <v>183</v>
      </c>
      <c r="G13209" t="s">
        <v>377</v>
      </c>
      <c r="H13209" s="135" t="s">
        <v>1496</v>
      </c>
      <c r="I13209" t="s">
        <v>1455</v>
      </c>
      <c r="J13209" s="20">
        <v>10</v>
      </c>
      <c r="K13209" s="20" t="s">
        <v>9</v>
      </c>
      <c r="L13209" t="s">
        <v>1463</v>
      </c>
      <c r="M13209" s="20">
        <v>1.2</v>
      </c>
      <c r="N13209" s="20">
        <v>1.8</v>
      </c>
      <c r="AE13209">
        <f t="shared" si="206"/>
        <v>2009</v>
      </c>
    </row>
    <row r="13210" spans="1:31" x14ac:dyDescent="0.25">
      <c r="A13210" s="7">
        <v>13207</v>
      </c>
      <c r="B13210" s="8">
        <v>40167</v>
      </c>
      <c r="C13210" t="s">
        <v>3</v>
      </c>
      <c r="D13210" t="s">
        <v>52</v>
      </c>
      <c r="E13210" t="s">
        <v>9</v>
      </c>
      <c r="F13210" t="s">
        <v>776</v>
      </c>
      <c r="G13210" t="s">
        <v>377</v>
      </c>
      <c r="H13210" s="9" t="s">
        <v>2097</v>
      </c>
      <c r="I13210" t="s">
        <v>1454</v>
      </c>
      <c r="J13210" s="20">
        <v>38</v>
      </c>
      <c r="K13210" s="20" t="s">
        <v>3</v>
      </c>
      <c r="L13210" t="s">
        <v>1463</v>
      </c>
      <c r="M13210" s="20">
        <v>10.88</v>
      </c>
      <c r="N13210" s="20">
        <v>9.1199999999999992</v>
      </c>
      <c r="AE13210">
        <f t="shared" si="206"/>
        <v>2009</v>
      </c>
    </row>
    <row r="13211" spans="1:31" x14ac:dyDescent="0.25">
      <c r="A13211" s="7">
        <v>13208</v>
      </c>
      <c r="B13211" s="8">
        <v>40168</v>
      </c>
      <c r="C13211" t="s">
        <v>3</v>
      </c>
      <c r="D13211" t="s">
        <v>1003</v>
      </c>
      <c r="E13211" t="s">
        <v>9</v>
      </c>
      <c r="F13211" t="s">
        <v>64</v>
      </c>
      <c r="G13211" t="s">
        <v>569</v>
      </c>
      <c r="H13211" s="135" t="s">
        <v>1676</v>
      </c>
      <c r="I13211" t="s">
        <v>1454</v>
      </c>
      <c r="J13211" s="20">
        <v>20</v>
      </c>
      <c r="K13211" s="20" t="s">
        <v>9</v>
      </c>
      <c r="L13211" t="s">
        <v>1463</v>
      </c>
      <c r="M13211" s="20">
        <v>4.8</v>
      </c>
      <c r="N13211" s="20">
        <v>6.2</v>
      </c>
      <c r="AE13211">
        <f t="shared" si="206"/>
        <v>2009</v>
      </c>
    </row>
    <row r="13212" spans="1:31" x14ac:dyDescent="0.25">
      <c r="A13212" s="7">
        <v>13209</v>
      </c>
      <c r="B13212" s="8">
        <v>40168</v>
      </c>
      <c r="C13212" t="s">
        <v>3</v>
      </c>
      <c r="D13212" t="s">
        <v>1003</v>
      </c>
      <c r="E13212" t="s">
        <v>9</v>
      </c>
      <c r="F13212" t="s">
        <v>1028</v>
      </c>
      <c r="G13212" t="s">
        <v>895</v>
      </c>
      <c r="H13212" s="135" t="s">
        <v>2938</v>
      </c>
      <c r="I13212" t="s">
        <v>1454</v>
      </c>
      <c r="J13212" s="20">
        <v>18</v>
      </c>
      <c r="K13212" s="20" t="s">
        <v>3</v>
      </c>
      <c r="L13212" t="s">
        <v>1464</v>
      </c>
      <c r="M13212" s="20">
        <v>6.04</v>
      </c>
      <c r="N13212" s="20">
        <v>3.96</v>
      </c>
      <c r="AE13212">
        <f t="shared" si="206"/>
        <v>2009</v>
      </c>
    </row>
    <row r="13213" spans="1:31" x14ac:dyDescent="0.25">
      <c r="A13213" s="7">
        <v>13210</v>
      </c>
      <c r="B13213" s="8">
        <v>40168</v>
      </c>
      <c r="C13213" t="s">
        <v>3</v>
      </c>
      <c r="D13213" t="s">
        <v>920</v>
      </c>
      <c r="E13213" t="s">
        <v>9</v>
      </c>
      <c r="F13213" t="s">
        <v>884</v>
      </c>
      <c r="G13213" t="s">
        <v>929</v>
      </c>
      <c r="H13213" s="9" t="s">
        <v>2725</v>
      </c>
      <c r="I13213" t="s">
        <v>1454</v>
      </c>
      <c r="J13213" s="20">
        <v>32</v>
      </c>
      <c r="K13213" s="20" t="s">
        <v>3</v>
      </c>
      <c r="L13213" t="s">
        <v>1464</v>
      </c>
      <c r="M13213" s="20">
        <v>9.9600000000000009</v>
      </c>
      <c r="N13213" s="20">
        <v>7.04</v>
      </c>
      <c r="AE13213">
        <f t="shared" si="206"/>
        <v>2009</v>
      </c>
    </row>
    <row r="13214" spans="1:31" x14ac:dyDescent="0.25">
      <c r="A13214" s="7">
        <v>13211</v>
      </c>
      <c r="B13214" s="8">
        <v>40168</v>
      </c>
      <c r="C13214" t="s">
        <v>3</v>
      </c>
      <c r="D13214" t="s">
        <v>938</v>
      </c>
      <c r="E13214" t="s">
        <v>9</v>
      </c>
      <c r="F13214" t="s">
        <v>904</v>
      </c>
      <c r="G13214" t="s">
        <v>895</v>
      </c>
      <c r="H13214" s="135" t="s">
        <v>2939</v>
      </c>
      <c r="I13214" t="s">
        <v>1454</v>
      </c>
      <c r="J13214" s="20">
        <v>14</v>
      </c>
      <c r="K13214" s="20" t="s">
        <v>9</v>
      </c>
      <c r="L13214" t="s">
        <v>1464</v>
      </c>
      <c r="M13214" s="20">
        <v>3.08</v>
      </c>
      <c r="N13214" s="20">
        <v>4.92</v>
      </c>
      <c r="AE13214">
        <f t="shared" si="206"/>
        <v>2009</v>
      </c>
    </row>
    <row r="13215" spans="1:31" x14ac:dyDescent="0.25">
      <c r="A13215" s="7">
        <v>13212</v>
      </c>
      <c r="B13215" s="8">
        <v>40168</v>
      </c>
      <c r="C13215" t="s">
        <v>3</v>
      </c>
      <c r="D13215" t="s">
        <v>990</v>
      </c>
      <c r="E13215" t="s">
        <v>9</v>
      </c>
      <c r="F13215" t="s">
        <v>1003</v>
      </c>
      <c r="G13215" t="s">
        <v>895</v>
      </c>
      <c r="H13215" s="135" t="s">
        <v>2534</v>
      </c>
      <c r="I13215" t="s">
        <v>1455</v>
      </c>
      <c r="J13215" s="20">
        <v>15</v>
      </c>
      <c r="K13215" s="20" t="s">
        <v>3</v>
      </c>
      <c r="L13215" t="s">
        <v>1463</v>
      </c>
      <c r="M13215" s="20">
        <v>2.4500000000000002</v>
      </c>
      <c r="N13215" s="20">
        <v>1.8</v>
      </c>
      <c r="AE13215">
        <f t="shared" si="206"/>
        <v>2009</v>
      </c>
    </row>
    <row r="13216" spans="1:31" x14ac:dyDescent="0.25">
      <c r="A13216" s="7">
        <v>13213</v>
      </c>
      <c r="B13216" s="8">
        <v>40168</v>
      </c>
      <c r="C13216" t="s">
        <v>3</v>
      </c>
      <c r="D13216" t="s">
        <v>1023</v>
      </c>
      <c r="E13216" t="s">
        <v>9</v>
      </c>
      <c r="F13216" t="s">
        <v>1025</v>
      </c>
      <c r="G13216" t="s">
        <v>1016</v>
      </c>
      <c r="H13216" s="135" t="s">
        <v>1496</v>
      </c>
      <c r="I13216" t="s">
        <v>1454</v>
      </c>
      <c r="J13216" s="20">
        <v>9</v>
      </c>
      <c r="K13216" s="20" t="s">
        <v>3</v>
      </c>
      <c r="L13216" t="s">
        <v>1464</v>
      </c>
      <c r="M13216" s="20">
        <v>3.52</v>
      </c>
      <c r="N13216" s="20">
        <v>1.98</v>
      </c>
      <c r="AE13216">
        <f t="shared" si="206"/>
        <v>2009</v>
      </c>
    </row>
    <row r="13217" spans="1:31" x14ac:dyDescent="0.25">
      <c r="A13217" s="7">
        <v>13214</v>
      </c>
      <c r="B13217" s="8">
        <v>40169</v>
      </c>
      <c r="C13217" t="s">
        <v>3</v>
      </c>
      <c r="D13217" t="s">
        <v>913</v>
      </c>
      <c r="E13217" t="s">
        <v>9</v>
      </c>
      <c r="F13217" t="s">
        <v>997</v>
      </c>
      <c r="G13217" t="s">
        <v>732</v>
      </c>
      <c r="H13217" s="136" t="s">
        <v>2199</v>
      </c>
      <c r="I13217" t="s">
        <v>1454</v>
      </c>
      <c r="J13217" s="20">
        <v>33</v>
      </c>
      <c r="K13217" s="20" t="s">
        <v>3</v>
      </c>
      <c r="L13217" t="s">
        <v>1464</v>
      </c>
      <c r="M13217" s="20">
        <v>10.24</v>
      </c>
      <c r="N13217" s="20">
        <v>7.26</v>
      </c>
      <c r="AE13217">
        <f t="shared" si="206"/>
        <v>2009</v>
      </c>
    </row>
    <row r="13218" spans="1:31" x14ac:dyDescent="0.25">
      <c r="A13218" s="7">
        <v>13215</v>
      </c>
      <c r="B13218" s="8">
        <v>40170</v>
      </c>
      <c r="C13218" t="s">
        <v>3</v>
      </c>
      <c r="D13218" t="s">
        <v>543</v>
      </c>
      <c r="E13218" t="s">
        <v>9</v>
      </c>
      <c r="F13218" t="s">
        <v>521</v>
      </c>
      <c r="G13218" t="s">
        <v>895</v>
      </c>
      <c r="H13218" s="135" t="s">
        <v>2540</v>
      </c>
      <c r="I13218" t="s">
        <v>1454</v>
      </c>
      <c r="J13218" s="20">
        <v>31</v>
      </c>
      <c r="K13218" s="20" t="s">
        <v>9</v>
      </c>
      <c r="L13218" t="s">
        <v>1464</v>
      </c>
      <c r="M13218" s="20">
        <v>6.82</v>
      </c>
      <c r="N13218" s="20">
        <v>9.68</v>
      </c>
      <c r="AE13218">
        <f t="shared" si="206"/>
        <v>2009</v>
      </c>
    </row>
    <row r="13219" spans="1:31" x14ac:dyDescent="0.25">
      <c r="A13219" s="7">
        <v>13216</v>
      </c>
      <c r="B13219" s="8">
        <v>40170</v>
      </c>
      <c r="C13219" t="s">
        <v>3</v>
      </c>
      <c r="D13219" t="s">
        <v>271</v>
      </c>
      <c r="E13219" t="s">
        <v>9</v>
      </c>
      <c r="F13219" t="s">
        <v>53</v>
      </c>
      <c r="G13219" t="s">
        <v>929</v>
      </c>
      <c r="H13219" s="9" t="s">
        <v>2765</v>
      </c>
      <c r="I13219" t="s">
        <v>1454</v>
      </c>
      <c r="J13219" s="20">
        <v>55</v>
      </c>
      <c r="K13219" s="20" t="s">
        <v>1465</v>
      </c>
      <c r="L13219" t="s">
        <v>1466</v>
      </c>
      <c r="M13219" s="20">
        <v>13.75</v>
      </c>
      <c r="N13219" s="20">
        <v>13.75</v>
      </c>
      <c r="AE13219">
        <f t="shared" si="206"/>
        <v>2009</v>
      </c>
    </row>
    <row r="13220" spans="1:31" x14ac:dyDescent="0.25">
      <c r="A13220" s="7">
        <v>13217</v>
      </c>
      <c r="B13220" s="8">
        <v>40170</v>
      </c>
      <c r="C13220" t="s">
        <v>3</v>
      </c>
      <c r="D13220" t="s">
        <v>1023</v>
      </c>
      <c r="E13220" t="s">
        <v>9</v>
      </c>
      <c r="F13220" t="s">
        <v>905</v>
      </c>
      <c r="G13220" t="s">
        <v>377</v>
      </c>
      <c r="H13220" s="9" t="s">
        <v>2098</v>
      </c>
      <c r="I13220" t="s">
        <v>1454</v>
      </c>
      <c r="J13220" s="20">
        <v>10</v>
      </c>
      <c r="K13220" s="20" t="s">
        <v>3</v>
      </c>
      <c r="L13220" t="s">
        <v>1464</v>
      </c>
      <c r="M13220" s="20">
        <v>3.8</v>
      </c>
      <c r="N13220" s="20">
        <v>2.2000000000000002</v>
      </c>
      <c r="AE13220">
        <f t="shared" si="206"/>
        <v>2009</v>
      </c>
    </row>
    <row r="13221" spans="1:31" x14ac:dyDescent="0.25">
      <c r="A13221" s="7">
        <v>13218</v>
      </c>
      <c r="B13221" s="8">
        <v>40171</v>
      </c>
      <c r="C13221" t="s">
        <v>3</v>
      </c>
      <c r="D13221" t="s">
        <v>832</v>
      </c>
      <c r="E13221" t="s">
        <v>9</v>
      </c>
      <c r="F13221" t="s">
        <v>828</v>
      </c>
      <c r="G13221" t="s">
        <v>377</v>
      </c>
      <c r="H13221" s="9" t="s">
        <v>2201</v>
      </c>
      <c r="I13221" t="s">
        <v>1454</v>
      </c>
      <c r="J13221" s="20">
        <v>64</v>
      </c>
      <c r="K13221" s="20" t="s">
        <v>3</v>
      </c>
      <c r="L13221" t="s">
        <v>1464</v>
      </c>
      <c r="M13221" s="20">
        <v>18.920000000000002</v>
      </c>
      <c r="N13221" s="20">
        <v>14.08</v>
      </c>
      <c r="AE13221">
        <f t="shared" si="206"/>
        <v>2009</v>
      </c>
    </row>
    <row r="13222" spans="1:31" x14ac:dyDescent="0.25">
      <c r="A13222" s="7">
        <v>13219</v>
      </c>
      <c r="B13222" s="8">
        <v>40171</v>
      </c>
      <c r="C13222" t="s">
        <v>3</v>
      </c>
      <c r="D13222" t="s">
        <v>984</v>
      </c>
      <c r="E13222" t="s">
        <v>9</v>
      </c>
      <c r="F13222" t="s">
        <v>1030</v>
      </c>
      <c r="G13222" t="s">
        <v>14</v>
      </c>
      <c r="H13222" s="135" t="s">
        <v>1492</v>
      </c>
      <c r="I13222" t="s">
        <v>1455</v>
      </c>
      <c r="J13222" s="20">
        <v>99</v>
      </c>
      <c r="K13222" s="20" t="s">
        <v>9</v>
      </c>
      <c r="L13222" t="s">
        <v>1464</v>
      </c>
      <c r="M13222" s="20">
        <v>10.89</v>
      </c>
      <c r="N13222" s="20">
        <v>14.36</v>
      </c>
      <c r="AE13222">
        <f t="shared" si="206"/>
        <v>2009</v>
      </c>
    </row>
    <row r="13223" spans="1:31" x14ac:dyDescent="0.25">
      <c r="A13223" s="7">
        <v>13220</v>
      </c>
      <c r="B13223" s="8">
        <v>40172</v>
      </c>
      <c r="C13223" t="s">
        <v>3</v>
      </c>
      <c r="D13223" t="s">
        <v>858</v>
      </c>
      <c r="E13223" t="s">
        <v>9</v>
      </c>
      <c r="F13223" t="s">
        <v>860</v>
      </c>
      <c r="G13223" t="s">
        <v>861</v>
      </c>
      <c r="H13223" s="135" t="s">
        <v>2435</v>
      </c>
      <c r="I13223" t="s">
        <v>1454</v>
      </c>
      <c r="J13223" s="20">
        <v>1</v>
      </c>
      <c r="K13223" s="20" t="s">
        <v>1465</v>
      </c>
      <c r="L13223" t="s">
        <v>1466</v>
      </c>
      <c r="M13223" s="20">
        <v>0.25</v>
      </c>
      <c r="N13223" s="20">
        <v>0.25</v>
      </c>
      <c r="AE13223">
        <f t="shared" si="206"/>
        <v>2009</v>
      </c>
    </row>
    <row r="13224" spans="1:31" x14ac:dyDescent="0.25">
      <c r="A13224" s="7">
        <v>13221</v>
      </c>
      <c r="B13224" s="8">
        <v>40172</v>
      </c>
      <c r="C13224" t="s">
        <v>3</v>
      </c>
      <c r="D13224" t="s">
        <v>952</v>
      </c>
      <c r="E13224" t="s">
        <v>9</v>
      </c>
      <c r="F13224" t="s">
        <v>993</v>
      </c>
      <c r="G13224" t="s">
        <v>732</v>
      </c>
      <c r="H13224" s="135" t="s">
        <v>2279</v>
      </c>
      <c r="I13224" t="s">
        <v>1454</v>
      </c>
      <c r="J13224" s="20">
        <v>22</v>
      </c>
      <c r="K13224" s="20" t="s">
        <v>3</v>
      </c>
      <c r="L13224" t="s">
        <v>1464</v>
      </c>
      <c r="M13224" s="20">
        <v>7.16</v>
      </c>
      <c r="N13224" s="20">
        <v>4.84</v>
      </c>
      <c r="AE13224">
        <f t="shared" si="206"/>
        <v>2009</v>
      </c>
    </row>
    <row r="13225" spans="1:31" x14ac:dyDescent="0.25">
      <c r="A13225" s="7">
        <v>13222</v>
      </c>
      <c r="B13225" s="8">
        <v>40172</v>
      </c>
      <c r="C13225" t="s">
        <v>3</v>
      </c>
      <c r="D13225" t="s">
        <v>833</v>
      </c>
      <c r="E13225" t="s">
        <v>9</v>
      </c>
      <c r="F13225" t="s">
        <v>779</v>
      </c>
      <c r="G13225" t="s">
        <v>929</v>
      </c>
      <c r="H13225" s="135" t="s">
        <v>2898</v>
      </c>
      <c r="I13225" t="s">
        <v>1454</v>
      </c>
      <c r="J13225" s="20">
        <v>10</v>
      </c>
      <c r="K13225" s="20" t="s">
        <v>1465</v>
      </c>
      <c r="L13225" t="s">
        <v>1466</v>
      </c>
      <c r="M13225" s="20">
        <v>2.5</v>
      </c>
      <c r="N13225" s="20">
        <v>2.5</v>
      </c>
      <c r="AE13225">
        <f t="shared" si="206"/>
        <v>2009</v>
      </c>
    </row>
    <row r="13226" spans="1:31" x14ac:dyDescent="0.25">
      <c r="A13226" s="7">
        <v>13223</v>
      </c>
      <c r="B13226" s="8">
        <v>40172</v>
      </c>
      <c r="C13226" t="s">
        <v>3</v>
      </c>
      <c r="D13226" t="s">
        <v>779</v>
      </c>
      <c r="E13226" t="s">
        <v>9</v>
      </c>
      <c r="F13226" t="s">
        <v>833</v>
      </c>
      <c r="G13226" t="s">
        <v>929</v>
      </c>
      <c r="H13226" s="135" t="s">
        <v>2685</v>
      </c>
      <c r="I13226" t="s">
        <v>1454</v>
      </c>
      <c r="J13226" s="20">
        <v>20</v>
      </c>
      <c r="K13226" s="20" t="s">
        <v>3</v>
      </c>
      <c r="L13226" t="s">
        <v>1464</v>
      </c>
      <c r="M13226" s="20">
        <v>6.6</v>
      </c>
      <c r="N13226" s="20">
        <v>4.4000000000000004</v>
      </c>
      <c r="AE13226">
        <f t="shared" si="206"/>
        <v>2009</v>
      </c>
    </row>
    <row r="13227" spans="1:31" x14ac:dyDescent="0.25">
      <c r="A13227" s="7">
        <v>13224</v>
      </c>
      <c r="B13227" s="8">
        <v>40172</v>
      </c>
      <c r="C13227" t="s">
        <v>3</v>
      </c>
      <c r="D13227" t="s">
        <v>982</v>
      </c>
      <c r="E13227" t="s">
        <v>9</v>
      </c>
      <c r="F13227" t="s">
        <v>78</v>
      </c>
      <c r="G13227" t="s">
        <v>14</v>
      </c>
      <c r="H13227" s="135" t="s">
        <v>1496</v>
      </c>
      <c r="I13227" t="s">
        <v>1454</v>
      </c>
      <c r="J13227" s="20">
        <v>67</v>
      </c>
      <c r="K13227" s="20" t="s">
        <v>3</v>
      </c>
      <c r="L13227" t="s">
        <v>1464</v>
      </c>
      <c r="M13227" s="20">
        <v>19.759999999999998</v>
      </c>
      <c r="N13227" s="20">
        <v>14.74</v>
      </c>
      <c r="AE13227">
        <f t="shared" si="206"/>
        <v>2009</v>
      </c>
    </row>
    <row r="13228" spans="1:31" x14ac:dyDescent="0.25">
      <c r="A13228" s="7">
        <v>13225</v>
      </c>
      <c r="B13228" s="8">
        <v>40172</v>
      </c>
      <c r="C13228" t="s">
        <v>3</v>
      </c>
      <c r="D13228" t="s">
        <v>952</v>
      </c>
      <c r="E13228" t="s">
        <v>9</v>
      </c>
      <c r="F13228" t="s">
        <v>993</v>
      </c>
      <c r="G13228" t="s">
        <v>732</v>
      </c>
      <c r="H13228" s="135" t="s">
        <v>1496</v>
      </c>
      <c r="I13228" t="s">
        <v>1454</v>
      </c>
      <c r="J13228" s="20">
        <v>12</v>
      </c>
      <c r="K13228" s="20" t="s">
        <v>1465</v>
      </c>
      <c r="L13228" t="s">
        <v>1466</v>
      </c>
      <c r="M13228" s="20">
        <v>3</v>
      </c>
      <c r="N13228" s="20">
        <v>3</v>
      </c>
      <c r="AE13228">
        <f t="shared" si="206"/>
        <v>2009</v>
      </c>
    </row>
    <row r="13229" spans="1:31" x14ac:dyDescent="0.25">
      <c r="A13229" s="7">
        <v>13226</v>
      </c>
      <c r="B13229" s="8">
        <v>40172</v>
      </c>
      <c r="C13229" t="s">
        <v>3</v>
      </c>
      <c r="D13229" t="s">
        <v>952</v>
      </c>
      <c r="E13229" t="s">
        <v>9</v>
      </c>
      <c r="F13229" t="s">
        <v>993</v>
      </c>
      <c r="G13229" t="s">
        <v>861</v>
      </c>
      <c r="H13229" s="135" t="s">
        <v>2452</v>
      </c>
      <c r="I13229" t="s">
        <v>1454</v>
      </c>
      <c r="J13229" s="20">
        <v>18</v>
      </c>
      <c r="K13229" s="20" t="s">
        <v>9</v>
      </c>
      <c r="L13229" t="s">
        <v>1464</v>
      </c>
      <c r="M13229" s="20">
        <v>3.96</v>
      </c>
      <c r="N13229" s="20">
        <v>6.04</v>
      </c>
      <c r="AE13229">
        <f t="shared" si="206"/>
        <v>2009</v>
      </c>
    </row>
    <row r="13230" spans="1:31" x14ac:dyDescent="0.25">
      <c r="A13230" s="7">
        <v>13227</v>
      </c>
      <c r="B13230" s="8">
        <v>40173</v>
      </c>
      <c r="C13230" t="s">
        <v>3</v>
      </c>
      <c r="D13230" t="s">
        <v>857</v>
      </c>
      <c r="E13230" t="s">
        <v>9</v>
      </c>
      <c r="F13230" t="s">
        <v>828</v>
      </c>
      <c r="G13230" t="s">
        <v>861</v>
      </c>
      <c r="H13230" s="135" t="s">
        <v>2435</v>
      </c>
      <c r="I13230" t="s">
        <v>1454</v>
      </c>
      <c r="J13230" s="20">
        <v>21</v>
      </c>
      <c r="K13230" s="20" t="s">
        <v>9</v>
      </c>
      <c r="L13230" t="s">
        <v>1464</v>
      </c>
      <c r="M13230" s="20">
        <v>4.62</v>
      </c>
      <c r="N13230" s="20">
        <v>6.88</v>
      </c>
      <c r="AE13230">
        <f t="shared" si="206"/>
        <v>2009</v>
      </c>
    </row>
    <row r="13231" spans="1:31" x14ac:dyDescent="0.25">
      <c r="A13231" s="7">
        <v>13228</v>
      </c>
      <c r="B13231" s="8">
        <v>40173</v>
      </c>
      <c r="C13231" t="s">
        <v>3</v>
      </c>
      <c r="D13231" t="s">
        <v>1020</v>
      </c>
      <c r="E13231" t="s">
        <v>9</v>
      </c>
      <c r="F13231" t="s">
        <v>945</v>
      </c>
      <c r="G13231" t="s">
        <v>648</v>
      </c>
      <c r="H13231" s="135" t="s">
        <v>2062</v>
      </c>
      <c r="I13231" t="s">
        <v>1454</v>
      </c>
      <c r="J13231" s="20">
        <v>25</v>
      </c>
      <c r="K13231" s="20" t="s">
        <v>3</v>
      </c>
      <c r="L13231" t="s">
        <v>1463</v>
      </c>
      <c r="M13231" s="20">
        <v>7.5</v>
      </c>
      <c r="N13231" s="20">
        <v>6</v>
      </c>
      <c r="AE13231">
        <f t="shared" si="206"/>
        <v>2009</v>
      </c>
    </row>
    <row r="13232" spans="1:31" x14ac:dyDescent="0.25">
      <c r="A13232" s="7">
        <v>13229</v>
      </c>
      <c r="B13232" s="8">
        <v>40174</v>
      </c>
      <c r="C13232" t="s">
        <v>3</v>
      </c>
      <c r="D13232" t="s">
        <v>86</v>
      </c>
      <c r="E13232" t="s">
        <v>9</v>
      </c>
      <c r="F13232" t="s">
        <v>412</v>
      </c>
      <c r="G13232" t="s">
        <v>929</v>
      </c>
      <c r="H13232" s="135" t="s">
        <v>2698</v>
      </c>
      <c r="I13232" t="s">
        <v>1455</v>
      </c>
      <c r="J13232" s="20">
        <v>15</v>
      </c>
      <c r="K13232" s="20" t="s">
        <v>1465</v>
      </c>
      <c r="L13232" t="s">
        <v>1466</v>
      </c>
      <c r="M13232" s="20">
        <v>1.875</v>
      </c>
      <c r="N13232" s="20">
        <v>1.875</v>
      </c>
      <c r="AE13232">
        <f t="shared" si="206"/>
        <v>2009</v>
      </c>
    </row>
    <row r="13233" spans="1:31" x14ac:dyDescent="0.25">
      <c r="A13233" s="7">
        <v>13230</v>
      </c>
      <c r="B13233" s="8">
        <v>40174</v>
      </c>
      <c r="C13233" t="s">
        <v>3</v>
      </c>
      <c r="D13233" t="s">
        <v>432</v>
      </c>
      <c r="E13233" t="s">
        <v>9</v>
      </c>
      <c r="F13233" t="s">
        <v>54</v>
      </c>
      <c r="G13233" t="s">
        <v>895</v>
      </c>
      <c r="H13233" s="9" t="s">
        <v>2676</v>
      </c>
      <c r="I13233" t="s">
        <v>1454</v>
      </c>
      <c r="J13233" s="20">
        <v>27</v>
      </c>
      <c r="K13233" s="20" t="s">
        <v>9</v>
      </c>
      <c r="L13233" t="s">
        <v>1463</v>
      </c>
      <c r="M13233" s="20">
        <v>6.48</v>
      </c>
      <c r="N13233" s="20">
        <v>8.02</v>
      </c>
      <c r="AE13233">
        <f t="shared" si="206"/>
        <v>2009</v>
      </c>
    </row>
    <row r="13234" spans="1:31" x14ac:dyDescent="0.25">
      <c r="A13234" s="7">
        <v>13231</v>
      </c>
      <c r="B13234" s="8">
        <v>40174</v>
      </c>
      <c r="C13234" t="s">
        <v>3</v>
      </c>
      <c r="D13234" t="s">
        <v>427</v>
      </c>
      <c r="E13234" t="s">
        <v>9</v>
      </c>
      <c r="F13234" t="s">
        <v>521</v>
      </c>
      <c r="G13234" t="s">
        <v>648</v>
      </c>
      <c r="H13234" s="9" t="s">
        <v>2932</v>
      </c>
      <c r="I13234" t="s">
        <v>1455</v>
      </c>
      <c r="J13234" s="20">
        <v>21</v>
      </c>
      <c r="K13234" s="20" t="s">
        <v>3</v>
      </c>
      <c r="L13234" t="s">
        <v>1464</v>
      </c>
      <c r="M13234" s="20">
        <v>3.44</v>
      </c>
      <c r="N13234" s="20">
        <v>2.31</v>
      </c>
      <c r="AE13234">
        <f t="shared" si="206"/>
        <v>2009</v>
      </c>
    </row>
    <row r="13235" spans="1:31" x14ac:dyDescent="0.25">
      <c r="A13235" s="7">
        <v>13232</v>
      </c>
      <c r="B13235" s="8">
        <v>40175</v>
      </c>
      <c r="C13235" t="s">
        <v>3</v>
      </c>
      <c r="D13235" t="s">
        <v>819</v>
      </c>
      <c r="E13235" t="s">
        <v>9</v>
      </c>
      <c r="F13235" t="s">
        <v>920</v>
      </c>
      <c r="G13235" t="s">
        <v>648</v>
      </c>
      <c r="H13235" s="136" t="s">
        <v>2135</v>
      </c>
      <c r="I13235" t="s">
        <v>1455</v>
      </c>
      <c r="J13235" s="20">
        <v>12</v>
      </c>
      <c r="K13235" s="20" t="s">
        <v>3</v>
      </c>
      <c r="L13235" t="s">
        <v>1464</v>
      </c>
      <c r="M13235" s="20">
        <v>2.1799999999999997</v>
      </c>
      <c r="N13235" s="20">
        <v>1.32</v>
      </c>
      <c r="AE13235">
        <f t="shared" si="206"/>
        <v>2009</v>
      </c>
    </row>
    <row r="13236" spans="1:31" x14ac:dyDescent="0.25">
      <c r="A13236" s="7">
        <v>13233</v>
      </c>
      <c r="B13236" s="8">
        <v>40175</v>
      </c>
      <c r="C13236" t="s">
        <v>3</v>
      </c>
      <c r="D13236" t="s">
        <v>380</v>
      </c>
      <c r="E13236" t="s">
        <v>9</v>
      </c>
      <c r="F13236" t="s">
        <v>817</v>
      </c>
      <c r="G13236" t="s">
        <v>929</v>
      </c>
      <c r="H13236" s="135" t="s">
        <v>2715</v>
      </c>
      <c r="I13236" t="s">
        <v>1454</v>
      </c>
      <c r="J13236" s="20">
        <v>21</v>
      </c>
      <c r="K13236" s="20" t="s">
        <v>3</v>
      </c>
      <c r="L13236" t="s">
        <v>1464</v>
      </c>
      <c r="M13236" s="20">
        <v>6.88</v>
      </c>
      <c r="N13236" s="20">
        <v>4.62</v>
      </c>
      <c r="AE13236">
        <f t="shared" si="206"/>
        <v>2009</v>
      </c>
    </row>
    <row r="13237" spans="1:31" x14ac:dyDescent="0.25">
      <c r="A13237" s="7">
        <v>13234</v>
      </c>
      <c r="B13237" s="8">
        <v>40175</v>
      </c>
      <c r="C13237" t="s">
        <v>3</v>
      </c>
      <c r="D13237" t="s">
        <v>295</v>
      </c>
      <c r="E13237" t="s">
        <v>9</v>
      </c>
      <c r="F13237" t="s">
        <v>624</v>
      </c>
      <c r="G13237" t="s">
        <v>929</v>
      </c>
      <c r="H13237" s="9" t="s">
        <v>2940</v>
      </c>
      <c r="I13237" t="s">
        <v>1454</v>
      </c>
      <c r="J13237" s="20">
        <v>38</v>
      </c>
      <c r="K13237" s="20" t="s">
        <v>3</v>
      </c>
      <c r="L13237" t="s">
        <v>1463</v>
      </c>
      <c r="M13237" s="20">
        <v>10.88</v>
      </c>
      <c r="N13237" s="20">
        <v>9.1199999999999992</v>
      </c>
      <c r="AE13237">
        <f t="shared" si="206"/>
        <v>2009</v>
      </c>
    </row>
    <row r="13238" spans="1:31" x14ac:dyDescent="0.25">
      <c r="A13238" s="7">
        <v>13235</v>
      </c>
      <c r="B13238" s="8">
        <v>40175</v>
      </c>
      <c r="C13238" t="s">
        <v>3</v>
      </c>
      <c r="D13238" t="s">
        <v>380</v>
      </c>
      <c r="E13238" t="s">
        <v>9</v>
      </c>
      <c r="F13238" t="s">
        <v>860</v>
      </c>
      <c r="G13238" t="s">
        <v>1016</v>
      </c>
      <c r="H13238" s="9" t="s">
        <v>2941</v>
      </c>
      <c r="I13238" t="s">
        <v>1454</v>
      </c>
      <c r="J13238" s="20">
        <v>12</v>
      </c>
      <c r="K13238" s="20" t="s">
        <v>1465</v>
      </c>
      <c r="L13238" t="s">
        <v>1466</v>
      </c>
      <c r="M13238" s="20">
        <v>3</v>
      </c>
      <c r="N13238" s="20">
        <v>3</v>
      </c>
      <c r="AE13238">
        <f t="shared" si="206"/>
        <v>2009</v>
      </c>
    </row>
    <row r="13239" spans="1:31" x14ac:dyDescent="0.25">
      <c r="A13239" s="7">
        <v>13236</v>
      </c>
      <c r="B13239" s="8">
        <v>40176</v>
      </c>
      <c r="C13239" t="s">
        <v>3</v>
      </c>
      <c r="D13239" t="s">
        <v>91</v>
      </c>
      <c r="E13239" t="s">
        <v>9</v>
      </c>
      <c r="F13239" t="s">
        <v>54</v>
      </c>
      <c r="G13239" t="s">
        <v>732</v>
      </c>
      <c r="H13239" s="135" t="s">
        <v>2286</v>
      </c>
      <c r="I13239" t="s">
        <v>1455</v>
      </c>
      <c r="J13239" s="20">
        <v>18</v>
      </c>
      <c r="K13239" s="20" t="s">
        <v>9</v>
      </c>
      <c r="L13239" t="s">
        <v>1464</v>
      </c>
      <c r="M13239" s="20">
        <v>1.98</v>
      </c>
      <c r="N13239" s="20">
        <v>3.02</v>
      </c>
      <c r="AE13239">
        <f t="shared" si="206"/>
        <v>2009</v>
      </c>
    </row>
    <row r="13240" spans="1:31" x14ac:dyDescent="0.25">
      <c r="A13240" s="7">
        <v>13237</v>
      </c>
      <c r="B13240" s="8">
        <v>40176</v>
      </c>
      <c r="C13240" t="s">
        <v>3</v>
      </c>
      <c r="D13240" t="s">
        <v>54</v>
      </c>
      <c r="E13240" t="s">
        <v>9</v>
      </c>
      <c r="F13240" t="s">
        <v>91</v>
      </c>
      <c r="G13240" t="s">
        <v>732</v>
      </c>
      <c r="H13240" s="135" t="s">
        <v>2286</v>
      </c>
      <c r="I13240" t="s">
        <v>1455</v>
      </c>
      <c r="J13240" s="20">
        <v>18</v>
      </c>
      <c r="K13240" s="20" t="s">
        <v>9</v>
      </c>
      <c r="L13240" t="s">
        <v>1463</v>
      </c>
      <c r="M13240" s="20">
        <v>2.16</v>
      </c>
      <c r="N13240" s="20">
        <v>2.84</v>
      </c>
      <c r="AE13240">
        <f t="shared" si="206"/>
        <v>2009</v>
      </c>
    </row>
    <row r="13241" spans="1:31" x14ac:dyDescent="0.25">
      <c r="A13241" s="7">
        <v>13238</v>
      </c>
      <c r="B13241" s="8">
        <v>40176</v>
      </c>
      <c r="C13241" t="s">
        <v>3</v>
      </c>
      <c r="D13241" t="s">
        <v>992</v>
      </c>
      <c r="E13241" t="s">
        <v>9</v>
      </c>
      <c r="F13241" t="s">
        <v>945</v>
      </c>
      <c r="G13241" t="s">
        <v>648</v>
      </c>
      <c r="H13241" s="135" t="s">
        <v>2062</v>
      </c>
      <c r="I13241" t="s">
        <v>1454</v>
      </c>
      <c r="J13241" s="20">
        <v>47</v>
      </c>
      <c r="K13241" s="20" t="s">
        <v>1465</v>
      </c>
      <c r="L13241" t="s">
        <v>1466</v>
      </c>
      <c r="M13241" s="20">
        <v>11.75</v>
      </c>
      <c r="N13241" s="20">
        <v>11.75</v>
      </c>
      <c r="AE13241">
        <f t="shared" si="206"/>
        <v>2009</v>
      </c>
    </row>
    <row r="13242" spans="1:31" x14ac:dyDescent="0.25">
      <c r="A13242" s="7">
        <v>13239</v>
      </c>
      <c r="B13242" s="8">
        <v>40176</v>
      </c>
      <c r="C13242" t="s">
        <v>3</v>
      </c>
      <c r="D13242" t="s">
        <v>578</v>
      </c>
      <c r="E13242" t="s">
        <v>9</v>
      </c>
      <c r="F13242" t="s">
        <v>1032</v>
      </c>
      <c r="G13242" t="s">
        <v>870</v>
      </c>
      <c r="H13242" s="135" t="s">
        <v>2525</v>
      </c>
      <c r="I13242" t="s">
        <v>1455</v>
      </c>
      <c r="J13242" s="20">
        <v>14</v>
      </c>
      <c r="K13242" s="20" t="s">
        <v>3</v>
      </c>
      <c r="L13242" t="s">
        <v>1463</v>
      </c>
      <c r="M13242" s="20">
        <v>2.3200000000000003</v>
      </c>
      <c r="N13242" s="20">
        <v>1.68</v>
      </c>
      <c r="AE13242">
        <f t="shared" si="206"/>
        <v>2009</v>
      </c>
    </row>
    <row r="13243" spans="1:31" x14ac:dyDescent="0.25">
      <c r="A13243" s="7">
        <v>13240</v>
      </c>
      <c r="B13243" s="8">
        <v>40176</v>
      </c>
      <c r="C13243" t="s">
        <v>3</v>
      </c>
      <c r="D13243" t="s">
        <v>213</v>
      </c>
      <c r="E13243" t="s">
        <v>9</v>
      </c>
      <c r="F13243" t="s">
        <v>54</v>
      </c>
      <c r="G13243" t="s">
        <v>377</v>
      </c>
      <c r="H13243" s="135" t="s">
        <v>1496</v>
      </c>
      <c r="I13243" t="s">
        <v>1454</v>
      </c>
      <c r="J13243" s="20">
        <v>27</v>
      </c>
      <c r="K13243" s="20" t="s">
        <v>9</v>
      </c>
      <c r="L13243" t="s">
        <v>1464</v>
      </c>
      <c r="M13243" s="20">
        <v>5.9399999999999995</v>
      </c>
      <c r="N13243" s="20">
        <v>8.56</v>
      </c>
      <c r="AE13243">
        <f t="shared" si="206"/>
        <v>2009</v>
      </c>
    </row>
    <row r="13244" spans="1:31" x14ac:dyDescent="0.25">
      <c r="A13244" s="7">
        <v>13241</v>
      </c>
      <c r="B13244" s="8">
        <v>40177</v>
      </c>
      <c r="C13244" t="s">
        <v>3</v>
      </c>
      <c r="D13244" t="s">
        <v>868</v>
      </c>
      <c r="E13244" t="s">
        <v>9</v>
      </c>
      <c r="F13244" t="s">
        <v>54</v>
      </c>
      <c r="G13244" t="s">
        <v>569</v>
      </c>
      <c r="H13244" s="135" t="s">
        <v>1853</v>
      </c>
      <c r="I13244" t="s">
        <v>1454</v>
      </c>
      <c r="J13244" s="20">
        <v>25</v>
      </c>
      <c r="K13244" s="20" t="s">
        <v>3</v>
      </c>
      <c r="L13244" t="s">
        <v>1464</v>
      </c>
      <c r="M13244" s="20">
        <v>8</v>
      </c>
      <c r="N13244" s="20">
        <v>5.5</v>
      </c>
      <c r="AE13244">
        <f t="shared" si="206"/>
        <v>2009</v>
      </c>
    </row>
    <row r="13245" spans="1:31" x14ac:dyDescent="0.25">
      <c r="A13245" s="7">
        <v>13242</v>
      </c>
      <c r="B13245" s="8">
        <v>40177</v>
      </c>
      <c r="C13245" t="s">
        <v>3</v>
      </c>
      <c r="D13245" t="s">
        <v>350</v>
      </c>
      <c r="E13245" t="s">
        <v>9</v>
      </c>
      <c r="F13245" t="s">
        <v>795</v>
      </c>
      <c r="G13245" t="s">
        <v>732</v>
      </c>
      <c r="H13245" s="135" t="s">
        <v>2186</v>
      </c>
      <c r="I13245" t="s">
        <v>1454</v>
      </c>
      <c r="J13245" s="20">
        <v>29</v>
      </c>
      <c r="K13245" s="20" t="s">
        <v>9</v>
      </c>
      <c r="L13245" t="s">
        <v>1464</v>
      </c>
      <c r="M13245" s="20">
        <v>6.38</v>
      </c>
      <c r="N13245" s="20">
        <v>9.1199999999999992</v>
      </c>
      <c r="AE13245">
        <f t="shared" si="206"/>
        <v>2009</v>
      </c>
    </row>
    <row r="13246" spans="1:31" x14ac:dyDescent="0.25">
      <c r="A13246" s="7">
        <v>13243</v>
      </c>
      <c r="B13246" s="8">
        <v>40177</v>
      </c>
      <c r="C13246" t="s">
        <v>3</v>
      </c>
      <c r="D13246" t="s">
        <v>913</v>
      </c>
      <c r="E13246" t="s">
        <v>9</v>
      </c>
      <c r="F13246" t="s">
        <v>997</v>
      </c>
      <c r="G13246" t="s">
        <v>861</v>
      </c>
      <c r="H13246" s="135" t="s">
        <v>1496</v>
      </c>
      <c r="I13246" t="s">
        <v>1454</v>
      </c>
      <c r="J13246" s="20">
        <v>46</v>
      </c>
      <c r="K13246" s="20" t="s">
        <v>1465</v>
      </c>
      <c r="L13246" t="s">
        <v>1466</v>
      </c>
      <c r="M13246" s="20">
        <v>11.5</v>
      </c>
      <c r="N13246" s="20">
        <v>11.5</v>
      </c>
      <c r="AE13246">
        <f t="shared" si="206"/>
        <v>2009</v>
      </c>
    </row>
    <row r="13247" spans="1:31" x14ac:dyDescent="0.25">
      <c r="A13247" s="7">
        <v>13244</v>
      </c>
      <c r="B13247" s="8">
        <v>40178</v>
      </c>
      <c r="C13247" t="s">
        <v>3</v>
      </c>
      <c r="D13247" t="s">
        <v>543</v>
      </c>
      <c r="E13247" t="s">
        <v>9</v>
      </c>
      <c r="F13247" t="s">
        <v>1025</v>
      </c>
      <c r="G13247" t="s">
        <v>895</v>
      </c>
      <c r="H13247" s="135" t="s">
        <v>2540</v>
      </c>
      <c r="I13247" t="s">
        <v>1454</v>
      </c>
      <c r="J13247" s="20">
        <v>30</v>
      </c>
      <c r="K13247" s="20" t="s">
        <v>9</v>
      </c>
      <c r="L13247" t="s">
        <v>1464</v>
      </c>
      <c r="M13247" s="20">
        <v>6.6</v>
      </c>
      <c r="N13247" s="20">
        <v>9.4</v>
      </c>
      <c r="AE13247">
        <f t="shared" si="206"/>
        <v>2009</v>
      </c>
    </row>
    <row r="13248" spans="1:31" x14ac:dyDescent="0.25">
      <c r="A13248" s="7">
        <v>13245</v>
      </c>
      <c r="B13248" s="8">
        <v>40178</v>
      </c>
      <c r="C13248" t="s">
        <v>3</v>
      </c>
      <c r="D13248" t="s">
        <v>926</v>
      </c>
      <c r="E13248" t="s">
        <v>9</v>
      </c>
      <c r="F13248" t="s">
        <v>1020</v>
      </c>
      <c r="G13248" t="s">
        <v>929</v>
      </c>
      <c r="H13248" s="135" t="s">
        <v>2898</v>
      </c>
      <c r="I13248" t="s">
        <v>1454</v>
      </c>
      <c r="J13248" s="20">
        <v>10</v>
      </c>
      <c r="K13248" s="20" t="s">
        <v>9</v>
      </c>
      <c r="L13248" t="s">
        <v>1463</v>
      </c>
      <c r="M13248" s="20">
        <v>2.4</v>
      </c>
      <c r="N13248" s="20">
        <v>3.6</v>
      </c>
      <c r="AE13248">
        <f t="shared" si="206"/>
        <v>2009</v>
      </c>
    </row>
    <row r="13249" spans="1:31" x14ac:dyDescent="0.25">
      <c r="A13249" s="7">
        <v>13246</v>
      </c>
      <c r="B13249" s="8">
        <v>40178</v>
      </c>
      <c r="C13249" t="s">
        <v>3</v>
      </c>
      <c r="D13249" t="s">
        <v>779</v>
      </c>
      <c r="E13249" t="s">
        <v>9</v>
      </c>
      <c r="F13249" t="s">
        <v>926</v>
      </c>
      <c r="G13249" t="s">
        <v>929</v>
      </c>
      <c r="H13249" s="135" t="s">
        <v>2898</v>
      </c>
      <c r="I13249" t="s">
        <v>1454</v>
      </c>
      <c r="J13249" s="20">
        <v>10</v>
      </c>
      <c r="K13249" s="20" t="s">
        <v>3</v>
      </c>
      <c r="L13249" t="s">
        <v>1463</v>
      </c>
      <c r="M13249" s="20">
        <v>3.6</v>
      </c>
      <c r="N13249" s="20">
        <v>2.4</v>
      </c>
      <c r="AE13249">
        <f t="shared" si="206"/>
        <v>2009</v>
      </c>
    </row>
    <row r="13250" spans="1:31" x14ac:dyDescent="0.25">
      <c r="A13250" s="7">
        <v>13247</v>
      </c>
      <c r="B13250" s="8">
        <v>40178</v>
      </c>
      <c r="C13250" t="s">
        <v>3</v>
      </c>
      <c r="D13250" t="s">
        <v>678</v>
      </c>
      <c r="E13250" t="s">
        <v>9</v>
      </c>
      <c r="F13250" t="s">
        <v>91</v>
      </c>
      <c r="G13250" t="s">
        <v>929</v>
      </c>
      <c r="H13250" s="135" t="s">
        <v>2898</v>
      </c>
      <c r="I13250" t="s">
        <v>1454</v>
      </c>
      <c r="J13250" s="20">
        <v>10</v>
      </c>
      <c r="K13250" s="20" t="s">
        <v>1465</v>
      </c>
      <c r="L13250" t="s">
        <v>1466</v>
      </c>
      <c r="M13250" s="20">
        <v>2.5</v>
      </c>
      <c r="N13250" s="20">
        <v>2.5</v>
      </c>
      <c r="AE13250">
        <f t="shared" si="206"/>
        <v>2009</v>
      </c>
    </row>
    <row r="13251" spans="1:31" x14ac:dyDescent="0.25">
      <c r="A13251" s="7">
        <v>13248</v>
      </c>
      <c r="B13251" s="8">
        <v>40179</v>
      </c>
      <c r="C13251" t="s">
        <v>3</v>
      </c>
      <c r="D13251" t="s">
        <v>984</v>
      </c>
      <c r="E13251" t="s">
        <v>9</v>
      </c>
      <c r="F13251" t="s">
        <v>767</v>
      </c>
      <c r="G13251" t="s">
        <v>17</v>
      </c>
      <c r="H13251" s="135" t="s">
        <v>1520</v>
      </c>
      <c r="I13251" t="s">
        <v>1454</v>
      </c>
      <c r="J13251" s="20">
        <v>65</v>
      </c>
      <c r="K13251" s="20" t="s">
        <v>3</v>
      </c>
      <c r="L13251" t="s">
        <v>1464</v>
      </c>
      <c r="M13251" s="20">
        <v>19.2</v>
      </c>
      <c r="N13251" s="20">
        <v>14.3</v>
      </c>
      <c r="AE13251">
        <f t="shared" si="206"/>
        <v>2010</v>
      </c>
    </row>
    <row r="13252" spans="1:31" x14ac:dyDescent="0.25">
      <c r="A13252" s="7">
        <v>13249</v>
      </c>
      <c r="B13252" s="8">
        <v>40179</v>
      </c>
      <c r="C13252" t="s">
        <v>3</v>
      </c>
      <c r="D13252" t="s">
        <v>1042</v>
      </c>
      <c r="E13252" t="s">
        <v>9</v>
      </c>
      <c r="F13252" t="s">
        <v>844</v>
      </c>
      <c r="G13252" t="s">
        <v>931</v>
      </c>
      <c r="H13252" s="9" t="s">
        <v>2942</v>
      </c>
      <c r="I13252" t="s">
        <v>1458</v>
      </c>
      <c r="J13252" s="20">
        <v>30</v>
      </c>
      <c r="K13252" s="20" t="s">
        <v>9</v>
      </c>
      <c r="L13252" t="s">
        <v>1463</v>
      </c>
      <c r="M13252" s="20">
        <v>10</v>
      </c>
      <c r="N13252" s="20">
        <v>30</v>
      </c>
      <c r="AE13252">
        <f t="shared" ref="AE13252:AE13315" si="207">YEAR(B13252)</f>
        <v>2010</v>
      </c>
    </row>
    <row r="13253" spans="1:31" x14ac:dyDescent="0.25">
      <c r="A13253" s="7">
        <v>13250</v>
      </c>
      <c r="B13253" s="8">
        <v>40179</v>
      </c>
      <c r="C13253" t="s">
        <v>3</v>
      </c>
      <c r="D13253" t="s">
        <v>427</v>
      </c>
      <c r="E13253" t="s">
        <v>9</v>
      </c>
      <c r="F13253" t="s">
        <v>543</v>
      </c>
      <c r="G13253" t="s">
        <v>929</v>
      </c>
      <c r="H13253" s="135" t="s">
        <v>2943</v>
      </c>
      <c r="I13253" t="s">
        <v>1454</v>
      </c>
      <c r="J13253" s="20">
        <v>18</v>
      </c>
      <c r="K13253" s="20" t="s">
        <v>3</v>
      </c>
      <c r="L13253" t="s">
        <v>1464</v>
      </c>
      <c r="M13253" s="20">
        <v>6.04</v>
      </c>
      <c r="N13253" s="20">
        <v>3.96</v>
      </c>
      <c r="AE13253">
        <f t="shared" si="207"/>
        <v>2010</v>
      </c>
    </row>
    <row r="13254" spans="1:31" x14ac:dyDescent="0.25">
      <c r="A13254" s="7">
        <v>13251</v>
      </c>
      <c r="B13254" s="8">
        <v>40179</v>
      </c>
      <c r="C13254" t="s">
        <v>3</v>
      </c>
      <c r="D13254" t="s">
        <v>990</v>
      </c>
      <c r="E13254" t="s">
        <v>9</v>
      </c>
      <c r="F13254" t="s">
        <v>1003</v>
      </c>
      <c r="G13254" t="s">
        <v>895</v>
      </c>
      <c r="H13254" s="9" t="s">
        <v>2944</v>
      </c>
      <c r="I13254" t="s">
        <v>1455</v>
      </c>
      <c r="J13254" s="20">
        <v>20</v>
      </c>
      <c r="K13254" s="20" t="s">
        <v>1465</v>
      </c>
      <c r="L13254" t="s">
        <v>1466</v>
      </c>
      <c r="M13254" s="20">
        <v>2.5</v>
      </c>
      <c r="N13254" s="20">
        <v>2.5</v>
      </c>
      <c r="AE13254">
        <f t="shared" si="207"/>
        <v>2010</v>
      </c>
    </row>
    <row r="13255" spans="1:31" x14ac:dyDescent="0.25">
      <c r="A13255" s="7">
        <v>13252</v>
      </c>
      <c r="B13255" s="8">
        <v>40179</v>
      </c>
      <c r="C13255" t="s">
        <v>3</v>
      </c>
      <c r="D13255" t="s">
        <v>557</v>
      </c>
      <c r="E13255" t="s">
        <v>9</v>
      </c>
      <c r="F13255" t="s">
        <v>727</v>
      </c>
      <c r="G13255" t="s">
        <v>929</v>
      </c>
      <c r="H13255" s="135" t="s">
        <v>2665</v>
      </c>
      <c r="I13255" t="s">
        <v>1454</v>
      </c>
      <c r="J13255" s="20">
        <v>36</v>
      </c>
      <c r="K13255" s="20" t="s">
        <v>3</v>
      </c>
      <c r="L13255" t="s">
        <v>1464</v>
      </c>
      <c r="M13255" s="20">
        <v>11.08</v>
      </c>
      <c r="N13255" s="20">
        <v>7.92</v>
      </c>
      <c r="AE13255">
        <f t="shared" si="207"/>
        <v>2010</v>
      </c>
    </row>
    <row r="13256" spans="1:31" x14ac:dyDescent="0.25">
      <c r="A13256" s="7">
        <v>13253</v>
      </c>
      <c r="B13256" s="8">
        <v>40179</v>
      </c>
      <c r="C13256" t="s">
        <v>3</v>
      </c>
      <c r="D13256" t="s">
        <v>1035</v>
      </c>
      <c r="E13256" t="s">
        <v>9</v>
      </c>
      <c r="F13256" t="s">
        <v>1021</v>
      </c>
      <c r="G13256" t="s">
        <v>648</v>
      </c>
      <c r="H13256" s="135" t="s">
        <v>1935</v>
      </c>
      <c r="I13256" t="s">
        <v>1454</v>
      </c>
      <c r="J13256" s="20">
        <v>13</v>
      </c>
      <c r="K13256" s="20" t="s">
        <v>9</v>
      </c>
      <c r="L13256" t="s">
        <v>1464</v>
      </c>
      <c r="M13256" s="20">
        <v>2.86</v>
      </c>
      <c r="N13256" s="20">
        <v>4.6400000000000006</v>
      </c>
      <c r="AE13256">
        <f t="shared" si="207"/>
        <v>2010</v>
      </c>
    </row>
    <row r="13257" spans="1:31" x14ac:dyDescent="0.25">
      <c r="A13257" s="7">
        <v>13254</v>
      </c>
      <c r="B13257" s="8">
        <v>40179</v>
      </c>
      <c r="C13257" t="s">
        <v>3</v>
      </c>
      <c r="D13257" t="s">
        <v>1010</v>
      </c>
      <c r="E13257" t="s">
        <v>9</v>
      </c>
      <c r="F13257" t="s">
        <v>1038</v>
      </c>
      <c r="G13257" t="s">
        <v>648</v>
      </c>
      <c r="H13257" s="136" t="s">
        <v>2474</v>
      </c>
      <c r="I13257" t="s">
        <v>1454</v>
      </c>
      <c r="J13257" s="20">
        <v>86</v>
      </c>
      <c r="K13257" s="20" t="s">
        <v>1465</v>
      </c>
      <c r="L13257" t="s">
        <v>1466</v>
      </c>
      <c r="M13257" s="20">
        <v>21.5</v>
      </c>
      <c r="N13257" s="20">
        <v>21.5</v>
      </c>
      <c r="AE13257">
        <f t="shared" si="207"/>
        <v>2010</v>
      </c>
    </row>
    <row r="13258" spans="1:31" x14ac:dyDescent="0.25">
      <c r="A13258" s="7">
        <v>13255</v>
      </c>
      <c r="B13258" s="8">
        <v>40179</v>
      </c>
      <c r="C13258" t="s">
        <v>3</v>
      </c>
      <c r="D13258" t="s">
        <v>1010</v>
      </c>
      <c r="E13258" t="s">
        <v>9</v>
      </c>
      <c r="F13258" t="s">
        <v>1002</v>
      </c>
      <c r="G13258" t="s">
        <v>648</v>
      </c>
      <c r="H13258" s="9" t="s">
        <v>2945</v>
      </c>
      <c r="I13258" t="s">
        <v>1454</v>
      </c>
      <c r="J13258" s="20">
        <v>32</v>
      </c>
      <c r="K13258" s="20" t="s">
        <v>3</v>
      </c>
      <c r="L13258" t="s">
        <v>1464</v>
      </c>
      <c r="M13258" s="20">
        <v>9.9600000000000009</v>
      </c>
      <c r="N13258" s="20">
        <v>7.04</v>
      </c>
      <c r="AE13258">
        <f t="shared" si="207"/>
        <v>2010</v>
      </c>
    </row>
    <row r="13259" spans="1:31" x14ac:dyDescent="0.25">
      <c r="A13259" s="7">
        <v>13256</v>
      </c>
      <c r="B13259" s="8">
        <v>40179</v>
      </c>
      <c r="C13259" t="s">
        <v>3</v>
      </c>
      <c r="D13259" t="s">
        <v>1010</v>
      </c>
      <c r="E13259" t="s">
        <v>9</v>
      </c>
      <c r="F13259" t="s">
        <v>1038</v>
      </c>
      <c r="G13259" t="s">
        <v>648</v>
      </c>
      <c r="H13259" s="9" t="s">
        <v>1797</v>
      </c>
      <c r="I13259" t="s">
        <v>1454</v>
      </c>
      <c r="J13259" s="20">
        <v>71</v>
      </c>
      <c r="K13259" s="20" t="s">
        <v>1465</v>
      </c>
      <c r="L13259" t="s">
        <v>1466</v>
      </c>
      <c r="M13259" s="20">
        <v>17.75</v>
      </c>
      <c r="N13259" s="20">
        <v>17.75</v>
      </c>
      <c r="AE13259">
        <f t="shared" si="207"/>
        <v>2010</v>
      </c>
    </row>
    <row r="13260" spans="1:31" x14ac:dyDescent="0.25">
      <c r="A13260" s="7">
        <v>13257</v>
      </c>
      <c r="B13260" s="8">
        <v>40180</v>
      </c>
      <c r="C13260" t="s">
        <v>3</v>
      </c>
      <c r="D13260" t="s">
        <v>819</v>
      </c>
      <c r="E13260" t="s">
        <v>9</v>
      </c>
      <c r="F13260" t="s">
        <v>920</v>
      </c>
      <c r="G13260" t="s">
        <v>648</v>
      </c>
      <c r="H13260" s="135" t="s">
        <v>2303</v>
      </c>
      <c r="I13260" t="s">
        <v>1455</v>
      </c>
      <c r="J13260" s="20">
        <v>35</v>
      </c>
      <c r="K13260" s="20" t="s">
        <v>1465</v>
      </c>
      <c r="L13260" t="s">
        <v>1466</v>
      </c>
      <c r="M13260" s="20">
        <v>4.375</v>
      </c>
      <c r="N13260" s="20">
        <v>4.375</v>
      </c>
      <c r="AE13260">
        <f t="shared" si="207"/>
        <v>2010</v>
      </c>
    </row>
    <row r="13261" spans="1:31" x14ac:dyDescent="0.25">
      <c r="A13261" s="7">
        <v>13258</v>
      </c>
      <c r="B13261" s="8">
        <v>40180</v>
      </c>
      <c r="C13261" t="s">
        <v>3</v>
      </c>
      <c r="D13261" t="s">
        <v>265</v>
      </c>
      <c r="E13261" t="s">
        <v>9</v>
      </c>
      <c r="F13261" t="s">
        <v>107</v>
      </c>
      <c r="G13261" t="s">
        <v>895</v>
      </c>
      <c r="H13261" s="135" t="s">
        <v>2561</v>
      </c>
      <c r="I13261" t="s">
        <v>1455</v>
      </c>
      <c r="J13261" s="20">
        <v>15</v>
      </c>
      <c r="K13261" s="20" t="s">
        <v>1465</v>
      </c>
      <c r="L13261" t="s">
        <v>1466</v>
      </c>
      <c r="M13261" s="20">
        <v>1.875</v>
      </c>
      <c r="N13261" s="20">
        <v>1.875</v>
      </c>
      <c r="AE13261">
        <f t="shared" si="207"/>
        <v>2010</v>
      </c>
    </row>
    <row r="13262" spans="1:31" x14ac:dyDescent="0.25">
      <c r="A13262" s="7">
        <v>13259</v>
      </c>
      <c r="B13262" s="8">
        <v>40180</v>
      </c>
      <c r="C13262" t="s">
        <v>3</v>
      </c>
      <c r="D13262" t="s">
        <v>268</v>
      </c>
      <c r="E13262" t="s">
        <v>9</v>
      </c>
      <c r="F13262" t="s">
        <v>1023</v>
      </c>
      <c r="G13262" t="s">
        <v>929</v>
      </c>
      <c r="H13262" s="135" t="s">
        <v>2898</v>
      </c>
      <c r="I13262" t="s">
        <v>1454</v>
      </c>
      <c r="J13262" s="20">
        <v>1</v>
      </c>
      <c r="K13262" s="20" t="s">
        <v>1465</v>
      </c>
      <c r="L13262" t="s">
        <v>1466</v>
      </c>
      <c r="M13262" s="20">
        <v>0.25</v>
      </c>
      <c r="N13262" s="20">
        <v>0.25</v>
      </c>
      <c r="AE13262">
        <f t="shared" si="207"/>
        <v>2010</v>
      </c>
    </row>
    <row r="13263" spans="1:31" x14ac:dyDescent="0.25">
      <c r="A13263" s="7">
        <v>13260</v>
      </c>
      <c r="B13263" s="8">
        <v>40180</v>
      </c>
      <c r="C13263" t="s">
        <v>3</v>
      </c>
      <c r="D13263" t="s">
        <v>1023</v>
      </c>
      <c r="E13263" t="s">
        <v>9</v>
      </c>
      <c r="F13263" t="s">
        <v>687</v>
      </c>
      <c r="G13263" t="s">
        <v>929</v>
      </c>
      <c r="H13263" s="135" t="s">
        <v>2898</v>
      </c>
      <c r="I13263" t="s">
        <v>1454</v>
      </c>
      <c r="J13263" s="20">
        <v>10</v>
      </c>
      <c r="K13263" s="20" t="s">
        <v>1465</v>
      </c>
      <c r="L13263" t="s">
        <v>1466</v>
      </c>
      <c r="M13263" s="20">
        <v>2.5</v>
      </c>
      <c r="N13263" s="20">
        <v>2.5</v>
      </c>
      <c r="AE13263">
        <f t="shared" si="207"/>
        <v>2010</v>
      </c>
    </row>
    <row r="13264" spans="1:31" x14ac:dyDescent="0.25">
      <c r="A13264" s="7">
        <v>13261</v>
      </c>
      <c r="B13264" s="8">
        <v>40180</v>
      </c>
      <c r="C13264" t="s">
        <v>3</v>
      </c>
      <c r="D13264" t="s">
        <v>265</v>
      </c>
      <c r="E13264" t="s">
        <v>9</v>
      </c>
      <c r="F13264" t="s">
        <v>55</v>
      </c>
      <c r="G13264" t="s">
        <v>895</v>
      </c>
      <c r="H13264" s="135" t="s">
        <v>2590</v>
      </c>
      <c r="I13264" t="s">
        <v>1454</v>
      </c>
      <c r="J13264" s="20">
        <v>27</v>
      </c>
      <c r="K13264" s="20" t="s">
        <v>3</v>
      </c>
      <c r="L13264" t="s">
        <v>1464</v>
      </c>
      <c r="M13264" s="20">
        <v>8.56</v>
      </c>
      <c r="N13264" s="20">
        <v>5.9399999999999995</v>
      </c>
      <c r="AE13264">
        <f t="shared" si="207"/>
        <v>2010</v>
      </c>
    </row>
    <row r="13265" spans="1:31" x14ac:dyDescent="0.25">
      <c r="A13265" s="7">
        <v>13262</v>
      </c>
      <c r="B13265" s="8">
        <v>40180</v>
      </c>
      <c r="C13265" t="s">
        <v>3</v>
      </c>
      <c r="D13265" t="s">
        <v>1023</v>
      </c>
      <c r="E13265" t="s">
        <v>9</v>
      </c>
      <c r="F13265" t="s">
        <v>1028</v>
      </c>
      <c r="G13265" t="s">
        <v>895</v>
      </c>
      <c r="H13265" s="135" t="s">
        <v>2946</v>
      </c>
      <c r="I13265" t="s">
        <v>1454</v>
      </c>
      <c r="J13265" s="20">
        <v>27</v>
      </c>
      <c r="K13265" s="20" t="s">
        <v>3</v>
      </c>
      <c r="L13265" t="s">
        <v>1464</v>
      </c>
      <c r="M13265" s="20">
        <v>8.56</v>
      </c>
      <c r="N13265" s="20">
        <v>5.9399999999999995</v>
      </c>
      <c r="AE13265">
        <f t="shared" si="207"/>
        <v>2010</v>
      </c>
    </row>
    <row r="13266" spans="1:31" x14ac:dyDescent="0.25">
      <c r="A13266" s="7">
        <v>13263</v>
      </c>
      <c r="B13266" s="8">
        <v>40180</v>
      </c>
      <c r="C13266" t="s">
        <v>3</v>
      </c>
      <c r="D13266" t="s">
        <v>465</v>
      </c>
      <c r="E13266" t="s">
        <v>9</v>
      </c>
      <c r="F13266" t="s">
        <v>926</v>
      </c>
      <c r="G13266" t="s">
        <v>648</v>
      </c>
      <c r="H13266" s="135" t="s">
        <v>2947</v>
      </c>
      <c r="I13266" t="s">
        <v>1454</v>
      </c>
      <c r="J13266" s="20">
        <v>18</v>
      </c>
      <c r="K13266" s="20" t="s">
        <v>3</v>
      </c>
      <c r="L13266" t="s">
        <v>1463</v>
      </c>
      <c r="M13266" s="20">
        <v>5.68</v>
      </c>
      <c r="N13266" s="20">
        <v>4.32</v>
      </c>
      <c r="AE13266">
        <f t="shared" si="207"/>
        <v>2010</v>
      </c>
    </row>
    <row r="13267" spans="1:31" x14ac:dyDescent="0.25">
      <c r="A13267" s="7">
        <v>13264</v>
      </c>
      <c r="B13267" s="8">
        <v>40181</v>
      </c>
      <c r="C13267" t="s">
        <v>3</v>
      </c>
      <c r="D13267" t="s">
        <v>914</v>
      </c>
      <c r="E13267" t="s">
        <v>9</v>
      </c>
      <c r="F13267" t="s">
        <v>787</v>
      </c>
      <c r="G13267" t="s">
        <v>377</v>
      </c>
      <c r="H13267" s="135" t="s">
        <v>1596</v>
      </c>
      <c r="I13267" t="s">
        <v>1455</v>
      </c>
      <c r="J13267" s="20">
        <v>9</v>
      </c>
      <c r="K13267" s="20" t="s">
        <v>3</v>
      </c>
      <c r="L13267" t="s">
        <v>1464</v>
      </c>
      <c r="M13267" s="20">
        <v>1.76</v>
      </c>
      <c r="N13267" s="20">
        <v>0.99</v>
      </c>
      <c r="AE13267">
        <f t="shared" si="207"/>
        <v>2010</v>
      </c>
    </row>
    <row r="13268" spans="1:31" x14ac:dyDescent="0.25">
      <c r="A13268" s="7">
        <v>13265</v>
      </c>
      <c r="B13268" s="8">
        <v>40181</v>
      </c>
      <c r="C13268" t="s">
        <v>3</v>
      </c>
      <c r="D13268" t="s">
        <v>543</v>
      </c>
      <c r="E13268" t="s">
        <v>9</v>
      </c>
      <c r="F13268" t="s">
        <v>829</v>
      </c>
      <c r="G13268" t="s">
        <v>929</v>
      </c>
      <c r="H13268" s="135" t="s">
        <v>2898</v>
      </c>
      <c r="I13268" t="s">
        <v>1455</v>
      </c>
      <c r="J13268" s="20">
        <v>10</v>
      </c>
      <c r="K13268" s="20" t="s">
        <v>1465</v>
      </c>
      <c r="L13268" t="s">
        <v>1466</v>
      </c>
      <c r="M13268" s="20">
        <v>1.25</v>
      </c>
      <c r="N13268" s="20">
        <v>1.25</v>
      </c>
      <c r="AE13268">
        <f t="shared" si="207"/>
        <v>2010</v>
      </c>
    </row>
    <row r="13269" spans="1:31" x14ac:dyDescent="0.25">
      <c r="A13269" s="7">
        <v>13266</v>
      </c>
      <c r="B13269" s="8">
        <v>40181</v>
      </c>
      <c r="C13269" t="s">
        <v>3</v>
      </c>
      <c r="D13269" t="s">
        <v>767</v>
      </c>
      <c r="E13269" t="s">
        <v>9</v>
      </c>
      <c r="F13269" t="s">
        <v>543</v>
      </c>
      <c r="G13269" t="s">
        <v>929</v>
      </c>
      <c r="H13269" s="135" t="s">
        <v>2898</v>
      </c>
      <c r="I13269" t="s">
        <v>1454</v>
      </c>
      <c r="J13269" s="20">
        <v>10</v>
      </c>
      <c r="K13269" s="20" t="s">
        <v>9</v>
      </c>
      <c r="L13269" t="s">
        <v>1463</v>
      </c>
      <c r="M13269" s="20">
        <v>2.4</v>
      </c>
      <c r="N13269" s="20">
        <v>3.6</v>
      </c>
      <c r="AE13269">
        <f t="shared" si="207"/>
        <v>2010</v>
      </c>
    </row>
    <row r="13270" spans="1:31" x14ac:dyDescent="0.25">
      <c r="A13270" s="7">
        <v>13267</v>
      </c>
      <c r="B13270" s="8">
        <v>40181</v>
      </c>
      <c r="C13270" t="s">
        <v>3</v>
      </c>
      <c r="D13270" t="s">
        <v>945</v>
      </c>
      <c r="E13270" t="s">
        <v>9</v>
      </c>
      <c r="F13270" t="s">
        <v>380</v>
      </c>
      <c r="G13270" t="s">
        <v>929</v>
      </c>
      <c r="H13270" s="135" t="s">
        <v>2898</v>
      </c>
      <c r="I13270" t="s">
        <v>1454</v>
      </c>
      <c r="J13270" s="20">
        <v>10</v>
      </c>
      <c r="K13270" s="20" t="s">
        <v>1465</v>
      </c>
      <c r="L13270" t="s">
        <v>1466</v>
      </c>
      <c r="M13270" s="20">
        <v>2.5</v>
      </c>
      <c r="N13270" s="20">
        <v>2.5</v>
      </c>
      <c r="AE13270">
        <f t="shared" si="207"/>
        <v>2010</v>
      </c>
    </row>
    <row r="13271" spans="1:31" x14ac:dyDescent="0.25">
      <c r="A13271" s="7">
        <v>13268</v>
      </c>
      <c r="B13271" s="8">
        <v>40181</v>
      </c>
      <c r="C13271" t="s">
        <v>3</v>
      </c>
      <c r="D13271" t="s">
        <v>380</v>
      </c>
      <c r="E13271" t="s">
        <v>9</v>
      </c>
      <c r="F13271" t="s">
        <v>904</v>
      </c>
      <c r="G13271" t="s">
        <v>929</v>
      </c>
      <c r="H13271" s="135" t="s">
        <v>2898</v>
      </c>
      <c r="I13271" t="s">
        <v>1454</v>
      </c>
      <c r="J13271" s="20">
        <v>10</v>
      </c>
      <c r="K13271" s="20" t="s">
        <v>1465</v>
      </c>
      <c r="L13271" t="s">
        <v>1466</v>
      </c>
      <c r="M13271" s="20">
        <v>2.5</v>
      </c>
      <c r="N13271" s="20">
        <v>2.5</v>
      </c>
      <c r="AE13271">
        <f t="shared" si="207"/>
        <v>2010</v>
      </c>
    </row>
    <row r="13272" spans="1:31" x14ac:dyDescent="0.25">
      <c r="A13272" s="7">
        <v>13269</v>
      </c>
      <c r="B13272" s="8">
        <v>40181</v>
      </c>
      <c r="C13272" t="s">
        <v>3</v>
      </c>
      <c r="D13272" t="s">
        <v>798</v>
      </c>
      <c r="E13272" t="s">
        <v>9</v>
      </c>
      <c r="F13272" t="s">
        <v>1032</v>
      </c>
      <c r="G13272" t="s">
        <v>870</v>
      </c>
      <c r="H13272" s="135" t="s">
        <v>2499</v>
      </c>
      <c r="I13272" t="s">
        <v>1454</v>
      </c>
      <c r="J13272" s="20">
        <v>18</v>
      </c>
      <c r="K13272" s="20" t="s">
        <v>1465</v>
      </c>
      <c r="L13272" t="s">
        <v>1466</v>
      </c>
      <c r="M13272" s="20">
        <v>4.5</v>
      </c>
      <c r="N13272" s="20">
        <v>4.5</v>
      </c>
      <c r="AE13272">
        <f t="shared" si="207"/>
        <v>2010</v>
      </c>
    </row>
    <row r="13273" spans="1:31" x14ac:dyDescent="0.25">
      <c r="A13273" s="7">
        <v>13270</v>
      </c>
      <c r="B13273" s="8">
        <v>40181</v>
      </c>
      <c r="C13273" t="s">
        <v>3</v>
      </c>
      <c r="D13273" t="s">
        <v>914</v>
      </c>
      <c r="E13273" t="s">
        <v>9</v>
      </c>
      <c r="F13273" t="s">
        <v>926</v>
      </c>
      <c r="G13273" t="s">
        <v>633</v>
      </c>
      <c r="H13273" s="135" t="s">
        <v>1767</v>
      </c>
      <c r="I13273" t="s">
        <v>1454</v>
      </c>
      <c r="J13273" s="20">
        <v>32</v>
      </c>
      <c r="K13273" s="20" t="s">
        <v>9</v>
      </c>
      <c r="L13273" t="s">
        <v>1463</v>
      </c>
      <c r="M13273" s="20">
        <v>7.68</v>
      </c>
      <c r="N13273" s="20">
        <v>9.32</v>
      </c>
      <c r="AE13273">
        <f t="shared" si="207"/>
        <v>2010</v>
      </c>
    </row>
    <row r="13274" spans="1:31" x14ac:dyDescent="0.25">
      <c r="A13274" s="7">
        <v>13271</v>
      </c>
      <c r="B13274" s="8">
        <v>40181</v>
      </c>
      <c r="C13274" t="s">
        <v>3</v>
      </c>
      <c r="D13274" t="s">
        <v>1008</v>
      </c>
      <c r="E13274" t="s">
        <v>9</v>
      </c>
      <c r="F13274" t="s">
        <v>687</v>
      </c>
      <c r="G13274" t="s">
        <v>648</v>
      </c>
      <c r="H13274" s="136" t="s">
        <v>1496</v>
      </c>
      <c r="I13274" t="s">
        <v>1456</v>
      </c>
      <c r="J13274" s="20">
        <v>45</v>
      </c>
      <c r="K13274" s="20" t="s">
        <v>1465</v>
      </c>
      <c r="L13274" t="s">
        <v>1466</v>
      </c>
      <c r="M13274" s="20">
        <v>11.25</v>
      </c>
      <c r="N13274" s="20">
        <v>11.25</v>
      </c>
      <c r="O13274" t="s">
        <v>3</v>
      </c>
      <c r="P13274" s="13" t="s">
        <v>380</v>
      </c>
      <c r="Q13274" t="s">
        <v>3</v>
      </c>
      <c r="R13274" t="s">
        <v>938</v>
      </c>
      <c r="S13274" t="s">
        <v>3</v>
      </c>
      <c r="T13274" t="s">
        <v>265</v>
      </c>
      <c r="U13274" t="s">
        <v>3</v>
      </c>
      <c r="V13274" t="s">
        <v>107</v>
      </c>
      <c r="W13274" t="s">
        <v>9</v>
      </c>
      <c r="X13274" t="s">
        <v>231</v>
      </c>
      <c r="Y13274" t="s">
        <v>9</v>
      </c>
      <c r="Z13274" t="s">
        <v>945</v>
      </c>
      <c r="AA13274" t="s">
        <v>9</v>
      </c>
      <c r="AB13274" t="s">
        <v>805</v>
      </c>
      <c r="AC13274" t="s">
        <v>1465</v>
      </c>
      <c r="AE13274">
        <f t="shared" si="207"/>
        <v>2010</v>
      </c>
    </row>
    <row r="13275" spans="1:31" x14ac:dyDescent="0.25">
      <c r="A13275" s="7">
        <v>13272</v>
      </c>
      <c r="B13275" s="8">
        <v>40181</v>
      </c>
      <c r="C13275" t="s">
        <v>3</v>
      </c>
      <c r="D13275" t="s">
        <v>857</v>
      </c>
      <c r="E13275" t="s">
        <v>9</v>
      </c>
      <c r="F13275" t="s">
        <v>828</v>
      </c>
      <c r="G13275" t="s">
        <v>861</v>
      </c>
      <c r="H13275" s="9" t="s">
        <v>2457</v>
      </c>
      <c r="I13275" t="s">
        <v>1454</v>
      </c>
      <c r="J13275" s="20">
        <v>25</v>
      </c>
      <c r="K13275" s="20" t="s">
        <v>9</v>
      </c>
      <c r="L13275" t="s">
        <v>1463</v>
      </c>
      <c r="M13275" s="20">
        <v>6</v>
      </c>
      <c r="N13275" s="20">
        <v>7.5</v>
      </c>
      <c r="AE13275">
        <f t="shared" si="207"/>
        <v>2010</v>
      </c>
    </row>
    <row r="13276" spans="1:31" x14ac:dyDescent="0.25">
      <c r="A13276" s="7">
        <v>13273</v>
      </c>
      <c r="B13276" s="8">
        <v>40182</v>
      </c>
      <c r="C13276" t="s">
        <v>3</v>
      </c>
      <c r="D13276" t="s">
        <v>984</v>
      </c>
      <c r="E13276" t="s">
        <v>9</v>
      </c>
      <c r="F13276" t="s">
        <v>265</v>
      </c>
      <c r="G13276" t="s">
        <v>24</v>
      </c>
      <c r="H13276" s="135" t="s">
        <v>1494</v>
      </c>
      <c r="I13276" t="s">
        <v>1455</v>
      </c>
      <c r="J13276" s="20">
        <v>25</v>
      </c>
      <c r="K13276" s="20" t="s">
        <v>9</v>
      </c>
      <c r="L13276" t="s">
        <v>1464</v>
      </c>
      <c r="M13276" s="20">
        <v>2.75</v>
      </c>
      <c r="N13276" s="20">
        <v>4</v>
      </c>
      <c r="AE13276">
        <f t="shared" si="207"/>
        <v>2010</v>
      </c>
    </row>
    <row r="13277" spans="1:31" x14ac:dyDescent="0.25">
      <c r="A13277" s="7">
        <v>13274</v>
      </c>
      <c r="B13277" s="8">
        <v>40182</v>
      </c>
      <c r="C13277" t="s">
        <v>3</v>
      </c>
      <c r="D13277" t="s">
        <v>974</v>
      </c>
      <c r="E13277" t="s">
        <v>9</v>
      </c>
      <c r="F13277" t="s">
        <v>665</v>
      </c>
      <c r="G13277" t="s">
        <v>1016</v>
      </c>
      <c r="H13277" s="9" t="s">
        <v>2900</v>
      </c>
      <c r="I13277" t="s">
        <v>1454</v>
      </c>
      <c r="J13277" s="20">
        <v>12</v>
      </c>
      <c r="K13277" s="20" t="s">
        <v>9</v>
      </c>
      <c r="L13277" t="s">
        <v>1463</v>
      </c>
      <c r="M13277" s="20">
        <v>2.88</v>
      </c>
      <c r="N13277" s="20">
        <v>4.12</v>
      </c>
      <c r="AE13277">
        <f t="shared" si="207"/>
        <v>2010</v>
      </c>
    </row>
    <row r="13278" spans="1:31" x14ac:dyDescent="0.25">
      <c r="A13278" s="7">
        <v>13275</v>
      </c>
      <c r="B13278" s="8">
        <v>40182</v>
      </c>
      <c r="C13278" t="s">
        <v>3</v>
      </c>
      <c r="D13278" t="s">
        <v>829</v>
      </c>
      <c r="E13278" t="s">
        <v>9</v>
      </c>
      <c r="F13278" t="s">
        <v>687</v>
      </c>
      <c r="G13278" t="s">
        <v>929</v>
      </c>
      <c r="H13278" s="135" t="s">
        <v>2898</v>
      </c>
      <c r="I13278" t="s">
        <v>1454</v>
      </c>
      <c r="J13278" s="20">
        <v>10</v>
      </c>
      <c r="K13278" s="20" t="s">
        <v>1465</v>
      </c>
      <c r="L13278" t="s">
        <v>1466</v>
      </c>
      <c r="M13278" s="20">
        <v>2.5</v>
      </c>
      <c r="N13278" s="20">
        <v>2.5</v>
      </c>
      <c r="AE13278">
        <f t="shared" si="207"/>
        <v>2010</v>
      </c>
    </row>
    <row r="13279" spans="1:31" x14ac:dyDescent="0.25">
      <c r="A13279" s="7">
        <v>13276</v>
      </c>
      <c r="B13279" s="8">
        <v>40182</v>
      </c>
      <c r="C13279" t="s">
        <v>3</v>
      </c>
      <c r="D13279" t="s">
        <v>974</v>
      </c>
      <c r="E13279" t="s">
        <v>9</v>
      </c>
      <c r="F13279" t="s">
        <v>665</v>
      </c>
      <c r="G13279" t="s">
        <v>1016</v>
      </c>
      <c r="H13279" s="135" t="s">
        <v>2860</v>
      </c>
      <c r="I13279" t="s">
        <v>1454</v>
      </c>
      <c r="J13279" s="20">
        <v>35</v>
      </c>
      <c r="K13279" s="20" t="s">
        <v>9</v>
      </c>
      <c r="L13279" t="s">
        <v>1464</v>
      </c>
      <c r="M13279" s="20">
        <v>7.7</v>
      </c>
      <c r="N13279" s="20">
        <v>10.8</v>
      </c>
      <c r="AE13279">
        <f t="shared" si="207"/>
        <v>2010</v>
      </c>
    </row>
    <row r="13280" spans="1:31" x14ac:dyDescent="0.25">
      <c r="A13280" s="7">
        <v>13277</v>
      </c>
      <c r="B13280" s="8">
        <v>40182</v>
      </c>
      <c r="C13280" t="s">
        <v>3</v>
      </c>
      <c r="D13280" t="s">
        <v>107</v>
      </c>
      <c r="E13280" t="s">
        <v>9</v>
      </c>
      <c r="F13280" t="s">
        <v>265</v>
      </c>
      <c r="G13280" t="s">
        <v>1016</v>
      </c>
      <c r="H13280" s="9" t="s">
        <v>2948</v>
      </c>
      <c r="I13280" t="s">
        <v>1455</v>
      </c>
      <c r="J13280" s="20">
        <v>176</v>
      </c>
      <c r="K13280" s="20" t="s">
        <v>9</v>
      </c>
      <c r="L13280" t="s">
        <v>1464</v>
      </c>
      <c r="M13280" s="20">
        <v>19.36</v>
      </c>
      <c r="N13280" s="20">
        <v>25.14</v>
      </c>
      <c r="AE13280">
        <f t="shared" si="207"/>
        <v>2010</v>
      </c>
    </row>
    <row r="13281" spans="1:31" x14ac:dyDescent="0.25">
      <c r="A13281" s="7">
        <v>13278</v>
      </c>
      <c r="B13281" s="8">
        <v>40182</v>
      </c>
      <c r="C13281" t="s">
        <v>3</v>
      </c>
      <c r="D13281" t="s">
        <v>1035</v>
      </c>
      <c r="E13281" t="s">
        <v>9</v>
      </c>
      <c r="F13281" t="s">
        <v>1038</v>
      </c>
      <c r="G13281" t="s">
        <v>648</v>
      </c>
      <c r="H13281" s="135" t="s">
        <v>1935</v>
      </c>
      <c r="I13281" t="s">
        <v>1454</v>
      </c>
      <c r="J13281" s="20">
        <v>10</v>
      </c>
      <c r="K13281" s="20" t="s">
        <v>9</v>
      </c>
      <c r="L13281" t="s">
        <v>1464</v>
      </c>
      <c r="M13281" s="20">
        <v>2.2000000000000002</v>
      </c>
      <c r="N13281" s="20">
        <v>3.8</v>
      </c>
      <c r="AE13281">
        <f t="shared" si="207"/>
        <v>2010</v>
      </c>
    </row>
    <row r="13282" spans="1:31" x14ac:dyDescent="0.25">
      <c r="A13282" s="7">
        <v>13279</v>
      </c>
      <c r="B13282" s="8">
        <v>40183</v>
      </c>
      <c r="C13282" t="s">
        <v>3</v>
      </c>
      <c r="D13282" t="s">
        <v>202</v>
      </c>
      <c r="E13282" t="s">
        <v>9</v>
      </c>
      <c r="F13282" t="s">
        <v>1025</v>
      </c>
      <c r="G13282" t="s">
        <v>11</v>
      </c>
      <c r="H13282" s="135" t="s">
        <v>1631</v>
      </c>
      <c r="I13282" t="s">
        <v>1454</v>
      </c>
      <c r="J13282" s="20">
        <v>36</v>
      </c>
      <c r="K13282" s="20" t="s">
        <v>1465</v>
      </c>
      <c r="L13282" t="s">
        <v>1466</v>
      </c>
      <c r="M13282" s="20">
        <v>9</v>
      </c>
      <c r="N13282" s="20">
        <v>9</v>
      </c>
      <c r="AE13282">
        <f t="shared" si="207"/>
        <v>2010</v>
      </c>
    </row>
    <row r="13283" spans="1:31" x14ac:dyDescent="0.25">
      <c r="A13283" s="7">
        <v>13280</v>
      </c>
      <c r="B13283" s="8">
        <v>40183</v>
      </c>
      <c r="C13283" t="s">
        <v>3</v>
      </c>
      <c r="D13283" t="s">
        <v>1020</v>
      </c>
      <c r="E13283" t="s">
        <v>9</v>
      </c>
      <c r="F13283" t="s">
        <v>978</v>
      </c>
      <c r="G13283" t="s">
        <v>929</v>
      </c>
      <c r="H13283" s="135" t="s">
        <v>2898</v>
      </c>
      <c r="I13283" t="s">
        <v>1454</v>
      </c>
      <c r="J13283" s="20">
        <v>10</v>
      </c>
      <c r="K13283" s="20" t="s">
        <v>1465</v>
      </c>
      <c r="L13283" t="s">
        <v>1466</v>
      </c>
      <c r="M13283" s="20">
        <v>2.5</v>
      </c>
      <c r="N13283" s="20">
        <v>2.5</v>
      </c>
      <c r="AE13283">
        <f t="shared" si="207"/>
        <v>2010</v>
      </c>
    </row>
    <row r="13284" spans="1:31" x14ac:dyDescent="0.25">
      <c r="A13284" s="7">
        <v>13281</v>
      </c>
      <c r="B13284" s="8">
        <v>40183</v>
      </c>
      <c r="C13284" t="s">
        <v>3</v>
      </c>
      <c r="D13284" t="s">
        <v>521</v>
      </c>
      <c r="E13284" t="s">
        <v>9</v>
      </c>
      <c r="F13284" t="s">
        <v>78</v>
      </c>
      <c r="G13284" t="s">
        <v>65</v>
      </c>
      <c r="H13284" s="135" t="s">
        <v>1496</v>
      </c>
      <c r="I13284" t="s">
        <v>1455</v>
      </c>
      <c r="J13284" s="20">
        <v>12</v>
      </c>
      <c r="K13284" s="20" t="s">
        <v>9</v>
      </c>
      <c r="L13284" t="s">
        <v>1464</v>
      </c>
      <c r="M13284" s="20">
        <v>1.32</v>
      </c>
      <c r="N13284" s="20">
        <v>2.1799999999999997</v>
      </c>
      <c r="AE13284">
        <f t="shared" si="207"/>
        <v>2010</v>
      </c>
    </row>
    <row r="13285" spans="1:31" x14ac:dyDescent="0.25">
      <c r="A13285" s="7">
        <v>13282</v>
      </c>
      <c r="B13285" s="8">
        <v>40183</v>
      </c>
      <c r="C13285" t="s">
        <v>3</v>
      </c>
      <c r="D13285" t="s">
        <v>779</v>
      </c>
      <c r="E13285" t="s">
        <v>9</v>
      </c>
      <c r="F13285" t="s">
        <v>833</v>
      </c>
      <c r="G13285" t="s">
        <v>714</v>
      </c>
      <c r="H13285" s="9" t="s">
        <v>2571</v>
      </c>
      <c r="I13285" t="s">
        <v>1454</v>
      </c>
      <c r="J13285" s="20">
        <v>20</v>
      </c>
      <c r="K13285" s="20" t="s">
        <v>3</v>
      </c>
      <c r="L13285" t="s">
        <v>1464</v>
      </c>
      <c r="M13285" s="20">
        <v>6.6</v>
      </c>
      <c r="N13285" s="20">
        <v>4.4000000000000004</v>
      </c>
      <c r="AE13285">
        <f t="shared" si="207"/>
        <v>2010</v>
      </c>
    </row>
    <row r="13286" spans="1:31" x14ac:dyDescent="0.25">
      <c r="A13286" s="7">
        <v>13283</v>
      </c>
      <c r="B13286" s="8">
        <v>40183</v>
      </c>
      <c r="C13286" t="s">
        <v>3</v>
      </c>
      <c r="D13286" t="s">
        <v>957</v>
      </c>
      <c r="E13286" t="s">
        <v>9</v>
      </c>
      <c r="F13286" t="s">
        <v>836</v>
      </c>
      <c r="G13286" t="s">
        <v>732</v>
      </c>
      <c r="H13286" s="135" t="s">
        <v>1496</v>
      </c>
      <c r="I13286" t="s">
        <v>1454</v>
      </c>
      <c r="J13286" s="20">
        <v>30</v>
      </c>
      <c r="K13286" s="20" t="s">
        <v>9</v>
      </c>
      <c r="L13286" t="s">
        <v>1464</v>
      </c>
      <c r="M13286" s="20">
        <v>6.6</v>
      </c>
      <c r="N13286" s="20">
        <v>9.4</v>
      </c>
      <c r="AE13286">
        <f t="shared" si="207"/>
        <v>2010</v>
      </c>
    </row>
    <row r="13287" spans="1:31" x14ac:dyDescent="0.25">
      <c r="A13287" s="7">
        <v>13284</v>
      </c>
      <c r="B13287" s="8">
        <v>40183</v>
      </c>
      <c r="C13287" t="s">
        <v>3</v>
      </c>
      <c r="D13287" t="s">
        <v>1020</v>
      </c>
      <c r="E13287" t="s">
        <v>9</v>
      </c>
      <c r="F13287" t="s">
        <v>1034</v>
      </c>
      <c r="G13287" t="s">
        <v>861</v>
      </c>
      <c r="H13287" s="135" t="s">
        <v>1496</v>
      </c>
      <c r="I13287" t="s">
        <v>1454</v>
      </c>
      <c r="J13287" s="20">
        <v>39</v>
      </c>
      <c r="K13287" s="20" t="s">
        <v>9</v>
      </c>
      <c r="L13287" t="s">
        <v>1463</v>
      </c>
      <c r="M13287" s="20">
        <v>9.36</v>
      </c>
      <c r="N13287" s="20">
        <v>11.14</v>
      </c>
      <c r="AE13287">
        <f t="shared" si="207"/>
        <v>2010</v>
      </c>
    </row>
    <row r="13288" spans="1:31" x14ac:dyDescent="0.25">
      <c r="A13288" s="7">
        <v>13285</v>
      </c>
      <c r="B13288" s="8">
        <v>40184</v>
      </c>
      <c r="C13288" t="s">
        <v>3</v>
      </c>
      <c r="D13288" t="s">
        <v>577</v>
      </c>
      <c r="E13288" t="s">
        <v>9</v>
      </c>
      <c r="F13288" t="s">
        <v>754</v>
      </c>
      <c r="G13288" t="s">
        <v>24</v>
      </c>
      <c r="H13288" s="135" t="s">
        <v>1508</v>
      </c>
      <c r="I13288" t="s">
        <v>1454</v>
      </c>
      <c r="J13288" s="20">
        <v>8</v>
      </c>
      <c r="K13288" s="20" t="s">
        <v>9</v>
      </c>
      <c r="L13288" t="s">
        <v>1464</v>
      </c>
      <c r="M13288" s="20">
        <v>1.76</v>
      </c>
      <c r="N13288" s="20">
        <v>3.24</v>
      </c>
      <c r="AE13288">
        <f t="shared" si="207"/>
        <v>2010</v>
      </c>
    </row>
    <row r="13289" spans="1:31" x14ac:dyDescent="0.25">
      <c r="A13289" s="7">
        <v>13286</v>
      </c>
      <c r="B13289" s="8">
        <v>40184</v>
      </c>
      <c r="C13289" t="s">
        <v>3</v>
      </c>
      <c r="D13289" t="s">
        <v>577</v>
      </c>
      <c r="E13289" t="s">
        <v>9</v>
      </c>
      <c r="F13289" t="s">
        <v>828</v>
      </c>
      <c r="G13289" t="s">
        <v>65</v>
      </c>
      <c r="H13289" s="135" t="s">
        <v>1569</v>
      </c>
      <c r="I13289" t="s">
        <v>1454</v>
      </c>
      <c r="J13289" s="20">
        <v>18</v>
      </c>
      <c r="K13289" s="20" t="s">
        <v>9</v>
      </c>
      <c r="L13289" t="s">
        <v>1464</v>
      </c>
      <c r="M13289" s="20">
        <v>3.96</v>
      </c>
      <c r="N13289" s="20">
        <v>6.04</v>
      </c>
      <c r="AE13289">
        <f t="shared" si="207"/>
        <v>2010</v>
      </c>
    </row>
    <row r="13290" spans="1:31" x14ac:dyDescent="0.25">
      <c r="A13290" s="7">
        <v>13287</v>
      </c>
      <c r="B13290" s="8">
        <v>40184</v>
      </c>
      <c r="C13290" t="s">
        <v>3</v>
      </c>
      <c r="D13290" t="s">
        <v>380</v>
      </c>
      <c r="E13290" t="s">
        <v>9</v>
      </c>
      <c r="F13290" t="s">
        <v>817</v>
      </c>
      <c r="G13290" t="s">
        <v>929</v>
      </c>
      <c r="H13290" s="135" t="s">
        <v>2720</v>
      </c>
      <c r="I13290" t="s">
        <v>1454</v>
      </c>
      <c r="J13290" s="20">
        <v>8</v>
      </c>
      <c r="K13290" s="20" t="s">
        <v>1465</v>
      </c>
      <c r="L13290" t="s">
        <v>1466</v>
      </c>
      <c r="M13290" s="20">
        <v>2</v>
      </c>
      <c r="N13290" s="20">
        <v>2</v>
      </c>
      <c r="AE13290">
        <f t="shared" si="207"/>
        <v>2010</v>
      </c>
    </row>
    <row r="13291" spans="1:31" x14ac:dyDescent="0.25">
      <c r="A13291" s="7">
        <v>13288</v>
      </c>
      <c r="B13291" s="8">
        <v>40184</v>
      </c>
      <c r="C13291" t="s">
        <v>3</v>
      </c>
      <c r="D13291" t="s">
        <v>978</v>
      </c>
      <c r="E13291" t="s">
        <v>9</v>
      </c>
      <c r="F13291" t="s">
        <v>678</v>
      </c>
      <c r="G13291" t="s">
        <v>929</v>
      </c>
      <c r="H13291" s="135" t="s">
        <v>2949</v>
      </c>
      <c r="I13291" t="s">
        <v>1454</v>
      </c>
      <c r="J13291" s="20">
        <v>10</v>
      </c>
      <c r="K13291" s="20" t="s">
        <v>3</v>
      </c>
      <c r="L13291" t="s">
        <v>1463</v>
      </c>
      <c r="M13291" s="20">
        <v>3.6</v>
      </c>
      <c r="N13291" s="20">
        <v>2.4</v>
      </c>
      <c r="AE13291">
        <f t="shared" si="207"/>
        <v>2010</v>
      </c>
    </row>
    <row r="13292" spans="1:31" x14ac:dyDescent="0.25">
      <c r="A13292" s="7">
        <v>13289</v>
      </c>
      <c r="B13292" s="8">
        <v>40184</v>
      </c>
      <c r="C13292" t="s">
        <v>3</v>
      </c>
      <c r="D13292" t="s">
        <v>787</v>
      </c>
      <c r="E13292" t="s">
        <v>9</v>
      </c>
      <c r="F13292" t="s">
        <v>914</v>
      </c>
      <c r="G13292" t="s">
        <v>870</v>
      </c>
      <c r="H13292" s="135" t="s">
        <v>1496</v>
      </c>
      <c r="I13292" t="s">
        <v>1455</v>
      </c>
      <c r="J13292" s="20">
        <v>21</v>
      </c>
      <c r="K13292" s="20" t="s">
        <v>9</v>
      </c>
      <c r="L13292" t="s">
        <v>1464</v>
      </c>
      <c r="M13292" s="20">
        <v>2.31</v>
      </c>
      <c r="N13292" s="20">
        <v>3.44</v>
      </c>
      <c r="AE13292">
        <f t="shared" si="207"/>
        <v>2010</v>
      </c>
    </row>
    <row r="13293" spans="1:31" x14ac:dyDescent="0.25">
      <c r="A13293" s="7">
        <v>13290</v>
      </c>
      <c r="B13293" s="8">
        <v>40186</v>
      </c>
      <c r="C13293" t="s">
        <v>3</v>
      </c>
      <c r="D13293" t="s">
        <v>928</v>
      </c>
      <c r="E13293" t="s">
        <v>9</v>
      </c>
      <c r="F13293" t="s">
        <v>828</v>
      </c>
      <c r="G13293" t="s">
        <v>929</v>
      </c>
      <c r="H13293" s="135" t="s">
        <v>2665</v>
      </c>
      <c r="I13293" t="s">
        <v>1454</v>
      </c>
      <c r="J13293" s="20">
        <v>38</v>
      </c>
      <c r="K13293" s="20" t="s">
        <v>3</v>
      </c>
      <c r="L13293" t="s">
        <v>1463</v>
      </c>
      <c r="M13293" s="20">
        <v>10.88</v>
      </c>
      <c r="N13293" s="20">
        <v>9.1199999999999992</v>
      </c>
      <c r="AE13293">
        <f t="shared" si="207"/>
        <v>2010</v>
      </c>
    </row>
    <row r="13294" spans="1:31" x14ac:dyDescent="0.25">
      <c r="A13294" s="7">
        <v>13291</v>
      </c>
      <c r="B13294" s="8">
        <v>40187</v>
      </c>
      <c r="C13294" t="s">
        <v>3</v>
      </c>
      <c r="D13294" t="s">
        <v>1003</v>
      </c>
      <c r="E13294" t="s">
        <v>9</v>
      </c>
      <c r="F13294" t="s">
        <v>306</v>
      </c>
      <c r="G13294" t="s">
        <v>929</v>
      </c>
      <c r="H13294" s="135" t="s">
        <v>2898</v>
      </c>
      <c r="I13294" t="s">
        <v>1454</v>
      </c>
      <c r="J13294" s="20">
        <v>10</v>
      </c>
      <c r="K13294" s="20" t="s">
        <v>1465</v>
      </c>
      <c r="L13294" t="s">
        <v>1466</v>
      </c>
      <c r="M13294" s="20">
        <v>2.5</v>
      </c>
      <c r="N13294" s="20">
        <v>2.5</v>
      </c>
      <c r="AE13294">
        <f t="shared" si="207"/>
        <v>2010</v>
      </c>
    </row>
    <row r="13295" spans="1:31" x14ac:dyDescent="0.25">
      <c r="A13295" s="7">
        <v>13292</v>
      </c>
      <c r="B13295" s="8">
        <v>40187</v>
      </c>
      <c r="C13295" t="s">
        <v>3</v>
      </c>
      <c r="D13295" t="s">
        <v>104</v>
      </c>
      <c r="E13295" t="s">
        <v>9</v>
      </c>
      <c r="F13295" t="s">
        <v>727</v>
      </c>
      <c r="G13295" t="s">
        <v>929</v>
      </c>
      <c r="H13295" s="135" t="s">
        <v>2832</v>
      </c>
      <c r="I13295" t="s">
        <v>1454</v>
      </c>
      <c r="J13295" s="20">
        <v>12</v>
      </c>
      <c r="K13295" s="20" t="s">
        <v>3</v>
      </c>
      <c r="L13295" t="s">
        <v>1463</v>
      </c>
      <c r="M13295" s="20">
        <v>4.12</v>
      </c>
      <c r="N13295" s="20">
        <v>2.88</v>
      </c>
      <c r="AE13295">
        <f t="shared" si="207"/>
        <v>2010</v>
      </c>
    </row>
    <row r="13296" spans="1:31" x14ac:dyDescent="0.25">
      <c r="A13296" s="7">
        <v>13293</v>
      </c>
      <c r="B13296" s="8">
        <v>40187</v>
      </c>
      <c r="C13296" t="s">
        <v>3</v>
      </c>
      <c r="D13296" t="s">
        <v>798</v>
      </c>
      <c r="E13296" t="s">
        <v>9</v>
      </c>
      <c r="F13296" t="s">
        <v>930</v>
      </c>
      <c r="G13296" t="s">
        <v>929</v>
      </c>
      <c r="H13296" s="9" t="s">
        <v>2750</v>
      </c>
      <c r="I13296" t="s">
        <v>1455</v>
      </c>
      <c r="J13296" s="20">
        <v>45</v>
      </c>
      <c r="K13296" s="20" t="s">
        <v>3</v>
      </c>
      <c r="L13296" t="s">
        <v>1464</v>
      </c>
      <c r="M13296" s="20">
        <v>6.8</v>
      </c>
      <c r="N13296" s="20">
        <v>4.95</v>
      </c>
      <c r="AE13296">
        <f t="shared" si="207"/>
        <v>2010</v>
      </c>
    </row>
    <row r="13297" spans="1:31" x14ac:dyDescent="0.25">
      <c r="A13297" s="7">
        <v>13294</v>
      </c>
      <c r="B13297" s="8">
        <v>40187</v>
      </c>
      <c r="C13297" t="s">
        <v>3</v>
      </c>
      <c r="D13297" t="s">
        <v>982</v>
      </c>
      <c r="E13297" t="s">
        <v>9</v>
      </c>
      <c r="F13297" t="s">
        <v>1002</v>
      </c>
      <c r="G13297" t="s">
        <v>14</v>
      </c>
      <c r="H13297" s="135" t="s">
        <v>1496</v>
      </c>
      <c r="I13297" t="s">
        <v>1454</v>
      </c>
      <c r="J13297" s="20">
        <v>24</v>
      </c>
      <c r="K13297" s="20" t="s">
        <v>3</v>
      </c>
      <c r="L13297" t="s">
        <v>1464</v>
      </c>
      <c r="M13297" s="20">
        <v>7.72</v>
      </c>
      <c r="N13297" s="20">
        <v>5.28</v>
      </c>
      <c r="AE13297">
        <f t="shared" si="207"/>
        <v>2010</v>
      </c>
    </row>
    <row r="13298" spans="1:31" x14ac:dyDescent="0.25">
      <c r="A13298" s="7">
        <v>13295</v>
      </c>
      <c r="B13298" s="8">
        <v>40187</v>
      </c>
      <c r="C13298" t="s">
        <v>3</v>
      </c>
      <c r="D13298" t="s">
        <v>557</v>
      </c>
      <c r="E13298" t="s">
        <v>9</v>
      </c>
      <c r="F13298" t="s">
        <v>727</v>
      </c>
      <c r="G13298" t="s">
        <v>714</v>
      </c>
      <c r="H13298" s="9" t="s">
        <v>2123</v>
      </c>
      <c r="I13298" t="s">
        <v>1454</v>
      </c>
      <c r="J13298" s="20">
        <v>51</v>
      </c>
      <c r="K13298" s="20" t="s">
        <v>3</v>
      </c>
      <c r="L13298" t="s">
        <v>1464</v>
      </c>
      <c r="M13298" s="20">
        <v>15.28</v>
      </c>
      <c r="N13298" s="20">
        <v>11.22</v>
      </c>
      <c r="AE13298">
        <f t="shared" si="207"/>
        <v>2010</v>
      </c>
    </row>
    <row r="13299" spans="1:31" x14ac:dyDescent="0.25">
      <c r="A13299" s="7">
        <v>13296</v>
      </c>
      <c r="B13299" s="8">
        <v>40188</v>
      </c>
      <c r="C13299" t="s">
        <v>3</v>
      </c>
      <c r="D13299" t="s">
        <v>968</v>
      </c>
      <c r="E13299" t="s">
        <v>9</v>
      </c>
      <c r="F13299" t="s">
        <v>905</v>
      </c>
      <c r="G13299" t="s">
        <v>377</v>
      </c>
      <c r="H13299" s="135" t="s">
        <v>1496</v>
      </c>
      <c r="I13299" t="s">
        <v>1454</v>
      </c>
      <c r="J13299" s="20">
        <v>25</v>
      </c>
      <c r="K13299" s="20" t="s">
        <v>9</v>
      </c>
      <c r="L13299" t="s">
        <v>1464</v>
      </c>
      <c r="M13299" s="20">
        <v>5.5</v>
      </c>
      <c r="N13299" s="20">
        <v>8</v>
      </c>
      <c r="AE13299">
        <f t="shared" si="207"/>
        <v>2010</v>
      </c>
    </row>
    <row r="13300" spans="1:31" x14ac:dyDescent="0.25">
      <c r="A13300" s="7">
        <v>13297</v>
      </c>
      <c r="B13300" s="8">
        <v>40188</v>
      </c>
      <c r="C13300" t="s">
        <v>3</v>
      </c>
      <c r="D13300" t="s">
        <v>968</v>
      </c>
      <c r="E13300" t="s">
        <v>9</v>
      </c>
      <c r="F13300" t="s">
        <v>905</v>
      </c>
      <c r="G13300" t="s">
        <v>377</v>
      </c>
      <c r="H13300" s="135" t="s">
        <v>1496</v>
      </c>
      <c r="I13300" t="s">
        <v>1454</v>
      </c>
      <c r="J13300" s="20">
        <v>71</v>
      </c>
      <c r="K13300" s="20" t="s">
        <v>9</v>
      </c>
      <c r="L13300" t="s">
        <v>1464</v>
      </c>
      <c r="M13300" s="20">
        <v>15.620000000000001</v>
      </c>
      <c r="N13300" s="20">
        <v>20.88</v>
      </c>
      <c r="AE13300">
        <f t="shared" si="207"/>
        <v>2010</v>
      </c>
    </row>
    <row r="13301" spans="1:31" x14ac:dyDescent="0.25">
      <c r="A13301" s="7">
        <v>13298</v>
      </c>
      <c r="B13301" s="8">
        <v>40188</v>
      </c>
      <c r="C13301" t="s">
        <v>3</v>
      </c>
      <c r="D13301" t="s">
        <v>1008</v>
      </c>
      <c r="E13301" t="s">
        <v>9</v>
      </c>
      <c r="F13301" t="s">
        <v>85</v>
      </c>
      <c r="G13301" t="s">
        <v>648</v>
      </c>
      <c r="H13301" s="135" t="s">
        <v>1795</v>
      </c>
      <c r="I13301" t="s">
        <v>1454</v>
      </c>
      <c r="J13301" s="20">
        <v>38</v>
      </c>
      <c r="K13301" s="20" t="s">
        <v>1465</v>
      </c>
      <c r="L13301" t="s">
        <v>1466</v>
      </c>
      <c r="M13301" s="20">
        <v>9.5</v>
      </c>
      <c r="N13301" s="20">
        <v>9.5</v>
      </c>
      <c r="AE13301">
        <f t="shared" si="207"/>
        <v>2010</v>
      </c>
    </row>
    <row r="13302" spans="1:31" x14ac:dyDescent="0.25">
      <c r="A13302" s="7">
        <v>13299</v>
      </c>
      <c r="B13302" s="8">
        <v>40188</v>
      </c>
      <c r="C13302" t="s">
        <v>3</v>
      </c>
      <c r="D13302" t="s">
        <v>1008</v>
      </c>
      <c r="E13302" t="s">
        <v>9</v>
      </c>
      <c r="F13302" t="s">
        <v>1028</v>
      </c>
      <c r="G13302" t="s">
        <v>648</v>
      </c>
      <c r="H13302" s="135" t="s">
        <v>2311</v>
      </c>
      <c r="I13302" t="s">
        <v>1454</v>
      </c>
      <c r="J13302" s="20">
        <v>47</v>
      </c>
      <c r="K13302" s="20" t="s">
        <v>1465</v>
      </c>
      <c r="L13302" t="s">
        <v>1466</v>
      </c>
      <c r="M13302" s="20">
        <v>11.75</v>
      </c>
      <c r="N13302" s="20">
        <v>11.75</v>
      </c>
      <c r="AE13302">
        <f t="shared" si="207"/>
        <v>2010</v>
      </c>
    </row>
    <row r="13303" spans="1:31" x14ac:dyDescent="0.25">
      <c r="A13303" s="7">
        <v>13300</v>
      </c>
      <c r="B13303" s="8">
        <v>40188</v>
      </c>
      <c r="C13303" t="s">
        <v>3</v>
      </c>
      <c r="D13303" t="s">
        <v>984</v>
      </c>
      <c r="E13303" t="s">
        <v>9</v>
      </c>
      <c r="F13303" t="s">
        <v>1014</v>
      </c>
      <c r="G13303" t="s">
        <v>14</v>
      </c>
      <c r="H13303" s="135" t="s">
        <v>1507</v>
      </c>
      <c r="I13303" t="s">
        <v>1454</v>
      </c>
      <c r="J13303" s="20">
        <v>13</v>
      </c>
      <c r="K13303" s="20" t="s">
        <v>3</v>
      </c>
      <c r="L13303" t="s">
        <v>1464</v>
      </c>
      <c r="M13303" s="20">
        <v>4.6400000000000006</v>
      </c>
      <c r="N13303" s="20">
        <v>2.86</v>
      </c>
      <c r="AE13303">
        <f t="shared" si="207"/>
        <v>2010</v>
      </c>
    </row>
    <row r="13304" spans="1:31" x14ac:dyDescent="0.25">
      <c r="A13304" s="7">
        <v>13301</v>
      </c>
      <c r="B13304" s="8">
        <v>40188</v>
      </c>
      <c r="C13304" t="s">
        <v>3</v>
      </c>
      <c r="D13304" t="s">
        <v>904</v>
      </c>
      <c r="E13304" t="s">
        <v>9</v>
      </c>
      <c r="F13304" t="s">
        <v>779</v>
      </c>
      <c r="G13304" t="s">
        <v>929</v>
      </c>
      <c r="H13304" s="135" t="s">
        <v>2898</v>
      </c>
      <c r="I13304" t="s">
        <v>1454</v>
      </c>
      <c r="J13304" s="20">
        <v>10</v>
      </c>
      <c r="K13304" s="20" t="s">
        <v>3</v>
      </c>
      <c r="L13304" t="s">
        <v>1463</v>
      </c>
      <c r="M13304" s="20">
        <v>3.6</v>
      </c>
      <c r="N13304" s="20">
        <v>2.4</v>
      </c>
      <c r="AE13304">
        <f t="shared" si="207"/>
        <v>2010</v>
      </c>
    </row>
    <row r="13305" spans="1:31" x14ac:dyDescent="0.25">
      <c r="A13305" s="7">
        <v>13302</v>
      </c>
      <c r="B13305" s="8">
        <v>40188</v>
      </c>
      <c r="C13305" t="s">
        <v>3</v>
      </c>
      <c r="D13305" t="s">
        <v>899</v>
      </c>
      <c r="E13305" t="s">
        <v>9</v>
      </c>
      <c r="F13305" t="s">
        <v>832</v>
      </c>
      <c r="G13305" t="s">
        <v>929</v>
      </c>
      <c r="H13305" s="135" t="s">
        <v>2898</v>
      </c>
      <c r="I13305" t="s">
        <v>1454</v>
      </c>
      <c r="J13305" s="20">
        <v>10</v>
      </c>
      <c r="K13305" s="20" t="s">
        <v>1465</v>
      </c>
      <c r="L13305" t="s">
        <v>1466</v>
      </c>
      <c r="M13305" s="20">
        <v>2.5</v>
      </c>
      <c r="N13305" s="20">
        <v>2.5</v>
      </c>
      <c r="AE13305">
        <f t="shared" si="207"/>
        <v>2010</v>
      </c>
    </row>
    <row r="13306" spans="1:31" x14ac:dyDescent="0.25">
      <c r="A13306" s="7">
        <v>13303</v>
      </c>
      <c r="B13306" s="8">
        <v>40188</v>
      </c>
      <c r="C13306" t="s">
        <v>3</v>
      </c>
      <c r="D13306" t="s">
        <v>832</v>
      </c>
      <c r="E13306" t="s">
        <v>9</v>
      </c>
      <c r="F13306" t="s">
        <v>945</v>
      </c>
      <c r="G13306" t="s">
        <v>929</v>
      </c>
      <c r="H13306" s="135" t="s">
        <v>2898</v>
      </c>
      <c r="I13306" t="s">
        <v>1454</v>
      </c>
      <c r="J13306" s="20">
        <v>10</v>
      </c>
      <c r="K13306" s="20" t="s">
        <v>1465</v>
      </c>
      <c r="L13306" t="s">
        <v>1466</v>
      </c>
      <c r="M13306" s="20">
        <v>2.5</v>
      </c>
      <c r="N13306" s="20">
        <v>2.5</v>
      </c>
      <c r="AE13306">
        <f t="shared" si="207"/>
        <v>2010</v>
      </c>
    </row>
    <row r="13307" spans="1:31" x14ac:dyDescent="0.25">
      <c r="A13307" s="7">
        <v>13304</v>
      </c>
      <c r="B13307" s="8">
        <v>40188</v>
      </c>
      <c r="C13307" t="s">
        <v>3</v>
      </c>
      <c r="D13307" t="s">
        <v>918</v>
      </c>
      <c r="E13307" t="s">
        <v>9</v>
      </c>
      <c r="F13307" t="s">
        <v>899</v>
      </c>
      <c r="G13307" t="s">
        <v>929</v>
      </c>
      <c r="H13307" s="135" t="s">
        <v>2950</v>
      </c>
      <c r="I13307" t="s">
        <v>1454</v>
      </c>
      <c r="J13307" s="20">
        <v>37</v>
      </c>
      <c r="K13307" s="20" t="s">
        <v>9</v>
      </c>
      <c r="L13307" t="s">
        <v>1464</v>
      </c>
      <c r="M13307" s="20">
        <v>8.14</v>
      </c>
      <c r="N13307" s="20">
        <v>11.36</v>
      </c>
      <c r="AE13307">
        <f t="shared" si="207"/>
        <v>2010</v>
      </c>
    </row>
    <row r="13308" spans="1:31" x14ac:dyDescent="0.25">
      <c r="A13308" s="7">
        <v>13305</v>
      </c>
      <c r="B13308" s="8">
        <v>40188</v>
      </c>
      <c r="C13308" t="s">
        <v>3</v>
      </c>
      <c r="D13308" t="s">
        <v>557</v>
      </c>
      <c r="E13308" t="s">
        <v>9</v>
      </c>
      <c r="F13308" t="s">
        <v>727</v>
      </c>
      <c r="G13308" t="s">
        <v>1016</v>
      </c>
      <c r="H13308" s="9" t="s">
        <v>2866</v>
      </c>
      <c r="I13308" t="s">
        <v>1454</v>
      </c>
      <c r="J13308" s="20">
        <v>22</v>
      </c>
      <c r="K13308" s="20" t="s">
        <v>3</v>
      </c>
      <c r="L13308" t="s">
        <v>1464</v>
      </c>
      <c r="M13308" s="20">
        <v>7.16</v>
      </c>
      <c r="N13308" s="20">
        <v>4.84</v>
      </c>
      <c r="AE13308">
        <f t="shared" si="207"/>
        <v>2010</v>
      </c>
    </row>
    <row r="13309" spans="1:31" x14ac:dyDescent="0.25">
      <c r="A13309" s="7">
        <v>13306</v>
      </c>
      <c r="B13309" s="8">
        <v>40188</v>
      </c>
      <c r="C13309" t="s">
        <v>3</v>
      </c>
      <c r="D13309" t="s">
        <v>678</v>
      </c>
      <c r="E13309" t="s">
        <v>9</v>
      </c>
      <c r="F13309" t="s">
        <v>905</v>
      </c>
      <c r="G13309" t="s">
        <v>648</v>
      </c>
      <c r="H13309" s="136" t="s">
        <v>1496</v>
      </c>
      <c r="I13309" t="s">
        <v>1454</v>
      </c>
      <c r="J13309" s="20">
        <v>12</v>
      </c>
      <c r="K13309" s="20" t="s">
        <v>1465</v>
      </c>
      <c r="L13309" t="s">
        <v>1466</v>
      </c>
      <c r="M13309" s="20">
        <v>3</v>
      </c>
      <c r="N13309" s="20">
        <v>3</v>
      </c>
      <c r="AE13309">
        <f t="shared" si="207"/>
        <v>2010</v>
      </c>
    </row>
    <row r="13310" spans="1:31" x14ac:dyDescent="0.25">
      <c r="A13310" s="7">
        <v>13307</v>
      </c>
      <c r="B13310" s="8">
        <v>40189</v>
      </c>
      <c r="C13310" t="s">
        <v>3</v>
      </c>
      <c r="D13310" t="s">
        <v>858</v>
      </c>
      <c r="E13310" t="s">
        <v>9</v>
      </c>
      <c r="F13310" t="s">
        <v>552</v>
      </c>
      <c r="G13310" t="s">
        <v>861</v>
      </c>
      <c r="H13310" s="9" t="s">
        <v>2605</v>
      </c>
      <c r="I13310" t="s">
        <v>1454</v>
      </c>
      <c r="J13310" s="20">
        <v>30</v>
      </c>
      <c r="K13310" s="20" t="s">
        <v>3</v>
      </c>
      <c r="L13310" t="s">
        <v>1463</v>
      </c>
      <c r="M13310" s="20">
        <v>8.8000000000000007</v>
      </c>
      <c r="N13310" s="20">
        <v>7.2</v>
      </c>
      <c r="AE13310">
        <f t="shared" si="207"/>
        <v>2010</v>
      </c>
    </row>
    <row r="13311" spans="1:31" x14ac:dyDescent="0.25">
      <c r="A13311" s="7">
        <v>13308</v>
      </c>
      <c r="B13311" s="8">
        <v>40189</v>
      </c>
      <c r="C13311" t="s">
        <v>3</v>
      </c>
      <c r="D13311" t="s">
        <v>913</v>
      </c>
      <c r="E13311" t="s">
        <v>9</v>
      </c>
      <c r="F13311" t="s">
        <v>905</v>
      </c>
      <c r="G13311" t="s">
        <v>870</v>
      </c>
      <c r="H13311" s="135" t="s">
        <v>1496</v>
      </c>
      <c r="I13311" t="s">
        <v>1454</v>
      </c>
      <c r="J13311" s="20">
        <v>90</v>
      </c>
      <c r="K13311" s="20" t="s">
        <v>9</v>
      </c>
      <c r="L13311" t="s">
        <v>1464</v>
      </c>
      <c r="M13311" s="20">
        <v>19.8</v>
      </c>
      <c r="N13311" s="20">
        <v>26.2</v>
      </c>
      <c r="AE13311">
        <f t="shared" si="207"/>
        <v>2010</v>
      </c>
    </row>
    <row r="13312" spans="1:31" x14ac:dyDescent="0.25">
      <c r="A13312" s="7">
        <v>13309</v>
      </c>
      <c r="B13312" s="8">
        <v>40189</v>
      </c>
      <c r="C13312" t="s">
        <v>3</v>
      </c>
      <c r="D13312" t="s">
        <v>990</v>
      </c>
      <c r="E13312" t="s">
        <v>9</v>
      </c>
      <c r="F13312" t="s">
        <v>1028</v>
      </c>
      <c r="G13312" t="s">
        <v>1016</v>
      </c>
      <c r="H13312" s="9" t="s">
        <v>2864</v>
      </c>
      <c r="I13312" t="s">
        <v>1454</v>
      </c>
      <c r="J13312" s="20">
        <v>25</v>
      </c>
      <c r="K13312" s="20" t="s">
        <v>3</v>
      </c>
      <c r="L13312" t="s">
        <v>1464</v>
      </c>
      <c r="M13312" s="20">
        <v>8</v>
      </c>
      <c r="N13312" s="20">
        <v>5.5</v>
      </c>
      <c r="AE13312">
        <f t="shared" si="207"/>
        <v>2010</v>
      </c>
    </row>
    <row r="13313" spans="1:31" x14ac:dyDescent="0.25">
      <c r="A13313" s="7">
        <v>13310</v>
      </c>
      <c r="B13313" s="8">
        <v>40189</v>
      </c>
      <c r="C13313" t="s">
        <v>3</v>
      </c>
      <c r="D13313" t="s">
        <v>913</v>
      </c>
      <c r="E13313" t="s">
        <v>9</v>
      </c>
      <c r="F13313" t="s">
        <v>37</v>
      </c>
      <c r="G13313" t="s">
        <v>648</v>
      </c>
      <c r="H13313" s="9" t="s">
        <v>2951</v>
      </c>
      <c r="I13313" t="s">
        <v>1454</v>
      </c>
      <c r="J13313" s="20">
        <v>16</v>
      </c>
      <c r="K13313" s="20" t="s">
        <v>3</v>
      </c>
      <c r="L13313" t="s">
        <v>1464</v>
      </c>
      <c r="M13313" s="20">
        <v>5.48</v>
      </c>
      <c r="N13313" s="20">
        <v>3.52</v>
      </c>
      <c r="AE13313">
        <f t="shared" si="207"/>
        <v>2010</v>
      </c>
    </row>
    <row r="13314" spans="1:31" x14ac:dyDescent="0.25">
      <c r="A13314" s="7">
        <v>13311</v>
      </c>
      <c r="B13314" s="8">
        <v>40189</v>
      </c>
      <c r="C13314" t="s">
        <v>3</v>
      </c>
      <c r="D13314" t="s">
        <v>432</v>
      </c>
      <c r="E13314" t="s">
        <v>9</v>
      </c>
      <c r="F13314" t="s">
        <v>926</v>
      </c>
      <c r="G13314" t="s">
        <v>714</v>
      </c>
      <c r="H13314" s="135" t="s">
        <v>1496</v>
      </c>
      <c r="I13314" t="s">
        <v>1454</v>
      </c>
      <c r="J13314" s="20">
        <v>87</v>
      </c>
      <c r="K13314" s="20" t="s">
        <v>1465</v>
      </c>
      <c r="L13314" t="s">
        <v>1466</v>
      </c>
      <c r="M13314" s="20">
        <v>21.75</v>
      </c>
      <c r="N13314" s="20">
        <v>21.75</v>
      </c>
      <c r="AE13314">
        <f t="shared" si="207"/>
        <v>2010</v>
      </c>
    </row>
    <row r="13315" spans="1:31" x14ac:dyDescent="0.25">
      <c r="A13315" s="7">
        <v>13312</v>
      </c>
      <c r="B13315" s="8">
        <v>40189</v>
      </c>
      <c r="C13315" t="s">
        <v>3</v>
      </c>
      <c r="D13315" t="s">
        <v>913</v>
      </c>
      <c r="E13315" t="s">
        <v>9</v>
      </c>
      <c r="F13315" t="s">
        <v>997</v>
      </c>
      <c r="G13315" t="s">
        <v>861</v>
      </c>
      <c r="H13315" s="135" t="s">
        <v>1496</v>
      </c>
      <c r="I13315" t="s">
        <v>1454</v>
      </c>
      <c r="J13315" s="20">
        <v>41</v>
      </c>
      <c r="K13315" s="20" t="s">
        <v>1465</v>
      </c>
      <c r="L13315" t="s">
        <v>1466</v>
      </c>
      <c r="M13315" s="20">
        <v>10.25</v>
      </c>
      <c r="N13315" s="20">
        <v>10.25</v>
      </c>
      <c r="AE13315">
        <f t="shared" si="207"/>
        <v>2010</v>
      </c>
    </row>
    <row r="13316" spans="1:31" x14ac:dyDescent="0.25">
      <c r="A13316" s="7">
        <v>13313</v>
      </c>
      <c r="B13316" s="8">
        <v>40190</v>
      </c>
      <c r="C13316" t="s">
        <v>3</v>
      </c>
      <c r="D13316" t="s">
        <v>869</v>
      </c>
      <c r="E13316" t="s">
        <v>9</v>
      </c>
      <c r="F13316" t="s">
        <v>1003</v>
      </c>
      <c r="G13316" t="s">
        <v>929</v>
      </c>
      <c r="H13316" s="135" t="s">
        <v>2898</v>
      </c>
      <c r="I13316" t="s">
        <v>1454</v>
      </c>
      <c r="J13316" s="20">
        <v>10</v>
      </c>
      <c r="K13316" s="20" t="s">
        <v>1465</v>
      </c>
      <c r="L13316" t="s">
        <v>1466</v>
      </c>
      <c r="M13316" s="20">
        <v>2.5</v>
      </c>
      <c r="N13316" s="20">
        <v>2.5</v>
      </c>
      <c r="AE13316">
        <f t="shared" ref="AE13316:AE13379" si="208">YEAR(B13316)</f>
        <v>2010</v>
      </c>
    </row>
    <row r="13317" spans="1:31" x14ac:dyDescent="0.25">
      <c r="A13317" s="7">
        <v>13314</v>
      </c>
      <c r="B13317" s="8">
        <v>40190</v>
      </c>
      <c r="C13317" t="s">
        <v>3</v>
      </c>
      <c r="D13317" t="s">
        <v>798</v>
      </c>
      <c r="E13317" t="s">
        <v>9</v>
      </c>
      <c r="F13317" t="s">
        <v>828</v>
      </c>
      <c r="G13317" t="s">
        <v>895</v>
      </c>
      <c r="H13317" s="135" t="s">
        <v>2534</v>
      </c>
      <c r="I13317" t="s">
        <v>1454</v>
      </c>
      <c r="J13317" s="20">
        <v>15</v>
      </c>
      <c r="K13317" s="20" t="s">
        <v>1465</v>
      </c>
      <c r="L13317" t="s">
        <v>1466</v>
      </c>
      <c r="M13317" s="20">
        <v>3.75</v>
      </c>
      <c r="N13317" s="20">
        <v>3.75</v>
      </c>
      <c r="AE13317">
        <f t="shared" si="208"/>
        <v>2010</v>
      </c>
    </row>
    <row r="13318" spans="1:31" x14ac:dyDescent="0.25">
      <c r="A13318" s="7">
        <v>13315</v>
      </c>
      <c r="B13318" s="8">
        <v>40191</v>
      </c>
      <c r="C13318" t="s">
        <v>3</v>
      </c>
      <c r="D13318" t="s">
        <v>420</v>
      </c>
      <c r="E13318" t="s">
        <v>9</v>
      </c>
      <c r="F13318" t="s">
        <v>624</v>
      </c>
      <c r="G13318" t="s">
        <v>65</v>
      </c>
      <c r="H13318" s="135" t="s">
        <v>1558</v>
      </c>
      <c r="I13318" t="s">
        <v>1454</v>
      </c>
      <c r="J13318" s="20">
        <v>18</v>
      </c>
      <c r="K13318" s="20" t="s">
        <v>3</v>
      </c>
      <c r="L13318" t="s">
        <v>1464</v>
      </c>
      <c r="M13318" s="20">
        <v>6.04</v>
      </c>
      <c r="N13318" s="20">
        <v>3.96</v>
      </c>
      <c r="AE13318">
        <f t="shared" si="208"/>
        <v>2010</v>
      </c>
    </row>
    <row r="13319" spans="1:31" x14ac:dyDescent="0.25">
      <c r="A13319" s="7">
        <v>13316</v>
      </c>
      <c r="B13319" s="8">
        <v>40192</v>
      </c>
      <c r="C13319" t="s">
        <v>3</v>
      </c>
      <c r="D13319" t="s">
        <v>91</v>
      </c>
      <c r="E13319" t="s">
        <v>9</v>
      </c>
      <c r="F13319" t="s">
        <v>494</v>
      </c>
      <c r="G13319" t="s">
        <v>929</v>
      </c>
      <c r="H13319" s="135" t="s">
        <v>2898</v>
      </c>
      <c r="I13319" t="s">
        <v>1454</v>
      </c>
      <c r="J13319" s="20">
        <v>10</v>
      </c>
      <c r="K13319" s="20" t="s">
        <v>1465</v>
      </c>
      <c r="L13319" t="s">
        <v>1466</v>
      </c>
      <c r="M13319" s="20">
        <v>2.5</v>
      </c>
      <c r="N13319" s="20">
        <v>2.5</v>
      </c>
      <c r="AE13319">
        <f t="shared" si="208"/>
        <v>2010</v>
      </c>
    </row>
    <row r="13320" spans="1:31" x14ac:dyDescent="0.25">
      <c r="A13320" s="7">
        <v>13317</v>
      </c>
      <c r="B13320" s="8">
        <v>40192</v>
      </c>
      <c r="C13320" t="s">
        <v>3</v>
      </c>
      <c r="D13320" t="s">
        <v>43</v>
      </c>
      <c r="E13320" t="s">
        <v>9</v>
      </c>
      <c r="F13320" t="s">
        <v>920</v>
      </c>
      <c r="G13320" t="s">
        <v>17</v>
      </c>
      <c r="H13320" s="135" t="s">
        <v>1496</v>
      </c>
      <c r="I13320" t="s">
        <v>1455</v>
      </c>
      <c r="J13320" s="20">
        <v>54</v>
      </c>
      <c r="K13320" s="20" t="s">
        <v>3</v>
      </c>
      <c r="L13320" t="s">
        <v>1464</v>
      </c>
      <c r="M13320" s="20">
        <v>8.06</v>
      </c>
      <c r="N13320" s="20">
        <v>5.9399999999999995</v>
      </c>
      <c r="AE13320">
        <f t="shared" si="208"/>
        <v>2010</v>
      </c>
    </row>
    <row r="13321" spans="1:31" x14ac:dyDescent="0.25">
      <c r="A13321" s="7">
        <v>13318</v>
      </c>
      <c r="B13321" s="8">
        <v>40193</v>
      </c>
      <c r="C13321" t="s">
        <v>3</v>
      </c>
      <c r="D13321" t="s">
        <v>614</v>
      </c>
      <c r="E13321" t="s">
        <v>9</v>
      </c>
      <c r="F13321" t="s">
        <v>727</v>
      </c>
      <c r="G13321" t="s">
        <v>648</v>
      </c>
      <c r="H13321" s="135" t="s">
        <v>1952</v>
      </c>
      <c r="I13321" t="s">
        <v>1454</v>
      </c>
      <c r="J13321" s="20">
        <v>23</v>
      </c>
      <c r="K13321" s="20" t="s">
        <v>3</v>
      </c>
      <c r="L13321" t="s">
        <v>1464</v>
      </c>
      <c r="M13321" s="20">
        <v>7.4399999999999995</v>
      </c>
      <c r="N13321" s="20">
        <v>5.0600000000000005</v>
      </c>
      <c r="AE13321">
        <f t="shared" si="208"/>
        <v>2010</v>
      </c>
    </row>
    <row r="13322" spans="1:31" x14ac:dyDescent="0.25">
      <c r="A13322" s="7">
        <v>13319</v>
      </c>
      <c r="B13322" s="8">
        <v>40193</v>
      </c>
      <c r="C13322" t="s">
        <v>3</v>
      </c>
      <c r="D13322" t="s">
        <v>545</v>
      </c>
      <c r="E13322" t="s">
        <v>9</v>
      </c>
      <c r="F13322" t="s">
        <v>1043</v>
      </c>
      <c r="G13322" t="s">
        <v>870</v>
      </c>
      <c r="H13322" s="9" t="s">
        <v>2496</v>
      </c>
      <c r="I13322" t="s">
        <v>1458</v>
      </c>
      <c r="J13322" s="20">
        <v>13</v>
      </c>
      <c r="K13322" s="20" t="s">
        <v>1465</v>
      </c>
      <c r="L13322" t="s">
        <v>1466</v>
      </c>
      <c r="M13322" s="20">
        <v>10</v>
      </c>
      <c r="N13322" s="20">
        <v>30</v>
      </c>
      <c r="AE13322">
        <f t="shared" si="208"/>
        <v>2010</v>
      </c>
    </row>
    <row r="13323" spans="1:31" x14ac:dyDescent="0.25">
      <c r="A13323" s="7">
        <v>13320</v>
      </c>
      <c r="B13323" s="8">
        <v>40193</v>
      </c>
      <c r="C13323" t="s">
        <v>3</v>
      </c>
      <c r="D13323" t="s">
        <v>952</v>
      </c>
      <c r="E13323" t="s">
        <v>9</v>
      </c>
      <c r="F13323" t="s">
        <v>993</v>
      </c>
      <c r="G13323" t="s">
        <v>861</v>
      </c>
      <c r="H13323" s="9" t="s">
        <v>2450</v>
      </c>
      <c r="I13323" t="s">
        <v>1454</v>
      </c>
      <c r="J13323" s="20">
        <v>67</v>
      </c>
      <c r="K13323" s="20" t="s">
        <v>1465</v>
      </c>
      <c r="L13323" t="s">
        <v>1466</v>
      </c>
      <c r="M13323" s="20">
        <v>16.75</v>
      </c>
      <c r="N13323" s="20">
        <v>16.75</v>
      </c>
      <c r="AE13323">
        <f t="shared" si="208"/>
        <v>2010</v>
      </c>
    </row>
    <row r="13324" spans="1:31" x14ac:dyDescent="0.25">
      <c r="A13324" s="7">
        <v>13321</v>
      </c>
      <c r="B13324" s="8">
        <v>40194</v>
      </c>
      <c r="C13324" t="s">
        <v>3</v>
      </c>
      <c r="D13324" t="s">
        <v>857</v>
      </c>
      <c r="E13324" t="s">
        <v>9</v>
      </c>
      <c r="F13324" t="s">
        <v>828</v>
      </c>
      <c r="G13324" t="s">
        <v>861</v>
      </c>
      <c r="H13324" s="135" t="s">
        <v>2903</v>
      </c>
      <c r="I13324" t="s">
        <v>1454</v>
      </c>
      <c r="J13324" s="20">
        <v>18</v>
      </c>
      <c r="K13324" s="20" t="s">
        <v>1465</v>
      </c>
      <c r="L13324" t="s">
        <v>1466</v>
      </c>
      <c r="M13324" s="20">
        <v>4.5</v>
      </c>
      <c r="N13324" s="20">
        <v>4.5</v>
      </c>
      <c r="AE13324">
        <f t="shared" si="208"/>
        <v>2010</v>
      </c>
    </row>
    <row r="13325" spans="1:31" x14ac:dyDescent="0.25">
      <c r="A13325" s="7">
        <v>13322</v>
      </c>
      <c r="B13325" s="8">
        <v>40194</v>
      </c>
      <c r="C13325" t="s">
        <v>3</v>
      </c>
      <c r="D13325" t="s">
        <v>798</v>
      </c>
      <c r="E13325" t="s">
        <v>9</v>
      </c>
      <c r="F13325" t="s">
        <v>905</v>
      </c>
      <c r="G13325" t="s">
        <v>732</v>
      </c>
      <c r="H13325" s="135" t="s">
        <v>2191</v>
      </c>
      <c r="I13325" t="s">
        <v>1454</v>
      </c>
      <c r="J13325" s="20">
        <v>40</v>
      </c>
      <c r="K13325" s="20" t="s">
        <v>9</v>
      </c>
      <c r="L13325" t="s">
        <v>1463</v>
      </c>
      <c r="M13325" s="20">
        <v>9.6</v>
      </c>
      <c r="N13325" s="20">
        <v>11.4</v>
      </c>
      <c r="AE13325">
        <f t="shared" si="208"/>
        <v>2010</v>
      </c>
    </row>
    <row r="13326" spans="1:31" x14ac:dyDescent="0.25">
      <c r="A13326" s="7">
        <v>13323</v>
      </c>
      <c r="B13326" s="8">
        <v>40194</v>
      </c>
      <c r="C13326" t="s">
        <v>3</v>
      </c>
      <c r="D13326" t="s">
        <v>982</v>
      </c>
      <c r="E13326" t="s">
        <v>9</v>
      </c>
      <c r="F13326" t="s">
        <v>147</v>
      </c>
      <c r="G13326" t="s">
        <v>17</v>
      </c>
      <c r="H13326" s="135" t="s">
        <v>1500</v>
      </c>
      <c r="I13326" t="s">
        <v>1454</v>
      </c>
      <c r="J13326" s="20">
        <v>30</v>
      </c>
      <c r="K13326" s="20" t="s">
        <v>3</v>
      </c>
      <c r="L13326" t="s">
        <v>1464</v>
      </c>
      <c r="M13326" s="20">
        <v>9.4</v>
      </c>
      <c r="N13326" s="20">
        <v>6.6</v>
      </c>
      <c r="AE13326">
        <f t="shared" si="208"/>
        <v>2010</v>
      </c>
    </row>
    <row r="13327" spans="1:31" x14ac:dyDescent="0.25">
      <c r="A13327" s="7">
        <v>13324</v>
      </c>
      <c r="B13327" s="8">
        <v>40194</v>
      </c>
      <c r="C13327" t="s">
        <v>3</v>
      </c>
      <c r="D13327" t="s">
        <v>828</v>
      </c>
      <c r="E13327" t="s">
        <v>9</v>
      </c>
      <c r="F13327" t="s">
        <v>798</v>
      </c>
      <c r="G13327" t="s">
        <v>377</v>
      </c>
      <c r="H13327" s="9" t="s">
        <v>2952</v>
      </c>
      <c r="I13327" t="s">
        <v>1454</v>
      </c>
      <c r="J13327" s="20">
        <v>25</v>
      </c>
      <c r="K13327" s="20" t="s">
        <v>1465</v>
      </c>
      <c r="L13327" t="s">
        <v>1466</v>
      </c>
      <c r="M13327" s="20">
        <v>6.25</v>
      </c>
      <c r="N13327" s="20">
        <v>6.25</v>
      </c>
      <c r="AE13327">
        <f t="shared" si="208"/>
        <v>2010</v>
      </c>
    </row>
    <row r="13328" spans="1:31" x14ac:dyDescent="0.25">
      <c r="A13328" s="7">
        <v>13325</v>
      </c>
      <c r="B13328" s="8">
        <v>40195</v>
      </c>
      <c r="C13328" t="s">
        <v>3</v>
      </c>
      <c r="D13328" t="s">
        <v>543</v>
      </c>
      <c r="E13328" t="s">
        <v>9</v>
      </c>
      <c r="F13328" t="s">
        <v>521</v>
      </c>
      <c r="G13328" t="s">
        <v>1016</v>
      </c>
      <c r="H13328" s="9" t="s">
        <v>2884</v>
      </c>
      <c r="I13328" t="s">
        <v>1454</v>
      </c>
      <c r="J13328" s="20">
        <v>56</v>
      </c>
      <c r="K13328" s="20" t="s">
        <v>9</v>
      </c>
      <c r="L13328" t="s">
        <v>1464</v>
      </c>
      <c r="M13328" s="20">
        <v>12.32</v>
      </c>
      <c r="N13328" s="20">
        <v>16.68</v>
      </c>
      <c r="AE13328">
        <f t="shared" si="208"/>
        <v>2010</v>
      </c>
    </row>
    <row r="13329" spans="1:31" x14ac:dyDescent="0.25">
      <c r="A13329" s="7">
        <v>13326</v>
      </c>
      <c r="B13329" s="8">
        <v>40195</v>
      </c>
      <c r="C13329" t="s">
        <v>3</v>
      </c>
      <c r="D13329" t="s">
        <v>543</v>
      </c>
      <c r="E13329" t="s">
        <v>9</v>
      </c>
      <c r="F13329" t="s">
        <v>55</v>
      </c>
      <c r="G13329" t="s">
        <v>1016</v>
      </c>
      <c r="H13329" s="9" t="s">
        <v>2884</v>
      </c>
      <c r="I13329" t="s">
        <v>1454</v>
      </c>
      <c r="J13329" s="20">
        <v>62</v>
      </c>
      <c r="K13329" s="20" t="s">
        <v>1465</v>
      </c>
      <c r="L13329" t="s">
        <v>1466</v>
      </c>
      <c r="M13329" s="20">
        <v>15.5</v>
      </c>
      <c r="N13329" s="20">
        <v>15.5</v>
      </c>
      <c r="AE13329">
        <f t="shared" si="208"/>
        <v>2010</v>
      </c>
    </row>
    <row r="13330" spans="1:31" x14ac:dyDescent="0.25">
      <c r="A13330" s="7">
        <v>13327</v>
      </c>
      <c r="B13330" s="8">
        <v>40195</v>
      </c>
      <c r="C13330" t="s">
        <v>3</v>
      </c>
      <c r="D13330" t="s">
        <v>798</v>
      </c>
      <c r="E13330" t="s">
        <v>9</v>
      </c>
      <c r="F13330" t="s">
        <v>828</v>
      </c>
      <c r="G13330" t="s">
        <v>11</v>
      </c>
      <c r="H13330" s="135" t="s">
        <v>2350</v>
      </c>
      <c r="I13330" t="s">
        <v>1454</v>
      </c>
      <c r="J13330" s="20">
        <v>132</v>
      </c>
      <c r="K13330" s="20" t="s">
        <v>3</v>
      </c>
      <c r="L13330" t="s">
        <v>1464</v>
      </c>
      <c r="M13330" s="20">
        <v>37.96</v>
      </c>
      <c r="N13330" s="20">
        <v>29.04</v>
      </c>
      <c r="AE13330">
        <f t="shared" si="208"/>
        <v>2010</v>
      </c>
    </row>
    <row r="13331" spans="1:31" x14ac:dyDescent="0.25">
      <c r="A13331" s="7">
        <v>13328</v>
      </c>
      <c r="B13331" s="8">
        <v>40195</v>
      </c>
      <c r="C13331" t="s">
        <v>3</v>
      </c>
      <c r="D13331" t="s">
        <v>990</v>
      </c>
      <c r="E13331" t="s">
        <v>9</v>
      </c>
      <c r="F13331" t="s">
        <v>1028</v>
      </c>
      <c r="G13331" t="s">
        <v>648</v>
      </c>
      <c r="H13331" s="135" t="s">
        <v>2953</v>
      </c>
      <c r="I13331" t="s">
        <v>1454</v>
      </c>
      <c r="J13331" s="20">
        <v>62</v>
      </c>
      <c r="K13331" s="20" t="s">
        <v>3</v>
      </c>
      <c r="L13331" t="s">
        <v>1464</v>
      </c>
      <c r="M13331" s="20">
        <v>18.36</v>
      </c>
      <c r="N13331" s="20">
        <v>13.64</v>
      </c>
      <c r="AE13331">
        <f t="shared" si="208"/>
        <v>2010</v>
      </c>
    </row>
    <row r="13332" spans="1:31" x14ac:dyDescent="0.25">
      <c r="A13332" s="7">
        <v>13329</v>
      </c>
      <c r="B13332" s="8">
        <v>40195</v>
      </c>
      <c r="C13332" t="s">
        <v>3</v>
      </c>
      <c r="D13332" t="s">
        <v>311</v>
      </c>
      <c r="E13332" t="s">
        <v>9</v>
      </c>
      <c r="F13332" t="s">
        <v>168</v>
      </c>
      <c r="G13332" t="s">
        <v>648</v>
      </c>
      <c r="H13332" s="9" t="s">
        <v>1797</v>
      </c>
      <c r="I13332" t="s">
        <v>1455</v>
      </c>
      <c r="J13332" s="20">
        <v>75</v>
      </c>
      <c r="K13332" s="20" t="s">
        <v>9</v>
      </c>
      <c r="L13332" t="s">
        <v>1464</v>
      </c>
      <c r="M13332" s="20">
        <v>8.25</v>
      </c>
      <c r="N13332" s="20">
        <v>11</v>
      </c>
      <c r="AE13332">
        <f t="shared" si="208"/>
        <v>2010</v>
      </c>
    </row>
    <row r="13333" spans="1:31" x14ac:dyDescent="0.25">
      <c r="A13333" s="7">
        <v>13330</v>
      </c>
      <c r="B13333" s="8">
        <v>40196</v>
      </c>
      <c r="C13333" t="s">
        <v>3</v>
      </c>
      <c r="D13333" t="s">
        <v>984</v>
      </c>
      <c r="E13333" t="s">
        <v>9</v>
      </c>
      <c r="F13333" t="s">
        <v>521</v>
      </c>
      <c r="G13333" t="s">
        <v>14</v>
      </c>
      <c r="H13333" s="135" t="s">
        <v>1507</v>
      </c>
      <c r="I13333" t="s">
        <v>1454</v>
      </c>
      <c r="J13333" s="20">
        <v>105</v>
      </c>
      <c r="K13333" s="20" t="s">
        <v>3</v>
      </c>
      <c r="L13333" t="s">
        <v>1464</v>
      </c>
      <c r="M13333" s="20">
        <v>30.4</v>
      </c>
      <c r="N13333" s="20">
        <v>23.1</v>
      </c>
      <c r="AE13333">
        <f t="shared" si="208"/>
        <v>2010</v>
      </c>
    </row>
    <row r="13334" spans="1:31" x14ac:dyDescent="0.25">
      <c r="A13334" s="7">
        <v>13331</v>
      </c>
      <c r="B13334" s="8">
        <v>40196</v>
      </c>
      <c r="C13334" t="s">
        <v>3</v>
      </c>
      <c r="D13334" t="s">
        <v>984</v>
      </c>
      <c r="E13334" t="s">
        <v>9</v>
      </c>
      <c r="F13334" t="s">
        <v>122</v>
      </c>
      <c r="G13334" t="s">
        <v>11</v>
      </c>
      <c r="H13334" s="135" t="s">
        <v>1509</v>
      </c>
      <c r="I13334" t="s">
        <v>1454</v>
      </c>
      <c r="J13334" s="20">
        <v>58</v>
      </c>
      <c r="K13334" s="20" t="s">
        <v>3</v>
      </c>
      <c r="L13334" t="s">
        <v>1464</v>
      </c>
      <c r="M13334" s="20">
        <v>17.239999999999998</v>
      </c>
      <c r="N13334" s="20">
        <v>12.76</v>
      </c>
      <c r="AE13334">
        <f t="shared" si="208"/>
        <v>2010</v>
      </c>
    </row>
    <row r="13335" spans="1:31" x14ac:dyDescent="0.25">
      <c r="A13335" s="7">
        <v>13332</v>
      </c>
      <c r="B13335" s="8">
        <v>40196</v>
      </c>
      <c r="C13335" t="s">
        <v>3</v>
      </c>
      <c r="D13335" t="s">
        <v>984</v>
      </c>
      <c r="E13335" t="s">
        <v>9</v>
      </c>
      <c r="F13335" t="s">
        <v>754</v>
      </c>
      <c r="G13335" t="s">
        <v>11</v>
      </c>
      <c r="H13335" s="135" t="s">
        <v>1509</v>
      </c>
      <c r="I13335" t="s">
        <v>1454</v>
      </c>
      <c r="J13335" s="20">
        <v>54</v>
      </c>
      <c r="K13335" s="20" t="s">
        <v>3</v>
      </c>
      <c r="L13335" t="s">
        <v>1464</v>
      </c>
      <c r="M13335" s="20">
        <v>16.12</v>
      </c>
      <c r="N13335" s="20">
        <v>11.879999999999999</v>
      </c>
      <c r="AE13335">
        <f t="shared" si="208"/>
        <v>2010</v>
      </c>
    </row>
    <row r="13336" spans="1:31" x14ac:dyDescent="0.25">
      <c r="A13336" s="7">
        <v>13333</v>
      </c>
      <c r="B13336" s="8">
        <v>40196</v>
      </c>
      <c r="C13336" t="s">
        <v>3</v>
      </c>
      <c r="D13336" t="s">
        <v>733</v>
      </c>
      <c r="E13336" t="s">
        <v>9</v>
      </c>
      <c r="F13336" t="s">
        <v>521</v>
      </c>
      <c r="G13336" t="s">
        <v>377</v>
      </c>
      <c r="H13336" s="9" t="s">
        <v>2263</v>
      </c>
      <c r="I13336" t="s">
        <v>1455</v>
      </c>
      <c r="J13336" s="20">
        <v>40</v>
      </c>
      <c r="K13336" s="20" t="s">
        <v>1465</v>
      </c>
      <c r="L13336" t="s">
        <v>1466</v>
      </c>
      <c r="M13336" s="20">
        <v>5</v>
      </c>
      <c r="N13336" s="20">
        <v>5</v>
      </c>
      <c r="AE13336">
        <f t="shared" si="208"/>
        <v>2010</v>
      </c>
    </row>
    <row r="13337" spans="1:31" x14ac:dyDescent="0.25">
      <c r="A13337" s="7">
        <v>13334</v>
      </c>
      <c r="B13337" s="8">
        <v>40196</v>
      </c>
      <c r="C13337" t="s">
        <v>3</v>
      </c>
      <c r="D13337" t="s">
        <v>984</v>
      </c>
      <c r="E13337" t="s">
        <v>9</v>
      </c>
      <c r="F13337" t="s">
        <v>767</v>
      </c>
      <c r="G13337" t="s">
        <v>24</v>
      </c>
      <c r="H13337" s="135" t="s">
        <v>1493</v>
      </c>
      <c r="I13337" t="s">
        <v>1454</v>
      </c>
      <c r="J13337" s="20">
        <v>38</v>
      </c>
      <c r="K13337" s="20" t="s">
        <v>9</v>
      </c>
      <c r="L13337" t="s">
        <v>1464</v>
      </c>
      <c r="M13337" s="20">
        <v>8.36</v>
      </c>
      <c r="N13337" s="20">
        <v>11.64</v>
      </c>
      <c r="AE13337">
        <f t="shared" si="208"/>
        <v>2010</v>
      </c>
    </row>
    <row r="13338" spans="1:31" x14ac:dyDescent="0.25">
      <c r="A13338" s="7">
        <v>13335</v>
      </c>
      <c r="B13338" s="8">
        <v>40197</v>
      </c>
      <c r="C13338" t="s">
        <v>3</v>
      </c>
      <c r="D13338" t="s">
        <v>789</v>
      </c>
      <c r="E13338" t="s">
        <v>9</v>
      </c>
      <c r="F13338" t="s">
        <v>687</v>
      </c>
      <c r="G13338" t="s">
        <v>714</v>
      </c>
      <c r="H13338" s="135" t="s">
        <v>2074</v>
      </c>
      <c r="I13338" t="s">
        <v>1454</v>
      </c>
      <c r="J13338" s="20">
        <v>26</v>
      </c>
      <c r="K13338" s="20" t="s">
        <v>9</v>
      </c>
      <c r="L13338" t="s">
        <v>1464</v>
      </c>
      <c r="M13338" s="20">
        <v>5.72</v>
      </c>
      <c r="N13338" s="20">
        <v>8.2800000000000011</v>
      </c>
      <c r="AE13338">
        <f t="shared" si="208"/>
        <v>2010</v>
      </c>
    </row>
    <row r="13339" spans="1:31" x14ac:dyDescent="0.25">
      <c r="A13339" s="7">
        <v>13336</v>
      </c>
      <c r="B13339" s="8">
        <v>40197</v>
      </c>
      <c r="C13339" t="s">
        <v>3</v>
      </c>
      <c r="D13339" t="s">
        <v>904</v>
      </c>
      <c r="E13339" t="s">
        <v>9</v>
      </c>
      <c r="F13339" t="s">
        <v>78</v>
      </c>
      <c r="G13339" t="s">
        <v>65</v>
      </c>
      <c r="H13339" s="135" t="s">
        <v>1496</v>
      </c>
      <c r="I13339" t="s">
        <v>1455</v>
      </c>
      <c r="J13339" s="20">
        <v>15</v>
      </c>
      <c r="K13339" s="20" t="s">
        <v>3</v>
      </c>
      <c r="L13339" t="s">
        <v>1464</v>
      </c>
      <c r="M13339" s="20">
        <v>2.6</v>
      </c>
      <c r="N13339" s="20">
        <v>1.65</v>
      </c>
      <c r="AE13339">
        <f t="shared" si="208"/>
        <v>2010</v>
      </c>
    </row>
    <row r="13340" spans="1:31" x14ac:dyDescent="0.25">
      <c r="A13340" s="7">
        <v>13337</v>
      </c>
      <c r="B13340" s="8">
        <v>40197</v>
      </c>
      <c r="C13340" t="s">
        <v>3</v>
      </c>
      <c r="D13340" t="s">
        <v>311</v>
      </c>
      <c r="E13340" t="s">
        <v>9</v>
      </c>
      <c r="F13340" t="s">
        <v>738</v>
      </c>
      <c r="G13340" t="s">
        <v>377</v>
      </c>
      <c r="H13340" s="9" t="s">
        <v>2263</v>
      </c>
      <c r="I13340" t="s">
        <v>1454</v>
      </c>
      <c r="J13340" s="20">
        <v>30</v>
      </c>
      <c r="K13340" s="20" t="s">
        <v>1465</v>
      </c>
      <c r="L13340" t="s">
        <v>1466</v>
      </c>
      <c r="M13340" s="20">
        <v>7.5</v>
      </c>
      <c r="N13340" s="20">
        <v>7.5</v>
      </c>
      <c r="AE13340">
        <f t="shared" si="208"/>
        <v>2010</v>
      </c>
    </row>
    <row r="13341" spans="1:31" x14ac:dyDescent="0.25">
      <c r="A13341" s="7">
        <v>13338</v>
      </c>
      <c r="B13341" s="8">
        <v>40198</v>
      </c>
      <c r="C13341" t="s">
        <v>3</v>
      </c>
      <c r="D13341" t="s">
        <v>1020</v>
      </c>
      <c r="E13341" t="s">
        <v>9</v>
      </c>
      <c r="F13341" t="s">
        <v>687</v>
      </c>
      <c r="G13341" t="s">
        <v>648</v>
      </c>
      <c r="H13341" s="135" t="s">
        <v>1795</v>
      </c>
      <c r="I13341" t="s">
        <v>1456</v>
      </c>
      <c r="J13341" s="20">
        <v>15</v>
      </c>
      <c r="K13341" s="20" t="s">
        <v>1465</v>
      </c>
      <c r="L13341" t="s">
        <v>1466</v>
      </c>
      <c r="M13341" s="20">
        <v>3.75</v>
      </c>
      <c r="N13341" s="20">
        <v>3.75</v>
      </c>
      <c r="O13341" t="s">
        <v>3</v>
      </c>
      <c r="P13341" s="13" t="s">
        <v>990</v>
      </c>
      <c r="Q13341" t="s">
        <v>9</v>
      </c>
      <c r="R13341" t="s">
        <v>129</v>
      </c>
      <c r="S13341" t="s">
        <v>1465</v>
      </c>
      <c r="U13341" t="s">
        <v>1465</v>
      </c>
      <c r="W13341" t="s">
        <v>1465</v>
      </c>
      <c r="Y13341" t="s">
        <v>1465</v>
      </c>
      <c r="AA13341" t="s">
        <v>1465</v>
      </c>
      <c r="AC13341" t="s">
        <v>1465</v>
      </c>
      <c r="AE13341">
        <f t="shared" si="208"/>
        <v>2010</v>
      </c>
    </row>
    <row r="13342" spans="1:31" x14ac:dyDescent="0.25">
      <c r="A13342" s="7">
        <v>13339</v>
      </c>
      <c r="B13342" s="8">
        <v>40198</v>
      </c>
      <c r="C13342" t="s">
        <v>3</v>
      </c>
      <c r="D13342" t="s">
        <v>986</v>
      </c>
      <c r="E13342" t="s">
        <v>9</v>
      </c>
      <c r="F13342" t="s">
        <v>276</v>
      </c>
      <c r="G13342" t="s">
        <v>648</v>
      </c>
      <c r="H13342" s="136" t="s">
        <v>1812</v>
      </c>
      <c r="I13342" t="s">
        <v>1455</v>
      </c>
      <c r="J13342" s="20">
        <v>19</v>
      </c>
      <c r="K13342" s="20" t="s">
        <v>3</v>
      </c>
      <c r="L13342" t="s">
        <v>1463</v>
      </c>
      <c r="M13342" s="20">
        <v>2.97</v>
      </c>
      <c r="N13342" s="20">
        <v>2.2799999999999998</v>
      </c>
      <c r="AE13342">
        <f t="shared" si="208"/>
        <v>2010</v>
      </c>
    </row>
    <row r="13343" spans="1:31" x14ac:dyDescent="0.25">
      <c r="A13343" s="7">
        <v>13340</v>
      </c>
      <c r="B13343" s="8">
        <v>40199</v>
      </c>
      <c r="C13343" t="s">
        <v>3</v>
      </c>
      <c r="D13343" t="s">
        <v>1023</v>
      </c>
      <c r="E13343" t="s">
        <v>9</v>
      </c>
      <c r="F13343" t="s">
        <v>1025</v>
      </c>
      <c r="G13343" t="s">
        <v>1016</v>
      </c>
      <c r="H13343" s="135" t="s">
        <v>1496</v>
      </c>
      <c r="I13343" t="s">
        <v>1454</v>
      </c>
      <c r="J13343" s="20">
        <v>15</v>
      </c>
      <c r="K13343" s="20" t="s">
        <v>1465</v>
      </c>
      <c r="L13343" t="s">
        <v>1466</v>
      </c>
      <c r="M13343" s="20">
        <v>3.75</v>
      </c>
      <c r="N13343" s="20">
        <v>3.75</v>
      </c>
      <c r="AE13343">
        <f t="shared" si="208"/>
        <v>2010</v>
      </c>
    </row>
    <row r="13344" spans="1:31" x14ac:dyDescent="0.25">
      <c r="A13344" s="7">
        <v>13341</v>
      </c>
      <c r="B13344" s="8">
        <v>40200</v>
      </c>
      <c r="C13344" t="s">
        <v>3</v>
      </c>
      <c r="D13344" t="s">
        <v>1032</v>
      </c>
      <c r="E13344" t="s">
        <v>9</v>
      </c>
      <c r="F13344" t="s">
        <v>798</v>
      </c>
      <c r="G13344" t="s">
        <v>861</v>
      </c>
      <c r="H13344" s="135" t="s">
        <v>2491</v>
      </c>
      <c r="I13344" t="s">
        <v>1454</v>
      </c>
      <c r="J13344" s="20">
        <v>24</v>
      </c>
      <c r="K13344" s="20" t="s">
        <v>3</v>
      </c>
      <c r="L13344" t="s">
        <v>1464</v>
      </c>
      <c r="M13344" s="20">
        <v>7.72</v>
      </c>
      <c r="N13344" s="20">
        <v>5.28</v>
      </c>
      <c r="AE13344">
        <f t="shared" si="208"/>
        <v>2010</v>
      </c>
    </row>
    <row r="13345" spans="1:31" x14ac:dyDescent="0.25">
      <c r="A13345" s="7">
        <v>13342</v>
      </c>
      <c r="B13345" s="8">
        <v>40200</v>
      </c>
      <c r="C13345" t="s">
        <v>3</v>
      </c>
      <c r="D13345" t="s">
        <v>955</v>
      </c>
      <c r="E13345" t="s">
        <v>9</v>
      </c>
      <c r="F13345" t="s">
        <v>926</v>
      </c>
      <c r="G13345" t="s">
        <v>377</v>
      </c>
      <c r="H13345" s="135" t="s">
        <v>1496</v>
      </c>
      <c r="I13345" t="s">
        <v>1454</v>
      </c>
      <c r="J13345" s="20">
        <v>41</v>
      </c>
      <c r="K13345" s="20" t="s">
        <v>9</v>
      </c>
      <c r="L13345" t="s">
        <v>1463</v>
      </c>
      <c r="M13345" s="20">
        <v>9.84</v>
      </c>
      <c r="N13345" s="20">
        <v>11.66</v>
      </c>
      <c r="AE13345">
        <f t="shared" si="208"/>
        <v>2010</v>
      </c>
    </row>
    <row r="13346" spans="1:31" x14ac:dyDescent="0.25">
      <c r="A13346" s="7">
        <v>13343</v>
      </c>
      <c r="B13346" s="8">
        <v>40201</v>
      </c>
      <c r="C13346" t="s">
        <v>3</v>
      </c>
      <c r="D13346" t="s">
        <v>47</v>
      </c>
      <c r="E13346" t="s">
        <v>9</v>
      </c>
      <c r="F13346" t="s">
        <v>147</v>
      </c>
      <c r="G13346" t="s">
        <v>14</v>
      </c>
      <c r="H13346" s="135" t="s">
        <v>1516</v>
      </c>
      <c r="I13346" t="s">
        <v>1454</v>
      </c>
      <c r="J13346" s="20">
        <v>12</v>
      </c>
      <c r="K13346" s="20" t="s">
        <v>9</v>
      </c>
      <c r="L13346" t="s">
        <v>1463</v>
      </c>
      <c r="M13346" s="20">
        <v>2.88</v>
      </c>
      <c r="N13346" s="20">
        <v>4.12</v>
      </c>
      <c r="AE13346">
        <f t="shared" si="208"/>
        <v>2010</v>
      </c>
    </row>
    <row r="13347" spans="1:31" x14ac:dyDescent="0.25">
      <c r="A13347" s="7">
        <v>13344</v>
      </c>
      <c r="B13347" s="8">
        <v>40201</v>
      </c>
      <c r="C13347" t="s">
        <v>3</v>
      </c>
      <c r="D13347" t="s">
        <v>47</v>
      </c>
      <c r="E13347" t="s">
        <v>9</v>
      </c>
      <c r="F13347" t="s">
        <v>147</v>
      </c>
      <c r="G13347" t="s">
        <v>929</v>
      </c>
      <c r="H13347" s="135" t="s">
        <v>2686</v>
      </c>
      <c r="I13347" t="s">
        <v>1454</v>
      </c>
      <c r="J13347" s="20">
        <v>40</v>
      </c>
      <c r="K13347" s="20" t="s">
        <v>3</v>
      </c>
      <c r="L13347" t="s">
        <v>1463</v>
      </c>
      <c r="M13347" s="20">
        <v>11.4</v>
      </c>
      <c r="N13347" s="20">
        <v>9.6</v>
      </c>
      <c r="AE13347">
        <f t="shared" si="208"/>
        <v>2010</v>
      </c>
    </row>
    <row r="13348" spans="1:31" x14ac:dyDescent="0.25">
      <c r="A13348" s="7">
        <v>13345</v>
      </c>
      <c r="B13348" s="8">
        <v>40202</v>
      </c>
      <c r="C13348" t="s">
        <v>3</v>
      </c>
      <c r="D13348" t="s">
        <v>265</v>
      </c>
      <c r="E13348" t="s">
        <v>9</v>
      </c>
      <c r="F13348" t="s">
        <v>678</v>
      </c>
      <c r="G13348" t="s">
        <v>648</v>
      </c>
      <c r="H13348" s="135" t="s">
        <v>1795</v>
      </c>
      <c r="I13348" t="s">
        <v>1455</v>
      </c>
      <c r="J13348" s="20">
        <v>28</v>
      </c>
      <c r="K13348" s="20" t="s">
        <v>3</v>
      </c>
      <c r="L13348" t="s">
        <v>1464</v>
      </c>
      <c r="M13348" s="20">
        <v>4.42</v>
      </c>
      <c r="N13348" s="20">
        <v>3.08</v>
      </c>
      <c r="AE13348">
        <f t="shared" si="208"/>
        <v>2010</v>
      </c>
    </row>
    <row r="13349" spans="1:31" x14ac:dyDescent="0.25">
      <c r="A13349" s="7">
        <v>13346</v>
      </c>
      <c r="B13349" s="8">
        <v>40202</v>
      </c>
      <c r="C13349" t="s">
        <v>3</v>
      </c>
      <c r="D13349" t="s">
        <v>543</v>
      </c>
      <c r="E13349" t="s">
        <v>9</v>
      </c>
      <c r="F13349" t="s">
        <v>545</v>
      </c>
      <c r="G13349" t="s">
        <v>895</v>
      </c>
      <c r="H13349" s="135" t="s">
        <v>2540</v>
      </c>
      <c r="I13349" t="s">
        <v>1454</v>
      </c>
      <c r="J13349" s="20">
        <v>16</v>
      </c>
      <c r="K13349" s="20" t="s">
        <v>3</v>
      </c>
      <c r="L13349" t="s">
        <v>1464</v>
      </c>
      <c r="M13349" s="20">
        <v>5.48</v>
      </c>
      <c r="N13349" s="20">
        <v>3.52</v>
      </c>
      <c r="AE13349">
        <f t="shared" si="208"/>
        <v>2010</v>
      </c>
    </row>
    <row r="13350" spans="1:31" x14ac:dyDescent="0.25">
      <c r="A13350" s="7">
        <v>13347</v>
      </c>
      <c r="B13350" s="8">
        <v>40202</v>
      </c>
      <c r="C13350" t="s">
        <v>3</v>
      </c>
      <c r="D13350" t="s">
        <v>915</v>
      </c>
      <c r="E13350" t="s">
        <v>9</v>
      </c>
      <c r="F13350" t="s">
        <v>1018</v>
      </c>
      <c r="G13350" t="s">
        <v>895</v>
      </c>
      <c r="H13350" s="135" t="s">
        <v>2954</v>
      </c>
      <c r="I13350" t="s">
        <v>1455</v>
      </c>
      <c r="J13350" s="20">
        <v>16</v>
      </c>
      <c r="K13350" s="20" t="s">
        <v>1465</v>
      </c>
      <c r="L13350" t="s">
        <v>1466</v>
      </c>
      <c r="M13350" s="20">
        <v>2</v>
      </c>
      <c r="N13350" s="20">
        <v>2</v>
      </c>
      <c r="AE13350">
        <f t="shared" si="208"/>
        <v>2010</v>
      </c>
    </row>
    <row r="13351" spans="1:31" x14ac:dyDescent="0.25">
      <c r="A13351" s="7">
        <v>13348</v>
      </c>
      <c r="B13351" s="8">
        <v>40202</v>
      </c>
      <c r="C13351" t="s">
        <v>3</v>
      </c>
      <c r="D13351" t="s">
        <v>1018</v>
      </c>
      <c r="E13351" t="s">
        <v>9</v>
      </c>
      <c r="F13351" t="s">
        <v>1034</v>
      </c>
      <c r="G13351" t="s">
        <v>1016</v>
      </c>
      <c r="H13351" s="135" t="s">
        <v>2888</v>
      </c>
      <c r="I13351" t="s">
        <v>1454</v>
      </c>
      <c r="J13351" s="20">
        <v>25</v>
      </c>
      <c r="K13351" s="20" t="s">
        <v>9</v>
      </c>
      <c r="L13351" t="s">
        <v>1464</v>
      </c>
      <c r="M13351" s="20">
        <v>5.5</v>
      </c>
      <c r="N13351" s="20">
        <v>8</v>
      </c>
      <c r="AE13351">
        <f t="shared" si="208"/>
        <v>2010</v>
      </c>
    </row>
    <row r="13352" spans="1:31" x14ac:dyDescent="0.25">
      <c r="A13352" s="7">
        <v>13349</v>
      </c>
      <c r="B13352" s="8">
        <v>40202</v>
      </c>
      <c r="C13352" t="s">
        <v>3</v>
      </c>
      <c r="D13352" t="s">
        <v>779</v>
      </c>
      <c r="E13352" t="s">
        <v>9</v>
      </c>
      <c r="F13352" t="s">
        <v>833</v>
      </c>
      <c r="G13352" t="s">
        <v>714</v>
      </c>
      <c r="H13352" s="135" t="s">
        <v>1496</v>
      </c>
      <c r="I13352" t="s">
        <v>1454</v>
      </c>
      <c r="J13352" s="20">
        <v>27</v>
      </c>
      <c r="K13352" s="20" t="s">
        <v>3</v>
      </c>
      <c r="L13352" t="s">
        <v>1464</v>
      </c>
      <c r="M13352" s="20">
        <v>8.56</v>
      </c>
      <c r="N13352" s="20">
        <v>5.9399999999999995</v>
      </c>
      <c r="AE13352">
        <f t="shared" si="208"/>
        <v>2010</v>
      </c>
    </row>
    <row r="13353" spans="1:31" x14ac:dyDescent="0.25">
      <c r="A13353" s="7">
        <v>13350</v>
      </c>
      <c r="B13353" s="8">
        <v>40203</v>
      </c>
      <c r="C13353" t="s">
        <v>3</v>
      </c>
      <c r="D13353" t="s">
        <v>168</v>
      </c>
      <c r="E13353" t="s">
        <v>9</v>
      </c>
      <c r="F13353" t="s">
        <v>687</v>
      </c>
      <c r="G13353" t="s">
        <v>377</v>
      </c>
      <c r="H13353" s="9" t="s">
        <v>2460</v>
      </c>
      <c r="I13353" t="s">
        <v>1454</v>
      </c>
      <c r="J13353" s="20">
        <v>78</v>
      </c>
      <c r="K13353" s="20" t="s">
        <v>9</v>
      </c>
      <c r="L13353" t="s">
        <v>1463</v>
      </c>
      <c r="M13353" s="20">
        <v>18.72</v>
      </c>
      <c r="N13353" s="20">
        <v>21.28</v>
      </c>
      <c r="AE13353">
        <f t="shared" si="208"/>
        <v>2010</v>
      </c>
    </row>
    <row r="13354" spans="1:31" x14ac:dyDescent="0.25">
      <c r="A13354" s="7">
        <v>13351</v>
      </c>
      <c r="B13354" s="8">
        <v>40203</v>
      </c>
      <c r="C13354" t="s">
        <v>3</v>
      </c>
      <c r="D13354" t="s">
        <v>951</v>
      </c>
      <c r="E13354" t="s">
        <v>9</v>
      </c>
      <c r="F13354" t="s">
        <v>828</v>
      </c>
      <c r="G13354" t="s">
        <v>895</v>
      </c>
      <c r="H13354" s="135" t="s">
        <v>2540</v>
      </c>
      <c r="I13354" t="s">
        <v>1454</v>
      </c>
      <c r="J13354" s="20">
        <v>21</v>
      </c>
      <c r="K13354" s="20" t="s">
        <v>3</v>
      </c>
      <c r="L13354" t="s">
        <v>1464</v>
      </c>
      <c r="M13354" s="20">
        <v>6.88</v>
      </c>
      <c r="N13354" s="20">
        <v>4.62</v>
      </c>
      <c r="AE13354">
        <f t="shared" si="208"/>
        <v>2010</v>
      </c>
    </row>
    <row r="13355" spans="1:31" x14ac:dyDescent="0.25">
      <c r="A13355" s="7">
        <v>13352</v>
      </c>
      <c r="B13355" s="8">
        <v>40204</v>
      </c>
      <c r="C13355" t="s">
        <v>3</v>
      </c>
      <c r="D13355" t="s">
        <v>1044</v>
      </c>
      <c r="E13355" t="s">
        <v>9</v>
      </c>
      <c r="F13355" t="s">
        <v>678</v>
      </c>
      <c r="G13355" t="s">
        <v>377</v>
      </c>
      <c r="H13355" s="136" t="s">
        <v>1592</v>
      </c>
      <c r="I13355" t="s">
        <v>1458</v>
      </c>
      <c r="J13355" s="20">
        <v>7</v>
      </c>
      <c r="K13355" s="20" t="s">
        <v>1465</v>
      </c>
      <c r="L13355" t="s">
        <v>1466</v>
      </c>
      <c r="M13355" s="20">
        <v>30</v>
      </c>
      <c r="N13355" s="20">
        <v>10</v>
      </c>
      <c r="AE13355">
        <f t="shared" si="208"/>
        <v>2010</v>
      </c>
    </row>
    <row r="13356" spans="1:31" x14ac:dyDescent="0.25">
      <c r="A13356" s="7">
        <v>13353</v>
      </c>
      <c r="B13356" s="8">
        <v>40204</v>
      </c>
      <c r="C13356" t="s">
        <v>3</v>
      </c>
      <c r="D13356" t="s">
        <v>311</v>
      </c>
      <c r="E13356" t="s">
        <v>9</v>
      </c>
      <c r="F13356" t="s">
        <v>727</v>
      </c>
      <c r="G13356" t="s">
        <v>648</v>
      </c>
      <c r="H13356" s="135" t="s">
        <v>2062</v>
      </c>
      <c r="I13356" t="s">
        <v>1454</v>
      </c>
      <c r="J13356" s="20">
        <v>38</v>
      </c>
      <c r="K13356" s="20" t="s">
        <v>1465</v>
      </c>
      <c r="L13356" t="s">
        <v>1466</v>
      </c>
      <c r="M13356" s="20">
        <v>9.5</v>
      </c>
      <c r="N13356" s="20">
        <v>9.5</v>
      </c>
      <c r="AE13356">
        <f t="shared" si="208"/>
        <v>2010</v>
      </c>
    </row>
    <row r="13357" spans="1:31" x14ac:dyDescent="0.25">
      <c r="A13357" s="7">
        <v>13354</v>
      </c>
      <c r="B13357" s="8">
        <v>40204</v>
      </c>
      <c r="C13357" t="s">
        <v>3</v>
      </c>
      <c r="D13357" t="s">
        <v>134</v>
      </c>
      <c r="E13357" t="s">
        <v>9</v>
      </c>
      <c r="F13357" t="s">
        <v>1045</v>
      </c>
      <c r="G13357" t="s">
        <v>1016</v>
      </c>
      <c r="H13357" s="9" t="s">
        <v>2900</v>
      </c>
      <c r="I13357" t="s">
        <v>1458</v>
      </c>
      <c r="J13357" s="20">
        <v>10</v>
      </c>
      <c r="K13357" s="20" t="s">
        <v>1465</v>
      </c>
      <c r="L13357" t="s">
        <v>1466</v>
      </c>
      <c r="M13357" s="20">
        <v>10</v>
      </c>
      <c r="N13357" s="20">
        <v>30</v>
      </c>
      <c r="AE13357">
        <f t="shared" si="208"/>
        <v>2010</v>
      </c>
    </row>
    <row r="13358" spans="1:31" x14ac:dyDescent="0.25">
      <c r="A13358" s="7">
        <v>13355</v>
      </c>
      <c r="B13358" s="8">
        <v>40204</v>
      </c>
      <c r="C13358" t="s">
        <v>3</v>
      </c>
      <c r="D13358" s="16" t="s">
        <v>35</v>
      </c>
      <c r="E13358" t="s">
        <v>9</v>
      </c>
      <c r="F13358" t="s">
        <v>836</v>
      </c>
      <c r="G13358" t="s">
        <v>895</v>
      </c>
      <c r="H13358" s="135" t="s">
        <v>2954</v>
      </c>
      <c r="I13358" t="s">
        <v>1456</v>
      </c>
      <c r="J13358" s="20">
        <v>61</v>
      </c>
      <c r="K13358" s="20" t="s">
        <v>9</v>
      </c>
      <c r="L13358" t="s">
        <v>1464</v>
      </c>
      <c r="M13358" s="20">
        <v>13.42</v>
      </c>
      <c r="N13358" s="20">
        <v>18.079999999999998</v>
      </c>
      <c r="O13358" t="s">
        <v>3</v>
      </c>
      <c r="P13358" s="13" t="s">
        <v>1018</v>
      </c>
      <c r="Q13358" t="s">
        <v>9</v>
      </c>
      <c r="R13358" t="s">
        <v>1034</v>
      </c>
      <c r="S13358" t="s">
        <v>1465</v>
      </c>
      <c r="U13358" t="s">
        <v>1465</v>
      </c>
      <c r="W13358" t="s">
        <v>1465</v>
      </c>
      <c r="Y13358" t="s">
        <v>1465</v>
      </c>
      <c r="AA13358" t="s">
        <v>1465</v>
      </c>
      <c r="AC13358" t="s">
        <v>1465</v>
      </c>
      <c r="AE13358">
        <f t="shared" si="208"/>
        <v>2010</v>
      </c>
    </row>
    <row r="13359" spans="1:31" x14ac:dyDescent="0.25">
      <c r="A13359" s="7">
        <v>13356</v>
      </c>
      <c r="B13359" s="8">
        <v>40205</v>
      </c>
      <c r="C13359" t="s">
        <v>3</v>
      </c>
      <c r="D13359" s="16" t="s">
        <v>35</v>
      </c>
      <c r="E13359" t="s">
        <v>9</v>
      </c>
      <c r="F13359" t="s">
        <v>1018</v>
      </c>
      <c r="G13359" t="s">
        <v>714</v>
      </c>
      <c r="H13359" s="135" t="s">
        <v>2151</v>
      </c>
      <c r="I13359" t="s">
        <v>1455</v>
      </c>
      <c r="J13359" s="20">
        <v>26</v>
      </c>
      <c r="K13359" s="20" t="s">
        <v>9</v>
      </c>
      <c r="L13359" t="s">
        <v>1463</v>
      </c>
      <c r="M13359" s="20">
        <v>3.12</v>
      </c>
      <c r="N13359" s="20">
        <v>3.88</v>
      </c>
      <c r="AE13359">
        <f t="shared" si="208"/>
        <v>2010</v>
      </c>
    </row>
    <row r="13360" spans="1:31" x14ac:dyDescent="0.25">
      <c r="A13360" s="7">
        <v>13357</v>
      </c>
      <c r="B13360" s="8">
        <v>40205</v>
      </c>
      <c r="C13360" t="s">
        <v>3</v>
      </c>
      <c r="D13360" t="s">
        <v>1046</v>
      </c>
      <c r="E13360" t="s">
        <v>9</v>
      </c>
      <c r="F13360" t="s">
        <v>112</v>
      </c>
      <c r="G13360" t="s">
        <v>648</v>
      </c>
      <c r="H13360" s="135" t="s">
        <v>1877</v>
      </c>
      <c r="I13360" t="s">
        <v>1458</v>
      </c>
      <c r="J13360" s="20">
        <v>6</v>
      </c>
      <c r="K13360" s="20" t="s">
        <v>3</v>
      </c>
      <c r="L13360" t="s">
        <v>1463</v>
      </c>
      <c r="M13360" s="20">
        <v>30</v>
      </c>
      <c r="N13360" s="20">
        <v>10</v>
      </c>
      <c r="AE13360">
        <f t="shared" si="208"/>
        <v>2010</v>
      </c>
    </row>
    <row r="13361" spans="1:31" x14ac:dyDescent="0.25">
      <c r="A13361" s="7">
        <v>13358</v>
      </c>
      <c r="B13361" s="8">
        <v>40205</v>
      </c>
      <c r="C13361" t="s">
        <v>3</v>
      </c>
      <c r="D13361" t="s">
        <v>1047</v>
      </c>
      <c r="E13361" t="s">
        <v>9</v>
      </c>
      <c r="F13361" t="s">
        <v>411</v>
      </c>
      <c r="G13361" t="s">
        <v>14</v>
      </c>
      <c r="H13361" s="135" t="s">
        <v>1516</v>
      </c>
      <c r="I13361" t="s">
        <v>1458</v>
      </c>
      <c r="J13361" s="20">
        <v>12</v>
      </c>
      <c r="K13361" s="20" t="s">
        <v>9</v>
      </c>
      <c r="L13361" t="s">
        <v>1464</v>
      </c>
      <c r="M13361" s="20">
        <v>30</v>
      </c>
      <c r="N13361" s="20">
        <v>10</v>
      </c>
      <c r="AE13361">
        <f t="shared" si="208"/>
        <v>2010</v>
      </c>
    </row>
    <row r="13362" spans="1:31" x14ac:dyDescent="0.25">
      <c r="A13362" s="7">
        <v>13359</v>
      </c>
      <c r="B13362" s="8">
        <v>40205</v>
      </c>
      <c r="C13362" t="s">
        <v>3</v>
      </c>
      <c r="D13362" t="s">
        <v>380</v>
      </c>
      <c r="E13362" t="s">
        <v>9</v>
      </c>
      <c r="F13362" t="s">
        <v>395</v>
      </c>
      <c r="G13362" t="s">
        <v>648</v>
      </c>
      <c r="H13362" s="136" t="s">
        <v>1496</v>
      </c>
      <c r="I13362" t="s">
        <v>1454</v>
      </c>
      <c r="J13362" s="20">
        <v>12</v>
      </c>
      <c r="K13362" s="20" t="s">
        <v>9</v>
      </c>
      <c r="L13362" t="s">
        <v>1463</v>
      </c>
      <c r="M13362" s="20">
        <v>2.88</v>
      </c>
      <c r="N13362" s="20">
        <v>4.12</v>
      </c>
      <c r="AE13362">
        <f t="shared" si="208"/>
        <v>2010</v>
      </c>
    </row>
    <row r="13363" spans="1:31" x14ac:dyDescent="0.25">
      <c r="A13363" s="7">
        <v>13360</v>
      </c>
      <c r="B13363" s="8">
        <v>40205</v>
      </c>
      <c r="C13363" t="s">
        <v>3</v>
      </c>
      <c r="D13363" t="s">
        <v>380</v>
      </c>
      <c r="E13363" t="s">
        <v>9</v>
      </c>
      <c r="F13363" t="s">
        <v>19</v>
      </c>
      <c r="G13363" t="s">
        <v>648</v>
      </c>
      <c r="H13363" s="136" t="s">
        <v>1496</v>
      </c>
      <c r="I13363" t="s">
        <v>1454</v>
      </c>
      <c r="J13363" s="20">
        <v>12</v>
      </c>
      <c r="K13363" s="20" t="s">
        <v>1465</v>
      </c>
      <c r="L13363" t="s">
        <v>1466</v>
      </c>
      <c r="M13363" s="20">
        <v>3</v>
      </c>
      <c r="N13363" s="20">
        <v>3</v>
      </c>
      <c r="AE13363">
        <f t="shared" si="208"/>
        <v>2010</v>
      </c>
    </row>
    <row r="13364" spans="1:31" x14ac:dyDescent="0.25">
      <c r="A13364" s="7">
        <v>13361</v>
      </c>
      <c r="B13364" s="8">
        <v>40206</v>
      </c>
      <c r="C13364" t="s">
        <v>3</v>
      </c>
      <c r="D13364" t="s">
        <v>52</v>
      </c>
      <c r="E13364" t="s">
        <v>9</v>
      </c>
      <c r="F13364" t="s">
        <v>183</v>
      </c>
      <c r="G13364" t="s">
        <v>377</v>
      </c>
      <c r="H13364" s="135" t="s">
        <v>1619</v>
      </c>
      <c r="I13364" t="s">
        <v>1455</v>
      </c>
      <c r="J13364" s="20">
        <v>14</v>
      </c>
      <c r="K13364" s="20" t="s">
        <v>9</v>
      </c>
      <c r="L13364" t="s">
        <v>1463</v>
      </c>
      <c r="M13364" s="20">
        <v>1.68</v>
      </c>
      <c r="N13364" s="20">
        <v>2.3200000000000003</v>
      </c>
      <c r="AE13364">
        <f t="shared" si="208"/>
        <v>2010</v>
      </c>
    </row>
    <row r="13365" spans="1:31" x14ac:dyDescent="0.25">
      <c r="A13365" s="7">
        <v>13362</v>
      </c>
      <c r="B13365" s="8">
        <v>40206</v>
      </c>
      <c r="C13365" t="s">
        <v>3</v>
      </c>
      <c r="D13365" t="s">
        <v>992</v>
      </c>
      <c r="E13365" t="s">
        <v>9</v>
      </c>
      <c r="F13365" t="s">
        <v>624</v>
      </c>
      <c r="G13365" t="s">
        <v>648</v>
      </c>
      <c r="H13365" s="136" t="s">
        <v>1812</v>
      </c>
      <c r="I13365" t="s">
        <v>1454</v>
      </c>
      <c r="J13365" s="20">
        <v>19</v>
      </c>
      <c r="K13365" s="20" t="s">
        <v>3</v>
      </c>
      <c r="L13365" t="s">
        <v>1464</v>
      </c>
      <c r="M13365" s="20">
        <v>6.32</v>
      </c>
      <c r="N13365" s="20">
        <v>4.18</v>
      </c>
      <c r="AE13365">
        <f t="shared" si="208"/>
        <v>2010</v>
      </c>
    </row>
    <row r="13366" spans="1:31" x14ac:dyDescent="0.25">
      <c r="A13366" s="7">
        <v>13363</v>
      </c>
      <c r="B13366" s="8">
        <v>40206</v>
      </c>
      <c r="C13366" t="s">
        <v>3</v>
      </c>
      <c r="D13366" t="s">
        <v>333</v>
      </c>
      <c r="E13366" t="s">
        <v>9</v>
      </c>
      <c r="F13366" t="s">
        <v>926</v>
      </c>
      <c r="G13366" t="s">
        <v>648</v>
      </c>
      <c r="H13366" s="9" t="s">
        <v>2955</v>
      </c>
      <c r="I13366" t="s">
        <v>1454</v>
      </c>
      <c r="J13366" s="20">
        <v>12</v>
      </c>
      <c r="K13366" s="20" t="s">
        <v>9</v>
      </c>
      <c r="L13366" t="s">
        <v>1464</v>
      </c>
      <c r="M13366" s="20">
        <v>2.64</v>
      </c>
      <c r="N13366" s="20">
        <v>4.3599999999999994</v>
      </c>
      <c r="AE13366">
        <f t="shared" si="208"/>
        <v>2010</v>
      </c>
    </row>
    <row r="13367" spans="1:31" x14ac:dyDescent="0.25">
      <c r="A13367" s="7">
        <v>13364</v>
      </c>
      <c r="B13367" s="8">
        <v>40206</v>
      </c>
      <c r="C13367" t="s">
        <v>3</v>
      </c>
      <c r="D13367" t="s">
        <v>789</v>
      </c>
      <c r="E13367" t="s">
        <v>9</v>
      </c>
      <c r="F13367" t="s">
        <v>231</v>
      </c>
      <c r="G13367" t="s">
        <v>648</v>
      </c>
      <c r="H13367" s="9" t="s">
        <v>2955</v>
      </c>
      <c r="I13367" t="s">
        <v>1454</v>
      </c>
      <c r="J13367" s="20">
        <v>12</v>
      </c>
      <c r="K13367" s="20" t="s">
        <v>9</v>
      </c>
      <c r="L13367" t="s">
        <v>1464</v>
      </c>
      <c r="M13367" s="20">
        <v>2.64</v>
      </c>
      <c r="N13367" s="20">
        <v>4.3599999999999994</v>
      </c>
      <c r="AE13367">
        <f t="shared" si="208"/>
        <v>2010</v>
      </c>
    </row>
    <row r="13368" spans="1:31" x14ac:dyDescent="0.25">
      <c r="A13368" s="7">
        <v>13365</v>
      </c>
      <c r="B13368" s="8">
        <v>40206</v>
      </c>
      <c r="C13368" t="s">
        <v>3</v>
      </c>
      <c r="D13368" t="s">
        <v>380</v>
      </c>
      <c r="E13368" t="s">
        <v>9</v>
      </c>
      <c r="F13368" t="s">
        <v>687</v>
      </c>
      <c r="G13368" t="s">
        <v>870</v>
      </c>
      <c r="H13368" s="135" t="s">
        <v>2592</v>
      </c>
      <c r="I13368" t="s">
        <v>1456</v>
      </c>
      <c r="J13368" s="20">
        <v>14</v>
      </c>
      <c r="K13368" s="20" t="s">
        <v>3</v>
      </c>
      <c r="L13368" t="s">
        <v>1464</v>
      </c>
      <c r="M13368" s="20">
        <v>4.92</v>
      </c>
      <c r="N13368" s="20">
        <v>3.08</v>
      </c>
      <c r="O13368" t="s">
        <v>3</v>
      </c>
      <c r="P13368" s="13" t="s">
        <v>656</v>
      </c>
      <c r="Q13368" t="s">
        <v>9</v>
      </c>
      <c r="R13368" t="s">
        <v>926</v>
      </c>
      <c r="S13368" t="s">
        <v>9</v>
      </c>
      <c r="T13368" t="s">
        <v>670</v>
      </c>
      <c r="U13368" t="s">
        <v>1465</v>
      </c>
      <c r="W13368" t="s">
        <v>1465</v>
      </c>
      <c r="Y13368" t="s">
        <v>1465</v>
      </c>
      <c r="AA13368" t="s">
        <v>1465</v>
      </c>
      <c r="AC13368" t="s">
        <v>1465</v>
      </c>
      <c r="AE13368">
        <f t="shared" si="208"/>
        <v>2010</v>
      </c>
    </row>
    <row r="13369" spans="1:31" x14ac:dyDescent="0.25">
      <c r="A13369" s="7">
        <v>13366</v>
      </c>
      <c r="B13369" s="8">
        <v>40206</v>
      </c>
      <c r="C13369" t="s">
        <v>3</v>
      </c>
      <c r="D13369" t="s">
        <v>380</v>
      </c>
      <c r="E13369" t="s">
        <v>9</v>
      </c>
      <c r="F13369" t="s">
        <v>817</v>
      </c>
      <c r="G13369" t="s">
        <v>929</v>
      </c>
      <c r="H13369" s="9" t="s">
        <v>2956</v>
      </c>
      <c r="I13369" t="s">
        <v>1454</v>
      </c>
      <c r="J13369" s="20">
        <v>27</v>
      </c>
      <c r="K13369" s="20" t="s">
        <v>3</v>
      </c>
      <c r="L13369" t="s">
        <v>1464</v>
      </c>
      <c r="M13369" s="20">
        <v>8.56</v>
      </c>
      <c r="N13369" s="20">
        <v>5.9399999999999995</v>
      </c>
      <c r="AE13369">
        <f t="shared" si="208"/>
        <v>2010</v>
      </c>
    </row>
    <row r="13370" spans="1:31" x14ac:dyDescent="0.25">
      <c r="A13370" s="7">
        <v>13367</v>
      </c>
      <c r="B13370" s="8">
        <v>40207</v>
      </c>
      <c r="C13370" t="s">
        <v>3</v>
      </c>
      <c r="D13370" t="s">
        <v>920</v>
      </c>
      <c r="E13370" t="s">
        <v>9</v>
      </c>
      <c r="F13370" t="s">
        <v>1005</v>
      </c>
      <c r="G13370" t="s">
        <v>648</v>
      </c>
      <c r="H13370" s="136" t="s">
        <v>1496</v>
      </c>
      <c r="I13370" t="s">
        <v>1454</v>
      </c>
      <c r="J13370" s="20">
        <v>112</v>
      </c>
      <c r="K13370" s="20" t="s">
        <v>9</v>
      </c>
      <c r="L13370" t="s">
        <v>1464</v>
      </c>
      <c r="M13370" s="20">
        <v>24.64</v>
      </c>
      <c r="N13370" s="20">
        <v>32.36</v>
      </c>
      <c r="AE13370">
        <f t="shared" si="208"/>
        <v>2010</v>
      </c>
    </row>
    <row r="13371" spans="1:31" x14ac:dyDescent="0.25">
      <c r="A13371" s="7">
        <v>13368</v>
      </c>
      <c r="B13371" s="8">
        <v>40207</v>
      </c>
      <c r="C13371" t="s">
        <v>3</v>
      </c>
      <c r="D13371" t="s">
        <v>52</v>
      </c>
      <c r="E13371" t="s">
        <v>9</v>
      </c>
      <c r="F13371" t="s">
        <v>183</v>
      </c>
      <c r="G13371" t="s">
        <v>377</v>
      </c>
      <c r="H13371" s="9" t="s">
        <v>2229</v>
      </c>
      <c r="I13371" t="s">
        <v>1455</v>
      </c>
      <c r="J13371" s="20">
        <v>21</v>
      </c>
      <c r="K13371" s="20" t="s">
        <v>9</v>
      </c>
      <c r="L13371" t="s">
        <v>1463</v>
      </c>
      <c r="M13371" s="20">
        <v>2.52</v>
      </c>
      <c r="N13371" s="20">
        <v>3.23</v>
      </c>
      <c r="AE13371">
        <f t="shared" si="208"/>
        <v>2010</v>
      </c>
    </row>
    <row r="13372" spans="1:31" x14ac:dyDescent="0.25">
      <c r="A13372" s="7">
        <v>13369</v>
      </c>
      <c r="B13372" s="8">
        <v>40207</v>
      </c>
      <c r="C13372" t="s">
        <v>3</v>
      </c>
      <c r="D13372" t="s">
        <v>857</v>
      </c>
      <c r="E13372" t="s">
        <v>9</v>
      </c>
      <c r="F13372" t="s">
        <v>734</v>
      </c>
      <c r="G13372" t="s">
        <v>648</v>
      </c>
      <c r="H13372" s="9" t="s">
        <v>2957</v>
      </c>
      <c r="I13372" t="s">
        <v>1454</v>
      </c>
      <c r="J13372" s="20">
        <v>32</v>
      </c>
      <c r="K13372" s="20" t="s">
        <v>9</v>
      </c>
      <c r="L13372" t="s">
        <v>1463</v>
      </c>
      <c r="M13372" s="20">
        <v>7.68</v>
      </c>
      <c r="N13372" s="20">
        <v>9.32</v>
      </c>
      <c r="AE13372">
        <f t="shared" si="208"/>
        <v>2010</v>
      </c>
    </row>
    <row r="13373" spans="1:31" x14ac:dyDescent="0.25">
      <c r="A13373" s="7">
        <v>13370</v>
      </c>
      <c r="B13373" s="8">
        <v>40207</v>
      </c>
      <c r="C13373" t="s">
        <v>3</v>
      </c>
      <c r="D13373" t="s">
        <v>168</v>
      </c>
      <c r="E13373" t="s">
        <v>9</v>
      </c>
      <c r="F13373" t="s">
        <v>976</v>
      </c>
      <c r="G13373" t="s">
        <v>569</v>
      </c>
      <c r="H13373" s="9" t="s">
        <v>2571</v>
      </c>
      <c r="I13373" t="s">
        <v>1454</v>
      </c>
      <c r="J13373" s="20">
        <v>41</v>
      </c>
      <c r="K13373" s="20" t="s">
        <v>9</v>
      </c>
      <c r="L13373" t="s">
        <v>1463</v>
      </c>
      <c r="M13373" s="20">
        <v>9.84</v>
      </c>
      <c r="N13373" s="20">
        <v>11.66</v>
      </c>
      <c r="AE13373">
        <f t="shared" si="208"/>
        <v>2010</v>
      </c>
    </row>
    <row r="13374" spans="1:31" x14ac:dyDescent="0.25">
      <c r="A13374" s="7">
        <v>13371</v>
      </c>
      <c r="B13374" s="8">
        <v>40207</v>
      </c>
      <c r="C13374" t="s">
        <v>3</v>
      </c>
      <c r="D13374" t="s">
        <v>311</v>
      </c>
      <c r="E13374" t="s">
        <v>9</v>
      </c>
      <c r="F13374" t="s">
        <v>976</v>
      </c>
      <c r="G13374" t="s">
        <v>732</v>
      </c>
      <c r="H13374" s="135" t="s">
        <v>1496</v>
      </c>
      <c r="I13374" t="s">
        <v>1454</v>
      </c>
      <c r="J13374" s="20">
        <v>15</v>
      </c>
      <c r="K13374" s="20" t="s">
        <v>1465</v>
      </c>
      <c r="L13374" t="s">
        <v>1466</v>
      </c>
      <c r="M13374" s="20">
        <v>3.75</v>
      </c>
      <c r="N13374" s="20">
        <v>3.75</v>
      </c>
      <c r="AE13374">
        <f t="shared" si="208"/>
        <v>2010</v>
      </c>
    </row>
    <row r="13375" spans="1:31" x14ac:dyDescent="0.25">
      <c r="A13375" s="7">
        <v>13372</v>
      </c>
      <c r="B13375" s="8">
        <v>40208</v>
      </c>
      <c r="C13375" t="s">
        <v>3</v>
      </c>
      <c r="D13375" t="s">
        <v>789</v>
      </c>
      <c r="E13375" t="s">
        <v>9</v>
      </c>
      <c r="F13375" t="s">
        <v>976</v>
      </c>
      <c r="G13375" t="s">
        <v>861</v>
      </c>
      <c r="H13375" s="135" t="s">
        <v>2435</v>
      </c>
      <c r="I13375" t="s">
        <v>1454</v>
      </c>
      <c r="J13375" s="20">
        <v>38</v>
      </c>
      <c r="K13375" s="20" t="s">
        <v>1465</v>
      </c>
      <c r="L13375" t="s">
        <v>1466</v>
      </c>
      <c r="M13375" s="20">
        <v>9.5</v>
      </c>
      <c r="N13375" s="20">
        <v>9.5</v>
      </c>
      <c r="AE13375">
        <f t="shared" si="208"/>
        <v>2010</v>
      </c>
    </row>
    <row r="13376" spans="1:31" x14ac:dyDescent="0.25">
      <c r="A13376" s="7">
        <v>13373</v>
      </c>
      <c r="B13376" s="8">
        <v>40208</v>
      </c>
      <c r="C13376" t="s">
        <v>3</v>
      </c>
      <c r="D13376" t="s">
        <v>1023</v>
      </c>
      <c r="E13376" t="s">
        <v>9</v>
      </c>
      <c r="F13376" t="s">
        <v>231</v>
      </c>
      <c r="G13376" t="s">
        <v>648</v>
      </c>
      <c r="H13376" s="9" t="s">
        <v>1797</v>
      </c>
      <c r="I13376" t="s">
        <v>1454</v>
      </c>
      <c r="J13376" s="20">
        <v>47</v>
      </c>
      <c r="K13376" s="20" t="s">
        <v>1465</v>
      </c>
      <c r="L13376" t="s">
        <v>1466</v>
      </c>
      <c r="M13376" s="20">
        <v>11.75</v>
      </c>
      <c r="N13376" s="20">
        <v>11.75</v>
      </c>
      <c r="AE13376">
        <f t="shared" si="208"/>
        <v>2010</v>
      </c>
    </row>
    <row r="13377" spans="1:31" x14ac:dyDescent="0.25">
      <c r="A13377" s="7">
        <v>13374</v>
      </c>
      <c r="B13377" s="8">
        <v>40208</v>
      </c>
      <c r="C13377" t="s">
        <v>3</v>
      </c>
      <c r="D13377" t="s">
        <v>851</v>
      </c>
      <c r="E13377" t="s">
        <v>9</v>
      </c>
      <c r="F13377" t="s">
        <v>727</v>
      </c>
      <c r="G13377" t="s">
        <v>648</v>
      </c>
      <c r="H13377" s="9" t="s">
        <v>2955</v>
      </c>
      <c r="I13377" t="s">
        <v>1454</v>
      </c>
      <c r="J13377" s="20">
        <v>12</v>
      </c>
      <c r="K13377" s="20" t="s">
        <v>9</v>
      </c>
      <c r="L13377" t="s">
        <v>1463</v>
      </c>
      <c r="M13377" s="20">
        <v>2.88</v>
      </c>
      <c r="N13377" s="20">
        <v>4.12</v>
      </c>
      <c r="AE13377">
        <f t="shared" si="208"/>
        <v>2010</v>
      </c>
    </row>
    <row r="13378" spans="1:31" x14ac:dyDescent="0.25">
      <c r="A13378" s="7">
        <v>13375</v>
      </c>
      <c r="B13378" s="8">
        <v>40208</v>
      </c>
      <c r="C13378" t="s">
        <v>3</v>
      </c>
      <c r="D13378" t="s">
        <v>789</v>
      </c>
      <c r="E13378" t="s">
        <v>9</v>
      </c>
      <c r="F13378" t="s">
        <v>727</v>
      </c>
      <c r="G13378" t="s">
        <v>648</v>
      </c>
      <c r="H13378" s="9" t="s">
        <v>2955</v>
      </c>
      <c r="I13378" t="s">
        <v>1454</v>
      </c>
      <c r="J13378" s="20">
        <v>11</v>
      </c>
      <c r="K13378" s="20" t="s">
        <v>9</v>
      </c>
      <c r="L13378" t="s">
        <v>1463</v>
      </c>
      <c r="M13378" s="20">
        <v>2.64</v>
      </c>
      <c r="N13378" s="20">
        <v>3.86</v>
      </c>
      <c r="AE13378">
        <f t="shared" si="208"/>
        <v>2010</v>
      </c>
    </row>
    <row r="13379" spans="1:31" x14ac:dyDescent="0.25">
      <c r="A13379" s="7">
        <v>13376</v>
      </c>
      <c r="B13379" s="8">
        <v>40208</v>
      </c>
      <c r="C13379" t="s">
        <v>3</v>
      </c>
      <c r="D13379" t="s">
        <v>789</v>
      </c>
      <c r="E13379" t="s">
        <v>9</v>
      </c>
      <c r="F13379" t="s">
        <v>285</v>
      </c>
      <c r="G13379" t="s">
        <v>929</v>
      </c>
      <c r="H13379" s="135" t="s">
        <v>2748</v>
      </c>
      <c r="I13379" t="s">
        <v>1454</v>
      </c>
      <c r="J13379" s="20">
        <v>17</v>
      </c>
      <c r="K13379" s="20" t="s">
        <v>3</v>
      </c>
      <c r="L13379" t="s">
        <v>1464</v>
      </c>
      <c r="M13379" s="20">
        <v>5.76</v>
      </c>
      <c r="N13379" s="20">
        <v>3.74</v>
      </c>
      <c r="AE13379">
        <f t="shared" si="208"/>
        <v>2010</v>
      </c>
    </row>
    <row r="13380" spans="1:31" x14ac:dyDescent="0.25">
      <c r="A13380" s="7">
        <v>13377</v>
      </c>
      <c r="B13380" s="8">
        <v>40208</v>
      </c>
      <c r="C13380" t="s">
        <v>3</v>
      </c>
      <c r="D13380" t="s">
        <v>271</v>
      </c>
      <c r="E13380" t="s">
        <v>9</v>
      </c>
      <c r="F13380" t="s">
        <v>53</v>
      </c>
      <c r="G13380" t="s">
        <v>929</v>
      </c>
      <c r="H13380" s="135" t="s">
        <v>1496</v>
      </c>
      <c r="I13380" t="s">
        <v>1454</v>
      </c>
      <c r="J13380" s="20">
        <v>58</v>
      </c>
      <c r="K13380" s="20" t="s">
        <v>3</v>
      </c>
      <c r="L13380" t="s">
        <v>1464</v>
      </c>
      <c r="M13380" s="20">
        <v>17.239999999999998</v>
      </c>
      <c r="N13380" s="20">
        <v>12.76</v>
      </c>
      <c r="AE13380">
        <f t="shared" ref="AE13380:AE13443" si="209">YEAR(B13380)</f>
        <v>2010</v>
      </c>
    </row>
    <row r="13381" spans="1:31" x14ac:dyDescent="0.25">
      <c r="A13381" s="7">
        <v>13378</v>
      </c>
      <c r="B13381" s="8">
        <v>40208</v>
      </c>
      <c r="C13381" t="s">
        <v>3</v>
      </c>
      <c r="D13381" t="s">
        <v>789</v>
      </c>
      <c r="E13381" t="s">
        <v>9</v>
      </c>
      <c r="F13381" t="s">
        <v>976</v>
      </c>
      <c r="G13381" t="s">
        <v>895</v>
      </c>
      <c r="H13381" s="136" t="s">
        <v>2637</v>
      </c>
      <c r="I13381" t="s">
        <v>1454</v>
      </c>
      <c r="J13381" s="20">
        <v>35</v>
      </c>
      <c r="K13381" s="20" t="s">
        <v>3</v>
      </c>
      <c r="L13381" t="s">
        <v>1463</v>
      </c>
      <c r="M13381" s="20">
        <v>10.1</v>
      </c>
      <c r="N13381" s="20">
        <v>8.4</v>
      </c>
      <c r="AE13381">
        <f t="shared" si="209"/>
        <v>2010</v>
      </c>
    </row>
    <row r="13382" spans="1:31" x14ac:dyDescent="0.25">
      <c r="A13382" s="7">
        <v>13379</v>
      </c>
      <c r="B13382" s="8">
        <v>40208</v>
      </c>
      <c r="C13382" t="s">
        <v>3</v>
      </c>
      <c r="D13382" t="s">
        <v>789</v>
      </c>
      <c r="E13382" t="s">
        <v>9</v>
      </c>
      <c r="F13382" t="s">
        <v>582</v>
      </c>
      <c r="G13382" t="s">
        <v>648</v>
      </c>
      <c r="H13382" s="135" t="s">
        <v>2853</v>
      </c>
      <c r="I13382" t="s">
        <v>1454</v>
      </c>
      <c r="J13382" s="20">
        <v>213</v>
      </c>
      <c r="K13382" s="20" t="s">
        <v>3</v>
      </c>
      <c r="L13382" t="s">
        <v>1464</v>
      </c>
      <c r="M13382" s="20">
        <v>60.64</v>
      </c>
      <c r="N13382" s="20">
        <v>46.86</v>
      </c>
      <c r="AE13382">
        <f t="shared" si="209"/>
        <v>2010</v>
      </c>
    </row>
    <row r="13383" spans="1:31" x14ac:dyDescent="0.25">
      <c r="A13383" s="7">
        <v>13380</v>
      </c>
      <c r="B13383" s="8">
        <v>40208</v>
      </c>
      <c r="C13383" t="s">
        <v>3</v>
      </c>
      <c r="D13383" t="s">
        <v>178</v>
      </c>
      <c r="E13383" t="s">
        <v>9</v>
      </c>
      <c r="F13383" t="s">
        <v>817</v>
      </c>
      <c r="G13383" t="s">
        <v>732</v>
      </c>
      <c r="H13383" s="135" t="s">
        <v>2358</v>
      </c>
      <c r="I13383" t="s">
        <v>1454</v>
      </c>
      <c r="J13383" s="20">
        <v>35</v>
      </c>
      <c r="K13383" s="20" t="s">
        <v>9</v>
      </c>
      <c r="L13383" t="s">
        <v>1464</v>
      </c>
      <c r="M13383" s="20">
        <v>7.7</v>
      </c>
      <c r="N13383" s="20">
        <v>10.8</v>
      </c>
      <c r="AE13383">
        <f t="shared" si="209"/>
        <v>2010</v>
      </c>
    </row>
    <row r="13384" spans="1:31" x14ac:dyDescent="0.25">
      <c r="A13384" s="7">
        <v>13381</v>
      </c>
      <c r="B13384" s="8">
        <v>40208</v>
      </c>
      <c r="C13384" t="s">
        <v>3</v>
      </c>
      <c r="D13384" t="s">
        <v>913</v>
      </c>
      <c r="E13384" t="s">
        <v>9</v>
      </c>
      <c r="F13384" t="s">
        <v>997</v>
      </c>
      <c r="G13384" t="s">
        <v>861</v>
      </c>
      <c r="H13384" s="135" t="s">
        <v>1496</v>
      </c>
      <c r="I13384" t="s">
        <v>1454</v>
      </c>
      <c r="J13384" s="20">
        <v>67</v>
      </c>
      <c r="K13384" s="20" t="s">
        <v>9</v>
      </c>
      <c r="L13384" t="s">
        <v>1463</v>
      </c>
      <c r="M13384" s="20">
        <v>16.079999999999998</v>
      </c>
      <c r="N13384" s="20">
        <v>18.420000000000002</v>
      </c>
      <c r="AE13384">
        <f t="shared" si="209"/>
        <v>2010</v>
      </c>
    </row>
    <row r="13385" spans="1:31" x14ac:dyDescent="0.25">
      <c r="A13385" s="7">
        <v>13382</v>
      </c>
      <c r="B13385" s="8">
        <v>40209</v>
      </c>
      <c r="C13385" t="s">
        <v>3</v>
      </c>
      <c r="D13385" t="s">
        <v>975</v>
      </c>
      <c r="E13385" t="s">
        <v>9</v>
      </c>
      <c r="F13385" t="s">
        <v>776</v>
      </c>
      <c r="G13385" t="s">
        <v>861</v>
      </c>
      <c r="H13385" s="135" t="s">
        <v>2435</v>
      </c>
      <c r="I13385" t="s">
        <v>1455</v>
      </c>
      <c r="J13385" s="20">
        <v>37</v>
      </c>
      <c r="K13385" s="20" t="s">
        <v>9</v>
      </c>
      <c r="L13385" t="s">
        <v>1463</v>
      </c>
      <c r="M13385" s="20">
        <v>4.4400000000000004</v>
      </c>
      <c r="N13385" s="20">
        <v>5.31</v>
      </c>
      <c r="AE13385">
        <f t="shared" si="209"/>
        <v>2010</v>
      </c>
    </row>
    <row r="13386" spans="1:31" x14ac:dyDescent="0.25">
      <c r="A13386" s="7">
        <v>13383</v>
      </c>
      <c r="B13386" s="8">
        <v>40209</v>
      </c>
      <c r="C13386" t="s">
        <v>3</v>
      </c>
      <c r="D13386" t="s">
        <v>789</v>
      </c>
      <c r="E13386" t="s">
        <v>9</v>
      </c>
      <c r="F13386" t="s">
        <v>66</v>
      </c>
      <c r="G13386" t="s">
        <v>714</v>
      </c>
      <c r="H13386" s="135" t="s">
        <v>2218</v>
      </c>
      <c r="I13386" t="s">
        <v>1454</v>
      </c>
      <c r="J13386" s="20">
        <v>40</v>
      </c>
      <c r="K13386" s="20" t="s">
        <v>1465</v>
      </c>
      <c r="L13386" t="s">
        <v>1466</v>
      </c>
      <c r="M13386" s="20">
        <v>10</v>
      </c>
      <c r="N13386" s="20">
        <v>10</v>
      </c>
      <c r="AE13386">
        <f t="shared" si="209"/>
        <v>2010</v>
      </c>
    </row>
    <row r="13387" spans="1:31" x14ac:dyDescent="0.25">
      <c r="A13387" s="7">
        <v>13384</v>
      </c>
      <c r="B13387" s="8">
        <v>40209</v>
      </c>
      <c r="C13387" t="s">
        <v>3</v>
      </c>
      <c r="D13387" t="s">
        <v>789</v>
      </c>
      <c r="E13387" t="s">
        <v>9</v>
      </c>
      <c r="F13387" t="s">
        <v>66</v>
      </c>
      <c r="G13387" t="s">
        <v>569</v>
      </c>
      <c r="H13387" s="9" t="s">
        <v>2247</v>
      </c>
      <c r="I13387" t="s">
        <v>1454</v>
      </c>
      <c r="J13387" s="20">
        <v>27</v>
      </c>
      <c r="K13387" s="20" t="s">
        <v>1465</v>
      </c>
      <c r="L13387" t="s">
        <v>1466</v>
      </c>
      <c r="M13387" s="20">
        <v>6.75</v>
      </c>
      <c r="N13387" s="20">
        <v>6.75</v>
      </c>
      <c r="AE13387">
        <f t="shared" si="209"/>
        <v>2010</v>
      </c>
    </row>
    <row r="13388" spans="1:31" x14ac:dyDescent="0.25">
      <c r="A13388" s="7">
        <v>13385</v>
      </c>
      <c r="B13388" s="8">
        <v>40209</v>
      </c>
      <c r="C13388" t="s">
        <v>3</v>
      </c>
      <c r="D13388" t="s">
        <v>868</v>
      </c>
      <c r="E13388" t="s">
        <v>9</v>
      </c>
      <c r="F13388" t="s">
        <v>1028</v>
      </c>
      <c r="G13388" t="s">
        <v>633</v>
      </c>
      <c r="H13388" s="135" t="s">
        <v>1741</v>
      </c>
      <c r="I13388" t="s">
        <v>1454</v>
      </c>
      <c r="J13388" s="20">
        <v>28</v>
      </c>
      <c r="K13388" s="20" t="s">
        <v>3</v>
      </c>
      <c r="L13388" t="s">
        <v>1464</v>
      </c>
      <c r="M13388" s="20">
        <v>8.84</v>
      </c>
      <c r="N13388" s="20">
        <v>6.16</v>
      </c>
      <c r="AE13388">
        <f t="shared" si="209"/>
        <v>2010</v>
      </c>
    </row>
    <row r="13389" spans="1:31" x14ac:dyDescent="0.25">
      <c r="A13389" s="7">
        <v>13386</v>
      </c>
      <c r="B13389" s="8">
        <v>40209</v>
      </c>
      <c r="C13389" t="s">
        <v>3</v>
      </c>
      <c r="D13389" t="s">
        <v>808</v>
      </c>
      <c r="E13389" t="s">
        <v>9</v>
      </c>
      <c r="F13389" t="s">
        <v>395</v>
      </c>
      <c r="G13389" t="s">
        <v>648</v>
      </c>
      <c r="H13389" s="9" t="s">
        <v>2955</v>
      </c>
      <c r="I13389" t="s">
        <v>1454</v>
      </c>
      <c r="J13389" s="20">
        <v>12</v>
      </c>
      <c r="K13389" s="20" t="s">
        <v>9</v>
      </c>
      <c r="L13389" t="s">
        <v>1464</v>
      </c>
      <c r="M13389" s="20">
        <v>2.64</v>
      </c>
      <c r="N13389" s="20">
        <v>4.3599999999999994</v>
      </c>
      <c r="AE13389">
        <f t="shared" si="209"/>
        <v>2010</v>
      </c>
    </row>
    <row r="13390" spans="1:31" x14ac:dyDescent="0.25">
      <c r="A13390" s="7">
        <v>13387</v>
      </c>
      <c r="B13390" s="8">
        <v>40209</v>
      </c>
      <c r="C13390" t="s">
        <v>3</v>
      </c>
      <c r="D13390" t="s">
        <v>265</v>
      </c>
      <c r="E13390" t="s">
        <v>9</v>
      </c>
      <c r="F13390" t="s">
        <v>734</v>
      </c>
      <c r="G13390" t="s">
        <v>648</v>
      </c>
      <c r="H13390" s="9" t="s">
        <v>2955</v>
      </c>
      <c r="I13390" t="s">
        <v>1454</v>
      </c>
      <c r="J13390" s="20">
        <v>12</v>
      </c>
      <c r="K13390" s="20" t="s">
        <v>9</v>
      </c>
      <c r="L13390" t="s">
        <v>1463</v>
      </c>
      <c r="M13390" s="20">
        <v>2.88</v>
      </c>
      <c r="N13390" s="20">
        <v>4.12</v>
      </c>
      <c r="AE13390">
        <f t="shared" si="209"/>
        <v>2010</v>
      </c>
    </row>
    <row r="13391" spans="1:31" x14ac:dyDescent="0.25">
      <c r="A13391" s="7">
        <v>13388</v>
      </c>
      <c r="B13391" s="8">
        <v>40209</v>
      </c>
      <c r="C13391" t="s">
        <v>3</v>
      </c>
      <c r="D13391" t="s">
        <v>265</v>
      </c>
      <c r="E13391" t="s">
        <v>9</v>
      </c>
      <c r="F13391" t="s">
        <v>306</v>
      </c>
      <c r="G13391" t="s">
        <v>648</v>
      </c>
      <c r="H13391" s="9" t="s">
        <v>2955</v>
      </c>
      <c r="I13391" t="s">
        <v>1454</v>
      </c>
      <c r="J13391" s="20">
        <v>12</v>
      </c>
      <c r="K13391" s="20" t="s">
        <v>1465</v>
      </c>
      <c r="L13391" t="s">
        <v>1466</v>
      </c>
      <c r="M13391" s="20">
        <v>3</v>
      </c>
      <c r="N13391" s="20">
        <v>3</v>
      </c>
      <c r="AE13391">
        <f t="shared" si="209"/>
        <v>2010</v>
      </c>
    </row>
    <row r="13392" spans="1:31" x14ac:dyDescent="0.25">
      <c r="A13392" s="7">
        <v>13389</v>
      </c>
      <c r="B13392" s="8">
        <v>40209</v>
      </c>
      <c r="C13392" t="s">
        <v>3</v>
      </c>
      <c r="D13392" t="s">
        <v>265</v>
      </c>
      <c r="E13392" t="s">
        <v>9</v>
      </c>
      <c r="F13392" t="s">
        <v>45</v>
      </c>
      <c r="G13392" t="s">
        <v>648</v>
      </c>
      <c r="H13392" s="9" t="s">
        <v>2955</v>
      </c>
      <c r="I13392" t="s">
        <v>1454</v>
      </c>
      <c r="J13392" s="20">
        <v>12</v>
      </c>
      <c r="K13392" s="20" t="s">
        <v>3</v>
      </c>
      <c r="L13392" t="s">
        <v>1463</v>
      </c>
      <c r="M13392" s="20">
        <v>4.12</v>
      </c>
      <c r="N13392" s="20">
        <v>2.88</v>
      </c>
      <c r="AE13392">
        <f t="shared" si="209"/>
        <v>2010</v>
      </c>
    </row>
    <row r="13393" spans="1:31" x14ac:dyDescent="0.25">
      <c r="A13393" s="7">
        <v>13390</v>
      </c>
      <c r="B13393" s="8">
        <v>40209</v>
      </c>
      <c r="C13393" t="s">
        <v>3</v>
      </c>
      <c r="D13393" t="s">
        <v>817</v>
      </c>
      <c r="E13393" t="s">
        <v>9</v>
      </c>
      <c r="F13393" t="s">
        <v>905</v>
      </c>
      <c r="G13393" t="s">
        <v>648</v>
      </c>
      <c r="H13393" s="136" t="s">
        <v>1496</v>
      </c>
      <c r="I13393" t="s">
        <v>1455</v>
      </c>
      <c r="J13393" s="20">
        <v>12</v>
      </c>
      <c r="K13393" s="20" t="s">
        <v>9</v>
      </c>
      <c r="L13393" t="s">
        <v>1463</v>
      </c>
      <c r="M13393" s="20">
        <v>1.44</v>
      </c>
      <c r="N13393" s="20">
        <v>2.06</v>
      </c>
      <c r="AE13393">
        <f t="shared" si="209"/>
        <v>2010</v>
      </c>
    </row>
    <row r="13394" spans="1:31" x14ac:dyDescent="0.25">
      <c r="A13394" s="7">
        <v>13391</v>
      </c>
      <c r="B13394" s="8">
        <v>40210</v>
      </c>
      <c r="C13394" t="s">
        <v>3</v>
      </c>
      <c r="D13394" t="s">
        <v>734</v>
      </c>
      <c r="E13394" t="s">
        <v>9</v>
      </c>
      <c r="F13394" t="s">
        <v>655</v>
      </c>
      <c r="G13394" t="s">
        <v>732</v>
      </c>
      <c r="H13394" s="135" t="s">
        <v>2155</v>
      </c>
      <c r="I13394" t="s">
        <v>1454</v>
      </c>
      <c r="J13394" s="20">
        <v>11</v>
      </c>
      <c r="K13394" s="20" t="s">
        <v>3</v>
      </c>
      <c r="L13394" t="s">
        <v>1463</v>
      </c>
      <c r="M13394" s="20">
        <v>3.86</v>
      </c>
      <c r="N13394" s="20">
        <v>2.64</v>
      </c>
      <c r="AE13394">
        <f t="shared" si="209"/>
        <v>2010</v>
      </c>
    </row>
    <row r="13395" spans="1:31" x14ac:dyDescent="0.25">
      <c r="A13395" s="7">
        <v>13392</v>
      </c>
      <c r="B13395" s="8">
        <v>40210</v>
      </c>
      <c r="C13395" t="s">
        <v>3</v>
      </c>
      <c r="D13395" t="s">
        <v>734</v>
      </c>
      <c r="E13395" t="s">
        <v>9</v>
      </c>
      <c r="F13395" t="s">
        <v>655</v>
      </c>
      <c r="G13395" t="s">
        <v>732</v>
      </c>
      <c r="H13395" s="135" t="s">
        <v>2176</v>
      </c>
      <c r="I13395" t="s">
        <v>1454</v>
      </c>
      <c r="J13395" s="20">
        <v>26</v>
      </c>
      <c r="K13395" s="20" t="s">
        <v>3</v>
      </c>
      <c r="L13395" t="s">
        <v>1463</v>
      </c>
      <c r="M13395" s="20">
        <v>7.76</v>
      </c>
      <c r="N13395" s="20">
        <v>6.24</v>
      </c>
      <c r="AE13395">
        <f t="shared" si="209"/>
        <v>2010</v>
      </c>
    </row>
    <row r="13396" spans="1:31" x14ac:dyDescent="0.25">
      <c r="A13396" s="7">
        <v>13393</v>
      </c>
      <c r="B13396" s="8">
        <v>40210</v>
      </c>
      <c r="C13396" t="s">
        <v>3</v>
      </c>
      <c r="D13396" t="s">
        <v>938</v>
      </c>
      <c r="E13396" t="s">
        <v>9</v>
      </c>
      <c r="F13396" t="s">
        <v>1028</v>
      </c>
      <c r="G13396" t="s">
        <v>569</v>
      </c>
      <c r="H13396" s="135" t="s">
        <v>1496</v>
      </c>
      <c r="I13396" t="s">
        <v>1454</v>
      </c>
      <c r="J13396" s="20">
        <v>41</v>
      </c>
      <c r="K13396" s="20" t="s">
        <v>3</v>
      </c>
      <c r="L13396" t="s">
        <v>1464</v>
      </c>
      <c r="M13396" s="20">
        <v>12.48</v>
      </c>
      <c r="N13396" s="20">
        <v>9.02</v>
      </c>
      <c r="AE13396">
        <f t="shared" si="209"/>
        <v>2010</v>
      </c>
    </row>
    <row r="13397" spans="1:31" x14ac:dyDescent="0.25">
      <c r="A13397" s="7">
        <v>13394</v>
      </c>
      <c r="B13397" s="8">
        <v>40210</v>
      </c>
      <c r="C13397" t="s">
        <v>3</v>
      </c>
      <c r="D13397" t="s">
        <v>913</v>
      </c>
      <c r="E13397" t="s">
        <v>9</v>
      </c>
      <c r="F13397" t="s">
        <v>37</v>
      </c>
      <c r="G13397" t="s">
        <v>648</v>
      </c>
      <c r="H13397" s="135" t="s">
        <v>1795</v>
      </c>
      <c r="I13397" t="s">
        <v>1454</v>
      </c>
      <c r="J13397" s="20">
        <v>44</v>
      </c>
      <c r="K13397" s="20" t="s">
        <v>3</v>
      </c>
      <c r="L13397" t="s">
        <v>1463</v>
      </c>
      <c r="M13397" s="20">
        <v>12.44</v>
      </c>
      <c r="N13397" s="20">
        <v>10.56</v>
      </c>
      <c r="AE13397">
        <f t="shared" si="209"/>
        <v>2010</v>
      </c>
    </row>
    <row r="13398" spans="1:31" x14ac:dyDescent="0.25">
      <c r="A13398" s="7">
        <v>13395</v>
      </c>
      <c r="B13398" s="8">
        <v>40210</v>
      </c>
      <c r="C13398" t="s">
        <v>3</v>
      </c>
      <c r="D13398" t="s">
        <v>984</v>
      </c>
      <c r="E13398" t="s">
        <v>9</v>
      </c>
      <c r="F13398" t="s">
        <v>1030</v>
      </c>
      <c r="G13398" t="s">
        <v>17</v>
      </c>
      <c r="H13398" s="135" t="s">
        <v>1520</v>
      </c>
      <c r="I13398" t="s">
        <v>1455</v>
      </c>
      <c r="J13398" s="20">
        <v>11</v>
      </c>
      <c r="K13398" s="20" t="s">
        <v>9</v>
      </c>
      <c r="L13398" t="s">
        <v>1464</v>
      </c>
      <c r="M13398" s="20">
        <v>1.21</v>
      </c>
      <c r="N13398" s="20">
        <v>2.04</v>
      </c>
      <c r="AE13398">
        <f t="shared" si="209"/>
        <v>2010</v>
      </c>
    </row>
    <row r="13399" spans="1:31" x14ac:dyDescent="0.25">
      <c r="A13399" s="7">
        <v>13396</v>
      </c>
      <c r="B13399" s="8">
        <v>40210</v>
      </c>
      <c r="C13399" t="s">
        <v>3</v>
      </c>
      <c r="D13399" t="s">
        <v>984</v>
      </c>
      <c r="E13399" t="s">
        <v>9</v>
      </c>
      <c r="F13399" t="s">
        <v>1030</v>
      </c>
      <c r="G13399" t="s">
        <v>17</v>
      </c>
      <c r="H13399" s="135" t="s">
        <v>1502</v>
      </c>
      <c r="I13399" t="s">
        <v>1455</v>
      </c>
      <c r="J13399" s="20">
        <v>15</v>
      </c>
      <c r="K13399" s="20" t="s">
        <v>9</v>
      </c>
      <c r="L13399" t="s">
        <v>1464</v>
      </c>
      <c r="M13399" s="20">
        <v>1.65</v>
      </c>
      <c r="N13399" s="20">
        <v>2.6</v>
      </c>
      <c r="AE13399">
        <f t="shared" si="209"/>
        <v>2010</v>
      </c>
    </row>
    <row r="13400" spans="1:31" x14ac:dyDescent="0.25">
      <c r="A13400" s="7">
        <v>13397</v>
      </c>
      <c r="B13400" s="8">
        <v>40210</v>
      </c>
      <c r="C13400" t="s">
        <v>3</v>
      </c>
      <c r="D13400" t="s">
        <v>543</v>
      </c>
      <c r="E13400" t="s">
        <v>9</v>
      </c>
      <c r="F13400" t="s">
        <v>900</v>
      </c>
      <c r="G13400" t="s">
        <v>895</v>
      </c>
      <c r="H13400" s="135" t="s">
        <v>2640</v>
      </c>
      <c r="I13400" t="s">
        <v>1454</v>
      </c>
      <c r="J13400" s="20">
        <v>27</v>
      </c>
      <c r="K13400" s="20" t="s">
        <v>1465</v>
      </c>
      <c r="L13400" t="s">
        <v>1466</v>
      </c>
      <c r="M13400" s="20">
        <v>6.75</v>
      </c>
      <c r="N13400" s="20">
        <v>6.75</v>
      </c>
      <c r="AE13400">
        <f t="shared" si="209"/>
        <v>2010</v>
      </c>
    </row>
    <row r="13401" spans="1:31" x14ac:dyDescent="0.25">
      <c r="A13401" s="7">
        <v>13398</v>
      </c>
      <c r="B13401" s="8">
        <v>40210</v>
      </c>
      <c r="C13401" t="s">
        <v>3</v>
      </c>
      <c r="D13401" t="s">
        <v>914</v>
      </c>
      <c r="E13401" t="s">
        <v>9</v>
      </c>
      <c r="F13401" t="s">
        <v>1005</v>
      </c>
      <c r="G13401" t="s">
        <v>648</v>
      </c>
      <c r="H13401" s="136" t="s">
        <v>1496</v>
      </c>
      <c r="I13401" t="s">
        <v>1454</v>
      </c>
      <c r="J13401" s="20">
        <v>12</v>
      </c>
      <c r="K13401" s="20" t="s">
        <v>3</v>
      </c>
      <c r="L13401" t="s">
        <v>1463</v>
      </c>
      <c r="M13401" s="20">
        <v>4.12</v>
      </c>
      <c r="N13401" s="20">
        <v>2.88</v>
      </c>
      <c r="AE13401">
        <f t="shared" si="209"/>
        <v>2010</v>
      </c>
    </row>
    <row r="13402" spans="1:31" x14ac:dyDescent="0.25">
      <c r="A13402" s="7">
        <v>13399</v>
      </c>
      <c r="B13402" s="8">
        <v>40211</v>
      </c>
      <c r="C13402" t="s">
        <v>3</v>
      </c>
      <c r="D13402" t="s">
        <v>311</v>
      </c>
      <c r="E13402" t="s">
        <v>9</v>
      </c>
      <c r="F13402" t="s">
        <v>976</v>
      </c>
      <c r="G13402" t="s">
        <v>732</v>
      </c>
      <c r="H13402" s="135" t="s">
        <v>1496</v>
      </c>
      <c r="I13402" t="s">
        <v>1454</v>
      </c>
      <c r="J13402" s="20">
        <v>26</v>
      </c>
      <c r="K13402" s="20" t="s">
        <v>3</v>
      </c>
      <c r="L13402" t="s">
        <v>1463</v>
      </c>
      <c r="M13402" s="20">
        <v>7.76</v>
      </c>
      <c r="N13402" s="20">
        <v>6.24</v>
      </c>
      <c r="AE13402">
        <f t="shared" si="209"/>
        <v>2010</v>
      </c>
    </row>
    <row r="13403" spans="1:31" x14ac:dyDescent="0.25">
      <c r="A13403" s="7">
        <v>13400</v>
      </c>
      <c r="B13403" s="8">
        <v>40211</v>
      </c>
      <c r="C13403" t="s">
        <v>3</v>
      </c>
      <c r="D13403" t="s">
        <v>857</v>
      </c>
      <c r="E13403" t="s">
        <v>9</v>
      </c>
      <c r="F13403" t="s">
        <v>828</v>
      </c>
      <c r="G13403" t="s">
        <v>861</v>
      </c>
      <c r="H13403" s="9" t="s">
        <v>2442</v>
      </c>
      <c r="I13403" t="s">
        <v>1454</v>
      </c>
      <c r="J13403" s="20">
        <v>59</v>
      </c>
      <c r="K13403" s="20" t="s">
        <v>9</v>
      </c>
      <c r="L13403" t="s">
        <v>1463</v>
      </c>
      <c r="M13403" s="20">
        <v>14.16</v>
      </c>
      <c r="N13403" s="20">
        <v>16.34</v>
      </c>
      <c r="AE13403">
        <f t="shared" si="209"/>
        <v>2010</v>
      </c>
    </row>
    <row r="13404" spans="1:31" x14ac:dyDescent="0.25">
      <c r="A13404" s="7">
        <v>13401</v>
      </c>
      <c r="B13404" s="8">
        <v>40213</v>
      </c>
      <c r="C13404" t="s">
        <v>3</v>
      </c>
      <c r="D13404" t="s">
        <v>868</v>
      </c>
      <c r="E13404" t="s">
        <v>9</v>
      </c>
      <c r="F13404" t="s">
        <v>54</v>
      </c>
      <c r="G13404" t="s">
        <v>569</v>
      </c>
      <c r="H13404" s="135" t="s">
        <v>1674</v>
      </c>
      <c r="I13404" t="s">
        <v>1454</v>
      </c>
      <c r="J13404" s="20">
        <v>20</v>
      </c>
      <c r="K13404" s="20" t="s">
        <v>9</v>
      </c>
      <c r="L13404" t="s">
        <v>1464</v>
      </c>
      <c r="M13404" s="20">
        <v>4.4000000000000004</v>
      </c>
      <c r="N13404" s="20">
        <v>6.6</v>
      </c>
      <c r="AE13404">
        <f t="shared" si="209"/>
        <v>2010</v>
      </c>
    </row>
    <row r="13405" spans="1:31" x14ac:dyDescent="0.25">
      <c r="A13405" s="7">
        <v>13402</v>
      </c>
      <c r="B13405" s="8">
        <v>40213</v>
      </c>
      <c r="C13405" t="s">
        <v>3</v>
      </c>
      <c r="D13405" t="s">
        <v>868</v>
      </c>
      <c r="E13405" t="s">
        <v>9</v>
      </c>
      <c r="F13405" t="s">
        <v>183</v>
      </c>
      <c r="G13405" t="s">
        <v>929</v>
      </c>
      <c r="H13405" s="135" t="s">
        <v>2958</v>
      </c>
      <c r="I13405" t="s">
        <v>1454</v>
      </c>
      <c r="J13405" s="20">
        <v>37</v>
      </c>
      <c r="K13405" s="20" t="s">
        <v>3</v>
      </c>
      <c r="L13405" t="s">
        <v>1464</v>
      </c>
      <c r="M13405" s="20">
        <v>11.36</v>
      </c>
      <c r="N13405" s="20">
        <v>8.14</v>
      </c>
      <c r="AE13405">
        <f t="shared" si="209"/>
        <v>2010</v>
      </c>
    </row>
    <row r="13406" spans="1:31" x14ac:dyDescent="0.25">
      <c r="A13406" s="7">
        <v>13403</v>
      </c>
      <c r="B13406" s="8">
        <v>40213</v>
      </c>
      <c r="C13406" t="s">
        <v>3</v>
      </c>
      <c r="D13406" t="s">
        <v>735</v>
      </c>
      <c r="E13406" t="s">
        <v>9</v>
      </c>
      <c r="F13406" t="s">
        <v>563</v>
      </c>
      <c r="G13406" t="s">
        <v>861</v>
      </c>
      <c r="H13406" s="135" t="s">
        <v>1496</v>
      </c>
      <c r="I13406" t="s">
        <v>1454</v>
      </c>
      <c r="J13406" s="20">
        <v>31</v>
      </c>
      <c r="K13406" s="20" t="s">
        <v>9</v>
      </c>
      <c r="L13406" t="s">
        <v>1464</v>
      </c>
      <c r="M13406" s="20">
        <v>6.82</v>
      </c>
      <c r="N13406" s="20">
        <v>9.68</v>
      </c>
      <c r="AE13406">
        <f t="shared" si="209"/>
        <v>2010</v>
      </c>
    </row>
    <row r="13407" spans="1:31" x14ac:dyDescent="0.25">
      <c r="A13407" s="7">
        <v>13404</v>
      </c>
      <c r="B13407" s="8">
        <v>40213</v>
      </c>
      <c r="C13407" t="s">
        <v>3</v>
      </c>
      <c r="D13407" t="s">
        <v>333</v>
      </c>
      <c r="E13407" t="s">
        <v>9</v>
      </c>
      <c r="F13407" t="s">
        <v>767</v>
      </c>
      <c r="G13407" t="s">
        <v>648</v>
      </c>
      <c r="H13407" s="9" t="s">
        <v>1797</v>
      </c>
      <c r="I13407" t="s">
        <v>1454</v>
      </c>
      <c r="J13407" s="20">
        <v>86</v>
      </c>
      <c r="K13407" s="20" t="s">
        <v>1465</v>
      </c>
      <c r="L13407" t="s">
        <v>1466</v>
      </c>
      <c r="M13407" s="20">
        <v>21.5</v>
      </c>
      <c r="N13407" s="20">
        <v>21.5</v>
      </c>
      <c r="AE13407">
        <f t="shared" si="209"/>
        <v>2010</v>
      </c>
    </row>
    <row r="13408" spans="1:31" x14ac:dyDescent="0.25">
      <c r="A13408" s="7">
        <v>13405</v>
      </c>
      <c r="B13408" s="8">
        <v>40214</v>
      </c>
      <c r="C13408" t="s">
        <v>3</v>
      </c>
      <c r="D13408" t="s">
        <v>851</v>
      </c>
      <c r="E13408" t="s">
        <v>9</v>
      </c>
      <c r="F13408" t="s">
        <v>1005</v>
      </c>
      <c r="G13408" t="s">
        <v>648</v>
      </c>
      <c r="H13408" s="9" t="s">
        <v>2955</v>
      </c>
      <c r="I13408" t="s">
        <v>1454</v>
      </c>
      <c r="J13408" s="20">
        <v>12</v>
      </c>
      <c r="K13408" s="20" t="s">
        <v>3</v>
      </c>
      <c r="L13408" t="s">
        <v>1464</v>
      </c>
      <c r="M13408" s="20">
        <v>4.3599999999999994</v>
      </c>
      <c r="N13408" s="20">
        <v>2.64</v>
      </c>
      <c r="AE13408">
        <f t="shared" si="209"/>
        <v>2010</v>
      </c>
    </row>
    <row r="13409" spans="1:31" x14ac:dyDescent="0.25">
      <c r="A13409" s="7">
        <v>13406</v>
      </c>
      <c r="B13409" s="8">
        <v>40214</v>
      </c>
      <c r="C13409" t="s">
        <v>3</v>
      </c>
      <c r="D13409" t="s">
        <v>187</v>
      </c>
      <c r="E13409" t="s">
        <v>9</v>
      </c>
      <c r="F13409" t="s">
        <v>469</v>
      </c>
      <c r="G13409" t="s">
        <v>895</v>
      </c>
      <c r="H13409" s="135" t="s">
        <v>2531</v>
      </c>
      <c r="I13409" t="s">
        <v>1454</v>
      </c>
      <c r="J13409" s="20">
        <v>15</v>
      </c>
      <c r="K13409" s="20" t="s">
        <v>3</v>
      </c>
      <c r="L13409" t="s">
        <v>1463</v>
      </c>
      <c r="M13409" s="20">
        <v>4.9000000000000004</v>
      </c>
      <c r="N13409" s="20">
        <v>3.6</v>
      </c>
      <c r="AE13409">
        <f t="shared" si="209"/>
        <v>2010</v>
      </c>
    </row>
    <row r="13410" spans="1:31" x14ac:dyDescent="0.25">
      <c r="A13410" s="7">
        <v>13407</v>
      </c>
      <c r="B13410" s="8">
        <v>40214</v>
      </c>
      <c r="C13410" t="s">
        <v>3</v>
      </c>
      <c r="D13410" t="s">
        <v>984</v>
      </c>
      <c r="E13410" t="s">
        <v>9</v>
      </c>
      <c r="F13410" t="s">
        <v>767</v>
      </c>
      <c r="G13410" t="s">
        <v>14</v>
      </c>
      <c r="H13410" s="135" t="s">
        <v>1492</v>
      </c>
      <c r="I13410" t="s">
        <v>1454</v>
      </c>
      <c r="J13410" s="20">
        <v>24</v>
      </c>
      <c r="K13410" s="20" t="s">
        <v>9</v>
      </c>
      <c r="L13410" t="s">
        <v>1464</v>
      </c>
      <c r="M13410" s="20">
        <v>5.28</v>
      </c>
      <c r="N13410" s="20">
        <v>7.72</v>
      </c>
      <c r="AE13410">
        <f t="shared" si="209"/>
        <v>2010</v>
      </c>
    </row>
    <row r="13411" spans="1:31" x14ac:dyDescent="0.25">
      <c r="A13411" s="7">
        <v>13408</v>
      </c>
      <c r="B13411" s="8">
        <v>40214</v>
      </c>
      <c r="C13411" t="s">
        <v>3</v>
      </c>
      <c r="D13411" t="s">
        <v>767</v>
      </c>
      <c r="E13411" t="s">
        <v>9</v>
      </c>
      <c r="F13411" t="s">
        <v>926</v>
      </c>
      <c r="G13411" t="s">
        <v>929</v>
      </c>
      <c r="H13411" s="135" t="s">
        <v>2683</v>
      </c>
      <c r="I13411" t="s">
        <v>1455</v>
      </c>
      <c r="J13411" s="20">
        <v>16</v>
      </c>
      <c r="K13411" s="20" t="s">
        <v>9</v>
      </c>
      <c r="L13411" t="s">
        <v>1464</v>
      </c>
      <c r="M13411" s="20">
        <v>1.76</v>
      </c>
      <c r="N13411" s="20">
        <v>2.74</v>
      </c>
      <c r="AE13411">
        <f t="shared" si="209"/>
        <v>2010</v>
      </c>
    </row>
    <row r="13412" spans="1:31" x14ac:dyDescent="0.25">
      <c r="A13412" s="7">
        <v>13409</v>
      </c>
      <c r="B13412" s="8">
        <v>40214</v>
      </c>
      <c r="C13412" t="s">
        <v>3</v>
      </c>
      <c r="D13412" t="s">
        <v>787</v>
      </c>
      <c r="E13412" t="s">
        <v>9</v>
      </c>
      <c r="F13412" t="s">
        <v>957</v>
      </c>
      <c r="G13412" t="s">
        <v>633</v>
      </c>
      <c r="H13412" s="135" t="s">
        <v>1767</v>
      </c>
      <c r="I13412" t="s">
        <v>1455</v>
      </c>
      <c r="J13412" s="20">
        <v>19</v>
      </c>
      <c r="K13412" s="20" t="s">
        <v>9</v>
      </c>
      <c r="L13412" t="s">
        <v>1464</v>
      </c>
      <c r="M13412" s="20">
        <v>2.09</v>
      </c>
      <c r="N13412" s="20">
        <v>3.16</v>
      </c>
      <c r="AE13412">
        <f t="shared" si="209"/>
        <v>2010</v>
      </c>
    </row>
    <row r="13413" spans="1:31" x14ac:dyDescent="0.25">
      <c r="A13413" s="7">
        <v>13410</v>
      </c>
      <c r="B13413" s="8">
        <v>40214</v>
      </c>
      <c r="C13413" t="s">
        <v>3</v>
      </c>
      <c r="D13413" t="s">
        <v>989</v>
      </c>
      <c r="E13413" t="s">
        <v>9</v>
      </c>
      <c r="F13413" t="s">
        <v>978</v>
      </c>
      <c r="G13413" t="s">
        <v>714</v>
      </c>
      <c r="H13413" s="135" t="s">
        <v>1496</v>
      </c>
      <c r="I13413" t="s">
        <v>1454</v>
      </c>
      <c r="J13413" s="20">
        <v>23</v>
      </c>
      <c r="K13413" s="20" t="s">
        <v>9</v>
      </c>
      <c r="L13413" t="s">
        <v>1464</v>
      </c>
      <c r="M13413" s="20">
        <v>5.0600000000000005</v>
      </c>
      <c r="N13413" s="20">
        <v>7.4399999999999995</v>
      </c>
      <c r="AE13413">
        <f t="shared" si="209"/>
        <v>2010</v>
      </c>
    </row>
    <row r="13414" spans="1:31" x14ac:dyDescent="0.25">
      <c r="A13414" s="7">
        <v>13411</v>
      </c>
      <c r="B13414" s="8">
        <v>40214</v>
      </c>
      <c r="C13414" t="s">
        <v>3</v>
      </c>
      <c r="D13414" t="s">
        <v>857</v>
      </c>
      <c r="E13414" t="s">
        <v>9</v>
      </c>
      <c r="F13414" t="s">
        <v>828</v>
      </c>
      <c r="G13414" t="s">
        <v>861</v>
      </c>
      <c r="H13414" s="9" t="s">
        <v>2588</v>
      </c>
      <c r="I13414" t="s">
        <v>1454</v>
      </c>
      <c r="J13414" s="20">
        <v>29</v>
      </c>
      <c r="K13414" s="20" t="s">
        <v>9</v>
      </c>
      <c r="L13414" t="s">
        <v>1464</v>
      </c>
      <c r="M13414" s="20">
        <v>6.38</v>
      </c>
      <c r="N13414" s="20">
        <v>9.1199999999999992</v>
      </c>
      <c r="AE13414">
        <f t="shared" si="209"/>
        <v>2010</v>
      </c>
    </row>
    <row r="13415" spans="1:31" x14ac:dyDescent="0.25">
      <c r="A13415" s="7">
        <v>13412</v>
      </c>
      <c r="B13415" s="8">
        <v>40215</v>
      </c>
      <c r="C13415" t="s">
        <v>3</v>
      </c>
      <c r="D13415" t="s">
        <v>808</v>
      </c>
      <c r="E13415" t="s">
        <v>9</v>
      </c>
      <c r="F13415" t="s">
        <v>926</v>
      </c>
      <c r="G13415" t="s">
        <v>648</v>
      </c>
      <c r="H13415" s="9" t="s">
        <v>2955</v>
      </c>
      <c r="I13415" t="s">
        <v>1454</v>
      </c>
      <c r="J13415" s="20">
        <v>16</v>
      </c>
      <c r="K13415" s="20" t="s">
        <v>9</v>
      </c>
      <c r="L13415" t="s">
        <v>1464</v>
      </c>
      <c r="M13415" s="20">
        <v>3.52</v>
      </c>
      <c r="N13415" s="20">
        <v>5.48</v>
      </c>
      <c r="AE13415">
        <f t="shared" si="209"/>
        <v>2010</v>
      </c>
    </row>
    <row r="13416" spans="1:31" x14ac:dyDescent="0.25">
      <c r="A13416" s="7">
        <v>13413</v>
      </c>
      <c r="B13416" s="8">
        <v>40215</v>
      </c>
      <c r="C13416" t="s">
        <v>3</v>
      </c>
      <c r="D13416" t="s">
        <v>656</v>
      </c>
      <c r="E13416" t="s">
        <v>9</v>
      </c>
      <c r="F13416" t="s">
        <v>131</v>
      </c>
      <c r="G13416" t="s">
        <v>648</v>
      </c>
      <c r="H13416" s="135" t="s">
        <v>1785</v>
      </c>
      <c r="I13416" t="s">
        <v>1454</v>
      </c>
      <c r="J13416" s="20">
        <v>40</v>
      </c>
      <c r="K13416" s="20" t="s">
        <v>3</v>
      </c>
      <c r="L13416" t="s">
        <v>1463</v>
      </c>
      <c r="M13416" s="20">
        <v>11.4</v>
      </c>
      <c r="N13416" s="20">
        <v>9.6</v>
      </c>
      <c r="AE13416">
        <f t="shared" si="209"/>
        <v>2010</v>
      </c>
    </row>
    <row r="13417" spans="1:31" x14ac:dyDescent="0.25">
      <c r="A13417" s="7">
        <v>13414</v>
      </c>
      <c r="B13417" s="8">
        <v>40215</v>
      </c>
      <c r="C13417" t="s">
        <v>3</v>
      </c>
      <c r="D13417" t="s">
        <v>47</v>
      </c>
      <c r="E13417" t="s">
        <v>9</v>
      </c>
      <c r="F13417" t="s">
        <v>147</v>
      </c>
      <c r="G13417" t="s">
        <v>65</v>
      </c>
      <c r="H13417" s="135" t="s">
        <v>1519</v>
      </c>
      <c r="I13417" t="s">
        <v>1454</v>
      </c>
      <c r="J13417" s="20">
        <v>23</v>
      </c>
      <c r="K13417" s="20" t="s">
        <v>3</v>
      </c>
      <c r="L13417" t="s">
        <v>1464</v>
      </c>
      <c r="M13417" s="20">
        <v>7.4399999999999995</v>
      </c>
      <c r="N13417" s="20">
        <v>5.0600000000000005</v>
      </c>
      <c r="AE13417">
        <f t="shared" si="209"/>
        <v>2010</v>
      </c>
    </row>
    <row r="13418" spans="1:31" x14ac:dyDescent="0.25">
      <c r="A13418" s="7">
        <v>13415</v>
      </c>
      <c r="B13418" s="8">
        <v>40215</v>
      </c>
      <c r="C13418" t="s">
        <v>3</v>
      </c>
      <c r="D13418" t="s">
        <v>902</v>
      </c>
      <c r="E13418" t="s">
        <v>9</v>
      </c>
      <c r="F13418" t="s">
        <v>958</v>
      </c>
      <c r="G13418" t="s">
        <v>17</v>
      </c>
      <c r="H13418" s="135" t="s">
        <v>1504</v>
      </c>
      <c r="I13418" t="s">
        <v>1455</v>
      </c>
      <c r="J13418" s="20">
        <v>1</v>
      </c>
      <c r="K13418" s="20" t="s">
        <v>1465</v>
      </c>
      <c r="L13418" t="s">
        <v>1466</v>
      </c>
      <c r="M13418" s="20">
        <v>0.125</v>
      </c>
      <c r="N13418" s="20">
        <v>0.125</v>
      </c>
      <c r="AE13418">
        <f t="shared" si="209"/>
        <v>2010</v>
      </c>
    </row>
    <row r="13419" spans="1:31" x14ac:dyDescent="0.25">
      <c r="A13419" s="7">
        <v>13416</v>
      </c>
      <c r="B13419" s="8">
        <v>40215</v>
      </c>
      <c r="C13419" t="s">
        <v>3</v>
      </c>
      <c r="D13419" t="s">
        <v>955</v>
      </c>
      <c r="E13419" t="s">
        <v>9</v>
      </c>
      <c r="F13419" t="s">
        <v>926</v>
      </c>
      <c r="G13419" t="s">
        <v>929</v>
      </c>
      <c r="H13419" s="135" t="s">
        <v>1496</v>
      </c>
      <c r="I13419" t="s">
        <v>1454</v>
      </c>
      <c r="J13419" s="20">
        <v>32</v>
      </c>
      <c r="K13419" s="20" t="s">
        <v>1465</v>
      </c>
      <c r="L13419" t="s">
        <v>1466</v>
      </c>
      <c r="M13419" s="20">
        <v>8</v>
      </c>
      <c r="N13419" s="20">
        <v>8</v>
      </c>
      <c r="AE13419">
        <f t="shared" si="209"/>
        <v>2010</v>
      </c>
    </row>
    <row r="13420" spans="1:31" x14ac:dyDescent="0.25">
      <c r="A13420" s="7">
        <v>13417</v>
      </c>
      <c r="B13420" s="8">
        <v>40216</v>
      </c>
      <c r="C13420" t="s">
        <v>3</v>
      </c>
      <c r="D13420" t="s">
        <v>577</v>
      </c>
      <c r="E13420" t="s">
        <v>9</v>
      </c>
      <c r="F13420" t="s">
        <v>754</v>
      </c>
      <c r="G13420" t="s">
        <v>24</v>
      </c>
      <c r="H13420" s="135" t="s">
        <v>1555</v>
      </c>
      <c r="I13420" t="s">
        <v>1454</v>
      </c>
      <c r="J13420" s="20">
        <v>10</v>
      </c>
      <c r="K13420" s="20" t="s">
        <v>9</v>
      </c>
      <c r="L13420" t="s">
        <v>1464</v>
      </c>
      <c r="M13420" s="20">
        <v>2.2000000000000002</v>
      </c>
      <c r="N13420" s="20">
        <v>3.8</v>
      </c>
      <c r="AE13420">
        <f t="shared" si="209"/>
        <v>2010</v>
      </c>
    </row>
    <row r="13421" spans="1:31" x14ac:dyDescent="0.25">
      <c r="A13421" s="7">
        <v>13418</v>
      </c>
      <c r="B13421" s="8">
        <v>40216</v>
      </c>
      <c r="C13421" t="s">
        <v>3</v>
      </c>
      <c r="D13421" t="s">
        <v>577</v>
      </c>
      <c r="E13421" t="s">
        <v>9</v>
      </c>
      <c r="F13421" t="s">
        <v>828</v>
      </c>
      <c r="G13421" t="s">
        <v>65</v>
      </c>
      <c r="H13421" s="135" t="s">
        <v>1558</v>
      </c>
      <c r="I13421" t="s">
        <v>1454</v>
      </c>
      <c r="J13421" s="20">
        <v>18</v>
      </c>
      <c r="K13421" s="20" t="s">
        <v>3</v>
      </c>
      <c r="L13421" t="s">
        <v>1464</v>
      </c>
      <c r="M13421" s="20">
        <v>6.04</v>
      </c>
      <c r="N13421" s="20">
        <v>3.96</v>
      </c>
      <c r="AE13421">
        <f t="shared" si="209"/>
        <v>2010</v>
      </c>
    </row>
    <row r="13422" spans="1:31" x14ac:dyDescent="0.25">
      <c r="A13422" s="7">
        <v>13419</v>
      </c>
      <c r="B13422" s="8">
        <v>40216</v>
      </c>
      <c r="C13422" t="s">
        <v>3</v>
      </c>
      <c r="D13422" t="s">
        <v>1048</v>
      </c>
      <c r="E13422" t="s">
        <v>9</v>
      </c>
      <c r="F13422" t="s">
        <v>678</v>
      </c>
      <c r="G13422" t="s">
        <v>14</v>
      </c>
      <c r="H13422" s="135" t="s">
        <v>1530</v>
      </c>
      <c r="I13422" t="s">
        <v>1458</v>
      </c>
      <c r="J13422" s="20">
        <v>7</v>
      </c>
      <c r="K13422" s="20" t="s">
        <v>9</v>
      </c>
      <c r="L13422" t="s">
        <v>1464</v>
      </c>
      <c r="M13422" s="20">
        <v>30</v>
      </c>
      <c r="N13422" s="20">
        <v>10</v>
      </c>
      <c r="AE13422">
        <f t="shared" si="209"/>
        <v>2010</v>
      </c>
    </row>
    <row r="13423" spans="1:31" x14ac:dyDescent="0.25">
      <c r="A13423" s="7">
        <v>13420</v>
      </c>
      <c r="B13423" s="8">
        <v>40216</v>
      </c>
      <c r="C13423" t="s">
        <v>3</v>
      </c>
      <c r="D13423" t="s">
        <v>678</v>
      </c>
      <c r="E13423" t="s">
        <v>9</v>
      </c>
      <c r="F13423" t="s">
        <v>926</v>
      </c>
      <c r="G13423" t="s">
        <v>929</v>
      </c>
      <c r="H13423" s="135" t="s">
        <v>2683</v>
      </c>
      <c r="I13423" t="s">
        <v>1454</v>
      </c>
      <c r="J13423" s="20">
        <v>16</v>
      </c>
      <c r="K13423" s="20" t="s">
        <v>3</v>
      </c>
      <c r="L13423" t="s">
        <v>1464</v>
      </c>
      <c r="M13423" s="20">
        <v>5.48</v>
      </c>
      <c r="N13423" s="20">
        <v>3.52</v>
      </c>
      <c r="AE13423">
        <f t="shared" si="209"/>
        <v>2010</v>
      </c>
    </row>
    <row r="13424" spans="1:31" x14ac:dyDescent="0.25">
      <c r="A13424" s="7">
        <v>13421</v>
      </c>
      <c r="B13424" s="8">
        <v>40216</v>
      </c>
      <c r="C13424" t="s">
        <v>3</v>
      </c>
      <c r="D13424" t="s">
        <v>767</v>
      </c>
      <c r="E13424" t="s">
        <v>9</v>
      </c>
      <c r="F13424" t="s">
        <v>926</v>
      </c>
      <c r="G13424" t="s">
        <v>929</v>
      </c>
      <c r="H13424" s="135" t="s">
        <v>2959</v>
      </c>
      <c r="I13424" t="s">
        <v>1455</v>
      </c>
      <c r="J13424" s="20">
        <v>16</v>
      </c>
      <c r="K13424" s="20" t="s">
        <v>9</v>
      </c>
      <c r="L13424" t="s">
        <v>1464</v>
      </c>
      <c r="M13424" s="20">
        <v>1.76</v>
      </c>
      <c r="N13424" s="20">
        <v>2.74</v>
      </c>
      <c r="AE13424">
        <f t="shared" si="209"/>
        <v>2010</v>
      </c>
    </row>
    <row r="13425" spans="1:31" x14ac:dyDescent="0.25">
      <c r="A13425" s="7">
        <v>13422</v>
      </c>
      <c r="B13425" s="8">
        <v>40216</v>
      </c>
      <c r="C13425" t="s">
        <v>3</v>
      </c>
      <c r="D13425" t="s">
        <v>614</v>
      </c>
      <c r="E13425" t="s">
        <v>9</v>
      </c>
      <c r="F13425" t="s">
        <v>727</v>
      </c>
      <c r="G13425" t="s">
        <v>648</v>
      </c>
      <c r="H13425" s="135" t="s">
        <v>1917</v>
      </c>
      <c r="I13425" t="s">
        <v>1454</v>
      </c>
      <c r="J13425" s="20">
        <v>66</v>
      </c>
      <c r="K13425" s="20" t="s">
        <v>3</v>
      </c>
      <c r="L13425" t="s">
        <v>1464</v>
      </c>
      <c r="M13425" s="20">
        <v>19.48</v>
      </c>
      <c r="N13425" s="20">
        <v>14.52</v>
      </c>
      <c r="AE13425">
        <f t="shared" si="209"/>
        <v>2010</v>
      </c>
    </row>
    <row r="13426" spans="1:31" x14ac:dyDescent="0.25">
      <c r="A13426" s="7">
        <v>13423</v>
      </c>
      <c r="B13426" s="8">
        <v>40216</v>
      </c>
      <c r="C13426" t="s">
        <v>3</v>
      </c>
      <c r="D13426" t="s">
        <v>311</v>
      </c>
      <c r="E13426" t="s">
        <v>9</v>
      </c>
      <c r="F13426" t="s">
        <v>738</v>
      </c>
      <c r="G13426" t="s">
        <v>732</v>
      </c>
      <c r="H13426" s="135" t="s">
        <v>1496</v>
      </c>
      <c r="I13426" t="s">
        <v>1454</v>
      </c>
      <c r="J13426" s="20">
        <v>18</v>
      </c>
      <c r="K13426" s="20" t="s">
        <v>3</v>
      </c>
      <c r="L13426" t="s">
        <v>1464</v>
      </c>
      <c r="M13426" s="20">
        <v>6.04</v>
      </c>
      <c r="N13426" s="20">
        <v>3.96</v>
      </c>
      <c r="AE13426">
        <f t="shared" si="209"/>
        <v>2010</v>
      </c>
    </row>
    <row r="13427" spans="1:31" x14ac:dyDescent="0.25">
      <c r="A13427" s="7">
        <v>13424</v>
      </c>
      <c r="B13427" s="8">
        <v>40217</v>
      </c>
      <c r="C13427" t="s">
        <v>3</v>
      </c>
      <c r="D13427" t="s">
        <v>1023</v>
      </c>
      <c r="E13427" t="s">
        <v>9</v>
      </c>
      <c r="F13427" t="s">
        <v>905</v>
      </c>
      <c r="G13427" t="s">
        <v>377</v>
      </c>
      <c r="H13427" s="135" t="s">
        <v>1496</v>
      </c>
      <c r="I13427" t="s">
        <v>1454</v>
      </c>
      <c r="J13427" s="20">
        <v>24</v>
      </c>
      <c r="K13427" s="20" t="s">
        <v>3</v>
      </c>
      <c r="L13427" t="s">
        <v>1464</v>
      </c>
      <c r="M13427" s="20">
        <v>7.72</v>
      </c>
      <c r="N13427" s="20">
        <v>5.28</v>
      </c>
      <c r="AE13427">
        <f t="shared" si="209"/>
        <v>2010</v>
      </c>
    </row>
    <row r="13428" spans="1:31" x14ac:dyDescent="0.25">
      <c r="A13428" s="7">
        <v>13425</v>
      </c>
      <c r="B13428" s="8">
        <v>40217</v>
      </c>
      <c r="C13428" t="s">
        <v>3</v>
      </c>
      <c r="D13428" t="s">
        <v>1008</v>
      </c>
      <c r="E13428" t="s">
        <v>9</v>
      </c>
      <c r="F13428" t="s">
        <v>582</v>
      </c>
      <c r="G13428" t="s">
        <v>648</v>
      </c>
      <c r="H13428" s="9" t="s">
        <v>2955</v>
      </c>
      <c r="I13428" t="s">
        <v>1454</v>
      </c>
      <c r="J13428" s="20">
        <v>12</v>
      </c>
      <c r="K13428" s="20" t="s">
        <v>1465</v>
      </c>
      <c r="L13428" t="s">
        <v>1466</v>
      </c>
      <c r="M13428" s="20">
        <v>3</v>
      </c>
      <c r="N13428" s="20">
        <v>3</v>
      </c>
      <c r="AE13428">
        <f t="shared" si="209"/>
        <v>2010</v>
      </c>
    </row>
    <row r="13429" spans="1:31" x14ac:dyDescent="0.25">
      <c r="A13429" s="7">
        <v>13426</v>
      </c>
      <c r="B13429" s="8">
        <v>40217</v>
      </c>
      <c r="C13429" t="s">
        <v>3</v>
      </c>
      <c r="D13429" t="s">
        <v>117</v>
      </c>
      <c r="E13429" t="s">
        <v>9</v>
      </c>
      <c r="F13429" t="s">
        <v>52</v>
      </c>
      <c r="G13429" t="s">
        <v>895</v>
      </c>
      <c r="H13429" s="135" t="s">
        <v>2551</v>
      </c>
      <c r="I13429" t="s">
        <v>1454</v>
      </c>
      <c r="J13429" s="20">
        <v>27</v>
      </c>
      <c r="K13429" s="20" t="s">
        <v>3</v>
      </c>
      <c r="L13429" t="s">
        <v>1464</v>
      </c>
      <c r="M13429" s="20">
        <v>8.56</v>
      </c>
      <c r="N13429" s="20">
        <v>5.9399999999999995</v>
      </c>
      <c r="AE13429">
        <f t="shared" si="209"/>
        <v>2010</v>
      </c>
    </row>
    <row r="13430" spans="1:31" x14ac:dyDescent="0.25">
      <c r="A13430" s="7">
        <v>13427</v>
      </c>
      <c r="B13430" s="8">
        <v>40217</v>
      </c>
      <c r="C13430" t="s">
        <v>3</v>
      </c>
      <c r="D13430" t="s">
        <v>187</v>
      </c>
      <c r="E13430" t="s">
        <v>9</v>
      </c>
      <c r="F13430" t="s">
        <v>1034</v>
      </c>
      <c r="G13430" t="s">
        <v>929</v>
      </c>
      <c r="H13430" s="135" t="s">
        <v>2767</v>
      </c>
      <c r="I13430" t="s">
        <v>1454</v>
      </c>
      <c r="J13430" s="20">
        <v>3</v>
      </c>
      <c r="K13430" s="20" t="s">
        <v>1465</v>
      </c>
      <c r="L13430" t="s">
        <v>1466</v>
      </c>
      <c r="M13430" s="20">
        <v>0.75</v>
      </c>
      <c r="N13430" s="20">
        <v>0.75</v>
      </c>
      <c r="AE13430">
        <f t="shared" si="209"/>
        <v>2010</v>
      </c>
    </row>
    <row r="13431" spans="1:31" x14ac:dyDescent="0.25">
      <c r="A13431" s="7">
        <v>13428</v>
      </c>
      <c r="B13431" s="8">
        <v>40217</v>
      </c>
      <c r="C13431" t="s">
        <v>3</v>
      </c>
      <c r="D13431" t="s">
        <v>956</v>
      </c>
      <c r="E13431" t="s">
        <v>9</v>
      </c>
      <c r="F13431" t="s">
        <v>311</v>
      </c>
      <c r="G13431" t="s">
        <v>1016</v>
      </c>
      <c r="H13431" s="9" t="s">
        <v>2960</v>
      </c>
      <c r="I13431" t="s">
        <v>1455</v>
      </c>
      <c r="J13431" s="20">
        <v>20</v>
      </c>
      <c r="K13431" s="20" t="s">
        <v>9</v>
      </c>
      <c r="L13431" t="s">
        <v>1463</v>
      </c>
      <c r="M13431" s="20">
        <v>2.4</v>
      </c>
      <c r="N13431" s="20">
        <v>3.1</v>
      </c>
      <c r="AE13431">
        <f t="shared" si="209"/>
        <v>2010</v>
      </c>
    </row>
    <row r="13432" spans="1:31" x14ac:dyDescent="0.25">
      <c r="A13432" s="7">
        <v>13429</v>
      </c>
      <c r="B13432" s="8">
        <v>40217</v>
      </c>
      <c r="C13432" t="s">
        <v>3</v>
      </c>
      <c r="D13432" t="s">
        <v>956</v>
      </c>
      <c r="E13432" t="s">
        <v>9</v>
      </c>
      <c r="F13432" t="s">
        <v>311</v>
      </c>
      <c r="G13432" t="s">
        <v>1016</v>
      </c>
      <c r="H13432" s="9" t="s">
        <v>2961</v>
      </c>
      <c r="I13432" t="s">
        <v>1455</v>
      </c>
      <c r="J13432" s="20">
        <v>40</v>
      </c>
      <c r="K13432" s="20" t="s">
        <v>3</v>
      </c>
      <c r="L13432" t="s">
        <v>1464</v>
      </c>
      <c r="M13432" s="20">
        <v>6.1</v>
      </c>
      <c r="N13432" s="20">
        <v>4.4000000000000004</v>
      </c>
      <c r="AE13432">
        <f t="shared" si="209"/>
        <v>2010</v>
      </c>
    </row>
    <row r="13433" spans="1:31" x14ac:dyDescent="0.25">
      <c r="A13433" s="7">
        <v>13430</v>
      </c>
      <c r="B13433" s="8">
        <v>40217</v>
      </c>
      <c r="C13433" t="s">
        <v>3</v>
      </c>
      <c r="D13433" t="s">
        <v>311</v>
      </c>
      <c r="E13433" t="s">
        <v>9</v>
      </c>
      <c r="F13433" t="s">
        <v>976</v>
      </c>
      <c r="G13433" t="s">
        <v>732</v>
      </c>
      <c r="H13433" s="135" t="s">
        <v>1496</v>
      </c>
      <c r="I13433" t="s">
        <v>1454</v>
      </c>
      <c r="J13433" s="20">
        <v>18</v>
      </c>
      <c r="K13433" s="20" t="s">
        <v>3</v>
      </c>
      <c r="L13433" t="s">
        <v>1464</v>
      </c>
      <c r="M13433" s="20">
        <v>6.04</v>
      </c>
      <c r="N13433" s="20">
        <v>3.96</v>
      </c>
      <c r="AE13433">
        <f t="shared" si="209"/>
        <v>2010</v>
      </c>
    </row>
    <row r="13434" spans="1:31" x14ac:dyDescent="0.25">
      <c r="A13434" s="7">
        <v>13431</v>
      </c>
      <c r="B13434" s="8">
        <v>40218</v>
      </c>
      <c r="C13434" t="s">
        <v>3</v>
      </c>
      <c r="D13434" t="s">
        <v>968</v>
      </c>
      <c r="E13434" t="s">
        <v>9</v>
      </c>
      <c r="F13434" t="s">
        <v>213</v>
      </c>
      <c r="G13434" t="s">
        <v>861</v>
      </c>
      <c r="H13434" s="135" t="s">
        <v>2549</v>
      </c>
      <c r="I13434" t="s">
        <v>1455</v>
      </c>
      <c r="J13434" s="20">
        <v>77</v>
      </c>
      <c r="K13434" s="20" t="s">
        <v>1465</v>
      </c>
      <c r="L13434" t="s">
        <v>1466</v>
      </c>
      <c r="M13434" s="20">
        <v>9.625</v>
      </c>
      <c r="N13434" s="20">
        <v>9.625</v>
      </c>
      <c r="AE13434">
        <f t="shared" si="209"/>
        <v>2010</v>
      </c>
    </row>
    <row r="13435" spans="1:31" x14ac:dyDescent="0.25">
      <c r="A13435" s="7">
        <v>13432</v>
      </c>
      <c r="B13435" s="8">
        <v>40218</v>
      </c>
      <c r="C13435" t="s">
        <v>3</v>
      </c>
      <c r="D13435" t="s">
        <v>1044</v>
      </c>
      <c r="E13435" t="s">
        <v>9</v>
      </c>
      <c r="F13435" t="s">
        <v>78</v>
      </c>
      <c r="G13435" t="s">
        <v>17</v>
      </c>
      <c r="H13435" s="135" t="s">
        <v>1496</v>
      </c>
      <c r="I13435" t="s">
        <v>1454</v>
      </c>
      <c r="J13435" s="20">
        <v>10</v>
      </c>
      <c r="K13435" s="20" t="s">
        <v>9</v>
      </c>
      <c r="L13435" t="s">
        <v>1464</v>
      </c>
      <c r="M13435" s="20">
        <v>2.2000000000000002</v>
      </c>
      <c r="N13435" s="20">
        <v>3.8</v>
      </c>
      <c r="AE13435">
        <f t="shared" si="209"/>
        <v>2010</v>
      </c>
    </row>
    <row r="13436" spans="1:31" x14ac:dyDescent="0.25">
      <c r="A13436" s="7">
        <v>13433</v>
      </c>
      <c r="B13436" s="8">
        <v>40218</v>
      </c>
      <c r="C13436" t="s">
        <v>3</v>
      </c>
      <c r="D13436" t="s">
        <v>968</v>
      </c>
      <c r="E13436" t="s">
        <v>9</v>
      </c>
      <c r="F13436" t="s">
        <v>978</v>
      </c>
      <c r="G13436" t="s">
        <v>1016</v>
      </c>
      <c r="H13436" s="135" t="s">
        <v>1496</v>
      </c>
      <c r="I13436" t="s">
        <v>1454</v>
      </c>
      <c r="J13436" s="20">
        <v>40</v>
      </c>
      <c r="K13436" s="20" t="s">
        <v>9</v>
      </c>
      <c r="L13436" t="s">
        <v>1463</v>
      </c>
      <c r="M13436" s="20">
        <v>9.6</v>
      </c>
      <c r="N13436" s="20">
        <v>11.4</v>
      </c>
      <c r="AE13436">
        <f t="shared" si="209"/>
        <v>2010</v>
      </c>
    </row>
    <row r="13437" spans="1:31" x14ac:dyDescent="0.25">
      <c r="A13437" s="7">
        <v>13434</v>
      </c>
      <c r="B13437" s="8">
        <v>40219</v>
      </c>
      <c r="C13437" t="s">
        <v>3</v>
      </c>
      <c r="D13437" t="s">
        <v>902</v>
      </c>
      <c r="E13437" t="s">
        <v>9</v>
      </c>
      <c r="F13437" t="s">
        <v>583</v>
      </c>
      <c r="G13437" t="s">
        <v>24</v>
      </c>
      <c r="H13437" s="135" t="s">
        <v>1555</v>
      </c>
      <c r="I13437" t="s">
        <v>1455</v>
      </c>
      <c r="J13437" s="20">
        <v>10</v>
      </c>
      <c r="K13437" s="20" t="s">
        <v>3</v>
      </c>
      <c r="L13437" t="s">
        <v>1464</v>
      </c>
      <c r="M13437" s="20">
        <v>1.9</v>
      </c>
      <c r="N13437" s="20">
        <v>1.1000000000000001</v>
      </c>
      <c r="AE13437">
        <f t="shared" si="209"/>
        <v>2010</v>
      </c>
    </row>
    <row r="13438" spans="1:31" x14ac:dyDescent="0.25">
      <c r="A13438" s="7">
        <v>13435</v>
      </c>
      <c r="B13438" s="8">
        <v>40219</v>
      </c>
      <c r="C13438" t="s">
        <v>3</v>
      </c>
      <c r="D13438" t="s">
        <v>178</v>
      </c>
      <c r="E13438" t="s">
        <v>9</v>
      </c>
      <c r="F13438" t="s">
        <v>188</v>
      </c>
      <c r="G13438" t="s">
        <v>648</v>
      </c>
      <c r="H13438" s="135" t="s">
        <v>1785</v>
      </c>
      <c r="I13438" t="s">
        <v>1454</v>
      </c>
      <c r="J13438" s="20">
        <v>47</v>
      </c>
      <c r="K13438" s="20" t="s">
        <v>1465</v>
      </c>
      <c r="L13438" t="s">
        <v>1466</v>
      </c>
      <c r="M13438" s="20">
        <v>11.75</v>
      </c>
      <c r="N13438" s="20">
        <v>11.75</v>
      </c>
      <c r="AE13438">
        <f t="shared" si="209"/>
        <v>2010</v>
      </c>
    </row>
    <row r="13439" spans="1:31" x14ac:dyDescent="0.25">
      <c r="A13439" s="7">
        <v>13436</v>
      </c>
      <c r="B13439" s="8">
        <v>40219</v>
      </c>
      <c r="C13439" t="s">
        <v>3</v>
      </c>
      <c r="D13439" t="s">
        <v>55</v>
      </c>
      <c r="E13439" t="s">
        <v>9</v>
      </c>
      <c r="F13439" t="s">
        <v>1049</v>
      </c>
      <c r="G13439" t="s">
        <v>895</v>
      </c>
      <c r="H13439" s="135" t="s">
        <v>2550</v>
      </c>
      <c r="I13439" t="s">
        <v>1458</v>
      </c>
      <c r="J13439" s="20">
        <v>10</v>
      </c>
      <c r="K13439" s="20" t="s">
        <v>1465</v>
      </c>
      <c r="L13439" t="s">
        <v>1466</v>
      </c>
      <c r="M13439" s="20">
        <v>10</v>
      </c>
      <c r="N13439" s="20">
        <v>30</v>
      </c>
      <c r="AE13439">
        <f t="shared" si="209"/>
        <v>2010</v>
      </c>
    </row>
    <row r="13440" spans="1:31" x14ac:dyDescent="0.25">
      <c r="A13440" s="7">
        <v>13437</v>
      </c>
      <c r="B13440" s="8">
        <v>40219</v>
      </c>
      <c r="C13440" t="s">
        <v>3</v>
      </c>
      <c r="D13440" t="s">
        <v>1050</v>
      </c>
      <c r="E13440" t="s">
        <v>9</v>
      </c>
      <c r="F13440" t="s">
        <v>202</v>
      </c>
      <c r="G13440" t="s">
        <v>14</v>
      </c>
      <c r="H13440" s="135" t="s">
        <v>1522</v>
      </c>
      <c r="I13440" t="s">
        <v>1458</v>
      </c>
      <c r="J13440" s="20">
        <v>12</v>
      </c>
      <c r="K13440" s="20" t="s">
        <v>9</v>
      </c>
      <c r="L13440" t="s">
        <v>1464</v>
      </c>
      <c r="M13440" s="20">
        <v>30</v>
      </c>
      <c r="N13440" s="20">
        <v>10</v>
      </c>
      <c r="AE13440">
        <f t="shared" si="209"/>
        <v>2010</v>
      </c>
    </row>
    <row r="13441" spans="1:31" x14ac:dyDescent="0.25">
      <c r="A13441" s="7">
        <v>13438</v>
      </c>
      <c r="B13441" s="8">
        <v>40219</v>
      </c>
      <c r="C13441" t="s">
        <v>3</v>
      </c>
      <c r="D13441" t="s">
        <v>787</v>
      </c>
      <c r="E13441" t="s">
        <v>9</v>
      </c>
      <c r="F13441" t="s">
        <v>1034</v>
      </c>
      <c r="G13441" t="s">
        <v>1016</v>
      </c>
      <c r="H13441" s="9" t="s">
        <v>2960</v>
      </c>
      <c r="I13441" t="s">
        <v>1454</v>
      </c>
      <c r="J13441" s="20">
        <v>24</v>
      </c>
      <c r="K13441" s="20" t="s">
        <v>9</v>
      </c>
      <c r="L13441" t="s">
        <v>1464</v>
      </c>
      <c r="M13441" s="20">
        <v>5.28</v>
      </c>
      <c r="N13441" s="20">
        <v>7.72</v>
      </c>
      <c r="AE13441">
        <f t="shared" si="209"/>
        <v>2010</v>
      </c>
    </row>
    <row r="13442" spans="1:31" x14ac:dyDescent="0.25">
      <c r="A13442" s="7">
        <v>13439</v>
      </c>
      <c r="B13442" s="8">
        <v>40219</v>
      </c>
      <c r="C13442" t="s">
        <v>3</v>
      </c>
      <c r="D13442" t="s">
        <v>766</v>
      </c>
      <c r="E13442" t="s">
        <v>9</v>
      </c>
      <c r="F13442" t="s">
        <v>869</v>
      </c>
      <c r="G13442" t="s">
        <v>895</v>
      </c>
      <c r="H13442" s="135" t="s">
        <v>1496</v>
      </c>
      <c r="I13442" t="s">
        <v>1456</v>
      </c>
      <c r="J13442" s="20">
        <v>25</v>
      </c>
      <c r="K13442" s="20" t="s">
        <v>1465</v>
      </c>
      <c r="L13442" t="s">
        <v>1466</v>
      </c>
      <c r="M13442" s="20">
        <v>6.25</v>
      </c>
      <c r="N13442" s="20">
        <v>6.25</v>
      </c>
      <c r="O13442" t="s">
        <v>3</v>
      </c>
      <c r="P13442" s="13" t="s">
        <v>711</v>
      </c>
      <c r="Q13442" t="s">
        <v>3</v>
      </c>
      <c r="R13442" t="s">
        <v>47</v>
      </c>
      <c r="S13442" t="s">
        <v>9</v>
      </c>
      <c r="T13442" t="s">
        <v>687</v>
      </c>
      <c r="U13442" t="s">
        <v>9</v>
      </c>
      <c r="V13442" t="s">
        <v>734</v>
      </c>
      <c r="W13442" t="s">
        <v>1465</v>
      </c>
      <c r="Y13442" t="s">
        <v>1465</v>
      </c>
      <c r="AA13442" t="s">
        <v>1465</v>
      </c>
      <c r="AC13442" t="s">
        <v>1465</v>
      </c>
      <c r="AE13442">
        <f t="shared" si="209"/>
        <v>2010</v>
      </c>
    </row>
    <row r="13443" spans="1:31" x14ac:dyDescent="0.25">
      <c r="A13443" s="7">
        <v>13440</v>
      </c>
      <c r="B13443" s="8">
        <v>40220</v>
      </c>
      <c r="C13443" t="s">
        <v>3</v>
      </c>
      <c r="D13443" t="s">
        <v>543</v>
      </c>
      <c r="E13443" t="s">
        <v>9</v>
      </c>
      <c r="F13443" t="s">
        <v>521</v>
      </c>
      <c r="G13443" t="s">
        <v>870</v>
      </c>
      <c r="H13443" s="135" t="s">
        <v>2523</v>
      </c>
      <c r="I13443" t="s">
        <v>1454</v>
      </c>
      <c r="J13443" s="20">
        <v>27</v>
      </c>
      <c r="K13443" s="20" t="s">
        <v>9</v>
      </c>
      <c r="L13443" t="s">
        <v>1464</v>
      </c>
      <c r="M13443" s="20">
        <v>5.9399999999999995</v>
      </c>
      <c r="N13443" s="20">
        <v>8.56</v>
      </c>
      <c r="AE13443">
        <f t="shared" si="209"/>
        <v>2010</v>
      </c>
    </row>
    <row r="13444" spans="1:31" x14ac:dyDescent="0.25">
      <c r="A13444" s="7">
        <v>13441</v>
      </c>
      <c r="B13444" s="8">
        <v>40220</v>
      </c>
      <c r="C13444" t="s">
        <v>3</v>
      </c>
      <c r="D13444" t="s">
        <v>779</v>
      </c>
      <c r="E13444" t="s">
        <v>9</v>
      </c>
      <c r="F13444" t="s">
        <v>833</v>
      </c>
      <c r="G13444" t="s">
        <v>714</v>
      </c>
      <c r="H13444" s="135" t="s">
        <v>1496</v>
      </c>
      <c r="I13444" t="s">
        <v>1454</v>
      </c>
      <c r="J13444" s="20">
        <v>27</v>
      </c>
      <c r="K13444" s="20" t="s">
        <v>1465</v>
      </c>
      <c r="L13444" t="s">
        <v>1466</v>
      </c>
      <c r="M13444" s="20">
        <v>6.75</v>
      </c>
      <c r="N13444" s="20">
        <v>6.75</v>
      </c>
      <c r="AE13444">
        <f t="shared" ref="AE13444:AE13507" si="210">YEAR(B13444)</f>
        <v>2010</v>
      </c>
    </row>
    <row r="13445" spans="1:31" x14ac:dyDescent="0.25">
      <c r="A13445" s="7">
        <v>13442</v>
      </c>
      <c r="B13445" s="8">
        <v>40221</v>
      </c>
      <c r="C13445" t="s">
        <v>3</v>
      </c>
      <c r="D13445" t="s">
        <v>1051</v>
      </c>
      <c r="E13445" t="s">
        <v>9</v>
      </c>
      <c r="F13445" t="s">
        <v>789</v>
      </c>
      <c r="G13445" t="s">
        <v>648</v>
      </c>
      <c r="H13445" s="135" t="s">
        <v>1877</v>
      </c>
      <c r="I13445" t="s">
        <v>1458</v>
      </c>
      <c r="J13445" s="20">
        <v>6</v>
      </c>
      <c r="K13445" s="20" t="s">
        <v>3</v>
      </c>
      <c r="L13445" t="s">
        <v>1463</v>
      </c>
      <c r="M13445" s="20">
        <v>30</v>
      </c>
      <c r="N13445" s="20">
        <v>10</v>
      </c>
      <c r="AE13445">
        <f t="shared" si="210"/>
        <v>2010</v>
      </c>
    </row>
    <row r="13446" spans="1:31" x14ac:dyDescent="0.25">
      <c r="A13446" s="7">
        <v>13443</v>
      </c>
      <c r="B13446" s="8">
        <v>40221</v>
      </c>
      <c r="C13446" t="s">
        <v>3</v>
      </c>
      <c r="D13446" t="s">
        <v>380</v>
      </c>
      <c r="E13446" t="s">
        <v>9</v>
      </c>
      <c r="F13446" t="s">
        <v>543</v>
      </c>
      <c r="G13446" t="s">
        <v>929</v>
      </c>
      <c r="H13446" s="135" t="s">
        <v>2683</v>
      </c>
      <c r="I13446" t="s">
        <v>1455</v>
      </c>
      <c r="J13446" s="20">
        <v>16</v>
      </c>
      <c r="K13446" s="20" t="s">
        <v>3</v>
      </c>
      <c r="L13446" t="s">
        <v>1464</v>
      </c>
      <c r="M13446" s="20">
        <v>2.74</v>
      </c>
      <c r="N13446" s="20">
        <v>1.76</v>
      </c>
      <c r="AE13446">
        <f t="shared" si="210"/>
        <v>2010</v>
      </c>
    </row>
    <row r="13447" spans="1:31" x14ac:dyDescent="0.25">
      <c r="A13447" s="7">
        <v>13444</v>
      </c>
      <c r="B13447" s="8">
        <v>40221</v>
      </c>
      <c r="C13447" t="s">
        <v>3</v>
      </c>
      <c r="D13447" t="s">
        <v>899</v>
      </c>
      <c r="E13447" t="s">
        <v>9</v>
      </c>
      <c r="F13447" t="s">
        <v>380</v>
      </c>
      <c r="G13447" t="s">
        <v>929</v>
      </c>
      <c r="H13447" s="135" t="s">
        <v>2683</v>
      </c>
      <c r="I13447" t="s">
        <v>1454</v>
      </c>
      <c r="J13447" s="20">
        <v>16</v>
      </c>
      <c r="K13447" s="20" t="s">
        <v>9</v>
      </c>
      <c r="L13447" t="s">
        <v>1464</v>
      </c>
      <c r="M13447" s="20">
        <v>3.52</v>
      </c>
      <c r="N13447" s="20">
        <v>5.48</v>
      </c>
      <c r="AE13447">
        <f t="shared" si="210"/>
        <v>2010</v>
      </c>
    </row>
    <row r="13448" spans="1:31" x14ac:dyDescent="0.25">
      <c r="A13448" s="7">
        <v>13445</v>
      </c>
      <c r="B13448" s="8">
        <v>40221</v>
      </c>
      <c r="C13448" t="s">
        <v>3</v>
      </c>
      <c r="D13448" t="s">
        <v>779</v>
      </c>
      <c r="E13448" t="s">
        <v>9</v>
      </c>
      <c r="F13448" t="s">
        <v>687</v>
      </c>
      <c r="G13448" t="s">
        <v>929</v>
      </c>
      <c r="H13448" s="135" t="s">
        <v>2683</v>
      </c>
      <c r="I13448" t="s">
        <v>1454</v>
      </c>
      <c r="J13448" s="20">
        <v>16</v>
      </c>
      <c r="K13448" s="20" t="s">
        <v>3</v>
      </c>
      <c r="L13448" t="s">
        <v>1464</v>
      </c>
      <c r="M13448" s="20">
        <v>5.48</v>
      </c>
      <c r="N13448" s="20">
        <v>3.52</v>
      </c>
      <c r="AE13448">
        <f t="shared" si="210"/>
        <v>2010</v>
      </c>
    </row>
    <row r="13449" spans="1:31" x14ac:dyDescent="0.25">
      <c r="A13449" s="7">
        <v>13446</v>
      </c>
      <c r="B13449" s="8">
        <v>40221</v>
      </c>
      <c r="C13449" t="s">
        <v>3</v>
      </c>
      <c r="D13449" t="s">
        <v>1018</v>
      </c>
      <c r="E13449" t="s">
        <v>9</v>
      </c>
      <c r="F13449" t="s">
        <v>843</v>
      </c>
      <c r="G13449" t="s">
        <v>929</v>
      </c>
      <c r="H13449" s="135" t="s">
        <v>2686</v>
      </c>
      <c r="I13449" t="s">
        <v>1454</v>
      </c>
      <c r="J13449" s="20">
        <v>40</v>
      </c>
      <c r="K13449" s="20" t="s">
        <v>9</v>
      </c>
      <c r="L13449" t="s">
        <v>1464</v>
      </c>
      <c r="M13449" s="20">
        <v>8.8000000000000007</v>
      </c>
      <c r="N13449" s="20">
        <v>12.2</v>
      </c>
      <c r="AE13449">
        <f t="shared" si="210"/>
        <v>2010</v>
      </c>
    </row>
    <row r="13450" spans="1:31" x14ac:dyDescent="0.25">
      <c r="A13450" s="7">
        <v>13447</v>
      </c>
      <c r="B13450" s="8">
        <v>40221</v>
      </c>
      <c r="C13450" t="s">
        <v>3</v>
      </c>
      <c r="D13450" t="s">
        <v>957</v>
      </c>
      <c r="E13450" t="s">
        <v>9</v>
      </c>
      <c r="F13450" t="s">
        <v>787</v>
      </c>
      <c r="G13450" t="s">
        <v>1016</v>
      </c>
      <c r="H13450" s="9" t="s">
        <v>2960</v>
      </c>
      <c r="I13450" t="s">
        <v>1455</v>
      </c>
      <c r="J13450" s="20">
        <v>35</v>
      </c>
      <c r="K13450" s="20" t="s">
        <v>1465</v>
      </c>
      <c r="L13450" t="s">
        <v>1466</v>
      </c>
      <c r="M13450" s="20">
        <v>4.375</v>
      </c>
      <c r="N13450" s="20">
        <v>4.375</v>
      </c>
      <c r="AE13450">
        <f t="shared" si="210"/>
        <v>2010</v>
      </c>
    </row>
    <row r="13451" spans="1:31" x14ac:dyDescent="0.25">
      <c r="A13451" s="7">
        <v>13448</v>
      </c>
      <c r="B13451" s="8">
        <v>40222</v>
      </c>
      <c r="C13451" t="s">
        <v>3</v>
      </c>
      <c r="D13451" t="s">
        <v>843</v>
      </c>
      <c r="E13451" t="s">
        <v>9</v>
      </c>
      <c r="F13451" s="15" t="s">
        <v>28</v>
      </c>
      <c r="G13451" t="s">
        <v>24</v>
      </c>
      <c r="H13451" s="135" t="s">
        <v>1493</v>
      </c>
      <c r="I13451" t="s">
        <v>1458</v>
      </c>
      <c r="J13451" s="20">
        <v>23</v>
      </c>
      <c r="K13451" s="20" t="s">
        <v>3</v>
      </c>
      <c r="L13451" t="s">
        <v>1464</v>
      </c>
      <c r="M13451" s="20">
        <v>10</v>
      </c>
      <c r="N13451" s="20">
        <v>30</v>
      </c>
      <c r="AE13451">
        <f t="shared" si="210"/>
        <v>2010</v>
      </c>
    </row>
    <row r="13452" spans="1:31" x14ac:dyDescent="0.25">
      <c r="A13452" s="7">
        <v>13449</v>
      </c>
      <c r="B13452" s="8">
        <v>40222</v>
      </c>
      <c r="C13452" t="s">
        <v>3</v>
      </c>
      <c r="D13452" t="s">
        <v>548</v>
      </c>
      <c r="E13452" t="s">
        <v>9</v>
      </c>
      <c r="F13452" t="s">
        <v>597</v>
      </c>
      <c r="G13452" t="s">
        <v>648</v>
      </c>
      <c r="H13452" s="9" t="s">
        <v>2955</v>
      </c>
      <c r="I13452" t="s">
        <v>1454</v>
      </c>
      <c r="J13452" s="20">
        <v>10</v>
      </c>
      <c r="K13452" s="20" t="s">
        <v>9</v>
      </c>
      <c r="L13452" t="s">
        <v>1464</v>
      </c>
      <c r="M13452" s="20">
        <v>2.2000000000000002</v>
      </c>
      <c r="N13452" s="20">
        <v>3.8</v>
      </c>
      <c r="AE13452">
        <f t="shared" si="210"/>
        <v>2010</v>
      </c>
    </row>
    <row r="13453" spans="1:31" x14ac:dyDescent="0.25">
      <c r="A13453" s="7">
        <v>13450</v>
      </c>
      <c r="B13453" s="8">
        <v>40222</v>
      </c>
      <c r="C13453" t="s">
        <v>3</v>
      </c>
      <c r="D13453" t="s">
        <v>1008</v>
      </c>
      <c r="E13453" t="s">
        <v>9</v>
      </c>
      <c r="F13453" t="s">
        <v>597</v>
      </c>
      <c r="G13453" t="s">
        <v>648</v>
      </c>
      <c r="H13453" s="9" t="s">
        <v>2955</v>
      </c>
      <c r="I13453" t="s">
        <v>1454</v>
      </c>
      <c r="J13453" s="20">
        <v>12</v>
      </c>
      <c r="K13453" s="20" t="s">
        <v>9</v>
      </c>
      <c r="L13453" t="s">
        <v>1464</v>
      </c>
      <c r="M13453" s="20">
        <v>2.64</v>
      </c>
      <c r="N13453" s="20">
        <v>4.3599999999999994</v>
      </c>
      <c r="AE13453">
        <f t="shared" si="210"/>
        <v>2010</v>
      </c>
    </row>
    <row r="13454" spans="1:31" x14ac:dyDescent="0.25">
      <c r="A13454" s="7">
        <v>13451</v>
      </c>
      <c r="B13454" s="8">
        <v>40222</v>
      </c>
      <c r="C13454" t="s">
        <v>3</v>
      </c>
      <c r="D13454" t="s">
        <v>1052</v>
      </c>
      <c r="E13454" t="s">
        <v>9</v>
      </c>
      <c r="F13454" t="s">
        <v>542</v>
      </c>
      <c r="G13454" t="s">
        <v>648</v>
      </c>
      <c r="H13454" s="136" t="s">
        <v>2135</v>
      </c>
      <c r="I13454" t="s">
        <v>1458</v>
      </c>
      <c r="J13454" s="20">
        <v>12</v>
      </c>
      <c r="K13454" s="20" t="s">
        <v>3</v>
      </c>
      <c r="L13454" t="s">
        <v>1464</v>
      </c>
      <c r="M13454" s="20">
        <v>30</v>
      </c>
      <c r="N13454" s="20">
        <v>10</v>
      </c>
      <c r="AE13454">
        <f t="shared" si="210"/>
        <v>2010</v>
      </c>
    </row>
    <row r="13455" spans="1:31" x14ac:dyDescent="0.25">
      <c r="A13455" s="7">
        <v>13452</v>
      </c>
      <c r="B13455" s="8">
        <v>40222</v>
      </c>
      <c r="C13455" t="s">
        <v>3</v>
      </c>
      <c r="D13455" t="s">
        <v>1018</v>
      </c>
      <c r="E13455" t="s">
        <v>9</v>
      </c>
      <c r="F13455" t="s">
        <v>1034</v>
      </c>
      <c r="G13455" t="s">
        <v>929</v>
      </c>
      <c r="H13455" s="135" t="s">
        <v>2766</v>
      </c>
      <c r="I13455" t="s">
        <v>1454</v>
      </c>
      <c r="J13455" s="20">
        <v>12</v>
      </c>
      <c r="K13455" s="20" t="s">
        <v>9</v>
      </c>
      <c r="L13455" t="s">
        <v>1463</v>
      </c>
      <c r="M13455" s="20">
        <v>2.88</v>
      </c>
      <c r="N13455" s="20">
        <v>4.12</v>
      </c>
      <c r="AE13455">
        <f t="shared" si="210"/>
        <v>2010</v>
      </c>
    </row>
    <row r="13456" spans="1:31" x14ac:dyDescent="0.25">
      <c r="A13456" s="7">
        <v>13453</v>
      </c>
      <c r="B13456" s="8">
        <v>40222</v>
      </c>
      <c r="C13456" t="s">
        <v>3</v>
      </c>
      <c r="D13456" t="s">
        <v>1030</v>
      </c>
      <c r="E13456" t="s">
        <v>9</v>
      </c>
      <c r="F13456" t="s">
        <v>1042</v>
      </c>
      <c r="G13456" t="s">
        <v>14</v>
      </c>
      <c r="H13456" s="135" t="s">
        <v>1492</v>
      </c>
      <c r="I13456" t="s">
        <v>1454</v>
      </c>
      <c r="J13456" s="20">
        <v>5</v>
      </c>
      <c r="K13456" s="20" t="s">
        <v>3</v>
      </c>
      <c r="L13456" t="s">
        <v>1464</v>
      </c>
      <c r="M13456" s="20">
        <v>2.4</v>
      </c>
      <c r="N13456" s="20">
        <v>1.1000000000000001</v>
      </c>
      <c r="AE13456">
        <f t="shared" si="210"/>
        <v>2010</v>
      </c>
    </row>
    <row r="13457" spans="1:31" x14ac:dyDescent="0.25">
      <c r="A13457" s="7">
        <v>13454</v>
      </c>
      <c r="B13457" s="8">
        <v>40222</v>
      </c>
      <c r="C13457" t="s">
        <v>3</v>
      </c>
      <c r="D13457" t="s">
        <v>869</v>
      </c>
      <c r="E13457" t="s">
        <v>9</v>
      </c>
      <c r="F13457" t="s">
        <v>832</v>
      </c>
      <c r="G13457" t="s">
        <v>929</v>
      </c>
      <c r="H13457" s="135" t="s">
        <v>2683</v>
      </c>
      <c r="I13457" t="s">
        <v>1454</v>
      </c>
      <c r="J13457" s="20">
        <v>16</v>
      </c>
      <c r="K13457" s="20" t="s">
        <v>3</v>
      </c>
      <c r="L13457" t="s">
        <v>1464</v>
      </c>
      <c r="M13457" s="20">
        <v>5.48</v>
      </c>
      <c r="N13457" s="20">
        <v>3.52</v>
      </c>
      <c r="AE13457">
        <f t="shared" si="210"/>
        <v>2010</v>
      </c>
    </row>
    <row r="13458" spans="1:31" x14ac:dyDescent="0.25">
      <c r="A13458" s="7">
        <v>13455</v>
      </c>
      <c r="B13458" s="8">
        <v>40222</v>
      </c>
      <c r="C13458" t="s">
        <v>3</v>
      </c>
      <c r="D13458" t="s">
        <v>832</v>
      </c>
      <c r="E13458" t="s">
        <v>9</v>
      </c>
      <c r="F13458" t="s">
        <v>904</v>
      </c>
      <c r="G13458" t="s">
        <v>929</v>
      </c>
      <c r="H13458" s="135" t="s">
        <v>2683</v>
      </c>
      <c r="I13458" t="s">
        <v>1454</v>
      </c>
      <c r="J13458" s="20">
        <v>16</v>
      </c>
      <c r="K13458" s="20" t="s">
        <v>9</v>
      </c>
      <c r="L13458" t="s">
        <v>1464</v>
      </c>
      <c r="M13458" s="20">
        <v>3.52</v>
      </c>
      <c r="N13458" s="20">
        <v>5.48</v>
      </c>
      <c r="AE13458">
        <f t="shared" si="210"/>
        <v>2010</v>
      </c>
    </row>
    <row r="13459" spans="1:31" x14ac:dyDescent="0.25">
      <c r="A13459" s="7">
        <v>13456</v>
      </c>
      <c r="B13459" s="8">
        <v>40222</v>
      </c>
      <c r="C13459" t="s">
        <v>3</v>
      </c>
      <c r="D13459" t="s">
        <v>711</v>
      </c>
      <c r="E13459" t="s">
        <v>9</v>
      </c>
      <c r="F13459" t="s">
        <v>19</v>
      </c>
      <c r="G13459" t="s">
        <v>870</v>
      </c>
      <c r="H13459" s="135" t="s">
        <v>1496</v>
      </c>
      <c r="I13459" t="s">
        <v>1456</v>
      </c>
      <c r="J13459" s="20">
        <v>16</v>
      </c>
      <c r="K13459" s="20" t="s">
        <v>9</v>
      </c>
      <c r="L13459" t="s">
        <v>1463</v>
      </c>
      <c r="M13459" s="20">
        <v>3.84</v>
      </c>
      <c r="N13459" s="20">
        <v>5.16</v>
      </c>
      <c r="O13459" t="s">
        <v>3</v>
      </c>
      <c r="P13459" s="13" t="s">
        <v>766</v>
      </c>
      <c r="Q13459" t="s">
        <v>3</v>
      </c>
      <c r="R13459" t="s">
        <v>281</v>
      </c>
      <c r="S13459" t="s">
        <v>9</v>
      </c>
      <c r="T13459" t="s">
        <v>869</v>
      </c>
      <c r="U13459" t="s">
        <v>1465</v>
      </c>
      <c r="W13459" t="s">
        <v>1465</v>
      </c>
      <c r="Y13459" t="s">
        <v>1465</v>
      </c>
      <c r="AA13459" t="s">
        <v>1465</v>
      </c>
      <c r="AC13459" t="s">
        <v>1465</v>
      </c>
      <c r="AE13459">
        <f t="shared" si="210"/>
        <v>2010</v>
      </c>
    </row>
    <row r="13460" spans="1:31" x14ac:dyDescent="0.25">
      <c r="A13460" s="7">
        <v>13457</v>
      </c>
      <c r="B13460" s="8">
        <v>40222</v>
      </c>
      <c r="C13460" t="s">
        <v>3</v>
      </c>
      <c r="D13460" t="s">
        <v>271</v>
      </c>
      <c r="E13460" t="s">
        <v>9</v>
      </c>
      <c r="F13460" t="s">
        <v>53</v>
      </c>
      <c r="G13460" t="s">
        <v>929</v>
      </c>
      <c r="H13460" s="135" t="s">
        <v>1496</v>
      </c>
      <c r="I13460" t="s">
        <v>1454</v>
      </c>
      <c r="J13460" s="20">
        <v>15</v>
      </c>
      <c r="K13460" s="20" t="s">
        <v>3</v>
      </c>
      <c r="L13460" t="s">
        <v>1464</v>
      </c>
      <c r="M13460" s="20">
        <v>5.2</v>
      </c>
      <c r="N13460" s="20">
        <v>3.3</v>
      </c>
      <c r="AE13460">
        <f t="shared" si="210"/>
        <v>2010</v>
      </c>
    </row>
    <row r="13461" spans="1:31" x14ac:dyDescent="0.25">
      <c r="A13461" s="7">
        <v>13458</v>
      </c>
      <c r="B13461" s="8">
        <v>40222</v>
      </c>
      <c r="C13461" t="s">
        <v>3</v>
      </c>
      <c r="D13461" t="s">
        <v>766</v>
      </c>
      <c r="E13461" t="s">
        <v>9</v>
      </c>
      <c r="F13461" t="s">
        <v>19</v>
      </c>
      <c r="G13461" t="s">
        <v>929</v>
      </c>
      <c r="H13461" s="135" t="s">
        <v>1496</v>
      </c>
      <c r="I13461" t="s">
        <v>1456</v>
      </c>
      <c r="J13461" s="20">
        <v>35</v>
      </c>
      <c r="K13461" s="20" t="s">
        <v>1465</v>
      </c>
      <c r="L13461" t="s">
        <v>1466</v>
      </c>
      <c r="M13461" s="20">
        <v>8.75</v>
      </c>
      <c r="N13461" s="20">
        <v>8.75</v>
      </c>
      <c r="O13461" t="s">
        <v>9</v>
      </c>
      <c r="P13461" s="13" t="s">
        <v>869</v>
      </c>
      <c r="Q13461" t="s">
        <v>3</v>
      </c>
      <c r="R13461" t="s">
        <v>711</v>
      </c>
      <c r="S13461" t="s">
        <v>3</v>
      </c>
      <c r="T13461" t="s">
        <v>281</v>
      </c>
      <c r="U13461" t="s">
        <v>1465</v>
      </c>
      <c r="W13461" t="s">
        <v>1465</v>
      </c>
      <c r="Y13461" t="s">
        <v>1465</v>
      </c>
      <c r="AA13461" t="s">
        <v>1465</v>
      </c>
      <c r="AC13461" t="s">
        <v>1465</v>
      </c>
      <c r="AE13461">
        <f t="shared" si="210"/>
        <v>2010</v>
      </c>
    </row>
    <row r="13462" spans="1:31" x14ac:dyDescent="0.25">
      <c r="A13462" s="7">
        <v>13459</v>
      </c>
      <c r="B13462" s="8">
        <v>40223</v>
      </c>
      <c r="C13462" t="s">
        <v>3</v>
      </c>
      <c r="D13462" t="s">
        <v>676</v>
      </c>
      <c r="E13462" t="s">
        <v>9</v>
      </c>
      <c r="F13462" t="s">
        <v>469</v>
      </c>
      <c r="G13462" t="s">
        <v>732</v>
      </c>
      <c r="H13462" s="135" t="s">
        <v>2161</v>
      </c>
      <c r="I13462" t="s">
        <v>1454</v>
      </c>
      <c r="J13462" s="20">
        <v>15</v>
      </c>
      <c r="K13462" s="20" t="s">
        <v>3</v>
      </c>
      <c r="L13462" t="s">
        <v>1464</v>
      </c>
      <c r="M13462" s="20">
        <v>5.2</v>
      </c>
      <c r="N13462" s="20">
        <v>3.3</v>
      </c>
      <c r="AE13462">
        <f t="shared" si="210"/>
        <v>2010</v>
      </c>
    </row>
    <row r="13463" spans="1:31" x14ac:dyDescent="0.25">
      <c r="A13463" s="7">
        <v>13460</v>
      </c>
      <c r="B13463" s="8">
        <v>40223</v>
      </c>
      <c r="C13463" t="s">
        <v>3</v>
      </c>
      <c r="D13463" t="s">
        <v>1023</v>
      </c>
      <c r="E13463" t="s">
        <v>9</v>
      </c>
      <c r="F13463" t="s">
        <v>905</v>
      </c>
      <c r="G13463" t="s">
        <v>377</v>
      </c>
      <c r="H13463" s="135" t="s">
        <v>1496</v>
      </c>
      <c r="I13463" t="s">
        <v>1454</v>
      </c>
      <c r="J13463" s="20">
        <v>35</v>
      </c>
      <c r="K13463" s="20" t="s">
        <v>3</v>
      </c>
      <c r="L13463" t="s">
        <v>1464</v>
      </c>
      <c r="M13463" s="20">
        <v>10.8</v>
      </c>
      <c r="N13463" s="20">
        <v>7.7</v>
      </c>
      <c r="AE13463">
        <f t="shared" si="210"/>
        <v>2010</v>
      </c>
    </row>
    <row r="13464" spans="1:31" x14ac:dyDescent="0.25">
      <c r="A13464" s="7">
        <v>13461</v>
      </c>
      <c r="B13464" s="8">
        <v>40223</v>
      </c>
      <c r="C13464" t="s">
        <v>3</v>
      </c>
      <c r="D13464" t="s">
        <v>311</v>
      </c>
      <c r="E13464" t="s">
        <v>9</v>
      </c>
      <c r="F13464" t="s">
        <v>348</v>
      </c>
      <c r="G13464" t="s">
        <v>648</v>
      </c>
      <c r="H13464" s="9" t="s">
        <v>2955</v>
      </c>
      <c r="I13464" t="s">
        <v>1454</v>
      </c>
      <c r="J13464" s="20">
        <v>18</v>
      </c>
      <c r="K13464" s="20" t="s">
        <v>9</v>
      </c>
      <c r="L13464" t="s">
        <v>1463</v>
      </c>
      <c r="M13464" s="20">
        <v>4.32</v>
      </c>
      <c r="N13464" s="20">
        <v>5.68</v>
      </c>
      <c r="AE13464">
        <f t="shared" si="210"/>
        <v>2010</v>
      </c>
    </row>
    <row r="13465" spans="1:31" x14ac:dyDescent="0.25">
      <c r="A13465" s="7">
        <v>13462</v>
      </c>
      <c r="B13465" s="8">
        <v>40223</v>
      </c>
      <c r="C13465" t="s">
        <v>3</v>
      </c>
      <c r="D13465" t="s">
        <v>1052</v>
      </c>
      <c r="E13465" t="s">
        <v>9</v>
      </c>
      <c r="F13465" t="s">
        <v>1053</v>
      </c>
      <c r="G13465" t="s">
        <v>895</v>
      </c>
      <c r="H13465" s="135" t="s">
        <v>2570</v>
      </c>
      <c r="I13465" t="s">
        <v>1455</v>
      </c>
      <c r="J13465" s="20">
        <v>16</v>
      </c>
      <c r="K13465" s="20" t="s">
        <v>1465</v>
      </c>
      <c r="L13465" t="s">
        <v>1466</v>
      </c>
      <c r="M13465" s="20">
        <v>2</v>
      </c>
      <c r="N13465" s="20">
        <v>2</v>
      </c>
      <c r="AE13465">
        <f t="shared" si="210"/>
        <v>2010</v>
      </c>
    </row>
    <row r="13466" spans="1:31" x14ac:dyDescent="0.25">
      <c r="A13466" s="7">
        <v>13463</v>
      </c>
      <c r="B13466" s="8">
        <v>40223</v>
      </c>
      <c r="C13466" t="s">
        <v>3</v>
      </c>
      <c r="D13466" t="s">
        <v>956</v>
      </c>
      <c r="E13466" t="s">
        <v>9</v>
      </c>
      <c r="F13466" t="s">
        <v>311</v>
      </c>
      <c r="G13466" t="s">
        <v>1016</v>
      </c>
      <c r="H13466" s="9" t="s">
        <v>2962</v>
      </c>
      <c r="I13466" t="s">
        <v>1455</v>
      </c>
      <c r="J13466" s="20">
        <v>20</v>
      </c>
      <c r="K13466" s="20" t="s">
        <v>9</v>
      </c>
      <c r="L13466" t="s">
        <v>1463</v>
      </c>
      <c r="M13466" s="20">
        <v>2.4</v>
      </c>
      <c r="N13466" s="20">
        <v>3.1</v>
      </c>
      <c r="AE13466">
        <f t="shared" si="210"/>
        <v>2010</v>
      </c>
    </row>
    <row r="13467" spans="1:31" x14ac:dyDescent="0.25">
      <c r="A13467" s="7">
        <v>13464</v>
      </c>
      <c r="B13467" s="8">
        <v>40224</v>
      </c>
      <c r="C13467" t="s">
        <v>3</v>
      </c>
      <c r="D13467" t="s">
        <v>1023</v>
      </c>
      <c r="E13467" t="s">
        <v>9</v>
      </c>
      <c r="F13467" t="s">
        <v>23</v>
      </c>
      <c r="G13467" t="s">
        <v>648</v>
      </c>
      <c r="H13467" s="9" t="s">
        <v>1797</v>
      </c>
      <c r="I13467" t="s">
        <v>1454</v>
      </c>
      <c r="J13467" s="20">
        <v>25</v>
      </c>
      <c r="K13467" s="20" t="s">
        <v>3</v>
      </c>
      <c r="L13467" t="s">
        <v>1464</v>
      </c>
      <c r="M13467" s="20">
        <v>8</v>
      </c>
      <c r="N13467" s="20">
        <v>5.5</v>
      </c>
      <c r="AE13467">
        <f t="shared" si="210"/>
        <v>2010</v>
      </c>
    </row>
    <row r="13468" spans="1:31" x14ac:dyDescent="0.25">
      <c r="A13468" s="7">
        <v>13465</v>
      </c>
      <c r="B13468" s="8">
        <v>40224</v>
      </c>
      <c r="C13468" t="s">
        <v>3</v>
      </c>
      <c r="D13468" t="s">
        <v>1030</v>
      </c>
      <c r="E13468" t="s">
        <v>9</v>
      </c>
      <c r="F13468" t="s">
        <v>1042</v>
      </c>
      <c r="G13468" t="s">
        <v>14</v>
      </c>
      <c r="H13468" s="135" t="s">
        <v>1492</v>
      </c>
      <c r="I13468" t="s">
        <v>1454</v>
      </c>
      <c r="J13468" s="20">
        <v>52</v>
      </c>
      <c r="K13468" s="20" t="s">
        <v>3</v>
      </c>
      <c r="L13468" t="s">
        <v>1464</v>
      </c>
      <c r="M13468" s="20">
        <v>15.56</v>
      </c>
      <c r="N13468" s="20">
        <v>11.44</v>
      </c>
      <c r="AE13468">
        <f t="shared" si="210"/>
        <v>2010</v>
      </c>
    </row>
    <row r="13469" spans="1:31" x14ac:dyDescent="0.25">
      <c r="A13469" s="7">
        <v>13466</v>
      </c>
      <c r="B13469" s="8">
        <v>40224</v>
      </c>
      <c r="C13469" t="s">
        <v>3</v>
      </c>
      <c r="D13469" t="s">
        <v>412</v>
      </c>
      <c r="E13469" t="s">
        <v>9</v>
      </c>
      <c r="F13469" t="s">
        <v>229</v>
      </c>
      <c r="G13469" t="s">
        <v>929</v>
      </c>
      <c r="H13469" s="135" t="s">
        <v>2644</v>
      </c>
      <c r="I13469" t="s">
        <v>1455</v>
      </c>
      <c r="J13469" s="20">
        <v>13</v>
      </c>
      <c r="K13469" s="20" t="s">
        <v>3</v>
      </c>
      <c r="L13469" t="s">
        <v>1464</v>
      </c>
      <c r="M13469" s="20">
        <v>2.3200000000000003</v>
      </c>
      <c r="N13469" s="20">
        <v>1.43</v>
      </c>
      <c r="AE13469">
        <f t="shared" si="210"/>
        <v>2010</v>
      </c>
    </row>
    <row r="13470" spans="1:31" x14ac:dyDescent="0.25">
      <c r="A13470" s="7">
        <v>13467</v>
      </c>
      <c r="B13470" s="8">
        <v>40224</v>
      </c>
      <c r="C13470" t="s">
        <v>3</v>
      </c>
      <c r="D13470" t="s">
        <v>787</v>
      </c>
      <c r="E13470" t="s">
        <v>9</v>
      </c>
      <c r="F13470" t="s">
        <v>45</v>
      </c>
      <c r="G13470" t="s">
        <v>1016</v>
      </c>
      <c r="H13470" s="9" t="s">
        <v>2878</v>
      </c>
      <c r="I13470" t="s">
        <v>1454</v>
      </c>
      <c r="J13470" s="20">
        <v>9</v>
      </c>
      <c r="K13470" s="20" t="s">
        <v>1465</v>
      </c>
      <c r="L13470" t="s">
        <v>1466</v>
      </c>
      <c r="M13470" s="20">
        <v>2.25</v>
      </c>
      <c r="N13470" s="20">
        <v>2.25</v>
      </c>
      <c r="AE13470">
        <f t="shared" si="210"/>
        <v>2010</v>
      </c>
    </row>
    <row r="13471" spans="1:31" x14ac:dyDescent="0.25">
      <c r="A13471" s="7">
        <v>13468</v>
      </c>
      <c r="B13471" s="8">
        <v>40225</v>
      </c>
      <c r="C13471" t="s">
        <v>3</v>
      </c>
      <c r="D13471" t="s">
        <v>117</v>
      </c>
      <c r="E13471" t="s">
        <v>9</v>
      </c>
      <c r="F13471" t="s">
        <v>1052</v>
      </c>
      <c r="G13471" t="s">
        <v>732</v>
      </c>
      <c r="H13471" s="135" t="s">
        <v>2166</v>
      </c>
      <c r="I13471" t="s">
        <v>1455</v>
      </c>
      <c r="J13471" s="20">
        <v>15</v>
      </c>
      <c r="K13471" s="20" t="s">
        <v>9</v>
      </c>
      <c r="L13471" t="s">
        <v>1464</v>
      </c>
      <c r="M13471" s="20">
        <v>1.65</v>
      </c>
      <c r="N13471" s="20">
        <v>2.6</v>
      </c>
      <c r="AE13471">
        <f t="shared" si="210"/>
        <v>2010</v>
      </c>
    </row>
    <row r="13472" spans="1:31" x14ac:dyDescent="0.25">
      <c r="A13472" s="7">
        <v>13469</v>
      </c>
      <c r="B13472" s="8">
        <v>40225</v>
      </c>
      <c r="C13472" t="s">
        <v>3</v>
      </c>
      <c r="D13472" t="s">
        <v>678</v>
      </c>
      <c r="E13472" t="s">
        <v>9</v>
      </c>
      <c r="F13472" t="s">
        <v>709</v>
      </c>
      <c r="G13472" t="s">
        <v>377</v>
      </c>
      <c r="H13472" s="135" t="s">
        <v>1601</v>
      </c>
      <c r="I13472" t="s">
        <v>1455</v>
      </c>
      <c r="J13472" s="20">
        <v>14</v>
      </c>
      <c r="K13472" s="20" t="s">
        <v>9</v>
      </c>
      <c r="L13472" t="s">
        <v>1463</v>
      </c>
      <c r="M13472" s="20">
        <v>1.68</v>
      </c>
      <c r="N13472" s="20">
        <v>2.3200000000000003</v>
      </c>
      <c r="AE13472">
        <f t="shared" si="210"/>
        <v>2010</v>
      </c>
    </row>
    <row r="13473" spans="1:31" x14ac:dyDescent="0.25">
      <c r="A13473" s="7">
        <v>13470</v>
      </c>
      <c r="B13473" s="8">
        <v>40225</v>
      </c>
      <c r="C13473" t="s">
        <v>3</v>
      </c>
      <c r="D13473" t="s">
        <v>78</v>
      </c>
      <c r="E13473" t="s">
        <v>9</v>
      </c>
      <c r="F13473" t="s">
        <v>1054</v>
      </c>
      <c r="G13473" t="s">
        <v>14</v>
      </c>
      <c r="H13473" s="135" t="s">
        <v>1530</v>
      </c>
      <c r="I13473" t="s">
        <v>1458</v>
      </c>
      <c r="J13473" s="20">
        <v>7</v>
      </c>
      <c r="K13473" s="20" t="s">
        <v>3</v>
      </c>
      <c r="L13473" t="s">
        <v>1464</v>
      </c>
      <c r="M13473" s="20">
        <v>10</v>
      </c>
      <c r="N13473" s="20">
        <v>30</v>
      </c>
      <c r="AE13473">
        <f t="shared" si="210"/>
        <v>2010</v>
      </c>
    </row>
    <row r="13474" spans="1:31" x14ac:dyDescent="0.25">
      <c r="A13474" s="7">
        <v>13471</v>
      </c>
      <c r="B13474" s="8">
        <v>40225</v>
      </c>
      <c r="C13474" t="s">
        <v>3</v>
      </c>
      <c r="D13474" t="s">
        <v>676</v>
      </c>
      <c r="E13474" t="s">
        <v>9</v>
      </c>
      <c r="F13474" t="s">
        <v>78</v>
      </c>
      <c r="G13474" t="s">
        <v>870</v>
      </c>
      <c r="H13474" s="135" t="s">
        <v>1496</v>
      </c>
      <c r="I13474" t="s">
        <v>1454</v>
      </c>
      <c r="J13474" s="20">
        <v>12</v>
      </c>
      <c r="K13474" s="20" t="s">
        <v>1465</v>
      </c>
      <c r="L13474" t="s">
        <v>1466</v>
      </c>
      <c r="M13474" s="20">
        <v>3</v>
      </c>
      <c r="N13474" s="20">
        <v>3</v>
      </c>
      <c r="AE13474">
        <f t="shared" si="210"/>
        <v>2010</v>
      </c>
    </row>
    <row r="13475" spans="1:31" x14ac:dyDescent="0.25">
      <c r="A13475" s="7">
        <v>13472</v>
      </c>
      <c r="B13475" s="8">
        <v>40226</v>
      </c>
      <c r="C13475" t="s">
        <v>3</v>
      </c>
      <c r="D13475" t="s">
        <v>311</v>
      </c>
      <c r="E13475" t="s">
        <v>9</v>
      </c>
      <c r="F13475" t="s">
        <v>45</v>
      </c>
      <c r="G13475" t="s">
        <v>648</v>
      </c>
      <c r="H13475" s="9" t="s">
        <v>2955</v>
      </c>
      <c r="I13475" t="s">
        <v>1454</v>
      </c>
      <c r="J13475" s="20">
        <v>18</v>
      </c>
      <c r="K13475" s="20" t="s">
        <v>1465</v>
      </c>
      <c r="L13475" t="s">
        <v>1466</v>
      </c>
      <c r="M13475" s="20">
        <v>4.5</v>
      </c>
      <c r="N13475" s="20">
        <v>4.5</v>
      </c>
      <c r="AE13475">
        <f t="shared" si="210"/>
        <v>2010</v>
      </c>
    </row>
    <row r="13476" spans="1:31" x14ac:dyDescent="0.25">
      <c r="A13476" s="7">
        <v>13473</v>
      </c>
      <c r="B13476" s="8">
        <v>40226</v>
      </c>
      <c r="C13476" t="s">
        <v>3</v>
      </c>
      <c r="D13476" t="s">
        <v>1011</v>
      </c>
      <c r="E13476" t="s">
        <v>9</v>
      </c>
      <c r="F13476" t="s">
        <v>597</v>
      </c>
      <c r="G13476" t="s">
        <v>648</v>
      </c>
      <c r="H13476" s="9" t="s">
        <v>2955</v>
      </c>
      <c r="I13476" t="s">
        <v>1454</v>
      </c>
      <c r="J13476" s="20">
        <v>11</v>
      </c>
      <c r="K13476" s="20" t="s">
        <v>9</v>
      </c>
      <c r="L13476" t="s">
        <v>1464</v>
      </c>
      <c r="M13476" s="20">
        <v>2.42</v>
      </c>
      <c r="N13476" s="20">
        <v>4.08</v>
      </c>
      <c r="AE13476">
        <f t="shared" si="210"/>
        <v>2010</v>
      </c>
    </row>
    <row r="13477" spans="1:31" x14ac:dyDescent="0.25">
      <c r="A13477" s="7">
        <v>13474</v>
      </c>
      <c r="B13477" s="8">
        <v>40226</v>
      </c>
      <c r="C13477" t="s">
        <v>3</v>
      </c>
      <c r="D13477" t="s">
        <v>420</v>
      </c>
      <c r="E13477" t="s">
        <v>9</v>
      </c>
      <c r="F13477" t="s">
        <v>624</v>
      </c>
      <c r="G13477" t="s">
        <v>17</v>
      </c>
      <c r="H13477" s="135" t="s">
        <v>1500</v>
      </c>
      <c r="I13477" t="s">
        <v>1454</v>
      </c>
      <c r="J13477" s="20">
        <v>24</v>
      </c>
      <c r="K13477" s="20" t="s">
        <v>3</v>
      </c>
      <c r="L13477" t="s">
        <v>1464</v>
      </c>
      <c r="M13477" s="20">
        <v>7.72</v>
      </c>
      <c r="N13477" s="20">
        <v>5.28</v>
      </c>
      <c r="AE13477">
        <f t="shared" si="210"/>
        <v>2010</v>
      </c>
    </row>
    <row r="13478" spans="1:31" x14ac:dyDescent="0.25">
      <c r="A13478" s="7">
        <v>13475</v>
      </c>
      <c r="B13478" s="8">
        <v>40226</v>
      </c>
      <c r="C13478" t="s">
        <v>3</v>
      </c>
      <c r="D13478" t="s">
        <v>543</v>
      </c>
      <c r="E13478" t="s">
        <v>9</v>
      </c>
      <c r="F13478" t="s">
        <v>905</v>
      </c>
      <c r="G13478" t="s">
        <v>648</v>
      </c>
      <c r="H13478" s="136" t="s">
        <v>1496</v>
      </c>
      <c r="I13478" t="s">
        <v>1454</v>
      </c>
      <c r="J13478" s="20">
        <v>12</v>
      </c>
      <c r="K13478" s="20" t="s">
        <v>9</v>
      </c>
      <c r="L13478" t="s">
        <v>1464</v>
      </c>
      <c r="M13478" s="20">
        <v>2.64</v>
      </c>
      <c r="N13478" s="20">
        <v>4.3599999999999994</v>
      </c>
      <c r="AE13478">
        <f t="shared" si="210"/>
        <v>2010</v>
      </c>
    </row>
    <row r="13479" spans="1:31" x14ac:dyDescent="0.25">
      <c r="A13479" s="7">
        <v>13476</v>
      </c>
      <c r="B13479" s="8">
        <v>40226</v>
      </c>
      <c r="C13479" t="s">
        <v>3</v>
      </c>
      <c r="D13479" t="s">
        <v>823</v>
      </c>
      <c r="E13479" t="s">
        <v>9</v>
      </c>
      <c r="F13479" t="s">
        <v>240</v>
      </c>
      <c r="G13479" t="s">
        <v>648</v>
      </c>
      <c r="H13479" s="9" t="s">
        <v>2945</v>
      </c>
      <c r="I13479" t="s">
        <v>1454</v>
      </c>
      <c r="J13479" s="20">
        <v>17</v>
      </c>
      <c r="K13479" s="20" t="s">
        <v>3</v>
      </c>
      <c r="L13479" t="s">
        <v>1464</v>
      </c>
      <c r="M13479" s="20">
        <v>5.76</v>
      </c>
      <c r="N13479" s="20">
        <v>3.74</v>
      </c>
      <c r="AE13479">
        <f t="shared" si="210"/>
        <v>2010</v>
      </c>
    </row>
    <row r="13480" spans="1:31" x14ac:dyDescent="0.25">
      <c r="A13480" s="7">
        <v>13477</v>
      </c>
      <c r="B13480" s="8">
        <v>40227</v>
      </c>
      <c r="C13480" t="s">
        <v>3</v>
      </c>
      <c r="D13480" t="s">
        <v>1055</v>
      </c>
      <c r="E13480" t="s">
        <v>9</v>
      </c>
      <c r="F13480" t="s">
        <v>411</v>
      </c>
      <c r="G13480" t="s">
        <v>648</v>
      </c>
      <c r="H13480" s="135" t="s">
        <v>1791</v>
      </c>
      <c r="I13480" t="s">
        <v>1458</v>
      </c>
      <c r="J13480" s="20">
        <v>12</v>
      </c>
      <c r="K13480" s="20" t="s">
        <v>9</v>
      </c>
      <c r="L13480" t="s">
        <v>1464</v>
      </c>
      <c r="M13480" s="20">
        <v>30</v>
      </c>
      <c r="N13480" s="20">
        <v>10</v>
      </c>
      <c r="AE13480">
        <f t="shared" si="210"/>
        <v>2010</v>
      </c>
    </row>
    <row r="13481" spans="1:31" x14ac:dyDescent="0.25">
      <c r="A13481" s="7">
        <v>13478</v>
      </c>
      <c r="B13481" s="8">
        <v>40227</v>
      </c>
      <c r="C13481" t="s">
        <v>3</v>
      </c>
      <c r="D13481" t="s">
        <v>918</v>
      </c>
      <c r="E13481" t="s">
        <v>9</v>
      </c>
      <c r="F13481" t="s">
        <v>869</v>
      </c>
      <c r="G13481" t="s">
        <v>1016</v>
      </c>
      <c r="H13481" s="135" t="s">
        <v>2872</v>
      </c>
      <c r="I13481" t="s">
        <v>1454</v>
      </c>
      <c r="J13481" s="20">
        <v>34</v>
      </c>
      <c r="K13481" s="20" t="s">
        <v>9</v>
      </c>
      <c r="L13481" t="s">
        <v>1464</v>
      </c>
      <c r="M13481" s="20">
        <v>7.48</v>
      </c>
      <c r="N13481" s="20">
        <v>10.52</v>
      </c>
      <c r="AE13481">
        <f t="shared" si="210"/>
        <v>2010</v>
      </c>
    </row>
    <row r="13482" spans="1:31" x14ac:dyDescent="0.25">
      <c r="A13482" s="7">
        <v>13479</v>
      </c>
      <c r="B13482" s="8">
        <v>40227</v>
      </c>
      <c r="C13482" t="s">
        <v>3</v>
      </c>
      <c r="D13482" t="s">
        <v>276</v>
      </c>
      <c r="E13482" t="s">
        <v>9</v>
      </c>
      <c r="F13482" t="s">
        <v>45</v>
      </c>
      <c r="G13482" t="s">
        <v>1016</v>
      </c>
      <c r="H13482" s="9" t="s">
        <v>2924</v>
      </c>
      <c r="I13482" t="s">
        <v>1454</v>
      </c>
      <c r="J13482" s="20">
        <v>58</v>
      </c>
      <c r="K13482" s="20" t="s">
        <v>3</v>
      </c>
      <c r="L13482" t="s">
        <v>1464</v>
      </c>
      <c r="M13482" s="20">
        <v>17.239999999999998</v>
      </c>
      <c r="N13482" s="20">
        <v>12.76</v>
      </c>
      <c r="AE13482">
        <f t="shared" si="210"/>
        <v>2010</v>
      </c>
    </row>
    <row r="13483" spans="1:31" x14ac:dyDescent="0.25">
      <c r="A13483" s="7">
        <v>13480</v>
      </c>
      <c r="B13483" s="8">
        <v>40227</v>
      </c>
      <c r="C13483" t="s">
        <v>3</v>
      </c>
      <c r="D13483" t="s">
        <v>432</v>
      </c>
      <c r="E13483" t="s">
        <v>9</v>
      </c>
      <c r="F13483" t="s">
        <v>926</v>
      </c>
      <c r="G13483" t="s">
        <v>1016</v>
      </c>
      <c r="H13483" s="135" t="s">
        <v>1496</v>
      </c>
      <c r="I13483" t="s">
        <v>1454</v>
      </c>
      <c r="J13483" s="20">
        <v>24</v>
      </c>
      <c r="K13483" s="20" t="s">
        <v>1465</v>
      </c>
      <c r="L13483" t="s">
        <v>1466</v>
      </c>
      <c r="M13483" s="20">
        <v>6</v>
      </c>
      <c r="N13483" s="20">
        <v>6</v>
      </c>
      <c r="AE13483">
        <f t="shared" si="210"/>
        <v>2010</v>
      </c>
    </row>
    <row r="13484" spans="1:31" x14ac:dyDescent="0.25">
      <c r="A13484" s="7">
        <v>13481</v>
      </c>
      <c r="B13484" s="8">
        <v>40228</v>
      </c>
      <c r="C13484" t="s">
        <v>3</v>
      </c>
      <c r="D13484" t="s">
        <v>868</v>
      </c>
      <c r="E13484" t="s">
        <v>9</v>
      </c>
      <c r="F13484" t="s">
        <v>311</v>
      </c>
      <c r="G13484" t="s">
        <v>648</v>
      </c>
      <c r="H13484" s="9" t="s">
        <v>2955</v>
      </c>
      <c r="I13484" t="s">
        <v>1455</v>
      </c>
      <c r="J13484" s="20">
        <v>12</v>
      </c>
      <c r="K13484" s="20" t="s">
        <v>9</v>
      </c>
      <c r="L13484" t="s">
        <v>1464</v>
      </c>
      <c r="M13484" s="20">
        <v>1.32</v>
      </c>
      <c r="N13484" s="20">
        <v>2.1799999999999997</v>
      </c>
      <c r="AE13484">
        <f t="shared" si="210"/>
        <v>2010</v>
      </c>
    </row>
    <row r="13485" spans="1:31" x14ac:dyDescent="0.25">
      <c r="A13485" s="7">
        <v>13482</v>
      </c>
      <c r="B13485" s="8">
        <v>40228</v>
      </c>
      <c r="C13485" t="s">
        <v>3</v>
      </c>
      <c r="D13485" t="s">
        <v>989</v>
      </c>
      <c r="E13485" t="s">
        <v>9</v>
      </c>
      <c r="F13485" t="s">
        <v>91</v>
      </c>
      <c r="G13485" t="s">
        <v>648</v>
      </c>
      <c r="H13485" s="9" t="s">
        <v>2955</v>
      </c>
      <c r="I13485" t="s">
        <v>1454</v>
      </c>
      <c r="J13485" s="20">
        <v>18</v>
      </c>
      <c r="K13485" s="20" t="s">
        <v>9</v>
      </c>
      <c r="L13485" t="s">
        <v>1464</v>
      </c>
      <c r="M13485" s="20">
        <v>3.96</v>
      </c>
      <c r="N13485" s="20">
        <v>6.04</v>
      </c>
      <c r="AE13485">
        <f t="shared" si="210"/>
        <v>2010</v>
      </c>
    </row>
    <row r="13486" spans="1:31" x14ac:dyDescent="0.25">
      <c r="A13486" s="7">
        <v>13483</v>
      </c>
      <c r="B13486" s="8">
        <v>40228</v>
      </c>
      <c r="C13486" t="s">
        <v>3</v>
      </c>
      <c r="D13486" t="s">
        <v>1004</v>
      </c>
      <c r="E13486" t="s">
        <v>9</v>
      </c>
      <c r="F13486" t="s">
        <v>869</v>
      </c>
      <c r="G13486" t="s">
        <v>929</v>
      </c>
      <c r="H13486" s="135" t="s">
        <v>2644</v>
      </c>
      <c r="I13486" t="s">
        <v>1454</v>
      </c>
      <c r="J13486" s="20">
        <v>21</v>
      </c>
      <c r="K13486" s="20" t="s">
        <v>9</v>
      </c>
      <c r="L13486" t="s">
        <v>1463</v>
      </c>
      <c r="M13486" s="20">
        <v>5.04</v>
      </c>
      <c r="N13486" s="20">
        <v>6.46</v>
      </c>
      <c r="AE13486">
        <f t="shared" si="210"/>
        <v>2010</v>
      </c>
    </row>
    <row r="13487" spans="1:31" x14ac:dyDescent="0.25">
      <c r="A13487" s="7">
        <v>13484</v>
      </c>
      <c r="B13487" s="8">
        <v>40228</v>
      </c>
      <c r="C13487" t="s">
        <v>3</v>
      </c>
      <c r="D13487" t="s">
        <v>989</v>
      </c>
      <c r="E13487" t="s">
        <v>9</v>
      </c>
      <c r="F13487" t="s">
        <v>937</v>
      </c>
      <c r="G13487" t="s">
        <v>895</v>
      </c>
      <c r="H13487" s="135" t="s">
        <v>2564</v>
      </c>
      <c r="I13487" t="s">
        <v>1454</v>
      </c>
      <c r="J13487" s="20">
        <v>25</v>
      </c>
      <c r="K13487" s="20" t="s">
        <v>1465</v>
      </c>
      <c r="L13487" t="s">
        <v>1466</v>
      </c>
      <c r="M13487" s="20">
        <v>6.25</v>
      </c>
      <c r="N13487" s="20">
        <v>6.25</v>
      </c>
      <c r="AE13487">
        <f t="shared" si="210"/>
        <v>2010</v>
      </c>
    </row>
    <row r="13488" spans="1:31" x14ac:dyDescent="0.25">
      <c r="A13488" s="7">
        <v>13485</v>
      </c>
      <c r="B13488" s="8">
        <v>40228</v>
      </c>
      <c r="C13488" t="s">
        <v>3</v>
      </c>
      <c r="D13488" t="s">
        <v>972</v>
      </c>
      <c r="E13488" t="s">
        <v>9</v>
      </c>
      <c r="F13488" t="s">
        <v>1034</v>
      </c>
      <c r="G13488" t="s">
        <v>569</v>
      </c>
      <c r="H13488" s="9" t="s">
        <v>2571</v>
      </c>
      <c r="I13488" t="s">
        <v>1454</v>
      </c>
      <c r="J13488" s="20">
        <v>21</v>
      </c>
      <c r="K13488" s="20" t="s">
        <v>9</v>
      </c>
      <c r="L13488" t="s">
        <v>1464</v>
      </c>
      <c r="M13488" s="20">
        <v>4.62</v>
      </c>
      <c r="N13488" s="20">
        <v>6.88</v>
      </c>
      <c r="AE13488">
        <f t="shared" si="210"/>
        <v>2010</v>
      </c>
    </row>
    <row r="13489" spans="1:31" x14ac:dyDescent="0.25">
      <c r="A13489" s="7">
        <v>13486</v>
      </c>
      <c r="B13489" s="8">
        <v>40228</v>
      </c>
      <c r="C13489" t="s">
        <v>3</v>
      </c>
      <c r="D13489" t="s">
        <v>676</v>
      </c>
      <c r="E13489" t="s">
        <v>9</v>
      </c>
      <c r="F13489" t="s">
        <v>469</v>
      </c>
      <c r="G13489" t="s">
        <v>732</v>
      </c>
      <c r="H13489" s="135" t="s">
        <v>2309</v>
      </c>
      <c r="I13489" t="s">
        <v>1454</v>
      </c>
      <c r="J13489" s="20">
        <v>37</v>
      </c>
      <c r="K13489" s="20" t="s">
        <v>3</v>
      </c>
      <c r="L13489" t="s">
        <v>1464</v>
      </c>
      <c r="M13489" s="20">
        <v>11.36</v>
      </c>
      <c r="N13489" s="20">
        <v>8.14</v>
      </c>
      <c r="AE13489">
        <f t="shared" si="210"/>
        <v>2010</v>
      </c>
    </row>
    <row r="13490" spans="1:31" x14ac:dyDescent="0.25">
      <c r="A13490" s="7">
        <v>13487</v>
      </c>
      <c r="B13490" s="8">
        <v>40228</v>
      </c>
      <c r="C13490" t="s">
        <v>3</v>
      </c>
      <c r="D13490" t="s">
        <v>989</v>
      </c>
      <c r="E13490" t="s">
        <v>9</v>
      </c>
      <c r="F13490" t="s">
        <v>937</v>
      </c>
      <c r="G13490" t="s">
        <v>861</v>
      </c>
      <c r="H13490" s="135" t="s">
        <v>1496</v>
      </c>
      <c r="I13490" t="s">
        <v>1454</v>
      </c>
      <c r="J13490" s="20">
        <v>25</v>
      </c>
      <c r="K13490" s="20" t="s">
        <v>9</v>
      </c>
      <c r="L13490" t="s">
        <v>1464</v>
      </c>
      <c r="M13490" s="20">
        <v>5.5</v>
      </c>
      <c r="N13490" s="20">
        <v>8</v>
      </c>
      <c r="AE13490">
        <f t="shared" si="210"/>
        <v>2010</v>
      </c>
    </row>
    <row r="13491" spans="1:31" x14ac:dyDescent="0.25">
      <c r="A13491" s="7">
        <v>13488</v>
      </c>
      <c r="B13491" s="8">
        <v>40229</v>
      </c>
      <c r="C13491" t="s">
        <v>3</v>
      </c>
      <c r="D13491" t="s">
        <v>1018</v>
      </c>
      <c r="E13491" t="s">
        <v>9</v>
      </c>
      <c r="F13491" t="s">
        <v>1034</v>
      </c>
      <c r="G13491" t="s">
        <v>714</v>
      </c>
      <c r="H13491" s="135" t="s">
        <v>2001</v>
      </c>
      <c r="I13491" t="s">
        <v>1454</v>
      </c>
      <c r="J13491" s="20">
        <v>23</v>
      </c>
      <c r="K13491" s="20" t="s">
        <v>9</v>
      </c>
      <c r="L13491" t="s">
        <v>1463</v>
      </c>
      <c r="M13491" s="20">
        <v>5.52</v>
      </c>
      <c r="N13491" s="20">
        <v>6.98</v>
      </c>
      <c r="AE13491">
        <f t="shared" si="210"/>
        <v>2010</v>
      </c>
    </row>
    <row r="13492" spans="1:31" x14ac:dyDescent="0.25">
      <c r="A13492" s="7">
        <v>13489</v>
      </c>
      <c r="B13492" s="8">
        <v>40229</v>
      </c>
      <c r="C13492" t="s">
        <v>3</v>
      </c>
      <c r="D13492" t="s">
        <v>712</v>
      </c>
      <c r="E13492" t="s">
        <v>9</v>
      </c>
      <c r="F13492" t="s">
        <v>667</v>
      </c>
      <c r="G13492" t="s">
        <v>569</v>
      </c>
      <c r="H13492" s="9" t="s">
        <v>2246</v>
      </c>
      <c r="I13492" t="s">
        <v>1454</v>
      </c>
      <c r="J13492" s="20">
        <v>21</v>
      </c>
      <c r="K13492" s="20" t="s">
        <v>1465</v>
      </c>
      <c r="L13492" t="s">
        <v>1466</v>
      </c>
      <c r="M13492" s="20">
        <v>5.25</v>
      </c>
      <c r="N13492" s="20">
        <v>5.25</v>
      </c>
      <c r="AE13492">
        <f t="shared" si="210"/>
        <v>2010</v>
      </c>
    </row>
    <row r="13493" spans="1:31" x14ac:dyDescent="0.25">
      <c r="A13493" s="7">
        <v>13490</v>
      </c>
      <c r="B13493" s="8">
        <v>40229</v>
      </c>
      <c r="C13493" t="s">
        <v>3</v>
      </c>
      <c r="D13493" t="s">
        <v>1046</v>
      </c>
      <c r="E13493" t="s">
        <v>9</v>
      </c>
      <c r="F13493" t="s">
        <v>957</v>
      </c>
      <c r="G13493" t="s">
        <v>714</v>
      </c>
      <c r="H13493" s="135" t="s">
        <v>2433</v>
      </c>
      <c r="I13493" t="s">
        <v>1455</v>
      </c>
      <c r="J13493" s="20">
        <v>10</v>
      </c>
      <c r="K13493" s="20" t="s">
        <v>3</v>
      </c>
      <c r="L13493" t="s">
        <v>1463</v>
      </c>
      <c r="M13493" s="20">
        <v>1.8</v>
      </c>
      <c r="N13493" s="20">
        <v>1.2</v>
      </c>
      <c r="AE13493">
        <f t="shared" si="210"/>
        <v>2010</v>
      </c>
    </row>
    <row r="13494" spans="1:31" x14ac:dyDescent="0.25">
      <c r="A13494" s="7">
        <v>13491</v>
      </c>
      <c r="B13494" s="8">
        <v>40229</v>
      </c>
      <c r="C13494" t="s">
        <v>3</v>
      </c>
      <c r="D13494" t="s">
        <v>1052</v>
      </c>
      <c r="E13494" t="s">
        <v>9</v>
      </c>
      <c r="F13494" t="s">
        <v>414</v>
      </c>
      <c r="G13494" t="s">
        <v>648</v>
      </c>
      <c r="H13494" s="135" t="s">
        <v>1785</v>
      </c>
      <c r="I13494" t="s">
        <v>1454</v>
      </c>
      <c r="J13494" s="20">
        <v>22</v>
      </c>
      <c r="K13494" s="20" t="s">
        <v>1465</v>
      </c>
      <c r="L13494" t="s">
        <v>1466</v>
      </c>
      <c r="M13494" s="20">
        <v>5.5</v>
      </c>
      <c r="N13494" s="20">
        <v>5.5</v>
      </c>
      <c r="AE13494">
        <f t="shared" si="210"/>
        <v>2010</v>
      </c>
    </row>
    <row r="13495" spans="1:31" x14ac:dyDescent="0.25">
      <c r="A13495" s="7">
        <v>13492</v>
      </c>
      <c r="B13495" s="8">
        <v>40229</v>
      </c>
      <c r="C13495" t="s">
        <v>3</v>
      </c>
      <c r="D13495" t="s">
        <v>904</v>
      </c>
      <c r="E13495" t="s">
        <v>9</v>
      </c>
      <c r="F13495" t="s">
        <v>1020</v>
      </c>
      <c r="G13495" t="s">
        <v>929</v>
      </c>
      <c r="H13495" s="135" t="s">
        <v>2683</v>
      </c>
      <c r="I13495" t="s">
        <v>1454</v>
      </c>
      <c r="J13495" s="20">
        <v>16</v>
      </c>
      <c r="K13495" s="20" t="s">
        <v>3</v>
      </c>
      <c r="L13495" t="s">
        <v>1463</v>
      </c>
      <c r="M13495" s="20">
        <v>5.16</v>
      </c>
      <c r="N13495" s="20">
        <v>3.84</v>
      </c>
      <c r="AE13495">
        <f t="shared" si="210"/>
        <v>2010</v>
      </c>
    </row>
    <row r="13496" spans="1:31" x14ac:dyDescent="0.25">
      <c r="A13496" s="7">
        <v>13493</v>
      </c>
      <c r="B13496" s="8">
        <v>40229</v>
      </c>
      <c r="C13496" t="s">
        <v>3</v>
      </c>
      <c r="D13496" t="s">
        <v>957</v>
      </c>
      <c r="E13496" t="s">
        <v>9</v>
      </c>
      <c r="F13496" t="s">
        <v>1053</v>
      </c>
      <c r="G13496" t="s">
        <v>929</v>
      </c>
      <c r="H13496" s="135" t="s">
        <v>2713</v>
      </c>
      <c r="I13496" t="s">
        <v>1455</v>
      </c>
      <c r="J13496" s="20">
        <v>86</v>
      </c>
      <c r="K13496" s="20" t="s">
        <v>1465</v>
      </c>
      <c r="L13496" t="s">
        <v>1466</v>
      </c>
      <c r="M13496" s="20">
        <v>10.75</v>
      </c>
      <c r="N13496" s="20">
        <v>10.75</v>
      </c>
      <c r="AE13496">
        <f t="shared" si="210"/>
        <v>2010</v>
      </c>
    </row>
    <row r="13497" spans="1:31" x14ac:dyDescent="0.25">
      <c r="A13497" s="7">
        <v>13494</v>
      </c>
      <c r="B13497" s="8">
        <v>40229</v>
      </c>
      <c r="C13497" t="s">
        <v>3</v>
      </c>
      <c r="D13497" t="s">
        <v>787</v>
      </c>
      <c r="E13497" t="s">
        <v>9</v>
      </c>
      <c r="F13497" t="s">
        <v>968</v>
      </c>
      <c r="G13497" t="s">
        <v>1016</v>
      </c>
      <c r="H13497" s="9" t="s">
        <v>2861</v>
      </c>
      <c r="I13497" t="s">
        <v>1455</v>
      </c>
      <c r="J13497" s="20">
        <v>50</v>
      </c>
      <c r="K13497" s="20" t="s">
        <v>9</v>
      </c>
      <c r="L13497" t="s">
        <v>1463</v>
      </c>
      <c r="M13497" s="20">
        <v>6</v>
      </c>
      <c r="N13497" s="20">
        <v>7</v>
      </c>
      <c r="AE13497">
        <f t="shared" si="210"/>
        <v>2010</v>
      </c>
    </row>
    <row r="13498" spans="1:31" x14ac:dyDescent="0.25">
      <c r="A13498" s="7">
        <v>13495</v>
      </c>
      <c r="B13498" s="8">
        <v>40229</v>
      </c>
      <c r="C13498" t="s">
        <v>3</v>
      </c>
      <c r="D13498" t="s">
        <v>1052</v>
      </c>
      <c r="E13498" t="s">
        <v>9</v>
      </c>
      <c r="F13498" t="s">
        <v>129</v>
      </c>
      <c r="G13498" t="s">
        <v>895</v>
      </c>
      <c r="H13498" s="9" t="s">
        <v>2963</v>
      </c>
      <c r="I13498" t="s">
        <v>1454</v>
      </c>
      <c r="J13498" s="20">
        <v>30</v>
      </c>
      <c r="K13498" s="20" t="s">
        <v>9</v>
      </c>
      <c r="L13498" t="s">
        <v>1464</v>
      </c>
      <c r="M13498" s="20">
        <v>6.6</v>
      </c>
      <c r="N13498" s="20">
        <v>9.4</v>
      </c>
      <c r="AE13498">
        <f t="shared" si="210"/>
        <v>2010</v>
      </c>
    </row>
    <row r="13499" spans="1:31" x14ac:dyDescent="0.25">
      <c r="A13499" s="7">
        <v>13496</v>
      </c>
      <c r="B13499" s="8">
        <v>40229</v>
      </c>
      <c r="C13499" t="s">
        <v>3</v>
      </c>
      <c r="D13499" t="s">
        <v>1052</v>
      </c>
      <c r="E13499" t="s">
        <v>9</v>
      </c>
      <c r="F13499" t="s">
        <v>1053</v>
      </c>
      <c r="G13499" t="s">
        <v>648</v>
      </c>
      <c r="H13499" s="135" t="s">
        <v>2964</v>
      </c>
      <c r="I13499" t="s">
        <v>1455</v>
      </c>
      <c r="J13499" s="20">
        <v>125</v>
      </c>
      <c r="K13499" s="20" t="s">
        <v>9</v>
      </c>
      <c r="L13499" t="s">
        <v>1464</v>
      </c>
      <c r="M13499" s="20">
        <v>13.75</v>
      </c>
      <c r="N13499" s="20">
        <v>18</v>
      </c>
      <c r="AE13499">
        <f t="shared" si="210"/>
        <v>2010</v>
      </c>
    </row>
    <row r="13500" spans="1:31" x14ac:dyDescent="0.25">
      <c r="A13500" s="7">
        <v>13497</v>
      </c>
      <c r="B13500" s="8">
        <v>40229</v>
      </c>
      <c r="C13500" t="s">
        <v>3</v>
      </c>
      <c r="D13500" t="s">
        <v>1011</v>
      </c>
      <c r="E13500" t="s">
        <v>9</v>
      </c>
      <c r="F13500" t="s">
        <v>904</v>
      </c>
      <c r="G13500" t="s">
        <v>648</v>
      </c>
      <c r="H13500" s="136" t="s">
        <v>1496</v>
      </c>
      <c r="I13500" t="s">
        <v>1454</v>
      </c>
      <c r="J13500" s="20">
        <v>9</v>
      </c>
      <c r="K13500" s="20" t="s">
        <v>9</v>
      </c>
      <c r="L13500" t="s">
        <v>1464</v>
      </c>
      <c r="M13500" s="20">
        <v>1.98</v>
      </c>
      <c r="N13500" s="20">
        <v>3.52</v>
      </c>
      <c r="AE13500">
        <f t="shared" si="210"/>
        <v>2010</v>
      </c>
    </row>
    <row r="13501" spans="1:31" x14ac:dyDescent="0.25">
      <c r="A13501" s="7">
        <v>13498</v>
      </c>
      <c r="B13501" s="8">
        <v>40229</v>
      </c>
      <c r="C13501" t="s">
        <v>3</v>
      </c>
      <c r="D13501" s="16" t="s">
        <v>35</v>
      </c>
      <c r="E13501" t="s">
        <v>9</v>
      </c>
      <c r="F13501" t="s">
        <v>1018</v>
      </c>
      <c r="G13501" t="s">
        <v>861</v>
      </c>
      <c r="H13501" s="9" t="s">
        <v>2516</v>
      </c>
      <c r="I13501" t="s">
        <v>1455</v>
      </c>
      <c r="J13501" s="20">
        <v>39</v>
      </c>
      <c r="K13501" s="20" t="s">
        <v>3</v>
      </c>
      <c r="L13501" t="s">
        <v>1464</v>
      </c>
      <c r="M13501" s="20">
        <v>5.96</v>
      </c>
      <c r="N13501" s="20">
        <v>4.29</v>
      </c>
      <c r="AE13501">
        <f t="shared" si="210"/>
        <v>2010</v>
      </c>
    </row>
    <row r="13502" spans="1:31" x14ac:dyDescent="0.25">
      <c r="A13502" s="7">
        <v>13499</v>
      </c>
      <c r="B13502" s="8">
        <v>40230</v>
      </c>
      <c r="C13502" t="s">
        <v>3</v>
      </c>
      <c r="D13502" t="s">
        <v>1039</v>
      </c>
      <c r="E13502" t="s">
        <v>9</v>
      </c>
      <c r="F13502" t="s">
        <v>1018</v>
      </c>
      <c r="G13502" t="s">
        <v>929</v>
      </c>
      <c r="H13502" s="135" t="s">
        <v>2644</v>
      </c>
      <c r="I13502" t="s">
        <v>1455</v>
      </c>
      <c r="J13502" s="20">
        <v>21</v>
      </c>
      <c r="K13502" s="20" t="s">
        <v>9</v>
      </c>
      <c r="L13502" t="s">
        <v>1464</v>
      </c>
      <c r="M13502" s="20">
        <v>2.31</v>
      </c>
      <c r="N13502" s="20">
        <v>3.44</v>
      </c>
      <c r="AE13502">
        <f t="shared" si="210"/>
        <v>2010</v>
      </c>
    </row>
    <row r="13503" spans="1:31" x14ac:dyDescent="0.25">
      <c r="A13503" s="7">
        <v>13500</v>
      </c>
      <c r="B13503" s="8">
        <v>40230</v>
      </c>
      <c r="C13503" t="s">
        <v>3</v>
      </c>
      <c r="D13503" t="s">
        <v>1052</v>
      </c>
      <c r="E13503" t="s">
        <v>9</v>
      </c>
      <c r="F13503" t="s">
        <v>939</v>
      </c>
      <c r="G13503" t="s">
        <v>895</v>
      </c>
      <c r="H13503" s="135" t="s">
        <v>2570</v>
      </c>
      <c r="I13503" t="s">
        <v>1455</v>
      </c>
      <c r="J13503" s="20">
        <v>21</v>
      </c>
      <c r="K13503" s="20" t="s">
        <v>3</v>
      </c>
      <c r="L13503" t="s">
        <v>1464</v>
      </c>
      <c r="M13503" s="20">
        <v>3.44</v>
      </c>
      <c r="N13503" s="20">
        <v>2.31</v>
      </c>
      <c r="AE13503">
        <f t="shared" si="210"/>
        <v>2010</v>
      </c>
    </row>
    <row r="13504" spans="1:31" x14ac:dyDescent="0.25">
      <c r="A13504" s="7">
        <v>13501</v>
      </c>
      <c r="B13504" s="8">
        <v>40230</v>
      </c>
      <c r="C13504" t="s">
        <v>3</v>
      </c>
      <c r="D13504" t="s">
        <v>972</v>
      </c>
      <c r="E13504" t="s">
        <v>9</v>
      </c>
      <c r="F13504" t="s">
        <v>1034</v>
      </c>
      <c r="G13504" t="s">
        <v>569</v>
      </c>
      <c r="H13504" s="9" t="s">
        <v>2571</v>
      </c>
      <c r="I13504" t="s">
        <v>1454</v>
      </c>
      <c r="J13504" s="20">
        <v>52</v>
      </c>
      <c r="K13504" s="20" t="s">
        <v>3</v>
      </c>
      <c r="L13504" t="s">
        <v>1464</v>
      </c>
      <c r="M13504" s="20">
        <v>15.56</v>
      </c>
      <c r="N13504" s="20">
        <v>11.44</v>
      </c>
      <c r="AE13504">
        <f t="shared" si="210"/>
        <v>2010</v>
      </c>
    </row>
    <row r="13505" spans="1:31" x14ac:dyDescent="0.25">
      <c r="A13505" s="7">
        <v>13502</v>
      </c>
      <c r="B13505" s="8">
        <v>40231</v>
      </c>
      <c r="C13505" t="s">
        <v>3</v>
      </c>
      <c r="D13505" t="s">
        <v>952</v>
      </c>
      <c r="E13505" t="s">
        <v>9</v>
      </c>
      <c r="F13505" t="s">
        <v>993</v>
      </c>
      <c r="G13505" t="s">
        <v>732</v>
      </c>
      <c r="H13505" s="135" t="s">
        <v>2173</v>
      </c>
      <c r="I13505" t="s">
        <v>1454</v>
      </c>
      <c r="J13505" s="20">
        <v>12</v>
      </c>
      <c r="K13505" s="20" t="s">
        <v>1465</v>
      </c>
      <c r="L13505" t="s">
        <v>1466</v>
      </c>
      <c r="M13505" s="20">
        <v>3</v>
      </c>
      <c r="N13505" s="20">
        <v>3</v>
      </c>
      <c r="AE13505">
        <f t="shared" si="210"/>
        <v>2010</v>
      </c>
    </row>
    <row r="13506" spans="1:31" x14ac:dyDescent="0.25">
      <c r="A13506" s="7">
        <v>13503</v>
      </c>
      <c r="B13506" s="8">
        <v>40231</v>
      </c>
      <c r="C13506" t="s">
        <v>3</v>
      </c>
      <c r="D13506" t="s">
        <v>1055</v>
      </c>
      <c r="E13506" t="s">
        <v>9</v>
      </c>
      <c r="F13506" t="s">
        <v>411</v>
      </c>
      <c r="G13506" t="s">
        <v>648</v>
      </c>
      <c r="H13506" s="135" t="s">
        <v>1792</v>
      </c>
      <c r="I13506" t="s">
        <v>1455</v>
      </c>
      <c r="J13506" s="20">
        <v>6</v>
      </c>
      <c r="K13506" s="20" t="s">
        <v>9</v>
      </c>
      <c r="L13506" t="s">
        <v>1463</v>
      </c>
      <c r="M13506" s="20">
        <v>0.72</v>
      </c>
      <c r="N13506" s="20">
        <v>1.28</v>
      </c>
      <c r="AE13506">
        <f t="shared" si="210"/>
        <v>2010</v>
      </c>
    </row>
    <row r="13507" spans="1:31" x14ac:dyDescent="0.25">
      <c r="A13507" s="7">
        <v>13504</v>
      </c>
      <c r="B13507" s="8">
        <v>40231</v>
      </c>
      <c r="C13507" t="s">
        <v>3</v>
      </c>
      <c r="D13507" t="s">
        <v>1046</v>
      </c>
      <c r="E13507" t="s">
        <v>9</v>
      </c>
      <c r="F13507" t="s">
        <v>1021</v>
      </c>
      <c r="G13507" t="s">
        <v>648</v>
      </c>
      <c r="H13507" s="135" t="s">
        <v>2311</v>
      </c>
      <c r="I13507" t="s">
        <v>1454</v>
      </c>
      <c r="J13507" s="20">
        <v>44</v>
      </c>
      <c r="K13507" s="20" t="s">
        <v>9</v>
      </c>
      <c r="L13507" t="s">
        <v>1463</v>
      </c>
      <c r="M13507" s="20">
        <v>10.56</v>
      </c>
      <c r="N13507" s="20">
        <v>12.44</v>
      </c>
      <c r="AE13507">
        <f t="shared" si="210"/>
        <v>2010</v>
      </c>
    </row>
    <row r="13508" spans="1:31" x14ac:dyDescent="0.25">
      <c r="A13508" s="7">
        <v>13505</v>
      </c>
      <c r="B13508" s="8">
        <v>40232</v>
      </c>
      <c r="C13508" t="s">
        <v>3</v>
      </c>
      <c r="D13508" t="s">
        <v>1046</v>
      </c>
      <c r="E13508" t="s">
        <v>9</v>
      </c>
      <c r="F13508" t="s">
        <v>1043</v>
      </c>
      <c r="G13508" t="s">
        <v>929</v>
      </c>
      <c r="H13508" s="135" t="s">
        <v>2658</v>
      </c>
      <c r="I13508" t="s">
        <v>1454</v>
      </c>
      <c r="J13508" s="20">
        <v>21</v>
      </c>
      <c r="K13508" s="20" t="s">
        <v>9</v>
      </c>
      <c r="L13508" t="s">
        <v>1464</v>
      </c>
      <c r="M13508" s="20">
        <v>4.62</v>
      </c>
      <c r="N13508" s="20">
        <v>6.88</v>
      </c>
      <c r="AE13508">
        <f t="shared" ref="AE13508:AE13571" si="211">YEAR(B13508)</f>
        <v>2010</v>
      </c>
    </row>
    <row r="13509" spans="1:31" x14ac:dyDescent="0.25">
      <c r="A13509" s="7">
        <v>13506</v>
      </c>
      <c r="B13509" s="8">
        <v>40232</v>
      </c>
      <c r="C13509" t="s">
        <v>3</v>
      </c>
      <c r="D13509" t="s">
        <v>1046</v>
      </c>
      <c r="E13509" t="s">
        <v>9</v>
      </c>
      <c r="F13509" t="s">
        <v>828</v>
      </c>
      <c r="G13509" t="s">
        <v>714</v>
      </c>
      <c r="H13509" s="9" t="s">
        <v>2211</v>
      </c>
      <c r="I13509" t="s">
        <v>1454</v>
      </c>
      <c r="J13509" s="20">
        <v>19</v>
      </c>
      <c r="K13509" s="20" t="s">
        <v>3</v>
      </c>
      <c r="L13509" t="s">
        <v>1464</v>
      </c>
      <c r="M13509" s="20">
        <v>6.32</v>
      </c>
      <c r="N13509" s="20">
        <v>4.18</v>
      </c>
      <c r="AE13509">
        <f t="shared" si="211"/>
        <v>2010</v>
      </c>
    </row>
    <row r="13510" spans="1:31" x14ac:dyDescent="0.25">
      <c r="A13510" s="7">
        <v>13507</v>
      </c>
      <c r="B13510" s="8">
        <v>40233</v>
      </c>
      <c r="C13510" t="s">
        <v>3</v>
      </c>
      <c r="D13510" t="s">
        <v>1004</v>
      </c>
      <c r="E13510" t="s">
        <v>9</v>
      </c>
      <c r="F13510" t="s">
        <v>869</v>
      </c>
      <c r="G13510" t="s">
        <v>929</v>
      </c>
      <c r="H13510" s="136" t="s">
        <v>2654</v>
      </c>
      <c r="I13510" t="s">
        <v>1454</v>
      </c>
      <c r="J13510" s="20">
        <v>10</v>
      </c>
      <c r="K13510" s="20" t="s">
        <v>1465</v>
      </c>
      <c r="L13510" t="s">
        <v>1466</v>
      </c>
      <c r="M13510" s="20">
        <v>2.5</v>
      </c>
      <c r="N13510" s="20">
        <v>2.5</v>
      </c>
      <c r="AE13510">
        <f t="shared" si="211"/>
        <v>2010</v>
      </c>
    </row>
    <row r="13511" spans="1:31" x14ac:dyDescent="0.25">
      <c r="A13511" s="7">
        <v>13508</v>
      </c>
      <c r="B13511" s="8">
        <v>40233</v>
      </c>
      <c r="C13511" t="s">
        <v>3</v>
      </c>
      <c r="D13511" t="s">
        <v>494</v>
      </c>
      <c r="E13511" t="s">
        <v>9</v>
      </c>
      <c r="F13511" t="s">
        <v>306</v>
      </c>
      <c r="G13511" t="s">
        <v>929</v>
      </c>
      <c r="H13511" s="135" t="s">
        <v>2683</v>
      </c>
      <c r="I13511" t="s">
        <v>1454</v>
      </c>
      <c r="J13511" s="20">
        <v>16</v>
      </c>
      <c r="K13511" s="20" t="s">
        <v>3</v>
      </c>
      <c r="L13511" t="s">
        <v>1464</v>
      </c>
      <c r="M13511" s="20">
        <v>5.48</v>
      </c>
      <c r="N13511" s="20">
        <v>3.52</v>
      </c>
      <c r="AE13511">
        <f t="shared" si="211"/>
        <v>2010</v>
      </c>
    </row>
    <row r="13512" spans="1:31" x14ac:dyDescent="0.25">
      <c r="A13512" s="7">
        <v>13509</v>
      </c>
      <c r="B13512" s="8">
        <v>40233</v>
      </c>
      <c r="C13512" t="s">
        <v>3</v>
      </c>
      <c r="D13512" t="s">
        <v>918</v>
      </c>
      <c r="E13512" t="s">
        <v>9</v>
      </c>
      <c r="F13512" t="s">
        <v>900</v>
      </c>
      <c r="G13512" t="s">
        <v>1016</v>
      </c>
      <c r="H13512" s="9" t="s">
        <v>2901</v>
      </c>
      <c r="I13512" t="s">
        <v>1454</v>
      </c>
      <c r="J13512" s="20">
        <v>43</v>
      </c>
      <c r="K13512" s="20" t="s">
        <v>3</v>
      </c>
      <c r="L13512" t="s">
        <v>1464</v>
      </c>
      <c r="M13512" s="20">
        <v>13.04</v>
      </c>
      <c r="N13512" s="20">
        <v>9.4600000000000009</v>
      </c>
      <c r="AE13512">
        <f t="shared" si="211"/>
        <v>2010</v>
      </c>
    </row>
    <row r="13513" spans="1:31" x14ac:dyDescent="0.25">
      <c r="A13513" s="7">
        <v>13510</v>
      </c>
      <c r="B13513" s="8">
        <v>40234</v>
      </c>
      <c r="C13513" t="s">
        <v>3</v>
      </c>
      <c r="D13513" t="s">
        <v>350</v>
      </c>
      <c r="E13513" t="s">
        <v>9</v>
      </c>
      <c r="F13513" t="s">
        <v>795</v>
      </c>
      <c r="G13513" t="s">
        <v>870</v>
      </c>
      <c r="H13513" s="135" t="s">
        <v>1496</v>
      </c>
      <c r="I13513" t="s">
        <v>1454</v>
      </c>
      <c r="J13513" s="20">
        <v>34</v>
      </c>
      <c r="K13513" s="20" t="s">
        <v>3</v>
      </c>
      <c r="L13513" t="s">
        <v>1464</v>
      </c>
      <c r="M13513" s="20">
        <v>10.52</v>
      </c>
      <c r="N13513" s="20">
        <v>7.48</v>
      </c>
      <c r="AE13513">
        <f t="shared" si="211"/>
        <v>2010</v>
      </c>
    </row>
    <row r="13514" spans="1:31" x14ac:dyDescent="0.25">
      <c r="A13514" s="7">
        <v>13511</v>
      </c>
      <c r="B13514" s="8">
        <v>40234</v>
      </c>
      <c r="C13514" t="s">
        <v>3</v>
      </c>
      <c r="D13514" t="s">
        <v>557</v>
      </c>
      <c r="E13514" t="s">
        <v>9</v>
      </c>
      <c r="F13514" t="s">
        <v>727</v>
      </c>
      <c r="G13514" t="s">
        <v>1016</v>
      </c>
      <c r="H13514" s="9" t="s">
        <v>2965</v>
      </c>
      <c r="I13514" t="s">
        <v>1454</v>
      </c>
      <c r="J13514" s="20">
        <v>16</v>
      </c>
      <c r="K13514" s="20" t="s">
        <v>3</v>
      </c>
      <c r="L13514" t="s">
        <v>1464</v>
      </c>
      <c r="M13514" s="20">
        <v>5.48</v>
      </c>
      <c r="N13514" s="20">
        <v>3.52</v>
      </c>
      <c r="AE13514">
        <f t="shared" si="211"/>
        <v>2010</v>
      </c>
    </row>
    <row r="13515" spans="1:31" x14ac:dyDescent="0.25">
      <c r="A13515" s="7">
        <v>13512</v>
      </c>
      <c r="B13515" s="8">
        <v>40234</v>
      </c>
      <c r="C13515" t="s">
        <v>3</v>
      </c>
      <c r="D13515" t="s">
        <v>311</v>
      </c>
      <c r="E13515" t="s">
        <v>9</v>
      </c>
      <c r="F13515" t="s">
        <v>976</v>
      </c>
      <c r="G13515" t="s">
        <v>861</v>
      </c>
      <c r="H13515" s="135" t="s">
        <v>1496</v>
      </c>
      <c r="I13515" t="s">
        <v>1454</v>
      </c>
      <c r="J13515" s="20">
        <v>30</v>
      </c>
      <c r="K13515" s="20" t="s">
        <v>3</v>
      </c>
      <c r="L13515" t="s">
        <v>1464</v>
      </c>
      <c r="M13515" s="20">
        <v>9.4</v>
      </c>
      <c r="N13515" s="20">
        <v>6.6</v>
      </c>
      <c r="AE13515">
        <f t="shared" si="211"/>
        <v>2010</v>
      </c>
    </row>
    <row r="13516" spans="1:31" x14ac:dyDescent="0.25">
      <c r="A13516" s="7">
        <v>13513</v>
      </c>
      <c r="B13516" s="8">
        <v>40235</v>
      </c>
      <c r="C13516" t="s">
        <v>3</v>
      </c>
      <c r="D13516" t="s">
        <v>117</v>
      </c>
      <c r="E13516" t="s">
        <v>9</v>
      </c>
      <c r="F13516" t="s">
        <v>1052</v>
      </c>
      <c r="G13516" t="s">
        <v>732</v>
      </c>
      <c r="H13516" s="135" t="s">
        <v>2173</v>
      </c>
      <c r="I13516" t="s">
        <v>1455</v>
      </c>
      <c r="J13516" s="20">
        <v>7</v>
      </c>
      <c r="K13516" s="20" t="s">
        <v>1465</v>
      </c>
      <c r="L13516" t="s">
        <v>1466</v>
      </c>
      <c r="M13516" s="20">
        <v>0.875</v>
      </c>
      <c r="N13516" s="20">
        <v>0.875</v>
      </c>
      <c r="AE13516">
        <f t="shared" si="211"/>
        <v>2010</v>
      </c>
    </row>
    <row r="13517" spans="1:31" x14ac:dyDescent="0.25">
      <c r="A13517" s="7">
        <v>13514</v>
      </c>
      <c r="B13517" s="8">
        <v>40235</v>
      </c>
      <c r="C13517" t="s">
        <v>3</v>
      </c>
      <c r="D13517" t="s">
        <v>791</v>
      </c>
      <c r="E13517" t="s">
        <v>9</v>
      </c>
      <c r="F13517" t="s">
        <v>923</v>
      </c>
      <c r="G13517" t="s">
        <v>929</v>
      </c>
      <c r="H13517" s="135" t="s">
        <v>2658</v>
      </c>
      <c r="I13517" t="s">
        <v>1454</v>
      </c>
      <c r="J13517" s="20">
        <v>21</v>
      </c>
      <c r="K13517" s="20" t="s">
        <v>3</v>
      </c>
      <c r="L13517" t="s">
        <v>1464</v>
      </c>
      <c r="M13517" s="20">
        <v>6.88</v>
      </c>
      <c r="N13517" s="20">
        <v>4.62</v>
      </c>
      <c r="AE13517">
        <f t="shared" si="211"/>
        <v>2010</v>
      </c>
    </row>
    <row r="13518" spans="1:31" x14ac:dyDescent="0.25">
      <c r="A13518" s="7">
        <v>13515</v>
      </c>
      <c r="B13518" s="8">
        <v>40235</v>
      </c>
      <c r="C13518" t="s">
        <v>3</v>
      </c>
      <c r="D13518" t="s">
        <v>271</v>
      </c>
      <c r="E13518" t="s">
        <v>9</v>
      </c>
      <c r="F13518" t="s">
        <v>53</v>
      </c>
      <c r="G13518" t="s">
        <v>929</v>
      </c>
      <c r="H13518" s="135" t="s">
        <v>1496</v>
      </c>
      <c r="I13518" t="s">
        <v>1454</v>
      </c>
      <c r="J13518" s="20">
        <v>1</v>
      </c>
      <c r="K13518" s="20" t="s">
        <v>3</v>
      </c>
      <c r="L13518" t="s">
        <v>1464</v>
      </c>
      <c r="M13518" s="20">
        <v>1.28</v>
      </c>
      <c r="N13518" s="20">
        <v>0.22</v>
      </c>
      <c r="AE13518">
        <f t="shared" si="211"/>
        <v>2010</v>
      </c>
    </row>
    <row r="13519" spans="1:31" x14ac:dyDescent="0.25">
      <c r="A13519" s="7">
        <v>13516</v>
      </c>
      <c r="B13519" s="8">
        <v>40235</v>
      </c>
      <c r="C13519" t="s">
        <v>3</v>
      </c>
      <c r="D13519" t="s">
        <v>787</v>
      </c>
      <c r="E13519" t="s">
        <v>9</v>
      </c>
      <c r="F13519" t="s">
        <v>791</v>
      </c>
      <c r="G13519" t="s">
        <v>1016</v>
      </c>
      <c r="H13519" s="9" t="s">
        <v>2960</v>
      </c>
      <c r="I13519" t="s">
        <v>1455</v>
      </c>
      <c r="J13519" s="20">
        <v>20</v>
      </c>
      <c r="K13519" s="20" t="s">
        <v>9</v>
      </c>
      <c r="L13519" t="s">
        <v>1463</v>
      </c>
      <c r="M13519" s="20">
        <v>2.4</v>
      </c>
      <c r="N13519" s="20">
        <v>3.1</v>
      </c>
      <c r="AE13519">
        <f t="shared" si="211"/>
        <v>2010</v>
      </c>
    </row>
    <row r="13520" spans="1:31" x14ac:dyDescent="0.25">
      <c r="A13520" s="7">
        <v>13517</v>
      </c>
      <c r="B13520" s="8">
        <v>40235</v>
      </c>
      <c r="C13520" t="s">
        <v>3</v>
      </c>
      <c r="D13520" t="s">
        <v>957</v>
      </c>
      <c r="E13520" t="s">
        <v>9</v>
      </c>
      <c r="F13520" t="s">
        <v>836</v>
      </c>
      <c r="G13520" t="s">
        <v>732</v>
      </c>
      <c r="H13520" s="135" t="s">
        <v>1496</v>
      </c>
      <c r="I13520" t="s">
        <v>1454</v>
      </c>
      <c r="J13520" s="20">
        <v>10</v>
      </c>
      <c r="K13520" s="20" t="s">
        <v>9</v>
      </c>
      <c r="L13520" t="s">
        <v>1464</v>
      </c>
      <c r="M13520" s="20">
        <v>2.2000000000000002</v>
      </c>
      <c r="N13520" s="20">
        <v>3.8</v>
      </c>
      <c r="AE13520">
        <f t="shared" si="211"/>
        <v>2010</v>
      </c>
    </row>
    <row r="13521" spans="1:31" x14ac:dyDescent="0.25">
      <c r="A13521" s="7">
        <v>13518</v>
      </c>
      <c r="B13521" s="8">
        <v>40236</v>
      </c>
      <c r="C13521" t="s">
        <v>3</v>
      </c>
      <c r="D13521" t="s">
        <v>1008</v>
      </c>
      <c r="E13521" t="s">
        <v>9</v>
      </c>
      <c r="F13521" t="s">
        <v>1004</v>
      </c>
      <c r="G13521" t="s">
        <v>648</v>
      </c>
      <c r="H13521" s="9" t="s">
        <v>1797</v>
      </c>
      <c r="I13521" t="s">
        <v>1455</v>
      </c>
      <c r="J13521" s="20">
        <v>46</v>
      </c>
      <c r="K13521" s="20" t="s">
        <v>1465</v>
      </c>
      <c r="L13521" t="s">
        <v>1466</v>
      </c>
      <c r="M13521" s="20">
        <v>5.75</v>
      </c>
      <c r="N13521" s="20">
        <v>5.75</v>
      </c>
      <c r="AE13521">
        <f t="shared" si="211"/>
        <v>2010</v>
      </c>
    </row>
    <row r="13522" spans="1:31" x14ac:dyDescent="0.25">
      <c r="A13522" s="7">
        <v>13519</v>
      </c>
      <c r="B13522" s="8">
        <v>40236</v>
      </c>
      <c r="C13522" t="s">
        <v>3</v>
      </c>
      <c r="D13522" t="s">
        <v>967</v>
      </c>
      <c r="E13522" t="s">
        <v>9</v>
      </c>
      <c r="F13522" t="s">
        <v>678</v>
      </c>
      <c r="G13522" t="s">
        <v>648</v>
      </c>
      <c r="H13522" s="135" t="s">
        <v>1877</v>
      </c>
      <c r="I13522" t="s">
        <v>1455</v>
      </c>
      <c r="J13522" s="20">
        <v>6</v>
      </c>
      <c r="K13522" s="20" t="s">
        <v>1465</v>
      </c>
      <c r="L13522" t="s">
        <v>1466</v>
      </c>
      <c r="M13522" s="20">
        <v>0.75</v>
      </c>
      <c r="N13522" s="20">
        <v>0.75</v>
      </c>
      <c r="AE13522">
        <f t="shared" si="211"/>
        <v>2010</v>
      </c>
    </row>
    <row r="13523" spans="1:31" x14ac:dyDescent="0.25">
      <c r="A13523" s="7">
        <v>13520</v>
      </c>
      <c r="B13523" s="8">
        <v>40236</v>
      </c>
      <c r="C13523" t="s">
        <v>3</v>
      </c>
      <c r="D13523" t="s">
        <v>1020</v>
      </c>
      <c r="E13523" t="s">
        <v>9</v>
      </c>
      <c r="F13523" t="s">
        <v>54</v>
      </c>
      <c r="G13523" t="s">
        <v>648</v>
      </c>
      <c r="H13523" s="9" t="s">
        <v>2955</v>
      </c>
      <c r="I13523" t="s">
        <v>1454</v>
      </c>
      <c r="J13523" s="20">
        <v>7</v>
      </c>
      <c r="K13523" s="20" t="s">
        <v>9</v>
      </c>
      <c r="L13523" t="s">
        <v>1463</v>
      </c>
      <c r="M13523" s="20">
        <v>1.68</v>
      </c>
      <c r="N13523" s="20">
        <v>2.8200000000000003</v>
      </c>
      <c r="AE13523">
        <f t="shared" si="211"/>
        <v>2010</v>
      </c>
    </row>
    <row r="13524" spans="1:31" x14ac:dyDescent="0.25">
      <c r="A13524" s="7">
        <v>13521</v>
      </c>
      <c r="B13524" s="8">
        <v>40236</v>
      </c>
      <c r="C13524" t="s">
        <v>3</v>
      </c>
      <c r="D13524" t="s">
        <v>1008</v>
      </c>
      <c r="E13524" t="s">
        <v>9</v>
      </c>
      <c r="F13524" t="s">
        <v>54</v>
      </c>
      <c r="G13524" t="s">
        <v>648</v>
      </c>
      <c r="H13524" s="9" t="s">
        <v>2955</v>
      </c>
      <c r="I13524" t="s">
        <v>1454</v>
      </c>
      <c r="J13524" s="20">
        <v>12</v>
      </c>
      <c r="K13524" s="20" t="s">
        <v>9</v>
      </c>
      <c r="L13524" t="s">
        <v>1463</v>
      </c>
      <c r="M13524" s="20">
        <v>2.88</v>
      </c>
      <c r="N13524" s="20">
        <v>4.12</v>
      </c>
      <c r="AE13524">
        <f t="shared" si="211"/>
        <v>2010</v>
      </c>
    </row>
    <row r="13525" spans="1:31" x14ac:dyDescent="0.25">
      <c r="A13525" s="7">
        <v>13522</v>
      </c>
      <c r="B13525" s="8">
        <v>40236</v>
      </c>
      <c r="C13525" t="s">
        <v>3</v>
      </c>
      <c r="D13525" t="s">
        <v>967</v>
      </c>
      <c r="E13525" t="s">
        <v>9</v>
      </c>
      <c r="F13525" t="s">
        <v>1018</v>
      </c>
      <c r="G13525" t="s">
        <v>648</v>
      </c>
      <c r="H13525" s="135" t="s">
        <v>1799</v>
      </c>
      <c r="I13525" t="s">
        <v>1455</v>
      </c>
      <c r="J13525" s="20">
        <v>37</v>
      </c>
      <c r="K13525" s="20" t="s">
        <v>9</v>
      </c>
      <c r="L13525" t="s">
        <v>1463</v>
      </c>
      <c r="M13525" s="20">
        <v>4.4400000000000004</v>
      </c>
      <c r="N13525" s="20">
        <v>5.31</v>
      </c>
      <c r="AE13525">
        <f t="shared" si="211"/>
        <v>2010</v>
      </c>
    </row>
    <row r="13526" spans="1:31" x14ac:dyDescent="0.25">
      <c r="A13526" s="7">
        <v>13523</v>
      </c>
      <c r="B13526" s="8">
        <v>40236</v>
      </c>
      <c r="C13526" t="s">
        <v>3</v>
      </c>
      <c r="D13526" t="s">
        <v>311</v>
      </c>
      <c r="E13526" t="s">
        <v>9</v>
      </c>
      <c r="F13526" t="s">
        <v>738</v>
      </c>
      <c r="G13526" t="s">
        <v>732</v>
      </c>
      <c r="H13526" s="135" t="s">
        <v>1496</v>
      </c>
      <c r="I13526" t="s">
        <v>1454</v>
      </c>
      <c r="J13526" s="20">
        <v>19</v>
      </c>
      <c r="K13526" s="20" t="s">
        <v>3</v>
      </c>
      <c r="L13526" t="s">
        <v>1464</v>
      </c>
      <c r="M13526" s="20">
        <v>6.32</v>
      </c>
      <c r="N13526" s="20">
        <v>4.18</v>
      </c>
      <c r="AE13526">
        <f t="shared" si="211"/>
        <v>2010</v>
      </c>
    </row>
    <row r="13527" spans="1:31" x14ac:dyDescent="0.25">
      <c r="A13527" s="7">
        <v>13524</v>
      </c>
      <c r="B13527" s="8">
        <v>40237</v>
      </c>
      <c r="C13527" t="s">
        <v>3</v>
      </c>
      <c r="D13527" t="s">
        <v>117</v>
      </c>
      <c r="E13527" t="s">
        <v>9</v>
      </c>
      <c r="F13527" t="s">
        <v>1052</v>
      </c>
      <c r="G13527" t="s">
        <v>732</v>
      </c>
      <c r="H13527" s="136" t="s">
        <v>2199</v>
      </c>
      <c r="I13527" t="s">
        <v>1455</v>
      </c>
      <c r="J13527" s="20">
        <v>16</v>
      </c>
      <c r="K13527" s="20" t="s">
        <v>3</v>
      </c>
      <c r="L13527" t="s">
        <v>1464</v>
      </c>
      <c r="M13527" s="20">
        <v>2.74</v>
      </c>
      <c r="N13527" s="20">
        <v>1.76</v>
      </c>
      <c r="AE13527">
        <f t="shared" si="211"/>
        <v>2010</v>
      </c>
    </row>
    <row r="13528" spans="1:31" x14ac:dyDescent="0.25">
      <c r="A13528" s="7">
        <v>13525</v>
      </c>
      <c r="B13528" s="8">
        <v>40237</v>
      </c>
      <c r="C13528" t="s">
        <v>3</v>
      </c>
      <c r="D13528" t="s">
        <v>973</v>
      </c>
      <c r="E13528" t="s">
        <v>9</v>
      </c>
      <c r="F13528" t="s">
        <v>667</v>
      </c>
      <c r="G13528" t="s">
        <v>648</v>
      </c>
      <c r="H13528" s="135" t="s">
        <v>2062</v>
      </c>
      <c r="I13528" t="s">
        <v>1454</v>
      </c>
      <c r="J13528" s="20">
        <v>19</v>
      </c>
      <c r="K13528" s="20" t="s">
        <v>1465</v>
      </c>
      <c r="L13528" t="s">
        <v>1466</v>
      </c>
      <c r="M13528" s="20">
        <v>4.75</v>
      </c>
      <c r="N13528" s="20">
        <v>4.75</v>
      </c>
      <c r="AE13528">
        <f t="shared" si="211"/>
        <v>2010</v>
      </c>
    </row>
    <row r="13529" spans="1:31" x14ac:dyDescent="0.25">
      <c r="A13529" s="7">
        <v>13526</v>
      </c>
      <c r="B13529" s="8">
        <v>40237</v>
      </c>
      <c r="C13529" t="s">
        <v>3</v>
      </c>
      <c r="D13529" t="s">
        <v>902</v>
      </c>
      <c r="E13529" t="s">
        <v>9</v>
      </c>
      <c r="F13529" t="s">
        <v>441</v>
      </c>
      <c r="G13529" t="s">
        <v>929</v>
      </c>
      <c r="H13529" s="135" t="s">
        <v>2700</v>
      </c>
      <c r="I13529" t="s">
        <v>1455</v>
      </c>
      <c r="J13529" s="20">
        <v>15</v>
      </c>
      <c r="K13529" s="20" t="s">
        <v>9</v>
      </c>
      <c r="L13529" t="s">
        <v>1463</v>
      </c>
      <c r="M13529" s="20">
        <v>1.8</v>
      </c>
      <c r="N13529" s="20">
        <v>2.4500000000000002</v>
      </c>
      <c r="AE13529">
        <f t="shared" si="211"/>
        <v>2010</v>
      </c>
    </row>
    <row r="13530" spans="1:31" x14ac:dyDescent="0.25">
      <c r="A13530" s="7">
        <v>13527</v>
      </c>
      <c r="B13530" s="8">
        <v>40237</v>
      </c>
      <c r="C13530" t="s">
        <v>3</v>
      </c>
      <c r="D13530" t="s">
        <v>432</v>
      </c>
      <c r="E13530" t="s">
        <v>9</v>
      </c>
      <c r="F13530" t="s">
        <v>926</v>
      </c>
      <c r="G13530" t="s">
        <v>1016</v>
      </c>
      <c r="H13530" s="135" t="s">
        <v>1496</v>
      </c>
      <c r="I13530" t="s">
        <v>1454</v>
      </c>
      <c r="J13530" s="20">
        <v>30</v>
      </c>
      <c r="K13530" s="20" t="s">
        <v>3</v>
      </c>
      <c r="L13530" t="s">
        <v>1463</v>
      </c>
      <c r="M13530" s="20">
        <v>8.8000000000000007</v>
      </c>
      <c r="N13530" s="20">
        <v>7.2</v>
      </c>
      <c r="AE13530">
        <f t="shared" si="211"/>
        <v>2010</v>
      </c>
    </row>
    <row r="13531" spans="1:31" x14ac:dyDescent="0.25">
      <c r="A13531" s="7">
        <v>13528</v>
      </c>
      <c r="B13531" s="8">
        <v>40237</v>
      </c>
      <c r="C13531" t="s">
        <v>3</v>
      </c>
      <c r="D13531" t="s">
        <v>959</v>
      </c>
      <c r="E13531" t="s">
        <v>9</v>
      </c>
      <c r="F13531" t="s">
        <v>1018</v>
      </c>
      <c r="G13531" t="s">
        <v>648</v>
      </c>
      <c r="H13531" s="135" t="s">
        <v>1799</v>
      </c>
      <c r="I13531" t="s">
        <v>1455</v>
      </c>
      <c r="J13531" s="20">
        <v>1</v>
      </c>
      <c r="K13531" s="20" t="s">
        <v>1465</v>
      </c>
      <c r="L13531" t="s">
        <v>1466</v>
      </c>
      <c r="M13531" s="20">
        <v>0.125</v>
      </c>
      <c r="N13531" s="20">
        <v>0.125</v>
      </c>
      <c r="AE13531">
        <f t="shared" si="211"/>
        <v>2010</v>
      </c>
    </row>
    <row r="13532" spans="1:31" x14ac:dyDescent="0.25">
      <c r="A13532" s="7">
        <v>13529</v>
      </c>
      <c r="B13532" s="8">
        <v>40237</v>
      </c>
      <c r="C13532" t="s">
        <v>3</v>
      </c>
      <c r="D13532" t="s">
        <v>920</v>
      </c>
      <c r="E13532" t="s">
        <v>9</v>
      </c>
      <c r="F13532" t="s">
        <v>677</v>
      </c>
      <c r="G13532" t="s">
        <v>648</v>
      </c>
      <c r="H13532" s="136" t="s">
        <v>1496</v>
      </c>
      <c r="I13532" t="s">
        <v>1455</v>
      </c>
      <c r="J13532" s="20">
        <v>12</v>
      </c>
      <c r="K13532" s="20" t="s">
        <v>1465</v>
      </c>
      <c r="L13532" t="s">
        <v>1466</v>
      </c>
      <c r="M13532" s="20">
        <v>1.5</v>
      </c>
      <c r="N13532" s="20">
        <v>1.5</v>
      </c>
      <c r="AE13532">
        <f t="shared" si="211"/>
        <v>2010</v>
      </c>
    </row>
    <row r="13533" spans="1:31" x14ac:dyDescent="0.25">
      <c r="A13533" s="7">
        <v>13530</v>
      </c>
      <c r="B13533" s="8">
        <v>40237</v>
      </c>
      <c r="C13533" t="s">
        <v>3</v>
      </c>
      <c r="D13533" t="s">
        <v>920</v>
      </c>
      <c r="E13533" t="s">
        <v>9</v>
      </c>
      <c r="F13533" t="s">
        <v>677</v>
      </c>
      <c r="G13533" t="s">
        <v>648</v>
      </c>
      <c r="H13533" s="135" t="s">
        <v>2947</v>
      </c>
      <c r="I13533" t="s">
        <v>1455</v>
      </c>
      <c r="J13533" s="20">
        <v>18</v>
      </c>
      <c r="K13533" s="20" t="s">
        <v>3</v>
      </c>
      <c r="L13533" t="s">
        <v>1464</v>
      </c>
      <c r="M13533" s="20">
        <v>3.02</v>
      </c>
      <c r="N13533" s="20">
        <v>1.98</v>
      </c>
      <c r="AE13533">
        <f t="shared" si="211"/>
        <v>2010</v>
      </c>
    </row>
    <row r="13534" spans="1:31" x14ac:dyDescent="0.25">
      <c r="A13534" s="7">
        <v>13531</v>
      </c>
      <c r="B13534" s="8">
        <v>40237</v>
      </c>
      <c r="C13534" t="s">
        <v>3</v>
      </c>
      <c r="D13534" t="s">
        <v>952</v>
      </c>
      <c r="E13534" t="s">
        <v>9</v>
      </c>
      <c r="F13534" t="s">
        <v>993</v>
      </c>
      <c r="G13534" t="s">
        <v>732</v>
      </c>
      <c r="H13534" s="135" t="s">
        <v>1496</v>
      </c>
      <c r="I13534" t="s">
        <v>1454</v>
      </c>
      <c r="J13534" s="20">
        <v>22</v>
      </c>
      <c r="K13534" s="20" t="s">
        <v>3</v>
      </c>
      <c r="L13534" t="s">
        <v>1464</v>
      </c>
      <c r="M13534" s="20">
        <v>7.16</v>
      </c>
      <c r="N13534" s="20">
        <v>4.84</v>
      </c>
      <c r="AE13534">
        <f t="shared" si="211"/>
        <v>2010</v>
      </c>
    </row>
    <row r="13535" spans="1:31" x14ac:dyDescent="0.25">
      <c r="A13535" s="7">
        <v>13532</v>
      </c>
      <c r="B13535" s="8">
        <v>40237</v>
      </c>
      <c r="C13535" t="s">
        <v>3</v>
      </c>
      <c r="D13535" t="s">
        <v>952</v>
      </c>
      <c r="E13535" t="s">
        <v>9</v>
      </c>
      <c r="F13535" t="s">
        <v>993</v>
      </c>
      <c r="G13535" t="s">
        <v>732</v>
      </c>
      <c r="H13535" s="135" t="s">
        <v>1496</v>
      </c>
      <c r="I13535" t="s">
        <v>1454</v>
      </c>
      <c r="J13535" s="20">
        <v>40</v>
      </c>
      <c r="K13535" s="20" t="s">
        <v>3</v>
      </c>
      <c r="L13535" t="s">
        <v>1463</v>
      </c>
      <c r="M13535" s="20">
        <v>11.4</v>
      </c>
      <c r="N13535" s="20">
        <v>9.6</v>
      </c>
      <c r="AE13535">
        <f t="shared" si="211"/>
        <v>2010</v>
      </c>
    </row>
    <row r="13536" spans="1:31" x14ac:dyDescent="0.25">
      <c r="A13536" s="7">
        <v>13533</v>
      </c>
      <c r="B13536" s="8">
        <v>40238</v>
      </c>
      <c r="C13536" t="s">
        <v>3</v>
      </c>
      <c r="D13536" t="s">
        <v>734</v>
      </c>
      <c r="E13536" t="s">
        <v>9</v>
      </c>
      <c r="F13536" t="s">
        <v>655</v>
      </c>
      <c r="G13536" t="s">
        <v>732</v>
      </c>
      <c r="H13536" s="135" t="s">
        <v>2207</v>
      </c>
      <c r="I13536" t="s">
        <v>1454</v>
      </c>
      <c r="J13536" s="20">
        <v>11</v>
      </c>
      <c r="K13536" s="20" t="s">
        <v>3</v>
      </c>
      <c r="L13536" t="s">
        <v>1464</v>
      </c>
      <c r="M13536" s="20">
        <v>4.08</v>
      </c>
      <c r="N13536" s="20">
        <v>2.42</v>
      </c>
      <c r="AE13536">
        <f t="shared" si="211"/>
        <v>2010</v>
      </c>
    </row>
    <row r="13537" spans="1:31" x14ac:dyDescent="0.25">
      <c r="A13537" s="7">
        <v>13534</v>
      </c>
      <c r="B13537" s="8">
        <v>40238</v>
      </c>
      <c r="C13537" t="s">
        <v>3</v>
      </c>
      <c r="D13537" t="s">
        <v>791</v>
      </c>
      <c r="E13537" t="s">
        <v>9</v>
      </c>
      <c r="F13537" t="s">
        <v>1052</v>
      </c>
      <c r="G13537" t="s">
        <v>732</v>
      </c>
      <c r="H13537" s="135" t="s">
        <v>2966</v>
      </c>
      <c r="I13537" t="s">
        <v>1455</v>
      </c>
      <c r="J13537" s="20">
        <v>50</v>
      </c>
      <c r="K13537" s="20" t="s">
        <v>1465</v>
      </c>
      <c r="L13537" t="s">
        <v>1466</v>
      </c>
      <c r="M13537" s="20">
        <v>6.25</v>
      </c>
      <c r="N13537" s="20">
        <v>6.25</v>
      </c>
      <c r="AE13537">
        <f t="shared" si="211"/>
        <v>2010</v>
      </c>
    </row>
    <row r="13538" spans="1:31" x14ac:dyDescent="0.25">
      <c r="A13538" s="7">
        <v>13535</v>
      </c>
      <c r="B13538" s="8">
        <v>40238</v>
      </c>
      <c r="C13538" t="s">
        <v>3</v>
      </c>
      <c r="D13538" t="s">
        <v>734</v>
      </c>
      <c r="E13538" t="s">
        <v>9</v>
      </c>
      <c r="F13538" t="s">
        <v>655</v>
      </c>
      <c r="G13538" t="s">
        <v>732</v>
      </c>
      <c r="H13538" s="135" t="s">
        <v>2967</v>
      </c>
      <c r="I13538" t="s">
        <v>1454</v>
      </c>
      <c r="J13538" s="20">
        <v>14</v>
      </c>
      <c r="K13538" s="20" t="s">
        <v>3</v>
      </c>
      <c r="L13538" t="s">
        <v>1463</v>
      </c>
      <c r="M13538" s="20">
        <v>4.6400000000000006</v>
      </c>
      <c r="N13538" s="20">
        <v>3.36</v>
      </c>
      <c r="AE13538">
        <f t="shared" si="211"/>
        <v>2010</v>
      </c>
    </row>
    <row r="13539" spans="1:31" x14ac:dyDescent="0.25">
      <c r="A13539" s="7">
        <v>13536</v>
      </c>
      <c r="B13539" s="8">
        <v>40238</v>
      </c>
      <c r="C13539" t="s">
        <v>3</v>
      </c>
      <c r="D13539" t="s">
        <v>791</v>
      </c>
      <c r="E13539" t="s">
        <v>9</v>
      </c>
      <c r="F13539" t="s">
        <v>878</v>
      </c>
      <c r="G13539" t="s">
        <v>648</v>
      </c>
      <c r="H13539" s="135" t="s">
        <v>2062</v>
      </c>
      <c r="I13539" t="s">
        <v>1454</v>
      </c>
      <c r="J13539" s="20">
        <v>47</v>
      </c>
      <c r="K13539" s="20" t="s">
        <v>9</v>
      </c>
      <c r="L13539" t="s">
        <v>1463</v>
      </c>
      <c r="M13539" s="20">
        <v>11.28</v>
      </c>
      <c r="N13539" s="20">
        <v>13.22</v>
      </c>
      <c r="AE13539">
        <f t="shared" si="211"/>
        <v>2010</v>
      </c>
    </row>
    <row r="13540" spans="1:31" x14ac:dyDescent="0.25">
      <c r="A13540" s="7">
        <v>13537</v>
      </c>
      <c r="B13540" s="8">
        <v>40238</v>
      </c>
      <c r="C13540" t="s">
        <v>3</v>
      </c>
      <c r="D13540" t="s">
        <v>1047</v>
      </c>
      <c r="E13540" t="s">
        <v>9</v>
      </c>
      <c r="F13540" t="s">
        <v>1042</v>
      </c>
      <c r="G13540" t="s">
        <v>14</v>
      </c>
      <c r="H13540" s="135" t="s">
        <v>1489</v>
      </c>
      <c r="I13540" t="s">
        <v>1454</v>
      </c>
      <c r="J13540" s="20">
        <v>6</v>
      </c>
      <c r="K13540" s="20" t="s">
        <v>3</v>
      </c>
      <c r="L13540" t="s">
        <v>1464</v>
      </c>
      <c r="M13540" s="20">
        <v>2.6799999999999997</v>
      </c>
      <c r="N13540" s="20">
        <v>1.32</v>
      </c>
      <c r="AE13540">
        <f t="shared" si="211"/>
        <v>2010</v>
      </c>
    </row>
    <row r="13541" spans="1:31" x14ac:dyDescent="0.25">
      <c r="A13541" s="7">
        <v>13538</v>
      </c>
      <c r="B13541" s="8">
        <v>40238</v>
      </c>
      <c r="C13541" t="s">
        <v>3</v>
      </c>
      <c r="D13541" t="s">
        <v>1004</v>
      </c>
      <c r="E13541" t="s">
        <v>9</v>
      </c>
      <c r="F13541" t="s">
        <v>869</v>
      </c>
      <c r="G13541" t="s">
        <v>929</v>
      </c>
      <c r="H13541" s="9" t="s">
        <v>2765</v>
      </c>
      <c r="I13541" t="s">
        <v>1454</v>
      </c>
      <c r="J13541" s="20">
        <v>45</v>
      </c>
      <c r="K13541" s="20" t="s">
        <v>9</v>
      </c>
      <c r="L13541" t="s">
        <v>1464</v>
      </c>
      <c r="M13541" s="20">
        <v>9.9</v>
      </c>
      <c r="N13541" s="20">
        <v>13.6</v>
      </c>
      <c r="AE13541">
        <f t="shared" si="211"/>
        <v>2010</v>
      </c>
    </row>
    <row r="13542" spans="1:31" x14ac:dyDescent="0.25">
      <c r="A13542" s="7">
        <v>13539</v>
      </c>
      <c r="B13542" s="8">
        <v>40238</v>
      </c>
      <c r="C13542" t="s">
        <v>3</v>
      </c>
      <c r="D13542" t="s">
        <v>791</v>
      </c>
      <c r="E13542" t="s">
        <v>9</v>
      </c>
      <c r="F13542" t="s">
        <v>1052</v>
      </c>
      <c r="G13542" t="s">
        <v>895</v>
      </c>
      <c r="H13542" s="135" t="s">
        <v>2708</v>
      </c>
      <c r="I13542" t="s">
        <v>1455</v>
      </c>
      <c r="J13542" s="20">
        <v>67</v>
      </c>
      <c r="K13542" s="20" t="s">
        <v>9</v>
      </c>
      <c r="L13542" t="s">
        <v>1464</v>
      </c>
      <c r="M13542" s="20">
        <v>7.37</v>
      </c>
      <c r="N13542" s="20">
        <v>9.879999999999999</v>
      </c>
      <c r="AE13542">
        <f t="shared" si="211"/>
        <v>2010</v>
      </c>
    </row>
    <row r="13543" spans="1:31" x14ac:dyDescent="0.25">
      <c r="A13543" s="7">
        <v>13540</v>
      </c>
      <c r="B13543" s="8">
        <v>40238</v>
      </c>
      <c r="C13543" t="s">
        <v>3</v>
      </c>
      <c r="D13543" t="s">
        <v>1023</v>
      </c>
      <c r="E13543" t="s">
        <v>9</v>
      </c>
      <c r="F13543" t="s">
        <v>905</v>
      </c>
      <c r="G13543" t="s">
        <v>648</v>
      </c>
      <c r="H13543" s="135" t="s">
        <v>2947</v>
      </c>
      <c r="I13543" t="s">
        <v>1454</v>
      </c>
      <c r="J13543" s="20">
        <v>18</v>
      </c>
      <c r="K13543" s="20" t="s">
        <v>9</v>
      </c>
      <c r="L13543" t="s">
        <v>1463</v>
      </c>
      <c r="M13543" s="20">
        <v>4.32</v>
      </c>
      <c r="N13543" s="20">
        <v>5.68</v>
      </c>
      <c r="AE13543">
        <f t="shared" si="211"/>
        <v>2010</v>
      </c>
    </row>
    <row r="13544" spans="1:31" x14ac:dyDescent="0.25">
      <c r="A13544" s="7">
        <v>13541</v>
      </c>
      <c r="B13544" s="8">
        <v>40239</v>
      </c>
      <c r="C13544" t="s">
        <v>3</v>
      </c>
      <c r="D13544" t="s">
        <v>1055</v>
      </c>
      <c r="E13544" t="s">
        <v>9</v>
      </c>
      <c r="F13544" t="s">
        <v>411</v>
      </c>
      <c r="G13544" t="s">
        <v>648</v>
      </c>
      <c r="H13544" s="9" t="s">
        <v>1797</v>
      </c>
      <c r="I13544" t="s">
        <v>1455</v>
      </c>
      <c r="J13544" s="20">
        <v>38</v>
      </c>
      <c r="K13544" s="20" t="s">
        <v>9</v>
      </c>
      <c r="L13544" t="s">
        <v>1464</v>
      </c>
      <c r="M13544" s="20">
        <v>4.18</v>
      </c>
      <c r="N13544" s="20">
        <v>5.82</v>
      </c>
      <c r="AE13544">
        <f t="shared" si="211"/>
        <v>2010</v>
      </c>
    </row>
    <row r="13545" spans="1:31" x14ac:dyDescent="0.25">
      <c r="A13545" s="7">
        <v>13542</v>
      </c>
      <c r="B13545" s="8">
        <v>40239</v>
      </c>
      <c r="C13545" t="s">
        <v>3</v>
      </c>
      <c r="D13545" t="s">
        <v>989</v>
      </c>
      <c r="E13545" t="s">
        <v>9</v>
      </c>
      <c r="F13545" t="s">
        <v>789</v>
      </c>
      <c r="G13545" t="s">
        <v>648</v>
      </c>
      <c r="H13545" s="9" t="s">
        <v>2955</v>
      </c>
      <c r="I13545" t="s">
        <v>1455</v>
      </c>
      <c r="J13545" s="20">
        <v>16</v>
      </c>
      <c r="K13545" s="20" t="s">
        <v>9</v>
      </c>
      <c r="L13545" t="s">
        <v>1464</v>
      </c>
      <c r="M13545" s="20">
        <v>1.76</v>
      </c>
      <c r="N13545" s="20">
        <v>2.74</v>
      </c>
      <c r="AE13545">
        <f t="shared" si="211"/>
        <v>2010</v>
      </c>
    </row>
    <row r="13546" spans="1:31" x14ac:dyDescent="0.25">
      <c r="A13546" s="7">
        <v>13543</v>
      </c>
      <c r="B13546" s="8">
        <v>40239</v>
      </c>
      <c r="C13546" t="s">
        <v>3</v>
      </c>
      <c r="D13546" t="s">
        <v>543</v>
      </c>
      <c r="E13546" t="s">
        <v>9</v>
      </c>
      <c r="F13546" t="s">
        <v>1023</v>
      </c>
      <c r="G13546" t="s">
        <v>929</v>
      </c>
      <c r="H13546" s="135" t="s">
        <v>2683</v>
      </c>
      <c r="I13546" t="s">
        <v>1455</v>
      </c>
      <c r="J13546" s="20">
        <v>16</v>
      </c>
      <c r="K13546" s="20" t="s">
        <v>9</v>
      </c>
      <c r="L13546" t="s">
        <v>1464</v>
      </c>
      <c r="M13546" s="20">
        <v>1.76</v>
      </c>
      <c r="N13546" s="20">
        <v>2.74</v>
      </c>
      <c r="AE13546">
        <f t="shared" si="211"/>
        <v>2010</v>
      </c>
    </row>
    <row r="13547" spans="1:31" x14ac:dyDescent="0.25">
      <c r="A13547" s="7">
        <v>13544</v>
      </c>
      <c r="B13547" s="8">
        <v>40239</v>
      </c>
      <c r="C13547" t="s">
        <v>3</v>
      </c>
      <c r="D13547" t="s">
        <v>1023</v>
      </c>
      <c r="E13547" t="s">
        <v>9</v>
      </c>
      <c r="F13547" t="s">
        <v>789</v>
      </c>
      <c r="G13547" t="s">
        <v>929</v>
      </c>
      <c r="H13547" s="135" t="s">
        <v>2683</v>
      </c>
      <c r="I13547" t="s">
        <v>1455</v>
      </c>
      <c r="J13547" s="20">
        <v>12</v>
      </c>
      <c r="K13547" s="20" t="s">
        <v>1465</v>
      </c>
      <c r="L13547" t="s">
        <v>1466</v>
      </c>
      <c r="M13547" s="20">
        <v>1.5</v>
      </c>
      <c r="N13547" s="20">
        <v>1.5</v>
      </c>
      <c r="AE13547">
        <f t="shared" si="211"/>
        <v>2010</v>
      </c>
    </row>
    <row r="13548" spans="1:31" x14ac:dyDescent="0.25">
      <c r="A13548" s="7">
        <v>13545</v>
      </c>
      <c r="B13548" s="8">
        <v>40239</v>
      </c>
      <c r="C13548" t="s">
        <v>3</v>
      </c>
      <c r="D13548" t="s">
        <v>972</v>
      </c>
      <c r="E13548" t="s">
        <v>9</v>
      </c>
      <c r="F13548" t="s">
        <v>1034</v>
      </c>
      <c r="G13548" t="s">
        <v>569</v>
      </c>
      <c r="H13548" s="9" t="s">
        <v>2571</v>
      </c>
      <c r="I13548" t="s">
        <v>1454</v>
      </c>
      <c r="J13548" s="20">
        <v>23</v>
      </c>
      <c r="K13548" s="20" t="s">
        <v>9</v>
      </c>
      <c r="L13548" t="s">
        <v>1463</v>
      </c>
      <c r="M13548" s="20">
        <v>5.52</v>
      </c>
      <c r="N13548" s="20">
        <v>6.98</v>
      </c>
      <c r="AE13548">
        <f t="shared" si="211"/>
        <v>2010</v>
      </c>
    </row>
    <row r="13549" spans="1:31" x14ac:dyDescent="0.25">
      <c r="A13549" s="7">
        <v>13546</v>
      </c>
      <c r="B13549" s="8">
        <v>40239</v>
      </c>
      <c r="C13549" t="s">
        <v>3</v>
      </c>
      <c r="D13549" t="s">
        <v>78</v>
      </c>
      <c r="E13549" t="s">
        <v>9</v>
      </c>
      <c r="F13549" t="s">
        <v>1056</v>
      </c>
      <c r="G13549" t="s">
        <v>732</v>
      </c>
      <c r="H13549" s="135" t="s">
        <v>1496</v>
      </c>
      <c r="I13549" t="s">
        <v>1458</v>
      </c>
      <c r="J13549" s="20">
        <v>12</v>
      </c>
      <c r="K13549" s="20" t="s">
        <v>1465</v>
      </c>
      <c r="L13549" t="s">
        <v>1466</v>
      </c>
      <c r="M13549" s="20">
        <v>10</v>
      </c>
      <c r="N13549" s="20">
        <v>30</v>
      </c>
      <c r="AE13549">
        <f t="shared" si="211"/>
        <v>2010</v>
      </c>
    </row>
    <row r="13550" spans="1:31" x14ac:dyDescent="0.25">
      <c r="A13550" s="7">
        <v>13547</v>
      </c>
      <c r="B13550" s="8">
        <v>40240</v>
      </c>
      <c r="C13550" t="s">
        <v>3</v>
      </c>
      <c r="D13550" t="s">
        <v>1011</v>
      </c>
      <c r="E13550" t="s">
        <v>9</v>
      </c>
      <c r="F13550" t="s">
        <v>869</v>
      </c>
      <c r="G13550" t="s">
        <v>648</v>
      </c>
      <c r="H13550" s="9" t="s">
        <v>2955</v>
      </c>
      <c r="I13550" t="s">
        <v>1454</v>
      </c>
      <c r="J13550" s="20">
        <v>12</v>
      </c>
      <c r="K13550" s="20" t="s">
        <v>9</v>
      </c>
      <c r="L13550" t="s">
        <v>1464</v>
      </c>
      <c r="M13550" s="20">
        <v>2.64</v>
      </c>
      <c r="N13550" s="20">
        <v>4.3599999999999994</v>
      </c>
      <c r="AE13550">
        <f t="shared" si="211"/>
        <v>2010</v>
      </c>
    </row>
    <row r="13551" spans="1:31" x14ac:dyDescent="0.25">
      <c r="A13551" s="7">
        <v>13548</v>
      </c>
      <c r="B13551" s="8">
        <v>40240</v>
      </c>
      <c r="C13551" t="s">
        <v>3</v>
      </c>
      <c r="D13551" t="s">
        <v>578</v>
      </c>
      <c r="E13551" t="s">
        <v>9</v>
      </c>
      <c r="F13551" t="s">
        <v>1032</v>
      </c>
      <c r="G13551" t="s">
        <v>870</v>
      </c>
      <c r="H13551" s="135" t="s">
        <v>2471</v>
      </c>
      <c r="I13551" t="s">
        <v>1455</v>
      </c>
      <c r="J13551" s="20">
        <v>30</v>
      </c>
      <c r="K13551" s="20" t="s">
        <v>9</v>
      </c>
      <c r="L13551" t="s">
        <v>1463</v>
      </c>
      <c r="M13551" s="20">
        <v>3.6</v>
      </c>
      <c r="N13551" s="20">
        <v>4.4000000000000004</v>
      </c>
      <c r="AE13551">
        <f t="shared" si="211"/>
        <v>2010</v>
      </c>
    </row>
    <row r="13552" spans="1:31" x14ac:dyDescent="0.25">
      <c r="A13552" s="7">
        <v>13549</v>
      </c>
      <c r="B13552" s="8">
        <v>40240</v>
      </c>
      <c r="C13552" t="s">
        <v>3</v>
      </c>
      <c r="D13552" t="s">
        <v>978</v>
      </c>
      <c r="E13552" t="s">
        <v>9</v>
      </c>
      <c r="F13552" t="s">
        <v>494</v>
      </c>
      <c r="G13552" t="s">
        <v>929</v>
      </c>
      <c r="H13552" s="135" t="s">
        <v>2683</v>
      </c>
      <c r="I13552" t="s">
        <v>1454</v>
      </c>
      <c r="J13552" s="20">
        <v>16</v>
      </c>
      <c r="K13552" s="20" t="s">
        <v>9</v>
      </c>
      <c r="L13552" t="s">
        <v>1464</v>
      </c>
      <c r="M13552" s="20">
        <v>3.52</v>
      </c>
      <c r="N13552" s="20">
        <v>5.48</v>
      </c>
      <c r="AE13552">
        <f t="shared" si="211"/>
        <v>2010</v>
      </c>
    </row>
    <row r="13553" spans="1:31" x14ac:dyDescent="0.25">
      <c r="A13553" s="7">
        <v>13550</v>
      </c>
      <c r="B13553" s="8">
        <v>40240</v>
      </c>
      <c r="C13553" t="s">
        <v>3</v>
      </c>
      <c r="D13553" t="s">
        <v>1023</v>
      </c>
      <c r="E13553" t="s">
        <v>9</v>
      </c>
      <c r="F13553" t="s">
        <v>926</v>
      </c>
      <c r="G13553" t="s">
        <v>14</v>
      </c>
      <c r="H13553" s="135" t="s">
        <v>1496</v>
      </c>
      <c r="I13553" t="s">
        <v>1454</v>
      </c>
      <c r="J13553" s="20">
        <v>16</v>
      </c>
      <c r="K13553" s="20" t="s">
        <v>9</v>
      </c>
      <c r="L13553" t="s">
        <v>1463</v>
      </c>
      <c r="M13553" s="20">
        <v>3.84</v>
      </c>
      <c r="N13553" s="20">
        <v>5.16</v>
      </c>
      <c r="AE13553">
        <f t="shared" si="211"/>
        <v>2010</v>
      </c>
    </row>
    <row r="13554" spans="1:31" x14ac:dyDescent="0.25">
      <c r="A13554" s="7">
        <v>13551</v>
      </c>
      <c r="B13554" s="8">
        <v>40240</v>
      </c>
      <c r="C13554" t="s">
        <v>3</v>
      </c>
      <c r="D13554" t="s">
        <v>787</v>
      </c>
      <c r="E13554" t="s">
        <v>9</v>
      </c>
      <c r="F13554" t="s">
        <v>1034</v>
      </c>
      <c r="G13554" t="s">
        <v>1016</v>
      </c>
      <c r="H13554" s="9" t="s">
        <v>2961</v>
      </c>
      <c r="I13554" t="s">
        <v>1454</v>
      </c>
      <c r="J13554" s="20">
        <v>14</v>
      </c>
      <c r="K13554" s="20" t="s">
        <v>9</v>
      </c>
      <c r="L13554" t="s">
        <v>1464</v>
      </c>
      <c r="M13554" s="20">
        <v>3.08</v>
      </c>
      <c r="N13554" s="20">
        <v>4.92</v>
      </c>
      <c r="AE13554">
        <f t="shared" si="211"/>
        <v>2010</v>
      </c>
    </row>
    <row r="13555" spans="1:31" x14ac:dyDescent="0.25">
      <c r="A13555" s="7">
        <v>13552</v>
      </c>
      <c r="B13555" s="8">
        <v>40241</v>
      </c>
      <c r="C13555" t="s">
        <v>3</v>
      </c>
      <c r="D13555" t="s">
        <v>973</v>
      </c>
      <c r="E13555" t="s">
        <v>9</v>
      </c>
      <c r="F13555" t="s">
        <v>805</v>
      </c>
      <c r="G13555" t="s">
        <v>1016</v>
      </c>
      <c r="H13555" s="9" t="s">
        <v>2884</v>
      </c>
      <c r="I13555" t="s">
        <v>1454</v>
      </c>
      <c r="J13555" s="20">
        <v>60</v>
      </c>
      <c r="K13555" s="20" t="s">
        <v>9</v>
      </c>
      <c r="L13555" t="s">
        <v>1463</v>
      </c>
      <c r="M13555" s="20">
        <v>14.4</v>
      </c>
      <c r="N13555" s="20">
        <v>16.600000000000001</v>
      </c>
      <c r="AE13555">
        <f t="shared" si="211"/>
        <v>2010</v>
      </c>
    </row>
    <row r="13556" spans="1:31" x14ac:dyDescent="0.25">
      <c r="A13556" s="7">
        <v>13553</v>
      </c>
      <c r="B13556" s="8">
        <v>40241</v>
      </c>
      <c r="C13556" t="s">
        <v>3</v>
      </c>
      <c r="D13556" t="s">
        <v>955</v>
      </c>
      <c r="E13556" t="s">
        <v>9</v>
      </c>
      <c r="F13556" t="s">
        <v>805</v>
      </c>
      <c r="G13556" t="s">
        <v>11</v>
      </c>
      <c r="H13556" s="135" t="s">
        <v>1505</v>
      </c>
      <c r="I13556" t="s">
        <v>1454</v>
      </c>
      <c r="J13556" s="20">
        <v>66</v>
      </c>
      <c r="K13556" s="20" t="s">
        <v>3</v>
      </c>
      <c r="L13556" t="s">
        <v>1463</v>
      </c>
      <c r="M13556" s="20">
        <v>18.16</v>
      </c>
      <c r="N13556" s="20">
        <v>15.84</v>
      </c>
      <c r="AE13556">
        <f t="shared" si="211"/>
        <v>2010</v>
      </c>
    </row>
    <row r="13557" spans="1:31" x14ac:dyDescent="0.25">
      <c r="A13557" s="7">
        <v>13554</v>
      </c>
      <c r="B13557" s="8">
        <v>40241</v>
      </c>
      <c r="C13557" t="s">
        <v>3</v>
      </c>
      <c r="D13557" t="s">
        <v>993</v>
      </c>
      <c r="E13557" t="s">
        <v>9</v>
      </c>
      <c r="F13557" t="s">
        <v>1043</v>
      </c>
      <c r="G13557" t="s">
        <v>929</v>
      </c>
      <c r="H13557" s="135" t="s">
        <v>2650</v>
      </c>
      <c r="I13557" t="s">
        <v>1455</v>
      </c>
      <c r="J13557" s="20">
        <v>12</v>
      </c>
      <c r="K13557" s="20" t="s">
        <v>3</v>
      </c>
      <c r="L13557" t="s">
        <v>1463</v>
      </c>
      <c r="M13557" s="20">
        <v>2.06</v>
      </c>
      <c r="N13557" s="20">
        <v>1.44</v>
      </c>
      <c r="AE13557">
        <f t="shared" si="211"/>
        <v>2010</v>
      </c>
    </row>
    <row r="13558" spans="1:31" x14ac:dyDescent="0.25">
      <c r="A13558" s="7">
        <v>13555</v>
      </c>
      <c r="B13558" s="8">
        <v>40241</v>
      </c>
      <c r="C13558" t="s">
        <v>3</v>
      </c>
      <c r="D13558" t="s">
        <v>333</v>
      </c>
      <c r="E13558" t="s">
        <v>9</v>
      </c>
      <c r="F13558" t="s">
        <v>805</v>
      </c>
      <c r="G13558" t="s">
        <v>1016</v>
      </c>
      <c r="H13558" s="9" t="s">
        <v>2968</v>
      </c>
      <c r="I13558" t="s">
        <v>1454</v>
      </c>
      <c r="J13558" s="20">
        <v>46</v>
      </c>
      <c r="K13558" s="20" t="s">
        <v>1465</v>
      </c>
      <c r="L13558" t="s">
        <v>1466</v>
      </c>
      <c r="M13558" s="20">
        <v>11.5</v>
      </c>
      <c r="N13558" s="20">
        <v>11.5</v>
      </c>
      <c r="AE13558">
        <f t="shared" si="211"/>
        <v>2010</v>
      </c>
    </row>
    <row r="13559" spans="1:31" x14ac:dyDescent="0.25">
      <c r="A13559" s="7">
        <v>13556</v>
      </c>
      <c r="B13559" s="8">
        <v>40241</v>
      </c>
      <c r="C13559" t="s">
        <v>3</v>
      </c>
      <c r="D13559" t="s">
        <v>1052</v>
      </c>
      <c r="E13559" t="s">
        <v>9</v>
      </c>
      <c r="F13559" t="s">
        <v>945</v>
      </c>
      <c r="G13559" t="s">
        <v>895</v>
      </c>
      <c r="H13559" s="9" t="s">
        <v>2969</v>
      </c>
      <c r="I13559" t="s">
        <v>1454</v>
      </c>
      <c r="J13559" s="20">
        <v>48</v>
      </c>
      <c r="K13559" s="20" t="s">
        <v>9</v>
      </c>
      <c r="L13559" t="s">
        <v>1464</v>
      </c>
      <c r="M13559" s="20">
        <v>10.56</v>
      </c>
      <c r="N13559" s="20">
        <v>14.44</v>
      </c>
      <c r="AE13559">
        <f t="shared" si="211"/>
        <v>2010</v>
      </c>
    </row>
    <row r="13560" spans="1:31" x14ac:dyDescent="0.25">
      <c r="A13560" s="7">
        <v>13557</v>
      </c>
      <c r="B13560" s="8">
        <v>40241</v>
      </c>
      <c r="C13560" t="s">
        <v>3</v>
      </c>
      <c r="D13560" t="s">
        <v>913</v>
      </c>
      <c r="E13560" t="s">
        <v>9</v>
      </c>
      <c r="F13560" t="s">
        <v>997</v>
      </c>
      <c r="G13560" t="s">
        <v>861</v>
      </c>
      <c r="H13560" s="9" t="s">
        <v>2970</v>
      </c>
      <c r="I13560" t="s">
        <v>1454</v>
      </c>
      <c r="J13560" s="20">
        <v>29</v>
      </c>
      <c r="K13560" s="20" t="s">
        <v>9</v>
      </c>
      <c r="L13560" t="s">
        <v>1464</v>
      </c>
      <c r="M13560" s="20">
        <v>6.38</v>
      </c>
      <c r="N13560" s="20">
        <v>9.1199999999999992</v>
      </c>
      <c r="AE13560">
        <f t="shared" si="211"/>
        <v>2010</v>
      </c>
    </row>
    <row r="13561" spans="1:31" x14ac:dyDescent="0.25">
      <c r="A13561" s="7">
        <v>13558</v>
      </c>
      <c r="B13561" s="8">
        <v>40242</v>
      </c>
      <c r="C13561" t="s">
        <v>3</v>
      </c>
      <c r="D13561" t="s">
        <v>104</v>
      </c>
      <c r="E13561" t="s">
        <v>9</v>
      </c>
      <c r="F13561" t="s">
        <v>727</v>
      </c>
      <c r="G13561" t="s">
        <v>929</v>
      </c>
      <c r="H13561" s="9" t="s">
        <v>2652</v>
      </c>
      <c r="I13561" t="s">
        <v>1454</v>
      </c>
      <c r="J13561" s="20">
        <v>43</v>
      </c>
      <c r="K13561" s="20" t="s">
        <v>9</v>
      </c>
      <c r="L13561" t="s">
        <v>1464</v>
      </c>
      <c r="M13561" s="20">
        <v>9.4600000000000009</v>
      </c>
      <c r="N13561" s="20">
        <v>13.04</v>
      </c>
      <c r="AE13561">
        <f t="shared" si="211"/>
        <v>2010</v>
      </c>
    </row>
    <row r="13562" spans="1:31" x14ac:dyDescent="0.25">
      <c r="A13562" s="7">
        <v>13559</v>
      </c>
      <c r="B13562" s="8">
        <v>40242</v>
      </c>
      <c r="C13562" t="s">
        <v>3</v>
      </c>
      <c r="D13562" t="s">
        <v>918</v>
      </c>
      <c r="E13562" t="s">
        <v>9</v>
      </c>
      <c r="F13562" t="s">
        <v>923</v>
      </c>
      <c r="G13562" t="s">
        <v>870</v>
      </c>
      <c r="H13562" s="135" t="s">
        <v>2582</v>
      </c>
      <c r="I13562" t="s">
        <v>1454</v>
      </c>
      <c r="J13562" s="20">
        <v>102</v>
      </c>
      <c r="K13562" s="20" t="s">
        <v>1465</v>
      </c>
      <c r="L13562" t="s">
        <v>1466</v>
      </c>
      <c r="M13562" s="20">
        <v>25.5</v>
      </c>
      <c r="N13562" s="20">
        <v>25.5</v>
      </c>
      <c r="AE13562">
        <f t="shared" si="211"/>
        <v>2010</v>
      </c>
    </row>
    <row r="13563" spans="1:31" x14ac:dyDescent="0.25">
      <c r="A13563" s="7">
        <v>13560</v>
      </c>
      <c r="B13563" s="8">
        <v>40242</v>
      </c>
      <c r="C13563" t="s">
        <v>3</v>
      </c>
      <c r="D13563" t="s">
        <v>1052</v>
      </c>
      <c r="E13563" t="s">
        <v>9</v>
      </c>
      <c r="F13563" t="s">
        <v>791</v>
      </c>
      <c r="G13563" t="s">
        <v>895</v>
      </c>
      <c r="H13563" s="135" t="s">
        <v>2708</v>
      </c>
      <c r="I13563" t="s">
        <v>1455</v>
      </c>
      <c r="J13563" s="20">
        <v>65</v>
      </c>
      <c r="K13563" s="20" t="s">
        <v>1465</v>
      </c>
      <c r="L13563" t="s">
        <v>1466</v>
      </c>
      <c r="M13563" s="20">
        <v>8.125</v>
      </c>
      <c r="N13563" s="20">
        <v>8.125</v>
      </c>
      <c r="AE13563">
        <f t="shared" si="211"/>
        <v>2010</v>
      </c>
    </row>
    <row r="13564" spans="1:31" x14ac:dyDescent="0.25">
      <c r="A13564" s="7">
        <v>13561</v>
      </c>
      <c r="B13564" s="8">
        <v>40242</v>
      </c>
      <c r="C13564" t="s">
        <v>3</v>
      </c>
      <c r="D13564" t="s">
        <v>791</v>
      </c>
      <c r="E13564" t="s">
        <v>9</v>
      </c>
      <c r="F13564" t="s">
        <v>1052</v>
      </c>
      <c r="G13564" t="s">
        <v>895</v>
      </c>
      <c r="H13564" s="135" t="s">
        <v>2708</v>
      </c>
      <c r="I13564" t="s">
        <v>1455</v>
      </c>
      <c r="J13564" s="20">
        <v>65</v>
      </c>
      <c r="K13564" s="20" t="s">
        <v>1465</v>
      </c>
      <c r="L13564" t="s">
        <v>1466</v>
      </c>
      <c r="M13564" s="20">
        <v>8.125</v>
      </c>
      <c r="N13564" s="20">
        <v>8.125</v>
      </c>
      <c r="AE13564">
        <f t="shared" si="211"/>
        <v>2010</v>
      </c>
    </row>
    <row r="13565" spans="1:31" x14ac:dyDescent="0.25">
      <c r="A13565" s="7">
        <v>13562</v>
      </c>
      <c r="B13565" s="8">
        <v>40242</v>
      </c>
      <c r="C13565" t="s">
        <v>3</v>
      </c>
      <c r="D13565" t="s">
        <v>914</v>
      </c>
      <c r="E13565" t="s">
        <v>9</v>
      </c>
      <c r="F13565" t="s">
        <v>810</v>
      </c>
      <c r="G13565" t="s">
        <v>377</v>
      </c>
      <c r="H13565" s="135" t="s">
        <v>1496</v>
      </c>
      <c r="I13565" t="s">
        <v>1456</v>
      </c>
      <c r="J13565" s="20">
        <v>40</v>
      </c>
      <c r="K13565" s="20" t="s">
        <v>9</v>
      </c>
      <c r="L13565" t="s">
        <v>1463</v>
      </c>
      <c r="M13565" s="20">
        <v>9.6</v>
      </c>
      <c r="N13565" s="20">
        <v>11.4</v>
      </c>
      <c r="O13565" t="s">
        <v>3</v>
      </c>
      <c r="P13565" s="13" t="s">
        <v>957</v>
      </c>
      <c r="Q13565" t="s">
        <v>9</v>
      </c>
      <c r="R13565" t="s">
        <v>188</v>
      </c>
      <c r="S13565" t="s">
        <v>9</v>
      </c>
      <c r="T13565" t="s">
        <v>911</v>
      </c>
      <c r="U13565" t="s">
        <v>1465</v>
      </c>
      <c r="W13565" t="s">
        <v>1465</v>
      </c>
      <c r="Y13565" t="s">
        <v>1465</v>
      </c>
      <c r="AA13565" t="s">
        <v>1465</v>
      </c>
      <c r="AC13565" t="s">
        <v>1465</v>
      </c>
      <c r="AE13565">
        <f t="shared" si="211"/>
        <v>2010</v>
      </c>
    </row>
    <row r="13566" spans="1:31" x14ac:dyDescent="0.25">
      <c r="A13566" s="7">
        <v>13563</v>
      </c>
      <c r="B13566" s="8">
        <v>40242</v>
      </c>
      <c r="C13566" t="s">
        <v>3</v>
      </c>
      <c r="D13566" t="s">
        <v>678</v>
      </c>
      <c r="E13566" t="s">
        <v>9</v>
      </c>
      <c r="F13566" t="s">
        <v>819</v>
      </c>
      <c r="G13566" t="s">
        <v>648</v>
      </c>
      <c r="H13566" s="135" t="s">
        <v>2947</v>
      </c>
      <c r="I13566" t="s">
        <v>1455</v>
      </c>
      <c r="J13566" s="20">
        <v>18</v>
      </c>
      <c r="K13566" s="20" t="s">
        <v>3</v>
      </c>
      <c r="L13566" t="s">
        <v>1464</v>
      </c>
      <c r="M13566" s="20">
        <v>3.02</v>
      </c>
      <c r="N13566" s="20">
        <v>1.98</v>
      </c>
      <c r="AE13566">
        <f t="shared" si="211"/>
        <v>2010</v>
      </c>
    </row>
    <row r="13567" spans="1:31" x14ac:dyDescent="0.25">
      <c r="A13567" s="7">
        <v>13564</v>
      </c>
      <c r="B13567" s="8">
        <v>40242</v>
      </c>
      <c r="C13567" t="s">
        <v>3</v>
      </c>
      <c r="D13567" t="s">
        <v>376</v>
      </c>
      <c r="E13567" t="s">
        <v>9</v>
      </c>
      <c r="F13567" t="s">
        <v>976</v>
      </c>
      <c r="G13567" t="s">
        <v>732</v>
      </c>
      <c r="H13567" s="135" t="s">
        <v>2186</v>
      </c>
      <c r="I13567" t="s">
        <v>1454</v>
      </c>
      <c r="J13567" s="20">
        <v>86</v>
      </c>
      <c r="K13567" s="20" t="s">
        <v>1465</v>
      </c>
      <c r="L13567" t="s">
        <v>1466</v>
      </c>
      <c r="M13567" s="20">
        <v>21.5</v>
      </c>
      <c r="N13567" s="20">
        <v>21.5</v>
      </c>
      <c r="AE13567">
        <f t="shared" si="211"/>
        <v>2010</v>
      </c>
    </row>
    <row r="13568" spans="1:31" x14ac:dyDescent="0.25">
      <c r="A13568" s="7">
        <v>13565</v>
      </c>
      <c r="B13568" s="8">
        <v>40243</v>
      </c>
      <c r="C13568" t="s">
        <v>3</v>
      </c>
      <c r="D13568" t="s">
        <v>1018</v>
      </c>
      <c r="E13568" t="s">
        <v>9</v>
      </c>
      <c r="F13568" t="s">
        <v>1034</v>
      </c>
      <c r="G13568" t="s">
        <v>714</v>
      </c>
      <c r="H13568" s="135" t="s">
        <v>2031</v>
      </c>
      <c r="I13568" t="s">
        <v>1454</v>
      </c>
      <c r="J13568" s="20">
        <v>53</v>
      </c>
      <c r="K13568" s="20" t="s">
        <v>3</v>
      </c>
      <c r="L13568" t="s">
        <v>1463</v>
      </c>
      <c r="M13568" s="20">
        <v>14.78</v>
      </c>
      <c r="N13568" s="20">
        <v>12.72</v>
      </c>
      <c r="AE13568">
        <f t="shared" si="211"/>
        <v>2010</v>
      </c>
    </row>
    <row r="13569" spans="1:31" x14ac:dyDescent="0.25">
      <c r="A13569" s="7">
        <v>13566</v>
      </c>
      <c r="B13569" s="8">
        <v>40243</v>
      </c>
      <c r="C13569" t="s">
        <v>3</v>
      </c>
      <c r="D13569" t="s">
        <v>295</v>
      </c>
      <c r="E13569" t="s">
        <v>9</v>
      </c>
      <c r="F13569" t="s">
        <v>624</v>
      </c>
      <c r="G13569" t="s">
        <v>929</v>
      </c>
      <c r="H13569" s="9" t="s">
        <v>2971</v>
      </c>
      <c r="I13569" t="s">
        <v>1454</v>
      </c>
      <c r="J13569" s="20">
        <v>29</v>
      </c>
      <c r="K13569" s="20" t="s">
        <v>1465</v>
      </c>
      <c r="L13569" t="s">
        <v>1466</v>
      </c>
      <c r="M13569" s="20">
        <v>7.25</v>
      </c>
      <c r="N13569" s="20">
        <v>7.25</v>
      </c>
      <c r="AE13569">
        <f t="shared" si="211"/>
        <v>2010</v>
      </c>
    </row>
    <row r="13570" spans="1:31" x14ac:dyDescent="0.25">
      <c r="A13570" s="7">
        <v>13567</v>
      </c>
      <c r="B13570" s="8">
        <v>40243</v>
      </c>
      <c r="C13570" t="s">
        <v>3</v>
      </c>
      <c r="D13570" t="s">
        <v>787</v>
      </c>
      <c r="E13570" t="s">
        <v>9</v>
      </c>
      <c r="F13570" t="s">
        <v>914</v>
      </c>
      <c r="G13570" t="s">
        <v>870</v>
      </c>
      <c r="H13570" s="135" t="s">
        <v>1496</v>
      </c>
      <c r="I13570" t="s">
        <v>1455</v>
      </c>
      <c r="J13570" s="20">
        <v>14</v>
      </c>
      <c r="K13570" s="20" t="s">
        <v>9</v>
      </c>
      <c r="L13570" t="s">
        <v>1464</v>
      </c>
      <c r="M13570" s="20">
        <v>1.54</v>
      </c>
      <c r="N13570" s="20">
        <v>2.46</v>
      </c>
      <c r="AE13570">
        <f t="shared" si="211"/>
        <v>2010</v>
      </c>
    </row>
    <row r="13571" spans="1:31" x14ac:dyDescent="0.25">
      <c r="A13571" s="7">
        <v>13568</v>
      </c>
      <c r="B13571" s="8">
        <v>40243</v>
      </c>
      <c r="C13571" t="s">
        <v>3</v>
      </c>
      <c r="D13571" t="s">
        <v>333</v>
      </c>
      <c r="E13571" t="s">
        <v>9</v>
      </c>
      <c r="F13571" t="s">
        <v>791</v>
      </c>
      <c r="G13571" t="s">
        <v>929</v>
      </c>
      <c r="H13571" s="135" t="s">
        <v>1496</v>
      </c>
      <c r="I13571" t="s">
        <v>1455</v>
      </c>
      <c r="J13571" s="20">
        <v>21</v>
      </c>
      <c r="K13571" s="20" t="s">
        <v>1465</v>
      </c>
      <c r="L13571" t="s">
        <v>1466</v>
      </c>
      <c r="M13571" s="20">
        <v>2.625</v>
      </c>
      <c r="N13571" s="20">
        <v>2.625</v>
      </c>
      <c r="AE13571">
        <f t="shared" si="211"/>
        <v>2010</v>
      </c>
    </row>
    <row r="13572" spans="1:31" x14ac:dyDescent="0.25">
      <c r="A13572" s="7">
        <v>13569</v>
      </c>
      <c r="B13572" s="8">
        <v>40243</v>
      </c>
      <c r="C13572" t="s">
        <v>3</v>
      </c>
      <c r="D13572" t="s">
        <v>543</v>
      </c>
      <c r="E13572" t="s">
        <v>9</v>
      </c>
      <c r="F13572" t="s">
        <v>66</v>
      </c>
      <c r="G13572" t="s">
        <v>895</v>
      </c>
      <c r="H13572" s="135" t="s">
        <v>2797</v>
      </c>
      <c r="I13572" t="s">
        <v>1454</v>
      </c>
      <c r="J13572" s="20">
        <v>40</v>
      </c>
      <c r="K13572" s="20" t="s">
        <v>9</v>
      </c>
      <c r="L13572" t="s">
        <v>1464</v>
      </c>
      <c r="M13572" s="20">
        <v>8.8000000000000007</v>
      </c>
      <c r="N13572" s="20">
        <v>12.2</v>
      </c>
      <c r="AE13572">
        <f t="shared" ref="AE13572:AE13635" si="212">YEAR(B13572)</f>
        <v>2010</v>
      </c>
    </row>
    <row r="13573" spans="1:31" x14ac:dyDescent="0.25">
      <c r="A13573" s="7">
        <v>13570</v>
      </c>
      <c r="B13573" s="8">
        <v>40243</v>
      </c>
      <c r="C13573" t="s">
        <v>3</v>
      </c>
      <c r="D13573" t="s">
        <v>787</v>
      </c>
      <c r="E13573" t="s">
        <v>9</v>
      </c>
      <c r="F13573" t="s">
        <v>45</v>
      </c>
      <c r="G13573" t="s">
        <v>1016</v>
      </c>
      <c r="H13573" s="9" t="s">
        <v>2972</v>
      </c>
      <c r="I13573" t="s">
        <v>1454</v>
      </c>
      <c r="J13573" s="20">
        <v>20</v>
      </c>
      <c r="K13573" s="20" t="s">
        <v>9</v>
      </c>
      <c r="L13573" t="s">
        <v>1463</v>
      </c>
      <c r="M13573" s="20">
        <v>4.8</v>
      </c>
      <c r="N13573" s="20">
        <v>6.2</v>
      </c>
      <c r="AE13573">
        <f t="shared" si="212"/>
        <v>2010</v>
      </c>
    </row>
    <row r="13574" spans="1:31" x14ac:dyDescent="0.25">
      <c r="A13574" s="7">
        <v>13571</v>
      </c>
      <c r="B13574" s="8">
        <v>40243</v>
      </c>
      <c r="C13574" t="s">
        <v>3</v>
      </c>
      <c r="D13574" t="s">
        <v>868</v>
      </c>
      <c r="E13574" t="s">
        <v>9</v>
      </c>
      <c r="F13574" t="s">
        <v>884</v>
      </c>
      <c r="G13574" t="s">
        <v>732</v>
      </c>
      <c r="H13574" s="135" t="s">
        <v>2973</v>
      </c>
      <c r="I13574" t="s">
        <v>1454</v>
      </c>
      <c r="J13574" s="20">
        <v>18</v>
      </c>
      <c r="K13574" s="20" t="s">
        <v>1465</v>
      </c>
      <c r="L13574" t="s">
        <v>1466</v>
      </c>
      <c r="M13574" s="20">
        <v>4.5</v>
      </c>
      <c r="N13574" s="20">
        <v>4.5</v>
      </c>
      <c r="AE13574">
        <f t="shared" si="212"/>
        <v>2010</v>
      </c>
    </row>
    <row r="13575" spans="1:31" x14ac:dyDescent="0.25">
      <c r="A13575" s="7">
        <v>13572</v>
      </c>
      <c r="B13575" s="8">
        <v>40243</v>
      </c>
      <c r="C13575" t="s">
        <v>3</v>
      </c>
      <c r="D13575" t="s">
        <v>117</v>
      </c>
      <c r="E13575" t="s">
        <v>9</v>
      </c>
      <c r="F13575" t="s">
        <v>1052</v>
      </c>
      <c r="G13575" t="s">
        <v>732</v>
      </c>
      <c r="H13575" s="135" t="s">
        <v>2974</v>
      </c>
      <c r="I13575" t="s">
        <v>1455</v>
      </c>
      <c r="J13575" s="20">
        <v>27</v>
      </c>
      <c r="K13575" s="20" t="s">
        <v>3</v>
      </c>
      <c r="L13575" t="s">
        <v>1464</v>
      </c>
      <c r="M13575" s="20">
        <v>4.28</v>
      </c>
      <c r="N13575" s="20">
        <v>2.9699999999999998</v>
      </c>
      <c r="AE13575">
        <f t="shared" si="212"/>
        <v>2010</v>
      </c>
    </row>
    <row r="13576" spans="1:31" x14ac:dyDescent="0.25">
      <c r="A13576" s="7">
        <v>13573</v>
      </c>
      <c r="B13576" s="8">
        <v>40244</v>
      </c>
      <c r="C13576" t="s">
        <v>3</v>
      </c>
      <c r="D13576" t="s">
        <v>1050</v>
      </c>
      <c r="E13576" t="s">
        <v>9</v>
      </c>
      <c r="F13576" t="s">
        <v>676</v>
      </c>
      <c r="G13576" t="s">
        <v>11</v>
      </c>
      <c r="H13576" s="135" t="s">
        <v>1538</v>
      </c>
      <c r="I13576" t="s">
        <v>1455</v>
      </c>
      <c r="J13576" s="20">
        <v>10</v>
      </c>
      <c r="K13576" s="20" t="s">
        <v>9</v>
      </c>
      <c r="L13576" t="s">
        <v>1464</v>
      </c>
      <c r="M13576" s="20">
        <v>1.1000000000000001</v>
      </c>
      <c r="N13576" s="20">
        <v>1.9</v>
      </c>
      <c r="AE13576">
        <f t="shared" si="212"/>
        <v>2010</v>
      </c>
    </row>
    <row r="13577" spans="1:31" x14ac:dyDescent="0.25">
      <c r="A13577" s="7">
        <v>13574</v>
      </c>
      <c r="B13577" s="8">
        <v>40244</v>
      </c>
      <c r="C13577" t="s">
        <v>3</v>
      </c>
      <c r="D13577" t="s">
        <v>787</v>
      </c>
      <c r="E13577" t="s">
        <v>9</v>
      </c>
      <c r="F13577" t="s">
        <v>832</v>
      </c>
      <c r="G13577" t="s">
        <v>1016</v>
      </c>
      <c r="H13577" s="9" t="s">
        <v>2975</v>
      </c>
      <c r="I13577" t="s">
        <v>1455</v>
      </c>
      <c r="J13577" s="20">
        <v>9</v>
      </c>
      <c r="K13577" s="20" t="s">
        <v>3</v>
      </c>
      <c r="L13577" t="s">
        <v>1463</v>
      </c>
      <c r="M13577" s="20">
        <v>1.67</v>
      </c>
      <c r="N13577" s="20">
        <v>1.08</v>
      </c>
      <c r="AE13577">
        <f t="shared" si="212"/>
        <v>2010</v>
      </c>
    </row>
    <row r="13578" spans="1:31" x14ac:dyDescent="0.25">
      <c r="A13578" s="7">
        <v>13575</v>
      </c>
      <c r="B13578" s="8">
        <v>40244</v>
      </c>
      <c r="C13578" t="s">
        <v>3</v>
      </c>
      <c r="D13578" t="s">
        <v>1052</v>
      </c>
      <c r="E13578" t="s">
        <v>9</v>
      </c>
      <c r="F13578" t="s">
        <v>414</v>
      </c>
      <c r="G13578" t="s">
        <v>648</v>
      </c>
      <c r="H13578" s="135" t="s">
        <v>2342</v>
      </c>
      <c r="I13578" t="s">
        <v>1454</v>
      </c>
      <c r="J13578" s="20">
        <v>12</v>
      </c>
      <c r="K13578" s="20" t="s">
        <v>1465</v>
      </c>
      <c r="L13578" t="s">
        <v>1466</v>
      </c>
      <c r="M13578" s="20">
        <v>3</v>
      </c>
      <c r="N13578" s="20">
        <v>3</v>
      </c>
      <c r="AE13578">
        <f t="shared" si="212"/>
        <v>2010</v>
      </c>
    </row>
    <row r="13579" spans="1:31" x14ac:dyDescent="0.25">
      <c r="A13579" s="7">
        <v>13576</v>
      </c>
      <c r="B13579" s="8">
        <v>40244</v>
      </c>
      <c r="C13579" t="s">
        <v>3</v>
      </c>
      <c r="D13579" t="s">
        <v>656</v>
      </c>
      <c r="E13579" t="s">
        <v>9</v>
      </c>
      <c r="F13579" t="s">
        <v>545</v>
      </c>
      <c r="G13579" t="s">
        <v>648</v>
      </c>
      <c r="H13579" s="136" t="s">
        <v>1496</v>
      </c>
      <c r="I13579" t="s">
        <v>1454</v>
      </c>
      <c r="J13579" s="20">
        <v>12</v>
      </c>
      <c r="K13579" s="20" t="s">
        <v>3</v>
      </c>
      <c r="L13579" t="s">
        <v>1464</v>
      </c>
      <c r="M13579" s="20">
        <v>4.3599999999999994</v>
      </c>
      <c r="N13579" s="20">
        <v>2.64</v>
      </c>
      <c r="AE13579">
        <f t="shared" si="212"/>
        <v>2010</v>
      </c>
    </row>
    <row r="13580" spans="1:31" x14ac:dyDescent="0.25">
      <c r="A13580" s="7">
        <v>13577</v>
      </c>
      <c r="B13580" s="8">
        <v>40244</v>
      </c>
      <c r="C13580" t="s">
        <v>3</v>
      </c>
      <c r="D13580" t="s">
        <v>973</v>
      </c>
      <c r="E13580" t="s">
        <v>9</v>
      </c>
      <c r="F13580" t="s">
        <v>122</v>
      </c>
      <c r="G13580" t="s">
        <v>648</v>
      </c>
      <c r="H13580" s="9" t="s">
        <v>1797</v>
      </c>
      <c r="I13580" t="s">
        <v>1454</v>
      </c>
      <c r="J13580" s="20">
        <v>74</v>
      </c>
      <c r="K13580" s="20" t="s">
        <v>1465</v>
      </c>
      <c r="L13580" t="s">
        <v>1466</v>
      </c>
      <c r="M13580" s="20">
        <v>18.5</v>
      </c>
      <c r="N13580" s="20">
        <v>18.5</v>
      </c>
      <c r="AE13580">
        <f t="shared" si="212"/>
        <v>2010</v>
      </c>
    </row>
    <row r="13581" spans="1:31" x14ac:dyDescent="0.25">
      <c r="A13581" s="7">
        <v>13578</v>
      </c>
      <c r="B13581" s="8">
        <v>40245</v>
      </c>
      <c r="C13581" t="s">
        <v>3</v>
      </c>
      <c r="D13581" t="s">
        <v>1023</v>
      </c>
      <c r="E13581" t="s">
        <v>9</v>
      </c>
      <c r="F13581" t="s">
        <v>1028</v>
      </c>
      <c r="G13581" t="s">
        <v>633</v>
      </c>
      <c r="H13581" s="135" t="s">
        <v>1496</v>
      </c>
      <c r="I13581" t="s">
        <v>1454</v>
      </c>
      <c r="J13581" s="20">
        <v>16</v>
      </c>
      <c r="K13581" s="20" t="s">
        <v>3</v>
      </c>
      <c r="L13581" t="s">
        <v>1464</v>
      </c>
      <c r="M13581" s="20">
        <v>5.48</v>
      </c>
      <c r="N13581" s="20">
        <v>3.52</v>
      </c>
      <c r="AE13581">
        <f t="shared" si="212"/>
        <v>2010</v>
      </c>
    </row>
    <row r="13582" spans="1:31" x14ac:dyDescent="0.25">
      <c r="A13582" s="7">
        <v>13579</v>
      </c>
      <c r="B13582" s="8">
        <v>40245</v>
      </c>
      <c r="C13582" t="s">
        <v>3</v>
      </c>
      <c r="D13582" t="s">
        <v>52</v>
      </c>
      <c r="E13582" t="s">
        <v>9</v>
      </c>
      <c r="F13582" t="s">
        <v>776</v>
      </c>
      <c r="G13582" t="s">
        <v>377</v>
      </c>
      <c r="H13582" s="9" t="s">
        <v>2976</v>
      </c>
      <c r="I13582" t="s">
        <v>1454</v>
      </c>
      <c r="J13582" s="20">
        <v>28</v>
      </c>
      <c r="K13582" s="20" t="s">
        <v>3</v>
      </c>
      <c r="L13582" t="s">
        <v>1464</v>
      </c>
      <c r="M13582" s="20">
        <v>8.84</v>
      </c>
      <c r="N13582" s="20">
        <v>6.16</v>
      </c>
      <c r="AE13582">
        <f t="shared" si="212"/>
        <v>2010</v>
      </c>
    </row>
    <row r="13583" spans="1:31" x14ac:dyDescent="0.25">
      <c r="A13583" s="7">
        <v>13580</v>
      </c>
      <c r="B13583" s="8">
        <v>40245</v>
      </c>
      <c r="C13583" t="s">
        <v>3</v>
      </c>
      <c r="D13583" t="s">
        <v>789</v>
      </c>
      <c r="E13583" t="s">
        <v>9</v>
      </c>
      <c r="F13583" t="s">
        <v>1003</v>
      </c>
      <c r="G13583" t="s">
        <v>929</v>
      </c>
      <c r="H13583" s="135" t="s">
        <v>2683</v>
      </c>
      <c r="I13583" t="s">
        <v>1455</v>
      </c>
      <c r="J13583" s="20">
        <v>16</v>
      </c>
      <c r="K13583" s="20" t="s">
        <v>3</v>
      </c>
      <c r="L13583" t="s">
        <v>1463</v>
      </c>
      <c r="M13583" s="20">
        <v>2.58</v>
      </c>
      <c r="N13583" s="20">
        <v>1.92</v>
      </c>
      <c r="AE13583">
        <f t="shared" si="212"/>
        <v>2010</v>
      </c>
    </row>
    <row r="13584" spans="1:31" x14ac:dyDescent="0.25">
      <c r="A13584" s="7">
        <v>13581</v>
      </c>
      <c r="B13584" s="8">
        <v>40245</v>
      </c>
      <c r="C13584" t="s">
        <v>3</v>
      </c>
      <c r="D13584" t="s">
        <v>1003</v>
      </c>
      <c r="E13584" t="s">
        <v>9</v>
      </c>
      <c r="F13584" t="s">
        <v>945</v>
      </c>
      <c r="G13584" t="s">
        <v>929</v>
      </c>
      <c r="H13584" s="135" t="s">
        <v>2683</v>
      </c>
      <c r="I13584" t="s">
        <v>1454</v>
      </c>
      <c r="J13584" s="20">
        <v>16</v>
      </c>
      <c r="K13584" s="20" t="s">
        <v>3</v>
      </c>
      <c r="L13584" t="s">
        <v>1463</v>
      </c>
      <c r="M13584" s="20">
        <v>5.16</v>
      </c>
      <c r="N13584" s="20">
        <v>3.84</v>
      </c>
      <c r="AE13584">
        <f t="shared" si="212"/>
        <v>2010</v>
      </c>
    </row>
    <row r="13585" spans="1:31" x14ac:dyDescent="0.25">
      <c r="A13585" s="7">
        <v>13582</v>
      </c>
      <c r="B13585" s="8">
        <v>40245</v>
      </c>
      <c r="C13585" t="s">
        <v>3</v>
      </c>
      <c r="D13585" t="s">
        <v>1052</v>
      </c>
      <c r="E13585" t="s">
        <v>9</v>
      </c>
      <c r="F13585" t="s">
        <v>791</v>
      </c>
      <c r="G13585" t="s">
        <v>895</v>
      </c>
      <c r="H13585" s="9" t="s">
        <v>2969</v>
      </c>
      <c r="I13585" t="s">
        <v>1455</v>
      </c>
      <c r="J13585" s="20">
        <v>20</v>
      </c>
      <c r="K13585" s="20" t="s">
        <v>9</v>
      </c>
      <c r="L13585" t="s">
        <v>1464</v>
      </c>
      <c r="M13585" s="20">
        <v>2.2000000000000002</v>
      </c>
      <c r="N13585" s="20">
        <v>3.3</v>
      </c>
      <c r="AE13585">
        <f t="shared" si="212"/>
        <v>2010</v>
      </c>
    </row>
    <row r="13586" spans="1:31" x14ac:dyDescent="0.25">
      <c r="A13586" s="7">
        <v>13583</v>
      </c>
      <c r="B13586" s="8">
        <v>40245</v>
      </c>
      <c r="C13586" t="s">
        <v>3</v>
      </c>
      <c r="D13586" t="s">
        <v>432</v>
      </c>
      <c r="E13586" t="s">
        <v>9</v>
      </c>
      <c r="F13586" t="s">
        <v>926</v>
      </c>
      <c r="G13586" t="s">
        <v>1016</v>
      </c>
      <c r="H13586" s="135" t="s">
        <v>2935</v>
      </c>
      <c r="I13586" t="s">
        <v>1454</v>
      </c>
      <c r="J13586" s="20">
        <v>78</v>
      </c>
      <c r="K13586" s="20" t="s">
        <v>3</v>
      </c>
      <c r="L13586" t="s">
        <v>1463</v>
      </c>
      <c r="M13586" s="20">
        <v>21.28</v>
      </c>
      <c r="N13586" s="20">
        <v>18.72</v>
      </c>
      <c r="AE13586">
        <f t="shared" si="212"/>
        <v>2010</v>
      </c>
    </row>
    <row r="13587" spans="1:31" x14ac:dyDescent="0.25">
      <c r="A13587" s="7">
        <v>13584</v>
      </c>
      <c r="B13587" s="8">
        <v>40245</v>
      </c>
      <c r="C13587" t="s">
        <v>3</v>
      </c>
      <c r="D13587" t="s">
        <v>52</v>
      </c>
      <c r="E13587" t="s">
        <v>9</v>
      </c>
      <c r="F13587" t="s">
        <v>183</v>
      </c>
      <c r="G13587" t="s">
        <v>377</v>
      </c>
      <c r="H13587" s="9" t="s">
        <v>2098</v>
      </c>
      <c r="I13587" t="s">
        <v>1455</v>
      </c>
      <c r="J13587" s="20">
        <v>19</v>
      </c>
      <c r="K13587" s="20" t="s">
        <v>9</v>
      </c>
      <c r="L13587" t="s">
        <v>1463</v>
      </c>
      <c r="M13587" s="20">
        <v>2.2799999999999998</v>
      </c>
      <c r="N13587" s="20">
        <v>2.97</v>
      </c>
      <c r="AE13587">
        <f t="shared" si="212"/>
        <v>2010</v>
      </c>
    </row>
    <row r="13588" spans="1:31" x14ac:dyDescent="0.25">
      <c r="A13588" s="7">
        <v>13585</v>
      </c>
      <c r="B13588" s="8">
        <v>40245</v>
      </c>
      <c r="C13588" t="s">
        <v>3</v>
      </c>
      <c r="D13588" t="s">
        <v>992</v>
      </c>
      <c r="E13588" t="s">
        <v>9</v>
      </c>
      <c r="F13588" t="s">
        <v>624</v>
      </c>
      <c r="G13588" t="s">
        <v>714</v>
      </c>
      <c r="H13588" s="9" t="s">
        <v>2125</v>
      </c>
      <c r="I13588" t="s">
        <v>1454</v>
      </c>
      <c r="J13588" s="20">
        <v>23</v>
      </c>
      <c r="K13588" s="20" t="s">
        <v>1465</v>
      </c>
      <c r="L13588" t="s">
        <v>1466</v>
      </c>
      <c r="M13588" s="20">
        <v>5.75</v>
      </c>
      <c r="N13588" s="20">
        <v>5.75</v>
      </c>
      <c r="AE13588">
        <f t="shared" si="212"/>
        <v>2010</v>
      </c>
    </row>
    <row r="13589" spans="1:31" x14ac:dyDescent="0.25">
      <c r="A13589" s="7">
        <v>13586</v>
      </c>
      <c r="B13589" s="8">
        <v>40246</v>
      </c>
      <c r="C13589" t="s">
        <v>3</v>
      </c>
      <c r="D13589" t="s">
        <v>1004</v>
      </c>
      <c r="E13589" t="s">
        <v>9</v>
      </c>
      <c r="F13589" t="s">
        <v>450</v>
      </c>
      <c r="G13589" t="s">
        <v>569</v>
      </c>
      <c r="H13589" s="135" t="s">
        <v>1496</v>
      </c>
      <c r="I13589" t="s">
        <v>1454</v>
      </c>
      <c r="J13589" s="20">
        <v>14</v>
      </c>
      <c r="K13589" s="20" t="s">
        <v>1465</v>
      </c>
      <c r="L13589" t="s">
        <v>1466</v>
      </c>
      <c r="M13589" s="20">
        <v>3.5</v>
      </c>
      <c r="N13589" s="20">
        <v>3.5</v>
      </c>
      <c r="AE13589">
        <f t="shared" si="212"/>
        <v>2010</v>
      </c>
    </row>
    <row r="13590" spans="1:31" x14ac:dyDescent="0.25">
      <c r="A13590" s="7">
        <v>13587</v>
      </c>
      <c r="B13590" s="8">
        <v>40246</v>
      </c>
      <c r="C13590" t="s">
        <v>3</v>
      </c>
      <c r="D13590" t="s">
        <v>1030</v>
      </c>
      <c r="E13590" t="s">
        <v>9</v>
      </c>
      <c r="F13590" t="s">
        <v>19</v>
      </c>
      <c r="G13590" t="s">
        <v>14</v>
      </c>
      <c r="H13590" s="135" t="s">
        <v>1492</v>
      </c>
      <c r="I13590" t="s">
        <v>1454</v>
      </c>
      <c r="J13590" s="20">
        <v>14</v>
      </c>
      <c r="K13590" s="20" t="s">
        <v>3</v>
      </c>
      <c r="L13590" t="s">
        <v>1464</v>
      </c>
      <c r="M13590" s="20">
        <v>4.92</v>
      </c>
      <c r="N13590" s="20">
        <v>3.08</v>
      </c>
      <c r="AE13590">
        <f t="shared" si="212"/>
        <v>2010</v>
      </c>
    </row>
    <row r="13591" spans="1:31" x14ac:dyDescent="0.25">
      <c r="A13591" s="7">
        <v>13588</v>
      </c>
      <c r="B13591" s="8">
        <v>40247</v>
      </c>
      <c r="C13591" t="s">
        <v>3</v>
      </c>
      <c r="D13591" t="s">
        <v>311</v>
      </c>
      <c r="E13591" t="s">
        <v>9</v>
      </c>
      <c r="F13591" t="s">
        <v>976</v>
      </c>
      <c r="G13591" t="s">
        <v>377</v>
      </c>
      <c r="H13591" s="135" t="s">
        <v>1496</v>
      </c>
      <c r="I13591" t="s">
        <v>1454</v>
      </c>
      <c r="J13591" s="20">
        <v>20</v>
      </c>
      <c r="K13591" s="20" t="s">
        <v>3</v>
      </c>
      <c r="L13591" t="s">
        <v>1463</v>
      </c>
      <c r="M13591" s="20">
        <v>6.2</v>
      </c>
      <c r="N13591" s="20">
        <v>4.8</v>
      </c>
      <c r="AE13591">
        <f t="shared" si="212"/>
        <v>2010</v>
      </c>
    </row>
    <row r="13592" spans="1:31" x14ac:dyDescent="0.25">
      <c r="A13592" s="7">
        <v>13589</v>
      </c>
      <c r="B13592" s="8">
        <v>40247</v>
      </c>
      <c r="C13592" t="s">
        <v>3</v>
      </c>
      <c r="D13592" t="s">
        <v>918</v>
      </c>
      <c r="E13592" t="s">
        <v>9</v>
      </c>
      <c r="F13592" t="s">
        <v>791</v>
      </c>
      <c r="G13592" t="s">
        <v>648</v>
      </c>
      <c r="H13592" s="135" t="s">
        <v>2405</v>
      </c>
      <c r="I13592" t="s">
        <v>1455</v>
      </c>
      <c r="J13592" s="20">
        <v>68</v>
      </c>
      <c r="K13592" s="20" t="s">
        <v>1465</v>
      </c>
      <c r="L13592" t="s">
        <v>1466</v>
      </c>
      <c r="M13592" s="20">
        <v>8.5</v>
      </c>
      <c r="N13592" s="20">
        <v>8.5</v>
      </c>
      <c r="AE13592">
        <f t="shared" si="212"/>
        <v>2010</v>
      </c>
    </row>
    <row r="13593" spans="1:31" x14ac:dyDescent="0.25">
      <c r="A13593" s="7">
        <v>13590</v>
      </c>
      <c r="B13593" s="8">
        <v>40247</v>
      </c>
      <c r="C13593" t="s">
        <v>3</v>
      </c>
      <c r="D13593" t="s">
        <v>557</v>
      </c>
      <c r="E13593" t="s">
        <v>9</v>
      </c>
      <c r="F13593" t="s">
        <v>727</v>
      </c>
      <c r="G13593" t="s">
        <v>648</v>
      </c>
      <c r="H13593" s="135" t="s">
        <v>1993</v>
      </c>
      <c r="I13593" t="s">
        <v>1454</v>
      </c>
      <c r="J13593" s="20">
        <v>63</v>
      </c>
      <c r="K13593" s="20" t="s">
        <v>3</v>
      </c>
      <c r="L13593" t="s">
        <v>1464</v>
      </c>
      <c r="M13593" s="20">
        <v>18.64</v>
      </c>
      <c r="N13593" s="20">
        <v>13.86</v>
      </c>
      <c r="AE13593">
        <f t="shared" si="212"/>
        <v>2010</v>
      </c>
    </row>
    <row r="13594" spans="1:31" x14ac:dyDescent="0.25">
      <c r="A13594" s="7">
        <v>13591</v>
      </c>
      <c r="B13594" s="8">
        <v>40248</v>
      </c>
      <c r="C13594" t="s">
        <v>3</v>
      </c>
      <c r="D13594" t="s">
        <v>183</v>
      </c>
      <c r="E13594" t="s">
        <v>9</v>
      </c>
      <c r="F13594" t="s">
        <v>52</v>
      </c>
      <c r="G13594" t="s">
        <v>895</v>
      </c>
      <c r="H13594" s="135" t="s">
        <v>2977</v>
      </c>
      <c r="I13594" t="s">
        <v>1455</v>
      </c>
      <c r="J13594" s="20">
        <v>17</v>
      </c>
      <c r="K13594" s="20" t="s">
        <v>3</v>
      </c>
      <c r="L13594" t="s">
        <v>1464</v>
      </c>
      <c r="M13594" s="20">
        <v>2.88</v>
      </c>
      <c r="N13594" s="20">
        <v>1.87</v>
      </c>
      <c r="AE13594">
        <f t="shared" si="212"/>
        <v>2010</v>
      </c>
    </row>
    <row r="13595" spans="1:31" x14ac:dyDescent="0.25">
      <c r="A13595" s="7">
        <v>13592</v>
      </c>
      <c r="B13595" s="8">
        <v>40248</v>
      </c>
      <c r="C13595" t="s">
        <v>3</v>
      </c>
      <c r="D13595" t="s">
        <v>984</v>
      </c>
      <c r="E13595" t="s">
        <v>9</v>
      </c>
      <c r="F13595" t="s">
        <v>767</v>
      </c>
      <c r="G13595" t="s">
        <v>14</v>
      </c>
      <c r="H13595" s="135" t="s">
        <v>1507</v>
      </c>
      <c r="I13595" t="s">
        <v>1454</v>
      </c>
      <c r="J13595" s="20">
        <v>46</v>
      </c>
      <c r="K13595" s="20" t="s">
        <v>3</v>
      </c>
      <c r="L13595" t="s">
        <v>1464</v>
      </c>
      <c r="M13595" s="20">
        <v>13.879999999999999</v>
      </c>
      <c r="N13595" s="20">
        <v>10.120000000000001</v>
      </c>
      <c r="AE13595">
        <f t="shared" si="212"/>
        <v>2010</v>
      </c>
    </row>
    <row r="13596" spans="1:31" x14ac:dyDescent="0.25">
      <c r="A13596" s="7">
        <v>13593</v>
      </c>
      <c r="B13596" s="8">
        <v>40248</v>
      </c>
      <c r="C13596" t="s">
        <v>3</v>
      </c>
      <c r="D13596" t="s">
        <v>1020</v>
      </c>
      <c r="E13596" t="s">
        <v>9</v>
      </c>
      <c r="F13596" t="s">
        <v>727</v>
      </c>
      <c r="G13596" t="s">
        <v>648</v>
      </c>
      <c r="H13596" s="135" t="s">
        <v>2947</v>
      </c>
      <c r="I13596" t="s">
        <v>1454</v>
      </c>
      <c r="J13596" s="20">
        <v>17</v>
      </c>
      <c r="K13596" s="20" t="s">
        <v>3</v>
      </c>
      <c r="L13596" t="s">
        <v>1464</v>
      </c>
      <c r="M13596" s="20">
        <v>5.76</v>
      </c>
      <c r="N13596" s="20">
        <v>3.74</v>
      </c>
      <c r="AE13596">
        <f t="shared" si="212"/>
        <v>2010</v>
      </c>
    </row>
    <row r="13597" spans="1:31" x14ac:dyDescent="0.25">
      <c r="A13597" s="7">
        <v>13594</v>
      </c>
      <c r="B13597" s="8">
        <v>40248</v>
      </c>
      <c r="C13597" t="s">
        <v>3</v>
      </c>
      <c r="D13597" t="s">
        <v>727</v>
      </c>
      <c r="E13597" t="s">
        <v>9</v>
      </c>
      <c r="F13597" t="s">
        <v>904</v>
      </c>
      <c r="G13597" t="s">
        <v>648</v>
      </c>
      <c r="H13597" s="135" t="s">
        <v>2947</v>
      </c>
      <c r="I13597" t="s">
        <v>1455</v>
      </c>
      <c r="J13597" s="20">
        <v>7</v>
      </c>
      <c r="K13597" s="20" t="s">
        <v>9</v>
      </c>
      <c r="L13597" t="s">
        <v>1464</v>
      </c>
      <c r="M13597" s="20">
        <v>0.77</v>
      </c>
      <c r="N13597" s="20">
        <v>1.48</v>
      </c>
      <c r="AE13597">
        <f t="shared" si="212"/>
        <v>2010</v>
      </c>
    </row>
    <row r="13598" spans="1:31" x14ac:dyDescent="0.25">
      <c r="A13598" s="7">
        <v>13595</v>
      </c>
      <c r="B13598" s="8">
        <v>40248</v>
      </c>
      <c r="C13598" t="s">
        <v>3</v>
      </c>
      <c r="D13598" t="s">
        <v>957</v>
      </c>
      <c r="E13598" t="s">
        <v>9</v>
      </c>
      <c r="F13598" t="s">
        <v>836</v>
      </c>
      <c r="G13598" t="s">
        <v>732</v>
      </c>
      <c r="H13598" s="135" t="s">
        <v>1496</v>
      </c>
      <c r="I13598" t="s">
        <v>1454</v>
      </c>
      <c r="J13598" s="20">
        <v>22</v>
      </c>
      <c r="K13598" s="20" t="s">
        <v>1465</v>
      </c>
      <c r="L13598" t="s">
        <v>1466</v>
      </c>
      <c r="M13598" s="20">
        <v>5.5</v>
      </c>
      <c r="N13598" s="20">
        <v>5.5</v>
      </c>
      <c r="AE13598">
        <f t="shared" si="212"/>
        <v>2010</v>
      </c>
    </row>
    <row r="13599" spans="1:31" x14ac:dyDescent="0.25">
      <c r="A13599" s="7">
        <v>13596</v>
      </c>
      <c r="B13599" s="8">
        <v>40249</v>
      </c>
      <c r="C13599" t="s">
        <v>3</v>
      </c>
      <c r="D13599" t="s">
        <v>1003</v>
      </c>
      <c r="E13599" t="s">
        <v>9</v>
      </c>
      <c r="F13599" t="s">
        <v>1049</v>
      </c>
      <c r="G13599" t="s">
        <v>895</v>
      </c>
      <c r="H13599" s="135" t="s">
        <v>2534</v>
      </c>
      <c r="I13599" t="s">
        <v>1454</v>
      </c>
      <c r="J13599" s="20">
        <v>15</v>
      </c>
      <c r="K13599" s="20" t="s">
        <v>1465</v>
      </c>
      <c r="L13599" t="s">
        <v>1466</v>
      </c>
      <c r="M13599" s="20">
        <v>3.75</v>
      </c>
      <c r="N13599" s="20">
        <v>3.75</v>
      </c>
      <c r="AE13599">
        <f t="shared" si="212"/>
        <v>2010</v>
      </c>
    </row>
    <row r="13600" spans="1:31" x14ac:dyDescent="0.25">
      <c r="A13600" s="7">
        <v>13597</v>
      </c>
      <c r="B13600" s="8">
        <v>40249</v>
      </c>
      <c r="C13600" t="s">
        <v>3</v>
      </c>
      <c r="D13600" t="s">
        <v>380</v>
      </c>
      <c r="E13600" t="s">
        <v>9</v>
      </c>
      <c r="F13600" t="s">
        <v>687</v>
      </c>
      <c r="G13600" t="s">
        <v>870</v>
      </c>
      <c r="H13600" s="135" t="s">
        <v>2978</v>
      </c>
      <c r="I13600" t="s">
        <v>1456</v>
      </c>
      <c r="J13600" s="20">
        <v>27</v>
      </c>
      <c r="K13600" s="20" t="s">
        <v>1465</v>
      </c>
      <c r="L13600" t="s">
        <v>1466</v>
      </c>
      <c r="M13600" s="20">
        <v>6.75</v>
      </c>
      <c r="N13600" s="20">
        <v>6.75</v>
      </c>
      <c r="O13600" t="s">
        <v>3</v>
      </c>
      <c r="P13600" s="13" t="s">
        <v>656</v>
      </c>
      <c r="Q13600" t="s">
        <v>9</v>
      </c>
      <c r="R13600" t="s">
        <v>926</v>
      </c>
      <c r="S13600" t="s">
        <v>9</v>
      </c>
      <c r="T13600" t="s">
        <v>670</v>
      </c>
      <c r="U13600" t="s">
        <v>1465</v>
      </c>
      <c r="W13600" t="s">
        <v>1465</v>
      </c>
      <c r="Y13600" t="s">
        <v>1465</v>
      </c>
      <c r="AA13600" t="s">
        <v>1465</v>
      </c>
      <c r="AC13600" t="s">
        <v>1465</v>
      </c>
      <c r="AE13600">
        <f t="shared" si="212"/>
        <v>2010</v>
      </c>
    </row>
    <row r="13601" spans="1:31" x14ac:dyDescent="0.25">
      <c r="A13601" s="7">
        <v>13598</v>
      </c>
      <c r="B13601" s="8">
        <v>40249</v>
      </c>
      <c r="C13601" t="s">
        <v>3</v>
      </c>
      <c r="D13601" t="s">
        <v>939</v>
      </c>
      <c r="E13601" t="s">
        <v>9</v>
      </c>
      <c r="F13601" t="s">
        <v>1032</v>
      </c>
      <c r="G13601" t="s">
        <v>929</v>
      </c>
      <c r="H13601" s="136" t="s">
        <v>2654</v>
      </c>
      <c r="I13601" t="s">
        <v>1454</v>
      </c>
      <c r="J13601" s="20">
        <v>10</v>
      </c>
      <c r="K13601" s="20" t="s">
        <v>1465</v>
      </c>
      <c r="L13601" t="s">
        <v>1466</v>
      </c>
      <c r="M13601" s="20">
        <v>2.5</v>
      </c>
      <c r="N13601" s="20">
        <v>2.5</v>
      </c>
      <c r="AE13601">
        <f t="shared" si="212"/>
        <v>2010</v>
      </c>
    </row>
    <row r="13602" spans="1:31" x14ac:dyDescent="0.25">
      <c r="A13602" s="7">
        <v>13599</v>
      </c>
      <c r="B13602" s="8">
        <v>40249</v>
      </c>
      <c r="C13602" t="s">
        <v>3</v>
      </c>
      <c r="D13602" t="s">
        <v>380</v>
      </c>
      <c r="E13602" t="s">
        <v>9</v>
      </c>
      <c r="F13602" t="s">
        <v>817</v>
      </c>
      <c r="G13602" t="s">
        <v>929</v>
      </c>
      <c r="H13602" s="9" t="s">
        <v>2979</v>
      </c>
      <c r="I13602" t="s">
        <v>1454</v>
      </c>
      <c r="J13602" s="20">
        <v>34</v>
      </c>
      <c r="K13602" s="20" t="s">
        <v>3</v>
      </c>
      <c r="L13602" t="s">
        <v>1464</v>
      </c>
      <c r="M13602" s="20">
        <v>10.52</v>
      </c>
      <c r="N13602" s="20">
        <v>7.48</v>
      </c>
      <c r="AE13602">
        <f t="shared" si="212"/>
        <v>2010</v>
      </c>
    </row>
    <row r="13603" spans="1:31" x14ac:dyDescent="0.25">
      <c r="A13603" s="7">
        <v>13600</v>
      </c>
      <c r="B13603" s="8">
        <v>40249</v>
      </c>
      <c r="C13603" t="s">
        <v>3</v>
      </c>
      <c r="D13603" t="s">
        <v>787</v>
      </c>
      <c r="E13603" t="s">
        <v>9</v>
      </c>
      <c r="F13603" t="s">
        <v>1034</v>
      </c>
      <c r="G13603" t="s">
        <v>1016</v>
      </c>
      <c r="H13603" s="9" t="s">
        <v>2980</v>
      </c>
      <c r="I13603" t="s">
        <v>1454</v>
      </c>
      <c r="J13603" s="20">
        <v>9</v>
      </c>
      <c r="K13603" s="20" t="s">
        <v>1465</v>
      </c>
      <c r="L13603" t="s">
        <v>1466</v>
      </c>
      <c r="M13603" s="20">
        <v>2.25</v>
      </c>
      <c r="N13603" s="20">
        <v>2.25</v>
      </c>
      <c r="AE13603">
        <f t="shared" si="212"/>
        <v>2010</v>
      </c>
    </row>
    <row r="13604" spans="1:31" x14ac:dyDescent="0.25">
      <c r="A13604" s="7">
        <v>13601</v>
      </c>
      <c r="B13604" s="8">
        <v>40249</v>
      </c>
      <c r="C13604" t="s">
        <v>3</v>
      </c>
      <c r="D13604" t="s">
        <v>957</v>
      </c>
      <c r="E13604" t="s">
        <v>9</v>
      </c>
      <c r="F13604" t="s">
        <v>175</v>
      </c>
      <c r="G13604" t="s">
        <v>929</v>
      </c>
      <c r="H13604" s="135" t="s">
        <v>2665</v>
      </c>
      <c r="I13604" t="s">
        <v>1454</v>
      </c>
      <c r="J13604" s="20">
        <v>30</v>
      </c>
      <c r="K13604" s="20" t="s">
        <v>3</v>
      </c>
      <c r="L13604" t="s">
        <v>1464</v>
      </c>
      <c r="M13604" s="20">
        <v>9.4</v>
      </c>
      <c r="N13604" s="20">
        <v>6.6</v>
      </c>
      <c r="AE13604">
        <f t="shared" si="212"/>
        <v>2010</v>
      </c>
    </row>
    <row r="13605" spans="1:31" x14ac:dyDescent="0.25">
      <c r="A13605" s="7">
        <v>13602</v>
      </c>
      <c r="B13605" s="8">
        <v>40249</v>
      </c>
      <c r="C13605" t="s">
        <v>3</v>
      </c>
      <c r="D13605" t="s">
        <v>380</v>
      </c>
      <c r="E13605" t="s">
        <v>9</v>
      </c>
      <c r="F13605" t="s">
        <v>231</v>
      </c>
      <c r="G13605" t="s">
        <v>648</v>
      </c>
      <c r="H13605" s="136" t="s">
        <v>1496</v>
      </c>
      <c r="I13605" t="s">
        <v>1454</v>
      </c>
      <c r="J13605" s="20">
        <v>38</v>
      </c>
      <c r="K13605" s="20" t="s">
        <v>3</v>
      </c>
      <c r="L13605" t="s">
        <v>1464</v>
      </c>
      <c r="M13605" s="20">
        <v>11.64</v>
      </c>
      <c r="N13605" s="20">
        <v>8.36</v>
      </c>
      <c r="AE13605">
        <f t="shared" si="212"/>
        <v>2010</v>
      </c>
    </row>
    <row r="13606" spans="1:31" x14ac:dyDescent="0.25">
      <c r="A13606" s="7">
        <v>13603</v>
      </c>
      <c r="B13606" s="8">
        <v>40250</v>
      </c>
      <c r="C13606" t="s">
        <v>3</v>
      </c>
      <c r="D13606" t="s">
        <v>712</v>
      </c>
      <c r="E13606" t="s">
        <v>9</v>
      </c>
      <c r="F13606" t="s">
        <v>667</v>
      </c>
      <c r="G13606" t="s">
        <v>569</v>
      </c>
      <c r="H13606" s="9" t="s">
        <v>2101</v>
      </c>
      <c r="I13606" t="s">
        <v>1454</v>
      </c>
      <c r="J13606" s="20">
        <v>22</v>
      </c>
      <c r="K13606" s="20" t="s">
        <v>3</v>
      </c>
      <c r="L13606" t="s">
        <v>1463</v>
      </c>
      <c r="M13606" s="20">
        <v>6.72</v>
      </c>
      <c r="N13606" s="20">
        <v>5.28</v>
      </c>
      <c r="AE13606">
        <f t="shared" si="212"/>
        <v>2010</v>
      </c>
    </row>
    <row r="13607" spans="1:31" x14ac:dyDescent="0.25">
      <c r="A13607" s="7">
        <v>13604</v>
      </c>
      <c r="B13607" s="8">
        <v>40250</v>
      </c>
      <c r="C13607" t="s">
        <v>3</v>
      </c>
      <c r="D13607" t="s">
        <v>1003</v>
      </c>
      <c r="E13607" t="s">
        <v>9</v>
      </c>
      <c r="F13607" t="s">
        <v>1049</v>
      </c>
      <c r="G13607" t="s">
        <v>929</v>
      </c>
      <c r="H13607" s="135" t="s">
        <v>2683</v>
      </c>
      <c r="I13607" t="s">
        <v>1454</v>
      </c>
      <c r="J13607" s="20">
        <v>16</v>
      </c>
      <c r="K13607" s="20" t="s">
        <v>1465</v>
      </c>
      <c r="L13607" t="s">
        <v>1466</v>
      </c>
      <c r="M13607" s="20">
        <v>4</v>
      </c>
      <c r="N13607" s="20">
        <v>4</v>
      </c>
      <c r="AE13607">
        <f t="shared" si="212"/>
        <v>2010</v>
      </c>
    </row>
    <row r="13608" spans="1:31" x14ac:dyDescent="0.25">
      <c r="A13608" s="7">
        <v>13605</v>
      </c>
      <c r="B13608" s="8">
        <v>40250</v>
      </c>
      <c r="C13608" t="s">
        <v>3</v>
      </c>
      <c r="D13608" t="s">
        <v>231</v>
      </c>
      <c r="E13608" t="s">
        <v>9</v>
      </c>
      <c r="F13608" t="s">
        <v>734</v>
      </c>
      <c r="G13608" t="s">
        <v>648</v>
      </c>
      <c r="H13608" s="135" t="s">
        <v>2947</v>
      </c>
      <c r="I13608" t="s">
        <v>1455</v>
      </c>
      <c r="J13608" s="20">
        <v>18</v>
      </c>
      <c r="K13608" s="20" t="s">
        <v>9</v>
      </c>
      <c r="L13608" t="s">
        <v>1464</v>
      </c>
      <c r="M13608" s="20">
        <v>1.98</v>
      </c>
      <c r="N13608" s="20">
        <v>3.02</v>
      </c>
      <c r="AE13608">
        <f t="shared" si="212"/>
        <v>2010</v>
      </c>
    </row>
    <row r="13609" spans="1:31" x14ac:dyDescent="0.25">
      <c r="A13609" s="7">
        <v>13606</v>
      </c>
      <c r="B13609" s="8">
        <v>40250</v>
      </c>
      <c r="C13609" t="s">
        <v>3</v>
      </c>
      <c r="D13609" t="s">
        <v>734</v>
      </c>
      <c r="E13609" t="s">
        <v>9</v>
      </c>
      <c r="F13609" t="s">
        <v>655</v>
      </c>
      <c r="G13609" t="s">
        <v>732</v>
      </c>
      <c r="H13609" s="135" t="s">
        <v>2186</v>
      </c>
      <c r="I13609" t="s">
        <v>1454</v>
      </c>
      <c r="J13609" s="20">
        <v>86</v>
      </c>
      <c r="K13609" s="20" t="s">
        <v>3</v>
      </c>
      <c r="L13609" t="s">
        <v>1464</v>
      </c>
      <c r="M13609" s="20">
        <v>25.08</v>
      </c>
      <c r="N13609" s="20">
        <v>18.920000000000002</v>
      </c>
      <c r="AE13609">
        <f t="shared" si="212"/>
        <v>2010</v>
      </c>
    </row>
    <row r="13610" spans="1:31" x14ac:dyDescent="0.25">
      <c r="A13610" s="7">
        <v>13607</v>
      </c>
      <c r="B13610" s="8">
        <v>40250</v>
      </c>
      <c r="C13610" t="s">
        <v>3</v>
      </c>
      <c r="D13610" t="s">
        <v>952</v>
      </c>
      <c r="E13610" t="s">
        <v>9</v>
      </c>
      <c r="F13610" t="s">
        <v>993</v>
      </c>
      <c r="G13610" t="s">
        <v>861</v>
      </c>
      <c r="H13610" s="9" t="s">
        <v>2552</v>
      </c>
      <c r="I13610" t="s">
        <v>1454</v>
      </c>
      <c r="J13610" s="20">
        <v>53</v>
      </c>
      <c r="K13610" s="20" t="s">
        <v>9</v>
      </c>
      <c r="L13610" t="s">
        <v>1464</v>
      </c>
      <c r="M13610" s="20">
        <v>11.66</v>
      </c>
      <c r="N13610" s="20">
        <v>15.84</v>
      </c>
      <c r="AE13610">
        <f t="shared" si="212"/>
        <v>2010</v>
      </c>
    </row>
    <row r="13611" spans="1:31" x14ac:dyDescent="0.25">
      <c r="A13611" s="7">
        <v>13608</v>
      </c>
      <c r="B13611" s="8">
        <v>40251</v>
      </c>
      <c r="C13611" t="s">
        <v>3</v>
      </c>
      <c r="D13611" t="s">
        <v>878</v>
      </c>
      <c r="E13611" t="s">
        <v>9</v>
      </c>
      <c r="F13611" t="s">
        <v>791</v>
      </c>
      <c r="G13611" t="s">
        <v>648</v>
      </c>
      <c r="H13611" s="135" t="s">
        <v>2062</v>
      </c>
      <c r="I13611" t="s">
        <v>1454</v>
      </c>
      <c r="J13611" s="20">
        <v>47</v>
      </c>
      <c r="K13611" s="20" t="s">
        <v>3</v>
      </c>
      <c r="L13611" t="s">
        <v>1463</v>
      </c>
      <c r="M13611" s="20">
        <v>13.22</v>
      </c>
      <c r="N13611" s="20">
        <v>11.28</v>
      </c>
      <c r="AE13611">
        <f t="shared" si="212"/>
        <v>2010</v>
      </c>
    </row>
    <row r="13612" spans="1:31" x14ac:dyDescent="0.25">
      <c r="A13612" s="7">
        <v>13609</v>
      </c>
      <c r="B13612" s="8">
        <v>40251</v>
      </c>
      <c r="C13612" t="s">
        <v>3</v>
      </c>
      <c r="D13612" t="s">
        <v>102</v>
      </c>
      <c r="E13612" t="s">
        <v>9</v>
      </c>
      <c r="F13612" t="s">
        <v>54</v>
      </c>
      <c r="G13612" t="s">
        <v>377</v>
      </c>
      <c r="H13612" s="9" t="s">
        <v>2981</v>
      </c>
      <c r="I13612" t="s">
        <v>1454</v>
      </c>
      <c r="J13612" s="20">
        <v>19</v>
      </c>
      <c r="K13612" s="20" t="s">
        <v>9</v>
      </c>
      <c r="L13612" t="s">
        <v>1464</v>
      </c>
      <c r="M13612" s="20">
        <v>4.18</v>
      </c>
      <c r="N13612" s="20">
        <v>6.32</v>
      </c>
      <c r="AE13612">
        <f t="shared" si="212"/>
        <v>2010</v>
      </c>
    </row>
    <row r="13613" spans="1:31" x14ac:dyDescent="0.25">
      <c r="A13613" s="7">
        <v>13610</v>
      </c>
      <c r="B13613" s="8">
        <v>40251</v>
      </c>
      <c r="C13613" t="s">
        <v>3</v>
      </c>
      <c r="D13613" t="s">
        <v>791</v>
      </c>
      <c r="E13613" t="s">
        <v>9</v>
      </c>
      <c r="F13613" t="s">
        <v>878</v>
      </c>
      <c r="G13613" t="s">
        <v>648</v>
      </c>
      <c r="H13613" s="136" t="s">
        <v>2144</v>
      </c>
      <c r="I13613" t="s">
        <v>1454</v>
      </c>
      <c r="J13613" s="20">
        <v>216</v>
      </c>
      <c r="K13613" s="20" t="s">
        <v>3</v>
      </c>
      <c r="L13613" t="s">
        <v>1463</v>
      </c>
      <c r="M13613" s="20">
        <v>57.16</v>
      </c>
      <c r="N13613" s="20">
        <v>51.84</v>
      </c>
      <c r="AE13613">
        <f t="shared" si="212"/>
        <v>2010</v>
      </c>
    </row>
    <row r="13614" spans="1:31" x14ac:dyDescent="0.25">
      <c r="A13614" s="7">
        <v>13611</v>
      </c>
      <c r="B13614" s="8">
        <v>40251</v>
      </c>
      <c r="C13614" t="s">
        <v>3</v>
      </c>
      <c r="D13614" t="s">
        <v>1048</v>
      </c>
      <c r="E13614" t="s">
        <v>9</v>
      </c>
      <c r="F13614" t="s">
        <v>1042</v>
      </c>
      <c r="G13614" t="s">
        <v>14</v>
      </c>
      <c r="H13614" s="135" t="s">
        <v>1532</v>
      </c>
      <c r="I13614" t="s">
        <v>1454</v>
      </c>
      <c r="J13614" s="20">
        <v>12</v>
      </c>
      <c r="K13614" s="20" t="s">
        <v>3</v>
      </c>
      <c r="L13614" t="s">
        <v>1463</v>
      </c>
      <c r="M13614" s="20">
        <v>4.12</v>
      </c>
      <c r="N13614" s="20">
        <v>2.88</v>
      </c>
      <c r="AE13614">
        <f t="shared" si="212"/>
        <v>2010</v>
      </c>
    </row>
    <row r="13615" spans="1:31" x14ac:dyDescent="0.25">
      <c r="A13615" s="7">
        <v>13612</v>
      </c>
      <c r="B13615" s="8">
        <v>40251</v>
      </c>
      <c r="C13615" t="s">
        <v>3</v>
      </c>
      <c r="D13615" t="s">
        <v>432</v>
      </c>
      <c r="E13615" t="s">
        <v>9</v>
      </c>
      <c r="F13615" t="s">
        <v>54</v>
      </c>
      <c r="G13615" t="s">
        <v>895</v>
      </c>
      <c r="H13615" s="9" t="s">
        <v>2982</v>
      </c>
      <c r="I13615" t="s">
        <v>1454</v>
      </c>
      <c r="J13615" s="20">
        <v>57</v>
      </c>
      <c r="K13615" s="20" t="s">
        <v>9</v>
      </c>
      <c r="L13615" t="s">
        <v>1463</v>
      </c>
      <c r="M13615" s="20">
        <v>13.68</v>
      </c>
      <c r="N13615" s="20">
        <v>15.82</v>
      </c>
      <c r="AE13615">
        <f t="shared" si="212"/>
        <v>2010</v>
      </c>
    </row>
    <row r="13616" spans="1:31" x14ac:dyDescent="0.25">
      <c r="A13616" s="7">
        <v>13613</v>
      </c>
      <c r="B13616" s="8">
        <v>40251</v>
      </c>
      <c r="C13616" t="s">
        <v>3</v>
      </c>
      <c r="D13616" t="s">
        <v>54</v>
      </c>
      <c r="E13616" t="s">
        <v>9</v>
      </c>
      <c r="F13616" t="s">
        <v>869</v>
      </c>
      <c r="G13616" t="s">
        <v>648</v>
      </c>
      <c r="H13616" s="135" t="s">
        <v>2947</v>
      </c>
      <c r="I13616" t="s">
        <v>1455</v>
      </c>
      <c r="J13616" s="20">
        <v>18</v>
      </c>
      <c r="K13616" s="20" t="s">
        <v>1465</v>
      </c>
      <c r="L13616" t="s">
        <v>1466</v>
      </c>
      <c r="M13616" s="20">
        <v>2.25</v>
      </c>
      <c r="N13616" s="20">
        <v>2.25</v>
      </c>
      <c r="AE13616">
        <f t="shared" si="212"/>
        <v>2010</v>
      </c>
    </row>
    <row r="13617" spans="1:31" x14ac:dyDescent="0.25">
      <c r="A13617" s="7">
        <v>13614</v>
      </c>
      <c r="B13617" s="8">
        <v>40252</v>
      </c>
      <c r="C13617" t="s">
        <v>3</v>
      </c>
      <c r="D13617" t="s">
        <v>1057</v>
      </c>
      <c r="E13617" t="s">
        <v>9</v>
      </c>
      <c r="F13617" t="s">
        <v>543</v>
      </c>
      <c r="G13617" t="s">
        <v>648</v>
      </c>
      <c r="H13617" s="135" t="s">
        <v>1877</v>
      </c>
      <c r="I13617" t="s">
        <v>1458</v>
      </c>
      <c r="J13617" s="20">
        <v>6</v>
      </c>
      <c r="K13617" s="20" t="s">
        <v>9</v>
      </c>
      <c r="L13617" t="s">
        <v>1464</v>
      </c>
      <c r="M13617" s="20">
        <v>30</v>
      </c>
      <c r="N13617" s="20">
        <v>10</v>
      </c>
      <c r="AE13617">
        <f t="shared" si="212"/>
        <v>2010</v>
      </c>
    </row>
    <row r="13618" spans="1:31" x14ac:dyDescent="0.25">
      <c r="A13618" s="7">
        <v>13615</v>
      </c>
      <c r="B13618" s="8">
        <v>40252</v>
      </c>
      <c r="C13618" t="s">
        <v>3</v>
      </c>
      <c r="D13618" t="s">
        <v>791</v>
      </c>
      <c r="E13618" t="s">
        <v>9</v>
      </c>
      <c r="F13618" t="s">
        <v>923</v>
      </c>
      <c r="G13618" t="s">
        <v>929</v>
      </c>
      <c r="H13618" s="135" t="s">
        <v>2983</v>
      </c>
      <c r="I13618" t="s">
        <v>1454</v>
      </c>
      <c r="J13618" s="20">
        <v>35</v>
      </c>
      <c r="K13618" s="20" t="s">
        <v>3</v>
      </c>
      <c r="L13618" t="s">
        <v>1464</v>
      </c>
      <c r="M13618" s="20">
        <v>10.8</v>
      </c>
      <c r="N13618" s="20">
        <v>7.7</v>
      </c>
      <c r="AE13618">
        <f t="shared" si="212"/>
        <v>2010</v>
      </c>
    </row>
    <row r="13619" spans="1:31" x14ac:dyDescent="0.25">
      <c r="A13619" s="7">
        <v>13616</v>
      </c>
      <c r="B13619" s="8">
        <v>40252</v>
      </c>
      <c r="C13619" t="s">
        <v>3</v>
      </c>
      <c r="D13619" t="s">
        <v>945</v>
      </c>
      <c r="E13619" t="s">
        <v>9</v>
      </c>
      <c r="F13619" t="s">
        <v>829</v>
      </c>
      <c r="G13619" t="s">
        <v>929</v>
      </c>
      <c r="H13619" s="135" t="s">
        <v>2683</v>
      </c>
      <c r="I13619" t="s">
        <v>1454</v>
      </c>
      <c r="J13619" s="20">
        <v>16</v>
      </c>
      <c r="K13619" s="20" t="s">
        <v>3</v>
      </c>
      <c r="L13619" t="s">
        <v>1464</v>
      </c>
      <c r="M13619" s="20">
        <v>5.48</v>
      </c>
      <c r="N13619" s="20">
        <v>3.52</v>
      </c>
      <c r="AE13619">
        <f t="shared" si="212"/>
        <v>2010</v>
      </c>
    </row>
    <row r="13620" spans="1:31" x14ac:dyDescent="0.25">
      <c r="A13620" s="7">
        <v>13617</v>
      </c>
      <c r="B13620" s="8">
        <v>40252</v>
      </c>
      <c r="C13620" t="s">
        <v>3</v>
      </c>
      <c r="D13620" t="s">
        <v>956</v>
      </c>
      <c r="E13620" t="s">
        <v>9</v>
      </c>
      <c r="F13620" t="s">
        <v>311</v>
      </c>
      <c r="G13620" t="s">
        <v>1016</v>
      </c>
      <c r="H13620" s="135" t="s">
        <v>1496</v>
      </c>
      <c r="I13620" t="s">
        <v>1455</v>
      </c>
      <c r="J13620" s="20">
        <v>25</v>
      </c>
      <c r="K13620" s="20" t="s">
        <v>3</v>
      </c>
      <c r="L13620" t="s">
        <v>1464</v>
      </c>
      <c r="M13620" s="20">
        <v>4</v>
      </c>
      <c r="N13620" s="20">
        <v>2.75</v>
      </c>
      <c r="AE13620">
        <f t="shared" si="212"/>
        <v>2010</v>
      </c>
    </row>
    <row r="13621" spans="1:31" x14ac:dyDescent="0.25">
      <c r="A13621" s="7">
        <v>13618</v>
      </c>
      <c r="B13621" s="8">
        <v>40253</v>
      </c>
      <c r="C13621" t="s">
        <v>3</v>
      </c>
      <c r="D13621" t="s">
        <v>397</v>
      </c>
      <c r="E13621" t="s">
        <v>9</v>
      </c>
      <c r="F13621" t="s">
        <v>451</v>
      </c>
      <c r="G13621" t="s">
        <v>929</v>
      </c>
      <c r="H13621" s="9" t="s">
        <v>2652</v>
      </c>
      <c r="I13621" t="s">
        <v>1454</v>
      </c>
      <c r="J13621" s="20">
        <v>81</v>
      </c>
      <c r="K13621" s="20" t="s">
        <v>3</v>
      </c>
      <c r="L13621" t="s">
        <v>1464</v>
      </c>
      <c r="M13621" s="20">
        <v>23.68</v>
      </c>
      <c r="N13621" s="20">
        <v>17.82</v>
      </c>
      <c r="AE13621">
        <f t="shared" si="212"/>
        <v>2010</v>
      </c>
    </row>
    <row r="13622" spans="1:31" x14ac:dyDescent="0.25">
      <c r="A13622" s="7">
        <v>13619</v>
      </c>
      <c r="B13622" s="8">
        <v>40253</v>
      </c>
      <c r="C13622" t="s">
        <v>3</v>
      </c>
      <c r="D13622" t="s">
        <v>397</v>
      </c>
      <c r="E13622" t="s">
        <v>9</v>
      </c>
      <c r="F13622" t="s">
        <v>372</v>
      </c>
      <c r="G13622" t="s">
        <v>870</v>
      </c>
      <c r="H13622" s="135" t="s">
        <v>1496</v>
      </c>
      <c r="I13622" t="s">
        <v>1454</v>
      </c>
      <c r="J13622" s="20">
        <v>21</v>
      </c>
      <c r="K13622" s="20" t="s">
        <v>1465</v>
      </c>
      <c r="L13622" t="s">
        <v>1466</v>
      </c>
      <c r="M13622" s="20">
        <v>5.25</v>
      </c>
      <c r="N13622" s="20">
        <v>5.25</v>
      </c>
      <c r="AE13622">
        <f t="shared" si="212"/>
        <v>2010</v>
      </c>
    </row>
    <row r="13623" spans="1:31" x14ac:dyDescent="0.25">
      <c r="A13623" s="7">
        <v>13620</v>
      </c>
      <c r="B13623" s="8">
        <v>40253</v>
      </c>
      <c r="C13623" t="s">
        <v>3</v>
      </c>
      <c r="D13623" t="s">
        <v>397</v>
      </c>
      <c r="E13623" t="s">
        <v>9</v>
      </c>
      <c r="F13623" t="s">
        <v>183</v>
      </c>
      <c r="G13623" t="s">
        <v>1016</v>
      </c>
      <c r="H13623" s="9" t="s">
        <v>2861</v>
      </c>
      <c r="I13623" t="s">
        <v>1454</v>
      </c>
      <c r="J13623" s="20">
        <v>133</v>
      </c>
      <c r="K13623" s="20" t="s">
        <v>9</v>
      </c>
      <c r="L13623" t="s">
        <v>1464</v>
      </c>
      <c r="M13623" s="20">
        <v>29.259999999999998</v>
      </c>
      <c r="N13623" s="20">
        <v>38.24</v>
      </c>
      <c r="AE13623">
        <f t="shared" si="212"/>
        <v>2010</v>
      </c>
    </row>
    <row r="13624" spans="1:31" x14ac:dyDescent="0.25">
      <c r="A13624" s="7">
        <v>13621</v>
      </c>
      <c r="B13624" s="8">
        <v>40253</v>
      </c>
      <c r="C13624" t="s">
        <v>3</v>
      </c>
      <c r="D13624" t="s">
        <v>1052</v>
      </c>
      <c r="E13624" t="s">
        <v>9</v>
      </c>
      <c r="F13624" t="s">
        <v>769</v>
      </c>
      <c r="G13624" t="s">
        <v>895</v>
      </c>
      <c r="H13624" s="135" t="s">
        <v>2570</v>
      </c>
      <c r="I13624" t="s">
        <v>1454</v>
      </c>
      <c r="J13624" s="20">
        <v>10</v>
      </c>
      <c r="K13624" s="20" t="s">
        <v>3</v>
      </c>
      <c r="L13624" t="s">
        <v>1464</v>
      </c>
      <c r="M13624" s="20">
        <v>3.8</v>
      </c>
      <c r="N13624" s="20">
        <v>2.2000000000000002</v>
      </c>
      <c r="AE13624">
        <f t="shared" si="212"/>
        <v>2010</v>
      </c>
    </row>
    <row r="13625" spans="1:31" x14ac:dyDescent="0.25">
      <c r="A13625" s="7">
        <v>13622</v>
      </c>
      <c r="B13625" s="8">
        <v>40253</v>
      </c>
      <c r="C13625" t="s">
        <v>3</v>
      </c>
      <c r="D13625" t="s">
        <v>1008</v>
      </c>
      <c r="E13625" t="s">
        <v>9</v>
      </c>
      <c r="F13625" t="s">
        <v>348</v>
      </c>
      <c r="G13625" t="s">
        <v>648</v>
      </c>
      <c r="H13625" s="136" t="s">
        <v>1496</v>
      </c>
      <c r="I13625" t="s">
        <v>1456</v>
      </c>
      <c r="J13625" s="20">
        <v>68</v>
      </c>
      <c r="K13625" s="20" t="s">
        <v>3</v>
      </c>
      <c r="L13625" t="s">
        <v>1464</v>
      </c>
      <c r="M13625" s="20">
        <v>20.04</v>
      </c>
      <c r="N13625" s="20">
        <v>14.96</v>
      </c>
      <c r="O13625" t="s">
        <v>3</v>
      </c>
      <c r="P13625" s="13" t="s">
        <v>808</v>
      </c>
      <c r="Q13625" t="s">
        <v>9</v>
      </c>
      <c r="R13625" t="s">
        <v>978</v>
      </c>
      <c r="S13625" t="s">
        <v>3</v>
      </c>
      <c r="T13625" t="s">
        <v>265</v>
      </c>
      <c r="U13625" t="s">
        <v>9</v>
      </c>
      <c r="V13625" t="s">
        <v>1034</v>
      </c>
      <c r="W13625" t="s">
        <v>3</v>
      </c>
      <c r="X13625" t="s">
        <v>107</v>
      </c>
      <c r="Y13625" t="s">
        <v>9</v>
      </c>
      <c r="Z13625" t="s">
        <v>427</v>
      </c>
      <c r="AA13625" t="s">
        <v>1465</v>
      </c>
      <c r="AC13625" t="s">
        <v>1465</v>
      </c>
      <c r="AE13625">
        <f t="shared" si="212"/>
        <v>2010</v>
      </c>
    </row>
    <row r="13626" spans="1:31" x14ac:dyDescent="0.25">
      <c r="A13626" s="7">
        <v>13623</v>
      </c>
      <c r="B13626" s="8">
        <v>40254</v>
      </c>
      <c r="C13626" t="s">
        <v>3</v>
      </c>
      <c r="D13626" t="s">
        <v>1050</v>
      </c>
      <c r="E13626" t="s">
        <v>9</v>
      </c>
      <c r="F13626" t="s">
        <v>336</v>
      </c>
      <c r="G13626" t="s">
        <v>17</v>
      </c>
      <c r="H13626" s="135" t="s">
        <v>1577</v>
      </c>
      <c r="I13626" t="s">
        <v>1454</v>
      </c>
      <c r="J13626" s="20">
        <v>1</v>
      </c>
      <c r="K13626" s="20" t="s">
        <v>1465</v>
      </c>
      <c r="L13626" t="s">
        <v>1466</v>
      </c>
      <c r="M13626" s="20">
        <v>0.25</v>
      </c>
      <c r="N13626" s="20">
        <v>0.25</v>
      </c>
      <c r="AE13626">
        <f t="shared" si="212"/>
        <v>2010</v>
      </c>
    </row>
    <row r="13627" spans="1:31" x14ac:dyDescent="0.25">
      <c r="A13627" s="7">
        <v>13624</v>
      </c>
      <c r="B13627" s="8">
        <v>40254</v>
      </c>
      <c r="C13627" t="s">
        <v>3</v>
      </c>
      <c r="D13627" t="s">
        <v>1015</v>
      </c>
      <c r="E13627" t="s">
        <v>9</v>
      </c>
      <c r="F13627" t="s">
        <v>614</v>
      </c>
      <c r="G13627" t="s">
        <v>931</v>
      </c>
      <c r="H13627" s="9" t="s">
        <v>2646</v>
      </c>
      <c r="I13627" t="s">
        <v>1455</v>
      </c>
      <c r="J13627" s="20">
        <v>101</v>
      </c>
      <c r="K13627" s="20" t="s">
        <v>1465</v>
      </c>
      <c r="L13627" t="s">
        <v>1466</v>
      </c>
      <c r="M13627" s="20">
        <v>12.625</v>
      </c>
      <c r="N13627" s="20">
        <v>12.625</v>
      </c>
      <c r="AE13627">
        <f t="shared" si="212"/>
        <v>2010</v>
      </c>
    </row>
    <row r="13628" spans="1:31" x14ac:dyDescent="0.25">
      <c r="A13628" s="7">
        <v>13625</v>
      </c>
      <c r="B13628" s="8">
        <v>40254</v>
      </c>
      <c r="C13628" t="s">
        <v>3</v>
      </c>
      <c r="D13628" t="s">
        <v>614</v>
      </c>
      <c r="E13628" t="s">
        <v>9</v>
      </c>
      <c r="F13628" t="s">
        <v>1015</v>
      </c>
      <c r="G13628" t="s">
        <v>931</v>
      </c>
      <c r="H13628" s="9" t="s">
        <v>2646</v>
      </c>
      <c r="I13628" t="s">
        <v>1455</v>
      </c>
      <c r="J13628" s="20">
        <v>115</v>
      </c>
      <c r="K13628" s="20" t="s">
        <v>3</v>
      </c>
      <c r="L13628" t="s">
        <v>1463</v>
      </c>
      <c r="M13628" s="20">
        <v>15.45</v>
      </c>
      <c r="N13628" s="20">
        <v>13.8</v>
      </c>
      <c r="AE13628">
        <f t="shared" si="212"/>
        <v>2010</v>
      </c>
    </row>
    <row r="13629" spans="1:31" x14ac:dyDescent="0.25">
      <c r="A13629" s="7">
        <v>13626</v>
      </c>
      <c r="B13629" s="8">
        <v>40254</v>
      </c>
      <c r="C13629" t="s">
        <v>3</v>
      </c>
      <c r="D13629" t="s">
        <v>952</v>
      </c>
      <c r="E13629" t="s">
        <v>9</v>
      </c>
      <c r="F13629" t="s">
        <v>923</v>
      </c>
      <c r="G13629" t="s">
        <v>929</v>
      </c>
      <c r="H13629" s="135" t="s">
        <v>2665</v>
      </c>
      <c r="I13629" t="s">
        <v>1454</v>
      </c>
      <c r="J13629" s="20">
        <v>45</v>
      </c>
      <c r="K13629" s="20" t="s">
        <v>3</v>
      </c>
      <c r="L13629" t="s">
        <v>1463</v>
      </c>
      <c r="M13629" s="20">
        <v>12.7</v>
      </c>
      <c r="N13629" s="20">
        <v>10.8</v>
      </c>
      <c r="AE13629">
        <f t="shared" si="212"/>
        <v>2010</v>
      </c>
    </row>
    <row r="13630" spans="1:31" x14ac:dyDescent="0.25">
      <c r="A13630" s="7">
        <v>13627</v>
      </c>
      <c r="B13630" s="8">
        <v>40254</v>
      </c>
      <c r="C13630" t="s">
        <v>3</v>
      </c>
      <c r="D13630" t="s">
        <v>974</v>
      </c>
      <c r="E13630" t="s">
        <v>9</v>
      </c>
      <c r="F13630" t="s">
        <v>665</v>
      </c>
      <c r="G13630" t="s">
        <v>648</v>
      </c>
      <c r="H13630" s="135" t="s">
        <v>2709</v>
      </c>
      <c r="I13630" t="s">
        <v>1454</v>
      </c>
      <c r="J13630" s="20">
        <v>76</v>
      </c>
      <c r="K13630" s="20" t="s">
        <v>9</v>
      </c>
      <c r="L13630" t="s">
        <v>1464</v>
      </c>
      <c r="M13630" s="20">
        <v>16.72</v>
      </c>
      <c r="N13630" s="20">
        <v>22.28</v>
      </c>
      <c r="AE13630">
        <f t="shared" si="212"/>
        <v>2010</v>
      </c>
    </row>
    <row r="13631" spans="1:31" x14ac:dyDescent="0.25">
      <c r="A13631" s="7">
        <v>13628</v>
      </c>
      <c r="B13631" s="8">
        <v>40254</v>
      </c>
      <c r="C13631" t="s">
        <v>3</v>
      </c>
      <c r="D13631" t="s">
        <v>311</v>
      </c>
      <c r="E13631" t="s">
        <v>9</v>
      </c>
      <c r="F13631" t="s">
        <v>869</v>
      </c>
      <c r="G13631" t="s">
        <v>648</v>
      </c>
      <c r="H13631" s="135" t="s">
        <v>2947</v>
      </c>
      <c r="I13631" t="s">
        <v>1454</v>
      </c>
      <c r="J13631" s="20">
        <v>18</v>
      </c>
      <c r="K13631" s="20" t="s">
        <v>1465</v>
      </c>
      <c r="L13631" t="s">
        <v>1466</v>
      </c>
      <c r="M13631" s="20">
        <v>4.5</v>
      </c>
      <c r="N13631" s="20">
        <v>4.5</v>
      </c>
      <c r="AE13631">
        <f t="shared" si="212"/>
        <v>2010</v>
      </c>
    </row>
    <row r="13632" spans="1:31" x14ac:dyDescent="0.25">
      <c r="A13632" s="7">
        <v>13629</v>
      </c>
      <c r="B13632" s="8">
        <v>40254</v>
      </c>
      <c r="C13632" t="s">
        <v>3</v>
      </c>
      <c r="D13632" t="s">
        <v>1023</v>
      </c>
      <c r="E13632" t="s">
        <v>9</v>
      </c>
      <c r="F13632" t="s">
        <v>905</v>
      </c>
      <c r="G13632" t="s">
        <v>648</v>
      </c>
      <c r="H13632" s="135" t="s">
        <v>2947</v>
      </c>
      <c r="I13632" t="s">
        <v>1454</v>
      </c>
      <c r="J13632" s="20">
        <v>18</v>
      </c>
      <c r="K13632" s="20" t="s">
        <v>9</v>
      </c>
      <c r="L13632" t="s">
        <v>1463</v>
      </c>
      <c r="M13632" s="20">
        <v>4.32</v>
      </c>
      <c r="N13632" s="20">
        <v>5.68</v>
      </c>
      <c r="AE13632">
        <f t="shared" si="212"/>
        <v>2010</v>
      </c>
    </row>
    <row r="13633" spans="1:31" x14ac:dyDescent="0.25">
      <c r="A13633" s="7">
        <v>13630</v>
      </c>
      <c r="B13633" s="8">
        <v>40254</v>
      </c>
      <c r="C13633" t="s">
        <v>3</v>
      </c>
      <c r="D13633" t="s">
        <v>789</v>
      </c>
      <c r="E13633" t="s">
        <v>9</v>
      </c>
      <c r="F13633" t="s">
        <v>597</v>
      </c>
      <c r="G13633" t="s">
        <v>648</v>
      </c>
      <c r="H13633" s="135" t="s">
        <v>2947</v>
      </c>
      <c r="I13633" t="s">
        <v>1454</v>
      </c>
      <c r="J13633" s="20">
        <v>5</v>
      </c>
      <c r="K13633" s="20" t="s">
        <v>1465</v>
      </c>
      <c r="L13633" t="s">
        <v>1466</v>
      </c>
      <c r="M13633" s="20">
        <v>1.25</v>
      </c>
      <c r="N13633" s="20">
        <v>1.25</v>
      </c>
      <c r="AE13633">
        <f t="shared" si="212"/>
        <v>2010</v>
      </c>
    </row>
    <row r="13634" spans="1:31" x14ac:dyDescent="0.25">
      <c r="A13634" s="7">
        <v>13631</v>
      </c>
      <c r="B13634" s="8">
        <v>40254</v>
      </c>
      <c r="C13634" t="s">
        <v>3</v>
      </c>
      <c r="D13634" t="s">
        <v>597</v>
      </c>
      <c r="E13634" t="s">
        <v>9</v>
      </c>
      <c r="F13634" t="s">
        <v>926</v>
      </c>
      <c r="G13634" t="s">
        <v>648</v>
      </c>
      <c r="H13634" s="135" t="s">
        <v>2947</v>
      </c>
      <c r="I13634" t="s">
        <v>1455</v>
      </c>
      <c r="J13634" s="20">
        <v>14</v>
      </c>
      <c r="K13634" s="20" t="s">
        <v>3</v>
      </c>
      <c r="L13634" t="s">
        <v>1464</v>
      </c>
      <c r="M13634" s="20">
        <v>2.46</v>
      </c>
      <c r="N13634" s="20">
        <v>1.54</v>
      </c>
      <c r="AE13634">
        <f t="shared" si="212"/>
        <v>2010</v>
      </c>
    </row>
    <row r="13635" spans="1:31" x14ac:dyDescent="0.25">
      <c r="A13635" s="7">
        <v>13632</v>
      </c>
      <c r="B13635" s="8">
        <v>40254</v>
      </c>
      <c r="C13635" t="s">
        <v>3</v>
      </c>
      <c r="D13635" t="s">
        <v>597</v>
      </c>
      <c r="E13635" t="s">
        <v>9</v>
      </c>
      <c r="F13635" t="s">
        <v>926</v>
      </c>
      <c r="G13635" t="s">
        <v>648</v>
      </c>
      <c r="H13635" s="135" t="s">
        <v>2947</v>
      </c>
      <c r="I13635" t="s">
        <v>1455</v>
      </c>
      <c r="J13635" s="20">
        <v>15</v>
      </c>
      <c r="K13635" s="20" t="s">
        <v>3</v>
      </c>
      <c r="L13635" t="s">
        <v>1464</v>
      </c>
      <c r="M13635" s="20">
        <v>2.6</v>
      </c>
      <c r="N13635" s="20">
        <v>1.65</v>
      </c>
      <c r="AE13635">
        <f t="shared" si="212"/>
        <v>2010</v>
      </c>
    </row>
    <row r="13636" spans="1:31" x14ac:dyDescent="0.25">
      <c r="A13636" s="7">
        <v>13633</v>
      </c>
      <c r="B13636" s="8">
        <v>40254</v>
      </c>
      <c r="C13636" t="s">
        <v>3</v>
      </c>
      <c r="D13636" t="s">
        <v>1005</v>
      </c>
      <c r="E13636" t="s">
        <v>9</v>
      </c>
      <c r="F13636" t="s">
        <v>597</v>
      </c>
      <c r="G13636" t="s">
        <v>648</v>
      </c>
      <c r="H13636" s="135" t="s">
        <v>2947</v>
      </c>
      <c r="I13636" t="s">
        <v>1455</v>
      </c>
      <c r="J13636" s="20">
        <v>14</v>
      </c>
      <c r="K13636" s="20" t="s">
        <v>9</v>
      </c>
      <c r="L13636" t="s">
        <v>1464</v>
      </c>
      <c r="M13636" s="20">
        <v>1.54</v>
      </c>
      <c r="N13636" s="20">
        <v>2.46</v>
      </c>
      <c r="AE13636">
        <f t="shared" ref="AE13636:AE13699" si="213">YEAR(B13636)</f>
        <v>2010</v>
      </c>
    </row>
    <row r="13637" spans="1:31" x14ac:dyDescent="0.25">
      <c r="A13637" s="7">
        <v>13634</v>
      </c>
      <c r="B13637" s="8">
        <v>40254</v>
      </c>
      <c r="C13637" t="s">
        <v>3</v>
      </c>
      <c r="D13637" t="s">
        <v>851</v>
      </c>
      <c r="E13637" t="s">
        <v>9</v>
      </c>
      <c r="F13637" t="s">
        <v>1005</v>
      </c>
      <c r="G13637" t="s">
        <v>648</v>
      </c>
      <c r="H13637" s="9" t="s">
        <v>2945</v>
      </c>
      <c r="I13637" t="s">
        <v>1454</v>
      </c>
      <c r="J13637" s="20">
        <v>18</v>
      </c>
      <c r="K13637" s="20" t="s">
        <v>1465</v>
      </c>
      <c r="L13637" t="s">
        <v>1466</v>
      </c>
      <c r="M13637" s="20">
        <v>4.5</v>
      </c>
      <c r="N13637" s="20">
        <v>4.5</v>
      </c>
      <c r="AE13637">
        <f t="shared" si="213"/>
        <v>2010</v>
      </c>
    </row>
    <row r="13638" spans="1:31" x14ac:dyDescent="0.25">
      <c r="A13638" s="7">
        <v>13635</v>
      </c>
      <c r="B13638" s="8">
        <v>40255</v>
      </c>
      <c r="C13638" t="s">
        <v>3</v>
      </c>
      <c r="D13638" t="s">
        <v>134</v>
      </c>
      <c r="E13638" t="s">
        <v>9</v>
      </c>
      <c r="F13638" t="s">
        <v>1058</v>
      </c>
      <c r="G13638" t="s">
        <v>648</v>
      </c>
      <c r="H13638" s="135" t="s">
        <v>1792</v>
      </c>
      <c r="I13638" t="s">
        <v>1458</v>
      </c>
      <c r="J13638" s="20">
        <v>6</v>
      </c>
      <c r="K13638" s="20" t="s">
        <v>9</v>
      </c>
      <c r="L13638" t="s">
        <v>1463</v>
      </c>
      <c r="M13638" s="20">
        <v>10</v>
      </c>
      <c r="N13638" s="20">
        <v>30</v>
      </c>
      <c r="AE13638">
        <f t="shared" si="213"/>
        <v>2010</v>
      </c>
    </row>
    <row r="13639" spans="1:31" x14ac:dyDescent="0.25">
      <c r="A13639" s="7">
        <v>13636</v>
      </c>
      <c r="B13639" s="8">
        <v>40256</v>
      </c>
      <c r="C13639" t="s">
        <v>3</v>
      </c>
      <c r="D13639" t="s">
        <v>557</v>
      </c>
      <c r="E13639" t="s">
        <v>9</v>
      </c>
      <c r="F13639" t="s">
        <v>727</v>
      </c>
      <c r="G13639" t="s">
        <v>732</v>
      </c>
      <c r="H13639" s="135" t="s">
        <v>2161</v>
      </c>
      <c r="I13639" t="s">
        <v>1454</v>
      </c>
      <c r="J13639" s="20">
        <v>21</v>
      </c>
      <c r="K13639" s="20" t="s">
        <v>3</v>
      </c>
      <c r="L13639" t="s">
        <v>1464</v>
      </c>
      <c r="M13639" s="20">
        <v>6.88</v>
      </c>
      <c r="N13639" s="20">
        <v>4.62</v>
      </c>
      <c r="AE13639">
        <f t="shared" si="213"/>
        <v>2010</v>
      </c>
    </row>
    <row r="13640" spans="1:31" x14ac:dyDescent="0.25">
      <c r="A13640" s="7">
        <v>13637</v>
      </c>
      <c r="B13640" s="8">
        <v>40256</v>
      </c>
      <c r="C13640" t="s">
        <v>3</v>
      </c>
      <c r="D13640" t="s">
        <v>1020</v>
      </c>
      <c r="E13640" t="s">
        <v>9</v>
      </c>
      <c r="F13640" t="s">
        <v>1034</v>
      </c>
      <c r="G13640" t="s">
        <v>569</v>
      </c>
      <c r="H13640" s="136" t="s">
        <v>1748</v>
      </c>
      <c r="I13640" t="s">
        <v>1454</v>
      </c>
      <c r="J13640" s="20">
        <v>21</v>
      </c>
      <c r="K13640" s="20" t="s">
        <v>3</v>
      </c>
      <c r="L13640" t="s">
        <v>1464</v>
      </c>
      <c r="M13640" s="20">
        <v>6.88</v>
      </c>
      <c r="N13640" s="20">
        <v>4.62</v>
      </c>
      <c r="AE13640">
        <f t="shared" si="213"/>
        <v>2010</v>
      </c>
    </row>
    <row r="13641" spans="1:31" x14ac:dyDescent="0.25">
      <c r="A13641" s="7">
        <v>13638</v>
      </c>
      <c r="B13641" s="8">
        <v>40256</v>
      </c>
      <c r="C13641" t="s">
        <v>3</v>
      </c>
      <c r="D13641" t="s">
        <v>1055</v>
      </c>
      <c r="E13641" t="s">
        <v>9</v>
      </c>
      <c r="F13641" t="s">
        <v>1049</v>
      </c>
      <c r="G13641" t="s">
        <v>929</v>
      </c>
      <c r="H13641" s="135" t="s">
        <v>2984</v>
      </c>
      <c r="I13641" t="s">
        <v>1454</v>
      </c>
      <c r="J13641" s="20">
        <v>14</v>
      </c>
      <c r="K13641" s="20" t="s">
        <v>9</v>
      </c>
      <c r="L13641" t="s">
        <v>1463</v>
      </c>
      <c r="M13641" s="20">
        <v>3.36</v>
      </c>
      <c r="N13641" s="20">
        <v>4.6400000000000006</v>
      </c>
      <c r="AE13641">
        <f t="shared" si="213"/>
        <v>2010</v>
      </c>
    </row>
    <row r="13642" spans="1:31" x14ac:dyDescent="0.25">
      <c r="A13642" s="7">
        <v>13639</v>
      </c>
      <c r="B13642" s="8">
        <v>40257</v>
      </c>
      <c r="C13642" t="s">
        <v>3</v>
      </c>
      <c r="D13642" t="s">
        <v>913</v>
      </c>
      <c r="E13642" t="s">
        <v>9</v>
      </c>
      <c r="F13642" t="s">
        <v>997</v>
      </c>
      <c r="G13642" t="s">
        <v>861</v>
      </c>
      <c r="H13642" s="9" t="s">
        <v>2448</v>
      </c>
      <c r="I13642" t="s">
        <v>1454</v>
      </c>
      <c r="J13642" s="20">
        <v>16</v>
      </c>
      <c r="K13642" s="20" t="s">
        <v>1465</v>
      </c>
      <c r="L13642" t="s">
        <v>1466</v>
      </c>
      <c r="M13642" s="20">
        <v>4</v>
      </c>
      <c r="N13642" s="20">
        <v>4</v>
      </c>
      <c r="AE13642">
        <f t="shared" si="213"/>
        <v>2010</v>
      </c>
    </row>
    <row r="13643" spans="1:31" x14ac:dyDescent="0.25">
      <c r="A13643" s="7">
        <v>13640</v>
      </c>
      <c r="B13643" s="8">
        <v>40257</v>
      </c>
      <c r="C13643" t="s">
        <v>3</v>
      </c>
      <c r="D13643" t="s">
        <v>913</v>
      </c>
      <c r="E13643" t="s">
        <v>9</v>
      </c>
      <c r="F13643" t="s">
        <v>997</v>
      </c>
      <c r="G13643" t="s">
        <v>861</v>
      </c>
      <c r="H13643" s="9" t="s">
        <v>2605</v>
      </c>
      <c r="I13643" t="s">
        <v>1454</v>
      </c>
      <c r="J13643" s="20">
        <v>30</v>
      </c>
      <c r="K13643" s="20" t="s">
        <v>9</v>
      </c>
      <c r="L13643" t="s">
        <v>1464</v>
      </c>
      <c r="M13643" s="20">
        <v>6.6</v>
      </c>
      <c r="N13643" s="20">
        <v>9.4</v>
      </c>
      <c r="AE13643">
        <f t="shared" si="213"/>
        <v>2010</v>
      </c>
    </row>
    <row r="13644" spans="1:31" x14ac:dyDescent="0.25">
      <c r="A13644" s="7">
        <v>13641</v>
      </c>
      <c r="B13644" s="8">
        <v>40257</v>
      </c>
      <c r="C13644" t="s">
        <v>3</v>
      </c>
      <c r="D13644" t="s">
        <v>1052</v>
      </c>
      <c r="E13644" t="s">
        <v>9</v>
      </c>
      <c r="F13644" t="s">
        <v>117</v>
      </c>
      <c r="G13644" t="s">
        <v>732</v>
      </c>
      <c r="H13644" s="135" t="s">
        <v>2126</v>
      </c>
      <c r="I13644" t="s">
        <v>1455</v>
      </c>
      <c r="J13644" s="20">
        <v>12</v>
      </c>
      <c r="K13644" s="20" t="s">
        <v>3</v>
      </c>
      <c r="L13644" t="s">
        <v>1464</v>
      </c>
      <c r="M13644" s="20">
        <v>2.1799999999999997</v>
      </c>
      <c r="N13644" s="20">
        <v>1.32</v>
      </c>
      <c r="AE13644">
        <f t="shared" si="213"/>
        <v>2010</v>
      </c>
    </row>
    <row r="13645" spans="1:31" x14ac:dyDescent="0.25">
      <c r="A13645" s="7">
        <v>13642</v>
      </c>
      <c r="B13645" s="8">
        <v>40257</v>
      </c>
      <c r="C13645" t="s">
        <v>3</v>
      </c>
      <c r="D13645" t="s">
        <v>250</v>
      </c>
      <c r="E13645" t="s">
        <v>9</v>
      </c>
      <c r="F13645" t="s">
        <v>1052</v>
      </c>
      <c r="G13645" t="s">
        <v>870</v>
      </c>
      <c r="H13645" s="135" t="s">
        <v>2836</v>
      </c>
      <c r="I13645" t="s">
        <v>1455</v>
      </c>
      <c r="J13645" s="20">
        <v>38</v>
      </c>
      <c r="K13645" s="20" t="s">
        <v>9</v>
      </c>
      <c r="L13645" t="s">
        <v>1463</v>
      </c>
      <c r="M13645" s="20">
        <v>4.5599999999999996</v>
      </c>
      <c r="N13645" s="20">
        <v>5.44</v>
      </c>
      <c r="AE13645">
        <f t="shared" si="213"/>
        <v>2010</v>
      </c>
    </row>
    <row r="13646" spans="1:31" x14ac:dyDescent="0.25">
      <c r="A13646" s="7">
        <v>13643</v>
      </c>
      <c r="B13646" s="8">
        <v>40257</v>
      </c>
      <c r="C13646" t="s">
        <v>3</v>
      </c>
      <c r="D13646" t="s">
        <v>939</v>
      </c>
      <c r="E13646" t="s">
        <v>9</v>
      </c>
      <c r="F13646" t="s">
        <v>1032</v>
      </c>
      <c r="G13646" t="s">
        <v>929</v>
      </c>
      <c r="H13646" s="135" t="s">
        <v>2902</v>
      </c>
      <c r="I13646" t="s">
        <v>1454</v>
      </c>
      <c r="J13646" s="20">
        <v>34</v>
      </c>
      <c r="K13646" s="20" t="s">
        <v>9</v>
      </c>
      <c r="L13646" t="s">
        <v>1464</v>
      </c>
      <c r="M13646" s="20">
        <v>7.48</v>
      </c>
      <c r="N13646" s="20">
        <v>10.52</v>
      </c>
      <c r="AE13646">
        <f t="shared" si="213"/>
        <v>2010</v>
      </c>
    </row>
    <row r="13647" spans="1:31" x14ac:dyDescent="0.25">
      <c r="A13647" s="7">
        <v>13644</v>
      </c>
      <c r="B13647" s="8">
        <v>40259</v>
      </c>
      <c r="C13647" t="s">
        <v>3</v>
      </c>
      <c r="D13647" t="s">
        <v>311</v>
      </c>
      <c r="E13647" t="s">
        <v>9</v>
      </c>
      <c r="F13647" t="s">
        <v>52</v>
      </c>
      <c r="G13647" t="s">
        <v>569</v>
      </c>
      <c r="H13647" s="135" t="s">
        <v>1496</v>
      </c>
      <c r="I13647" t="s">
        <v>1454</v>
      </c>
      <c r="J13647" s="20">
        <v>21</v>
      </c>
      <c r="K13647" s="20" t="s">
        <v>1465</v>
      </c>
      <c r="L13647" t="s">
        <v>1466</v>
      </c>
      <c r="M13647" s="20">
        <v>5.25</v>
      </c>
      <c r="N13647" s="20">
        <v>5.25</v>
      </c>
      <c r="AE13647">
        <f t="shared" si="213"/>
        <v>2010</v>
      </c>
    </row>
    <row r="13648" spans="1:31" x14ac:dyDescent="0.25">
      <c r="A13648" s="7">
        <v>13645</v>
      </c>
      <c r="B13648" s="8">
        <v>40259</v>
      </c>
      <c r="C13648" t="s">
        <v>3</v>
      </c>
      <c r="D13648" t="s">
        <v>712</v>
      </c>
      <c r="E13648" t="s">
        <v>9</v>
      </c>
      <c r="F13648" t="s">
        <v>667</v>
      </c>
      <c r="G13648" t="s">
        <v>569</v>
      </c>
      <c r="H13648" s="9" t="s">
        <v>2142</v>
      </c>
      <c r="I13648" t="s">
        <v>1454</v>
      </c>
      <c r="J13648" s="20">
        <v>14</v>
      </c>
      <c r="K13648" s="20" t="s">
        <v>3</v>
      </c>
      <c r="L13648" t="s">
        <v>1463</v>
      </c>
      <c r="M13648" s="20">
        <v>4.6400000000000006</v>
      </c>
      <c r="N13648" s="20">
        <v>3.36</v>
      </c>
      <c r="AE13648">
        <f t="shared" si="213"/>
        <v>2010</v>
      </c>
    </row>
    <row r="13649" spans="1:31" x14ac:dyDescent="0.25">
      <c r="A13649" s="7">
        <v>13646</v>
      </c>
      <c r="B13649" s="8">
        <v>40259</v>
      </c>
      <c r="C13649" t="s">
        <v>3</v>
      </c>
      <c r="D13649" t="s">
        <v>1052</v>
      </c>
      <c r="E13649" t="s">
        <v>9</v>
      </c>
      <c r="F13649" t="s">
        <v>1056</v>
      </c>
      <c r="G13649" t="s">
        <v>732</v>
      </c>
      <c r="H13649" s="135" t="s">
        <v>2431</v>
      </c>
      <c r="I13649" t="s">
        <v>1454</v>
      </c>
      <c r="J13649" s="20">
        <v>53</v>
      </c>
      <c r="K13649" s="20" t="s">
        <v>3</v>
      </c>
      <c r="L13649" t="s">
        <v>1464</v>
      </c>
      <c r="M13649" s="20">
        <v>15.84</v>
      </c>
      <c r="N13649" s="20">
        <v>11.66</v>
      </c>
      <c r="AE13649">
        <f t="shared" si="213"/>
        <v>2010</v>
      </c>
    </row>
    <row r="13650" spans="1:31" x14ac:dyDescent="0.25">
      <c r="A13650" s="7">
        <v>13647</v>
      </c>
      <c r="B13650" s="8">
        <v>40260</v>
      </c>
      <c r="C13650" t="s">
        <v>3</v>
      </c>
      <c r="D13650" t="s">
        <v>1052</v>
      </c>
      <c r="E13650" t="s">
        <v>9</v>
      </c>
      <c r="F13650" t="s">
        <v>117</v>
      </c>
      <c r="G13650" t="s">
        <v>732</v>
      </c>
      <c r="H13650" s="135" t="s">
        <v>2176</v>
      </c>
      <c r="I13650" t="s">
        <v>1455</v>
      </c>
      <c r="J13650" s="20">
        <v>10</v>
      </c>
      <c r="K13650" s="20" t="s">
        <v>1465</v>
      </c>
      <c r="L13650" t="s">
        <v>1466</v>
      </c>
      <c r="M13650" s="20">
        <v>1.25</v>
      </c>
      <c r="N13650" s="20">
        <v>1.25</v>
      </c>
      <c r="AE13650">
        <f t="shared" si="213"/>
        <v>2010</v>
      </c>
    </row>
    <row r="13651" spans="1:31" x14ac:dyDescent="0.25">
      <c r="A13651" s="7">
        <v>13648</v>
      </c>
      <c r="B13651" s="8">
        <v>40260</v>
      </c>
      <c r="C13651" t="s">
        <v>3</v>
      </c>
      <c r="D13651" t="s">
        <v>709</v>
      </c>
      <c r="E13651" t="s">
        <v>9</v>
      </c>
      <c r="F13651" t="s">
        <v>678</v>
      </c>
      <c r="G13651" t="s">
        <v>870</v>
      </c>
      <c r="H13651" s="135" t="s">
        <v>2572</v>
      </c>
      <c r="I13651" t="s">
        <v>1455</v>
      </c>
      <c r="J13651" s="20">
        <v>21</v>
      </c>
      <c r="K13651" s="20" t="s">
        <v>1465</v>
      </c>
      <c r="L13651" t="s">
        <v>1466</v>
      </c>
      <c r="M13651" s="20">
        <v>2.625</v>
      </c>
      <c r="N13651" s="20">
        <v>2.625</v>
      </c>
      <c r="AE13651">
        <f t="shared" si="213"/>
        <v>2010</v>
      </c>
    </row>
    <row r="13652" spans="1:31" x14ac:dyDescent="0.25">
      <c r="A13652" s="7">
        <v>13649</v>
      </c>
      <c r="B13652" s="8">
        <v>40260</v>
      </c>
      <c r="C13652" t="s">
        <v>3</v>
      </c>
      <c r="D13652" t="s">
        <v>989</v>
      </c>
      <c r="E13652" t="s">
        <v>9</v>
      </c>
      <c r="F13652" t="s">
        <v>812</v>
      </c>
      <c r="G13652" t="s">
        <v>929</v>
      </c>
      <c r="H13652" s="135" t="s">
        <v>1496</v>
      </c>
      <c r="I13652" t="s">
        <v>1454</v>
      </c>
      <c r="J13652" s="20">
        <v>15</v>
      </c>
      <c r="K13652" s="20" t="s">
        <v>1465</v>
      </c>
      <c r="L13652" t="s">
        <v>1466</v>
      </c>
      <c r="M13652" s="20">
        <v>3.75</v>
      </c>
      <c r="N13652" s="20">
        <v>3.75</v>
      </c>
      <c r="AE13652">
        <f t="shared" si="213"/>
        <v>2010</v>
      </c>
    </row>
    <row r="13653" spans="1:31" x14ac:dyDescent="0.25">
      <c r="A13653" s="7">
        <v>13650</v>
      </c>
      <c r="B13653" s="8">
        <v>40261</v>
      </c>
      <c r="C13653" t="s">
        <v>3</v>
      </c>
      <c r="D13653" t="s">
        <v>913</v>
      </c>
      <c r="E13653" t="s">
        <v>9</v>
      </c>
      <c r="F13653" t="s">
        <v>905</v>
      </c>
      <c r="G13653" t="s">
        <v>732</v>
      </c>
      <c r="H13653" s="135" t="s">
        <v>2155</v>
      </c>
      <c r="I13653" t="s">
        <v>1454</v>
      </c>
      <c r="J13653" s="20">
        <v>13</v>
      </c>
      <c r="K13653" s="20" t="s">
        <v>3</v>
      </c>
      <c r="L13653" t="s">
        <v>1463</v>
      </c>
      <c r="M13653" s="20">
        <v>4.38</v>
      </c>
      <c r="N13653" s="20">
        <v>3.12</v>
      </c>
      <c r="AE13653">
        <f t="shared" si="213"/>
        <v>2010</v>
      </c>
    </row>
    <row r="13654" spans="1:31" x14ac:dyDescent="0.25">
      <c r="A13654" s="7">
        <v>13651</v>
      </c>
      <c r="B13654" s="8">
        <v>40261</v>
      </c>
      <c r="C13654" t="s">
        <v>3</v>
      </c>
      <c r="D13654" t="s">
        <v>913</v>
      </c>
      <c r="E13654" t="s">
        <v>9</v>
      </c>
      <c r="F13654" t="s">
        <v>905</v>
      </c>
      <c r="G13654" t="s">
        <v>732</v>
      </c>
      <c r="H13654" s="135" t="s">
        <v>2363</v>
      </c>
      <c r="I13654" t="s">
        <v>1454</v>
      </c>
      <c r="J13654" s="20">
        <v>6</v>
      </c>
      <c r="K13654" s="20" t="s">
        <v>3</v>
      </c>
      <c r="L13654" t="s">
        <v>1464</v>
      </c>
      <c r="M13654" s="20">
        <v>2.6799999999999997</v>
      </c>
      <c r="N13654" s="20">
        <v>1.32</v>
      </c>
      <c r="AE13654">
        <f t="shared" si="213"/>
        <v>2010</v>
      </c>
    </row>
    <row r="13655" spans="1:31" x14ac:dyDescent="0.25">
      <c r="A13655" s="7">
        <v>13652</v>
      </c>
      <c r="B13655" s="8">
        <v>40261</v>
      </c>
      <c r="C13655" t="s">
        <v>3</v>
      </c>
      <c r="D13655" t="s">
        <v>1008</v>
      </c>
      <c r="E13655" t="s">
        <v>9</v>
      </c>
      <c r="F13655" t="s">
        <v>265</v>
      </c>
      <c r="G13655" t="s">
        <v>648</v>
      </c>
      <c r="H13655" s="135" t="s">
        <v>2947</v>
      </c>
      <c r="I13655" t="s">
        <v>1455</v>
      </c>
      <c r="J13655" s="20">
        <v>18</v>
      </c>
      <c r="K13655" s="20" t="s">
        <v>1465</v>
      </c>
      <c r="L13655" t="s">
        <v>1466</v>
      </c>
      <c r="M13655" s="20">
        <v>2.25</v>
      </c>
      <c r="N13655" s="20">
        <v>2.25</v>
      </c>
      <c r="AE13655">
        <f t="shared" si="213"/>
        <v>2010</v>
      </c>
    </row>
    <row r="13656" spans="1:31" x14ac:dyDescent="0.25">
      <c r="A13656" s="7">
        <v>13653</v>
      </c>
      <c r="B13656" s="8">
        <v>40261</v>
      </c>
      <c r="C13656" t="s">
        <v>3</v>
      </c>
      <c r="D13656" t="s">
        <v>265</v>
      </c>
      <c r="E13656" t="s">
        <v>9</v>
      </c>
      <c r="F13656" t="s">
        <v>1008</v>
      </c>
      <c r="G13656" t="s">
        <v>648</v>
      </c>
      <c r="H13656" s="135" t="s">
        <v>2947</v>
      </c>
      <c r="I13656" t="s">
        <v>1455</v>
      </c>
      <c r="J13656" s="20">
        <v>18</v>
      </c>
      <c r="K13656" s="20" t="s">
        <v>9</v>
      </c>
      <c r="L13656" t="s">
        <v>1463</v>
      </c>
      <c r="M13656" s="20">
        <v>2.16</v>
      </c>
      <c r="N13656" s="20">
        <v>2.84</v>
      </c>
      <c r="AE13656">
        <f t="shared" si="213"/>
        <v>2010</v>
      </c>
    </row>
    <row r="13657" spans="1:31" x14ac:dyDescent="0.25">
      <c r="A13657" s="7">
        <v>13654</v>
      </c>
      <c r="B13657" s="8">
        <v>40262</v>
      </c>
      <c r="C13657" t="s">
        <v>3</v>
      </c>
      <c r="D13657" t="s">
        <v>543</v>
      </c>
      <c r="E13657" t="s">
        <v>9</v>
      </c>
      <c r="F13657" t="s">
        <v>521</v>
      </c>
      <c r="G13657" t="s">
        <v>732</v>
      </c>
      <c r="H13657" s="135" t="s">
        <v>2233</v>
      </c>
      <c r="I13657" t="s">
        <v>1454</v>
      </c>
      <c r="J13657" s="20">
        <v>58</v>
      </c>
      <c r="K13657" s="20" t="s">
        <v>9</v>
      </c>
      <c r="L13657" t="s">
        <v>1464</v>
      </c>
      <c r="M13657" s="20">
        <v>12.76</v>
      </c>
      <c r="N13657" s="20">
        <v>17.239999999999998</v>
      </c>
      <c r="AE13657">
        <f t="shared" si="213"/>
        <v>2010</v>
      </c>
    </row>
    <row r="13658" spans="1:31" x14ac:dyDescent="0.25">
      <c r="A13658" s="7">
        <v>13655</v>
      </c>
      <c r="B13658" s="8">
        <v>40262</v>
      </c>
      <c r="C13658" t="s">
        <v>3</v>
      </c>
      <c r="D13658" t="s">
        <v>543</v>
      </c>
      <c r="E13658" t="s">
        <v>9</v>
      </c>
      <c r="F13658" t="s">
        <v>521</v>
      </c>
      <c r="G13658" t="s">
        <v>569</v>
      </c>
      <c r="H13658" s="136" t="s">
        <v>1712</v>
      </c>
      <c r="I13658" t="s">
        <v>1454</v>
      </c>
      <c r="J13658" s="20">
        <v>27</v>
      </c>
      <c r="K13658" s="20" t="s">
        <v>1465</v>
      </c>
      <c r="L13658" t="s">
        <v>1466</v>
      </c>
      <c r="M13658" s="20">
        <v>6.75</v>
      </c>
      <c r="N13658" s="20">
        <v>6.75</v>
      </c>
      <c r="AE13658">
        <f t="shared" si="213"/>
        <v>2010</v>
      </c>
    </row>
    <row r="13659" spans="1:31" x14ac:dyDescent="0.25">
      <c r="A13659" s="7">
        <v>13656</v>
      </c>
      <c r="B13659" s="8">
        <v>40262</v>
      </c>
      <c r="C13659" t="s">
        <v>3</v>
      </c>
      <c r="D13659" t="s">
        <v>350</v>
      </c>
      <c r="E13659" t="s">
        <v>9</v>
      </c>
      <c r="F13659" t="s">
        <v>795</v>
      </c>
      <c r="G13659" t="s">
        <v>870</v>
      </c>
      <c r="H13659" s="135" t="s">
        <v>2485</v>
      </c>
      <c r="I13659" t="s">
        <v>1454</v>
      </c>
      <c r="J13659" s="20">
        <v>18</v>
      </c>
      <c r="K13659" s="20" t="s">
        <v>3</v>
      </c>
      <c r="L13659" t="s">
        <v>1463</v>
      </c>
      <c r="M13659" s="20">
        <v>5.68</v>
      </c>
      <c r="N13659" s="20">
        <v>4.32</v>
      </c>
      <c r="AE13659">
        <f t="shared" si="213"/>
        <v>2010</v>
      </c>
    </row>
    <row r="13660" spans="1:31" x14ac:dyDescent="0.25">
      <c r="A13660" s="7">
        <v>13657</v>
      </c>
      <c r="B13660" s="8">
        <v>40262</v>
      </c>
      <c r="C13660" t="s">
        <v>3</v>
      </c>
      <c r="D13660" t="s">
        <v>984</v>
      </c>
      <c r="E13660" t="s">
        <v>9</v>
      </c>
      <c r="F13660" t="s">
        <v>286</v>
      </c>
      <c r="G13660" t="s">
        <v>11</v>
      </c>
      <c r="H13660" s="135" t="s">
        <v>1509</v>
      </c>
      <c r="I13660" t="s">
        <v>1454</v>
      </c>
      <c r="J13660" s="20">
        <v>85</v>
      </c>
      <c r="K13660" s="20" t="s">
        <v>1465</v>
      </c>
      <c r="L13660" t="s">
        <v>1466</v>
      </c>
      <c r="M13660" s="20">
        <v>21.25</v>
      </c>
      <c r="N13660" s="20">
        <v>21.25</v>
      </c>
      <c r="AE13660">
        <f t="shared" si="213"/>
        <v>2010</v>
      </c>
    </row>
    <row r="13661" spans="1:31" x14ac:dyDescent="0.25">
      <c r="A13661" s="7">
        <v>13658</v>
      </c>
      <c r="B13661" s="8">
        <v>40262</v>
      </c>
      <c r="C13661" t="s">
        <v>3</v>
      </c>
      <c r="D13661" t="s">
        <v>543</v>
      </c>
      <c r="E13661" t="s">
        <v>9</v>
      </c>
      <c r="F13661" t="s">
        <v>19</v>
      </c>
      <c r="G13661" t="s">
        <v>929</v>
      </c>
      <c r="H13661" s="135" t="s">
        <v>2693</v>
      </c>
      <c r="I13661" t="s">
        <v>1454</v>
      </c>
      <c r="J13661" s="20">
        <v>26</v>
      </c>
      <c r="K13661" s="20" t="s">
        <v>3</v>
      </c>
      <c r="L13661" t="s">
        <v>1464</v>
      </c>
      <c r="M13661" s="20">
        <v>8.2800000000000011</v>
      </c>
      <c r="N13661" s="20">
        <v>5.72</v>
      </c>
      <c r="AE13661">
        <f t="shared" si="213"/>
        <v>2010</v>
      </c>
    </row>
    <row r="13662" spans="1:31" x14ac:dyDescent="0.25">
      <c r="A13662" s="7">
        <v>13659</v>
      </c>
      <c r="B13662" s="8">
        <v>40262</v>
      </c>
      <c r="C13662" t="s">
        <v>3</v>
      </c>
      <c r="D13662" t="s">
        <v>380</v>
      </c>
      <c r="E13662" t="s">
        <v>9</v>
      </c>
      <c r="F13662" t="s">
        <v>869</v>
      </c>
      <c r="G13662" t="s">
        <v>1016</v>
      </c>
      <c r="H13662" s="9" t="s">
        <v>2910</v>
      </c>
      <c r="I13662" t="s">
        <v>1454</v>
      </c>
      <c r="J13662" s="20">
        <v>15</v>
      </c>
      <c r="K13662" s="20" t="s">
        <v>1465</v>
      </c>
      <c r="L13662" t="s">
        <v>1466</v>
      </c>
      <c r="M13662" s="20">
        <v>3.75</v>
      </c>
      <c r="N13662" s="20">
        <v>3.75</v>
      </c>
      <c r="AE13662">
        <f t="shared" si="213"/>
        <v>2010</v>
      </c>
    </row>
    <row r="13663" spans="1:31" x14ac:dyDescent="0.25">
      <c r="A13663" s="7">
        <v>13660</v>
      </c>
      <c r="B13663" s="8">
        <v>40262</v>
      </c>
      <c r="C13663" t="s">
        <v>3</v>
      </c>
      <c r="D13663" t="s">
        <v>854</v>
      </c>
      <c r="E13663" t="s">
        <v>9</v>
      </c>
      <c r="F13663" t="s">
        <v>668</v>
      </c>
      <c r="G13663" t="s">
        <v>895</v>
      </c>
      <c r="H13663" s="135" t="s">
        <v>1496</v>
      </c>
      <c r="I13663" t="s">
        <v>1455</v>
      </c>
      <c r="J13663" s="20">
        <v>85</v>
      </c>
      <c r="K13663" s="20" t="s">
        <v>9</v>
      </c>
      <c r="L13663" t="s">
        <v>1463</v>
      </c>
      <c r="M13663" s="20">
        <v>10.199999999999999</v>
      </c>
      <c r="N13663" s="20">
        <v>11.55</v>
      </c>
      <c r="AE13663">
        <f t="shared" si="213"/>
        <v>2010</v>
      </c>
    </row>
    <row r="13664" spans="1:31" x14ac:dyDescent="0.25">
      <c r="A13664" s="7">
        <v>13661</v>
      </c>
      <c r="B13664" s="8">
        <v>40262</v>
      </c>
      <c r="C13664" t="s">
        <v>3</v>
      </c>
      <c r="D13664" t="s">
        <v>951</v>
      </c>
      <c r="E13664" t="s">
        <v>9</v>
      </c>
      <c r="F13664" t="s">
        <v>828</v>
      </c>
      <c r="G13664" t="s">
        <v>714</v>
      </c>
      <c r="H13664" s="9" t="s">
        <v>2128</v>
      </c>
      <c r="I13664" t="s">
        <v>1454</v>
      </c>
      <c r="J13664" s="20">
        <v>23</v>
      </c>
      <c r="K13664" s="20" t="s">
        <v>9</v>
      </c>
      <c r="L13664" t="s">
        <v>1463</v>
      </c>
      <c r="M13664" s="20">
        <v>5.52</v>
      </c>
      <c r="N13664" s="20">
        <v>6.98</v>
      </c>
      <c r="AE13664">
        <f t="shared" si="213"/>
        <v>2010</v>
      </c>
    </row>
    <row r="13665" spans="1:31" x14ac:dyDescent="0.25">
      <c r="A13665" s="7">
        <v>13662</v>
      </c>
      <c r="B13665" s="8">
        <v>40263</v>
      </c>
      <c r="C13665" t="s">
        <v>3</v>
      </c>
      <c r="D13665" t="s">
        <v>984</v>
      </c>
      <c r="E13665" t="s">
        <v>9</v>
      </c>
      <c r="F13665" t="s">
        <v>1059</v>
      </c>
      <c r="G13665" t="s">
        <v>24</v>
      </c>
      <c r="H13665" s="135" t="s">
        <v>1497</v>
      </c>
      <c r="I13665" t="s">
        <v>1455</v>
      </c>
      <c r="J13665" s="20">
        <v>12</v>
      </c>
      <c r="K13665" s="20" t="s">
        <v>1465</v>
      </c>
      <c r="L13665" t="s">
        <v>1466</v>
      </c>
      <c r="M13665" s="20">
        <v>1.5</v>
      </c>
      <c r="N13665" s="20">
        <v>1.5</v>
      </c>
      <c r="AE13665">
        <f t="shared" si="213"/>
        <v>2010</v>
      </c>
    </row>
    <row r="13666" spans="1:31" x14ac:dyDescent="0.25">
      <c r="A13666" s="7">
        <v>13663</v>
      </c>
      <c r="B13666" s="8">
        <v>40263</v>
      </c>
      <c r="C13666" t="s">
        <v>3</v>
      </c>
      <c r="D13666" t="s">
        <v>1059</v>
      </c>
      <c r="E13666" t="s">
        <v>9</v>
      </c>
      <c r="F13666" t="s">
        <v>112</v>
      </c>
      <c r="G13666" t="s">
        <v>14</v>
      </c>
      <c r="H13666" s="135" t="s">
        <v>1516</v>
      </c>
      <c r="I13666" t="s">
        <v>1458</v>
      </c>
      <c r="J13666" s="20">
        <v>12</v>
      </c>
      <c r="K13666" s="20" t="s">
        <v>3</v>
      </c>
      <c r="L13666" t="s">
        <v>1464</v>
      </c>
      <c r="M13666" s="20">
        <v>30</v>
      </c>
      <c r="N13666" s="20">
        <v>10</v>
      </c>
      <c r="AE13666">
        <f t="shared" si="213"/>
        <v>2010</v>
      </c>
    </row>
    <row r="13667" spans="1:31" x14ac:dyDescent="0.25">
      <c r="A13667" s="7">
        <v>13664</v>
      </c>
      <c r="B13667" s="8">
        <v>40263</v>
      </c>
      <c r="C13667" t="s">
        <v>3</v>
      </c>
      <c r="D13667" t="s">
        <v>678</v>
      </c>
      <c r="E13667" t="s">
        <v>9</v>
      </c>
      <c r="F13667" t="s">
        <v>869</v>
      </c>
      <c r="G13667" t="s">
        <v>929</v>
      </c>
      <c r="H13667" s="135" t="s">
        <v>2683</v>
      </c>
      <c r="I13667" t="s">
        <v>1454</v>
      </c>
      <c r="J13667" s="20">
        <v>16</v>
      </c>
      <c r="K13667" s="20" t="s">
        <v>3</v>
      </c>
      <c r="L13667" t="s">
        <v>1463</v>
      </c>
      <c r="M13667" s="20">
        <v>5.16</v>
      </c>
      <c r="N13667" s="20">
        <v>3.84</v>
      </c>
      <c r="AE13667">
        <f t="shared" si="213"/>
        <v>2010</v>
      </c>
    </row>
    <row r="13668" spans="1:31" x14ac:dyDescent="0.25">
      <c r="A13668" s="7">
        <v>13665</v>
      </c>
      <c r="B13668" s="8">
        <v>40263</v>
      </c>
      <c r="C13668" t="s">
        <v>3</v>
      </c>
      <c r="D13668" t="s">
        <v>1049</v>
      </c>
      <c r="E13668" t="s">
        <v>9</v>
      </c>
      <c r="F13668" t="s">
        <v>1003</v>
      </c>
      <c r="G13668" t="s">
        <v>929</v>
      </c>
      <c r="H13668" s="135" t="s">
        <v>2644</v>
      </c>
      <c r="I13668" t="s">
        <v>1454</v>
      </c>
      <c r="J13668" s="20">
        <v>12</v>
      </c>
      <c r="K13668" s="20" t="s">
        <v>1465</v>
      </c>
      <c r="L13668" t="s">
        <v>1466</v>
      </c>
      <c r="M13668" s="20">
        <v>3</v>
      </c>
      <c r="N13668" s="20">
        <v>3</v>
      </c>
      <c r="AE13668">
        <f t="shared" si="213"/>
        <v>2010</v>
      </c>
    </row>
    <row r="13669" spans="1:31" x14ac:dyDescent="0.25">
      <c r="A13669" s="7">
        <v>13666</v>
      </c>
      <c r="B13669" s="8">
        <v>40263</v>
      </c>
      <c r="C13669" t="s">
        <v>3</v>
      </c>
      <c r="D13669" t="s">
        <v>787</v>
      </c>
      <c r="E13669" t="s">
        <v>9</v>
      </c>
      <c r="F13669" t="s">
        <v>1034</v>
      </c>
      <c r="G13669" t="s">
        <v>1016</v>
      </c>
      <c r="H13669" s="9" t="s">
        <v>2972</v>
      </c>
      <c r="I13669" t="s">
        <v>1454</v>
      </c>
      <c r="J13669" s="20">
        <v>19</v>
      </c>
      <c r="K13669" s="20" t="s">
        <v>9</v>
      </c>
      <c r="L13669" t="s">
        <v>1464</v>
      </c>
      <c r="M13669" s="20">
        <v>4.18</v>
      </c>
      <c r="N13669" s="20">
        <v>6.32</v>
      </c>
      <c r="AE13669">
        <f t="shared" si="213"/>
        <v>2010</v>
      </c>
    </row>
    <row r="13670" spans="1:31" x14ac:dyDescent="0.25">
      <c r="A13670" s="7">
        <v>13667</v>
      </c>
      <c r="B13670" s="8">
        <v>40264</v>
      </c>
      <c r="C13670" t="s">
        <v>3</v>
      </c>
      <c r="D13670" t="s">
        <v>1052</v>
      </c>
      <c r="E13670" t="s">
        <v>9</v>
      </c>
      <c r="F13670" t="s">
        <v>414</v>
      </c>
      <c r="G13670" t="s">
        <v>895</v>
      </c>
      <c r="H13670" s="135" t="s">
        <v>2708</v>
      </c>
      <c r="I13670" t="s">
        <v>1454</v>
      </c>
      <c r="J13670" s="20">
        <v>25</v>
      </c>
      <c r="K13670" s="20" t="s">
        <v>1465</v>
      </c>
      <c r="L13670" t="s">
        <v>1466</v>
      </c>
      <c r="M13670" s="20">
        <v>6.25</v>
      </c>
      <c r="N13670" s="20">
        <v>6.25</v>
      </c>
      <c r="AE13670">
        <f t="shared" si="213"/>
        <v>2010</v>
      </c>
    </row>
    <row r="13671" spans="1:31" x14ac:dyDescent="0.25">
      <c r="A13671" s="7">
        <v>13668</v>
      </c>
      <c r="B13671" s="8">
        <v>40264</v>
      </c>
      <c r="C13671" t="s">
        <v>3</v>
      </c>
      <c r="D13671" t="s">
        <v>1052</v>
      </c>
      <c r="E13671" t="s">
        <v>9</v>
      </c>
      <c r="F13671" t="s">
        <v>129</v>
      </c>
      <c r="G13671" t="s">
        <v>895</v>
      </c>
      <c r="H13671" s="135" t="s">
        <v>2708</v>
      </c>
      <c r="I13671" t="s">
        <v>1454</v>
      </c>
      <c r="J13671" s="20">
        <v>50</v>
      </c>
      <c r="K13671" s="20" t="s">
        <v>9</v>
      </c>
      <c r="L13671" t="s">
        <v>1464</v>
      </c>
      <c r="M13671" s="20">
        <v>11</v>
      </c>
      <c r="N13671" s="20">
        <v>15</v>
      </c>
      <c r="AE13671">
        <f t="shared" si="213"/>
        <v>2010</v>
      </c>
    </row>
    <row r="13672" spans="1:31" x14ac:dyDescent="0.25">
      <c r="A13672" s="7">
        <v>13669</v>
      </c>
      <c r="B13672" s="8">
        <v>40264</v>
      </c>
      <c r="C13672" t="s">
        <v>3</v>
      </c>
      <c r="D13672" t="s">
        <v>787</v>
      </c>
      <c r="E13672" t="s">
        <v>9</v>
      </c>
      <c r="F13672" t="s">
        <v>791</v>
      </c>
      <c r="G13672" t="s">
        <v>1016</v>
      </c>
      <c r="H13672" s="9" t="s">
        <v>2961</v>
      </c>
      <c r="I13672" t="s">
        <v>1455</v>
      </c>
      <c r="J13672" s="20">
        <v>37</v>
      </c>
      <c r="K13672" s="20" t="s">
        <v>1465</v>
      </c>
      <c r="L13672" t="s">
        <v>1466</v>
      </c>
      <c r="M13672" s="20">
        <v>4.625</v>
      </c>
      <c r="N13672" s="20">
        <v>4.625</v>
      </c>
      <c r="AE13672">
        <f t="shared" si="213"/>
        <v>2010</v>
      </c>
    </row>
    <row r="13673" spans="1:31" x14ac:dyDescent="0.25">
      <c r="A13673" s="7">
        <v>13670</v>
      </c>
      <c r="B13673" s="8">
        <v>40264</v>
      </c>
      <c r="C13673" t="s">
        <v>3</v>
      </c>
      <c r="D13673" t="s">
        <v>265</v>
      </c>
      <c r="E13673" t="s">
        <v>9</v>
      </c>
      <c r="F13673" t="s">
        <v>904</v>
      </c>
      <c r="G13673" t="s">
        <v>648</v>
      </c>
      <c r="H13673" s="135" t="s">
        <v>2947</v>
      </c>
      <c r="I13673" t="s">
        <v>1454</v>
      </c>
      <c r="J13673" s="20">
        <v>18</v>
      </c>
      <c r="K13673" s="20" t="s">
        <v>9</v>
      </c>
      <c r="L13673" t="s">
        <v>1464</v>
      </c>
      <c r="M13673" s="20">
        <v>3.96</v>
      </c>
      <c r="N13673" s="20">
        <v>6.04</v>
      </c>
      <c r="AE13673">
        <f t="shared" si="213"/>
        <v>2010</v>
      </c>
    </row>
    <row r="13674" spans="1:31" x14ac:dyDescent="0.25">
      <c r="A13674" s="7">
        <v>13671</v>
      </c>
      <c r="B13674" s="8">
        <v>40264</v>
      </c>
      <c r="C13674" t="s">
        <v>3</v>
      </c>
      <c r="D13674" t="s">
        <v>348</v>
      </c>
      <c r="E13674" t="s">
        <v>9</v>
      </c>
      <c r="F13674" t="s">
        <v>904</v>
      </c>
      <c r="G13674" t="s">
        <v>648</v>
      </c>
      <c r="H13674" s="135" t="s">
        <v>2947</v>
      </c>
      <c r="I13674" t="s">
        <v>1455</v>
      </c>
      <c r="J13674" s="20">
        <v>8</v>
      </c>
      <c r="K13674" s="20" t="s">
        <v>9</v>
      </c>
      <c r="L13674" t="s">
        <v>1464</v>
      </c>
      <c r="M13674" s="20">
        <v>0.88</v>
      </c>
      <c r="N13674" s="20">
        <v>1.62</v>
      </c>
      <c r="AE13674">
        <f t="shared" si="213"/>
        <v>2010</v>
      </c>
    </row>
    <row r="13675" spans="1:31" x14ac:dyDescent="0.25">
      <c r="A13675" s="7">
        <v>13672</v>
      </c>
      <c r="B13675" s="8">
        <v>40265</v>
      </c>
      <c r="C13675" t="s">
        <v>3</v>
      </c>
      <c r="D13675" t="s">
        <v>1060</v>
      </c>
      <c r="E13675" t="s">
        <v>9</v>
      </c>
      <c r="F13675" t="s">
        <v>678</v>
      </c>
      <c r="G13675" t="s">
        <v>14</v>
      </c>
      <c r="H13675" s="135" t="s">
        <v>1522</v>
      </c>
      <c r="I13675" t="s">
        <v>1458</v>
      </c>
      <c r="J13675" s="20">
        <v>7</v>
      </c>
      <c r="K13675" s="20" t="s">
        <v>3</v>
      </c>
      <c r="L13675" t="s">
        <v>1463</v>
      </c>
      <c r="M13675" s="20">
        <v>30</v>
      </c>
      <c r="N13675" s="20">
        <v>10</v>
      </c>
      <c r="AE13675">
        <f t="shared" si="213"/>
        <v>2010</v>
      </c>
    </row>
    <row r="13676" spans="1:31" x14ac:dyDescent="0.25">
      <c r="A13676" s="7">
        <v>13673</v>
      </c>
      <c r="B13676" s="8">
        <v>40265</v>
      </c>
      <c r="C13676" t="s">
        <v>3</v>
      </c>
      <c r="D13676" t="s">
        <v>222</v>
      </c>
      <c r="E13676" t="s">
        <v>9</v>
      </c>
      <c r="F13676" t="s">
        <v>945</v>
      </c>
      <c r="G13676" t="s">
        <v>1016</v>
      </c>
      <c r="H13676" s="9" t="s">
        <v>2985</v>
      </c>
      <c r="I13676" t="s">
        <v>1454</v>
      </c>
      <c r="J13676" s="20">
        <v>9</v>
      </c>
      <c r="K13676" s="20" t="s">
        <v>3</v>
      </c>
      <c r="L13676" t="s">
        <v>1464</v>
      </c>
      <c r="M13676" s="20">
        <v>3.52</v>
      </c>
      <c r="N13676" s="20">
        <v>1.98</v>
      </c>
      <c r="AE13676">
        <f t="shared" si="213"/>
        <v>2010</v>
      </c>
    </row>
    <row r="13677" spans="1:31" x14ac:dyDescent="0.25">
      <c r="A13677" s="7">
        <v>13674</v>
      </c>
      <c r="B13677" s="8">
        <v>40266</v>
      </c>
      <c r="C13677" t="s">
        <v>3</v>
      </c>
      <c r="D13677" t="s">
        <v>1018</v>
      </c>
      <c r="E13677" t="s">
        <v>9</v>
      </c>
      <c r="F13677" t="s">
        <v>1056</v>
      </c>
      <c r="G13677" t="s">
        <v>732</v>
      </c>
      <c r="H13677" s="135" t="s">
        <v>2454</v>
      </c>
      <c r="I13677" t="s">
        <v>1454</v>
      </c>
      <c r="J13677" s="20">
        <v>13</v>
      </c>
      <c r="K13677" s="20" t="s">
        <v>3</v>
      </c>
      <c r="L13677" t="s">
        <v>1464</v>
      </c>
      <c r="M13677" s="20">
        <v>4.6400000000000006</v>
      </c>
      <c r="N13677" s="20">
        <v>2.86</v>
      </c>
      <c r="AE13677">
        <f t="shared" si="213"/>
        <v>2010</v>
      </c>
    </row>
    <row r="13678" spans="1:31" x14ac:dyDescent="0.25">
      <c r="A13678" s="7">
        <v>13675</v>
      </c>
      <c r="B13678" s="8">
        <v>40266</v>
      </c>
      <c r="C13678" t="s">
        <v>3</v>
      </c>
      <c r="D13678" t="s">
        <v>1052</v>
      </c>
      <c r="E13678" t="s">
        <v>9</v>
      </c>
      <c r="F13678" t="s">
        <v>897</v>
      </c>
      <c r="G13678" t="s">
        <v>648</v>
      </c>
      <c r="H13678" s="135" t="s">
        <v>2853</v>
      </c>
      <c r="I13678" t="s">
        <v>1455</v>
      </c>
      <c r="J13678" s="20">
        <v>100</v>
      </c>
      <c r="K13678" s="20" t="s">
        <v>1465</v>
      </c>
      <c r="L13678" t="s">
        <v>1466</v>
      </c>
      <c r="M13678" s="20">
        <v>12.5</v>
      </c>
      <c r="N13678" s="20">
        <v>12.5</v>
      </c>
      <c r="AE13678">
        <f t="shared" si="213"/>
        <v>2010</v>
      </c>
    </row>
    <row r="13679" spans="1:31" x14ac:dyDescent="0.25">
      <c r="A13679" s="7">
        <v>13676</v>
      </c>
      <c r="B13679" s="8">
        <v>40266</v>
      </c>
      <c r="C13679" t="s">
        <v>3</v>
      </c>
      <c r="D13679" t="s">
        <v>920</v>
      </c>
      <c r="E13679" t="s">
        <v>9</v>
      </c>
      <c r="F13679" t="s">
        <v>102</v>
      </c>
      <c r="G13679" t="s">
        <v>648</v>
      </c>
      <c r="H13679" s="135" t="s">
        <v>2947</v>
      </c>
      <c r="I13679" t="s">
        <v>1455</v>
      </c>
      <c r="J13679" s="20">
        <v>18</v>
      </c>
      <c r="K13679" s="20" t="s">
        <v>9</v>
      </c>
      <c r="L13679" t="s">
        <v>1463</v>
      </c>
      <c r="M13679" s="20">
        <v>2.16</v>
      </c>
      <c r="N13679" s="20">
        <v>2.84</v>
      </c>
      <c r="AE13679">
        <f t="shared" si="213"/>
        <v>2010</v>
      </c>
    </row>
    <row r="13680" spans="1:31" x14ac:dyDescent="0.25">
      <c r="A13680" s="7">
        <v>13677</v>
      </c>
      <c r="B13680" s="8">
        <v>40266</v>
      </c>
      <c r="C13680" t="s">
        <v>3</v>
      </c>
      <c r="D13680" t="s">
        <v>1008</v>
      </c>
      <c r="E13680" t="s">
        <v>9</v>
      </c>
      <c r="F13680" t="s">
        <v>395</v>
      </c>
      <c r="G13680" t="s">
        <v>648</v>
      </c>
      <c r="H13680" s="135" t="s">
        <v>2947</v>
      </c>
      <c r="I13680" t="s">
        <v>1454</v>
      </c>
      <c r="J13680" s="20">
        <v>18</v>
      </c>
      <c r="K13680" s="20" t="s">
        <v>9</v>
      </c>
      <c r="L13680" t="s">
        <v>1464</v>
      </c>
      <c r="M13680" s="20">
        <v>3.96</v>
      </c>
      <c r="N13680" s="20">
        <v>6.04</v>
      </c>
      <c r="AE13680">
        <f t="shared" si="213"/>
        <v>2010</v>
      </c>
    </row>
    <row r="13681" spans="1:31" x14ac:dyDescent="0.25">
      <c r="A13681" s="7">
        <v>13678</v>
      </c>
      <c r="B13681" s="8">
        <v>40267</v>
      </c>
      <c r="C13681" t="s">
        <v>3</v>
      </c>
      <c r="D13681" t="s">
        <v>1057</v>
      </c>
      <c r="E13681" t="s">
        <v>9</v>
      </c>
      <c r="F13681" t="s">
        <v>678</v>
      </c>
      <c r="G13681" t="s">
        <v>648</v>
      </c>
      <c r="H13681" s="135" t="s">
        <v>1833</v>
      </c>
      <c r="I13681" t="s">
        <v>1455</v>
      </c>
      <c r="J13681" s="20">
        <v>4</v>
      </c>
      <c r="K13681" s="20" t="s">
        <v>9</v>
      </c>
      <c r="L13681" t="s">
        <v>1464</v>
      </c>
      <c r="M13681" s="20">
        <v>0.44</v>
      </c>
      <c r="N13681" s="20">
        <v>1.06</v>
      </c>
      <c r="AE13681">
        <f t="shared" si="213"/>
        <v>2010</v>
      </c>
    </row>
    <row r="13682" spans="1:31" x14ac:dyDescent="0.25">
      <c r="A13682" s="7">
        <v>13679</v>
      </c>
      <c r="B13682" s="8">
        <v>40267</v>
      </c>
      <c r="C13682" t="s">
        <v>3</v>
      </c>
      <c r="D13682" t="s">
        <v>984</v>
      </c>
      <c r="E13682" t="s">
        <v>9</v>
      </c>
      <c r="F13682" t="s">
        <v>767</v>
      </c>
      <c r="G13682" t="s">
        <v>65</v>
      </c>
      <c r="H13682" s="135" t="s">
        <v>1519</v>
      </c>
      <c r="I13682" t="s">
        <v>1454</v>
      </c>
      <c r="J13682" s="20">
        <v>39</v>
      </c>
      <c r="K13682" s="20" t="s">
        <v>9</v>
      </c>
      <c r="L13682" t="s">
        <v>1464</v>
      </c>
      <c r="M13682" s="20">
        <v>8.58</v>
      </c>
      <c r="N13682" s="20">
        <v>11.92</v>
      </c>
      <c r="AE13682">
        <f t="shared" si="213"/>
        <v>2010</v>
      </c>
    </row>
    <row r="13683" spans="1:31" x14ac:dyDescent="0.25">
      <c r="A13683" s="7">
        <v>13680</v>
      </c>
      <c r="B13683" s="8">
        <v>40267</v>
      </c>
      <c r="C13683" t="s">
        <v>3</v>
      </c>
      <c r="D13683" t="s">
        <v>984</v>
      </c>
      <c r="E13683" t="s">
        <v>9</v>
      </c>
      <c r="F13683" t="s">
        <v>336</v>
      </c>
      <c r="G13683" t="s">
        <v>17</v>
      </c>
      <c r="H13683" s="135" t="s">
        <v>1502</v>
      </c>
      <c r="I13683" t="s">
        <v>1454</v>
      </c>
      <c r="J13683" s="20">
        <v>22</v>
      </c>
      <c r="K13683" s="20" t="s">
        <v>1465</v>
      </c>
      <c r="L13683" t="s">
        <v>1466</v>
      </c>
      <c r="M13683" s="20">
        <v>5.5</v>
      </c>
      <c r="N13683" s="20">
        <v>5.5</v>
      </c>
      <c r="AE13683">
        <f t="shared" si="213"/>
        <v>2010</v>
      </c>
    </row>
    <row r="13684" spans="1:31" x14ac:dyDescent="0.25">
      <c r="A13684" s="7">
        <v>13681</v>
      </c>
      <c r="B13684" s="8">
        <v>40267</v>
      </c>
      <c r="C13684" t="s">
        <v>3</v>
      </c>
      <c r="D13684" t="s">
        <v>984</v>
      </c>
      <c r="E13684" t="s">
        <v>9</v>
      </c>
      <c r="F13684" t="s">
        <v>1030</v>
      </c>
      <c r="G13684" t="s">
        <v>11</v>
      </c>
      <c r="H13684" s="135" t="s">
        <v>1509</v>
      </c>
      <c r="I13684" t="s">
        <v>1455</v>
      </c>
      <c r="J13684" s="20">
        <v>32</v>
      </c>
      <c r="K13684" s="20" t="s">
        <v>3</v>
      </c>
      <c r="L13684" t="s">
        <v>1464</v>
      </c>
      <c r="M13684" s="20">
        <v>4.9800000000000004</v>
      </c>
      <c r="N13684" s="20">
        <v>3.52</v>
      </c>
      <c r="AE13684">
        <f t="shared" si="213"/>
        <v>2010</v>
      </c>
    </row>
    <row r="13685" spans="1:31" x14ac:dyDescent="0.25">
      <c r="A13685" s="7">
        <v>13682</v>
      </c>
      <c r="B13685" s="8">
        <v>40267</v>
      </c>
      <c r="C13685" t="s">
        <v>3</v>
      </c>
      <c r="D13685" t="s">
        <v>677</v>
      </c>
      <c r="E13685" t="s">
        <v>9</v>
      </c>
      <c r="F13685" t="s">
        <v>869</v>
      </c>
      <c r="G13685" t="s">
        <v>377</v>
      </c>
      <c r="H13685" s="135" t="s">
        <v>1496</v>
      </c>
      <c r="I13685" t="s">
        <v>1454</v>
      </c>
      <c r="J13685" s="20">
        <v>18</v>
      </c>
      <c r="K13685" s="20" t="s">
        <v>9</v>
      </c>
      <c r="L13685" t="s">
        <v>1464</v>
      </c>
      <c r="M13685" s="20">
        <v>3.96</v>
      </c>
      <c r="N13685" s="20">
        <v>6.04</v>
      </c>
      <c r="AE13685">
        <f t="shared" si="213"/>
        <v>2010</v>
      </c>
    </row>
    <row r="13686" spans="1:31" x14ac:dyDescent="0.25">
      <c r="A13686" s="7">
        <v>13683</v>
      </c>
      <c r="B13686" s="8">
        <v>40267</v>
      </c>
      <c r="C13686" t="s">
        <v>3</v>
      </c>
      <c r="D13686" t="s">
        <v>311</v>
      </c>
      <c r="E13686" t="s">
        <v>9</v>
      </c>
      <c r="F13686" t="s">
        <v>914</v>
      </c>
      <c r="G13686" t="s">
        <v>648</v>
      </c>
      <c r="H13686" s="135" t="s">
        <v>2947</v>
      </c>
      <c r="I13686" t="s">
        <v>1455</v>
      </c>
      <c r="J13686" s="20">
        <v>18</v>
      </c>
      <c r="K13686" s="20" t="s">
        <v>9</v>
      </c>
      <c r="L13686" t="s">
        <v>1463</v>
      </c>
      <c r="M13686" s="20">
        <v>2.16</v>
      </c>
      <c r="N13686" s="20">
        <v>2.84</v>
      </c>
      <c r="AE13686">
        <f t="shared" si="213"/>
        <v>2010</v>
      </c>
    </row>
    <row r="13687" spans="1:31" x14ac:dyDescent="0.25">
      <c r="A13687" s="7">
        <v>13684</v>
      </c>
      <c r="B13687" s="8">
        <v>40267</v>
      </c>
      <c r="C13687" t="s">
        <v>3</v>
      </c>
      <c r="D13687" t="s">
        <v>678</v>
      </c>
      <c r="E13687" t="s">
        <v>9</v>
      </c>
      <c r="F13687" t="s">
        <v>914</v>
      </c>
      <c r="G13687" t="s">
        <v>648</v>
      </c>
      <c r="H13687" s="135" t="s">
        <v>2947</v>
      </c>
      <c r="I13687" t="s">
        <v>1455</v>
      </c>
      <c r="J13687" s="20">
        <v>18</v>
      </c>
      <c r="K13687" s="20" t="s">
        <v>9</v>
      </c>
      <c r="L13687" t="s">
        <v>1463</v>
      </c>
      <c r="M13687" s="20">
        <v>2.16</v>
      </c>
      <c r="N13687" s="20">
        <v>2.84</v>
      </c>
      <c r="AE13687">
        <f t="shared" si="213"/>
        <v>2010</v>
      </c>
    </row>
    <row r="13688" spans="1:31" x14ac:dyDescent="0.25">
      <c r="A13688" s="7">
        <v>13685</v>
      </c>
      <c r="B13688" s="8">
        <v>40268</v>
      </c>
      <c r="C13688" t="s">
        <v>3</v>
      </c>
      <c r="D13688" t="s">
        <v>1052</v>
      </c>
      <c r="E13688" t="s">
        <v>9</v>
      </c>
      <c r="F13688" t="s">
        <v>117</v>
      </c>
      <c r="G13688" t="s">
        <v>732</v>
      </c>
      <c r="H13688" s="135" t="s">
        <v>2173</v>
      </c>
      <c r="I13688" t="s">
        <v>1455</v>
      </c>
      <c r="J13688" s="20">
        <v>12</v>
      </c>
      <c r="K13688" s="20" t="s">
        <v>9</v>
      </c>
      <c r="L13688" t="s">
        <v>1464</v>
      </c>
      <c r="M13688" s="20">
        <v>1.32</v>
      </c>
      <c r="N13688" s="20">
        <v>2.1799999999999997</v>
      </c>
      <c r="AE13688">
        <f t="shared" si="213"/>
        <v>2010</v>
      </c>
    </row>
    <row r="13689" spans="1:31" x14ac:dyDescent="0.25">
      <c r="A13689" s="7">
        <v>13686</v>
      </c>
      <c r="B13689" s="8">
        <v>40268</v>
      </c>
      <c r="C13689" t="s">
        <v>3</v>
      </c>
      <c r="D13689" t="s">
        <v>1052</v>
      </c>
      <c r="E13689" t="s">
        <v>9</v>
      </c>
      <c r="F13689" t="s">
        <v>687</v>
      </c>
      <c r="G13689" t="s">
        <v>714</v>
      </c>
      <c r="H13689" s="135" t="s">
        <v>2074</v>
      </c>
      <c r="I13689" t="s">
        <v>1454</v>
      </c>
      <c r="J13689" s="20">
        <v>14</v>
      </c>
      <c r="K13689" s="20" t="s">
        <v>9</v>
      </c>
      <c r="L13689" t="s">
        <v>1464</v>
      </c>
      <c r="M13689" s="20">
        <v>3.08</v>
      </c>
      <c r="N13689" s="20">
        <v>4.92</v>
      </c>
      <c r="AE13689">
        <f t="shared" si="213"/>
        <v>2010</v>
      </c>
    </row>
    <row r="13690" spans="1:31" x14ac:dyDescent="0.25">
      <c r="A13690" s="7">
        <v>13687</v>
      </c>
      <c r="B13690" s="8">
        <v>40268</v>
      </c>
      <c r="C13690" t="s">
        <v>3</v>
      </c>
      <c r="D13690" t="s">
        <v>1059</v>
      </c>
      <c r="E13690" t="s">
        <v>9</v>
      </c>
      <c r="F13690" t="s">
        <v>1054</v>
      </c>
      <c r="G13690" t="s">
        <v>14</v>
      </c>
      <c r="H13690" s="135" t="s">
        <v>1522</v>
      </c>
      <c r="I13690" t="s">
        <v>1454</v>
      </c>
      <c r="J13690" s="20">
        <v>6</v>
      </c>
      <c r="K13690" s="20" t="s">
        <v>1465</v>
      </c>
      <c r="L13690" t="s">
        <v>1466</v>
      </c>
      <c r="M13690" s="20">
        <v>1.5</v>
      </c>
      <c r="N13690" s="20">
        <v>1.5</v>
      </c>
      <c r="AE13690">
        <f t="shared" si="213"/>
        <v>2010</v>
      </c>
    </row>
    <row r="13691" spans="1:31" x14ac:dyDescent="0.25">
      <c r="A13691" s="7">
        <v>13688</v>
      </c>
      <c r="B13691" s="8">
        <v>40268</v>
      </c>
      <c r="C13691" t="s">
        <v>3</v>
      </c>
      <c r="D13691" t="s">
        <v>1060</v>
      </c>
      <c r="E13691" t="s">
        <v>9</v>
      </c>
      <c r="F13691" t="s">
        <v>984</v>
      </c>
      <c r="G13691" t="s">
        <v>14</v>
      </c>
      <c r="H13691" s="135" t="s">
        <v>1507</v>
      </c>
      <c r="I13691" t="s">
        <v>1455</v>
      </c>
      <c r="J13691" s="20">
        <v>29</v>
      </c>
      <c r="K13691" s="20" t="s">
        <v>9</v>
      </c>
      <c r="L13691" t="s">
        <v>1464</v>
      </c>
      <c r="M13691" s="20">
        <v>3.19</v>
      </c>
      <c r="N13691" s="20">
        <v>4.5599999999999996</v>
      </c>
      <c r="AE13691">
        <f t="shared" si="213"/>
        <v>2010</v>
      </c>
    </row>
    <row r="13692" spans="1:31" x14ac:dyDescent="0.25">
      <c r="A13692" s="7">
        <v>13689</v>
      </c>
      <c r="B13692" s="8">
        <v>40268</v>
      </c>
      <c r="C13692" t="s">
        <v>3</v>
      </c>
      <c r="D13692" t="s">
        <v>984</v>
      </c>
      <c r="E13692" t="s">
        <v>9</v>
      </c>
      <c r="F13692" t="s">
        <v>1060</v>
      </c>
      <c r="G13692" t="s">
        <v>14</v>
      </c>
      <c r="H13692" s="135" t="s">
        <v>1507</v>
      </c>
      <c r="I13692" t="s">
        <v>1455</v>
      </c>
      <c r="J13692" s="20">
        <v>29</v>
      </c>
      <c r="K13692" s="20" t="s">
        <v>9</v>
      </c>
      <c r="L13692" t="s">
        <v>1464</v>
      </c>
      <c r="M13692" s="20">
        <v>3.19</v>
      </c>
      <c r="N13692" s="20">
        <v>4.5599999999999996</v>
      </c>
      <c r="AE13692">
        <f t="shared" si="213"/>
        <v>2010</v>
      </c>
    </row>
    <row r="13693" spans="1:31" x14ac:dyDescent="0.25">
      <c r="A13693" s="7">
        <v>13690</v>
      </c>
      <c r="B13693" s="8">
        <v>40269</v>
      </c>
      <c r="C13693" t="s">
        <v>3</v>
      </c>
      <c r="D13693" t="s">
        <v>1020</v>
      </c>
      <c r="E13693" t="s">
        <v>9</v>
      </c>
      <c r="F13693" t="s">
        <v>727</v>
      </c>
      <c r="G13693" t="s">
        <v>732</v>
      </c>
      <c r="H13693" s="135" t="s">
        <v>2109</v>
      </c>
      <c r="I13693" t="s">
        <v>1454</v>
      </c>
      <c r="J13693" s="20">
        <v>18</v>
      </c>
      <c r="K13693" s="20" t="s">
        <v>3</v>
      </c>
      <c r="L13693" t="s">
        <v>1463</v>
      </c>
      <c r="M13693" s="20">
        <v>5.68</v>
      </c>
      <c r="N13693" s="20">
        <v>4.32</v>
      </c>
      <c r="AE13693">
        <f t="shared" si="213"/>
        <v>2010</v>
      </c>
    </row>
    <row r="13694" spans="1:31" x14ac:dyDescent="0.25">
      <c r="A13694" s="7">
        <v>13691</v>
      </c>
      <c r="B13694" s="8">
        <v>40269</v>
      </c>
      <c r="C13694" t="s">
        <v>3</v>
      </c>
      <c r="D13694" t="s">
        <v>973</v>
      </c>
      <c r="E13694" t="s">
        <v>9</v>
      </c>
      <c r="F13694" t="s">
        <v>733</v>
      </c>
      <c r="G13694" t="s">
        <v>714</v>
      </c>
      <c r="H13694" s="135" t="s">
        <v>2091</v>
      </c>
      <c r="I13694" t="s">
        <v>1454</v>
      </c>
      <c r="J13694" s="20">
        <v>32</v>
      </c>
      <c r="K13694" s="20" t="s">
        <v>3</v>
      </c>
      <c r="L13694" t="s">
        <v>1463</v>
      </c>
      <c r="M13694" s="20">
        <v>9.32</v>
      </c>
      <c r="N13694" s="20">
        <v>7.68</v>
      </c>
      <c r="AE13694">
        <f t="shared" si="213"/>
        <v>2010</v>
      </c>
    </row>
    <row r="13695" spans="1:31" x14ac:dyDescent="0.25">
      <c r="A13695" s="7">
        <v>13692</v>
      </c>
      <c r="B13695" s="8">
        <v>40269</v>
      </c>
      <c r="C13695" t="s">
        <v>3</v>
      </c>
      <c r="D13695" t="s">
        <v>311</v>
      </c>
      <c r="E13695" t="s">
        <v>9</v>
      </c>
      <c r="F13695" t="s">
        <v>976</v>
      </c>
      <c r="G13695" t="s">
        <v>377</v>
      </c>
      <c r="H13695" s="135" t="s">
        <v>1496</v>
      </c>
      <c r="I13695" t="s">
        <v>1454</v>
      </c>
      <c r="J13695" s="20">
        <v>37</v>
      </c>
      <c r="K13695" s="20" t="s">
        <v>3</v>
      </c>
      <c r="L13695" t="s">
        <v>1463</v>
      </c>
      <c r="M13695" s="20">
        <v>10.62</v>
      </c>
      <c r="N13695" s="20">
        <v>8.8800000000000008</v>
      </c>
      <c r="AE13695">
        <f t="shared" si="213"/>
        <v>2010</v>
      </c>
    </row>
    <row r="13696" spans="1:31" x14ac:dyDescent="0.25">
      <c r="A13696" s="7">
        <v>13693</v>
      </c>
      <c r="B13696" s="8">
        <v>40269</v>
      </c>
      <c r="C13696" t="s">
        <v>3</v>
      </c>
      <c r="D13696" t="s">
        <v>521</v>
      </c>
      <c r="E13696" t="s">
        <v>9</v>
      </c>
      <c r="F13696" t="s">
        <v>733</v>
      </c>
      <c r="G13696" t="s">
        <v>895</v>
      </c>
      <c r="H13696" s="135" t="s">
        <v>2535</v>
      </c>
      <c r="I13696" t="s">
        <v>1455</v>
      </c>
      <c r="J13696" s="20">
        <v>35</v>
      </c>
      <c r="K13696" s="20" t="s">
        <v>9</v>
      </c>
      <c r="L13696" t="s">
        <v>1463</v>
      </c>
      <c r="M13696" s="20">
        <v>4.2</v>
      </c>
      <c r="N13696" s="20">
        <v>5.05</v>
      </c>
      <c r="AE13696">
        <f t="shared" si="213"/>
        <v>2010</v>
      </c>
    </row>
    <row r="13697" spans="1:31" x14ac:dyDescent="0.25">
      <c r="A13697" s="7">
        <v>13694</v>
      </c>
      <c r="B13697" s="8">
        <v>40269</v>
      </c>
      <c r="C13697" t="s">
        <v>3</v>
      </c>
      <c r="D13697" t="s">
        <v>1052</v>
      </c>
      <c r="E13697" t="s">
        <v>9</v>
      </c>
      <c r="F13697" t="s">
        <v>1032</v>
      </c>
      <c r="G13697" t="s">
        <v>870</v>
      </c>
      <c r="H13697" s="135" t="s">
        <v>2562</v>
      </c>
      <c r="I13697" t="s">
        <v>1454</v>
      </c>
      <c r="J13697" s="20">
        <v>12</v>
      </c>
      <c r="K13697" s="20" t="s">
        <v>9</v>
      </c>
      <c r="L13697" t="s">
        <v>1463</v>
      </c>
      <c r="M13697" s="20">
        <v>2.88</v>
      </c>
      <c r="N13697" s="20">
        <v>4.12</v>
      </c>
      <c r="AE13697">
        <f t="shared" si="213"/>
        <v>2010</v>
      </c>
    </row>
    <row r="13698" spans="1:31" x14ac:dyDescent="0.25">
      <c r="A13698" s="7">
        <v>13695</v>
      </c>
      <c r="B13698" s="8">
        <v>40269</v>
      </c>
      <c r="C13698" t="s">
        <v>3</v>
      </c>
      <c r="D13698" t="s">
        <v>1060</v>
      </c>
      <c r="E13698" t="s">
        <v>9</v>
      </c>
      <c r="F13698" t="s">
        <v>1043</v>
      </c>
      <c r="G13698" t="s">
        <v>14</v>
      </c>
      <c r="H13698" s="135" t="s">
        <v>1522</v>
      </c>
      <c r="I13698" t="s">
        <v>1454</v>
      </c>
      <c r="J13698" s="20">
        <v>7</v>
      </c>
      <c r="K13698" s="20" t="s">
        <v>3</v>
      </c>
      <c r="L13698" t="s">
        <v>1464</v>
      </c>
      <c r="M13698" s="20">
        <v>2.96</v>
      </c>
      <c r="N13698" s="20">
        <v>1.54</v>
      </c>
      <c r="AE13698">
        <f t="shared" si="213"/>
        <v>2010</v>
      </c>
    </row>
    <row r="13699" spans="1:31" x14ac:dyDescent="0.25">
      <c r="A13699" s="7">
        <v>13696</v>
      </c>
      <c r="B13699" s="8">
        <v>40269</v>
      </c>
      <c r="C13699" t="s">
        <v>3</v>
      </c>
      <c r="D13699" t="s">
        <v>333</v>
      </c>
      <c r="E13699" t="s">
        <v>9</v>
      </c>
      <c r="F13699" t="s">
        <v>791</v>
      </c>
      <c r="G13699" t="s">
        <v>929</v>
      </c>
      <c r="H13699" s="9" t="s">
        <v>2725</v>
      </c>
      <c r="I13699" t="s">
        <v>1455</v>
      </c>
      <c r="J13699" s="20">
        <v>45</v>
      </c>
      <c r="K13699" s="20" t="s">
        <v>3</v>
      </c>
      <c r="L13699" t="s">
        <v>1464</v>
      </c>
      <c r="M13699" s="20">
        <v>6.8</v>
      </c>
      <c r="N13699" s="20">
        <v>4.95</v>
      </c>
      <c r="AE13699">
        <f t="shared" si="213"/>
        <v>2010</v>
      </c>
    </row>
    <row r="13700" spans="1:31" x14ac:dyDescent="0.25">
      <c r="A13700" s="7">
        <v>13697</v>
      </c>
      <c r="B13700" s="8">
        <v>40269</v>
      </c>
      <c r="C13700" t="s">
        <v>3</v>
      </c>
      <c r="D13700" t="s">
        <v>1046</v>
      </c>
      <c r="E13700" t="s">
        <v>9</v>
      </c>
      <c r="F13700" t="s">
        <v>1043</v>
      </c>
      <c r="G13700" t="s">
        <v>895</v>
      </c>
      <c r="H13700" s="135" t="s">
        <v>2564</v>
      </c>
      <c r="I13700" t="s">
        <v>1454</v>
      </c>
      <c r="J13700" s="20">
        <v>67</v>
      </c>
      <c r="K13700" s="20" t="s">
        <v>1465</v>
      </c>
      <c r="L13700" t="s">
        <v>1466</v>
      </c>
      <c r="M13700" s="20">
        <v>16.75</v>
      </c>
      <c r="N13700" s="20">
        <v>16.75</v>
      </c>
      <c r="AE13700">
        <f t="shared" ref="AE13700:AE13763" si="214">YEAR(B13700)</f>
        <v>2010</v>
      </c>
    </row>
    <row r="13701" spans="1:31" x14ac:dyDescent="0.25">
      <c r="A13701" s="7">
        <v>13698</v>
      </c>
      <c r="B13701" s="8">
        <v>40269</v>
      </c>
      <c r="C13701" t="s">
        <v>3</v>
      </c>
      <c r="D13701" t="s">
        <v>543</v>
      </c>
      <c r="E13701" t="s">
        <v>9</v>
      </c>
      <c r="F13701" t="s">
        <v>733</v>
      </c>
      <c r="G13701" t="s">
        <v>895</v>
      </c>
      <c r="H13701" s="135" t="s">
        <v>2599</v>
      </c>
      <c r="I13701" t="s">
        <v>1454</v>
      </c>
      <c r="J13701" s="20">
        <v>37</v>
      </c>
      <c r="K13701" s="20" t="s">
        <v>9</v>
      </c>
      <c r="L13701" t="s">
        <v>1464</v>
      </c>
      <c r="M13701" s="20">
        <v>8.14</v>
      </c>
      <c r="N13701" s="20">
        <v>11.36</v>
      </c>
      <c r="AE13701">
        <f t="shared" si="214"/>
        <v>2010</v>
      </c>
    </row>
    <row r="13702" spans="1:31" x14ac:dyDescent="0.25">
      <c r="A13702" s="7">
        <v>13699</v>
      </c>
      <c r="B13702" s="8">
        <v>40270</v>
      </c>
      <c r="C13702" t="s">
        <v>3</v>
      </c>
      <c r="D13702" t="s">
        <v>1003</v>
      </c>
      <c r="E13702" t="s">
        <v>9</v>
      </c>
      <c r="F13702" t="s">
        <v>1049</v>
      </c>
      <c r="G13702" t="s">
        <v>732</v>
      </c>
      <c r="H13702" s="135" t="s">
        <v>2173</v>
      </c>
      <c r="I13702" t="s">
        <v>1454</v>
      </c>
      <c r="J13702" s="20">
        <v>12</v>
      </c>
      <c r="K13702" s="20" t="s">
        <v>1465</v>
      </c>
      <c r="L13702" t="s">
        <v>1466</v>
      </c>
      <c r="M13702" s="20">
        <v>3</v>
      </c>
      <c r="N13702" s="20">
        <v>3</v>
      </c>
      <c r="AE13702">
        <f t="shared" si="214"/>
        <v>2010</v>
      </c>
    </row>
    <row r="13703" spans="1:31" x14ac:dyDescent="0.25">
      <c r="A13703" s="7">
        <v>13700</v>
      </c>
      <c r="B13703" s="8">
        <v>40270</v>
      </c>
      <c r="C13703" t="s">
        <v>3</v>
      </c>
      <c r="D13703" t="s">
        <v>972</v>
      </c>
      <c r="E13703" t="s">
        <v>9</v>
      </c>
      <c r="F13703" t="s">
        <v>1034</v>
      </c>
      <c r="G13703" t="s">
        <v>569</v>
      </c>
      <c r="H13703" s="135" t="s">
        <v>2770</v>
      </c>
      <c r="I13703" t="s">
        <v>1454</v>
      </c>
      <c r="J13703" s="20">
        <v>41</v>
      </c>
      <c r="K13703" s="20" t="s">
        <v>9</v>
      </c>
      <c r="L13703" t="s">
        <v>1464</v>
      </c>
      <c r="M13703" s="20">
        <v>9.02</v>
      </c>
      <c r="N13703" s="20">
        <v>12.48</v>
      </c>
      <c r="AE13703">
        <f t="shared" si="214"/>
        <v>2010</v>
      </c>
    </row>
    <row r="13704" spans="1:31" x14ac:dyDescent="0.25">
      <c r="A13704" s="7">
        <v>13701</v>
      </c>
      <c r="B13704" s="8">
        <v>40270</v>
      </c>
      <c r="C13704" t="s">
        <v>3</v>
      </c>
      <c r="D13704" t="s">
        <v>857</v>
      </c>
      <c r="E13704" t="s">
        <v>9</v>
      </c>
      <c r="F13704" t="s">
        <v>734</v>
      </c>
      <c r="G13704" t="s">
        <v>929</v>
      </c>
      <c r="H13704" s="9" t="s">
        <v>2652</v>
      </c>
      <c r="I13704" t="s">
        <v>1454</v>
      </c>
      <c r="J13704" s="20">
        <v>50</v>
      </c>
      <c r="K13704" s="20" t="s">
        <v>3</v>
      </c>
      <c r="L13704" t="s">
        <v>1463</v>
      </c>
      <c r="M13704" s="20">
        <v>14</v>
      </c>
      <c r="N13704" s="20">
        <v>12</v>
      </c>
      <c r="AE13704">
        <f t="shared" si="214"/>
        <v>2010</v>
      </c>
    </row>
    <row r="13705" spans="1:31" x14ac:dyDescent="0.25">
      <c r="A13705" s="7">
        <v>13702</v>
      </c>
      <c r="B13705" s="8">
        <v>40270</v>
      </c>
      <c r="C13705" t="s">
        <v>3</v>
      </c>
      <c r="D13705" t="s">
        <v>271</v>
      </c>
      <c r="E13705" t="s">
        <v>9</v>
      </c>
      <c r="F13705" t="s">
        <v>53</v>
      </c>
      <c r="G13705" t="s">
        <v>929</v>
      </c>
      <c r="H13705" s="135" t="s">
        <v>2986</v>
      </c>
      <c r="I13705" t="s">
        <v>1454</v>
      </c>
      <c r="J13705" s="20">
        <v>18</v>
      </c>
      <c r="K13705" s="20" t="s">
        <v>1465</v>
      </c>
      <c r="L13705" t="s">
        <v>1466</v>
      </c>
      <c r="M13705" s="20">
        <v>4.5</v>
      </c>
      <c r="N13705" s="20">
        <v>4.5</v>
      </c>
      <c r="AE13705">
        <f t="shared" si="214"/>
        <v>2010</v>
      </c>
    </row>
    <row r="13706" spans="1:31" x14ac:dyDescent="0.25">
      <c r="A13706" s="7">
        <v>13703</v>
      </c>
      <c r="B13706" s="8">
        <v>40270</v>
      </c>
      <c r="C13706" t="s">
        <v>3</v>
      </c>
      <c r="D13706" t="s">
        <v>237</v>
      </c>
      <c r="E13706" t="s">
        <v>9</v>
      </c>
      <c r="F13706" t="s">
        <v>186</v>
      </c>
      <c r="G13706" t="s">
        <v>1016</v>
      </c>
      <c r="H13706" s="9" t="s">
        <v>2877</v>
      </c>
      <c r="I13706" t="s">
        <v>1454</v>
      </c>
      <c r="J13706" s="20">
        <v>14</v>
      </c>
      <c r="K13706" s="20" t="s">
        <v>3</v>
      </c>
      <c r="L13706" t="s">
        <v>1464</v>
      </c>
      <c r="M13706" s="20">
        <v>4.92</v>
      </c>
      <c r="N13706" s="20">
        <v>3.08</v>
      </c>
      <c r="AE13706">
        <f t="shared" si="214"/>
        <v>2010</v>
      </c>
    </row>
    <row r="13707" spans="1:31" x14ac:dyDescent="0.25">
      <c r="A13707" s="7">
        <v>13704</v>
      </c>
      <c r="B13707" s="8">
        <v>40270</v>
      </c>
      <c r="C13707" t="s">
        <v>3</v>
      </c>
      <c r="D13707" t="s">
        <v>1052</v>
      </c>
      <c r="E13707" t="s">
        <v>9</v>
      </c>
      <c r="F13707" t="s">
        <v>349</v>
      </c>
      <c r="G13707" t="s">
        <v>633</v>
      </c>
      <c r="H13707" s="135" t="s">
        <v>2368</v>
      </c>
      <c r="I13707" t="s">
        <v>1454</v>
      </c>
      <c r="J13707" s="20">
        <v>30</v>
      </c>
      <c r="K13707" s="20" t="s">
        <v>1465</v>
      </c>
      <c r="L13707" t="s">
        <v>1466</v>
      </c>
      <c r="M13707" s="20">
        <v>7.5</v>
      </c>
      <c r="N13707" s="20">
        <v>7.5</v>
      </c>
      <c r="AE13707">
        <f t="shared" si="214"/>
        <v>2010</v>
      </c>
    </row>
    <row r="13708" spans="1:31" x14ac:dyDescent="0.25">
      <c r="A13708" s="7">
        <v>13705</v>
      </c>
      <c r="B13708" s="8">
        <v>40273</v>
      </c>
      <c r="C13708" t="s">
        <v>3</v>
      </c>
      <c r="D13708" t="s">
        <v>1018</v>
      </c>
      <c r="E13708" t="s">
        <v>9</v>
      </c>
      <c r="F13708" t="s">
        <v>338</v>
      </c>
      <c r="G13708" t="s">
        <v>714</v>
      </c>
      <c r="H13708" s="135" t="s">
        <v>2001</v>
      </c>
      <c r="I13708" t="s">
        <v>1454</v>
      </c>
      <c r="J13708" s="20">
        <v>23</v>
      </c>
      <c r="K13708" s="20" t="s">
        <v>3</v>
      </c>
      <c r="L13708" t="s">
        <v>1464</v>
      </c>
      <c r="M13708" s="20">
        <v>7.4399999999999995</v>
      </c>
      <c r="N13708" s="20">
        <v>5.0600000000000005</v>
      </c>
      <c r="AE13708">
        <f t="shared" si="214"/>
        <v>2010</v>
      </c>
    </row>
    <row r="13709" spans="1:31" x14ac:dyDescent="0.25">
      <c r="A13709" s="7">
        <v>13706</v>
      </c>
      <c r="B13709" s="8">
        <v>40273</v>
      </c>
      <c r="C13709" t="s">
        <v>3</v>
      </c>
      <c r="D13709" t="s">
        <v>897</v>
      </c>
      <c r="E13709" t="s">
        <v>9</v>
      </c>
      <c r="F13709" t="s">
        <v>1002</v>
      </c>
      <c r="G13709" t="s">
        <v>14</v>
      </c>
      <c r="H13709" s="135" t="s">
        <v>1507</v>
      </c>
      <c r="I13709" t="s">
        <v>1454</v>
      </c>
      <c r="J13709" s="20">
        <v>20</v>
      </c>
      <c r="K13709" s="20" t="s">
        <v>3</v>
      </c>
      <c r="L13709" t="s">
        <v>1464</v>
      </c>
      <c r="M13709" s="20">
        <v>6.6</v>
      </c>
      <c r="N13709" s="20">
        <v>4.4000000000000004</v>
      </c>
      <c r="AE13709">
        <f t="shared" si="214"/>
        <v>2010</v>
      </c>
    </row>
    <row r="13710" spans="1:31" x14ac:dyDescent="0.25">
      <c r="A13710" s="7">
        <v>13707</v>
      </c>
      <c r="B13710" s="8">
        <v>40273</v>
      </c>
      <c r="C13710" t="s">
        <v>3</v>
      </c>
      <c r="D13710" t="s">
        <v>597</v>
      </c>
      <c r="E13710" t="s">
        <v>9</v>
      </c>
      <c r="F13710" t="s">
        <v>1061</v>
      </c>
      <c r="G13710" t="s">
        <v>11</v>
      </c>
      <c r="H13710" s="135" t="s">
        <v>1531</v>
      </c>
      <c r="I13710" t="s">
        <v>1458</v>
      </c>
      <c r="J13710" s="20">
        <v>12</v>
      </c>
      <c r="K13710" s="20" t="s">
        <v>1465</v>
      </c>
      <c r="L13710" t="s">
        <v>1466</v>
      </c>
      <c r="M13710" s="20">
        <v>10</v>
      </c>
      <c r="N13710" s="20">
        <v>30</v>
      </c>
      <c r="AE13710">
        <f t="shared" si="214"/>
        <v>2010</v>
      </c>
    </row>
    <row r="13711" spans="1:31" x14ac:dyDescent="0.25">
      <c r="A13711" s="7">
        <v>13708</v>
      </c>
      <c r="B13711" s="8">
        <v>40273</v>
      </c>
      <c r="C13711" t="s">
        <v>3</v>
      </c>
      <c r="D13711" t="s">
        <v>989</v>
      </c>
      <c r="E13711" t="s">
        <v>9</v>
      </c>
      <c r="F13711" t="s">
        <v>833</v>
      </c>
      <c r="G13711" t="s">
        <v>929</v>
      </c>
      <c r="H13711" s="135" t="s">
        <v>2665</v>
      </c>
      <c r="I13711" t="s">
        <v>1454</v>
      </c>
      <c r="J13711" s="20">
        <v>31</v>
      </c>
      <c r="K13711" s="20" t="s">
        <v>3</v>
      </c>
      <c r="L13711" t="s">
        <v>1464</v>
      </c>
      <c r="M13711" s="20">
        <v>9.68</v>
      </c>
      <c r="N13711" s="20">
        <v>6.82</v>
      </c>
      <c r="AE13711">
        <f t="shared" si="214"/>
        <v>2010</v>
      </c>
    </row>
    <row r="13712" spans="1:31" x14ac:dyDescent="0.25">
      <c r="A13712" s="7">
        <v>13709</v>
      </c>
      <c r="B13712" s="8">
        <v>40273</v>
      </c>
      <c r="C13712" t="s">
        <v>3</v>
      </c>
      <c r="D13712" t="s">
        <v>614</v>
      </c>
      <c r="E13712" t="s">
        <v>9</v>
      </c>
      <c r="F13712" t="s">
        <v>450</v>
      </c>
      <c r="G13712" t="s">
        <v>648</v>
      </c>
      <c r="H13712" s="135" t="s">
        <v>1810</v>
      </c>
      <c r="I13712" t="s">
        <v>1456</v>
      </c>
      <c r="J13712" s="20">
        <v>85</v>
      </c>
      <c r="K13712" s="20" t="s">
        <v>3</v>
      </c>
      <c r="L13712" t="s">
        <v>1464</v>
      </c>
      <c r="M13712" s="20">
        <v>24.8</v>
      </c>
      <c r="N13712" s="20">
        <v>18.7</v>
      </c>
      <c r="O13712" t="s">
        <v>3</v>
      </c>
      <c r="P13712" s="13" t="s">
        <v>101</v>
      </c>
      <c r="Q13712" t="s">
        <v>3</v>
      </c>
      <c r="R13712" t="s">
        <v>542</v>
      </c>
      <c r="S13712" t="s">
        <v>9</v>
      </c>
      <c r="T13712" t="s">
        <v>687</v>
      </c>
      <c r="U13712" t="s">
        <v>9</v>
      </c>
      <c r="V13712" t="s">
        <v>381</v>
      </c>
      <c r="W13712" t="s">
        <v>9</v>
      </c>
      <c r="X13712" t="s">
        <v>1042</v>
      </c>
      <c r="Y13712" t="s">
        <v>1465</v>
      </c>
      <c r="AA13712" t="s">
        <v>1465</v>
      </c>
      <c r="AC13712" t="s">
        <v>1465</v>
      </c>
      <c r="AE13712">
        <f t="shared" si="214"/>
        <v>2010</v>
      </c>
    </row>
    <row r="13713" spans="1:31" x14ac:dyDescent="0.25">
      <c r="A13713" s="7">
        <v>13710</v>
      </c>
      <c r="B13713" s="8">
        <v>40273</v>
      </c>
      <c r="C13713" t="s">
        <v>3</v>
      </c>
      <c r="D13713" t="s">
        <v>1008</v>
      </c>
      <c r="E13713" t="s">
        <v>9</v>
      </c>
      <c r="F13713" t="s">
        <v>1034</v>
      </c>
      <c r="G13713" t="s">
        <v>648</v>
      </c>
      <c r="H13713" s="136" t="s">
        <v>1496</v>
      </c>
      <c r="I13713" t="s">
        <v>1454</v>
      </c>
      <c r="J13713" s="20">
        <v>20</v>
      </c>
      <c r="K13713" s="20" t="s">
        <v>9</v>
      </c>
      <c r="L13713" t="s">
        <v>1464</v>
      </c>
      <c r="M13713" s="20">
        <v>4.4000000000000004</v>
      </c>
      <c r="N13713" s="20">
        <v>6.6</v>
      </c>
      <c r="AE13713">
        <f t="shared" si="214"/>
        <v>2010</v>
      </c>
    </row>
    <row r="13714" spans="1:31" x14ac:dyDescent="0.25">
      <c r="A13714" s="7">
        <v>13711</v>
      </c>
      <c r="B13714" s="8">
        <v>40273</v>
      </c>
      <c r="C13714" t="s">
        <v>3</v>
      </c>
      <c r="D13714" t="s">
        <v>1018</v>
      </c>
      <c r="E13714" t="s">
        <v>9</v>
      </c>
      <c r="F13714" t="s">
        <v>441</v>
      </c>
      <c r="G13714" t="s">
        <v>714</v>
      </c>
      <c r="H13714" s="9" t="s">
        <v>2106</v>
      </c>
      <c r="I13714" t="s">
        <v>1454</v>
      </c>
      <c r="J13714" s="20">
        <v>23</v>
      </c>
      <c r="K13714" s="20" t="s">
        <v>1465</v>
      </c>
      <c r="L13714" t="s">
        <v>1466</v>
      </c>
      <c r="M13714" s="20">
        <v>5.75</v>
      </c>
      <c r="N13714" s="20">
        <v>5.75</v>
      </c>
      <c r="AE13714">
        <f t="shared" si="214"/>
        <v>2010</v>
      </c>
    </row>
    <row r="13715" spans="1:31" x14ac:dyDescent="0.25">
      <c r="A13715" s="7">
        <v>13712</v>
      </c>
      <c r="B13715" s="8">
        <v>40274</v>
      </c>
      <c r="C13715" t="s">
        <v>3</v>
      </c>
      <c r="D13715" t="s">
        <v>1052</v>
      </c>
      <c r="E13715" t="s">
        <v>9</v>
      </c>
      <c r="F13715" t="s">
        <v>117</v>
      </c>
      <c r="G13715" t="s">
        <v>732</v>
      </c>
      <c r="H13715" s="135" t="s">
        <v>2283</v>
      </c>
      <c r="I13715" t="s">
        <v>1455</v>
      </c>
      <c r="J13715" s="20">
        <v>19</v>
      </c>
      <c r="K13715" s="20" t="s">
        <v>3</v>
      </c>
      <c r="L13715" t="s">
        <v>1464</v>
      </c>
      <c r="M13715" s="20">
        <v>3.16</v>
      </c>
      <c r="N13715" s="20">
        <v>2.09</v>
      </c>
      <c r="AE13715">
        <f t="shared" si="214"/>
        <v>2010</v>
      </c>
    </row>
    <row r="13716" spans="1:31" x14ac:dyDescent="0.25">
      <c r="A13716" s="7">
        <v>13713</v>
      </c>
      <c r="B13716" s="8">
        <v>40274</v>
      </c>
      <c r="C13716" t="s">
        <v>3</v>
      </c>
      <c r="D13716" t="s">
        <v>1050</v>
      </c>
      <c r="E13716" t="s">
        <v>9</v>
      </c>
      <c r="F13716" t="s">
        <v>112</v>
      </c>
      <c r="G13716" t="s">
        <v>11</v>
      </c>
      <c r="H13716" s="135" t="s">
        <v>1565</v>
      </c>
      <c r="I13716" t="s">
        <v>1455</v>
      </c>
      <c r="J13716" s="20">
        <v>7</v>
      </c>
      <c r="K13716" s="20" t="s">
        <v>3</v>
      </c>
      <c r="L13716" t="s">
        <v>1463</v>
      </c>
      <c r="M13716" s="20">
        <v>1.4100000000000001</v>
      </c>
      <c r="N13716" s="20">
        <v>0.84</v>
      </c>
      <c r="AE13716">
        <f t="shared" si="214"/>
        <v>2010</v>
      </c>
    </row>
    <row r="13717" spans="1:31" x14ac:dyDescent="0.25">
      <c r="A13717" s="7">
        <v>13714</v>
      </c>
      <c r="B13717" s="8">
        <v>40275</v>
      </c>
      <c r="C13717" t="s">
        <v>3</v>
      </c>
      <c r="D13717" t="s">
        <v>990</v>
      </c>
      <c r="E13717" t="s">
        <v>9</v>
      </c>
      <c r="F13717" t="s">
        <v>1056</v>
      </c>
      <c r="G13717" t="s">
        <v>569</v>
      </c>
      <c r="H13717" s="135" t="s">
        <v>1714</v>
      </c>
      <c r="I13717" t="s">
        <v>1454</v>
      </c>
      <c r="J13717" s="20">
        <v>15</v>
      </c>
      <c r="K13717" s="20" t="s">
        <v>3</v>
      </c>
      <c r="L13717" t="s">
        <v>1464</v>
      </c>
      <c r="M13717" s="20">
        <v>5.2</v>
      </c>
      <c r="N13717" s="20">
        <v>3.3</v>
      </c>
      <c r="AE13717">
        <f t="shared" si="214"/>
        <v>2010</v>
      </c>
    </row>
    <row r="13718" spans="1:31" x14ac:dyDescent="0.25">
      <c r="A13718" s="7">
        <v>13715</v>
      </c>
      <c r="B13718" s="8">
        <v>40275</v>
      </c>
      <c r="C13718" t="s">
        <v>3</v>
      </c>
      <c r="D13718" t="s">
        <v>708</v>
      </c>
      <c r="E13718" t="s">
        <v>9</v>
      </c>
      <c r="F13718" t="s">
        <v>828</v>
      </c>
      <c r="G13718" t="s">
        <v>648</v>
      </c>
      <c r="H13718" s="135" t="s">
        <v>2177</v>
      </c>
      <c r="I13718" t="s">
        <v>1454</v>
      </c>
      <c r="J13718" s="20">
        <v>41</v>
      </c>
      <c r="K13718" s="20" t="s">
        <v>9</v>
      </c>
      <c r="L13718" t="s">
        <v>1463</v>
      </c>
      <c r="M13718" s="20">
        <v>9.84</v>
      </c>
      <c r="N13718" s="20">
        <v>11.66</v>
      </c>
      <c r="AE13718">
        <f t="shared" si="214"/>
        <v>2010</v>
      </c>
    </row>
    <row r="13719" spans="1:31" x14ac:dyDescent="0.25">
      <c r="A13719" s="7">
        <v>13716</v>
      </c>
      <c r="B13719" s="8">
        <v>40275</v>
      </c>
      <c r="C13719" t="s">
        <v>3</v>
      </c>
      <c r="D13719" t="s">
        <v>31</v>
      </c>
      <c r="E13719" t="s">
        <v>9</v>
      </c>
      <c r="F13719" t="s">
        <v>860</v>
      </c>
      <c r="G13719" t="s">
        <v>1016</v>
      </c>
      <c r="H13719" s="9" t="s">
        <v>2987</v>
      </c>
      <c r="I13719" t="s">
        <v>1454</v>
      </c>
      <c r="J13719" s="20">
        <v>30</v>
      </c>
      <c r="K13719" s="20" t="s">
        <v>3</v>
      </c>
      <c r="L13719" t="s">
        <v>1464</v>
      </c>
      <c r="M13719" s="20">
        <v>9.4</v>
      </c>
      <c r="N13719" s="20">
        <v>6.6</v>
      </c>
      <c r="AE13719">
        <f t="shared" si="214"/>
        <v>2010</v>
      </c>
    </row>
    <row r="13720" spans="1:31" x14ac:dyDescent="0.25">
      <c r="A13720" s="7">
        <v>13717</v>
      </c>
      <c r="B13720" s="8">
        <v>40275</v>
      </c>
      <c r="C13720" t="s">
        <v>3</v>
      </c>
      <c r="D13720" t="s">
        <v>31</v>
      </c>
      <c r="E13720" t="s">
        <v>9</v>
      </c>
      <c r="F13720" t="s">
        <v>285</v>
      </c>
      <c r="G13720" t="s">
        <v>1016</v>
      </c>
      <c r="H13720" s="9" t="s">
        <v>2988</v>
      </c>
      <c r="I13720" t="s">
        <v>1454</v>
      </c>
      <c r="J13720" s="20">
        <v>31</v>
      </c>
      <c r="K13720" s="20" t="s">
        <v>3</v>
      </c>
      <c r="L13720" t="s">
        <v>1464</v>
      </c>
      <c r="M13720" s="20">
        <v>9.68</v>
      </c>
      <c r="N13720" s="20">
        <v>6.82</v>
      </c>
      <c r="AE13720">
        <f t="shared" si="214"/>
        <v>2010</v>
      </c>
    </row>
    <row r="13721" spans="1:31" x14ac:dyDescent="0.25">
      <c r="A13721" s="7">
        <v>13718</v>
      </c>
      <c r="B13721" s="8">
        <v>40275</v>
      </c>
      <c r="C13721" t="s">
        <v>3</v>
      </c>
      <c r="D13721" t="s">
        <v>102</v>
      </c>
      <c r="E13721" t="s">
        <v>9</v>
      </c>
      <c r="F13721" t="s">
        <v>920</v>
      </c>
      <c r="G13721" t="s">
        <v>648</v>
      </c>
      <c r="H13721" s="135" t="s">
        <v>2947</v>
      </c>
      <c r="I13721" t="s">
        <v>1455</v>
      </c>
      <c r="J13721" s="20">
        <v>18</v>
      </c>
      <c r="K13721" s="20" t="s">
        <v>9</v>
      </c>
      <c r="L13721" t="s">
        <v>1464</v>
      </c>
      <c r="M13721" s="20">
        <v>1.98</v>
      </c>
      <c r="N13721" s="20">
        <v>3.02</v>
      </c>
      <c r="AE13721">
        <f t="shared" si="214"/>
        <v>2010</v>
      </c>
    </row>
    <row r="13722" spans="1:31" x14ac:dyDescent="0.25">
      <c r="A13722" s="7">
        <v>13719</v>
      </c>
      <c r="B13722" s="8">
        <v>40276</v>
      </c>
      <c r="C13722" t="s">
        <v>3</v>
      </c>
      <c r="D13722" t="s">
        <v>913</v>
      </c>
      <c r="E13722" t="s">
        <v>9</v>
      </c>
      <c r="F13722" t="s">
        <v>905</v>
      </c>
      <c r="G13722" t="s">
        <v>732</v>
      </c>
      <c r="H13722" s="135" t="s">
        <v>2392</v>
      </c>
      <c r="I13722" t="s">
        <v>1454</v>
      </c>
      <c r="J13722" s="20">
        <v>40</v>
      </c>
      <c r="K13722" s="20" t="s">
        <v>1465</v>
      </c>
      <c r="L13722" t="s">
        <v>1466</v>
      </c>
      <c r="M13722" s="20">
        <v>10</v>
      </c>
      <c r="N13722" s="20">
        <v>10</v>
      </c>
      <c r="AE13722">
        <f t="shared" si="214"/>
        <v>2010</v>
      </c>
    </row>
    <row r="13723" spans="1:31" x14ac:dyDescent="0.25">
      <c r="A13723" s="7">
        <v>13720</v>
      </c>
      <c r="B13723" s="8">
        <v>40276</v>
      </c>
      <c r="C13723" t="s">
        <v>3</v>
      </c>
      <c r="D13723" t="s">
        <v>1020</v>
      </c>
      <c r="E13723" t="s">
        <v>9</v>
      </c>
      <c r="F13723" t="s">
        <v>727</v>
      </c>
      <c r="G13723" t="s">
        <v>648</v>
      </c>
      <c r="H13723" s="135" t="s">
        <v>2116</v>
      </c>
      <c r="I13723" t="s">
        <v>1454</v>
      </c>
      <c r="J13723" s="20">
        <v>1</v>
      </c>
      <c r="K13723" s="20" t="s">
        <v>1465</v>
      </c>
      <c r="L13723" t="s">
        <v>1466</v>
      </c>
      <c r="M13723" s="20">
        <v>0.25</v>
      </c>
      <c r="N13723" s="20">
        <v>0.25</v>
      </c>
      <c r="AE13723">
        <f t="shared" si="214"/>
        <v>2010</v>
      </c>
    </row>
    <row r="13724" spans="1:31" x14ac:dyDescent="0.25">
      <c r="A13724" s="7">
        <v>13721</v>
      </c>
      <c r="B13724" s="8">
        <v>40276</v>
      </c>
      <c r="C13724" t="s">
        <v>3</v>
      </c>
      <c r="D13724" t="s">
        <v>787</v>
      </c>
      <c r="E13724" t="s">
        <v>9</v>
      </c>
      <c r="F13724" t="s">
        <v>914</v>
      </c>
      <c r="G13724" t="s">
        <v>870</v>
      </c>
      <c r="H13724" s="135" t="s">
        <v>1496</v>
      </c>
      <c r="I13724" t="s">
        <v>1455</v>
      </c>
      <c r="J13724" s="20">
        <v>30</v>
      </c>
      <c r="K13724" s="20" t="s">
        <v>9</v>
      </c>
      <c r="L13724" t="s">
        <v>1463</v>
      </c>
      <c r="M13724" s="20">
        <v>3.6</v>
      </c>
      <c r="N13724" s="20">
        <v>4.4000000000000004</v>
      </c>
      <c r="AE13724">
        <f t="shared" si="214"/>
        <v>2010</v>
      </c>
    </row>
    <row r="13725" spans="1:31" x14ac:dyDescent="0.25">
      <c r="A13725" s="7">
        <v>13722</v>
      </c>
      <c r="B13725" s="8">
        <v>40276</v>
      </c>
      <c r="C13725" t="s">
        <v>3</v>
      </c>
      <c r="D13725" t="s">
        <v>265</v>
      </c>
      <c r="E13725" t="s">
        <v>9</v>
      </c>
      <c r="F13725" t="s">
        <v>687</v>
      </c>
      <c r="G13725" t="s">
        <v>714</v>
      </c>
      <c r="H13725" s="9" t="s">
        <v>2106</v>
      </c>
      <c r="I13725" t="s">
        <v>1454</v>
      </c>
      <c r="J13725" s="20">
        <v>23</v>
      </c>
      <c r="K13725" s="20" t="s">
        <v>1465</v>
      </c>
      <c r="L13725" t="s">
        <v>1466</v>
      </c>
      <c r="M13725" s="20">
        <v>5.75</v>
      </c>
      <c r="N13725" s="20">
        <v>5.75</v>
      </c>
      <c r="AE13725">
        <f t="shared" si="214"/>
        <v>2010</v>
      </c>
    </row>
    <row r="13726" spans="1:31" x14ac:dyDescent="0.25">
      <c r="A13726" s="7">
        <v>13723</v>
      </c>
      <c r="B13726" s="8">
        <v>40277</v>
      </c>
      <c r="C13726" t="s">
        <v>3</v>
      </c>
      <c r="D13726" t="s">
        <v>992</v>
      </c>
      <c r="E13726" t="s">
        <v>9</v>
      </c>
      <c r="F13726" t="s">
        <v>190</v>
      </c>
      <c r="G13726" t="s">
        <v>732</v>
      </c>
      <c r="H13726" s="135" t="s">
        <v>2642</v>
      </c>
      <c r="I13726" t="s">
        <v>1456</v>
      </c>
      <c r="J13726" s="20">
        <v>34</v>
      </c>
      <c r="K13726" s="20" t="s">
        <v>3</v>
      </c>
      <c r="L13726" t="s">
        <v>1464</v>
      </c>
      <c r="M13726" s="20">
        <v>10.52</v>
      </c>
      <c r="N13726" s="20">
        <v>7.48</v>
      </c>
      <c r="O13726" t="s">
        <v>3</v>
      </c>
      <c r="P13726" s="13" t="s">
        <v>941</v>
      </c>
      <c r="Q13726" t="s">
        <v>3</v>
      </c>
      <c r="R13726" t="s">
        <v>1050</v>
      </c>
      <c r="S13726" t="s">
        <v>9</v>
      </c>
      <c r="T13726" t="s">
        <v>767</v>
      </c>
      <c r="U13726" t="s">
        <v>1465</v>
      </c>
      <c r="W13726" t="s">
        <v>1465</v>
      </c>
      <c r="Y13726" t="s">
        <v>1465</v>
      </c>
      <c r="AA13726" t="s">
        <v>1465</v>
      </c>
      <c r="AC13726" t="s">
        <v>1465</v>
      </c>
      <c r="AE13726">
        <f t="shared" si="214"/>
        <v>2010</v>
      </c>
    </row>
    <row r="13727" spans="1:31" x14ac:dyDescent="0.25">
      <c r="A13727" s="7">
        <v>13724</v>
      </c>
      <c r="B13727" s="8">
        <v>40277</v>
      </c>
      <c r="C13727" t="s">
        <v>3</v>
      </c>
      <c r="D13727" t="s">
        <v>992</v>
      </c>
      <c r="E13727" t="s">
        <v>9</v>
      </c>
      <c r="F13727" t="s">
        <v>450</v>
      </c>
      <c r="G13727" t="s">
        <v>929</v>
      </c>
      <c r="H13727" s="9" t="s">
        <v>2652</v>
      </c>
      <c r="I13727" t="s">
        <v>1454</v>
      </c>
      <c r="J13727" s="20">
        <v>81</v>
      </c>
      <c r="K13727" s="20" t="s">
        <v>3</v>
      </c>
      <c r="L13727" t="s">
        <v>1464</v>
      </c>
      <c r="M13727" s="20">
        <v>23.68</v>
      </c>
      <c r="N13727" s="20">
        <v>17.82</v>
      </c>
      <c r="AE13727">
        <f t="shared" si="214"/>
        <v>2010</v>
      </c>
    </row>
    <row r="13728" spans="1:31" x14ac:dyDescent="0.25">
      <c r="A13728" s="7">
        <v>13725</v>
      </c>
      <c r="B13728" s="8">
        <v>40277</v>
      </c>
      <c r="C13728" t="s">
        <v>3</v>
      </c>
      <c r="D13728" t="s">
        <v>432</v>
      </c>
      <c r="E13728" t="s">
        <v>9</v>
      </c>
      <c r="F13728" t="s">
        <v>1052</v>
      </c>
      <c r="G13728" t="s">
        <v>1016</v>
      </c>
      <c r="H13728" s="9" t="s">
        <v>2890</v>
      </c>
      <c r="I13728" t="s">
        <v>1455</v>
      </c>
      <c r="J13728" s="20">
        <v>26</v>
      </c>
      <c r="K13728" s="20" t="s">
        <v>9</v>
      </c>
      <c r="L13728" t="s">
        <v>1463</v>
      </c>
      <c r="M13728" s="20">
        <v>3.12</v>
      </c>
      <c r="N13728" s="20">
        <v>3.88</v>
      </c>
      <c r="AE13728">
        <f t="shared" si="214"/>
        <v>2010</v>
      </c>
    </row>
    <row r="13729" spans="1:31" x14ac:dyDescent="0.25">
      <c r="A13729" s="7">
        <v>13726</v>
      </c>
      <c r="B13729" s="8">
        <v>40278</v>
      </c>
      <c r="C13729" t="s">
        <v>3</v>
      </c>
      <c r="D13729" t="s">
        <v>1060</v>
      </c>
      <c r="E13729" t="s">
        <v>9</v>
      </c>
      <c r="F13729" t="s">
        <v>1059</v>
      </c>
      <c r="G13729" t="s">
        <v>14</v>
      </c>
      <c r="H13729" s="135" t="s">
        <v>1566</v>
      </c>
      <c r="I13729" t="s">
        <v>1455</v>
      </c>
      <c r="J13729" s="20">
        <v>12</v>
      </c>
      <c r="K13729" s="20" t="s">
        <v>3</v>
      </c>
      <c r="L13729" t="s">
        <v>1464</v>
      </c>
      <c r="M13729" s="20">
        <v>2.1799999999999997</v>
      </c>
      <c r="N13729" s="20">
        <v>1.32</v>
      </c>
      <c r="AE13729">
        <f t="shared" si="214"/>
        <v>2010</v>
      </c>
    </row>
    <row r="13730" spans="1:31" x14ac:dyDescent="0.25">
      <c r="A13730" s="7">
        <v>13727</v>
      </c>
      <c r="B13730" s="8">
        <v>40278</v>
      </c>
      <c r="C13730" t="s">
        <v>3</v>
      </c>
      <c r="D13730" t="s">
        <v>1060</v>
      </c>
      <c r="E13730" t="s">
        <v>9</v>
      </c>
      <c r="F13730" t="s">
        <v>1059</v>
      </c>
      <c r="G13730" t="s">
        <v>14</v>
      </c>
      <c r="H13730" s="135" t="s">
        <v>1566</v>
      </c>
      <c r="I13730" t="s">
        <v>1455</v>
      </c>
      <c r="J13730" s="20">
        <v>14</v>
      </c>
      <c r="K13730" s="20" t="s">
        <v>1465</v>
      </c>
      <c r="L13730" t="s">
        <v>1466</v>
      </c>
      <c r="M13730" s="20">
        <v>1.75</v>
      </c>
      <c r="N13730" s="20">
        <v>1.75</v>
      </c>
      <c r="AE13730">
        <f t="shared" si="214"/>
        <v>2010</v>
      </c>
    </row>
    <row r="13731" spans="1:31" x14ac:dyDescent="0.25">
      <c r="A13731" s="7">
        <v>13728</v>
      </c>
      <c r="B13731" s="8">
        <v>40278</v>
      </c>
      <c r="C13731" t="s">
        <v>3</v>
      </c>
      <c r="D13731" t="s">
        <v>1062</v>
      </c>
      <c r="E13731" t="s">
        <v>9</v>
      </c>
      <c r="F13731" t="s">
        <v>411</v>
      </c>
      <c r="G13731" t="s">
        <v>14</v>
      </c>
      <c r="H13731" s="135" t="s">
        <v>1516</v>
      </c>
      <c r="I13731" t="s">
        <v>1458</v>
      </c>
      <c r="J13731" s="20">
        <v>12</v>
      </c>
      <c r="K13731" s="20" t="s">
        <v>9</v>
      </c>
      <c r="L13731" t="s">
        <v>1464</v>
      </c>
      <c r="M13731" s="20">
        <v>30</v>
      </c>
      <c r="N13731" s="20">
        <v>10</v>
      </c>
      <c r="AE13731">
        <f t="shared" si="214"/>
        <v>2010</v>
      </c>
    </row>
    <row r="13732" spans="1:31" x14ac:dyDescent="0.25">
      <c r="A13732" s="7">
        <v>13729</v>
      </c>
      <c r="B13732" s="8">
        <v>40278</v>
      </c>
      <c r="C13732" t="s">
        <v>3</v>
      </c>
      <c r="D13732" t="s">
        <v>712</v>
      </c>
      <c r="E13732" t="s">
        <v>9</v>
      </c>
      <c r="F13732" t="s">
        <v>817</v>
      </c>
      <c r="G13732" t="s">
        <v>714</v>
      </c>
      <c r="H13732" s="9" t="s">
        <v>2989</v>
      </c>
      <c r="I13732" t="s">
        <v>1454</v>
      </c>
      <c r="J13732" s="20">
        <v>49</v>
      </c>
      <c r="K13732" s="20" t="s">
        <v>3</v>
      </c>
      <c r="L13732" t="s">
        <v>1464</v>
      </c>
      <c r="M13732" s="20">
        <v>14.72</v>
      </c>
      <c r="N13732" s="20">
        <v>10.78</v>
      </c>
      <c r="AE13732">
        <f t="shared" si="214"/>
        <v>2010</v>
      </c>
    </row>
    <row r="13733" spans="1:31" x14ac:dyDescent="0.25">
      <c r="A13733" s="7">
        <v>13730</v>
      </c>
      <c r="B13733" s="8">
        <v>40279</v>
      </c>
      <c r="C13733" t="s">
        <v>3</v>
      </c>
      <c r="D13733" t="s">
        <v>52</v>
      </c>
      <c r="E13733" t="s">
        <v>9</v>
      </c>
      <c r="F13733" t="s">
        <v>117</v>
      </c>
      <c r="G13733" t="s">
        <v>895</v>
      </c>
      <c r="H13733" s="135" t="s">
        <v>2682</v>
      </c>
      <c r="I13733" t="s">
        <v>1454</v>
      </c>
      <c r="J13733" s="20">
        <v>15</v>
      </c>
      <c r="K13733" s="20" t="s">
        <v>9</v>
      </c>
      <c r="L13733" t="s">
        <v>1463</v>
      </c>
      <c r="M13733" s="20">
        <v>3.6</v>
      </c>
      <c r="N13733" s="20">
        <v>4.9000000000000004</v>
      </c>
      <c r="AE13733">
        <f t="shared" si="214"/>
        <v>2010</v>
      </c>
    </row>
    <row r="13734" spans="1:31" x14ac:dyDescent="0.25">
      <c r="A13734" s="7">
        <v>13731</v>
      </c>
      <c r="B13734" s="8">
        <v>40279</v>
      </c>
      <c r="C13734" t="s">
        <v>3</v>
      </c>
      <c r="D13734" t="s">
        <v>677</v>
      </c>
      <c r="E13734" t="s">
        <v>9</v>
      </c>
      <c r="F13734" t="s">
        <v>920</v>
      </c>
      <c r="G13734" t="s">
        <v>870</v>
      </c>
      <c r="H13734" s="135" t="s">
        <v>2523</v>
      </c>
      <c r="I13734" t="s">
        <v>1455</v>
      </c>
      <c r="J13734" s="20">
        <v>30</v>
      </c>
      <c r="K13734" s="20" t="s">
        <v>9</v>
      </c>
      <c r="L13734" t="s">
        <v>1464</v>
      </c>
      <c r="M13734" s="20">
        <v>3.3</v>
      </c>
      <c r="N13734" s="20">
        <v>4.7</v>
      </c>
      <c r="AE13734">
        <f t="shared" si="214"/>
        <v>2010</v>
      </c>
    </row>
    <row r="13735" spans="1:31" x14ac:dyDescent="0.25">
      <c r="A13735" s="7">
        <v>13732</v>
      </c>
      <c r="B13735" s="8">
        <v>40279</v>
      </c>
      <c r="C13735" t="s">
        <v>3</v>
      </c>
      <c r="D13735" t="s">
        <v>543</v>
      </c>
      <c r="E13735" t="s">
        <v>9</v>
      </c>
      <c r="F13735" t="s">
        <v>427</v>
      </c>
      <c r="G13735" t="s">
        <v>929</v>
      </c>
      <c r="H13735" s="135" t="s">
        <v>2767</v>
      </c>
      <c r="I13735" t="s">
        <v>1454</v>
      </c>
      <c r="J13735" s="20">
        <v>17</v>
      </c>
      <c r="K13735" s="20" t="s">
        <v>9</v>
      </c>
      <c r="L13735" t="s">
        <v>1464</v>
      </c>
      <c r="M13735" s="20">
        <v>3.74</v>
      </c>
      <c r="N13735" s="20">
        <v>5.76</v>
      </c>
      <c r="AE13735">
        <f t="shared" si="214"/>
        <v>2010</v>
      </c>
    </row>
    <row r="13736" spans="1:31" x14ac:dyDescent="0.25">
      <c r="A13736" s="7">
        <v>13733</v>
      </c>
      <c r="B13736" s="8">
        <v>40279</v>
      </c>
      <c r="C13736" t="s">
        <v>3</v>
      </c>
      <c r="D13736" t="s">
        <v>868</v>
      </c>
      <c r="E13736" t="s">
        <v>9</v>
      </c>
      <c r="F13736" t="s">
        <v>1028</v>
      </c>
      <c r="G13736" t="s">
        <v>633</v>
      </c>
      <c r="H13736" s="135" t="s">
        <v>1767</v>
      </c>
      <c r="I13736" t="s">
        <v>1454</v>
      </c>
      <c r="J13736" s="20">
        <v>23</v>
      </c>
      <c r="K13736" s="20" t="s">
        <v>9</v>
      </c>
      <c r="L13736" t="s">
        <v>1464</v>
      </c>
      <c r="M13736" s="20">
        <v>5.0600000000000005</v>
      </c>
      <c r="N13736" s="20">
        <v>7.4399999999999995</v>
      </c>
      <c r="AE13736">
        <f t="shared" si="214"/>
        <v>2010</v>
      </c>
    </row>
    <row r="13737" spans="1:31" x14ac:dyDescent="0.25">
      <c r="A13737" s="7">
        <v>13734</v>
      </c>
      <c r="B13737" s="8">
        <v>40280</v>
      </c>
      <c r="C13737" t="s">
        <v>3</v>
      </c>
      <c r="D13737" t="s">
        <v>1003</v>
      </c>
      <c r="E13737" t="s">
        <v>9</v>
      </c>
      <c r="F13737" t="s">
        <v>1049</v>
      </c>
      <c r="G13737" t="s">
        <v>732</v>
      </c>
      <c r="H13737" s="135" t="s">
        <v>2161</v>
      </c>
      <c r="I13737" t="s">
        <v>1454</v>
      </c>
      <c r="J13737" s="20">
        <v>12</v>
      </c>
      <c r="K13737" s="20" t="s">
        <v>1465</v>
      </c>
      <c r="L13737" t="s">
        <v>1466</v>
      </c>
      <c r="M13737" s="20">
        <v>3</v>
      </c>
      <c r="N13737" s="20">
        <v>3</v>
      </c>
      <c r="AE13737">
        <f t="shared" si="214"/>
        <v>2010</v>
      </c>
    </row>
    <row r="13738" spans="1:31" x14ac:dyDescent="0.25">
      <c r="A13738" s="7">
        <v>13735</v>
      </c>
      <c r="B13738" s="8">
        <v>40281</v>
      </c>
      <c r="C13738" t="s">
        <v>3</v>
      </c>
      <c r="D13738" t="s">
        <v>1052</v>
      </c>
      <c r="E13738" t="s">
        <v>9</v>
      </c>
      <c r="F13738" t="s">
        <v>1056</v>
      </c>
      <c r="G13738" t="s">
        <v>569</v>
      </c>
      <c r="H13738" s="136" t="s">
        <v>1748</v>
      </c>
      <c r="I13738" t="s">
        <v>1454</v>
      </c>
      <c r="J13738" s="20">
        <v>87</v>
      </c>
      <c r="K13738" s="20" t="s">
        <v>3</v>
      </c>
      <c r="L13738" t="s">
        <v>1464</v>
      </c>
      <c r="M13738" s="20">
        <v>25.36</v>
      </c>
      <c r="N13738" s="20">
        <v>19.14</v>
      </c>
      <c r="AE13738">
        <f t="shared" si="214"/>
        <v>2010</v>
      </c>
    </row>
    <row r="13739" spans="1:31" x14ac:dyDescent="0.25">
      <c r="A13739" s="7">
        <v>13736</v>
      </c>
      <c r="B13739" s="8">
        <v>40282</v>
      </c>
      <c r="C13739" t="s">
        <v>3</v>
      </c>
      <c r="D13739" t="s">
        <v>791</v>
      </c>
      <c r="E13739" t="s">
        <v>9</v>
      </c>
      <c r="F13739" t="s">
        <v>923</v>
      </c>
      <c r="G13739" t="s">
        <v>929</v>
      </c>
      <c r="H13739" s="135" t="s">
        <v>2658</v>
      </c>
      <c r="I13739" t="s">
        <v>1454</v>
      </c>
      <c r="J13739" s="20">
        <v>21</v>
      </c>
      <c r="K13739" s="20" t="s">
        <v>3</v>
      </c>
      <c r="L13739" t="s">
        <v>1464</v>
      </c>
      <c r="M13739" s="20">
        <v>6.88</v>
      </c>
      <c r="N13739" s="20">
        <v>4.62</v>
      </c>
      <c r="AE13739">
        <f t="shared" si="214"/>
        <v>2010</v>
      </c>
    </row>
    <row r="13740" spans="1:31" x14ac:dyDescent="0.25">
      <c r="A13740" s="7">
        <v>13737</v>
      </c>
      <c r="B13740" s="8">
        <v>40282</v>
      </c>
      <c r="C13740" t="s">
        <v>3</v>
      </c>
      <c r="D13740" t="s">
        <v>1010</v>
      </c>
      <c r="E13740" t="s">
        <v>9</v>
      </c>
      <c r="F13740" t="s">
        <v>1005</v>
      </c>
      <c r="G13740" t="s">
        <v>648</v>
      </c>
      <c r="H13740" s="135" t="s">
        <v>2041</v>
      </c>
      <c r="I13740" t="s">
        <v>1454</v>
      </c>
      <c r="J13740" s="20">
        <v>63</v>
      </c>
      <c r="K13740" s="20" t="s">
        <v>3</v>
      </c>
      <c r="L13740" t="s">
        <v>1464</v>
      </c>
      <c r="M13740" s="20">
        <v>18.64</v>
      </c>
      <c r="N13740" s="20">
        <v>13.86</v>
      </c>
      <c r="AE13740">
        <f t="shared" si="214"/>
        <v>2010</v>
      </c>
    </row>
    <row r="13741" spans="1:31" x14ac:dyDescent="0.25">
      <c r="A13741" s="7">
        <v>13738</v>
      </c>
      <c r="B13741" s="8">
        <v>40283</v>
      </c>
      <c r="C13741" t="s">
        <v>3</v>
      </c>
      <c r="D13741" t="s">
        <v>432</v>
      </c>
      <c r="E13741" t="s">
        <v>9</v>
      </c>
      <c r="F13741" t="s">
        <v>926</v>
      </c>
      <c r="G13741" t="s">
        <v>1016</v>
      </c>
      <c r="H13741" s="9" t="s">
        <v>2884</v>
      </c>
      <c r="I13741" t="s">
        <v>1454</v>
      </c>
      <c r="J13741" s="20">
        <v>53</v>
      </c>
      <c r="K13741" s="20" t="s">
        <v>3</v>
      </c>
      <c r="L13741" t="s">
        <v>1464</v>
      </c>
      <c r="M13741" s="20">
        <v>15.84</v>
      </c>
      <c r="N13741" s="20">
        <v>11.66</v>
      </c>
      <c r="AE13741">
        <f t="shared" si="214"/>
        <v>2010</v>
      </c>
    </row>
    <row r="13742" spans="1:31" x14ac:dyDescent="0.25">
      <c r="A13742" s="7">
        <v>13739</v>
      </c>
      <c r="B13742" s="8">
        <v>40283</v>
      </c>
      <c r="C13742" t="s">
        <v>3</v>
      </c>
      <c r="D13742" t="s">
        <v>984</v>
      </c>
      <c r="E13742" t="s">
        <v>9</v>
      </c>
      <c r="F13742" t="s">
        <v>1060</v>
      </c>
      <c r="G13742" t="s">
        <v>17</v>
      </c>
      <c r="H13742" s="135" t="s">
        <v>1502</v>
      </c>
      <c r="I13742" t="s">
        <v>1455</v>
      </c>
      <c r="J13742" s="20">
        <v>17</v>
      </c>
      <c r="K13742" s="20" t="s">
        <v>3</v>
      </c>
      <c r="L13742" t="s">
        <v>1464</v>
      </c>
      <c r="M13742" s="20">
        <v>2.88</v>
      </c>
      <c r="N13742" s="20">
        <v>1.87</v>
      </c>
      <c r="AE13742">
        <f t="shared" si="214"/>
        <v>2010</v>
      </c>
    </row>
    <row r="13743" spans="1:31" x14ac:dyDescent="0.25">
      <c r="A13743" s="7">
        <v>13740</v>
      </c>
      <c r="B13743" s="8">
        <v>40283</v>
      </c>
      <c r="C13743" t="s">
        <v>3</v>
      </c>
      <c r="D13743" t="s">
        <v>397</v>
      </c>
      <c r="E13743" t="s">
        <v>9</v>
      </c>
      <c r="F13743" t="s">
        <v>258</v>
      </c>
      <c r="G13743" t="s">
        <v>931</v>
      </c>
      <c r="H13743" s="9" t="s">
        <v>2646</v>
      </c>
      <c r="I13743" t="s">
        <v>1456</v>
      </c>
      <c r="J13743" s="20">
        <v>96</v>
      </c>
      <c r="K13743" s="20" t="s">
        <v>9</v>
      </c>
      <c r="L13743" t="s">
        <v>1464</v>
      </c>
      <c r="M13743" s="20">
        <v>21.12</v>
      </c>
      <c r="N13743" s="20">
        <v>27.88</v>
      </c>
      <c r="O13743" t="s">
        <v>3</v>
      </c>
      <c r="P13743" s="13" t="s">
        <v>614</v>
      </c>
      <c r="Q13743" t="s">
        <v>3</v>
      </c>
      <c r="R13743" t="s">
        <v>1015</v>
      </c>
      <c r="S13743" t="s">
        <v>9</v>
      </c>
      <c r="T13743" t="s">
        <v>844</v>
      </c>
      <c r="U13743" t="s">
        <v>9</v>
      </c>
      <c r="V13743" t="s">
        <v>833</v>
      </c>
      <c r="W13743" t="s">
        <v>1465</v>
      </c>
      <c r="Y13743" t="s">
        <v>1465</v>
      </c>
      <c r="AA13743" t="s">
        <v>1465</v>
      </c>
      <c r="AC13743" t="s">
        <v>1465</v>
      </c>
      <c r="AE13743">
        <f t="shared" si="214"/>
        <v>2010</v>
      </c>
    </row>
    <row r="13744" spans="1:31" x14ac:dyDescent="0.25">
      <c r="A13744" s="7">
        <v>13741</v>
      </c>
      <c r="B13744" s="8">
        <v>40283</v>
      </c>
      <c r="C13744" t="s">
        <v>3</v>
      </c>
      <c r="D13744" t="s">
        <v>78</v>
      </c>
      <c r="E13744" t="s">
        <v>9</v>
      </c>
      <c r="F13744" t="s">
        <v>1063</v>
      </c>
      <c r="G13744" t="s">
        <v>732</v>
      </c>
      <c r="H13744" s="135" t="s">
        <v>1496</v>
      </c>
      <c r="I13744" t="s">
        <v>1458</v>
      </c>
      <c r="J13744" s="20">
        <v>10</v>
      </c>
      <c r="K13744" s="20" t="s">
        <v>1465</v>
      </c>
      <c r="L13744" t="s">
        <v>1466</v>
      </c>
      <c r="M13744" s="20">
        <v>10</v>
      </c>
      <c r="N13744" s="20">
        <v>30</v>
      </c>
      <c r="AE13744">
        <f t="shared" si="214"/>
        <v>2010</v>
      </c>
    </row>
    <row r="13745" spans="1:31" x14ac:dyDescent="0.25">
      <c r="A13745" s="7">
        <v>13742</v>
      </c>
      <c r="B13745" s="8">
        <v>40284</v>
      </c>
      <c r="C13745" t="s">
        <v>3</v>
      </c>
      <c r="D13745" s="16" t="s">
        <v>35</v>
      </c>
      <c r="E13745" t="s">
        <v>9</v>
      </c>
      <c r="F13745" t="s">
        <v>1018</v>
      </c>
      <c r="G13745" t="s">
        <v>861</v>
      </c>
      <c r="H13745" s="135" t="s">
        <v>2435</v>
      </c>
      <c r="I13745" t="s">
        <v>1455</v>
      </c>
      <c r="J13745" s="20">
        <v>32</v>
      </c>
      <c r="K13745" s="20" t="s">
        <v>9</v>
      </c>
      <c r="L13745" t="s">
        <v>1464</v>
      </c>
      <c r="M13745" s="20">
        <v>3.52</v>
      </c>
      <c r="N13745" s="20">
        <v>4.9800000000000004</v>
      </c>
      <c r="AE13745">
        <f t="shared" si="214"/>
        <v>2010</v>
      </c>
    </row>
    <row r="13746" spans="1:31" x14ac:dyDescent="0.25">
      <c r="A13746" s="7">
        <v>13743</v>
      </c>
      <c r="B13746" s="8">
        <v>40284</v>
      </c>
      <c r="C13746" t="s">
        <v>3</v>
      </c>
      <c r="D13746" t="s">
        <v>814</v>
      </c>
      <c r="E13746" t="s">
        <v>9</v>
      </c>
      <c r="F13746" t="s">
        <v>833</v>
      </c>
      <c r="G13746" t="s">
        <v>929</v>
      </c>
      <c r="H13746" s="9" t="s">
        <v>2652</v>
      </c>
      <c r="I13746" t="s">
        <v>1454</v>
      </c>
      <c r="J13746" s="20">
        <v>22</v>
      </c>
      <c r="K13746" s="20" t="s">
        <v>3</v>
      </c>
      <c r="L13746" t="s">
        <v>1464</v>
      </c>
      <c r="M13746" s="20">
        <v>7.16</v>
      </c>
      <c r="N13746" s="20">
        <v>4.84</v>
      </c>
      <c r="AE13746">
        <f t="shared" si="214"/>
        <v>2010</v>
      </c>
    </row>
    <row r="13747" spans="1:31" x14ac:dyDescent="0.25">
      <c r="A13747" s="7">
        <v>13744</v>
      </c>
      <c r="B13747" s="8">
        <v>40284</v>
      </c>
      <c r="C13747" t="s">
        <v>3</v>
      </c>
      <c r="D13747" t="s">
        <v>814</v>
      </c>
      <c r="E13747" t="s">
        <v>9</v>
      </c>
      <c r="F13747" t="s">
        <v>833</v>
      </c>
      <c r="G13747" t="s">
        <v>929</v>
      </c>
      <c r="H13747" s="136" t="s">
        <v>2654</v>
      </c>
      <c r="I13747" t="s">
        <v>1454</v>
      </c>
      <c r="J13747" s="20">
        <v>10</v>
      </c>
      <c r="K13747" s="20" t="s">
        <v>3</v>
      </c>
      <c r="L13747" t="s">
        <v>1463</v>
      </c>
      <c r="M13747" s="20">
        <v>3.6</v>
      </c>
      <c r="N13747" s="20">
        <v>2.4</v>
      </c>
      <c r="AE13747">
        <f t="shared" si="214"/>
        <v>2010</v>
      </c>
    </row>
    <row r="13748" spans="1:31" x14ac:dyDescent="0.25">
      <c r="A13748" s="7">
        <v>13745</v>
      </c>
      <c r="B13748" s="8">
        <v>40284</v>
      </c>
      <c r="C13748" t="s">
        <v>3</v>
      </c>
      <c r="D13748" t="s">
        <v>814</v>
      </c>
      <c r="E13748" t="s">
        <v>9</v>
      </c>
      <c r="F13748" t="s">
        <v>833</v>
      </c>
      <c r="G13748" t="s">
        <v>929</v>
      </c>
      <c r="H13748" s="135" t="s">
        <v>2644</v>
      </c>
      <c r="I13748" t="s">
        <v>1454</v>
      </c>
      <c r="J13748" s="20">
        <v>21</v>
      </c>
      <c r="K13748" s="20" t="s">
        <v>3</v>
      </c>
      <c r="L13748" t="s">
        <v>1464</v>
      </c>
      <c r="M13748" s="20">
        <v>6.88</v>
      </c>
      <c r="N13748" s="20">
        <v>4.62</v>
      </c>
      <c r="AE13748">
        <f t="shared" si="214"/>
        <v>2010</v>
      </c>
    </row>
    <row r="13749" spans="1:31" x14ac:dyDescent="0.25">
      <c r="A13749" s="7">
        <v>13746</v>
      </c>
      <c r="B13749" s="8">
        <v>40284</v>
      </c>
      <c r="C13749" t="s">
        <v>3</v>
      </c>
      <c r="D13749" t="s">
        <v>851</v>
      </c>
      <c r="E13749" t="s">
        <v>9</v>
      </c>
      <c r="F13749" t="s">
        <v>978</v>
      </c>
      <c r="G13749" t="s">
        <v>870</v>
      </c>
      <c r="H13749" s="135" t="s">
        <v>1496</v>
      </c>
      <c r="I13749" t="s">
        <v>1454</v>
      </c>
      <c r="J13749" s="20">
        <v>36</v>
      </c>
      <c r="K13749" s="20" t="s">
        <v>9</v>
      </c>
      <c r="L13749" t="s">
        <v>1464</v>
      </c>
      <c r="M13749" s="20">
        <v>7.92</v>
      </c>
      <c r="N13749" s="20">
        <v>11.08</v>
      </c>
      <c r="AE13749">
        <f t="shared" si="214"/>
        <v>2010</v>
      </c>
    </row>
    <row r="13750" spans="1:31" x14ac:dyDescent="0.25">
      <c r="A13750" s="7">
        <v>13747</v>
      </c>
      <c r="B13750" s="8">
        <v>40284</v>
      </c>
      <c r="C13750" t="s">
        <v>3</v>
      </c>
      <c r="D13750" t="s">
        <v>851</v>
      </c>
      <c r="E13750" t="s">
        <v>9</v>
      </c>
      <c r="F13750" t="s">
        <v>978</v>
      </c>
      <c r="G13750" t="s">
        <v>870</v>
      </c>
      <c r="H13750" s="135" t="s">
        <v>1496</v>
      </c>
      <c r="I13750" t="s">
        <v>1454</v>
      </c>
      <c r="J13750" s="20">
        <v>40</v>
      </c>
      <c r="K13750" s="20" t="s">
        <v>9</v>
      </c>
      <c r="L13750" t="s">
        <v>1464</v>
      </c>
      <c r="M13750" s="20">
        <v>8.8000000000000007</v>
      </c>
      <c r="N13750" s="20">
        <v>12.2</v>
      </c>
      <c r="AE13750">
        <f t="shared" si="214"/>
        <v>2010</v>
      </c>
    </row>
    <row r="13751" spans="1:31" x14ac:dyDescent="0.25">
      <c r="A13751" s="7">
        <v>13748</v>
      </c>
      <c r="B13751" s="8">
        <v>40284</v>
      </c>
      <c r="C13751" t="s">
        <v>3</v>
      </c>
      <c r="D13751" t="s">
        <v>990</v>
      </c>
      <c r="E13751" t="s">
        <v>9</v>
      </c>
      <c r="F13751" t="s">
        <v>1028</v>
      </c>
      <c r="G13751" t="s">
        <v>648</v>
      </c>
      <c r="H13751" s="135" t="s">
        <v>2401</v>
      </c>
      <c r="I13751" t="s">
        <v>1454</v>
      </c>
      <c r="J13751" s="20">
        <v>46</v>
      </c>
      <c r="K13751" s="20" t="s">
        <v>3</v>
      </c>
      <c r="L13751" t="s">
        <v>1464</v>
      </c>
      <c r="M13751" s="20">
        <v>13.879999999999999</v>
      </c>
      <c r="N13751" s="20">
        <v>10.120000000000001</v>
      </c>
      <c r="AE13751">
        <f t="shared" si="214"/>
        <v>2010</v>
      </c>
    </row>
    <row r="13752" spans="1:31" x14ac:dyDescent="0.25">
      <c r="A13752" s="7">
        <v>13749</v>
      </c>
      <c r="B13752" s="8">
        <v>40284</v>
      </c>
      <c r="C13752" t="s">
        <v>3</v>
      </c>
      <c r="D13752" t="s">
        <v>380</v>
      </c>
      <c r="E13752" t="s">
        <v>9</v>
      </c>
      <c r="F13752" t="s">
        <v>91</v>
      </c>
      <c r="G13752" t="s">
        <v>648</v>
      </c>
      <c r="H13752" s="135" t="s">
        <v>2947</v>
      </c>
      <c r="I13752" t="s">
        <v>1454</v>
      </c>
      <c r="J13752" s="20">
        <v>11</v>
      </c>
      <c r="K13752" s="20" t="s">
        <v>1465</v>
      </c>
      <c r="L13752" t="s">
        <v>1466</v>
      </c>
      <c r="M13752" s="20">
        <v>2.75</v>
      </c>
      <c r="N13752" s="20">
        <v>2.75</v>
      </c>
      <c r="AE13752">
        <f t="shared" si="214"/>
        <v>2010</v>
      </c>
    </row>
    <row r="13753" spans="1:31" x14ac:dyDescent="0.25">
      <c r="A13753" s="7">
        <v>13750</v>
      </c>
      <c r="B13753" s="8">
        <v>40285</v>
      </c>
      <c r="C13753" t="s">
        <v>3</v>
      </c>
      <c r="D13753" t="s">
        <v>265</v>
      </c>
      <c r="E13753" t="s">
        <v>9</v>
      </c>
      <c r="F13753" t="s">
        <v>687</v>
      </c>
      <c r="G13753" t="s">
        <v>714</v>
      </c>
      <c r="H13753" s="135" t="s">
        <v>2060</v>
      </c>
      <c r="I13753" t="s">
        <v>1454</v>
      </c>
      <c r="J13753" s="20">
        <v>25</v>
      </c>
      <c r="K13753" s="20" t="s">
        <v>3</v>
      </c>
      <c r="L13753" t="s">
        <v>1464</v>
      </c>
      <c r="M13753" s="20">
        <v>8</v>
      </c>
      <c r="N13753" s="20">
        <v>5.5</v>
      </c>
      <c r="AE13753">
        <f t="shared" si="214"/>
        <v>2010</v>
      </c>
    </row>
    <row r="13754" spans="1:31" x14ac:dyDescent="0.25">
      <c r="A13754" s="7">
        <v>13751</v>
      </c>
      <c r="B13754" s="8">
        <v>40286</v>
      </c>
      <c r="C13754" t="s">
        <v>3</v>
      </c>
      <c r="D13754" t="s">
        <v>1052</v>
      </c>
      <c r="E13754" t="s">
        <v>9</v>
      </c>
      <c r="F13754" t="s">
        <v>117</v>
      </c>
      <c r="G13754" t="s">
        <v>732</v>
      </c>
      <c r="H13754" s="135" t="s">
        <v>2355</v>
      </c>
      <c r="I13754" t="s">
        <v>1455</v>
      </c>
      <c r="J13754" s="20">
        <v>38</v>
      </c>
      <c r="K13754" s="20" t="s">
        <v>3</v>
      </c>
      <c r="L13754" t="s">
        <v>1463</v>
      </c>
      <c r="M13754" s="20">
        <v>5.44</v>
      </c>
      <c r="N13754" s="20">
        <v>4.5599999999999996</v>
      </c>
      <c r="AE13754">
        <f t="shared" si="214"/>
        <v>2010</v>
      </c>
    </row>
    <row r="13755" spans="1:31" x14ac:dyDescent="0.25">
      <c r="A13755" s="7">
        <v>13752</v>
      </c>
      <c r="B13755" s="8">
        <v>40286</v>
      </c>
      <c r="C13755" t="s">
        <v>3</v>
      </c>
      <c r="D13755" t="s">
        <v>543</v>
      </c>
      <c r="E13755" t="s">
        <v>9</v>
      </c>
      <c r="F13755" t="s">
        <v>521</v>
      </c>
      <c r="G13755" t="s">
        <v>929</v>
      </c>
      <c r="H13755" s="135" t="s">
        <v>2767</v>
      </c>
      <c r="I13755" t="s">
        <v>1454</v>
      </c>
      <c r="J13755" s="20">
        <v>36</v>
      </c>
      <c r="K13755" s="20" t="s">
        <v>3</v>
      </c>
      <c r="L13755" t="s">
        <v>1464</v>
      </c>
      <c r="M13755" s="20">
        <v>11.08</v>
      </c>
      <c r="N13755" s="20">
        <v>7.92</v>
      </c>
      <c r="AE13755">
        <f t="shared" si="214"/>
        <v>2010</v>
      </c>
    </row>
    <row r="13756" spans="1:31" x14ac:dyDescent="0.25">
      <c r="A13756" s="7">
        <v>13753</v>
      </c>
      <c r="B13756" s="8">
        <v>40286</v>
      </c>
      <c r="C13756" t="s">
        <v>3</v>
      </c>
      <c r="D13756" t="s">
        <v>952</v>
      </c>
      <c r="E13756" t="s">
        <v>9</v>
      </c>
      <c r="F13756" t="s">
        <v>923</v>
      </c>
      <c r="G13756" t="s">
        <v>929</v>
      </c>
      <c r="H13756" s="9" t="s">
        <v>2750</v>
      </c>
      <c r="I13756" t="s">
        <v>1454</v>
      </c>
      <c r="J13756" s="20">
        <v>45</v>
      </c>
      <c r="K13756" s="20" t="s">
        <v>3</v>
      </c>
      <c r="L13756" t="s">
        <v>1463</v>
      </c>
      <c r="M13756" s="20">
        <v>12.7</v>
      </c>
      <c r="N13756" s="20">
        <v>10.8</v>
      </c>
      <c r="AE13756">
        <f t="shared" si="214"/>
        <v>2010</v>
      </c>
    </row>
    <row r="13757" spans="1:31" x14ac:dyDescent="0.25">
      <c r="A13757" s="7">
        <v>13754</v>
      </c>
      <c r="B13757" s="8">
        <v>40286</v>
      </c>
      <c r="C13757" t="s">
        <v>3</v>
      </c>
      <c r="D13757" t="s">
        <v>578</v>
      </c>
      <c r="E13757" t="s">
        <v>9</v>
      </c>
      <c r="F13757" t="s">
        <v>1032</v>
      </c>
      <c r="G13757" t="s">
        <v>870</v>
      </c>
      <c r="H13757" s="135" t="s">
        <v>1496</v>
      </c>
      <c r="I13757" t="s">
        <v>1455</v>
      </c>
      <c r="J13757" s="20">
        <v>30</v>
      </c>
      <c r="K13757" s="20" t="s">
        <v>9</v>
      </c>
      <c r="L13757" t="s">
        <v>1463</v>
      </c>
      <c r="M13757" s="20">
        <v>3.6</v>
      </c>
      <c r="N13757" s="20">
        <v>4.4000000000000004</v>
      </c>
      <c r="AE13757">
        <f t="shared" si="214"/>
        <v>2010</v>
      </c>
    </row>
    <row r="13758" spans="1:31" x14ac:dyDescent="0.25">
      <c r="A13758" s="7">
        <v>13755</v>
      </c>
      <c r="B13758" s="8">
        <v>40286</v>
      </c>
      <c r="C13758" t="s">
        <v>3</v>
      </c>
      <c r="D13758" t="s">
        <v>543</v>
      </c>
      <c r="E13758" t="s">
        <v>9</v>
      </c>
      <c r="F13758" t="s">
        <v>597</v>
      </c>
      <c r="G13758" t="s">
        <v>1016</v>
      </c>
      <c r="H13758" s="9" t="s">
        <v>2990</v>
      </c>
      <c r="I13758" t="s">
        <v>1454</v>
      </c>
      <c r="J13758" s="20">
        <v>20</v>
      </c>
      <c r="K13758" s="20" t="s">
        <v>1465</v>
      </c>
      <c r="L13758" t="s">
        <v>1466</v>
      </c>
      <c r="M13758" s="20">
        <v>5</v>
      </c>
      <c r="N13758" s="20">
        <v>5</v>
      </c>
      <c r="AE13758">
        <f t="shared" si="214"/>
        <v>2010</v>
      </c>
    </row>
    <row r="13759" spans="1:31" x14ac:dyDescent="0.25">
      <c r="A13759" s="7">
        <v>13756</v>
      </c>
      <c r="B13759" s="8">
        <v>40286</v>
      </c>
      <c r="C13759" t="s">
        <v>3</v>
      </c>
      <c r="D13759" t="s">
        <v>265</v>
      </c>
      <c r="E13759" t="s">
        <v>9</v>
      </c>
      <c r="F13759" t="s">
        <v>1049</v>
      </c>
      <c r="G13759" t="s">
        <v>895</v>
      </c>
      <c r="H13759" s="135" t="s">
        <v>1496</v>
      </c>
      <c r="I13759" t="s">
        <v>1454</v>
      </c>
      <c r="J13759" s="20">
        <v>15</v>
      </c>
      <c r="K13759" s="20" t="s">
        <v>1465</v>
      </c>
      <c r="L13759" t="s">
        <v>1466</v>
      </c>
      <c r="M13759" s="20">
        <v>3.75</v>
      </c>
      <c r="N13759" s="20">
        <v>3.75</v>
      </c>
      <c r="AE13759">
        <f t="shared" si="214"/>
        <v>2010</v>
      </c>
    </row>
    <row r="13760" spans="1:31" x14ac:dyDescent="0.25">
      <c r="A13760" s="7">
        <v>13757</v>
      </c>
      <c r="B13760" s="8">
        <v>40286</v>
      </c>
      <c r="C13760" t="s">
        <v>3</v>
      </c>
      <c r="D13760" t="s">
        <v>833</v>
      </c>
      <c r="E13760" t="s">
        <v>9</v>
      </c>
      <c r="F13760" t="s">
        <v>989</v>
      </c>
      <c r="G13760" t="s">
        <v>929</v>
      </c>
      <c r="H13760" s="135" t="s">
        <v>2665</v>
      </c>
      <c r="I13760" t="s">
        <v>1454</v>
      </c>
      <c r="J13760" s="20">
        <v>38</v>
      </c>
      <c r="K13760" s="20" t="s">
        <v>9</v>
      </c>
      <c r="L13760" t="s">
        <v>1464</v>
      </c>
      <c r="M13760" s="20">
        <v>8.36</v>
      </c>
      <c r="N13760" s="20">
        <v>11.64</v>
      </c>
      <c r="AE13760">
        <f t="shared" si="214"/>
        <v>2010</v>
      </c>
    </row>
    <row r="13761" spans="1:31" x14ac:dyDescent="0.25">
      <c r="A13761" s="7">
        <v>13758</v>
      </c>
      <c r="B13761" s="8">
        <v>40286</v>
      </c>
      <c r="C13761" t="s">
        <v>3</v>
      </c>
      <c r="D13761" t="s">
        <v>779</v>
      </c>
      <c r="E13761" t="s">
        <v>9</v>
      </c>
      <c r="F13761" t="s">
        <v>833</v>
      </c>
      <c r="G13761" t="s">
        <v>714</v>
      </c>
      <c r="H13761" s="135" t="s">
        <v>1496</v>
      </c>
      <c r="I13761" t="s">
        <v>1454</v>
      </c>
      <c r="J13761" s="20">
        <v>14</v>
      </c>
      <c r="K13761" s="20" t="s">
        <v>1465</v>
      </c>
      <c r="L13761" t="s">
        <v>1466</v>
      </c>
      <c r="M13761" s="20">
        <v>3.5</v>
      </c>
      <c r="N13761" s="20">
        <v>3.5</v>
      </c>
      <c r="AE13761">
        <f t="shared" si="214"/>
        <v>2010</v>
      </c>
    </row>
    <row r="13762" spans="1:31" x14ac:dyDescent="0.25">
      <c r="A13762" s="7">
        <v>13759</v>
      </c>
      <c r="B13762" s="8">
        <v>40287</v>
      </c>
      <c r="C13762" t="s">
        <v>3</v>
      </c>
      <c r="D13762" t="s">
        <v>1064</v>
      </c>
      <c r="E13762" t="s">
        <v>9</v>
      </c>
      <c r="F13762" t="s">
        <v>678</v>
      </c>
      <c r="G13762" t="s">
        <v>895</v>
      </c>
      <c r="H13762" s="135" t="s">
        <v>2307</v>
      </c>
      <c r="I13762" t="s">
        <v>1458</v>
      </c>
      <c r="J13762" s="20">
        <v>7</v>
      </c>
      <c r="K13762" s="20" t="s">
        <v>9</v>
      </c>
      <c r="L13762" t="s">
        <v>1464</v>
      </c>
      <c r="M13762" s="20">
        <v>30</v>
      </c>
      <c r="N13762" s="20">
        <v>10</v>
      </c>
      <c r="AE13762">
        <f t="shared" si="214"/>
        <v>2010</v>
      </c>
    </row>
    <row r="13763" spans="1:31" x14ac:dyDescent="0.25">
      <c r="A13763" s="7">
        <v>13760</v>
      </c>
      <c r="B13763" s="8">
        <v>40288</v>
      </c>
      <c r="C13763" t="s">
        <v>3</v>
      </c>
      <c r="D13763" t="s">
        <v>1064</v>
      </c>
      <c r="E13763" t="s">
        <v>9</v>
      </c>
      <c r="F13763" t="s">
        <v>678</v>
      </c>
      <c r="G13763" t="s">
        <v>895</v>
      </c>
      <c r="H13763" s="135" t="s">
        <v>2541</v>
      </c>
      <c r="I13763" t="s">
        <v>1455</v>
      </c>
      <c r="J13763" s="20">
        <v>10</v>
      </c>
      <c r="K13763" s="20" t="s">
        <v>9</v>
      </c>
      <c r="L13763" t="s">
        <v>1463</v>
      </c>
      <c r="M13763" s="20">
        <v>1.2</v>
      </c>
      <c r="N13763" s="20">
        <v>1.8</v>
      </c>
      <c r="AE13763">
        <f t="shared" si="214"/>
        <v>2010</v>
      </c>
    </row>
    <row r="13764" spans="1:31" x14ac:dyDescent="0.25">
      <c r="A13764" s="7">
        <v>13761</v>
      </c>
      <c r="B13764" s="8">
        <v>40288</v>
      </c>
      <c r="C13764" t="s">
        <v>3</v>
      </c>
      <c r="D13764" t="s">
        <v>311</v>
      </c>
      <c r="E13764" t="s">
        <v>9</v>
      </c>
      <c r="F13764" t="s">
        <v>869</v>
      </c>
      <c r="G13764" t="s">
        <v>870</v>
      </c>
      <c r="H13764" s="135" t="s">
        <v>1496</v>
      </c>
      <c r="I13764" t="s">
        <v>1454</v>
      </c>
      <c r="J13764" s="20">
        <v>40</v>
      </c>
      <c r="K13764" s="20" t="s">
        <v>1465</v>
      </c>
      <c r="L13764" t="s">
        <v>1466</v>
      </c>
      <c r="M13764" s="20">
        <v>10</v>
      </c>
      <c r="N13764" s="20">
        <v>10</v>
      </c>
      <c r="AE13764">
        <f t="shared" ref="AE13764:AE13827" si="215">YEAR(B13764)</f>
        <v>2010</v>
      </c>
    </row>
    <row r="13765" spans="1:31" x14ac:dyDescent="0.25">
      <c r="A13765" s="7">
        <v>13762</v>
      </c>
      <c r="B13765" s="8">
        <v>40288</v>
      </c>
      <c r="C13765" t="s">
        <v>3</v>
      </c>
      <c r="D13765" t="s">
        <v>808</v>
      </c>
      <c r="E13765" t="s">
        <v>9</v>
      </c>
      <c r="F13765" t="s">
        <v>231</v>
      </c>
      <c r="G13765" t="s">
        <v>648</v>
      </c>
      <c r="H13765" s="135" t="s">
        <v>2401</v>
      </c>
      <c r="I13765" t="s">
        <v>1454</v>
      </c>
      <c r="J13765" s="20">
        <v>82</v>
      </c>
      <c r="K13765" s="20" t="s">
        <v>3</v>
      </c>
      <c r="L13765" t="s">
        <v>1464</v>
      </c>
      <c r="M13765" s="20">
        <v>23.96</v>
      </c>
      <c r="N13765" s="20">
        <v>18.04</v>
      </c>
      <c r="AE13765">
        <f t="shared" si="215"/>
        <v>2010</v>
      </c>
    </row>
    <row r="13766" spans="1:31" x14ac:dyDescent="0.25">
      <c r="A13766" s="7">
        <v>13763</v>
      </c>
      <c r="B13766" s="8">
        <v>40289</v>
      </c>
      <c r="C13766" t="s">
        <v>3</v>
      </c>
      <c r="D13766" t="s">
        <v>1060</v>
      </c>
      <c r="E13766" t="s">
        <v>9</v>
      </c>
      <c r="F13766" t="s">
        <v>112</v>
      </c>
      <c r="G13766" t="s">
        <v>14</v>
      </c>
      <c r="H13766" s="135" t="s">
        <v>1566</v>
      </c>
      <c r="I13766" t="s">
        <v>1455</v>
      </c>
      <c r="J13766" s="20">
        <v>16</v>
      </c>
      <c r="K13766" s="20" t="s">
        <v>3</v>
      </c>
      <c r="L13766" t="s">
        <v>1464</v>
      </c>
      <c r="M13766" s="20">
        <v>2.74</v>
      </c>
      <c r="N13766" s="20">
        <v>1.76</v>
      </c>
      <c r="AE13766">
        <f t="shared" si="215"/>
        <v>2010</v>
      </c>
    </row>
    <row r="13767" spans="1:31" x14ac:dyDescent="0.25">
      <c r="A13767" s="7">
        <v>13764</v>
      </c>
      <c r="B13767" s="8">
        <v>40289</v>
      </c>
      <c r="C13767" t="s">
        <v>3</v>
      </c>
      <c r="D13767" t="s">
        <v>265</v>
      </c>
      <c r="E13767" t="s">
        <v>9</v>
      </c>
      <c r="F13767" t="s">
        <v>1049</v>
      </c>
      <c r="G13767" t="s">
        <v>895</v>
      </c>
      <c r="H13767" s="135" t="s">
        <v>1496</v>
      </c>
      <c r="I13767" t="s">
        <v>1454</v>
      </c>
      <c r="J13767" s="20">
        <v>12</v>
      </c>
      <c r="K13767" s="20" t="s">
        <v>3</v>
      </c>
      <c r="L13767" t="s">
        <v>1464</v>
      </c>
      <c r="M13767" s="20">
        <v>4.3599999999999994</v>
      </c>
      <c r="N13767" s="20">
        <v>2.64</v>
      </c>
      <c r="AE13767">
        <f t="shared" si="215"/>
        <v>2010</v>
      </c>
    </row>
    <row r="13768" spans="1:31" x14ac:dyDescent="0.25">
      <c r="A13768" s="7">
        <v>13765</v>
      </c>
      <c r="B13768" s="8">
        <v>40290</v>
      </c>
      <c r="C13768" t="s">
        <v>3</v>
      </c>
      <c r="D13768" t="s">
        <v>858</v>
      </c>
      <c r="E13768" t="s">
        <v>9</v>
      </c>
      <c r="F13768" t="s">
        <v>1045</v>
      </c>
      <c r="G13768" t="s">
        <v>648</v>
      </c>
      <c r="H13768" s="135" t="s">
        <v>1952</v>
      </c>
      <c r="I13768" t="s">
        <v>1454</v>
      </c>
      <c r="J13768" s="20">
        <v>32</v>
      </c>
      <c r="K13768" s="20" t="s">
        <v>3</v>
      </c>
      <c r="L13768" t="s">
        <v>1463</v>
      </c>
      <c r="M13768" s="20">
        <v>9.32</v>
      </c>
      <c r="N13768" s="20">
        <v>7.68</v>
      </c>
      <c r="AE13768">
        <f t="shared" si="215"/>
        <v>2010</v>
      </c>
    </row>
    <row r="13769" spans="1:31" x14ac:dyDescent="0.25">
      <c r="A13769" s="7">
        <v>13766</v>
      </c>
      <c r="B13769" s="8">
        <v>40290</v>
      </c>
      <c r="C13769" t="s">
        <v>3</v>
      </c>
      <c r="D13769" t="s">
        <v>767</v>
      </c>
      <c r="E13769" t="s">
        <v>9</v>
      </c>
      <c r="F13769" t="s">
        <v>1060</v>
      </c>
      <c r="G13769" t="s">
        <v>17</v>
      </c>
      <c r="H13769" s="135" t="s">
        <v>1502</v>
      </c>
      <c r="I13769" t="s">
        <v>1454</v>
      </c>
      <c r="J13769" s="20">
        <v>25</v>
      </c>
      <c r="K13769" s="20" t="s">
        <v>9</v>
      </c>
      <c r="L13769" t="s">
        <v>1464</v>
      </c>
      <c r="M13769" s="20">
        <v>5.5</v>
      </c>
      <c r="N13769" s="20">
        <v>8</v>
      </c>
      <c r="AE13769">
        <f t="shared" si="215"/>
        <v>2010</v>
      </c>
    </row>
    <row r="13770" spans="1:31" x14ac:dyDescent="0.25">
      <c r="A13770" s="7">
        <v>13767</v>
      </c>
      <c r="B13770" s="8">
        <v>40291</v>
      </c>
      <c r="C13770" t="s">
        <v>3</v>
      </c>
      <c r="D13770" t="s">
        <v>984</v>
      </c>
      <c r="E13770" t="s">
        <v>9</v>
      </c>
      <c r="F13770" t="s">
        <v>381</v>
      </c>
      <c r="G13770" t="s">
        <v>11</v>
      </c>
      <c r="H13770" s="135" t="s">
        <v>1574</v>
      </c>
      <c r="I13770" t="s">
        <v>1454</v>
      </c>
      <c r="J13770" s="20">
        <v>60</v>
      </c>
      <c r="K13770" s="20" t="s">
        <v>9</v>
      </c>
      <c r="L13770" t="s">
        <v>1464</v>
      </c>
      <c r="M13770" s="20">
        <v>13.2</v>
      </c>
      <c r="N13770" s="20">
        <v>17.8</v>
      </c>
      <c r="AE13770">
        <f t="shared" si="215"/>
        <v>2010</v>
      </c>
    </row>
    <row r="13771" spans="1:31" x14ac:dyDescent="0.25">
      <c r="A13771" s="7">
        <v>13768</v>
      </c>
      <c r="B13771" s="8">
        <v>40291</v>
      </c>
      <c r="C13771" t="s">
        <v>3</v>
      </c>
      <c r="D13771" t="s">
        <v>829</v>
      </c>
      <c r="E13771" t="s">
        <v>9</v>
      </c>
      <c r="F13771" t="s">
        <v>978</v>
      </c>
      <c r="G13771" t="s">
        <v>929</v>
      </c>
      <c r="H13771" s="135" t="s">
        <v>2683</v>
      </c>
      <c r="I13771" t="s">
        <v>1454</v>
      </c>
      <c r="J13771" s="20">
        <v>16</v>
      </c>
      <c r="K13771" s="20" t="s">
        <v>3</v>
      </c>
      <c r="L13771" t="s">
        <v>1464</v>
      </c>
      <c r="M13771" s="20">
        <v>5.48</v>
      </c>
      <c r="N13771" s="20">
        <v>3.52</v>
      </c>
      <c r="AE13771">
        <f t="shared" si="215"/>
        <v>2010</v>
      </c>
    </row>
    <row r="13772" spans="1:31" x14ac:dyDescent="0.25">
      <c r="A13772" s="7">
        <v>13769</v>
      </c>
      <c r="B13772" s="8">
        <v>40291</v>
      </c>
      <c r="C13772" t="s">
        <v>3</v>
      </c>
      <c r="D13772" t="s">
        <v>1064</v>
      </c>
      <c r="E13772" t="s">
        <v>9</v>
      </c>
      <c r="F13772" t="s">
        <v>1052</v>
      </c>
      <c r="G13772" t="s">
        <v>895</v>
      </c>
      <c r="H13772" s="135" t="s">
        <v>2623</v>
      </c>
      <c r="I13772" t="s">
        <v>1455</v>
      </c>
      <c r="J13772" s="20">
        <v>12</v>
      </c>
      <c r="K13772" s="20" t="s">
        <v>9</v>
      </c>
      <c r="L13772" t="s">
        <v>1464</v>
      </c>
      <c r="M13772" s="20">
        <v>1.32</v>
      </c>
      <c r="N13772" s="20">
        <v>2.1799999999999997</v>
      </c>
      <c r="AE13772">
        <f t="shared" si="215"/>
        <v>2010</v>
      </c>
    </row>
    <row r="13773" spans="1:31" x14ac:dyDescent="0.25">
      <c r="A13773" s="7">
        <v>13770</v>
      </c>
      <c r="B13773" s="8">
        <v>40292</v>
      </c>
      <c r="C13773" t="s">
        <v>3</v>
      </c>
      <c r="D13773" t="s">
        <v>265</v>
      </c>
      <c r="E13773" t="s">
        <v>9</v>
      </c>
      <c r="F13773" t="s">
        <v>1034</v>
      </c>
      <c r="G13773" t="s">
        <v>895</v>
      </c>
      <c r="H13773" s="9" t="s">
        <v>2751</v>
      </c>
      <c r="I13773" t="s">
        <v>1454</v>
      </c>
      <c r="J13773" s="20">
        <v>43</v>
      </c>
      <c r="K13773" s="20" t="s">
        <v>9</v>
      </c>
      <c r="L13773" t="s">
        <v>1464</v>
      </c>
      <c r="M13773" s="20">
        <v>9.4600000000000009</v>
      </c>
      <c r="N13773" s="20">
        <v>13.04</v>
      </c>
      <c r="AE13773">
        <f t="shared" si="215"/>
        <v>2010</v>
      </c>
    </row>
    <row r="13774" spans="1:31" x14ac:dyDescent="0.25">
      <c r="A13774" s="7">
        <v>13771</v>
      </c>
      <c r="B13774" s="8">
        <v>40292</v>
      </c>
      <c r="C13774" t="s">
        <v>3</v>
      </c>
      <c r="D13774" t="s">
        <v>432</v>
      </c>
      <c r="E13774" t="s">
        <v>9</v>
      </c>
      <c r="F13774" t="s">
        <v>1052</v>
      </c>
      <c r="G13774" t="s">
        <v>1016</v>
      </c>
      <c r="H13774" s="135" t="s">
        <v>1496</v>
      </c>
      <c r="I13774" t="s">
        <v>1455</v>
      </c>
      <c r="J13774" s="20">
        <v>110</v>
      </c>
      <c r="K13774" s="20" t="s">
        <v>9</v>
      </c>
      <c r="L13774" t="s">
        <v>1464</v>
      </c>
      <c r="M13774" s="20">
        <v>12.1</v>
      </c>
      <c r="N13774" s="20">
        <v>15.9</v>
      </c>
      <c r="AE13774">
        <f t="shared" si="215"/>
        <v>2010</v>
      </c>
    </row>
    <row r="13775" spans="1:31" x14ac:dyDescent="0.25">
      <c r="A13775" s="7">
        <v>13772</v>
      </c>
      <c r="B13775" s="8">
        <v>40293</v>
      </c>
      <c r="C13775" t="s">
        <v>3</v>
      </c>
      <c r="D13775" t="s">
        <v>1059</v>
      </c>
      <c r="E13775" t="s">
        <v>9</v>
      </c>
      <c r="F13775" t="s">
        <v>1060</v>
      </c>
      <c r="G13775" t="s">
        <v>24</v>
      </c>
      <c r="H13775" s="135" t="s">
        <v>1497</v>
      </c>
      <c r="I13775" t="s">
        <v>1455</v>
      </c>
      <c r="J13775" s="20">
        <v>42</v>
      </c>
      <c r="K13775" s="20" t="s">
        <v>1465</v>
      </c>
      <c r="L13775" t="s">
        <v>1466</v>
      </c>
      <c r="M13775" s="20">
        <v>5.25</v>
      </c>
      <c r="N13775" s="20">
        <v>5.25</v>
      </c>
      <c r="AE13775">
        <f t="shared" si="215"/>
        <v>2010</v>
      </c>
    </row>
    <row r="13776" spans="1:31" x14ac:dyDescent="0.25">
      <c r="A13776" s="7">
        <v>13773</v>
      </c>
      <c r="B13776" s="8">
        <v>40293</v>
      </c>
      <c r="C13776" t="s">
        <v>3</v>
      </c>
      <c r="D13776" t="s">
        <v>442</v>
      </c>
      <c r="E13776" t="s">
        <v>9</v>
      </c>
      <c r="F13776" t="s">
        <v>427</v>
      </c>
      <c r="G13776" t="s">
        <v>648</v>
      </c>
      <c r="H13776" s="136" t="s">
        <v>2991</v>
      </c>
      <c r="I13776" t="s">
        <v>1454</v>
      </c>
      <c r="J13776" s="20">
        <v>25</v>
      </c>
      <c r="K13776" s="20" t="s">
        <v>9</v>
      </c>
      <c r="L13776" t="s">
        <v>1464</v>
      </c>
      <c r="M13776" s="20">
        <v>5.5</v>
      </c>
      <c r="N13776" s="20">
        <v>8</v>
      </c>
      <c r="AE13776">
        <f t="shared" si="215"/>
        <v>2010</v>
      </c>
    </row>
    <row r="13777" spans="1:31" x14ac:dyDescent="0.25">
      <c r="A13777" s="7">
        <v>13774</v>
      </c>
      <c r="B13777" s="8">
        <v>40293</v>
      </c>
      <c r="C13777" t="s">
        <v>3</v>
      </c>
      <c r="D13777" t="s">
        <v>1059</v>
      </c>
      <c r="E13777" t="s">
        <v>9</v>
      </c>
      <c r="F13777" t="s">
        <v>1060</v>
      </c>
      <c r="G13777" t="s">
        <v>14</v>
      </c>
      <c r="H13777" s="136" t="s">
        <v>1549</v>
      </c>
      <c r="I13777" t="s">
        <v>1455</v>
      </c>
      <c r="J13777" s="20">
        <v>35</v>
      </c>
      <c r="K13777" s="20" t="s">
        <v>1465</v>
      </c>
      <c r="L13777" t="s">
        <v>1466</v>
      </c>
      <c r="M13777" s="20">
        <v>4.375</v>
      </c>
      <c r="N13777" s="20">
        <v>4.375</v>
      </c>
      <c r="AE13777">
        <f t="shared" si="215"/>
        <v>2010</v>
      </c>
    </row>
    <row r="13778" spans="1:31" x14ac:dyDescent="0.25">
      <c r="A13778" s="7">
        <v>13775</v>
      </c>
      <c r="B13778" s="8">
        <v>40293</v>
      </c>
      <c r="C13778" t="s">
        <v>3</v>
      </c>
      <c r="D13778" t="s">
        <v>412</v>
      </c>
      <c r="E13778" t="s">
        <v>9</v>
      </c>
      <c r="F13778" t="s">
        <v>557</v>
      </c>
      <c r="G13778" t="s">
        <v>929</v>
      </c>
      <c r="H13778" s="135" t="s">
        <v>2683</v>
      </c>
      <c r="I13778" t="s">
        <v>1455</v>
      </c>
      <c r="J13778" s="20">
        <v>12</v>
      </c>
      <c r="K13778" s="20" t="s">
        <v>3</v>
      </c>
      <c r="L13778" t="s">
        <v>1463</v>
      </c>
      <c r="M13778" s="20">
        <v>2.06</v>
      </c>
      <c r="N13778" s="20">
        <v>1.44</v>
      </c>
      <c r="AE13778">
        <f t="shared" si="215"/>
        <v>2010</v>
      </c>
    </row>
    <row r="13779" spans="1:31" x14ac:dyDescent="0.25">
      <c r="A13779" s="7">
        <v>13776</v>
      </c>
      <c r="B13779" s="8">
        <v>40293</v>
      </c>
      <c r="C13779" t="s">
        <v>3</v>
      </c>
      <c r="D13779" t="s">
        <v>957</v>
      </c>
      <c r="E13779" t="s">
        <v>9</v>
      </c>
      <c r="F13779" t="s">
        <v>787</v>
      </c>
      <c r="G13779" t="s">
        <v>895</v>
      </c>
      <c r="H13779" s="9" t="s">
        <v>2648</v>
      </c>
      <c r="I13779" t="s">
        <v>1455</v>
      </c>
      <c r="J13779" s="20">
        <v>19</v>
      </c>
      <c r="K13779" s="20" t="s">
        <v>3</v>
      </c>
      <c r="L13779" t="s">
        <v>1464</v>
      </c>
      <c r="M13779" s="20">
        <v>3.16</v>
      </c>
      <c r="N13779" s="20">
        <v>2.09</v>
      </c>
      <c r="AE13779">
        <f t="shared" si="215"/>
        <v>2010</v>
      </c>
    </row>
    <row r="13780" spans="1:31" x14ac:dyDescent="0.25">
      <c r="A13780" s="7">
        <v>13777</v>
      </c>
      <c r="B13780" s="8">
        <v>40294</v>
      </c>
      <c r="C13780" t="s">
        <v>3</v>
      </c>
      <c r="D13780" t="s">
        <v>678</v>
      </c>
      <c r="E13780" t="s">
        <v>9</v>
      </c>
      <c r="F13780" t="s">
        <v>1060</v>
      </c>
      <c r="G13780" t="s">
        <v>648</v>
      </c>
      <c r="H13780" s="135" t="s">
        <v>1877</v>
      </c>
      <c r="I13780" t="s">
        <v>1455</v>
      </c>
      <c r="J13780" s="20">
        <v>6</v>
      </c>
      <c r="K13780" s="20" t="s">
        <v>1465</v>
      </c>
      <c r="L13780" t="s">
        <v>1466</v>
      </c>
      <c r="M13780" s="20">
        <v>0.75</v>
      </c>
      <c r="N13780" s="20">
        <v>0.75</v>
      </c>
      <c r="AE13780">
        <f t="shared" si="215"/>
        <v>2010</v>
      </c>
    </row>
    <row r="13781" spans="1:31" x14ac:dyDescent="0.25">
      <c r="A13781" s="7">
        <v>13778</v>
      </c>
      <c r="B13781" s="8">
        <v>40294</v>
      </c>
      <c r="C13781" t="s">
        <v>3</v>
      </c>
      <c r="D13781" t="s">
        <v>1064</v>
      </c>
      <c r="E13781" t="s">
        <v>9</v>
      </c>
      <c r="F13781" t="s">
        <v>1052</v>
      </c>
      <c r="G13781" t="s">
        <v>895</v>
      </c>
      <c r="H13781" s="9" t="s">
        <v>2969</v>
      </c>
      <c r="I13781" t="s">
        <v>1455</v>
      </c>
      <c r="J13781" s="20">
        <v>31</v>
      </c>
      <c r="K13781" s="20" t="s">
        <v>9</v>
      </c>
      <c r="L13781" t="s">
        <v>1464</v>
      </c>
      <c r="M13781" s="20">
        <v>3.41</v>
      </c>
      <c r="N13781" s="20">
        <v>4.84</v>
      </c>
      <c r="AE13781">
        <f t="shared" si="215"/>
        <v>2010</v>
      </c>
    </row>
    <row r="13782" spans="1:31" x14ac:dyDescent="0.25">
      <c r="A13782" s="7">
        <v>13779</v>
      </c>
      <c r="B13782" s="8">
        <v>40296</v>
      </c>
      <c r="C13782" t="s">
        <v>3</v>
      </c>
      <c r="D13782" t="s">
        <v>1060</v>
      </c>
      <c r="E13782" t="s">
        <v>9</v>
      </c>
      <c r="F13782" t="s">
        <v>767</v>
      </c>
      <c r="G13782" t="s">
        <v>17</v>
      </c>
      <c r="H13782" s="135" t="s">
        <v>1502</v>
      </c>
      <c r="I13782" t="s">
        <v>1454</v>
      </c>
      <c r="J13782" s="20">
        <v>20</v>
      </c>
      <c r="K13782" s="20" t="s">
        <v>3</v>
      </c>
      <c r="L13782" t="s">
        <v>1464</v>
      </c>
      <c r="M13782" s="20">
        <v>6.6</v>
      </c>
      <c r="N13782" s="20">
        <v>4.4000000000000004</v>
      </c>
      <c r="AE13782">
        <f t="shared" si="215"/>
        <v>2010</v>
      </c>
    </row>
    <row r="13783" spans="1:31" x14ac:dyDescent="0.25">
      <c r="A13783" s="7">
        <v>13780</v>
      </c>
      <c r="B13783" s="8">
        <v>40297</v>
      </c>
      <c r="C13783" t="s">
        <v>3</v>
      </c>
      <c r="D13783" t="s">
        <v>955</v>
      </c>
      <c r="E13783" t="s">
        <v>9</v>
      </c>
      <c r="F13783" t="s">
        <v>926</v>
      </c>
      <c r="G13783" t="s">
        <v>377</v>
      </c>
      <c r="H13783" s="135" t="s">
        <v>1496</v>
      </c>
      <c r="I13783" t="s">
        <v>1454</v>
      </c>
      <c r="J13783" s="20">
        <v>21</v>
      </c>
      <c r="K13783" s="20" t="s">
        <v>1465</v>
      </c>
      <c r="L13783" t="s">
        <v>1466</v>
      </c>
      <c r="M13783" s="20">
        <v>5.25</v>
      </c>
      <c r="N13783" s="20">
        <v>5.25</v>
      </c>
      <c r="AE13783">
        <f t="shared" si="215"/>
        <v>2010</v>
      </c>
    </row>
    <row r="13784" spans="1:31" x14ac:dyDescent="0.25">
      <c r="A13784" s="7">
        <v>13781</v>
      </c>
      <c r="B13784" s="8">
        <v>40298</v>
      </c>
      <c r="C13784" t="s">
        <v>3</v>
      </c>
      <c r="D13784" t="s">
        <v>814</v>
      </c>
      <c r="E13784" t="s">
        <v>9</v>
      </c>
      <c r="F13784" t="s">
        <v>833</v>
      </c>
      <c r="G13784" t="s">
        <v>929</v>
      </c>
      <c r="H13784" s="135" t="s">
        <v>2768</v>
      </c>
      <c r="I13784" t="s">
        <v>1454</v>
      </c>
      <c r="J13784" s="20">
        <v>10</v>
      </c>
      <c r="K13784" s="20" t="s">
        <v>3</v>
      </c>
      <c r="L13784" t="s">
        <v>1464</v>
      </c>
      <c r="M13784" s="20">
        <v>3.8</v>
      </c>
      <c r="N13784" s="20">
        <v>2.2000000000000002</v>
      </c>
      <c r="AE13784">
        <f t="shared" si="215"/>
        <v>2010</v>
      </c>
    </row>
    <row r="13785" spans="1:31" x14ac:dyDescent="0.25">
      <c r="A13785" s="7">
        <v>13782</v>
      </c>
      <c r="B13785" s="8">
        <v>40298</v>
      </c>
      <c r="C13785" t="s">
        <v>3</v>
      </c>
      <c r="D13785" t="s">
        <v>779</v>
      </c>
      <c r="E13785" t="s">
        <v>9</v>
      </c>
      <c r="F13785" t="s">
        <v>833</v>
      </c>
      <c r="G13785" t="s">
        <v>714</v>
      </c>
      <c r="H13785" s="135" t="s">
        <v>1496</v>
      </c>
      <c r="I13785" t="s">
        <v>1454</v>
      </c>
      <c r="J13785" s="20">
        <v>35</v>
      </c>
      <c r="K13785" s="20" t="s">
        <v>3</v>
      </c>
      <c r="L13785" t="s">
        <v>1464</v>
      </c>
      <c r="M13785" s="20">
        <v>10.8</v>
      </c>
      <c r="N13785" s="20">
        <v>7.7</v>
      </c>
      <c r="AE13785">
        <f t="shared" si="215"/>
        <v>2010</v>
      </c>
    </row>
    <row r="13786" spans="1:31" x14ac:dyDescent="0.25">
      <c r="A13786" s="7">
        <v>13783</v>
      </c>
      <c r="B13786" s="8">
        <v>40299</v>
      </c>
      <c r="C13786" t="s">
        <v>3</v>
      </c>
      <c r="D13786" t="s">
        <v>311</v>
      </c>
      <c r="E13786" t="s">
        <v>9</v>
      </c>
      <c r="F13786" t="s">
        <v>52</v>
      </c>
      <c r="G13786" t="s">
        <v>569</v>
      </c>
      <c r="H13786" s="9" t="s">
        <v>2185</v>
      </c>
      <c r="I13786" t="s">
        <v>1454</v>
      </c>
      <c r="J13786" s="20">
        <v>16</v>
      </c>
      <c r="K13786" s="20" t="s">
        <v>9</v>
      </c>
      <c r="L13786" t="s">
        <v>1464</v>
      </c>
      <c r="M13786" s="20">
        <v>3.52</v>
      </c>
      <c r="N13786" s="20">
        <v>5.48</v>
      </c>
      <c r="AE13786">
        <f t="shared" si="215"/>
        <v>2010</v>
      </c>
    </row>
    <row r="13787" spans="1:31" x14ac:dyDescent="0.25">
      <c r="A13787" s="7">
        <v>13784</v>
      </c>
      <c r="B13787" s="8">
        <v>40299</v>
      </c>
      <c r="C13787" t="s">
        <v>3</v>
      </c>
      <c r="D13787" t="s">
        <v>311</v>
      </c>
      <c r="E13787" t="s">
        <v>9</v>
      </c>
      <c r="F13787" t="s">
        <v>45</v>
      </c>
      <c r="G13787" t="s">
        <v>633</v>
      </c>
      <c r="H13787" s="135" t="s">
        <v>1496</v>
      </c>
      <c r="I13787" t="s">
        <v>1454</v>
      </c>
      <c r="J13787" s="20">
        <v>32</v>
      </c>
      <c r="K13787" s="20" t="s">
        <v>3</v>
      </c>
      <c r="L13787" t="s">
        <v>1464</v>
      </c>
      <c r="M13787" s="20">
        <v>9.9600000000000009</v>
      </c>
      <c r="N13787" s="20">
        <v>7.04</v>
      </c>
      <c r="AE13787">
        <f t="shared" si="215"/>
        <v>2010</v>
      </c>
    </row>
    <row r="13788" spans="1:31" x14ac:dyDescent="0.25">
      <c r="A13788" s="7">
        <v>13785</v>
      </c>
      <c r="B13788" s="8">
        <v>40299</v>
      </c>
      <c r="C13788" t="s">
        <v>3</v>
      </c>
      <c r="D13788" t="s">
        <v>1060</v>
      </c>
      <c r="E13788" t="s">
        <v>9</v>
      </c>
      <c r="F13788" t="s">
        <v>1054</v>
      </c>
      <c r="G13788" t="s">
        <v>14</v>
      </c>
      <c r="H13788" s="135" t="s">
        <v>1522</v>
      </c>
      <c r="I13788" t="s">
        <v>1454</v>
      </c>
      <c r="J13788" s="20">
        <v>12</v>
      </c>
      <c r="K13788" s="20" t="s">
        <v>3</v>
      </c>
      <c r="L13788" t="s">
        <v>1464</v>
      </c>
      <c r="M13788" s="20">
        <v>4.3599999999999994</v>
      </c>
      <c r="N13788" s="20">
        <v>2.64</v>
      </c>
      <c r="AE13788">
        <f t="shared" si="215"/>
        <v>2010</v>
      </c>
    </row>
    <row r="13789" spans="1:31" x14ac:dyDescent="0.25">
      <c r="A13789" s="7">
        <v>13786</v>
      </c>
      <c r="B13789" s="8">
        <v>40299</v>
      </c>
      <c r="C13789" t="s">
        <v>3</v>
      </c>
      <c r="D13789" t="s">
        <v>311</v>
      </c>
      <c r="E13789" t="s">
        <v>9</v>
      </c>
      <c r="F13789" t="s">
        <v>869</v>
      </c>
      <c r="G13789" t="s">
        <v>870</v>
      </c>
      <c r="H13789" s="135" t="s">
        <v>1496</v>
      </c>
      <c r="I13789" t="s">
        <v>1454</v>
      </c>
      <c r="J13789" s="20">
        <v>10</v>
      </c>
      <c r="K13789" s="20" t="s">
        <v>9</v>
      </c>
      <c r="L13789" t="s">
        <v>1464</v>
      </c>
      <c r="M13789" s="20">
        <v>2.2000000000000002</v>
      </c>
      <c r="N13789" s="20">
        <v>3.8</v>
      </c>
      <c r="AE13789">
        <f t="shared" si="215"/>
        <v>2010</v>
      </c>
    </row>
    <row r="13790" spans="1:31" x14ac:dyDescent="0.25">
      <c r="A13790" s="7">
        <v>13787</v>
      </c>
      <c r="B13790" s="8">
        <v>40299</v>
      </c>
      <c r="C13790" t="s">
        <v>3</v>
      </c>
      <c r="D13790" t="s">
        <v>52</v>
      </c>
      <c r="E13790" t="s">
        <v>9</v>
      </c>
      <c r="F13790" t="s">
        <v>183</v>
      </c>
      <c r="G13790" t="s">
        <v>895</v>
      </c>
      <c r="H13790" s="135" t="s">
        <v>2564</v>
      </c>
      <c r="I13790" t="s">
        <v>1455</v>
      </c>
      <c r="J13790" s="20">
        <v>25</v>
      </c>
      <c r="K13790" s="20" t="s">
        <v>3</v>
      </c>
      <c r="L13790" t="s">
        <v>1464</v>
      </c>
      <c r="M13790" s="20">
        <v>4</v>
      </c>
      <c r="N13790" s="20">
        <v>2.75</v>
      </c>
      <c r="AE13790">
        <f t="shared" si="215"/>
        <v>2010</v>
      </c>
    </row>
    <row r="13791" spans="1:31" x14ac:dyDescent="0.25">
      <c r="A13791" s="7">
        <v>13788</v>
      </c>
      <c r="B13791" s="8">
        <v>40299</v>
      </c>
      <c r="C13791" t="s">
        <v>3</v>
      </c>
      <c r="D13791" t="s">
        <v>1008</v>
      </c>
      <c r="E13791" t="s">
        <v>9</v>
      </c>
      <c r="F13791" t="s">
        <v>1034</v>
      </c>
      <c r="G13791" t="s">
        <v>648</v>
      </c>
      <c r="H13791" s="135" t="s">
        <v>2992</v>
      </c>
      <c r="I13791" t="s">
        <v>1454</v>
      </c>
      <c r="J13791" s="20">
        <v>20</v>
      </c>
      <c r="K13791" s="20" t="s">
        <v>9</v>
      </c>
      <c r="L13791" t="s">
        <v>1464</v>
      </c>
      <c r="M13791" s="20">
        <v>4.4000000000000004</v>
      </c>
      <c r="N13791" s="20">
        <v>6.6</v>
      </c>
      <c r="AE13791">
        <f t="shared" si="215"/>
        <v>2010</v>
      </c>
    </row>
    <row r="13792" spans="1:31" x14ac:dyDescent="0.25">
      <c r="A13792" s="7">
        <v>13789</v>
      </c>
      <c r="B13792" s="8">
        <v>40300</v>
      </c>
      <c r="C13792" t="s">
        <v>3</v>
      </c>
      <c r="D13792" t="s">
        <v>1052</v>
      </c>
      <c r="E13792" t="s">
        <v>9</v>
      </c>
      <c r="F13792" t="s">
        <v>1032</v>
      </c>
      <c r="G13792" t="s">
        <v>929</v>
      </c>
      <c r="H13792" s="135" t="s">
        <v>2665</v>
      </c>
      <c r="I13792" t="s">
        <v>1454</v>
      </c>
      <c r="J13792" s="20">
        <v>29</v>
      </c>
      <c r="K13792" s="20" t="s">
        <v>3</v>
      </c>
      <c r="L13792" t="s">
        <v>1464</v>
      </c>
      <c r="M13792" s="20">
        <v>9.1199999999999992</v>
      </c>
      <c r="N13792" s="20">
        <v>6.38</v>
      </c>
      <c r="AE13792">
        <f t="shared" si="215"/>
        <v>2010</v>
      </c>
    </row>
    <row r="13793" spans="1:31" x14ac:dyDescent="0.25">
      <c r="A13793" s="7">
        <v>13790</v>
      </c>
      <c r="B13793" s="8">
        <v>40300</v>
      </c>
      <c r="C13793" t="s">
        <v>3</v>
      </c>
      <c r="D13793" t="s">
        <v>1052</v>
      </c>
      <c r="E13793" t="s">
        <v>9</v>
      </c>
      <c r="F13793" t="s">
        <v>945</v>
      </c>
      <c r="G13793" t="s">
        <v>929</v>
      </c>
      <c r="H13793" s="9" t="s">
        <v>2652</v>
      </c>
      <c r="I13793" t="s">
        <v>1454</v>
      </c>
      <c r="J13793" s="20">
        <v>20</v>
      </c>
      <c r="K13793" s="20" t="s">
        <v>9</v>
      </c>
      <c r="L13793" t="s">
        <v>1464</v>
      </c>
      <c r="M13793" s="20">
        <v>4.4000000000000004</v>
      </c>
      <c r="N13793" s="20">
        <v>6.6</v>
      </c>
      <c r="AE13793">
        <f t="shared" si="215"/>
        <v>2010</v>
      </c>
    </row>
    <row r="13794" spans="1:31" x14ac:dyDescent="0.25">
      <c r="A13794" s="7">
        <v>13791</v>
      </c>
      <c r="B13794" s="8">
        <v>40300</v>
      </c>
      <c r="C13794" t="s">
        <v>3</v>
      </c>
      <c r="D13794" t="s">
        <v>928</v>
      </c>
      <c r="E13794" t="s">
        <v>9</v>
      </c>
      <c r="F13794" t="s">
        <v>832</v>
      </c>
      <c r="G13794" t="s">
        <v>929</v>
      </c>
      <c r="H13794" s="135" t="s">
        <v>2683</v>
      </c>
      <c r="I13794" t="s">
        <v>1455</v>
      </c>
      <c r="J13794" s="20">
        <v>16</v>
      </c>
      <c r="K13794" s="20" t="s">
        <v>9</v>
      </c>
      <c r="L13794" t="s">
        <v>1464</v>
      </c>
      <c r="M13794" s="20">
        <v>1.76</v>
      </c>
      <c r="N13794" s="20">
        <v>2.74</v>
      </c>
      <c r="AE13794">
        <f t="shared" si="215"/>
        <v>2010</v>
      </c>
    </row>
    <row r="13795" spans="1:31" x14ac:dyDescent="0.25">
      <c r="A13795" s="7">
        <v>13792</v>
      </c>
      <c r="B13795" s="8">
        <v>40301</v>
      </c>
      <c r="C13795" t="s">
        <v>3</v>
      </c>
      <c r="D13795" t="s">
        <v>1064</v>
      </c>
      <c r="E13795" t="s">
        <v>9</v>
      </c>
      <c r="F13795" t="s">
        <v>1043</v>
      </c>
      <c r="G13795" t="s">
        <v>895</v>
      </c>
      <c r="H13795" s="135" t="s">
        <v>2777</v>
      </c>
      <c r="I13795" t="s">
        <v>1454</v>
      </c>
      <c r="J13795" s="20">
        <v>35</v>
      </c>
      <c r="K13795" s="20" t="s">
        <v>9</v>
      </c>
      <c r="L13795" t="s">
        <v>1464</v>
      </c>
      <c r="M13795" s="20">
        <v>7.7</v>
      </c>
      <c r="N13795" s="20">
        <v>10.8</v>
      </c>
      <c r="AE13795">
        <f t="shared" si="215"/>
        <v>2010</v>
      </c>
    </row>
    <row r="13796" spans="1:31" x14ac:dyDescent="0.25">
      <c r="A13796" s="7">
        <v>13793</v>
      </c>
      <c r="B13796" s="8">
        <v>40301</v>
      </c>
      <c r="C13796" t="s">
        <v>3</v>
      </c>
      <c r="D13796" t="s">
        <v>985</v>
      </c>
      <c r="E13796" t="s">
        <v>9</v>
      </c>
      <c r="F13796" t="s">
        <v>1061</v>
      </c>
      <c r="G13796" t="s">
        <v>14</v>
      </c>
      <c r="H13796" s="135" t="s">
        <v>1523</v>
      </c>
      <c r="I13796" t="s">
        <v>1454</v>
      </c>
      <c r="J13796" s="20">
        <v>6</v>
      </c>
      <c r="K13796" s="20" t="s">
        <v>9</v>
      </c>
      <c r="L13796" t="s">
        <v>1464</v>
      </c>
      <c r="M13796" s="20">
        <v>1.32</v>
      </c>
      <c r="N13796" s="20">
        <v>2.6799999999999997</v>
      </c>
      <c r="AE13796">
        <f t="shared" si="215"/>
        <v>2010</v>
      </c>
    </row>
    <row r="13797" spans="1:31" x14ac:dyDescent="0.25">
      <c r="A13797" s="7">
        <v>13794</v>
      </c>
      <c r="B13797" s="8">
        <v>40302</v>
      </c>
      <c r="C13797" t="s">
        <v>3</v>
      </c>
      <c r="D13797" t="s">
        <v>989</v>
      </c>
      <c r="E13797" t="s">
        <v>9</v>
      </c>
      <c r="F13797" t="s">
        <v>833</v>
      </c>
      <c r="G13797" t="s">
        <v>929</v>
      </c>
      <c r="H13797" s="135" t="s">
        <v>2665</v>
      </c>
      <c r="I13797" t="s">
        <v>1454</v>
      </c>
      <c r="J13797" s="20">
        <v>28</v>
      </c>
      <c r="K13797" s="20" t="s">
        <v>3</v>
      </c>
      <c r="L13797" t="s">
        <v>1464</v>
      </c>
      <c r="M13797" s="20">
        <v>8.84</v>
      </c>
      <c r="N13797" s="20">
        <v>6.16</v>
      </c>
      <c r="AE13797">
        <f t="shared" si="215"/>
        <v>2010</v>
      </c>
    </row>
    <row r="13798" spans="1:31" x14ac:dyDescent="0.25">
      <c r="A13798" s="7">
        <v>13795</v>
      </c>
      <c r="B13798" s="8">
        <v>40302</v>
      </c>
      <c r="C13798" t="s">
        <v>3</v>
      </c>
      <c r="D13798" t="s">
        <v>814</v>
      </c>
      <c r="E13798" t="s">
        <v>9</v>
      </c>
      <c r="F13798" t="s">
        <v>833</v>
      </c>
      <c r="G13798" t="s">
        <v>929</v>
      </c>
      <c r="H13798" s="135" t="s">
        <v>2838</v>
      </c>
      <c r="I13798" t="s">
        <v>1454</v>
      </c>
      <c r="J13798" s="20">
        <v>20</v>
      </c>
      <c r="K13798" s="20" t="s">
        <v>1465</v>
      </c>
      <c r="L13798" t="s">
        <v>1466</v>
      </c>
      <c r="M13798" s="20">
        <v>5</v>
      </c>
      <c r="N13798" s="20">
        <v>5</v>
      </c>
      <c r="AE13798">
        <f t="shared" si="215"/>
        <v>2010</v>
      </c>
    </row>
    <row r="13799" spans="1:31" x14ac:dyDescent="0.25">
      <c r="A13799" s="7">
        <v>13796</v>
      </c>
      <c r="B13799" s="8">
        <v>40302</v>
      </c>
      <c r="C13799" t="s">
        <v>3</v>
      </c>
      <c r="D13799" t="s">
        <v>265</v>
      </c>
      <c r="E13799" t="s">
        <v>9</v>
      </c>
      <c r="F13799" t="s">
        <v>1049</v>
      </c>
      <c r="G13799" t="s">
        <v>895</v>
      </c>
      <c r="H13799" s="135" t="s">
        <v>1496</v>
      </c>
      <c r="I13799" t="s">
        <v>1454</v>
      </c>
      <c r="J13799" s="20">
        <v>12</v>
      </c>
      <c r="K13799" s="20" t="s">
        <v>1465</v>
      </c>
      <c r="L13799" t="s">
        <v>1466</v>
      </c>
      <c r="M13799" s="20">
        <v>3</v>
      </c>
      <c r="N13799" s="20">
        <v>3</v>
      </c>
      <c r="AE13799">
        <f t="shared" si="215"/>
        <v>2010</v>
      </c>
    </row>
    <row r="13800" spans="1:31" x14ac:dyDescent="0.25">
      <c r="A13800" s="7">
        <v>13797</v>
      </c>
      <c r="B13800" s="8">
        <v>40303</v>
      </c>
      <c r="C13800" t="s">
        <v>3</v>
      </c>
      <c r="D13800" t="s">
        <v>897</v>
      </c>
      <c r="E13800" t="s">
        <v>9</v>
      </c>
      <c r="F13800" t="s">
        <v>184</v>
      </c>
      <c r="G13800" t="s">
        <v>648</v>
      </c>
      <c r="H13800" s="135" t="s">
        <v>2062</v>
      </c>
      <c r="I13800" t="s">
        <v>1454</v>
      </c>
      <c r="J13800" s="20">
        <v>17</v>
      </c>
      <c r="K13800" s="20" t="s">
        <v>9</v>
      </c>
      <c r="L13800" t="s">
        <v>1463</v>
      </c>
      <c r="M13800" s="20">
        <v>4.08</v>
      </c>
      <c r="N13800" s="20">
        <v>5.42</v>
      </c>
      <c r="AE13800">
        <f t="shared" si="215"/>
        <v>2010</v>
      </c>
    </row>
    <row r="13801" spans="1:31" x14ac:dyDescent="0.25">
      <c r="A13801" s="7">
        <v>13798</v>
      </c>
      <c r="B13801" s="8">
        <v>40304</v>
      </c>
      <c r="C13801" t="s">
        <v>3</v>
      </c>
      <c r="D13801" t="s">
        <v>1023</v>
      </c>
      <c r="E13801" t="s">
        <v>9</v>
      </c>
      <c r="F13801" t="s">
        <v>23</v>
      </c>
      <c r="G13801" t="s">
        <v>648</v>
      </c>
      <c r="H13801" s="9" t="s">
        <v>1797</v>
      </c>
      <c r="I13801" t="s">
        <v>1454</v>
      </c>
      <c r="J13801" s="20">
        <v>25</v>
      </c>
      <c r="K13801" s="20" t="s">
        <v>3</v>
      </c>
      <c r="L13801" t="s">
        <v>1464</v>
      </c>
      <c r="M13801" s="20">
        <v>8</v>
      </c>
      <c r="N13801" s="20">
        <v>5.5</v>
      </c>
      <c r="AE13801">
        <f t="shared" si="215"/>
        <v>2010</v>
      </c>
    </row>
    <row r="13802" spans="1:31" x14ac:dyDescent="0.25">
      <c r="A13802" s="7">
        <v>13799</v>
      </c>
      <c r="B13802" s="8">
        <v>40304</v>
      </c>
      <c r="C13802" t="s">
        <v>3</v>
      </c>
      <c r="D13802" t="s">
        <v>913</v>
      </c>
      <c r="E13802" t="s">
        <v>9</v>
      </c>
      <c r="F13802" t="s">
        <v>997</v>
      </c>
      <c r="G13802" t="s">
        <v>861</v>
      </c>
      <c r="H13802" s="135" t="s">
        <v>2437</v>
      </c>
      <c r="I13802" t="s">
        <v>1454</v>
      </c>
      <c r="J13802" s="20">
        <v>30</v>
      </c>
      <c r="K13802" s="20" t="s">
        <v>1465</v>
      </c>
      <c r="L13802" t="s">
        <v>1466</v>
      </c>
      <c r="M13802" s="20">
        <v>7.5</v>
      </c>
      <c r="N13802" s="20">
        <v>7.5</v>
      </c>
      <c r="AE13802">
        <f t="shared" si="215"/>
        <v>2010</v>
      </c>
    </row>
    <row r="13803" spans="1:31" x14ac:dyDescent="0.25">
      <c r="A13803" s="7">
        <v>13800</v>
      </c>
      <c r="B13803" s="8">
        <v>40304</v>
      </c>
      <c r="C13803" t="s">
        <v>3</v>
      </c>
      <c r="D13803" t="s">
        <v>913</v>
      </c>
      <c r="E13803" t="s">
        <v>9</v>
      </c>
      <c r="F13803" t="s">
        <v>905</v>
      </c>
      <c r="G13803" t="s">
        <v>732</v>
      </c>
      <c r="H13803" s="135" t="s">
        <v>1496</v>
      </c>
      <c r="I13803" t="s">
        <v>1454</v>
      </c>
      <c r="J13803" s="20">
        <v>16</v>
      </c>
      <c r="K13803" s="20" t="s">
        <v>1465</v>
      </c>
      <c r="L13803" t="s">
        <v>1466</v>
      </c>
      <c r="M13803" s="20">
        <v>4</v>
      </c>
      <c r="N13803" s="20">
        <v>4</v>
      </c>
      <c r="AE13803">
        <f t="shared" si="215"/>
        <v>2010</v>
      </c>
    </row>
    <row r="13804" spans="1:31" x14ac:dyDescent="0.25">
      <c r="A13804" s="7">
        <v>13801</v>
      </c>
      <c r="B13804" s="8">
        <v>40305</v>
      </c>
      <c r="C13804" t="s">
        <v>3</v>
      </c>
      <c r="D13804" t="s">
        <v>557</v>
      </c>
      <c r="E13804" t="s">
        <v>9</v>
      </c>
      <c r="F13804" t="s">
        <v>727</v>
      </c>
      <c r="G13804" t="s">
        <v>861</v>
      </c>
      <c r="H13804" s="135" t="s">
        <v>2520</v>
      </c>
      <c r="I13804" t="s">
        <v>1454</v>
      </c>
      <c r="J13804" s="20">
        <v>70</v>
      </c>
      <c r="K13804" s="20" t="s">
        <v>3</v>
      </c>
      <c r="L13804" t="s">
        <v>1464</v>
      </c>
      <c r="M13804" s="20">
        <v>20.6</v>
      </c>
      <c r="N13804" s="20">
        <v>15.4</v>
      </c>
      <c r="AE13804">
        <f t="shared" si="215"/>
        <v>2010</v>
      </c>
    </row>
    <row r="13805" spans="1:31" x14ac:dyDescent="0.25">
      <c r="A13805" s="7">
        <v>13802</v>
      </c>
      <c r="B13805" s="8">
        <v>40305</v>
      </c>
      <c r="C13805" t="s">
        <v>3</v>
      </c>
      <c r="D13805" t="s">
        <v>955</v>
      </c>
      <c r="E13805" t="s">
        <v>9</v>
      </c>
      <c r="F13805" t="s">
        <v>926</v>
      </c>
      <c r="G13805" t="s">
        <v>929</v>
      </c>
      <c r="H13805" s="135" t="s">
        <v>1496</v>
      </c>
      <c r="I13805" t="s">
        <v>1454</v>
      </c>
      <c r="J13805" s="20">
        <v>160</v>
      </c>
      <c r="K13805" s="20" t="s">
        <v>1465</v>
      </c>
      <c r="L13805" t="s">
        <v>1466</v>
      </c>
      <c r="M13805" s="20">
        <v>40</v>
      </c>
      <c r="N13805" s="20">
        <v>40</v>
      </c>
      <c r="AE13805">
        <f t="shared" si="215"/>
        <v>2010</v>
      </c>
    </row>
    <row r="13806" spans="1:31" x14ac:dyDescent="0.25">
      <c r="A13806" s="7">
        <v>13803</v>
      </c>
      <c r="B13806" s="8">
        <v>40305</v>
      </c>
      <c r="C13806" t="s">
        <v>3</v>
      </c>
      <c r="D13806" t="s">
        <v>805</v>
      </c>
      <c r="E13806" t="s">
        <v>9</v>
      </c>
      <c r="F13806" t="s">
        <v>230</v>
      </c>
      <c r="G13806" t="s">
        <v>1016</v>
      </c>
      <c r="H13806" s="9" t="s">
        <v>2993</v>
      </c>
      <c r="I13806" t="s">
        <v>1455</v>
      </c>
      <c r="J13806" s="20">
        <v>16</v>
      </c>
      <c r="K13806" s="20" t="s">
        <v>9</v>
      </c>
      <c r="L13806" t="s">
        <v>1463</v>
      </c>
      <c r="M13806" s="20">
        <v>1.92</v>
      </c>
      <c r="N13806" s="20">
        <v>2.58</v>
      </c>
      <c r="AE13806">
        <f t="shared" si="215"/>
        <v>2010</v>
      </c>
    </row>
    <row r="13807" spans="1:31" x14ac:dyDescent="0.25">
      <c r="A13807" s="7">
        <v>13804</v>
      </c>
      <c r="B13807" s="8">
        <v>40305</v>
      </c>
      <c r="C13807" t="s">
        <v>3</v>
      </c>
      <c r="D13807" t="s">
        <v>1052</v>
      </c>
      <c r="E13807" t="s">
        <v>9</v>
      </c>
      <c r="F13807" t="s">
        <v>250</v>
      </c>
      <c r="G13807" t="s">
        <v>929</v>
      </c>
      <c r="H13807" s="135" t="s">
        <v>2665</v>
      </c>
      <c r="I13807" t="s">
        <v>1455</v>
      </c>
      <c r="J13807" s="20">
        <v>16</v>
      </c>
      <c r="K13807" s="20" t="s">
        <v>9</v>
      </c>
      <c r="L13807" t="s">
        <v>1464</v>
      </c>
      <c r="M13807" s="20">
        <v>1.76</v>
      </c>
      <c r="N13807" s="20">
        <v>2.74</v>
      </c>
      <c r="AE13807">
        <f t="shared" si="215"/>
        <v>2010</v>
      </c>
    </row>
    <row r="13808" spans="1:31" x14ac:dyDescent="0.25">
      <c r="A13808" s="7">
        <v>13805</v>
      </c>
      <c r="B13808" s="8">
        <v>40306</v>
      </c>
      <c r="C13808" t="s">
        <v>3</v>
      </c>
      <c r="D13808" t="s">
        <v>168</v>
      </c>
      <c r="E13808" t="s">
        <v>9</v>
      </c>
      <c r="F13808" t="s">
        <v>1042</v>
      </c>
      <c r="G13808" t="s">
        <v>648</v>
      </c>
      <c r="H13808" s="9" t="s">
        <v>1797</v>
      </c>
      <c r="I13808" t="s">
        <v>1454</v>
      </c>
      <c r="J13808" s="20">
        <v>30</v>
      </c>
      <c r="K13808" s="20" t="s">
        <v>3</v>
      </c>
      <c r="L13808" t="s">
        <v>1463</v>
      </c>
      <c r="M13808" s="20">
        <v>8.8000000000000007</v>
      </c>
      <c r="N13808" s="20">
        <v>7.2</v>
      </c>
      <c r="AE13808">
        <f t="shared" si="215"/>
        <v>2010</v>
      </c>
    </row>
    <row r="13809" spans="1:31" x14ac:dyDescent="0.25">
      <c r="A13809" s="7">
        <v>13806</v>
      </c>
      <c r="B13809" s="8">
        <v>40306</v>
      </c>
      <c r="C13809" t="s">
        <v>3</v>
      </c>
      <c r="D13809" t="s">
        <v>1052</v>
      </c>
      <c r="E13809" t="s">
        <v>9</v>
      </c>
      <c r="F13809" t="s">
        <v>1056</v>
      </c>
      <c r="G13809" t="s">
        <v>569</v>
      </c>
      <c r="H13809" s="135" t="s">
        <v>1659</v>
      </c>
      <c r="I13809" t="s">
        <v>1454</v>
      </c>
      <c r="J13809" s="20">
        <v>8</v>
      </c>
      <c r="K13809" s="20" t="s">
        <v>9</v>
      </c>
      <c r="L13809" t="s">
        <v>1463</v>
      </c>
      <c r="M13809" s="20">
        <v>1.92</v>
      </c>
      <c r="N13809" s="20">
        <v>3.08</v>
      </c>
      <c r="AE13809">
        <f t="shared" si="215"/>
        <v>2010</v>
      </c>
    </row>
    <row r="13810" spans="1:31" x14ac:dyDescent="0.25">
      <c r="A13810" s="7">
        <v>13807</v>
      </c>
      <c r="B13810" s="8">
        <v>40306</v>
      </c>
      <c r="C13810" t="s">
        <v>3</v>
      </c>
      <c r="D13810" t="s">
        <v>577</v>
      </c>
      <c r="E13810" t="s">
        <v>9</v>
      </c>
      <c r="F13810" t="s">
        <v>828</v>
      </c>
      <c r="G13810" t="s">
        <v>569</v>
      </c>
      <c r="H13810" s="9" t="s">
        <v>2247</v>
      </c>
      <c r="I13810" t="s">
        <v>1454</v>
      </c>
      <c r="J13810" s="20">
        <v>27</v>
      </c>
      <c r="K13810" s="20" t="s">
        <v>9</v>
      </c>
      <c r="L13810" t="s">
        <v>1464</v>
      </c>
      <c r="M13810" s="20">
        <v>5.9399999999999995</v>
      </c>
      <c r="N13810" s="20">
        <v>8.56</v>
      </c>
      <c r="AE13810">
        <f t="shared" si="215"/>
        <v>2010</v>
      </c>
    </row>
    <row r="13811" spans="1:31" x14ac:dyDescent="0.25">
      <c r="A13811" s="7">
        <v>13808</v>
      </c>
      <c r="B13811" s="8">
        <v>40306</v>
      </c>
      <c r="C13811" t="s">
        <v>3</v>
      </c>
      <c r="D13811" t="s">
        <v>1055</v>
      </c>
      <c r="E13811" t="s">
        <v>9</v>
      </c>
      <c r="F13811" t="s">
        <v>1033</v>
      </c>
      <c r="G13811" t="s">
        <v>648</v>
      </c>
      <c r="H13811" s="9" t="s">
        <v>2994</v>
      </c>
      <c r="I13811" t="s">
        <v>1454</v>
      </c>
      <c r="J13811" s="20">
        <v>9</v>
      </c>
      <c r="K13811" s="20" t="s">
        <v>9</v>
      </c>
      <c r="L13811" t="s">
        <v>1464</v>
      </c>
      <c r="M13811" s="20">
        <v>1.98</v>
      </c>
      <c r="N13811" s="20">
        <v>3.52</v>
      </c>
      <c r="AE13811">
        <f t="shared" si="215"/>
        <v>2010</v>
      </c>
    </row>
    <row r="13812" spans="1:31" x14ac:dyDescent="0.25">
      <c r="A13812" s="7">
        <v>13809</v>
      </c>
      <c r="B13812" s="8">
        <v>40306</v>
      </c>
      <c r="C13812" t="s">
        <v>3</v>
      </c>
      <c r="D13812" t="s">
        <v>1050</v>
      </c>
      <c r="E13812" t="s">
        <v>9</v>
      </c>
      <c r="F13812" t="s">
        <v>112</v>
      </c>
      <c r="G13812" t="s">
        <v>65</v>
      </c>
      <c r="H13812" s="135" t="s">
        <v>1558</v>
      </c>
      <c r="I13812" t="s">
        <v>1455</v>
      </c>
      <c r="J13812" s="20">
        <v>18</v>
      </c>
      <c r="K13812" s="20" t="s">
        <v>3</v>
      </c>
      <c r="L13812" t="s">
        <v>1464</v>
      </c>
      <c r="M13812" s="20">
        <v>3.02</v>
      </c>
      <c r="N13812" s="20">
        <v>1.98</v>
      </c>
      <c r="AE13812">
        <f t="shared" si="215"/>
        <v>2010</v>
      </c>
    </row>
    <row r="13813" spans="1:31" x14ac:dyDescent="0.25">
      <c r="A13813" s="7">
        <v>13810</v>
      </c>
      <c r="B13813" s="8">
        <v>40306</v>
      </c>
      <c r="C13813" t="s">
        <v>3</v>
      </c>
      <c r="D13813" t="s">
        <v>112</v>
      </c>
      <c r="E13813" t="s">
        <v>9</v>
      </c>
      <c r="F13813" t="s">
        <v>202</v>
      </c>
      <c r="G13813" t="s">
        <v>17</v>
      </c>
      <c r="H13813" s="135" t="s">
        <v>1504</v>
      </c>
      <c r="I13813" t="s">
        <v>1455</v>
      </c>
      <c r="J13813" s="20">
        <v>21</v>
      </c>
      <c r="K13813" s="20" t="s">
        <v>1465</v>
      </c>
      <c r="L13813" t="s">
        <v>1466</v>
      </c>
      <c r="M13813" s="20">
        <v>2.625</v>
      </c>
      <c r="N13813" s="20">
        <v>2.625</v>
      </c>
      <c r="AE13813">
        <f t="shared" si="215"/>
        <v>2010</v>
      </c>
    </row>
    <row r="13814" spans="1:31" x14ac:dyDescent="0.25">
      <c r="A13814" s="7">
        <v>13811</v>
      </c>
      <c r="B13814" s="8">
        <v>40306</v>
      </c>
      <c r="C13814" t="s">
        <v>3</v>
      </c>
      <c r="D13814" t="s">
        <v>1050</v>
      </c>
      <c r="E13814" t="s">
        <v>9</v>
      </c>
      <c r="F13814" t="s">
        <v>1061</v>
      </c>
      <c r="G13814" t="s">
        <v>11</v>
      </c>
      <c r="H13814" s="135" t="s">
        <v>1531</v>
      </c>
      <c r="I13814" t="s">
        <v>1454</v>
      </c>
      <c r="J13814" s="20">
        <v>12</v>
      </c>
      <c r="K13814" s="20" t="s">
        <v>9</v>
      </c>
      <c r="L13814" t="s">
        <v>1463</v>
      </c>
      <c r="M13814" s="20">
        <v>2.88</v>
      </c>
      <c r="N13814" s="20">
        <v>4.12</v>
      </c>
      <c r="AE13814">
        <f t="shared" si="215"/>
        <v>2010</v>
      </c>
    </row>
    <row r="13815" spans="1:31" x14ac:dyDescent="0.25">
      <c r="A13815" s="7">
        <v>13812</v>
      </c>
      <c r="B13815" s="8">
        <v>40306</v>
      </c>
      <c r="C13815" t="s">
        <v>3</v>
      </c>
      <c r="D13815" t="s">
        <v>311</v>
      </c>
      <c r="E13815" t="s">
        <v>9</v>
      </c>
      <c r="F13815" t="s">
        <v>869</v>
      </c>
      <c r="G13815" t="s">
        <v>870</v>
      </c>
      <c r="H13815" s="135" t="s">
        <v>1496</v>
      </c>
      <c r="I13815" t="s">
        <v>1454</v>
      </c>
      <c r="J13815" s="20">
        <v>17</v>
      </c>
      <c r="K13815" s="20" t="s">
        <v>9</v>
      </c>
      <c r="L13815" t="s">
        <v>1463</v>
      </c>
      <c r="M13815" s="20">
        <v>4.08</v>
      </c>
      <c r="N13815" s="20">
        <v>5.42</v>
      </c>
      <c r="AE13815">
        <f t="shared" si="215"/>
        <v>2010</v>
      </c>
    </row>
    <row r="13816" spans="1:31" x14ac:dyDescent="0.25">
      <c r="A13816" s="7">
        <v>13813</v>
      </c>
      <c r="B13816" s="8">
        <v>40306</v>
      </c>
      <c r="C13816" t="s">
        <v>3</v>
      </c>
      <c r="D13816" t="s">
        <v>791</v>
      </c>
      <c r="E13816" t="s">
        <v>9</v>
      </c>
      <c r="F13816" t="s">
        <v>787</v>
      </c>
      <c r="G13816" t="s">
        <v>1016</v>
      </c>
      <c r="H13816" s="9" t="s">
        <v>2910</v>
      </c>
      <c r="I13816" t="s">
        <v>1455</v>
      </c>
      <c r="J13816" s="20">
        <v>20</v>
      </c>
      <c r="K13816" s="20" t="s">
        <v>3</v>
      </c>
      <c r="L13816" t="s">
        <v>1464</v>
      </c>
      <c r="M13816" s="20">
        <v>3.3</v>
      </c>
      <c r="N13816" s="20">
        <v>2.2000000000000002</v>
      </c>
      <c r="AE13816">
        <f t="shared" si="215"/>
        <v>2010</v>
      </c>
    </row>
    <row r="13817" spans="1:31" x14ac:dyDescent="0.25">
      <c r="A13817" s="7">
        <v>13814</v>
      </c>
      <c r="B13817" s="8">
        <v>40306</v>
      </c>
      <c r="C13817" t="s">
        <v>3</v>
      </c>
      <c r="D13817" t="s">
        <v>787</v>
      </c>
      <c r="E13817" t="s">
        <v>9</v>
      </c>
      <c r="F13817" t="s">
        <v>1034</v>
      </c>
      <c r="G13817" t="s">
        <v>861</v>
      </c>
      <c r="H13817" s="9" t="s">
        <v>2443</v>
      </c>
      <c r="I13817" t="s">
        <v>1454</v>
      </c>
      <c r="J13817" s="20">
        <v>19</v>
      </c>
      <c r="K13817" s="20" t="s">
        <v>9</v>
      </c>
      <c r="L13817" t="s">
        <v>1464</v>
      </c>
      <c r="M13817" s="20">
        <v>4.18</v>
      </c>
      <c r="N13817" s="20">
        <v>6.32</v>
      </c>
      <c r="AE13817">
        <f t="shared" si="215"/>
        <v>2010</v>
      </c>
    </row>
    <row r="13818" spans="1:31" x14ac:dyDescent="0.25">
      <c r="A13818" s="7">
        <v>13815</v>
      </c>
      <c r="B13818" s="8">
        <v>40307</v>
      </c>
      <c r="C13818" t="s">
        <v>3</v>
      </c>
      <c r="D13818" t="s">
        <v>1050</v>
      </c>
      <c r="E13818" t="s">
        <v>9</v>
      </c>
      <c r="F13818" t="s">
        <v>1017</v>
      </c>
      <c r="G13818" t="s">
        <v>17</v>
      </c>
      <c r="H13818" s="135" t="s">
        <v>1504</v>
      </c>
      <c r="I13818" t="s">
        <v>1454</v>
      </c>
      <c r="J13818" s="20">
        <v>21</v>
      </c>
      <c r="K13818" s="20" t="s">
        <v>9</v>
      </c>
      <c r="L13818" t="s">
        <v>1463</v>
      </c>
      <c r="M13818" s="20">
        <v>5.04</v>
      </c>
      <c r="N13818" s="20">
        <v>6.46</v>
      </c>
      <c r="AE13818">
        <f t="shared" si="215"/>
        <v>2010</v>
      </c>
    </row>
    <row r="13819" spans="1:31" x14ac:dyDescent="0.25">
      <c r="A13819" s="7">
        <v>13816</v>
      </c>
      <c r="B13819" s="8">
        <v>40307</v>
      </c>
      <c r="C13819" t="s">
        <v>3</v>
      </c>
      <c r="D13819" t="s">
        <v>1052</v>
      </c>
      <c r="E13819" t="s">
        <v>9</v>
      </c>
      <c r="F13819" t="s">
        <v>542</v>
      </c>
      <c r="G13819" t="s">
        <v>1016</v>
      </c>
      <c r="H13819" s="9" t="s">
        <v>2924</v>
      </c>
      <c r="I13819" t="s">
        <v>1455</v>
      </c>
      <c r="J13819" s="20">
        <v>19</v>
      </c>
      <c r="K13819" s="20" t="s">
        <v>9</v>
      </c>
      <c r="L13819" t="s">
        <v>1464</v>
      </c>
      <c r="M13819" s="20">
        <v>2.09</v>
      </c>
      <c r="N13819" s="20">
        <v>3.16</v>
      </c>
      <c r="AE13819">
        <f t="shared" si="215"/>
        <v>2010</v>
      </c>
    </row>
    <row r="13820" spans="1:31" x14ac:dyDescent="0.25">
      <c r="A13820" s="7">
        <v>13817</v>
      </c>
      <c r="B13820" s="8">
        <v>40307</v>
      </c>
      <c r="C13820" t="s">
        <v>3</v>
      </c>
      <c r="D13820" t="s">
        <v>858</v>
      </c>
      <c r="E13820" t="s">
        <v>9</v>
      </c>
      <c r="F13820" t="s">
        <v>1045</v>
      </c>
      <c r="G13820" t="s">
        <v>648</v>
      </c>
      <c r="H13820" s="135" t="s">
        <v>2041</v>
      </c>
      <c r="I13820" t="s">
        <v>1454</v>
      </c>
      <c r="J13820" s="20">
        <v>102</v>
      </c>
      <c r="K13820" s="20" t="s">
        <v>1465</v>
      </c>
      <c r="L13820" t="s">
        <v>1466</v>
      </c>
      <c r="M13820" s="20">
        <v>25.5</v>
      </c>
      <c r="N13820" s="20">
        <v>25.5</v>
      </c>
      <c r="AE13820">
        <f t="shared" si="215"/>
        <v>2010</v>
      </c>
    </row>
    <row r="13821" spans="1:31" x14ac:dyDescent="0.25">
      <c r="A13821" s="7">
        <v>13818</v>
      </c>
      <c r="B13821" s="8">
        <v>40307</v>
      </c>
      <c r="C13821" t="s">
        <v>3</v>
      </c>
      <c r="D13821" t="s">
        <v>1052</v>
      </c>
      <c r="E13821" t="s">
        <v>9</v>
      </c>
      <c r="F13821" t="s">
        <v>945</v>
      </c>
      <c r="G13821" t="s">
        <v>929</v>
      </c>
      <c r="H13821" s="135" t="s">
        <v>2665</v>
      </c>
      <c r="I13821" t="s">
        <v>1456</v>
      </c>
      <c r="J13821" s="20">
        <v>35</v>
      </c>
      <c r="K13821" s="20" t="s">
        <v>1465</v>
      </c>
      <c r="L13821" t="s">
        <v>1466</v>
      </c>
      <c r="M13821" s="20">
        <v>8.75</v>
      </c>
      <c r="N13821" s="20">
        <v>8.75</v>
      </c>
      <c r="O13821" t="s">
        <v>3</v>
      </c>
      <c r="P13821" s="13" t="s">
        <v>1064</v>
      </c>
      <c r="Q13821" t="s">
        <v>9</v>
      </c>
      <c r="R13821" t="s">
        <v>687</v>
      </c>
      <c r="S13821" t="s">
        <v>1465</v>
      </c>
      <c r="U13821" t="s">
        <v>1465</v>
      </c>
      <c r="W13821" t="s">
        <v>1465</v>
      </c>
      <c r="Y13821" t="s">
        <v>1465</v>
      </c>
      <c r="AA13821" t="s">
        <v>1465</v>
      </c>
      <c r="AC13821" t="s">
        <v>1465</v>
      </c>
      <c r="AE13821">
        <f t="shared" si="215"/>
        <v>2010</v>
      </c>
    </row>
    <row r="13822" spans="1:31" x14ac:dyDescent="0.25">
      <c r="A13822" s="7">
        <v>13819</v>
      </c>
      <c r="B13822" s="8">
        <v>40308</v>
      </c>
      <c r="C13822" t="s">
        <v>3</v>
      </c>
      <c r="D13822" t="s">
        <v>1052</v>
      </c>
      <c r="E13822" t="s">
        <v>9</v>
      </c>
      <c r="F13822" t="s">
        <v>1056</v>
      </c>
      <c r="G13822" t="s">
        <v>732</v>
      </c>
      <c r="H13822" s="135" t="s">
        <v>2233</v>
      </c>
      <c r="I13822" t="s">
        <v>1454</v>
      </c>
      <c r="J13822" s="20">
        <v>63</v>
      </c>
      <c r="K13822" s="20" t="s">
        <v>3</v>
      </c>
      <c r="L13822" t="s">
        <v>1464</v>
      </c>
      <c r="M13822" s="20">
        <v>18.64</v>
      </c>
      <c r="N13822" s="20">
        <v>13.86</v>
      </c>
      <c r="AE13822">
        <f t="shared" si="215"/>
        <v>2010</v>
      </c>
    </row>
    <row r="13823" spans="1:31" x14ac:dyDescent="0.25">
      <c r="A13823" s="7">
        <v>13820</v>
      </c>
      <c r="B13823" s="8">
        <v>40308</v>
      </c>
      <c r="C13823" t="s">
        <v>3</v>
      </c>
      <c r="D13823" t="s">
        <v>913</v>
      </c>
      <c r="E13823" t="s">
        <v>9</v>
      </c>
      <c r="F13823" t="s">
        <v>997</v>
      </c>
      <c r="G13823" t="s">
        <v>377</v>
      </c>
      <c r="H13823" s="135" t="s">
        <v>1496</v>
      </c>
      <c r="I13823" t="s">
        <v>1454</v>
      </c>
      <c r="J13823" s="20">
        <v>38</v>
      </c>
      <c r="K13823" s="20" t="s">
        <v>3</v>
      </c>
      <c r="L13823" t="s">
        <v>1464</v>
      </c>
      <c r="M13823" s="20">
        <v>11.64</v>
      </c>
      <c r="N13823" s="20">
        <v>8.36</v>
      </c>
      <c r="AE13823">
        <f t="shared" si="215"/>
        <v>2010</v>
      </c>
    </row>
    <row r="13824" spans="1:31" x14ac:dyDescent="0.25">
      <c r="A13824" s="7">
        <v>13821</v>
      </c>
      <c r="B13824" s="8">
        <v>40308</v>
      </c>
      <c r="C13824" t="s">
        <v>3</v>
      </c>
      <c r="D13824" t="s">
        <v>799</v>
      </c>
      <c r="E13824" t="s">
        <v>9</v>
      </c>
      <c r="F13824" t="s">
        <v>1056</v>
      </c>
      <c r="G13824" t="s">
        <v>870</v>
      </c>
      <c r="H13824" s="136" t="s">
        <v>2500</v>
      </c>
      <c r="I13824" t="s">
        <v>1454</v>
      </c>
      <c r="J13824" s="20">
        <v>14</v>
      </c>
      <c r="K13824" s="20" t="s">
        <v>9</v>
      </c>
      <c r="L13824" t="s">
        <v>1464</v>
      </c>
      <c r="M13824" s="20">
        <v>3.08</v>
      </c>
      <c r="N13824" s="20">
        <v>4.92</v>
      </c>
      <c r="AE13824">
        <f t="shared" si="215"/>
        <v>2010</v>
      </c>
    </row>
    <row r="13825" spans="1:31" x14ac:dyDescent="0.25">
      <c r="A13825" s="7">
        <v>13822</v>
      </c>
      <c r="B13825" s="8">
        <v>40309</v>
      </c>
      <c r="C13825" t="s">
        <v>3</v>
      </c>
      <c r="D13825" t="s">
        <v>1050</v>
      </c>
      <c r="E13825" t="s">
        <v>9</v>
      </c>
      <c r="F13825" t="s">
        <v>1063</v>
      </c>
      <c r="G13825" t="s">
        <v>929</v>
      </c>
      <c r="H13825" s="135" t="s">
        <v>2665</v>
      </c>
      <c r="I13825" t="s">
        <v>1454</v>
      </c>
      <c r="J13825" s="20">
        <v>38</v>
      </c>
      <c r="K13825" s="20" t="s">
        <v>1465</v>
      </c>
      <c r="L13825" t="s">
        <v>1466</v>
      </c>
      <c r="M13825" s="20">
        <v>9.5</v>
      </c>
      <c r="N13825" s="20">
        <v>9.5</v>
      </c>
      <c r="AE13825">
        <f t="shared" si="215"/>
        <v>2010</v>
      </c>
    </row>
    <row r="13826" spans="1:31" x14ac:dyDescent="0.25">
      <c r="A13826" s="7">
        <v>13823</v>
      </c>
      <c r="B13826" s="8">
        <v>40309</v>
      </c>
      <c r="C13826" t="s">
        <v>3</v>
      </c>
      <c r="D13826" t="s">
        <v>1060</v>
      </c>
      <c r="E13826" t="s">
        <v>9</v>
      </c>
      <c r="F13826" t="s">
        <v>813</v>
      </c>
      <c r="G13826" t="s">
        <v>17</v>
      </c>
      <c r="H13826" s="135" t="s">
        <v>1502</v>
      </c>
      <c r="I13826" t="s">
        <v>1455</v>
      </c>
      <c r="J13826" s="20">
        <v>55</v>
      </c>
      <c r="K13826" s="20" t="s">
        <v>9</v>
      </c>
      <c r="L13826" t="s">
        <v>1464</v>
      </c>
      <c r="M13826" s="20">
        <v>6.05</v>
      </c>
      <c r="N13826" s="20">
        <v>8.1999999999999993</v>
      </c>
      <c r="AE13826">
        <f t="shared" si="215"/>
        <v>2010</v>
      </c>
    </row>
    <row r="13827" spans="1:31" x14ac:dyDescent="0.25">
      <c r="A13827" s="7">
        <v>13824</v>
      </c>
      <c r="B13827" s="8">
        <v>40309</v>
      </c>
      <c r="C13827" t="s">
        <v>3</v>
      </c>
      <c r="D13827" t="s">
        <v>1060</v>
      </c>
      <c r="E13827" t="s">
        <v>9</v>
      </c>
      <c r="F13827" t="s">
        <v>112</v>
      </c>
      <c r="G13827" t="s">
        <v>17</v>
      </c>
      <c r="H13827" s="135" t="s">
        <v>1502</v>
      </c>
      <c r="I13827" t="s">
        <v>1455</v>
      </c>
      <c r="J13827" s="20">
        <v>52</v>
      </c>
      <c r="K13827" s="20" t="s">
        <v>3</v>
      </c>
      <c r="L13827" t="s">
        <v>1464</v>
      </c>
      <c r="M13827" s="20">
        <v>7.78</v>
      </c>
      <c r="N13827" s="20">
        <v>5.72</v>
      </c>
      <c r="AE13827">
        <f t="shared" si="215"/>
        <v>2010</v>
      </c>
    </row>
    <row r="13828" spans="1:31" x14ac:dyDescent="0.25">
      <c r="A13828" s="7">
        <v>13825</v>
      </c>
      <c r="B13828" s="8">
        <v>40309</v>
      </c>
      <c r="C13828" t="s">
        <v>3</v>
      </c>
      <c r="D13828" t="s">
        <v>360</v>
      </c>
      <c r="E13828" t="s">
        <v>9</v>
      </c>
      <c r="F13828" t="s">
        <v>1056</v>
      </c>
      <c r="G13828" t="s">
        <v>895</v>
      </c>
      <c r="H13828" s="135" t="s">
        <v>2628</v>
      </c>
      <c r="I13828" t="s">
        <v>1454</v>
      </c>
      <c r="J13828" s="20">
        <v>12</v>
      </c>
      <c r="K13828" s="20" t="s">
        <v>1465</v>
      </c>
      <c r="L13828" t="s">
        <v>1466</v>
      </c>
      <c r="M13828" s="20">
        <v>3</v>
      </c>
      <c r="N13828" s="20">
        <v>3</v>
      </c>
      <c r="AE13828">
        <f t="shared" ref="AE13828:AE13891" si="216">YEAR(B13828)</f>
        <v>2010</v>
      </c>
    </row>
    <row r="13829" spans="1:31" x14ac:dyDescent="0.25">
      <c r="A13829" s="7">
        <v>13826</v>
      </c>
      <c r="B13829" s="8">
        <v>40309</v>
      </c>
      <c r="C13829" t="s">
        <v>3</v>
      </c>
      <c r="D13829" t="s">
        <v>1052</v>
      </c>
      <c r="E13829" t="s">
        <v>9</v>
      </c>
      <c r="F13829" t="s">
        <v>1060</v>
      </c>
      <c r="G13829" t="s">
        <v>648</v>
      </c>
      <c r="H13829" s="135" t="s">
        <v>1935</v>
      </c>
      <c r="I13829" t="s">
        <v>1455</v>
      </c>
      <c r="J13829" s="20">
        <v>27</v>
      </c>
      <c r="K13829" s="20" t="s">
        <v>1465</v>
      </c>
      <c r="L13829" t="s">
        <v>1466</v>
      </c>
      <c r="M13829" s="20">
        <v>3.375</v>
      </c>
      <c r="N13829" s="20">
        <v>3.375</v>
      </c>
      <c r="AE13829">
        <f t="shared" si="216"/>
        <v>2010</v>
      </c>
    </row>
    <row r="13830" spans="1:31" x14ac:dyDescent="0.25">
      <c r="A13830" s="7">
        <v>13827</v>
      </c>
      <c r="B13830" s="8">
        <v>40309</v>
      </c>
      <c r="C13830" t="s">
        <v>3</v>
      </c>
      <c r="D13830" t="s">
        <v>1008</v>
      </c>
      <c r="E13830" t="s">
        <v>9</v>
      </c>
      <c r="F13830" t="s">
        <v>1034</v>
      </c>
      <c r="G13830" t="s">
        <v>648</v>
      </c>
      <c r="H13830" s="135" t="s">
        <v>1810</v>
      </c>
      <c r="I13830" t="s">
        <v>1454</v>
      </c>
      <c r="J13830" s="20">
        <v>111</v>
      </c>
      <c r="K13830" s="20" t="s">
        <v>9</v>
      </c>
      <c r="L13830" t="s">
        <v>1464</v>
      </c>
      <c r="M13830" s="20">
        <v>24.42</v>
      </c>
      <c r="N13830" s="20">
        <v>32.08</v>
      </c>
      <c r="AE13830">
        <f t="shared" si="216"/>
        <v>2010</v>
      </c>
    </row>
    <row r="13831" spans="1:31" x14ac:dyDescent="0.25">
      <c r="A13831" s="7">
        <v>13828</v>
      </c>
      <c r="B13831" s="8">
        <v>40309</v>
      </c>
      <c r="C13831" t="s">
        <v>3</v>
      </c>
      <c r="D13831" t="s">
        <v>968</v>
      </c>
      <c r="E13831" t="s">
        <v>9</v>
      </c>
      <c r="F13831" t="s">
        <v>919</v>
      </c>
      <c r="G13831" t="s">
        <v>648</v>
      </c>
      <c r="H13831" s="9" t="s">
        <v>1797</v>
      </c>
      <c r="I13831" t="s">
        <v>1454</v>
      </c>
      <c r="J13831" s="20">
        <v>79</v>
      </c>
      <c r="K13831" s="20" t="s">
        <v>9</v>
      </c>
      <c r="L13831" t="s">
        <v>1464</v>
      </c>
      <c r="M13831" s="20">
        <v>17.38</v>
      </c>
      <c r="N13831" s="20">
        <v>23.12</v>
      </c>
      <c r="AE13831">
        <f t="shared" si="216"/>
        <v>2010</v>
      </c>
    </row>
    <row r="13832" spans="1:31" x14ac:dyDescent="0.25">
      <c r="A13832" s="7">
        <v>13829</v>
      </c>
      <c r="B13832" s="8">
        <v>40310</v>
      </c>
      <c r="C13832" t="s">
        <v>3</v>
      </c>
      <c r="D13832" s="16" t="s">
        <v>35</v>
      </c>
      <c r="E13832" t="s">
        <v>9</v>
      </c>
      <c r="F13832" t="s">
        <v>1018</v>
      </c>
      <c r="G13832" t="s">
        <v>861</v>
      </c>
      <c r="H13832" s="135" t="s">
        <v>2903</v>
      </c>
      <c r="I13832" t="s">
        <v>1455</v>
      </c>
      <c r="J13832" s="20">
        <v>18</v>
      </c>
      <c r="K13832" s="20" t="s">
        <v>9</v>
      </c>
      <c r="L13832" t="s">
        <v>1463</v>
      </c>
      <c r="M13832" s="20">
        <v>2.16</v>
      </c>
      <c r="N13832" s="20">
        <v>2.84</v>
      </c>
      <c r="AE13832">
        <f t="shared" si="216"/>
        <v>2010</v>
      </c>
    </row>
    <row r="13833" spans="1:31" x14ac:dyDescent="0.25">
      <c r="A13833" s="7">
        <v>13830</v>
      </c>
      <c r="B13833" s="8">
        <v>40310</v>
      </c>
      <c r="C13833" t="s">
        <v>3</v>
      </c>
      <c r="D13833" t="s">
        <v>265</v>
      </c>
      <c r="E13833" t="s">
        <v>9</v>
      </c>
      <c r="F13833" t="s">
        <v>1049</v>
      </c>
      <c r="G13833" t="s">
        <v>895</v>
      </c>
      <c r="H13833" s="135" t="s">
        <v>1496</v>
      </c>
      <c r="I13833" t="s">
        <v>1454</v>
      </c>
      <c r="J13833" s="20">
        <v>12</v>
      </c>
      <c r="K13833" s="20" t="s">
        <v>3</v>
      </c>
      <c r="L13833" t="s">
        <v>1463</v>
      </c>
      <c r="M13833" s="20">
        <v>4.12</v>
      </c>
      <c r="N13833" s="20">
        <v>2.88</v>
      </c>
      <c r="AE13833">
        <f t="shared" si="216"/>
        <v>2010</v>
      </c>
    </row>
    <row r="13834" spans="1:31" x14ac:dyDescent="0.25">
      <c r="A13834" s="7">
        <v>13831</v>
      </c>
      <c r="B13834" s="8">
        <v>40311</v>
      </c>
      <c r="C13834" t="s">
        <v>3</v>
      </c>
      <c r="D13834" t="s">
        <v>427</v>
      </c>
      <c r="E13834" t="s">
        <v>9</v>
      </c>
      <c r="F13834" t="s">
        <v>1065</v>
      </c>
      <c r="G13834" t="s">
        <v>861</v>
      </c>
      <c r="H13834" s="135" t="s">
        <v>2491</v>
      </c>
      <c r="I13834" t="s">
        <v>1458</v>
      </c>
      <c r="J13834" s="20">
        <v>24</v>
      </c>
      <c r="K13834" s="20" t="s">
        <v>1465</v>
      </c>
      <c r="L13834" t="s">
        <v>1466</v>
      </c>
      <c r="M13834" s="20">
        <v>10</v>
      </c>
      <c r="N13834" s="20">
        <v>30</v>
      </c>
      <c r="AE13834">
        <f t="shared" si="216"/>
        <v>2010</v>
      </c>
    </row>
    <row r="13835" spans="1:31" x14ac:dyDescent="0.25">
      <c r="A13835" s="7">
        <v>13832</v>
      </c>
      <c r="B13835" s="8">
        <v>40311</v>
      </c>
      <c r="C13835" t="s">
        <v>3</v>
      </c>
      <c r="D13835" t="s">
        <v>350</v>
      </c>
      <c r="E13835" t="s">
        <v>9</v>
      </c>
      <c r="F13835" t="s">
        <v>795</v>
      </c>
      <c r="G13835" t="s">
        <v>870</v>
      </c>
      <c r="H13835" s="135" t="s">
        <v>2575</v>
      </c>
      <c r="I13835" t="s">
        <v>1454</v>
      </c>
      <c r="J13835" s="20">
        <v>12</v>
      </c>
      <c r="K13835" s="20" t="s">
        <v>3</v>
      </c>
      <c r="L13835" t="s">
        <v>1463</v>
      </c>
      <c r="M13835" s="20">
        <v>4.12</v>
      </c>
      <c r="N13835" s="20">
        <v>2.88</v>
      </c>
      <c r="AE13835">
        <f t="shared" si="216"/>
        <v>2010</v>
      </c>
    </row>
    <row r="13836" spans="1:31" x14ac:dyDescent="0.25">
      <c r="A13836" s="7">
        <v>13833</v>
      </c>
      <c r="B13836" s="8">
        <v>40311</v>
      </c>
      <c r="C13836" t="s">
        <v>3</v>
      </c>
      <c r="D13836" t="s">
        <v>350</v>
      </c>
      <c r="E13836" t="s">
        <v>9</v>
      </c>
      <c r="F13836" t="s">
        <v>795</v>
      </c>
      <c r="G13836" t="s">
        <v>870</v>
      </c>
      <c r="H13836" s="136" t="s">
        <v>2519</v>
      </c>
      <c r="I13836" t="s">
        <v>1454</v>
      </c>
      <c r="J13836" s="20">
        <v>9</v>
      </c>
      <c r="K13836" s="20" t="s">
        <v>9</v>
      </c>
      <c r="L13836" t="s">
        <v>1463</v>
      </c>
      <c r="M13836" s="20">
        <v>2.16</v>
      </c>
      <c r="N13836" s="20">
        <v>3.34</v>
      </c>
      <c r="AE13836">
        <f t="shared" si="216"/>
        <v>2010</v>
      </c>
    </row>
    <row r="13837" spans="1:31" x14ac:dyDescent="0.25">
      <c r="A13837" s="7">
        <v>13834</v>
      </c>
      <c r="B13837" s="8">
        <v>40311</v>
      </c>
      <c r="C13837" t="s">
        <v>3</v>
      </c>
      <c r="D13837" t="s">
        <v>1064</v>
      </c>
      <c r="E13837" t="s">
        <v>9</v>
      </c>
      <c r="F13837" t="s">
        <v>952</v>
      </c>
      <c r="G13837" t="s">
        <v>11</v>
      </c>
      <c r="H13837" s="135" t="s">
        <v>1496</v>
      </c>
      <c r="I13837" t="s">
        <v>1455</v>
      </c>
      <c r="J13837" s="20">
        <v>23</v>
      </c>
      <c r="K13837" s="20" t="s">
        <v>9</v>
      </c>
      <c r="L13837" t="s">
        <v>1464</v>
      </c>
      <c r="M13837" s="20">
        <v>2.5300000000000002</v>
      </c>
      <c r="N13837" s="20">
        <v>3.7199999999999998</v>
      </c>
      <c r="AE13837">
        <f t="shared" si="216"/>
        <v>2010</v>
      </c>
    </row>
    <row r="13838" spans="1:31" x14ac:dyDescent="0.25">
      <c r="A13838" s="7">
        <v>13835</v>
      </c>
      <c r="B13838" s="8">
        <v>40311</v>
      </c>
      <c r="C13838" t="s">
        <v>3</v>
      </c>
      <c r="D13838" t="s">
        <v>543</v>
      </c>
      <c r="E13838" t="s">
        <v>9</v>
      </c>
      <c r="F13838" t="s">
        <v>988</v>
      </c>
      <c r="G13838" t="s">
        <v>24</v>
      </c>
      <c r="H13838" s="136" t="s">
        <v>1496</v>
      </c>
      <c r="I13838" t="s">
        <v>1456</v>
      </c>
      <c r="J13838" s="20">
        <v>25</v>
      </c>
      <c r="K13838" s="20" t="s">
        <v>9</v>
      </c>
      <c r="L13838" t="s">
        <v>1464</v>
      </c>
      <c r="M13838" s="20">
        <v>5.5</v>
      </c>
      <c r="N13838" s="20">
        <v>8</v>
      </c>
      <c r="O13838" t="s">
        <v>3</v>
      </c>
      <c r="P13838" s="13" t="s">
        <v>952</v>
      </c>
      <c r="Q13838" t="s">
        <v>9</v>
      </c>
      <c r="R13838" t="s">
        <v>993</v>
      </c>
      <c r="S13838" t="s">
        <v>1465</v>
      </c>
      <c r="U13838" t="s">
        <v>1465</v>
      </c>
      <c r="W13838" t="s">
        <v>1465</v>
      </c>
      <c r="Y13838" t="s">
        <v>1465</v>
      </c>
      <c r="AA13838" t="s">
        <v>1465</v>
      </c>
      <c r="AC13838" t="s">
        <v>1465</v>
      </c>
      <c r="AE13838">
        <f t="shared" si="216"/>
        <v>2010</v>
      </c>
    </row>
    <row r="13839" spans="1:31" x14ac:dyDescent="0.25">
      <c r="A13839" s="7">
        <v>13836</v>
      </c>
      <c r="B13839" s="8">
        <v>40312</v>
      </c>
      <c r="C13839" t="s">
        <v>3</v>
      </c>
      <c r="D13839" t="s">
        <v>968</v>
      </c>
      <c r="E13839" t="s">
        <v>9</v>
      </c>
      <c r="F13839" t="s">
        <v>1031</v>
      </c>
      <c r="G13839" t="s">
        <v>377</v>
      </c>
      <c r="H13839" s="135" t="s">
        <v>1496</v>
      </c>
      <c r="I13839" t="s">
        <v>1454</v>
      </c>
      <c r="J13839" s="20">
        <v>30</v>
      </c>
      <c r="K13839" s="20" t="s">
        <v>3</v>
      </c>
      <c r="L13839" t="s">
        <v>1464</v>
      </c>
      <c r="M13839" s="20">
        <v>9.4</v>
      </c>
      <c r="N13839" s="20">
        <v>6.6</v>
      </c>
      <c r="AE13839">
        <f t="shared" si="216"/>
        <v>2010</v>
      </c>
    </row>
    <row r="13840" spans="1:31" x14ac:dyDescent="0.25">
      <c r="A13840" s="7">
        <v>13837</v>
      </c>
      <c r="B13840" s="8">
        <v>40312</v>
      </c>
      <c r="C13840" t="s">
        <v>3</v>
      </c>
      <c r="D13840" t="s">
        <v>1052</v>
      </c>
      <c r="E13840" t="s">
        <v>9</v>
      </c>
      <c r="F13840" t="s">
        <v>1031</v>
      </c>
      <c r="G13840" t="s">
        <v>929</v>
      </c>
      <c r="H13840" s="135" t="s">
        <v>2995</v>
      </c>
      <c r="I13840" t="s">
        <v>1454</v>
      </c>
      <c r="J13840" s="20">
        <v>40</v>
      </c>
      <c r="K13840" s="20" t="s">
        <v>3</v>
      </c>
      <c r="L13840" t="s">
        <v>1464</v>
      </c>
      <c r="M13840" s="20">
        <v>12.2</v>
      </c>
      <c r="N13840" s="20">
        <v>8.8000000000000007</v>
      </c>
      <c r="AE13840">
        <f t="shared" si="216"/>
        <v>2010</v>
      </c>
    </row>
    <row r="13841" spans="1:31" x14ac:dyDescent="0.25">
      <c r="A13841" s="7">
        <v>13838</v>
      </c>
      <c r="B13841" s="8">
        <v>40312</v>
      </c>
      <c r="C13841" t="s">
        <v>3</v>
      </c>
      <c r="D13841" t="s">
        <v>1003</v>
      </c>
      <c r="E13841" t="s">
        <v>9</v>
      </c>
      <c r="F13841" t="s">
        <v>306</v>
      </c>
      <c r="G13841" t="s">
        <v>929</v>
      </c>
      <c r="H13841" s="135" t="s">
        <v>2996</v>
      </c>
      <c r="I13841" t="s">
        <v>1454</v>
      </c>
      <c r="J13841" s="20">
        <v>12</v>
      </c>
      <c r="K13841" s="20" t="s">
        <v>1465</v>
      </c>
      <c r="L13841" t="s">
        <v>1466</v>
      </c>
      <c r="M13841" s="20">
        <v>3</v>
      </c>
      <c r="N13841" s="20">
        <v>3</v>
      </c>
      <c r="AE13841">
        <f t="shared" si="216"/>
        <v>2010</v>
      </c>
    </row>
    <row r="13842" spans="1:31" x14ac:dyDescent="0.25">
      <c r="A13842" s="7">
        <v>13839</v>
      </c>
      <c r="B13842" s="8">
        <v>40312</v>
      </c>
      <c r="C13842" t="s">
        <v>3</v>
      </c>
      <c r="D13842" t="s">
        <v>502</v>
      </c>
      <c r="E13842" t="s">
        <v>9</v>
      </c>
      <c r="F13842" t="s">
        <v>787</v>
      </c>
      <c r="G13842" t="s">
        <v>648</v>
      </c>
      <c r="H13842" s="135" t="s">
        <v>2019</v>
      </c>
      <c r="I13842" t="s">
        <v>1455</v>
      </c>
      <c r="J13842" s="20">
        <v>5</v>
      </c>
      <c r="K13842" s="20" t="s">
        <v>1465</v>
      </c>
      <c r="L13842" t="s">
        <v>1466</v>
      </c>
      <c r="M13842" s="20">
        <v>0.625</v>
      </c>
      <c r="N13842" s="20">
        <v>0.625</v>
      </c>
      <c r="AE13842">
        <f t="shared" si="216"/>
        <v>2010</v>
      </c>
    </row>
    <row r="13843" spans="1:31" x14ac:dyDescent="0.25">
      <c r="A13843" s="7">
        <v>13840</v>
      </c>
      <c r="B13843" s="8">
        <v>40313</v>
      </c>
      <c r="C13843" t="s">
        <v>3</v>
      </c>
      <c r="D13843" t="s">
        <v>982</v>
      </c>
      <c r="E13843" t="s">
        <v>9</v>
      </c>
      <c r="F13843" t="s">
        <v>411</v>
      </c>
      <c r="G13843" t="s">
        <v>65</v>
      </c>
      <c r="H13843" s="135" t="s">
        <v>1519</v>
      </c>
      <c r="I13843" t="s">
        <v>1455</v>
      </c>
      <c r="J13843" s="20">
        <v>52</v>
      </c>
      <c r="K13843" s="20" t="s">
        <v>9</v>
      </c>
      <c r="L13843" t="s">
        <v>1464</v>
      </c>
      <c r="M13843" s="20">
        <v>5.72</v>
      </c>
      <c r="N13843" s="20">
        <v>7.78</v>
      </c>
      <c r="AE13843">
        <f t="shared" si="216"/>
        <v>2010</v>
      </c>
    </row>
    <row r="13844" spans="1:31" x14ac:dyDescent="0.25">
      <c r="A13844" s="7">
        <v>13841</v>
      </c>
      <c r="B13844" s="8">
        <v>40313</v>
      </c>
      <c r="C13844" t="s">
        <v>3</v>
      </c>
      <c r="D13844" t="s">
        <v>964</v>
      </c>
      <c r="E13844" t="s">
        <v>9</v>
      </c>
      <c r="F13844" t="s">
        <v>813</v>
      </c>
      <c r="G13844" t="s">
        <v>65</v>
      </c>
      <c r="H13844" s="135" t="s">
        <v>1539</v>
      </c>
      <c r="I13844" t="s">
        <v>1455</v>
      </c>
      <c r="J13844" s="20">
        <v>8</v>
      </c>
      <c r="K13844" s="20" t="s">
        <v>3</v>
      </c>
      <c r="L13844" t="s">
        <v>1463</v>
      </c>
      <c r="M13844" s="20">
        <v>1.54</v>
      </c>
      <c r="N13844" s="20">
        <v>0.96</v>
      </c>
      <c r="AE13844">
        <f t="shared" si="216"/>
        <v>2010</v>
      </c>
    </row>
    <row r="13845" spans="1:31" x14ac:dyDescent="0.25">
      <c r="A13845" s="7">
        <v>13842</v>
      </c>
      <c r="B13845" s="8">
        <v>40313</v>
      </c>
      <c r="C13845" t="s">
        <v>3</v>
      </c>
      <c r="D13845" t="s">
        <v>237</v>
      </c>
      <c r="E13845" t="s">
        <v>9</v>
      </c>
      <c r="F13845" t="s">
        <v>186</v>
      </c>
      <c r="G13845" t="s">
        <v>1016</v>
      </c>
      <c r="H13845" s="135" t="s">
        <v>2871</v>
      </c>
      <c r="I13845" t="s">
        <v>1454</v>
      </c>
      <c r="J13845" s="20">
        <v>46</v>
      </c>
      <c r="K13845" s="20" t="s">
        <v>3</v>
      </c>
      <c r="L13845" t="s">
        <v>1463</v>
      </c>
      <c r="M13845" s="20">
        <v>12.96</v>
      </c>
      <c r="N13845" s="20">
        <v>11.04</v>
      </c>
      <c r="AE13845">
        <f t="shared" si="216"/>
        <v>2010</v>
      </c>
    </row>
    <row r="13846" spans="1:31" x14ac:dyDescent="0.25">
      <c r="A13846" s="7">
        <v>13843</v>
      </c>
      <c r="B13846" s="8">
        <v>40313</v>
      </c>
      <c r="C13846" t="s">
        <v>3</v>
      </c>
      <c r="D13846" t="s">
        <v>918</v>
      </c>
      <c r="E13846" t="s">
        <v>9</v>
      </c>
      <c r="F13846" t="s">
        <v>665</v>
      </c>
      <c r="G13846" t="s">
        <v>895</v>
      </c>
      <c r="H13846" s="9" t="s">
        <v>2969</v>
      </c>
      <c r="I13846" t="s">
        <v>1454</v>
      </c>
      <c r="J13846" s="20">
        <v>36</v>
      </c>
      <c r="K13846" s="20" t="s">
        <v>3</v>
      </c>
      <c r="L13846" t="s">
        <v>1464</v>
      </c>
      <c r="M13846" s="20">
        <v>11.08</v>
      </c>
      <c r="N13846" s="20">
        <v>7.92</v>
      </c>
      <c r="AE13846">
        <f t="shared" si="216"/>
        <v>2010</v>
      </c>
    </row>
    <row r="13847" spans="1:31" x14ac:dyDescent="0.25">
      <c r="A13847" s="7">
        <v>13844</v>
      </c>
      <c r="B13847" s="8">
        <v>40313</v>
      </c>
      <c r="C13847" t="s">
        <v>3</v>
      </c>
      <c r="D13847" t="s">
        <v>914</v>
      </c>
      <c r="E13847" t="s">
        <v>9</v>
      </c>
      <c r="F13847" t="s">
        <v>597</v>
      </c>
      <c r="G13847" t="s">
        <v>648</v>
      </c>
      <c r="H13847" s="9" t="s">
        <v>2997</v>
      </c>
      <c r="I13847" t="s">
        <v>1454</v>
      </c>
      <c r="J13847" s="20">
        <v>8</v>
      </c>
      <c r="K13847" s="20" t="s">
        <v>9</v>
      </c>
      <c r="L13847" t="s">
        <v>1464</v>
      </c>
      <c r="M13847" s="20">
        <v>1.76</v>
      </c>
      <c r="N13847" s="20">
        <v>3.24</v>
      </c>
      <c r="AE13847">
        <f t="shared" si="216"/>
        <v>2010</v>
      </c>
    </row>
    <row r="13848" spans="1:31" x14ac:dyDescent="0.25">
      <c r="A13848" s="7">
        <v>13845</v>
      </c>
      <c r="B13848" s="8">
        <v>40313</v>
      </c>
      <c r="C13848" t="s">
        <v>3</v>
      </c>
      <c r="D13848" t="s">
        <v>597</v>
      </c>
      <c r="E13848" t="s">
        <v>9</v>
      </c>
      <c r="F13848" t="s">
        <v>905</v>
      </c>
      <c r="G13848" t="s">
        <v>648</v>
      </c>
      <c r="H13848" s="9" t="s">
        <v>2997</v>
      </c>
      <c r="I13848" t="s">
        <v>1455</v>
      </c>
      <c r="J13848" s="20">
        <v>18</v>
      </c>
      <c r="K13848" s="20" t="s">
        <v>3</v>
      </c>
      <c r="L13848" t="s">
        <v>1464</v>
      </c>
      <c r="M13848" s="20">
        <v>3.02</v>
      </c>
      <c r="N13848" s="20">
        <v>1.98</v>
      </c>
      <c r="AE13848">
        <f t="shared" si="216"/>
        <v>2010</v>
      </c>
    </row>
    <row r="13849" spans="1:31" x14ac:dyDescent="0.25">
      <c r="A13849" s="7">
        <v>13846</v>
      </c>
      <c r="B13849" s="8">
        <v>40314</v>
      </c>
      <c r="C13849" t="s">
        <v>3</v>
      </c>
      <c r="D13849" t="s">
        <v>1052</v>
      </c>
      <c r="E13849" t="s">
        <v>9</v>
      </c>
      <c r="F13849" t="s">
        <v>897</v>
      </c>
      <c r="G13849" t="s">
        <v>648</v>
      </c>
      <c r="H13849" s="136" t="s">
        <v>2135</v>
      </c>
      <c r="I13849" t="s">
        <v>1455</v>
      </c>
      <c r="J13849" s="20">
        <v>12</v>
      </c>
      <c r="K13849" s="20" t="s">
        <v>1465</v>
      </c>
      <c r="L13849" t="s">
        <v>1466</v>
      </c>
      <c r="M13849" s="20">
        <v>1.5</v>
      </c>
      <c r="N13849" s="20">
        <v>1.5</v>
      </c>
      <c r="AE13849">
        <f t="shared" si="216"/>
        <v>2010</v>
      </c>
    </row>
    <row r="13850" spans="1:31" x14ac:dyDescent="0.25">
      <c r="A13850" s="7">
        <v>13847</v>
      </c>
      <c r="B13850" s="8">
        <v>40314</v>
      </c>
      <c r="C13850" t="s">
        <v>3</v>
      </c>
      <c r="D13850" t="s">
        <v>897</v>
      </c>
      <c r="E13850" t="s">
        <v>9</v>
      </c>
      <c r="F13850" t="s">
        <v>1052</v>
      </c>
      <c r="G13850" t="s">
        <v>648</v>
      </c>
      <c r="H13850" s="136" t="s">
        <v>2135</v>
      </c>
      <c r="I13850" t="s">
        <v>1455</v>
      </c>
      <c r="J13850" s="20">
        <v>12</v>
      </c>
      <c r="K13850" s="20" t="s">
        <v>9</v>
      </c>
      <c r="L13850" t="s">
        <v>1463</v>
      </c>
      <c r="M13850" s="20">
        <v>1.44</v>
      </c>
      <c r="N13850" s="20">
        <v>2.06</v>
      </c>
      <c r="AE13850">
        <f t="shared" si="216"/>
        <v>2010</v>
      </c>
    </row>
    <row r="13851" spans="1:31" x14ac:dyDescent="0.25">
      <c r="A13851" s="7">
        <v>13848</v>
      </c>
      <c r="B13851" s="8">
        <v>40314</v>
      </c>
      <c r="C13851" t="s">
        <v>3</v>
      </c>
      <c r="D13851" t="s">
        <v>973</v>
      </c>
      <c r="E13851" t="s">
        <v>9</v>
      </c>
      <c r="F13851" t="s">
        <v>667</v>
      </c>
      <c r="G13851" t="s">
        <v>648</v>
      </c>
      <c r="H13851" s="135" t="s">
        <v>2056</v>
      </c>
      <c r="I13851" t="s">
        <v>1454</v>
      </c>
      <c r="J13851" s="20">
        <v>16</v>
      </c>
      <c r="K13851" s="20" t="s">
        <v>9</v>
      </c>
      <c r="L13851" t="s">
        <v>1464</v>
      </c>
      <c r="M13851" s="20">
        <v>3.52</v>
      </c>
      <c r="N13851" s="20">
        <v>5.48</v>
      </c>
      <c r="AE13851">
        <f t="shared" si="216"/>
        <v>2010</v>
      </c>
    </row>
    <row r="13852" spans="1:31" x14ac:dyDescent="0.25">
      <c r="A13852" s="7">
        <v>13849</v>
      </c>
      <c r="B13852" s="8">
        <v>40314</v>
      </c>
      <c r="C13852" t="s">
        <v>3</v>
      </c>
      <c r="D13852" t="s">
        <v>992</v>
      </c>
      <c r="E13852" t="s">
        <v>9</v>
      </c>
      <c r="F13852" t="s">
        <v>1063</v>
      </c>
      <c r="G13852" t="s">
        <v>929</v>
      </c>
      <c r="H13852" s="135" t="s">
        <v>2678</v>
      </c>
      <c r="I13852" t="s">
        <v>1454</v>
      </c>
      <c r="J13852" s="20">
        <v>40</v>
      </c>
      <c r="K13852" s="20" t="s">
        <v>3</v>
      </c>
      <c r="L13852" t="s">
        <v>1464</v>
      </c>
      <c r="M13852" s="20">
        <v>12.2</v>
      </c>
      <c r="N13852" s="20">
        <v>8.8000000000000007</v>
      </c>
      <c r="AE13852">
        <f t="shared" si="216"/>
        <v>2010</v>
      </c>
    </row>
    <row r="13853" spans="1:31" x14ac:dyDescent="0.25">
      <c r="A13853" s="7">
        <v>13850</v>
      </c>
      <c r="B13853" s="8">
        <v>40314</v>
      </c>
      <c r="C13853" t="s">
        <v>3</v>
      </c>
      <c r="D13853" t="s">
        <v>904</v>
      </c>
      <c r="E13853" t="s">
        <v>9</v>
      </c>
      <c r="F13853" t="s">
        <v>1003</v>
      </c>
      <c r="G13853" t="s">
        <v>929</v>
      </c>
      <c r="H13853" s="135" t="s">
        <v>2996</v>
      </c>
      <c r="I13853" t="s">
        <v>1454</v>
      </c>
      <c r="J13853" s="20">
        <v>12</v>
      </c>
      <c r="K13853" s="20" t="s">
        <v>3</v>
      </c>
      <c r="L13853" t="s">
        <v>1464</v>
      </c>
      <c r="M13853" s="20">
        <v>4.3599999999999994</v>
      </c>
      <c r="N13853" s="20">
        <v>2.64</v>
      </c>
      <c r="AE13853">
        <f t="shared" si="216"/>
        <v>2010</v>
      </c>
    </row>
    <row r="13854" spans="1:31" x14ac:dyDescent="0.25">
      <c r="A13854" s="7">
        <v>13851</v>
      </c>
      <c r="B13854" s="8">
        <v>40314</v>
      </c>
      <c r="C13854" t="s">
        <v>3</v>
      </c>
      <c r="D13854" t="s">
        <v>494</v>
      </c>
      <c r="E13854" t="s">
        <v>9</v>
      </c>
      <c r="F13854" t="s">
        <v>904</v>
      </c>
      <c r="G13854" t="s">
        <v>929</v>
      </c>
      <c r="H13854" s="135" t="s">
        <v>2996</v>
      </c>
      <c r="I13854" t="s">
        <v>1454</v>
      </c>
      <c r="J13854" s="20">
        <v>12</v>
      </c>
      <c r="K13854" s="20" t="s">
        <v>1465</v>
      </c>
      <c r="L13854" t="s">
        <v>1466</v>
      </c>
      <c r="M13854" s="20">
        <v>3</v>
      </c>
      <c r="N13854" s="20">
        <v>3</v>
      </c>
      <c r="AE13854">
        <f t="shared" si="216"/>
        <v>2010</v>
      </c>
    </row>
    <row r="13855" spans="1:31" x14ac:dyDescent="0.25">
      <c r="A13855" s="7">
        <v>13852</v>
      </c>
      <c r="B13855" s="8">
        <v>40314</v>
      </c>
      <c r="C13855" t="s">
        <v>3</v>
      </c>
      <c r="D13855" t="s">
        <v>1064</v>
      </c>
      <c r="E13855" t="s">
        <v>9</v>
      </c>
      <c r="F13855" t="s">
        <v>1043</v>
      </c>
      <c r="G13855" t="s">
        <v>929</v>
      </c>
      <c r="H13855" s="135" t="s">
        <v>2665</v>
      </c>
      <c r="I13855" t="s">
        <v>1454</v>
      </c>
      <c r="J13855" s="20">
        <v>24</v>
      </c>
      <c r="K13855" s="20" t="s">
        <v>9</v>
      </c>
      <c r="L13855" t="s">
        <v>1464</v>
      </c>
      <c r="M13855" s="20">
        <v>5.28</v>
      </c>
      <c r="N13855" s="20">
        <v>7.72</v>
      </c>
      <c r="AE13855">
        <f t="shared" si="216"/>
        <v>2010</v>
      </c>
    </row>
    <row r="13856" spans="1:31" x14ac:dyDescent="0.25">
      <c r="A13856" s="7">
        <v>13853</v>
      </c>
      <c r="B13856" s="8">
        <v>40314</v>
      </c>
      <c r="C13856" t="s">
        <v>3</v>
      </c>
      <c r="D13856" t="s">
        <v>46</v>
      </c>
      <c r="E13856" t="s">
        <v>9</v>
      </c>
      <c r="F13856" t="s">
        <v>904</v>
      </c>
      <c r="G13856" t="s">
        <v>648</v>
      </c>
      <c r="H13856" s="9" t="s">
        <v>2997</v>
      </c>
      <c r="I13856" t="s">
        <v>1454</v>
      </c>
      <c r="J13856" s="20">
        <v>8</v>
      </c>
      <c r="K13856" s="20" t="s">
        <v>9</v>
      </c>
      <c r="L13856" t="s">
        <v>1464</v>
      </c>
      <c r="M13856" s="20">
        <v>1.76</v>
      </c>
      <c r="N13856" s="20">
        <v>3.24</v>
      </c>
      <c r="AE13856">
        <f t="shared" si="216"/>
        <v>2010</v>
      </c>
    </row>
    <row r="13857" spans="1:31" x14ac:dyDescent="0.25">
      <c r="A13857" s="7">
        <v>13854</v>
      </c>
      <c r="B13857" s="8">
        <v>40315</v>
      </c>
      <c r="C13857" t="s">
        <v>3</v>
      </c>
      <c r="D13857" t="s">
        <v>776</v>
      </c>
      <c r="E13857" t="s">
        <v>9</v>
      </c>
      <c r="F13857" t="s">
        <v>975</v>
      </c>
      <c r="G13857" t="s">
        <v>861</v>
      </c>
      <c r="H13857" s="135" t="s">
        <v>2491</v>
      </c>
      <c r="I13857" t="s">
        <v>1455</v>
      </c>
      <c r="J13857" s="20">
        <v>24</v>
      </c>
      <c r="K13857" s="20" t="s">
        <v>1465</v>
      </c>
      <c r="L13857" t="s">
        <v>1466</v>
      </c>
      <c r="M13857" s="20">
        <v>3</v>
      </c>
      <c r="N13857" s="20">
        <v>3</v>
      </c>
      <c r="AE13857">
        <f t="shared" si="216"/>
        <v>2010</v>
      </c>
    </row>
    <row r="13858" spans="1:31" x14ac:dyDescent="0.25">
      <c r="A13858" s="7">
        <v>13855</v>
      </c>
      <c r="B13858" s="8">
        <v>40315</v>
      </c>
      <c r="C13858" t="s">
        <v>3</v>
      </c>
      <c r="D13858" t="s">
        <v>897</v>
      </c>
      <c r="E13858" t="s">
        <v>9</v>
      </c>
      <c r="F13858" t="s">
        <v>1052</v>
      </c>
      <c r="G13858" t="s">
        <v>648</v>
      </c>
      <c r="H13858" s="135" t="s">
        <v>1833</v>
      </c>
      <c r="I13858" t="s">
        <v>1455</v>
      </c>
      <c r="J13858" s="20">
        <v>4</v>
      </c>
      <c r="K13858" s="20" t="s">
        <v>1465</v>
      </c>
      <c r="L13858" t="s">
        <v>1466</v>
      </c>
      <c r="M13858" s="20">
        <v>0.5</v>
      </c>
      <c r="N13858" s="20">
        <v>0.5</v>
      </c>
      <c r="AE13858">
        <f t="shared" si="216"/>
        <v>2010</v>
      </c>
    </row>
    <row r="13859" spans="1:31" x14ac:dyDescent="0.25">
      <c r="A13859" s="7">
        <v>13856</v>
      </c>
      <c r="B13859" s="8">
        <v>40315</v>
      </c>
      <c r="C13859" t="s">
        <v>3</v>
      </c>
      <c r="D13859" t="s">
        <v>1052</v>
      </c>
      <c r="E13859" t="s">
        <v>9</v>
      </c>
      <c r="F13859" t="s">
        <v>897</v>
      </c>
      <c r="G13859" t="s">
        <v>648</v>
      </c>
      <c r="H13859" s="135" t="s">
        <v>1792</v>
      </c>
      <c r="I13859" t="s">
        <v>1455</v>
      </c>
      <c r="J13859" s="20">
        <v>6</v>
      </c>
      <c r="K13859" s="20" t="s">
        <v>1465</v>
      </c>
      <c r="L13859" t="s">
        <v>1466</v>
      </c>
      <c r="M13859" s="20">
        <v>0.75</v>
      </c>
      <c r="N13859" s="20">
        <v>0.75</v>
      </c>
      <c r="AE13859">
        <f t="shared" si="216"/>
        <v>2010</v>
      </c>
    </row>
    <row r="13860" spans="1:31" x14ac:dyDescent="0.25">
      <c r="A13860" s="7">
        <v>13857</v>
      </c>
      <c r="B13860" s="8">
        <v>40315</v>
      </c>
      <c r="C13860" t="s">
        <v>3</v>
      </c>
      <c r="D13860" t="s">
        <v>1005</v>
      </c>
      <c r="E13860" t="s">
        <v>9</v>
      </c>
      <c r="F13860" t="s">
        <v>1010</v>
      </c>
      <c r="G13860" t="s">
        <v>648</v>
      </c>
      <c r="H13860" s="9" t="s">
        <v>2945</v>
      </c>
      <c r="I13860" t="s">
        <v>1454</v>
      </c>
      <c r="J13860" s="20">
        <v>32</v>
      </c>
      <c r="K13860" s="20" t="s">
        <v>3</v>
      </c>
      <c r="L13860" t="s">
        <v>1464</v>
      </c>
      <c r="M13860" s="20">
        <v>9.9600000000000009</v>
      </c>
      <c r="N13860" s="20">
        <v>7.04</v>
      </c>
      <c r="AE13860">
        <f t="shared" si="216"/>
        <v>2010</v>
      </c>
    </row>
    <row r="13861" spans="1:31" x14ac:dyDescent="0.25">
      <c r="A13861" s="7">
        <v>13858</v>
      </c>
      <c r="B13861" s="8">
        <v>40315</v>
      </c>
      <c r="C13861" t="s">
        <v>3</v>
      </c>
      <c r="D13861" t="s">
        <v>543</v>
      </c>
      <c r="E13861" t="s">
        <v>9</v>
      </c>
      <c r="F13861" t="s">
        <v>233</v>
      </c>
      <c r="G13861" t="s">
        <v>861</v>
      </c>
      <c r="H13861" s="135" t="s">
        <v>1496</v>
      </c>
      <c r="I13861" t="s">
        <v>1454</v>
      </c>
      <c r="J13861" s="20">
        <v>12</v>
      </c>
      <c r="K13861" s="20" t="s">
        <v>9</v>
      </c>
      <c r="L13861" t="s">
        <v>1464</v>
      </c>
      <c r="M13861" s="20">
        <v>2.64</v>
      </c>
      <c r="N13861" s="20">
        <v>4.3599999999999994</v>
      </c>
      <c r="AE13861">
        <f t="shared" si="216"/>
        <v>2010</v>
      </c>
    </row>
    <row r="13862" spans="1:31" x14ac:dyDescent="0.25">
      <c r="A13862" s="7">
        <v>13859</v>
      </c>
      <c r="B13862" s="8">
        <v>40316</v>
      </c>
      <c r="C13862" t="s">
        <v>3</v>
      </c>
      <c r="D13862" t="s">
        <v>311</v>
      </c>
      <c r="E13862" t="s">
        <v>9</v>
      </c>
      <c r="F13862" t="s">
        <v>52</v>
      </c>
      <c r="G13862" t="s">
        <v>569</v>
      </c>
      <c r="H13862" s="135" t="s">
        <v>1659</v>
      </c>
      <c r="I13862" t="s">
        <v>1454</v>
      </c>
      <c r="J13862" s="20">
        <v>10</v>
      </c>
      <c r="K13862" s="20" t="s">
        <v>1465</v>
      </c>
      <c r="L13862" t="s">
        <v>1466</v>
      </c>
      <c r="M13862" s="20">
        <v>2.5</v>
      </c>
      <c r="N13862" s="20">
        <v>2.5</v>
      </c>
      <c r="AE13862">
        <f t="shared" si="216"/>
        <v>2010</v>
      </c>
    </row>
    <row r="13863" spans="1:31" x14ac:dyDescent="0.25">
      <c r="A13863" s="7">
        <v>13860</v>
      </c>
      <c r="B13863" s="8">
        <v>40316</v>
      </c>
      <c r="C13863" t="s">
        <v>3</v>
      </c>
      <c r="D13863" t="s">
        <v>964</v>
      </c>
      <c r="E13863" t="s">
        <v>9</v>
      </c>
      <c r="F13863" t="s">
        <v>1060</v>
      </c>
      <c r="G13863" t="s">
        <v>17</v>
      </c>
      <c r="H13863" s="135" t="s">
        <v>1502</v>
      </c>
      <c r="I13863" t="s">
        <v>1455</v>
      </c>
      <c r="J13863" s="20">
        <v>53</v>
      </c>
      <c r="K13863" s="20" t="s">
        <v>9</v>
      </c>
      <c r="L13863" t="s">
        <v>1464</v>
      </c>
      <c r="M13863" s="20">
        <v>5.83</v>
      </c>
      <c r="N13863" s="20">
        <v>7.92</v>
      </c>
      <c r="AE13863">
        <f t="shared" si="216"/>
        <v>2010</v>
      </c>
    </row>
    <row r="13864" spans="1:31" x14ac:dyDescent="0.25">
      <c r="A13864" s="7">
        <v>13861</v>
      </c>
      <c r="B13864" s="8">
        <v>40316</v>
      </c>
      <c r="C13864" t="s">
        <v>3</v>
      </c>
      <c r="D13864" t="s">
        <v>1060</v>
      </c>
      <c r="E13864" t="s">
        <v>9</v>
      </c>
      <c r="F13864" t="s">
        <v>1052</v>
      </c>
      <c r="G13864" t="s">
        <v>1016</v>
      </c>
      <c r="H13864" s="135" t="s">
        <v>1496</v>
      </c>
      <c r="I13864" t="s">
        <v>1455</v>
      </c>
      <c r="J13864" s="20">
        <v>10</v>
      </c>
      <c r="K13864" s="20" t="s">
        <v>1465</v>
      </c>
      <c r="L13864" t="s">
        <v>1466</v>
      </c>
      <c r="M13864" s="20">
        <v>1.25</v>
      </c>
      <c r="N13864" s="20">
        <v>1.25</v>
      </c>
      <c r="AE13864">
        <f t="shared" si="216"/>
        <v>2010</v>
      </c>
    </row>
    <row r="13865" spans="1:31" x14ac:dyDescent="0.25">
      <c r="A13865" s="7">
        <v>13862</v>
      </c>
      <c r="B13865" s="8">
        <v>40317</v>
      </c>
      <c r="C13865" t="s">
        <v>3</v>
      </c>
      <c r="D13865" t="s">
        <v>360</v>
      </c>
      <c r="E13865" t="s">
        <v>9</v>
      </c>
      <c r="F13865" t="s">
        <v>1032</v>
      </c>
      <c r="G13865" t="s">
        <v>929</v>
      </c>
      <c r="H13865" s="135" t="s">
        <v>2698</v>
      </c>
      <c r="I13865" t="s">
        <v>1454</v>
      </c>
      <c r="J13865" s="20">
        <v>11</v>
      </c>
      <c r="K13865" s="20" t="s">
        <v>3</v>
      </c>
      <c r="L13865" t="s">
        <v>1463</v>
      </c>
      <c r="M13865" s="20">
        <v>3.86</v>
      </c>
      <c r="N13865" s="20">
        <v>2.64</v>
      </c>
      <c r="AE13865">
        <f t="shared" si="216"/>
        <v>2010</v>
      </c>
    </row>
    <row r="13866" spans="1:31" x14ac:dyDescent="0.25">
      <c r="A13866" s="7">
        <v>13863</v>
      </c>
      <c r="B13866" s="8">
        <v>40317</v>
      </c>
      <c r="C13866" t="s">
        <v>3</v>
      </c>
      <c r="D13866" t="s">
        <v>655</v>
      </c>
      <c r="E13866" t="s">
        <v>9</v>
      </c>
      <c r="F13866" t="s">
        <v>734</v>
      </c>
      <c r="G13866" t="s">
        <v>1016</v>
      </c>
      <c r="H13866" s="9" t="s">
        <v>2907</v>
      </c>
      <c r="I13866" t="s">
        <v>1454</v>
      </c>
      <c r="J13866" s="20">
        <v>31</v>
      </c>
      <c r="K13866" s="20" t="s">
        <v>9</v>
      </c>
      <c r="L13866" t="s">
        <v>1464</v>
      </c>
      <c r="M13866" s="20">
        <v>6.82</v>
      </c>
      <c r="N13866" s="20">
        <v>9.68</v>
      </c>
      <c r="AE13866">
        <f t="shared" si="216"/>
        <v>2010</v>
      </c>
    </row>
    <row r="13867" spans="1:31" x14ac:dyDescent="0.25">
      <c r="A13867" s="7">
        <v>13864</v>
      </c>
      <c r="B13867" s="8">
        <v>40317</v>
      </c>
      <c r="C13867" t="s">
        <v>3</v>
      </c>
      <c r="D13867" t="s">
        <v>957</v>
      </c>
      <c r="E13867" t="s">
        <v>9</v>
      </c>
      <c r="F13867" t="s">
        <v>787</v>
      </c>
      <c r="G13867" t="s">
        <v>1016</v>
      </c>
      <c r="H13867" s="9" t="s">
        <v>2961</v>
      </c>
      <c r="I13867" t="s">
        <v>1455</v>
      </c>
      <c r="J13867" s="20">
        <v>22</v>
      </c>
      <c r="K13867" s="20" t="s">
        <v>3</v>
      </c>
      <c r="L13867" t="s">
        <v>1464</v>
      </c>
      <c r="M13867" s="20">
        <v>3.58</v>
      </c>
      <c r="N13867" s="20">
        <v>2.42</v>
      </c>
      <c r="AE13867">
        <f t="shared" si="216"/>
        <v>2010</v>
      </c>
    </row>
    <row r="13868" spans="1:31" x14ac:dyDescent="0.25">
      <c r="A13868" s="7">
        <v>13865</v>
      </c>
      <c r="B13868" s="8">
        <v>40318</v>
      </c>
      <c r="C13868" t="s">
        <v>3</v>
      </c>
      <c r="D13868" t="s">
        <v>1052</v>
      </c>
      <c r="E13868" t="s">
        <v>9</v>
      </c>
      <c r="F13868" t="s">
        <v>206</v>
      </c>
      <c r="G13868" t="s">
        <v>377</v>
      </c>
      <c r="H13868" s="135" t="s">
        <v>1496</v>
      </c>
      <c r="I13868" t="s">
        <v>1455</v>
      </c>
      <c r="J13868" s="20">
        <v>20</v>
      </c>
      <c r="K13868" s="20" t="s">
        <v>1465</v>
      </c>
      <c r="L13868" t="s">
        <v>1466</v>
      </c>
      <c r="M13868" s="20">
        <v>2.5</v>
      </c>
      <c r="N13868" s="20">
        <v>2.5</v>
      </c>
      <c r="AE13868">
        <f t="shared" si="216"/>
        <v>2010</v>
      </c>
    </row>
    <row r="13869" spans="1:31" x14ac:dyDescent="0.25">
      <c r="A13869" s="7">
        <v>13866</v>
      </c>
      <c r="B13869" s="8">
        <v>40319</v>
      </c>
      <c r="C13869" t="s">
        <v>3</v>
      </c>
      <c r="D13869" t="s">
        <v>1052</v>
      </c>
      <c r="E13869" t="s">
        <v>9</v>
      </c>
      <c r="F13869" t="s">
        <v>937</v>
      </c>
      <c r="G13869" t="s">
        <v>648</v>
      </c>
      <c r="H13869" s="9" t="s">
        <v>1797</v>
      </c>
      <c r="I13869" t="s">
        <v>1454</v>
      </c>
      <c r="J13869" s="20">
        <v>16</v>
      </c>
      <c r="K13869" s="20" t="s">
        <v>1465</v>
      </c>
      <c r="L13869" t="s">
        <v>1466</v>
      </c>
      <c r="M13869" s="20">
        <v>4</v>
      </c>
      <c r="N13869" s="20">
        <v>4</v>
      </c>
      <c r="AE13869">
        <f t="shared" si="216"/>
        <v>2010</v>
      </c>
    </row>
    <row r="13870" spans="1:31" x14ac:dyDescent="0.25">
      <c r="A13870" s="7">
        <v>13867</v>
      </c>
      <c r="B13870" s="8">
        <v>40319</v>
      </c>
      <c r="C13870" t="s">
        <v>3</v>
      </c>
      <c r="D13870" t="s">
        <v>799</v>
      </c>
      <c r="E13870" t="s">
        <v>9</v>
      </c>
      <c r="F13870" t="s">
        <v>1064</v>
      </c>
      <c r="G13870" t="s">
        <v>929</v>
      </c>
      <c r="H13870" s="135" t="s">
        <v>2644</v>
      </c>
      <c r="I13870" t="s">
        <v>1455</v>
      </c>
      <c r="J13870" s="20">
        <v>16</v>
      </c>
      <c r="K13870" s="20" t="s">
        <v>9</v>
      </c>
      <c r="L13870" t="s">
        <v>1464</v>
      </c>
      <c r="M13870" s="20">
        <v>1.76</v>
      </c>
      <c r="N13870" s="20">
        <v>2.74</v>
      </c>
      <c r="AE13870">
        <f t="shared" si="216"/>
        <v>2010</v>
      </c>
    </row>
    <row r="13871" spans="1:31" x14ac:dyDescent="0.25">
      <c r="A13871" s="7">
        <v>13868</v>
      </c>
      <c r="B13871" s="8">
        <v>40319</v>
      </c>
      <c r="C13871" t="s">
        <v>3</v>
      </c>
      <c r="D13871" t="s">
        <v>1020</v>
      </c>
      <c r="E13871" t="s">
        <v>9</v>
      </c>
      <c r="F13871" t="s">
        <v>904</v>
      </c>
      <c r="G13871" t="s">
        <v>648</v>
      </c>
      <c r="H13871" s="9" t="s">
        <v>2997</v>
      </c>
      <c r="I13871" t="s">
        <v>1454</v>
      </c>
      <c r="J13871" s="20">
        <v>18</v>
      </c>
      <c r="K13871" s="20" t="s">
        <v>1465</v>
      </c>
      <c r="L13871" t="s">
        <v>1466</v>
      </c>
      <c r="M13871" s="20">
        <v>4.5</v>
      </c>
      <c r="N13871" s="20">
        <v>4.5</v>
      </c>
      <c r="AE13871">
        <f t="shared" si="216"/>
        <v>2010</v>
      </c>
    </row>
    <row r="13872" spans="1:31" x14ac:dyDescent="0.25">
      <c r="A13872" s="7">
        <v>13869</v>
      </c>
      <c r="B13872" s="8">
        <v>40319</v>
      </c>
      <c r="C13872" t="s">
        <v>3</v>
      </c>
      <c r="D13872" t="s">
        <v>734</v>
      </c>
      <c r="E13872" t="s">
        <v>9</v>
      </c>
      <c r="F13872" t="s">
        <v>904</v>
      </c>
      <c r="G13872" t="s">
        <v>648</v>
      </c>
      <c r="H13872" s="9" t="s">
        <v>2997</v>
      </c>
      <c r="I13872" t="s">
        <v>1455</v>
      </c>
      <c r="J13872" s="20">
        <v>9</v>
      </c>
      <c r="K13872" s="20" t="s">
        <v>9</v>
      </c>
      <c r="L13872" t="s">
        <v>1463</v>
      </c>
      <c r="M13872" s="20">
        <v>1.08</v>
      </c>
      <c r="N13872" s="20">
        <v>1.67</v>
      </c>
      <c r="AE13872">
        <f t="shared" si="216"/>
        <v>2010</v>
      </c>
    </row>
    <row r="13873" spans="1:31" x14ac:dyDescent="0.25">
      <c r="A13873" s="7">
        <v>13870</v>
      </c>
      <c r="B13873" s="8">
        <v>40319</v>
      </c>
      <c r="C13873" t="s">
        <v>3</v>
      </c>
      <c r="D13873" t="s">
        <v>395</v>
      </c>
      <c r="E13873" t="s">
        <v>9</v>
      </c>
      <c r="F13873" t="s">
        <v>926</v>
      </c>
      <c r="G13873" t="s">
        <v>648</v>
      </c>
      <c r="H13873" s="9" t="s">
        <v>2997</v>
      </c>
      <c r="I13873" t="s">
        <v>1455</v>
      </c>
      <c r="J13873" s="20">
        <v>18</v>
      </c>
      <c r="K13873" s="20" t="s">
        <v>1465</v>
      </c>
      <c r="L13873" t="s">
        <v>1466</v>
      </c>
      <c r="M13873" s="20">
        <v>2.25</v>
      </c>
      <c r="N13873" s="20">
        <v>2.25</v>
      </c>
      <c r="AE13873">
        <f t="shared" si="216"/>
        <v>2010</v>
      </c>
    </row>
    <row r="13874" spans="1:31" x14ac:dyDescent="0.25">
      <c r="A13874" s="7">
        <v>13871</v>
      </c>
      <c r="B13874" s="8">
        <v>40320</v>
      </c>
      <c r="C13874" t="s">
        <v>3</v>
      </c>
      <c r="D13874" t="s">
        <v>577</v>
      </c>
      <c r="E13874" t="s">
        <v>9</v>
      </c>
      <c r="F13874" t="s">
        <v>828</v>
      </c>
      <c r="G13874" t="s">
        <v>569</v>
      </c>
      <c r="H13874" s="135" t="s">
        <v>1694</v>
      </c>
      <c r="I13874" t="s">
        <v>1454</v>
      </c>
      <c r="J13874" s="20">
        <v>10</v>
      </c>
      <c r="K13874" s="20" t="s">
        <v>1465</v>
      </c>
      <c r="L13874" t="s">
        <v>1466</v>
      </c>
      <c r="M13874" s="20">
        <v>2.5</v>
      </c>
      <c r="N13874" s="20">
        <v>2.5</v>
      </c>
      <c r="AE13874">
        <f t="shared" si="216"/>
        <v>2010</v>
      </c>
    </row>
    <row r="13875" spans="1:31" x14ac:dyDescent="0.25">
      <c r="A13875" s="7">
        <v>13872</v>
      </c>
      <c r="B13875" s="8">
        <v>40320</v>
      </c>
      <c r="C13875" t="s">
        <v>3</v>
      </c>
      <c r="D13875" t="s">
        <v>914</v>
      </c>
      <c r="E13875" t="s">
        <v>9</v>
      </c>
      <c r="F13875" t="s">
        <v>1005</v>
      </c>
      <c r="G13875" t="s">
        <v>929</v>
      </c>
      <c r="H13875" s="135" t="s">
        <v>2665</v>
      </c>
      <c r="I13875" t="s">
        <v>1454</v>
      </c>
      <c r="J13875" s="20">
        <v>38</v>
      </c>
      <c r="K13875" s="20" t="s">
        <v>3</v>
      </c>
      <c r="L13875" t="s">
        <v>1464</v>
      </c>
      <c r="M13875" s="20">
        <v>11.64</v>
      </c>
      <c r="N13875" s="20">
        <v>8.36</v>
      </c>
      <c r="AE13875">
        <f t="shared" si="216"/>
        <v>2010</v>
      </c>
    </row>
    <row r="13876" spans="1:31" x14ac:dyDescent="0.25">
      <c r="A13876" s="7">
        <v>13873</v>
      </c>
      <c r="B13876" s="8">
        <v>40320</v>
      </c>
      <c r="C13876" t="s">
        <v>3</v>
      </c>
      <c r="D13876" t="s">
        <v>920</v>
      </c>
      <c r="E13876" t="s">
        <v>9</v>
      </c>
      <c r="F13876" t="s">
        <v>43</v>
      </c>
      <c r="G13876" t="s">
        <v>14</v>
      </c>
      <c r="H13876" s="135" t="s">
        <v>1522</v>
      </c>
      <c r="I13876" t="s">
        <v>1455</v>
      </c>
      <c r="J13876" s="20">
        <v>12</v>
      </c>
      <c r="K13876" s="20" t="s">
        <v>3</v>
      </c>
      <c r="L13876" t="s">
        <v>1464</v>
      </c>
      <c r="M13876" s="20">
        <v>2.1799999999999997</v>
      </c>
      <c r="N13876" s="20">
        <v>1.32</v>
      </c>
      <c r="AE13876">
        <f t="shared" si="216"/>
        <v>2010</v>
      </c>
    </row>
    <row r="13877" spans="1:31" x14ac:dyDescent="0.25">
      <c r="A13877" s="7">
        <v>13874</v>
      </c>
      <c r="B13877" s="8">
        <v>40320</v>
      </c>
      <c r="C13877" t="s">
        <v>3</v>
      </c>
      <c r="D13877" t="s">
        <v>43</v>
      </c>
      <c r="E13877" t="s">
        <v>9</v>
      </c>
      <c r="F13877" t="s">
        <v>920</v>
      </c>
      <c r="G13877" t="s">
        <v>14</v>
      </c>
      <c r="H13877" s="135" t="s">
        <v>1522</v>
      </c>
      <c r="I13877" t="s">
        <v>1455</v>
      </c>
      <c r="J13877" s="20">
        <v>12</v>
      </c>
      <c r="K13877" s="20" t="s">
        <v>3</v>
      </c>
      <c r="L13877" t="s">
        <v>1464</v>
      </c>
      <c r="M13877" s="20">
        <v>2.1799999999999997</v>
      </c>
      <c r="N13877" s="20">
        <v>1.32</v>
      </c>
      <c r="AE13877">
        <f t="shared" si="216"/>
        <v>2010</v>
      </c>
    </row>
    <row r="13878" spans="1:31" x14ac:dyDescent="0.25">
      <c r="A13878" s="7">
        <v>13875</v>
      </c>
      <c r="B13878" s="8">
        <v>40320</v>
      </c>
      <c r="C13878" t="s">
        <v>3</v>
      </c>
      <c r="D13878" t="s">
        <v>845</v>
      </c>
      <c r="E13878" t="s">
        <v>9</v>
      </c>
      <c r="F13878" t="s">
        <v>331</v>
      </c>
      <c r="G13878" t="s">
        <v>929</v>
      </c>
      <c r="H13878" s="135" t="s">
        <v>1496</v>
      </c>
      <c r="I13878" t="s">
        <v>1454</v>
      </c>
      <c r="J13878" s="20">
        <v>2</v>
      </c>
      <c r="K13878" s="20" t="s">
        <v>9</v>
      </c>
      <c r="L13878" t="s">
        <v>1463</v>
      </c>
      <c r="M13878" s="20">
        <v>0.48</v>
      </c>
      <c r="N13878" s="20">
        <v>1.52</v>
      </c>
      <c r="AE13878">
        <f t="shared" si="216"/>
        <v>2010</v>
      </c>
    </row>
    <row r="13879" spans="1:31" x14ac:dyDescent="0.25">
      <c r="A13879" s="7">
        <v>13876</v>
      </c>
      <c r="B13879" s="8">
        <v>40320</v>
      </c>
      <c r="C13879" t="s">
        <v>3</v>
      </c>
      <c r="D13879" t="s">
        <v>543</v>
      </c>
      <c r="E13879" t="s">
        <v>9</v>
      </c>
      <c r="F13879" t="s">
        <v>1025</v>
      </c>
      <c r="G13879" t="s">
        <v>895</v>
      </c>
      <c r="H13879" s="9" t="s">
        <v>2998</v>
      </c>
      <c r="I13879" t="s">
        <v>1454</v>
      </c>
      <c r="J13879" s="20">
        <v>25</v>
      </c>
      <c r="K13879" s="20" t="s">
        <v>1465</v>
      </c>
      <c r="L13879" t="s">
        <v>1466</v>
      </c>
      <c r="M13879" s="20">
        <v>6.25</v>
      </c>
      <c r="N13879" s="20">
        <v>6.25</v>
      </c>
      <c r="AE13879">
        <f t="shared" si="216"/>
        <v>2010</v>
      </c>
    </row>
    <row r="13880" spans="1:31" x14ac:dyDescent="0.25">
      <c r="A13880" s="7">
        <v>13877</v>
      </c>
      <c r="B13880" s="8">
        <v>40320</v>
      </c>
      <c r="C13880" t="s">
        <v>3</v>
      </c>
      <c r="D13880" t="s">
        <v>231</v>
      </c>
      <c r="E13880" t="s">
        <v>9</v>
      </c>
      <c r="F13880" t="s">
        <v>614</v>
      </c>
      <c r="G13880" t="s">
        <v>648</v>
      </c>
      <c r="H13880" s="135" t="s">
        <v>1810</v>
      </c>
      <c r="I13880" t="s">
        <v>1454</v>
      </c>
      <c r="J13880" s="20">
        <v>69</v>
      </c>
      <c r="K13880" s="20" t="s">
        <v>9</v>
      </c>
      <c r="L13880" t="s">
        <v>1464</v>
      </c>
      <c r="M13880" s="20">
        <v>15.18</v>
      </c>
      <c r="N13880" s="20">
        <v>20.32</v>
      </c>
      <c r="AE13880">
        <f t="shared" si="216"/>
        <v>2010</v>
      </c>
    </row>
    <row r="13881" spans="1:31" x14ac:dyDescent="0.25">
      <c r="A13881" s="7">
        <v>13878</v>
      </c>
      <c r="B13881" s="8">
        <v>40320</v>
      </c>
      <c r="C13881" t="s">
        <v>3</v>
      </c>
      <c r="D13881" t="s">
        <v>577</v>
      </c>
      <c r="E13881" t="s">
        <v>9</v>
      </c>
      <c r="F13881" t="s">
        <v>828</v>
      </c>
      <c r="G13881" t="s">
        <v>569</v>
      </c>
      <c r="H13881" s="9" t="s">
        <v>2356</v>
      </c>
      <c r="I13881" t="s">
        <v>1454</v>
      </c>
      <c r="J13881" s="20">
        <v>14</v>
      </c>
      <c r="K13881" s="20" t="s">
        <v>1465</v>
      </c>
      <c r="L13881" t="s">
        <v>1466</v>
      </c>
      <c r="M13881" s="20">
        <v>3.5</v>
      </c>
      <c r="N13881" s="20">
        <v>3.5</v>
      </c>
      <c r="AE13881">
        <f t="shared" si="216"/>
        <v>2010</v>
      </c>
    </row>
    <row r="13882" spans="1:31" x14ac:dyDescent="0.25">
      <c r="A13882" s="7">
        <v>13879</v>
      </c>
      <c r="B13882" s="8">
        <v>40320</v>
      </c>
      <c r="C13882" t="s">
        <v>3</v>
      </c>
      <c r="D13882" t="s">
        <v>123</v>
      </c>
      <c r="E13882" t="s">
        <v>9</v>
      </c>
      <c r="F13882" t="s">
        <v>331</v>
      </c>
      <c r="G13882" t="s">
        <v>714</v>
      </c>
      <c r="H13882" s="9" t="s">
        <v>2571</v>
      </c>
      <c r="I13882" t="s">
        <v>1454</v>
      </c>
      <c r="J13882" s="20">
        <v>8</v>
      </c>
      <c r="K13882" s="20" t="s">
        <v>3</v>
      </c>
      <c r="L13882" t="s">
        <v>1463</v>
      </c>
      <c r="M13882" s="20">
        <v>3.08</v>
      </c>
      <c r="N13882" s="20">
        <v>1.92</v>
      </c>
      <c r="AE13882">
        <f t="shared" si="216"/>
        <v>2010</v>
      </c>
    </row>
    <row r="13883" spans="1:31" x14ac:dyDescent="0.25">
      <c r="A13883" s="7">
        <v>13880</v>
      </c>
      <c r="B13883" s="8">
        <v>40320</v>
      </c>
      <c r="C13883" t="s">
        <v>3</v>
      </c>
      <c r="D13883" t="s">
        <v>168</v>
      </c>
      <c r="E13883" t="s">
        <v>9</v>
      </c>
      <c r="F13883" t="s">
        <v>937</v>
      </c>
      <c r="G13883" t="s">
        <v>732</v>
      </c>
      <c r="H13883" s="135" t="s">
        <v>2186</v>
      </c>
      <c r="I13883" t="s">
        <v>1454</v>
      </c>
      <c r="J13883" s="20">
        <v>15</v>
      </c>
      <c r="K13883" s="20" t="s">
        <v>1465</v>
      </c>
      <c r="L13883" t="s">
        <v>1466</v>
      </c>
      <c r="M13883" s="20">
        <v>3.75</v>
      </c>
      <c r="N13883" s="20">
        <v>3.75</v>
      </c>
      <c r="AE13883">
        <f t="shared" si="216"/>
        <v>2010</v>
      </c>
    </row>
    <row r="13884" spans="1:31" x14ac:dyDescent="0.25">
      <c r="A13884" s="7">
        <v>13881</v>
      </c>
      <c r="B13884" s="8">
        <v>40320</v>
      </c>
      <c r="C13884" t="s">
        <v>3</v>
      </c>
      <c r="D13884" t="s">
        <v>450</v>
      </c>
      <c r="E13884" t="s">
        <v>9</v>
      </c>
      <c r="F13884" t="s">
        <v>614</v>
      </c>
      <c r="G13884" t="s">
        <v>648</v>
      </c>
      <c r="H13884" s="9" t="s">
        <v>1797</v>
      </c>
      <c r="I13884" t="s">
        <v>1454</v>
      </c>
      <c r="J13884" s="20">
        <v>134</v>
      </c>
      <c r="K13884" s="20" t="s">
        <v>9</v>
      </c>
      <c r="L13884" t="s">
        <v>1464</v>
      </c>
      <c r="M13884" s="20">
        <v>29.48</v>
      </c>
      <c r="N13884" s="20">
        <v>38.519999999999996</v>
      </c>
      <c r="AE13884">
        <f t="shared" si="216"/>
        <v>2010</v>
      </c>
    </row>
    <row r="13885" spans="1:31" x14ac:dyDescent="0.25">
      <c r="A13885" s="7">
        <v>13882</v>
      </c>
      <c r="B13885" s="8">
        <v>40321</v>
      </c>
      <c r="C13885" t="s">
        <v>3</v>
      </c>
      <c r="D13885" t="s">
        <v>848</v>
      </c>
      <c r="E13885" t="s">
        <v>9</v>
      </c>
      <c r="F13885" t="s">
        <v>978</v>
      </c>
      <c r="G13885" t="s">
        <v>732</v>
      </c>
      <c r="H13885" s="135" t="s">
        <v>2376</v>
      </c>
      <c r="I13885" t="s">
        <v>1454</v>
      </c>
      <c r="J13885" s="20">
        <v>16</v>
      </c>
      <c r="K13885" s="20" t="s">
        <v>9</v>
      </c>
      <c r="L13885" t="s">
        <v>1464</v>
      </c>
      <c r="M13885" s="20">
        <v>3.52</v>
      </c>
      <c r="N13885" s="20">
        <v>5.48</v>
      </c>
      <c r="AE13885">
        <f t="shared" si="216"/>
        <v>2010</v>
      </c>
    </row>
    <row r="13886" spans="1:31" x14ac:dyDescent="0.25">
      <c r="A13886" s="7">
        <v>13883</v>
      </c>
      <c r="B13886" s="8">
        <v>40321</v>
      </c>
      <c r="C13886" t="s">
        <v>3</v>
      </c>
      <c r="D13886" t="s">
        <v>989</v>
      </c>
      <c r="E13886" t="s">
        <v>9</v>
      </c>
      <c r="F13886" t="s">
        <v>833</v>
      </c>
      <c r="G13886" t="s">
        <v>929</v>
      </c>
      <c r="H13886" s="135" t="s">
        <v>2665</v>
      </c>
      <c r="I13886" t="s">
        <v>1454</v>
      </c>
      <c r="J13886" s="20">
        <v>28</v>
      </c>
      <c r="K13886" s="20" t="s">
        <v>3</v>
      </c>
      <c r="L13886" t="s">
        <v>1464</v>
      </c>
      <c r="M13886" s="20">
        <v>8.84</v>
      </c>
      <c r="N13886" s="20">
        <v>6.16</v>
      </c>
      <c r="AE13886">
        <f t="shared" si="216"/>
        <v>2010</v>
      </c>
    </row>
    <row r="13887" spans="1:31" x14ac:dyDescent="0.25">
      <c r="A13887" s="7">
        <v>13884</v>
      </c>
      <c r="B13887" s="8">
        <v>40321</v>
      </c>
      <c r="C13887" t="s">
        <v>3</v>
      </c>
      <c r="D13887" t="s">
        <v>577</v>
      </c>
      <c r="E13887" t="s">
        <v>9</v>
      </c>
      <c r="F13887" t="s">
        <v>828</v>
      </c>
      <c r="G13887" t="s">
        <v>14</v>
      </c>
      <c r="H13887" s="135" t="s">
        <v>1503</v>
      </c>
      <c r="I13887" t="s">
        <v>1454</v>
      </c>
      <c r="J13887" s="20">
        <v>6</v>
      </c>
      <c r="K13887" s="20" t="s">
        <v>9</v>
      </c>
      <c r="L13887" t="s">
        <v>1464</v>
      </c>
      <c r="M13887" s="20">
        <v>1.32</v>
      </c>
      <c r="N13887" s="20">
        <v>2.6799999999999997</v>
      </c>
      <c r="AE13887">
        <f t="shared" si="216"/>
        <v>2010</v>
      </c>
    </row>
    <row r="13888" spans="1:31" x14ac:dyDescent="0.25">
      <c r="A13888" s="7">
        <v>13885</v>
      </c>
      <c r="B13888" s="8">
        <v>40321</v>
      </c>
      <c r="C13888" t="s">
        <v>3</v>
      </c>
      <c r="D13888" t="s">
        <v>577</v>
      </c>
      <c r="E13888" t="s">
        <v>9</v>
      </c>
      <c r="F13888" t="s">
        <v>828</v>
      </c>
      <c r="G13888" t="s">
        <v>17</v>
      </c>
      <c r="H13888" s="135" t="s">
        <v>1528</v>
      </c>
      <c r="I13888" t="s">
        <v>1454</v>
      </c>
      <c r="J13888" s="20">
        <v>12</v>
      </c>
      <c r="K13888" s="20" t="s">
        <v>9</v>
      </c>
      <c r="L13888" t="s">
        <v>1464</v>
      </c>
      <c r="M13888" s="20">
        <v>2.64</v>
      </c>
      <c r="N13888" s="20">
        <v>4.3599999999999994</v>
      </c>
      <c r="AE13888">
        <f t="shared" si="216"/>
        <v>2010</v>
      </c>
    </row>
    <row r="13889" spans="1:31" x14ac:dyDescent="0.25">
      <c r="A13889" s="7">
        <v>13886</v>
      </c>
      <c r="B13889" s="8">
        <v>40321</v>
      </c>
      <c r="C13889" t="s">
        <v>3</v>
      </c>
      <c r="D13889" t="s">
        <v>577</v>
      </c>
      <c r="E13889" t="s">
        <v>9</v>
      </c>
      <c r="F13889" t="s">
        <v>828</v>
      </c>
      <c r="G13889" t="s">
        <v>17</v>
      </c>
      <c r="H13889" s="135" t="s">
        <v>1545</v>
      </c>
      <c r="I13889" t="s">
        <v>1454</v>
      </c>
      <c r="J13889" s="20">
        <v>7</v>
      </c>
      <c r="K13889" s="20" t="s">
        <v>9</v>
      </c>
      <c r="L13889" t="s">
        <v>1464</v>
      </c>
      <c r="M13889" s="20">
        <v>1.54</v>
      </c>
      <c r="N13889" s="20">
        <v>2.96</v>
      </c>
      <c r="AE13889">
        <f t="shared" si="216"/>
        <v>2010</v>
      </c>
    </row>
    <row r="13890" spans="1:31" x14ac:dyDescent="0.25">
      <c r="A13890" s="7">
        <v>13887</v>
      </c>
      <c r="B13890" s="8">
        <v>40321</v>
      </c>
      <c r="C13890" t="s">
        <v>3</v>
      </c>
      <c r="D13890" t="s">
        <v>543</v>
      </c>
      <c r="E13890" t="s">
        <v>9</v>
      </c>
      <c r="F13890" t="s">
        <v>55</v>
      </c>
      <c r="G13890" t="s">
        <v>648</v>
      </c>
      <c r="H13890" s="135" t="s">
        <v>2041</v>
      </c>
      <c r="I13890" t="s">
        <v>1454</v>
      </c>
      <c r="J13890" s="20">
        <v>53</v>
      </c>
      <c r="K13890" s="20" t="s">
        <v>9</v>
      </c>
      <c r="L13890" t="s">
        <v>1464</v>
      </c>
      <c r="M13890" s="20">
        <v>11.66</v>
      </c>
      <c r="N13890" s="20">
        <v>15.84</v>
      </c>
      <c r="AE13890">
        <f t="shared" si="216"/>
        <v>2010</v>
      </c>
    </row>
    <row r="13891" spans="1:31" x14ac:dyDescent="0.25">
      <c r="A13891" s="7">
        <v>13888</v>
      </c>
      <c r="B13891" s="8">
        <v>40322</v>
      </c>
      <c r="C13891" t="s">
        <v>3</v>
      </c>
      <c r="D13891" t="s">
        <v>233</v>
      </c>
      <c r="E13891" t="s">
        <v>9</v>
      </c>
      <c r="F13891" t="s">
        <v>543</v>
      </c>
      <c r="G13891" t="s">
        <v>861</v>
      </c>
      <c r="H13891" s="135" t="s">
        <v>2435</v>
      </c>
      <c r="I13891" t="s">
        <v>1454</v>
      </c>
      <c r="J13891" s="20">
        <v>35</v>
      </c>
      <c r="K13891" s="20" t="s">
        <v>9</v>
      </c>
      <c r="L13891" t="s">
        <v>1464</v>
      </c>
      <c r="M13891" s="20">
        <v>7.7</v>
      </c>
      <c r="N13891" s="20">
        <v>10.8</v>
      </c>
      <c r="AE13891">
        <f t="shared" si="216"/>
        <v>2010</v>
      </c>
    </row>
    <row r="13892" spans="1:31" x14ac:dyDescent="0.25">
      <c r="A13892" s="7">
        <v>13889</v>
      </c>
      <c r="B13892" s="8">
        <v>40322</v>
      </c>
      <c r="C13892" t="s">
        <v>3</v>
      </c>
      <c r="D13892" t="s">
        <v>117</v>
      </c>
      <c r="E13892" t="s">
        <v>9</v>
      </c>
      <c r="F13892" t="s">
        <v>945</v>
      </c>
      <c r="G13892" t="s">
        <v>648</v>
      </c>
      <c r="H13892" s="135" t="s">
        <v>2377</v>
      </c>
      <c r="I13892" t="s">
        <v>1454</v>
      </c>
      <c r="J13892" s="20">
        <v>10</v>
      </c>
      <c r="K13892" s="20" t="s">
        <v>3</v>
      </c>
      <c r="L13892" t="s">
        <v>1464</v>
      </c>
      <c r="M13892" s="20">
        <v>3.8</v>
      </c>
      <c r="N13892" s="20">
        <v>2.2000000000000002</v>
      </c>
      <c r="AE13892">
        <f t="shared" ref="AE13892:AE13955" si="217">YEAR(B13892)</f>
        <v>2010</v>
      </c>
    </row>
    <row r="13893" spans="1:31" x14ac:dyDescent="0.25">
      <c r="A13893" s="7">
        <v>13890</v>
      </c>
      <c r="B13893" s="8">
        <v>40322</v>
      </c>
      <c r="C13893" t="s">
        <v>3</v>
      </c>
      <c r="D13893" t="s">
        <v>311</v>
      </c>
      <c r="E13893" t="s">
        <v>9</v>
      </c>
      <c r="F13893" t="s">
        <v>869</v>
      </c>
      <c r="G13893" t="s">
        <v>870</v>
      </c>
      <c r="H13893" s="135" t="s">
        <v>1496</v>
      </c>
      <c r="I13893" t="s">
        <v>1454</v>
      </c>
      <c r="J13893" s="20">
        <v>4</v>
      </c>
      <c r="K13893" s="20" t="s">
        <v>9</v>
      </c>
      <c r="L13893" t="s">
        <v>1464</v>
      </c>
      <c r="M13893" s="20">
        <v>0.88</v>
      </c>
      <c r="N13893" s="20">
        <v>2.12</v>
      </c>
      <c r="AE13893">
        <f t="shared" si="217"/>
        <v>2010</v>
      </c>
    </row>
    <row r="13894" spans="1:31" x14ac:dyDescent="0.25">
      <c r="A13894" s="7">
        <v>13891</v>
      </c>
      <c r="B13894" s="8">
        <v>40322</v>
      </c>
      <c r="C13894" t="s">
        <v>3</v>
      </c>
      <c r="D13894" t="s">
        <v>913</v>
      </c>
      <c r="E13894" t="s">
        <v>9</v>
      </c>
      <c r="F13894" t="s">
        <v>905</v>
      </c>
      <c r="G13894" t="s">
        <v>732</v>
      </c>
      <c r="H13894" s="135" t="s">
        <v>1496</v>
      </c>
      <c r="I13894" t="s">
        <v>1454</v>
      </c>
      <c r="J13894" s="20">
        <v>13</v>
      </c>
      <c r="K13894" s="20" t="s">
        <v>3</v>
      </c>
      <c r="L13894" t="s">
        <v>1464</v>
      </c>
      <c r="M13894" s="20">
        <v>4.6400000000000006</v>
      </c>
      <c r="N13894" s="20">
        <v>2.86</v>
      </c>
      <c r="AE13894">
        <f t="shared" si="217"/>
        <v>2010</v>
      </c>
    </row>
    <row r="13895" spans="1:31" x14ac:dyDescent="0.25">
      <c r="A13895" s="7">
        <v>13892</v>
      </c>
      <c r="B13895" s="8">
        <v>40322</v>
      </c>
      <c r="C13895" t="s">
        <v>3</v>
      </c>
      <c r="D13895" t="s">
        <v>913</v>
      </c>
      <c r="E13895" t="s">
        <v>9</v>
      </c>
      <c r="F13895" t="s">
        <v>905</v>
      </c>
      <c r="G13895" t="s">
        <v>732</v>
      </c>
      <c r="H13895" s="135" t="s">
        <v>1496</v>
      </c>
      <c r="I13895" t="s">
        <v>1454</v>
      </c>
      <c r="J13895" s="20">
        <v>70</v>
      </c>
      <c r="K13895" s="20" t="s">
        <v>3</v>
      </c>
      <c r="L13895" t="s">
        <v>1464</v>
      </c>
      <c r="M13895" s="20">
        <v>20.6</v>
      </c>
      <c r="N13895" s="20">
        <v>15.4</v>
      </c>
      <c r="AE13895">
        <f t="shared" si="217"/>
        <v>2010</v>
      </c>
    </row>
    <row r="13896" spans="1:31" x14ac:dyDescent="0.25">
      <c r="A13896" s="7">
        <v>13893</v>
      </c>
      <c r="B13896" s="8">
        <v>40323</v>
      </c>
      <c r="C13896" t="s">
        <v>3</v>
      </c>
      <c r="D13896" s="16" t="s">
        <v>35</v>
      </c>
      <c r="E13896" t="s">
        <v>9</v>
      </c>
      <c r="F13896" t="s">
        <v>1018</v>
      </c>
      <c r="G13896" t="s">
        <v>861</v>
      </c>
      <c r="H13896" s="135" t="s">
        <v>2444</v>
      </c>
      <c r="I13896" t="s">
        <v>1455</v>
      </c>
      <c r="J13896" s="20">
        <v>18</v>
      </c>
      <c r="K13896" s="20" t="s">
        <v>3</v>
      </c>
      <c r="L13896" t="s">
        <v>1463</v>
      </c>
      <c r="M13896" s="20">
        <v>2.84</v>
      </c>
      <c r="N13896" s="20">
        <v>2.16</v>
      </c>
      <c r="AE13896">
        <f t="shared" si="217"/>
        <v>2010</v>
      </c>
    </row>
    <row r="13897" spans="1:31" x14ac:dyDescent="0.25">
      <c r="A13897" s="7">
        <v>13894</v>
      </c>
      <c r="B13897" s="8">
        <v>40323</v>
      </c>
      <c r="C13897" t="s">
        <v>3</v>
      </c>
      <c r="D13897" t="s">
        <v>897</v>
      </c>
      <c r="E13897" t="s">
        <v>9</v>
      </c>
      <c r="F13897" t="s">
        <v>667</v>
      </c>
      <c r="G13897" t="s">
        <v>648</v>
      </c>
      <c r="H13897" s="135" t="s">
        <v>1785</v>
      </c>
      <c r="I13897" t="s">
        <v>1454</v>
      </c>
      <c r="J13897" s="20">
        <v>23</v>
      </c>
      <c r="K13897" s="20" t="s">
        <v>1465</v>
      </c>
      <c r="L13897" t="s">
        <v>1466</v>
      </c>
      <c r="M13897" s="20">
        <v>5.75</v>
      </c>
      <c r="N13897" s="20">
        <v>5.75</v>
      </c>
      <c r="AE13897">
        <f t="shared" si="217"/>
        <v>2010</v>
      </c>
    </row>
    <row r="13898" spans="1:31" x14ac:dyDescent="0.25">
      <c r="A13898" s="7">
        <v>13895</v>
      </c>
      <c r="B13898" s="8">
        <v>40323</v>
      </c>
      <c r="C13898" t="s">
        <v>3</v>
      </c>
      <c r="D13898" t="s">
        <v>957</v>
      </c>
      <c r="E13898" t="s">
        <v>9</v>
      </c>
      <c r="F13898" t="s">
        <v>175</v>
      </c>
      <c r="G13898" t="s">
        <v>929</v>
      </c>
      <c r="H13898" s="135" t="s">
        <v>2665</v>
      </c>
      <c r="I13898" t="s">
        <v>1454</v>
      </c>
      <c r="J13898" s="20">
        <v>30</v>
      </c>
      <c r="K13898" s="20" t="s">
        <v>3</v>
      </c>
      <c r="L13898" t="s">
        <v>1464</v>
      </c>
      <c r="M13898" s="20">
        <v>9.4</v>
      </c>
      <c r="N13898" s="20">
        <v>6.6</v>
      </c>
      <c r="AE13898">
        <f t="shared" si="217"/>
        <v>2010</v>
      </c>
    </row>
    <row r="13899" spans="1:31" x14ac:dyDescent="0.25">
      <c r="A13899" s="7">
        <v>13896</v>
      </c>
      <c r="B13899" s="8">
        <v>40323</v>
      </c>
      <c r="C13899" t="s">
        <v>3</v>
      </c>
      <c r="D13899" t="s">
        <v>350</v>
      </c>
      <c r="E13899" t="s">
        <v>9</v>
      </c>
      <c r="F13899" t="s">
        <v>795</v>
      </c>
      <c r="G13899" t="s">
        <v>870</v>
      </c>
      <c r="H13899" s="135" t="s">
        <v>2497</v>
      </c>
      <c r="I13899" t="s">
        <v>1454</v>
      </c>
      <c r="J13899" s="20">
        <v>8</v>
      </c>
      <c r="K13899" s="20" t="s">
        <v>3</v>
      </c>
      <c r="L13899" t="s">
        <v>1463</v>
      </c>
      <c r="M13899" s="20">
        <v>3.08</v>
      </c>
      <c r="N13899" s="20">
        <v>1.92</v>
      </c>
      <c r="AE13899">
        <f t="shared" si="217"/>
        <v>2010</v>
      </c>
    </row>
    <row r="13900" spans="1:31" x14ac:dyDescent="0.25">
      <c r="A13900" s="7">
        <v>13897</v>
      </c>
      <c r="B13900" s="8">
        <v>40324</v>
      </c>
      <c r="C13900" t="s">
        <v>3</v>
      </c>
      <c r="D13900" t="s">
        <v>799</v>
      </c>
      <c r="E13900" t="s">
        <v>9</v>
      </c>
      <c r="F13900" t="s">
        <v>678</v>
      </c>
      <c r="G13900" t="s">
        <v>648</v>
      </c>
      <c r="H13900" s="135" t="s">
        <v>1792</v>
      </c>
      <c r="I13900" t="s">
        <v>1455</v>
      </c>
      <c r="J13900" s="20">
        <v>6</v>
      </c>
      <c r="K13900" s="20" t="s">
        <v>9</v>
      </c>
      <c r="L13900" t="s">
        <v>1463</v>
      </c>
      <c r="M13900" s="20">
        <v>0.72</v>
      </c>
      <c r="N13900" s="20">
        <v>1.28</v>
      </c>
      <c r="AE13900">
        <f t="shared" si="217"/>
        <v>2010</v>
      </c>
    </row>
    <row r="13901" spans="1:31" x14ac:dyDescent="0.25">
      <c r="A13901" s="7">
        <v>13898</v>
      </c>
      <c r="B13901" s="8">
        <v>40325</v>
      </c>
      <c r="C13901" t="s">
        <v>3</v>
      </c>
      <c r="D13901" t="s">
        <v>52</v>
      </c>
      <c r="E13901" t="s">
        <v>9</v>
      </c>
      <c r="F13901" t="s">
        <v>117</v>
      </c>
      <c r="G13901" t="s">
        <v>895</v>
      </c>
      <c r="H13901" s="135" t="s">
        <v>2557</v>
      </c>
      <c r="I13901" t="s">
        <v>1454</v>
      </c>
      <c r="J13901" s="20">
        <v>25</v>
      </c>
      <c r="K13901" s="20" t="s">
        <v>9</v>
      </c>
      <c r="L13901" t="s">
        <v>1464</v>
      </c>
      <c r="M13901" s="20">
        <v>5.5</v>
      </c>
      <c r="N13901" s="20">
        <v>8</v>
      </c>
      <c r="AE13901">
        <f t="shared" si="217"/>
        <v>2010</v>
      </c>
    </row>
    <row r="13902" spans="1:31" x14ac:dyDescent="0.25">
      <c r="A13902" s="7">
        <v>13899</v>
      </c>
      <c r="B13902" s="8">
        <v>40325</v>
      </c>
      <c r="C13902" t="s">
        <v>3</v>
      </c>
      <c r="D13902" t="s">
        <v>265</v>
      </c>
      <c r="E13902" t="s">
        <v>9</v>
      </c>
      <c r="F13902" t="s">
        <v>1049</v>
      </c>
      <c r="G13902" t="s">
        <v>895</v>
      </c>
      <c r="H13902" s="135" t="s">
        <v>1496</v>
      </c>
      <c r="I13902" t="s">
        <v>1454</v>
      </c>
      <c r="J13902" s="20">
        <v>12</v>
      </c>
      <c r="K13902" s="20" t="s">
        <v>3</v>
      </c>
      <c r="L13902" t="s">
        <v>1464</v>
      </c>
      <c r="M13902" s="20">
        <v>4.3599999999999994</v>
      </c>
      <c r="N13902" s="20">
        <v>2.64</v>
      </c>
      <c r="AE13902">
        <f t="shared" si="217"/>
        <v>2010</v>
      </c>
    </row>
    <row r="13903" spans="1:31" x14ac:dyDescent="0.25">
      <c r="A13903" s="7">
        <v>13900</v>
      </c>
      <c r="B13903" s="8">
        <v>40326</v>
      </c>
      <c r="C13903" t="s">
        <v>3</v>
      </c>
      <c r="D13903" t="s">
        <v>102</v>
      </c>
      <c r="E13903" t="s">
        <v>9</v>
      </c>
      <c r="F13903" t="s">
        <v>597</v>
      </c>
      <c r="G13903" t="s">
        <v>648</v>
      </c>
      <c r="H13903" s="9" t="s">
        <v>2997</v>
      </c>
      <c r="I13903" t="s">
        <v>1454</v>
      </c>
      <c r="J13903" s="20">
        <v>14</v>
      </c>
      <c r="K13903" s="20" t="s">
        <v>9</v>
      </c>
      <c r="L13903" t="s">
        <v>1464</v>
      </c>
      <c r="M13903" s="20">
        <v>3.08</v>
      </c>
      <c r="N13903" s="20">
        <v>4.92</v>
      </c>
      <c r="AE13903">
        <f t="shared" si="217"/>
        <v>2010</v>
      </c>
    </row>
    <row r="13904" spans="1:31" x14ac:dyDescent="0.25">
      <c r="A13904" s="7">
        <v>13901</v>
      </c>
      <c r="B13904" s="8">
        <v>40327</v>
      </c>
      <c r="C13904" t="s">
        <v>3</v>
      </c>
      <c r="D13904" t="s">
        <v>597</v>
      </c>
      <c r="E13904" t="s">
        <v>9</v>
      </c>
      <c r="F13904" t="s">
        <v>1066</v>
      </c>
      <c r="G13904" t="s">
        <v>569</v>
      </c>
      <c r="H13904" s="135" t="s">
        <v>1709</v>
      </c>
      <c r="I13904" t="s">
        <v>1458</v>
      </c>
      <c r="J13904" s="20">
        <v>11</v>
      </c>
      <c r="K13904" s="20" t="s">
        <v>1465</v>
      </c>
      <c r="L13904" t="s">
        <v>1466</v>
      </c>
      <c r="M13904" s="20">
        <v>10</v>
      </c>
      <c r="N13904" s="20">
        <v>30</v>
      </c>
      <c r="AE13904">
        <f t="shared" si="217"/>
        <v>2010</v>
      </c>
    </row>
    <row r="13905" spans="1:31" x14ac:dyDescent="0.25">
      <c r="A13905" s="7">
        <v>13902</v>
      </c>
      <c r="B13905" s="8">
        <v>40327</v>
      </c>
      <c r="C13905" t="s">
        <v>3</v>
      </c>
      <c r="D13905" t="s">
        <v>787</v>
      </c>
      <c r="E13905" t="s">
        <v>9</v>
      </c>
      <c r="F13905" t="s">
        <v>45</v>
      </c>
      <c r="G13905" t="s">
        <v>1016</v>
      </c>
      <c r="H13905" s="9" t="s">
        <v>2999</v>
      </c>
      <c r="I13905" t="s">
        <v>1454</v>
      </c>
      <c r="J13905" s="20">
        <v>16</v>
      </c>
      <c r="K13905" s="20" t="s">
        <v>1465</v>
      </c>
      <c r="L13905" t="s">
        <v>1466</v>
      </c>
      <c r="M13905" s="20">
        <v>4</v>
      </c>
      <c r="N13905" s="20">
        <v>4</v>
      </c>
      <c r="AE13905">
        <f t="shared" si="217"/>
        <v>2010</v>
      </c>
    </row>
    <row r="13906" spans="1:31" x14ac:dyDescent="0.25">
      <c r="A13906" s="7">
        <v>13903</v>
      </c>
      <c r="B13906" s="8">
        <v>40327</v>
      </c>
      <c r="C13906" t="s">
        <v>3</v>
      </c>
      <c r="D13906" t="s">
        <v>897</v>
      </c>
      <c r="E13906" t="s">
        <v>9</v>
      </c>
      <c r="F13906" t="s">
        <v>1052</v>
      </c>
      <c r="G13906" t="s">
        <v>648</v>
      </c>
      <c r="H13906" s="135" t="s">
        <v>1810</v>
      </c>
      <c r="I13906" t="s">
        <v>1455</v>
      </c>
      <c r="J13906" s="20">
        <v>20</v>
      </c>
      <c r="K13906" s="20" t="s">
        <v>1465</v>
      </c>
      <c r="L13906" t="s">
        <v>1466</v>
      </c>
      <c r="M13906" s="20">
        <v>2.5</v>
      </c>
      <c r="N13906" s="20">
        <v>2.5</v>
      </c>
      <c r="AE13906">
        <f t="shared" si="217"/>
        <v>2010</v>
      </c>
    </row>
    <row r="13907" spans="1:31" x14ac:dyDescent="0.25">
      <c r="A13907" s="7">
        <v>13904</v>
      </c>
      <c r="B13907" s="8">
        <v>40327</v>
      </c>
      <c r="C13907" t="s">
        <v>3</v>
      </c>
      <c r="D13907" t="s">
        <v>1052</v>
      </c>
      <c r="E13907" t="s">
        <v>9</v>
      </c>
      <c r="F13907" t="s">
        <v>1045</v>
      </c>
      <c r="G13907" t="s">
        <v>648</v>
      </c>
      <c r="H13907" s="135" t="s">
        <v>2269</v>
      </c>
      <c r="I13907" t="s">
        <v>1454</v>
      </c>
      <c r="J13907" s="20">
        <v>133</v>
      </c>
      <c r="K13907" s="20" t="s">
        <v>1465</v>
      </c>
      <c r="L13907" t="s">
        <v>1466</v>
      </c>
      <c r="M13907" s="20">
        <v>33.25</v>
      </c>
      <c r="N13907" s="20">
        <v>33.25</v>
      </c>
      <c r="AE13907">
        <f t="shared" si="217"/>
        <v>2010</v>
      </c>
    </row>
    <row r="13908" spans="1:31" x14ac:dyDescent="0.25">
      <c r="A13908" s="7">
        <v>13905</v>
      </c>
      <c r="B13908" s="8">
        <v>40327</v>
      </c>
      <c r="C13908" t="s">
        <v>3</v>
      </c>
      <c r="D13908" t="s">
        <v>450</v>
      </c>
      <c r="E13908" t="s">
        <v>9</v>
      </c>
      <c r="F13908" t="s">
        <v>101</v>
      </c>
      <c r="G13908" t="s">
        <v>648</v>
      </c>
      <c r="H13908" s="136" t="s">
        <v>1496</v>
      </c>
      <c r="I13908" t="s">
        <v>1454</v>
      </c>
      <c r="J13908" s="20">
        <v>75</v>
      </c>
      <c r="K13908" s="20" t="s">
        <v>9</v>
      </c>
      <c r="L13908" t="s">
        <v>1464</v>
      </c>
      <c r="M13908" s="20">
        <v>16.5</v>
      </c>
      <c r="N13908" s="20">
        <v>22</v>
      </c>
      <c r="AE13908">
        <f t="shared" si="217"/>
        <v>2010</v>
      </c>
    </row>
    <row r="13909" spans="1:31" x14ac:dyDescent="0.25">
      <c r="A13909" s="7">
        <v>13906</v>
      </c>
      <c r="B13909" s="8">
        <v>40328</v>
      </c>
      <c r="C13909" t="s">
        <v>3</v>
      </c>
      <c r="D13909" t="s">
        <v>968</v>
      </c>
      <c r="E13909" t="s">
        <v>9</v>
      </c>
      <c r="F13909" t="s">
        <v>978</v>
      </c>
      <c r="G13909" t="s">
        <v>870</v>
      </c>
      <c r="H13909" s="135" t="s">
        <v>1496</v>
      </c>
      <c r="I13909" t="s">
        <v>1454</v>
      </c>
      <c r="J13909" s="20">
        <v>30</v>
      </c>
      <c r="K13909" s="20" t="s">
        <v>9</v>
      </c>
      <c r="L13909" t="s">
        <v>1463</v>
      </c>
      <c r="M13909" s="20">
        <v>7.2</v>
      </c>
      <c r="N13909" s="20">
        <v>8.8000000000000007</v>
      </c>
      <c r="AE13909">
        <f t="shared" si="217"/>
        <v>2010</v>
      </c>
    </row>
    <row r="13910" spans="1:31" x14ac:dyDescent="0.25">
      <c r="A13910" s="7">
        <v>13907</v>
      </c>
      <c r="B13910" s="8">
        <v>40328</v>
      </c>
      <c r="C13910" t="s">
        <v>3</v>
      </c>
      <c r="D13910" t="s">
        <v>712</v>
      </c>
      <c r="E13910" t="s">
        <v>9</v>
      </c>
      <c r="F13910" t="s">
        <v>667</v>
      </c>
      <c r="G13910" t="s">
        <v>569</v>
      </c>
      <c r="H13910" s="9" t="s">
        <v>2222</v>
      </c>
      <c r="I13910" t="s">
        <v>1454</v>
      </c>
      <c r="J13910" s="20">
        <v>78</v>
      </c>
      <c r="K13910" s="20" t="s">
        <v>3</v>
      </c>
      <c r="L13910" t="s">
        <v>1464</v>
      </c>
      <c r="M13910" s="20">
        <v>22.84</v>
      </c>
      <c r="N13910" s="20">
        <v>17.16</v>
      </c>
      <c r="AE13910">
        <f t="shared" si="217"/>
        <v>2010</v>
      </c>
    </row>
    <row r="13911" spans="1:31" x14ac:dyDescent="0.25">
      <c r="A13911" s="7">
        <v>13908</v>
      </c>
      <c r="B13911" s="8">
        <v>40328</v>
      </c>
      <c r="C13911" t="s">
        <v>3</v>
      </c>
      <c r="D13911" t="s">
        <v>712</v>
      </c>
      <c r="E13911" t="s">
        <v>9</v>
      </c>
      <c r="F13911" t="s">
        <v>817</v>
      </c>
      <c r="G13911" t="s">
        <v>714</v>
      </c>
      <c r="H13911" s="9" t="s">
        <v>2301</v>
      </c>
      <c r="I13911" t="s">
        <v>1454</v>
      </c>
      <c r="J13911" s="20">
        <v>25</v>
      </c>
      <c r="K13911" s="20" t="s">
        <v>3</v>
      </c>
      <c r="L13911" t="s">
        <v>1463</v>
      </c>
      <c r="M13911" s="20">
        <v>7.5</v>
      </c>
      <c r="N13911" s="20">
        <v>6</v>
      </c>
      <c r="AE13911">
        <f t="shared" si="217"/>
        <v>2010</v>
      </c>
    </row>
    <row r="13912" spans="1:31" x14ac:dyDescent="0.25">
      <c r="A13912" s="7">
        <v>13909</v>
      </c>
      <c r="B13912" s="8">
        <v>40328</v>
      </c>
      <c r="C13912" t="s">
        <v>3</v>
      </c>
      <c r="D13912" t="s">
        <v>302</v>
      </c>
      <c r="E13912" t="s">
        <v>9</v>
      </c>
      <c r="F13912" t="s">
        <v>869</v>
      </c>
      <c r="G13912" t="s">
        <v>861</v>
      </c>
      <c r="H13912" s="135" t="s">
        <v>1496</v>
      </c>
      <c r="I13912" t="s">
        <v>1454</v>
      </c>
      <c r="J13912" s="20">
        <v>20</v>
      </c>
      <c r="K13912" s="20" t="s">
        <v>1465</v>
      </c>
      <c r="L13912" t="s">
        <v>1466</v>
      </c>
      <c r="M13912" s="20">
        <v>5</v>
      </c>
      <c r="N13912" s="20">
        <v>5</v>
      </c>
      <c r="AE13912">
        <f t="shared" si="217"/>
        <v>2010</v>
      </c>
    </row>
    <row r="13913" spans="1:31" x14ac:dyDescent="0.25">
      <c r="A13913" s="7">
        <v>13910</v>
      </c>
      <c r="B13913" s="8">
        <v>40328</v>
      </c>
      <c r="C13913" t="s">
        <v>3</v>
      </c>
      <c r="D13913" t="s">
        <v>787</v>
      </c>
      <c r="E13913" t="s">
        <v>9</v>
      </c>
      <c r="F13913" t="s">
        <v>1034</v>
      </c>
      <c r="G13913" t="s">
        <v>861</v>
      </c>
      <c r="H13913" s="9" t="s">
        <v>2461</v>
      </c>
      <c r="I13913" t="s">
        <v>1454</v>
      </c>
      <c r="J13913" s="20">
        <v>13</v>
      </c>
      <c r="K13913" s="20" t="s">
        <v>9</v>
      </c>
      <c r="L13913" t="s">
        <v>1463</v>
      </c>
      <c r="M13913" s="20">
        <v>3.12</v>
      </c>
      <c r="N13913" s="20">
        <v>4.38</v>
      </c>
      <c r="AE13913">
        <f t="shared" si="217"/>
        <v>2010</v>
      </c>
    </row>
    <row r="13914" spans="1:31" x14ac:dyDescent="0.25">
      <c r="A13914" s="7">
        <v>13911</v>
      </c>
      <c r="B13914" s="8">
        <v>40329</v>
      </c>
      <c r="C13914" t="s">
        <v>3</v>
      </c>
      <c r="D13914" t="s">
        <v>913</v>
      </c>
      <c r="E13914" t="s">
        <v>9</v>
      </c>
      <c r="F13914" t="s">
        <v>37</v>
      </c>
      <c r="G13914" t="s">
        <v>648</v>
      </c>
      <c r="H13914" s="135" t="s">
        <v>2311</v>
      </c>
      <c r="I13914" t="s">
        <v>1454</v>
      </c>
      <c r="J13914" s="20">
        <v>46</v>
      </c>
      <c r="K13914" s="20" t="s">
        <v>9</v>
      </c>
      <c r="L13914" t="s">
        <v>1463</v>
      </c>
      <c r="M13914" s="20">
        <v>11.04</v>
      </c>
      <c r="N13914" s="20">
        <v>12.96</v>
      </c>
      <c r="AE13914">
        <f t="shared" si="217"/>
        <v>2010</v>
      </c>
    </row>
    <row r="13915" spans="1:31" x14ac:dyDescent="0.25">
      <c r="A13915" s="7">
        <v>13912</v>
      </c>
      <c r="B13915" s="8">
        <v>40329</v>
      </c>
      <c r="C13915" t="s">
        <v>3</v>
      </c>
      <c r="D13915" t="s">
        <v>972</v>
      </c>
      <c r="E13915" t="s">
        <v>9</v>
      </c>
      <c r="F13915" t="s">
        <v>54</v>
      </c>
      <c r="G13915" t="s">
        <v>648</v>
      </c>
      <c r="H13915" s="135" t="s">
        <v>1785</v>
      </c>
      <c r="I13915" t="s">
        <v>1454</v>
      </c>
      <c r="J13915" s="20">
        <v>10</v>
      </c>
      <c r="K13915" s="20" t="s">
        <v>1465</v>
      </c>
      <c r="L13915" t="s">
        <v>1466</v>
      </c>
      <c r="M13915" s="20">
        <v>2.5</v>
      </c>
      <c r="N13915" s="20">
        <v>2.5</v>
      </c>
      <c r="AE13915">
        <f t="shared" si="217"/>
        <v>2010</v>
      </c>
    </row>
    <row r="13916" spans="1:31" x14ac:dyDescent="0.25">
      <c r="A13916" s="7">
        <v>13913</v>
      </c>
      <c r="B13916" s="8">
        <v>40329</v>
      </c>
      <c r="C13916" t="s">
        <v>3</v>
      </c>
      <c r="D13916" t="s">
        <v>973</v>
      </c>
      <c r="E13916" t="s">
        <v>9</v>
      </c>
      <c r="F13916" t="s">
        <v>937</v>
      </c>
      <c r="G13916" t="s">
        <v>1016</v>
      </c>
      <c r="H13916" s="135" t="s">
        <v>1496</v>
      </c>
      <c r="I13916" t="s">
        <v>1454</v>
      </c>
      <c r="J13916" s="20">
        <v>9</v>
      </c>
      <c r="K13916" s="20" t="s">
        <v>1465</v>
      </c>
      <c r="L13916" t="s">
        <v>1466</v>
      </c>
      <c r="M13916" s="20">
        <v>2.25</v>
      </c>
      <c r="N13916" s="20">
        <v>2.25</v>
      </c>
      <c r="AE13916">
        <f t="shared" si="217"/>
        <v>2010</v>
      </c>
    </row>
    <row r="13917" spans="1:31" x14ac:dyDescent="0.25">
      <c r="A13917" s="7">
        <v>13914</v>
      </c>
      <c r="B13917" s="8">
        <v>40329</v>
      </c>
      <c r="C13917" t="s">
        <v>3</v>
      </c>
      <c r="D13917" t="s">
        <v>787</v>
      </c>
      <c r="E13917" t="s">
        <v>9</v>
      </c>
      <c r="F13917" t="s">
        <v>37</v>
      </c>
      <c r="G13917" t="s">
        <v>377</v>
      </c>
      <c r="H13917" s="9" t="s">
        <v>2120</v>
      </c>
      <c r="I13917" t="s">
        <v>1456</v>
      </c>
      <c r="J13917" s="20">
        <v>40</v>
      </c>
      <c r="K13917" s="20" t="s">
        <v>9</v>
      </c>
      <c r="L13917" t="s">
        <v>1464</v>
      </c>
      <c r="M13917" s="20">
        <v>8.8000000000000007</v>
      </c>
      <c r="N13917" s="20">
        <v>12.2</v>
      </c>
      <c r="O13917" t="s">
        <v>9</v>
      </c>
      <c r="P13917" s="13" t="s">
        <v>727</v>
      </c>
      <c r="Q13917" t="s">
        <v>9</v>
      </c>
      <c r="R13917" t="s">
        <v>698</v>
      </c>
      <c r="S13917" t="s">
        <v>9</v>
      </c>
      <c r="T13917" t="s">
        <v>810</v>
      </c>
      <c r="U13917" t="s">
        <v>3</v>
      </c>
      <c r="V13917" t="s">
        <v>104</v>
      </c>
      <c r="W13917" t="s">
        <v>3</v>
      </c>
      <c r="X13917" t="s">
        <v>791</v>
      </c>
      <c r="Y13917" t="s">
        <v>1465</v>
      </c>
      <c r="AA13917" t="s">
        <v>1465</v>
      </c>
      <c r="AC13917" t="s">
        <v>1465</v>
      </c>
      <c r="AE13917">
        <f t="shared" si="217"/>
        <v>2010</v>
      </c>
    </row>
    <row r="13918" spans="1:31" x14ac:dyDescent="0.25">
      <c r="A13918" s="7">
        <v>13915</v>
      </c>
      <c r="B13918" s="8">
        <v>40330</v>
      </c>
      <c r="C13918" t="s">
        <v>3</v>
      </c>
      <c r="D13918" t="s">
        <v>1042</v>
      </c>
      <c r="E13918" t="s">
        <v>9</v>
      </c>
      <c r="F13918" t="s">
        <v>937</v>
      </c>
      <c r="G13918" t="s">
        <v>648</v>
      </c>
      <c r="H13918" s="9" t="s">
        <v>1797</v>
      </c>
      <c r="I13918" t="s">
        <v>1455</v>
      </c>
      <c r="J13918" s="20">
        <v>27</v>
      </c>
      <c r="K13918" s="20" t="s">
        <v>9</v>
      </c>
      <c r="L13918" t="s">
        <v>1464</v>
      </c>
      <c r="M13918" s="20">
        <v>2.9699999999999998</v>
      </c>
      <c r="N13918" s="20">
        <v>4.28</v>
      </c>
      <c r="AE13918">
        <f t="shared" si="217"/>
        <v>2010</v>
      </c>
    </row>
    <row r="13919" spans="1:31" x14ac:dyDescent="0.25">
      <c r="A13919" s="7">
        <v>13916</v>
      </c>
      <c r="B13919" s="8">
        <v>40330</v>
      </c>
      <c r="C13919" t="s">
        <v>3</v>
      </c>
      <c r="D13919" t="s">
        <v>1052</v>
      </c>
      <c r="E13919" t="s">
        <v>9</v>
      </c>
      <c r="F13919" t="s">
        <v>1056</v>
      </c>
      <c r="G13919" t="s">
        <v>732</v>
      </c>
      <c r="H13919" s="135" t="s">
        <v>2161</v>
      </c>
      <c r="I13919" t="s">
        <v>1454</v>
      </c>
      <c r="J13919" s="20">
        <v>14</v>
      </c>
      <c r="K13919" s="20" t="s">
        <v>1465</v>
      </c>
      <c r="L13919" t="s">
        <v>1466</v>
      </c>
      <c r="M13919" s="20">
        <v>3.5</v>
      </c>
      <c r="N13919" s="20">
        <v>3.5</v>
      </c>
      <c r="AE13919">
        <f t="shared" si="217"/>
        <v>2010</v>
      </c>
    </row>
    <row r="13920" spans="1:31" x14ac:dyDescent="0.25">
      <c r="A13920" s="7">
        <v>13917</v>
      </c>
      <c r="B13920" s="8">
        <v>40330</v>
      </c>
      <c r="C13920" t="s">
        <v>3</v>
      </c>
      <c r="D13920" t="s">
        <v>868</v>
      </c>
      <c r="E13920" t="s">
        <v>9</v>
      </c>
      <c r="F13920" t="s">
        <v>54</v>
      </c>
      <c r="G13920" t="s">
        <v>569</v>
      </c>
      <c r="H13920" s="135" t="s">
        <v>2133</v>
      </c>
      <c r="I13920" t="s">
        <v>1454</v>
      </c>
      <c r="J13920" s="20">
        <v>19</v>
      </c>
      <c r="K13920" s="20" t="s">
        <v>9</v>
      </c>
      <c r="L13920" t="s">
        <v>1463</v>
      </c>
      <c r="M13920" s="20">
        <v>4.5599999999999996</v>
      </c>
      <c r="N13920" s="20">
        <v>5.94</v>
      </c>
      <c r="AE13920">
        <f t="shared" si="217"/>
        <v>2010</v>
      </c>
    </row>
    <row r="13921" spans="1:31" x14ac:dyDescent="0.25">
      <c r="A13921" s="7">
        <v>13918</v>
      </c>
      <c r="B13921" s="8">
        <v>40330</v>
      </c>
      <c r="C13921" t="s">
        <v>3</v>
      </c>
      <c r="D13921" t="s">
        <v>1020</v>
      </c>
      <c r="E13921" t="s">
        <v>9</v>
      </c>
      <c r="F13921" t="s">
        <v>122</v>
      </c>
      <c r="G13921" t="s">
        <v>929</v>
      </c>
      <c r="H13921" s="135" t="s">
        <v>2683</v>
      </c>
      <c r="I13921" t="s">
        <v>1454</v>
      </c>
      <c r="J13921" s="20">
        <v>5</v>
      </c>
      <c r="K13921" s="20" t="s">
        <v>3</v>
      </c>
      <c r="L13921" t="s">
        <v>1464</v>
      </c>
      <c r="M13921" s="20">
        <v>2.4</v>
      </c>
      <c r="N13921" s="20">
        <v>1.1000000000000001</v>
      </c>
      <c r="AE13921">
        <f t="shared" si="217"/>
        <v>2010</v>
      </c>
    </row>
    <row r="13922" spans="1:31" x14ac:dyDescent="0.25">
      <c r="A13922" s="7">
        <v>13919</v>
      </c>
      <c r="B13922" s="8">
        <v>40330</v>
      </c>
      <c r="C13922" t="s">
        <v>3</v>
      </c>
      <c r="D13922" t="s">
        <v>973</v>
      </c>
      <c r="E13922" t="s">
        <v>9</v>
      </c>
      <c r="F13922" t="s">
        <v>937</v>
      </c>
      <c r="G13922" t="s">
        <v>1016</v>
      </c>
      <c r="H13922" s="135" t="s">
        <v>1496</v>
      </c>
      <c r="I13922" t="s">
        <v>1454</v>
      </c>
      <c r="J13922" s="20">
        <v>25</v>
      </c>
      <c r="K13922" s="20" t="s">
        <v>9</v>
      </c>
      <c r="L13922" t="s">
        <v>1463</v>
      </c>
      <c r="M13922" s="20">
        <v>6</v>
      </c>
      <c r="N13922" s="20">
        <v>7.5</v>
      </c>
      <c r="AE13922">
        <f t="shared" si="217"/>
        <v>2010</v>
      </c>
    </row>
    <row r="13923" spans="1:31" x14ac:dyDescent="0.25">
      <c r="A13923" s="7">
        <v>13920</v>
      </c>
      <c r="B13923" s="8">
        <v>40330</v>
      </c>
      <c r="C13923" t="s">
        <v>3</v>
      </c>
      <c r="D13923" t="s">
        <v>678</v>
      </c>
      <c r="E13923" t="s">
        <v>9</v>
      </c>
      <c r="F13923" t="s">
        <v>1003</v>
      </c>
      <c r="G13923" t="s">
        <v>648</v>
      </c>
      <c r="H13923" s="9" t="s">
        <v>2945</v>
      </c>
      <c r="I13923" t="s">
        <v>1457</v>
      </c>
      <c r="J13923" s="20">
        <v>25</v>
      </c>
      <c r="K13923" s="20" t="s">
        <v>3</v>
      </c>
      <c r="L13923" t="s">
        <v>1464</v>
      </c>
      <c r="M13923" s="20">
        <v>4</v>
      </c>
      <c r="N13923" s="20">
        <v>2.75</v>
      </c>
      <c r="O13923" t="s">
        <v>3</v>
      </c>
      <c r="P13923" s="13" t="s">
        <v>1020</v>
      </c>
      <c r="Q13923" t="s">
        <v>9</v>
      </c>
      <c r="R13923" t="s">
        <v>990</v>
      </c>
      <c r="S13923" t="s">
        <v>3</v>
      </c>
      <c r="T13923" t="s">
        <v>819</v>
      </c>
      <c r="U13923" t="s">
        <v>1465</v>
      </c>
      <c r="W13923" t="s">
        <v>1465</v>
      </c>
      <c r="Y13923" t="s">
        <v>1465</v>
      </c>
      <c r="AA13923" t="s">
        <v>1465</v>
      </c>
      <c r="AC13923" t="s">
        <v>1465</v>
      </c>
      <c r="AE13923">
        <f t="shared" si="217"/>
        <v>2010</v>
      </c>
    </row>
    <row r="13924" spans="1:31" x14ac:dyDescent="0.25">
      <c r="A13924" s="7">
        <v>13921</v>
      </c>
      <c r="B13924" s="8">
        <v>40330</v>
      </c>
      <c r="C13924" t="s">
        <v>3</v>
      </c>
      <c r="D13924" t="s">
        <v>914</v>
      </c>
      <c r="E13924" t="s">
        <v>9</v>
      </c>
      <c r="F13924" t="s">
        <v>949</v>
      </c>
      <c r="G13924" t="s">
        <v>861</v>
      </c>
      <c r="H13924" s="9" t="s">
        <v>3000</v>
      </c>
      <c r="I13924" t="s">
        <v>1454</v>
      </c>
      <c r="J13924" s="20">
        <v>27</v>
      </c>
      <c r="K13924" s="20" t="s">
        <v>3</v>
      </c>
      <c r="L13924" t="s">
        <v>1463</v>
      </c>
      <c r="M13924" s="20">
        <v>8.02</v>
      </c>
      <c r="N13924" s="20">
        <v>6.48</v>
      </c>
      <c r="AE13924">
        <f t="shared" si="217"/>
        <v>2010</v>
      </c>
    </row>
    <row r="13925" spans="1:31" x14ac:dyDescent="0.25">
      <c r="A13925" s="7">
        <v>13922</v>
      </c>
      <c r="B13925" s="8">
        <v>40331</v>
      </c>
      <c r="C13925" t="s">
        <v>3</v>
      </c>
      <c r="D13925" t="s">
        <v>1064</v>
      </c>
      <c r="E13925" t="s">
        <v>9</v>
      </c>
      <c r="F13925" t="s">
        <v>1045</v>
      </c>
      <c r="G13925" t="s">
        <v>929</v>
      </c>
      <c r="H13925" s="135" t="s">
        <v>2698</v>
      </c>
      <c r="I13925" t="s">
        <v>1454</v>
      </c>
      <c r="J13925" s="20">
        <v>15</v>
      </c>
      <c r="K13925" s="20" t="s">
        <v>9</v>
      </c>
      <c r="L13925" t="s">
        <v>1463</v>
      </c>
      <c r="M13925" s="20">
        <v>3.6</v>
      </c>
      <c r="N13925" s="20">
        <v>4.9000000000000004</v>
      </c>
      <c r="AE13925">
        <f t="shared" si="217"/>
        <v>2010</v>
      </c>
    </row>
    <row r="13926" spans="1:31" x14ac:dyDescent="0.25">
      <c r="A13926" s="7">
        <v>13923</v>
      </c>
      <c r="B13926" s="8">
        <v>40331</v>
      </c>
      <c r="C13926" t="s">
        <v>3</v>
      </c>
      <c r="D13926" t="s">
        <v>311</v>
      </c>
      <c r="E13926" t="s">
        <v>9</v>
      </c>
      <c r="F13926" t="s">
        <v>131</v>
      </c>
      <c r="G13926" t="s">
        <v>929</v>
      </c>
      <c r="H13926" s="9" t="s">
        <v>2895</v>
      </c>
      <c r="I13926" t="s">
        <v>1454</v>
      </c>
      <c r="J13926" s="20">
        <v>13</v>
      </c>
      <c r="K13926" s="20" t="s">
        <v>1465</v>
      </c>
      <c r="L13926" t="s">
        <v>1466</v>
      </c>
      <c r="M13926" s="20">
        <v>3.25</v>
      </c>
      <c r="N13926" s="20">
        <v>3.25</v>
      </c>
      <c r="AE13926">
        <f t="shared" si="217"/>
        <v>2010</v>
      </c>
    </row>
    <row r="13927" spans="1:31" x14ac:dyDescent="0.25">
      <c r="A13927" s="7">
        <v>13924</v>
      </c>
      <c r="B13927" s="8">
        <v>40331</v>
      </c>
      <c r="C13927" t="s">
        <v>3</v>
      </c>
      <c r="D13927" t="s">
        <v>848</v>
      </c>
      <c r="E13927" t="s">
        <v>9</v>
      </c>
      <c r="F13927" t="s">
        <v>978</v>
      </c>
      <c r="G13927" t="s">
        <v>732</v>
      </c>
      <c r="H13927" s="135" t="s">
        <v>1496</v>
      </c>
      <c r="I13927" t="s">
        <v>1454</v>
      </c>
      <c r="J13927" s="20">
        <v>20</v>
      </c>
      <c r="K13927" s="20" t="s">
        <v>1465</v>
      </c>
      <c r="L13927" t="s">
        <v>1466</v>
      </c>
      <c r="M13927" s="20">
        <v>5</v>
      </c>
      <c r="N13927" s="20">
        <v>5</v>
      </c>
      <c r="AE13927">
        <f t="shared" si="217"/>
        <v>2010</v>
      </c>
    </row>
    <row r="13928" spans="1:31" x14ac:dyDescent="0.25">
      <c r="A13928" s="7">
        <v>13925</v>
      </c>
      <c r="B13928" s="8">
        <v>40333</v>
      </c>
      <c r="C13928" t="s">
        <v>3</v>
      </c>
      <c r="D13928" t="s">
        <v>1052</v>
      </c>
      <c r="E13928" t="s">
        <v>9</v>
      </c>
      <c r="F13928" t="s">
        <v>1064</v>
      </c>
      <c r="G13928" t="s">
        <v>732</v>
      </c>
      <c r="H13928" s="135" t="s">
        <v>2966</v>
      </c>
      <c r="I13928" t="s">
        <v>1455</v>
      </c>
      <c r="J13928" s="20">
        <v>145</v>
      </c>
      <c r="K13928" s="20" t="s">
        <v>9</v>
      </c>
      <c r="L13928" t="s">
        <v>1464</v>
      </c>
      <c r="M13928" s="20">
        <v>15.95</v>
      </c>
      <c r="N13928" s="20">
        <v>20.8</v>
      </c>
      <c r="AE13928">
        <f t="shared" si="217"/>
        <v>2010</v>
      </c>
    </row>
    <row r="13929" spans="1:31" x14ac:dyDescent="0.25">
      <c r="A13929" s="7">
        <v>13926</v>
      </c>
      <c r="B13929" s="8">
        <v>40333</v>
      </c>
      <c r="C13929" t="s">
        <v>3</v>
      </c>
      <c r="D13929" t="s">
        <v>168</v>
      </c>
      <c r="E13929" t="s">
        <v>9</v>
      </c>
      <c r="F13929" t="s">
        <v>906</v>
      </c>
      <c r="G13929" t="s">
        <v>24</v>
      </c>
      <c r="H13929" s="135" t="s">
        <v>1497</v>
      </c>
      <c r="I13929" t="s">
        <v>1454</v>
      </c>
      <c r="J13929" s="20">
        <v>45</v>
      </c>
      <c r="K13929" s="20" t="s">
        <v>9</v>
      </c>
      <c r="L13929" t="s">
        <v>1464</v>
      </c>
      <c r="M13929" s="20">
        <v>9.9</v>
      </c>
      <c r="N13929" s="20">
        <v>13.6</v>
      </c>
      <c r="AE13929">
        <f t="shared" si="217"/>
        <v>2010</v>
      </c>
    </row>
    <row r="13930" spans="1:31" x14ac:dyDescent="0.25">
      <c r="A13930" s="7">
        <v>13927</v>
      </c>
      <c r="B13930" s="8">
        <v>40333</v>
      </c>
      <c r="C13930" t="s">
        <v>3</v>
      </c>
      <c r="D13930" t="s">
        <v>588</v>
      </c>
      <c r="E13930" t="s">
        <v>9</v>
      </c>
      <c r="F13930" t="s">
        <v>1031</v>
      </c>
      <c r="G13930" t="s">
        <v>929</v>
      </c>
      <c r="H13930" s="135" t="s">
        <v>2644</v>
      </c>
      <c r="I13930" t="s">
        <v>1454</v>
      </c>
      <c r="J13930" s="20">
        <v>21</v>
      </c>
      <c r="K13930" s="20" t="s">
        <v>3</v>
      </c>
      <c r="L13930" t="s">
        <v>1464</v>
      </c>
      <c r="M13930" s="20">
        <v>6.88</v>
      </c>
      <c r="N13930" s="20">
        <v>4.62</v>
      </c>
      <c r="AE13930">
        <f t="shared" si="217"/>
        <v>2010</v>
      </c>
    </row>
    <row r="13931" spans="1:31" x14ac:dyDescent="0.25">
      <c r="A13931" s="7">
        <v>13928</v>
      </c>
      <c r="B13931" s="8">
        <v>40333</v>
      </c>
      <c r="C13931" t="s">
        <v>3</v>
      </c>
      <c r="D13931" t="s">
        <v>276</v>
      </c>
      <c r="E13931" t="s">
        <v>9</v>
      </c>
      <c r="F13931" t="s">
        <v>937</v>
      </c>
      <c r="G13931" t="s">
        <v>377</v>
      </c>
      <c r="H13931" s="9" t="s">
        <v>2124</v>
      </c>
      <c r="I13931" t="s">
        <v>1454</v>
      </c>
      <c r="J13931" s="20">
        <v>28</v>
      </c>
      <c r="K13931" s="20" t="s">
        <v>3</v>
      </c>
      <c r="L13931" t="s">
        <v>1464</v>
      </c>
      <c r="M13931" s="20">
        <v>8.84</v>
      </c>
      <c r="N13931" s="20">
        <v>6.16</v>
      </c>
      <c r="AE13931">
        <f t="shared" si="217"/>
        <v>2010</v>
      </c>
    </row>
    <row r="13932" spans="1:31" x14ac:dyDescent="0.25">
      <c r="A13932" s="7">
        <v>13929</v>
      </c>
      <c r="B13932" s="8">
        <v>40334</v>
      </c>
      <c r="C13932" t="s">
        <v>3</v>
      </c>
      <c r="D13932" t="s">
        <v>1044</v>
      </c>
      <c r="E13932" t="s">
        <v>9</v>
      </c>
      <c r="F13932" t="s">
        <v>52</v>
      </c>
      <c r="G13932" t="s">
        <v>929</v>
      </c>
      <c r="H13932" s="135" t="s">
        <v>2655</v>
      </c>
      <c r="I13932" t="s">
        <v>1454</v>
      </c>
      <c r="J13932" s="20">
        <v>14</v>
      </c>
      <c r="K13932" s="20" t="s">
        <v>9</v>
      </c>
      <c r="L13932" t="s">
        <v>1464</v>
      </c>
      <c r="M13932" s="20">
        <v>3.08</v>
      </c>
      <c r="N13932" s="20">
        <v>4.92</v>
      </c>
      <c r="AE13932">
        <f t="shared" si="217"/>
        <v>2010</v>
      </c>
    </row>
    <row r="13933" spans="1:31" x14ac:dyDescent="0.25">
      <c r="A13933" s="7">
        <v>13930</v>
      </c>
      <c r="B13933" s="8">
        <v>40334</v>
      </c>
      <c r="C13933" t="s">
        <v>3</v>
      </c>
      <c r="D13933" t="s">
        <v>588</v>
      </c>
      <c r="E13933" t="s">
        <v>9</v>
      </c>
      <c r="F13933" t="s">
        <v>1044</v>
      </c>
      <c r="G13933" t="s">
        <v>929</v>
      </c>
      <c r="H13933" s="135" t="s">
        <v>2707</v>
      </c>
      <c r="I13933" t="s">
        <v>1455</v>
      </c>
      <c r="J13933" s="20">
        <v>13</v>
      </c>
      <c r="K13933" s="20" t="s">
        <v>3</v>
      </c>
      <c r="L13933" t="s">
        <v>1464</v>
      </c>
      <c r="M13933" s="20">
        <v>2.3200000000000003</v>
      </c>
      <c r="N13933" s="20">
        <v>1.43</v>
      </c>
      <c r="AE13933">
        <f t="shared" si="217"/>
        <v>2010</v>
      </c>
    </row>
    <row r="13934" spans="1:31" x14ac:dyDescent="0.25">
      <c r="A13934" s="7">
        <v>13931</v>
      </c>
      <c r="B13934" s="8">
        <v>40334</v>
      </c>
      <c r="C13934" t="s">
        <v>3</v>
      </c>
      <c r="D13934" t="s">
        <v>1052</v>
      </c>
      <c r="E13934" t="s">
        <v>9</v>
      </c>
      <c r="F13934" t="s">
        <v>1031</v>
      </c>
      <c r="G13934" t="s">
        <v>929</v>
      </c>
      <c r="H13934" s="135" t="s">
        <v>2686</v>
      </c>
      <c r="I13934" t="s">
        <v>1454</v>
      </c>
      <c r="J13934" s="20">
        <v>40</v>
      </c>
      <c r="K13934" s="20" t="s">
        <v>3</v>
      </c>
      <c r="L13934" t="s">
        <v>1464</v>
      </c>
      <c r="M13934" s="20">
        <v>12.2</v>
      </c>
      <c r="N13934" s="20">
        <v>8.8000000000000007</v>
      </c>
      <c r="AE13934">
        <f t="shared" si="217"/>
        <v>2010</v>
      </c>
    </row>
    <row r="13935" spans="1:31" x14ac:dyDescent="0.25">
      <c r="A13935" s="7">
        <v>13932</v>
      </c>
      <c r="B13935" s="8">
        <v>40335</v>
      </c>
      <c r="C13935" t="s">
        <v>3</v>
      </c>
      <c r="D13935" t="s">
        <v>776</v>
      </c>
      <c r="E13935" t="s">
        <v>9</v>
      </c>
      <c r="F13935" t="s">
        <v>975</v>
      </c>
      <c r="G13935" t="s">
        <v>861</v>
      </c>
      <c r="H13935" s="135" t="s">
        <v>2444</v>
      </c>
      <c r="I13935" t="s">
        <v>1455</v>
      </c>
      <c r="J13935" s="20">
        <v>18</v>
      </c>
      <c r="K13935" s="20" t="s">
        <v>9</v>
      </c>
      <c r="L13935" t="s">
        <v>1464</v>
      </c>
      <c r="M13935" s="20">
        <v>1.98</v>
      </c>
      <c r="N13935" s="20">
        <v>3.02</v>
      </c>
      <c r="AE13935">
        <f t="shared" si="217"/>
        <v>2010</v>
      </c>
    </row>
    <row r="13936" spans="1:31" x14ac:dyDescent="0.25">
      <c r="A13936" s="7">
        <v>13933</v>
      </c>
      <c r="B13936" s="8">
        <v>40336</v>
      </c>
      <c r="C13936" t="s">
        <v>3</v>
      </c>
      <c r="D13936" t="s">
        <v>957</v>
      </c>
      <c r="E13936" t="s">
        <v>9</v>
      </c>
      <c r="F13936" t="s">
        <v>175</v>
      </c>
      <c r="G13936" t="s">
        <v>929</v>
      </c>
      <c r="H13936" s="135" t="s">
        <v>2665</v>
      </c>
      <c r="I13936" t="s">
        <v>1454</v>
      </c>
      <c r="J13936" s="20">
        <v>30</v>
      </c>
      <c r="K13936" s="20" t="s">
        <v>3</v>
      </c>
      <c r="L13936" t="s">
        <v>1464</v>
      </c>
      <c r="M13936" s="20">
        <v>9.4</v>
      </c>
      <c r="N13936" s="20">
        <v>6.6</v>
      </c>
      <c r="AE13936">
        <f t="shared" si="217"/>
        <v>2010</v>
      </c>
    </row>
    <row r="13937" spans="1:31" x14ac:dyDescent="0.25">
      <c r="A13937" s="7">
        <v>13934</v>
      </c>
      <c r="B13937" s="8">
        <v>40336</v>
      </c>
      <c r="C13937" t="s">
        <v>3</v>
      </c>
      <c r="D13937" t="s">
        <v>1050</v>
      </c>
      <c r="E13937" t="s">
        <v>9</v>
      </c>
      <c r="F13937" t="s">
        <v>1061</v>
      </c>
      <c r="G13937" t="s">
        <v>17</v>
      </c>
      <c r="H13937" s="135" t="s">
        <v>1573</v>
      </c>
      <c r="I13937" t="s">
        <v>1454</v>
      </c>
      <c r="J13937" s="20">
        <v>34</v>
      </c>
      <c r="K13937" s="20" t="s">
        <v>3</v>
      </c>
      <c r="L13937" t="s">
        <v>1464</v>
      </c>
      <c r="M13937" s="20">
        <v>10.52</v>
      </c>
      <c r="N13937" s="20">
        <v>7.48</v>
      </c>
      <c r="AE13937">
        <f t="shared" si="217"/>
        <v>2010</v>
      </c>
    </row>
    <row r="13938" spans="1:31" x14ac:dyDescent="0.25">
      <c r="A13938" s="7">
        <v>13935</v>
      </c>
      <c r="B13938" s="8">
        <v>40336</v>
      </c>
      <c r="C13938" t="s">
        <v>3</v>
      </c>
      <c r="D13938" t="s">
        <v>49</v>
      </c>
      <c r="E13938" t="s">
        <v>9</v>
      </c>
      <c r="F13938" t="s">
        <v>734</v>
      </c>
      <c r="G13938" t="s">
        <v>1016</v>
      </c>
      <c r="H13938" s="9" t="s">
        <v>3001</v>
      </c>
      <c r="I13938" t="s">
        <v>1454</v>
      </c>
      <c r="J13938" s="20">
        <v>25</v>
      </c>
      <c r="K13938" s="20" t="s">
        <v>3</v>
      </c>
      <c r="L13938" t="s">
        <v>1463</v>
      </c>
      <c r="M13938" s="20">
        <v>7.5</v>
      </c>
      <c r="N13938" s="20">
        <v>6</v>
      </c>
      <c r="AE13938">
        <f t="shared" si="217"/>
        <v>2010</v>
      </c>
    </row>
    <row r="13939" spans="1:31" x14ac:dyDescent="0.25">
      <c r="A13939" s="7">
        <v>13936</v>
      </c>
      <c r="B13939" s="8">
        <v>40336</v>
      </c>
      <c r="C13939" t="s">
        <v>3</v>
      </c>
      <c r="D13939" t="s">
        <v>1052</v>
      </c>
      <c r="E13939" t="s">
        <v>9</v>
      </c>
      <c r="F13939" t="s">
        <v>349</v>
      </c>
      <c r="G13939" t="s">
        <v>633</v>
      </c>
      <c r="H13939" s="135" t="s">
        <v>2112</v>
      </c>
      <c r="I13939" t="s">
        <v>1454</v>
      </c>
      <c r="J13939" s="20">
        <v>36</v>
      </c>
      <c r="K13939" s="20" t="s">
        <v>1465</v>
      </c>
      <c r="L13939" t="s">
        <v>1466</v>
      </c>
      <c r="M13939" s="20">
        <v>9</v>
      </c>
      <c r="N13939" s="20">
        <v>9</v>
      </c>
      <c r="AE13939">
        <f t="shared" si="217"/>
        <v>2010</v>
      </c>
    </row>
    <row r="13940" spans="1:31" x14ac:dyDescent="0.25">
      <c r="A13940" s="7">
        <v>13937</v>
      </c>
      <c r="B13940" s="8">
        <v>40337</v>
      </c>
      <c r="C13940" t="s">
        <v>3</v>
      </c>
      <c r="D13940" t="s">
        <v>914</v>
      </c>
      <c r="E13940" t="s">
        <v>9</v>
      </c>
      <c r="F13940" t="s">
        <v>949</v>
      </c>
      <c r="G13940" t="s">
        <v>377</v>
      </c>
      <c r="H13940" s="135" t="s">
        <v>1588</v>
      </c>
      <c r="I13940" t="s">
        <v>1454</v>
      </c>
      <c r="J13940" s="20">
        <v>40</v>
      </c>
      <c r="K13940" s="20" t="s">
        <v>1465</v>
      </c>
      <c r="L13940" t="s">
        <v>1466</v>
      </c>
      <c r="M13940" s="20">
        <v>10</v>
      </c>
      <c r="N13940" s="20">
        <v>10</v>
      </c>
      <c r="AE13940">
        <f t="shared" si="217"/>
        <v>2010</v>
      </c>
    </row>
    <row r="13941" spans="1:31" x14ac:dyDescent="0.25">
      <c r="A13941" s="7">
        <v>13938</v>
      </c>
      <c r="B13941" s="8">
        <v>40337</v>
      </c>
      <c r="C13941" t="s">
        <v>3</v>
      </c>
      <c r="D13941" t="s">
        <v>1052</v>
      </c>
      <c r="E13941" t="s">
        <v>9</v>
      </c>
      <c r="F13941" t="s">
        <v>1056</v>
      </c>
      <c r="G13941" t="s">
        <v>895</v>
      </c>
      <c r="H13941" s="135" t="s">
        <v>2577</v>
      </c>
      <c r="I13941" t="s">
        <v>1454</v>
      </c>
      <c r="J13941" s="20">
        <v>56</v>
      </c>
      <c r="K13941" s="20" t="s">
        <v>3</v>
      </c>
      <c r="L13941" t="s">
        <v>1464</v>
      </c>
      <c r="M13941" s="20">
        <v>16.68</v>
      </c>
      <c r="N13941" s="20">
        <v>12.32</v>
      </c>
      <c r="AE13941">
        <f t="shared" si="217"/>
        <v>2010</v>
      </c>
    </row>
    <row r="13942" spans="1:31" x14ac:dyDescent="0.25">
      <c r="A13942" s="7">
        <v>13939</v>
      </c>
      <c r="B13942" s="8">
        <v>40338</v>
      </c>
      <c r="C13942" t="s">
        <v>3</v>
      </c>
      <c r="D13942" t="s">
        <v>799</v>
      </c>
      <c r="E13942" t="s">
        <v>9</v>
      </c>
      <c r="F13942" t="s">
        <v>798</v>
      </c>
      <c r="G13942" t="s">
        <v>929</v>
      </c>
      <c r="H13942" s="135" t="s">
        <v>2644</v>
      </c>
      <c r="I13942" t="s">
        <v>1455</v>
      </c>
      <c r="J13942" s="20">
        <v>21</v>
      </c>
      <c r="K13942" s="20" t="s">
        <v>9</v>
      </c>
      <c r="L13942" t="s">
        <v>1464</v>
      </c>
      <c r="M13942" s="20">
        <v>2.31</v>
      </c>
      <c r="N13942" s="20">
        <v>3.44</v>
      </c>
      <c r="AE13942">
        <f t="shared" si="217"/>
        <v>2010</v>
      </c>
    </row>
    <row r="13943" spans="1:31" x14ac:dyDescent="0.25">
      <c r="A13943" s="7">
        <v>13940</v>
      </c>
      <c r="B13943" s="8">
        <v>40338</v>
      </c>
      <c r="C13943" t="s">
        <v>3</v>
      </c>
      <c r="D13943" s="16" t="s">
        <v>35</v>
      </c>
      <c r="E13943" t="s">
        <v>9</v>
      </c>
      <c r="F13943" t="s">
        <v>1056</v>
      </c>
      <c r="G13943" t="s">
        <v>895</v>
      </c>
      <c r="H13943" s="9" t="s">
        <v>3002</v>
      </c>
      <c r="I13943" t="s">
        <v>1454</v>
      </c>
      <c r="J13943" s="20">
        <v>32</v>
      </c>
      <c r="K13943" s="20" t="s">
        <v>3</v>
      </c>
      <c r="L13943" t="s">
        <v>1464</v>
      </c>
      <c r="M13943" s="20">
        <v>9.9600000000000009</v>
      </c>
      <c r="N13943" s="20">
        <v>7.04</v>
      </c>
      <c r="AE13943">
        <f t="shared" si="217"/>
        <v>2010</v>
      </c>
    </row>
    <row r="13944" spans="1:31" x14ac:dyDescent="0.25">
      <c r="A13944" s="7">
        <v>13941</v>
      </c>
      <c r="B13944" s="8">
        <v>40339</v>
      </c>
      <c r="C13944" t="s">
        <v>3</v>
      </c>
      <c r="D13944" t="s">
        <v>1010</v>
      </c>
      <c r="E13944" t="s">
        <v>9</v>
      </c>
      <c r="F13944" t="s">
        <v>1038</v>
      </c>
      <c r="G13944" t="s">
        <v>714</v>
      </c>
      <c r="H13944" s="135" t="s">
        <v>2004</v>
      </c>
      <c r="I13944" t="s">
        <v>1454</v>
      </c>
      <c r="J13944" s="20">
        <v>105</v>
      </c>
      <c r="K13944" s="20" t="s">
        <v>1465</v>
      </c>
      <c r="L13944" t="s">
        <v>1466</v>
      </c>
      <c r="M13944" s="20">
        <v>26.25</v>
      </c>
      <c r="N13944" s="20">
        <v>26.25</v>
      </c>
      <c r="AE13944">
        <f t="shared" si="217"/>
        <v>2010</v>
      </c>
    </row>
    <row r="13945" spans="1:31" x14ac:dyDescent="0.25">
      <c r="A13945" s="7">
        <v>13942</v>
      </c>
      <c r="B13945" s="8">
        <v>40339</v>
      </c>
      <c r="C13945" t="s">
        <v>3</v>
      </c>
      <c r="D13945" t="s">
        <v>897</v>
      </c>
      <c r="E13945" t="s">
        <v>9</v>
      </c>
      <c r="F13945" t="s">
        <v>667</v>
      </c>
      <c r="G13945" t="s">
        <v>648</v>
      </c>
      <c r="H13945" s="135" t="s">
        <v>2177</v>
      </c>
      <c r="I13945" t="s">
        <v>1454</v>
      </c>
      <c r="J13945" s="20">
        <v>31</v>
      </c>
      <c r="K13945" s="20" t="s">
        <v>9</v>
      </c>
      <c r="L13945" t="s">
        <v>1463</v>
      </c>
      <c r="M13945" s="20">
        <v>7.44</v>
      </c>
      <c r="N13945" s="20">
        <v>9.06</v>
      </c>
      <c r="AE13945">
        <f t="shared" si="217"/>
        <v>2010</v>
      </c>
    </row>
    <row r="13946" spans="1:31" x14ac:dyDescent="0.25">
      <c r="A13946" s="7">
        <v>13943</v>
      </c>
      <c r="B13946" s="8">
        <v>40339</v>
      </c>
      <c r="C13946" t="s">
        <v>3</v>
      </c>
      <c r="D13946" t="s">
        <v>134</v>
      </c>
      <c r="E13946" t="s">
        <v>9</v>
      </c>
      <c r="F13946" t="s">
        <v>1067</v>
      </c>
      <c r="G13946" t="s">
        <v>929</v>
      </c>
      <c r="H13946" s="135" t="s">
        <v>2698</v>
      </c>
      <c r="I13946" t="s">
        <v>1458</v>
      </c>
      <c r="J13946" s="20">
        <v>15</v>
      </c>
      <c r="K13946" s="20" t="s">
        <v>9</v>
      </c>
      <c r="L13946" t="s">
        <v>1464</v>
      </c>
      <c r="M13946" s="20">
        <v>10</v>
      </c>
      <c r="N13946" s="20">
        <v>30</v>
      </c>
      <c r="AE13946">
        <f t="shared" si="217"/>
        <v>2010</v>
      </c>
    </row>
    <row r="13947" spans="1:31" x14ac:dyDescent="0.25">
      <c r="A13947" s="7">
        <v>13944</v>
      </c>
      <c r="B13947" s="8">
        <v>40340</v>
      </c>
      <c r="C13947" t="s">
        <v>3</v>
      </c>
      <c r="D13947" t="s">
        <v>766</v>
      </c>
      <c r="E13947" t="s">
        <v>9</v>
      </c>
      <c r="F13947" t="s">
        <v>19</v>
      </c>
      <c r="G13947" t="s">
        <v>870</v>
      </c>
      <c r="H13947" s="135" t="s">
        <v>1496</v>
      </c>
      <c r="I13947" t="s">
        <v>1456</v>
      </c>
      <c r="J13947" s="20">
        <v>38</v>
      </c>
      <c r="K13947" s="20" t="s">
        <v>9</v>
      </c>
      <c r="L13947" t="s">
        <v>1464</v>
      </c>
      <c r="M13947" s="20">
        <v>8.36</v>
      </c>
      <c r="N13947" s="20">
        <v>11.64</v>
      </c>
      <c r="O13947" t="s">
        <v>3</v>
      </c>
      <c r="P13947" s="13" t="s">
        <v>281</v>
      </c>
      <c r="Q13947" t="s">
        <v>9</v>
      </c>
      <c r="R13947" t="s">
        <v>869</v>
      </c>
      <c r="S13947" t="s">
        <v>1465</v>
      </c>
      <c r="U13947" t="s">
        <v>1465</v>
      </c>
      <c r="W13947" t="s">
        <v>1465</v>
      </c>
      <c r="Y13947" t="s">
        <v>1465</v>
      </c>
      <c r="AA13947" t="s">
        <v>1465</v>
      </c>
      <c r="AC13947" t="s">
        <v>1465</v>
      </c>
      <c r="AE13947">
        <f t="shared" si="217"/>
        <v>2010</v>
      </c>
    </row>
    <row r="13948" spans="1:31" x14ac:dyDescent="0.25">
      <c r="A13948" s="7">
        <v>13945</v>
      </c>
      <c r="B13948" s="8">
        <v>40340</v>
      </c>
      <c r="C13948" t="s">
        <v>3</v>
      </c>
      <c r="D13948" t="s">
        <v>432</v>
      </c>
      <c r="E13948" t="s">
        <v>9</v>
      </c>
      <c r="F13948" t="s">
        <v>1052</v>
      </c>
      <c r="G13948" t="s">
        <v>648</v>
      </c>
      <c r="H13948" s="135" t="s">
        <v>2019</v>
      </c>
      <c r="I13948" t="s">
        <v>1455</v>
      </c>
      <c r="J13948" s="20">
        <v>26</v>
      </c>
      <c r="K13948" s="20" t="s">
        <v>3</v>
      </c>
      <c r="L13948" t="s">
        <v>1464</v>
      </c>
      <c r="M13948" s="20">
        <v>4.1400000000000006</v>
      </c>
      <c r="N13948" s="20">
        <v>2.86</v>
      </c>
      <c r="AE13948">
        <f t="shared" si="217"/>
        <v>2010</v>
      </c>
    </row>
    <row r="13949" spans="1:31" x14ac:dyDescent="0.25">
      <c r="A13949" s="7">
        <v>13946</v>
      </c>
      <c r="B13949" s="8">
        <v>40340</v>
      </c>
      <c r="C13949" t="s">
        <v>3</v>
      </c>
      <c r="D13949" t="s">
        <v>1064</v>
      </c>
      <c r="E13949" t="s">
        <v>9</v>
      </c>
      <c r="F13949" t="s">
        <v>799</v>
      </c>
      <c r="G13949" t="s">
        <v>929</v>
      </c>
      <c r="H13949" s="135" t="s">
        <v>2665</v>
      </c>
      <c r="I13949" t="s">
        <v>1455</v>
      </c>
      <c r="J13949" s="20">
        <v>17</v>
      </c>
      <c r="K13949" s="20" t="s">
        <v>3</v>
      </c>
      <c r="L13949" t="s">
        <v>1464</v>
      </c>
      <c r="M13949" s="20">
        <v>2.88</v>
      </c>
      <c r="N13949" s="20">
        <v>1.87</v>
      </c>
      <c r="AE13949">
        <f t="shared" si="217"/>
        <v>2010</v>
      </c>
    </row>
    <row r="13950" spans="1:31" x14ac:dyDescent="0.25">
      <c r="A13950" s="7">
        <v>13947</v>
      </c>
      <c r="B13950" s="8">
        <v>40340</v>
      </c>
      <c r="C13950" t="s">
        <v>3</v>
      </c>
      <c r="D13950" t="s">
        <v>989</v>
      </c>
      <c r="E13950" t="s">
        <v>9</v>
      </c>
      <c r="F13950" t="s">
        <v>978</v>
      </c>
      <c r="G13950" t="s">
        <v>714</v>
      </c>
      <c r="H13950" s="135" t="s">
        <v>1496</v>
      </c>
      <c r="I13950" t="s">
        <v>1454</v>
      </c>
      <c r="J13950" s="20">
        <v>81</v>
      </c>
      <c r="K13950" s="20" t="s">
        <v>3</v>
      </c>
      <c r="L13950" t="s">
        <v>1464</v>
      </c>
      <c r="M13950" s="20">
        <v>23.68</v>
      </c>
      <c r="N13950" s="20">
        <v>17.82</v>
      </c>
      <c r="AE13950">
        <f t="shared" si="217"/>
        <v>2010</v>
      </c>
    </row>
    <row r="13951" spans="1:31" x14ac:dyDescent="0.25">
      <c r="A13951" s="7">
        <v>13948</v>
      </c>
      <c r="B13951" s="8">
        <v>40340</v>
      </c>
      <c r="C13951" t="s">
        <v>3</v>
      </c>
      <c r="D13951" t="s">
        <v>989</v>
      </c>
      <c r="E13951" t="s">
        <v>9</v>
      </c>
      <c r="F13951" t="s">
        <v>978</v>
      </c>
      <c r="G13951" t="s">
        <v>714</v>
      </c>
      <c r="H13951" s="9" t="s">
        <v>2571</v>
      </c>
      <c r="I13951" t="s">
        <v>1454</v>
      </c>
      <c r="J13951" s="20">
        <v>36</v>
      </c>
      <c r="K13951" s="20" t="s">
        <v>9</v>
      </c>
      <c r="L13951" t="s">
        <v>1464</v>
      </c>
      <c r="M13951" s="20">
        <v>7.92</v>
      </c>
      <c r="N13951" s="20">
        <v>11.08</v>
      </c>
      <c r="AE13951">
        <f t="shared" si="217"/>
        <v>2010</v>
      </c>
    </row>
    <row r="13952" spans="1:31" x14ac:dyDescent="0.25">
      <c r="A13952" s="7">
        <v>13949</v>
      </c>
      <c r="B13952" s="8">
        <v>40340</v>
      </c>
      <c r="C13952" t="s">
        <v>3</v>
      </c>
      <c r="D13952" t="s">
        <v>787</v>
      </c>
      <c r="E13952" t="s">
        <v>9</v>
      </c>
      <c r="F13952" t="s">
        <v>1034</v>
      </c>
      <c r="G13952" t="s">
        <v>861</v>
      </c>
      <c r="H13952" s="9" t="s">
        <v>2450</v>
      </c>
      <c r="I13952" t="s">
        <v>1454</v>
      </c>
      <c r="J13952" s="20">
        <v>23</v>
      </c>
      <c r="K13952" s="20" t="s">
        <v>9</v>
      </c>
      <c r="L13952" t="s">
        <v>1464</v>
      </c>
      <c r="M13952" s="20">
        <v>5.0600000000000005</v>
      </c>
      <c r="N13952" s="20">
        <v>7.4399999999999995</v>
      </c>
      <c r="AE13952">
        <f t="shared" si="217"/>
        <v>2010</v>
      </c>
    </row>
    <row r="13953" spans="1:31" x14ac:dyDescent="0.25">
      <c r="A13953" s="7">
        <v>13950</v>
      </c>
      <c r="B13953" s="8">
        <v>40341</v>
      </c>
      <c r="C13953" t="s">
        <v>3</v>
      </c>
      <c r="D13953" t="s">
        <v>955</v>
      </c>
      <c r="E13953" t="s">
        <v>9</v>
      </c>
      <c r="F13953" t="s">
        <v>926</v>
      </c>
      <c r="G13953" t="s">
        <v>377</v>
      </c>
      <c r="H13953" s="135" t="s">
        <v>1496</v>
      </c>
      <c r="I13953" t="s">
        <v>1454</v>
      </c>
      <c r="J13953" s="20">
        <v>65</v>
      </c>
      <c r="K13953" s="20" t="s">
        <v>9</v>
      </c>
      <c r="L13953" t="s">
        <v>1463</v>
      </c>
      <c r="M13953" s="20">
        <v>15.6</v>
      </c>
      <c r="N13953" s="20">
        <v>17.899999999999999</v>
      </c>
      <c r="AE13953">
        <f t="shared" si="217"/>
        <v>2010</v>
      </c>
    </row>
    <row r="13954" spans="1:31" x14ac:dyDescent="0.25">
      <c r="A13954" s="7">
        <v>13951</v>
      </c>
      <c r="B13954" s="8">
        <v>40341</v>
      </c>
      <c r="C13954" t="s">
        <v>3</v>
      </c>
      <c r="D13954" t="s">
        <v>543</v>
      </c>
      <c r="E13954" t="s">
        <v>9</v>
      </c>
      <c r="F13954" t="s">
        <v>233</v>
      </c>
      <c r="G13954" t="s">
        <v>861</v>
      </c>
      <c r="H13954" s="9" t="s">
        <v>2526</v>
      </c>
      <c r="I13954" t="s">
        <v>1454</v>
      </c>
      <c r="J13954" s="20">
        <v>22</v>
      </c>
      <c r="K13954" s="20" t="s">
        <v>9</v>
      </c>
      <c r="L13954" t="s">
        <v>1464</v>
      </c>
      <c r="M13954" s="20">
        <v>4.84</v>
      </c>
      <c r="N13954" s="20">
        <v>7.16</v>
      </c>
      <c r="AE13954">
        <f t="shared" si="217"/>
        <v>2010</v>
      </c>
    </row>
    <row r="13955" spans="1:31" x14ac:dyDescent="0.25">
      <c r="A13955" s="7">
        <v>13952</v>
      </c>
      <c r="B13955" s="8">
        <v>40342</v>
      </c>
      <c r="C13955" t="s">
        <v>3</v>
      </c>
      <c r="D13955" t="s">
        <v>222</v>
      </c>
      <c r="E13955" t="s">
        <v>9</v>
      </c>
      <c r="F13955" t="s">
        <v>1045</v>
      </c>
      <c r="G13955" t="s">
        <v>1016</v>
      </c>
      <c r="H13955" s="9" t="s">
        <v>2985</v>
      </c>
      <c r="I13955" t="s">
        <v>1454</v>
      </c>
      <c r="J13955" s="20">
        <v>25</v>
      </c>
      <c r="K13955" s="20" t="s">
        <v>3</v>
      </c>
      <c r="L13955" t="s">
        <v>1464</v>
      </c>
      <c r="M13955" s="20">
        <v>8</v>
      </c>
      <c r="N13955" s="20">
        <v>5.5</v>
      </c>
      <c r="AE13955">
        <f t="shared" si="217"/>
        <v>2010</v>
      </c>
    </row>
    <row r="13956" spans="1:31" x14ac:dyDescent="0.25">
      <c r="A13956" s="7">
        <v>13953</v>
      </c>
      <c r="B13956" s="8">
        <v>40343</v>
      </c>
      <c r="C13956" t="s">
        <v>3</v>
      </c>
      <c r="D13956" t="s">
        <v>117</v>
      </c>
      <c r="E13956" t="s">
        <v>9</v>
      </c>
      <c r="F13956" t="s">
        <v>945</v>
      </c>
      <c r="G13956" t="s">
        <v>648</v>
      </c>
      <c r="H13956" s="9" t="s">
        <v>3003</v>
      </c>
      <c r="I13956" t="s">
        <v>1454</v>
      </c>
      <c r="J13956" s="20">
        <v>35</v>
      </c>
      <c r="K13956" s="20" t="s">
        <v>3</v>
      </c>
      <c r="L13956" t="s">
        <v>1464</v>
      </c>
      <c r="M13956" s="20">
        <v>10.8</v>
      </c>
      <c r="N13956" s="20">
        <v>7.7</v>
      </c>
      <c r="AE13956">
        <f t="shared" ref="AE13956:AE14019" si="218">YEAR(B13956)</f>
        <v>2010</v>
      </c>
    </row>
    <row r="13957" spans="1:31" x14ac:dyDescent="0.25">
      <c r="A13957" s="7">
        <v>13954</v>
      </c>
      <c r="B13957" s="8">
        <v>40343</v>
      </c>
      <c r="C13957" t="s">
        <v>3</v>
      </c>
      <c r="D13957" t="s">
        <v>656</v>
      </c>
      <c r="E13957" t="s">
        <v>9</v>
      </c>
      <c r="F13957" t="s">
        <v>945</v>
      </c>
      <c r="G13957" t="s">
        <v>648</v>
      </c>
      <c r="H13957" s="135" t="s">
        <v>1810</v>
      </c>
      <c r="I13957" t="s">
        <v>1454</v>
      </c>
      <c r="J13957" s="20">
        <v>52</v>
      </c>
      <c r="K13957" s="20" t="s">
        <v>3</v>
      </c>
      <c r="L13957" t="s">
        <v>1464</v>
      </c>
      <c r="M13957" s="20">
        <v>15.56</v>
      </c>
      <c r="N13957" s="20">
        <v>11.44</v>
      </c>
      <c r="AE13957">
        <f t="shared" si="218"/>
        <v>2010</v>
      </c>
    </row>
    <row r="13958" spans="1:31" x14ac:dyDescent="0.25">
      <c r="A13958" s="7">
        <v>13955</v>
      </c>
      <c r="B13958" s="8">
        <v>40343</v>
      </c>
      <c r="C13958" t="s">
        <v>3</v>
      </c>
      <c r="D13958" t="s">
        <v>914</v>
      </c>
      <c r="E13958" t="s">
        <v>9</v>
      </c>
      <c r="F13958" t="s">
        <v>869</v>
      </c>
      <c r="G13958" t="s">
        <v>648</v>
      </c>
      <c r="H13958" s="9" t="s">
        <v>2997</v>
      </c>
      <c r="I13958" t="s">
        <v>1454</v>
      </c>
      <c r="J13958" s="20">
        <v>17</v>
      </c>
      <c r="K13958" s="20" t="s">
        <v>9</v>
      </c>
      <c r="L13958" t="s">
        <v>1464</v>
      </c>
      <c r="M13958" s="20">
        <v>3.74</v>
      </c>
      <c r="N13958" s="20">
        <v>5.76</v>
      </c>
      <c r="AE13958">
        <f t="shared" si="218"/>
        <v>2010</v>
      </c>
    </row>
    <row r="13959" spans="1:31" x14ac:dyDescent="0.25">
      <c r="A13959" s="7">
        <v>13956</v>
      </c>
      <c r="B13959" s="8">
        <v>40343</v>
      </c>
      <c r="C13959" t="s">
        <v>3</v>
      </c>
      <c r="D13959" t="s">
        <v>968</v>
      </c>
      <c r="E13959" t="s">
        <v>9</v>
      </c>
      <c r="F13959" t="s">
        <v>978</v>
      </c>
      <c r="G13959" t="s">
        <v>732</v>
      </c>
      <c r="H13959" s="135" t="s">
        <v>1496</v>
      </c>
      <c r="I13959" t="s">
        <v>1454</v>
      </c>
      <c r="J13959" s="20">
        <v>20</v>
      </c>
      <c r="K13959" s="20" t="s">
        <v>9</v>
      </c>
      <c r="L13959" t="s">
        <v>1463</v>
      </c>
      <c r="M13959" s="20">
        <v>4.8</v>
      </c>
      <c r="N13959" s="20">
        <v>6.2</v>
      </c>
      <c r="AE13959">
        <f t="shared" si="218"/>
        <v>2010</v>
      </c>
    </row>
    <row r="13960" spans="1:31" x14ac:dyDescent="0.25">
      <c r="A13960" s="7">
        <v>13957</v>
      </c>
      <c r="B13960" s="8">
        <v>40344</v>
      </c>
      <c r="C13960" t="s">
        <v>3</v>
      </c>
      <c r="D13960" t="s">
        <v>420</v>
      </c>
      <c r="E13960" t="s">
        <v>9</v>
      </c>
      <c r="F13960" t="s">
        <v>624</v>
      </c>
      <c r="G13960" t="s">
        <v>17</v>
      </c>
      <c r="H13960" s="135" t="s">
        <v>1502</v>
      </c>
      <c r="I13960" t="s">
        <v>1454</v>
      </c>
      <c r="J13960" s="20">
        <v>39</v>
      </c>
      <c r="K13960" s="20" t="s">
        <v>9</v>
      </c>
      <c r="L13960" t="s">
        <v>1464</v>
      </c>
      <c r="M13960" s="20">
        <v>8.58</v>
      </c>
      <c r="N13960" s="20">
        <v>11.92</v>
      </c>
      <c r="AE13960">
        <f t="shared" si="218"/>
        <v>2010</v>
      </c>
    </row>
    <row r="13961" spans="1:31" x14ac:dyDescent="0.25">
      <c r="A13961" s="7">
        <v>13958</v>
      </c>
      <c r="B13961" s="8">
        <v>40344</v>
      </c>
      <c r="C13961" t="s">
        <v>3</v>
      </c>
      <c r="D13961" t="s">
        <v>955</v>
      </c>
      <c r="E13961" t="s">
        <v>9</v>
      </c>
      <c r="F13961" t="s">
        <v>926</v>
      </c>
      <c r="G13961" t="s">
        <v>1016</v>
      </c>
      <c r="H13961" s="135" t="s">
        <v>1496</v>
      </c>
      <c r="I13961" t="s">
        <v>1454</v>
      </c>
      <c r="J13961" s="20">
        <v>9</v>
      </c>
      <c r="K13961" s="20" t="s">
        <v>3</v>
      </c>
      <c r="L13961" t="s">
        <v>1463</v>
      </c>
      <c r="M13961" s="20">
        <v>3.34</v>
      </c>
      <c r="N13961" s="20">
        <v>2.16</v>
      </c>
      <c r="AE13961">
        <f t="shared" si="218"/>
        <v>2010</v>
      </c>
    </row>
    <row r="13962" spans="1:31" x14ac:dyDescent="0.25">
      <c r="A13962" s="7">
        <v>13959</v>
      </c>
      <c r="B13962" s="8">
        <v>40344</v>
      </c>
      <c r="C13962" t="s">
        <v>3</v>
      </c>
      <c r="D13962" t="s">
        <v>543</v>
      </c>
      <c r="E13962" t="s">
        <v>9</v>
      </c>
      <c r="F13962" t="s">
        <v>442</v>
      </c>
      <c r="G13962" t="s">
        <v>633</v>
      </c>
      <c r="H13962" s="135" t="s">
        <v>1496</v>
      </c>
      <c r="I13962" t="s">
        <v>1455</v>
      </c>
      <c r="J13962" s="20">
        <v>29</v>
      </c>
      <c r="K13962" s="20" t="s">
        <v>1465</v>
      </c>
      <c r="L13962" t="s">
        <v>1466</v>
      </c>
      <c r="M13962" s="20">
        <v>3.625</v>
      </c>
      <c r="N13962" s="20">
        <v>3.625</v>
      </c>
      <c r="AE13962">
        <f t="shared" si="218"/>
        <v>2010</v>
      </c>
    </row>
    <row r="13963" spans="1:31" x14ac:dyDescent="0.25">
      <c r="A13963" s="7">
        <v>13960</v>
      </c>
      <c r="B13963" s="8">
        <v>40345</v>
      </c>
      <c r="C13963" t="s">
        <v>3</v>
      </c>
      <c r="D13963" t="s">
        <v>897</v>
      </c>
      <c r="E13963" t="s">
        <v>9</v>
      </c>
      <c r="F13963" t="s">
        <v>667</v>
      </c>
      <c r="G13963" t="s">
        <v>732</v>
      </c>
      <c r="H13963" s="135" t="s">
        <v>2126</v>
      </c>
      <c r="I13963" t="s">
        <v>1454</v>
      </c>
      <c r="J13963" s="20">
        <v>18</v>
      </c>
      <c r="K13963" s="20" t="s">
        <v>9</v>
      </c>
      <c r="L13963" t="s">
        <v>1464</v>
      </c>
      <c r="M13963" s="20">
        <v>3.96</v>
      </c>
      <c r="N13963" s="20">
        <v>6.04</v>
      </c>
      <c r="AE13963">
        <f t="shared" si="218"/>
        <v>2010</v>
      </c>
    </row>
    <row r="13964" spans="1:31" x14ac:dyDescent="0.25">
      <c r="A13964" s="7">
        <v>13961</v>
      </c>
      <c r="B13964" s="8">
        <v>40345</v>
      </c>
      <c r="C13964" t="s">
        <v>3</v>
      </c>
      <c r="D13964" t="s">
        <v>858</v>
      </c>
      <c r="E13964" t="s">
        <v>9</v>
      </c>
      <c r="F13964" t="s">
        <v>1045</v>
      </c>
      <c r="G13964" t="s">
        <v>648</v>
      </c>
      <c r="H13964" s="136" t="s">
        <v>3004</v>
      </c>
      <c r="I13964" t="s">
        <v>1454</v>
      </c>
      <c r="J13964" s="20">
        <v>25</v>
      </c>
      <c r="K13964" s="20" t="s">
        <v>9</v>
      </c>
      <c r="L13964" t="s">
        <v>1464</v>
      </c>
      <c r="M13964" s="20">
        <v>5.5</v>
      </c>
      <c r="N13964" s="20">
        <v>8</v>
      </c>
      <c r="AE13964">
        <f t="shared" si="218"/>
        <v>2010</v>
      </c>
    </row>
    <row r="13965" spans="1:31" x14ac:dyDescent="0.25">
      <c r="A13965" s="7">
        <v>13962</v>
      </c>
      <c r="B13965" s="8">
        <v>40347</v>
      </c>
      <c r="C13965" t="s">
        <v>3</v>
      </c>
      <c r="D13965" t="s">
        <v>1060</v>
      </c>
      <c r="E13965" t="s">
        <v>9</v>
      </c>
      <c r="F13965" t="s">
        <v>767</v>
      </c>
      <c r="G13965" t="s">
        <v>24</v>
      </c>
      <c r="H13965" s="135" t="s">
        <v>1497</v>
      </c>
      <c r="I13965" t="s">
        <v>1454</v>
      </c>
      <c r="J13965" s="20">
        <v>42</v>
      </c>
      <c r="K13965" s="20" t="s">
        <v>3</v>
      </c>
      <c r="L13965" t="s">
        <v>1464</v>
      </c>
      <c r="M13965" s="20">
        <v>12.76</v>
      </c>
      <c r="N13965" s="20">
        <v>9.24</v>
      </c>
      <c r="AE13965">
        <f t="shared" si="218"/>
        <v>2010</v>
      </c>
    </row>
    <row r="13966" spans="1:31" x14ac:dyDescent="0.25">
      <c r="A13966" s="7">
        <v>13963</v>
      </c>
      <c r="B13966" s="8">
        <v>40348</v>
      </c>
      <c r="C13966" t="s">
        <v>3</v>
      </c>
      <c r="D13966" t="s">
        <v>104</v>
      </c>
      <c r="E13966" t="s">
        <v>9</v>
      </c>
      <c r="F13966" t="s">
        <v>37</v>
      </c>
      <c r="G13966" t="s">
        <v>569</v>
      </c>
      <c r="H13966" s="135" t="s">
        <v>2129</v>
      </c>
      <c r="I13966" t="s">
        <v>1454</v>
      </c>
      <c r="J13966" s="20">
        <v>14</v>
      </c>
      <c r="K13966" s="20" t="s">
        <v>9</v>
      </c>
      <c r="L13966" t="s">
        <v>1463</v>
      </c>
      <c r="M13966" s="20">
        <v>3.36</v>
      </c>
      <c r="N13966" s="20">
        <v>4.6400000000000006</v>
      </c>
      <c r="AE13966">
        <f t="shared" si="218"/>
        <v>2010</v>
      </c>
    </row>
    <row r="13967" spans="1:31" x14ac:dyDescent="0.25">
      <c r="A13967" s="7">
        <v>13964</v>
      </c>
      <c r="B13967" s="8">
        <v>40348</v>
      </c>
      <c r="C13967" t="s">
        <v>3</v>
      </c>
      <c r="D13967" t="s">
        <v>667</v>
      </c>
      <c r="E13967" t="s">
        <v>9</v>
      </c>
      <c r="F13967" t="s">
        <v>266</v>
      </c>
      <c r="G13967" t="s">
        <v>648</v>
      </c>
      <c r="H13967" s="135" t="s">
        <v>1833</v>
      </c>
      <c r="I13967" t="s">
        <v>1455</v>
      </c>
      <c r="J13967" s="20">
        <v>4</v>
      </c>
      <c r="K13967" s="20" t="s">
        <v>1465</v>
      </c>
      <c r="L13967" t="s">
        <v>1466</v>
      </c>
      <c r="M13967" s="20">
        <v>0.5</v>
      </c>
      <c r="N13967" s="20">
        <v>0.5</v>
      </c>
      <c r="AE13967">
        <f t="shared" si="218"/>
        <v>2010</v>
      </c>
    </row>
    <row r="13968" spans="1:31" x14ac:dyDescent="0.25">
      <c r="A13968" s="7">
        <v>13965</v>
      </c>
      <c r="B13968" s="8">
        <v>40348</v>
      </c>
      <c r="C13968" t="s">
        <v>3</v>
      </c>
      <c r="D13968" t="s">
        <v>266</v>
      </c>
      <c r="E13968" t="s">
        <v>9</v>
      </c>
      <c r="F13968" t="s">
        <v>667</v>
      </c>
      <c r="G13968" t="s">
        <v>648</v>
      </c>
      <c r="H13968" s="135" t="s">
        <v>1833</v>
      </c>
      <c r="I13968" t="s">
        <v>1455</v>
      </c>
      <c r="J13968" s="20">
        <v>4</v>
      </c>
      <c r="K13968" s="20" t="s">
        <v>9</v>
      </c>
      <c r="L13968" t="s">
        <v>1463</v>
      </c>
      <c r="M13968" s="20">
        <v>0.48</v>
      </c>
      <c r="N13968" s="20">
        <v>1.02</v>
      </c>
      <c r="AE13968">
        <f t="shared" si="218"/>
        <v>2010</v>
      </c>
    </row>
    <row r="13969" spans="1:31" x14ac:dyDescent="0.25">
      <c r="A13969" s="7">
        <v>13966</v>
      </c>
      <c r="B13969" s="8">
        <v>40348</v>
      </c>
      <c r="C13969" t="s">
        <v>3</v>
      </c>
      <c r="D13969" t="s">
        <v>869</v>
      </c>
      <c r="E13969" t="s">
        <v>9</v>
      </c>
      <c r="F13969" t="s">
        <v>37</v>
      </c>
      <c r="G13969" t="s">
        <v>648</v>
      </c>
      <c r="H13969" s="135" t="s">
        <v>2296</v>
      </c>
      <c r="I13969" t="s">
        <v>1455</v>
      </c>
      <c r="J13969" s="20">
        <v>6</v>
      </c>
      <c r="K13969" s="20" t="s">
        <v>3</v>
      </c>
      <c r="L13969" t="s">
        <v>1463</v>
      </c>
      <c r="M13969" s="20">
        <v>1.28</v>
      </c>
      <c r="N13969" s="20">
        <v>0.72</v>
      </c>
      <c r="AE13969">
        <f t="shared" si="218"/>
        <v>2010</v>
      </c>
    </row>
    <row r="13970" spans="1:31" x14ac:dyDescent="0.25">
      <c r="A13970" s="7">
        <v>13967</v>
      </c>
      <c r="B13970" s="8">
        <v>40349</v>
      </c>
      <c r="C13970" t="s">
        <v>3</v>
      </c>
      <c r="D13970" t="s">
        <v>1052</v>
      </c>
      <c r="E13970" t="s">
        <v>9</v>
      </c>
      <c r="F13970" t="s">
        <v>828</v>
      </c>
      <c r="G13970" t="s">
        <v>569</v>
      </c>
      <c r="H13970" s="136" t="s">
        <v>1677</v>
      </c>
      <c r="I13970" t="s">
        <v>1454</v>
      </c>
      <c r="J13970" s="20">
        <v>18</v>
      </c>
      <c r="K13970" s="20" t="s">
        <v>9</v>
      </c>
      <c r="L13970" t="s">
        <v>1464</v>
      </c>
      <c r="M13970" s="20">
        <v>3.96</v>
      </c>
      <c r="N13970" s="20">
        <v>6.04</v>
      </c>
      <c r="AE13970">
        <f t="shared" si="218"/>
        <v>2010</v>
      </c>
    </row>
    <row r="13971" spans="1:31" x14ac:dyDescent="0.25">
      <c r="A13971" s="7">
        <v>13968</v>
      </c>
      <c r="B13971" s="8">
        <v>40349</v>
      </c>
      <c r="C13971" t="s">
        <v>3</v>
      </c>
      <c r="D13971" t="s">
        <v>1052</v>
      </c>
      <c r="E13971" t="s">
        <v>9</v>
      </c>
      <c r="F13971" t="s">
        <v>338</v>
      </c>
      <c r="G13971" t="s">
        <v>377</v>
      </c>
      <c r="H13971" s="135" t="s">
        <v>1496</v>
      </c>
      <c r="I13971" t="s">
        <v>1454</v>
      </c>
      <c r="J13971" s="20">
        <v>19</v>
      </c>
      <c r="K13971" s="20" t="s">
        <v>1465</v>
      </c>
      <c r="L13971" t="s">
        <v>1466</v>
      </c>
      <c r="M13971" s="20">
        <v>4.75</v>
      </c>
      <c r="N13971" s="20">
        <v>4.75</v>
      </c>
      <c r="AE13971">
        <f t="shared" si="218"/>
        <v>2010</v>
      </c>
    </row>
    <row r="13972" spans="1:31" x14ac:dyDescent="0.25">
      <c r="A13972" s="7">
        <v>13969</v>
      </c>
      <c r="B13972" s="8">
        <v>40350</v>
      </c>
      <c r="C13972" t="s">
        <v>3</v>
      </c>
      <c r="D13972" t="s">
        <v>1020</v>
      </c>
      <c r="E13972" t="s">
        <v>9</v>
      </c>
      <c r="F13972" t="s">
        <v>727</v>
      </c>
      <c r="G13972" t="s">
        <v>732</v>
      </c>
      <c r="H13972" s="135" t="s">
        <v>2430</v>
      </c>
      <c r="I13972" t="s">
        <v>1454</v>
      </c>
      <c r="J13972" s="20">
        <v>19</v>
      </c>
      <c r="K13972" s="20" t="s">
        <v>9</v>
      </c>
      <c r="L13972" t="s">
        <v>1464</v>
      </c>
      <c r="M13972" s="20">
        <v>4.18</v>
      </c>
      <c r="N13972" s="20">
        <v>6.32</v>
      </c>
      <c r="AE13972">
        <f t="shared" si="218"/>
        <v>2010</v>
      </c>
    </row>
    <row r="13973" spans="1:31" x14ac:dyDescent="0.25">
      <c r="A13973" s="7">
        <v>13970</v>
      </c>
      <c r="B13973" s="8">
        <v>40350</v>
      </c>
      <c r="C13973" t="s">
        <v>3</v>
      </c>
      <c r="D13973" t="s">
        <v>1010</v>
      </c>
      <c r="E13973" t="s">
        <v>9</v>
      </c>
      <c r="F13973" t="s">
        <v>1038</v>
      </c>
      <c r="G13973" t="s">
        <v>714</v>
      </c>
      <c r="H13973" s="135" t="s">
        <v>2004</v>
      </c>
      <c r="I13973" t="s">
        <v>1454</v>
      </c>
      <c r="J13973" s="20">
        <v>75</v>
      </c>
      <c r="K13973" s="20" t="s">
        <v>1465</v>
      </c>
      <c r="L13973" t="s">
        <v>1466</v>
      </c>
      <c r="M13973" s="20">
        <v>18.75</v>
      </c>
      <c r="N13973" s="20">
        <v>18.75</v>
      </c>
      <c r="AE13973">
        <f t="shared" si="218"/>
        <v>2010</v>
      </c>
    </row>
    <row r="13974" spans="1:31" x14ac:dyDescent="0.25">
      <c r="A13974" s="7">
        <v>13971</v>
      </c>
      <c r="B13974" s="8">
        <v>40350</v>
      </c>
      <c r="C13974" t="s">
        <v>3</v>
      </c>
      <c r="D13974" t="s">
        <v>311</v>
      </c>
      <c r="E13974" t="s">
        <v>9</v>
      </c>
      <c r="F13974" t="s">
        <v>727</v>
      </c>
      <c r="G13974" t="s">
        <v>648</v>
      </c>
      <c r="H13974" s="135" t="s">
        <v>2116</v>
      </c>
      <c r="I13974" t="s">
        <v>1454</v>
      </c>
      <c r="J13974" s="20">
        <v>73</v>
      </c>
      <c r="K13974" s="20" t="s">
        <v>9</v>
      </c>
      <c r="L13974" t="s">
        <v>1464</v>
      </c>
      <c r="M13974" s="20">
        <v>16.059999999999999</v>
      </c>
      <c r="N13974" s="20">
        <v>21.44</v>
      </c>
      <c r="AE13974">
        <f t="shared" si="218"/>
        <v>2010</v>
      </c>
    </row>
    <row r="13975" spans="1:31" x14ac:dyDescent="0.25">
      <c r="A13975" s="7">
        <v>13972</v>
      </c>
      <c r="B13975" s="8">
        <v>40350</v>
      </c>
      <c r="C13975" t="s">
        <v>3</v>
      </c>
      <c r="D13975" t="s">
        <v>31</v>
      </c>
      <c r="E13975" t="s">
        <v>9</v>
      </c>
      <c r="F13975" t="s">
        <v>687</v>
      </c>
      <c r="G13975" t="s">
        <v>895</v>
      </c>
      <c r="H13975" s="135" t="s">
        <v>2535</v>
      </c>
      <c r="I13975" t="s">
        <v>1454</v>
      </c>
      <c r="J13975" s="20">
        <v>35</v>
      </c>
      <c r="K13975" s="20" t="s">
        <v>1465</v>
      </c>
      <c r="L13975" t="s">
        <v>1466</v>
      </c>
      <c r="M13975" s="20">
        <v>8.75</v>
      </c>
      <c r="N13975" s="20">
        <v>8.75</v>
      </c>
      <c r="AE13975">
        <f t="shared" si="218"/>
        <v>2010</v>
      </c>
    </row>
    <row r="13976" spans="1:31" x14ac:dyDescent="0.25">
      <c r="A13976" s="7">
        <v>13973</v>
      </c>
      <c r="B13976" s="8">
        <v>40350</v>
      </c>
      <c r="C13976" t="s">
        <v>3</v>
      </c>
      <c r="D13976" t="s">
        <v>543</v>
      </c>
      <c r="E13976" t="s">
        <v>9</v>
      </c>
      <c r="F13976" t="s">
        <v>19</v>
      </c>
      <c r="G13976" t="s">
        <v>929</v>
      </c>
      <c r="H13976" s="135" t="s">
        <v>2644</v>
      </c>
      <c r="I13976" t="s">
        <v>1454</v>
      </c>
      <c r="J13976" s="20">
        <v>21</v>
      </c>
      <c r="K13976" s="20" t="s">
        <v>3</v>
      </c>
      <c r="L13976" t="s">
        <v>1464</v>
      </c>
      <c r="M13976" s="20">
        <v>6.88</v>
      </c>
      <c r="N13976" s="20">
        <v>4.62</v>
      </c>
      <c r="AE13976">
        <f t="shared" si="218"/>
        <v>2010</v>
      </c>
    </row>
    <row r="13977" spans="1:31" x14ac:dyDescent="0.25">
      <c r="A13977" s="7">
        <v>13974</v>
      </c>
      <c r="B13977" s="8">
        <v>40350</v>
      </c>
      <c r="C13977" t="s">
        <v>3</v>
      </c>
      <c r="D13977" t="s">
        <v>614</v>
      </c>
      <c r="E13977" t="s">
        <v>9</v>
      </c>
      <c r="F13977" t="s">
        <v>727</v>
      </c>
      <c r="G13977" t="s">
        <v>648</v>
      </c>
      <c r="H13977" s="135" t="s">
        <v>1901</v>
      </c>
      <c r="I13977" t="s">
        <v>1454</v>
      </c>
      <c r="J13977" s="20">
        <v>24</v>
      </c>
      <c r="K13977" s="20" t="s">
        <v>1465</v>
      </c>
      <c r="L13977" t="s">
        <v>1466</v>
      </c>
      <c r="M13977" s="20">
        <v>6</v>
      </c>
      <c r="N13977" s="20">
        <v>6</v>
      </c>
      <c r="AE13977">
        <f t="shared" si="218"/>
        <v>2010</v>
      </c>
    </row>
    <row r="13978" spans="1:31" x14ac:dyDescent="0.25">
      <c r="A13978" s="7">
        <v>13975</v>
      </c>
      <c r="B13978" s="8">
        <v>40351</v>
      </c>
      <c r="C13978" t="s">
        <v>3</v>
      </c>
      <c r="D13978" t="s">
        <v>727</v>
      </c>
      <c r="E13978" t="s">
        <v>9</v>
      </c>
      <c r="F13978" t="s">
        <v>54</v>
      </c>
      <c r="G13978" t="s">
        <v>895</v>
      </c>
      <c r="H13978" s="135" t="s">
        <v>2550</v>
      </c>
      <c r="I13978" t="s">
        <v>1455</v>
      </c>
      <c r="J13978" s="20">
        <v>10</v>
      </c>
      <c r="K13978" s="20" t="s">
        <v>9</v>
      </c>
      <c r="L13978" t="s">
        <v>1463</v>
      </c>
      <c r="M13978" s="20">
        <v>1.2</v>
      </c>
      <c r="N13978" s="20">
        <v>1.8</v>
      </c>
      <c r="AE13978">
        <f t="shared" si="218"/>
        <v>2010</v>
      </c>
    </row>
    <row r="13979" spans="1:31" x14ac:dyDescent="0.25">
      <c r="A13979" s="7">
        <v>13976</v>
      </c>
      <c r="B13979" s="8">
        <v>40351</v>
      </c>
      <c r="C13979" t="s">
        <v>3</v>
      </c>
      <c r="D13979" t="s">
        <v>54</v>
      </c>
      <c r="E13979" t="s">
        <v>9</v>
      </c>
      <c r="F13979" t="s">
        <v>727</v>
      </c>
      <c r="G13979" t="s">
        <v>895</v>
      </c>
      <c r="H13979" s="135" t="s">
        <v>2550</v>
      </c>
      <c r="I13979" t="s">
        <v>1455</v>
      </c>
      <c r="J13979" s="20">
        <v>10</v>
      </c>
      <c r="K13979" s="20" t="s">
        <v>1465</v>
      </c>
      <c r="L13979" t="s">
        <v>1466</v>
      </c>
      <c r="M13979" s="20">
        <v>1.25</v>
      </c>
      <c r="N13979" s="20">
        <v>1.25</v>
      </c>
      <c r="AE13979">
        <f t="shared" si="218"/>
        <v>2010</v>
      </c>
    </row>
    <row r="13980" spans="1:31" x14ac:dyDescent="0.25">
      <c r="A13980" s="7">
        <v>13977</v>
      </c>
      <c r="B13980" s="8">
        <v>40351</v>
      </c>
      <c r="C13980" t="s">
        <v>3</v>
      </c>
      <c r="D13980" t="s">
        <v>432</v>
      </c>
      <c r="E13980" t="s">
        <v>9</v>
      </c>
      <c r="F13980" t="s">
        <v>54</v>
      </c>
      <c r="G13980" t="s">
        <v>895</v>
      </c>
      <c r="H13980" s="9" t="s">
        <v>2558</v>
      </c>
      <c r="I13980" t="s">
        <v>1454</v>
      </c>
      <c r="J13980" s="20">
        <v>33</v>
      </c>
      <c r="K13980" s="20" t="s">
        <v>9</v>
      </c>
      <c r="L13980" t="s">
        <v>1464</v>
      </c>
      <c r="M13980" s="20">
        <v>7.26</v>
      </c>
      <c r="N13980" s="20">
        <v>10.24</v>
      </c>
      <c r="AE13980">
        <f t="shared" si="218"/>
        <v>2010</v>
      </c>
    </row>
    <row r="13981" spans="1:31" x14ac:dyDescent="0.25">
      <c r="A13981" s="7">
        <v>13978</v>
      </c>
      <c r="B13981" s="8">
        <v>40351</v>
      </c>
      <c r="C13981" t="s">
        <v>3</v>
      </c>
      <c r="D13981" t="s">
        <v>978</v>
      </c>
      <c r="E13981" t="s">
        <v>9</v>
      </c>
      <c r="F13981" t="s">
        <v>543</v>
      </c>
      <c r="G13981" t="s">
        <v>1016</v>
      </c>
      <c r="H13981" s="9" t="s">
        <v>2924</v>
      </c>
      <c r="I13981" t="s">
        <v>1454</v>
      </c>
      <c r="J13981" s="20">
        <v>64</v>
      </c>
      <c r="K13981" s="20" t="s">
        <v>3</v>
      </c>
      <c r="L13981" t="s">
        <v>1464</v>
      </c>
      <c r="M13981" s="20">
        <v>18.920000000000002</v>
      </c>
      <c r="N13981" s="20">
        <v>14.08</v>
      </c>
      <c r="AE13981">
        <f t="shared" si="218"/>
        <v>2010</v>
      </c>
    </row>
    <row r="13982" spans="1:31" x14ac:dyDescent="0.25">
      <c r="A13982" s="7">
        <v>13979</v>
      </c>
      <c r="B13982" s="8">
        <v>40351</v>
      </c>
      <c r="C13982" t="s">
        <v>3</v>
      </c>
      <c r="D13982" t="s">
        <v>543</v>
      </c>
      <c r="E13982" t="s">
        <v>9</v>
      </c>
      <c r="F13982" t="s">
        <v>978</v>
      </c>
      <c r="G13982" t="s">
        <v>1016</v>
      </c>
      <c r="H13982" s="9" t="s">
        <v>2924</v>
      </c>
      <c r="I13982" t="s">
        <v>1454</v>
      </c>
      <c r="J13982" s="20">
        <v>33</v>
      </c>
      <c r="K13982" s="20" t="s">
        <v>3</v>
      </c>
      <c r="L13982" t="s">
        <v>1463</v>
      </c>
      <c r="M13982" s="20">
        <v>9.58</v>
      </c>
      <c r="N13982" s="20">
        <v>7.92</v>
      </c>
      <c r="AE13982">
        <f t="shared" si="218"/>
        <v>2010</v>
      </c>
    </row>
    <row r="13983" spans="1:31" x14ac:dyDescent="0.25">
      <c r="A13983" s="7">
        <v>13980</v>
      </c>
      <c r="B13983" s="8">
        <v>40352</v>
      </c>
      <c r="C13983" t="s">
        <v>3</v>
      </c>
      <c r="D13983" t="s">
        <v>350</v>
      </c>
      <c r="E13983" t="s">
        <v>9</v>
      </c>
      <c r="F13983" t="s">
        <v>795</v>
      </c>
      <c r="G13983" t="s">
        <v>870</v>
      </c>
      <c r="H13983" s="136" t="s">
        <v>2506</v>
      </c>
      <c r="I13983" t="s">
        <v>1454</v>
      </c>
      <c r="J13983" s="20">
        <v>23</v>
      </c>
      <c r="K13983" s="20" t="s">
        <v>9</v>
      </c>
      <c r="L13983" t="s">
        <v>1464</v>
      </c>
      <c r="M13983" s="20">
        <v>5.0600000000000005</v>
      </c>
      <c r="N13983" s="20">
        <v>7.4399999999999995</v>
      </c>
      <c r="AE13983">
        <f t="shared" si="218"/>
        <v>2010</v>
      </c>
    </row>
    <row r="13984" spans="1:31" x14ac:dyDescent="0.25">
      <c r="A13984" s="7">
        <v>13981</v>
      </c>
      <c r="B13984" s="8">
        <v>40353</v>
      </c>
      <c r="C13984" t="s">
        <v>3</v>
      </c>
      <c r="D13984" t="s">
        <v>1052</v>
      </c>
      <c r="E13984" t="s">
        <v>9</v>
      </c>
      <c r="F13984" t="s">
        <v>828</v>
      </c>
      <c r="G13984" t="s">
        <v>569</v>
      </c>
      <c r="H13984" s="135" t="s">
        <v>1659</v>
      </c>
      <c r="I13984" t="s">
        <v>1454</v>
      </c>
      <c r="J13984" s="20">
        <v>13</v>
      </c>
      <c r="K13984" s="20" t="s">
        <v>3</v>
      </c>
      <c r="L13984" t="s">
        <v>1464</v>
      </c>
      <c r="M13984" s="20">
        <v>4.6400000000000006</v>
      </c>
      <c r="N13984" s="20">
        <v>2.86</v>
      </c>
      <c r="AE13984">
        <f t="shared" si="218"/>
        <v>2010</v>
      </c>
    </row>
    <row r="13985" spans="1:31" x14ac:dyDescent="0.25">
      <c r="A13985" s="7">
        <v>13982</v>
      </c>
      <c r="B13985" s="8">
        <v>40353</v>
      </c>
      <c r="C13985" t="s">
        <v>3</v>
      </c>
      <c r="D13985" t="s">
        <v>1052</v>
      </c>
      <c r="E13985" t="s">
        <v>9</v>
      </c>
      <c r="F13985" t="s">
        <v>926</v>
      </c>
      <c r="G13985" t="s">
        <v>732</v>
      </c>
      <c r="H13985" s="136" t="s">
        <v>2163</v>
      </c>
      <c r="I13985" t="s">
        <v>1454</v>
      </c>
      <c r="J13985" s="20">
        <v>20</v>
      </c>
      <c r="K13985" s="20" t="s">
        <v>3</v>
      </c>
      <c r="L13985" t="s">
        <v>1463</v>
      </c>
      <c r="M13985" s="20">
        <v>6.2</v>
      </c>
      <c r="N13985" s="20">
        <v>4.8</v>
      </c>
      <c r="AE13985">
        <f t="shared" si="218"/>
        <v>2010</v>
      </c>
    </row>
    <row r="13986" spans="1:31" x14ac:dyDescent="0.25">
      <c r="A13986" s="7">
        <v>13983</v>
      </c>
      <c r="B13986" s="8">
        <v>40354</v>
      </c>
      <c r="C13986" t="s">
        <v>3</v>
      </c>
      <c r="D13986" t="s">
        <v>787</v>
      </c>
      <c r="E13986" t="s">
        <v>9</v>
      </c>
      <c r="F13986" t="s">
        <v>914</v>
      </c>
      <c r="G13986" t="s">
        <v>870</v>
      </c>
      <c r="H13986" s="135" t="s">
        <v>3005</v>
      </c>
      <c r="I13986" t="s">
        <v>1455</v>
      </c>
      <c r="J13986" s="20">
        <v>10</v>
      </c>
      <c r="K13986" s="20" t="s">
        <v>9</v>
      </c>
      <c r="L13986" t="s">
        <v>1464</v>
      </c>
      <c r="M13986" s="20">
        <v>1.1000000000000001</v>
      </c>
      <c r="N13986" s="20">
        <v>1.9</v>
      </c>
      <c r="AE13986">
        <f t="shared" si="218"/>
        <v>2010</v>
      </c>
    </row>
    <row r="13987" spans="1:31" x14ac:dyDescent="0.25">
      <c r="A13987" s="7">
        <v>13984</v>
      </c>
      <c r="B13987" s="8">
        <v>40354</v>
      </c>
      <c r="C13987" t="s">
        <v>3</v>
      </c>
      <c r="D13987" t="s">
        <v>787</v>
      </c>
      <c r="E13987" t="s">
        <v>9</v>
      </c>
      <c r="F13987" t="s">
        <v>914</v>
      </c>
      <c r="G13987" t="s">
        <v>870</v>
      </c>
      <c r="H13987" s="135" t="s">
        <v>2504</v>
      </c>
      <c r="I13987" t="s">
        <v>1455</v>
      </c>
      <c r="J13987" s="20">
        <v>13</v>
      </c>
      <c r="K13987" s="20" t="s">
        <v>9</v>
      </c>
      <c r="L13987" t="s">
        <v>1464</v>
      </c>
      <c r="M13987" s="20">
        <v>1.43</v>
      </c>
      <c r="N13987" s="20">
        <v>2.3200000000000003</v>
      </c>
      <c r="AE13987">
        <f t="shared" si="218"/>
        <v>2010</v>
      </c>
    </row>
    <row r="13988" spans="1:31" x14ac:dyDescent="0.25">
      <c r="A13988" s="7">
        <v>13985</v>
      </c>
      <c r="B13988" s="8">
        <v>40355</v>
      </c>
      <c r="C13988" t="s">
        <v>3</v>
      </c>
      <c r="D13988" t="s">
        <v>787</v>
      </c>
      <c r="E13988" t="s">
        <v>9</v>
      </c>
      <c r="F13988" t="s">
        <v>1045</v>
      </c>
      <c r="G13988" t="s">
        <v>648</v>
      </c>
      <c r="H13988" s="135" t="s">
        <v>2269</v>
      </c>
      <c r="I13988" t="s">
        <v>1454</v>
      </c>
      <c r="J13988" s="20">
        <v>75</v>
      </c>
      <c r="K13988" s="20" t="s">
        <v>1465</v>
      </c>
      <c r="L13988" t="s">
        <v>1466</v>
      </c>
      <c r="M13988" s="20">
        <v>18.75</v>
      </c>
      <c r="N13988" s="20">
        <v>18.75</v>
      </c>
      <c r="AE13988">
        <f t="shared" si="218"/>
        <v>2010</v>
      </c>
    </row>
    <row r="13989" spans="1:31" x14ac:dyDescent="0.25">
      <c r="A13989" s="7">
        <v>13986</v>
      </c>
      <c r="B13989" s="8">
        <v>40355</v>
      </c>
      <c r="C13989" t="s">
        <v>3</v>
      </c>
      <c r="D13989" t="s">
        <v>787</v>
      </c>
      <c r="E13989" t="s">
        <v>9</v>
      </c>
      <c r="F13989" t="s">
        <v>687</v>
      </c>
      <c r="G13989" t="s">
        <v>929</v>
      </c>
      <c r="H13989" s="135" t="s">
        <v>2713</v>
      </c>
      <c r="I13989" t="s">
        <v>1454</v>
      </c>
      <c r="J13989" s="20">
        <v>23</v>
      </c>
      <c r="K13989" s="20" t="s">
        <v>9</v>
      </c>
      <c r="L13989" t="s">
        <v>1464</v>
      </c>
      <c r="M13989" s="20">
        <v>5.0600000000000005</v>
      </c>
      <c r="N13989" s="20">
        <v>7.4399999999999995</v>
      </c>
      <c r="AE13989">
        <f t="shared" si="218"/>
        <v>2010</v>
      </c>
    </row>
    <row r="13990" spans="1:31" x14ac:dyDescent="0.25">
      <c r="A13990" s="7">
        <v>13987</v>
      </c>
      <c r="B13990" s="8">
        <v>40355</v>
      </c>
      <c r="C13990" t="s">
        <v>3</v>
      </c>
      <c r="D13990" t="s">
        <v>597</v>
      </c>
      <c r="E13990" t="s">
        <v>9</v>
      </c>
      <c r="F13990" t="s">
        <v>904</v>
      </c>
      <c r="G13990" t="s">
        <v>648</v>
      </c>
      <c r="H13990" s="9" t="s">
        <v>2932</v>
      </c>
      <c r="I13990" t="s">
        <v>1455</v>
      </c>
      <c r="J13990" s="20">
        <v>2</v>
      </c>
      <c r="K13990" s="20" t="s">
        <v>1465</v>
      </c>
      <c r="L13990" t="s">
        <v>1466</v>
      </c>
      <c r="M13990" s="20">
        <v>0.25</v>
      </c>
      <c r="N13990" s="20">
        <v>0.25</v>
      </c>
      <c r="AE13990">
        <f t="shared" si="218"/>
        <v>2010</v>
      </c>
    </row>
    <row r="13991" spans="1:31" x14ac:dyDescent="0.25">
      <c r="A13991" s="7">
        <v>13988</v>
      </c>
      <c r="B13991" s="8">
        <v>40356</v>
      </c>
      <c r="C13991" t="s">
        <v>3</v>
      </c>
      <c r="D13991" t="s">
        <v>787</v>
      </c>
      <c r="E13991" t="s">
        <v>9</v>
      </c>
      <c r="F13991" t="s">
        <v>926</v>
      </c>
      <c r="G13991" t="s">
        <v>633</v>
      </c>
      <c r="H13991" s="135" t="s">
        <v>1496</v>
      </c>
      <c r="I13991" t="s">
        <v>1454</v>
      </c>
      <c r="J13991" s="20">
        <v>16</v>
      </c>
      <c r="K13991" s="20" t="s">
        <v>3</v>
      </c>
      <c r="L13991" t="s">
        <v>1464</v>
      </c>
      <c r="M13991" s="20">
        <v>5.48</v>
      </c>
      <c r="N13991" s="20">
        <v>3.52</v>
      </c>
      <c r="AE13991">
        <f t="shared" si="218"/>
        <v>2010</v>
      </c>
    </row>
    <row r="13992" spans="1:31" x14ac:dyDescent="0.25">
      <c r="A13992" s="7">
        <v>13989</v>
      </c>
      <c r="B13992" s="8">
        <v>40356</v>
      </c>
      <c r="C13992" t="s">
        <v>3</v>
      </c>
      <c r="D13992" t="s">
        <v>499</v>
      </c>
      <c r="E13992" t="s">
        <v>9</v>
      </c>
      <c r="F13992" t="s">
        <v>926</v>
      </c>
      <c r="G13992" t="s">
        <v>732</v>
      </c>
      <c r="H13992" s="135" t="s">
        <v>1496</v>
      </c>
      <c r="I13992" t="s">
        <v>1454</v>
      </c>
      <c r="J13992" s="20">
        <v>18</v>
      </c>
      <c r="K13992" s="20" t="s">
        <v>3</v>
      </c>
      <c r="L13992" t="s">
        <v>1463</v>
      </c>
      <c r="M13992" s="20">
        <v>5.68</v>
      </c>
      <c r="N13992" s="20">
        <v>4.32</v>
      </c>
      <c r="AE13992">
        <f t="shared" si="218"/>
        <v>2010</v>
      </c>
    </row>
    <row r="13993" spans="1:31" x14ac:dyDescent="0.25">
      <c r="A13993" s="7">
        <v>13990</v>
      </c>
      <c r="B13993" s="8">
        <v>40357</v>
      </c>
      <c r="C13993" t="s">
        <v>3</v>
      </c>
      <c r="D13993" t="s">
        <v>698</v>
      </c>
      <c r="E13993" t="s">
        <v>9</v>
      </c>
      <c r="F13993" t="s">
        <v>926</v>
      </c>
      <c r="G13993" t="s">
        <v>732</v>
      </c>
      <c r="H13993" s="135" t="s">
        <v>2406</v>
      </c>
      <c r="I13993" t="s">
        <v>1455</v>
      </c>
      <c r="J13993" s="20">
        <v>13</v>
      </c>
      <c r="K13993" s="20" t="s">
        <v>1465</v>
      </c>
      <c r="L13993" t="s">
        <v>1466</v>
      </c>
      <c r="M13993" s="20">
        <v>1.625</v>
      </c>
      <c r="N13993" s="20">
        <v>1.625</v>
      </c>
      <c r="AE13993">
        <f t="shared" si="218"/>
        <v>2010</v>
      </c>
    </row>
    <row r="13994" spans="1:31" x14ac:dyDescent="0.25">
      <c r="A13994" s="7">
        <v>13991</v>
      </c>
      <c r="B13994" s="8">
        <v>40357</v>
      </c>
      <c r="C13994" t="s">
        <v>3</v>
      </c>
      <c r="D13994" t="s">
        <v>858</v>
      </c>
      <c r="E13994" t="s">
        <v>9</v>
      </c>
      <c r="F13994" t="s">
        <v>1045</v>
      </c>
      <c r="G13994" t="s">
        <v>648</v>
      </c>
      <c r="H13994" s="135" t="s">
        <v>2269</v>
      </c>
      <c r="I13994" t="s">
        <v>1454</v>
      </c>
      <c r="J13994" s="20">
        <v>88</v>
      </c>
      <c r="K13994" s="20" t="s">
        <v>9</v>
      </c>
      <c r="L13994" t="s">
        <v>1464</v>
      </c>
      <c r="M13994" s="20">
        <v>19.36</v>
      </c>
      <c r="N13994" s="20">
        <v>25.64</v>
      </c>
      <c r="AE13994">
        <f t="shared" si="218"/>
        <v>2010</v>
      </c>
    </row>
    <row r="13995" spans="1:31" x14ac:dyDescent="0.25">
      <c r="A13995" s="7">
        <v>13992</v>
      </c>
      <c r="B13995" s="8">
        <v>40357</v>
      </c>
      <c r="C13995" t="s">
        <v>3</v>
      </c>
      <c r="D13995" t="s">
        <v>557</v>
      </c>
      <c r="E13995" t="s">
        <v>9</v>
      </c>
      <c r="F13995" t="s">
        <v>727</v>
      </c>
      <c r="G13995" t="s">
        <v>895</v>
      </c>
      <c r="H13995" s="135" t="s">
        <v>2531</v>
      </c>
      <c r="I13995" t="s">
        <v>1454</v>
      </c>
      <c r="J13995" s="20">
        <v>15</v>
      </c>
      <c r="K13995" s="20" t="s">
        <v>1465</v>
      </c>
      <c r="L13995" t="s">
        <v>1466</v>
      </c>
      <c r="M13995" s="20">
        <v>3.75</v>
      </c>
      <c r="N13995" s="20">
        <v>3.75</v>
      </c>
      <c r="AE13995">
        <f t="shared" si="218"/>
        <v>2010</v>
      </c>
    </row>
    <row r="13996" spans="1:31" x14ac:dyDescent="0.25">
      <c r="A13996" s="7">
        <v>13993</v>
      </c>
      <c r="B13996" s="8">
        <v>40357</v>
      </c>
      <c r="C13996" t="s">
        <v>3</v>
      </c>
      <c r="D13996" t="s">
        <v>295</v>
      </c>
      <c r="E13996" t="s">
        <v>9</v>
      </c>
      <c r="F13996" t="s">
        <v>585</v>
      </c>
      <c r="G13996" t="s">
        <v>1016</v>
      </c>
      <c r="H13996" s="9" t="s">
        <v>2861</v>
      </c>
      <c r="I13996" t="s">
        <v>1454</v>
      </c>
      <c r="J13996" s="20">
        <v>69</v>
      </c>
      <c r="K13996" s="20" t="s">
        <v>9</v>
      </c>
      <c r="L13996" t="s">
        <v>1463</v>
      </c>
      <c r="M13996" s="20">
        <v>16.559999999999999</v>
      </c>
      <c r="N13996" s="20">
        <v>18.940000000000001</v>
      </c>
      <c r="AE13996">
        <f t="shared" si="218"/>
        <v>2010</v>
      </c>
    </row>
    <row r="13997" spans="1:31" x14ac:dyDescent="0.25">
      <c r="A13997" s="7">
        <v>13994</v>
      </c>
      <c r="B13997" s="8">
        <v>40357</v>
      </c>
      <c r="C13997" t="s">
        <v>3</v>
      </c>
      <c r="D13997" t="s">
        <v>295</v>
      </c>
      <c r="E13997" t="s">
        <v>9</v>
      </c>
      <c r="F13997" t="s">
        <v>585</v>
      </c>
      <c r="G13997" t="s">
        <v>895</v>
      </c>
      <c r="H13997" s="135" t="s">
        <v>2661</v>
      </c>
      <c r="I13997" t="s">
        <v>1454</v>
      </c>
      <c r="J13997" s="20">
        <v>103</v>
      </c>
      <c r="K13997" s="20" t="s">
        <v>1465</v>
      </c>
      <c r="L13997" t="s">
        <v>1466</v>
      </c>
      <c r="M13997" s="20">
        <v>25.75</v>
      </c>
      <c r="N13997" s="20">
        <v>25.75</v>
      </c>
      <c r="AE13997">
        <f t="shared" si="218"/>
        <v>2010</v>
      </c>
    </row>
    <row r="13998" spans="1:31" x14ac:dyDescent="0.25">
      <c r="A13998" s="7">
        <v>13995</v>
      </c>
      <c r="B13998" s="8">
        <v>40357</v>
      </c>
      <c r="C13998" t="s">
        <v>3</v>
      </c>
      <c r="D13998" t="s">
        <v>333</v>
      </c>
      <c r="E13998" t="s">
        <v>9</v>
      </c>
      <c r="F13998" t="s">
        <v>767</v>
      </c>
      <c r="G13998" t="s">
        <v>648</v>
      </c>
      <c r="H13998" s="136" t="s">
        <v>1496</v>
      </c>
      <c r="I13998" t="s">
        <v>1454</v>
      </c>
      <c r="J13998" s="20">
        <v>56</v>
      </c>
      <c r="K13998" s="20" t="s">
        <v>1465</v>
      </c>
      <c r="L13998" t="s">
        <v>1466</v>
      </c>
      <c r="M13998" s="20">
        <v>14</v>
      </c>
      <c r="N13998" s="20">
        <v>14</v>
      </c>
      <c r="AE13998">
        <f t="shared" si="218"/>
        <v>2010</v>
      </c>
    </row>
    <row r="13999" spans="1:31" x14ac:dyDescent="0.25">
      <c r="A13999" s="7">
        <v>13996</v>
      </c>
      <c r="B13999" s="8">
        <v>40357</v>
      </c>
      <c r="C13999" t="s">
        <v>3</v>
      </c>
      <c r="D13999" t="s">
        <v>848</v>
      </c>
      <c r="E13999" t="s">
        <v>9</v>
      </c>
      <c r="F13999" t="s">
        <v>978</v>
      </c>
      <c r="G13999" t="s">
        <v>732</v>
      </c>
      <c r="H13999" s="135" t="s">
        <v>1496</v>
      </c>
      <c r="I13999" t="s">
        <v>1454</v>
      </c>
      <c r="J13999" s="20">
        <v>45</v>
      </c>
      <c r="K13999" s="20" t="s">
        <v>9</v>
      </c>
      <c r="L13999" t="s">
        <v>1463</v>
      </c>
      <c r="M13999" s="20">
        <v>10.8</v>
      </c>
      <c r="N13999" s="20">
        <v>12.7</v>
      </c>
      <c r="AE13999">
        <f t="shared" si="218"/>
        <v>2010</v>
      </c>
    </row>
    <row r="14000" spans="1:31" x14ac:dyDescent="0.25">
      <c r="A14000" s="7">
        <v>13997</v>
      </c>
      <c r="B14000" s="8">
        <v>40359</v>
      </c>
      <c r="C14000" t="s">
        <v>3</v>
      </c>
      <c r="D14000" t="s">
        <v>926</v>
      </c>
      <c r="E14000" t="s">
        <v>9</v>
      </c>
      <c r="F14000" t="s">
        <v>698</v>
      </c>
      <c r="G14000" t="s">
        <v>732</v>
      </c>
      <c r="H14000" s="135" t="s">
        <v>2406</v>
      </c>
      <c r="I14000" t="s">
        <v>1455</v>
      </c>
      <c r="J14000" s="20">
        <v>12</v>
      </c>
      <c r="K14000" s="20" t="s">
        <v>1465</v>
      </c>
      <c r="L14000" t="s">
        <v>1466</v>
      </c>
      <c r="M14000" s="20">
        <v>1.5</v>
      </c>
      <c r="N14000" s="20">
        <v>1.5</v>
      </c>
      <c r="AE14000">
        <f t="shared" si="218"/>
        <v>2010</v>
      </c>
    </row>
    <row r="14001" spans="1:31" x14ac:dyDescent="0.25">
      <c r="A14001" s="7">
        <v>13998</v>
      </c>
      <c r="B14001" s="8">
        <v>40359</v>
      </c>
      <c r="C14001" t="s">
        <v>3</v>
      </c>
      <c r="D14001" t="s">
        <v>913</v>
      </c>
      <c r="E14001" t="s">
        <v>9</v>
      </c>
      <c r="F14001" t="s">
        <v>997</v>
      </c>
      <c r="G14001" t="s">
        <v>377</v>
      </c>
      <c r="H14001" s="135" t="s">
        <v>1619</v>
      </c>
      <c r="I14001" t="s">
        <v>1454</v>
      </c>
      <c r="J14001" s="20">
        <v>85</v>
      </c>
      <c r="K14001" s="20" t="s">
        <v>1465</v>
      </c>
      <c r="L14001" t="s">
        <v>1466</v>
      </c>
      <c r="M14001" s="20">
        <v>21.25</v>
      </c>
      <c r="N14001" s="20">
        <v>21.25</v>
      </c>
      <c r="AE14001">
        <f t="shared" si="218"/>
        <v>2010</v>
      </c>
    </row>
    <row r="14002" spans="1:31" x14ac:dyDescent="0.25">
      <c r="A14002" s="7">
        <v>13999</v>
      </c>
      <c r="B14002" s="8">
        <v>40359</v>
      </c>
      <c r="C14002" t="s">
        <v>3</v>
      </c>
      <c r="D14002" t="s">
        <v>913</v>
      </c>
      <c r="E14002" t="s">
        <v>9</v>
      </c>
      <c r="F14002" t="s">
        <v>997</v>
      </c>
      <c r="G14002" t="s">
        <v>377</v>
      </c>
      <c r="H14002" s="135" t="s">
        <v>1496</v>
      </c>
      <c r="I14002" t="s">
        <v>1454</v>
      </c>
      <c r="J14002" s="20">
        <v>12</v>
      </c>
      <c r="K14002" s="20" t="s">
        <v>3</v>
      </c>
      <c r="L14002" t="s">
        <v>1463</v>
      </c>
      <c r="M14002" s="20">
        <v>4.12</v>
      </c>
      <c r="N14002" s="20">
        <v>2.88</v>
      </c>
      <c r="AE14002">
        <f t="shared" si="218"/>
        <v>2010</v>
      </c>
    </row>
    <row r="14003" spans="1:31" x14ac:dyDescent="0.25">
      <c r="A14003" s="7">
        <v>14000</v>
      </c>
      <c r="B14003" s="8">
        <v>40360</v>
      </c>
      <c r="C14003" t="s">
        <v>3</v>
      </c>
      <c r="D14003" t="s">
        <v>1052</v>
      </c>
      <c r="E14003" t="s">
        <v>9</v>
      </c>
      <c r="F14003" t="s">
        <v>828</v>
      </c>
      <c r="G14003" t="s">
        <v>569</v>
      </c>
      <c r="H14003" s="135" t="s">
        <v>2170</v>
      </c>
      <c r="I14003" t="s">
        <v>1454</v>
      </c>
      <c r="J14003" s="20">
        <v>20</v>
      </c>
      <c r="K14003" s="20" t="s">
        <v>3</v>
      </c>
      <c r="L14003" t="s">
        <v>1464</v>
      </c>
      <c r="M14003" s="20">
        <v>6.6</v>
      </c>
      <c r="N14003" s="20">
        <v>4.4000000000000004</v>
      </c>
      <c r="AE14003">
        <f t="shared" si="218"/>
        <v>2010</v>
      </c>
    </row>
    <row r="14004" spans="1:31" x14ac:dyDescent="0.25">
      <c r="A14004" s="7">
        <v>14001</v>
      </c>
      <c r="B14004" s="8">
        <v>40360</v>
      </c>
      <c r="C14004" t="s">
        <v>3</v>
      </c>
      <c r="D14004" t="s">
        <v>938</v>
      </c>
      <c r="E14004" t="s">
        <v>9</v>
      </c>
      <c r="F14004" t="s">
        <v>427</v>
      </c>
      <c r="G14004" t="s">
        <v>1016</v>
      </c>
      <c r="H14004" s="135" t="s">
        <v>2860</v>
      </c>
      <c r="I14004" t="s">
        <v>1456</v>
      </c>
      <c r="J14004" s="20">
        <v>7</v>
      </c>
      <c r="K14004" s="20" t="s">
        <v>9</v>
      </c>
      <c r="L14004" t="s">
        <v>1463</v>
      </c>
      <c r="M14004" s="20">
        <v>1.68</v>
      </c>
      <c r="N14004" s="20">
        <v>2.8200000000000003</v>
      </c>
      <c r="O14004" t="s">
        <v>9</v>
      </c>
      <c r="P14004" s="13" t="s">
        <v>521</v>
      </c>
      <c r="Q14004" t="s">
        <v>3</v>
      </c>
      <c r="R14004" t="s">
        <v>543</v>
      </c>
      <c r="S14004" t="s">
        <v>1465</v>
      </c>
      <c r="U14004" t="s">
        <v>1465</v>
      </c>
      <c r="W14004" t="s">
        <v>1465</v>
      </c>
      <c r="Y14004" t="s">
        <v>1465</v>
      </c>
      <c r="AA14004" t="s">
        <v>1465</v>
      </c>
      <c r="AC14004" t="s">
        <v>1465</v>
      </c>
      <c r="AE14004">
        <f t="shared" si="218"/>
        <v>2010</v>
      </c>
    </row>
    <row r="14005" spans="1:31" x14ac:dyDescent="0.25">
      <c r="A14005" s="7">
        <v>14002</v>
      </c>
      <c r="B14005" s="8">
        <v>40360</v>
      </c>
      <c r="C14005" t="s">
        <v>3</v>
      </c>
      <c r="D14005" t="s">
        <v>578</v>
      </c>
      <c r="E14005" t="s">
        <v>9</v>
      </c>
      <c r="F14005" t="s">
        <v>1032</v>
      </c>
      <c r="G14005" t="s">
        <v>870</v>
      </c>
      <c r="H14005" s="136" t="s">
        <v>2500</v>
      </c>
      <c r="I14005" t="s">
        <v>1455</v>
      </c>
      <c r="J14005" s="20">
        <v>14</v>
      </c>
      <c r="K14005" s="20" t="s">
        <v>1465</v>
      </c>
      <c r="L14005" t="s">
        <v>1466</v>
      </c>
      <c r="M14005" s="20">
        <v>1.75</v>
      </c>
      <c r="N14005" s="20">
        <v>1.75</v>
      </c>
      <c r="AE14005">
        <f t="shared" si="218"/>
        <v>2010</v>
      </c>
    </row>
    <row r="14006" spans="1:31" x14ac:dyDescent="0.25">
      <c r="A14006" s="7">
        <v>14003</v>
      </c>
      <c r="B14006" s="8">
        <v>40360</v>
      </c>
      <c r="C14006" t="s">
        <v>3</v>
      </c>
      <c r="D14006" t="s">
        <v>734</v>
      </c>
      <c r="E14006" t="s">
        <v>9</v>
      </c>
      <c r="F14006" t="s">
        <v>655</v>
      </c>
      <c r="G14006" t="s">
        <v>929</v>
      </c>
      <c r="H14006" s="9" t="s">
        <v>2652</v>
      </c>
      <c r="I14006" t="s">
        <v>1454</v>
      </c>
      <c r="J14006" s="20">
        <v>76</v>
      </c>
      <c r="K14006" s="20" t="s">
        <v>9</v>
      </c>
      <c r="L14006" t="s">
        <v>1463</v>
      </c>
      <c r="M14006" s="20">
        <v>18.239999999999998</v>
      </c>
      <c r="N14006" s="20">
        <v>20.76</v>
      </c>
      <c r="AE14006">
        <f t="shared" si="218"/>
        <v>2010</v>
      </c>
    </row>
    <row r="14007" spans="1:31" x14ac:dyDescent="0.25">
      <c r="A14007" s="7">
        <v>14004</v>
      </c>
      <c r="B14007" s="8">
        <v>40360</v>
      </c>
      <c r="C14007" t="s">
        <v>3</v>
      </c>
      <c r="D14007" t="s">
        <v>916</v>
      </c>
      <c r="E14007" t="s">
        <v>9</v>
      </c>
      <c r="F14007" t="s">
        <v>828</v>
      </c>
      <c r="G14007" t="s">
        <v>14</v>
      </c>
      <c r="H14007" s="135" t="s">
        <v>1492</v>
      </c>
      <c r="I14007" t="s">
        <v>1454</v>
      </c>
      <c r="J14007" s="20">
        <v>71</v>
      </c>
      <c r="K14007" s="20" t="s">
        <v>3</v>
      </c>
      <c r="L14007" t="s">
        <v>1464</v>
      </c>
      <c r="M14007" s="20">
        <v>20.88</v>
      </c>
      <c r="N14007" s="20">
        <v>15.620000000000001</v>
      </c>
      <c r="AE14007">
        <f t="shared" si="218"/>
        <v>2010</v>
      </c>
    </row>
    <row r="14008" spans="1:31" x14ac:dyDescent="0.25">
      <c r="A14008" s="7">
        <v>14005</v>
      </c>
      <c r="B14008" s="8">
        <v>40360</v>
      </c>
      <c r="C14008" s="10" t="s">
        <v>3</v>
      </c>
      <c r="D14008" s="9" t="s">
        <v>1050</v>
      </c>
      <c r="E14008" t="s">
        <v>9</v>
      </c>
      <c r="F14008" t="s">
        <v>1017</v>
      </c>
      <c r="G14008" t="s">
        <v>14</v>
      </c>
      <c r="H14008" s="135" t="s">
        <v>1507</v>
      </c>
      <c r="I14008" t="s">
        <v>1454</v>
      </c>
      <c r="J14008" s="21">
        <v>20</v>
      </c>
      <c r="K14008" s="20" t="s">
        <v>9</v>
      </c>
      <c r="L14008" s="22" t="s">
        <v>1464</v>
      </c>
      <c r="M14008" s="20">
        <v>4.4000000000000004</v>
      </c>
      <c r="N14008" s="20">
        <v>6.6</v>
      </c>
      <c r="AE14008">
        <f t="shared" si="218"/>
        <v>2010</v>
      </c>
    </row>
    <row r="14009" spans="1:31" x14ac:dyDescent="0.25">
      <c r="A14009" s="7">
        <v>14006</v>
      </c>
      <c r="B14009" s="8">
        <v>40360</v>
      </c>
      <c r="C14009" t="s">
        <v>3</v>
      </c>
      <c r="D14009" t="s">
        <v>982</v>
      </c>
      <c r="E14009" t="s">
        <v>9</v>
      </c>
      <c r="F14009" t="s">
        <v>906</v>
      </c>
      <c r="G14009" t="s">
        <v>17</v>
      </c>
      <c r="H14009" s="135" t="s">
        <v>1502</v>
      </c>
      <c r="I14009" t="s">
        <v>1454</v>
      </c>
      <c r="J14009" s="20">
        <v>28</v>
      </c>
      <c r="K14009" s="20" t="s">
        <v>3</v>
      </c>
      <c r="L14009" t="s">
        <v>1464</v>
      </c>
      <c r="M14009" s="20">
        <v>8.84</v>
      </c>
      <c r="N14009" s="20">
        <v>6.16</v>
      </c>
      <c r="AE14009">
        <f t="shared" si="218"/>
        <v>2010</v>
      </c>
    </row>
    <row r="14010" spans="1:31" x14ac:dyDescent="0.25">
      <c r="A14010" s="7">
        <v>14007</v>
      </c>
      <c r="B14010" s="8">
        <v>40361</v>
      </c>
      <c r="C14010" t="s">
        <v>3</v>
      </c>
      <c r="D14010" t="s">
        <v>1020</v>
      </c>
      <c r="E14010" t="s">
        <v>9</v>
      </c>
      <c r="F14010" t="s">
        <v>836</v>
      </c>
      <c r="G14010" t="s">
        <v>870</v>
      </c>
      <c r="H14010" s="9" t="s">
        <v>3006</v>
      </c>
      <c r="I14010" t="s">
        <v>1454</v>
      </c>
      <c r="J14010" s="20">
        <v>6</v>
      </c>
      <c r="K14010" s="20" t="s">
        <v>1465</v>
      </c>
      <c r="L14010" t="s">
        <v>1466</v>
      </c>
      <c r="M14010" s="20">
        <v>1.5</v>
      </c>
      <c r="N14010" s="20">
        <v>1.5</v>
      </c>
      <c r="AE14010">
        <f t="shared" si="218"/>
        <v>2010</v>
      </c>
    </row>
    <row r="14011" spans="1:31" x14ac:dyDescent="0.25">
      <c r="A14011" s="7">
        <v>14008</v>
      </c>
      <c r="B14011" s="8">
        <v>40361</v>
      </c>
      <c r="C14011" t="s">
        <v>3</v>
      </c>
      <c r="D14011" t="s">
        <v>1020</v>
      </c>
      <c r="E14011" t="s">
        <v>9</v>
      </c>
      <c r="F14011" t="s">
        <v>836</v>
      </c>
      <c r="G14011" t="s">
        <v>870</v>
      </c>
      <c r="H14011" s="135" t="s">
        <v>2485</v>
      </c>
      <c r="I14011" t="s">
        <v>1454</v>
      </c>
      <c r="J14011" s="20">
        <v>7</v>
      </c>
      <c r="K14011" s="20" t="s">
        <v>3</v>
      </c>
      <c r="L14011" t="s">
        <v>1464</v>
      </c>
      <c r="M14011" s="20">
        <v>2.96</v>
      </c>
      <c r="N14011" s="20">
        <v>1.54</v>
      </c>
      <c r="AE14011">
        <f t="shared" si="218"/>
        <v>2010</v>
      </c>
    </row>
    <row r="14012" spans="1:31" x14ac:dyDescent="0.25">
      <c r="A14012" s="7">
        <v>14009</v>
      </c>
      <c r="B14012" s="8">
        <v>40361</v>
      </c>
      <c r="C14012" t="s">
        <v>3</v>
      </c>
      <c r="D14012" t="s">
        <v>973</v>
      </c>
      <c r="E14012" t="s">
        <v>9</v>
      </c>
      <c r="F14012" t="s">
        <v>733</v>
      </c>
      <c r="G14012" t="s">
        <v>929</v>
      </c>
      <c r="H14012" s="9" t="s">
        <v>2652</v>
      </c>
      <c r="I14012" t="s">
        <v>1454</v>
      </c>
      <c r="J14012" s="20">
        <v>56</v>
      </c>
      <c r="K14012" s="20" t="s">
        <v>9</v>
      </c>
      <c r="L14012" t="s">
        <v>1463</v>
      </c>
      <c r="M14012" s="20">
        <v>13.44</v>
      </c>
      <c r="N14012" s="20">
        <v>15.56</v>
      </c>
      <c r="AE14012">
        <f t="shared" si="218"/>
        <v>2010</v>
      </c>
    </row>
    <row r="14013" spans="1:31" x14ac:dyDescent="0.25">
      <c r="A14013" s="7">
        <v>14010</v>
      </c>
      <c r="B14013" s="8">
        <v>40361</v>
      </c>
      <c r="C14013" t="s">
        <v>3</v>
      </c>
      <c r="D14013" t="s">
        <v>543</v>
      </c>
      <c r="E14013" t="s">
        <v>9</v>
      </c>
      <c r="F14013" t="s">
        <v>733</v>
      </c>
      <c r="G14013" t="s">
        <v>929</v>
      </c>
      <c r="H14013" s="135" t="s">
        <v>2665</v>
      </c>
      <c r="I14013" t="s">
        <v>1454</v>
      </c>
      <c r="J14013" s="20">
        <v>45</v>
      </c>
      <c r="K14013" s="20" t="s">
        <v>9</v>
      </c>
      <c r="L14013" t="s">
        <v>1464</v>
      </c>
      <c r="M14013" s="20">
        <v>9.9</v>
      </c>
      <c r="N14013" s="20">
        <v>13.6</v>
      </c>
      <c r="AE14013">
        <f t="shared" si="218"/>
        <v>2010</v>
      </c>
    </row>
    <row r="14014" spans="1:31" x14ac:dyDescent="0.25">
      <c r="A14014" s="7">
        <v>14011</v>
      </c>
      <c r="B14014" s="8">
        <v>40361</v>
      </c>
      <c r="C14014" t="s">
        <v>3</v>
      </c>
      <c r="D14014" t="s">
        <v>1018</v>
      </c>
      <c r="E14014" t="s">
        <v>9</v>
      </c>
      <c r="F14014" t="s">
        <v>55</v>
      </c>
      <c r="G14014" t="s">
        <v>861</v>
      </c>
      <c r="H14014" s="9" t="s">
        <v>2443</v>
      </c>
      <c r="I14014" t="s">
        <v>1454</v>
      </c>
      <c r="J14014" s="20">
        <v>32</v>
      </c>
      <c r="K14014" s="20" t="s">
        <v>9</v>
      </c>
      <c r="L14014" t="s">
        <v>1464</v>
      </c>
      <c r="M14014" s="20">
        <v>7.04</v>
      </c>
      <c r="N14014" s="20">
        <v>9.9600000000000009</v>
      </c>
      <c r="AE14014">
        <f t="shared" si="218"/>
        <v>2010</v>
      </c>
    </row>
    <row r="14015" spans="1:31" x14ac:dyDescent="0.25">
      <c r="A14015" s="7">
        <v>14012</v>
      </c>
      <c r="B14015" s="8">
        <v>40362</v>
      </c>
      <c r="C14015" t="s">
        <v>3</v>
      </c>
      <c r="D14015" t="s">
        <v>897</v>
      </c>
      <c r="E14015" t="s">
        <v>9</v>
      </c>
      <c r="F14015" t="s">
        <v>667</v>
      </c>
      <c r="G14015" t="s">
        <v>732</v>
      </c>
      <c r="H14015" s="135" t="s">
        <v>2162</v>
      </c>
      <c r="I14015" t="s">
        <v>1454</v>
      </c>
      <c r="J14015" s="20">
        <v>24</v>
      </c>
      <c r="K14015" s="20" t="s">
        <v>9</v>
      </c>
      <c r="L14015" t="s">
        <v>1464</v>
      </c>
      <c r="M14015" s="20">
        <v>5.28</v>
      </c>
      <c r="N14015" s="20">
        <v>7.72</v>
      </c>
      <c r="AE14015">
        <f t="shared" si="218"/>
        <v>2010</v>
      </c>
    </row>
    <row r="14016" spans="1:31" x14ac:dyDescent="0.25">
      <c r="A14016" s="7">
        <v>14013</v>
      </c>
      <c r="B14016" s="8">
        <v>40362</v>
      </c>
      <c r="C14016" t="s">
        <v>3</v>
      </c>
      <c r="D14016" t="s">
        <v>543</v>
      </c>
      <c r="E14016" t="s">
        <v>9</v>
      </c>
      <c r="F14016" t="s">
        <v>521</v>
      </c>
      <c r="G14016" t="s">
        <v>732</v>
      </c>
      <c r="H14016" s="135" t="s">
        <v>2162</v>
      </c>
      <c r="I14016" t="s">
        <v>1454</v>
      </c>
      <c r="J14016" s="20">
        <v>35</v>
      </c>
      <c r="K14016" s="20" t="s">
        <v>9</v>
      </c>
      <c r="L14016" t="s">
        <v>1464</v>
      </c>
      <c r="M14016" s="20">
        <v>7.7</v>
      </c>
      <c r="N14016" s="20">
        <v>10.8</v>
      </c>
      <c r="AE14016">
        <f t="shared" si="218"/>
        <v>2010</v>
      </c>
    </row>
    <row r="14017" spans="1:31" x14ac:dyDescent="0.25">
      <c r="A14017" s="7">
        <v>14014</v>
      </c>
      <c r="B14017" s="8">
        <v>40363</v>
      </c>
      <c r="C14017" t="s">
        <v>3</v>
      </c>
      <c r="D14017" t="s">
        <v>37</v>
      </c>
      <c r="E14017" t="s">
        <v>9</v>
      </c>
      <c r="F14017" t="s">
        <v>869</v>
      </c>
      <c r="G14017" t="s">
        <v>648</v>
      </c>
      <c r="H14017" s="135" t="s">
        <v>2296</v>
      </c>
      <c r="I14017" t="s">
        <v>1455</v>
      </c>
      <c r="J14017" s="20">
        <v>6</v>
      </c>
      <c r="K14017" s="20" t="s">
        <v>3</v>
      </c>
      <c r="L14017" t="s">
        <v>1463</v>
      </c>
      <c r="M14017" s="20">
        <v>1.28</v>
      </c>
      <c r="N14017" s="20">
        <v>0.72</v>
      </c>
      <c r="AE14017">
        <f t="shared" si="218"/>
        <v>2010</v>
      </c>
    </row>
    <row r="14018" spans="1:31" x14ac:dyDescent="0.25">
      <c r="A14018" s="7">
        <v>14015</v>
      </c>
      <c r="B14018" s="8">
        <v>40363</v>
      </c>
      <c r="C14018" t="s">
        <v>3</v>
      </c>
      <c r="D14018" s="16" t="s">
        <v>35</v>
      </c>
      <c r="E14018" t="s">
        <v>9</v>
      </c>
      <c r="F14018" t="s">
        <v>411</v>
      </c>
      <c r="G14018" t="s">
        <v>648</v>
      </c>
      <c r="H14018" s="135" t="s">
        <v>1996</v>
      </c>
      <c r="I14018" t="s">
        <v>1458</v>
      </c>
      <c r="J14018" s="20">
        <v>13</v>
      </c>
      <c r="K14018" s="20" t="s">
        <v>9</v>
      </c>
      <c r="L14018" t="s">
        <v>1463</v>
      </c>
      <c r="M14018" s="20">
        <v>30</v>
      </c>
      <c r="N14018" s="20">
        <v>10</v>
      </c>
      <c r="AE14018">
        <f t="shared" si="218"/>
        <v>2010</v>
      </c>
    </row>
    <row r="14019" spans="1:31" x14ac:dyDescent="0.25">
      <c r="A14019" s="7">
        <v>14016</v>
      </c>
      <c r="B14019" s="8">
        <v>40363</v>
      </c>
      <c r="C14019" t="s">
        <v>3</v>
      </c>
      <c r="D14019" t="s">
        <v>1047</v>
      </c>
      <c r="E14019" t="s">
        <v>9</v>
      </c>
      <c r="F14019" t="s">
        <v>678</v>
      </c>
      <c r="G14019" t="s">
        <v>14</v>
      </c>
      <c r="H14019" s="135" t="s">
        <v>1507</v>
      </c>
      <c r="I14019" t="s">
        <v>1455</v>
      </c>
      <c r="J14019" s="20">
        <v>25</v>
      </c>
      <c r="K14019" s="20" t="s">
        <v>3</v>
      </c>
      <c r="L14019" t="s">
        <v>1464</v>
      </c>
      <c r="M14019" s="20">
        <v>4</v>
      </c>
      <c r="N14019" s="20">
        <v>2.75</v>
      </c>
      <c r="AE14019">
        <f t="shared" si="218"/>
        <v>2010</v>
      </c>
    </row>
    <row r="14020" spans="1:31" x14ac:dyDescent="0.25">
      <c r="A14020" s="7">
        <v>14017</v>
      </c>
      <c r="B14020" s="8">
        <v>40363</v>
      </c>
      <c r="C14020" t="s">
        <v>3</v>
      </c>
      <c r="D14020" t="s">
        <v>1060</v>
      </c>
      <c r="E14020" t="s">
        <v>9</v>
      </c>
      <c r="F14020" t="s">
        <v>1054</v>
      </c>
      <c r="G14020" t="s">
        <v>17</v>
      </c>
      <c r="H14020" s="135" t="s">
        <v>1520</v>
      </c>
      <c r="I14020" t="s">
        <v>1454</v>
      </c>
      <c r="J14020" s="20">
        <v>30</v>
      </c>
      <c r="K14020" s="20" t="s">
        <v>1465</v>
      </c>
      <c r="L14020" t="s">
        <v>1466</v>
      </c>
      <c r="M14020" s="20">
        <v>7.5</v>
      </c>
      <c r="N14020" s="20">
        <v>7.5</v>
      </c>
      <c r="AE14020">
        <f t="shared" ref="AE14020:AE14083" si="219">YEAR(B14020)</f>
        <v>2010</v>
      </c>
    </row>
    <row r="14021" spans="1:31" x14ac:dyDescent="0.25">
      <c r="A14021" s="7">
        <v>14018</v>
      </c>
      <c r="B14021" s="8">
        <v>40363</v>
      </c>
      <c r="C14021" t="s">
        <v>3</v>
      </c>
      <c r="D14021" t="s">
        <v>213</v>
      </c>
      <c r="E14021" t="s">
        <v>9</v>
      </c>
      <c r="F14021" t="s">
        <v>968</v>
      </c>
      <c r="G14021" t="s">
        <v>648</v>
      </c>
      <c r="H14021" s="136" t="s">
        <v>1496</v>
      </c>
      <c r="I14021" t="s">
        <v>1455</v>
      </c>
      <c r="J14021" s="20">
        <v>63</v>
      </c>
      <c r="K14021" s="20" t="s">
        <v>9</v>
      </c>
      <c r="L14021" t="s">
        <v>1463</v>
      </c>
      <c r="M14021" s="20">
        <v>7.56</v>
      </c>
      <c r="N14021" s="20">
        <v>8.69</v>
      </c>
      <c r="AE14021">
        <f t="shared" si="219"/>
        <v>2010</v>
      </c>
    </row>
    <row r="14022" spans="1:31" x14ac:dyDescent="0.25">
      <c r="A14022" s="7">
        <v>14019</v>
      </c>
      <c r="B14022" s="8">
        <v>40364</v>
      </c>
      <c r="C14022" t="s">
        <v>3</v>
      </c>
      <c r="D14022" t="s">
        <v>1064</v>
      </c>
      <c r="E14022" t="s">
        <v>9</v>
      </c>
      <c r="F14022" t="s">
        <v>828</v>
      </c>
      <c r="G14022" t="s">
        <v>895</v>
      </c>
      <c r="H14022" s="135" t="s">
        <v>2540</v>
      </c>
      <c r="I14022" t="s">
        <v>1454</v>
      </c>
      <c r="J14022" s="20">
        <v>26</v>
      </c>
      <c r="K14022" s="20" t="s">
        <v>3</v>
      </c>
      <c r="L14022" t="s">
        <v>1464</v>
      </c>
      <c r="M14022" s="20">
        <v>8.2800000000000011</v>
      </c>
      <c r="N14022" s="20">
        <v>5.72</v>
      </c>
      <c r="AE14022">
        <f t="shared" si="219"/>
        <v>2010</v>
      </c>
    </row>
    <row r="14023" spans="1:31" x14ac:dyDescent="0.25">
      <c r="A14023" s="7">
        <v>14020</v>
      </c>
      <c r="B14023" s="8">
        <v>40365</v>
      </c>
      <c r="C14023" t="s">
        <v>3</v>
      </c>
      <c r="D14023" t="s">
        <v>240</v>
      </c>
      <c r="E14023" t="s">
        <v>9</v>
      </c>
      <c r="F14023" t="s">
        <v>1031</v>
      </c>
      <c r="G14023" t="s">
        <v>377</v>
      </c>
      <c r="H14023" s="136" t="s">
        <v>1592</v>
      </c>
      <c r="I14023" t="s">
        <v>1455</v>
      </c>
      <c r="J14023" s="20">
        <v>12</v>
      </c>
      <c r="K14023" s="20" t="s">
        <v>1465</v>
      </c>
      <c r="L14023" t="s">
        <v>1466</v>
      </c>
      <c r="M14023" s="20">
        <v>1.5</v>
      </c>
      <c r="N14023" s="20">
        <v>1.5</v>
      </c>
      <c r="AE14023">
        <f t="shared" si="219"/>
        <v>2010</v>
      </c>
    </row>
    <row r="14024" spans="1:31" x14ac:dyDescent="0.25">
      <c r="A14024" s="7">
        <v>14021</v>
      </c>
      <c r="B14024" s="8">
        <v>40365</v>
      </c>
      <c r="C14024" t="s">
        <v>3</v>
      </c>
      <c r="D14024" t="s">
        <v>1031</v>
      </c>
      <c r="E14024" t="s">
        <v>9</v>
      </c>
      <c r="F14024" t="s">
        <v>240</v>
      </c>
      <c r="G14024" t="s">
        <v>377</v>
      </c>
      <c r="H14024" s="136" t="s">
        <v>1592</v>
      </c>
      <c r="I14024" t="s">
        <v>1455</v>
      </c>
      <c r="J14024" s="20">
        <v>12</v>
      </c>
      <c r="K14024" s="20" t="s">
        <v>9</v>
      </c>
      <c r="L14024" t="s">
        <v>1463</v>
      </c>
      <c r="M14024" s="20">
        <v>1.44</v>
      </c>
      <c r="N14024" s="20">
        <v>2.06</v>
      </c>
      <c r="AE14024">
        <f t="shared" si="219"/>
        <v>2010</v>
      </c>
    </row>
    <row r="14025" spans="1:31" x14ac:dyDescent="0.25">
      <c r="A14025" s="7">
        <v>14022</v>
      </c>
      <c r="B14025" s="8">
        <v>40365</v>
      </c>
      <c r="C14025" t="s">
        <v>3</v>
      </c>
      <c r="D14025" t="s">
        <v>918</v>
      </c>
      <c r="E14025" t="s">
        <v>9</v>
      </c>
      <c r="F14025" t="s">
        <v>665</v>
      </c>
      <c r="G14025" t="s">
        <v>929</v>
      </c>
      <c r="H14025" s="9" t="s">
        <v>2719</v>
      </c>
      <c r="I14025" t="s">
        <v>1454</v>
      </c>
      <c r="J14025" s="20">
        <v>32</v>
      </c>
      <c r="K14025" s="20" t="s">
        <v>9</v>
      </c>
      <c r="L14025" t="s">
        <v>1464</v>
      </c>
      <c r="M14025" s="20">
        <v>7.04</v>
      </c>
      <c r="N14025" s="20">
        <v>9.9600000000000009</v>
      </c>
      <c r="AE14025">
        <f t="shared" si="219"/>
        <v>2010</v>
      </c>
    </row>
    <row r="14026" spans="1:31" x14ac:dyDescent="0.25">
      <c r="A14026" s="7">
        <v>14023</v>
      </c>
      <c r="B14026" s="8">
        <v>40365</v>
      </c>
      <c r="C14026" t="s">
        <v>3</v>
      </c>
      <c r="D14026" t="s">
        <v>1052</v>
      </c>
      <c r="E14026" t="s">
        <v>9</v>
      </c>
      <c r="F14026" t="s">
        <v>926</v>
      </c>
      <c r="G14026" t="s">
        <v>861</v>
      </c>
      <c r="H14026" s="135" t="s">
        <v>1496</v>
      </c>
      <c r="I14026" t="s">
        <v>1454</v>
      </c>
      <c r="J14026" s="20">
        <v>20</v>
      </c>
      <c r="K14026" s="20" t="s">
        <v>9</v>
      </c>
      <c r="L14026" t="s">
        <v>1464</v>
      </c>
      <c r="M14026" s="20">
        <v>4.4000000000000004</v>
      </c>
      <c r="N14026" s="20">
        <v>6.6</v>
      </c>
      <c r="AE14026">
        <f t="shared" si="219"/>
        <v>2010</v>
      </c>
    </row>
    <row r="14027" spans="1:31" x14ac:dyDescent="0.25">
      <c r="A14027" s="7">
        <v>14024</v>
      </c>
      <c r="B14027" s="8">
        <v>40365</v>
      </c>
      <c r="C14027" t="s">
        <v>3</v>
      </c>
      <c r="D14027" t="s">
        <v>311</v>
      </c>
      <c r="E14027" t="s">
        <v>9</v>
      </c>
      <c r="F14027" t="s">
        <v>869</v>
      </c>
      <c r="G14027" t="s">
        <v>861</v>
      </c>
      <c r="H14027" s="135" t="s">
        <v>1496</v>
      </c>
      <c r="I14027" t="s">
        <v>1454</v>
      </c>
      <c r="J14027" s="20">
        <v>22</v>
      </c>
      <c r="K14027" s="20" t="s">
        <v>9</v>
      </c>
      <c r="L14027" t="s">
        <v>1464</v>
      </c>
      <c r="M14027" s="20">
        <v>4.84</v>
      </c>
      <c r="N14027" s="20">
        <v>7.16</v>
      </c>
      <c r="AE14027">
        <f t="shared" si="219"/>
        <v>2010</v>
      </c>
    </row>
    <row r="14028" spans="1:31" x14ac:dyDescent="0.25">
      <c r="A14028" s="7">
        <v>14025</v>
      </c>
      <c r="B14028" s="8">
        <v>40365</v>
      </c>
      <c r="C14028" t="s">
        <v>3</v>
      </c>
      <c r="D14028" t="s">
        <v>311</v>
      </c>
      <c r="E14028" t="s">
        <v>9</v>
      </c>
      <c r="F14028" t="s">
        <v>869</v>
      </c>
      <c r="G14028" t="s">
        <v>861</v>
      </c>
      <c r="H14028" s="135" t="s">
        <v>1496</v>
      </c>
      <c r="I14028" t="s">
        <v>1454</v>
      </c>
      <c r="J14028" s="20">
        <v>32</v>
      </c>
      <c r="K14028" s="20" t="s">
        <v>9</v>
      </c>
      <c r="L14028" t="s">
        <v>1464</v>
      </c>
      <c r="M14028" s="20">
        <v>7.04</v>
      </c>
      <c r="N14028" s="20">
        <v>9.9600000000000009</v>
      </c>
      <c r="AE14028">
        <f t="shared" si="219"/>
        <v>2010</v>
      </c>
    </row>
    <row r="14029" spans="1:31" x14ac:dyDescent="0.25">
      <c r="A14029" s="7">
        <v>14026</v>
      </c>
      <c r="B14029" s="8">
        <v>40366</v>
      </c>
      <c r="C14029" t="s">
        <v>3</v>
      </c>
      <c r="D14029" t="s">
        <v>656</v>
      </c>
      <c r="E14029" t="s">
        <v>9</v>
      </c>
      <c r="F14029" t="s">
        <v>817</v>
      </c>
      <c r="G14029" t="s">
        <v>732</v>
      </c>
      <c r="H14029" s="135" t="s">
        <v>2417</v>
      </c>
      <c r="I14029" t="s">
        <v>1456</v>
      </c>
      <c r="J14029" s="20">
        <v>33</v>
      </c>
      <c r="K14029" s="20" t="s">
        <v>9</v>
      </c>
      <c r="L14029" t="s">
        <v>1464</v>
      </c>
      <c r="M14029" s="20">
        <v>7.26</v>
      </c>
      <c r="N14029" s="20">
        <v>10.24</v>
      </c>
      <c r="O14029" t="s">
        <v>3</v>
      </c>
      <c r="P14029" s="13" t="s">
        <v>1052</v>
      </c>
      <c r="Q14029" t="s">
        <v>9</v>
      </c>
      <c r="R14029" t="s">
        <v>869</v>
      </c>
      <c r="S14029" t="s">
        <v>3</v>
      </c>
      <c r="T14029" t="s">
        <v>1064</v>
      </c>
      <c r="U14029" t="s">
        <v>9</v>
      </c>
      <c r="V14029" t="s">
        <v>727</v>
      </c>
      <c r="W14029" t="s">
        <v>1465</v>
      </c>
      <c r="Y14029" t="s">
        <v>1465</v>
      </c>
      <c r="AA14029" t="s">
        <v>1465</v>
      </c>
      <c r="AC14029" t="s">
        <v>1465</v>
      </c>
      <c r="AE14029">
        <f t="shared" si="219"/>
        <v>2010</v>
      </c>
    </row>
    <row r="14030" spans="1:31" x14ac:dyDescent="0.25">
      <c r="A14030" s="7">
        <v>14027</v>
      </c>
      <c r="B14030" s="8">
        <v>40367</v>
      </c>
      <c r="C14030" t="s">
        <v>3</v>
      </c>
      <c r="D14030" t="s">
        <v>913</v>
      </c>
      <c r="E14030" t="s">
        <v>9</v>
      </c>
      <c r="F14030" t="s">
        <v>997</v>
      </c>
      <c r="G14030" t="s">
        <v>377</v>
      </c>
      <c r="H14030" s="135" t="s">
        <v>1496</v>
      </c>
      <c r="I14030" t="s">
        <v>1454</v>
      </c>
      <c r="J14030" s="20">
        <v>25</v>
      </c>
      <c r="K14030" s="20" t="s">
        <v>9</v>
      </c>
      <c r="L14030" t="s">
        <v>1464</v>
      </c>
      <c r="M14030" s="20">
        <v>5.5</v>
      </c>
      <c r="N14030" s="20">
        <v>8</v>
      </c>
      <c r="AE14030">
        <f t="shared" si="219"/>
        <v>2010</v>
      </c>
    </row>
    <row r="14031" spans="1:31" x14ac:dyDescent="0.25">
      <c r="A14031" s="7">
        <v>14028</v>
      </c>
      <c r="B14031" s="8">
        <v>40367</v>
      </c>
      <c r="C14031" t="s">
        <v>3</v>
      </c>
      <c r="D14031" t="s">
        <v>789</v>
      </c>
      <c r="E14031" t="s">
        <v>9</v>
      </c>
      <c r="F14031" t="s">
        <v>450</v>
      </c>
      <c r="G14031" t="s">
        <v>929</v>
      </c>
      <c r="H14031" s="135" t="s">
        <v>2774</v>
      </c>
      <c r="I14031" t="s">
        <v>1454</v>
      </c>
      <c r="J14031" s="20">
        <v>40</v>
      </c>
      <c r="K14031" s="20" t="s">
        <v>3</v>
      </c>
      <c r="L14031" t="s">
        <v>1464</v>
      </c>
      <c r="M14031" s="20">
        <v>12.2</v>
      </c>
      <c r="N14031" s="20">
        <v>8.8000000000000007</v>
      </c>
      <c r="AE14031">
        <f t="shared" si="219"/>
        <v>2010</v>
      </c>
    </row>
    <row r="14032" spans="1:31" x14ac:dyDescent="0.25">
      <c r="A14032" s="7">
        <v>14029</v>
      </c>
      <c r="B14032" s="8">
        <v>40367</v>
      </c>
      <c r="C14032" t="s">
        <v>3</v>
      </c>
      <c r="D14032" t="s">
        <v>668</v>
      </c>
      <c r="E14032" t="s">
        <v>9</v>
      </c>
      <c r="F14032" t="s">
        <v>698</v>
      </c>
      <c r="G14032" t="s">
        <v>870</v>
      </c>
      <c r="H14032" s="135" t="s">
        <v>1496</v>
      </c>
      <c r="I14032" t="s">
        <v>1454</v>
      </c>
      <c r="J14032" s="20">
        <v>31</v>
      </c>
      <c r="K14032" s="20" t="s">
        <v>3</v>
      </c>
      <c r="L14032" t="s">
        <v>1464</v>
      </c>
      <c r="M14032" s="20">
        <v>9.68</v>
      </c>
      <c r="N14032" s="20">
        <v>6.82</v>
      </c>
      <c r="AE14032">
        <f t="shared" si="219"/>
        <v>2010</v>
      </c>
    </row>
    <row r="14033" spans="1:31" x14ac:dyDescent="0.25">
      <c r="A14033" s="7">
        <v>14030</v>
      </c>
      <c r="B14033" s="8">
        <v>40368</v>
      </c>
      <c r="C14033" t="s">
        <v>3</v>
      </c>
      <c r="D14033" t="s">
        <v>617</v>
      </c>
      <c r="E14033" t="s">
        <v>9</v>
      </c>
      <c r="F14033" t="s">
        <v>779</v>
      </c>
      <c r="G14033" t="s">
        <v>861</v>
      </c>
      <c r="H14033" s="135" t="s">
        <v>1496</v>
      </c>
      <c r="I14033" t="s">
        <v>1455</v>
      </c>
      <c r="J14033" s="20">
        <v>22</v>
      </c>
      <c r="K14033" s="20" t="s">
        <v>3</v>
      </c>
      <c r="L14033" t="s">
        <v>1463</v>
      </c>
      <c r="M14033" s="20">
        <v>3.36</v>
      </c>
      <c r="N14033" s="20">
        <v>2.64</v>
      </c>
      <c r="AE14033">
        <f t="shared" si="219"/>
        <v>2010</v>
      </c>
    </row>
    <row r="14034" spans="1:31" x14ac:dyDescent="0.25">
      <c r="A14034" s="7">
        <v>14031</v>
      </c>
      <c r="B14034" s="8">
        <v>40369</v>
      </c>
      <c r="C14034" t="s">
        <v>3</v>
      </c>
      <c r="D14034" t="s">
        <v>985</v>
      </c>
      <c r="E14034" t="s">
        <v>9</v>
      </c>
      <c r="F14034" t="s">
        <v>1061</v>
      </c>
      <c r="G14034" t="s">
        <v>14</v>
      </c>
      <c r="H14034" s="135" t="s">
        <v>1516</v>
      </c>
      <c r="I14034" t="s">
        <v>1454</v>
      </c>
      <c r="J14034" s="20">
        <v>12</v>
      </c>
      <c r="K14034" s="20" t="s">
        <v>1465</v>
      </c>
      <c r="L14034" t="s">
        <v>1466</v>
      </c>
      <c r="M14034" s="20">
        <v>3</v>
      </c>
      <c r="N14034" s="20">
        <v>3</v>
      </c>
      <c r="AE14034">
        <f t="shared" si="219"/>
        <v>2010</v>
      </c>
    </row>
    <row r="14035" spans="1:31" x14ac:dyDescent="0.25">
      <c r="A14035" s="7">
        <v>14032</v>
      </c>
      <c r="B14035" s="8">
        <v>40370</v>
      </c>
      <c r="C14035" t="s">
        <v>3</v>
      </c>
      <c r="D14035" t="s">
        <v>897</v>
      </c>
      <c r="E14035" t="s">
        <v>9</v>
      </c>
      <c r="F14035" t="s">
        <v>667</v>
      </c>
      <c r="G14035" t="s">
        <v>732</v>
      </c>
      <c r="H14035" s="135" t="s">
        <v>2363</v>
      </c>
      <c r="I14035" t="s">
        <v>1454</v>
      </c>
      <c r="J14035" s="20">
        <v>12</v>
      </c>
      <c r="K14035" s="20" t="s">
        <v>9</v>
      </c>
      <c r="L14035" t="s">
        <v>1464</v>
      </c>
      <c r="M14035" s="20">
        <v>2.64</v>
      </c>
      <c r="N14035" s="20">
        <v>4.3599999999999994</v>
      </c>
      <c r="AE14035">
        <f t="shared" si="219"/>
        <v>2010</v>
      </c>
    </row>
    <row r="14036" spans="1:31" x14ac:dyDescent="0.25">
      <c r="A14036" s="7">
        <v>14033</v>
      </c>
      <c r="B14036" s="8">
        <v>40370</v>
      </c>
      <c r="C14036" t="s">
        <v>3</v>
      </c>
      <c r="D14036" t="s">
        <v>104</v>
      </c>
      <c r="E14036" t="s">
        <v>9</v>
      </c>
      <c r="F14036" t="s">
        <v>37</v>
      </c>
      <c r="G14036" t="s">
        <v>569</v>
      </c>
      <c r="H14036" s="135" t="s">
        <v>1714</v>
      </c>
      <c r="I14036" t="s">
        <v>1454</v>
      </c>
      <c r="J14036" s="20">
        <v>31</v>
      </c>
      <c r="K14036" s="20" t="s">
        <v>9</v>
      </c>
      <c r="L14036" t="s">
        <v>1464</v>
      </c>
      <c r="M14036" s="20">
        <v>6.82</v>
      </c>
      <c r="N14036" s="20">
        <v>9.68</v>
      </c>
      <c r="AE14036">
        <f t="shared" si="219"/>
        <v>2010</v>
      </c>
    </row>
    <row r="14037" spans="1:31" x14ac:dyDescent="0.25">
      <c r="A14037" s="7">
        <v>14034</v>
      </c>
      <c r="B14037" s="8">
        <v>40370</v>
      </c>
      <c r="C14037" t="s">
        <v>3</v>
      </c>
      <c r="D14037" t="s">
        <v>499</v>
      </c>
      <c r="E14037" t="s">
        <v>9</v>
      </c>
      <c r="F14037" t="s">
        <v>926</v>
      </c>
      <c r="G14037" t="s">
        <v>732</v>
      </c>
      <c r="H14037" s="135" t="s">
        <v>1496</v>
      </c>
      <c r="I14037" t="s">
        <v>1454</v>
      </c>
      <c r="J14037" s="20">
        <v>26</v>
      </c>
      <c r="K14037" s="20" t="s">
        <v>1465</v>
      </c>
      <c r="L14037" t="s">
        <v>1466</v>
      </c>
      <c r="M14037" s="20">
        <v>6.5</v>
      </c>
      <c r="N14037" s="20">
        <v>6.5</v>
      </c>
      <c r="AE14037">
        <f t="shared" si="219"/>
        <v>2010</v>
      </c>
    </row>
    <row r="14038" spans="1:31" x14ac:dyDescent="0.25">
      <c r="A14038" s="7">
        <v>14035</v>
      </c>
      <c r="B14038" s="8">
        <v>40371</v>
      </c>
      <c r="C14038" t="s">
        <v>3</v>
      </c>
      <c r="D14038" t="s">
        <v>1010</v>
      </c>
      <c r="E14038" t="s">
        <v>9</v>
      </c>
      <c r="F14038" t="s">
        <v>1005</v>
      </c>
      <c r="G14038" t="s">
        <v>714</v>
      </c>
      <c r="H14038" s="135" t="s">
        <v>2004</v>
      </c>
      <c r="I14038" t="s">
        <v>1454</v>
      </c>
      <c r="J14038" s="20">
        <v>120</v>
      </c>
      <c r="K14038" s="20" t="s">
        <v>9</v>
      </c>
      <c r="L14038" t="s">
        <v>1464</v>
      </c>
      <c r="M14038" s="20">
        <v>26.4</v>
      </c>
      <c r="N14038" s="20">
        <v>34.6</v>
      </c>
      <c r="AE14038">
        <f t="shared" si="219"/>
        <v>2010</v>
      </c>
    </row>
    <row r="14039" spans="1:31" x14ac:dyDescent="0.25">
      <c r="A14039" s="7">
        <v>14036</v>
      </c>
      <c r="B14039" s="8">
        <v>40371</v>
      </c>
      <c r="C14039" t="s">
        <v>3</v>
      </c>
      <c r="D14039" t="s">
        <v>939</v>
      </c>
      <c r="E14039" t="s">
        <v>9</v>
      </c>
      <c r="F14039" t="s">
        <v>1032</v>
      </c>
      <c r="G14039" t="s">
        <v>24</v>
      </c>
      <c r="H14039" s="135" t="s">
        <v>1497</v>
      </c>
      <c r="I14039" t="s">
        <v>1454</v>
      </c>
      <c r="J14039" s="20">
        <v>40</v>
      </c>
      <c r="K14039" s="20" t="s">
        <v>9</v>
      </c>
      <c r="L14039" t="s">
        <v>1464</v>
      </c>
      <c r="M14039" s="20">
        <v>8.8000000000000007</v>
      </c>
      <c r="N14039" s="20">
        <v>12.2</v>
      </c>
      <c r="AE14039">
        <f t="shared" si="219"/>
        <v>2010</v>
      </c>
    </row>
    <row r="14040" spans="1:31" x14ac:dyDescent="0.25">
      <c r="A14040" s="7">
        <v>14037</v>
      </c>
      <c r="B14040" s="8">
        <v>40371</v>
      </c>
      <c r="C14040" t="s">
        <v>3</v>
      </c>
      <c r="D14040" t="s">
        <v>787</v>
      </c>
      <c r="E14040" t="s">
        <v>9</v>
      </c>
      <c r="F14040" t="s">
        <v>926</v>
      </c>
      <c r="G14040" t="s">
        <v>633</v>
      </c>
      <c r="H14040" s="135" t="s">
        <v>1753</v>
      </c>
      <c r="I14040" t="s">
        <v>1454</v>
      </c>
      <c r="J14040" s="20">
        <v>13</v>
      </c>
      <c r="K14040" s="20" t="s">
        <v>9</v>
      </c>
      <c r="L14040" t="s">
        <v>1464</v>
      </c>
      <c r="M14040" s="20">
        <v>2.86</v>
      </c>
      <c r="N14040" s="20">
        <v>4.6400000000000006</v>
      </c>
      <c r="AE14040">
        <f t="shared" si="219"/>
        <v>2010</v>
      </c>
    </row>
    <row r="14041" spans="1:31" x14ac:dyDescent="0.25">
      <c r="A14041" s="7">
        <v>14038</v>
      </c>
      <c r="B14041" s="8">
        <v>40371</v>
      </c>
      <c r="C14041" t="s">
        <v>3</v>
      </c>
      <c r="D14041" t="s">
        <v>1052</v>
      </c>
      <c r="E14041" t="s">
        <v>9</v>
      </c>
      <c r="F14041" t="s">
        <v>1045</v>
      </c>
      <c r="G14041" t="s">
        <v>870</v>
      </c>
      <c r="H14041" s="9" t="s">
        <v>2483</v>
      </c>
      <c r="I14041" t="s">
        <v>1454</v>
      </c>
      <c r="J14041" s="20">
        <v>12</v>
      </c>
      <c r="K14041" s="20" t="s">
        <v>1465</v>
      </c>
      <c r="L14041" t="s">
        <v>1466</v>
      </c>
      <c r="M14041" s="20">
        <v>3</v>
      </c>
      <c r="N14041" s="20">
        <v>3</v>
      </c>
      <c r="AE14041">
        <f t="shared" si="219"/>
        <v>2010</v>
      </c>
    </row>
    <row r="14042" spans="1:31" x14ac:dyDescent="0.25">
      <c r="A14042" s="7">
        <v>14039</v>
      </c>
      <c r="B14042" s="8">
        <v>40371</v>
      </c>
      <c r="C14042" t="s">
        <v>3</v>
      </c>
      <c r="D14042" t="s">
        <v>1052</v>
      </c>
      <c r="E14042" t="s">
        <v>9</v>
      </c>
      <c r="F14042" t="s">
        <v>828</v>
      </c>
      <c r="G14042" t="s">
        <v>870</v>
      </c>
      <c r="H14042" s="135" t="s">
        <v>2836</v>
      </c>
      <c r="I14042" t="s">
        <v>1454</v>
      </c>
      <c r="J14042" s="20">
        <v>34</v>
      </c>
      <c r="K14042" s="20" t="s">
        <v>9</v>
      </c>
      <c r="L14042" t="s">
        <v>1464</v>
      </c>
      <c r="M14042" s="20">
        <v>7.48</v>
      </c>
      <c r="N14042" s="20">
        <v>10.52</v>
      </c>
      <c r="AE14042">
        <f t="shared" si="219"/>
        <v>2010</v>
      </c>
    </row>
    <row r="14043" spans="1:31" x14ac:dyDescent="0.25">
      <c r="A14043" s="7">
        <v>14040</v>
      </c>
      <c r="B14043" s="8">
        <v>40371</v>
      </c>
      <c r="C14043" t="s">
        <v>3</v>
      </c>
      <c r="D14043" t="s">
        <v>614</v>
      </c>
      <c r="E14043" t="s">
        <v>9</v>
      </c>
      <c r="F14043" t="s">
        <v>450</v>
      </c>
      <c r="G14043" t="s">
        <v>929</v>
      </c>
      <c r="H14043" s="9" t="s">
        <v>2652</v>
      </c>
      <c r="I14043" t="s">
        <v>1454</v>
      </c>
      <c r="J14043" s="20">
        <v>78</v>
      </c>
      <c r="K14043" s="20" t="s">
        <v>1465</v>
      </c>
      <c r="L14043" t="s">
        <v>1466</v>
      </c>
      <c r="M14043" s="20">
        <v>19.5</v>
      </c>
      <c r="N14043" s="20">
        <v>19.5</v>
      </c>
      <c r="AE14043">
        <f t="shared" si="219"/>
        <v>2010</v>
      </c>
    </row>
    <row r="14044" spans="1:31" x14ac:dyDescent="0.25">
      <c r="A14044" s="7">
        <v>14041</v>
      </c>
      <c r="B14044" s="8">
        <v>40371</v>
      </c>
      <c r="C14044" t="s">
        <v>3</v>
      </c>
      <c r="D14044" t="s">
        <v>916</v>
      </c>
      <c r="E14044" t="s">
        <v>9</v>
      </c>
      <c r="F14044" t="s">
        <v>828</v>
      </c>
      <c r="G14044" t="s">
        <v>17</v>
      </c>
      <c r="H14044" s="135" t="s">
        <v>1502</v>
      </c>
      <c r="I14044" t="s">
        <v>1454</v>
      </c>
      <c r="J14044" s="20">
        <v>23</v>
      </c>
      <c r="K14044" s="20" t="s">
        <v>3</v>
      </c>
      <c r="L14044" t="s">
        <v>1464</v>
      </c>
      <c r="M14044" s="20">
        <v>7.4399999999999995</v>
      </c>
      <c r="N14044" s="20">
        <v>5.0600000000000005</v>
      </c>
      <c r="AE14044">
        <f t="shared" si="219"/>
        <v>2010</v>
      </c>
    </row>
    <row r="14045" spans="1:31" x14ac:dyDescent="0.25">
      <c r="A14045" s="7">
        <v>14042</v>
      </c>
      <c r="B14045" s="8">
        <v>40371</v>
      </c>
      <c r="C14045" t="s">
        <v>3</v>
      </c>
      <c r="D14045" t="s">
        <v>982</v>
      </c>
      <c r="E14045" t="s">
        <v>9</v>
      </c>
      <c r="F14045" t="s">
        <v>450</v>
      </c>
      <c r="G14045" t="s">
        <v>11</v>
      </c>
      <c r="H14045" s="135" t="s">
        <v>1505</v>
      </c>
      <c r="I14045" t="s">
        <v>1454</v>
      </c>
      <c r="J14045" s="20">
        <v>60</v>
      </c>
      <c r="K14045" s="20" t="s">
        <v>9</v>
      </c>
      <c r="L14045" t="s">
        <v>1464</v>
      </c>
      <c r="M14045" s="20">
        <v>13.2</v>
      </c>
      <c r="N14045" s="20">
        <v>17.8</v>
      </c>
      <c r="AE14045">
        <f t="shared" si="219"/>
        <v>2010</v>
      </c>
    </row>
    <row r="14046" spans="1:31" x14ac:dyDescent="0.25">
      <c r="A14046" s="7">
        <v>14043</v>
      </c>
      <c r="B14046" s="8">
        <v>40371</v>
      </c>
      <c r="C14046" t="s">
        <v>3</v>
      </c>
      <c r="D14046" t="s">
        <v>916</v>
      </c>
      <c r="E14046" t="s">
        <v>9</v>
      </c>
      <c r="F14046" t="s">
        <v>982</v>
      </c>
      <c r="G14046" t="s">
        <v>11</v>
      </c>
      <c r="H14046" s="135" t="s">
        <v>1509</v>
      </c>
      <c r="I14046" t="s">
        <v>1455</v>
      </c>
      <c r="J14046" s="20">
        <v>40</v>
      </c>
      <c r="K14046" s="20" t="s">
        <v>9</v>
      </c>
      <c r="L14046" t="s">
        <v>1464</v>
      </c>
      <c r="M14046" s="20">
        <v>4.4000000000000004</v>
      </c>
      <c r="N14046" s="20">
        <v>6.1</v>
      </c>
      <c r="AE14046">
        <f t="shared" si="219"/>
        <v>2010</v>
      </c>
    </row>
    <row r="14047" spans="1:31" x14ac:dyDescent="0.25">
      <c r="A14047" s="7">
        <v>14044</v>
      </c>
      <c r="B14047" s="8">
        <v>40371</v>
      </c>
      <c r="C14047" t="s">
        <v>3</v>
      </c>
      <c r="D14047" t="s">
        <v>265</v>
      </c>
      <c r="E14047" t="s">
        <v>9</v>
      </c>
      <c r="F14047" t="s">
        <v>1005</v>
      </c>
      <c r="G14047" t="s">
        <v>714</v>
      </c>
      <c r="H14047" s="9" t="s">
        <v>2274</v>
      </c>
      <c r="I14047" t="s">
        <v>1454</v>
      </c>
      <c r="J14047" s="20">
        <v>102</v>
      </c>
      <c r="K14047" s="20" t="s">
        <v>9</v>
      </c>
      <c r="L14047" t="s">
        <v>1464</v>
      </c>
      <c r="M14047" s="20">
        <v>22.44</v>
      </c>
      <c r="N14047" s="20">
        <v>29.56</v>
      </c>
      <c r="AE14047">
        <f t="shared" si="219"/>
        <v>2010</v>
      </c>
    </row>
    <row r="14048" spans="1:31" x14ac:dyDescent="0.25">
      <c r="A14048" s="7">
        <v>14045</v>
      </c>
      <c r="B14048" s="8">
        <v>40371</v>
      </c>
      <c r="C14048" t="s">
        <v>3</v>
      </c>
      <c r="D14048" t="s">
        <v>499</v>
      </c>
      <c r="E14048" t="s">
        <v>9</v>
      </c>
      <c r="F14048" t="s">
        <v>926</v>
      </c>
      <c r="G14048" t="s">
        <v>732</v>
      </c>
      <c r="H14048" s="135" t="s">
        <v>1496</v>
      </c>
      <c r="I14048" t="s">
        <v>1454</v>
      </c>
      <c r="J14048" s="20">
        <v>15</v>
      </c>
      <c r="K14048" s="20" t="s">
        <v>3</v>
      </c>
      <c r="L14048" t="s">
        <v>1463</v>
      </c>
      <c r="M14048" s="20">
        <v>4.9000000000000004</v>
      </c>
      <c r="N14048" s="20">
        <v>3.6</v>
      </c>
      <c r="AE14048">
        <f t="shared" si="219"/>
        <v>2010</v>
      </c>
    </row>
    <row r="14049" spans="1:31" x14ac:dyDescent="0.25">
      <c r="A14049" s="7">
        <v>14046</v>
      </c>
      <c r="B14049" s="8">
        <v>40372</v>
      </c>
      <c r="C14049" t="s">
        <v>3</v>
      </c>
      <c r="D14049" t="s">
        <v>188</v>
      </c>
      <c r="E14049" t="s">
        <v>9</v>
      </c>
      <c r="F14049" t="s">
        <v>1042</v>
      </c>
      <c r="G14049" t="s">
        <v>1016</v>
      </c>
      <c r="H14049" s="9" t="s">
        <v>3007</v>
      </c>
      <c r="I14049" t="s">
        <v>1455</v>
      </c>
      <c r="J14049" s="20">
        <v>9</v>
      </c>
      <c r="K14049" s="20" t="s">
        <v>3</v>
      </c>
      <c r="L14049" t="s">
        <v>1464</v>
      </c>
      <c r="M14049" s="20">
        <v>1.76</v>
      </c>
      <c r="N14049" s="20">
        <v>0.99</v>
      </c>
      <c r="AE14049">
        <f t="shared" si="219"/>
        <v>2010</v>
      </c>
    </row>
    <row r="14050" spans="1:31" x14ac:dyDescent="0.25">
      <c r="A14050" s="7">
        <v>14047</v>
      </c>
      <c r="B14050" s="8">
        <v>40372</v>
      </c>
      <c r="C14050" t="s">
        <v>3</v>
      </c>
      <c r="D14050" t="s">
        <v>1042</v>
      </c>
      <c r="E14050" t="s">
        <v>9</v>
      </c>
      <c r="F14050" t="s">
        <v>188</v>
      </c>
      <c r="G14050" t="s">
        <v>1016</v>
      </c>
      <c r="H14050" s="9" t="s">
        <v>3007</v>
      </c>
      <c r="I14050" t="s">
        <v>1455</v>
      </c>
      <c r="J14050" s="20">
        <v>9</v>
      </c>
      <c r="K14050" s="20" t="s">
        <v>9</v>
      </c>
      <c r="L14050" t="s">
        <v>1464</v>
      </c>
      <c r="M14050" s="20">
        <v>0.99</v>
      </c>
      <c r="N14050" s="20">
        <v>1.76</v>
      </c>
      <c r="AE14050">
        <f t="shared" si="219"/>
        <v>2010</v>
      </c>
    </row>
    <row r="14051" spans="1:31" x14ac:dyDescent="0.25">
      <c r="A14051" s="7">
        <v>14048</v>
      </c>
      <c r="B14051" s="8">
        <v>40372</v>
      </c>
      <c r="C14051" t="s">
        <v>3</v>
      </c>
      <c r="D14051" t="s">
        <v>265</v>
      </c>
      <c r="E14051" t="s">
        <v>9</v>
      </c>
      <c r="F14051" t="s">
        <v>1034</v>
      </c>
      <c r="G14051" t="s">
        <v>895</v>
      </c>
      <c r="H14051" s="135" t="s">
        <v>2661</v>
      </c>
      <c r="I14051" t="s">
        <v>1454</v>
      </c>
      <c r="J14051" s="20">
        <v>38</v>
      </c>
      <c r="K14051" s="20" t="s">
        <v>9</v>
      </c>
      <c r="L14051" t="s">
        <v>1464</v>
      </c>
      <c r="M14051" s="20">
        <v>8.36</v>
      </c>
      <c r="N14051" s="20">
        <v>11.64</v>
      </c>
      <c r="AE14051">
        <f t="shared" si="219"/>
        <v>2010</v>
      </c>
    </row>
    <row r="14052" spans="1:31" x14ac:dyDescent="0.25">
      <c r="A14052" s="7">
        <v>14049</v>
      </c>
      <c r="B14052" s="8">
        <v>40372</v>
      </c>
      <c r="C14052" t="s">
        <v>3</v>
      </c>
      <c r="D14052" t="s">
        <v>265</v>
      </c>
      <c r="E14052" t="s">
        <v>9</v>
      </c>
      <c r="F14052" t="s">
        <v>1034</v>
      </c>
      <c r="G14052" t="s">
        <v>895</v>
      </c>
      <c r="H14052" s="135" t="s">
        <v>2939</v>
      </c>
      <c r="I14052" t="s">
        <v>1454</v>
      </c>
      <c r="J14052" s="20">
        <v>31</v>
      </c>
      <c r="K14052" s="20" t="s">
        <v>9</v>
      </c>
      <c r="L14052" t="s">
        <v>1463</v>
      </c>
      <c r="M14052" s="20">
        <v>7.44</v>
      </c>
      <c r="N14052" s="20">
        <v>9.06</v>
      </c>
      <c r="AE14052">
        <f t="shared" si="219"/>
        <v>2010</v>
      </c>
    </row>
    <row r="14053" spans="1:31" x14ac:dyDescent="0.25">
      <c r="A14053" s="7">
        <v>14050</v>
      </c>
      <c r="B14053" s="8">
        <v>40372</v>
      </c>
      <c r="C14053" t="s">
        <v>3</v>
      </c>
      <c r="D14053" t="s">
        <v>913</v>
      </c>
      <c r="E14053" t="s">
        <v>9</v>
      </c>
      <c r="F14053" t="s">
        <v>905</v>
      </c>
      <c r="G14053" t="s">
        <v>895</v>
      </c>
      <c r="H14053" s="135" t="s">
        <v>1496</v>
      </c>
      <c r="I14053" t="s">
        <v>1454</v>
      </c>
      <c r="J14053" s="20">
        <v>15</v>
      </c>
      <c r="K14053" s="20" t="s">
        <v>1465</v>
      </c>
      <c r="L14053" t="s">
        <v>1466</v>
      </c>
      <c r="M14053" s="20">
        <v>3.75</v>
      </c>
      <c r="N14053" s="20">
        <v>3.75</v>
      </c>
      <c r="AE14053">
        <f t="shared" si="219"/>
        <v>2010</v>
      </c>
    </row>
    <row r="14054" spans="1:31" x14ac:dyDescent="0.25">
      <c r="A14054" s="7">
        <v>14051</v>
      </c>
      <c r="B14054" s="8">
        <v>40373</v>
      </c>
      <c r="C14054" t="s">
        <v>3</v>
      </c>
      <c r="D14054" t="s">
        <v>1060</v>
      </c>
      <c r="E14054" t="s">
        <v>9</v>
      </c>
      <c r="F14054" t="s">
        <v>112</v>
      </c>
      <c r="G14054" t="s">
        <v>24</v>
      </c>
      <c r="H14054" s="135" t="s">
        <v>1497</v>
      </c>
      <c r="I14054" t="s">
        <v>1455</v>
      </c>
      <c r="J14054" s="20">
        <v>41</v>
      </c>
      <c r="K14054" s="20" t="s">
        <v>3</v>
      </c>
      <c r="L14054" t="s">
        <v>1464</v>
      </c>
      <c r="M14054" s="20">
        <v>6.24</v>
      </c>
      <c r="N14054" s="20">
        <v>4.51</v>
      </c>
      <c r="AE14054">
        <f t="shared" si="219"/>
        <v>2010</v>
      </c>
    </row>
    <row r="14055" spans="1:31" x14ac:dyDescent="0.25">
      <c r="A14055" s="7">
        <v>14052</v>
      </c>
      <c r="B14055" s="8">
        <v>40373</v>
      </c>
      <c r="C14055" t="s">
        <v>3</v>
      </c>
      <c r="D14055" t="s">
        <v>767</v>
      </c>
      <c r="E14055" t="s">
        <v>9</v>
      </c>
      <c r="F14055" t="s">
        <v>1060</v>
      </c>
      <c r="G14055" t="s">
        <v>24</v>
      </c>
      <c r="H14055" s="135" t="s">
        <v>1497</v>
      </c>
      <c r="I14055" t="s">
        <v>1454</v>
      </c>
      <c r="J14055" s="20">
        <v>26</v>
      </c>
      <c r="K14055" s="20" t="s">
        <v>9</v>
      </c>
      <c r="L14055" t="s">
        <v>1464</v>
      </c>
      <c r="M14055" s="20">
        <v>5.72</v>
      </c>
      <c r="N14055" s="20">
        <v>8.2800000000000011</v>
      </c>
      <c r="AE14055">
        <f t="shared" si="219"/>
        <v>2010</v>
      </c>
    </row>
    <row r="14056" spans="1:31" x14ac:dyDescent="0.25">
      <c r="A14056" s="7">
        <v>14053</v>
      </c>
      <c r="B14056" s="8">
        <v>40373</v>
      </c>
      <c r="C14056" t="s">
        <v>3</v>
      </c>
      <c r="D14056" t="s">
        <v>1068</v>
      </c>
      <c r="E14056" t="s">
        <v>9</v>
      </c>
      <c r="F14056" t="s">
        <v>1043</v>
      </c>
      <c r="G14056" t="s">
        <v>929</v>
      </c>
      <c r="H14056" s="135" t="s">
        <v>2678</v>
      </c>
      <c r="I14056" t="s">
        <v>1454</v>
      </c>
      <c r="J14056" s="20">
        <v>16</v>
      </c>
      <c r="K14056" s="20" t="s">
        <v>9</v>
      </c>
      <c r="L14056" t="s">
        <v>1464</v>
      </c>
      <c r="M14056" s="20">
        <v>3.52</v>
      </c>
      <c r="N14056" s="20">
        <v>5.48</v>
      </c>
      <c r="AE14056">
        <f t="shared" si="219"/>
        <v>2010</v>
      </c>
    </row>
    <row r="14057" spans="1:31" x14ac:dyDescent="0.25">
      <c r="A14057" s="7">
        <v>14054</v>
      </c>
      <c r="B14057" s="8">
        <v>40373</v>
      </c>
      <c r="C14057" t="s">
        <v>3</v>
      </c>
      <c r="D14057" t="s">
        <v>813</v>
      </c>
      <c r="E14057" t="s">
        <v>9</v>
      </c>
      <c r="F14057" t="s">
        <v>1060</v>
      </c>
      <c r="G14057" t="s">
        <v>17</v>
      </c>
      <c r="H14057" s="135" t="s">
        <v>1496</v>
      </c>
      <c r="I14057" t="s">
        <v>1455</v>
      </c>
      <c r="J14057" s="20">
        <v>32</v>
      </c>
      <c r="K14057" s="20" t="s">
        <v>9</v>
      </c>
      <c r="L14057" t="s">
        <v>1464</v>
      </c>
      <c r="M14057" s="20">
        <v>3.52</v>
      </c>
      <c r="N14057" s="20">
        <v>4.9800000000000004</v>
      </c>
      <c r="AE14057">
        <f t="shared" si="219"/>
        <v>2010</v>
      </c>
    </row>
    <row r="14058" spans="1:31" x14ac:dyDescent="0.25">
      <c r="A14058" s="7">
        <v>14055</v>
      </c>
      <c r="B14058" s="8">
        <v>40373</v>
      </c>
      <c r="C14058" t="s">
        <v>3</v>
      </c>
      <c r="D14058" t="s">
        <v>432</v>
      </c>
      <c r="E14058" t="s">
        <v>9</v>
      </c>
      <c r="F14058" t="s">
        <v>54</v>
      </c>
      <c r="G14058" t="s">
        <v>895</v>
      </c>
      <c r="H14058" s="135" t="s">
        <v>2590</v>
      </c>
      <c r="I14058" t="s">
        <v>1454</v>
      </c>
      <c r="J14058" s="20">
        <v>68</v>
      </c>
      <c r="K14058" s="20" t="s">
        <v>9</v>
      </c>
      <c r="L14058" t="s">
        <v>1463</v>
      </c>
      <c r="M14058" s="20">
        <v>16.32</v>
      </c>
      <c r="N14058" s="20">
        <v>18.68</v>
      </c>
      <c r="AE14058">
        <f t="shared" si="219"/>
        <v>2010</v>
      </c>
    </row>
    <row r="14059" spans="1:31" x14ac:dyDescent="0.25">
      <c r="A14059" s="7">
        <v>14056</v>
      </c>
      <c r="B14059" s="8">
        <v>40373</v>
      </c>
      <c r="C14059" t="s">
        <v>3</v>
      </c>
      <c r="D14059" t="s">
        <v>920</v>
      </c>
      <c r="E14059" t="s">
        <v>9</v>
      </c>
      <c r="F14059" t="s">
        <v>945</v>
      </c>
      <c r="G14059" t="s">
        <v>1016</v>
      </c>
      <c r="H14059" s="9" t="s">
        <v>2864</v>
      </c>
      <c r="I14059" t="s">
        <v>1454</v>
      </c>
      <c r="J14059" s="20">
        <v>23</v>
      </c>
      <c r="K14059" s="20" t="s">
        <v>3</v>
      </c>
      <c r="L14059" t="s">
        <v>1464</v>
      </c>
      <c r="M14059" s="20">
        <v>7.4399999999999995</v>
      </c>
      <c r="N14059" s="20">
        <v>5.0600000000000005</v>
      </c>
      <c r="AE14059">
        <f t="shared" si="219"/>
        <v>2010</v>
      </c>
    </row>
    <row r="14060" spans="1:31" x14ac:dyDescent="0.25">
      <c r="A14060" s="7">
        <v>14057</v>
      </c>
      <c r="B14060" s="8">
        <v>40373</v>
      </c>
      <c r="C14060" t="s">
        <v>3</v>
      </c>
      <c r="D14060" t="s">
        <v>920</v>
      </c>
      <c r="E14060" t="s">
        <v>9</v>
      </c>
      <c r="F14060" t="s">
        <v>450</v>
      </c>
      <c r="G14060" t="s">
        <v>633</v>
      </c>
      <c r="H14060" s="135" t="s">
        <v>1496</v>
      </c>
      <c r="I14060" t="s">
        <v>1454</v>
      </c>
      <c r="J14060" s="20">
        <v>36</v>
      </c>
      <c r="K14060" s="20" t="s">
        <v>1465</v>
      </c>
      <c r="L14060" t="s">
        <v>1466</v>
      </c>
      <c r="M14060" s="20">
        <v>9</v>
      </c>
      <c r="N14060" s="20">
        <v>9</v>
      </c>
      <c r="AE14060">
        <f t="shared" si="219"/>
        <v>2010</v>
      </c>
    </row>
    <row r="14061" spans="1:31" x14ac:dyDescent="0.25">
      <c r="A14061" s="7">
        <v>14058</v>
      </c>
      <c r="B14061" s="8">
        <v>40373</v>
      </c>
      <c r="C14061" t="s">
        <v>3</v>
      </c>
      <c r="D14061" t="s">
        <v>499</v>
      </c>
      <c r="E14061" t="s">
        <v>9</v>
      </c>
      <c r="F14061" t="s">
        <v>926</v>
      </c>
      <c r="G14061" t="s">
        <v>732</v>
      </c>
      <c r="H14061" s="135" t="s">
        <v>1496</v>
      </c>
      <c r="I14061" t="s">
        <v>1454</v>
      </c>
      <c r="J14061" s="20">
        <v>12</v>
      </c>
      <c r="K14061" s="20" t="s">
        <v>3</v>
      </c>
      <c r="L14061" t="s">
        <v>1464</v>
      </c>
      <c r="M14061" s="20">
        <v>4.3599999999999994</v>
      </c>
      <c r="N14061" s="20">
        <v>2.64</v>
      </c>
      <c r="AE14061">
        <f t="shared" si="219"/>
        <v>2010</v>
      </c>
    </row>
    <row r="14062" spans="1:31" x14ac:dyDescent="0.25">
      <c r="A14062" s="7">
        <v>14059</v>
      </c>
      <c r="B14062" s="8">
        <v>40374</v>
      </c>
      <c r="C14062" t="s">
        <v>3</v>
      </c>
      <c r="D14062" t="s">
        <v>918</v>
      </c>
      <c r="E14062" t="s">
        <v>9</v>
      </c>
      <c r="F14062" t="s">
        <v>923</v>
      </c>
      <c r="G14062" t="s">
        <v>648</v>
      </c>
      <c r="H14062" s="135" t="s">
        <v>2405</v>
      </c>
      <c r="I14062" t="s">
        <v>1454</v>
      </c>
      <c r="J14062" s="20">
        <v>68</v>
      </c>
      <c r="K14062" s="20" t="s">
        <v>1465</v>
      </c>
      <c r="L14062" t="s">
        <v>1466</v>
      </c>
      <c r="M14062" s="20">
        <v>17</v>
      </c>
      <c r="N14062" s="20">
        <v>17</v>
      </c>
      <c r="AE14062">
        <f t="shared" si="219"/>
        <v>2010</v>
      </c>
    </row>
    <row r="14063" spans="1:31" x14ac:dyDescent="0.25">
      <c r="A14063" s="7">
        <v>14060</v>
      </c>
      <c r="B14063" s="8">
        <v>40374</v>
      </c>
      <c r="C14063" t="s">
        <v>3</v>
      </c>
      <c r="D14063" t="s">
        <v>926</v>
      </c>
      <c r="E14063" t="s">
        <v>9</v>
      </c>
      <c r="F14063" t="s">
        <v>869</v>
      </c>
      <c r="G14063" t="s">
        <v>648</v>
      </c>
      <c r="H14063" s="9" t="s">
        <v>2951</v>
      </c>
      <c r="I14063" t="s">
        <v>1455</v>
      </c>
      <c r="J14063" s="20">
        <v>16</v>
      </c>
      <c r="K14063" s="20" t="s">
        <v>1465</v>
      </c>
      <c r="L14063" t="s">
        <v>1466</v>
      </c>
      <c r="M14063" s="20">
        <v>2</v>
      </c>
      <c r="N14063" s="20">
        <v>2</v>
      </c>
      <c r="AE14063">
        <f t="shared" si="219"/>
        <v>2010</v>
      </c>
    </row>
    <row r="14064" spans="1:31" x14ac:dyDescent="0.25">
      <c r="A14064" s="7">
        <v>14061</v>
      </c>
      <c r="B14064" s="8">
        <v>40375</v>
      </c>
      <c r="C14064" t="s">
        <v>3</v>
      </c>
      <c r="D14064" t="s">
        <v>956</v>
      </c>
      <c r="E14064" t="s">
        <v>9</v>
      </c>
      <c r="F14064" t="s">
        <v>311</v>
      </c>
      <c r="G14064" t="s">
        <v>1016</v>
      </c>
      <c r="H14064" s="135" t="s">
        <v>1496</v>
      </c>
      <c r="I14064" t="s">
        <v>1455</v>
      </c>
      <c r="J14064" s="20">
        <v>30</v>
      </c>
      <c r="K14064" s="20" t="s">
        <v>3</v>
      </c>
      <c r="L14064" t="s">
        <v>1464</v>
      </c>
      <c r="M14064" s="20">
        <v>4.7</v>
      </c>
      <c r="N14064" s="20">
        <v>3.3</v>
      </c>
      <c r="AE14064">
        <f t="shared" si="219"/>
        <v>2010</v>
      </c>
    </row>
    <row r="14065" spans="1:31" x14ac:dyDescent="0.25">
      <c r="A14065" s="7">
        <v>14062</v>
      </c>
      <c r="B14065" s="8">
        <v>40375</v>
      </c>
      <c r="C14065" t="s">
        <v>3</v>
      </c>
      <c r="D14065" t="s">
        <v>920</v>
      </c>
      <c r="E14065" t="s">
        <v>9</v>
      </c>
      <c r="F14065" t="s">
        <v>819</v>
      </c>
      <c r="G14065" t="s">
        <v>648</v>
      </c>
      <c r="H14065" s="135" t="s">
        <v>1944</v>
      </c>
      <c r="I14065" t="s">
        <v>1455</v>
      </c>
      <c r="J14065" s="20">
        <v>18</v>
      </c>
      <c r="K14065" s="20" t="s">
        <v>3</v>
      </c>
      <c r="L14065" t="s">
        <v>1464</v>
      </c>
      <c r="M14065" s="20">
        <v>3.02</v>
      </c>
      <c r="N14065" s="20">
        <v>1.98</v>
      </c>
      <c r="AE14065">
        <f t="shared" si="219"/>
        <v>2010</v>
      </c>
    </row>
    <row r="14066" spans="1:31" x14ac:dyDescent="0.25">
      <c r="A14066" s="7">
        <v>14063</v>
      </c>
      <c r="B14066" s="8">
        <v>40375</v>
      </c>
      <c r="C14066" t="s">
        <v>3</v>
      </c>
      <c r="D14066" t="s">
        <v>920</v>
      </c>
      <c r="E14066" t="s">
        <v>9</v>
      </c>
      <c r="F14066" t="s">
        <v>734</v>
      </c>
      <c r="G14066" t="s">
        <v>569</v>
      </c>
      <c r="H14066" s="9" t="s">
        <v>2103</v>
      </c>
      <c r="I14066" t="s">
        <v>1454</v>
      </c>
      <c r="J14066" s="20">
        <v>14</v>
      </c>
      <c r="K14066" s="20" t="s">
        <v>9</v>
      </c>
      <c r="L14066" t="s">
        <v>1463</v>
      </c>
      <c r="M14066" s="20">
        <v>3.36</v>
      </c>
      <c r="N14066" s="20">
        <v>4.6400000000000006</v>
      </c>
      <c r="AE14066">
        <f t="shared" si="219"/>
        <v>2010</v>
      </c>
    </row>
    <row r="14067" spans="1:31" x14ac:dyDescent="0.25">
      <c r="A14067" s="7">
        <v>14064</v>
      </c>
      <c r="B14067" s="8">
        <v>40377</v>
      </c>
      <c r="C14067" t="s">
        <v>3</v>
      </c>
      <c r="D14067" t="s">
        <v>787</v>
      </c>
      <c r="E14067" t="s">
        <v>9</v>
      </c>
      <c r="F14067" t="s">
        <v>791</v>
      </c>
      <c r="G14067" t="s">
        <v>1016</v>
      </c>
      <c r="H14067" s="9" t="s">
        <v>3008</v>
      </c>
      <c r="I14067" t="s">
        <v>1455</v>
      </c>
      <c r="J14067" s="20">
        <v>19</v>
      </c>
      <c r="K14067" s="20" t="s">
        <v>9</v>
      </c>
      <c r="L14067" t="s">
        <v>1464</v>
      </c>
      <c r="M14067" s="20">
        <v>2.09</v>
      </c>
      <c r="N14067" s="20">
        <v>3.16</v>
      </c>
      <c r="AE14067">
        <f t="shared" si="219"/>
        <v>2010</v>
      </c>
    </row>
    <row r="14068" spans="1:31" x14ac:dyDescent="0.25">
      <c r="A14068" s="7">
        <v>14065</v>
      </c>
      <c r="B14068" s="8">
        <v>40377</v>
      </c>
      <c r="C14068" t="s">
        <v>3</v>
      </c>
      <c r="D14068" t="s">
        <v>868</v>
      </c>
      <c r="E14068" t="s">
        <v>9</v>
      </c>
      <c r="F14068" t="s">
        <v>1028</v>
      </c>
      <c r="G14068" t="s">
        <v>870</v>
      </c>
      <c r="H14068" s="135" t="s">
        <v>2467</v>
      </c>
      <c r="I14068" t="s">
        <v>1454</v>
      </c>
      <c r="J14068" s="20">
        <v>68</v>
      </c>
      <c r="K14068" s="20" t="s">
        <v>3</v>
      </c>
      <c r="L14068" t="s">
        <v>1464</v>
      </c>
      <c r="M14068" s="20">
        <v>20.04</v>
      </c>
      <c r="N14068" s="20">
        <v>14.96</v>
      </c>
      <c r="AE14068">
        <f t="shared" si="219"/>
        <v>2010</v>
      </c>
    </row>
    <row r="14069" spans="1:31" x14ac:dyDescent="0.25">
      <c r="A14069" s="7">
        <v>14066</v>
      </c>
      <c r="B14069" s="8">
        <v>40377</v>
      </c>
      <c r="C14069" t="s">
        <v>3</v>
      </c>
      <c r="D14069" t="s">
        <v>350</v>
      </c>
      <c r="E14069" t="s">
        <v>9</v>
      </c>
      <c r="F14069" t="s">
        <v>795</v>
      </c>
      <c r="G14069" t="s">
        <v>870</v>
      </c>
      <c r="H14069" s="135" t="s">
        <v>2563</v>
      </c>
      <c r="I14069" t="s">
        <v>1454</v>
      </c>
      <c r="J14069" s="20">
        <v>15</v>
      </c>
      <c r="K14069" s="20" t="s">
        <v>1465</v>
      </c>
      <c r="L14069" t="s">
        <v>1466</v>
      </c>
      <c r="M14069" s="20">
        <v>3.75</v>
      </c>
      <c r="N14069" s="20">
        <v>3.75</v>
      </c>
      <c r="AE14069">
        <f t="shared" si="219"/>
        <v>2010</v>
      </c>
    </row>
    <row r="14070" spans="1:31" x14ac:dyDescent="0.25">
      <c r="A14070" s="7">
        <v>14067</v>
      </c>
      <c r="B14070" s="8">
        <v>40377</v>
      </c>
      <c r="C14070" t="s">
        <v>3</v>
      </c>
      <c r="D14070" t="s">
        <v>914</v>
      </c>
      <c r="E14070" t="s">
        <v>9</v>
      </c>
      <c r="F14070" t="s">
        <v>1005</v>
      </c>
      <c r="G14070" t="s">
        <v>929</v>
      </c>
      <c r="H14070" s="135" t="s">
        <v>2771</v>
      </c>
      <c r="I14070" t="s">
        <v>1454</v>
      </c>
      <c r="J14070" s="20">
        <v>60</v>
      </c>
      <c r="K14070" s="20" t="s">
        <v>1465</v>
      </c>
      <c r="L14070" t="s">
        <v>1466</v>
      </c>
      <c r="M14070" s="20">
        <v>15</v>
      </c>
      <c r="N14070" s="20">
        <v>15</v>
      </c>
      <c r="AE14070">
        <f t="shared" si="219"/>
        <v>2010</v>
      </c>
    </row>
    <row r="14071" spans="1:31" x14ac:dyDescent="0.25">
      <c r="A14071" s="7">
        <v>14068</v>
      </c>
      <c r="B14071" s="8">
        <v>40377</v>
      </c>
      <c r="C14071" t="s">
        <v>3</v>
      </c>
      <c r="D14071" t="s">
        <v>1064</v>
      </c>
      <c r="E14071" t="s">
        <v>9</v>
      </c>
      <c r="F14071" t="s">
        <v>44</v>
      </c>
      <c r="G14071" t="s">
        <v>929</v>
      </c>
      <c r="H14071" s="135" t="s">
        <v>1496</v>
      </c>
      <c r="I14071" t="s">
        <v>1454</v>
      </c>
      <c r="J14071" s="20">
        <v>21</v>
      </c>
      <c r="K14071" s="20" t="s">
        <v>1465</v>
      </c>
      <c r="L14071" t="s">
        <v>1466</v>
      </c>
      <c r="M14071" s="20">
        <v>5.25</v>
      </c>
      <c r="N14071" s="20">
        <v>5.25</v>
      </c>
      <c r="AE14071">
        <f t="shared" si="219"/>
        <v>2010</v>
      </c>
    </row>
    <row r="14072" spans="1:31" x14ac:dyDescent="0.25">
      <c r="A14072" s="7">
        <v>14069</v>
      </c>
      <c r="B14072" s="8">
        <v>40377</v>
      </c>
      <c r="C14072" t="s">
        <v>3</v>
      </c>
      <c r="D14072" t="s">
        <v>1064</v>
      </c>
      <c r="E14072" t="s">
        <v>9</v>
      </c>
      <c r="F14072" t="s">
        <v>828</v>
      </c>
      <c r="G14072" t="s">
        <v>895</v>
      </c>
      <c r="H14072" s="135" t="s">
        <v>2708</v>
      </c>
      <c r="I14072" t="s">
        <v>1454</v>
      </c>
      <c r="J14072" s="20">
        <v>45</v>
      </c>
      <c r="K14072" s="20" t="s">
        <v>3</v>
      </c>
      <c r="L14072" t="s">
        <v>1463</v>
      </c>
      <c r="M14072" s="20">
        <v>12.7</v>
      </c>
      <c r="N14072" s="20">
        <v>10.8</v>
      </c>
      <c r="AE14072">
        <f t="shared" si="219"/>
        <v>2010</v>
      </c>
    </row>
    <row r="14073" spans="1:31" x14ac:dyDescent="0.25">
      <c r="A14073" s="7">
        <v>14070</v>
      </c>
      <c r="B14073" s="8">
        <v>40377</v>
      </c>
      <c r="C14073" t="s">
        <v>3</v>
      </c>
      <c r="D14073" t="s">
        <v>791</v>
      </c>
      <c r="E14073" t="s">
        <v>9</v>
      </c>
      <c r="F14073" t="s">
        <v>787</v>
      </c>
      <c r="G14073" t="s">
        <v>1016</v>
      </c>
      <c r="H14073" s="9" t="s">
        <v>3009</v>
      </c>
      <c r="I14073" t="s">
        <v>1455</v>
      </c>
      <c r="J14073" s="20">
        <v>40</v>
      </c>
      <c r="K14073" s="20" t="s">
        <v>3</v>
      </c>
      <c r="L14073" t="s">
        <v>1464</v>
      </c>
      <c r="M14073" s="20">
        <v>6.1</v>
      </c>
      <c r="N14073" s="20">
        <v>4.4000000000000004</v>
      </c>
      <c r="AE14073">
        <f t="shared" si="219"/>
        <v>2010</v>
      </c>
    </row>
    <row r="14074" spans="1:31" x14ac:dyDescent="0.25">
      <c r="A14074" s="7">
        <v>14071</v>
      </c>
      <c r="B14074" s="8">
        <v>40378</v>
      </c>
      <c r="C14074" t="s">
        <v>3</v>
      </c>
      <c r="D14074" t="s">
        <v>112</v>
      </c>
      <c r="E14074" t="s">
        <v>9</v>
      </c>
      <c r="F14074" t="s">
        <v>1050</v>
      </c>
      <c r="G14074" t="s">
        <v>11</v>
      </c>
      <c r="H14074" s="135" t="s">
        <v>1505</v>
      </c>
      <c r="I14074" t="s">
        <v>1455</v>
      </c>
      <c r="J14074" s="20">
        <v>35</v>
      </c>
      <c r="K14074" s="20" t="s">
        <v>3</v>
      </c>
      <c r="L14074" t="s">
        <v>1464</v>
      </c>
      <c r="M14074" s="20">
        <v>5.4</v>
      </c>
      <c r="N14074" s="20">
        <v>3.85</v>
      </c>
      <c r="AE14074">
        <f t="shared" si="219"/>
        <v>2010</v>
      </c>
    </row>
    <row r="14075" spans="1:31" x14ac:dyDescent="0.25">
      <c r="A14075" s="7">
        <v>14072</v>
      </c>
      <c r="B14075" s="8">
        <v>40378</v>
      </c>
      <c r="C14075" t="s">
        <v>3</v>
      </c>
      <c r="D14075" t="s">
        <v>904</v>
      </c>
      <c r="E14075" t="s">
        <v>9</v>
      </c>
      <c r="F14075" t="s">
        <v>1003</v>
      </c>
      <c r="G14075" t="s">
        <v>929</v>
      </c>
      <c r="H14075" s="135" t="s">
        <v>2644</v>
      </c>
      <c r="I14075" t="s">
        <v>1454</v>
      </c>
      <c r="J14075" s="20">
        <v>21</v>
      </c>
      <c r="K14075" s="20" t="s">
        <v>3</v>
      </c>
      <c r="L14075" t="s">
        <v>1464</v>
      </c>
      <c r="M14075" s="20">
        <v>6.88</v>
      </c>
      <c r="N14075" s="20">
        <v>4.62</v>
      </c>
      <c r="AE14075">
        <f t="shared" si="219"/>
        <v>2010</v>
      </c>
    </row>
    <row r="14076" spans="1:31" x14ac:dyDescent="0.25">
      <c r="A14076" s="7">
        <v>14073</v>
      </c>
      <c r="B14076" s="8">
        <v>40378</v>
      </c>
      <c r="C14076" t="s">
        <v>3</v>
      </c>
      <c r="D14076" t="s">
        <v>1003</v>
      </c>
      <c r="E14076" t="s">
        <v>9</v>
      </c>
      <c r="F14076" t="s">
        <v>904</v>
      </c>
      <c r="G14076" t="s">
        <v>929</v>
      </c>
      <c r="H14076" s="135" t="s">
        <v>2644</v>
      </c>
      <c r="I14076" t="s">
        <v>1454</v>
      </c>
      <c r="J14076" s="20">
        <v>21</v>
      </c>
      <c r="K14076" s="20" t="s">
        <v>9</v>
      </c>
      <c r="L14076" t="s">
        <v>1464</v>
      </c>
      <c r="M14076" s="20">
        <v>4.62</v>
      </c>
      <c r="N14076" s="20">
        <v>6.88</v>
      </c>
      <c r="AE14076">
        <f t="shared" si="219"/>
        <v>2010</v>
      </c>
    </row>
    <row r="14077" spans="1:31" x14ac:dyDescent="0.25">
      <c r="A14077" s="7">
        <v>14074</v>
      </c>
      <c r="B14077" s="8">
        <v>40378</v>
      </c>
      <c r="C14077" t="s">
        <v>3</v>
      </c>
      <c r="D14077" t="s">
        <v>973</v>
      </c>
      <c r="E14077" t="s">
        <v>9</v>
      </c>
      <c r="F14077" t="s">
        <v>906</v>
      </c>
      <c r="G14077" t="s">
        <v>648</v>
      </c>
      <c r="H14077" s="136" t="s">
        <v>1496</v>
      </c>
      <c r="I14077" t="s">
        <v>1454</v>
      </c>
      <c r="J14077" s="20">
        <v>27</v>
      </c>
      <c r="K14077" s="20" t="s">
        <v>1465</v>
      </c>
      <c r="L14077" t="s">
        <v>1466</v>
      </c>
      <c r="M14077" s="20">
        <v>6.75</v>
      </c>
      <c r="N14077" s="20">
        <v>6.75</v>
      </c>
      <c r="AE14077">
        <f t="shared" si="219"/>
        <v>2010</v>
      </c>
    </row>
    <row r="14078" spans="1:31" x14ac:dyDescent="0.25">
      <c r="A14078" s="7">
        <v>14075</v>
      </c>
      <c r="B14078" s="8">
        <v>40379</v>
      </c>
      <c r="C14078" t="s">
        <v>3</v>
      </c>
      <c r="D14078" t="s">
        <v>543</v>
      </c>
      <c r="E14078" t="s">
        <v>9</v>
      </c>
      <c r="F14078" t="s">
        <v>900</v>
      </c>
      <c r="G14078" t="s">
        <v>895</v>
      </c>
      <c r="H14078" s="135" t="s">
        <v>2564</v>
      </c>
      <c r="I14078" t="s">
        <v>1454</v>
      </c>
      <c r="J14078" s="20">
        <v>30</v>
      </c>
      <c r="K14078" s="20" t="s">
        <v>1465</v>
      </c>
      <c r="L14078" t="s">
        <v>1466</v>
      </c>
      <c r="M14078" s="20">
        <v>7.5</v>
      </c>
      <c r="N14078" s="20">
        <v>7.5</v>
      </c>
      <c r="AE14078">
        <f t="shared" si="219"/>
        <v>2010</v>
      </c>
    </row>
    <row r="14079" spans="1:31" x14ac:dyDescent="0.25">
      <c r="A14079" s="7">
        <v>14076</v>
      </c>
      <c r="B14079" s="8">
        <v>40379</v>
      </c>
      <c r="C14079" t="s">
        <v>3</v>
      </c>
      <c r="D14079" t="s">
        <v>1052</v>
      </c>
      <c r="E14079" t="s">
        <v>9</v>
      </c>
      <c r="F14079" t="s">
        <v>926</v>
      </c>
      <c r="G14079" t="s">
        <v>861</v>
      </c>
      <c r="H14079" s="135" t="s">
        <v>1496</v>
      </c>
      <c r="I14079" t="s">
        <v>1454</v>
      </c>
      <c r="J14079" s="20">
        <v>18</v>
      </c>
      <c r="K14079" s="20" t="s">
        <v>9</v>
      </c>
      <c r="L14079" t="s">
        <v>1463</v>
      </c>
      <c r="M14079" s="20">
        <v>4.32</v>
      </c>
      <c r="N14079" s="20">
        <v>5.68</v>
      </c>
      <c r="AE14079">
        <f t="shared" si="219"/>
        <v>2010</v>
      </c>
    </row>
    <row r="14080" spans="1:31" x14ac:dyDescent="0.25">
      <c r="A14080" s="7">
        <v>14077</v>
      </c>
      <c r="B14080" s="8">
        <v>40380</v>
      </c>
      <c r="C14080" t="s">
        <v>3</v>
      </c>
      <c r="D14080" t="s">
        <v>938</v>
      </c>
      <c r="E14080" t="s">
        <v>9</v>
      </c>
      <c r="F14080" t="s">
        <v>1028</v>
      </c>
      <c r="G14080" t="s">
        <v>377</v>
      </c>
      <c r="H14080" s="9" t="s">
        <v>2498</v>
      </c>
      <c r="I14080" t="s">
        <v>1454</v>
      </c>
      <c r="J14080" s="20">
        <v>57</v>
      </c>
      <c r="K14080" s="20" t="s">
        <v>1465</v>
      </c>
      <c r="L14080" t="s">
        <v>1466</v>
      </c>
      <c r="M14080" s="20">
        <v>14.25</v>
      </c>
      <c r="N14080" s="20">
        <v>14.25</v>
      </c>
      <c r="AE14080">
        <f t="shared" si="219"/>
        <v>2010</v>
      </c>
    </row>
    <row r="14081" spans="1:31" x14ac:dyDescent="0.25">
      <c r="A14081" s="7">
        <v>14078</v>
      </c>
      <c r="B14081" s="8">
        <v>40380</v>
      </c>
      <c r="C14081" t="s">
        <v>3</v>
      </c>
      <c r="D14081" t="s">
        <v>1003</v>
      </c>
      <c r="E14081" t="s">
        <v>9</v>
      </c>
      <c r="F14081" t="s">
        <v>64</v>
      </c>
      <c r="G14081" t="s">
        <v>929</v>
      </c>
      <c r="H14081" s="135" t="s">
        <v>2697</v>
      </c>
      <c r="I14081" t="s">
        <v>1454</v>
      </c>
      <c r="J14081" s="20">
        <v>22</v>
      </c>
      <c r="K14081" s="20" t="s">
        <v>1465</v>
      </c>
      <c r="L14081" t="s">
        <v>1466</v>
      </c>
      <c r="M14081" s="20">
        <v>5.5</v>
      </c>
      <c r="N14081" s="20">
        <v>5.5</v>
      </c>
      <c r="AE14081">
        <f t="shared" si="219"/>
        <v>2010</v>
      </c>
    </row>
    <row r="14082" spans="1:31" x14ac:dyDescent="0.25">
      <c r="A14082" s="7">
        <v>14079</v>
      </c>
      <c r="B14082" s="8">
        <v>40380</v>
      </c>
      <c r="C14082" t="s">
        <v>3</v>
      </c>
      <c r="D14082" t="s">
        <v>543</v>
      </c>
      <c r="E14082" t="s">
        <v>9</v>
      </c>
      <c r="F14082" t="s">
        <v>733</v>
      </c>
      <c r="G14082" t="s">
        <v>895</v>
      </c>
      <c r="H14082" s="135" t="s">
        <v>2946</v>
      </c>
      <c r="I14082" t="s">
        <v>1454</v>
      </c>
      <c r="J14082" s="20">
        <v>35</v>
      </c>
      <c r="K14082" s="20" t="s">
        <v>3</v>
      </c>
      <c r="L14082" t="s">
        <v>1463</v>
      </c>
      <c r="M14082" s="20">
        <v>10.1</v>
      </c>
      <c r="N14082" s="20">
        <v>8.4</v>
      </c>
      <c r="AE14082">
        <f t="shared" si="219"/>
        <v>2010</v>
      </c>
    </row>
    <row r="14083" spans="1:31" x14ac:dyDescent="0.25">
      <c r="A14083" s="7">
        <v>14080</v>
      </c>
      <c r="B14083" s="8">
        <v>40380</v>
      </c>
      <c r="C14083" t="s">
        <v>3</v>
      </c>
      <c r="D14083" t="s">
        <v>956</v>
      </c>
      <c r="E14083" t="s">
        <v>9</v>
      </c>
      <c r="F14083" t="s">
        <v>311</v>
      </c>
      <c r="G14083" t="s">
        <v>1016</v>
      </c>
      <c r="H14083" s="135" t="s">
        <v>1496</v>
      </c>
      <c r="I14083" t="s">
        <v>1455</v>
      </c>
      <c r="J14083" s="20">
        <v>35</v>
      </c>
      <c r="K14083" s="20" t="s">
        <v>1465</v>
      </c>
      <c r="L14083" t="s">
        <v>1466</v>
      </c>
      <c r="M14083" s="20">
        <v>4.375</v>
      </c>
      <c r="N14083" s="20">
        <v>4.375</v>
      </c>
      <c r="AE14083">
        <f t="shared" si="219"/>
        <v>2010</v>
      </c>
    </row>
    <row r="14084" spans="1:31" x14ac:dyDescent="0.25">
      <c r="A14084" s="7">
        <v>14081</v>
      </c>
      <c r="B14084" s="8">
        <v>40380</v>
      </c>
      <c r="C14084" t="s">
        <v>3</v>
      </c>
      <c r="D14084" t="s">
        <v>499</v>
      </c>
      <c r="E14084" t="s">
        <v>9</v>
      </c>
      <c r="F14084" t="s">
        <v>926</v>
      </c>
      <c r="G14084" t="s">
        <v>732</v>
      </c>
      <c r="H14084" s="135" t="s">
        <v>1496</v>
      </c>
      <c r="I14084" t="s">
        <v>1454</v>
      </c>
      <c r="J14084" s="20">
        <v>26</v>
      </c>
      <c r="K14084" s="20" t="s">
        <v>3</v>
      </c>
      <c r="L14084" t="s">
        <v>1463</v>
      </c>
      <c r="M14084" s="20">
        <v>7.76</v>
      </c>
      <c r="N14084" s="20">
        <v>6.24</v>
      </c>
      <c r="AE14084">
        <f t="shared" ref="AE14084:AE14147" si="220">YEAR(B14084)</f>
        <v>2010</v>
      </c>
    </row>
    <row r="14085" spans="1:31" x14ac:dyDescent="0.25">
      <c r="A14085" s="7">
        <v>14082</v>
      </c>
      <c r="B14085" s="8">
        <v>40381</v>
      </c>
      <c r="C14085" t="s">
        <v>3</v>
      </c>
      <c r="D14085" s="16" t="s">
        <v>35</v>
      </c>
      <c r="E14085" t="s">
        <v>9</v>
      </c>
      <c r="F14085" t="s">
        <v>1018</v>
      </c>
      <c r="G14085" t="s">
        <v>861</v>
      </c>
      <c r="H14085" s="135" t="s">
        <v>2492</v>
      </c>
      <c r="I14085" t="s">
        <v>1455</v>
      </c>
      <c r="J14085" s="20">
        <v>30</v>
      </c>
      <c r="K14085" s="20" t="s">
        <v>9</v>
      </c>
      <c r="L14085" t="s">
        <v>1463</v>
      </c>
      <c r="M14085" s="20">
        <v>3.6</v>
      </c>
      <c r="N14085" s="20">
        <v>4.4000000000000004</v>
      </c>
      <c r="AE14085">
        <f t="shared" si="220"/>
        <v>2010</v>
      </c>
    </row>
    <row r="14086" spans="1:31" x14ac:dyDescent="0.25">
      <c r="A14086" s="7">
        <v>14083</v>
      </c>
      <c r="B14086" s="8">
        <v>40381</v>
      </c>
      <c r="C14086" t="s">
        <v>3</v>
      </c>
      <c r="D14086" s="16" t="s">
        <v>35</v>
      </c>
      <c r="E14086" t="s">
        <v>9</v>
      </c>
      <c r="F14086" t="s">
        <v>1018</v>
      </c>
      <c r="G14086" t="s">
        <v>861</v>
      </c>
      <c r="H14086" s="135" t="s">
        <v>2445</v>
      </c>
      <c r="I14086" t="s">
        <v>1455</v>
      </c>
      <c r="J14086" s="20">
        <v>20</v>
      </c>
      <c r="K14086" s="20" t="s">
        <v>1465</v>
      </c>
      <c r="L14086" t="s">
        <v>1466</v>
      </c>
      <c r="M14086" s="20">
        <v>2.5</v>
      </c>
      <c r="N14086" s="20">
        <v>2.5</v>
      </c>
      <c r="AE14086">
        <f t="shared" si="220"/>
        <v>2010</v>
      </c>
    </row>
    <row r="14087" spans="1:31" x14ac:dyDescent="0.25">
      <c r="A14087" s="7">
        <v>14084</v>
      </c>
      <c r="B14087" s="8">
        <v>40381</v>
      </c>
      <c r="C14087" t="s">
        <v>3</v>
      </c>
      <c r="D14087" t="s">
        <v>1060</v>
      </c>
      <c r="E14087" t="s">
        <v>9</v>
      </c>
      <c r="F14087" t="s">
        <v>190</v>
      </c>
      <c r="G14087" t="s">
        <v>1016</v>
      </c>
      <c r="H14087" s="9" t="s">
        <v>2861</v>
      </c>
      <c r="I14087" t="s">
        <v>1454</v>
      </c>
      <c r="J14087" s="20">
        <v>44</v>
      </c>
      <c r="K14087" s="20" t="s">
        <v>1465</v>
      </c>
      <c r="L14087" t="s">
        <v>1466</v>
      </c>
      <c r="M14087" s="20">
        <v>11</v>
      </c>
      <c r="N14087" s="20">
        <v>11</v>
      </c>
      <c r="AE14087">
        <f t="shared" si="220"/>
        <v>2010</v>
      </c>
    </row>
    <row r="14088" spans="1:31" x14ac:dyDescent="0.25">
      <c r="A14088" s="7">
        <v>14085</v>
      </c>
      <c r="B14088" s="8">
        <v>40381</v>
      </c>
      <c r="C14088" t="s">
        <v>3</v>
      </c>
      <c r="D14088" t="s">
        <v>588</v>
      </c>
      <c r="E14088" t="s">
        <v>9</v>
      </c>
      <c r="F14088" t="s">
        <v>1052</v>
      </c>
      <c r="G14088" t="s">
        <v>569</v>
      </c>
      <c r="H14088" s="9" t="s">
        <v>2103</v>
      </c>
      <c r="I14088" t="s">
        <v>1455</v>
      </c>
      <c r="J14088" s="20">
        <v>12</v>
      </c>
      <c r="K14088" s="20" t="s">
        <v>3</v>
      </c>
      <c r="L14088" t="s">
        <v>1464</v>
      </c>
      <c r="M14088" s="20">
        <v>2.1799999999999997</v>
      </c>
      <c r="N14088" s="20">
        <v>1.32</v>
      </c>
      <c r="AE14088">
        <f t="shared" si="220"/>
        <v>2010</v>
      </c>
    </row>
    <row r="14089" spans="1:31" x14ac:dyDescent="0.25">
      <c r="A14089" s="7">
        <v>14086</v>
      </c>
      <c r="B14089" s="8">
        <v>40381</v>
      </c>
      <c r="C14089" t="s">
        <v>3</v>
      </c>
      <c r="D14089" t="s">
        <v>499</v>
      </c>
      <c r="E14089" t="s">
        <v>9</v>
      </c>
      <c r="F14089" t="s">
        <v>926</v>
      </c>
      <c r="G14089" t="s">
        <v>732</v>
      </c>
      <c r="H14089" s="135" t="s">
        <v>1496</v>
      </c>
      <c r="I14089" t="s">
        <v>1454</v>
      </c>
      <c r="J14089" s="20">
        <v>10</v>
      </c>
      <c r="K14089" s="20" t="s">
        <v>9</v>
      </c>
      <c r="L14089" t="s">
        <v>1463</v>
      </c>
      <c r="M14089" s="20">
        <v>2.4</v>
      </c>
      <c r="N14089" s="20">
        <v>3.6</v>
      </c>
      <c r="AE14089">
        <f t="shared" si="220"/>
        <v>2010</v>
      </c>
    </row>
    <row r="14090" spans="1:31" x14ac:dyDescent="0.25">
      <c r="A14090" s="7">
        <v>14087</v>
      </c>
      <c r="B14090" s="8">
        <v>40382</v>
      </c>
      <c r="C14090" t="s">
        <v>3</v>
      </c>
      <c r="D14090" t="s">
        <v>1052</v>
      </c>
      <c r="E14090" t="s">
        <v>9</v>
      </c>
      <c r="F14090" t="s">
        <v>1045</v>
      </c>
      <c r="G14090" t="s">
        <v>870</v>
      </c>
      <c r="H14090" s="135" t="s">
        <v>2574</v>
      </c>
      <c r="I14090" t="s">
        <v>1454</v>
      </c>
      <c r="J14090" s="20">
        <v>10</v>
      </c>
      <c r="K14090" s="20" t="s">
        <v>9</v>
      </c>
      <c r="L14090" t="s">
        <v>1463</v>
      </c>
      <c r="M14090" s="20">
        <v>2.4</v>
      </c>
      <c r="N14090" s="20">
        <v>3.6</v>
      </c>
      <c r="AE14090">
        <f t="shared" si="220"/>
        <v>2010</v>
      </c>
    </row>
    <row r="14091" spans="1:31" x14ac:dyDescent="0.25">
      <c r="A14091" s="7">
        <v>14088</v>
      </c>
      <c r="B14091" s="8">
        <v>40382</v>
      </c>
      <c r="C14091" t="s">
        <v>3</v>
      </c>
      <c r="D14091" t="s">
        <v>499</v>
      </c>
      <c r="E14091" t="s">
        <v>9</v>
      </c>
      <c r="F14091" t="s">
        <v>926</v>
      </c>
      <c r="G14091" t="s">
        <v>732</v>
      </c>
      <c r="H14091" s="135" t="s">
        <v>1496</v>
      </c>
      <c r="I14091" t="s">
        <v>1454</v>
      </c>
      <c r="J14091" s="20">
        <v>36</v>
      </c>
      <c r="K14091" s="20" t="s">
        <v>3</v>
      </c>
      <c r="L14091" t="s">
        <v>1463</v>
      </c>
      <c r="M14091" s="20">
        <v>10.36</v>
      </c>
      <c r="N14091" s="20">
        <v>8.64</v>
      </c>
      <c r="AE14091">
        <f t="shared" si="220"/>
        <v>2010</v>
      </c>
    </row>
    <row r="14092" spans="1:31" x14ac:dyDescent="0.25">
      <c r="A14092" s="7">
        <v>14089</v>
      </c>
      <c r="B14092" s="8">
        <v>40383</v>
      </c>
      <c r="C14092" t="s">
        <v>3</v>
      </c>
      <c r="D14092" t="s">
        <v>102</v>
      </c>
      <c r="E14092" t="s">
        <v>9</v>
      </c>
      <c r="F14092" t="s">
        <v>233</v>
      </c>
      <c r="G14092" t="s">
        <v>732</v>
      </c>
      <c r="H14092" s="135" t="s">
        <v>2392</v>
      </c>
      <c r="I14092" t="s">
        <v>1454</v>
      </c>
      <c r="J14092" s="20">
        <v>34</v>
      </c>
      <c r="K14092" s="20" t="s">
        <v>1465</v>
      </c>
      <c r="L14092" t="s">
        <v>1466</v>
      </c>
      <c r="M14092" s="20">
        <v>8.5</v>
      </c>
      <c r="N14092" s="20">
        <v>8.5</v>
      </c>
      <c r="AE14092">
        <f t="shared" si="220"/>
        <v>2010</v>
      </c>
    </row>
    <row r="14093" spans="1:31" x14ac:dyDescent="0.25">
      <c r="A14093" s="7">
        <v>14090</v>
      </c>
      <c r="B14093" s="8">
        <v>40383</v>
      </c>
      <c r="C14093" t="s">
        <v>3</v>
      </c>
      <c r="D14093" t="s">
        <v>442</v>
      </c>
      <c r="E14093" t="s">
        <v>9</v>
      </c>
      <c r="F14093" t="s">
        <v>427</v>
      </c>
      <c r="G14093" t="s">
        <v>377</v>
      </c>
      <c r="H14093" s="9" t="s">
        <v>3010</v>
      </c>
      <c r="I14093" t="s">
        <v>1454</v>
      </c>
      <c r="J14093" s="20">
        <v>40</v>
      </c>
      <c r="K14093" s="20" t="s">
        <v>9</v>
      </c>
      <c r="L14093" t="s">
        <v>1464</v>
      </c>
      <c r="M14093" s="20">
        <v>8.8000000000000007</v>
      </c>
      <c r="N14093" s="20">
        <v>12.2</v>
      </c>
      <c r="AE14093">
        <f t="shared" si="220"/>
        <v>2010</v>
      </c>
    </row>
    <row r="14094" spans="1:31" x14ac:dyDescent="0.25">
      <c r="A14094" s="7">
        <v>14091</v>
      </c>
      <c r="B14094" s="8">
        <v>40383</v>
      </c>
      <c r="C14094" t="s">
        <v>3</v>
      </c>
      <c r="D14094" t="s">
        <v>916</v>
      </c>
      <c r="E14094" t="s">
        <v>9</v>
      </c>
      <c r="F14094" t="s">
        <v>956</v>
      </c>
      <c r="G14094" t="s">
        <v>648</v>
      </c>
      <c r="H14094" s="135" t="s">
        <v>2330</v>
      </c>
      <c r="I14094" t="s">
        <v>1455</v>
      </c>
      <c r="J14094" s="20">
        <v>14</v>
      </c>
      <c r="K14094" s="20" t="s">
        <v>9</v>
      </c>
      <c r="L14094" t="s">
        <v>1464</v>
      </c>
      <c r="M14094" s="20">
        <v>1.54</v>
      </c>
      <c r="N14094" s="20">
        <v>2.46</v>
      </c>
      <c r="AE14094">
        <f t="shared" si="220"/>
        <v>2010</v>
      </c>
    </row>
    <row r="14095" spans="1:31" x14ac:dyDescent="0.25">
      <c r="A14095" s="7">
        <v>14092</v>
      </c>
      <c r="B14095" s="8">
        <v>40383</v>
      </c>
      <c r="C14095" t="s">
        <v>3</v>
      </c>
      <c r="D14095" t="s">
        <v>916</v>
      </c>
      <c r="E14095" t="s">
        <v>9</v>
      </c>
      <c r="F14095" t="s">
        <v>869</v>
      </c>
      <c r="G14095" t="s">
        <v>648</v>
      </c>
      <c r="H14095" s="135" t="s">
        <v>2094</v>
      </c>
      <c r="I14095" t="s">
        <v>1454</v>
      </c>
      <c r="J14095" s="20">
        <v>24</v>
      </c>
      <c r="K14095" s="20" t="s">
        <v>1465</v>
      </c>
      <c r="L14095" t="s">
        <v>1466</v>
      </c>
      <c r="M14095" s="20">
        <v>6</v>
      </c>
      <c r="N14095" s="20">
        <v>6</v>
      </c>
      <c r="AE14095">
        <f t="shared" si="220"/>
        <v>2010</v>
      </c>
    </row>
    <row r="14096" spans="1:31" x14ac:dyDescent="0.25">
      <c r="A14096" s="7">
        <v>14093</v>
      </c>
      <c r="B14096" s="8">
        <v>40383</v>
      </c>
      <c r="C14096" t="s">
        <v>3</v>
      </c>
      <c r="D14096" t="s">
        <v>557</v>
      </c>
      <c r="E14096" t="s">
        <v>9</v>
      </c>
      <c r="F14096" t="s">
        <v>902</v>
      </c>
      <c r="G14096" t="s">
        <v>870</v>
      </c>
      <c r="H14096" s="9" t="s">
        <v>2494</v>
      </c>
      <c r="I14096" t="s">
        <v>1456</v>
      </c>
      <c r="J14096" s="20">
        <v>33</v>
      </c>
      <c r="K14096" s="20" t="s">
        <v>9</v>
      </c>
      <c r="L14096" t="s">
        <v>1463</v>
      </c>
      <c r="M14096" s="20">
        <v>7.92</v>
      </c>
      <c r="N14096" s="20">
        <v>9.58</v>
      </c>
      <c r="O14096" t="s">
        <v>3</v>
      </c>
      <c r="P14096" s="13" t="s">
        <v>918</v>
      </c>
      <c r="Q14096" t="s">
        <v>9</v>
      </c>
      <c r="R14096" t="s">
        <v>331</v>
      </c>
      <c r="S14096" t="s">
        <v>1465</v>
      </c>
      <c r="U14096" t="s">
        <v>1465</v>
      </c>
      <c r="W14096" t="s">
        <v>1465</v>
      </c>
      <c r="Y14096" t="s">
        <v>1465</v>
      </c>
      <c r="AA14096" t="s">
        <v>1465</v>
      </c>
      <c r="AC14096" t="s">
        <v>1465</v>
      </c>
      <c r="AE14096">
        <f t="shared" si="220"/>
        <v>2010</v>
      </c>
    </row>
    <row r="14097" spans="1:31" x14ac:dyDescent="0.25">
      <c r="A14097" s="7">
        <v>14094</v>
      </c>
      <c r="B14097" s="8">
        <v>40383</v>
      </c>
      <c r="C14097" t="s">
        <v>3</v>
      </c>
      <c r="D14097" t="s">
        <v>1018</v>
      </c>
      <c r="E14097" t="s">
        <v>9</v>
      </c>
      <c r="F14097" t="s">
        <v>997</v>
      </c>
      <c r="G14097" t="s">
        <v>870</v>
      </c>
      <c r="H14097" s="135" t="s">
        <v>2473</v>
      </c>
      <c r="I14097" t="s">
        <v>1454</v>
      </c>
      <c r="J14097" s="20">
        <v>25</v>
      </c>
      <c r="K14097" s="20" t="s">
        <v>3</v>
      </c>
      <c r="L14097" t="s">
        <v>1464</v>
      </c>
      <c r="M14097" s="20">
        <v>8</v>
      </c>
      <c r="N14097" s="20">
        <v>5.5</v>
      </c>
      <c r="AE14097">
        <f t="shared" si="220"/>
        <v>2010</v>
      </c>
    </row>
    <row r="14098" spans="1:31" x14ac:dyDescent="0.25">
      <c r="A14098" s="7">
        <v>14095</v>
      </c>
      <c r="B14098" s="8">
        <v>40383</v>
      </c>
      <c r="C14098" t="s">
        <v>3</v>
      </c>
      <c r="D14098" t="s">
        <v>1064</v>
      </c>
      <c r="E14098" t="s">
        <v>9</v>
      </c>
      <c r="F14098" t="s">
        <v>1045</v>
      </c>
      <c r="G14098" t="s">
        <v>929</v>
      </c>
      <c r="H14098" s="9" t="s">
        <v>2652</v>
      </c>
      <c r="I14098" t="s">
        <v>1454</v>
      </c>
      <c r="J14098" s="20">
        <v>52</v>
      </c>
      <c r="K14098" s="20" t="s">
        <v>9</v>
      </c>
      <c r="L14098" t="s">
        <v>1463</v>
      </c>
      <c r="M14098" s="20">
        <v>12.48</v>
      </c>
      <c r="N14098" s="20">
        <v>14.52</v>
      </c>
      <c r="AE14098">
        <f t="shared" si="220"/>
        <v>2010</v>
      </c>
    </row>
    <row r="14099" spans="1:31" x14ac:dyDescent="0.25">
      <c r="A14099" s="7">
        <v>14096</v>
      </c>
      <c r="B14099" s="8">
        <v>40383</v>
      </c>
      <c r="C14099" t="s">
        <v>3</v>
      </c>
      <c r="D14099" t="s">
        <v>588</v>
      </c>
      <c r="E14099" t="s">
        <v>9</v>
      </c>
      <c r="F14099" t="s">
        <v>916</v>
      </c>
      <c r="G14099" t="s">
        <v>929</v>
      </c>
      <c r="H14099" s="135" t="s">
        <v>2650</v>
      </c>
      <c r="I14099" t="s">
        <v>1455</v>
      </c>
      <c r="J14099" s="20">
        <v>18</v>
      </c>
      <c r="K14099" s="20" t="s">
        <v>3</v>
      </c>
      <c r="L14099" t="s">
        <v>1464</v>
      </c>
      <c r="M14099" s="20">
        <v>3.02</v>
      </c>
      <c r="N14099" s="20">
        <v>1.98</v>
      </c>
      <c r="AE14099">
        <f t="shared" si="220"/>
        <v>2010</v>
      </c>
    </row>
    <row r="14100" spans="1:31" x14ac:dyDescent="0.25">
      <c r="A14100" s="7">
        <v>14097</v>
      </c>
      <c r="B14100" s="8">
        <v>40383</v>
      </c>
      <c r="C14100" t="s">
        <v>3</v>
      </c>
      <c r="D14100" t="s">
        <v>1064</v>
      </c>
      <c r="E14100" t="s">
        <v>9</v>
      </c>
      <c r="F14100" t="s">
        <v>44</v>
      </c>
      <c r="G14100" t="s">
        <v>929</v>
      </c>
      <c r="H14100" s="135" t="s">
        <v>1496</v>
      </c>
      <c r="I14100" t="s">
        <v>1454</v>
      </c>
      <c r="J14100" s="20">
        <v>15</v>
      </c>
      <c r="K14100" s="20" t="s">
        <v>1465</v>
      </c>
      <c r="L14100" t="s">
        <v>1466</v>
      </c>
      <c r="M14100" s="20">
        <v>3.75</v>
      </c>
      <c r="N14100" s="20">
        <v>3.75</v>
      </c>
      <c r="AE14100">
        <f t="shared" si="220"/>
        <v>2010</v>
      </c>
    </row>
    <row r="14101" spans="1:31" x14ac:dyDescent="0.25">
      <c r="A14101" s="7">
        <v>14098</v>
      </c>
      <c r="B14101" s="8">
        <v>40383</v>
      </c>
      <c r="C14101" t="s">
        <v>3</v>
      </c>
      <c r="D14101" t="s">
        <v>829</v>
      </c>
      <c r="E14101" t="s">
        <v>9</v>
      </c>
      <c r="F14101" t="s">
        <v>1005</v>
      </c>
      <c r="G14101" t="s">
        <v>895</v>
      </c>
      <c r="H14101" s="136" t="s">
        <v>2637</v>
      </c>
      <c r="I14101" t="s">
        <v>1454</v>
      </c>
      <c r="J14101" s="20">
        <v>35</v>
      </c>
      <c r="K14101" s="20" t="s">
        <v>3</v>
      </c>
      <c r="L14101" t="s">
        <v>1463</v>
      </c>
      <c r="M14101" s="20">
        <v>10.1</v>
      </c>
      <c r="N14101" s="20">
        <v>8.4</v>
      </c>
      <c r="AE14101">
        <f t="shared" si="220"/>
        <v>2010</v>
      </c>
    </row>
    <row r="14102" spans="1:31" x14ac:dyDescent="0.25">
      <c r="A14102" s="7">
        <v>14099</v>
      </c>
      <c r="B14102" s="8">
        <v>40383</v>
      </c>
      <c r="C14102" t="s">
        <v>3</v>
      </c>
      <c r="D14102" t="s">
        <v>897</v>
      </c>
      <c r="E14102" t="s">
        <v>9</v>
      </c>
      <c r="F14102" t="s">
        <v>131</v>
      </c>
      <c r="G14102" t="s">
        <v>895</v>
      </c>
      <c r="H14102" s="135" t="s">
        <v>2640</v>
      </c>
      <c r="I14102" t="s">
        <v>1454</v>
      </c>
      <c r="J14102" s="20">
        <v>24</v>
      </c>
      <c r="K14102" s="20" t="s">
        <v>1465</v>
      </c>
      <c r="L14102" t="s">
        <v>1466</v>
      </c>
      <c r="M14102" s="20">
        <v>6</v>
      </c>
      <c r="N14102" s="20">
        <v>6</v>
      </c>
      <c r="AE14102">
        <f t="shared" si="220"/>
        <v>2010</v>
      </c>
    </row>
    <row r="14103" spans="1:31" x14ac:dyDescent="0.25">
      <c r="A14103" s="7">
        <v>14100</v>
      </c>
      <c r="B14103" s="8">
        <v>40383</v>
      </c>
      <c r="C14103" t="s">
        <v>3</v>
      </c>
      <c r="D14103" t="s">
        <v>913</v>
      </c>
      <c r="E14103" t="s">
        <v>9</v>
      </c>
      <c r="F14103" t="s">
        <v>905</v>
      </c>
      <c r="G14103" t="s">
        <v>895</v>
      </c>
      <c r="H14103" s="135" t="s">
        <v>1496</v>
      </c>
      <c r="I14103" t="s">
        <v>1454</v>
      </c>
      <c r="J14103" s="20">
        <v>85</v>
      </c>
      <c r="K14103" s="20" t="s">
        <v>3</v>
      </c>
      <c r="L14103" t="s">
        <v>1463</v>
      </c>
      <c r="M14103" s="20">
        <v>23.1</v>
      </c>
      <c r="N14103" s="20">
        <v>20.399999999999999</v>
      </c>
      <c r="AE14103">
        <f t="shared" si="220"/>
        <v>2010</v>
      </c>
    </row>
    <row r="14104" spans="1:31" x14ac:dyDescent="0.25">
      <c r="A14104" s="7">
        <v>14101</v>
      </c>
      <c r="B14104" s="8">
        <v>40383</v>
      </c>
      <c r="C14104" t="s">
        <v>3</v>
      </c>
      <c r="D14104" t="s">
        <v>712</v>
      </c>
      <c r="E14104" t="s">
        <v>9</v>
      </c>
      <c r="F14104" t="s">
        <v>372</v>
      </c>
      <c r="G14104" t="s">
        <v>377</v>
      </c>
      <c r="H14104" s="9" t="s">
        <v>2272</v>
      </c>
      <c r="I14104" t="s">
        <v>1454</v>
      </c>
      <c r="J14104" s="20">
        <v>56</v>
      </c>
      <c r="K14104" s="20" t="s">
        <v>3</v>
      </c>
      <c r="L14104" t="s">
        <v>1463</v>
      </c>
      <c r="M14104" s="20">
        <v>15.56</v>
      </c>
      <c r="N14104" s="20">
        <v>13.44</v>
      </c>
      <c r="AE14104">
        <f t="shared" si="220"/>
        <v>2010</v>
      </c>
    </row>
    <row r="14105" spans="1:31" x14ac:dyDescent="0.25">
      <c r="A14105" s="7">
        <v>14102</v>
      </c>
      <c r="B14105" s="8">
        <v>40383</v>
      </c>
      <c r="C14105" t="s">
        <v>3</v>
      </c>
      <c r="D14105" t="s">
        <v>905</v>
      </c>
      <c r="E14105" t="s">
        <v>9</v>
      </c>
      <c r="F14105" t="s">
        <v>869</v>
      </c>
      <c r="G14105" t="s">
        <v>648</v>
      </c>
      <c r="H14105" s="9" t="s">
        <v>3011</v>
      </c>
      <c r="I14105" t="s">
        <v>1455</v>
      </c>
      <c r="J14105" s="20">
        <v>15</v>
      </c>
      <c r="K14105" s="20" t="s">
        <v>9</v>
      </c>
      <c r="L14105" t="s">
        <v>1464</v>
      </c>
      <c r="M14105" s="20">
        <v>1.65</v>
      </c>
      <c r="N14105" s="20">
        <v>2.6</v>
      </c>
      <c r="AE14105">
        <f t="shared" si="220"/>
        <v>2010</v>
      </c>
    </row>
    <row r="14106" spans="1:31" x14ac:dyDescent="0.25">
      <c r="A14106" s="7">
        <v>14103</v>
      </c>
      <c r="B14106" s="8">
        <v>40383</v>
      </c>
      <c r="C14106" t="s">
        <v>3</v>
      </c>
      <c r="D14106" t="s">
        <v>543</v>
      </c>
      <c r="E14106" t="s">
        <v>9</v>
      </c>
      <c r="F14106" t="s">
        <v>427</v>
      </c>
      <c r="G14106" t="s">
        <v>377</v>
      </c>
      <c r="H14106" s="9" t="s">
        <v>3012</v>
      </c>
      <c r="I14106" t="s">
        <v>1454</v>
      </c>
      <c r="J14106" s="20">
        <v>35</v>
      </c>
      <c r="K14106" s="20" t="s">
        <v>9</v>
      </c>
      <c r="L14106" t="s">
        <v>1464</v>
      </c>
      <c r="M14106" s="20">
        <v>7.7</v>
      </c>
      <c r="N14106" s="20">
        <v>10.8</v>
      </c>
      <c r="AE14106">
        <f t="shared" si="220"/>
        <v>2010</v>
      </c>
    </row>
    <row r="14107" spans="1:31" x14ac:dyDescent="0.25">
      <c r="A14107" s="7">
        <v>14104</v>
      </c>
      <c r="B14107" s="8">
        <v>40384</v>
      </c>
      <c r="C14107" t="s">
        <v>3</v>
      </c>
      <c r="D14107" t="s">
        <v>543</v>
      </c>
      <c r="E14107" t="s">
        <v>9</v>
      </c>
      <c r="F14107" t="s">
        <v>268</v>
      </c>
      <c r="G14107" t="s">
        <v>861</v>
      </c>
      <c r="H14107" s="135" t="s">
        <v>2492</v>
      </c>
      <c r="I14107" t="s">
        <v>1454</v>
      </c>
      <c r="J14107" s="20">
        <v>27</v>
      </c>
      <c r="K14107" s="20" t="s">
        <v>9</v>
      </c>
      <c r="L14107" t="s">
        <v>1464</v>
      </c>
      <c r="M14107" s="20">
        <v>5.9399999999999995</v>
      </c>
      <c r="N14107" s="20">
        <v>8.56</v>
      </c>
      <c r="AE14107">
        <f t="shared" si="220"/>
        <v>2010</v>
      </c>
    </row>
    <row r="14108" spans="1:31" x14ac:dyDescent="0.25">
      <c r="A14108" s="7">
        <v>14105</v>
      </c>
      <c r="B14108" s="8">
        <v>40384</v>
      </c>
      <c r="C14108" t="s">
        <v>3</v>
      </c>
      <c r="D14108" t="s">
        <v>968</v>
      </c>
      <c r="E14108" t="s">
        <v>9</v>
      </c>
      <c r="F14108" t="s">
        <v>1031</v>
      </c>
      <c r="G14108" t="s">
        <v>377</v>
      </c>
      <c r="H14108" s="135" t="s">
        <v>1496</v>
      </c>
      <c r="I14108" t="s">
        <v>1454</v>
      </c>
      <c r="J14108" s="20">
        <v>45</v>
      </c>
      <c r="K14108" s="20" t="s">
        <v>3</v>
      </c>
      <c r="L14108" t="s">
        <v>1463</v>
      </c>
      <c r="M14108" s="20">
        <v>12.7</v>
      </c>
      <c r="N14108" s="20">
        <v>10.8</v>
      </c>
      <c r="AE14108">
        <f t="shared" si="220"/>
        <v>2010</v>
      </c>
    </row>
    <row r="14109" spans="1:31" x14ac:dyDescent="0.25">
      <c r="A14109" s="7">
        <v>14106</v>
      </c>
      <c r="B14109" s="8">
        <v>40384</v>
      </c>
      <c r="C14109" t="s">
        <v>3</v>
      </c>
      <c r="D14109" t="s">
        <v>938</v>
      </c>
      <c r="E14109" t="s">
        <v>9</v>
      </c>
      <c r="F14109" t="s">
        <v>906</v>
      </c>
      <c r="G14109" t="s">
        <v>65</v>
      </c>
      <c r="H14109" s="135" t="s">
        <v>1514</v>
      </c>
      <c r="I14109" t="s">
        <v>1454</v>
      </c>
      <c r="J14109" s="20">
        <v>21</v>
      </c>
      <c r="K14109" s="20" t="s">
        <v>3</v>
      </c>
      <c r="L14109" t="s">
        <v>1464</v>
      </c>
      <c r="M14109" s="20">
        <v>6.88</v>
      </c>
      <c r="N14109" s="20">
        <v>4.62</v>
      </c>
      <c r="AE14109">
        <f t="shared" si="220"/>
        <v>2010</v>
      </c>
    </row>
    <row r="14110" spans="1:31" x14ac:dyDescent="0.25">
      <c r="A14110" s="7">
        <v>14107</v>
      </c>
      <c r="B14110" s="8">
        <v>40384</v>
      </c>
      <c r="C14110" t="s">
        <v>3</v>
      </c>
      <c r="D14110" t="s">
        <v>543</v>
      </c>
      <c r="E14110" t="s">
        <v>9</v>
      </c>
      <c r="F14110" t="s">
        <v>521</v>
      </c>
      <c r="G14110" t="s">
        <v>929</v>
      </c>
      <c r="H14110" s="135" t="s">
        <v>2743</v>
      </c>
      <c r="I14110" t="s">
        <v>1456</v>
      </c>
      <c r="J14110" s="20">
        <v>40</v>
      </c>
      <c r="K14110" s="20" t="s">
        <v>9</v>
      </c>
      <c r="L14110" t="s">
        <v>1464</v>
      </c>
      <c r="M14110" s="20">
        <v>8.8000000000000007</v>
      </c>
      <c r="N14110" s="20">
        <v>12.2</v>
      </c>
      <c r="O14110" t="s">
        <v>3</v>
      </c>
      <c r="P14110" s="13" t="s">
        <v>952</v>
      </c>
      <c r="Q14110" t="s">
        <v>9</v>
      </c>
      <c r="R14110" t="s">
        <v>427</v>
      </c>
      <c r="S14110" t="s">
        <v>1465</v>
      </c>
      <c r="U14110" t="s">
        <v>1465</v>
      </c>
      <c r="W14110" t="s">
        <v>1465</v>
      </c>
      <c r="Y14110" t="s">
        <v>1465</v>
      </c>
      <c r="AA14110" t="s">
        <v>1465</v>
      </c>
      <c r="AC14110" t="s">
        <v>1465</v>
      </c>
      <c r="AE14110">
        <f t="shared" si="220"/>
        <v>2010</v>
      </c>
    </row>
    <row r="14111" spans="1:31" x14ac:dyDescent="0.25">
      <c r="A14111" s="7">
        <v>14108</v>
      </c>
      <c r="B14111" s="8">
        <v>40384</v>
      </c>
      <c r="C14111" t="s">
        <v>3</v>
      </c>
      <c r="D14111" t="s">
        <v>1060</v>
      </c>
      <c r="E14111" t="s">
        <v>9</v>
      </c>
      <c r="F14111" t="s">
        <v>767</v>
      </c>
      <c r="G14111" t="s">
        <v>1016</v>
      </c>
      <c r="H14111" s="9" t="s">
        <v>3013</v>
      </c>
      <c r="I14111" t="s">
        <v>1454</v>
      </c>
      <c r="J14111" s="20">
        <v>25</v>
      </c>
      <c r="K14111" s="20" t="s">
        <v>3</v>
      </c>
      <c r="L14111" t="s">
        <v>1464</v>
      </c>
      <c r="M14111" s="20">
        <v>8</v>
      </c>
      <c r="N14111" s="20">
        <v>5.5</v>
      </c>
      <c r="AE14111">
        <f t="shared" si="220"/>
        <v>2010</v>
      </c>
    </row>
    <row r="14112" spans="1:31" x14ac:dyDescent="0.25">
      <c r="A14112" s="7">
        <v>14109</v>
      </c>
      <c r="B14112" s="8">
        <v>40384</v>
      </c>
      <c r="C14112" t="s">
        <v>3</v>
      </c>
      <c r="D14112" t="s">
        <v>918</v>
      </c>
      <c r="E14112" t="s">
        <v>9</v>
      </c>
      <c r="F14112" t="s">
        <v>945</v>
      </c>
      <c r="G14112" t="s">
        <v>895</v>
      </c>
      <c r="H14112" s="136" t="s">
        <v>3014</v>
      </c>
      <c r="I14112" t="s">
        <v>1454</v>
      </c>
      <c r="J14112" s="20">
        <v>18</v>
      </c>
      <c r="K14112" s="20" t="s">
        <v>3</v>
      </c>
      <c r="L14112" t="s">
        <v>1463</v>
      </c>
      <c r="M14112" s="20">
        <v>5.68</v>
      </c>
      <c r="N14112" s="20">
        <v>4.32</v>
      </c>
      <c r="AE14112">
        <f t="shared" si="220"/>
        <v>2010</v>
      </c>
    </row>
    <row r="14113" spans="1:31" x14ac:dyDescent="0.25">
      <c r="A14113" s="7">
        <v>14110</v>
      </c>
      <c r="B14113" s="8">
        <v>40385</v>
      </c>
      <c r="C14113" t="s">
        <v>3</v>
      </c>
      <c r="D14113" t="s">
        <v>55</v>
      </c>
      <c r="E14113" t="s">
        <v>9</v>
      </c>
      <c r="F14113" t="s">
        <v>1069</v>
      </c>
      <c r="G14113" t="s">
        <v>648</v>
      </c>
      <c r="H14113" s="135" t="s">
        <v>1877</v>
      </c>
      <c r="I14113" t="s">
        <v>1458</v>
      </c>
      <c r="J14113" s="20">
        <v>6</v>
      </c>
      <c r="K14113" s="20" t="s">
        <v>3</v>
      </c>
      <c r="L14113" t="s">
        <v>1464</v>
      </c>
      <c r="M14113" s="20">
        <v>10</v>
      </c>
      <c r="N14113" s="20">
        <v>30</v>
      </c>
      <c r="AE14113">
        <f t="shared" si="220"/>
        <v>2010</v>
      </c>
    </row>
    <row r="14114" spans="1:31" x14ac:dyDescent="0.25">
      <c r="A14114" s="7">
        <v>14111</v>
      </c>
      <c r="B14114" s="8">
        <v>40385</v>
      </c>
      <c r="C14114" t="s">
        <v>3</v>
      </c>
      <c r="D14114" t="s">
        <v>851</v>
      </c>
      <c r="E14114" t="s">
        <v>9</v>
      </c>
      <c r="F14114" t="s">
        <v>365</v>
      </c>
      <c r="G14114" t="s">
        <v>648</v>
      </c>
      <c r="H14114" s="135" t="s">
        <v>1944</v>
      </c>
      <c r="I14114" t="s">
        <v>1454</v>
      </c>
      <c r="J14114" s="20">
        <v>9</v>
      </c>
      <c r="K14114" s="20" t="s">
        <v>9</v>
      </c>
      <c r="L14114" t="s">
        <v>1464</v>
      </c>
      <c r="M14114" s="20">
        <v>1.98</v>
      </c>
      <c r="N14114" s="20">
        <v>3.52</v>
      </c>
      <c r="AE14114">
        <f t="shared" si="220"/>
        <v>2010</v>
      </c>
    </row>
    <row r="14115" spans="1:31" x14ac:dyDescent="0.25">
      <c r="A14115" s="7">
        <v>14112</v>
      </c>
      <c r="B14115" s="8">
        <v>40385</v>
      </c>
      <c r="C14115" t="s">
        <v>3</v>
      </c>
      <c r="D14115" t="s">
        <v>86</v>
      </c>
      <c r="E14115" t="s">
        <v>9</v>
      </c>
      <c r="F14115" t="s">
        <v>563</v>
      </c>
      <c r="G14115" t="s">
        <v>377</v>
      </c>
      <c r="H14115" s="9" t="s">
        <v>3015</v>
      </c>
      <c r="I14115" t="s">
        <v>1454</v>
      </c>
      <c r="J14115" s="20">
        <v>21</v>
      </c>
      <c r="K14115" s="20" t="s">
        <v>3</v>
      </c>
      <c r="L14115" t="s">
        <v>1463</v>
      </c>
      <c r="M14115" s="20">
        <v>6.46</v>
      </c>
      <c r="N14115" s="20">
        <v>5.04</v>
      </c>
      <c r="AE14115">
        <f t="shared" si="220"/>
        <v>2010</v>
      </c>
    </row>
    <row r="14116" spans="1:31" x14ac:dyDescent="0.25">
      <c r="A14116" s="7">
        <v>14113</v>
      </c>
      <c r="B14116" s="8">
        <v>40386</v>
      </c>
      <c r="C14116" t="s">
        <v>3</v>
      </c>
      <c r="D14116" t="s">
        <v>655</v>
      </c>
      <c r="E14116" t="s">
        <v>9</v>
      </c>
      <c r="F14116" t="s">
        <v>734</v>
      </c>
      <c r="G14116" t="s">
        <v>861</v>
      </c>
      <c r="H14116" s="135" t="s">
        <v>2520</v>
      </c>
      <c r="I14116" t="s">
        <v>1454</v>
      </c>
      <c r="J14116" s="20">
        <v>52</v>
      </c>
      <c r="K14116" s="20" t="s">
        <v>9</v>
      </c>
      <c r="L14116" t="s">
        <v>1464</v>
      </c>
      <c r="M14116" s="20">
        <v>11.44</v>
      </c>
      <c r="N14116" s="20">
        <v>15.56</v>
      </c>
      <c r="AE14116">
        <f t="shared" si="220"/>
        <v>2010</v>
      </c>
    </row>
    <row r="14117" spans="1:31" x14ac:dyDescent="0.25">
      <c r="A14117" s="7">
        <v>14114</v>
      </c>
      <c r="B14117" s="8">
        <v>40386</v>
      </c>
      <c r="C14117" t="s">
        <v>3</v>
      </c>
      <c r="D14117" t="s">
        <v>920</v>
      </c>
      <c r="E14117" t="s">
        <v>9</v>
      </c>
      <c r="F14117" t="s">
        <v>734</v>
      </c>
      <c r="G14117" t="s">
        <v>569</v>
      </c>
      <c r="H14117" s="9" t="s">
        <v>2247</v>
      </c>
      <c r="I14117" t="s">
        <v>1454</v>
      </c>
      <c r="J14117" s="20">
        <v>25</v>
      </c>
      <c r="K14117" s="20" t="s">
        <v>9</v>
      </c>
      <c r="L14117" t="s">
        <v>1464</v>
      </c>
      <c r="M14117" s="20">
        <v>5.5</v>
      </c>
      <c r="N14117" s="20">
        <v>8</v>
      </c>
      <c r="AE14117">
        <f t="shared" si="220"/>
        <v>2010</v>
      </c>
    </row>
    <row r="14118" spans="1:31" x14ac:dyDescent="0.25">
      <c r="A14118" s="7">
        <v>14115</v>
      </c>
      <c r="B14118" s="8">
        <v>40386</v>
      </c>
      <c r="C14118" t="s">
        <v>3</v>
      </c>
      <c r="D14118" t="s">
        <v>913</v>
      </c>
      <c r="E14118" t="s">
        <v>9</v>
      </c>
      <c r="F14118" t="s">
        <v>19</v>
      </c>
      <c r="G14118" t="s">
        <v>870</v>
      </c>
      <c r="H14118" s="135" t="s">
        <v>2523</v>
      </c>
      <c r="I14118" t="s">
        <v>1454</v>
      </c>
      <c r="J14118" s="20">
        <v>35</v>
      </c>
      <c r="K14118" s="20" t="s">
        <v>3</v>
      </c>
      <c r="L14118" t="s">
        <v>1463</v>
      </c>
      <c r="M14118" s="20">
        <v>10.1</v>
      </c>
      <c r="N14118" s="20">
        <v>8.4</v>
      </c>
      <c r="AE14118">
        <f t="shared" si="220"/>
        <v>2010</v>
      </c>
    </row>
    <row r="14119" spans="1:31" x14ac:dyDescent="0.25">
      <c r="A14119" s="7">
        <v>14116</v>
      </c>
      <c r="B14119" s="8">
        <v>40386</v>
      </c>
      <c r="C14119" t="s">
        <v>3</v>
      </c>
      <c r="D14119" t="s">
        <v>989</v>
      </c>
      <c r="E14119" t="s">
        <v>9</v>
      </c>
      <c r="F14119" t="s">
        <v>978</v>
      </c>
      <c r="G14119" t="s">
        <v>714</v>
      </c>
      <c r="H14119" s="135" t="s">
        <v>1496</v>
      </c>
      <c r="I14119" t="s">
        <v>1454</v>
      </c>
      <c r="J14119" s="20">
        <v>80</v>
      </c>
      <c r="K14119" s="20" t="s">
        <v>9</v>
      </c>
      <c r="L14119" t="s">
        <v>1464</v>
      </c>
      <c r="M14119" s="20">
        <v>17.600000000000001</v>
      </c>
      <c r="N14119" s="20">
        <v>23.4</v>
      </c>
      <c r="AE14119">
        <f t="shared" si="220"/>
        <v>2010</v>
      </c>
    </row>
    <row r="14120" spans="1:31" x14ac:dyDescent="0.25">
      <c r="A14120" s="7">
        <v>14117</v>
      </c>
      <c r="B14120" s="8">
        <v>40387</v>
      </c>
      <c r="C14120" t="s">
        <v>3</v>
      </c>
      <c r="D14120" t="s">
        <v>542</v>
      </c>
      <c r="E14120" t="s">
        <v>9</v>
      </c>
      <c r="F14120" t="s">
        <v>902</v>
      </c>
      <c r="G14120" t="s">
        <v>732</v>
      </c>
      <c r="H14120" s="135" t="s">
        <v>2642</v>
      </c>
      <c r="I14120" t="s">
        <v>1454</v>
      </c>
      <c r="J14120" s="20">
        <v>23</v>
      </c>
      <c r="K14120" s="20" t="s">
        <v>3</v>
      </c>
      <c r="L14120" t="s">
        <v>1464</v>
      </c>
      <c r="M14120" s="20">
        <v>7.4399999999999995</v>
      </c>
      <c r="N14120" s="20">
        <v>5.0600000000000005</v>
      </c>
      <c r="AE14120">
        <f t="shared" si="220"/>
        <v>2010</v>
      </c>
    </row>
    <row r="14121" spans="1:31" x14ac:dyDescent="0.25">
      <c r="A14121" s="7">
        <v>14118</v>
      </c>
      <c r="B14121" s="8">
        <v>40387</v>
      </c>
      <c r="C14121" t="s">
        <v>3</v>
      </c>
      <c r="D14121" t="s">
        <v>1023</v>
      </c>
      <c r="E14121" t="s">
        <v>9</v>
      </c>
      <c r="F14121" t="s">
        <v>1028</v>
      </c>
      <c r="G14121" t="s">
        <v>633</v>
      </c>
      <c r="H14121" s="135" t="s">
        <v>1496</v>
      </c>
      <c r="I14121" t="s">
        <v>1454</v>
      </c>
      <c r="J14121" s="20">
        <v>35</v>
      </c>
      <c r="K14121" s="20" t="s">
        <v>9</v>
      </c>
      <c r="L14121" t="s">
        <v>1464</v>
      </c>
      <c r="M14121" s="20">
        <v>7.7</v>
      </c>
      <c r="N14121" s="20">
        <v>10.8</v>
      </c>
      <c r="AE14121">
        <f t="shared" si="220"/>
        <v>2010</v>
      </c>
    </row>
    <row r="14122" spans="1:31" x14ac:dyDescent="0.25">
      <c r="A14122" s="7">
        <v>14119</v>
      </c>
      <c r="B14122" s="8">
        <v>40387</v>
      </c>
      <c r="C14122" t="s">
        <v>3</v>
      </c>
      <c r="D14122" t="s">
        <v>992</v>
      </c>
      <c r="E14122" t="s">
        <v>9</v>
      </c>
      <c r="F14122" t="s">
        <v>306</v>
      </c>
      <c r="G14122" t="s">
        <v>929</v>
      </c>
      <c r="H14122" s="135" t="s">
        <v>2678</v>
      </c>
      <c r="I14122" t="s">
        <v>1456</v>
      </c>
      <c r="J14122" s="20">
        <v>28</v>
      </c>
      <c r="K14122" s="20" t="s">
        <v>9</v>
      </c>
      <c r="L14122" t="s">
        <v>1464</v>
      </c>
      <c r="M14122" s="20">
        <v>6.16</v>
      </c>
      <c r="N14122" s="20">
        <v>8.84</v>
      </c>
      <c r="O14122" t="s">
        <v>3</v>
      </c>
      <c r="P14122" s="13" t="s">
        <v>941</v>
      </c>
      <c r="Q14122" t="s">
        <v>9</v>
      </c>
      <c r="R14122" t="s">
        <v>190</v>
      </c>
      <c r="S14122" t="s">
        <v>1465</v>
      </c>
      <c r="U14122" t="s">
        <v>1465</v>
      </c>
      <c r="W14122" t="s">
        <v>1465</v>
      </c>
      <c r="Y14122" t="s">
        <v>1465</v>
      </c>
      <c r="AA14122" t="s">
        <v>1465</v>
      </c>
      <c r="AC14122" t="s">
        <v>1465</v>
      </c>
      <c r="AE14122">
        <f t="shared" si="220"/>
        <v>2010</v>
      </c>
    </row>
    <row r="14123" spans="1:31" x14ac:dyDescent="0.25">
      <c r="A14123" s="7">
        <v>14120</v>
      </c>
      <c r="B14123" s="8">
        <v>40387</v>
      </c>
      <c r="C14123" t="s">
        <v>3</v>
      </c>
      <c r="D14123" t="s">
        <v>952</v>
      </c>
      <c r="E14123" t="s">
        <v>9</v>
      </c>
      <c r="F14123" t="s">
        <v>52</v>
      </c>
      <c r="G14123" t="s">
        <v>895</v>
      </c>
      <c r="H14123" s="135" t="s">
        <v>2640</v>
      </c>
      <c r="I14123" t="s">
        <v>1454</v>
      </c>
      <c r="J14123" s="20">
        <v>27</v>
      </c>
      <c r="K14123" s="20" t="s">
        <v>9</v>
      </c>
      <c r="L14123" t="s">
        <v>1464</v>
      </c>
      <c r="M14123" s="20">
        <v>5.9399999999999995</v>
      </c>
      <c r="N14123" s="20">
        <v>8.56</v>
      </c>
      <c r="AE14123">
        <f t="shared" si="220"/>
        <v>2010</v>
      </c>
    </row>
    <row r="14124" spans="1:31" x14ac:dyDescent="0.25">
      <c r="A14124" s="7">
        <v>14121</v>
      </c>
      <c r="B14124" s="8">
        <v>40387</v>
      </c>
      <c r="C14124" t="s">
        <v>3</v>
      </c>
      <c r="D14124" t="s">
        <v>799</v>
      </c>
      <c r="E14124" t="s">
        <v>9</v>
      </c>
      <c r="F14124" t="s">
        <v>1028</v>
      </c>
      <c r="G14124" t="s">
        <v>895</v>
      </c>
      <c r="H14124" s="136" t="s">
        <v>3016</v>
      </c>
      <c r="I14124" t="s">
        <v>1454</v>
      </c>
      <c r="J14124" s="20">
        <v>22</v>
      </c>
      <c r="K14124" s="20" t="s">
        <v>9</v>
      </c>
      <c r="L14124" t="s">
        <v>1463</v>
      </c>
      <c r="M14124" s="20">
        <v>5.28</v>
      </c>
      <c r="N14124" s="20">
        <v>6.72</v>
      </c>
      <c r="AE14124">
        <f t="shared" si="220"/>
        <v>2010</v>
      </c>
    </row>
    <row r="14125" spans="1:31" x14ac:dyDescent="0.25">
      <c r="A14125" s="7">
        <v>14122</v>
      </c>
      <c r="B14125" s="8">
        <v>40388</v>
      </c>
      <c r="C14125" t="s">
        <v>3</v>
      </c>
      <c r="D14125" t="s">
        <v>97</v>
      </c>
      <c r="E14125" t="s">
        <v>9</v>
      </c>
      <c r="F14125" t="s">
        <v>828</v>
      </c>
      <c r="G14125" t="s">
        <v>895</v>
      </c>
      <c r="H14125" s="135" t="s">
        <v>2540</v>
      </c>
      <c r="I14125" t="s">
        <v>1454</v>
      </c>
      <c r="J14125" s="20">
        <v>29</v>
      </c>
      <c r="K14125" s="20" t="s">
        <v>1465</v>
      </c>
      <c r="L14125" t="s">
        <v>1466</v>
      </c>
      <c r="M14125" s="20">
        <v>7.25</v>
      </c>
      <c r="N14125" s="20">
        <v>7.25</v>
      </c>
      <c r="AE14125">
        <f t="shared" si="220"/>
        <v>2010</v>
      </c>
    </row>
    <row r="14126" spans="1:31" x14ac:dyDescent="0.25">
      <c r="A14126" s="7">
        <v>14123</v>
      </c>
      <c r="B14126" s="8">
        <v>40388</v>
      </c>
      <c r="C14126" t="s">
        <v>3</v>
      </c>
      <c r="D14126" t="s">
        <v>1064</v>
      </c>
      <c r="E14126" t="s">
        <v>9</v>
      </c>
      <c r="F14126" t="s">
        <v>1045</v>
      </c>
      <c r="G14126" t="s">
        <v>895</v>
      </c>
      <c r="H14126" s="135" t="s">
        <v>2540</v>
      </c>
      <c r="I14126" t="s">
        <v>1454</v>
      </c>
      <c r="J14126" s="20">
        <v>23</v>
      </c>
      <c r="K14126" s="20" t="s">
        <v>9</v>
      </c>
      <c r="L14126" t="s">
        <v>1463</v>
      </c>
      <c r="M14126" s="20">
        <v>5.52</v>
      </c>
      <c r="N14126" s="20">
        <v>6.98</v>
      </c>
      <c r="AE14126">
        <f t="shared" si="220"/>
        <v>2010</v>
      </c>
    </row>
    <row r="14127" spans="1:31" x14ac:dyDescent="0.25">
      <c r="A14127" s="7">
        <v>14124</v>
      </c>
      <c r="B14127" s="8">
        <v>40388</v>
      </c>
      <c r="C14127" t="s">
        <v>3</v>
      </c>
      <c r="D14127" t="s">
        <v>578</v>
      </c>
      <c r="E14127" t="s">
        <v>9</v>
      </c>
      <c r="F14127" t="s">
        <v>1032</v>
      </c>
      <c r="G14127" t="s">
        <v>870</v>
      </c>
      <c r="H14127" s="135" t="s">
        <v>2785</v>
      </c>
      <c r="I14127" t="s">
        <v>1455</v>
      </c>
      <c r="J14127" s="20">
        <v>10</v>
      </c>
      <c r="K14127" s="20" t="s">
        <v>9</v>
      </c>
      <c r="L14127" t="s">
        <v>1464</v>
      </c>
      <c r="M14127" s="20">
        <v>1.1000000000000001</v>
      </c>
      <c r="N14127" s="20">
        <v>1.9</v>
      </c>
      <c r="AE14127">
        <f t="shared" si="220"/>
        <v>2010</v>
      </c>
    </row>
    <row r="14128" spans="1:31" x14ac:dyDescent="0.25">
      <c r="A14128" s="7">
        <v>14125</v>
      </c>
      <c r="B14128" s="8">
        <v>40388</v>
      </c>
      <c r="C14128" t="s">
        <v>3</v>
      </c>
      <c r="D14128" t="s">
        <v>286</v>
      </c>
      <c r="E14128" t="s">
        <v>9</v>
      </c>
      <c r="F14128" t="s">
        <v>1070</v>
      </c>
      <c r="G14128" t="s">
        <v>14</v>
      </c>
      <c r="H14128" s="135" t="s">
        <v>1491</v>
      </c>
      <c r="I14128" t="s">
        <v>1458</v>
      </c>
      <c r="J14128" s="20">
        <v>16</v>
      </c>
      <c r="K14128" s="20" t="s">
        <v>9</v>
      </c>
      <c r="L14128" t="s">
        <v>1464</v>
      </c>
      <c r="M14128" s="20">
        <v>10</v>
      </c>
      <c r="N14128" s="20">
        <v>30</v>
      </c>
      <c r="AE14128">
        <f t="shared" si="220"/>
        <v>2010</v>
      </c>
    </row>
    <row r="14129" spans="1:31" x14ac:dyDescent="0.25">
      <c r="A14129" s="7">
        <v>14126</v>
      </c>
      <c r="B14129" s="8">
        <v>40389</v>
      </c>
      <c r="C14129" t="s">
        <v>3</v>
      </c>
      <c r="D14129" t="s">
        <v>858</v>
      </c>
      <c r="E14129" t="s">
        <v>9</v>
      </c>
      <c r="F14129" t="s">
        <v>414</v>
      </c>
      <c r="G14129" t="s">
        <v>861</v>
      </c>
      <c r="H14129" s="135" t="s">
        <v>2733</v>
      </c>
      <c r="I14129" t="s">
        <v>1454</v>
      </c>
      <c r="J14129" s="20">
        <v>40</v>
      </c>
      <c r="K14129" s="20" t="s">
        <v>3</v>
      </c>
      <c r="L14129" t="s">
        <v>1463</v>
      </c>
      <c r="M14129" s="20">
        <v>11.4</v>
      </c>
      <c r="N14129" s="20">
        <v>9.6</v>
      </c>
      <c r="AE14129">
        <f t="shared" si="220"/>
        <v>2010</v>
      </c>
    </row>
    <row r="14130" spans="1:31" x14ac:dyDescent="0.25">
      <c r="A14130" s="7">
        <v>14127</v>
      </c>
      <c r="B14130" s="8">
        <v>40390</v>
      </c>
      <c r="C14130" t="s">
        <v>3</v>
      </c>
      <c r="D14130" s="16" t="s">
        <v>35</v>
      </c>
      <c r="E14130" t="s">
        <v>9</v>
      </c>
      <c r="F14130" t="s">
        <v>411</v>
      </c>
      <c r="G14130" t="s">
        <v>648</v>
      </c>
      <c r="H14130" s="135" t="s">
        <v>1790</v>
      </c>
      <c r="I14130" t="s">
        <v>1455</v>
      </c>
      <c r="J14130" s="20">
        <v>42</v>
      </c>
      <c r="K14130" s="20" t="s">
        <v>3</v>
      </c>
      <c r="L14130" t="s">
        <v>1463</v>
      </c>
      <c r="M14130" s="20">
        <v>5.96</v>
      </c>
      <c r="N14130" s="20">
        <v>5.04</v>
      </c>
      <c r="AE14130">
        <f t="shared" si="220"/>
        <v>2010</v>
      </c>
    </row>
    <row r="14131" spans="1:31" x14ac:dyDescent="0.25">
      <c r="A14131" s="7">
        <v>14128</v>
      </c>
      <c r="B14131" s="8">
        <v>40390</v>
      </c>
      <c r="C14131" t="s">
        <v>3</v>
      </c>
      <c r="D14131" t="s">
        <v>717</v>
      </c>
      <c r="E14131" t="s">
        <v>9</v>
      </c>
      <c r="F14131" t="s">
        <v>542</v>
      </c>
      <c r="G14131" t="s">
        <v>1037</v>
      </c>
      <c r="H14131" s="9" t="s">
        <v>2931</v>
      </c>
      <c r="I14131" t="s">
        <v>1455</v>
      </c>
      <c r="J14131" s="20">
        <v>26</v>
      </c>
      <c r="K14131" s="20" t="s">
        <v>3</v>
      </c>
      <c r="L14131" t="s">
        <v>1464</v>
      </c>
      <c r="M14131" s="20">
        <v>4.1400000000000006</v>
      </c>
      <c r="N14131" s="20">
        <v>2.86</v>
      </c>
      <c r="AE14131">
        <f t="shared" si="220"/>
        <v>2010</v>
      </c>
    </row>
    <row r="14132" spans="1:31" x14ac:dyDescent="0.25">
      <c r="A14132" s="7">
        <v>14129</v>
      </c>
      <c r="B14132" s="8">
        <v>40390</v>
      </c>
      <c r="C14132" t="s">
        <v>3</v>
      </c>
      <c r="D14132" t="s">
        <v>717</v>
      </c>
      <c r="E14132" t="s">
        <v>9</v>
      </c>
      <c r="F14132" t="s">
        <v>542</v>
      </c>
      <c r="G14132" t="s">
        <v>1037</v>
      </c>
      <c r="H14132" s="9" t="s">
        <v>2931</v>
      </c>
      <c r="I14132" t="s">
        <v>1455</v>
      </c>
      <c r="J14132" s="20">
        <v>45</v>
      </c>
      <c r="K14132" s="20" t="s">
        <v>3</v>
      </c>
      <c r="L14132" t="s">
        <v>1464</v>
      </c>
      <c r="M14132" s="20">
        <v>6.8</v>
      </c>
      <c r="N14132" s="20">
        <v>4.95</v>
      </c>
      <c r="AE14132">
        <f t="shared" si="220"/>
        <v>2010</v>
      </c>
    </row>
    <row r="14133" spans="1:31" x14ac:dyDescent="0.25">
      <c r="A14133" s="7">
        <v>14130</v>
      </c>
      <c r="B14133" s="8">
        <v>40390</v>
      </c>
      <c r="C14133" t="s">
        <v>3</v>
      </c>
      <c r="D14133" t="s">
        <v>542</v>
      </c>
      <c r="E14133" t="s">
        <v>9</v>
      </c>
      <c r="F14133" t="s">
        <v>717</v>
      </c>
      <c r="G14133" t="s">
        <v>1037</v>
      </c>
      <c r="H14133" s="9" t="s">
        <v>2931</v>
      </c>
      <c r="I14133" t="s">
        <v>1455</v>
      </c>
      <c r="J14133" s="20">
        <v>48</v>
      </c>
      <c r="K14133" s="20" t="s">
        <v>3</v>
      </c>
      <c r="L14133" t="s">
        <v>1463</v>
      </c>
      <c r="M14133" s="20">
        <v>6.74</v>
      </c>
      <c r="N14133" s="20">
        <v>5.76</v>
      </c>
      <c r="AE14133">
        <f t="shared" si="220"/>
        <v>2010</v>
      </c>
    </row>
    <row r="14134" spans="1:31" x14ac:dyDescent="0.25">
      <c r="A14134" s="7">
        <v>14131</v>
      </c>
      <c r="B14134" s="8">
        <v>40391</v>
      </c>
      <c r="C14134" t="s">
        <v>3</v>
      </c>
      <c r="D14134" t="s">
        <v>779</v>
      </c>
      <c r="E14134" t="s">
        <v>9</v>
      </c>
      <c r="F14134" t="s">
        <v>833</v>
      </c>
      <c r="G14134" t="s">
        <v>377</v>
      </c>
      <c r="H14134" s="135" t="s">
        <v>1496</v>
      </c>
      <c r="I14134" t="s">
        <v>1454</v>
      </c>
      <c r="J14134" s="20">
        <v>20</v>
      </c>
      <c r="K14134" s="20" t="s">
        <v>1465</v>
      </c>
      <c r="L14134" t="s">
        <v>1466</v>
      </c>
      <c r="M14134" s="20">
        <v>5</v>
      </c>
      <c r="N14134" s="20">
        <v>5</v>
      </c>
      <c r="AE14134">
        <f t="shared" si="220"/>
        <v>2010</v>
      </c>
    </row>
    <row r="14135" spans="1:31" x14ac:dyDescent="0.25">
      <c r="A14135" s="7">
        <v>14132</v>
      </c>
      <c r="B14135" s="8">
        <v>40391</v>
      </c>
      <c r="C14135" t="s">
        <v>3</v>
      </c>
      <c r="D14135" t="s">
        <v>1071</v>
      </c>
      <c r="E14135" t="s">
        <v>9</v>
      </c>
      <c r="F14135" t="s">
        <v>411</v>
      </c>
      <c r="G14135" t="s">
        <v>633</v>
      </c>
      <c r="H14135" s="135" t="s">
        <v>1772</v>
      </c>
      <c r="I14135" t="s">
        <v>1458</v>
      </c>
      <c r="J14135" s="20">
        <v>20</v>
      </c>
      <c r="K14135" s="20" t="s">
        <v>3</v>
      </c>
      <c r="L14135" t="s">
        <v>1464</v>
      </c>
      <c r="M14135" s="20">
        <v>30</v>
      </c>
      <c r="N14135" s="20">
        <v>10</v>
      </c>
      <c r="AE14135">
        <f t="shared" si="220"/>
        <v>2010</v>
      </c>
    </row>
    <row r="14136" spans="1:31" x14ac:dyDescent="0.25">
      <c r="A14136" s="7">
        <v>14133</v>
      </c>
      <c r="B14136" s="8">
        <v>40391</v>
      </c>
      <c r="C14136" t="s">
        <v>3</v>
      </c>
      <c r="D14136" t="s">
        <v>798</v>
      </c>
      <c r="E14136" t="s">
        <v>9</v>
      </c>
      <c r="F14136" t="s">
        <v>286</v>
      </c>
      <c r="G14136" t="s">
        <v>870</v>
      </c>
      <c r="H14136" s="9" t="s">
        <v>2494</v>
      </c>
      <c r="I14136" t="s">
        <v>1454</v>
      </c>
      <c r="J14136" s="20">
        <v>18</v>
      </c>
      <c r="K14136" s="20" t="s">
        <v>3</v>
      </c>
      <c r="L14136" t="s">
        <v>1464</v>
      </c>
      <c r="M14136" s="20">
        <v>6.04</v>
      </c>
      <c r="N14136" s="20">
        <v>3.96</v>
      </c>
      <c r="AE14136">
        <f t="shared" si="220"/>
        <v>2010</v>
      </c>
    </row>
    <row r="14137" spans="1:31" x14ac:dyDescent="0.25">
      <c r="A14137" s="7">
        <v>14134</v>
      </c>
      <c r="B14137" s="8">
        <v>40391</v>
      </c>
      <c r="C14137" t="s">
        <v>3</v>
      </c>
      <c r="D14137" t="s">
        <v>1052</v>
      </c>
      <c r="E14137" t="s">
        <v>9</v>
      </c>
      <c r="F14137" t="s">
        <v>1045</v>
      </c>
      <c r="G14137" t="s">
        <v>870</v>
      </c>
      <c r="H14137" s="135" t="s">
        <v>2523</v>
      </c>
      <c r="I14137" t="s">
        <v>1454</v>
      </c>
      <c r="J14137" s="20">
        <v>25</v>
      </c>
      <c r="K14137" s="20" t="s">
        <v>3</v>
      </c>
      <c r="L14137" t="s">
        <v>1464</v>
      </c>
      <c r="M14137" s="20">
        <v>8</v>
      </c>
      <c r="N14137" s="20">
        <v>5.5</v>
      </c>
      <c r="AE14137">
        <f t="shared" si="220"/>
        <v>2010</v>
      </c>
    </row>
    <row r="14138" spans="1:31" x14ac:dyDescent="0.25">
      <c r="A14138" s="7">
        <v>14135</v>
      </c>
      <c r="B14138" s="8">
        <v>40391</v>
      </c>
      <c r="C14138" s="9" t="s">
        <v>3</v>
      </c>
      <c r="D14138" t="s">
        <v>247</v>
      </c>
      <c r="E14138" t="s">
        <v>9</v>
      </c>
      <c r="F14138" t="s">
        <v>1069</v>
      </c>
      <c r="G14138" t="s">
        <v>929</v>
      </c>
      <c r="H14138" s="135" t="s">
        <v>2644</v>
      </c>
      <c r="I14138" t="s">
        <v>1455</v>
      </c>
      <c r="J14138" s="20">
        <v>16</v>
      </c>
      <c r="K14138" s="20" t="s">
        <v>3</v>
      </c>
      <c r="L14138" s="13" t="s">
        <v>1464</v>
      </c>
      <c r="M14138" s="20">
        <v>2.74</v>
      </c>
      <c r="N14138" s="20">
        <v>1.76</v>
      </c>
      <c r="AE14138">
        <f t="shared" si="220"/>
        <v>2010</v>
      </c>
    </row>
    <row r="14139" spans="1:31" x14ac:dyDescent="0.25">
      <c r="A14139" s="7">
        <v>14136</v>
      </c>
      <c r="B14139" s="8">
        <v>40391</v>
      </c>
      <c r="C14139" t="s">
        <v>3</v>
      </c>
      <c r="D14139" t="s">
        <v>543</v>
      </c>
      <c r="E14139" t="s">
        <v>9</v>
      </c>
      <c r="F14139" t="s">
        <v>233</v>
      </c>
      <c r="G14139" t="s">
        <v>895</v>
      </c>
      <c r="H14139" s="135" t="s">
        <v>2579</v>
      </c>
      <c r="I14139" t="s">
        <v>1454</v>
      </c>
      <c r="J14139" s="20">
        <v>32</v>
      </c>
      <c r="K14139" s="20" t="s">
        <v>9</v>
      </c>
      <c r="L14139" t="s">
        <v>1464</v>
      </c>
      <c r="M14139" s="20">
        <v>7.04</v>
      </c>
      <c r="N14139" s="20">
        <v>9.9600000000000009</v>
      </c>
      <c r="AE14139">
        <f t="shared" si="220"/>
        <v>2010</v>
      </c>
    </row>
    <row r="14140" spans="1:31" x14ac:dyDescent="0.25">
      <c r="A14140" s="7">
        <v>14137</v>
      </c>
      <c r="B14140" s="8">
        <v>40391</v>
      </c>
      <c r="C14140" t="s">
        <v>3</v>
      </c>
      <c r="D14140" t="s">
        <v>1060</v>
      </c>
      <c r="E14140" t="s">
        <v>9</v>
      </c>
      <c r="F14140" t="s">
        <v>1021</v>
      </c>
      <c r="G14140" t="s">
        <v>1016</v>
      </c>
      <c r="H14140" s="9" t="s">
        <v>3017</v>
      </c>
      <c r="I14140" t="s">
        <v>1454</v>
      </c>
      <c r="J14140" s="20">
        <v>27</v>
      </c>
      <c r="K14140" s="20" t="s">
        <v>1465</v>
      </c>
      <c r="L14140" t="s">
        <v>1466</v>
      </c>
      <c r="M14140" s="20">
        <v>6.75</v>
      </c>
      <c r="N14140" s="20">
        <v>6.75</v>
      </c>
      <c r="AE14140">
        <f t="shared" si="220"/>
        <v>2010</v>
      </c>
    </row>
    <row r="14141" spans="1:31" x14ac:dyDescent="0.25">
      <c r="A14141" s="7">
        <v>14138</v>
      </c>
      <c r="B14141" s="8">
        <v>40392</v>
      </c>
      <c r="C14141" t="s">
        <v>3</v>
      </c>
      <c r="D14141" t="s">
        <v>813</v>
      </c>
      <c r="E14141" t="s">
        <v>9</v>
      </c>
      <c r="F14141" t="s">
        <v>1072</v>
      </c>
      <c r="G14141" t="s">
        <v>65</v>
      </c>
      <c r="H14141" s="135" t="s">
        <v>1571</v>
      </c>
      <c r="I14141" t="s">
        <v>1454</v>
      </c>
      <c r="J14141" s="20">
        <v>33</v>
      </c>
      <c r="K14141" s="20" t="s">
        <v>9</v>
      </c>
      <c r="L14141" t="s">
        <v>1464</v>
      </c>
      <c r="M14141" s="20">
        <v>7.26</v>
      </c>
      <c r="N14141" s="20">
        <v>10.24</v>
      </c>
      <c r="AE14141">
        <f t="shared" si="220"/>
        <v>2010</v>
      </c>
    </row>
    <row r="14142" spans="1:31" x14ac:dyDescent="0.25">
      <c r="A14142" s="7">
        <v>14139</v>
      </c>
      <c r="B14142" s="8">
        <v>40392</v>
      </c>
      <c r="C14142" t="s">
        <v>3</v>
      </c>
      <c r="D14142" t="s">
        <v>557</v>
      </c>
      <c r="E14142" t="s">
        <v>9</v>
      </c>
      <c r="F14142" t="s">
        <v>904</v>
      </c>
      <c r="G14142" t="s">
        <v>895</v>
      </c>
      <c r="H14142" s="135" t="s">
        <v>2629</v>
      </c>
      <c r="I14142" t="s">
        <v>1454</v>
      </c>
      <c r="J14142" s="20">
        <v>34</v>
      </c>
      <c r="K14142" s="20" t="s">
        <v>9</v>
      </c>
      <c r="L14142" t="s">
        <v>1464</v>
      </c>
      <c r="M14142" s="20">
        <v>7.48</v>
      </c>
      <c r="N14142" s="20">
        <v>10.52</v>
      </c>
      <c r="AE14142">
        <f t="shared" si="220"/>
        <v>2010</v>
      </c>
    </row>
    <row r="14143" spans="1:31" x14ac:dyDescent="0.25">
      <c r="A14143" s="7">
        <v>14140</v>
      </c>
      <c r="B14143" s="8">
        <v>40392</v>
      </c>
      <c r="C14143" t="s">
        <v>3</v>
      </c>
      <c r="D14143" t="s">
        <v>1060</v>
      </c>
      <c r="E14143" t="s">
        <v>9</v>
      </c>
      <c r="F14143" t="s">
        <v>990</v>
      </c>
      <c r="G14143" t="s">
        <v>1016</v>
      </c>
      <c r="H14143" s="9" t="s">
        <v>3017</v>
      </c>
      <c r="I14143" t="s">
        <v>1455</v>
      </c>
      <c r="J14143" s="20">
        <v>35</v>
      </c>
      <c r="K14143" s="20" t="s">
        <v>9</v>
      </c>
      <c r="L14143" t="s">
        <v>1464</v>
      </c>
      <c r="M14143" s="20">
        <v>3.85</v>
      </c>
      <c r="N14143" s="20">
        <v>5.4</v>
      </c>
      <c r="AE14143">
        <f t="shared" si="220"/>
        <v>2010</v>
      </c>
    </row>
    <row r="14144" spans="1:31" x14ac:dyDescent="0.25">
      <c r="A14144" s="7">
        <v>14141</v>
      </c>
      <c r="B14144" s="8">
        <v>40392</v>
      </c>
      <c r="C14144" t="s">
        <v>3</v>
      </c>
      <c r="D14144" t="s">
        <v>968</v>
      </c>
      <c r="E14144" t="s">
        <v>9</v>
      </c>
      <c r="F14144" t="s">
        <v>978</v>
      </c>
      <c r="G14144" t="s">
        <v>1016</v>
      </c>
      <c r="H14144" s="135" t="s">
        <v>1496</v>
      </c>
      <c r="I14144" t="s">
        <v>1454</v>
      </c>
      <c r="J14144" s="20">
        <v>40</v>
      </c>
      <c r="K14144" s="20" t="s">
        <v>9</v>
      </c>
      <c r="L14144" t="s">
        <v>1464</v>
      </c>
      <c r="M14144" s="20">
        <v>8.8000000000000007</v>
      </c>
      <c r="N14144" s="20">
        <v>12.2</v>
      </c>
      <c r="AE14144">
        <f t="shared" si="220"/>
        <v>2010</v>
      </c>
    </row>
    <row r="14145" spans="1:31" x14ac:dyDescent="0.25">
      <c r="A14145" s="7">
        <v>14142</v>
      </c>
      <c r="B14145" s="8">
        <v>40392</v>
      </c>
      <c r="C14145" t="s">
        <v>3</v>
      </c>
      <c r="D14145" t="s">
        <v>499</v>
      </c>
      <c r="E14145" t="s">
        <v>9</v>
      </c>
      <c r="F14145" t="s">
        <v>926</v>
      </c>
      <c r="G14145" t="s">
        <v>732</v>
      </c>
      <c r="H14145" s="135" t="s">
        <v>1496</v>
      </c>
      <c r="I14145" t="s">
        <v>1454</v>
      </c>
      <c r="J14145" s="20">
        <v>23</v>
      </c>
      <c r="K14145" s="20" t="s">
        <v>1465</v>
      </c>
      <c r="L14145" t="s">
        <v>1466</v>
      </c>
      <c r="M14145" s="20">
        <v>5.75</v>
      </c>
      <c r="N14145" s="20">
        <v>5.75</v>
      </c>
      <c r="AE14145">
        <f t="shared" si="220"/>
        <v>2010</v>
      </c>
    </row>
    <row r="14146" spans="1:31" x14ac:dyDescent="0.25">
      <c r="A14146" s="7">
        <v>14143</v>
      </c>
      <c r="B14146" s="8">
        <v>40393</v>
      </c>
      <c r="C14146" t="s">
        <v>3</v>
      </c>
      <c r="D14146" t="s">
        <v>1068</v>
      </c>
      <c r="E14146" t="s">
        <v>9</v>
      </c>
      <c r="F14146" t="s">
        <v>678</v>
      </c>
      <c r="G14146" t="s">
        <v>648</v>
      </c>
      <c r="H14146" s="135" t="s">
        <v>1877</v>
      </c>
      <c r="I14146" t="s">
        <v>1458</v>
      </c>
      <c r="J14146" s="20">
        <v>6</v>
      </c>
      <c r="K14146" s="20" t="s">
        <v>1465</v>
      </c>
      <c r="L14146" t="s">
        <v>1466</v>
      </c>
      <c r="M14146" s="20">
        <v>30</v>
      </c>
      <c r="N14146" s="20">
        <v>10</v>
      </c>
      <c r="AE14146">
        <f t="shared" si="220"/>
        <v>2010</v>
      </c>
    </row>
    <row r="14147" spans="1:31" x14ac:dyDescent="0.25">
      <c r="A14147" s="7">
        <v>14144</v>
      </c>
      <c r="B14147" s="8">
        <v>40393</v>
      </c>
      <c r="C14147" t="s">
        <v>3</v>
      </c>
      <c r="D14147" t="s">
        <v>749</v>
      </c>
      <c r="E14147" t="s">
        <v>9</v>
      </c>
      <c r="F14147" t="s">
        <v>805</v>
      </c>
      <c r="G14147" t="s">
        <v>870</v>
      </c>
      <c r="H14147" s="135" t="s">
        <v>2618</v>
      </c>
      <c r="I14147" t="s">
        <v>1454</v>
      </c>
      <c r="J14147" s="20">
        <v>30</v>
      </c>
      <c r="K14147" s="20" t="s">
        <v>1465</v>
      </c>
      <c r="L14147" t="s">
        <v>1466</v>
      </c>
      <c r="M14147" s="20">
        <v>7.5</v>
      </c>
      <c r="N14147" s="20">
        <v>7.5</v>
      </c>
      <c r="AE14147">
        <f t="shared" si="220"/>
        <v>2010</v>
      </c>
    </row>
    <row r="14148" spans="1:31" x14ac:dyDescent="0.25">
      <c r="A14148" s="7">
        <v>14145</v>
      </c>
      <c r="B14148" s="8">
        <v>40393</v>
      </c>
      <c r="C14148" t="s">
        <v>3</v>
      </c>
      <c r="D14148" t="s">
        <v>1052</v>
      </c>
      <c r="E14148" t="s">
        <v>9</v>
      </c>
      <c r="F14148" t="s">
        <v>687</v>
      </c>
      <c r="G14148" t="s">
        <v>929</v>
      </c>
      <c r="H14148" s="135" t="s">
        <v>2679</v>
      </c>
      <c r="I14148" t="s">
        <v>1456</v>
      </c>
      <c r="J14148" s="20">
        <v>25</v>
      </c>
      <c r="K14148" s="20" t="s">
        <v>1465</v>
      </c>
      <c r="L14148" t="s">
        <v>1466</v>
      </c>
      <c r="M14148" s="20">
        <v>6.25</v>
      </c>
      <c r="N14148" s="20">
        <v>6.25</v>
      </c>
      <c r="O14148" t="s">
        <v>3</v>
      </c>
      <c r="P14148" s="13" t="s">
        <v>1064</v>
      </c>
      <c r="Q14148" t="s">
        <v>9</v>
      </c>
      <c r="R14148" t="s">
        <v>945</v>
      </c>
      <c r="S14148" t="s">
        <v>1465</v>
      </c>
      <c r="U14148" t="s">
        <v>1465</v>
      </c>
      <c r="W14148" t="s">
        <v>1465</v>
      </c>
      <c r="Y14148" t="s">
        <v>1465</v>
      </c>
      <c r="AA14148" t="s">
        <v>1465</v>
      </c>
      <c r="AC14148" t="s">
        <v>1465</v>
      </c>
      <c r="AE14148">
        <f t="shared" ref="AE14148:AE14211" si="221">YEAR(B14148)</f>
        <v>2010</v>
      </c>
    </row>
    <row r="14149" spans="1:31" x14ac:dyDescent="0.25">
      <c r="A14149" s="7">
        <v>14146</v>
      </c>
      <c r="B14149" s="8">
        <v>40393</v>
      </c>
      <c r="C14149" t="s">
        <v>3</v>
      </c>
      <c r="D14149" t="s">
        <v>973</v>
      </c>
      <c r="E14149" t="s">
        <v>9</v>
      </c>
      <c r="F14149" t="s">
        <v>1058</v>
      </c>
      <c r="G14149" t="s">
        <v>870</v>
      </c>
      <c r="H14149" s="135" t="s">
        <v>1496</v>
      </c>
      <c r="I14149" t="s">
        <v>1454</v>
      </c>
      <c r="J14149" s="20">
        <v>31</v>
      </c>
      <c r="K14149" s="20" t="s">
        <v>9</v>
      </c>
      <c r="L14149" t="s">
        <v>1464</v>
      </c>
      <c r="M14149" s="20">
        <v>6.82</v>
      </c>
      <c r="N14149" s="20">
        <v>9.68</v>
      </c>
      <c r="AE14149">
        <f t="shared" si="221"/>
        <v>2010</v>
      </c>
    </row>
    <row r="14150" spans="1:31" x14ac:dyDescent="0.25">
      <c r="A14150" s="7">
        <v>14147</v>
      </c>
      <c r="B14150" s="8">
        <v>40393</v>
      </c>
      <c r="C14150" t="s">
        <v>3</v>
      </c>
      <c r="D14150" t="s">
        <v>973</v>
      </c>
      <c r="E14150" t="s">
        <v>9</v>
      </c>
      <c r="F14150" t="s">
        <v>937</v>
      </c>
      <c r="G14150" t="s">
        <v>1016</v>
      </c>
      <c r="H14150" s="135" t="s">
        <v>1496</v>
      </c>
      <c r="I14150" t="s">
        <v>1454</v>
      </c>
      <c r="J14150" s="20">
        <v>16</v>
      </c>
      <c r="K14150" s="20" t="s">
        <v>9</v>
      </c>
      <c r="L14150" t="s">
        <v>1464</v>
      </c>
      <c r="M14150" s="20">
        <v>3.52</v>
      </c>
      <c r="N14150" s="20">
        <v>5.48</v>
      </c>
      <c r="AE14150">
        <f t="shared" si="221"/>
        <v>2010</v>
      </c>
    </row>
    <row r="14151" spans="1:31" x14ac:dyDescent="0.25">
      <c r="A14151" s="7">
        <v>14148</v>
      </c>
      <c r="B14151" s="8">
        <v>40393</v>
      </c>
      <c r="C14151" t="s">
        <v>3</v>
      </c>
      <c r="D14151" t="s">
        <v>1052</v>
      </c>
      <c r="E14151" t="s">
        <v>9</v>
      </c>
      <c r="F14151" t="s">
        <v>306</v>
      </c>
      <c r="G14151" t="s">
        <v>377</v>
      </c>
      <c r="H14151" s="9" t="s">
        <v>2846</v>
      </c>
      <c r="I14151" t="s">
        <v>1454</v>
      </c>
      <c r="J14151" s="20">
        <v>30</v>
      </c>
      <c r="K14151" s="20" t="s">
        <v>3</v>
      </c>
      <c r="L14151" t="s">
        <v>1464</v>
      </c>
      <c r="M14151" s="20">
        <v>9.4</v>
      </c>
      <c r="N14151" s="20">
        <v>6.6</v>
      </c>
      <c r="AE14151">
        <f t="shared" si="221"/>
        <v>2010</v>
      </c>
    </row>
    <row r="14152" spans="1:31" x14ac:dyDescent="0.25">
      <c r="A14152" s="7">
        <v>14149</v>
      </c>
      <c r="B14152" s="8">
        <v>40394</v>
      </c>
      <c r="C14152" t="s">
        <v>3</v>
      </c>
      <c r="D14152" t="s">
        <v>794</v>
      </c>
      <c r="E14152" t="s">
        <v>9</v>
      </c>
      <c r="F14152" t="s">
        <v>469</v>
      </c>
      <c r="G14152" t="s">
        <v>732</v>
      </c>
      <c r="H14152" s="135" t="s">
        <v>2210</v>
      </c>
      <c r="I14152" t="s">
        <v>1454</v>
      </c>
      <c r="J14152" s="20">
        <v>16</v>
      </c>
      <c r="K14152" s="20" t="s">
        <v>9</v>
      </c>
      <c r="L14152" t="s">
        <v>1464</v>
      </c>
      <c r="M14152" s="20">
        <v>3.52</v>
      </c>
      <c r="N14152" s="20">
        <v>5.48</v>
      </c>
      <c r="AE14152">
        <f t="shared" si="221"/>
        <v>2010</v>
      </c>
    </row>
    <row r="14153" spans="1:31" x14ac:dyDescent="0.25">
      <c r="A14153" s="7">
        <v>14150</v>
      </c>
      <c r="B14153" s="8">
        <v>40394</v>
      </c>
      <c r="C14153" t="s">
        <v>3</v>
      </c>
      <c r="D14153" t="s">
        <v>794</v>
      </c>
      <c r="E14153" t="s">
        <v>9</v>
      </c>
      <c r="F14153" t="s">
        <v>469</v>
      </c>
      <c r="G14153" t="s">
        <v>732</v>
      </c>
      <c r="H14153" s="135" t="s">
        <v>2343</v>
      </c>
      <c r="I14153" t="s">
        <v>1456</v>
      </c>
      <c r="J14153" s="20">
        <v>14</v>
      </c>
      <c r="K14153" s="20" t="s">
        <v>3</v>
      </c>
      <c r="L14153" t="s">
        <v>1464</v>
      </c>
      <c r="M14153" s="20">
        <v>4.92</v>
      </c>
      <c r="N14153" s="20">
        <v>3.08</v>
      </c>
      <c r="O14153" t="s">
        <v>9</v>
      </c>
      <c r="P14153" s="13" t="s">
        <v>1034</v>
      </c>
      <c r="Q14153" t="s">
        <v>3</v>
      </c>
      <c r="R14153" t="s">
        <v>494</v>
      </c>
      <c r="S14153" t="s">
        <v>1465</v>
      </c>
      <c r="U14153" t="s">
        <v>1465</v>
      </c>
      <c r="W14153" t="s">
        <v>1465</v>
      </c>
      <c r="Y14153" t="s">
        <v>1465</v>
      </c>
      <c r="AA14153" t="s">
        <v>1465</v>
      </c>
      <c r="AC14153" t="s">
        <v>1465</v>
      </c>
      <c r="AE14153">
        <f t="shared" si="221"/>
        <v>2010</v>
      </c>
    </row>
    <row r="14154" spans="1:31" x14ac:dyDescent="0.25">
      <c r="A14154" s="7">
        <v>14151</v>
      </c>
      <c r="B14154" s="8">
        <v>40395</v>
      </c>
      <c r="C14154" t="s">
        <v>3</v>
      </c>
      <c r="D14154" t="s">
        <v>868</v>
      </c>
      <c r="E14154" t="s">
        <v>9</v>
      </c>
      <c r="F14154" t="s">
        <v>54</v>
      </c>
      <c r="G14154" t="s">
        <v>569</v>
      </c>
      <c r="H14154" s="135" t="s">
        <v>1659</v>
      </c>
      <c r="I14154" t="s">
        <v>1454</v>
      </c>
      <c r="J14154" s="20">
        <v>14</v>
      </c>
      <c r="K14154" s="20" t="s">
        <v>3</v>
      </c>
      <c r="L14154" t="s">
        <v>1463</v>
      </c>
      <c r="M14154" s="20">
        <v>4.6400000000000006</v>
      </c>
      <c r="N14154" s="20">
        <v>3.36</v>
      </c>
      <c r="AE14154">
        <f t="shared" si="221"/>
        <v>2010</v>
      </c>
    </row>
    <row r="14155" spans="1:31" x14ac:dyDescent="0.25">
      <c r="A14155" s="7">
        <v>14152</v>
      </c>
      <c r="B14155" s="8">
        <v>40395</v>
      </c>
      <c r="C14155" t="s">
        <v>3</v>
      </c>
      <c r="D14155" t="s">
        <v>916</v>
      </c>
      <c r="E14155" t="s">
        <v>9</v>
      </c>
      <c r="F14155" t="s">
        <v>869</v>
      </c>
      <c r="G14155" t="s">
        <v>648</v>
      </c>
      <c r="H14155" s="135" t="s">
        <v>1917</v>
      </c>
      <c r="I14155" t="s">
        <v>1454</v>
      </c>
      <c r="J14155" s="20">
        <v>36</v>
      </c>
      <c r="K14155" s="20" t="s">
        <v>1465</v>
      </c>
      <c r="L14155" t="s">
        <v>1466</v>
      </c>
      <c r="M14155" s="20">
        <v>9</v>
      </c>
      <c r="N14155" s="20">
        <v>9</v>
      </c>
      <c r="AE14155">
        <f t="shared" si="221"/>
        <v>2010</v>
      </c>
    </row>
    <row r="14156" spans="1:31" x14ac:dyDescent="0.25">
      <c r="A14156" s="7">
        <v>14153</v>
      </c>
      <c r="B14156" s="8">
        <v>40395</v>
      </c>
      <c r="C14156" t="s">
        <v>3</v>
      </c>
      <c r="D14156" t="s">
        <v>851</v>
      </c>
      <c r="E14156" t="s">
        <v>9</v>
      </c>
      <c r="F14156" t="s">
        <v>45</v>
      </c>
      <c r="G14156" t="s">
        <v>870</v>
      </c>
      <c r="H14156" s="9" t="s">
        <v>3018</v>
      </c>
      <c r="I14156" t="s">
        <v>1456</v>
      </c>
      <c r="J14156" s="20">
        <v>3</v>
      </c>
      <c r="K14156" s="20" t="s">
        <v>1465</v>
      </c>
      <c r="L14156" t="s">
        <v>1466</v>
      </c>
      <c r="M14156" s="20">
        <v>0.75</v>
      </c>
      <c r="N14156" s="20">
        <v>0.75</v>
      </c>
      <c r="O14156" t="s">
        <v>3</v>
      </c>
      <c r="P14156" s="13" t="s">
        <v>974</v>
      </c>
      <c r="Q14156" t="s">
        <v>9</v>
      </c>
      <c r="R14156" t="s">
        <v>1058</v>
      </c>
      <c r="S14156" t="s">
        <v>1465</v>
      </c>
      <c r="U14156" t="s">
        <v>1465</v>
      </c>
      <c r="W14156" t="s">
        <v>1465</v>
      </c>
      <c r="Y14156" t="s">
        <v>1465</v>
      </c>
      <c r="AA14156" t="s">
        <v>1465</v>
      </c>
      <c r="AC14156" t="s">
        <v>1465</v>
      </c>
      <c r="AE14156">
        <f t="shared" si="221"/>
        <v>2010</v>
      </c>
    </row>
    <row r="14157" spans="1:31" x14ac:dyDescent="0.25">
      <c r="A14157" s="7">
        <v>14154</v>
      </c>
      <c r="B14157" s="8">
        <v>40395</v>
      </c>
      <c r="C14157" t="s">
        <v>3</v>
      </c>
      <c r="D14157" t="s">
        <v>311</v>
      </c>
      <c r="E14157" t="s">
        <v>9</v>
      </c>
      <c r="F14157" t="s">
        <v>131</v>
      </c>
      <c r="G14157" t="s">
        <v>929</v>
      </c>
      <c r="H14157" s="135" t="s">
        <v>3019</v>
      </c>
      <c r="I14157" t="s">
        <v>1454</v>
      </c>
      <c r="J14157" s="20">
        <v>15</v>
      </c>
      <c r="K14157" s="20" t="s">
        <v>1465</v>
      </c>
      <c r="L14157" t="s">
        <v>1466</v>
      </c>
      <c r="M14157" s="20">
        <v>3.75</v>
      </c>
      <c r="N14157" s="20">
        <v>3.75</v>
      </c>
      <c r="AE14157">
        <f t="shared" si="221"/>
        <v>2010</v>
      </c>
    </row>
    <row r="14158" spans="1:31" x14ac:dyDescent="0.25">
      <c r="A14158" s="7">
        <v>14155</v>
      </c>
      <c r="B14158" s="8">
        <v>40395</v>
      </c>
      <c r="C14158" t="s">
        <v>3</v>
      </c>
      <c r="D14158" t="s">
        <v>1064</v>
      </c>
      <c r="E14158" t="s">
        <v>9</v>
      </c>
      <c r="F14158" t="s">
        <v>44</v>
      </c>
      <c r="G14158" t="s">
        <v>929</v>
      </c>
      <c r="H14158" s="135" t="s">
        <v>1496</v>
      </c>
      <c r="I14158" t="s">
        <v>1454</v>
      </c>
      <c r="J14158" s="20">
        <v>43</v>
      </c>
      <c r="K14158" s="20" t="s">
        <v>3</v>
      </c>
      <c r="L14158" t="s">
        <v>1464</v>
      </c>
      <c r="M14158" s="20">
        <v>13.04</v>
      </c>
      <c r="N14158" s="20">
        <v>9.4600000000000009</v>
      </c>
      <c r="AE14158">
        <f t="shared" si="221"/>
        <v>2010</v>
      </c>
    </row>
    <row r="14159" spans="1:31" x14ac:dyDescent="0.25">
      <c r="A14159" s="7">
        <v>14156</v>
      </c>
      <c r="B14159" s="8">
        <v>40396</v>
      </c>
      <c r="C14159" t="s">
        <v>3</v>
      </c>
      <c r="D14159" t="s">
        <v>1052</v>
      </c>
      <c r="E14159" t="s">
        <v>9</v>
      </c>
      <c r="F14159" t="s">
        <v>1064</v>
      </c>
      <c r="G14159" t="s">
        <v>732</v>
      </c>
      <c r="H14159" s="135" t="s">
        <v>3020</v>
      </c>
      <c r="I14159" t="s">
        <v>1455</v>
      </c>
      <c r="J14159" s="20">
        <v>8</v>
      </c>
      <c r="K14159" s="20" t="s">
        <v>9</v>
      </c>
      <c r="L14159" t="s">
        <v>1464</v>
      </c>
      <c r="M14159" s="20">
        <v>0.88</v>
      </c>
      <c r="N14159" s="20">
        <v>1.62</v>
      </c>
      <c r="AE14159">
        <f t="shared" si="221"/>
        <v>2010</v>
      </c>
    </row>
    <row r="14160" spans="1:31" x14ac:dyDescent="0.25">
      <c r="A14160" s="7">
        <v>14157</v>
      </c>
      <c r="B14160" s="8">
        <v>40396</v>
      </c>
      <c r="C14160" t="s">
        <v>3</v>
      </c>
      <c r="D14160" t="s">
        <v>868</v>
      </c>
      <c r="E14160" t="s">
        <v>9</v>
      </c>
      <c r="F14160" t="s">
        <v>190</v>
      </c>
      <c r="G14160" t="s">
        <v>732</v>
      </c>
      <c r="H14160" s="135" t="s">
        <v>2299</v>
      </c>
      <c r="I14160" t="s">
        <v>1454</v>
      </c>
      <c r="J14160" s="20">
        <v>26</v>
      </c>
      <c r="K14160" s="20" t="s">
        <v>9</v>
      </c>
      <c r="L14160" t="s">
        <v>1464</v>
      </c>
      <c r="M14160" s="20">
        <v>5.72</v>
      </c>
      <c r="N14160" s="20">
        <v>8.2800000000000011</v>
      </c>
      <c r="AE14160">
        <f t="shared" si="221"/>
        <v>2010</v>
      </c>
    </row>
    <row r="14161" spans="1:31" x14ac:dyDescent="0.25">
      <c r="A14161" s="7">
        <v>14158</v>
      </c>
      <c r="B14161" s="8">
        <v>40397</v>
      </c>
      <c r="C14161" t="s">
        <v>3</v>
      </c>
      <c r="D14161" t="s">
        <v>916</v>
      </c>
      <c r="E14161" t="s">
        <v>9</v>
      </c>
      <c r="F14161" t="s">
        <v>588</v>
      </c>
      <c r="G14161" t="s">
        <v>648</v>
      </c>
      <c r="H14161" s="135" t="s">
        <v>2330</v>
      </c>
      <c r="I14161" t="s">
        <v>1455</v>
      </c>
      <c r="J14161" s="20">
        <v>17</v>
      </c>
      <c r="K14161" s="20" t="s">
        <v>3</v>
      </c>
      <c r="L14161" t="s">
        <v>1464</v>
      </c>
      <c r="M14161" s="20">
        <v>2.88</v>
      </c>
      <c r="N14161" s="20">
        <v>1.87</v>
      </c>
      <c r="AE14161">
        <f t="shared" si="221"/>
        <v>2010</v>
      </c>
    </row>
    <row r="14162" spans="1:31" x14ac:dyDescent="0.25">
      <c r="A14162" s="7">
        <v>14159</v>
      </c>
      <c r="B14162" s="8">
        <v>40397</v>
      </c>
      <c r="C14162" t="s">
        <v>3</v>
      </c>
      <c r="D14162" t="s">
        <v>787</v>
      </c>
      <c r="E14162" t="s">
        <v>9</v>
      </c>
      <c r="F14162" t="s">
        <v>926</v>
      </c>
      <c r="G14162" t="s">
        <v>633</v>
      </c>
      <c r="H14162" s="135" t="s">
        <v>1767</v>
      </c>
      <c r="I14162" t="s">
        <v>1454</v>
      </c>
      <c r="J14162" s="20">
        <v>9</v>
      </c>
      <c r="K14162" s="20" t="s">
        <v>9</v>
      </c>
      <c r="L14162" t="s">
        <v>1464</v>
      </c>
      <c r="M14162" s="20">
        <v>1.98</v>
      </c>
      <c r="N14162" s="20">
        <v>3.52</v>
      </c>
      <c r="AE14162">
        <f t="shared" si="221"/>
        <v>2010</v>
      </c>
    </row>
    <row r="14163" spans="1:31" x14ac:dyDescent="0.25">
      <c r="A14163" s="7">
        <v>14160</v>
      </c>
      <c r="B14163" s="8">
        <v>40397</v>
      </c>
      <c r="C14163" t="s">
        <v>3</v>
      </c>
      <c r="D14163" t="s">
        <v>789</v>
      </c>
      <c r="E14163" t="s">
        <v>9</v>
      </c>
      <c r="F14163" t="s">
        <v>427</v>
      </c>
      <c r="G14163" t="s">
        <v>648</v>
      </c>
      <c r="H14163" s="9" t="s">
        <v>2932</v>
      </c>
      <c r="I14163" t="s">
        <v>1456</v>
      </c>
      <c r="J14163" s="20">
        <v>9</v>
      </c>
      <c r="K14163" s="20" t="s">
        <v>1465</v>
      </c>
      <c r="L14163" t="s">
        <v>1466</v>
      </c>
      <c r="M14163" s="20">
        <v>2.25</v>
      </c>
      <c r="N14163" s="20">
        <v>2.25</v>
      </c>
      <c r="O14163" t="s">
        <v>9</v>
      </c>
      <c r="P14163" s="13" t="s">
        <v>978</v>
      </c>
      <c r="Q14163" t="s">
        <v>3</v>
      </c>
      <c r="R14163" t="s">
        <v>411</v>
      </c>
      <c r="S14163" t="s">
        <v>1465</v>
      </c>
      <c r="U14163" t="s">
        <v>1465</v>
      </c>
      <c r="W14163" t="s">
        <v>1465</v>
      </c>
      <c r="Y14163" t="s">
        <v>1465</v>
      </c>
      <c r="AA14163" t="s">
        <v>1465</v>
      </c>
      <c r="AC14163" t="s">
        <v>1465</v>
      </c>
      <c r="AE14163">
        <f t="shared" si="221"/>
        <v>2010</v>
      </c>
    </row>
    <row r="14164" spans="1:31" x14ac:dyDescent="0.25">
      <c r="A14164" s="7">
        <v>14161</v>
      </c>
      <c r="B14164" s="8">
        <v>40397</v>
      </c>
      <c r="C14164" t="s">
        <v>3</v>
      </c>
      <c r="D14164" t="s">
        <v>787</v>
      </c>
      <c r="E14164" t="s">
        <v>9</v>
      </c>
      <c r="F14164" t="s">
        <v>1034</v>
      </c>
      <c r="G14164" t="s">
        <v>861</v>
      </c>
      <c r="H14164" s="9" t="s">
        <v>2449</v>
      </c>
      <c r="I14164" t="s">
        <v>1454</v>
      </c>
      <c r="J14164" s="20">
        <v>20</v>
      </c>
      <c r="K14164" s="20" t="s">
        <v>9</v>
      </c>
      <c r="L14164" t="s">
        <v>1464</v>
      </c>
      <c r="M14164" s="20">
        <v>4.4000000000000004</v>
      </c>
      <c r="N14164" s="20">
        <v>6.6</v>
      </c>
      <c r="AE14164">
        <f t="shared" si="221"/>
        <v>2010</v>
      </c>
    </row>
    <row r="14165" spans="1:31" x14ac:dyDescent="0.25">
      <c r="A14165" s="7">
        <v>14162</v>
      </c>
      <c r="B14165" s="8">
        <v>40398</v>
      </c>
      <c r="C14165" t="s">
        <v>3</v>
      </c>
      <c r="D14165" t="s">
        <v>897</v>
      </c>
      <c r="E14165" t="s">
        <v>9</v>
      </c>
      <c r="F14165" t="s">
        <v>667</v>
      </c>
      <c r="G14165" t="s">
        <v>732</v>
      </c>
      <c r="H14165" s="135" t="s">
        <v>2161</v>
      </c>
      <c r="I14165" t="s">
        <v>1454</v>
      </c>
      <c r="J14165" s="20">
        <v>21</v>
      </c>
      <c r="K14165" s="20" t="s">
        <v>9</v>
      </c>
      <c r="L14165" t="s">
        <v>1463</v>
      </c>
      <c r="M14165" s="20">
        <v>5.04</v>
      </c>
      <c r="N14165" s="20">
        <v>6.46</v>
      </c>
      <c r="AE14165">
        <f t="shared" si="221"/>
        <v>2010</v>
      </c>
    </row>
    <row r="14166" spans="1:31" x14ac:dyDescent="0.25">
      <c r="A14166" s="7">
        <v>14163</v>
      </c>
      <c r="B14166" s="8">
        <v>40398</v>
      </c>
      <c r="C14166" t="s">
        <v>3</v>
      </c>
      <c r="D14166" t="s">
        <v>717</v>
      </c>
      <c r="E14166" t="s">
        <v>9</v>
      </c>
      <c r="F14166" t="s">
        <v>55</v>
      </c>
      <c r="G14166" t="s">
        <v>732</v>
      </c>
      <c r="H14166" s="135" t="s">
        <v>2234</v>
      </c>
      <c r="I14166" t="s">
        <v>1454</v>
      </c>
      <c r="J14166" s="20">
        <v>38</v>
      </c>
      <c r="K14166" s="20" t="s">
        <v>3</v>
      </c>
      <c r="L14166" t="s">
        <v>1464</v>
      </c>
      <c r="M14166" s="20">
        <v>11.64</v>
      </c>
      <c r="N14166" s="20">
        <v>8.36</v>
      </c>
      <c r="AE14166">
        <f t="shared" si="221"/>
        <v>2010</v>
      </c>
    </row>
    <row r="14167" spans="1:31" x14ac:dyDescent="0.25">
      <c r="A14167" s="7">
        <v>14164</v>
      </c>
      <c r="B14167" s="8">
        <v>40399</v>
      </c>
      <c r="C14167" t="s">
        <v>3</v>
      </c>
      <c r="D14167" t="s">
        <v>311</v>
      </c>
      <c r="E14167" t="s">
        <v>9</v>
      </c>
      <c r="F14167" t="s">
        <v>869</v>
      </c>
      <c r="G14167" t="s">
        <v>377</v>
      </c>
      <c r="H14167" s="135" t="s">
        <v>1496</v>
      </c>
      <c r="I14167" t="s">
        <v>1454</v>
      </c>
      <c r="J14167" s="20">
        <v>20</v>
      </c>
      <c r="K14167" s="20" t="s">
        <v>9</v>
      </c>
      <c r="L14167" t="s">
        <v>1463</v>
      </c>
      <c r="M14167" s="20">
        <v>4.8</v>
      </c>
      <c r="N14167" s="20">
        <v>6.2</v>
      </c>
      <c r="AE14167">
        <f t="shared" si="221"/>
        <v>2010</v>
      </c>
    </row>
    <row r="14168" spans="1:31" x14ac:dyDescent="0.25">
      <c r="A14168" s="7">
        <v>14165</v>
      </c>
      <c r="B14168" s="8">
        <v>40400</v>
      </c>
      <c r="C14168" t="s">
        <v>3</v>
      </c>
      <c r="D14168" t="s">
        <v>698</v>
      </c>
      <c r="E14168" t="s">
        <v>9</v>
      </c>
      <c r="F14168" t="s">
        <v>926</v>
      </c>
      <c r="G14168" t="s">
        <v>648</v>
      </c>
      <c r="H14168" s="135" t="s">
        <v>1799</v>
      </c>
      <c r="I14168" t="s">
        <v>1457</v>
      </c>
      <c r="J14168" s="20">
        <v>19</v>
      </c>
      <c r="K14168" s="20" t="s">
        <v>9</v>
      </c>
      <c r="L14168" t="s">
        <v>1464</v>
      </c>
      <c r="M14168" s="20">
        <v>2.09</v>
      </c>
      <c r="N14168" s="20">
        <v>3.16</v>
      </c>
      <c r="O14168" t="s">
        <v>3</v>
      </c>
      <c r="P14168" s="13" t="s">
        <v>1031</v>
      </c>
      <c r="Q14168" t="s">
        <v>3</v>
      </c>
      <c r="R14168" t="s">
        <v>713</v>
      </c>
      <c r="S14168" t="s">
        <v>9</v>
      </c>
      <c r="T14168" t="s">
        <v>545</v>
      </c>
      <c r="U14168" t="s">
        <v>9</v>
      </c>
      <c r="V14168" t="s">
        <v>266</v>
      </c>
      <c r="W14168" t="s">
        <v>9</v>
      </c>
      <c r="X14168" t="s">
        <v>134</v>
      </c>
      <c r="Y14168" t="s">
        <v>9</v>
      </c>
      <c r="Z14168" t="s">
        <v>240</v>
      </c>
      <c r="AA14168" t="s">
        <v>1465</v>
      </c>
      <c r="AC14168" t="s">
        <v>1465</v>
      </c>
      <c r="AE14168">
        <f t="shared" si="221"/>
        <v>2010</v>
      </c>
    </row>
    <row r="14169" spans="1:31" x14ac:dyDescent="0.25">
      <c r="A14169" s="7">
        <v>14166</v>
      </c>
      <c r="B14169" s="8">
        <v>40400</v>
      </c>
      <c r="C14169" t="s">
        <v>3</v>
      </c>
      <c r="D14169" t="s">
        <v>578</v>
      </c>
      <c r="E14169" t="s">
        <v>9</v>
      </c>
      <c r="F14169" t="s">
        <v>1032</v>
      </c>
      <c r="G14169" t="s">
        <v>870</v>
      </c>
      <c r="H14169" s="135" t="s">
        <v>2504</v>
      </c>
      <c r="I14169" t="s">
        <v>1455</v>
      </c>
      <c r="J14169" s="20">
        <v>30</v>
      </c>
      <c r="K14169" s="20" t="s">
        <v>9</v>
      </c>
      <c r="L14169" t="s">
        <v>1464</v>
      </c>
      <c r="M14169" s="20">
        <v>3.3</v>
      </c>
      <c r="N14169" s="20">
        <v>4.7</v>
      </c>
      <c r="AE14169">
        <f t="shared" si="221"/>
        <v>2010</v>
      </c>
    </row>
    <row r="14170" spans="1:31" x14ac:dyDescent="0.25">
      <c r="A14170" s="7">
        <v>14167</v>
      </c>
      <c r="B14170" s="8">
        <v>40402</v>
      </c>
      <c r="C14170" t="s">
        <v>3</v>
      </c>
      <c r="D14170" t="s">
        <v>865</v>
      </c>
      <c r="E14170" t="s">
        <v>9</v>
      </c>
      <c r="F14170" t="s">
        <v>920</v>
      </c>
      <c r="G14170" t="s">
        <v>929</v>
      </c>
      <c r="H14170" s="135" t="s">
        <v>2678</v>
      </c>
      <c r="I14170" t="s">
        <v>1455</v>
      </c>
      <c r="J14170" s="20">
        <v>36</v>
      </c>
      <c r="K14170" s="20" t="s">
        <v>9</v>
      </c>
      <c r="L14170" t="s">
        <v>1464</v>
      </c>
      <c r="M14170" s="20">
        <v>3.96</v>
      </c>
      <c r="N14170" s="20">
        <v>5.54</v>
      </c>
      <c r="AE14170">
        <f t="shared" si="221"/>
        <v>2010</v>
      </c>
    </row>
    <row r="14171" spans="1:31" x14ac:dyDescent="0.25">
      <c r="A14171" s="7">
        <v>14168</v>
      </c>
      <c r="B14171" s="8">
        <v>40402</v>
      </c>
      <c r="C14171" t="s">
        <v>3</v>
      </c>
      <c r="D14171" t="s">
        <v>990</v>
      </c>
      <c r="E14171" t="s">
        <v>9</v>
      </c>
      <c r="F14171" t="s">
        <v>926</v>
      </c>
      <c r="G14171" t="s">
        <v>929</v>
      </c>
      <c r="H14171" s="135" t="s">
        <v>2743</v>
      </c>
      <c r="I14171" t="s">
        <v>1454</v>
      </c>
      <c r="J14171" s="20">
        <v>4</v>
      </c>
      <c r="K14171" s="20" t="s">
        <v>3</v>
      </c>
      <c r="L14171" t="s">
        <v>1463</v>
      </c>
      <c r="M14171" s="20">
        <v>2.04</v>
      </c>
      <c r="N14171" s="20">
        <v>0.96</v>
      </c>
      <c r="AE14171">
        <f t="shared" si="221"/>
        <v>2010</v>
      </c>
    </row>
    <row r="14172" spans="1:31" x14ac:dyDescent="0.25">
      <c r="A14172" s="7">
        <v>14169</v>
      </c>
      <c r="B14172" s="8">
        <v>40403</v>
      </c>
      <c r="C14172" t="s">
        <v>3</v>
      </c>
      <c r="D14172" t="s">
        <v>982</v>
      </c>
      <c r="E14172" t="s">
        <v>9</v>
      </c>
      <c r="F14172" t="s">
        <v>381</v>
      </c>
      <c r="G14172" t="s">
        <v>11</v>
      </c>
      <c r="H14172" s="135" t="s">
        <v>1499</v>
      </c>
      <c r="I14172" t="s">
        <v>1454</v>
      </c>
      <c r="J14172" s="20">
        <v>16</v>
      </c>
      <c r="K14172" s="20" t="s">
        <v>9</v>
      </c>
      <c r="L14172" t="s">
        <v>1463</v>
      </c>
      <c r="M14172" s="20">
        <v>3.84</v>
      </c>
      <c r="N14172" s="20">
        <v>5.16</v>
      </c>
      <c r="AE14172">
        <f t="shared" si="221"/>
        <v>2010</v>
      </c>
    </row>
    <row r="14173" spans="1:31" x14ac:dyDescent="0.25">
      <c r="A14173" s="7">
        <v>14170</v>
      </c>
      <c r="B14173" s="8">
        <v>40404</v>
      </c>
      <c r="C14173" t="s">
        <v>3</v>
      </c>
      <c r="D14173" t="s">
        <v>66</v>
      </c>
      <c r="E14173" t="s">
        <v>9</v>
      </c>
      <c r="F14173" t="s">
        <v>868</v>
      </c>
      <c r="G14173" t="s">
        <v>861</v>
      </c>
      <c r="H14173" s="135" t="s">
        <v>2549</v>
      </c>
      <c r="I14173" t="s">
        <v>1454</v>
      </c>
      <c r="J14173" s="20">
        <v>77</v>
      </c>
      <c r="K14173" s="20" t="s">
        <v>9</v>
      </c>
      <c r="L14173" t="s">
        <v>1464</v>
      </c>
      <c r="M14173" s="20">
        <v>16.940000000000001</v>
      </c>
      <c r="N14173" s="20">
        <v>22.56</v>
      </c>
      <c r="AE14173">
        <f t="shared" si="221"/>
        <v>2010</v>
      </c>
    </row>
    <row r="14174" spans="1:31" x14ac:dyDescent="0.25">
      <c r="A14174" s="7">
        <v>14171</v>
      </c>
      <c r="B14174" s="8">
        <v>40404</v>
      </c>
      <c r="C14174" t="s">
        <v>3</v>
      </c>
      <c r="D14174" t="s">
        <v>462</v>
      </c>
      <c r="E14174" t="s">
        <v>9</v>
      </c>
      <c r="F14174" t="s">
        <v>464</v>
      </c>
      <c r="G14174" t="s">
        <v>377</v>
      </c>
      <c r="H14174" s="135" t="s">
        <v>1619</v>
      </c>
      <c r="I14174" t="s">
        <v>1454</v>
      </c>
      <c r="J14174" s="20">
        <v>12</v>
      </c>
      <c r="K14174" s="20" t="s">
        <v>1465</v>
      </c>
      <c r="L14174" t="s">
        <v>1466</v>
      </c>
      <c r="M14174" s="20">
        <v>3</v>
      </c>
      <c r="N14174" s="20">
        <v>3</v>
      </c>
      <c r="AE14174">
        <f t="shared" si="221"/>
        <v>2010</v>
      </c>
    </row>
    <row r="14175" spans="1:31" x14ac:dyDescent="0.25">
      <c r="A14175" s="7">
        <v>14172</v>
      </c>
      <c r="B14175" s="8">
        <v>40404</v>
      </c>
      <c r="C14175" t="s">
        <v>3</v>
      </c>
      <c r="D14175" t="s">
        <v>462</v>
      </c>
      <c r="E14175" t="s">
        <v>9</v>
      </c>
      <c r="F14175" t="s">
        <v>464</v>
      </c>
      <c r="G14175" t="s">
        <v>377</v>
      </c>
      <c r="H14175" s="135" t="s">
        <v>1619</v>
      </c>
      <c r="I14175" t="s">
        <v>1454</v>
      </c>
      <c r="J14175" s="20">
        <v>45</v>
      </c>
      <c r="K14175" s="20" t="s">
        <v>9</v>
      </c>
      <c r="L14175" t="s">
        <v>1464</v>
      </c>
      <c r="M14175" s="20">
        <v>9.9</v>
      </c>
      <c r="N14175" s="20">
        <v>13.6</v>
      </c>
      <c r="AE14175">
        <f t="shared" si="221"/>
        <v>2010</v>
      </c>
    </row>
    <row r="14176" spans="1:31" x14ac:dyDescent="0.25">
      <c r="A14176" s="7">
        <v>14173</v>
      </c>
      <c r="B14176" s="8">
        <v>40404</v>
      </c>
      <c r="C14176" t="s">
        <v>3</v>
      </c>
      <c r="D14176" t="s">
        <v>916</v>
      </c>
      <c r="E14176" t="s">
        <v>9</v>
      </c>
      <c r="F14176" t="s">
        <v>828</v>
      </c>
      <c r="G14176" t="s">
        <v>648</v>
      </c>
      <c r="H14176" s="135" t="s">
        <v>1785</v>
      </c>
      <c r="I14176" t="s">
        <v>1454</v>
      </c>
      <c r="J14176" s="20">
        <v>47</v>
      </c>
      <c r="K14176" s="20" t="s">
        <v>9</v>
      </c>
      <c r="L14176" t="s">
        <v>1463</v>
      </c>
      <c r="M14176" s="20">
        <v>11.28</v>
      </c>
      <c r="N14176" s="20">
        <v>13.22</v>
      </c>
      <c r="AE14176">
        <f t="shared" si="221"/>
        <v>2010</v>
      </c>
    </row>
    <row r="14177" spans="1:31" x14ac:dyDescent="0.25">
      <c r="A14177" s="7">
        <v>14174</v>
      </c>
      <c r="B14177" s="8">
        <v>40404</v>
      </c>
      <c r="C14177" t="s">
        <v>3</v>
      </c>
      <c r="D14177" t="s">
        <v>916</v>
      </c>
      <c r="E14177" t="s">
        <v>9</v>
      </c>
      <c r="F14177" t="s">
        <v>869</v>
      </c>
      <c r="G14177" t="s">
        <v>648</v>
      </c>
      <c r="H14177" s="135" t="s">
        <v>1901</v>
      </c>
      <c r="I14177" t="s">
        <v>1454</v>
      </c>
      <c r="J14177" s="20">
        <v>5</v>
      </c>
      <c r="K14177" s="20" t="s">
        <v>1465</v>
      </c>
      <c r="L14177" t="s">
        <v>1466</v>
      </c>
      <c r="M14177" s="20">
        <v>1.25</v>
      </c>
      <c r="N14177" s="20">
        <v>1.25</v>
      </c>
      <c r="AE14177">
        <f t="shared" si="221"/>
        <v>2010</v>
      </c>
    </row>
    <row r="14178" spans="1:31" x14ac:dyDescent="0.25">
      <c r="A14178" s="7">
        <v>14175</v>
      </c>
      <c r="B14178" s="8">
        <v>40404</v>
      </c>
      <c r="C14178" t="s">
        <v>3</v>
      </c>
      <c r="D14178" t="s">
        <v>916</v>
      </c>
      <c r="E14178" t="s">
        <v>9</v>
      </c>
      <c r="F14178" t="s">
        <v>869</v>
      </c>
      <c r="G14178" t="s">
        <v>648</v>
      </c>
      <c r="H14178" s="135" t="s">
        <v>1996</v>
      </c>
      <c r="I14178" t="s">
        <v>1454</v>
      </c>
      <c r="J14178" s="20">
        <v>12</v>
      </c>
      <c r="K14178" s="20" t="s">
        <v>1465</v>
      </c>
      <c r="L14178" t="s">
        <v>1466</v>
      </c>
      <c r="M14178" s="20">
        <v>3</v>
      </c>
      <c r="N14178" s="20">
        <v>3</v>
      </c>
      <c r="AE14178">
        <f t="shared" si="221"/>
        <v>2010</v>
      </c>
    </row>
    <row r="14179" spans="1:31" x14ac:dyDescent="0.25">
      <c r="A14179" s="7">
        <v>14176</v>
      </c>
      <c r="B14179" s="8">
        <v>40404</v>
      </c>
      <c r="C14179" t="s">
        <v>3</v>
      </c>
      <c r="D14179" t="s">
        <v>789</v>
      </c>
      <c r="E14179" t="s">
        <v>9</v>
      </c>
      <c r="F14179" t="s">
        <v>186</v>
      </c>
      <c r="G14179" t="s">
        <v>895</v>
      </c>
      <c r="H14179" s="135" t="s">
        <v>2732</v>
      </c>
      <c r="I14179" t="s">
        <v>1454</v>
      </c>
      <c r="J14179" s="20">
        <v>35</v>
      </c>
      <c r="K14179" s="20" t="s">
        <v>9</v>
      </c>
      <c r="L14179" t="s">
        <v>1464</v>
      </c>
      <c r="M14179" s="20">
        <v>7.7</v>
      </c>
      <c r="N14179" s="20">
        <v>10.8</v>
      </c>
      <c r="AE14179">
        <f t="shared" si="221"/>
        <v>2010</v>
      </c>
    </row>
    <row r="14180" spans="1:31" x14ac:dyDescent="0.25">
      <c r="A14180" s="7">
        <v>14177</v>
      </c>
      <c r="B14180" s="8">
        <v>40404</v>
      </c>
      <c r="C14180" t="s">
        <v>3</v>
      </c>
      <c r="D14180" t="s">
        <v>237</v>
      </c>
      <c r="E14180" t="s">
        <v>9</v>
      </c>
      <c r="F14180" t="s">
        <v>186</v>
      </c>
      <c r="G14180" t="s">
        <v>648</v>
      </c>
      <c r="H14180" s="136" t="s">
        <v>1496</v>
      </c>
      <c r="I14180" t="s">
        <v>1454</v>
      </c>
      <c r="J14180" s="20">
        <v>46</v>
      </c>
      <c r="K14180" s="20" t="s">
        <v>9</v>
      </c>
      <c r="L14180" t="s">
        <v>1464</v>
      </c>
      <c r="M14180" s="20">
        <v>10.120000000000001</v>
      </c>
      <c r="N14180" s="20">
        <v>13.879999999999999</v>
      </c>
      <c r="AE14180">
        <f t="shared" si="221"/>
        <v>2010</v>
      </c>
    </row>
    <row r="14181" spans="1:31" x14ac:dyDescent="0.25">
      <c r="A14181" s="7">
        <v>14178</v>
      </c>
      <c r="B14181" s="8">
        <v>40405</v>
      </c>
      <c r="C14181" t="s">
        <v>3</v>
      </c>
      <c r="D14181" t="s">
        <v>31</v>
      </c>
      <c r="E14181" t="s">
        <v>9</v>
      </c>
      <c r="F14181" t="s">
        <v>805</v>
      </c>
      <c r="G14181" t="s">
        <v>861</v>
      </c>
      <c r="H14181" s="135" t="s">
        <v>2492</v>
      </c>
      <c r="I14181" t="s">
        <v>1454</v>
      </c>
      <c r="J14181" s="20">
        <v>22</v>
      </c>
      <c r="K14181" s="20" t="s">
        <v>9</v>
      </c>
      <c r="L14181" t="s">
        <v>1463</v>
      </c>
      <c r="M14181" s="20">
        <v>5.28</v>
      </c>
      <c r="N14181" s="20">
        <v>6.72</v>
      </c>
      <c r="AE14181">
        <f t="shared" si="221"/>
        <v>2010</v>
      </c>
    </row>
    <row r="14182" spans="1:31" x14ac:dyDescent="0.25">
      <c r="A14182" s="7">
        <v>14179</v>
      </c>
      <c r="B14182" s="8">
        <v>40405</v>
      </c>
      <c r="C14182" t="s">
        <v>3</v>
      </c>
      <c r="D14182" t="s">
        <v>213</v>
      </c>
      <c r="E14182" t="s">
        <v>9</v>
      </c>
      <c r="F14182" t="s">
        <v>833</v>
      </c>
      <c r="G14182" t="s">
        <v>861</v>
      </c>
      <c r="H14182" s="135" t="s">
        <v>2817</v>
      </c>
      <c r="I14182" t="s">
        <v>1456</v>
      </c>
      <c r="J14182" s="20">
        <v>18</v>
      </c>
      <c r="K14182" s="20" t="s">
        <v>3</v>
      </c>
      <c r="L14182" t="s">
        <v>1464</v>
      </c>
      <c r="M14182" s="20">
        <v>6.04</v>
      </c>
      <c r="N14182" s="20">
        <v>3.96</v>
      </c>
      <c r="O14182" t="s">
        <v>3</v>
      </c>
      <c r="P14182" s="13" t="s">
        <v>823</v>
      </c>
      <c r="Q14182" t="s">
        <v>9</v>
      </c>
      <c r="R14182" t="s">
        <v>844</v>
      </c>
      <c r="S14182" t="s">
        <v>1465</v>
      </c>
      <c r="U14182" t="s">
        <v>1465</v>
      </c>
      <c r="W14182" t="s">
        <v>1465</v>
      </c>
      <c r="Y14182" t="s">
        <v>1465</v>
      </c>
      <c r="AA14182" t="s">
        <v>1465</v>
      </c>
      <c r="AC14182" t="s">
        <v>1465</v>
      </c>
      <c r="AE14182">
        <f t="shared" si="221"/>
        <v>2010</v>
      </c>
    </row>
    <row r="14183" spans="1:31" x14ac:dyDescent="0.25">
      <c r="A14183" s="7">
        <v>14180</v>
      </c>
      <c r="B14183" s="8">
        <v>40405</v>
      </c>
      <c r="C14183" t="s">
        <v>3</v>
      </c>
      <c r="D14183" t="s">
        <v>823</v>
      </c>
      <c r="E14183" t="s">
        <v>9</v>
      </c>
      <c r="F14183" t="s">
        <v>490</v>
      </c>
      <c r="G14183" t="s">
        <v>732</v>
      </c>
      <c r="H14183" s="135" t="s">
        <v>2191</v>
      </c>
      <c r="I14183" t="s">
        <v>1454</v>
      </c>
      <c r="J14183" s="20">
        <v>19</v>
      </c>
      <c r="K14183" s="20" t="s">
        <v>3</v>
      </c>
      <c r="L14183" t="s">
        <v>1463</v>
      </c>
      <c r="M14183" s="20">
        <v>5.94</v>
      </c>
      <c r="N14183" s="20">
        <v>4.5599999999999996</v>
      </c>
      <c r="AE14183">
        <f t="shared" si="221"/>
        <v>2010</v>
      </c>
    </row>
    <row r="14184" spans="1:31" x14ac:dyDescent="0.25">
      <c r="A14184" s="7">
        <v>14181</v>
      </c>
      <c r="B14184" s="8">
        <v>40405</v>
      </c>
      <c r="C14184" t="s">
        <v>3</v>
      </c>
      <c r="D14184" t="s">
        <v>918</v>
      </c>
      <c r="E14184" t="s">
        <v>9</v>
      </c>
      <c r="F14184" t="s">
        <v>665</v>
      </c>
      <c r="G14184" t="s">
        <v>929</v>
      </c>
      <c r="H14184" s="135" t="s">
        <v>2728</v>
      </c>
      <c r="I14184" t="s">
        <v>1454</v>
      </c>
      <c r="J14184" s="20">
        <v>38</v>
      </c>
      <c r="K14184" s="20" t="s">
        <v>9</v>
      </c>
      <c r="L14184" t="s">
        <v>1464</v>
      </c>
      <c r="M14184" s="20">
        <v>8.36</v>
      </c>
      <c r="N14184" s="20">
        <v>11.64</v>
      </c>
      <c r="AE14184">
        <f t="shared" si="221"/>
        <v>2010</v>
      </c>
    </row>
    <row r="14185" spans="1:31" x14ac:dyDescent="0.25">
      <c r="A14185" s="7">
        <v>14182</v>
      </c>
      <c r="B14185" s="8">
        <v>40405</v>
      </c>
      <c r="C14185" t="s">
        <v>3</v>
      </c>
      <c r="D14185" t="s">
        <v>412</v>
      </c>
      <c r="E14185" t="s">
        <v>9</v>
      </c>
      <c r="F14185" t="s">
        <v>44</v>
      </c>
      <c r="G14185" t="s">
        <v>929</v>
      </c>
      <c r="H14185" s="9" t="s">
        <v>2651</v>
      </c>
      <c r="I14185" t="s">
        <v>1456</v>
      </c>
      <c r="J14185" s="20">
        <v>19</v>
      </c>
      <c r="K14185" s="20" t="s">
        <v>3</v>
      </c>
      <c r="L14185" t="s">
        <v>1464</v>
      </c>
      <c r="M14185" s="20">
        <v>6.32</v>
      </c>
      <c r="N14185" s="20">
        <v>4.18</v>
      </c>
      <c r="O14185" t="s">
        <v>3</v>
      </c>
      <c r="P14185" s="13" t="s">
        <v>229</v>
      </c>
      <c r="Q14185" t="s">
        <v>1465</v>
      </c>
      <c r="S14185" t="s">
        <v>1465</v>
      </c>
      <c r="U14185" t="s">
        <v>1465</v>
      </c>
      <c r="W14185" t="s">
        <v>1465</v>
      </c>
      <c r="Y14185" t="s">
        <v>1465</v>
      </c>
      <c r="AA14185" t="s">
        <v>1465</v>
      </c>
      <c r="AC14185" t="s">
        <v>1465</v>
      </c>
      <c r="AE14185">
        <f t="shared" si="221"/>
        <v>2010</v>
      </c>
    </row>
    <row r="14186" spans="1:31" x14ac:dyDescent="0.25">
      <c r="A14186" s="7">
        <v>14183</v>
      </c>
      <c r="B14186" s="8">
        <v>40405</v>
      </c>
      <c r="C14186" t="s">
        <v>3</v>
      </c>
      <c r="D14186" t="s">
        <v>767</v>
      </c>
      <c r="E14186" t="s">
        <v>9</v>
      </c>
      <c r="F14186" t="s">
        <v>1060</v>
      </c>
      <c r="G14186" t="s">
        <v>1016</v>
      </c>
      <c r="H14186" s="9" t="s">
        <v>3013</v>
      </c>
      <c r="I14186" t="s">
        <v>1454</v>
      </c>
      <c r="J14186" s="20">
        <v>18</v>
      </c>
      <c r="K14186" s="20" t="s">
        <v>9</v>
      </c>
      <c r="L14186" t="s">
        <v>1464</v>
      </c>
      <c r="M14186" s="20">
        <v>3.96</v>
      </c>
      <c r="N14186" s="20">
        <v>6.04</v>
      </c>
      <c r="AE14186">
        <f t="shared" si="221"/>
        <v>2010</v>
      </c>
    </row>
    <row r="14187" spans="1:31" x14ac:dyDescent="0.25">
      <c r="A14187" s="7">
        <v>14184</v>
      </c>
      <c r="B14187" s="8">
        <v>40405</v>
      </c>
      <c r="C14187" t="s">
        <v>3</v>
      </c>
      <c r="D14187" t="s">
        <v>920</v>
      </c>
      <c r="E14187" t="s">
        <v>9</v>
      </c>
      <c r="F14187" t="s">
        <v>734</v>
      </c>
      <c r="G14187" t="s">
        <v>569</v>
      </c>
      <c r="H14187" s="9" t="s">
        <v>2548</v>
      </c>
      <c r="I14187" t="s">
        <v>1454</v>
      </c>
      <c r="J14187" s="20">
        <v>34</v>
      </c>
      <c r="K14187" s="20" t="s">
        <v>1465</v>
      </c>
      <c r="L14187" t="s">
        <v>1466</v>
      </c>
      <c r="M14187" s="20">
        <v>8.5</v>
      </c>
      <c r="N14187" s="20">
        <v>8.5</v>
      </c>
      <c r="AE14187">
        <f t="shared" si="221"/>
        <v>2010</v>
      </c>
    </row>
    <row r="14188" spans="1:31" x14ac:dyDescent="0.25">
      <c r="A14188" s="7">
        <v>14185</v>
      </c>
      <c r="B14188" s="8">
        <v>40405</v>
      </c>
      <c r="C14188" t="s">
        <v>3</v>
      </c>
      <c r="D14188" t="s">
        <v>968</v>
      </c>
      <c r="E14188" t="s">
        <v>9</v>
      </c>
      <c r="F14188" t="s">
        <v>978</v>
      </c>
      <c r="G14188" t="s">
        <v>732</v>
      </c>
      <c r="H14188" s="135" t="s">
        <v>1496</v>
      </c>
      <c r="I14188" t="s">
        <v>1454</v>
      </c>
      <c r="J14188" s="20">
        <v>26</v>
      </c>
      <c r="K14188" s="20" t="s">
        <v>1465</v>
      </c>
      <c r="L14188" t="s">
        <v>1466</v>
      </c>
      <c r="M14188" s="20">
        <v>6.5</v>
      </c>
      <c r="N14188" s="20">
        <v>6.5</v>
      </c>
      <c r="AE14188">
        <f t="shared" si="221"/>
        <v>2010</v>
      </c>
    </row>
    <row r="14189" spans="1:31" x14ac:dyDescent="0.25">
      <c r="A14189" s="7">
        <v>14186</v>
      </c>
      <c r="B14189" s="8">
        <v>40406</v>
      </c>
      <c r="C14189" t="s">
        <v>3</v>
      </c>
      <c r="D14189" t="s">
        <v>31</v>
      </c>
      <c r="E14189" t="s">
        <v>9</v>
      </c>
      <c r="F14189" t="s">
        <v>54</v>
      </c>
      <c r="G14189" t="s">
        <v>648</v>
      </c>
      <c r="H14189" s="135" t="s">
        <v>1810</v>
      </c>
      <c r="I14189" t="s">
        <v>1454</v>
      </c>
      <c r="J14189" s="20">
        <v>80</v>
      </c>
      <c r="K14189" s="20" t="s">
        <v>9</v>
      </c>
      <c r="L14189" t="s">
        <v>1464</v>
      </c>
      <c r="M14189" s="20">
        <v>17.600000000000001</v>
      </c>
      <c r="N14189" s="20">
        <v>23.4</v>
      </c>
      <c r="AE14189">
        <f t="shared" si="221"/>
        <v>2010</v>
      </c>
    </row>
    <row r="14190" spans="1:31" x14ac:dyDescent="0.25">
      <c r="A14190" s="7">
        <v>14187</v>
      </c>
      <c r="B14190" s="8">
        <v>40407</v>
      </c>
      <c r="C14190" t="s">
        <v>3</v>
      </c>
      <c r="D14190" t="s">
        <v>865</v>
      </c>
      <c r="E14190" t="s">
        <v>9</v>
      </c>
      <c r="F14190" t="s">
        <v>678</v>
      </c>
      <c r="G14190" t="s">
        <v>648</v>
      </c>
      <c r="H14190" s="135" t="s">
        <v>2352</v>
      </c>
      <c r="I14190" t="s">
        <v>1455</v>
      </c>
      <c r="J14190" s="20">
        <v>11</v>
      </c>
      <c r="K14190" s="20" t="s">
        <v>1465</v>
      </c>
      <c r="L14190" t="s">
        <v>1466</v>
      </c>
      <c r="M14190" s="20">
        <v>1.375</v>
      </c>
      <c r="N14190" s="20">
        <v>1.375</v>
      </c>
      <c r="AE14190">
        <f t="shared" si="221"/>
        <v>2010</v>
      </c>
    </row>
    <row r="14191" spans="1:31" x14ac:dyDescent="0.25">
      <c r="A14191" s="7">
        <v>14188</v>
      </c>
      <c r="B14191" s="8">
        <v>40407</v>
      </c>
      <c r="C14191" t="s">
        <v>3</v>
      </c>
      <c r="D14191" t="s">
        <v>656</v>
      </c>
      <c r="E14191" t="s">
        <v>9</v>
      </c>
      <c r="F14191" t="s">
        <v>131</v>
      </c>
      <c r="G14191" t="s">
        <v>648</v>
      </c>
      <c r="H14191" s="136" t="s">
        <v>1496</v>
      </c>
      <c r="I14191" t="s">
        <v>1454</v>
      </c>
      <c r="J14191" s="20">
        <v>6</v>
      </c>
      <c r="K14191" s="20" t="s">
        <v>1465</v>
      </c>
      <c r="L14191" t="s">
        <v>1466</v>
      </c>
      <c r="M14191" s="20">
        <v>1.5</v>
      </c>
      <c r="N14191" s="20">
        <v>1.5</v>
      </c>
      <c r="AE14191">
        <f t="shared" si="221"/>
        <v>2010</v>
      </c>
    </row>
    <row r="14192" spans="1:31" x14ac:dyDescent="0.25">
      <c r="A14192" s="7">
        <v>14189</v>
      </c>
      <c r="B14192" s="8">
        <v>40408</v>
      </c>
      <c r="C14192" t="s">
        <v>3</v>
      </c>
      <c r="D14192" t="s">
        <v>360</v>
      </c>
      <c r="E14192" t="s">
        <v>9</v>
      </c>
      <c r="F14192" t="s">
        <v>1032</v>
      </c>
      <c r="G14192" t="s">
        <v>648</v>
      </c>
      <c r="H14192" s="135" t="s">
        <v>1795</v>
      </c>
      <c r="I14192" t="s">
        <v>1454</v>
      </c>
      <c r="J14192" s="20">
        <v>31</v>
      </c>
      <c r="K14192" s="20" t="s">
        <v>3</v>
      </c>
      <c r="L14192" t="s">
        <v>1464</v>
      </c>
      <c r="M14192" s="20">
        <v>9.68</v>
      </c>
      <c r="N14192" s="20">
        <v>6.82</v>
      </c>
      <c r="AE14192">
        <f t="shared" si="221"/>
        <v>2010</v>
      </c>
    </row>
    <row r="14193" spans="1:31" x14ac:dyDescent="0.25">
      <c r="A14193" s="7">
        <v>14190</v>
      </c>
      <c r="B14193" s="8">
        <v>40408</v>
      </c>
      <c r="C14193" t="s">
        <v>3</v>
      </c>
      <c r="D14193" t="s">
        <v>678</v>
      </c>
      <c r="E14193" t="s">
        <v>9</v>
      </c>
      <c r="F14193" t="s">
        <v>1060</v>
      </c>
      <c r="G14193" t="s">
        <v>648</v>
      </c>
      <c r="H14193" s="135" t="s">
        <v>1791</v>
      </c>
      <c r="I14193" t="s">
        <v>1455</v>
      </c>
      <c r="J14193" s="20">
        <v>12</v>
      </c>
      <c r="K14193" s="20" t="s">
        <v>3</v>
      </c>
      <c r="L14193" t="s">
        <v>1463</v>
      </c>
      <c r="M14193" s="20">
        <v>2.06</v>
      </c>
      <c r="N14193" s="20">
        <v>1.44</v>
      </c>
      <c r="AE14193">
        <f t="shared" si="221"/>
        <v>2010</v>
      </c>
    </row>
    <row r="14194" spans="1:31" x14ac:dyDescent="0.25">
      <c r="A14194" s="7">
        <v>14191</v>
      </c>
      <c r="B14194" s="8">
        <v>40408</v>
      </c>
      <c r="C14194" t="s">
        <v>3</v>
      </c>
      <c r="D14194" t="s">
        <v>1073</v>
      </c>
      <c r="E14194" t="s">
        <v>9</v>
      </c>
      <c r="F14194" t="s">
        <v>1052</v>
      </c>
      <c r="G14194" t="s">
        <v>929</v>
      </c>
      <c r="H14194" s="135" t="s">
        <v>2659</v>
      </c>
      <c r="I14194" t="s">
        <v>1458</v>
      </c>
      <c r="J14194" s="20">
        <v>10</v>
      </c>
      <c r="K14194" s="20" t="s">
        <v>1465</v>
      </c>
      <c r="L14194" t="s">
        <v>1466</v>
      </c>
      <c r="M14194" s="20">
        <v>30</v>
      </c>
      <c r="N14194" s="20">
        <v>10</v>
      </c>
      <c r="AE14194">
        <f t="shared" si="221"/>
        <v>2010</v>
      </c>
    </row>
    <row r="14195" spans="1:31" x14ac:dyDescent="0.25">
      <c r="A14195" s="7">
        <v>14192</v>
      </c>
      <c r="B14195" s="8">
        <v>40410</v>
      </c>
      <c r="C14195" t="s">
        <v>3</v>
      </c>
      <c r="D14195" t="s">
        <v>78</v>
      </c>
      <c r="E14195" t="s">
        <v>9</v>
      </c>
      <c r="F14195" t="s">
        <v>1074</v>
      </c>
      <c r="G14195" t="s">
        <v>14</v>
      </c>
      <c r="H14195" s="135" t="s">
        <v>1530</v>
      </c>
      <c r="I14195" t="s">
        <v>1458</v>
      </c>
      <c r="J14195" s="20">
        <v>7</v>
      </c>
      <c r="K14195" s="20" t="s">
        <v>9</v>
      </c>
      <c r="L14195" t="s">
        <v>1463</v>
      </c>
      <c r="M14195" s="20">
        <v>10</v>
      </c>
      <c r="N14195" s="20">
        <v>30</v>
      </c>
      <c r="AE14195">
        <f t="shared" si="221"/>
        <v>2010</v>
      </c>
    </row>
    <row r="14196" spans="1:31" x14ac:dyDescent="0.25">
      <c r="A14196" s="7">
        <v>14193</v>
      </c>
      <c r="B14196" s="8">
        <v>40410</v>
      </c>
      <c r="C14196" t="s">
        <v>3</v>
      </c>
      <c r="D14196" t="s">
        <v>213</v>
      </c>
      <c r="E14196" t="s">
        <v>9</v>
      </c>
      <c r="F14196" t="s">
        <v>66</v>
      </c>
      <c r="G14196" t="s">
        <v>861</v>
      </c>
      <c r="H14196" s="9" t="s">
        <v>2440</v>
      </c>
      <c r="I14196" t="s">
        <v>1454</v>
      </c>
      <c r="J14196" s="20">
        <v>34</v>
      </c>
      <c r="K14196" s="20" t="s">
        <v>9</v>
      </c>
      <c r="L14196" t="s">
        <v>1464</v>
      </c>
      <c r="M14196" s="20">
        <v>7.48</v>
      </c>
      <c r="N14196" s="20">
        <v>10.52</v>
      </c>
      <c r="AE14196">
        <f t="shared" si="221"/>
        <v>2010</v>
      </c>
    </row>
    <row r="14197" spans="1:31" x14ac:dyDescent="0.25">
      <c r="A14197" s="7">
        <v>14194</v>
      </c>
      <c r="B14197" s="8">
        <v>40412</v>
      </c>
      <c r="C14197" t="s">
        <v>3</v>
      </c>
      <c r="D14197" t="s">
        <v>411</v>
      </c>
      <c r="E14197" t="s">
        <v>9</v>
      </c>
      <c r="F14197" t="s">
        <v>1071</v>
      </c>
      <c r="G14197" t="s">
        <v>633</v>
      </c>
      <c r="H14197" s="135" t="s">
        <v>1496</v>
      </c>
      <c r="I14197" t="s">
        <v>1455</v>
      </c>
      <c r="J14197" s="20">
        <v>10</v>
      </c>
      <c r="K14197" s="20" t="s">
        <v>3</v>
      </c>
      <c r="L14197" t="s">
        <v>1463</v>
      </c>
      <c r="M14197" s="20">
        <v>1.8</v>
      </c>
      <c r="N14197" s="20">
        <v>1.2</v>
      </c>
      <c r="AE14197">
        <f t="shared" si="221"/>
        <v>2010</v>
      </c>
    </row>
    <row r="14198" spans="1:31" x14ac:dyDescent="0.25">
      <c r="A14198" s="7">
        <v>14195</v>
      </c>
      <c r="B14198" s="8">
        <v>40413</v>
      </c>
      <c r="C14198" t="s">
        <v>3</v>
      </c>
      <c r="D14198" t="s">
        <v>311</v>
      </c>
      <c r="E14198" t="s">
        <v>9</v>
      </c>
      <c r="F14198" t="s">
        <v>976</v>
      </c>
      <c r="G14198" t="s">
        <v>377</v>
      </c>
      <c r="H14198" s="135" t="s">
        <v>1496</v>
      </c>
      <c r="I14198" t="s">
        <v>1454</v>
      </c>
      <c r="J14198" s="20">
        <v>93</v>
      </c>
      <c r="K14198" s="20" t="s">
        <v>3</v>
      </c>
      <c r="L14198" t="s">
        <v>1463</v>
      </c>
      <c r="M14198" s="20">
        <v>25.18</v>
      </c>
      <c r="N14198" s="20">
        <v>22.32</v>
      </c>
      <c r="AE14198">
        <f t="shared" si="221"/>
        <v>2010</v>
      </c>
    </row>
    <row r="14199" spans="1:31" x14ac:dyDescent="0.25">
      <c r="A14199" s="7">
        <v>14196</v>
      </c>
      <c r="B14199" s="8">
        <v>40413</v>
      </c>
      <c r="C14199" t="s">
        <v>3</v>
      </c>
      <c r="D14199" t="s">
        <v>1052</v>
      </c>
      <c r="E14199" t="s">
        <v>9</v>
      </c>
      <c r="F14199" t="s">
        <v>828</v>
      </c>
      <c r="G14199" t="s">
        <v>895</v>
      </c>
      <c r="H14199" s="135" t="s">
        <v>2531</v>
      </c>
      <c r="I14199" t="s">
        <v>1454</v>
      </c>
      <c r="J14199" s="20">
        <v>7</v>
      </c>
      <c r="K14199" s="20" t="s">
        <v>1465</v>
      </c>
      <c r="L14199" t="s">
        <v>1466</v>
      </c>
      <c r="M14199" s="20">
        <v>1.75</v>
      </c>
      <c r="N14199" s="20">
        <v>1.75</v>
      </c>
      <c r="AE14199">
        <f t="shared" si="221"/>
        <v>2010</v>
      </c>
    </row>
    <row r="14200" spans="1:31" x14ac:dyDescent="0.25">
      <c r="A14200" s="7">
        <v>14197</v>
      </c>
      <c r="B14200" s="8">
        <v>40413</v>
      </c>
      <c r="C14200" t="s">
        <v>3</v>
      </c>
      <c r="D14200" t="s">
        <v>767</v>
      </c>
      <c r="E14200" t="s">
        <v>9</v>
      </c>
      <c r="F14200" t="s">
        <v>1060</v>
      </c>
      <c r="G14200" t="s">
        <v>648</v>
      </c>
      <c r="H14200" s="136" t="s">
        <v>2020</v>
      </c>
      <c r="I14200" t="s">
        <v>1454</v>
      </c>
      <c r="J14200" s="20">
        <v>18</v>
      </c>
      <c r="K14200" s="20" t="s">
        <v>9</v>
      </c>
      <c r="L14200" t="s">
        <v>1464</v>
      </c>
      <c r="M14200" s="20">
        <v>3.96</v>
      </c>
      <c r="N14200" s="20">
        <v>6.04</v>
      </c>
      <c r="AE14200">
        <f t="shared" si="221"/>
        <v>2010</v>
      </c>
    </row>
    <row r="14201" spans="1:31" x14ac:dyDescent="0.25">
      <c r="A14201" s="7">
        <v>14198</v>
      </c>
      <c r="B14201" s="8">
        <v>40413</v>
      </c>
      <c r="C14201" t="s">
        <v>3</v>
      </c>
      <c r="D14201" t="s">
        <v>1060</v>
      </c>
      <c r="E14201" t="s">
        <v>9</v>
      </c>
      <c r="F14201" t="s">
        <v>767</v>
      </c>
      <c r="G14201" t="s">
        <v>648</v>
      </c>
      <c r="H14201" s="136" t="s">
        <v>2020</v>
      </c>
      <c r="I14201" t="s">
        <v>1454</v>
      </c>
      <c r="J14201" s="20">
        <v>18</v>
      </c>
      <c r="K14201" s="20" t="s">
        <v>3</v>
      </c>
      <c r="L14201" t="s">
        <v>1464</v>
      </c>
      <c r="M14201" s="20">
        <v>6.04</v>
      </c>
      <c r="N14201" s="20">
        <v>3.96</v>
      </c>
      <c r="AE14201">
        <f t="shared" si="221"/>
        <v>2010</v>
      </c>
    </row>
    <row r="14202" spans="1:31" x14ac:dyDescent="0.25">
      <c r="A14202" s="7">
        <v>14199</v>
      </c>
      <c r="B14202" s="8">
        <v>40414</v>
      </c>
      <c r="C14202" t="s">
        <v>3</v>
      </c>
      <c r="D14202" t="s">
        <v>944</v>
      </c>
      <c r="E14202" t="s">
        <v>9</v>
      </c>
      <c r="F14202" t="s">
        <v>1071</v>
      </c>
      <c r="G14202" t="s">
        <v>648</v>
      </c>
      <c r="H14202" s="135" t="s">
        <v>1795</v>
      </c>
      <c r="I14202" t="s">
        <v>1455</v>
      </c>
      <c r="J14202" s="20">
        <v>33</v>
      </c>
      <c r="K14202" s="20" t="s">
        <v>3</v>
      </c>
      <c r="L14202" t="s">
        <v>1463</v>
      </c>
      <c r="M14202" s="20">
        <v>4.79</v>
      </c>
      <c r="N14202" s="20">
        <v>3.96</v>
      </c>
      <c r="AE14202">
        <f t="shared" si="221"/>
        <v>2010</v>
      </c>
    </row>
    <row r="14203" spans="1:31" x14ac:dyDescent="0.25">
      <c r="A14203" s="7">
        <v>14200</v>
      </c>
      <c r="B14203" s="8">
        <v>40414</v>
      </c>
      <c r="C14203" t="s">
        <v>3</v>
      </c>
      <c r="D14203" t="s">
        <v>656</v>
      </c>
      <c r="E14203" t="s">
        <v>9</v>
      </c>
      <c r="F14203" t="s">
        <v>240</v>
      </c>
      <c r="G14203" t="s">
        <v>648</v>
      </c>
      <c r="H14203" s="135" t="s">
        <v>2465</v>
      </c>
      <c r="I14203" t="s">
        <v>1454</v>
      </c>
      <c r="J14203" s="20">
        <v>19</v>
      </c>
      <c r="K14203" s="20" t="s">
        <v>9</v>
      </c>
      <c r="L14203" t="s">
        <v>1464</v>
      </c>
      <c r="M14203" s="20">
        <v>4.18</v>
      </c>
      <c r="N14203" s="20">
        <v>6.32</v>
      </c>
      <c r="AE14203">
        <f t="shared" si="221"/>
        <v>2010</v>
      </c>
    </row>
    <row r="14204" spans="1:31" x14ac:dyDescent="0.25">
      <c r="A14204" s="7">
        <v>14201</v>
      </c>
      <c r="B14204" s="8">
        <v>40414</v>
      </c>
      <c r="C14204" t="s">
        <v>3</v>
      </c>
      <c r="D14204" t="s">
        <v>1052</v>
      </c>
      <c r="E14204" t="s">
        <v>9</v>
      </c>
      <c r="F14204" t="s">
        <v>767</v>
      </c>
      <c r="G14204" t="s">
        <v>895</v>
      </c>
      <c r="H14204" s="135" t="s">
        <v>2540</v>
      </c>
      <c r="I14204" t="s">
        <v>1454</v>
      </c>
      <c r="J14204" s="20">
        <v>18</v>
      </c>
      <c r="K14204" s="20" t="s">
        <v>3</v>
      </c>
      <c r="L14204" t="s">
        <v>1463</v>
      </c>
      <c r="M14204" s="20">
        <v>5.68</v>
      </c>
      <c r="N14204" s="20">
        <v>4.32</v>
      </c>
      <c r="AE14204">
        <f t="shared" si="221"/>
        <v>2010</v>
      </c>
    </row>
    <row r="14205" spans="1:31" x14ac:dyDescent="0.25">
      <c r="A14205" s="7">
        <v>14202</v>
      </c>
      <c r="B14205" s="8">
        <v>40414</v>
      </c>
      <c r="C14205" t="s">
        <v>3</v>
      </c>
      <c r="D14205" t="s">
        <v>1071</v>
      </c>
      <c r="E14205" t="s">
        <v>9</v>
      </c>
      <c r="F14205" t="s">
        <v>1064</v>
      </c>
      <c r="G14205" t="s">
        <v>895</v>
      </c>
      <c r="H14205" s="135" t="s">
        <v>2570</v>
      </c>
      <c r="I14205" t="s">
        <v>1455</v>
      </c>
      <c r="J14205" s="20">
        <v>34</v>
      </c>
      <c r="K14205" s="20" t="s">
        <v>9</v>
      </c>
      <c r="L14205" t="s">
        <v>1463</v>
      </c>
      <c r="M14205" s="20">
        <v>4.08</v>
      </c>
      <c r="N14205" s="20">
        <v>4.92</v>
      </c>
      <c r="AE14205">
        <f t="shared" si="221"/>
        <v>2010</v>
      </c>
    </row>
    <row r="14206" spans="1:31" x14ac:dyDescent="0.25">
      <c r="A14206" s="7">
        <v>14203</v>
      </c>
      <c r="B14206" s="8">
        <v>40414</v>
      </c>
      <c r="C14206" t="s">
        <v>3</v>
      </c>
      <c r="D14206" t="s">
        <v>990</v>
      </c>
      <c r="E14206" t="s">
        <v>9</v>
      </c>
      <c r="F14206" t="s">
        <v>1060</v>
      </c>
      <c r="G14206" t="s">
        <v>1016</v>
      </c>
      <c r="H14206" s="9" t="s">
        <v>3017</v>
      </c>
      <c r="I14206" t="s">
        <v>1455</v>
      </c>
      <c r="J14206" s="20">
        <v>25</v>
      </c>
      <c r="K14206" s="20" t="s">
        <v>9</v>
      </c>
      <c r="L14206" t="s">
        <v>1464</v>
      </c>
      <c r="M14206" s="20">
        <v>2.75</v>
      </c>
      <c r="N14206" s="20">
        <v>4</v>
      </c>
      <c r="AE14206">
        <f t="shared" si="221"/>
        <v>2010</v>
      </c>
    </row>
    <row r="14207" spans="1:31" x14ac:dyDescent="0.25">
      <c r="A14207" s="7">
        <v>14204</v>
      </c>
      <c r="B14207" s="8">
        <v>40414</v>
      </c>
      <c r="C14207" t="s">
        <v>3</v>
      </c>
      <c r="D14207" t="s">
        <v>833</v>
      </c>
      <c r="E14207" t="s">
        <v>9</v>
      </c>
      <c r="F14207" t="s">
        <v>53</v>
      </c>
      <c r="G14207" t="s">
        <v>648</v>
      </c>
      <c r="H14207" s="136" t="s">
        <v>2020</v>
      </c>
      <c r="I14207" t="s">
        <v>1455</v>
      </c>
      <c r="J14207" s="20">
        <v>30</v>
      </c>
      <c r="K14207" s="20" t="s">
        <v>9</v>
      </c>
      <c r="L14207" t="s">
        <v>1464</v>
      </c>
      <c r="M14207" s="20">
        <v>3.3</v>
      </c>
      <c r="N14207" s="20">
        <v>4.7</v>
      </c>
      <c r="AE14207">
        <f t="shared" si="221"/>
        <v>2010</v>
      </c>
    </row>
    <row r="14208" spans="1:31" x14ac:dyDescent="0.25">
      <c r="A14208" s="7">
        <v>14205</v>
      </c>
      <c r="B14208" s="8">
        <v>40414</v>
      </c>
      <c r="C14208" t="s">
        <v>3</v>
      </c>
      <c r="D14208" t="s">
        <v>1052</v>
      </c>
      <c r="E14208" t="s">
        <v>9</v>
      </c>
      <c r="F14208" t="s">
        <v>926</v>
      </c>
      <c r="G14208" t="s">
        <v>861</v>
      </c>
      <c r="H14208" s="135" t="s">
        <v>1496</v>
      </c>
      <c r="I14208" t="s">
        <v>1454</v>
      </c>
      <c r="J14208" s="20">
        <v>34</v>
      </c>
      <c r="K14208" s="20" t="s">
        <v>1465</v>
      </c>
      <c r="L14208" t="s">
        <v>1466</v>
      </c>
      <c r="M14208" s="20">
        <v>8.5</v>
      </c>
      <c r="N14208" s="20">
        <v>8.5</v>
      </c>
      <c r="AE14208">
        <f t="shared" si="221"/>
        <v>2010</v>
      </c>
    </row>
    <row r="14209" spans="1:31" x14ac:dyDescent="0.25">
      <c r="A14209" s="7">
        <v>14206</v>
      </c>
      <c r="B14209" s="8">
        <v>40415</v>
      </c>
      <c r="C14209" t="s">
        <v>3</v>
      </c>
      <c r="D14209" t="s">
        <v>786</v>
      </c>
      <c r="E14209" t="s">
        <v>9</v>
      </c>
      <c r="F14209" t="s">
        <v>905</v>
      </c>
      <c r="G14209" t="s">
        <v>732</v>
      </c>
      <c r="H14209" s="135" t="s">
        <v>2392</v>
      </c>
      <c r="I14209" t="s">
        <v>1454</v>
      </c>
      <c r="J14209" s="20">
        <v>40</v>
      </c>
      <c r="K14209" s="20" t="s">
        <v>1465</v>
      </c>
      <c r="L14209" t="s">
        <v>1466</v>
      </c>
      <c r="M14209" s="20">
        <v>10</v>
      </c>
      <c r="N14209" s="20">
        <v>10</v>
      </c>
      <c r="AE14209">
        <f t="shared" si="221"/>
        <v>2010</v>
      </c>
    </row>
    <row r="14210" spans="1:31" x14ac:dyDescent="0.25">
      <c r="A14210" s="7">
        <v>14207</v>
      </c>
      <c r="B14210" s="8">
        <v>40415</v>
      </c>
      <c r="C14210" t="s">
        <v>3</v>
      </c>
      <c r="D14210" t="s">
        <v>913</v>
      </c>
      <c r="E14210" t="s">
        <v>9</v>
      </c>
      <c r="F14210" t="s">
        <v>997</v>
      </c>
      <c r="G14210" t="s">
        <v>377</v>
      </c>
      <c r="H14210" s="135" t="s">
        <v>1496</v>
      </c>
      <c r="I14210" t="s">
        <v>1454</v>
      </c>
      <c r="J14210" s="20">
        <v>104</v>
      </c>
      <c r="K14210" s="20" t="s">
        <v>1465</v>
      </c>
      <c r="L14210" t="s">
        <v>1466</v>
      </c>
      <c r="M14210" s="20">
        <v>26</v>
      </c>
      <c r="N14210" s="20">
        <v>26</v>
      </c>
      <c r="AE14210">
        <f t="shared" si="221"/>
        <v>2010</v>
      </c>
    </row>
    <row r="14211" spans="1:31" x14ac:dyDescent="0.25">
      <c r="A14211" s="7">
        <v>14208</v>
      </c>
      <c r="B14211" s="8">
        <v>40416</v>
      </c>
      <c r="C14211" t="s">
        <v>3</v>
      </c>
      <c r="D14211" t="s">
        <v>677</v>
      </c>
      <c r="E14211" t="s">
        <v>9</v>
      </c>
      <c r="F14211" t="s">
        <v>869</v>
      </c>
      <c r="G14211" t="s">
        <v>377</v>
      </c>
      <c r="H14211" s="135" t="s">
        <v>1496</v>
      </c>
      <c r="I14211" t="s">
        <v>1454</v>
      </c>
      <c r="J14211" s="20">
        <v>27</v>
      </c>
      <c r="K14211" s="20" t="s">
        <v>9</v>
      </c>
      <c r="L14211" t="s">
        <v>1464</v>
      </c>
      <c r="M14211" s="20">
        <v>5.9399999999999995</v>
      </c>
      <c r="N14211" s="20">
        <v>8.56</v>
      </c>
      <c r="AE14211">
        <f t="shared" si="221"/>
        <v>2010</v>
      </c>
    </row>
    <row r="14212" spans="1:31" x14ac:dyDescent="0.25">
      <c r="A14212" s="7">
        <v>14209</v>
      </c>
      <c r="B14212" s="8">
        <v>40416</v>
      </c>
      <c r="C14212" t="s">
        <v>3</v>
      </c>
      <c r="D14212" t="s">
        <v>854</v>
      </c>
      <c r="E14212" t="s">
        <v>9</v>
      </c>
      <c r="F14212" t="s">
        <v>668</v>
      </c>
      <c r="G14212" t="s">
        <v>633</v>
      </c>
      <c r="H14212" s="135" t="s">
        <v>1496</v>
      </c>
      <c r="I14212" t="s">
        <v>1455</v>
      </c>
      <c r="J14212" s="20">
        <v>36</v>
      </c>
      <c r="K14212" s="20" t="s">
        <v>9</v>
      </c>
      <c r="L14212" t="s">
        <v>1464</v>
      </c>
      <c r="M14212" s="20">
        <v>3.96</v>
      </c>
      <c r="N14212" s="20">
        <v>5.54</v>
      </c>
      <c r="AE14212">
        <f t="shared" ref="AE14212:AE14275" si="222">YEAR(B14212)</f>
        <v>2010</v>
      </c>
    </row>
    <row r="14213" spans="1:31" x14ac:dyDescent="0.25">
      <c r="A14213" s="7">
        <v>14210</v>
      </c>
      <c r="B14213" s="8">
        <v>40416</v>
      </c>
      <c r="C14213" t="s">
        <v>3</v>
      </c>
      <c r="D14213" t="s">
        <v>1052</v>
      </c>
      <c r="E14213" t="s">
        <v>9</v>
      </c>
      <c r="F14213" t="s">
        <v>828</v>
      </c>
      <c r="G14213" t="s">
        <v>895</v>
      </c>
      <c r="H14213" s="135" t="s">
        <v>2567</v>
      </c>
      <c r="I14213" t="s">
        <v>1454</v>
      </c>
      <c r="J14213" s="20">
        <v>9</v>
      </c>
      <c r="K14213" s="20" t="s">
        <v>3</v>
      </c>
      <c r="L14213" t="s">
        <v>1464</v>
      </c>
      <c r="M14213" s="20">
        <v>3.52</v>
      </c>
      <c r="N14213" s="20">
        <v>1.98</v>
      </c>
      <c r="AE14213">
        <f t="shared" si="222"/>
        <v>2010</v>
      </c>
    </row>
    <row r="14214" spans="1:31" x14ac:dyDescent="0.25">
      <c r="A14214" s="7">
        <v>14211</v>
      </c>
      <c r="B14214" s="8">
        <v>40417</v>
      </c>
      <c r="C14214" t="s">
        <v>3</v>
      </c>
      <c r="D14214" t="s">
        <v>557</v>
      </c>
      <c r="E14214" t="s">
        <v>9</v>
      </c>
      <c r="F14214" t="s">
        <v>727</v>
      </c>
      <c r="G14214" t="s">
        <v>895</v>
      </c>
      <c r="H14214" s="135" t="s">
        <v>2689</v>
      </c>
      <c r="I14214" t="s">
        <v>1454</v>
      </c>
      <c r="J14214" s="20">
        <v>37</v>
      </c>
      <c r="K14214" s="20" t="s">
        <v>3</v>
      </c>
      <c r="L14214" t="s">
        <v>1464</v>
      </c>
      <c r="M14214" s="20">
        <v>11.36</v>
      </c>
      <c r="N14214" s="20">
        <v>8.14</v>
      </c>
      <c r="AE14214">
        <f t="shared" si="222"/>
        <v>2010</v>
      </c>
    </row>
    <row r="14215" spans="1:31" x14ac:dyDescent="0.25">
      <c r="A14215" s="7">
        <v>14212</v>
      </c>
      <c r="B14215" s="8">
        <v>40417</v>
      </c>
      <c r="C14215" t="s">
        <v>3</v>
      </c>
      <c r="D14215" t="s">
        <v>1052</v>
      </c>
      <c r="E14215" t="s">
        <v>9</v>
      </c>
      <c r="F14215" t="s">
        <v>926</v>
      </c>
      <c r="G14215" t="s">
        <v>895</v>
      </c>
      <c r="H14215" s="135" t="s">
        <v>1496</v>
      </c>
      <c r="I14215" t="s">
        <v>1454</v>
      </c>
      <c r="J14215" s="20">
        <v>10</v>
      </c>
      <c r="K14215" s="20" t="s">
        <v>1465</v>
      </c>
      <c r="L14215" t="s">
        <v>1466</v>
      </c>
      <c r="M14215" s="20">
        <v>2.5</v>
      </c>
      <c r="N14215" s="20">
        <v>2.5</v>
      </c>
      <c r="AE14215">
        <f t="shared" si="222"/>
        <v>2010</v>
      </c>
    </row>
    <row r="14216" spans="1:31" x14ac:dyDescent="0.25">
      <c r="A14216" s="7">
        <v>14213</v>
      </c>
      <c r="B14216" s="8">
        <v>40417</v>
      </c>
      <c r="C14216" t="s">
        <v>3</v>
      </c>
      <c r="D14216" t="s">
        <v>944</v>
      </c>
      <c r="E14216" t="s">
        <v>9</v>
      </c>
      <c r="F14216" t="s">
        <v>1069</v>
      </c>
      <c r="G14216" t="s">
        <v>648</v>
      </c>
      <c r="H14216" s="136" t="s">
        <v>1496</v>
      </c>
      <c r="I14216" t="s">
        <v>1454</v>
      </c>
      <c r="J14216" s="20">
        <v>42</v>
      </c>
      <c r="K14216" s="20" t="s">
        <v>1465</v>
      </c>
      <c r="L14216" t="s">
        <v>1466</v>
      </c>
      <c r="M14216" s="20">
        <v>10.5</v>
      </c>
      <c r="N14216" s="20">
        <v>10.5</v>
      </c>
      <c r="AE14216">
        <f t="shared" si="222"/>
        <v>2010</v>
      </c>
    </row>
    <row r="14217" spans="1:31" x14ac:dyDescent="0.25">
      <c r="A14217" s="7">
        <v>14214</v>
      </c>
      <c r="B14217" s="8">
        <v>40418</v>
      </c>
      <c r="C14217" t="s">
        <v>3</v>
      </c>
      <c r="D14217" t="s">
        <v>868</v>
      </c>
      <c r="E14217" t="s">
        <v>9</v>
      </c>
      <c r="F14217" t="s">
        <v>54</v>
      </c>
      <c r="G14217" t="s">
        <v>569</v>
      </c>
      <c r="H14217" s="136" t="s">
        <v>1748</v>
      </c>
      <c r="I14217" t="s">
        <v>1454</v>
      </c>
      <c r="J14217" s="20">
        <v>38</v>
      </c>
      <c r="K14217" s="20" t="s">
        <v>9</v>
      </c>
      <c r="L14217" t="s">
        <v>1464</v>
      </c>
      <c r="M14217" s="20">
        <v>8.36</v>
      </c>
      <c r="N14217" s="20">
        <v>11.64</v>
      </c>
      <c r="AE14217">
        <f t="shared" si="222"/>
        <v>2010</v>
      </c>
    </row>
    <row r="14218" spans="1:31" x14ac:dyDescent="0.25">
      <c r="A14218" s="7">
        <v>14215</v>
      </c>
      <c r="B14218" s="8">
        <v>40418</v>
      </c>
      <c r="C14218" t="s">
        <v>3</v>
      </c>
      <c r="D14218" t="s">
        <v>614</v>
      </c>
      <c r="E14218" t="s">
        <v>9</v>
      </c>
      <c r="F14218" t="s">
        <v>727</v>
      </c>
      <c r="G14218" t="s">
        <v>648</v>
      </c>
      <c r="H14218" s="135" t="s">
        <v>1852</v>
      </c>
      <c r="I14218" t="s">
        <v>1454</v>
      </c>
      <c r="J14218" s="20">
        <v>14</v>
      </c>
      <c r="K14218" s="20" t="s">
        <v>1465</v>
      </c>
      <c r="L14218" t="s">
        <v>1466</v>
      </c>
      <c r="M14218" s="20">
        <v>3.5</v>
      </c>
      <c r="N14218" s="20">
        <v>3.5</v>
      </c>
      <c r="AE14218">
        <f t="shared" si="222"/>
        <v>2010</v>
      </c>
    </row>
    <row r="14219" spans="1:31" x14ac:dyDescent="0.25">
      <c r="A14219" s="7">
        <v>14216</v>
      </c>
      <c r="B14219" s="8">
        <v>40418</v>
      </c>
      <c r="C14219" t="s">
        <v>3</v>
      </c>
      <c r="D14219" t="s">
        <v>543</v>
      </c>
      <c r="E14219" t="s">
        <v>9</v>
      </c>
      <c r="F14219" t="s">
        <v>427</v>
      </c>
      <c r="G14219" t="s">
        <v>377</v>
      </c>
      <c r="H14219" s="9" t="s">
        <v>2268</v>
      </c>
      <c r="I14219" t="s">
        <v>1454</v>
      </c>
      <c r="J14219" s="20">
        <v>18</v>
      </c>
      <c r="K14219" s="20" t="s">
        <v>1465</v>
      </c>
      <c r="L14219" t="s">
        <v>1466</v>
      </c>
      <c r="M14219" s="20">
        <v>4.5</v>
      </c>
      <c r="N14219" s="20">
        <v>4.5</v>
      </c>
      <c r="AE14219">
        <f t="shared" si="222"/>
        <v>2010</v>
      </c>
    </row>
    <row r="14220" spans="1:31" x14ac:dyDescent="0.25">
      <c r="A14220" s="7">
        <v>14217</v>
      </c>
      <c r="B14220" s="8">
        <v>40418</v>
      </c>
      <c r="C14220" t="s">
        <v>3</v>
      </c>
      <c r="D14220" t="s">
        <v>295</v>
      </c>
      <c r="E14220" t="s">
        <v>9</v>
      </c>
      <c r="F14220" t="s">
        <v>624</v>
      </c>
      <c r="G14220" t="s">
        <v>931</v>
      </c>
      <c r="H14220" s="9" t="s">
        <v>2792</v>
      </c>
      <c r="I14220" t="s">
        <v>1454</v>
      </c>
      <c r="J14220" s="20">
        <v>5</v>
      </c>
      <c r="K14220" s="20" t="s">
        <v>1465</v>
      </c>
      <c r="L14220" t="s">
        <v>1466</v>
      </c>
      <c r="M14220" s="20">
        <v>1.25</v>
      </c>
      <c r="N14220" s="20">
        <v>1.25</v>
      </c>
      <c r="AE14220">
        <f t="shared" si="222"/>
        <v>2010</v>
      </c>
    </row>
    <row r="14221" spans="1:31" x14ac:dyDescent="0.25">
      <c r="A14221" s="7">
        <v>14218</v>
      </c>
      <c r="B14221" s="8">
        <v>40418</v>
      </c>
      <c r="C14221" t="s">
        <v>3</v>
      </c>
      <c r="D14221" t="s">
        <v>951</v>
      </c>
      <c r="E14221" t="s">
        <v>9</v>
      </c>
      <c r="F14221" t="s">
        <v>828</v>
      </c>
      <c r="G14221" t="s">
        <v>714</v>
      </c>
      <c r="H14221" s="9" t="s">
        <v>2281</v>
      </c>
      <c r="I14221" t="s">
        <v>1454</v>
      </c>
      <c r="J14221" s="20">
        <v>50</v>
      </c>
      <c r="K14221" s="20" t="s">
        <v>3</v>
      </c>
      <c r="L14221" t="s">
        <v>1464</v>
      </c>
      <c r="M14221" s="20">
        <v>15</v>
      </c>
      <c r="N14221" s="20">
        <v>11</v>
      </c>
      <c r="AE14221">
        <f t="shared" si="222"/>
        <v>2010</v>
      </c>
    </row>
    <row r="14222" spans="1:31" x14ac:dyDescent="0.25">
      <c r="A14222" s="7">
        <v>14219</v>
      </c>
      <c r="B14222" s="8">
        <v>40418</v>
      </c>
      <c r="C14222" t="s">
        <v>3</v>
      </c>
      <c r="D14222" t="s">
        <v>951</v>
      </c>
      <c r="E14222" t="s">
        <v>9</v>
      </c>
      <c r="F14222" t="s">
        <v>828</v>
      </c>
      <c r="G14222" t="s">
        <v>714</v>
      </c>
      <c r="H14222" s="9" t="s">
        <v>2298</v>
      </c>
      <c r="I14222" t="s">
        <v>1454</v>
      </c>
      <c r="J14222" s="20">
        <v>25</v>
      </c>
      <c r="K14222" s="20" t="s">
        <v>9</v>
      </c>
      <c r="L14222" t="s">
        <v>1464</v>
      </c>
      <c r="M14222" s="20">
        <v>5.5</v>
      </c>
      <c r="N14222" s="20">
        <v>8</v>
      </c>
      <c r="AE14222">
        <f t="shared" si="222"/>
        <v>2010</v>
      </c>
    </row>
    <row r="14223" spans="1:31" x14ac:dyDescent="0.25">
      <c r="A14223" s="7">
        <v>14220</v>
      </c>
      <c r="B14223" s="8">
        <v>40418</v>
      </c>
      <c r="C14223" t="s">
        <v>3</v>
      </c>
      <c r="D14223" t="s">
        <v>1060</v>
      </c>
      <c r="E14223" t="s">
        <v>9</v>
      </c>
      <c r="F14223" t="s">
        <v>767</v>
      </c>
      <c r="G14223" t="s">
        <v>648</v>
      </c>
      <c r="H14223" s="9" t="s">
        <v>1797</v>
      </c>
      <c r="I14223" t="s">
        <v>1454</v>
      </c>
      <c r="J14223" s="20">
        <v>91</v>
      </c>
      <c r="K14223" s="20" t="s">
        <v>3</v>
      </c>
      <c r="L14223" t="s">
        <v>1464</v>
      </c>
      <c r="M14223" s="20">
        <v>26.48</v>
      </c>
      <c r="N14223" s="20">
        <v>20.02</v>
      </c>
      <c r="AE14223">
        <f t="shared" si="222"/>
        <v>2010</v>
      </c>
    </row>
    <row r="14224" spans="1:31" x14ac:dyDescent="0.25">
      <c r="A14224" s="7">
        <v>14221</v>
      </c>
      <c r="B14224" s="8">
        <v>40419</v>
      </c>
      <c r="C14224" t="s">
        <v>3</v>
      </c>
      <c r="D14224" t="s">
        <v>787</v>
      </c>
      <c r="E14224" t="s">
        <v>9</v>
      </c>
      <c r="F14224" t="s">
        <v>923</v>
      </c>
      <c r="G14224" t="s">
        <v>648</v>
      </c>
      <c r="H14224" s="135" t="s">
        <v>1833</v>
      </c>
      <c r="I14224" t="s">
        <v>1454</v>
      </c>
      <c r="J14224" s="20">
        <v>4</v>
      </c>
      <c r="K14224" s="20" t="s">
        <v>9</v>
      </c>
      <c r="L14224" t="s">
        <v>1464</v>
      </c>
      <c r="M14224" s="20">
        <v>0.88</v>
      </c>
      <c r="N14224" s="20">
        <v>2.12</v>
      </c>
      <c r="AE14224">
        <f t="shared" si="222"/>
        <v>2010</v>
      </c>
    </row>
    <row r="14225" spans="1:31" x14ac:dyDescent="0.25">
      <c r="A14225" s="7">
        <v>14222</v>
      </c>
      <c r="B14225" s="8">
        <v>40419</v>
      </c>
      <c r="C14225" t="s">
        <v>3</v>
      </c>
      <c r="D14225" t="s">
        <v>787</v>
      </c>
      <c r="E14225" t="s">
        <v>9</v>
      </c>
      <c r="F14225" t="s">
        <v>923</v>
      </c>
      <c r="G14225" t="s">
        <v>648</v>
      </c>
      <c r="H14225" s="135" t="s">
        <v>1877</v>
      </c>
      <c r="I14225" t="s">
        <v>1454</v>
      </c>
      <c r="J14225" s="20">
        <v>6</v>
      </c>
      <c r="K14225" s="20" t="s">
        <v>3</v>
      </c>
      <c r="L14225" t="s">
        <v>1463</v>
      </c>
      <c r="M14225" s="20">
        <v>2.56</v>
      </c>
      <c r="N14225" s="20">
        <v>1.44</v>
      </c>
      <c r="AE14225">
        <f t="shared" si="222"/>
        <v>2010</v>
      </c>
    </row>
    <row r="14226" spans="1:31" x14ac:dyDescent="0.25">
      <c r="A14226" s="7">
        <v>14223</v>
      </c>
      <c r="B14226" s="8">
        <v>40419</v>
      </c>
      <c r="C14226" t="s">
        <v>3</v>
      </c>
      <c r="D14226" t="s">
        <v>787</v>
      </c>
      <c r="E14226" t="s">
        <v>9</v>
      </c>
      <c r="F14226" t="s">
        <v>923</v>
      </c>
      <c r="G14226" t="s">
        <v>648</v>
      </c>
      <c r="H14226" s="135" t="s">
        <v>1885</v>
      </c>
      <c r="I14226" t="s">
        <v>1454</v>
      </c>
      <c r="J14226" s="20">
        <v>5</v>
      </c>
      <c r="K14226" s="20" t="s">
        <v>3</v>
      </c>
      <c r="L14226" t="s">
        <v>1464</v>
      </c>
      <c r="M14226" s="20">
        <v>2.4</v>
      </c>
      <c r="N14226" s="20">
        <v>1.1000000000000001</v>
      </c>
      <c r="AE14226">
        <f t="shared" si="222"/>
        <v>2010</v>
      </c>
    </row>
    <row r="14227" spans="1:31" x14ac:dyDescent="0.25">
      <c r="A14227" s="7">
        <v>14224</v>
      </c>
      <c r="B14227" s="8">
        <v>40419</v>
      </c>
      <c r="C14227" t="s">
        <v>3</v>
      </c>
      <c r="D14227" t="s">
        <v>787</v>
      </c>
      <c r="E14227" t="s">
        <v>9</v>
      </c>
      <c r="F14227" t="s">
        <v>923</v>
      </c>
      <c r="G14227" t="s">
        <v>648</v>
      </c>
      <c r="H14227" s="135" t="s">
        <v>1792</v>
      </c>
      <c r="I14227" t="s">
        <v>1454</v>
      </c>
      <c r="J14227" s="20">
        <v>6</v>
      </c>
      <c r="K14227" s="20" t="s">
        <v>1465</v>
      </c>
      <c r="L14227" t="s">
        <v>1466</v>
      </c>
      <c r="M14227" s="20">
        <v>1.5</v>
      </c>
      <c r="N14227" s="20">
        <v>1.5</v>
      </c>
      <c r="AE14227">
        <f t="shared" si="222"/>
        <v>2010</v>
      </c>
    </row>
    <row r="14228" spans="1:31" x14ac:dyDescent="0.25">
      <c r="A14228" s="7">
        <v>14225</v>
      </c>
      <c r="B14228" s="8">
        <v>40420</v>
      </c>
      <c r="C14228" t="s">
        <v>3</v>
      </c>
      <c r="D14228" t="s">
        <v>968</v>
      </c>
      <c r="E14228" t="s">
        <v>9</v>
      </c>
      <c r="F14228" t="s">
        <v>665</v>
      </c>
      <c r="G14228" t="s">
        <v>732</v>
      </c>
      <c r="H14228" s="135" t="s">
        <v>2223</v>
      </c>
      <c r="I14228" t="s">
        <v>1454</v>
      </c>
      <c r="J14228" s="20">
        <v>61</v>
      </c>
      <c r="K14228" s="20" t="s">
        <v>9</v>
      </c>
      <c r="L14228" t="s">
        <v>1464</v>
      </c>
      <c r="M14228" s="20">
        <v>13.42</v>
      </c>
      <c r="N14228" s="20">
        <v>18.079999999999998</v>
      </c>
      <c r="AE14228">
        <f t="shared" si="222"/>
        <v>2010</v>
      </c>
    </row>
    <row r="14229" spans="1:31" x14ac:dyDescent="0.25">
      <c r="A14229" s="7">
        <v>14226</v>
      </c>
      <c r="B14229" s="8">
        <v>40420</v>
      </c>
      <c r="C14229" t="s">
        <v>3</v>
      </c>
      <c r="D14229" t="s">
        <v>833</v>
      </c>
      <c r="E14229" t="s">
        <v>9</v>
      </c>
      <c r="F14229" t="s">
        <v>53</v>
      </c>
      <c r="G14229" t="s">
        <v>648</v>
      </c>
      <c r="H14229" s="135" t="s">
        <v>2240</v>
      </c>
      <c r="I14229" t="s">
        <v>1455</v>
      </c>
      <c r="J14229" s="20">
        <v>56</v>
      </c>
      <c r="K14229" s="20" t="s">
        <v>9</v>
      </c>
      <c r="L14229" t="s">
        <v>1464</v>
      </c>
      <c r="M14229" s="20">
        <v>6.16</v>
      </c>
      <c r="N14229" s="20">
        <v>8.34</v>
      </c>
      <c r="AE14229">
        <f t="shared" si="222"/>
        <v>2010</v>
      </c>
    </row>
    <row r="14230" spans="1:31" x14ac:dyDescent="0.25">
      <c r="A14230" s="7">
        <v>14227</v>
      </c>
      <c r="B14230" s="8">
        <v>40420</v>
      </c>
      <c r="C14230" t="s">
        <v>3</v>
      </c>
      <c r="D14230" t="s">
        <v>973</v>
      </c>
      <c r="E14230" t="s">
        <v>9</v>
      </c>
      <c r="F14230" t="s">
        <v>665</v>
      </c>
      <c r="G14230" t="s">
        <v>929</v>
      </c>
      <c r="H14230" s="9" t="s">
        <v>2719</v>
      </c>
      <c r="I14230" t="s">
        <v>1454</v>
      </c>
      <c r="J14230" s="20">
        <v>21</v>
      </c>
      <c r="K14230" s="20" t="s">
        <v>9</v>
      </c>
      <c r="L14230" t="s">
        <v>1464</v>
      </c>
      <c r="M14230" s="20">
        <v>4.62</v>
      </c>
      <c r="N14230" s="20">
        <v>6.88</v>
      </c>
      <c r="AE14230">
        <f t="shared" si="222"/>
        <v>2010</v>
      </c>
    </row>
    <row r="14231" spans="1:31" x14ac:dyDescent="0.25">
      <c r="A14231" s="7">
        <v>14228</v>
      </c>
      <c r="B14231" s="8">
        <v>40420</v>
      </c>
      <c r="C14231" t="s">
        <v>3</v>
      </c>
      <c r="D14231" t="s">
        <v>973</v>
      </c>
      <c r="E14231" t="s">
        <v>9</v>
      </c>
      <c r="F14231" t="s">
        <v>1045</v>
      </c>
      <c r="G14231" t="s">
        <v>870</v>
      </c>
      <c r="H14231" s="135" t="s">
        <v>1496</v>
      </c>
      <c r="I14231" t="s">
        <v>1454</v>
      </c>
      <c r="J14231" s="20">
        <v>11</v>
      </c>
      <c r="K14231" s="20" t="s">
        <v>9</v>
      </c>
      <c r="L14231" t="s">
        <v>1464</v>
      </c>
      <c r="M14231" s="20">
        <v>2.42</v>
      </c>
      <c r="N14231" s="20">
        <v>4.08</v>
      </c>
      <c r="AE14231">
        <f t="shared" si="222"/>
        <v>2010</v>
      </c>
    </row>
    <row r="14232" spans="1:31" x14ac:dyDescent="0.25">
      <c r="A14232" s="7">
        <v>14229</v>
      </c>
      <c r="B14232" s="8">
        <v>40420</v>
      </c>
      <c r="C14232" t="s">
        <v>3</v>
      </c>
      <c r="D14232" t="s">
        <v>1052</v>
      </c>
      <c r="E14232" t="s">
        <v>9</v>
      </c>
      <c r="F14232" t="s">
        <v>828</v>
      </c>
      <c r="G14232" t="s">
        <v>895</v>
      </c>
      <c r="H14232" s="135" t="s">
        <v>2542</v>
      </c>
      <c r="I14232" t="s">
        <v>1454</v>
      </c>
      <c r="J14232" s="20">
        <v>13</v>
      </c>
      <c r="K14232" s="20" t="s">
        <v>3</v>
      </c>
      <c r="L14232" t="s">
        <v>1464</v>
      </c>
      <c r="M14232" s="20">
        <v>4.6400000000000006</v>
      </c>
      <c r="N14232" s="20">
        <v>2.86</v>
      </c>
      <c r="AE14232">
        <f t="shared" si="222"/>
        <v>2010</v>
      </c>
    </row>
    <row r="14233" spans="1:31" x14ac:dyDescent="0.25">
      <c r="A14233" s="7">
        <v>14230</v>
      </c>
      <c r="B14233" s="8">
        <v>40420</v>
      </c>
      <c r="C14233" t="s">
        <v>3</v>
      </c>
      <c r="D14233" t="s">
        <v>918</v>
      </c>
      <c r="E14233" t="s">
        <v>9</v>
      </c>
      <c r="F14233" t="s">
        <v>665</v>
      </c>
      <c r="G14233" t="s">
        <v>1016</v>
      </c>
      <c r="H14233" s="9" t="s">
        <v>3021</v>
      </c>
      <c r="I14233" t="s">
        <v>1454</v>
      </c>
      <c r="J14233" s="20">
        <v>44</v>
      </c>
      <c r="K14233" s="20" t="s">
        <v>9</v>
      </c>
      <c r="L14233" t="s">
        <v>1464</v>
      </c>
      <c r="M14233" s="20">
        <v>9.68</v>
      </c>
      <c r="N14233" s="20">
        <v>13.32</v>
      </c>
      <c r="AE14233">
        <f t="shared" si="222"/>
        <v>2010</v>
      </c>
    </row>
    <row r="14234" spans="1:31" x14ac:dyDescent="0.25">
      <c r="A14234" s="7">
        <v>14231</v>
      </c>
      <c r="B14234" s="8">
        <v>40420</v>
      </c>
      <c r="C14234" t="s">
        <v>3</v>
      </c>
      <c r="D14234" t="s">
        <v>973</v>
      </c>
      <c r="E14234" t="s">
        <v>9</v>
      </c>
      <c r="F14234" t="s">
        <v>828</v>
      </c>
      <c r="G14234" t="s">
        <v>714</v>
      </c>
      <c r="H14234" s="135" t="s">
        <v>1496</v>
      </c>
      <c r="I14234" t="s">
        <v>1454</v>
      </c>
      <c r="J14234" s="20">
        <v>23</v>
      </c>
      <c r="K14234" s="20" t="s">
        <v>1465</v>
      </c>
      <c r="L14234" t="s">
        <v>1466</v>
      </c>
      <c r="M14234" s="20">
        <v>5.75</v>
      </c>
      <c r="N14234" s="20">
        <v>5.75</v>
      </c>
      <c r="AE14234">
        <f t="shared" si="222"/>
        <v>2010</v>
      </c>
    </row>
    <row r="14235" spans="1:31" x14ac:dyDescent="0.25">
      <c r="A14235" s="7">
        <v>14232</v>
      </c>
      <c r="B14235" s="8">
        <v>40420</v>
      </c>
      <c r="C14235" t="s">
        <v>3</v>
      </c>
      <c r="D14235" t="s">
        <v>973</v>
      </c>
      <c r="E14235" t="s">
        <v>9</v>
      </c>
      <c r="F14235" t="s">
        <v>828</v>
      </c>
      <c r="G14235" t="s">
        <v>714</v>
      </c>
      <c r="H14235" s="135" t="s">
        <v>1496</v>
      </c>
      <c r="I14235" t="s">
        <v>1454</v>
      </c>
      <c r="J14235" s="20">
        <v>37</v>
      </c>
      <c r="K14235" s="20" t="s">
        <v>9</v>
      </c>
      <c r="L14235" t="s">
        <v>1464</v>
      </c>
      <c r="M14235" s="20">
        <v>8.14</v>
      </c>
      <c r="N14235" s="20">
        <v>11.36</v>
      </c>
      <c r="AE14235">
        <f t="shared" si="222"/>
        <v>2010</v>
      </c>
    </row>
    <row r="14236" spans="1:31" x14ac:dyDescent="0.25">
      <c r="A14236" s="7">
        <v>14233</v>
      </c>
      <c r="B14236" s="8">
        <v>40421</v>
      </c>
      <c r="C14236" t="s">
        <v>3</v>
      </c>
      <c r="D14236" t="s">
        <v>944</v>
      </c>
      <c r="E14236" t="s">
        <v>9</v>
      </c>
      <c r="F14236" t="s">
        <v>1052</v>
      </c>
      <c r="G14236" t="s">
        <v>377</v>
      </c>
      <c r="H14236" s="135" t="s">
        <v>1585</v>
      </c>
      <c r="I14236" t="s">
        <v>1455</v>
      </c>
      <c r="J14236" s="20">
        <v>12</v>
      </c>
      <c r="K14236" s="20" t="s">
        <v>3</v>
      </c>
      <c r="L14236" t="s">
        <v>1463</v>
      </c>
      <c r="M14236" s="20">
        <v>2.06</v>
      </c>
      <c r="N14236" s="20">
        <v>1.44</v>
      </c>
      <c r="AE14236">
        <f t="shared" si="222"/>
        <v>2010</v>
      </c>
    </row>
    <row r="14237" spans="1:31" x14ac:dyDescent="0.25">
      <c r="A14237" s="7">
        <v>14234</v>
      </c>
      <c r="B14237" s="8">
        <v>40421</v>
      </c>
      <c r="C14237" t="s">
        <v>3</v>
      </c>
      <c r="D14237" t="s">
        <v>1052</v>
      </c>
      <c r="E14237" t="s">
        <v>9</v>
      </c>
      <c r="F14237" t="s">
        <v>829</v>
      </c>
      <c r="G14237" t="s">
        <v>895</v>
      </c>
      <c r="H14237" s="135" t="s">
        <v>2593</v>
      </c>
      <c r="I14237" t="s">
        <v>1455</v>
      </c>
      <c r="J14237" s="20">
        <v>9</v>
      </c>
      <c r="K14237" s="20" t="s">
        <v>3</v>
      </c>
      <c r="L14237" t="s">
        <v>1464</v>
      </c>
      <c r="M14237" s="20">
        <v>1.76</v>
      </c>
      <c r="N14237" s="20">
        <v>0.99</v>
      </c>
      <c r="AE14237">
        <f t="shared" si="222"/>
        <v>2010</v>
      </c>
    </row>
    <row r="14238" spans="1:31" x14ac:dyDescent="0.25">
      <c r="A14238" s="7">
        <v>14235</v>
      </c>
      <c r="B14238" s="8">
        <v>40422</v>
      </c>
      <c r="C14238" t="s">
        <v>3</v>
      </c>
      <c r="D14238" t="s">
        <v>832</v>
      </c>
      <c r="E14238" t="s">
        <v>9</v>
      </c>
      <c r="F14238" t="s">
        <v>585</v>
      </c>
      <c r="G14238" t="s">
        <v>861</v>
      </c>
      <c r="H14238" s="135" t="s">
        <v>2437</v>
      </c>
      <c r="I14238" t="s">
        <v>1454</v>
      </c>
      <c r="J14238" s="20">
        <v>17</v>
      </c>
      <c r="K14238" s="20" t="s">
        <v>9</v>
      </c>
      <c r="L14238" t="s">
        <v>1464</v>
      </c>
      <c r="M14238" s="20">
        <v>3.74</v>
      </c>
      <c r="N14238" s="20">
        <v>5.76</v>
      </c>
      <c r="AE14238">
        <f t="shared" si="222"/>
        <v>2010</v>
      </c>
    </row>
    <row r="14239" spans="1:31" x14ac:dyDescent="0.25">
      <c r="A14239" s="7">
        <v>14236</v>
      </c>
      <c r="B14239" s="8">
        <v>40422</v>
      </c>
      <c r="C14239" t="s">
        <v>3</v>
      </c>
      <c r="D14239" t="s">
        <v>543</v>
      </c>
      <c r="E14239" t="s">
        <v>9</v>
      </c>
      <c r="F14239" t="s">
        <v>427</v>
      </c>
      <c r="G14239" t="s">
        <v>732</v>
      </c>
      <c r="H14239" s="136" t="s">
        <v>2239</v>
      </c>
      <c r="I14239" t="s">
        <v>1454</v>
      </c>
      <c r="J14239" s="20">
        <v>54</v>
      </c>
      <c r="K14239" s="20" t="s">
        <v>9</v>
      </c>
      <c r="L14239" t="s">
        <v>1464</v>
      </c>
      <c r="M14239" s="20">
        <v>11.879999999999999</v>
      </c>
      <c r="N14239" s="20">
        <v>16.12</v>
      </c>
      <c r="AE14239">
        <f t="shared" si="222"/>
        <v>2010</v>
      </c>
    </row>
    <row r="14240" spans="1:31" x14ac:dyDescent="0.25">
      <c r="A14240" s="7">
        <v>14237</v>
      </c>
      <c r="B14240" s="8">
        <v>40422</v>
      </c>
      <c r="C14240" t="s">
        <v>3</v>
      </c>
      <c r="D14240" t="s">
        <v>794</v>
      </c>
      <c r="E14240" t="s">
        <v>9</v>
      </c>
      <c r="F14240" t="s">
        <v>469</v>
      </c>
      <c r="G14240" t="s">
        <v>732</v>
      </c>
      <c r="H14240" s="135" t="s">
        <v>2283</v>
      </c>
      <c r="I14240" t="s">
        <v>1454</v>
      </c>
      <c r="J14240" s="20">
        <v>23</v>
      </c>
      <c r="K14240" s="20" t="s">
        <v>3</v>
      </c>
      <c r="L14240" t="s">
        <v>1464</v>
      </c>
      <c r="M14240" s="20">
        <v>7.4399999999999995</v>
      </c>
      <c r="N14240" s="20">
        <v>5.0600000000000005</v>
      </c>
      <c r="AE14240">
        <f t="shared" si="222"/>
        <v>2010</v>
      </c>
    </row>
    <row r="14241" spans="1:31" x14ac:dyDescent="0.25">
      <c r="A14241" s="7">
        <v>14238</v>
      </c>
      <c r="B14241" s="8">
        <v>40422</v>
      </c>
      <c r="C14241" t="s">
        <v>3</v>
      </c>
      <c r="D14241" t="s">
        <v>311</v>
      </c>
      <c r="E14241" t="s">
        <v>9</v>
      </c>
      <c r="F14241" t="s">
        <v>45</v>
      </c>
      <c r="G14241" t="s">
        <v>633</v>
      </c>
      <c r="H14241" s="135" t="s">
        <v>1496</v>
      </c>
      <c r="I14241" t="s">
        <v>1454</v>
      </c>
      <c r="J14241" s="20">
        <v>23</v>
      </c>
      <c r="K14241" s="20" t="s">
        <v>3</v>
      </c>
      <c r="L14241" t="s">
        <v>1464</v>
      </c>
      <c r="M14241" s="20">
        <v>7.4399999999999995</v>
      </c>
      <c r="N14241" s="20">
        <v>5.0600000000000005</v>
      </c>
      <c r="AE14241">
        <f t="shared" si="222"/>
        <v>2010</v>
      </c>
    </row>
    <row r="14242" spans="1:31" x14ac:dyDescent="0.25">
      <c r="A14242" s="7">
        <v>14239</v>
      </c>
      <c r="B14242" s="8">
        <v>40422</v>
      </c>
      <c r="C14242" t="s">
        <v>3</v>
      </c>
      <c r="D14242" t="s">
        <v>427</v>
      </c>
      <c r="E14242" t="s">
        <v>9</v>
      </c>
      <c r="F14242" t="s">
        <v>1075</v>
      </c>
      <c r="G14242" t="s">
        <v>929</v>
      </c>
      <c r="H14242" s="135" t="s">
        <v>2766</v>
      </c>
      <c r="I14242" t="s">
        <v>1458</v>
      </c>
      <c r="J14242" s="20">
        <v>12</v>
      </c>
      <c r="K14242" s="20" t="s">
        <v>3</v>
      </c>
      <c r="L14242" t="s">
        <v>1464</v>
      </c>
      <c r="M14242" s="20">
        <v>10</v>
      </c>
      <c r="N14242" s="20">
        <v>30</v>
      </c>
      <c r="AE14242">
        <f t="shared" si="222"/>
        <v>2010</v>
      </c>
    </row>
    <row r="14243" spans="1:31" x14ac:dyDescent="0.25">
      <c r="A14243" s="7">
        <v>14240</v>
      </c>
      <c r="B14243" s="8">
        <v>40422</v>
      </c>
      <c r="C14243" t="s">
        <v>3</v>
      </c>
      <c r="D14243" t="s">
        <v>731</v>
      </c>
      <c r="E14243" t="s">
        <v>9</v>
      </c>
      <c r="F14243" t="s">
        <v>52</v>
      </c>
      <c r="G14243" t="s">
        <v>929</v>
      </c>
      <c r="H14243" s="135" t="s">
        <v>2678</v>
      </c>
      <c r="I14243" t="s">
        <v>1456</v>
      </c>
      <c r="J14243" s="20">
        <v>29</v>
      </c>
      <c r="K14243" s="20" t="s">
        <v>9</v>
      </c>
      <c r="L14243" t="s">
        <v>1464</v>
      </c>
      <c r="M14243" s="20">
        <v>6.38</v>
      </c>
      <c r="N14243" s="20">
        <v>9.1199999999999992</v>
      </c>
      <c r="O14243" t="s">
        <v>9</v>
      </c>
      <c r="P14243" s="13" t="s">
        <v>306</v>
      </c>
      <c r="Q14243" t="s">
        <v>3</v>
      </c>
      <c r="R14243" t="s">
        <v>31</v>
      </c>
      <c r="S14243" t="s">
        <v>1465</v>
      </c>
      <c r="U14243" t="s">
        <v>1465</v>
      </c>
      <c r="W14243" t="s">
        <v>1465</v>
      </c>
      <c r="Y14243" t="s">
        <v>1465</v>
      </c>
      <c r="AA14243" t="s">
        <v>1465</v>
      </c>
      <c r="AC14243" t="s">
        <v>1465</v>
      </c>
      <c r="AE14243">
        <f t="shared" si="222"/>
        <v>2010</v>
      </c>
    </row>
    <row r="14244" spans="1:31" x14ac:dyDescent="0.25">
      <c r="A14244" s="7">
        <v>14241</v>
      </c>
      <c r="B14244" s="8">
        <v>40422</v>
      </c>
      <c r="C14244" t="s">
        <v>3</v>
      </c>
      <c r="D14244" t="s">
        <v>1064</v>
      </c>
      <c r="E14244" t="s">
        <v>9</v>
      </c>
      <c r="F14244" t="s">
        <v>1052</v>
      </c>
      <c r="G14244" t="s">
        <v>895</v>
      </c>
      <c r="H14244" s="135" t="s">
        <v>2593</v>
      </c>
      <c r="I14244" t="s">
        <v>1455</v>
      </c>
      <c r="J14244" s="20">
        <v>9</v>
      </c>
      <c r="K14244" s="20" t="s">
        <v>3</v>
      </c>
      <c r="L14244" t="s">
        <v>1463</v>
      </c>
      <c r="M14244" s="20">
        <v>1.67</v>
      </c>
      <c r="N14244" s="20">
        <v>1.08</v>
      </c>
      <c r="AE14244">
        <f t="shared" si="222"/>
        <v>2010</v>
      </c>
    </row>
    <row r="14245" spans="1:31" x14ac:dyDescent="0.25">
      <c r="A14245" s="7">
        <v>14242</v>
      </c>
      <c r="B14245" s="8">
        <v>40423</v>
      </c>
      <c r="C14245" t="s">
        <v>3</v>
      </c>
      <c r="D14245" t="s">
        <v>1073</v>
      </c>
      <c r="E14245" t="s">
        <v>9</v>
      </c>
      <c r="F14245" t="s">
        <v>810</v>
      </c>
      <c r="G14245" t="s">
        <v>929</v>
      </c>
      <c r="H14245" s="135" t="s">
        <v>2986</v>
      </c>
      <c r="I14245" t="s">
        <v>1454</v>
      </c>
      <c r="J14245" s="20">
        <v>86</v>
      </c>
      <c r="K14245" s="20" t="s">
        <v>9</v>
      </c>
      <c r="L14245" t="s">
        <v>1464</v>
      </c>
      <c r="M14245" s="20">
        <v>18.920000000000002</v>
      </c>
      <c r="N14245" s="20">
        <v>25.08</v>
      </c>
      <c r="AE14245">
        <f t="shared" si="222"/>
        <v>2010</v>
      </c>
    </row>
    <row r="14246" spans="1:31" x14ac:dyDescent="0.25">
      <c r="A14246" s="7">
        <v>14243</v>
      </c>
      <c r="B14246" s="8">
        <v>40424</v>
      </c>
      <c r="C14246" t="s">
        <v>3</v>
      </c>
      <c r="D14246" t="s">
        <v>222</v>
      </c>
      <c r="E14246" t="s">
        <v>9</v>
      </c>
      <c r="F14246" t="s">
        <v>1045</v>
      </c>
      <c r="G14246" t="s">
        <v>1016</v>
      </c>
      <c r="H14246" s="9" t="s">
        <v>2965</v>
      </c>
      <c r="I14246" t="s">
        <v>1454</v>
      </c>
      <c r="J14246" s="20">
        <v>16</v>
      </c>
      <c r="K14246" s="20" t="s">
        <v>3</v>
      </c>
      <c r="L14246" t="s">
        <v>1464</v>
      </c>
      <c r="M14246" s="20">
        <v>5.48</v>
      </c>
      <c r="N14246" s="20">
        <v>3.52</v>
      </c>
      <c r="AE14246">
        <f t="shared" si="222"/>
        <v>2010</v>
      </c>
    </row>
    <row r="14247" spans="1:31" x14ac:dyDescent="0.25">
      <c r="A14247" s="7">
        <v>14244</v>
      </c>
      <c r="B14247" s="8">
        <v>40425</v>
      </c>
      <c r="C14247" t="s">
        <v>3</v>
      </c>
      <c r="D14247" t="s">
        <v>1052</v>
      </c>
      <c r="E14247" t="s">
        <v>9</v>
      </c>
      <c r="F14247" t="s">
        <v>717</v>
      </c>
      <c r="G14247" t="s">
        <v>732</v>
      </c>
      <c r="H14247" s="135" t="s">
        <v>2179</v>
      </c>
      <c r="I14247" t="s">
        <v>1455</v>
      </c>
      <c r="J14247" s="20">
        <v>20</v>
      </c>
      <c r="K14247" s="20" t="s">
        <v>3</v>
      </c>
      <c r="L14247" t="s">
        <v>1463</v>
      </c>
      <c r="M14247" s="20">
        <v>3.1</v>
      </c>
      <c r="N14247" s="20">
        <v>2.4</v>
      </c>
      <c r="AE14247">
        <f t="shared" si="222"/>
        <v>2010</v>
      </c>
    </row>
    <row r="14248" spans="1:31" x14ac:dyDescent="0.25">
      <c r="A14248" s="7">
        <v>14245</v>
      </c>
      <c r="B14248" s="8">
        <v>40425</v>
      </c>
      <c r="C14248" t="s">
        <v>3</v>
      </c>
      <c r="D14248" t="s">
        <v>787</v>
      </c>
      <c r="E14248" t="s">
        <v>9</v>
      </c>
      <c r="F14248" t="s">
        <v>1045</v>
      </c>
      <c r="G14248" t="s">
        <v>714</v>
      </c>
      <c r="H14248" s="135" t="s">
        <v>2004</v>
      </c>
      <c r="I14248" t="s">
        <v>1454</v>
      </c>
      <c r="J14248" s="20">
        <v>22</v>
      </c>
      <c r="K14248" s="20" t="s">
        <v>9</v>
      </c>
      <c r="L14248" t="s">
        <v>1464</v>
      </c>
      <c r="M14248" s="20">
        <v>4.84</v>
      </c>
      <c r="N14248" s="20">
        <v>7.16</v>
      </c>
      <c r="AE14248">
        <f t="shared" si="222"/>
        <v>2010</v>
      </c>
    </row>
    <row r="14249" spans="1:31" x14ac:dyDescent="0.25">
      <c r="A14249" s="7">
        <v>14246</v>
      </c>
      <c r="B14249" s="8">
        <v>40425</v>
      </c>
      <c r="C14249" t="s">
        <v>3</v>
      </c>
      <c r="D14249" t="s">
        <v>923</v>
      </c>
      <c r="E14249" t="s">
        <v>9</v>
      </c>
      <c r="F14249" t="s">
        <v>787</v>
      </c>
      <c r="G14249" t="s">
        <v>648</v>
      </c>
      <c r="H14249" s="135" t="s">
        <v>1833</v>
      </c>
      <c r="I14249" t="s">
        <v>1454</v>
      </c>
      <c r="J14249" s="20">
        <v>4</v>
      </c>
      <c r="K14249" s="20" t="s">
        <v>1465</v>
      </c>
      <c r="L14249" t="s">
        <v>1466</v>
      </c>
      <c r="M14249" s="20">
        <v>1</v>
      </c>
      <c r="N14249" s="20">
        <v>1</v>
      </c>
      <c r="AE14249">
        <f t="shared" si="222"/>
        <v>2010</v>
      </c>
    </row>
    <row r="14250" spans="1:31" x14ac:dyDescent="0.25">
      <c r="A14250" s="7">
        <v>14247</v>
      </c>
      <c r="B14250" s="8">
        <v>40425</v>
      </c>
      <c r="C14250" t="s">
        <v>3</v>
      </c>
      <c r="D14250" t="s">
        <v>923</v>
      </c>
      <c r="E14250" t="s">
        <v>9</v>
      </c>
      <c r="F14250" t="s">
        <v>787</v>
      </c>
      <c r="G14250" t="s">
        <v>648</v>
      </c>
      <c r="H14250" s="135" t="s">
        <v>1877</v>
      </c>
      <c r="I14250" t="s">
        <v>1454</v>
      </c>
      <c r="J14250" s="20">
        <v>6</v>
      </c>
      <c r="K14250" s="20" t="s">
        <v>1465</v>
      </c>
      <c r="L14250" t="s">
        <v>1466</v>
      </c>
      <c r="M14250" s="20">
        <v>1.5</v>
      </c>
      <c r="N14250" s="20">
        <v>1.5</v>
      </c>
      <c r="AE14250">
        <f t="shared" si="222"/>
        <v>2010</v>
      </c>
    </row>
    <row r="14251" spans="1:31" x14ac:dyDescent="0.25">
      <c r="A14251" s="7">
        <v>14248</v>
      </c>
      <c r="B14251" s="8">
        <v>40425</v>
      </c>
      <c r="C14251" t="s">
        <v>3</v>
      </c>
      <c r="D14251" t="s">
        <v>923</v>
      </c>
      <c r="E14251" t="s">
        <v>9</v>
      </c>
      <c r="F14251" t="s">
        <v>787</v>
      </c>
      <c r="G14251" t="s">
        <v>648</v>
      </c>
      <c r="H14251" s="135" t="s">
        <v>1885</v>
      </c>
      <c r="I14251" t="s">
        <v>1454</v>
      </c>
      <c r="J14251" s="20">
        <v>5</v>
      </c>
      <c r="K14251" s="20" t="s">
        <v>3</v>
      </c>
      <c r="L14251" t="s">
        <v>1464</v>
      </c>
      <c r="M14251" s="20">
        <v>2.4</v>
      </c>
      <c r="N14251" s="20">
        <v>1.1000000000000001</v>
      </c>
      <c r="AE14251">
        <f t="shared" si="222"/>
        <v>2010</v>
      </c>
    </row>
    <row r="14252" spans="1:31" x14ac:dyDescent="0.25">
      <c r="A14252" s="7">
        <v>14249</v>
      </c>
      <c r="B14252" s="8">
        <v>40425</v>
      </c>
      <c r="C14252" t="s">
        <v>3</v>
      </c>
      <c r="D14252" t="s">
        <v>923</v>
      </c>
      <c r="E14252" t="s">
        <v>9</v>
      </c>
      <c r="F14252" t="s">
        <v>787</v>
      </c>
      <c r="G14252" t="s">
        <v>648</v>
      </c>
      <c r="H14252" s="135" t="s">
        <v>1792</v>
      </c>
      <c r="I14252" t="s">
        <v>1454</v>
      </c>
      <c r="J14252" s="20">
        <v>6</v>
      </c>
      <c r="K14252" s="20" t="s">
        <v>3</v>
      </c>
      <c r="L14252" t="s">
        <v>1463</v>
      </c>
      <c r="M14252" s="20">
        <v>2.56</v>
      </c>
      <c r="N14252" s="20">
        <v>1.44</v>
      </c>
      <c r="AE14252">
        <f t="shared" si="222"/>
        <v>2010</v>
      </c>
    </row>
    <row r="14253" spans="1:31" x14ac:dyDescent="0.25">
      <c r="A14253" s="7">
        <v>14250</v>
      </c>
      <c r="B14253" s="8">
        <v>40425</v>
      </c>
      <c r="C14253" t="s">
        <v>3</v>
      </c>
      <c r="D14253" t="s">
        <v>791</v>
      </c>
      <c r="E14253" t="s">
        <v>9</v>
      </c>
      <c r="F14253" t="s">
        <v>787</v>
      </c>
      <c r="G14253" t="s">
        <v>929</v>
      </c>
      <c r="H14253" s="135" t="s">
        <v>2713</v>
      </c>
      <c r="I14253" t="s">
        <v>1455</v>
      </c>
      <c r="J14253" s="20">
        <v>43</v>
      </c>
      <c r="K14253" s="20" t="s">
        <v>3</v>
      </c>
      <c r="L14253" t="s">
        <v>1464</v>
      </c>
      <c r="M14253" s="20">
        <v>6.52</v>
      </c>
      <c r="N14253" s="20">
        <v>4.7300000000000004</v>
      </c>
      <c r="AE14253">
        <f t="shared" si="222"/>
        <v>2010</v>
      </c>
    </row>
    <row r="14254" spans="1:31" x14ac:dyDescent="0.25">
      <c r="A14254" s="7">
        <v>14251</v>
      </c>
      <c r="B14254" s="8">
        <v>40425</v>
      </c>
      <c r="C14254" t="s">
        <v>3</v>
      </c>
      <c r="D14254" t="s">
        <v>787</v>
      </c>
      <c r="E14254" t="s">
        <v>9</v>
      </c>
      <c r="F14254" t="s">
        <v>1034</v>
      </c>
      <c r="G14254" t="s">
        <v>929</v>
      </c>
      <c r="H14254" s="135" t="s">
        <v>2713</v>
      </c>
      <c r="I14254" t="s">
        <v>1454</v>
      </c>
      <c r="J14254" s="20">
        <v>20</v>
      </c>
      <c r="K14254" s="20" t="s">
        <v>9</v>
      </c>
      <c r="L14254" t="s">
        <v>1463</v>
      </c>
      <c r="M14254" s="20">
        <v>4.8</v>
      </c>
      <c r="N14254" s="20">
        <v>6.2</v>
      </c>
      <c r="AE14254">
        <f t="shared" si="222"/>
        <v>2010</v>
      </c>
    </row>
    <row r="14255" spans="1:31" x14ac:dyDescent="0.25">
      <c r="A14255" s="7">
        <v>14252</v>
      </c>
      <c r="B14255" s="8">
        <v>40425</v>
      </c>
      <c r="C14255" t="s">
        <v>3</v>
      </c>
      <c r="D14255" t="s">
        <v>787</v>
      </c>
      <c r="E14255" t="s">
        <v>9</v>
      </c>
      <c r="F14255" t="s">
        <v>923</v>
      </c>
      <c r="G14255" t="s">
        <v>929</v>
      </c>
      <c r="H14255" s="135" t="s">
        <v>2713</v>
      </c>
      <c r="I14255" t="s">
        <v>1454</v>
      </c>
      <c r="J14255" s="20">
        <v>86</v>
      </c>
      <c r="K14255" s="20" t="s">
        <v>9</v>
      </c>
      <c r="L14255" t="s">
        <v>1464</v>
      </c>
      <c r="M14255" s="20">
        <v>18.920000000000002</v>
      </c>
      <c r="N14255" s="20">
        <v>25.08</v>
      </c>
      <c r="AE14255">
        <f t="shared" si="222"/>
        <v>2010</v>
      </c>
    </row>
    <row r="14256" spans="1:31" x14ac:dyDescent="0.25">
      <c r="A14256" s="7">
        <v>14253</v>
      </c>
      <c r="B14256" s="8">
        <v>40425</v>
      </c>
      <c r="C14256" t="s">
        <v>3</v>
      </c>
      <c r="D14256" t="s">
        <v>787</v>
      </c>
      <c r="E14256" t="s">
        <v>9</v>
      </c>
      <c r="F14256" t="s">
        <v>791</v>
      </c>
      <c r="G14256" t="s">
        <v>1016</v>
      </c>
      <c r="H14256" s="9" t="s">
        <v>2907</v>
      </c>
      <c r="I14256" t="s">
        <v>1455</v>
      </c>
      <c r="J14256" s="20">
        <v>24</v>
      </c>
      <c r="K14256" s="20" t="s">
        <v>9</v>
      </c>
      <c r="L14256" t="s">
        <v>1464</v>
      </c>
      <c r="M14256" s="20">
        <v>2.64</v>
      </c>
      <c r="N14256" s="20">
        <v>3.86</v>
      </c>
      <c r="AE14256">
        <f t="shared" si="222"/>
        <v>2010</v>
      </c>
    </row>
    <row r="14257" spans="1:31" x14ac:dyDescent="0.25">
      <c r="A14257" s="7">
        <v>14254</v>
      </c>
      <c r="B14257" s="8">
        <v>40425</v>
      </c>
      <c r="C14257" t="s">
        <v>3</v>
      </c>
      <c r="D14257" t="s">
        <v>787</v>
      </c>
      <c r="E14257" t="s">
        <v>9</v>
      </c>
      <c r="F14257" t="s">
        <v>45</v>
      </c>
      <c r="G14257" t="s">
        <v>1016</v>
      </c>
      <c r="H14257" s="9" t="s">
        <v>3022</v>
      </c>
      <c r="I14257" t="s">
        <v>1454</v>
      </c>
      <c r="J14257" s="20">
        <v>12</v>
      </c>
      <c r="K14257" s="20" t="s">
        <v>9</v>
      </c>
      <c r="L14257" t="s">
        <v>1464</v>
      </c>
      <c r="M14257" s="20">
        <v>2.64</v>
      </c>
      <c r="N14257" s="20">
        <v>4.3599999999999994</v>
      </c>
      <c r="AE14257">
        <f t="shared" si="222"/>
        <v>2010</v>
      </c>
    </row>
    <row r="14258" spans="1:31" x14ac:dyDescent="0.25">
      <c r="A14258" s="7">
        <v>14255</v>
      </c>
      <c r="B14258" s="8">
        <v>40425</v>
      </c>
      <c r="C14258" t="s">
        <v>3</v>
      </c>
      <c r="D14258" t="s">
        <v>926</v>
      </c>
      <c r="E14258" t="s">
        <v>9</v>
      </c>
      <c r="F14258" t="s">
        <v>904</v>
      </c>
      <c r="G14258" t="s">
        <v>648</v>
      </c>
      <c r="H14258" s="9" t="s">
        <v>2932</v>
      </c>
      <c r="I14258" t="s">
        <v>1455</v>
      </c>
      <c r="J14258" s="20">
        <v>13</v>
      </c>
      <c r="K14258" s="20" t="s">
        <v>9</v>
      </c>
      <c r="L14258" t="s">
        <v>1464</v>
      </c>
      <c r="M14258" s="20">
        <v>1.43</v>
      </c>
      <c r="N14258" s="20">
        <v>2.3200000000000003</v>
      </c>
      <c r="AE14258">
        <f t="shared" si="222"/>
        <v>2010</v>
      </c>
    </row>
    <row r="14259" spans="1:31" x14ac:dyDescent="0.25">
      <c r="A14259" s="7">
        <v>14256</v>
      </c>
      <c r="B14259" s="8">
        <v>40426</v>
      </c>
      <c r="C14259" t="s">
        <v>3</v>
      </c>
      <c r="D14259" t="s">
        <v>543</v>
      </c>
      <c r="E14259" t="s">
        <v>9</v>
      </c>
      <c r="F14259" t="s">
        <v>521</v>
      </c>
      <c r="G14259" t="s">
        <v>714</v>
      </c>
      <c r="H14259" s="135" t="s">
        <v>2060</v>
      </c>
      <c r="I14259" t="s">
        <v>1454</v>
      </c>
      <c r="J14259" s="20">
        <v>62</v>
      </c>
      <c r="K14259" s="20" t="s">
        <v>3</v>
      </c>
      <c r="L14259" t="s">
        <v>1464</v>
      </c>
      <c r="M14259" s="20">
        <v>18.36</v>
      </c>
      <c r="N14259" s="20">
        <v>13.64</v>
      </c>
      <c r="AE14259">
        <f t="shared" si="222"/>
        <v>2010</v>
      </c>
    </row>
    <row r="14260" spans="1:31" x14ac:dyDescent="0.25">
      <c r="A14260" s="7">
        <v>14257</v>
      </c>
      <c r="B14260" s="8">
        <v>40426</v>
      </c>
      <c r="C14260" t="s">
        <v>3</v>
      </c>
      <c r="D14260" t="s">
        <v>442</v>
      </c>
      <c r="E14260" t="s">
        <v>9</v>
      </c>
      <c r="F14260" t="s">
        <v>427</v>
      </c>
      <c r="G14260" t="s">
        <v>377</v>
      </c>
      <c r="H14260" s="9" t="s">
        <v>3023</v>
      </c>
      <c r="I14260" t="s">
        <v>1454</v>
      </c>
      <c r="J14260" s="20">
        <v>10</v>
      </c>
      <c r="K14260" s="20" t="s">
        <v>9</v>
      </c>
      <c r="L14260" t="s">
        <v>1464</v>
      </c>
      <c r="M14260" s="20">
        <v>2.2000000000000002</v>
      </c>
      <c r="N14260" s="20">
        <v>3.8</v>
      </c>
      <c r="AE14260">
        <f t="shared" si="222"/>
        <v>2010</v>
      </c>
    </row>
    <row r="14261" spans="1:31" x14ac:dyDescent="0.25">
      <c r="A14261" s="7">
        <v>14258</v>
      </c>
      <c r="B14261" s="8">
        <v>40426</v>
      </c>
      <c r="C14261" t="s">
        <v>3</v>
      </c>
      <c r="D14261" t="s">
        <v>1018</v>
      </c>
      <c r="E14261" t="s">
        <v>9</v>
      </c>
      <c r="F14261" t="s">
        <v>1043</v>
      </c>
      <c r="G14261" t="s">
        <v>870</v>
      </c>
      <c r="H14261" s="135" t="s">
        <v>2473</v>
      </c>
      <c r="I14261" t="s">
        <v>1454</v>
      </c>
      <c r="J14261" s="20">
        <v>31</v>
      </c>
      <c r="K14261" s="20" t="s">
        <v>1465</v>
      </c>
      <c r="L14261" t="s">
        <v>1466</v>
      </c>
      <c r="M14261" s="20">
        <v>7.75</v>
      </c>
      <c r="N14261" s="20">
        <v>7.75</v>
      </c>
      <c r="AE14261">
        <f t="shared" si="222"/>
        <v>2010</v>
      </c>
    </row>
    <row r="14262" spans="1:31" x14ac:dyDescent="0.25">
      <c r="A14262" s="7">
        <v>14259</v>
      </c>
      <c r="B14262" s="8">
        <v>40426</v>
      </c>
      <c r="C14262" t="s">
        <v>3</v>
      </c>
      <c r="D14262" t="s">
        <v>1018</v>
      </c>
      <c r="E14262" t="s">
        <v>9</v>
      </c>
      <c r="F14262" t="s">
        <v>1058</v>
      </c>
      <c r="G14262" t="s">
        <v>870</v>
      </c>
      <c r="H14262" s="135" t="s">
        <v>2473</v>
      </c>
      <c r="I14262" t="s">
        <v>1454</v>
      </c>
      <c r="J14262" s="20">
        <v>30</v>
      </c>
      <c r="K14262" s="20" t="s">
        <v>3</v>
      </c>
      <c r="L14262" t="s">
        <v>1463</v>
      </c>
      <c r="M14262" s="20">
        <v>8.8000000000000007</v>
      </c>
      <c r="N14262" s="20">
        <v>7.2</v>
      </c>
      <c r="AE14262">
        <f t="shared" si="222"/>
        <v>2010</v>
      </c>
    </row>
    <row r="14263" spans="1:31" x14ac:dyDescent="0.25">
      <c r="A14263" s="7">
        <v>14260</v>
      </c>
      <c r="B14263" s="8">
        <v>40426</v>
      </c>
      <c r="C14263" t="s">
        <v>3</v>
      </c>
      <c r="D14263" t="s">
        <v>43</v>
      </c>
      <c r="E14263" t="s">
        <v>9</v>
      </c>
      <c r="F14263" t="s">
        <v>920</v>
      </c>
      <c r="G14263" t="s">
        <v>17</v>
      </c>
      <c r="H14263" s="135" t="s">
        <v>1500</v>
      </c>
      <c r="I14263" t="s">
        <v>1455</v>
      </c>
      <c r="J14263" s="20">
        <v>49</v>
      </c>
      <c r="K14263" s="20" t="s">
        <v>9</v>
      </c>
      <c r="L14263" t="s">
        <v>1463</v>
      </c>
      <c r="M14263" s="20">
        <v>5.88</v>
      </c>
      <c r="N14263" s="20">
        <v>6.87</v>
      </c>
      <c r="AE14263">
        <f t="shared" si="222"/>
        <v>2010</v>
      </c>
    </row>
    <row r="14264" spans="1:31" x14ac:dyDescent="0.25">
      <c r="A14264" s="7">
        <v>14261</v>
      </c>
      <c r="B14264" s="8">
        <v>40426</v>
      </c>
      <c r="C14264" t="s">
        <v>3</v>
      </c>
      <c r="D14264" t="s">
        <v>202</v>
      </c>
      <c r="E14264" t="s">
        <v>9</v>
      </c>
      <c r="F14264" t="s">
        <v>338</v>
      </c>
      <c r="G14264" t="s">
        <v>17</v>
      </c>
      <c r="H14264" s="135" t="s">
        <v>1496</v>
      </c>
      <c r="I14264" t="s">
        <v>1454</v>
      </c>
      <c r="J14264" s="20">
        <v>21</v>
      </c>
      <c r="K14264" s="20" t="s">
        <v>1465</v>
      </c>
      <c r="L14264" t="s">
        <v>1466</v>
      </c>
      <c r="M14264" s="20">
        <v>5.25</v>
      </c>
      <c r="N14264" s="20">
        <v>5.25</v>
      </c>
      <c r="AE14264">
        <f t="shared" si="222"/>
        <v>2010</v>
      </c>
    </row>
    <row r="14265" spans="1:31" x14ac:dyDescent="0.25">
      <c r="A14265" s="7">
        <v>14262</v>
      </c>
      <c r="B14265" s="8">
        <v>40426</v>
      </c>
      <c r="C14265" t="s">
        <v>3</v>
      </c>
      <c r="D14265" t="s">
        <v>656</v>
      </c>
      <c r="E14265" t="s">
        <v>9</v>
      </c>
      <c r="F14265" t="s">
        <v>1032</v>
      </c>
      <c r="G14265" t="s">
        <v>870</v>
      </c>
      <c r="H14265" s="135" t="s">
        <v>1496</v>
      </c>
      <c r="I14265" t="s">
        <v>1454</v>
      </c>
      <c r="J14265" s="20">
        <v>37</v>
      </c>
      <c r="K14265" s="20" t="s">
        <v>3</v>
      </c>
      <c r="L14265" t="s">
        <v>1463</v>
      </c>
      <c r="M14265" s="20">
        <v>10.62</v>
      </c>
      <c r="N14265" s="20">
        <v>8.8800000000000008</v>
      </c>
      <c r="AE14265">
        <f t="shared" si="222"/>
        <v>2010</v>
      </c>
    </row>
    <row r="14266" spans="1:31" x14ac:dyDescent="0.25">
      <c r="A14266" s="7">
        <v>14263</v>
      </c>
      <c r="B14266" s="8">
        <v>40427</v>
      </c>
      <c r="C14266" t="s">
        <v>3</v>
      </c>
      <c r="D14266" t="s">
        <v>521</v>
      </c>
      <c r="E14266" t="s">
        <v>9</v>
      </c>
      <c r="F14266" t="s">
        <v>543</v>
      </c>
      <c r="G14266" t="s">
        <v>11</v>
      </c>
      <c r="H14266" s="135" t="s">
        <v>1579</v>
      </c>
      <c r="I14266" t="s">
        <v>1454</v>
      </c>
      <c r="J14266" s="20">
        <v>45</v>
      </c>
      <c r="K14266" s="20" t="s">
        <v>3</v>
      </c>
      <c r="L14266" t="s">
        <v>1464</v>
      </c>
      <c r="M14266" s="20">
        <v>13.6</v>
      </c>
      <c r="N14266" s="20">
        <v>9.9</v>
      </c>
      <c r="AE14266">
        <f t="shared" si="222"/>
        <v>2010</v>
      </c>
    </row>
    <row r="14267" spans="1:31" x14ac:dyDescent="0.25">
      <c r="A14267" s="7">
        <v>14264</v>
      </c>
      <c r="B14267" s="8">
        <v>40427</v>
      </c>
      <c r="C14267" t="s">
        <v>3</v>
      </c>
      <c r="D14267" t="s">
        <v>968</v>
      </c>
      <c r="E14267" t="s">
        <v>9</v>
      </c>
      <c r="F14267" t="s">
        <v>978</v>
      </c>
      <c r="G14267" t="s">
        <v>870</v>
      </c>
      <c r="H14267" s="135" t="s">
        <v>1496</v>
      </c>
      <c r="I14267" t="s">
        <v>1454</v>
      </c>
      <c r="J14267" s="20">
        <v>40</v>
      </c>
      <c r="K14267" s="20" t="s">
        <v>9</v>
      </c>
      <c r="L14267" t="s">
        <v>1464</v>
      </c>
      <c r="M14267" s="20">
        <v>8.8000000000000007</v>
      </c>
      <c r="N14267" s="20">
        <v>12.2</v>
      </c>
      <c r="AE14267">
        <f t="shared" si="222"/>
        <v>2010</v>
      </c>
    </row>
    <row r="14268" spans="1:31" x14ac:dyDescent="0.25">
      <c r="A14268" s="7">
        <v>14265</v>
      </c>
      <c r="B14268" s="8">
        <v>40427</v>
      </c>
      <c r="C14268" t="s">
        <v>3</v>
      </c>
      <c r="D14268" t="s">
        <v>1052</v>
      </c>
      <c r="E14268" t="s">
        <v>9</v>
      </c>
      <c r="F14268" t="s">
        <v>828</v>
      </c>
      <c r="G14268" t="s">
        <v>895</v>
      </c>
      <c r="H14268" s="135" t="s">
        <v>2593</v>
      </c>
      <c r="I14268" t="s">
        <v>1454</v>
      </c>
      <c r="J14268" s="20">
        <v>9</v>
      </c>
      <c r="K14268" s="20" t="s">
        <v>3</v>
      </c>
      <c r="L14268" t="s">
        <v>1463</v>
      </c>
      <c r="M14268" s="20">
        <v>3.34</v>
      </c>
      <c r="N14268" s="20">
        <v>2.16</v>
      </c>
      <c r="AE14268">
        <f t="shared" si="222"/>
        <v>2010</v>
      </c>
    </row>
    <row r="14269" spans="1:31" x14ac:dyDescent="0.25">
      <c r="A14269" s="7">
        <v>14266</v>
      </c>
      <c r="B14269" s="8">
        <v>40427</v>
      </c>
      <c r="C14269" t="s">
        <v>3</v>
      </c>
      <c r="D14269" t="s">
        <v>733</v>
      </c>
      <c r="E14269" t="s">
        <v>9</v>
      </c>
      <c r="F14269" t="s">
        <v>543</v>
      </c>
      <c r="G14269" t="s">
        <v>895</v>
      </c>
      <c r="H14269" s="135" t="s">
        <v>2579</v>
      </c>
      <c r="I14269" t="s">
        <v>1454</v>
      </c>
      <c r="J14269" s="20">
        <v>25</v>
      </c>
      <c r="K14269" s="20" t="s">
        <v>3</v>
      </c>
      <c r="L14269" t="s">
        <v>1463</v>
      </c>
      <c r="M14269" s="20">
        <v>7.5</v>
      </c>
      <c r="N14269" s="20">
        <v>6</v>
      </c>
      <c r="AE14269">
        <f t="shared" si="222"/>
        <v>2010</v>
      </c>
    </row>
    <row r="14270" spans="1:31" x14ac:dyDescent="0.25">
      <c r="A14270" s="7">
        <v>14267</v>
      </c>
      <c r="B14270" s="8">
        <v>40427</v>
      </c>
      <c r="C14270" t="s">
        <v>3</v>
      </c>
      <c r="D14270" t="s">
        <v>733</v>
      </c>
      <c r="E14270" t="s">
        <v>9</v>
      </c>
      <c r="F14270" t="s">
        <v>543</v>
      </c>
      <c r="G14270" t="s">
        <v>895</v>
      </c>
      <c r="H14270" s="135" t="s">
        <v>2946</v>
      </c>
      <c r="I14270" t="s">
        <v>1454</v>
      </c>
      <c r="J14270" s="20">
        <v>1</v>
      </c>
      <c r="K14270" s="20" t="s">
        <v>1465</v>
      </c>
      <c r="L14270" t="s">
        <v>1466</v>
      </c>
      <c r="M14270" s="20">
        <v>0.25</v>
      </c>
      <c r="N14270" s="20">
        <v>0.25</v>
      </c>
      <c r="AE14270">
        <f t="shared" si="222"/>
        <v>2010</v>
      </c>
    </row>
    <row r="14271" spans="1:31" x14ac:dyDescent="0.25">
      <c r="A14271" s="7">
        <v>14268</v>
      </c>
      <c r="B14271" s="8">
        <v>40427</v>
      </c>
      <c r="C14271" t="s">
        <v>3</v>
      </c>
      <c r="D14271" t="s">
        <v>955</v>
      </c>
      <c r="E14271" t="s">
        <v>9</v>
      </c>
      <c r="F14271" t="s">
        <v>926</v>
      </c>
      <c r="G14271" t="s">
        <v>1016</v>
      </c>
      <c r="H14271" s="135" t="s">
        <v>1496</v>
      </c>
      <c r="I14271" t="s">
        <v>1454</v>
      </c>
      <c r="J14271" s="20">
        <v>30</v>
      </c>
      <c r="K14271" s="20" t="s">
        <v>1465</v>
      </c>
      <c r="L14271" t="s">
        <v>1466</v>
      </c>
      <c r="M14271" s="20">
        <v>7.5</v>
      </c>
      <c r="N14271" s="20">
        <v>7.5</v>
      </c>
      <c r="AE14271">
        <f t="shared" si="222"/>
        <v>2010</v>
      </c>
    </row>
    <row r="14272" spans="1:31" x14ac:dyDescent="0.25">
      <c r="A14272" s="7">
        <v>14269</v>
      </c>
      <c r="B14272" s="8">
        <v>40427</v>
      </c>
      <c r="C14272" t="s">
        <v>3</v>
      </c>
      <c r="D14272" t="s">
        <v>938</v>
      </c>
      <c r="E14272" t="s">
        <v>9</v>
      </c>
      <c r="F14272" t="s">
        <v>926</v>
      </c>
      <c r="G14272" t="s">
        <v>714</v>
      </c>
      <c r="H14272" s="135" t="s">
        <v>1496</v>
      </c>
      <c r="I14272" t="s">
        <v>1456</v>
      </c>
      <c r="J14272" s="20">
        <v>1</v>
      </c>
      <c r="K14272" s="20" t="s">
        <v>1465</v>
      </c>
      <c r="L14272" t="s">
        <v>1466</v>
      </c>
      <c r="M14272" s="20">
        <v>0.25</v>
      </c>
      <c r="N14272" s="20">
        <v>0.25</v>
      </c>
      <c r="O14272" t="s">
        <v>9</v>
      </c>
      <c r="P14272" s="13" t="s">
        <v>687</v>
      </c>
      <c r="Q14272" t="s">
        <v>9</v>
      </c>
      <c r="R14272" t="s">
        <v>817</v>
      </c>
      <c r="S14272" t="s">
        <v>3</v>
      </c>
      <c r="T14272" t="s">
        <v>47</v>
      </c>
      <c r="U14272" t="s">
        <v>1465</v>
      </c>
      <c r="V14272" t="s">
        <v>1023</v>
      </c>
      <c r="W14272" t="s">
        <v>1465</v>
      </c>
      <c r="Y14272" t="s">
        <v>1465</v>
      </c>
      <c r="AA14272" t="s">
        <v>1465</v>
      </c>
      <c r="AC14272" t="s">
        <v>1465</v>
      </c>
      <c r="AE14272">
        <f t="shared" si="222"/>
        <v>2010</v>
      </c>
    </row>
    <row r="14273" spans="1:31" x14ac:dyDescent="0.25">
      <c r="A14273" s="7">
        <v>14270</v>
      </c>
      <c r="B14273" s="8">
        <v>40428</v>
      </c>
      <c r="C14273" t="s">
        <v>3</v>
      </c>
      <c r="D14273" t="s">
        <v>1071</v>
      </c>
      <c r="E14273" t="s">
        <v>9</v>
      </c>
      <c r="F14273" t="s">
        <v>1043</v>
      </c>
      <c r="G14273" t="s">
        <v>895</v>
      </c>
      <c r="H14273" s="135" t="s">
        <v>2551</v>
      </c>
      <c r="I14273" t="s">
        <v>1454</v>
      </c>
      <c r="J14273" s="20">
        <v>18</v>
      </c>
      <c r="K14273" s="20" t="s">
        <v>9</v>
      </c>
      <c r="L14273" t="s">
        <v>1464</v>
      </c>
      <c r="M14273" s="20">
        <v>3.96</v>
      </c>
      <c r="N14273" s="20">
        <v>6.04</v>
      </c>
      <c r="AE14273">
        <f t="shared" si="222"/>
        <v>2010</v>
      </c>
    </row>
    <row r="14274" spans="1:31" x14ac:dyDescent="0.25">
      <c r="A14274" s="7">
        <v>14271</v>
      </c>
      <c r="B14274" s="8">
        <v>40428</v>
      </c>
      <c r="C14274" t="s">
        <v>3</v>
      </c>
      <c r="D14274" t="s">
        <v>1068</v>
      </c>
      <c r="E14274" t="s">
        <v>9</v>
      </c>
      <c r="F14274" t="s">
        <v>1043</v>
      </c>
      <c r="G14274" t="s">
        <v>929</v>
      </c>
      <c r="H14274" s="135" t="s">
        <v>2686</v>
      </c>
      <c r="I14274" t="s">
        <v>1454</v>
      </c>
      <c r="J14274" s="20">
        <v>30</v>
      </c>
      <c r="K14274" s="20" t="s">
        <v>9</v>
      </c>
      <c r="L14274" t="s">
        <v>1463</v>
      </c>
      <c r="M14274" s="20">
        <v>7.2</v>
      </c>
      <c r="N14274" s="20">
        <v>8.8000000000000007</v>
      </c>
      <c r="AE14274">
        <f t="shared" si="222"/>
        <v>2010</v>
      </c>
    </row>
    <row r="14275" spans="1:31" x14ac:dyDescent="0.25">
      <c r="A14275" s="7">
        <v>14272</v>
      </c>
      <c r="B14275" s="8">
        <v>40428</v>
      </c>
      <c r="C14275" t="s">
        <v>3</v>
      </c>
      <c r="D14275" t="s">
        <v>1052</v>
      </c>
      <c r="E14275" t="s">
        <v>9</v>
      </c>
      <c r="F14275" t="s">
        <v>829</v>
      </c>
      <c r="G14275" t="s">
        <v>895</v>
      </c>
      <c r="H14275" s="135" t="s">
        <v>2593</v>
      </c>
      <c r="I14275" t="s">
        <v>1455</v>
      </c>
      <c r="J14275" s="20">
        <v>9</v>
      </c>
      <c r="K14275" s="20" t="s">
        <v>1465</v>
      </c>
      <c r="L14275" t="s">
        <v>1466</v>
      </c>
      <c r="M14275" s="20">
        <v>1.125</v>
      </c>
      <c r="N14275" s="20">
        <v>1.125</v>
      </c>
      <c r="AE14275">
        <f t="shared" si="222"/>
        <v>2010</v>
      </c>
    </row>
    <row r="14276" spans="1:31" x14ac:dyDescent="0.25">
      <c r="A14276" s="7">
        <v>14273</v>
      </c>
      <c r="B14276" s="8">
        <v>40429</v>
      </c>
      <c r="C14276" t="s">
        <v>3</v>
      </c>
      <c r="D14276" t="s">
        <v>1060</v>
      </c>
      <c r="E14276" t="s">
        <v>9</v>
      </c>
      <c r="F14276" t="s">
        <v>1045</v>
      </c>
      <c r="G14276" t="s">
        <v>648</v>
      </c>
      <c r="H14276" s="135" t="s">
        <v>2062</v>
      </c>
      <c r="I14276" t="s">
        <v>1454</v>
      </c>
      <c r="J14276" s="20">
        <v>38</v>
      </c>
      <c r="K14276" s="20" t="s">
        <v>3</v>
      </c>
      <c r="L14276" t="s">
        <v>1464</v>
      </c>
      <c r="M14276" s="20">
        <v>11.64</v>
      </c>
      <c r="N14276" s="20">
        <v>8.36</v>
      </c>
      <c r="AE14276">
        <f t="shared" ref="AE14276:AE14339" si="223">YEAR(B14276)</f>
        <v>2010</v>
      </c>
    </row>
    <row r="14277" spans="1:31" x14ac:dyDescent="0.25">
      <c r="A14277" s="7">
        <v>14274</v>
      </c>
      <c r="B14277" s="8">
        <v>40429</v>
      </c>
      <c r="C14277" t="s">
        <v>3</v>
      </c>
      <c r="D14277" t="s">
        <v>713</v>
      </c>
      <c r="E14277" t="s">
        <v>9</v>
      </c>
      <c r="F14277" t="s">
        <v>134</v>
      </c>
      <c r="G14277" t="s">
        <v>1016</v>
      </c>
      <c r="H14277" s="135" t="s">
        <v>3024</v>
      </c>
      <c r="I14277" t="s">
        <v>1455</v>
      </c>
      <c r="J14277" s="20">
        <v>12</v>
      </c>
      <c r="K14277" s="20" t="s">
        <v>9</v>
      </c>
      <c r="L14277" t="s">
        <v>1464</v>
      </c>
      <c r="M14277" s="20">
        <v>1.32</v>
      </c>
      <c r="N14277" s="20">
        <v>2.1799999999999997</v>
      </c>
      <c r="AE14277">
        <f t="shared" si="223"/>
        <v>2010</v>
      </c>
    </row>
    <row r="14278" spans="1:31" x14ac:dyDescent="0.25">
      <c r="A14278" s="7">
        <v>14275</v>
      </c>
      <c r="B14278" s="8">
        <v>40429</v>
      </c>
      <c r="C14278" t="s">
        <v>3</v>
      </c>
      <c r="D14278" t="s">
        <v>134</v>
      </c>
      <c r="E14278" t="s">
        <v>9</v>
      </c>
      <c r="F14278" t="s">
        <v>713</v>
      </c>
      <c r="G14278" t="s">
        <v>1016</v>
      </c>
      <c r="H14278" s="135" t="s">
        <v>3024</v>
      </c>
      <c r="I14278" t="s">
        <v>1455</v>
      </c>
      <c r="J14278" s="20">
        <v>12</v>
      </c>
      <c r="K14278" s="20" t="s">
        <v>3</v>
      </c>
      <c r="L14278" t="s">
        <v>1463</v>
      </c>
      <c r="M14278" s="20">
        <v>2.06</v>
      </c>
      <c r="N14278" s="20">
        <v>1.44</v>
      </c>
      <c r="AE14278">
        <f t="shared" si="223"/>
        <v>2010</v>
      </c>
    </row>
    <row r="14279" spans="1:31" x14ac:dyDescent="0.25">
      <c r="A14279" s="7">
        <v>14276</v>
      </c>
      <c r="B14279" s="8">
        <v>40429</v>
      </c>
      <c r="C14279" t="s">
        <v>3</v>
      </c>
      <c r="D14279" t="s">
        <v>655</v>
      </c>
      <c r="E14279" t="s">
        <v>9</v>
      </c>
      <c r="F14279" t="s">
        <v>734</v>
      </c>
      <c r="G14279" t="s">
        <v>929</v>
      </c>
      <c r="H14279" s="9" t="s">
        <v>2652</v>
      </c>
      <c r="I14279" t="s">
        <v>1454</v>
      </c>
      <c r="J14279" s="20">
        <v>28</v>
      </c>
      <c r="K14279" s="20" t="s">
        <v>9</v>
      </c>
      <c r="L14279" t="s">
        <v>1464</v>
      </c>
      <c r="M14279" s="20">
        <v>6.16</v>
      </c>
      <c r="N14279" s="20">
        <v>8.84</v>
      </c>
      <c r="AE14279">
        <f t="shared" si="223"/>
        <v>2010</v>
      </c>
    </row>
    <row r="14280" spans="1:31" x14ac:dyDescent="0.25">
      <c r="A14280" s="7">
        <v>14277</v>
      </c>
      <c r="B14280" s="8">
        <v>40429</v>
      </c>
      <c r="C14280" t="s">
        <v>3</v>
      </c>
      <c r="D14280" t="s">
        <v>168</v>
      </c>
      <c r="E14280" t="s">
        <v>9</v>
      </c>
      <c r="F14280" t="s">
        <v>1069</v>
      </c>
      <c r="G14280" t="s">
        <v>14</v>
      </c>
      <c r="H14280" s="135" t="s">
        <v>1501</v>
      </c>
      <c r="I14280" t="s">
        <v>1454</v>
      </c>
      <c r="J14280" s="20">
        <v>80</v>
      </c>
      <c r="K14280" s="20" t="s">
        <v>3</v>
      </c>
      <c r="L14280" t="s">
        <v>1464</v>
      </c>
      <c r="M14280" s="20">
        <v>23.4</v>
      </c>
      <c r="N14280" s="20">
        <v>17.600000000000001</v>
      </c>
      <c r="AE14280">
        <f t="shared" si="223"/>
        <v>2010</v>
      </c>
    </row>
    <row r="14281" spans="1:31" x14ac:dyDescent="0.25">
      <c r="A14281" s="7">
        <v>14278</v>
      </c>
      <c r="B14281" s="8">
        <v>40429</v>
      </c>
      <c r="C14281" t="s">
        <v>3</v>
      </c>
      <c r="D14281" t="s">
        <v>432</v>
      </c>
      <c r="E14281" t="s">
        <v>9</v>
      </c>
      <c r="F14281" t="s">
        <v>54</v>
      </c>
      <c r="G14281" t="s">
        <v>895</v>
      </c>
      <c r="H14281" s="135" t="s">
        <v>3025</v>
      </c>
      <c r="I14281" t="s">
        <v>1454</v>
      </c>
      <c r="J14281" s="20">
        <v>26</v>
      </c>
      <c r="K14281" s="20" t="s">
        <v>9</v>
      </c>
      <c r="L14281" t="s">
        <v>1464</v>
      </c>
      <c r="M14281" s="20">
        <v>5.72</v>
      </c>
      <c r="N14281" s="20">
        <v>8.2800000000000011</v>
      </c>
      <c r="AE14281">
        <f t="shared" si="223"/>
        <v>2010</v>
      </c>
    </row>
    <row r="14282" spans="1:31" x14ac:dyDescent="0.25">
      <c r="A14282" s="7">
        <v>14279</v>
      </c>
      <c r="B14282" s="8">
        <v>40429</v>
      </c>
      <c r="C14282" t="s">
        <v>3</v>
      </c>
      <c r="D14282" t="s">
        <v>920</v>
      </c>
      <c r="E14282" t="s">
        <v>9</v>
      </c>
      <c r="F14282" t="s">
        <v>450</v>
      </c>
      <c r="G14282" t="s">
        <v>633</v>
      </c>
      <c r="H14282" s="135" t="s">
        <v>1496</v>
      </c>
      <c r="I14282" t="s">
        <v>1454</v>
      </c>
      <c r="J14282" s="20">
        <v>33</v>
      </c>
      <c r="K14282" s="20" t="s">
        <v>9</v>
      </c>
      <c r="L14282" t="s">
        <v>1463</v>
      </c>
      <c r="M14282" s="20">
        <v>7.92</v>
      </c>
      <c r="N14282" s="20">
        <v>9.58</v>
      </c>
      <c r="AE14282">
        <f t="shared" si="223"/>
        <v>2010</v>
      </c>
    </row>
    <row r="14283" spans="1:31" x14ac:dyDescent="0.25">
      <c r="A14283" s="7">
        <v>14280</v>
      </c>
      <c r="B14283" s="8">
        <v>40431</v>
      </c>
      <c r="C14283" t="s">
        <v>3</v>
      </c>
      <c r="D14283" t="s">
        <v>134</v>
      </c>
      <c r="E14283" t="s">
        <v>9</v>
      </c>
      <c r="F14283" t="s">
        <v>1076</v>
      </c>
      <c r="G14283" t="s">
        <v>648</v>
      </c>
      <c r="H14283" s="136" t="s">
        <v>1812</v>
      </c>
      <c r="I14283" t="s">
        <v>1458</v>
      </c>
      <c r="J14283" s="20">
        <v>13</v>
      </c>
      <c r="K14283" s="20" t="s">
        <v>3</v>
      </c>
      <c r="L14283" t="s">
        <v>1464</v>
      </c>
      <c r="M14283" s="20">
        <v>10</v>
      </c>
      <c r="N14283" s="20">
        <v>30</v>
      </c>
      <c r="AE14283">
        <f t="shared" si="223"/>
        <v>2010</v>
      </c>
    </row>
    <row r="14284" spans="1:31" x14ac:dyDescent="0.25">
      <c r="A14284" s="7">
        <v>14281</v>
      </c>
      <c r="B14284" s="8">
        <v>40432</v>
      </c>
      <c r="C14284" t="s">
        <v>3</v>
      </c>
      <c r="D14284" t="s">
        <v>897</v>
      </c>
      <c r="E14284" t="s">
        <v>9</v>
      </c>
      <c r="F14284" t="s">
        <v>1064</v>
      </c>
      <c r="G14284" t="s">
        <v>895</v>
      </c>
      <c r="H14284" s="135" t="s">
        <v>2540</v>
      </c>
      <c r="I14284" t="s">
        <v>1455</v>
      </c>
      <c r="J14284" s="20">
        <v>35</v>
      </c>
      <c r="K14284" s="20" t="s">
        <v>9</v>
      </c>
      <c r="L14284" t="s">
        <v>1464</v>
      </c>
      <c r="M14284" s="20">
        <v>3.85</v>
      </c>
      <c r="N14284" s="20">
        <v>5.4</v>
      </c>
      <c r="AE14284">
        <f t="shared" si="223"/>
        <v>2010</v>
      </c>
    </row>
    <row r="14285" spans="1:31" x14ac:dyDescent="0.25">
      <c r="A14285" s="7">
        <v>14282</v>
      </c>
      <c r="B14285" s="8">
        <v>40433</v>
      </c>
      <c r="C14285" t="s">
        <v>3</v>
      </c>
      <c r="D14285" t="s">
        <v>1052</v>
      </c>
      <c r="E14285" t="s">
        <v>9</v>
      </c>
      <c r="F14285" t="s">
        <v>829</v>
      </c>
      <c r="G14285" t="s">
        <v>732</v>
      </c>
      <c r="H14285" s="135" t="s">
        <v>2160</v>
      </c>
      <c r="I14285" t="s">
        <v>1455</v>
      </c>
      <c r="J14285" s="20">
        <v>7</v>
      </c>
      <c r="K14285" s="20" t="s">
        <v>3</v>
      </c>
      <c r="L14285" t="s">
        <v>1463</v>
      </c>
      <c r="M14285" s="20">
        <v>1.4100000000000001</v>
      </c>
      <c r="N14285" s="20">
        <v>0.84</v>
      </c>
      <c r="AE14285">
        <f t="shared" si="223"/>
        <v>2010</v>
      </c>
    </row>
    <row r="14286" spans="1:31" x14ac:dyDescent="0.25">
      <c r="A14286" s="7">
        <v>14283</v>
      </c>
      <c r="B14286" s="8">
        <v>40433</v>
      </c>
      <c r="C14286" t="s">
        <v>3</v>
      </c>
      <c r="D14286" t="s">
        <v>462</v>
      </c>
      <c r="E14286" t="s">
        <v>9</v>
      </c>
      <c r="F14286" t="s">
        <v>134</v>
      </c>
      <c r="G14286" t="s">
        <v>377</v>
      </c>
      <c r="H14286" s="9" t="s">
        <v>3026</v>
      </c>
      <c r="I14286" t="s">
        <v>1454</v>
      </c>
      <c r="J14286" s="20">
        <v>41</v>
      </c>
      <c r="K14286" s="20" t="s">
        <v>3</v>
      </c>
      <c r="L14286" t="s">
        <v>1464</v>
      </c>
      <c r="M14286" s="20">
        <v>12.48</v>
      </c>
      <c r="N14286" s="20">
        <v>9.02</v>
      </c>
      <c r="AE14286">
        <f t="shared" si="223"/>
        <v>2010</v>
      </c>
    </row>
    <row r="14287" spans="1:31" x14ac:dyDescent="0.25">
      <c r="A14287" s="7">
        <v>14284</v>
      </c>
      <c r="B14287" s="8">
        <v>40433</v>
      </c>
      <c r="C14287" t="s">
        <v>3</v>
      </c>
      <c r="D14287" t="s">
        <v>787</v>
      </c>
      <c r="E14287" t="s">
        <v>9</v>
      </c>
      <c r="F14287" t="s">
        <v>914</v>
      </c>
      <c r="G14287" t="s">
        <v>870</v>
      </c>
      <c r="H14287" s="135" t="s">
        <v>2790</v>
      </c>
      <c r="I14287" t="s">
        <v>1455</v>
      </c>
      <c r="J14287" s="20">
        <v>14</v>
      </c>
      <c r="K14287" s="20" t="s">
        <v>9</v>
      </c>
      <c r="L14287" t="s">
        <v>1464</v>
      </c>
      <c r="M14287" s="20">
        <v>1.54</v>
      </c>
      <c r="N14287" s="20">
        <v>2.46</v>
      </c>
      <c r="AE14287">
        <f t="shared" si="223"/>
        <v>2010</v>
      </c>
    </row>
    <row r="14288" spans="1:31" x14ac:dyDescent="0.25">
      <c r="A14288" s="7">
        <v>14285</v>
      </c>
      <c r="B14288" s="8">
        <v>40433</v>
      </c>
      <c r="C14288" t="s">
        <v>3</v>
      </c>
      <c r="D14288" t="s">
        <v>1060</v>
      </c>
      <c r="E14288" t="s">
        <v>9</v>
      </c>
      <c r="F14288" t="s">
        <v>1064</v>
      </c>
      <c r="G14288" t="s">
        <v>929</v>
      </c>
      <c r="H14288" s="135" t="s">
        <v>2678</v>
      </c>
      <c r="I14288" t="s">
        <v>1455</v>
      </c>
      <c r="J14288" s="20">
        <v>40</v>
      </c>
      <c r="K14288" s="20" t="s">
        <v>1465</v>
      </c>
      <c r="L14288" t="s">
        <v>1466</v>
      </c>
      <c r="M14288" s="20">
        <v>5</v>
      </c>
      <c r="N14288" s="20">
        <v>5</v>
      </c>
      <c r="AE14288">
        <f t="shared" si="223"/>
        <v>2010</v>
      </c>
    </row>
    <row r="14289" spans="1:31" x14ac:dyDescent="0.25">
      <c r="A14289" s="7">
        <v>14286</v>
      </c>
      <c r="B14289" s="8">
        <v>40433</v>
      </c>
      <c r="C14289" t="s">
        <v>3</v>
      </c>
      <c r="D14289" t="s">
        <v>1073</v>
      </c>
      <c r="E14289" t="s">
        <v>9</v>
      </c>
      <c r="F14289" t="s">
        <v>578</v>
      </c>
      <c r="G14289" t="s">
        <v>929</v>
      </c>
      <c r="H14289" s="135" t="s">
        <v>2685</v>
      </c>
      <c r="I14289" t="s">
        <v>1454</v>
      </c>
      <c r="J14289" s="20">
        <v>21</v>
      </c>
      <c r="K14289" s="20" t="s">
        <v>3</v>
      </c>
      <c r="L14289" t="s">
        <v>1463</v>
      </c>
      <c r="M14289" s="20">
        <v>6.46</v>
      </c>
      <c r="N14289" s="20">
        <v>5.04</v>
      </c>
      <c r="AE14289">
        <f t="shared" si="223"/>
        <v>2010</v>
      </c>
    </row>
    <row r="14290" spans="1:31" x14ac:dyDescent="0.25">
      <c r="A14290" s="7">
        <v>14287</v>
      </c>
      <c r="B14290" s="8">
        <v>40433</v>
      </c>
      <c r="C14290" t="s">
        <v>3</v>
      </c>
      <c r="D14290" t="s">
        <v>411</v>
      </c>
      <c r="E14290" t="s">
        <v>9</v>
      </c>
      <c r="F14290" t="s">
        <v>134</v>
      </c>
      <c r="G14290" t="s">
        <v>377</v>
      </c>
      <c r="H14290" s="9" t="s">
        <v>3027</v>
      </c>
      <c r="I14290" t="s">
        <v>1456</v>
      </c>
      <c r="J14290" s="20">
        <v>29</v>
      </c>
      <c r="K14290" s="20" t="s">
        <v>9</v>
      </c>
      <c r="L14290" t="s">
        <v>1463</v>
      </c>
      <c r="M14290" s="20">
        <v>6.96</v>
      </c>
      <c r="N14290" s="20">
        <v>8.5399999999999991</v>
      </c>
      <c r="O14290" t="s">
        <v>3</v>
      </c>
      <c r="P14290" s="13" t="s">
        <v>494</v>
      </c>
      <c r="Q14290" t="s">
        <v>1465</v>
      </c>
      <c r="S14290" t="s">
        <v>1465</v>
      </c>
      <c r="U14290" t="s">
        <v>1465</v>
      </c>
      <c r="W14290" t="s">
        <v>1465</v>
      </c>
      <c r="Y14290" t="s">
        <v>1465</v>
      </c>
      <c r="AA14290" t="s">
        <v>1465</v>
      </c>
      <c r="AC14290" t="s">
        <v>1465</v>
      </c>
      <c r="AE14290">
        <f t="shared" si="223"/>
        <v>2010</v>
      </c>
    </row>
    <row r="14291" spans="1:31" x14ac:dyDescent="0.25">
      <c r="A14291" s="7">
        <v>14288</v>
      </c>
      <c r="B14291" s="8">
        <v>40433</v>
      </c>
      <c r="C14291" t="s">
        <v>3</v>
      </c>
      <c r="D14291" t="s">
        <v>442</v>
      </c>
      <c r="E14291" t="s">
        <v>9</v>
      </c>
      <c r="F14291" t="s">
        <v>427</v>
      </c>
      <c r="G14291" t="s">
        <v>377</v>
      </c>
      <c r="H14291" s="9" t="s">
        <v>3028</v>
      </c>
      <c r="I14291" t="s">
        <v>1454</v>
      </c>
      <c r="J14291" s="20">
        <v>18</v>
      </c>
      <c r="K14291" s="20" t="s">
        <v>9</v>
      </c>
      <c r="L14291" t="s">
        <v>1464</v>
      </c>
      <c r="M14291" s="20">
        <v>3.96</v>
      </c>
      <c r="N14291" s="20">
        <v>6.04</v>
      </c>
      <c r="AE14291">
        <f t="shared" si="223"/>
        <v>2010</v>
      </c>
    </row>
    <row r="14292" spans="1:31" x14ac:dyDescent="0.25">
      <c r="A14292" s="7">
        <v>14289</v>
      </c>
      <c r="B14292" s="8">
        <v>40434</v>
      </c>
      <c r="C14292" t="s">
        <v>3</v>
      </c>
      <c r="D14292" t="s">
        <v>717</v>
      </c>
      <c r="E14292" t="s">
        <v>9</v>
      </c>
      <c r="F14292" t="s">
        <v>542</v>
      </c>
      <c r="G14292" t="s">
        <v>1037</v>
      </c>
      <c r="H14292" s="9" t="s">
        <v>2931</v>
      </c>
      <c r="I14292" t="s">
        <v>1455</v>
      </c>
      <c r="J14292" s="20">
        <v>18</v>
      </c>
      <c r="K14292" s="20" t="s">
        <v>3</v>
      </c>
      <c r="L14292" t="s">
        <v>1463</v>
      </c>
      <c r="M14292" s="20">
        <v>2.84</v>
      </c>
      <c r="N14292" s="20">
        <v>2.16</v>
      </c>
      <c r="AE14292">
        <f t="shared" si="223"/>
        <v>2010</v>
      </c>
    </row>
    <row r="14293" spans="1:31" x14ac:dyDescent="0.25">
      <c r="A14293" s="7">
        <v>14290</v>
      </c>
      <c r="B14293" s="8">
        <v>40434</v>
      </c>
      <c r="C14293" t="s">
        <v>3</v>
      </c>
      <c r="D14293" t="s">
        <v>1064</v>
      </c>
      <c r="E14293" t="s">
        <v>9</v>
      </c>
      <c r="F14293" t="s">
        <v>1031</v>
      </c>
      <c r="G14293" t="s">
        <v>929</v>
      </c>
      <c r="H14293" s="135" t="s">
        <v>2644</v>
      </c>
      <c r="I14293" t="s">
        <v>1454</v>
      </c>
      <c r="J14293" s="20">
        <v>21</v>
      </c>
      <c r="K14293" s="20" t="s">
        <v>3</v>
      </c>
      <c r="L14293" t="s">
        <v>1463</v>
      </c>
      <c r="M14293" s="20">
        <v>6.46</v>
      </c>
      <c r="N14293" s="20">
        <v>5.04</v>
      </c>
      <c r="AE14293">
        <f t="shared" si="223"/>
        <v>2010</v>
      </c>
    </row>
    <row r="14294" spans="1:31" x14ac:dyDescent="0.25">
      <c r="A14294" s="7">
        <v>14291</v>
      </c>
      <c r="B14294" s="8">
        <v>40434</v>
      </c>
      <c r="C14294" t="s">
        <v>3</v>
      </c>
      <c r="D14294" t="s">
        <v>1052</v>
      </c>
      <c r="E14294" t="s">
        <v>9</v>
      </c>
      <c r="F14294" t="s">
        <v>767</v>
      </c>
      <c r="G14294" t="s">
        <v>732</v>
      </c>
      <c r="H14294" s="135" t="s">
        <v>2337</v>
      </c>
      <c r="I14294" t="s">
        <v>1454</v>
      </c>
      <c r="J14294" s="20">
        <v>30</v>
      </c>
      <c r="K14294" s="20" t="s">
        <v>3</v>
      </c>
      <c r="L14294" t="s">
        <v>1464</v>
      </c>
      <c r="M14294" s="20">
        <v>9.4</v>
      </c>
      <c r="N14294" s="20">
        <v>6.6</v>
      </c>
      <c r="AE14294">
        <f t="shared" si="223"/>
        <v>2010</v>
      </c>
    </row>
    <row r="14295" spans="1:31" x14ac:dyDescent="0.25">
      <c r="A14295" s="7">
        <v>14292</v>
      </c>
      <c r="B14295" s="8">
        <v>40435</v>
      </c>
      <c r="C14295" t="s">
        <v>3</v>
      </c>
      <c r="D14295" t="s">
        <v>1073</v>
      </c>
      <c r="E14295" t="s">
        <v>9</v>
      </c>
      <c r="F14295" t="s">
        <v>1052</v>
      </c>
      <c r="G14295" t="s">
        <v>929</v>
      </c>
      <c r="H14295" s="135" t="s">
        <v>2983</v>
      </c>
      <c r="I14295" t="s">
        <v>1455</v>
      </c>
      <c r="J14295" s="20">
        <v>43</v>
      </c>
      <c r="K14295" s="20" t="s">
        <v>9</v>
      </c>
      <c r="L14295" t="s">
        <v>1464</v>
      </c>
      <c r="M14295" s="20">
        <v>4.7300000000000004</v>
      </c>
      <c r="N14295" s="20">
        <v>6.52</v>
      </c>
      <c r="AE14295">
        <f t="shared" si="223"/>
        <v>2010</v>
      </c>
    </row>
    <row r="14296" spans="1:31" x14ac:dyDescent="0.25">
      <c r="A14296" s="7">
        <v>14293</v>
      </c>
      <c r="B14296" s="8">
        <v>40435</v>
      </c>
      <c r="C14296" t="s">
        <v>3</v>
      </c>
      <c r="D14296" t="s">
        <v>412</v>
      </c>
      <c r="E14296" t="s">
        <v>9</v>
      </c>
      <c r="F14296" t="s">
        <v>44</v>
      </c>
      <c r="G14296" t="s">
        <v>929</v>
      </c>
      <c r="H14296" s="135" t="s">
        <v>2703</v>
      </c>
      <c r="I14296" t="s">
        <v>1456</v>
      </c>
      <c r="J14296" s="20">
        <v>11</v>
      </c>
      <c r="K14296" s="20" t="s">
        <v>1465</v>
      </c>
      <c r="L14296" t="s">
        <v>1466</v>
      </c>
      <c r="M14296" s="20">
        <v>2.75</v>
      </c>
      <c r="N14296" s="20">
        <v>2.75</v>
      </c>
      <c r="O14296" t="s">
        <v>3</v>
      </c>
      <c r="P14296" s="13" t="s">
        <v>229</v>
      </c>
      <c r="Q14296" t="s">
        <v>1465</v>
      </c>
      <c r="S14296" t="s">
        <v>1465</v>
      </c>
      <c r="U14296" t="s">
        <v>1465</v>
      </c>
      <c r="W14296" t="s">
        <v>1465</v>
      </c>
      <c r="Y14296" t="s">
        <v>1465</v>
      </c>
      <c r="AA14296" t="s">
        <v>1465</v>
      </c>
      <c r="AC14296" t="s">
        <v>1465</v>
      </c>
      <c r="AE14296">
        <f t="shared" si="223"/>
        <v>2010</v>
      </c>
    </row>
    <row r="14297" spans="1:31" x14ac:dyDescent="0.25">
      <c r="A14297" s="7">
        <v>14294</v>
      </c>
      <c r="B14297" s="8">
        <v>40435</v>
      </c>
      <c r="C14297" t="s">
        <v>3</v>
      </c>
      <c r="D14297" t="s">
        <v>462</v>
      </c>
      <c r="E14297" t="s">
        <v>9</v>
      </c>
      <c r="F14297" t="s">
        <v>240</v>
      </c>
      <c r="G14297" t="s">
        <v>377</v>
      </c>
      <c r="H14297" s="9" t="s">
        <v>3029</v>
      </c>
      <c r="I14297" t="s">
        <v>1454</v>
      </c>
      <c r="J14297" s="20">
        <v>20</v>
      </c>
      <c r="K14297" s="20" t="s">
        <v>9</v>
      </c>
      <c r="L14297" t="s">
        <v>1463</v>
      </c>
      <c r="M14297" s="20">
        <v>4.8</v>
      </c>
      <c r="N14297" s="20">
        <v>6.2</v>
      </c>
      <c r="AE14297">
        <f t="shared" si="223"/>
        <v>2010</v>
      </c>
    </row>
    <row r="14298" spans="1:31" x14ac:dyDescent="0.25">
      <c r="A14298" s="7">
        <v>14295</v>
      </c>
      <c r="B14298" s="8">
        <v>40435</v>
      </c>
      <c r="C14298" t="s">
        <v>3</v>
      </c>
      <c r="D14298" t="s">
        <v>972</v>
      </c>
      <c r="E14298" t="s">
        <v>9</v>
      </c>
      <c r="F14298" t="s">
        <v>54</v>
      </c>
      <c r="G14298" t="s">
        <v>648</v>
      </c>
      <c r="H14298" s="136" t="s">
        <v>1496</v>
      </c>
      <c r="I14298" t="s">
        <v>1454</v>
      </c>
      <c r="J14298" s="20">
        <v>7</v>
      </c>
      <c r="K14298" s="20" t="s">
        <v>1465</v>
      </c>
      <c r="L14298" t="s">
        <v>1466</v>
      </c>
      <c r="M14298" s="20">
        <v>1.75</v>
      </c>
      <c r="N14298" s="20">
        <v>1.75</v>
      </c>
      <c r="AE14298">
        <f t="shared" si="223"/>
        <v>2010</v>
      </c>
    </row>
    <row r="14299" spans="1:31" x14ac:dyDescent="0.25">
      <c r="A14299" s="7">
        <v>14296</v>
      </c>
      <c r="B14299" s="8">
        <v>40436</v>
      </c>
      <c r="C14299" t="s">
        <v>3</v>
      </c>
      <c r="D14299" t="s">
        <v>1064</v>
      </c>
      <c r="E14299" t="s">
        <v>9</v>
      </c>
      <c r="F14299" t="s">
        <v>44</v>
      </c>
      <c r="G14299" t="s">
        <v>929</v>
      </c>
      <c r="H14299" s="135" t="s">
        <v>1496</v>
      </c>
      <c r="I14299" t="s">
        <v>1454</v>
      </c>
      <c r="J14299" s="20">
        <v>26</v>
      </c>
      <c r="K14299" s="20" t="s">
        <v>3</v>
      </c>
      <c r="L14299" t="s">
        <v>1463</v>
      </c>
      <c r="M14299" s="20">
        <v>7.76</v>
      </c>
      <c r="N14299" s="20">
        <v>6.24</v>
      </c>
      <c r="AE14299">
        <f t="shared" si="223"/>
        <v>2010</v>
      </c>
    </row>
    <row r="14300" spans="1:31" x14ac:dyDescent="0.25">
      <c r="A14300" s="7">
        <v>14297</v>
      </c>
      <c r="B14300" s="8">
        <v>40436</v>
      </c>
      <c r="C14300" t="s">
        <v>3</v>
      </c>
      <c r="D14300" t="s">
        <v>462</v>
      </c>
      <c r="E14300" t="s">
        <v>9</v>
      </c>
      <c r="F14300" t="s">
        <v>240</v>
      </c>
      <c r="G14300" t="s">
        <v>377</v>
      </c>
      <c r="H14300" s="9" t="s">
        <v>2154</v>
      </c>
      <c r="I14300" t="s">
        <v>1454</v>
      </c>
      <c r="J14300" s="20">
        <v>40</v>
      </c>
      <c r="K14300" s="20" t="s">
        <v>9</v>
      </c>
      <c r="L14300" t="s">
        <v>1464</v>
      </c>
      <c r="M14300" s="20">
        <v>8.8000000000000007</v>
      </c>
      <c r="N14300" s="20">
        <v>12.2</v>
      </c>
      <c r="AE14300">
        <f t="shared" si="223"/>
        <v>2010</v>
      </c>
    </row>
    <row r="14301" spans="1:31" x14ac:dyDescent="0.25">
      <c r="A14301" s="7">
        <v>14298</v>
      </c>
      <c r="B14301" s="8">
        <v>40436</v>
      </c>
      <c r="C14301" t="s">
        <v>3</v>
      </c>
      <c r="D14301" t="s">
        <v>957</v>
      </c>
      <c r="E14301" t="s">
        <v>9</v>
      </c>
      <c r="F14301" t="s">
        <v>836</v>
      </c>
      <c r="G14301" t="s">
        <v>732</v>
      </c>
      <c r="H14301" s="135" t="s">
        <v>1496</v>
      </c>
      <c r="I14301" t="s">
        <v>1454</v>
      </c>
      <c r="J14301" s="20">
        <v>17</v>
      </c>
      <c r="K14301" s="20" t="s">
        <v>1465</v>
      </c>
      <c r="L14301" t="s">
        <v>1466</v>
      </c>
      <c r="M14301" s="20">
        <v>4.25</v>
      </c>
      <c r="N14301" s="20">
        <v>4.25</v>
      </c>
      <c r="AE14301">
        <f t="shared" si="223"/>
        <v>2010</v>
      </c>
    </row>
    <row r="14302" spans="1:31" x14ac:dyDescent="0.25">
      <c r="A14302" s="7">
        <v>14299</v>
      </c>
      <c r="B14302" s="8">
        <v>40436</v>
      </c>
      <c r="C14302" t="s">
        <v>3</v>
      </c>
      <c r="D14302" t="s">
        <v>957</v>
      </c>
      <c r="E14302" t="s">
        <v>9</v>
      </c>
      <c r="F14302" t="s">
        <v>836</v>
      </c>
      <c r="G14302" t="s">
        <v>732</v>
      </c>
      <c r="H14302" s="135" t="s">
        <v>1496</v>
      </c>
      <c r="I14302" t="s">
        <v>1454</v>
      </c>
      <c r="J14302" s="20">
        <v>64</v>
      </c>
      <c r="K14302" s="20" t="s">
        <v>9</v>
      </c>
      <c r="L14302" t="s">
        <v>1464</v>
      </c>
      <c r="M14302" s="20">
        <v>14.08</v>
      </c>
      <c r="N14302" s="20">
        <v>18.920000000000002</v>
      </c>
      <c r="AE14302">
        <f t="shared" si="223"/>
        <v>2010</v>
      </c>
    </row>
    <row r="14303" spans="1:31" x14ac:dyDescent="0.25">
      <c r="A14303" s="7">
        <v>14300</v>
      </c>
      <c r="B14303" s="8">
        <v>40436</v>
      </c>
      <c r="C14303" t="s">
        <v>3</v>
      </c>
      <c r="D14303" t="s">
        <v>989</v>
      </c>
      <c r="E14303" t="s">
        <v>9</v>
      </c>
      <c r="F14303" t="s">
        <v>833</v>
      </c>
      <c r="G14303" t="s">
        <v>648</v>
      </c>
      <c r="H14303" s="9" t="s">
        <v>1797</v>
      </c>
      <c r="I14303" t="s">
        <v>1454</v>
      </c>
      <c r="J14303" s="20">
        <v>107</v>
      </c>
      <c r="K14303" s="20" t="s">
        <v>3</v>
      </c>
      <c r="L14303" t="s">
        <v>1464</v>
      </c>
      <c r="M14303" s="20">
        <v>30.96</v>
      </c>
      <c r="N14303" s="20">
        <v>23.54</v>
      </c>
      <c r="AE14303">
        <f t="shared" si="223"/>
        <v>2010</v>
      </c>
    </row>
    <row r="14304" spans="1:31" x14ac:dyDescent="0.25">
      <c r="A14304" s="7">
        <v>14301</v>
      </c>
      <c r="B14304" s="8">
        <v>40437</v>
      </c>
      <c r="C14304" t="s">
        <v>3</v>
      </c>
      <c r="D14304" t="s">
        <v>990</v>
      </c>
      <c r="E14304" t="s">
        <v>9</v>
      </c>
      <c r="F14304" t="s">
        <v>1028</v>
      </c>
      <c r="G14304" t="s">
        <v>1016</v>
      </c>
      <c r="H14304" s="9" t="s">
        <v>2907</v>
      </c>
      <c r="I14304" t="s">
        <v>1454</v>
      </c>
      <c r="J14304" s="20">
        <v>7</v>
      </c>
      <c r="K14304" s="20" t="s">
        <v>9</v>
      </c>
      <c r="L14304" t="s">
        <v>1463</v>
      </c>
      <c r="M14304" s="20">
        <v>1.68</v>
      </c>
      <c r="N14304" s="20">
        <v>2.8200000000000003</v>
      </c>
      <c r="AE14304">
        <f t="shared" si="223"/>
        <v>2010</v>
      </c>
    </row>
    <row r="14305" spans="1:31" x14ac:dyDescent="0.25">
      <c r="A14305" s="7">
        <v>14302</v>
      </c>
      <c r="B14305" s="8">
        <v>40439</v>
      </c>
      <c r="C14305" t="s">
        <v>3</v>
      </c>
      <c r="D14305" t="s">
        <v>55</v>
      </c>
      <c r="E14305" t="s">
        <v>9</v>
      </c>
      <c r="F14305" t="s">
        <v>1077</v>
      </c>
      <c r="G14305" t="s">
        <v>648</v>
      </c>
      <c r="H14305" s="135" t="s">
        <v>1877</v>
      </c>
      <c r="I14305" t="s">
        <v>1458</v>
      </c>
      <c r="J14305" s="20">
        <v>6</v>
      </c>
      <c r="K14305" s="20" t="s">
        <v>9</v>
      </c>
      <c r="L14305" t="s">
        <v>1463</v>
      </c>
      <c r="M14305" s="20">
        <v>10</v>
      </c>
      <c r="N14305" s="20">
        <v>30</v>
      </c>
      <c r="AE14305">
        <f t="shared" si="223"/>
        <v>2010</v>
      </c>
    </row>
    <row r="14306" spans="1:31" x14ac:dyDescent="0.25">
      <c r="A14306" s="7">
        <v>14303</v>
      </c>
      <c r="B14306" s="8">
        <v>40439</v>
      </c>
      <c r="C14306" t="s">
        <v>3</v>
      </c>
      <c r="D14306" t="s">
        <v>916</v>
      </c>
      <c r="E14306" t="s">
        <v>9</v>
      </c>
      <c r="F14306" t="s">
        <v>1028</v>
      </c>
      <c r="G14306" t="s">
        <v>648</v>
      </c>
      <c r="H14306" s="135" t="s">
        <v>1917</v>
      </c>
      <c r="I14306" t="s">
        <v>1454</v>
      </c>
      <c r="J14306" s="20">
        <v>20</v>
      </c>
      <c r="K14306" s="20" t="s">
        <v>9</v>
      </c>
      <c r="L14306" t="s">
        <v>1464</v>
      </c>
      <c r="M14306" s="20">
        <v>4.4000000000000004</v>
      </c>
      <c r="N14306" s="20">
        <v>6.6</v>
      </c>
      <c r="AE14306">
        <f t="shared" si="223"/>
        <v>2010</v>
      </c>
    </row>
    <row r="14307" spans="1:31" x14ac:dyDescent="0.25">
      <c r="A14307" s="7">
        <v>14304</v>
      </c>
      <c r="B14307" s="8">
        <v>40439</v>
      </c>
      <c r="C14307" t="s">
        <v>3</v>
      </c>
      <c r="D14307" t="s">
        <v>1052</v>
      </c>
      <c r="E14307" t="s">
        <v>9</v>
      </c>
      <c r="F14307" t="s">
        <v>828</v>
      </c>
      <c r="G14307" t="s">
        <v>895</v>
      </c>
      <c r="H14307" s="135" t="s">
        <v>2628</v>
      </c>
      <c r="I14307" t="s">
        <v>1454</v>
      </c>
      <c r="J14307" s="20">
        <v>10</v>
      </c>
      <c r="K14307" s="20" t="s">
        <v>1465</v>
      </c>
      <c r="L14307" t="s">
        <v>1466</v>
      </c>
      <c r="M14307" s="20">
        <v>2.5</v>
      </c>
      <c r="N14307" s="20">
        <v>2.5</v>
      </c>
      <c r="AE14307">
        <f t="shared" si="223"/>
        <v>2010</v>
      </c>
    </row>
    <row r="14308" spans="1:31" x14ac:dyDescent="0.25">
      <c r="A14308" s="7">
        <v>14305</v>
      </c>
      <c r="B14308" s="8">
        <v>40439</v>
      </c>
      <c r="C14308" t="s">
        <v>3</v>
      </c>
      <c r="D14308" t="s">
        <v>952</v>
      </c>
      <c r="E14308" t="s">
        <v>9</v>
      </c>
      <c r="F14308" t="s">
        <v>1068</v>
      </c>
      <c r="G14308" t="s">
        <v>929</v>
      </c>
      <c r="H14308" s="135" t="s">
        <v>2665</v>
      </c>
      <c r="I14308" t="s">
        <v>1455</v>
      </c>
      <c r="J14308" s="20">
        <v>38</v>
      </c>
      <c r="K14308" s="20" t="s">
        <v>3</v>
      </c>
      <c r="L14308" t="s">
        <v>1464</v>
      </c>
      <c r="M14308" s="20">
        <v>5.82</v>
      </c>
      <c r="N14308" s="20">
        <v>4.18</v>
      </c>
      <c r="AE14308">
        <f t="shared" si="223"/>
        <v>2010</v>
      </c>
    </row>
    <row r="14309" spans="1:31" x14ac:dyDescent="0.25">
      <c r="A14309" s="7">
        <v>14306</v>
      </c>
      <c r="B14309" s="8">
        <v>40439</v>
      </c>
      <c r="C14309" t="s">
        <v>3</v>
      </c>
      <c r="D14309" t="s">
        <v>904</v>
      </c>
      <c r="E14309" t="s">
        <v>9</v>
      </c>
      <c r="F14309" t="s">
        <v>869</v>
      </c>
      <c r="G14309" t="s">
        <v>648</v>
      </c>
      <c r="H14309" s="9" t="s">
        <v>2932</v>
      </c>
      <c r="I14309" t="s">
        <v>1455</v>
      </c>
      <c r="J14309" s="20">
        <v>28</v>
      </c>
      <c r="K14309" s="20" t="s">
        <v>1465</v>
      </c>
      <c r="L14309" t="s">
        <v>1466</v>
      </c>
      <c r="M14309" s="20">
        <v>3.5</v>
      </c>
      <c r="N14309" s="20">
        <v>3.5</v>
      </c>
      <c r="AE14309">
        <f t="shared" si="223"/>
        <v>2010</v>
      </c>
    </row>
    <row r="14310" spans="1:31" x14ac:dyDescent="0.25">
      <c r="A14310" s="7">
        <v>14307</v>
      </c>
      <c r="B14310" s="8">
        <v>40440</v>
      </c>
      <c r="C14310" t="s">
        <v>3</v>
      </c>
      <c r="D14310" t="s">
        <v>897</v>
      </c>
      <c r="E14310" t="s">
        <v>9</v>
      </c>
      <c r="F14310" t="s">
        <v>667</v>
      </c>
      <c r="G14310" t="s">
        <v>732</v>
      </c>
      <c r="H14310" s="135" t="s">
        <v>2249</v>
      </c>
      <c r="I14310" t="s">
        <v>1454</v>
      </c>
      <c r="J14310" s="20">
        <v>22</v>
      </c>
      <c r="K14310" s="20" t="s">
        <v>1465</v>
      </c>
      <c r="L14310" t="s">
        <v>1466</v>
      </c>
      <c r="M14310" s="20">
        <v>5.5</v>
      </c>
      <c r="N14310" s="20">
        <v>5.5</v>
      </c>
      <c r="AE14310">
        <f t="shared" si="223"/>
        <v>2010</v>
      </c>
    </row>
    <row r="14311" spans="1:31" x14ac:dyDescent="0.25">
      <c r="A14311" s="7">
        <v>14308</v>
      </c>
      <c r="B14311" s="8">
        <v>40440</v>
      </c>
      <c r="C14311" t="s">
        <v>3</v>
      </c>
      <c r="D14311" t="s">
        <v>1060</v>
      </c>
      <c r="E14311" t="s">
        <v>9</v>
      </c>
      <c r="F14311" t="s">
        <v>813</v>
      </c>
      <c r="G14311" t="s">
        <v>24</v>
      </c>
      <c r="H14311" s="135" t="s">
        <v>1497</v>
      </c>
      <c r="I14311" t="s">
        <v>1455</v>
      </c>
      <c r="J14311" s="20">
        <v>35</v>
      </c>
      <c r="K14311" s="20" t="s">
        <v>1465</v>
      </c>
      <c r="L14311" t="s">
        <v>1466</v>
      </c>
      <c r="M14311" s="20">
        <v>4.375</v>
      </c>
      <c r="N14311" s="20">
        <v>4.375</v>
      </c>
      <c r="AE14311">
        <f t="shared" si="223"/>
        <v>2010</v>
      </c>
    </row>
    <row r="14312" spans="1:31" x14ac:dyDescent="0.25">
      <c r="A14312" s="7">
        <v>14309</v>
      </c>
      <c r="B14312" s="8">
        <v>40440</v>
      </c>
      <c r="C14312" t="s">
        <v>3</v>
      </c>
      <c r="D14312" t="s">
        <v>1078</v>
      </c>
      <c r="E14312" t="s">
        <v>9</v>
      </c>
      <c r="F14312" t="s">
        <v>1052</v>
      </c>
      <c r="G14312" t="s">
        <v>648</v>
      </c>
      <c r="H14312" s="135" t="s">
        <v>1877</v>
      </c>
      <c r="I14312" t="s">
        <v>1458</v>
      </c>
      <c r="J14312" s="20">
        <v>6</v>
      </c>
      <c r="K14312" s="20" t="s">
        <v>1465</v>
      </c>
      <c r="L14312" t="s">
        <v>1466</v>
      </c>
      <c r="M14312" s="20">
        <v>30</v>
      </c>
      <c r="N14312" s="20">
        <v>10</v>
      </c>
      <c r="AE14312">
        <f t="shared" si="223"/>
        <v>2010</v>
      </c>
    </row>
    <row r="14313" spans="1:31" x14ac:dyDescent="0.25">
      <c r="A14313" s="7">
        <v>14310</v>
      </c>
      <c r="B14313" s="8">
        <v>40440</v>
      </c>
      <c r="C14313" t="s">
        <v>3</v>
      </c>
      <c r="D14313" t="s">
        <v>1051</v>
      </c>
      <c r="E14313" t="s">
        <v>9</v>
      </c>
      <c r="F14313" t="s">
        <v>1028</v>
      </c>
      <c r="G14313" t="s">
        <v>895</v>
      </c>
      <c r="H14313" s="135" t="s">
        <v>2777</v>
      </c>
      <c r="I14313" t="s">
        <v>1454</v>
      </c>
      <c r="J14313" s="20">
        <v>37</v>
      </c>
      <c r="K14313" s="20" t="s">
        <v>3</v>
      </c>
      <c r="L14313" t="s">
        <v>1464</v>
      </c>
      <c r="M14313" s="20">
        <v>11.36</v>
      </c>
      <c r="N14313" s="20">
        <v>8.14</v>
      </c>
      <c r="AE14313">
        <f t="shared" si="223"/>
        <v>2010</v>
      </c>
    </row>
    <row r="14314" spans="1:31" x14ac:dyDescent="0.25">
      <c r="A14314" s="7">
        <v>14311</v>
      </c>
      <c r="B14314" s="8">
        <v>40440</v>
      </c>
      <c r="C14314" t="s">
        <v>3</v>
      </c>
      <c r="D14314" t="s">
        <v>1060</v>
      </c>
      <c r="E14314" t="s">
        <v>9</v>
      </c>
      <c r="F14314" t="s">
        <v>813</v>
      </c>
      <c r="G14314" t="s">
        <v>17</v>
      </c>
      <c r="H14314" s="135" t="s">
        <v>1496</v>
      </c>
      <c r="I14314" t="s">
        <v>1455</v>
      </c>
      <c r="J14314" s="20">
        <v>30</v>
      </c>
      <c r="K14314" s="20" t="s">
        <v>9</v>
      </c>
      <c r="L14314" t="s">
        <v>1464</v>
      </c>
      <c r="M14314" s="20">
        <v>3.3</v>
      </c>
      <c r="N14314" s="20">
        <v>4.7</v>
      </c>
      <c r="AE14314">
        <f t="shared" si="223"/>
        <v>2010</v>
      </c>
    </row>
    <row r="14315" spans="1:31" x14ac:dyDescent="0.25">
      <c r="A14315" s="7">
        <v>14312</v>
      </c>
      <c r="B14315" s="8">
        <v>40441</v>
      </c>
      <c r="C14315" t="s">
        <v>3</v>
      </c>
      <c r="D14315" t="s">
        <v>1079</v>
      </c>
      <c r="E14315" t="s">
        <v>9</v>
      </c>
      <c r="F14315" t="s">
        <v>411</v>
      </c>
      <c r="G14315" t="s">
        <v>17</v>
      </c>
      <c r="H14315" s="135" t="s">
        <v>1552</v>
      </c>
      <c r="I14315" t="s">
        <v>1455</v>
      </c>
      <c r="J14315" s="20">
        <v>11</v>
      </c>
      <c r="K14315" s="20" t="s">
        <v>9</v>
      </c>
      <c r="L14315" t="s">
        <v>1463</v>
      </c>
      <c r="M14315" s="20">
        <v>1.32</v>
      </c>
      <c r="N14315" s="20">
        <v>1.93</v>
      </c>
      <c r="AE14315">
        <f t="shared" si="223"/>
        <v>2010</v>
      </c>
    </row>
    <row r="14316" spans="1:31" x14ac:dyDescent="0.25">
      <c r="A14316" s="7">
        <v>14313</v>
      </c>
      <c r="B14316" s="8">
        <v>40441</v>
      </c>
      <c r="C14316" t="s">
        <v>3</v>
      </c>
      <c r="D14316" t="s">
        <v>1078</v>
      </c>
      <c r="E14316" t="s">
        <v>9</v>
      </c>
      <c r="F14316" t="s">
        <v>1052</v>
      </c>
      <c r="G14316" t="s">
        <v>648</v>
      </c>
      <c r="H14316" s="136" t="s">
        <v>1496</v>
      </c>
      <c r="I14316" t="s">
        <v>1455</v>
      </c>
      <c r="J14316" s="20">
        <v>6</v>
      </c>
      <c r="K14316" s="20" t="s">
        <v>3</v>
      </c>
      <c r="L14316" t="s">
        <v>1464</v>
      </c>
      <c r="M14316" s="20">
        <v>1.3399999999999999</v>
      </c>
      <c r="N14316" s="20">
        <v>0.66</v>
      </c>
      <c r="AE14316">
        <f t="shared" si="223"/>
        <v>2010</v>
      </c>
    </row>
    <row r="14317" spans="1:31" x14ac:dyDescent="0.25">
      <c r="A14317" s="7">
        <v>14314</v>
      </c>
      <c r="B14317" s="8">
        <v>40442</v>
      </c>
      <c r="C14317" t="s">
        <v>3</v>
      </c>
      <c r="D14317" t="s">
        <v>972</v>
      </c>
      <c r="E14317" t="s">
        <v>9</v>
      </c>
      <c r="F14317" t="s">
        <v>54</v>
      </c>
      <c r="G14317" t="s">
        <v>648</v>
      </c>
      <c r="H14317" s="135" t="s">
        <v>1969</v>
      </c>
      <c r="I14317" t="s">
        <v>1454</v>
      </c>
      <c r="J14317" s="20">
        <v>4</v>
      </c>
      <c r="K14317" s="20" t="s">
        <v>9</v>
      </c>
      <c r="L14317" t="s">
        <v>1464</v>
      </c>
      <c r="M14317" s="20">
        <v>0.88</v>
      </c>
      <c r="N14317" s="20">
        <v>2.12</v>
      </c>
      <c r="AE14317">
        <f t="shared" si="223"/>
        <v>2010</v>
      </c>
    </row>
    <row r="14318" spans="1:31" x14ac:dyDescent="0.25">
      <c r="A14318" s="7">
        <v>14315</v>
      </c>
      <c r="B14318" s="8">
        <v>40442</v>
      </c>
      <c r="C14318" t="s">
        <v>3</v>
      </c>
      <c r="D14318" t="s">
        <v>1041</v>
      </c>
      <c r="E14318" t="s">
        <v>9</v>
      </c>
      <c r="F14318" t="s">
        <v>1066</v>
      </c>
      <c r="G14318" t="s">
        <v>931</v>
      </c>
      <c r="H14318" s="9" t="s">
        <v>2799</v>
      </c>
      <c r="I14318" t="s">
        <v>1454</v>
      </c>
      <c r="J14318" s="20">
        <v>50</v>
      </c>
      <c r="K14318" s="20" t="s">
        <v>9</v>
      </c>
      <c r="L14318" t="s">
        <v>1463</v>
      </c>
      <c r="M14318" s="20">
        <v>12</v>
      </c>
      <c r="N14318" s="20">
        <v>14</v>
      </c>
      <c r="AE14318">
        <f t="shared" si="223"/>
        <v>2010</v>
      </c>
    </row>
    <row r="14319" spans="1:31" x14ac:dyDescent="0.25">
      <c r="A14319" s="7">
        <v>14316</v>
      </c>
      <c r="B14319" s="8">
        <v>40442</v>
      </c>
      <c r="C14319" t="s">
        <v>3</v>
      </c>
      <c r="D14319" t="s">
        <v>786</v>
      </c>
      <c r="E14319" t="s">
        <v>9</v>
      </c>
      <c r="F14319" t="s">
        <v>905</v>
      </c>
      <c r="G14319" t="s">
        <v>895</v>
      </c>
      <c r="H14319" s="135" t="s">
        <v>2939</v>
      </c>
      <c r="I14319" t="s">
        <v>1454</v>
      </c>
      <c r="J14319" s="20">
        <v>40</v>
      </c>
      <c r="K14319" s="20" t="s">
        <v>9</v>
      </c>
      <c r="L14319" t="s">
        <v>1464</v>
      </c>
      <c r="M14319" s="20">
        <v>8.8000000000000007</v>
      </c>
      <c r="N14319" s="20">
        <v>12.2</v>
      </c>
      <c r="AE14319">
        <f t="shared" si="223"/>
        <v>2010</v>
      </c>
    </row>
    <row r="14320" spans="1:31" x14ac:dyDescent="0.25">
      <c r="A14320" s="7">
        <v>14317</v>
      </c>
      <c r="B14320" s="8">
        <v>40443</v>
      </c>
      <c r="C14320" t="s">
        <v>3</v>
      </c>
      <c r="D14320" t="s">
        <v>1079</v>
      </c>
      <c r="E14320" t="s">
        <v>9</v>
      </c>
      <c r="F14320" t="s">
        <v>1052</v>
      </c>
      <c r="G14320" t="s">
        <v>648</v>
      </c>
      <c r="H14320" s="135" t="s">
        <v>1877</v>
      </c>
      <c r="I14320" t="s">
        <v>1455</v>
      </c>
      <c r="J14320" s="20">
        <v>4</v>
      </c>
      <c r="K14320" s="20" t="s">
        <v>9</v>
      </c>
      <c r="L14320" t="s">
        <v>1464</v>
      </c>
      <c r="M14320" s="20">
        <v>0.44</v>
      </c>
      <c r="N14320" s="20">
        <v>1.06</v>
      </c>
      <c r="AE14320">
        <f t="shared" si="223"/>
        <v>2010</v>
      </c>
    </row>
    <row r="14321" spans="1:31" x14ac:dyDescent="0.25">
      <c r="A14321" s="7">
        <v>14318</v>
      </c>
      <c r="B14321" s="8">
        <v>40443</v>
      </c>
      <c r="C14321" t="s">
        <v>3</v>
      </c>
      <c r="D14321" t="s">
        <v>1052</v>
      </c>
      <c r="E14321" t="s">
        <v>9</v>
      </c>
      <c r="F14321" t="s">
        <v>1028</v>
      </c>
      <c r="G14321" t="s">
        <v>1016</v>
      </c>
      <c r="H14321" s="9" t="s">
        <v>2990</v>
      </c>
      <c r="I14321" t="s">
        <v>1454</v>
      </c>
      <c r="J14321" s="20">
        <v>35</v>
      </c>
      <c r="K14321" s="20" t="s">
        <v>3</v>
      </c>
      <c r="L14321" t="s">
        <v>1464</v>
      </c>
      <c r="M14321" s="20">
        <v>10.8</v>
      </c>
      <c r="N14321" s="20">
        <v>7.7</v>
      </c>
      <c r="AE14321">
        <f t="shared" si="223"/>
        <v>2010</v>
      </c>
    </row>
    <row r="14322" spans="1:31" x14ac:dyDescent="0.25">
      <c r="A14322" s="7">
        <v>14319</v>
      </c>
      <c r="B14322" s="8">
        <v>40443</v>
      </c>
      <c r="C14322" t="s">
        <v>3</v>
      </c>
      <c r="D14322" t="s">
        <v>848</v>
      </c>
      <c r="E14322" t="s">
        <v>9</v>
      </c>
      <c r="F14322" t="s">
        <v>978</v>
      </c>
      <c r="G14322" t="s">
        <v>732</v>
      </c>
      <c r="H14322" s="135" t="s">
        <v>1496</v>
      </c>
      <c r="I14322" t="s">
        <v>1454</v>
      </c>
      <c r="J14322" s="20">
        <v>16</v>
      </c>
      <c r="K14322" s="20" t="s">
        <v>9</v>
      </c>
      <c r="L14322" t="s">
        <v>1464</v>
      </c>
      <c r="M14322" s="20">
        <v>3.52</v>
      </c>
      <c r="N14322" s="20">
        <v>5.48</v>
      </c>
      <c r="AE14322">
        <f t="shared" si="223"/>
        <v>2010</v>
      </c>
    </row>
    <row r="14323" spans="1:31" x14ac:dyDescent="0.25">
      <c r="A14323" s="7">
        <v>14320</v>
      </c>
      <c r="B14323" s="8">
        <v>40445</v>
      </c>
      <c r="C14323" t="s">
        <v>3</v>
      </c>
      <c r="D14323" t="s">
        <v>1064</v>
      </c>
      <c r="E14323" t="s">
        <v>9</v>
      </c>
      <c r="F14323" t="s">
        <v>897</v>
      </c>
      <c r="G14323" t="s">
        <v>895</v>
      </c>
      <c r="H14323" s="135" t="s">
        <v>2540</v>
      </c>
      <c r="I14323" t="s">
        <v>1455</v>
      </c>
      <c r="J14323" s="20">
        <v>35</v>
      </c>
      <c r="K14323" s="20" t="s">
        <v>3</v>
      </c>
      <c r="L14323" t="s">
        <v>1463</v>
      </c>
      <c r="M14323" s="20">
        <v>5.05</v>
      </c>
      <c r="N14323" s="20">
        <v>4.2</v>
      </c>
      <c r="AE14323">
        <f t="shared" si="223"/>
        <v>2010</v>
      </c>
    </row>
    <row r="14324" spans="1:31" x14ac:dyDescent="0.25">
      <c r="A14324" s="7">
        <v>14321</v>
      </c>
      <c r="B14324" s="8">
        <v>40446</v>
      </c>
      <c r="C14324" t="s">
        <v>3</v>
      </c>
      <c r="D14324" t="s">
        <v>411</v>
      </c>
      <c r="E14324" t="s">
        <v>9</v>
      </c>
      <c r="F14324" t="s">
        <v>1071</v>
      </c>
      <c r="G14324" t="s">
        <v>633</v>
      </c>
      <c r="H14324" s="135" t="s">
        <v>1747</v>
      </c>
      <c r="I14324" t="s">
        <v>1455</v>
      </c>
      <c r="J14324" s="20">
        <v>8</v>
      </c>
      <c r="K14324" s="20" t="s">
        <v>3</v>
      </c>
      <c r="L14324" t="s">
        <v>1463</v>
      </c>
      <c r="M14324" s="20">
        <v>1.54</v>
      </c>
      <c r="N14324" s="20">
        <v>0.96</v>
      </c>
      <c r="AE14324">
        <f t="shared" si="223"/>
        <v>2010</v>
      </c>
    </row>
    <row r="14325" spans="1:31" x14ac:dyDescent="0.25">
      <c r="A14325" s="7">
        <v>14322</v>
      </c>
      <c r="B14325" s="8">
        <v>40446</v>
      </c>
      <c r="C14325" t="s">
        <v>3</v>
      </c>
      <c r="D14325" t="s">
        <v>1052</v>
      </c>
      <c r="E14325" t="s">
        <v>9</v>
      </c>
      <c r="F14325" t="s">
        <v>767</v>
      </c>
      <c r="G14325" t="s">
        <v>648</v>
      </c>
      <c r="H14325" s="136" t="s">
        <v>1812</v>
      </c>
      <c r="I14325" t="s">
        <v>1454</v>
      </c>
      <c r="J14325" s="20">
        <v>19</v>
      </c>
      <c r="K14325" s="20" t="s">
        <v>9</v>
      </c>
      <c r="L14325" t="s">
        <v>1463</v>
      </c>
      <c r="M14325" s="20">
        <v>4.5599999999999996</v>
      </c>
      <c r="N14325" s="20">
        <v>5.94</v>
      </c>
      <c r="AE14325">
        <f t="shared" si="223"/>
        <v>2010</v>
      </c>
    </row>
    <row r="14326" spans="1:31" x14ac:dyDescent="0.25">
      <c r="A14326" s="7">
        <v>14323</v>
      </c>
      <c r="B14326" s="8">
        <v>40446</v>
      </c>
      <c r="C14326" t="s">
        <v>3</v>
      </c>
      <c r="D14326" t="s">
        <v>1045</v>
      </c>
      <c r="E14326" t="s">
        <v>9</v>
      </c>
      <c r="F14326" t="s">
        <v>1060</v>
      </c>
      <c r="G14326" t="s">
        <v>648</v>
      </c>
      <c r="H14326" s="135" t="s">
        <v>2062</v>
      </c>
      <c r="I14326" t="s">
        <v>1454</v>
      </c>
      <c r="J14326" s="20">
        <v>43</v>
      </c>
      <c r="K14326" s="20" t="s">
        <v>1465</v>
      </c>
      <c r="L14326" t="s">
        <v>1466</v>
      </c>
      <c r="M14326" s="20">
        <v>10.75</v>
      </c>
      <c r="N14326" s="20">
        <v>10.75</v>
      </c>
      <c r="AE14326">
        <f t="shared" si="223"/>
        <v>2010</v>
      </c>
    </row>
    <row r="14327" spans="1:31" x14ac:dyDescent="0.25">
      <c r="A14327" s="7">
        <v>14324</v>
      </c>
      <c r="B14327" s="8">
        <v>40446</v>
      </c>
      <c r="C14327" t="s">
        <v>3</v>
      </c>
      <c r="D14327" t="s">
        <v>727</v>
      </c>
      <c r="E14327" t="s">
        <v>9</v>
      </c>
      <c r="F14327" t="s">
        <v>901</v>
      </c>
      <c r="G14327" t="s">
        <v>648</v>
      </c>
      <c r="H14327" s="135" t="s">
        <v>1799</v>
      </c>
      <c r="I14327" t="s">
        <v>1457</v>
      </c>
      <c r="J14327" s="20">
        <v>18</v>
      </c>
      <c r="K14327" s="20" t="s">
        <v>1465</v>
      </c>
      <c r="L14327" t="s">
        <v>1466</v>
      </c>
      <c r="M14327" s="20">
        <v>2.25</v>
      </c>
      <c r="N14327" s="20">
        <v>2.25</v>
      </c>
      <c r="O14327" t="s">
        <v>3</v>
      </c>
      <c r="P14327" s="13" t="s">
        <v>395</v>
      </c>
      <c r="Q14327" t="s">
        <v>1465</v>
      </c>
      <c r="S14327" t="s">
        <v>1465</v>
      </c>
      <c r="U14327" t="s">
        <v>1465</v>
      </c>
      <c r="W14327" t="s">
        <v>1465</v>
      </c>
      <c r="Y14327" t="s">
        <v>1465</v>
      </c>
      <c r="AA14327" t="s">
        <v>1465</v>
      </c>
      <c r="AC14327" t="s">
        <v>1465</v>
      </c>
      <c r="AE14327">
        <f t="shared" si="223"/>
        <v>2010</v>
      </c>
    </row>
    <row r="14328" spans="1:31" x14ac:dyDescent="0.25">
      <c r="A14328" s="7">
        <v>14325</v>
      </c>
      <c r="B14328" s="8">
        <v>40446</v>
      </c>
      <c r="C14328" t="s">
        <v>3</v>
      </c>
      <c r="D14328" t="s">
        <v>614</v>
      </c>
      <c r="E14328" t="s">
        <v>9</v>
      </c>
      <c r="F14328" t="s">
        <v>450</v>
      </c>
      <c r="G14328" t="s">
        <v>895</v>
      </c>
      <c r="H14328" s="135" t="s">
        <v>2590</v>
      </c>
      <c r="I14328" t="s">
        <v>1454</v>
      </c>
      <c r="J14328" s="20">
        <v>78</v>
      </c>
      <c r="K14328" s="20" t="s">
        <v>3</v>
      </c>
      <c r="L14328" t="s">
        <v>1464</v>
      </c>
      <c r="M14328" s="20">
        <v>22.84</v>
      </c>
      <c r="N14328" s="20">
        <v>17.16</v>
      </c>
      <c r="AE14328">
        <f t="shared" si="223"/>
        <v>2010</v>
      </c>
    </row>
    <row r="14329" spans="1:31" x14ac:dyDescent="0.25">
      <c r="A14329" s="7">
        <v>14326</v>
      </c>
      <c r="B14329" s="8">
        <v>40446</v>
      </c>
      <c r="C14329" t="s">
        <v>3</v>
      </c>
      <c r="D14329" t="s">
        <v>1052</v>
      </c>
      <c r="E14329" t="s">
        <v>9</v>
      </c>
      <c r="F14329" t="s">
        <v>767</v>
      </c>
      <c r="G14329" t="s">
        <v>648</v>
      </c>
      <c r="H14329" s="136" t="s">
        <v>2020</v>
      </c>
      <c r="I14329" t="s">
        <v>1454</v>
      </c>
      <c r="J14329" s="20">
        <v>18</v>
      </c>
      <c r="K14329" s="20" t="s">
        <v>3</v>
      </c>
      <c r="L14329" t="s">
        <v>1464</v>
      </c>
      <c r="M14329" s="20">
        <v>6.04</v>
      </c>
      <c r="N14329" s="20">
        <v>3.96</v>
      </c>
      <c r="AE14329">
        <f t="shared" si="223"/>
        <v>2010</v>
      </c>
    </row>
    <row r="14330" spans="1:31" x14ac:dyDescent="0.25">
      <c r="A14330" s="7">
        <v>14327</v>
      </c>
      <c r="B14330" s="8">
        <v>40447</v>
      </c>
      <c r="C14330" t="s">
        <v>3</v>
      </c>
      <c r="D14330" t="s">
        <v>295</v>
      </c>
      <c r="E14330" t="s">
        <v>9</v>
      </c>
      <c r="F14330" t="s">
        <v>624</v>
      </c>
      <c r="G14330" t="s">
        <v>732</v>
      </c>
      <c r="H14330" s="135" t="s">
        <v>2300</v>
      </c>
      <c r="I14330" t="s">
        <v>1454</v>
      </c>
      <c r="J14330" s="20">
        <v>77</v>
      </c>
      <c r="K14330" s="20" t="s">
        <v>9</v>
      </c>
      <c r="L14330" t="s">
        <v>1464</v>
      </c>
      <c r="M14330" s="20">
        <v>16.940000000000001</v>
      </c>
      <c r="N14330" s="20">
        <v>22.56</v>
      </c>
      <c r="AE14330">
        <f t="shared" si="223"/>
        <v>2010</v>
      </c>
    </row>
    <row r="14331" spans="1:31" x14ac:dyDescent="0.25">
      <c r="A14331" s="7">
        <v>14328</v>
      </c>
      <c r="B14331" s="8">
        <v>40448</v>
      </c>
      <c r="C14331" t="s">
        <v>3</v>
      </c>
      <c r="D14331" t="s">
        <v>916</v>
      </c>
      <c r="E14331" t="s">
        <v>9</v>
      </c>
      <c r="F14331" t="s">
        <v>828</v>
      </c>
      <c r="G14331" t="s">
        <v>648</v>
      </c>
      <c r="H14331" s="135" t="s">
        <v>2342</v>
      </c>
      <c r="I14331" t="s">
        <v>1454</v>
      </c>
      <c r="J14331" s="20">
        <v>119</v>
      </c>
      <c r="K14331" s="20" t="s">
        <v>3</v>
      </c>
      <c r="L14331" t="s">
        <v>1463</v>
      </c>
      <c r="M14331" s="20">
        <v>31.94</v>
      </c>
      <c r="N14331" s="20">
        <v>28.56</v>
      </c>
      <c r="AE14331">
        <f t="shared" si="223"/>
        <v>2010</v>
      </c>
    </row>
    <row r="14332" spans="1:31" x14ac:dyDescent="0.25">
      <c r="A14332" s="7">
        <v>14329</v>
      </c>
      <c r="B14332" s="8">
        <v>40448</v>
      </c>
      <c r="C14332" t="s">
        <v>3</v>
      </c>
      <c r="D14332" t="s">
        <v>1080</v>
      </c>
      <c r="E14332" t="s">
        <v>9</v>
      </c>
      <c r="F14332" t="s">
        <v>678</v>
      </c>
      <c r="G14332" t="s">
        <v>14</v>
      </c>
      <c r="H14332" s="135" t="s">
        <v>1522</v>
      </c>
      <c r="I14332" t="s">
        <v>1458</v>
      </c>
      <c r="J14332" s="20">
        <v>9</v>
      </c>
      <c r="K14332" s="20" t="s">
        <v>1465</v>
      </c>
      <c r="L14332" t="s">
        <v>1466</v>
      </c>
      <c r="M14332" s="20">
        <v>30</v>
      </c>
      <c r="N14332" s="20">
        <v>10</v>
      </c>
      <c r="AE14332">
        <f t="shared" si="223"/>
        <v>2010</v>
      </c>
    </row>
    <row r="14333" spans="1:31" x14ac:dyDescent="0.25">
      <c r="A14333" s="7">
        <v>14330</v>
      </c>
      <c r="B14333" s="8">
        <v>40448</v>
      </c>
      <c r="C14333" t="s">
        <v>3</v>
      </c>
      <c r="D14333" t="s">
        <v>1078</v>
      </c>
      <c r="E14333" t="s">
        <v>9</v>
      </c>
      <c r="F14333" t="s">
        <v>810</v>
      </c>
      <c r="G14333" t="s">
        <v>377</v>
      </c>
      <c r="H14333" s="9" t="s">
        <v>2140</v>
      </c>
      <c r="I14333" t="s">
        <v>1454</v>
      </c>
      <c r="J14333" s="20">
        <v>26</v>
      </c>
      <c r="K14333" s="20" t="s">
        <v>1465</v>
      </c>
      <c r="L14333" t="s">
        <v>1466</v>
      </c>
      <c r="M14333" s="20">
        <v>6.5</v>
      </c>
      <c r="N14333" s="20">
        <v>6.5</v>
      </c>
      <c r="AE14333">
        <f t="shared" si="223"/>
        <v>2010</v>
      </c>
    </row>
    <row r="14334" spans="1:31" x14ac:dyDescent="0.25">
      <c r="A14334" s="7">
        <v>14331</v>
      </c>
      <c r="B14334" s="8">
        <v>40449</v>
      </c>
      <c r="C14334" t="s">
        <v>3</v>
      </c>
      <c r="D14334" t="s">
        <v>944</v>
      </c>
      <c r="E14334" t="s">
        <v>9</v>
      </c>
      <c r="F14334" t="s">
        <v>851</v>
      </c>
      <c r="G14334" t="s">
        <v>377</v>
      </c>
      <c r="H14334" s="136" t="s">
        <v>1592</v>
      </c>
      <c r="I14334" t="s">
        <v>1455</v>
      </c>
      <c r="J14334" s="20">
        <v>12</v>
      </c>
      <c r="K14334" s="20" t="s">
        <v>9</v>
      </c>
      <c r="L14334" t="s">
        <v>1463</v>
      </c>
      <c r="M14334" s="20">
        <v>1.44</v>
      </c>
      <c r="N14334" s="20">
        <v>2.06</v>
      </c>
      <c r="AE14334">
        <f t="shared" si="223"/>
        <v>2010</v>
      </c>
    </row>
    <row r="14335" spans="1:31" x14ac:dyDescent="0.25">
      <c r="A14335" s="7">
        <v>14332</v>
      </c>
      <c r="B14335" s="8">
        <v>40450</v>
      </c>
      <c r="C14335" t="s">
        <v>3</v>
      </c>
      <c r="D14335" t="s">
        <v>1052</v>
      </c>
      <c r="E14335" t="s">
        <v>9</v>
      </c>
      <c r="F14335" t="s">
        <v>687</v>
      </c>
      <c r="G14335" t="s">
        <v>648</v>
      </c>
      <c r="H14335" s="135" t="s">
        <v>1810</v>
      </c>
      <c r="I14335" t="s">
        <v>1456</v>
      </c>
      <c r="J14335" s="20">
        <v>80</v>
      </c>
      <c r="K14335" s="20" t="s">
        <v>1465</v>
      </c>
      <c r="L14335" t="s">
        <v>1466</v>
      </c>
      <c r="M14335" s="20">
        <v>20</v>
      </c>
      <c r="N14335" s="20">
        <v>20</v>
      </c>
      <c r="O14335" t="s">
        <v>3</v>
      </c>
      <c r="P14335" s="13" t="s">
        <v>1485</v>
      </c>
      <c r="Q14335" t="s">
        <v>9</v>
      </c>
      <c r="R14335" t="s">
        <v>1076</v>
      </c>
      <c r="S14335" t="s">
        <v>3</v>
      </c>
      <c r="T14335" t="s">
        <v>1060</v>
      </c>
      <c r="U14335" t="s">
        <v>1465</v>
      </c>
      <c r="W14335" t="s">
        <v>1465</v>
      </c>
      <c r="Y14335" t="s">
        <v>1465</v>
      </c>
      <c r="AA14335" t="s">
        <v>1465</v>
      </c>
      <c r="AC14335" t="s">
        <v>1465</v>
      </c>
      <c r="AE14335">
        <f t="shared" si="223"/>
        <v>2010</v>
      </c>
    </row>
    <row r="14336" spans="1:31" x14ac:dyDescent="0.25">
      <c r="A14336" s="7">
        <v>14333</v>
      </c>
      <c r="B14336" s="8">
        <v>40450</v>
      </c>
      <c r="C14336" t="s">
        <v>3</v>
      </c>
      <c r="D14336" t="s">
        <v>914</v>
      </c>
      <c r="E14336" t="s">
        <v>9</v>
      </c>
      <c r="F14336" t="s">
        <v>869</v>
      </c>
      <c r="G14336" t="s">
        <v>648</v>
      </c>
      <c r="H14336" s="135" t="s">
        <v>1852</v>
      </c>
      <c r="I14336" t="s">
        <v>1454</v>
      </c>
      <c r="J14336" s="20">
        <v>14</v>
      </c>
      <c r="K14336" s="20" t="s">
        <v>9</v>
      </c>
      <c r="L14336" t="s">
        <v>1463</v>
      </c>
      <c r="M14336" s="20">
        <v>3.36</v>
      </c>
      <c r="N14336" s="20">
        <v>4.6400000000000006</v>
      </c>
      <c r="AE14336">
        <f t="shared" si="223"/>
        <v>2010</v>
      </c>
    </row>
    <row r="14337" spans="1:31" x14ac:dyDescent="0.25">
      <c r="A14337" s="7">
        <v>14334</v>
      </c>
      <c r="B14337" s="8">
        <v>40450</v>
      </c>
      <c r="C14337" t="s">
        <v>3</v>
      </c>
      <c r="D14337" t="s">
        <v>678</v>
      </c>
      <c r="E14337" t="s">
        <v>9</v>
      </c>
      <c r="F14337" t="s">
        <v>1068</v>
      </c>
      <c r="G14337" t="s">
        <v>929</v>
      </c>
      <c r="H14337" s="135" t="s">
        <v>2644</v>
      </c>
      <c r="I14337" t="s">
        <v>1455</v>
      </c>
      <c r="J14337" s="20">
        <v>18</v>
      </c>
      <c r="K14337" s="20" t="s">
        <v>1465</v>
      </c>
      <c r="L14337" t="s">
        <v>1466</v>
      </c>
      <c r="M14337" s="20">
        <v>2.25</v>
      </c>
      <c r="N14337" s="20">
        <v>2.25</v>
      </c>
      <c r="AE14337">
        <f t="shared" si="223"/>
        <v>2010</v>
      </c>
    </row>
    <row r="14338" spans="1:31" x14ac:dyDescent="0.25">
      <c r="A14338" s="7">
        <v>14335</v>
      </c>
      <c r="B14338" s="8">
        <v>40450</v>
      </c>
      <c r="C14338" t="s">
        <v>3</v>
      </c>
      <c r="D14338" t="s">
        <v>432</v>
      </c>
      <c r="E14338" t="s">
        <v>9</v>
      </c>
      <c r="F14338" t="s">
        <v>365</v>
      </c>
      <c r="G14338" t="s">
        <v>895</v>
      </c>
      <c r="H14338" s="9" t="s">
        <v>2604</v>
      </c>
      <c r="I14338" t="s">
        <v>1454</v>
      </c>
      <c r="J14338" s="20">
        <v>12</v>
      </c>
      <c r="K14338" s="20" t="s">
        <v>1465</v>
      </c>
      <c r="L14338" t="s">
        <v>1466</v>
      </c>
      <c r="M14338" s="20">
        <v>3</v>
      </c>
      <c r="N14338" s="20">
        <v>3</v>
      </c>
      <c r="AE14338">
        <f t="shared" si="223"/>
        <v>2010</v>
      </c>
    </row>
    <row r="14339" spans="1:31" x14ac:dyDescent="0.25">
      <c r="A14339" s="7">
        <v>14336</v>
      </c>
      <c r="B14339" s="8">
        <v>40451</v>
      </c>
      <c r="C14339" t="s">
        <v>3</v>
      </c>
      <c r="D14339" t="s">
        <v>786</v>
      </c>
      <c r="E14339" t="s">
        <v>9</v>
      </c>
      <c r="F14339" t="s">
        <v>817</v>
      </c>
      <c r="G14339" t="s">
        <v>870</v>
      </c>
      <c r="H14339" s="135" t="s">
        <v>1496</v>
      </c>
      <c r="I14339" t="s">
        <v>1454</v>
      </c>
      <c r="J14339" s="20">
        <v>40</v>
      </c>
      <c r="K14339" s="20" t="s">
        <v>3</v>
      </c>
      <c r="L14339" t="s">
        <v>1464</v>
      </c>
      <c r="M14339" s="20">
        <v>12.2</v>
      </c>
      <c r="N14339" s="20">
        <v>8.8000000000000007</v>
      </c>
      <c r="AE14339">
        <f t="shared" si="223"/>
        <v>2010</v>
      </c>
    </row>
    <row r="14340" spans="1:31" x14ac:dyDescent="0.25">
      <c r="A14340" s="7">
        <v>14337</v>
      </c>
      <c r="B14340" s="8">
        <v>40452</v>
      </c>
      <c r="C14340" t="s">
        <v>3</v>
      </c>
      <c r="D14340" t="s">
        <v>1078</v>
      </c>
      <c r="E14340" t="s">
        <v>9</v>
      </c>
      <c r="F14340" t="s">
        <v>665</v>
      </c>
      <c r="G14340" t="s">
        <v>648</v>
      </c>
      <c r="H14340" s="135" t="s">
        <v>2094</v>
      </c>
      <c r="I14340" t="s">
        <v>1454</v>
      </c>
      <c r="J14340" s="20">
        <v>59</v>
      </c>
      <c r="K14340" s="20" t="s">
        <v>3</v>
      </c>
      <c r="L14340" t="s">
        <v>1464</v>
      </c>
      <c r="M14340" s="20">
        <v>17.52</v>
      </c>
      <c r="N14340" s="20">
        <v>12.98</v>
      </c>
      <c r="AE14340">
        <f t="shared" ref="AE14340:AE14403" si="224">YEAR(B14340)</f>
        <v>2010</v>
      </c>
    </row>
    <row r="14341" spans="1:31" x14ac:dyDescent="0.25">
      <c r="A14341" s="7">
        <v>14338</v>
      </c>
      <c r="B14341" s="8">
        <v>40452</v>
      </c>
      <c r="C14341" t="s">
        <v>3</v>
      </c>
      <c r="D14341" t="s">
        <v>766</v>
      </c>
      <c r="E14341" t="s">
        <v>9</v>
      </c>
      <c r="F14341" t="s">
        <v>427</v>
      </c>
      <c r="G14341" t="s">
        <v>870</v>
      </c>
      <c r="H14341" s="135" t="s">
        <v>1496</v>
      </c>
      <c r="I14341" t="s">
        <v>1456</v>
      </c>
      <c r="J14341" s="20">
        <v>35</v>
      </c>
      <c r="K14341" s="20" t="s">
        <v>9</v>
      </c>
      <c r="L14341" t="s">
        <v>1464</v>
      </c>
      <c r="M14341" s="20">
        <v>7.7</v>
      </c>
      <c r="N14341" s="20">
        <v>10.8</v>
      </c>
      <c r="O14341" t="s">
        <v>3</v>
      </c>
      <c r="P14341" s="13" t="s">
        <v>47</v>
      </c>
      <c r="Q14341" t="s">
        <v>3</v>
      </c>
      <c r="R14341" t="s">
        <v>250</v>
      </c>
      <c r="S14341" t="s">
        <v>3</v>
      </c>
      <c r="T14341" t="s">
        <v>711</v>
      </c>
      <c r="U14341" t="s">
        <v>9</v>
      </c>
      <c r="V14341" t="s">
        <v>904</v>
      </c>
      <c r="W14341" t="s">
        <v>9</v>
      </c>
      <c r="X14341" t="s">
        <v>268</v>
      </c>
      <c r="Y14341" t="s">
        <v>1465</v>
      </c>
      <c r="AA14341" t="s">
        <v>1465</v>
      </c>
      <c r="AC14341" t="s">
        <v>1465</v>
      </c>
      <c r="AE14341">
        <f t="shared" si="224"/>
        <v>2010</v>
      </c>
    </row>
    <row r="14342" spans="1:31" x14ac:dyDescent="0.25">
      <c r="A14342" s="7">
        <v>14339</v>
      </c>
      <c r="B14342" s="8">
        <v>40453</v>
      </c>
      <c r="C14342" t="s">
        <v>3</v>
      </c>
      <c r="D14342" t="s">
        <v>914</v>
      </c>
      <c r="E14342" t="s">
        <v>9</v>
      </c>
      <c r="F14342" t="s">
        <v>869</v>
      </c>
      <c r="G14342" t="s">
        <v>648</v>
      </c>
      <c r="H14342" s="135" t="s">
        <v>1917</v>
      </c>
      <c r="I14342" t="s">
        <v>1454</v>
      </c>
      <c r="J14342" s="20">
        <v>40</v>
      </c>
      <c r="K14342" s="20" t="s">
        <v>3</v>
      </c>
      <c r="L14342" t="s">
        <v>1463</v>
      </c>
      <c r="M14342" s="20">
        <v>11.4</v>
      </c>
      <c r="N14342" s="20">
        <v>9.6</v>
      </c>
      <c r="AE14342">
        <f t="shared" si="224"/>
        <v>2010</v>
      </c>
    </row>
    <row r="14343" spans="1:31" x14ac:dyDescent="0.25">
      <c r="A14343" s="7">
        <v>14340</v>
      </c>
      <c r="B14343" s="8">
        <v>40453</v>
      </c>
      <c r="C14343" t="s">
        <v>3</v>
      </c>
      <c r="D14343" t="s">
        <v>614</v>
      </c>
      <c r="E14343" t="s">
        <v>9</v>
      </c>
      <c r="F14343" t="s">
        <v>727</v>
      </c>
      <c r="G14343" t="s">
        <v>648</v>
      </c>
      <c r="H14343" s="135" t="s">
        <v>2378</v>
      </c>
      <c r="I14343" t="s">
        <v>1454</v>
      </c>
      <c r="J14343" s="20">
        <v>65</v>
      </c>
      <c r="K14343" s="20" t="s">
        <v>3</v>
      </c>
      <c r="L14343" t="s">
        <v>1464</v>
      </c>
      <c r="M14343" s="20">
        <v>19.2</v>
      </c>
      <c r="N14343" s="20">
        <v>14.3</v>
      </c>
      <c r="AE14343">
        <f t="shared" si="224"/>
        <v>2010</v>
      </c>
    </row>
    <row r="14344" spans="1:31" x14ac:dyDescent="0.25">
      <c r="A14344" s="7">
        <v>14341</v>
      </c>
      <c r="B14344" s="8">
        <v>40453</v>
      </c>
      <c r="C14344" t="s">
        <v>3</v>
      </c>
      <c r="D14344" t="s">
        <v>1052</v>
      </c>
      <c r="E14344" t="s">
        <v>9</v>
      </c>
      <c r="F14344" t="s">
        <v>206</v>
      </c>
      <c r="G14344" t="s">
        <v>377</v>
      </c>
      <c r="H14344" s="135" t="s">
        <v>1496</v>
      </c>
      <c r="I14344" t="s">
        <v>1455</v>
      </c>
      <c r="J14344" s="20">
        <v>35</v>
      </c>
      <c r="K14344" s="20" t="s">
        <v>9</v>
      </c>
      <c r="L14344" t="s">
        <v>1464</v>
      </c>
      <c r="M14344" s="20">
        <v>3.85</v>
      </c>
      <c r="N14344" s="20">
        <v>5.4</v>
      </c>
      <c r="AE14344">
        <f t="shared" si="224"/>
        <v>2010</v>
      </c>
    </row>
    <row r="14345" spans="1:31" x14ac:dyDescent="0.25">
      <c r="A14345" s="7">
        <v>14342</v>
      </c>
      <c r="B14345" s="8">
        <v>40454</v>
      </c>
      <c r="C14345" t="s">
        <v>3</v>
      </c>
      <c r="D14345" t="s">
        <v>897</v>
      </c>
      <c r="E14345" t="s">
        <v>9</v>
      </c>
      <c r="F14345" t="s">
        <v>667</v>
      </c>
      <c r="G14345" t="s">
        <v>732</v>
      </c>
      <c r="H14345" s="135" t="s">
        <v>2234</v>
      </c>
      <c r="I14345" t="s">
        <v>1454</v>
      </c>
      <c r="J14345" s="20">
        <v>20</v>
      </c>
      <c r="K14345" s="20" t="s">
        <v>3</v>
      </c>
      <c r="L14345" t="s">
        <v>1464</v>
      </c>
      <c r="M14345" s="20">
        <v>6.6</v>
      </c>
      <c r="N14345" s="20">
        <v>4.4000000000000004</v>
      </c>
      <c r="AE14345">
        <f t="shared" si="224"/>
        <v>2010</v>
      </c>
    </row>
    <row r="14346" spans="1:31" x14ac:dyDescent="0.25">
      <c r="A14346" s="7">
        <v>14343</v>
      </c>
      <c r="B14346" s="8">
        <v>40454</v>
      </c>
      <c r="C14346" t="s">
        <v>3</v>
      </c>
      <c r="D14346" t="s">
        <v>432</v>
      </c>
      <c r="E14346" t="s">
        <v>9</v>
      </c>
      <c r="F14346" t="s">
        <v>365</v>
      </c>
      <c r="G14346" t="s">
        <v>895</v>
      </c>
      <c r="H14346" s="135" t="s">
        <v>2567</v>
      </c>
      <c r="I14346" t="s">
        <v>1454</v>
      </c>
      <c r="J14346" s="20">
        <v>12</v>
      </c>
      <c r="K14346" s="20" t="s">
        <v>1465</v>
      </c>
      <c r="L14346" t="s">
        <v>1466</v>
      </c>
      <c r="M14346" s="20">
        <v>3</v>
      </c>
      <c r="N14346" s="20">
        <v>3</v>
      </c>
      <c r="AE14346">
        <f t="shared" si="224"/>
        <v>2010</v>
      </c>
    </row>
    <row r="14347" spans="1:31" x14ac:dyDescent="0.25">
      <c r="A14347" s="7">
        <v>14344</v>
      </c>
      <c r="B14347" s="8">
        <v>40456</v>
      </c>
      <c r="C14347" t="s">
        <v>3</v>
      </c>
      <c r="D14347" t="s">
        <v>779</v>
      </c>
      <c r="E14347" t="s">
        <v>9</v>
      </c>
      <c r="F14347" t="s">
        <v>833</v>
      </c>
      <c r="G14347" t="s">
        <v>377</v>
      </c>
      <c r="H14347" s="135" t="s">
        <v>1496</v>
      </c>
      <c r="I14347" t="s">
        <v>1454</v>
      </c>
      <c r="J14347" s="20">
        <v>52</v>
      </c>
      <c r="K14347" s="20" t="s">
        <v>9</v>
      </c>
      <c r="L14347" t="s">
        <v>1463</v>
      </c>
      <c r="M14347" s="20">
        <v>12.48</v>
      </c>
      <c r="N14347" s="20">
        <v>14.52</v>
      </c>
      <c r="AE14347">
        <f t="shared" si="224"/>
        <v>2010</v>
      </c>
    </row>
    <row r="14348" spans="1:31" x14ac:dyDescent="0.25">
      <c r="A14348" s="7">
        <v>14345</v>
      </c>
      <c r="B14348" s="8">
        <v>40456</v>
      </c>
      <c r="C14348" t="s">
        <v>3</v>
      </c>
      <c r="D14348" t="s">
        <v>913</v>
      </c>
      <c r="E14348" t="s">
        <v>9</v>
      </c>
      <c r="F14348" t="s">
        <v>997</v>
      </c>
      <c r="G14348" t="s">
        <v>929</v>
      </c>
      <c r="H14348" s="9" t="s">
        <v>2652</v>
      </c>
      <c r="I14348" t="s">
        <v>1454</v>
      </c>
      <c r="J14348" s="20">
        <v>56</v>
      </c>
      <c r="K14348" s="20" t="s">
        <v>3</v>
      </c>
      <c r="L14348" t="s">
        <v>1464</v>
      </c>
      <c r="M14348" s="20">
        <v>16.68</v>
      </c>
      <c r="N14348" s="20">
        <v>12.32</v>
      </c>
      <c r="AE14348">
        <f t="shared" si="224"/>
        <v>2010</v>
      </c>
    </row>
    <row r="14349" spans="1:31" x14ac:dyDescent="0.25">
      <c r="A14349" s="7">
        <v>14346</v>
      </c>
      <c r="B14349" s="8">
        <v>40457</v>
      </c>
      <c r="C14349" t="s">
        <v>3</v>
      </c>
      <c r="D14349" t="s">
        <v>134</v>
      </c>
      <c r="E14349" t="s">
        <v>9</v>
      </c>
      <c r="F14349" t="s">
        <v>1081</v>
      </c>
      <c r="G14349" t="s">
        <v>65</v>
      </c>
      <c r="H14349" s="135" t="s">
        <v>1539</v>
      </c>
      <c r="I14349" t="s">
        <v>1458</v>
      </c>
      <c r="J14349" s="20">
        <v>8</v>
      </c>
      <c r="K14349" s="20" t="s">
        <v>3</v>
      </c>
      <c r="L14349" t="s">
        <v>1464</v>
      </c>
      <c r="M14349" s="20">
        <v>10</v>
      </c>
      <c r="N14349" s="20">
        <v>30</v>
      </c>
      <c r="AE14349">
        <f t="shared" si="224"/>
        <v>2010</v>
      </c>
    </row>
    <row r="14350" spans="1:31" x14ac:dyDescent="0.25">
      <c r="A14350" s="7">
        <v>14347</v>
      </c>
      <c r="B14350" s="8">
        <v>40458</v>
      </c>
      <c r="C14350" t="s">
        <v>3</v>
      </c>
      <c r="D14350" t="s">
        <v>1050</v>
      </c>
      <c r="E14350" t="s">
        <v>9</v>
      </c>
      <c r="F14350" t="s">
        <v>1074</v>
      </c>
      <c r="G14350" t="s">
        <v>17</v>
      </c>
      <c r="H14350" s="135" t="s">
        <v>1573</v>
      </c>
      <c r="I14350" t="s">
        <v>1454</v>
      </c>
      <c r="J14350" s="20">
        <v>34</v>
      </c>
      <c r="K14350" s="20" t="s">
        <v>3</v>
      </c>
      <c r="L14350" t="s">
        <v>1464</v>
      </c>
      <c r="M14350" s="20">
        <v>10.52</v>
      </c>
      <c r="N14350" s="20">
        <v>7.48</v>
      </c>
      <c r="AE14350">
        <f t="shared" si="224"/>
        <v>2010</v>
      </c>
    </row>
    <row r="14351" spans="1:31" x14ac:dyDescent="0.25">
      <c r="A14351" s="7">
        <v>14348</v>
      </c>
      <c r="B14351" s="8">
        <v>40458</v>
      </c>
      <c r="C14351" t="s">
        <v>3</v>
      </c>
      <c r="D14351" t="s">
        <v>656</v>
      </c>
      <c r="E14351" t="s">
        <v>9</v>
      </c>
      <c r="F14351" t="s">
        <v>240</v>
      </c>
      <c r="G14351" t="s">
        <v>870</v>
      </c>
      <c r="H14351" s="135" t="s">
        <v>1496</v>
      </c>
      <c r="I14351" t="s">
        <v>1454</v>
      </c>
      <c r="J14351" s="20">
        <v>23</v>
      </c>
      <c r="K14351" s="20" t="s">
        <v>3</v>
      </c>
      <c r="L14351" t="s">
        <v>1463</v>
      </c>
      <c r="M14351" s="20">
        <v>6.98</v>
      </c>
      <c r="N14351" s="20">
        <v>5.52</v>
      </c>
      <c r="AE14351">
        <f t="shared" si="224"/>
        <v>2010</v>
      </c>
    </row>
    <row r="14352" spans="1:31" x14ac:dyDescent="0.25">
      <c r="A14352" s="7">
        <v>14349</v>
      </c>
      <c r="B14352" s="8">
        <v>40459</v>
      </c>
      <c r="C14352" t="s">
        <v>3</v>
      </c>
      <c r="D14352" t="s">
        <v>1078</v>
      </c>
      <c r="E14352" t="s">
        <v>9</v>
      </c>
      <c r="F14352" t="s">
        <v>19</v>
      </c>
      <c r="G14352" t="s">
        <v>929</v>
      </c>
      <c r="H14352" s="135" t="s">
        <v>2686</v>
      </c>
      <c r="I14352" t="s">
        <v>1454</v>
      </c>
      <c r="J14352" s="20">
        <v>40</v>
      </c>
      <c r="K14352" s="20" t="s">
        <v>3</v>
      </c>
      <c r="L14352" t="s">
        <v>1464</v>
      </c>
      <c r="M14352" s="20">
        <v>12.2</v>
      </c>
      <c r="N14352" s="20">
        <v>8.8000000000000007</v>
      </c>
      <c r="AE14352">
        <f t="shared" si="224"/>
        <v>2010</v>
      </c>
    </row>
    <row r="14353" spans="1:31" x14ac:dyDescent="0.25">
      <c r="A14353" s="7">
        <v>14350</v>
      </c>
      <c r="B14353" s="8">
        <v>40459</v>
      </c>
      <c r="C14353" t="s">
        <v>3</v>
      </c>
      <c r="D14353" t="s">
        <v>973</v>
      </c>
      <c r="E14353" t="s">
        <v>9</v>
      </c>
      <c r="F14353" t="s">
        <v>1045</v>
      </c>
      <c r="G14353" t="s">
        <v>870</v>
      </c>
      <c r="H14353" s="135" t="s">
        <v>1496</v>
      </c>
      <c r="I14353" t="s">
        <v>1454</v>
      </c>
      <c r="J14353" s="20">
        <v>17</v>
      </c>
      <c r="K14353" s="20" t="s">
        <v>9</v>
      </c>
      <c r="L14353" t="s">
        <v>1464</v>
      </c>
      <c r="M14353" s="20">
        <v>3.74</v>
      </c>
      <c r="N14353" s="20">
        <v>5.76</v>
      </c>
      <c r="AE14353">
        <f t="shared" si="224"/>
        <v>2010</v>
      </c>
    </row>
    <row r="14354" spans="1:31" x14ac:dyDescent="0.25">
      <c r="A14354" s="7">
        <v>14351</v>
      </c>
      <c r="B14354" s="8">
        <v>40459</v>
      </c>
      <c r="C14354" t="s">
        <v>3</v>
      </c>
      <c r="D14354" t="s">
        <v>766</v>
      </c>
      <c r="E14354" t="s">
        <v>9</v>
      </c>
      <c r="F14354" t="s">
        <v>19</v>
      </c>
      <c r="G14354" t="s">
        <v>929</v>
      </c>
      <c r="H14354" s="135" t="s">
        <v>1496</v>
      </c>
      <c r="I14354" t="s">
        <v>1456</v>
      </c>
      <c r="J14354" s="20">
        <v>40</v>
      </c>
      <c r="K14354" s="20" t="s">
        <v>1465</v>
      </c>
      <c r="L14354" t="s">
        <v>1466</v>
      </c>
      <c r="M14354" s="20">
        <v>10</v>
      </c>
      <c r="N14354" s="20">
        <v>10</v>
      </c>
      <c r="O14354" t="s">
        <v>3</v>
      </c>
      <c r="P14354" s="13" t="s">
        <v>47</v>
      </c>
      <c r="Q14354" t="s">
        <v>9</v>
      </c>
      <c r="R14354" t="s">
        <v>869</v>
      </c>
      <c r="S14354" t="s">
        <v>1465</v>
      </c>
      <c r="U14354" t="s">
        <v>1465</v>
      </c>
      <c r="W14354" t="s">
        <v>1465</v>
      </c>
      <c r="Y14354" t="s">
        <v>1465</v>
      </c>
      <c r="AA14354" t="s">
        <v>1465</v>
      </c>
      <c r="AC14354" t="s">
        <v>1465</v>
      </c>
      <c r="AE14354">
        <f t="shared" si="224"/>
        <v>2010</v>
      </c>
    </row>
    <row r="14355" spans="1:31" x14ac:dyDescent="0.25">
      <c r="A14355" s="7">
        <v>14352</v>
      </c>
      <c r="B14355" s="8">
        <v>40459</v>
      </c>
      <c r="C14355" t="s">
        <v>3</v>
      </c>
      <c r="D14355" t="s">
        <v>973</v>
      </c>
      <c r="E14355" t="s">
        <v>9</v>
      </c>
      <c r="F14355" t="s">
        <v>906</v>
      </c>
      <c r="G14355" t="s">
        <v>648</v>
      </c>
      <c r="H14355" s="136" t="s">
        <v>1496</v>
      </c>
      <c r="I14355" t="s">
        <v>1454</v>
      </c>
      <c r="J14355" s="20">
        <v>7</v>
      </c>
      <c r="K14355" s="20" t="s">
        <v>1465</v>
      </c>
      <c r="L14355" t="s">
        <v>1466</v>
      </c>
      <c r="M14355" s="20">
        <v>1.75</v>
      </c>
      <c r="N14355" s="20">
        <v>1.75</v>
      </c>
      <c r="AE14355">
        <f t="shared" si="224"/>
        <v>2010</v>
      </c>
    </row>
    <row r="14356" spans="1:31" x14ac:dyDescent="0.25">
      <c r="A14356" s="7">
        <v>14353</v>
      </c>
      <c r="B14356" s="8">
        <v>40460</v>
      </c>
      <c r="C14356" t="s">
        <v>3</v>
      </c>
      <c r="D14356" t="s">
        <v>432</v>
      </c>
      <c r="E14356" t="s">
        <v>9</v>
      </c>
      <c r="F14356" t="s">
        <v>54</v>
      </c>
      <c r="G14356" t="s">
        <v>732</v>
      </c>
      <c r="H14356" s="135" t="s">
        <v>2138</v>
      </c>
      <c r="I14356" t="s">
        <v>1454</v>
      </c>
      <c r="J14356" s="20">
        <v>10</v>
      </c>
      <c r="K14356" s="20" t="s">
        <v>1465</v>
      </c>
      <c r="L14356" t="s">
        <v>1466</v>
      </c>
      <c r="M14356" s="20">
        <v>2.5</v>
      </c>
      <c r="N14356" s="20">
        <v>2.5</v>
      </c>
      <c r="AE14356">
        <f t="shared" si="224"/>
        <v>2010</v>
      </c>
    </row>
    <row r="14357" spans="1:31" x14ac:dyDescent="0.25">
      <c r="A14357" s="7">
        <v>14354</v>
      </c>
      <c r="B14357" s="8">
        <v>40460</v>
      </c>
      <c r="C14357" t="s">
        <v>3</v>
      </c>
      <c r="D14357" t="s">
        <v>734</v>
      </c>
      <c r="E14357" t="s">
        <v>9</v>
      </c>
      <c r="F14357" t="s">
        <v>655</v>
      </c>
      <c r="G14357" t="s">
        <v>377</v>
      </c>
      <c r="H14357" s="9" t="s">
        <v>2407</v>
      </c>
      <c r="I14357" t="s">
        <v>1454</v>
      </c>
      <c r="J14357" s="20">
        <v>12</v>
      </c>
      <c r="K14357" s="20" t="s">
        <v>3</v>
      </c>
      <c r="L14357" t="s">
        <v>1464</v>
      </c>
      <c r="M14357" s="20">
        <v>4.3599999999999994</v>
      </c>
      <c r="N14357" s="20">
        <v>2.64</v>
      </c>
      <c r="AE14357">
        <f t="shared" si="224"/>
        <v>2010</v>
      </c>
    </row>
    <row r="14358" spans="1:31" x14ac:dyDescent="0.25">
      <c r="A14358" s="7">
        <v>14355</v>
      </c>
      <c r="B14358" s="8">
        <v>40460</v>
      </c>
      <c r="C14358" t="s">
        <v>3</v>
      </c>
      <c r="D14358" t="s">
        <v>1078</v>
      </c>
      <c r="E14358" t="s">
        <v>9</v>
      </c>
      <c r="F14358" t="s">
        <v>733</v>
      </c>
      <c r="G14358" t="s">
        <v>929</v>
      </c>
      <c r="H14358" s="135" t="s">
        <v>2678</v>
      </c>
      <c r="I14358" t="s">
        <v>1454</v>
      </c>
      <c r="J14358" s="20">
        <v>38</v>
      </c>
      <c r="K14358" s="20" t="s">
        <v>3</v>
      </c>
      <c r="L14358" t="s">
        <v>1464</v>
      </c>
      <c r="M14358" s="20">
        <v>11.64</v>
      </c>
      <c r="N14358" s="20">
        <v>8.36</v>
      </c>
      <c r="AE14358">
        <f t="shared" si="224"/>
        <v>2010</v>
      </c>
    </row>
    <row r="14359" spans="1:31" x14ac:dyDescent="0.25">
      <c r="A14359" s="7">
        <v>14356</v>
      </c>
      <c r="B14359" s="8">
        <v>40460</v>
      </c>
      <c r="C14359" t="s">
        <v>3</v>
      </c>
      <c r="D14359" t="s">
        <v>734</v>
      </c>
      <c r="E14359" t="s">
        <v>9</v>
      </c>
      <c r="F14359" t="s">
        <v>655</v>
      </c>
      <c r="G14359" t="s">
        <v>377</v>
      </c>
      <c r="H14359" s="9" t="s">
        <v>2096</v>
      </c>
      <c r="I14359" t="s">
        <v>1454</v>
      </c>
      <c r="J14359" s="20">
        <v>20</v>
      </c>
      <c r="K14359" s="20" t="s">
        <v>3</v>
      </c>
      <c r="L14359" t="s">
        <v>1463</v>
      </c>
      <c r="M14359" s="20">
        <v>6.2</v>
      </c>
      <c r="N14359" s="20">
        <v>4.8</v>
      </c>
      <c r="AE14359">
        <f t="shared" si="224"/>
        <v>2010</v>
      </c>
    </row>
    <row r="14360" spans="1:31" x14ac:dyDescent="0.25">
      <c r="A14360" s="7">
        <v>14357</v>
      </c>
      <c r="B14360" s="8">
        <v>40461</v>
      </c>
      <c r="C14360" t="s">
        <v>3</v>
      </c>
      <c r="D14360" t="s">
        <v>734</v>
      </c>
      <c r="E14360" t="s">
        <v>9</v>
      </c>
      <c r="F14360" t="s">
        <v>655</v>
      </c>
      <c r="G14360" t="s">
        <v>377</v>
      </c>
      <c r="H14360" s="9" t="s">
        <v>2219</v>
      </c>
      <c r="I14360" t="s">
        <v>1454</v>
      </c>
      <c r="J14360" s="20">
        <v>41</v>
      </c>
      <c r="K14360" s="20" t="s">
        <v>3</v>
      </c>
      <c r="L14360" t="s">
        <v>1463</v>
      </c>
      <c r="M14360" s="20">
        <v>11.66</v>
      </c>
      <c r="N14360" s="20">
        <v>9.84</v>
      </c>
      <c r="AE14360">
        <f t="shared" si="224"/>
        <v>2010</v>
      </c>
    </row>
    <row r="14361" spans="1:31" x14ac:dyDescent="0.25">
      <c r="A14361" s="7">
        <v>14358</v>
      </c>
      <c r="B14361" s="8">
        <v>40462</v>
      </c>
      <c r="C14361" t="s">
        <v>3</v>
      </c>
      <c r="D14361" t="s">
        <v>902</v>
      </c>
      <c r="E14361" t="s">
        <v>9</v>
      </c>
      <c r="F14361" t="s">
        <v>1074</v>
      </c>
      <c r="G14361" t="s">
        <v>24</v>
      </c>
      <c r="H14361" s="135" t="s">
        <v>1555</v>
      </c>
      <c r="I14361" t="s">
        <v>1455</v>
      </c>
      <c r="J14361" s="20">
        <v>10</v>
      </c>
      <c r="K14361" s="20" t="s">
        <v>3</v>
      </c>
      <c r="L14361" t="s">
        <v>1464</v>
      </c>
      <c r="M14361" s="20">
        <v>1.9</v>
      </c>
      <c r="N14361" s="20">
        <v>1.1000000000000001</v>
      </c>
      <c r="AE14361">
        <f t="shared" si="224"/>
        <v>2010</v>
      </c>
    </row>
    <row r="14362" spans="1:31" x14ac:dyDescent="0.25">
      <c r="A14362" s="7">
        <v>14359</v>
      </c>
      <c r="B14362" s="8">
        <v>40462</v>
      </c>
      <c r="C14362" t="s">
        <v>3</v>
      </c>
      <c r="D14362" t="s">
        <v>851</v>
      </c>
      <c r="E14362" t="s">
        <v>9</v>
      </c>
      <c r="F14362" t="s">
        <v>944</v>
      </c>
      <c r="G14362" t="s">
        <v>377</v>
      </c>
      <c r="H14362" s="136" t="s">
        <v>1592</v>
      </c>
      <c r="I14362" t="s">
        <v>1455</v>
      </c>
      <c r="J14362" s="20">
        <v>12</v>
      </c>
      <c r="K14362" s="20" t="s">
        <v>9</v>
      </c>
      <c r="L14362" t="s">
        <v>1463</v>
      </c>
      <c r="M14362" s="20">
        <v>1.44</v>
      </c>
      <c r="N14362" s="20">
        <v>2.06</v>
      </c>
      <c r="AE14362">
        <f t="shared" si="224"/>
        <v>2010</v>
      </c>
    </row>
    <row r="14363" spans="1:31" x14ac:dyDescent="0.25">
      <c r="A14363" s="7">
        <v>14360</v>
      </c>
      <c r="B14363" s="8">
        <v>40462</v>
      </c>
      <c r="C14363" t="s">
        <v>3</v>
      </c>
      <c r="D14363" t="s">
        <v>851</v>
      </c>
      <c r="E14363" t="s">
        <v>9</v>
      </c>
      <c r="F14363" t="s">
        <v>944</v>
      </c>
      <c r="G14363" t="s">
        <v>377</v>
      </c>
      <c r="H14363" s="135" t="s">
        <v>1496</v>
      </c>
      <c r="I14363" t="s">
        <v>1455</v>
      </c>
      <c r="J14363" s="20">
        <v>12</v>
      </c>
      <c r="K14363" s="20" t="s">
        <v>3</v>
      </c>
      <c r="L14363" t="s">
        <v>1464</v>
      </c>
      <c r="M14363" s="20">
        <v>2.1799999999999997</v>
      </c>
      <c r="N14363" s="20">
        <v>1.32</v>
      </c>
      <c r="AE14363">
        <f t="shared" si="224"/>
        <v>2010</v>
      </c>
    </row>
    <row r="14364" spans="1:31" x14ac:dyDescent="0.25">
      <c r="A14364" s="7">
        <v>14361</v>
      </c>
      <c r="B14364" s="8">
        <v>40462</v>
      </c>
      <c r="C14364" t="s">
        <v>3</v>
      </c>
      <c r="D14364" t="s">
        <v>112</v>
      </c>
      <c r="E14364" t="s">
        <v>9</v>
      </c>
      <c r="F14364" t="s">
        <v>1060</v>
      </c>
      <c r="G14364" t="s">
        <v>17</v>
      </c>
      <c r="H14364" s="135" t="s">
        <v>1502</v>
      </c>
      <c r="I14364" t="s">
        <v>1455</v>
      </c>
      <c r="J14364" s="20">
        <v>43</v>
      </c>
      <c r="K14364" s="20" t="s">
        <v>9</v>
      </c>
      <c r="L14364" t="s">
        <v>1464</v>
      </c>
      <c r="M14364" s="20">
        <v>4.7300000000000004</v>
      </c>
      <c r="N14364" s="20">
        <v>6.52</v>
      </c>
      <c r="AE14364">
        <f t="shared" si="224"/>
        <v>2010</v>
      </c>
    </row>
    <row r="14365" spans="1:31" x14ac:dyDescent="0.25">
      <c r="A14365" s="7">
        <v>14362</v>
      </c>
      <c r="B14365" s="8">
        <v>40462</v>
      </c>
      <c r="C14365" t="s">
        <v>3</v>
      </c>
      <c r="D14365" t="s">
        <v>990</v>
      </c>
      <c r="E14365" t="s">
        <v>9</v>
      </c>
      <c r="F14365" t="s">
        <v>1060</v>
      </c>
      <c r="G14365" t="s">
        <v>1016</v>
      </c>
      <c r="H14365" s="9" t="s">
        <v>2864</v>
      </c>
      <c r="I14365" t="s">
        <v>1455</v>
      </c>
      <c r="J14365" s="20">
        <v>25</v>
      </c>
      <c r="K14365" s="20" t="s">
        <v>1465</v>
      </c>
      <c r="L14365" t="s">
        <v>1466</v>
      </c>
      <c r="M14365" s="20">
        <v>3.125</v>
      </c>
      <c r="N14365" s="20">
        <v>3.125</v>
      </c>
      <c r="AE14365">
        <f t="shared" si="224"/>
        <v>2010</v>
      </c>
    </row>
    <row r="14366" spans="1:31" x14ac:dyDescent="0.25">
      <c r="A14366" s="7">
        <v>14363</v>
      </c>
      <c r="B14366" s="8">
        <v>40462</v>
      </c>
      <c r="C14366" t="s">
        <v>3</v>
      </c>
      <c r="D14366" t="s">
        <v>432</v>
      </c>
      <c r="E14366" t="s">
        <v>9</v>
      </c>
      <c r="F14366" t="s">
        <v>365</v>
      </c>
      <c r="G14366" t="s">
        <v>895</v>
      </c>
      <c r="H14366" s="135" t="s">
        <v>2542</v>
      </c>
      <c r="I14366" t="s">
        <v>1454</v>
      </c>
      <c r="J14366" s="20">
        <v>15</v>
      </c>
      <c r="K14366" s="20" t="s">
        <v>1465</v>
      </c>
      <c r="L14366" t="s">
        <v>1466</v>
      </c>
      <c r="M14366" s="20">
        <v>3.75</v>
      </c>
      <c r="N14366" s="20">
        <v>3.75</v>
      </c>
      <c r="AE14366">
        <f t="shared" si="224"/>
        <v>2010</v>
      </c>
    </row>
    <row r="14367" spans="1:31" x14ac:dyDescent="0.25">
      <c r="A14367" s="7">
        <v>14364</v>
      </c>
      <c r="B14367" s="8">
        <v>40462</v>
      </c>
      <c r="C14367" t="s">
        <v>3</v>
      </c>
      <c r="D14367" t="s">
        <v>916</v>
      </c>
      <c r="E14367" t="s">
        <v>9</v>
      </c>
      <c r="F14367" t="s">
        <v>944</v>
      </c>
      <c r="G14367" t="s">
        <v>648</v>
      </c>
      <c r="H14367" s="136" t="s">
        <v>1496</v>
      </c>
      <c r="I14367" t="s">
        <v>1455</v>
      </c>
      <c r="J14367" s="20">
        <v>40</v>
      </c>
      <c r="K14367" s="20" t="s">
        <v>1465</v>
      </c>
      <c r="L14367" t="s">
        <v>1466</v>
      </c>
      <c r="M14367" s="20">
        <v>5</v>
      </c>
      <c r="N14367" s="20">
        <v>5</v>
      </c>
      <c r="AE14367">
        <f t="shared" si="224"/>
        <v>2010</v>
      </c>
    </row>
    <row r="14368" spans="1:31" x14ac:dyDescent="0.25">
      <c r="A14368" s="7">
        <v>14365</v>
      </c>
      <c r="B14368" s="8">
        <v>40463</v>
      </c>
      <c r="C14368" t="s">
        <v>3</v>
      </c>
      <c r="D14368" t="s">
        <v>916</v>
      </c>
      <c r="E14368" t="s">
        <v>9</v>
      </c>
      <c r="F14368" t="s">
        <v>1028</v>
      </c>
      <c r="G14368" t="s">
        <v>648</v>
      </c>
      <c r="H14368" s="9" t="s">
        <v>1797</v>
      </c>
      <c r="I14368" t="s">
        <v>1454</v>
      </c>
      <c r="J14368" s="20">
        <v>31</v>
      </c>
      <c r="K14368" s="20" t="s">
        <v>3</v>
      </c>
      <c r="L14368" t="s">
        <v>1464</v>
      </c>
      <c r="M14368" s="20">
        <v>9.68</v>
      </c>
      <c r="N14368" s="20">
        <v>6.82</v>
      </c>
      <c r="AE14368">
        <f t="shared" si="224"/>
        <v>2010</v>
      </c>
    </row>
    <row r="14369" spans="1:31" x14ac:dyDescent="0.25">
      <c r="A14369" s="7">
        <v>14366</v>
      </c>
      <c r="B14369" s="8">
        <v>40463</v>
      </c>
      <c r="C14369" t="s">
        <v>3</v>
      </c>
      <c r="D14369" s="16" t="s">
        <v>35</v>
      </c>
      <c r="E14369" t="s">
        <v>9</v>
      </c>
      <c r="F14369" t="s">
        <v>1018</v>
      </c>
      <c r="G14369" t="s">
        <v>861</v>
      </c>
      <c r="H14369" s="135" t="s">
        <v>2733</v>
      </c>
      <c r="I14369" t="s">
        <v>1455</v>
      </c>
      <c r="J14369" s="20">
        <v>40</v>
      </c>
      <c r="K14369" s="20" t="s">
        <v>1465</v>
      </c>
      <c r="L14369" t="s">
        <v>1466</v>
      </c>
      <c r="M14369" s="20">
        <v>5</v>
      </c>
      <c r="N14369" s="20">
        <v>5</v>
      </c>
      <c r="AE14369">
        <f t="shared" si="224"/>
        <v>2010</v>
      </c>
    </row>
    <row r="14370" spans="1:31" x14ac:dyDescent="0.25">
      <c r="A14370" s="7">
        <v>14367</v>
      </c>
      <c r="B14370" s="8">
        <v>40463</v>
      </c>
      <c r="C14370" t="s">
        <v>3</v>
      </c>
      <c r="D14370" t="s">
        <v>543</v>
      </c>
      <c r="E14370" t="s">
        <v>9</v>
      </c>
      <c r="F14370" t="s">
        <v>233</v>
      </c>
      <c r="G14370" t="s">
        <v>714</v>
      </c>
      <c r="H14370" s="135" t="s">
        <v>3030</v>
      </c>
      <c r="I14370" t="s">
        <v>1454</v>
      </c>
      <c r="J14370" s="20">
        <v>39</v>
      </c>
      <c r="K14370" s="20" t="s">
        <v>9</v>
      </c>
      <c r="L14370" t="s">
        <v>1464</v>
      </c>
      <c r="M14370" s="20">
        <v>8.58</v>
      </c>
      <c r="N14370" s="20">
        <v>11.92</v>
      </c>
      <c r="AE14370">
        <f t="shared" si="224"/>
        <v>2010</v>
      </c>
    </row>
    <row r="14371" spans="1:31" x14ac:dyDescent="0.25">
      <c r="A14371" s="7">
        <v>14368</v>
      </c>
      <c r="B14371" s="8">
        <v>40463</v>
      </c>
      <c r="C14371" t="s">
        <v>3</v>
      </c>
      <c r="D14371" t="s">
        <v>938</v>
      </c>
      <c r="E14371" t="s">
        <v>9</v>
      </c>
      <c r="F14371" t="s">
        <v>1052</v>
      </c>
      <c r="G14371" t="s">
        <v>648</v>
      </c>
      <c r="H14371" s="135" t="s">
        <v>1833</v>
      </c>
      <c r="I14371" t="s">
        <v>1455</v>
      </c>
      <c r="J14371" s="20">
        <v>4</v>
      </c>
      <c r="K14371" s="20" t="s">
        <v>1465</v>
      </c>
      <c r="L14371" t="s">
        <v>1466</v>
      </c>
      <c r="M14371" s="20">
        <v>0.5</v>
      </c>
      <c r="N14371" s="20">
        <v>0.5</v>
      </c>
      <c r="AE14371">
        <f t="shared" si="224"/>
        <v>2010</v>
      </c>
    </row>
    <row r="14372" spans="1:31" x14ac:dyDescent="0.25">
      <c r="A14372" s="7">
        <v>14369</v>
      </c>
      <c r="B14372" s="8">
        <v>40463</v>
      </c>
      <c r="C14372" t="s">
        <v>3</v>
      </c>
      <c r="D14372" t="s">
        <v>311</v>
      </c>
      <c r="E14372" t="s">
        <v>9</v>
      </c>
      <c r="F14372" t="s">
        <v>45</v>
      </c>
      <c r="G14372" t="s">
        <v>929</v>
      </c>
      <c r="H14372" s="135" t="s">
        <v>1496</v>
      </c>
      <c r="I14372" t="s">
        <v>1454</v>
      </c>
      <c r="J14372" s="20">
        <v>21</v>
      </c>
      <c r="K14372" s="20" t="s">
        <v>3</v>
      </c>
      <c r="L14372" t="s">
        <v>1464</v>
      </c>
      <c r="M14372" s="20">
        <v>6.88</v>
      </c>
      <c r="N14372" s="20">
        <v>4.62</v>
      </c>
      <c r="AE14372">
        <f t="shared" si="224"/>
        <v>2010</v>
      </c>
    </row>
    <row r="14373" spans="1:31" x14ac:dyDescent="0.25">
      <c r="A14373" s="7">
        <v>14370</v>
      </c>
      <c r="B14373" s="8">
        <v>40463</v>
      </c>
      <c r="C14373" t="s">
        <v>3</v>
      </c>
      <c r="D14373" t="s">
        <v>276</v>
      </c>
      <c r="E14373" t="s">
        <v>9</v>
      </c>
      <c r="F14373" t="s">
        <v>1066</v>
      </c>
      <c r="G14373" t="s">
        <v>714</v>
      </c>
      <c r="H14373" s="9" t="s">
        <v>2125</v>
      </c>
      <c r="I14373" t="s">
        <v>1454</v>
      </c>
      <c r="J14373" s="20">
        <v>23</v>
      </c>
      <c r="K14373" s="20" t="s">
        <v>3</v>
      </c>
      <c r="L14373" t="s">
        <v>1464</v>
      </c>
      <c r="M14373" s="20">
        <v>7.4399999999999995</v>
      </c>
      <c r="N14373" s="20">
        <v>5.0600000000000005</v>
      </c>
      <c r="AE14373">
        <f t="shared" si="224"/>
        <v>2010</v>
      </c>
    </row>
    <row r="14374" spans="1:31" x14ac:dyDescent="0.25">
      <c r="A14374" s="7">
        <v>14371</v>
      </c>
      <c r="B14374" s="8">
        <v>40464</v>
      </c>
      <c r="C14374" t="s">
        <v>3</v>
      </c>
      <c r="D14374" t="s">
        <v>786</v>
      </c>
      <c r="E14374" t="s">
        <v>9</v>
      </c>
      <c r="F14374" t="s">
        <v>665</v>
      </c>
      <c r="G14374" t="s">
        <v>870</v>
      </c>
      <c r="H14374" s="135" t="s">
        <v>2978</v>
      </c>
      <c r="I14374" t="s">
        <v>1454</v>
      </c>
      <c r="J14374" s="20">
        <v>40</v>
      </c>
      <c r="K14374" s="20" t="s">
        <v>9</v>
      </c>
      <c r="L14374" t="s">
        <v>1463</v>
      </c>
      <c r="M14374" s="20">
        <v>9.6</v>
      </c>
      <c r="N14374" s="20">
        <v>11.4</v>
      </c>
      <c r="AE14374">
        <f t="shared" si="224"/>
        <v>2010</v>
      </c>
    </row>
    <row r="14375" spans="1:31" x14ac:dyDescent="0.25">
      <c r="A14375" s="7">
        <v>14372</v>
      </c>
      <c r="B14375" s="8">
        <v>40465</v>
      </c>
      <c r="C14375" t="s">
        <v>3</v>
      </c>
      <c r="D14375" t="s">
        <v>432</v>
      </c>
      <c r="E14375" t="s">
        <v>9</v>
      </c>
      <c r="F14375" t="s">
        <v>54</v>
      </c>
      <c r="G14375" t="s">
        <v>732</v>
      </c>
      <c r="H14375" s="135" t="s">
        <v>2160</v>
      </c>
      <c r="I14375" t="s">
        <v>1454</v>
      </c>
      <c r="J14375" s="20">
        <v>10</v>
      </c>
      <c r="K14375" s="20" t="s">
        <v>1465</v>
      </c>
      <c r="L14375" t="s">
        <v>1466</v>
      </c>
      <c r="M14375" s="20">
        <v>2.5</v>
      </c>
      <c r="N14375" s="20">
        <v>2.5</v>
      </c>
      <c r="AE14375">
        <f t="shared" si="224"/>
        <v>2010</v>
      </c>
    </row>
    <row r="14376" spans="1:31" x14ac:dyDescent="0.25">
      <c r="A14376" s="7">
        <v>14373</v>
      </c>
      <c r="B14376" s="8">
        <v>40465</v>
      </c>
      <c r="C14376" t="s">
        <v>3</v>
      </c>
      <c r="D14376" t="s">
        <v>656</v>
      </c>
      <c r="E14376" t="s">
        <v>9</v>
      </c>
      <c r="F14376" t="s">
        <v>175</v>
      </c>
      <c r="G14376" t="s">
        <v>648</v>
      </c>
      <c r="H14376" s="136" t="s">
        <v>1496</v>
      </c>
      <c r="I14376" t="s">
        <v>1454</v>
      </c>
      <c r="J14376" s="20">
        <v>14</v>
      </c>
      <c r="K14376" s="20" t="s">
        <v>3</v>
      </c>
      <c r="L14376" t="s">
        <v>1463</v>
      </c>
      <c r="M14376" s="20">
        <v>4.6400000000000006</v>
      </c>
      <c r="N14376" s="20">
        <v>3.36</v>
      </c>
      <c r="AE14376">
        <f t="shared" si="224"/>
        <v>2010</v>
      </c>
    </row>
    <row r="14377" spans="1:31" x14ac:dyDescent="0.25">
      <c r="A14377" s="7">
        <v>14374</v>
      </c>
      <c r="B14377" s="8">
        <v>40466</v>
      </c>
      <c r="C14377" t="s">
        <v>3</v>
      </c>
      <c r="D14377" t="s">
        <v>1064</v>
      </c>
      <c r="E14377" t="s">
        <v>9</v>
      </c>
      <c r="F14377" t="s">
        <v>829</v>
      </c>
      <c r="G14377" t="s">
        <v>732</v>
      </c>
      <c r="H14377" s="135" t="s">
        <v>2138</v>
      </c>
      <c r="I14377" t="s">
        <v>1455</v>
      </c>
      <c r="J14377" s="20">
        <v>20</v>
      </c>
      <c r="K14377" s="20" t="s">
        <v>3</v>
      </c>
      <c r="L14377" t="s">
        <v>1464</v>
      </c>
      <c r="M14377" s="20">
        <v>3.3</v>
      </c>
      <c r="N14377" s="20">
        <v>2.2000000000000002</v>
      </c>
      <c r="AE14377">
        <f t="shared" si="224"/>
        <v>2010</v>
      </c>
    </row>
    <row r="14378" spans="1:31" x14ac:dyDescent="0.25">
      <c r="A14378" s="7">
        <v>14375</v>
      </c>
      <c r="B14378" s="8">
        <v>40466</v>
      </c>
      <c r="C14378" t="s">
        <v>3</v>
      </c>
      <c r="D14378" t="s">
        <v>938</v>
      </c>
      <c r="E14378" t="s">
        <v>9</v>
      </c>
      <c r="F14378" t="s">
        <v>1052</v>
      </c>
      <c r="G14378" t="s">
        <v>648</v>
      </c>
      <c r="H14378" s="135" t="s">
        <v>1833</v>
      </c>
      <c r="I14378" t="s">
        <v>1455</v>
      </c>
      <c r="J14378" s="20">
        <v>4</v>
      </c>
      <c r="K14378" s="20" t="s">
        <v>9</v>
      </c>
      <c r="L14378" t="s">
        <v>1463</v>
      </c>
      <c r="M14378" s="20">
        <v>0.48</v>
      </c>
      <c r="N14378" s="20">
        <v>1.02</v>
      </c>
      <c r="AE14378">
        <f t="shared" si="224"/>
        <v>2010</v>
      </c>
    </row>
    <row r="14379" spans="1:31" x14ac:dyDescent="0.25">
      <c r="A14379" s="7">
        <v>14376</v>
      </c>
      <c r="B14379" s="8">
        <v>40466</v>
      </c>
      <c r="C14379" t="s">
        <v>3</v>
      </c>
      <c r="D14379" t="s">
        <v>1064</v>
      </c>
      <c r="E14379" t="s">
        <v>9</v>
      </c>
      <c r="F14379" t="s">
        <v>897</v>
      </c>
      <c r="G14379" t="s">
        <v>929</v>
      </c>
      <c r="H14379" s="135" t="s">
        <v>2743</v>
      </c>
      <c r="I14379" t="s">
        <v>1455</v>
      </c>
      <c r="J14379" s="20">
        <v>40</v>
      </c>
      <c r="K14379" s="20" t="s">
        <v>3</v>
      </c>
      <c r="L14379" t="s">
        <v>1463</v>
      </c>
      <c r="M14379" s="20">
        <v>5.7</v>
      </c>
      <c r="N14379" s="20">
        <v>4.8</v>
      </c>
      <c r="AE14379">
        <f t="shared" si="224"/>
        <v>2010</v>
      </c>
    </row>
    <row r="14380" spans="1:31" x14ac:dyDescent="0.25">
      <c r="A14380" s="7">
        <v>14377</v>
      </c>
      <c r="B14380" s="8">
        <v>40466</v>
      </c>
      <c r="C14380" t="s">
        <v>3</v>
      </c>
      <c r="D14380" t="s">
        <v>1052</v>
      </c>
      <c r="E14380" t="s">
        <v>9</v>
      </c>
      <c r="F14380" t="s">
        <v>767</v>
      </c>
      <c r="G14380" t="s">
        <v>895</v>
      </c>
      <c r="H14380" s="135" t="s">
        <v>2570</v>
      </c>
      <c r="I14380" t="s">
        <v>1454</v>
      </c>
      <c r="J14380" s="20">
        <v>30</v>
      </c>
      <c r="K14380" s="20" t="s">
        <v>3</v>
      </c>
      <c r="L14380" t="s">
        <v>1463</v>
      </c>
      <c r="M14380" s="20">
        <v>8.8000000000000007</v>
      </c>
      <c r="N14380" s="20">
        <v>7.2</v>
      </c>
      <c r="AE14380">
        <f t="shared" si="224"/>
        <v>2010</v>
      </c>
    </row>
    <row r="14381" spans="1:31" x14ac:dyDescent="0.25">
      <c r="A14381" s="7">
        <v>14378</v>
      </c>
      <c r="B14381" s="8">
        <v>40467</v>
      </c>
      <c r="C14381" t="s">
        <v>3</v>
      </c>
      <c r="D14381" t="s">
        <v>311</v>
      </c>
      <c r="E14381" t="s">
        <v>9</v>
      </c>
      <c r="F14381" t="s">
        <v>52</v>
      </c>
      <c r="G14381" t="s">
        <v>569</v>
      </c>
      <c r="H14381" s="9" t="s">
        <v>2244</v>
      </c>
      <c r="I14381" t="s">
        <v>1454</v>
      </c>
      <c r="J14381" s="20">
        <v>103</v>
      </c>
      <c r="K14381" s="20" t="s">
        <v>3</v>
      </c>
      <c r="L14381" t="s">
        <v>1464</v>
      </c>
      <c r="M14381" s="20">
        <v>29.84</v>
      </c>
      <c r="N14381" s="20">
        <v>22.66</v>
      </c>
      <c r="AE14381">
        <f t="shared" si="224"/>
        <v>2010</v>
      </c>
    </row>
    <row r="14382" spans="1:31" x14ac:dyDescent="0.25">
      <c r="A14382" s="7">
        <v>14379</v>
      </c>
      <c r="B14382" s="8">
        <v>40468</v>
      </c>
      <c r="C14382" t="s">
        <v>3</v>
      </c>
      <c r="D14382" t="s">
        <v>432</v>
      </c>
      <c r="E14382" t="s">
        <v>9</v>
      </c>
      <c r="F14382" t="s">
        <v>365</v>
      </c>
      <c r="G14382" t="s">
        <v>895</v>
      </c>
      <c r="H14382" s="135" t="s">
        <v>2593</v>
      </c>
      <c r="I14382" t="s">
        <v>1454</v>
      </c>
      <c r="J14382" s="20">
        <v>9</v>
      </c>
      <c r="K14382" s="20" t="s">
        <v>9</v>
      </c>
      <c r="L14382" t="s">
        <v>1463</v>
      </c>
      <c r="M14382" s="20">
        <v>2.16</v>
      </c>
      <c r="N14382" s="20">
        <v>3.34</v>
      </c>
      <c r="AE14382">
        <f t="shared" si="224"/>
        <v>2010</v>
      </c>
    </row>
    <row r="14383" spans="1:31" x14ac:dyDescent="0.25">
      <c r="A14383" s="7">
        <v>14380</v>
      </c>
      <c r="B14383" s="8">
        <v>40468</v>
      </c>
      <c r="C14383" t="s">
        <v>3</v>
      </c>
      <c r="D14383" t="s">
        <v>442</v>
      </c>
      <c r="E14383" t="s">
        <v>9</v>
      </c>
      <c r="F14383" t="s">
        <v>427</v>
      </c>
      <c r="G14383" t="s">
        <v>569</v>
      </c>
      <c r="H14383" s="9" t="s">
        <v>2208</v>
      </c>
      <c r="I14383" t="s">
        <v>1454</v>
      </c>
      <c r="J14383" s="20">
        <v>8</v>
      </c>
      <c r="K14383" s="20" t="s">
        <v>9</v>
      </c>
      <c r="L14383" t="s">
        <v>1464</v>
      </c>
      <c r="M14383" s="20">
        <v>1.76</v>
      </c>
      <c r="N14383" s="20">
        <v>3.24</v>
      </c>
      <c r="AE14383">
        <f t="shared" si="224"/>
        <v>2010</v>
      </c>
    </row>
    <row r="14384" spans="1:31" x14ac:dyDescent="0.25">
      <c r="A14384" s="7">
        <v>14381</v>
      </c>
      <c r="B14384" s="8">
        <v>40469</v>
      </c>
      <c r="C14384" t="s">
        <v>3</v>
      </c>
      <c r="D14384" t="s">
        <v>992</v>
      </c>
      <c r="E14384" t="s">
        <v>9</v>
      </c>
      <c r="F14384" t="s">
        <v>767</v>
      </c>
      <c r="G14384" t="s">
        <v>65</v>
      </c>
      <c r="H14384" s="135" t="s">
        <v>1511</v>
      </c>
      <c r="I14384" t="s">
        <v>1454</v>
      </c>
      <c r="J14384" s="20">
        <v>15</v>
      </c>
      <c r="K14384" s="20" t="s">
        <v>3</v>
      </c>
      <c r="L14384" t="s">
        <v>1464</v>
      </c>
      <c r="M14384" s="20">
        <v>5.2</v>
      </c>
      <c r="N14384" s="20">
        <v>3.3</v>
      </c>
      <c r="AE14384">
        <f t="shared" si="224"/>
        <v>2010</v>
      </c>
    </row>
    <row r="14385" spans="1:31" x14ac:dyDescent="0.25">
      <c r="A14385" s="7">
        <v>14382</v>
      </c>
      <c r="B14385" s="8">
        <v>40471</v>
      </c>
      <c r="C14385" t="s">
        <v>3</v>
      </c>
      <c r="D14385" t="s">
        <v>432</v>
      </c>
      <c r="E14385" t="s">
        <v>9</v>
      </c>
      <c r="F14385" t="s">
        <v>54</v>
      </c>
      <c r="G14385" t="s">
        <v>732</v>
      </c>
      <c r="H14385" s="135" t="s">
        <v>2173</v>
      </c>
      <c r="I14385" t="s">
        <v>1454</v>
      </c>
      <c r="J14385" s="20">
        <v>10</v>
      </c>
      <c r="K14385" s="20" t="s">
        <v>9</v>
      </c>
      <c r="L14385" t="s">
        <v>1463</v>
      </c>
      <c r="M14385" s="20">
        <v>2.4</v>
      </c>
      <c r="N14385" s="20">
        <v>3.6</v>
      </c>
      <c r="AE14385">
        <f t="shared" si="224"/>
        <v>2010</v>
      </c>
    </row>
    <row r="14386" spans="1:31" x14ac:dyDescent="0.25">
      <c r="A14386" s="7">
        <v>14383</v>
      </c>
      <c r="B14386" s="8">
        <v>40471</v>
      </c>
      <c r="C14386" t="s">
        <v>3</v>
      </c>
      <c r="D14386" t="s">
        <v>1064</v>
      </c>
      <c r="E14386" t="s">
        <v>9</v>
      </c>
      <c r="F14386" t="s">
        <v>1060</v>
      </c>
      <c r="G14386" t="s">
        <v>929</v>
      </c>
      <c r="H14386" s="135" t="s">
        <v>2678</v>
      </c>
      <c r="I14386" t="s">
        <v>1455</v>
      </c>
      <c r="J14386" s="20">
        <v>16</v>
      </c>
      <c r="K14386" s="20" t="s">
        <v>9</v>
      </c>
      <c r="L14386" t="s">
        <v>1464</v>
      </c>
      <c r="M14386" s="20">
        <v>1.76</v>
      </c>
      <c r="N14386" s="20">
        <v>2.74</v>
      </c>
      <c r="AE14386">
        <f t="shared" si="224"/>
        <v>2010</v>
      </c>
    </row>
    <row r="14387" spans="1:31" x14ac:dyDescent="0.25">
      <c r="A14387" s="7">
        <v>14384</v>
      </c>
      <c r="B14387" s="8">
        <v>40472</v>
      </c>
      <c r="C14387" t="s">
        <v>3</v>
      </c>
      <c r="D14387" t="s">
        <v>432</v>
      </c>
      <c r="E14387" t="s">
        <v>9</v>
      </c>
      <c r="F14387" t="s">
        <v>365</v>
      </c>
      <c r="G14387" t="s">
        <v>895</v>
      </c>
      <c r="H14387" s="135" t="s">
        <v>2623</v>
      </c>
      <c r="I14387" t="s">
        <v>1454</v>
      </c>
      <c r="J14387" s="20">
        <v>12</v>
      </c>
      <c r="K14387" s="20" t="s">
        <v>1465</v>
      </c>
      <c r="L14387" t="s">
        <v>1466</v>
      </c>
      <c r="M14387" s="20">
        <v>3</v>
      </c>
      <c r="N14387" s="20">
        <v>3</v>
      </c>
      <c r="AE14387">
        <f t="shared" si="224"/>
        <v>2010</v>
      </c>
    </row>
    <row r="14388" spans="1:31" x14ac:dyDescent="0.25">
      <c r="A14388" s="7">
        <v>14385</v>
      </c>
      <c r="B14388" s="8">
        <v>40474</v>
      </c>
      <c r="C14388" t="s">
        <v>3</v>
      </c>
      <c r="D14388" t="s">
        <v>829</v>
      </c>
      <c r="E14388" t="s">
        <v>9</v>
      </c>
      <c r="F14388" t="s">
        <v>1064</v>
      </c>
      <c r="G14388" t="s">
        <v>732</v>
      </c>
      <c r="H14388" s="135" t="s">
        <v>2138</v>
      </c>
      <c r="I14388" t="s">
        <v>1455</v>
      </c>
      <c r="J14388" s="20">
        <v>20</v>
      </c>
      <c r="K14388" s="20" t="s">
        <v>3</v>
      </c>
      <c r="L14388" t="s">
        <v>1464</v>
      </c>
      <c r="M14388" s="20">
        <v>3.3</v>
      </c>
      <c r="N14388" s="20">
        <v>2.2000000000000002</v>
      </c>
      <c r="AE14388">
        <f t="shared" si="224"/>
        <v>2010</v>
      </c>
    </row>
    <row r="14389" spans="1:31" x14ac:dyDescent="0.25">
      <c r="A14389" s="7">
        <v>14386</v>
      </c>
      <c r="B14389" s="8">
        <v>40474</v>
      </c>
      <c r="C14389" t="s">
        <v>3</v>
      </c>
      <c r="D14389" t="s">
        <v>286</v>
      </c>
      <c r="E14389" t="s">
        <v>9</v>
      </c>
      <c r="F14389" t="s">
        <v>1082</v>
      </c>
      <c r="G14389" t="s">
        <v>14</v>
      </c>
      <c r="H14389" s="135" t="s">
        <v>1491</v>
      </c>
      <c r="I14389" t="s">
        <v>1458</v>
      </c>
      <c r="J14389" s="20">
        <v>25</v>
      </c>
      <c r="K14389" s="20" t="s">
        <v>9</v>
      </c>
      <c r="L14389" t="s">
        <v>1464</v>
      </c>
      <c r="M14389" s="20">
        <v>10</v>
      </c>
      <c r="N14389" s="20">
        <v>30</v>
      </c>
      <c r="AE14389">
        <f t="shared" si="224"/>
        <v>2010</v>
      </c>
    </row>
    <row r="14390" spans="1:31" x14ac:dyDescent="0.25">
      <c r="A14390" s="7">
        <v>14387</v>
      </c>
      <c r="B14390" s="8">
        <v>40475</v>
      </c>
      <c r="C14390" t="s">
        <v>3</v>
      </c>
      <c r="D14390" t="s">
        <v>1073</v>
      </c>
      <c r="E14390" t="s">
        <v>9</v>
      </c>
      <c r="F14390" t="s">
        <v>1067</v>
      </c>
      <c r="G14390" t="s">
        <v>929</v>
      </c>
      <c r="H14390" s="135" t="s">
        <v>2825</v>
      </c>
      <c r="I14390" t="s">
        <v>1454</v>
      </c>
      <c r="J14390" s="20">
        <v>30</v>
      </c>
      <c r="K14390" s="20" t="s">
        <v>9</v>
      </c>
      <c r="L14390" t="s">
        <v>1464</v>
      </c>
      <c r="M14390" s="20">
        <v>6.6</v>
      </c>
      <c r="N14390" s="20">
        <v>9.4</v>
      </c>
      <c r="AE14390">
        <f t="shared" si="224"/>
        <v>2010</v>
      </c>
    </row>
    <row r="14391" spans="1:31" x14ac:dyDescent="0.25">
      <c r="A14391" s="7">
        <v>14388</v>
      </c>
      <c r="B14391" s="8">
        <v>40475</v>
      </c>
      <c r="C14391" t="s">
        <v>3</v>
      </c>
      <c r="D14391" t="s">
        <v>1051</v>
      </c>
      <c r="E14391" t="s">
        <v>9</v>
      </c>
      <c r="F14391" t="s">
        <v>1081</v>
      </c>
      <c r="G14391" t="s">
        <v>732</v>
      </c>
      <c r="H14391" s="135" t="s">
        <v>2186</v>
      </c>
      <c r="I14391" t="s">
        <v>1454</v>
      </c>
      <c r="J14391" s="20">
        <v>5</v>
      </c>
      <c r="K14391" s="20" t="s">
        <v>1465</v>
      </c>
      <c r="L14391" t="s">
        <v>1466</v>
      </c>
      <c r="M14391" s="20">
        <v>1.25</v>
      </c>
      <c r="N14391" s="20">
        <v>1.25</v>
      </c>
      <c r="AE14391">
        <f t="shared" si="224"/>
        <v>2010</v>
      </c>
    </row>
    <row r="14392" spans="1:31" x14ac:dyDescent="0.25">
      <c r="A14392" s="7">
        <v>14389</v>
      </c>
      <c r="B14392" s="8">
        <v>40476</v>
      </c>
      <c r="C14392" t="s">
        <v>3</v>
      </c>
      <c r="D14392" t="s">
        <v>66</v>
      </c>
      <c r="E14392" t="s">
        <v>9</v>
      </c>
      <c r="F14392" t="s">
        <v>868</v>
      </c>
      <c r="G14392" t="s">
        <v>861</v>
      </c>
      <c r="H14392" s="135" t="s">
        <v>2520</v>
      </c>
      <c r="I14392" t="s">
        <v>1454</v>
      </c>
      <c r="J14392" s="20">
        <v>46</v>
      </c>
      <c r="K14392" s="20" t="s">
        <v>1465</v>
      </c>
      <c r="L14392" t="s">
        <v>1466</v>
      </c>
      <c r="M14392" s="20">
        <v>11.5</v>
      </c>
      <c r="N14392" s="20">
        <v>11.5</v>
      </c>
      <c r="AE14392">
        <f t="shared" si="224"/>
        <v>2010</v>
      </c>
    </row>
    <row r="14393" spans="1:31" x14ac:dyDescent="0.25">
      <c r="A14393" s="7">
        <v>14390</v>
      </c>
      <c r="B14393" s="8">
        <v>40476</v>
      </c>
      <c r="C14393" t="s">
        <v>3</v>
      </c>
      <c r="D14393" t="s">
        <v>432</v>
      </c>
      <c r="E14393" t="s">
        <v>9</v>
      </c>
      <c r="F14393" t="s">
        <v>54</v>
      </c>
      <c r="G14393" t="s">
        <v>732</v>
      </c>
      <c r="H14393" s="9" t="s">
        <v>2202</v>
      </c>
      <c r="I14393" t="s">
        <v>1454</v>
      </c>
      <c r="J14393" s="20">
        <v>14</v>
      </c>
      <c r="K14393" s="20" t="s">
        <v>9</v>
      </c>
      <c r="L14393" t="s">
        <v>1464</v>
      </c>
      <c r="M14393" s="20">
        <v>3.08</v>
      </c>
      <c r="N14393" s="20">
        <v>4.92</v>
      </c>
      <c r="AE14393">
        <f t="shared" si="224"/>
        <v>2010</v>
      </c>
    </row>
    <row r="14394" spans="1:31" x14ac:dyDescent="0.25">
      <c r="A14394" s="7">
        <v>14391</v>
      </c>
      <c r="B14394" s="8">
        <v>40476</v>
      </c>
      <c r="C14394" t="s">
        <v>3</v>
      </c>
      <c r="D14394" t="s">
        <v>668</v>
      </c>
      <c r="E14394" t="s">
        <v>9</v>
      </c>
      <c r="F14394" t="s">
        <v>1068</v>
      </c>
      <c r="G14394" t="s">
        <v>929</v>
      </c>
      <c r="H14394" s="135" t="s">
        <v>1496</v>
      </c>
      <c r="I14394" t="s">
        <v>1455</v>
      </c>
      <c r="J14394" s="20">
        <v>16</v>
      </c>
      <c r="K14394" s="20" t="s">
        <v>3</v>
      </c>
      <c r="L14394" t="s">
        <v>1464</v>
      </c>
      <c r="M14394" s="20">
        <v>2.74</v>
      </c>
      <c r="N14394" s="20">
        <v>1.76</v>
      </c>
      <c r="AE14394">
        <f t="shared" si="224"/>
        <v>2010</v>
      </c>
    </row>
    <row r="14395" spans="1:31" x14ac:dyDescent="0.25">
      <c r="A14395" s="7">
        <v>14392</v>
      </c>
      <c r="B14395" s="8">
        <v>40477</v>
      </c>
      <c r="C14395" t="s">
        <v>3</v>
      </c>
      <c r="D14395" t="s">
        <v>432</v>
      </c>
      <c r="E14395" t="s">
        <v>9</v>
      </c>
      <c r="F14395" t="s">
        <v>365</v>
      </c>
      <c r="G14395" t="s">
        <v>895</v>
      </c>
      <c r="H14395" s="135" t="s">
        <v>2628</v>
      </c>
      <c r="I14395" t="s">
        <v>1454</v>
      </c>
      <c r="J14395" s="20">
        <v>8</v>
      </c>
      <c r="K14395" s="20" t="s">
        <v>9</v>
      </c>
      <c r="L14395" t="s">
        <v>1464</v>
      </c>
      <c r="M14395" s="20">
        <v>1.76</v>
      </c>
      <c r="N14395" s="20">
        <v>3.24</v>
      </c>
      <c r="AE14395">
        <f t="shared" si="224"/>
        <v>2010</v>
      </c>
    </row>
    <row r="14396" spans="1:31" x14ac:dyDescent="0.25">
      <c r="A14396" s="7">
        <v>14393</v>
      </c>
      <c r="B14396" s="8">
        <v>40478</v>
      </c>
      <c r="C14396" t="s">
        <v>3</v>
      </c>
      <c r="D14396" t="s">
        <v>276</v>
      </c>
      <c r="E14396" t="s">
        <v>9</v>
      </c>
      <c r="F14396" t="s">
        <v>1066</v>
      </c>
      <c r="G14396" t="s">
        <v>714</v>
      </c>
      <c r="H14396" s="9" t="s">
        <v>2305</v>
      </c>
      <c r="I14396" t="s">
        <v>1454</v>
      </c>
      <c r="J14396" s="20">
        <v>38</v>
      </c>
      <c r="K14396" s="20" t="s">
        <v>3</v>
      </c>
      <c r="L14396" t="s">
        <v>1463</v>
      </c>
      <c r="M14396" s="20">
        <v>10.88</v>
      </c>
      <c r="N14396" s="20">
        <v>9.1199999999999992</v>
      </c>
      <c r="AE14396">
        <f t="shared" si="224"/>
        <v>2010</v>
      </c>
    </row>
    <row r="14397" spans="1:31" x14ac:dyDescent="0.25">
      <c r="A14397" s="7">
        <v>14394</v>
      </c>
      <c r="B14397" s="8">
        <v>40479</v>
      </c>
      <c r="C14397" t="s">
        <v>3</v>
      </c>
      <c r="D14397" t="s">
        <v>432</v>
      </c>
      <c r="E14397" t="s">
        <v>9</v>
      </c>
      <c r="F14397" t="s">
        <v>365</v>
      </c>
      <c r="G14397" t="s">
        <v>895</v>
      </c>
      <c r="H14397" s="135" t="s">
        <v>2649</v>
      </c>
      <c r="I14397" t="s">
        <v>1454</v>
      </c>
      <c r="J14397" s="20">
        <v>11</v>
      </c>
      <c r="K14397" s="20" t="s">
        <v>1465</v>
      </c>
      <c r="L14397" t="s">
        <v>1466</v>
      </c>
      <c r="M14397" s="20">
        <v>2.75</v>
      </c>
      <c r="N14397" s="20">
        <v>2.75</v>
      </c>
      <c r="AE14397">
        <f t="shared" si="224"/>
        <v>2010</v>
      </c>
    </row>
    <row r="14398" spans="1:31" x14ac:dyDescent="0.25">
      <c r="A14398" s="7">
        <v>14395</v>
      </c>
      <c r="B14398" s="8">
        <v>40480</v>
      </c>
      <c r="C14398" t="s">
        <v>3</v>
      </c>
      <c r="D14398" t="s">
        <v>989</v>
      </c>
      <c r="E14398" t="s">
        <v>9</v>
      </c>
      <c r="F14398" t="s">
        <v>833</v>
      </c>
      <c r="G14398" t="s">
        <v>648</v>
      </c>
      <c r="H14398" s="135" t="s">
        <v>1795</v>
      </c>
      <c r="I14398" t="s">
        <v>1454</v>
      </c>
      <c r="J14398" s="20">
        <v>36</v>
      </c>
      <c r="K14398" s="20" t="s">
        <v>3</v>
      </c>
      <c r="L14398" t="s">
        <v>1464</v>
      </c>
      <c r="M14398" s="20">
        <v>11.08</v>
      </c>
      <c r="N14398" s="20">
        <v>7.92</v>
      </c>
      <c r="AE14398">
        <f t="shared" si="224"/>
        <v>2010</v>
      </c>
    </row>
    <row r="14399" spans="1:31" x14ac:dyDescent="0.25">
      <c r="A14399" s="7">
        <v>14396</v>
      </c>
      <c r="B14399" s="8">
        <v>40481</v>
      </c>
      <c r="C14399" t="s">
        <v>3</v>
      </c>
      <c r="D14399" t="s">
        <v>1052</v>
      </c>
      <c r="E14399" t="s">
        <v>9</v>
      </c>
      <c r="F14399" t="s">
        <v>828</v>
      </c>
      <c r="G14399" t="s">
        <v>895</v>
      </c>
      <c r="H14399" s="135" t="s">
        <v>2680</v>
      </c>
      <c r="I14399" t="s">
        <v>1454</v>
      </c>
      <c r="J14399" s="20">
        <v>16</v>
      </c>
      <c r="K14399" s="20" t="s">
        <v>9</v>
      </c>
      <c r="L14399" t="s">
        <v>1464</v>
      </c>
      <c r="M14399" s="20">
        <v>3.52</v>
      </c>
      <c r="N14399" s="20">
        <v>5.48</v>
      </c>
      <c r="AE14399">
        <f t="shared" si="224"/>
        <v>2010</v>
      </c>
    </row>
    <row r="14400" spans="1:31" x14ac:dyDescent="0.25">
      <c r="A14400" s="7">
        <v>14397</v>
      </c>
      <c r="B14400" s="8">
        <v>40481</v>
      </c>
      <c r="C14400" t="s">
        <v>3</v>
      </c>
      <c r="D14400" t="s">
        <v>897</v>
      </c>
      <c r="E14400" t="s">
        <v>9</v>
      </c>
      <c r="F14400" t="s">
        <v>1028</v>
      </c>
      <c r="G14400" t="s">
        <v>861</v>
      </c>
      <c r="H14400" s="9" t="s">
        <v>2484</v>
      </c>
      <c r="I14400" t="s">
        <v>1454</v>
      </c>
      <c r="J14400" s="20">
        <v>40</v>
      </c>
      <c r="K14400" s="20" t="s">
        <v>3</v>
      </c>
      <c r="L14400" t="s">
        <v>1464</v>
      </c>
      <c r="M14400" s="20">
        <v>12.2</v>
      </c>
      <c r="N14400" s="20">
        <v>8.8000000000000007</v>
      </c>
      <c r="AE14400">
        <f t="shared" si="224"/>
        <v>2010</v>
      </c>
    </row>
    <row r="14401" spans="1:31" x14ac:dyDescent="0.25">
      <c r="A14401" s="7">
        <v>14398</v>
      </c>
      <c r="B14401" s="8">
        <v>40482</v>
      </c>
      <c r="C14401" t="s">
        <v>3</v>
      </c>
      <c r="D14401" t="s">
        <v>786</v>
      </c>
      <c r="E14401" t="s">
        <v>9</v>
      </c>
      <c r="F14401" t="s">
        <v>91</v>
      </c>
      <c r="G14401" t="s">
        <v>861</v>
      </c>
      <c r="H14401" s="135" t="s">
        <v>2549</v>
      </c>
      <c r="I14401" t="s">
        <v>1454</v>
      </c>
      <c r="J14401" s="20">
        <v>34</v>
      </c>
      <c r="K14401" s="20" t="s">
        <v>9</v>
      </c>
      <c r="L14401" t="s">
        <v>1464</v>
      </c>
      <c r="M14401" s="20">
        <v>7.48</v>
      </c>
      <c r="N14401" s="20">
        <v>10.52</v>
      </c>
      <c r="AE14401">
        <f t="shared" si="224"/>
        <v>2010</v>
      </c>
    </row>
    <row r="14402" spans="1:31" x14ac:dyDescent="0.25">
      <c r="A14402" s="7">
        <v>14399</v>
      </c>
      <c r="B14402" s="8">
        <v>40482</v>
      </c>
      <c r="C14402" t="s">
        <v>3</v>
      </c>
      <c r="D14402" t="s">
        <v>1080</v>
      </c>
      <c r="E14402" t="s">
        <v>9</v>
      </c>
      <c r="F14402" t="s">
        <v>767</v>
      </c>
      <c r="G14402" t="s">
        <v>65</v>
      </c>
      <c r="H14402" s="135" t="s">
        <v>1608</v>
      </c>
      <c r="I14402" t="s">
        <v>1454</v>
      </c>
      <c r="J14402" s="20">
        <v>46</v>
      </c>
      <c r="K14402" s="20" t="s">
        <v>9</v>
      </c>
      <c r="L14402" t="s">
        <v>1464</v>
      </c>
      <c r="M14402" s="20">
        <v>10.120000000000001</v>
      </c>
      <c r="N14402" s="20">
        <v>13.879999999999999</v>
      </c>
      <c r="AE14402">
        <f t="shared" si="224"/>
        <v>2010</v>
      </c>
    </row>
    <row r="14403" spans="1:31" x14ac:dyDescent="0.25">
      <c r="A14403" s="7">
        <v>14400</v>
      </c>
      <c r="B14403" s="8">
        <v>40483</v>
      </c>
      <c r="C14403" t="s">
        <v>3</v>
      </c>
      <c r="D14403" t="s">
        <v>992</v>
      </c>
      <c r="E14403" t="s">
        <v>9</v>
      </c>
      <c r="F14403" t="s">
        <v>767</v>
      </c>
      <c r="G14403" t="s">
        <v>65</v>
      </c>
      <c r="H14403" s="135" t="s">
        <v>1569</v>
      </c>
      <c r="I14403" t="s">
        <v>1454</v>
      </c>
      <c r="J14403" s="20">
        <v>18</v>
      </c>
      <c r="K14403" s="20" t="s">
        <v>3</v>
      </c>
      <c r="L14403" t="s">
        <v>1464</v>
      </c>
      <c r="M14403" s="20">
        <v>6.04</v>
      </c>
      <c r="N14403" s="20">
        <v>3.96</v>
      </c>
      <c r="AE14403">
        <f t="shared" si="224"/>
        <v>2010</v>
      </c>
    </row>
    <row r="14404" spans="1:31" x14ac:dyDescent="0.25">
      <c r="A14404" s="7">
        <v>14401</v>
      </c>
      <c r="B14404" s="8">
        <v>40483</v>
      </c>
      <c r="C14404" t="s">
        <v>3</v>
      </c>
      <c r="D14404" t="s">
        <v>518</v>
      </c>
      <c r="E14404" t="s">
        <v>9</v>
      </c>
      <c r="F14404" t="s">
        <v>19</v>
      </c>
      <c r="G14404" t="s">
        <v>14</v>
      </c>
      <c r="H14404" s="135" t="s">
        <v>1516</v>
      </c>
      <c r="I14404" t="s">
        <v>1454</v>
      </c>
      <c r="J14404" s="20">
        <v>12</v>
      </c>
      <c r="K14404" s="20" t="s">
        <v>3</v>
      </c>
      <c r="L14404" t="s">
        <v>1464</v>
      </c>
      <c r="M14404" s="20">
        <v>4.3599999999999994</v>
      </c>
      <c r="N14404" s="20">
        <v>2.64</v>
      </c>
      <c r="AE14404">
        <f t="shared" ref="AE14404:AE14467" si="225">YEAR(B14404)</f>
        <v>2010</v>
      </c>
    </row>
    <row r="14405" spans="1:31" x14ac:dyDescent="0.25">
      <c r="A14405" s="7">
        <v>14402</v>
      </c>
      <c r="B14405" s="8">
        <v>40483</v>
      </c>
      <c r="C14405" t="s">
        <v>3</v>
      </c>
      <c r="D14405" t="s">
        <v>1064</v>
      </c>
      <c r="E14405" t="s">
        <v>9</v>
      </c>
      <c r="F14405" t="s">
        <v>44</v>
      </c>
      <c r="G14405" t="s">
        <v>929</v>
      </c>
      <c r="H14405" s="135" t="s">
        <v>1496</v>
      </c>
      <c r="I14405" t="s">
        <v>1454</v>
      </c>
      <c r="J14405" s="20">
        <v>79</v>
      </c>
      <c r="K14405" s="20" t="s">
        <v>9</v>
      </c>
      <c r="L14405" t="s">
        <v>1464</v>
      </c>
      <c r="M14405" s="20">
        <v>17.38</v>
      </c>
      <c r="N14405" s="20">
        <v>23.12</v>
      </c>
      <c r="AE14405">
        <f t="shared" si="225"/>
        <v>2010</v>
      </c>
    </row>
    <row r="14406" spans="1:31" x14ac:dyDescent="0.25">
      <c r="A14406" s="7">
        <v>14403</v>
      </c>
      <c r="B14406" s="8">
        <v>40485</v>
      </c>
      <c r="C14406" t="s">
        <v>3</v>
      </c>
      <c r="D14406" t="s">
        <v>376</v>
      </c>
      <c r="E14406" t="s">
        <v>9</v>
      </c>
      <c r="F14406" t="s">
        <v>1070</v>
      </c>
      <c r="G14406" t="s">
        <v>24</v>
      </c>
      <c r="H14406" s="135" t="s">
        <v>1495</v>
      </c>
      <c r="I14406" t="s">
        <v>1454</v>
      </c>
      <c r="J14406" s="20">
        <v>17</v>
      </c>
      <c r="K14406" s="20" t="s">
        <v>3</v>
      </c>
      <c r="L14406" t="s">
        <v>1463</v>
      </c>
      <c r="M14406" s="20">
        <v>5.42</v>
      </c>
      <c r="N14406" s="20">
        <v>4.08</v>
      </c>
      <c r="AE14406">
        <f t="shared" si="225"/>
        <v>2010</v>
      </c>
    </row>
    <row r="14407" spans="1:31" x14ac:dyDescent="0.25">
      <c r="A14407" s="7">
        <v>14404</v>
      </c>
      <c r="B14407" s="8">
        <v>40485</v>
      </c>
      <c r="C14407" t="s">
        <v>3</v>
      </c>
      <c r="D14407" t="s">
        <v>1003</v>
      </c>
      <c r="E14407" t="s">
        <v>9</v>
      </c>
      <c r="F14407" t="s">
        <v>306</v>
      </c>
      <c r="G14407" t="s">
        <v>929</v>
      </c>
      <c r="H14407" s="135" t="s">
        <v>3031</v>
      </c>
      <c r="I14407" t="s">
        <v>1454</v>
      </c>
      <c r="J14407" s="20">
        <v>38</v>
      </c>
      <c r="K14407" s="20" t="s">
        <v>9</v>
      </c>
      <c r="L14407" t="s">
        <v>1464</v>
      </c>
      <c r="M14407" s="20">
        <v>8.36</v>
      </c>
      <c r="N14407" s="20">
        <v>11.64</v>
      </c>
      <c r="AE14407">
        <f t="shared" si="225"/>
        <v>2010</v>
      </c>
    </row>
    <row r="14408" spans="1:31" x14ac:dyDescent="0.25">
      <c r="A14408" s="7">
        <v>14405</v>
      </c>
      <c r="B14408" s="8">
        <v>40486</v>
      </c>
      <c r="C14408" t="s">
        <v>3</v>
      </c>
      <c r="D14408" t="s">
        <v>543</v>
      </c>
      <c r="E14408" t="s">
        <v>9</v>
      </c>
      <c r="F14408" t="s">
        <v>427</v>
      </c>
      <c r="G14408" t="s">
        <v>732</v>
      </c>
      <c r="H14408" s="136" t="s">
        <v>2239</v>
      </c>
      <c r="I14408" t="s">
        <v>1454</v>
      </c>
      <c r="J14408" s="20">
        <v>17</v>
      </c>
      <c r="K14408" s="20" t="s">
        <v>9</v>
      </c>
      <c r="L14408" t="s">
        <v>1464</v>
      </c>
      <c r="M14408" s="20">
        <v>3.74</v>
      </c>
      <c r="N14408" s="20">
        <v>5.76</v>
      </c>
      <c r="AE14408">
        <f t="shared" si="225"/>
        <v>2010</v>
      </c>
    </row>
    <row r="14409" spans="1:31" x14ac:dyDescent="0.25">
      <c r="A14409" s="7">
        <v>14406</v>
      </c>
      <c r="B14409" s="8">
        <v>40486</v>
      </c>
      <c r="C14409" t="s">
        <v>3</v>
      </c>
      <c r="D14409" t="s">
        <v>104</v>
      </c>
      <c r="E14409" t="s">
        <v>9</v>
      </c>
      <c r="F14409" t="s">
        <v>37</v>
      </c>
      <c r="G14409" t="s">
        <v>569</v>
      </c>
      <c r="H14409" s="135" t="s">
        <v>1496</v>
      </c>
      <c r="I14409" t="s">
        <v>1454</v>
      </c>
      <c r="J14409" s="20">
        <v>80</v>
      </c>
      <c r="K14409" s="20" t="s">
        <v>9</v>
      </c>
      <c r="L14409" t="s">
        <v>1464</v>
      </c>
      <c r="M14409" s="20">
        <v>17.600000000000001</v>
      </c>
      <c r="N14409" s="20">
        <v>23.4</v>
      </c>
      <c r="AE14409">
        <f t="shared" si="225"/>
        <v>2010</v>
      </c>
    </row>
    <row r="14410" spans="1:31" x14ac:dyDescent="0.25">
      <c r="A14410" s="7">
        <v>14407</v>
      </c>
      <c r="B14410" s="8">
        <v>40486</v>
      </c>
      <c r="C14410" t="s">
        <v>3</v>
      </c>
      <c r="D14410" t="s">
        <v>597</v>
      </c>
      <c r="E14410" t="s">
        <v>9</v>
      </c>
      <c r="F14410" t="s">
        <v>543</v>
      </c>
      <c r="G14410" t="s">
        <v>929</v>
      </c>
      <c r="H14410" s="135" t="s">
        <v>2678</v>
      </c>
      <c r="I14410" t="s">
        <v>1454</v>
      </c>
      <c r="J14410" s="20">
        <v>30</v>
      </c>
      <c r="K14410" s="20" t="s">
        <v>9</v>
      </c>
      <c r="L14410" t="s">
        <v>1464</v>
      </c>
      <c r="M14410" s="20">
        <v>6.6</v>
      </c>
      <c r="N14410" s="20">
        <v>9.4</v>
      </c>
      <c r="AE14410">
        <f t="shared" si="225"/>
        <v>2010</v>
      </c>
    </row>
    <row r="14411" spans="1:31" x14ac:dyDescent="0.25">
      <c r="A14411" s="7">
        <v>14408</v>
      </c>
      <c r="B14411" s="8">
        <v>40486</v>
      </c>
      <c r="C14411" t="s">
        <v>3</v>
      </c>
      <c r="D14411" t="s">
        <v>543</v>
      </c>
      <c r="E14411" t="s">
        <v>9</v>
      </c>
      <c r="F14411" t="s">
        <v>464</v>
      </c>
      <c r="G14411" t="s">
        <v>377</v>
      </c>
      <c r="H14411" s="9" t="s">
        <v>3032</v>
      </c>
      <c r="I14411" t="s">
        <v>1454</v>
      </c>
      <c r="J14411" s="20">
        <v>35</v>
      </c>
      <c r="K14411" s="20" t="s">
        <v>9</v>
      </c>
      <c r="L14411" t="s">
        <v>1464</v>
      </c>
      <c r="M14411" s="20">
        <v>7.7</v>
      </c>
      <c r="N14411" s="20">
        <v>10.8</v>
      </c>
      <c r="AE14411">
        <f t="shared" si="225"/>
        <v>2010</v>
      </c>
    </row>
    <row r="14412" spans="1:31" x14ac:dyDescent="0.25">
      <c r="A14412" s="7">
        <v>14409</v>
      </c>
      <c r="B14412" s="8">
        <v>40486</v>
      </c>
      <c r="C14412" t="s">
        <v>3</v>
      </c>
      <c r="D14412" t="s">
        <v>432</v>
      </c>
      <c r="E14412" t="s">
        <v>9</v>
      </c>
      <c r="F14412" t="s">
        <v>54</v>
      </c>
      <c r="G14412" t="s">
        <v>732</v>
      </c>
      <c r="H14412" s="135" t="s">
        <v>2186</v>
      </c>
      <c r="I14412" t="s">
        <v>1454</v>
      </c>
      <c r="J14412" s="20">
        <v>71</v>
      </c>
      <c r="K14412" s="20" t="s">
        <v>3</v>
      </c>
      <c r="L14412" t="s">
        <v>1464</v>
      </c>
      <c r="M14412" s="20">
        <v>20.88</v>
      </c>
      <c r="N14412" s="20">
        <v>15.620000000000001</v>
      </c>
      <c r="AE14412">
        <f t="shared" si="225"/>
        <v>2010</v>
      </c>
    </row>
    <row r="14413" spans="1:31" x14ac:dyDescent="0.25">
      <c r="A14413" s="7">
        <v>14410</v>
      </c>
      <c r="B14413" s="8">
        <v>40487</v>
      </c>
      <c r="C14413" t="s">
        <v>3</v>
      </c>
      <c r="D14413" t="s">
        <v>577</v>
      </c>
      <c r="E14413" t="s">
        <v>9</v>
      </c>
      <c r="F14413" t="s">
        <v>583</v>
      </c>
      <c r="G14413" t="s">
        <v>14</v>
      </c>
      <c r="H14413" s="135" t="s">
        <v>1507</v>
      </c>
      <c r="I14413" t="s">
        <v>1454</v>
      </c>
      <c r="J14413" s="20">
        <v>149</v>
      </c>
      <c r="K14413" s="20" t="s">
        <v>9</v>
      </c>
      <c r="L14413" t="s">
        <v>1464</v>
      </c>
      <c r="M14413" s="20">
        <v>32.78</v>
      </c>
      <c r="N14413" s="20">
        <v>42.72</v>
      </c>
      <c r="AE14413">
        <f t="shared" si="225"/>
        <v>2010</v>
      </c>
    </row>
    <row r="14414" spans="1:31" x14ac:dyDescent="0.25">
      <c r="A14414" s="7">
        <v>14411</v>
      </c>
      <c r="B14414" s="8">
        <v>40487</v>
      </c>
      <c r="C14414" t="s">
        <v>3</v>
      </c>
      <c r="D14414" t="s">
        <v>944</v>
      </c>
      <c r="E14414" t="s">
        <v>9</v>
      </c>
      <c r="F14414" t="s">
        <v>1069</v>
      </c>
      <c r="G14414" t="s">
        <v>648</v>
      </c>
      <c r="H14414" s="136" t="s">
        <v>1496</v>
      </c>
      <c r="I14414" t="s">
        <v>1454</v>
      </c>
      <c r="J14414" s="20">
        <v>20</v>
      </c>
      <c r="K14414" s="20" t="s">
        <v>3</v>
      </c>
      <c r="L14414" t="s">
        <v>1463</v>
      </c>
      <c r="M14414" s="20">
        <v>6.2</v>
      </c>
      <c r="N14414" s="20">
        <v>4.8</v>
      </c>
      <c r="AE14414">
        <f t="shared" si="225"/>
        <v>2010</v>
      </c>
    </row>
    <row r="14415" spans="1:31" x14ac:dyDescent="0.25">
      <c r="A14415" s="7">
        <v>14412</v>
      </c>
      <c r="B14415" s="8">
        <v>40488</v>
      </c>
      <c r="C14415" t="s">
        <v>3</v>
      </c>
      <c r="D14415" t="s">
        <v>543</v>
      </c>
      <c r="E14415" t="s">
        <v>9</v>
      </c>
      <c r="F14415" t="s">
        <v>521</v>
      </c>
      <c r="G14415" t="s">
        <v>861</v>
      </c>
      <c r="H14415" s="135" t="s">
        <v>2549</v>
      </c>
      <c r="I14415" t="s">
        <v>1454</v>
      </c>
      <c r="J14415" s="20">
        <v>77</v>
      </c>
      <c r="K14415" s="20" t="s">
        <v>3</v>
      </c>
      <c r="L14415" t="s">
        <v>1463</v>
      </c>
      <c r="M14415" s="20">
        <v>21.02</v>
      </c>
      <c r="N14415" s="20">
        <v>18.48</v>
      </c>
      <c r="AE14415">
        <f t="shared" si="225"/>
        <v>2010</v>
      </c>
    </row>
    <row r="14416" spans="1:31" x14ac:dyDescent="0.25">
      <c r="A14416" s="7">
        <v>14413</v>
      </c>
      <c r="B14416" s="8">
        <v>40488</v>
      </c>
      <c r="C14416" t="s">
        <v>3</v>
      </c>
      <c r="D14416" t="s">
        <v>865</v>
      </c>
      <c r="E14416" t="s">
        <v>9</v>
      </c>
      <c r="F14416" t="s">
        <v>19</v>
      </c>
      <c r="G14416" t="s">
        <v>377</v>
      </c>
      <c r="H14416" s="136" t="s">
        <v>1598</v>
      </c>
      <c r="I14416" t="s">
        <v>1454</v>
      </c>
      <c r="J14416" s="20">
        <v>27</v>
      </c>
      <c r="K14416" s="20" t="s">
        <v>3</v>
      </c>
      <c r="L14416" t="s">
        <v>1464</v>
      </c>
      <c r="M14416" s="20">
        <v>8.56</v>
      </c>
      <c r="N14416" s="20">
        <v>5.9399999999999995</v>
      </c>
      <c r="AE14416">
        <f t="shared" si="225"/>
        <v>2010</v>
      </c>
    </row>
    <row r="14417" spans="1:31" x14ac:dyDescent="0.25">
      <c r="A14417" s="7">
        <v>14414</v>
      </c>
      <c r="B14417" s="8">
        <v>40488</v>
      </c>
      <c r="C14417" t="s">
        <v>3</v>
      </c>
      <c r="D14417" t="s">
        <v>918</v>
      </c>
      <c r="E14417" t="s">
        <v>9</v>
      </c>
      <c r="F14417" t="s">
        <v>665</v>
      </c>
      <c r="G14417" t="s">
        <v>870</v>
      </c>
      <c r="H14417" s="135" t="s">
        <v>2610</v>
      </c>
      <c r="I14417" t="s">
        <v>1454</v>
      </c>
      <c r="J14417" s="20">
        <v>86</v>
      </c>
      <c r="K14417" s="20" t="s">
        <v>9</v>
      </c>
      <c r="L14417" t="s">
        <v>1464</v>
      </c>
      <c r="M14417" s="20">
        <v>18.920000000000002</v>
      </c>
      <c r="N14417" s="20">
        <v>25.08</v>
      </c>
      <c r="AE14417">
        <f t="shared" si="225"/>
        <v>2010</v>
      </c>
    </row>
    <row r="14418" spans="1:31" x14ac:dyDescent="0.25">
      <c r="A14418" s="7">
        <v>14415</v>
      </c>
      <c r="B14418" s="8">
        <v>40488</v>
      </c>
      <c r="C14418" t="s">
        <v>3</v>
      </c>
      <c r="D14418" t="s">
        <v>918</v>
      </c>
      <c r="E14418" t="s">
        <v>9</v>
      </c>
      <c r="F14418" t="s">
        <v>665</v>
      </c>
      <c r="G14418" t="s">
        <v>870</v>
      </c>
      <c r="H14418" s="135" t="s">
        <v>2582</v>
      </c>
      <c r="I14418" t="s">
        <v>1454</v>
      </c>
      <c r="J14418" s="20">
        <v>21</v>
      </c>
      <c r="K14418" s="20" t="s">
        <v>9</v>
      </c>
      <c r="L14418" t="s">
        <v>1464</v>
      </c>
      <c r="M14418" s="20">
        <v>4.62</v>
      </c>
      <c r="N14418" s="20">
        <v>6.88</v>
      </c>
      <c r="AE14418">
        <f t="shared" si="225"/>
        <v>2010</v>
      </c>
    </row>
    <row r="14419" spans="1:31" x14ac:dyDescent="0.25">
      <c r="A14419" s="7">
        <v>14416</v>
      </c>
      <c r="B14419" s="8">
        <v>40488</v>
      </c>
      <c r="C14419" t="s">
        <v>3</v>
      </c>
      <c r="D14419" t="s">
        <v>865</v>
      </c>
      <c r="E14419" t="s">
        <v>9</v>
      </c>
      <c r="F14419" t="s">
        <v>1065</v>
      </c>
      <c r="G14419" t="s">
        <v>870</v>
      </c>
      <c r="H14419" s="9" t="s">
        <v>3033</v>
      </c>
      <c r="I14419" t="s">
        <v>1454</v>
      </c>
      <c r="J14419" s="20">
        <v>10</v>
      </c>
      <c r="K14419" s="20" t="s">
        <v>3</v>
      </c>
      <c r="L14419" t="s">
        <v>1464</v>
      </c>
      <c r="M14419" s="20">
        <v>3.8</v>
      </c>
      <c r="N14419" s="20">
        <v>2.2000000000000002</v>
      </c>
      <c r="AE14419">
        <f t="shared" si="225"/>
        <v>2010</v>
      </c>
    </row>
    <row r="14420" spans="1:31" x14ac:dyDescent="0.25">
      <c r="A14420" s="7">
        <v>14417</v>
      </c>
      <c r="B14420" s="8">
        <v>40488</v>
      </c>
      <c r="C14420" t="s">
        <v>3</v>
      </c>
      <c r="D14420" t="s">
        <v>206</v>
      </c>
      <c r="E14420" t="s">
        <v>9</v>
      </c>
      <c r="F14420" t="s">
        <v>1052</v>
      </c>
      <c r="G14420" t="s">
        <v>377</v>
      </c>
      <c r="H14420" s="9" t="s">
        <v>2149</v>
      </c>
      <c r="I14420" t="s">
        <v>1455</v>
      </c>
      <c r="J14420" s="20">
        <v>50</v>
      </c>
      <c r="K14420" s="20" t="s">
        <v>3</v>
      </c>
      <c r="L14420" t="s">
        <v>1464</v>
      </c>
      <c r="M14420" s="20">
        <v>7.5</v>
      </c>
      <c r="N14420" s="20">
        <v>5.5</v>
      </c>
      <c r="AE14420">
        <f t="shared" si="225"/>
        <v>2010</v>
      </c>
    </row>
    <row r="14421" spans="1:31" x14ac:dyDescent="0.25">
      <c r="A14421" s="7">
        <v>14418</v>
      </c>
      <c r="B14421" s="8">
        <v>40488</v>
      </c>
      <c r="C14421" t="s">
        <v>3</v>
      </c>
      <c r="D14421" t="s">
        <v>518</v>
      </c>
      <c r="E14421" t="s">
        <v>9</v>
      </c>
      <c r="F14421" t="s">
        <v>1065</v>
      </c>
      <c r="G14421" t="s">
        <v>569</v>
      </c>
      <c r="H14421" s="9" t="s">
        <v>2356</v>
      </c>
      <c r="I14421" t="s">
        <v>1454</v>
      </c>
      <c r="J14421" s="20">
        <v>14</v>
      </c>
      <c r="K14421" s="20" t="s">
        <v>1465</v>
      </c>
      <c r="L14421" t="s">
        <v>1466</v>
      </c>
      <c r="M14421" s="20">
        <v>3.5</v>
      </c>
      <c r="N14421" s="20">
        <v>3.5</v>
      </c>
      <c r="AE14421">
        <f t="shared" si="225"/>
        <v>2010</v>
      </c>
    </row>
    <row r="14422" spans="1:31" x14ac:dyDescent="0.25">
      <c r="A14422" s="7">
        <v>14419</v>
      </c>
      <c r="B14422" s="8">
        <v>40488</v>
      </c>
      <c r="C14422" t="s">
        <v>3</v>
      </c>
      <c r="D14422" t="s">
        <v>955</v>
      </c>
      <c r="E14422" t="s">
        <v>9</v>
      </c>
      <c r="F14422" t="s">
        <v>1064</v>
      </c>
      <c r="G14422" t="s">
        <v>732</v>
      </c>
      <c r="H14422" s="135" t="s">
        <v>2186</v>
      </c>
      <c r="I14422" t="s">
        <v>1455</v>
      </c>
      <c r="J14422" s="20">
        <v>42</v>
      </c>
      <c r="K14422" s="20" t="s">
        <v>1465</v>
      </c>
      <c r="L14422" t="s">
        <v>1466</v>
      </c>
      <c r="M14422" s="20">
        <v>5.25</v>
      </c>
      <c r="N14422" s="20">
        <v>5.25</v>
      </c>
      <c r="AE14422">
        <f t="shared" si="225"/>
        <v>2010</v>
      </c>
    </row>
    <row r="14423" spans="1:31" x14ac:dyDescent="0.25">
      <c r="A14423" s="7">
        <v>14420</v>
      </c>
      <c r="B14423" s="8">
        <v>40489</v>
      </c>
      <c r="C14423" t="s">
        <v>3</v>
      </c>
      <c r="D14423" t="s">
        <v>1078</v>
      </c>
      <c r="E14423" t="s">
        <v>9</v>
      </c>
      <c r="F14423" t="s">
        <v>665</v>
      </c>
      <c r="G14423" t="s">
        <v>648</v>
      </c>
      <c r="H14423" s="135" t="s">
        <v>2481</v>
      </c>
      <c r="I14423" t="s">
        <v>1454</v>
      </c>
      <c r="J14423" s="20">
        <v>26</v>
      </c>
      <c r="K14423" s="20" t="s">
        <v>9</v>
      </c>
      <c r="L14423" t="s">
        <v>1464</v>
      </c>
      <c r="M14423" s="20">
        <v>5.72</v>
      </c>
      <c r="N14423" s="20">
        <v>8.2800000000000011</v>
      </c>
      <c r="AE14423">
        <f t="shared" si="225"/>
        <v>2010</v>
      </c>
    </row>
    <row r="14424" spans="1:31" x14ac:dyDescent="0.25">
      <c r="A14424" s="7">
        <v>14421</v>
      </c>
      <c r="B14424" s="8">
        <v>40489</v>
      </c>
      <c r="C14424" t="s">
        <v>3</v>
      </c>
      <c r="D14424" t="s">
        <v>43</v>
      </c>
      <c r="E14424" t="s">
        <v>9</v>
      </c>
      <c r="F14424" t="s">
        <v>920</v>
      </c>
      <c r="G14424" t="s">
        <v>14</v>
      </c>
      <c r="H14424" s="135" t="s">
        <v>1496</v>
      </c>
      <c r="I14424" t="s">
        <v>1455</v>
      </c>
      <c r="J14424" s="20">
        <v>65</v>
      </c>
      <c r="K14424" s="20" t="s">
        <v>3</v>
      </c>
      <c r="L14424" t="s">
        <v>1464</v>
      </c>
      <c r="M14424" s="20">
        <v>9.6</v>
      </c>
      <c r="N14424" s="20">
        <v>7.15</v>
      </c>
      <c r="AE14424">
        <f t="shared" si="225"/>
        <v>2010</v>
      </c>
    </row>
    <row r="14425" spans="1:31" x14ac:dyDescent="0.25">
      <c r="A14425" s="7">
        <v>14422</v>
      </c>
      <c r="B14425" s="8">
        <v>40489</v>
      </c>
      <c r="C14425" t="s">
        <v>3</v>
      </c>
      <c r="D14425" t="s">
        <v>920</v>
      </c>
      <c r="E14425" t="s">
        <v>9</v>
      </c>
      <c r="F14425" t="s">
        <v>450</v>
      </c>
      <c r="G14425" t="s">
        <v>1016</v>
      </c>
      <c r="H14425" s="9" t="s">
        <v>3009</v>
      </c>
      <c r="I14425" t="s">
        <v>1454</v>
      </c>
      <c r="J14425" s="20">
        <v>45</v>
      </c>
      <c r="K14425" s="20" t="s">
        <v>1465</v>
      </c>
      <c r="L14425" t="s">
        <v>1466</v>
      </c>
      <c r="M14425" s="20">
        <v>11.25</v>
      </c>
      <c r="N14425" s="20">
        <v>11.25</v>
      </c>
      <c r="AE14425">
        <f t="shared" si="225"/>
        <v>2010</v>
      </c>
    </row>
    <row r="14426" spans="1:31" x14ac:dyDescent="0.25">
      <c r="A14426" s="7">
        <v>14423</v>
      </c>
      <c r="B14426" s="8">
        <v>40489</v>
      </c>
      <c r="C14426" t="s">
        <v>3</v>
      </c>
      <c r="D14426" t="s">
        <v>787</v>
      </c>
      <c r="E14426" t="s">
        <v>9</v>
      </c>
      <c r="F14426" t="s">
        <v>832</v>
      </c>
      <c r="G14426" t="s">
        <v>1016</v>
      </c>
      <c r="H14426" s="9" t="s">
        <v>3034</v>
      </c>
      <c r="I14426" t="s">
        <v>1455</v>
      </c>
      <c r="J14426" s="20">
        <v>20</v>
      </c>
      <c r="K14426" s="20" t="s">
        <v>9</v>
      </c>
      <c r="L14426" t="s">
        <v>1463</v>
      </c>
      <c r="M14426" s="20">
        <v>2.4</v>
      </c>
      <c r="N14426" s="20">
        <v>3.1</v>
      </c>
      <c r="AE14426">
        <f t="shared" si="225"/>
        <v>2010</v>
      </c>
    </row>
    <row r="14427" spans="1:31" x14ac:dyDescent="0.25">
      <c r="A14427" s="7">
        <v>14424</v>
      </c>
      <c r="B14427" s="8">
        <v>40489</v>
      </c>
      <c r="C14427" t="s">
        <v>3</v>
      </c>
      <c r="D14427" t="s">
        <v>766</v>
      </c>
      <c r="E14427" t="s">
        <v>9</v>
      </c>
      <c r="F14427" t="s">
        <v>268</v>
      </c>
      <c r="G14427" t="s">
        <v>1016</v>
      </c>
      <c r="H14427" s="135" t="s">
        <v>1496</v>
      </c>
      <c r="I14427" t="s">
        <v>1456</v>
      </c>
      <c r="J14427" s="20">
        <v>38</v>
      </c>
      <c r="K14427" s="20" t="s">
        <v>9</v>
      </c>
      <c r="L14427" t="s">
        <v>1464</v>
      </c>
      <c r="M14427" s="20">
        <v>8.36</v>
      </c>
      <c r="N14427" s="20">
        <v>11.64</v>
      </c>
      <c r="O14427" t="s">
        <v>3</v>
      </c>
      <c r="P14427" s="13" t="s">
        <v>250</v>
      </c>
      <c r="Q14427" t="s">
        <v>3</v>
      </c>
      <c r="R14427" t="s">
        <v>281</v>
      </c>
      <c r="S14427" t="s">
        <v>9</v>
      </c>
      <c r="T14427" t="s">
        <v>904</v>
      </c>
      <c r="U14427" t="s">
        <v>9</v>
      </c>
      <c r="V14427" t="s">
        <v>427</v>
      </c>
      <c r="W14427" t="s">
        <v>1465</v>
      </c>
      <c r="Y14427" t="s">
        <v>1465</v>
      </c>
      <c r="AA14427" t="s">
        <v>1465</v>
      </c>
      <c r="AC14427" t="s">
        <v>1465</v>
      </c>
      <c r="AE14427">
        <f t="shared" si="225"/>
        <v>2010</v>
      </c>
    </row>
    <row r="14428" spans="1:31" x14ac:dyDescent="0.25">
      <c r="A14428" s="7">
        <v>14425</v>
      </c>
      <c r="B14428" s="8">
        <v>40490</v>
      </c>
      <c r="C14428" t="s">
        <v>3</v>
      </c>
      <c r="D14428" t="s">
        <v>982</v>
      </c>
      <c r="E14428" t="s">
        <v>9</v>
      </c>
      <c r="F14428" t="s">
        <v>1081</v>
      </c>
      <c r="G14428" t="s">
        <v>11</v>
      </c>
      <c r="H14428" s="135" t="s">
        <v>1505</v>
      </c>
      <c r="I14428" t="s">
        <v>1454</v>
      </c>
      <c r="J14428" s="20">
        <v>6</v>
      </c>
      <c r="K14428" s="20" t="s">
        <v>3</v>
      </c>
      <c r="L14428" t="s">
        <v>1464</v>
      </c>
      <c r="M14428" s="20">
        <v>2.6799999999999997</v>
      </c>
      <c r="N14428" s="20">
        <v>1.32</v>
      </c>
      <c r="AE14428">
        <f t="shared" si="225"/>
        <v>2010</v>
      </c>
    </row>
    <row r="14429" spans="1:31" x14ac:dyDescent="0.25">
      <c r="A14429" s="7">
        <v>14426</v>
      </c>
      <c r="B14429" s="8">
        <v>40490</v>
      </c>
      <c r="C14429" t="s">
        <v>3</v>
      </c>
      <c r="D14429" t="s">
        <v>952</v>
      </c>
      <c r="E14429" t="s">
        <v>9</v>
      </c>
      <c r="F14429" t="s">
        <v>993</v>
      </c>
      <c r="G14429" t="s">
        <v>929</v>
      </c>
      <c r="H14429" s="135" t="s">
        <v>2743</v>
      </c>
      <c r="I14429" t="s">
        <v>1454</v>
      </c>
      <c r="J14429" s="20">
        <v>10</v>
      </c>
      <c r="K14429" s="20" t="s">
        <v>1465</v>
      </c>
      <c r="L14429" t="s">
        <v>1466</v>
      </c>
      <c r="M14429" s="20">
        <v>2.5</v>
      </c>
      <c r="N14429" s="20">
        <v>2.5</v>
      </c>
      <c r="AE14429">
        <f t="shared" si="225"/>
        <v>2010</v>
      </c>
    </row>
    <row r="14430" spans="1:31" x14ac:dyDescent="0.25">
      <c r="A14430" s="7">
        <v>14427</v>
      </c>
      <c r="B14430" s="8">
        <v>40490</v>
      </c>
      <c r="C14430" t="s">
        <v>3</v>
      </c>
      <c r="D14430" t="s">
        <v>693</v>
      </c>
      <c r="E14430" t="s">
        <v>9</v>
      </c>
      <c r="F14430" t="s">
        <v>285</v>
      </c>
      <c r="G14430" t="s">
        <v>14</v>
      </c>
      <c r="H14430" s="135" t="s">
        <v>1496</v>
      </c>
      <c r="I14430" t="s">
        <v>1454</v>
      </c>
      <c r="J14430" s="20">
        <v>88</v>
      </c>
      <c r="K14430" s="20" t="s">
        <v>3</v>
      </c>
      <c r="L14430" t="s">
        <v>1464</v>
      </c>
      <c r="M14430" s="20">
        <v>25.64</v>
      </c>
      <c r="N14430" s="20">
        <v>19.36</v>
      </c>
      <c r="AE14430">
        <f t="shared" si="225"/>
        <v>2010</v>
      </c>
    </row>
    <row r="14431" spans="1:31" x14ac:dyDescent="0.25">
      <c r="A14431" s="7">
        <v>14428</v>
      </c>
      <c r="B14431" s="8">
        <v>40490</v>
      </c>
      <c r="C14431" t="s">
        <v>3</v>
      </c>
      <c r="D14431" t="s">
        <v>668</v>
      </c>
      <c r="E14431" t="s">
        <v>9</v>
      </c>
      <c r="F14431" t="s">
        <v>1068</v>
      </c>
      <c r="G14431" t="s">
        <v>929</v>
      </c>
      <c r="H14431" s="135" t="s">
        <v>1496</v>
      </c>
      <c r="I14431" t="s">
        <v>1455</v>
      </c>
      <c r="J14431" s="20">
        <v>10</v>
      </c>
      <c r="K14431" s="20" t="s">
        <v>1465</v>
      </c>
      <c r="L14431" t="s">
        <v>1466</v>
      </c>
      <c r="M14431" s="20">
        <v>1.25</v>
      </c>
      <c r="N14431" s="20">
        <v>1.25</v>
      </c>
      <c r="AE14431">
        <f t="shared" si="225"/>
        <v>2010</v>
      </c>
    </row>
    <row r="14432" spans="1:31" x14ac:dyDescent="0.25">
      <c r="A14432" s="7">
        <v>14429</v>
      </c>
      <c r="B14432" s="8">
        <v>40490</v>
      </c>
      <c r="C14432" t="s">
        <v>3</v>
      </c>
      <c r="D14432" t="s">
        <v>668</v>
      </c>
      <c r="E14432" t="s">
        <v>9</v>
      </c>
      <c r="F14432" t="s">
        <v>1068</v>
      </c>
      <c r="G14432" t="s">
        <v>929</v>
      </c>
      <c r="H14432" s="135" t="s">
        <v>1496</v>
      </c>
      <c r="I14432" t="s">
        <v>1455</v>
      </c>
      <c r="J14432" s="20">
        <v>10</v>
      </c>
      <c r="K14432" s="20" t="s">
        <v>1465</v>
      </c>
      <c r="L14432" t="s">
        <v>1466</v>
      </c>
      <c r="M14432" s="20">
        <v>1.25</v>
      </c>
      <c r="N14432" s="20">
        <v>1.25</v>
      </c>
      <c r="AE14432">
        <f t="shared" si="225"/>
        <v>2010</v>
      </c>
    </row>
    <row r="14433" spans="1:31" x14ac:dyDescent="0.25">
      <c r="A14433" s="7">
        <v>14430</v>
      </c>
      <c r="B14433" s="8">
        <v>40490</v>
      </c>
      <c r="C14433" t="s">
        <v>3</v>
      </c>
      <c r="D14433" t="s">
        <v>333</v>
      </c>
      <c r="E14433" t="s">
        <v>9</v>
      </c>
      <c r="F14433" t="s">
        <v>978</v>
      </c>
      <c r="G14433" t="s">
        <v>895</v>
      </c>
      <c r="H14433" s="136" t="s">
        <v>2783</v>
      </c>
      <c r="I14433" t="s">
        <v>1454</v>
      </c>
      <c r="J14433" s="20">
        <v>16</v>
      </c>
      <c r="K14433" s="20" t="s">
        <v>9</v>
      </c>
      <c r="L14433" t="s">
        <v>1464</v>
      </c>
      <c r="M14433" s="20">
        <v>3.52</v>
      </c>
      <c r="N14433" s="20">
        <v>5.48</v>
      </c>
      <c r="AE14433">
        <f t="shared" si="225"/>
        <v>2010</v>
      </c>
    </row>
    <row r="14434" spans="1:31" x14ac:dyDescent="0.25">
      <c r="A14434" s="7">
        <v>14431</v>
      </c>
      <c r="B14434" s="8">
        <v>40490</v>
      </c>
      <c r="C14434" t="s">
        <v>3</v>
      </c>
      <c r="D14434" t="s">
        <v>1068</v>
      </c>
      <c r="E14434" t="s">
        <v>9</v>
      </c>
      <c r="F14434" t="s">
        <v>952</v>
      </c>
      <c r="G14434" t="s">
        <v>929</v>
      </c>
      <c r="H14434" s="135" t="s">
        <v>2665</v>
      </c>
      <c r="I14434" t="s">
        <v>1455</v>
      </c>
      <c r="J14434" s="20">
        <v>40</v>
      </c>
      <c r="K14434" s="20" t="s">
        <v>9</v>
      </c>
      <c r="L14434" t="s">
        <v>1463</v>
      </c>
      <c r="M14434" s="20">
        <v>4.8</v>
      </c>
      <c r="N14434" s="20">
        <v>5.7</v>
      </c>
      <c r="AE14434">
        <f t="shared" si="225"/>
        <v>2010</v>
      </c>
    </row>
    <row r="14435" spans="1:31" x14ac:dyDescent="0.25">
      <c r="A14435" s="7">
        <v>14432</v>
      </c>
      <c r="B14435" s="8">
        <v>40490</v>
      </c>
      <c r="C14435" t="s">
        <v>3</v>
      </c>
      <c r="D14435" t="s">
        <v>968</v>
      </c>
      <c r="E14435" t="s">
        <v>9</v>
      </c>
      <c r="F14435" t="s">
        <v>978</v>
      </c>
      <c r="G14435" t="s">
        <v>732</v>
      </c>
      <c r="H14435" s="135" t="s">
        <v>1496</v>
      </c>
      <c r="I14435" t="s">
        <v>1454</v>
      </c>
      <c r="J14435" s="20">
        <v>16</v>
      </c>
      <c r="K14435" s="20" t="s">
        <v>9</v>
      </c>
      <c r="L14435" t="s">
        <v>1464</v>
      </c>
      <c r="M14435" s="20">
        <v>3.52</v>
      </c>
      <c r="N14435" s="20">
        <v>5.48</v>
      </c>
      <c r="AE14435">
        <f t="shared" si="225"/>
        <v>2010</v>
      </c>
    </row>
    <row r="14436" spans="1:31" x14ac:dyDescent="0.25">
      <c r="A14436" s="7">
        <v>14433</v>
      </c>
      <c r="B14436" s="8">
        <v>40490</v>
      </c>
      <c r="C14436" t="s">
        <v>3</v>
      </c>
      <c r="D14436" t="s">
        <v>848</v>
      </c>
      <c r="E14436" t="s">
        <v>9</v>
      </c>
      <c r="F14436" t="s">
        <v>978</v>
      </c>
      <c r="G14436" t="s">
        <v>732</v>
      </c>
      <c r="H14436" s="135" t="s">
        <v>1496</v>
      </c>
      <c r="I14436" t="s">
        <v>1454</v>
      </c>
      <c r="J14436" s="20">
        <v>17</v>
      </c>
      <c r="K14436" s="20" t="s">
        <v>9</v>
      </c>
      <c r="L14436" t="s">
        <v>1464</v>
      </c>
      <c r="M14436" s="20">
        <v>3.74</v>
      </c>
      <c r="N14436" s="20">
        <v>5.76</v>
      </c>
      <c r="AE14436">
        <f t="shared" si="225"/>
        <v>2010</v>
      </c>
    </row>
    <row r="14437" spans="1:31" x14ac:dyDescent="0.25">
      <c r="A14437" s="7">
        <v>14434</v>
      </c>
      <c r="B14437" s="8">
        <v>40491</v>
      </c>
      <c r="C14437" t="s">
        <v>3</v>
      </c>
      <c r="D14437" t="s">
        <v>1046</v>
      </c>
      <c r="E14437" t="s">
        <v>9</v>
      </c>
      <c r="F14437" t="s">
        <v>769</v>
      </c>
      <c r="G14437" t="s">
        <v>861</v>
      </c>
      <c r="H14437" s="135" t="s">
        <v>2492</v>
      </c>
      <c r="I14437" t="s">
        <v>1456</v>
      </c>
      <c r="J14437" s="20">
        <v>10</v>
      </c>
      <c r="K14437" s="20" t="s">
        <v>9</v>
      </c>
      <c r="L14437" t="s">
        <v>1464</v>
      </c>
      <c r="M14437" s="20">
        <v>2.2000000000000002</v>
      </c>
      <c r="N14437" s="20">
        <v>3.8</v>
      </c>
      <c r="O14437" t="s">
        <v>9</v>
      </c>
      <c r="P14437" s="13" t="s">
        <v>381</v>
      </c>
      <c r="Q14437" t="s">
        <v>9</v>
      </c>
      <c r="R14437" t="s">
        <v>247</v>
      </c>
      <c r="S14437" t="s">
        <v>3</v>
      </c>
      <c r="T14437" t="s">
        <v>1018</v>
      </c>
      <c r="U14437" t="s">
        <v>3</v>
      </c>
      <c r="V14437" t="s">
        <v>1052</v>
      </c>
      <c r="W14437" t="s">
        <v>1465</v>
      </c>
      <c r="Y14437" t="s">
        <v>1465</v>
      </c>
      <c r="AA14437" t="s">
        <v>1465</v>
      </c>
      <c r="AC14437" t="s">
        <v>1465</v>
      </c>
      <c r="AE14437">
        <f t="shared" si="225"/>
        <v>2010</v>
      </c>
    </row>
    <row r="14438" spans="1:31" x14ac:dyDescent="0.25">
      <c r="A14438" s="7">
        <v>14435</v>
      </c>
      <c r="B14438" s="8">
        <v>40491</v>
      </c>
      <c r="C14438" t="s">
        <v>3</v>
      </c>
      <c r="D14438" t="s">
        <v>1031</v>
      </c>
      <c r="E14438" t="s">
        <v>9</v>
      </c>
      <c r="F14438" t="s">
        <v>85</v>
      </c>
      <c r="G14438" t="s">
        <v>929</v>
      </c>
      <c r="H14438" s="135" t="s">
        <v>2683</v>
      </c>
      <c r="I14438" t="s">
        <v>1455</v>
      </c>
      <c r="J14438" s="20">
        <v>16</v>
      </c>
      <c r="K14438" s="20" t="s">
        <v>9</v>
      </c>
      <c r="L14438" t="s">
        <v>1464</v>
      </c>
      <c r="M14438" s="20">
        <v>1.76</v>
      </c>
      <c r="N14438" s="20">
        <v>2.74</v>
      </c>
      <c r="AE14438">
        <f t="shared" si="225"/>
        <v>2010</v>
      </c>
    </row>
    <row r="14439" spans="1:31" x14ac:dyDescent="0.25">
      <c r="A14439" s="7">
        <v>14436</v>
      </c>
      <c r="B14439" s="8">
        <v>40491</v>
      </c>
      <c r="C14439" t="s">
        <v>3</v>
      </c>
      <c r="D14439" t="s">
        <v>86</v>
      </c>
      <c r="E14439" t="s">
        <v>9</v>
      </c>
      <c r="F14439" t="s">
        <v>1064</v>
      </c>
      <c r="G14439" t="s">
        <v>929</v>
      </c>
      <c r="H14439" s="135" t="s">
        <v>3035</v>
      </c>
      <c r="I14439" t="s">
        <v>1455</v>
      </c>
      <c r="J14439" s="20">
        <v>24</v>
      </c>
      <c r="K14439" s="20" t="s">
        <v>3</v>
      </c>
      <c r="L14439" t="s">
        <v>1463</v>
      </c>
      <c r="M14439" s="20">
        <v>3.62</v>
      </c>
      <c r="N14439" s="20">
        <v>2.88</v>
      </c>
      <c r="AE14439">
        <f t="shared" si="225"/>
        <v>2010</v>
      </c>
    </row>
    <row r="14440" spans="1:31" x14ac:dyDescent="0.25">
      <c r="A14440" s="7">
        <v>14437</v>
      </c>
      <c r="B14440" s="8">
        <v>40491</v>
      </c>
      <c r="C14440" t="s">
        <v>3</v>
      </c>
      <c r="D14440" t="s">
        <v>668</v>
      </c>
      <c r="E14440" t="s">
        <v>9</v>
      </c>
      <c r="F14440" t="s">
        <v>698</v>
      </c>
      <c r="G14440" t="s">
        <v>870</v>
      </c>
      <c r="H14440" s="135" t="s">
        <v>1496</v>
      </c>
      <c r="I14440" t="s">
        <v>1454</v>
      </c>
      <c r="J14440" s="20">
        <v>36</v>
      </c>
      <c r="K14440" s="20" t="s">
        <v>9</v>
      </c>
      <c r="L14440" t="s">
        <v>1464</v>
      </c>
      <c r="M14440" s="20">
        <v>7.92</v>
      </c>
      <c r="N14440" s="20">
        <v>11.08</v>
      </c>
      <c r="AE14440">
        <f t="shared" si="225"/>
        <v>2010</v>
      </c>
    </row>
    <row r="14441" spans="1:31" x14ac:dyDescent="0.25">
      <c r="A14441" s="7">
        <v>14438</v>
      </c>
      <c r="B14441" s="8">
        <v>40492</v>
      </c>
      <c r="C14441" t="s">
        <v>3</v>
      </c>
      <c r="D14441" t="s">
        <v>360</v>
      </c>
      <c r="E14441" t="s">
        <v>9</v>
      </c>
      <c r="F14441" t="s">
        <v>1032</v>
      </c>
      <c r="G14441" t="s">
        <v>648</v>
      </c>
      <c r="H14441" s="135" t="s">
        <v>1795</v>
      </c>
      <c r="I14441" t="s">
        <v>1454</v>
      </c>
      <c r="J14441" s="20">
        <v>44</v>
      </c>
      <c r="K14441" s="20" t="s">
        <v>3</v>
      </c>
      <c r="L14441" t="s">
        <v>1463</v>
      </c>
      <c r="M14441" s="20">
        <v>12.44</v>
      </c>
      <c r="N14441" s="20">
        <v>10.56</v>
      </c>
      <c r="AE14441">
        <f t="shared" si="225"/>
        <v>2010</v>
      </c>
    </row>
    <row r="14442" spans="1:31" x14ac:dyDescent="0.25">
      <c r="A14442" s="7">
        <v>14439</v>
      </c>
      <c r="B14442" s="8">
        <v>40492</v>
      </c>
      <c r="C14442" t="s">
        <v>3</v>
      </c>
      <c r="D14442" t="s">
        <v>913</v>
      </c>
      <c r="E14442" t="s">
        <v>9</v>
      </c>
      <c r="F14442" t="s">
        <v>905</v>
      </c>
      <c r="G14442" t="s">
        <v>895</v>
      </c>
      <c r="H14442" s="135" t="s">
        <v>1496</v>
      </c>
      <c r="I14442" t="s">
        <v>1454</v>
      </c>
      <c r="J14442" s="20">
        <v>27</v>
      </c>
      <c r="K14442" s="20" t="s">
        <v>1465</v>
      </c>
      <c r="L14442" t="s">
        <v>1466</v>
      </c>
      <c r="M14442" s="20">
        <v>6.75</v>
      </c>
      <c r="N14442" s="20">
        <v>6.75</v>
      </c>
      <c r="AE14442">
        <f t="shared" si="225"/>
        <v>2010</v>
      </c>
    </row>
    <row r="14443" spans="1:31" x14ac:dyDescent="0.25">
      <c r="A14443" s="7">
        <v>14440</v>
      </c>
      <c r="B14443" s="8">
        <v>40493</v>
      </c>
      <c r="C14443" t="s">
        <v>3</v>
      </c>
      <c r="D14443" t="s">
        <v>865</v>
      </c>
      <c r="E14443" t="s">
        <v>9</v>
      </c>
      <c r="F14443" t="s">
        <v>805</v>
      </c>
      <c r="G14443" t="s">
        <v>861</v>
      </c>
      <c r="H14443" s="135" t="s">
        <v>2491</v>
      </c>
      <c r="I14443" t="s">
        <v>1454</v>
      </c>
      <c r="J14443" s="20">
        <v>18</v>
      </c>
      <c r="K14443" s="20" t="s">
        <v>3</v>
      </c>
      <c r="L14443" t="s">
        <v>1464</v>
      </c>
      <c r="M14443" s="20">
        <v>6.04</v>
      </c>
      <c r="N14443" s="20">
        <v>3.96</v>
      </c>
      <c r="AE14443">
        <f t="shared" si="225"/>
        <v>2010</v>
      </c>
    </row>
    <row r="14444" spans="1:31" x14ac:dyDescent="0.25">
      <c r="A14444" s="7">
        <v>14441</v>
      </c>
      <c r="B14444" s="8">
        <v>40493</v>
      </c>
      <c r="C14444" t="s">
        <v>3</v>
      </c>
      <c r="D14444" t="s">
        <v>1083</v>
      </c>
      <c r="E14444" t="s">
        <v>9</v>
      </c>
      <c r="F14444" t="s">
        <v>112</v>
      </c>
      <c r="G14444" t="s">
        <v>895</v>
      </c>
      <c r="H14444" s="135" t="s">
        <v>2307</v>
      </c>
      <c r="I14444" t="s">
        <v>1458</v>
      </c>
      <c r="J14444" s="20">
        <v>10</v>
      </c>
      <c r="K14444" s="20" t="s">
        <v>9</v>
      </c>
      <c r="L14444" t="s">
        <v>1464</v>
      </c>
      <c r="M14444" s="20">
        <v>30</v>
      </c>
      <c r="N14444" s="20">
        <v>10</v>
      </c>
      <c r="AE14444">
        <f t="shared" si="225"/>
        <v>2010</v>
      </c>
    </row>
    <row r="14445" spans="1:31" x14ac:dyDescent="0.25">
      <c r="A14445" s="7">
        <v>14442</v>
      </c>
      <c r="B14445" s="8">
        <v>40493</v>
      </c>
      <c r="C14445" t="s">
        <v>3</v>
      </c>
      <c r="D14445" t="s">
        <v>1060</v>
      </c>
      <c r="E14445" t="s">
        <v>9</v>
      </c>
      <c r="F14445" t="s">
        <v>1064</v>
      </c>
      <c r="G14445" t="s">
        <v>929</v>
      </c>
      <c r="H14445" s="9" t="s">
        <v>2652</v>
      </c>
      <c r="I14445" t="s">
        <v>1455</v>
      </c>
      <c r="J14445" s="20">
        <v>81</v>
      </c>
      <c r="K14445" s="20" t="s">
        <v>1465</v>
      </c>
      <c r="L14445" t="s">
        <v>1466</v>
      </c>
      <c r="M14445" s="20">
        <v>10.125</v>
      </c>
      <c r="N14445" s="20">
        <v>10.125</v>
      </c>
      <c r="AE14445">
        <f t="shared" si="225"/>
        <v>2010</v>
      </c>
    </row>
    <row r="14446" spans="1:31" x14ac:dyDescent="0.25">
      <c r="A14446" s="7">
        <v>14443</v>
      </c>
      <c r="B14446" s="8">
        <v>40493</v>
      </c>
      <c r="C14446" t="s">
        <v>3</v>
      </c>
      <c r="D14446" t="s">
        <v>1060</v>
      </c>
      <c r="E14446" t="s">
        <v>9</v>
      </c>
      <c r="F14446" t="s">
        <v>1045</v>
      </c>
      <c r="G14446" t="s">
        <v>929</v>
      </c>
      <c r="H14446" s="135" t="s">
        <v>3036</v>
      </c>
      <c r="I14446" t="s">
        <v>1454</v>
      </c>
      <c r="J14446" s="20">
        <v>26</v>
      </c>
      <c r="K14446" s="20" t="s">
        <v>3</v>
      </c>
      <c r="L14446" t="s">
        <v>1464</v>
      </c>
      <c r="M14446" s="20">
        <v>8.2800000000000011</v>
      </c>
      <c r="N14446" s="20">
        <v>5.72</v>
      </c>
      <c r="AE14446">
        <f t="shared" si="225"/>
        <v>2010</v>
      </c>
    </row>
    <row r="14447" spans="1:31" x14ac:dyDescent="0.25">
      <c r="A14447" s="7">
        <v>14444</v>
      </c>
      <c r="B14447" s="8">
        <v>40494</v>
      </c>
      <c r="C14447" t="s">
        <v>3</v>
      </c>
      <c r="D14447" t="s">
        <v>376</v>
      </c>
      <c r="E14447" t="s">
        <v>9</v>
      </c>
      <c r="F14447" t="s">
        <v>733</v>
      </c>
      <c r="G14447" t="s">
        <v>377</v>
      </c>
      <c r="H14447" s="135" t="s">
        <v>1596</v>
      </c>
      <c r="I14447" t="s">
        <v>1454</v>
      </c>
      <c r="J14447" s="20">
        <v>17</v>
      </c>
      <c r="K14447" s="20" t="s">
        <v>3</v>
      </c>
      <c r="L14447" t="s">
        <v>1464</v>
      </c>
      <c r="M14447" s="20">
        <v>5.76</v>
      </c>
      <c r="N14447" s="20">
        <v>3.74</v>
      </c>
      <c r="AE14447">
        <f t="shared" si="225"/>
        <v>2010</v>
      </c>
    </row>
    <row r="14448" spans="1:31" x14ac:dyDescent="0.25">
      <c r="A14448" s="7">
        <v>14445</v>
      </c>
      <c r="B14448" s="8">
        <v>40496</v>
      </c>
      <c r="C14448" t="s">
        <v>3</v>
      </c>
      <c r="D14448" t="s">
        <v>944</v>
      </c>
      <c r="E14448" t="s">
        <v>9</v>
      </c>
      <c r="F14448" t="s">
        <v>1069</v>
      </c>
      <c r="G14448" t="s">
        <v>648</v>
      </c>
      <c r="H14448" s="135" t="s">
        <v>2094</v>
      </c>
      <c r="I14448" t="s">
        <v>1454</v>
      </c>
      <c r="J14448" s="20">
        <v>13</v>
      </c>
      <c r="K14448" s="20" t="s">
        <v>1465</v>
      </c>
      <c r="L14448" t="s">
        <v>1466</v>
      </c>
      <c r="M14448" s="20">
        <v>3.25</v>
      </c>
      <c r="N14448" s="20">
        <v>3.25</v>
      </c>
      <c r="AE14448">
        <f t="shared" si="225"/>
        <v>2010</v>
      </c>
    </row>
    <row r="14449" spans="1:31" x14ac:dyDescent="0.25">
      <c r="A14449" s="7">
        <v>14446</v>
      </c>
      <c r="B14449" s="8">
        <v>40496</v>
      </c>
      <c r="C14449" t="s">
        <v>3</v>
      </c>
      <c r="D14449" t="s">
        <v>916</v>
      </c>
      <c r="E14449" t="s">
        <v>9</v>
      </c>
      <c r="F14449" t="s">
        <v>944</v>
      </c>
      <c r="G14449" t="s">
        <v>648</v>
      </c>
      <c r="H14449" s="135" t="s">
        <v>2116</v>
      </c>
      <c r="I14449" t="s">
        <v>1455</v>
      </c>
      <c r="J14449" s="20">
        <v>45</v>
      </c>
      <c r="K14449" s="20" t="s">
        <v>9</v>
      </c>
      <c r="L14449" t="s">
        <v>1464</v>
      </c>
      <c r="M14449" s="20">
        <v>4.95</v>
      </c>
      <c r="N14449" s="20">
        <v>6.8</v>
      </c>
      <c r="AE14449">
        <f t="shared" si="225"/>
        <v>2010</v>
      </c>
    </row>
    <row r="14450" spans="1:31" x14ac:dyDescent="0.25">
      <c r="A14450" s="7">
        <v>14447</v>
      </c>
      <c r="B14450" s="8">
        <v>40496</v>
      </c>
      <c r="C14450" t="s">
        <v>3</v>
      </c>
      <c r="D14450" t="s">
        <v>518</v>
      </c>
      <c r="E14450" t="s">
        <v>9</v>
      </c>
      <c r="F14450" t="s">
        <v>1052</v>
      </c>
      <c r="G14450" t="s">
        <v>377</v>
      </c>
      <c r="H14450" s="9" t="s">
        <v>2120</v>
      </c>
      <c r="I14450" t="s">
        <v>1455</v>
      </c>
      <c r="J14450" s="20">
        <v>20</v>
      </c>
      <c r="K14450" s="20" t="s">
        <v>1465</v>
      </c>
      <c r="L14450" t="s">
        <v>1466</v>
      </c>
      <c r="M14450" s="20">
        <v>2.5</v>
      </c>
      <c r="N14450" s="20">
        <v>2.5</v>
      </c>
      <c r="AE14450">
        <f t="shared" si="225"/>
        <v>2010</v>
      </c>
    </row>
    <row r="14451" spans="1:31" x14ac:dyDescent="0.25">
      <c r="A14451" s="7">
        <v>14448</v>
      </c>
      <c r="B14451" s="8">
        <v>40496</v>
      </c>
      <c r="C14451" t="s">
        <v>3</v>
      </c>
      <c r="D14451" t="s">
        <v>1010</v>
      </c>
      <c r="E14451" t="s">
        <v>9</v>
      </c>
      <c r="F14451" t="s">
        <v>1038</v>
      </c>
      <c r="G14451" t="s">
        <v>732</v>
      </c>
      <c r="H14451" s="135" t="s">
        <v>2186</v>
      </c>
      <c r="I14451" t="s">
        <v>1454</v>
      </c>
      <c r="J14451" s="20">
        <v>70</v>
      </c>
      <c r="K14451" s="20" t="s">
        <v>1465</v>
      </c>
      <c r="L14451" t="s">
        <v>1466</v>
      </c>
      <c r="M14451" s="20">
        <v>17.5</v>
      </c>
      <c r="N14451" s="20">
        <v>17.5</v>
      </c>
      <c r="AE14451">
        <f t="shared" si="225"/>
        <v>2010</v>
      </c>
    </row>
    <row r="14452" spans="1:31" x14ac:dyDescent="0.25">
      <c r="A14452" s="7">
        <v>14449</v>
      </c>
      <c r="B14452" s="8">
        <v>40497</v>
      </c>
      <c r="C14452" t="s">
        <v>3</v>
      </c>
      <c r="D14452" t="s">
        <v>794</v>
      </c>
      <c r="E14452" t="s">
        <v>9</v>
      </c>
      <c r="F14452" t="s">
        <v>1034</v>
      </c>
      <c r="G14452" t="s">
        <v>714</v>
      </c>
      <c r="H14452" s="135" t="s">
        <v>2791</v>
      </c>
      <c r="I14452" t="s">
        <v>1456</v>
      </c>
      <c r="J14452" s="20">
        <v>67</v>
      </c>
      <c r="K14452" s="20" t="s">
        <v>3</v>
      </c>
      <c r="L14452" t="s">
        <v>1463</v>
      </c>
      <c r="M14452" s="20">
        <v>18.420000000000002</v>
      </c>
      <c r="N14452" s="20">
        <v>16.079999999999998</v>
      </c>
      <c r="O14452" t="s">
        <v>9</v>
      </c>
      <c r="P14452" s="13" t="s">
        <v>469</v>
      </c>
      <c r="Q14452" t="s">
        <v>3</v>
      </c>
      <c r="R14452" t="s">
        <v>494</v>
      </c>
      <c r="S14452" t="s">
        <v>1465</v>
      </c>
      <c r="U14452" t="s">
        <v>1465</v>
      </c>
      <c r="W14452" t="s">
        <v>1465</v>
      </c>
      <c r="Y14452" t="s">
        <v>1465</v>
      </c>
      <c r="AA14452" t="s">
        <v>1465</v>
      </c>
      <c r="AC14452" t="s">
        <v>1465</v>
      </c>
      <c r="AE14452">
        <f t="shared" si="225"/>
        <v>2010</v>
      </c>
    </row>
    <row r="14453" spans="1:31" x14ac:dyDescent="0.25">
      <c r="A14453" s="7">
        <v>14450</v>
      </c>
      <c r="B14453" s="8">
        <v>40497</v>
      </c>
      <c r="C14453" t="s">
        <v>3</v>
      </c>
      <c r="D14453" t="s">
        <v>787</v>
      </c>
      <c r="E14453" t="s">
        <v>9</v>
      </c>
      <c r="F14453" t="s">
        <v>914</v>
      </c>
      <c r="G14453" t="s">
        <v>870</v>
      </c>
      <c r="H14453" s="135" t="s">
        <v>1496</v>
      </c>
      <c r="I14453" t="s">
        <v>1455</v>
      </c>
      <c r="J14453" s="20">
        <v>10</v>
      </c>
      <c r="K14453" s="20" t="s">
        <v>9</v>
      </c>
      <c r="L14453" t="s">
        <v>1464</v>
      </c>
      <c r="M14453" s="20">
        <v>1.1000000000000001</v>
      </c>
      <c r="N14453" s="20">
        <v>1.9</v>
      </c>
      <c r="AE14453">
        <f t="shared" si="225"/>
        <v>2010</v>
      </c>
    </row>
    <row r="14454" spans="1:31" x14ac:dyDescent="0.25">
      <c r="A14454" s="7">
        <v>14451</v>
      </c>
      <c r="B14454" s="8">
        <v>40497</v>
      </c>
      <c r="C14454" t="s">
        <v>3</v>
      </c>
      <c r="D14454" t="s">
        <v>350</v>
      </c>
      <c r="E14454" t="s">
        <v>9</v>
      </c>
      <c r="F14454" t="s">
        <v>795</v>
      </c>
      <c r="G14454" t="s">
        <v>648</v>
      </c>
      <c r="H14454" s="9" t="s">
        <v>1797</v>
      </c>
      <c r="I14454" t="s">
        <v>1454</v>
      </c>
      <c r="J14454" s="20">
        <v>72</v>
      </c>
      <c r="K14454" s="20" t="s">
        <v>3</v>
      </c>
      <c r="L14454" t="s">
        <v>1464</v>
      </c>
      <c r="M14454" s="20">
        <v>21.16</v>
      </c>
      <c r="N14454" s="20">
        <v>15.84</v>
      </c>
      <c r="AE14454">
        <f t="shared" si="225"/>
        <v>2010</v>
      </c>
    </row>
    <row r="14455" spans="1:31" x14ac:dyDescent="0.25">
      <c r="A14455" s="7">
        <v>14452</v>
      </c>
      <c r="B14455" s="8">
        <v>40498</v>
      </c>
      <c r="C14455" t="s">
        <v>3</v>
      </c>
      <c r="D14455" t="s">
        <v>1008</v>
      </c>
      <c r="E14455" t="s">
        <v>9</v>
      </c>
      <c r="F14455" t="s">
        <v>1034</v>
      </c>
      <c r="G14455" t="s">
        <v>895</v>
      </c>
      <c r="H14455" s="135" t="s">
        <v>3037</v>
      </c>
      <c r="I14455" t="s">
        <v>1454</v>
      </c>
      <c r="J14455" s="20">
        <v>31</v>
      </c>
      <c r="K14455" s="20" t="s">
        <v>9</v>
      </c>
      <c r="L14455" t="s">
        <v>1464</v>
      </c>
      <c r="M14455" s="20">
        <v>6.82</v>
      </c>
      <c r="N14455" s="20">
        <v>9.68</v>
      </c>
      <c r="AE14455">
        <f t="shared" si="225"/>
        <v>2010</v>
      </c>
    </row>
    <row r="14456" spans="1:31" x14ac:dyDescent="0.25">
      <c r="A14456" s="7">
        <v>14453</v>
      </c>
      <c r="B14456" s="8">
        <v>40498</v>
      </c>
      <c r="C14456" t="s">
        <v>3</v>
      </c>
      <c r="D14456" t="s">
        <v>1074</v>
      </c>
      <c r="E14456" t="s">
        <v>9</v>
      </c>
      <c r="F14456" t="s">
        <v>1050</v>
      </c>
      <c r="G14456" t="s">
        <v>14</v>
      </c>
      <c r="H14456" s="135" t="s">
        <v>1501</v>
      </c>
      <c r="I14456" t="s">
        <v>1454</v>
      </c>
      <c r="J14456" s="20">
        <v>106</v>
      </c>
      <c r="K14456" s="20" t="s">
        <v>9</v>
      </c>
      <c r="L14456" t="s">
        <v>1464</v>
      </c>
      <c r="M14456" s="20">
        <v>23.32</v>
      </c>
      <c r="N14456" s="20">
        <v>30.68</v>
      </c>
      <c r="AE14456">
        <f t="shared" si="225"/>
        <v>2010</v>
      </c>
    </row>
    <row r="14457" spans="1:31" x14ac:dyDescent="0.25">
      <c r="A14457" s="7">
        <v>14454</v>
      </c>
      <c r="B14457" s="8">
        <v>40498</v>
      </c>
      <c r="C14457" t="s">
        <v>3</v>
      </c>
      <c r="D14457" t="s">
        <v>655</v>
      </c>
      <c r="E14457" t="s">
        <v>9</v>
      </c>
      <c r="F14457" t="s">
        <v>734</v>
      </c>
      <c r="G14457" t="s">
        <v>870</v>
      </c>
      <c r="H14457" s="135" t="s">
        <v>1496</v>
      </c>
      <c r="I14457" t="s">
        <v>1454</v>
      </c>
      <c r="J14457" s="20">
        <v>30</v>
      </c>
      <c r="K14457" s="20" t="s">
        <v>1465</v>
      </c>
      <c r="L14457" t="s">
        <v>1466</v>
      </c>
      <c r="M14457" s="20">
        <v>7.5</v>
      </c>
      <c r="N14457" s="20">
        <v>7.5</v>
      </c>
      <c r="AE14457">
        <f t="shared" si="225"/>
        <v>2010</v>
      </c>
    </row>
    <row r="14458" spans="1:31" x14ac:dyDescent="0.25">
      <c r="A14458" s="7">
        <v>14455</v>
      </c>
      <c r="B14458" s="8">
        <v>40498</v>
      </c>
      <c r="C14458" t="s">
        <v>3</v>
      </c>
      <c r="D14458" t="s">
        <v>365</v>
      </c>
      <c r="E14458" t="s">
        <v>9</v>
      </c>
      <c r="F14458" t="s">
        <v>1084</v>
      </c>
      <c r="G14458" t="s">
        <v>648</v>
      </c>
      <c r="H14458" s="136" t="s">
        <v>1496</v>
      </c>
      <c r="I14458" t="s">
        <v>1458</v>
      </c>
      <c r="J14458" s="20">
        <v>10</v>
      </c>
      <c r="K14458" s="20" t="s">
        <v>1465</v>
      </c>
      <c r="L14458" t="s">
        <v>1466</v>
      </c>
      <c r="M14458" s="20">
        <v>10</v>
      </c>
      <c r="N14458" s="20">
        <v>30</v>
      </c>
      <c r="AE14458">
        <f t="shared" si="225"/>
        <v>2010</v>
      </c>
    </row>
    <row r="14459" spans="1:31" x14ac:dyDescent="0.25">
      <c r="A14459" s="7">
        <v>14456</v>
      </c>
      <c r="B14459" s="8">
        <v>40499</v>
      </c>
      <c r="C14459" t="s">
        <v>3</v>
      </c>
      <c r="D14459" t="s">
        <v>951</v>
      </c>
      <c r="E14459" t="s">
        <v>9</v>
      </c>
      <c r="F14459" t="s">
        <v>795</v>
      </c>
      <c r="G14459" t="s">
        <v>861</v>
      </c>
      <c r="H14459" s="9" t="s">
        <v>2605</v>
      </c>
      <c r="I14459" t="s">
        <v>1454</v>
      </c>
      <c r="J14459" s="20">
        <v>10</v>
      </c>
      <c r="K14459" s="20" t="s">
        <v>9</v>
      </c>
      <c r="L14459" t="s">
        <v>1464</v>
      </c>
      <c r="M14459" s="20">
        <v>2.2000000000000002</v>
      </c>
      <c r="N14459" s="20">
        <v>3.8</v>
      </c>
      <c r="AE14459">
        <f t="shared" si="225"/>
        <v>2010</v>
      </c>
    </row>
    <row r="14460" spans="1:31" x14ac:dyDescent="0.25">
      <c r="A14460" s="7">
        <v>14457</v>
      </c>
      <c r="B14460" s="8">
        <v>40499</v>
      </c>
      <c r="C14460" t="s">
        <v>3</v>
      </c>
      <c r="D14460" t="s">
        <v>951</v>
      </c>
      <c r="E14460" t="s">
        <v>9</v>
      </c>
      <c r="F14460" t="s">
        <v>795</v>
      </c>
      <c r="G14460" t="s">
        <v>861</v>
      </c>
      <c r="H14460" s="135" t="s">
        <v>2435</v>
      </c>
      <c r="I14460" t="s">
        <v>1454</v>
      </c>
      <c r="J14460" s="20">
        <v>10</v>
      </c>
      <c r="K14460" s="20" t="s">
        <v>9</v>
      </c>
      <c r="L14460" t="s">
        <v>1464</v>
      </c>
      <c r="M14460" s="20">
        <v>2.2000000000000002</v>
      </c>
      <c r="N14460" s="20">
        <v>3.8</v>
      </c>
      <c r="AE14460">
        <f t="shared" si="225"/>
        <v>2010</v>
      </c>
    </row>
    <row r="14461" spans="1:31" x14ac:dyDescent="0.25">
      <c r="A14461" s="7">
        <v>14458</v>
      </c>
      <c r="B14461" s="8">
        <v>40499</v>
      </c>
      <c r="C14461" t="s">
        <v>3</v>
      </c>
      <c r="D14461" t="s">
        <v>787</v>
      </c>
      <c r="E14461" t="s">
        <v>9</v>
      </c>
      <c r="F14461" t="s">
        <v>1045</v>
      </c>
      <c r="G14461" t="s">
        <v>648</v>
      </c>
      <c r="H14461" s="135" t="s">
        <v>3038</v>
      </c>
      <c r="I14461" t="s">
        <v>1454</v>
      </c>
      <c r="J14461" s="20">
        <v>25</v>
      </c>
      <c r="K14461" s="20" t="s">
        <v>1465</v>
      </c>
      <c r="L14461" t="s">
        <v>1466</v>
      </c>
      <c r="M14461" s="20">
        <v>6.25</v>
      </c>
      <c r="N14461" s="20">
        <v>6.25</v>
      </c>
      <c r="AE14461">
        <f t="shared" si="225"/>
        <v>2010</v>
      </c>
    </row>
    <row r="14462" spans="1:31" x14ac:dyDescent="0.25">
      <c r="A14462" s="7">
        <v>14459</v>
      </c>
      <c r="B14462" s="8">
        <v>40500</v>
      </c>
      <c r="C14462" t="s">
        <v>3</v>
      </c>
      <c r="D14462" t="s">
        <v>865</v>
      </c>
      <c r="E14462" t="s">
        <v>9</v>
      </c>
      <c r="F14462" t="s">
        <v>1065</v>
      </c>
      <c r="G14462" t="s">
        <v>569</v>
      </c>
      <c r="H14462" s="135" t="s">
        <v>1853</v>
      </c>
      <c r="I14462" t="s">
        <v>1454</v>
      </c>
      <c r="J14462" s="20">
        <v>8</v>
      </c>
      <c r="K14462" s="20" t="s">
        <v>3</v>
      </c>
      <c r="L14462" t="s">
        <v>1464</v>
      </c>
      <c r="M14462" s="20">
        <v>3.24</v>
      </c>
      <c r="N14462" s="20">
        <v>1.76</v>
      </c>
      <c r="AE14462">
        <f t="shared" si="225"/>
        <v>2010</v>
      </c>
    </row>
    <row r="14463" spans="1:31" x14ac:dyDescent="0.25">
      <c r="A14463" s="7">
        <v>14460</v>
      </c>
      <c r="B14463" s="8">
        <v>40501</v>
      </c>
      <c r="C14463" t="s">
        <v>3</v>
      </c>
      <c r="D14463" t="s">
        <v>442</v>
      </c>
      <c r="E14463" t="s">
        <v>9</v>
      </c>
      <c r="F14463" t="s">
        <v>427</v>
      </c>
      <c r="G14463" t="s">
        <v>732</v>
      </c>
      <c r="H14463" s="136" t="s">
        <v>2153</v>
      </c>
      <c r="I14463" t="s">
        <v>1454</v>
      </c>
      <c r="J14463" s="20">
        <v>25</v>
      </c>
      <c r="K14463" s="20" t="s">
        <v>9</v>
      </c>
      <c r="L14463" t="s">
        <v>1464</v>
      </c>
      <c r="M14463" s="20">
        <v>5.5</v>
      </c>
      <c r="N14463" s="20">
        <v>8</v>
      </c>
      <c r="AE14463">
        <f t="shared" si="225"/>
        <v>2010</v>
      </c>
    </row>
    <row r="14464" spans="1:31" x14ac:dyDescent="0.25">
      <c r="A14464" s="7">
        <v>14461</v>
      </c>
      <c r="B14464" s="8">
        <v>40501</v>
      </c>
      <c r="C14464" t="s">
        <v>3</v>
      </c>
      <c r="D14464" t="s">
        <v>865</v>
      </c>
      <c r="E14464" t="s">
        <v>9</v>
      </c>
      <c r="F14464" t="s">
        <v>450</v>
      </c>
      <c r="G14464" t="s">
        <v>895</v>
      </c>
      <c r="H14464" s="135" t="s">
        <v>2827</v>
      </c>
      <c r="I14464" t="s">
        <v>1454</v>
      </c>
      <c r="J14464" s="20">
        <v>22</v>
      </c>
      <c r="K14464" s="20" t="s">
        <v>3</v>
      </c>
      <c r="L14464" t="s">
        <v>1464</v>
      </c>
      <c r="M14464" s="20">
        <v>7.16</v>
      </c>
      <c r="N14464" s="20">
        <v>4.84</v>
      </c>
      <c r="AE14464">
        <f t="shared" si="225"/>
        <v>2010</v>
      </c>
    </row>
    <row r="14465" spans="1:31" x14ac:dyDescent="0.25">
      <c r="A14465" s="7">
        <v>14462</v>
      </c>
      <c r="B14465" s="8">
        <v>40502</v>
      </c>
      <c r="C14465" t="s">
        <v>3</v>
      </c>
      <c r="D14465" t="s">
        <v>465</v>
      </c>
      <c r="E14465" t="s">
        <v>9</v>
      </c>
      <c r="F14465" t="s">
        <v>427</v>
      </c>
      <c r="G14465" t="s">
        <v>895</v>
      </c>
      <c r="H14465" s="135" t="s">
        <v>2551</v>
      </c>
      <c r="I14465" t="s">
        <v>1454</v>
      </c>
      <c r="J14465" s="20">
        <v>22</v>
      </c>
      <c r="K14465" s="20" t="s">
        <v>9</v>
      </c>
      <c r="L14465" t="s">
        <v>1464</v>
      </c>
      <c r="M14465" s="20">
        <v>4.84</v>
      </c>
      <c r="N14465" s="20">
        <v>7.16</v>
      </c>
      <c r="AE14465">
        <f t="shared" si="225"/>
        <v>2010</v>
      </c>
    </row>
    <row r="14466" spans="1:31" x14ac:dyDescent="0.25">
      <c r="A14466" s="7">
        <v>14463</v>
      </c>
      <c r="B14466" s="8">
        <v>40502</v>
      </c>
      <c r="C14466" t="s">
        <v>3</v>
      </c>
      <c r="D14466" t="s">
        <v>1047</v>
      </c>
      <c r="E14466" t="s">
        <v>9</v>
      </c>
      <c r="F14466" t="s">
        <v>678</v>
      </c>
      <c r="G14466" t="s">
        <v>14</v>
      </c>
      <c r="H14466" s="135" t="s">
        <v>1507</v>
      </c>
      <c r="I14466" t="s">
        <v>1455</v>
      </c>
      <c r="J14466" s="20">
        <v>15</v>
      </c>
      <c r="K14466" s="20" t="s">
        <v>1465</v>
      </c>
      <c r="L14466" t="s">
        <v>1466</v>
      </c>
      <c r="M14466" s="20">
        <v>1.875</v>
      </c>
      <c r="N14466" s="20">
        <v>1.875</v>
      </c>
      <c r="AE14466">
        <f t="shared" si="225"/>
        <v>2010</v>
      </c>
    </row>
    <row r="14467" spans="1:31" x14ac:dyDescent="0.25">
      <c r="A14467" s="7">
        <v>14464</v>
      </c>
      <c r="B14467" s="8">
        <v>40502</v>
      </c>
      <c r="C14467" t="s">
        <v>3</v>
      </c>
      <c r="D14467" t="s">
        <v>543</v>
      </c>
      <c r="E14467" t="s">
        <v>9</v>
      </c>
      <c r="F14467" t="s">
        <v>427</v>
      </c>
      <c r="G14467" t="s">
        <v>929</v>
      </c>
      <c r="H14467" s="135" t="s">
        <v>2743</v>
      </c>
      <c r="I14467" t="s">
        <v>1456</v>
      </c>
      <c r="J14467" s="20">
        <v>27</v>
      </c>
      <c r="K14467" s="20" t="s">
        <v>9</v>
      </c>
      <c r="L14467" t="s">
        <v>1464</v>
      </c>
      <c r="M14467" s="20">
        <v>5.9399999999999995</v>
      </c>
      <c r="N14467" s="20">
        <v>8.56</v>
      </c>
      <c r="O14467" t="s">
        <v>9</v>
      </c>
      <c r="P14467" s="13" t="s">
        <v>521</v>
      </c>
      <c r="Q14467" t="s">
        <v>3</v>
      </c>
      <c r="R14467" t="s">
        <v>952</v>
      </c>
      <c r="S14467" t="s">
        <v>1465</v>
      </c>
      <c r="U14467" t="s">
        <v>1465</v>
      </c>
      <c r="W14467" t="s">
        <v>1465</v>
      </c>
      <c r="Y14467" t="s">
        <v>1465</v>
      </c>
      <c r="AA14467" t="s">
        <v>1465</v>
      </c>
      <c r="AC14467" t="s">
        <v>1465</v>
      </c>
      <c r="AE14467">
        <f t="shared" si="225"/>
        <v>2010</v>
      </c>
    </row>
    <row r="14468" spans="1:31" x14ac:dyDescent="0.25">
      <c r="A14468" s="7">
        <v>14465</v>
      </c>
      <c r="B14468" s="8">
        <v>40502</v>
      </c>
      <c r="C14468" t="s">
        <v>3</v>
      </c>
      <c r="D14468" t="s">
        <v>178</v>
      </c>
      <c r="E14468" t="s">
        <v>9</v>
      </c>
      <c r="F14468" t="s">
        <v>490</v>
      </c>
      <c r="G14468" t="s">
        <v>1016</v>
      </c>
      <c r="H14468" s="135" t="s">
        <v>1496</v>
      </c>
      <c r="I14468" t="s">
        <v>1454</v>
      </c>
      <c r="J14468" s="20">
        <v>46</v>
      </c>
      <c r="K14468" s="20" t="s">
        <v>3</v>
      </c>
      <c r="L14468" t="s">
        <v>1464</v>
      </c>
      <c r="M14468" s="20">
        <v>13.879999999999999</v>
      </c>
      <c r="N14468" s="20">
        <v>10.120000000000001</v>
      </c>
      <c r="AE14468">
        <f t="shared" ref="AE14468:AE14531" si="226">YEAR(B14468)</f>
        <v>2010</v>
      </c>
    </row>
    <row r="14469" spans="1:31" x14ac:dyDescent="0.25">
      <c r="A14469" s="7">
        <v>14466</v>
      </c>
      <c r="B14469" s="8">
        <v>40503</v>
      </c>
      <c r="C14469" t="s">
        <v>3</v>
      </c>
      <c r="D14469" t="s">
        <v>311</v>
      </c>
      <c r="E14469" t="s">
        <v>9</v>
      </c>
      <c r="F14469" t="s">
        <v>131</v>
      </c>
      <c r="G14469" t="s">
        <v>929</v>
      </c>
      <c r="H14469" s="9" t="s">
        <v>2750</v>
      </c>
      <c r="I14469" t="s">
        <v>1454</v>
      </c>
      <c r="J14469" s="20">
        <v>37</v>
      </c>
      <c r="K14469" s="20" t="s">
        <v>3</v>
      </c>
      <c r="L14469" t="s">
        <v>1463</v>
      </c>
      <c r="M14469" s="20">
        <v>10.62</v>
      </c>
      <c r="N14469" s="20">
        <v>8.8800000000000008</v>
      </c>
      <c r="AE14469">
        <f t="shared" si="226"/>
        <v>2010</v>
      </c>
    </row>
    <row r="14470" spans="1:31" x14ac:dyDescent="0.25">
      <c r="A14470" s="7">
        <v>14467</v>
      </c>
      <c r="B14470" s="8">
        <v>40503</v>
      </c>
      <c r="C14470" t="s">
        <v>3</v>
      </c>
      <c r="D14470" t="s">
        <v>1052</v>
      </c>
      <c r="E14470" t="s">
        <v>9</v>
      </c>
      <c r="F14470" t="s">
        <v>1028</v>
      </c>
      <c r="G14470" t="s">
        <v>1016</v>
      </c>
      <c r="H14470" s="9" t="s">
        <v>2901</v>
      </c>
      <c r="I14470" t="s">
        <v>1454</v>
      </c>
      <c r="J14470" s="20">
        <v>42</v>
      </c>
      <c r="K14470" s="20" t="s">
        <v>3</v>
      </c>
      <c r="L14470" t="s">
        <v>1464</v>
      </c>
      <c r="M14470" s="20">
        <v>12.76</v>
      </c>
      <c r="N14470" s="20">
        <v>9.24</v>
      </c>
      <c r="AE14470">
        <f t="shared" si="226"/>
        <v>2010</v>
      </c>
    </row>
    <row r="14471" spans="1:31" x14ac:dyDescent="0.25">
      <c r="A14471" s="7">
        <v>14468</v>
      </c>
      <c r="B14471" s="8">
        <v>40503</v>
      </c>
      <c r="C14471" t="s">
        <v>3</v>
      </c>
      <c r="D14471" t="s">
        <v>916</v>
      </c>
      <c r="E14471" t="s">
        <v>9</v>
      </c>
      <c r="F14471" t="s">
        <v>1028</v>
      </c>
      <c r="G14471" t="s">
        <v>648</v>
      </c>
      <c r="H14471" s="135" t="s">
        <v>2041</v>
      </c>
      <c r="I14471" t="s">
        <v>1454</v>
      </c>
      <c r="J14471" s="20">
        <v>44</v>
      </c>
      <c r="K14471" s="20" t="s">
        <v>1465</v>
      </c>
      <c r="L14471" t="s">
        <v>1466</v>
      </c>
      <c r="M14471" s="20">
        <v>11</v>
      </c>
      <c r="N14471" s="20">
        <v>11</v>
      </c>
      <c r="AE14471">
        <f t="shared" si="226"/>
        <v>2010</v>
      </c>
    </row>
    <row r="14472" spans="1:31" x14ac:dyDescent="0.25">
      <c r="A14472" s="7">
        <v>14469</v>
      </c>
      <c r="B14472" s="8">
        <v>40505</v>
      </c>
      <c r="C14472" t="s">
        <v>3</v>
      </c>
      <c r="D14472" t="s">
        <v>985</v>
      </c>
      <c r="E14472" t="s">
        <v>9</v>
      </c>
      <c r="F14472" t="s">
        <v>1061</v>
      </c>
      <c r="G14472" t="s">
        <v>17</v>
      </c>
      <c r="H14472" s="135" t="s">
        <v>1502</v>
      </c>
      <c r="I14472" t="s">
        <v>1454</v>
      </c>
      <c r="J14472" s="20">
        <v>12</v>
      </c>
      <c r="K14472" s="20" t="s">
        <v>3</v>
      </c>
      <c r="L14472" t="s">
        <v>1464</v>
      </c>
      <c r="M14472" s="20">
        <v>4.3599999999999994</v>
      </c>
      <c r="N14472" s="20">
        <v>2.64</v>
      </c>
      <c r="AE14472">
        <f t="shared" si="226"/>
        <v>2010</v>
      </c>
    </row>
    <row r="14473" spans="1:31" x14ac:dyDescent="0.25">
      <c r="A14473" s="7">
        <v>14470</v>
      </c>
      <c r="B14473" s="8">
        <v>40505</v>
      </c>
      <c r="C14473" t="s">
        <v>3</v>
      </c>
      <c r="D14473" t="s">
        <v>985</v>
      </c>
      <c r="E14473" t="s">
        <v>9</v>
      </c>
      <c r="F14473" t="s">
        <v>678</v>
      </c>
      <c r="G14473" t="s">
        <v>11</v>
      </c>
      <c r="H14473" s="135" t="s">
        <v>1515</v>
      </c>
      <c r="I14473" t="s">
        <v>1455</v>
      </c>
      <c r="J14473" s="20">
        <v>11</v>
      </c>
      <c r="K14473" s="20" t="s">
        <v>1465</v>
      </c>
      <c r="L14473" t="s">
        <v>1466</v>
      </c>
      <c r="M14473" s="20">
        <v>1.375</v>
      </c>
      <c r="N14473" s="20">
        <v>1.375</v>
      </c>
      <c r="AE14473">
        <f t="shared" si="226"/>
        <v>2010</v>
      </c>
    </row>
    <row r="14474" spans="1:31" x14ac:dyDescent="0.25">
      <c r="A14474" s="7">
        <v>14471</v>
      </c>
      <c r="B14474" s="8">
        <v>40505</v>
      </c>
      <c r="C14474" t="s">
        <v>3</v>
      </c>
      <c r="D14474" t="s">
        <v>985</v>
      </c>
      <c r="E14474" t="s">
        <v>9</v>
      </c>
      <c r="F14474" t="s">
        <v>1064</v>
      </c>
      <c r="G14474" t="s">
        <v>929</v>
      </c>
      <c r="H14474" s="135" t="s">
        <v>3039</v>
      </c>
      <c r="I14474" t="s">
        <v>1455</v>
      </c>
      <c r="J14474" s="20">
        <v>20</v>
      </c>
      <c r="K14474" s="20" t="s">
        <v>1465</v>
      </c>
      <c r="L14474" t="s">
        <v>1466</v>
      </c>
      <c r="M14474" s="20">
        <v>2.5</v>
      </c>
      <c r="N14474" s="20">
        <v>2.5</v>
      </c>
      <c r="AE14474">
        <f t="shared" si="226"/>
        <v>2010</v>
      </c>
    </row>
    <row r="14475" spans="1:31" x14ac:dyDescent="0.25">
      <c r="A14475" s="7">
        <v>14472</v>
      </c>
      <c r="B14475" s="8">
        <v>40505</v>
      </c>
      <c r="C14475" t="s">
        <v>3</v>
      </c>
      <c r="D14475" t="s">
        <v>968</v>
      </c>
      <c r="E14475" t="s">
        <v>9</v>
      </c>
      <c r="F14475" t="s">
        <v>805</v>
      </c>
      <c r="G14475" t="s">
        <v>861</v>
      </c>
      <c r="H14475" s="9" t="s">
        <v>2441</v>
      </c>
      <c r="I14475" t="s">
        <v>1454</v>
      </c>
      <c r="J14475" s="20">
        <v>38</v>
      </c>
      <c r="K14475" s="20" t="s">
        <v>9</v>
      </c>
      <c r="L14475" t="s">
        <v>1464</v>
      </c>
      <c r="M14475" s="20">
        <v>8.36</v>
      </c>
      <c r="N14475" s="20">
        <v>11.64</v>
      </c>
      <c r="AE14475">
        <f t="shared" si="226"/>
        <v>2010</v>
      </c>
    </row>
    <row r="14476" spans="1:31" x14ac:dyDescent="0.25">
      <c r="A14476" s="7">
        <v>14473</v>
      </c>
      <c r="B14476" s="8">
        <v>40507</v>
      </c>
      <c r="C14476" t="s">
        <v>3</v>
      </c>
      <c r="D14476" t="s">
        <v>982</v>
      </c>
      <c r="E14476" t="s">
        <v>9</v>
      </c>
      <c r="F14476" t="s">
        <v>235</v>
      </c>
      <c r="G14476" t="s">
        <v>65</v>
      </c>
      <c r="H14476" s="135" t="s">
        <v>1519</v>
      </c>
      <c r="I14476" t="s">
        <v>1454</v>
      </c>
      <c r="J14476" s="20">
        <v>25</v>
      </c>
      <c r="K14476" s="20" t="s">
        <v>9</v>
      </c>
      <c r="L14476" t="s">
        <v>1464</v>
      </c>
      <c r="M14476" s="20">
        <v>5.5</v>
      </c>
      <c r="N14476" s="20">
        <v>8</v>
      </c>
      <c r="AE14476">
        <f t="shared" si="226"/>
        <v>2010</v>
      </c>
    </row>
    <row r="14477" spans="1:31" x14ac:dyDescent="0.25">
      <c r="A14477" s="7">
        <v>14474</v>
      </c>
      <c r="B14477" s="8">
        <v>40508</v>
      </c>
      <c r="C14477" t="s">
        <v>3</v>
      </c>
      <c r="D14477" t="s">
        <v>202</v>
      </c>
      <c r="E14477" t="s">
        <v>9</v>
      </c>
      <c r="F14477" t="s">
        <v>972</v>
      </c>
      <c r="G14477" t="s">
        <v>17</v>
      </c>
      <c r="H14477" s="135" t="s">
        <v>1500</v>
      </c>
      <c r="I14477" t="s">
        <v>1455</v>
      </c>
      <c r="J14477" s="20">
        <v>49</v>
      </c>
      <c r="K14477" s="20" t="s">
        <v>3</v>
      </c>
      <c r="L14477" t="s">
        <v>1464</v>
      </c>
      <c r="M14477" s="20">
        <v>7.36</v>
      </c>
      <c r="N14477" s="20">
        <v>5.39</v>
      </c>
      <c r="AE14477">
        <f t="shared" si="226"/>
        <v>2010</v>
      </c>
    </row>
    <row r="14478" spans="1:31" x14ac:dyDescent="0.25">
      <c r="A14478" s="7">
        <v>14475</v>
      </c>
      <c r="B14478" s="8">
        <v>40508</v>
      </c>
      <c r="C14478" t="s">
        <v>3</v>
      </c>
      <c r="D14478" t="s">
        <v>1004</v>
      </c>
      <c r="E14478" t="s">
        <v>9</v>
      </c>
      <c r="F14478" t="s">
        <v>678</v>
      </c>
      <c r="G14478" t="s">
        <v>1016</v>
      </c>
      <c r="H14478" s="9" t="s">
        <v>2924</v>
      </c>
      <c r="I14478" t="s">
        <v>1455</v>
      </c>
      <c r="J14478" s="20">
        <v>27</v>
      </c>
      <c r="K14478" s="20" t="s">
        <v>9</v>
      </c>
      <c r="L14478" t="s">
        <v>1464</v>
      </c>
      <c r="M14478" s="20">
        <v>2.9699999999999998</v>
      </c>
      <c r="N14478" s="20">
        <v>4.28</v>
      </c>
      <c r="AE14478">
        <f t="shared" si="226"/>
        <v>2010</v>
      </c>
    </row>
    <row r="14479" spans="1:31" x14ac:dyDescent="0.25">
      <c r="A14479" s="7">
        <v>14476</v>
      </c>
      <c r="B14479" s="8">
        <v>40509</v>
      </c>
      <c r="C14479" t="s">
        <v>3</v>
      </c>
      <c r="D14479" t="s">
        <v>1078</v>
      </c>
      <c r="E14479" t="s">
        <v>9</v>
      </c>
      <c r="F14479" t="s">
        <v>810</v>
      </c>
      <c r="G14479" t="s">
        <v>929</v>
      </c>
      <c r="H14479" s="9" t="s">
        <v>2725</v>
      </c>
      <c r="I14479" t="s">
        <v>1454</v>
      </c>
      <c r="J14479" s="20">
        <v>41</v>
      </c>
      <c r="K14479" s="20" t="s">
        <v>9</v>
      </c>
      <c r="L14479" t="s">
        <v>1464</v>
      </c>
      <c r="M14479" s="20">
        <v>9.02</v>
      </c>
      <c r="N14479" s="20">
        <v>12.48</v>
      </c>
      <c r="AE14479">
        <f t="shared" si="226"/>
        <v>2010</v>
      </c>
    </row>
    <row r="14480" spans="1:31" x14ac:dyDescent="0.25">
      <c r="A14480" s="7">
        <v>14477</v>
      </c>
      <c r="B14480" s="8">
        <v>40509</v>
      </c>
      <c r="C14480" t="s">
        <v>3</v>
      </c>
      <c r="D14480" t="s">
        <v>865</v>
      </c>
      <c r="E14480" t="s">
        <v>9</v>
      </c>
      <c r="F14480" t="s">
        <v>805</v>
      </c>
      <c r="G14480" t="s">
        <v>861</v>
      </c>
      <c r="H14480" s="9" t="s">
        <v>2526</v>
      </c>
      <c r="I14480" t="s">
        <v>1454</v>
      </c>
      <c r="J14480" s="20">
        <v>21</v>
      </c>
      <c r="K14480" s="20" t="s">
        <v>9</v>
      </c>
      <c r="L14480" t="s">
        <v>1464</v>
      </c>
      <c r="M14480" s="20">
        <v>4.62</v>
      </c>
      <c r="N14480" s="20">
        <v>6.88</v>
      </c>
      <c r="AE14480">
        <f t="shared" si="226"/>
        <v>2010</v>
      </c>
    </row>
    <row r="14481" spans="1:31" x14ac:dyDescent="0.25">
      <c r="A14481" s="7">
        <v>14478</v>
      </c>
      <c r="B14481" s="8">
        <v>40510</v>
      </c>
      <c r="C14481" t="s">
        <v>3</v>
      </c>
      <c r="D14481" t="s">
        <v>1020</v>
      </c>
      <c r="E14481" t="s">
        <v>9</v>
      </c>
      <c r="F14481" t="s">
        <v>727</v>
      </c>
      <c r="G14481" t="s">
        <v>732</v>
      </c>
      <c r="H14481" s="135" t="s">
        <v>2184</v>
      </c>
      <c r="I14481" t="s">
        <v>1454</v>
      </c>
      <c r="J14481" s="20">
        <v>18</v>
      </c>
      <c r="K14481" s="20" t="s">
        <v>3</v>
      </c>
      <c r="L14481" t="s">
        <v>1464</v>
      </c>
      <c r="M14481" s="20">
        <v>6.04</v>
      </c>
      <c r="N14481" s="20">
        <v>3.96</v>
      </c>
      <c r="AE14481">
        <f t="shared" si="226"/>
        <v>2010</v>
      </c>
    </row>
    <row r="14482" spans="1:31" x14ac:dyDescent="0.25">
      <c r="A14482" s="7">
        <v>14479</v>
      </c>
      <c r="B14482" s="8">
        <v>40510</v>
      </c>
      <c r="C14482" t="s">
        <v>3</v>
      </c>
      <c r="D14482" t="s">
        <v>865</v>
      </c>
      <c r="E14482" t="s">
        <v>9</v>
      </c>
      <c r="F14482" t="s">
        <v>678</v>
      </c>
      <c r="G14482" t="s">
        <v>648</v>
      </c>
      <c r="H14482" s="135" t="s">
        <v>2352</v>
      </c>
      <c r="I14482" t="s">
        <v>1455</v>
      </c>
      <c r="J14482" s="20">
        <v>21</v>
      </c>
      <c r="K14482" s="20" t="s">
        <v>9</v>
      </c>
      <c r="L14482" t="s">
        <v>1464</v>
      </c>
      <c r="M14482" s="20">
        <v>2.31</v>
      </c>
      <c r="N14482" s="20">
        <v>3.44</v>
      </c>
      <c r="AE14482">
        <f t="shared" si="226"/>
        <v>2010</v>
      </c>
    </row>
    <row r="14483" spans="1:31" x14ac:dyDescent="0.25">
      <c r="A14483" s="7">
        <v>14480</v>
      </c>
      <c r="B14483" s="8">
        <v>40510</v>
      </c>
      <c r="C14483" t="s">
        <v>3</v>
      </c>
      <c r="D14483" t="s">
        <v>1060</v>
      </c>
      <c r="E14483" t="s">
        <v>9</v>
      </c>
      <c r="F14483" t="s">
        <v>767</v>
      </c>
      <c r="G14483" t="s">
        <v>1016</v>
      </c>
      <c r="H14483" s="9" t="s">
        <v>2861</v>
      </c>
      <c r="I14483" t="s">
        <v>1454</v>
      </c>
      <c r="J14483" s="20">
        <v>86</v>
      </c>
      <c r="K14483" s="20" t="s">
        <v>3</v>
      </c>
      <c r="L14483" t="s">
        <v>1464</v>
      </c>
      <c r="M14483" s="20">
        <v>25.08</v>
      </c>
      <c r="N14483" s="20">
        <v>18.920000000000002</v>
      </c>
      <c r="AE14483">
        <f t="shared" si="226"/>
        <v>2010</v>
      </c>
    </row>
    <row r="14484" spans="1:31" x14ac:dyDescent="0.25">
      <c r="A14484" s="7">
        <v>14481</v>
      </c>
      <c r="B14484" s="8">
        <v>40511</v>
      </c>
      <c r="C14484" t="s">
        <v>3</v>
      </c>
      <c r="D14484" t="s">
        <v>376</v>
      </c>
      <c r="E14484" t="s">
        <v>9</v>
      </c>
      <c r="F14484" t="s">
        <v>733</v>
      </c>
      <c r="G14484" t="s">
        <v>377</v>
      </c>
      <c r="H14484" s="136" t="s">
        <v>1613</v>
      </c>
      <c r="I14484" t="s">
        <v>1454</v>
      </c>
      <c r="J14484" s="20">
        <v>14</v>
      </c>
      <c r="K14484" s="20" t="s">
        <v>1465</v>
      </c>
      <c r="L14484" t="s">
        <v>1466</v>
      </c>
      <c r="M14484" s="20">
        <v>3.5</v>
      </c>
      <c r="N14484" s="20">
        <v>3.5</v>
      </c>
      <c r="AE14484">
        <f t="shared" si="226"/>
        <v>2010</v>
      </c>
    </row>
    <row r="14485" spans="1:31" x14ac:dyDescent="0.25">
      <c r="A14485" s="7">
        <v>14482</v>
      </c>
      <c r="B14485" s="8">
        <v>40512</v>
      </c>
      <c r="C14485" t="s">
        <v>3</v>
      </c>
      <c r="D14485" t="s">
        <v>968</v>
      </c>
      <c r="E14485" t="s">
        <v>9</v>
      </c>
      <c r="F14485" t="s">
        <v>905</v>
      </c>
      <c r="G14485" t="s">
        <v>895</v>
      </c>
      <c r="H14485" s="135" t="s">
        <v>1496</v>
      </c>
      <c r="I14485" t="s">
        <v>1454</v>
      </c>
      <c r="J14485" s="20">
        <v>30</v>
      </c>
      <c r="K14485" s="20" t="s">
        <v>1465</v>
      </c>
      <c r="L14485" t="s">
        <v>1466</v>
      </c>
      <c r="M14485" s="20">
        <v>7.5</v>
      </c>
      <c r="N14485" s="20">
        <v>7.5</v>
      </c>
      <c r="AE14485">
        <f t="shared" si="226"/>
        <v>2010</v>
      </c>
    </row>
    <row r="14486" spans="1:31" x14ac:dyDescent="0.25">
      <c r="A14486" s="7">
        <v>14483</v>
      </c>
      <c r="B14486" s="8">
        <v>40513</v>
      </c>
      <c r="C14486" t="s">
        <v>3</v>
      </c>
      <c r="D14486" t="s">
        <v>1078</v>
      </c>
      <c r="E14486" t="s">
        <v>9</v>
      </c>
      <c r="F14486" t="s">
        <v>665</v>
      </c>
      <c r="G14486" t="s">
        <v>648</v>
      </c>
      <c r="H14486" s="135" t="s">
        <v>2853</v>
      </c>
      <c r="I14486" t="s">
        <v>1454</v>
      </c>
      <c r="J14486" s="20">
        <v>123</v>
      </c>
      <c r="K14486" s="20" t="s">
        <v>3</v>
      </c>
      <c r="L14486" t="s">
        <v>1464</v>
      </c>
      <c r="M14486" s="20">
        <v>35.44</v>
      </c>
      <c r="N14486" s="20">
        <v>27.06</v>
      </c>
      <c r="AE14486">
        <f t="shared" si="226"/>
        <v>2010</v>
      </c>
    </row>
    <row r="14487" spans="1:31" x14ac:dyDescent="0.25">
      <c r="A14487" s="7">
        <v>14484</v>
      </c>
      <c r="B14487" s="8">
        <v>40513</v>
      </c>
      <c r="C14487" t="s">
        <v>3</v>
      </c>
      <c r="D14487" t="s">
        <v>311</v>
      </c>
      <c r="E14487" t="s">
        <v>9</v>
      </c>
      <c r="F14487" t="s">
        <v>52</v>
      </c>
      <c r="G14487" t="s">
        <v>569</v>
      </c>
      <c r="H14487" s="9" t="s">
        <v>2103</v>
      </c>
      <c r="I14487" t="s">
        <v>1454</v>
      </c>
      <c r="J14487" s="20">
        <v>14</v>
      </c>
      <c r="K14487" s="20" t="s">
        <v>1465</v>
      </c>
      <c r="L14487" t="s">
        <v>1466</v>
      </c>
      <c r="M14487" s="20">
        <v>3.5</v>
      </c>
      <c r="N14487" s="20">
        <v>3.5</v>
      </c>
      <c r="AE14487">
        <f t="shared" si="226"/>
        <v>2010</v>
      </c>
    </row>
    <row r="14488" spans="1:31" x14ac:dyDescent="0.25">
      <c r="A14488" s="7">
        <v>14485</v>
      </c>
      <c r="B14488" s="8">
        <v>40513</v>
      </c>
      <c r="C14488" t="s">
        <v>3</v>
      </c>
      <c r="D14488" t="s">
        <v>1010</v>
      </c>
      <c r="E14488" t="s">
        <v>9</v>
      </c>
      <c r="F14488" t="s">
        <v>1038</v>
      </c>
      <c r="G14488" t="s">
        <v>732</v>
      </c>
      <c r="H14488" s="135" t="s">
        <v>2186</v>
      </c>
      <c r="I14488" t="s">
        <v>1454</v>
      </c>
      <c r="J14488" s="20">
        <v>86</v>
      </c>
      <c r="K14488" s="20" t="s">
        <v>1465</v>
      </c>
      <c r="L14488" t="s">
        <v>1466</v>
      </c>
      <c r="M14488" s="20">
        <v>21.5</v>
      </c>
      <c r="N14488" s="20">
        <v>21.5</v>
      </c>
      <c r="AE14488">
        <f t="shared" si="226"/>
        <v>2010</v>
      </c>
    </row>
    <row r="14489" spans="1:31" x14ac:dyDescent="0.25">
      <c r="A14489" s="7">
        <v>14486</v>
      </c>
      <c r="B14489" s="8">
        <v>40514</v>
      </c>
      <c r="C14489" t="s">
        <v>3</v>
      </c>
      <c r="D14489" t="s">
        <v>989</v>
      </c>
      <c r="E14489" t="s">
        <v>9</v>
      </c>
      <c r="F14489" t="s">
        <v>833</v>
      </c>
      <c r="G14489" t="s">
        <v>648</v>
      </c>
      <c r="H14489" s="135" t="s">
        <v>2311</v>
      </c>
      <c r="I14489" t="s">
        <v>1454</v>
      </c>
      <c r="J14489" s="20">
        <v>24</v>
      </c>
      <c r="K14489" s="20" t="s">
        <v>3</v>
      </c>
      <c r="L14489" t="s">
        <v>1464</v>
      </c>
      <c r="M14489" s="20">
        <v>7.72</v>
      </c>
      <c r="N14489" s="20">
        <v>5.28</v>
      </c>
      <c r="AE14489">
        <f t="shared" si="226"/>
        <v>2010</v>
      </c>
    </row>
    <row r="14490" spans="1:31" x14ac:dyDescent="0.25">
      <c r="A14490" s="7">
        <v>14487</v>
      </c>
      <c r="B14490" s="8">
        <v>40514</v>
      </c>
      <c r="C14490" t="s">
        <v>3</v>
      </c>
      <c r="D14490" t="s">
        <v>1068</v>
      </c>
      <c r="E14490" t="s">
        <v>9</v>
      </c>
      <c r="F14490" t="s">
        <v>1081</v>
      </c>
      <c r="G14490" t="s">
        <v>732</v>
      </c>
      <c r="H14490" s="135" t="s">
        <v>2299</v>
      </c>
      <c r="I14490" t="s">
        <v>1454</v>
      </c>
      <c r="J14490" s="20">
        <v>20</v>
      </c>
      <c r="K14490" s="20" t="s">
        <v>9</v>
      </c>
      <c r="L14490" t="s">
        <v>1464</v>
      </c>
      <c r="M14490" s="20">
        <v>4.4000000000000004</v>
      </c>
      <c r="N14490" s="20">
        <v>6.6</v>
      </c>
      <c r="AE14490">
        <f t="shared" si="226"/>
        <v>2010</v>
      </c>
    </row>
    <row r="14491" spans="1:31" x14ac:dyDescent="0.25">
      <c r="A14491" s="7">
        <v>14488</v>
      </c>
      <c r="B14491" s="8">
        <v>40514</v>
      </c>
      <c r="C14491" t="s">
        <v>3</v>
      </c>
      <c r="D14491" t="s">
        <v>1078</v>
      </c>
      <c r="E14491" t="s">
        <v>9</v>
      </c>
      <c r="F14491" t="s">
        <v>247</v>
      </c>
      <c r="G14491" t="s">
        <v>648</v>
      </c>
      <c r="H14491" s="9" t="s">
        <v>1797</v>
      </c>
      <c r="I14491" t="s">
        <v>1454</v>
      </c>
      <c r="J14491" s="20">
        <v>56</v>
      </c>
      <c r="K14491" s="20" t="s">
        <v>1465</v>
      </c>
      <c r="L14491" t="s">
        <v>1466</v>
      </c>
      <c r="M14491" s="20">
        <v>14</v>
      </c>
      <c r="N14491" s="20">
        <v>14</v>
      </c>
      <c r="AE14491">
        <f t="shared" si="226"/>
        <v>2010</v>
      </c>
    </row>
    <row r="14492" spans="1:31" x14ac:dyDescent="0.25">
      <c r="A14492" s="7">
        <v>14489</v>
      </c>
      <c r="B14492" s="8">
        <v>40515</v>
      </c>
      <c r="C14492" t="s">
        <v>3</v>
      </c>
      <c r="D14492" t="s">
        <v>1068</v>
      </c>
      <c r="E14492" t="s">
        <v>9</v>
      </c>
      <c r="F14492" t="s">
        <v>952</v>
      </c>
      <c r="G14492" t="s">
        <v>732</v>
      </c>
      <c r="H14492" s="135" t="s">
        <v>2191</v>
      </c>
      <c r="I14492" t="s">
        <v>1455</v>
      </c>
      <c r="J14492" s="20">
        <v>40</v>
      </c>
      <c r="K14492" s="20" t="s">
        <v>3</v>
      </c>
      <c r="L14492" t="s">
        <v>1464</v>
      </c>
      <c r="M14492" s="20">
        <v>6.1</v>
      </c>
      <c r="N14492" s="20">
        <v>4.4000000000000004</v>
      </c>
      <c r="AE14492">
        <f t="shared" si="226"/>
        <v>2010</v>
      </c>
    </row>
    <row r="14493" spans="1:31" x14ac:dyDescent="0.25">
      <c r="A14493" s="7">
        <v>14490</v>
      </c>
      <c r="B14493" s="8">
        <v>40515</v>
      </c>
      <c r="C14493" t="s">
        <v>3</v>
      </c>
      <c r="D14493" t="s">
        <v>798</v>
      </c>
      <c r="E14493" t="s">
        <v>9</v>
      </c>
      <c r="F14493" t="s">
        <v>1065</v>
      </c>
      <c r="G14493" t="s">
        <v>377</v>
      </c>
      <c r="H14493" s="9" t="s">
        <v>2124</v>
      </c>
      <c r="I14493" t="s">
        <v>1454</v>
      </c>
      <c r="J14493" s="20">
        <v>38</v>
      </c>
      <c r="K14493" s="20" t="s">
        <v>3</v>
      </c>
      <c r="L14493" t="s">
        <v>1464</v>
      </c>
      <c r="M14493" s="20">
        <v>11.64</v>
      </c>
      <c r="N14493" s="20">
        <v>8.36</v>
      </c>
      <c r="AE14493">
        <f t="shared" si="226"/>
        <v>2010</v>
      </c>
    </row>
    <row r="14494" spans="1:31" x14ac:dyDescent="0.25">
      <c r="A14494" s="7">
        <v>14491</v>
      </c>
      <c r="B14494" s="8">
        <v>40516</v>
      </c>
      <c r="C14494" t="s">
        <v>3</v>
      </c>
      <c r="D14494" t="s">
        <v>543</v>
      </c>
      <c r="E14494" t="s">
        <v>9</v>
      </c>
      <c r="F14494" t="s">
        <v>427</v>
      </c>
      <c r="G14494" t="s">
        <v>929</v>
      </c>
      <c r="H14494" s="135" t="s">
        <v>2986</v>
      </c>
      <c r="I14494" t="s">
        <v>1456</v>
      </c>
      <c r="J14494" s="20">
        <v>16</v>
      </c>
      <c r="K14494" s="20" t="s">
        <v>9</v>
      </c>
      <c r="L14494" t="s">
        <v>1464</v>
      </c>
      <c r="M14494" s="20">
        <v>3.52</v>
      </c>
      <c r="N14494" s="20">
        <v>5.48</v>
      </c>
      <c r="O14494" t="s">
        <v>9</v>
      </c>
      <c r="P14494" s="13" t="s">
        <v>521</v>
      </c>
      <c r="Q14494" t="s">
        <v>3</v>
      </c>
      <c r="R14494" t="s">
        <v>938</v>
      </c>
      <c r="S14494" t="s">
        <v>1465</v>
      </c>
      <c r="U14494" t="s">
        <v>1465</v>
      </c>
      <c r="W14494" t="s">
        <v>1465</v>
      </c>
      <c r="Y14494" t="s">
        <v>1465</v>
      </c>
      <c r="AA14494" t="s">
        <v>1465</v>
      </c>
      <c r="AC14494" t="s">
        <v>1465</v>
      </c>
      <c r="AE14494">
        <f t="shared" si="226"/>
        <v>2010</v>
      </c>
    </row>
    <row r="14495" spans="1:31" x14ac:dyDescent="0.25">
      <c r="A14495" s="7">
        <v>14492</v>
      </c>
      <c r="B14495" s="8">
        <v>40516</v>
      </c>
      <c r="C14495" t="s">
        <v>3</v>
      </c>
      <c r="D14495" t="s">
        <v>1008</v>
      </c>
      <c r="E14495" t="s">
        <v>9</v>
      </c>
      <c r="F14495" t="s">
        <v>1034</v>
      </c>
      <c r="G14495" t="s">
        <v>895</v>
      </c>
      <c r="H14495" s="135" t="s">
        <v>2939</v>
      </c>
      <c r="I14495" t="s">
        <v>1454</v>
      </c>
      <c r="J14495" s="20">
        <v>30</v>
      </c>
      <c r="K14495" s="20" t="s">
        <v>9</v>
      </c>
      <c r="L14495" t="s">
        <v>1464</v>
      </c>
      <c r="M14495" s="20">
        <v>6.6</v>
      </c>
      <c r="N14495" s="20">
        <v>9.4</v>
      </c>
      <c r="AE14495">
        <f t="shared" si="226"/>
        <v>2010</v>
      </c>
    </row>
    <row r="14496" spans="1:31" x14ac:dyDescent="0.25">
      <c r="A14496" s="7">
        <v>14493</v>
      </c>
      <c r="B14496" s="8">
        <v>40516</v>
      </c>
      <c r="C14496" t="s">
        <v>3</v>
      </c>
      <c r="D14496" t="s">
        <v>543</v>
      </c>
      <c r="E14496" t="s">
        <v>9</v>
      </c>
      <c r="F14496" t="s">
        <v>427</v>
      </c>
      <c r="G14496" t="s">
        <v>1016</v>
      </c>
      <c r="H14496" s="9" t="s">
        <v>3040</v>
      </c>
      <c r="I14496" t="s">
        <v>1454</v>
      </c>
      <c r="J14496" s="20">
        <v>18</v>
      </c>
      <c r="K14496" s="20" t="s">
        <v>9</v>
      </c>
      <c r="L14496" t="s">
        <v>1464</v>
      </c>
      <c r="M14496" s="20">
        <v>3.96</v>
      </c>
      <c r="N14496" s="20">
        <v>6.04</v>
      </c>
      <c r="AE14496">
        <f t="shared" si="226"/>
        <v>2010</v>
      </c>
    </row>
    <row r="14497" spans="1:31" x14ac:dyDescent="0.25">
      <c r="A14497" s="7">
        <v>14494</v>
      </c>
      <c r="B14497" s="8">
        <v>40516</v>
      </c>
      <c r="C14497" t="s">
        <v>3</v>
      </c>
      <c r="D14497" t="s">
        <v>787</v>
      </c>
      <c r="E14497" t="s">
        <v>9</v>
      </c>
      <c r="F14497" t="s">
        <v>1045</v>
      </c>
      <c r="G14497" t="s">
        <v>648</v>
      </c>
      <c r="H14497" s="136" t="s">
        <v>1496</v>
      </c>
      <c r="I14497" t="s">
        <v>1454</v>
      </c>
      <c r="J14497" s="20">
        <v>12</v>
      </c>
      <c r="K14497" s="20" t="s">
        <v>1465</v>
      </c>
      <c r="L14497" t="s">
        <v>1466</v>
      </c>
      <c r="M14497" s="20">
        <v>3</v>
      </c>
      <c r="N14497" s="20">
        <v>3</v>
      </c>
      <c r="AE14497">
        <f t="shared" si="226"/>
        <v>2010</v>
      </c>
    </row>
    <row r="14498" spans="1:31" x14ac:dyDescent="0.25">
      <c r="A14498" s="7">
        <v>14495</v>
      </c>
      <c r="B14498" s="8">
        <v>40517</v>
      </c>
      <c r="C14498" t="s">
        <v>3</v>
      </c>
      <c r="D14498" t="s">
        <v>930</v>
      </c>
      <c r="E14498" t="s">
        <v>9</v>
      </c>
      <c r="F14498" t="s">
        <v>798</v>
      </c>
      <c r="G14498" t="s">
        <v>648</v>
      </c>
      <c r="H14498" s="135" t="s">
        <v>1799</v>
      </c>
      <c r="I14498" t="s">
        <v>1455</v>
      </c>
      <c r="J14498" s="20">
        <v>37</v>
      </c>
      <c r="K14498" s="20" t="s">
        <v>1465</v>
      </c>
      <c r="L14498" t="s">
        <v>1466</v>
      </c>
      <c r="M14498" s="20">
        <v>4.625</v>
      </c>
      <c r="N14498" s="20">
        <v>4.625</v>
      </c>
      <c r="AE14498">
        <f t="shared" si="226"/>
        <v>2010</v>
      </c>
    </row>
    <row r="14499" spans="1:31" x14ac:dyDescent="0.25">
      <c r="A14499" s="7">
        <v>14496</v>
      </c>
      <c r="B14499" s="8">
        <v>40517</v>
      </c>
      <c r="C14499" t="s">
        <v>3</v>
      </c>
      <c r="D14499" t="s">
        <v>222</v>
      </c>
      <c r="E14499" t="s">
        <v>9</v>
      </c>
      <c r="F14499" t="s">
        <v>1045</v>
      </c>
      <c r="G14499" t="s">
        <v>1016</v>
      </c>
      <c r="H14499" s="9" t="s">
        <v>2901</v>
      </c>
      <c r="I14499" t="s">
        <v>1454</v>
      </c>
      <c r="J14499" s="20">
        <v>25</v>
      </c>
      <c r="K14499" s="20" t="s">
        <v>3</v>
      </c>
      <c r="L14499" t="s">
        <v>1464</v>
      </c>
      <c r="M14499" s="20">
        <v>8</v>
      </c>
      <c r="N14499" s="20">
        <v>5.5</v>
      </c>
      <c r="AE14499">
        <f t="shared" si="226"/>
        <v>2010</v>
      </c>
    </row>
    <row r="14500" spans="1:31" x14ac:dyDescent="0.25">
      <c r="A14500" s="7">
        <v>14497</v>
      </c>
      <c r="B14500" s="8">
        <v>40518</v>
      </c>
      <c r="C14500" t="s">
        <v>3</v>
      </c>
      <c r="D14500" t="s">
        <v>984</v>
      </c>
      <c r="E14500" t="s">
        <v>9</v>
      </c>
      <c r="F14500" t="s">
        <v>767</v>
      </c>
      <c r="G14500" t="s">
        <v>65</v>
      </c>
      <c r="H14500" s="135" t="s">
        <v>1519</v>
      </c>
      <c r="I14500" t="s">
        <v>1454</v>
      </c>
      <c r="J14500" s="20">
        <v>50</v>
      </c>
      <c r="K14500" s="20" t="s">
        <v>9</v>
      </c>
      <c r="L14500" t="s">
        <v>1464</v>
      </c>
      <c r="M14500" s="20">
        <v>11</v>
      </c>
      <c r="N14500" s="20">
        <v>15</v>
      </c>
      <c r="AE14500">
        <f t="shared" si="226"/>
        <v>2010</v>
      </c>
    </row>
    <row r="14501" spans="1:31" x14ac:dyDescent="0.25">
      <c r="A14501" s="7">
        <v>14498</v>
      </c>
      <c r="B14501" s="8">
        <v>40518</v>
      </c>
      <c r="C14501" t="s">
        <v>3</v>
      </c>
      <c r="D14501" t="s">
        <v>984</v>
      </c>
      <c r="E14501" t="s">
        <v>9</v>
      </c>
      <c r="F14501" t="s">
        <v>19</v>
      </c>
      <c r="G14501" t="s">
        <v>14</v>
      </c>
      <c r="H14501" s="135" t="s">
        <v>1507</v>
      </c>
      <c r="I14501" t="s">
        <v>1454</v>
      </c>
      <c r="J14501" s="20">
        <v>50</v>
      </c>
      <c r="K14501" s="20" t="s">
        <v>3</v>
      </c>
      <c r="L14501" t="s">
        <v>1464</v>
      </c>
      <c r="M14501" s="20">
        <v>15</v>
      </c>
      <c r="N14501" s="20">
        <v>11</v>
      </c>
      <c r="AE14501">
        <f t="shared" si="226"/>
        <v>2010</v>
      </c>
    </row>
    <row r="14502" spans="1:31" x14ac:dyDescent="0.25">
      <c r="A14502" s="7">
        <v>14499</v>
      </c>
      <c r="B14502" s="8">
        <v>40518</v>
      </c>
      <c r="C14502" t="s">
        <v>3</v>
      </c>
      <c r="D14502" t="s">
        <v>984</v>
      </c>
      <c r="E14502" t="s">
        <v>9</v>
      </c>
      <c r="F14502" t="s">
        <v>285</v>
      </c>
      <c r="G14502" t="s">
        <v>11</v>
      </c>
      <c r="H14502" s="135" t="s">
        <v>1509</v>
      </c>
      <c r="I14502" t="s">
        <v>1454</v>
      </c>
      <c r="J14502" s="20">
        <v>30</v>
      </c>
      <c r="K14502" s="20" t="s">
        <v>1465</v>
      </c>
      <c r="L14502" t="s">
        <v>1466</v>
      </c>
      <c r="M14502" s="20">
        <v>7.5</v>
      </c>
      <c r="N14502" s="20">
        <v>7.5</v>
      </c>
      <c r="AE14502">
        <f t="shared" si="226"/>
        <v>2010</v>
      </c>
    </row>
    <row r="14503" spans="1:31" x14ac:dyDescent="0.25">
      <c r="A14503" s="7">
        <v>14500</v>
      </c>
      <c r="B14503" s="8">
        <v>40518</v>
      </c>
      <c r="C14503" t="s">
        <v>3</v>
      </c>
      <c r="D14503" t="s">
        <v>829</v>
      </c>
      <c r="E14503" t="s">
        <v>9</v>
      </c>
      <c r="F14503" t="s">
        <v>1005</v>
      </c>
      <c r="G14503" t="s">
        <v>895</v>
      </c>
      <c r="H14503" s="9" t="s">
        <v>3041</v>
      </c>
      <c r="I14503" t="s">
        <v>1454</v>
      </c>
      <c r="J14503" s="20">
        <v>35</v>
      </c>
      <c r="K14503" s="20" t="s">
        <v>3</v>
      </c>
      <c r="L14503" t="s">
        <v>1463</v>
      </c>
      <c r="M14503" s="20">
        <v>10.1</v>
      </c>
      <c r="N14503" s="20">
        <v>8.4</v>
      </c>
      <c r="AE14503">
        <f t="shared" si="226"/>
        <v>2010</v>
      </c>
    </row>
    <row r="14504" spans="1:31" x14ac:dyDescent="0.25">
      <c r="A14504" s="7">
        <v>14501</v>
      </c>
      <c r="B14504" s="8">
        <v>40518</v>
      </c>
      <c r="C14504" t="s">
        <v>3</v>
      </c>
      <c r="D14504" t="s">
        <v>914</v>
      </c>
      <c r="E14504" t="s">
        <v>9</v>
      </c>
      <c r="F14504" t="s">
        <v>1005</v>
      </c>
      <c r="G14504" t="s">
        <v>648</v>
      </c>
      <c r="H14504" s="136" t="s">
        <v>1496</v>
      </c>
      <c r="I14504" t="s">
        <v>1454</v>
      </c>
      <c r="J14504" s="20">
        <v>29</v>
      </c>
      <c r="K14504" s="20" t="s">
        <v>1465</v>
      </c>
      <c r="L14504" t="s">
        <v>1466</v>
      </c>
      <c r="M14504" s="20">
        <v>7.25</v>
      </c>
      <c r="N14504" s="20">
        <v>7.25</v>
      </c>
      <c r="AE14504">
        <f t="shared" si="226"/>
        <v>2010</v>
      </c>
    </row>
    <row r="14505" spans="1:31" x14ac:dyDescent="0.25">
      <c r="A14505" s="7">
        <v>14502</v>
      </c>
      <c r="B14505" s="8">
        <v>40519</v>
      </c>
      <c r="C14505" t="s">
        <v>3</v>
      </c>
      <c r="D14505" t="s">
        <v>1050</v>
      </c>
      <c r="E14505" t="s">
        <v>9</v>
      </c>
      <c r="F14505" t="s">
        <v>1074</v>
      </c>
      <c r="G14505" t="s">
        <v>24</v>
      </c>
      <c r="H14505" s="135" t="s">
        <v>1493</v>
      </c>
      <c r="I14505" t="s">
        <v>1454</v>
      </c>
      <c r="J14505" s="20">
        <v>38</v>
      </c>
      <c r="K14505" s="20" t="s">
        <v>9</v>
      </c>
      <c r="L14505" t="s">
        <v>1464</v>
      </c>
      <c r="M14505" s="20">
        <v>8.36</v>
      </c>
      <c r="N14505" s="20">
        <v>11.64</v>
      </c>
      <c r="AE14505">
        <f t="shared" si="226"/>
        <v>2010</v>
      </c>
    </row>
    <row r="14506" spans="1:31" x14ac:dyDescent="0.25">
      <c r="A14506" s="7">
        <v>14503</v>
      </c>
      <c r="B14506" s="8">
        <v>40520</v>
      </c>
      <c r="C14506" t="s">
        <v>3</v>
      </c>
      <c r="D14506" t="s">
        <v>178</v>
      </c>
      <c r="E14506" t="s">
        <v>9</v>
      </c>
      <c r="F14506" t="s">
        <v>817</v>
      </c>
      <c r="G14506" t="s">
        <v>732</v>
      </c>
      <c r="H14506" s="135" t="s">
        <v>2184</v>
      </c>
      <c r="I14506" t="s">
        <v>1454</v>
      </c>
      <c r="J14506" s="20">
        <v>18</v>
      </c>
      <c r="K14506" s="20" t="s">
        <v>9</v>
      </c>
      <c r="L14506" t="s">
        <v>1464</v>
      </c>
      <c r="M14506" s="20">
        <v>3.96</v>
      </c>
      <c r="N14506" s="20">
        <v>6.04</v>
      </c>
      <c r="AE14506">
        <f t="shared" si="226"/>
        <v>2010</v>
      </c>
    </row>
    <row r="14507" spans="1:31" x14ac:dyDescent="0.25">
      <c r="A14507" s="7">
        <v>14504</v>
      </c>
      <c r="B14507" s="8">
        <v>40520</v>
      </c>
      <c r="C14507" t="s">
        <v>3</v>
      </c>
      <c r="D14507" t="s">
        <v>178</v>
      </c>
      <c r="E14507" t="s">
        <v>9</v>
      </c>
      <c r="F14507" t="s">
        <v>817</v>
      </c>
      <c r="G14507" t="s">
        <v>732</v>
      </c>
      <c r="H14507" s="135" t="s">
        <v>2847</v>
      </c>
      <c r="I14507" t="s">
        <v>1454</v>
      </c>
      <c r="J14507" s="20">
        <v>36</v>
      </c>
      <c r="K14507" s="20" t="s">
        <v>9</v>
      </c>
      <c r="L14507" t="s">
        <v>1464</v>
      </c>
      <c r="M14507" s="20">
        <v>7.92</v>
      </c>
      <c r="N14507" s="20">
        <v>11.08</v>
      </c>
      <c r="AE14507">
        <f t="shared" si="226"/>
        <v>2010</v>
      </c>
    </row>
    <row r="14508" spans="1:31" x14ac:dyDescent="0.25">
      <c r="A14508" s="7">
        <v>14505</v>
      </c>
      <c r="B14508" s="8">
        <v>40520</v>
      </c>
      <c r="C14508" t="s">
        <v>3</v>
      </c>
      <c r="D14508" t="s">
        <v>920</v>
      </c>
      <c r="E14508" t="s">
        <v>9</v>
      </c>
      <c r="F14508" t="s">
        <v>450</v>
      </c>
      <c r="G14508" t="s">
        <v>870</v>
      </c>
      <c r="H14508" s="135" t="s">
        <v>2610</v>
      </c>
      <c r="I14508" t="s">
        <v>1454</v>
      </c>
      <c r="J14508" s="20">
        <v>88</v>
      </c>
      <c r="K14508" s="20" t="s">
        <v>1465</v>
      </c>
      <c r="L14508" t="s">
        <v>1466</v>
      </c>
      <c r="M14508" s="20">
        <v>22</v>
      </c>
      <c r="N14508" s="20">
        <v>22</v>
      </c>
      <c r="AE14508">
        <f t="shared" si="226"/>
        <v>2010</v>
      </c>
    </row>
    <row r="14509" spans="1:31" x14ac:dyDescent="0.25">
      <c r="A14509" s="7">
        <v>14506</v>
      </c>
      <c r="B14509" s="8">
        <v>40520</v>
      </c>
      <c r="C14509" t="s">
        <v>3</v>
      </c>
      <c r="D14509" t="s">
        <v>411</v>
      </c>
      <c r="E14509" t="s">
        <v>9</v>
      </c>
      <c r="F14509" t="s">
        <v>982</v>
      </c>
      <c r="G14509" t="s">
        <v>14</v>
      </c>
      <c r="H14509" s="135" t="s">
        <v>1530</v>
      </c>
      <c r="I14509" t="s">
        <v>1455</v>
      </c>
      <c r="J14509" s="20">
        <v>7</v>
      </c>
      <c r="K14509" s="20" t="s">
        <v>1465</v>
      </c>
      <c r="L14509" t="s">
        <v>1466</v>
      </c>
      <c r="M14509" s="20">
        <v>0.875</v>
      </c>
      <c r="N14509" s="20">
        <v>0.875</v>
      </c>
      <c r="AE14509">
        <f t="shared" si="226"/>
        <v>2010</v>
      </c>
    </row>
    <row r="14510" spans="1:31" x14ac:dyDescent="0.25">
      <c r="A14510" s="7">
        <v>14507</v>
      </c>
      <c r="B14510" s="8">
        <v>40520</v>
      </c>
      <c r="C14510" t="s">
        <v>3</v>
      </c>
      <c r="D14510" t="s">
        <v>411</v>
      </c>
      <c r="E14510" t="s">
        <v>9</v>
      </c>
      <c r="F14510" t="s">
        <v>982</v>
      </c>
      <c r="G14510" t="s">
        <v>14</v>
      </c>
      <c r="H14510" s="135" t="s">
        <v>1501</v>
      </c>
      <c r="I14510" t="s">
        <v>1455</v>
      </c>
      <c r="J14510" s="20">
        <v>125</v>
      </c>
      <c r="K14510" s="20" t="s">
        <v>9</v>
      </c>
      <c r="L14510" t="s">
        <v>1463</v>
      </c>
      <c r="M14510" s="20">
        <v>15</v>
      </c>
      <c r="N14510" s="20">
        <v>16.75</v>
      </c>
      <c r="AE14510">
        <f t="shared" si="226"/>
        <v>2010</v>
      </c>
    </row>
    <row r="14511" spans="1:31" x14ac:dyDescent="0.25">
      <c r="A14511" s="7">
        <v>14508</v>
      </c>
      <c r="B14511" s="8">
        <v>40520</v>
      </c>
      <c r="C14511" t="s">
        <v>3</v>
      </c>
      <c r="D14511" t="s">
        <v>655</v>
      </c>
      <c r="E14511" t="s">
        <v>9</v>
      </c>
      <c r="F14511" t="s">
        <v>54</v>
      </c>
      <c r="G14511" t="s">
        <v>1037</v>
      </c>
      <c r="H14511" s="9" t="s">
        <v>2931</v>
      </c>
      <c r="I14511" t="s">
        <v>1454</v>
      </c>
      <c r="J14511" s="20">
        <v>27</v>
      </c>
      <c r="K14511" s="20" t="s">
        <v>3</v>
      </c>
      <c r="L14511" t="s">
        <v>1464</v>
      </c>
      <c r="M14511" s="20">
        <v>8.56</v>
      </c>
      <c r="N14511" s="20">
        <v>5.9399999999999995</v>
      </c>
      <c r="AE14511">
        <f t="shared" si="226"/>
        <v>2010</v>
      </c>
    </row>
    <row r="14512" spans="1:31" x14ac:dyDescent="0.25">
      <c r="A14512" s="7">
        <v>14509</v>
      </c>
      <c r="B14512" s="8">
        <v>40521</v>
      </c>
      <c r="C14512" t="s">
        <v>3</v>
      </c>
      <c r="D14512" t="s">
        <v>854</v>
      </c>
      <c r="E14512" t="s">
        <v>9</v>
      </c>
      <c r="F14512" t="s">
        <v>1082</v>
      </c>
      <c r="G14512" t="s">
        <v>714</v>
      </c>
      <c r="H14512" s="135" t="s">
        <v>2004</v>
      </c>
      <c r="I14512" t="s">
        <v>1454</v>
      </c>
      <c r="J14512" s="20">
        <v>381</v>
      </c>
      <c r="K14512" s="20" t="s">
        <v>3</v>
      </c>
      <c r="L14512" t="s">
        <v>1464</v>
      </c>
      <c r="M14512" s="20">
        <v>107.68</v>
      </c>
      <c r="N14512" s="20">
        <v>83.82</v>
      </c>
      <c r="AE14512">
        <f t="shared" si="226"/>
        <v>2010</v>
      </c>
    </row>
    <row r="14513" spans="1:31" x14ac:dyDescent="0.25">
      <c r="A14513" s="7">
        <v>14510</v>
      </c>
      <c r="B14513" s="8">
        <v>40521</v>
      </c>
      <c r="C14513" t="s">
        <v>3</v>
      </c>
      <c r="D14513" t="s">
        <v>1060</v>
      </c>
      <c r="E14513" t="s">
        <v>9</v>
      </c>
      <c r="F14513" t="s">
        <v>990</v>
      </c>
      <c r="G14513" t="s">
        <v>1016</v>
      </c>
      <c r="H14513" s="9" t="s">
        <v>2864</v>
      </c>
      <c r="I14513" t="s">
        <v>1455</v>
      </c>
      <c r="J14513" s="20">
        <v>16</v>
      </c>
      <c r="K14513" s="20" t="s">
        <v>1465</v>
      </c>
      <c r="L14513" t="s">
        <v>1466</v>
      </c>
      <c r="M14513" s="20">
        <v>2</v>
      </c>
      <c r="N14513" s="20">
        <v>2</v>
      </c>
      <c r="AE14513">
        <f t="shared" si="226"/>
        <v>2010</v>
      </c>
    </row>
    <row r="14514" spans="1:31" x14ac:dyDescent="0.25">
      <c r="A14514" s="7">
        <v>14511</v>
      </c>
      <c r="B14514" s="8">
        <v>40523</v>
      </c>
      <c r="C14514" t="s">
        <v>3</v>
      </c>
      <c r="D14514" t="s">
        <v>787</v>
      </c>
      <c r="E14514" t="s">
        <v>9</v>
      </c>
      <c r="F14514" t="s">
        <v>914</v>
      </c>
      <c r="G14514" t="s">
        <v>870</v>
      </c>
      <c r="H14514" s="135" t="s">
        <v>1496</v>
      </c>
      <c r="I14514" t="s">
        <v>1455</v>
      </c>
      <c r="J14514" s="20">
        <v>17</v>
      </c>
      <c r="K14514" s="20" t="s">
        <v>9</v>
      </c>
      <c r="L14514" t="s">
        <v>1464</v>
      </c>
      <c r="M14514" s="20">
        <v>1.87</v>
      </c>
      <c r="N14514" s="20">
        <v>2.88</v>
      </c>
      <c r="AE14514">
        <f t="shared" si="226"/>
        <v>2010</v>
      </c>
    </row>
    <row r="14515" spans="1:31" x14ac:dyDescent="0.25">
      <c r="A14515" s="7">
        <v>14512</v>
      </c>
      <c r="B14515" s="8">
        <v>40524</v>
      </c>
      <c r="C14515" t="s">
        <v>3</v>
      </c>
      <c r="D14515" t="s">
        <v>518</v>
      </c>
      <c r="E14515" t="s">
        <v>9</v>
      </c>
      <c r="F14515" t="s">
        <v>118</v>
      </c>
      <c r="G14515" t="s">
        <v>377</v>
      </c>
      <c r="H14515" s="135" t="s">
        <v>3042</v>
      </c>
      <c r="I14515" t="s">
        <v>1454</v>
      </c>
      <c r="J14515" s="20">
        <v>43</v>
      </c>
      <c r="K14515" s="20" t="s">
        <v>9</v>
      </c>
      <c r="L14515" t="s">
        <v>1463</v>
      </c>
      <c r="M14515" s="20">
        <v>10.32</v>
      </c>
      <c r="N14515" s="20">
        <v>12.18</v>
      </c>
      <c r="AE14515">
        <f t="shared" si="226"/>
        <v>2010</v>
      </c>
    </row>
    <row r="14516" spans="1:31" x14ac:dyDescent="0.25">
      <c r="A14516" s="7">
        <v>14513</v>
      </c>
      <c r="B14516" s="8">
        <v>40524</v>
      </c>
      <c r="C14516" t="s">
        <v>3</v>
      </c>
      <c r="D14516" t="s">
        <v>222</v>
      </c>
      <c r="E14516" t="s">
        <v>9</v>
      </c>
      <c r="F14516" t="s">
        <v>1045</v>
      </c>
      <c r="G14516" t="s">
        <v>1016</v>
      </c>
      <c r="H14516" s="9" t="s">
        <v>2900</v>
      </c>
      <c r="I14516" t="s">
        <v>1454</v>
      </c>
      <c r="J14516" s="20">
        <v>36</v>
      </c>
      <c r="K14516" s="20" t="s">
        <v>1465</v>
      </c>
      <c r="L14516" t="s">
        <v>1466</v>
      </c>
      <c r="M14516" s="20">
        <v>9</v>
      </c>
      <c r="N14516" s="20">
        <v>9</v>
      </c>
      <c r="AE14516">
        <f t="shared" si="226"/>
        <v>2010</v>
      </c>
    </row>
    <row r="14517" spans="1:31" x14ac:dyDescent="0.25">
      <c r="A14517" s="7">
        <v>14514</v>
      </c>
      <c r="B14517" s="8">
        <v>40524</v>
      </c>
      <c r="C14517" t="s">
        <v>3</v>
      </c>
      <c r="D14517" t="s">
        <v>1007</v>
      </c>
      <c r="E14517" t="s">
        <v>9</v>
      </c>
      <c r="F14517" t="s">
        <v>678</v>
      </c>
      <c r="G14517" t="s">
        <v>1016</v>
      </c>
      <c r="H14517" s="9" t="s">
        <v>3043</v>
      </c>
      <c r="I14517" t="s">
        <v>1455</v>
      </c>
      <c r="J14517" s="20">
        <v>9</v>
      </c>
      <c r="K14517" s="20" t="s">
        <v>1465</v>
      </c>
      <c r="L14517" t="s">
        <v>1466</v>
      </c>
      <c r="M14517" s="20">
        <v>1.125</v>
      </c>
      <c r="N14517" s="20">
        <v>1.125</v>
      </c>
      <c r="AE14517">
        <f t="shared" si="226"/>
        <v>2010</v>
      </c>
    </row>
    <row r="14518" spans="1:31" x14ac:dyDescent="0.25">
      <c r="A14518" s="7">
        <v>14515</v>
      </c>
      <c r="B14518" s="8">
        <v>40524</v>
      </c>
      <c r="C14518" t="s">
        <v>3</v>
      </c>
      <c r="D14518" t="s">
        <v>865</v>
      </c>
      <c r="E14518" t="s">
        <v>9</v>
      </c>
      <c r="F14518" t="s">
        <v>678</v>
      </c>
      <c r="G14518" t="s">
        <v>648</v>
      </c>
      <c r="H14518" s="9" t="s">
        <v>2932</v>
      </c>
      <c r="I14518" t="s">
        <v>1455</v>
      </c>
      <c r="J14518" s="20">
        <v>12</v>
      </c>
      <c r="K14518" s="20" t="s">
        <v>1465</v>
      </c>
      <c r="L14518" t="s">
        <v>1466</v>
      </c>
      <c r="M14518" s="20">
        <v>1.5</v>
      </c>
      <c r="N14518" s="20">
        <v>1.5</v>
      </c>
      <c r="AE14518">
        <f t="shared" si="226"/>
        <v>2010</v>
      </c>
    </row>
    <row r="14519" spans="1:31" x14ac:dyDescent="0.25">
      <c r="A14519" s="7">
        <v>14516</v>
      </c>
      <c r="B14519" s="8">
        <v>40525</v>
      </c>
      <c r="C14519" t="s">
        <v>3</v>
      </c>
      <c r="D14519" t="s">
        <v>543</v>
      </c>
      <c r="E14519" t="s">
        <v>9</v>
      </c>
      <c r="F14519" t="s">
        <v>442</v>
      </c>
      <c r="G14519" t="s">
        <v>569</v>
      </c>
      <c r="H14519" s="135" t="s">
        <v>1951</v>
      </c>
      <c r="I14519" t="s">
        <v>1455</v>
      </c>
      <c r="J14519" s="20">
        <v>25</v>
      </c>
      <c r="K14519" s="20" t="s">
        <v>3</v>
      </c>
      <c r="L14519" t="s">
        <v>1464</v>
      </c>
      <c r="M14519" s="20">
        <v>4</v>
      </c>
      <c r="N14519" s="20">
        <v>2.75</v>
      </c>
      <c r="AE14519">
        <f t="shared" si="226"/>
        <v>2010</v>
      </c>
    </row>
    <row r="14520" spans="1:31" x14ac:dyDescent="0.25">
      <c r="A14520" s="7">
        <v>14517</v>
      </c>
      <c r="B14520" s="8">
        <v>40525</v>
      </c>
      <c r="C14520" t="s">
        <v>3</v>
      </c>
      <c r="D14520" t="s">
        <v>311</v>
      </c>
      <c r="E14520" t="s">
        <v>9</v>
      </c>
      <c r="F14520" t="s">
        <v>869</v>
      </c>
      <c r="G14520" t="s">
        <v>377</v>
      </c>
      <c r="H14520" s="135" t="s">
        <v>1496</v>
      </c>
      <c r="I14520" t="s">
        <v>1454</v>
      </c>
      <c r="J14520" s="20">
        <v>72</v>
      </c>
      <c r="K14520" s="20" t="s">
        <v>9</v>
      </c>
      <c r="L14520" t="s">
        <v>1463</v>
      </c>
      <c r="M14520" s="20">
        <v>17.28</v>
      </c>
      <c r="N14520" s="20">
        <v>19.72</v>
      </c>
      <c r="AE14520">
        <f t="shared" si="226"/>
        <v>2010</v>
      </c>
    </row>
    <row r="14521" spans="1:31" x14ac:dyDescent="0.25">
      <c r="A14521" s="7">
        <v>14518</v>
      </c>
      <c r="B14521" s="8">
        <v>40525</v>
      </c>
      <c r="C14521" t="s">
        <v>3</v>
      </c>
      <c r="D14521" t="s">
        <v>543</v>
      </c>
      <c r="E14521" t="s">
        <v>9</v>
      </c>
      <c r="F14521" t="s">
        <v>45</v>
      </c>
      <c r="G14521" t="s">
        <v>895</v>
      </c>
      <c r="H14521" s="135" t="s">
        <v>2561</v>
      </c>
      <c r="I14521" t="s">
        <v>1454</v>
      </c>
      <c r="J14521" s="20">
        <v>15</v>
      </c>
      <c r="K14521" s="20" t="s">
        <v>9</v>
      </c>
      <c r="L14521" t="s">
        <v>1463</v>
      </c>
      <c r="M14521" s="20">
        <v>3.6</v>
      </c>
      <c r="N14521" s="20">
        <v>4.9000000000000004</v>
      </c>
      <c r="AE14521">
        <f t="shared" si="226"/>
        <v>2010</v>
      </c>
    </row>
    <row r="14522" spans="1:31" x14ac:dyDescent="0.25">
      <c r="A14522" s="7">
        <v>14519</v>
      </c>
      <c r="B14522" s="8">
        <v>40525</v>
      </c>
      <c r="C14522" t="s">
        <v>3</v>
      </c>
      <c r="D14522" t="s">
        <v>918</v>
      </c>
      <c r="E14522" t="s">
        <v>9</v>
      </c>
      <c r="F14522" t="s">
        <v>899</v>
      </c>
      <c r="G14522" t="s">
        <v>1016</v>
      </c>
      <c r="H14522" s="9" t="s">
        <v>2884</v>
      </c>
      <c r="I14522" t="s">
        <v>1454</v>
      </c>
      <c r="J14522" s="20">
        <v>62</v>
      </c>
      <c r="K14522" s="20" t="s">
        <v>3</v>
      </c>
      <c r="L14522" t="s">
        <v>1464</v>
      </c>
      <c r="M14522" s="20">
        <v>18.36</v>
      </c>
      <c r="N14522" s="20">
        <v>13.64</v>
      </c>
      <c r="AE14522">
        <f t="shared" si="226"/>
        <v>2010</v>
      </c>
    </row>
    <row r="14523" spans="1:31" x14ac:dyDescent="0.25">
      <c r="A14523" s="7">
        <v>14520</v>
      </c>
      <c r="B14523" s="8">
        <v>40525</v>
      </c>
      <c r="C14523" t="s">
        <v>3</v>
      </c>
      <c r="D14523" t="s">
        <v>1085</v>
      </c>
      <c r="E14523" t="s">
        <v>9</v>
      </c>
      <c r="F14523" t="s">
        <v>542</v>
      </c>
      <c r="G14523" t="s">
        <v>929</v>
      </c>
      <c r="H14523" s="135" t="s">
        <v>2659</v>
      </c>
      <c r="I14523" t="s">
        <v>1458</v>
      </c>
      <c r="J14523" s="20">
        <v>12</v>
      </c>
      <c r="K14523" s="20" t="s">
        <v>3</v>
      </c>
      <c r="L14523" t="s">
        <v>1464</v>
      </c>
      <c r="M14523" s="20">
        <v>30</v>
      </c>
      <c r="N14523" s="20">
        <v>10</v>
      </c>
      <c r="AE14523">
        <f t="shared" si="226"/>
        <v>2010</v>
      </c>
    </row>
    <row r="14524" spans="1:31" x14ac:dyDescent="0.25">
      <c r="A14524" s="7">
        <v>14521</v>
      </c>
      <c r="B14524" s="8">
        <v>40525</v>
      </c>
      <c r="C14524" t="s">
        <v>3</v>
      </c>
      <c r="D14524" t="s">
        <v>237</v>
      </c>
      <c r="E14524" t="s">
        <v>9</v>
      </c>
      <c r="F14524" t="s">
        <v>186</v>
      </c>
      <c r="G14524" t="s">
        <v>895</v>
      </c>
      <c r="H14524" s="135" t="s">
        <v>2606</v>
      </c>
      <c r="I14524" t="s">
        <v>1454</v>
      </c>
      <c r="J14524" s="20">
        <v>27</v>
      </c>
      <c r="K14524" s="20" t="s">
        <v>9</v>
      </c>
      <c r="L14524" t="s">
        <v>1463</v>
      </c>
      <c r="M14524" s="20">
        <v>6.48</v>
      </c>
      <c r="N14524" s="20">
        <v>8.02</v>
      </c>
      <c r="AE14524">
        <f t="shared" si="226"/>
        <v>2010</v>
      </c>
    </row>
    <row r="14525" spans="1:31" x14ac:dyDescent="0.25">
      <c r="A14525" s="7">
        <v>14522</v>
      </c>
      <c r="B14525" s="8">
        <v>40525</v>
      </c>
      <c r="C14525" t="s">
        <v>3</v>
      </c>
      <c r="D14525" t="s">
        <v>518</v>
      </c>
      <c r="E14525" t="s">
        <v>9</v>
      </c>
      <c r="F14525" t="s">
        <v>131</v>
      </c>
      <c r="G14525" t="s">
        <v>377</v>
      </c>
      <c r="H14525" s="9" t="s">
        <v>2124</v>
      </c>
      <c r="I14525" t="s">
        <v>1454</v>
      </c>
      <c r="J14525" s="20">
        <v>23</v>
      </c>
      <c r="K14525" s="20" t="s">
        <v>3</v>
      </c>
      <c r="L14525" t="s">
        <v>1464</v>
      </c>
      <c r="M14525" s="20">
        <v>7.4399999999999995</v>
      </c>
      <c r="N14525" s="20">
        <v>5.0600000000000005</v>
      </c>
      <c r="AE14525">
        <f t="shared" si="226"/>
        <v>2010</v>
      </c>
    </row>
    <row r="14526" spans="1:31" x14ac:dyDescent="0.25">
      <c r="A14526" s="7">
        <v>14523</v>
      </c>
      <c r="B14526" s="8">
        <v>40526</v>
      </c>
      <c r="C14526" t="s">
        <v>3</v>
      </c>
      <c r="D14526" t="s">
        <v>854</v>
      </c>
      <c r="E14526" t="s">
        <v>9</v>
      </c>
      <c r="F14526" t="s">
        <v>687</v>
      </c>
      <c r="G14526" t="s">
        <v>929</v>
      </c>
      <c r="H14526" s="135" t="s">
        <v>2644</v>
      </c>
      <c r="I14526" t="s">
        <v>1454</v>
      </c>
      <c r="J14526" s="20">
        <v>21</v>
      </c>
      <c r="K14526" s="20" t="s">
        <v>9</v>
      </c>
      <c r="L14526" t="s">
        <v>1464</v>
      </c>
      <c r="M14526" s="20">
        <v>4.62</v>
      </c>
      <c r="N14526" s="20">
        <v>6.88</v>
      </c>
      <c r="AE14526">
        <f t="shared" si="226"/>
        <v>2010</v>
      </c>
    </row>
    <row r="14527" spans="1:31" x14ac:dyDescent="0.25">
      <c r="A14527" s="7">
        <v>14524</v>
      </c>
      <c r="B14527" s="8">
        <v>40527</v>
      </c>
      <c r="C14527" t="s">
        <v>3</v>
      </c>
      <c r="D14527" t="s">
        <v>944</v>
      </c>
      <c r="E14527" t="s">
        <v>9</v>
      </c>
      <c r="F14527" t="s">
        <v>1018</v>
      </c>
      <c r="G14527" t="s">
        <v>377</v>
      </c>
      <c r="H14527" s="9" t="s">
        <v>2263</v>
      </c>
      <c r="I14527" t="s">
        <v>1455</v>
      </c>
      <c r="J14527" s="20">
        <v>36</v>
      </c>
      <c r="K14527" s="20" t="s">
        <v>9</v>
      </c>
      <c r="L14527" t="s">
        <v>1463</v>
      </c>
      <c r="M14527" s="20">
        <v>4.32</v>
      </c>
      <c r="N14527" s="20">
        <v>5.18</v>
      </c>
      <c r="AE14527">
        <f t="shared" si="226"/>
        <v>2010</v>
      </c>
    </row>
    <row r="14528" spans="1:31" x14ac:dyDescent="0.25">
      <c r="A14528" s="7">
        <v>14525</v>
      </c>
      <c r="B14528" s="8">
        <v>40528</v>
      </c>
      <c r="C14528" t="s">
        <v>3</v>
      </c>
      <c r="D14528" t="s">
        <v>295</v>
      </c>
      <c r="E14528" t="s">
        <v>9</v>
      </c>
      <c r="F14528" t="s">
        <v>585</v>
      </c>
      <c r="G14528" t="s">
        <v>929</v>
      </c>
      <c r="H14528" s="135" t="s">
        <v>2774</v>
      </c>
      <c r="I14528" t="s">
        <v>1454</v>
      </c>
      <c r="J14528" s="20">
        <v>27</v>
      </c>
      <c r="K14528" s="20" t="s">
        <v>9</v>
      </c>
      <c r="L14528" t="s">
        <v>1464</v>
      </c>
      <c r="M14528" s="20">
        <v>5.9399999999999995</v>
      </c>
      <c r="N14528" s="20">
        <v>8.56</v>
      </c>
      <c r="AE14528">
        <f t="shared" si="226"/>
        <v>2010</v>
      </c>
    </row>
    <row r="14529" spans="1:31" x14ac:dyDescent="0.25">
      <c r="A14529" s="7">
        <v>14526</v>
      </c>
      <c r="B14529" s="8">
        <v>40528</v>
      </c>
      <c r="C14529" t="s">
        <v>3</v>
      </c>
      <c r="D14529" t="s">
        <v>1073</v>
      </c>
      <c r="E14529" t="s">
        <v>9</v>
      </c>
      <c r="F14529" t="s">
        <v>1065</v>
      </c>
      <c r="G14529" t="s">
        <v>895</v>
      </c>
      <c r="H14529" s="135" t="s">
        <v>2534</v>
      </c>
      <c r="I14529" t="s">
        <v>1454</v>
      </c>
      <c r="J14529" s="20">
        <v>15</v>
      </c>
      <c r="K14529" s="20" t="s">
        <v>3</v>
      </c>
      <c r="L14529" t="s">
        <v>1464</v>
      </c>
      <c r="M14529" s="20">
        <v>5.2</v>
      </c>
      <c r="N14529" s="20">
        <v>3.3</v>
      </c>
      <c r="AE14529">
        <f t="shared" si="226"/>
        <v>2010</v>
      </c>
    </row>
    <row r="14530" spans="1:31" x14ac:dyDescent="0.25">
      <c r="A14530" s="7">
        <v>14527</v>
      </c>
      <c r="B14530" s="8">
        <v>40529</v>
      </c>
      <c r="C14530" t="s">
        <v>3</v>
      </c>
      <c r="D14530" t="s">
        <v>992</v>
      </c>
      <c r="E14530" t="s">
        <v>9</v>
      </c>
      <c r="F14530" t="s">
        <v>624</v>
      </c>
      <c r="G14530" t="s">
        <v>714</v>
      </c>
      <c r="H14530" s="135" t="s">
        <v>2100</v>
      </c>
      <c r="I14530" t="s">
        <v>1454</v>
      </c>
      <c r="J14530" s="20">
        <v>39</v>
      </c>
      <c r="K14530" s="20" t="s">
        <v>3</v>
      </c>
      <c r="L14530" t="s">
        <v>1463</v>
      </c>
      <c r="M14530" s="20">
        <v>11.14</v>
      </c>
      <c r="N14530" s="20">
        <v>9.36</v>
      </c>
      <c r="AE14530">
        <f t="shared" si="226"/>
        <v>2010</v>
      </c>
    </row>
    <row r="14531" spans="1:31" x14ac:dyDescent="0.25">
      <c r="A14531" s="7">
        <v>14528</v>
      </c>
      <c r="B14531" s="8">
        <v>40529</v>
      </c>
      <c r="C14531" t="s">
        <v>3</v>
      </c>
      <c r="D14531" t="s">
        <v>311</v>
      </c>
      <c r="E14531" t="s">
        <v>9</v>
      </c>
      <c r="F14531" t="s">
        <v>52</v>
      </c>
      <c r="G14531" t="s">
        <v>569</v>
      </c>
      <c r="H14531" s="9" t="s">
        <v>2247</v>
      </c>
      <c r="I14531" t="s">
        <v>1454</v>
      </c>
      <c r="J14531" s="20">
        <v>27</v>
      </c>
      <c r="K14531" s="20" t="s">
        <v>9</v>
      </c>
      <c r="L14531" t="s">
        <v>1464</v>
      </c>
      <c r="M14531" s="20">
        <v>5.9399999999999995</v>
      </c>
      <c r="N14531" s="20">
        <v>8.56</v>
      </c>
      <c r="AE14531">
        <f t="shared" si="226"/>
        <v>2010</v>
      </c>
    </row>
    <row r="14532" spans="1:31" x14ac:dyDescent="0.25">
      <c r="A14532" s="7">
        <v>14529</v>
      </c>
      <c r="B14532" s="8">
        <v>40530</v>
      </c>
      <c r="C14532" t="s">
        <v>3</v>
      </c>
      <c r="D14532" t="s">
        <v>543</v>
      </c>
      <c r="E14532" t="s">
        <v>9</v>
      </c>
      <c r="F14532" t="s">
        <v>978</v>
      </c>
      <c r="G14532" t="s">
        <v>1016</v>
      </c>
      <c r="H14532" s="9" t="s">
        <v>2884</v>
      </c>
      <c r="I14532" t="s">
        <v>1454</v>
      </c>
      <c r="J14532" s="20">
        <v>28</v>
      </c>
      <c r="K14532" s="20" t="s">
        <v>3</v>
      </c>
      <c r="L14532" t="s">
        <v>1464</v>
      </c>
      <c r="M14532" s="20">
        <v>8.84</v>
      </c>
      <c r="N14532" s="20">
        <v>6.16</v>
      </c>
      <c r="AE14532">
        <f t="shared" ref="AE14532:AE14595" si="227">YEAR(B14532)</f>
        <v>2010</v>
      </c>
    </row>
    <row r="14533" spans="1:31" x14ac:dyDescent="0.25">
      <c r="A14533" s="7">
        <v>14530</v>
      </c>
      <c r="B14533" s="8">
        <v>40530</v>
      </c>
      <c r="C14533" t="s">
        <v>3</v>
      </c>
      <c r="D14533" t="s">
        <v>973</v>
      </c>
      <c r="E14533" t="s">
        <v>9</v>
      </c>
      <c r="F14533" t="s">
        <v>52</v>
      </c>
      <c r="G14533" t="s">
        <v>929</v>
      </c>
      <c r="H14533" s="9" t="s">
        <v>2895</v>
      </c>
      <c r="I14533" t="s">
        <v>1454</v>
      </c>
      <c r="J14533" s="20">
        <v>13</v>
      </c>
      <c r="K14533" s="20" t="s">
        <v>9</v>
      </c>
      <c r="L14533" t="s">
        <v>1464</v>
      </c>
      <c r="M14533" s="20">
        <v>2.86</v>
      </c>
      <c r="N14533" s="20">
        <v>4.6400000000000006</v>
      </c>
      <c r="AE14533">
        <f t="shared" si="227"/>
        <v>2010</v>
      </c>
    </row>
    <row r="14534" spans="1:31" x14ac:dyDescent="0.25">
      <c r="A14534" s="7">
        <v>14531</v>
      </c>
      <c r="B14534" s="8">
        <v>40530</v>
      </c>
      <c r="C14534" t="s">
        <v>3</v>
      </c>
      <c r="D14534" t="s">
        <v>450</v>
      </c>
      <c r="E14534" t="s">
        <v>9</v>
      </c>
      <c r="F14534" t="s">
        <v>614</v>
      </c>
      <c r="G14534" t="s">
        <v>895</v>
      </c>
      <c r="H14534" s="135" t="s">
        <v>2590</v>
      </c>
      <c r="I14534" t="s">
        <v>1454</v>
      </c>
      <c r="J14534" s="20">
        <v>85</v>
      </c>
      <c r="K14534" s="20" t="s">
        <v>9</v>
      </c>
      <c r="L14534" t="s">
        <v>1463</v>
      </c>
      <c r="M14534" s="20">
        <v>20.399999999999999</v>
      </c>
      <c r="N14534" s="20">
        <v>23.1</v>
      </c>
      <c r="AE14534">
        <f t="shared" si="227"/>
        <v>2010</v>
      </c>
    </row>
    <row r="14535" spans="1:31" x14ac:dyDescent="0.25">
      <c r="A14535" s="7">
        <v>14532</v>
      </c>
      <c r="B14535" s="8">
        <v>40530</v>
      </c>
      <c r="C14535" t="s">
        <v>3</v>
      </c>
      <c r="D14535" t="s">
        <v>1071</v>
      </c>
      <c r="E14535" t="s">
        <v>9</v>
      </c>
      <c r="F14535" t="s">
        <v>52</v>
      </c>
      <c r="G14535" t="s">
        <v>714</v>
      </c>
      <c r="H14535" s="9" t="s">
        <v>2106</v>
      </c>
      <c r="I14535" t="s">
        <v>1454</v>
      </c>
      <c r="J14535" s="20">
        <v>23</v>
      </c>
      <c r="K14535" s="20" t="s">
        <v>9</v>
      </c>
      <c r="L14535" t="s">
        <v>1464</v>
      </c>
      <c r="M14535" s="20">
        <v>5.0600000000000005</v>
      </c>
      <c r="N14535" s="20">
        <v>7.4399999999999995</v>
      </c>
      <c r="AE14535">
        <f t="shared" si="227"/>
        <v>2010</v>
      </c>
    </row>
    <row r="14536" spans="1:31" x14ac:dyDescent="0.25">
      <c r="A14536" s="7">
        <v>14533</v>
      </c>
      <c r="B14536" s="8">
        <v>40531</v>
      </c>
      <c r="C14536" t="s">
        <v>3</v>
      </c>
      <c r="D14536" t="s">
        <v>913</v>
      </c>
      <c r="E14536" t="s">
        <v>9</v>
      </c>
      <c r="F14536" t="s">
        <v>905</v>
      </c>
      <c r="G14536" t="s">
        <v>648</v>
      </c>
      <c r="H14536" s="136" t="s">
        <v>1496</v>
      </c>
      <c r="I14536" t="s">
        <v>1454</v>
      </c>
      <c r="J14536" s="20">
        <v>32</v>
      </c>
      <c r="K14536" s="20" t="s">
        <v>1465</v>
      </c>
      <c r="L14536" t="s">
        <v>1466</v>
      </c>
      <c r="M14536" s="20">
        <v>8</v>
      </c>
      <c r="N14536" s="20">
        <v>8</v>
      </c>
      <c r="AE14536">
        <f t="shared" si="227"/>
        <v>2010</v>
      </c>
    </row>
    <row r="14537" spans="1:31" x14ac:dyDescent="0.25">
      <c r="A14537" s="7">
        <v>14534</v>
      </c>
      <c r="B14537" s="8">
        <v>40531</v>
      </c>
      <c r="C14537" t="s">
        <v>3</v>
      </c>
      <c r="D14537" t="s">
        <v>787</v>
      </c>
      <c r="E14537" t="s">
        <v>9</v>
      </c>
      <c r="F14537" t="s">
        <v>1045</v>
      </c>
      <c r="G14537" t="s">
        <v>648</v>
      </c>
      <c r="H14537" s="136" t="s">
        <v>1496</v>
      </c>
      <c r="I14537" t="s">
        <v>1454</v>
      </c>
      <c r="J14537" s="20">
        <v>22</v>
      </c>
      <c r="K14537" s="20" t="s">
        <v>9</v>
      </c>
      <c r="L14537" t="s">
        <v>1464</v>
      </c>
      <c r="M14537" s="20">
        <v>4.84</v>
      </c>
      <c r="N14537" s="20">
        <v>7.16</v>
      </c>
      <c r="AE14537">
        <f t="shared" si="227"/>
        <v>2010</v>
      </c>
    </row>
    <row r="14538" spans="1:31" x14ac:dyDescent="0.25">
      <c r="A14538" s="7">
        <v>14535</v>
      </c>
      <c r="B14538" s="8">
        <v>40532</v>
      </c>
      <c r="C14538" t="s">
        <v>3</v>
      </c>
      <c r="D14538" t="s">
        <v>854</v>
      </c>
      <c r="E14538" t="s">
        <v>9</v>
      </c>
      <c r="F14538" t="s">
        <v>687</v>
      </c>
      <c r="G14538" t="s">
        <v>929</v>
      </c>
      <c r="H14538" s="135" t="s">
        <v>2703</v>
      </c>
      <c r="I14538" t="s">
        <v>1454</v>
      </c>
      <c r="J14538" s="20">
        <v>12</v>
      </c>
      <c r="K14538" s="20" t="s">
        <v>9</v>
      </c>
      <c r="L14538" t="s">
        <v>1463</v>
      </c>
      <c r="M14538" s="20">
        <v>2.88</v>
      </c>
      <c r="N14538" s="20">
        <v>4.12</v>
      </c>
      <c r="AE14538">
        <f t="shared" si="227"/>
        <v>2010</v>
      </c>
    </row>
    <row r="14539" spans="1:31" x14ac:dyDescent="0.25">
      <c r="A14539" s="7">
        <v>14536</v>
      </c>
      <c r="B14539" s="8">
        <v>40532</v>
      </c>
      <c r="C14539" t="s">
        <v>3</v>
      </c>
      <c r="D14539" t="s">
        <v>1045</v>
      </c>
      <c r="E14539" t="s">
        <v>9</v>
      </c>
      <c r="F14539" t="s">
        <v>1060</v>
      </c>
      <c r="G14539" t="s">
        <v>929</v>
      </c>
      <c r="H14539" s="135" t="s">
        <v>3036</v>
      </c>
      <c r="I14539" t="s">
        <v>1454</v>
      </c>
      <c r="J14539" s="20">
        <v>35</v>
      </c>
      <c r="K14539" s="20" t="s">
        <v>9</v>
      </c>
      <c r="L14539" t="s">
        <v>1464</v>
      </c>
      <c r="M14539" s="20">
        <v>7.7</v>
      </c>
      <c r="N14539" s="20">
        <v>10.8</v>
      </c>
      <c r="AE14539">
        <f t="shared" si="227"/>
        <v>2010</v>
      </c>
    </row>
    <row r="14540" spans="1:31" x14ac:dyDescent="0.25">
      <c r="A14540" s="7">
        <v>14537</v>
      </c>
      <c r="B14540" s="8">
        <v>40532</v>
      </c>
      <c r="C14540" t="s">
        <v>3</v>
      </c>
      <c r="D14540" t="s">
        <v>944</v>
      </c>
      <c r="E14540" t="s">
        <v>9</v>
      </c>
      <c r="F14540" t="s">
        <v>677</v>
      </c>
      <c r="G14540" t="s">
        <v>377</v>
      </c>
      <c r="H14540" s="135" t="s">
        <v>1496</v>
      </c>
      <c r="I14540" t="s">
        <v>1455</v>
      </c>
      <c r="J14540" s="20">
        <v>24</v>
      </c>
      <c r="K14540" s="20" t="s">
        <v>3</v>
      </c>
      <c r="L14540" t="s">
        <v>1463</v>
      </c>
      <c r="M14540" s="20">
        <v>3.62</v>
      </c>
      <c r="N14540" s="20">
        <v>2.88</v>
      </c>
      <c r="AE14540">
        <f t="shared" si="227"/>
        <v>2010</v>
      </c>
    </row>
    <row r="14541" spans="1:31" x14ac:dyDescent="0.25">
      <c r="A14541" s="7">
        <v>14538</v>
      </c>
      <c r="B14541" s="8">
        <v>40532</v>
      </c>
      <c r="C14541" t="s">
        <v>3</v>
      </c>
      <c r="D14541" t="s">
        <v>735</v>
      </c>
      <c r="E14541" t="s">
        <v>9</v>
      </c>
      <c r="F14541" t="s">
        <v>563</v>
      </c>
      <c r="G14541" t="s">
        <v>861</v>
      </c>
      <c r="H14541" s="135" t="s">
        <v>1496</v>
      </c>
      <c r="I14541" t="s">
        <v>1454</v>
      </c>
      <c r="J14541" s="20">
        <v>4</v>
      </c>
      <c r="K14541" s="20" t="s">
        <v>1465</v>
      </c>
      <c r="L14541" t="s">
        <v>1466</v>
      </c>
      <c r="M14541" s="20">
        <v>1</v>
      </c>
      <c r="N14541" s="20">
        <v>1</v>
      </c>
      <c r="AE14541">
        <f t="shared" si="227"/>
        <v>2010</v>
      </c>
    </row>
    <row r="14542" spans="1:31" x14ac:dyDescent="0.25">
      <c r="A14542" s="7">
        <v>14539</v>
      </c>
      <c r="B14542" s="8">
        <v>40532</v>
      </c>
      <c r="C14542" t="s">
        <v>3</v>
      </c>
      <c r="D14542" t="s">
        <v>543</v>
      </c>
      <c r="E14542" t="s">
        <v>9</v>
      </c>
      <c r="F14542" t="s">
        <v>1065</v>
      </c>
      <c r="G14542" t="s">
        <v>861</v>
      </c>
      <c r="H14542" s="9" t="s">
        <v>2516</v>
      </c>
      <c r="I14542" t="s">
        <v>1454</v>
      </c>
      <c r="J14542" s="20">
        <v>15</v>
      </c>
      <c r="K14542" s="20" t="s">
        <v>3</v>
      </c>
      <c r="L14542" t="s">
        <v>1464</v>
      </c>
      <c r="M14542" s="20">
        <v>5.2</v>
      </c>
      <c r="N14542" s="20">
        <v>3.3</v>
      </c>
      <c r="AE14542">
        <f t="shared" si="227"/>
        <v>2010</v>
      </c>
    </row>
    <row r="14543" spans="1:31" x14ac:dyDescent="0.25">
      <c r="A14543" s="7">
        <v>14540</v>
      </c>
      <c r="B14543" s="8">
        <v>40533</v>
      </c>
      <c r="C14543" t="s">
        <v>3</v>
      </c>
      <c r="D14543" t="s">
        <v>542</v>
      </c>
      <c r="E14543" t="s">
        <v>9</v>
      </c>
      <c r="F14543" t="s">
        <v>258</v>
      </c>
      <c r="G14543" t="s">
        <v>714</v>
      </c>
      <c r="H14543" s="135" t="s">
        <v>2051</v>
      </c>
      <c r="I14543" t="s">
        <v>1456</v>
      </c>
      <c r="J14543" s="20">
        <v>86</v>
      </c>
      <c r="K14543" s="20" t="s">
        <v>3</v>
      </c>
      <c r="L14543" t="s">
        <v>1464</v>
      </c>
      <c r="M14543" s="20">
        <v>25.08</v>
      </c>
      <c r="N14543" s="20">
        <v>18.920000000000002</v>
      </c>
      <c r="O14543" t="s">
        <v>3</v>
      </c>
      <c r="P14543" s="13" t="s">
        <v>97</v>
      </c>
      <c r="Q14543" t="s">
        <v>3</v>
      </c>
      <c r="R14543" t="s">
        <v>397</v>
      </c>
      <c r="S14543" t="s">
        <v>9</v>
      </c>
      <c r="T14543" t="s">
        <v>372</v>
      </c>
      <c r="U14543" t="s">
        <v>9</v>
      </c>
      <c r="V14543" t="s">
        <v>713</v>
      </c>
      <c r="W14543" t="s">
        <v>1465</v>
      </c>
      <c r="Y14543" t="s">
        <v>1465</v>
      </c>
      <c r="AA14543" t="s">
        <v>1465</v>
      </c>
      <c r="AC14543" t="s">
        <v>1465</v>
      </c>
      <c r="AE14543">
        <f t="shared" si="227"/>
        <v>2010</v>
      </c>
    </row>
    <row r="14544" spans="1:31" x14ac:dyDescent="0.25">
      <c r="A14544" s="7">
        <v>14541</v>
      </c>
      <c r="B14544" s="8">
        <v>40533</v>
      </c>
      <c r="C14544" t="s">
        <v>3</v>
      </c>
      <c r="D14544" t="s">
        <v>557</v>
      </c>
      <c r="E14544" t="s">
        <v>9</v>
      </c>
      <c r="F14544" t="s">
        <v>727</v>
      </c>
      <c r="G14544" t="s">
        <v>648</v>
      </c>
      <c r="H14544" s="135" t="s">
        <v>2371</v>
      </c>
      <c r="I14544" t="s">
        <v>1454</v>
      </c>
      <c r="J14544" s="20">
        <v>61</v>
      </c>
      <c r="K14544" s="20" t="s">
        <v>3</v>
      </c>
      <c r="L14544" t="s">
        <v>1464</v>
      </c>
      <c r="M14544" s="20">
        <v>18.079999999999998</v>
      </c>
      <c r="N14544" s="20">
        <v>13.42</v>
      </c>
      <c r="AE14544">
        <f t="shared" si="227"/>
        <v>2010</v>
      </c>
    </row>
    <row r="14545" spans="1:31" x14ac:dyDescent="0.25">
      <c r="A14545" s="7">
        <v>14542</v>
      </c>
      <c r="B14545" s="8">
        <v>40533</v>
      </c>
      <c r="C14545" t="s">
        <v>3</v>
      </c>
      <c r="D14545" t="s">
        <v>202</v>
      </c>
      <c r="E14545" t="s">
        <v>9</v>
      </c>
      <c r="F14545" t="s">
        <v>338</v>
      </c>
      <c r="G14545" t="s">
        <v>17</v>
      </c>
      <c r="H14545" s="135" t="s">
        <v>1496</v>
      </c>
      <c r="I14545" t="s">
        <v>1454</v>
      </c>
      <c r="J14545" s="20">
        <v>21</v>
      </c>
      <c r="K14545" s="20" t="s">
        <v>1465</v>
      </c>
      <c r="L14545" t="s">
        <v>1466</v>
      </c>
      <c r="M14545" s="20">
        <v>5.25</v>
      </c>
      <c r="N14545" s="20">
        <v>5.25</v>
      </c>
      <c r="AE14545">
        <f t="shared" si="227"/>
        <v>2010</v>
      </c>
    </row>
    <row r="14546" spans="1:31" x14ac:dyDescent="0.25">
      <c r="A14546" s="7">
        <v>14543</v>
      </c>
      <c r="B14546" s="8">
        <v>40534</v>
      </c>
      <c r="C14546" t="s">
        <v>3</v>
      </c>
      <c r="D14546" t="s">
        <v>786</v>
      </c>
      <c r="E14546" t="s">
        <v>9</v>
      </c>
      <c r="F14546" t="s">
        <v>905</v>
      </c>
      <c r="G14546" t="s">
        <v>732</v>
      </c>
      <c r="H14546" s="136" t="s">
        <v>3044</v>
      </c>
      <c r="I14546" t="s">
        <v>1454</v>
      </c>
      <c r="J14546" s="20">
        <v>20</v>
      </c>
      <c r="K14546" s="20" t="s">
        <v>9</v>
      </c>
      <c r="L14546" t="s">
        <v>1464</v>
      </c>
      <c r="M14546" s="20">
        <v>4.4000000000000004</v>
      </c>
      <c r="N14546" s="20">
        <v>6.6</v>
      </c>
      <c r="AE14546">
        <f t="shared" si="227"/>
        <v>2010</v>
      </c>
    </row>
    <row r="14547" spans="1:31" x14ac:dyDescent="0.25">
      <c r="A14547" s="7">
        <v>14544</v>
      </c>
      <c r="B14547" s="8">
        <v>40534</v>
      </c>
      <c r="C14547" t="s">
        <v>3</v>
      </c>
      <c r="D14547" t="s">
        <v>656</v>
      </c>
      <c r="E14547" t="s">
        <v>9</v>
      </c>
      <c r="F14547" t="s">
        <v>1032</v>
      </c>
      <c r="G14547" t="s">
        <v>870</v>
      </c>
      <c r="H14547" s="9" t="s">
        <v>2494</v>
      </c>
      <c r="I14547" t="s">
        <v>1454</v>
      </c>
      <c r="J14547" s="20">
        <v>16</v>
      </c>
      <c r="K14547" s="20" t="s">
        <v>3</v>
      </c>
      <c r="L14547" t="s">
        <v>1463</v>
      </c>
      <c r="M14547" s="20">
        <v>5.16</v>
      </c>
      <c r="N14547" s="20">
        <v>3.84</v>
      </c>
      <c r="AE14547">
        <f t="shared" si="227"/>
        <v>2010</v>
      </c>
    </row>
    <row r="14548" spans="1:31" x14ac:dyDescent="0.25">
      <c r="A14548" s="7">
        <v>14545</v>
      </c>
      <c r="B14548" s="8">
        <v>40534</v>
      </c>
      <c r="C14548" t="s">
        <v>3</v>
      </c>
      <c r="D14548" t="s">
        <v>578</v>
      </c>
      <c r="E14548" t="s">
        <v>9</v>
      </c>
      <c r="F14548" t="s">
        <v>1032</v>
      </c>
      <c r="G14548" t="s">
        <v>870</v>
      </c>
      <c r="H14548" s="135" t="s">
        <v>2790</v>
      </c>
      <c r="I14548" t="s">
        <v>1455</v>
      </c>
      <c r="J14548" s="20">
        <v>29</v>
      </c>
      <c r="K14548" s="20" t="s">
        <v>9</v>
      </c>
      <c r="L14548" t="s">
        <v>1463</v>
      </c>
      <c r="M14548" s="20">
        <v>3.48</v>
      </c>
      <c r="N14548" s="20">
        <v>4.2699999999999996</v>
      </c>
      <c r="AE14548">
        <f t="shared" si="227"/>
        <v>2010</v>
      </c>
    </row>
    <row r="14549" spans="1:31" x14ac:dyDescent="0.25">
      <c r="A14549" s="7">
        <v>14546</v>
      </c>
      <c r="B14549" s="8">
        <v>40536</v>
      </c>
      <c r="C14549" t="s">
        <v>3</v>
      </c>
      <c r="D14549" t="s">
        <v>944</v>
      </c>
      <c r="E14549" t="s">
        <v>9</v>
      </c>
      <c r="F14549" t="s">
        <v>916</v>
      </c>
      <c r="G14549" t="s">
        <v>648</v>
      </c>
      <c r="H14549" s="135" t="s">
        <v>3045</v>
      </c>
      <c r="I14549" t="s">
        <v>1455</v>
      </c>
      <c r="J14549" s="20">
        <v>12</v>
      </c>
      <c r="K14549" s="20" t="s">
        <v>1465</v>
      </c>
      <c r="L14549" t="s">
        <v>1466</v>
      </c>
      <c r="M14549" s="20">
        <v>1.5</v>
      </c>
      <c r="N14549" s="20">
        <v>1.5</v>
      </c>
      <c r="AE14549">
        <f t="shared" si="227"/>
        <v>2010</v>
      </c>
    </row>
    <row r="14550" spans="1:31" x14ac:dyDescent="0.25">
      <c r="A14550" s="7">
        <v>14547</v>
      </c>
      <c r="B14550" s="8">
        <v>40536</v>
      </c>
      <c r="C14550" t="s">
        <v>3</v>
      </c>
      <c r="D14550" t="s">
        <v>117</v>
      </c>
      <c r="E14550" t="s">
        <v>9</v>
      </c>
      <c r="F14550" t="s">
        <v>129</v>
      </c>
      <c r="G14550" t="s">
        <v>895</v>
      </c>
      <c r="H14550" s="135" t="s">
        <v>2540</v>
      </c>
      <c r="I14550" t="s">
        <v>1454</v>
      </c>
      <c r="J14550" s="20">
        <v>32</v>
      </c>
      <c r="K14550" s="20" t="s">
        <v>9</v>
      </c>
      <c r="L14550" t="s">
        <v>1464</v>
      </c>
      <c r="M14550" s="20">
        <v>7.04</v>
      </c>
      <c r="N14550" s="20">
        <v>9.9600000000000009</v>
      </c>
      <c r="AE14550">
        <f t="shared" si="227"/>
        <v>2010</v>
      </c>
    </row>
    <row r="14551" spans="1:31" x14ac:dyDescent="0.25">
      <c r="A14551" s="7">
        <v>14548</v>
      </c>
      <c r="B14551" s="8">
        <v>40536</v>
      </c>
      <c r="C14551" t="s">
        <v>3</v>
      </c>
      <c r="D14551" t="s">
        <v>787</v>
      </c>
      <c r="E14551" t="s">
        <v>9</v>
      </c>
      <c r="F14551" t="s">
        <v>779</v>
      </c>
      <c r="G14551" t="s">
        <v>929</v>
      </c>
      <c r="H14551" s="135" t="s">
        <v>2728</v>
      </c>
      <c r="I14551" t="s">
        <v>1455</v>
      </c>
      <c r="J14551" s="20">
        <v>45</v>
      </c>
      <c r="K14551" s="20" t="s">
        <v>1465</v>
      </c>
      <c r="L14551" t="s">
        <v>1466</v>
      </c>
      <c r="M14551" s="20">
        <v>5.625</v>
      </c>
      <c r="N14551" s="20">
        <v>5.625</v>
      </c>
      <c r="AE14551">
        <f t="shared" si="227"/>
        <v>2010</v>
      </c>
    </row>
    <row r="14552" spans="1:31" x14ac:dyDescent="0.25">
      <c r="A14552" s="7">
        <v>14549</v>
      </c>
      <c r="B14552" s="8">
        <v>40538</v>
      </c>
      <c r="C14552" t="s">
        <v>3</v>
      </c>
      <c r="D14552" t="s">
        <v>546</v>
      </c>
      <c r="E14552" t="s">
        <v>9</v>
      </c>
      <c r="F14552" t="s">
        <v>734</v>
      </c>
      <c r="G14552" t="s">
        <v>929</v>
      </c>
      <c r="H14552" s="9" t="s">
        <v>2652</v>
      </c>
      <c r="I14552" t="s">
        <v>1454</v>
      </c>
      <c r="J14552" s="20">
        <v>18</v>
      </c>
      <c r="K14552" s="20" t="s">
        <v>9</v>
      </c>
      <c r="L14552" t="s">
        <v>1463</v>
      </c>
      <c r="M14552" s="20">
        <v>4.32</v>
      </c>
      <c r="N14552" s="20">
        <v>5.68</v>
      </c>
      <c r="AE14552">
        <f t="shared" si="227"/>
        <v>2010</v>
      </c>
    </row>
    <row r="14553" spans="1:31" x14ac:dyDescent="0.25">
      <c r="A14553" s="7">
        <v>14550</v>
      </c>
      <c r="B14553" s="8">
        <v>40539</v>
      </c>
      <c r="C14553" t="s">
        <v>3</v>
      </c>
      <c r="D14553" t="s">
        <v>543</v>
      </c>
      <c r="E14553" t="s">
        <v>9</v>
      </c>
      <c r="F14553" t="s">
        <v>733</v>
      </c>
      <c r="G14553" t="s">
        <v>648</v>
      </c>
      <c r="H14553" s="135" t="s">
        <v>2240</v>
      </c>
      <c r="I14553" t="s">
        <v>1454</v>
      </c>
      <c r="J14553" s="20">
        <v>58</v>
      </c>
      <c r="K14553" s="20" t="s">
        <v>1465</v>
      </c>
      <c r="L14553" t="s">
        <v>1466</v>
      </c>
      <c r="M14553" s="20">
        <v>14.5</v>
      </c>
      <c r="N14553" s="20">
        <v>14.5</v>
      </c>
      <c r="AE14553">
        <f t="shared" si="227"/>
        <v>2010</v>
      </c>
    </row>
    <row r="14554" spans="1:31" x14ac:dyDescent="0.25">
      <c r="A14554" s="7">
        <v>14551</v>
      </c>
      <c r="B14554" s="8">
        <v>40540</v>
      </c>
      <c r="C14554" t="s">
        <v>3</v>
      </c>
      <c r="D14554" t="s">
        <v>678</v>
      </c>
      <c r="E14554" t="s">
        <v>9</v>
      </c>
      <c r="F14554" t="s">
        <v>54</v>
      </c>
      <c r="G14554" t="s">
        <v>648</v>
      </c>
      <c r="H14554" s="135" t="s">
        <v>1810</v>
      </c>
      <c r="I14554" t="s">
        <v>1454</v>
      </c>
      <c r="J14554" s="20">
        <v>75</v>
      </c>
      <c r="K14554" s="20" t="s">
        <v>9</v>
      </c>
      <c r="L14554" t="s">
        <v>1464</v>
      </c>
      <c r="M14554" s="20">
        <v>16.5</v>
      </c>
      <c r="N14554" s="20">
        <v>22</v>
      </c>
      <c r="AE14554">
        <f t="shared" si="227"/>
        <v>2010</v>
      </c>
    </row>
    <row r="14555" spans="1:31" x14ac:dyDescent="0.25">
      <c r="A14555" s="7">
        <v>14552</v>
      </c>
      <c r="B14555" s="8">
        <v>40540</v>
      </c>
      <c r="C14555" t="s">
        <v>3</v>
      </c>
      <c r="D14555" t="s">
        <v>968</v>
      </c>
      <c r="E14555" t="s">
        <v>9</v>
      </c>
      <c r="F14555" t="s">
        <v>978</v>
      </c>
      <c r="G14555" t="s">
        <v>732</v>
      </c>
      <c r="H14555" s="135" t="s">
        <v>1496</v>
      </c>
      <c r="I14555" t="s">
        <v>1454</v>
      </c>
      <c r="J14555" s="20">
        <v>28</v>
      </c>
      <c r="K14555" s="20" t="s">
        <v>3</v>
      </c>
      <c r="L14555" t="s">
        <v>1463</v>
      </c>
      <c r="M14555" s="20">
        <v>8.2800000000000011</v>
      </c>
      <c r="N14555" s="20">
        <v>6.72</v>
      </c>
      <c r="AE14555">
        <f t="shared" si="227"/>
        <v>2010</v>
      </c>
    </row>
    <row r="14556" spans="1:31" x14ac:dyDescent="0.25">
      <c r="A14556" s="7">
        <v>14553</v>
      </c>
      <c r="B14556" s="8">
        <v>40540</v>
      </c>
      <c r="C14556" t="s">
        <v>3</v>
      </c>
      <c r="D14556" t="s">
        <v>848</v>
      </c>
      <c r="E14556" t="s">
        <v>9</v>
      </c>
      <c r="F14556" t="s">
        <v>978</v>
      </c>
      <c r="G14556" t="s">
        <v>732</v>
      </c>
      <c r="H14556" s="135" t="s">
        <v>1496</v>
      </c>
      <c r="I14556" t="s">
        <v>1454</v>
      </c>
      <c r="J14556" s="20">
        <v>40</v>
      </c>
      <c r="K14556" s="20" t="s">
        <v>3</v>
      </c>
      <c r="L14556" t="s">
        <v>1463</v>
      </c>
      <c r="M14556" s="20">
        <v>11.4</v>
      </c>
      <c r="N14556" s="20">
        <v>9.6</v>
      </c>
      <c r="AE14556">
        <f t="shared" si="227"/>
        <v>2010</v>
      </c>
    </row>
    <row r="14557" spans="1:31" x14ac:dyDescent="0.25">
      <c r="A14557" s="7">
        <v>14554</v>
      </c>
      <c r="B14557" s="8">
        <v>40541</v>
      </c>
      <c r="C14557" t="s">
        <v>3</v>
      </c>
      <c r="D14557" t="s">
        <v>779</v>
      </c>
      <c r="E14557" t="s">
        <v>9</v>
      </c>
      <c r="F14557" t="s">
        <v>833</v>
      </c>
      <c r="G14557" t="s">
        <v>377</v>
      </c>
      <c r="H14557" s="135" t="s">
        <v>1496</v>
      </c>
      <c r="I14557" t="s">
        <v>1454</v>
      </c>
      <c r="J14557" s="20">
        <v>22</v>
      </c>
      <c r="K14557" s="20" t="s">
        <v>1465</v>
      </c>
      <c r="L14557" t="s">
        <v>1466</v>
      </c>
      <c r="M14557" s="20">
        <v>5.5</v>
      </c>
      <c r="N14557" s="20">
        <v>5.5</v>
      </c>
      <c r="AE14557">
        <f t="shared" si="227"/>
        <v>2010</v>
      </c>
    </row>
    <row r="14558" spans="1:31" x14ac:dyDescent="0.25">
      <c r="A14558" s="7">
        <v>14555</v>
      </c>
      <c r="B14558" s="8">
        <v>40541</v>
      </c>
      <c r="C14558" t="s">
        <v>3</v>
      </c>
      <c r="D14558" t="s">
        <v>1065</v>
      </c>
      <c r="E14558" t="s">
        <v>9</v>
      </c>
      <c r="F14558" t="s">
        <v>1071</v>
      </c>
      <c r="G14558" t="s">
        <v>633</v>
      </c>
      <c r="H14558" s="135" t="s">
        <v>1778</v>
      </c>
      <c r="I14558" t="s">
        <v>1454</v>
      </c>
      <c r="J14558" s="20">
        <v>20</v>
      </c>
      <c r="K14558" s="20" t="s">
        <v>3</v>
      </c>
      <c r="L14558" t="s">
        <v>1463</v>
      </c>
      <c r="M14558" s="20">
        <v>6.2</v>
      </c>
      <c r="N14558" s="20">
        <v>4.8</v>
      </c>
      <c r="AE14558">
        <f t="shared" si="227"/>
        <v>2010</v>
      </c>
    </row>
    <row r="14559" spans="1:31" x14ac:dyDescent="0.25">
      <c r="A14559" s="7">
        <v>14556</v>
      </c>
      <c r="B14559" s="8">
        <v>40541</v>
      </c>
      <c r="C14559" t="s">
        <v>3</v>
      </c>
      <c r="D14559" t="s">
        <v>265</v>
      </c>
      <c r="E14559" t="s">
        <v>9</v>
      </c>
      <c r="F14559" t="s">
        <v>107</v>
      </c>
      <c r="G14559" t="s">
        <v>895</v>
      </c>
      <c r="H14559" s="135" t="s">
        <v>2557</v>
      </c>
      <c r="I14559" t="s">
        <v>1455</v>
      </c>
      <c r="J14559" s="20">
        <v>132</v>
      </c>
      <c r="K14559" s="20" t="s">
        <v>1465</v>
      </c>
      <c r="L14559" t="s">
        <v>1466</v>
      </c>
      <c r="M14559" s="20">
        <v>16.5</v>
      </c>
      <c r="N14559" s="20">
        <v>16.5</v>
      </c>
      <c r="AE14559">
        <f t="shared" si="227"/>
        <v>2010</v>
      </c>
    </row>
    <row r="14560" spans="1:31" x14ac:dyDescent="0.25">
      <c r="A14560" s="7">
        <v>14557</v>
      </c>
      <c r="B14560" s="8">
        <v>40541</v>
      </c>
      <c r="C14560" t="s">
        <v>3</v>
      </c>
      <c r="D14560" t="s">
        <v>1086</v>
      </c>
      <c r="E14560" t="s">
        <v>9</v>
      </c>
      <c r="F14560" t="s">
        <v>202</v>
      </c>
      <c r="G14560" t="s">
        <v>17</v>
      </c>
      <c r="H14560" s="135" t="s">
        <v>1518</v>
      </c>
      <c r="I14560" t="s">
        <v>1458</v>
      </c>
      <c r="J14560" s="20">
        <v>11</v>
      </c>
      <c r="K14560" s="20" t="s">
        <v>3</v>
      </c>
      <c r="L14560" t="s">
        <v>1464</v>
      </c>
      <c r="M14560" s="20">
        <v>30</v>
      </c>
      <c r="N14560" s="20">
        <v>10</v>
      </c>
      <c r="AE14560">
        <f t="shared" si="227"/>
        <v>2010</v>
      </c>
    </row>
    <row r="14561" spans="1:31" x14ac:dyDescent="0.25">
      <c r="A14561" s="7">
        <v>14558</v>
      </c>
      <c r="B14561" s="8">
        <v>40542</v>
      </c>
      <c r="C14561" t="s">
        <v>3</v>
      </c>
      <c r="D14561" t="s">
        <v>992</v>
      </c>
      <c r="E14561" t="s">
        <v>9</v>
      </c>
      <c r="F14561" t="s">
        <v>767</v>
      </c>
      <c r="G14561" t="s">
        <v>65</v>
      </c>
      <c r="H14561" s="135" t="s">
        <v>1576</v>
      </c>
      <c r="I14561" t="s">
        <v>1454</v>
      </c>
      <c r="J14561" s="20">
        <v>40</v>
      </c>
      <c r="K14561" s="20" t="s">
        <v>3</v>
      </c>
      <c r="L14561" t="s">
        <v>1464</v>
      </c>
      <c r="M14561" s="20">
        <v>12.2</v>
      </c>
      <c r="N14561" s="20">
        <v>8.8000000000000007</v>
      </c>
      <c r="AE14561">
        <f t="shared" si="227"/>
        <v>2010</v>
      </c>
    </row>
    <row r="14562" spans="1:31" x14ac:dyDescent="0.25">
      <c r="A14562" s="7">
        <v>14559</v>
      </c>
      <c r="B14562" s="8">
        <v>40542</v>
      </c>
      <c r="C14562" t="s">
        <v>3</v>
      </c>
      <c r="D14562" t="s">
        <v>984</v>
      </c>
      <c r="E14562" t="s">
        <v>9</v>
      </c>
      <c r="F14562" t="s">
        <v>767</v>
      </c>
      <c r="G14562" t="s">
        <v>65</v>
      </c>
      <c r="H14562" s="135" t="s">
        <v>1519</v>
      </c>
      <c r="I14562" t="s">
        <v>1454</v>
      </c>
      <c r="J14562" s="20">
        <v>38</v>
      </c>
      <c r="K14562" s="20" t="s">
        <v>9</v>
      </c>
      <c r="L14562" t="s">
        <v>1464</v>
      </c>
      <c r="M14562" s="20">
        <v>8.36</v>
      </c>
      <c r="N14562" s="20">
        <v>11.64</v>
      </c>
      <c r="AE14562">
        <f t="shared" si="227"/>
        <v>2010</v>
      </c>
    </row>
    <row r="14563" spans="1:31" x14ac:dyDescent="0.25">
      <c r="A14563" s="7">
        <v>14560</v>
      </c>
      <c r="B14563" s="8">
        <v>40542</v>
      </c>
      <c r="C14563" t="s">
        <v>3</v>
      </c>
      <c r="D14563" t="s">
        <v>1064</v>
      </c>
      <c r="E14563" t="s">
        <v>9</v>
      </c>
      <c r="F14563" t="s">
        <v>86</v>
      </c>
      <c r="G14563" t="s">
        <v>929</v>
      </c>
      <c r="H14563" s="135" t="s">
        <v>3035</v>
      </c>
      <c r="I14563" t="s">
        <v>1455</v>
      </c>
      <c r="J14563" s="20">
        <v>30</v>
      </c>
      <c r="K14563" s="20" t="s">
        <v>9</v>
      </c>
      <c r="L14563" t="s">
        <v>1464</v>
      </c>
      <c r="M14563" s="20">
        <v>3.3</v>
      </c>
      <c r="N14563" s="20">
        <v>4.7</v>
      </c>
      <c r="AE14563">
        <f t="shared" si="227"/>
        <v>2010</v>
      </c>
    </row>
    <row r="14564" spans="1:31" x14ac:dyDescent="0.25">
      <c r="A14564" s="7">
        <v>14561</v>
      </c>
      <c r="B14564" s="8">
        <v>40542</v>
      </c>
      <c r="C14564" t="s">
        <v>3</v>
      </c>
      <c r="D14564" t="s">
        <v>1060</v>
      </c>
      <c r="E14564" t="s">
        <v>9</v>
      </c>
      <c r="F14564" t="s">
        <v>767</v>
      </c>
      <c r="G14564" t="s">
        <v>1016</v>
      </c>
      <c r="H14564" s="9" t="s">
        <v>2916</v>
      </c>
      <c r="I14564" t="s">
        <v>1454</v>
      </c>
      <c r="J14564" s="20">
        <v>85</v>
      </c>
      <c r="K14564" s="20" t="s">
        <v>3</v>
      </c>
      <c r="L14564" t="s">
        <v>1464</v>
      </c>
      <c r="M14564" s="20">
        <v>24.8</v>
      </c>
      <c r="N14564" s="20">
        <v>18.7</v>
      </c>
      <c r="AE14564">
        <f t="shared" si="227"/>
        <v>2010</v>
      </c>
    </row>
    <row r="14565" spans="1:31" x14ac:dyDescent="0.25">
      <c r="A14565" s="7">
        <v>14562</v>
      </c>
      <c r="B14565" s="8">
        <v>40543</v>
      </c>
      <c r="C14565" t="s">
        <v>3</v>
      </c>
      <c r="D14565" t="s">
        <v>518</v>
      </c>
      <c r="E14565" t="s">
        <v>9</v>
      </c>
      <c r="F14565" t="s">
        <v>687</v>
      </c>
      <c r="G14565" t="s">
        <v>895</v>
      </c>
      <c r="H14565" s="135" t="s">
        <v>2531</v>
      </c>
      <c r="I14565" t="s">
        <v>1454</v>
      </c>
      <c r="J14565" s="20">
        <v>15</v>
      </c>
      <c r="K14565" s="20" t="s">
        <v>3</v>
      </c>
      <c r="L14565" t="s">
        <v>1464</v>
      </c>
      <c r="M14565" s="20">
        <v>5.2</v>
      </c>
      <c r="N14565" s="20">
        <v>3.3</v>
      </c>
      <c r="AE14565">
        <f t="shared" si="227"/>
        <v>2010</v>
      </c>
    </row>
    <row r="14566" spans="1:31" x14ac:dyDescent="0.25">
      <c r="A14566" s="7">
        <v>14563</v>
      </c>
      <c r="B14566" s="8">
        <v>40543</v>
      </c>
      <c r="C14566" t="s">
        <v>3</v>
      </c>
      <c r="D14566" t="s">
        <v>779</v>
      </c>
      <c r="E14566" t="s">
        <v>9</v>
      </c>
      <c r="F14566" t="s">
        <v>1085</v>
      </c>
      <c r="G14566" t="s">
        <v>929</v>
      </c>
      <c r="H14566" s="135" t="s">
        <v>2812</v>
      </c>
      <c r="I14566" t="s">
        <v>1455</v>
      </c>
      <c r="J14566" s="20">
        <v>12</v>
      </c>
      <c r="K14566" s="20" t="s">
        <v>1465</v>
      </c>
      <c r="L14566" t="s">
        <v>1466</v>
      </c>
      <c r="M14566" s="20">
        <v>1.5</v>
      </c>
      <c r="N14566" s="20">
        <v>1.5</v>
      </c>
      <c r="AE14566">
        <f t="shared" si="227"/>
        <v>2010</v>
      </c>
    </row>
    <row r="14567" spans="1:31" x14ac:dyDescent="0.25">
      <c r="A14567" s="7">
        <v>14564</v>
      </c>
      <c r="B14567" s="8">
        <v>40543</v>
      </c>
      <c r="C14567" t="s">
        <v>3</v>
      </c>
      <c r="D14567" t="s">
        <v>779</v>
      </c>
      <c r="E14567" t="s">
        <v>9</v>
      </c>
      <c r="F14567" t="s">
        <v>1085</v>
      </c>
      <c r="G14567" t="s">
        <v>929</v>
      </c>
      <c r="H14567" s="135" t="s">
        <v>2766</v>
      </c>
      <c r="I14567" t="s">
        <v>1455</v>
      </c>
      <c r="J14567" s="20">
        <v>12</v>
      </c>
      <c r="K14567" s="20" t="s">
        <v>1465</v>
      </c>
      <c r="L14567" t="s">
        <v>1466</v>
      </c>
      <c r="M14567" s="20">
        <v>1.5</v>
      </c>
      <c r="N14567" s="20">
        <v>1.5</v>
      </c>
      <c r="AE14567">
        <f t="shared" si="227"/>
        <v>2010</v>
      </c>
    </row>
    <row r="14568" spans="1:31" x14ac:dyDescent="0.25">
      <c r="A14568" s="7">
        <v>14565</v>
      </c>
      <c r="B14568" s="8">
        <v>40543</v>
      </c>
      <c r="C14568" t="s">
        <v>3</v>
      </c>
      <c r="D14568" t="s">
        <v>786</v>
      </c>
      <c r="E14568" t="s">
        <v>9</v>
      </c>
      <c r="F14568" t="s">
        <v>1087</v>
      </c>
      <c r="G14568" t="s">
        <v>870</v>
      </c>
      <c r="H14568" s="135" t="s">
        <v>1496</v>
      </c>
      <c r="I14568" t="s">
        <v>1455</v>
      </c>
      <c r="J14568" s="20">
        <v>28</v>
      </c>
      <c r="K14568" s="20" t="s">
        <v>3</v>
      </c>
      <c r="L14568" t="s">
        <v>1464</v>
      </c>
      <c r="M14568" s="20">
        <v>4.42</v>
      </c>
      <c r="N14568" s="20">
        <v>3.08</v>
      </c>
      <c r="AE14568">
        <f t="shared" si="227"/>
        <v>2010</v>
      </c>
    </row>
    <row r="14569" spans="1:31" x14ac:dyDescent="0.25">
      <c r="A14569" s="7">
        <v>14566</v>
      </c>
      <c r="B14569" s="8">
        <v>40543</v>
      </c>
      <c r="C14569" t="s">
        <v>3</v>
      </c>
      <c r="D14569" t="s">
        <v>518</v>
      </c>
      <c r="E14569" t="s">
        <v>9</v>
      </c>
      <c r="F14569" t="s">
        <v>687</v>
      </c>
      <c r="G14569" t="s">
        <v>895</v>
      </c>
      <c r="H14569" s="9" t="s">
        <v>2855</v>
      </c>
      <c r="I14569" t="s">
        <v>1454</v>
      </c>
      <c r="J14569" s="20">
        <v>24</v>
      </c>
      <c r="K14569" s="20" t="s">
        <v>3</v>
      </c>
      <c r="L14569" t="s">
        <v>1464</v>
      </c>
      <c r="M14569" s="20">
        <v>7.72</v>
      </c>
      <c r="N14569" s="20">
        <v>5.28</v>
      </c>
      <c r="AE14569">
        <f t="shared" si="227"/>
        <v>2010</v>
      </c>
    </row>
    <row r="14570" spans="1:31" x14ac:dyDescent="0.25">
      <c r="A14570" s="7">
        <v>14567</v>
      </c>
      <c r="B14570" s="8">
        <v>40544</v>
      </c>
      <c r="C14570" t="s">
        <v>3</v>
      </c>
      <c r="D14570" t="s">
        <v>798</v>
      </c>
      <c r="E14570" t="s">
        <v>9</v>
      </c>
      <c r="F14570" t="s">
        <v>1087</v>
      </c>
      <c r="G14570" t="s">
        <v>377</v>
      </c>
      <c r="H14570" s="9" t="s">
        <v>2403</v>
      </c>
      <c r="I14570" t="s">
        <v>1455</v>
      </c>
      <c r="J14570" s="20">
        <v>90</v>
      </c>
      <c r="K14570" s="20" t="s">
        <v>3</v>
      </c>
      <c r="L14570" t="s">
        <v>1464</v>
      </c>
      <c r="M14570" s="20">
        <v>13.1</v>
      </c>
      <c r="N14570" s="20">
        <v>9.9</v>
      </c>
      <c r="AE14570">
        <f t="shared" si="227"/>
        <v>2011</v>
      </c>
    </row>
    <row r="14571" spans="1:31" x14ac:dyDescent="0.25">
      <c r="A14571" s="7">
        <v>14568</v>
      </c>
      <c r="B14571" s="8">
        <v>40544</v>
      </c>
      <c r="C14571" t="s">
        <v>3</v>
      </c>
      <c r="D14571" t="s">
        <v>973</v>
      </c>
      <c r="E14571" t="s">
        <v>9</v>
      </c>
      <c r="F14571" t="s">
        <v>1087</v>
      </c>
      <c r="G14571" t="s">
        <v>870</v>
      </c>
      <c r="H14571" s="135" t="s">
        <v>2467</v>
      </c>
      <c r="I14571" t="s">
        <v>1455</v>
      </c>
      <c r="J14571" s="20">
        <v>7</v>
      </c>
      <c r="K14571" s="20" t="s">
        <v>1465</v>
      </c>
      <c r="L14571" t="s">
        <v>1466</v>
      </c>
      <c r="M14571" s="20">
        <v>0.875</v>
      </c>
      <c r="N14571" s="20">
        <v>0.875</v>
      </c>
      <c r="AE14571">
        <f t="shared" si="227"/>
        <v>2011</v>
      </c>
    </row>
    <row r="14572" spans="1:31" x14ac:dyDescent="0.25">
      <c r="A14572" s="7">
        <v>14569</v>
      </c>
      <c r="B14572" s="8">
        <v>40544</v>
      </c>
      <c r="C14572" t="s">
        <v>3</v>
      </c>
      <c r="D14572" t="s">
        <v>543</v>
      </c>
      <c r="E14572" t="s">
        <v>9</v>
      </c>
      <c r="F14572" t="s">
        <v>268</v>
      </c>
      <c r="G14572" t="s">
        <v>929</v>
      </c>
      <c r="H14572" s="135" t="s">
        <v>3036</v>
      </c>
      <c r="I14572" t="s">
        <v>1454</v>
      </c>
      <c r="J14572" s="20">
        <v>30</v>
      </c>
      <c r="K14572" s="20" t="s">
        <v>9</v>
      </c>
      <c r="L14572" t="s">
        <v>1464</v>
      </c>
      <c r="M14572" s="20">
        <v>6.6</v>
      </c>
      <c r="N14572" s="20">
        <v>9.4</v>
      </c>
      <c r="AE14572">
        <f t="shared" si="227"/>
        <v>2011</v>
      </c>
    </row>
    <row r="14573" spans="1:31" x14ac:dyDescent="0.25">
      <c r="A14573" s="7">
        <v>14570</v>
      </c>
      <c r="B14573" s="8">
        <v>40544</v>
      </c>
      <c r="C14573" t="s">
        <v>3</v>
      </c>
      <c r="D14573" t="s">
        <v>973</v>
      </c>
      <c r="E14573" t="s">
        <v>9</v>
      </c>
      <c r="F14573" t="s">
        <v>1058</v>
      </c>
      <c r="G14573" t="s">
        <v>870</v>
      </c>
      <c r="H14573" s="135" t="s">
        <v>1496</v>
      </c>
      <c r="I14573" t="s">
        <v>1454</v>
      </c>
      <c r="J14573" s="20">
        <v>13</v>
      </c>
      <c r="K14573" s="20" t="s">
        <v>9</v>
      </c>
      <c r="L14573" t="s">
        <v>1464</v>
      </c>
      <c r="M14573" s="20">
        <v>2.86</v>
      </c>
      <c r="N14573" s="20">
        <v>4.6400000000000006</v>
      </c>
      <c r="AE14573">
        <f t="shared" si="227"/>
        <v>2011</v>
      </c>
    </row>
    <row r="14574" spans="1:31" x14ac:dyDescent="0.25">
      <c r="A14574" s="7">
        <v>14571</v>
      </c>
      <c r="B14574" s="8">
        <v>40544</v>
      </c>
      <c r="C14574" t="s">
        <v>3</v>
      </c>
      <c r="D14574" t="s">
        <v>543</v>
      </c>
      <c r="E14574" t="s">
        <v>9</v>
      </c>
      <c r="F14574" t="s">
        <v>427</v>
      </c>
      <c r="G14574" t="s">
        <v>648</v>
      </c>
      <c r="H14574" s="9" t="s">
        <v>2957</v>
      </c>
      <c r="I14574" t="s">
        <v>1456</v>
      </c>
      <c r="J14574" s="20">
        <v>61</v>
      </c>
      <c r="K14574" s="20" t="s">
        <v>9</v>
      </c>
      <c r="L14574" t="s">
        <v>1463</v>
      </c>
      <c r="M14574" s="20">
        <v>14.64</v>
      </c>
      <c r="N14574" s="20">
        <v>16.86</v>
      </c>
      <c r="O14574" t="s">
        <v>3</v>
      </c>
      <c r="P14574" s="13" t="s">
        <v>794</v>
      </c>
      <c r="Q14574" t="s">
        <v>3</v>
      </c>
      <c r="R14574" t="s">
        <v>978</v>
      </c>
      <c r="S14574" t="s">
        <v>1465</v>
      </c>
      <c r="U14574" t="s">
        <v>1465</v>
      </c>
      <c r="W14574" t="s">
        <v>1465</v>
      </c>
      <c r="Y14574" t="s">
        <v>1465</v>
      </c>
      <c r="AA14574" t="s">
        <v>1465</v>
      </c>
      <c r="AC14574" t="s">
        <v>1465</v>
      </c>
      <c r="AE14574">
        <f t="shared" si="227"/>
        <v>2011</v>
      </c>
    </row>
    <row r="14575" spans="1:31" x14ac:dyDescent="0.25">
      <c r="A14575" s="7">
        <v>14572</v>
      </c>
      <c r="B14575" s="8">
        <v>40544</v>
      </c>
      <c r="C14575" t="s">
        <v>3</v>
      </c>
      <c r="D14575" t="s">
        <v>543</v>
      </c>
      <c r="E14575" t="s">
        <v>9</v>
      </c>
      <c r="F14575" t="s">
        <v>817</v>
      </c>
      <c r="G14575" t="s">
        <v>648</v>
      </c>
      <c r="H14575" s="9" t="s">
        <v>2957</v>
      </c>
      <c r="I14575" t="s">
        <v>1456</v>
      </c>
      <c r="J14575" s="20">
        <v>20</v>
      </c>
      <c r="K14575" s="20" t="s">
        <v>1465</v>
      </c>
      <c r="L14575" t="s">
        <v>1466</v>
      </c>
      <c r="M14575" s="20">
        <v>5</v>
      </c>
      <c r="N14575" s="20">
        <v>5</v>
      </c>
      <c r="O14575" t="s">
        <v>3</v>
      </c>
      <c r="P14575" s="13" t="s">
        <v>786</v>
      </c>
      <c r="Q14575" t="s">
        <v>9</v>
      </c>
      <c r="R14575" t="s">
        <v>926</v>
      </c>
      <c r="S14575" t="s">
        <v>1465</v>
      </c>
      <c r="U14575" t="s">
        <v>1465</v>
      </c>
      <c r="W14575" t="s">
        <v>1465</v>
      </c>
      <c r="Y14575" t="s">
        <v>1465</v>
      </c>
      <c r="AA14575" t="s">
        <v>1465</v>
      </c>
      <c r="AC14575" t="s">
        <v>1465</v>
      </c>
      <c r="AE14575">
        <f t="shared" si="227"/>
        <v>2011</v>
      </c>
    </row>
    <row r="14576" spans="1:31" x14ac:dyDescent="0.25">
      <c r="A14576" s="7">
        <v>14573</v>
      </c>
      <c r="B14576" s="8">
        <v>40545</v>
      </c>
      <c r="C14576" t="s">
        <v>3</v>
      </c>
      <c r="D14576" t="s">
        <v>779</v>
      </c>
      <c r="E14576" t="s">
        <v>9</v>
      </c>
      <c r="F14576" t="s">
        <v>833</v>
      </c>
      <c r="G14576" t="s">
        <v>377</v>
      </c>
      <c r="H14576" s="135" t="s">
        <v>1496</v>
      </c>
      <c r="I14576" t="s">
        <v>1454</v>
      </c>
      <c r="J14576" s="20">
        <v>32</v>
      </c>
      <c r="K14576" s="20" t="s">
        <v>9</v>
      </c>
      <c r="L14576" t="s">
        <v>1464</v>
      </c>
      <c r="M14576" s="20">
        <v>7.04</v>
      </c>
      <c r="N14576" s="20">
        <v>9.9600000000000009</v>
      </c>
      <c r="AE14576">
        <f t="shared" si="227"/>
        <v>2011</v>
      </c>
    </row>
    <row r="14577" spans="1:31" x14ac:dyDescent="0.25">
      <c r="A14577" s="7">
        <v>14574</v>
      </c>
      <c r="B14577" s="8">
        <v>40545</v>
      </c>
      <c r="C14577" t="s">
        <v>3</v>
      </c>
      <c r="D14577" t="s">
        <v>1018</v>
      </c>
      <c r="E14577" t="s">
        <v>9</v>
      </c>
      <c r="F14577" t="s">
        <v>1069</v>
      </c>
      <c r="G14577" t="s">
        <v>929</v>
      </c>
      <c r="H14577" s="9" t="s">
        <v>2725</v>
      </c>
      <c r="I14577" t="s">
        <v>1454</v>
      </c>
      <c r="J14577" s="20">
        <v>32</v>
      </c>
      <c r="K14577" s="20" t="s">
        <v>3</v>
      </c>
      <c r="L14577" t="s">
        <v>1464</v>
      </c>
      <c r="M14577" s="20">
        <v>9.9600000000000009</v>
      </c>
      <c r="N14577" s="20">
        <v>7.04</v>
      </c>
      <c r="AE14577">
        <f t="shared" si="227"/>
        <v>2011</v>
      </c>
    </row>
    <row r="14578" spans="1:31" x14ac:dyDescent="0.25">
      <c r="A14578" s="7">
        <v>14575</v>
      </c>
      <c r="B14578" s="8">
        <v>40545</v>
      </c>
      <c r="C14578" t="s">
        <v>3</v>
      </c>
      <c r="D14578" t="s">
        <v>432</v>
      </c>
      <c r="E14578" t="s">
        <v>9</v>
      </c>
      <c r="F14578" t="s">
        <v>365</v>
      </c>
      <c r="G14578" t="s">
        <v>895</v>
      </c>
      <c r="H14578" s="135" t="s">
        <v>2708</v>
      </c>
      <c r="I14578" t="s">
        <v>1454</v>
      </c>
      <c r="J14578" s="20">
        <v>27</v>
      </c>
      <c r="K14578" s="20" t="s">
        <v>9</v>
      </c>
      <c r="L14578" t="s">
        <v>1463</v>
      </c>
      <c r="M14578" s="20">
        <v>6.48</v>
      </c>
      <c r="N14578" s="20">
        <v>8.02</v>
      </c>
      <c r="AE14578">
        <f t="shared" si="227"/>
        <v>2011</v>
      </c>
    </row>
    <row r="14579" spans="1:31" x14ac:dyDescent="0.25">
      <c r="A14579" s="7">
        <v>14576</v>
      </c>
      <c r="B14579" s="8">
        <v>40546</v>
      </c>
      <c r="C14579" t="s">
        <v>3</v>
      </c>
      <c r="D14579" t="s">
        <v>311</v>
      </c>
      <c r="E14579" t="s">
        <v>9</v>
      </c>
      <c r="F14579" t="s">
        <v>869</v>
      </c>
      <c r="G14579" t="s">
        <v>377</v>
      </c>
      <c r="H14579" s="9" t="s">
        <v>2369</v>
      </c>
      <c r="I14579" t="s">
        <v>1454</v>
      </c>
      <c r="J14579" s="20">
        <v>28</v>
      </c>
      <c r="K14579" s="20" t="s">
        <v>9</v>
      </c>
      <c r="L14579" t="s">
        <v>1464</v>
      </c>
      <c r="M14579" s="20">
        <v>6.16</v>
      </c>
      <c r="N14579" s="20">
        <v>8.84</v>
      </c>
      <c r="AE14579">
        <f t="shared" si="227"/>
        <v>2011</v>
      </c>
    </row>
    <row r="14580" spans="1:31" x14ac:dyDescent="0.25">
      <c r="A14580" s="7">
        <v>14577</v>
      </c>
      <c r="B14580" s="8">
        <v>40546</v>
      </c>
      <c r="C14580" t="s">
        <v>3</v>
      </c>
      <c r="D14580" t="s">
        <v>55</v>
      </c>
      <c r="E14580" t="s">
        <v>9</v>
      </c>
      <c r="F14580" t="s">
        <v>1088</v>
      </c>
      <c r="G14580" t="s">
        <v>929</v>
      </c>
      <c r="H14580" s="135" t="s">
        <v>2812</v>
      </c>
      <c r="I14580" t="s">
        <v>1458</v>
      </c>
      <c r="J14580" s="20">
        <v>11</v>
      </c>
      <c r="K14580" s="20" t="s">
        <v>9</v>
      </c>
      <c r="L14580" t="s">
        <v>1464</v>
      </c>
      <c r="M14580" s="20">
        <v>10</v>
      </c>
      <c r="N14580" s="20">
        <v>30</v>
      </c>
      <c r="AE14580">
        <f t="shared" si="227"/>
        <v>2011</v>
      </c>
    </row>
    <row r="14581" spans="1:31" x14ac:dyDescent="0.25">
      <c r="A14581" s="7">
        <v>14578</v>
      </c>
      <c r="B14581" s="8">
        <v>40547</v>
      </c>
      <c r="C14581" t="s">
        <v>3</v>
      </c>
      <c r="D14581" t="s">
        <v>913</v>
      </c>
      <c r="E14581" t="s">
        <v>9</v>
      </c>
      <c r="F14581" t="s">
        <v>905</v>
      </c>
      <c r="G14581" t="s">
        <v>648</v>
      </c>
      <c r="H14581" s="136" t="s">
        <v>1496</v>
      </c>
      <c r="I14581" t="s">
        <v>1454</v>
      </c>
      <c r="J14581" s="20">
        <v>27</v>
      </c>
      <c r="K14581" s="20" t="s">
        <v>3</v>
      </c>
      <c r="L14581" t="s">
        <v>1464</v>
      </c>
      <c r="M14581" s="20">
        <v>8.56</v>
      </c>
      <c r="N14581" s="20">
        <v>5.9399999999999995</v>
      </c>
      <c r="AE14581">
        <f t="shared" si="227"/>
        <v>2011</v>
      </c>
    </row>
    <row r="14582" spans="1:31" x14ac:dyDescent="0.25">
      <c r="A14582" s="7">
        <v>14579</v>
      </c>
      <c r="B14582" s="8">
        <v>40548</v>
      </c>
      <c r="C14582" t="s">
        <v>3</v>
      </c>
      <c r="D14582" t="s">
        <v>597</v>
      </c>
      <c r="E14582" t="s">
        <v>9</v>
      </c>
      <c r="F14582" t="s">
        <v>1089</v>
      </c>
      <c r="G14582" t="s">
        <v>648</v>
      </c>
      <c r="H14582" s="135" t="s">
        <v>1799</v>
      </c>
      <c r="I14582" t="s">
        <v>1458</v>
      </c>
      <c r="J14582" s="20">
        <v>19</v>
      </c>
      <c r="K14582" s="20" t="s">
        <v>1465</v>
      </c>
      <c r="L14582" t="s">
        <v>1466</v>
      </c>
      <c r="M14582" s="20">
        <v>10</v>
      </c>
      <c r="N14582" s="20">
        <v>30</v>
      </c>
      <c r="AE14582">
        <f t="shared" si="227"/>
        <v>2011</v>
      </c>
    </row>
    <row r="14583" spans="1:31" x14ac:dyDescent="0.25">
      <c r="A14583" s="7">
        <v>14580</v>
      </c>
      <c r="B14583" s="8">
        <v>40548</v>
      </c>
      <c r="C14583" t="s">
        <v>3</v>
      </c>
      <c r="D14583" t="s">
        <v>786</v>
      </c>
      <c r="E14583" t="s">
        <v>9</v>
      </c>
      <c r="F14583" t="s">
        <v>19</v>
      </c>
      <c r="G14583" t="s">
        <v>870</v>
      </c>
      <c r="H14583" s="135" t="s">
        <v>3046</v>
      </c>
      <c r="I14583" t="s">
        <v>1454</v>
      </c>
      <c r="J14583" s="20">
        <v>72</v>
      </c>
      <c r="K14583" s="20" t="s">
        <v>3</v>
      </c>
      <c r="L14583" t="s">
        <v>1464</v>
      </c>
      <c r="M14583" s="20">
        <v>21.16</v>
      </c>
      <c r="N14583" s="20">
        <v>15.84</v>
      </c>
      <c r="AE14583">
        <f t="shared" si="227"/>
        <v>2011</v>
      </c>
    </row>
    <row r="14584" spans="1:31" x14ac:dyDescent="0.25">
      <c r="A14584" s="7">
        <v>14581</v>
      </c>
      <c r="B14584" s="8">
        <v>40548</v>
      </c>
      <c r="C14584" t="s">
        <v>3</v>
      </c>
      <c r="D14584" t="s">
        <v>973</v>
      </c>
      <c r="E14584" t="s">
        <v>9</v>
      </c>
      <c r="F14584" t="s">
        <v>1058</v>
      </c>
      <c r="G14584" t="s">
        <v>870</v>
      </c>
      <c r="H14584" s="135" t="s">
        <v>1496</v>
      </c>
      <c r="I14584" t="s">
        <v>1454</v>
      </c>
      <c r="J14584" s="20">
        <v>22</v>
      </c>
      <c r="K14584" s="20" t="s">
        <v>9</v>
      </c>
      <c r="L14584" t="s">
        <v>1464</v>
      </c>
      <c r="M14584" s="20">
        <v>4.84</v>
      </c>
      <c r="N14584" s="20">
        <v>7.16</v>
      </c>
      <c r="AE14584">
        <f t="shared" si="227"/>
        <v>2011</v>
      </c>
    </row>
    <row r="14585" spans="1:31" x14ac:dyDescent="0.25">
      <c r="A14585" s="7">
        <v>14582</v>
      </c>
      <c r="B14585" s="8">
        <v>40548</v>
      </c>
      <c r="C14585" t="s">
        <v>3</v>
      </c>
      <c r="D14585" t="s">
        <v>973</v>
      </c>
      <c r="E14585" t="s">
        <v>9</v>
      </c>
      <c r="F14585" t="s">
        <v>1045</v>
      </c>
      <c r="G14585" t="s">
        <v>870</v>
      </c>
      <c r="H14585" s="135" t="s">
        <v>1496</v>
      </c>
      <c r="I14585" t="s">
        <v>1454</v>
      </c>
      <c r="J14585" s="20">
        <v>17</v>
      </c>
      <c r="K14585" s="20" t="s">
        <v>3</v>
      </c>
      <c r="L14585" t="s">
        <v>1464</v>
      </c>
      <c r="M14585" s="20">
        <v>5.76</v>
      </c>
      <c r="N14585" s="20">
        <v>3.74</v>
      </c>
      <c r="AE14585">
        <f t="shared" si="227"/>
        <v>2011</v>
      </c>
    </row>
    <row r="14586" spans="1:31" x14ac:dyDescent="0.25">
      <c r="A14586" s="7">
        <v>14583</v>
      </c>
      <c r="B14586" s="8">
        <v>40550</v>
      </c>
      <c r="C14586" t="s">
        <v>3</v>
      </c>
      <c r="D14586" t="s">
        <v>43</v>
      </c>
      <c r="E14586" t="s">
        <v>9</v>
      </c>
      <c r="F14586" t="s">
        <v>920</v>
      </c>
      <c r="G14586" t="s">
        <v>14</v>
      </c>
      <c r="H14586" s="135" t="s">
        <v>1496</v>
      </c>
      <c r="I14586" t="s">
        <v>1455</v>
      </c>
      <c r="J14586" s="20">
        <v>69</v>
      </c>
      <c r="K14586" s="20" t="s">
        <v>3</v>
      </c>
      <c r="L14586" t="s">
        <v>1463</v>
      </c>
      <c r="M14586" s="20">
        <v>9.4700000000000006</v>
      </c>
      <c r="N14586" s="20">
        <v>8.2799999999999994</v>
      </c>
      <c r="AE14586">
        <f t="shared" si="227"/>
        <v>2011</v>
      </c>
    </row>
    <row r="14587" spans="1:31" x14ac:dyDescent="0.25">
      <c r="A14587" s="7">
        <v>14584</v>
      </c>
      <c r="B14587" s="8">
        <v>40550</v>
      </c>
      <c r="C14587" t="s">
        <v>3</v>
      </c>
      <c r="D14587" t="s">
        <v>543</v>
      </c>
      <c r="E14587" t="s">
        <v>9</v>
      </c>
      <c r="F14587" t="s">
        <v>1044</v>
      </c>
      <c r="G14587" t="s">
        <v>895</v>
      </c>
      <c r="H14587" s="135" t="s">
        <v>2603</v>
      </c>
      <c r="I14587" t="s">
        <v>1455</v>
      </c>
      <c r="J14587" s="20">
        <v>17</v>
      </c>
      <c r="K14587" s="20" t="s">
        <v>9</v>
      </c>
      <c r="L14587" t="s">
        <v>1463</v>
      </c>
      <c r="M14587" s="20">
        <v>2.04</v>
      </c>
      <c r="N14587" s="20">
        <v>2.71</v>
      </c>
      <c r="AE14587">
        <f t="shared" si="227"/>
        <v>2011</v>
      </c>
    </row>
    <row r="14588" spans="1:31" x14ac:dyDescent="0.25">
      <c r="A14588" s="7">
        <v>14585</v>
      </c>
      <c r="B14588" s="8">
        <v>40551</v>
      </c>
      <c r="C14588" t="s">
        <v>3</v>
      </c>
      <c r="D14588" t="s">
        <v>655</v>
      </c>
      <c r="E14588" t="s">
        <v>9</v>
      </c>
      <c r="F14588" t="s">
        <v>734</v>
      </c>
      <c r="G14588" t="s">
        <v>1016</v>
      </c>
      <c r="H14588" s="9" t="s">
        <v>2924</v>
      </c>
      <c r="I14588" t="s">
        <v>1454</v>
      </c>
      <c r="J14588" s="20">
        <v>75</v>
      </c>
      <c r="K14588" s="20" t="s">
        <v>9</v>
      </c>
      <c r="L14588" t="s">
        <v>1463</v>
      </c>
      <c r="M14588" s="20">
        <v>18</v>
      </c>
      <c r="N14588" s="20">
        <v>20.5</v>
      </c>
      <c r="AE14588">
        <f t="shared" si="227"/>
        <v>2011</v>
      </c>
    </row>
    <row r="14589" spans="1:31" x14ac:dyDescent="0.25">
      <c r="A14589" s="7">
        <v>14586</v>
      </c>
      <c r="B14589" s="8">
        <v>40553</v>
      </c>
      <c r="C14589" t="s">
        <v>3</v>
      </c>
      <c r="D14589" t="s">
        <v>1090</v>
      </c>
      <c r="E14589" t="s">
        <v>9</v>
      </c>
      <c r="F14589" t="s">
        <v>202</v>
      </c>
      <c r="G14589" t="s">
        <v>17</v>
      </c>
      <c r="H14589" s="135" t="s">
        <v>1518</v>
      </c>
      <c r="I14589" t="s">
        <v>1458</v>
      </c>
      <c r="J14589" s="20">
        <v>11</v>
      </c>
      <c r="K14589" s="20" t="s">
        <v>9</v>
      </c>
      <c r="L14589" t="s">
        <v>1463</v>
      </c>
      <c r="M14589" s="20">
        <v>30</v>
      </c>
      <c r="N14589" s="20">
        <v>10</v>
      </c>
      <c r="AE14589">
        <f t="shared" si="227"/>
        <v>2011</v>
      </c>
    </row>
    <row r="14590" spans="1:31" x14ac:dyDescent="0.25">
      <c r="A14590" s="7">
        <v>14587</v>
      </c>
      <c r="B14590" s="8">
        <v>40553</v>
      </c>
      <c r="C14590" t="s">
        <v>3</v>
      </c>
      <c r="D14590" t="s">
        <v>656</v>
      </c>
      <c r="E14590" t="s">
        <v>9</v>
      </c>
      <c r="F14590" t="s">
        <v>175</v>
      </c>
      <c r="G14590" t="s">
        <v>648</v>
      </c>
      <c r="H14590" s="136" t="s">
        <v>1496</v>
      </c>
      <c r="I14590" t="s">
        <v>1454</v>
      </c>
      <c r="J14590" s="20">
        <v>19</v>
      </c>
      <c r="K14590" s="20" t="s">
        <v>3</v>
      </c>
      <c r="L14590" t="s">
        <v>1464</v>
      </c>
      <c r="M14590" s="20">
        <v>6.32</v>
      </c>
      <c r="N14590" s="20">
        <v>4.18</v>
      </c>
      <c r="AE14590">
        <f t="shared" si="227"/>
        <v>2011</v>
      </c>
    </row>
    <row r="14591" spans="1:31" x14ac:dyDescent="0.25">
      <c r="A14591" s="7">
        <v>14588</v>
      </c>
      <c r="B14591" s="8">
        <v>40553</v>
      </c>
      <c r="C14591" t="s">
        <v>3</v>
      </c>
      <c r="D14591" t="s">
        <v>656</v>
      </c>
      <c r="E14591" t="s">
        <v>9</v>
      </c>
      <c r="F14591" t="s">
        <v>175</v>
      </c>
      <c r="G14591" t="s">
        <v>648</v>
      </c>
      <c r="H14591" s="136" t="s">
        <v>1496</v>
      </c>
      <c r="I14591" t="s">
        <v>1454</v>
      </c>
      <c r="J14591" s="20">
        <v>42</v>
      </c>
      <c r="K14591" s="20" t="s">
        <v>3</v>
      </c>
      <c r="L14591" t="s">
        <v>1463</v>
      </c>
      <c r="M14591" s="20">
        <v>11.92</v>
      </c>
      <c r="N14591" s="20">
        <v>10.08</v>
      </c>
      <c r="AE14591">
        <f t="shared" si="227"/>
        <v>2011</v>
      </c>
    </row>
    <row r="14592" spans="1:31" x14ac:dyDescent="0.25">
      <c r="A14592" s="7">
        <v>14589</v>
      </c>
      <c r="B14592" s="8">
        <v>40554</v>
      </c>
      <c r="C14592" t="s">
        <v>3</v>
      </c>
      <c r="D14592" s="16" t="s">
        <v>35</v>
      </c>
      <c r="E14592" t="s">
        <v>9</v>
      </c>
      <c r="F14592" t="s">
        <v>1018</v>
      </c>
      <c r="G14592" t="s">
        <v>648</v>
      </c>
      <c r="H14592" s="135" t="s">
        <v>1785</v>
      </c>
      <c r="I14592" t="s">
        <v>1455</v>
      </c>
      <c r="J14592" s="20">
        <v>40</v>
      </c>
      <c r="K14592" s="20" t="s">
        <v>1465</v>
      </c>
      <c r="L14592" t="s">
        <v>1466</v>
      </c>
      <c r="M14592" s="20">
        <v>5</v>
      </c>
      <c r="N14592" s="20">
        <v>5</v>
      </c>
      <c r="AE14592">
        <f t="shared" si="227"/>
        <v>2011</v>
      </c>
    </row>
    <row r="14593" spans="1:31" x14ac:dyDescent="0.25">
      <c r="A14593" s="7">
        <v>14590</v>
      </c>
      <c r="B14593" s="8">
        <v>40554</v>
      </c>
      <c r="C14593" t="s">
        <v>3</v>
      </c>
      <c r="D14593" t="s">
        <v>518</v>
      </c>
      <c r="E14593" t="s">
        <v>9</v>
      </c>
      <c r="F14593" t="s">
        <v>1064</v>
      </c>
      <c r="G14593" t="s">
        <v>895</v>
      </c>
      <c r="H14593" s="135" t="s">
        <v>3047</v>
      </c>
      <c r="I14593" t="s">
        <v>1455</v>
      </c>
      <c r="J14593" s="20">
        <v>17</v>
      </c>
      <c r="K14593" s="20" t="s">
        <v>9</v>
      </c>
      <c r="L14593" t="s">
        <v>1463</v>
      </c>
      <c r="M14593" s="20">
        <v>2.04</v>
      </c>
      <c r="N14593" s="20">
        <v>2.71</v>
      </c>
      <c r="AE14593">
        <f t="shared" si="227"/>
        <v>2011</v>
      </c>
    </row>
    <row r="14594" spans="1:31" x14ac:dyDescent="0.25">
      <c r="A14594" s="7">
        <v>14591</v>
      </c>
      <c r="B14594" s="8">
        <v>40554</v>
      </c>
      <c r="C14594" t="s">
        <v>3</v>
      </c>
      <c r="D14594" t="s">
        <v>178</v>
      </c>
      <c r="E14594" t="s">
        <v>9</v>
      </c>
      <c r="F14594" t="s">
        <v>91</v>
      </c>
      <c r="G14594" t="s">
        <v>895</v>
      </c>
      <c r="H14594" s="9" t="s">
        <v>2648</v>
      </c>
      <c r="I14594" t="s">
        <v>1454</v>
      </c>
      <c r="J14594" s="20">
        <v>24</v>
      </c>
      <c r="K14594" s="20" t="s">
        <v>9</v>
      </c>
      <c r="L14594" t="s">
        <v>1464</v>
      </c>
      <c r="M14594" s="20">
        <v>5.28</v>
      </c>
      <c r="N14594" s="20">
        <v>7.72</v>
      </c>
      <c r="AE14594">
        <f t="shared" si="227"/>
        <v>2011</v>
      </c>
    </row>
    <row r="14595" spans="1:31" x14ac:dyDescent="0.25">
      <c r="A14595" s="7">
        <v>14592</v>
      </c>
      <c r="B14595" s="8">
        <v>40554</v>
      </c>
      <c r="C14595" t="s">
        <v>3</v>
      </c>
      <c r="D14595" t="s">
        <v>1008</v>
      </c>
      <c r="E14595" t="s">
        <v>9</v>
      </c>
      <c r="F14595" t="s">
        <v>54</v>
      </c>
      <c r="G14595" t="s">
        <v>648</v>
      </c>
      <c r="H14595" s="9" t="s">
        <v>2957</v>
      </c>
      <c r="I14595" t="s">
        <v>1456</v>
      </c>
      <c r="J14595" s="20">
        <v>85</v>
      </c>
      <c r="K14595" s="20" t="s">
        <v>9</v>
      </c>
      <c r="L14595" t="s">
        <v>1464</v>
      </c>
      <c r="M14595" s="20">
        <v>18.7</v>
      </c>
      <c r="N14595" s="20">
        <v>24.8</v>
      </c>
      <c r="O14595" t="s">
        <v>3</v>
      </c>
      <c r="P14595" s="13" t="s">
        <v>265</v>
      </c>
      <c r="Q14595" t="s">
        <v>3</v>
      </c>
      <c r="R14595" t="s">
        <v>107</v>
      </c>
      <c r="S14595" t="s">
        <v>3</v>
      </c>
      <c r="T14595" t="s">
        <v>984</v>
      </c>
      <c r="U14595" t="s">
        <v>9</v>
      </c>
      <c r="V14595" t="s">
        <v>1032</v>
      </c>
      <c r="W14595" t="s">
        <v>9</v>
      </c>
      <c r="X14595" t="s">
        <v>905</v>
      </c>
      <c r="Y14595" t="s">
        <v>9</v>
      </c>
      <c r="Z14595" t="s">
        <v>473</v>
      </c>
      <c r="AA14595" t="s">
        <v>1465</v>
      </c>
      <c r="AC14595" t="s">
        <v>1465</v>
      </c>
      <c r="AE14595">
        <f t="shared" si="227"/>
        <v>2011</v>
      </c>
    </row>
    <row r="14596" spans="1:31" x14ac:dyDescent="0.25">
      <c r="A14596" s="7">
        <v>14593</v>
      </c>
      <c r="B14596" s="8">
        <v>40554</v>
      </c>
      <c r="C14596" t="s">
        <v>3</v>
      </c>
      <c r="D14596" t="s">
        <v>432</v>
      </c>
      <c r="E14596" t="s">
        <v>9</v>
      </c>
      <c r="F14596" t="s">
        <v>54</v>
      </c>
      <c r="G14596" t="s">
        <v>714</v>
      </c>
      <c r="H14596" s="9" t="s">
        <v>2128</v>
      </c>
      <c r="I14596" t="s">
        <v>1454</v>
      </c>
      <c r="J14596" s="20">
        <v>23</v>
      </c>
      <c r="K14596" s="20" t="s">
        <v>9</v>
      </c>
      <c r="L14596" t="s">
        <v>1464</v>
      </c>
      <c r="M14596" s="20">
        <v>5.0600000000000005</v>
      </c>
      <c r="N14596" s="20">
        <v>7.4399999999999995</v>
      </c>
      <c r="AE14596">
        <f t="shared" ref="AE14596:AE14659" si="228">YEAR(B14596)</f>
        <v>2011</v>
      </c>
    </row>
    <row r="14597" spans="1:31" x14ac:dyDescent="0.25">
      <c r="A14597" s="7">
        <v>14594</v>
      </c>
      <c r="B14597" s="8">
        <v>40555</v>
      </c>
      <c r="C14597" t="s">
        <v>3</v>
      </c>
      <c r="D14597" t="s">
        <v>973</v>
      </c>
      <c r="E14597" t="s">
        <v>9</v>
      </c>
      <c r="F14597" t="s">
        <v>52</v>
      </c>
      <c r="G14597" t="s">
        <v>929</v>
      </c>
      <c r="H14597" s="9" t="s">
        <v>3048</v>
      </c>
      <c r="I14597" t="s">
        <v>1454</v>
      </c>
      <c r="J14597" s="20">
        <v>10</v>
      </c>
      <c r="K14597" s="20" t="s">
        <v>1465</v>
      </c>
      <c r="L14597" t="s">
        <v>1466</v>
      </c>
      <c r="M14597" s="20">
        <v>2.5</v>
      </c>
      <c r="N14597" s="20">
        <v>2.5</v>
      </c>
      <c r="AE14597">
        <f t="shared" si="228"/>
        <v>2011</v>
      </c>
    </row>
    <row r="14598" spans="1:31" x14ac:dyDescent="0.25">
      <c r="A14598" s="7">
        <v>14595</v>
      </c>
      <c r="B14598" s="8">
        <v>40555</v>
      </c>
      <c r="C14598" t="s">
        <v>3</v>
      </c>
      <c r="D14598" t="s">
        <v>1018</v>
      </c>
      <c r="E14598" t="s">
        <v>9</v>
      </c>
      <c r="F14598" t="s">
        <v>55</v>
      </c>
      <c r="G14598" t="s">
        <v>861</v>
      </c>
      <c r="H14598" s="9" t="s">
        <v>2457</v>
      </c>
      <c r="I14598" t="s">
        <v>1454</v>
      </c>
      <c r="J14598" s="20">
        <v>46</v>
      </c>
      <c r="K14598" s="20" t="s">
        <v>9</v>
      </c>
      <c r="L14598" t="s">
        <v>1464</v>
      </c>
      <c r="M14598" s="20">
        <v>10.120000000000001</v>
      </c>
      <c r="N14598" s="20">
        <v>13.879999999999999</v>
      </c>
      <c r="AE14598">
        <f t="shared" si="228"/>
        <v>2011</v>
      </c>
    </row>
    <row r="14599" spans="1:31" x14ac:dyDescent="0.25">
      <c r="A14599" s="7">
        <v>14596</v>
      </c>
      <c r="B14599" s="8">
        <v>40556</v>
      </c>
      <c r="C14599" t="s">
        <v>3</v>
      </c>
      <c r="D14599" t="s">
        <v>1060</v>
      </c>
      <c r="E14599" t="s">
        <v>9</v>
      </c>
      <c r="F14599" t="s">
        <v>112</v>
      </c>
      <c r="G14599" t="s">
        <v>14</v>
      </c>
      <c r="H14599" s="135" t="s">
        <v>1501</v>
      </c>
      <c r="I14599" t="s">
        <v>1455</v>
      </c>
      <c r="J14599" s="20">
        <v>89</v>
      </c>
      <c r="K14599" s="20" t="s">
        <v>1465</v>
      </c>
      <c r="L14599" t="s">
        <v>1466</v>
      </c>
      <c r="M14599" s="20">
        <v>11.125</v>
      </c>
      <c r="N14599" s="20">
        <v>11.125</v>
      </c>
      <c r="AE14599">
        <f t="shared" si="228"/>
        <v>2011</v>
      </c>
    </row>
    <row r="14600" spans="1:31" x14ac:dyDescent="0.25">
      <c r="A14600" s="7">
        <v>14597</v>
      </c>
      <c r="B14600" s="8">
        <v>40556</v>
      </c>
      <c r="C14600" t="s">
        <v>3</v>
      </c>
      <c r="D14600" t="s">
        <v>1086</v>
      </c>
      <c r="E14600" t="s">
        <v>9</v>
      </c>
      <c r="F14600" t="s">
        <v>1070</v>
      </c>
      <c r="G14600" t="s">
        <v>17</v>
      </c>
      <c r="H14600" s="135" t="s">
        <v>1502</v>
      </c>
      <c r="I14600" t="s">
        <v>1454</v>
      </c>
      <c r="J14600" s="20">
        <v>12</v>
      </c>
      <c r="K14600" s="20" t="s">
        <v>3</v>
      </c>
      <c r="L14600" t="s">
        <v>1464</v>
      </c>
      <c r="M14600" s="20">
        <v>4.3599999999999994</v>
      </c>
      <c r="N14600" s="20">
        <v>2.64</v>
      </c>
      <c r="AE14600">
        <f t="shared" si="228"/>
        <v>2011</v>
      </c>
    </row>
    <row r="14601" spans="1:31" x14ac:dyDescent="0.25">
      <c r="A14601" s="7">
        <v>14598</v>
      </c>
      <c r="B14601" s="8">
        <v>40556</v>
      </c>
      <c r="C14601" t="s">
        <v>3</v>
      </c>
      <c r="D14601" t="s">
        <v>854</v>
      </c>
      <c r="E14601" t="s">
        <v>9</v>
      </c>
      <c r="F14601" t="s">
        <v>668</v>
      </c>
      <c r="G14601" t="s">
        <v>633</v>
      </c>
      <c r="H14601" s="135" t="s">
        <v>1496</v>
      </c>
      <c r="I14601" t="s">
        <v>1455</v>
      </c>
      <c r="J14601" s="20">
        <v>36</v>
      </c>
      <c r="K14601" s="20" t="s">
        <v>9</v>
      </c>
      <c r="L14601" t="s">
        <v>1464</v>
      </c>
      <c r="M14601" s="20">
        <v>3.96</v>
      </c>
      <c r="N14601" s="20">
        <v>5.54</v>
      </c>
      <c r="AE14601">
        <f t="shared" si="228"/>
        <v>2011</v>
      </c>
    </row>
    <row r="14602" spans="1:31" x14ac:dyDescent="0.25">
      <c r="A14602" s="7">
        <v>14599</v>
      </c>
      <c r="B14602" s="8">
        <v>40557</v>
      </c>
      <c r="C14602" t="s">
        <v>3</v>
      </c>
      <c r="D14602" t="s">
        <v>789</v>
      </c>
      <c r="E14602" t="s">
        <v>9</v>
      </c>
      <c r="F14602" t="s">
        <v>1076</v>
      </c>
      <c r="G14602" t="s">
        <v>648</v>
      </c>
      <c r="H14602" s="9" t="s">
        <v>1797</v>
      </c>
      <c r="I14602" t="s">
        <v>1454</v>
      </c>
      <c r="J14602" s="20">
        <v>34</v>
      </c>
      <c r="K14602" s="20" t="s">
        <v>1465</v>
      </c>
      <c r="L14602" t="s">
        <v>1466</v>
      </c>
      <c r="M14602" s="20">
        <v>8.5</v>
      </c>
      <c r="N14602" s="20">
        <v>8.5</v>
      </c>
      <c r="AE14602">
        <f t="shared" si="228"/>
        <v>2011</v>
      </c>
    </row>
    <row r="14603" spans="1:31" x14ac:dyDescent="0.25">
      <c r="A14603" s="7">
        <v>14600</v>
      </c>
      <c r="B14603" s="8">
        <v>40557</v>
      </c>
      <c r="C14603" t="s">
        <v>3</v>
      </c>
      <c r="D14603" t="s">
        <v>944</v>
      </c>
      <c r="E14603" t="s">
        <v>9</v>
      </c>
      <c r="F14603" t="s">
        <v>1018</v>
      </c>
      <c r="G14603" t="s">
        <v>377</v>
      </c>
      <c r="H14603" s="9" t="s">
        <v>2498</v>
      </c>
      <c r="I14603" t="s">
        <v>1455</v>
      </c>
      <c r="J14603" s="20">
        <v>1</v>
      </c>
      <c r="K14603" s="20" t="s">
        <v>1465</v>
      </c>
      <c r="L14603" t="s">
        <v>1466</v>
      </c>
      <c r="M14603" s="20">
        <v>0.125</v>
      </c>
      <c r="N14603" s="20">
        <v>0.125</v>
      </c>
      <c r="AE14603">
        <f t="shared" si="228"/>
        <v>2011</v>
      </c>
    </row>
    <row r="14604" spans="1:31" x14ac:dyDescent="0.25">
      <c r="A14604" s="7">
        <v>14601</v>
      </c>
      <c r="B14604" s="8">
        <v>40557</v>
      </c>
      <c r="C14604" t="s">
        <v>3</v>
      </c>
      <c r="D14604" t="s">
        <v>442</v>
      </c>
      <c r="E14604" t="s">
        <v>9</v>
      </c>
      <c r="F14604" t="s">
        <v>427</v>
      </c>
      <c r="G14604" t="s">
        <v>377</v>
      </c>
      <c r="H14604" s="9" t="s">
        <v>2288</v>
      </c>
      <c r="I14604" t="s">
        <v>1454</v>
      </c>
      <c r="J14604" s="20">
        <v>67</v>
      </c>
      <c r="K14604" s="20" t="s">
        <v>9</v>
      </c>
      <c r="L14604" t="s">
        <v>1464</v>
      </c>
      <c r="M14604" s="20">
        <v>14.74</v>
      </c>
      <c r="N14604" s="20">
        <v>19.759999999999998</v>
      </c>
      <c r="AE14604">
        <f t="shared" si="228"/>
        <v>2011</v>
      </c>
    </row>
    <row r="14605" spans="1:31" x14ac:dyDescent="0.25">
      <c r="A14605" s="7">
        <v>14602</v>
      </c>
      <c r="B14605" s="8">
        <v>40557</v>
      </c>
      <c r="C14605" t="s">
        <v>3</v>
      </c>
      <c r="D14605" t="s">
        <v>984</v>
      </c>
      <c r="E14605" t="s">
        <v>9</v>
      </c>
      <c r="F14605" t="s">
        <v>265</v>
      </c>
      <c r="G14605" t="s">
        <v>1016</v>
      </c>
      <c r="H14605" s="9" t="s">
        <v>3049</v>
      </c>
      <c r="I14605" t="s">
        <v>1455</v>
      </c>
      <c r="J14605" s="20">
        <v>27</v>
      </c>
      <c r="K14605" s="20" t="s">
        <v>9</v>
      </c>
      <c r="L14605" t="s">
        <v>1464</v>
      </c>
      <c r="M14605" s="20">
        <v>2.9699999999999998</v>
      </c>
      <c r="N14605" s="20">
        <v>4.28</v>
      </c>
      <c r="AE14605">
        <f t="shared" si="228"/>
        <v>2011</v>
      </c>
    </row>
    <row r="14606" spans="1:31" x14ac:dyDescent="0.25">
      <c r="A14606" s="7">
        <v>14603</v>
      </c>
      <c r="B14606" s="8">
        <v>40557</v>
      </c>
      <c r="C14606" t="s">
        <v>3</v>
      </c>
      <c r="D14606" t="s">
        <v>442</v>
      </c>
      <c r="E14606" t="s">
        <v>9</v>
      </c>
      <c r="F14606" t="s">
        <v>427</v>
      </c>
      <c r="G14606" t="s">
        <v>377</v>
      </c>
      <c r="H14606" s="9" t="s">
        <v>2341</v>
      </c>
      <c r="I14606" t="s">
        <v>1454</v>
      </c>
      <c r="J14606" s="20">
        <v>18</v>
      </c>
      <c r="K14606" s="20" t="s">
        <v>9</v>
      </c>
      <c r="L14606" t="s">
        <v>1464</v>
      </c>
      <c r="M14606" s="20">
        <v>3.96</v>
      </c>
      <c r="N14606" s="20">
        <v>6.04</v>
      </c>
      <c r="AE14606">
        <f t="shared" si="228"/>
        <v>2011</v>
      </c>
    </row>
    <row r="14607" spans="1:31" x14ac:dyDescent="0.25">
      <c r="A14607" s="7">
        <v>14604</v>
      </c>
      <c r="B14607" s="8">
        <v>40558</v>
      </c>
      <c r="C14607" t="s">
        <v>3</v>
      </c>
      <c r="D14607" t="s">
        <v>761</v>
      </c>
      <c r="E14607" t="s">
        <v>9</v>
      </c>
      <c r="F14607" t="s">
        <v>975</v>
      </c>
      <c r="G14607" t="s">
        <v>861</v>
      </c>
      <c r="H14607" s="135" t="s">
        <v>2436</v>
      </c>
      <c r="I14607" t="s">
        <v>1455</v>
      </c>
      <c r="J14607" s="20">
        <v>7</v>
      </c>
      <c r="K14607" s="20" t="s">
        <v>9</v>
      </c>
      <c r="L14607" t="s">
        <v>1463</v>
      </c>
      <c r="M14607" s="20">
        <v>0.84</v>
      </c>
      <c r="N14607" s="20">
        <v>1.4100000000000001</v>
      </c>
      <c r="AE14607">
        <f t="shared" si="228"/>
        <v>2011</v>
      </c>
    </row>
    <row r="14608" spans="1:31" x14ac:dyDescent="0.25">
      <c r="A14608" s="7">
        <v>14605</v>
      </c>
      <c r="B14608" s="8">
        <v>40558</v>
      </c>
      <c r="C14608" t="s">
        <v>3</v>
      </c>
      <c r="D14608" t="s">
        <v>984</v>
      </c>
      <c r="E14608" t="s">
        <v>9</v>
      </c>
      <c r="F14608" t="s">
        <v>767</v>
      </c>
      <c r="G14608" t="s">
        <v>1016</v>
      </c>
      <c r="H14608" s="9" t="s">
        <v>2884</v>
      </c>
      <c r="I14608" t="s">
        <v>1454</v>
      </c>
      <c r="J14608" s="20">
        <v>80</v>
      </c>
      <c r="K14608" s="20" t="s">
        <v>9</v>
      </c>
      <c r="L14608" t="s">
        <v>1464</v>
      </c>
      <c r="M14608" s="20">
        <v>17.600000000000001</v>
      </c>
      <c r="N14608" s="20">
        <v>23.4</v>
      </c>
      <c r="AE14608">
        <f t="shared" si="228"/>
        <v>2011</v>
      </c>
    </row>
    <row r="14609" spans="1:31" x14ac:dyDescent="0.25">
      <c r="A14609" s="7">
        <v>14606</v>
      </c>
      <c r="B14609" s="8">
        <v>40558</v>
      </c>
      <c r="C14609" t="s">
        <v>3</v>
      </c>
      <c r="D14609" t="s">
        <v>982</v>
      </c>
      <c r="E14609" t="s">
        <v>9</v>
      </c>
      <c r="F14609" t="s">
        <v>1070</v>
      </c>
      <c r="G14609" t="s">
        <v>11</v>
      </c>
      <c r="H14609" s="135" t="s">
        <v>1509</v>
      </c>
      <c r="I14609" t="s">
        <v>1454</v>
      </c>
      <c r="J14609" s="20">
        <v>50</v>
      </c>
      <c r="K14609" s="20" t="s">
        <v>3</v>
      </c>
      <c r="L14609" t="s">
        <v>1464</v>
      </c>
      <c r="M14609" s="20">
        <v>15</v>
      </c>
      <c r="N14609" s="20">
        <v>11</v>
      </c>
      <c r="AE14609">
        <f t="shared" si="228"/>
        <v>2011</v>
      </c>
    </row>
    <row r="14610" spans="1:31" x14ac:dyDescent="0.25">
      <c r="A14610" s="7">
        <v>14607</v>
      </c>
      <c r="B14610" s="8">
        <v>40558</v>
      </c>
      <c r="C14610" t="s">
        <v>3</v>
      </c>
      <c r="D14610" t="s">
        <v>432</v>
      </c>
      <c r="E14610" t="s">
        <v>9</v>
      </c>
      <c r="F14610" t="s">
        <v>54</v>
      </c>
      <c r="G14610" t="s">
        <v>714</v>
      </c>
      <c r="H14610" s="9" t="s">
        <v>2130</v>
      </c>
      <c r="I14610" t="s">
        <v>1454</v>
      </c>
      <c r="J14610" s="20">
        <v>52</v>
      </c>
      <c r="K14610" s="20" t="s">
        <v>9</v>
      </c>
      <c r="L14610" t="s">
        <v>1464</v>
      </c>
      <c r="M14610" s="20">
        <v>11.44</v>
      </c>
      <c r="N14610" s="20">
        <v>15.56</v>
      </c>
      <c r="AE14610">
        <f t="shared" si="228"/>
        <v>2011</v>
      </c>
    </row>
    <row r="14611" spans="1:31" x14ac:dyDescent="0.25">
      <c r="A14611" s="7">
        <v>14608</v>
      </c>
      <c r="B14611" s="8">
        <v>40558</v>
      </c>
      <c r="C14611" t="s">
        <v>3</v>
      </c>
      <c r="D14611" t="s">
        <v>311</v>
      </c>
      <c r="E14611" t="s">
        <v>9</v>
      </c>
      <c r="F14611" t="s">
        <v>52</v>
      </c>
      <c r="G14611" t="s">
        <v>569</v>
      </c>
      <c r="H14611" s="9" t="s">
        <v>2345</v>
      </c>
      <c r="I14611" t="s">
        <v>1454</v>
      </c>
      <c r="J14611" s="20">
        <v>31</v>
      </c>
      <c r="K14611" s="20" t="s">
        <v>9</v>
      </c>
      <c r="L14611" t="s">
        <v>1464</v>
      </c>
      <c r="M14611" s="20">
        <v>6.82</v>
      </c>
      <c r="N14611" s="20">
        <v>9.68</v>
      </c>
      <c r="AE14611">
        <f t="shared" si="228"/>
        <v>2011</v>
      </c>
    </row>
    <row r="14612" spans="1:31" x14ac:dyDescent="0.25">
      <c r="A14612" s="7">
        <v>14609</v>
      </c>
      <c r="B14612" s="8">
        <v>40559</v>
      </c>
      <c r="C14612" t="s">
        <v>3</v>
      </c>
      <c r="D14612" t="s">
        <v>761</v>
      </c>
      <c r="E14612" t="s">
        <v>9</v>
      </c>
      <c r="F14612" t="s">
        <v>975</v>
      </c>
      <c r="G14612" t="s">
        <v>929</v>
      </c>
      <c r="H14612" s="135" t="s">
        <v>2658</v>
      </c>
      <c r="I14612" t="s">
        <v>1455</v>
      </c>
      <c r="J14612" s="20">
        <v>21</v>
      </c>
      <c r="K14612" s="20" t="s">
        <v>9</v>
      </c>
      <c r="L14612" t="s">
        <v>1463</v>
      </c>
      <c r="M14612" s="20">
        <v>2.52</v>
      </c>
      <c r="N14612" s="20">
        <v>3.23</v>
      </c>
      <c r="AE14612">
        <f t="shared" si="228"/>
        <v>2011</v>
      </c>
    </row>
    <row r="14613" spans="1:31" x14ac:dyDescent="0.25">
      <c r="A14613" s="7">
        <v>14610</v>
      </c>
      <c r="B14613" s="8">
        <v>40562</v>
      </c>
      <c r="C14613" t="s">
        <v>3</v>
      </c>
      <c r="D14613" t="s">
        <v>286</v>
      </c>
      <c r="E14613" t="s">
        <v>9</v>
      </c>
      <c r="F14613" t="s">
        <v>1091</v>
      </c>
      <c r="G14613" t="s">
        <v>714</v>
      </c>
      <c r="H14613" s="135" t="s">
        <v>2218</v>
      </c>
      <c r="I14613" t="s">
        <v>1458</v>
      </c>
      <c r="J14613" s="20">
        <v>15</v>
      </c>
      <c r="K14613" s="20" t="s">
        <v>1465</v>
      </c>
      <c r="L14613" t="s">
        <v>1466</v>
      </c>
      <c r="M14613" s="20">
        <v>10</v>
      </c>
      <c r="N14613" s="20">
        <v>30</v>
      </c>
      <c r="AE14613">
        <f t="shared" si="228"/>
        <v>2011</v>
      </c>
    </row>
    <row r="14614" spans="1:31" x14ac:dyDescent="0.25">
      <c r="A14614" s="7">
        <v>14611</v>
      </c>
      <c r="B14614" s="8">
        <v>40562</v>
      </c>
      <c r="C14614" t="s">
        <v>3</v>
      </c>
      <c r="D14614" t="s">
        <v>798</v>
      </c>
      <c r="E14614" t="s">
        <v>9</v>
      </c>
      <c r="F14614" t="s">
        <v>286</v>
      </c>
      <c r="G14614" t="s">
        <v>714</v>
      </c>
      <c r="H14614" s="135" t="s">
        <v>2004</v>
      </c>
      <c r="I14614" t="s">
        <v>1454</v>
      </c>
      <c r="J14614" s="20">
        <v>65</v>
      </c>
      <c r="K14614" s="20" t="s">
        <v>1465</v>
      </c>
      <c r="L14614" t="s">
        <v>1466</v>
      </c>
      <c r="M14614" s="20">
        <v>16.25</v>
      </c>
      <c r="N14614" s="20">
        <v>16.25</v>
      </c>
      <c r="AE14614">
        <f t="shared" si="228"/>
        <v>2011</v>
      </c>
    </row>
    <row r="14615" spans="1:31" x14ac:dyDescent="0.25">
      <c r="A14615" s="7">
        <v>14612</v>
      </c>
      <c r="B14615" s="8">
        <v>40562</v>
      </c>
      <c r="C14615" t="s">
        <v>3</v>
      </c>
      <c r="D14615" t="s">
        <v>984</v>
      </c>
      <c r="E14615" t="s">
        <v>9</v>
      </c>
      <c r="F14615" t="s">
        <v>286</v>
      </c>
      <c r="G14615" t="s">
        <v>1016</v>
      </c>
      <c r="H14615" s="9" t="s">
        <v>2884</v>
      </c>
      <c r="I14615" t="s">
        <v>1454</v>
      </c>
      <c r="J14615" s="20">
        <v>32</v>
      </c>
      <c r="K14615" s="20" t="s">
        <v>1465</v>
      </c>
      <c r="L14615" t="s">
        <v>1466</v>
      </c>
      <c r="M14615" s="20">
        <v>8</v>
      </c>
      <c r="N14615" s="20">
        <v>8</v>
      </c>
      <c r="AE14615">
        <f t="shared" si="228"/>
        <v>2011</v>
      </c>
    </row>
    <row r="14616" spans="1:31" x14ac:dyDescent="0.25">
      <c r="A14616" s="7">
        <v>14613</v>
      </c>
      <c r="B14616" s="8">
        <v>40562</v>
      </c>
      <c r="C14616" t="s">
        <v>3</v>
      </c>
      <c r="D14616" t="s">
        <v>779</v>
      </c>
      <c r="E14616" t="s">
        <v>9</v>
      </c>
      <c r="F14616" t="s">
        <v>833</v>
      </c>
      <c r="G14616" t="s">
        <v>1016</v>
      </c>
      <c r="H14616" s="9" t="s">
        <v>2900</v>
      </c>
      <c r="I14616" t="s">
        <v>1454</v>
      </c>
      <c r="J14616" s="20">
        <v>15</v>
      </c>
      <c r="K14616" s="20" t="s">
        <v>3</v>
      </c>
      <c r="L14616" t="s">
        <v>1464</v>
      </c>
      <c r="M14616" s="20">
        <v>5.2</v>
      </c>
      <c r="N14616" s="20">
        <v>3.3</v>
      </c>
      <c r="AE14616">
        <f t="shared" si="228"/>
        <v>2011</v>
      </c>
    </row>
    <row r="14617" spans="1:31" x14ac:dyDescent="0.25">
      <c r="A14617" s="7">
        <v>14614</v>
      </c>
      <c r="B14617" s="8">
        <v>40562</v>
      </c>
      <c r="C14617" t="s">
        <v>3</v>
      </c>
      <c r="D14617" t="s">
        <v>678</v>
      </c>
      <c r="E14617" t="s">
        <v>9</v>
      </c>
      <c r="F14617" t="s">
        <v>787</v>
      </c>
      <c r="G14617" t="s">
        <v>1016</v>
      </c>
      <c r="H14617" s="9" t="s">
        <v>3040</v>
      </c>
      <c r="I14617" t="s">
        <v>1455</v>
      </c>
      <c r="J14617" s="20">
        <v>25</v>
      </c>
      <c r="K14617" s="20" t="s">
        <v>1465</v>
      </c>
      <c r="L14617" t="s">
        <v>1466</v>
      </c>
      <c r="M14617" s="20">
        <v>3.125</v>
      </c>
      <c r="N14617" s="20">
        <v>3.125</v>
      </c>
      <c r="AE14617">
        <f t="shared" si="228"/>
        <v>2011</v>
      </c>
    </row>
    <row r="14618" spans="1:31" x14ac:dyDescent="0.25">
      <c r="A14618" s="7">
        <v>14615</v>
      </c>
      <c r="B14618" s="8">
        <v>40563</v>
      </c>
      <c r="C14618" t="s">
        <v>3</v>
      </c>
      <c r="D14618" t="s">
        <v>1083</v>
      </c>
      <c r="E14618" t="s">
        <v>9</v>
      </c>
      <c r="F14618" t="s">
        <v>131</v>
      </c>
      <c r="G14618" t="s">
        <v>648</v>
      </c>
      <c r="H14618" s="135" t="s">
        <v>1810</v>
      </c>
      <c r="I14618" t="s">
        <v>1454</v>
      </c>
      <c r="J14618" s="20">
        <v>40</v>
      </c>
      <c r="K14618" s="20" t="s">
        <v>9</v>
      </c>
      <c r="L14618" t="s">
        <v>1464</v>
      </c>
      <c r="M14618" s="20">
        <v>8.8000000000000007</v>
      </c>
      <c r="N14618" s="20">
        <v>12.2</v>
      </c>
      <c r="AE14618">
        <f t="shared" si="228"/>
        <v>2011</v>
      </c>
    </row>
    <row r="14619" spans="1:31" x14ac:dyDescent="0.25">
      <c r="A14619" s="7">
        <v>14616</v>
      </c>
      <c r="B14619" s="8">
        <v>40563</v>
      </c>
      <c r="C14619" t="s">
        <v>3</v>
      </c>
      <c r="D14619" t="s">
        <v>1038</v>
      </c>
      <c r="E14619" t="s">
        <v>9</v>
      </c>
      <c r="F14619" t="s">
        <v>1084</v>
      </c>
      <c r="G14619" t="s">
        <v>648</v>
      </c>
      <c r="H14619" s="135" t="s">
        <v>2330</v>
      </c>
      <c r="I14619" t="s">
        <v>1455</v>
      </c>
      <c r="J14619" s="20">
        <v>12</v>
      </c>
      <c r="K14619" s="20" t="s">
        <v>9</v>
      </c>
      <c r="L14619" t="s">
        <v>1463</v>
      </c>
      <c r="M14619" s="20">
        <v>1.44</v>
      </c>
      <c r="N14619" s="20">
        <v>2.06</v>
      </c>
      <c r="AE14619">
        <f t="shared" si="228"/>
        <v>2011</v>
      </c>
    </row>
    <row r="14620" spans="1:31" x14ac:dyDescent="0.25">
      <c r="A14620" s="7">
        <v>14617</v>
      </c>
      <c r="B14620" s="8">
        <v>40563</v>
      </c>
      <c r="C14620" t="s">
        <v>3</v>
      </c>
      <c r="D14620" t="s">
        <v>779</v>
      </c>
      <c r="E14620" t="s">
        <v>9</v>
      </c>
      <c r="F14620" t="s">
        <v>1085</v>
      </c>
      <c r="G14620" t="s">
        <v>1016</v>
      </c>
      <c r="H14620" s="135" t="s">
        <v>3050</v>
      </c>
      <c r="I14620" t="s">
        <v>1455</v>
      </c>
      <c r="J14620" s="20">
        <v>5</v>
      </c>
      <c r="K14620" s="20" t="s">
        <v>1465</v>
      </c>
      <c r="L14620" t="s">
        <v>1466</v>
      </c>
      <c r="M14620" s="20">
        <v>0.625</v>
      </c>
      <c r="N14620" s="20">
        <v>0.625</v>
      </c>
      <c r="AE14620">
        <f t="shared" si="228"/>
        <v>2011</v>
      </c>
    </row>
    <row r="14621" spans="1:31" x14ac:dyDescent="0.25">
      <c r="A14621" s="7">
        <v>14618</v>
      </c>
      <c r="B14621" s="8">
        <v>40563</v>
      </c>
      <c r="C14621" t="s">
        <v>3</v>
      </c>
      <c r="D14621" t="s">
        <v>982</v>
      </c>
      <c r="E14621" t="s">
        <v>9</v>
      </c>
      <c r="F14621" t="s">
        <v>122</v>
      </c>
      <c r="G14621" t="s">
        <v>14</v>
      </c>
      <c r="H14621" s="135" t="s">
        <v>1491</v>
      </c>
      <c r="I14621" t="s">
        <v>1454</v>
      </c>
      <c r="J14621" s="20">
        <v>36</v>
      </c>
      <c r="K14621" s="20" t="s">
        <v>3</v>
      </c>
      <c r="L14621" t="s">
        <v>1464</v>
      </c>
      <c r="M14621" s="20">
        <v>11.08</v>
      </c>
      <c r="N14621" s="20">
        <v>7.92</v>
      </c>
      <c r="AE14621">
        <f t="shared" si="228"/>
        <v>2011</v>
      </c>
    </row>
    <row r="14622" spans="1:31" x14ac:dyDescent="0.25">
      <c r="A14622" s="7">
        <v>14619</v>
      </c>
      <c r="B14622" s="8">
        <v>40563</v>
      </c>
      <c r="C14622" t="s">
        <v>3</v>
      </c>
      <c r="D14622" t="s">
        <v>655</v>
      </c>
      <c r="E14622" t="s">
        <v>9</v>
      </c>
      <c r="F14622" t="s">
        <v>734</v>
      </c>
      <c r="G14622" t="s">
        <v>1016</v>
      </c>
      <c r="H14622" s="9" t="s">
        <v>2924</v>
      </c>
      <c r="I14622" t="s">
        <v>1454</v>
      </c>
      <c r="J14622" s="20">
        <v>43</v>
      </c>
      <c r="K14622" s="20" t="s">
        <v>9</v>
      </c>
      <c r="L14622" t="s">
        <v>1463</v>
      </c>
      <c r="M14622" s="20">
        <v>10.32</v>
      </c>
      <c r="N14622" s="20">
        <v>12.18</v>
      </c>
      <c r="AE14622">
        <f t="shared" si="228"/>
        <v>2011</v>
      </c>
    </row>
    <row r="14623" spans="1:31" x14ac:dyDescent="0.25">
      <c r="A14623" s="7">
        <v>14620</v>
      </c>
      <c r="B14623" s="8">
        <v>40563</v>
      </c>
      <c r="C14623" t="s">
        <v>3</v>
      </c>
      <c r="D14623" t="s">
        <v>779</v>
      </c>
      <c r="E14623" t="s">
        <v>9</v>
      </c>
      <c r="F14623" t="s">
        <v>833</v>
      </c>
      <c r="G14623" t="s">
        <v>1016</v>
      </c>
      <c r="H14623" s="9" t="s">
        <v>3049</v>
      </c>
      <c r="I14623" t="s">
        <v>1454</v>
      </c>
      <c r="J14623" s="20">
        <v>28</v>
      </c>
      <c r="K14623" s="20" t="s">
        <v>3</v>
      </c>
      <c r="L14623" t="s">
        <v>1464</v>
      </c>
      <c r="M14623" s="20">
        <v>8.84</v>
      </c>
      <c r="N14623" s="20">
        <v>6.16</v>
      </c>
      <c r="AE14623">
        <f t="shared" si="228"/>
        <v>2011</v>
      </c>
    </row>
    <row r="14624" spans="1:31" x14ac:dyDescent="0.25">
      <c r="A14624" s="7">
        <v>14621</v>
      </c>
      <c r="B14624" s="8">
        <v>40563</v>
      </c>
      <c r="C14624" t="s">
        <v>3</v>
      </c>
      <c r="D14624" t="s">
        <v>1018</v>
      </c>
      <c r="E14624" t="s">
        <v>9</v>
      </c>
      <c r="F14624" t="s">
        <v>1088</v>
      </c>
      <c r="G14624" t="s">
        <v>732</v>
      </c>
      <c r="H14624" s="135" t="s">
        <v>2186</v>
      </c>
      <c r="I14624" t="s">
        <v>1454</v>
      </c>
      <c r="J14624" s="20">
        <v>29</v>
      </c>
      <c r="K14624" s="20" t="s">
        <v>9</v>
      </c>
      <c r="L14624" t="s">
        <v>1463</v>
      </c>
      <c r="M14624" s="20">
        <v>6.96</v>
      </c>
      <c r="N14624" s="20">
        <v>8.5399999999999991</v>
      </c>
      <c r="AE14624">
        <f t="shared" si="228"/>
        <v>2011</v>
      </c>
    </row>
    <row r="14625" spans="1:31" x14ac:dyDescent="0.25">
      <c r="A14625" s="7">
        <v>14622</v>
      </c>
      <c r="B14625" s="8">
        <v>40564</v>
      </c>
      <c r="C14625" t="s">
        <v>3</v>
      </c>
      <c r="D14625" t="s">
        <v>973</v>
      </c>
      <c r="E14625" t="s">
        <v>9</v>
      </c>
      <c r="F14625" t="s">
        <v>85</v>
      </c>
      <c r="G14625" t="s">
        <v>11</v>
      </c>
      <c r="H14625" s="135" t="s">
        <v>1496</v>
      </c>
      <c r="I14625" t="s">
        <v>1454</v>
      </c>
      <c r="J14625" s="20">
        <v>15</v>
      </c>
      <c r="K14625" s="20" t="s">
        <v>9</v>
      </c>
      <c r="L14625" t="s">
        <v>1463</v>
      </c>
      <c r="M14625" s="20">
        <v>3.6</v>
      </c>
      <c r="N14625" s="20">
        <v>4.9000000000000004</v>
      </c>
      <c r="AE14625">
        <f t="shared" si="228"/>
        <v>2011</v>
      </c>
    </row>
    <row r="14626" spans="1:31" x14ac:dyDescent="0.25">
      <c r="A14626" s="7">
        <v>14623</v>
      </c>
      <c r="B14626" s="8">
        <v>40564</v>
      </c>
      <c r="C14626" t="s">
        <v>3</v>
      </c>
      <c r="D14626" t="s">
        <v>973</v>
      </c>
      <c r="E14626" t="s">
        <v>9</v>
      </c>
      <c r="F14626" t="s">
        <v>1045</v>
      </c>
      <c r="G14626" t="s">
        <v>870</v>
      </c>
      <c r="H14626" s="135" t="s">
        <v>1496</v>
      </c>
      <c r="I14626" t="s">
        <v>1454</v>
      </c>
      <c r="J14626" s="20">
        <v>15</v>
      </c>
      <c r="K14626" s="20" t="s">
        <v>9</v>
      </c>
      <c r="L14626" t="s">
        <v>1464</v>
      </c>
      <c r="M14626" s="20">
        <v>3.3</v>
      </c>
      <c r="N14626" s="20">
        <v>5.2</v>
      </c>
      <c r="AE14626">
        <f t="shared" si="228"/>
        <v>2011</v>
      </c>
    </row>
    <row r="14627" spans="1:31" x14ac:dyDescent="0.25">
      <c r="A14627" s="7">
        <v>14624</v>
      </c>
      <c r="B14627" s="8">
        <v>40564</v>
      </c>
      <c r="C14627" t="s">
        <v>3</v>
      </c>
      <c r="D14627" t="s">
        <v>798</v>
      </c>
      <c r="E14627" t="s">
        <v>9</v>
      </c>
      <c r="F14627" t="s">
        <v>717</v>
      </c>
      <c r="G14627" t="s">
        <v>895</v>
      </c>
      <c r="H14627" s="136" t="s">
        <v>3051</v>
      </c>
      <c r="I14627" t="s">
        <v>1455</v>
      </c>
      <c r="J14627" s="20">
        <v>40</v>
      </c>
      <c r="K14627" s="20" t="s">
        <v>9</v>
      </c>
      <c r="L14627" t="s">
        <v>1463</v>
      </c>
      <c r="M14627" s="20">
        <v>4.8</v>
      </c>
      <c r="N14627" s="20">
        <v>5.7</v>
      </c>
      <c r="AE14627">
        <f t="shared" si="228"/>
        <v>2011</v>
      </c>
    </row>
    <row r="14628" spans="1:31" x14ac:dyDescent="0.25">
      <c r="A14628" s="7">
        <v>14625</v>
      </c>
      <c r="B14628" s="8">
        <v>40565</v>
      </c>
      <c r="C14628" t="s">
        <v>3</v>
      </c>
      <c r="D14628" t="s">
        <v>868</v>
      </c>
      <c r="E14628" t="s">
        <v>9</v>
      </c>
      <c r="F14628" t="s">
        <v>54</v>
      </c>
      <c r="G14628" t="s">
        <v>569</v>
      </c>
      <c r="H14628" s="135" t="s">
        <v>2129</v>
      </c>
      <c r="I14628" t="s">
        <v>1454</v>
      </c>
      <c r="J14628" s="20">
        <v>5</v>
      </c>
      <c r="K14628" s="20" t="s">
        <v>1465</v>
      </c>
      <c r="L14628" t="s">
        <v>1466</v>
      </c>
      <c r="M14628" s="20">
        <v>1.25</v>
      </c>
      <c r="N14628" s="20">
        <v>1.25</v>
      </c>
      <c r="AE14628">
        <f t="shared" si="228"/>
        <v>2011</v>
      </c>
    </row>
    <row r="14629" spans="1:31" x14ac:dyDescent="0.25">
      <c r="A14629" s="7">
        <v>14626</v>
      </c>
      <c r="B14629" s="8">
        <v>40565</v>
      </c>
      <c r="C14629" t="s">
        <v>3</v>
      </c>
      <c r="D14629" t="s">
        <v>465</v>
      </c>
      <c r="E14629" t="s">
        <v>9</v>
      </c>
      <c r="F14629" t="s">
        <v>427</v>
      </c>
      <c r="G14629" t="s">
        <v>895</v>
      </c>
      <c r="H14629" s="135" t="s">
        <v>2777</v>
      </c>
      <c r="I14629" t="s">
        <v>1454</v>
      </c>
      <c r="J14629" s="20">
        <v>22</v>
      </c>
      <c r="K14629" s="20" t="s">
        <v>9</v>
      </c>
      <c r="L14629" t="s">
        <v>1464</v>
      </c>
      <c r="M14629" s="20">
        <v>4.84</v>
      </c>
      <c r="N14629" s="20">
        <v>7.16</v>
      </c>
      <c r="AE14629">
        <f t="shared" si="228"/>
        <v>2011</v>
      </c>
    </row>
    <row r="14630" spans="1:31" x14ac:dyDescent="0.25">
      <c r="A14630" s="7">
        <v>14627</v>
      </c>
      <c r="B14630" s="8">
        <v>40565</v>
      </c>
      <c r="C14630" t="s">
        <v>3</v>
      </c>
      <c r="D14630" t="s">
        <v>786</v>
      </c>
      <c r="E14630" t="s">
        <v>9</v>
      </c>
      <c r="F14630" t="s">
        <v>91</v>
      </c>
      <c r="G14630" t="s">
        <v>870</v>
      </c>
      <c r="H14630" s="9" t="s">
        <v>2480</v>
      </c>
      <c r="I14630" t="s">
        <v>1454</v>
      </c>
      <c r="J14630" s="20">
        <v>27</v>
      </c>
      <c r="K14630" s="20" t="s">
        <v>3</v>
      </c>
      <c r="L14630" t="s">
        <v>1464</v>
      </c>
      <c r="M14630" s="20">
        <v>8.56</v>
      </c>
      <c r="N14630" s="20">
        <v>5.9399999999999995</v>
      </c>
      <c r="AE14630">
        <f t="shared" si="228"/>
        <v>2011</v>
      </c>
    </row>
    <row r="14631" spans="1:31" x14ac:dyDescent="0.25">
      <c r="A14631" s="7">
        <v>14628</v>
      </c>
      <c r="B14631" s="8">
        <v>40565</v>
      </c>
      <c r="C14631" t="s">
        <v>3</v>
      </c>
      <c r="D14631" t="s">
        <v>543</v>
      </c>
      <c r="E14631" t="s">
        <v>9</v>
      </c>
      <c r="F14631" t="s">
        <v>427</v>
      </c>
      <c r="G14631" t="s">
        <v>870</v>
      </c>
      <c r="H14631" s="136" t="s">
        <v>2929</v>
      </c>
      <c r="I14631" t="s">
        <v>1454</v>
      </c>
      <c r="J14631" s="20">
        <v>25</v>
      </c>
      <c r="K14631" s="20" t="s">
        <v>9</v>
      </c>
      <c r="L14631" t="s">
        <v>1464</v>
      </c>
      <c r="M14631" s="20">
        <v>5.5</v>
      </c>
      <c r="N14631" s="20">
        <v>8</v>
      </c>
      <c r="AE14631">
        <f t="shared" si="228"/>
        <v>2011</v>
      </c>
    </row>
    <row r="14632" spans="1:31" x14ac:dyDescent="0.25">
      <c r="A14632" s="7">
        <v>14629</v>
      </c>
      <c r="B14632" s="8">
        <v>40565</v>
      </c>
      <c r="C14632" t="s">
        <v>3</v>
      </c>
      <c r="D14632" t="s">
        <v>1090</v>
      </c>
      <c r="E14632" t="s">
        <v>9</v>
      </c>
      <c r="F14632" t="s">
        <v>678</v>
      </c>
      <c r="G14632" t="s">
        <v>14</v>
      </c>
      <c r="H14632" s="135" t="s">
        <v>1530</v>
      </c>
      <c r="I14632" t="s">
        <v>1455</v>
      </c>
      <c r="J14632" s="20">
        <v>7</v>
      </c>
      <c r="K14632" s="20" t="s">
        <v>9</v>
      </c>
      <c r="L14632" t="s">
        <v>1464</v>
      </c>
      <c r="M14632" s="20">
        <v>0.77</v>
      </c>
      <c r="N14632" s="20">
        <v>1.48</v>
      </c>
      <c r="AE14632">
        <f t="shared" si="228"/>
        <v>2011</v>
      </c>
    </row>
    <row r="14633" spans="1:31" x14ac:dyDescent="0.25">
      <c r="A14633" s="7">
        <v>14630</v>
      </c>
      <c r="B14633" s="8">
        <v>40565</v>
      </c>
      <c r="C14633" t="s">
        <v>3</v>
      </c>
      <c r="D14633" t="s">
        <v>973</v>
      </c>
      <c r="E14633" t="s">
        <v>9</v>
      </c>
      <c r="F14633" t="s">
        <v>52</v>
      </c>
      <c r="G14633" t="s">
        <v>929</v>
      </c>
      <c r="H14633" s="9" t="s">
        <v>3052</v>
      </c>
      <c r="I14633" t="s">
        <v>1454</v>
      </c>
      <c r="J14633" s="20">
        <v>30</v>
      </c>
      <c r="K14633" s="20" t="s">
        <v>9</v>
      </c>
      <c r="L14633" t="s">
        <v>1464</v>
      </c>
      <c r="M14633" s="20">
        <v>6.6</v>
      </c>
      <c r="N14633" s="20">
        <v>9.4</v>
      </c>
      <c r="AE14633">
        <f t="shared" si="228"/>
        <v>2011</v>
      </c>
    </row>
    <row r="14634" spans="1:31" x14ac:dyDescent="0.25">
      <c r="A14634" s="7">
        <v>14631</v>
      </c>
      <c r="B14634" s="8">
        <v>40565</v>
      </c>
      <c r="C14634" t="s">
        <v>3</v>
      </c>
      <c r="D14634" t="s">
        <v>1064</v>
      </c>
      <c r="E14634" t="s">
        <v>9</v>
      </c>
      <c r="F14634" t="s">
        <v>518</v>
      </c>
      <c r="G14634" t="s">
        <v>895</v>
      </c>
      <c r="H14634" s="135" t="s">
        <v>3053</v>
      </c>
      <c r="I14634" t="s">
        <v>1455</v>
      </c>
      <c r="J14634" s="20">
        <v>15</v>
      </c>
      <c r="K14634" s="20" t="s">
        <v>1465</v>
      </c>
      <c r="L14634" t="s">
        <v>1466</v>
      </c>
      <c r="M14634" s="20">
        <v>1.875</v>
      </c>
      <c r="N14634" s="20">
        <v>1.875</v>
      </c>
      <c r="AE14634">
        <f t="shared" si="228"/>
        <v>2011</v>
      </c>
    </row>
    <row r="14635" spans="1:31" x14ac:dyDescent="0.25">
      <c r="A14635" s="7">
        <v>14632</v>
      </c>
      <c r="B14635" s="8">
        <v>40565</v>
      </c>
      <c r="C14635" t="s">
        <v>3</v>
      </c>
      <c r="D14635" t="s">
        <v>787</v>
      </c>
      <c r="E14635" t="s">
        <v>9</v>
      </c>
      <c r="F14635" t="s">
        <v>899</v>
      </c>
      <c r="G14635" t="s">
        <v>1016</v>
      </c>
      <c r="H14635" s="9" t="s">
        <v>2910</v>
      </c>
      <c r="I14635" t="s">
        <v>1454</v>
      </c>
      <c r="J14635" s="20">
        <v>29</v>
      </c>
      <c r="K14635" s="20" t="s">
        <v>3</v>
      </c>
      <c r="L14635" t="s">
        <v>1464</v>
      </c>
      <c r="M14635" s="20">
        <v>9.1199999999999992</v>
      </c>
      <c r="N14635" s="20">
        <v>6.38</v>
      </c>
      <c r="AE14635">
        <f t="shared" si="228"/>
        <v>2011</v>
      </c>
    </row>
    <row r="14636" spans="1:31" x14ac:dyDescent="0.25">
      <c r="A14636" s="7">
        <v>14633</v>
      </c>
      <c r="B14636" s="8">
        <v>40565</v>
      </c>
      <c r="C14636" t="s">
        <v>3</v>
      </c>
      <c r="D14636" t="s">
        <v>543</v>
      </c>
      <c r="E14636" t="s">
        <v>9</v>
      </c>
      <c r="F14636" t="s">
        <v>233</v>
      </c>
      <c r="G14636" t="s">
        <v>648</v>
      </c>
      <c r="H14636" s="136" t="s">
        <v>1496</v>
      </c>
      <c r="I14636" t="s">
        <v>1454</v>
      </c>
      <c r="J14636" s="20">
        <v>19</v>
      </c>
      <c r="K14636" s="20" t="s">
        <v>9</v>
      </c>
      <c r="L14636" t="s">
        <v>1464</v>
      </c>
      <c r="M14636" s="20">
        <v>4.18</v>
      </c>
      <c r="N14636" s="20">
        <v>6.32</v>
      </c>
      <c r="AE14636">
        <f t="shared" si="228"/>
        <v>2011</v>
      </c>
    </row>
    <row r="14637" spans="1:31" x14ac:dyDescent="0.25">
      <c r="A14637" s="7">
        <v>14634</v>
      </c>
      <c r="B14637" s="8">
        <v>40565</v>
      </c>
      <c r="C14637" t="s">
        <v>3</v>
      </c>
      <c r="D14637" t="s">
        <v>897</v>
      </c>
      <c r="E14637" t="s">
        <v>9</v>
      </c>
      <c r="F14637" t="s">
        <v>899</v>
      </c>
      <c r="G14637" t="s">
        <v>648</v>
      </c>
      <c r="H14637" s="9" t="s">
        <v>1797</v>
      </c>
      <c r="I14637" t="s">
        <v>1454</v>
      </c>
      <c r="J14637" s="20">
        <v>73</v>
      </c>
      <c r="K14637" s="20" t="s">
        <v>9</v>
      </c>
      <c r="L14637" t="s">
        <v>1464</v>
      </c>
      <c r="M14637" s="20">
        <v>16.059999999999999</v>
      </c>
      <c r="N14637" s="20">
        <v>21.44</v>
      </c>
      <c r="AE14637">
        <f t="shared" si="228"/>
        <v>2011</v>
      </c>
    </row>
    <row r="14638" spans="1:31" x14ac:dyDescent="0.25">
      <c r="A14638" s="7">
        <v>14635</v>
      </c>
      <c r="B14638" s="8">
        <v>40566</v>
      </c>
      <c r="C14638" t="s">
        <v>3</v>
      </c>
      <c r="D14638" t="s">
        <v>295</v>
      </c>
      <c r="E14638" t="s">
        <v>9</v>
      </c>
      <c r="F14638" t="s">
        <v>585</v>
      </c>
      <c r="G14638" t="s">
        <v>569</v>
      </c>
      <c r="H14638" s="136" t="s">
        <v>1677</v>
      </c>
      <c r="I14638" t="s">
        <v>1454</v>
      </c>
      <c r="J14638" s="20">
        <v>15</v>
      </c>
      <c r="K14638" s="20" t="s">
        <v>9</v>
      </c>
      <c r="L14638" t="s">
        <v>1464</v>
      </c>
      <c r="M14638" s="20">
        <v>3.3</v>
      </c>
      <c r="N14638" s="20">
        <v>5.2</v>
      </c>
      <c r="AE14638">
        <f t="shared" si="228"/>
        <v>2011</v>
      </c>
    </row>
    <row r="14639" spans="1:31" x14ac:dyDescent="0.25">
      <c r="A14639" s="7">
        <v>14636</v>
      </c>
      <c r="B14639" s="8">
        <v>40566</v>
      </c>
      <c r="C14639" t="s">
        <v>3</v>
      </c>
      <c r="D14639" t="s">
        <v>786</v>
      </c>
      <c r="E14639" t="s">
        <v>9</v>
      </c>
      <c r="F14639" t="s">
        <v>1088</v>
      </c>
      <c r="G14639" t="s">
        <v>377</v>
      </c>
      <c r="H14639" s="9" t="s">
        <v>2288</v>
      </c>
      <c r="I14639" t="s">
        <v>1454</v>
      </c>
      <c r="J14639" s="20">
        <v>78</v>
      </c>
      <c r="K14639" s="20" t="s">
        <v>1465</v>
      </c>
      <c r="L14639" t="s">
        <v>1466</v>
      </c>
      <c r="M14639" s="20">
        <v>19.5</v>
      </c>
      <c r="N14639" s="20">
        <v>19.5</v>
      </c>
      <c r="AE14639">
        <f t="shared" si="228"/>
        <v>2011</v>
      </c>
    </row>
    <row r="14640" spans="1:31" x14ac:dyDescent="0.25">
      <c r="A14640" s="7">
        <v>14637</v>
      </c>
      <c r="B14640" s="8">
        <v>40566</v>
      </c>
      <c r="C14640" t="s">
        <v>3</v>
      </c>
      <c r="D14640" t="s">
        <v>787</v>
      </c>
      <c r="E14640" t="s">
        <v>9</v>
      </c>
      <c r="F14640" t="s">
        <v>1045</v>
      </c>
      <c r="G14640" t="s">
        <v>648</v>
      </c>
      <c r="H14640" s="135" t="s">
        <v>2371</v>
      </c>
      <c r="I14640" t="s">
        <v>1454</v>
      </c>
      <c r="J14640" s="20">
        <v>77</v>
      </c>
      <c r="K14640" s="20" t="s">
        <v>9</v>
      </c>
      <c r="L14640" t="s">
        <v>1464</v>
      </c>
      <c r="M14640" s="20">
        <v>16.940000000000001</v>
      </c>
      <c r="N14640" s="20">
        <v>22.56</v>
      </c>
      <c r="AE14640">
        <f t="shared" si="228"/>
        <v>2011</v>
      </c>
    </row>
    <row r="14641" spans="1:31" x14ac:dyDescent="0.25">
      <c r="A14641" s="7">
        <v>14638</v>
      </c>
      <c r="B14641" s="8">
        <v>40566</v>
      </c>
      <c r="C14641" t="s">
        <v>3</v>
      </c>
      <c r="D14641" t="s">
        <v>916</v>
      </c>
      <c r="E14641" t="s">
        <v>9</v>
      </c>
      <c r="F14641" t="s">
        <v>1045</v>
      </c>
      <c r="G14641" t="s">
        <v>648</v>
      </c>
      <c r="H14641" s="135" t="s">
        <v>2329</v>
      </c>
      <c r="I14641" t="s">
        <v>1454</v>
      </c>
      <c r="J14641" s="20">
        <v>35</v>
      </c>
      <c r="K14641" s="20" t="s">
        <v>9</v>
      </c>
      <c r="L14641" t="s">
        <v>1464</v>
      </c>
      <c r="M14641" s="20">
        <v>7.7</v>
      </c>
      <c r="N14641" s="20">
        <v>10.8</v>
      </c>
      <c r="AE14641">
        <f t="shared" si="228"/>
        <v>2011</v>
      </c>
    </row>
    <row r="14642" spans="1:31" x14ac:dyDescent="0.25">
      <c r="A14642" s="7">
        <v>14639</v>
      </c>
      <c r="B14642" s="8">
        <v>40566</v>
      </c>
      <c r="C14642" t="s">
        <v>3</v>
      </c>
      <c r="D14642" t="s">
        <v>222</v>
      </c>
      <c r="E14642" t="s">
        <v>9</v>
      </c>
      <c r="F14642" t="s">
        <v>1045</v>
      </c>
      <c r="G14642" t="s">
        <v>895</v>
      </c>
      <c r="H14642" s="135" t="s">
        <v>2732</v>
      </c>
      <c r="I14642" t="s">
        <v>1454</v>
      </c>
      <c r="J14642" s="20">
        <v>15</v>
      </c>
      <c r="K14642" s="20" t="s">
        <v>9</v>
      </c>
      <c r="L14642" t="s">
        <v>1464</v>
      </c>
      <c r="M14642" s="20">
        <v>3.3</v>
      </c>
      <c r="N14642" s="20">
        <v>5.2</v>
      </c>
      <c r="AE14642">
        <f t="shared" si="228"/>
        <v>2011</v>
      </c>
    </row>
    <row r="14643" spans="1:31" x14ac:dyDescent="0.25">
      <c r="A14643" s="7">
        <v>14640</v>
      </c>
      <c r="B14643" s="8">
        <v>40566</v>
      </c>
      <c r="C14643" t="s">
        <v>3</v>
      </c>
      <c r="D14643" t="s">
        <v>1045</v>
      </c>
      <c r="E14643" t="s">
        <v>9</v>
      </c>
      <c r="F14643" t="s">
        <v>787</v>
      </c>
      <c r="G14643" t="s">
        <v>648</v>
      </c>
      <c r="H14643" s="136" t="s">
        <v>1496</v>
      </c>
      <c r="I14643" t="s">
        <v>1454</v>
      </c>
      <c r="J14643" s="20">
        <v>22</v>
      </c>
      <c r="K14643" s="20" t="s">
        <v>3</v>
      </c>
      <c r="L14643" t="s">
        <v>1463</v>
      </c>
      <c r="M14643" s="20">
        <v>6.72</v>
      </c>
      <c r="N14643" s="20">
        <v>5.28</v>
      </c>
      <c r="AE14643">
        <f t="shared" si="228"/>
        <v>2011</v>
      </c>
    </row>
    <row r="14644" spans="1:31" x14ac:dyDescent="0.25">
      <c r="A14644" s="7">
        <v>14641</v>
      </c>
      <c r="B14644" s="8">
        <v>40566</v>
      </c>
      <c r="C14644" t="s">
        <v>3</v>
      </c>
      <c r="D14644" t="s">
        <v>1060</v>
      </c>
      <c r="E14644" t="s">
        <v>9</v>
      </c>
      <c r="F14644" t="s">
        <v>1045</v>
      </c>
      <c r="G14644" t="s">
        <v>648</v>
      </c>
      <c r="H14644" s="9" t="s">
        <v>1797</v>
      </c>
      <c r="I14644" t="s">
        <v>1454</v>
      </c>
      <c r="J14644" s="20">
        <v>61</v>
      </c>
      <c r="K14644" s="20" t="s">
        <v>1465</v>
      </c>
      <c r="L14644" t="s">
        <v>1466</v>
      </c>
      <c r="M14644" s="20">
        <v>15.25</v>
      </c>
      <c r="N14644" s="20">
        <v>15.25</v>
      </c>
      <c r="AE14644">
        <f t="shared" si="228"/>
        <v>2011</v>
      </c>
    </row>
    <row r="14645" spans="1:31" x14ac:dyDescent="0.25">
      <c r="A14645" s="7">
        <v>14642</v>
      </c>
      <c r="B14645" s="8">
        <v>40567</v>
      </c>
      <c r="C14645" t="s">
        <v>3</v>
      </c>
      <c r="D14645" t="s">
        <v>1038</v>
      </c>
      <c r="E14645" t="s">
        <v>9</v>
      </c>
      <c r="F14645" t="s">
        <v>1084</v>
      </c>
      <c r="G14645" t="s">
        <v>648</v>
      </c>
      <c r="H14645" s="135" t="s">
        <v>2330</v>
      </c>
      <c r="I14645" t="s">
        <v>1455</v>
      </c>
      <c r="J14645" s="20">
        <v>1</v>
      </c>
      <c r="K14645" s="20" t="s">
        <v>1465</v>
      </c>
      <c r="L14645" t="s">
        <v>1466</v>
      </c>
      <c r="M14645" s="20">
        <v>0.125</v>
      </c>
      <c r="N14645" s="20">
        <v>0.125</v>
      </c>
      <c r="AE14645">
        <f t="shared" si="228"/>
        <v>2011</v>
      </c>
    </row>
    <row r="14646" spans="1:31" x14ac:dyDescent="0.25">
      <c r="A14646" s="7">
        <v>14643</v>
      </c>
      <c r="B14646" s="8">
        <v>40567</v>
      </c>
      <c r="C14646" t="s">
        <v>3</v>
      </c>
      <c r="D14646" t="s">
        <v>117</v>
      </c>
      <c r="E14646" t="s">
        <v>9</v>
      </c>
      <c r="F14646" t="s">
        <v>129</v>
      </c>
      <c r="G14646" t="s">
        <v>895</v>
      </c>
      <c r="H14646" s="135" t="s">
        <v>2718</v>
      </c>
      <c r="I14646" t="s">
        <v>1454</v>
      </c>
      <c r="J14646" s="20">
        <v>33</v>
      </c>
      <c r="K14646" s="20" t="s">
        <v>3</v>
      </c>
      <c r="L14646" t="s">
        <v>1464</v>
      </c>
      <c r="M14646" s="20">
        <v>10.24</v>
      </c>
      <c r="N14646" s="20">
        <v>7.26</v>
      </c>
      <c r="AE14646">
        <f t="shared" si="228"/>
        <v>2011</v>
      </c>
    </row>
    <row r="14647" spans="1:31" x14ac:dyDescent="0.25">
      <c r="A14647" s="7">
        <v>14644</v>
      </c>
      <c r="B14647" s="8">
        <v>40567</v>
      </c>
      <c r="C14647" t="s">
        <v>3</v>
      </c>
      <c r="D14647" t="s">
        <v>975</v>
      </c>
      <c r="E14647" t="s">
        <v>9</v>
      </c>
      <c r="F14647" t="s">
        <v>761</v>
      </c>
      <c r="G14647" t="s">
        <v>929</v>
      </c>
      <c r="H14647" s="135" t="s">
        <v>2658</v>
      </c>
      <c r="I14647" t="s">
        <v>1455</v>
      </c>
      <c r="J14647" s="20">
        <v>10</v>
      </c>
      <c r="K14647" s="20" t="s">
        <v>9</v>
      </c>
      <c r="L14647" t="s">
        <v>1463</v>
      </c>
      <c r="M14647" s="20">
        <v>1.2</v>
      </c>
      <c r="N14647" s="20">
        <v>1.8</v>
      </c>
      <c r="AE14647">
        <f t="shared" si="228"/>
        <v>2011</v>
      </c>
    </row>
    <row r="14648" spans="1:31" x14ac:dyDescent="0.25">
      <c r="A14648" s="7">
        <v>14645</v>
      </c>
      <c r="B14648" s="8">
        <v>40568</v>
      </c>
      <c r="C14648" t="s">
        <v>3</v>
      </c>
      <c r="D14648" t="s">
        <v>1052</v>
      </c>
      <c r="E14648" t="s">
        <v>9</v>
      </c>
      <c r="F14648" t="s">
        <v>414</v>
      </c>
      <c r="G14648" t="s">
        <v>648</v>
      </c>
      <c r="H14648" s="9" t="s">
        <v>1797</v>
      </c>
      <c r="I14648" t="s">
        <v>1454</v>
      </c>
      <c r="J14648" s="20">
        <v>38</v>
      </c>
      <c r="K14648" s="20" t="s">
        <v>3</v>
      </c>
      <c r="L14648" t="s">
        <v>1464</v>
      </c>
      <c r="M14648" s="20">
        <v>11.64</v>
      </c>
      <c r="N14648" s="20">
        <v>8.36</v>
      </c>
      <c r="AE14648">
        <f t="shared" si="228"/>
        <v>2011</v>
      </c>
    </row>
    <row r="14649" spans="1:31" x14ac:dyDescent="0.25">
      <c r="A14649" s="7">
        <v>14646</v>
      </c>
      <c r="B14649" s="8">
        <v>40568</v>
      </c>
      <c r="C14649" t="s">
        <v>3</v>
      </c>
      <c r="D14649" t="s">
        <v>1008</v>
      </c>
      <c r="E14649" t="s">
        <v>9</v>
      </c>
      <c r="F14649" t="s">
        <v>1034</v>
      </c>
      <c r="G14649" t="s">
        <v>895</v>
      </c>
      <c r="H14649" s="135" t="s">
        <v>2633</v>
      </c>
      <c r="I14649" t="s">
        <v>1454</v>
      </c>
      <c r="J14649" s="20">
        <v>31</v>
      </c>
      <c r="K14649" s="20" t="s">
        <v>9</v>
      </c>
      <c r="L14649" t="s">
        <v>1464</v>
      </c>
      <c r="M14649" s="20">
        <v>6.82</v>
      </c>
      <c r="N14649" s="20">
        <v>9.68</v>
      </c>
      <c r="AE14649">
        <f t="shared" si="228"/>
        <v>2011</v>
      </c>
    </row>
    <row r="14650" spans="1:31" x14ac:dyDescent="0.25">
      <c r="A14650" s="7">
        <v>14647</v>
      </c>
      <c r="B14650" s="8">
        <v>40568</v>
      </c>
      <c r="C14650" t="s">
        <v>3</v>
      </c>
      <c r="D14650" t="s">
        <v>779</v>
      </c>
      <c r="E14650" t="s">
        <v>9</v>
      </c>
      <c r="F14650" t="s">
        <v>1085</v>
      </c>
      <c r="G14650" t="s">
        <v>1016</v>
      </c>
      <c r="H14650" s="9" t="s">
        <v>3054</v>
      </c>
      <c r="I14650" t="s">
        <v>1455</v>
      </c>
      <c r="J14650" s="20">
        <v>32</v>
      </c>
      <c r="K14650" s="20" t="s">
        <v>9</v>
      </c>
      <c r="L14650" t="s">
        <v>1463</v>
      </c>
      <c r="M14650" s="20">
        <v>3.84</v>
      </c>
      <c r="N14650" s="20">
        <v>4.66</v>
      </c>
      <c r="AE14650">
        <f t="shared" si="228"/>
        <v>2011</v>
      </c>
    </row>
    <row r="14651" spans="1:31" x14ac:dyDescent="0.25">
      <c r="A14651" s="7">
        <v>14648</v>
      </c>
      <c r="B14651" s="8">
        <v>40569</v>
      </c>
      <c r="C14651" t="s">
        <v>3</v>
      </c>
      <c r="D14651" t="s">
        <v>1090</v>
      </c>
      <c r="E14651" t="s">
        <v>9</v>
      </c>
      <c r="F14651" t="s">
        <v>1081</v>
      </c>
      <c r="G14651" t="s">
        <v>24</v>
      </c>
      <c r="H14651" s="135" t="s">
        <v>1639</v>
      </c>
      <c r="I14651" t="s">
        <v>1454</v>
      </c>
      <c r="J14651" s="20">
        <v>6</v>
      </c>
      <c r="K14651" s="20" t="s">
        <v>1465</v>
      </c>
      <c r="L14651" t="s">
        <v>1466</v>
      </c>
      <c r="M14651" s="20">
        <v>1.5</v>
      </c>
      <c r="N14651" s="20">
        <v>1.5</v>
      </c>
      <c r="AE14651">
        <f t="shared" si="228"/>
        <v>2011</v>
      </c>
    </row>
    <row r="14652" spans="1:31" x14ac:dyDescent="0.25">
      <c r="A14652" s="7">
        <v>14649</v>
      </c>
      <c r="B14652" s="8">
        <v>40569</v>
      </c>
      <c r="C14652" t="s">
        <v>3</v>
      </c>
      <c r="D14652" t="s">
        <v>518</v>
      </c>
      <c r="E14652" t="s">
        <v>9</v>
      </c>
      <c r="F14652" t="s">
        <v>1088</v>
      </c>
      <c r="G14652" t="s">
        <v>633</v>
      </c>
      <c r="H14652" s="135" t="s">
        <v>1496</v>
      </c>
      <c r="I14652" t="s">
        <v>1454</v>
      </c>
      <c r="J14652" s="20">
        <v>36</v>
      </c>
      <c r="K14652" s="20" t="s">
        <v>9</v>
      </c>
      <c r="L14652" t="s">
        <v>1464</v>
      </c>
      <c r="M14652" s="20">
        <v>7.92</v>
      </c>
      <c r="N14652" s="20">
        <v>11.08</v>
      </c>
      <c r="AE14652">
        <f t="shared" si="228"/>
        <v>2011</v>
      </c>
    </row>
    <row r="14653" spans="1:31" x14ac:dyDescent="0.25">
      <c r="A14653" s="7">
        <v>14650</v>
      </c>
      <c r="B14653" s="8">
        <v>40569</v>
      </c>
      <c r="C14653" t="s">
        <v>3</v>
      </c>
      <c r="D14653" t="s">
        <v>237</v>
      </c>
      <c r="E14653" t="s">
        <v>9</v>
      </c>
      <c r="F14653" t="s">
        <v>186</v>
      </c>
      <c r="G14653" t="s">
        <v>1016</v>
      </c>
      <c r="H14653" s="9" t="s">
        <v>3055</v>
      </c>
      <c r="I14653" t="s">
        <v>1454</v>
      </c>
      <c r="J14653" s="20">
        <v>8</v>
      </c>
      <c r="K14653" s="20" t="s">
        <v>9</v>
      </c>
      <c r="L14653" t="s">
        <v>1464</v>
      </c>
      <c r="M14653" s="20">
        <v>1.76</v>
      </c>
      <c r="N14653" s="20">
        <v>3.24</v>
      </c>
      <c r="AE14653">
        <f t="shared" si="228"/>
        <v>2011</v>
      </c>
    </row>
    <row r="14654" spans="1:31" x14ac:dyDescent="0.25">
      <c r="A14654" s="7">
        <v>14651</v>
      </c>
      <c r="B14654" s="8">
        <v>40569</v>
      </c>
      <c r="C14654" t="s">
        <v>3</v>
      </c>
      <c r="D14654" t="s">
        <v>1060</v>
      </c>
      <c r="E14654" t="s">
        <v>9</v>
      </c>
      <c r="F14654" t="s">
        <v>767</v>
      </c>
      <c r="G14654" t="s">
        <v>648</v>
      </c>
      <c r="H14654" s="9" t="s">
        <v>1797</v>
      </c>
      <c r="I14654" t="s">
        <v>1454</v>
      </c>
      <c r="J14654" s="20">
        <v>156</v>
      </c>
      <c r="K14654" s="20" t="s">
        <v>3</v>
      </c>
      <c r="L14654" t="s">
        <v>1464</v>
      </c>
      <c r="M14654" s="20">
        <v>44.68</v>
      </c>
      <c r="N14654" s="20">
        <v>34.32</v>
      </c>
      <c r="AE14654">
        <f t="shared" si="228"/>
        <v>2011</v>
      </c>
    </row>
    <row r="14655" spans="1:31" x14ac:dyDescent="0.25">
      <c r="A14655" s="7">
        <v>14652</v>
      </c>
      <c r="B14655" s="8">
        <v>40570</v>
      </c>
      <c r="C14655" t="s">
        <v>3</v>
      </c>
      <c r="D14655" t="s">
        <v>1018</v>
      </c>
      <c r="E14655" t="s">
        <v>9</v>
      </c>
      <c r="F14655" t="s">
        <v>1081</v>
      </c>
      <c r="G14655" t="s">
        <v>648</v>
      </c>
      <c r="H14655" s="135" t="s">
        <v>1795</v>
      </c>
      <c r="I14655" t="s">
        <v>1454</v>
      </c>
      <c r="J14655" s="20">
        <v>1</v>
      </c>
      <c r="K14655" s="20" t="s">
        <v>1465</v>
      </c>
      <c r="L14655" t="s">
        <v>1466</v>
      </c>
      <c r="M14655" s="20">
        <v>0.25</v>
      </c>
      <c r="N14655" s="20">
        <v>0.25</v>
      </c>
      <c r="AE14655">
        <f t="shared" si="228"/>
        <v>2011</v>
      </c>
    </row>
    <row r="14656" spans="1:31" x14ac:dyDescent="0.25">
      <c r="A14656" s="7">
        <v>14653</v>
      </c>
      <c r="B14656" s="8">
        <v>40570</v>
      </c>
      <c r="C14656" t="s">
        <v>3</v>
      </c>
      <c r="D14656" t="s">
        <v>854</v>
      </c>
      <c r="E14656" t="s">
        <v>9</v>
      </c>
      <c r="F14656" t="s">
        <v>687</v>
      </c>
      <c r="G14656" t="s">
        <v>929</v>
      </c>
      <c r="H14656" s="9" t="s">
        <v>2653</v>
      </c>
      <c r="I14656" t="s">
        <v>1454</v>
      </c>
      <c r="J14656" s="20">
        <v>81</v>
      </c>
      <c r="K14656" s="20" t="s">
        <v>9</v>
      </c>
      <c r="L14656" t="s">
        <v>1464</v>
      </c>
      <c r="M14656" s="20">
        <v>17.82</v>
      </c>
      <c r="N14656" s="20">
        <v>23.68</v>
      </c>
      <c r="AE14656">
        <f t="shared" si="228"/>
        <v>2011</v>
      </c>
    </row>
    <row r="14657" spans="1:31" x14ac:dyDescent="0.25">
      <c r="A14657" s="7">
        <v>14654</v>
      </c>
      <c r="B14657" s="8">
        <v>40571</v>
      </c>
      <c r="C14657" t="s">
        <v>3</v>
      </c>
      <c r="D14657" t="s">
        <v>1090</v>
      </c>
      <c r="E14657" t="s">
        <v>9</v>
      </c>
      <c r="F14657" t="s">
        <v>767</v>
      </c>
      <c r="G14657" t="s">
        <v>65</v>
      </c>
      <c r="H14657" s="135" t="s">
        <v>1519</v>
      </c>
      <c r="I14657" t="s">
        <v>1454</v>
      </c>
      <c r="J14657" s="20">
        <v>90</v>
      </c>
      <c r="K14657" s="20" t="s">
        <v>3</v>
      </c>
      <c r="L14657" t="s">
        <v>1464</v>
      </c>
      <c r="M14657" s="20">
        <v>26.2</v>
      </c>
      <c r="N14657" s="20">
        <v>19.8</v>
      </c>
      <c r="AE14657">
        <f t="shared" si="228"/>
        <v>2011</v>
      </c>
    </row>
    <row r="14658" spans="1:31" x14ac:dyDescent="0.25">
      <c r="A14658" s="7">
        <v>14655</v>
      </c>
      <c r="B14658" s="8">
        <v>40572</v>
      </c>
      <c r="C14658" t="s">
        <v>3</v>
      </c>
      <c r="D14658" t="s">
        <v>1003</v>
      </c>
      <c r="E14658" t="s">
        <v>9</v>
      </c>
      <c r="F14658" t="s">
        <v>64</v>
      </c>
      <c r="G14658" t="s">
        <v>648</v>
      </c>
      <c r="H14658" s="9" t="s">
        <v>1797</v>
      </c>
      <c r="I14658" t="s">
        <v>1454</v>
      </c>
      <c r="J14658" s="20">
        <v>38</v>
      </c>
      <c r="K14658" s="20" t="s">
        <v>3</v>
      </c>
      <c r="L14658" t="s">
        <v>1463</v>
      </c>
      <c r="M14658" s="20">
        <v>10.88</v>
      </c>
      <c r="N14658" s="20">
        <v>9.1199999999999992</v>
      </c>
      <c r="AE14658">
        <f t="shared" si="228"/>
        <v>2011</v>
      </c>
    </row>
    <row r="14659" spans="1:31" x14ac:dyDescent="0.25">
      <c r="A14659" s="7">
        <v>14656</v>
      </c>
      <c r="B14659" s="8">
        <v>40572</v>
      </c>
      <c r="C14659" t="s">
        <v>3</v>
      </c>
      <c r="D14659" t="s">
        <v>1086</v>
      </c>
      <c r="E14659" t="s">
        <v>9</v>
      </c>
      <c r="F14659" t="s">
        <v>1070</v>
      </c>
      <c r="G14659" t="s">
        <v>11</v>
      </c>
      <c r="H14659" s="135" t="s">
        <v>1505</v>
      </c>
      <c r="I14659" t="s">
        <v>1454</v>
      </c>
      <c r="J14659" s="20">
        <v>22</v>
      </c>
      <c r="K14659" s="20" t="s">
        <v>3</v>
      </c>
      <c r="L14659" t="s">
        <v>1464</v>
      </c>
      <c r="M14659" s="20">
        <v>7.16</v>
      </c>
      <c r="N14659" s="20">
        <v>4.84</v>
      </c>
      <c r="AE14659">
        <f t="shared" si="228"/>
        <v>2011</v>
      </c>
    </row>
    <row r="14660" spans="1:31" x14ac:dyDescent="0.25">
      <c r="A14660" s="7">
        <v>14657</v>
      </c>
      <c r="B14660" s="8">
        <v>40572</v>
      </c>
      <c r="C14660" t="s">
        <v>3</v>
      </c>
      <c r="D14660" t="s">
        <v>168</v>
      </c>
      <c r="E14660" t="s">
        <v>9</v>
      </c>
      <c r="F14660" t="s">
        <v>787</v>
      </c>
      <c r="G14660" t="s">
        <v>11</v>
      </c>
      <c r="H14660" s="135" t="s">
        <v>1509</v>
      </c>
      <c r="I14660" t="s">
        <v>1455</v>
      </c>
      <c r="J14660" s="20">
        <v>30</v>
      </c>
      <c r="K14660" s="20" t="s">
        <v>3</v>
      </c>
      <c r="L14660" t="s">
        <v>1464</v>
      </c>
      <c r="M14660" s="20">
        <v>4.7</v>
      </c>
      <c r="N14660" s="20">
        <v>3.3</v>
      </c>
      <c r="AE14660">
        <f t="shared" ref="AE14660:AE14723" si="229">YEAR(B14660)</f>
        <v>2011</v>
      </c>
    </row>
    <row r="14661" spans="1:31" x14ac:dyDescent="0.25">
      <c r="A14661" s="7">
        <v>14658</v>
      </c>
      <c r="B14661" s="8">
        <v>40572</v>
      </c>
      <c r="C14661" t="s">
        <v>3</v>
      </c>
      <c r="D14661" t="s">
        <v>265</v>
      </c>
      <c r="E14661" t="s">
        <v>9</v>
      </c>
      <c r="F14661" t="s">
        <v>1034</v>
      </c>
      <c r="G14661" t="s">
        <v>895</v>
      </c>
      <c r="H14661" s="135" t="s">
        <v>2954</v>
      </c>
      <c r="I14661" t="s">
        <v>1456</v>
      </c>
      <c r="J14661" s="20">
        <v>33</v>
      </c>
      <c r="K14661" s="20" t="s">
        <v>3</v>
      </c>
      <c r="L14661" t="s">
        <v>1464</v>
      </c>
      <c r="M14661" s="20">
        <v>10.24</v>
      </c>
      <c r="N14661" s="20">
        <v>7.26</v>
      </c>
      <c r="O14661" t="s">
        <v>3</v>
      </c>
      <c r="P14661" s="13" t="s">
        <v>1008</v>
      </c>
      <c r="Q14661" t="s">
        <v>9</v>
      </c>
      <c r="R14661" t="s">
        <v>902</v>
      </c>
      <c r="S14661" t="s">
        <v>3</v>
      </c>
      <c r="T14661" t="s">
        <v>808</v>
      </c>
      <c r="U14661" t="s">
        <v>9</v>
      </c>
      <c r="V14661" t="s">
        <v>348</v>
      </c>
      <c r="W14661" t="s">
        <v>3</v>
      </c>
      <c r="X14661" t="s">
        <v>107</v>
      </c>
      <c r="Y14661" t="s">
        <v>9</v>
      </c>
      <c r="Z14661" t="s">
        <v>978</v>
      </c>
      <c r="AA14661" t="s">
        <v>1465</v>
      </c>
      <c r="AC14661" t="s">
        <v>1465</v>
      </c>
      <c r="AE14661">
        <f t="shared" si="229"/>
        <v>2011</v>
      </c>
    </row>
    <row r="14662" spans="1:31" x14ac:dyDescent="0.25">
      <c r="A14662" s="7">
        <v>14659</v>
      </c>
      <c r="B14662" s="8">
        <v>40572</v>
      </c>
      <c r="C14662" t="s">
        <v>3</v>
      </c>
      <c r="D14662" t="s">
        <v>868</v>
      </c>
      <c r="E14662" t="s">
        <v>9</v>
      </c>
      <c r="F14662" t="s">
        <v>1086</v>
      </c>
      <c r="G14662" t="s">
        <v>1016</v>
      </c>
      <c r="H14662" s="135" t="s">
        <v>1496</v>
      </c>
      <c r="I14662" t="s">
        <v>1455</v>
      </c>
      <c r="J14662" s="20">
        <v>4</v>
      </c>
      <c r="K14662" s="20" t="s">
        <v>1465</v>
      </c>
      <c r="L14662" t="s">
        <v>1466</v>
      </c>
      <c r="M14662" s="20">
        <v>0.5</v>
      </c>
      <c r="N14662" s="20">
        <v>0.5</v>
      </c>
      <c r="AE14662">
        <f t="shared" si="229"/>
        <v>2011</v>
      </c>
    </row>
    <row r="14663" spans="1:31" x14ac:dyDescent="0.25">
      <c r="A14663" s="7">
        <v>14660</v>
      </c>
      <c r="B14663" s="8">
        <v>40573</v>
      </c>
      <c r="C14663" t="s">
        <v>3</v>
      </c>
      <c r="D14663" t="s">
        <v>543</v>
      </c>
      <c r="E14663" t="s">
        <v>9</v>
      </c>
      <c r="F14663" t="s">
        <v>1034</v>
      </c>
      <c r="G14663" t="s">
        <v>377</v>
      </c>
      <c r="H14663" s="135" t="s">
        <v>1588</v>
      </c>
      <c r="I14663" t="s">
        <v>1454</v>
      </c>
      <c r="J14663" s="20">
        <v>22</v>
      </c>
      <c r="K14663" s="20" t="s">
        <v>9</v>
      </c>
      <c r="L14663" t="s">
        <v>1464</v>
      </c>
      <c r="M14663" s="20">
        <v>4.84</v>
      </c>
      <c r="N14663" s="20">
        <v>7.16</v>
      </c>
      <c r="AE14663">
        <f t="shared" si="229"/>
        <v>2011</v>
      </c>
    </row>
    <row r="14664" spans="1:31" x14ac:dyDescent="0.25">
      <c r="A14664" s="7">
        <v>14661</v>
      </c>
      <c r="B14664" s="8">
        <v>40573</v>
      </c>
      <c r="C14664" t="s">
        <v>3</v>
      </c>
      <c r="D14664" t="s">
        <v>1092</v>
      </c>
      <c r="E14664" t="s">
        <v>9</v>
      </c>
      <c r="F14664" t="s">
        <v>678</v>
      </c>
      <c r="G14664" t="s">
        <v>14</v>
      </c>
      <c r="H14664" s="135" t="s">
        <v>1522</v>
      </c>
      <c r="I14664" t="s">
        <v>1458</v>
      </c>
      <c r="J14664" s="20">
        <v>12</v>
      </c>
      <c r="K14664" s="20" t="s">
        <v>1465</v>
      </c>
      <c r="L14664" t="s">
        <v>1466</v>
      </c>
      <c r="M14664" s="20">
        <v>30</v>
      </c>
      <c r="N14664" s="20">
        <v>10</v>
      </c>
      <c r="AE14664">
        <f t="shared" si="229"/>
        <v>2011</v>
      </c>
    </row>
    <row r="14665" spans="1:31" x14ac:dyDescent="0.25">
      <c r="A14665" s="7">
        <v>14662</v>
      </c>
      <c r="B14665" s="8">
        <v>40573</v>
      </c>
      <c r="C14665" t="s">
        <v>3</v>
      </c>
      <c r="D14665" t="s">
        <v>975</v>
      </c>
      <c r="E14665" t="s">
        <v>9</v>
      </c>
      <c r="F14665" t="s">
        <v>761</v>
      </c>
      <c r="G14665" t="s">
        <v>929</v>
      </c>
      <c r="H14665" s="135" t="s">
        <v>2683</v>
      </c>
      <c r="I14665" t="s">
        <v>1455</v>
      </c>
      <c r="J14665" s="20">
        <v>10</v>
      </c>
      <c r="K14665" s="20" t="s">
        <v>9</v>
      </c>
      <c r="L14665" t="s">
        <v>1464</v>
      </c>
      <c r="M14665" s="20">
        <v>1.1000000000000001</v>
      </c>
      <c r="N14665" s="20">
        <v>1.9</v>
      </c>
      <c r="AE14665">
        <f t="shared" si="229"/>
        <v>2011</v>
      </c>
    </row>
    <row r="14666" spans="1:31" x14ac:dyDescent="0.25">
      <c r="A14666" s="7">
        <v>14663</v>
      </c>
      <c r="B14666" s="8">
        <v>40573</v>
      </c>
      <c r="C14666" t="s">
        <v>3</v>
      </c>
      <c r="D14666" t="s">
        <v>787</v>
      </c>
      <c r="E14666" t="s">
        <v>9</v>
      </c>
      <c r="F14666" t="s">
        <v>899</v>
      </c>
      <c r="G14666" t="s">
        <v>1016</v>
      </c>
      <c r="H14666" s="9" t="s">
        <v>2990</v>
      </c>
      <c r="I14666" t="s">
        <v>1454</v>
      </c>
      <c r="J14666" s="20">
        <v>20</v>
      </c>
      <c r="K14666" s="20" t="s">
        <v>1465</v>
      </c>
      <c r="L14666" t="s">
        <v>1466</v>
      </c>
      <c r="M14666" s="20">
        <v>5</v>
      </c>
      <c r="N14666" s="20">
        <v>5</v>
      </c>
      <c r="AE14666">
        <f t="shared" si="229"/>
        <v>2011</v>
      </c>
    </row>
    <row r="14667" spans="1:31" x14ac:dyDescent="0.25">
      <c r="A14667" s="7">
        <v>14664</v>
      </c>
      <c r="B14667" s="8">
        <v>40573</v>
      </c>
      <c r="C14667" t="s">
        <v>3</v>
      </c>
      <c r="D14667" t="s">
        <v>1085</v>
      </c>
      <c r="E14667" t="s">
        <v>9</v>
      </c>
      <c r="F14667" t="s">
        <v>1088</v>
      </c>
      <c r="G14667" t="s">
        <v>929</v>
      </c>
      <c r="H14667" s="135" t="s">
        <v>2665</v>
      </c>
      <c r="I14667" t="s">
        <v>1454</v>
      </c>
      <c r="J14667" s="20">
        <v>26</v>
      </c>
      <c r="K14667" s="20" t="s">
        <v>9</v>
      </c>
      <c r="L14667" t="s">
        <v>1464</v>
      </c>
      <c r="M14667" s="20">
        <v>5.72</v>
      </c>
      <c r="N14667" s="20">
        <v>8.2800000000000011</v>
      </c>
      <c r="AE14667">
        <f t="shared" si="229"/>
        <v>2011</v>
      </c>
    </row>
    <row r="14668" spans="1:31" x14ac:dyDescent="0.25">
      <c r="A14668" s="7">
        <v>14665</v>
      </c>
      <c r="B14668" s="8">
        <v>40574</v>
      </c>
      <c r="C14668" t="s">
        <v>3</v>
      </c>
      <c r="D14668" t="s">
        <v>786</v>
      </c>
      <c r="E14668" t="s">
        <v>9</v>
      </c>
      <c r="F14668" t="s">
        <v>905</v>
      </c>
      <c r="G14668" t="s">
        <v>377</v>
      </c>
      <c r="H14668" s="9" t="s">
        <v>3056</v>
      </c>
      <c r="I14668" t="s">
        <v>1454</v>
      </c>
      <c r="J14668" s="20">
        <v>80</v>
      </c>
      <c r="K14668" s="20" t="s">
        <v>3</v>
      </c>
      <c r="L14668" t="s">
        <v>1464</v>
      </c>
      <c r="M14668" s="20">
        <v>23.4</v>
      </c>
      <c r="N14668" s="20">
        <v>17.600000000000001</v>
      </c>
      <c r="AE14668">
        <f t="shared" si="229"/>
        <v>2011</v>
      </c>
    </row>
    <row r="14669" spans="1:31" x14ac:dyDescent="0.25">
      <c r="A14669" s="7">
        <v>14666</v>
      </c>
      <c r="B14669" s="8">
        <v>40575</v>
      </c>
      <c r="C14669" t="s">
        <v>3</v>
      </c>
      <c r="D14669" t="s">
        <v>786</v>
      </c>
      <c r="E14669" t="s">
        <v>9</v>
      </c>
      <c r="F14669" t="s">
        <v>91</v>
      </c>
      <c r="G14669" t="s">
        <v>377</v>
      </c>
      <c r="H14669" s="9" t="s">
        <v>2288</v>
      </c>
      <c r="I14669" t="s">
        <v>1454</v>
      </c>
      <c r="J14669" s="20">
        <v>26</v>
      </c>
      <c r="K14669" s="20" t="s">
        <v>3</v>
      </c>
      <c r="L14669" t="s">
        <v>1464</v>
      </c>
      <c r="M14669" s="20">
        <v>8.2800000000000011</v>
      </c>
      <c r="N14669" s="20">
        <v>5.72</v>
      </c>
      <c r="AE14669">
        <f t="shared" si="229"/>
        <v>2011</v>
      </c>
    </row>
    <row r="14670" spans="1:31" x14ac:dyDescent="0.25">
      <c r="A14670" s="7">
        <v>14667</v>
      </c>
      <c r="B14670" s="8">
        <v>40575</v>
      </c>
      <c r="C14670" t="s">
        <v>3</v>
      </c>
      <c r="D14670" t="s">
        <v>1051</v>
      </c>
      <c r="E14670" t="s">
        <v>9</v>
      </c>
      <c r="F14670" t="s">
        <v>1028</v>
      </c>
      <c r="G14670" t="s">
        <v>870</v>
      </c>
      <c r="H14670" s="136" t="s">
        <v>2622</v>
      </c>
      <c r="I14670" t="s">
        <v>1454</v>
      </c>
      <c r="J14670" s="20">
        <v>22</v>
      </c>
      <c r="K14670" s="20" t="s">
        <v>1465</v>
      </c>
      <c r="L14670" t="s">
        <v>1466</v>
      </c>
      <c r="M14670" s="20">
        <v>5.5</v>
      </c>
      <c r="N14670" s="20">
        <v>5.5</v>
      </c>
      <c r="AE14670">
        <f t="shared" si="229"/>
        <v>2011</v>
      </c>
    </row>
    <row r="14671" spans="1:31" x14ac:dyDescent="0.25">
      <c r="A14671" s="7">
        <v>14668</v>
      </c>
      <c r="B14671" s="8">
        <v>40575</v>
      </c>
      <c r="C14671" t="s">
        <v>3</v>
      </c>
      <c r="D14671" t="s">
        <v>1071</v>
      </c>
      <c r="E14671" t="s">
        <v>9</v>
      </c>
      <c r="F14671" t="s">
        <v>52</v>
      </c>
      <c r="G14671" t="s">
        <v>714</v>
      </c>
      <c r="H14671" s="9" t="s">
        <v>2180</v>
      </c>
      <c r="I14671" t="s">
        <v>1454</v>
      </c>
      <c r="J14671" s="20">
        <v>42</v>
      </c>
      <c r="K14671" s="20" t="s">
        <v>9</v>
      </c>
      <c r="L14671" t="s">
        <v>1464</v>
      </c>
      <c r="M14671" s="20">
        <v>9.24</v>
      </c>
      <c r="N14671" s="20">
        <v>12.76</v>
      </c>
      <c r="AE14671">
        <f t="shared" si="229"/>
        <v>2011</v>
      </c>
    </row>
    <row r="14672" spans="1:31" x14ac:dyDescent="0.25">
      <c r="A14672" s="7">
        <v>14669</v>
      </c>
      <c r="B14672" s="8">
        <v>40576</v>
      </c>
      <c r="C14672" t="s">
        <v>3</v>
      </c>
      <c r="D14672" t="s">
        <v>1086</v>
      </c>
      <c r="E14672" t="s">
        <v>9</v>
      </c>
      <c r="F14672" t="s">
        <v>1082</v>
      </c>
      <c r="G14672" t="s">
        <v>24</v>
      </c>
      <c r="H14672" s="135" t="s">
        <v>1497</v>
      </c>
      <c r="I14672" t="s">
        <v>1454</v>
      </c>
      <c r="J14672" s="20">
        <v>17</v>
      </c>
      <c r="K14672" s="20" t="s">
        <v>9</v>
      </c>
      <c r="L14672" t="s">
        <v>1464</v>
      </c>
      <c r="M14672" s="20">
        <v>3.74</v>
      </c>
      <c r="N14672" s="20">
        <v>5.76</v>
      </c>
      <c r="AE14672">
        <f t="shared" si="229"/>
        <v>2011</v>
      </c>
    </row>
    <row r="14673" spans="1:31" x14ac:dyDescent="0.25">
      <c r="A14673" s="7">
        <v>14670</v>
      </c>
      <c r="B14673" s="8">
        <v>40576</v>
      </c>
      <c r="C14673" t="s">
        <v>3</v>
      </c>
      <c r="D14673" t="s">
        <v>914</v>
      </c>
      <c r="E14673" t="s">
        <v>9</v>
      </c>
      <c r="F14673" t="s">
        <v>1005</v>
      </c>
      <c r="G14673" t="s">
        <v>648</v>
      </c>
      <c r="H14673" s="135" t="s">
        <v>1790</v>
      </c>
      <c r="I14673" t="s">
        <v>1454</v>
      </c>
      <c r="J14673" s="20">
        <v>15</v>
      </c>
      <c r="K14673" s="20" t="s">
        <v>3</v>
      </c>
      <c r="L14673" t="s">
        <v>1464</v>
      </c>
      <c r="M14673" s="20">
        <v>5.2</v>
      </c>
      <c r="N14673" s="20">
        <v>3.3</v>
      </c>
      <c r="AE14673">
        <f t="shared" si="229"/>
        <v>2011</v>
      </c>
    </row>
    <row r="14674" spans="1:31" x14ac:dyDescent="0.25">
      <c r="A14674" s="7">
        <v>14671</v>
      </c>
      <c r="B14674" s="8">
        <v>40576</v>
      </c>
      <c r="C14674" t="s">
        <v>3</v>
      </c>
      <c r="D14674" t="s">
        <v>952</v>
      </c>
      <c r="E14674" t="s">
        <v>9</v>
      </c>
      <c r="F14674" t="s">
        <v>1028</v>
      </c>
      <c r="G14674" t="s">
        <v>895</v>
      </c>
      <c r="H14674" s="135" t="s">
        <v>3057</v>
      </c>
      <c r="I14674" t="s">
        <v>1454</v>
      </c>
      <c r="J14674" s="20">
        <v>35</v>
      </c>
      <c r="K14674" s="20" t="s">
        <v>3</v>
      </c>
      <c r="L14674" t="s">
        <v>1464</v>
      </c>
      <c r="M14674" s="20">
        <v>10.8</v>
      </c>
      <c r="N14674" s="20">
        <v>7.7</v>
      </c>
      <c r="AE14674">
        <f t="shared" si="229"/>
        <v>2011</v>
      </c>
    </row>
    <row r="14675" spans="1:31" x14ac:dyDescent="0.25">
      <c r="A14675" s="7">
        <v>14672</v>
      </c>
      <c r="B14675" s="8">
        <v>40576</v>
      </c>
      <c r="C14675" t="s">
        <v>3</v>
      </c>
      <c r="D14675" t="s">
        <v>779</v>
      </c>
      <c r="E14675" t="s">
        <v>9</v>
      </c>
      <c r="F14675" t="s">
        <v>833</v>
      </c>
      <c r="G14675" t="s">
        <v>1016</v>
      </c>
      <c r="H14675" s="9" t="s">
        <v>3049</v>
      </c>
      <c r="I14675" t="s">
        <v>1454</v>
      </c>
      <c r="J14675" s="20">
        <v>30</v>
      </c>
      <c r="K14675" s="20" t="s">
        <v>3</v>
      </c>
      <c r="L14675" t="s">
        <v>1464</v>
      </c>
      <c r="M14675" s="20">
        <v>9.4</v>
      </c>
      <c r="N14675" s="20">
        <v>6.6</v>
      </c>
      <c r="AE14675">
        <f t="shared" si="229"/>
        <v>2011</v>
      </c>
    </row>
    <row r="14676" spans="1:31" x14ac:dyDescent="0.25">
      <c r="A14676" s="7">
        <v>14673</v>
      </c>
      <c r="B14676" s="8">
        <v>40577</v>
      </c>
      <c r="C14676" t="s">
        <v>3</v>
      </c>
      <c r="D14676" t="s">
        <v>982</v>
      </c>
      <c r="E14676" t="s">
        <v>9</v>
      </c>
      <c r="F14676" t="s">
        <v>235</v>
      </c>
      <c r="G14676" t="s">
        <v>65</v>
      </c>
      <c r="H14676" s="135" t="s">
        <v>1608</v>
      </c>
      <c r="I14676" t="s">
        <v>1454</v>
      </c>
      <c r="J14676" s="20">
        <v>27</v>
      </c>
      <c r="K14676" s="20" t="s">
        <v>9</v>
      </c>
      <c r="L14676" t="s">
        <v>1464</v>
      </c>
      <c r="M14676" s="20">
        <v>5.9399999999999995</v>
      </c>
      <c r="N14676" s="20">
        <v>8.56</v>
      </c>
      <c r="AE14676">
        <f t="shared" si="229"/>
        <v>2011</v>
      </c>
    </row>
    <row r="14677" spans="1:31" x14ac:dyDescent="0.25">
      <c r="A14677" s="7">
        <v>14674</v>
      </c>
      <c r="B14677" s="8">
        <v>40577</v>
      </c>
      <c r="C14677" t="s">
        <v>3</v>
      </c>
      <c r="D14677" t="s">
        <v>134</v>
      </c>
      <c r="E14677" t="s">
        <v>9</v>
      </c>
      <c r="F14677" t="s">
        <v>1093</v>
      </c>
      <c r="G14677" t="s">
        <v>65</v>
      </c>
      <c r="H14677" s="135" t="s">
        <v>1539</v>
      </c>
      <c r="I14677" t="s">
        <v>1458</v>
      </c>
      <c r="J14677" s="20">
        <v>8</v>
      </c>
      <c r="K14677" s="20" t="s">
        <v>3</v>
      </c>
      <c r="L14677" t="s">
        <v>1463</v>
      </c>
      <c r="M14677" s="20">
        <v>10</v>
      </c>
      <c r="N14677" s="20">
        <v>30</v>
      </c>
      <c r="AE14677">
        <f t="shared" si="229"/>
        <v>2011</v>
      </c>
    </row>
    <row r="14678" spans="1:31" x14ac:dyDescent="0.25">
      <c r="A14678" s="7">
        <v>14675</v>
      </c>
      <c r="B14678" s="8">
        <v>40577</v>
      </c>
      <c r="C14678" t="s">
        <v>3</v>
      </c>
      <c r="D14678" t="s">
        <v>913</v>
      </c>
      <c r="E14678" t="s">
        <v>9</v>
      </c>
      <c r="F14678" t="s">
        <v>905</v>
      </c>
      <c r="G14678" t="s">
        <v>648</v>
      </c>
      <c r="H14678" s="136" t="s">
        <v>1496</v>
      </c>
      <c r="I14678" t="s">
        <v>1454</v>
      </c>
      <c r="J14678" s="20">
        <v>40</v>
      </c>
      <c r="K14678" s="20" t="s">
        <v>9</v>
      </c>
      <c r="L14678" t="s">
        <v>1464</v>
      </c>
      <c r="M14678" s="20">
        <v>8.8000000000000007</v>
      </c>
      <c r="N14678" s="20">
        <v>12.2</v>
      </c>
      <c r="AE14678">
        <f t="shared" si="229"/>
        <v>2011</v>
      </c>
    </row>
    <row r="14679" spans="1:31" x14ac:dyDescent="0.25">
      <c r="A14679" s="7">
        <v>14676</v>
      </c>
      <c r="B14679" s="8">
        <v>40578</v>
      </c>
      <c r="C14679" t="s">
        <v>3</v>
      </c>
      <c r="D14679" t="s">
        <v>984</v>
      </c>
      <c r="E14679" t="s">
        <v>9</v>
      </c>
      <c r="F14679" t="s">
        <v>767</v>
      </c>
      <c r="G14679" t="s">
        <v>929</v>
      </c>
      <c r="H14679" s="9" t="s">
        <v>2652</v>
      </c>
      <c r="I14679" t="s">
        <v>1454</v>
      </c>
      <c r="J14679" s="20">
        <v>63</v>
      </c>
      <c r="K14679" s="20" t="s">
        <v>3</v>
      </c>
      <c r="L14679" t="s">
        <v>1464</v>
      </c>
      <c r="M14679" s="20">
        <v>18.64</v>
      </c>
      <c r="N14679" s="20">
        <v>13.86</v>
      </c>
      <c r="AE14679">
        <f t="shared" si="229"/>
        <v>2011</v>
      </c>
    </row>
    <row r="14680" spans="1:31" x14ac:dyDescent="0.25">
      <c r="A14680" s="7">
        <v>14677</v>
      </c>
      <c r="B14680" s="8">
        <v>40579</v>
      </c>
      <c r="C14680" t="s">
        <v>3</v>
      </c>
      <c r="D14680" t="s">
        <v>518</v>
      </c>
      <c r="E14680" t="s">
        <v>9</v>
      </c>
      <c r="F14680" t="s">
        <v>1087</v>
      </c>
      <c r="G14680" t="s">
        <v>569</v>
      </c>
      <c r="H14680" s="9" t="s">
        <v>2102</v>
      </c>
      <c r="I14680" t="s">
        <v>1455</v>
      </c>
      <c r="J14680" s="20">
        <v>20</v>
      </c>
      <c r="K14680" s="20" t="s">
        <v>3</v>
      </c>
      <c r="L14680" t="s">
        <v>1464</v>
      </c>
      <c r="M14680" s="20">
        <v>3.3</v>
      </c>
      <c r="N14680" s="20">
        <v>2.2000000000000002</v>
      </c>
      <c r="AE14680">
        <f t="shared" si="229"/>
        <v>2011</v>
      </c>
    </row>
    <row r="14681" spans="1:31" x14ac:dyDescent="0.25">
      <c r="A14681" s="7">
        <v>14678</v>
      </c>
      <c r="B14681" s="8">
        <v>40579</v>
      </c>
      <c r="C14681" t="s">
        <v>3</v>
      </c>
      <c r="D14681" t="s">
        <v>914</v>
      </c>
      <c r="E14681" t="s">
        <v>9</v>
      </c>
      <c r="F14681" t="s">
        <v>869</v>
      </c>
      <c r="G14681" t="s">
        <v>648</v>
      </c>
      <c r="H14681" s="135" t="s">
        <v>2269</v>
      </c>
      <c r="I14681" t="s">
        <v>1454</v>
      </c>
      <c r="J14681" s="20">
        <v>130</v>
      </c>
      <c r="K14681" s="20" t="s">
        <v>9</v>
      </c>
      <c r="L14681" t="s">
        <v>1464</v>
      </c>
      <c r="M14681" s="20">
        <v>28.6</v>
      </c>
      <c r="N14681" s="20">
        <v>37.4</v>
      </c>
      <c r="AE14681">
        <f t="shared" si="229"/>
        <v>2011</v>
      </c>
    </row>
    <row r="14682" spans="1:31" x14ac:dyDescent="0.25">
      <c r="A14682" s="7">
        <v>14679</v>
      </c>
      <c r="B14682" s="8">
        <v>40579</v>
      </c>
      <c r="C14682" t="s">
        <v>3</v>
      </c>
      <c r="D14682" t="s">
        <v>914</v>
      </c>
      <c r="E14682" t="s">
        <v>9</v>
      </c>
      <c r="F14682" t="s">
        <v>1005</v>
      </c>
      <c r="G14682" t="s">
        <v>648</v>
      </c>
      <c r="H14682" s="135" t="s">
        <v>1969</v>
      </c>
      <c r="I14682" t="s">
        <v>1454</v>
      </c>
      <c r="J14682" s="20">
        <v>99</v>
      </c>
      <c r="K14682" s="20" t="s">
        <v>9</v>
      </c>
      <c r="L14682" t="s">
        <v>1464</v>
      </c>
      <c r="M14682" s="20">
        <v>21.78</v>
      </c>
      <c r="N14682" s="20">
        <v>28.72</v>
      </c>
      <c r="AE14682">
        <f t="shared" si="229"/>
        <v>2011</v>
      </c>
    </row>
    <row r="14683" spans="1:31" x14ac:dyDescent="0.25">
      <c r="A14683" s="7">
        <v>14680</v>
      </c>
      <c r="B14683" s="8">
        <v>40580</v>
      </c>
      <c r="C14683" t="s">
        <v>3</v>
      </c>
      <c r="D14683" t="s">
        <v>973</v>
      </c>
      <c r="E14683" t="s">
        <v>9</v>
      </c>
      <c r="F14683" t="s">
        <v>1045</v>
      </c>
      <c r="G14683" t="s">
        <v>870</v>
      </c>
      <c r="H14683" s="135" t="s">
        <v>1496</v>
      </c>
      <c r="I14683" t="s">
        <v>1454</v>
      </c>
      <c r="J14683" s="20">
        <v>20</v>
      </c>
      <c r="K14683" s="20" t="s">
        <v>9</v>
      </c>
      <c r="L14683" t="s">
        <v>1464</v>
      </c>
      <c r="M14683" s="20">
        <v>4.4000000000000004</v>
      </c>
      <c r="N14683" s="20">
        <v>6.6</v>
      </c>
      <c r="AE14683">
        <f t="shared" si="229"/>
        <v>2011</v>
      </c>
    </row>
    <row r="14684" spans="1:31" x14ac:dyDescent="0.25">
      <c r="A14684" s="7">
        <v>14681</v>
      </c>
      <c r="B14684" s="8">
        <v>40580</v>
      </c>
      <c r="C14684" t="s">
        <v>3</v>
      </c>
      <c r="D14684" t="s">
        <v>973</v>
      </c>
      <c r="E14684" t="s">
        <v>9</v>
      </c>
      <c r="F14684" t="s">
        <v>85</v>
      </c>
      <c r="G14684" t="s">
        <v>895</v>
      </c>
      <c r="H14684" s="135" t="s">
        <v>1496</v>
      </c>
      <c r="I14684" t="s">
        <v>1454</v>
      </c>
      <c r="J14684" s="20">
        <v>9</v>
      </c>
      <c r="K14684" s="20" t="s">
        <v>3</v>
      </c>
      <c r="L14684" t="s">
        <v>1464</v>
      </c>
      <c r="M14684" s="20">
        <v>3.52</v>
      </c>
      <c r="N14684" s="20">
        <v>1.98</v>
      </c>
      <c r="AE14684">
        <f t="shared" si="229"/>
        <v>2011</v>
      </c>
    </row>
    <row r="14685" spans="1:31" x14ac:dyDescent="0.25">
      <c r="A14685" s="7">
        <v>14682</v>
      </c>
      <c r="B14685" s="8">
        <v>40580</v>
      </c>
      <c r="C14685" t="s">
        <v>3</v>
      </c>
      <c r="D14685" t="s">
        <v>973</v>
      </c>
      <c r="E14685" t="s">
        <v>9</v>
      </c>
      <c r="F14685" t="s">
        <v>134</v>
      </c>
      <c r="G14685" t="s">
        <v>895</v>
      </c>
      <c r="H14685" s="135" t="s">
        <v>1496</v>
      </c>
      <c r="I14685" t="s">
        <v>1454</v>
      </c>
      <c r="J14685" s="20">
        <v>10</v>
      </c>
      <c r="K14685" s="20" t="s">
        <v>1465</v>
      </c>
      <c r="L14685" t="s">
        <v>1466</v>
      </c>
      <c r="M14685" s="20">
        <v>2.5</v>
      </c>
      <c r="N14685" s="20">
        <v>2.5</v>
      </c>
      <c r="AE14685">
        <f t="shared" si="229"/>
        <v>2011</v>
      </c>
    </row>
    <row r="14686" spans="1:31" x14ac:dyDescent="0.25">
      <c r="A14686" s="7">
        <v>14683</v>
      </c>
      <c r="B14686" s="8">
        <v>40580</v>
      </c>
      <c r="C14686" t="s">
        <v>3</v>
      </c>
      <c r="D14686" t="s">
        <v>973</v>
      </c>
      <c r="E14686" t="s">
        <v>9</v>
      </c>
      <c r="F14686" t="s">
        <v>134</v>
      </c>
      <c r="G14686" t="s">
        <v>895</v>
      </c>
      <c r="H14686" s="135" t="s">
        <v>1496</v>
      </c>
      <c r="I14686" t="s">
        <v>1454</v>
      </c>
      <c r="J14686" s="20">
        <v>23</v>
      </c>
      <c r="K14686" s="20" t="s">
        <v>9</v>
      </c>
      <c r="L14686" t="s">
        <v>1463</v>
      </c>
      <c r="M14686" s="20">
        <v>5.52</v>
      </c>
      <c r="N14686" s="20">
        <v>6.98</v>
      </c>
      <c r="AE14686">
        <f t="shared" si="229"/>
        <v>2011</v>
      </c>
    </row>
    <row r="14687" spans="1:31" x14ac:dyDescent="0.25">
      <c r="A14687" s="7">
        <v>14684</v>
      </c>
      <c r="B14687" s="8">
        <v>40581</v>
      </c>
      <c r="C14687" t="s">
        <v>3</v>
      </c>
      <c r="D14687" t="s">
        <v>1092</v>
      </c>
      <c r="E14687" t="s">
        <v>9</v>
      </c>
      <c r="F14687" t="s">
        <v>678</v>
      </c>
      <c r="G14687" t="s">
        <v>65</v>
      </c>
      <c r="H14687" s="135" t="s">
        <v>1608</v>
      </c>
      <c r="I14687" t="s">
        <v>1455</v>
      </c>
      <c r="J14687" s="20">
        <v>76</v>
      </c>
      <c r="K14687" s="20" t="s">
        <v>1465</v>
      </c>
      <c r="L14687" t="s">
        <v>1466</v>
      </c>
      <c r="M14687" s="20">
        <v>9.5</v>
      </c>
      <c r="N14687" s="20">
        <v>9.5</v>
      </c>
      <c r="AE14687">
        <f t="shared" si="229"/>
        <v>2011</v>
      </c>
    </row>
    <row r="14688" spans="1:31" x14ac:dyDescent="0.25">
      <c r="A14688" s="7">
        <v>14685</v>
      </c>
      <c r="B14688" s="8">
        <v>40581</v>
      </c>
      <c r="C14688" t="s">
        <v>3</v>
      </c>
      <c r="D14688" t="s">
        <v>1092</v>
      </c>
      <c r="E14688" t="s">
        <v>9</v>
      </c>
      <c r="F14688" t="s">
        <v>1074</v>
      </c>
      <c r="G14688" t="s">
        <v>14</v>
      </c>
      <c r="H14688" s="135" t="s">
        <v>1522</v>
      </c>
      <c r="I14688" t="s">
        <v>1454</v>
      </c>
      <c r="J14688" s="20">
        <v>12</v>
      </c>
      <c r="K14688" s="20" t="s">
        <v>3</v>
      </c>
      <c r="L14688" t="s">
        <v>1464</v>
      </c>
      <c r="M14688" s="20">
        <v>4.3599999999999994</v>
      </c>
      <c r="N14688" s="20">
        <v>2.64</v>
      </c>
      <c r="AE14688">
        <f t="shared" si="229"/>
        <v>2011</v>
      </c>
    </row>
    <row r="14689" spans="1:31" x14ac:dyDescent="0.25">
      <c r="A14689" s="7">
        <v>14686</v>
      </c>
      <c r="B14689" s="8">
        <v>40581</v>
      </c>
      <c r="C14689" t="s">
        <v>3</v>
      </c>
      <c r="D14689" t="s">
        <v>1092</v>
      </c>
      <c r="E14689" t="s">
        <v>9</v>
      </c>
      <c r="F14689" t="s">
        <v>1074</v>
      </c>
      <c r="G14689" t="s">
        <v>14</v>
      </c>
      <c r="H14689" s="135" t="s">
        <v>1501</v>
      </c>
      <c r="I14689" t="s">
        <v>1454</v>
      </c>
      <c r="J14689" s="20">
        <v>75</v>
      </c>
      <c r="K14689" s="20" t="s">
        <v>9</v>
      </c>
      <c r="L14689" t="s">
        <v>1464</v>
      </c>
      <c r="M14689" s="20">
        <v>16.5</v>
      </c>
      <c r="N14689" s="20">
        <v>22</v>
      </c>
      <c r="AE14689">
        <f t="shared" si="229"/>
        <v>2011</v>
      </c>
    </row>
    <row r="14690" spans="1:31" x14ac:dyDescent="0.25">
      <c r="A14690" s="7">
        <v>14687</v>
      </c>
      <c r="B14690" s="8">
        <v>40581</v>
      </c>
      <c r="C14690" t="s">
        <v>3</v>
      </c>
      <c r="D14690" t="s">
        <v>761</v>
      </c>
      <c r="E14690" t="s">
        <v>9</v>
      </c>
      <c r="F14690" t="s">
        <v>975</v>
      </c>
      <c r="G14690" t="s">
        <v>929</v>
      </c>
      <c r="H14690" s="135" t="s">
        <v>2683</v>
      </c>
      <c r="I14690" t="s">
        <v>1455</v>
      </c>
      <c r="J14690" s="20">
        <v>13</v>
      </c>
      <c r="K14690" s="20" t="s">
        <v>3</v>
      </c>
      <c r="L14690" t="s">
        <v>1464</v>
      </c>
      <c r="M14690" s="20">
        <v>2.3200000000000003</v>
      </c>
      <c r="N14690" s="20">
        <v>1.43</v>
      </c>
      <c r="AE14690">
        <f t="shared" si="229"/>
        <v>2011</v>
      </c>
    </row>
    <row r="14691" spans="1:31" x14ac:dyDescent="0.25">
      <c r="A14691" s="7">
        <v>14688</v>
      </c>
      <c r="B14691" s="8">
        <v>40581</v>
      </c>
      <c r="C14691" t="s">
        <v>3</v>
      </c>
      <c r="D14691" t="s">
        <v>973</v>
      </c>
      <c r="E14691" t="s">
        <v>9</v>
      </c>
      <c r="F14691" t="s">
        <v>1088</v>
      </c>
      <c r="G14691" t="s">
        <v>870</v>
      </c>
      <c r="H14691" s="135" t="s">
        <v>1496</v>
      </c>
      <c r="I14691" t="s">
        <v>1454</v>
      </c>
      <c r="J14691" s="20">
        <v>22</v>
      </c>
      <c r="K14691" s="20" t="s">
        <v>9</v>
      </c>
      <c r="L14691" t="s">
        <v>1464</v>
      </c>
      <c r="M14691" s="20">
        <v>4.84</v>
      </c>
      <c r="N14691" s="20">
        <v>7.16</v>
      </c>
      <c r="AE14691">
        <f t="shared" si="229"/>
        <v>2011</v>
      </c>
    </row>
    <row r="14692" spans="1:31" x14ac:dyDescent="0.25">
      <c r="A14692" s="7">
        <v>14689</v>
      </c>
      <c r="B14692" s="8">
        <v>40582</v>
      </c>
      <c r="C14692" t="s">
        <v>3</v>
      </c>
      <c r="D14692" t="s">
        <v>295</v>
      </c>
      <c r="E14692" t="s">
        <v>9</v>
      </c>
      <c r="F14692" t="s">
        <v>585</v>
      </c>
      <c r="G14692" t="s">
        <v>569</v>
      </c>
      <c r="H14692" s="135" t="s">
        <v>1853</v>
      </c>
      <c r="I14692" t="s">
        <v>1454</v>
      </c>
      <c r="J14692" s="20">
        <v>25</v>
      </c>
      <c r="K14692" s="20" t="s">
        <v>3</v>
      </c>
      <c r="L14692" t="s">
        <v>1464</v>
      </c>
      <c r="M14692" s="20">
        <v>8</v>
      </c>
      <c r="N14692" s="20">
        <v>5.5</v>
      </c>
      <c r="AE14692">
        <f t="shared" si="229"/>
        <v>2011</v>
      </c>
    </row>
    <row r="14693" spans="1:31" x14ac:dyDescent="0.25">
      <c r="A14693" s="7">
        <v>14690</v>
      </c>
      <c r="B14693" s="8">
        <v>40582</v>
      </c>
      <c r="C14693" t="s">
        <v>3</v>
      </c>
      <c r="D14693" t="s">
        <v>668</v>
      </c>
      <c r="E14693" t="s">
        <v>9</v>
      </c>
      <c r="F14693" t="s">
        <v>854</v>
      </c>
      <c r="G14693" t="s">
        <v>1016</v>
      </c>
      <c r="H14693" s="135" t="s">
        <v>2912</v>
      </c>
      <c r="I14693" t="s">
        <v>1455</v>
      </c>
      <c r="J14693" s="20">
        <v>36</v>
      </c>
      <c r="K14693" s="20" t="s">
        <v>1465</v>
      </c>
      <c r="L14693" t="s">
        <v>1466</v>
      </c>
      <c r="M14693" s="20">
        <v>4.5</v>
      </c>
      <c r="N14693" s="20">
        <v>4.5</v>
      </c>
      <c r="AE14693">
        <f t="shared" si="229"/>
        <v>2011</v>
      </c>
    </row>
    <row r="14694" spans="1:31" x14ac:dyDescent="0.25">
      <c r="A14694" s="7">
        <v>14691</v>
      </c>
      <c r="B14694" s="8">
        <v>40582</v>
      </c>
      <c r="C14694" t="s">
        <v>3</v>
      </c>
      <c r="D14694" t="s">
        <v>668</v>
      </c>
      <c r="E14694" t="s">
        <v>9</v>
      </c>
      <c r="F14694" t="s">
        <v>1068</v>
      </c>
      <c r="G14694" t="s">
        <v>929</v>
      </c>
      <c r="H14694" s="135" t="s">
        <v>1496</v>
      </c>
      <c r="I14694" t="s">
        <v>1455</v>
      </c>
      <c r="J14694" s="20">
        <v>36</v>
      </c>
      <c r="K14694" s="20" t="s">
        <v>3</v>
      </c>
      <c r="L14694" t="s">
        <v>1464</v>
      </c>
      <c r="M14694" s="20">
        <v>5.54</v>
      </c>
      <c r="N14694" s="20">
        <v>3.96</v>
      </c>
      <c r="AE14694">
        <f t="shared" si="229"/>
        <v>2011</v>
      </c>
    </row>
    <row r="14695" spans="1:31" x14ac:dyDescent="0.25">
      <c r="A14695" s="7">
        <v>14692</v>
      </c>
      <c r="B14695" s="8">
        <v>40583</v>
      </c>
      <c r="C14695" t="s">
        <v>3</v>
      </c>
      <c r="D14695" t="s">
        <v>829</v>
      </c>
      <c r="E14695" t="s">
        <v>9</v>
      </c>
      <c r="F14695" t="s">
        <v>1005</v>
      </c>
      <c r="G14695" t="s">
        <v>895</v>
      </c>
      <c r="H14695" s="135" t="s">
        <v>2538</v>
      </c>
      <c r="I14695" t="s">
        <v>1454</v>
      </c>
      <c r="J14695" s="20">
        <v>36</v>
      </c>
      <c r="K14695" s="20" t="s">
        <v>9</v>
      </c>
      <c r="L14695" t="s">
        <v>1464</v>
      </c>
      <c r="M14695" s="20">
        <v>7.92</v>
      </c>
      <c r="N14695" s="20">
        <v>11.08</v>
      </c>
      <c r="AE14695">
        <f t="shared" si="229"/>
        <v>2011</v>
      </c>
    </row>
    <row r="14696" spans="1:31" x14ac:dyDescent="0.25">
      <c r="A14696" s="7">
        <v>14693</v>
      </c>
      <c r="B14696" s="8">
        <v>40583</v>
      </c>
      <c r="C14696" t="s">
        <v>3</v>
      </c>
      <c r="D14696" t="s">
        <v>237</v>
      </c>
      <c r="E14696" t="s">
        <v>9</v>
      </c>
      <c r="F14696" t="s">
        <v>186</v>
      </c>
      <c r="G14696" t="s">
        <v>929</v>
      </c>
      <c r="H14696" s="135" t="s">
        <v>2678</v>
      </c>
      <c r="I14696" t="s">
        <v>1454</v>
      </c>
      <c r="J14696" s="20">
        <v>25</v>
      </c>
      <c r="K14696" s="20" t="s">
        <v>3</v>
      </c>
      <c r="L14696" t="s">
        <v>1464</v>
      </c>
      <c r="M14696" s="20">
        <v>8</v>
      </c>
      <c r="N14696" s="20">
        <v>5.5</v>
      </c>
      <c r="AE14696">
        <f t="shared" si="229"/>
        <v>2011</v>
      </c>
    </row>
    <row r="14697" spans="1:31" x14ac:dyDescent="0.25">
      <c r="A14697" s="7">
        <v>14694</v>
      </c>
      <c r="B14697" s="8">
        <v>40584</v>
      </c>
      <c r="C14697" t="s">
        <v>3</v>
      </c>
      <c r="D14697" t="s">
        <v>1064</v>
      </c>
      <c r="E14697" t="s">
        <v>9</v>
      </c>
      <c r="F14697" t="s">
        <v>1060</v>
      </c>
      <c r="G14697" t="s">
        <v>929</v>
      </c>
      <c r="H14697" s="9" t="s">
        <v>2652</v>
      </c>
      <c r="I14697" t="s">
        <v>1455</v>
      </c>
      <c r="J14697" s="20">
        <v>61</v>
      </c>
      <c r="K14697" s="20" t="s">
        <v>1465</v>
      </c>
      <c r="L14697" t="s">
        <v>1466</v>
      </c>
      <c r="M14697" s="20">
        <v>7.625</v>
      </c>
      <c r="N14697" s="20">
        <v>7.625</v>
      </c>
      <c r="AE14697">
        <f t="shared" si="229"/>
        <v>2011</v>
      </c>
    </row>
    <row r="14698" spans="1:31" x14ac:dyDescent="0.25">
      <c r="A14698" s="7">
        <v>14695</v>
      </c>
      <c r="B14698" s="8">
        <v>40585</v>
      </c>
      <c r="C14698" t="s">
        <v>3</v>
      </c>
      <c r="D14698" t="s">
        <v>187</v>
      </c>
      <c r="E14698" t="s">
        <v>9</v>
      </c>
      <c r="F14698" t="s">
        <v>1091</v>
      </c>
      <c r="G14698" t="s">
        <v>648</v>
      </c>
      <c r="H14698" s="135" t="s">
        <v>1795</v>
      </c>
      <c r="I14698" t="s">
        <v>1454</v>
      </c>
      <c r="J14698" s="20">
        <v>81</v>
      </c>
      <c r="K14698" s="20" t="s">
        <v>3</v>
      </c>
      <c r="L14698" t="s">
        <v>1464</v>
      </c>
      <c r="M14698" s="20">
        <v>23.68</v>
      </c>
      <c r="N14698" s="20">
        <v>17.82</v>
      </c>
      <c r="AE14698">
        <f t="shared" si="229"/>
        <v>2011</v>
      </c>
    </row>
    <row r="14699" spans="1:31" x14ac:dyDescent="0.25">
      <c r="A14699" s="7">
        <v>14696</v>
      </c>
      <c r="B14699" s="8">
        <v>40585</v>
      </c>
      <c r="C14699" t="s">
        <v>3</v>
      </c>
      <c r="D14699" t="s">
        <v>916</v>
      </c>
      <c r="E14699" t="s">
        <v>9</v>
      </c>
      <c r="F14699" t="s">
        <v>1028</v>
      </c>
      <c r="G14699" t="s">
        <v>648</v>
      </c>
      <c r="H14699" s="135" t="s">
        <v>2726</v>
      </c>
      <c r="I14699" t="s">
        <v>1454</v>
      </c>
      <c r="J14699" s="20">
        <v>3</v>
      </c>
      <c r="K14699" s="20" t="s">
        <v>1465</v>
      </c>
      <c r="L14699" t="s">
        <v>1466</v>
      </c>
      <c r="M14699" s="20">
        <v>0.75</v>
      </c>
      <c r="N14699" s="20">
        <v>0.75</v>
      </c>
      <c r="AE14699">
        <f t="shared" si="229"/>
        <v>2011</v>
      </c>
    </row>
    <row r="14700" spans="1:31" x14ac:dyDescent="0.25">
      <c r="A14700" s="7">
        <v>14697</v>
      </c>
      <c r="B14700" s="8">
        <v>40586</v>
      </c>
      <c r="C14700" t="s">
        <v>3</v>
      </c>
      <c r="D14700" t="s">
        <v>868</v>
      </c>
      <c r="E14700" t="s">
        <v>9</v>
      </c>
      <c r="F14700" t="s">
        <v>54</v>
      </c>
      <c r="G14700" t="s">
        <v>569</v>
      </c>
      <c r="H14700" s="135" t="s">
        <v>1714</v>
      </c>
      <c r="I14700" t="s">
        <v>1454</v>
      </c>
      <c r="J14700" s="20">
        <v>25</v>
      </c>
      <c r="K14700" s="20" t="s">
        <v>9</v>
      </c>
      <c r="L14700" t="s">
        <v>1463</v>
      </c>
      <c r="M14700" s="20">
        <v>6</v>
      </c>
      <c r="N14700" s="20">
        <v>7.5</v>
      </c>
      <c r="AE14700">
        <f t="shared" si="229"/>
        <v>2011</v>
      </c>
    </row>
    <row r="14701" spans="1:31" x14ac:dyDescent="0.25">
      <c r="A14701" s="7">
        <v>14698</v>
      </c>
      <c r="B14701" s="8">
        <v>40586</v>
      </c>
      <c r="C14701" t="s">
        <v>3</v>
      </c>
      <c r="D14701" t="s">
        <v>1052</v>
      </c>
      <c r="E14701" t="s">
        <v>9</v>
      </c>
      <c r="F14701" t="s">
        <v>1088</v>
      </c>
      <c r="G14701" t="s">
        <v>569</v>
      </c>
      <c r="H14701" s="135" t="s">
        <v>1496</v>
      </c>
      <c r="I14701" t="s">
        <v>1454</v>
      </c>
      <c r="J14701" s="20">
        <v>12</v>
      </c>
      <c r="K14701" s="20" t="s">
        <v>9</v>
      </c>
      <c r="L14701" t="s">
        <v>1463</v>
      </c>
      <c r="M14701" s="20">
        <v>2.88</v>
      </c>
      <c r="N14701" s="20">
        <v>4.12</v>
      </c>
      <c r="AE14701">
        <f t="shared" si="229"/>
        <v>2011</v>
      </c>
    </row>
    <row r="14702" spans="1:31" x14ac:dyDescent="0.25">
      <c r="A14702" s="7">
        <v>14699</v>
      </c>
      <c r="B14702" s="8">
        <v>40586</v>
      </c>
      <c r="C14702" t="s">
        <v>3</v>
      </c>
      <c r="D14702" t="s">
        <v>712</v>
      </c>
      <c r="E14702" t="s">
        <v>9</v>
      </c>
      <c r="F14702" t="s">
        <v>817</v>
      </c>
      <c r="G14702" t="s">
        <v>714</v>
      </c>
      <c r="H14702" s="9" t="s">
        <v>3058</v>
      </c>
      <c r="I14702" t="s">
        <v>1454</v>
      </c>
      <c r="J14702" s="20">
        <v>70</v>
      </c>
      <c r="K14702" s="20" t="s">
        <v>3</v>
      </c>
      <c r="L14702" t="s">
        <v>1464</v>
      </c>
      <c r="M14702" s="20">
        <v>20.6</v>
      </c>
      <c r="N14702" s="20">
        <v>15.4</v>
      </c>
      <c r="AE14702">
        <f t="shared" si="229"/>
        <v>2011</v>
      </c>
    </row>
    <row r="14703" spans="1:31" x14ac:dyDescent="0.25">
      <c r="A14703" s="7">
        <v>14700</v>
      </c>
      <c r="B14703" s="8">
        <v>40586</v>
      </c>
      <c r="C14703" t="s">
        <v>3</v>
      </c>
      <c r="D14703" t="s">
        <v>222</v>
      </c>
      <c r="E14703" t="s">
        <v>9</v>
      </c>
      <c r="F14703" t="s">
        <v>1045</v>
      </c>
      <c r="G14703" t="s">
        <v>648</v>
      </c>
      <c r="H14703" s="135" t="s">
        <v>1795</v>
      </c>
      <c r="I14703" t="s">
        <v>1454</v>
      </c>
      <c r="J14703" s="20">
        <v>34</v>
      </c>
      <c r="K14703" s="20" t="s">
        <v>3</v>
      </c>
      <c r="L14703" t="s">
        <v>1463</v>
      </c>
      <c r="M14703" s="20">
        <v>9.84</v>
      </c>
      <c r="N14703" s="20">
        <v>8.16</v>
      </c>
      <c r="AE14703">
        <f t="shared" si="229"/>
        <v>2011</v>
      </c>
    </row>
    <row r="14704" spans="1:31" x14ac:dyDescent="0.25">
      <c r="A14704" s="7">
        <v>14701</v>
      </c>
      <c r="B14704" s="8">
        <v>40586</v>
      </c>
      <c r="C14704" t="s">
        <v>3</v>
      </c>
      <c r="D14704" t="s">
        <v>712</v>
      </c>
      <c r="E14704" t="s">
        <v>9</v>
      </c>
      <c r="F14704" t="s">
        <v>372</v>
      </c>
      <c r="G14704" t="s">
        <v>377</v>
      </c>
      <c r="H14704" s="9" t="s">
        <v>2976</v>
      </c>
      <c r="I14704" t="s">
        <v>1454</v>
      </c>
      <c r="J14704" s="20">
        <v>27</v>
      </c>
      <c r="K14704" s="20" t="s">
        <v>3</v>
      </c>
      <c r="L14704" t="s">
        <v>1464</v>
      </c>
      <c r="M14704" s="20">
        <v>8.56</v>
      </c>
      <c r="N14704" s="20">
        <v>5.9399999999999995</v>
      </c>
      <c r="AE14704">
        <f t="shared" si="229"/>
        <v>2011</v>
      </c>
    </row>
    <row r="14705" spans="1:31" x14ac:dyDescent="0.25">
      <c r="A14705" s="7">
        <v>14702</v>
      </c>
      <c r="B14705" s="8">
        <v>40586</v>
      </c>
      <c r="C14705" t="s">
        <v>3</v>
      </c>
      <c r="D14705" t="s">
        <v>1018</v>
      </c>
      <c r="E14705" t="s">
        <v>9</v>
      </c>
      <c r="F14705" t="s">
        <v>55</v>
      </c>
      <c r="G14705" t="s">
        <v>861</v>
      </c>
      <c r="H14705" s="9" t="s">
        <v>2462</v>
      </c>
      <c r="I14705" t="s">
        <v>1454</v>
      </c>
      <c r="J14705" s="20">
        <v>18</v>
      </c>
      <c r="K14705" s="20" t="s">
        <v>9</v>
      </c>
      <c r="L14705" t="s">
        <v>1463</v>
      </c>
      <c r="M14705" s="20">
        <v>4.32</v>
      </c>
      <c r="N14705" s="20">
        <v>5.68</v>
      </c>
      <c r="AE14705">
        <f t="shared" si="229"/>
        <v>2011</v>
      </c>
    </row>
    <row r="14706" spans="1:31" x14ac:dyDescent="0.25">
      <c r="A14706" s="7">
        <v>14703</v>
      </c>
      <c r="B14706" s="8">
        <v>40587</v>
      </c>
      <c r="C14706" t="s">
        <v>3</v>
      </c>
      <c r="D14706" t="s">
        <v>247</v>
      </c>
      <c r="E14706" t="s">
        <v>9</v>
      </c>
      <c r="F14706" t="s">
        <v>1084</v>
      </c>
      <c r="G14706" t="s">
        <v>929</v>
      </c>
      <c r="H14706" s="135" t="s">
        <v>2644</v>
      </c>
      <c r="I14706" t="s">
        <v>1455</v>
      </c>
      <c r="J14706" s="20">
        <v>13</v>
      </c>
      <c r="K14706" s="20" t="s">
        <v>3</v>
      </c>
      <c r="L14706" t="s">
        <v>1464</v>
      </c>
      <c r="M14706" s="20">
        <v>2.3200000000000003</v>
      </c>
      <c r="N14706" s="20">
        <v>1.43</v>
      </c>
      <c r="AE14706">
        <f t="shared" si="229"/>
        <v>2011</v>
      </c>
    </row>
    <row r="14707" spans="1:31" x14ac:dyDescent="0.25">
      <c r="A14707" s="7">
        <v>14704</v>
      </c>
      <c r="B14707" s="8">
        <v>40587</v>
      </c>
      <c r="C14707" t="s">
        <v>3</v>
      </c>
      <c r="D14707" t="s">
        <v>975</v>
      </c>
      <c r="E14707" t="s">
        <v>9</v>
      </c>
      <c r="F14707" t="s">
        <v>761</v>
      </c>
      <c r="G14707" t="s">
        <v>929</v>
      </c>
      <c r="H14707" s="135" t="s">
        <v>3059</v>
      </c>
      <c r="I14707" t="s">
        <v>1455</v>
      </c>
      <c r="J14707" s="20">
        <v>20</v>
      </c>
      <c r="K14707" s="20" t="s">
        <v>3</v>
      </c>
      <c r="L14707" t="s">
        <v>1463</v>
      </c>
      <c r="M14707" s="20">
        <v>3.1</v>
      </c>
      <c r="N14707" s="20">
        <v>2.4</v>
      </c>
      <c r="AE14707">
        <f t="shared" si="229"/>
        <v>2011</v>
      </c>
    </row>
    <row r="14708" spans="1:31" x14ac:dyDescent="0.25">
      <c r="A14708" s="7">
        <v>14705</v>
      </c>
      <c r="B14708" s="8">
        <v>40588</v>
      </c>
      <c r="C14708" t="s">
        <v>3</v>
      </c>
      <c r="D14708" t="s">
        <v>1034</v>
      </c>
      <c r="E14708" t="s">
        <v>9</v>
      </c>
      <c r="F14708" t="s">
        <v>543</v>
      </c>
      <c r="G14708" t="s">
        <v>377</v>
      </c>
      <c r="H14708" s="135" t="s">
        <v>1588</v>
      </c>
      <c r="I14708" t="s">
        <v>1454</v>
      </c>
      <c r="J14708" s="20">
        <v>39</v>
      </c>
      <c r="K14708" s="20" t="s">
        <v>9</v>
      </c>
      <c r="L14708" t="s">
        <v>1463</v>
      </c>
      <c r="M14708" s="20">
        <v>9.36</v>
      </c>
      <c r="N14708" s="20">
        <v>11.14</v>
      </c>
      <c r="AE14708">
        <f t="shared" si="229"/>
        <v>2011</v>
      </c>
    </row>
    <row r="14709" spans="1:31" x14ac:dyDescent="0.25">
      <c r="A14709" s="7">
        <v>14706</v>
      </c>
      <c r="B14709" s="8">
        <v>40588</v>
      </c>
      <c r="C14709" t="s">
        <v>3</v>
      </c>
      <c r="D14709" s="16" t="s">
        <v>35</v>
      </c>
      <c r="E14709" t="s">
        <v>9</v>
      </c>
      <c r="F14709" t="s">
        <v>1034</v>
      </c>
      <c r="G14709" t="s">
        <v>929</v>
      </c>
      <c r="H14709" s="9" t="s">
        <v>2652</v>
      </c>
      <c r="I14709" t="s">
        <v>1454</v>
      </c>
      <c r="J14709" s="20">
        <v>8</v>
      </c>
      <c r="K14709" s="20" t="s">
        <v>1465</v>
      </c>
      <c r="L14709" t="s">
        <v>1466</v>
      </c>
      <c r="M14709" s="20">
        <v>2</v>
      </c>
      <c r="N14709" s="20">
        <v>2</v>
      </c>
      <c r="AE14709">
        <f t="shared" si="229"/>
        <v>2011</v>
      </c>
    </row>
    <row r="14710" spans="1:31" x14ac:dyDescent="0.25">
      <c r="A14710" s="7">
        <v>14707</v>
      </c>
      <c r="B14710" s="8">
        <v>40588</v>
      </c>
      <c r="C14710" t="s">
        <v>3</v>
      </c>
      <c r="D14710" t="s">
        <v>598</v>
      </c>
      <c r="E14710" t="s">
        <v>9</v>
      </c>
      <c r="F14710" t="s">
        <v>552</v>
      </c>
      <c r="G14710" t="s">
        <v>929</v>
      </c>
      <c r="H14710" s="135" t="s">
        <v>3060</v>
      </c>
      <c r="I14710" t="s">
        <v>1455</v>
      </c>
      <c r="J14710" s="20">
        <v>12</v>
      </c>
      <c r="K14710" s="20" t="s">
        <v>3</v>
      </c>
      <c r="L14710" t="s">
        <v>1463</v>
      </c>
      <c r="M14710" s="20">
        <v>2.06</v>
      </c>
      <c r="N14710" s="20">
        <v>1.44</v>
      </c>
      <c r="AE14710">
        <f t="shared" si="229"/>
        <v>2011</v>
      </c>
    </row>
    <row r="14711" spans="1:31" x14ac:dyDescent="0.25">
      <c r="A14711" s="7">
        <v>14708</v>
      </c>
      <c r="B14711" s="8">
        <v>40588</v>
      </c>
      <c r="C14711" t="s">
        <v>3</v>
      </c>
      <c r="D14711" t="s">
        <v>552</v>
      </c>
      <c r="E14711" t="s">
        <v>9</v>
      </c>
      <c r="F14711" t="s">
        <v>598</v>
      </c>
      <c r="G14711" t="s">
        <v>929</v>
      </c>
      <c r="H14711" s="135" t="s">
        <v>3060</v>
      </c>
      <c r="I14711" t="s">
        <v>1455</v>
      </c>
      <c r="J14711" s="20">
        <v>12</v>
      </c>
      <c r="K14711" s="20" t="s">
        <v>3</v>
      </c>
      <c r="L14711" t="s">
        <v>1463</v>
      </c>
      <c r="M14711" s="20">
        <v>2.06</v>
      </c>
      <c r="N14711" s="20">
        <v>1.44</v>
      </c>
      <c r="AE14711">
        <f t="shared" si="229"/>
        <v>2011</v>
      </c>
    </row>
    <row r="14712" spans="1:31" x14ac:dyDescent="0.25">
      <c r="A14712" s="7">
        <v>14709</v>
      </c>
      <c r="B14712" s="8">
        <v>40588</v>
      </c>
      <c r="C14712" t="s">
        <v>3</v>
      </c>
      <c r="D14712" t="s">
        <v>1073</v>
      </c>
      <c r="E14712" t="s">
        <v>9</v>
      </c>
      <c r="F14712" t="s">
        <v>1034</v>
      </c>
      <c r="G14712" t="s">
        <v>929</v>
      </c>
      <c r="H14712" s="135" t="s">
        <v>2701</v>
      </c>
      <c r="I14712" t="s">
        <v>1454</v>
      </c>
      <c r="J14712" s="20">
        <v>68</v>
      </c>
      <c r="K14712" s="20" t="s">
        <v>9</v>
      </c>
      <c r="L14712" t="s">
        <v>1464</v>
      </c>
      <c r="M14712" s="20">
        <v>14.96</v>
      </c>
      <c r="N14712" s="20">
        <v>20.04</v>
      </c>
      <c r="AE14712">
        <f t="shared" si="229"/>
        <v>2011</v>
      </c>
    </row>
    <row r="14713" spans="1:31" x14ac:dyDescent="0.25">
      <c r="A14713" s="7">
        <v>14710</v>
      </c>
      <c r="B14713" s="8">
        <v>40588</v>
      </c>
      <c r="C14713" t="s">
        <v>3</v>
      </c>
      <c r="D14713" t="s">
        <v>1052</v>
      </c>
      <c r="E14713" t="s">
        <v>9</v>
      </c>
      <c r="F14713" t="s">
        <v>872</v>
      </c>
      <c r="G14713" t="s">
        <v>1016</v>
      </c>
      <c r="H14713" s="9" t="s">
        <v>2990</v>
      </c>
      <c r="I14713" t="s">
        <v>1454</v>
      </c>
      <c r="J14713" s="20">
        <v>30</v>
      </c>
      <c r="K14713" s="20" t="s">
        <v>1465</v>
      </c>
      <c r="L14713" t="s">
        <v>1466</v>
      </c>
      <c r="M14713" s="20">
        <v>7.5</v>
      </c>
      <c r="N14713" s="20">
        <v>7.5</v>
      </c>
      <c r="AE14713">
        <f t="shared" si="229"/>
        <v>2011</v>
      </c>
    </row>
    <row r="14714" spans="1:31" x14ac:dyDescent="0.25">
      <c r="A14714" s="7">
        <v>14711</v>
      </c>
      <c r="B14714" s="8">
        <v>40589</v>
      </c>
      <c r="C14714" t="s">
        <v>3</v>
      </c>
      <c r="D14714" t="s">
        <v>854</v>
      </c>
      <c r="E14714" t="s">
        <v>9</v>
      </c>
      <c r="F14714" t="s">
        <v>687</v>
      </c>
      <c r="G14714" t="s">
        <v>732</v>
      </c>
      <c r="H14714" s="135" t="s">
        <v>2155</v>
      </c>
      <c r="I14714" t="s">
        <v>1454</v>
      </c>
      <c r="J14714" s="20">
        <v>18</v>
      </c>
      <c r="K14714" s="20" t="s">
        <v>1465</v>
      </c>
      <c r="L14714" t="s">
        <v>1466</v>
      </c>
      <c r="M14714" s="20">
        <v>4.5</v>
      </c>
      <c r="N14714" s="20">
        <v>4.5</v>
      </c>
      <c r="AE14714">
        <f t="shared" si="229"/>
        <v>2011</v>
      </c>
    </row>
    <row r="14715" spans="1:31" x14ac:dyDescent="0.25">
      <c r="A14715" s="7">
        <v>14712</v>
      </c>
      <c r="B14715" s="8">
        <v>40589</v>
      </c>
      <c r="C14715" t="s">
        <v>3</v>
      </c>
      <c r="D14715" t="s">
        <v>265</v>
      </c>
      <c r="E14715" t="s">
        <v>9</v>
      </c>
      <c r="F14715" t="s">
        <v>1034</v>
      </c>
      <c r="G14715" t="s">
        <v>895</v>
      </c>
      <c r="H14715" s="136" t="s">
        <v>3016</v>
      </c>
      <c r="I14715" t="s">
        <v>1454</v>
      </c>
      <c r="J14715" s="20">
        <v>40</v>
      </c>
      <c r="K14715" s="20" t="s">
        <v>1465</v>
      </c>
      <c r="L14715" t="s">
        <v>1466</v>
      </c>
      <c r="M14715" s="20">
        <v>10</v>
      </c>
      <c r="N14715" s="20">
        <v>10</v>
      </c>
      <c r="AE14715">
        <f t="shared" si="229"/>
        <v>2011</v>
      </c>
    </row>
    <row r="14716" spans="1:31" x14ac:dyDescent="0.25">
      <c r="A14716" s="7">
        <v>14713</v>
      </c>
      <c r="B14716" s="8">
        <v>40589</v>
      </c>
      <c r="C14716" t="s">
        <v>3</v>
      </c>
      <c r="D14716" t="s">
        <v>916</v>
      </c>
      <c r="E14716" t="s">
        <v>9</v>
      </c>
      <c r="F14716" t="s">
        <v>1045</v>
      </c>
      <c r="G14716" t="s">
        <v>648</v>
      </c>
      <c r="H14716" s="136" t="s">
        <v>1496</v>
      </c>
      <c r="I14716" t="s">
        <v>1454</v>
      </c>
      <c r="J14716" s="20">
        <v>33</v>
      </c>
      <c r="K14716" s="20" t="s">
        <v>9</v>
      </c>
      <c r="L14716" t="s">
        <v>1464</v>
      </c>
      <c r="M14716" s="20">
        <v>7.26</v>
      </c>
      <c r="N14716" s="20">
        <v>10.24</v>
      </c>
      <c r="AE14716">
        <f t="shared" si="229"/>
        <v>2011</v>
      </c>
    </row>
    <row r="14717" spans="1:31" x14ac:dyDescent="0.25">
      <c r="A14717" s="7">
        <v>14714</v>
      </c>
      <c r="B14717" s="8">
        <v>40590</v>
      </c>
      <c r="C14717" t="s">
        <v>3</v>
      </c>
      <c r="D14717" t="s">
        <v>163</v>
      </c>
      <c r="E14717" t="s">
        <v>9</v>
      </c>
      <c r="F14717" t="s">
        <v>1034</v>
      </c>
      <c r="G14717" t="s">
        <v>377</v>
      </c>
      <c r="H14717" s="136" t="s">
        <v>1598</v>
      </c>
      <c r="I14717" t="s">
        <v>1454</v>
      </c>
      <c r="J14717" s="20">
        <v>67</v>
      </c>
      <c r="K14717" s="20" t="s">
        <v>9</v>
      </c>
      <c r="L14717" t="s">
        <v>1464</v>
      </c>
      <c r="M14717" s="20">
        <v>14.74</v>
      </c>
      <c r="N14717" s="20">
        <v>19.759999999999998</v>
      </c>
      <c r="AE14717">
        <f t="shared" si="229"/>
        <v>2011</v>
      </c>
    </row>
    <row r="14718" spans="1:31" x14ac:dyDescent="0.25">
      <c r="A14718" s="7">
        <v>14715</v>
      </c>
      <c r="B14718" s="8">
        <v>40590</v>
      </c>
      <c r="C14718" t="s">
        <v>3</v>
      </c>
      <c r="D14718" t="s">
        <v>543</v>
      </c>
      <c r="E14718" t="s">
        <v>9</v>
      </c>
      <c r="F14718" t="s">
        <v>19</v>
      </c>
      <c r="G14718" t="s">
        <v>929</v>
      </c>
      <c r="H14718" s="135" t="s">
        <v>2950</v>
      </c>
      <c r="I14718" t="s">
        <v>1454</v>
      </c>
      <c r="J14718" s="20">
        <v>37</v>
      </c>
      <c r="K14718" s="20" t="s">
        <v>1465</v>
      </c>
      <c r="L14718" t="s">
        <v>1466</v>
      </c>
      <c r="M14718" s="20">
        <v>9.25</v>
      </c>
      <c r="N14718" s="20">
        <v>9.25</v>
      </c>
      <c r="AE14718">
        <f t="shared" si="229"/>
        <v>2011</v>
      </c>
    </row>
    <row r="14719" spans="1:31" x14ac:dyDescent="0.25">
      <c r="A14719" s="7">
        <v>14716</v>
      </c>
      <c r="B14719" s="8">
        <v>40590</v>
      </c>
      <c r="C14719" t="s">
        <v>3</v>
      </c>
      <c r="D14719" t="s">
        <v>789</v>
      </c>
      <c r="E14719" t="s">
        <v>9</v>
      </c>
      <c r="F14719" t="s">
        <v>902</v>
      </c>
      <c r="G14719" t="s">
        <v>895</v>
      </c>
      <c r="H14719" s="135" t="s">
        <v>2797</v>
      </c>
      <c r="I14719" t="s">
        <v>1454</v>
      </c>
      <c r="J14719" s="20">
        <v>36</v>
      </c>
      <c r="K14719" s="20" t="s">
        <v>9</v>
      </c>
      <c r="L14719" t="s">
        <v>1463</v>
      </c>
      <c r="M14719" s="20">
        <v>8.64</v>
      </c>
      <c r="N14719" s="20">
        <v>10.36</v>
      </c>
      <c r="AE14719">
        <f t="shared" si="229"/>
        <v>2011</v>
      </c>
    </row>
    <row r="14720" spans="1:31" x14ac:dyDescent="0.25">
      <c r="A14720" s="7">
        <v>14717</v>
      </c>
      <c r="B14720" s="8">
        <v>40590</v>
      </c>
      <c r="C14720" t="s">
        <v>3</v>
      </c>
      <c r="D14720" t="s">
        <v>1052</v>
      </c>
      <c r="E14720" t="s">
        <v>9</v>
      </c>
      <c r="F14720" t="s">
        <v>902</v>
      </c>
      <c r="G14720" t="s">
        <v>377</v>
      </c>
      <c r="H14720" s="9" t="s">
        <v>3029</v>
      </c>
      <c r="I14720" t="s">
        <v>1454</v>
      </c>
      <c r="J14720" s="20">
        <v>62</v>
      </c>
      <c r="K14720" s="20" t="s">
        <v>9</v>
      </c>
      <c r="L14720" t="s">
        <v>1464</v>
      </c>
      <c r="M14720" s="20">
        <v>13.64</v>
      </c>
      <c r="N14720" s="20">
        <v>18.36</v>
      </c>
      <c r="AE14720">
        <f t="shared" si="229"/>
        <v>2011</v>
      </c>
    </row>
    <row r="14721" spans="1:31" x14ac:dyDescent="0.25">
      <c r="A14721" s="7">
        <v>14718</v>
      </c>
      <c r="B14721" s="8">
        <v>40590</v>
      </c>
      <c r="C14721" t="s">
        <v>3</v>
      </c>
      <c r="D14721" t="s">
        <v>543</v>
      </c>
      <c r="E14721" t="s">
        <v>9</v>
      </c>
      <c r="F14721" t="s">
        <v>427</v>
      </c>
      <c r="G14721" t="s">
        <v>732</v>
      </c>
      <c r="H14721" s="135" t="s">
        <v>2337</v>
      </c>
      <c r="I14721" t="s">
        <v>1456</v>
      </c>
      <c r="J14721" s="20">
        <v>21</v>
      </c>
      <c r="K14721" s="20" t="s">
        <v>9</v>
      </c>
      <c r="L14721" t="s">
        <v>1464</v>
      </c>
      <c r="M14721" s="20">
        <v>4.62</v>
      </c>
      <c r="N14721" s="20">
        <v>6.88</v>
      </c>
      <c r="O14721" t="s">
        <v>9</v>
      </c>
      <c r="P14721" s="13" t="s">
        <v>521</v>
      </c>
      <c r="Q14721" t="s">
        <v>3</v>
      </c>
      <c r="R14721" t="s">
        <v>952</v>
      </c>
      <c r="S14721" t="s">
        <v>1465</v>
      </c>
      <c r="U14721" t="s">
        <v>1465</v>
      </c>
      <c r="W14721" t="s">
        <v>1465</v>
      </c>
      <c r="Y14721" t="s">
        <v>1465</v>
      </c>
      <c r="AA14721" t="s">
        <v>1465</v>
      </c>
      <c r="AC14721" t="s">
        <v>1465</v>
      </c>
      <c r="AE14721">
        <f t="shared" si="229"/>
        <v>2011</v>
      </c>
    </row>
    <row r="14722" spans="1:31" x14ac:dyDescent="0.25">
      <c r="A14722" s="7">
        <v>14719</v>
      </c>
      <c r="B14722" s="8">
        <v>40591</v>
      </c>
      <c r="C14722" t="s">
        <v>3</v>
      </c>
      <c r="D14722" t="s">
        <v>854</v>
      </c>
      <c r="E14722" t="s">
        <v>9</v>
      </c>
      <c r="F14722" t="s">
        <v>687</v>
      </c>
      <c r="G14722" t="s">
        <v>732</v>
      </c>
      <c r="H14722" s="135" t="s">
        <v>2411</v>
      </c>
      <c r="I14722" t="s">
        <v>1454</v>
      </c>
      <c r="J14722" s="20">
        <v>36</v>
      </c>
      <c r="K14722" s="20" t="s">
        <v>9</v>
      </c>
      <c r="L14722" t="s">
        <v>1464</v>
      </c>
      <c r="M14722" s="20">
        <v>7.92</v>
      </c>
      <c r="N14722" s="20">
        <v>11.08</v>
      </c>
      <c r="AE14722">
        <f t="shared" si="229"/>
        <v>2011</v>
      </c>
    </row>
    <row r="14723" spans="1:31" x14ac:dyDescent="0.25">
      <c r="A14723" s="7">
        <v>14720</v>
      </c>
      <c r="B14723" s="8">
        <v>40591</v>
      </c>
      <c r="C14723" t="s">
        <v>3</v>
      </c>
      <c r="D14723" t="s">
        <v>1052</v>
      </c>
      <c r="E14723" t="s">
        <v>9</v>
      </c>
      <c r="F14723" t="s">
        <v>598</v>
      </c>
      <c r="G14723" t="s">
        <v>929</v>
      </c>
      <c r="H14723" s="135" t="s">
        <v>2665</v>
      </c>
      <c r="I14723" t="s">
        <v>1454</v>
      </c>
      <c r="J14723" s="20">
        <v>38</v>
      </c>
      <c r="K14723" s="20" t="s">
        <v>3</v>
      </c>
      <c r="L14723" t="s">
        <v>1463</v>
      </c>
      <c r="M14723" s="20">
        <v>10.88</v>
      </c>
      <c r="N14723" s="20">
        <v>9.1199999999999992</v>
      </c>
      <c r="AE14723">
        <f t="shared" si="229"/>
        <v>2011</v>
      </c>
    </row>
    <row r="14724" spans="1:31" x14ac:dyDescent="0.25">
      <c r="A14724" s="7">
        <v>14721</v>
      </c>
      <c r="B14724" s="8">
        <v>40591</v>
      </c>
      <c r="C14724" t="s">
        <v>3</v>
      </c>
      <c r="D14724" t="s">
        <v>789</v>
      </c>
      <c r="E14724" t="s">
        <v>9</v>
      </c>
      <c r="F14724" t="s">
        <v>338</v>
      </c>
      <c r="G14724" t="s">
        <v>929</v>
      </c>
      <c r="H14724" s="9" t="s">
        <v>2778</v>
      </c>
      <c r="I14724" t="s">
        <v>1454</v>
      </c>
      <c r="J14724" s="20">
        <v>18</v>
      </c>
      <c r="K14724" s="20" t="s">
        <v>3</v>
      </c>
      <c r="L14724" t="s">
        <v>1464</v>
      </c>
      <c r="M14724" s="20">
        <v>6.04</v>
      </c>
      <c r="N14724" s="20">
        <v>3.96</v>
      </c>
      <c r="AE14724">
        <f t="shared" ref="AE14724:AE14787" si="230">YEAR(B14724)</f>
        <v>2011</v>
      </c>
    </row>
    <row r="14725" spans="1:31" x14ac:dyDescent="0.25">
      <c r="A14725" s="7">
        <v>14722</v>
      </c>
      <c r="B14725" s="8">
        <v>40591</v>
      </c>
      <c r="C14725" t="s">
        <v>3</v>
      </c>
      <c r="D14725" t="s">
        <v>1090</v>
      </c>
      <c r="E14725" t="s">
        <v>9</v>
      </c>
      <c r="F14725" t="s">
        <v>122</v>
      </c>
      <c r="G14725" t="s">
        <v>17</v>
      </c>
      <c r="H14725" s="135" t="s">
        <v>1500</v>
      </c>
      <c r="I14725" t="s">
        <v>1454</v>
      </c>
      <c r="J14725" s="20">
        <v>9</v>
      </c>
      <c r="K14725" s="20" t="s">
        <v>1465</v>
      </c>
      <c r="L14725" t="s">
        <v>1466</v>
      </c>
      <c r="M14725" s="20">
        <v>2.25</v>
      </c>
      <c r="N14725" s="20">
        <v>2.25</v>
      </c>
      <c r="AE14725">
        <f t="shared" si="230"/>
        <v>2011</v>
      </c>
    </row>
    <row r="14726" spans="1:31" x14ac:dyDescent="0.25">
      <c r="A14726" s="7">
        <v>14723</v>
      </c>
      <c r="B14726" s="8">
        <v>40591</v>
      </c>
      <c r="C14726" t="s">
        <v>3</v>
      </c>
      <c r="D14726" t="s">
        <v>1092</v>
      </c>
      <c r="E14726" t="s">
        <v>9</v>
      </c>
      <c r="F14726" t="s">
        <v>1074</v>
      </c>
      <c r="G14726" t="s">
        <v>11</v>
      </c>
      <c r="H14726" s="135" t="s">
        <v>1531</v>
      </c>
      <c r="I14726" t="s">
        <v>1454</v>
      </c>
      <c r="J14726" s="20">
        <v>12</v>
      </c>
      <c r="K14726" s="20" t="s">
        <v>3</v>
      </c>
      <c r="L14726" t="s">
        <v>1464</v>
      </c>
      <c r="M14726" s="20">
        <v>4.3599999999999994</v>
      </c>
      <c r="N14726" s="20">
        <v>2.64</v>
      </c>
      <c r="AE14726">
        <f t="shared" si="230"/>
        <v>2011</v>
      </c>
    </row>
    <row r="14727" spans="1:31" x14ac:dyDescent="0.25">
      <c r="A14727" s="7">
        <v>14724</v>
      </c>
      <c r="B14727" s="8">
        <v>40591</v>
      </c>
      <c r="C14727" t="s">
        <v>3</v>
      </c>
      <c r="D14727" t="s">
        <v>789</v>
      </c>
      <c r="E14727" t="s">
        <v>9</v>
      </c>
      <c r="F14727" t="s">
        <v>805</v>
      </c>
      <c r="G14727" t="s">
        <v>870</v>
      </c>
      <c r="H14727" s="135" t="s">
        <v>1496</v>
      </c>
      <c r="I14727" t="s">
        <v>1454</v>
      </c>
      <c r="J14727" s="20">
        <v>26</v>
      </c>
      <c r="K14727" s="20" t="s">
        <v>9</v>
      </c>
      <c r="L14727" t="s">
        <v>1464</v>
      </c>
      <c r="M14727" s="20">
        <v>5.72</v>
      </c>
      <c r="N14727" s="20">
        <v>8.2800000000000011</v>
      </c>
      <c r="AE14727">
        <f t="shared" si="230"/>
        <v>2011</v>
      </c>
    </row>
    <row r="14728" spans="1:31" x14ac:dyDescent="0.25">
      <c r="A14728" s="7">
        <v>14725</v>
      </c>
      <c r="B14728" s="8">
        <v>40591</v>
      </c>
      <c r="C14728" t="s">
        <v>3</v>
      </c>
      <c r="D14728" t="s">
        <v>1020</v>
      </c>
      <c r="E14728" t="s">
        <v>9</v>
      </c>
      <c r="F14728" t="s">
        <v>727</v>
      </c>
      <c r="G14728" t="s">
        <v>377</v>
      </c>
      <c r="H14728" s="9" t="s">
        <v>2227</v>
      </c>
      <c r="I14728" t="s">
        <v>1454</v>
      </c>
      <c r="J14728" s="20">
        <v>29</v>
      </c>
      <c r="K14728" s="20" t="s">
        <v>3</v>
      </c>
      <c r="L14728" t="s">
        <v>1464</v>
      </c>
      <c r="M14728" s="20">
        <v>9.1199999999999992</v>
      </c>
      <c r="N14728" s="20">
        <v>6.38</v>
      </c>
      <c r="AE14728">
        <f t="shared" si="230"/>
        <v>2011</v>
      </c>
    </row>
    <row r="14729" spans="1:31" x14ac:dyDescent="0.25">
      <c r="A14729" s="7">
        <v>14726</v>
      </c>
      <c r="B14729" s="8">
        <v>40591</v>
      </c>
      <c r="C14729" t="s">
        <v>3</v>
      </c>
      <c r="D14729" t="s">
        <v>31</v>
      </c>
      <c r="E14729" t="s">
        <v>9</v>
      </c>
      <c r="F14729" t="s">
        <v>37</v>
      </c>
      <c r="G14729" t="s">
        <v>377</v>
      </c>
      <c r="H14729" s="135" t="s">
        <v>1496</v>
      </c>
      <c r="I14729" t="s">
        <v>1456</v>
      </c>
      <c r="J14729" s="20">
        <v>41</v>
      </c>
      <c r="K14729" s="20" t="s">
        <v>3</v>
      </c>
      <c r="L14729" t="s">
        <v>1464</v>
      </c>
      <c r="M14729" s="20">
        <v>12.48</v>
      </c>
      <c r="N14729" s="20">
        <v>9.02</v>
      </c>
      <c r="O14729" t="s">
        <v>9</v>
      </c>
      <c r="P14729" s="13" t="s">
        <v>395</v>
      </c>
      <c r="Q14729" t="s">
        <v>9</v>
      </c>
      <c r="R14729" t="s">
        <v>727</v>
      </c>
      <c r="S14729" t="s">
        <v>9</v>
      </c>
      <c r="T14729" t="s">
        <v>698</v>
      </c>
      <c r="U14729" t="s">
        <v>3</v>
      </c>
      <c r="V14729" t="s">
        <v>808</v>
      </c>
      <c r="W14729" t="s">
        <v>3</v>
      </c>
      <c r="X14729" t="s">
        <v>107</v>
      </c>
      <c r="Y14729" t="s">
        <v>9</v>
      </c>
      <c r="Z14729" t="s">
        <v>265</v>
      </c>
      <c r="AA14729" t="s">
        <v>1465</v>
      </c>
      <c r="AC14729" t="s">
        <v>1465</v>
      </c>
      <c r="AE14729">
        <f t="shared" si="230"/>
        <v>2011</v>
      </c>
    </row>
    <row r="14730" spans="1:31" x14ac:dyDescent="0.25">
      <c r="A14730" s="7">
        <v>14727</v>
      </c>
      <c r="B14730" s="8">
        <v>40591</v>
      </c>
      <c r="C14730" t="s">
        <v>3</v>
      </c>
      <c r="D14730" t="s">
        <v>789</v>
      </c>
      <c r="E14730" t="s">
        <v>9</v>
      </c>
      <c r="F14730" t="s">
        <v>55</v>
      </c>
      <c r="G14730" t="s">
        <v>714</v>
      </c>
      <c r="H14730" s="135" t="s">
        <v>1496</v>
      </c>
      <c r="I14730" t="s">
        <v>1454</v>
      </c>
      <c r="J14730" s="20">
        <v>23</v>
      </c>
      <c r="K14730" s="20" t="s">
        <v>1465</v>
      </c>
      <c r="L14730" t="s">
        <v>1466</v>
      </c>
      <c r="M14730" s="20">
        <v>5.75</v>
      </c>
      <c r="N14730" s="20">
        <v>5.75</v>
      </c>
      <c r="AE14730">
        <f t="shared" si="230"/>
        <v>2011</v>
      </c>
    </row>
    <row r="14731" spans="1:31" x14ac:dyDescent="0.25">
      <c r="A14731" s="7">
        <v>14728</v>
      </c>
      <c r="B14731" s="8">
        <v>40591</v>
      </c>
      <c r="C14731" t="s">
        <v>3</v>
      </c>
      <c r="D14731" t="s">
        <v>789</v>
      </c>
      <c r="E14731" t="s">
        <v>9</v>
      </c>
      <c r="F14731" t="s">
        <v>55</v>
      </c>
      <c r="G14731" t="s">
        <v>714</v>
      </c>
      <c r="H14731" s="135" t="s">
        <v>1496</v>
      </c>
      <c r="I14731" t="s">
        <v>1454</v>
      </c>
      <c r="J14731" s="20">
        <v>65</v>
      </c>
      <c r="K14731" s="20" t="s">
        <v>3</v>
      </c>
      <c r="L14731" t="s">
        <v>1464</v>
      </c>
      <c r="M14731" s="20">
        <v>19.2</v>
      </c>
      <c r="N14731" s="20">
        <v>14.3</v>
      </c>
      <c r="AE14731">
        <f t="shared" si="230"/>
        <v>2011</v>
      </c>
    </row>
    <row r="14732" spans="1:31" x14ac:dyDescent="0.25">
      <c r="A14732" s="7">
        <v>14729</v>
      </c>
      <c r="B14732" s="8">
        <v>40592</v>
      </c>
      <c r="C14732" t="s">
        <v>3</v>
      </c>
      <c r="D14732" t="s">
        <v>1060</v>
      </c>
      <c r="E14732" t="s">
        <v>9</v>
      </c>
      <c r="F14732" t="s">
        <v>1045</v>
      </c>
      <c r="G14732" t="s">
        <v>648</v>
      </c>
      <c r="H14732" s="9" t="s">
        <v>1797</v>
      </c>
      <c r="I14732" t="s">
        <v>1454</v>
      </c>
      <c r="J14732" s="20">
        <v>82</v>
      </c>
      <c r="K14732" s="20" t="s">
        <v>3</v>
      </c>
      <c r="L14732" t="s">
        <v>1463</v>
      </c>
      <c r="M14732" s="20">
        <v>22.32</v>
      </c>
      <c r="N14732" s="20">
        <v>19.68</v>
      </c>
      <c r="AE14732">
        <f t="shared" si="230"/>
        <v>2011</v>
      </c>
    </row>
    <row r="14733" spans="1:31" x14ac:dyDescent="0.25">
      <c r="A14733" s="7">
        <v>14730</v>
      </c>
      <c r="B14733" s="8">
        <v>40593</v>
      </c>
      <c r="C14733" t="s">
        <v>3</v>
      </c>
      <c r="D14733" t="s">
        <v>985</v>
      </c>
      <c r="E14733" t="s">
        <v>9</v>
      </c>
      <c r="F14733" t="s">
        <v>1021</v>
      </c>
      <c r="G14733" t="s">
        <v>648</v>
      </c>
      <c r="H14733" s="135" t="s">
        <v>1935</v>
      </c>
      <c r="I14733" t="s">
        <v>1454</v>
      </c>
      <c r="J14733" s="20">
        <v>27</v>
      </c>
      <c r="K14733" s="20" t="s">
        <v>9</v>
      </c>
      <c r="L14733" t="s">
        <v>1464</v>
      </c>
      <c r="M14733" s="20">
        <v>5.9399999999999995</v>
      </c>
      <c r="N14733" s="20">
        <v>8.56</v>
      </c>
      <c r="AE14733">
        <f t="shared" si="230"/>
        <v>2011</v>
      </c>
    </row>
    <row r="14734" spans="1:31" x14ac:dyDescent="0.25">
      <c r="A14734" s="7">
        <v>14731</v>
      </c>
      <c r="B14734" s="8">
        <v>40593</v>
      </c>
      <c r="C14734" t="s">
        <v>3</v>
      </c>
      <c r="D14734" t="s">
        <v>543</v>
      </c>
      <c r="E14734" t="s">
        <v>9</v>
      </c>
      <c r="F14734" t="s">
        <v>978</v>
      </c>
      <c r="G14734" t="s">
        <v>895</v>
      </c>
      <c r="H14734" s="135" t="s">
        <v>2718</v>
      </c>
      <c r="I14734" t="s">
        <v>1454</v>
      </c>
      <c r="J14734" s="20">
        <v>35</v>
      </c>
      <c r="K14734" s="20" t="s">
        <v>3</v>
      </c>
      <c r="L14734" t="s">
        <v>1463</v>
      </c>
      <c r="M14734" s="20">
        <v>10.1</v>
      </c>
      <c r="N14734" s="20">
        <v>8.4</v>
      </c>
      <c r="AE14734">
        <f t="shared" si="230"/>
        <v>2011</v>
      </c>
    </row>
    <row r="14735" spans="1:31" x14ac:dyDescent="0.25">
      <c r="A14735" s="7">
        <v>14732</v>
      </c>
      <c r="B14735" s="8">
        <v>40593</v>
      </c>
      <c r="C14735" t="s">
        <v>3</v>
      </c>
      <c r="D14735" t="s">
        <v>985</v>
      </c>
      <c r="E14735" t="s">
        <v>9</v>
      </c>
      <c r="F14735" t="s">
        <v>19</v>
      </c>
      <c r="G14735" t="s">
        <v>65</v>
      </c>
      <c r="H14735" s="135" t="s">
        <v>1558</v>
      </c>
      <c r="I14735" t="s">
        <v>1454</v>
      </c>
      <c r="J14735" s="20">
        <v>13</v>
      </c>
      <c r="K14735" s="20" t="s">
        <v>9</v>
      </c>
      <c r="L14735" t="s">
        <v>1464</v>
      </c>
      <c r="M14735" s="20">
        <v>2.86</v>
      </c>
      <c r="N14735" s="20">
        <v>4.6400000000000006</v>
      </c>
      <c r="AE14735">
        <f t="shared" si="230"/>
        <v>2011</v>
      </c>
    </row>
    <row r="14736" spans="1:31" x14ac:dyDescent="0.25">
      <c r="A14736" s="7">
        <v>14733</v>
      </c>
      <c r="B14736" s="8">
        <v>40593</v>
      </c>
      <c r="C14736" t="s">
        <v>3</v>
      </c>
      <c r="D14736" t="s">
        <v>985</v>
      </c>
      <c r="E14736" t="s">
        <v>9</v>
      </c>
      <c r="F14736" t="s">
        <v>734</v>
      </c>
      <c r="G14736" t="s">
        <v>377</v>
      </c>
      <c r="H14736" s="9" t="s">
        <v>2263</v>
      </c>
      <c r="I14736" t="s">
        <v>1454</v>
      </c>
      <c r="J14736" s="20">
        <v>32</v>
      </c>
      <c r="K14736" s="20" t="s">
        <v>3</v>
      </c>
      <c r="L14736" t="s">
        <v>1463</v>
      </c>
      <c r="M14736" s="20">
        <v>9.32</v>
      </c>
      <c r="N14736" s="20">
        <v>7.68</v>
      </c>
      <c r="AE14736">
        <f t="shared" si="230"/>
        <v>2011</v>
      </c>
    </row>
    <row r="14737" spans="1:31" x14ac:dyDescent="0.25">
      <c r="A14737" s="7">
        <v>14734</v>
      </c>
      <c r="B14737" s="8">
        <v>40594</v>
      </c>
      <c r="C14737" t="s">
        <v>3</v>
      </c>
      <c r="D14737" t="s">
        <v>163</v>
      </c>
      <c r="E14737" t="s">
        <v>9</v>
      </c>
      <c r="F14737" t="s">
        <v>19</v>
      </c>
      <c r="G14737" t="s">
        <v>633</v>
      </c>
      <c r="H14737" s="135" t="s">
        <v>1735</v>
      </c>
      <c r="I14737" t="s">
        <v>1454</v>
      </c>
      <c r="J14737" s="20">
        <v>54</v>
      </c>
      <c r="K14737" s="20" t="s">
        <v>3</v>
      </c>
      <c r="L14737" t="s">
        <v>1464</v>
      </c>
      <c r="M14737" s="20">
        <v>16.12</v>
      </c>
      <c r="N14737" s="20">
        <v>11.879999999999999</v>
      </c>
      <c r="AE14737">
        <f t="shared" si="230"/>
        <v>2011</v>
      </c>
    </row>
    <row r="14738" spans="1:31" x14ac:dyDescent="0.25">
      <c r="A14738" s="7">
        <v>14735</v>
      </c>
      <c r="B14738" s="8">
        <v>40594</v>
      </c>
      <c r="C14738" t="s">
        <v>3</v>
      </c>
      <c r="D14738" t="s">
        <v>543</v>
      </c>
      <c r="E14738" t="s">
        <v>9</v>
      </c>
      <c r="F14738" t="s">
        <v>464</v>
      </c>
      <c r="G14738" t="s">
        <v>377</v>
      </c>
      <c r="H14738" s="9" t="s">
        <v>3027</v>
      </c>
      <c r="I14738" t="s">
        <v>1454</v>
      </c>
      <c r="J14738" s="20">
        <v>20</v>
      </c>
      <c r="K14738" s="20" t="s">
        <v>1465</v>
      </c>
      <c r="L14738" t="s">
        <v>1466</v>
      </c>
      <c r="M14738" s="20">
        <v>5</v>
      </c>
      <c r="N14738" s="20">
        <v>5</v>
      </c>
      <c r="AE14738">
        <f t="shared" si="230"/>
        <v>2011</v>
      </c>
    </row>
    <row r="14739" spans="1:31" x14ac:dyDescent="0.25">
      <c r="A14739" s="7">
        <v>14736</v>
      </c>
      <c r="B14739" s="8">
        <v>40594</v>
      </c>
      <c r="C14739" t="s">
        <v>3</v>
      </c>
      <c r="D14739" t="s">
        <v>1052</v>
      </c>
      <c r="E14739" t="s">
        <v>9</v>
      </c>
      <c r="F14739" t="s">
        <v>1028</v>
      </c>
      <c r="G14739" t="s">
        <v>1016</v>
      </c>
      <c r="H14739" s="9" t="s">
        <v>2884</v>
      </c>
      <c r="I14739" t="s">
        <v>1454</v>
      </c>
      <c r="J14739" s="20">
        <v>65</v>
      </c>
      <c r="K14739" s="20" t="s">
        <v>3</v>
      </c>
      <c r="L14739" t="s">
        <v>1464</v>
      </c>
      <c r="M14739" s="20">
        <v>19.2</v>
      </c>
      <c r="N14739" s="20">
        <v>14.3</v>
      </c>
      <c r="AE14739">
        <f t="shared" si="230"/>
        <v>2011</v>
      </c>
    </row>
    <row r="14740" spans="1:31" x14ac:dyDescent="0.25">
      <c r="A14740" s="7">
        <v>14737</v>
      </c>
      <c r="B14740" s="8">
        <v>40594</v>
      </c>
      <c r="C14740" t="s">
        <v>3</v>
      </c>
      <c r="D14740" t="s">
        <v>333</v>
      </c>
      <c r="E14740" t="s">
        <v>9</v>
      </c>
      <c r="F14740" t="s">
        <v>923</v>
      </c>
      <c r="G14740" t="s">
        <v>929</v>
      </c>
      <c r="H14740" s="135" t="s">
        <v>2683</v>
      </c>
      <c r="I14740" t="s">
        <v>1454</v>
      </c>
      <c r="J14740" s="20">
        <v>36</v>
      </c>
      <c r="K14740" s="20" t="s">
        <v>9</v>
      </c>
      <c r="L14740" t="s">
        <v>1464</v>
      </c>
      <c r="M14740" s="20">
        <v>7.92</v>
      </c>
      <c r="N14740" s="20">
        <v>11.08</v>
      </c>
      <c r="AE14740">
        <f t="shared" si="230"/>
        <v>2011</v>
      </c>
    </row>
    <row r="14741" spans="1:31" x14ac:dyDescent="0.25">
      <c r="A14741" s="7">
        <v>14738</v>
      </c>
      <c r="B14741" s="8">
        <v>40594</v>
      </c>
      <c r="C14741" t="s">
        <v>3</v>
      </c>
      <c r="D14741" t="s">
        <v>1064</v>
      </c>
      <c r="E14741" t="s">
        <v>9</v>
      </c>
      <c r="F14741" t="s">
        <v>656</v>
      </c>
      <c r="G14741" t="s">
        <v>732</v>
      </c>
      <c r="H14741" s="135" t="s">
        <v>2186</v>
      </c>
      <c r="I14741" t="s">
        <v>1457</v>
      </c>
      <c r="J14741" s="20">
        <v>40</v>
      </c>
      <c r="K14741" s="20" t="s">
        <v>1465</v>
      </c>
      <c r="L14741" t="s">
        <v>1466</v>
      </c>
      <c r="M14741" s="20">
        <v>5</v>
      </c>
      <c r="N14741" s="20">
        <v>5</v>
      </c>
      <c r="O14741" t="s">
        <v>3</v>
      </c>
      <c r="P14741" s="13" t="s">
        <v>1052</v>
      </c>
      <c r="Q14741" t="s">
        <v>1465</v>
      </c>
      <c r="S14741" t="s">
        <v>1465</v>
      </c>
      <c r="U14741" t="s">
        <v>1465</v>
      </c>
      <c r="W14741" t="s">
        <v>1465</v>
      </c>
      <c r="Y14741" t="s">
        <v>1465</v>
      </c>
      <c r="AA14741" t="s">
        <v>1465</v>
      </c>
      <c r="AC14741" t="s">
        <v>1465</v>
      </c>
      <c r="AE14741">
        <f t="shared" si="230"/>
        <v>2011</v>
      </c>
    </row>
    <row r="14742" spans="1:31" x14ac:dyDescent="0.25">
      <c r="A14742" s="7">
        <v>14739</v>
      </c>
      <c r="B14742" s="8">
        <v>40595</v>
      </c>
      <c r="C14742" t="s">
        <v>3</v>
      </c>
      <c r="D14742" t="s">
        <v>502</v>
      </c>
      <c r="E14742" t="s">
        <v>9</v>
      </c>
      <c r="F14742" t="s">
        <v>923</v>
      </c>
      <c r="G14742" t="s">
        <v>714</v>
      </c>
      <c r="H14742" s="135" t="s">
        <v>2004</v>
      </c>
      <c r="I14742" t="s">
        <v>1454</v>
      </c>
      <c r="J14742" s="20">
        <v>80</v>
      </c>
      <c r="K14742" s="20" t="s">
        <v>1465</v>
      </c>
      <c r="L14742" t="s">
        <v>1466</v>
      </c>
      <c r="M14742" s="20">
        <v>20</v>
      </c>
      <c r="N14742" s="20">
        <v>20</v>
      </c>
      <c r="AE14742">
        <f t="shared" si="230"/>
        <v>2011</v>
      </c>
    </row>
    <row r="14743" spans="1:31" x14ac:dyDescent="0.25">
      <c r="A14743" s="7">
        <v>14740</v>
      </c>
      <c r="B14743" s="8">
        <v>40595</v>
      </c>
      <c r="C14743" t="s">
        <v>3</v>
      </c>
      <c r="D14743" t="s">
        <v>502</v>
      </c>
      <c r="E14743" t="s">
        <v>9</v>
      </c>
      <c r="F14743" t="s">
        <v>791</v>
      </c>
      <c r="G14743" t="s">
        <v>648</v>
      </c>
      <c r="H14743" s="135" t="s">
        <v>2269</v>
      </c>
      <c r="I14743" t="s">
        <v>1455</v>
      </c>
      <c r="J14743" s="20">
        <v>100</v>
      </c>
      <c r="K14743" s="20" t="s">
        <v>9</v>
      </c>
      <c r="L14743" t="s">
        <v>1463</v>
      </c>
      <c r="M14743" s="20">
        <v>12</v>
      </c>
      <c r="N14743" s="20">
        <v>13.5</v>
      </c>
      <c r="AE14743">
        <f t="shared" si="230"/>
        <v>2011</v>
      </c>
    </row>
    <row r="14744" spans="1:31" x14ac:dyDescent="0.25">
      <c r="A14744" s="7">
        <v>14741</v>
      </c>
      <c r="B14744" s="8">
        <v>40595</v>
      </c>
      <c r="C14744" t="s">
        <v>3</v>
      </c>
      <c r="D14744" t="s">
        <v>543</v>
      </c>
      <c r="E14744" t="s">
        <v>9</v>
      </c>
      <c r="F14744" t="s">
        <v>45</v>
      </c>
      <c r="G14744" t="s">
        <v>895</v>
      </c>
      <c r="H14744" s="135" t="s">
        <v>2567</v>
      </c>
      <c r="I14744" t="s">
        <v>1454</v>
      </c>
      <c r="J14744" s="20">
        <v>8</v>
      </c>
      <c r="K14744" s="20" t="s">
        <v>3</v>
      </c>
      <c r="L14744" t="s">
        <v>1464</v>
      </c>
      <c r="M14744" s="20">
        <v>3.24</v>
      </c>
      <c r="N14744" s="20">
        <v>1.76</v>
      </c>
      <c r="AE14744">
        <f t="shared" si="230"/>
        <v>2011</v>
      </c>
    </row>
    <row r="14745" spans="1:31" x14ac:dyDescent="0.25">
      <c r="A14745" s="7">
        <v>14742</v>
      </c>
      <c r="B14745" s="8">
        <v>40595</v>
      </c>
      <c r="C14745" t="s">
        <v>3</v>
      </c>
      <c r="D14745" t="s">
        <v>1094</v>
      </c>
      <c r="E14745" t="s">
        <v>9</v>
      </c>
      <c r="F14745" t="s">
        <v>542</v>
      </c>
      <c r="G14745" t="s">
        <v>929</v>
      </c>
      <c r="H14745" s="135" t="s">
        <v>2812</v>
      </c>
      <c r="I14745" t="s">
        <v>1458</v>
      </c>
      <c r="J14745" s="20">
        <v>12</v>
      </c>
      <c r="K14745" s="20" t="s">
        <v>1465</v>
      </c>
      <c r="L14745" t="s">
        <v>1466</v>
      </c>
      <c r="M14745" s="20">
        <v>30</v>
      </c>
      <c r="N14745" s="20">
        <v>10</v>
      </c>
      <c r="AE14745">
        <f t="shared" si="230"/>
        <v>2011</v>
      </c>
    </row>
    <row r="14746" spans="1:31" x14ac:dyDescent="0.25">
      <c r="A14746" s="7">
        <v>14743</v>
      </c>
      <c r="B14746" s="8">
        <v>40595</v>
      </c>
      <c r="C14746" t="s">
        <v>3</v>
      </c>
      <c r="D14746" t="s">
        <v>502</v>
      </c>
      <c r="E14746" t="s">
        <v>9</v>
      </c>
      <c r="F14746" t="s">
        <v>923</v>
      </c>
      <c r="G14746" t="s">
        <v>929</v>
      </c>
      <c r="H14746" s="135" t="s">
        <v>2678</v>
      </c>
      <c r="I14746" t="s">
        <v>1454</v>
      </c>
      <c r="J14746" s="20">
        <v>40</v>
      </c>
      <c r="K14746" s="20" t="s">
        <v>3</v>
      </c>
      <c r="L14746" t="s">
        <v>1464</v>
      </c>
      <c r="M14746" s="20">
        <v>12.2</v>
      </c>
      <c r="N14746" s="20">
        <v>8.8000000000000007</v>
      </c>
      <c r="AE14746">
        <f t="shared" si="230"/>
        <v>2011</v>
      </c>
    </row>
    <row r="14747" spans="1:31" x14ac:dyDescent="0.25">
      <c r="A14747" s="7">
        <v>14744</v>
      </c>
      <c r="B14747" s="8">
        <v>40595</v>
      </c>
      <c r="C14747" t="s">
        <v>3</v>
      </c>
      <c r="D14747" t="s">
        <v>968</v>
      </c>
      <c r="E14747" t="s">
        <v>9</v>
      </c>
      <c r="F14747" t="s">
        <v>978</v>
      </c>
      <c r="G14747" t="s">
        <v>648</v>
      </c>
      <c r="H14747" s="136" t="s">
        <v>1496</v>
      </c>
      <c r="I14747" t="s">
        <v>1454</v>
      </c>
      <c r="J14747" s="20">
        <v>47</v>
      </c>
      <c r="K14747" s="20" t="s">
        <v>3</v>
      </c>
      <c r="L14747" t="s">
        <v>1463</v>
      </c>
      <c r="M14747" s="20">
        <v>13.22</v>
      </c>
      <c r="N14747" s="20">
        <v>11.28</v>
      </c>
      <c r="AE14747">
        <f t="shared" si="230"/>
        <v>2011</v>
      </c>
    </row>
    <row r="14748" spans="1:31" x14ac:dyDescent="0.25">
      <c r="A14748" s="7">
        <v>14745</v>
      </c>
      <c r="B14748" s="8">
        <v>40595</v>
      </c>
      <c r="C14748" t="s">
        <v>3</v>
      </c>
      <c r="D14748" t="s">
        <v>1008</v>
      </c>
      <c r="E14748" t="s">
        <v>9</v>
      </c>
      <c r="F14748" t="s">
        <v>1034</v>
      </c>
      <c r="G14748" t="s">
        <v>648</v>
      </c>
      <c r="H14748" s="136" t="s">
        <v>1496</v>
      </c>
      <c r="I14748" t="s">
        <v>1454</v>
      </c>
      <c r="J14748" s="20">
        <v>11</v>
      </c>
      <c r="K14748" s="20" t="s">
        <v>9</v>
      </c>
      <c r="L14748" t="s">
        <v>1464</v>
      </c>
      <c r="M14748" s="20">
        <v>2.42</v>
      </c>
      <c r="N14748" s="20">
        <v>4.08</v>
      </c>
      <c r="AE14748">
        <f t="shared" si="230"/>
        <v>2011</v>
      </c>
    </row>
    <row r="14749" spans="1:31" x14ac:dyDescent="0.25">
      <c r="A14749" s="7">
        <v>14746</v>
      </c>
      <c r="B14749" s="8">
        <v>40596</v>
      </c>
      <c r="C14749" t="s">
        <v>3</v>
      </c>
      <c r="D14749" t="s">
        <v>1094</v>
      </c>
      <c r="E14749" t="s">
        <v>9</v>
      </c>
      <c r="F14749" t="s">
        <v>1091</v>
      </c>
      <c r="G14749" t="s">
        <v>929</v>
      </c>
      <c r="H14749" s="135" t="s">
        <v>2658</v>
      </c>
      <c r="I14749" t="s">
        <v>1454</v>
      </c>
      <c r="J14749" s="20">
        <v>21</v>
      </c>
      <c r="K14749" s="20" t="s">
        <v>3</v>
      </c>
      <c r="L14749" t="s">
        <v>1463</v>
      </c>
      <c r="M14749" s="20">
        <v>6.46</v>
      </c>
      <c r="N14749" s="20">
        <v>5.04</v>
      </c>
      <c r="AE14749">
        <f t="shared" si="230"/>
        <v>2011</v>
      </c>
    </row>
    <row r="14750" spans="1:31" x14ac:dyDescent="0.25">
      <c r="A14750" s="7">
        <v>14747</v>
      </c>
      <c r="B14750" s="8">
        <v>40596</v>
      </c>
      <c r="C14750" t="s">
        <v>3</v>
      </c>
      <c r="D14750" t="s">
        <v>850</v>
      </c>
      <c r="E14750" t="s">
        <v>9</v>
      </c>
      <c r="F14750" t="s">
        <v>779</v>
      </c>
      <c r="G14750" t="s">
        <v>1016</v>
      </c>
      <c r="H14750" s="9" t="s">
        <v>2918</v>
      </c>
      <c r="I14750" t="s">
        <v>1455</v>
      </c>
      <c r="J14750" s="20">
        <v>21</v>
      </c>
      <c r="K14750" s="20" t="s">
        <v>1465</v>
      </c>
      <c r="L14750" t="s">
        <v>1466</v>
      </c>
      <c r="M14750" s="20">
        <v>2.625</v>
      </c>
      <c r="N14750" s="20">
        <v>2.625</v>
      </c>
      <c r="AE14750">
        <f t="shared" si="230"/>
        <v>2011</v>
      </c>
    </row>
    <row r="14751" spans="1:31" x14ac:dyDescent="0.25">
      <c r="A14751" s="7">
        <v>14748</v>
      </c>
      <c r="B14751" s="8">
        <v>40596</v>
      </c>
      <c r="C14751" t="s">
        <v>3</v>
      </c>
      <c r="D14751" t="s">
        <v>787</v>
      </c>
      <c r="E14751" t="s">
        <v>9</v>
      </c>
      <c r="F14751" t="s">
        <v>1034</v>
      </c>
      <c r="G14751" t="s">
        <v>648</v>
      </c>
      <c r="H14751" s="136" t="s">
        <v>1496</v>
      </c>
      <c r="I14751" t="s">
        <v>1456</v>
      </c>
      <c r="J14751" s="20">
        <v>32</v>
      </c>
      <c r="K14751" s="20" t="s">
        <v>9</v>
      </c>
      <c r="L14751" t="s">
        <v>1464</v>
      </c>
      <c r="M14751" s="20">
        <v>7.04</v>
      </c>
      <c r="N14751" s="20">
        <v>9.9600000000000009</v>
      </c>
      <c r="O14751" t="s">
        <v>9</v>
      </c>
      <c r="P14751" s="13" t="s">
        <v>836</v>
      </c>
      <c r="Q14751" t="s">
        <v>3</v>
      </c>
      <c r="R14751" t="s">
        <v>779</v>
      </c>
      <c r="S14751" t="s">
        <v>9</v>
      </c>
      <c r="T14751" t="s">
        <v>978</v>
      </c>
      <c r="U14751" t="s">
        <v>3</v>
      </c>
      <c r="V14751" t="s">
        <v>957</v>
      </c>
      <c r="W14751" t="s">
        <v>1465</v>
      </c>
      <c r="Y14751" t="s">
        <v>1465</v>
      </c>
      <c r="AA14751" t="s">
        <v>1465</v>
      </c>
      <c r="AC14751" t="s">
        <v>1465</v>
      </c>
      <c r="AE14751">
        <f t="shared" si="230"/>
        <v>2011</v>
      </c>
    </row>
    <row r="14752" spans="1:31" x14ac:dyDescent="0.25">
      <c r="A14752" s="7">
        <v>14749</v>
      </c>
      <c r="B14752" s="8">
        <v>40596</v>
      </c>
      <c r="C14752" t="s">
        <v>3</v>
      </c>
      <c r="D14752" t="s">
        <v>617</v>
      </c>
      <c r="E14752" t="s">
        <v>9</v>
      </c>
      <c r="F14752" t="s">
        <v>779</v>
      </c>
      <c r="G14752" t="s">
        <v>861</v>
      </c>
      <c r="H14752" s="135" t="s">
        <v>1496</v>
      </c>
      <c r="I14752" t="s">
        <v>1455</v>
      </c>
      <c r="J14752" s="20">
        <v>33</v>
      </c>
      <c r="K14752" s="20" t="s">
        <v>1465</v>
      </c>
      <c r="L14752" t="s">
        <v>1466</v>
      </c>
      <c r="M14752" s="20">
        <v>4.125</v>
      </c>
      <c r="N14752" s="20">
        <v>4.125</v>
      </c>
      <c r="AE14752">
        <f t="shared" si="230"/>
        <v>2011</v>
      </c>
    </row>
    <row r="14753" spans="1:31" x14ac:dyDescent="0.25">
      <c r="A14753" s="7">
        <v>14750</v>
      </c>
      <c r="B14753" s="8">
        <v>40597</v>
      </c>
      <c r="C14753" t="s">
        <v>3</v>
      </c>
      <c r="D14753" t="s">
        <v>502</v>
      </c>
      <c r="E14753" t="s">
        <v>9</v>
      </c>
      <c r="F14753" t="s">
        <v>923</v>
      </c>
      <c r="G14753" t="s">
        <v>732</v>
      </c>
      <c r="H14753" s="135" t="s">
        <v>2126</v>
      </c>
      <c r="I14753" t="s">
        <v>1454</v>
      </c>
      <c r="J14753" s="20">
        <v>18</v>
      </c>
      <c r="K14753" s="20" t="s">
        <v>9</v>
      </c>
      <c r="L14753" t="s">
        <v>1464</v>
      </c>
      <c r="M14753" s="20">
        <v>3.96</v>
      </c>
      <c r="N14753" s="20">
        <v>6.04</v>
      </c>
      <c r="AE14753">
        <f t="shared" si="230"/>
        <v>2011</v>
      </c>
    </row>
    <row r="14754" spans="1:31" x14ac:dyDescent="0.25">
      <c r="A14754" s="7">
        <v>14751</v>
      </c>
      <c r="B14754" s="8">
        <v>40597</v>
      </c>
      <c r="C14754" t="s">
        <v>3</v>
      </c>
      <c r="D14754" t="s">
        <v>521</v>
      </c>
      <c r="E14754" t="s">
        <v>9</v>
      </c>
      <c r="F14754" t="s">
        <v>1089</v>
      </c>
      <c r="G14754" t="s">
        <v>377</v>
      </c>
      <c r="H14754" s="136" t="s">
        <v>1613</v>
      </c>
      <c r="I14754" t="s">
        <v>1455</v>
      </c>
      <c r="J14754" s="20">
        <v>14</v>
      </c>
      <c r="K14754" s="20" t="s">
        <v>3</v>
      </c>
      <c r="L14754" t="s">
        <v>1463</v>
      </c>
      <c r="M14754" s="20">
        <v>2.3200000000000003</v>
      </c>
      <c r="N14754" s="20">
        <v>1.68</v>
      </c>
      <c r="AE14754">
        <f t="shared" si="230"/>
        <v>2011</v>
      </c>
    </row>
    <row r="14755" spans="1:31" x14ac:dyDescent="0.25">
      <c r="A14755" s="7">
        <v>14752</v>
      </c>
      <c r="B14755" s="8">
        <v>40598</v>
      </c>
      <c r="C14755" t="s">
        <v>3</v>
      </c>
      <c r="D14755" t="s">
        <v>854</v>
      </c>
      <c r="E14755" t="s">
        <v>9</v>
      </c>
      <c r="F14755" t="s">
        <v>687</v>
      </c>
      <c r="G14755" t="s">
        <v>732</v>
      </c>
      <c r="H14755" s="135" t="s">
        <v>2184</v>
      </c>
      <c r="I14755" t="s">
        <v>1454</v>
      </c>
      <c r="J14755" s="20">
        <v>18</v>
      </c>
      <c r="K14755" s="20" t="s">
        <v>9</v>
      </c>
      <c r="L14755" t="s">
        <v>1464</v>
      </c>
      <c r="M14755" s="20">
        <v>3.96</v>
      </c>
      <c r="N14755" s="20">
        <v>6.04</v>
      </c>
      <c r="AE14755">
        <f t="shared" si="230"/>
        <v>2011</v>
      </c>
    </row>
    <row r="14756" spans="1:31" x14ac:dyDescent="0.25">
      <c r="A14756" s="7">
        <v>14753</v>
      </c>
      <c r="B14756" s="8">
        <v>40598</v>
      </c>
      <c r="C14756" t="s">
        <v>3</v>
      </c>
      <c r="D14756" t="s">
        <v>1073</v>
      </c>
      <c r="E14756" t="s">
        <v>9</v>
      </c>
      <c r="F14756" t="s">
        <v>1091</v>
      </c>
      <c r="G14756" t="s">
        <v>648</v>
      </c>
      <c r="H14756" s="135" t="s">
        <v>1790</v>
      </c>
      <c r="I14756" t="s">
        <v>1454</v>
      </c>
      <c r="J14756" s="20">
        <v>48</v>
      </c>
      <c r="K14756" s="20" t="s">
        <v>3</v>
      </c>
      <c r="L14756" t="s">
        <v>1464</v>
      </c>
      <c r="M14756" s="20">
        <v>14.44</v>
      </c>
      <c r="N14756" s="20">
        <v>10.56</v>
      </c>
      <c r="AE14756">
        <f t="shared" si="230"/>
        <v>2011</v>
      </c>
    </row>
    <row r="14757" spans="1:31" x14ac:dyDescent="0.25">
      <c r="A14757" s="7">
        <v>14754</v>
      </c>
      <c r="B14757" s="8">
        <v>40599</v>
      </c>
      <c r="C14757" t="s">
        <v>3</v>
      </c>
      <c r="D14757" t="s">
        <v>1052</v>
      </c>
      <c r="E14757" t="s">
        <v>9</v>
      </c>
      <c r="F14757" t="s">
        <v>614</v>
      </c>
      <c r="G14757" t="s">
        <v>929</v>
      </c>
      <c r="H14757" s="135" t="s">
        <v>3061</v>
      </c>
      <c r="I14757" t="s">
        <v>1455</v>
      </c>
      <c r="J14757" s="20">
        <v>18</v>
      </c>
      <c r="K14757" s="20" t="s">
        <v>3</v>
      </c>
      <c r="L14757" t="s">
        <v>1464</v>
      </c>
      <c r="M14757" s="20">
        <v>3.02</v>
      </c>
      <c r="N14757" s="20">
        <v>1.98</v>
      </c>
      <c r="AE14757">
        <f t="shared" si="230"/>
        <v>2011</v>
      </c>
    </row>
    <row r="14758" spans="1:31" x14ac:dyDescent="0.25">
      <c r="A14758" s="7">
        <v>14755</v>
      </c>
      <c r="B14758" s="8">
        <v>40599</v>
      </c>
      <c r="C14758" t="s">
        <v>3</v>
      </c>
      <c r="D14758" t="s">
        <v>913</v>
      </c>
      <c r="E14758" t="s">
        <v>9</v>
      </c>
      <c r="F14758" t="s">
        <v>905</v>
      </c>
      <c r="G14758" t="s">
        <v>648</v>
      </c>
      <c r="H14758" s="136" t="s">
        <v>1496</v>
      </c>
      <c r="I14758" t="s">
        <v>1454</v>
      </c>
      <c r="J14758" s="20">
        <v>10</v>
      </c>
      <c r="K14758" s="20" t="s">
        <v>1465</v>
      </c>
      <c r="L14758" t="s">
        <v>1466</v>
      </c>
      <c r="M14758" s="20">
        <v>2.5</v>
      </c>
      <c r="N14758" s="20">
        <v>2.5</v>
      </c>
      <c r="AE14758">
        <f t="shared" si="230"/>
        <v>2011</v>
      </c>
    </row>
    <row r="14759" spans="1:31" x14ac:dyDescent="0.25">
      <c r="A14759" s="7">
        <v>14756</v>
      </c>
      <c r="B14759" s="8">
        <v>40600</v>
      </c>
      <c r="C14759" t="s">
        <v>3</v>
      </c>
      <c r="D14759" t="s">
        <v>502</v>
      </c>
      <c r="E14759" t="s">
        <v>9</v>
      </c>
      <c r="F14759" t="s">
        <v>923</v>
      </c>
      <c r="G14759" t="s">
        <v>732</v>
      </c>
      <c r="H14759" s="135" t="s">
        <v>2162</v>
      </c>
      <c r="I14759" t="s">
        <v>1454</v>
      </c>
      <c r="J14759" s="20">
        <v>68</v>
      </c>
      <c r="K14759" s="20" t="s">
        <v>9</v>
      </c>
      <c r="L14759" t="s">
        <v>1464</v>
      </c>
      <c r="M14759" s="20">
        <v>14.96</v>
      </c>
      <c r="N14759" s="20">
        <v>20.04</v>
      </c>
      <c r="AE14759">
        <f t="shared" si="230"/>
        <v>2011</v>
      </c>
    </row>
    <row r="14760" spans="1:31" x14ac:dyDescent="0.25">
      <c r="A14760" s="7">
        <v>14757</v>
      </c>
      <c r="B14760" s="8">
        <v>40600</v>
      </c>
      <c r="C14760" t="s">
        <v>3</v>
      </c>
      <c r="D14760" t="s">
        <v>1052</v>
      </c>
      <c r="E14760" t="s">
        <v>9</v>
      </c>
      <c r="F14760" t="s">
        <v>1088</v>
      </c>
      <c r="G14760" t="s">
        <v>569</v>
      </c>
      <c r="H14760" s="135" t="s">
        <v>1496</v>
      </c>
      <c r="I14760" t="s">
        <v>1454</v>
      </c>
      <c r="J14760" s="20">
        <v>10</v>
      </c>
      <c r="K14760" s="20" t="s">
        <v>9</v>
      </c>
      <c r="L14760" t="s">
        <v>1464</v>
      </c>
      <c r="M14760" s="20">
        <v>2.2000000000000002</v>
      </c>
      <c r="N14760" s="20">
        <v>3.8</v>
      </c>
      <c r="AE14760">
        <f t="shared" si="230"/>
        <v>2011</v>
      </c>
    </row>
    <row r="14761" spans="1:31" x14ac:dyDescent="0.25">
      <c r="A14761" s="7">
        <v>14758</v>
      </c>
      <c r="B14761" s="8">
        <v>40600</v>
      </c>
      <c r="C14761" t="s">
        <v>3</v>
      </c>
      <c r="D14761" t="s">
        <v>779</v>
      </c>
      <c r="E14761" t="s">
        <v>9</v>
      </c>
      <c r="F14761" t="s">
        <v>833</v>
      </c>
      <c r="G14761" t="s">
        <v>895</v>
      </c>
      <c r="H14761" s="135" t="s">
        <v>2551</v>
      </c>
      <c r="I14761" t="s">
        <v>1454</v>
      </c>
      <c r="J14761" s="20">
        <v>21</v>
      </c>
      <c r="K14761" s="20" t="s">
        <v>3</v>
      </c>
      <c r="L14761" t="s">
        <v>1463</v>
      </c>
      <c r="M14761" s="20">
        <v>6.46</v>
      </c>
      <c r="N14761" s="20">
        <v>5.04</v>
      </c>
      <c r="AE14761">
        <f t="shared" si="230"/>
        <v>2011</v>
      </c>
    </row>
    <row r="14762" spans="1:31" x14ac:dyDescent="0.25">
      <c r="A14762" s="7">
        <v>14759</v>
      </c>
      <c r="B14762" s="8">
        <v>40600</v>
      </c>
      <c r="C14762" t="s">
        <v>3</v>
      </c>
      <c r="D14762" t="s">
        <v>808</v>
      </c>
      <c r="E14762" t="s">
        <v>9</v>
      </c>
      <c r="F14762" t="s">
        <v>265</v>
      </c>
      <c r="G14762" t="s">
        <v>895</v>
      </c>
      <c r="H14762" s="135" t="s">
        <v>2718</v>
      </c>
      <c r="I14762" t="s">
        <v>1455</v>
      </c>
      <c r="J14762" s="20">
        <v>22</v>
      </c>
      <c r="K14762" s="20" t="s">
        <v>3</v>
      </c>
      <c r="L14762" t="s">
        <v>1464</v>
      </c>
      <c r="M14762" s="20">
        <v>3.58</v>
      </c>
      <c r="N14762" s="20">
        <v>2.42</v>
      </c>
      <c r="AE14762">
        <f t="shared" si="230"/>
        <v>2011</v>
      </c>
    </row>
    <row r="14763" spans="1:31" x14ac:dyDescent="0.25">
      <c r="A14763" s="7">
        <v>14760</v>
      </c>
      <c r="B14763" s="8">
        <v>40600</v>
      </c>
      <c r="C14763" t="s">
        <v>3</v>
      </c>
      <c r="D14763" t="s">
        <v>975</v>
      </c>
      <c r="E14763" t="s">
        <v>9</v>
      </c>
      <c r="F14763" t="s">
        <v>761</v>
      </c>
      <c r="G14763" t="s">
        <v>929</v>
      </c>
      <c r="H14763" s="135" t="s">
        <v>2662</v>
      </c>
      <c r="I14763" t="s">
        <v>1455</v>
      </c>
      <c r="J14763" s="20">
        <v>20</v>
      </c>
      <c r="K14763" s="20" t="s">
        <v>3</v>
      </c>
      <c r="L14763" t="s">
        <v>1464</v>
      </c>
      <c r="M14763" s="20">
        <v>3.3</v>
      </c>
      <c r="N14763" s="20">
        <v>2.2000000000000002</v>
      </c>
      <c r="AE14763">
        <f t="shared" si="230"/>
        <v>2011</v>
      </c>
    </row>
    <row r="14764" spans="1:31" x14ac:dyDescent="0.25">
      <c r="A14764" s="7">
        <v>14761</v>
      </c>
      <c r="B14764" s="8">
        <v>40600</v>
      </c>
      <c r="C14764" t="s">
        <v>3</v>
      </c>
      <c r="D14764" t="s">
        <v>761</v>
      </c>
      <c r="E14764" t="s">
        <v>9</v>
      </c>
      <c r="F14764" t="s">
        <v>975</v>
      </c>
      <c r="G14764" t="s">
        <v>929</v>
      </c>
      <c r="H14764" s="135" t="s">
        <v>2662</v>
      </c>
      <c r="I14764" t="s">
        <v>1455</v>
      </c>
      <c r="J14764" s="20">
        <v>15</v>
      </c>
      <c r="K14764" s="20" t="s">
        <v>3</v>
      </c>
      <c r="L14764" t="s">
        <v>1464</v>
      </c>
      <c r="M14764" s="20">
        <v>2.6</v>
      </c>
      <c r="N14764" s="20">
        <v>1.65</v>
      </c>
      <c r="AE14764">
        <f t="shared" si="230"/>
        <v>2011</v>
      </c>
    </row>
    <row r="14765" spans="1:31" x14ac:dyDescent="0.25">
      <c r="A14765" s="7">
        <v>14762</v>
      </c>
      <c r="B14765" s="8">
        <v>40601</v>
      </c>
      <c r="C14765" t="s">
        <v>3</v>
      </c>
      <c r="D14765" t="s">
        <v>1034</v>
      </c>
      <c r="E14765" t="s">
        <v>9</v>
      </c>
      <c r="F14765" t="s">
        <v>543</v>
      </c>
      <c r="G14765" t="s">
        <v>377</v>
      </c>
      <c r="H14765" s="9" t="s">
        <v>2171</v>
      </c>
      <c r="I14765" t="s">
        <v>1454</v>
      </c>
      <c r="J14765" s="20">
        <v>12</v>
      </c>
      <c r="K14765" s="20" t="s">
        <v>1465</v>
      </c>
      <c r="L14765" t="s">
        <v>1466</v>
      </c>
      <c r="M14765" s="20">
        <v>3</v>
      </c>
      <c r="N14765" s="20">
        <v>3</v>
      </c>
      <c r="AE14765">
        <f t="shared" si="230"/>
        <v>2011</v>
      </c>
    </row>
    <row r="14766" spans="1:31" x14ac:dyDescent="0.25">
      <c r="A14766" s="7">
        <v>14763</v>
      </c>
      <c r="B14766" s="8">
        <v>40601</v>
      </c>
      <c r="C14766" t="s">
        <v>3</v>
      </c>
      <c r="D14766" t="s">
        <v>543</v>
      </c>
      <c r="E14766" t="s">
        <v>9</v>
      </c>
      <c r="F14766" t="s">
        <v>1034</v>
      </c>
      <c r="G14766" t="s">
        <v>377</v>
      </c>
      <c r="H14766" s="9" t="s">
        <v>2171</v>
      </c>
      <c r="I14766" t="s">
        <v>1454</v>
      </c>
      <c r="J14766" s="20">
        <v>12</v>
      </c>
      <c r="K14766" s="20" t="s">
        <v>9</v>
      </c>
      <c r="L14766" t="s">
        <v>1463</v>
      </c>
      <c r="M14766" s="20">
        <v>2.88</v>
      </c>
      <c r="N14766" s="20">
        <v>4.12</v>
      </c>
      <c r="AE14766">
        <f t="shared" si="230"/>
        <v>2011</v>
      </c>
    </row>
    <row r="14767" spans="1:31" x14ac:dyDescent="0.25">
      <c r="A14767" s="7">
        <v>14764</v>
      </c>
      <c r="B14767" s="8">
        <v>40601</v>
      </c>
      <c r="C14767" t="s">
        <v>3</v>
      </c>
      <c r="D14767" t="s">
        <v>1092</v>
      </c>
      <c r="E14767" t="s">
        <v>9</v>
      </c>
      <c r="F14767" t="s">
        <v>1074</v>
      </c>
      <c r="G14767" t="s">
        <v>14</v>
      </c>
      <c r="H14767" s="135" t="s">
        <v>1489</v>
      </c>
      <c r="I14767" t="s">
        <v>1454</v>
      </c>
      <c r="J14767" s="20">
        <v>12</v>
      </c>
      <c r="K14767" s="20" t="s">
        <v>3</v>
      </c>
      <c r="L14767" t="s">
        <v>1464</v>
      </c>
      <c r="M14767" s="20">
        <v>4.3599999999999994</v>
      </c>
      <c r="N14767" s="20">
        <v>2.64</v>
      </c>
      <c r="AE14767">
        <f t="shared" si="230"/>
        <v>2011</v>
      </c>
    </row>
    <row r="14768" spans="1:31" x14ac:dyDescent="0.25">
      <c r="A14768" s="7">
        <v>14765</v>
      </c>
      <c r="B14768" s="8">
        <v>40601</v>
      </c>
      <c r="C14768" t="s">
        <v>3</v>
      </c>
      <c r="D14768" t="s">
        <v>1092</v>
      </c>
      <c r="E14768" t="s">
        <v>9</v>
      </c>
      <c r="F14768" t="s">
        <v>1074</v>
      </c>
      <c r="G14768" t="s">
        <v>11</v>
      </c>
      <c r="H14768" s="135" t="s">
        <v>1531</v>
      </c>
      <c r="I14768" t="s">
        <v>1454</v>
      </c>
      <c r="J14768" s="20">
        <v>12</v>
      </c>
      <c r="K14768" s="20" t="s">
        <v>3</v>
      </c>
      <c r="L14768" t="s">
        <v>1464</v>
      </c>
      <c r="M14768" s="20">
        <v>4.3599999999999994</v>
      </c>
      <c r="N14768" s="20">
        <v>2.64</v>
      </c>
      <c r="AE14768">
        <f t="shared" si="230"/>
        <v>2011</v>
      </c>
    </row>
    <row r="14769" spans="1:31" x14ac:dyDescent="0.25">
      <c r="A14769" s="7">
        <v>14766</v>
      </c>
      <c r="B14769" s="8">
        <v>40601</v>
      </c>
      <c r="C14769" t="s">
        <v>3</v>
      </c>
      <c r="D14769" t="s">
        <v>502</v>
      </c>
      <c r="E14769" t="s">
        <v>9</v>
      </c>
      <c r="F14769" t="s">
        <v>923</v>
      </c>
      <c r="G14769" t="s">
        <v>929</v>
      </c>
      <c r="H14769" s="135" t="s">
        <v>2644</v>
      </c>
      <c r="I14769" t="s">
        <v>1454</v>
      </c>
      <c r="J14769" s="20">
        <v>21</v>
      </c>
      <c r="K14769" s="20" t="s">
        <v>3</v>
      </c>
      <c r="L14769" t="s">
        <v>1464</v>
      </c>
      <c r="M14769" s="20">
        <v>6.88</v>
      </c>
      <c r="N14769" s="20">
        <v>4.62</v>
      </c>
      <c r="AE14769">
        <f t="shared" si="230"/>
        <v>2011</v>
      </c>
    </row>
    <row r="14770" spans="1:31" x14ac:dyDescent="0.25">
      <c r="A14770" s="7">
        <v>14767</v>
      </c>
      <c r="B14770" s="8">
        <v>40602</v>
      </c>
      <c r="C14770" t="s">
        <v>3</v>
      </c>
      <c r="D14770" t="s">
        <v>791</v>
      </c>
      <c r="E14770" t="s">
        <v>9</v>
      </c>
      <c r="F14770" t="s">
        <v>923</v>
      </c>
      <c r="G14770" t="s">
        <v>569</v>
      </c>
      <c r="H14770" s="135" t="s">
        <v>1659</v>
      </c>
      <c r="I14770" t="s">
        <v>1454</v>
      </c>
      <c r="J14770" s="20">
        <v>14</v>
      </c>
      <c r="K14770" s="20" t="s">
        <v>1465</v>
      </c>
      <c r="L14770" t="s">
        <v>1466</v>
      </c>
      <c r="M14770" s="20">
        <v>3.5</v>
      </c>
      <c r="N14770" s="20">
        <v>3.5</v>
      </c>
      <c r="AE14770">
        <f t="shared" si="230"/>
        <v>2011</v>
      </c>
    </row>
    <row r="14771" spans="1:31" x14ac:dyDescent="0.25">
      <c r="A14771" s="7">
        <v>14768</v>
      </c>
      <c r="B14771" s="8">
        <v>40602</v>
      </c>
      <c r="C14771" t="s">
        <v>3</v>
      </c>
      <c r="D14771" t="s">
        <v>502</v>
      </c>
      <c r="E14771" t="s">
        <v>9</v>
      </c>
      <c r="F14771" t="s">
        <v>923</v>
      </c>
      <c r="G14771" t="s">
        <v>714</v>
      </c>
      <c r="H14771" s="9" t="s">
        <v>2130</v>
      </c>
      <c r="I14771" t="s">
        <v>1454</v>
      </c>
      <c r="J14771" s="20">
        <v>101</v>
      </c>
      <c r="K14771" s="20" t="s">
        <v>9</v>
      </c>
      <c r="L14771" t="s">
        <v>1463</v>
      </c>
      <c r="M14771" s="20">
        <v>24.24</v>
      </c>
      <c r="N14771" s="20">
        <v>27.26</v>
      </c>
      <c r="AE14771">
        <f t="shared" si="230"/>
        <v>2011</v>
      </c>
    </row>
    <row r="14772" spans="1:31" x14ac:dyDescent="0.25">
      <c r="A14772" s="7">
        <v>14769</v>
      </c>
      <c r="B14772" s="8">
        <v>40602</v>
      </c>
      <c r="C14772" t="s">
        <v>3</v>
      </c>
      <c r="D14772" t="s">
        <v>791</v>
      </c>
      <c r="E14772" t="s">
        <v>9</v>
      </c>
      <c r="F14772" t="s">
        <v>923</v>
      </c>
      <c r="G14772" t="s">
        <v>569</v>
      </c>
      <c r="H14772" s="9" t="s">
        <v>2244</v>
      </c>
      <c r="I14772" t="s">
        <v>1454</v>
      </c>
      <c r="J14772" s="20">
        <v>103</v>
      </c>
      <c r="K14772" s="20" t="s">
        <v>9</v>
      </c>
      <c r="L14772" t="s">
        <v>1464</v>
      </c>
      <c r="M14772" s="20">
        <v>22.66</v>
      </c>
      <c r="N14772" s="20">
        <v>29.84</v>
      </c>
      <c r="AE14772">
        <f t="shared" si="230"/>
        <v>2011</v>
      </c>
    </row>
    <row r="14773" spans="1:31" x14ac:dyDescent="0.25">
      <c r="A14773" s="7">
        <v>14770</v>
      </c>
      <c r="B14773" s="8">
        <v>40602</v>
      </c>
      <c r="C14773" t="s">
        <v>3</v>
      </c>
      <c r="D14773" t="s">
        <v>789</v>
      </c>
      <c r="E14773" t="s">
        <v>9</v>
      </c>
      <c r="F14773" t="s">
        <v>186</v>
      </c>
      <c r="G14773" t="s">
        <v>648</v>
      </c>
      <c r="H14773" s="9" t="s">
        <v>1797</v>
      </c>
      <c r="I14773" t="s">
        <v>1454</v>
      </c>
      <c r="J14773" s="20">
        <v>65</v>
      </c>
      <c r="K14773" s="20" t="s">
        <v>9</v>
      </c>
      <c r="L14773" t="s">
        <v>1464</v>
      </c>
      <c r="M14773" s="20">
        <v>14.3</v>
      </c>
      <c r="N14773" s="20">
        <v>19.2</v>
      </c>
      <c r="AE14773">
        <f t="shared" si="230"/>
        <v>2011</v>
      </c>
    </row>
    <row r="14774" spans="1:31" x14ac:dyDescent="0.25">
      <c r="A14774" s="7">
        <v>14771</v>
      </c>
      <c r="B14774" s="8">
        <v>40602</v>
      </c>
      <c r="C14774" t="s">
        <v>3</v>
      </c>
      <c r="D14774" t="s">
        <v>350</v>
      </c>
      <c r="E14774" t="s">
        <v>9</v>
      </c>
      <c r="F14774" t="s">
        <v>1088</v>
      </c>
      <c r="G14774" t="s">
        <v>861</v>
      </c>
      <c r="H14774" s="135" t="s">
        <v>1496</v>
      </c>
      <c r="I14774" t="s">
        <v>1454</v>
      </c>
      <c r="J14774" s="20">
        <v>13</v>
      </c>
      <c r="K14774" s="20" t="s">
        <v>9</v>
      </c>
      <c r="L14774" t="s">
        <v>1464</v>
      </c>
      <c r="M14774" s="20">
        <v>2.86</v>
      </c>
      <c r="N14774" s="20">
        <v>4.6400000000000006</v>
      </c>
      <c r="AE14774">
        <f t="shared" si="230"/>
        <v>2011</v>
      </c>
    </row>
    <row r="14775" spans="1:31" x14ac:dyDescent="0.25">
      <c r="A14775" s="7">
        <v>14772</v>
      </c>
      <c r="B14775" s="8">
        <v>40603</v>
      </c>
      <c r="C14775" t="s">
        <v>3</v>
      </c>
      <c r="D14775" t="s">
        <v>854</v>
      </c>
      <c r="E14775" t="s">
        <v>9</v>
      </c>
      <c r="F14775" t="s">
        <v>687</v>
      </c>
      <c r="G14775" t="s">
        <v>732</v>
      </c>
      <c r="H14775" s="135" t="s">
        <v>2195</v>
      </c>
      <c r="I14775" t="s">
        <v>1454</v>
      </c>
      <c r="J14775" s="20">
        <v>28</v>
      </c>
      <c r="K14775" s="20" t="s">
        <v>9</v>
      </c>
      <c r="L14775" t="s">
        <v>1464</v>
      </c>
      <c r="M14775" s="20">
        <v>6.16</v>
      </c>
      <c r="N14775" s="20">
        <v>8.84</v>
      </c>
      <c r="AE14775">
        <f t="shared" si="230"/>
        <v>2011</v>
      </c>
    </row>
    <row r="14776" spans="1:31" x14ac:dyDescent="0.25">
      <c r="A14776" s="7">
        <v>14773</v>
      </c>
      <c r="B14776" s="8">
        <v>40603</v>
      </c>
      <c r="C14776" t="s">
        <v>3</v>
      </c>
      <c r="D14776" t="s">
        <v>427</v>
      </c>
      <c r="E14776" t="s">
        <v>9</v>
      </c>
      <c r="F14776" s="15" t="s">
        <v>28</v>
      </c>
      <c r="G14776" t="s">
        <v>648</v>
      </c>
      <c r="H14776" s="135" t="s">
        <v>1901</v>
      </c>
      <c r="I14776" t="s">
        <v>1458</v>
      </c>
      <c r="J14776" s="20">
        <v>24</v>
      </c>
      <c r="K14776" s="20" t="s">
        <v>9</v>
      </c>
      <c r="L14776" t="s">
        <v>1463</v>
      </c>
      <c r="M14776" s="20">
        <v>10</v>
      </c>
      <c r="N14776" s="20">
        <v>30</v>
      </c>
      <c r="AE14776">
        <f t="shared" si="230"/>
        <v>2011</v>
      </c>
    </row>
    <row r="14777" spans="1:31" x14ac:dyDescent="0.25">
      <c r="A14777" s="7">
        <v>14774</v>
      </c>
      <c r="B14777" s="8">
        <v>40603</v>
      </c>
      <c r="C14777" t="s">
        <v>3</v>
      </c>
      <c r="D14777" t="s">
        <v>655</v>
      </c>
      <c r="E14777" t="s">
        <v>9</v>
      </c>
      <c r="F14777" t="s">
        <v>734</v>
      </c>
      <c r="G14777" t="s">
        <v>648</v>
      </c>
      <c r="H14777" s="135" t="s">
        <v>1969</v>
      </c>
      <c r="I14777" t="s">
        <v>1454</v>
      </c>
      <c r="J14777" s="20">
        <v>42</v>
      </c>
      <c r="K14777" s="20" t="s">
        <v>9</v>
      </c>
      <c r="L14777" t="s">
        <v>1463</v>
      </c>
      <c r="M14777" s="20">
        <v>10.08</v>
      </c>
      <c r="N14777" s="20">
        <v>11.92</v>
      </c>
      <c r="AE14777">
        <f t="shared" si="230"/>
        <v>2011</v>
      </c>
    </row>
    <row r="14778" spans="1:31" x14ac:dyDescent="0.25">
      <c r="A14778" s="7">
        <v>14775</v>
      </c>
      <c r="B14778" s="8">
        <v>40604</v>
      </c>
      <c r="C14778" t="s">
        <v>3</v>
      </c>
      <c r="D14778" t="s">
        <v>502</v>
      </c>
      <c r="E14778" t="s">
        <v>9</v>
      </c>
      <c r="F14778" t="s">
        <v>923</v>
      </c>
      <c r="G14778" t="s">
        <v>648</v>
      </c>
      <c r="H14778" s="135" t="s">
        <v>3045</v>
      </c>
      <c r="I14778" t="s">
        <v>1454</v>
      </c>
      <c r="J14778" s="20">
        <v>272</v>
      </c>
      <c r="K14778" s="20" t="s">
        <v>9</v>
      </c>
      <c r="L14778" t="s">
        <v>1464</v>
      </c>
      <c r="M14778" s="20">
        <v>59.84</v>
      </c>
      <c r="N14778" s="20">
        <v>77.16</v>
      </c>
      <c r="AE14778">
        <f t="shared" si="230"/>
        <v>2011</v>
      </c>
    </row>
    <row r="14779" spans="1:31" x14ac:dyDescent="0.25">
      <c r="A14779" s="7">
        <v>14776</v>
      </c>
      <c r="B14779" s="8">
        <v>40605</v>
      </c>
      <c r="C14779" t="s">
        <v>3</v>
      </c>
      <c r="D14779" t="s">
        <v>462</v>
      </c>
      <c r="E14779" t="s">
        <v>9</v>
      </c>
      <c r="F14779" t="s">
        <v>464</v>
      </c>
      <c r="G14779" t="s">
        <v>648</v>
      </c>
      <c r="H14779" s="135" t="s">
        <v>2062</v>
      </c>
      <c r="I14779" t="s">
        <v>1454</v>
      </c>
      <c r="J14779" s="20">
        <v>46</v>
      </c>
      <c r="K14779" s="20" t="s">
        <v>1465</v>
      </c>
      <c r="L14779" t="s">
        <v>1466</v>
      </c>
      <c r="M14779" s="20">
        <v>11.5</v>
      </c>
      <c r="N14779" s="20">
        <v>11.5</v>
      </c>
      <c r="AE14779">
        <f t="shared" si="230"/>
        <v>2011</v>
      </c>
    </row>
    <row r="14780" spans="1:31" x14ac:dyDescent="0.25">
      <c r="A14780" s="7">
        <v>14777</v>
      </c>
      <c r="B14780" s="8">
        <v>40605</v>
      </c>
      <c r="C14780" t="s">
        <v>3</v>
      </c>
      <c r="D14780" s="16" t="s">
        <v>35</v>
      </c>
      <c r="E14780" t="s">
        <v>9</v>
      </c>
      <c r="F14780" t="s">
        <v>1018</v>
      </c>
      <c r="G14780" t="s">
        <v>648</v>
      </c>
      <c r="H14780" s="135" t="s">
        <v>2177</v>
      </c>
      <c r="I14780" t="s">
        <v>1455</v>
      </c>
      <c r="J14780" s="20">
        <v>16</v>
      </c>
      <c r="K14780" s="20" t="s">
        <v>9</v>
      </c>
      <c r="L14780" t="s">
        <v>1463</v>
      </c>
      <c r="M14780" s="20">
        <v>1.92</v>
      </c>
      <c r="N14780" s="20">
        <v>2.58</v>
      </c>
      <c r="AE14780">
        <f t="shared" si="230"/>
        <v>2011</v>
      </c>
    </row>
    <row r="14781" spans="1:31" x14ac:dyDescent="0.25">
      <c r="A14781" s="7">
        <v>14778</v>
      </c>
      <c r="B14781" s="8">
        <v>40605</v>
      </c>
      <c r="C14781" t="s">
        <v>3</v>
      </c>
      <c r="D14781" t="s">
        <v>462</v>
      </c>
      <c r="E14781" t="s">
        <v>9</v>
      </c>
      <c r="F14781" t="s">
        <v>240</v>
      </c>
      <c r="G14781" t="s">
        <v>648</v>
      </c>
      <c r="H14781" s="135" t="s">
        <v>2041</v>
      </c>
      <c r="I14781" t="s">
        <v>1454</v>
      </c>
      <c r="J14781" s="20">
        <v>20</v>
      </c>
      <c r="K14781" s="20" t="s">
        <v>9</v>
      </c>
      <c r="L14781" t="s">
        <v>1464</v>
      </c>
      <c r="M14781" s="20">
        <v>4.4000000000000004</v>
      </c>
      <c r="N14781" s="20">
        <v>6.6</v>
      </c>
      <c r="AE14781">
        <f t="shared" si="230"/>
        <v>2011</v>
      </c>
    </row>
    <row r="14782" spans="1:31" x14ac:dyDescent="0.25">
      <c r="A14782" s="7">
        <v>14779</v>
      </c>
      <c r="B14782" s="8">
        <v>40605</v>
      </c>
      <c r="C14782" t="s">
        <v>3</v>
      </c>
      <c r="D14782" t="s">
        <v>543</v>
      </c>
      <c r="E14782" t="s">
        <v>9</v>
      </c>
      <c r="F14782" t="s">
        <v>268</v>
      </c>
      <c r="G14782" t="s">
        <v>929</v>
      </c>
      <c r="H14782" s="135" t="s">
        <v>2665</v>
      </c>
      <c r="I14782" t="s">
        <v>1454</v>
      </c>
      <c r="J14782" s="20">
        <v>40</v>
      </c>
      <c r="K14782" s="20" t="s">
        <v>9</v>
      </c>
      <c r="L14782" t="s">
        <v>1463</v>
      </c>
      <c r="M14782" s="20">
        <v>9.6</v>
      </c>
      <c r="N14782" s="20">
        <v>11.4</v>
      </c>
      <c r="AE14782">
        <f t="shared" si="230"/>
        <v>2011</v>
      </c>
    </row>
    <row r="14783" spans="1:31" x14ac:dyDescent="0.25">
      <c r="A14783" s="7">
        <v>14780</v>
      </c>
      <c r="B14783" s="8">
        <v>40605</v>
      </c>
      <c r="C14783" t="s">
        <v>3</v>
      </c>
      <c r="D14783" t="s">
        <v>462</v>
      </c>
      <c r="E14783" t="s">
        <v>9</v>
      </c>
      <c r="F14783" t="s">
        <v>134</v>
      </c>
      <c r="G14783" t="s">
        <v>24</v>
      </c>
      <c r="H14783" s="136" t="s">
        <v>1496</v>
      </c>
      <c r="I14783" t="s">
        <v>1454</v>
      </c>
      <c r="J14783" s="20">
        <v>20</v>
      </c>
      <c r="K14783" s="20" t="s">
        <v>1465</v>
      </c>
      <c r="L14783" t="s">
        <v>1466</v>
      </c>
      <c r="M14783" s="20">
        <v>5</v>
      </c>
      <c r="N14783" s="20">
        <v>5</v>
      </c>
      <c r="AE14783">
        <f t="shared" si="230"/>
        <v>2011</v>
      </c>
    </row>
    <row r="14784" spans="1:31" x14ac:dyDescent="0.25">
      <c r="A14784" s="7">
        <v>14781</v>
      </c>
      <c r="B14784" s="8">
        <v>40606</v>
      </c>
      <c r="C14784" t="s">
        <v>3</v>
      </c>
      <c r="D14784" t="s">
        <v>1092</v>
      </c>
      <c r="E14784" t="s">
        <v>9</v>
      </c>
      <c r="F14784" t="s">
        <v>976</v>
      </c>
      <c r="G14784" t="s">
        <v>870</v>
      </c>
      <c r="H14784" s="135" t="s">
        <v>1496</v>
      </c>
      <c r="I14784" t="s">
        <v>1454</v>
      </c>
      <c r="J14784" s="20">
        <v>12</v>
      </c>
      <c r="K14784" s="20" t="s">
        <v>1465</v>
      </c>
      <c r="L14784" t="s">
        <v>1466</v>
      </c>
      <c r="M14784" s="20">
        <v>3</v>
      </c>
      <c r="N14784" s="20">
        <v>3</v>
      </c>
      <c r="AE14784">
        <f t="shared" si="230"/>
        <v>2011</v>
      </c>
    </row>
    <row r="14785" spans="1:31" x14ac:dyDescent="0.25">
      <c r="A14785" s="7">
        <v>14782</v>
      </c>
      <c r="B14785" s="8">
        <v>40606</v>
      </c>
      <c r="C14785" t="s">
        <v>3</v>
      </c>
      <c r="D14785" t="s">
        <v>1092</v>
      </c>
      <c r="E14785" t="s">
        <v>9</v>
      </c>
      <c r="F14785" t="s">
        <v>1033</v>
      </c>
      <c r="G14785" t="s">
        <v>1016</v>
      </c>
      <c r="H14785" s="9" t="s">
        <v>2924</v>
      </c>
      <c r="I14785" t="s">
        <v>1454</v>
      </c>
      <c r="J14785" s="20">
        <v>20</v>
      </c>
      <c r="K14785" s="20" t="s">
        <v>1465</v>
      </c>
      <c r="L14785" t="s">
        <v>1466</v>
      </c>
      <c r="M14785" s="20">
        <v>5</v>
      </c>
      <c r="N14785" s="20">
        <v>5</v>
      </c>
      <c r="AE14785">
        <f t="shared" si="230"/>
        <v>2011</v>
      </c>
    </row>
    <row r="14786" spans="1:31" x14ac:dyDescent="0.25">
      <c r="A14786" s="7">
        <v>14783</v>
      </c>
      <c r="B14786" s="8">
        <v>40606</v>
      </c>
      <c r="C14786" t="s">
        <v>3</v>
      </c>
      <c r="D14786" t="s">
        <v>1092</v>
      </c>
      <c r="E14786" t="s">
        <v>9</v>
      </c>
      <c r="F14786" t="s">
        <v>1074</v>
      </c>
      <c r="G14786" t="s">
        <v>24</v>
      </c>
      <c r="H14786" s="135" t="s">
        <v>1493</v>
      </c>
      <c r="I14786" t="s">
        <v>1454</v>
      </c>
      <c r="J14786" s="20">
        <v>38</v>
      </c>
      <c r="K14786" s="20" t="s">
        <v>3</v>
      </c>
      <c r="L14786" t="s">
        <v>1464</v>
      </c>
      <c r="M14786" s="20">
        <v>11.64</v>
      </c>
      <c r="N14786" s="20">
        <v>8.36</v>
      </c>
      <c r="AE14786">
        <f t="shared" si="230"/>
        <v>2011</v>
      </c>
    </row>
    <row r="14787" spans="1:31" x14ac:dyDescent="0.25">
      <c r="A14787" s="7">
        <v>14784</v>
      </c>
      <c r="B14787" s="8">
        <v>40607</v>
      </c>
      <c r="C14787" t="s">
        <v>3</v>
      </c>
      <c r="D14787" t="s">
        <v>766</v>
      </c>
      <c r="E14787" t="s">
        <v>9</v>
      </c>
      <c r="F14787" t="s">
        <v>904</v>
      </c>
      <c r="G14787" t="s">
        <v>870</v>
      </c>
      <c r="H14787" s="9" t="s">
        <v>2494</v>
      </c>
      <c r="I14787" t="s">
        <v>1456</v>
      </c>
      <c r="J14787" s="20">
        <v>36</v>
      </c>
      <c r="K14787" s="20" t="s">
        <v>9</v>
      </c>
      <c r="L14787" t="s">
        <v>1464</v>
      </c>
      <c r="M14787" s="20">
        <v>7.92</v>
      </c>
      <c r="N14787" s="20">
        <v>11.08</v>
      </c>
      <c r="O14787" t="s">
        <v>3</v>
      </c>
      <c r="P14787" s="13" t="s">
        <v>711</v>
      </c>
      <c r="Q14787" t="s">
        <v>9</v>
      </c>
      <c r="R14787" t="s">
        <v>427</v>
      </c>
      <c r="S14787" t="s">
        <v>3</v>
      </c>
      <c r="T14787" t="s">
        <v>250</v>
      </c>
      <c r="U14787" t="s">
        <v>9</v>
      </c>
      <c r="V14787" t="s">
        <v>268</v>
      </c>
      <c r="W14787" t="s">
        <v>3</v>
      </c>
      <c r="X14787" t="s">
        <v>47</v>
      </c>
      <c r="Y14787" t="s">
        <v>1465</v>
      </c>
      <c r="AA14787" t="s">
        <v>1465</v>
      </c>
      <c r="AC14787" t="s">
        <v>1465</v>
      </c>
      <c r="AE14787">
        <f t="shared" si="230"/>
        <v>2011</v>
      </c>
    </row>
    <row r="14788" spans="1:31" x14ac:dyDescent="0.25">
      <c r="A14788" s="7">
        <v>14785</v>
      </c>
      <c r="B14788" s="8">
        <v>40608</v>
      </c>
      <c r="C14788" t="s">
        <v>3</v>
      </c>
      <c r="D14788" t="s">
        <v>276</v>
      </c>
      <c r="E14788" t="s">
        <v>9</v>
      </c>
      <c r="F14788" t="s">
        <v>734</v>
      </c>
      <c r="G14788" t="s">
        <v>861</v>
      </c>
      <c r="H14788" s="135" t="s">
        <v>2435</v>
      </c>
      <c r="I14788" t="s">
        <v>1454</v>
      </c>
      <c r="J14788" s="20">
        <v>38</v>
      </c>
      <c r="K14788" s="20" t="s">
        <v>9</v>
      </c>
      <c r="L14788" t="s">
        <v>1464</v>
      </c>
      <c r="M14788" s="20">
        <v>8.36</v>
      </c>
      <c r="N14788" s="20">
        <v>11.64</v>
      </c>
      <c r="AE14788">
        <f t="shared" ref="AE14788:AE14851" si="231">YEAR(B14788)</f>
        <v>2011</v>
      </c>
    </row>
    <row r="14789" spans="1:31" x14ac:dyDescent="0.25">
      <c r="A14789" s="7">
        <v>14786</v>
      </c>
      <c r="B14789" s="8">
        <v>40608</v>
      </c>
      <c r="C14789" t="s">
        <v>3</v>
      </c>
      <c r="D14789" t="s">
        <v>295</v>
      </c>
      <c r="E14789" t="s">
        <v>9</v>
      </c>
      <c r="F14789" t="s">
        <v>585</v>
      </c>
      <c r="G14789" t="s">
        <v>569</v>
      </c>
      <c r="H14789" s="135" t="s">
        <v>2306</v>
      </c>
      <c r="I14789" t="s">
        <v>1454</v>
      </c>
      <c r="J14789" s="20">
        <v>21</v>
      </c>
      <c r="K14789" s="20" t="s">
        <v>9</v>
      </c>
      <c r="L14789" t="s">
        <v>1464</v>
      </c>
      <c r="M14789" s="20">
        <v>4.62</v>
      </c>
      <c r="N14789" s="20">
        <v>6.88</v>
      </c>
      <c r="AE14789">
        <f t="shared" si="231"/>
        <v>2011</v>
      </c>
    </row>
    <row r="14790" spans="1:31" x14ac:dyDescent="0.25">
      <c r="A14790" s="7">
        <v>14787</v>
      </c>
      <c r="B14790" s="8">
        <v>40608</v>
      </c>
      <c r="C14790" t="s">
        <v>3</v>
      </c>
      <c r="D14790" t="s">
        <v>295</v>
      </c>
      <c r="E14790" t="s">
        <v>9</v>
      </c>
      <c r="F14790" t="s">
        <v>585</v>
      </c>
      <c r="G14790" t="s">
        <v>569</v>
      </c>
      <c r="H14790" s="135" t="s">
        <v>2139</v>
      </c>
      <c r="I14790" t="s">
        <v>1454</v>
      </c>
      <c r="J14790" s="20">
        <v>20</v>
      </c>
      <c r="K14790" s="20" t="s">
        <v>9</v>
      </c>
      <c r="L14790" t="s">
        <v>1463</v>
      </c>
      <c r="M14790" s="20">
        <v>4.8</v>
      </c>
      <c r="N14790" s="20">
        <v>6.2</v>
      </c>
      <c r="AE14790">
        <f t="shared" si="231"/>
        <v>2011</v>
      </c>
    </row>
    <row r="14791" spans="1:31" x14ac:dyDescent="0.25">
      <c r="A14791" s="7">
        <v>14788</v>
      </c>
      <c r="B14791" s="8">
        <v>40608</v>
      </c>
      <c r="C14791" t="s">
        <v>3</v>
      </c>
      <c r="D14791" t="s">
        <v>1020</v>
      </c>
      <c r="E14791" t="s">
        <v>9</v>
      </c>
      <c r="F14791" t="s">
        <v>727</v>
      </c>
      <c r="G14791" t="s">
        <v>377</v>
      </c>
      <c r="H14791" s="9" t="s">
        <v>3062</v>
      </c>
      <c r="I14791" t="s">
        <v>1454</v>
      </c>
      <c r="J14791" s="20">
        <v>68</v>
      </c>
      <c r="K14791" s="20" t="s">
        <v>3</v>
      </c>
      <c r="L14791" t="s">
        <v>1464</v>
      </c>
      <c r="M14791" s="20">
        <v>20.04</v>
      </c>
      <c r="N14791" s="20">
        <v>14.96</v>
      </c>
      <c r="AE14791">
        <f t="shared" si="231"/>
        <v>2011</v>
      </c>
    </row>
    <row r="14792" spans="1:31" x14ac:dyDescent="0.25">
      <c r="A14792" s="7">
        <v>14789</v>
      </c>
      <c r="B14792" s="8">
        <v>40608</v>
      </c>
      <c r="C14792" t="s">
        <v>3</v>
      </c>
      <c r="D14792" t="s">
        <v>276</v>
      </c>
      <c r="E14792" t="s">
        <v>9</v>
      </c>
      <c r="F14792" t="s">
        <v>250</v>
      </c>
      <c r="G14792" t="s">
        <v>65</v>
      </c>
      <c r="H14792" s="135" t="s">
        <v>1519</v>
      </c>
      <c r="I14792" t="s">
        <v>1455</v>
      </c>
      <c r="J14792" s="20">
        <v>66</v>
      </c>
      <c r="K14792" s="20" t="s">
        <v>1465</v>
      </c>
      <c r="L14792" t="s">
        <v>1466</v>
      </c>
      <c r="M14792" s="20">
        <v>8.25</v>
      </c>
      <c r="N14792" s="20">
        <v>8.25</v>
      </c>
      <c r="AE14792">
        <f t="shared" si="231"/>
        <v>2011</v>
      </c>
    </row>
    <row r="14793" spans="1:31" x14ac:dyDescent="0.25">
      <c r="A14793" s="7">
        <v>14790</v>
      </c>
      <c r="B14793" s="8">
        <v>40608</v>
      </c>
      <c r="C14793" t="s">
        <v>3</v>
      </c>
      <c r="D14793" t="s">
        <v>178</v>
      </c>
      <c r="E14793" t="s">
        <v>9</v>
      </c>
      <c r="F14793" t="s">
        <v>91</v>
      </c>
      <c r="G14793" t="s">
        <v>929</v>
      </c>
      <c r="H14793" s="9" t="s">
        <v>3063</v>
      </c>
      <c r="I14793" t="s">
        <v>1454</v>
      </c>
      <c r="J14793" s="20">
        <v>21</v>
      </c>
      <c r="K14793" s="20" t="s">
        <v>3</v>
      </c>
      <c r="L14793" t="s">
        <v>1463</v>
      </c>
      <c r="M14793" s="20">
        <v>6.46</v>
      </c>
      <c r="N14793" s="20">
        <v>5.04</v>
      </c>
      <c r="AE14793">
        <f t="shared" si="231"/>
        <v>2011</v>
      </c>
    </row>
    <row r="14794" spans="1:31" x14ac:dyDescent="0.25">
      <c r="A14794" s="7">
        <v>14791</v>
      </c>
      <c r="B14794" s="8">
        <v>40608</v>
      </c>
      <c r="C14794" t="s">
        <v>3</v>
      </c>
      <c r="D14794" t="s">
        <v>178</v>
      </c>
      <c r="E14794" t="s">
        <v>9</v>
      </c>
      <c r="F14794" t="s">
        <v>91</v>
      </c>
      <c r="G14794" t="s">
        <v>929</v>
      </c>
      <c r="H14794" s="9" t="s">
        <v>3064</v>
      </c>
      <c r="I14794" t="s">
        <v>1454</v>
      </c>
      <c r="J14794" s="20">
        <v>12</v>
      </c>
      <c r="K14794" s="20" t="s">
        <v>3</v>
      </c>
      <c r="L14794" t="s">
        <v>1464</v>
      </c>
      <c r="M14794" s="20">
        <v>4.3599999999999994</v>
      </c>
      <c r="N14794" s="20">
        <v>2.64</v>
      </c>
      <c r="AE14794">
        <f t="shared" si="231"/>
        <v>2011</v>
      </c>
    </row>
    <row r="14795" spans="1:31" x14ac:dyDescent="0.25">
      <c r="A14795" s="7">
        <v>14792</v>
      </c>
      <c r="B14795" s="8">
        <v>40608</v>
      </c>
      <c r="C14795" t="s">
        <v>3</v>
      </c>
      <c r="D14795" t="s">
        <v>786</v>
      </c>
      <c r="E14795" t="s">
        <v>9</v>
      </c>
      <c r="F14795" t="s">
        <v>91</v>
      </c>
      <c r="G14795" t="s">
        <v>377</v>
      </c>
      <c r="H14795" s="9" t="s">
        <v>2227</v>
      </c>
      <c r="I14795" t="s">
        <v>1454</v>
      </c>
      <c r="J14795" s="20">
        <v>38</v>
      </c>
      <c r="K14795" s="20" t="s">
        <v>1465</v>
      </c>
      <c r="L14795" t="s">
        <v>1466</v>
      </c>
      <c r="M14795" s="20">
        <v>9.5</v>
      </c>
      <c r="N14795" s="20">
        <v>9.5</v>
      </c>
      <c r="AE14795">
        <f t="shared" si="231"/>
        <v>2011</v>
      </c>
    </row>
    <row r="14796" spans="1:31" x14ac:dyDescent="0.25">
      <c r="A14796" s="7">
        <v>14793</v>
      </c>
      <c r="B14796" s="8">
        <v>40609</v>
      </c>
      <c r="C14796" t="s">
        <v>3</v>
      </c>
      <c r="D14796" t="s">
        <v>543</v>
      </c>
      <c r="E14796" t="s">
        <v>9</v>
      </c>
      <c r="F14796" t="s">
        <v>521</v>
      </c>
      <c r="G14796" t="s">
        <v>861</v>
      </c>
      <c r="H14796" s="136" t="s">
        <v>3065</v>
      </c>
      <c r="I14796" t="s">
        <v>1454</v>
      </c>
      <c r="J14796" s="20">
        <v>100</v>
      </c>
      <c r="K14796" s="20" t="s">
        <v>9</v>
      </c>
      <c r="L14796" t="s">
        <v>1464</v>
      </c>
      <c r="M14796" s="20">
        <v>22</v>
      </c>
      <c r="N14796" s="20">
        <v>29</v>
      </c>
      <c r="AE14796">
        <f t="shared" si="231"/>
        <v>2011</v>
      </c>
    </row>
    <row r="14797" spans="1:31" x14ac:dyDescent="0.25">
      <c r="A14797" s="7">
        <v>14794</v>
      </c>
      <c r="B14797" s="8">
        <v>40609</v>
      </c>
      <c r="C14797" t="s">
        <v>3</v>
      </c>
      <c r="D14797" t="s">
        <v>350</v>
      </c>
      <c r="E14797" t="s">
        <v>9</v>
      </c>
      <c r="F14797" t="s">
        <v>795</v>
      </c>
      <c r="G14797" t="s">
        <v>377</v>
      </c>
      <c r="H14797" s="135" t="s">
        <v>1496</v>
      </c>
      <c r="I14797" t="s">
        <v>1454</v>
      </c>
      <c r="J14797" s="20">
        <v>20</v>
      </c>
      <c r="K14797" s="20" t="s">
        <v>3</v>
      </c>
      <c r="L14797" t="s">
        <v>1463</v>
      </c>
      <c r="M14797" s="20">
        <v>6.2</v>
      </c>
      <c r="N14797" s="20">
        <v>4.8</v>
      </c>
      <c r="AE14797">
        <f t="shared" si="231"/>
        <v>2011</v>
      </c>
    </row>
    <row r="14798" spans="1:31" x14ac:dyDescent="0.25">
      <c r="A14798" s="7">
        <v>14795</v>
      </c>
      <c r="B14798" s="8">
        <v>40609</v>
      </c>
      <c r="C14798" t="s">
        <v>3</v>
      </c>
      <c r="D14798" t="s">
        <v>985</v>
      </c>
      <c r="E14798" t="s">
        <v>9</v>
      </c>
      <c r="F14798" t="s">
        <v>1052</v>
      </c>
      <c r="G14798" t="s">
        <v>648</v>
      </c>
      <c r="H14798" s="135" t="s">
        <v>1885</v>
      </c>
      <c r="I14798" t="s">
        <v>1455</v>
      </c>
      <c r="J14798" s="20">
        <v>5</v>
      </c>
      <c r="K14798" s="20" t="s">
        <v>1465</v>
      </c>
      <c r="L14798" t="s">
        <v>1466</v>
      </c>
      <c r="M14798" s="20">
        <v>0.625</v>
      </c>
      <c r="N14798" s="20">
        <v>0.625</v>
      </c>
      <c r="AE14798">
        <f t="shared" si="231"/>
        <v>2011</v>
      </c>
    </row>
    <row r="14799" spans="1:31" x14ac:dyDescent="0.25">
      <c r="A14799" s="7">
        <v>14796</v>
      </c>
      <c r="B14799" s="8">
        <v>40609</v>
      </c>
      <c r="C14799" t="s">
        <v>3</v>
      </c>
      <c r="D14799" t="s">
        <v>250</v>
      </c>
      <c r="E14799" t="s">
        <v>9</v>
      </c>
      <c r="F14799" t="s">
        <v>1042</v>
      </c>
      <c r="G14799" t="s">
        <v>648</v>
      </c>
      <c r="H14799" s="135" t="s">
        <v>1810</v>
      </c>
      <c r="I14799" t="s">
        <v>1454</v>
      </c>
      <c r="J14799" s="20">
        <v>1</v>
      </c>
      <c r="K14799" s="20" t="s">
        <v>1465</v>
      </c>
      <c r="L14799" t="s">
        <v>1466</v>
      </c>
      <c r="M14799" s="20">
        <v>0.25</v>
      </c>
      <c r="N14799" s="20">
        <v>0.25</v>
      </c>
      <c r="AE14799">
        <f t="shared" si="231"/>
        <v>2011</v>
      </c>
    </row>
    <row r="14800" spans="1:31" x14ac:dyDescent="0.25">
      <c r="A14800" s="7">
        <v>14797</v>
      </c>
      <c r="B14800" s="8">
        <v>40609</v>
      </c>
      <c r="C14800" t="s">
        <v>3</v>
      </c>
      <c r="D14800" t="s">
        <v>791</v>
      </c>
      <c r="E14800" t="s">
        <v>9</v>
      </c>
      <c r="F14800" t="s">
        <v>923</v>
      </c>
      <c r="G14800" t="s">
        <v>377</v>
      </c>
      <c r="H14800" s="9" t="s">
        <v>2124</v>
      </c>
      <c r="I14800" t="s">
        <v>1454</v>
      </c>
      <c r="J14800" s="20">
        <v>38</v>
      </c>
      <c r="K14800" s="20" t="s">
        <v>3</v>
      </c>
      <c r="L14800" t="s">
        <v>1464</v>
      </c>
      <c r="M14800" s="20">
        <v>11.64</v>
      </c>
      <c r="N14800" s="20">
        <v>8.36</v>
      </c>
      <c r="AE14800">
        <f t="shared" si="231"/>
        <v>2011</v>
      </c>
    </row>
    <row r="14801" spans="1:31" x14ac:dyDescent="0.25">
      <c r="A14801" s="7">
        <v>14798</v>
      </c>
      <c r="B14801" s="8">
        <v>40609</v>
      </c>
      <c r="C14801" t="s">
        <v>3</v>
      </c>
      <c r="D14801" t="s">
        <v>543</v>
      </c>
      <c r="E14801" t="s">
        <v>9</v>
      </c>
      <c r="F14801" t="s">
        <v>233</v>
      </c>
      <c r="G14801" t="s">
        <v>648</v>
      </c>
      <c r="H14801" s="136" t="s">
        <v>1496</v>
      </c>
      <c r="I14801" t="s">
        <v>1454</v>
      </c>
      <c r="J14801" s="20">
        <v>30</v>
      </c>
      <c r="K14801" s="20" t="s">
        <v>3</v>
      </c>
      <c r="L14801" t="s">
        <v>1464</v>
      </c>
      <c r="M14801" s="20">
        <v>9.4</v>
      </c>
      <c r="N14801" s="20">
        <v>6.6</v>
      </c>
      <c r="AE14801">
        <f t="shared" si="231"/>
        <v>2011</v>
      </c>
    </row>
    <row r="14802" spans="1:31" x14ac:dyDescent="0.25">
      <c r="A14802" s="7">
        <v>14799</v>
      </c>
      <c r="B14802" s="8">
        <v>40610</v>
      </c>
      <c r="C14802" t="s">
        <v>3</v>
      </c>
      <c r="D14802" t="s">
        <v>1052</v>
      </c>
      <c r="E14802" t="s">
        <v>9</v>
      </c>
      <c r="F14802" t="s">
        <v>828</v>
      </c>
      <c r="G14802" t="s">
        <v>895</v>
      </c>
      <c r="H14802" s="135" t="s">
        <v>1496</v>
      </c>
      <c r="I14802" t="s">
        <v>1454</v>
      </c>
      <c r="J14802" s="20">
        <v>12</v>
      </c>
      <c r="K14802" s="20" t="s">
        <v>3</v>
      </c>
      <c r="L14802" t="s">
        <v>1464</v>
      </c>
      <c r="M14802" s="20">
        <v>4.3599999999999994</v>
      </c>
      <c r="N14802" s="20">
        <v>2.64</v>
      </c>
      <c r="AE14802">
        <f t="shared" si="231"/>
        <v>2011</v>
      </c>
    </row>
    <row r="14803" spans="1:31" x14ac:dyDescent="0.25">
      <c r="A14803" s="7">
        <v>14800</v>
      </c>
      <c r="B14803" s="8">
        <v>40611</v>
      </c>
      <c r="C14803" t="s">
        <v>3</v>
      </c>
      <c r="D14803" t="s">
        <v>311</v>
      </c>
      <c r="E14803" t="s">
        <v>9</v>
      </c>
      <c r="F14803" t="s">
        <v>976</v>
      </c>
      <c r="G14803" t="s">
        <v>377</v>
      </c>
      <c r="H14803" s="135" t="s">
        <v>1496</v>
      </c>
      <c r="I14803" t="s">
        <v>1454</v>
      </c>
      <c r="J14803" s="20">
        <v>78</v>
      </c>
      <c r="K14803" s="20" t="s">
        <v>3</v>
      </c>
      <c r="L14803" t="s">
        <v>1464</v>
      </c>
      <c r="M14803" s="20">
        <v>22.84</v>
      </c>
      <c r="N14803" s="20">
        <v>17.16</v>
      </c>
      <c r="AE14803">
        <f t="shared" si="231"/>
        <v>2011</v>
      </c>
    </row>
    <row r="14804" spans="1:31" x14ac:dyDescent="0.25">
      <c r="A14804" s="7">
        <v>14801</v>
      </c>
      <c r="B14804" s="8">
        <v>40611</v>
      </c>
      <c r="C14804" t="s">
        <v>3</v>
      </c>
      <c r="D14804" t="s">
        <v>897</v>
      </c>
      <c r="E14804" t="s">
        <v>9</v>
      </c>
      <c r="F14804" t="s">
        <v>828</v>
      </c>
      <c r="G14804" t="s">
        <v>895</v>
      </c>
      <c r="H14804" s="135" t="s">
        <v>2540</v>
      </c>
      <c r="I14804" t="s">
        <v>1454</v>
      </c>
      <c r="J14804" s="20">
        <v>35</v>
      </c>
      <c r="K14804" s="20" t="s">
        <v>3</v>
      </c>
      <c r="L14804" t="s">
        <v>1464</v>
      </c>
      <c r="M14804" s="20">
        <v>10.8</v>
      </c>
      <c r="N14804" s="20">
        <v>7.7</v>
      </c>
      <c r="AE14804">
        <f t="shared" si="231"/>
        <v>2011</v>
      </c>
    </row>
    <row r="14805" spans="1:31" x14ac:dyDescent="0.25">
      <c r="A14805" s="7">
        <v>14802</v>
      </c>
      <c r="B14805" s="8">
        <v>40614</v>
      </c>
      <c r="C14805" t="s">
        <v>3</v>
      </c>
      <c r="D14805" t="s">
        <v>944</v>
      </c>
      <c r="E14805" t="s">
        <v>9</v>
      </c>
      <c r="F14805" t="s">
        <v>1089</v>
      </c>
      <c r="G14805" t="s">
        <v>377</v>
      </c>
      <c r="H14805" s="136" t="s">
        <v>1592</v>
      </c>
      <c r="I14805" t="s">
        <v>1454</v>
      </c>
      <c r="J14805" s="20">
        <v>12</v>
      </c>
      <c r="K14805" s="20" t="s">
        <v>1465</v>
      </c>
      <c r="L14805" t="s">
        <v>1466</v>
      </c>
      <c r="M14805" s="20">
        <v>3</v>
      </c>
      <c r="N14805" s="20">
        <v>3</v>
      </c>
      <c r="AE14805">
        <f t="shared" si="231"/>
        <v>2011</v>
      </c>
    </row>
    <row r="14806" spans="1:31" x14ac:dyDescent="0.25">
      <c r="A14806" s="7">
        <v>14803</v>
      </c>
      <c r="B14806" s="8">
        <v>40614</v>
      </c>
      <c r="C14806" t="s">
        <v>3</v>
      </c>
      <c r="D14806" t="s">
        <v>914</v>
      </c>
      <c r="E14806" t="s">
        <v>9</v>
      </c>
      <c r="F14806" t="s">
        <v>951</v>
      </c>
      <c r="G14806" t="s">
        <v>929</v>
      </c>
      <c r="H14806" s="135" t="s">
        <v>2825</v>
      </c>
      <c r="I14806" t="s">
        <v>1455</v>
      </c>
      <c r="J14806" s="20">
        <v>9</v>
      </c>
      <c r="K14806" s="20" t="s">
        <v>3</v>
      </c>
      <c r="L14806" t="s">
        <v>1463</v>
      </c>
      <c r="M14806" s="20">
        <v>1.67</v>
      </c>
      <c r="N14806" s="20">
        <v>1.08</v>
      </c>
      <c r="AE14806">
        <f t="shared" si="231"/>
        <v>2011</v>
      </c>
    </row>
    <row r="14807" spans="1:31" x14ac:dyDescent="0.25">
      <c r="A14807" s="7">
        <v>14804</v>
      </c>
      <c r="B14807" s="8">
        <v>40614</v>
      </c>
      <c r="C14807" t="s">
        <v>3</v>
      </c>
      <c r="D14807" t="s">
        <v>462</v>
      </c>
      <c r="E14807" t="s">
        <v>9</v>
      </c>
      <c r="F14807" t="s">
        <v>240</v>
      </c>
      <c r="G14807" t="s">
        <v>929</v>
      </c>
      <c r="H14807" s="9" t="s">
        <v>3066</v>
      </c>
      <c r="I14807" t="s">
        <v>1454</v>
      </c>
      <c r="J14807" s="20">
        <v>21</v>
      </c>
      <c r="K14807" s="20" t="s">
        <v>9</v>
      </c>
      <c r="L14807" t="s">
        <v>1463</v>
      </c>
      <c r="M14807" s="20">
        <v>5.04</v>
      </c>
      <c r="N14807" s="20">
        <v>6.46</v>
      </c>
      <c r="AE14807">
        <f t="shared" si="231"/>
        <v>2011</v>
      </c>
    </row>
    <row r="14808" spans="1:31" x14ac:dyDescent="0.25">
      <c r="A14808" s="7">
        <v>14805</v>
      </c>
      <c r="B14808" s="8">
        <v>40614</v>
      </c>
      <c r="C14808" t="s">
        <v>3</v>
      </c>
      <c r="D14808" t="s">
        <v>914</v>
      </c>
      <c r="E14808" t="s">
        <v>9</v>
      </c>
      <c r="F14808" t="s">
        <v>949</v>
      </c>
      <c r="G14808" t="s">
        <v>1016</v>
      </c>
      <c r="H14808" s="9" t="s">
        <v>2937</v>
      </c>
      <c r="I14808" t="s">
        <v>1454</v>
      </c>
      <c r="J14808" s="20">
        <v>8</v>
      </c>
      <c r="K14808" s="20" t="s">
        <v>1465</v>
      </c>
      <c r="L14808" t="s">
        <v>1466</v>
      </c>
      <c r="M14808" s="20">
        <v>2</v>
      </c>
      <c r="N14808" s="20">
        <v>2</v>
      </c>
      <c r="AE14808">
        <f t="shared" si="231"/>
        <v>2011</v>
      </c>
    </row>
    <row r="14809" spans="1:31" x14ac:dyDescent="0.25">
      <c r="A14809" s="7">
        <v>14806</v>
      </c>
      <c r="B14809" s="8">
        <v>40614</v>
      </c>
      <c r="C14809" t="s">
        <v>3</v>
      </c>
      <c r="D14809" t="s">
        <v>502</v>
      </c>
      <c r="E14809" t="s">
        <v>9</v>
      </c>
      <c r="F14809" t="s">
        <v>787</v>
      </c>
      <c r="G14809" t="s">
        <v>895</v>
      </c>
      <c r="H14809" s="135" t="s">
        <v>1496</v>
      </c>
      <c r="I14809" t="s">
        <v>1455</v>
      </c>
      <c r="J14809" s="20">
        <v>28</v>
      </c>
      <c r="K14809" s="20" t="s">
        <v>9</v>
      </c>
      <c r="L14809" t="s">
        <v>1463</v>
      </c>
      <c r="M14809" s="20">
        <v>3.36</v>
      </c>
      <c r="N14809" s="20">
        <v>4.1400000000000006</v>
      </c>
      <c r="AE14809">
        <f t="shared" si="231"/>
        <v>2011</v>
      </c>
    </row>
    <row r="14810" spans="1:31" x14ac:dyDescent="0.25">
      <c r="A14810" s="7">
        <v>14807</v>
      </c>
      <c r="B14810" s="8">
        <v>40614</v>
      </c>
      <c r="C14810" t="s">
        <v>3</v>
      </c>
      <c r="D14810" t="s">
        <v>502</v>
      </c>
      <c r="E14810" t="s">
        <v>9</v>
      </c>
      <c r="F14810" t="s">
        <v>787</v>
      </c>
      <c r="G14810" t="s">
        <v>732</v>
      </c>
      <c r="H14810" s="135" t="s">
        <v>2186</v>
      </c>
      <c r="I14810" t="s">
        <v>1455</v>
      </c>
      <c r="J14810" s="20">
        <v>26</v>
      </c>
      <c r="K14810" s="20" t="s">
        <v>3</v>
      </c>
      <c r="L14810" t="s">
        <v>1464</v>
      </c>
      <c r="M14810" s="20">
        <v>4.1400000000000006</v>
      </c>
      <c r="N14810" s="20">
        <v>2.86</v>
      </c>
      <c r="AE14810">
        <f t="shared" si="231"/>
        <v>2011</v>
      </c>
    </row>
    <row r="14811" spans="1:31" x14ac:dyDescent="0.25">
      <c r="A14811" s="7">
        <v>14808</v>
      </c>
      <c r="B14811" s="8">
        <v>40615</v>
      </c>
      <c r="C14811" t="s">
        <v>3</v>
      </c>
      <c r="D14811" t="s">
        <v>1051</v>
      </c>
      <c r="E14811" t="s">
        <v>9</v>
      </c>
      <c r="F14811" t="s">
        <v>1028</v>
      </c>
      <c r="G14811" t="s">
        <v>861</v>
      </c>
      <c r="H14811" s="135" t="s">
        <v>2520</v>
      </c>
      <c r="I14811" t="s">
        <v>1454</v>
      </c>
      <c r="J14811" s="20">
        <v>60</v>
      </c>
      <c r="K14811" s="20" t="s">
        <v>3</v>
      </c>
      <c r="L14811" t="s">
        <v>1464</v>
      </c>
      <c r="M14811" s="20">
        <v>17.8</v>
      </c>
      <c r="N14811" s="20">
        <v>13.2</v>
      </c>
      <c r="AE14811">
        <f t="shared" si="231"/>
        <v>2011</v>
      </c>
    </row>
    <row r="14812" spans="1:31" x14ac:dyDescent="0.25">
      <c r="A14812" s="7">
        <v>14809</v>
      </c>
      <c r="B14812" s="8">
        <v>40615</v>
      </c>
      <c r="C14812" t="s">
        <v>3</v>
      </c>
      <c r="D14812" t="s">
        <v>897</v>
      </c>
      <c r="E14812" t="s">
        <v>9</v>
      </c>
      <c r="F14812" t="s">
        <v>1089</v>
      </c>
      <c r="G14812" t="s">
        <v>648</v>
      </c>
      <c r="H14812" s="135" t="s">
        <v>2853</v>
      </c>
      <c r="I14812" t="s">
        <v>1454</v>
      </c>
      <c r="J14812" s="20">
        <v>130</v>
      </c>
      <c r="K14812" s="20" t="s">
        <v>3</v>
      </c>
      <c r="L14812" t="s">
        <v>1464</v>
      </c>
      <c r="M14812" s="20">
        <v>37.4</v>
      </c>
      <c r="N14812" s="20">
        <v>28.6</v>
      </c>
      <c r="AE14812">
        <f t="shared" si="231"/>
        <v>2011</v>
      </c>
    </row>
    <row r="14813" spans="1:31" x14ac:dyDescent="0.25">
      <c r="A14813" s="7">
        <v>14810</v>
      </c>
      <c r="B14813" s="8">
        <v>40615</v>
      </c>
      <c r="C14813" t="s">
        <v>3</v>
      </c>
      <c r="D14813" t="s">
        <v>412</v>
      </c>
      <c r="E14813" t="s">
        <v>9</v>
      </c>
      <c r="F14813" t="s">
        <v>44</v>
      </c>
      <c r="G14813" t="s">
        <v>929</v>
      </c>
      <c r="H14813" s="9" t="s">
        <v>2652</v>
      </c>
      <c r="I14813" t="s">
        <v>1456</v>
      </c>
      <c r="J14813" s="20">
        <v>59</v>
      </c>
      <c r="K14813" s="20" t="s">
        <v>3</v>
      </c>
      <c r="L14813" t="s">
        <v>1464</v>
      </c>
      <c r="M14813" s="20">
        <v>17.52</v>
      </c>
      <c r="N14813" s="20">
        <v>12.98</v>
      </c>
      <c r="O14813" t="s">
        <v>3</v>
      </c>
      <c r="P14813" s="13" t="s">
        <v>229</v>
      </c>
      <c r="Q14813" t="s">
        <v>1465</v>
      </c>
      <c r="S14813" t="s">
        <v>1465</v>
      </c>
      <c r="U14813" t="s">
        <v>1465</v>
      </c>
      <c r="W14813" t="s">
        <v>1465</v>
      </c>
      <c r="Y14813" t="s">
        <v>1465</v>
      </c>
      <c r="AA14813" t="s">
        <v>1465</v>
      </c>
      <c r="AC14813" t="s">
        <v>1465</v>
      </c>
      <c r="AE14813">
        <f t="shared" si="231"/>
        <v>2011</v>
      </c>
    </row>
    <row r="14814" spans="1:31" x14ac:dyDescent="0.25">
      <c r="A14814" s="7">
        <v>14811</v>
      </c>
      <c r="B14814" s="8">
        <v>40615</v>
      </c>
      <c r="C14814" t="s">
        <v>3</v>
      </c>
      <c r="D14814" t="s">
        <v>47</v>
      </c>
      <c r="E14814" t="s">
        <v>9</v>
      </c>
      <c r="F14814" t="s">
        <v>869</v>
      </c>
      <c r="G14814" t="s">
        <v>929</v>
      </c>
      <c r="H14814" s="135" t="s">
        <v>2703</v>
      </c>
      <c r="I14814" t="s">
        <v>1454</v>
      </c>
      <c r="J14814" s="20">
        <v>12</v>
      </c>
      <c r="K14814" s="20" t="s">
        <v>3</v>
      </c>
      <c r="L14814" t="s">
        <v>1463</v>
      </c>
      <c r="M14814" s="20">
        <v>4.12</v>
      </c>
      <c r="N14814" s="20">
        <v>2.88</v>
      </c>
      <c r="AE14814">
        <f t="shared" si="231"/>
        <v>2011</v>
      </c>
    </row>
    <row r="14815" spans="1:31" x14ac:dyDescent="0.25">
      <c r="A14815" s="7">
        <v>14812</v>
      </c>
      <c r="B14815" s="8">
        <v>40615</v>
      </c>
      <c r="C14815" t="s">
        <v>3</v>
      </c>
      <c r="D14815" t="s">
        <v>47</v>
      </c>
      <c r="E14815" t="s">
        <v>9</v>
      </c>
      <c r="F14815" t="s">
        <v>869</v>
      </c>
      <c r="G14815" t="s">
        <v>929</v>
      </c>
      <c r="H14815" s="135" t="s">
        <v>2655</v>
      </c>
      <c r="I14815" t="s">
        <v>1454</v>
      </c>
      <c r="J14815" s="20">
        <v>21</v>
      </c>
      <c r="K14815" s="20" t="s">
        <v>9</v>
      </c>
      <c r="L14815" t="s">
        <v>1464</v>
      </c>
      <c r="M14815" s="20">
        <v>4.62</v>
      </c>
      <c r="N14815" s="20">
        <v>6.88</v>
      </c>
      <c r="AE14815">
        <f t="shared" si="231"/>
        <v>2011</v>
      </c>
    </row>
    <row r="14816" spans="1:31" x14ac:dyDescent="0.25">
      <c r="A14816" s="7">
        <v>14813</v>
      </c>
      <c r="B14816" s="8">
        <v>40615</v>
      </c>
      <c r="C14816" t="s">
        <v>3</v>
      </c>
      <c r="D14816" t="s">
        <v>543</v>
      </c>
      <c r="E14816" t="s">
        <v>9</v>
      </c>
      <c r="F14816" t="s">
        <v>1034</v>
      </c>
      <c r="G14816" t="s">
        <v>929</v>
      </c>
      <c r="H14816" s="135" t="s">
        <v>3067</v>
      </c>
      <c r="I14816" t="s">
        <v>1454</v>
      </c>
      <c r="J14816" s="20">
        <v>20</v>
      </c>
      <c r="K14816" s="20" t="s">
        <v>9</v>
      </c>
      <c r="L14816" t="s">
        <v>1464</v>
      </c>
      <c r="M14816" s="20">
        <v>4.4000000000000004</v>
      </c>
      <c r="N14816" s="20">
        <v>6.6</v>
      </c>
      <c r="AE14816">
        <f t="shared" si="231"/>
        <v>2011</v>
      </c>
    </row>
    <row r="14817" spans="1:31" x14ac:dyDescent="0.25">
      <c r="A14817" s="7">
        <v>14814</v>
      </c>
      <c r="B14817" s="8">
        <v>40616</v>
      </c>
      <c r="C14817" t="s">
        <v>3</v>
      </c>
      <c r="D14817" t="s">
        <v>670</v>
      </c>
      <c r="E14817" t="s">
        <v>9</v>
      </c>
      <c r="F14817" t="s">
        <v>1034</v>
      </c>
      <c r="G14817" t="s">
        <v>870</v>
      </c>
      <c r="H14817" s="135" t="s">
        <v>2501</v>
      </c>
      <c r="I14817" t="s">
        <v>1454</v>
      </c>
      <c r="J14817" s="20">
        <v>40</v>
      </c>
      <c r="K14817" s="20" t="s">
        <v>9</v>
      </c>
      <c r="L14817" t="s">
        <v>1464</v>
      </c>
      <c r="M14817" s="20">
        <v>8.8000000000000007</v>
      </c>
      <c r="N14817" s="20">
        <v>12.2</v>
      </c>
      <c r="AE14817">
        <f t="shared" si="231"/>
        <v>2011</v>
      </c>
    </row>
    <row r="14818" spans="1:31" x14ac:dyDescent="0.25">
      <c r="A14818" s="7">
        <v>14815</v>
      </c>
      <c r="B14818" s="8">
        <v>40616</v>
      </c>
      <c r="C14818" t="s">
        <v>3</v>
      </c>
      <c r="D14818" t="s">
        <v>779</v>
      </c>
      <c r="E14818" t="s">
        <v>9</v>
      </c>
      <c r="F14818" t="s">
        <v>617</v>
      </c>
      <c r="G14818" t="s">
        <v>648</v>
      </c>
      <c r="H14818" s="136" t="s">
        <v>1496</v>
      </c>
      <c r="I14818" t="s">
        <v>1455</v>
      </c>
      <c r="J14818" s="20">
        <v>17</v>
      </c>
      <c r="K14818" s="20" t="s">
        <v>9</v>
      </c>
      <c r="L14818" t="s">
        <v>1464</v>
      </c>
      <c r="M14818" s="20">
        <v>1.87</v>
      </c>
      <c r="N14818" s="20">
        <v>2.88</v>
      </c>
      <c r="AE14818">
        <f t="shared" si="231"/>
        <v>2011</v>
      </c>
    </row>
    <row r="14819" spans="1:31" x14ac:dyDescent="0.25">
      <c r="A14819" s="7">
        <v>14816</v>
      </c>
      <c r="B14819" s="8">
        <v>40616</v>
      </c>
      <c r="C14819" t="s">
        <v>3</v>
      </c>
      <c r="D14819" t="s">
        <v>808</v>
      </c>
      <c r="E14819" t="s">
        <v>9</v>
      </c>
      <c r="F14819" t="s">
        <v>1091</v>
      </c>
      <c r="G14819" t="s">
        <v>648</v>
      </c>
      <c r="H14819" s="136" t="s">
        <v>1496</v>
      </c>
      <c r="I14819" t="s">
        <v>1454</v>
      </c>
      <c r="J14819" s="20">
        <v>34</v>
      </c>
      <c r="K14819" s="20" t="s">
        <v>3</v>
      </c>
      <c r="L14819" t="s">
        <v>1464</v>
      </c>
      <c r="M14819" s="20">
        <v>10.52</v>
      </c>
      <c r="N14819" s="20">
        <v>7.48</v>
      </c>
      <c r="AE14819">
        <f t="shared" si="231"/>
        <v>2011</v>
      </c>
    </row>
    <row r="14820" spans="1:31" x14ac:dyDescent="0.25">
      <c r="A14820" s="7">
        <v>14817</v>
      </c>
      <c r="B14820" s="8">
        <v>40617</v>
      </c>
      <c r="C14820" t="s">
        <v>3</v>
      </c>
      <c r="D14820" t="s">
        <v>868</v>
      </c>
      <c r="E14820" t="s">
        <v>9</v>
      </c>
      <c r="F14820" t="s">
        <v>54</v>
      </c>
      <c r="G14820" t="s">
        <v>648</v>
      </c>
      <c r="H14820" s="9" t="s">
        <v>1797</v>
      </c>
      <c r="I14820" t="s">
        <v>1454</v>
      </c>
      <c r="J14820" s="20">
        <v>7</v>
      </c>
      <c r="K14820" s="20" t="s">
        <v>1465</v>
      </c>
      <c r="L14820" t="s">
        <v>1466</v>
      </c>
      <c r="M14820" s="20">
        <v>1.75</v>
      </c>
      <c r="N14820" s="20">
        <v>1.75</v>
      </c>
      <c r="AE14820">
        <f t="shared" si="231"/>
        <v>2011</v>
      </c>
    </row>
    <row r="14821" spans="1:31" x14ac:dyDescent="0.25">
      <c r="A14821" s="7">
        <v>14818</v>
      </c>
      <c r="B14821" s="8">
        <v>40617</v>
      </c>
      <c r="C14821" t="s">
        <v>3</v>
      </c>
      <c r="D14821" t="s">
        <v>1085</v>
      </c>
      <c r="E14821" t="s">
        <v>9</v>
      </c>
      <c r="F14821" t="s">
        <v>1091</v>
      </c>
      <c r="G14821" t="s">
        <v>929</v>
      </c>
      <c r="H14821" s="135" t="s">
        <v>2650</v>
      </c>
      <c r="I14821" t="s">
        <v>1454</v>
      </c>
      <c r="J14821" s="20">
        <v>22</v>
      </c>
      <c r="K14821" s="20" t="s">
        <v>3</v>
      </c>
      <c r="L14821" t="s">
        <v>1464</v>
      </c>
      <c r="M14821" s="20">
        <v>7.16</v>
      </c>
      <c r="N14821" s="20">
        <v>4.84</v>
      </c>
      <c r="AE14821">
        <f t="shared" si="231"/>
        <v>2011</v>
      </c>
    </row>
    <row r="14822" spans="1:31" x14ac:dyDescent="0.25">
      <c r="A14822" s="7">
        <v>14819</v>
      </c>
      <c r="B14822" s="8">
        <v>40618</v>
      </c>
      <c r="C14822" t="s">
        <v>3</v>
      </c>
      <c r="D14822" t="s">
        <v>766</v>
      </c>
      <c r="E14822" t="s">
        <v>9</v>
      </c>
      <c r="F14822" t="s">
        <v>469</v>
      </c>
      <c r="G14822" t="s">
        <v>648</v>
      </c>
      <c r="H14822" s="135" t="s">
        <v>1785</v>
      </c>
      <c r="I14822" t="s">
        <v>1454</v>
      </c>
      <c r="J14822" s="20">
        <v>15</v>
      </c>
      <c r="K14822" s="20" t="s">
        <v>3</v>
      </c>
      <c r="L14822" t="s">
        <v>1464</v>
      </c>
      <c r="M14822" s="20">
        <v>5.2</v>
      </c>
      <c r="N14822" s="20">
        <v>3.3</v>
      </c>
      <c r="AE14822">
        <f t="shared" si="231"/>
        <v>2011</v>
      </c>
    </row>
    <row r="14823" spans="1:31" x14ac:dyDescent="0.25">
      <c r="A14823" s="7">
        <v>14820</v>
      </c>
      <c r="B14823" s="8">
        <v>40618</v>
      </c>
      <c r="C14823" t="s">
        <v>3</v>
      </c>
      <c r="D14823" t="s">
        <v>557</v>
      </c>
      <c r="E14823" t="s">
        <v>9</v>
      </c>
      <c r="F14823" t="s">
        <v>727</v>
      </c>
      <c r="G14823" t="s">
        <v>895</v>
      </c>
      <c r="H14823" s="135" t="s">
        <v>2599</v>
      </c>
      <c r="I14823" t="s">
        <v>1454</v>
      </c>
      <c r="J14823" s="20">
        <v>21</v>
      </c>
      <c r="K14823" s="20" t="s">
        <v>3</v>
      </c>
      <c r="L14823" t="s">
        <v>1464</v>
      </c>
      <c r="M14823" s="20">
        <v>6.88</v>
      </c>
      <c r="N14823" s="20">
        <v>4.62</v>
      </c>
      <c r="AE14823">
        <f t="shared" si="231"/>
        <v>2011</v>
      </c>
    </row>
    <row r="14824" spans="1:31" x14ac:dyDescent="0.25">
      <c r="A14824" s="7">
        <v>14821</v>
      </c>
      <c r="B14824" s="8">
        <v>40618</v>
      </c>
      <c r="C14824" t="s">
        <v>3</v>
      </c>
      <c r="D14824" t="s">
        <v>678</v>
      </c>
      <c r="E14824" t="s">
        <v>9</v>
      </c>
      <c r="F14824" t="s">
        <v>1083</v>
      </c>
      <c r="G14824" t="s">
        <v>24</v>
      </c>
      <c r="H14824" s="136" t="s">
        <v>1496</v>
      </c>
      <c r="I14824" t="s">
        <v>1455</v>
      </c>
      <c r="J14824" s="20">
        <v>21</v>
      </c>
      <c r="K14824" s="20" t="s">
        <v>1465</v>
      </c>
      <c r="L14824" t="s">
        <v>1466</v>
      </c>
      <c r="M14824" s="20">
        <v>2.625</v>
      </c>
      <c r="N14824" s="20">
        <v>2.625</v>
      </c>
      <c r="AE14824">
        <f t="shared" si="231"/>
        <v>2011</v>
      </c>
    </row>
    <row r="14825" spans="1:31" x14ac:dyDescent="0.25">
      <c r="A14825" s="7">
        <v>14822</v>
      </c>
      <c r="B14825" s="8">
        <v>40618</v>
      </c>
      <c r="C14825" t="s">
        <v>3</v>
      </c>
      <c r="D14825" t="s">
        <v>350</v>
      </c>
      <c r="E14825" t="s">
        <v>9</v>
      </c>
      <c r="F14825" t="s">
        <v>1088</v>
      </c>
      <c r="G14825" t="s">
        <v>861</v>
      </c>
      <c r="H14825" s="135" t="s">
        <v>1496</v>
      </c>
      <c r="I14825" t="s">
        <v>1454</v>
      </c>
      <c r="J14825" s="20">
        <v>14</v>
      </c>
      <c r="K14825" s="20" t="s">
        <v>9</v>
      </c>
      <c r="L14825" t="s">
        <v>1463</v>
      </c>
      <c r="M14825" s="20">
        <v>3.36</v>
      </c>
      <c r="N14825" s="20">
        <v>4.6400000000000006</v>
      </c>
      <c r="AE14825">
        <f t="shared" si="231"/>
        <v>2011</v>
      </c>
    </row>
    <row r="14826" spans="1:31" x14ac:dyDescent="0.25">
      <c r="A14826" s="7">
        <v>14823</v>
      </c>
      <c r="B14826" s="8">
        <v>40619</v>
      </c>
      <c r="C14826" t="s">
        <v>3</v>
      </c>
      <c r="D14826" t="s">
        <v>1018</v>
      </c>
      <c r="E14826" t="s">
        <v>9</v>
      </c>
      <c r="F14826" t="s">
        <v>1034</v>
      </c>
      <c r="G14826" t="s">
        <v>870</v>
      </c>
      <c r="H14826" s="135" t="s">
        <v>2563</v>
      </c>
      <c r="I14826" t="s">
        <v>1454</v>
      </c>
      <c r="J14826" s="20">
        <v>21</v>
      </c>
      <c r="K14826" s="20" t="s">
        <v>1465</v>
      </c>
      <c r="L14826" t="s">
        <v>1466</v>
      </c>
      <c r="M14826" s="20">
        <v>5.25</v>
      </c>
      <c r="N14826" s="20">
        <v>5.25</v>
      </c>
      <c r="AE14826">
        <f t="shared" si="231"/>
        <v>2011</v>
      </c>
    </row>
    <row r="14827" spans="1:31" x14ac:dyDescent="0.25">
      <c r="A14827" s="7">
        <v>14824</v>
      </c>
      <c r="B14827" s="8">
        <v>40619</v>
      </c>
      <c r="C14827" t="s">
        <v>3</v>
      </c>
      <c r="D14827" t="s">
        <v>502</v>
      </c>
      <c r="E14827" t="s">
        <v>9</v>
      </c>
      <c r="F14827" t="s">
        <v>923</v>
      </c>
      <c r="G14827" t="s">
        <v>929</v>
      </c>
      <c r="H14827" s="135" t="s">
        <v>3019</v>
      </c>
      <c r="I14827" t="s">
        <v>1454</v>
      </c>
      <c r="J14827" s="20">
        <v>15</v>
      </c>
      <c r="K14827" s="20" t="s">
        <v>3</v>
      </c>
      <c r="L14827" t="s">
        <v>1464</v>
      </c>
      <c r="M14827" s="20">
        <v>5.2</v>
      </c>
      <c r="N14827" s="20">
        <v>3.3</v>
      </c>
      <c r="AE14827">
        <f t="shared" si="231"/>
        <v>2011</v>
      </c>
    </row>
    <row r="14828" spans="1:31" x14ac:dyDescent="0.25">
      <c r="A14828" s="7">
        <v>14825</v>
      </c>
      <c r="B14828" s="8">
        <v>40620</v>
      </c>
      <c r="C14828" t="s">
        <v>3</v>
      </c>
      <c r="D14828" t="s">
        <v>1052</v>
      </c>
      <c r="E14828" t="s">
        <v>9</v>
      </c>
      <c r="F14828" t="s">
        <v>1088</v>
      </c>
      <c r="G14828" t="s">
        <v>895</v>
      </c>
      <c r="H14828" s="135" t="s">
        <v>2531</v>
      </c>
      <c r="I14828" t="s">
        <v>1454</v>
      </c>
      <c r="J14828" s="20">
        <v>10</v>
      </c>
      <c r="K14828" s="20" t="s">
        <v>9</v>
      </c>
      <c r="L14828" t="s">
        <v>1463</v>
      </c>
      <c r="M14828" s="20">
        <v>2.4</v>
      </c>
      <c r="N14828" s="20">
        <v>3.6</v>
      </c>
      <c r="AE14828">
        <f t="shared" si="231"/>
        <v>2011</v>
      </c>
    </row>
    <row r="14829" spans="1:31" x14ac:dyDescent="0.25">
      <c r="A14829" s="7">
        <v>14826</v>
      </c>
      <c r="B14829" s="8">
        <v>40620</v>
      </c>
      <c r="C14829" t="s">
        <v>3</v>
      </c>
      <c r="D14829" t="s">
        <v>787</v>
      </c>
      <c r="E14829" t="s">
        <v>9</v>
      </c>
      <c r="F14829" t="s">
        <v>779</v>
      </c>
      <c r="G14829" t="s">
        <v>895</v>
      </c>
      <c r="H14829" s="135" t="s">
        <v>2551</v>
      </c>
      <c r="I14829" t="s">
        <v>1455</v>
      </c>
      <c r="J14829" s="20">
        <v>26</v>
      </c>
      <c r="K14829" s="20" t="s">
        <v>9</v>
      </c>
      <c r="L14829" t="s">
        <v>1464</v>
      </c>
      <c r="M14829" s="20">
        <v>2.86</v>
      </c>
      <c r="N14829" s="20">
        <v>4.1400000000000006</v>
      </c>
      <c r="AE14829">
        <f t="shared" si="231"/>
        <v>2011</v>
      </c>
    </row>
    <row r="14830" spans="1:31" x14ac:dyDescent="0.25">
      <c r="A14830" s="7">
        <v>14827</v>
      </c>
      <c r="B14830" s="8">
        <v>40620</v>
      </c>
      <c r="C14830" t="s">
        <v>3</v>
      </c>
      <c r="D14830" t="s">
        <v>1064</v>
      </c>
      <c r="E14830" t="s">
        <v>9</v>
      </c>
      <c r="F14830" t="s">
        <v>1052</v>
      </c>
      <c r="G14830" t="s">
        <v>929</v>
      </c>
      <c r="H14830" s="135" t="s">
        <v>2728</v>
      </c>
      <c r="I14830" t="s">
        <v>1457</v>
      </c>
      <c r="J14830" s="20">
        <v>28</v>
      </c>
      <c r="K14830" s="20" t="s">
        <v>3</v>
      </c>
      <c r="L14830" t="s">
        <v>1464</v>
      </c>
      <c r="M14830" s="20">
        <v>4.42</v>
      </c>
      <c r="N14830" s="20">
        <v>3.08</v>
      </c>
      <c r="O14830" t="s">
        <v>3</v>
      </c>
      <c r="P14830" s="13" t="s">
        <v>656</v>
      </c>
      <c r="Q14830" t="s">
        <v>1465</v>
      </c>
      <c r="S14830" t="s">
        <v>1465</v>
      </c>
      <c r="U14830" t="s">
        <v>1465</v>
      </c>
      <c r="W14830" t="s">
        <v>1465</v>
      </c>
      <c r="Y14830" t="s">
        <v>1465</v>
      </c>
      <c r="AA14830" t="s">
        <v>1465</v>
      </c>
      <c r="AC14830" t="s">
        <v>1465</v>
      </c>
      <c r="AE14830">
        <f t="shared" si="231"/>
        <v>2011</v>
      </c>
    </row>
    <row r="14831" spans="1:31" x14ac:dyDescent="0.25">
      <c r="A14831" s="7">
        <v>14828</v>
      </c>
      <c r="B14831" s="8">
        <v>40620</v>
      </c>
      <c r="C14831" t="s">
        <v>3</v>
      </c>
      <c r="D14831" t="s">
        <v>1064</v>
      </c>
      <c r="E14831" t="s">
        <v>9</v>
      </c>
      <c r="F14831" t="s">
        <v>1052</v>
      </c>
      <c r="G14831" t="s">
        <v>929</v>
      </c>
      <c r="H14831" s="135" t="s">
        <v>2678</v>
      </c>
      <c r="I14831" t="s">
        <v>1456</v>
      </c>
      <c r="J14831" s="20">
        <v>18</v>
      </c>
      <c r="K14831" s="20" t="s">
        <v>3</v>
      </c>
      <c r="L14831" t="s">
        <v>1464</v>
      </c>
      <c r="M14831" s="20">
        <v>6.04</v>
      </c>
      <c r="N14831" s="20">
        <v>3.96</v>
      </c>
      <c r="O14831" t="s">
        <v>3</v>
      </c>
      <c r="P14831" s="13" t="s">
        <v>656</v>
      </c>
      <c r="Q14831" t="s">
        <v>9</v>
      </c>
      <c r="R14831" t="s">
        <v>828</v>
      </c>
      <c r="S14831" t="s">
        <v>1465</v>
      </c>
      <c r="U14831" t="s">
        <v>1465</v>
      </c>
      <c r="W14831" t="s">
        <v>1465</v>
      </c>
      <c r="Y14831" t="s">
        <v>1465</v>
      </c>
      <c r="AA14831" t="s">
        <v>1465</v>
      </c>
      <c r="AC14831" t="s">
        <v>1465</v>
      </c>
      <c r="AE14831">
        <f t="shared" si="231"/>
        <v>2011</v>
      </c>
    </row>
    <row r="14832" spans="1:31" x14ac:dyDescent="0.25">
      <c r="A14832" s="7">
        <v>14829</v>
      </c>
      <c r="B14832" s="8">
        <v>40620</v>
      </c>
      <c r="C14832" t="s">
        <v>3</v>
      </c>
      <c r="D14832" t="s">
        <v>1086</v>
      </c>
      <c r="E14832" t="s">
        <v>9</v>
      </c>
      <c r="F14832" t="s">
        <v>1092</v>
      </c>
      <c r="G14832" t="s">
        <v>14</v>
      </c>
      <c r="H14832" s="135" t="s">
        <v>1507</v>
      </c>
      <c r="I14832" t="s">
        <v>1455</v>
      </c>
      <c r="J14832" s="20">
        <v>30</v>
      </c>
      <c r="K14832" s="20" t="s">
        <v>3</v>
      </c>
      <c r="L14832" t="s">
        <v>1464</v>
      </c>
      <c r="M14832" s="20">
        <v>4.7</v>
      </c>
      <c r="N14832" s="20">
        <v>3.3</v>
      </c>
      <c r="AE14832">
        <f t="shared" si="231"/>
        <v>2011</v>
      </c>
    </row>
    <row r="14833" spans="1:31" x14ac:dyDescent="0.25">
      <c r="A14833" s="7">
        <v>14830</v>
      </c>
      <c r="B14833" s="8">
        <v>40620</v>
      </c>
      <c r="C14833" t="s">
        <v>3</v>
      </c>
      <c r="D14833" t="s">
        <v>1018</v>
      </c>
      <c r="E14833" t="s">
        <v>9</v>
      </c>
      <c r="F14833" t="s">
        <v>1086</v>
      </c>
      <c r="G14833" t="s">
        <v>17</v>
      </c>
      <c r="H14833" s="135" t="s">
        <v>1502</v>
      </c>
      <c r="I14833" t="s">
        <v>1455</v>
      </c>
      <c r="J14833" s="20">
        <v>1</v>
      </c>
      <c r="K14833" s="20" t="s">
        <v>1465</v>
      </c>
      <c r="L14833" t="s">
        <v>1466</v>
      </c>
      <c r="M14833" s="20">
        <v>0.125</v>
      </c>
      <c r="N14833" s="20">
        <v>0.125</v>
      </c>
      <c r="AE14833">
        <f t="shared" si="231"/>
        <v>2011</v>
      </c>
    </row>
    <row r="14834" spans="1:31" x14ac:dyDescent="0.25">
      <c r="A14834" s="7">
        <v>14831</v>
      </c>
      <c r="B14834" s="8">
        <v>40620</v>
      </c>
      <c r="C14834" t="s">
        <v>3</v>
      </c>
      <c r="D14834" t="s">
        <v>708</v>
      </c>
      <c r="E14834" t="s">
        <v>9</v>
      </c>
      <c r="F14834" t="s">
        <v>1018</v>
      </c>
      <c r="G14834" t="s">
        <v>929</v>
      </c>
      <c r="H14834" s="135" t="s">
        <v>3039</v>
      </c>
      <c r="I14834" t="s">
        <v>1455</v>
      </c>
      <c r="J14834" s="20">
        <v>13</v>
      </c>
      <c r="K14834" s="20" t="s">
        <v>9</v>
      </c>
      <c r="L14834" t="s">
        <v>1463</v>
      </c>
      <c r="M14834" s="20">
        <v>1.56</v>
      </c>
      <c r="N14834" s="20">
        <v>2.19</v>
      </c>
      <c r="AE14834">
        <f t="shared" si="231"/>
        <v>2011</v>
      </c>
    </row>
    <row r="14835" spans="1:31" x14ac:dyDescent="0.25">
      <c r="A14835" s="7">
        <v>14832</v>
      </c>
      <c r="B14835" s="8">
        <v>40620</v>
      </c>
      <c r="C14835" t="s">
        <v>3</v>
      </c>
      <c r="D14835" t="s">
        <v>1052</v>
      </c>
      <c r="E14835" t="s">
        <v>9</v>
      </c>
      <c r="F14835" t="s">
        <v>897</v>
      </c>
      <c r="G14835" t="s">
        <v>895</v>
      </c>
      <c r="H14835" s="136" t="s">
        <v>2637</v>
      </c>
      <c r="I14835" t="s">
        <v>1457</v>
      </c>
      <c r="J14835" s="20">
        <v>20</v>
      </c>
      <c r="K14835" s="20" t="s">
        <v>1465</v>
      </c>
      <c r="L14835" t="s">
        <v>1466</v>
      </c>
      <c r="M14835" s="20">
        <v>2.5</v>
      </c>
      <c r="N14835" s="20">
        <v>2.5</v>
      </c>
      <c r="O14835" t="s">
        <v>3</v>
      </c>
      <c r="P14835" s="13" t="s">
        <v>557</v>
      </c>
      <c r="Q14835" t="s">
        <v>3</v>
      </c>
      <c r="R14835" t="s">
        <v>829</v>
      </c>
      <c r="S14835" t="s">
        <v>3</v>
      </c>
      <c r="T14835" t="s">
        <v>1018</v>
      </c>
      <c r="U14835" t="s">
        <v>9</v>
      </c>
      <c r="V14835" t="s">
        <v>1060</v>
      </c>
      <c r="W14835" t="s">
        <v>9</v>
      </c>
      <c r="X14835" t="s">
        <v>1064</v>
      </c>
      <c r="Y14835" t="s">
        <v>9</v>
      </c>
      <c r="Z14835" t="s">
        <v>1160</v>
      </c>
      <c r="AA14835" t="s">
        <v>1465</v>
      </c>
      <c r="AC14835" t="s">
        <v>1465</v>
      </c>
      <c r="AE14835">
        <f t="shared" si="231"/>
        <v>2011</v>
      </c>
    </row>
    <row r="14836" spans="1:31" x14ac:dyDescent="0.25">
      <c r="A14836" s="7">
        <v>14833</v>
      </c>
      <c r="B14836" s="8">
        <v>40620</v>
      </c>
      <c r="C14836" t="s">
        <v>3</v>
      </c>
      <c r="D14836" t="s">
        <v>614</v>
      </c>
      <c r="E14836" t="s">
        <v>9</v>
      </c>
      <c r="F14836" t="s">
        <v>1052</v>
      </c>
      <c r="G14836" t="s">
        <v>732</v>
      </c>
      <c r="H14836" s="135" t="s">
        <v>2186</v>
      </c>
      <c r="I14836" t="s">
        <v>1455</v>
      </c>
      <c r="J14836" s="20">
        <v>19</v>
      </c>
      <c r="K14836" s="20" t="s">
        <v>3</v>
      </c>
      <c r="L14836" t="s">
        <v>1464</v>
      </c>
      <c r="M14836" s="20">
        <v>3.16</v>
      </c>
      <c r="N14836" s="20">
        <v>2.09</v>
      </c>
      <c r="AE14836">
        <f t="shared" si="231"/>
        <v>2011</v>
      </c>
    </row>
    <row r="14837" spans="1:31" x14ac:dyDescent="0.25">
      <c r="A14837" s="7">
        <v>14834</v>
      </c>
      <c r="B14837" s="8">
        <v>40621</v>
      </c>
      <c r="C14837" t="s">
        <v>3</v>
      </c>
      <c r="D14837" t="s">
        <v>678</v>
      </c>
      <c r="E14837" t="s">
        <v>9</v>
      </c>
      <c r="F14837" t="s">
        <v>502</v>
      </c>
      <c r="G14837" t="s">
        <v>648</v>
      </c>
      <c r="H14837" s="9" t="s">
        <v>1797</v>
      </c>
      <c r="I14837" t="s">
        <v>1455</v>
      </c>
      <c r="J14837" s="20">
        <v>37</v>
      </c>
      <c r="K14837" s="20" t="s">
        <v>1465</v>
      </c>
      <c r="L14837" t="s">
        <v>1466</v>
      </c>
      <c r="M14837" s="20">
        <v>4.625</v>
      </c>
      <c r="N14837" s="20">
        <v>4.625</v>
      </c>
      <c r="AE14837">
        <f t="shared" si="231"/>
        <v>2011</v>
      </c>
    </row>
    <row r="14838" spans="1:31" x14ac:dyDescent="0.25">
      <c r="A14838" s="7">
        <v>14835</v>
      </c>
      <c r="B14838" s="8">
        <v>40621</v>
      </c>
      <c r="C14838" t="s">
        <v>3</v>
      </c>
      <c r="D14838" t="s">
        <v>897</v>
      </c>
      <c r="E14838" t="s">
        <v>9</v>
      </c>
      <c r="F14838" t="s">
        <v>899</v>
      </c>
      <c r="G14838" t="s">
        <v>714</v>
      </c>
      <c r="H14838" s="135" t="s">
        <v>2004</v>
      </c>
      <c r="I14838" t="s">
        <v>1454</v>
      </c>
      <c r="J14838" s="20">
        <v>25</v>
      </c>
      <c r="K14838" s="20" t="s">
        <v>3</v>
      </c>
      <c r="L14838" t="s">
        <v>1464</v>
      </c>
      <c r="M14838" s="20">
        <v>8</v>
      </c>
      <c r="N14838" s="20">
        <v>5.5</v>
      </c>
      <c r="AE14838">
        <f t="shared" si="231"/>
        <v>2011</v>
      </c>
    </row>
    <row r="14839" spans="1:31" x14ac:dyDescent="0.25">
      <c r="A14839" s="7">
        <v>14836</v>
      </c>
      <c r="B14839" s="8">
        <v>40621</v>
      </c>
      <c r="C14839" t="s">
        <v>3</v>
      </c>
      <c r="D14839" t="s">
        <v>1008</v>
      </c>
      <c r="E14839" t="s">
        <v>9</v>
      </c>
      <c r="F14839" t="s">
        <v>1034</v>
      </c>
      <c r="G14839" t="s">
        <v>648</v>
      </c>
      <c r="H14839" s="135" t="s">
        <v>1795</v>
      </c>
      <c r="I14839" t="s">
        <v>1454</v>
      </c>
      <c r="J14839" s="20">
        <v>40</v>
      </c>
      <c r="K14839" s="20" t="s">
        <v>1465</v>
      </c>
      <c r="L14839" t="s">
        <v>1466</v>
      </c>
      <c r="M14839" s="20">
        <v>10</v>
      </c>
      <c r="N14839" s="20">
        <v>10</v>
      </c>
      <c r="AE14839">
        <f t="shared" si="231"/>
        <v>2011</v>
      </c>
    </row>
    <row r="14840" spans="1:31" x14ac:dyDescent="0.25">
      <c r="A14840" s="7">
        <v>14837</v>
      </c>
      <c r="B14840" s="8">
        <v>40622</v>
      </c>
      <c r="C14840" t="s">
        <v>3</v>
      </c>
      <c r="D14840" s="16" t="s">
        <v>35</v>
      </c>
      <c r="E14840" t="s">
        <v>9</v>
      </c>
      <c r="F14840" t="s">
        <v>713</v>
      </c>
      <c r="G14840" t="s">
        <v>929</v>
      </c>
      <c r="H14840" s="135" t="s">
        <v>2665</v>
      </c>
      <c r="I14840" t="s">
        <v>1454</v>
      </c>
      <c r="J14840" s="20">
        <v>45</v>
      </c>
      <c r="K14840" s="20" t="s">
        <v>3</v>
      </c>
      <c r="L14840" t="s">
        <v>1463</v>
      </c>
      <c r="M14840" s="20">
        <v>12.7</v>
      </c>
      <c r="N14840" s="20">
        <v>10.8</v>
      </c>
      <c r="AE14840">
        <f t="shared" si="231"/>
        <v>2011</v>
      </c>
    </row>
    <row r="14841" spans="1:31" x14ac:dyDescent="0.25">
      <c r="A14841" s="7">
        <v>14838</v>
      </c>
      <c r="B14841" s="8">
        <v>40622</v>
      </c>
      <c r="C14841" t="s">
        <v>3</v>
      </c>
      <c r="D14841" t="s">
        <v>1092</v>
      </c>
      <c r="E14841" t="s">
        <v>9</v>
      </c>
      <c r="F14841" t="s">
        <v>1093</v>
      </c>
      <c r="G14841" t="s">
        <v>17</v>
      </c>
      <c r="H14841" s="135" t="s">
        <v>1500</v>
      </c>
      <c r="I14841" t="s">
        <v>1454</v>
      </c>
      <c r="J14841" s="20">
        <v>29</v>
      </c>
      <c r="K14841" s="20" t="s">
        <v>9</v>
      </c>
      <c r="L14841" t="s">
        <v>1464</v>
      </c>
      <c r="M14841" s="20">
        <v>6.38</v>
      </c>
      <c r="N14841" s="20">
        <v>9.1199999999999992</v>
      </c>
      <c r="AE14841">
        <f t="shared" si="231"/>
        <v>2011</v>
      </c>
    </row>
    <row r="14842" spans="1:31" x14ac:dyDescent="0.25">
      <c r="A14842" s="7">
        <v>14839</v>
      </c>
      <c r="B14842" s="8">
        <v>40622</v>
      </c>
      <c r="C14842" t="s">
        <v>3</v>
      </c>
      <c r="D14842" t="s">
        <v>968</v>
      </c>
      <c r="E14842" t="s">
        <v>9</v>
      </c>
      <c r="F14842" t="s">
        <v>978</v>
      </c>
      <c r="G14842" t="s">
        <v>870</v>
      </c>
      <c r="H14842" s="135" t="s">
        <v>1496</v>
      </c>
      <c r="I14842" t="s">
        <v>1454</v>
      </c>
      <c r="J14842" s="20">
        <v>35</v>
      </c>
      <c r="K14842" s="20" t="s">
        <v>9</v>
      </c>
      <c r="L14842" t="s">
        <v>1464</v>
      </c>
      <c r="M14842" s="20">
        <v>7.7</v>
      </c>
      <c r="N14842" s="20">
        <v>10.8</v>
      </c>
      <c r="AE14842">
        <f t="shared" si="231"/>
        <v>2011</v>
      </c>
    </row>
    <row r="14843" spans="1:31" x14ac:dyDescent="0.25">
      <c r="A14843" s="7">
        <v>14840</v>
      </c>
      <c r="B14843" s="8">
        <v>40622</v>
      </c>
      <c r="C14843" t="s">
        <v>3</v>
      </c>
      <c r="D14843" t="s">
        <v>518</v>
      </c>
      <c r="E14843" t="s">
        <v>9</v>
      </c>
      <c r="F14843" t="s">
        <v>1052</v>
      </c>
      <c r="G14843" t="s">
        <v>895</v>
      </c>
      <c r="H14843" s="135" t="s">
        <v>2680</v>
      </c>
      <c r="I14843" t="s">
        <v>1455</v>
      </c>
      <c r="J14843" s="20">
        <v>16</v>
      </c>
      <c r="K14843" s="20" t="s">
        <v>9</v>
      </c>
      <c r="L14843" t="s">
        <v>1463</v>
      </c>
      <c r="M14843" s="20">
        <v>1.92</v>
      </c>
      <c r="N14843" s="20">
        <v>2.58</v>
      </c>
      <c r="AE14843">
        <f t="shared" si="231"/>
        <v>2011</v>
      </c>
    </row>
    <row r="14844" spans="1:31" x14ac:dyDescent="0.25">
      <c r="A14844" s="7">
        <v>14841</v>
      </c>
      <c r="B14844" s="8">
        <v>40622</v>
      </c>
      <c r="C14844" t="s">
        <v>3</v>
      </c>
      <c r="D14844" t="s">
        <v>897</v>
      </c>
      <c r="E14844" t="s">
        <v>9</v>
      </c>
      <c r="F14844" t="s">
        <v>1088</v>
      </c>
      <c r="G14844" t="s">
        <v>732</v>
      </c>
      <c r="H14844" s="135" t="s">
        <v>2186</v>
      </c>
      <c r="I14844" t="s">
        <v>1454</v>
      </c>
      <c r="J14844" s="20">
        <v>19</v>
      </c>
      <c r="K14844" s="20" t="s">
        <v>9</v>
      </c>
      <c r="L14844" t="s">
        <v>1464</v>
      </c>
      <c r="M14844" s="20">
        <v>4.18</v>
      </c>
      <c r="N14844" s="20">
        <v>6.32</v>
      </c>
      <c r="AE14844">
        <f t="shared" si="231"/>
        <v>2011</v>
      </c>
    </row>
    <row r="14845" spans="1:31" x14ac:dyDescent="0.25">
      <c r="A14845" s="7">
        <v>14842</v>
      </c>
      <c r="B14845" s="8">
        <v>40623</v>
      </c>
      <c r="C14845" t="s">
        <v>3</v>
      </c>
      <c r="D14845" t="s">
        <v>791</v>
      </c>
      <c r="E14845" t="s">
        <v>9</v>
      </c>
      <c r="F14845" t="s">
        <v>144</v>
      </c>
      <c r="G14845" t="s">
        <v>714</v>
      </c>
      <c r="H14845" s="135" t="s">
        <v>2001</v>
      </c>
      <c r="I14845" t="s">
        <v>1454</v>
      </c>
      <c r="J14845" s="20">
        <v>23</v>
      </c>
      <c r="K14845" s="20" t="s">
        <v>3</v>
      </c>
      <c r="L14845" t="s">
        <v>1463</v>
      </c>
      <c r="M14845" s="20">
        <v>6.98</v>
      </c>
      <c r="N14845" s="20">
        <v>5.52</v>
      </c>
      <c r="AE14845">
        <f t="shared" si="231"/>
        <v>2011</v>
      </c>
    </row>
    <row r="14846" spans="1:31" x14ac:dyDescent="0.25">
      <c r="A14846" s="7">
        <v>14843</v>
      </c>
      <c r="B14846" s="8">
        <v>40623</v>
      </c>
      <c r="C14846" t="s">
        <v>3</v>
      </c>
      <c r="D14846" t="s">
        <v>944</v>
      </c>
      <c r="E14846" t="s">
        <v>9</v>
      </c>
      <c r="F14846" t="s">
        <v>1089</v>
      </c>
      <c r="G14846" t="s">
        <v>377</v>
      </c>
      <c r="H14846" s="9" t="s">
        <v>2498</v>
      </c>
      <c r="I14846" t="s">
        <v>1454</v>
      </c>
      <c r="J14846" s="20">
        <v>18</v>
      </c>
      <c r="K14846" s="20" t="s">
        <v>9</v>
      </c>
      <c r="L14846" t="s">
        <v>1464</v>
      </c>
      <c r="M14846" s="20">
        <v>3.96</v>
      </c>
      <c r="N14846" s="20">
        <v>6.04</v>
      </c>
      <c r="AE14846">
        <f t="shared" si="231"/>
        <v>2011</v>
      </c>
    </row>
    <row r="14847" spans="1:31" x14ac:dyDescent="0.25">
      <c r="A14847" s="7">
        <v>14844</v>
      </c>
      <c r="B14847" s="8">
        <v>40623</v>
      </c>
      <c r="C14847" t="s">
        <v>3</v>
      </c>
      <c r="D14847" t="s">
        <v>502</v>
      </c>
      <c r="E14847" t="s">
        <v>9</v>
      </c>
      <c r="F14847" t="s">
        <v>941</v>
      </c>
      <c r="G14847" t="s">
        <v>929</v>
      </c>
      <c r="H14847" s="135" t="s">
        <v>3068</v>
      </c>
      <c r="I14847" t="s">
        <v>1455</v>
      </c>
      <c r="J14847" s="20">
        <v>2</v>
      </c>
      <c r="K14847" s="20" t="s">
        <v>3</v>
      </c>
      <c r="L14847" t="s">
        <v>1464</v>
      </c>
      <c r="M14847" s="20">
        <v>0.78</v>
      </c>
      <c r="N14847" s="20">
        <v>0.22</v>
      </c>
      <c r="AE14847">
        <f t="shared" si="231"/>
        <v>2011</v>
      </c>
    </row>
    <row r="14848" spans="1:31" x14ac:dyDescent="0.25">
      <c r="A14848" s="7">
        <v>14845</v>
      </c>
      <c r="B14848" s="8">
        <v>40624</v>
      </c>
      <c r="C14848" t="s">
        <v>3</v>
      </c>
      <c r="D14848" t="s">
        <v>1094</v>
      </c>
      <c r="E14848" t="s">
        <v>9</v>
      </c>
      <c r="F14848" t="s">
        <v>1091</v>
      </c>
      <c r="G14848" t="s">
        <v>732</v>
      </c>
      <c r="H14848" s="135" t="s">
        <v>2191</v>
      </c>
      <c r="I14848" t="s">
        <v>1454</v>
      </c>
      <c r="J14848" s="20">
        <v>10</v>
      </c>
      <c r="K14848" s="20" t="s">
        <v>9</v>
      </c>
      <c r="L14848" t="s">
        <v>1464</v>
      </c>
      <c r="M14848" s="20">
        <v>2.2000000000000002</v>
      </c>
      <c r="N14848" s="20">
        <v>3.8</v>
      </c>
      <c r="AE14848">
        <f t="shared" si="231"/>
        <v>2011</v>
      </c>
    </row>
    <row r="14849" spans="1:31" x14ac:dyDescent="0.25">
      <c r="A14849" s="7">
        <v>14846</v>
      </c>
      <c r="B14849" s="8">
        <v>40624</v>
      </c>
      <c r="C14849" t="s">
        <v>3</v>
      </c>
      <c r="D14849" t="s">
        <v>656</v>
      </c>
      <c r="E14849" t="s">
        <v>9</v>
      </c>
      <c r="F14849" t="s">
        <v>1032</v>
      </c>
      <c r="G14849" t="s">
        <v>870</v>
      </c>
      <c r="H14849" s="136" t="s">
        <v>2500</v>
      </c>
      <c r="I14849" t="s">
        <v>1454</v>
      </c>
      <c r="J14849" s="20">
        <v>14</v>
      </c>
      <c r="K14849" s="20" t="s">
        <v>3</v>
      </c>
      <c r="L14849" t="s">
        <v>1463</v>
      </c>
      <c r="M14849" s="20">
        <v>4.6400000000000006</v>
      </c>
      <c r="N14849" s="20">
        <v>3.36</v>
      </c>
      <c r="AE14849">
        <f t="shared" si="231"/>
        <v>2011</v>
      </c>
    </row>
    <row r="14850" spans="1:31" x14ac:dyDescent="0.25">
      <c r="A14850" s="7">
        <v>14847</v>
      </c>
      <c r="B14850" s="8">
        <v>40624</v>
      </c>
      <c r="C14850" t="s">
        <v>3</v>
      </c>
      <c r="D14850" t="s">
        <v>578</v>
      </c>
      <c r="E14850" t="s">
        <v>9</v>
      </c>
      <c r="F14850" t="s">
        <v>1032</v>
      </c>
      <c r="G14850" t="s">
        <v>870</v>
      </c>
      <c r="H14850" s="135" t="s">
        <v>2572</v>
      </c>
      <c r="I14850" t="s">
        <v>1455</v>
      </c>
      <c r="J14850" s="20">
        <v>21</v>
      </c>
      <c r="K14850" s="20" t="s">
        <v>9</v>
      </c>
      <c r="L14850" t="s">
        <v>1463</v>
      </c>
      <c r="M14850" s="20">
        <v>2.52</v>
      </c>
      <c r="N14850" s="20">
        <v>3.23</v>
      </c>
      <c r="AE14850">
        <f t="shared" si="231"/>
        <v>2011</v>
      </c>
    </row>
    <row r="14851" spans="1:31" x14ac:dyDescent="0.25">
      <c r="A14851" s="7">
        <v>14848</v>
      </c>
      <c r="B14851" s="8">
        <v>40625</v>
      </c>
      <c r="C14851" t="s">
        <v>3</v>
      </c>
      <c r="D14851" t="s">
        <v>502</v>
      </c>
      <c r="E14851" t="s">
        <v>9</v>
      </c>
      <c r="F14851" t="s">
        <v>989</v>
      </c>
      <c r="G14851" t="s">
        <v>648</v>
      </c>
      <c r="H14851" s="135" t="s">
        <v>2405</v>
      </c>
      <c r="I14851" t="s">
        <v>1455</v>
      </c>
      <c r="J14851" s="20">
        <v>45</v>
      </c>
      <c r="K14851" s="20" t="s">
        <v>1465</v>
      </c>
      <c r="L14851" t="s">
        <v>1466</v>
      </c>
      <c r="M14851" s="20">
        <v>5.625</v>
      </c>
      <c r="N14851" s="20">
        <v>5.625</v>
      </c>
      <c r="AE14851">
        <f t="shared" si="231"/>
        <v>2011</v>
      </c>
    </row>
    <row r="14852" spans="1:31" x14ac:dyDescent="0.25">
      <c r="A14852" s="7">
        <v>14849</v>
      </c>
      <c r="B14852" s="8">
        <v>40625</v>
      </c>
      <c r="C14852" t="s">
        <v>3</v>
      </c>
      <c r="D14852" t="s">
        <v>502</v>
      </c>
      <c r="E14852" t="s">
        <v>9</v>
      </c>
      <c r="F14852" t="s">
        <v>860</v>
      </c>
      <c r="G14852" t="s">
        <v>648</v>
      </c>
      <c r="H14852" s="136" t="s">
        <v>2019</v>
      </c>
      <c r="I14852" t="s">
        <v>1454</v>
      </c>
      <c r="J14852" s="20">
        <v>40</v>
      </c>
      <c r="K14852" s="20" t="s">
        <v>3</v>
      </c>
      <c r="L14852" t="s">
        <v>1464</v>
      </c>
      <c r="M14852" s="20">
        <v>12.2</v>
      </c>
      <c r="N14852" s="20">
        <v>8.8000000000000007</v>
      </c>
      <c r="AE14852">
        <f t="shared" ref="AE14852:AE14915" si="232">YEAR(B14852)</f>
        <v>2011</v>
      </c>
    </row>
    <row r="14853" spans="1:31" x14ac:dyDescent="0.25">
      <c r="A14853" s="7">
        <v>14850</v>
      </c>
      <c r="B14853" s="8">
        <v>40625</v>
      </c>
      <c r="C14853" t="s">
        <v>3</v>
      </c>
      <c r="D14853" t="s">
        <v>656</v>
      </c>
      <c r="E14853" t="s">
        <v>9</v>
      </c>
      <c r="F14853" t="s">
        <v>1032</v>
      </c>
      <c r="G14853" t="s">
        <v>870</v>
      </c>
      <c r="H14853" s="135" t="s">
        <v>2485</v>
      </c>
      <c r="I14853" t="s">
        <v>1454</v>
      </c>
      <c r="J14853" s="20">
        <v>19</v>
      </c>
      <c r="K14853" s="20" t="s">
        <v>3</v>
      </c>
      <c r="L14853" t="s">
        <v>1463</v>
      </c>
      <c r="M14853" s="20">
        <v>5.94</v>
      </c>
      <c r="N14853" s="20">
        <v>4.5599999999999996</v>
      </c>
      <c r="AE14853">
        <f t="shared" si="232"/>
        <v>2011</v>
      </c>
    </row>
    <row r="14854" spans="1:31" x14ac:dyDescent="0.25">
      <c r="A14854" s="7">
        <v>14851</v>
      </c>
      <c r="B14854" s="8">
        <v>40625</v>
      </c>
      <c r="C14854" t="s">
        <v>3</v>
      </c>
      <c r="D14854" t="s">
        <v>502</v>
      </c>
      <c r="E14854" t="s">
        <v>9</v>
      </c>
      <c r="F14854" t="s">
        <v>848</v>
      </c>
      <c r="G14854" t="s">
        <v>14</v>
      </c>
      <c r="H14854" s="135" t="s">
        <v>1501</v>
      </c>
      <c r="I14854" t="s">
        <v>1455</v>
      </c>
      <c r="J14854" s="20">
        <v>100</v>
      </c>
      <c r="K14854" s="20" t="s">
        <v>3</v>
      </c>
      <c r="L14854" t="s">
        <v>1464</v>
      </c>
      <c r="M14854" s="20">
        <v>14.5</v>
      </c>
      <c r="N14854" s="20">
        <v>11</v>
      </c>
      <c r="AE14854">
        <f t="shared" si="232"/>
        <v>2011</v>
      </c>
    </row>
    <row r="14855" spans="1:31" x14ac:dyDescent="0.25">
      <c r="A14855" s="7">
        <v>14852</v>
      </c>
      <c r="B14855" s="8">
        <v>40625</v>
      </c>
      <c r="C14855" t="s">
        <v>3</v>
      </c>
      <c r="D14855" t="s">
        <v>779</v>
      </c>
      <c r="E14855" t="s">
        <v>9</v>
      </c>
      <c r="F14855" t="s">
        <v>833</v>
      </c>
      <c r="G14855" t="s">
        <v>895</v>
      </c>
      <c r="H14855" s="9" t="s">
        <v>3069</v>
      </c>
      <c r="I14855" t="s">
        <v>1454</v>
      </c>
      <c r="J14855" s="20">
        <v>16</v>
      </c>
      <c r="K14855" s="20" t="s">
        <v>1465</v>
      </c>
      <c r="L14855" t="s">
        <v>1466</v>
      </c>
      <c r="M14855" s="20">
        <v>4</v>
      </c>
      <c r="N14855" s="20">
        <v>4</v>
      </c>
      <c r="AE14855">
        <f t="shared" si="232"/>
        <v>2011</v>
      </c>
    </row>
    <row r="14856" spans="1:31" x14ac:dyDescent="0.25">
      <c r="A14856" s="7">
        <v>14853</v>
      </c>
      <c r="B14856" s="8">
        <v>40626</v>
      </c>
      <c r="C14856" t="s">
        <v>3</v>
      </c>
      <c r="D14856" t="s">
        <v>1020</v>
      </c>
      <c r="E14856" t="s">
        <v>9</v>
      </c>
      <c r="F14856" t="s">
        <v>923</v>
      </c>
      <c r="G14856" t="s">
        <v>569</v>
      </c>
      <c r="H14856" s="135" t="s">
        <v>2306</v>
      </c>
      <c r="I14856" t="s">
        <v>1454</v>
      </c>
      <c r="J14856" s="20">
        <v>17</v>
      </c>
      <c r="K14856" s="20" t="s">
        <v>3</v>
      </c>
      <c r="L14856" t="s">
        <v>1464</v>
      </c>
      <c r="M14856" s="20">
        <v>5.76</v>
      </c>
      <c r="N14856" s="20">
        <v>3.74</v>
      </c>
      <c r="AE14856">
        <f t="shared" si="232"/>
        <v>2011</v>
      </c>
    </row>
    <row r="14857" spans="1:31" x14ac:dyDescent="0.25">
      <c r="A14857" s="7">
        <v>14854</v>
      </c>
      <c r="B14857" s="8">
        <v>40626</v>
      </c>
      <c r="C14857" t="s">
        <v>3</v>
      </c>
      <c r="D14857" t="s">
        <v>502</v>
      </c>
      <c r="E14857" t="s">
        <v>9</v>
      </c>
      <c r="F14857" t="s">
        <v>923</v>
      </c>
      <c r="G14857" t="s">
        <v>648</v>
      </c>
      <c r="H14857" s="9" t="s">
        <v>2458</v>
      </c>
      <c r="I14857" t="s">
        <v>1454</v>
      </c>
      <c r="J14857" s="20">
        <v>200</v>
      </c>
      <c r="K14857" s="20" t="s">
        <v>3</v>
      </c>
      <c r="L14857" t="s">
        <v>1464</v>
      </c>
      <c r="M14857" s="20">
        <v>57</v>
      </c>
      <c r="N14857" s="20">
        <v>44</v>
      </c>
      <c r="AE14857">
        <f t="shared" si="232"/>
        <v>2011</v>
      </c>
    </row>
    <row r="14858" spans="1:31" x14ac:dyDescent="0.25">
      <c r="A14858" s="7">
        <v>14855</v>
      </c>
      <c r="B14858" s="8">
        <v>40626</v>
      </c>
      <c r="C14858" t="s">
        <v>3</v>
      </c>
      <c r="D14858" t="s">
        <v>502</v>
      </c>
      <c r="E14858" t="s">
        <v>9</v>
      </c>
      <c r="F14858" t="s">
        <v>923</v>
      </c>
      <c r="G14858" t="s">
        <v>648</v>
      </c>
      <c r="H14858" s="136" t="s">
        <v>2019</v>
      </c>
      <c r="I14858" t="s">
        <v>1454</v>
      </c>
      <c r="J14858" s="20">
        <v>45</v>
      </c>
      <c r="K14858" s="20" t="s">
        <v>3</v>
      </c>
      <c r="L14858" t="s">
        <v>1464</v>
      </c>
      <c r="M14858" s="20">
        <v>13.6</v>
      </c>
      <c r="N14858" s="20">
        <v>9.9</v>
      </c>
      <c r="AE14858">
        <f t="shared" si="232"/>
        <v>2011</v>
      </c>
    </row>
    <row r="14859" spans="1:31" x14ac:dyDescent="0.25">
      <c r="A14859" s="7">
        <v>14856</v>
      </c>
      <c r="B14859" s="8">
        <v>40626</v>
      </c>
      <c r="C14859" t="s">
        <v>3</v>
      </c>
      <c r="D14859" t="s">
        <v>670</v>
      </c>
      <c r="E14859" t="s">
        <v>9</v>
      </c>
      <c r="F14859" t="s">
        <v>860</v>
      </c>
      <c r="G14859" t="s">
        <v>870</v>
      </c>
      <c r="H14859" s="135" t="s">
        <v>1496</v>
      </c>
      <c r="I14859" t="s">
        <v>1454</v>
      </c>
      <c r="J14859" s="20">
        <v>33</v>
      </c>
      <c r="K14859" s="20" t="s">
        <v>9</v>
      </c>
      <c r="L14859" t="s">
        <v>1464</v>
      </c>
      <c r="M14859" s="20">
        <v>7.26</v>
      </c>
      <c r="N14859" s="20">
        <v>10.24</v>
      </c>
      <c r="AE14859">
        <f t="shared" si="232"/>
        <v>2011</v>
      </c>
    </row>
    <row r="14860" spans="1:31" x14ac:dyDescent="0.25">
      <c r="A14860" s="7">
        <v>14857</v>
      </c>
      <c r="B14860" s="8">
        <v>40627</v>
      </c>
      <c r="C14860" t="s">
        <v>3</v>
      </c>
      <c r="D14860" t="s">
        <v>655</v>
      </c>
      <c r="E14860" t="s">
        <v>9</v>
      </c>
      <c r="F14860" t="s">
        <v>734</v>
      </c>
      <c r="G14860" t="s">
        <v>648</v>
      </c>
      <c r="H14860" s="135" t="s">
        <v>2094</v>
      </c>
      <c r="I14860" t="s">
        <v>1454</v>
      </c>
      <c r="J14860" s="20">
        <v>12</v>
      </c>
      <c r="K14860" s="20" t="s">
        <v>3</v>
      </c>
      <c r="L14860" t="s">
        <v>1463</v>
      </c>
      <c r="M14860" s="20">
        <v>4.12</v>
      </c>
      <c r="N14860" s="20">
        <v>2.88</v>
      </c>
      <c r="AE14860">
        <f t="shared" si="232"/>
        <v>2011</v>
      </c>
    </row>
    <row r="14861" spans="1:31" x14ac:dyDescent="0.25">
      <c r="A14861" s="7">
        <v>14858</v>
      </c>
      <c r="B14861" s="8">
        <v>40627</v>
      </c>
      <c r="C14861" t="s">
        <v>3</v>
      </c>
      <c r="D14861" t="s">
        <v>864</v>
      </c>
      <c r="E14861" t="s">
        <v>9</v>
      </c>
      <c r="F14861" t="s">
        <v>1088</v>
      </c>
      <c r="G14861" t="s">
        <v>929</v>
      </c>
      <c r="H14861" s="9" t="s">
        <v>2652</v>
      </c>
      <c r="I14861" t="s">
        <v>1454</v>
      </c>
      <c r="J14861" s="20">
        <v>19</v>
      </c>
      <c r="K14861" s="20" t="s">
        <v>9</v>
      </c>
      <c r="L14861" t="s">
        <v>1464</v>
      </c>
      <c r="M14861" s="20">
        <v>4.18</v>
      </c>
      <c r="N14861" s="20">
        <v>6.32</v>
      </c>
      <c r="AE14861">
        <f t="shared" si="232"/>
        <v>2011</v>
      </c>
    </row>
    <row r="14862" spans="1:31" x14ac:dyDescent="0.25">
      <c r="A14862" s="7">
        <v>14859</v>
      </c>
      <c r="B14862" s="8">
        <v>40627</v>
      </c>
      <c r="C14862" t="s">
        <v>3</v>
      </c>
      <c r="D14862" t="s">
        <v>276</v>
      </c>
      <c r="E14862" t="s">
        <v>9</v>
      </c>
      <c r="F14862" t="s">
        <v>734</v>
      </c>
      <c r="G14862" t="s">
        <v>929</v>
      </c>
      <c r="H14862" s="135" t="s">
        <v>3035</v>
      </c>
      <c r="I14862" t="s">
        <v>1454</v>
      </c>
      <c r="J14862" s="20">
        <v>30</v>
      </c>
      <c r="K14862" s="20" t="s">
        <v>1465</v>
      </c>
      <c r="L14862" t="s">
        <v>1466</v>
      </c>
      <c r="M14862" s="20">
        <v>7.5</v>
      </c>
      <c r="N14862" s="20">
        <v>7.5</v>
      </c>
      <c r="AE14862">
        <f t="shared" si="232"/>
        <v>2011</v>
      </c>
    </row>
    <row r="14863" spans="1:31" x14ac:dyDescent="0.25">
      <c r="A14863" s="7">
        <v>14860</v>
      </c>
      <c r="B14863" s="8">
        <v>40627</v>
      </c>
      <c r="C14863" t="s">
        <v>3</v>
      </c>
      <c r="D14863" t="s">
        <v>989</v>
      </c>
      <c r="E14863" t="s">
        <v>9</v>
      </c>
      <c r="F14863" t="s">
        <v>978</v>
      </c>
      <c r="G14863" t="s">
        <v>929</v>
      </c>
      <c r="H14863" s="135" t="s">
        <v>1496</v>
      </c>
      <c r="I14863" t="s">
        <v>1454</v>
      </c>
      <c r="J14863" s="20">
        <v>20</v>
      </c>
      <c r="K14863" s="20" t="s">
        <v>9</v>
      </c>
      <c r="L14863" t="s">
        <v>1463</v>
      </c>
      <c r="M14863" s="20">
        <v>4.8</v>
      </c>
      <c r="N14863" s="20">
        <v>6.2</v>
      </c>
      <c r="AE14863">
        <f t="shared" si="232"/>
        <v>2011</v>
      </c>
    </row>
    <row r="14864" spans="1:31" x14ac:dyDescent="0.25">
      <c r="A14864" s="7">
        <v>14861</v>
      </c>
      <c r="B14864" s="8">
        <v>40627</v>
      </c>
      <c r="C14864" t="s">
        <v>3</v>
      </c>
      <c r="D14864" t="s">
        <v>989</v>
      </c>
      <c r="E14864" t="s">
        <v>9</v>
      </c>
      <c r="F14864" t="s">
        <v>978</v>
      </c>
      <c r="G14864" t="s">
        <v>929</v>
      </c>
      <c r="H14864" s="135" t="s">
        <v>1496</v>
      </c>
      <c r="I14864" t="s">
        <v>1454</v>
      </c>
      <c r="J14864" s="20">
        <v>12</v>
      </c>
      <c r="K14864" s="20" t="s">
        <v>3</v>
      </c>
      <c r="L14864" t="s">
        <v>1464</v>
      </c>
      <c r="M14864" s="20">
        <v>4.3599999999999994</v>
      </c>
      <c r="N14864" s="20">
        <v>2.64</v>
      </c>
      <c r="AE14864">
        <f t="shared" si="232"/>
        <v>2011</v>
      </c>
    </row>
    <row r="14865" spans="1:31" x14ac:dyDescent="0.25">
      <c r="A14865" s="7">
        <v>14862</v>
      </c>
      <c r="B14865" s="8">
        <v>40627</v>
      </c>
      <c r="C14865" t="s">
        <v>3</v>
      </c>
      <c r="D14865" t="s">
        <v>502</v>
      </c>
      <c r="E14865" t="s">
        <v>9</v>
      </c>
      <c r="F14865" t="s">
        <v>923</v>
      </c>
      <c r="G14865" t="s">
        <v>895</v>
      </c>
      <c r="H14865" s="135" t="s">
        <v>2606</v>
      </c>
      <c r="I14865" t="s">
        <v>1454</v>
      </c>
      <c r="J14865" s="20">
        <v>27</v>
      </c>
      <c r="K14865" s="20" t="s">
        <v>3</v>
      </c>
      <c r="L14865" t="s">
        <v>1464</v>
      </c>
      <c r="M14865" s="20">
        <v>8.56</v>
      </c>
      <c r="N14865" s="20">
        <v>5.9399999999999995</v>
      </c>
      <c r="AE14865">
        <f t="shared" si="232"/>
        <v>2011</v>
      </c>
    </row>
    <row r="14866" spans="1:31" x14ac:dyDescent="0.25">
      <c r="A14866" s="7">
        <v>14863</v>
      </c>
      <c r="B14866" s="8">
        <v>40627</v>
      </c>
      <c r="C14866" t="s">
        <v>3</v>
      </c>
      <c r="D14866" t="s">
        <v>848</v>
      </c>
      <c r="E14866" t="s">
        <v>9</v>
      </c>
      <c r="F14866" t="s">
        <v>978</v>
      </c>
      <c r="G14866" t="s">
        <v>1016</v>
      </c>
      <c r="H14866" s="135" t="s">
        <v>1496</v>
      </c>
      <c r="I14866" t="s">
        <v>1454</v>
      </c>
      <c r="J14866" s="20">
        <v>9</v>
      </c>
      <c r="K14866" s="20" t="s">
        <v>9</v>
      </c>
      <c r="L14866" t="s">
        <v>1463</v>
      </c>
      <c r="M14866" s="20">
        <v>2.16</v>
      </c>
      <c r="N14866" s="20">
        <v>3.34</v>
      </c>
      <c r="AE14866">
        <f t="shared" si="232"/>
        <v>2011</v>
      </c>
    </row>
    <row r="14867" spans="1:31" x14ac:dyDescent="0.25">
      <c r="A14867" s="7">
        <v>14864</v>
      </c>
      <c r="B14867" s="8">
        <v>40627</v>
      </c>
      <c r="C14867" t="s">
        <v>3</v>
      </c>
      <c r="D14867" t="s">
        <v>850</v>
      </c>
      <c r="E14867" t="s">
        <v>9</v>
      </c>
      <c r="F14867" t="s">
        <v>779</v>
      </c>
      <c r="G14867" t="s">
        <v>1016</v>
      </c>
      <c r="H14867" s="9" t="s">
        <v>3049</v>
      </c>
      <c r="I14867" t="s">
        <v>1455</v>
      </c>
      <c r="J14867" s="20">
        <v>19</v>
      </c>
      <c r="K14867" s="20" t="s">
        <v>1465</v>
      </c>
      <c r="L14867" t="s">
        <v>1466</v>
      </c>
      <c r="M14867" s="20">
        <v>2.375</v>
      </c>
      <c r="N14867" s="20">
        <v>2.375</v>
      </c>
      <c r="AE14867">
        <f t="shared" si="232"/>
        <v>2011</v>
      </c>
    </row>
    <row r="14868" spans="1:31" x14ac:dyDescent="0.25">
      <c r="A14868" s="7">
        <v>14865</v>
      </c>
      <c r="B14868" s="8">
        <v>40628</v>
      </c>
      <c r="C14868" t="s">
        <v>3</v>
      </c>
      <c r="D14868" t="s">
        <v>787</v>
      </c>
      <c r="E14868" t="s">
        <v>9</v>
      </c>
      <c r="F14868" t="s">
        <v>791</v>
      </c>
      <c r="G14868" t="s">
        <v>569</v>
      </c>
      <c r="H14868" s="135" t="s">
        <v>1496</v>
      </c>
      <c r="I14868" t="s">
        <v>1455</v>
      </c>
      <c r="J14868" s="20">
        <v>21</v>
      </c>
      <c r="K14868" s="20" t="s">
        <v>9</v>
      </c>
      <c r="L14868" t="s">
        <v>1463</v>
      </c>
      <c r="M14868" s="20">
        <v>2.52</v>
      </c>
      <c r="N14868" s="20">
        <v>3.23</v>
      </c>
      <c r="AE14868">
        <f t="shared" si="232"/>
        <v>2011</v>
      </c>
    </row>
    <row r="14869" spans="1:31" x14ac:dyDescent="0.25">
      <c r="A14869" s="7">
        <v>14866</v>
      </c>
      <c r="B14869" s="8">
        <v>40628</v>
      </c>
      <c r="C14869" t="s">
        <v>3</v>
      </c>
      <c r="D14869" t="s">
        <v>791</v>
      </c>
      <c r="E14869" t="s">
        <v>9</v>
      </c>
      <c r="F14869" t="s">
        <v>787</v>
      </c>
      <c r="G14869" t="s">
        <v>377</v>
      </c>
      <c r="H14869" s="135" t="s">
        <v>1496</v>
      </c>
      <c r="I14869" t="s">
        <v>1455</v>
      </c>
      <c r="J14869" s="20">
        <v>38</v>
      </c>
      <c r="K14869" s="20" t="s">
        <v>1465</v>
      </c>
      <c r="L14869" t="s">
        <v>1466</v>
      </c>
      <c r="M14869" s="20">
        <v>4.75</v>
      </c>
      <c r="N14869" s="20">
        <v>4.75</v>
      </c>
      <c r="AE14869">
        <f t="shared" si="232"/>
        <v>2011</v>
      </c>
    </row>
    <row r="14870" spans="1:31" x14ac:dyDescent="0.25">
      <c r="A14870" s="7">
        <v>14867</v>
      </c>
      <c r="B14870" s="8">
        <v>40628</v>
      </c>
      <c r="C14870" t="s">
        <v>3</v>
      </c>
      <c r="D14870" t="s">
        <v>543</v>
      </c>
      <c r="E14870" t="s">
        <v>9</v>
      </c>
      <c r="F14870" t="s">
        <v>45</v>
      </c>
      <c r="G14870" t="s">
        <v>895</v>
      </c>
      <c r="H14870" s="135" t="s">
        <v>2542</v>
      </c>
      <c r="I14870" t="s">
        <v>1454</v>
      </c>
      <c r="J14870" s="20">
        <v>14</v>
      </c>
      <c r="K14870" s="20" t="s">
        <v>3</v>
      </c>
      <c r="L14870" t="s">
        <v>1464</v>
      </c>
      <c r="M14870" s="20">
        <v>4.92</v>
      </c>
      <c r="N14870" s="20">
        <v>3.08</v>
      </c>
      <c r="AE14870">
        <f t="shared" si="232"/>
        <v>2011</v>
      </c>
    </row>
    <row r="14871" spans="1:31" x14ac:dyDescent="0.25">
      <c r="A14871" s="7">
        <v>14868</v>
      </c>
      <c r="B14871" s="8">
        <v>40628</v>
      </c>
      <c r="C14871" t="s">
        <v>3</v>
      </c>
      <c r="D14871" t="s">
        <v>1073</v>
      </c>
      <c r="E14871" t="s">
        <v>9</v>
      </c>
      <c r="F14871" t="s">
        <v>860</v>
      </c>
      <c r="G14871" t="s">
        <v>929</v>
      </c>
      <c r="H14871" s="135" t="s">
        <v>2774</v>
      </c>
      <c r="I14871" t="s">
        <v>1454</v>
      </c>
      <c r="J14871" s="20">
        <v>36</v>
      </c>
      <c r="K14871" s="20" t="s">
        <v>9</v>
      </c>
      <c r="L14871" t="s">
        <v>1464</v>
      </c>
      <c r="M14871" s="20">
        <v>7.92</v>
      </c>
      <c r="N14871" s="20">
        <v>11.08</v>
      </c>
      <c r="AE14871">
        <f t="shared" si="232"/>
        <v>2011</v>
      </c>
    </row>
    <row r="14872" spans="1:31" x14ac:dyDescent="0.25">
      <c r="A14872" s="7">
        <v>14869</v>
      </c>
      <c r="B14872" s="8">
        <v>40628</v>
      </c>
      <c r="C14872" t="s">
        <v>3</v>
      </c>
      <c r="D14872" t="s">
        <v>187</v>
      </c>
      <c r="E14872" t="s">
        <v>9</v>
      </c>
      <c r="F14872" t="s">
        <v>860</v>
      </c>
      <c r="G14872" t="s">
        <v>929</v>
      </c>
      <c r="H14872" s="135" t="s">
        <v>2713</v>
      </c>
      <c r="I14872" t="s">
        <v>1454</v>
      </c>
      <c r="J14872" s="20">
        <v>36</v>
      </c>
      <c r="K14872" s="20" t="s">
        <v>9</v>
      </c>
      <c r="L14872" t="s">
        <v>1464</v>
      </c>
      <c r="M14872" s="20">
        <v>7.92</v>
      </c>
      <c r="N14872" s="20">
        <v>11.08</v>
      </c>
      <c r="AE14872">
        <f t="shared" si="232"/>
        <v>2011</v>
      </c>
    </row>
    <row r="14873" spans="1:31" x14ac:dyDescent="0.25">
      <c r="A14873" s="7">
        <v>14870</v>
      </c>
      <c r="B14873" s="8">
        <v>40628</v>
      </c>
      <c r="C14873" t="s">
        <v>3</v>
      </c>
      <c r="D14873" t="s">
        <v>187</v>
      </c>
      <c r="E14873" t="s">
        <v>9</v>
      </c>
      <c r="F14873" t="s">
        <v>860</v>
      </c>
      <c r="G14873" t="s">
        <v>929</v>
      </c>
      <c r="H14873" s="9" t="s">
        <v>3070</v>
      </c>
      <c r="I14873" t="s">
        <v>1454</v>
      </c>
      <c r="J14873" s="20">
        <v>34</v>
      </c>
      <c r="K14873" s="20" t="s">
        <v>3</v>
      </c>
      <c r="L14873" t="s">
        <v>1464</v>
      </c>
      <c r="M14873" s="20">
        <v>10.52</v>
      </c>
      <c r="N14873" s="20">
        <v>7.48</v>
      </c>
      <c r="AE14873">
        <f t="shared" si="232"/>
        <v>2011</v>
      </c>
    </row>
    <row r="14874" spans="1:31" x14ac:dyDescent="0.25">
      <c r="A14874" s="7">
        <v>14871</v>
      </c>
      <c r="B14874" s="8">
        <v>40628</v>
      </c>
      <c r="C14874" t="s">
        <v>3</v>
      </c>
      <c r="D14874" t="s">
        <v>786</v>
      </c>
      <c r="E14874" t="s">
        <v>9</v>
      </c>
      <c r="F14874" t="s">
        <v>860</v>
      </c>
      <c r="G14874" t="s">
        <v>870</v>
      </c>
      <c r="H14874" s="135" t="s">
        <v>1496</v>
      </c>
      <c r="I14874" t="s">
        <v>1454</v>
      </c>
      <c r="J14874" s="20">
        <v>33</v>
      </c>
      <c r="K14874" s="20" t="s">
        <v>9</v>
      </c>
      <c r="L14874" t="s">
        <v>1464</v>
      </c>
      <c r="M14874" s="20">
        <v>7.26</v>
      </c>
      <c r="N14874" s="20">
        <v>10.24</v>
      </c>
      <c r="AE14874">
        <f t="shared" si="232"/>
        <v>2011</v>
      </c>
    </row>
    <row r="14875" spans="1:31" x14ac:dyDescent="0.25">
      <c r="A14875" s="7">
        <v>14872</v>
      </c>
      <c r="B14875" s="8">
        <v>40628</v>
      </c>
      <c r="C14875" t="s">
        <v>3</v>
      </c>
      <c r="D14875" t="s">
        <v>668</v>
      </c>
      <c r="E14875" t="s">
        <v>9</v>
      </c>
      <c r="F14875" t="s">
        <v>902</v>
      </c>
      <c r="G14875" t="s">
        <v>1016</v>
      </c>
      <c r="H14875" s="9" t="s">
        <v>2870</v>
      </c>
      <c r="I14875" t="s">
        <v>1454</v>
      </c>
      <c r="J14875" s="20">
        <v>30</v>
      </c>
      <c r="K14875" s="20" t="s">
        <v>9</v>
      </c>
      <c r="L14875" t="s">
        <v>1464</v>
      </c>
      <c r="M14875" s="20">
        <v>6.6</v>
      </c>
      <c r="N14875" s="20">
        <v>9.4</v>
      </c>
      <c r="AE14875">
        <f t="shared" si="232"/>
        <v>2011</v>
      </c>
    </row>
    <row r="14876" spans="1:31" x14ac:dyDescent="0.25">
      <c r="A14876" s="7">
        <v>14873</v>
      </c>
      <c r="B14876" s="8">
        <v>40628</v>
      </c>
      <c r="C14876" t="s">
        <v>3</v>
      </c>
      <c r="D14876" t="s">
        <v>104</v>
      </c>
      <c r="E14876" t="s">
        <v>9</v>
      </c>
      <c r="F14876" t="s">
        <v>860</v>
      </c>
      <c r="G14876" t="s">
        <v>1016</v>
      </c>
      <c r="H14876" s="9" t="s">
        <v>2924</v>
      </c>
      <c r="I14876" t="s">
        <v>1454</v>
      </c>
      <c r="J14876" s="20">
        <v>17</v>
      </c>
      <c r="K14876" s="20" t="s">
        <v>1465</v>
      </c>
      <c r="L14876" t="s">
        <v>1466</v>
      </c>
      <c r="M14876" s="20">
        <v>4.25</v>
      </c>
      <c r="N14876" s="20">
        <v>4.25</v>
      </c>
      <c r="AE14876">
        <f t="shared" si="232"/>
        <v>2011</v>
      </c>
    </row>
    <row r="14877" spans="1:31" x14ac:dyDescent="0.25">
      <c r="A14877" s="7">
        <v>14874</v>
      </c>
      <c r="B14877" s="8">
        <v>40628</v>
      </c>
      <c r="C14877" t="s">
        <v>3</v>
      </c>
      <c r="D14877" t="s">
        <v>973</v>
      </c>
      <c r="E14877" t="s">
        <v>9</v>
      </c>
      <c r="F14877" t="s">
        <v>860</v>
      </c>
      <c r="G14877" t="s">
        <v>929</v>
      </c>
      <c r="H14877" s="135" t="s">
        <v>2665</v>
      </c>
      <c r="I14877" t="s">
        <v>1454</v>
      </c>
      <c r="J14877" s="20">
        <v>32</v>
      </c>
      <c r="K14877" s="20" t="s">
        <v>9</v>
      </c>
      <c r="L14877" t="s">
        <v>1464</v>
      </c>
      <c r="M14877" s="20">
        <v>7.04</v>
      </c>
      <c r="N14877" s="20">
        <v>9.9600000000000009</v>
      </c>
      <c r="AE14877">
        <f t="shared" si="232"/>
        <v>2011</v>
      </c>
    </row>
    <row r="14878" spans="1:31" x14ac:dyDescent="0.25">
      <c r="A14878" s="7">
        <v>14875</v>
      </c>
      <c r="B14878" s="8">
        <v>40628</v>
      </c>
      <c r="C14878" t="s">
        <v>3</v>
      </c>
      <c r="D14878" t="s">
        <v>1092</v>
      </c>
      <c r="E14878" t="s">
        <v>9</v>
      </c>
      <c r="F14878" t="s">
        <v>860</v>
      </c>
      <c r="G14878" t="s">
        <v>648</v>
      </c>
      <c r="H14878" s="136" t="s">
        <v>1496</v>
      </c>
      <c r="I14878" t="s">
        <v>1454</v>
      </c>
      <c r="J14878" s="20">
        <v>31</v>
      </c>
      <c r="K14878" s="20" t="s">
        <v>1465</v>
      </c>
      <c r="L14878" t="s">
        <v>1466</v>
      </c>
      <c r="M14878" s="20">
        <v>7.75</v>
      </c>
      <c r="N14878" s="20">
        <v>7.75</v>
      </c>
      <c r="AE14878">
        <f t="shared" si="232"/>
        <v>2011</v>
      </c>
    </row>
    <row r="14879" spans="1:31" x14ac:dyDescent="0.25">
      <c r="A14879" s="7">
        <v>14876</v>
      </c>
      <c r="B14879" s="8">
        <v>40628</v>
      </c>
      <c r="C14879" t="s">
        <v>3</v>
      </c>
      <c r="D14879" t="s">
        <v>1073</v>
      </c>
      <c r="E14879" t="s">
        <v>9</v>
      </c>
      <c r="F14879" t="s">
        <v>860</v>
      </c>
      <c r="G14879" t="s">
        <v>648</v>
      </c>
      <c r="H14879" s="136" t="s">
        <v>1496</v>
      </c>
      <c r="I14879" t="s">
        <v>1454</v>
      </c>
      <c r="J14879" s="20">
        <v>40</v>
      </c>
      <c r="K14879" s="20" t="s">
        <v>1465</v>
      </c>
      <c r="L14879" t="s">
        <v>1466</v>
      </c>
      <c r="M14879" s="20">
        <v>10</v>
      </c>
      <c r="N14879" s="20">
        <v>10</v>
      </c>
      <c r="AE14879">
        <f t="shared" si="232"/>
        <v>2011</v>
      </c>
    </row>
    <row r="14880" spans="1:31" x14ac:dyDescent="0.25">
      <c r="A14880" s="7">
        <v>14877</v>
      </c>
      <c r="B14880" s="8">
        <v>40628</v>
      </c>
      <c r="C14880" t="s">
        <v>3</v>
      </c>
      <c r="D14880" t="s">
        <v>518</v>
      </c>
      <c r="E14880" t="s">
        <v>9</v>
      </c>
      <c r="F14880" t="s">
        <v>860</v>
      </c>
      <c r="G14880" t="s">
        <v>714</v>
      </c>
      <c r="H14880" s="135" t="s">
        <v>1496</v>
      </c>
      <c r="I14880" t="s">
        <v>1454</v>
      </c>
      <c r="J14880" s="20">
        <v>20</v>
      </c>
      <c r="K14880" s="20" t="s">
        <v>1465</v>
      </c>
      <c r="L14880" t="s">
        <v>1466</v>
      </c>
      <c r="M14880" s="20">
        <v>5</v>
      </c>
      <c r="N14880" s="20">
        <v>5</v>
      </c>
      <c r="AE14880">
        <f t="shared" si="232"/>
        <v>2011</v>
      </c>
    </row>
    <row r="14881" spans="1:31" x14ac:dyDescent="0.25">
      <c r="A14881" s="7">
        <v>14878</v>
      </c>
      <c r="B14881" s="8">
        <v>40628</v>
      </c>
      <c r="C14881" t="s">
        <v>3</v>
      </c>
      <c r="D14881" t="s">
        <v>868</v>
      </c>
      <c r="E14881" t="s">
        <v>9</v>
      </c>
      <c r="F14881" t="s">
        <v>1088</v>
      </c>
      <c r="G14881" t="s">
        <v>648</v>
      </c>
      <c r="H14881" s="9" t="s">
        <v>1797</v>
      </c>
      <c r="I14881" t="s">
        <v>1454</v>
      </c>
      <c r="J14881" s="20">
        <v>68</v>
      </c>
      <c r="K14881" s="20" t="s">
        <v>9</v>
      </c>
      <c r="L14881" t="s">
        <v>1464</v>
      </c>
      <c r="M14881" s="20">
        <v>14.96</v>
      </c>
      <c r="N14881" s="20">
        <v>20.04</v>
      </c>
      <c r="AE14881">
        <f t="shared" si="232"/>
        <v>2011</v>
      </c>
    </row>
    <row r="14882" spans="1:31" x14ac:dyDescent="0.25">
      <c r="A14882" s="7">
        <v>14879</v>
      </c>
      <c r="B14882" s="8">
        <v>40629</v>
      </c>
      <c r="C14882" t="s">
        <v>3</v>
      </c>
      <c r="D14882" t="s">
        <v>543</v>
      </c>
      <c r="E14882" t="s">
        <v>9</v>
      </c>
      <c r="F14882" t="s">
        <v>521</v>
      </c>
      <c r="G14882" t="s">
        <v>648</v>
      </c>
      <c r="H14882" s="135" t="s">
        <v>3071</v>
      </c>
      <c r="I14882" t="s">
        <v>1454</v>
      </c>
      <c r="J14882" s="20">
        <v>38</v>
      </c>
      <c r="K14882" s="20" t="s">
        <v>3</v>
      </c>
      <c r="L14882" t="s">
        <v>1464</v>
      </c>
      <c r="M14882" s="20">
        <v>11.64</v>
      </c>
      <c r="N14882" s="20">
        <v>8.36</v>
      </c>
      <c r="AE14882">
        <f t="shared" si="232"/>
        <v>2011</v>
      </c>
    </row>
    <row r="14883" spans="1:31" x14ac:dyDescent="0.25">
      <c r="A14883" s="7">
        <v>14880</v>
      </c>
      <c r="B14883" s="8">
        <v>40629</v>
      </c>
      <c r="C14883" t="s">
        <v>3</v>
      </c>
      <c r="D14883" t="s">
        <v>678</v>
      </c>
      <c r="E14883" t="s">
        <v>9</v>
      </c>
      <c r="F14883" t="s">
        <v>860</v>
      </c>
      <c r="G14883" t="s">
        <v>1016</v>
      </c>
      <c r="H14883" s="9" t="s">
        <v>2884</v>
      </c>
      <c r="I14883" t="s">
        <v>1454</v>
      </c>
      <c r="J14883" s="20">
        <v>47</v>
      </c>
      <c r="K14883" s="20" t="s">
        <v>1465</v>
      </c>
      <c r="L14883" t="s">
        <v>1466</v>
      </c>
      <c r="M14883" s="20">
        <v>11.75</v>
      </c>
      <c r="N14883" s="20">
        <v>11.75</v>
      </c>
      <c r="AE14883">
        <f t="shared" si="232"/>
        <v>2011</v>
      </c>
    </row>
    <row r="14884" spans="1:31" x14ac:dyDescent="0.25">
      <c r="A14884" s="7">
        <v>14881</v>
      </c>
      <c r="B14884" s="8">
        <v>40630</v>
      </c>
      <c r="C14884" t="s">
        <v>3</v>
      </c>
      <c r="D14884" t="s">
        <v>1086</v>
      </c>
      <c r="E14884" t="s">
        <v>9</v>
      </c>
      <c r="F14884" t="s">
        <v>1092</v>
      </c>
      <c r="G14884" t="s">
        <v>14</v>
      </c>
      <c r="H14884" s="135" t="s">
        <v>1501</v>
      </c>
      <c r="I14884" t="s">
        <v>1455</v>
      </c>
      <c r="J14884" s="20">
        <v>25</v>
      </c>
      <c r="K14884" s="20" t="s">
        <v>9</v>
      </c>
      <c r="L14884" t="s">
        <v>1464</v>
      </c>
      <c r="M14884" s="20">
        <v>2.75</v>
      </c>
      <c r="N14884" s="20">
        <v>4</v>
      </c>
      <c r="AE14884">
        <f t="shared" si="232"/>
        <v>2011</v>
      </c>
    </row>
    <row r="14885" spans="1:31" x14ac:dyDescent="0.25">
      <c r="A14885" s="7">
        <v>14882</v>
      </c>
      <c r="B14885" s="8">
        <v>40630</v>
      </c>
      <c r="C14885" t="s">
        <v>3</v>
      </c>
      <c r="D14885" t="s">
        <v>360</v>
      </c>
      <c r="E14885" t="s">
        <v>9</v>
      </c>
      <c r="F14885" t="s">
        <v>1032</v>
      </c>
      <c r="G14885" t="s">
        <v>929</v>
      </c>
      <c r="H14885" s="135" t="s">
        <v>2902</v>
      </c>
      <c r="I14885" t="s">
        <v>1454</v>
      </c>
      <c r="J14885" s="20">
        <v>25</v>
      </c>
      <c r="K14885" s="20" t="s">
        <v>9</v>
      </c>
      <c r="L14885" t="s">
        <v>1464</v>
      </c>
      <c r="M14885" s="20">
        <v>5.5</v>
      </c>
      <c r="N14885" s="20">
        <v>8</v>
      </c>
      <c r="AE14885">
        <f t="shared" si="232"/>
        <v>2011</v>
      </c>
    </row>
    <row r="14886" spans="1:31" x14ac:dyDescent="0.25">
      <c r="A14886" s="7">
        <v>14883</v>
      </c>
      <c r="B14886" s="8">
        <v>40631</v>
      </c>
      <c r="C14886" t="s">
        <v>3</v>
      </c>
      <c r="D14886" t="s">
        <v>761</v>
      </c>
      <c r="E14886" t="s">
        <v>9</v>
      </c>
      <c r="F14886" t="s">
        <v>975</v>
      </c>
      <c r="G14886" t="s">
        <v>648</v>
      </c>
      <c r="H14886" s="135" t="s">
        <v>1795</v>
      </c>
      <c r="I14886" t="s">
        <v>1455</v>
      </c>
      <c r="J14886" s="20">
        <v>38</v>
      </c>
      <c r="K14886" s="20" t="s">
        <v>3</v>
      </c>
      <c r="L14886" t="s">
        <v>1464</v>
      </c>
      <c r="M14886" s="20">
        <v>5.82</v>
      </c>
      <c r="N14886" s="20">
        <v>4.18</v>
      </c>
      <c r="AE14886">
        <f t="shared" si="232"/>
        <v>2011</v>
      </c>
    </row>
    <row r="14887" spans="1:31" x14ac:dyDescent="0.25">
      <c r="A14887" s="7">
        <v>14884</v>
      </c>
      <c r="B14887" s="8">
        <v>40631</v>
      </c>
      <c r="C14887" t="s">
        <v>3</v>
      </c>
      <c r="D14887" t="s">
        <v>1078</v>
      </c>
      <c r="E14887" t="s">
        <v>9</v>
      </c>
      <c r="F14887" t="s">
        <v>1064</v>
      </c>
      <c r="G14887" t="s">
        <v>929</v>
      </c>
      <c r="H14887" s="9" t="s">
        <v>2652</v>
      </c>
      <c r="I14887" t="s">
        <v>1455</v>
      </c>
      <c r="J14887" s="20">
        <v>81</v>
      </c>
      <c r="K14887" s="20" t="s">
        <v>3</v>
      </c>
      <c r="L14887" t="s">
        <v>1463</v>
      </c>
      <c r="M14887" s="20">
        <v>11.03</v>
      </c>
      <c r="N14887" s="20">
        <v>9.7200000000000006</v>
      </c>
      <c r="AE14887">
        <f t="shared" si="232"/>
        <v>2011</v>
      </c>
    </row>
    <row r="14888" spans="1:31" x14ac:dyDescent="0.25">
      <c r="A14888" s="7">
        <v>14885</v>
      </c>
      <c r="B14888" s="8">
        <v>40631</v>
      </c>
      <c r="C14888" t="s">
        <v>3</v>
      </c>
      <c r="D14888" t="s">
        <v>761</v>
      </c>
      <c r="E14888" t="s">
        <v>9</v>
      </c>
      <c r="F14888" t="s">
        <v>975</v>
      </c>
      <c r="G14888" t="s">
        <v>929</v>
      </c>
      <c r="H14888" s="135" t="s">
        <v>2662</v>
      </c>
      <c r="I14888" t="s">
        <v>1455</v>
      </c>
      <c r="J14888" s="20">
        <v>20</v>
      </c>
      <c r="K14888" s="20" t="s">
        <v>3</v>
      </c>
      <c r="L14888" t="s">
        <v>1464</v>
      </c>
      <c r="M14888" s="20">
        <v>3.3</v>
      </c>
      <c r="N14888" s="20">
        <v>2.2000000000000002</v>
      </c>
      <c r="AE14888">
        <f t="shared" si="232"/>
        <v>2011</v>
      </c>
    </row>
    <row r="14889" spans="1:31" x14ac:dyDescent="0.25">
      <c r="A14889" s="7">
        <v>14886</v>
      </c>
      <c r="B14889" s="8">
        <v>40631</v>
      </c>
      <c r="C14889" t="s">
        <v>3</v>
      </c>
      <c r="D14889" t="s">
        <v>1052</v>
      </c>
      <c r="E14889" t="s">
        <v>9</v>
      </c>
      <c r="F14889" t="s">
        <v>598</v>
      </c>
      <c r="G14889" t="s">
        <v>929</v>
      </c>
      <c r="H14889" s="135" t="s">
        <v>2829</v>
      </c>
      <c r="I14889" t="s">
        <v>1454</v>
      </c>
      <c r="J14889" s="20">
        <v>20</v>
      </c>
      <c r="K14889" s="20" t="s">
        <v>3</v>
      </c>
      <c r="L14889" t="s">
        <v>1464</v>
      </c>
      <c r="M14889" s="20">
        <v>6.6</v>
      </c>
      <c r="N14889" s="20">
        <v>4.4000000000000004</v>
      </c>
      <c r="AE14889">
        <f t="shared" si="232"/>
        <v>2011</v>
      </c>
    </row>
    <row r="14890" spans="1:31" x14ac:dyDescent="0.25">
      <c r="A14890" s="7">
        <v>14887</v>
      </c>
      <c r="B14890" s="8">
        <v>40631</v>
      </c>
      <c r="C14890" t="s">
        <v>3</v>
      </c>
      <c r="D14890" t="s">
        <v>502</v>
      </c>
      <c r="E14890" t="s">
        <v>9</v>
      </c>
      <c r="F14890" t="s">
        <v>923</v>
      </c>
      <c r="G14890" t="s">
        <v>929</v>
      </c>
      <c r="H14890" s="9" t="s">
        <v>2725</v>
      </c>
      <c r="I14890" t="s">
        <v>1454</v>
      </c>
      <c r="J14890" s="20">
        <v>40</v>
      </c>
      <c r="K14890" s="20" t="s">
        <v>3</v>
      </c>
      <c r="L14890" t="s">
        <v>1464</v>
      </c>
      <c r="M14890" s="20">
        <v>12.2</v>
      </c>
      <c r="N14890" s="20">
        <v>8.8000000000000007</v>
      </c>
      <c r="AE14890">
        <f t="shared" si="232"/>
        <v>2011</v>
      </c>
    </row>
    <row r="14891" spans="1:31" x14ac:dyDescent="0.25">
      <c r="A14891" s="7">
        <v>14888</v>
      </c>
      <c r="B14891" s="8">
        <v>40631</v>
      </c>
      <c r="C14891" t="s">
        <v>3</v>
      </c>
      <c r="D14891" t="s">
        <v>311</v>
      </c>
      <c r="E14891" t="s">
        <v>9</v>
      </c>
      <c r="F14891" t="s">
        <v>52</v>
      </c>
      <c r="G14891" t="s">
        <v>714</v>
      </c>
      <c r="H14891" s="9" t="s">
        <v>2125</v>
      </c>
      <c r="I14891" t="s">
        <v>1454</v>
      </c>
      <c r="J14891" s="20">
        <v>23</v>
      </c>
      <c r="K14891" s="20" t="s">
        <v>9</v>
      </c>
      <c r="L14891" t="s">
        <v>1463</v>
      </c>
      <c r="M14891" s="20">
        <v>5.52</v>
      </c>
      <c r="N14891" s="20">
        <v>6.98</v>
      </c>
      <c r="AE14891">
        <f t="shared" si="232"/>
        <v>2011</v>
      </c>
    </row>
    <row r="14892" spans="1:31" x14ac:dyDescent="0.25">
      <c r="A14892" s="7">
        <v>14889</v>
      </c>
      <c r="B14892" s="8">
        <v>40632</v>
      </c>
      <c r="C14892" t="s">
        <v>3</v>
      </c>
      <c r="D14892" t="s">
        <v>487</v>
      </c>
      <c r="E14892" t="s">
        <v>9</v>
      </c>
      <c r="F14892" t="s">
        <v>1018</v>
      </c>
      <c r="G14892" t="s">
        <v>569</v>
      </c>
      <c r="H14892" s="135" t="s">
        <v>2136</v>
      </c>
      <c r="I14892" t="s">
        <v>1455</v>
      </c>
      <c r="J14892" s="20">
        <v>7</v>
      </c>
      <c r="K14892" s="20" t="s">
        <v>3</v>
      </c>
      <c r="L14892" t="s">
        <v>1463</v>
      </c>
      <c r="M14892" s="20">
        <v>1.4100000000000001</v>
      </c>
      <c r="N14892" s="20">
        <v>0.84</v>
      </c>
      <c r="AE14892">
        <f t="shared" si="232"/>
        <v>2011</v>
      </c>
    </row>
    <row r="14893" spans="1:31" x14ac:dyDescent="0.25">
      <c r="A14893" s="7">
        <v>14890</v>
      </c>
      <c r="B14893" s="8">
        <v>40632</v>
      </c>
      <c r="C14893" t="s">
        <v>3</v>
      </c>
      <c r="D14893" t="s">
        <v>276</v>
      </c>
      <c r="E14893" t="s">
        <v>9</v>
      </c>
      <c r="F14893" t="s">
        <v>19</v>
      </c>
      <c r="G14893" t="s">
        <v>377</v>
      </c>
      <c r="H14893" s="9" t="s">
        <v>2124</v>
      </c>
      <c r="I14893" t="s">
        <v>1454</v>
      </c>
      <c r="J14893" s="20">
        <v>22</v>
      </c>
      <c r="K14893" s="20" t="s">
        <v>3</v>
      </c>
      <c r="L14893" t="s">
        <v>1464</v>
      </c>
      <c r="M14893" s="20">
        <v>7.16</v>
      </c>
      <c r="N14893" s="20">
        <v>4.84</v>
      </c>
      <c r="AE14893">
        <f t="shared" si="232"/>
        <v>2011</v>
      </c>
    </row>
    <row r="14894" spans="1:31" x14ac:dyDescent="0.25">
      <c r="A14894" s="7">
        <v>14891</v>
      </c>
      <c r="B14894" s="8">
        <v>40632</v>
      </c>
      <c r="C14894" t="s">
        <v>3</v>
      </c>
      <c r="D14894" t="s">
        <v>1032</v>
      </c>
      <c r="E14894" t="s">
        <v>9</v>
      </c>
      <c r="F14894" t="s">
        <v>360</v>
      </c>
      <c r="G14894" t="s">
        <v>929</v>
      </c>
      <c r="H14894" s="135" t="s">
        <v>2902</v>
      </c>
      <c r="I14894" t="s">
        <v>1454</v>
      </c>
      <c r="J14894" s="20">
        <v>38</v>
      </c>
      <c r="K14894" s="20" t="s">
        <v>9</v>
      </c>
      <c r="L14894" t="s">
        <v>1464</v>
      </c>
      <c r="M14894" s="20">
        <v>8.36</v>
      </c>
      <c r="N14894" s="20">
        <v>11.64</v>
      </c>
      <c r="AE14894">
        <f t="shared" si="232"/>
        <v>2011</v>
      </c>
    </row>
    <row r="14895" spans="1:31" x14ac:dyDescent="0.25">
      <c r="A14895" s="7">
        <v>14892</v>
      </c>
      <c r="B14895" s="8">
        <v>40633</v>
      </c>
      <c r="C14895" t="s">
        <v>3</v>
      </c>
      <c r="D14895" t="s">
        <v>462</v>
      </c>
      <c r="E14895" t="s">
        <v>9</v>
      </c>
      <c r="F14895" t="s">
        <v>240</v>
      </c>
      <c r="G14895" t="s">
        <v>24</v>
      </c>
      <c r="H14895" s="136" t="s">
        <v>1496</v>
      </c>
      <c r="I14895" t="s">
        <v>1454</v>
      </c>
      <c r="J14895" s="20">
        <v>10</v>
      </c>
      <c r="K14895" s="20" t="s">
        <v>1465</v>
      </c>
      <c r="L14895" t="s">
        <v>1466</v>
      </c>
      <c r="M14895" s="20">
        <v>2.5</v>
      </c>
      <c r="N14895" s="20">
        <v>2.5</v>
      </c>
      <c r="AE14895">
        <f t="shared" si="232"/>
        <v>2011</v>
      </c>
    </row>
    <row r="14896" spans="1:31" x14ac:dyDescent="0.25">
      <c r="A14896" s="7">
        <v>14893</v>
      </c>
      <c r="B14896" s="8">
        <v>40633</v>
      </c>
      <c r="C14896" t="s">
        <v>3</v>
      </c>
      <c r="D14896" t="s">
        <v>952</v>
      </c>
      <c r="E14896" t="s">
        <v>9</v>
      </c>
      <c r="F14896" t="s">
        <v>1068</v>
      </c>
      <c r="G14896" t="s">
        <v>861</v>
      </c>
      <c r="H14896" s="135" t="s">
        <v>1496</v>
      </c>
      <c r="I14896" t="s">
        <v>1455</v>
      </c>
      <c r="J14896" s="20">
        <v>15</v>
      </c>
      <c r="K14896" s="20" t="s">
        <v>3</v>
      </c>
      <c r="L14896" t="s">
        <v>1464</v>
      </c>
      <c r="M14896" s="20">
        <v>2.6</v>
      </c>
      <c r="N14896" s="20">
        <v>1.65</v>
      </c>
      <c r="AE14896">
        <f t="shared" si="232"/>
        <v>2011</v>
      </c>
    </row>
    <row r="14897" spans="1:31" x14ac:dyDescent="0.25">
      <c r="A14897" s="7">
        <v>14894</v>
      </c>
      <c r="B14897" s="8">
        <v>40634</v>
      </c>
      <c r="C14897" s="9" t="s">
        <v>3</v>
      </c>
      <c r="D14897" t="s">
        <v>786</v>
      </c>
      <c r="E14897" t="s">
        <v>9</v>
      </c>
      <c r="F14897" t="s">
        <v>91</v>
      </c>
      <c r="G14897" t="s">
        <v>377</v>
      </c>
      <c r="H14897" s="135" t="s">
        <v>1496</v>
      </c>
      <c r="I14897" t="s">
        <v>1454</v>
      </c>
      <c r="J14897" s="20">
        <v>33</v>
      </c>
      <c r="K14897" s="20" t="s">
        <v>9</v>
      </c>
      <c r="L14897" s="13" t="s">
        <v>1464</v>
      </c>
      <c r="M14897" s="20">
        <v>7.26</v>
      </c>
      <c r="N14897" s="20">
        <v>10.24</v>
      </c>
      <c r="AE14897">
        <f t="shared" si="232"/>
        <v>2011</v>
      </c>
    </row>
    <row r="14898" spans="1:31" x14ac:dyDescent="0.25">
      <c r="A14898" s="7">
        <v>14895</v>
      </c>
      <c r="B14898" s="8">
        <v>40634</v>
      </c>
      <c r="C14898" t="s">
        <v>3</v>
      </c>
      <c r="D14898" t="s">
        <v>944</v>
      </c>
      <c r="E14898" t="s">
        <v>9</v>
      </c>
      <c r="F14898" t="s">
        <v>1091</v>
      </c>
      <c r="G14898" t="s">
        <v>648</v>
      </c>
      <c r="H14898" s="135" t="s">
        <v>1795</v>
      </c>
      <c r="I14898" t="s">
        <v>1454</v>
      </c>
      <c r="J14898" s="20">
        <v>20</v>
      </c>
      <c r="K14898" s="20" t="s">
        <v>9</v>
      </c>
      <c r="L14898" t="s">
        <v>1464</v>
      </c>
      <c r="M14898" s="20">
        <v>4.4000000000000004</v>
      </c>
      <c r="N14898" s="20">
        <v>6.6</v>
      </c>
      <c r="AE14898">
        <f t="shared" si="232"/>
        <v>2011</v>
      </c>
    </row>
    <row r="14899" spans="1:31" x14ac:dyDescent="0.25">
      <c r="A14899" s="7">
        <v>14896</v>
      </c>
      <c r="B14899" s="8">
        <v>40634</v>
      </c>
      <c r="C14899" t="s">
        <v>3</v>
      </c>
      <c r="D14899" t="s">
        <v>502</v>
      </c>
      <c r="E14899" t="s">
        <v>9</v>
      </c>
      <c r="F14899" t="s">
        <v>923</v>
      </c>
      <c r="G14899" t="s">
        <v>648</v>
      </c>
      <c r="H14899" s="135" t="s">
        <v>2269</v>
      </c>
      <c r="I14899" t="s">
        <v>1454</v>
      </c>
      <c r="J14899" s="20">
        <v>213</v>
      </c>
      <c r="K14899" s="20" t="s">
        <v>3</v>
      </c>
      <c r="L14899" t="s">
        <v>1464</v>
      </c>
      <c r="M14899" s="20">
        <v>60.64</v>
      </c>
      <c r="N14899" s="20">
        <v>46.86</v>
      </c>
      <c r="AE14899">
        <f t="shared" si="232"/>
        <v>2011</v>
      </c>
    </row>
    <row r="14900" spans="1:31" x14ac:dyDescent="0.25">
      <c r="A14900" s="7">
        <v>14897</v>
      </c>
      <c r="B14900" s="8">
        <v>40634</v>
      </c>
      <c r="C14900" t="s">
        <v>3</v>
      </c>
      <c r="D14900" t="s">
        <v>237</v>
      </c>
      <c r="E14900" t="s">
        <v>9</v>
      </c>
      <c r="F14900" t="s">
        <v>186</v>
      </c>
      <c r="G14900" t="s">
        <v>648</v>
      </c>
      <c r="H14900" s="135" t="s">
        <v>1799</v>
      </c>
      <c r="I14900" t="s">
        <v>1454</v>
      </c>
      <c r="J14900" s="20">
        <v>37</v>
      </c>
      <c r="K14900" s="20" t="s">
        <v>1465</v>
      </c>
      <c r="L14900" t="s">
        <v>1466</v>
      </c>
      <c r="M14900" s="20">
        <v>9.25</v>
      </c>
      <c r="N14900" s="20">
        <v>9.25</v>
      </c>
      <c r="AE14900">
        <f t="shared" si="232"/>
        <v>2011</v>
      </c>
    </row>
    <row r="14901" spans="1:31" x14ac:dyDescent="0.25">
      <c r="A14901" s="7">
        <v>14898</v>
      </c>
      <c r="B14901" s="8">
        <v>40634</v>
      </c>
      <c r="C14901" t="s">
        <v>3</v>
      </c>
      <c r="D14901" t="s">
        <v>1092</v>
      </c>
      <c r="E14901" t="s">
        <v>9</v>
      </c>
      <c r="F14901" t="s">
        <v>1091</v>
      </c>
      <c r="G14901" t="s">
        <v>929</v>
      </c>
      <c r="H14901" s="135" t="s">
        <v>2678</v>
      </c>
      <c r="I14901" t="s">
        <v>1454</v>
      </c>
      <c r="J14901" s="20">
        <v>22</v>
      </c>
      <c r="K14901" s="20" t="s">
        <v>9</v>
      </c>
      <c r="L14901" t="s">
        <v>1464</v>
      </c>
      <c r="M14901" s="20">
        <v>4.84</v>
      </c>
      <c r="N14901" s="20">
        <v>7.16</v>
      </c>
      <c r="AE14901">
        <f t="shared" si="232"/>
        <v>2011</v>
      </c>
    </row>
    <row r="14902" spans="1:31" x14ac:dyDescent="0.25">
      <c r="A14902" s="7">
        <v>14899</v>
      </c>
      <c r="B14902" s="8">
        <v>40634</v>
      </c>
      <c r="C14902" t="s">
        <v>3</v>
      </c>
      <c r="D14902" t="s">
        <v>178</v>
      </c>
      <c r="E14902" t="s">
        <v>9</v>
      </c>
      <c r="F14902" t="s">
        <v>91</v>
      </c>
      <c r="G14902" t="s">
        <v>929</v>
      </c>
      <c r="H14902" s="9" t="s">
        <v>3072</v>
      </c>
      <c r="I14902" t="s">
        <v>1454</v>
      </c>
      <c r="J14902" s="20">
        <v>58</v>
      </c>
      <c r="K14902" s="20" t="s">
        <v>9</v>
      </c>
      <c r="L14902" t="s">
        <v>1464</v>
      </c>
      <c r="M14902" s="20">
        <v>12.76</v>
      </c>
      <c r="N14902" s="20">
        <v>17.239999999999998</v>
      </c>
      <c r="AE14902">
        <f t="shared" si="232"/>
        <v>2011</v>
      </c>
    </row>
    <row r="14903" spans="1:31" x14ac:dyDescent="0.25">
      <c r="A14903" s="7">
        <v>14900</v>
      </c>
      <c r="B14903" s="8">
        <v>40634</v>
      </c>
      <c r="C14903" t="s">
        <v>3</v>
      </c>
      <c r="D14903" t="s">
        <v>989</v>
      </c>
      <c r="E14903" t="s">
        <v>9</v>
      </c>
      <c r="F14903" t="s">
        <v>978</v>
      </c>
      <c r="G14903" t="s">
        <v>929</v>
      </c>
      <c r="H14903" s="135" t="s">
        <v>1496</v>
      </c>
      <c r="I14903" t="s">
        <v>1454</v>
      </c>
      <c r="J14903" s="20">
        <v>65</v>
      </c>
      <c r="K14903" s="20" t="s">
        <v>9</v>
      </c>
      <c r="L14903" t="s">
        <v>1464</v>
      </c>
      <c r="M14903" s="20">
        <v>14.3</v>
      </c>
      <c r="N14903" s="20">
        <v>19.2</v>
      </c>
      <c r="AE14903">
        <f t="shared" si="232"/>
        <v>2011</v>
      </c>
    </row>
    <row r="14904" spans="1:31" x14ac:dyDescent="0.25">
      <c r="A14904" s="7">
        <v>14901</v>
      </c>
      <c r="B14904" s="8">
        <v>40634</v>
      </c>
      <c r="C14904" t="s">
        <v>3</v>
      </c>
      <c r="D14904" t="s">
        <v>542</v>
      </c>
      <c r="E14904" t="s">
        <v>9</v>
      </c>
      <c r="F14904" t="s">
        <v>1095</v>
      </c>
      <c r="G14904" t="s">
        <v>1016</v>
      </c>
      <c r="H14904" s="9" t="s">
        <v>3007</v>
      </c>
      <c r="I14904" t="s">
        <v>1458</v>
      </c>
      <c r="J14904" s="20">
        <v>9</v>
      </c>
      <c r="K14904" s="20" t="s">
        <v>3</v>
      </c>
      <c r="L14904" t="s">
        <v>1464</v>
      </c>
      <c r="M14904" s="20">
        <v>30</v>
      </c>
      <c r="N14904" s="20">
        <v>10</v>
      </c>
      <c r="AE14904">
        <f t="shared" si="232"/>
        <v>2011</v>
      </c>
    </row>
    <row r="14905" spans="1:31" x14ac:dyDescent="0.25">
      <c r="A14905" s="7">
        <v>14902</v>
      </c>
      <c r="B14905" s="8">
        <v>40634</v>
      </c>
      <c r="C14905" t="s">
        <v>3</v>
      </c>
      <c r="D14905" t="s">
        <v>154</v>
      </c>
      <c r="E14905" t="s">
        <v>9</v>
      </c>
      <c r="F14905" t="s">
        <v>91</v>
      </c>
      <c r="G14905" t="s">
        <v>1016</v>
      </c>
      <c r="H14905" s="135" t="s">
        <v>2872</v>
      </c>
      <c r="I14905" t="s">
        <v>1454</v>
      </c>
      <c r="J14905" s="20">
        <v>40</v>
      </c>
      <c r="K14905" s="20" t="s">
        <v>3</v>
      </c>
      <c r="L14905" t="s">
        <v>1463</v>
      </c>
      <c r="M14905" s="20">
        <v>11.4</v>
      </c>
      <c r="N14905" s="20">
        <v>9.6</v>
      </c>
      <c r="AE14905">
        <f t="shared" si="232"/>
        <v>2011</v>
      </c>
    </row>
    <row r="14906" spans="1:31" x14ac:dyDescent="0.25">
      <c r="A14906" s="7">
        <v>14903</v>
      </c>
      <c r="B14906" s="8">
        <v>40634</v>
      </c>
      <c r="C14906" t="s">
        <v>3</v>
      </c>
      <c r="D14906" t="s">
        <v>848</v>
      </c>
      <c r="E14906" t="s">
        <v>9</v>
      </c>
      <c r="F14906" t="s">
        <v>978</v>
      </c>
      <c r="G14906" t="s">
        <v>1016</v>
      </c>
      <c r="H14906" s="135" t="s">
        <v>1496</v>
      </c>
      <c r="I14906" t="s">
        <v>1454</v>
      </c>
      <c r="J14906" s="20">
        <v>25</v>
      </c>
      <c r="K14906" s="20" t="s">
        <v>1465</v>
      </c>
      <c r="L14906" t="s">
        <v>1466</v>
      </c>
      <c r="M14906" s="20">
        <v>6.25</v>
      </c>
      <c r="N14906" s="20">
        <v>6.25</v>
      </c>
      <c r="AE14906">
        <f t="shared" si="232"/>
        <v>2011</v>
      </c>
    </row>
    <row r="14907" spans="1:31" x14ac:dyDescent="0.25">
      <c r="A14907" s="7">
        <v>14904</v>
      </c>
      <c r="B14907" s="8">
        <v>40634</v>
      </c>
      <c r="C14907" t="s">
        <v>3</v>
      </c>
      <c r="D14907" t="s">
        <v>442</v>
      </c>
      <c r="E14907" t="s">
        <v>9</v>
      </c>
      <c r="F14907" t="s">
        <v>427</v>
      </c>
      <c r="G14907" t="s">
        <v>377</v>
      </c>
      <c r="H14907" s="9" t="s">
        <v>3073</v>
      </c>
      <c r="I14907" t="s">
        <v>1454</v>
      </c>
      <c r="J14907" s="20">
        <v>25</v>
      </c>
      <c r="K14907" s="20" t="s">
        <v>9</v>
      </c>
      <c r="L14907" t="s">
        <v>1464</v>
      </c>
      <c r="M14907" s="20">
        <v>5.5</v>
      </c>
      <c r="N14907" s="20">
        <v>8</v>
      </c>
      <c r="AE14907">
        <f t="shared" si="232"/>
        <v>2011</v>
      </c>
    </row>
    <row r="14908" spans="1:31" x14ac:dyDescent="0.25">
      <c r="A14908" s="7">
        <v>14905</v>
      </c>
      <c r="B14908" s="8">
        <v>40634</v>
      </c>
      <c r="C14908" t="s">
        <v>3</v>
      </c>
      <c r="D14908" t="s">
        <v>543</v>
      </c>
      <c r="E14908" t="s">
        <v>9</v>
      </c>
      <c r="F14908" t="s">
        <v>427</v>
      </c>
      <c r="G14908" t="s">
        <v>732</v>
      </c>
      <c r="H14908" s="135" t="s">
        <v>2423</v>
      </c>
      <c r="I14908" t="s">
        <v>1454</v>
      </c>
      <c r="J14908" s="20">
        <v>3</v>
      </c>
      <c r="K14908" s="20" t="s">
        <v>3</v>
      </c>
      <c r="L14908" t="s">
        <v>1463</v>
      </c>
      <c r="M14908" s="20">
        <v>1.78</v>
      </c>
      <c r="N14908" s="20">
        <v>0.72</v>
      </c>
      <c r="AE14908">
        <f t="shared" si="232"/>
        <v>2011</v>
      </c>
    </row>
    <row r="14909" spans="1:31" x14ac:dyDescent="0.25">
      <c r="A14909" s="7">
        <v>14906</v>
      </c>
      <c r="B14909" s="8">
        <v>40634</v>
      </c>
      <c r="C14909" t="s">
        <v>3</v>
      </c>
      <c r="D14909" t="s">
        <v>376</v>
      </c>
      <c r="E14909" t="s">
        <v>9</v>
      </c>
      <c r="F14909" t="s">
        <v>678</v>
      </c>
      <c r="G14909" t="s">
        <v>732</v>
      </c>
      <c r="H14909" s="135" t="s">
        <v>2761</v>
      </c>
      <c r="I14909" t="s">
        <v>1455</v>
      </c>
      <c r="J14909" s="20">
        <v>40</v>
      </c>
      <c r="K14909" s="20" t="s">
        <v>1465</v>
      </c>
      <c r="L14909" t="s">
        <v>1466</v>
      </c>
      <c r="M14909" s="20">
        <v>5</v>
      </c>
      <c r="N14909" s="20">
        <v>5</v>
      </c>
      <c r="AE14909">
        <f t="shared" si="232"/>
        <v>2011</v>
      </c>
    </row>
    <row r="14910" spans="1:31" x14ac:dyDescent="0.25">
      <c r="A14910" s="7">
        <v>14907</v>
      </c>
      <c r="B14910" s="8">
        <v>40634</v>
      </c>
      <c r="C14910" t="s">
        <v>3</v>
      </c>
      <c r="D14910" t="s">
        <v>1010</v>
      </c>
      <c r="E14910" t="s">
        <v>9</v>
      </c>
      <c r="F14910" t="s">
        <v>1091</v>
      </c>
      <c r="G14910" t="s">
        <v>648</v>
      </c>
      <c r="H14910" s="9" t="s">
        <v>1797</v>
      </c>
      <c r="I14910" t="s">
        <v>1454</v>
      </c>
      <c r="J14910" s="20">
        <v>89</v>
      </c>
      <c r="K14910" s="20" t="s">
        <v>3</v>
      </c>
      <c r="L14910" t="s">
        <v>1464</v>
      </c>
      <c r="M14910" s="20">
        <v>25.92</v>
      </c>
      <c r="N14910" s="20">
        <v>19.579999999999998</v>
      </c>
      <c r="AE14910">
        <f t="shared" si="232"/>
        <v>2011</v>
      </c>
    </row>
    <row r="14911" spans="1:31" x14ac:dyDescent="0.25">
      <c r="A14911" s="7">
        <v>14908</v>
      </c>
      <c r="B14911" s="8">
        <v>40635</v>
      </c>
      <c r="C14911" t="s">
        <v>3</v>
      </c>
      <c r="D14911" t="s">
        <v>295</v>
      </c>
      <c r="E14911" t="s">
        <v>9</v>
      </c>
      <c r="F14911" t="s">
        <v>585</v>
      </c>
      <c r="G14911" t="s">
        <v>732</v>
      </c>
      <c r="H14911" s="135" t="s">
        <v>2138</v>
      </c>
      <c r="I14911" t="s">
        <v>1454</v>
      </c>
      <c r="J14911" s="20">
        <v>20</v>
      </c>
      <c r="K14911" s="20" t="s">
        <v>3</v>
      </c>
      <c r="L14911" t="s">
        <v>1463</v>
      </c>
      <c r="M14911" s="20">
        <v>6.2</v>
      </c>
      <c r="N14911" s="20">
        <v>4.8</v>
      </c>
      <c r="AE14911">
        <f t="shared" si="232"/>
        <v>2011</v>
      </c>
    </row>
    <row r="14912" spans="1:31" x14ac:dyDescent="0.25">
      <c r="A14912" s="7">
        <v>14909</v>
      </c>
      <c r="B14912" s="8">
        <v>40635</v>
      </c>
      <c r="C14912" t="s">
        <v>3</v>
      </c>
      <c r="D14912" t="s">
        <v>543</v>
      </c>
      <c r="E14912" t="s">
        <v>9</v>
      </c>
      <c r="F14912" t="s">
        <v>45</v>
      </c>
      <c r="G14912" t="s">
        <v>895</v>
      </c>
      <c r="H14912" s="135" t="s">
        <v>2593</v>
      </c>
      <c r="I14912" t="s">
        <v>1454</v>
      </c>
      <c r="J14912" s="20">
        <v>7</v>
      </c>
      <c r="K14912" s="20" t="s">
        <v>3</v>
      </c>
      <c r="L14912" t="s">
        <v>1463</v>
      </c>
      <c r="M14912" s="20">
        <v>2.8200000000000003</v>
      </c>
      <c r="N14912" s="20">
        <v>1.68</v>
      </c>
      <c r="AE14912">
        <f t="shared" si="232"/>
        <v>2011</v>
      </c>
    </row>
    <row r="14913" spans="1:31" x14ac:dyDescent="0.25">
      <c r="A14913" s="7">
        <v>14910</v>
      </c>
      <c r="B14913" s="8">
        <v>40636</v>
      </c>
      <c r="C14913" t="s">
        <v>3</v>
      </c>
      <c r="D14913" t="s">
        <v>187</v>
      </c>
      <c r="E14913" t="s">
        <v>9</v>
      </c>
      <c r="F14913" t="s">
        <v>665</v>
      </c>
      <c r="G14913" t="s">
        <v>714</v>
      </c>
      <c r="H14913" s="135" t="s">
        <v>2617</v>
      </c>
      <c r="I14913" t="s">
        <v>1454</v>
      </c>
      <c r="J14913" s="20">
        <v>56</v>
      </c>
      <c r="K14913" s="20" t="s">
        <v>3</v>
      </c>
      <c r="L14913" t="s">
        <v>1464</v>
      </c>
      <c r="M14913" s="20">
        <v>16.68</v>
      </c>
      <c r="N14913" s="20">
        <v>12.32</v>
      </c>
      <c r="AE14913">
        <f t="shared" si="232"/>
        <v>2011</v>
      </c>
    </row>
    <row r="14914" spans="1:31" x14ac:dyDescent="0.25">
      <c r="A14914" s="7">
        <v>14911</v>
      </c>
      <c r="B14914" s="8">
        <v>40636</v>
      </c>
      <c r="C14914" t="s">
        <v>3</v>
      </c>
      <c r="D14914" t="s">
        <v>187</v>
      </c>
      <c r="E14914" t="s">
        <v>9</v>
      </c>
      <c r="F14914" t="s">
        <v>1091</v>
      </c>
      <c r="G14914" t="s">
        <v>648</v>
      </c>
      <c r="H14914" s="135" t="s">
        <v>1810</v>
      </c>
      <c r="I14914" t="s">
        <v>1454</v>
      </c>
      <c r="J14914" s="20">
        <v>87</v>
      </c>
      <c r="K14914" s="20" t="s">
        <v>3</v>
      </c>
      <c r="L14914" t="s">
        <v>1464</v>
      </c>
      <c r="M14914" s="20">
        <v>25.36</v>
      </c>
      <c r="N14914" s="20">
        <v>19.14</v>
      </c>
      <c r="AE14914">
        <f t="shared" si="232"/>
        <v>2011</v>
      </c>
    </row>
    <row r="14915" spans="1:31" x14ac:dyDescent="0.25">
      <c r="A14915" s="7">
        <v>14912</v>
      </c>
      <c r="B14915" s="8">
        <v>40636</v>
      </c>
      <c r="C14915" t="s">
        <v>3</v>
      </c>
      <c r="D14915" t="s">
        <v>187</v>
      </c>
      <c r="E14915" t="s">
        <v>9</v>
      </c>
      <c r="F14915" t="s">
        <v>52</v>
      </c>
      <c r="G14915" t="s">
        <v>929</v>
      </c>
      <c r="H14915" s="135" t="s">
        <v>2665</v>
      </c>
      <c r="I14915" t="s">
        <v>1454</v>
      </c>
      <c r="J14915" s="20">
        <v>28</v>
      </c>
      <c r="K14915" s="20" t="s">
        <v>3</v>
      </c>
      <c r="L14915" t="s">
        <v>1464</v>
      </c>
      <c r="M14915" s="20">
        <v>8.84</v>
      </c>
      <c r="N14915" s="20">
        <v>6.16</v>
      </c>
      <c r="AE14915">
        <f t="shared" si="232"/>
        <v>2011</v>
      </c>
    </row>
    <row r="14916" spans="1:31" x14ac:dyDescent="0.25">
      <c r="A14916" s="7">
        <v>14913</v>
      </c>
      <c r="B14916" s="8">
        <v>40636</v>
      </c>
      <c r="C14916" t="s">
        <v>3</v>
      </c>
      <c r="D14916" t="s">
        <v>952</v>
      </c>
      <c r="E14916" t="s">
        <v>9</v>
      </c>
      <c r="F14916" t="s">
        <v>1028</v>
      </c>
      <c r="G14916" t="s">
        <v>895</v>
      </c>
      <c r="H14916" s="135" t="s">
        <v>2540</v>
      </c>
      <c r="I14916" t="s">
        <v>1454</v>
      </c>
      <c r="J14916" s="20">
        <v>35</v>
      </c>
      <c r="K14916" s="20" t="s">
        <v>9</v>
      </c>
      <c r="L14916" t="s">
        <v>1464</v>
      </c>
      <c r="M14916" s="20">
        <v>7.7</v>
      </c>
      <c r="N14916" s="20">
        <v>10.8</v>
      </c>
      <c r="AE14916">
        <f t="shared" ref="AE14916:AE14979" si="233">YEAR(B14916)</f>
        <v>2011</v>
      </c>
    </row>
    <row r="14917" spans="1:31" x14ac:dyDescent="0.25">
      <c r="A14917" s="7">
        <v>14914</v>
      </c>
      <c r="B14917" s="8">
        <v>40636</v>
      </c>
      <c r="C14917" t="s">
        <v>3</v>
      </c>
      <c r="D14917" t="s">
        <v>708</v>
      </c>
      <c r="E14917" t="s">
        <v>9</v>
      </c>
      <c r="F14917" t="s">
        <v>1018</v>
      </c>
      <c r="G14917" t="s">
        <v>929</v>
      </c>
      <c r="H14917" s="135" t="s">
        <v>2693</v>
      </c>
      <c r="I14917" t="s">
        <v>1455</v>
      </c>
      <c r="J14917" s="20">
        <v>10</v>
      </c>
      <c r="K14917" s="20" t="s">
        <v>9</v>
      </c>
      <c r="L14917" t="s">
        <v>1464</v>
      </c>
      <c r="M14917" s="20">
        <v>1.1000000000000001</v>
      </c>
      <c r="N14917" s="20">
        <v>1.9</v>
      </c>
      <c r="AE14917">
        <f t="shared" si="233"/>
        <v>2011</v>
      </c>
    </row>
    <row r="14918" spans="1:31" x14ac:dyDescent="0.25">
      <c r="A14918" s="7">
        <v>14915</v>
      </c>
      <c r="B14918" s="8">
        <v>40636</v>
      </c>
      <c r="C14918" t="s">
        <v>3</v>
      </c>
      <c r="D14918" t="s">
        <v>984</v>
      </c>
      <c r="E14918" t="s">
        <v>9</v>
      </c>
      <c r="F14918" t="s">
        <v>767</v>
      </c>
      <c r="G14918" t="s">
        <v>929</v>
      </c>
      <c r="H14918" s="135" t="s">
        <v>2986</v>
      </c>
      <c r="I14918" t="s">
        <v>1454</v>
      </c>
      <c r="J14918" s="20">
        <v>84</v>
      </c>
      <c r="K14918" s="20" t="s">
        <v>1465</v>
      </c>
      <c r="L14918" t="s">
        <v>1466</v>
      </c>
      <c r="M14918" s="20">
        <v>21</v>
      </c>
      <c r="N14918" s="20">
        <v>21</v>
      </c>
      <c r="AE14918">
        <f t="shared" si="233"/>
        <v>2011</v>
      </c>
    </row>
    <row r="14919" spans="1:31" x14ac:dyDescent="0.25">
      <c r="A14919" s="7">
        <v>14916</v>
      </c>
      <c r="B14919" s="8">
        <v>40636</v>
      </c>
      <c r="C14919" t="s">
        <v>3</v>
      </c>
      <c r="D14919" t="s">
        <v>1018</v>
      </c>
      <c r="E14919" t="s">
        <v>9</v>
      </c>
      <c r="F14919" t="s">
        <v>1085</v>
      </c>
      <c r="G14919" t="s">
        <v>1016</v>
      </c>
      <c r="H14919" s="9" t="s">
        <v>2962</v>
      </c>
      <c r="I14919" t="s">
        <v>1455</v>
      </c>
      <c r="J14919" s="20">
        <v>20</v>
      </c>
      <c r="K14919" s="20" t="s">
        <v>9</v>
      </c>
      <c r="L14919" t="s">
        <v>1463</v>
      </c>
      <c r="M14919" s="20">
        <v>2.4</v>
      </c>
      <c r="N14919" s="20">
        <v>3.1</v>
      </c>
      <c r="AE14919">
        <f t="shared" si="233"/>
        <v>2011</v>
      </c>
    </row>
    <row r="14920" spans="1:31" x14ac:dyDescent="0.25">
      <c r="A14920" s="7">
        <v>14917</v>
      </c>
      <c r="B14920" s="8">
        <v>40636</v>
      </c>
      <c r="C14920" t="s">
        <v>3</v>
      </c>
      <c r="D14920" t="s">
        <v>918</v>
      </c>
      <c r="E14920" t="s">
        <v>9</v>
      </c>
      <c r="F14920" t="s">
        <v>923</v>
      </c>
      <c r="G14920" t="s">
        <v>1016</v>
      </c>
      <c r="H14920" s="9" t="s">
        <v>2962</v>
      </c>
      <c r="I14920" t="s">
        <v>1454</v>
      </c>
      <c r="J14920" s="20">
        <v>40</v>
      </c>
      <c r="K14920" s="20" t="s">
        <v>1465</v>
      </c>
      <c r="L14920" t="s">
        <v>1466</v>
      </c>
      <c r="M14920" s="20">
        <v>10</v>
      </c>
      <c r="N14920" s="20">
        <v>10</v>
      </c>
      <c r="AE14920">
        <f t="shared" si="233"/>
        <v>2011</v>
      </c>
    </row>
    <row r="14921" spans="1:31" x14ac:dyDescent="0.25">
      <c r="A14921" s="7">
        <v>14918</v>
      </c>
      <c r="B14921" s="8">
        <v>40637</v>
      </c>
      <c r="C14921" t="s">
        <v>3</v>
      </c>
      <c r="D14921" t="s">
        <v>543</v>
      </c>
      <c r="E14921" t="s">
        <v>9</v>
      </c>
      <c r="F14921" t="s">
        <v>464</v>
      </c>
      <c r="G14921" t="s">
        <v>633</v>
      </c>
      <c r="H14921" s="135" t="s">
        <v>1772</v>
      </c>
      <c r="I14921" t="s">
        <v>1454</v>
      </c>
      <c r="J14921" s="20">
        <v>15</v>
      </c>
      <c r="K14921" s="20" t="s">
        <v>3</v>
      </c>
      <c r="L14921" t="s">
        <v>1463</v>
      </c>
      <c r="M14921" s="20">
        <v>4.9000000000000004</v>
      </c>
      <c r="N14921" s="20">
        <v>3.6</v>
      </c>
      <c r="AE14921">
        <f t="shared" si="233"/>
        <v>2011</v>
      </c>
    </row>
    <row r="14922" spans="1:31" x14ac:dyDescent="0.25">
      <c r="A14922" s="7">
        <v>14919</v>
      </c>
      <c r="B14922" s="8">
        <v>40637</v>
      </c>
      <c r="C14922" t="s">
        <v>3</v>
      </c>
      <c r="D14922" t="s">
        <v>791</v>
      </c>
      <c r="E14922" t="s">
        <v>9</v>
      </c>
      <c r="F14922" t="s">
        <v>923</v>
      </c>
      <c r="G14922" t="s">
        <v>377</v>
      </c>
      <c r="H14922" s="9" t="s">
        <v>2403</v>
      </c>
      <c r="I14922" t="s">
        <v>1454</v>
      </c>
      <c r="J14922" s="20">
        <v>90</v>
      </c>
      <c r="K14922" s="20" t="s">
        <v>9</v>
      </c>
      <c r="L14922" t="s">
        <v>1463</v>
      </c>
      <c r="M14922" s="20">
        <v>21.6</v>
      </c>
      <c r="N14922" s="20">
        <v>24.4</v>
      </c>
      <c r="AE14922">
        <f t="shared" si="233"/>
        <v>2011</v>
      </c>
    </row>
    <row r="14923" spans="1:31" x14ac:dyDescent="0.25">
      <c r="A14923" s="7">
        <v>14920</v>
      </c>
      <c r="B14923" s="8">
        <v>40637</v>
      </c>
      <c r="C14923" t="s">
        <v>3</v>
      </c>
      <c r="D14923" t="s">
        <v>543</v>
      </c>
      <c r="E14923" t="s">
        <v>9</v>
      </c>
      <c r="F14923" t="s">
        <v>233</v>
      </c>
      <c r="G14923" t="s">
        <v>648</v>
      </c>
      <c r="H14923" s="136" t="s">
        <v>1496</v>
      </c>
      <c r="I14923" t="s">
        <v>1454</v>
      </c>
      <c r="J14923" s="20">
        <v>59</v>
      </c>
      <c r="K14923" s="20" t="s">
        <v>9</v>
      </c>
      <c r="L14923" t="s">
        <v>1464</v>
      </c>
      <c r="M14923" s="20">
        <v>12.98</v>
      </c>
      <c r="N14923" s="20">
        <v>17.52</v>
      </c>
      <c r="AE14923">
        <f t="shared" si="233"/>
        <v>2011</v>
      </c>
    </row>
    <row r="14924" spans="1:31" x14ac:dyDescent="0.25">
      <c r="A14924" s="7">
        <v>14921</v>
      </c>
      <c r="B14924" s="8">
        <v>40637</v>
      </c>
      <c r="C14924" t="s">
        <v>3</v>
      </c>
      <c r="D14924" t="s">
        <v>350</v>
      </c>
      <c r="E14924" t="s">
        <v>9</v>
      </c>
      <c r="F14924" t="s">
        <v>1088</v>
      </c>
      <c r="G14924" t="s">
        <v>861</v>
      </c>
      <c r="H14924" s="135" t="s">
        <v>1496</v>
      </c>
      <c r="I14924" t="s">
        <v>1454</v>
      </c>
      <c r="J14924" s="20">
        <v>6</v>
      </c>
      <c r="K14924" s="20" t="s">
        <v>9</v>
      </c>
      <c r="L14924" t="s">
        <v>1464</v>
      </c>
      <c r="M14924" s="20">
        <v>1.32</v>
      </c>
      <c r="N14924" s="20">
        <v>2.6799999999999997</v>
      </c>
      <c r="AE14924">
        <f t="shared" si="233"/>
        <v>2011</v>
      </c>
    </row>
    <row r="14925" spans="1:31" x14ac:dyDescent="0.25">
      <c r="A14925" s="7">
        <v>14922</v>
      </c>
      <c r="B14925" s="8">
        <v>40638</v>
      </c>
      <c r="C14925" t="s">
        <v>3</v>
      </c>
      <c r="D14925" s="16" t="s">
        <v>35</v>
      </c>
      <c r="E14925" t="s">
        <v>9</v>
      </c>
      <c r="F14925" t="s">
        <v>464</v>
      </c>
      <c r="G14925" t="s">
        <v>377</v>
      </c>
      <c r="H14925" s="9" t="s">
        <v>3074</v>
      </c>
      <c r="I14925" t="s">
        <v>1454</v>
      </c>
      <c r="J14925" s="20">
        <v>21</v>
      </c>
      <c r="K14925" s="20" t="s">
        <v>3</v>
      </c>
      <c r="L14925" t="s">
        <v>1463</v>
      </c>
      <c r="M14925" s="20">
        <v>6.46</v>
      </c>
      <c r="N14925" s="20">
        <v>5.04</v>
      </c>
      <c r="AE14925">
        <f t="shared" si="233"/>
        <v>2011</v>
      </c>
    </row>
    <row r="14926" spans="1:31" x14ac:dyDescent="0.25">
      <c r="A14926" s="7">
        <v>14923</v>
      </c>
      <c r="B14926" s="8">
        <v>40638</v>
      </c>
      <c r="C14926" t="s">
        <v>3</v>
      </c>
      <c r="D14926" t="s">
        <v>1073</v>
      </c>
      <c r="E14926" t="s">
        <v>9</v>
      </c>
      <c r="F14926" t="s">
        <v>860</v>
      </c>
      <c r="G14926" t="s">
        <v>929</v>
      </c>
      <c r="H14926" s="135" t="s">
        <v>1496</v>
      </c>
      <c r="I14926" t="s">
        <v>1454</v>
      </c>
      <c r="J14926" s="20">
        <v>16</v>
      </c>
      <c r="K14926" s="20" t="s">
        <v>1465</v>
      </c>
      <c r="L14926" t="s">
        <v>1466</v>
      </c>
      <c r="M14926" s="20">
        <v>4</v>
      </c>
      <c r="N14926" s="20">
        <v>4</v>
      </c>
      <c r="AE14926">
        <f t="shared" si="233"/>
        <v>2011</v>
      </c>
    </row>
    <row r="14927" spans="1:31" x14ac:dyDescent="0.25">
      <c r="A14927" s="7">
        <v>14924</v>
      </c>
      <c r="B14927" s="8">
        <v>40638</v>
      </c>
      <c r="C14927" t="s">
        <v>3</v>
      </c>
      <c r="D14927" t="s">
        <v>973</v>
      </c>
      <c r="E14927" t="s">
        <v>9</v>
      </c>
      <c r="F14927" t="s">
        <v>860</v>
      </c>
      <c r="G14927" t="s">
        <v>895</v>
      </c>
      <c r="H14927" s="135" t="s">
        <v>1496</v>
      </c>
      <c r="I14927" t="s">
        <v>1454</v>
      </c>
      <c r="J14927" s="20">
        <v>10</v>
      </c>
      <c r="K14927" s="20" t="s">
        <v>1465</v>
      </c>
      <c r="L14927" t="s">
        <v>1466</v>
      </c>
      <c r="M14927" s="20">
        <v>2.5</v>
      </c>
      <c r="N14927" s="20">
        <v>2.5</v>
      </c>
      <c r="AE14927">
        <f t="shared" si="233"/>
        <v>2011</v>
      </c>
    </row>
    <row r="14928" spans="1:31" x14ac:dyDescent="0.25">
      <c r="A14928" s="7">
        <v>14925</v>
      </c>
      <c r="B14928" s="8">
        <v>40638</v>
      </c>
      <c r="C14928" t="s">
        <v>3</v>
      </c>
      <c r="D14928" t="s">
        <v>350</v>
      </c>
      <c r="E14928" t="s">
        <v>9</v>
      </c>
      <c r="F14928" t="s">
        <v>795</v>
      </c>
      <c r="G14928" t="s">
        <v>377</v>
      </c>
      <c r="H14928" s="9" t="s">
        <v>2154</v>
      </c>
      <c r="I14928" t="s">
        <v>1454</v>
      </c>
      <c r="J14928" s="20">
        <v>23</v>
      </c>
      <c r="K14928" s="20" t="s">
        <v>3</v>
      </c>
      <c r="L14928" t="s">
        <v>1463</v>
      </c>
      <c r="M14928" s="20">
        <v>6.98</v>
      </c>
      <c r="N14928" s="20">
        <v>5.52</v>
      </c>
      <c r="AE14928">
        <f t="shared" si="233"/>
        <v>2011</v>
      </c>
    </row>
    <row r="14929" spans="1:31" x14ac:dyDescent="0.25">
      <c r="A14929" s="7">
        <v>14926</v>
      </c>
      <c r="B14929" s="8">
        <v>40639</v>
      </c>
      <c r="C14929" t="s">
        <v>3</v>
      </c>
      <c r="D14929" t="s">
        <v>487</v>
      </c>
      <c r="E14929" t="s">
        <v>9</v>
      </c>
      <c r="F14929" t="s">
        <v>1018</v>
      </c>
      <c r="G14929" t="s">
        <v>732</v>
      </c>
      <c r="H14929" s="135" t="s">
        <v>2109</v>
      </c>
      <c r="I14929" t="s">
        <v>1455</v>
      </c>
      <c r="J14929" s="20">
        <v>14</v>
      </c>
      <c r="K14929" s="20" t="s">
        <v>1465</v>
      </c>
      <c r="L14929" t="s">
        <v>1466</v>
      </c>
      <c r="M14929" s="20">
        <v>1.75</v>
      </c>
      <c r="N14929" s="20">
        <v>1.75</v>
      </c>
      <c r="AE14929">
        <f t="shared" si="233"/>
        <v>2011</v>
      </c>
    </row>
    <row r="14930" spans="1:31" x14ac:dyDescent="0.25">
      <c r="A14930" s="7">
        <v>14927</v>
      </c>
      <c r="B14930" s="8">
        <v>40639</v>
      </c>
      <c r="C14930" t="s">
        <v>3</v>
      </c>
      <c r="D14930" t="s">
        <v>1064</v>
      </c>
      <c r="E14930" t="s">
        <v>9</v>
      </c>
      <c r="F14930" t="s">
        <v>1060</v>
      </c>
      <c r="G14930" t="s">
        <v>648</v>
      </c>
      <c r="H14930" s="135" t="s">
        <v>1833</v>
      </c>
      <c r="I14930" t="s">
        <v>1455</v>
      </c>
      <c r="J14930" s="20">
        <v>4</v>
      </c>
      <c r="K14930" s="20" t="s">
        <v>1465</v>
      </c>
      <c r="L14930" t="s">
        <v>1466</v>
      </c>
      <c r="M14930" s="20">
        <v>0.5</v>
      </c>
      <c r="N14930" s="20">
        <v>0.5</v>
      </c>
      <c r="AE14930">
        <f t="shared" si="233"/>
        <v>2011</v>
      </c>
    </row>
    <row r="14931" spans="1:31" x14ac:dyDescent="0.25">
      <c r="A14931" s="7">
        <v>14928</v>
      </c>
      <c r="B14931" s="8">
        <v>40639</v>
      </c>
      <c r="C14931" t="s">
        <v>3</v>
      </c>
      <c r="D14931" t="s">
        <v>47</v>
      </c>
      <c r="E14931" t="s">
        <v>9</v>
      </c>
      <c r="F14931" t="s">
        <v>118</v>
      </c>
      <c r="G14931" t="s">
        <v>648</v>
      </c>
      <c r="H14931" s="135" t="s">
        <v>1799</v>
      </c>
      <c r="I14931" t="s">
        <v>1454</v>
      </c>
      <c r="J14931" s="20">
        <v>37</v>
      </c>
      <c r="K14931" s="20" t="s">
        <v>3</v>
      </c>
      <c r="L14931" t="s">
        <v>1464</v>
      </c>
      <c r="M14931" s="20">
        <v>11.36</v>
      </c>
      <c r="N14931" s="20">
        <v>8.14</v>
      </c>
      <c r="AE14931">
        <f t="shared" si="233"/>
        <v>2011</v>
      </c>
    </row>
    <row r="14932" spans="1:31" x14ac:dyDescent="0.25">
      <c r="A14932" s="7">
        <v>14929</v>
      </c>
      <c r="B14932" s="8">
        <v>40639</v>
      </c>
      <c r="C14932" t="s">
        <v>3</v>
      </c>
      <c r="D14932" t="s">
        <v>655</v>
      </c>
      <c r="E14932" t="s">
        <v>9</v>
      </c>
      <c r="F14932" t="s">
        <v>734</v>
      </c>
      <c r="G14932" t="s">
        <v>648</v>
      </c>
      <c r="H14932" s="135" t="s">
        <v>1789</v>
      </c>
      <c r="I14932" t="s">
        <v>1454</v>
      </c>
      <c r="J14932" s="20">
        <v>32</v>
      </c>
      <c r="K14932" s="20" t="s">
        <v>3</v>
      </c>
      <c r="L14932" t="s">
        <v>1463</v>
      </c>
      <c r="M14932" s="20">
        <v>9.32</v>
      </c>
      <c r="N14932" s="20">
        <v>7.68</v>
      </c>
      <c r="AE14932">
        <f t="shared" si="233"/>
        <v>2011</v>
      </c>
    </row>
    <row r="14933" spans="1:31" x14ac:dyDescent="0.25">
      <c r="A14933" s="7">
        <v>14930</v>
      </c>
      <c r="B14933" s="8">
        <v>40639</v>
      </c>
      <c r="C14933" t="s">
        <v>3</v>
      </c>
      <c r="D14933" t="s">
        <v>47</v>
      </c>
      <c r="E14933" t="s">
        <v>9</v>
      </c>
      <c r="F14933" t="s">
        <v>869</v>
      </c>
      <c r="G14933" t="s">
        <v>929</v>
      </c>
      <c r="H14933" s="9" t="s">
        <v>2719</v>
      </c>
      <c r="I14933" t="s">
        <v>1454</v>
      </c>
      <c r="J14933" s="20">
        <v>52</v>
      </c>
      <c r="K14933" s="20" t="s">
        <v>9</v>
      </c>
      <c r="L14933" t="s">
        <v>1464</v>
      </c>
      <c r="M14933" s="20">
        <v>11.44</v>
      </c>
      <c r="N14933" s="20">
        <v>15.56</v>
      </c>
      <c r="AE14933">
        <f t="shared" si="233"/>
        <v>2011</v>
      </c>
    </row>
    <row r="14934" spans="1:31" x14ac:dyDescent="0.25">
      <c r="A14934" s="7">
        <v>14931</v>
      </c>
      <c r="B14934" s="8">
        <v>40639</v>
      </c>
      <c r="C14934" t="s">
        <v>3</v>
      </c>
      <c r="D14934" t="s">
        <v>973</v>
      </c>
      <c r="E14934" t="s">
        <v>9</v>
      </c>
      <c r="F14934" t="s">
        <v>860</v>
      </c>
      <c r="G14934" t="s">
        <v>895</v>
      </c>
      <c r="H14934" s="135" t="s">
        <v>2590</v>
      </c>
      <c r="I14934" t="s">
        <v>1454</v>
      </c>
      <c r="J14934" s="20">
        <v>20</v>
      </c>
      <c r="K14934" s="20" t="s">
        <v>1465</v>
      </c>
      <c r="L14934" t="s">
        <v>1466</v>
      </c>
      <c r="M14934" s="20">
        <v>5</v>
      </c>
      <c r="N14934" s="20">
        <v>5</v>
      </c>
      <c r="AE14934">
        <f t="shared" si="233"/>
        <v>2011</v>
      </c>
    </row>
    <row r="14935" spans="1:31" x14ac:dyDescent="0.25">
      <c r="A14935" s="7">
        <v>14932</v>
      </c>
      <c r="B14935" s="8">
        <v>40639</v>
      </c>
      <c r="C14935" t="s">
        <v>3</v>
      </c>
      <c r="D14935" t="s">
        <v>47</v>
      </c>
      <c r="E14935" t="s">
        <v>9</v>
      </c>
      <c r="F14935" t="s">
        <v>860</v>
      </c>
      <c r="G14935" t="s">
        <v>929</v>
      </c>
      <c r="H14935" s="135" t="s">
        <v>2655</v>
      </c>
      <c r="I14935" t="s">
        <v>1454</v>
      </c>
      <c r="J14935" s="20">
        <v>21</v>
      </c>
      <c r="K14935" s="20" t="s">
        <v>3</v>
      </c>
      <c r="L14935" t="s">
        <v>1464</v>
      </c>
      <c r="M14935" s="20">
        <v>6.88</v>
      </c>
      <c r="N14935" s="20">
        <v>4.62</v>
      </c>
      <c r="AE14935">
        <f t="shared" si="233"/>
        <v>2011</v>
      </c>
    </row>
    <row r="14936" spans="1:31" x14ac:dyDescent="0.25">
      <c r="A14936" s="7">
        <v>14933</v>
      </c>
      <c r="B14936" s="8">
        <v>40639</v>
      </c>
      <c r="C14936" t="s">
        <v>3</v>
      </c>
      <c r="D14936" t="s">
        <v>712</v>
      </c>
      <c r="E14936" t="s">
        <v>9</v>
      </c>
      <c r="F14936" t="s">
        <v>817</v>
      </c>
      <c r="G14936" t="s">
        <v>929</v>
      </c>
      <c r="H14936" s="135" t="s">
        <v>3075</v>
      </c>
      <c r="I14936" t="s">
        <v>1454</v>
      </c>
      <c r="J14936" s="20">
        <v>15</v>
      </c>
      <c r="K14936" s="20" t="s">
        <v>3</v>
      </c>
      <c r="L14936" t="s">
        <v>1464</v>
      </c>
      <c r="M14936" s="20">
        <v>5.2</v>
      </c>
      <c r="N14936" s="20">
        <v>3.3</v>
      </c>
      <c r="AE14936">
        <f t="shared" si="233"/>
        <v>2011</v>
      </c>
    </row>
    <row r="14937" spans="1:31" x14ac:dyDescent="0.25">
      <c r="A14937" s="7">
        <v>14934</v>
      </c>
      <c r="B14937" s="8">
        <v>40639</v>
      </c>
      <c r="C14937" t="s">
        <v>3</v>
      </c>
      <c r="D14937" t="s">
        <v>779</v>
      </c>
      <c r="E14937" t="s">
        <v>9</v>
      </c>
      <c r="F14937" t="s">
        <v>833</v>
      </c>
      <c r="G14937" t="s">
        <v>895</v>
      </c>
      <c r="H14937" s="9" t="s">
        <v>3069</v>
      </c>
      <c r="I14937" t="s">
        <v>1454</v>
      </c>
      <c r="J14937" s="20">
        <v>35</v>
      </c>
      <c r="K14937" s="20" t="s">
        <v>3</v>
      </c>
      <c r="L14937" t="s">
        <v>1464</v>
      </c>
      <c r="M14937" s="20">
        <v>10.8</v>
      </c>
      <c r="N14937" s="20">
        <v>7.7</v>
      </c>
      <c r="AE14937">
        <f t="shared" si="233"/>
        <v>2011</v>
      </c>
    </row>
    <row r="14938" spans="1:31" x14ac:dyDescent="0.25">
      <c r="A14938" s="7">
        <v>14935</v>
      </c>
      <c r="B14938" s="8">
        <v>40639</v>
      </c>
      <c r="C14938" t="s">
        <v>3</v>
      </c>
      <c r="D14938" t="s">
        <v>518</v>
      </c>
      <c r="E14938" t="s">
        <v>9</v>
      </c>
      <c r="F14938" t="s">
        <v>904</v>
      </c>
      <c r="G14938" t="s">
        <v>1016</v>
      </c>
      <c r="H14938" s="135" t="s">
        <v>1496</v>
      </c>
      <c r="I14938" t="s">
        <v>1454</v>
      </c>
      <c r="J14938" s="20">
        <v>22</v>
      </c>
      <c r="K14938" s="20" t="s">
        <v>9</v>
      </c>
      <c r="L14938" t="s">
        <v>1464</v>
      </c>
      <c r="M14938" s="20">
        <v>4.84</v>
      </c>
      <c r="N14938" s="20">
        <v>7.16</v>
      </c>
      <c r="AE14938">
        <f t="shared" si="233"/>
        <v>2011</v>
      </c>
    </row>
    <row r="14939" spans="1:31" x14ac:dyDescent="0.25">
      <c r="A14939" s="7">
        <v>14936</v>
      </c>
      <c r="B14939" s="8">
        <v>40639</v>
      </c>
      <c r="C14939" t="s">
        <v>3</v>
      </c>
      <c r="D14939" t="s">
        <v>779</v>
      </c>
      <c r="E14939" t="s">
        <v>9</v>
      </c>
      <c r="F14939" t="s">
        <v>850</v>
      </c>
      <c r="G14939" t="s">
        <v>1016</v>
      </c>
      <c r="H14939" s="9" t="s">
        <v>3049</v>
      </c>
      <c r="I14939" t="s">
        <v>1455</v>
      </c>
      <c r="J14939" s="20">
        <v>35</v>
      </c>
      <c r="K14939" s="20" t="s">
        <v>1465</v>
      </c>
      <c r="L14939" t="s">
        <v>1466</v>
      </c>
      <c r="M14939" s="20">
        <v>4.375</v>
      </c>
      <c r="N14939" s="20">
        <v>4.375</v>
      </c>
      <c r="AE14939">
        <f t="shared" si="233"/>
        <v>2011</v>
      </c>
    </row>
    <row r="14940" spans="1:31" x14ac:dyDescent="0.25">
      <c r="A14940" s="7">
        <v>14937</v>
      </c>
      <c r="B14940" s="8">
        <v>40639</v>
      </c>
      <c r="C14940" t="s">
        <v>3</v>
      </c>
      <c r="D14940" t="s">
        <v>494</v>
      </c>
      <c r="E14940" t="s">
        <v>9</v>
      </c>
      <c r="F14940" t="s">
        <v>904</v>
      </c>
      <c r="G14940" t="s">
        <v>648</v>
      </c>
      <c r="H14940" s="9" t="s">
        <v>2945</v>
      </c>
      <c r="I14940" t="s">
        <v>1456</v>
      </c>
      <c r="J14940" s="20">
        <v>22</v>
      </c>
      <c r="K14940" s="20" t="s">
        <v>9</v>
      </c>
      <c r="L14940" t="s">
        <v>1464</v>
      </c>
      <c r="M14940" s="20">
        <v>4.84</v>
      </c>
      <c r="N14940" s="20">
        <v>7.16</v>
      </c>
      <c r="O14940" t="s">
        <v>3</v>
      </c>
      <c r="P14940" s="13" t="s">
        <v>918</v>
      </c>
      <c r="Q14940" t="s">
        <v>9</v>
      </c>
      <c r="R14940" t="s">
        <v>836</v>
      </c>
      <c r="S14940" t="s">
        <v>1465</v>
      </c>
      <c r="U14940" t="s">
        <v>1465</v>
      </c>
      <c r="W14940" t="s">
        <v>1465</v>
      </c>
      <c r="Y14940" t="s">
        <v>1465</v>
      </c>
      <c r="AA14940" t="s">
        <v>1465</v>
      </c>
      <c r="AC14940" t="s">
        <v>1465</v>
      </c>
      <c r="AE14940">
        <f t="shared" si="233"/>
        <v>2011</v>
      </c>
    </row>
    <row r="14941" spans="1:31" x14ac:dyDescent="0.25">
      <c r="A14941" s="7">
        <v>14938</v>
      </c>
      <c r="B14941" s="8">
        <v>40641</v>
      </c>
      <c r="C14941" t="s">
        <v>3</v>
      </c>
      <c r="D14941" t="s">
        <v>1051</v>
      </c>
      <c r="E14941" t="s">
        <v>9</v>
      </c>
      <c r="F14941" t="s">
        <v>828</v>
      </c>
      <c r="G14941" t="s">
        <v>732</v>
      </c>
      <c r="H14941" s="135" t="s">
        <v>2186</v>
      </c>
      <c r="I14941" t="s">
        <v>1454</v>
      </c>
      <c r="J14941" s="20">
        <v>84</v>
      </c>
      <c r="K14941" s="20" t="s">
        <v>3</v>
      </c>
      <c r="L14941" t="s">
        <v>1464</v>
      </c>
      <c r="M14941" s="20">
        <v>24.52</v>
      </c>
      <c r="N14941" s="20">
        <v>18.48</v>
      </c>
      <c r="AE14941">
        <f t="shared" si="233"/>
        <v>2011</v>
      </c>
    </row>
    <row r="14942" spans="1:31" x14ac:dyDescent="0.25">
      <c r="A14942" s="7">
        <v>14939</v>
      </c>
      <c r="B14942" s="8">
        <v>40642</v>
      </c>
      <c r="C14942" t="s">
        <v>3</v>
      </c>
      <c r="D14942" t="s">
        <v>791</v>
      </c>
      <c r="E14942" t="s">
        <v>9</v>
      </c>
      <c r="F14942" t="s">
        <v>787</v>
      </c>
      <c r="G14942" t="s">
        <v>377</v>
      </c>
      <c r="H14942" s="9" t="s">
        <v>2297</v>
      </c>
      <c r="I14942" t="s">
        <v>1455</v>
      </c>
      <c r="J14942" s="20">
        <v>31</v>
      </c>
      <c r="K14942" s="20" t="s">
        <v>9</v>
      </c>
      <c r="L14942" t="s">
        <v>1464</v>
      </c>
      <c r="M14942" s="20">
        <v>3.41</v>
      </c>
      <c r="N14942" s="20">
        <v>4.84</v>
      </c>
      <c r="AE14942">
        <f t="shared" si="233"/>
        <v>2011</v>
      </c>
    </row>
    <row r="14943" spans="1:31" x14ac:dyDescent="0.25">
      <c r="A14943" s="7">
        <v>14940</v>
      </c>
      <c r="B14943" s="8">
        <v>40642</v>
      </c>
      <c r="C14943" t="s">
        <v>3</v>
      </c>
      <c r="D14943" t="s">
        <v>670</v>
      </c>
      <c r="E14943" t="s">
        <v>9</v>
      </c>
      <c r="F14943" t="s">
        <v>860</v>
      </c>
      <c r="G14943" t="s">
        <v>870</v>
      </c>
      <c r="H14943" s="135" t="s">
        <v>1496</v>
      </c>
      <c r="I14943" t="s">
        <v>1454</v>
      </c>
      <c r="J14943" s="20">
        <v>7</v>
      </c>
      <c r="K14943" s="20" t="s">
        <v>9</v>
      </c>
      <c r="L14943" t="s">
        <v>1464</v>
      </c>
      <c r="M14943" s="20">
        <v>1.54</v>
      </c>
      <c r="N14943" s="20">
        <v>2.96</v>
      </c>
      <c r="AE14943">
        <f t="shared" si="233"/>
        <v>2011</v>
      </c>
    </row>
    <row r="14944" spans="1:31" x14ac:dyDescent="0.25">
      <c r="A14944" s="7">
        <v>14941</v>
      </c>
      <c r="B14944" s="8">
        <v>40643</v>
      </c>
      <c r="C14944" t="s">
        <v>3</v>
      </c>
      <c r="D14944" t="s">
        <v>794</v>
      </c>
      <c r="E14944" t="s">
        <v>9</v>
      </c>
      <c r="F14944" t="s">
        <v>112</v>
      </c>
      <c r="G14944" t="s">
        <v>1016</v>
      </c>
      <c r="H14944" s="9" t="s">
        <v>3021</v>
      </c>
      <c r="I14944" t="s">
        <v>1455</v>
      </c>
      <c r="J14944" s="20">
        <v>51</v>
      </c>
      <c r="K14944" s="20" t="s">
        <v>3</v>
      </c>
      <c r="L14944" t="s">
        <v>1464</v>
      </c>
      <c r="M14944" s="20">
        <v>7.64</v>
      </c>
      <c r="N14944" s="20">
        <v>5.61</v>
      </c>
      <c r="AE14944">
        <f t="shared" si="233"/>
        <v>2011</v>
      </c>
    </row>
    <row r="14945" spans="1:31" x14ac:dyDescent="0.25">
      <c r="A14945" s="7">
        <v>14942</v>
      </c>
      <c r="B14945" s="8">
        <v>40644</v>
      </c>
      <c r="C14945" t="s">
        <v>3</v>
      </c>
      <c r="D14945" t="s">
        <v>577</v>
      </c>
      <c r="E14945" t="s">
        <v>9</v>
      </c>
      <c r="F14945" t="s">
        <v>651</v>
      </c>
      <c r="G14945" t="s">
        <v>971</v>
      </c>
      <c r="H14945" s="9" t="s">
        <v>2810</v>
      </c>
      <c r="I14945" t="s">
        <v>1454</v>
      </c>
      <c r="J14945" s="20">
        <v>55</v>
      </c>
      <c r="K14945" s="20" t="s">
        <v>9</v>
      </c>
      <c r="L14945" t="s">
        <v>1464</v>
      </c>
      <c r="M14945" s="20">
        <v>12.1</v>
      </c>
      <c r="N14945" s="20">
        <v>16.399999999999999</v>
      </c>
      <c r="AE14945">
        <f t="shared" si="233"/>
        <v>2011</v>
      </c>
    </row>
    <row r="14946" spans="1:31" x14ac:dyDescent="0.25">
      <c r="A14946" s="7">
        <v>14943</v>
      </c>
      <c r="B14946" s="8">
        <v>40645</v>
      </c>
      <c r="C14946" t="s">
        <v>3</v>
      </c>
      <c r="D14946" t="s">
        <v>104</v>
      </c>
      <c r="E14946" t="s">
        <v>9</v>
      </c>
      <c r="F14946" t="s">
        <v>902</v>
      </c>
      <c r="G14946" t="s">
        <v>648</v>
      </c>
      <c r="H14946" s="135" t="s">
        <v>2478</v>
      </c>
      <c r="I14946" t="s">
        <v>1454</v>
      </c>
      <c r="J14946" s="20">
        <v>1</v>
      </c>
      <c r="K14946" s="20" t="s">
        <v>9</v>
      </c>
      <c r="L14946" t="s">
        <v>1464</v>
      </c>
      <c r="M14946" s="20">
        <v>0.22</v>
      </c>
      <c r="N14946" s="20">
        <v>1.28</v>
      </c>
      <c r="AE14946">
        <f t="shared" si="233"/>
        <v>2011</v>
      </c>
    </row>
    <row r="14947" spans="1:31" x14ac:dyDescent="0.25">
      <c r="A14947" s="7">
        <v>14944</v>
      </c>
      <c r="B14947" s="8">
        <v>40645</v>
      </c>
      <c r="C14947" t="s">
        <v>3</v>
      </c>
      <c r="D14947" t="s">
        <v>918</v>
      </c>
      <c r="E14947" t="s">
        <v>9</v>
      </c>
      <c r="F14947" t="s">
        <v>923</v>
      </c>
      <c r="G14947" t="s">
        <v>1016</v>
      </c>
      <c r="H14947" s="9" t="s">
        <v>3076</v>
      </c>
      <c r="I14947" t="s">
        <v>1454</v>
      </c>
      <c r="J14947" s="20">
        <v>36</v>
      </c>
      <c r="K14947" s="20" t="s">
        <v>9</v>
      </c>
      <c r="L14947" t="s">
        <v>1464</v>
      </c>
      <c r="M14947" s="20">
        <v>7.92</v>
      </c>
      <c r="N14947" s="20">
        <v>11.08</v>
      </c>
      <c r="AE14947">
        <f t="shared" si="233"/>
        <v>2011</v>
      </c>
    </row>
    <row r="14948" spans="1:31" x14ac:dyDescent="0.25">
      <c r="A14948" s="7">
        <v>14945</v>
      </c>
      <c r="B14948" s="8">
        <v>40645</v>
      </c>
      <c r="C14948" t="s">
        <v>3</v>
      </c>
      <c r="D14948" t="s">
        <v>411</v>
      </c>
      <c r="E14948" t="s">
        <v>9</v>
      </c>
      <c r="F14948" s="16" t="s">
        <v>35</v>
      </c>
      <c r="G14948" t="s">
        <v>648</v>
      </c>
      <c r="H14948" s="9" t="s">
        <v>2932</v>
      </c>
      <c r="I14948" t="s">
        <v>1455</v>
      </c>
      <c r="J14948" s="20">
        <v>28</v>
      </c>
      <c r="K14948" s="20" t="s">
        <v>1465</v>
      </c>
      <c r="L14948" t="s">
        <v>1466</v>
      </c>
      <c r="M14948" s="20">
        <v>3.5</v>
      </c>
      <c r="N14948" s="20">
        <v>3.5</v>
      </c>
      <c r="AE14948">
        <f t="shared" si="233"/>
        <v>2011</v>
      </c>
    </row>
    <row r="14949" spans="1:31" x14ac:dyDescent="0.25">
      <c r="A14949" s="7">
        <v>14946</v>
      </c>
      <c r="B14949" s="8">
        <v>40646</v>
      </c>
      <c r="C14949" t="s">
        <v>3</v>
      </c>
      <c r="D14949" t="s">
        <v>655</v>
      </c>
      <c r="E14949" t="s">
        <v>9</v>
      </c>
      <c r="F14949" t="s">
        <v>734</v>
      </c>
      <c r="G14949" t="s">
        <v>648</v>
      </c>
      <c r="H14949" s="135" t="s">
        <v>3077</v>
      </c>
      <c r="I14949" t="s">
        <v>1454</v>
      </c>
      <c r="J14949" s="20">
        <v>66</v>
      </c>
      <c r="K14949" s="20" t="s">
        <v>9</v>
      </c>
      <c r="L14949" t="s">
        <v>1464</v>
      </c>
      <c r="M14949" s="20">
        <v>14.52</v>
      </c>
      <c r="N14949" s="20">
        <v>19.48</v>
      </c>
      <c r="AE14949">
        <f t="shared" si="233"/>
        <v>2011</v>
      </c>
    </row>
    <row r="14950" spans="1:31" x14ac:dyDescent="0.25">
      <c r="A14950" s="7">
        <v>14947</v>
      </c>
      <c r="B14950" s="8">
        <v>40646</v>
      </c>
      <c r="C14950" t="s">
        <v>3</v>
      </c>
      <c r="D14950" t="s">
        <v>808</v>
      </c>
      <c r="E14950" t="s">
        <v>9</v>
      </c>
      <c r="F14950" t="s">
        <v>1064</v>
      </c>
      <c r="G14950" t="s">
        <v>895</v>
      </c>
      <c r="H14950" s="135" t="s">
        <v>2540</v>
      </c>
      <c r="I14950" t="s">
        <v>1455</v>
      </c>
      <c r="J14950" s="20">
        <v>35</v>
      </c>
      <c r="K14950" s="20" t="s">
        <v>3</v>
      </c>
      <c r="L14950" t="s">
        <v>1464</v>
      </c>
      <c r="M14950" s="20">
        <v>5.4</v>
      </c>
      <c r="N14950" s="20">
        <v>3.85</v>
      </c>
      <c r="AE14950">
        <f t="shared" si="233"/>
        <v>2011</v>
      </c>
    </row>
    <row r="14951" spans="1:31" x14ac:dyDescent="0.25">
      <c r="A14951" s="7">
        <v>14948</v>
      </c>
      <c r="B14951" s="8">
        <v>40646</v>
      </c>
      <c r="C14951" t="s">
        <v>3</v>
      </c>
      <c r="D14951" t="s">
        <v>1073</v>
      </c>
      <c r="E14951" t="s">
        <v>9</v>
      </c>
      <c r="F14951" t="s">
        <v>810</v>
      </c>
      <c r="G14951" t="s">
        <v>1016</v>
      </c>
      <c r="H14951" s="9" t="s">
        <v>2900</v>
      </c>
      <c r="I14951" t="s">
        <v>1454</v>
      </c>
      <c r="J14951" s="20">
        <v>28</v>
      </c>
      <c r="K14951" s="20" t="s">
        <v>9</v>
      </c>
      <c r="L14951" t="s">
        <v>1464</v>
      </c>
      <c r="M14951" s="20">
        <v>6.16</v>
      </c>
      <c r="N14951" s="20">
        <v>8.84</v>
      </c>
      <c r="AE14951">
        <f t="shared" si="233"/>
        <v>2011</v>
      </c>
    </row>
    <row r="14952" spans="1:31" x14ac:dyDescent="0.25">
      <c r="A14952" s="7">
        <v>14949</v>
      </c>
      <c r="B14952" s="8">
        <v>40646</v>
      </c>
      <c r="C14952" t="s">
        <v>3</v>
      </c>
      <c r="D14952" t="s">
        <v>678</v>
      </c>
      <c r="E14952" t="s">
        <v>9</v>
      </c>
      <c r="F14952" t="s">
        <v>548</v>
      </c>
      <c r="G14952" t="s">
        <v>648</v>
      </c>
      <c r="H14952" s="135" t="s">
        <v>2947</v>
      </c>
      <c r="I14952" t="s">
        <v>1455</v>
      </c>
      <c r="J14952" s="20">
        <v>18</v>
      </c>
      <c r="K14952" s="20" t="s">
        <v>3</v>
      </c>
      <c r="L14952" t="s">
        <v>1463</v>
      </c>
      <c r="M14952" s="20">
        <v>2.84</v>
      </c>
      <c r="N14952" s="20">
        <v>2.16</v>
      </c>
      <c r="AE14952">
        <f t="shared" si="233"/>
        <v>2011</v>
      </c>
    </row>
    <row r="14953" spans="1:31" x14ac:dyDescent="0.25">
      <c r="A14953" s="7">
        <v>14950</v>
      </c>
      <c r="B14953" s="8">
        <v>40646</v>
      </c>
      <c r="C14953" t="s">
        <v>3</v>
      </c>
      <c r="D14953" t="s">
        <v>787</v>
      </c>
      <c r="E14953" t="s">
        <v>9</v>
      </c>
      <c r="F14953" t="s">
        <v>791</v>
      </c>
      <c r="G14953" t="s">
        <v>569</v>
      </c>
      <c r="H14953" s="9" t="s">
        <v>2265</v>
      </c>
      <c r="I14953" t="s">
        <v>1455</v>
      </c>
      <c r="J14953" s="20">
        <v>7</v>
      </c>
      <c r="K14953" s="20" t="s">
        <v>1465</v>
      </c>
      <c r="L14953" t="s">
        <v>1466</v>
      </c>
      <c r="M14953" s="20">
        <v>0.875</v>
      </c>
      <c r="N14953" s="20">
        <v>0.875</v>
      </c>
      <c r="AE14953">
        <f t="shared" si="233"/>
        <v>2011</v>
      </c>
    </row>
    <row r="14954" spans="1:31" x14ac:dyDescent="0.25">
      <c r="A14954" s="7">
        <v>14951</v>
      </c>
      <c r="B14954" s="8">
        <v>40646</v>
      </c>
      <c r="C14954" t="s">
        <v>3</v>
      </c>
      <c r="D14954" t="s">
        <v>1045</v>
      </c>
      <c r="E14954" t="s">
        <v>9</v>
      </c>
      <c r="F14954" t="s">
        <v>1060</v>
      </c>
      <c r="G14954" t="s">
        <v>648</v>
      </c>
      <c r="H14954" s="9" t="s">
        <v>1797</v>
      </c>
      <c r="I14954" t="s">
        <v>1454</v>
      </c>
      <c r="J14954" s="20">
        <v>80</v>
      </c>
      <c r="K14954" s="20" t="s">
        <v>9</v>
      </c>
      <c r="L14954" t="s">
        <v>1464</v>
      </c>
      <c r="M14954" s="20">
        <v>17.600000000000001</v>
      </c>
      <c r="N14954" s="20">
        <v>23.4</v>
      </c>
      <c r="AE14954">
        <f t="shared" si="233"/>
        <v>2011</v>
      </c>
    </row>
    <row r="14955" spans="1:31" x14ac:dyDescent="0.25">
      <c r="A14955" s="7">
        <v>14952</v>
      </c>
      <c r="B14955" s="8">
        <v>40647</v>
      </c>
      <c r="C14955" t="s">
        <v>3</v>
      </c>
      <c r="D14955" t="s">
        <v>1064</v>
      </c>
      <c r="E14955" t="s">
        <v>9</v>
      </c>
      <c r="F14955" t="s">
        <v>1052</v>
      </c>
      <c r="G14955" t="s">
        <v>1016</v>
      </c>
      <c r="H14955" s="135" t="s">
        <v>3078</v>
      </c>
      <c r="I14955" t="s">
        <v>1455</v>
      </c>
      <c r="J14955" s="20">
        <v>15</v>
      </c>
      <c r="K14955" s="20" t="s">
        <v>1465</v>
      </c>
      <c r="L14955" t="s">
        <v>1466</v>
      </c>
      <c r="M14955" s="20">
        <v>1.875</v>
      </c>
      <c r="N14955" s="20">
        <v>1.875</v>
      </c>
      <c r="AE14955">
        <f t="shared" si="233"/>
        <v>2011</v>
      </c>
    </row>
    <row r="14956" spans="1:31" x14ac:dyDescent="0.25">
      <c r="A14956" s="7">
        <v>14953</v>
      </c>
      <c r="B14956" s="8">
        <v>40648</v>
      </c>
      <c r="C14956" t="s">
        <v>3</v>
      </c>
      <c r="D14956" s="16" t="s">
        <v>1096</v>
      </c>
      <c r="E14956" t="s">
        <v>9</v>
      </c>
      <c r="F14956" s="16" t="s">
        <v>1052</v>
      </c>
      <c r="G14956" t="s">
        <v>648</v>
      </c>
      <c r="H14956" s="135" t="s">
        <v>1877</v>
      </c>
      <c r="I14956" t="s">
        <v>1458</v>
      </c>
      <c r="J14956" s="20">
        <v>4</v>
      </c>
      <c r="K14956" s="20" t="s">
        <v>9</v>
      </c>
      <c r="L14956" t="s">
        <v>1464</v>
      </c>
      <c r="M14956" s="20">
        <v>30</v>
      </c>
      <c r="N14956" s="20">
        <v>10</v>
      </c>
      <c r="AE14956">
        <f t="shared" si="233"/>
        <v>2011</v>
      </c>
    </row>
    <row r="14957" spans="1:31" x14ac:dyDescent="0.25">
      <c r="A14957" s="7">
        <v>14954</v>
      </c>
      <c r="B14957" s="8">
        <v>40648</v>
      </c>
      <c r="C14957" t="s">
        <v>3</v>
      </c>
      <c r="D14957" t="s">
        <v>708</v>
      </c>
      <c r="E14957" t="s">
        <v>9</v>
      </c>
      <c r="F14957" t="s">
        <v>1018</v>
      </c>
      <c r="G14957" t="s">
        <v>648</v>
      </c>
      <c r="H14957" s="135" t="s">
        <v>1901</v>
      </c>
      <c r="I14957" t="s">
        <v>1455</v>
      </c>
      <c r="J14957" s="20">
        <v>24</v>
      </c>
      <c r="K14957" s="20" t="s">
        <v>9</v>
      </c>
      <c r="L14957" t="s">
        <v>1463</v>
      </c>
      <c r="M14957" s="20">
        <v>2.88</v>
      </c>
      <c r="N14957" s="20">
        <v>3.62</v>
      </c>
      <c r="AE14957">
        <f t="shared" si="233"/>
        <v>2011</v>
      </c>
    </row>
    <row r="14958" spans="1:31" x14ac:dyDescent="0.25">
      <c r="A14958" s="7">
        <v>14955</v>
      </c>
      <c r="B14958" s="8">
        <v>40649</v>
      </c>
      <c r="C14958" t="s">
        <v>3</v>
      </c>
      <c r="D14958" t="s">
        <v>543</v>
      </c>
      <c r="E14958" t="s">
        <v>9</v>
      </c>
      <c r="F14958" t="s">
        <v>45</v>
      </c>
      <c r="G14958" t="s">
        <v>895</v>
      </c>
      <c r="H14958" s="135" t="s">
        <v>2567</v>
      </c>
      <c r="I14958" t="s">
        <v>1454</v>
      </c>
      <c r="J14958" s="20">
        <v>10</v>
      </c>
      <c r="K14958" s="20" t="s">
        <v>3</v>
      </c>
      <c r="L14958" t="s">
        <v>1464</v>
      </c>
      <c r="M14958" s="20">
        <v>3.8</v>
      </c>
      <c r="N14958" s="20">
        <v>2.2000000000000002</v>
      </c>
      <c r="AE14958">
        <f t="shared" si="233"/>
        <v>2011</v>
      </c>
    </row>
    <row r="14959" spans="1:31" x14ac:dyDescent="0.25">
      <c r="A14959" s="7">
        <v>14956</v>
      </c>
      <c r="B14959" s="8">
        <v>40649</v>
      </c>
      <c r="C14959" t="s">
        <v>3</v>
      </c>
      <c r="D14959" t="s">
        <v>577</v>
      </c>
      <c r="E14959" t="s">
        <v>9</v>
      </c>
      <c r="F14959" t="s">
        <v>651</v>
      </c>
      <c r="G14959" t="s">
        <v>870</v>
      </c>
      <c r="H14959" s="135" t="s">
        <v>2560</v>
      </c>
      <c r="I14959" t="s">
        <v>1454</v>
      </c>
      <c r="J14959" s="20">
        <v>10</v>
      </c>
      <c r="K14959" s="20" t="s">
        <v>3</v>
      </c>
      <c r="L14959" t="s">
        <v>1464</v>
      </c>
      <c r="M14959" s="20">
        <v>3.8</v>
      </c>
      <c r="N14959" s="20">
        <v>2.2000000000000002</v>
      </c>
      <c r="AE14959">
        <f t="shared" si="233"/>
        <v>2011</v>
      </c>
    </row>
    <row r="14960" spans="1:31" x14ac:dyDescent="0.25">
      <c r="A14960" s="7">
        <v>14957</v>
      </c>
      <c r="B14960" s="8">
        <v>40649</v>
      </c>
      <c r="C14960" t="s">
        <v>3</v>
      </c>
      <c r="D14960" t="s">
        <v>577</v>
      </c>
      <c r="E14960" t="s">
        <v>9</v>
      </c>
      <c r="F14960" t="s">
        <v>828</v>
      </c>
      <c r="G14960" t="s">
        <v>870</v>
      </c>
      <c r="H14960" s="135" t="s">
        <v>3079</v>
      </c>
      <c r="I14960" t="s">
        <v>1454</v>
      </c>
      <c r="J14960" s="20">
        <v>12</v>
      </c>
      <c r="K14960" s="20" t="s">
        <v>3</v>
      </c>
      <c r="L14960" t="s">
        <v>1463</v>
      </c>
      <c r="M14960" s="20">
        <v>4.12</v>
      </c>
      <c r="N14960" s="20">
        <v>2.88</v>
      </c>
      <c r="AE14960">
        <f t="shared" si="233"/>
        <v>2011</v>
      </c>
    </row>
    <row r="14961" spans="1:31" x14ac:dyDescent="0.25">
      <c r="A14961" s="7">
        <v>14958</v>
      </c>
      <c r="B14961" s="8">
        <v>40649</v>
      </c>
      <c r="C14961" t="s">
        <v>3</v>
      </c>
      <c r="D14961" t="s">
        <v>502</v>
      </c>
      <c r="E14961" t="s">
        <v>9</v>
      </c>
      <c r="F14961" t="s">
        <v>860</v>
      </c>
      <c r="G14961" t="s">
        <v>929</v>
      </c>
      <c r="H14961" s="135" t="s">
        <v>2678</v>
      </c>
      <c r="I14961" t="s">
        <v>1454</v>
      </c>
      <c r="J14961" s="20">
        <v>28</v>
      </c>
      <c r="K14961" s="20" t="s">
        <v>9</v>
      </c>
      <c r="L14961" t="s">
        <v>1464</v>
      </c>
      <c r="M14961" s="20">
        <v>6.16</v>
      </c>
      <c r="N14961" s="20">
        <v>8.84</v>
      </c>
      <c r="AE14961">
        <f t="shared" si="233"/>
        <v>2011</v>
      </c>
    </row>
    <row r="14962" spans="1:31" x14ac:dyDescent="0.25">
      <c r="A14962" s="7">
        <v>14959</v>
      </c>
      <c r="B14962" s="8">
        <v>40649</v>
      </c>
      <c r="C14962" t="s">
        <v>3</v>
      </c>
      <c r="D14962" t="s">
        <v>577</v>
      </c>
      <c r="E14962" t="s">
        <v>9</v>
      </c>
      <c r="F14962" t="s">
        <v>828</v>
      </c>
      <c r="G14962" t="s">
        <v>870</v>
      </c>
      <c r="H14962" s="9" t="s">
        <v>3033</v>
      </c>
      <c r="I14962" t="s">
        <v>1454</v>
      </c>
      <c r="J14962" s="20">
        <v>17</v>
      </c>
      <c r="K14962" s="20" t="s">
        <v>9</v>
      </c>
      <c r="L14962" t="s">
        <v>1464</v>
      </c>
      <c r="M14962" s="20">
        <v>3.74</v>
      </c>
      <c r="N14962" s="20">
        <v>5.76</v>
      </c>
      <c r="AE14962">
        <f t="shared" si="233"/>
        <v>2011</v>
      </c>
    </row>
    <row r="14963" spans="1:31" x14ac:dyDescent="0.25">
      <c r="A14963" s="7">
        <v>14960</v>
      </c>
      <c r="B14963" s="8">
        <v>40649</v>
      </c>
      <c r="C14963" t="s">
        <v>3</v>
      </c>
      <c r="D14963" t="s">
        <v>543</v>
      </c>
      <c r="E14963" t="s">
        <v>9</v>
      </c>
      <c r="F14963" t="s">
        <v>978</v>
      </c>
      <c r="G14963" t="s">
        <v>895</v>
      </c>
      <c r="H14963" s="135" t="s">
        <v>2797</v>
      </c>
      <c r="I14963" t="s">
        <v>1454</v>
      </c>
      <c r="J14963" s="20">
        <v>10</v>
      </c>
      <c r="K14963" s="20" t="s">
        <v>3</v>
      </c>
      <c r="L14963" t="s">
        <v>1464</v>
      </c>
      <c r="M14963" s="20">
        <v>3.8</v>
      </c>
      <c r="N14963" s="20">
        <v>2.2000000000000002</v>
      </c>
      <c r="AE14963">
        <f t="shared" si="233"/>
        <v>2011</v>
      </c>
    </row>
    <row r="14964" spans="1:31" x14ac:dyDescent="0.25">
      <c r="A14964" s="7">
        <v>14961</v>
      </c>
      <c r="B14964" s="8">
        <v>40649</v>
      </c>
      <c r="C14964" t="s">
        <v>3</v>
      </c>
      <c r="D14964" t="s">
        <v>735</v>
      </c>
      <c r="E14964" t="s">
        <v>9</v>
      </c>
      <c r="F14964" t="s">
        <v>860</v>
      </c>
      <c r="G14964" t="s">
        <v>1016</v>
      </c>
      <c r="H14964" s="135" t="s">
        <v>1496</v>
      </c>
      <c r="I14964" t="s">
        <v>1454</v>
      </c>
      <c r="J14964" s="20">
        <v>9</v>
      </c>
      <c r="K14964" s="20" t="s">
        <v>3</v>
      </c>
      <c r="L14964" t="s">
        <v>1464</v>
      </c>
      <c r="M14964" s="20">
        <v>3.52</v>
      </c>
      <c r="N14964" s="20">
        <v>1.98</v>
      </c>
      <c r="AE14964">
        <f t="shared" si="233"/>
        <v>2011</v>
      </c>
    </row>
    <row r="14965" spans="1:31" x14ac:dyDescent="0.25">
      <c r="A14965" s="7">
        <v>14962</v>
      </c>
      <c r="B14965" s="8">
        <v>40650</v>
      </c>
      <c r="C14965" t="s">
        <v>3</v>
      </c>
      <c r="D14965" t="s">
        <v>577</v>
      </c>
      <c r="E14965" t="s">
        <v>9</v>
      </c>
      <c r="F14965" t="s">
        <v>651</v>
      </c>
      <c r="G14965" t="s">
        <v>377</v>
      </c>
      <c r="H14965" s="135" t="s">
        <v>1593</v>
      </c>
      <c r="I14965" t="s">
        <v>1454</v>
      </c>
      <c r="J14965" s="20">
        <v>15</v>
      </c>
      <c r="K14965" s="20" t="s">
        <v>3</v>
      </c>
      <c r="L14965" t="s">
        <v>1463</v>
      </c>
      <c r="M14965" s="20">
        <v>4.9000000000000004</v>
      </c>
      <c r="N14965" s="20">
        <v>3.6</v>
      </c>
      <c r="AE14965">
        <f t="shared" si="233"/>
        <v>2011</v>
      </c>
    </row>
    <row r="14966" spans="1:31" x14ac:dyDescent="0.25">
      <c r="A14966" s="7">
        <v>14963</v>
      </c>
      <c r="B14966" s="8">
        <v>40650</v>
      </c>
      <c r="C14966" t="s">
        <v>3</v>
      </c>
      <c r="D14966" t="s">
        <v>187</v>
      </c>
      <c r="E14966" t="s">
        <v>9</v>
      </c>
      <c r="F14966" t="s">
        <v>122</v>
      </c>
      <c r="G14966" t="s">
        <v>24</v>
      </c>
      <c r="H14966" s="135" t="s">
        <v>1521</v>
      </c>
      <c r="I14966" t="s">
        <v>1454</v>
      </c>
      <c r="J14966" s="20">
        <v>25</v>
      </c>
      <c r="K14966" s="20" t="s">
        <v>1465</v>
      </c>
      <c r="L14966" t="s">
        <v>1466</v>
      </c>
      <c r="M14966" s="20">
        <v>6.25</v>
      </c>
      <c r="N14966" s="20">
        <v>6.25</v>
      </c>
      <c r="AE14966">
        <f t="shared" si="233"/>
        <v>2011</v>
      </c>
    </row>
    <row r="14967" spans="1:31" x14ac:dyDescent="0.25">
      <c r="A14967" s="7">
        <v>14964</v>
      </c>
      <c r="B14967" s="8">
        <v>40650</v>
      </c>
      <c r="C14967" t="s">
        <v>3</v>
      </c>
      <c r="D14967" t="s">
        <v>187</v>
      </c>
      <c r="E14967" t="s">
        <v>9</v>
      </c>
      <c r="F14967" t="s">
        <v>665</v>
      </c>
      <c r="G14967" t="s">
        <v>648</v>
      </c>
      <c r="H14967" s="135" t="s">
        <v>3080</v>
      </c>
      <c r="I14967" t="s">
        <v>1454</v>
      </c>
      <c r="J14967" s="20">
        <v>76</v>
      </c>
      <c r="K14967" s="20" t="s">
        <v>3</v>
      </c>
      <c r="L14967" t="s">
        <v>1464</v>
      </c>
      <c r="M14967" s="20">
        <v>22.28</v>
      </c>
      <c r="N14967" s="20">
        <v>16.72</v>
      </c>
      <c r="AE14967">
        <f t="shared" si="233"/>
        <v>2011</v>
      </c>
    </row>
    <row r="14968" spans="1:31" x14ac:dyDescent="0.25">
      <c r="A14968" s="7">
        <v>14965</v>
      </c>
      <c r="B14968" s="8">
        <v>40650</v>
      </c>
      <c r="C14968" t="s">
        <v>3</v>
      </c>
      <c r="D14968" t="s">
        <v>187</v>
      </c>
      <c r="E14968" t="s">
        <v>9</v>
      </c>
      <c r="F14968" t="s">
        <v>1045</v>
      </c>
      <c r="G14968" t="s">
        <v>648</v>
      </c>
      <c r="H14968" s="136" t="s">
        <v>2319</v>
      </c>
      <c r="I14968" t="s">
        <v>1454</v>
      </c>
      <c r="J14968" s="20">
        <v>30</v>
      </c>
      <c r="K14968" s="20" t="s">
        <v>3</v>
      </c>
      <c r="L14968" t="s">
        <v>1464</v>
      </c>
      <c r="M14968" s="20">
        <v>9.4</v>
      </c>
      <c r="N14968" s="20">
        <v>6.6</v>
      </c>
      <c r="AE14968">
        <f t="shared" si="233"/>
        <v>2011</v>
      </c>
    </row>
    <row r="14969" spans="1:31" x14ac:dyDescent="0.25">
      <c r="A14969" s="7">
        <v>14966</v>
      </c>
      <c r="B14969" s="8">
        <v>40650</v>
      </c>
      <c r="C14969" t="s">
        <v>3</v>
      </c>
      <c r="D14969" t="s">
        <v>577</v>
      </c>
      <c r="E14969" t="s">
        <v>9</v>
      </c>
      <c r="F14969" t="s">
        <v>828</v>
      </c>
      <c r="G14969" t="s">
        <v>870</v>
      </c>
      <c r="H14969" s="9" t="s">
        <v>2483</v>
      </c>
      <c r="I14969" t="s">
        <v>1454</v>
      </c>
      <c r="J14969" s="20">
        <v>12</v>
      </c>
      <c r="K14969" s="20" t="s">
        <v>1465</v>
      </c>
      <c r="L14969" t="s">
        <v>1466</v>
      </c>
      <c r="M14969" s="20">
        <v>3</v>
      </c>
      <c r="N14969" s="20">
        <v>3</v>
      </c>
      <c r="AE14969">
        <f t="shared" si="233"/>
        <v>2011</v>
      </c>
    </row>
    <row r="14970" spans="1:31" x14ac:dyDescent="0.25">
      <c r="A14970" s="7">
        <v>14967</v>
      </c>
      <c r="B14970" s="8">
        <v>40650</v>
      </c>
      <c r="C14970" t="s">
        <v>3</v>
      </c>
      <c r="D14970" t="s">
        <v>577</v>
      </c>
      <c r="E14970" t="s">
        <v>9</v>
      </c>
      <c r="F14970" t="s">
        <v>828</v>
      </c>
      <c r="G14970" t="s">
        <v>870</v>
      </c>
      <c r="H14970" s="135" t="s">
        <v>2574</v>
      </c>
      <c r="I14970" t="s">
        <v>1454</v>
      </c>
      <c r="J14970" s="20">
        <v>10</v>
      </c>
      <c r="K14970" s="20" t="s">
        <v>9</v>
      </c>
      <c r="L14970" t="s">
        <v>1463</v>
      </c>
      <c r="M14970" s="20">
        <v>2.4</v>
      </c>
      <c r="N14970" s="20">
        <v>3.6</v>
      </c>
      <c r="AE14970">
        <f t="shared" si="233"/>
        <v>2011</v>
      </c>
    </row>
    <row r="14971" spans="1:31" x14ac:dyDescent="0.25">
      <c r="A14971" s="7">
        <v>14968</v>
      </c>
      <c r="B14971" s="8">
        <v>40650</v>
      </c>
      <c r="C14971" t="s">
        <v>3</v>
      </c>
      <c r="D14971" t="s">
        <v>577</v>
      </c>
      <c r="E14971" t="s">
        <v>9</v>
      </c>
      <c r="F14971" t="s">
        <v>828</v>
      </c>
      <c r="G14971" t="s">
        <v>870</v>
      </c>
      <c r="H14971" s="9" t="s">
        <v>2517</v>
      </c>
      <c r="I14971" t="s">
        <v>1454</v>
      </c>
      <c r="J14971" s="20">
        <v>12</v>
      </c>
      <c r="K14971" s="20" t="s">
        <v>3</v>
      </c>
      <c r="L14971" t="s">
        <v>1463</v>
      </c>
      <c r="M14971" s="20">
        <v>4.12</v>
      </c>
      <c r="N14971" s="20">
        <v>2.88</v>
      </c>
      <c r="AE14971">
        <f t="shared" si="233"/>
        <v>2011</v>
      </c>
    </row>
    <row r="14972" spans="1:31" x14ac:dyDescent="0.25">
      <c r="A14972" s="7">
        <v>14969</v>
      </c>
      <c r="B14972" s="8">
        <v>40650</v>
      </c>
      <c r="C14972" t="s">
        <v>3</v>
      </c>
      <c r="D14972" t="s">
        <v>577</v>
      </c>
      <c r="E14972" t="s">
        <v>9</v>
      </c>
      <c r="F14972" t="s">
        <v>651</v>
      </c>
      <c r="G14972" t="s">
        <v>11</v>
      </c>
      <c r="H14972" s="135" t="s">
        <v>1536</v>
      </c>
      <c r="I14972" t="s">
        <v>1454</v>
      </c>
      <c r="J14972" s="20">
        <v>6</v>
      </c>
      <c r="K14972" s="20" t="s">
        <v>1465</v>
      </c>
      <c r="L14972" t="s">
        <v>1466</v>
      </c>
      <c r="M14972" s="20">
        <v>1.5</v>
      </c>
      <c r="N14972" s="20">
        <v>1.5</v>
      </c>
      <c r="AE14972">
        <f t="shared" si="233"/>
        <v>2011</v>
      </c>
    </row>
    <row r="14973" spans="1:31" x14ac:dyDescent="0.25">
      <c r="A14973" s="7">
        <v>14970</v>
      </c>
      <c r="B14973" s="8">
        <v>40650</v>
      </c>
      <c r="C14973" t="s">
        <v>3</v>
      </c>
      <c r="D14973" t="s">
        <v>577</v>
      </c>
      <c r="E14973" t="s">
        <v>9</v>
      </c>
      <c r="F14973" t="s">
        <v>651</v>
      </c>
      <c r="G14973" t="s">
        <v>11</v>
      </c>
      <c r="H14973" s="135" t="s">
        <v>1654</v>
      </c>
      <c r="I14973" t="s">
        <v>1454</v>
      </c>
      <c r="J14973" s="20">
        <v>10</v>
      </c>
      <c r="K14973" s="20" t="s">
        <v>9</v>
      </c>
      <c r="L14973" t="s">
        <v>1463</v>
      </c>
      <c r="M14973" s="20">
        <v>2.4</v>
      </c>
      <c r="N14973" s="20">
        <v>3.6</v>
      </c>
      <c r="AE14973">
        <f t="shared" si="233"/>
        <v>2011</v>
      </c>
    </row>
    <row r="14974" spans="1:31" x14ac:dyDescent="0.25">
      <c r="A14974" s="7">
        <v>14971</v>
      </c>
      <c r="B14974" s="8">
        <v>40650</v>
      </c>
      <c r="C14974" t="s">
        <v>3</v>
      </c>
      <c r="D14974" t="s">
        <v>577</v>
      </c>
      <c r="E14974" t="s">
        <v>9</v>
      </c>
      <c r="F14974" t="s">
        <v>651</v>
      </c>
      <c r="G14974" t="s">
        <v>11</v>
      </c>
      <c r="H14974" s="135" t="s">
        <v>3081</v>
      </c>
      <c r="I14974" t="s">
        <v>1454</v>
      </c>
      <c r="J14974" s="20">
        <v>5</v>
      </c>
      <c r="K14974" s="20" t="s">
        <v>9</v>
      </c>
      <c r="L14974" t="s">
        <v>1463</v>
      </c>
      <c r="M14974" s="20">
        <v>1.2</v>
      </c>
      <c r="N14974" s="20">
        <v>2.2999999999999998</v>
      </c>
      <c r="AE14974">
        <f t="shared" si="233"/>
        <v>2011</v>
      </c>
    </row>
    <row r="14975" spans="1:31" x14ac:dyDescent="0.25">
      <c r="A14975" s="7">
        <v>14972</v>
      </c>
      <c r="B14975" s="8">
        <v>40650</v>
      </c>
      <c r="C14975" t="s">
        <v>3</v>
      </c>
      <c r="D14975" t="s">
        <v>222</v>
      </c>
      <c r="E14975" t="s">
        <v>9</v>
      </c>
      <c r="F14975" t="s">
        <v>1045</v>
      </c>
      <c r="G14975" t="s">
        <v>870</v>
      </c>
      <c r="H14975" s="136" t="s">
        <v>2622</v>
      </c>
      <c r="I14975" t="s">
        <v>1454</v>
      </c>
      <c r="J14975" s="20">
        <v>20</v>
      </c>
      <c r="K14975" s="20" t="s">
        <v>3</v>
      </c>
      <c r="L14975" t="s">
        <v>1463</v>
      </c>
      <c r="M14975" s="20">
        <v>6.2</v>
      </c>
      <c r="N14975" s="20">
        <v>4.8</v>
      </c>
      <c r="AE14975">
        <f t="shared" si="233"/>
        <v>2011</v>
      </c>
    </row>
    <row r="14976" spans="1:31" x14ac:dyDescent="0.25">
      <c r="A14976" s="7">
        <v>14973</v>
      </c>
      <c r="B14976" s="8">
        <v>40650</v>
      </c>
      <c r="C14976" t="s">
        <v>3</v>
      </c>
      <c r="D14976" t="s">
        <v>577</v>
      </c>
      <c r="E14976" t="s">
        <v>9</v>
      </c>
      <c r="F14976" t="s">
        <v>828</v>
      </c>
      <c r="G14976" t="s">
        <v>870</v>
      </c>
      <c r="H14976" s="135" t="s">
        <v>2826</v>
      </c>
      <c r="I14976" t="s">
        <v>1454</v>
      </c>
      <c r="J14976" s="20">
        <v>15</v>
      </c>
      <c r="K14976" s="20" t="s">
        <v>9</v>
      </c>
      <c r="L14976" t="s">
        <v>1463</v>
      </c>
      <c r="M14976" s="20">
        <v>3.6</v>
      </c>
      <c r="N14976" s="20">
        <v>4.9000000000000004</v>
      </c>
      <c r="AE14976">
        <f t="shared" si="233"/>
        <v>2011</v>
      </c>
    </row>
    <row r="14977" spans="1:31" x14ac:dyDescent="0.25">
      <c r="A14977" s="7">
        <v>14974</v>
      </c>
      <c r="B14977" s="8">
        <v>40650</v>
      </c>
      <c r="C14977" t="s">
        <v>3</v>
      </c>
      <c r="D14977" t="s">
        <v>834</v>
      </c>
      <c r="E14977" t="s">
        <v>9</v>
      </c>
      <c r="F14977" t="s">
        <v>129</v>
      </c>
      <c r="G14977" t="s">
        <v>895</v>
      </c>
      <c r="H14977" s="135" t="s">
        <v>3082</v>
      </c>
      <c r="I14977" t="s">
        <v>1454</v>
      </c>
      <c r="J14977" s="20">
        <v>15</v>
      </c>
      <c r="K14977" s="20" t="s">
        <v>3</v>
      </c>
      <c r="L14977" t="s">
        <v>1463</v>
      </c>
      <c r="M14977" s="20">
        <v>4.9000000000000004</v>
      </c>
      <c r="N14977" s="20">
        <v>3.6</v>
      </c>
      <c r="AE14977">
        <f t="shared" si="233"/>
        <v>2011</v>
      </c>
    </row>
    <row r="14978" spans="1:31" x14ac:dyDescent="0.25">
      <c r="A14978" s="7">
        <v>14975</v>
      </c>
      <c r="B14978" s="8">
        <v>40650</v>
      </c>
      <c r="C14978" t="s">
        <v>3</v>
      </c>
      <c r="D14978" t="s">
        <v>577</v>
      </c>
      <c r="E14978" t="s">
        <v>9</v>
      </c>
      <c r="F14978" t="s">
        <v>651</v>
      </c>
      <c r="G14978" t="s">
        <v>569</v>
      </c>
      <c r="H14978" s="9" t="s">
        <v>2197</v>
      </c>
      <c r="I14978" t="s">
        <v>1454</v>
      </c>
      <c r="J14978" s="20">
        <v>11</v>
      </c>
      <c r="K14978" s="20" t="s">
        <v>1465</v>
      </c>
      <c r="L14978" t="s">
        <v>1466</v>
      </c>
      <c r="M14978" s="20">
        <v>2.75</v>
      </c>
      <c r="N14978" s="20">
        <v>2.75</v>
      </c>
      <c r="AE14978">
        <f t="shared" si="233"/>
        <v>2011</v>
      </c>
    </row>
    <row r="14979" spans="1:31" x14ac:dyDescent="0.25">
      <c r="A14979" s="7">
        <v>14976</v>
      </c>
      <c r="B14979" s="8">
        <v>40650</v>
      </c>
      <c r="C14979" t="s">
        <v>3</v>
      </c>
      <c r="D14979" t="s">
        <v>787</v>
      </c>
      <c r="E14979" t="s">
        <v>9</v>
      </c>
      <c r="F14979" t="s">
        <v>791</v>
      </c>
      <c r="G14979" t="s">
        <v>569</v>
      </c>
      <c r="H14979" s="9" t="s">
        <v>2387</v>
      </c>
      <c r="I14979" t="s">
        <v>1455</v>
      </c>
      <c r="J14979" s="20">
        <v>23</v>
      </c>
      <c r="K14979" s="20" t="s">
        <v>9</v>
      </c>
      <c r="L14979" t="s">
        <v>1463</v>
      </c>
      <c r="M14979" s="20">
        <v>2.76</v>
      </c>
      <c r="N14979" s="20">
        <v>3.49</v>
      </c>
      <c r="AE14979">
        <f t="shared" si="233"/>
        <v>2011</v>
      </c>
    </row>
    <row r="14980" spans="1:31" x14ac:dyDescent="0.25">
      <c r="A14980" s="7">
        <v>14977</v>
      </c>
      <c r="B14980" s="8">
        <v>40651</v>
      </c>
      <c r="C14980" t="s">
        <v>3</v>
      </c>
      <c r="D14980" t="s">
        <v>187</v>
      </c>
      <c r="E14980" t="s">
        <v>9</v>
      </c>
      <c r="F14980" t="s">
        <v>66</v>
      </c>
      <c r="G14980" t="s">
        <v>861</v>
      </c>
      <c r="H14980" s="135" t="s">
        <v>2437</v>
      </c>
      <c r="I14980" t="s">
        <v>1454</v>
      </c>
      <c r="J14980" s="20">
        <v>30</v>
      </c>
      <c r="K14980" s="20" t="s">
        <v>1465</v>
      </c>
      <c r="L14980" t="s">
        <v>1466</v>
      </c>
      <c r="M14980" s="20">
        <v>7.5</v>
      </c>
      <c r="N14980" s="20">
        <v>7.5</v>
      </c>
      <c r="AE14980">
        <f t="shared" ref="AE14980:AE15043" si="234">YEAR(B14980)</f>
        <v>2011</v>
      </c>
    </row>
    <row r="14981" spans="1:31" x14ac:dyDescent="0.25">
      <c r="A14981" s="7">
        <v>14978</v>
      </c>
      <c r="B14981" s="8">
        <v>40651</v>
      </c>
      <c r="C14981" t="s">
        <v>3</v>
      </c>
      <c r="D14981" t="s">
        <v>577</v>
      </c>
      <c r="E14981" t="s">
        <v>9</v>
      </c>
      <c r="F14981" t="s">
        <v>828</v>
      </c>
      <c r="G14981" t="s">
        <v>870</v>
      </c>
      <c r="H14981" s="135" t="s">
        <v>2525</v>
      </c>
      <c r="I14981" t="s">
        <v>1454</v>
      </c>
      <c r="J14981" s="20">
        <v>27</v>
      </c>
      <c r="K14981" s="20" t="s">
        <v>1465</v>
      </c>
      <c r="L14981" t="s">
        <v>1466</v>
      </c>
      <c r="M14981" s="20">
        <v>6.75</v>
      </c>
      <c r="N14981" s="20">
        <v>6.75</v>
      </c>
      <c r="AE14981">
        <f t="shared" si="234"/>
        <v>2011</v>
      </c>
    </row>
    <row r="14982" spans="1:31" x14ac:dyDescent="0.25">
      <c r="A14982" s="7">
        <v>14979</v>
      </c>
      <c r="B14982" s="8">
        <v>40651</v>
      </c>
      <c r="C14982" t="s">
        <v>3</v>
      </c>
      <c r="D14982" t="s">
        <v>786</v>
      </c>
      <c r="E14982" t="s">
        <v>9</v>
      </c>
      <c r="F14982" t="s">
        <v>860</v>
      </c>
      <c r="G14982" t="s">
        <v>870</v>
      </c>
      <c r="H14982" s="135" t="s">
        <v>1496</v>
      </c>
      <c r="I14982" t="s">
        <v>1454</v>
      </c>
      <c r="J14982" s="20">
        <v>40</v>
      </c>
      <c r="K14982" s="20" t="s">
        <v>3</v>
      </c>
      <c r="L14982" t="s">
        <v>1464</v>
      </c>
      <c r="M14982" s="20">
        <v>12.2</v>
      </c>
      <c r="N14982" s="20">
        <v>8.8000000000000007</v>
      </c>
      <c r="AE14982">
        <f t="shared" si="234"/>
        <v>2011</v>
      </c>
    </row>
    <row r="14983" spans="1:31" x14ac:dyDescent="0.25">
      <c r="A14983" s="7">
        <v>14980</v>
      </c>
      <c r="B14983" s="8">
        <v>40652</v>
      </c>
      <c r="C14983" t="s">
        <v>3</v>
      </c>
      <c r="D14983" t="s">
        <v>791</v>
      </c>
      <c r="E14983" t="s">
        <v>9</v>
      </c>
      <c r="F14983" t="s">
        <v>144</v>
      </c>
      <c r="G14983" t="s">
        <v>714</v>
      </c>
      <c r="H14983" s="135" t="s">
        <v>2001</v>
      </c>
      <c r="I14983" t="s">
        <v>1454</v>
      </c>
      <c r="J14983" s="20">
        <v>23</v>
      </c>
      <c r="K14983" s="20" t="s">
        <v>9</v>
      </c>
      <c r="L14983" t="s">
        <v>1464</v>
      </c>
      <c r="M14983" s="20">
        <v>5.0600000000000005</v>
      </c>
      <c r="N14983" s="20">
        <v>7.4399999999999995</v>
      </c>
      <c r="AE14983">
        <f t="shared" si="234"/>
        <v>2011</v>
      </c>
    </row>
    <row r="14984" spans="1:31" x14ac:dyDescent="0.25">
      <c r="A14984" s="7">
        <v>14981</v>
      </c>
      <c r="B14984" s="8">
        <v>40652</v>
      </c>
      <c r="C14984" t="s">
        <v>3</v>
      </c>
      <c r="D14984" t="s">
        <v>791</v>
      </c>
      <c r="E14984" t="s">
        <v>9</v>
      </c>
      <c r="F14984" t="s">
        <v>144</v>
      </c>
      <c r="G14984" t="s">
        <v>714</v>
      </c>
      <c r="H14984" s="136" t="s">
        <v>2147</v>
      </c>
      <c r="I14984" t="s">
        <v>1454</v>
      </c>
      <c r="J14984" s="20">
        <v>27</v>
      </c>
      <c r="K14984" s="20" t="s">
        <v>3</v>
      </c>
      <c r="L14984" t="s">
        <v>1464</v>
      </c>
      <c r="M14984" s="20">
        <v>8.56</v>
      </c>
      <c r="N14984" s="20">
        <v>5.9399999999999995</v>
      </c>
      <c r="AE14984">
        <f t="shared" si="234"/>
        <v>2011</v>
      </c>
    </row>
    <row r="14985" spans="1:31" x14ac:dyDescent="0.25">
      <c r="A14985" s="7">
        <v>14982</v>
      </c>
      <c r="B14985" s="8">
        <v>40652</v>
      </c>
      <c r="C14985" t="s">
        <v>3</v>
      </c>
      <c r="D14985" t="s">
        <v>1008</v>
      </c>
      <c r="E14985" t="s">
        <v>9</v>
      </c>
      <c r="F14985" t="s">
        <v>1034</v>
      </c>
      <c r="G14985" t="s">
        <v>648</v>
      </c>
      <c r="H14985" s="135" t="s">
        <v>2311</v>
      </c>
      <c r="I14985" t="s">
        <v>1454</v>
      </c>
      <c r="J14985" s="20">
        <v>26</v>
      </c>
      <c r="K14985" s="20" t="s">
        <v>9</v>
      </c>
      <c r="L14985" t="s">
        <v>1463</v>
      </c>
      <c r="M14985" s="20">
        <v>6.24</v>
      </c>
      <c r="N14985" s="20">
        <v>7.76</v>
      </c>
      <c r="AE14985">
        <f t="shared" si="234"/>
        <v>2011</v>
      </c>
    </row>
    <row r="14986" spans="1:31" x14ac:dyDescent="0.25">
      <c r="A14986" s="7">
        <v>14983</v>
      </c>
      <c r="B14986" s="8">
        <v>40652</v>
      </c>
      <c r="C14986" t="s">
        <v>3</v>
      </c>
      <c r="D14986" t="s">
        <v>487</v>
      </c>
      <c r="E14986" t="s">
        <v>9</v>
      </c>
      <c r="F14986" t="s">
        <v>365</v>
      </c>
      <c r="G14986" t="s">
        <v>648</v>
      </c>
      <c r="H14986" s="136" t="s">
        <v>2020</v>
      </c>
      <c r="I14986" t="s">
        <v>1454</v>
      </c>
      <c r="J14986" s="20">
        <v>9</v>
      </c>
      <c r="K14986" s="20" t="s">
        <v>9</v>
      </c>
      <c r="L14986" t="s">
        <v>1464</v>
      </c>
      <c r="M14986" s="20">
        <v>1.98</v>
      </c>
      <c r="N14986" s="20">
        <v>3.52</v>
      </c>
      <c r="AE14986">
        <f t="shared" si="234"/>
        <v>2011</v>
      </c>
    </row>
    <row r="14987" spans="1:31" x14ac:dyDescent="0.25">
      <c r="A14987" s="7">
        <v>14984</v>
      </c>
      <c r="B14987" s="8">
        <v>40654</v>
      </c>
      <c r="C14987" t="s">
        <v>3</v>
      </c>
      <c r="D14987" t="s">
        <v>311</v>
      </c>
      <c r="E14987" t="s">
        <v>9</v>
      </c>
      <c r="F14987" t="s">
        <v>976</v>
      </c>
      <c r="G14987" t="s">
        <v>377</v>
      </c>
      <c r="H14987" s="135" t="s">
        <v>1496</v>
      </c>
      <c r="I14987" t="s">
        <v>1454</v>
      </c>
      <c r="J14987" s="20">
        <v>46</v>
      </c>
      <c r="K14987" s="20" t="s">
        <v>3</v>
      </c>
      <c r="L14987" t="s">
        <v>1464</v>
      </c>
      <c r="M14987" s="20">
        <v>13.879999999999999</v>
      </c>
      <c r="N14987" s="20">
        <v>10.120000000000001</v>
      </c>
      <c r="AE14987">
        <f t="shared" si="234"/>
        <v>2011</v>
      </c>
    </row>
    <row r="14988" spans="1:31" x14ac:dyDescent="0.25">
      <c r="A14988" s="7">
        <v>14985</v>
      </c>
      <c r="B14988" s="8">
        <v>40654</v>
      </c>
      <c r="C14988" t="s">
        <v>3</v>
      </c>
      <c r="D14988" t="s">
        <v>786</v>
      </c>
      <c r="E14988" t="s">
        <v>9</v>
      </c>
      <c r="F14988" t="s">
        <v>860</v>
      </c>
      <c r="G14988" t="s">
        <v>377</v>
      </c>
      <c r="H14988" s="135" t="s">
        <v>1496</v>
      </c>
      <c r="I14988" t="s">
        <v>1454</v>
      </c>
      <c r="J14988" s="20">
        <v>34</v>
      </c>
      <c r="K14988" s="20" t="s">
        <v>3</v>
      </c>
      <c r="L14988" t="s">
        <v>1464</v>
      </c>
      <c r="M14988" s="20">
        <v>10.52</v>
      </c>
      <c r="N14988" s="20">
        <v>7.48</v>
      </c>
      <c r="AE14988">
        <f t="shared" si="234"/>
        <v>2011</v>
      </c>
    </row>
    <row r="14989" spans="1:31" x14ac:dyDescent="0.25">
      <c r="A14989" s="7">
        <v>14986</v>
      </c>
      <c r="B14989" s="8">
        <v>40654</v>
      </c>
      <c r="C14989" t="s">
        <v>3</v>
      </c>
      <c r="D14989" t="s">
        <v>834</v>
      </c>
      <c r="E14989" t="s">
        <v>9</v>
      </c>
      <c r="F14989" t="s">
        <v>860</v>
      </c>
      <c r="G14989" t="s">
        <v>895</v>
      </c>
      <c r="H14989" s="135" t="s">
        <v>2590</v>
      </c>
      <c r="I14989" t="s">
        <v>1454</v>
      </c>
      <c r="J14989" s="20">
        <v>53</v>
      </c>
      <c r="K14989" s="20" t="s">
        <v>3</v>
      </c>
      <c r="L14989" t="s">
        <v>1463</v>
      </c>
      <c r="M14989" s="20">
        <v>14.78</v>
      </c>
      <c r="N14989" s="20">
        <v>12.72</v>
      </c>
      <c r="AE14989">
        <f t="shared" si="234"/>
        <v>2011</v>
      </c>
    </row>
    <row r="14990" spans="1:31" x14ac:dyDescent="0.25">
      <c r="A14990" s="7">
        <v>14987</v>
      </c>
      <c r="B14990" s="8">
        <v>40654</v>
      </c>
      <c r="C14990" t="s">
        <v>3</v>
      </c>
      <c r="D14990" t="s">
        <v>656</v>
      </c>
      <c r="E14990" t="s">
        <v>9</v>
      </c>
      <c r="F14990" t="s">
        <v>1032</v>
      </c>
      <c r="G14990" t="s">
        <v>870</v>
      </c>
      <c r="H14990" s="135" t="s">
        <v>2785</v>
      </c>
      <c r="I14990" t="s">
        <v>1454</v>
      </c>
      <c r="J14990" s="20">
        <v>9</v>
      </c>
      <c r="K14990" s="20" t="s">
        <v>9</v>
      </c>
      <c r="L14990" t="s">
        <v>1463</v>
      </c>
      <c r="M14990" s="20">
        <v>2.16</v>
      </c>
      <c r="N14990" s="20">
        <v>3.34</v>
      </c>
      <c r="AE14990">
        <f t="shared" si="234"/>
        <v>2011</v>
      </c>
    </row>
    <row r="14991" spans="1:31" x14ac:dyDescent="0.25">
      <c r="A14991" s="7">
        <v>14988</v>
      </c>
      <c r="B14991" s="8">
        <v>40654</v>
      </c>
      <c r="C14991" t="s">
        <v>3</v>
      </c>
      <c r="D14991" t="s">
        <v>717</v>
      </c>
      <c r="E14991" t="s">
        <v>9</v>
      </c>
      <c r="F14991" t="s">
        <v>1060</v>
      </c>
      <c r="G14991" t="s">
        <v>929</v>
      </c>
      <c r="H14991" s="135" t="s">
        <v>3083</v>
      </c>
      <c r="I14991" t="s">
        <v>1455</v>
      </c>
      <c r="J14991" s="20">
        <v>12</v>
      </c>
      <c r="K14991" s="20" t="s">
        <v>9</v>
      </c>
      <c r="L14991" t="s">
        <v>1463</v>
      </c>
      <c r="M14991" s="20">
        <v>1.44</v>
      </c>
      <c r="N14991" s="20">
        <v>2.06</v>
      </c>
      <c r="AE14991">
        <f t="shared" si="234"/>
        <v>2011</v>
      </c>
    </row>
    <row r="14992" spans="1:31" x14ac:dyDescent="0.25">
      <c r="A14992" s="7">
        <v>14989</v>
      </c>
      <c r="B14992" s="8">
        <v>40654</v>
      </c>
      <c r="C14992" t="s">
        <v>3</v>
      </c>
      <c r="D14992" t="s">
        <v>786</v>
      </c>
      <c r="E14992" t="s">
        <v>9</v>
      </c>
      <c r="F14992" t="s">
        <v>860</v>
      </c>
      <c r="G14992" t="s">
        <v>870</v>
      </c>
      <c r="H14992" s="135" t="s">
        <v>1496</v>
      </c>
      <c r="I14992" t="s">
        <v>1454</v>
      </c>
      <c r="J14992" s="20">
        <v>40</v>
      </c>
      <c r="K14992" s="20" t="s">
        <v>3</v>
      </c>
      <c r="L14992" t="s">
        <v>1464</v>
      </c>
      <c r="M14992" s="20">
        <v>12.2</v>
      </c>
      <c r="N14992" s="20">
        <v>8.8000000000000007</v>
      </c>
      <c r="AE14992">
        <f t="shared" si="234"/>
        <v>2011</v>
      </c>
    </row>
    <row r="14993" spans="1:31" x14ac:dyDescent="0.25">
      <c r="A14993" s="7">
        <v>14990</v>
      </c>
      <c r="B14993" s="8">
        <v>40655</v>
      </c>
      <c r="C14993" t="s">
        <v>3</v>
      </c>
      <c r="D14993" t="s">
        <v>918</v>
      </c>
      <c r="E14993" t="s">
        <v>9</v>
      </c>
      <c r="F14993" t="s">
        <v>665</v>
      </c>
      <c r="G14993" t="s">
        <v>895</v>
      </c>
      <c r="H14993" s="135" t="s">
        <v>2577</v>
      </c>
      <c r="I14993" t="s">
        <v>1454</v>
      </c>
      <c r="J14993" s="20">
        <v>82</v>
      </c>
      <c r="K14993" s="20" t="s">
        <v>9</v>
      </c>
      <c r="L14993" t="s">
        <v>1463</v>
      </c>
      <c r="M14993" s="20">
        <v>19.68</v>
      </c>
      <c r="N14993" s="20">
        <v>22.32</v>
      </c>
      <c r="AE14993">
        <f t="shared" si="234"/>
        <v>2011</v>
      </c>
    </row>
    <row r="14994" spans="1:31" x14ac:dyDescent="0.25">
      <c r="A14994" s="7">
        <v>14991</v>
      </c>
      <c r="B14994" s="8">
        <v>40655</v>
      </c>
      <c r="C14994" t="s">
        <v>3</v>
      </c>
      <c r="D14994" t="s">
        <v>427</v>
      </c>
      <c r="E14994" t="s">
        <v>9</v>
      </c>
      <c r="F14994" t="s">
        <v>543</v>
      </c>
      <c r="G14994" t="s">
        <v>870</v>
      </c>
      <c r="H14994" s="136" t="s">
        <v>2929</v>
      </c>
      <c r="I14994" t="s">
        <v>1454</v>
      </c>
      <c r="J14994" s="20">
        <v>25</v>
      </c>
      <c r="K14994" s="20" t="s">
        <v>3</v>
      </c>
      <c r="L14994" t="s">
        <v>1464</v>
      </c>
      <c r="M14994" s="20">
        <v>8</v>
      </c>
      <c r="N14994" s="20">
        <v>5.5</v>
      </c>
      <c r="AE14994">
        <f t="shared" si="234"/>
        <v>2011</v>
      </c>
    </row>
    <row r="14995" spans="1:31" x14ac:dyDescent="0.25">
      <c r="A14995" s="7">
        <v>14992</v>
      </c>
      <c r="B14995" s="8">
        <v>40655</v>
      </c>
      <c r="C14995" t="s">
        <v>3</v>
      </c>
      <c r="D14995" t="s">
        <v>951</v>
      </c>
      <c r="E14995" t="s">
        <v>9</v>
      </c>
      <c r="F14995" t="s">
        <v>828</v>
      </c>
      <c r="G14995" t="s">
        <v>929</v>
      </c>
      <c r="H14995" s="9" t="s">
        <v>2719</v>
      </c>
      <c r="I14995" t="s">
        <v>1454</v>
      </c>
      <c r="J14995" s="20">
        <v>63</v>
      </c>
      <c r="K14995" s="20" t="s">
        <v>1465</v>
      </c>
      <c r="L14995" t="s">
        <v>1466</v>
      </c>
      <c r="M14995" s="20">
        <v>15.75</v>
      </c>
      <c r="N14995" s="20">
        <v>15.75</v>
      </c>
      <c r="AE14995">
        <f t="shared" si="234"/>
        <v>2011</v>
      </c>
    </row>
    <row r="14996" spans="1:31" x14ac:dyDescent="0.25">
      <c r="A14996" s="7">
        <v>14993</v>
      </c>
      <c r="B14996" s="8">
        <v>40656</v>
      </c>
      <c r="C14996" t="s">
        <v>3</v>
      </c>
      <c r="D14996" t="s">
        <v>939</v>
      </c>
      <c r="E14996" t="s">
        <v>9</v>
      </c>
      <c r="F14996" t="s">
        <v>738</v>
      </c>
      <c r="G14996" t="s">
        <v>377</v>
      </c>
      <c r="H14996" s="136" t="s">
        <v>1592</v>
      </c>
      <c r="I14996" t="s">
        <v>1454</v>
      </c>
      <c r="J14996" s="20">
        <v>12</v>
      </c>
      <c r="K14996" s="20" t="s">
        <v>1465</v>
      </c>
      <c r="L14996" t="s">
        <v>1466</v>
      </c>
      <c r="M14996" s="20">
        <v>3</v>
      </c>
      <c r="N14996" s="20">
        <v>3</v>
      </c>
      <c r="AE14996">
        <f t="shared" si="234"/>
        <v>2011</v>
      </c>
    </row>
    <row r="14997" spans="1:31" x14ac:dyDescent="0.25">
      <c r="A14997" s="7">
        <v>14994</v>
      </c>
      <c r="B14997" s="8">
        <v>40656</v>
      </c>
      <c r="C14997" t="s">
        <v>3</v>
      </c>
      <c r="D14997" t="s">
        <v>1085</v>
      </c>
      <c r="E14997" t="s">
        <v>9</v>
      </c>
      <c r="F14997" t="s">
        <v>1091</v>
      </c>
      <c r="G14997" t="s">
        <v>648</v>
      </c>
      <c r="H14997" s="135" t="s">
        <v>1795</v>
      </c>
      <c r="I14997" t="s">
        <v>1454</v>
      </c>
      <c r="J14997" s="20">
        <v>15</v>
      </c>
      <c r="K14997" s="20" t="s">
        <v>1465</v>
      </c>
      <c r="L14997" t="s">
        <v>1466</v>
      </c>
      <c r="M14997" s="20">
        <v>3.75</v>
      </c>
      <c r="N14997" s="20">
        <v>3.75</v>
      </c>
      <c r="AE14997">
        <f t="shared" si="234"/>
        <v>2011</v>
      </c>
    </row>
    <row r="14998" spans="1:31" x14ac:dyDescent="0.25">
      <c r="A14998" s="7">
        <v>14995</v>
      </c>
      <c r="B14998" s="8">
        <v>40656</v>
      </c>
      <c r="C14998" t="s">
        <v>3</v>
      </c>
      <c r="D14998" t="s">
        <v>187</v>
      </c>
      <c r="E14998" t="s">
        <v>9</v>
      </c>
      <c r="F14998" t="s">
        <v>52</v>
      </c>
      <c r="G14998" t="s">
        <v>1016</v>
      </c>
      <c r="H14998" s="9" t="s">
        <v>2907</v>
      </c>
      <c r="I14998" t="s">
        <v>1454</v>
      </c>
      <c r="J14998" s="20">
        <v>26</v>
      </c>
      <c r="K14998" s="20" t="s">
        <v>3</v>
      </c>
      <c r="L14998" t="s">
        <v>1464</v>
      </c>
      <c r="M14998" s="20">
        <v>8.2800000000000011</v>
      </c>
      <c r="N14998" s="20">
        <v>5.72</v>
      </c>
      <c r="AE14998">
        <f t="shared" si="234"/>
        <v>2011</v>
      </c>
    </row>
    <row r="14999" spans="1:31" x14ac:dyDescent="0.25">
      <c r="A14999" s="7">
        <v>14996</v>
      </c>
      <c r="B14999" s="8">
        <v>40656</v>
      </c>
      <c r="C14999" t="s">
        <v>3</v>
      </c>
      <c r="D14999" t="s">
        <v>1095</v>
      </c>
      <c r="E14999" t="s">
        <v>9</v>
      </c>
      <c r="F14999" t="s">
        <v>1091</v>
      </c>
      <c r="G14999" t="s">
        <v>929</v>
      </c>
      <c r="H14999" s="135" t="s">
        <v>2697</v>
      </c>
      <c r="I14999" t="s">
        <v>1454</v>
      </c>
      <c r="J14999" s="20">
        <v>30</v>
      </c>
      <c r="K14999" s="20" t="s">
        <v>9</v>
      </c>
      <c r="L14999" t="s">
        <v>1464</v>
      </c>
      <c r="M14999" s="20">
        <v>6.6</v>
      </c>
      <c r="N14999" s="20">
        <v>9.4</v>
      </c>
      <c r="AE14999">
        <f t="shared" si="234"/>
        <v>2011</v>
      </c>
    </row>
    <row r="15000" spans="1:31" x14ac:dyDescent="0.25">
      <c r="A15000" s="7">
        <v>14997</v>
      </c>
      <c r="B15000" s="8">
        <v>40656</v>
      </c>
      <c r="C15000" t="s">
        <v>3</v>
      </c>
      <c r="D15000" t="s">
        <v>670</v>
      </c>
      <c r="E15000" t="s">
        <v>9</v>
      </c>
      <c r="F15000" t="s">
        <v>860</v>
      </c>
      <c r="G15000" t="s">
        <v>870</v>
      </c>
      <c r="H15000" s="135" t="s">
        <v>1496</v>
      </c>
      <c r="I15000" t="s">
        <v>1454</v>
      </c>
      <c r="J15000" s="20">
        <v>19</v>
      </c>
      <c r="K15000" s="20" t="s">
        <v>1465</v>
      </c>
      <c r="L15000" t="s">
        <v>1466</v>
      </c>
      <c r="M15000" s="20">
        <v>4.75</v>
      </c>
      <c r="N15000" s="20">
        <v>4.75</v>
      </c>
      <c r="AE15000">
        <f t="shared" si="234"/>
        <v>2011</v>
      </c>
    </row>
    <row r="15001" spans="1:31" x14ac:dyDescent="0.25">
      <c r="A15001" s="7">
        <v>14998</v>
      </c>
      <c r="B15001" s="8">
        <v>40656</v>
      </c>
      <c r="C15001" t="s">
        <v>3</v>
      </c>
      <c r="D15001" t="s">
        <v>1095</v>
      </c>
      <c r="E15001" t="s">
        <v>9</v>
      </c>
      <c r="F15001" t="s">
        <v>1089</v>
      </c>
      <c r="G15001" t="s">
        <v>895</v>
      </c>
      <c r="H15001" s="135" t="s">
        <v>2564</v>
      </c>
      <c r="I15001" t="s">
        <v>1454</v>
      </c>
      <c r="J15001" s="20">
        <v>47</v>
      </c>
      <c r="K15001" s="20" t="s">
        <v>3</v>
      </c>
      <c r="L15001" t="s">
        <v>1464</v>
      </c>
      <c r="M15001" s="20">
        <v>14.16</v>
      </c>
      <c r="N15001" s="20">
        <v>10.34</v>
      </c>
      <c r="AE15001">
        <f t="shared" si="234"/>
        <v>2011</v>
      </c>
    </row>
    <row r="15002" spans="1:31" x14ac:dyDescent="0.25">
      <c r="A15002" s="7">
        <v>14999</v>
      </c>
      <c r="B15002" s="8">
        <v>40656</v>
      </c>
      <c r="C15002" t="s">
        <v>3</v>
      </c>
      <c r="D15002" t="s">
        <v>52</v>
      </c>
      <c r="E15002" t="s">
        <v>9</v>
      </c>
      <c r="F15002" t="s">
        <v>117</v>
      </c>
      <c r="G15002" t="s">
        <v>895</v>
      </c>
      <c r="H15002" s="135" t="s">
        <v>2590</v>
      </c>
      <c r="I15002" t="s">
        <v>1454</v>
      </c>
      <c r="J15002" s="20">
        <v>52</v>
      </c>
      <c r="K15002" s="20" t="s">
        <v>3</v>
      </c>
      <c r="L15002" t="s">
        <v>1464</v>
      </c>
      <c r="M15002" s="20">
        <v>15.56</v>
      </c>
      <c r="N15002" s="20">
        <v>11.44</v>
      </c>
      <c r="AE15002">
        <f t="shared" si="234"/>
        <v>2011</v>
      </c>
    </row>
    <row r="15003" spans="1:31" x14ac:dyDescent="0.25">
      <c r="A15003" s="7">
        <v>15000</v>
      </c>
      <c r="B15003" s="8">
        <v>40656</v>
      </c>
      <c r="C15003" t="s">
        <v>3</v>
      </c>
      <c r="D15003" t="s">
        <v>311</v>
      </c>
      <c r="E15003" t="s">
        <v>9</v>
      </c>
      <c r="F15003" t="s">
        <v>52</v>
      </c>
      <c r="G15003" t="s">
        <v>714</v>
      </c>
      <c r="H15003" s="9" t="s">
        <v>2989</v>
      </c>
      <c r="I15003" t="s">
        <v>1454</v>
      </c>
      <c r="J15003" s="20">
        <v>69</v>
      </c>
      <c r="K15003" s="20" t="s">
        <v>9</v>
      </c>
      <c r="L15003" t="s">
        <v>1464</v>
      </c>
      <c r="M15003" s="20">
        <v>15.18</v>
      </c>
      <c r="N15003" s="20">
        <v>20.32</v>
      </c>
      <c r="AE15003">
        <f t="shared" si="234"/>
        <v>2011</v>
      </c>
    </row>
    <row r="15004" spans="1:31" x14ac:dyDescent="0.25">
      <c r="A15004" s="7">
        <v>15001</v>
      </c>
      <c r="B15004" s="8">
        <v>40657</v>
      </c>
      <c r="C15004" t="s">
        <v>3</v>
      </c>
      <c r="D15004" t="s">
        <v>427</v>
      </c>
      <c r="E15004" t="s">
        <v>9</v>
      </c>
      <c r="F15004" t="s">
        <v>543</v>
      </c>
      <c r="G15004" t="s">
        <v>569</v>
      </c>
      <c r="H15004" s="136" t="s">
        <v>1748</v>
      </c>
      <c r="I15004" t="s">
        <v>1454</v>
      </c>
      <c r="J15004" s="20">
        <v>50</v>
      </c>
      <c r="K15004" s="20" t="s">
        <v>3</v>
      </c>
      <c r="L15004" t="s">
        <v>1464</v>
      </c>
      <c r="M15004" s="20">
        <v>15</v>
      </c>
      <c r="N15004" s="20">
        <v>11</v>
      </c>
      <c r="AE15004">
        <f t="shared" si="234"/>
        <v>2011</v>
      </c>
    </row>
    <row r="15005" spans="1:31" x14ac:dyDescent="0.25">
      <c r="A15005" s="7">
        <v>15002</v>
      </c>
      <c r="B15005" s="8">
        <v>40658</v>
      </c>
      <c r="C15005" t="s">
        <v>3</v>
      </c>
      <c r="D15005" t="s">
        <v>487</v>
      </c>
      <c r="E15005" t="s">
        <v>9</v>
      </c>
      <c r="F15005" t="s">
        <v>365</v>
      </c>
      <c r="G15005" t="s">
        <v>648</v>
      </c>
      <c r="H15005" s="135" t="s">
        <v>3084</v>
      </c>
      <c r="I15005" t="s">
        <v>1454</v>
      </c>
      <c r="J15005" s="20">
        <v>15</v>
      </c>
      <c r="K15005" s="20" t="s">
        <v>9</v>
      </c>
      <c r="L15005" t="s">
        <v>1464</v>
      </c>
      <c r="M15005" s="20">
        <v>3.3</v>
      </c>
      <c r="N15005" s="20">
        <v>5.2</v>
      </c>
      <c r="AE15005">
        <f t="shared" si="234"/>
        <v>2011</v>
      </c>
    </row>
    <row r="15006" spans="1:31" x14ac:dyDescent="0.25">
      <c r="A15006" s="7">
        <v>15003</v>
      </c>
      <c r="B15006" s="8">
        <v>40658</v>
      </c>
      <c r="C15006" t="s">
        <v>3</v>
      </c>
      <c r="D15006" t="s">
        <v>656</v>
      </c>
      <c r="E15006" t="s">
        <v>9</v>
      </c>
      <c r="F15006" t="s">
        <v>1032</v>
      </c>
      <c r="G15006" t="s">
        <v>870</v>
      </c>
      <c r="H15006" s="135" t="s">
        <v>2504</v>
      </c>
      <c r="I15006" t="s">
        <v>1454</v>
      </c>
      <c r="J15006" s="20">
        <v>28</v>
      </c>
      <c r="K15006" s="20" t="s">
        <v>9</v>
      </c>
      <c r="L15006" t="s">
        <v>1463</v>
      </c>
      <c r="M15006" s="20">
        <v>6.72</v>
      </c>
      <c r="N15006" s="20">
        <v>8.2800000000000011</v>
      </c>
      <c r="AE15006">
        <f t="shared" si="234"/>
        <v>2011</v>
      </c>
    </row>
    <row r="15007" spans="1:31" x14ac:dyDescent="0.25">
      <c r="A15007" s="7">
        <v>15004</v>
      </c>
      <c r="B15007" s="8">
        <v>40658</v>
      </c>
      <c r="C15007" t="s">
        <v>3</v>
      </c>
      <c r="D15007" t="s">
        <v>250</v>
      </c>
      <c r="E15007" t="s">
        <v>9</v>
      </c>
      <c r="F15007" t="s">
        <v>860</v>
      </c>
      <c r="G15007" t="s">
        <v>929</v>
      </c>
      <c r="H15007" s="135" t="s">
        <v>2678</v>
      </c>
      <c r="I15007" t="s">
        <v>1454</v>
      </c>
      <c r="J15007" s="20">
        <v>22</v>
      </c>
      <c r="K15007" s="20" t="s">
        <v>1465</v>
      </c>
      <c r="L15007" t="s">
        <v>1466</v>
      </c>
      <c r="M15007" s="20">
        <v>5.5</v>
      </c>
      <c r="N15007" s="20">
        <v>5.5</v>
      </c>
      <c r="AE15007">
        <f t="shared" si="234"/>
        <v>2011</v>
      </c>
    </row>
    <row r="15008" spans="1:31" x14ac:dyDescent="0.25">
      <c r="A15008" s="7">
        <v>15005</v>
      </c>
      <c r="B15008" s="8">
        <v>40658</v>
      </c>
      <c r="C15008" t="s">
        <v>3</v>
      </c>
      <c r="D15008" t="s">
        <v>779</v>
      </c>
      <c r="E15008" t="s">
        <v>9</v>
      </c>
      <c r="F15008" t="s">
        <v>844</v>
      </c>
      <c r="G15008" t="s">
        <v>929</v>
      </c>
      <c r="H15008" s="135" t="s">
        <v>2678</v>
      </c>
      <c r="I15008" t="s">
        <v>1454</v>
      </c>
      <c r="J15008" s="20">
        <v>31</v>
      </c>
      <c r="K15008" s="20" t="s">
        <v>9</v>
      </c>
      <c r="L15008" t="s">
        <v>1464</v>
      </c>
      <c r="M15008" s="20">
        <v>6.82</v>
      </c>
      <c r="N15008" s="20">
        <v>9.68</v>
      </c>
      <c r="AE15008">
        <f t="shared" si="234"/>
        <v>2011</v>
      </c>
    </row>
    <row r="15009" spans="1:31" x14ac:dyDescent="0.25">
      <c r="A15009" s="7">
        <v>15006</v>
      </c>
      <c r="B15009" s="8">
        <v>40658</v>
      </c>
      <c r="C15009" t="s">
        <v>3</v>
      </c>
      <c r="D15009" t="s">
        <v>365</v>
      </c>
      <c r="E15009" t="s">
        <v>9</v>
      </c>
      <c r="F15009" t="s">
        <v>1097</v>
      </c>
      <c r="G15009" t="s">
        <v>14</v>
      </c>
      <c r="H15009" s="135" t="s">
        <v>1530</v>
      </c>
      <c r="I15009" t="s">
        <v>1458</v>
      </c>
      <c r="J15009" s="20">
        <v>7</v>
      </c>
      <c r="K15009" s="20" t="s">
        <v>9</v>
      </c>
      <c r="L15009" t="s">
        <v>1463</v>
      </c>
      <c r="M15009" s="20">
        <v>10</v>
      </c>
      <c r="N15009" s="20">
        <v>30</v>
      </c>
      <c r="AE15009">
        <f t="shared" si="234"/>
        <v>2011</v>
      </c>
    </row>
    <row r="15010" spans="1:31" x14ac:dyDescent="0.25">
      <c r="A15010" s="7">
        <v>15007</v>
      </c>
      <c r="B15010" s="8">
        <v>40659</v>
      </c>
      <c r="C15010" t="s">
        <v>3</v>
      </c>
      <c r="D15010" t="s">
        <v>854</v>
      </c>
      <c r="E15010" t="s">
        <v>9</v>
      </c>
      <c r="F15010" t="s">
        <v>687</v>
      </c>
      <c r="G15010" t="s">
        <v>732</v>
      </c>
      <c r="H15010" s="135" t="s">
        <v>2186</v>
      </c>
      <c r="I15010" t="s">
        <v>1454</v>
      </c>
      <c r="J15010" s="20">
        <v>86</v>
      </c>
      <c r="K15010" s="20" t="s">
        <v>9</v>
      </c>
      <c r="L15010" t="s">
        <v>1464</v>
      </c>
      <c r="M15010" s="20">
        <v>18.920000000000002</v>
      </c>
      <c r="N15010" s="20">
        <v>25.08</v>
      </c>
      <c r="AE15010">
        <f t="shared" si="234"/>
        <v>2011</v>
      </c>
    </row>
    <row r="15011" spans="1:31" x14ac:dyDescent="0.25">
      <c r="A15011" s="7">
        <v>15008</v>
      </c>
      <c r="B15011" s="8">
        <v>40660</v>
      </c>
      <c r="C15011" t="s">
        <v>3</v>
      </c>
      <c r="D15011" t="s">
        <v>557</v>
      </c>
      <c r="E15011" t="s">
        <v>9</v>
      </c>
      <c r="F15011" t="s">
        <v>727</v>
      </c>
      <c r="G15011" t="s">
        <v>732</v>
      </c>
      <c r="H15011" s="135" t="s">
        <v>2166</v>
      </c>
      <c r="I15011" t="s">
        <v>1454</v>
      </c>
      <c r="J15011" s="20">
        <v>15</v>
      </c>
      <c r="K15011" s="20" t="s">
        <v>9</v>
      </c>
      <c r="L15011" t="s">
        <v>1463</v>
      </c>
      <c r="M15011" s="20">
        <v>3.6</v>
      </c>
      <c r="N15011" s="20">
        <v>4.9000000000000004</v>
      </c>
      <c r="AE15011">
        <f t="shared" si="234"/>
        <v>2011</v>
      </c>
    </row>
    <row r="15012" spans="1:31" x14ac:dyDescent="0.25">
      <c r="A15012" s="7">
        <v>15009</v>
      </c>
      <c r="B15012" s="8">
        <v>40660</v>
      </c>
      <c r="C15012" t="s">
        <v>3</v>
      </c>
      <c r="D15012" t="s">
        <v>1060</v>
      </c>
      <c r="E15012" t="s">
        <v>9</v>
      </c>
      <c r="F15012" t="s">
        <v>717</v>
      </c>
      <c r="G15012" t="s">
        <v>929</v>
      </c>
      <c r="H15012" s="135" t="s">
        <v>3083</v>
      </c>
      <c r="I15012" t="s">
        <v>1455</v>
      </c>
      <c r="J15012" s="20">
        <v>12</v>
      </c>
      <c r="K15012" s="20" t="s">
        <v>3</v>
      </c>
      <c r="L15012" t="s">
        <v>1464</v>
      </c>
      <c r="M15012" s="20">
        <v>2.1799999999999997</v>
      </c>
      <c r="N15012" s="20">
        <v>1.32</v>
      </c>
      <c r="AE15012">
        <f t="shared" si="234"/>
        <v>2011</v>
      </c>
    </row>
    <row r="15013" spans="1:31" x14ac:dyDescent="0.25">
      <c r="A15013" s="7">
        <v>15010</v>
      </c>
      <c r="B15013" s="8">
        <v>40662</v>
      </c>
      <c r="C15013" t="s">
        <v>3</v>
      </c>
      <c r="D15013" t="s">
        <v>1095</v>
      </c>
      <c r="E15013" t="s">
        <v>9</v>
      </c>
      <c r="F15013" t="s">
        <v>1091</v>
      </c>
      <c r="G15013" t="s">
        <v>929</v>
      </c>
      <c r="H15013" s="9" t="s">
        <v>2652</v>
      </c>
      <c r="I15013" t="s">
        <v>1454</v>
      </c>
      <c r="J15013" s="20">
        <v>57</v>
      </c>
      <c r="K15013" s="20" t="s">
        <v>9</v>
      </c>
      <c r="L15013" t="s">
        <v>1464</v>
      </c>
      <c r="M15013" s="20">
        <v>12.54</v>
      </c>
      <c r="N15013" s="20">
        <v>16.96</v>
      </c>
      <c r="AE15013">
        <f t="shared" si="234"/>
        <v>2011</v>
      </c>
    </row>
    <row r="15014" spans="1:31" x14ac:dyDescent="0.25">
      <c r="A15014" s="7">
        <v>15011</v>
      </c>
      <c r="B15014" s="8">
        <v>40662</v>
      </c>
      <c r="C15014" t="s">
        <v>3</v>
      </c>
      <c r="D15014" t="s">
        <v>1030</v>
      </c>
      <c r="E15014" t="s">
        <v>9</v>
      </c>
      <c r="F15014" t="s">
        <v>787</v>
      </c>
      <c r="G15014" t="s">
        <v>14</v>
      </c>
      <c r="H15014" s="135" t="s">
        <v>1501</v>
      </c>
      <c r="I15014" t="s">
        <v>1455</v>
      </c>
      <c r="J15014" s="20">
        <v>29</v>
      </c>
      <c r="K15014" s="20" t="s">
        <v>3</v>
      </c>
      <c r="L15014" t="s">
        <v>1464</v>
      </c>
      <c r="M15014" s="20">
        <v>4.5599999999999996</v>
      </c>
      <c r="N15014" s="20">
        <v>3.19</v>
      </c>
      <c r="AE15014">
        <f t="shared" si="234"/>
        <v>2011</v>
      </c>
    </row>
    <row r="15015" spans="1:31" x14ac:dyDescent="0.25">
      <c r="A15015" s="7">
        <v>15012</v>
      </c>
      <c r="B15015" s="8">
        <v>40662</v>
      </c>
      <c r="C15015" t="s">
        <v>3</v>
      </c>
      <c r="D15015" t="s">
        <v>86</v>
      </c>
      <c r="E15015" t="s">
        <v>9</v>
      </c>
      <c r="F15015" t="s">
        <v>897</v>
      </c>
      <c r="G15015" t="s">
        <v>929</v>
      </c>
      <c r="H15015" s="135" t="s">
        <v>2683</v>
      </c>
      <c r="I15015" t="s">
        <v>1455</v>
      </c>
      <c r="J15015" s="20">
        <v>16</v>
      </c>
      <c r="K15015" s="20" t="s">
        <v>3</v>
      </c>
      <c r="L15015" t="s">
        <v>1464</v>
      </c>
      <c r="M15015" s="20">
        <v>2.74</v>
      </c>
      <c r="N15015" s="20">
        <v>1.76</v>
      </c>
      <c r="AE15015">
        <f t="shared" si="234"/>
        <v>2011</v>
      </c>
    </row>
    <row r="15016" spans="1:31" x14ac:dyDescent="0.25">
      <c r="A15016" s="7">
        <v>15013</v>
      </c>
      <c r="B15016" s="8">
        <v>40662</v>
      </c>
      <c r="C15016" t="s">
        <v>3</v>
      </c>
      <c r="D15016" t="s">
        <v>868</v>
      </c>
      <c r="E15016" t="s">
        <v>9</v>
      </c>
      <c r="F15016" t="s">
        <v>1028</v>
      </c>
      <c r="G15016" t="s">
        <v>870</v>
      </c>
      <c r="H15016" s="135" t="s">
        <v>1496</v>
      </c>
      <c r="I15016" t="s">
        <v>1454</v>
      </c>
      <c r="J15016" s="20">
        <v>46</v>
      </c>
      <c r="K15016" s="20" t="s">
        <v>3</v>
      </c>
      <c r="L15016" t="s">
        <v>1464</v>
      </c>
      <c r="M15016" s="20">
        <v>13.879999999999999</v>
      </c>
      <c r="N15016" s="20">
        <v>10.120000000000001</v>
      </c>
      <c r="AE15016">
        <f t="shared" si="234"/>
        <v>2011</v>
      </c>
    </row>
    <row r="15017" spans="1:31" x14ac:dyDescent="0.25">
      <c r="A15017" s="7">
        <v>15014</v>
      </c>
      <c r="B15017" s="8">
        <v>40662</v>
      </c>
      <c r="C15017" t="s">
        <v>3</v>
      </c>
      <c r="D15017" t="s">
        <v>588</v>
      </c>
      <c r="E15017" t="s">
        <v>9</v>
      </c>
      <c r="F15017" t="s">
        <v>926</v>
      </c>
      <c r="G15017" t="s">
        <v>895</v>
      </c>
      <c r="H15017" s="135" t="s">
        <v>3085</v>
      </c>
      <c r="I15017" t="s">
        <v>1454</v>
      </c>
      <c r="J15017" s="20">
        <v>12</v>
      </c>
      <c r="K15017" s="20" t="s">
        <v>9</v>
      </c>
      <c r="L15017" t="s">
        <v>1463</v>
      </c>
      <c r="M15017" s="20">
        <v>2.88</v>
      </c>
      <c r="N15017" s="20">
        <v>4.12</v>
      </c>
      <c r="AE15017">
        <f t="shared" si="234"/>
        <v>2011</v>
      </c>
    </row>
    <row r="15018" spans="1:31" x14ac:dyDescent="0.25">
      <c r="A15018" s="7">
        <v>15015</v>
      </c>
      <c r="B15018" s="8">
        <v>40663</v>
      </c>
      <c r="C15018" t="s">
        <v>3</v>
      </c>
      <c r="D15018" t="s">
        <v>462</v>
      </c>
      <c r="E15018" t="s">
        <v>9</v>
      </c>
      <c r="F15018" t="s">
        <v>464</v>
      </c>
      <c r="G15018" t="s">
        <v>24</v>
      </c>
      <c r="H15018" s="135" t="s">
        <v>1546</v>
      </c>
      <c r="I15018" t="s">
        <v>1454</v>
      </c>
      <c r="J15018" s="20">
        <v>6</v>
      </c>
      <c r="K15018" s="20" t="s">
        <v>9</v>
      </c>
      <c r="L15018" t="s">
        <v>1463</v>
      </c>
      <c r="M15018" s="20">
        <v>1.44</v>
      </c>
      <c r="N15018" s="20">
        <v>2.56</v>
      </c>
      <c r="AE15018">
        <f t="shared" si="234"/>
        <v>2011</v>
      </c>
    </row>
    <row r="15019" spans="1:31" x14ac:dyDescent="0.25">
      <c r="A15019" s="7">
        <v>15016</v>
      </c>
      <c r="B15019" s="8">
        <v>40663</v>
      </c>
      <c r="C15019" t="s">
        <v>3</v>
      </c>
      <c r="D15019" t="s">
        <v>427</v>
      </c>
      <c r="E15019" t="s">
        <v>9</v>
      </c>
      <c r="F15019" t="s">
        <v>1098</v>
      </c>
      <c r="G15019" t="s">
        <v>648</v>
      </c>
      <c r="H15019" s="135" t="s">
        <v>1791</v>
      </c>
      <c r="I15019" t="s">
        <v>1458</v>
      </c>
      <c r="J15019" s="20">
        <v>9</v>
      </c>
      <c r="K15019" s="20" t="s">
        <v>1465</v>
      </c>
      <c r="L15019" t="s">
        <v>1466</v>
      </c>
      <c r="M15019" s="20">
        <v>10</v>
      </c>
      <c r="N15019" s="20">
        <v>30</v>
      </c>
      <c r="AE15019">
        <f t="shared" si="234"/>
        <v>2011</v>
      </c>
    </row>
    <row r="15020" spans="1:31" x14ac:dyDescent="0.25">
      <c r="A15020" s="7">
        <v>15017</v>
      </c>
      <c r="B15020" s="8">
        <v>40663</v>
      </c>
      <c r="C15020" t="s">
        <v>3</v>
      </c>
      <c r="D15020" t="s">
        <v>951</v>
      </c>
      <c r="E15020" t="s">
        <v>9</v>
      </c>
      <c r="F15020" t="s">
        <v>828</v>
      </c>
      <c r="G15020" t="s">
        <v>929</v>
      </c>
      <c r="H15020" s="135" t="s">
        <v>2698</v>
      </c>
      <c r="I15020" t="s">
        <v>1454</v>
      </c>
      <c r="J15020" s="20">
        <v>10</v>
      </c>
      <c r="K15020" s="20" t="s">
        <v>9</v>
      </c>
      <c r="L15020" t="s">
        <v>1463</v>
      </c>
      <c r="M15020" s="20">
        <v>2.4</v>
      </c>
      <c r="N15020" s="20">
        <v>3.6</v>
      </c>
      <c r="AE15020">
        <f t="shared" si="234"/>
        <v>2011</v>
      </c>
    </row>
    <row r="15021" spans="1:31" x14ac:dyDescent="0.25">
      <c r="A15021" s="7">
        <v>15018</v>
      </c>
      <c r="B15021" s="8">
        <v>40663</v>
      </c>
      <c r="C15021" t="s">
        <v>3</v>
      </c>
      <c r="D15021" t="s">
        <v>668</v>
      </c>
      <c r="E15021" t="s">
        <v>9</v>
      </c>
      <c r="F15021" t="s">
        <v>698</v>
      </c>
      <c r="G15021" t="s">
        <v>870</v>
      </c>
      <c r="H15021" s="135" t="s">
        <v>1496</v>
      </c>
      <c r="I15021" t="s">
        <v>1454</v>
      </c>
      <c r="J15021" s="20">
        <v>18</v>
      </c>
      <c r="K15021" s="20" t="s">
        <v>9</v>
      </c>
      <c r="L15021" t="s">
        <v>1464</v>
      </c>
      <c r="M15021" s="20">
        <v>3.96</v>
      </c>
      <c r="N15021" s="20">
        <v>6.04</v>
      </c>
      <c r="AE15021">
        <f t="shared" si="234"/>
        <v>2011</v>
      </c>
    </row>
    <row r="15022" spans="1:31" x14ac:dyDescent="0.25">
      <c r="A15022" s="7">
        <v>15019</v>
      </c>
      <c r="B15022" s="8">
        <v>40663</v>
      </c>
      <c r="C15022" t="s">
        <v>3</v>
      </c>
      <c r="D15022" t="s">
        <v>779</v>
      </c>
      <c r="E15022" t="s">
        <v>9</v>
      </c>
      <c r="F15022" t="s">
        <v>833</v>
      </c>
      <c r="G15022" t="s">
        <v>895</v>
      </c>
      <c r="H15022" s="135" t="s">
        <v>2827</v>
      </c>
      <c r="I15022" t="s">
        <v>1454</v>
      </c>
      <c r="J15022" s="20">
        <v>40</v>
      </c>
      <c r="K15022" s="20" t="s">
        <v>3</v>
      </c>
      <c r="L15022" t="s">
        <v>1464</v>
      </c>
      <c r="M15022" s="20">
        <v>12.2</v>
      </c>
      <c r="N15022" s="20">
        <v>8.8000000000000007</v>
      </c>
      <c r="AE15022">
        <f t="shared" si="234"/>
        <v>2011</v>
      </c>
    </row>
    <row r="15023" spans="1:31" x14ac:dyDescent="0.25">
      <c r="A15023" s="7">
        <v>15020</v>
      </c>
      <c r="B15023" s="8">
        <v>40663</v>
      </c>
      <c r="C15023" t="s">
        <v>3</v>
      </c>
      <c r="D15023" t="s">
        <v>897</v>
      </c>
      <c r="E15023" t="s">
        <v>9</v>
      </c>
      <c r="F15023" t="s">
        <v>1028</v>
      </c>
      <c r="G15023" t="s">
        <v>861</v>
      </c>
      <c r="H15023" s="135" t="s">
        <v>1496</v>
      </c>
      <c r="I15023" t="s">
        <v>1454</v>
      </c>
      <c r="J15023" s="20">
        <v>56</v>
      </c>
      <c r="K15023" s="20" t="s">
        <v>3</v>
      </c>
      <c r="L15023" t="s">
        <v>1464</v>
      </c>
      <c r="M15023" s="20">
        <v>16.68</v>
      </c>
      <c r="N15023" s="20">
        <v>12.32</v>
      </c>
      <c r="AE15023">
        <f t="shared" si="234"/>
        <v>2011</v>
      </c>
    </row>
    <row r="15024" spans="1:31" x14ac:dyDescent="0.25">
      <c r="A15024" s="7">
        <v>15021</v>
      </c>
      <c r="B15024" s="8">
        <v>40664</v>
      </c>
      <c r="C15024" t="s">
        <v>3</v>
      </c>
      <c r="D15024" t="s">
        <v>440</v>
      </c>
      <c r="E15024" t="s">
        <v>9</v>
      </c>
      <c r="F15024" t="s">
        <v>738</v>
      </c>
      <c r="G15024" t="s">
        <v>569</v>
      </c>
      <c r="H15024" s="136" t="s">
        <v>1677</v>
      </c>
      <c r="I15024" t="s">
        <v>1454</v>
      </c>
      <c r="J15024" s="20">
        <v>21</v>
      </c>
      <c r="K15024" s="20" t="s">
        <v>9</v>
      </c>
      <c r="L15024" t="s">
        <v>1463</v>
      </c>
      <c r="M15024" s="20">
        <v>5.04</v>
      </c>
      <c r="N15024" s="20">
        <v>6.46</v>
      </c>
      <c r="AE15024">
        <f t="shared" si="234"/>
        <v>2011</v>
      </c>
    </row>
    <row r="15025" spans="1:31" x14ac:dyDescent="0.25">
      <c r="A15025" s="7">
        <v>15022</v>
      </c>
      <c r="B15025" s="8">
        <v>40664</v>
      </c>
      <c r="C15025" t="s">
        <v>3</v>
      </c>
      <c r="D15025" t="s">
        <v>975</v>
      </c>
      <c r="E15025" t="s">
        <v>9</v>
      </c>
      <c r="F15025" t="s">
        <v>761</v>
      </c>
      <c r="G15025" t="s">
        <v>648</v>
      </c>
      <c r="H15025" s="135" t="s">
        <v>1795</v>
      </c>
      <c r="I15025" t="s">
        <v>1455</v>
      </c>
      <c r="J15025" s="20">
        <v>40</v>
      </c>
      <c r="K15025" s="20" t="s">
        <v>9</v>
      </c>
      <c r="L15025" t="s">
        <v>1464</v>
      </c>
      <c r="M15025" s="20">
        <v>4.4000000000000004</v>
      </c>
      <c r="N15025" s="20">
        <v>6.1</v>
      </c>
      <c r="AE15025">
        <f t="shared" si="234"/>
        <v>2011</v>
      </c>
    </row>
    <row r="15026" spans="1:31" x14ac:dyDescent="0.25">
      <c r="A15026" s="7">
        <v>15023</v>
      </c>
      <c r="B15026" s="8">
        <v>40664</v>
      </c>
      <c r="C15026" t="s">
        <v>3</v>
      </c>
      <c r="D15026" t="s">
        <v>442</v>
      </c>
      <c r="E15026" t="s">
        <v>9</v>
      </c>
      <c r="F15026" t="s">
        <v>427</v>
      </c>
      <c r="G15026" t="s">
        <v>861</v>
      </c>
      <c r="H15026" s="9" t="s">
        <v>2484</v>
      </c>
      <c r="I15026" t="s">
        <v>1454</v>
      </c>
      <c r="J15026" s="20">
        <v>41</v>
      </c>
      <c r="K15026" s="20" t="s">
        <v>9</v>
      </c>
      <c r="L15026" t="s">
        <v>1464</v>
      </c>
      <c r="M15026" s="20">
        <v>9.02</v>
      </c>
      <c r="N15026" s="20">
        <v>12.48</v>
      </c>
      <c r="AE15026">
        <f t="shared" si="234"/>
        <v>2011</v>
      </c>
    </row>
    <row r="15027" spans="1:31" x14ac:dyDescent="0.25">
      <c r="A15027" s="7">
        <v>15024</v>
      </c>
      <c r="B15027" s="8">
        <v>40665</v>
      </c>
      <c r="C15027" t="s">
        <v>3</v>
      </c>
      <c r="D15027" t="s">
        <v>786</v>
      </c>
      <c r="E15027" t="s">
        <v>9</v>
      </c>
      <c r="F15027" t="s">
        <v>1088</v>
      </c>
      <c r="G15027" t="s">
        <v>895</v>
      </c>
      <c r="H15027" s="135" t="s">
        <v>2590</v>
      </c>
      <c r="I15027" t="s">
        <v>1454</v>
      </c>
      <c r="J15027" s="20">
        <v>35</v>
      </c>
      <c r="K15027" s="20" t="s">
        <v>9</v>
      </c>
      <c r="L15027" t="s">
        <v>1464</v>
      </c>
      <c r="M15027" s="20">
        <v>7.7</v>
      </c>
      <c r="N15027" s="20">
        <v>10.8</v>
      </c>
      <c r="AE15027">
        <f t="shared" si="234"/>
        <v>2011</v>
      </c>
    </row>
    <row r="15028" spans="1:31" x14ac:dyDescent="0.25">
      <c r="A15028" s="7">
        <v>15025</v>
      </c>
      <c r="B15028" s="8">
        <v>40667</v>
      </c>
      <c r="C15028" t="s">
        <v>3</v>
      </c>
      <c r="D15028" s="16" t="s">
        <v>35</v>
      </c>
      <c r="E15028" t="s">
        <v>9</v>
      </c>
      <c r="F15028" t="s">
        <v>926</v>
      </c>
      <c r="G15028" t="s">
        <v>895</v>
      </c>
      <c r="H15028" s="135" t="s">
        <v>2708</v>
      </c>
      <c r="I15028" t="s">
        <v>1456</v>
      </c>
      <c r="J15028" s="20">
        <v>36</v>
      </c>
      <c r="K15028" s="20" t="s">
        <v>1465</v>
      </c>
      <c r="L15028" t="s">
        <v>1466</v>
      </c>
      <c r="M15028" s="20">
        <v>9</v>
      </c>
      <c r="N15028" s="20">
        <v>9</v>
      </c>
      <c r="O15028" t="s">
        <v>3</v>
      </c>
      <c r="P15028" s="13" t="s">
        <v>392</v>
      </c>
      <c r="Q15028" t="s">
        <v>9</v>
      </c>
      <c r="R15028" t="s">
        <v>713</v>
      </c>
      <c r="S15028" t="s">
        <v>1465</v>
      </c>
      <c r="U15028" t="s">
        <v>1465</v>
      </c>
      <c r="W15028" t="s">
        <v>1465</v>
      </c>
      <c r="Y15028" t="s">
        <v>1465</v>
      </c>
      <c r="AA15028" t="s">
        <v>1465</v>
      </c>
      <c r="AC15028" t="s">
        <v>1465</v>
      </c>
      <c r="AE15028">
        <f t="shared" si="234"/>
        <v>2011</v>
      </c>
    </row>
    <row r="15029" spans="1:31" x14ac:dyDescent="0.25">
      <c r="A15029" s="7">
        <v>15026</v>
      </c>
      <c r="B15029" s="8">
        <v>40668</v>
      </c>
      <c r="C15029" t="s">
        <v>3</v>
      </c>
      <c r="D15029" t="s">
        <v>968</v>
      </c>
      <c r="E15029" t="s">
        <v>9</v>
      </c>
      <c r="F15029" t="s">
        <v>978</v>
      </c>
      <c r="G15029" t="s">
        <v>732</v>
      </c>
      <c r="H15029" s="135" t="s">
        <v>1496</v>
      </c>
      <c r="I15029" t="s">
        <v>1454</v>
      </c>
      <c r="J15029" s="20">
        <v>40</v>
      </c>
      <c r="K15029" s="20" t="s">
        <v>3</v>
      </c>
      <c r="L15029" t="s">
        <v>1464</v>
      </c>
      <c r="M15029" s="20">
        <v>12.2</v>
      </c>
      <c r="N15029" s="20">
        <v>8.8000000000000007</v>
      </c>
      <c r="AE15029">
        <f t="shared" si="234"/>
        <v>2011</v>
      </c>
    </row>
    <row r="15030" spans="1:31" x14ac:dyDescent="0.25">
      <c r="A15030" s="7">
        <v>15027</v>
      </c>
      <c r="B15030" s="8">
        <v>40668</v>
      </c>
      <c r="C15030" t="s">
        <v>3</v>
      </c>
      <c r="D15030" t="s">
        <v>767</v>
      </c>
      <c r="E15030" t="s">
        <v>9</v>
      </c>
      <c r="F15030" t="s">
        <v>1060</v>
      </c>
      <c r="G15030" t="s">
        <v>648</v>
      </c>
      <c r="H15030" s="9" t="s">
        <v>1797</v>
      </c>
      <c r="I15030" t="s">
        <v>1454</v>
      </c>
      <c r="J15030" s="20">
        <v>65</v>
      </c>
      <c r="K15030" s="20" t="s">
        <v>9</v>
      </c>
      <c r="L15030" t="s">
        <v>1463</v>
      </c>
      <c r="M15030" s="20">
        <v>15.6</v>
      </c>
      <c r="N15030" s="20">
        <v>17.899999999999999</v>
      </c>
      <c r="AE15030">
        <f t="shared" si="234"/>
        <v>2011</v>
      </c>
    </row>
    <row r="15031" spans="1:31" x14ac:dyDescent="0.25">
      <c r="A15031" s="7">
        <v>15028</v>
      </c>
      <c r="B15031" s="8">
        <v>40668</v>
      </c>
      <c r="C15031" t="s">
        <v>3</v>
      </c>
      <c r="D15031" t="s">
        <v>1010</v>
      </c>
      <c r="E15031" t="s">
        <v>9</v>
      </c>
      <c r="F15031" t="s">
        <v>1091</v>
      </c>
      <c r="G15031" t="s">
        <v>648</v>
      </c>
      <c r="H15031" s="9" t="s">
        <v>1797</v>
      </c>
      <c r="I15031" t="s">
        <v>1454</v>
      </c>
      <c r="J15031" s="20">
        <v>89</v>
      </c>
      <c r="K15031" s="20" t="s">
        <v>3</v>
      </c>
      <c r="L15031" t="s">
        <v>1464</v>
      </c>
      <c r="M15031" s="20">
        <v>25.92</v>
      </c>
      <c r="N15031" s="20">
        <v>19.579999999999998</v>
      </c>
      <c r="AE15031">
        <f t="shared" si="234"/>
        <v>2011</v>
      </c>
    </row>
    <row r="15032" spans="1:31" x14ac:dyDescent="0.25">
      <c r="A15032" s="7">
        <v>15029</v>
      </c>
      <c r="B15032" s="8">
        <v>40669</v>
      </c>
      <c r="C15032" t="s">
        <v>3</v>
      </c>
      <c r="D15032" t="s">
        <v>502</v>
      </c>
      <c r="E15032" t="s">
        <v>9</v>
      </c>
      <c r="F15032" t="s">
        <v>989</v>
      </c>
      <c r="G15032" t="s">
        <v>648</v>
      </c>
      <c r="H15032" s="9" t="s">
        <v>2458</v>
      </c>
      <c r="I15032" t="s">
        <v>1455</v>
      </c>
      <c r="J15032" s="20">
        <v>40</v>
      </c>
      <c r="K15032" s="20" t="s">
        <v>3</v>
      </c>
      <c r="L15032" t="s">
        <v>1463</v>
      </c>
      <c r="M15032" s="20">
        <v>5.7</v>
      </c>
      <c r="N15032" s="20">
        <v>4.8</v>
      </c>
      <c r="AE15032">
        <f t="shared" si="234"/>
        <v>2011</v>
      </c>
    </row>
    <row r="15033" spans="1:31" x14ac:dyDescent="0.25">
      <c r="A15033" s="7">
        <v>15030</v>
      </c>
      <c r="B15033" s="8">
        <v>40670</v>
      </c>
      <c r="C15033" t="s">
        <v>3</v>
      </c>
      <c r="D15033" t="s">
        <v>365</v>
      </c>
      <c r="E15033" t="s">
        <v>9</v>
      </c>
      <c r="F15033" t="s">
        <v>1099</v>
      </c>
      <c r="G15033" t="s">
        <v>648</v>
      </c>
      <c r="H15033" s="9" t="s">
        <v>1797</v>
      </c>
      <c r="I15033" t="s">
        <v>1458</v>
      </c>
      <c r="J15033" s="20">
        <v>9</v>
      </c>
      <c r="K15033" s="20" t="s">
        <v>3</v>
      </c>
      <c r="L15033" t="s">
        <v>1464</v>
      </c>
      <c r="M15033" s="20">
        <v>10</v>
      </c>
      <c r="N15033" s="20">
        <v>30</v>
      </c>
      <c r="AE15033">
        <f t="shared" si="234"/>
        <v>2011</v>
      </c>
    </row>
    <row r="15034" spans="1:31" x14ac:dyDescent="0.25">
      <c r="A15034" s="7">
        <v>15031</v>
      </c>
      <c r="B15034" s="8">
        <v>40670</v>
      </c>
      <c r="C15034" t="s">
        <v>3</v>
      </c>
      <c r="D15034" s="16" t="s">
        <v>35</v>
      </c>
      <c r="E15034" t="s">
        <v>9</v>
      </c>
      <c r="F15034" t="s">
        <v>805</v>
      </c>
      <c r="G15034" t="s">
        <v>648</v>
      </c>
      <c r="H15034" s="9" t="s">
        <v>1797</v>
      </c>
      <c r="I15034" t="s">
        <v>1454</v>
      </c>
      <c r="J15034" s="20">
        <v>58</v>
      </c>
      <c r="K15034" s="20" t="s">
        <v>3</v>
      </c>
      <c r="L15034" t="s">
        <v>1464</v>
      </c>
      <c r="M15034" s="20">
        <v>17.239999999999998</v>
      </c>
      <c r="N15034" s="20">
        <v>12.76</v>
      </c>
      <c r="AE15034">
        <f t="shared" si="234"/>
        <v>2011</v>
      </c>
    </row>
    <row r="15035" spans="1:31" x14ac:dyDescent="0.25">
      <c r="A15035" s="7">
        <v>15032</v>
      </c>
      <c r="B15035" s="8">
        <v>40671</v>
      </c>
      <c r="C15035" t="s">
        <v>3</v>
      </c>
      <c r="D15035" t="s">
        <v>1095</v>
      </c>
      <c r="E15035" t="s">
        <v>9</v>
      </c>
      <c r="F15035" t="s">
        <v>1091</v>
      </c>
      <c r="G15035" t="s">
        <v>714</v>
      </c>
      <c r="H15035" s="135" t="s">
        <v>2433</v>
      </c>
      <c r="I15035" t="s">
        <v>1454</v>
      </c>
      <c r="J15035" s="20">
        <v>98</v>
      </c>
      <c r="K15035" s="20" t="s">
        <v>1465</v>
      </c>
      <c r="L15035" t="s">
        <v>1466</v>
      </c>
      <c r="M15035" s="20">
        <v>24.5</v>
      </c>
      <c r="N15035" s="20">
        <v>24.5</v>
      </c>
      <c r="AE15035">
        <f t="shared" si="234"/>
        <v>2011</v>
      </c>
    </row>
    <row r="15036" spans="1:31" x14ac:dyDescent="0.25">
      <c r="A15036" s="7">
        <v>15033</v>
      </c>
      <c r="B15036" s="8">
        <v>40671</v>
      </c>
      <c r="C15036" t="s">
        <v>3</v>
      </c>
      <c r="D15036" t="s">
        <v>1095</v>
      </c>
      <c r="E15036" t="s">
        <v>9</v>
      </c>
      <c r="F15036" t="s">
        <v>1097</v>
      </c>
      <c r="G15036" t="s">
        <v>714</v>
      </c>
      <c r="H15036" s="135" t="s">
        <v>1496</v>
      </c>
      <c r="I15036" t="s">
        <v>1454</v>
      </c>
      <c r="J15036" s="20">
        <v>120</v>
      </c>
      <c r="K15036" s="20" t="s">
        <v>3</v>
      </c>
      <c r="L15036" t="s">
        <v>1464</v>
      </c>
      <c r="M15036" s="20">
        <v>34.6</v>
      </c>
      <c r="N15036" s="20">
        <v>26.4</v>
      </c>
      <c r="AE15036">
        <f t="shared" si="234"/>
        <v>2011</v>
      </c>
    </row>
    <row r="15037" spans="1:31" x14ac:dyDescent="0.25">
      <c r="A15037" s="7">
        <v>15034</v>
      </c>
      <c r="B15037" s="8">
        <v>40672</v>
      </c>
      <c r="C15037" t="s">
        <v>3</v>
      </c>
      <c r="D15037" t="s">
        <v>543</v>
      </c>
      <c r="E15037" t="s">
        <v>9</v>
      </c>
      <c r="F15037" t="s">
        <v>45</v>
      </c>
      <c r="G15037" t="s">
        <v>895</v>
      </c>
      <c r="H15037" s="135" t="s">
        <v>2567</v>
      </c>
      <c r="I15037" t="s">
        <v>1454</v>
      </c>
      <c r="J15037" s="20">
        <v>12</v>
      </c>
      <c r="K15037" s="20" t="s">
        <v>9</v>
      </c>
      <c r="L15037" t="s">
        <v>1463</v>
      </c>
      <c r="M15037" s="20">
        <v>2.88</v>
      </c>
      <c r="N15037" s="20">
        <v>4.12</v>
      </c>
      <c r="AE15037">
        <f t="shared" si="234"/>
        <v>2011</v>
      </c>
    </row>
    <row r="15038" spans="1:31" x14ac:dyDescent="0.25">
      <c r="A15038" s="7">
        <v>15035</v>
      </c>
      <c r="B15038" s="8">
        <v>40672</v>
      </c>
      <c r="C15038" t="s">
        <v>3</v>
      </c>
      <c r="D15038" t="s">
        <v>104</v>
      </c>
      <c r="E15038" t="s">
        <v>9</v>
      </c>
      <c r="F15038" t="s">
        <v>44</v>
      </c>
      <c r="G15038" t="s">
        <v>929</v>
      </c>
      <c r="H15038" s="135" t="s">
        <v>3035</v>
      </c>
      <c r="I15038" t="s">
        <v>1454</v>
      </c>
      <c r="J15038" s="20">
        <v>30</v>
      </c>
      <c r="K15038" s="20" t="s">
        <v>3</v>
      </c>
      <c r="L15038" t="s">
        <v>1463</v>
      </c>
      <c r="M15038" s="20">
        <v>8.8000000000000007</v>
      </c>
      <c r="N15038" s="20">
        <v>7.2</v>
      </c>
      <c r="AE15038">
        <f t="shared" si="234"/>
        <v>2011</v>
      </c>
    </row>
    <row r="15039" spans="1:31" x14ac:dyDescent="0.25">
      <c r="A15039" s="7">
        <v>15036</v>
      </c>
      <c r="B15039" s="8">
        <v>40673</v>
      </c>
      <c r="C15039" t="s">
        <v>3</v>
      </c>
      <c r="D15039" t="s">
        <v>939</v>
      </c>
      <c r="E15039" t="s">
        <v>9</v>
      </c>
      <c r="F15039" t="s">
        <v>738</v>
      </c>
      <c r="G15039" t="s">
        <v>377</v>
      </c>
      <c r="H15039" s="136" t="s">
        <v>1613</v>
      </c>
      <c r="I15039" t="s">
        <v>1454</v>
      </c>
      <c r="J15039" s="20">
        <v>14</v>
      </c>
      <c r="K15039" s="20" t="s">
        <v>3</v>
      </c>
      <c r="L15039" t="s">
        <v>1463</v>
      </c>
      <c r="M15039" s="20">
        <v>4.6400000000000006</v>
      </c>
      <c r="N15039" s="20">
        <v>3.36</v>
      </c>
      <c r="AE15039">
        <f t="shared" si="234"/>
        <v>2011</v>
      </c>
    </row>
    <row r="15040" spans="1:31" x14ac:dyDescent="0.25">
      <c r="A15040" s="7">
        <v>15037</v>
      </c>
      <c r="B15040" s="8">
        <v>40673</v>
      </c>
      <c r="C15040" t="s">
        <v>3</v>
      </c>
      <c r="D15040" t="s">
        <v>786</v>
      </c>
      <c r="E15040" t="s">
        <v>9</v>
      </c>
      <c r="F15040" t="s">
        <v>738</v>
      </c>
      <c r="G15040" t="s">
        <v>377</v>
      </c>
      <c r="H15040" s="9" t="s">
        <v>3086</v>
      </c>
      <c r="I15040" t="s">
        <v>1454</v>
      </c>
      <c r="J15040" s="20">
        <v>23</v>
      </c>
      <c r="K15040" s="20" t="s">
        <v>3</v>
      </c>
      <c r="L15040" t="s">
        <v>1464</v>
      </c>
      <c r="M15040" s="20">
        <v>7.4399999999999995</v>
      </c>
      <c r="N15040" s="20">
        <v>5.0600000000000005</v>
      </c>
      <c r="AE15040">
        <f t="shared" si="234"/>
        <v>2011</v>
      </c>
    </row>
    <row r="15041" spans="1:31" x14ac:dyDescent="0.25">
      <c r="A15041" s="7">
        <v>15038</v>
      </c>
      <c r="B15041" s="8">
        <v>40673</v>
      </c>
      <c r="C15041" t="s">
        <v>3</v>
      </c>
      <c r="D15041" t="s">
        <v>968</v>
      </c>
      <c r="E15041" t="s">
        <v>9</v>
      </c>
      <c r="F15041" t="s">
        <v>805</v>
      </c>
      <c r="G15041" t="s">
        <v>861</v>
      </c>
      <c r="H15041" s="135" t="s">
        <v>1496</v>
      </c>
      <c r="I15041" t="s">
        <v>1454</v>
      </c>
      <c r="J15041" s="20">
        <v>32</v>
      </c>
      <c r="K15041" s="20" t="s">
        <v>9</v>
      </c>
      <c r="L15041" t="s">
        <v>1464</v>
      </c>
      <c r="M15041" s="20">
        <v>7.04</v>
      </c>
      <c r="N15041" s="20">
        <v>9.9600000000000009</v>
      </c>
      <c r="AE15041">
        <f t="shared" si="234"/>
        <v>2011</v>
      </c>
    </row>
    <row r="15042" spans="1:31" x14ac:dyDescent="0.25">
      <c r="A15042" s="7">
        <v>15039</v>
      </c>
      <c r="B15042" s="8">
        <v>40674</v>
      </c>
      <c r="C15042" t="s">
        <v>3</v>
      </c>
      <c r="D15042" t="s">
        <v>1100</v>
      </c>
      <c r="E15042" t="s">
        <v>9</v>
      </c>
      <c r="F15042" t="s">
        <v>678</v>
      </c>
      <c r="G15042" t="s">
        <v>648</v>
      </c>
      <c r="H15042" s="135" t="s">
        <v>1877</v>
      </c>
      <c r="I15042" t="s">
        <v>1458</v>
      </c>
      <c r="J15042" s="20">
        <v>6</v>
      </c>
      <c r="K15042" s="20" t="s">
        <v>1465</v>
      </c>
      <c r="L15042" t="s">
        <v>1466</v>
      </c>
      <c r="M15042" s="20">
        <v>30</v>
      </c>
      <c r="N15042" s="20">
        <v>10</v>
      </c>
      <c r="AE15042">
        <f t="shared" si="234"/>
        <v>2011</v>
      </c>
    </row>
    <row r="15043" spans="1:31" x14ac:dyDescent="0.25">
      <c r="A15043" s="7">
        <v>15040</v>
      </c>
      <c r="B15043" s="8">
        <v>40674</v>
      </c>
      <c r="C15043" t="s">
        <v>3</v>
      </c>
      <c r="D15043" t="s">
        <v>712</v>
      </c>
      <c r="E15043" t="s">
        <v>9</v>
      </c>
      <c r="F15043" t="s">
        <v>817</v>
      </c>
      <c r="G15043" t="s">
        <v>929</v>
      </c>
      <c r="H15043" s="135" t="s">
        <v>2898</v>
      </c>
      <c r="I15043" t="s">
        <v>1454</v>
      </c>
      <c r="J15043" s="20">
        <v>10</v>
      </c>
      <c r="K15043" s="20" t="s">
        <v>1465</v>
      </c>
      <c r="L15043" t="s">
        <v>1466</v>
      </c>
      <c r="M15043" s="20">
        <v>2.5</v>
      </c>
      <c r="N15043" s="20">
        <v>2.5</v>
      </c>
      <c r="AE15043">
        <f t="shared" si="234"/>
        <v>2011</v>
      </c>
    </row>
    <row r="15044" spans="1:31" x14ac:dyDescent="0.25">
      <c r="A15044" s="7">
        <v>15041</v>
      </c>
      <c r="B15044" s="8">
        <v>40674</v>
      </c>
      <c r="C15044" t="s">
        <v>3</v>
      </c>
      <c r="D15044" t="s">
        <v>952</v>
      </c>
      <c r="E15044" t="s">
        <v>9</v>
      </c>
      <c r="F15044" t="s">
        <v>1068</v>
      </c>
      <c r="G15044" t="s">
        <v>861</v>
      </c>
      <c r="H15044" s="135" t="s">
        <v>1496</v>
      </c>
      <c r="I15044" t="s">
        <v>1455</v>
      </c>
      <c r="J15044" s="20">
        <v>35</v>
      </c>
      <c r="K15044" s="20" t="s">
        <v>3</v>
      </c>
      <c r="L15044" t="s">
        <v>1464</v>
      </c>
      <c r="M15044" s="20">
        <v>5.4</v>
      </c>
      <c r="N15044" s="20">
        <v>3.85</v>
      </c>
      <c r="AE15044">
        <f t="shared" ref="AE15044:AE15107" si="235">YEAR(B15044)</f>
        <v>2011</v>
      </c>
    </row>
    <row r="15045" spans="1:31" x14ac:dyDescent="0.25">
      <c r="A15045" s="7">
        <v>15042</v>
      </c>
      <c r="B15045" s="8">
        <v>40675</v>
      </c>
      <c r="C15045" t="s">
        <v>3</v>
      </c>
      <c r="D15045" t="s">
        <v>425</v>
      </c>
      <c r="E15045" t="s">
        <v>9</v>
      </c>
      <c r="F15045" t="s">
        <v>1070</v>
      </c>
      <c r="G15045" t="s">
        <v>17</v>
      </c>
      <c r="H15045" s="135" t="s">
        <v>1504</v>
      </c>
      <c r="I15045" t="s">
        <v>1454</v>
      </c>
      <c r="J15045" s="20">
        <v>21</v>
      </c>
      <c r="K15045" s="20" t="s">
        <v>3</v>
      </c>
      <c r="L15045" t="s">
        <v>1464</v>
      </c>
      <c r="M15045" s="20">
        <v>6.88</v>
      </c>
      <c r="N15045" s="20">
        <v>4.62</v>
      </c>
      <c r="AE15045">
        <f t="shared" si="235"/>
        <v>2011</v>
      </c>
    </row>
    <row r="15046" spans="1:31" x14ac:dyDescent="0.25">
      <c r="A15046" s="7">
        <v>15043</v>
      </c>
      <c r="B15046" s="8">
        <v>40675</v>
      </c>
      <c r="C15046" t="s">
        <v>3</v>
      </c>
      <c r="D15046" t="s">
        <v>1100</v>
      </c>
      <c r="E15046" t="s">
        <v>9</v>
      </c>
      <c r="F15046" t="s">
        <v>860</v>
      </c>
      <c r="G15046" t="s">
        <v>895</v>
      </c>
      <c r="H15046" s="135" t="s">
        <v>1496</v>
      </c>
      <c r="I15046" t="s">
        <v>1454</v>
      </c>
      <c r="J15046" s="20">
        <v>28</v>
      </c>
      <c r="K15046" s="20" t="s">
        <v>9</v>
      </c>
      <c r="L15046" t="s">
        <v>1463</v>
      </c>
      <c r="M15046" s="20">
        <v>6.72</v>
      </c>
      <c r="N15046" s="20">
        <v>8.2800000000000011</v>
      </c>
      <c r="AE15046">
        <f t="shared" si="235"/>
        <v>2011</v>
      </c>
    </row>
    <row r="15047" spans="1:31" x14ac:dyDescent="0.25">
      <c r="A15047" s="7">
        <v>15044</v>
      </c>
      <c r="B15047" s="8">
        <v>40675</v>
      </c>
      <c r="C15047" t="s">
        <v>3</v>
      </c>
      <c r="D15047" t="s">
        <v>1100</v>
      </c>
      <c r="E15047" t="s">
        <v>9</v>
      </c>
      <c r="F15047" t="s">
        <v>860</v>
      </c>
      <c r="G15047" t="s">
        <v>895</v>
      </c>
      <c r="H15047" s="135" t="s">
        <v>1496</v>
      </c>
      <c r="I15047" t="s">
        <v>1454</v>
      </c>
      <c r="J15047" s="20">
        <v>10</v>
      </c>
      <c r="K15047" s="20" t="s">
        <v>9</v>
      </c>
      <c r="L15047" t="s">
        <v>1463</v>
      </c>
      <c r="M15047" s="20">
        <v>2.4</v>
      </c>
      <c r="N15047" s="20">
        <v>3.6</v>
      </c>
      <c r="AE15047">
        <f t="shared" si="235"/>
        <v>2011</v>
      </c>
    </row>
    <row r="15048" spans="1:31" x14ac:dyDescent="0.25">
      <c r="A15048" s="7">
        <v>15045</v>
      </c>
      <c r="B15048" s="8">
        <v>40676</v>
      </c>
      <c r="C15048" t="s">
        <v>3</v>
      </c>
      <c r="D15048" t="s">
        <v>1010</v>
      </c>
      <c r="E15048" t="s">
        <v>9</v>
      </c>
      <c r="F15048" t="s">
        <v>1038</v>
      </c>
      <c r="G15048" t="s">
        <v>648</v>
      </c>
      <c r="H15048" s="136" t="s">
        <v>2135</v>
      </c>
      <c r="I15048" t="s">
        <v>1454</v>
      </c>
      <c r="J15048" s="20">
        <v>12</v>
      </c>
      <c r="K15048" s="20" t="s">
        <v>9</v>
      </c>
      <c r="L15048" t="s">
        <v>1463</v>
      </c>
      <c r="M15048" s="20">
        <v>2.88</v>
      </c>
      <c r="N15048" s="20">
        <v>4.12</v>
      </c>
      <c r="AE15048">
        <f t="shared" si="235"/>
        <v>2011</v>
      </c>
    </row>
    <row r="15049" spans="1:31" x14ac:dyDescent="0.25">
      <c r="A15049" s="7">
        <v>15046</v>
      </c>
      <c r="B15049" s="8">
        <v>40676</v>
      </c>
      <c r="C15049" t="s">
        <v>3</v>
      </c>
      <c r="D15049" t="s">
        <v>1096</v>
      </c>
      <c r="E15049" t="s">
        <v>9</v>
      </c>
      <c r="F15049" t="s">
        <v>1089</v>
      </c>
      <c r="G15049" t="s">
        <v>895</v>
      </c>
      <c r="H15049" s="135" t="s">
        <v>2540</v>
      </c>
      <c r="I15049" t="s">
        <v>1454</v>
      </c>
      <c r="J15049" s="20">
        <v>35</v>
      </c>
      <c r="K15049" s="20" t="s">
        <v>3</v>
      </c>
      <c r="L15049" t="s">
        <v>1464</v>
      </c>
      <c r="M15049" s="20">
        <v>10.8</v>
      </c>
      <c r="N15049" s="20">
        <v>7.7</v>
      </c>
      <c r="AE15049">
        <f t="shared" si="235"/>
        <v>2011</v>
      </c>
    </row>
    <row r="15050" spans="1:31" x14ac:dyDescent="0.25">
      <c r="A15050" s="7">
        <v>15047</v>
      </c>
      <c r="B15050" s="8">
        <v>40676</v>
      </c>
      <c r="C15050" t="s">
        <v>3</v>
      </c>
      <c r="D15050" t="s">
        <v>163</v>
      </c>
      <c r="E15050" t="s">
        <v>9</v>
      </c>
      <c r="F15050" t="s">
        <v>1034</v>
      </c>
      <c r="G15050" t="s">
        <v>895</v>
      </c>
      <c r="H15050" s="135" t="s">
        <v>2954</v>
      </c>
      <c r="I15050" t="s">
        <v>1454</v>
      </c>
      <c r="J15050" s="20">
        <v>64</v>
      </c>
      <c r="K15050" s="20" t="s">
        <v>9</v>
      </c>
      <c r="L15050" t="s">
        <v>1464</v>
      </c>
      <c r="M15050" s="20">
        <v>14.08</v>
      </c>
      <c r="N15050" s="20">
        <v>18.920000000000002</v>
      </c>
      <c r="AE15050">
        <f t="shared" si="235"/>
        <v>2011</v>
      </c>
    </row>
    <row r="15051" spans="1:31" x14ac:dyDescent="0.25">
      <c r="A15051" s="7">
        <v>15048</v>
      </c>
      <c r="B15051" s="8">
        <v>40676</v>
      </c>
      <c r="C15051" t="s">
        <v>3</v>
      </c>
      <c r="D15051" t="s">
        <v>656</v>
      </c>
      <c r="E15051" t="s">
        <v>9</v>
      </c>
      <c r="F15051" t="s">
        <v>175</v>
      </c>
      <c r="G15051" t="s">
        <v>648</v>
      </c>
      <c r="H15051" s="136" t="s">
        <v>1496</v>
      </c>
      <c r="I15051" t="s">
        <v>1454</v>
      </c>
      <c r="J15051" s="20">
        <v>39</v>
      </c>
      <c r="K15051" s="20" t="s">
        <v>3</v>
      </c>
      <c r="L15051" t="s">
        <v>1463</v>
      </c>
      <c r="M15051" s="20">
        <v>11.14</v>
      </c>
      <c r="N15051" s="20">
        <v>9.36</v>
      </c>
      <c r="AE15051">
        <f t="shared" si="235"/>
        <v>2011</v>
      </c>
    </row>
    <row r="15052" spans="1:31" x14ac:dyDescent="0.25">
      <c r="A15052" s="7">
        <v>15049</v>
      </c>
      <c r="B15052" s="8">
        <v>40677</v>
      </c>
      <c r="C15052" t="s">
        <v>3</v>
      </c>
      <c r="D15052" t="s">
        <v>1100</v>
      </c>
      <c r="E15052" t="s">
        <v>9</v>
      </c>
      <c r="F15052" t="s">
        <v>1101</v>
      </c>
      <c r="G15052" t="s">
        <v>569</v>
      </c>
      <c r="H15052" s="135" t="s">
        <v>1496</v>
      </c>
      <c r="I15052" t="s">
        <v>1454</v>
      </c>
      <c r="J15052" s="20">
        <v>9</v>
      </c>
      <c r="K15052" s="20" t="s">
        <v>9</v>
      </c>
      <c r="L15052" t="s">
        <v>1464</v>
      </c>
      <c r="M15052" s="20">
        <v>1.98</v>
      </c>
      <c r="N15052" s="20">
        <v>3.52</v>
      </c>
      <c r="AE15052">
        <f t="shared" si="235"/>
        <v>2011</v>
      </c>
    </row>
    <row r="15053" spans="1:31" x14ac:dyDescent="0.25">
      <c r="A15053" s="7">
        <v>15050</v>
      </c>
      <c r="B15053" s="8">
        <v>40677</v>
      </c>
      <c r="C15053" t="s">
        <v>3</v>
      </c>
      <c r="D15053" t="s">
        <v>786</v>
      </c>
      <c r="E15053" t="s">
        <v>9</v>
      </c>
      <c r="F15053" t="s">
        <v>54</v>
      </c>
      <c r="G15053" t="s">
        <v>633</v>
      </c>
      <c r="H15053" s="135" t="s">
        <v>1496</v>
      </c>
      <c r="I15053" t="s">
        <v>1454</v>
      </c>
      <c r="J15053" s="20">
        <v>29</v>
      </c>
      <c r="K15053" s="20" t="s">
        <v>1465</v>
      </c>
      <c r="L15053" t="s">
        <v>1466</v>
      </c>
      <c r="M15053" s="20">
        <v>7.25</v>
      </c>
      <c r="N15053" s="20">
        <v>7.25</v>
      </c>
      <c r="AE15053">
        <f t="shared" si="235"/>
        <v>2011</v>
      </c>
    </row>
    <row r="15054" spans="1:31" x14ac:dyDescent="0.25">
      <c r="A15054" s="7">
        <v>15051</v>
      </c>
      <c r="B15054" s="8">
        <v>40677</v>
      </c>
      <c r="C15054" t="s">
        <v>3</v>
      </c>
      <c r="D15054" t="s">
        <v>1100</v>
      </c>
      <c r="E15054" t="s">
        <v>9</v>
      </c>
      <c r="F15054" t="s">
        <v>1098</v>
      </c>
      <c r="G15054" t="s">
        <v>648</v>
      </c>
      <c r="H15054" s="135" t="s">
        <v>1901</v>
      </c>
      <c r="I15054" t="s">
        <v>1454</v>
      </c>
      <c r="J15054" s="20">
        <v>24</v>
      </c>
      <c r="K15054" s="20" t="s">
        <v>9</v>
      </c>
      <c r="L15054" t="s">
        <v>1464</v>
      </c>
      <c r="M15054" s="20">
        <v>5.28</v>
      </c>
      <c r="N15054" s="20">
        <v>7.72</v>
      </c>
      <c r="AE15054">
        <f t="shared" si="235"/>
        <v>2011</v>
      </c>
    </row>
    <row r="15055" spans="1:31" x14ac:dyDescent="0.25">
      <c r="A15055" s="7">
        <v>15052</v>
      </c>
      <c r="B15055" s="8">
        <v>40677</v>
      </c>
      <c r="C15055" t="s">
        <v>3</v>
      </c>
      <c r="D15055" t="s">
        <v>1095</v>
      </c>
      <c r="E15055" t="s">
        <v>9</v>
      </c>
      <c r="F15055" t="s">
        <v>1101</v>
      </c>
      <c r="G15055" t="s">
        <v>648</v>
      </c>
      <c r="H15055" s="135" t="s">
        <v>2094</v>
      </c>
      <c r="I15055" t="s">
        <v>1454</v>
      </c>
      <c r="J15055" s="20">
        <v>40</v>
      </c>
      <c r="K15055" s="20" t="s">
        <v>3</v>
      </c>
      <c r="L15055" t="s">
        <v>1464</v>
      </c>
      <c r="M15055" s="20">
        <v>12.2</v>
      </c>
      <c r="N15055" s="20">
        <v>8.8000000000000007</v>
      </c>
      <c r="AE15055">
        <f t="shared" si="235"/>
        <v>2011</v>
      </c>
    </row>
    <row r="15056" spans="1:31" x14ac:dyDescent="0.25">
      <c r="A15056" s="7">
        <v>15053</v>
      </c>
      <c r="B15056" s="8">
        <v>40677</v>
      </c>
      <c r="C15056" t="s">
        <v>3</v>
      </c>
      <c r="D15056" t="s">
        <v>543</v>
      </c>
      <c r="E15056" t="s">
        <v>9</v>
      </c>
      <c r="F15056" t="s">
        <v>978</v>
      </c>
      <c r="G15056" t="s">
        <v>895</v>
      </c>
      <c r="H15056" s="9" t="s">
        <v>3087</v>
      </c>
      <c r="I15056" t="s">
        <v>1454</v>
      </c>
      <c r="J15056" s="20">
        <v>25</v>
      </c>
      <c r="K15056" s="20" t="s">
        <v>1465</v>
      </c>
      <c r="L15056" t="s">
        <v>1466</v>
      </c>
      <c r="M15056" s="20">
        <v>6.25</v>
      </c>
      <c r="N15056" s="20">
        <v>6.25</v>
      </c>
      <c r="AE15056">
        <f t="shared" si="235"/>
        <v>2011</v>
      </c>
    </row>
    <row r="15057" spans="1:31" x14ac:dyDescent="0.25">
      <c r="A15057" s="7">
        <v>15054</v>
      </c>
      <c r="B15057" s="8">
        <v>40677</v>
      </c>
      <c r="C15057" t="s">
        <v>3</v>
      </c>
      <c r="D15057" t="s">
        <v>543</v>
      </c>
      <c r="E15057" t="s">
        <v>9</v>
      </c>
      <c r="F15057" t="s">
        <v>268</v>
      </c>
      <c r="G15057" t="s">
        <v>895</v>
      </c>
      <c r="H15057" s="135" t="s">
        <v>2577</v>
      </c>
      <c r="I15057" t="s">
        <v>1454</v>
      </c>
      <c r="J15057" s="20">
        <v>26</v>
      </c>
      <c r="K15057" s="20" t="s">
        <v>9</v>
      </c>
      <c r="L15057" t="s">
        <v>1463</v>
      </c>
      <c r="M15057" s="20">
        <v>6.24</v>
      </c>
      <c r="N15057" s="20">
        <v>7.76</v>
      </c>
      <c r="AE15057">
        <f t="shared" si="235"/>
        <v>2011</v>
      </c>
    </row>
    <row r="15058" spans="1:31" x14ac:dyDescent="0.25">
      <c r="A15058" s="7">
        <v>15055</v>
      </c>
      <c r="B15058" s="8">
        <v>40678</v>
      </c>
      <c r="C15058" t="s">
        <v>3</v>
      </c>
      <c r="D15058" t="s">
        <v>1102</v>
      </c>
      <c r="E15058" t="s">
        <v>9</v>
      </c>
      <c r="F15058" t="s">
        <v>678</v>
      </c>
      <c r="G15058" t="s">
        <v>732</v>
      </c>
      <c r="H15058" s="135" t="s">
        <v>2160</v>
      </c>
      <c r="I15058" t="s">
        <v>1458</v>
      </c>
      <c r="J15058" s="20">
        <v>10</v>
      </c>
      <c r="K15058" s="20" t="s">
        <v>1465</v>
      </c>
      <c r="L15058" t="s">
        <v>1466</v>
      </c>
      <c r="M15058" s="20">
        <v>30</v>
      </c>
      <c r="N15058" s="20">
        <v>10</v>
      </c>
      <c r="AE15058">
        <f t="shared" si="235"/>
        <v>2011</v>
      </c>
    </row>
    <row r="15059" spans="1:31" x14ac:dyDescent="0.25">
      <c r="A15059" s="7">
        <v>15056</v>
      </c>
      <c r="B15059" s="8">
        <v>40678</v>
      </c>
      <c r="C15059" t="s">
        <v>3</v>
      </c>
      <c r="D15059" t="s">
        <v>1020</v>
      </c>
      <c r="E15059" t="s">
        <v>9</v>
      </c>
      <c r="F15059" t="s">
        <v>1034</v>
      </c>
      <c r="G15059" t="s">
        <v>633</v>
      </c>
      <c r="H15059" s="135" t="s">
        <v>1909</v>
      </c>
      <c r="I15059" t="s">
        <v>1454</v>
      </c>
      <c r="J15059" s="20">
        <v>2</v>
      </c>
      <c r="K15059" s="20" t="s">
        <v>1465</v>
      </c>
      <c r="L15059" t="s">
        <v>1466</v>
      </c>
      <c r="M15059" s="20">
        <v>0.5</v>
      </c>
      <c r="N15059" s="20">
        <v>0.5</v>
      </c>
      <c r="AE15059">
        <f t="shared" si="235"/>
        <v>2011</v>
      </c>
    </row>
    <row r="15060" spans="1:31" x14ac:dyDescent="0.25">
      <c r="A15060" s="7">
        <v>15057</v>
      </c>
      <c r="B15060" s="8">
        <v>40678</v>
      </c>
      <c r="C15060" t="s">
        <v>3</v>
      </c>
      <c r="D15060" t="s">
        <v>1095</v>
      </c>
      <c r="E15060" t="s">
        <v>9</v>
      </c>
      <c r="F15060" s="15" t="s">
        <v>28</v>
      </c>
      <c r="G15060" t="s">
        <v>648</v>
      </c>
      <c r="H15060" s="135" t="s">
        <v>2311</v>
      </c>
      <c r="I15060" t="s">
        <v>1454</v>
      </c>
      <c r="J15060" s="20">
        <v>46</v>
      </c>
      <c r="K15060" s="20" t="s">
        <v>3</v>
      </c>
      <c r="L15060" t="s">
        <v>1464</v>
      </c>
      <c r="M15060" s="20">
        <v>13.879999999999999</v>
      </c>
      <c r="N15060" s="20">
        <v>10.120000000000001</v>
      </c>
      <c r="AE15060">
        <f t="shared" si="235"/>
        <v>2011</v>
      </c>
    </row>
    <row r="15061" spans="1:31" x14ac:dyDescent="0.25">
      <c r="A15061" s="7">
        <v>15058</v>
      </c>
      <c r="B15061" s="8">
        <v>40678</v>
      </c>
      <c r="C15061" t="s">
        <v>3</v>
      </c>
      <c r="D15061" t="s">
        <v>670</v>
      </c>
      <c r="E15061" t="s">
        <v>9</v>
      </c>
      <c r="F15061" t="s">
        <v>1034</v>
      </c>
      <c r="G15061" t="s">
        <v>648</v>
      </c>
      <c r="H15061" s="135" t="s">
        <v>2840</v>
      </c>
      <c r="I15061" t="s">
        <v>1454</v>
      </c>
      <c r="J15061" s="20">
        <v>67</v>
      </c>
      <c r="K15061" s="20" t="s">
        <v>9</v>
      </c>
      <c r="L15061" t="s">
        <v>1464</v>
      </c>
      <c r="M15061" s="20">
        <v>14.74</v>
      </c>
      <c r="N15061" s="20">
        <v>19.759999999999998</v>
      </c>
      <c r="AE15061">
        <f t="shared" si="235"/>
        <v>2011</v>
      </c>
    </row>
    <row r="15062" spans="1:31" x14ac:dyDescent="0.25">
      <c r="A15062" s="7">
        <v>15059</v>
      </c>
      <c r="B15062" s="8">
        <v>40678</v>
      </c>
      <c r="C15062" t="s">
        <v>3</v>
      </c>
      <c r="D15062" t="s">
        <v>487</v>
      </c>
      <c r="E15062" t="s">
        <v>9</v>
      </c>
      <c r="F15062" t="s">
        <v>598</v>
      </c>
      <c r="G15062" t="s">
        <v>895</v>
      </c>
      <c r="H15062" s="135" t="s">
        <v>2540</v>
      </c>
      <c r="I15062" t="s">
        <v>1454</v>
      </c>
      <c r="J15062" s="20">
        <v>35</v>
      </c>
      <c r="K15062" s="20" t="s">
        <v>3</v>
      </c>
      <c r="L15062" t="s">
        <v>1463</v>
      </c>
      <c r="M15062" s="20">
        <v>10.1</v>
      </c>
      <c r="N15062" s="20">
        <v>8.4</v>
      </c>
      <c r="AE15062">
        <f t="shared" si="235"/>
        <v>2011</v>
      </c>
    </row>
    <row r="15063" spans="1:31" x14ac:dyDescent="0.25">
      <c r="A15063" s="7">
        <v>15060</v>
      </c>
      <c r="B15063" s="8">
        <v>40678</v>
      </c>
      <c r="C15063" t="s">
        <v>3</v>
      </c>
      <c r="D15063" t="s">
        <v>1095</v>
      </c>
      <c r="E15063" t="s">
        <v>9</v>
      </c>
      <c r="F15063" t="s">
        <v>1089</v>
      </c>
      <c r="G15063" t="s">
        <v>895</v>
      </c>
      <c r="H15063" s="135" t="s">
        <v>3088</v>
      </c>
      <c r="I15063" t="s">
        <v>1454</v>
      </c>
      <c r="J15063" s="20">
        <v>16</v>
      </c>
      <c r="K15063" s="20" t="s">
        <v>3</v>
      </c>
      <c r="L15063" t="s">
        <v>1464</v>
      </c>
      <c r="M15063" s="20">
        <v>5.48</v>
      </c>
      <c r="N15063" s="20">
        <v>3.52</v>
      </c>
      <c r="AE15063">
        <f t="shared" si="235"/>
        <v>2011</v>
      </c>
    </row>
    <row r="15064" spans="1:31" x14ac:dyDescent="0.25">
      <c r="A15064" s="7">
        <v>15061</v>
      </c>
      <c r="B15064" s="8">
        <v>40678</v>
      </c>
      <c r="C15064" t="s">
        <v>3</v>
      </c>
      <c r="D15064" t="s">
        <v>1095</v>
      </c>
      <c r="E15064" t="s">
        <v>9</v>
      </c>
      <c r="F15064" t="s">
        <v>678</v>
      </c>
      <c r="G15064" t="s">
        <v>648</v>
      </c>
      <c r="H15064" s="135" t="s">
        <v>2947</v>
      </c>
      <c r="I15064" t="s">
        <v>1455</v>
      </c>
      <c r="J15064" s="20">
        <v>18</v>
      </c>
      <c r="K15064" s="20" t="s">
        <v>9</v>
      </c>
      <c r="L15064" t="s">
        <v>1464</v>
      </c>
      <c r="M15064" s="20">
        <v>1.98</v>
      </c>
      <c r="N15064" s="20">
        <v>3.02</v>
      </c>
      <c r="AE15064">
        <f t="shared" si="235"/>
        <v>2011</v>
      </c>
    </row>
    <row r="15065" spans="1:31" x14ac:dyDescent="0.25">
      <c r="A15065" s="7">
        <v>15062</v>
      </c>
      <c r="B15065" s="8">
        <v>40679</v>
      </c>
      <c r="C15065" t="s">
        <v>3</v>
      </c>
      <c r="D15065" t="s">
        <v>163</v>
      </c>
      <c r="E15065" t="s">
        <v>9</v>
      </c>
      <c r="F15065" t="s">
        <v>1088</v>
      </c>
      <c r="G15065" t="s">
        <v>870</v>
      </c>
      <c r="H15065" s="135" t="s">
        <v>1496</v>
      </c>
      <c r="I15065" t="s">
        <v>1454</v>
      </c>
      <c r="J15065" s="20">
        <v>29</v>
      </c>
      <c r="K15065" s="20" t="s">
        <v>9</v>
      </c>
      <c r="L15065" t="s">
        <v>1463</v>
      </c>
      <c r="M15065" s="20">
        <v>6.96</v>
      </c>
      <c r="N15065" s="20">
        <v>8.5399999999999991</v>
      </c>
      <c r="AE15065">
        <f t="shared" si="235"/>
        <v>2011</v>
      </c>
    </row>
    <row r="15066" spans="1:31" x14ac:dyDescent="0.25">
      <c r="A15066" s="7">
        <v>15063</v>
      </c>
      <c r="B15066" s="8">
        <v>40679</v>
      </c>
      <c r="C15066" t="s">
        <v>3</v>
      </c>
      <c r="D15066" t="s">
        <v>163</v>
      </c>
      <c r="E15066" t="s">
        <v>9</v>
      </c>
      <c r="F15066" t="s">
        <v>1031</v>
      </c>
      <c r="G15066" t="s">
        <v>895</v>
      </c>
      <c r="H15066" s="9" t="s">
        <v>3089</v>
      </c>
      <c r="I15066" t="s">
        <v>1454</v>
      </c>
      <c r="J15066" s="20">
        <v>40</v>
      </c>
      <c r="K15066" s="20" t="s">
        <v>3</v>
      </c>
      <c r="L15066" t="s">
        <v>1463</v>
      </c>
      <c r="M15066" s="20">
        <v>11.4</v>
      </c>
      <c r="N15066" s="20">
        <v>9.6</v>
      </c>
      <c r="AE15066">
        <f t="shared" si="235"/>
        <v>2011</v>
      </c>
    </row>
    <row r="15067" spans="1:31" x14ac:dyDescent="0.25">
      <c r="A15067" s="7">
        <v>15064</v>
      </c>
      <c r="B15067" s="8">
        <v>40679</v>
      </c>
      <c r="C15067" t="s">
        <v>3</v>
      </c>
      <c r="D15067" t="s">
        <v>787</v>
      </c>
      <c r="E15067" t="s">
        <v>9</v>
      </c>
      <c r="F15067" t="s">
        <v>1034</v>
      </c>
      <c r="G15067" t="s">
        <v>732</v>
      </c>
      <c r="H15067" s="135" t="s">
        <v>1496</v>
      </c>
      <c r="I15067" t="s">
        <v>1454</v>
      </c>
      <c r="J15067" s="20">
        <v>17</v>
      </c>
      <c r="K15067" s="20" t="s">
        <v>1465</v>
      </c>
      <c r="L15067" t="s">
        <v>1466</v>
      </c>
      <c r="M15067" s="20">
        <v>4.25</v>
      </c>
      <c r="N15067" s="20">
        <v>4.25</v>
      </c>
      <c r="AE15067">
        <f t="shared" si="235"/>
        <v>2011</v>
      </c>
    </row>
    <row r="15068" spans="1:31" x14ac:dyDescent="0.25">
      <c r="A15068" s="7">
        <v>15065</v>
      </c>
      <c r="B15068" s="8">
        <v>40680</v>
      </c>
      <c r="C15068" t="s">
        <v>3</v>
      </c>
      <c r="D15068" t="s">
        <v>808</v>
      </c>
      <c r="E15068" t="s">
        <v>9</v>
      </c>
      <c r="F15068" t="s">
        <v>1034</v>
      </c>
      <c r="G15068" t="s">
        <v>895</v>
      </c>
      <c r="H15068" s="136" t="s">
        <v>3051</v>
      </c>
      <c r="I15068" t="s">
        <v>1454</v>
      </c>
      <c r="J15068" s="20">
        <v>40</v>
      </c>
      <c r="K15068" s="20" t="s">
        <v>9</v>
      </c>
      <c r="L15068" t="s">
        <v>1464</v>
      </c>
      <c r="M15068" s="20">
        <v>8.8000000000000007</v>
      </c>
      <c r="N15068" s="20">
        <v>12.2</v>
      </c>
      <c r="AE15068">
        <f t="shared" si="235"/>
        <v>2011</v>
      </c>
    </row>
    <row r="15069" spans="1:31" x14ac:dyDescent="0.25">
      <c r="A15069" s="7">
        <v>15066</v>
      </c>
      <c r="B15069" s="8">
        <v>40680</v>
      </c>
      <c r="C15069" t="s">
        <v>3</v>
      </c>
      <c r="D15069" t="s">
        <v>1060</v>
      </c>
      <c r="E15069" t="s">
        <v>9</v>
      </c>
      <c r="F15069" t="s">
        <v>1045</v>
      </c>
      <c r="G15069" t="s">
        <v>648</v>
      </c>
      <c r="H15069" s="136" t="s">
        <v>1496</v>
      </c>
      <c r="I15069" t="s">
        <v>1454</v>
      </c>
      <c r="J15069" s="20">
        <v>80</v>
      </c>
      <c r="K15069" s="20" t="s">
        <v>3</v>
      </c>
      <c r="L15069" t="s">
        <v>1464</v>
      </c>
      <c r="M15069" s="20">
        <v>23.4</v>
      </c>
      <c r="N15069" s="20">
        <v>17.600000000000001</v>
      </c>
      <c r="AE15069">
        <f t="shared" si="235"/>
        <v>2011</v>
      </c>
    </row>
    <row r="15070" spans="1:31" x14ac:dyDescent="0.25">
      <c r="A15070" s="7">
        <v>15067</v>
      </c>
      <c r="B15070" s="8">
        <v>40683</v>
      </c>
      <c r="C15070" t="s">
        <v>3</v>
      </c>
      <c r="D15070" t="s">
        <v>716</v>
      </c>
      <c r="E15070" t="s">
        <v>9</v>
      </c>
      <c r="F15070" t="s">
        <v>687</v>
      </c>
      <c r="G15070" t="s">
        <v>714</v>
      </c>
      <c r="H15070" s="135" t="s">
        <v>2004</v>
      </c>
      <c r="I15070" t="s">
        <v>1455</v>
      </c>
      <c r="J15070" s="20">
        <v>56</v>
      </c>
      <c r="K15070" s="20" t="s">
        <v>9</v>
      </c>
      <c r="L15070" t="s">
        <v>1464</v>
      </c>
      <c r="M15070" s="20">
        <v>6.16</v>
      </c>
      <c r="N15070" s="20">
        <v>8.34</v>
      </c>
      <c r="AE15070">
        <f t="shared" si="235"/>
        <v>2011</v>
      </c>
    </row>
    <row r="15071" spans="1:31" x14ac:dyDescent="0.25">
      <c r="A15071" s="7">
        <v>15068</v>
      </c>
      <c r="B15071" s="8">
        <v>40683</v>
      </c>
      <c r="C15071" t="s">
        <v>3</v>
      </c>
      <c r="D15071" t="s">
        <v>766</v>
      </c>
      <c r="E15071" t="s">
        <v>9</v>
      </c>
      <c r="F15071" t="s">
        <v>268</v>
      </c>
      <c r="G15071" t="s">
        <v>870</v>
      </c>
      <c r="H15071" s="135" t="s">
        <v>1496</v>
      </c>
      <c r="I15071" t="s">
        <v>1456</v>
      </c>
      <c r="J15071" s="20">
        <v>30</v>
      </c>
      <c r="K15071" s="20" t="s">
        <v>9</v>
      </c>
      <c r="L15071" t="s">
        <v>1464</v>
      </c>
      <c r="M15071" s="20">
        <v>6.6</v>
      </c>
      <c r="N15071" s="20">
        <v>9.4</v>
      </c>
      <c r="O15071" t="s">
        <v>3</v>
      </c>
      <c r="P15071" s="13" t="s">
        <v>711</v>
      </c>
      <c r="Q15071" t="s">
        <v>9</v>
      </c>
      <c r="R15071" t="s">
        <v>427</v>
      </c>
      <c r="S15071" t="s">
        <v>3</v>
      </c>
      <c r="T15071" t="s">
        <v>250</v>
      </c>
      <c r="U15071" t="s">
        <v>9</v>
      </c>
      <c r="V15071" t="s">
        <v>904</v>
      </c>
      <c r="W15071" t="s">
        <v>3</v>
      </c>
      <c r="X15071" t="s">
        <v>47</v>
      </c>
      <c r="Y15071" t="s">
        <v>1465</v>
      </c>
      <c r="AA15071" t="s">
        <v>1465</v>
      </c>
      <c r="AC15071" t="s">
        <v>1465</v>
      </c>
      <c r="AE15071">
        <f t="shared" si="235"/>
        <v>2011</v>
      </c>
    </row>
    <row r="15072" spans="1:31" x14ac:dyDescent="0.25">
      <c r="A15072" s="7">
        <v>15069</v>
      </c>
      <c r="B15072" s="8">
        <v>40683</v>
      </c>
      <c r="C15072" t="s">
        <v>3</v>
      </c>
      <c r="D15072" t="s">
        <v>1095</v>
      </c>
      <c r="E15072" t="s">
        <v>9</v>
      </c>
      <c r="F15072" t="s">
        <v>1089</v>
      </c>
      <c r="G15072" t="s">
        <v>895</v>
      </c>
      <c r="H15072" s="135" t="s">
        <v>1496</v>
      </c>
      <c r="I15072" t="s">
        <v>1454</v>
      </c>
      <c r="J15072" s="20">
        <v>27</v>
      </c>
      <c r="K15072" s="20" t="s">
        <v>3</v>
      </c>
      <c r="L15072" t="s">
        <v>1464</v>
      </c>
      <c r="M15072" s="20">
        <v>8.56</v>
      </c>
      <c r="N15072" s="20">
        <v>5.9399999999999995</v>
      </c>
      <c r="AE15072">
        <f t="shared" si="235"/>
        <v>2011</v>
      </c>
    </row>
    <row r="15073" spans="1:31" x14ac:dyDescent="0.25">
      <c r="A15073" s="7">
        <v>15070</v>
      </c>
      <c r="B15073" s="8">
        <v>40685</v>
      </c>
      <c r="C15073" t="s">
        <v>3</v>
      </c>
      <c r="D15073" t="s">
        <v>577</v>
      </c>
      <c r="E15073" t="s">
        <v>9</v>
      </c>
      <c r="F15073" t="s">
        <v>651</v>
      </c>
      <c r="G15073" t="s">
        <v>24</v>
      </c>
      <c r="H15073" s="135" t="s">
        <v>1559</v>
      </c>
      <c r="I15073" t="s">
        <v>1454</v>
      </c>
      <c r="J15073" s="20">
        <v>27</v>
      </c>
      <c r="K15073" s="20" t="s">
        <v>3</v>
      </c>
      <c r="L15073" t="s">
        <v>1464</v>
      </c>
      <c r="M15073" s="20">
        <v>8.56</v>
      </c>
      <c r="N15073" s="20">
        <v>5.9399999999999995</v>
      </c>
      <c r="AE15073">
        <f t="shared" si="235"/>
        <v>2011</v>
      </c>
    </row>
    <row r="15074" spans="1:31" x14ac:dyDescent="0.25">
      <c r="A15074" s="7">
        <v>15071</v>
      </c>
      <c r="B15074" s="8">
        <v>40685</v>
      </c>
      <c r="C15074" t="s">
        <v>3</v>
      </c>
      <c r="D15074" t="s">
        <v>1008</v>
      </c>
      <c r="E15074" t="s">
        <v>9</v>
      </c>
      <c r="F15074" t="s">
        <v>1034</v>
      </c>
      <c r="G15074" t="s">
        <v>648</v>
      </c>
      <c r="H15074" s="9" t="s">
        <v>2957</v>
      </c>
      <c r="I15074" t="s">
        <v>1454</v>
      </c>
      <c r="J15074" s="20">
        <v>24</v>
      </c>
      <c r="K15074" s="20" t="s">
        <v>9</v>
      </c>
      <c r="L15074" t="s">
        <v>1463</v>
      </c>
      <c r="M15074" s="20">
        <v>5.76</v>
      </c>
      <c r="N15074" s="20">
        <v>7.24</v>
      </c>
      <c r="AE15074">
        <f t="shared" si="235"/>
        <v>2011</v>
      </c>
    </row>
    <row r="15075" spans="1:31" x14ac:dyDescent="0.25">
      <c r="A15075" s="7">
        <v>15072</v>
      </c>
      <c r="B15075" s="8">
        <v>40686</v>
      </c>
      <c r="C15075" t="s">
        <v>3</v>
      </c>
      <c r="D15075" t="s">
        <v>518</v>
      </c>
      <c r="E15075" t="s">
        <v>9</v>
      </c>
      <c r="F15075" t="s">
        <v>1088</v>
      </c>
      <c r="G15075" t="s">
        <v>633</v>
      </c>
      <c r="H15075" s="135" t="s">
        <v>1496</v>
      </c>
      <c r="I15075" t="s">
        <v>1454</v>
      </c>
      <c r="J15075" s="20">
        <v>13</v>
      </c>
      <c r="K15075" s="20" t="s">
        <v>9</v>
      </c>
      <c r="L15075" t="s">
        <v>1464</v>
      </c>
      <c r="M15075" s="20">
        <v>2.86</v>
      </c>
      <c r="N15075" s="20">
        <v>4.6400000000000006</v>
      </c>
      <c r="AE15075">
        <f t="shared" si="235"/>
        <v>2011</v>
      </c>
    </row>
    <row r="15076" spans="1:31" x14ac:dyDescent="0.25">
      <c r="A15076" s="7">
        <v>15073</v>
      </c>
      <c r="B15076" s="8">
        <v>40686</v>
      </c>
      <c r="C15076" t="s">
        <v>3</v>
      </c>
      <c r="D15076" t="s">
        <v>1018</v>
      </c>
      <c r="E15076" t="s">
        <v>9</v>
      </c>
      <c r="F15076" t="s">
        <v>708</v>
      </c>
      <c r="G15076" t="s">
        <v>648</v>
      </c>
      <c r="H15076" s="135" t="s">
        <v>1799</v>
      </c>
      <c r="I15076" t="s">
        <v>1455</v>
      </c>
      <c r="J15076" s="20">
        <v>20</v>
      </c>
      <c r="K15076" s="20" t="s">
        <v>3</v>
      </c>
      <c r="L15076" t="s">
        <v>1463</v>
      </c>
      <c r="M15076" s="20">
        <v>3.1</v>
      </c>
      <c r="N15076" s="20">
        <v>2.4</v>
      </c>
      <c r="AE15076">
        <f t="shared" si="235"/>
        <v>2011</v>
      </c>
    </row>
    <row r="15077" spans="1:31" x14ac:dyDescent="0.25">
      <c r="A15077" s="7">
        <v>15074</v>
      </c>
      <c r="B15077" s="8">
        <v>40686</v>
      </c>
      <c r="C15077" t="s">
        <v>3</v>
      </c>
      <c r="D15077" t="s">
        <v>1010</v>
      </c>
      <c r="E15077" t="s">
        <v>9</v>
      </c>
      <c r="F15077" t="s">
        <v>1038</v>
      </c>
      <c r="G15077" t="s">
        <v>648</v>
      </c>
      <c r="H15077" s="136" t="s">
        <v>2135</v>
      </c>
      <c r="I15077" t="s">
        <v>1454</v>
      </c>
      <c r="J15077" s="20">
        <v>12</v>
      </c>
      <c r="K15077" s="20" t="s">
        <v>1465</v>
      </c>
      <c r="L15077" t="s">
        <v>1466</v>
      </c>
      <c r="M15077" s="20">
        <v>3</v>
      </c>
      <c r="N15077" s="20">
        <v>3</v>
      </c>
      <c r="AE15077">
        <f t="shared" si="235"/>
        <v>2011</v>
      </c>
    </row>
    <row r="15078" spans="1:31" x14ac:dyDescent="0.25">
      <c r="A15078" s="7">
        <v>15075</v>
      </c>
      <c r="B15078" s="8">
        <v>40686</v>
      </c>
      <c r="C15078" t="s">
        <v>3</v>
      </c>
      <c r="D15078" t="s">
        <v>1092</v>
      </c>
      <c r="E15078" t="s">
        <v>9</v>
      </c>
      <c r="F15078" t="s">
        <v>1093</v>
      </c>
      <c r="G15078" t="s">
        <v>17</v>
      </c>
      <c r="H15078" s="135" t="s">
        <v>1568</v>
      </c>
      <c r="I15078" t="s">
        <v>1454</v>
      </c>
      <c r="J15078" s="20">
        <v>40</v>
      </c>
      <c r="K15078" s="20" t="s">
        <v>3</v>
      </c>
      <c r="L15078" t="s">
        <v>1463</v>
      </c>
      <c r="M15078" s="20">
        <v>11.4</v>
      </c>
      <c r="N15078" s="20">
        <v>9.6</v>
      </c>
      <c r="AE15078">
        <f t="shared" si="235"/>
        <v>2011</v>
      </c>
    </row>
    <row r="15079" spans="1:31" x14ac:dyDescent="0.25">
      <c r="A15079" s="7">
        <v>15076</v>
      </c>
      <c r="B15079" s="8">
        <v>40687</v>
      </c>
      <c r="C15079" t="s">
        <v>3</v>
      </c>
      <c r="D15079" t="s">
        <v>1090</v>
      </c>
      <c r="E15079" t="s">
        <v>9</v>
      </c>
      <c r="F15079" t="s">
        <v>1093</v>
      </c>
      <c r="G15079" t="s">
        <v>65</v>
      </c>
      <c r="H15079" s="135" t="s">
        <v>1571</v>
      </c>
      <c r="I15079" t="s">
        <v>1454</v>
      </c>
      <c r="J15079" s="20">
        <v>15</v>
      </c>
      <c r="K15079" s="20" t="s">
        <v>1465</v>
      </c>
      <c r="L15079" t="s">
        <v>1466</v>
      </c>
      <c r="M15079" s="20">
        <v>3.75</v>
      </c>
      <c r="N15079" s="20">
        <v>3.75</v>
      </c>
      <c r="AE15079">
        <f t="shared" si="235"/>
        <v>2011</v>
      </c>
    </row>
    <row r="15080" spans="1:31" x14ac:dyDescent="0.25">
      <c r="A15080" s="7">
        <v>15077</v>
      </c>
      <c r="B15080" s="8">
        <v>40688</v>
      </c>
      <c r="C15080" t="s">
        <v>3</v>
      </c>
      <c r="D15080" t="s">
        <v>233</v>
      </c>
      <c r="E15080" t="s">
        <v>9</v>
      </c>
      <c r="F15080" t="s">
        <v>1098</v>
      </c>
      <c r="G15080" t="s">
        <v>648</v>
      </c>
      <c r="H15080" s="135" t="s">
        <v>1795</v>
      </c>
      <c r="I15080" t="s">
        <v>1455</v>
      </c>
      <c r="J15080" s="20">
        <v>15</v>
      </c>
      <c r="K15080" s="20" t="s">
        <v>3</v>
      </c>
      <c r="L15080" t="s">
        <v>1464</v>
      </c>
      <c r="M15080" s="20">
        <v>2.6</v>
      </c>
      <c r="N15080" s="20">
        <v>1.65</v>
      </c>
      <c r="AE15080">
        <f t="shared" si="235"/>
        <v>2011</v>
      </c>
    </row>
    <row r="15081" spans="1:31" x14ac:dyDescent="0.25">
      <c r="A15081" s="7">
        <v>15078</v>
      </c>
      <c r="B15081" s="8">
        <v>40688</v>
      </c>
      <c r="C15081" t="s">
        <v>3</v>
      </c>
      <c r="D15081" t="s">
        <v>487</v>
      </c>
      <c r="E15081" t="s">
        <v>9</v>
      </c>
      <c r="F15081" t="s">
        <v>365</v>
      </c>
      <c r="G15081" t="s">
        <v>648</v>
      </c>
      <c r="H15081" s="9" t="s">
        <v>2425</v>
      </c>
      <c r="I15081" t="s">
        <v>1454</v>
      </c>
      <c r="J15081" s="20">
        <v>43</v>
      </c>
      <c r="K15081" s="20" t="s">
        <v>9</v>
      </c>
      <c r="L15081" t="s">
        <v>1464</v>
      </c>
      <c r="M15081" s="20">
        <v>9.4600000000000009</v>
      </c>
      <c r="N15081" s="20">
        <v>13.04</v>
      </c>
      <c r="AE15081">
        <f t="shared" si="235"/>
        <v>2011</v>
      </c>
    </row>
    <row r="15082" spans="1:31" x14ac:dyDescent="0.25">
      <c r="A15082" s="7">
        <v>15079</v>
      </c>
      <c r="B15082" s="8">
        <v>40688</v>
      </c>
      <c r="C15082" t="s">
        <v>3</v>
      </c>
      <c r="D15082" t="s">
        <v>614</v>
      </c>
      <c r="E15082" t="s">
        <v>9</v>
      </c>
      <c r="F15082" t="s">
        <v>727</v>
      </c>
      <c r="G15082" t="s">
        <v>648</v>
      </c>
      <c r="H15082" s="135" t="s">
        <v>1935</v>
      </c>
      <c r="I15082" t="s">
        <v>1454</v>
      </c>
      <c r="J15082" s="20">
        <v>27</v>
      </c>
      <c r="K15082" s="20" t="s">
        <v>3</v>
      </c>
      <c r="L15082" t="s">
        <v>1464</v>
      </c>
      <c r="M15082" s="20">
        <v>8.56</v>
      </c>
      <c r="N15082" s="20">
        <v>5.9399999999999995</v>
      </c>
      <c r="AE15082">
        <f t="shared" si="235"/>
        <v>2011</v>
      </c>
    </row>
    <row r="15083" spans="1:31" x14ac:dyDescent="0.25">
      <c r="A15083" s="7">
        <v>15080</v>
      </c>
      <c r="B15083" s="8">
        <v>40688</v>
      </c>
      <c r="C15083" t="s">
        <v>3</v>
      </c>
      <c r="D15083" t="s">
        <v>1042</v>
      </c>
      <c r="E15083" t="s">
        <v>9</v>
      </c>
      <c r="F15083" t="s">
        <v>1099</v>
      </c>
      <c r="G15083" t="s">
        <v>648</v>
      </c>
      <c r="H15083" s="135" t="s">
        <v>2041</v>
      </c>
      <c r="I15083" t="s">
        <v>1455</v>
      </c>
      <c r="J15083" s="20">
        <v>23</v>
      </c>
      <c r="K15083" s="20" t="s">
        <v>9</v>
      </c>
      <c r="L15083" t="s">
        <v>1463</v>
      </c>
      <c r="M15083" s="20">
        <v>2.76</v>
      </c>
      <c r="N15083" s="20">
        <v>3.49</v>
      </c>
      <c r="AE15083">
        <f t="shared" si="235"/>
        <v>2011</v>
      </c>
    </row>
    <row r="15084" spans="1:31" x14ac:dyDescent="0.25">
      <c r="A15084" s="7">
        <v>15081</v>
      </c>
      <c r="B15084" s="8">
        <v>40688</v>
      </c>
      <c r="C15084" t="s">
        <v>3</v>
      </c>
      <c r="D15084" t="s">
        <v>1092</v>
      </c>
      <c r="E15084" t="s">
        <v>9</v>
      </c>
      <c r="F15084" t="s">
        <v>976</v>
      </c>
      <c r="G15084" t="s">
        <v>929</v>
      </c>
      <c r="H15084" s="9" t="s">
        <v>3090</v>
      </c>
      <c r="I15084" t="s">
        <v>1454</v>
      </c>
      <c r="J15084" s="20">
        <v>21</v>
      </c>
      <c r="K15084" s="20" t="s">
        <v>3</v>
      </c>
      <c r="L15084" t="s">
        <v>1463</v>
      </c>
      <c r="M15084" s="20">
        <v>6.46</v>
      </c>
      <c r="N15084" s="20">
        <v>5.04</v>
      </c>
      <c r="AE15084">
        <f t="shared" si="235"/>
        <v>2011</v>
      </c>
    </row>
    <row r="15085" spans="1:31" x14ac:dyDescent="0.25">
      <c r="A15085" s="7">
        <v>15082</v>
      </c>
      <c r="B15085" s="8">
        <v>40688</v>
      </c>
      <c r="C15085" t="s">
        <v>3</v>
      </c>
      <c r="D15085" t="s">
        <v>1092</v>
      </c>
      <c r="E15085" t="s">
        <v>9</v>
      </c>
      <c r="F15085" t="s">
        <v>976</v>
      </c>
      <c r="G15085" t="s">
        <v>648</v>
      </c>
      <c r="H15085" s="136" t="s">
        <v>1496</v>
      </c>
      <c r="I15085" t="s">
        <v>1454</v>
      </c>
      <c r="J15085" s="20">
        <v>88</v>
      </c>
      <c r="K15085" s="20" t="s">
        <v>9</v>
      </c>
      <c r="L15085" t="s">
        <v>1463</v>
      </c>
      <c r="M15085" s="20">
        <v>21.12</v>
      </c>
      <c r="N15085" s="20">
        <v>23.88</v>
      </c>
      <c r="AE15085">
        <f t="shared" si="235"/>
        <v>2011</v>
      </c>
    </row>
    <row r="15086" spans="1:31" x14ac:dyDescent="0.25">
      <c r="A15086" s="7">
        <v>15083</v>
      </c>
      <c r="B15086" s="8">
        <v>40689</v>
      </c>
      <c r="C15086" t="s">
        <v>3</v>
      </c>
      <c r="D15086" t="s">
        <v>868</v>
      </c>
      <c r="E15086" t="s">
        <v>9</v>
      </c>
      <c r="F15086" t="s">
        <v>54</v>
      </c>
      <c r="G15086" t="s">
        <v>569</v>
      </c>
      <c r="H15086" s="135" t="s">
        <v>1669</v>
      </c>
      <c r="I15086" t="s">
        <v>1454</v>
      </c>
      <c r="J15086" s="20">
        <v>26</v>
      </c>
      <c r="K15086" s="20" t="s">
        <v>3</v>
      </c>
      <c r="L15086" t="s">
        <v>1464</v>
      </c>
      <c r="M15086" s="20">
        <v>8.2800000000000011</v>
      </c>
      <c r="N15086" s="20">
        <v>5.72</v>
      </c>
      <c r="AE15086">
        <f t="shared" si="235"/>
        <v>2011</v>
      </c>
    </row>
    <row r="15087" spans="1:31" x14ac:dyDescent="0.25">
      <c r="A15087" s="7">
        <v>15084</v>
      </c>
      <c r="B15087" s="8">
        <v>40689</v>
      </c>
      <c r="C15087" t="s">
        <v>3</v>
      </c>
      <c r="D15087" t="s">
        <v>1103</v>
      </c>
      <c r="E15087" t="s">
        <v>9</v>
      </c>
      <c r="F15087" t="s">
        <v>678</v>
      </c>
      <c r="G15087" t="s">
        <v>870</v>
      </c>
      <c r="H15087" s="135" t="s">
        <v>3091</v>
      </c>
      <c r="I15087" t="s">
        <v>1458</v>
      </c>
      <c r="J15087" s="20">
        <v>11</v>
      </c>
      <c r="K15087" s="20" t="s">
        <v>1465</v>
      </c>
      <c r="L15087" t="s">
        <v>1466</v>
      </c>
      <c r="M15087" s="20">
        <v>30</v>
      </c>
      <c r="N15087" s="20">
        <v>10</v>
      </c>
      <c r="AE15087">
        <f t="shared" si="235"/>
        <v>2011</v>
      </c>
    </row>
    <row r="15088" spans="1:31" x14ac:dyDescent="0.25">
      <c r="A15088" s="7">
        <v>15085</v>
      </c>
      <c r="B15088" s="8">
        <v>40689</v>
      </c>
      <c r="C15088" t="s">
        <v>3</v>
      </c>
      <c r="D15088" t="s">
        <v>708</v>
      </c>
      <c r="E15088" t="s">
        <v>9</v>
      </c>
      <c r="F15088" t="s">
        <v>869</v>
      </c>
      <c r="G15088" t="s">
        <v>929</v>
      </c>
      <c r="H15088" s="135" t="s">
        <v>2748</v>
      </c>
      <c r="I15088" t="s">
        <v>1454</v>
      </c>
      <c r="J15088" s="20">
        <v>15</v>
      </c>
      <c r="K15088" s="20" t="s">
        <v>9</v>
      </c>
      <c r="L15088" t="s">
        <v>1464</v>
      </c>
      <c r="M15088" s="20">
        <v>3.3</v>
      </c>
      <c r="N15088" s="20">
        <v>5.2</v>
      </c>
      <c r="AE15088">
        <f t="shared" si="235"/>
        <v>2011</v>
      </c>
    </row>
    <row r="15089" spans="1:31" x14ac:dyDescent="0.25">
      <c r="A15089" s="7">
        <v>15086</v>
      </c>
      <c r="B15089" s="8">
        <v>40690</v>
      </c>
      <c r="C15089" t="s">
        <v>3</v>
      </c>
      <c r="D15089" t="s">
        <v>1095</v>
      </c>
      <c r="E15089" t="s">
        <v>9</v>
      </c>
      <c r="F15089" t="s">
        <v>1091</v>
      </c>
      <c r="G15089" t="s">
        <v>714</v>
      </c>
      <c r="H15089" s="9" t="s">
        <v>2833</v>
      </c>
      <c r="I15089" t="s">
        <v>1454</v>
      </c>
      <c r="J15089" s="20">
        <v>70</v>
      </c>
      <c r="K15089" s="20" t="s">
        <v>1465</v>
      </c>
      <c r="L15089" t="s">
        <v>1466</v>
      </c>
      <c r="M15089" s="20">
        <v>17.5</v>
      </c>
      <c r="N15089" s="20">
        <v>17.5</v>
      </c>
      <c r="AE15089">
        <f t="shared" si="235"/>
        <v>2011</v>
      </c>
    </row>
    <row r="15090" spans="1:31" x14ac:dyDescent="0.25">
      <c r="A15090" s="7">
        <v>15087</v>
      </c>
      <c r="B15090" s="8">
        <v>40690</v>
      </c>
      <c r="C15090" t="s">
        <v>3</v>
      </c>
      <c r="D15090" t="s">
        <v>1095</v>
      </c>
      <c r="E15090" t="s">
        <v>9</v>
      </c>
      <c r="F15090" t="s">
        <v>1101</v>
      </c>
      <c r="G15090" t="s">
        <v>648</v>
      </c>
      <c r="H15090" s="135" t="s">
        <v>1785</v>
      </c>
      <c r="I15090" t="s">
        <v>1454</v>
      </c>
      <c r="J15090" s="20">
        <v>27</v>
      </c>
      <c r="K15090" s="20" t="s">
        <v>9</v>
      </c>
      <c r="L15090" t="s">
        <v>1464</v>
      </c>
      <c r="M15090" s="20">
        <v>5.9399999999999995</v>
      </c>
      <c r="N15090" s="20">
        <v>8.56</v>
      </c>
      <c r="AE15090">
        <f t="shared" si="235"/>
        <v>2011</v>
      </c>
    </row>
    <row r="15091" spans="1:31" x14ac:dyDescent="0.25">
      <c r="A15091" s="7">
        <v>15088</v>
      </c>
      <c r="B15091" s="8">
        <v>40690</v>
      </c>
      <c r="C15091" t="s">
        <v>3</v>
      </c>
      <c r="D15091" t="s">
        <v>1051</v>
      </c>
      <c r="E15091" t="s">
        <v>9</v>
      </c>
      <c r="F15091" t="s">
        <v>1028</v>
      </c>
      <c r="G15091" t="s">
        <v>648</v>
      </c>
      <c r="H15091" s="136" t="s">
        <v>2019</v>
      </c>
      <c r="I15091" t="s">
        <v>1454</v>
      </c>
      <c r="J15091" s="20">
        <v>180</v>
      </c>
      <c r="K15091" s="20" t="s">
        <v>3</v>
      </c>
      <c r="L15091" t="s">
        <v>1464</v>
      </c>
      <c r="M15091" s="20">
        <v>51.4</v>
      </c>
      <c r="N15091" s="20">
        <v>39.6</v>
      </c>
      <c r="AE15091">
        <f t="shared" si="235"/>
        <v>2011</v>
      </c>
    </row>
    <row r="15092" spans="1:31" x14ac:dyDescent="0.25">
      <c r="A15092" s="7">
        <v>15089</v>
      </c>
      <c r="B15092" s="8">
        <v>40691</v>
      </c>
      <c r="C15092" t="s">
        <v>3</v>
      </c>
      <c r="D15092" t="s">
        <v>222</v>
      </c>
      <c r="E15092" t="s">
        <v>9</v>
      </c>
      <c r="F15092" t="s">
        <v>1045</v>
      </c>
      <c r="G15092" t="s">
        <v>861</v>
      </c>
      <c r="H15092" s="135" t="s">
        <v>2437</v>
      </c>
      <c r="I15092" t="s">
        <v>1454</v>
      </c>
      <c r="J15092" s="20">
        <v>30</v>
      </c>
      <c r="K15092" s="20" t="s">
        <v>9</v>
      </c>
      <c r="L15092" t="s">
        <v>1464</v>
      </c>
      <c r="M15092" s="20">
        <v>6.6</v>
      </c>
      <c r="N15092" s="20">
        <v>9.4</v>
      </c>
      <c r="AE15092">
        <f t="shared" si="235"/>
        <v>2011</v>
      </c>
    </row>
    <row r="15093" spans="1:31" x14ac:dyDescent="0.25">
      <c r="A15093" s="7">
        <v>15090</v>
      </c>
      <c r="B15093" s="8">
        <v>40691</v>
      </c>
      <c r="C15093" t="s">
        <v>3</v>
      </c>
      <c r="D15093" t="s">
        <v>1102</v>
      </c>
      <c r="E15093" t="s">
        <v>9</v>
      </c>
      <c r="F15093" t="s">
        <v>678</v>
      </c>
      <c r="G15093" t="s">
        <v>732</v>
      </c>
      <c r="H15093" s="135" t="s">
        <v>2186</v>
      </c>
      <c r="I15093" t="s">
        <v>1455</v>
      </c>
      <c r="J15093" s="20">
        <v>21</v>
      </c>
      <c r="K15093" s="20" t="s">
        <v>1465</v>
      </c>
      <c r="L15093" t="s">
        <v>1466</v>
      </c>
      <c r="M15093" s="20">
        <v>2.625</v>
      </c>
      <c r="N15093" s="20">
        <v>2.625</v>
      </c>
      <c r="AE15093">
        <f t="shared" si="235"/>
        <v>2011</v>
      </c>
    </row>
    <row r="15094" spans="1:31" x14ac:dyDescent="0.25">
      <c r="A15094" s="7">
        <v>15091</v>
      </c>
      <c r="B15094" s="8">
        <v>40692</v>
      </c>
      <c r="C15094" t="s">
        <v>3</v>
      </c>
      <c r="D15094" t="s">
        <v>975</v>
      </c>
      <c r="E15094" t="s">
        <v>9</v>
      </c>
      <c r="F15094" t="s">
        <v>761</v>
      </c>
      <c r="G15094" t="s">
        <v>1016</v>
      </c>
      <c r="H15094" s="9" t="s">
        <v>3092</v>
      </c>
      <c r="I15094" t="s">
        <v>1455</v>
      </c>
      <c r="J15094" s="20">
        <v>5</v>
      </c>
      <c r="K15094" s="20" t="s">
        <v>9</v>
      </c>
      <c r="L15094" t="s">
        <v>1464</v>
      </c>
      <c r="M15094" s="20">
        <v>0.55000000000000004</v>
      </c>
      <c r="N15094" s="20">
        <v>1.2</v>
      </c>
      <c r="AE15094">
        <f t="shared" si="235"/>
        <v>2011</v>
      </c>
    </row>
    <row r="15095" spans="1:31" x14ac:dyDescent="0.25">
      <c r="A15095" s="7">
        <v>15092</v>
      </c>
      <c r="B15095" s="8">
        <v>40692</v>
      </c>
      <c r="C15095" t="s">
        <v>3</v>
      </c>
      <c r="D15095" t="s">
        <v>237</v>
      </c>
      <c r="E15095" t="s">
        <v>9</v>
      </c>
      <c r="F15095" t="s">
        <v>186</v>
      </c>
      <c r="G15095" t="s">
        <v>648</v>
      </c>
      <c r="H15095" s="136" t="s">
        <v>1496</v>
      </c>
      <c r="I15095" t="s">
        <v>1454</v>
      </c>
      <c r="J15095" s="20">
        <v>140</v>
      </c>
      <c r="K15095" s="20" t="s">
        <v>9</v>
      </c>
      <c r="L15095" t="s">
        <v>1464</v>
      </c>
      <c r="M15095" s="20">
        <v>30.8</v>
      </c>
      <c r="N15095" s="20">
        <v>40.200000000000003</v>
      </c>
      <c r="AE15095">
        <f t="shared" si="235"/>
        <v>2011</v>
      </c>
    </row>
    <row r="15096" spans="1:31" x14ac:dyDescent="0.25">
      <c r="A15096" s="7">
        <v>15093</v>
      </c>
      <c r="B15096" s="8">
        <v>40693</v>
      </c>
      <c r="C15096" t="s">
        <v>3</v>
      </c>
      <c r="D15096" t="s">
        <v>1100</v>
      </c>
      <c r="E15096" t="s">
        <v>9</v>
      </c>
      <c r="F15096" t="s">
        <v>1099</v>
      </c>
      <c r="G15096" t="s">
        <v>648</v>
      </c>
      <c r="H15096" s="135" t="s">
        <v>2062</v>
      </c>
      <c r="I15096" t="s">
        <v>1454</v>
      </c>
      <c r="J15096" s="20">
        <v>10</v>
      </c>
      <c r="K15096" s="20" t="s">
        <v>9</v>
      </c>
      <c r="L15096" t="s">
        <v>1464</v>
      </c>
      <c r="M15096" s="20">
        <v>2.2000000000000002</v>
      </c>
      <c r="N15096" s="20">
        <v>3.8</v>
      </c>
      <c r="AE15096">
        <f t="shared" si="235"/>
        <v>2011</v>
      </c>
    </row>
    <row r="15097" spans="1:31" x14ac:dyDescent="0.25">
      <c r="A15097" s="7">
        <v>15094</v>
      </c>
      <c r="B15097" s="8">
        <v>40693</v>
      </c>
      <c r="C15097" t="s">
        <v>3</v>
      </c>
      <c r="D15097" t="s">
        <v>1099</v>
      </c>
      <c r="E15097" t="s">
        <v>9</v>
      </c>
      <c r="F15097" t="s">
        <v>1042</v>
      </c>
      <c r="G15097" t="s">
        <v>648</v>
      </c>
      <c r="H15097" s="135" t="s">
        <v>2214</v>
      </c>
      <c r="I15097" t="s">
        <v>1455</v>
      </c>
      <c r="J15097" s="20">
        <v>18</v>
      </c>
      <c r="K15097" s="20" t="s">
        <v>3</v>
      </c>
      <c r="L15097" t="s">
        <v>1463</v>
      </c>
      <c r="M15097" s="20">
        <v>2.84</v>
      </c>
      <c r="N15097" s="20">
        <v>2.16</v>
      </c>
      <c r="AE15097">
        <f t="shared" si="235"/>
        <v>2011</v>
      </c>
    </row>
    <row r="15098" spans="1:31" x14ac:dyDescent="0.25">
      <c r="A15098" s="7">
        <v>15095</v>
      </c>
      <c r="B15098" s="8">
        <v>40693</v>
      </c>
      <c r="C15098" t="s">
        <v>3</v>
      </c>
      <c r="D15098" t="s">
        <v>856</v>
      </c>
      <c r="E15098" t="s">
        <v>9</v>
      </c>
      <c r="F15098" t="s">
        <v>805</v>
      </c>
      <c r="G15098" t="s">
        <v>648</v>
      </c>
      <c r="H15098" s="135" t="s">
        <v>1935</v>
      </c>
      <c r="I15098" t="s">
        <v>1454</v>
      </c>
      <c r="J15098" s="20">
        <v>27</v>
      </c>
      <c r="K15098" s="20" t="s">
        <v>3</v>
      </c>
      <c r="L15098" t="s">
        <v>1464</v>
      </c>
      <c r="M15098" s="20">
        <v>8.56</v>
      </c>
      <c r="N15098" s="20">
        <v>5.9399999999999995</v>
      </c>
      <c r="AE15098">
        <f t="shared" si="235"/>
        <v>2011</v>
      </c>
    </row>
    <row r="15099" spans="1:31" x14ac:dyDescent="0.25">
      <c r="A15099" s="7">
        <v>15096</v>
      </c>
      <c r="B15099" s="8">
        <v>40693</v>
      </c>
      <c r="C15099" t="s">
        <v>3</v>
      </c>
      <c r="D15099" t="s">
        <v>86</v>
      </c>
      <c r="E15099" t="s">
        <v>9</v>
      </c>
      <c r="F15099" t="s">
        <v>557</v>
      </c>
      <c r="G15099" t="s">
        <v>929</v>
      </c>
      <c r="H15099" s="135" t="s">
        <v>2693</v>
      </c>
      <c r="I15099" t="s">
        <v>1455</v>
      </c>
      <c r="J15099" s="20">
        <v>24</v>
      </c>
      <c r="K15099" s="20" t="s">
        <v>3</v>
      </c>
      <c r="L15099" t="s">
        <v>1464</v>
      </c>
      <c r="M15099" s="20">
        <v>3.86</v>
      </c>
      <c r="N15099" s="20">
        <v>2.64</v>
      </c>
      <c r="AE15099">
        <f t="shared" si="235"/>
        <v>2011</v>
      </c>
    </row>
    <row r="15100" spans="1:31" x14ac:dyDescent="0.25">
      <c r="A15100" s="7">
        <v>15097</v>
      </c>
      <c r="B15100" s="8">
        <v>40694</v>
      </c>
      <c r="C15100" t="s">
        <v>3</v>
      </c>
      <c r="D15100" t="s">
        <v>163</v>
      </c>
      <c r="E15100" t="s">
        <v>9</v>
      </c>
      <c r="F15100" t="s">
        <v>1091</v>
      </c>
      <c r="G15100" t="s">
        <v>732</v>
      </c>
      <c r="H15100" s="135" t="s">
        <v>2223</v>
      </c>
      <c r="I15100" t="s">
        <v>1454</v>
      </c>
      <c r="J15100" s="20">
        <v>85</v>
      </c>
      <c r="K15100" s="20" t="s">
        <v>9</v>
      </c>
      <c r="L15100" t="s">
        <v>1464</v>
      </c>
      <c r="M15100" s="20">
        <v>18.7</v>
      </c>
      <c r="N15100" s="20">
        <v>24.8</v>
      </c>
      <c r="AE15100">
        <f t="shared" si="235"/>
        <v>2011</v>
      </c>
    </row>
    <row r="15101" spans="1:31" x14ac:dyDescent="0.25">
      <c r="A15101" s="7">
        <v>15098</v>
      </c>
      <c r="B15101" s="8">
        <v>40694</v>
      </c>
      <c r="C15101" t="s">
        <v>3</v>
      </c>
      <c r="D15101" t="s">
        <v>487</v>
      </c>
      <c r="E15101" t="s">
        <v>9</v>
      </c>
      <c r="F15101" t="s">
        <v>1091</v>
      </c>
      <c r="G15101" t="s">
        <v>714</v>
      </c>
      <c r="H15101" s="135" t="s">
        <v>2100</v>
      </c>
      <c r="I15101" t="s">
        <v>1454</v>
      </c>
      <c r="J15101" s="20">
        <v>39</v>
      </c>
      <c r="K15101" s="20" t="s">
        <v>9</v>
      </c>
      <c r="L15101" t="s">
        <v>1463</v>
      </c>
      <c r="M15101" s="20">
        <v>9.36</v>
      </c>
      <c r="N15101" s="20">
        <v>11.14</v>
      </c>
      <c r="AE15101">
        <f t="shared" si="235"/>
        <v>2011</v>
      </c>
    </row>
    <row r="15102" spans="1:31" x14ac:dyDescent="0.25">
      <c r="A15102" s="7">
        <v>15099</v>
      </c>
      <c r="B15102" s="8">
        <v>40694</v>
      </c>
      <c r="C15102" t="s">
        <v>3</v>
      </c>
      <c r="D15102" t="s">
        <v>589</v>
      </c>
      <c r="E15102" t="s">
        <v>9</v>
      </c>
      <c r="F15102" t="s">
        <v>19</v>
      </c>
      <c r="G15102" t="s">
        <v>14</v>
      </c>
      <c r="H15102" s="135" t="s">
        <v>1491</v>
      </c>
      <c r="I15102" t="s">
        <v>1454</v>
      </c>
      <c r="J15102" s="20">
        <v>23</v>
      </c>
      <c r="K15102" s="20" t="s">
        <v>3</v>
      </c>
      <c r="L15102" t="s">
        <v>1463</v>
      </c>
      <c r="M15102" s="20">
        <v>6.98</v>
      </c>
      <c r="N15102" s="20">
        <v>5.52</v>
      </c>
      <c r="AE15102">
        <f t="shared" si="235"/>
        <v>2011</v>
      </c>
    </row>
    <row r="15103" spans="1:31" x14ac:dyDescent="0.25">
      <c r="A15103" s="7">
        <v>15100</v>
      </c>
      <c r="B15103" s="8">
        <v>40694</v>
      </c>
      <c r="C15103" t="s">
        <v>3</v>
      </c>
      <c r="D15103" t="s">
        <v>975</v>
      </c>
      <c r="E15103" t="s">
        <v>9</v>
      </c>
      <c r="F15103" t="s">
        <v>1101</v>
      </c>
      <c r="G15103" t="s">
        <v>929</v>
      </c>
      <c r="H15103" s="135" t="s">
        <v>2665</v>
      </c>
      <c r="I15103" t="s">
        <v>1454</v>
      </c>
      <c r="J15103" s="20">
        <v>45</v>
      </c>
      <c r="K15103" s="20" t="s">
        <v>9</v>
      </c>
      <c r="L15103" t="s">
        <v>1463</v>
      </c>
      <c r="M15103" s="20">
        <v>10.8</v>
      </c>
      <c r="N15103" s="20">
        <v>12.7</v>
      </c>
      <c r="AE15103">
        <f t="shared" si="235"/>
        <v>2011</v>
      </c>
    </row>
    <row r="15104" spans="1:31" x14ac:dyDescent="0.25">
      <c r="A15104" s="7">
        <v>15101</v>
      </c>
      <c r="B15104" s="8">
        <v>40694</v>
      </c>
      <c r="C15104" t="s">
        <v>3</v>
      </c>
      <c r="D15104" t="s">
        <v>276</v>
      </c>
      <c r="E15104" t="s">
        <v>9</v>
      </c>
      <c r="F15104" t="s">
        <v>734</v>
      </c>
      <c r="G15104" t="s">
        <v>861</v>
      </c>
      <c r="H15104" s="9" t="s">
        <v>2518</v>
      </c>
      <c r="I15104" t="s">
        <v>1454</v>
      </c>
      <c r="J15104" s="20">
        <v>32</v>
      </c>
      <c r="K15104" s="20" t="s">
        <v>9</v>
      </c>
      <c r="L15104" t="s">
        <v>1463</v>
      </c>
      <c r="M15104" s="20">
        <v>7.68</v>
      </c>
      <c r="N15104" s="20">
        <v>9.32</v>
      </c>
      <c r="AE15104">
        <f t="shared" si="235"/>
        <v>2011</v>
      </c>
    </row>
    <row r="15105" spans="1:31" x14ac:dyDescent="0.25">
      <c r="A15105" s="7">
        <v>15102</v>
      </c>
      <c r="B15105" s="8">
        <v>40694</v>
      </c>
      <c r="C15105" t="s">
        <v>3</v>
      </c>
      <c r="D15105" t="s">
        <v>1018</v>
      </c>
      <c r="E15105" t="s">
        <v>9</v>
      </c>
      <c r="F15105" t="s">
        <v>55</v>
      </c>
      <c r="G15105" t="s">
        <v>861</v>
      </c>
      <c r="H15105" s="9" t="s">
        <v>2479</v>
      </c>
      <c r="I15105" t="s">
        <v>1454</v>
      </c>
      <c r="J15105" s="20">
        <v>42</v>
      </c>
      <c r="K15105" s="20" t="s">
        <v>1465</v>
      </c>
      <c r="L15105" t="s">
        <v>1466</v>
      </c>
      <c r="M15105" s="20">
        <v>10.5</v>
      </c>
      <c r="N15105" s="20">
        <v>10.5</v>
      </c>
      <c r="AE15105">
        <f t="shared" si="235"/>
        <v>2011</v>
      </c>
    </row>
    <row r="15106" spans="1:31" x14ac:dyDescent="0.25">
      <c r="A15106" s="7">
        <v>15103</v>
      </c>
      <c r="B15106" s="8">
        <v>40695</v>
      </c>
      <c r="C15106" t="s">
        <v>3</v>
      </c>
      <c r="D15106" t="s">
        <v>856</v>
      </c>
      <c r="E15106" t="s">
        <v>9</v>
      </c>
      <c r="F15106" t="s">
        <v>805</v>
      </c>
      <c r="G15106" t="s">
        <v>648</v>
      </c>
      <c r="H15106" s="135" t="s">
        <v>2041</v>
      </c>
      <c r="I15106" t="s">
        <v>1454</v>
      </c>
      <c r="J15106" s="20">
        <v>72</v>
      </c>
      <c r="K15106" s="20" t="s">
        <v>3</v>
      </c>
      <c r="L15106" t="s">
        <v>1464</v>
      </c>
      <c r="M15106" s="20">
        <v>21.16</v>
      </c>
      <c r="N15106" s="20">
        <v>15.84</v>
      </c>
      <c r="AE15106">
        <f t="shared" si="235"/>
        <v>2011</v>
      </c>
    </row>
    <row r="15107" spans="1:31" x14ac:dyDescent="0.25">
      <c r="A15107" s="7">
        <v>15104</v>
      </c>
      <c r="B15107" s="8">
        <v>40695</v>
      </c>
      <c r="C15107" t="s">
        <v>3</v>
      </c>
      <c r="D15107" t="s">
        <v>578</v>
      </c>
      <c r="E15107" t="s">
        <v>9</v>
      </c>
      <c r="F15107" t="s">
        <v>1032</v>
      </c>
      <c r="G15107" t="s">
        <v>870</v>
      </c>
      <c r="H15107" s="136" t="s">
        <v>2622</v>
      </c>
      <c r="I15107" t="s">
        <v>1455</v>
      </c>
      <c r="J15107" s="20">
        <v>21</v>
      </c>
      <c r="K15107" s="20" t="s">
        <v>9</v>
      </c>
      <c r="L15107" t="s">
        <v>1464</v>
      </c>
      <c r="M15107" s="20">
        <v>2.31</v>
      </c>
      <c r="N15107" s="20">
        <v>3.44</v>
      </c>
      <c r="AE15107">
        <f t="shared" si="235"/>
        <v>2011</v>
      </c>
    </row>
    <row r="15108" spans="1:31" x14ac:dyDescent="0.25">
      <c r="A15108" s="7">
        <v>15105</v>
      </c>
      <c r="B15108" s="8">
        <v>40695</v>
      </c>
      <c r="C15108" t="s">
        <v>3</v>
      </c>
      <c r="D15108" t="s">
        <v>834</v>
      </c>
      <c r="E15108" t="s">
        <v>9</v>
      </c>
      <c r="F15108" t="s">
        <v>1101</v>
      </c>
      <c r="G15108" t="s">
        <v>895</v>
      </c>
      <c r="H15108" s="135" t="s">
        <v>3082</v>
      </c>
      <c r="I15108" t="s">
        <v>1454</v>
      </c>
      <c r="J15108" s="20">
        <v>38</v>
      </c>
      <c r="K15108" s="20" t="s">
        <v>1465</v>
      </c>
      <c r="L15108" t="s">
        <v>1466</v>
      </c>
      <c r="M15108" s="20">
        <v>9.5</v>
      </c>
      <c r="N15108" s="20">
        <v>9.5</v>
      </c>
      <c r="AE15108">
        <f t="shared" ref="AE15108:AE15171" si="236">YEAR(B15108)</f>
        <v>2011</v>
      </c>
    </row>
    <row r="15109" spans="1:31" x14ac:dyDescent="0.25">
      <c r="A15109" s="7">
        <v>15106</v>
      </c>
      <c r="B15109" s="8">
        <v>40697</v>
      </c>
      <c r="C15109" t="s">
        <v>3</v>
      </c>
      <c r="D15109" t="s">
        <v>787</v>
      </c>
      <c r="E15109" t="s">
        <v>9</v>
      </c>
      <c r="F15109" t="s">
        <v>1034</v>
      </c>
      <c r="G15109" t="s">
        <v>732</v>
      </c>
      <c r="H15109" s="135" t="s">
        <v>1496</v>
      </c>
      <c r="I15109" t="s">
        <v>1454</v>
      </c>
      <c r="J15109" s="20">
        <v>22</v>
      </c>
      <c r="K15109" s="20" t="s">
        <v>9</v>
      </c>
      <c r="L15109" t="s">
        <v>1464</v>
      </c>
      <c r="M15109" s="20">
        <v>4.84</v>
      </c>
      <c r="N15109" s="20">
        <v>7.16</v>
      </c>
      <c r="AE15109">
        <f t="shared" si="236"/>
        <v>2011</v>
      </c>
    </row>
    <row r="15110" spans="1:31" x14ac:dyDescent="0.25">
      <c r="A15110" s="7">
        <v>15107</v>
      </c>
      <c r="B15110" s="8">
        <v>40698</v>
      </c>
      <c r="C15110" t="s">
        <v>3</v>
      </c>
      <c r="D15110" t="s">
        <v>1100</v>
      </c>
      <c r="E15110" t="s">
        <v>9</v>
      </c>
      <c r="F15110" t="s">
        <v>860</v>
      </c>
      <c r="G15110" t="s">
        <v>377</v>
      </c>
      <c r="H15110" s="135" t="s">
        <v>1496</v>
      </c>
      <c r="I15110" t="s">
        <v>1454</v>
      </c>
      <c r="J15110" s="20">
        <v>20</v>
      </c>
      <c r="K15110" s="20" t="s">
        <v>9</v>
      </c>
      <c r="L15110" t="s">
        <v>1463</v>
      </c>
      <c r="M15110" s="20">
        <v>4.8</v>
      </c>
      <c r="N15110" s="20">
        <v>6.2</v>
      </c>
      <c r="AE15110">
        <f t="shared" si="236"/>
        <v>2011</v>
      </c>
    </row>
    <row r="15111" spans="1:31" x14ac:dyDescent="0.25">
      <c r="A15111" s="7">
        <v>15108</v>
      </c>
      <c r="B15111" s="8">
        <v>40698</v>
      </c>
      <c r="C15111" t="s">
        <v>3</v>
      </c>
      <c r="D15111" t="s">
        <v>939</v>
      </c>
      <c r="E15111" t="s">
        <v>9</v>
      </c>
      <c r="F15111" t="s">
        <v>1093</v>
      </c>
      <c r="G15111" t="s">
        <v>648</v>
      </c>
      <c r="H15111" s="135" t="s">
        <v>2062</v>
      </c>
      <c r="I15111" t="s">
        <v>1454</v>
      </c>
      <c r="J15111" s="20">
        <v>44</v>
      </c>
      <c r="K15111" s="20" t="s">
        <v>9</v>
      </c>
      <c r="L15111" t="s">
        <v>1464</v>
      </c>
      <c r="M15111" s="20">
        <v>9.68</v>
      </c>
      <c r="N15111" s="20">
        <v>13.32</v>
      </c>
      <c r="AE15111">
        <f t="shared" si="236"/>
        <v>2011</v>
      </c>
    </row>
    <row r="15112" spans="1:31" x14ac:dyDescent="0.25">
      <c r="A15112" s="7">
        <v>15109</v>
      </c>
      <c r="B15112" s="8">
        <v>40698</v>
      </c>
      <c r="C15112" t="s">
        <v>3</v>
      </c>
      <c r="D15112" t="s">
        <v>791</v>
      </c>
      <c r="E15112" t="s">
        <v>9</v>
      </c>
      <c r="F15112" t="s">
        <v>787</v>
      </c>
      <c r="G15112" t="s">
        <v>377</v>
      </c>
      <c r="H15112" s="9" t="s">
        <v>2740</v>
      </c>
      <c r="I15112" t="s">
        <v>1455</v>
      </c>
      <c r="J15112" s="20">
        <v>33</v>
      </c>
      <c r="K15112" s="20" t="s">
        <v>3</v>
      </c>
      <c r="L15112" t="s">
        <v>1464</v>
      </c>
      <c r="M15112" s="20">
        <v>5.12</v>
      </c>
      <c r="N15112" s="20">
        <v>3.63</v>
      </c>
      <c r="AE15112">
        <f t="shared" si="236"/>
        <v>2011</v>
      </c>
    </row>
    <row r="15113" spans="1:31" x14ac:dyDescent="0.25">
      <c r="A15113" s="7">
        <v>15110</v>
      </c>
      <c r="B15113" s="8">
        <v>40698</v>
      </c>
      <c r="C15113" t="s">
        <v>3</v>
      </c>
      <c r="D15113" t="s">
        <v>502</v>
      </c>
      <c r="E15113" t="s">
        <v>9</v>
      </c>
      <c r="F15113" t="s">
        <v>989</v>
      </c>
      <c r="G15113" t="s">
        <v>929</v>
      </c>
      <c r="H15113" s="135" t="s">
        <v>3067</v>
      </c>
      <c r="I15113" t="s">
        <v>1455</v>
      </c>
      <c r="J15113" s="20">
        <v>17</v>
      </c>
      <c r="K15113" s="20" t="s">
        <v>3</v>
      </c>
      <c r="L15113" t="s">
        <v>1464</v>
      </c>
      <c r="M15113" s="20">
        <v>2.88</v>
      </c>
      <c r="N15113" s="20">
        <v>1.87</v>
      </c>
      <c r="AE15113">
        <f t="shared" si="236"/>
        <v>2011</v>
      </c>
    </row>
    <row r="15114" spans="1:31" x14ac:dyDescent="0.25">
      <c r="A15114" s="7">
        <v>15111</v>
      </c>
      <c r="B15114" s="8">
        <v>40698</v>
      </c>
      <c r="C15114" t="s">
        <v>3</v>
      </c>
      <c r="D15114" t="s">
        <v>1018</v>
      </c>
      <c r="E15114" t="s">
        <v>9</v>
      </c>
      <c r="F15114" t="s">
        <v>55</v>
      </c>
      <c r="G15114" t="s">
        <v>870</v>
      </c>
      <c r="H15114" s="135" t="s">
        <v>1496</v>
      </c>
      <c r="I15114" t="s">
        <v>1454</v>
      </c>
      <c r="J15114" s="20">
        <v>29</v>
      </c>
      <c r="K15114" s="20" t="s">
        <v>3</v>
      </c>
      <c r="L15114" t="s">
        <v>1464</v>
      </c>
      <c r="M15114" s="20">
        <v>9.1199999999999992</v>
      </c>
      <c r="N15114" s="20">
        <v>6.38</v>
      </c>
      <c r="AE15114">
        <f t="shared" si="236"/>
        <v>2011</v>
      </c>
    </row>
    <row r="15115" spans="1:31" x14ac:dyDescent="0.25">
      <c r="A15115" s="7">
        <v>15112</v>
      </c>
      <c r="B15115" s="8">
        <v>40698</v>
      </c>
      <c r="C15115" t="s">
        <v>3</v>
      </c>
      <c r="D15115" t="s">
        <v>1095</v>
      </c>
      <c r="E15115" t="s">
        <v>9</v>
      </c>
      <c r="F15115" t="s">
        <v>1101</v>
      </c>
      <c r="G15115" t="s">
        <v>648</v>
      </c>
      <c r="H15115" s="136" t="s">
        <v>1496</v>
      </c>
      <c r="I15115" t="s">
        <v>1454</v>
      </c>
      <c r="J15115" s="20">
        <v>80</v>
      </c>
      <c r="K15115" s="20" t="s">
        <v>3</v>
      </c>
      <c r="L15115" t="s">
        <v>1464</v>
      </c>
      <c r="M15115" s="20">
        <v>23.4</v>
      </c>
      <c r="N15115" s="20">
        <v>17.600000000000001</v>
      </c>
      <c r="AE15115">
        <f t="shared" si="236"/>
        <v>2011</v>
      </c>
    </row>
    <row r="15116" spans="1:31" x14ac:dyDescent="0.25">
      <c r="A15116" s="7">
        <v>15113</v>
      </c>
      <c r="B15116" s="8">
        <v>40699</v>
      </c>
      <c r="C15116" t="s">
        <v>3</v>
      </c>
      <c r="D15116" t="s">
        <v>104</v>
      </c>
      <c r="E15116" t="s">
        <v>9</v>
      </c>
      <c r="F15116" t="s">
        <v>810</v>
      </c>
      <c r="G15116" t="s">
        <v>569</v>
      </c>
      <c r="H15116" s="135" t="s">
        <v>1496</v>
      </c>
      <c r="I15116" t="s">
        <v>1454</v>
      </c>
      <c r="J15116" s="20">
        <v>18</v>
      </c>
      <c r="K15116" s="20" t="s">
        <v>9</v>
      </c>
      <c r="L15116" t="s">
        <v>1463</v>
      </c>
      <c r="M15116" s="20">
        <v>4.32</v>
      </c>
      <c r="N15116" s="20">
        <v>5.68</v>
      </c>
      <c r="AE15116">
        <f t="shared" si="236"/>
        <v>2011</v>
      </c>
    </row>
    <row r="15117" spans="1:31" x14ac:dyDescent="0.25">
      <c r="A15117" s="7">
        <v>15114</v>
      </c>
      <c r="B15117" s="8">
        <v>40699</v>
      </c>
      <c r="C15117" t="s">
        <v>3</v>
      </c>
      <c r="D15117" t="s">
        <v>1100</v>
      </c>
      <c r="E15117" t="s">
        <v>9</v>
      </c>
      <c r="F15117" t="s">
        <v>860</v>
      </c>
      <c r="G15117" t="s">
        <v>377</v>
      </c>
      <c r="H15117" s="135" t="s">
        <v>1496</v>
      </c>
      <c r="I15117" t="s">
        <v>1454</v>
      </c>
      <c r="J15117" s="20">
        <v>10</v>
      </c>
      <c r="K15117" s="20" t="s">
        <v>9</v>
      </c>
      <c r="L15117" t="s">
        <v>1463</v>
      </c>
      <c r="M15117" s="20">
        <v>2.4</v>
      </c>
      <c r="N15117" s="20">
        <v>3.6</v>
      </c>
      <c r="AE15117">
        <f t="shared" si="236"/>
        <v>2011</v>
      </c>
    </row>
    <row r="15118" spans="1:31" x14ac:dyDescent="0.25">
      <c r="A15118" s="7">
        <v>15115</v>
      </c>
      <c r="B15118" s="8">
        <v>40699</v>
      </c>
      <c r="C15118" t="s">
        <v>3</v>
      </c>
      <c r="D15118" t="s">
        <v>1078</v>
      </c>
      <c r="E15118" t="s">
        <v>9</v>
      </c>
      <c r="F15118" t="s">
        <v>1093</v>
      </c>
      <c r="G15118" t="s">
        <v>648</v>
      </c>
      <c r="H15118" s="135" t="s">
        <v>1795</v>
      </c>
      <c r="I15118" t="s">
        <v>1454</v>
      </c>
      <c r="J15118" s="20">
        <v>40</v>
      </c>
      <c r="K15118" s="20" t="s">
        <v>3</v>
      </c>
      <c r="L15118" t="s">
        <v>1463</v>
      </c>
      <c r="M15118" s="20">
        <v>11.4</v>
      </c>
      <c r="N15118" s="20">
        <v>9.6</v>
      </c>
      <c r="AE15118">
        <f t="shared" si="236"/>
        <v>2011</v>
      </c>
    </row>
    <row r="15119" spans="1:31" x14ac:dyDescent="0.25">
      <c r="A15119" s="7">
        <v>15116</v>
      </c>
      <c r="B15119" s="8">
        <v>40700</v>
      </c>
      <c r="C15119" t="s">
        <v>3</v>
      </c>
      <c r="D15119" t="s">
        <v>984</v>
      </c>
      <c r="E15119" t="s">
        <v>9</v>
      </c>
      <c r="F15119" t="s">
        <v>829</v>
      </c>
      <c r="G15119" t="s">
        <v>648</v>
      </c>
      <c r="H15119" s="135" t="s">
        <v>1905</v>
      </c>
      <c r="I15119" t="s">
        <v>1455</v>
      </c>
      <c r="J15119" s="20">
        <v>20</v>
      </c>
      <c r="K15119" s="20" t="s">
        <v>9</v>
      </c>
      <c r="L15119" t="s">
        <v>1464</v>
      </c>
      <c r="M15119" s="20">
        <v>2.2000000000000002</v>
      </c>
      <c r="N15119" s="20">
        <v>3.3</v>
      </c>
      <c r="AE15119">
        <f t="shared" si="236"/>
        <v>2011</v>
      </c>
    </row>
    <row r="15120" spans="1:31" x14ac:dyDescent="0.25">
      <c r="A15120" s="7">
        <v>15117</v>
      </c>
      <c r="B15120" s="8">
        <v>40700</v>
      </c>
      <c r="C15120" t="s">
        <v>3</v>
      </c>
      <c r="D15120" t="s">
        <v>187</v>
      </c>
      <c r="E15120" t="s">
        <v>9</v>
      </c>
      <c r="F15120" t="s">
        <v>52</v>
      </c>
      <c r="G15120" t="s">
        <v>1016</v>
      </c>
      <c r="H15120" s="9" t="s">
        <v>2907</v>
      </c>
      <c r="I15120" t="s">
        <v>1454</v>
      </c>
      <c r="J15120" s="20">
        <v>35</v>
      </c>
      <c r="K15120" s="20" t="s">
        <v>1465</v>
      </c>
      <c r="L15120" t="s">
        <v>1466</v>
      </c>
      <c r="M15120" s="20">
        <v>8.75</v>
      </c>
      <c r="N15120" s="20">
        <v>8.75</v>
      </c>
      <c r="AE15120">
        <f t="shared" si="236"/>
        <v>2011</v>
      </c>
    </row>
    <row r="15121" spans="1:31" x14ac:dyDescent="0.25">
      <c r="A15121" s="7">
        <v>15118</v>
      </c>
      <c r="B15121" s="8">
        <v>40700</v>
      </c>
      <c r="C15121" t="s">
        <v>3</v>
      </c>
      <c r="D15121" t="s">
        <v>187</v>
      </c>
      <c r="E15121" t="s">
        <v>9</v>
      </c>
      <c r="F15121" t="s">
        <v>1068</v>
      </c>
      <c r="G15121" t="s">
        <v>1016</v>
      </c>
      <c r="H15121" s="135" t="s">
        <v>2871</v>
      </c>
      <c r="I15121" t="s">
        <v>1455</v>
      </c>
      <c r="J15121" s="20">
        <v>22</v>
      </c>
      <c r="K15121" s="20" t="s">
        <v>3</v>
      </c>
      <c r="L15121" t="s">
        <v>1464</v>
      </c>
      <c r="M15121" s="20">
        <v>3.58</v>
      </c>
      <c r="N15121" s="20">
        <v>2.42</v>
      </c>
      <c r="AE15121">
        <f t="shared" si="236"/>
        <v>2011</v>
      </c>
    </row>
    <row r="15122" spans="1:31" x14ac:dyDescent="0.25">
      <c r="A15122" s="7">
        <v>15119</v>
      </c>
      <c r="B15122" s="8">
        <v>40700</v>
      </c>
      <c r="C15122" t="s">
        <v>3</v>
      </c>
      <c r="D15122" t="s">
        <v>350</v>
      </c>
      <c r="E15122" t="s">
        <v>9</v>
      </c>
      <c r="F15122" t="s">
        <v>795</v>
      </c>
      <c r="G15122" t="s">
        <v>377</v>
      </c>
      <c r="H15122" s="9" t="s">
        <v>2164</v>
      </c>
      <c r="I15122" t="s">
        <v>1454</v>
      </c>
      <c r="J15122" s="20">
        <v>36</v>
      </c>
      <c r="K15122" s="20" t="s">
        <v>3</v>
      </c>
      <c r="L15122" t="s">
        <v>1464</v>
      </c>
      <c r="M15122" s="20">
        <v>11.08</v>
      </c>
      <c r="N15122" s="20">
        <v>7.92</v>
      </c>
      <c r="AE15122">
        <f t="shared" si="236"/>
        <v>2011</v>
      </c>
    </row>
    <row r="15123" spans="1:31" x14ac:dyDescent="0.25">
      <c r="A15123" s="7">
        <v>15120</v>
      </c>
      <c r="B15123" s="8">
        <v>40701</v>
      </c>
      <c r="C15123" t="s">
        <v>3</v>
      </c>
      <c r="D15123" t="s">
        <v>502</v>
      </c>
      <c r="E15123" t="s">
        <v>9</v>
      </c>
      <c r="F15123" t="s">
        <v>923</v>
      </c>
      <c r="G15123" t="s">
        <v>732</v>
      </c>
      <c r="H15123" s="135" t="s">
        <v>2173</v>
      </c>
      <c r="I15123" t="s">
        <v>1454</v>
      </c>
      <c r="J15123" s="20">
        <v>12</v>
      </c>
      <c r="K15123" s="20" t="s">
        <v>9</v>
      </c>
      <c r="L15123" t="s">
        <v>1464</v>
      </c>
      <c r="M15123" s="20">
        <v>2.64</v>
      </c>
      <c r="N15123" s="20">
        <v>4.3599999999999994</v>
      </c>
      <c r="AE15123">
        <f t="shared" si="236"/>
        <v>2011</v>
      </c>
    </row>
    <row r="15124" spans="1:31" x14ac:dyDescent="0.25">
      <c r="A15124" s="7">
        <v>15121</v>
      </c>
      <c r="B15124" s="8">
        <v>40701</v>
      </c>
      <c r="C15124" t="s">
        <v>3</v>
      </c>
      <c r="D15124" t="s">
        <v>502</v>
      </c>
      <c r="E15124" t="s">
        <v>9</v>
      </c>
      <c r="F15124" t="s">
        <v>923</v>
      </c>
      <c r="G15124" t="s">
        <v>714</v>
      </c>
      <c r="H15124" s="135" t="s">
        <v>1994</v>
      </c>
      <c r="I15124" t="s">
        <v>1454</v>
      </c>
      <c r="J15124" s="20">
        <v>23</v>
      </c>
      <c r="K15124" s="20" t="s">
        <v>3</v>
      </c>
      <c r="L15124" t="s">
        <v>1464</v>
      </c>
      <c r="M15124" s="20">
        <v>7.4399999999999995</v>
      </c>
      <c r="N15124" s="20">
        <v>5.0600000000000005</v>
      </c>
      <c r="AE15124">
        <f t="shared" si="236"/>
        <v>2011</v>
      </c>
    </row>
    <row r="15125" spans="1:31" x14ac:dyDescent="0.25">
      <c r="A15125" s="7">
        <v>15122</v>
      </c>
      <c r="B15125" s="8">
        <v>40702</v>
      </c>
      <c r="C15125" t="s">
        <v>3</v>
      </c>
      <c r="D15125" t="s">
        <v>311</v>
      </c>
      <c r="E15125" t="s">
        <v>9</v>
      </c>
      <c r="F15125" t="s">
        <v>45</v>
      </c>
      <c r="G15125" t="s">
        <v>929</v>
      </c>
      <c r="H15125" s="135" t="s">
        <v>1496</v>
      </c>
      <c r="I15125" t="s">
        <v>1454</v>
      </c>
      <c r="J15125" s="20">
        <v>81</v>
      </c>
      <c r="K15125" s="20" t="s">
        <v>3</v>
      </c>
      <c r="L15125" t="s">
        <v>1464</v>
      </c>
      <c r="M15125" s="20">
        <v>23.68</v>
      </c>
      <c r="N15125" s="20">
        <v>17.82</v>
      </c>
      <c r="AE15125">
        <f t="shared" si="236"/>
        <v>2011</v>
      </c>
    </row>
    <row r="15126" spans="1:31" x14ac:dyDescent="0.25">
      <c r="A15126" s="7">
        <v>15123</v>
      </c>
      <c r="B15126" s="8">
        <v>40702</v>
      </c>
      <c r="C15126" t="s">
        <v>3</v>
      </c>
      <c r="D15126" t="s">
        <v>1095</v>
      </c>
      <c r="E15126" t="s">
        <v>9</v>
      </c>
      <c r="F15126" t="s">
        <v>810</v>
      </c>
      <c r="G15126" t="s">
        <v>929</v>
      </c>
      <c r="H15126" s="135" t="s">
        <v>2665</v>
      </c>
      <c r="I15126" t="s">
        <v>1454</v>
      </c>
      <c r="J15126" s="20">
        <v>45</v>
      </c>
      <c r="K15126" s="20" t="s">
        <v>9</v>
      </c>
      <c r="L15126" t="s">
        <v>1464</v>
      </c>
      <c r="M15126" s="20">
        <v>9.9</v>
      </c>
      <c r="N15126" s="20">
        <v>13.6</v>
      </c>
      <c r="AE15126">
        <f t="shared" si="236"/>
        <v>2011</v>
      </c>
    </row>
    <row r="15127" spans="1:31" x14ac:dyDescent="0.25">
      <c r="A15127" s="7">
        <v>15124</v>
      </c>
      <c r="B15127" s="8">
        <v>40703</v>
      </c>
      <c r="C15127" t="s">
        <v>3</v>
      </c>
      <c r="D15127" t="s">
        <v>276</v>
      </c>
      <c r="E15127" t="s">
        <v>9</v>
      </c>
      <c r="F15127" t="s">
        <v>45</v>
      </c>
      <c r="G15127" t="s">
        <v>1016</v>
      </c>
      <c r="H15127" s="9" t="s">
        <v>2915</v>
      </c>
      <c r="I15127" t="s">
        <v>1454</v>
      </c>
      <c r="J15127" s="20">
        <v>66</v>
      </c>
      <c r="K15127" s="20" t="s">
        <v>3</v>
      </c>
      <c r="L15127" t="s">
        <v>1463</v>
      </c>
      <c r="M15127" s="20">
        <v>18.16</v>
      </c>
      <c r="N15127" s="20">
        <v>15.84</v>
      </c>
      <c r="AE15127">
        <f t="shared" si="236"/>
        <v>2011</v>
      </c>
    </row>
    <row r="15128" spans="1:31" x14ac:dyDescent="0.25">
      <c r="A15128" s="7">
        <v>15125</v>
      </c>
      <c r="B15128" s="8">
        <v>40703</v>
      </c>
      <c r="C15128" t="s">
        <v>3</v>
      </c>
      <c r="D15128" t="s">
        <v>789</v>
      </c>
      <c r="E15128" t="s">
        <v>9</v>
      </c>
      <c r="F15128" t="s">
        <v>1101</v>
      </c>
      <c r="G15128" t="s">
        <v>895</v>
      </c>
      <c r="H15128" s="135" t="s">
        <v>2586</v>
      </c>
      <c r="I15128" t="s">
        <v>1456</v>
      </c>
      <c r="J15128" s="20">
        <v>11</v>
      </c>
      <c r="K15128" s="20" t="s">
        <v>1465</v>
      </c>
      <c r="L15128" t="s">
        <v>1466</v>
      </c>
      <c r="M15128" s="20">
        <v>2.75</v>
      </c>
      <c r="N15128" s="20">
        <v>2.75</v>
      </c>
      <c r="O15128" t="s">
        <v>3</v>
      </c>
      <c r="P15128" s="13" t="s">
        <v>187</v>
      </c>
      <c r="Q15128" t="s">
        <v>9</v>
      </c>
      <c r="R15128" t="s">
        <v>91</v>
      </c>
      <c r="S15128" t="s">
        <v>1465</v>
      </c>
      <c r="U15128" t="s">
        <v>1465</v>
      </c>
      <c r="W15128" t="s">
        <v>1465</v>
      </c>
      <c r="Y15128" t="s">
        <v>1465</v>
      </c>
      <c r="AA15128" t="s">
        <v>1465</v>
      </c>
      <c r="AC15128" t="s">
        <v>1465</v>
      </c>
      <c r="AE15128">
        <f t="shared" si="236"/>
        <v>2011</v>
      </c>
    </row>
    <row r="15129" spans="1:31" x14ac:dyDescent="0.25">
      <c r="A15129" s="7">
        <v>15126</v>
      </c>
      <c r="B15129" s="8">
        <v>40703</v>
      </c>
      <c r="C15129" t="s">
        <v>3</v>
      </c>
      <c r="D15129" t="s">
        <v>1078</v>
      </c>
      <c r="E15129" t="s">
        <v>9</v>
      </c>
      <c r="F15129" t="s">
        <v>1052</v>
      </c>
      <c r="G15129" t="s">
        <v>895</v>
      </c>
      <c r="H15129" s="135" t="s">
        <v>1496</v>
      </c>
      <c r="I15129" t="s">
        <v>1457</v>
      </c>
      <c r="J15129" s="20">
        <v>22</v>
      </c>
      <c r="K15129" s="20" t="s">
        <v>9</v>
      </c>
      <c r="L15129" t="s">
        <v>1464</v>
      </c>
      <c r="M15129" s="20">
        <v>2.42</v>
      </c>
      <c r="N15129" s="20">
        <v>3.58</v>
      </c>
      <c r="O15129" t="s">
        <v>3</v>
      </c>
      <c r="P15129" s="13" t="s">
        <v>897</v>
      </c>
      <c r="Q15129" t="s">
        <v>3</v>
      </c>
      <c r="R15129" t="s">
        <v>557</v>
      </c>
      <c r="S15129" t="s">
        <v>9</v>
      </c>
      <c r="T15129" t="s">
        <v>1060</v>
      </c>
      <c r="U15129" t="s">
        <v>9</v>
      </c>
      <c r="V15129" t="s">
        <v>829</v>
      </c>
      <c r="W15129" t="s">
        <v>1465</v>
      </c>
      <c r="Y15129" t="s">
        <v>1465</v>
      </c>
      <c r="AA15129" t="s">
        <v>1465</v>
      </c>
      <c r="AC15129" t="s">
        <v>1465</v>
      </c>
      <c r="AE15129">
        <f t="shared" si="236"/>
        <v>2011</v>
      </c>
    </row>
    <row r="15130" spans="1:31" x14ac:dyDescent="0.25">
      <c r="A15130" s="7">
        <v>15127</v>
      </c>
      <c r="B15130" s="8">
        <v>40703</v>
      </c>
      <c r="C15130" t="s">
        <v>3</v>
      </c>
      <c r="D15130" t="s">
        <v>939</v>
      </c>
      <c r="E15130" t="s">
        <v>9</v>
      </c>
      <c r="F15130" t="s">
        <v>738</v>
      </c>
      <c r="G15130" t="s">
        <v>377</v>
      </c>
      <c r="H15130" s="135" t="s">
        <v>1496</v>
      </c>
      <c r="I15130" t="s">
        <v>1454</v>
      </c>
      <c r="J15130" s="20">
        <v>20</v>
      </c>
      <c r="K15130" s="20" t="s">
        <v>3</v>
      </c>
      <c r="L15130" t="s">
        <v>1463</v>
      </c>
      <c r="M15130" s="20">
        <v>6.2</v>
      </c>
      <c r="N15130" s="20">
        <v>4.8</v>
      </c>
      <c r="AE15130">
        <f t="shared" si="236"/>
        <v>2011</v>
      </c>
    </row>
    <row r="15131" spans="1:31" x14ac:dyDescent="0.25">
      <c r="A15131" s="7">
        <v>15128</v>
      </c>
      <c r="B15131" s="8">
        <v>40703</v>
      </c>
      <c r="C15131" t="s">
        <v>3</v>
      </c>
      <c r="D15131" t="s">
        <v>1060</v>
      </c>
      <c r="E15131" t="s">
        <v>9</v>
      </c>
      <c r="F15131" t="s">
        <v>1052</v>
      </c>
      <c r="G15131" t="s">
        <v>648</v>
      </c>
      <c r="H15131" s="136" t="s">
        <v>1496</v>
      </c>
      <c r="I15131" t="s">
        <v>1457</v>
      </c>
      <c r="J15131" s="20">
        <v>20</v>
      </c>
      <c r="K15131" s="20" t="s">
        <v>1465</v>
      </c>
      <c r="L15131" t="s">
        <v>1466</v>
      </c>
      <c r="M15131" s="20">
        <v>2.5</v>
      </c>
      <c r="N15131" s="20">
        <v>2.5</v>
      </c>
      <c r="O15131" t="s">
        <v>9</v>
      </c>
      <c r="P15131" s="13" t="s">
        <v>1064</v>
      </c>
      <c r="Q15131" t="s">
        <v>9</v>
      </c>
      <c r="R15131" t="s">
        <v>656</v>
      </c>
      <c r="S15131" t="s">
        <v>3</v>
      </c>
      <c r="T15131" t="s">
        <v>829</v>
      </c>
      <c r="U15131" t="s">
        <v>3</v>
      </c>
      <c r="V15131" t="s">
        <v>1485</v>
      </c>
      <c r="W15131" t="s">
        <v>1465</v>
      </c>
      <c r="Y15131" t="s">
        <v>1465</v>
      </c>
      <c r="AA15131" t="s">
        <v>1465</v>
      </c>
      <c r="AC15131" t="s">
        <v>1465</v>
      </c>
      <c r="AE15131">
        <f t="shared" si="236"/>
        <v>2011</v>
      </c>
    </row>
    <row r="15132" spans="1:31" x14ac:dyDescent="0.25">
      <c r="A15132" s="7">
        <v>15129</v>
      </c>
      <c r="B15132" s="8">
        <v>40703</v>
      </c>
      <c r="C15132" t="s">
        <v>3</v>
      </c>
      <c r="D15132" t="s">
        <v>789</v>
      </c>
      <c r="E15132" t="s">
        <v>9</v>
      </c>
      <c r="F15132" t="s">
        <v>976</v>
      </c>
      <c r="G15132" t="s">
        <v>714</v>
      </c>
      <c r="H15132" s="135" t="s">
        <v>1496</v>
      </c>
      <c r="I15132" t="s">
        <v>1454</v>
      </c>
      <c r="J15132" s="20">
        <v>23</v>
      </c>
      <c r="K15132" s="20" t="s">
        <v>1465</v>
      </c>
      <c r="L15132" t="s">
        <v>1466</v>
      </c>
      <c r="M15132" s="20">
        <v>5.75</v>
      </c>
      <c r="N15132" s="20">
        <v>5.75</v>
      </c>
      <c r="AE15132">
        <f t="shared" si="236"/>
        <v>2011</v>
      </c>
    </row>
    <row r="15133" spans="1:31" x14ac:dyDescent="0.25">
      <c r="A15133" s="7">
        <v>15130</v>
      </c>
      <c r="B15133" s="8">
        <v>40704</v>
      </c>
      <c r="C15133" t="s">
        <v>3</v>
      </c>
      <c r="D15133" t="s">
        <v>708</v>
      </c>
      <c r="E15133" t="s">
        <v>9</v>
      </c>
      <c r="F15133" t="s">
        <v>869</v>
      </c>
      <c r="G15133" t="s">
        <v>929</v>
      </c>
      <c r="H15133" s="135" t="s">
        <v>2700</v>
      </c>
      <c r="I15133" t="s">
        <v>1454</v>
      </c>
      <c r="J15133" s="20">
        <v>15</v>
      </c>
      <c r="K15133" s="20" t="s">
        <v>9</v>
      </c>
      <c r="L15133" t="s">
        <v>1463</v>
      </c>
      <c r="M15133" s="20">
        <v>3.6</v>
      </c>
      <c r="N15133" s="20">
        <v>4.9000000000000004</v>
      </c>
      <c r="AE15133">
        <f t="shared" si="236"/>
        <v>2011</v>
      </c>
    </row>
    <row r="15134" spans="1:31" x14ac:dyDescent="0.25">
      <c r="A15134" s="7">
        <v>15131</v>
      </c>
      <c r="B15134" s="8">
        <v>40704</v>
      </c>
      <c r="C15134" t="s">
        <v>3</v>
      </c>
      <c r="D15134" t="s">
        <v>848</v>
      </c>
      <c r="E15134" t="s">
        <v>9</v>
      </c>
      <c r="F15134" t="s">
        <v>978</v>
      </c>
      <c r="G15134" t="s">
        <v>1016</v>
      </c>
      <c r="H15134" s="135" t="s">
        <v>1496</v>
      </c>
      <c r="I15134" t="s">
        <v>1454</v>
      </c>
      <c r="J15134" s="20">
        <v>16</v>
      </c>
      <c r="K15134" s="20" t="s">
        <v>1465</v>
      </c>
      <c r="L15134" t="s">
        <v>1466</v>
      </c>
      <c r="M15134" s="20">
        <v>4</v>
      </c>
      <c r="N15134" s="20">
        <v>4</v>
      </c>
      <c r="AE15134">
        <f t="shared" si="236"/>
        <v>2011</v>
      </c>
    </row>
    <row r="15135" spans="1:31" x14ac:dyDescent="0.25">
      <c r="A15135" s="7">
        <v>15132</v>
      </c>
      <c r="B15135" s="8">
        <v>40704</v>
      </c>
      <c r="C15135" t="s">
        <v>3</v>
      </c>
      <c r="D15135" t="s">
        <v>989</v>
      </c>
      <c r="E15135" t="s">
        <v>9</v>
      </c>
      <c r="F15135" t="s">
        <v>978</v>
      </c>
      <c r="G15135" t="s">
        <v>732</v>
      </c>
      <c r="H15135" s="135" t="s">
        <v>1496</v>
      </c>
      <c r="I15135" t="s">
        <v>1454</v>
      </c>
      <c r="J15135" s="20">
        <v>25</v>
      </c>
      <c r="K15135" s="20" t="s">
        <v>9</v>
      </c>
      <c r="L15135" t="s">
        <v>1463</v>
      </c>
      <c r="M15135" s="20">
        <v>6</v>
      </c>
      <c r="N15135" s="20">
        <v>7.5</v>
      </c>
      <c r="AE15135">
        <f t="shared" si="236"/>
        <v>2011</v>
      </c>
    </row>
    <row r="15136" spans="1:31" x14ac:dyDescent="0.25">
      <c r="A15136" s="7">
        <v>15133</v>
      </c>
      <c r="B15136" s="8">
        <v>40705</v>
      </c>
      <c r="C15136" t="s">
        <v>3</v>
      </c>
      <c r="D15136" t="s">
        <v>1102</v>
      </c>
      <c r="E15136" t="s">
        <v>9</v>
      </c>
      <c r="F15136" t="s">
        <v>1099</v>
      </c>
      <c r="G15136" t="s">
        <v>648</v>
      </c>
      <c r="H15136" s="136" t="s">
        <v>1812</v>
      </c>
      <c r="I15136" t="s">
        <v>1454</v>
      </c>
      <c r="J15136" s="20">
        <v>19</v>
      </c>
      <c r="K15136" s="20" t="s">
        <v>9</v>
      </c>
      <c r="L15136" t="s">
        <v>1463</v>
      </c>
      <c r="M15136" s="20">
        <v>4.5599999999999996</v>
      </c>
      <c r="N15136" s="20">
        <v>5.94</v>
      </c>
      <c r="AE15136">
        <f t="shared" si="236"/>
        <v>2011</v>
      </c>
    </row>
    <row r="15137" spans="1:31" x14ac:dyDescent="0.25">
      <c r="A15137" s="7">
        <v>15134</v>
      </c>
      <c r="B15137" s="8">
        <v>40705</v>
      </c>
      <c r="C15137" t="s">
        <v>3</v>
      </c>
      <c r="D15137" t="s">
        <v>1103</v>
      </c>
      <c r="E15137" t="s">
        <v>9</v>
      </c>
      <c r="F15137" t="s">
        <v>1018</v>
      </c>
      <c r="G15137" t="s">
        <v>870</v>
      </c>
      <c r="H15137" s="135" t="s">
        <v>2525</v>
      </c>
      <c r="I15137" t="s">
        <v>1455</v>
      </c>
      <c r="J15137" s="20">
        <v>11</v>
      </c>
      <c r="K15137" s="20" t="s">
        <v>1465</v>
      </c>
      <c r="L15137" t="s">
        <v>1466</v>
      </c>
      <c r="M15137" s="20">
        <v>1.375</v>
      </c>
      <c r="N15137" s="20">
        <v>1.375</v>
      </c>
      <c r="AE15137">
        <f t="shared" si="236"/>
        <v>2011</v>
      </c>
    </row>
    <row r="15138" spans="1:31" x14ac:dyDescent="0.25">
      <c r="A15138" s="7">
        <v>15135</v>
      </c>
      <c r="B15138" s="8">
        <v>40705</v>
      </c>
      <c r="C15138" t="s">
        <v>3</v>
      </c>
      <c r="D15138" t="s">
        <v>787</v>
      </c>
      <c r="E15138" t="s">
        <v>9</v>
      </c>
      <c r="F15138" t="s">
        <v>259</v>
      </c>
      <c r="G15138" t="s">
        <v>648</v>
      </c>
      <c r="H15138" s="9" t="s">
        <v>2945</v>
      </c>
      <c r="I15138" t="s">
        <v>1456</v>
      </c>
      <c r="J15138" s="20">
        <v>32</v>
      </c>
      <c r="K15138" s="20" t="s">
        <v>9</v>
      </c>
      <c r="L15138" t="s">
        <v>1463</v>
      </c>
      <c r="M15138" s="20">
        <v>7.68</v>
      </c>
      <c r="N15138" s="20">
        <v>9.32</v>
      </c>
      <c r="O15138" t="s">
        <v>3</v>
      </c>
      <c r="P15138" s="13" t="s">
        <v>957</v>
      </c>
      <c r="Q15138" t="s">
        <v>9</v>
      </c>
      <c r="R15138" t="s">
        <v>739</v>
      </c>
      <c r="S15138" t="s">
        <v>1465</v>
      </c>
      <c r="U15138" t="s">
        <v>1465</v>
      </c>
      <c r="W15138" t="s">
        <v>1465</v>
      </c>
      <c r="Y15138" t="s">
        <v>1465</v>
      </c>
      <c r="AA15138" t="s">
        <v>1465</v>
      </c>
      <c r="AC15138" t="s">
        <v>1465</v>
      </c>
      <c r="AE15138">
        <f t="shared" si="236"/>
        <v>2011</v>
      </c>
    </row>
    <row r="15139" spans="1:31" x14ac:dyDescent="0.25">
      <c r="A15139" s="7">
        <v>15136</v>
      </c>
      <c r="B15139" s="8">
        <v>40706</v>
      </c>
      <c r="C15139" t="s">
        <v>3</v>
      </c>
      <c r="D15139" t="s">
        <v>1096</v>
      </c>
      <c r="E15139" t="s">
        <v>9</v>
      </c>
      <c r="F15139" t="s">
        <v>1101</v>
      </c>
      <c r="G15139" t="s">
        <v>732</v>
      </c>
      <c r="H15139" s="135" t="s">
        <v>2642</v>
      </c>
      <c r="I15139" t="s">
        <v>1454</v>
      </c>
      <c r="J15139" s="20">
        <v>25</v>
      </c>
      <c r="K15139" s="20" t="s">
        <v>3</v>
      </c>
      <c r="L15139" t="s">
        <v>1464</v>
      </c>
      <c r="M15139" s="20">
        <v>8</v>
      </c>
      <c r="N15139" s="20">
        <v>5.5</v>
      </c>
      <c r="AE15139">
        <f t="shared" si="236"/>
        <v>2011</v>
      </c>
    </row>
    <row r="15140" spans="1:31" x14ac:dyDescent="0.25">
      <c r="A15140" s="7">
        <v>15137</v>
      </c>
      <c r="B15140" s="8">
        <v>40706</v>
      </c>
      <c r="C15140" t="s">
        <v>3</v>
      </c>
      <c r="D15140" t="s">
        <v>104</v>
      </c>
      <c r="E15140" t="s">
        <v>9</v>
      </c>
      <c r="F15140" t="s">
        <v>810</v>
      </c>
      <c r="G15140" t="s">
        <v>569</v>
      </c>
      <c r="H15140" s="135" t="s">
        <v>1496</v>
      </c>
      <c r="I15140" t="s">
        <v>1454</v>
      </c>
      <c r="J15140" s="20">
        <v>24</v>
      </c>
      <c r="K15140" s="20" t="s">
        <v>3</v>
      </c>
      <c r="L15140" t="s">
        <v>1464</v>
      </c>
      <c r="M15140" s="20">
        <v>7.72</v>
      </c>
      <c r="N15140" s="20">
        <v>5.28</v>
      </c>
      <c r="AE15140">
        <f t="shared" si="236"/>
        <v>2011</v>
      </c>
    </row>
    <row r="15141" spans="1:31" x14ac:dyDescent="0.25">
      <c r="A15141" s="7">
        <v>15138</v>
      </c>
      <c r="B15141" s="8">
        <v>40706</v>
      </c>
      <c r="C15141" t="s">
        <v>3</v>
      </c>
      <c r="D15141" t="s">
        <v>716</v>
      </c>
      <c r="E15141" t="s">
        <v>9</v>
      </c>
      <c r="F15141" t="s">
        <v>687</v>
      </c>
      <c r="G15141" t="s">
        <v>648</v>
      </c>
      <c r="H15141" s="9" t="s">
        <v>1797</v>
      </c>
      <c r="I15141" t="s">
        <v>1455</v>
      </c>
      <c r="J15141" s="20">
        <v>77</v>
      </c>
      <c r="K15141" s="20" t="s">
        <v>9</v>
      </c>
      <c r="L15141" t="s">
        <v>1464</v>
      </c>
      <c r="M15141" s="20">
        <v>8.4700000000000006</v>
      </c>
      <c r="N15141" s="20">
        <v>11.28</v>
      </c>
      <c r="AE15141">
        <f t="shared" si="236"/>
        <v>2011</v>
      </c>
    </row>
    <row r="15142" spans="1:31" x14ac:dyDescent="0.25">
      <c r="A15142" s="7">
        <v>15139</v>
      </c>
      <c r="B15142" s="8">
        <v>40707</v>
      </c>
      <c r="C15142" t="s">
        <v>3</v>
      </c>
      <c r="D15142" t="s">
        <v>834</v>
      </c>
      <c r="E15142" t="s">
        <v>9</v>
      </c>
      <c r="F15142" t="s">
        <v>1101</v>
      </c>
      <c r="G15142" t="s">
        <v>895</v>
      </c>
      <c r="H15142" s="135" t="s">
        <v>2742</v>
      </c>
      <c r="I15142" t="s">
        <v>1454</v>
      </c>
      <c r="J15142" s="20">
        <v>35</v>
      </c>
      <c r="K15142" s="20" t="s">
        <v>1465</v>
      </c>
      <c r="L15142" t="s">
        <v>1466</v>
      </c>
      <c r="M15142" s="20">
        <v>8.75</v>
      </c>
      <c r="N15142" s="20">
        <v>8.75</v>
      </c>
      <c r="AE15142">
        <f t="shared" si="236"/>
        <v>2011</v>
      </c>
    </row>
    <row r="15143" spans="1:31" x14ac:dyDescent="0.25">
      <c r="A15143" s="7">
        <v>15140</v>
      </c>
      <c r="B15143" s="8">
        <v>40708</v>
      </c>
      <c r="C15143" t="s">
        <v>3</v>
      </c>
      <c r="D15143" t="s">
        <v>617</v>
      </c>
      <c r="E15143" t="s">
        <v>9</v>
      </c>
      <c r="F15143" t="s">
        <v>779</v>
      </c>
      <c r="G15143" t="s">
        <v>648</v>
      </c>
      <c r="H15143" s="9" t="s">
        <v>1797</v>
      </c>
      <c r="I15143" t="s">
        <v>1455</v>
      </c>
      <c r="J15143" s="20">
        <v>10</v>
      </c>
      <c r="K15143" s="20" t="s">
        <v>1465</v>
      </c>
      <c r="L15143" t="s">
        <v>1466</v>
      </c>
      <c r="M15143" s="20">
        <v>1.25</v>
      </c>
      <c r="N15143" s="20">
        <v>1.25</v>
      </c>
      <c r="AE15143">
        <f t="shared" si="236"/>
        <v>2011</v>
      </c>
    </row>
    <row r="15144" spans="1:31" x14ac:dyDescent="0.25">
      <c r="A15144" s="7">
        <v>15141</v>
      </c>
      <c r="B15144" s="8">
        <v>40708</v>
      </c>
      <c r="C15144" t="s">
        <v>3</v>
      </c>
      <c r="D15144" t="s">
        <v>975</v>
      </c>
      <c r="E15144" t="s">
        <v>9</v>
      </c>
      <c r="F15144" t="s">
        <v>761</v>
      </c>
      <c r="G15144" t="s">
        <v>1016</v>
      </c>
      <c r="H15144" s="9" t="s">
        <v>3092</v>
      </c>
      <c r="I15144" t="s">
        <v>1455</v>
      </c>
      <c r="J15144" s="20">
        <v>13</v>
      </c>
      <c r="K15144" s="20" t="s">
        <v>9</v>
      </c>
      <c r="L15144" t="s">
        <v>1464</v>
      </c>
      <c r="M15144" s="20">
        <v>1.43</v>
      </c>
      <c r="N15144" s="20">
        <v>2.3200000000000003</v>
      </c>
      <c r="AE15144">
        <f t="shared" si="236"/>
        <v>2011</v>
      </c>
    </row>
    <row r="15145" spans="1:31" x14ac:dyDescent="0.25">
      <c r="A15145" s="7">
        <v>15142</v>
      </c>
      <c r="B15145" s="8">
        <v>40708</v>
      </c>
      <c r="C15145" t="s">
        <v>3</v>
      </c>
      <c r="D15145" t="s">
        <v>779</v>
      </c>
      <c r="E15145" t="s">
        <v>9</v>
      </c>
      <c r="F15145" t="s">
        <v>810</v>
      </c>
      <c r="G15145" t="s">
        <v>929</v>
      </c>
      <c r="H15145" s="135" t="s">
        <v>2658</v>
      </c>
      <c r="I15145" t="s">
        <v>1454</v>
      </c>
      <c r="J15145" s="20">
        <v>21</v>
      </c>
      <c r="K15145" s="20" t="s">
        <v>9</v>
      </c>
      <c r="L15145" t="s">
        <v>1463</v>
      </c>
      <c r="M15145" s="20">
        <v>5.04</v>
      </c>
      <c r="N15145" s="20">
        <v>6.46</v>
      </c>
      <c r="AE15145">
        <f t="shared" si="236"/>
        <v>2011</v>
      </c>
    </row>
    <row r="15146" spans="1:31" x14ac:dyDescent="0.25">
      <c r="A15146" s="7">
        <v>15143</v>
      </c>
      <c r="B15146" s="8">
        <v>40708</v>
      </c>
      <c r="C15146" t="s">
        <v>3</v>
      </c>
      <c r="D15146" t="s">
        <v>1078</v>
      </c>
      <c r="E15146" t="s">
        <v>9</v>
      </c>
      <c r="F15146" t="s">
        <v>1052</v>
      </c>
      <c r="G15146" t="s">
        <v>929</v>
      </c>
      <c r="H15146" s="135" t="s">
        <v>2829</v>
      </c>
      <c r="I15146" t="s">
        <v>1455</v>
      </c>
      <c r="J15146" s="20">
        <v>9</v>
      </c>
      <c r="K15146" s="20" t="s">
        <v>3</v>
      </c>
      <c r="L15146" t="s">
        <v>1463</v>
      </c>
      <c r="M15146" s="20">
        <v>1.67</v>
      </c>
      <c r="N15146" s="20">
        <v>1.08</v>
      </c>
      <c r="AE15146">
        <f t="shared" si="236"/>
        <v>2011</v>
      </c>
    </row>
    <row r="15147" spans="1:31" x14ac:dyDescent="0.25">
      <c r="A15147" s="7">
        <v>15144</v>
      </c>
      <c r="B15147" s="8">
        <v>40708</v>
      </c>
      <c r="C15147" t="s">
        <v>3</v>
      </c>
      <c r="D15147" t="s">
        <v>1018</v>
      </c>
      <c r="E15147" t="s">
        <v>9</v>
      </c>
      <c r="F15147" t="s">
        <v>1085</v>
      </c>
      <c r="G15147" t="s">
        <v>648</v>
      </c>
      <c r="H15147" s="9" t="s">
        <v>2932</v>
      </c>
      <c r="I15147" t="s">
        <v>1455</v>
      </c>
      <c r="J15147" s="20">
        <v>5</v>
      </c>
      <c r="K15147" s="20" t="s">
        <v>9</v>
      </c>
      <c r="L15147" t="s">
        <v>1463</v>
      </c>
      <c r="M15147" s="20">
        <v>0.6</v>
      </c>
      <c r="N15147" s="20">
        <v>1.1499999999999999</v>
      </c>
      <c r="AE15147">
        <f t="shared" si="236"/>
        <v>2011</v>
      </c>
    </row>
    <row r="15148" spans="1:31" x14ac:dyDescent="0.25">
      <c r="A15148" s="7">
        <v>15145</v>
      </c>
      <c r="B15148" s="8">
        <v>40708</v>
      </c>
      <c r="C15148" t="s">
        <v>3</v>
      </c>
      <c r="D15148" t="s">
        <v>779</v>
      </c>
      <c r="E15148" t="s">
        <v>9</v>
      </c>
      <c r="F15148" t="s">
        <v>833</v>
      </c>
      <c r="G15148" t="s">
        <v>861</v>
      </c>
      <c r="H15148" s="135" t="s">
        <v>1496</v>
      </c>
      <c r="I15148" t="s">
        <v>1454</v>
      </c>
      <c r="J15148" s="20">
        <v>23</v>
      </c>
      <c r="K15148" s="20" t="s">
        <v>9</v>
      </c>
      <c r="L15148" t="s">
        <v>1463</v>
      </c>
      <c r="M15148" s="20">
        <v>5.52</v>
      </c>
      <c r="N15148" s="20">
        <v>6.98</v>
      </c>
      <c r="AE15148">
        <f t="shared" si="236"/>
        <v>2011</v>
      </c>
    </row>
    <row r="15149" spans="1:31" x14ac:dyDescent="0.25">
      <c r="A15149" s="7">
        <v>15146</v>
      </c>
      <c r="B15149" s="8">
        <v>40709</v>
      </c>
      <c r="C15149" t="s">
        <v>3</v>
      </c>
      <c r="D15149" t="s">
        <v>1104</v>
      </c>
      <c r="E15149" t="s">
        <v>9</v>
      </c>
      <c r="F15149" t="s">
        <v>678</v>
      </c>
      <c r="G15149" t="s">
        <v>648</v>
      </c>
      <c r="H15149" s="135" t="s">
        <v>1877</v>
      </c>
      <c r="I15149" t="s">
        <v>1458</v>
      </c>
      <c r="J15149" s="20">
        <v>6</v>
      </c>
      <c r="K15149" s="20" t="s">
        <v>3</v>
      </c>
      <c r="L15149" t="s">
        <v>1463</v>
      </c>
      <c r="M15149" s="20">
        <v>30</v>
      </c>
      <c r="N15149" s="20">
        <v>10</v>
      </c>
      <c r="AE15149">
        <f t="shared" si="236"/>
        <v>2011</v>
      </c>
    </row>
    <row r="15150" spans="1:31" x14ac:dyDescent="0.25">
      <c r="A15150" s="7">
        <v>15147</v>
      </c>
      <c r="B15150" s="8">
        <v>40709</v>
      </c>
      <c r="C15150" t="s">
        <v>3</v>
      </c>
      <c r="D15150" t="s">
        <v>856</v>
      </c>
      <c r="E15150" t="s">
        <v>9</v>
      </c>
      <c r="F15150" t="s">
        <v>727</v>
      </c>
      <c r="G15150" t="s">
        <v>648</v>
      </c>
      <c r="H15150" s="135" t="s">
        <v>2555</v>
      </c>
      <c r="I15150" t="s">
        <v>1454</v>
      </c>
      <c r="J15150" s="20">
        <v>95</v>
      </c>
      <c r="K15150" s="20" t="s">
        <v>3</v>
      </c>
      <c r="L15150" t="s">
        <v>1464</v>
      </c>
      <c r="M15150" s="20">
        <v>27.6</v>
      </c>
      <c r="N15150" s="20">
        <v>20.9</v>
      </c>
      <c r="AE15150">
        <f t="shared" si="236"/>
        <v>2011</v>
      </c>
    </row>
    <row r="15151" spans="1:31" x14ac:dyDescent="0.25">
      <c r="A15151" s="7">
        <v>15148</v>
      </c>
      <c r="B15151" s="8">
        <v>40709</v>
      </c>
      <c r="C15151" t="s">
        <v>3</v>
      </c>
      <c r="D15151" t="s">
        <v>518</v>
      </c>
      <c r="E15151" t="s">
        <v>9</v>
      </c>
      <c r="F15151" t="s">
        <v>131</v>
      </c>
      <c r="G15151" t="s">
        <v>377</v>
      </c>
      <c r="H15151" s="9" t="s">
        <v>2784</v>
      </c>
      <c r="I15151" t="s">
        <v>1454</v>
      </c>
      <c r="J15151" s="20">
        <v>15</v>
      </c>
      <c r="K15151" s="20" t="s">
        <v>3</v>
      </c>
      <c r="L15151" t="s">
        <v>1463</v>
      </c>
      <c r="M15151" s="20">
        <v>4.9000000000000004</v>
      </c>
      <c r="N15151" s="20">
        <v>3.6</v>
      </c>
      <c r="AE15151">
        <f t="shared" si="236"/>
        <v>2011</v>
      </c>
    </row>
    <row r="15152" spans="1:31" x14ac:dyDescent="0.25">
      <c r="A15152" s="7">
        <v>15149</v>
      </c>
      <c r="B15152" s="8">
        <v>40709</v>
      </c>
      <c r="C15152" t="s">
        <v>3</v>
      </c>
      <c r="D15152" t="s">
        <v>975</v>
      </c>
      <c r="E15152" t="s">
        <v>9</v>
      </c>
      <c r="F15152" t="s">
        <v>761</v>
      </c>
      <c r="G15152" t="s">
        <v>1016</v>
      </c>
      <c r="H15152" s="9" t="s">
        <v>2890</v>
      </c>
      <c r="I15152" t="s">
        <v>1455</v>
      </c>
      <c r="J15152" s="20">
        <v>26</v>
      </c>
      <c r="K15152" s="20" t="s">
        <v>9</v>
      </c>
      <c r="L15152" t="s">
        <v>1464</v>
      </c>
      <c r="M15152" s="20">
        <v>2.86</v>
      </c>
      <c r="N15152" s="20">
        <v>4.1400000000000006</v>
      </c>
      <c r="AE15152">
        <f t="shared" si="236"/>
        <v>2011</v>
      </c>
    </row>
    <row r="15153" spans="1:31" x14ac:dyDescent="0.25">
      <c r="A15153" s="7">
        <v>15150</v>
      </c>
      <c r="B15153" s="8">
        <v>40709</v>
      </c>
      <c r="C15153" t="s">
        <v>3</v>
      </c>
      <c r="D15153" t="s">
        <v>1103</v>
      </c>
      <c r="E15153" t="s">
        <v>9</v>
      </c>
      <c r="F15153" t="s">
        <v>1101</v>
      </c>
      <c r="G15153" t="s">
        <v>870</v>
      </c>
      <c r="H15153" s="135" t="s">
        <v>2731</v>
      </c>
      <c r="I15153" t="s">
        <v>1454</v>
      </c>
      <c r="J15153" s="20">
        <v>19</v>
      </c>
      <c r="K15153" s="20" t="s">
        <v>1465</v>
      </c>
      <c r="L15153" t="s">
        <v>1466</v>
      </c>
      <c r="M15153" s="20">
        <v>4.75</v>
      </c>
      <c r="N15153" s="20">
        <v>4.75</v>
      </c>
      <c r="AE15153">
        <f t="shared" si="236"/>
        <v>2011</v>
      </c>
    </row>
    <row r="15154" spans="1:31" x14ac:dyDescent="0.25">
      <c r="A15154" s="7">
        <v>15151</v>
      </c>
      <c r="B15154" s="8">
        <v>40709</v>
      </c>
      <c r="C15154" t="s">
        <v>3</v>
      </c>
      <c r="D15154" t="s">
        <v>311</v>
      </c>
      <c r="E15154" t="s">
        <v>9</v>
      </c>
      <c r="F15154" t="s">
        <v>131</v>
      </c>
      <c r="G15154" t="s">
        <v>929</v>
      </c>
      <c r="H15154" s="135" t="s">
        <v>3093</v>
      </c>
      <c r="I15154" t="s">
        <v>1454</v>
      </c>
      <c r="J15154" s="20">
        <v>8</v>
      </c>
      <c r="K15154" s="20" t="s">
        <v>1465</v>
      </c>
      <c r="L15154" t="s">
        <v>1466</v>
      </c>
      <c r="M15154" s="20">
        <v>2</v>
      </c>
      <c r="N15154" s="20">
        <v>2</v>
      </c>
      <c r="AE15154">
        <f t="shared" si="236"/>
        <v>2011</v>
      </c>
    </row>
    <row r="15155" spans="1:31" x14ac:dyDescent="0.25">
      <c r="A15155" s="7">
        <v>15152</v>
      </c>
      <c r="B15155" s="8">
        <v>40710</v>
      </c>
      <c r="C15155" t="s">
        <v>3</v>
      </c>
      <c r="D15155" t="s">
        <v>678</v>
      </c>
      <c r="E15155" t="s">
        <v>9</v>
      </c>
      <c r="F15155" t="s">
        <v>1103</v>
      </c>
      <c r="G15155" t="s">
        <v>870</v>
      </c>
      <c r="H15155" s="135" t="s">
        <v>3091</v>
      </c>
      <c r="I15155" t="s">
        <v>1455</v>
      </c>
      <c r="J15155" s="20">
        <v>11</v>
      </c>
      <c r="K15155" s="20" t="s">
        <v>1465</v>
      </c>
      <c r="L15155" t="s">
        <v>1466</v>
      </c>
      <c r="M15155" s="20">
        <v>1.375</v>
      </c>
      <c r="N15155" s="20">
        <v>1.375</v>
      </c>
      <c r="AE15155">
        <f t="shared" si="236"/>
        <v>2011</v>
      </c>
    </row>
    <row r="15156" spans="1:31" x14ac:dyDescent="0.25">
      <c r="A15156" s="7">
        <v>15153</v>
      </c>
      <c r="B15156" s="8">
        <v>40710</v>
      </c>
      <c r="C15156" t="s">
        <v>3</v>
      </c>
      <c r="D15156" t="s">
        <v>47</v>
      </c>
      <c r="E15156" t="s">
        <v>9</v>
      </c>
      <c r="F15156" t="s">
        <v>860</v>
      </c>
      <c r="G15156" t="s">
        <v>929</v>
      </c>
      <c r="H15156" s="135" t="s">
        <v>2720</v>
      </c>
      <c r="I15156" t="s">
        <v>1454</v>
      </c>
      <c r="J15156" s="20">
        <v>12</v>
      </c>
      <c r="K15156" s="20" t="s">
        <v>3</v>
      </c>
      <c r="L15156" t="s">
        <v>1464</v>
      </c>
      <c r="M15156" s="20">
        <v>4.3599999999999994</v>
      </c>
      <c r="N15156" s="20">
        <v>2.64</v>
      </c>
      <c r="AE15156">
        <f t="shared" si="236"/>
        <v>2011</v>
      </c>
    </row>
    <row r="15157" spans="1:31" x14ac:dyDescent="0.25">
      <c r="A15157" s="7">
        <v>15154</v>
      </c>
      <c r="B15157" s="8">
        <v>40711</v>
      </c>
      <c r="C15157" t="s">
        <v>3</v>
      </c>
      <c r="D15157" t="s">
        <v>295</v>
      </c>
      <c r="E15157" t="s">
        <v>9</v>
      </c>
      <c r="F15157" t="s">
        <v>585</v>
      </c>
      <c r="G15157" t="s">
        <v>732</v>
      </c>
      <c r="H15157" s="136" t="s">
        <v>2199</v>
      </c>
      <c r="I15157" t="s">
        <v>1454</v>
      </c>
      <c r="J15157" s="20">
        <v>33</v>
      </c>
      <c r="K15157" s="20" t="s">
        <v>3</v>
      </c>
      <c r="L15157" t="s">
        <v>1463</v>
      </c>
      <c r="M15157" s="20">
        <v>9.58</v>
      </c>
      <c r="N15157" s="20">
        <v>7.92</v>
      </c>
      <c r="AE15157">
        <f t="shared" si="236"/>
        <v>2011</v>
      </c>
    </row>
    <row r="15158" spans="1:31" x14ac:dyDescent="0.25">
      <c r="A15158" s="7">
        <v>15155</v>
      </c>
      <c r="B15158" s="8">
        <v>40711</v>
      </c>
      <c r="C15158" t="s">
        <v>3</v>
      </c>
      <c r="D15158" t="s">
        <v>295</v>
      </c>
      <c r="E15158" t="s">
        <v>9</v>
      </c>
      <c r="F15158" t="s">
        <v>585</v>
      </c>
      <c r="G15158" t="s">
        <v>732</v>
      </c>
      <c r="H15158" s="135" t="s">
        <v>2160</v>
      </c>
      <c r="I15158" t="s">
        <v>1454</v>
      </c>
      <c r="J15158" s="20">
        <v>10</v>
      </c>
      <c r="K15158" s="20" t="s">
        <v>9</v>
      </c>
      <c r="L15158" t="s">
        <v>1464</v>
      </c>
      <c r="M15158" s="20">
        <v>2.2000000000000002</v>
      </c>
      <c r="N15158" s="20">
        <v>3.8</v>
      </c>
      <c r="AE15158">
        <f t="shared" si="236"/>
        <v>2011</v>
      </c>
    </row>
    <row r="15159" spans="1:31" x14ac:dyDescent="0.25">
      <c r="A15159" s="7">
        <v>15156</v>
      </c>
      <c r="B15159" s="8">
        <v>40711</v>
      </c>
      <c r="C15159" t="s">
        <v>3</v>
      </c>
      <c r="D15159" t="s">
        <v>1018</v>
      </c>
      <c r="E15159" t="s">
        <v>9</v>
      </c>
      <c r="F15159" t="s">
        <v>738</v>
      </c>
      <c r="G15159" t="s">
        <v>569</v>
      </c>
      <c r="H15159" s="136" t="s">
        <v>1677</v>
      </c>
      <c r="I15159" t="s">
        <v>1454</v>
      </c>
      <c r="J15159" s="20">
        <v>21</v>
      </c>
      <c r="K15159" s="20" t="s">
        <v>9</v>
      </c>
      <c r="L15159" t="s">
        <v>1463</v>
      </c>
      <c r="M15159" s="20">
        <v>5.04</v>
      </c>
      <c r="N15159" s="20">
        <v>6.46</v>
      </c>
      <c r="AE15159">
        <f t="shared" si="236"/>
        <v>2011</v>
      </c>
    </row>
    <row r="15160" spans="1:31" x14ac:dyDescent="0.25">
      <c r="A15160" s="7">
        <v>15157</v>
      </c>
      <c r="B15160" s="8">
        <v>40711</v>
      </c>
      <c r="C15160" t="s">
        <v>3</v>
      </c>
      <c r="D15160" t="s">
        <v>440</v>
      </c>
      <c r="E15160" t="s">
        <v>9</v>
      </c>
      <c r="F15160" t="s">
        <v>738</v>
      </c>
      <c r="G15160" t="s">
        <v>569</v>
      </c>
      <c r="H15160" s="135" t="s">
        <v>1853</v>
      </c>
      <c r="I15160" t="s">
        <v>1454</v>
      </c>
      <c r="J15160" s="20">
        <v>18</v>
      </c>
      <c r="K15160" s="20" t="s">
        <v>3</v>
      </c>
      <c r="L15160" t="s">
        <v>1464</v>
      </c>
      <c r="M15160" s="20">
        <v>6.04</v>
      </c>
      <c r="N15160" s="20">
        <v>3.96</v>
      </c>
      <c r="AE15160">
        <f t="shared" si="236"/>
        <v>2011</v>
      </c>
    </row>
    <row r="15161" spans="1:31" x14ac:dyDescent="0.25">
      <c r="A15161" s="7">
        <v>15158</v>
      </c>
      <c r="B15161" s="8">
        <v>40711</v>
      </c>
      <c r="C15161" t="s">
        <v>3</v>
      </c>
      <c r="D15161" t="s">
        <v>1105</v>
      </c>
      <c r="E15161" t="s">
        <v>9</v>
      </c>
      <c r="F15161" t="s">
        <v>542</v>
      </c>
      <c r="G15161" t="s">
        <v>17</v>
      </c>
      <c r="H15161" s="135" t="s">
        <v>1504</v>
      </c>
      <c r="I15161" t="s">
        <v>1458</v>
      </c>
      <c r="J15161" s="20">
        <v>21</v>
      </c>
      <c r="K15161" s="20" t="s">
        <v>1465</v>
      </c>
      <c r="L15161" t="s">
        <v>1466</v>
      </c>
      <c r="M15161" s="20">
        <v>30</v>
      </c>
      <c r="N15161" s="20">
        <v>10</v>
      </c>
      <c r="AE15161">
        <f t="shared" si="236"/>
        <v>2011</v>
      </c>
    </row>
    <row r="15162" spans="1:31" x14ac:dyDescent="0.25">
      <c r="A15162" s="7">
        <v>15159</v>
      </c>
      <c r="B15162" s="8">
        <v>40711</v>
      </c>
      <c r="C15162" t="s">
        <v>3</v>
      </c>
      <c r="D15162" t="s">
        <v>975</v>
      </c>
      <c r="E15162" t="s">
        <v>9</v>
      </c>
      <c r="F15162" t="s">
        <v>1101</v>
      </c>
      <c r="G15162" t="s">
        <v>929</v>
      </c>
      <c r="H15162" s="135" t="s">
        <v>2679</v>
      </c>
      <c r="I15162" t="s">
        <v>1454</v>
      </c>
      <c r="J15162" s="20">
        <v>14</v>
      </c>
      <c r="K15162" s="20" t="s">
        <v>9</v>
      </c>
      <c r="L15162" t="s">
        <v>1464</v>
      </c>
      <c r="M15162" s="20">
        <v>3.08</v>
      </c>
      <c r="N15162" s="20">
        <v>4.92</v>
      </c>
      <c r="AE15162">
        <f t="shared" si="236"/>
        <v>2011</v>
      </c>
    </row>
    <row r="15163" spans="1:31" x14ac:dyDescent="0.25">
      <c r="A15163" s="7">
        <v>15160</v>
      </c>
      <c r="B15163" s="8">
        <v>40711</v>
      </c>
      <c r="C15163" t="s">
        <v>3</v>
      </c>
      <c r="D15163" t="s">
        <v>708</v>
      </c>
      <c r="E15163" t="s">
        <v>9</v>
      </c>
      <c r="F15163" t="s">
        <v>1032</v>
      </c>
      <c r="G15163" t="s">
        <v>929</v>
      </c>
      <c r="H15163" s="135" t="s">
        <v>2693</v>
      </c>
      <c r="I15163" t="s">
        <v>1454</v>
      </c>
      <c r="J15163" s="20">
        <v>10</v>
      </c>
      <c r="K15163" s="20" t="s">
        <v>9</v>
      </c>
      <c r="L15163" t="s">
        <v>1464</v>
      </c>
      <c r="M15163" s="20">
        <v>2.2000000000000002</v>
      </c>
      <c r="N15163" s="20">
        <v>3.8</v>
      </c>
      <c r="AE15163">
        <f t="shared" si="236"/>
        <v>2011</v>
      </c>
    </row>
    <row r="15164" spans="1:31" x14ac:dyDescent="0.25">
      <c r="A15164" s="7">
        <v>15161</v>
      </c>
      <c r="B15164" s="8">
        <v>40711</v>
      </c>
      <c r="C15164" t="s">
        <v>3</v>
      </c>
      <c r="D15164" t="s">
        <v>786</v>
      </c>
      <c r="E15164" t="s">
        <v>9</v>
      </c>
      <c r="F15164" t="s">
        <v>738</v>
      </c>
      <c r="G15164" t="s">
        <v>377</v>
      </c>
      <c r="H15164" s="135" t="s">
        <v>1496</v>
      </c>
      <c r="I15164" t="s">
        <v>1454</v>
      </c>
      <c r="J15164" s="20">
        <v>28</v>
      </c>
      <c r="K15164" s="20" t="s">
        <v>3</v>
      </c>
      <c r="L15164" t="s">
        <v>1464</v>
      </c>
      <c r="M15164" s="20">
        <v>8.84</v>
      </c>
      <c r="N15164" s="20">
        <v>6.16</v>
      </c>
      <c r="AE15164">
        <f t="shared" si="236"/>
        <v>2011</v>
      </c>
    </row>
    <row r="15165" spans="1:31" x14ac:dyDescent="0.25">
      <c r="A15165" s="7">
        <v>15162</v>
      </c>
      <c r="B15165" s="8">
        <v>40712</v>
      </c>
      <c r="C15165" t="s">
        <v>3</v>
      </c>
      <c r="D15165" t="s">
        <v>1078</v>
      </c>
      <c r="E15165" t="s">
        <v>9</v>
      </c>
      <c r="F15165" t="s">
        <v>738</v>
      </c>
      <c r="G15165" t="s">
        <v>929</v>
      </c>
      <c r="H15165" s="9" t="s">
        <v>2652</v>
      </c>
      <c r="I15165" t="s">
        <v>1454</v>
      </c>
      <c r="J15165" s="20">
        <v>35</v>
      </c>
      <c r="K15165" s="20" t="s">
        <v>3</v>
      </c>
      <c r="L15165" t="s">
        <v>1464</v>
      </c>
      <c r="M15165" s="20">
        <v>10.8</v>
      </c>
      <c r="N15165" s="20">
        <v>7.7</v>
      </c>
      <c r="AE15165">
        <f t="shared" si="236"/>
        <v>2011</v>
      </c>
    </row>
    <row r="15166" spans="1:31" x14ac:dyDescent="0.25">
      <c r="A15166" s="7">
        <v>15163</v>
      </c>
      <c r="B15166" s="8">
        <v>40712</v>
      </c>
      <c r="C15166" t="s">
        <v>3</v>
      </c>
      <c r="D15166" t="s">
        <v>47</v>
      </c>
      <c r="E15166" t="s">
        <v>9</v>
      </c>
      <c r="F15166" t="s">
        <v>1032</v>
      </c>
      <c r="G15166" t="s">
        <v>929</v>
      </c>
      <c r="H15166" s="135" t="s">
        <v>2744</v>
      </c>
      <c r="I15166" t="s">
        <v>1456</v>
      </c>
      <c r="J15166" s="20">
        <v>24</v>
      </c>
      <c r="K15166" s="20" t="s">
        <v>9</v>
      </c>
      <c r="L15166" t="s">
        <v>1464</v>
      </c>
      <c r="M15166" s="20">
        <v>5.28</v>
      </c>
      <c r="N15166" s="20">
        <v>7.72</v>
      </c>
      <c r="O15166" t="s">
        <v>3</v>
      </c>
      <c r="P15166" s="13" t="s">
        <v>708</v>
      </c>
      <c r="Q15166" t="s">
        <v>9</v>
      </c>
      <c r="R15166" t="s">
        <v>869</v>
      </c>
      <c r="S15166" t="s">
        <v>1465</v>
      </c>
      <c r="U15166" t="s">
        <v>1465</v>
      </c>
      <c r="W15166" t="s">
        <v>1465</v>
      </c>
      <c r="Y15166" t="s">
        <v>1465</v>
      </c>
      <c r="AA15166" t="s">
        <v>1465</v>
      </c>
      <c r="AC15166" t="s">
        <v>1465</v>
      </c>
      <c r="AE15166">
        <f t="shared" si="236"/>
        <v>2011</v>
      </c>
    </row>
    <row r="15167" spans="1:31" x14ac:dyDescent="0.25">
      <c r="A15167" s="7">
        <v>15164</v>
      </c>
      <c r="B15167" s="8">
        <v>40713</v>
      </c>
      <c r="C15167" t="s">
        <v>3</v>
      </c>
      <c r="D15167" t="s">
        <v>295</v>
      </c>
      <c r="E15167" t="s">
        <v>9</v>
      </c>
      <c r="F15167" t="s">
        <v>1101</v>
      </c>
      <c r="G15167" t="s">
        <v>648</v>
      </c>
      <c r="H15167" s="135" t="s">
        <v>2634</v>
      </c>
      <c r="I15167" t="s">
        <v>1456</v>
      </c>
      <c r="J15167" s="20">
        <v>46</v>
      </c>
      <c r="K15167" s="20" t="s">
        <v>3</v>
      </c>
      <c r="L15167" t="s">
        <v>1464</v>
      </c>
      <c r="M15167" s="20">
        <v>13.879999999999999</v>
      </c>
      <c r="N15167" s="20">
        <v>10.120000000000001</v>
      </c>
      <c r="O15167" t="s">
        <v>3</v>
      </c>
      <c r="P15167" s="13" t="s">
        <v>986</v>
      </c>
      <c r="Q15167" t="s">
        <v>9</v>
      </c>
      <c r="R15167" t="s">
        <v>1093</v>
      </c>
      <c r="S15167" t="s">
        <v>1465</v>
      </c>
      <c r="U15167" t="s">
        <v>1465</v>
      </c>
      <c r="W15167" t="s">
        <v>1465</v>
      </c>
      <c r="Y15167" t="s">
        <v>1465</v>
      </c>
      <c r="AA15167" t="s">
        <v>1465</v>
      </c>
      <c r="AC15167" t="s">
        <v>1465</v>
      </c>
      <c r="AE15167">
        <f t="shared" si="236"/>
        <v>2011</v>
      </c>
    </row>
    <row r="15168" spans="1:31" x14ac:dyDescent="0.25">
      <c r="A15168" s="7">
        <v>15165</v>
      </c>
      <c r="B15168" s="8">
        <v>40713</v>
      </c>
      <c r="C15168" t="s">
        <v>3</v>
      </c>
      <c r="D15168" t="s">
        <v>1078</v>
      </c>
      <c r="E15168" t="s">
        <v>9</v>
      </c>
      <c r="F15168" t="s">
        <v>1093</v>
      </c>
      <c r="G15168" t="s">
        <v>648</v>
      </c>
      <c r="H15168" s="135" t="s">
        <v>2271</v>
      </c>
      <c r="I15168" t="s">
        <v>1454</v>
      </c>
      <c r="J15168" s="20">
        <v>85</v>
      </c>
      <c r="K15168" s="20" t="s">
        <v>9</v>
      </c>
      <c r="L15168" t="s">
        <v>1463</v>
      </c>
      <c r="M15168" s="20">
        <v>20.399999999999999</v>
      </c>
      <c r="N15168" s="20">
        <v>23.1</v>
      </c>
      <c r="AE15168">
        <f t="shared" si="236"/>
        <v>2011</v>
      </c>
    </row>
    <row r="15169" spans="1:31" x14ac:dyDescent="0.25">
      <c r="A15169" s="7">
        <v>15166</v>
      </c>
      <c r="B15169" s="8">
        <v>40713</v>
      </c>
      <c r="C15169" t="s">
        <v>3</v>
      </c>
      <c r="D15169" t="s">
        <v>787</v>
      </c>
      <c r="E15169" t="s">
        <v>9</v>
      </c>
      <c r="F15169" t="s">
        <v>791</v>
      </c>
      <c r="G15169" t="s">
        <v>377</v>
      </c>
      <c r="H15169" s="9" t="s">
        <v>2268</v>
      </c>
      <c r="I15169" t="s">
        <v>1455</v>
      </c>
      <c r="J15169" s="20">
        <v>33</v>
      </c>
      <c r="K15169" s="20" t="s">
        <v>3</v>
      </c>
      <c r="L15169" t="s">
        <v>1464</v>
      </c>
      <c r="M15169" s="20">
        <v>5.12</v>
      </c>
      <c r="N15169" s="20">
        <v>3.63</v>
      </c>
      <c r="AE15169">
        <f t="shared" si="236"/>
        <v>2011</v>
      </c>
    </row>
    <row r="15170" spans="1:31" x14ac:dyDescent="0.25">
      <c r="A15170" s="7">
        <v>15167</v>
      </c>
      <c r="B15170" s="8">
        <v>40713</v>
      </c>
      <c r="C15170" t="s">
        <v>3</v>
      </c>
      <c r="D15170" t="s">
        <v>543</v>
      </c>
      <c r="E15170" t="s">
        <v>9</v>
      </c>
      <c r="F15170" t="s">
        <v>45</v>
      </c>
      <c r="G15170" t="s">
        <v>895</v>
      </c>
      <c r="H15170" s="136" t="s">
        <v>2615</v>
      </c>
      <c r="I15170" t="s">
        <v>1454</v>
      </c>
      <c r="J15170" s="20">
        <v>17</v>
      </c>
      <c r="K15170" s="20" t="s">
        <v>9</v>
      </c>
      <c r="L15170" t="s">
        <v>1463</v>
      </c>
      <c r="M15170" s="20">
        <v>4.08</v>
      </c>
      <c r="N15170" s="20">
        <v>5.42</v>
      </c>
      <c r="AE15170">
        <f t="shared" si="236"/>
        <v>2011</v>
      </c>
    </row>
    <row r="15171" spans="1:31" x14ac:dyDescent="0.25">
      <c r="A15171" s="7">
        <v>15168</v>
      </c>
      <c r="B15171" s="8">
        <v>40713</v>
      </c>
      <c r="C15171" t="s">
        <v>3</v>
      </c>
      <c r="D15171" t="s">
        <v>543</v>
      </c>
      <c r="E15171" t="s">
        <v>9</v>
      </c>
      <c r="F15171" t="s">
        <v>733</v>
      </c>
      <c r="G15171" t="s">
        <v>377</v>
      </c>
      <c r="H15171" s="9" t="s">
        <v>2914</v>
      </c>
      <c r="I15171" t="s">
        <v>1454</v>
      </c>
      <c r="J15171" s="20">
        <v>37</v>
      </c>
      <c r="K15171" s="20" t="s">
        <v>1465</v>
      </c>
      <c r="L15171" t="s">
        <v>1466</v>
      </c>
      <c r="M15171" s="20">
        <v>9.25</v>
      </c>
      <c r="N15171" s="20">
        <v>9.25</v>
      </c>
      <c r="AE15171">
        <f t="shared" si="236"/>
        <v>2011</v>
      </c>
    </row>
    <row r="15172" spans="1:31" x14ac:dyDescent="0.25">
      <c r="A15172" s="7">
        <v>15169</v>
      </c>
      <c r="B15172" s="8">
        <v>40714</v>
      </c>
      <c r="C15172" t="s">
        <v>3</v>
      </c>
      <c r="D15172" t="s">
        <v>1095</v>
      </c>
      <c r="E15172" t="s">
        <v>9</v>
      </c>
      <c r="F15172" t="s">
        <v>1089</v>
      </c>
      <c r="G15172" t="s">
        <v>895</v>
      </c>
      <c r="H15172" s="135" t="s">
        <v>2538</v>
      </c>
      <c r="I15172" t="s">
        <v>1454</v>
      </c>
      <c r="J15172" s="20">
        <v>38</v>
      </c>
      <c r="K15172" s="20" t="s">
        <v>1465</v>
      </c>
      <c r="L15172" t="s">
        <v>1466</v>
      </c>
      <c r="M15172" s="20">
        <v>9.5</v>
      </c>
      <c r="N15172" s="20">
        <v>9.5</v>
      </c>
      <c r="AE15172">
        <f t="shared" ref="AE15172:AE15235" si="237">YEAR(B15172)</f>
        <v>2011</v>
      </c>
    </row>
    <row r="15173" spans="1:31" x14ac:dyDescent="0.25">
      <c r="A15173" s="7">
        <v>15170</v>
      </c>
      <c r="B15173" s="8">
        <v>40714</v>
      </c>
      <c r="C15173" t="s">
        <v>3</v>
      </c>
      <c r="D15173" t="s">
        <v>1095</v>
      </c>
      <c r="E15173" t="s">
        <v>9</v>
      </c>
      <c r="F15173" t="s">
        <v>1089</v>
      </c>
      <c r="G15173" t="s">
        <v>895</v>
      </c>
      <c r="H15173" s="135" t="s">
        <v>2557</v>
      </c>
      <c r="I15173" t="s">
        <v>1454</v>
      </c>
      <c r="J15173" s="20">
        <v>30</v>
      </c>
      <c r="K15173" s="20" t="s">
        <v>3</v>
      </c>
      <c r="L15173" t="s">
        <v>1464</v>
      </c>
      <c r="M15173" s="20">
        <v>9.4</v>
      </c>
      <c r="N15173" s="20">
        <v>6.6</v>
      </c>
      <c r="AE15173">
        <f t="shared" si="237"/>
        <v>2011</v>
      </c>
    </row>
    <row r="15174" spans="1:31" x14ac:dyDescent="0.25">
      <c r="A15174" s="7">
        <v>15171</v>
      </c>
      <c r="B15174" s="8">
        <v>40714</v>
      </c>
      <c r="C15174" t="s">
        <v>3</v>
      </c>
      <c r="D15174" t="s">
        <v>1102</v>
      </c>
      <c r="E15174" t="s">
        <v>9</v>
      </c>
      <c r="F15174" t="s">
        <v>1089</v>
      </c>
      <c r="G15174" t="s">
        <v>895</v>
      </c>
      <c r="H15174" s="135" t="s">
        <v>2689</v>
      </c>
      <c r="I15174" t="s">
        <v>1454</v>
      </c>
      <c r="J15174" s="20">
        <v>40</v>
      </c>
      <c r="K15174" s="20" t="s">
        <v>9</v>
      </c>
      <c r="L15174" t="s">
        <v>1464</v>
      </c>
      <c r="M15174" s="20">
        <v>8.8000000000000007</v>
      </c>
      <c r="N15174" s="20">
        <v>12.2</v>
      </c>
      <c r="AE15174">
        <f t="shared" si="237"/>
        <v>2011</v>
      </c>
    </row>
    <row r="15175" spans="1:31" x14ac:dyDescent="0.25">
      <c r="A15175" s="7">
        <v>15172</v>
      </c>
      <c r="B15175" s="8">
        <v>40714</v>
      </c>
      <c r="C15175" t="s">
        <v>3</v>
      </c>
      <c r="D15175" t="s">
        <v>311</v>
      </c>
      <c r="E15175" t="s">
        <v>9</v>
      </c>
      <c r="F15175" t="s">
        <v>976</v>
      </c>
      <c r="G15175" t="s">
        <v>870</v>
      </c>
      <c r="H15175" s="135" t="s">
        <v>1496</v>
      </c>
      <c r="I15175" t="s">
        <v>1454</v>
      </c>
      <c r="J15175" s="20">
        <v>40</v>
      </c>
      <c r="K15175" s="20" t="s">
        <v>3</v>
      </c>
      <c r="L15175" t="s">
        <v>1464</v>
      </c>
      <c r="M15175" s="20">
        <v>12.2</v>
      </c>
      <c r="N15175" s="20">
        <v>8.8000000000000007</v>
      </c>
      <c r="AE15175">
        <f t="shared" si="237"/>
        <v>2011</v>
      </c>
    </row>
    <row r="15176" spans="1:31" x14ac:dyDescent="0.25">
      <c r="A15176" s="7">
        <v>15173</v>
      </c>
      <c r="B15176" s="8">
        <v>40714</v>
      </c>
      <c r="C15176" t="s">
        <v>3</v>
      </c>
      <c r="D15176" t="s">
        <v>918</v>
      </c>
      <c r="E15176" t="s">
        <v>9</v>
      </c>
      <c r="F15176" t="s">
        <v>923</v>
      </c>
      <c r="G15176" t="s">
        <v>1016</v>
      </c>
      <c r="H15176" s="135" t="s">
        <v>3078</v>
      </c>
      <c r="I15176" t="s">
        <v>1454</v>
      </c>
      <c r="J15176" s="20">
        <v>30</v>
      </c>
      <c r="K15176" s="20" t="s">
        <v>3</v>
      </c>
      <c r="L15176" t="s">
        <v>1464</v>
      </c>
      <c r="M15176" s="20">
        <v>9.4</v>
      </c>
      <c r="N15176" s="20">
        <v>6.6</v>
      </c>
      <c r="AE15176">
        <f t="shared" si="237"/>
        <v>2011</v>
      </c>
    </row>
    <row r="15177" spans="1:31" x14ac:dyDescent="0.25">
      <c r="A15177" s="7">
        <v>15174</v>
      </c>
      <c r="B15177" s="8">
        <v>40714</v>
      </c>
      <c r="C15177" t="s">
        <v>3</v>
      </c>
      <c r="D15177" t="s">
        <v>1095</v>
      </c>
      <c r="E15177" t="s">
        <v>9</v>
      </c>
      <c r="F15177" t="s">
        <v>1021</v>
      </c>
      <c r="G15177" t="s">
        <v>1016</v>
      </c>
      <c r="H15177" s="9" t="s">
        <v>3021</v>
      </c>
      <c r="I15177" t="s">
        <v>1454</v>
      </c>
      <c r="J15177" s="20">
        <v>67</v>
      </c>
      <c r="K15177" s="20" t="s">
        <v>3</v>
      </c>
      <c r="L15177" t="s">
        <v>1464</v>
      </c>
      <c r="M15177" s="20">
        <v>19.759999999999998</v>
      </c>
      <c r="N15177" s="20">
        <v>14.74</v>
      </c>
      <c r="AE15177">
        <f t="shared" si="237"/>
        <v>2011</v>
      </c>
    </row>
    <row r="15178" spans="1:31" x14ac:dyDescent="0.25">
      <c r="A15178" s="7">
        <v>15175</v>
      </c>
      <c r="B15178" s="8">
        <v>40715</v>
      </c>
      <c r="C15178" t="s">
        <v>3</v>
      </c>
      <c r="D15178" t="s">
        <v>975</v>
      </c>
      <c r="E15178" t="s">
        <v>9</v>
      </c>
      <c r="F15178" t="s">
        <v>1101</v>
      </c>
      <c r="G15178" t="s">
        <v>929</v>
      </c>
      <c r="H15178" s="135" t="s">
        <v>1496</v>
      </c>
      <c r="I15178" t="s">
        <v>1454</v>
      </c>
      <c r="J15178" s="20">
        <v>21</v>
      </c>
      <c r="K15178" s="20" t="s">
        <v>3</v>
      </c>
      <c r="L15178" t="s">
        <v>1463</v>
      </c>
      <c r="M15178" s="20">
        <v>6.46</v>
      </c>
      <c r="N15178" s="20">
        <v>5.04</v>
      </c>
      <c r="AE15178">
        <f t="shared" si="237"/>
        <v>2011</v>
      </c>
    </row>
    <row r="15179" spans="1:31" x14ac:dyDescent="0.25">
      <c r="A15179" s="7">
        <v>15176</v>
      </c>
      <c r="B15179" s="8">
        <v>40715</v>
      </c>
      <c r="C15179" t="s">
        <v>3</v>
      </c>
      <c r="D15179" t="s">
        <v>1068</v>
      </c>
      <c r="E15179" t="s">
        <v>9</v>
      </c>
      <c r="F15179" t="s">
        <v>1028</v>
      </c>
      <c r="G15179" t="s">
        <v>895</v>
      </c>
      <c r="H15179" s="135" t="s">
        <v>2717</v>
      </c>
      <c r="I15179" t="s">
        <v>1456</v>
      </c>
      <c r="J15179" s="20">
        <v>27</v>
      </c>
      <c r="K15179" s="20" t="s">
        <v>3</v>
      </c>
      <c r="L15179" t="s">
        <v>1464</v>
      </c>
      <c r="M15179" s="20">
        <v>8.56</v>
      </c>
      <c r="N15179" s="20">
        <v>5.9399999999999995</v>
      </c>
      <c r="O15179" t="s">
        <v>3</v>
      </c>
      <c r="P15179" s="13" t="s">
        <v>952</v>
      </c>
      <c r="Q15179" t="s">
        <v>9</v>
      </c>
      <c r="R15179" t="s">
        <v>52</v>
      </c>
      <c r="S15179" t="s">
        <v>1465</v>
      </c>
      <c r="U15179" t="s">
        <v>1465</v>
      </c>
      <c r="W15179" t="s">
        <v>1465</v>
      </c>
      <c r="Y15179" t="s">
        <v>1465</v>
      </c>
      <c r="AA15179" t="s">
        <v>1465</v>
      </c>
      <c r="AC15179" t="s">
        <v>1465</v>
      </c>
      <c r="AE15179">
        <f t="shared" si="237"/>
        <v>2011</v>
      </c>
    </row>
    <row r="15180" spans="1:31" x14ac:dyDescent="0.25">
      <c r="A15180" s="7">
        <v>15177</v>
      </c>
      <c r="B15180" s="8">
        <v>40715</v>
      </c>
      <c r="C15180" t="s">
        <v>3</v>
      </c>
      <c r="D15180" t="s">
        <v>55</v>
      </c>
      <c r="E15180" t="s">
        <v>9</v>
      </c>
      <c r="F15180" t="s">
        <v>1106</v>
      </c>
      <c r="G15180" t="s">
        <v>714</v>
      </c>
      <c r="H15180" s="9" t="s">
        <v>2252</v>
      </c>
      <c r="I15180" t="s">
        <v>1458</v>
      </c>
      <c r="J15180" s="20">
        <v>23</v>
      </c>
      <c r="K15180" s="20" t="s">
        <v>3</v>
      </c>
      <c r="L15180" t="s">
        <v>1463</v>
      </c>
      <c r="M15180" s="20">
        <v>10</v>
      </c>
      <c r="N15180" s="20">
        <v>30</v>
      </c>
      <c r="AE15180">
        <f t="shared" si="237"/>
        <v>2011</v>
      </c>
    </row>
    <row r="15181" spans="1:31" x14ac:dyDescent="0.25">
      <c r="A15181" s="7">
        <v>15178</v>
      </c>
      <c r="B15181" s="8">
        <v>40716</v>
      </c>
      <c r="C15181" t="s">
        <v>3</v>
      </c>
      <c r="D15181" t="s">
        <v>397</v>
      </c>
      <c r="E15181" t="s">
        <v>9</v>
      </c>
      <c r="F15181" t="s">
        <v>1093</v>
      </c>
      <c r="G15181" t="s">
        <v>648</v>
      </c>
      <c r="H15181" s="135" t="s">
        <v>1810</v>
      </c>
      <c r="I15181" t="s">
        <v>1454</v>
      </c>
      <c r="J15181" s="20">
        <v>154</v>
      </c>
      <c r="K15181" s="20" t="s">
        <v>1465</v>
      </c>
      <c r="L15181" t="s">
        <v>1466</v>
      </c>
      <c r="M15181" s="20">
        <v>38.5</v>
      </c>
      <c r="N15181" s="20">
        <v>38.5</v>
      </c>
      <c r="AE15181">
        <f t="shared" si="237"/>
        <v>2011</v>
      </c>
    </row>
    <row r="15182" spans="1:31" x14ac:dyDescent="0.25">
      <c r="A15182" s="7">
        <v>15179</v>
      </c>
      <c r="B15182" s="8">
        <v>40716</v>
      </c>
      <c r="C15182" t="s">
        <v>3</v>
      </c>
      <c r="D15182" t="s">
        <v>656</v>
      </c>
      <c r="E15182" t="s">
        <v>9</v>
      </c>
      <c r="F15182" t="s">
        <v>1093</v>
      </c>
      <c r="G15182" t="s">
        <v>648</v>
      </c>
      <c r="H15182" s="135" t="s">
        <v>1810</v>
      </c>
      <c r="I15182" t="s">
        <v>1454</v>
      </c>
      <c r="J15182" s="20">
        <v>45</v>
      </c>
      <c r="K15182" s="20" t="s">
        <v>1465</v>
      </c>
      <c r="L15182" t="s">
        <v>1466</v>
      </c>
      <c r="M15182" s="20">
        <v>11.25</v>
      </c>
      <c r="N15182" s="20">
        <v>11.25</v>
      </c>
      <c r="AE15182">
        <f t="shared" si="237"/>
        <v>2011</v>
      </c>
    </row>
    <row r="15183" spans="1:31" x14ac:dyDescent="0.25">
      <c r="A15183" s="7">
        <v>15180</v>
      </c>
      <c r="B15183" s="8">
        <v>40716</v>
      </c>
      <c r="C15183" t="s">
        <v>3</v>
      </c>
      <c r="D15183" t="s">
        <v>789</v>
      </c>
      <c r="E15183" t="s">
        <v>9</v>
      </c>
      <c r="F15183" t="s">
        <v>1093</v>
      </c>
      <c r="G15183" t="s">
        <v>648</v>
      </c>
      <c r="H15183" s="135" t="s">
        <v>1969</v>
      </c>
      <c r="I15183" t="s">
        <v>1454</v>
      </c>
      <c r="J15183" s="20">
        <v>55</v>
      </c>
      <c r="K15183" s="20" t="s">
        <v>9</v>
      </c>
      <c r="L15183" t="s">
        <v>1464</v>
      </c>
      <c r="M15183" s="20">
        <v>12.1</v>
      </c>
      <c r="N15183" s="20">
        <v>16.399999999999999</v>
      </c>
      <c r="AE15183">
        <f t="shared" si="237"/>
        <v>2011</v>
      </c>
    </row>
    <row r="15184" spans="1:31" x14ac:dyDescent="0.25">
      <c r="A15184" s="7">
        <v>15181</v>
      </c>
      <c r="B15184" s="8">
        <v>40716</v>
      </c>
      <c r="C15184" t="s">
        <v>3</v>
      </c>
      <c r="D15184" t="s">
        <v>1030</v>
      </c>
      <c r="E15184" t="s">
        <v>9</v>
      </c>
      <c r="F15184" t="s">
        <v>1070</v>
      </c>
      <c r="G15184" t="s">
        <v>65</v>
      </c>
      <c r="H15184" s="135" t="s">
        <v>1519</v>
      </c>
      <c r="I15184" t="s">
        <v>1454</v>
      </c>
      <c r="J15184" s="20">
        <v>50</v>
      </c>
      <c r="K15184" s="20" t="s">
        <v>3</v>
      </c>
      <c r="L15184" t="s">
        <v>1464</v>
      </c>
      <c r="M15184" s="20">
        <v>15</v>
      </c>
      <c r="N15184" s="20">
        <v>11</v>
      </c>
      <c r="AE15184">
        <f t="shared" si="237"/>
        <v>2011</v>
      </c>
    </row>
    <row r="15185" spans="1:31" x14ac:dyDescent="0.25">
      <c r="A15185" s="7">
        <v>15182</v>
      </c>
      <c r="B15185" s="8">
        <v>40717</v>
      </c>
      <c r="C15185" t="s">
        <v>3</v>
      </c>
      <c r="D15185" t="s">
        <v>1104</v>
      </c>
      <c r="E15185" t="s">
        <v>9</v>
      </c>
      <c r="F15185" t="s">
        <v>828</v>
      </c>
      <c r="G15185" t="s">
        <v>17</v>
      </c>
      <c r="H15185" s="135" t="s">
        <v>1500</v>
      </c>
      <c r="I15185" t="s">
        <v>1454</v>
      </c>
      <c r="J15185" s="20">
        <v>23</v>
      </c>
      <c r="K15185" s="20" t="s">
        <v>9</v>
      </c>
      <c r="L15185" t="s">
        <v>1464</v>
      </c>
      <c r="M15185" s="20">
        <v>5.0600000000000005</v>
      </c>
      <c r="N15185" s="20">
        <v>7.4399999999999995</v>
      </c>
      <c r="AE15185">
        <f t="shared" si="237"/>
        <v>2011</v>
      </c>
    </row>
    <row r="15186" spans="1:31" x14ac:dyDescent="0.25">
      <c r="A15186" s="7">
        <v>15183</v>
      </c>
      <c r="B15186" s="8">
        <v>40717</v>
      </c>
      <c r="C15186" t="s">
        <v>3</v>
      </c>
      <c r="D15186" t="s">
        <v>52</v>
      </c>
      <c r="E15186" t="s">
        <v>9</v>
      </c>
      <c r="F15186" t="s">
        <v>117</v>
      </c>
      <c r="G15186" t="s">
        <v>895</v>
      </c>
      <c r="H15186" s="135" t="s">
        <v>2606</v>
      </c>
      <c r="I15186" t="s">
        <v>1454</v>
      </c>
      <c r="J15186" s="20">
        <v>22</v>
      </c>
      <c r="K15186" s="20" t="s">
        <v>3</v>
      </c>
      <c r="L15186" t="s">
        <v>1464</v>
      </c>
      <c r="M15186" s="20">
        <v>7.16</v>
      </c>
      <c r="N15186" s="20">
        <v>4.84</v>
      </c>
      <c r="AE15186">
        <f t="shared" si="237"/>
        <v>2011</v>
      </c>
    </row>
    <row r="15187" spans="1:31" x14ac:dyDescent="0.25">
      <c r="A15187" s="7">
        <v>15184</v>
      </c>
      <c r="B15187" s="8">
        <v>40718</v>
      </c>
      <c r="C15187" t="s">
        <v>3</v>
      </c>
      <c r="D15187" t="s">
        <v>1107</v>
      </c>
      <c r="E15187" t="s">
        <v>9</v>
      </c>
      <c r="F15187" t="s">
        <v>678</v>
      </c>
      <c r="G15187" t="s">
        <v>732</v>
      </c>
      <c r="H15187" s="135" t="s">
        <v>2160</v>
      </c>
      <c r="I15187" t="s">
        <v>1458</v>
      </c>
      <c r="J15187" s="20">
        <v>10</v>
      </c>
      <c r="K15187" s="20" t="s">
        <v>1465</v>
      </c>
      <c r="L15187" t="s">
        <v>1466</v>
      </c>
      <c r="M15187" s="20">
        <v>30</v>
      </c>
      <c r="N15187" s="20">
        <v>10</v>
      </c>
      <c r="AE15187">
        <f t="shared" si="237"/>
        <v>2011</v>
      </c>
    </row>
    <row r="15188" spans="1:31" x14ac:dyDescent="0.25">
      <c r="A15188" s="7">
        <v>15185</v>
      </c>
      <c r="B15188" s="8">
        <v>40718</v>
      </c>
      <c r="C15188" t="s">
        <v>3</v>
      </c>
      <c r="D15188" t="s">
        <v>577</v>
      </c>
      <c r="E15188" t="s">
        <v>9</v>
      </c>
      <c r="F15188" t="s">
        <v>651</v>
      </c>
      <c r="G15188" t="s">
        <v>377</v>
      </c>
      <c r="H15188" s="9" t="s">
        <v>2407</v>
      </c>
      <c r="I15188" t="s">
        <v>1454</v>
      </c>
      <c r="J15188" s="20">
        <v>12</v>
      </c>
      <c r="K15188" s="20" t="s">
        <v>3</v>
      </c>
      <c r="L15188" t="s">
        <v>1463</v>
      </c>
      <c r="M15188" s="20">
        <v>4.12</v>
      </c>
      <c r="N15188" s="20">
        <v>2.88</v>
      </c>
      <c r="AE15188">
        <f t="shared" si="237"/>
        <v>2011</v>
      </c>
    </row>
    <row r="15189" spans="1:31" x14ac:dyDescent="0.25">
      <c r="A15189" s="7">
        <v>15186</v>
      </c>
      <c r="B15189" s="8">
        <v>40718</v>
      </c>
      <c r="C15189" t="s">
        <v>3</v>
      </c>
      <c r="D15189" t="s">
        <v>577</v>
      </c>
      <c r="E15189" t="s">
        <v>9</v>
      </c>
      <c r="F15189" t="s">
        <v>651</v>
      </c>
      <c r="G15189" t="s">
        <v>65</v>
      </c>
      <c r="H15189" s="135" t="s">
        <v>1543</v>
      </c>
      <c r="I15189" t="s">
        <v>1454</v>
      </c>
      <c r="J15189" s="20">
        <v>9</v>
      </c>
      <c r="K15189" s="20" t="s">
        <v>9</v>
      </c>
      <c r="L15189" t="s">
        <v>1463</v>
      </c>
      <c r="M15189" s="20">
        <v>2.16</v>
      </c>
      <c r="N15189" s="20">
        <v>3.34</v>
      </c>
      <c r="AE15189">
        <f t="shared" si="237"/>
        <v>2011</v>
      </c>
    </row>
    <row r="15190" spans="1:31" x14ac:dyDescent="0.25">
      <c r="A15190" s="7">
        <v>15187</v>
      </c>
      <c r="B15190" s="8">
        <v>40718</v>
      </c>
      <c r="C15190" t="s">
        <v>3</v>
      </c>
      <c r="D15190" t="s">
        <v>577</v>
      </c>
      <c r="E15190" t="s">
        <v>9</v>
      </c>
      <c r="F15190" t="s">
        <v>651</v>
      </c>
      <c r="G15190" t="s">
        <v>14</v>
      </c>
      <c r="H15190" s="135" t="s">
        <v>1612</v>
      </c>
      <c r="I15190" t="s">
        <v>1454</v>
      </c>
      <c r="J15190" s="20">
        <v>24</v>
      </c>
      <c r="K15190" s="20" t="s">
        <v>9</v>
      </c>
      <c r="L15190" t="s">
        <v>1464</v>
      </c>
      <c r="M15190" s="20">
        <v>5.28</v>
      </c>
      <c r="N15190" s="20">
        <v>7.72</v>
      </c>
      <c r="AE15190">
        <f t="shared" si="237"/>
        <v>2011</v>
      </c>
    </row>
    <row r="15191" spans="1:31" x14ac:dyDescent="0.25">
      <c r="A15191" s="7">
        <v>15188</v>
      </c>
      <c r="B15191" s="8">
        <v>40718</v>
      </c>
      <c r="C15191" t="s">
        <v>3</v>
      </c>
      <c r="D15191" t="s">
        <v>577</v>
      </c>
      <c r="E15191" t="s">
        <v>9</v>
      </c>
      <c r="F15191" t="s">
        <v>651</v>
      </c>
      <c r="G15191" t="s">
        <v>377</v>
      </c>
      <c r="H15191" s="9" t="s">
        <v>2341</v>
      </c>
      <c r="I15191" t="s">
        <v>1454</v>
      </c>
      <c r="J15191" s="20">
        <v>20</v>
      </c>
      <c r="K15191" s="20" t="s">
        <v>1465</v>
      </c>
      <c r="L15191" t="s">
        <v>1466</v>
      </c>
      <c r="M15191" s="20">
        <v>5</v>
      </c>
      <c r="N15191" s="20">
        <v>5</v>
      </c>
      <c r="AE15191">
        <f t="shared" si="237"/>
        <v>2011</v>
      </c>
    </row>
    <row r="15192" spans="1:31" x14ac:dyDescent="0.25">
      <c r="A15192" s="7">
        <v>15189</v>
      </c>
      <c r="B15192" s="8">
        <v>40719</v>
      </c>
      <c r="C15192" t="s">
        <v>3</v>
      </c>
      <c r="D15192" t="s">
        <v>1104</v>
      </c>
      <c r="E15192" t="s">
        <v>9</v>
      </c>
      <c r="F15192" t="s">
        <v>1089</v>
      </c>
      <c r="G15192" t="s">
        <v>648</v>
      </c>
      <c r="H15192" s="135" t="s">
        <v>1785</v>
      </c>
      <c r="I15192" t="s">
        <v>1454</v>
      </c>
      <c r="J15192" s="20">
        <v>15</v>
      </c>
      <c r="K15192" s="20" t="s">
        <v>9</v>
      </c>
      <c r="L15192" t="s">
        <v>1464</v>
      </c>
      <c r="M15192" s="20">
        <v>3.3</v>
      </c>
      <c r="N15192" s="20">
        <v>5.2</v>
      </c>
      <c r="AE15192">
        <f t="shared" si="237"/>
        <v>2011</v>
      </c>
    </row>
    <row r="15193" spans="1:31" x14ac:dyDescent="0.25">
      <c r="A15193" s="7">
        <v>15190</v>
      </c>
      <c r="B15193" s="8">
        <v>40719</v>
      </c>
      <c r="C15193" t="s">
        <v>3</v>
      </c>
      <c r="D15193" t="s">
        <v>163</v>
      </c>
      <c r="E15193" t="s">
        <v>9</v>
      </c>
      <c r="F15193" t="s">
        <v>1038</v>
      </c>
      <c r="G15193" t="s">
        <v>648</v>
      </c>
      <c r="H15193" s="135" t="s">
        <v>1935</v>
      </c>
      <c r="I15193" t="s">
        <v>1454</v>
      </c>
      <c r="J15193" s="20">
        <v>27</v>
      </c>
      <c r="K15193" s="20" t="s">
        <v>9</v>
      </c>
      <c r="L15193" t="s">
        <v>1464</v>
      </c>
      <c r="M15193" s="20">
        <v>5.9399999999999995</v>
      </c>
      <c r="N15193" s="20">
        <v>8.56</v>
      </c>
      <c r="AE15193">
        <f t="shared" si="237"/>
        <v>2011</v>
      </c>
    </row>
    <row r="15194" spans="1:31" x14ac:dyDescent="0.25">
      <c r="A15194" s="7">
        <v>15191</v>
      </c>
      <c r="B15194" s="8">
        <v>40720</v>
      </c>
      <c r="C15194" t="s">
        <v>3</v>
      </c>
      <c r="D15194" t="s">
        <v>1104</v>
      </c>
      <c r="E15194" t="s">
        <v>9</v>
      </c>
      <c r="F15194" t="s">
        <v>1093</v>
      </c>
      <c r="G15194" t="s">
        <v>17</v>
      </c>
      <c r="H15194" s="135" t="s">
        <v>1502</v>
      </c>
      <c r="I15194" t="s">
        <v>1454</v>
      </c>
      <c r="J15194" s="20">
        <v>24</v>
      </c>
      <c r="K15194" s="20" t="s">
        <v>9</v>
      </c>
      <c r="L15194" t="s">
        <v>1464</v>
      </c>
      <c r="M15194" s="20">
        <v>5.28</v>
      </c>
      <c r="N15194" s="20">
        <v>7.72</v>
      </c>
      <c r="AE15194">
        <f t="shared" si="237"/>
        <v>2011</v>
      </c>
    </row>
    <row r="15195" spans="1:31" x14ac:dyDescent="0.25">
      <c r="A15195" s="7">
        <v>15192</v>
      </c>
      <c r="B15195" s="8">
        <v>40720</v>
      </c>
      <c r="C15195" t="s">
        <v>3</v>
      </c>
      <c r="D15195" t="s">
        <v>1007</v>
      </c>
      <c r="E15195" t="s">
        <v>9</v>
      </c>
      <c r="F15195" t="s">
        <v>122</v>
      </c>
      <c r="G15195" t="s">
        <v>17</v>
      </c>
      <c r="H15195" s="135" t="s">
        <v>1502</v>
      </c>
      <c r="I15195" t="s">
        <v>1454</v>
      </c>
      <c r="J15195" s="20">
        <v>9</v>
      </c>
      <c r="K15195" s="20" t="s">
        <v>1465</v>
      </c>
      <c r="L15195" t="s">
        <v>1466</v>
      </c>
      <c r="M15195" s="20">
        <v>2.25</v>
      </c>
      <c r="N15195" s="20">
        <v>2.25</v>
      </c>
      <c r="AE15195">
        <f t="shared" si="237"/>
        <v>2011</v>
      </c>
    </row>
    <row r="15196" spans="1:31" x14ac:dyDescent="0.25">
      <c r="A15196" s="7">
        <v>15193</v>
      </c>
      <c r="B15196" s="8">
        <v>40720</v>
      </c>
      <c r="C15196" t="s">
        <v>3</v>
      </c>
      <c r="D15196" t="s">
        <v>1095</v>
      </c>
      <c r="E15196" t="s">
        <v>9</v>
      </c>
      <c r="F15196" t="s">
        <v>1091</v>
      </c>
      <c r="G15196" t="s">
        <v>929</v>
      </c>
      <c r="H15196" s="9" t="s">
        <v>2895</v>
      </c>
      <c r="I15196" t="s">
        <v>1454</v>
      </c>
      <c r="J15196" s="20">
        <v>21</v>
      </c>
      <c r="K15196" s="20" t="s">
        <v>9</v>
      </c>
      <c r="L15196" t="s">
        <v>1463</v>
      </c>
      <c r="M15196" s="20">
        <v>5.04</v>
      </c>
      <c r="N15196" s="20">
        <v>6.46</v>
      </c>
      <c r="AE15196">
        <f t="shared" si="237"/>
        <v>2011</v>
      </c>
    </row>
    <row r="15197" spans="1:31" x14ac:dyDescent="0.25">
      <c r="A15197" s="7">
        <v>15194</v>
      </c>
      <c r="B15197" s="8">
        <v>40720</v>
      </c>
      <c r="C15197" t="s">
        <v>3</v>
      </c>
      <c r="D15197" t="s">
        <v>265</v>
      </c>
      <c r="E15197" t="s">
        <v>9</v>
      </c>
      <c r="F15197" t="s">
        <v>1005</v>
      </c>
      <c r="G15197" t="s">
        <v>895</v>
      </c>
      <c r="H15197" s="135" t="s">
        <v>2954</v>
      </c>
      <c r="I15197" t="s">
        <v>1454</v>
      </c>
      <c r="J15197" s="20">
        <v>57</v>
      </c>
      <c r="K15197" s="20" t="s">
        <v>3</v>
      </c>
      <c r="L15197" t="s">
        <v>1464</v>
      </c>
      <c r="M15197" s="20">
        <v>16.96</v>
      </c>
      <c r="N15197" s="20">
        <v>12.54</v>
      </c>
      <c r="AE15197">
        <f t="shared" si="237"/>
        <v>2011</v>
      </c>
    </row>
    <row r="15198" spans="1:31" x14ac:dyDescent="0.25">
      <c r="A15198" s="7">
        <v>15195</v>
      </c>
      <c r="B15198" s="8">
        <v>40720</v>
      </c>
      <c r="C15198" t="s">
        <v>3</v>
      </c>
      <c r="D15198" t="s">
        <v>1095</v>
      </c>
      <c r="E15198" t="s">
        <v>9</v>
      </c>
      <c r="F15198" t="s">
        <v>1089</v>
      </c>
      <c r="G15198" t="s">
        <v>895</v>
      </c>
      <c r="H15198" s="135" t="s">
        <v>2640</v>
      </c>
      <c r="I15198" t="s">
        <v>1454</v>
      </c>
      <c r="J15198" s="20">
        <v>27</v>
      </c>
      <c r="K15198" s="20" t="s">
        <v>3</v>
      </c>
      <c r="L15198" t="s">
        <v>1464</v>
      </c>
      <c r="M15198" s="20">
        <v>8.56</v>
      </c>
      <c r="N15198" s="20">
        <v>5.9399999999999995</v>
      </c>
      <c r="AE15198">
        <f t="shared" si="237"/>
        <v>2011</v>
      </c>
    </row>
    <row r="15199" spans="1:31" x14ac:dyDescent="0.25">
      <c r="A15199" s="7">
        <v>15196</v>
      </c>
      <c r="B15199" s="8">
        <v>40720</v>
      </c>
      <c r="C15199" t="s">
        <v>3</v>
      </c>
      <c r="D15199" t="s">
        <v>786</v>
      </c>
      <c r="E15199" t="s">
        <v>9</v>
      </c>
      <c r="F15199" t="s">
        <v>1101</v>
      </c>
      <c r="G15199" t="s">
        <v>732</v>
      </c>
      <c r="H15199" s="135" t="s">
        <v>2431</v>
      </c>
      <c r="I15199" t="s">
        <v>1454</v>
      </c>
      <c r="J15199" s="20">
        <v>86</v>
      </c>
      <c r="K15199" s="20" t="s">
        <v>9</v>
      </c>
      <c r="L15199" t="s">
        <v>1464</v>
      </c>
      <c r="M15199" s="20">
        <v>18.920000000000002</v>
      </c>
      <c r="N15199" s="20">
        <v>25.08</v>
      </c>
      <c r="AE15199">
        <f t="shared" si="237"/>
        <v>2011</v>
      </c>
    </row>
    <row r="15200" spans="1:31" x14ac:dyDescent="0.25">
      <c r="A15200" s="7">
        <v>15197</v>
      </c>
      <c r="B15200" s="8">
        <v>40721</v>
      </c>
      <c r="C15200" t="s">
        <v>3</v>
      </c>
      <c r="D15200" s="16" t="s">
        <v>35</v>
      </c>
      <c r="E15200" t="s">
        <v>9</v>
      </c>
      <c r="F15200" t="s">
        <v>926</v>
      </c>
      <c r="G15200" t="s">
        <v>569</v>
      </c>
      <c r="H15200" s="135" t="s">
        <v>1496</v>
      </c>
      <c r="I15200" t="s">
        <v>1454</v>
      </c>
      <c r="J15200" s="20">
        <v>21</v>
      </c>
      <c r="K15200" s="20" t="s">
        <v>9</v>
      </c>
      <c r="L15200" t="s">
        <v>1463</v>
      </c>
      <c r="M15200" s="20">
        <v>5.04</v>
      </c>
      <c r="N15200" s="20">
        <v>6.46</v>
      </c>
      <c r="AE15200">
        <f t="shared" si="237"/>
        <v>2011</v>
      </c>
    </row>
    <row r="15201" spans="1:31" x14ac:dyDescent="0.25">
      <c r="A15201" s="7">
        <v>15198</v>
      </c>
      <c r="B15201" s="8">
        <v>40721</v>
      </c>
      <c r="C15201" t="s">
        <v>3</v>
      </c>
      <c r="D15201" t="s">
        <v>1085</v>
      </c>
      <c r="E15201" t="s">
        <v>9</v>
      </c>
      <c r="F15201" t="s">
        <v>1091</v>
      </c>
      <c r="G15201" t="s">
        <v>929</v>
      </c>
      <c r="H15201" s="135" t="s">
        <v>2728</v>
      </c>
      <c r="I15201" t="s">
        <v>1454</v>
      </c>
      <c r="J15201" s="20">
        <v>10</v>
      </c>
      <c r="K15201" s="20" t="s">
        <v>1465</v>
      </c>
      <c r="L15201" t="s">
        <v>1466</v>
      </c>
      <c r="M15201" s="20">
        <v>2.5</v>
      </c>
      <c r="N15201" s="20">
        <v>2.5</v>
      </c>
      <c r="AE15201">
        <f t="shared" si="237"/>
        <v>2011</v>
      </c>
    </row>
    <row r="15202" spans="1:31" x14ac:dyDescent="0.25">
      <c r="A15202" s="7">
        <v>15199</v>
      </c>
      <c r="B15202" s="8">
        <v>40721</v>
      </c>
      <c r="C15202" t="s">
        <v>3</v>
      </c>
      <c r="D15202" t="s">
        <v>1073</v>
      </c>
      <c r="E15202" t="s">
        <v>9</v>
      </c>
      <c r="F15202" t="s">
        <v>1091</v>
      </c>
      <c r="G15202" t="s">
        <v>929</v>
      </c>
      <c r="H15202" s="135" t="s">
        <v>2728</v>
      </c>
      <c r="I15202" t="s">
        <v>1454</v>
      </c>
      <c r="J15202" s="20">
        <v>38</v>
      </c>
      <c r="K15202" s="20" t="s">
        <v>9</v>
      </c>
      <c r="L15202" t="s">
        <v>1464</v>
      </c>
      <c r="M15202" s="20">
        <v>8.36</v>
      </c>
      <c r="N15202" s="20">
        <v>11.64</v>
      </c>
      <c r="AE15202">
        <f t="shared" si="237"/>
        <v>2011</v>
      </c>
    </row>
    <row r="15203" spans="1:31" x14ac:dyDescent="0.25">
      <c r="A15203" s="7">
        <v>15200</v>
      </c>
      <c r="B15203" s="8">
        <v>40721</v>
      </c>
      <c r="C15203" t="s">
        <v>3</v>
      </c>
      <c r="D15203" t="s">
        <v>1018</v>
      </c>
      <c r="E15203" t="s">
        <v>9</v>
      </c>
      <c r="F15203" t="s">
        <v>926</v>
      </c>
      <c r="G15203" t="s">
        <v>929</v>
      </c>
      <c r="H15203" s="135" t="s">
        <v>2728</v>
      </c>
      <c r="I15203" t="s">
        <v>1454</v>
      </c>
      <c r="J15203" s="20">
        <v>31</v>
      </c>
      <c r="K15203" s="20" t="s">
        <v>3</v>
      </c>
      <c r="L15203" t="s">
        <v>1464</v>
      </c>
      <c r="M15203" s="20">
        <v>9.68</v>
      </c>
      <c r="N15203" s="20">
        <v>6.82</v>
      </c>
      <c r="AE15203">
        <f t="shared" si="237"/>
        <v>2011</v>
      </c>
    </row>
    <row r="15204" spans="1:31" x14ac:dyDescent="0.25">
      <c r="A15204" s="7">
        <v>15201</v>
      </c>
      <c r="B15204" s="8">
        <v>40721</v>
      </c>
      <c r="C15204" t="s">
        <v>3</v>
      </c>
      <c r="D15204" t="s">
        <v>655</v>
      </c>
      <c r="E15204" t="s">
        <v>9</v>
      </c>
      <c r="F15204" t="s">
        <v>734</v>
      </c>
      <c r="G15204" t="s">
        <v>929</v>
      </c>
      <c r="H15204" s="135" t="s">
        <v>2678</v>
      </c>
      <c r="I15204" t="s">
        <v>1454</v>
      </c>
      <c r="J15204" s="20">
        <v>32</v>
      </c>
      <c r="K15204" s="20" t="s">
        <v>9</v>
      </c>
      <c r="L15204" t="s">
        <v>1464</v>
      </c>
      <c r="M15204" s="20">
        <v>7.04</v>
      </c>
      <c r="N15204" s="20">
        <v>9.9600000000000009</v>
      </c>
      <c r="AE15204">
        <f t="shared" si="237"/>
        <v>2011</v>
      </c>
    </row>
    <row r="15205" spans="1:31" x14ac:dyDescent="0.25">
      <c r="A15205" s="7">
        <v>15202</v>
      </c>
      <c r="B15205" s="8">
        <v>40721</v>
      </c>
      <c r="C15205" t="s">
        <v>3</v>
      </c>
      <c r="D15205" t="s">
        <v>286</v>
      </c>
      <c r="E15205" t="s">
        <v>9</v>
      </c>
      <c r="F15205" t="s">
        <v>1108</v>
      </c>
      <c r="G15205" t="s">
        <v>14</v>
      </c>
      <c r="H15205" s="135" t="s">
        <v>1491</v>
      </c>
      <c r="I15205" t="s">
        <v>1458</v>
      </c>
      <c r="J15205" s="20">
        <v>8</v>
      </c>
      <c r="K15205" s="20" t="s">
        <v>3</v>
      </c>
      <c r="L15205" t="s">
        <v>1464</v>
      </c>
      <c r="M15205" s="20">
        <v>10</v>
      </c>
      <c r="N15205" s="20">
        <v>30</v>
      </c>
      <c r="AE15205">
        <f t="shared" si="237"/>
        <v>2011</v>
      </c>
    </row>
    <row r="15206" spans="1:31" x14ac:dyDescent="0.25">
      <c r="A15206" s="7">
        <v>15203</v>
      </c>
      <c r="B15206" s="8">
        <v>40721</v>
      </c>
      <c r="C15206" t="s">
        <v>3</v>
      </c>
      <c r="D15206" t="s">
        <v>794</v>
      </c>
      <c r="E15206" t="s">
        <v>9</v>
      </c>
      <c r="F15206" t="s">
        <v>926</v>
      </c>
      <c r="G15206" t="s">
        <v>895</v>
      </c>
      <c r="H15206" s="136" t="s">
        <v>2783</v>
      </c>
      <c r="I15206" t="s">
        <v>1456</v>
      </c>
      <c r="J15206" s="20">
        <v>34</v>
      </c>
      <c r="K15206" s="20" t="s">
        <v>3</v>
      </c>
      <c r="L15206" t="s">
        <v>1463</v>
      </c>
      <c r="M15206" s="20">
        <v>9.84</v>
      </c>
      <c r="N15206" s="20">
        <v>8.16</v>
      </c>
      <c r="O15206" t="s">
        <v>3</v>
      </c>
      <c r="P15206" s="13" t="s">
        <v>112</v>
      </c>
      <c r="Q15206" t="s">
        <v>9</v>
      </c>
      <c r="R15206" t="s">
        <v>598</v>
      </c>
      <c r="S15206" t="s">
        <v>1465</v>
      </c>
      <c r="U15206" t="s">
        <v>1465</v>
      </c>
      <c r="W15206" t="s">
        <v>1465</v>
      </c>
      <c r="Y15206" t="s">
        <v>1465</v>
      </c>
      <c r="AA15206" t="s">
        <v>1465</v>
      </c>
      <c r="AC15206" t="s">
        <v>1465</v>
      </c>
      <c r="AE15206">
        <f t="shared" si="237"/>
        <v>2011</v>
      </c>
    </row>
    <row r="15207" spans="1:31" x14ac:dyDescent="0.25">
      <c r="A15207" s="7">
        <v>15204</v>
      </c>
      <c r="B15207" s="8">
        <v>40722</v>
      </c>
      <c r="C15207" t="s">
        <v>3</v>
      </c>
      <c r="D15207" t="s">
        <v>577</v>
      </c>
      <c r="E15207" t="s">
        <v>9</v>
      </c>
      <c r="F15207" t="s">
        <v>651</v>
      </c>
      <c r="G15207" t="s">
        <v>24</v>
      </c>
      <c r="H15207" s="135" t="s">
        <v>1555</v>
      </c>
      <c r="I15207" t="s">
        <v>1454</v>
      </c>
      <c r="J15207" s="20">
        <v>10</v>
      </c>
      <c r="K15207" s="20" t="s">
        <v>9</v>
      </c>
      <c r="L15207" t="s">
        <v>1464</v>
      </c>
      <c r="M15207" s="20">
        <v>2.2000000000000002</v>
      </c>
      <c r="N15207" s="20">
        <v>3.8</v>
      </c>
      <c r="AE15207">
        <f t="shared" si="237"/>
        <v>2011</v>
      </c>
    </row>
    <row r="15208" spans="1:31" x14ac:dyDescent="0.25">
      <c r="A15208" s="7">
        <v>15205</v>
      </c>
      <c r="B15208" s="8">
        <v>40722</v>
      </c>
      <c r="C15208" t="s">
        <v>3</v>
      </c>
      <c r="D15208" t="s">
        <v>577</v>
      </c>
      <c r="E15208" t="s">
        <v>9</v>
      </c>
      <c r="F15208" t="s">
        <v>651</v>
      </c>
      <c r="G15208" t="s">
        <v>24</v>
      </c>
      <c r="H15208" s="135" t="s">
        <v>1546</v>
      </c>
      <c r="I15208" t="s">
        <v>1454</v>
      </c>
      <c r="J15208" s="20">
        <v>6</v>
      </c>
      <c r="K15208" s="20" t="s">
        <v>9</v>
      </c>
      <c r="L15208" t="s">
        <v>1464</v>
      </c>
      <c r="M15208" s="20">
        <v>1.32</v>
      </c>
      <c r="N15208" s="20">
        <v>2.6799999999999997</v>
      </c>
      <c r="AE15208">
        <f t="shared" si="237"/>
        <v>2011</v>
      </c>
    </row>
    <row r="15209" spans="1:31" x14ac:dyDescent="0.25">
      <c r="A15209" s="7">
        <v>15206</v>
      </c>
      <c r="B15209" s="8">
        <v>40722</v>
      </c>
      <c r="C15209" t="s">
        <v>3</v>
      </c>
      <c r="D15209" t="s">
        <v>614</v>
      </c>
      <c r="E15209" t="s">
        <v>9</v>
      </c>
      <c r="F15209" t="s">
        <v>902</v>
      </c>
      <c r="G15209" t="s">
        <v>1016</v>
      </c>
      <c r="H15209" s="135" t="s">
        <v>2872</v>
      </c>
      <c r="I15209" t="s">
        <v>1454</v>
      </c>
      <c r="J15209" s="20">
        <v>32</v>
      </c>
      <c r="K15209" s="20" t="s">
        <v>3</v>
      </c>
      <c r="L15209" t="s">
        <v>1464</v>
      </c>
      <c r="M15209" s="20">
        <v>9.9600000000000009</v>
      </c>
      <c r="N15209" s="20">
        <v>7.04</v>
      </c>
      <c r="AE15209">
        <f t="shared" si="237"/>
        <v>2011</v>
      </c>
    </row>
    <row r="15210" spans="1:31" x14ac:dyDescent="0.25">
      <c r="A15210" s="7">
        <v>15207</v>
      </c>
      <c r="B15210" s="8">
        <v>40722</v>
      </c>
      <c r="C15210" t="s">
        <v>3</v>
      </c>
      <c r="D15210" t="s">
        <v>786</v>
      </c>
      <c r="E15210" t="s">
        <v>9</v>
      </c>
      <c r="F15210" t="s">
        <v>54</v>
      </c>
      <c r="G15210" t="s">
        <v>633</v>
      </c>
      <c r="H15210" s="135" t="s">
        <v>1771</v>
      </c>
      <c r="I15210" t="s">
        <v>1454</v>
      </c>
      <c r="J15210" s="20">
        <v>12</v>
      </c>
      <c r="K15210" s="20" t="s">
        <v>9</v>
      </c>
      <c r="L15210" t="s">
        <v>1464</v>
      </c>
      <c r="M15210" s="20">
        <v>2.64</v>
      </c>
      <c r="N15210" s="20">
        <v>4.3599999999999994</v>
      </c>
      <c r="AE15210">
        <f t="shared" si="237"/>
        <v>2011</v>
      </c>
    </row>
    <row r="15211" spans="1:31" x14ac:dyDescent="0.25">
      <c r="A15211" s="7">
        <v>15208</v>
      </c>
      <c r="B15211" s="8">
        <v>40722</v>
      </c>
      <c r="C15211" t="s">
        <v>3</v>
      </c>
      <c r="D15211" t="s">
        <v>1008</v>
      </c>
      <c r="E15211" t="s">
        <v>9</v>
      </c>
      <c r="F15211" t="s">
        <v>1060</v>
      </c>
      <c r="G15211" t="s">
        <v>648</v>
      </c>
      <c r="H15211" s="136" t="s">
        <v>1496</v>
      </c>
      <c r="I15211" t="s">
        <v>1455</v>
      </c>
      <c r="J15211" s="20">
        <v>21</v>
      </c>
      <c r="K15211" s="20" t="s">
        <v>9</v>
      </c>
      <c r="L15211" t="s">
        <v>1464</v>
      </c>
      <c r="M15211" s="20">
        <v>2.31</v>
      </c>
      <c r="N15211" s="20">
        <v>3.44</v>
      </c>
      <c r="AE15211">
        <f t="shared" si="237"/>
        <v>2011</v>
      </c>
    </row>
    <row r="15212" spans="1:31" x14ac:dyDescent="0.25">
      <c r="A15212" s="7">
        <v>15209</v>
      </c>
      <c r="B15212" s="8">
        <v>40723</v>
      </c>
      <c r="C15212" t="s">
        <v>3</v>
      </c>
      <c r="D15212" t="s">
        <v>854</v>
      </c>
      <c r="E15212" t="s">
        <v>9</v>
      </c>
      <c r="F15212" t="s">
        <v>860</v>
      </c>
      <c r="G15212" t="s">
        <v>929</v>
      </c>
      <c r="H15212" s="135" t="s">
        <v>2728</v>
      </c>
      <c r="I15212" t="s">
        <v>1454</v>
      </c>
      <c r="J15212" s="20">
        <v>39</v>
      </c>
      <c r="K15212" s="20" t="s">
        <v>9</v>
      </c>
      <c r="L15212" t="s">
        <v>1464</v>
      </c>
      <c r="M15212" s="20">
        <v>8.58</v>
      </c>
      <c r="N15212" s="20">
        <v>11.92</v>
      </c>
      <c r="AE15212">
        <f t="shared" si="237"/>
        <v>2011</v>
      </c>
    </row>
    <row r="15213" spans="1:31" x14ac:dyDescent="0.25">
      <c r="A15213" s="7">
        <v>15210</v>
      </c>
      <c r="B15213" s="8">
        <v>40723</v>
      </c>
      <c r="C15213" t="s">
        <v>3</v>
      </c>
      <c r="D15213" t="s">
        <v>743</v>
      </c>
      <c r="E15213" t="s">
        <v>9</v>
      </c>
      <c r="F15213" t="s">
        <v>828</v>
      </c>
      <c r="G15213" t="s">
        <v>929</v>
      </c>
      <c r="H15213" s="135" t="s">
        <v>2728</v>
      </c>
      <c r="I15213" t="s">
        <v>1454</v>
      </c>
      <c r="J15213" s="20">
        <v>24</v>
      </c>
      <c r="K15213" s="20" t="s">
        <v>1465</v>
      </c>
      <c r="L15213" t="s">
        <v>1466</v>
      </c>
      <c r="M15213" s="20">
        <v>6</v>
      </c>
      <c r="N15213" s="20">
        <v>6</v>
      </c>
      <c r="AE15213">
        <f t="shared" si="237"/>
        <v>2011</v>
      </c>
    </row>
    <row r="15214" spans="1:31" x14ac:dyDescent="0.25">
      <c r="A15214" s="7">
        <v>15211</v>
      </c>
      <c r="B15214" s="8">
        <v>40723</v>
      </c>
      <c r="C15214" t="s">
        <v>3</v>
      </c>
      <c r="D15214" t="s">
        <v>787</v>
      </c>
      <c r="E15214" t="s">
        <v>9</v>
      </c>
      <c r="F15214" t="s">
        <v>268</v>
      </c>
      <c r="G15214" t="s">
        <v>929</v>
      </c>
      <c r="H15214" s="135" t="s">
        <v>2728</v>
      </c>
      <c r="I15214" t="s">
        <v>1454</v>
      </c>
      <c r="J15214" s="20">
        <v>31</v>
      </c>
      <c r="K15214" s="20" t="s">
        <v>9</v>
      </c>
      <c r="L15214" t="s">
        <v>1464</v>
      </c>
      <c r="M15214" s="20">
        <v>6.82</v>
      </c>
      <c r="N15214" s="20">
        <v>9.68</v>
      </c>
      <c r="AE15214">
        <f t="shared" si="237"/>
        <v>2011</v>
      </c>
    </row>
    <row r="15215" spans="1:31" x14ac:dyDescent="0.25">
      <c r="A15215" s="7">
        <v>15212</v>
      </c>
      <c r="B15215" s="8">
        <v>40723</v>
      </c>
      <c r="C15215" t="s">
        <v>3</v>
      </c>
      <c r="D15215" t="s">
        <v>1073</v>
      </c>
      <c r="E15215" t="s">
        <v>9</v>
      </c>
      <c r="F15215" t="s">
        <v>860</v>
      </c>
      <c r="G15215" t="s">
        <v>929</v>
      </c>
      <c r="H15215" s="9" t="s">
        <v>2651</v>
      </c>
      <c r="I15215" t="s">
        <v>1454</v>
      </c>
      <c r="J15215" s="20">
        <v>21</v>
      </c>
      <c r="K15215" s="20" t="s">
        <v>9</v>
      </c>
      <c r="L15215" t="s">
        <v>1463</v>
      </c>
      <c r="M15215" s="20">
        <v>5.04</v>
      </c>
      <c r="N15215" s="20">
        <v>6.46</v>
      </c>
      <c r="AE15215">
        <f t="shared" si="237"/>
        <v>2011</v>
      </c>
    </row>
    <row r="15216" spans="1:31" x14ac:dyDescent="0.25">
      <c r="A15216" s="7">
        <v>15213</v>
      </c>
      <c r="B15216" s="8">
        <v>40723</v>
      </c>
      <c r="C15216" t="s">
        <v>3</v>
      </c>
      <c r="D15216" t="s">
        <v>1073</v>
      </c>
      <c r="E15216" t="s">
        <v>9</v>
      </c>
      <c r="F15216" t="s">
        <v>860</v>
      </c>
      <c r="G15216" t="s">
        <v>929</v>
      </c>
      <c r="H15216" s="9" t="s">
        <v>3094</v>
      </c>
      <c r="I15216" t="s">
        <v>1454</v>
      </c>
      <c r="J15216" s="20">
        <v>10</v>
      </c>
      <c r="K15216" s="20" t="s">
        <v>9</v>
      </c>
      <c r="L15216" t="s">
        <v>1463</v>
      </c>
      <c r="M15216" s="20">
        <v>2.4</v>
      </c>
      <c r="N15216" s="20">
        <v>3.6</v>
      </c>
      <c r="AE15216">
        <f t="shared" si="237"/>
        <v>2011</v>
      </c>
    </row>
    <row r="15217" spans="1:31" x14ac:dyDescent="0.25">
      <c r="A15217" s="7">
        <v>15214</v>
      </c>
      <c r="B15217" s="8">
        <v>40723</v>
      </c>
      <c r="C15217" t="s">
        <v>3</v>
      </c>
      <c r="D15217" t="s">
        <v>163</v>
      </c>
      <c r="E15217" t="s">
        <v>9</v>
      </c>
      <c r="F15217" t="s">
        <v>1088</v>
      </c>
      <c r="G15217" t="s">
        <v>870</v>
      </c>
      <c r="H15217" s="135" t="s">
        <v>1496</v>
      </c>
      <c r="I15217" t="s">
        <v>1454</v>
      </c>
      <c r="J15217" s="20">
        <v>32</v>
      </c>
      <c r="K15217" s="20" t="s">
        <v>9</v>
      </c>
      <c r="L15217" t="s">
        <v>1464</v>
      </c>
      <c r="M15217" s="20">
        <v>7.04</v>
      </c>
      <c r="N15217" s="20">
        <v>9.9600000000000009</v>
      </c>
      <c r="AE15217">
        <f t="shared" si="237"/>
        <v>2011</v>
      </c>
    </row>
    <row r="15218" spans="1:31" x14ac:dyDescent="0.25">
      <c r="A15218" s="7">
        <v>15215</v>
      </c>
      <c r="B15218" s="8">
        <v>40723</v>
      </c>
      <c r="C15218" t="s">
        <v>3</v>
      </c>
      <c r="D15218" t="s">
        <v>975</v>
      </c>
      <c r="E15218" t="s">
        <v>9</v>
      </c>
      <c r="F15218" t="s">
        <v>1101</v>
      </c>
      <c r="G15218" t="s">
        <v>929</v>
      </c>
      <c r="H15218" s="135" t="s">
        <v>1496</v>
      </c>
      <c r="I15218" t="s">
        <v>1454</v>
      </c>
      <c r="J15218" s="20">
        <v>20</v>
      </c>
      <c r="K15218" s="20" t="s">
        <v>1465</v>
      </c>
      <c r="L15218" t="s">
        <v>1466</v>
      </c>
      <c r="M15218" s="20">
        <v>5</v>
      </c>
      <c r="N15218" s="20">
        <v>5</v>
      </c>
      <c r="AE15218">
        <f t="shared" si="237"/>
        <v>2011</v>
      </c>
    </row>
    <row r="15219" spans="1:31" x14ac:dyDescent="0.25">
      <c r="A15219" s="7">
        <v>15216</v>
      </c>
      <c r="B15219" s="8">
        <v>40723</v>
      </c>
      <c r="C15219" t="s">
        <v>3</v>
      </c>
      <c r="D15219" t="s">
        <v>1060</v>
      </c>
      <c r="E15219" t="s">
        <v>9</v>
      </c>
      <c r="F15219" t="s">
        <v>1008</v>
      </c>
      <c r="G15219" t="s">
        <v>648</v>
      </c>
      <c r="H15219" s="136" t="s">
        <v>1496</v>
      </c>
      <c r="I15219" t="s">
        <v>1455</v>
      </c>
      <c r="J15219" s="20">
        <v>23</v>
      </c>
      <c r="K15219" s="20" t="s">
        <v>1465</v>
      </c>
      <c r="L15219" t="s">
        <v>1466</v>
      </c>
      <c r="M15219" s="20">
        <v>2.875</v>
      </c>
      <c r="N15219" s="20">
        <v>2.875</v>
      </c>
      <c r="AE15219">
        <f t="shared" si="237"/>
        <v>2011</v>
      </c>
    </row>
    <row r="15220" spans="1:31" x14ac:dyDescent="0.25">
      <c r="A15220" s="7">
        <v>15217</v>
      </c>
      <c r="B15220" s="8">
        <v>40724</v>
      </c>
      <c r="C15220" t="s">
        <v>3</v>
      </c>
      <c r="D15220" t="s">
        <v>791</v>
      </c>
      <c r="E15220" t="s">
        <v>9</v>
      </c>
      <c r="F15220" t="s">
        <v>144</v>
      </c>
      <c r="G15220" t="s">
        <v>648</v>
      </c>
      <c r="H15220" s="135" t="s">
        <v>1795</v>
      </c>
      <c r="I15220" t="s">
        <v>1454</v>
      </c>
      <c r="J15220" s="20">
        <v>44</v>
      </c>
      <c r="K15220" s="20" t="s">
        <v>9</v>
      </c>
      <c r="L15220" t="s">
        <v>1464</v>
      </c>
      <c r="M15220" s="20">
        <v>9.68</v>
      </c>
      <c r="N15220" s="20">
        <v>13.32</v>
      </c>
      <c r="AE15220">
        <f t="shared" si="237"/>
        <v>2011</v>
      </c>
    </row>
    <row r="15221" spans="1:31" x14ac:dyDescent="0.25">
      <c r="A15221" s="7">
        <v>15218</v>
      </c>
      <c r="B15221" s="8">
        <v>40724</v>
      </c>
      <c r="C15221" t="s">
        <v>3</v>
      </c>
      <c r="D15221" t="s">
        <v>1064</v>
      </c>
      <c r="E15221" t="s">
        <v>9</v>
      </c>
      <c r="F15221" t="s">
        <v>1078</v>
      </c>
      <c r="G15221" t="s">
        <v>929</v>
      </c>
      <c r="H15221" s="9" t="s">
        <v>2652</v>
      </c>
      <c r="I15221" t="s">
        <v>1455</v>
      </c>
      <c r="J15221" s="20">
        <v>24</v>
      </c>
      <c r="K15221" s="20" t="s">
        <v>3</v>
      </c>
      <c r="L15221" t="s">
        <v>1464</v>
      </c>
      <c r="M15221" s="20">
        <v>3.86</v>
      </c>
      <c r="N15221" s="20">
        <v>2.64</v>
      </c>
      <c r="AE15221">
        <f t="shared" si="237"/>
        <v>2011</v>
      </c>
    </row>
    <row r="15222" spans="1:31" x14ac:dyDescent="0.25">
      <c r="A15222" s="7">
        <v>15219</v>
      </c>
      <c r="B15222" s="8">
        <v>40724</v>
      </c>
      <c r="C15222" t="s">
        <v>3</v>
      </c>
      <c r="D15222" t="s">
        <v>975</v>
      </c>
      <c r="E15222" t="s">
        <v>9</v>
      </c>
      <c r="F15222" t="s">
        <v>1088</v>
      </c>
      <c r="G15222" t="s">
        <v>929</v>
      </c>
      <c r="H15222" s="135" t="s">
        <v>2665</v>
      </c>
      <c r="I15222" t="s">
        <v>1454</v>
      </c>
      <c r="J15222" s="20">
        <v>25</v>
      </c>
      <c r="K15222" s="20" t="s">
        <v>9</v>
      </c>
      <c r="L15222" t="s">
        <v>1464</v>
      </c>
      <c r="M15222" s="20">
        <v>5.5</v>
      </c>
      <c r="N15222" s="20">
        <v>8</v>
      </c>
      <c r="AE15222">
        <f t="shared" si="237"/>
        <v>2011</v>
      </c>
    </row>
    <row r="15223" spans="1:31" x14ac:dyDescent="0.25">
      <c r="A15223" s="7">
        <v>15220</v>
      </c>
      <c r="B15223" s="8">
        <v>40725</v>
      </c>
      <c r="C15223" t="s">
        <v>3</v>
      </c>
      <c r="D15223" t="s">
        <v>311</v>
      </c>
      <c r="E15223" t="s">
        <v>9</v>
      </c>
      <c r="F15223" t="s">
        <v>1107</v>
      </c>
      <c r="G15223" t="s">
        <v>861</v>
      </c>
      <c r="H15223" s="135" t="s">
        <v>2437</v>
      </c>
      <c r="I15223" t="s">
        <v>1455</v>
      </c>
      <c r="J15223" s="20">
        <v>20</v>
      </c>
      <c r="K15223" s="20" t="s">
        <v>9</v>
      </c>
      <c r="L15223" t="s">
        <v>1463</v>
      </c>
      <c r="M15223" s="20">
        <v>2.4</v>
      </c>
      <c r="N15223" s="20">
        <v>3.1</v>
      </c>
      <c r="AE15223">
        <f t="shared" si="237"/>
        <v>2011</v>
      </c>
    </row>
    <row r="15224" spans="1:31" x14ac:dyDescent="0.25">
      <c r="A15224" s="7">
        <v>15221</v>
      </c>
      <c r="B15224" s="8">
        <v>40725</v>
      </c>
      <c r="C15224" t="s">
        <v>3</v>
      </c>
      <c r="D15224" t="s">
        <v>779</v>
      </c>
      <c r="E15224" t="s">
        <v>9</v>
      </c>
      <c r="F15224" t="s">
        <v>55</v>
      </c>
      <c r="G15224" t="s">
        <v>929</v>
      </c>
      <c r="H15224" s="135" t="s">
        <v>2728</v>
      </c>
      <c r="I15224" t="s">
        <v>1454</v>
      </c>
      <c r="J15224" s="20">
        <v>14</v>
      </c>
      <c r="K15224" s="20" t="s">
        <v>3</v>
      </c>
      <c r="L15224" t="s">
        <v>1464</v>
      </c>
      <c r="M15224" s="20">
        <v>4.92</v>
      </c>
      <c r="N15224" s="20">
        <v>3.08</v>
      </c>
      <c r="AE15224">
        <f t="shared" si="237"/>
        <v>2011</v>
      </c>
    </row>
    <row r="15225" spans="1:31" x14ac:dyDescent="0.25">
      <c r="A15225" s="7">
        <v>15222</v>
      </c>
      <c r="B15225" s="8">
        <v>40725</v>
      </c>
      <c r="C15225" t="s">
        <v>3</v>
      </c>
      <c r="D15225" t="s">
        <v>222</v>
      </c>
      <c r="E15225" t="s">
        <v>9</v>
      </c>
      <c r="F15225" t="s">
        <v>1045</v>
      </c>
      <c r="G15225" t="s">
        <v>870</v>
      </c>
      <c r="H15225" s="135" t="s">
        <v>2731</v>
      </c>
      <c r="I15225" t="s">
        <v>1454</v>
      </c>
      <c r="J15225" s="20">
        <v>20</v>
      </c>
      <c r="K15225" s="20" t="s">
        <v>3</v>
      </c>
      <c r="L15225" t="s">
        <v>1464</v>
      </c>
      <c r="M15225" s="20">
        <v>6.6</v>
      </c>
      <c r="N15225" s="20">
        <v>4.4000000000000004</v>
      </c>
      <c r="AE15225">
        <f t="shared" si="237"/>
        <v>2011</v>
      </c>
    </row>
    <row r="15226" spans="1:31" x14ac:dyDescent="0.25">
      <c r="A15226" s="7">
        <v>15223</v>
      </c>
      <c r="B15226" s="8">
        <v>40725</v>
      </c>
      <c r="C15226" t="s">
        <v>3</v>
      </c>
      <c r="D15226" t="s">
        <v>1064</v>
      </c>
      <c r="E15226" t="s">
        <v>9</v>
      </c>
      <c r="F15226" t="s">
        <v>1028</v>
      </c>
      <c r="G15226" t="s">
        <v>895</v>
      </c>
      <c r="H15226" s="135" t="s">
        <v>3095</v>
      </c>
      <c r="I15226" t="s">
        <v>1454</v>
      </c>
      <c r="J15226" s="20">
        <v>29</v>
      </c>
      <c r="K15226" s="20" t="s">
        <v>3</v>
      </c>
      <c r="L15226" t="s">
        <v>1464</v>
      </c>
      <c r="M15226" s="20">
        <v>9.1199999999999992</v>
      </c>
      <c r="N15226" s="20">
        <v>6.38</v>
      </c>
      <c r="AE15226">
        <f t="shared" si="237"/>
        <v>2011</v>
      </c>
    </row>
    <row r="15227" spans="1:31" x14ac:dyDescent="0.25">
      <c r="A15227" s="7">
        <v>15224</v>
      </c>
      <c r="B15227" s="8">
        <v>40725</v>
      </c>
      <c r="C15227" t="s">
        <v>3</v>
      </c>
      <c r="D15227" t="s">
        <v>311</v>
      </c>
      <c r="E15227" t="s">
        <v>9</v>
      </c>
      <c r="F15227" t="s">
        <v>976</v>
      </c>
      <c r="G15227" t="s">
        <v>1016</v>
      </c>
      <c r="H15227" s="135" t="s">
        <v>1496</v>
      </c>
      <c r="I15227" t="s">
        <v>1454</v>
      </c>
      <c r="J15227" s="20">
        <v>9</v>
      </c>
      <c r="K15227" s="20" t="s">
        <v>3</v>
      </c>
      <c r="L15227" t="s">
        <v>1463</v>
      </c>
      <c r="M15227" s="20">
        <v>3.34</v>
      </c>
      <c r="N15227" s="20">
        <v>2.16</v>
      </c>
      <c r="AE15227">
        <f t="shared" si="237"/>
        <v>2011</v>
      </c>
    </row>
    <row r="15228" spans="1:31" x14ac:dyDescent="0.25">
      <c r="A15228" s="7">
        <v>15225</v>
      </c>
      <c r="B15228" s="8">
        <v>40726</v>
      </c>
      <c r="C15228" t="s">
        <v>3</v>
      </c>
      <c r="D15228" t="s">
        <v>295</v>
      </c>
      <c r="E15228" t="s">
        <v>9</v>
      </c>
      <c r="F15228" t="s">
        <v>469</v>
      </c>
      <c r="G15228" t="s">
        <v>861</v>
      </c>
      <c r="H15228" s="135" t="s">
        <v>2446</v>
      </c>
      <c r="I15228" t="s">
        <v>1454</v>
      </c>
      <c r="J15228" s="20">
        <v>27</v>
      </c>
      <c r="K15228" s="20" t="s">
        <v>1465</v>
      </c>
      <c r="L15228" t="s">
        <v>1466</v>
      </c>
      <c r="M15228" s="20">
        <v>6.75</v>
      </c>
      <c r="N15228" s="20">
        <v>6.75</v>
      </c>
      <c r="AE15228">
        <f t="shared" si="237"/>
        <v>2011</v>
      </c>
    </row>
    <row r="15229" spans="1:31" x14ac:dyDescent="0.25">
      <c r="A15229" s="7">
        <v>15226</v>
      </c>
      <c r="B15229" s="8">
        <v>40726</v>
      </c>
      <c r="C15229" t="s">
        <v>3</v>
      </c>
      <c r="D15229" t="s">
        <v>1064</v>
      </c>
      <c r="E15229" t="s">
        <v>9</v>
      </c>
      <c r="F15229" t="s">
        <v>860</v>
      </c>
      <c r="G15229" t="s">
        <v>929</v>
      </c>
      <c r="H15229" s="135" t="s">
        <v>2678</v>
      </c>
      <c r="I15229" t="s">
        <v>1454</v>
      </c>
      <c r="J15229" s="20">
        <v>20</v>
      </c>
      <c r="K15229" s="20" t="s">
        <v>3</v>
      </c>
      <c r="L15229" t="s">
        <v>1464</v>
      </c>
      <c r="M15229" s="20">
        <v>6.6</v>
      </c>
      <c r="N15229" s="20">
        <v>4.4000000000000004</v>
      </c>
      <c r="AE15229">
        <f t="shared" si="237"/>
        <v>2011</v>
      </c>
    </row>
    <row r="15230" spans="1:31" x14ac:dyDescent="0.25">
      <c r="A15230" s="7">
        <v>15227</v>
      </c>
      <c r="B15230" s="8">
        <v>40726</v>
      </c>
      <c r="C15230" t="s">
        <v>3</v>
      </c>
      <c r="D15230" t="s">
        <v>791</v>
      </c>
      <c r="E15230" t="s">
        <v>9</v>
      </c>
      <c r="F15230" t="s">
        <v>144</v>
      </c>
      <c r="G15230" t="s">
        <v>377</v>
      </c>
      <c r="H15230" s="9" t="s">
        <v>2263</v>
      </c>
      <c r="I15230" t="s">
        <v>1454</v>
      </c>
      <c r="J15230" s="20">
        <v>40</v>
      </c>
      <c r="K15230" s="20" t="s">
        <v>1465</v>
      </c>
      <c r="L15230" t="s">
        <v>1466</v>
      </c>
      <c r="M15230" s="20">
        <v>10</v>
      </c>
      <c r="N15230" s="20">
        <v>10</v>
      </c>
      <c r="AE15230">
        <f t="shared" si="237"/>
        <v>2011</v>
      </c>
    </row>
    <row r="15231" spans="1:31" x14ac:dyDescent="0.25">
      <c r="A15231" s="7">
        <v>15228</v>
      </c>
      <c r="B15231" s="8">
        <v>40727</v>
      </c>
      <c r="C15231" t="s">
        <v>3</v>
      </c>
      <c r="D15231" t="s">
        <v>302</v>
      </c>
      <c r="E15231" t="s">
        <v>9</v>
      </c>
      <c r="F15231" t="s">
        <v>223</v>
      </c>
      <c r="G15231" t="s">
        <v>861</v>
      </c>
      <c r="H15231" s="135" t="s">
        <v>2437</v>
      </c>
      <c r="I15231" t="s">
        <v>1457</v>
      </c>
      <c r="J15231" s="20">
        <v>10</v>
      </c>
      <c r="K15231" s="20" t="s">
        <v>1465</v>
      </c>
      <c r="L15231" t="s">
        <v>1466</v>
      </c>
      <c r="M15231" s="20">
        <v>1.25</v>
      </c>
      <c r="N15231" s="20">
        <v>1.25</v>
      </c>
      <c r="O15231" t="s">
        <v>3</v>
      </c>
      <c r="P15231" s="13" t="s">
        <v>678</v>
      </c>
      <c r="Q15231" t="s">
        <v>9</v>
      </c>
      <c r="R15231" t="s">
        <v>1107</v>
      </c>
      <c r="S15231" t="s">
        <v>1465</v>
      </c>
      <c r="U15231" t="s">
        <v>1465</v>
      </c>
      <c r="W15231" t="s">
        <v>1465</v>
      </c>
      <c r="Y15231" t="s">
        <v>1465</v>
      </c>
      <c r="AA15231" t="s">
        <v>1465</v>
      </c>
      <c r="AC15231" t="s">
        <v>1465</v>
      </c>
      <c r="AE15231">
        <f t="shared" si="237"/>
        <v>2011</v>
      </c>
    </row>
    <row r="15232" spans="1:31" x14ac:dyDescent="0.25">
      <c r="A15232" s="7">
        <v>15229</v>
      </c>
      <c r="B15232" s="8">
        <v>40727</v>
      </c>
      <c r="C15232" t="s">
        <v>3</v>
      </c>
      <c r="D15232" t="s">
        <v>787</v>
      </c>
      <c r="E15232" t="s">
        <v>9</v>
      </c>
      <c r="F15232" t="s">
        <v>302</v>
      </c>
      <c r="G15232" t="s">
        <v>861</v>
      </c>
      <c r="H15232" s="135" t="s">
        <v>2437</v>
      </c>
      <c r="I15232" t="s">
        <v>1457</v>
      </c>
      <c r="J15232" s="20">
        <v>10</v>
      </c>
      <c r="K15232" s="20" t="s">
        <v>9</v>
      </c>
      <c r="L15232" t="s">
        <v>1463</v>
      </c>
      <c r="M15232" s="20">
        <v>1.2</v>
      </c>
      <c r="N15232" s="20">
        <v>1.8</v>
      </c>
      <c r="O15232" t="s">
        <v>9</v>
      </c>
      <c r="P15232" s="13" t="s">
        <v>678</v>
      </c>
      <c r="Q15232" t="s">
        <v>3</v>
      </c>
      <c r="R15232" t="s">
        <v>1107</v>
      </c>
      <c r="S15232" t="s">
        <v>1465</v>
      </c>
      <c r="U15232" t="s">
        <v>1465</v>
      </c>
      <c r="W15232" t="s">
        <v>1465</v>
      </c>
      <c r="Y15232" t="s">
        <v>1465</v>
      </c>
      <c r="AA15232" t="s">
        <v>1465</v>
      </c>
      <c r="AC15232" t="s">
        <v>1465</v>
      </c>
      <c r="AE15232">
        <f t="shared" si="237"/>
        <v>2011</v>
      </c>
    </row>
    <row r="15233" spans="1:31" x14ac:dyDescent="0.25">
      <c r="A15233" s="7">
        <v>15230</v>
      </c>
      <c r="B15233" s="8">
        <v>40727</v>
      </c>
      <c r="C15233" t="s">
        <v>3</v>
      </c>
      <c r="D15233" t="s">
        <v>557</v>
      </c>
      <c r="E15233" t="s">
        <v>9</v>
      </c>
      <c r="F15233" t="s">
        <v>286</v>
      </c>
      <c r="G15233" t="s">
        <v>633</v>
      </c>
      <c r="H15233" s="135" t="s">
        <v>3096</v>
      </c>
      <c r="I15233" t="s">
        <v>1454</v>
      </c>
      <c r="J15233" s="20">
        <v>32</v>
      </c>
      <c r="K15233" s="20" t="s">
        <v>3</v>
      </c>
      <c r="L15233" t="s">
        <v>1464</v>
      </c>
      <c r="M15233" s="20">
        <v>9.9600000000000009</v>
      </c>
      <c r="N15233" s="20">
        <v>7.04</v>
      </c>
      <c r="AE15233">
        <f t="shared" si="237"/>
        <v>2011</v>
      </c>
    </row>
    <row r="15234" spans="1:31" x14ac:dyDescent="0.25">
      <c r="A15234" s="7">
        <v>15231</v>
      </c>
      <c r="B15234" s="8">
        <v>40727</v>
      </c>
      <c r="C15234" t="s">
        <v>3</v>
      </c>
      <c r="D15234" t="s">
        <v>708</v>
      </c>
      <c r="E15234" t="s">
        <v>9</v>
      </c>
      <c r="F15234" t="s">
        <v>1032</v>
      </c>
      <c r="G15234" t="s">
        <v>648</v>
      </c>
      <c r="H15234" s="135" t="s">
        <v>1935</v>
      </c>
      <c r="I15234" t="s">
        <v>1454</v>
      </c>
      <c r="J15234" s="20">
        <v>20</v>
      </c>
      <c r="K15234" s="20" t="s">
        <v>9</v>
      </c>
      <c r="L15234" t="s">
        <v>1463</v>
      </c>
      <c r="M15234" s="20">
        <v>4.8</v>
      </c>
      <c r="N15234" s="20">
        <v>6.2</v>
      </c>
      <c r="AE15234">
        <f t="shared" si="237"/>
        <v>2011</v>
      </c>
    </row>
    <row r="15235" spans="1:31" x14ac:dyDescent="0.25">
      <c r="A15235" s="7">
        <v>15232</v>
      </c>
      <c r="B15235" s="8">
        <v>40727</v>
      </c>
      <c r="C15235" t="s">
        <v>3</v>
      </c>
      <c r="D15235" t="s">
        <v>767</v>
      </c>
      <c r="E15235" t="s">
        <v>9</v>
      </c>
      <c r="F15235" t="s">
        <v>1060</v>
      </c>
      <c r="G15235" t="s">
        <v>648</v>
      </c>
      <c r="H15235" s="135" t="s">
        <v>1944</v>
      </c>
      <c r="I15235" t="s">
        <v>1454</v>
      </c>
      <c r="J15235" s="20">
        <v>18</v>
      </c>
      <c r="K15235" s="20" t="s">
        <v>9</v>
      </c>
      <c r="L15235" t="s">
        <v>1463</v>
      </c>
      <c r="M15235" s="20">
        <v>4.32</v>
      </c>
      <c r="N15235" s="20">
        <v>5.68</v>
      </c>
      <c r="AE15235">
        <f t="shared" si="237"/>
        <v>2011</v>
      </c>
    </row>
    <row r="15236" spans="1:31" x14ac:dyDescent="0.25">
      <c r="A15236" s="7">
        <v>15233</v>
      </c>
      <c r="B15236" s="8">
        <v>40727</v>
      </c>
      <c r="C15236" t="s">
        <v>3</v>
      </c>
      <c r="D15236" t="s">
        <v>975</v>
      </c>
      <c r="E15236" t="s">
        <v>9</v>
      </c>
      <c r="F15236" t="s">
        <v>776</v>
      </c>
      <c r="G15236" t="s">
        <v>1016</v>
      </c>
      <c r="H15236" s="9" t="s">
        <v>2907</v>
      </c>
      <c r="I15236" t="s">
        <v>1455</v>
      </c>
      <c r="J15236" s="20">
        <v>41</v>
      </c>
      <c r="K15236" s="20" t="s">
        <v>3</v>
      </c>
      <c r="L15236" t="s">
        <v>1464</v>
      </c>
      <c r="M15236" s="20">
        <v>6.24</v>
      </c>
      <c r="N15236" s="20">
        <v>4.51</v>
      </c>
      <c r="AE15236">
        <f t="shared" ref="AE15236:AE15299" si="238">YEAR(B15236)</f>
        <v>2011</v>
      </c>
    </row>
    <row r="15237" spans="1:31" x14ac:dyDescent="0.25">
      <c r="A15237" s="7">
        <v>15234</v>
      </c>
      <c r="B15237" s="8">
        <v>40727</v>
      </c>
      <c r="C15237" t="s">
        <v>3</v>
      </c>
      <c r="D15237" t="s">
        <v>865</v>
      </c>
      <c r="E15237" t="s">
        <v>9</v>
      </c>
      <c r="F15237" t="s">
        <v>769</v>
      </c>
      <c r="G15237" t="s">
        <v>870</v>
      </c>
      <c r="H15237" s="135" t="s">
        <v>2785</v>
      </c>
      <c r="I15237" t="s">
        <v>1454</v>
      </c>
      <c r="J15237" s="20">
        <v>10</v>
      </c>
      <c r="K15237" s="20" t="s">
        <v>3</v>
      </c>
      <c r="L15237" t="s">
        <v>1464</v>
      </c>
      <c r="M15237" s="20">
        <v>3.8</v>
      </c>
      <c r="N15237" s="20">
        <v>2.2000000000000002</v>
      </c>
      <c r="AE15237">
        <f t="shared" si="238"/>
        <v>2011</v>
      </c>
    </row>
    <row r="15238" spans="1:31" x14ac:dyDescent="0.25">
      <c r="A15238" s="7">
        <v>15235</v>
      </c>
      <c r="B15238" s="8">
        <v>40727</v>
      </c>
      <c r="C15238" t="s">
        <v>3</v>
      </c>
      <c r="D15238" t="s">
        <v>794</v>
      </c>
      <c r="E15238" t="s">
        <v>9</v>
      </c>
      <c r="F15238" t="s">
        <v>37</v>
      </c>
      <c r="G15238" t="s">
        <v>648</v>
      </c>
      <c r="H15238" s="9" t="s">
        <v>2945</v>
      </c>
      <c r="I15238" t="s">
        <v>1456</v>
      </c>
      <c r="J15238" s="20">
        <v>25</v>
      </c>
      <c r="K15238" s="20" t="s">
        <v>3</v>
      </c>
      <c r="L15238" t="s">
        <v>1464</v>
      </c>
      <c r="M15238" s="20">
        <v>8</v>
      </c>
      <c r="N15238" s="20">
        <v>5.5</v>
      </c>
      <c r="O15238" t="s">
        <v>9</v>
      </c>
      <c r="P15238" s="13" t="s">
        <v>926</v>
      </c>
      <c r="Q15238" t="s">
        <v>3</v>
      </c>
      <c r="R15238" t="s">
        <v>494</v>
      </c>
      <c r="S15238" t="s">
        <v>1465</v>
      </c>
      <c r="U15238" t="s">
        <v>1465</v>
      </c>
      <c r="W15238" t="s">
        <v>1465</v>
      </c>
      <c r="Y15238" t="s">
        <v>1465</v>
      </c>
      <c r="AA15238" t="s">
        <v>1465</v>
      </c>
      <c r="AC15238" t="s">
        <v>1465</v>
      </c>
      <c r="AE15238">
        <f t="shared" si="238"/>
        <v>2011</v>
      </c>
    </row>
    <row r="15239" spans="1:31" x14ac:dyDescent="0.25">
      <c r="A15239" s="7">
        <v>15236</v>
      </c>
      <c r="B15239" s="8">
        <v>40728</v>
      </c>
      <c r="C15239" t="s">
        <v>3</v>
      </c>
      <c r="D15239" t="s">
        <v>1046</v>
      </c>
      <c r="E15239" t="s">
        <v>9</v>
      </c>
      <c r="F15239" t="s">
        <v>738</v>
      </c>
      <c r="G15239" t="s">
        <v>377</v>
      </c>
      <c r="H15239" s="9" t="s">
        <v>2297</v>
      </c>
      <c r="I15239" t="s">
        <v>1454</v>
      </c>
      <c r="J15239" s="20">
        <v>25</v>
      </c>
      <c r="K15239" s="20" t="s">
        <v>1465</v>
      </c>
      <c r="L15239" t="s">
        <v>1466</v>
      </c>
      <c r="M15239" s="20">
        <v>6.25</v>
      </c>
      <c r="N15239" s="20">
        <v>6.25</v>
      </c>
      <c r="AE15239">
        <f t="shared" si="238"/>
        <v>2011</v>
      </c>
    </row>
    <row r="15240" spans="1:31" x14ac:dyDescent="0.25">
      <c r="A15240" s="7">
        <v>15237</v>
      </c>
      <c r="B15240" s="8">
        <v>40728</v>
      </c>
      <c r="C15240" t="s">
        <v>3</v>
      </c>
      <c r="D15240" t="s">
        <v>1102</v>
      </c>
      <c r="E15240" t="s">
        <v>9</v>
      </c>
      <c r="F15240" t="s">
        <v>1074</v>
      </c>
      <c r="G15240" t="s">
        <v>895</v>
      </c>
      <c r="H15240" s="135" t="s">
        <v>2534</v>
      </c>
      <c r="I15240" t="s">
        <v>1454</v>
      </c>
      <c r="J15240" s="20">
        <v>15</v>
      </c>
      <c r="K15240" s="20" t="s">
        <v>9</v>
      </c>
      <c r="L15240" t="s">
        <v>1464</v>
      </c>
      <c r="M15240" s="20">
        <v>3.3</v>
      </c>
      <c r="N15240" s="20">
        <v>5.2</v>
      </c>
      <c r="AE15240">
        <f t="shared" si="238"/>
        <v>2011</v>
      </c>
    </row>
    <row r="15241" spans="1:31" x14ac:dyDescent="0.25">
      <c r="A15241" s="7">
        <v>15238</v>
      </c>
      <c r="B15241" s="8">
        <v>40728</v>
      </c>
      <c r="C15241" t="s">
        <v>3</v>
      </c>
      <c r="D15241" t="s">
        <v>1052</v>
      </c>
      <c r="E15241" t="s">
        <v>9</v>
      </c>
      <c r="F15241" t="s">
        <v>186</v>
      </c>
      <c r="G15241" t="s">
        <v>895</v>
      </c>
      <c r="H15241" s="135" t="s">
        <v>2542</v>
      </c>
      <c r="I15241" t="s">
        <v>1454</v>
      </c>
      <c r="J15241" s="20">
        <v>15</v>
      </c>
      <c r="K15241" s="20" t="s">
        <v>3</v>
      </c>
      <c r="L15241" t="s">
        <v>1464</v>
      </c>
      <c r="M15241" s="20">
        <v>5.2</v>
      </c>
      <c r="N15241" s="20">
        <v>3.3</v>
      </c>
      <c r="AE15241">
        <f t="shared" si="238"/>
        <v>2011</v>
      </c>
    </row>
    <row r="15242" spans="1:31" x14ac:dyDescent="0.25">
      <c r="A15242" s="7">
        <v>15239</v>
      </c>
      <c r="B15242" s="8">
        <v>40728</v>
      </c>
      <c r="C15242" t="s">
        <v>3</v>
      </c>
      <c r="D15242" t="s">
        <v>271</v>
      </c>
      <c r="E15242" t="s">
        <v>9</v>
      </c>
      <c r="F15242" t="s">
        <v>53</v>
      </c>
      <c r="G15242" t="s">
        <v>929</v>
      </c>
      <c r="H15242" s="135" t="s">
        <v>2728</v>
      </c>
      <c r="I15242" t="s">
        <v>1454</v>
      </c>
      <c r="J15242" s="20">
        <v>38</v>
      </c>
      <c r="K15242" s="20" t="s">
        <v>3</v>
      </c>
      <c r="L15242" t="s">
        <v>1464</v>
      </c>
      <c r="M15242" s="20">
        <v>11.64</v>
      </c>
      <c r="N15242" s="20">
        <v>8.36</v>
      </c>
      <c r="AE15242">
        <f t="shared" si="238"/>
        <v>2011</v>
      </c>
    </row>
    <row r="15243" spans="1:31" x14ac:dyDescent="0.25">
      <c r="A15243" s="7">
        <v>15240</v>
      </c>
      <c r="B15243" s="8">
        <v>40728</v>
      </c>
      <c r="C15243" t="s">
        <v>3</v>
      </c>
      <c r="D15243" t="s">
        <v>708</v>
      </c>
      <c r="E15243" t="s">
        <v>9</v>
      </c>
      <c r="F15243" t="s">
        <v>869</v>
      </c>
      <c r="G15243" t="s">
        <v>929</v>
      </c>
      <c r="H15243" s="9" t="s">
        <v>2725</v>
      </c>
      <c r="I15243" t="s">
        <v>1454</v>
      </c>
      <c r="J15243" s="20">
        <v>20</v>
      </c>
      <c r="K15243" s="20" t="s">
        <v>9</v>
      </c>
      <c r="L15243" t="s">
        <v>1464</v>
      </c>
      <c r="M15243" s="20">
        <v>4.4000000000000004</v>
      </c>
      <c r="N15243" s="20">
        <v>6.6</v>
      </c>
      <c r="AE15243">
        <f t="shared" si="238"/>
        <v>2011</v>
      </c>
    </row>
    <row r="15244" spans="1:31" x14ac:dyDescent="0.25">
      <c r="A15244" s="7">
        <v>15241</v>
      </c>
      <c r="B15244" s="8">
        <v>40728</v>
      </c>
      <c r="C15244" t="s">
        <v>3</v>
      </c>
      <c r="D15244" t="s">
        <v>1052</v>
      </c>
      <c r="E15244" t="s">
        <v>9</v>
      </c>
      <c r="F15244" t="s">
        <v>1028</v>
      </c>
      <c r="G15244" t="s">
        <v>895</v>
      </c>
      <c r="H15244" s="135" t="s">
        <v>2797</v>
      </c>
      <c r="I15244" t="s">
        <v>1454</v>
      </c>
      <c r="J15244" s="20">
        <v>40</v>
      </c>
      <c r="K15244" s="20" t="s">
        <v>3</v>
      </c>
      <c r="L15244" t="s">
        <v>1464</v>
      </c>
      <c r="M15244" s="20">
        <v>12.2</v>
      </c>
      <c r="N15244" s="20">
        <v>8.8000000000000007</v>
      </c>
      <c r="AE15244">
        <f t="shared" si="238"/>
        <v>2011</v>
      </c>
    </row>
    <row r="15245" spans="1:31" x14ac:dyDescent="0.25">
      <c r="A15245" s="7">
        <v>15242</v>
      </c>
      <c r="B15245" s="8">
        <v>40729</v>
      </c>
      <c r="C15245" t="s">
        <v>3</v>
      </c>
      <c r="D15245" t="s">
        <v>789</v>
      </c>
      <c r="E15245" t="s">
        <v>9</v>
      </c>
      <c r="F15245" t="s">
        <v>338</v>
      </c>
      <c r="G15245" t="s">
        <v>714</v>
      </c>
      <c r="H15245" s="135" t="s">
        <v>2230</v>
      </c>
      <c r="I15245" t="s">
        <v>1454</v>
      </c>
      <c r="J15245" s="20">
        <v>25</v>
      </c>
      <c r="K15245" s="20" t="s">
        <v>9</v>
      </c>
      <c r="L15245" t="s">
        <v>1464</v>
      </c>
      <c r="M15245" s="20">
        <v>5.5</v>
      </c>
      <c r="N15245" s="20">
        <v>8</v>
      </c>
      <c r="AE15245">
        <f t="shared" si="238"/>
        <v>2011</v>
      </c>
    </row>
    <row r="15246" spans="1:31" x14ac:dyDescent="0.25">
      <c r="A15246" s="7">
        <v>15243</v>
      </c>
      <c r="B15246" s="8">
        <v>40729</v>
      </c>
      <c r="C15246" t="s">
        <v>3</v>
      </c>
      <c r="D15246" t="s">
        <v>1085</v>
      </c>
      <c r="E15246" t="s">
        <v>9</v>
      </c>
      <c r="F15246" t="s">
        <v>1042</v>
      </c>
      <c r="G15246" t="s">
        <v>929</v>
      </c>
      <c r="H15246" s="135" t="s">
        <v>2728</v>
      </c>
      <c r="I15246" t="s">
        <v>1454</v>
      </c>
      <c r="J15246" s="20">
        <v>42</v>
      </c>
      <c r="K15246" s="20" t="s">
        <v>3</v>
      </c>
      <c r="L15246" t="s">
        <v>1464</v>
      </c>
      <c r="M15246" s="20">
        <v>12.76</v>
      </c>
      <c r="N15246" s="20">
        <v>9.24</v>
      </c>
      <c r="AE15246">
        <f t="shared" si="238"/>
        <v>2011</v>
      </c>
    </row>
    <row r="15247" spans="1:31" x14ac:dyDescent="0.25">
      <c r="A15247" s="7">
        <v>15244</v>
      </c>
      <c r="B15247" s="8">
        <v>40729</v>
      </c>
      <c r="C15247" t="s">
        <v>3</v>
      </c>
      <c r="D15247" t="s">
        <v>360</v>
      </c>
      <c r="E15247" t="s">
        <v>9</v>
      </c>
      <c r="F15247" t="s">
        <v>738</v>
      </c>
      <c r="G15247" t="s">
        <v>929</v>
      </c>
      <c r="H15247" s="135" t="s">
        <v>2728</v>
      </c>
      <c r="I15247" t="s">
        <v>1454</v>
      </c>
      <c r="J15247" s="20">
        <v>21</v>
      </c>
      <c r="K15247" s="20" t="s">
        <v>3</v>
      </c>
      <c r="L15247" t="s">
        <v>1464</v>
      </c>
      <c r="M15247" s="20">
        <v>6.88</v>
      </c>
      <c r="N15247" s="20">
        <v>4.62</v>
      </c>
      <c r="AE15247">
        <f t="shared" si="238"/>
        <v>2011</v>
      </c>
    </row>
    <row r="15248" spans="1:31" x14ac:dyDescent="0.25">
      <c r="A15248" s="7">
        <v>15245</v>
      </c>
      <c r="B15248" s="8">
        <v>40729</v>
      </c>
      <c r="C15248" t="s">
        <v>3</v>
      </c>
      <c r="D15248" t="s">
        <v>494</v>
      </c>
      <c r="E15248" t="s">
        <v>9</v>
      </c>
      <c r="F15248" t="s">
        <v>1101</v>
      </c>
      <c r="G15248" t="s">
        <v>929</v>
      </c>
      <c r="H15248" s="135" t="s">
        <v>2728</v>
      </c>
      <c r="I15248" t="s">
        <v>1454</v>
      </c>
      <c r="J15248" s="20">
        <v>14</v>
      </c>
      <c r="K15248" s="20" t="s">
        <v>3</v>
      </c>
      <c r="L15248" t="s">
        <v>1464</v>
      </c>
      <c r="M15248" s="20">
        <v>4.92</v>
      </c>
      <c r="N15248" s="20">
        <v>3.08</v>
      </c>
      <c r="AE15248">
        <f t="shared" si="238"/>
        <v>2011</v>
      </c>
    </row>
    <row r="15249" spans="1:31" x14ac:dyDescent="0.25">
      <c r="A15249" s="7">
        <v>15246</v>
      </c>
      <c r="B15249" s="8">
        <v>40729</v>
      </c>
      <c r="C15249" t="s">
        <v>3</v>
      </c>
      <c r="D15249" t="s">
        <v>442</v>
      </c>
      <c r="E15249" t="s">
        <v>9</v>
      </c>
      <c r="F15249" t="s">
        <v>427</v>
      </c>
      <c r="G15249" t="s">
        <v>929</v>
      </c>
      <c r="H15249" s="135" t="s">
        <v>2674</v>
      </c>
      <c r="I15249" t="s">
        <v>1454</v>
      </c>
      <c r="J15249" s="20">
        <v>35</v>
      </c>
      <c r="K15249" s="20" t="s">
        <v>9</v>
      </c>
      <c r="L15249" t="s">
        <v>1464</v>
      </c>
      <c r="M15249" s="20">
        <v>7.7</v>
      </c>
      <c r="N15249" s="20">
        <v>10.8</v>
      </c>
      <c r="AE15249">
        <f t="shared" si="238"/>
        <v>2011</v>
      </c>
    </row>
    <row r="15250" spans="1:31" x14ac:dyDescent="0.25">
      <c r="A15250" s="7">
        <v>15247</v>
      </c>
      <c r="B15250" s="8">
        <v>40729</v>
      </c>
      <c r="C15250" t="s">
        <v>3</v>
      </c>
      <c r="D15250" t="s">
        <v>766</v>
      </c>
      <c r="E15250" t="s">
        <v>9</v>
      </c>
      <c r="F15250" t="s">
        <v>122</v>
      </c>
      <c r="G15250" t="s">
        <v>929</v>
      </c>
      <c r="H15250" s="135" t="s">
        <v>1496</v>
      </c>
      <c r="I15250" t="s">
        <v>1454</v>
      </c>
      <c r="J15250" s="20">
        <v>25</v>
      </c>
      <c r="K15250" s="20" t="s">
        <v>3</v>
      </c>
      <c r="L15250" t="s">
        <v>1464</v>
      </c>
      <c r="M15250" s="20">
        <v>8</v>
      </c>
      <c r="N15250" s="20">
        <v>5.5</v>
      </c>
      <c r="AE15250">
        <f t="shared" si="238"/>
        <v>2011</v>
      </c>
    </row>
    <row r="15251" spans="1:31" x14ac:dyDescent="0.25">
      <c r="A15251" s="7">
        <v>15248</v>
      </c>
      <c r="B15251" s="8">
        <v>40729</v>
      </c>
      <c r="C15251" t="s">
        <v>3</v>
      </c>
      <c r="D15251" t="s">
        <v>1064</v>
      </c>
      <c r="E15251" t="s">
        <v>9</v>
      </c>
      <c r="F15251" t="s">
        <v>44</v>
      </c>
      <c r="G15251" t="s">
        <v>648</v>
      </c>
      <c r="H15251" s="136" t="s">
        <v>1496</v>
      </c>
      <c r="I15251" t="s">
        <v>1454</v>
      </c>
      <c r="J15251" s="20">
        <v>47</v>
      </c>
      <c r="K15251" s="20" t="s">
        <v>1465</v>
      </c>
      <c r="L15251" t="s">
        <v>1466</v>
      </c>
      <c r="M15251" s="20">
        <v>11.75</v>
      </c>
      <c r="N15251" s="20">
        <v>11.75</v>
      </c>
      <c r="AE15251">
        <f t="shared" si="238"/>
        <v>2011</v>
      </c>
    </row>
    <row r="15252" spans="1:31" x14ac:dyDescent="0.25">
      <c r="A15252" s="7">
        <v>15249</v>
      </c>
      <c r="B15252" s="8">
        <v>40730</v>
      </c>
      <c r="C15252" t="s">
        <v>3</v>
      </c>
      <c r="D15252" t="s">
        <v>992</v>
      </c>
      <c r="E15252" t="s">
        <v>9</v>
      </c>
      <c r="F15252" t="s">
        <v>787</v>
      </c>
      <c r="G15252" t="s">
        <v>861</v>
      </c>
      <c r="H15252" s="135" t="s">
        <v>2437</v>
      </c>
      <c r="I15252" t="s">
        <v>1457</v>
      </c>
      <c r="J15252" s="20">
        <v>24</v>
      </c>
      <c r="K15252" s="20" t="s">
        <v>3</v>
      </c>
      <c r="L15252" t="s">
        <v>1463</v>
      </c>
      <c r="M15252" s="20">
        <v>3.62</v>
      </c>
      <c r="N15252" s="20">
        <v>2.88</v>
      </c>
      <c r="O15252" t="s">
        <v>9</v>
      </c>
      <c r="P15252" s="13" t="s">
        <v>1107</v>
      </c>
      <c r="Q15252" t="s">
        <v>3</v>
      </c>
      <c r="R15252" t="s">
        <v>588</v>
      </c>
      <c r="S15252" t="s">
        <v>1465</v>
      </c>
      <c r="U15252" t="s">
        <v>1465</v>
      </c>
      <c r="W15252" t="s">
        <v>1465</v>
      </c>
      <c r="Y15252" t="s">
        <v>1465</v>
      </c>
      <c r="AA15252" t="s">
        <v>1465</v>
      </c>
      <c r="AC15252" t="s">
        <v>1465</v>
      </c>
      <c r="AE15252">
        <f t="shared" si="238"/>
        <v>2011</v>
      </c>
    </row>
    <row r="15253" spans="1:31" x14ac:dyDescent="0.25">
      <c r="A15253" s="7">
        <v>15250</v>
      </c>
      <c r="B15253" s="8">
        <v>40730</v>
      </c>
      <c r="C15253" t="s">
        <v>3</v>
      </c>
      <c r="D15253" t="s">
        <v>1008</v>
      </c>
      <c r="E15253" t="s">
        <v>9</v>
      </c>
      <c r="F15253" t="s">
        <v>1038</v>
      </c>
      <c r="G15253" t="s">
        <v>648</v>
      </c>
      <c r="H15253" s="135" t="s">
        <v>1935</v>
      </c>
      <c r="I15253" t="s">
        <v>1454</v>
      </c>
      <c r="J15253" s="20">
        <v>15</v>
      </c>
      <c r="K15253" s="20" t="s">
        <v>9</v>
      </c>
      <c r="L15253" t="s">
        <v>1464</v>
      </c>
      <c r="M15253" s="20">
        <v>3.3</v>
      </c>
      <c r="N15253" s="20">
        <v>5.2</v>
      </c>
      <c r="AE15253">
        <f t="shared" si="238"/>
        <v>2011</v>
      </c>
    </row>
    <row r="15254" spans="1:31" x14ac:dyDescent="0.25">
      <c r="A15254" s="7">
        <v>15251</v>
      </c>
      <c r="B15254" s="8">
        <v>40730</v>
      </c>
      <c r="C15254" t="s">
        <v>3</v>
      </c>
      <c r="D15254" t="s">
        <v>1010</v>
      </c>
      <c r="E15254" t="s">
        <v>9</v>
      </c>
      <c r="F15254" t="s">
        <v>1091</v>
      </c>
      <c r="G15254" t="s">
        <v>648</v>
      </c>
      <c r="H15254" s="135" t="s">
        <v>2041</v>
      </c>
      <c r="I15254" t="s">
        <v>1454</v>
      </c>
      <c r="J15254" s="20">
        <v>32</v>
      </c>
      <c r="K15254" s="20" t="s">
        <v>3</v>
      </c>
      <c r="L15254" t="s">
        <v>1464</v>
      </c>
      <c r="M15254" s="20">
        <v>9.9600000000000009</v>
      </c>
      <c r="N15254" s="20">
        <v>7.04</v>
      </c>
      <c r="AE15254">
        <f t="shared" si="238"/>
        <v>2011</v>
      </c>
    </row>
    <row r="15255" spans="1:31" x14ac:dyDescent="0.25">
      <c r="A15255" s="7">
        <v>15252</v>
      </c>
      <c r="B15255" s="8">
        <v>40730</v>
      </c>
      <c r="C15255" t="s">
        <v>3</v>
      </c>
      <c r="D15255" t="s">
        <v>1010</v>
      </c>
      <c r="E15255" t="s">
        <v>9</v>
      </c>
      <c r="F15255" t="s">
        <v>1091</v>
      </c>
      <c r="G15255" t="s">
        <v>648</v>
      </c>
      <c r="H15255" s="135" t="s">
        <v>2041</v>
      </c>
      <c r="I15255" t="s">
        <v>1454</v>
      </c>
      <c r="J15255" s="20">
        <v>40</v>
      </c>
      <c r="K15255" s="20" t="s">
        <v>3</v>
      </c>
      <c r="L15255" t="s">
        <v>1464</v>
      </c>
      <c r="M15255" s="20">
        <v>12.2</v>
      </c>
      <c r="N15255" s="20">
        <v>8.8000000000000007</v>
      </c>
      <c r="AE15255">
        <f t="shared" si="238"/>
        <v>2011</v>
      </c>
    </row>
    <row r="15256" spans="1:31" x14ac:dyDescent="0.25">
      <c r="A15256" s="7">
        <v>15253</v>
      </c>
      <c r="B15256" s="8">
        <v>40730</v>
      </c>
      <c r="C15256" t="s">
        <v>3</v>
      </c>
      <c r="D15256" t="s">
        <v>1010</v>
      </c>
      <c r="E15256" t="s">
        <v>9</v>
      </c>
      <c r="F15256" t="s">
        <v>1091</v>
      </c>
      <c r="G15256" t="s">
        <v>648</v>
      </c>
      <c r="H15256" s="135" t="s">
        <v>2041</v>
      </c>
      <c r="I15256" t="s">
        <v>1454</v>
      </c>
      <c r="J15256" s="20">
        <v>55</v>
      </c>
      <c r="K15256" s="20" t="s">
        <v>1465</v>
      </c>
      <c r="L15256" t="s">
        <v>1466</v>
      </c>
      <c r="M15256" s="20">
        <v>13.75</v>
      </c>
      <c r="N15256" s="20">
        <v>13.75</v>
      </c>
      <c r="AE15256">
        <f t="shared" si="238"/>
        <v>2011</v>
      </c>
    </row>
    <row r="15257" spans="1:31" x14ac:dyDescent="0.25">
      <c r="A15257" s="7">
        <v>15254</v>
      </c>
      <c r="B15257" s="8">
        <v>40730</v>
      </c>
      <c r="C15257" t="s">
        <v>3</v>
      </c>
      <c r="D15257" t="s">
        <v>982</v>
      </c>
      <c r="E15257" t="s">
        <v>9</v>
      </c>
      <c r="F15257" t="s">
        <v>235</v>
      </c>
      <c r="G15257" t="s">
        <v>17</v>
      </c>
      <c r="H15257" s="135" t="s">
        <v>1500</v>
      </c>
      <c r="I15257" t="s">
        <v>1454</v>
      </c>
      <c r="J15257" s="20">
        <v>20</v>
      </c>
      <c r="K15257" s="20" t="s">
        <v>9</v>
      </c>
      <c r="L15257" t="s">
        <v>1464</v>
      </c>
      <c r="M15257" s="20">
        <v>4.4000000000000004</v>
      </c>
      <c r="N15257" s="20">
        <v>6.6</v>
      </c>
      <c r="AE15257">
        <f t="shared" si="238"/>
        <v>2011</v>
      </c>
    </row>
    <row r="15258" spans="1:31" x14ac:dyDescent="0.25">
      <c r="A15258" s="7">
        <v>15255</v>
      </c>
      <c r="B15258" s="8">
        <v>40730</v>
      </c>
      <c r="C15258" t="s">
        <v>3</v>
      </c>
      <c r="D15258" t="s">
        <v>670</v>
      </c>
      <c r="E15258" t="s">
        <v>9</v>
      </c>
      <c r="F15258" t="s">
        <v>860</v>
      </c>
      <c r="G15258" t="s">
        <v>870</v>
      </c>
      <c r="H15258" s="135" t="s">
        <v>1496</v>
      </c>
      <c r="I15258" t="s">
        <v>1454</v>
      </c>
      <c r="J15258" s="20">
        <v>28</v>
      </c>
      <c r="K15258" s="20" t="s">
        <v>1465</v>
      </c>
      <c r="L15258" t="s">
        <v>1466</v>
      </c>
      <c r="M15258" s="20">
        <v>7</v>
      </c>
      <c r="N15258" s="20">
        <v>7</v>
      </c>
      <c r="AE15258">
        <f t="shared" si="238"/>
        <v>2011</v>
      </c>
    </row>
    <row r="15259" spans="1:31" x14ac:dyDescent="0.25">
      <c r="A15259" s="7">
        <v>15256</v>
      </c>
      <c r="B15259" s="8">
        <v>40730</v>
      </c>
      <c r="C15259" t="s">
        <v>3</v>
      </c>
      <c r="D15259" t="s">
        <v>975</v>
      </c>
      <c r="E15259" t="s">
        <v>9</v>
      </c>
      <c r="F15259" t="s">
        <v>1101</v>
      </c>
      <c r="G15259" t="s">
        <v>929</v>
      </c>
      <c r="H15259" s="135" t="s">
        <v>1496</v>
      </c>
      <c r="I15259" t="s">
        <v>1454</v>
      </c>
      <c r="J15259" s="20">
        <v>17</v>
      </c>
      <c r="K15259" s="20" t="s">
        <v>3</v>
      </c>
      <c r="L15259" t="s">
        <v>1463</v>
      </c>
      <c r="M15259" s="20">
        <v>5.42</v>
      </c>
      <c r="N15259" s="20">
        <v>4.08</v>
      </c>
      <c r="AE15259">
        <f t="shared" si="238"/>
        <v>2011</v>
      </c>
    </row>
    <row r="15260" spans="1:31" x14ac:dyDescent="0.25">
      <c r="A15260" s="7">
        <v>15257</v>
      </c>
      <c r="B15260" s="8">
        <v>40730</v>
      </c>
      <c r="C15260" t="s">
        <v>3</v>
      </c>
      <c r="D15260" t="s">
        <v>786</v>
      </c>
      <c r="E15260" t="s">
        <v>9</v>
      </c>
      <c r="F15260" t="s">
        <v>860</v>
      </c>
      <c r="G15260" t="s">
        <v>895</v>
      </c>
      <c r="H15260" s="135" t="s">
        <v>2708</v>
      </c>
      <c r="I15260" t="s">
        <v>1454</v>
      </c>
      <c r="J15260" s="20">
        <v>52</v>
      </c>
      <c r="K15260" s="20" t="s">
        <v>9</v>
      </c>
      <c r="L15260" t="s">
        <v>1464</v>
      </c>
      <c r="M15260" s="20">
        <v>11.44</v>
      </c>
      <c r="N15260" s="20">
        <v>15.56</v>
      </c>
      <c r="AE15260">
        <f t="shared" si="238"/>
        <v>2011</v>
      </c>
    </row>
    <row r="15261" spans="1:31" x14ac:dyDescent="0.25">
      <c r="A15261" s="7">
        <v>15258</v>
      </c>
      <c r="B15261" s="8">
        <v>40731</v>
      </c>
      <c r="C15261" t="s">
        <v>3</v>
      </c>
      <c r="D15261" t="s">
        <v>655</v>
      </c>
      <c r="E15261" t="s">
        <v>9</v>
      </c>
      <c r="F15261" t="s">
        <v>734</v>
      </c>
      <c r="G15261" t="s">
        <v>633</v>
      </c>
      <c r="H15261" s="135" t="s">
        <v>1775</v>
      </c>
      <c r="I15261" t="s">
        <v>1454</v>
      </c>
      <c r="J15261" s="20">
        <v>12</v>
      </c>
      <c r="K15261" s="20" t="s">
        <v>9</v>
      </c>
      <c r="L15261" t="s">
        <v>1463</v>
      </c>
      <c r="M15261" s="20">
        <v>2.88</v>
      </c>
      <c r="N15261" s="20">
        <v>4.12</v>
      </c>
      <c r="AE15261">
        <f t="shared" si="238"/>
        <v>2011</v>
      </c>
    </row>
    <row r="15262" spans="1:31" x14ac:dyDescent="0.25">
      <c r="A15262" s="7">
        <v>15259</v>
      </c>
      <c r="B15262" s="8">
        <v>40731</v>
      </c>
      <c r="C15262" t="s">
        <v>3</v>
      </c>
      <c r="D15262" t="s">
        <v>1068</v>
      </c>
      <c r="E15262" t="s">
        <v>9</v>
      </c>
      <c r="F15262" t="s">
        <v>952</v>
      </c>
      <c r="G15262" t="s">
        <v>1016</v>
      </c>
      <c r="H15262" s="9" t="s">
        <v>3055</v>
      </c>
      <c r="I15262" t="s">
        <v>1455</v>
      </c>
      <c r="J15262" s="20">
        <v>40</v>
      </c>
      <c r="K15262" s="20" t="s">
        <v>9</v>
      </c>
      <c r="L15262" t="s">
        <v>1464</v>
      </c>
      <c r="M15262" s="20">
        <v>4.4000000000000004</v>
      </c>
      <c r="N15262" s="20">
        <v>6.1</v>
      </c>
      <c r="AE15262">
        <f t="shared" si="238"/>
        <v>2011</v>
      </c>
    </row>
    <row r="15263" spans="1:31" x14ac:dyDescent="0.25">
      <c r="A15263" s="7">
        <v>15260</v>
      </c>
      <c r="B15263" s="8">
        <v>40731</v>
      </c>
      <c r="C15263" t="s">
        <v>3</v>
      </c>
      <c r="D15263" t="s">
        <v>1020</v>
      </c>
      <c r="E15263" t="s">
        <v>9</v>
      </c>
      <c r="F15263" t="s">
        <v>1034</v>
      </c>
      <c r="G15263" t="s">
        <v>929</v>
      </c>
      <c r="H15263" s="135" t="s">
        <v>2728</v>
      </c>
      <c r="I15263" t="s">
        <v>1454</v>
      </c>
      <c r="J15263" s="20">
        <v>17</v>
      </c>
      <c r="K15263" s="20" t="s">
        <v>3</v>
      </c>
      <c r="L15263" t="s">
        <v>1464</v>
      </c>
      <c r="M15263" s="20">
        <v>5.76</v>
      </c>
      <c r="N15263" s="20">
        <v>3.74</v>
      </c>
      <c r="AE15263">
        <f t="shared" si="238"/>
        <v>2011</v>
      </c>
    </row>
    <row r="15264" spans="1:31" x14ac:dyDescent="0.25">
      <c r="A15264" s="7">
        <v>15261</v>
      </c>
      <c r="B15264" s="8">
        <v>40731</v>
      </c>
      <c r="C15264" t="s">
        <v>3</v>
      </c>
      <c r="D15264" t="s">
        <v>951</v>
      </c>
      <c r="E15264" t="s">
        <v>9</v>
      </c>
      <c r="F15264" t="s">
        <v>828</v>
      </c>
      <c r="G15264" t="s">
        <v>929</v>
      </c>
      <c r="H15264" s="135" t="s">
        <v>2686</v>
      </c>
      <c r="I15264" t="s">
        <v>1454</v>
      </c>
      <c r="J15264" s="20">
        <v>38</v>
      </c>
      <c r="K15264" s="20" t="s">
        <v>9</v>
      </c>
      <c r="L15264" t="s">
        <v>1464</v>
      </c>
      <c r="M15264" s="20">
        <v>8.36</v>
      </c>
      <c r="N15264" s="20">
        <v>11.64</v>
      </c>
      <c r="AE15264">
        <f t="shared" si="238"/>
        <v>2011</v>
      </c>
    </row>
    <row r="15265" spans="1:31" x14ac:dyDescent="0.25">
      <c r="A15265" s="7">
        <v>15262</v>
      </c>
      <c r="B15265" s="8">
        <v>40731</v>
      </c>
      <c r="C15265" t="s">
        <v>3</v>
      </c>
      <c r="D15265" t="s">
        <v>939</v>
      </c>
      <c r="E15265" t="s">
        <v>9</v>
      </c>
      <c r="F15265" t="s">
        <v>738</v>
      </c>
      <c r="G15265" t="s">
        <v>377</v>
      </c>
      <c r="H15265" s="9" t="s">
        <v>2097</v>
      </c>
      <c r="I15265" t="s">
        <v>1454</v>
      </c>
      <c r="J15265" s="20">
        <v>1</v>
      </c>
      <c r="K15265" s="20" t="s">
        <v>1465</v>
      </c>
      <c r="L15265" t="s">
        <v>1466</v>
      </c>
      <c r="M15265" s="20">
        <v>0.25</v>
      </c>
      <c r="N15265" s="20">
        <v>0.25</v>
      </c>
      <c r="AE15265">
        <f t="shared" si="238"/>
        <v>2011</v>
      </c>
    </row>
    <row r="15266" spans="1:31" x14ac:dyDescent="0.25">
      <c r="A15266" s="7">
        <v>15263</v>
      </c>
      <c r="B15266" s="8">
        <v>40732</v>
      </c>
      <c r="C15266" t="s">
        <v>3</v>
      </c>
      <c r="D15266" t="s">
        <v>975</v>
      </c>
      <c r="E15266" t="s">
        <v>9</v>
      </c>
      <c r="F15266" t="s">
        <v>776</v>
      </c>
      <c r="G15266" t="s">
        <v>732</v>
      </c>
      <c r="H15266" s="135" t="s">
        <v>2155</v>
      </c>
      <c r="I15266" t="s">
        <v>1455</v>
      </c>
      <c r="J15266" s="20">
        <v>13</v>
      </c>
      <c r="K15266" s="20" t="s">
        <v>3</v>
      </c>
      <c r="L15266" t="s">
        <v>1464</v>
      </c>
      <c r="M15266" s="20">
        <v>2.3200000000000003</v>
      </c>
      <c r="N15266" s="20">
        <v>1.43</v>
      </c>
      <c r="AE15266">
        <f t="shared" si="238"/>
        <v>2011</v>
      </c>
    </row>
    <row r="15267" spans="1:31" x14ac:dyDescent="0.25">
      <c r="A15267" s="7">
        <v>15264</v>
      </c>
      <c r="B15267" s="8">
        <v>40732</v>
      </c>
      <c r="C15267" t="s">
        <v>3</v>
      </c>
      <c r="D15267" t="s">
        <v>1095</v>
      </c>
      <c r="E15267" t="s">
        <v>9</v>
      </c>
      <c r="F15267" t="s">
        <v>1091</v>
      </c>
      <c r="G15267" t="s">
        <v>929</v>
      </c>
      <c r="H15267" s="9" t="s">
        <v>3097</v>
      </c>
      <c r="I15267" t="s">
        <v>1454</v>
      </c>
      <c r="J15267" s="20">
        <v>81</v>
      </c>
      <c r="K15267" s="20" t="s">
        <v>9</v>
      </c>
      <c r="L15267" t="s">
        <v>1464</v>
      </c>
      <c r="M15267" s="20">
        <v>17.82</v>
      </c>
      <c r="N15267" s="20">
        <v>23.68</v>
      </c>
      <c r="AE15267">
        <f t="shared" si="238"/>
        <v>2011</v>
      </c>
    </row>
    <row r="15268" spans="1:31" x14ac:dyDescent="0.25">
      <c r="A15268" s="7">
        <v>15265</v>
      </c>
      <c r="B15268" s="8">
        <v>40732</v>
      </c>
      <c r="C15268" t="s">
        <v>3</v>
      </c>
      <c r="D15268" t="s">
        <v>1095</v>
      </c>
      <c r="E15268" t="s">
        <v>9</v>
      </c>
      <c r="F15268" t="s">
        <v>1091</v>
      </c>
      <c r="G15268" t="s">
        <v>929</v>
      </c>
      <c r="H15268" s="9" t="s">
        <v>2895</v>
      </c>
      <c r="I15268" t="s">
        <v>1454</v>
      </c>
      <c r="J15268" s="20">
        <v>12</v>
      </c>
      <c r="K15268" s="20" t="s">
        <v>9</v>
      </c>
      <c r="L15268" t="s">
        <v>1463</v>
      </c>
      <c r="M15268" s="20">
        <v>2.88</v>
      </c>
      <c r="N15268" s="20">
        <v>4.12</v>
      </c>
      <c r="AE15268">
        <f t="shared" si="238"/>
        <v>2011</v>
      </c>
    </row>
    <row r="15269" spans="1:31" x14ac:dyDescent="0.25">
      <c r="A15269" s="7">
        <v>15266</v>
      </c>
      <c r="B15269" s="8">
        <v>40732</v>
      </c>
      <c r="C15269" t="s">
        <v>3</v>
      </c>
      <c r="D15269" t="s">
        <v>1095</v>
      </c>
      <c r="E15269" t="s">
        <v>9</v>
      </c>
      <c r="F15269" t="s">
        <v>1091</v>
      </c>
      <c r="G15269" t="s">
        <v>929</v>
      </c>
      <c r="H15269" s="9" t="s">
        <v>3048</v>
      </c>
      <c r="I15269" t="s">
        <v>1454</v>
      </c>
      <c r="J15269" s="20">
        <v>10</v>
      </c>
      <c r="K15269" s="20" t="s">
        <v>9</v>
      </c>
      <c r="L15269" t="s">
        <v>1463</v>
      </c>
      <c r="M15269" s="20">
        <v>2.4</v>
      </c>
      <c r="N15269" s="20">
        <v>3.6</v>
      </c>
      <c r="AE15269">
        <f t="shared" si="238"/>
        <v>2011</v>
      </c>
    </row>
    <row r="15270" spans="1:31" x14ac:dyDescent="0.25">
      <c r="A15270" s="7">
        <v>15267</v>
      </c>
      <c r="B15270" s="8">
        <v>40732</v>
      </c>
      <c r="C15270" t="s">
        <v>3</v>
      </c>
      <c r="D15270" t="s">
        <v>989</v>
      </c>
      <c r="E15270" t="s">
        <v>9</v>
      </c>
      <c r="F15270" t="s">
        <v>978</v>
      </c>
      <c r="G15270" t="s">
        <v>714</v>
      </c>
      <c r="H15270" s="135" t="s">
        <v>1496</v>
      </c>
      <c r="I15270" t="s">
        <v>1454</v>
      </c>
      <c r="J15270" s="20">
        <v>90</v>
      </c>
      <c r="K15270" s="20" t="s">
        <v>9</v>
      </c>
      <c r="L15270" t="s">
        <v>1464</v>
      </c>
      <c r="M15270" s="20">
        <v>19.8</v>
      </c>
      <c r="N15270" s="20">
        <v>26.2</v>
      </c>
      <c r="AE15270">
        <f t="shared" si="238"/>
        <v>2011</v>
      </c>
    </row>
    <row r="15271" spans="1:31" x14ac:dyDescent="0.25">
      <c r="A15271" s="7">
        <v>15268</v>
      </c>
      <c r="B15271" s="8">
        <v>40732</v>
      </c>
      <c r="C15271" t="s">
        <v>3</v>
      </c>
      <c r="D15271" t="s">
        <v>989</v>
      </c>
      <c r="E15271" t="s">
        <v>9</v>
      </c>
      <c r="F15271" t="s">
        <v>978</v>
      </c>
      <c r="G15271" t="s">
        <v>732</v>
      </c>
      <c r="H15271" s="135" t="s">
        <v>1496</v>
      </c>
      <c r="I15271" t="s">
        <v>1454</v>
      </c>
      <c r="J15271" s="20">
        <v>26</v>
      </c>
      <c r="K15271" s="20" t="s">
        <v>3</v>
      </c>
      <c r="L15271" t="s">
        <v>1464</v>
      </c>
      <c r="M15271" s="20">
        <v>8.2800000000000011</v>
      </c>
      <c r="N15271" s="20">
        <v>5.72</v>
      </c>
      <c r="AE15271">
        <f t="shared" si="238"/>
        <v>2011</v>
      </c>
    </row>
    <row r="15272" spans="1:31" x14ac:dyDescent="0.25">
      <c r="A15272" s="7">
        <v>15269</v>
      </c>
      <c r="B15272" s="8">
        <v>40732</v>
      </c>
      <c r="C15272" t="s">
        <v>3</v>
      </c>
      <c r="D15272" t="s">
        <v>989</v>
      </c>
      <c r="E15272" t="s">
        <v>9</v>
      </c>
      <c r="F15272" t="s">
        <v>978</v>
      </c>
      <c r="G15272" t="s">
        <v>732</v>
      </c>
      <c r="H15272" s="135" t="s">
        <v>1496</v>
      </c>
      <c r="I15272" t="s">
        <v>1454</v>
      </c>
      <c r="J15272" s="20">
        <v>36</v>
      </c>
      <c r="K15272" s="20" t="s">
        <v>9</v>
      </c>
      <c r="L15272" t="s">
        <v>1464</v>
      </c>
      <c r="M15272" s="20">
        <v>7.92</v>
      </c>
      <c r="N15272" s="20">
        <v>11.08</v>
      </c>
      <c r="AE15272">
        <f t="shared" si="238"/>
        <v>2011</v>
      </c>
    </row>
    <row r="15273" spans="1:31" x14ac:dyDescent="0.25">
      <c r="A15273" s="7">
        <v>15270</v>
      </c>
      <c r="B15273" s="8">
        <v>40732</v>
      </c>
      <c r="C15273" t="s">
        <v>3</v>
      </c>
      <c r="D15273" t="s">
        <v>989</v>
      </c>
      <c r="E15273" t="s">
        <v>9</v>
      </c>
      <c r="F15273" t="s">
        <v>978</v>
      </c>
      <c r="G15273" t="s">
        <v>732</v>
      </c>
      <c r="H15273" s="135" t="s">
        <v>1496</v>
      </c>
      <c r="I15273" t="s">
        <v>1454</v>
      </c>
      <c r="J15273" s="20">
        <v>16</v>
      </c>
      <c r="K15273" s="20" t="s">
        <v>9</v>
      </c>
      <c r="L15273" t="s">
        <v>1464</v>
      </c>
      <c r="M15273" s="20">
        <v>3.52</v>
      </c>
      <c r="N15273" s="20">
        <v>5.48</v>
      </c>
      <c r="AE15273">
        <f t="shared" si="238"/>
        <v>2011</v>
      </c>
    </row>
    <row r="15274" spans="1:31" x14ac:dyDescent="0.25">
      <c r="A15274" s="7">
        <v>15271</v>
      </c>
      <c r="B15274" s="8">
        <v>40733</v>
      </c>
      <c r="C15274" t="s">
        <v>3</v>
      </c>
      <c r="D15274" t="s">
        <v>311</v>
      </c>
      <c r="E15274" t="s">
        <v>9</v>
      </c>
      <c r="F15274" t="s">
        <v>1107</v>
      </c>
      <c r="G15274" t="s">
        <v>861</v>
      </c>
      <c r="H15274" s="135" t="s">
        <v>2437</v>
      </c>
      <c r="I15274" t="s">
        <v>1455</v>
      </c>
      <c r="J15274" s="20">
        <v>30</v>
      </c>
      <c r="K15274" s="20" t="s">
        <v>1465</v>
      </c>
      <c r="L15274" t="s">
        <v>1466</v>
      </c>
      <c r="M15274" s="20">
        <v>3.75</v>
      </c>
      <c r="N15274" s="20">
        <v>3.75</v>
      </c>
      <c r="AE15274">
        <f t="shared" si="238"/>
        <v>2011</v>
      </c>
    </row>
    <row r="15275" spans="1:31" x14ac:dyDescent="0.25">
      <c r="A15275" s="7">
        <v>15272</v>
      </c>
      <c r="B15275" s="8">
        <v>40733</v>
      </c>
      <c r="C15275" t="s">
        <v>3</v>
      </c>
      <c r="D15275" t="s">
        <v>787</v>
      </c>
      <c r="E15275" t="s">
        <v>9</v>
      </c>
      <c r="F15275" t="s">
        <v>1034</v>
      </c>
      <c r="G15275" t="s">
        <v>732</v>
      </c>
      <c r="H15275" s="135" t="s">
        <v>2207</v>
      </c>
      <c r="I15275" t="s">
        <v>1454</v>
      </c>
      <c r="J15275" s="20">
        <v>8</v>
      </c>
      <c r="K15275" s="20" t="s">
        <v>9</v>
      </c>
      <c r="L15275" t="s">
        <v>1464</v>
      </c>
      <c r="M15275" s="20">
        <v>1.76</v>
      </c>
      <c r="N15275" s="20">
        <v>3.24</v>
      </c>
      <c r="AE15275">
        <f t="shared" si="238"/>
        <v>2011</v>
      </c>
    </row>
    <row r="15276" spans="1:31" x14ac:dyDescent="0.25">
      <c r="A15276" s="7">
        <v>15273</v>
      </c>
      <c r="B15276" s="8">
        <v>40733</v>
      </c>
      <c r="C15276" t="s">
        <v>3</v>
      </c>
      <c r="D15276" t="s">
        <v>865</v>
      </c>
      <c r="E15276" t="s">
        <v>9</v>
      </c>
      <c r="F15276" t="s">
        <v>687</v>
      </c>
      <c r="G15276" t="s">
        <v>714</v>
      </c>
      <c r="H15276" s="135" t="s">
        <v>2230</v>
      </c>
      <c r="I15276" t="s">
        <v>1454</v>
      </c>
      <c r="J15276" s="20">
        <v>15</v>
      </c>
      <c r="K15276" s="20" t="s">
        <v>3</v>
      </c>
      <c r="L15276" t="s">
        <v>1464</v>
      </c>
      <c r="M15276" s="20">
        <v>5.2</v>
      </c>
      <c r="N15276" s="20">
        <v>3.3</v>
      </c>
      <c r="AE15276">
        <f t="shared" si="238"/>
        <v>2011</v>
      </c>
    </row>
    <row r="15277" spans="1:31" x14ac:dyDescent="0.25">
      <c r="A15277" s="7">
        <v>15274</v>
      </c>
      <c r="B15277" s="8">
        <v>40733</v>
      </c>
      <c r="C15277" t="s">
        <v>3</v>
      </c>
      <c r="D15277" t="s">
        <v>47</v>
      </c>
      <c r="E15277" t="s">
        <v>9</v>
      </c>
      <c r="F15277" t="s">
        <v>44</v>
      </c>
      <c r="G15277" t="s">
        <v>929</v>
      </c>
      <c r="H15277" s="135" t="s">
        <v>2728</v>
      </c>
      <c r="I15277" t="s">
        <v>1454</v>
      </c>
      <c r="J15277" s="20">
        <v>16</v>
      </c>
      <c r="K15277" s="20" t="s">
        <v>3</v>
      </c>
      <c r="L15277" t="s">
        <v>1464</v>
      </c>
      <c r="M15277" s="20">
        <v>5.48</v>
      </c>
      <c r="N15277" s="20">
        <v>3.52</v>
      </c>
      <c r="AE15277">
        <f t="shared" si="238"/>
        <v>2011</v>
      </c>
    </row>
    <row r="15278" spans="1:31" x14ac:dyDescent="0.25">
      <c r="A15278" s="7">
        <v>15275</v>
      </c>
      <c r="B15278" s="8">
        <v>40733</v>
      </c>
      <c r="C15278" t="s">
        <v>3</v>
      </c>
      <c r="D15278" t="s">
        <v>1078</v>
      </c>
      <c r="E15278" t="s">
        <v>9</v>
      </c>
      <c r="F15278" t="s">
        <v>828</v>
      </c>
      <c r="G15278" t="s">
        <v>929</v>
      </c>
      <c r="H15278" s="135" t="s">
        <v>3035</v>
      </c>
      <c r="I15278" t="s">
        <v>1454</v>
      </c>
      <c r="J15278" s="20">
        <v>15</v>
      </c>
      <c r="K15278" s="20" t="s">
        <v>3</v>
      </c>
      <c r="L15278" t="s">
        <v>1463</v>
      </c>
      <c r="M15278" s="20">
        <v>4.9000000000000004</v>
      </c>
      <c r="N15278" s="20">
        <v>3.6</v>
      </c>
      <c r="AE15278">
        <f t="shared" si="238"/>
        <v>2011</v>
      </c>
    </row>
    <row r="15279" spans="1:31" x14ac:dyDescent="0.25">
      <c r="A15279" s="7">
        <v>15276</v>
      </c>
      <c r="B15279" s="8">
        <v>40733</v>
      </c>
      <c r="C15279" t="s">
        <v>3</v>
      </c>
      <c r="D15279" t="s">
        <v>1095</v>
      </c>
      <c r="E15279" t="s">
        <v>9</v>
      </c>
      <c r="F15279" t="s">
        <v>1105</v>
      </c>
      <c r="G15279" t="s">
        <v>870</v>
      </c>
      <c r="H15279" s="135" t="s">
        <v>1496</v>
      </c>
      <c r="I15279" t="s">
        <v>1455</v>
      </c>
      <c r="J15279" s="20">
        <v>30</v>
      </c>
      <c r="K15279" s="20" t="s">
        <v>3</v>
      </c>
      <c r="L15279" t="s">
        <v>1464</v>
      </c>
      <c r="M15279" s="20">
        <v>4.7</v>
      </c>
      <c r="N15279" s="20">
        <v>3.3</v>
      </c>
      <c r="AE15279">
        <f t="shared" si="238"/>
        <v>2011</v>
      </c>
    </row>
    <row r="15280" spans="1:31" x14ac:dyDescent="0.25">
      <c r="A15280" s="7">
        <v>15277</v>
      </c>
      <c r="B15280" s="8">
        <v>40734</v>
      </c>
      <c r="C15280" t="s">
        <v>3</v>
      </c>
      <c r="D15280" t="s">
        <v>1018</v>
      </c>
      <c r="E15280" t="s">
        <v>9</v>
      </c>
      <c r="F15280" t="s">
        <v>738</v>
      </c>
      <c r="G15280" t="s">
        <v>569</v>
      </c>
      <c r="H15280" s="135" t="s">
        <v>1853</v>
      </c>
      <c r="I15280" t="s">
        <v>1454</v>
      </c>
      <c r="J15280" s="20">
        <v>17</v>
      </c>
      <c r="K15280" s="20" t="s">
        <v>3</v>
      </c>
      <c r="L15280" t="s">
        <v>1464</v>
      </c>
      <c r="M15280" s="20">
        <v>5.76</v>
      </c>
      <c r="N15280" s="20">
        <v>3.74</v>
      </c>
      <c r="AE15280">
        <f t="shared" si="238"/>
        <v>2011</v>
      </c>
    </row>
    <row r="15281" spans="1:31" x14ac:dyDescent="0.25">
      <c r="A15281" s="7">
        <v>15278</v>
      </c>
      <c r="B15281" s="8">
        <v>40734</v>
      </c>
      <c r="C15281" t="s">
        <v>3</v>
      </c>
      <c r="D15281" t="s">
        <v>427</v>
      </c>
      <c r="E15281" t="s">
        <v>9</v>
      </c>
      <c r="F15281" t="s">
        <v>731</v>
      </c>
      <c r="G15281" t="s">
        <v>648</v>
      </c>
      <c r="H15281" s="135" t="s">
        <v>2193</v>
      </c>
      <c r="I15281" t="s">
        <v>1456</v>
      </c>
      <c r="J15281" s="20">
        <v>14</v>
      </c>
      <c r="K15281" s="20" t="s">
        <v>3</v>
      </c>
      <c r="L15281" t="s">
        <v>1464</v>
      </c>
      <c r="M15281" s="20">
        <v>4.92</v>
      </c>
      <c r="N15281" s="20">
        <v>3.08</v>
      </c>
      <c r="O15281" t="s">
        <v>3</v>
      </c>
      <c r="P15281" s="13" t="s">
        <v>521</v>
      </c>
      <c r="Q15281" t="s">
        <v>3</v>
      </c>
      <c r="R15281" t="s">
        <v>543</v>
      </c>
      <c r="S15281" t="s">
        <v>9</v>
      </c>
      <c r="T15281" t="s">
        <v>687</v>
      </c>
      <c r="U15281" t="s">
        <v>9</v>
      </c>
      <c r="V15281" t="s">
        <v>586</v>
      </c>
      <c r="W15281" t="s">
        <v>1465</v>
      </c>
      <c r="Y15281" t="s">
        <v>1465</v>
      </c>
      <c r="AA15281" t="s">
        <v>1465</v>
      </c>
      <c r="AC15281" t="s">
        <v>1465</v>
      </c>
      <c r="AE15281">
        <f t="shared" si="238"/>
        <v>2011</v>
      </c>
    </row>
    <row r="15282" spans="1:31" x14ac:dyDescent="0.25">
      <c r="A15282" s="7">
        <v>15279</v>
      </c>
      <c r="B15282" s="8">
        <v>40734</v>
      </c>
      <c r="C15282" t="s">
        <v>3</v>
      </c>
      <c r="D15282" t="s">
        <v>973</v>
      </c>
      <c r="E15282" t="s">
        <v>9</v>
      </c>
      <c r="F15282" t="s">
        <v>1021</v>
      </c>
      <c r="G15282" t="s">
        <v>929</v>
      </c>
      <c r="H15282" s="135" t="s">
        <v>2728</v>
      </c>
      <c r="I15282" t="s">
        <v>1454</v>
      </c>
      <c r="J15282" s="20">
        <v>8</v>
      </c>
      <c r="K15282" s="20" t="s">
        <v>9</v>
      </c>
      <c r="L15282" t="s">
        <v>1463</v>
      </c>
      <c r="M15282" s="20">
        <v>1.92</v>
      </c>
      <c r="N15282" s="20">
        <v>3.08</v>
      </c>
      <c r="AE15282">
        <f t="shared" si="238"/>
        <v>2011</v>
      </c>
    </row>
    <row r="15283" spans="1:31" x14ac:dyDescent="0.25">
      <c r="A15283" s="7">
        <v>15280</v>
      </c>
      <c r="B15283" s="8">
        <v>40734</v>
      </c>
      <c r="C15283" t="s">
        <v>3</v>
      </c>
      <c r="D15283" t="s">
        <v>1103</v>
      </c>
      <c r="E15283" t="s">
        <v>9</v>
      </c>
      <c r="F15283" t="s">
        <v>713</v>
      </c>
      <c r="G15283" t="s">
        <v>929</v>
      </c>
      <c r="H15283" s="135" t="s">
        <v>2728</v>
      </c>
      <c r="I15283" t="s">
        <v>1454</v>
      </c>
      <c r="J15283" s="20">
        <v>13</v>
      </c>
      <c r="K15283" s="20" t="s">
        <v>3</v>
      </c>
      <c r="L15283" t="s">
        <v>1464</v>
      </c>
      <c r="M15283" s="20">
        <v>4.6400000000000006</v>
      </c>
      <c r="N15283" s="20">
        <v>2.86</v>
      </c>
      <c r="AE15283">
        <f t="shared" si="238"/>
        <v>2011</v>
      </c>
    </row>
    <row r="15284" spans="1:31" x14ac:dyDescent="0.25">
      <c r="A15284" s="7">
        <v>15281</v>
      </c>
      <c r="B15284" s="8">
        <v>40734</v>
      </c>
      <c r="C15284" t="s">
        <v>3</v>
      </c>
      <c r="D15284" t="s">
        <v>31</v>
      </c>
      <c r="E15284" t="s">
        <v>9</v>
      </c>
      <c r="F15284" t="s">
        <v>904</v>
      </c>
      <c r="G15284" t="s">
        <v>929</v>
      </c>
      <c r="H15284" s="9" t="s">
        <v>3098</v>
      </c>
      <c r="I15284" t="s">
        <v>1454</v>
      </c>
      <c r="J15284" s="20">
        <v>21</v>
      </c>
      <c r="K15284" s="20" t="s">
        <v>9</v>
      </c>
      <c r="L15284" t="s">
        <v>1464</v>
      </c>
      <c r="M15284" s="20">
        <v>4.62</v>
      </c>
      <c r="N15284" s="20">
        <v>6.88</v>
      </c>
      <c r="AE15284">
        <f t="shared" si="238"/>
        <v>2011</v>
      </c>
    </row>
    <row r="15285" spans="1:31" x14ac:dyDescent="0.25">
      <c r="A15285" s="7">
        <v>15282</v>
      </c>
      <c r="B15285" s="8">
        <v>40734</v>
      </c>
      <c r="C15285" t="s">
        <v>3</v>
      </c>
      <c r="D15285" t="s">
        <v>518</v>
      </c>
      <c r="E15285" t="s">
        <v>9</v>
      </c>
      <c r="F15285" t="s">
        <v>19</v>
      </c>
      <c r="G15285" t="s">
        <v>714</v>
      </c>
      <c r="H15285" s="9" t="s">
        <v>2125</v>
      </c>
      <c r="I15285" t="s">
        <v>1454</v>
      </c>
      <c r="J15285" s="20">
        <v>23</v>
      </c>
      <c r="K15285" s="20" t="s">
        <v>3</v>
      </c>
      <c r="L15285" t="s">
        <v>1464</v>
      </c>
      <c r="M15285" s="20">
        <v>7.4399999999999995</v>
      </c>
      <c r="N15285" s="20">
        <v>5.0600000000000005</v>
      </c>
      <c r="AE15285">
        <f t="shared" si="238"/>
        <v>2011</v>
      </c>
    </row>
    <row r="15286" spans="1:31" x14ac:dyDescent="0.25">
      <c r="A15286" s="7">
        <v>15283</v>
      </c>
      <c r="B15286" s="8">
        <v>40736</v>
      </c>
      <c r="C15286" t="s">
        <v>3</v>
      </c>
      <c r="D15286" t="s">
        <v>787</v>
      </c>
      <c r="E15286" t="s">
        <v>9</v>
      </c>
      <c r="F15286" t="s">
        <v>1034</v>
      </c>
      <c r="G15286" t="s">
        <v>732</v>
      </c>
      <c r="H15286" s="135" t="s">
        <v>2307</v>
      </c>
      <c r="I15286" t="s">
        <v>1454</v>
      </c>
      <c r="J15286" s="20">
        <v>16</v>
      </c>
      <c r="K15286" s="20" t="s">
        <v>9</v>
      </c>
      <c r="L15286" t="s">
        <v>1464</v>
      </c>
      <c r="M15286" s="20">
        <v>3.52</v>
      </c>
      <c r="N15286" s="20">
        <v>5.48</v>
      </c>
      <c r="AE15286">
        <f t="shared" si="238"/>
        <v>2011</v>
      </c>
    </row>
    <row r="15287" spans="1:31" x14ac:dyDescent="0.25">
      <c r="A15287" s="7">
        <v>15284</v>
      </c>
      <c r="B15287" s="8">
        <v>40736</v>
      </c>
      <c r="C15287" t="s">
        <v>3</v>
      </c>
      <c r="D15287" t="s">
        <v>743</v>
      </c>
      <c r="E15287" t="s">
        <v>9</v>
      </c>
      <c r="F15287" t="s">
        <v>66</v>
      </c>
      <c r="G15287" t="s">
        <v>648</v>
      </c>
      <c r="H15287" s="135" t="s">
        <v>1810</v>
      </c>
      <c r="I15287" t="s">
        <v>1454</v>
      </c>
      <c r="J15287" s="20">
        <v>50</v>
      </c>
      <c r="K15287" s="20" t="s">
        <v>9</v>
      </c>
      <c r="L15287" t="s">
        <v>1464</v>
      </c>
      <c r="M15287" s="20">
        <v>11</v>
      </c>
      <c r="N15287" s="20">
        <v>15</v>
      </c>
      <c r="AE15287">
        <f t="shared" si="238"/>
        <v>2011</v>
      </c>
    </row>
    <row r="15288" spans="1:31" x14ac:dyDescent="0.25">
      <c r="A15288" s="7">
        <v>15285</v>
      </c>
      <c r="B15288" s="8">
        <v>40736</v>
      </c>
      <c r="C15288" t="s">
        <v>3</v>
      </c>
      <c r="D15288" t="s">
        <v>1107</v>
      </c>
      <c r="E15288" t="s">
        <v>9</v>
      </c>
      <c r="F15288" t="s">
        <v>1038</v>
      </c>
      <c r="G15288" t="s">
        <v>648</v>
      </c>
      <c r="H15288" s="135" t="s">
        <v>1935</v>
      </c>
      <c r="I15288" t="s">
        <v>1454</v>
      </c>
      <c r="J15288" s="20">
        <v>27</v>
      </c>
      <c r="K15288" s="20" t="s">
        <v>9</v>
      </c>
      <c r="L15288" t="s">
        <v>1464</v>
      </c>
      <c r="M15288" s="20">
        <v>5.9399999999999995</v>
      </c>
      <c r="N15288" s="20">
        <v>8.56</v>
      </c>
      <c r="AE15288">
        <f t="shared" si="238"/>
        <v>2011</v>
      </c>
    </row>
    <row r="15289" spans="1:31" x14ac:dyDescent="0.25">
      <c r="A15289" s="7">
        <v>15286</v>
      </c>
      <c r="B15289" s="8">
        <v>40736</v>
      </c>
      <c r="C15289" t="s">
        <v>3</v>
      </c>
      <c r="D15289" t="s">
        <v>1107</v>
      </c>
      <c r="E15289" t="s">
        <v>9</v>
      </c>
      <c r="F15289" t="s">
        <v>1038</v>
      </c>
      <c r="G15289" t="s">
        <v>648</v>
      </c>
      <c r="H15289" s="135" t="s">
        <v>1935</v>
      </c>
      <c r="I15289" t="s">
        <v>1454</v>
      </c>
      <c r="J15289" s="20">
        <v>27</v>
      </c>
      <c r="K15289" s="20" t="s">
        <v>1465</v>
      </c>
      <c r="L15289" t="s">
        <v>1466</v>
      </c>
      <c r="M15289" s="20">
        <v>6.75</v>
      </c>
      <c r="N15289" s="20">
        <v>6.75</v>
      </c>
      <c r="AE15289">
        <f t="shared" si="238"/>
        <v>2011</v>
      </c>
    </row>
    <row r="15290" spans="1:31" x14ac:dyDescent="0.25">
      <c r="A15290" s="7">
        <v>15287</v>
      </c>
      <c r="B15290" s="8">
        <v>40736</v>
      </c>
      <c r="C15290" t="s">
        <v>3</v>
      </c>
      <c r="D15290" t="s">
        <v>563</v>
      </c>
      <c r="E15290" t="s">
        <v>9</v>
      </c>
      <c r="F15290" s="15" t="s">
        <v>28</v>
      </c>
      <c r="G15290" t="s">
        <v>648</v>
      </c>
      <c r="H15290" s="136" t="s">
        <v>1496</v>
      </c>
      <c r="I15290" t="s">
        <v>1458</v>
      </c>
      <c r="J15290" s="20">
        <v>6</v>
      </c>
      <c r="K15290" s="20" t="s">
        <v>1465</v>
      </c>
      <c r="L15290" t="s">
        <v>1466</v>
      </c>
      <c r="M15290" s="20">
        <v>10</v>
      </c>
      <c r="N15290" s="20">
        <v>30</v>
      </c>
      <c r="AE15290">
        <f t="shared" si="238"/>
        <v>2011</v>
      </c>
    </row>
    <row r="15291" spans="1:31" x14ac:dyDescent="0.25">
      <c r="A15291" s="7">
        <v>15288</v>
      </c>
      <c r="B15291" s="8">
        <v>40737</v>
      </c>
      <c r="C15291" t="s">
        <v>3</v>
      </c>
      <c r="D15291" t="s">
        <v>1105</v>
      </c>
      <c r="E15291" t="s">
        <v>9</v>
      </c>
      <c r="F15291" t="s">
        <v>1093</v>
      </c>
      <c r="G15291" t="s">
        <v>17</v>
      </c>
      <c r="H15291" s="135" t="s">
        <v>1500</v>
      </c>
      <c r="I15291" t="s">
        <v>1454</v>
      </c>
      <c r="J15291" s="20">
        <v>30</v>
      </c>
      <c r="K15291" s="20" t="s">
        <v>1465</v>
      </c>
      <c r="L15291" t="s">
        <v>1466</v>
      </c>
      <c r="M15291" s="20">
        <v>7.5</v>
      </c>
      <c r="N15291" s="20">
        <v>7.5</v>
      </c>
      <c r="AE15291">
        <f t="shared" si="238"/>
        <v>2011</v>
      </c>
    </row>
    <row r="15292" spans="1:31" x14ac:dyDescent="0.25">
      <c r="A15292" s="7">
        <v>15289</v>
      </c>
      <c r="B15292" s="8">
        <v>40737</v>
      </c>
      <c r="C15292" t="s">
        <v>3</v>
      </c>
      <c r="D15292" t="s">
        <v>1107</v>
      </c>
      <c r="E15292" t="s">
        <v>9</v>
      </c>
      <c r="F15292" t="s">
        <v>926</v>
      </c>
      <c r="G15292" t="s">
        <v>648</v>
      </c>
      <c r="H15292" s="9" t="s">
        <v>3099</v>
      </c>
      <c r="I15292" t="s">
        <v>1454</v>
      </c>
      <c r="J15292" s="20">
        <v>39</v>
      </c>
      <c r="K15292" s="20" t="s">
        <v>9</v>
      </c>
      <c r="L15292" t="s">
        <v>1464</v>
      </c>
      <c r="M15292" s="20">
        <v>8.58</v>
      </c>
      <c r="N15292" s="20">
        <v>11.92</v>
      </c>
      <c r="AE15292">
        <f t="shared" si="238"/>
        <v>2011</v>
      </c>
    </row>
    <row r="15293" spans="1:31" x14ac:dyDescent="0.25">
      <c r="A15293" s="7">
        <v>15290</v>
      </c>
      <c r="B15293" s="8">
        <v>40738</v>
      </c>
      <c r="C15293" t="s">
        <v>3</v>
      </c>
      <c r="D15293" t="s">
        <v>1064</v>
      </c>
      <c r="E15293" t="s">
        <v>9</v>
      </c>
      <c r="F15293" t="s">
        <v>906</v>
      </c>
      <c r="G15293" t="s">
        <v>648</v>
      </c>
      <c r="H15293" s="136" t="s">
        <v>2278</v>
      </c>
      <c r="I15293" t="s">
        <v>1454</v>
      </c>
      <c r="J15293" s="20">
        <v>10</v>
      </c>
      <c r="K15293" s="20" t="s">
        <v>1465</v>
      </c>
      <c r="L15293" t="s">
        <v>1466</v>
      </c>
      <c r="M15293" s="20">
        <v>2.5</v>
      </c>
      <c r="N15293" s="20">
        <v>2.5</v>
      </c>
      <c r="AE15293">
        <f t="shared" si="238"/>
        <v>2011</v>
      </c>
    </row>
    <row r="15294" spans="1:31" x14ac:dyDescent="0.25">
      <c r="A15294" s="7">
        <v>15291</v>
      </c>
      <c r="B15294" s="8">
        <v>40738</v>
      </c>
      <c r="C15294" t="s">
        <v>3</v>
      </c>
      <c r="D15294" t="s">
        <v>187</v>
      </c>
      <c r="E15294" t="s">
        <v>9</v>
      </c>
      <c r="F15294" t="s">
        <v>52</v>
      </c>
      <c r="G15294" t="s">
        <v>1016</v>
      </c>
      <c r="H15294" s="9" t="s">
        <v>3092</v>
      </c>
      <c r="I15294" t="s">
        <v>1454</v>
      </c>
      <c r="J15294" s="20">
        <v>12</v>
      </c>
      <c r="K15294" s="20" t="s">
        <v>1465</v>
      </c>
      <c r="L15294" t="s">
        <v>1466</v>
      </c>
      <c r="M15294" s="20">
        <v>3</v>
      </c>
      <c r="N15294" s="20">
        <v>3</v>
      </c>
      <c r="AE15294">
        <f t="shared" si="238"/>
        <v>2011</v>
      </c>
    </row>
    <row r="15295" spans="1:31" x14ac:dyDescent="0.25">
      <c r="A15295" s="7">
        <v>15292</v>
      </c>
      <c r="B15295" s="8">
        <v>40738</v>
      </c>
      <c r="C15295" t="s">
        <v>3</v>
      </c>
      <c r="D15295" t="s">
        <v>557</v>
      </c>
      <c r="E15295" t="s">
        <v>9</v>
      </c>
      <c r="F15295" t="s">
        <v>727</v>
      </c>
      <c r="G15295" t="s">
        <v>895</v>
      </c>
      <c r="H15295" s="9" t="s">
        <v>3002</v>
      </c>
      <c r="I15295" t="s">
        <v>1454</v>
      </c>
      <c r="J15295" s="20">
        <v>29</v>
      </c>
      <c r="K15295" s="20" t="s">
        <v>3</v>
      </c>
      <c r="L15295" t="s">
        <v>1464</v>
      </c>
      <c r="M15295" s="20">
        <v>9.1199999999999992</v>
      </c>
      <c r="N15295" s="20">
        <v>6.38</v>
      </c>
      <c r="AE15295">
        <f t="shared" si="238"/>
        <v>2011</v>
      </c>
    </row>
    <row r="15296" spans="1:31" x14ac:dyDescent="0.25">
      <c r="A15296" s="7">
        <v>15293</v>
      </c>
      <c r="B15296" s="8">
        <v>40738</v>
      </c>
      <c r="C15296" t="s">
        <v>3</v>
      </c>
      <c r="D15296" t="s">
        <v>1103</v>
      </c>
      <c r="E15296" t="s">
        <v>9</v>
      </c>
      <c r="F15296" t="s">
        <v>1106</v>
      </c>
      <c r="G15296" t="s">
        <v>714</v>
      </c>
      <c r="H15296" s="9" t="s">
        <v>2252</v>
      </c>
      <c r="I15296" t="s">
        <v>1454</v>
      </c>
      <c r="J15296" s="20">
        <v>23</v>
      </c>
      <c r="K15296" s="20" t="s">
        <v>3</v>
      </c>
      <c r="L15296" t="s">
        <v>1464</v>
      </c>
      <c r="M15296" s="20">
        <v>7.4399999999999995</v>
      </c>
      <c r="N15296" s="20">
        <v>5.0600000000000005</v>
      </c>
      <c r="AE15296">
        <f t="shared" si="238"/>
        <v>2011</v>
      </c>
    </row>
    <row r="15297" spans="1:31" x14ac:dyDescent="0.25">
      <c r="A15297" s="7">
        <v>15294</v>
      </c>
      <c r="B15297" s="8">
        <v>40739</v>
      </c>
      <c r="C15297" t="s">
        <v>3</v>
      </c>
      <c r="D15297" t="s">
        <v>1107</v>
      </c>
      <c r="E15297" t="s">
        <v>9</v>
      </c>
      <c r="F15297" t="s">
        <v>787</v>
      </c>
      <c r="G15297" t="s">
        <v>648</v>
      </c>
      <c r="H15297" s="135" t="s">
        <v>1833</v>
      </c>
      <c r="I15297" t="s">
        <v>1455</v>
      </c>
      <c r="J15297" s="20">
        <v>4</v>
      </c>
      <c r="K15297" s="20" t="s">
        <v>3</v>
      </c>
      <c r="L15297" t="s">
        <v>1463</v>
      </c>
      <c r="M15297" s="20">
        <v>1.02</v>
      </c>
      <c r="N15297" s="20">
        <v>0.48</v>
      </c>
      <c r="AE15297">
        <f t="shared" si="238"/>
        <v>2011</v>
      </c>
    </row>
    <row r="15298" spans="1:31" x14ac:dyDescent="0.25">
      <c r="A15298" s="7">
        <v>15295</v>
      </c>
      <c r="B15298" s="8">
        <v>40739</v>
      </c>
      <c r="C15298" t="s">
        <v>3</v>
      </c>
      <c r="D15298" t="s">
        <v>787</v>
      </c>
      <c r="E15298" t="s">
        <v>9</v>
      </c>
      <c r="F15298" t="s">
        <v>1107</v>
      </c>
      <c r="G15298" t="s">
        <v>648</v>
      </c>
      <c r="H15298" s="135" t="s">
        <v>1833</v>
      </c>
      <c r="I15298" t="s">
        <v>1455</v>
      </c>
      <c r="J15298" s="20">
        <v>4</v>
      </c>
      <c r="K15298" s="20" t="s">
        <v>1465</v>
      </c>
      <c r="L15298" t="s">
        <v>1466</v>
      </c>
      <c r="M15298" s="20">
        <v>0.5</v>
      </c>
      <c r="N15298" s="20">
        <v>0.5</v>
      </c>
      <c r="AE15298">
        <f t="shared" si="238"/>
        <v>2011</v>
      </c>
    </row>
    <row r="15299" spans="1:31" x14ac:dyDescent="0.25">
      <c r="A15299" s="7">
        <v>15296</v>
      </c>
      <c r="B15299" s="8">
        <v>40739</v>
      </c>
      <c r="C15299" t="s">
        <v>3</v>
      </c>
      <c r="D15299" t="s">
        <v>1107</v>
      </c>
      <c r="E15299" t="s">
        <v>9</v>
      </c>
      <c r="F15299" t="s">
        <v>787</v>
      </c>
      <c r="G15299" t="s">
        <v>648</v>
      </c>
      <c r="H15299" s="135" t="s">
        <v>2315</v>
      </c>
      <c r="I15299" t="s">
        <v>1455</v>
      </c>
      <c r="J15299" s="20">
        <v>5</v>
      </c>
      <c r="K15299" s="20" t="s">
        <v>3</v>
      </c>
      <c r="L15299" t="s">
        <v>1464</v>
      </c>
      <c r="M15299" s="20">
        <v>1.2</v>
      </c>
      <c r="N15299" s="20">
        <v>0.55000000000000004</v>
      </c>
      <c r="AE15299">
        <f t="shared" si="238"/>
        <v>2011</v>
      </c>
    </row>
    <row r="15300" spans="1:31" x14ac:dyDescent="0.25">
      <c r="A15300" s="7">
        <v>15297</v>
      </c>
      <c r="B15300" s="8">
        <v>40739</v>
      </c>
      <c r="C15300" t="s">
        <v>3</v>
      </c>
      <c r="D15300" t="s">
        <v>787</v>
      </c>
      <c r="E15300" t="s">
        <v>9</v>
      </c>
      <c r="F15300" t="s">
        <v>1107</v>
      </c>
      <c r="G15300" t="s">
        <v>648</v>
      </c>
      <c r="H15300" s="135" t="s">
        <v>2315</v>
      </c>
      <c r="I15300" t="s">
        <v>1455</v>
      </c>
      <c r="J15300" s="20">
        <v>5</v>
      </c>
      <c r="K15300" s="20" t="s">
        <v>3</v>
      </c>
      <c r="L15300" t="s">
        <v>1464</v>
      </c>
      <c r="M15300" s="20">
        <v>1.2</v>
      </c>
      <c r="N15300" s="20">
        <v>0.55000000000000004</v>
      </c>
      <c r="AE15300">
        <f t="shared" ref="AE15300:AE15363" si="239">YEAR(B15300)</f>
        <v>2011</v>
      </c>
    </row>
    <row r="15301" spans="1:31" x14ac:dyDescent="0.25">
      <c r="A15301" s="7">
        <v>15298</v>
      </c>
      <c r="B15301" s="8">
        <v>40739</v>
      </c>
      <c r="C15301" t="s">
        <v>3</v>
      </c>
      <c r="D15301" t="s">
        <v>502</v>
      </c>
      <c r="E15301" t="s">
        <v>9</v>
      </c>
      <c r="F15301" t="s">
        <v>860</v>
      </c>
      <c r="G15301" t="s">
        <v>870</v>
      </c>
      <c r="H15301" s="135" t="s">
        <v>2466</v>
      </c>
      <c r="I15301" t="s">
        <v>1454</v>
      </c>
      <c r="J15301" s="20">
        <v>25</v>
      </c>
      <c r="K15301" s="20" t="s">
        <v>3</v>
      </c>
      <c r="L15301" t="s">
        <v>1464</v>
      </c>
      <c r="M15301" s="20">
        <v>8</v>
      </c>
      <c r="N15301" s="20">
        <v>5.5</v>
      </c>
      <c r="AE15301">
        <f t="shared" si="239"/>
        <v>2011</v>
      </c>
    </row>
    <row r="15302" spans="1:31" x14ac:dyDescent="0.25">
      <c r="A15302" s="7">
        <v>15299</v>
      </c>
      <c r="B15302" s="8">
        <v>40739</v>
      </c>
      <c r="C15302" t="s">
        <v>3</v>
      </c>
      <c r="D15302" t="s">
        <v>791</v>
      </c>
      <c r="E15302" t="s">
        <v>9</v>
      </c>
      <c r="F15302" t="s">
        <v>869</v>
      </c>
      <c r="G15302" t="s">
        <v>929</v>
      </c>
      <c r="H15302" s="135" t="s">
        <v>2728</v>
      </c>
      <c r="I15302" t="s">
        <v>1454</v>
      </c>
      <c r="J15302" s="20">
        <v>22</v>
      </c>
      <c r="K15302" s="20" t="s">
        <v>9</v>
      </c>
      <c r="L15302" t="s">
        <v>1464</v>
      </c>
      <c r="M15302" s="20">
        <v>4.84</v>
      </c>
      <c r="N15302" s="20">
        <v>7.16</v>
      </c>
      <c r="AE15302">
        <f t="shared" si="239"/>
        <v>2011</v>
      </c>
    </row>
    <row r="15303" spans="1:31" x14ac:dyDescent="0.25">
      <c r="A15303" s="7">
        <v>15300</v>
      </c>
      <c r="B15303" s="8">
        <v>40739</v>
      </c>
      <c r="C15303" t="s">
        <v>3</v>
      </c>
      <c r="D15303" t="s">
        <v>791</v>
      </c>
      <c r="E15303" t="s">
        <v>9</v>
      </c>
      <c r="F15303" t="s">
        <v>869</v>
      </c>
      <c r="G15303" t="s">
        <v>929</v>
      </c>
      <c r="H15303" s="135" t="s">
        <v>2744</v>
      </c>
      <c r="I15303" t="s">
        <v>1454</v>
      </c>
      <c r="J15303" s="20">
        <v>1</v>
      </c>
      <c r="K15303" s="20" t="s">
        <v>1465</v>
      </c>
      <c r="L15303" t="s">
        <v>1466</v>
      </c>
      <c r="M15303" s="20">
        <v>0.25</v>
      </c>
      <c r="N15303" s="20">
        <v>0.25</v>
      </c>
      <c r="AE15303">
        <f t="shared" si="239"/>
        <v>2011</v>
      </c>
    </row>
    <row r="15304" spans="1:31" x14ac:dyDescent="0.25">
      <c r="A15304" s="7">
        <v>15301</v>
      </c>
      <c r="B15304" s="8">
        <v>40739</v>
      </c>
      <c r="C15304" t="s">
        <v>3</v>
      </c>
      <c r="D15304" t="s">
        <v>265</v>
      </c>
      <c r="E15304" t="s">
        <v>9</v>
      </c>
      <c r="F15304" t="s">
        <v>247</v>
      </c>
      <c r="G15304" t="s">
        <v>895</v>
      </c>
      <c r="H15304" s="136" t="s">
        <v>3016</v>
      </c>
      <c r="I15304" t="s">
        <v>1454</v>
      </c>
      <c r="J15304" s="20">
        <v>17</v>
      </c>
      <c r="K15304" s="20" t="s">
        <v>3</v>
      </c>
      <c r="L15304" t="s">
        <v>1463</v>
      </c>
      <c r="M15304" s="20">
        <v>5.42</v>
      </c>
      <c r="N15304" s="20">
        <v>4.08</v>
      </c>
      <c r="AE15304">
        <f t="shared" si="239"/>
        <v>2011</v>
      </c>
    </row>
    <row r="15305" spans="1:31" x14ac:dyDescent="0.25">
      <c r="A15305" s="7">
        <v>15302</v>
      </c>
      <c r="B15305" s="8">
        <v>40739</v>
      </c>
      <c r="C15305" t="s">
        <v>3</v>
      </c>
      <c r="D15305" t="s">
        <v>392</v>
      </c>
      <c r="E15305" t="s">
        <v>9</v>
      </c>
      <c r="F15305" t="s">
        <v>469</v>
      </c>
      <c r="G15305" t="s">
        <v>861</v>
      </c>
      <c r="H15305" s="9" t="s">
        <v>2527</v>
      </c>
      <c r="I15305" t="s">
        <v>1454</v>
      </c>
      <c r="J15305" s="20">
        <v>46</v>
      </c>
      <c r="K15305" s="20" t="s">
        <v>1465</v>
      </c>
      <c r="L15305" t="s">
        <v>1466</v>
      </c>
      <c r="M15305" s="20">
        <v>11.5</v>
      </c>
      <c r="N15305" s="20">
        <v>11.5</v>
      </c>
      <c r="AE15305">
        <f t="shared" si="239"/>
        <v>2011</v>
      </c>
    </row>
    <row r="15306" spans="1:31" x14ac:dyDescent="0.25">
      <c r="A15306" s="7">
        <v>15303</v>
      </c>
      <c r="B15306" s="8">
        <v>40740</v>
      </c>
      <c r="C15306" t="s">
        <v>3</v>
      </c>
      <c r="D15306" t="s">
        <v>1095</v>
      </c>
      <c r="E15306" t="s">
        <v>9</v>
      </c>
      <c r="F15306" t="s">
        <v>810</v>
      </c>
      <c r="G15306" t="s">
        <v>714</v>
      </c>
      <c r="H15306" s="135" t="s">
        <v>2209</v>
      </c>
      <c r="I15306" t="s">
        <v>1454</v>
      </c>
      <c r="J15306" s="20">
        <v>80</v>
      </c>
      <c r="K15306" s="20" t="s">
        <v>9</v>
      </c>
      <c r="L15306" t="s">
        <v>1463</v>
      </c>
      <c r="M15306" s="20">
        <v>19.2</v>
      </c>
      <c r="N15306" s="20">
        <v>21.8</v>
      </c>
      <c r="AE15306">
        <f t="shared" si="239"/>
        <v>2011</v>
      </c>
    </row>
    <row r="15307" spans="1:31" x14ac:dyDescent="0.25">
      <c r="A15307" s="7">
        <v>15304</v>
      </c>
      <c r="B15307" s="8">
        <v>40740</v>
      </c>
      <c r="C15307" t="s">
        <v>3</v>
      </c>
      <c r="D15307" s="16" t="s">
        <v>35</v>
      </c>
      <c r="E15307" t="s">
        <v>9</v>
      </c>
      <c r="F15307" t="s">
        <v>926</v>
      </c>
      <c r="G15307" t="s">
        <v>569</v>
      </c>
      <c r="H15307" s="135" t="s">
        <v>1496</v>
      </c>
      <c r="I15307" t="s">
        <v>1454</v>
      </c>
      <c r="J15307" s="20">
        <v>21</v>
      </c>
      <c r="K15307" s="20" t="s">
        <v>3</v>
      </c>
      <c r="L15307" t="s">
        <v>1463</v>
      </c>
      <c r="M15307" s="20">
        <v>6.46</v>
      </c>
      <c r="N15307" s="20">
        <v>5.04</v>
      </c>
      <c r="AE15307">
        <f t="shared" si="239"/>
        <v>2011</v>
      </c>
    </row>
    <row r="15308" spans="1:31" x14ac:dyDescent="0.25">
      <c r="A15308" s="7">
        <v>15305</v>
      </c>
      <c r="B15308" s="8">
        <v>40740</v>
      </c>
      <c r="C15308" t="s">
        <v>3</v>
      </c>
      <c r="D15308" t="s">
        <v>1104</v>
      </c>
      <c r="E15308" t="s">
        <v>9</v>
      </c>
      <c r="F15308" t="s">
        <v>828</v>
      </c>
      <c r="G15308" t="s">
        <v>24</v>
      </c>
      <c r="H15308" s="135" t="s">
        <v>1497</v>
      </c>
      <c r="I15308" t="s">
        <v>1454</v>
      </c>
      <c r="J15308" s="20">
        <v>20</v>
      </c>
      <c r="K15308" s="20" t="s">
        <v>9</v>
      </c>
      <c r="L15308" t="s">
        <v>1464</v>
      </c>
      <c r="M15308" s="20">
        <v>4.4000000000000004</v>
      </c>
      <c r="N15308" s="20">
        <v>6.6</v>
      </c>
      <c r="AE15308">
        <f t="shared" si="239"/>
        <v>2011</v>
      </c>
    </row>
    <row r="15309" spans="1:31" x14ac:dyDescent="0.25">
      <c r="A15309" s="7">
        <v>15306</v>
      </c>
      <c r="B15309" s="8">
        <v>40740</v>
      </c>
      <c r="C15309" t="s">
        <v>3</v>
      </c>
      <c r="D15309" t="s">
        <v>1104</v>
      </c>
      <c r="E15309" t="s">
        <v>9</v>
      </c>
      <c r="F15309" t="s">
        <v>19</v>
      </c>
      <c r="G15309" t="s">
        <v>65</v>
      </c>
      <c r="H15309" s="135" t="s">
        <v>1519</v>
      </c>
      <c r="I15309" t="s">
        <v>1454</v>
      </c>
      <c r="J15309" s="20">
        <v>15</v>
      </c>
      <c r="K15309" s="20" t="s">
        <v>9</v>
      </c>
      <c r="L15309" t="s">
        <v>1464</v>
      </c>
      <c r="M15309" s="20">
        <v>3.3</v>
      </c>
      <c r="N15309" s="20">
        <v>5.2</v>
      </c>
      <c r="AE15309">
        <f t="shared" si="239"/>
        <v>2011</v>
      </c>
    </row>
    <row r="15310" spans="1:31" x14ac:dyDescent="0.25">
      <c r="A15310" s="7">
        <v>15307</v>
      </c>
      <c r="B15310" s="8">
        <v>40740</v>
      </c>
      <c r="C15310" t="s">
        <v>3</v>
      </c>
      <c r="D15310" t="s">
        <v>1064</v>
      </c>
      <c r="E15310" t="s">
        <v>9</v>
      </c>
      <c r="F15310" t="s">
        <v>687</v>
      </c>
      <c r="G15310" t="s">
        <v>929</v>
      </c>
      <c r="H15310" s="135" t="s">
        <v>2807</v>
      </c>
      <c r="I15310" t="s">
        <v>1454</v>
      </c>
      <c r="J15310" s="20">
        <v>78</v>
      </c>
      <c r="K15310" s="20" t="s">
        <v>1465</v>
      </c>
      <c r="L15310" t="s">
        <v>1466</v>
      </c>
      <c r="M15310" s="20">
        <v>19.5</v>
      </c>
      <c r="N15310" s="20">
        <v>19.5</v>
      </c>
      <c r="AE15310">
        <f t="shared" si="239"/>
        <v>2011</v>
      </c>
    </row>
    <row r="15311" spans="1:31" x14ac:dyDescent="0.25">
      <c r="A15311" s="7">
        <v>15308</v>
      </c>
      <c r="B15311" s="8">
        <v>40740</v>
      </c>
      <c r="C15311" t="s">
        <v>3</v>
      </c>
      <c r="D15311" t="s">
        <v>1107</v>
      </c>
      <c r="E15311" t="s">
        <v>9</v>
      </c>
      <c r="F15311" t="s">
        <v>1082</v>
      </c>
      <c r="G15311" t="s">
        <v>929</v>
      </c>
      <c r="H15311" s="135" t="s">
        <v>2748</v>
      </c>
      <c r="I15311" t="s">
        <v>1454</v>
      </c>
      <c r="J15311" s="20">
        <v>21</v>
      </c>
      <c r="K15311" s="20" t="s">
        <v>3</v>
      </c>
      <c r="L15311" t="s">
        <v>1464</v>
      </c>
      <c r="M15311" s="20">
        <v>6.88</v>
      </c>
      <c r="N15311" s="20">
        <v>4.62</v>
      </c>
      <c r="AE15311">
        <f t="shared" si="239"/>
        <v>2011</v>
      </c>
    </row>
    <row r="15312" spans="1:31" x14ac:dyDescent="0.25">
      <c r="A15312" s="7">
        <v>15309</v>
      </c>
      <c r="B15312" s="8">
        <v>40740</v>
      </c>
      <c r="C15312" t="s">
        <v>3</v>
      </c>
      <c r="D15312" t="s">
        <v>1104</v>
      </c>
      <c r="E15312" t="s">
        <v>9</v>
      </c>
      <c r="F15312" t="s">
        <v>828</v>
      </c>
      <c r="G15312" t="s">
        <v>929</v>
      </c>
      <c r="H15312" s="9" t="s">
        <v>2651</v>
      </c>
      <c r="I15312" t="s">
        <v>1454</v>
      </c>
      <c r="J15312" s="20">
        <v>10</v>
      </c>
      <c r="K15312" s="20" t="s">
        <v>9</v>
      </c>
      <c r="L15312" t="s">
        <v>1464</v>
      </c>
      <c r="M15312" s="20">
        <v>2.2000000000000002</v>
      </c>
      <c r="N15312" s="20">
        <v>3.8</v>
      </c>
      <c r="AE15312">
        <f t="shared" si="239"/>
        <v>2011</v>
      </c>
    </row>
    <row r="15313" spans="1:31" x14ac:dyDescent="0.25">
      <c r="A15313" s="7">
        <v>15310</v>
      </c>
      <c r="B15313" s="8">
        <v>40741</v>
      </c>
      <c r="C15313" t="s">
        <v>3</v>
      </c>
      <c r="D15313" t="s">
        <v>761</v>
      </c>
      <c r="E15313" t="s">
        <v>9</v>
      </c>
      <c r="F15313" t="s">
        <v>738</v>
      </c>
      <c r="G15313" t="s">
        <v>732</v>
      </c>
      <c r="H15313" s="136" t="s">
        <v>2239</v>
      </c>
      <c r="I15313" t="s">
        <v>1454</v>
      </c>
      <c r="J15313" s="20">
        <v>11</v>
      </c>
      <c r="K15313" s="20" t="s">
        <v>3</v>
      </c>
      <c r="L15313" t="s">
        <v>1464</v>
      </c>
      <c r="M15313" s="20">
        <v>4.08</v>
      </c>
      <c r="N15313" s="20">
        <v>2.42</v>
      </c>
      <c r="AE15313">
        <f t="shared" si="239"/>
        <v>2011</v>
      </c>
    </row>
    <row r="15314" spans="1:31" x14ac:dyDescent="0.25">
      <c r="A15314" s="7">
        <v>15311</v>
      </c>
      <c r="B15314" s="8">
        <v>40741</v>
      </c>
      <c r="C15314" t="s">
        <v>3</v>
      </c>
      <c r="D15314" t="s">
        <v>1107</v>
      </c>
      <c r="E15314" t="s">
        <v>9</v>
      </c>
      <c r="F15314" t="s">
        <v>1106</v>
      </c>
      <c r="G15314" t="s">
        <v>714</v>
      </c>
      <c r="H15314" s="135" t="s">
        <v>2001</v>
      </c>
      <c r="I15314" t="s">
        <v>1454</v>
      </c>
      <c r="J15314" s="20">
        <v>23</v>
      </c>
      <c r="K15314" s="20" t="s">
        <v>9</v>
      </c>
      <c r="L15314" t="s">
        <v>1464</v>
      </c>
      <c r="M15314" s="20">
        <v>5.0600000000000005</v>
      </c>
      <c r="N15314" s="20">
        <v>7.4399999999999995</v>
      </c>
      <c r="AE15314">
        <f t="shared" si="239"/>
        <v>2011</v>
      </c>
    </row>
    <row r="15315" spans="1:31" x14ac:dyDescent="0.25">
      <c r="A15315" s="7">
        <v>15312</v>
      </c>
      <c r="B15315" s="8">
        <v>40741</v>
      </c>
      <c r="C15315" t="s">
        <v>3</v>
      </c>
      <c r="D15315" t="s">
        <v>1104</v>
      </c>
      <c r="E15315" t="s">
        <v>9</v>
      </c>
      <c r="F15315" t="s">
        <v>54</v>
      </c>
      <c r="G15315" t="s">
        <v>714</v>
      </c>
      <c r="H15315" s="135" t="s">
        <v>2004</v>
      </c>
      <c r="I15315" t="s">
        <v>1454</v>
      </c>
      <c r="J15315" s="20">
        <v>8</v>
      </c>
      <c r="K15315" s="20" t="s">
        <v>9</v>
      </c>
      <c r="L15315" t="s">
        <v>1464</v>
      </c>
      <c r="M15315" s="20">
        <v>1.76</v>
      </c>
      <c r="N15315" s="20">
        <v>3.24</v>
      </c>
      <c r="AE15315">
        <f t="shared" si="239"/>
        <v>2011</v>
      </c>
    </row>
    <row r="15316" spans="1:31" x14ac:dyDescent="0.25">
      <c r="A15316" s="7">
        <v>15313</v>
      </c>
      <c r="B15316" s="8">
        <v>40741</v>
      </c>
      <c r="C15316" t="s">
        <v>3</v>
      </c>
      <c r="D15316" t="s">
        <v>1104</v>
      </c>
      <c r="E15316" t="s">
        <v>9</v>
      </c>
      <c r="F15316" t="s">
        <v>1088</v>
      </c>
      <c r="G15316" t="s">
        <v>895</v>
      </c>
      <c r="H15316" s="135" t="s">
        <v>2577</v>
      </c>
      <c r="I15316" t="s">
        <v>1454</v>
      </c>
      <c r="J15316" s="20">
        <v>10</v>
      </c>
      <c r="K15316" s="20" t="s">
        <v>9</v>
      </c>
      <c r="L15316" t="s">
        <v>1464</v>
      </c>
      <c r="M15316" s="20">
        <v>2.2000000000000002</v>
      </c>
      <c r="N15316" s="20">
        <v>3.8</v>
      </c>
      <c r="AE15316">
        <f t="shared" si="239"/>
        <v>2011</v>
      </c>
    </row>
    <row r="15317" spans="1:31" x14ac:dyDescent="0.25">
      <c r="A15317" s="7">
        <v>15314</v>
      </c>
      <c r="B15317" s="8">
        <v>40741</v>
      </c>
      <c r="C15317" t="s">
        <v>3</v>
      </c>
      <c r="D15317" t="s">
        <v>425</v>
      </c>
      <c r="E15317" t="s">
        <v>9</v>
      </c>
      <c r="F15317" t="s">
        <v>1045</v>
      </c>
      <c r="G15317" t="s">
        <v>929</v>
      </c>
      <c r="H15317" s="135" t="s">
        <v>2728</v>
      </c>
      <c r="I15317" t="s">
        <v>1454</v>
      </c>
      <c r="J15317" s="20">
        <v>21</v>
      </c>
      <c r="K15317" s="20" t="s">
        <v>3</v>
      </c>
      <c r="L15317" t="s">
        <v>1464</v>
      </c>
      <c r="M15317" s="20">
        <v>6.88</v>
      </c>
      <c r="N15317" s="20">
        <v>4.62</v>
      </c>
      <c r="AE15317">
        <f t="shared" si="239"/>
        <v>2011</v>
      </c>
    </row>
    <row r="15318" spans="1:31" x14ac:dyDescent="0.25">
      <c r="A15318" s="7">
        <v>15315</v>
      </c>
      <c r="B15318" s="8">
        <v>40741</v>
      </c>
      <c r="C15318" t="s">
        <v>3</v>
      </c>
      <c r="D15318" t="s">
        <v>984</v>
      </c>
      <c r="E15318" t="s">
        <v>9</v>
      </c>
      <c r="F15318" t="s">
        <v>52</v>
      </c>
      <c r="G15318" t="s">
        <v>929</v>
      </c>
      <c r="H15318" s="135" t="s">
        <v>2766</v>
      </c>
      <c r="I15318" t="s">
        <v>1454</v>
      </c>
      <c r="J15318" s="20">
        <v>12</v>
      </c>
      <c r="K15318" s="20" t="s">
        <v>9</v>
      </c>
      <c r="L15318" t="s">
        <v>1464</v>
      </c>
      <c r="M15318" s="20">
        <v>2.64</v>
      </c>
      <c r="N15318" s="20">
        <v>4.3599999999999994</v>
      </c>
      <c r="AE15318">
        <f t="shared" si="239"/>
        <v>2011</v>
      </c>
    </row>
    <row r="15319" spans="1:31" x14ac:dyDescent="0.25">
      <c r="A15319" s="7">
        <v>15316</v>
      </c>
      <c r="B15319" s="8">
        <v>40741</v>
      </c>
      <c r="C15319" t="s">
        <v>3</v>
      </c>
      <c r="D15319" t="s">
        <v>786</v>
      </c>
      <c r="E15319" t="s">
        <v>9</v>
      </c>
      <c r="F15319" t="s">
        <v>85</v>
      </c>
      <c r="G15319" t="s">
        <v>870</v>
      </c>
      <c r="H15319" s="135" t="s">
        <v>2521</v>
      </c>
      <c r="I15319" t="s">
        <v>1454</v>
      </c>
      <c r="J15319" s="20">
        <v>24</v>
      </c>
      <c r="K15319" s="20" t="s">
        <v>1465</v>
      </c>
      <c r="L15319" t="s">
        <v>1466</v>
      </c>
      <c r="M15319" s="20">
        <v>6</v>
      </c>
      <c r="N15319" s="20">
        <v>6</v>
      </c>
      <c r="AE15319">
        <f t="shared" si="239"/>
        <v>2011</v>
      </c>
    </row>
    <row r="15320" spans="1:31" x14ac:dyDescent="0.25">
      <c r="A15320" s="7">
        <v>15317</v>
      </c>
      <c r="B15320" s="8">
        <v>40741</v>
      </c>
      <c r="C15320" t="s">
        <v>3</v>
      </c>
      <c r="D15320" t="s">
        <v>955</v>
      </c>
      <c r="E15320" t="s">
        <v>9</v>
      </c>
      <c r="F15320" t="s">
        <v>1104</v>
      </c>
      <c r="G15320" t="s">
        <v>14</v>
      </c>
      <c r="H15320" s="135" t="s">
        <v>1507</v>
      </c>
      <c r="I15320" t="s">
        <v>1455</v>
      </c>
      <c r="J15320" s="20">
        <v>10</v>
      </c>
      <c r="K15320" s="20" t="s">
        <v>3</v>
      </c>
      <c r="L15320" t="s">
        <v>1464</v>
      </c>
      <c r="M15320" s="20">
        <v>1.9</v>
      </c>
      <c r="N15320" s="20">
        <v>1.1000000000000001</v>
      </c>
      <c r="AE15320">
        <f t="shared" si="239"/>
        <v>2011</v>
      </c>
    </row>
    <row r="15321" spans="1:31" x14ac:dyDescent="0.25">
      <c r="A15321" s="7">
        <v>15318</v>
      </c>
      <c r="B15321" s="8">
        <v>40741</v>
      </c>
      <c r="C15321" t="s">
        <v>3</v>
      </c>
      <c r="D15321" t="s">
        <v>440</v>
      </c>
      <c r="E15321" t="s">
        <v>9</v>
      </c>
      <c r="F15321" t="s">
        <v>738</v>
      </c>
      <c r="G15321" t="s">
        <v>569</v>
      </c>
      <c r="H15321" s="9" t="s">
        <v>2165</v>
      </c>
      <c r="I15321" t="s">
        <v>1454</v>
      </c>
      <c r="J15321" s="20">
        <v>21</v>
      </c>
      <c r="K15321" s="20" t="s">
        <v>3</v>
      </c>
      <c r="L15321" t="s">
        <v>1464</v>
      </c>
      <c r="M15321" s="20">
        <v>6.88</v>
      </c>
      <c r="N15321" s="20">
        <v>4.62</v>
      </c>
      <c r="AE15321">
        <f t="shared" si="239"/>
        <v>2011</v>
      </c>
    </row>
    <row r="15322" spans="1:31" x14ac:dyDescent="0.25">
      <c r="A15322" s="7">
        <v>15319</v>
      </c>
      <c r="B15322" s="8">
        <v>40741</v>
      </c>
      <c r="C15322" t="s">
        <v>3</v>
      </c>
      <c r="D15322" t="s">
        <v>1102</v>
      </c>
      <c r="E15322" t="s">
        <v>9</v>
      </c>
      <c r="F15322" t="s">
        <v>265</v>
      </c>
      <c r="G15322" t="s">
        <v>732</v>
      </c>
      <c r="H15322" s="135" t="s">
        <v>2388</v>
      </c>
      <c r="I15322" t="s">
        <v>1455</v>
      </c>
      <c r="J15322" s="20">
        <v>56</v>
      </c>
      <c r="K15322" s="20" t="s">
        <v>9</v>
      </c>
      <c r="L15322" t="s">
        <v>1464</v>
      </c>
      <c r="M15322" s="20">
        <v>6.16</v>
      </c>
      <c r="N15322" s="20">
        <v>8.34</v>
      </c>
      <c r="AE15322">
        <f t="shared" si="239"/>
        <v>2011</v>
      </c>
    </row>
    <row r="15323" spans="1:31" x14ac:dyDescent="0.25">
      <c r="A15323" s="7">
        <v>15320</v>
      </c>
      <c r="B15323" s="8">
        <v>40741</v>
      </c>
      <c r="C15323" t="s">
        <v>3</v>
      </c>
      <c r="D15323" t="s">
        <v>440</v>
      </c>
      <c r="E15323" t="s">
        <v>9</v>
      </c>
      <c r="F15323" t="s">
        <v>469</v>
      </c>
      <c r="G15323" t="s">
        <v>732</v>
      </c>
      <c r="H15323" s="135" t="s">
        <v>1496</v>
      </c>
      <c r="I15323" t="s">
        <v>1454</v>
      </c>
      <c r="J15323" s="20">
        <v>20</v>
      </c>
      <c r="K15323" s="20" t="s">
        <v>3</v>
      </c>
      <c r="L15323" t="s">
        <v>1463</v>
      </c>
      <c r="M15323" s="20">
        <v>6.2</v>
      </c>
      <c r="N15323" s="20">
        <v>4.8</v>
      </c>
      <c r="AE15323">
        <f t="shared" si="239"/>
        <v>2011</v>
      </c>
    </row>
    <row r="15324" spans="1:31" x14ac:dyDescent="0.25">
      <c r="A15324" s="7">
        <v>15321</v>
      </c>
      <c r="B15324" s="8">
        <v>40742</v>
      </c>
      <c r="C15324" t="s">
        <v>3</v>
      </c>
      <c r="D15324" t="s">
        <v>1060</v>
      </c>
      <c r="E15324" t="s">
        <v>9</v>
      </c>
      <c r="F15324" t="s">
        <v>767</v>
      </c>
      <c r="G15324" t="s">
        <v>648</v>
      </c>
      <c r="H15324" s="135" t="s">
        <v>1944</v>
      </c>
      <c r="I15324" t="s">
        <v>1454</v>
      </c>
      <c r="J15324" s="20">
        <v>18</v>
      </c>
      <c r="K15324" s="20" t="s">
        <v>3</v>
      </c>
      <c r="L15324" t="s">
        <v>1464</v>
      </c>
      <c r="M15324" s="20">
        <v>6.04</v>
      </c>
      <c r="N15324" s="20">
        <v>3.96</v>
      </c>
      <c r="AE15324">
        <f t="shared" si="239"/>
        <v>2011</v>
      </c>
    </row>
    <row r="15325" spans="1:31" x14ac:dyDescent="0.25">
      <c r="A15325" s="7">
        <v>15322</v>
      </c>
      <c r="B15325" s="8">
        <v>40742</v>
      </c>
      <c r="C15325" t="s">
        <v>3</v>
      </c>
      <c r="D15325" t="s">
        <v>1109</v>
      </c>
      <c r="E15325" t="s">
        <v>9</v>
      </c>
      <c r="F15325" t="s">
        <v>543</v>
      </c>
      <c r="G15325" t="s">
        <v>929</v>
      </c>
      <c r="H15325" s="135" t="s">
        <v>2659</v>
      </c>
      <c r="I15325" t="s">
        <v>1458</v>
      </c>
      <c r="J15325" s="20">
        <v>8</v>
      </c>
      <c r="K15325" s="20" t="s">
        <v>9</v>
      </c>
      <c r="L15325" t="s">
        <v>1463</v>
      </c>
      <c r="M15325" s="20">
        <v>30</v>
      </c>
      <c r="N15325" s="20">
        <v>10</v>
      </c>
      <c r="AE15325">
        <f t="shared" si="239"/>
        <v>2011</v>
      </c>
    </row>
    <row r="15326" spans="1:31" x14ac:dyDescent="0.25">
      <c r="A15326" s="7">
        <v>15323</v>
      </c>
      <c r="B15326" s="8">
        <v>40742</v>
      </c>
      <c r="C15326" t="s">
        <v>3</v>
      </c>
      <c r="D15326" t="s">
        <v>1018</v>
      </c>
      <c r="E15326" t="s">
        <v>9</v>
      </c>
      <c r="F15326" t="s">
        <v>53</v>
      </c>
      <c r="G15326" t="s">
        <v>929</v>
      </c>
      <c r="H15326" s="135" t="s">
        <v>2728</v>
      </c>
      <c r="I15326" t="s">
        <v>1454</v>
      </c>
      <c r="J15326" s="20">
        <v>27</v>
      </c>
      <c r="K15326" s="20" t="s">
        <v>3</v>
      </c>
      <c r="L15326" t="s">
        <v>1464</v>
      </c>
      <c r="M15326" s="20">
        <v>8.56</v>
      </c>
      <c r="N15326" s="20">
        <v>5.9399999999999995</v>
      </c>
      <c r="AE15326">
        <f t="shared" si="239"/>
        <v>2011</v>
      </c>
    </row>
    <row r="15327" spans="1:31" x14ac:dyDescent="0.25">
      <c r="A15327" s="7">
        <v>15324</v>
      </c>
      <c r="B15327" s="8">
        <v>40743</v>
      </c>
      <c r="C15327" t="s">
        <v>3</v>
      </c>
      <c r="D15327" t="s">
        <v>1095</v>
      </c>
      <c r="E15327" t="s">
        <v>9</v>
      </c>
      <c r="F15327" t="s">
        <v>1105</v>
      </c>
      <c r="G15327" t="s">
        <v>870</v>
      </c>
      <c r="H15327" s="9" t="s">
        <v>2480</v>
      </c>
      <c r="I15327" t="s">
        <v>1455</v>
      </c>
      <c r="J15327" s="20">
        <v>30</v>
      </c>
      <c r="K15327" s="20" t="s">
        <v>3</v>
      </c>
      <c r="L15327" t="s">
        <v>1464</v>
      </c>
      <c r="M15327" s="20">
        <v>4.7</v>
      </c>
      <c r="N15327" s="20">
        <v>3.3</v>
      </c>
      <c r="AE15327">
        <f t="shared" si="239"/>
        <v>2011</v>
      </c>
    </row>
    <row r="15328" spans="1:31" x14ac:dyDescent="0.25">
      <c r="A15328" s="7">
        <v>15325</v>
      </c>
      <c r="B15328" s="8">
        <v>40744</v>
      </c>
      <c r="C15328" t="s">
        <v>3</v>
      </c>
      <c r="D15328" t="s">
        <v>786</v>
      </c>
      <c r="E15328" t="s">
        <v>9</v>
      </c>
      <c r="F15328" t="s">
        <v>860</v>
      </c>
      <c r="G15328" t="s">
        <v>377</v>
      </c>
      <c r="H15328" s="135" t="s">
        <v>1496</v>
      </c>
      <c r="I15328" t="s">
        <v>1454</v>
      </c>
      <c r="J15328" s="20">
        <v>20</v>
      </c>
      <c r="K15328" s="20" t="s">
        <v>3</v>
      </c>
      <c r="L15328" t="s">
        <v>1464</v>
      </c>
      <c r="M15328" s="20">
        <v>6.6</v>
      </c>
      <c r="N15328" s="20">
        <v>4.4000000000000004</v>
      </c>
      <c r="AE15328">
        <f t="shared" si="239"/>
        <v>2011</v>
      </c>
    </row>
    <row r="15329" spans="1:31" x14ac:dyDescent="0.25">
      <c r="A15329" s="7">
        <v>15326</v>
      </c>
      <c r="B15329" s="8">
        <v>40744</v>
      </c>
      <c r="C15329" t="s">
        <v>3</v>
      </c>
      <c r="D15329" t="s">
        <v>854</v>
      </c>
      <c r="E15329" t="s">
        <v>9</v>
      </c>
      <c r="F15329" t="s">
        <v>860</v>
      </c>
      <c r="G15329" t="s">
        <v>929</v>
      </c>
      <c r="H15329" s="135" t="s">
        <v>1496</v>
      </c>
      <c r="I15329" t="s">
        <v>1454</v>
      </c>
      <c r="J15329" s="20">
        <v>22</v>
      </c>
      <c r="K15329" s="20" t="s">
        <v>9</v>
      </c>
      <c r="L15329" t="s">
        <v>1464</v>
      </c>
      <c r="M15329" s="20">
        <v>4.84</v>
      </c>
      <c r="N15329" s="20">
        <v>7.16</v>
      </c>
      <c r="AE15329">
        <f t="shared" si="239"/>
        <v>2011</v>
      </c>
    </row>
    <row r="15330" spans="1:31" x14ac:dyDescent="0.25">
      <c r="A15330" s="7">
        <v>15327</v>
      </c>
      <c r="B15330" s="8">
        <v>40744</v>
      </c>
      <c r="C15330" t="s">
        <v>3</v>
      </c>
      <c r="D15330" t="s">
        <v>1073</v>
      </c>
      <c r="E15330" t="s">
        <v>9</v>
      </c>
      <c r="F15330" t="s">
        <v>860</v>
      </c>
      <c r="G15330" t="s">
        <v>929</v>
      </c>
      <c r="H15330" s="135" t="s">
        <v>1496</v>
      </c>
      <c r="I15330" t="s">
        <v>1454</v>
      </c>
      <c r="J15330" s="20">
        <v>24</v>
      </c>
      <c r="K15330" s="20" t="s">
        <v>1465</v>
      </c>
      <c r="L15330" t="s">
        <v>1466</v>
      </c>
      <c r="M15330" s="20">
        <v>6</v>
      </c>
      <c r="N15330" s="20">
        <v>6</v>
      </c>
      <c r="AE15330">
        <f t="shared" si="239"/>
        <v>2011</v>
      </c>
    </row>
    <row r="15331" spans="1:31" x14ac:dyDescent="0.25">
      <c r="A15331" s="7">
        <v>15328</v>
      </c>
      <c r="B15331" s="8">
        <v>40745</v>
      </c>
      <c r="C15331" t="s">
        <v>3</v>
      </c>
      <c r="D15331" t="s">
        <v>1109</v>
      </c>
      <c r="E15331" t="s">
        <v>9</v>
      </c>
      <c r="F15331" t="s">
        <v>952</v>
      </c>
      <c r="G15331" t="s">
        <v>648</v>
      </c>
      <c r="H15331" s="9" t="s">
        <v>1797</v>
      </c>
      <c r="I15331" t="s">
        <v>1455</v>
      </c>
      <c r="J15331" s="20">
        <v>12</v>
      </c>
      <c r="K15331" s="20" t="s">
        <v>1465</v>
      </c>
      <c r="L15331" t="s">
        <v>1466</v>
      </c>
      <c r="M15331" s="20">
        <v>1.5</v>
      </c>
      <c r="N15331" s="20">
        <v>1.5</v>
      </c>
      <c r="AE15331">
        <f t="shared" si="239"/>
        <v>2011</v>
      </c>
    </row>
    <row r="15332" spans="1:31" x14ac:dyDescent="0.25">
      <c r="A15332" s="7">
        <v>15329</v>
      </c>
      <c r="B15332" s="8">
        <v>40745</v>
      </c>
      <c r="C15332" t="s">
        <v>3</v>
      </c>
      <c r="D15332" t="s">
        <v>787</v>
      </c>
      <c r="E15332" t="s">
        <v>9</v>
      </c>
      <c r="F15332" t="s">
        <v>1107</v>
      </c>
      <c r="G15332" t="s">
        <v>648</v>
      </c>
      <c r="H15332" s="136" t="s">
        <v>2078</v>
      </c>
      <c r="I15332" t="s">
        <v>1455</v>
      </c>
      <c r="J15332" s="20">
        <v>7</v>
      </c>
      <c r="K15332" s="20" t="s">
        <v>1465</v>
      </c>
      <c r="L15332" t="s">
        <v>1466</v>
      </c>
      <c r="M15332" s="20">
        <v>0.875</v>
      </c>
      <c r="N15332" s="20">
        <v>0.875</v>
      </c>
      <c r="AE15332">
        <f t="shared" si="239"/>
        <v>2011</v>
      </c>
    </row>
    <row r="15333" spans="1:31" x14ac:dyDescent="0.25">
      <c r="A15333" s="7">
        <v>15330</v>
      </c>
      <c r="B15333" s="8">
        <v>40745</v>
      </c>
      <c r="C15333" t="s">
        <v>3</v>
      </c>
      <c r="D15333" t="s">
        <v>1109</v>
      </c>
      <c r="E15333" t="s">
        <v>9</v>
      </c>
      <c r="F15333" t="s">
        <v>952</v>
      </c>
      <c r="G15333" t="s">
        <v>929</v>
      </c>
      <c r="H15333" s="135" t="s">
        <v>2812</v>
      </c>
      <c r="I15333" t="s">
        <v>1455</v>
      </c>
      <c r="J15333" s="20">
        <v>12</v>
      </c>
      <c r="K15333" s="20" t="s">
        <v>1465</v>
      </c>
      <c r="L15333" t="s">
        <v>1466</v>
      </c>
      <c r="M15333" s="20">
        <v>1.5</v>
      </c>
      <c r="N15333" s="20">
        <v>1.5</v>
      </c>
      <c r="AE15333">
        <f t="shared" si="239"/>
        <v>2011</v>
      </c>
    </row>
    <row r="15334" spans="1:31" x14ac:dyDescent="0.25">
      <c r="A15334" s="7">
        <v>15331</v>
      </c>
      <c r="B15334" s="8">
        <v>40745</v>
      </c>
      <c r="C15334" t="s">
        <v>3</v>
      </c>
      <c r="D15334" t="s">
        <v>789</v>
      </c>
      <c r="E15334" t="s">
        <v>9</v>
      </c>
      <c r="F15334" t="s">
        <v>55</v>
      </c>
      <c r="G15334" t="s">
        <v>714</v>
      </c>
      <c r="H15334" s="135" t="s">
        <v>1496</v>
      </c>
      <c r="I15334" t="s">
        <v>1454</v>
      </c>
      <c r="J15334" s="20">
        <v>20</v>
      </c>
      <c r="K15334" s="20" t="s">
        <v>9</v>
      </c>
      <c r="L15334" t="s">
        <v>1464</v>
      </c>
      <c r="M15334" s="20">
        <v>4.4000000000000004</v>
      </c>
      <c r="N15334" s="20">
        <v>6.6</v>
      </c>
      <c r="AE15334">
        <f t="shared" si="239"/>
        <v>2011</v>
      </c>
    </row>
    <row r="15335" spans="1:31" x14ac:dyDescent="0.25">
      <c r="A15335" s="7">
        <v>15332</v>
      </c>
      <c r="B15335" s="8">
        <v>40746</v>
      </c>
      <c r="C15335" t="s">
        <v>3</v>
      </c>
      <c r="D15335" t="s">
        <v>557</v>
      </c>
      <c r="E15335" t="s">
        <v>9</v>
      </c>
      <c r="F15335" t="s">
        <v>727</v>
      </c>
      <c r="G15335" t="s">
        <v>732</v>
      </c>
      <c r="H15335" s="135" t="s">
        <v>2430</v>
      </c>
      <c r="I15335" t="s">
        <v>1454</v>
      </c>
      <c r="J15335" s="20">
        <v>19</v>
      </c>
      <c r="K15335" s="20" t="s">
        <v>9</v>
      </c>
      <c r="L15335" t="s">
        <v>1464</v>
      </c>
      <c r="M15335" s="20">
        <v>4.18</v>
      </c>
      <c r="N15335" s="20">
        <v>6.32</v>
      </c>
      <c r="AE15335">
        <f t="shared" si="239"/>
        <v>2011</v>
      </c>
    </row>
    <row r="15336" spans="1:31" x14ac:dyDescent="0.25">
      <c r="A15336" s="7">
        <v>15333</v>
      </c>
      <c r="B15336" s="8">
        <v>40746</v>
      </c>
      <c r="C15336" t="s">
        <v>3</v>
      </c>
      <c r="D15336" t="s">
        <v>295</v>
      </c>
      <c r="E15336" t="s">
        <v>9</v>
      </c>
      <c r="F15336" t="s">
        <v>585</v>
      </c>
      <c r="G15336" t="s">
        <v>569</v>
      </c>
      <c r="H15336" s="135" t="s">
        <v>1659</v>
      </c>
      <c r="I15336" t="s">
        <v>1454</v>
      </c>
      <c r="J15336" s="20">
        <v>14</v>
      </c>
      <c r="K15336" s="20" t="s">
        <v>3</v>
      </c>
      <c r="L15336" t="s">
        <v>1463</v>
      </c>
      <c r="M15336" s="20">
        <v>4.6400000000000006</v>
      </c>
      <c r="N15336" s="20">
        <v>3.36</v>
      </c>
      <c r="AE15336">
        <f t="shared" si="239"/>
        <v>2011</v>
      </c>
    </row>
    <row r="15337" spans="1:31" x14ac:dyDescent="0.25">
      <c r="A15337" s="7">
        <v>15334</v>
      </c>
      <c r="B15337" s="8">
        <v>40746</v>
      </c>
      <c r="C15337" t="s">
        <v>3</v>
      </c>
      <c r="D15337" t="s">
        <v>295</v>
      </c>
      <c r="E15337" t="s">
        <v>9</v>
      </c>
      <c r="F15337" t="s">
        <v>585</v>
      </c>
      <c r="G15337" t="s">
        <v>569</v>
      </c>
      <c r="H15337" s="136" t="s">
        <v>1748</v>
      </c>
      <c r="I15337" t="s">
        <v>1454</v>
      </c>
      <c r="J15337" s="20">
        <v>72</v>
      </c>
      <c r="K15337" s="20" t="s">
        <v>9</v>
      </c>
      <c r="L15337" t="s">
        <v>1464</v>
      </c>
      <c r="M15337" s="20">
        <v>15.84</v>
      </c>
      <c r="N15337" s="20">
        <v>21.16</v>
      </c>
      <c r="AE15337">
        <f t="shared" si="239"/>
        <v>2011</v>
      </c>
    </row>
    <row r="15338" spans="1:31" x14ac:dyDescent="0.25">
      <c r="A15338" s="7">
        <v>15335</v>
      </c>
      <c r="B15338" s="8">
        <v>40746</v>
      </c>
      <c r="C15338" t="s">
        <v>3</v>
      </c>
      <c r="D15338" t="s">
        <v>163</v>
      </c>
      <c r="E15338" t="s">
        <v>9</v>
      </c>
      <c r="F15338" t="s">
        <v>585</v>
      </c>
      <c r="G15338" t="s">
        <v>648</v>
      </c>
      <c r="H15338" s="135" t="s">
        <v>1795</v>
      </c>
      <c r="I15338" t="s">
        <v>1454</v>
      </c>
      <c r="J15338" s="20">
        <v>42</v>
      </c>
      <c r="K15338" s="20" t="s">
        <v>1465</v>
      </c>
      <c r="L15338" t="s">
        <v>1466</v>
      </c>
      <c r="M15338" s="20">
        <v>10.5</v>
      </c>
      <c r="N15338" s="20">
        <v>10.5</v>
      </c>
      <c r="AE15338">
        <f t="shared" si="239"/>
        <v>2011</v>
      </c>
    </row>
    <row r="15339" spans="1:31" x14ac:dyDescent="0.25">
      <c r="A15339" s="7">
        <v>15336</v>
      </c>
      <c r="B15339" s="8">
        <v>40746</v>
      </c>
      <c r="C15339" t="s">
        <v>3</v>
      </c>
      <c r="D15339" t="s">
        <v>502</v>
      </c>
      <c r="E15339" t="s">
        <v>9</v>
      </c>
      <c r="F15339" t="s">
        <v>923</v>
      </c>
      <c r="G15339" t="s">
        <v>895</v>
      </c>
      <c r="H15339" s="135" t="s">
        <v>2629</v>
      </c>
      <c r="I15339" t="s">
        <v>1454</v>
      </c>
      <c r="J15339" s="20">
        <v>40</v>
      </c>
      <c r="K15339" s="20" t="s">
        <v>3</v>
      </c>
      <c r="L15339" t="s">
        <v>1464</v>
      </c>
      <c r="M15339" s="20">
        <v>12.2</v>
      </c>
      <c r="N15339" s="20">
        <v>8.8000000000000007</v>
      </c>
      <c r="AE15339">
        <f t="shared" si="239"/>
        <v>2011</v>
      </c>
    </row>
    <row r="15340" spans="1:31" x14ac:dyDescent="0.25">
      <c r="A15340" s="7">
        <v>15337</v>
      </c>
      <c r="B15340" s="8">
        <v>40746</v>
      </c>
      <c r="C15340" t="s">
        <v>3</v>
      </c>
      <c r="D15340" t="s">
        <v>789</v>
      </c>
      <c r="E15340" t="s">
        <v>9</v>
      </c>
      <c r="F15340" t="s">
        <v>1106</v>
      </c>
      <c r="G15340" t="s">
        <v>714</v>
      </c>
      <c r="H15340" s="135" t="s">
        <v>1496</v>
      </c>
      <c r="I15340" t="s">
        <v>1454</v>
      </c>
      <c r="J15340" s="20">
        <v>23</v>
      </c>
      <c r="K15340" s="20" t="s">
        <v>1465</v>
      </c>
      <c r="L15340" t="s">
        <v>1466</v>
      </c>
      <c r="M15340" s="20">
        <v>5.75</v>
      </c>
      <c r="N15340" s="20">
        <v>5.75</v>
      </c>
      <c r="AE15340">
        <f t="shared" si="239"/>
        <v>2011</v>
      </c>
    </row>
    <row r="15341" spans="1:31" x14ac:dyDescent="0.25">
      <c r="A15341" s="7">
        <v>15338</v>
      </c>
      <c r="B15341" s="8">
        <v>40747</v>
      </c>
      <c r="C15341" t="s">
        <v>3</v>
      </c>
      <c r="D15341" t="s">
        <v>1107</v>
      </c>
      <c r="E15341" t="s">
        <v>9</v>
      </c>
      <c r="F15341" t="s">
        <v>624</v>
      </c>
      <c r="G15341" t="s">
        <v>569</v>
      </c>
      <c r="H15341" s="135" t="s">
        <v>1674</v>
      </c>
      <c r="I15341" t="s">
        <v>1454</v>
      </c>
      <c r="J15341" s="20">
        <v>15</v>
      </c>
      <c r="K15341" s="20" t="s">
        <v>3</v>
      </c>
      <c r="L15341" t="s">
        <v>1464</v>
      </c>
      <c r="M15341" s="20">
        <v>5.2</v>
      </c>
      <c r="N15341" s="20">
        <v>3.3</v>
      </c>
      <c r="AE15341">
        <f t="shared" si="239"/>
        <v>2011</v>
      </c>
    </row>
    <row r="15342" spans="1:31" x14ac:dyDescent="0.25">
      <c r="A15342" s="7">
        <v>15339</v>
      </c>
      <c r="B15342" s="8">
        <v>40747</v>
      </c>
      <c r="C15342" t="s">
        <v>3</v>
      </c>
      <c r="D15342" t="s">
        <v>222</v>
      </c>
      <c r="E15342" t="s">
        <v>9</v>
      </c>
      <c r="F15342" t="s">
        <v>1045</v>
      </c>
      <c r="G15342" t="s">
        <v>714</v>
      </c>
      <c r="H15342" s="135" t="s">
        <v>2114</v>
      </c>
      <c r="I15342" t="s">
        <v>1454</v>
      </c>
      <c r="J15342" s="20">
        <v>16</v>
      </c>
      <c r="K15342" s="20" t="s">
        <v>1465</v>
      </c>
      <c r="L15342" t="s">
        <v>1466</v>
      </c>
      <c r="M15342" s="20">
        <v>4</v>
      </c>
      <c r="N15342" s="20">
        <v>4</v>
      </c>
      <c r="AE15342">
        <f t="shared" si="239"/>
        <v>2011</v>
      </c>
    </row>
    <row r="15343" spans="1:31" x14ac:dyDescent="0.25">
      <c r="A15343" s="7">
        <v>15340</v>
      </c>
      <c r="B15343" s="8">
        <v>40747</v>
      </c>
      <c r="C15343" t="s">
        <v>3</v>
      </c>
      <c r="D15343" t="s">
        <v>1042</v>
      </c>
      <c r="E15343" t="s">
        <v>9</v>
      </c>
      <c r="F15343" t="s">
        <v>1099</v>
      </c>
      <c r="G15343" t="s">
        <v>648</v>
      </c>
      <c r="H15343" s="135" t="s">
        <v>1785</v>
      </c>
      <c r="I15343" t="s">
        <v>1455</v>
      </c>
      <c r="J15343" s="20">
        <v>47</v>
      </c>
      <c r="K15343" s="20" t="s">
        <v>3</v>
      </c>
      <c r="L15343" t="s">
        <v>1463</v>
      </c>
      <c r="M15343" s="20">
        <v>6.61</v>
      </c>
      <c r="N15343" s="20">
        <v>5.64</v>
      </c>
      <c r="AE15343">
        <f t="shared" si="239"/>
        <v>2011</v>
      </c>
    </row>
    <row r="15344" spans="1:31" x14ac:dyDescent="0.25">
      <c r="A15344" s="7">
        <v>15341</v>
      </c>
      <c r="B15344" s="8">
        <v>40747</v>
      </c>
      <c r="C15344" t="s">
        <v>3</v>
      </c>
      <c r="D15344" t="s">
        <v>1042</v>
      </c>
      <c r="E15344" t="s">
        <v>9</v>
      </c>
      <c r="F15344" t="s">
        <v>1099</v>
      </c>
      <c r="G15344" t="s">
        <v>648</v>
      </c>
      <c r="H15344" s="135" t="s">
        <v>1901</v>
      </c>
      <c r="I15344" t="s">
        <v>1455</v>
      </c>
      <c r="J15344" s="20">
        <v>24</v>
      </c>
      <c r="K15344" s="20" t="s">
        <v>9</v>
      </c>
      <c r="L15344" t="s">
        <v>1463</v>
      </c>
      <c r="M15344" s="20">
        <v>2.88</v>
      </c>
      <c r="N15344" s="20">
        <v>3.62</v>
      </c>
      <c r="AE15344">
        <f t="shared" si="239"/>
        <v>2011</v>
      </c>
    </row>
    <row r="15345" spans="1:31" x14ac:dyDescent="0.25">
      <c r="A15345" s="7">
        <v>15342</v>
      </c>
      <c r="B15345" s="8">
        <v>40747</v>
      </c>
      <c r="C15345" t="s">
        <v>3</v>
      </c>
      <c r="D15345" t="s">
        <v>1099</v>
      </c>
      <c r="E15345" t="s">
        <v>9</v>
      </c>
      <c r="F15345" t="s">
        <v>1042</v>
      </c>
      <c r="G15345" t="s">
        <v>648</v>
      </c>
      <c r="H15345" s="135" t="s">
        <v>1917</v>
      </c>
      <c r="I15345" t="s">
        <v>1455</v>
      </c>
      <c r="J15345" s="20">
        <v>46</v>
      </c>
      <c r="K15345" s="20" t="s">
        <v>9</v>
      </c>
      <c r="L15345" t="s">
        <v>1464</v>
      </c>
      <c r="M15345" s="20">
        <v>5.0600000000000005</v>
      </c>
      <c r="N15345" s="20">
        <v>6.9399999999999995</v>
      </c>
      <c r="AE15345">
        <f t="shared" si="239"/>
        <v>2011</v>
      </c>
    </row>
    <row r="15346" spans="1:31" x14ac:dyDescent="0.25">
      <c r="A15346" s="7">
        <v>15343</v>
      </c>
      <c r="B15346" s="8">
        <v>40747</v>
      </c>
      <c r="C15346" t="s">
        <v>3</v>
      </c>
      <c r="D15346" t="s">
        <v>360</v>
      </c>
      <c r="E15346" t="s">
        <v>9</v>
      </c>
      <c r="F15346" t="s">
        <v>1032</v>
      </c>
      <c r="G15346" t="s">
        <v>870</v>
      </c>
      <c r="H15346" s="135" t="s">
        <v>2836</v>
      </c>
      <c r="I15346" t="s">
        <v>1454</v>
      </c>
      <c r="J15346" s="20">
        <v>40</v>
      </c>
      <c r="K15346" s="20" t="s">
        <v>3</v>
      </c>
      <c r="L15346" t="s">
        <v>1463</v>
      </c>
      <c r="M15346" s="20">
        <v>11.4</v>
      </c>
      <c r="N15346" s="20">
        <v>9.6</v>
      </c>
      <c r="AE15346">
        <f t="shared" si="239"/>
        <v>2011</v>
      </c>
    </row>
    <row r="15347" spans="1:31" x14ac:dyDescent="0.25">
      <c r="A15347" s="7">
        <v>15344</v>
      </c>
      <c r="B15347" s="8">
        <v>40747</v>
      </c>
      <c r="C15347" t="s">
        <v>3</v>
      </c>
      <c r="D15347" t="s">
        <v>1018</v>
      </c>
      <c r="E15347" t="s">
        <v>9</v>
      </c>
      <c r="F15347" t="s">
        <v>805</v>
      </c>
      <c r="G15347" t="s">
        <v>929</v>
      </c>
      <c r="H15347" s="135" t="s">
        <v>2728</v>
      </c>
      <c r="I15347" t="s">
        <v>1454</v>
      </c>
      <c r="J15347" s="20">
        <v>42</v>
      </c>
      <c r="K15347" s="20" t="s">
        <v>3</v>
      </c>
      <c r="L15347" t="s">
        <v>1464</v>
      </c>
      <c r="M15347" s="20">
        <v>12.76</v>
      </c>
      <c r="N15347" s="20">
        <v>9.24</v>
      </c>
      <c r="AE15347">
        <f t="shared" si="239"/>
        <v>2011</v>
      </c>
    </row>
    <row r="15348" spans="1:31" x14ac:dyDescent="0.25">
      <c r="A15348" s="7">
        <v>15345</v>
      </c>
      <c r="B15348" s="8">
        <v>40747</v>
      </c>
      <c r="C15348" t="s">
        <v>3</v>
      </c>
      <c r="D15348" t="s">
        <v>1109</v>
      </c>
      <c r="E15348" t="s">
        <v>9</v>
      </c>
      <c r="F15348" t="s">
        <v>952</v>
      </c>
      <c r="G15348" t="s">
        <v>929</v>
      </c>
      <c r="H15348" s="135" t="s">
        <v>2913</v>
      </c>
      <c r="I15348" t="s">
        <v>1455</v>
      </c>
      <c r="J15348" s="20">
        <v>10</v>
      </c>
      <c r="K15348" s="20" t="s">
        <v>1465</v>
      </c>
      <c r="L15348" t="s">
        <v>1466</v>
      </c>
      <c r="M15348" s="20">
        <v>1.25</v>
      </c>
      <c r="N15348" s="20">
        <v>1.25</v>
      </c>
      <c r="AE15348">
        <f t="shared" si="239"/>
        <v>2011</v>
      </c>
    </row>
    <row r="15349" spans="1:31" x14ac:dyDescent="0.25">
      <c r="A15349" s="7">
        <v>15346</v>
      </c>
      <c r="B15349" s="8">
        <v>40747</v>
      </c>
      <c r="C15349" t="s">
        <v>3</v>
      </c>
      <c r="D15349" t="s">
        <v>952</v>
      </c>
      <c r="E15349" t="s">
        <v>9</v>
      </c>
      <c r="F15349" t="s">
        <v>1109</v>
      </c>
      <c r="G15349" t="s">
        <v>929</v>
      </c>
      <c r="H15349" s="135" t="s">
        <v>2913</v>
      </c>
      <c r="I15349" t="s">
        <v>1455</v>
      </c>
      <c r="J15349" s="20">
        <v>12</v>
      </c>
      <c r="K15349" s="20" t="s">
        <v>1465</v>
      </c>
      <c r="L15349" t="s">
        <v>1466</v>
      </c>
      <c r="M15349" s="20">
        <v>1.5</v>
      </c>
      <c r="N15349" s="20">
        <v>1.5</v>
      </c>
      <c r="AE15349">
        <f t="shared" si="239"/>
        <v>2011</v>
      </c>
    </row>
    <row r="15350" spans="1:31" x14ac:dyDescent="0.25">
      <c r="A15350" s="7">
        <v>15347</v>
      </c>
      <c r="B15350" s="8">
        <v>40747</v>
      </c>
      <c r="C15350" t="s">
        <v>3</v>
      </c>
      <c r="D15350" t="s">
        <v>518</v>
      </c>
      <c r="E15350" t="s">
        <v>9</v>
      </c>
      <c r="F15350" t="s">
        <v>860</v>
      </c>
      <c r="G15350" t="s">
        <v>895</v>
      </c>
      <c r="H15350" s="135" t="s">
        <v>1496</v>
      </c>
      <c r="I15350" t="s">
        <v>1454</v>
      </c>
      <c r="J15350" s="20">
        <v>15</v>
      </c>
      <c r="K15350" s="20" t="s">
        <v>9</v>
      </c>
      <c r="L15350" t="s">
        <v>1463</v>
      </c>
      <c r="M15350" s="20">
        <v>3.6</v>
      </c>
      <c r="N15350" s="20">
        <v>4.9000000000000004</v>
      </c>
      <c r="AE15350">
        <f t="shared" si="239"/>
        <v>2011</v>
      </c>
    </row>
    <row r="15351" spans="1:31" x14ac:dyDescent="0.25">
      <c r="A15351" s="7">
        <v>15348</v>
      </c>
      <c r="B15351" s="8">
        <v>40747</v>
      </c>
      <c r="C15351" t="s">
        <v>3</v>
      </c>
      <c r="D15351" t="s">
        <v>1085</v>
      </c>
      <c r="E15351" t="s">
        <v>9</v>
      </c>
      <c r="F15351" t="s">
        <v>1106</v>
      </c>
      <c r="G15351" t="s">
        <v>714</v>
      </c>
      <c r="H15351" s="135" t="s">
        <v>1496</v>
      </c>
      <c r="I15351" t="s">
        <v>1454</v>
      </c>
      <c r="J15351" s="20">
        <v>23</v>
      </c>
      <c r="K15351" s="20" t="s">
        <v>3</v>
      </c>
      <c r="L15351" t="s">
        <v>1464</v>
      </c>
      <c r="M15351" s="20">
        <v>7.4399999999999995</v>
      </c>
      <c r="N15351" s="20">
        <v>5.0600000000000005</v>
      </c>
      <c r="AE15351">
        <f t="shared" si="239"/>
        <v>2011</v>
      </c>
    </row>
    <row r="15352" spans="1:31" x14ac:dyDescent="0.25">
      <c r="A15352" s="7">
        <v>15349</v>
      </c>
      <c r="B15352" s="8">
        <v>40748</v>
      </c>
      <c r="C15352" t="s">
        <v>3</v>
      </c>
      <c r="D15352" t="s">
        <v>787</v>
      </c>
      <c r="E15352" t="s">
        <v>9</v>
      </c>
      <c r="F15352" t="s">
        <v>1107</v>
      </c>
      <c r="G15352" t="s">
        <v>648</v>
      </c>
      <c r="H15352" s="135" t="s">
        <v>2321</v>
      </c>
      <c r="I15352" t="s">
        <v>1455</v>
      </c>
      <c r="J15352" s="20">
        <v>8</v>
      </c>
      <c r="K15352" s="20" t="s">
        <v>9</v>
      </c>
      <c r="L15352" t="s">
        <v>1464</v>
      </c>
      <c r="M15352" s="20">
        <v>0.88</v>
      </c>
      <c r="N15352" s="20">
        <v>1.62</v>
      </c>
      <c r="AE15352">
        <f t="shared" si="239"/>
        <v>2011</v>
      </c>
    </row>
    <row r="15353" spans="1:31" x14ac:dyDescent="0.25">
      <c r="A15353" s="7">
        <v>15350</v>
      </c>
      <c r="B15353" s="8">
        <v>40748</v>
      </c>
      <c r="C15353" t="s">
        <v>3</v>
      </c>
      <c r="D15353" t="s">
        <v>1107</v>
      </c>
      <c r="E15353" t="s">
        <v>9</v>
      </c>
      <c r="F15353" t="s">
        <v>1038</v>
      </c>
      <c r="G15353" t="s">
        <v>648</v>
      </c>
      <c r="H15353" s="135" t="s">
        <v>1901</v>
      </c>
      <c r="I15353" t="s">
        <v>1454</v>
      </c>
      <c r="J15353" s="20">
        <v>24</v>
      </c>
      <c r="K15353" s="20" t="s">
        <v>9</v>
      </c>
      <c r="L15353" t="s">
        <v>1464</v>
      </c>
      <c r="M15353" s="20">
        <v>5.28</v>
      </c>
      <c r="N15353" s="20">
        <v>7.72</v>
      </c>
      <c r="AE15353">
        <f t="shared" si="239"/>
        <v>2011</v>
      </c>
    </row>
    <row r="15354" spans="1:31" x14ac:dyDescent="0.25">
      <c r="A15354" s="7">
        <v>15351</v>
      </c>
      <c r="B15354" s="8">
        <v>40748</v>
      </c>
      <c r="C15354" t="s">
        <v>3</v>
      </c>
      <c r="D15354" t="s">
        <v>1018</v>
      </c>
      <c r="E15354" t="s">
        <v>9</v>
      </c>
      <c r="F15354" t="s">
        <v>817</v>
      </c>
      <c r="G15354" t="s">
        <v>648</v>
      </c>
      <c r="H15354" s="135" t="s">
        <v>2203</v>
      </c>
      <c r="I15354" t="s">
        <v>1456</v>
      </c>
      <c r="J15354" s="20">
        <v>15</v>
      </c>
      <c r="K15354" s="20" t="s">
        <v>1465</v>
      </c>
      <c r="L15354" t="s">
        <v>1466</v>
      </c>
      <c r="M15354" s="20">
        <v>3.75</v>
      </c>
      <c r="N15354" s="20">
        <v>3.75</v>
      </c>
      <c r="O15354" t="s">
        <v>3</v>
      </c>
      <c r="P15354" s="13" t="s">
        <v>425</v>
      </c>
      <c r="Q15354" t="s">
        <v>9</v>
      </c>
      <c r="R15354" t="s">
        <v>1031</v>
      </c>
      <c r="S15354" t="s">
        <v>1465</v>
      </c>
      <c r="U15354" t="s">
        <v>1465</v>
      </c>
      <c r="W15354" t="s">
        <v>1465</v>
      </c>
      <c r="Y15354" t="s">
        <v>1465</v>
      </c>
      <c r="AA15354" t="s">
        <v>1465</v>
      </c>
      <c r="AC15354" t="s">
        <v>1465</v>
      </c>
      <c r="AE15354">
        <f t="shared" si="239"/>
        <v>2011</v>
      </c>
    </row>
    <row r="15355" spans="1:31" x14ac:dyDescent="0.25">
      <c r="A15355" s="7">
        <v>15352</v>
      </c>
      <c r="B15355" s="8">
        <v>40748</v>
      </c>
      <c r="C15355" t="s">
        <v>3</v>
      </c>
      <c r="D15355" t="s">
        <v>834</v>
      </c>
      <c r="E15355" t="s">
        <v>9</v>
      </c>
      <c r="F15355" t="s">
        <v>860</v>
      </c>
      <c r="G15355" t="s">
        <v>895</v>
      </c>
      <c r="H15355" s="135" t="s">
        <v>2543</v>
      </c>
      <c r="I15355" t="s">
        <v>1454</v>
      </c>
      <c r="J15355" s="20">
        <v>21</v>
      </c>
      <c r="K15355" s="20" t="s">
        <v>3</v>
      </c>
      <c r="L15355" t="s">
        <v>1464</v>
      </c>
      <c r="M15355" s="20">
        <v>6.88</v>
      </c>
      <c r="N15355" s="20">
        <v>4.62</v>
      </c>
      <c r="AE15355">
        <f t="shared" si="239"/>
        <v>2011</v>
      </c>
    </row>
    <row r="15356" spans="1:31" x14ac:dyDescent="0.25">
      <c r="A15356" s="7">
        <v>15353</v>
      </c>
      <c r="B15356" s="8">
        <v>40748</v>
      </c>
      <c r="C15356" t="s">
        <v>3</v>
      </c>
      <c r="D15356" t="s">
        <v>1109</v>
      </c>
      <c r="E15356" t="s">
        <v>9</v>
      </c>
      <c r="F15356" s="16" t="s">
        <v>35</v>
      </c>
      <c r="G15356" t="s">
        <v>929</v>
      </c>
      <c r="H15356" s="135" t="s">
        <v>3100</v>
      </c>
      <c r="I15356" t="s">
        <v>1455</v>
      </c>
      <c r="J15356" s="20">
        <v>10</v>
      </c>
      <c r="K15356" s="20" t="s">
        <v>9</v>
      </c>
      <c r="L15356" t="s">
        <v>1464</v>
      </c>
      <c r="M15356" s="20">
        <v>1.1000000000000001</v>
      </c>
      <c r="N15356" s="20">
        <v>1.9</v>
      </c>
      <c r="AE15356">
        <f t="shared" si="239"/>
        <v>2011</v>
      </c>
    </row>
    <row r="15357" spans="1:31" x14ac:dyDescent="0.25">
      <c r="A15357" s="7">
        <v>15354</v>
      </c>
      <c r="B15357" s="8">
        <v>40749</v>
      </c>
      <c r="C15357" t="s">
        <v>3</v>
      </c>
      <c r="D15357" t="s">
        <v>1107</v>
      </c>
      <c r="E15357" t="s">
        <v>9</v>
      </c>
      <c r="F15357" t="s">
        <v>787</v>
      </c>
      <c r="G15357" t="s">
        <v>648</v>
      </c>
      <c r="H15357" s="135" t="s">
        <v>1877</v>
      </c>
      <c r="I15357" t="s">
        <v>1455</v>
      </c>
      <c r="J15357" s="20">
        <v>6</v>
      </c>
      <c r="K15357" s="20" t="s">
        <v>3</v>
      </c>
      <c r="L15357" t="s">
        <v>1464</v>
      </c>
      <c r="M15357" s="20">
        <v>1.3399999999999999</v>
      </c>
      <c r="N15357" s="20">
        <v>0.66</v>
      </c>
      <c r="AE15357">
        <f t="shared" si="239"/>
        <v>2011</v>
      </c>
    </row>
    <row r="15358" spans="1:31" x14ac:dyDescent="0.25">
      <c r="A15358" s="7">
        <v>15355</v>
      </c>
      <c r="B15358" s="8">
        <v>40749</v>
      </c>
      <c r="C15358" t="s">
        <v>3</v>
      </c>
      <c r="D15358" t="s">
        <v>1107</v>
      </c>
      <c r="E15358" t="s">
        <v>9</v>
      </c>
      <c r="F15358" t="s">
        <v>787</v>
      </c>
      <c r="G15358" t="s">
        <v>648</v>
      </c>
      <c r="H15358" s="135" t="s">
        <v>1885</v>
      </c>
      <c r="I15358" t="s">
        <v>1455</v>
      </c>
      <c r="J15358" s="20">
        <v>5</v>
      </c>
      <c r="K15358" s="20" t="s">
        <v>3</v>
      </c>
      <c r="L15358" t="s">
        <v>1464</v>
      </c>
      <c r="M15358" s="20">
        <v>1.2</v>
      </c>
      <c r="N15358" s="20">
        <v>0.55000000000000004</v>
      </c>
      <c r="AE15358">
        <f t="shared" si="239"/>
        <v>2011</v>
      </c>
    </row>
    <row r="15359" spans="1:31" x14ac:dyDescent="0.25">
      <c r="A15359" s="7">
        <v>15356</v>
      </c>
      <c r="B15359" s="8">
        <v>40749</v>
      </c>
      <c r="C15359" t="s">
        <v>3</v>
      </c>
      <c r="D15359" t="s">
        <v>1107</v>
      </c>
      <c r="E15359" t="s">
        <v>9</v>
      </c>
      <c r="F15359" t="s">
        <v>1038</v>
      </c>
      <c r="G15359" t="s">
        <v>648</v>
      </c>
      <c r="H15359" s="135" t="s">
        <v>1785</v>
      </c>
      <c r="I15359" t="s">
        <v>1454</v>
      </c>
      <c r="J15359" s="20">
        <v>19</v>
      </c>
      <c r="K15359" s="20" t="s">
        <v>9</v>
      </c>
      <c r="L15359" t="s">
        <v>1464</v>
      </c>
      <c r="M15359" s="20">
        <v>4.18</v>
      </c>
      <c r="N15359" s="20">
        <v>6.32</v>
      </c>
      <c r="AE15359">
        <f t="shared" si="239"/>
        <v>2011</v>
      </c>
    </row>
    <row r="15360" spans="1:31" x14ac:dyDescent="0.25">
      <c r="A15360" s="7">
        <v>15357</v>
      </c>
      <c r="B15360" s="8">
        <v>40750</v>
      </c>
      <c r="C15360" t="s">
        <v>3</v>
      </c>
      <c r="D15360" t="s">
        <v>972</v>
      </c>
      <c r="E15360" t="s">
        <v>9</v>
      </c>
      <c r="F15360" t="s">
        <v>716</v>
      </c>
      <c r="G15360" t="s">
        <v>648</v>
      </c>
      <c r="H15360" s="9" t="s">
        <v>1797</v>
      </c>
      <c r="I15360" t="s">
        <v>1454</v>
      </c>
      <c r="J15360" s="20">
        <v>50</v>
      </c>
      <c r="K15360" s="20" t="s">
        <v>1465</v>
      </c>
      <c r="L15360" t="s">
        <v>1466</v>
      </c>
      <c r="M15360" s="20">
        <v>12.5</v>
      </c>
      <c r="N15360" s="20">
        <v>12.5</v>
      </c>
      <c r="AE15360">
        <f t="shared" si="239"/>
        <v>2011</v>
      </c>
    </row>
    <row r="15361" spans="1:31" x14ac:dyDescent="0.25">
      <c r="A15361" s="7">
        <v>15358</v>
      </c>
      <c r="B15361" s="8">
        <v>40750</v>
      </c>
      <c r="C15361" t="s">
        <v>3</v>
      </c>
      <c r="D15361" t="s">
        <v>677</v>
      </c>
      <c r="E15361" t="s">
        <v>9</v>
      </c>
      <c r="F15361" t="s">
        <v>869</v>
      </c>
      <c r="G15361" t="s">
        <v>377</v>
      </c>
      <c r="H15361" s="135" t="s">
        <v>1496</v>
      </c>
      <c r="I15361" t="s">
        <v>1454</v>
      </c>
      <c r="J15361" s="20">
        <v>60</v>
      </c>
      <c r="K15361" s="20" t="s">
        <v>9</v>
      </c>
      <c r="L15361" t="s">
        <v>1464</v>
      </c>
      <c r="M15361" s="20">
        <v>13.2</v>
      </c>
      <c r="N15361" s="20">
        <v>17.8</v>
      </c>
      <c r="AE15361">
        <f t="shared" si="239"/>
        <v>2011</v>
      </c>
    </row>
    <row r="15362" spans="1:31" x14ac:dyDescent="0.25">
      <c r="A15362" s="7">
        <v>15359</v>
      </c>
      <c r="B15362" s="8">
        <v>40750</v>
      </c>
      <c r="C15362" t="s">
        <v>3</v>
      </c>
      <c r="D15362" t="s">
        <v>1073</v>
      </c>
      <c r="E15362" t="s">
        <v>9</v>
      </c>
      <c r="F15362" t="s">
        <v>860</v>
      </c>
      <c r="G15362" t="s">
        <v>648</v>
      </c>
      <c r="H15362" s="135" t="s">
        <v>1785</v>
      </c>
      <c r="I15362" t="s">
        <v>1454</v>
      </c>
      <c r="J15362" s="20">
        <v>47</v>
      </c>
      <c r="K15362" s="20" t="s">
        <v>1465</v>
      </c>
      <c r="L15362" t="s">
        <v>1466</v>
      </c>
      <c r="M15362" s="20">
        <v>11.75</v>
      </c>
      <c r="N15362" s="20">
        <v>11.75</v>
      </c>
      <c r="AE15362">
        <f t="shared" si="239"/>
        <v>2011</v>
      </c>
    </row>
    <row r="15363" spans="1:31" x14ac:dyDescent="0.25">
      <c r="A15363" s="7">
        <v>15360</v>
      </c>
      <c r="B15363" s="8">
        <v>40750</v>
      </c>
      <c r="C15363" t="s">
        <v>3</v>
      </c>
      <c r="D15363" t="s">
        <v>350</v>
      </c>
      <c r="E15363" t="s">
        <v>9</v>
      </c>
      <c r="F15363" t="s">
        <v>795</v>
      </c>
      <c r="G15363" t="s">
        <v>377</v>
      </c>
      <c r="H15363" s="9" t="s">
        <v>2288</v>
      </c>
      <c r="I15363" t="s">
        <v>1454</v>
      </c>
      <c r="J15363" s="20">
        <v>28</v>
      </c>
      <c r="K15363" s="20" t="s">
        <v>3</v>
      </c>
      <c r="L15363" t="s">
        <v>1464</v>
      </c>
      <c r="M15363" s="20">
        <v>8.84</v>
      </c>
      <c r="N15363" s="20">
        <v>6.16</v>
      </c>
      <c r="AE15363">
        <f t="shared" si="239"/>
        <v>2011</v>
      </c>
    </row>
    <row r="15364" spans="1:31" x14ac:dyDescent="0.25">
      <c r="A15364" s="7">
        <v>15361</v>
      </c>
      <c r="B15364" s="8">
        <v>40750</v>
      </c>
      <c r="C15364" t="s">
        <v>3</v>
      </c>
      <c r="D15364" t="s">
        <v>1073</v>
      </c>
      <c r="E15364" t="s">
        <v>9</v>
      </c>
      <c r="F15364" t="s">
        <v>860</v>
      </c>
      <c r="G15364" t="s">
        <v>929</v>
      </c>
      <c r="H15364" s="135" t="s">
        <v>2720</v>
      </c>
      <c r="I15364" t="s">
        <v>1454</v>
      </c>
      <c r="J15364" s="20">
        <v>10</v>
      </c>
      <c r="K15364" s="20" t="s">
        <v>9</v>
      </c>
      <c r="L15364" t="s">
        <v>1463</v>
      </c>
      <c r="M15364" s="20">
        <v>2.4</v>
      </c>
      <c r="N15364" s="20">
        <v>3.6</v>
      </c>
      <c r="AE15364">
        <f t="shared" ref="AE15364:AE15427" si="240">YEAR(B15364)</f>
        <v>2011</v>
      </c>
    </row>
    <row r="15365" spans="1:31" x14ac:dyDescent="0.25">
      <c r="A15365" s="7">
        <v>15362</v>
      </c>
      <c r="B15365" s="8">
        <v>40751</v>
      </c>
      <c r="C15365" t="s">
        <v>3</v>
      </c>
      <c r="D15365" t="s">
        <v>502</v>
      </c>
      <c r="E15365" t="s">
        <v>9</v>
      </c>
      <c r="F15365" t="s">
        <v>1106</v>
      </c>
      <c r="G15365" t="s">
        <v>714</v>
      </c>
      <c r="H15365" s="136" t="s">
        <v>2215</v>
      </c>
      <c r="I15365" t="s">
        <v>1454</v>
      </c>
      <c r="J15365" s="20">
        <v>15</v>
      </c>
      <c r="K15365" s="20" t="s">
        <v>1465</v>
      </c>
      <c r="L15365" t="s">
        <v>1466</v>
      </c>
      <c r="M15365" s="20">
        <v>3.75</v>
      </c>
      <c r="N15365" s="20">
        <v>3.75</v>
      </c>
      <c r="AE15365">
        <f t="shared" si="240"/>
        <v>2011</v>
      </c>
    </row>
    <row r="15366" spans="1:31" x14ac:dyDescent="0.25">
      <c r="A15366" s="7">
        <v>15363</v>
      </c>
      <c r="B15366" s="8">
        <v>40751</v>
      </c>
      <c r="C15366" t="s">
        <v>3</v>
      </c>
      <c r="D15366" t="s">
        <v>1110</v>
      </c>
      <c r="E15366" t="s">
        <v>9</v>
      </c>
      <c r="F15366" t="s">
        <v>678</v>
      </c>
      <c r="G15366" t="s">
        <v>14</v>
      </c>
      <c r="H15366" s="135" t="s">
        <v>1516</v>
      </c>
      <c r="I15366" t="s">
        <v>1458</v>
      </c>
      <c r="J15366" s="20">
        <v>12</v>
      </c>
      <c r="K15366" s="20" t="s">
        <v>1465</v>
      </c>
      <c r="L15366" t="s">
        <v>1466</v>
      </c>
      <c r="M15366" s="20">
        <v>30</v>
      </c>
      <c r="N15366" s="20">
        <v>10</v>
      </c>
      <c r="AE15366">
        <f t="shared" si="240"/>
        <v>2011</v>
      </c>
    </row>
    <row r="15367" spans="1:31" x14ac:dyDescent="0.25">
      <c r="A15367" s="7">
        <v>15364</v>
      </c>
      <c r="B15367" s="8">
        <v>40751</v>
      </c>
      <c r="C15367" t="s">
        <v>3</v>
      </c>
      <c r="D15367" t="s">
        <v>1103</v>
      </c>
      <c r="E15367" t="s">
        <v>9</v>
      </c>
      <c r="F15367" s="15" t="s">
        <v>28</v>
      </c>
      <c r="G15367" t="s">
        <v>929</v>
      </c>
      <c r="H15367" s="135" t="s">
        <v>3101</v>
      </c>
      <c r="I15367" t="s">
        <v>1454</v>
      </c>
      <c r="J15367" s="20">
        <v>12</v>
      </c>
      <c r="K15367" s="20" t="s">
        <v>3</v>
      </c>
      <c r="L15367" t="s">
        <v>1464</v>
      </c>
      <c r="M15367" s="20">
        <v>4.3599999999999994</v>
      </c>
      <c r="N15367" s="20">
        <v>2.64</v>
      </c>
      <c r="AE15367">
        <f t="shared" si="240"/>
        <v>2011</v>
      </c>
    </row>
    <row r="15368" spans="1:31" x14ac:dyDescent="0.25">
      <c r="A15368" s="7">
        <v>15365</v>
      </c>
      <c r="B15368" s="8">
        <v>40751</v>
      </c>
      <c r="C15368" t="s">
        <v>3</v>
      </c>
      <c r="D15368" t="s">
        <v>854</v>
      </c>
      <c r="E15368" t="s">
        <v>9</v>
      </c>
      <c r="F15368" t="s">
        <v>860</v>
      </c>
      <c r="G15368" t="s">
        <v>929</v>
      </c>
      <c r="H15368" s="135" t="s">
        <v>1496</v>
      </c>
      <c r="I15368" t="s">
        <v>1454</v>
      </c>
      <c r="J15368" s="20">
        <v>12</v>
      </c>
      <c r="K15368" s="20" t="s">
        <v>3</v>
      </c>
      <c r="L15368" t="s">
        <v>1463</v>
      </c>
      <c r="M15368" s="20">
        <v>4.12</v>
      </c>
      <c r="N15368" s="20">
        <v>2.88</v>
      </c>
      <c r="AE15368">
        <f t="shared" si="240"/>
        <v>2011</v>
      </c>
    </row>
    <row r="15369" spans="1:31" x14ac:dyDescent="0.25">
      <c r="A15369" s="7">
        <v>15366</v>
      </c>
      <c r="B15369" s="8">
        <v>40752</v>
      </c>
      <c r="C15369" t="s">
        <v>3</v>
      </c>
      <c r="D15369" t="s">
        <v>655</v>
      </c>
      <c r="E15369" t="s">
        <v>9</v>
      </c>
      <c r="F15369" t="s">
        <v>734</v>
      </c>
      <c r="G15369" t="s">
        <v>569</v>
      </c>
      <c r="H15369" s="135" t="s">
        <v>1669</v>
      </c>
      <c r="I15369" t="s">
        <v>1454</v>
      </c>
      <c r="J15369" s="20">
        <v>24</v>
      </c>
      <c r="K15369" s="20" t="s">
        <v>3</v>
      </c>
      <c r="L15369" t="s">
        <v>1463</v>
      </c>
      <c r="M15369" s="20">
        <v>7.24</v>
      </c>
      <c r="N15369" s="20">
        <v>5.76</v>
      </c>
      <c r="AE15369">
        <f t="shared" si="240"/>
        <v>2011</v>
      </c>
    </row>
    <row r="15370" spans="1:31" x14ac:dyDescent="0.25">
      <c r="A15370" s="7">
        <v>15367</v>
      </c>
      <c r="B15370" s="8">
        <v>40752</v>
      </c>
      <c r="C15370" t="s">
        <v>3</v>
      </c>
      <c r="D15370" t="s">
        <v>655</v>
      </c>
      <c r="E15370" t="s">
        <v>9</v>
      </c>
      <c r="F15370" t="s">
        <v>734</v>
      </c>
      <c r="G15370" t="s">
        <v>569</v>
      </c>
      <c r="H15370" s="9" t="s">
        <v>2102</v>
      </c>
      <c r="I15370" t="s">
        <v>1454</v>
      </c>
      <c r="J15370" s="20">
        <v>26</v>
      </c>
      <c r="K15370" s="20" t="s">
        <v>9</v>
      </c>
      <c r="L15370" t="s">
        <v>1464</v>
      </c>
      <c r="M15370" s="20">
        <v>5.72</v>
      </c>
      <c r="N15370" s="20">
        <v>8.2800000000000011</v>
      </c>
      <c r="AE15370">
        <f t="shared" si="240"/>
        <v>2011</v>
      </c>
    </row>
    <row r="15371" spans="1:31" x14ac:dyDescent="0.25">
      <c r="A15371" s="7">
        <v>15368</v>
      </c>
      <c r="B15371" s="8">
        <v>40752</v>
      </c>
      <c r="C15371" t="s">
        <v>3</v>
      </c>
      <c r="D15371" t="s">
        <v>655</v>
      </c>
      <c r="E15371" t="s">
        <v>9</v>
      </c>
      <c r="F15371" t="s">
        <v>734</v>
      </c>
      <c r="G15371" t="s">
        <v>633</v>
      </c>
      <c r="H15371" s="135" t="s">
        <v>1496</v>
      </c>
      <c r="I15371" t="s">
        <v>1454</v>
      </c>
      <c r="J15371" s="20">
        <v>15</v>
      </c>
      <c r="K15371" s="20" t="s">
        <v>9</v>
      </c>
      <c r="L15371" t="s">
        <v>1463</v>
      </c>
      <c r="M15371" s="20">
        <v>3.6</v>
      </c>
      <c r="N15371" s="20">
        <v>4.9000000000000004</v>
      </c>
      <c r="AE15371">
        <f t="shared" si="240"/>
        <v>2011</v>
      </c>
    </row>
    <row r="15372" spans="1:31" x14ac:dyDescent="0.25">
      <c r="A15372" s="7">
        <v>15369</v>
      </c>
      <c r="B15372" s="8">
        <v>40752</v>
      </c>
      <c r="C15372" t="s">
        <v>3</v>
      </c>
      <c r="D15372" t="s">
        <v>1099</v>
      </c>
      <c r="E15372" t="s">
        <v>9</v>
      </c>
      <c r="F15372" t="s">
        <v>1042</v>
      </c>
      <c r="G15372" t="s">
        <v>648</v>
      </c>
      <c r="H15372" s="135" t="s">
        <v>1901</v>
      </c>
      <c r="I15372" t="s">
        <v>1455</v>
      </c>
      <c r="J15372" s="20">
        <v>24</v>
      </c>
      <c r="K15372" s="20" t="s">
        <v>9</v>
      </c>
      <c r="L15372" t="s">
        <v>1464</v>
      </c>
      <c r="M15372" s="20">
        <v>2.64</v>
      </c>
      <c r="N15372" s="20">
        <v>3.86</v>
      </c>
      <c r="AE15372">
        <f t="shared" si="240"/>
        <v>2011</v>
      </c>
    </row>
    <row r="15373" spans="1:31" x14ac:dyDescent="0.25">
      <c r="A15373" s="7">
        <v>15370</v>
      </c>
      <c r="B15373" s="8">
        <v>40752</v>
      </c>
      <c r="C15373" t="s">
        <v>3</v>
      </c>
      <c r="D15373" t="s">
        <v>1105</v>
      </c>
      <c r="E15373" t="s">
        <v>9</v>
      </c>
      <c r="F15373" t="s">
        <v>1108</v>
      </c>
      <c r="G15373" t="s">
        <v>17</v>
      </c>
      <c r="H15373" s="135" t="s">
        <v>1520</v>
      </c>
      <c r="I15373" t="s">
        <v>1454</v>
      </c>
      <c r="J15373" s="20">
        <v>32</v>
      </c>
      <c r="K15373" s="20" t="s">
        <v>9</v>
      </c>
      <c r="L15373" t="s">
        <v>1464</v>
      </c>
      <c r="M15373" s="20">
        <v>7.04</v>
      </c>
      <c r="N15373" s="20">
        <v>9.9600000000000009</v>
      </c>
      <c r="AE15373">
        <f t="shared" si="240"/>
        <v>2011</v>
      </c>
    </row>
    <row r="15374" spans="1:31" x14ac:dyDescent="0.25">
      <c r="A15374" s="7">
        <v>15371</v>
      </c>
      <c r="B15374" s="8">
        <v>40752</v>
      </c>
      <c r="C15374" t="s">
        <v>3</v>
      </c>
      <c r="D15374" t="s">
        <v>865</v>
      </c>
      <c r="E15374" t="s">
        <v>9</v>
      </c>
      <c r="F15374" t="s">
        <v>860</v>
      </c>
      <c r="G15374" t="s">
        <v>929</v>
      </c>
      <c r="H15374" s="135" t="s">
        <v>2713</v>
      </c>
      <c r="I15374" t="s">
        <v>1454</v>
      </c>
      <c r="J15374" s="20">
        <v>19</v>
      </c>
      <c r="K15374" s="20" t="s">
        <v>9</v>
      </c>
      <c r="L15374" t="s">
        <v>1464</v>
      </c>
      <c r="M15374" s="20">
        <v>4.18</v>
      </c>
      <c r="N15374" s="20">
        <v>6.32</v>
      </c>
      <c r="AE15374">
        <f t="shared" si="240"/>
        <v>2011</v>
      </c>
    </row>
    <row r="15375" spans="1:31" x14ac:dyDescent="0.25">
      <c r="A15375" s="7">
        <v>15372</v>
      </c>
      <c r="B15375" s="8">
        <v>40752</v>
      </c>
      <c r="C15375" t="s">
        <v>3</v>
      </c>
      <c r="D15375" t="s">
        <v>1064</v>
      </c>
      <c r="E15375" t="s">
        <v>9</v>
      </c>
      <c r="F15375" t="s">
        <v>1028</v>
      </c>
      <c r="G15375" t="s">
        <v>1016</v>
      </c>
      <c r="H15375" s="9" t="s">
        <v>3017</v>
      </c>
      <c r="I15375" t="s">
        <v>1454</v>
      </c>
      <c r="J15375" s="20">
        <v>15</v>
      </c>
      <c r="K15375" s="20" t="s">
        <v>3</v>
      </c>
      <c r="L15375" t="s">
        <v>1464</v>
      </c>
      <c r="M15375" s="20">
        <v>5.2</v>
      </c>
      <c r="N15375" s="20">
        <v>3.3</v>
      </c>
      <c r="AE15375">
        <f t="shared" si="240"/>
        <v>2011</v>
      </c>
    </row>
    <row r="15376" spans="1:31" x14ac:dyDescent="0.25">
      <c r="A15376" s="7">
        <v>15373</v>
      </c>
      <c r="B15376" s="8">
        <v>40752</v>
      </c>
      <c r="C15376" t="s">
        <v>3</v>
      </c>
      <c r="D15376" t="s">
        <v>1064</v>
      </c>
      <c r="E15376" t="s">
        <v>9</v>
      </c>
      <c r="F15376" t="s">
        <v>44</v>
      </c>
      <c r="G15376" t="s">
        <v>648</v>
      </c>
      <c r="H15376" s="136" t="s">
        <v>1496</v>
      </c>
      <c r="I15376" t="s">
        <v>1454</v>
      </c>
      <c r="J15376" s="20">
        <v>21</v>
      </c>
      <c r="K15376" s="20" t="s">
        <v>3</v>
      </c>
      <c r="L15376" t="s">
        <v>1464</v>
      </c>
      <c r="M15376" s="20">
        <v>6.88</v>
      </c>
      <c r="N15376" s="20">
        <v>4.62</v>
      </c>
      <c r="AE15376">
        <f t="shared" si="240"/>
        <v>2011</v>
      </c>
    </row>
    <row r="15377" spans="1:31" x14ac:dyDescent="0.25">
      <c r="A15377" s="7">
        <v>15374</v>
      </c>
      <c r="B15377" s="8">
        <v>40752</v>
      </c>
      <c r="C15377" t="s">
        <v>3</v>
      </c>
      <c r="D15377" t="s">
        <v>655</v>
      </c>
      <c r="E15377" t="s">
        <v>9</v>
      </c>
      <c r="F15377" t="s">
        <v>734</v>
      </c>
      <c r="G15377" t="s">
        <v>569</v>
      </c>
      <c r="H15377" s="9" t="s">
        <v>2103</v>
      </c>
      <c r="I15377" t="s">
        <v>1454</v>
      </c>
      <c r="J15377" s="20">
        <v>14</v>
      </c>
      <c r="K15377" s="20" t="s">
        <v>3</v>
      </c>
      <c r="L15377" t="s">
        <v>1463</v>
      </c>
      <c r="M15377" s="20">
        <v>4.6400000000000006</v>
      </c>
      <c r="N15377" s="20">
        <v>3.36</v>
      </c>
      <c r="AE15377">
        <f t="shared" si="240"/>
        <v>2011</v>
      </c>
    </row>
    <row r="15378" spans="1:31" x14ac:dyDescent="0.25">
      <c r="A15378" s="7">
        <v>15375</v>
      </c>
      <c r="B15378" s="8">
        <v>40753</v>
      </c>
      <c r="C15378" t="s">
        <v>3</v>
      </c>
      <c r="D15378" t="s">
        <v>1073</v>
      </c>
      <c r="E15378" t="s">
        <v>9</v>
      </c>
      <c r="F15378" t="s">
        <v>1031</v>
      </c>
      <c r="G15378" t="s">
        <v>569</v>
      </c>
      <c r="H15378" s="135" t="s">
        <v>1496</v>
      </c>
      <c r="I15378" t="s">
        <v>1454</v>
      </c>
      <c r="J15378" s="20">
        <v>21</v>
      </c>
      <c r="K15378" s="20" t="s">
        <v>9</v>
      </c>
      <c r="L15378" t="s">
        <v>1464</v>
      </c>
      <c r="M15378" s="20">
        <v>4.62</v>
      </c>
      <c r="N15378" s="20">
        <v>6.88</v>
      </c>
      <c r="AE15378">
        <f t="shared" si="240"/>
        <v>2011</v>
      </c>
    </row>
    <row r="15379" spans="1:31" x14ac:dyDescent="0.25">
      <c r="A15379" s="7">
        <v>15376</v>
      </c>
      <c r="B15379" s="8">
        <v>40753</v>
      </c>
      <c r="C15379" t="s">
        <v>3</v>
      </c>
      <c r="D15379" t="s">
        <v>877</v>
      </c>
      <c r="E15379" t="s">
        <v>9</v>
      </c>
      <c r="F15379" t="s">
        <v>828</v>
      </c>
      <c r="G15379" t="s">
        <v>929</v>
      </c>
      <c r="H15379" s="135" t="s">
        <v>2678</v>
      </c>
      <c r="I15379" t="s">
        <v>1454</v>
      </c>
      <c r="J15379" s="20">
        <v>16</v>
      </c>
      <c r="K15379" s="20" t="s">
        <v>3</v>
      </c>
      <c r="L15379" t="s">
        <v>1463</v>
      </c>
      <c r="M15379" s="20">
        <v>5.16</v>
      </c>
      <c r="N15379" s="20">
        <v>3.84</v>
      </c>
      <c r="AE15379">
        <f t="shared" si="240"/>
        <v>2011</v>
      </c>
    </row>
    <row r="15380" spans="1:31" x14ac:dyDescent="0.25">
      <c r="A15380" s="7">
        <v>15377</v>
      </c>
      <c r="B15380" s="8">
        <v>40754</v>
      </c>
      <c r="C15380" t="s">
        <v>3</v>
      </c>
      <c r="D15380" t="s">
        <v>787</v>
      </c>
      <c r="E15380" t="s">
        <v>9</v>
      </c>
      <c r="F15380" t="s">
        <v>1107</v>
      </c>
      <c r="G15380" t="s">
        <v>732</v>
      </c>
      <c r="H15380" s="135" t="s">
        <v>2160</v>
      </c>
      <c r="I15380" t="s">
        <v>1455</v>
      </c>
      <c r="J15380" s="20">
        <v>10</v>
      </c>
      <c r="K15380" s="20" t="s">
        <v>9</v>
      </c>
      <c r="L15380" t="s">
        <v>1464</v>
      </c>
      <c r="M15380" s="20">
        <v>1.1000000000000001</v>
      </c>
      <c r="N15380" s="20">
        <v>1.9</v>
      </c>
      <c r="AE15380">
        <f t="shared" si="240"/>
        <v>2011</v>
      </c>
    </row>
    <row r="15381" spans="1:31" x14ac:dyDescent="0.25">
      <c r="A15381" s="7">
        <v>15378</v>
      </c>
      <c r="B15381" s="8">
        <v>40754</v>
      </c>
      <c r="C15381" t="s">
        <v>3</v>
      </c>
      <c r="D15381" t="s">
        <v>1109</v>
      </c>
      <c r="E15381" t="s">
        <v>9</v>
      </c>
      <c r="F15381" t="s">
        <v>1105</v>
      </c>
      <c r="G15381" t="s">
        <v>14</v>
      </c>
      <c r="H15381" s="135" t="s">
        <v>1530</v>
      </c>
      <c r="I15381" t="s">
        <v>1455</v>
      </c>
      <c r="J15381" s="20">
        <v>12</v>
      </c>
      <c r="K15381" s="20" t="s">
        <v>1465</v>
      </c>
      <c r="L15381" t="s">
        <v>1466</v>
      </c>
      <c r="M15381" s="20">
        <v>1.5</v>
      </c>
      <c r="N15381" s="20">
        <v>1.5</v>
      </c>
      <c r="AE15381">
        <f t="shared" si="240"/>
        <v>2011</v>
      </c>
    </row>
    <row r="15382" spans="1:31" x14ac:dyDescent="0.25">
      <c r="A15382" s="7">
        <v>15379</v>
      </c>
      <c r="B15382" s="8">
        <v>40755</v>
      </c>
      <c r="C15382" t="s">
        <v>3</v>
      </c>
      <c r="D15382" t="s">
        <v>786</v>
      </c>
      <c r="E15382" t="s">
        <v>9</v>
      </c>
      <c r="F15382" t="s">
        <v>54</v>
      </c>
      <c r="G15382" t="s">
        <v>633</v>
      </c>
      <c r="H15382" s="135" t="s">
        <v>1914</v>
      </c>
      <c r="I15382" t="s">
        <v>1454</v>
      </c>
      <c r="J15382" s="20">
        <v>35</v>
      </c>
      <c r="K15382" s="20" t="s">
        <v>9</v>
      </c>
      <c r="L15382" t="s">
        <v>1464</v>
      </c>
      <c r="M15382" s="20">
        <v>7.7</v>
      </c>
      <c r="N15382" s="20">
        <v>10.8</v>
      </c>
      <c r="AE15382">
        <f t="shared" si="240"/>
        <v>2011</v>
      </c>
    </row>
    <row r="15383" spans="1:31" x14ac:dyDescent="0.25">
      <c r="A15383" s="7">
        <v>15380</v>
      </c>
      <c r="B15383" s="8">
        <v>40755</v>
      </c>
      <c r="C15383" t="s">
        <v>3</v>
      </c>
      <c r="D15383" t="s">
        <v>1095</v>
      </c>
      <c r="E15383" t="s">
        <v>9</v>
      </c>
      <c r="F15383" t="s">
        <v>1091</v>
      </c>
      <c r="G15383" t="s">
        <v>929</v>
      </c>
      <c r="H15383" s="135" t="s">
        <v>2713</v>
      </c>
      <c r="I15383" t="s">
        <v>1454</v>
      </c>
      <c r="J15383" s="20">
        <v>84</v>
      </c>
      <c r="K15383" s="20" t="s">
        <v>9</v>
      </c>
      <c r="L15383" t="s">
        <v>1464</v>
      </c>
      <c r="M15383" s="20">
        <v>18.48</v>
      </c>
      <c r="N15383" s="20">
        <v>24.52</v>
      </c>
      <c r="AE15383">
        <f t="shared" si="240"/>
        <v>2011</v>
      </c>
    </row>
    <row r="15384" spans="1:31" x14ac:dyDescent="0.25">
      <c r="A15384" s="7">
        <v>15381</v>
      </c>
      <c r="B15384" s="8">
        <v>40756</v>
      </c>
      <c r="C15384" t="s">
        <v>3</v>
      </c>
      <c r="D15384" t="s">
        <v>1107</v>
      </c>
      <c r="E15384" t="s">
        <v>9</v>
      </c>
      <c r="F15384" t="s">
        <v>787</v>
      </c>
      <c r="G15384" t="s">
        <v>714</v>
      </c>
      <c r="H15384" s="135" t="s">
        <v>2091</v>
      </c>
      <c r="I15384" t="s">
        <v>1455</v>
      </c>
      <c r="J15384" s="20">
        <v>31</v>
      </c>
      <c r="K15384" s="20" t="s">
        <v>9</v>
      </c>
      <c r="L15384" t="s">
        <v>1464</v>
      </c>
      <c r="M15384" s="20">
        <v>3.41</v>
      </c>
      <c r="N15384" s="20">
        <v>4.84</v>
      </c>
      <c r="AE15384">
        <f t="shared" si="240"/>
        <v>2011</v>
      </c>
    </row>
    <row r="15385" spans="1:31" x14ac:dyDescent="0.25">
      <c r="A15385" s="7">
        <v>15382</v>
      </c>
      <c r="B15385" s="8">
        <v>40756</v>
      </c>
      <c r="C15385" t="s">
        <v>3</v>
      </c>
      <c r="D15385" t="s">
        <v>829</v>
      </c>
      <c r="E15385" t="s">
        <v>9</v>
      </c>
      <c r="F15385" t="s">
        <v>808</v>
      </c>
      <c r="G15385" t="s">
        <v>895</v>
      </c>
      <c r="H15385" s="135" t="s">
        <v>2718</v>
      </c>
      <c r="I15385" t="s">
        <v>1455</v>
      </c>
      <c r="J15385" s="20">
        <v>31</v>
      </c>
      <c r="K15385" s="20" t="s">
        <v>3</v>
      </c>
      <c r="L15385" t="s">
        <v>1464</v>
      </c>
      <c r="M15385" s="20">
        <v>4.84</v>
      </c>
      <c r="N15385" s="20">
        <v>3.41</v>
      </c>
      <c r="AE15385">
        <f t="shared" si="240"/>
        <v>2011</v>
      </c>
    </row>
    <row r="15386" spans="1:31" x14ac:dyDescent="0.25">
      <c r="A15386" s="7">
        <v>15383</v>
      </c>
      <c r="B15386" s="8">
        <v>40756</v>
      </c>
      <c r="C15386" t="s">
        <v>3</v>
      </c>
      <c r="D15386" t="s">
        <v>360</v>
      </c>
      <c r="E15386" t="s">
        <v>9</v>
      </c>
      <c r="F15386" t="s">
        <v>810</v>
      </c>
      <c r="G15386" t="s">
        <v>377</v>
      </c>
      <c r="H15386" s="135" t="s">
        <v>1496</v>
      </c>
      <c r="I15386" t="s">
        <v>1454</v>
      </c>
      <c r="J15386" s="20">
        <v>27</v>
      </c>
      <c r="K15386" s="20" t="s">
        <v>3</v>
      </c>
      <c r="L15386" t="s">
        <v>1463</v>
      </c>
      <c r="M15386" s="20">
        <v>8.02</v>
      </c>
      <c r="N15386" s="20">
        <v>6.48</v>
      </c>
      <c r="AE15386">
        <f t="shared" si="240"/>
        <v>2011</v>
      </c>
    </row>
    <row r="15387" spans="1:31" x14ac:dyDescent="0.25">
      <c r="A15387" s="7">
        <v>15384</v>
      </c>
      <c r="B15387" s="8">
        <v>40756</v>
      </c>
      <c r="C15387" t="s">
        <v>3</v>
      </c>
      <c r="D15387" t="s">
        <v>543</v>
      </c>
      <c r="E15387" t="s">
        <v>9</v>
      </c>
      <c r="F15387" t="s">
        <v>521</v>
      </c>
      <c r="G15387" t="s">
        <v>648</v>
      </c>
      <c r="H15387" s="9" t="s">
        <v>3099</v>
      </c>
      <c r="I15387" t="s">
        <v>1456</v>
      </c>
      <c r="J15387" s="20">
        <v>16</v>
      </c>
      <c r="K15387" s="20" t="s">
        <v>9</v>
      </c>
      <c r="L15387" t="s">
        <v>1464</v>
      </c>
      <c r="M15387" s="20">
        <v>3.52</v>
      </c>
      <c r="N15387" s="20">
        <v>5.48</v>
      </c>
      <c r="O15387" t="s">
        <v>3</v>
      </c>
      <c r="P15387" s="13" t="s">
        <v>794</v>
      </c>
      <c r="Q15387" t="s">
        <v>9</v>
      </c>
      <c r="R15387" t="s">
        <v>427</v>
      </c>
      <c r="AE15387">
        <f t="shared" si="240"/>
        <v>2011</v>
      </c>
    </row>
    <row r="15388" spans="1:31" x14ac:dyDescent="0.25">
      <c r="A15388" s="7">
        <v>15385</v>
      </c>
      <c r="B15388" s="8">
        <v>40757</v>
      </c>
      <c r="C15388" t="s">
        <v>3</v>
      </c>
      <c r="D15388" t="s">
        <v>427</v>
      </c>
      <c r="E15388" t="s">
        <v>9</v>
      </c>
      <c r="F15388" t="s">
        <v>1111</v>
      </c>
      <c r="G15388" t="s">
        <v>861</v>
      </c>
      <c r="H15388" s="135" t="s">
        <v>2673</v>
      </c>
      <c r="I15388" t="s">
        <v>1458</v>
      </c>
      <c r="J15388" s="20">
        <v>26</v>
      </c>
      <c r="K15388" s="20" t="s">
        <v>1465</v>
      </c>
      <c r="L15388" t="s">
        <v>1466</v>
      </c>
      <c r="M15388" s="20">
        <v>10</v>
      </c>
      <c r="N15388" s="20">
        <v>30</v>
      </c>
      <c r="AE15388">
        <f t="shared" si="240"/>
        <v>2011</v>
      </c>
    </row>
    <row r="15389" spans="1:31" x14ac:dyDescent="0.25">
      <c r="A15389" s="7">
        <v>15386</v>
      </c>
      <c r="B15389" s="8">
        <v>40757</v>
      </c>
      <c r="C15389" t="s">
        <v>3</v>
      </c>
      <c r="D15389" t="s">
        <v>975</v>
      </c>
      <c r="E15389" t="s">
        <v>9</v>
      </c>
      <c r="F15389" t="s">
        <v>776</v>
      </c>
      <c r="G15389" t="s">
        <v>861</v>
      </c>
      <c r="H15389" s="135" t="s">
        <v>2437</v>
      </c>
      <c r="I15389" t="s">
        <v>1455</v>
      </c>
      <c r="J15389" s="20">
        <v>27</v>
      </c>
      <c r="K15389" s="20" t="s">
        <v>1465</v>
      </c>
      <c r="L15389" t="s">
        <v>1466</v>
      </c>
      <c r="M15389" s="20">
        <v>3.375</v>
      </c>
      <c r="N15389" s="20">
        <v>3.375</v>
      </c>
      <c r="AE15389">
        <f t="shared" si="240"/>
        <v>2011</v>
      </c>
    </row>
    <row r="15390" spans="1:31" x14ac:dyDescent="0.25">
      <c r="A15390" s="7">
        <v>15387</v>
      </c>
      <c r="B15390" s="8">
        <v>40757</v>
      </c>
      <c r="C15390" t="s">
        <v>3</v>
      </c>
      <c r="D15390" t="s">
        <v>278</v>
      </c>
      <c r="E15390" t="s">
        <v>9</v>
      </c>
      <c r="F15390" t="s">
        <v>1021</v>
      </c>
      <c r="G15390" t="s">
        <v>895</v>
      </c>
      <c r="H15390" s="135" t="s">
        <v>2661</v>
      </c>
      <c r="I15390" t="s">
        <v>1454</v>
      </c>
      <c r="J15390" s="20">
        <v>6</v>
      </c>
      <c r="K15390" s="20" t="s">
        <v>1465</v>
      </c>
      <c r="L15390" t="s">
        <v>1466</v>
      </c>
      <c r="M15390" s="20">
        <v>1.5</v>
      </c>
      <c r="N15390" s="20">
        <v>1.5</v>
      </c>
      <c r="AE15390">
        <f t="shared" si="240"/>
        <v>2011</v>
      </c>
    </row>
    <row r="15391" spans="1:31" x14ac:dyDescent="0.25">
      <c r="A15391" s="7">
        <v>15388</v>
      </c>
      <c r="B15391" s="8">
        <v>40757</v>
      </c>
      <c r="C15391" t="s">
        <v>3</v>
      </c>
      <c r="D15391" t="s">
        <v>311</v>
      </c>
      <c r="E15391" t="s">
        <v>9</v>
      </c>
      <c r="F15391" t="s">
        <v>976</v>
      </c>
      <c r="G15391" t="s">
        <v>1016</v>
      </c>
      <c r="H15391" s="135" t="s">
        <v>1496</v>
      </c>
      <c r="I15391" t="s">
        <v>1454</v>
      </c>
      <c r="J15391" s="20">
        <v>22</v>
      </c>
      <c r="K15391" s="20" t="s">
        <v>3</v>
      </c>
      <c r="L15391" t="s">
        <v>1464</v>
      </c>
      <c r="M15391" s="20">
        <v>7.16</v>
      </c>
      <c r="N15391" s="20">
        <v>4.84</v>
      </c>
      <c r="AE15391">
        <f t="shared" si="240"/>
        <v>2011</v>
      </c>
    </row>
    <row r="15392" spans="1:31" x14ac:dyDescent="0.25">
      <c r="A15392" s="7">
        <v>15389</v>
      </c>
      <c r="B15392" s="8">
        <v>40758</v>
      </c>
      <c r="C15392" t="s">
        <v>3</v>
      </c>
      <c r="D15392" t="s">
        <v>597</v>
      </c>
      <c r="E15392" t="s">
        <v>9</v>
      </c>
      <c r="F15392" t="s">
        <v>1112</v>
      </c>
      <c r="G15392" t="s">
        <v>714</v>
      </c>
      <c r="H15392" s="135" t="s">
        <v>1998</v>
      </c>
      <c r="I15392" t="s">
        <v>1458</v>
      </c>
      <c r="J15392" s="20">
        <v>14</v>
      </c>
      <c r="K15392" s="20" t="s">
        <v>1465</v>
      </c>
      <c r="L15392" t="s">
        <v>1466</v>
      </c>
      <c r="M15392" s="20">
        <v>10</v>
      </c>
      <c r="N15392" s="20">
        <v>30</v>
      </c>
      <c r="AE15392">
        <f t="shared" si="240"/>
        <v>2011</v>
      </c>
    </row>
    <row r="15393" spans="1:31" x14ac:dyDescent="0.25">
      <c r="A15393" s="7">
        <v>15390</v>
      </c>
      <c r="B15393" s="8">
        <v>40758</v>
      </c>
      <c r="C15393" t="s">
        <v>3</v>
      </c>
      <c r="D15393" t="s">
        <v>794</v>
      </c>
      <c r="E15393" t="s">
        <v>9</v>
      </c>
      <c r="F15393" t="s">
        <v>54</v>
      </c>
      <c r="G15393" t="s">
        <v>929</v>
      </c>
      <c r="H15393" s="135" t="s">
        <v>2728</v>
      </c>
      <c r="I15393" t="s">
        <v>1454</v>
      </c>
      <c r="J15393" s="20">
        <v>17</v>
      </c>
      <c r="K15393" s="20" t="s">
        <v>1465</v>
      </c>
      <c r="L15393" t="s">
        <v>1466</v>
      </c>
      <c r="M15393" s="20">
        <v>4.25</v>
      </c>
      <c r="N15393" s="20">
        <v>4.25</v>
      </c>
      <c r="AE15393">
        <f t="shared" si="240"/>
        <v>2011</v>
      </c>
    </row>
    <row r="15394" spans="1:31" x14ac:dyDescent="0.25">
      <c r="A15394" s="7">
        <v>15391</v>
      </c>
      <c r="B15394" s="8">
        <v>40758</v>
      </c>
      <c r="C15394" t="s">
        <v>3</v>
      </c>
      <c r="D15394" t="s">
        <v>47</v>
      </c>
      <c r="E15394" t="s">
        <v>9</v>
      </c>
      <c r="F15394" t="s">
        <v>860</v>
      </c>
      <c r="G15394" t="s">
        <v>929</v>
      </c>
      <c r="H15394" s="9" t="s">
        <v>3102</v>
      </c>
      <c r="I15394" t="s">
        <v>1454</v>
      </c>
      <c r="J15394" s="20">
        <v>24</v>
      </c>
      <c r="K15394" s="20" t="s">
        <v>1465</v>
      </c>
      <c r="L15394" t="s">
        <v>1466</v>
      </c>
      <c r="M15394" s="20">
        <v>6</v>
      </c>
      <c r="N15394" s="20">
        <v>6</v>
      </c>
      <c r="AE15394">
        <f t="shared" si="240"/>
        <v>2011</v>
      </c>
    </row>
    <row r="15395" spans="1:31" x14ac:dyDescent="0.25">
      <c r="A15395" s="7">
        <v>15392</v>
      </c>
      <c r="B15395" s="8">
        <v>40758</v>
      </c>
      <c r="C15395" t="s">
        <v>3</v>
      </c>
      <c r="D15395" t="s">
        <v>1109</v>
      </c>
      <c r="E15395" t="s">
        <v>9</v>
      </c>
      <c r="F15395" t="s">
        <v>1103</v>
      </c>
      <c r="G15395" t="s">
        <v>929</v>
      </c>
      <c r="H15395" s="135" t="s">
        <v>2712</v>
      </c>
      <c r="I15395" t="s">
        <v>1455</v>
      </c>
      <c r="J15395" s="20">
        <v>10</v>
      </c>
      <c r="K15395" s="20" t="s">
        <v>1465</v>
      </c>
      <c r="L15395" t="s">
        <v>1466</v>
      </c>
      <c r="M15395" s="20">
        <v>1.25</v>
      </c>
      <c r="N15395" s="20">
        <v>1.25</v>
      </c>
      <c r="AE15395">
        <f t="shared" si="240"/>
        <v>2011</v>
      </c>
    </row>
    <row r="15396" spans="1:31" x14ac:dyDescent="0.25">
      <c r="A15396" s="7">
        <v>15393</v>
      </c>
      <c r="B15396" s="8">
        <v>40758</v>
      </c>
      <c r="C15396" t="s">
        <v>3</v>
      </c>
      <c r="D15396" t="s">
        <v>502</v>
      </c>
      <c r="E15396" t="s">
        <v>9</v>
      </c>
      <c r="F15396" t="s">
        <v>923</v>
      </c>
      <c r="G15396" t="s">
        <v>929</v>
      </c>
      <c r="H15396" s="135" t="s">
        <v>2693</v>
      </c>
      <c r="I15396" t="s">
        <v>1454</v>
      </c>
      <c r="J15396" s="20">
        <v>26</v>
      </c>
      <c r="K15396" s="20" t="s">
        <v>9</v>
      </c>
      <c r="L15396" t="s">
        <v>1464</v>
      </c>
      <c r="M15396" s="20">
        <v>5.72</v>
      </c>
      <c r="N15396" s="20">
        <v>8.2800000000000011</v>
      </c>
      <c r="AE15396">
        <f t="shared" si="240"/>
        <v>2011</v>
      </c>
    </row>
    <row r="15397" spans="1:31" x14ac:dyDescent="0.25">
      <c r="A15397" s="7">
        <v>15394</v>
      </c>
      <c r="B15397" s="8">
        <v>40758</v>
      </c>
      <c r="C15397" t="s">
        <v>3</v>
      </c>
      <c r="D15397" t="s">
        <v>854</v>
      </c>
      <c r="E15397" t="s">
        <v>9</v>
      </c>
      <c r="F15397" t="s">
        <v>860</v>
      </c>
      <c r="G15397" t="s">
        <v>929</v>
      </c>
      <c r="H15397" s="135" t="s">
        <v>1496</v>
      </c>
      <c r="I15397" t="s">
        <v>1454</v>
      </c>
      <c r="J15397" s="20">
        <v>31</v>
      </c>
      <c r="K15397" s="20" t="s">
        <v>9</v>
      </c>
      <c r="L15397" t="s">
        <v>1464</v>
      </c>
      <c r="M15397" s="20">
        <v>6.82</v>
      </c>
      <c r="N15397" s="20">
        <v>9.68</v>
      </c>
      <c r="AE15397">
        <f t="shared" si="240"/>
        <v>2011</v>
      </c>
    </row>
    <row r="15398" spans="1:31" x14ac:dyDescent="0.25">
      <c r="A15398" s="7">
        <v>15395</v>
      </c>
      <c r="B15398" s="8">
        <v>40758</v>
      </c>
      <c r="C15398" t="s">
        <v>3</v>
      </c>
      <c r="D15398" t="s">
        <v>392</v>
      </c>
      <c r="E15398" t="s">
        <v>9</v>
      </c>
      <c r="F15398" t="s">
        <v>469</v>
      </c>
      <c r="G15398" t="s">
        <v>861</v>
      </c>
      <c r="H15398" s="135" t="s">
        <v>1496</v>
      </c>
      <c r="I15398" t="s">
        <v>1454</v>
      </c>
      <c r="J15398" s="20">
        <v>18</v>
      </c>
      <c r="K15398" s="20" t="s">
        <v>9</v>
      </c>
      <c r="L15398" t="s">
        <v>1463</v>
      </c>
      <c r="M15398" s="20">
        <v>4.32</v>
      </c>
      <c r="N15398" s="20">
        <v>5.68</v>
      </c>
      <c r="AE15398">
        <f t="shared" si="240"/>
        <v>2011</v>
      </c>
    </row>
    <row r="15399" spans="1:31" x14ac:dyDescent="0.25">
      <c r="A15399" s="7">
        <v>15396</v>
      </c>
      <c r="B15399" s="8">
        <v>40759</v>
      </c>
      <c r="C15399" t="s">
        <v>3</v>
      </c>
      <c r="D15399" t="s">
        <v>787</v>
      </c>
      <c r="E15399" t="s">
        <v>9</v>
      </c>
      <c r="F15399" t="s">
        <v>968</v>
      </c>
      <c r="G15399" t="s">
        <v>732</v>
      </c>
      <c r="H15399" s="135" t="s">
        <v>2223</v>
      </c>
      <c r="I15399" t="s">
        <v>1455</v>
      </c>
      <c r="J15399" s="20">
        <v>43</v>
      </c>
      <c r="K15399" s="20" t="s">
        <v>9</v>
      </c>
      <c r="L15399" t="s">
        <v>1464</v>
      </c>
      <c r="M15399" s="20">
        <v>4.7300000000000004</v>
      </c>
      <c r="N15399" s="20">
        <v>6.52</v>
      </c>
      <c r="AE15399">
        <f t="shared" si="240"/>
        <v>2011</v>
      </c>
    </row>
    <row r="15400" spans="1:31" x14ac:dyDescent="0.25">
      <c r="A15400" s="7">
        <v>15397</v>
      </c>
      <c r="B15400" s="8">
        <v>40759</v>
      </c>
      <c r="C15400" t="s">
        <v>3</v>
      </c>
      <c r="D15400" t="s">
        <v>557</v>
      </c>
      <c r="E15400" t="s">
        <v>9</v>
      </c>
      <c r="F15400" t="s">
        <v>727</v>
      </c>
      <c r="G15400" t="s">
        <v>569</v>
      </c>
      <c r="H15400" s="136" t="s">
        <v>1677</v>
      </c>
      <c r="I15400" t="s">
        <v>1454</v>
      </c>
      <c r="J15400" s="20">
        <v>21</v>
      </c>
      <c r="K15400" s="20" t="s">
        <v>1465</v>
      </c>
      <c r="L15400" t="s">
        <v>1466</v>
      </c>
      <c r="M15400" s="20">
        <v>5.25</v>
      </c>
      <c r="N15400" s="20">
        <v>5.25</v>
      </c>
      <c r="AE15400">
        <f t="shared" si="240"/>
        <v>2011</v>
      </c>
    </row>
    <row r="15401" spans="1:31" x14ac:dyDescent="0.25">
      <c r="A15401" s="7">
        <v>15398</v>
      </c>
      <c r="B15401" s="8">
        <v>40759</v>
      </c>
      <c r="C15401" t="s">
        <v>3</v>
      </c>
      <c r="D15401" t="s">
        <v>1103</v>
      </c>
      <c r="E15401" t="s">
        <v>9</v>
      </c>
      <c r="F15401" t="s">
        <v>1106</v>
      </c>
      <c r="G15401" t="s">
        <v>714</v>
      </c>
      <c r="H15401" s="135" t="s">
        <v>2091</v>
      </c>
      <c r="I15401" t="s">
        <v>1454</v>
      </c>
      <c r="J15401" s="20">
        <v>27</v>
      </c>
      <c r="K15401" s="20" t="s">
        <v>1465</v>
      </c>
      <c r="L15401" t="s">
        <v>1466</v>
      </c>
      <c r="M15401" s="20">
        <v>6.75</v>
      </c>
      <c r="N15401" s="20">
        <v>6.75</v>
      </c>
      <c r="AE15401">
        <f t="shared" si="240"/>
        <v>2011</v>
      </c>
    </row>
    <row r="15402" spans="1:31" x14ac:dyDescent="0.25">
      <c r="A15402" s="7">
        <v>15399</v>
      </c>
      <c r="B15402" s="8">
        <v>40759</v>
      </c>
      <c r="C15402" t="s">
        <v>3</v>
      </c>
      <c r="D15402" t="s">
        <v>557</v>
      </c>
      <c r="E15402" t="s">
        <v>9</v>
      </c>
      <c r="F15402" t="s">
        <v>727</v>
      </c>
      <c r="G15402" t="s">
        <v>929</v>
      </c>
      <c r="H15402" s="135" t="s">
        <v>2665</v>
      </c>
      <c r="I15402" t="s">
        <v>1454</v>
      </c>
      <c r="J15402" s="20">
        <v>43</v>
      </c>
      <c r="K15402" s="20" t="s">
        <v>3</v>
      </c>
      <c r="L15402" t="s">
        <v>1464</v>
      </c>
      <c r="M15402" s="20">
        <v>13.04</v>
      </c>
      <c r="N15402" s="20">
        <v>9.4600000000000009</v>
      </c>
      <c r="AE15402">
        <f t="shared" si="240"/>
        <v>2011</v>
      </c>
    </row>
    <row r="15403" spans="1:31" x14ac:dyDescent="0.25">
      <c r="A15403" s="7">
        <v>15400</v>
      </c>
      <c r="B15403" s="8">
        <v>40759</v>
      </c>
      <c r="C15403" t="s">
        <v>3</v>
      </c>
      <c r="D15403" t="s">
        <v>47</v>
      </c>
      <c r="E15403" t="s">
        <v>9</v>
      </c>
      <c r="F15403" t="s">
        <v>860</v>
      </c>
      <c r="G15403" t="s">
        <v>929</v>
      </c>
      <c r="H15403" s="9" t="s">
        <v>3102</v>
      </c>
      <c r="I15403" t="s">
        <v>1454</v>
      </c>
      <c r="J15403" s="20">
        <v>24</v>
      </c>
      <c r="K15403" s="20" t="s">
        <v>1465</v>
      </c>
      <c r="L15403" t="s">
        <v>1466</v>
      </c>
      <c r="M15403" s="20">
        <v>6</v>
      </c>
      <c r="N15403" s="20">
        <v>6</v>
      </c>
      <c r="AE15403">
        <f t="shared" si="240"/>
        <v>2011</v>
      </c>
    </row>
    <row r="15404" spans="1:31" x14ac:dyDescent="0.25">
      <c r="A15404" s="7">
        <v>15401</v>
      </c>
      <c r="B15404" s="8">
        <v>40759</v>
      </c>
      <c r="C15404" t="s">
        <v>3</v>
      </c>
      <c r="D15404" t="s">
        <v>779</v>
      </c>
      <c r="E15404" t="s">
        <v>9</v>
      </c>
      <c r="F15404" t="s">
        <v>395</v>
      </c>
      <c r="G15404" t="s">
        <v>648</v>
      </c>
      <c r="H15404" s="9" t="s">
        <v>2932</v>
      </c>
      <c r="I15404" t="s">
        <v>1456</v>
      </c>
      <c r="J15404" s="20">
        <v>21</v>
      </c>
      <c r="K15404" s="20" t="s">
        <v>3</v>
      </c>
      <c r="L15404" t="s">
        <v>1464</v>
      </c>
      <c r="M15404" s="20">
        <v>6.88</v>
      </c>
      <c r="N15404" s="20">
        <v>4.62</v>
      </c>
      <c r="O15404" t="s">
        <v>3</v>
      </c>
      <c r="P15404" s="13" t="s">
        <v>1085</v>
      </c>
      <c r="Q15404" t="s">
        <v>9</v>
      </c>
      <c r="R15404" t="s">
        <v>1093</v>
      </c>
      <c r="S15404" t="s">
        <v>1465</v>
      </c>
      <c r="U15404" t="s">
        <v>1465</v>
      </c>
      <c r="W15404" t="s">
        <v>1465</v>
      </c>
      <c r="Y15404" t="s">
        <v>1465</v>
      </c>
      <c r="AA15404" t="s">
        <v>1465</v>
      </c>
      <c r="AC15404" t="s">
        <v>1465</v>
      </c>
      <c r="AE15404">
        <f t="shared" si="240"/>
        <v>2011</v>
      </c>
    </row>
    <row r="15405" spans="1:31" x14ac:dyDescent="0.25">
      <c r="A15405" s="7">
        <v>15402</v>
      </c>
      <c r="B15405" s="8">
        <v>40760</v>
      </c>
      <c r="C15405" t="s">
        <v>3</v>
      </c>
      <c r="D15405" t="s">
        <v>761</v>
      </c>
      <c r="E15405" t="s">
        <v>9</v>
      </c>
      <c r="F15405" t="s">
        <v>975</v>
      </c>
      <c r="G15405" t="s">
        <v>732</v>
      </c>
      <c r="H15405" s="136" t="s">
        <v>2199</v>
      </c>
      <c r="I15405" t="s">
        <v>1455</v>
      </c>
      <c r="J15405" s="20">
        <v>25</v>
      </c>
      <c r="K15405" s="20" t="s">
        <v>1465</v>
      </c>
      <c r="L15405" t="s">
        <v>1466</v>
      </c>
      <c r="M15405" s="20">
        <v>3.125</v>
      </c>
      <c r="N15405" s="20">
        <v>3.125</v>
      </c>
      <c r="AE15405">
        <f t="shared" si="240"/>
        <v>2011</v>
      </c>
    </row>
    <row r="15406" spans="1:31" x14ac:dyDescent="0.25">
      <c r="A15406" s="7">
        <v>15403</v>
      </c>
      <c r="B15406" s="8">
        <v>40760</v>
      </c>
      <c r="C15406" t="s">
        <v>3</v>
      </c>
      <c r="D15406" t="s">
        <v>187</v>
      </c>
      <c r="E15406" t="s">
        <v>9</v>
      </c>
      <c r="F15406" t="s">
        <v>665</v>
      </c>
      <c r="G15406" t="s">
        <v>648</v>
      </c>
      <c r="H15406" s="135" t="s">
        <v>2478</v>
      </c>
      <c r="I15406" t="s">
        <v>1454</v>
      </c>
      <c r="J15406" s="20">
        <v>76</v>
      </c>
      <c r="K15406" s="20" t="s">
        <v>3</v>
      </c>
      <c r="L15406" t="s">
        <v>1464</v>
      </c>
      <c r="M15406" s="20">
        <v>22.28</v>
      </c>
      <c r="N15406" s="20">
        <v>16.72</v>
      </c>
      <c r="AE15406">
        <f t="shared" si="240"/>
        <v>2011</v>
      </c>
    </row>
    <row r="15407" spans="1:31" x14ac:dyDescent="0.25">
      <c r="A15407" s="7">
        <v>15404</v>
      </c>
      <c r="B15407" s="8">
        <v>40760</v>
      </c>
      <c r="C15407" t="s">
        <v>3</v>
      </c>
      <c r="D15407" t="s">
        <v>761</v>
      </c>
      <c r="E15407" t="s">
        <v>9</v>
      </c>
      <c r="F15407" t="s">
        <v>975</v>
      </c>
      <c r="G15407" t="s">
        <v>1016</v>
      </c>
      <c r="H15407" s="9" t="s">
        <v>2890</v>
      </c>
      <c r="I15407" t="s">
        <v>1455</v>
      </c>
      <c r="J15407" s="20">
        <v>35</v>
      </c>
      <c r="K15407" s="20" t="s">
        <v>3</v>
      </c>
      <c r="L15407" t="s">
        <v>1463</v>
      </c>
      <c r="M15407" s="20">
        <v>5.05</v>
      </c>
      <c r="N15407" s="20">
        <v>4.2</v>
      </c>
      <c r="AE15407">
        <f t="shared" si="240"/>
        <v>2011</v>
      </c>
    </row>
    <row r="15408" spans="1:31" x14ac:dyDescent="0.25">
      <c r="A15408" s="7">
        <v>15405</v>
      </c>
      <c r="B15408" s="8">
        <v>40760</v>
      </c>
      <c r="C15408" t="s">
        <v>3</v>
      </c>
      <c r="D15408" t="s">
        <v>104</v>
      </c>
      <c r="E15408" t="s">
        <v>9</v>
      </c>
      <c r="F15408" t="s">
        <v>727</v>
      </c>
      <c r="G15408" t="s">
        <v>929</v>
      </c>
      <c r="H15408" s="135" t="s">
        <v>2728</v>
      </c>
      <c r="I15408" t="s">
        <v>1454</v>
      </c>
      <c r="J15408" s="20">
        <v>37</v>
      </c>
      <c r="K15408" s="20" t="s">
        <v>9</v>
      </c>
      <c r="L15408" t="s">
        <v>1463</v>
      </c>
      <c r="M15408" s="20">
        <v>8.8800000000000008</v>
      </c>
      <c r="N15408" s="20">
        <v>10.62</v>
      </c>
      <c r="AE15408">
        <f t="shared" si="240"/>
        <v>2011</v>
      </c>
    </row>
    <row r="15409" spans="1:31" x14ac:dyDescent="0.25">
      <c r="A15409" s="7">
        <v>15406</v>
      </c>
      <c r="B15409" s="8">
        <v>40761</v>
      </c>
      <c r="C15409" t="s">
        <v>3</v>
      </c>
      <c r="D15409" t="s">
        <v>791</v>
      </c>
      <c r="E15409" t="s">
        <v>9</v>
      </c>
      <c r="F15409" t="s">
        <v>787</v>
      </c>
      <c r="G15409" t="s">
        <v>377</v>
      </c>
      <c r="H15409" s="9" t="s">
        <v>3103</v>
      </c>
      <c r="I15409" t="s">
        <v>1455</v>
      </c>
      <c r="J15409" s="20">
        <v>50</v>
      </c>
      <c r="K15409" s="20" t="s">
        <v>3</v>
      </c>
      <c r="L15409" t="s">
        <v>1464</v>
      </c>
      <c r="M15409" s="20">
        <v>7.5</v>
      </c>
      <c r="N15409" s="20">
        <v>5.5</v>
      </c>
      <c r="AE15409">
        <f t="shared" si="240"/>
        <v>2011</v>
      </c>
    </row>
    <row r="15410" spans="1:31" x14ac:dyDescent="0.25">
      <c r="A15410" s="7">
        <v>15407</v>
      </c>
      <c r="B15410" s="8">
        <v>40761</v>
      </c>
      <c r="C15410" t="s">
        <v>3</v>
      </c>
      <c r="D15410" t="s">
        <v>518</v>
      </c>
      <c r="E15410" t="s">
        <v>9</v>
      </c>
      <c r="F15410" t="s">
        <v>131</v>
      </c>
      <c r="G15410" t="s">
        <v>377</v>
      </c>
      <c r="H15410" s="9" t="s">
        <v>3104</v>
      </c>
      <c r="I15410" t="s">
        <v>1454</v>
      </c>
      <c r="J15410" s="20">
        <v>11</v>
      </c>
      <c r="K15410" s="20" t="s">
        <v>9</v>
      </c>
      <c r="L15410" t="s">
        <v>1464</v>
      </c>
      <c r="M15410" s="20">
        <v>2.42</v>
      </c>
      <c r="N15410" s="20">
        <v>4.08</v>
      </c>
      <c r="AE15410">
        <f t="shared" si="240"/>
        <v>2011</v>
      </c>
    </row>
    <row r="15411" spans="1:31" x14ac:dyDescent="0.25">
      <c r="A15411" s="7">
        <v>15408</v>
      </c>
      <c r="B15411" s="8">
        <v>40761</v>
      </c>
      <c r="C15411" t="s">
        <v>3</v>
      </c>
      <c r="D15411" t="s">
        <v>786</v>
      </c>
      <c r="E15411" t="s">
        <v>9</v>
      </c>
      <c r="F15411" t="s">
        <v>91</v>
      </c>
      <c r="G15411" t="s">
        <v>377</v>
      </c>
      <c r="H15411" s="9" t="s">
        <v>3105</v>
      </c>
      <c r="I15411" t="s">
        <v>1454</v>
      </c>
      <c r="J15411" s="20">
        <v>96</v>
      </c>
      <c r="K15411" s="20" t="s">
        <v>1465</v>
      </c>
      <c r="L15411" t="s">
        <v>1466</v>
      </c>
      <c r="M15411" s="20">
        <v>24</v>
      </c>
      <c r="N15411" s="20">
        <v>24</v>
      </c>
      <c r="AE15411">
        <f t="shared" si="240"/>
        <v>2011</v>
      </c>
    </row>
    <row r="15412" spans="1:31" x14ac:dyDescent="0.25">
      <c r="A15412" s="7">
        <v>15409</v>
      </c>
      <c r="B15412" s="8">
        <v>40761</v>
      </c>
      <c r="C15412" t="s">
        <v>3</v>
      </c>
      <c r="D15412" t="s">
        <v>47</v>
      </c>
      <c r="E15412" t="s">
        <v>9</v>
      </c>
      <c r="F15412" t="s">
        <v>869</v>
      </c>
      <c r="G15412" t="s">
        <v>714</v>
      </c>
      <c r="H15412" s="135" t="s">
        <v>1496</v>
      </c>
      <c r="I15412" t="s">
        <v>1454</v>
      </c>
      <c r="J15412" s="20">
        <v>23</v>
      </c>
      <c r="K15412" s="20" t="s">
        <v>9</v>
      </c>
      <c r="L15412" t="s">
        <v>1464</v>
      </c>
      <c r="M15412" s="20">
        <v>5.0600000000000005</v>
      </c>
      <c r="N15412" s="20">
        <v>7.4399999999999995</v>
      </c>
      <c r="AE15412">
        <f t="shared" si="240"/>
        <v>2011</v>
      </c>
    </row>
    <row r="15413" spans="1:31" x14ac:dyDescent="0.25">
      <c r="A15413" s="7">
        <v>15410</v>
      </c>
      <c r="B15413" s="8">
        <v>40761</v>
      </c>
      <c r="C15413" t="s">
        <v>3</v>
      </c>
      <c r="D15413" t="s">
        <v>1102</v>
      </c>
      <c r="E15413" t="s">
        <v>9</v>
      </c>
      <c r="F15413" t="s">
        <v>54</v>
      </c>
      <c r="G15413" t="s">
        <v>732</v>
      </c>
      <c r="H15413" s="135" t="s">
        <v>2186</v>
      </c>
      <c r="I15413" t="s">
        <v>1454</v>
      </c>
      <c r="J15413" s="20">
        <v>28</v>
      </c>
      <c r="K15413" s="20" t="s">
        <v>9</v>
      </c>
      <c r="L15413" t="s">
        <v>1464</v>
      </c>
      <c r="M15413" s="20">
        <v>6.16</v>
      </c>
      <c r="N15413" s="20">
        <v>8.84</v>
      </c>
      <c r="AE15413">
        <f t="shared" si="240"/>
        <v>2011</v>
      </c>
    </row>
    <row r="15414" spans="1:31" x14ac:dyDescent="0.25">
      <c r="A15414" s="7">
        <v>15411</v>
      </c>
      <c r="B15414" s="8">
        <v>40762</v>
      </c>
      <c r="C15414" t="s">
        <v>3</v>
      </c>
      <c r="D15414" t="s">
        <v>1107</v>
      </c>
      <c r="E15414" t="s">
        <v>9</v>
      </c>
      <c r="F15414" t="s">
        <v>1038</v>
      </c>
      <c r="G15414" t="s">
        <v>648</v>
      </c>
      <c r="H15414" s="135" t="s">
        <v>1935</v>
      </c>
      <c r="I15414" t="s">
        <v>1454</v>
      </c>
      <c r="J15414" s="20">
        <v>27</v>
      </c>
      <c r="K15414" s="20" t="s">
        <v>1465</v>
      </c>
      <c r="L15414" t="s">
        <v>1466</v>
      </c>
      <c r="M15414" s="20">
        <v>6.75</v>
      </c>
      <c r="N15414" s="20">
        <v>6.75</v>
      </c>
      <c r="AE15414">
        <f t="shared" si="240"/>
        <v>2011</v>
      </c>
    </row>
    <row r="15415" spans="1:31" x14ac:dyDescent="0.25">
      <c r="A15415" s="7">
        <v>15412</v>
      </c>
      <c r="B15415" s="8">
        <v>40762</v>
      </c>
      <c r="C15415" t="s">
        <v>3</v>
      </c>
      <c r="D15415" t="s">
        <v>1060</v>
      </c>
      <c r="E15415" t="s">
        <v>9</v>
      </c>
      <c r="F15415" t="s">
        <v>904</v>
      </c>
      <c r="G15415" t="s">
        <v>895</v>
      </c>
      <c r="H15415" s="135" t="s">
        <v>2540</v>
      </c>
      <c r="I15415" t="s">
        <v>1454</v>
      </c>
      <c r="J15415" s="20">
        <v>35</v>
      </c>
      <c r="K15415" s="20" t="s">
        <v>9</v>
      </c>
      <c r="L15415" t="s">
        <v>1464</v>
      </c>
      <c r="M15415" s="20">
        <v>7.7</v>
      </c>
      <c r="N15415" s="20">
        <v>10.8</v>
      </c>
      <c r="AE15415">
        <f t="shared" si="240"/>
        <v>2011</v>
      </c>
    </row>
    <row r="15416" spans="1:31" x14ac:dyDescent="0.25">
      <c r="A15416" s="7">
        <v>15413</v>
      </c>
      <c r="B15416" s="8">
        <v>40762</v>
      </c>
      <c r="C15416" t="s">
        <v>3</v>
      </c>
      <c r="D15416" t="s">
        <v>1018</v>
      </c>
      <c r="E15416" t="s">
        <v>9</v>
      </c>
      <c r="F15416" t="s">
        <v>52</v>
      </c>
      <c r="G15416" t="s">
        <v>929</v>
      </c>
      <c r="H15416" s="135" t="s">
        <v>2728</v>
      </c>
      <c r="I15416" t="s">
        <v>1454</v>
      </c>
      <c r="J15416" s="20">
        <v>18</v>
      </c>
      <c r="K15416" s="20" t="s">
        <v>3</v>
      </c>
      <c r="L15416" t="s">
        <v>1464</v>
      </c>
      <c r="M15416" s="20">
        <v>6.04</v>
      </c>
      <c r="N15416" s="20">
        <v>3.96</v>
      </c>
      <c r="AE15416">
        <f t="shared" si="240"/>
        <v>2011</v>
      </c>
    </row>
    <row r="15417" spans="1:31" x14ac:dyDescent="0.25">
      <c r="A15417" s="7">
        <v>15414</v>
      </c>
      <c r="B15417" s="8">
        <v>40762</v>
      </c>
      <c r="C15417" t="s">
        <v>3</v>
      </c>
      <c r="D15417" t="s">
        <v>1109</v>
      </c>
      <c r="E15417" t="s">
        <v>9</v>
      </c>
      <c r="F15417" t="s">
        <v>1103</v>
      </c>
      <c r="G15417" t="s">
        <v>929</v>
      </c>
      <c r="H15417" s="135" t="s">
        <v>2700</v>
      </c>
      <c r="I15417" t="s">
        <v>1455</v>
      </c>
      <c r="J15417" s="20">
        <v>15</v>
      </c>
      <c r="K15417" s="20" t="s">
        <v>1465</v>
      </c>
      <c r="L15417" t="s">
        <v>1466</v>
      </c>
      <c r="M15417" s="20">
        <v>1.875</v>
      </c>
      <c r="N15417" s="20">
        <v>1.875</v>
      </c>
      <c r="AE15417">
        <f t="shared" si="240"/>
        <v>2011</v>
      </c>
    </row>
    <row r="15418" spans="1:31" x14ac:dyDescent="0.25">
      <c r="A15418" s="7">
        <v>15415</v>
      </c>
      <c r="B15418" s="8">
        <v>40763</v>
      </c>
      <c r="C15418" t="s">
        <v>3</v>
      </c>
      <c r="D15418" t="s">
        <v>392</v>
      </c>
      <c r="E15418" t="s">
        <v>9</v>
      </c>
      <c r="F15418" t="s">
        <v>923</v>
      </c>
      <c r="G15418" t="s">
        <v>569</v>
      </c>
      <c r="H15418" s="136" t="s">
        <v>1677</v>
      </c>
      <c r="I15418" t="s">
        <v>1454</v>
      </c>
      <c r="J15418" s="20">
        <v>21</v>
      </c>
      <c r="K15418" s="20" t="s">
        <v>9</v>
      </c>
      <c r="L15418" t="s">
        <v>1464</v>
      </c>
      <c r="M15418" s="20">
        <v>4.62</v>
      </c>
      <c r="N15418" s="20">
        <v>6.88</v>
      </c>
      <c r="AE15418">
        <f t="shared" si="240"/>
        <v>2011</v>
      </c>
    </row>
    <row r="15419" spans="1:31" x14ac:dyDescent="0.25">
      <c r="A15419" s="7">
        <v>15416</v>
      </c>
      <c r="B15419" s="8">
        <v>40763</v>
      </c>
      <c r="C15419" t="s">
        <v>3</v>
      </c>
      <c r="D15419" t="s">
        <v>1107</v>
      </c>
      <c r="E15419" t="s">
        <v>9</v>
      </c>
      <c r="F15419" t="s">
        <v>1038</v>
      </c>
      <c r="G15419" t="s">
        <v>648</v>
      </c>
      <c r="H15419" s="135" t="s">
        <v>1917</v>
      </c>
      <c r="I15419" t="s">
        <v>1454</v>
      </c>
      <c r="J15419" s="20">
        <v>38</v>
      </c>
      <c r="K15419" s="20" t="s">
        <v>9</v>
      </c>
      <c r="L15419" t="s">
        <v>1464</v>
      </c>
      <c r="M15419" s="20">
        <v>8.36</v>
      </c>
      <c r="N15419" s="20">
        <v>11.64</v>
      </c>
      <c r="AE15419">
        <f t="shared" si="240"/>
        <v>2011</v>
      </c>
    </row>
    <row r="15420" spans="1:31" x14ac:dyDescent="0.25">
      <c r="A15420" s="7">
        <v>15417</v>
      </c>
      <c r="B15420" s="8">
        <v>40763</v>
      </c>
      <c r="C15420" t="s">
        <v>3</v>
      </c>
      <c r="D15420" t="s">
        <v>952</v>
      </c>
      <c r="E15420" t="s">
        <v>9</v>
      </c>
      <c r="F15420" t="s">
        <v>1068</v>
      </c>
      <c r="G15420" t="s">
        <v>648</v>
      </c>
      <c r="H15420" s="135" t="s">
        <v>2318</v>
      </c>
      <c r="I15420" t="s">
        <v>1455</v>
      </c>
      <c r="J15420" s="20">
        <v>47</v>
      </c>
      <c r="K15420" s="20" t="s">
        <v>3</v>
      </c>
      <c r="L15420" t="s">
        <v>1463</v>
      </c>
      <c r="M15420" s="20">
        <v>6.61</v>
      </c>
      <c r="N15420" s="20">
        <v>5.64</v>
      </c>
      <c r="AE15420">
        <f t="shared" si="240"/>
        <v>2011</v>
      </c>
    </row>
    <row r="15421" spans="1:31" x14ac:dyDescent="0.25">
      <c r="A15421" s="7">
        <v>15418</v>
      </c>
      <c r="B15421" s="8">
        <v>40764</v>
      </c>
      <c r="C15421" t="s">
        <v>3</v>
      </c>
      <c r="D15421" t="s">
        <v>222</v>
      </c>
      <c r="E15421" t="s">
        <v>9</v>
      </c>
      <c r="F15421" t="s">
        <v>1045</v>
      </c>
      <c r="G15421" t="s">
        <v>633</v>
      </c>
      <c r="H15421" s="135" t="s">
        <v>2368</v>
      </c>
      <c r="I15421" t="s">
        <v>1454</v>
      </c>
      <c r="J15421" s="20">
        <v>30</v>
      </c>
      <c r="K15421" s="20" t="s">
        <v>3</v>
      </c>
      <c r="L15421" t="s">
        <v>1464</v>
      </c>
      <c r="M15421" s="20">
        <v>9.4</v>
      </c>
      <c r="N15421" s="20">
        <v>6.6</v>
      </c>
      <c r="AE15421">
        <f t="shared" si="240"/>
        <v>2011</v>
      </c>
    </row>
    <row r="15422" spans="1:31" x14ac:dyDescent="0.25">
      <c r="A15422" s="7">
        <v>15419</v>
      </c>
      <c r="B15422" s="8">
        <v>40764</v>
      </c>
      <c r="C15422" t="s">
        <v>3</v>
      </c>
      <c r="D15422" t="s">
        <v>808</v>
      </c>
      <c r="E15422" t="s">
        <v>9</v>
      </c>
      <c r="F15422" t="s">
        <v>1034</v>
      </c>
      <c r="G15422" t="s">
        <v>870</v>
      </c>
      <c r="H15422" s="135" t="s">
        <v>2729</v>
      </c>
      <c r="I15422" t="s">
        <v>1454</v>
      </c>
      <c r="J15422" s="20">
        <v>65</v>
      </c>
      <c r="K15422" s="20" t="s">
        <v>1465</v>
      </c>
      <c r="L15422" t="s">
        <v>1466</v>
      </c>
      <c r="M15422" s="20">
        <v>16.25</v>
      </c>
      <c r="N15422" s="20">
        <v>16.25</v>
      </c>
      <c r="AE15422">
        <f t="shared" si="240"/>
        <v>2011</v>
      </c>
    </row>
    <row r="15423" spans="1:31" x14ac:dyDescent="0.25">
      <c r="A15423" s="7">
        <v>15420</v>
      </c>
      <c r="B15423" s="8">
        <v>40764</v>
      </c>
      <c r="C15423" t="s">
        <v>3</v>
      </c>
      <c r="D15423" t="s">
        <v>1008</v>
      </c>
      <c r="E15423" t="s">
        <v>9</v>
      </c>
      <c r="F15423" t="s">
        <v>1034</v>
      </c>
      <c r="G15423" t="s">
        <v>648</v>
      </c>
      <c r="H15423" s="9" t="s">
        <v>2957</v>
      </c>
      <c r="I15423" t="s">
        <v>1454</v>
      </c>
      <c r="J15423" s="20">
        <v>35</v>
      </c>
      <c r="K15423" s="20" t="s">
        <v>9</v>
      </c>
      <c r="L15423" t="s">
        <v>1464</v>
      </c>
      <c r="M15423" s="20">
        <v>7.7</v>
      </c>
      <c r="N15423" s="20">
        <v>10.8</v>
      </c>
      <c r="AE15423">
        <f t="shared" si="240"/>
        <v>2011</v>
      </c>
    </row>
    <row r="15424" spans="1:31" x14ac:dyDescent="0.25">
      <c r="A15424" s="7">
        <v>15421</v>
      </c>
      <c r="B15424" s="8">
        <v>40765</v>
      </c>
      <c r="C15424" t="s">
        <v>3</v>
      </c>
      <c r="D15424" t="s">
        <v>392</v>
      </c>
      <c r="E15424" t="s">
        <v>9</v>
      </c>
      <c r="F15424" t="s">
        <v>923</v>
      </c>
      <c r="G15424" t="s">
        <v>569</v>
      </c>
      <c r="H15424" s="135" t="s">
        <v>1853</v>
      </c>
      <c r="I15424" t="s">
        <v>1454</v>
      </c>
      <c r="J15424" s="20">
        <v>52</v>
      </c>
      <c r="K15424" s="20" t="s">
        <v>3</v>
      </c>
      <c r="L15424" t="s">
        <v>1464</v>
      </c>
      <c r="M15424" s="20">
        <v>15.56</v>
      </c>
      <c r="N15424" s="20">
        <v>11.44</v>
      </c>
      <c r="AE15424">
        <f t="shared" si="240"/>
        <v>2011</v>
      </c>
    </row>
    <row r="15425" spans="1:31" x14ac:dyDescent="0.25">
      <c r="A15425" s="7">
        <v>15422</v>
      </c>
      <c r="B15425" s="8">
        <v>40765</v>
      </c>
      <c r="C15425" t="s">
        <v>3</v>
      </c>
      <c r="D15425" t="s">
        <v>1103</v>
      </c>
      <c r="E15425" t="s">
        <v>9</v>
      </c>
      <c r="F15425" t="s">
        <v>1109</v>
      </c>
      <c r="G15425" t="s">
        <v>929</v>
      </c>
      <c r="H15425" s="135" t="s">
        <v>2984</v>
      </c>
      <c r="I15425" t="s">
        <v>1455</v>
      </c>
      <c r="J15425" s="20">
        <v>15</v>
      </c>
      <c r="K15425" s="20" t="s">
        <v>1465</v>
      </c>
      <c r="L15425" t="s">
        <v>1466</v>
      </c>
      <c r="M15425" s="20">
        <v>1.875</v>
      </c>
      <c r="N15425" s="20">
        <v>1.875</v>
      </c>
      <c r="AE15425">
        <f t="shared" si="240"/>
        <v>2011</v>
      </c>
    </row>
    <row r="15426" spans="1:31" x14ac:dyDescent="0.25">
      <c r="A15426" s="7">
        <v>15423</v>
      </c>
      <c r="B15426" s="8">
        <v>40765</v>
      </c>
      <c r="C15426" t="s">
        <v>3</v>
      </c>
      <c r="D15426" t="s">
        <v>848</v>
      </c>
      <c r="E15426" t="s">
        <v>9</v>
      </c>
      <c r="F15426" t="s">
        <v>978</v>
      </c>
      <c r="G15426" t="s">
        <v>1016</v>
      </c>
      <c r="H15426" s="135" t="s">
        <v>1496</v>
      </c>
      <c r="I15426" t="s">
        <v>1454</v>
      </c>
      <c r="J15426" s="20">
        <v>42</v>
      </c>
      <c r="K15426" s="20" t="s">
        <v>1465</v>
      </c>
      <c r="L15426" t="s">
        <v>1466</v>
      </c>
      <c r="M15426" s="20">
        <v>10.5</v>
      </c>
      <c r="N15426" s="20">
        <v>10.5</v>
      </c>
      <c r="AE15426">
        <f t="shared" si="240"/>
        <v>2011</v>
      </c>
    </row>
    <row r="15427" spans="1:31" x14ac:dyDescent="0.25">
      <c r="A15427" s="7">
        <v>15424</v>
      </c>
      <c r="B15427" s="8">
        <v>40765</v>
      </c>
      <c r="C15427" t="s">
        <v>3</v>
      </c>
      <c r="D15427" t="s">
        <v>1064</v>
      </c>
      <c r="E15427" t="s">
        <v>9</v>
      </c>
      <c r="F15427" t="s">
        <v>44</v>
      </c>
      <c r="G15427" t="s">
        <v>648</v>
      </c>
      <c r="H15427" s="136" t="s">
        <v>1496</v>
      </c>
      <c r="I15427" t="s">
        <v>1454</v>
      </c>
      <c r="J15427" s="20">
        <v>50</v>
      </c>
      <c r="K15427" s="20" t="s">
        <v>3</v>
      </c>
      <c r="L15427" t="s">
        <v>1464</v>
      </c>
      <c r="M15427" s="20">
        <v>15</v>
      </c>
      <c r="N15427" s="20">
        <v>11</v>
      </c>
      <c r="AE15427">
        <f t="shared" si="240"/>
        <v>2011</v>
      </c>
    </row>
    <row r="15428" spans="1:31" x14ac:dyDescent="0.25">
      <c r="A15428" s="7">
        <v>15425</v>
      </c>
      <c r="B15428" s="8">
        <v>40765</v>
      </c>
      <c r="C15428" t="s">
        <v>3</v>
      </c>
      <c r="D15428" t="s">
        <v>989</v>
      </c>
      <c r="E15428" t="s">
        <v>9</v>
      </c>
      <c r="F15428" t="s">
        <v>978</v>
      </c>
      <c r="G15428" t="s">
        <v>732</v>
      </c>
      <c r="H15428" s="135" t="s">
        <v>1496</v>
      </c>
      <c r="I15428" t="s">
        <v>1454</v>
      </c>
      <c r="J15428" s="20">
        <v>16</v>
      </c>
      <c r="K15428" s="20" t="s">
        <v>9</v>
      </c>
      <c r="L15428" t="s">
        <v>1464</v>
      </c>
      <c r="M15428" s="20">
        <v>3.52</v>
      </c>
      <c r="N15428" s="20">
        <v>5.48</v>
      </c>
      <c r="AE15428">
        <f t="shared" ref="AE15428:AE15491" si="241">YEAR(B15428)</f>
        <v>2011</v>
      </c>
    </row>
    <row r="15429" spans="1:31" x14ac:dyDescent="0.25">
      <c r="A15429" s="7">
        <v>15426</v>
      </c>
      <c r="B15429" s="8">
        <v>40766</v>
      </c>
      <c r="C15429" t="s">
        <v>3</v>
      </c>
      <c r="D15429" t="s">
        <v>798</v>
      </c>
      <c r="E15429" t="s">
        <v>9</v>
      </c>
      <c r="F15429" t="s">
        <v>247</v>
      </c>
      <c r="G15429" t="s">
        <v>861</v>
      </c>
      <c r="H15429" s="135" t="s">
        <v>2435</v>
      </c>
      <c r="I15429" t="s">
        <v>1454</v>
      </c>
      <c r="J15429" s="20">
        <v>24</v>
      </c>
      <c r="K15429" s="20" t="s">
        <v>9</v>
      </c>
      <c r="L15429" t="s">
        <v>1464</v>
      </c>
      <c r="M15429" s="20">
        <v>5.28</v>
      </c>
      <c r="N15429" s="20">
        <v>7.72</v>
      </c>
      <c r="AE15429">
        <f t="shared" si="241"/>
        <v>2011</v>
      </c>
    </row>
    <row r="15430" spans="1:31" x14ac:dyDescent="0.25">
      <c r="A15430" s="7">
        <v>15427</v>
      </c>
      <c r="B15430" s="8">
        <v>40766</v>
      </c>
      <c r="C15430" t="s">
        <v>3</v>
      </c>
      <c r="D15430" t="s">
        <v>588</v>
      </c>
      <c r="E15430" t="s">
        <v>9</v>
      </c>
      <c r="F15430" t="s">
        <v>869</v>
      </c>
      <c r="G15430" t="s">
        <v>732</v>
      </c>
      <c r="H15430" s="135" t="s">
        <v>2223</v>
      </c>
      <c r="I15430" t="s">
        <v>1454</v>
      </c>
      <c r="J15430" s="20">
        <v>40</v>
      </c>
      <c r="K15430" s="20" t="s">
        <v>9</v>
      </c>
      <c r="L15430" t="s">
        <v>1464</v>
      </c>
      <c r="M15430" s="20">
        <v>8.8000000000000007</v>
      </c>
      <c r="N15430" s="20">
        <v>12.2</v>
      </c>
      <c r="AE15430">
        <f t="shared" si="241"/>
        <v>2011</v>
      </c>
    </row>
    <row r="15431" spans="1:31" x14ac:dyDescent="0.25">
      <c r="A15431" s="7">
        <v>15428</v>
      </c>
      <c r="B15431" s="8">
        <v>40767</v>
      </c>
      <c r="C15431" t="s">
        <v>3</v>
      </c>
      <c r="D15431" t="s">
        <v>982</v>
      </c>
      <c r="E15431" t="s">
        <v>9</v>
      </c>
      <c r="F15431" t="s">
        <v>122</v>
      </c>
      <c r="G15431" t="s">
        <v>24</v>
      </c>
      <c r="H15431" s="135" t="s">
        <v>1497</v>
      </c>
      <c r="I15431" t="s">
        <v>1454</v>
      </c>
      <c r="J15431" s="20">
        <v>25</v>
      </c>
      <c r="K15431" s="20" t="s">
        <v>1465</v>
      </c>
      <c r="L15431" t="s">
        <v>1466</v>
      </c>
      <c r="M15431" s="20">
        <v>6.25</v>
      </c>
      <c r="N15431" s="20">
        <v>6.25</v>
      </c>
      <c r="AE15431">
        <f t="shared" si="241"/>
        <v>2011</v>
      </c>
    </row>
    <row r="15432" spans="1:31" x14ac:dyDescent="0.25">
      <c r="A15432" s="7">
        <v>15429</v>
      </c>
      <c r="B15432" s="8">
        <v>40767</v>
      </c>
      <c r="C15432" t="s">
        <v>3</v>
      </c>
      <c r="D15432" t="s">
        <v>1113</v>
      </c>
      <c r="E15432" t="s">
        <v>9</v>
      </c>
      <c r="F15432" t="s">
        <v>1042</v>
      </c>
      <c r="G15432" t="s">
        <v>11</v>
      </c>
      <c r="H15432" s="135" t="s">
        <v>1505</v>
      </c>
      <c r="I15432" t="s">
        <v>1455</v>
      </c>
      <c r="J15432" s="20">
        <v>15</v>
      </c>
      <c r="K15432" s="20" t="s">
        <v>1465</v>
      </c>
      <c r="L15432" t="s">
        <v>1466</v>
      </c>
      <c r="M15432" s="20">
        <v>1.875</v>
      </c>
      <c r="N15432" s="20">
        <v>1.875</v>
      </c>
      <c r="AE15432">
        <f t="shared" si="241"/>
        <v>2011</v>
      </c>
    </row>
    <row r="15433" spans="1:31" x14ac:dyDescent="0.25">
      <c r="A15433" s="7">
        <v>15430</v>
      </c>
      <c r="B15433" s="8">
        <v>40768</v>
      </c>
      <c r="C15433" t="s">
        <v>3</v>
      </c>
      <c r="D15433" t="s">
        <v>1042</v>
      </c>
      <c r="E15433" t="s">
        <v>9</v>
      </c>
      <c r="F15433" t="s">
        <v>1099</v>
      </c>
      <c r="G15433" t="s">
        <v>648</v>
      </c>
      <c r="H15433" s="135" t="s">
        <v>1917</v>
      </c>
      <c r="I15433" t="s">
        <v>1455</v>
      </c>
      <c r="J15433" s="20">
        <v>27</v>
      </c>
      <c r="K15433" s="20" t="s">
        <v>9</v>
      </c>
      <c r="L15433" t="s">
        <v>1463</v>
      </c>
      <c r="M15433" s="20">
        <v>3.24</v>
      </c>
      <c r="N15433" s="20">
        <v>4.01</v>
      </c>
      <c r="AE15433">
        <f t="shared" si="241"/>
        <v>2011</v>
      </c>
    </row>
    <row r="15434" spans="1:31" x14ac:dyDescent="0.25">
      <c r="A15434" s="7">
        <v>15431</v>
      </c>
      <c r="B15434" s="8">
        <v>40768</v>
      </c>
      <c r="C15434" t="s">
        <v>3</v>
      </c>
      <c r="D15434" t="s">
        <v>1068</v>
      </c>
      <c r="E15434" t="s">
        <v>9</v>
      </c>
      <c r="F15434" t="s">
        <v>54</v>
      </c>
      <c r="G15434" t="s">
        <v>1016</v>
      </c>
      <c r="H15434" s="9" t="s">
        <v>2900</v>
      </c>
      <c r="I15434" t="s">
        <v>1454</v>
      </c>
      <c r="J15434" s="20">
        <v>11</v>
      </c>
      <c r="K15434" s="20" t="s">
        <v>9</v>
      </c>
      <c r="L15434" t="s">
        <v>1464</v>
      </c>
      <c r="M15434" s="20">
        <v>2.42</v>
      </c>
      <c r="N15434" s="20">
        <v>4.08</v>
      </c>
      <c r="AE15434">
        <f t="shared" si="241"/>
        <v>2011</v>
      </c>
    </row>
    <row r="15435" spans="1:31" x14ac:dyDescent="0.25">
      <c r="A15435" s="7">
        <v>15432</v>
      </c>
      <c r="B15435" s="8">
        <v>40768</v>
      </c>
      <c r="C15435" t="s">
        <v>3</v>
      </c>
      <c r="D15435" t="s">
        <v>968</v>
      </c>
      <c r="E15435" t="s">
        <v>9</v>
      </c>
      <c r="F15435" t="s">
        <v>787</v>
      </c>
      <c r="G15435" t="s">
        <v>895</v>
      </c>
      <c r="H15435" s="135" t="s">
        <v>2590</v>
      </c>
      <c r="I15435" t="s">
        <v>1455</v>
      </c>
      <c r="J15435" s="20">
        <v>30</v>
      </c>
      <c r="K15435" s="20" t="s">
        <v>3</v>
      </c>
      <c r="L15435" t="s">
        <v>1464</v>
      </c>
      <c r="M15435" s="20">
        <v>4.7</v>
      </c>
      <c r="N15435" s="20">
        <v>3.3</v>
      </c>
      <c r="AE15435">
        <f t="shared" si="241"/>
        <v>2011</v>
      </c>
    </row>
    <row r="15436" spans="1:31" x14ac:dyDescent="0.25">
      <c r="A15436" s="7">
        <v>15433</v>
      </c>
      <c r="B15436" s="8">
        <v>40768</v>
      </c>
      <c r="C15436" t="s">
        <v>3</v>
      </c>
      <c r="D15436" t="s">
        <v>588</v>
      </c>
      <c r="E15436" t="s">
        <v>9</v>
      </c>
      <c r="F15436" t="s">
        <v>53</v>
      </c>
      <c r="G15436" t="s">
        <v>929</v>
      </c>
      <c r="H15436" s="135" t="s">
        <v>2728</v>
      </c>
      <c r="I15436" t="s">
        <v>1454</v>
      </c>
      <c r="J15436" s="20">
        <v>16</v>
      </c>
      <c r="K15436" s="20" t="s">
        <v>1465</v>
      </c>
      <c r="L15436" t="s">
        <v>1466</v>
      </c>
      <c r="M15436" s="20">
        <v>4</v>
      </c>
      <c r="N15436" s="20">
        <v>4</v>
      </c>
      <c r="AE15436">
        <f t="shared" si="241"/>
        <v>2011</v>
      </c>
    </row>
    <row r="15437" spans="1:31" x14ac:dyDescent="0.25">
      <c r="A15437" s="7">
        <v>15434</v>
      </c>
      <c r="B15437" s="8">
        <v>40768</v>
      </c>
      <c r="C15437" t="s">
        <v>3</v>
      </c>
      <c r="D15437" t="s">
        <v>1047</v>
      </c>
      <c r="E15437" t="s">
        <v>9</v>
      </c>
      <c r="F15437" t="s">
        <v>1042</v>
      </c>
      <c r="G15437" t="s">
        <v>929</v>
      </c>
      <c r="H15437" s="135" t="s">
        <v>3106</v>
      </c>
      <c r="I15437" t="s">
        <v>1454</v>
      </c>
      <c r="J15437" s="20">
        <v>1</v>
      </c>
      <c r="K15437" s="20" t="s">
        <v>1465</v>
      </c>
      <c r="L15437" t="s">
        <v>1466</v>
      </c>
      <c r="M15437" s="20">
        <v>0.25</v>
      </c>
      <c r="N15437" s="20">
        <v>0.25</v>
      </c>
      <c r="AE15437">
        <f t="shared" si="241"/>
        <v>2011</v>
      </c>
    </row>
    <row r="15438" spans="1:31" x14ac:dyDescent="0.25">
      <c r="A15438" s="7">
        <v>15435</v>
      </c>
      <c r="B15438" s="8">
        <v>40768</v>
      </c>
      <c r="C15438" t="s">
        <v>3</v>
      </c>
      <c r="D15438" t="s">
        <v>1064</v>
      </c>
      <c r="E15438" t="s">
        <v>9</v>
      </c>
      <c r="F15438" t="s">
        <v>1028</v>
      </c>
      <c r="G15438" t="s">
        <v>1016</v>
      </c>
      <c r="H15438" s="9" t="s">
        <v>2890</v>
      </c>
      <c r="I15438" t="s">
        <v>1454</v>
      </c>
      <c r="J15438" s="20">
        <v>64</v>
      </c>
      <c r="K15438" s="20" t="s">
        <v>3</v>
      </c>
      <c r="L15438" t="s">
        <v>1464</v>
      </c>
      <c r="M15438" s="20">
        <v>18.920000000000002</v>
      </c>
      <c r="N15438" s="20">
        <v>14.08</v>
      </c>
      <c r="AE15438">
        <f t="shared" si="241"/>
        <v>2011</v>
      </c>
    </row>
    <row r="15439" spans="1:31" x14ac:dyDescent="0.25">
      <c r="A15439" s="7">
        <v>15436</v>
      </c>
      <c r="B15439" s="8">
        <v>40769</v>
      </c>
      <c r="C15439" t="s">
        <v>3</v>
      </c>
      <c r="D15439" t="s">
        <v>392</v>
      </c>
      <c r="E15439" t="s">
        <v>9</v>
      </c>
      <c r="F15439" t="s">
        <v>469</v>
      </c>
      <c r="G15439" t="s">
        <v>861</v>
      </c>
      <c r="H15439" s="135" t="s">
        <v>2520</v>
      </c>
      <c r="I15439" t="s">
        <v>1454</v>
      </c>
      <c r="J15439" s="20">
        <v>20</v>
      </c>
      <c r="K15439" s="20" t="s">
        <v>1465</v>
      </c>
      <c r="L15439" t="s">
        <v>1466</v>
      </c>
      <c r="M15439" s="20">
        <v>5</v>
      </c>
      <c r="N15439" s="20">
        <v>5</v>
      </c>
      <c r="AE15439">
        <f t="shared" si="241"/>
        <v>2011</v>
      </c>
    </row>
    <row r="15440" spans="1:31" x14ac:dyDescent="0.25">
      <c r="A15440" s="7">
        <v>15437</v>
      </c>
      <c r="B15440" s="8">
        <v>40769</v>
      </c>
      <c r="C15440" t="s">
        <v>3</v>
      </c>
      <c r="D15440" t="s">
        <v>427</v>
      </c>
      <c r="E15440" t="s">
        <v>9</v>
      </c>
      <c r="F15440" t="s">
        <v>543</v>
      </c>
      <c r="G15440" t="s">
        <v>569</v>
      </c>
      <c r="H15440" s="135" t="s">
        <v>3107</v>
      </c>
      <c r="I15440" t="s">
        <v>1454</v>
      </c>
      <c r="J15440" s="20">
        <v>50</v>
      </c>
      <c r="K15440" s="20" t="s">
        <v>3</v>
      </c>
      <c r="L15440" t="s">
        <v>1464</v>
      </c>
      <c r="M15440" s="20">
        <v>15</v>
      </c>
      <c r="N15440" s="20">
        <v>11</v>
      </c>
      <c r="AE15440">
        <f t="shared" si="241"/>
        <v>2011</v>
      </c>
    </row>
    <row r="15441" spans="1:31" x14ac:dyDescent="0.25">
      <c r="A15441" s="7">
        <v>15438</v>
      </c>
      <c r="B15441" s="8">
        <v>40769</v>
      </c>
      <c r="C15441" t="s">
        <v>3</v>
      </c>
      <c r="D15441" t="s">
        <v>1020</v>
      </c>
      <c r="E15441" t="s">
        <v>9</v>
      </c>
      <c r="F15441" t="s">
        <v>727</v>
      </c>
      <c r="G15441" t="s">
        <v>377</v>
      </c>
      <c r="H15441" s="9" t="s">
        <v>2159</v>
      </c>
      <c r="I15441" t="s">
        <v>1454</v>
      </c>
      <c r="J15441" s="20">
        <v>32</v>
      </c>
      <c r="K15441" s="20" t="s">
        <v>3</v>
      </c>
      <c r="L15441" t="s">
        <v>1464</v>
      </c>
      <c r="M15441" s="20">
        <v>9.9600000000000009</v>
      </c>
      <c r="N15441" s="20">
        <v>7.04</v>
      </c>
      <c r="AE15441">
        <f t="shared" si="241"/>
        <v>2011</v>
      </c>
    </row>
    <row r="15442" spans="1:31" x14ac:dyDescent="0.25">
      <c r="A15442" s="7">
        <v>15439</v>
      </c>
      <c r="B15442" s="8">
        <v>40769</v>
      </c>
      <c r="C15442" t="s">
        <v>3</v>
      </c>
      <c r="D15442" t="s">
        <v>614</v>
      </c>
      <c r="E15442" t="s">
        <v>9</v>
      </c>
      <c r="F15442" t="s">
        <v>727</v>
      </c>
      <c r="G15442" t="s">
        <v>648</v>
      </c>
      <c r="H15442" s="136" t="s">
        <v>2474</v>
      </c>
      <c r="I15442" t="s">
        <v>1454</v>
      </c>
      <c r="J15442" s="20">
        <v>114</v>
      </c>
      <c r="K15442" s="20" t="s">
        <v>3</v>
      </c>
      <c r="L15442" t="s">
        <v>1464</v>
      </c>
      <c r="M15442" s="20">
        <v>32.92</v>
      </c>
      <c r="N15442" s="20">
        <v>25.08</v>
      </c>
      <c r="AE15442">
        <f t="shared" si="241"/>
        <v>2011</v>
      </c>
    </row>
    <row r="15443" spans="1:31" x14ac:dyDescent="0.25">
      <c r="A15443" s="7">
        <v>15440</v>
      </c>
      <c r="B15443" s="8">
        <v>40769</v>
      </c>
      <c r="C15443" t="s">
        <v>3</v>
      </c>
      <c r="D15443" t="s">
        <v>543</v>
      </c>
      <c r="E15443" t="s">
        <v>9</v>
      </c>
      <c r="F15443" t="s">
        <v>978</v>
      </c>
      <c r="G15443" t="s">
        <v>895</v>
      </c>
      <c r="H15443" s="135" t="s">
        <v>2561</v>
      </c>
      <c r="I15443" t="s">
        <v>1454</v>
      </c>
      <c r="J15443" s="20">
        <v>15</v>
      </c>
      <c r="K15443" s="20" t="s">
        <v>9</v>
      </c>
      <c r="L15443" t="s">
        <v>1464</v>
      </c>
      <c r="M15443" s="20">
        <v>3.3</v>
      </c>
      <c r="N15443" s="20">
        <v>5.2</v>
      </c>
      <c r="AE15443">
        <f t="shared" si="241"/>
        <v>2011</v>
      </c>
    </row>
    <row r="15444" spans="1:31" x14ac:dyDescent="0.25">
      <c r="A15444" s="7">
        <v>15441</v>
      </c>
      <c r="B15444" s="8">
        <v>40769</v>
      </c>
      <c r="C15444" t="s">
        <v>3</v>
      </c>
      <c r="D15444" t="s">
        <v>952</v>
      </c>
      <c r="E15444" t="s">
        <v>9</v>
      </c>
      <c r="F15444" t="s">
        <v>1109</v>
      </c>
      <c r="G15444" t="s">
        <v>929</v>
      </c>
      <c r="H15444" s="135" t="s">
        <v>2913</v>
      </c>
      <c r="I15444" t="s">
        <v>1455</v>
      </c>
      <c r="J15444" s="20">
        <v>25</v>
      </c>
      <c r="K15444" s="20" t="s">
        <v>1465</v>
      </c>
      <c r="L15444" t="s">
        <v>1466</v>
      </c>
      <c r="M15444" s="20">
        <v>3.125</v>
      </c>
      <c r="N15444" s="20">
        <v>3.125</v>
      </c>
      <c r="AE15444">
        <f t="shared" si="241"/>
        <v>2011</v>
      </c>
    </row>
    <row r="15445" spans="1:31" x14ac:dyDescent="0.25">
      <c r="A15445" s="7">
        <v>15442</v>
      </c>
      <c r="B15445" s="8">
        <v>40769</v>
      </c>
      <c r="C15445" t="s">
        <v>3</v>
      </c>
      <c r="D15445" t="s">
        <v>425</v>
      </c>
      <c r="E15445" t="s">
        <v>9</v>
      </c>
      <c r="F15445" t="s">
        <v>1045</v>
      </c>
      <c r="G15445" t="s">
        <v>929</v>
      </c>
      <c r="H15445" s="135" t="s">
        <v>2986</v>
      </c>
      <c r="I15445" t="s">
        <v>1454</v>
      </c>
      <c r="J15445" s="20">
        <v>86</v>
      </c>
      <c r="K15445" s="20" t="s">
        <v>3</v>
      </c>
      <c r="L15445" t="s">
        <v>1463</v>
      </c>
      <c r="M15445" s="20">
        <v>23.36</v>
      </c>
      <c r="N15445" s="20">
        <v>20.64</v>
      </c>
      <c r="AE15445">
        <f t="shared" si="241"/>
        <v>2011</v>
      </c>
    </row>
    <row r="15446" spans="1:31" x14ac:dyDescent="0.25">
      <c r="A15446" s="7">
        <v>15443</v>
      </c>
      <c r="B15446" s="8">
        <v>40769</v>
      </c>
      <c r="C15446" t="s">
        <v>3</v>
      </c>
      <c r="D15446" t="s">
        <v>543</v>
      </c>
      <c r="E15446" t="s">
        <v>9</v>
      </c>
      <c r="F15446" t="s">
        <v>45</v>
      </c>
      <c r="G15446" t="s">
        <v>895</v>
      </c>
      <c r="H15446" s="135" t="s">
        <v>2628</v>
      </c>
      <c r="I15446" t="s">
        <v>1454</v>
      </c>
      <c r="J15446" s="20">
        <v>12</v>
      </c>
      <c r="K15446" s="20" t="s">
        <v>9</v>
      </c>
      <c r="L15446" t="s">
        <v>1463</v>
      </c>
      <c r="M15446" s="20">
        <v>2.88</v>
      </c>
      <c r="N15446" s="20">
        <v>4.12</v>
      </c>
      <c r="AE15446">
        <f t="shared" si="241"/>
        <v>2011</v>
      </c>
    </row>
    <row r="15447" spans="1:31" x14ac:dyDescent="0.25">
      <c r="A15447" s="7">
        <v>15444</v>
      </c>
      <c r="B15447" s="8">
        <v>40769</v>
      </c>
      <c r="C15447" t="s">
        <v>3</v>
      </c>
      <c r="D15447" t="s">
        <v>543</v>
      </c>
      <c r="E15447" t="s">
        <v>9</v>
      </c>
      <c r="F15447" t="s">
        <v>268</v>
      </c>
      <c r="G15447" t="s">
        <v>895</v>
      </c>
      <c r="H15447" s="135" t="s">
        <v>2567</v>
      </c>
      <c r="I15447" t="s">
        <v>1454</v>
      </c>
      <c r="J15447" s="20">
        <v>12</v>
      </c>
      <c r="K15447" s="20" t="s">
        <v>1465</v>
      </c>
      <c r="L15447" t="s">
        <v>1466</v>
      </c>
      <c r="M15447" s="20">
        <v>3</v>
      </c>
      <c r="N15447" s="20">
        <v>3</v>
      </c>
      <c r="AE15447">
        <f t="shared" si="241"/>
        <v>2011</v>
      </c>
    </row>
    <row r="15448" spans="1:31" x14ac:dyDescent="0.25">
      <c r="A15448" s="7">
        <v>15445</v>
      </c>
      <c r="B15448" s="8">
        <v>40769</v>
      </c>
      <c r="C15448" t="s">
        <v>3</v>
      </c>
      <c r="D15448" t="s">
        <v>543</v>
      </c>
      <c r="E15448" t="s">
        <v>9</v>
      </c>
      <c r="F15448" t="s">
        <v>978</v>
      </c>
      <c r="G15448" t="s">
        <v>895</v>
      </c>
      <c r="H15448" s="135" t="s">
        <v>2567</v>
      </c>
      <c r="I15448" t="s">
        <v>1454</v>
      </c>
      <c r="J15448" s="20">
        <v>12</v>
      </c>
      <c r="K15448" s="20" t="s">
        <v>3</v>
      </c>
      <c r="L15448" t="s">
        <v>1464</v>
      </c>
      <c r="M15448" s="20">
        <v>4.3599999999999994</v>
      </c>
      <c r="N15448" s="20">
        <v>2.64</v>
      </c>
      <c r="AE15448">
        <f t="shared" si="241"/>
        <v>2011</v>
      </c>
    </row>
    <row r="15449" spans="1:31" x14ac:dyDescent="0.25">
      <c r="A15449" s="7">
        <v>15446</v>
      </c>
      <c r="B15449" s="8">
        <v>40769</v>
      </c>
      <c r="C15449" t="s">
        <v>3</v>
      </c>
      <c r="D15449" t="s">
        <v>786</v>
      </c>
      <c r="E15449" t="s">
        <v>9</v>
      </c>
      <c r="F15449" t="s">
        <v>91</v>
      </c>
      <c r="G15449" t="s">
        <v>377</v>
      </c>
      <c r="H15449" s="9" t="s">
        <v>3104</v>
      </c>
      <c r="I15449" t="s">
        <v>1454</v>
      </c>
      <c r="J15449" s="20">
        <v>25</v>
      </c>
      <c r="K15449" s="20" t="s">
        <v>9</v>
      </c>
      <c r="L15449" t="s">
        <v>1464</v>
      </c>
      <c r="M15449" s="20">
        <v>5.5</v>
      </c>
      <c r="N15449" s="20">
        <v>8</v>
      </c>
      <c r="AE15449">
        <f t="shared" si="241"/>
        <v>2011</v>
      </c>
    </row>
    <row r="15450" spans="1:31" x14ac:dyDescent="0.25">
      <c r="A15450" s="7">
        <v>15447</v>
      </c>
      <c r="B15450" s="8">
        <v>40770</v>
      </c>
      <c r="C15450" t="s">
        <v>3</v>
      </c>
      <c r="D15450" t="s">
        <v>518</v>
      </c>
      <c r="E15450" t="s">
        <v>9</v>
      </c>
      <c r="F15450" t="s">
        <v>904</v>
      </c>
      <c r="G15450" t="s">
        <v>1016</v>
      </c>
      <c r="H15450" s="135" t="s">
        <v>1496</v>
      </c>
      <c r="I15450" t="s">
        <v>1454</v>
      </c>
      <c r="J15450" s="20">
        <v>30</v>
      </c>
      <c r="K15450" s="20" t="s">
        <v>9</v>
      </c>
      <c r="L15450" t="s">
        <v>1464</v>
      </c>
      <c r="M15450" s="20">
        <v>6.6</v>
      </c>
      <c r="N15450" s="20">
        <v>9.4</v>
      </c>
      <c r="AE15450">
        <f t="shared" si="241"/>
        <v>2011</v>
      </c>
    </row>
    <row r="15451" spans="1:31" x14ac:dyDescent="0.25">
      <c r="A15451" s="7">
        <v>15448</v>
      </c>
      <c r="B15451" s="8">
        <v>40771</v>
      </c>
      <c r="C15451" t="s">
        <v>3</v>
      </c>
      <c r="D15451" t="s">
        <v>972</v>
      </c>
      <c r="E15451" t="s">
        <v>9</v>
      </c>
      <c r="F15451" t="s">
        <v>1066</v>
      </c>
      <c r="G15451" t="s">
        <v>569</v>
      </c>
      <c r="H15451" s="135" t="s">
        <v>1674</v>
      </c>
      <c r="I15451" t="s">
        <v>1454</v>
      </c>
      <c r="J15451" s="20">
        <v>21</v>
      </c>
      <c r="K15451" s="20" t="s">
        <v>3</v>
      </c>
      <c r="L15451" t="s">
        <v>1464</v>
      </c>
      <c r="M15451" s="20">
        <v>6.88</v>
      </c>
      <c r="N15451" s="20">
        <v>4.62</v>
      </c>
      <c r="AE15451">
        <f t="shared" si="241"/>
        <v>2011</v>
      </c>
    </row>
    <row r="15452" spans="1:31" x14ac:dyDescent="0.25">
      <c r="A15452" s="7">
        <v>15449</v>
      </c>
      <c r="B15452" s="8">
        <v>40771</v>
      </c>
      <c r="C15452" t="s">
        <v>3</v>
      </c>
      <c r="D15452" t="s">
        <v>1107</v>
      </c>
      <c r="E15452" t="s">
        <v>9</v>
      </c>
      <c r="F15452" t="s">
        <v>1038</v>
      </c>
      <c r="G15452" t="s">
        <v>648</v>
      </c>
      <c r="H15452" s="135" t="s">
        <v>1785</v>
      </c>
      <c r="I15452" t="s">
        <v>1454</v>
      </c>
      <c r="J15452" s="20">
        <v>29</v>
      </c>
      <c r="K15452" s="20" t="s">
        <v>1465</v>
      </c>
      <c r="L15452" t="s">
        <v>1466</v>
      </c>
      <c r="M15452" s="20">
        <v>7.25</v>
      </c>
      <c r="N15452" s="20">
        <v>7.25</v>
      </c>
      <c r="AE15452">
        <f t="shared" si="241"/>
        <v>2011</v>
      </c>
    </row>
    <row r="15453" spans="1:31" x14ac:dyDescent="0.25">
      <c r="A15453" s="7">
        <v>15450</v>
      </c>
      <c r="B15453" s="8">
        <v>40771</v>
      </c>
      <c r="C15453" t="s">
        <v>3</v>
      </c>
      <c r="D15453" t="s">
        <v>31</v>
      </c>
      <c r="E15453" t="s">
        <v>9</v>
      </c>
      <c r="F15453" t="s">
        <v>1045</v>
      </c>
      <c r="G15453" t="s">
        <v>648</v>
      </c>
      <c r="H15453" s="135" t="s">
        <v>2853</v>
      </c>
      <c r="I15453" t="s">
        <v>1454</v>
      </c>
      <c r="J15453" s="20">
        <v>30</v>
      </c>
      <c r="K15453" s="20" t="s">
        <v>3</v>
      </c>
      <c r="L15453" t="s">
        <v>1464</v>
      </c>
      <c r="M15453" s="20">
        <v>9.4</v>
      </c>
      <c r="N15453" s="20">
        <v>6.6</v>
      </c>
      <c r="AE15453">
        <f t="shared" si="241"/>
        <v>2011</v>
      </c>
    </row>
    <row r="15454" spans="1:31" x14ac:dyDescent="0.25">
      <c r="A15454" s="7">
        <v>15451</v>
      </c>
      <c r="B15454" s="8">
        <v>40771</v>
      </c>
      <c r="C15454" t="s">
        <v>3</v>
      </c>
      <c r="D15454" t="s">
        <v>1107</v>
      </c>
      <c r="E15454" t="s">
        <v>9</v>
      </c>
      <c r="F15454" t="s">
        <v>1038</v>
      </c>
      <c r="G15454" t="s">
        <v>648</v>
      </c>
      <c r="H15454" s="135" t="s">
        <v>3108</v>
      </c>
      <c r="I15454" t="s">
        <v>1454</v>
      </c>
      <c r="J15454" s="20">
        <v>26</v>
      </c>
      <c r="K15454" s="20" t="s">
        <v>1465</v>
      </c>
      <c r="L15454" t="s">
        <v>1466</v>
      </c>
      <c r="M15454" s="20">
        <v>6.5</v>
      </c>
      <c r="N15454" s="20">
        <v>6.5</v>
      </c>
      <c r="AE15454">
        <f t="shared" si="241"/>
        <v>2011</v>
      </c>
    </row>
    <row r="15455" spans="1:31" x14ac:dyDescent="0.25">
      <c r="A15455" s="7">
        <v>15452</v>
      </c>
      <c r="B15455" s="8">
        <v>40771</v>
      </c>
      <c r="C15455" t="s">
        <v>3</v>
      </c>
      <c r="D15455" t="s">
        <v>1060</v>
      </c>
      <c r="E15455" t="s">
        <v>9</v>
      </c>
      <c r="F15455" t="s">
        <v>190</v>
      </c>
      <c r="G15455" t="s">
        <v>1016</v>
      </c>
      <c r="H15455" s="135" t="s">
        <v>2860</v>
      </c>
      <c r="I15455" t="s">
        <v>1454</v>
      </c>
      <c r="J15455" s="20">
        <v>31</v>
      </c>
      <c r="K15455" s="20" t="s">
        <v>3</v>
      </c>
      <c r="L15455" t="s">
        <v>1464</v>
      </c>
      <c r="M15455" s="20">
        <v>9.68</v>
      </c>
      <c r="N15455" s="20">
        <v>6.82</v>
      </c>
      <c r="AE15455">
        <f t="shared" si="241"/>
        <v>2011</v>
      </c>
    </row>
    <row r="15456" spans="1:31" x14ac:dyDescent="0.25">
      <c r="A15456" s="7">
        <v>15453</v>
      </c>
      <c r="B15456" s="8">
        <v>40771</v>
      </c>
      <c r="C15456" t="s">
        <v>3</v>
      </c>
      <c r="D15456" t="s">
        <v>972</v>
      </c>
      <c r="E15456" t="s">
        <v>9</v>
      </c>
      <c r="F15456" t="s">
        <v>798</v>
      </c>
      <c r="G15456" t="s">
        <v>870</v>
      </c>
      <c r="H15456" s="136" t="s">
        <v>2500</v>
      </c>
      <c r="I15456" t="s">
        <v>1455</v>
      </c>
      <c r="J15456" s="20">
        <v>14</v>
      </c>
      <c r="K15456" s="20" t="s">
        <v>3</v>
      </c>
      <c r="L15456" t="s">
        <v>1463</v>
      </c>
      <c r="M15456" s="20">
        <v>2.3200000000000003</v>
      </c>
      <c r="N15456" s="20">
        <v>1.68</v>
      </c>
      <c r="AE15456">
        <f t="shared" si="241"/>
        <v>2011</v>
      </c>
    </row>
    <row r="15457" spans="1:31" x14ac:dyDescent="0.25">
      <c r="A15457" s="7">
        <v>15454</v>
      </c>
      <c r="B15457" s="8">
        <v>40771</v>
      </c>
      <c r="C15457" t="s">
        <v>3</v>
      </c>
      <c r="D15457" t="s">
        <v>392</v>
      </c>
      <c r="E15457" t="s">
        <v>9</v>
      </c>
      <c r="F15457" t="s">
        <v>923</v>
      </c>
      <c r="G15457" t="s">
        <v>569</v>
      </c>
      <c r="H15457" s="9" t="s">
        <v>2387</v>
      </c>
      <c r="I15457" t="s">
        <v>1454</v>
      </c>
      <c r="J15457" s="20">
        <v>23</v>
      </c>
      <c r="K15457" s="20" t="s">
        <v>3</v>
      </c>
      <c r="L15457" t="s">
        <v>1463</v>
      </c>
      <c r="M15457" s="20">
        <v>6.98</v>
      </c>
      <c r="N15457" s="20">
        <v>5.52</v>
      </c>
      <c r="AE15457">
        <f t="shared" si="241"/>
        <v>2011</v>
      </c>
    </row>
    <row r="15458" spans="1:31" x14ac:dyDescent="0.25">
      <c r="A15458" s="7">
        <v>15455</v>
      </c>
      <c r="B15458" s="8">
        <v>40772</v>
      </c>
      <c r="C15458" t="s">
        <v>3</v>
      </c>
      <c r="D15458" t="s">
        <v>972</v>
      </c>
      <c r="E15458" t="s">
        <v>9</v>
      </c>
      <c r="F15458" t="s">
        <v>798</v>
      </c>
      <c r="G15458" t="s">
        <v>870</v>
      </c>
      <c r="H15458" s="136" t="s">
        <v>2500</v>
      </c>
      <c r="I15458" t="s">
        <v>1455</v>
      </c>
      <c r="J15458" s="20">
        <v>14</v>
      </c>
      <c r="K15458" s="20" t="s">
        <v>9</v>
      </c>
      <c r="L15458" t="s">
        <v>1463</v>
      </c>
      <c r="M15458" s="20">
        <v>1.68</v>
      </c>
      <c r="N15458" s="20">
        <v>2.3200000000000003</v>
      </c>
      <c r="AE15458">
        <f t="shared" si="241"/>
        <v>2011</v>
      </c>
    </row>
    <row r="15459" spans="1:31" x14ac:dyDescent="0.25">
      <c r="A15459" s="7">
        <v>15456</v>
      </c>
      <c r="B15459" s="8">
        <v>40772</v>
      </c>
      <c r="C15459" t="s">
        <v>3</v>
      </c>
      <c r="D15459" t="s">
        <v>743</v>
      </c>
      <c r="E15459" t="s">
        <v>9</v>
      </c>
      <c r="F15459" t="s">
        <v>1088</v>
      </c>
      <c r="G15459" t="s">
        <v>929</v>
      </c>
      <c r="H15459" s="135" t="s">
        <v>2678</v>
      </c>
      <c r="I15459" t="s">
        <v>1454</v>
      </c>
      <c r="J15459" s="20">
        <v>20</v>
      </c>
      <c r="K15459" s="20" t="s">
        <v>9</v>
      </c>
      <c r="L15459" t="s">
        <v>1464</v>
      </c>
      <c r="M15459" s="20">
        <v>4.4000000000000004</v>
      </c>
      <c r="N15459" s="20">
        <v>6.6</v>
      </c>
      <c r="AE15459">
        <f t="shared" si="241"/>
        <v>2011</v>
      </c>
    </row>
    <row r="15460" spans="1:31" x14ac:dyDescent="0.25">
      <c r="A15460" s="7">
        <v>15457</v>
      </c>
      <c r="B15460" s="8">
        <v>40772</v>
      </c>
      <c r="C15460" t="s">
        <v>3</v>
      </c>
      <c r="D15460" t="s">
        <v>850</v>
      </c>
      <c r="E15460" t="s">
        <v>9</v>
      </c>
      <c r="F15460" t="s">
        <v>678</v>
      </c>
      <c r="G15460" t="s">
        <v>870</v>
      </c>
      <c r="H15460" s="135" t="s">
        <v>2523</v>
      </c>
      <c r="I15460" t="s">
        <v>1455</v>
      </c>
      <c r="J15460" s="20">
        <v>32</v>
      </c>
      <c r="K15460" s="20" t="s">
        <v>1465</v>
      </c>
      <c r="L15460" t="s">
        <v>1466</v>
      </c>
      <c r="M15460" s="20">
        <v>4</v>
      </c>
      <c r="N15460" s="20">
        <v>4</v>
      </c>
      <c r="AE15460">
        <f t="shared" si="241"/>
        <v>2011</v>
      </c>
    </row>
    <row r="15461" spans="1:31" x14ac:dyDescent="0.25">
      <c r="A15461" s="7">
        <v>15458</v>
      </c>
      <c r="B15461" s="8">
        <v>40773</v>
      </c>
      <c r="C15461" t="s">
        <v>3</v>
      </c>
      <c r="D15461" t="s">
        <v>1018</v>
      </c>
      <c r="E15461" t="s">
        <v>9</v>
      </c>
      <c r="F15461" t="s">
        <v>1066</v>
      </c>
      <c r="G15461" t="s">
        <v>569</v>
      </c>
      <c r="H15461" s="135" t="s">
        <v>1674</v>
      </c>
      <c r="I15461" t="s">
        <v>1454</v>
      </c>
      <c r="J15461" s="20">
        <v>21</v>
      </c>
      <c r="K15461" s="20" t="s">
        <v>3</v>
      </c>
      <c r="L15461" t="s">
        <v>1463</v>
      </c>
      <c r="M15461" s="20">
        <v>6.46</v>
      </c>
      <c r="N15461" s="20">
        <v>5.04</v>
      </c>
      <c r="AE15461">
        <f t="shared" si="241"/>
        <v>2011</v>
      </c>
    </row>
    <row r="15462" spans="1:31" x14ac:dyDescent="0.25">
      <c r="A15462" s="7">
        <v>15459</v>
      </c>
      <c r="B15462" s="8">
        <v>40773</v>
      </c>
      <c r="C15462" t="s">
        <v>3</v>
      </c>
      <c r="D15462" t="s">
        <v>397</v>
      </c>
      <c r="E15462" t="s">
        <v>9</v>
      </c>
      <c r="F15462" t="s">
        <v>833</v>
      </c>
      <c r="G15462" t="s">
        <v>929</v>
      </c>
      <c r="H15462" s="135" t="s">
        <v>2665</v>
      </c>
      <c r="I15462" t="s">
        <v>1454</v>
      </c>
      <c r="J15462" s="20">
        <v>30</v>
      </c>
      <c r="K15462" s="20" t="s">
        <v>3</v>
      </c>
      <c r="L15462" t="s">
        <v>1464</v>
      </c>
      <c r="M15462" s="20">
        <v>9.4</v>
      </c>
      <c r="N15462" s="20">
        <v>6.6</v>
      </c>
      <c r="AE15462">
        <f t="shared" si="241"/>
        <v>2011</v>
      </c>
    </row>
    <row r="15463" spans="1:31" x14ac:dyDescent="0.25">
      <c r="A15463" s="7">
        <v>15460</v>
      </c>
      <c r="B15463" s="8">
        <v>40773</v>
      </c>
      <c r="C15463" t="s">
        <v>3</v>
      </c>
      <c r="D15463" t="s">
        <v>877</v>
      </c>
      <c r="E15463" t="s">
        <v>9</v>
      </c>
      <c r="F15463" t="s">
        <v>828</v>
      </c>
      <c r="G15463" t="s">
        <v>929</v>
      </c>
      <c r="H15463" s="135" t="s">
        <v>2665</v>
      </c>
      <c r="I15463" t="s">
        <v>1454</v>
      </c>
      <c r="J15463" s="20">
        <v>14</v>
      </c>
      <c r="K15463" s="20" t="s">
        <v>3</v>
      </c>
      <c r="L15463" t="s">
        <v>1463</v>
      </c>
      <c r="M15463" s="20">
        <v>4.6400000000000006</v>
      </c>
      <c r="N15463" s="20">
        <v>3.36</v>
      </c>
      <c r="AE15463">
        <f t="shared" si="241"/>
        <v>2011</v>
      </c>
    </row>
    <row r="15464" spans="1:31" x14ac:dyDescent="0.25">
      <c r="A15464" s="7">
        <v>15461</v>
      </c>
      <c r="B15464" s="8">
        <v>40773</v>
      </c>
      <c r="C15464" t="s">
        <v>3</v>
      </c>
      <c r="D15464" t="s">
        <v>442</v>
      </c>
      <c r="E15464" t="s">
        <v>9</v>
      </c>
      <c r="F15464" t="s">
        <v>427</v>
      </c>
      <c r="G15464" t="s">
        <v>1016</v>
      </c>
      <c r="H15464" s="135" t="s">
        <v>2860</v>
      </c>
      <c r="I15464" t="s">
        <v>1454</v>
      </c>
      <c r="J15464" s="20">
        <v>7</v>
      </c>
      <c r="K15464" s="20" t="s">
        <v>9</v>
      </c>
      <c r="L15464" t="s">
        <v>1464</v>
      </c>
      <c r="M15464" s="20">
        <v>1.54</v>
      </c>
      <c r="N15464" s="20">
        <v>2.96</v>
      </c>
      <c r="AE15464">
        <f t="shared" si="241"/>
        <v>2011</v>
      </c>
    </row>
    <row r="15465" spans="1:31" x14ac:dyDescent="0.25">
      <c r="A15465" s="7">
        <v>15462</v>
      </c>
      <c r="B15465" s="8">
        <v>40773</v>
      </c>
      <c r="C15465" t="s">
        <v>3</v>
      </c>
      <c r="D15465" t="s">
        <v>1108</v>
      </c>
      <c r="E15465" t="s">
        <v>9</v>
      </c>
      <c r="F15465" t="s">
        <v>1110</v>
      </c>
      <c r="G15465" t="s">
        <v>14</v>
      </c>
      <c r="H15465" s="135" t="s">
        <v>1532</v>
      </c>
      <c r="I15465" t="s">
        <v>1454</v>
      </c>
      <c r="J15465" s="20">
        <v>21</v>
      </c>
      <c r="K15465" s="20" t="s">
        <v>3</v>
      </c>
      <c r="L15465" t="s">
        <v>1464</v>
      </c>
      <c r="M15465" s="20">
        <v>6.88</v>
      </c>
      <c r="N15465" s="20">
        <v>4.62</v>
      </c>
      <c r="AE15465">
        <f t="shared" si="241"/>
        <v>2011</v>
      </c>
    </row>
    <row r="15466" spans="1:31" x14ac:dyDescent="0.25">
      <c r="A15466" s="7">
        <v>15463</v>
      </c>
      <c r="B15466" s="8">
        <v>40773</v>
      </c>
      <c r="C15466" t="s">
        <v>3</v>
      </c>
      <c r="D15466" t="s">
        <v>589</v>
      </c>
      <c r="E15466" t="s">
        <v>9</v>
      </c>
      <c r="F15466" t="s">
        <v>1072</v>
      </c>
      <c r="G15466" t="s">
        <v>14</v>
      </c>
      <c r="H15466" s="135" t="s">
        <v>1522</v>
      </c>
      <c r="I15466" t="s">
        <v>1454</v>
      </c>
      <c r="J15466" s="20">
        <v>4</v>
      </c>
      <c r="K15466" s="20" t="s">
        <v>9</v>
      </c>
      <c r="L15466" t="s">
        <v>1464</v>
      </c>
      <c r="M15466" s="20">
        <v>0.88</v>
      </c>
      <c r="N15466" s="20">
        <v>2.12</v>
      </c>
      <c r="AE15466">
        <f t="shared" si="241"/>
        <v>2011</v>
      </c>
    </row>
    <row r="15467" spans="1:31" x14ac:dyDescent="0.25">
      <c r="A15467" s="7">
        <v>15464</v>
      </c>
      <c r="B15467" s="8">
        <v>40774</v>
      </c>
      <c r="C15467" t="s">
        <v>3</v>
      </c>
      <c r="D15467" t="s">
        <v>1085</v>
      </c>
      <c r="E15467" t="s">
        <v>9</v>
      </c>
      <c r="F15467" t="s">
        <v>1042</v>
      </c>
      <c r="G15467" t="s">
        <v>648</v>
      </c>
      <c r="H15467" s="135" t="s">
        <v>2062</v>
      </c>
      <c r="I15467" t="s">
        <v>1454</v>
      </c>
      <c r="J15467" s="20">
        <v>24</v>
      </c>
      <c r="K15467" s="20" t="s">
        <v>9</v>
      </c>
      <c r="L15467" t="s">
        <v>1463</v>
      </c>
      <c r="M15467" s="20">
        <v>5.76</v>
      </c>
      <c r="N15467" s="20">
        <v>7.24</v>
      </c>
      <c r="AE15467">
        <f t="shared" si="241"/>
        <v>2011</v>
      </c>
    </row>
    <row r="15468" spans="1:31" x14ac:dyDescent="0.25">
      <c r="A15468" s="7">
        <v>15465</v>
      </c>
      <c r="B15468" s="8">
        <v>40774</v>
      </c>
      <c r="C15468" t="s">
        <v>3</v>
      </c>
      <c r="D15468" t="s">
        <v>902</v>
      </c>
      <c r="E15468" t="s">
        <v>9</v>
      </c>
      <c r="F15468" t="s">
        <v>1114</v>
      </c>
      <c r="G15468" t="s">
        <v>17</v>
      </c>
      <c r="H15468" s="135" t="s">
        <v>1504</v>
      </c>
      <c r="I15468" t="s">
        <v>1458</v>
      </c>
      <c r="J15468" s="20">
        <v>21</v>
      </c>
      <c r="K15468" s="20" t="s">
        <v>9</v>
      </c>
      <c r="L15468" t="s">
        <v>1463</v>
      </c>
      <c r="M15468" s="20">
        <v>10</v>
      </c>
      <c r="N15468" s="20">
        <v>30</v>
      </c>
      <c r="AE15468">
        <f t="shared" si="241"/>
        <v>2011</v>
      </c>
    </row>
    <row r="15469" spans="1:31" x14ac:dyDescent="0.25">
      <c r="A15469" s="7">
        <v>15466</v>
      </c>
      <c r="B15469" s="8">
        <v>40774</v>
      </c>
      <c r="C15469" t="s">
        <v>3</v>
      </c>
      <c r="D15469" t="s">
        <v>230</v>
      </c>
      <c r="E15469" t="s">
        <v>9</v>
      </c>
      <c r="F15469" t="s">
        <v>1066</v>
      </c>
      <c r="G15469" t="s">
        <v>732</v>
      </c>
      <c r="H15469" s="135" t="s">
        <v>2186</v>
      </c>
      <c r="I15469" t="s">
        <v>1455</v>
      </c>
      <c r="J15469" s="20">
        <v>86</v>
      </c>
      <c r="K15469" s="20" t="s">
        <v>3</v>
      </c>
      <c r="L15469" t="s">
        <v>1464</v>
      </c>
      <c r="M15469" s="20">
        <v>12.54</v>
      </c>
      <c r="N15469" s="20">
        <v>9.4600000000000009</v>
      </c>
      <c r="AE15469">
        <f t="shared" si="241"/>
        <v>2011</v>
      </c>
    </row>
    <row r="15470" spans="1:31" x14ac:dyDescent="0.25">
      <c r="A15470" s="7">
        <v>15467</v>
      </c>
      <c r="B15470" s="8">
        <v>40774</v>
      </c>
      <c r="C15470" t="s">
        <v>3</v>
      </c>
      <c r="D15470" t="s">
        <v>1068</v>
      </c>
      <c r="E15470" t="s">
        <v>9</v>
      </c>
      <c r="F15470" t="s">
        <v>1088</v>
      </c>
      <c r="G15470" t="s">
        <v>861</v>
      </c>
      <c r="H15470" s="135" t="s">
        <v>1496</v>
      </c>
      <c r="I15470" t="s">
        <v>1454</v>
      </c>
      <c r="J15470" s="20">
        <v>17</v>
      </c>
      <c r="K15470" s="20" t="s">
        <v>9</v>
      </c>
      <c r="L15470" t="s">
        <v>1464</v>
      </c>
      <c r="M15470" s="20">
        <v>3.74</v>
      </c>
      <c r="N15470" s="20">
        <v>5.76</v>
      </c>
      <c r="AE15470">
        <f t="shared" si="241"/>
        <v>2011</v>
      </c>
    </row>
    <row r="15471" spans="1:31" x14ac:dyDescent="0.25">
      <c r="A15471" s="7">
        <v>15468</v>
      </c>
      <c r="B15471" s="8">
        <v>40775</v>
      </c>
      <c r="C15471" t="s">
        <v>3</v>
      </c>
      <c r="D15471" t="s">
        <v>787</v>
      </c>
      <c r="E15471" t="s">
        <v>9</v>
      </c>
      <c r="F15471" t="s">
        <v>1045</v>
      </c>
      <c r="G15471" t="s">
        <v>569</v>
      </c>
      <c r="H15471" s="136" t="s">
        <v>1748</v>
      </c>
      <c r="I15471" t="s">
        <v>1454</v>
      </c>
      <c r="J15471" s="20">
        <v>94</v>
      </c>
      <c r="K15471" s="20" t="s">
        <v>3</v>
      </c>
      <c r="L15471" t="s">
        <v>1464</v>
      </c>
      <c r="M15471" s="20">
        <v>27.32</v>
      </c>
      <c r="N15471" s="20">
        <v>20.68</v>
      </c>
      <c r="AE15471">
        <f t="shared" si="241"/>
        <v>2011</v>
      </c>
    </row>
    <row r="15472" spans="1:31" x14ac:dyDescent="0.25">
      <c r="A15472" s="7">
        <v>15469</v>
      </c>
      <c r="B15472" s="8">
        <v>40775</v>
      </c>
      <c r="C15472" t="s">
        <v>3</v>
      </c>
      <c r="D15472" t="s">
        <v>589</v>
      </c>
      <c r="E15472" t="s">
        <v>9</v>
      </c>
      <c r="F15472" t="s">
        <v>1089</v>
      </c>
      <c r="G15472" t="s">
        <v>377</v>
      </c>
      <c r="H15472" s="9" t="s">
        <v>2498</v>
      </c>
      <c r="I15472" t="s">
        <v>1454</v>
      </c>
      <c r="J15472" s="20">
        <v>23</v>
      </c>
      <c r="K15472" s="20" t="s">
        <v>3</v>
      </c>
      <c r="L15472" t="s">
        <v>1463</v>
      </c>
      <c r="M15472" s="20">
        <v>6.98</v>
      </c>
      <c r="N15472" s="20">
        <v>5.52</v>
      </c>
      <c r="AE15472">
        <f t="shared" si="241"/>
        <v>2011</v>
      </c>
    </row>
    <row r="15473" spans="1:31" x14ac:dyDescent="0.25">
      <c r="A15473" s="7">
        <v>15470</v>
      </c>
      <c r="B15473" s="8">
        <v>40775</v>
      </c>
      <c r="C15473" t="s">
        <v>3</v>
      </c>
      <c r="D15473" t="s">
        <v>655</v>
      </c>
      <c r="E15473" t="s">
        <v>9</v>
      </c>
      <c r="F15473" t="s">
        <v>734</v>
      </c>
      <c r="G15473" t="s">
        <v>895</v>
      </c>
      <c r="H15473" s="135" t="s">
        <v>2577</v>
      </c>
      <c r="I15473" t="s">
        <v>1454</v>
      </c>
      <c r="J15473" s="20">
        <v>38</v>
      </c>
      <c r="K15473" s="20" t="s">
        <v>9</v>
      </c>
      <c r="L15473" t="s">
        <v>1464</v>
      </c>
      <c r="M15473" s="20">
        <v>8.36</v>
      </c>
      <c r="N15473" s="20">
        <v>11.64</v>
      </c>
      <c r="AE15473">
        <f t="shared" si="241"/>
        <v>2011</v>
      </c>
    </row>
    <row r="15474" spans="1:31" x14ac:dyDescent="0.25">
      <c r="A15474" s="7">
        <v>15471</v>
      </c>
      <c r="B15474" s="8">
        <v>40776</v>
      </c>
      <c r="C15474" t="s">
        <v>3</v>
      </c>
      <c r="D15474" t="s">
        <v>462</v>
      </c>
      <c r="E15474" t="s">
        <v>9</v>
      </c>
      <c r="F15474" t="s">
        <v>134</v>
      </c>
      <c r="G15474" t="s">
        <v>377</v>
      </c>
      <c r="H15474" s="135" t="s">
        <v>1619</v>
      </c>
      <c r="I15474" t="s">
        <v>1454</v>
      </c>
      <c r="J15474" s="20">
        <v>45</v>
      </c>
      <c r="K15474" s="20" t="s">
        <v>1465</v>
      </c>
      <c r="L15474" t="s">
        <v>1466</v>
      </c>
      <c r="M15474" s="20">
        <v>11.25</v>
      </c>
      <c r="N15474" s="20">
        <v>11.25</v>
      </c>
      <c r="AE15474">
        <f t="shared" si="241"/>
        <v>2011</v>
      </c>
    </row>
    <row r="15475" spans="1:31" x14ac:dyDescent="0.25">
      <c r="A15475" s="7">
        <v>15472</v>
      </c>
      <c r="B15475" s="8">
        <v>40776</v>
      </c>
      <c r="C15475" t="s">
        <v>3</v>
      </c>
      <c r="D15475" t="s">
        <v>957</v>
      </c>
      <c r="E15475" t="s">
        <v>9</v>
      </c>
      <c r="F15475" t="s">
        <v>1005</v>
      </c>
      <c r="G15475" t="s">
        <v>929</v>
      </c>
      <c r="H15475" s="135" t="s">
        <v>2728</v>
      </c>
      <c r="I15475" t="s">
        <v>1454</v>
      </c>
      <c r="J15475" s="20">
        <v>30</v>
      </c>
      <c r="K15475" s="20" t="s">
        <v>3</v>
      </c>
      <c r="L15475" t="s">
        <v>1464</v>
      </c>
      <c r="M15475" s="20">
        <v>9.4</v>
      </c>
      <c r="N15475" s="20">
        <v>6.6</v>
      </c>
      <c r="AE15475">
        <f t="shared" si="241"/>
        <v>2011</v>
      </c>
    </row>
    <row r="15476" spans="1:31" x14ac:dyDescent="0.25">
      <c r="A15476" s="7">
        <v>15473</v>
      </c>
      <c r="B15476" s="8">
        <v>40776</v>
      </c>
      <c r="C15476" t="s">
        <v>3</v>
      </c>
      <c r="D15476" t="s">
        <v>1064</v>
      </c>
      <c r="E15476" t="s">
        <v>9</v>
      </c>
      <c r="F15476" t="s">
        <v>860</v>
      </c>
      <c r="G15476" t="s">
        <v>929</v>
      </c>
      <c r="H15476" s="135" t="s">
        <v>2679</v>
      </c>
      <c r="I15476" t="s">
        <v>1454</v>
      </c>
      <c r="J15476" s="20">
        <v>41</v>
      </c>
      <c r="K15476" s="20" t="s">
        <v>9</v>
      </c>
      <c r="L15476" t="s">
        <v>1464</v>
      </c>
      <c r="M15476" s="20">
        <v>9.02</v>
      </c>
      <c r="N15476" s="20">
        <v>12.48</v>
      </c>
      <c r="AE15476">
        <f t="shared" si="241"/>
        <v>2011</v>
      </c>
    </row>
    <row r="15477" spans="1:31" x14ac:dyDescent="0.25">
      <c r="A15477" s="7">
        <v>15474</v>
      </c>
      <c r="B15477" s="8">
        <v>40776</v>
      </c>
      <c r="C15477" t="s">
        <v>3</v>
      </c>
      <c r="D15477" t="s">
        <v>1078</v>
      </c>
      <c r="E15477" t="s">
        <v>9</v>
      </c>
      <c r="F15477" t="s">
        <v>829</v>
      </c>
      <c r="G15477" t="s">
        <v>895</v>
      </c>
      <c r="H15477" s="135" t="s">
        <v>2635</v>
      </c>
      <c r="I15477" t="s">
        <v>1455</v>
      </c>
      <c r="J15477" s="20">
        <v>15</v>
      </c>
      <c r="K15477" s="20" t="s">
        <v>1465</v>
      </c>
      <c r="L15477" t="s">
        <v>1466</v>
      </c>
      <c r="M15477" s="20">
        <v>1.875</v>
      </c>
      <c r="N15477" s="20">
        <v>1.875</v>
      </c>
      <c r="AE15477">
        <f t="shared" si="241"/>
        <v>2011</v>
      </c>
    </row>
    <row r="15478" spans="1:31" x14ac:dyDescent="0.25">
      <c r="A15478" s="7">
        <v>15475</v>
      </c>
      <c r="B15478" s="8">
        <v>40776</v>
      </c>
      <c r="C15478" t="s">
        <v>3</v>
      </c>
      <c r="D15478" t="s">
        <v>829</v>
      </c>
      <c r="E15478" t="s">
        <v>9</v>
      </c>
      <c r="F15478" t="s">
        <v>1078</v>
      </c>
      <c r="G15478" t="s">
        <v>895</v>
      </c>
      <c r="H15478" s="135" t="s">
        <v>2635</v>
      </c>
      <c r="I15478" t="s">
        <v>1455</v>
      </c>
      <c r="J15478" s="20">
        <v>15</v>
      </c>
      <c r="K15478" s="20" t="s">
        <v>9</v>
      </c>
      <c r="L15478" t="s">
        <v>1463</v>
      </c>
      <c r="M15478" s="20">
        <v>1.8</v>
      </c>
      <c r="N15478" s="20">
        <v>2.4500000000000002</v>
      </c>
      <c r="AE15478">
        <f t="shared" si="241"/>
        <v>2011</v>
      </c>
    </row>
    <row r="15479" spans="1:31" x14ac:dyDescent="0.25">
      <c r="A15479" s="7">
        <v>15476</v>
      </c>
      <c r="B15479" s="8">
        <v>40776</v>
      </c>
      <c r="C15479" t="s">
        <v>3</v>
      </c>
      <c r="D15479" t="s">
        <v>543</v>
      </c>
      <c r="E15479" t="s">
        <v>9</v>
      </c>
      <c r="F15479" t="s">
        <v>978</v>
      </c>
      <c r="G15479" t="s">
        <v>895</v>
      </c>
      <c r="H15479" s="135" t="s">
        <v>2635</v>
      </c>
      <c r="I15479" t="s">
        <v>1454</v>
      </c>
      <c r="J15479" s="20">
        <v>15</v>
      </c>
      <c r="K15479" s="20" t="s">
        <v>1465</v>
      </c>
      <c r="L15479" t="s">
        <v>1466</v>
      </c>
      <c r="M15479" s="20">
        <v>3.75</v>
      </c>
      <c r="N15479" s="20">
        <v>3.75</v>
      </c>
      <c r="AE15479">
        <f t="shared" si="241"/>
        <v>2011</v>
      </c>
    </row>
    <row r="15480" spans="1:31" x14ac:dyDescent="0.25">
      <c r="A15480" s="7">
        <v>15477</v>
      </c>
      <c r="B15480" s="8">
        <v>40776</v>
      </c>
      <c r="C15480" t="s">
        <v>3</v>
      </c>
      <c r="D15480" t="s">
        <v>968</v>
      </c>
      <c r="E15480" t="s">
        <v>9</v>
      </c>
      <c r="F15480" t="s">
        <v>978</v>
      </c>
      <c r="G15480" t="s">
        <v>648</v>
      </c>
      <c r="H15480" s="136" t="s">
        <v>1496</v>
      </c>
      <c r="I15480" t="s">
        <v>1454</v>
      </c>
      <c r="J15480" s="20">
        <v>62</v>
      </c>
      <c r="K15480" s="20" t="s">
        <v>3</v>
      </c>
      <c r="L15480" t="s">
        <v>1464</v>
      </c>
      <c r="M15480" s="20">
        <v>18.36</v>
      </c>
      <c r="N15480" s="20">
        <v>13.64</v>
      </c>
      <c r="AE15480">
        <f t="shared" si="241"/>
        <v>2011</v>
      </c>
    </row>
    <row r="15481" spans="1:31" x14ac:dyDescent="0.25">
      <c r="A15481" s="7">
        <v>15478</v>
      </c>
      <c r="B15481" s="8">
        <v>40777</v>
      </c>
      <c r="C15481" t="s">
        <v>3</v>
      </c>
      <c r="D15481" t="s">
        <v>787</v>
      </c>
      <c r="E15481" t="s">
        <v>9</v>
      </c>
      <c r="F15481" t="s">
        <v>1107</v>
      </c>
      <c r="G15481" t="s">
        <v>714</v>
      </c>
      <c r="H15481" s="135" t="s">
        <v>2060</v>
      </c>
      <c r="I15481" t="s">
        <v>1455</v>
      </c>
      <c r="J15481" s="20">
        <v>33</v>
      </c>
      <c r="K15481" s="20" t="s">
        <v>3</v>
      </c>
      <c r="L15481" t="s">
        <v>1464</v>
      </c>
      <c r="M15481" s="20">
        <v>5.12</v>
      </c>
      <c r="N15481" s="20">
        <v>3.63</v>
      </c>
      <c r="AE15481">
        <f t="shared" si="241"/>
        <v>2011</v>
      </c>
    </row>
    <row r="15482" spans="1:31" x14ac:dyDescent="0.25">
      <c r="A15482" s="7">
        <v>15479</v>
      </c>
      <c r="B15482" s="8">
        <v>40777</v>
      </c>
      <c r="C15482" t="s">
        <v>3</v>
      </c>
      <c r="D15482" t="s">
        <v>1107</v>
      </c>
      <c r="E15482" t="s">
        <v>9</v>
      </c>
      <c r="F15482" t="s">
        <v>1038</v>
      </c>
      <c r="G15482" t="s">
        <v>648</v>
      </c>
      <c r="H15482" s="135" t="s">
        <v>2094</v>
      </c>
      <c r="I15482" t="s">
        <v>1454</v>
      </c>
      <c r="J15482" s="20">
        <v>53</v>
      </c>
      <c r="K15482" s="20" t="s">
        <v>9</v>
      </c>
      <c r="L15482" t="s">
        <v>1463</v>
      </c>
      <c r="M15482" s="20">
        <v>12.72</v>
      </c>
      <c r="N15482" s="20">
        <v>14.78</v>
      </c>
      <c r="AE15482">
        <f t="shared" si="241"/>
        <v>2011</v>
      </c>
    </row>
    <row r="15483" spans="1:31" x14ac:dyDescent="0.25">
      <c r="A15483" s="7">
        <v>15480</v>
      </c>
      <c r="B15483" s="8">
        <v>40777</v>
      </c>
      <c r="C15483" t="s">
        <v>3</v>
      </c>
      <c r="D15483" t="s">
        <v>1107</v>
      </c>
      <c r="E15483" t="s">
        <v>9</v>
      </c>
      <c r="F15483" t="s">
        <v>1038</v>
      </c>
      <c r="G15483" t="s">
        <v>648</v>
      </c>
      <c r="H15483" s="135" t="s">
        <v>1935</v>
      </c>
      <c r="I15483" t="s">
        <v>1454</v>
      </c>
      <c r="J15483" s="20">
        <v>19</v>
      </c>
      <c r="K15483" s="20" t="s">
        <v>1465</v>
      </c>
      <c r="L15483" t="s">
        <v>1466</v>
      </c>
      <c r="M15483" s="20">
        <v>4.75</v>
      </c>
      <c r="N15483" s="20">
        <v>4.75</v>
      </c>
      <c r="AE15483">
        <f t="shared" si="241"/>
        <v>2011</v>
      </c>
    </row>
    <row r="15484" spans="1:31" x14ac:dyDescent="0.25">
      <c r="A15484" s="7">
        <v>15481</v>
      </c>
      <c r="B15484" s="8">
        <v>40777</v>
      </c>
      <c r="C15484" t="s">
        <v>3</v>
      </c>
      <c r="D15484" t="s">
        <v>112</v>
      </c>
      <c r="E15484" t="s">
        <v>9</v>
      </c>
      <c r="F15484" t="s">
        <v>1060</v>
      </c>
      <c r="G15484" t="s">
        <v>895</v>
      </c>
      <c r="H15484" s="135" t="s">
        <v>2540</v>
      </c>
      <c r="I15484" t="s">
        <v>1455</v>
      </c>
      <c r="J15484" s="20">
        <v>29</v>
      </c>
      <c r="K15484" s="20" t="s">
        <v>9</v>
      </c>
      <c r="L15484" t="s">
        <v>1464</v>
      </c>
      <c r="M15484" s="20">
        <v>3.19</v>
      </c>
      <c r="N15484" s="20">
        <v>4.5599999999999996</v>
      </c>
      <c r="AE15484">
        <f t="shared" si="241"/>
        <v>2011</v>
      </c>
    </row>
    <row r="15485" spans="1:31" x14ac:dyDescent="0.25">
      <c r="A15485" s="7">
        <v>15482</v>
      </c>
      <c r="B15485" s="8">
        <v>40777</v>
      </c>
      <c r="C15485" t="s">
        <v>3</v>
      </c>
      <c r="D15485" t="s">
        <v>1107</v>
      </c>
      <c r="E15485" t="s">
        <v>9</v>
      </c>
      <c r="F15485" t="s">
        <v>787</v>
      </c>
      <c r="G15485" t="s">
        <v>1016</v>
      </c>
      <c r="H15485" s="9" t="s">
        <v>2861</v>
      </c>
      <c r="I15485" t="s">
        <v>1455</v>
      </c>
      <c r="J15485" s="20">
        <v>15</v>
      </c>
      <c r="K15485" s="20" t="s">
        <v>3</v>
      </c>
      <c r="L15485" t="s">
        <v>1464</v>
      </c>
      <c r="M15485" s="20">
        <v>2.6</v>
      </c>
      <c r="N15485" s="20">
        <v>1.65</v>
      </c>
      <c r="AE15485">
        <f t="shared" si="241"/>
        <v>2011</v>
      </c>
    </row>
    <row r="15486" spans="1:31" x14ac:dyDescent="0.25">
      <c r="A15486" s="7">
        <v>15483</v>
      </c>
      <c r="B15486" s="8">
        <v>40777</v>
      </c>
      <c r="C15486" t="s">
        <v>3</v>
      </c>
      <c r="D15486" t="s">
        <v>1107</v>
      </c>
      <c r="E15486" t="s">
        <v>9</v>
      </c>
      <c r="F15486" t="s">
        <v>1082</v>
      </c>
      <c r="G15486" t="s">
        <v>929</v>
      </c>
      <c r="H15486" s="135" t="s">
        <v>2683</v>
      </c>
      <c r="I15486" t="s">
        <v>1454</v>
      </c>
      <c r="J15486" s="20">
        <v>15</v>
      </c>
      <c r="K15486" s="20" t="s">
        <v>9</v>
      </c>
      <c r="L15486" t="s">
        <v>1463</v>
      </c>
      <c r="M15486" s="20">
        <v>3.6</v>
      </c>
      <c r="N15486" s="20">
        <v>4.9000000000000004</v>
      </c>
      <c r="AE15486">
        <f t="shared" si="241"/>
        <v>2011</v>
      </c>
    </row>
    <row r="15487" spans="1:31" x14ac:dyDescent="0.25">
      <c r="A15487" s="7">
        <v>15484</v>
      </c>
      <c r="B15487" s="8">
        <v>40778</v>
      </c>
      <c r="C15487" t="s">
        <v>3</v>
      </c>
      <c r="D15487" t="s">
        <v>1066</v>
      </c>
      <c r="E15487" t="s">
        <v>9</v>
      </c>
      <c r="F15487" t="s">
        <v>972</v>
      </c>
      <c r="G15487" t="s">
        <v>569</v>
      </c>
      <c r="H15487" s="135" t="s">
        <v>1674</v>
      </c>
      <c r="I15487" t="s">
        <v>1454</v>
      </c>
      <c r="J15487" s="20">
        <v>21</v>
      </c>
      <c r="K15487" s="20" t="s">
        <v>3</v>
      </c>
      <c r="L15487" t="s">
        <v>1464</v>
      </c>
      <c r="M15487" s="20">
        <v>6.88</v>
      </c>
      <c r="N15487" s="20">
        <v>4.62</v>
      </c>
      <c r="AE15487">
        <f t="shared" si="241"/>
        <v>2011</v>
      </c>
    </row>
    <row r="15488" spans="1:31" x14ac:dyDescent="0.25">
      <c r="A15488" s="7">
        <v>15485</v>
      </c>
      <c r="B15488" s="8">
        <v>40778</v>
      </c>
      <c r="C15488" t="s">
        <v>3</v>
      </c>
      <c r="D15488" t="s">
        <v>1018</v>
      </c>
      <c r="E15488" t="s">
        <v>9</v>
      </c>
      <c r="F15488" t="s">
        <v>828</v>
      </c>
      <c r="G15488" t="s">
        <v>569</v>
      </c>
      <c r="H15488" s="9" t="s">
        <v>2146</v>
      </c>
      <c r="I15488" t="s">
        <v>1454</v>
      </c>
      <c r="J15488" s="20">
        <v>21</v>
      </c>
      <c r="K15488" s="20" t="s">
        <v>1465</v>
      </c>
      <c r="L15488" t="s">
        <v>1466</v>
      </c>
      <c r="M15488" s="20">
        <v>5.25</v>
      </c>
      <c r="N15488" s="20">
        <v>5.25</v>
      </c>
      <c r="AE15488">
        <f t="shared" si="241"/>
        <v>2011</v>
      </c>
    </row>
    <row r="15489" spans="1:31" x14ac:dyDescent="0.25">
      <c r="A15489" s="7">
        <v>15486</v>
      </c>
      <c r="B15489" s="8">
        <v>40778</v>
      </c>
      <c r="C15489" t="s">
        <v>3</v>
      </c>
      <c r="D15489" t="s">
        <v>265</v>
      </c>
      <c r="E15489" t="s">
        <v>9</v>
      </c>
      <c r="F15489" t="s">
        <v>1102</v>
      </c>
      <c r="G15489" t="s">
        <v>648</v>
      </c>
      <c r="H15489" s="135" t="s">
        <v>2041</v>
      </c>
      <c r="I15489" t="s">
        <v>1455</v>
      </c>
      <c r="J15489" s="20">
        <v>61</v>
      </c>
      <c r="K15489" s="20" t="s">
        <v>3</v>
      </c>
      <c r="L15489" t="s">
        <v>1464</v>
      </c>
      <c r="M15489" s="20">
        <v>9.0399999999999991</v>
      </c>
      <c r="N15489" s="20">
        <v>6.71</v>
      </c>
      <c r="AE15489">
        <f t="shared" si="241"/>
        <v>2011</v>
      </c>
    </row>
    <row r="15490" spans="1:31" x14ac:dyDescent="0.25">
      <c r="A15490" s="7">
        <v>15487</v>
      </c>
      <c r="B15490" s="8">
        <v>40778</v>
      </c>
      <c r="C15490" t="s">
        <v>3</v>
      </c>
      <c r="D15490" t="s">
        <v>183</v>
      </c>
      <c r="E15490" t="s">
        <v>9</v>
      </c>
      <c r="F15490" t="s">
        <v>397</v>
      </c>
      <c r="G15490" t="s">
        <v>895</v>
      </c>
      <c r="H15490" s="135" t="s">
        <v>2564</v>
      </c>
      <c r="I15490" t="s">
        <v>1454</v>
      </c>
      <c r="J15490" s="20">
        <v>59</v>
      </c>
      <c r="K15490" s="20" t="s">
        <v>1465</v>
      </c>
      <c r="L15490" t="s">
        <v>1466</v>
      </c>
      <c r="M15490" s="20">
        <v>14.75</v>
      </c>
      <c r="N15490" s="20">
        <v>14.75</v>
      </c>
      <c r="AE15490">
        <f t="shared" si="241"/>
        <v>2011</v>
      </c>
    </row>
    <row r="15491" spans="1:31" x14ac:dyDescent="0.25">
      <c r="A15491" s="7">
        <v>15488</v>
      </c>
      <c r="B15491" s="8">
        <v>40778</v>
      </c>
      <c r="C15491" t="s">
        <v>3</v>
      </c>
      <c r="D15491" t="s">
        <v>1095</v>
      </c>
      <c r="E15491" t="s">
        <v>9</v>
      </c>
      <c r="F15491" t="s">
        <v>828</v>
      </c>
      <c r="G15491" t="s">
        <v>870</v>
      </c>
      <c r="H15491" s="135" t="s">
        <v>2639</v>
      </c>
      <c r="I15491" t="s">
        <v>1454</v>
      </c>
      <c r="J15491" s="20">
        <v>31</v>
      </c>
      <c r="K15491" s="20" t="s">
        <v>3</v>
      </c>
      <c r="L15491" t="s">
        <v>1464</v>
      </c>
      <c r="M15491" s="20">
        <v>9.68</v>
      </c>
      <c r="N15491" s="20">
        <v>6.82</v>
      </c>
      <c r="AE15491">
        <f t="shared" si="241"/>
        <v>2011</v>
      </c>
    </row>
    <row r="15492" spans="1:31" x14ac:dyDescent="0.25">
      <c r="A15492" s="7">
        <v>15489</v>
      </c>
      <c r="B15492" s="8">
        <v>40778</v>
      </c>
      <c r="C15492" t="s">
        <v>3</v>
      </c>
      <c r="D15492" t="s">
        <v>1068</v>
      </c>
      <c r="E15492" t="s">
        <v>9</v>
      </c>
      <c r="F15492" t="s">
        <v>147</v>
      </c>
      <c r="G15492" t="s">
        <v>929</v>
      </c>
      <c r="H15492" s="135" t="s">
        <v>2678</v>
      </c>
      <c r="I15492" t="s">
        <v>1454</v>
      </c>
      <c r="J15492" s="20">
        <v>24</v>
      </c>
      <c r="K15492" s="20" t="s">
        <v>9</v>
      </c>
      <c r="L15492" t="s">
        <v>1464</v>
      </c>
      <c r="M15492" s="20">
        <v>5.28</v>
      </c>
      <c r="N15492" s="20">
        <v>7.72</v>
      </c>
      <c r="AE15492">
        <f t="shared" ref="AE15492:AE15555" si="242">YEAR(B15492)</f>
        <v>2011</v>
      </c>
    </row>
    <row r="15493" spans="1:31" x14ac:dyDescent="0.25">
      <c r="A15493" s="7">
        <v>15490</v>
      </c>
      <c r="B15493" s="8">
        <v>40778</v>
      </c>
      <c r="C15493" t="s">
        <v>3</v>
      </c>
      <c r="D15493" t="s">
        <v>1095</v>
      </c>
      <c r="E15493" t="s">
        <v>9</v>
      </c>
      <c r="F15493" t="s">
        <v>828</v>
      </c>
      <c r="G15493" t="s">
        <v>870</v>
      </c>
      <c r="H15493" s="9" t="s">
        <v>3109</v>
      </c>
      <c r="I15493" t="s">
        <v>1454</v>
      </c>
      <c r="J15493" s="20">
        <v>15</v>
      </c>
      <c r="K15493" s="20" t="s">
        <v>3</v>
      </c>
      <c r="L15493" t="s">
        <v>1464</v>
      </c>
      <c r="M15493" s="20">
        <v>5.2</v>
      </c>
      <c r="N15493" s="20">
        <v>3.3</v>
      </c>
      <c r="AE15493">
        <f t="shared" si="242"/>
        <v>2011</v>
      </c>
    </row>
    <row r="15494" spans="1:31" x14ac:dyDescent="0.25">
      <c r="A15494" s="7">
        <v>15491</v>
      </c>
      <c r="B15494" s="8">
        <v>40778</v>
      </c>
      <c r="C15494" t="s">
        <v>3</v>
      </c>
      <c r="D15494" t="s">
        <v>397</v>
      </c>
      <c r="E15494" t="s">
        <v>9</v>
      </c>
      <c r="F15494" t="s">
        <v>183</v>
      </c>
      <c r="G15494" t="s">
        <v>11</v>
      </c>
      <c r="H15494" s="135" t="s">
        <v>1579</v>
      </c>
      <c r="I15494" t="s">
        <v>1454</v>
      </c>
      <c r="J15494" s="20">
        <v>61</v>
      </c>
      <c r="K15494" s="20" t="s">
        <v>3</v>
      </c>
      <c r="L15494" t="s">
        <v>1463</v>
      </c>
      <c r="M15494" s="20">
        <v>16.86</v>
      </c>
      <c r="N15494" s="20">
        <v>14.64</v>
      </c>
      <c r="AE15494">
        <f t="shared" si="242"/>
        <v>2011</v>
      </c>
    </row>
    <row r="15495" spans="1:31" x14ac:dyDescent="0.25">
      <c r="A15495" s="7">
        <v>15492</v>
      </c>
      <c r="B15495" s="8">
        <v>40778</v>
      </c>
      <c r="C15495" t="s">
        <v>3</v>
      </c>
      <c r="D15495" t="s">
        <v>1109</v>
      </c>
      <c r="E15495" t="s">
        <v>9</v>
      </c>
      <c r="F15495" t="s">
        <v>828</v>
      </c>
      <c r="G15495" t="s">
        <v>929</v>
      </c>
      <c r="H15495" s="135" t="s">
        <v>2852</v>
      </c>
      <c r="I15495" t="s">
        <v>1454</v>
      </c>
      <c r="J15495" s="20">
        <v>40</v>
      </c>
      <c r="K15495" s="20" t="s">
        <v>9</v>
      </c>
      <c r="L15495" t="s">
        <v>1464</v>
      </c>
      <c r="M15495" s="20">
        <v>8.8000000000000007</v>
      </c>
      <c r="N15495" s="20">
        <v>12.2</v>
      </c>
      <c r="AE15495">
        <f t="shared" si="242"/>
        <v>2011</v>
      </c>
    </row>
    <row r="15496" spans="1:31" x14ac:dyDescent="0.25">
      <c r="A15496" s="7">
        <v>15493</v>
      </c>
      <c r="B15496" s="8">
        <v>40778</v>
      </c>
      <c r="C15496" t="s">
        <v>3</v>
      </c>
      <c r="D15496" t="s">
        <v>1060</v>
      </c>
      <c r="E15496" t="s">
        <v>9</v>
      </c>
      <c r="F15496" t="s">
        <v>1052</v>
      </c>
      <c r="G15496" t="s">
        <v>648</v>
      </c>
      <c r="H15496" s="136" t="s">
        <v>1496</v>
      </c>
      <c r="I15496" t="s">
        <v>1456</v>
      </c>
      <c r="J15496" s="20">
        <v>39</v>
      </c>
      <c r="K15496" s="20" t="s">
        <v>3</v>
      </c>
      <c r="L15496" t="s">
        <v>1464</v>
      </c>
      <c r="M15496" s="20">
        <v>11.92</v>
      </c>
      <c r="N15496" s="20">
        <v>8.58</v>
      </c>
      <c r="O15496" t="s">
        <v>9</v>
      </c>
      <c r="P15496" s="13" t="s">
        <v>286</v>
      </c>
      <c r="Q15496" t="s">
        <v>9</v>
      </c>
      <c r="R15496" t="s">
        <v>1028</v>
      </c>
      <c r="S15496" t="s">
        <v>3</v>
      </c>
      <c r="T15496" t="s">
        <v>767</v>
      </c>
      <c r="U15496" t="s">
        <v>3</v>
      </c>
      <c r="V15496" t="s">
        <v>1064</v>
      </c>
      <c r="W15496" t="s">
        <v>1465</v>
      </c>
      <c r="Y15496" t="s">
        <v>1465</v>
      </c>
      <c r="AA15496" t="s">
        <v>1465</v>
      </c>
      <c r="AC15496" t="s">
        <v>1465</v>
      </c>
      <c r="AE15496">
        <f t="shared" si="242"/>
        <v>2011</v>
      </c>
    </row>
    <row r="15497" spans="1:31" x14ac:dyDescent="0.25">
      <c r="A15497" s="7">
        <v>15494</v>
      </c>
      <c r="B15497" s="8">
        <v>40778</v>
      </c>
      <c r="C15497" t="s">
        <v>3</v>
      </c>
      <c r="D15497" t="s">
        <v>1095</v>
      </c>
      <c r="E15497" t="s">
        <v>9</v>
      </c>
      <c r="F15497" t="s">
        <v>926</v>
      </c>
      <c r="G15497" t="s">
        <v>648</v>
      </c>
      <c r="H15497" s="9" t="s">
        <v>3099</v>
      </c>
      <c r="I15497" t="s">
        <v>1454</v>
      </c>
      <c r="J15497" s="20">
        <v>60</v>
      </c>
      <c r="K15497" s="20" t="s">
        <v>9</v>
      </c>
      <c r="L15497" t="s">
        <v>1464</v>
      </c>
      <c r="M15497" s="20">
        <v>13.2</v>
      </c>
      <c r="N15497" s="20">
        <v>17.8</v>
      </c>
      <c r="AE15497">
        <f t="shared" si="242"/>
        <v>2011</v>
      </c>
    </row>
    <row r="15498" spans="1:31" x14ac:dyDescent="0.25">
      <c r="A15498" s="7">
        <v>15495</v>
      </c>
      <c r="B15498" s="8">
        <v>40779</v>
      </c>
      <c r="C15498" t="s">
        <v>3</v>
      </c>
      <c r="D15498" t="s">
        <v>47</v>
      </c>
      <c r="E15498" t="s">
        <v>9</v>
      </c>
      <c r="F15498" t="s">
        <v>147</v>
      </c>
      <c r="G15498" t="s">
        <v>929</v>
      </c>
      <c r="H15498" s="135" t="s">
        <v>2665</v>
      </c>
      <c r="I15498" t="s">
        <v>1454</v>
      </c>
      <c r="J15498" s="20">
        <v>12</v>
      </c>
      <c r="K15498" s="20" t="s">
        <v>9</v>
      </c>
      <c r="L15498" t="s">
        <v>1464</v>
      </c>
      <c r="M15498" s="20">
        <v>2.64</v>
      </c>
      <c r="N15498" s="20">
        <v>4.3599999999999994</v>
      </c>
      <c r="AE15498">
        <f t="shared" si="242"/>
        <v>2011</v>
      </c>
    </row>
    <row r="15499" spans="1:31" x14ac:dyDescent="0.25">
      <c r="A15499" s="7">
        <v>15496</v>
      </c>
      <c r="B15499" s="8">
        <v>40780</v>
      </c>
      <c r="C15499" t="s">
        <v>3</v>
      </c>
      <c r="D15499" t="s">
        <v>1107</v>
      </c>
      <c r="E15499" t="s">
        <v>9</v>
      </c>
      <c r="F15499" t="s">
        <v>624</v>
      </c>
      <c r="G15499" t="s">
        <v>569</v>
      </c>
      <c r="H15499" s="136" t="s">
        <v>1748</v>
      </c>
      <c r="I15499" t="s">
        <v>1454</v>
      </c>
      <c r="J15499" s="20">
        <v>60</v>
      </c>
      <c r="K15499" s="20" t="s">
        <v>9</v>
      </c>
      <c r="L15499" t="s">
        <v>1463</v>
      </c>
      <c r="M15499" s="20">
        <v>14.4</v>
      </c>
      <c r="N15499" s="20">
        <v>16.600000000000001</v>
      </c>
      <c r="AE15499">
        <f t="shared" si="242"/>
        <v>2011</v>
      </c>
    </row>
    <row r="15500" spans="1:31" x14ac:dyDescent="0.25">
      <c r="A15500" s="7">
        <v>15497</v>
      </c>
      <c r="B15500" s="8">
        <v>40780</v>
      </c>
      <c r="C15500" t="s">
        <v>3</v>
      </c>
      <c r="D15500" t="s">
        <v>365</v>
      </c>
      <c r="E15500" t="s">
        <v>9</v>
      </c>
      <c r="F15500" t="s">
        <v>1115</v>
      </c>
      <c r="G15500" t="s">
        <v>648</v>
      </c>
      <c r="H15500" s="135" t="s">
        <v>1944</v>
      </c>
      <c r="I15500" t="s">
        <v>1458</v>
      </c>
      <c r="J15500" s="20">
        <v>16</v>
      </c>
      <c r="K15500" s="20" t="s">
        <v>9</v>
      </c>
      <c r="L15500" t="s">
        <v>1463</v>
      </c>
      <c r="M15500" s="20">
        <v>10</v>
      </c>
      <c r="N15500" s="20">
        <v>30</v>
      </c>
      <c r="AE15500">
        <f t="shared" si="242"/>
        <v>2011</v>
      </c>
    </row>
    <row r="15501" spans="1:31" x14ac:dyDescent="0.25">
      <c r="A15501" s="7">
        <v>15498</v>
      </c>
      <c r="B15501" s="8">
        <v>40780</v>
      </c>
      <c r="C15501" t="s">
        <v>3</v>
      </c>
      <c r="D15501" t="s">
        <v>918</v>
      </c>
      <c r="E15501" t="s">
        <v>9</v>
      </c>
      <c r="F15501" t="s">
        <v>923</v>
      </c>
      <c r="G15501" t="s">
        <v>1016</v>
      </c>
      <c r="H15501" s="9" t="s">
        <v>2870</v>
      </c>
      <c r="I15501" t="s">
        <v>1454</v>
      </c>
      <c r="J15501" s="20">
        <v>35</v>
      </c>
      <c r="K15501" s="20" t="s">
        <v>3</v>
      </c>
      <c r="L15501" t="s">
        <v>1464</v>
      </c>
      <c r="M15501" s="20">
        <v>10.8</v>
      </c>
      <c r="N15501" s="20">
        <v>7.7</v>
      </c>
      <c r="AE15501">
        <f t="shared" si="242"/>
        <v>2011</v>
      </c>
    </row>
    <row r="15502" spans="1:31" x14ac:dyDescent="0.25">
      <c r="A15502" s="7">
        <v>15499</v>
      </c>
      <c r="B15502" s="8">
        <v>40780</v>
      </c>
      <c r="C15502" t="s">
        <v>3</v>
      </c>
      <c r="D15502" t="s">
        <v>1068</v>
      </c>
      <c r="E15502" t="s">
        <v>9</v>
      </c>
      <c r="F15502" t="s">
        <v>952</v>
      </c>
      <c r="G15502" t="s">
        <v>895</v>
      </c>
      <c r="H15502" s="135" t="s">
        <v>2629</v>
      </c>
      <c r="I15502" t="s">
        <v>1455</v>
      </c>
      <c r="J15502" s="20">
        <v>40</v>
      </c>
      <c r="K15502" s="20" t="s">
        <v>9</v>
      </c>
      <c r="L15502" t="s">
        <v>1464</v>
      </c>
      <c r="M15502" s="20">
        <v>4.4000000000000004</v>
      </c>
      <c r="N15502" s="20">
        <v>6.1</v>
      </c>
      <c r="AE15502">
        <f t="shared" si="242"/>
        <v>2011</v>
      </c>
    </row>
    <row r="15503" spans="1:31" x14ac:dyDescent="0.25">
      <c r="A15503" s="7">
        <v>15500</v>
      </c>
      <c r="B15503" s="8">
        <v>40781</v>
      </c>
      <c r="C15503" t="s">
        <v>3</v>
      </c>
      <c r="D15503" t="s">
        <v>1107</v>
      </c>
      <c r="E15503" t="s">
        <v>9</v>
      </c>
      <c r="F15503" t="s">
        <v>787</v>
      </c>
      <c r="G15503" t="s">
        <v>714</v>
      </c>
      <c r="H15503" s="135" t="s">
        <v>2091</v>
      </c>
      <c r="I15503" t="s">
        <v>1455</v>
      </c>
      <c r="J15503" s="20">
        <v>32</v>
      </c>
      <c r="K15503" s="20" t="s">
        <v>3</v>
      </c>
      <c r="L15503" t="s">
        <v>1464</v>
      </c>
      <c r="M15503" s="20">
        <v>4.9800000000000004</v>
      </c>
      <c r="N15503" s="20">
        <v>3.52</v>
      </c>
      <c r="AE15503">
        <f t="shared" si="242"/>
        <v>2011</v>
      </c>
    </row>
    <row r="15504" spans="1:31" x14ac:dyDescent="0.25">
      <c r="A15504" s="7">
        <v>15501</v>
      </c>
      <c r="B15504" s="8">
        <v>40781</v>
      </c>
      <c r="C15504" t="s">
        <v>3</v>
      </c>
      <c r="D15504" t="s">
        <v>104</v>
      </c>
      <c r="E15504" t="s">
        <v>9</v>
      </c>
      <c r="F15504" t="s">
        <v>1106</v>
      </c>
      <c r="G15504" t="s">
        <v>714</v>
      </c>
      <c r="H15504" s="135" t="s">
        <v>2114</v>
      </c>
      <c r="I15504" t="s">
        <v>1454</v>
      </c>
      <c r="J15504" s="20">
        <v>40</v>
      </c>
      <c r="K15504" s="20" t="s">
        <v>9</v>
      </c>
      <c r="L15504" t="s">
        <v>1463</v>
      </c>
      <c r="M15504" s="20">
        <v>9.6</v>
      </c>
      <c r="N15504" s="20">
        <v>11.4</v>
      </c>
      <c r="AE15504">
        <f t="shared" si="242"/>
        <v>2011</v>
      </c>
    </row>
    <row r="15505" spans="1:31" x14ac:dyDescent="0.25">
      <c r="A15505" s="7">
        <v>15502</v>
      </c>
      <c r="B15505" s="8">
        <v>40781</v>
      </c>
      <c r="C15505" t="s">
        <v>3</v>
      </c>
      <c r="D15505" t="s">
        <v>168</v>
      </c>
      <c r="E15505" t="s">
        <v>9</v>
      </c>
      <c r="F15505" t="s">
        <v>828</v>
      </c>
      <c r="G15505" t="s">
        <v>17</v>
      </c>
      <c r="H15505" s="135" t="s">
        <v>1502</v>
      </c>
      <c r="I15505" t="s">
        <v>1454</v>
      </c>
      <c r="J15505" s="20">
        <v>24</v>
      </c>
      <c r="K15505" s="20" t="s">
        <v>9</v>
      </c>
      <c r="L15505" t="s">
        <v>1464</v>
      </c>
      <c r="M15505" s="20">
        <v>5.28</v>
      </c>
      <c r="N15505" s="20">
        <v>7.72</v>
      </c>
      <c r="AE15505">
        <f t="shared" si="242"/>
        <v>2011</v>
      </c>
    </row>
    <row r="15506" spans="1:31" x14ac:dyDescent="0.25">
      <c r="A15506" s="7">
        <v>15503</v>
      </c>
      <c r="B15506" s="8">
        <v>40781</v>
      </c>
      <c r="C15506" t="s">
        <v>3</v>
      </c>
      <c r="D15506" t="s">
        <v>1109</v>
      </c>
      <c r="E15506" t="s">
        <v>9</v>
      </c>
      <c r="F15506" t="s">
        <v>1082</v>
      </c>
      <c r="G15506" t="s">
        <v>929</v>
      </c>
      <c r="H15506" s="135" t="s">
        <v>2662</v>
      </c>
      <c r="I15506" t="s">
        <v>1454</v>
      </c>
      <c r="J15506" s="20">
        <v>20</v>
      </c>
      <c r="K15506" s="20" t="s">
        <v>1465</v>
      </c>
      <c r="L15506" t="s">
        <v>1466</v>
      </c>
      <c r="M15506" s="20">
        <v>5</v>
      </c>
      <c r="N15506" s="20">
        <v>5</v>
      </c>
      <c r="AE15506">
        <f t="shared" si="242"/>
        <v>2011</v>
      </c>
    </row>
    <row r="15507" spans="1:31" x14ac:dyDescent="0.25">
      <c r="A15507" s="7">
        <v>15504</v>
      </c>
      <c r="B15507" s="8">
        <v>40781</v>
      </c>
      <c r="C15507" t="s">
        <v>3</v>
      </c>
      <c r="D15507" t="s">
        <v>163</v>
      </c>
      <c r="E15507" t="s">
        <v>9</v>
      </c>
      <c r="F15507" t="s">
        <v>1088</v>
      </c>
      <c r="G15507" t="s">
        <v>870</v>
      </c>
      <c r="H15507" s="135" t="s">
        <v>1496</v>
      </c>
      <c r="I15507" t="s">
        <v>1454</v>
      </c>
      <c r="J15507" s="20">
        <v>27</v>
      </c>
      <c r="K15507" s="20" t="s">
        <v>9</v>
      </c>
      <c r="L15507" t="s">
        <v>1463</v>
      </c>
      <c r="M15507" s="20">
        <v>6.48</v>
      </c>
      <c r="N15507" s="20">
        <v>8.02</v>
      </c>
      <c r="AE15507">
        <f t="shared" si="242"/>
        <v>2011</v>
      </c>
    </row>
    <row r="15508" spans="1:31" x14ac:dyDescent="0.25">
      <c r="A15508" s="7">
        <v>15505</v>
      </c>
      <c r="B15508" s="8">
        <v>40781</v>
      </c>
      <c r="C15508" t="s">
        <v>3</v>
      </c>
      <c r="D15508" t="s">
        <v>1107</v>
      </c>
      <c r="E15508" t="s">
        <v>9</v>
      </c>
      <c r="F15508" t="s">
        <v>1106</v>
      </c>
      <c r="G15508" t="s">
        <v>714</v>
      </c>
      <c r="H15508" s="135" t="s">
        <v>1496</v>
      </c>
      <c r="I15508" t="s">
        <v>1454</v>
      </c>
      <c r="J15508" s="20">
        <v>23</v>
      </c>
      <c r="K15508" s="20" t="s">
        <v>3</v>
      </c>
      <c r="L15508" t="s">
        <v>1463</v>
      </c>
      <c r="M15508" s="20">
        <v>6.98</v>
      </c>
      <c r="N15508" s="20">
        <v>5.52</v>
      </c>
      <c r="AE15508">
        <f t="shared" si="242"/>
        <v>2011</v>
      </c>
    </row>
    <row r="15509" spans="1:31" x14ac:dyDescent="0.25">
      <c r="A15509" s="7">
        <v>15506</v>
      </c>
      <c r="B15509" s="8">
        <v>40782</v>
      </c>
      <c r="C15509" t="s">
        <v>3</v>
      </c>
      <c r="D15509" t="s">
        <v>543</v>
      </c>
      <c r="E15509" t="s">
        <v>9</v>
      </c>
      <c r="F15509" t="s">
        <v>268</v>
      </c>
      <c r="G15509" t="s">
        <v>895</v>
      </c>
      <c r="H15509" s="135" t="s">
        <v>2542</v>
      </c>
      <c r="I15509" t="s">
        <v>1454</v>
      </c>
      <c r="J15509" s="20">
        <v>15</v>
      </c>
      <c r="K15509" s="20" t="s">
        <v>1465</v>
      </c>
      <c r="L15509" t="s">
        <v>1466</v>
      </c>
      <c r="M15509" s="20">
        <v>3.75</v>
      </c>
      <c r="N15509" s="20">
        <v>3.75</v>
      </c>
      <c r="AE15509">
        <f t="shared" si="242"/>
        <v>2011</v>
      </c>
    </row>
    <row r="15510" spans="1:31" x14ac:dyDescent="0.25">
      <c r="A15510" s="7">
        <v>15507</v>
      </c>
      <c r="B15510" s="8">
        <v>40782</v>
      </c>
      <c r="C15510" t="s">
        <v>3</v>
      </c>
      <c r="D15510" t="s">
        <v>518</v>
      </c>
      <c r="E15510" t="s">
        <v>9</v>
      </c>
      <c r="F15510" t="s">
        <v>55</v>
      </c>
      <c r="G15510" t="s">
        <v>1016</v>
      </c>
      <c r="H15510" s="9" t="s">
        <v>3110</v>
      </c>
      <c r="I15510" t="s">
        <v>1454</v>
      </c>
      <c r="J15510" s="20">
        <v>20</v>
      </c>
      <c r="K15510" s="20" t="s">
        <v>9</v>
      </c>
      <c r="L15510" t="s">
        <v>1464</v>
      </c>
      <c r="M15510" s="20">
        <v>4.4000000000000004</v>
      </c>
      <c r="N15510" s="20">
        <v>6.6</v>
      </c>
      <c r="AE15510">
        <f t="shared" si="242"/>
        <v>2011</v>
      </c>
    </row>
    <row r="15511" spans="1:31" x14ac:dyDescent="0.25">
      <c r="A15511" s="7">
        <v>15508</v>
      </c>
      <c r="B15511" s="8">
        <v>40782</v>
      </c>
      <c r="C15511" t="s">
        <v>3</v>
      </c>
      <c r="D15511" t="s">
        <v>787</v>
      </c>
      <c r="E15511" t="s">
        <v>9</v>
      </c>
      <c r="F15511" t="s">
        <v>1034</v>
      </c>
      <c r="G15511" t="s">
        <v>732</v>
      </c>
      <c r="H15511" s="135" t="s">
        <v>3111</v>
      </c>
      <c r="I15511" t="s">
        <v>1454</v>
      </c>
      <c r="J15511" s="20">
        <v>17</v>
      </c>
      <c r="K15511" s="20" t="s">
        <v>9</v>
      </c>
      <c r="L15511" t="s">
        <v>1464</v>
      </c>
      <c r="M15511" s="20">
        <v>3.74</v>
      </c>
      <c r="N15511" s="20">
        <v>5.76</v>
      </c>
      <c r="AE15511">
        <f t="shared" si="242"/>
        <v>2011</v>
      </c>
    </row>
    <row r="15512" spans="1:31" x14ac:dyDescent="0.25">
      <c r="A15512" s="7">
        <v>15509</v>
      </c>
      <c r="B15512" s="8">
        <v>40783</v>
      </c>
      <c r="C15512" t="s">
        <v>3</v>
      </c>
      <c r="D15512" t="s">
        <v>311</v>
      </c>
      <c r="E15512" t="s">
        <v>9</v>
      </c>
      <c r="F15512" t="s">
        <v>976</v>
      </c>
      <c r="G15512" t="s">
        <v>1016</v>
      </c>
      <c r="H15512" s="135" t="s">
        <v>1496</v>
      </c>
      <c r="I15512" t="s">
        <v>1454</v>
      </c>
      <c r="J15512" s="20">
        <v>16</v>
      </c>
      <c r="K15512" s="20" t="s">
        <v>3</v>
      </c>
      <c r="L15512" t="s">
        <v>1464</v>
      </c>
      <c r="M15512" s="20">
        <v>5.48</v>
      </c>
      <c r="N15512" s="20">
        <v>3.52</v>
      </c>
      <c r="AE15512">
        <f t="shared" si="242"/>
        <v>2011</v>
      </c>
    </row>
    <row r="15513" spans="1:31" x14ac:dyDescent="0.25">
      <c r="A15513" s="7">
        <v>15510</v>
      </c>
      <c r="B15513" s="8">
        <v>40783</v>
      </c>
      <c r="C15513" t="s">
        <v>3</v>
      </c>
      <c r="D15513" t="s">
        <v>440</v>
      </c>
      <c r="E15513" t="s">
        <v>9</v>
      </c>
      <c r="F15513" t="s">
        <v>469</v>
      </c>
      <c r="G15513" t="s">
        <v>732</v>
      </c>
      <c r="H15513" s="135" t="s">
        <v>1496</v>
      </c>
      <c r="I15513" t="s">
        <v>1454</v>
      </c>
      <c r="J15513" s="20">
        <v>16</v>
      </c>
      <c r="K15513" s="20" t="s">
        <v>1465</v>
      </c>
      <c r="L15513" t="s">
        <v>1466</v>
      </c>
      <c r="M15513" s="20">
        <v>4</v>
      </c>
      <c r="N15513" s="20">
        <v>4</v>
      </c>
      <c r="AE15513">
        <f t="shared" si="242"/>
        <v>2011</v>
      </c>
    </row>
    <row r="15514" spans="1:31" x14ac:dyDescent="0.25">
      <c r="A15514" s="7">
        <v>15511</v>
      </c>
      <c r="B15514" s="8">
        <v>40784</v>
      </c>
      <c r="C15514" t="s">
        <v>3</v>
      </c>
      <c r="D15514" t="s">
        <v>1018</v>
      </c>
      <c r="E15514" t="s">
        <v>9</v>
      </c>
      <c r="F15514" t="s">
        <v>828</v>
      </c>
      <c r="G15514" t="s">
        <v>569</v>
      </c>
      <c r="H15514" s="135" t="s">
        <v>1853</v>
      </c>
      <c r="I15514" t="s">
        <v>1454</v>
      </c>
      <c r="J15514" s="20">
        <v>11</v>
      </c>
      <c r="K15514" s="20" t="s">
        <v>3</v>
      </c>
      <c r="L15514" t="s">
        <v>1464</v>
      </c>
      <c r="M15514" s="20">
        <v>4.08</v>
      </c>
      <c r="N15514" s="20">
        <v>2.42</v>
      </c>
      <c r="AE15514">
        <f t="shared" si="242"/>
        <v>2011</v>
      </c>
    </row>
    <row r="15515" spans="1:31" x14ac:dyDescent="0.25">
      <c r="A15515" s="7">
        <v>15512</v>
      </c>
      <c r="B15515" s="8">
        <v>40784</v>
      </c>
      <c r="C15515" t="s">
        <v>3</v>
      </c>
      <c r="D15515" t="s">
        <v>55</v>
      </c>
      <c r="E15515" t="s">
        <v>9</v>
      </c>
      <c r="F15515" t="s">
        <v>1116</v>
      </c>
      <c r="G15515" t="s">
        <v>929</v>
      </c>
      <c r="H15515" s="135" t="s">
        <v>2812</v>
      </c>
      <c r="I15515" t="s">
        <v>1458</v>
      </c>
      <c r="J15515" s="20">
        <v>8</v>
      </c>
      <c r="K15515" s="20" t="s">
        <v>1465</v>
      </c>
      <c r="L15515" t="s">
        <v>1466</v>
      </c>
      <c r="M15515" s="20">
        <v>10</v>
      </c>
      <c r="N15515" s="20">
        <v>30</v>
      </c>
      <c r="AE15515">
        <f t="shared" si="242"/>
        <v>2011</v>
      </c>
    </row>
    <row r="15516" spans="1:31" x14ac:dyDescent="0.25">
      <c r="A15516" s="7">
        <v>15513</v>
      </c>
      <c r="B15516" s="8">
        <v>40784</v>
      </c>
      <c r="C15516" t="s">
        <v>3</v>
      </c>
      <c r="D15516" t="s">
        <v>1007</v>
      </c>
      <c r="E15516" t="s">
        <v>9</v>
      </c>
      <c r="F15516" t="s">
        <v>122</v>
      </c>
      <c r="G15516" t="s">
        <v>17</v>
      </c>
      <c r="H15516" s="135" t="s">
        <v>1502</v>
      </c>
      <c r="I15516" t="s">
        <v>1454</v>
      </c>
      <c r="J15516" s="20">
        <v>9</v>
      </c>
      <c r="K15516" s="20" t="s">
        <v>1465</v>
      </c>
      <c r="L15516" t="s">
        <v>1466</v>
      </c>
      <c r="M15516" s="20">
        <v>2.25</v>
      </c>
      <c r="N15516" s="20">
        <v>2.25</v>
      </c>
      <c r="AE15516">
        <f t="shared" si="242"/>
        <v>2011</v>
      </c>
    </row>
    <row r="15517" spans="1:31" x14ac:dyDescent="0.25">
      <c r="A15517" s="7">
        <v>15514</v>
      </c>
      <c r="B15517" s="8">
        <v>40784</v>
      </c>
      <c r="C15517" t="s">
        <v>3</v>
      </c>
      <c r="D15517" t="s">
        <v>743</v>
      </c>
      <c r="E15517" t="s">
        <v>9</v>
      </c>
      <c r="F15517" t="s">
        <v>860</v>
      </c>
      <c r="G15517" t="s">
        <v>1016</v>
      </c>
      <c r="H15517" s="9" t="s">
        <v>2916</v>
      </c>
      <c r="I15517" t="s">
        <v>1454</v>
      </c>
      <c r="J15517" s="20">
        <v>30</v>
      </c>
      <c r="K15517" s="20" t="s">
        <v>1465</v>
      </c>
      <c r="L15517" t="s">
        <v>1466</v>
      </c>
      <c r="M15517" s="20">
        <v>7.5</v>
      </c>
      <c r="N15517" s="20">
        <v>7.5</v>
      </c>
      <c r="AE15517">
        <f t="shared" si="242"/>
        <v>2011</v>
      </c>
    </row>
    <row r="15518" spans="1:31" x14ac:dyDescent="0.25">
      <c r="A15518" s="7">
        <v>15515</v>
      </c>
      <c r="B15518" s="8">
        <v>40785</v>
      </c>
      <c r="C15518" t="s">
        <v>3</v>
      </c>
      <c r="D15518" t="s">
        <v>397</v>
      </c>
      <c r="E15518" t="s">
        <v>9</v>
      </c>
      <c r="F15518" t="s">
        <v>1106</v>
      </c>
      <c r="G15518" t="s">
        <v>714</v>
      </c>
      <c r="H15518" s="135" t="s">
        <v>2433</v>
      </c>
      <c r="I15518" t="s">
        <v>1454</v>
      </c>
      <c r="J15518" s="20">
        <v>183</v>
      </c>
      <c r="K15518" s="20" t="s">
        <v>9</v>
      </c>
      <c r="L15518" t="s">
        <v>1464</v>
      </c>
      <c r="M15518" s="20">
        <v>40.26</v>
      </c>
      <c r="N15518" s="20">
        <v>52.24</v>
      </c>
      <c r="AE15518">
        <f t="shared" si="242"/>
        <v>2011</v>
      </c>
    </row>
    <row r="15519" spans="1:31" x14ac:dyDescent="0.25">
      <c r="A15519" s="7">
        <v>15516</v>
      </c>
      <c r="B15519" s="8">
        <v>40785</v>
      </c>
      <c r="C15519" t="s">
        <v>3</v>
      </c>
      <c r="D15519" t="s">
        <v>1107</v>
      </c>
      <c r="E15519" t="s">
        <v>9</v>
      </c>
      <c r="F15519" t="s">
        <v>1038</v>
      </c>
      <c r="G15519" t="s">
        <v>648</v>
      </c>
      <c r="H15519" s="135" t="s">
        <v>1790</v>
      </c>
      <c r="I15519" t="s">
        <v>1454</v>
      </c>
      <c r="J15519" s="20">
        <v>55</v>
      </c>
      <c r="K15519" s="20" t="s">
        <v>1465</v>
      </c>
      <c r="L15519" t="s">
        <v>1466</v>
      </c>
      <c r="M15519" s="20">
        <v>13.75</v>
      </c>
      <c r="N15519" s="20">
        <v>13.75</v>
      </c>
      <c r="AE15519">
        <f t="shared" si="242"/>
        <v>2011</v>
      </c>
    </row>
    <row r="15520" spans="1:31" x14ac:dyDescent="0.25">
      <c r="A15520" s="7">
        <v>15517</v>
      </c>
      <c r="B15520" s="8">
        <v>40785</v>
      </c>
      <c r="C15520" t="s">
        <v>3</v>
      </c>
      <c r="D15520" t="s">
        <v>968</v>
      </c>
      <c r="E15520" t="s">
        <v>9</v>
      </c>
      <c r="F15520" t="s">
        <v>974</v>
      </c>
      <c r="G15520" t="s">
        <v>648</v>
      </c>
      <c r="H15520" s="135" t="s">
        <v>1944</v>
      </c>
      <c r="I15520" t="s">
        <v>1455</v>
      </c>
      <c r="J15520" s="20">
        <v>56</v>
      </c>
      <c r="K15520" s="20" t="s">
        <v>3</v>
      </c>
      <c r="L15520" t="s">
        <v>1464</v>
      </c>
      <c r="M15520" s="20">
        <v>8.34</v>
      </c>
      <c r="N15520" s="20">
        <v>6.16</v>
      </c>
      <c r="AE15520">
        <f t="shared" si="242"/>
        <v>2011</v>
      </c>
    </row>
    <row r="15521" spans="1:31" x14ac:dyDescent="0.25">
      <c r="A15521" s="7">
        <v>15518</v>
      </c>
      <c r="B15521" s="8">
        <v>40785</v>
      </c>
      <c r="C15521" t="s">
        <v>3</v>
      </c>
      <c r="D15521" t="s">
        <v>904</v>
      </c>
      <c r="E15521" t="s">
        <v>9</v>
      </c>
      <c r="F15521" t="s">
        <v>1060</v>
      </c>
      <c r="G15521" t="s">
        <v>895</v>
      </c>
      <c r="H15521" s="135" t="s">
        <v>2540</v>
      </c>
      <c r="I15521" t="s">
        <v>1454</v>
      </c>
      <c r="J15521" s="20">
        <v>32</v>
      </c>
      <c r="K15521" s="20" t="s">
        <v>3</v>
      </c>
      <c r="L15521" t="s">
        <v>1464</v>
      </c>
      <c r="M15521" s="20">
        <v>9.9600000000000009</v>
      </c>
      <c r="N15521" s="20">
        <v>7.04</v>
      </c>
      <c r="AE15521">
        <f t="shared" si="242"/>
        <v>2011</v>
      </c>
    </row>
    <row r="15522" spans="1:31" x14ac:dyDescent="0.25">
      <c r="A15522" s="7">
        <v>15519</v>
      </c>
      <c r="B15522" s="8">
        <v>40785</v>
      </c>
      <c r="C15522" t="s">
        <v>3</v>
      </c>
      <c r="D15522" t="s">
        <v>834</v>
      </c>
      <c r="E15522" t="s">
        <v>9</v>
      </c>
      <c r="F15522" t="s">
        <v>860</v>
      </c>
      <c r="G15522" t="s">
        <v>929</v>
      </c>
      <c r="H15522" s="135" t="s">
        <v>2678</v>
      </c>
      <c r="I15522" t="s">
        <v>1454</v>
      </c>
      <c r="J15522" s="20">
        <v>20</v>
      </c>
      <c r="K15522" s="20" t="s">
        <v>9</v>
      </c>
      <c r="L15522" t="s">
        <v>1463</v>
      </c>
      <c r="M15522" s="20">
        <v>4.8</v>
      </c>
      <c r="N15522" s="20">
        <v>6.2</v>
      </c>
      <c r="AE15522">
        <f t="shared" si="242"/>
        <v>2011</v>
      </c>
    </row>
    <row r="15523" spans="1:31" x14ac:dyDescent="0.25">
      <c r="A15523" s="7">
        <v>15520</v>
      </c>
      <c r="B15523" s="8">
        <v>40785</v>
      </c>
      <c r="C15523" t="s">
        <v>3</v>
      </c>
      <c r="D15523" t="s">
        <v>543</v>
      </c>
      <c r="E15523" t="s">
        <v>9</v>
      </c>
      <c r="F15523" t="s">
        <v>978</v>
      </c>
      <c r="G15523" t="s">
        <v>895</v>
      </c>
      <c r="H15523" s="9" t="s">
        <v>2801</v>
      </c>
      <c r="I15523" t="s">
        <v>1454</v>
      </c>
      <c r="J15523" s="20">
        <v>30</v>
      </c>
      <c r="K15523" s="20" t="s">
        <v>9</v>
      </c>
      <c r="L15523" t="s">
        <v>1464</v>
      </c>
      <c r="M15523" s="20">
        <v>6.6</v>
      </c>
      <c r="N15523" s="20">
        <v>9.4</v>
      </c>
      <c r="AE15523">
        <f t="shared" si="242"/>
        <v>2011</v>
      </c>
    </row>
    <row r="15524" spans="1:31" x14ac:dyDescent="0.25">
      <c r="A15524" s="7">
        <v>15521</v>
      </c>
      <c r="B15524" s="8">
        <v>40786</v>
      </c>
      <c r="C15524" t="s">
        <v>3</v>
      </c>
      <c r="D15524" t="s">
        <v>392</v>
      </c>
      <c r="E15524" t="s">
        <v>9</v>
      </c>
      <c r="F15524" t="s">
        <v>285</v>
      </c>
      <c r="G15524" t="s">
        <v>929</v>
      </c>
      <c r="H15524" s="135" t="s">
        <v>1496</v>
      </c>
      <c r="I15524" t="s">
        <v>1454</v>
      </c>
      <c r="J15524" s="20">
        <v>14</v>
      </c>
      <c r="K15524" s="20" t="s">
        <v>3</v>
      </c>
      <c r="L15524" t="s">
        <v>1464</v>
      </c>
      <c r="M15524" s="20">
        <v>4.92</v>
      </c>
      <c r="N15524" s="20">
        <v>3.08</v>
      </c>
      <c r="AE15524">
        <f t="shared" si="242"/>
        <v>2011</v>
      </c>
    </row>
    <row r="15525" spans="1:31" x14ac:dyDescent="0.25">
      <c r="A15525" s="7">
        <v>15522</v>
      </c>
      <c r="B15525" s="8">
        <v>40787</v>
      </c>
      <c r="C15525" t="s">
        <v>3</v>
      </c>
      <c r="D15525" t="s">
        <v>286</v>
      </c>
      <c r="E15525" t="s">
        <v>9</v>
      </c>
      <c r="F15525" t="s">
        <v>1117</v>
      </c>
      <c r="G15525" t="s">
        <v>648</v>
      </c>
      <c r="H15525" s="9" t="s">
        <v>1797</v>
      </c>
      <c r="I15525" t="s">
        <v>1458</v>
      </c>
      <c r="J15525" s="20">
        <v>8</v>
      </c>
      <c r="K15525" s="20" t="s">
        <v>1465</v>
      </c>
      <c r="L15525" t="s">
        <v>1466</v>
      </c>
      <c r="M15525" s="20">
        <v>10</v>
      </c>
      <c r="N15525" s="20">
        <v>30</v>
      </c>
      <c r="AE15525">
        <f t="shared" si="242"/>
        <v>2011</v>
      </c>
    </row>
    <row r="15526" spans="1:31" x14ac:dyDescent="0.25">
      <c r="A15526" s="7">
        <v>15523</v>
      </c>
      <c r="B15526" s="8">
        <v>40787</v>
      </c>
      <c r="C15526" t="s">
        <v>3</v>
      </c>
      <c r="D15526" t="s">
        <v>1109</v>
      </c>
      <c r="E15526" t="s">
        <v>9</v>
      </c>
      <c r="F15526" t="s">
        <v>521</v>
      </c>
      <c r="G15526" t="s">
        <v>929</v>
      </c>
      <c r="H15526" s="135" t="s">
        <v>2852</v>
      </c>
      <c r="I15526" t="s">
        <v>1454</v>
      </c>
      <c r="J15526" s="20">
        <v>40</v>
      </c>
      <c r="K15526" s="20" t="s">
        <v>3</v>
      </c>
      <c r="L15526" t="s">
        <v>1463</v>
      </c>
      <c r="M15526" s="20">
        <v>11.4</v>
      </c>
      <c r="N15526" s="20">
        <v>9.6</v>
      </c>
      <c r="AE15526">
        <f t="shared" si="242"/>
        <v>2011</v>
      </c>
    </row>
    <row r="15527" spans="1:31" x14ac:dyDescent="0.25">
      <c r="A15527" s="7">
        <v>15524</v>
      </c>
      <c r="B15527" s="8">
        <v>40787</v>
      </c>
      <c r="C15527" t="s">
        <v>3</v>
      </c>
      <c r="D15527" t="s">
        <v>311</v>
      </c>
      <c r="E15527" t="s">
        <v>9</v>
      </c>
      <c r="F15527" t="s">
        <v>45</v>
      </c>
      <c r="G15527" t="s">
        <v>929</v>
      </c>
      <c r="H15527" s="135" t="s">
        <v>1496</v>
      </c>
      <c r="I15527" t="s">
        <v>1454</v>
      </c>
      <c r="J15527" s="20">
        <v>49</v>
      </c>
      <c r="K15527" s="20" t="s">
        <v>3</v>
      </c>
      <c r="L15527" t="s">
        <v>1464</v>
      </c>
      <c r="M15527" s="20">
        <v>14.72</v>
      </c>
      <c r="N15527" s="20">
        <v>10.78</v>
      </c>
      <c r="AE15527">
        <f t="shared" si="242"/>
        <v>2011</v>
      </c>
    </row>
    <row r="15528" spans="1:31" x14ac:dyDescent="0.25">
      <c r="A15528" s="7">
        <v>15525</v>
      </c>
      <c r="B15528" s="8">
        <v>40787</v>
      </c>
      <c r="C15528" t="s">
        <v>3</v>
      </c>
      <c r="D15528" t="s">
        <v>1060</v>
      </c>
      <c r="E15528" t="s">
        <v>9</v>
      </c>
      <c r="F15528" t="s">
        <v>1045</v>
      </c>
      <c r="G15528" t="s">
        <v>648</v>
      </c>
      <c r="H15528" s="136" t="s">
        <v>1496</v>
      </c>
      <c r="I15528" t="s">
        <v>1454</v>
      </c>
      <c r="J15528" s="20">
        <v>69</v>
      </c>
      <c r="K15528" s="20" t="s">
        <v>1465</v>
      </c>
      <c r="L15528" t="s">
        <v>1466</v>
      </c>
      <c r="M15528" s="20">
        <v>17.25</v>
      </c>
      <c r="N15528" s="20">
        <v>17.25</v>
      </c>
      <c r="AE15528">
        <f t="shared" si="242"/>
        <v>2011</v>
      </c>
    </row>
    <row r="15529" spans="1:31" x14ac:dyDescent="0.25">
      <c r="A15529" s="7">
        <v>15526</v>
      </c>
      <c r="B15529" s="8">
        <v>40787</v>
      </c>
      <c r="C15529" t="s">
        <v>3</v>
      </c>
      <c r="D15529" t="s">
        <v>1085</v>
      </c>
      <c r="E15529" t="s">
        <v>9</v>
      </c>
      <c r="F15529" t="s">
        <v>52</v>
      </c>
      <c r="G15529" t="s">
        <v>648</v>
      </c>
      <c r="H15529" s="9" t="s">
        <v>2945</v>
      </c>
      <c r="I15529" t="s">
        <v>1454</v>
      </c>
      <c r="J15529" s="20">
        <v>19</v>
      </c>
      <c r="K15529" s="20" t="s">
        <v>3</v>
      </c>
      <c r="L15529" t="s">
        <v>1464</v>
      </c>
      <c r="M15529" s="20">
        <v>6.32</v>
      </c>
      <c r="N15529" s="20">
        <v>4.18</v>
      </c>
      <c r="AE15529">
        <f t="shared" si="242"/>
        <v>2011</v>
      </c>
    </row>
    <row r="15530" spans="1:31" x14ac:dyDescent="0.25">
      <c r="A15530" s="7">
        <v>15527</v>
      </c>
      <c r="B15530" s="8">
        <v>40787</v>
      </c>
      <c r="C15530" t="s">
        <v>3</v>
      </c>
      <c r="D15530" t="s">
        <v>295</v>
      </c>
      <c r="E15530" t="s">
        <v>9</v>
      </c>
      <c r="F15530" t="s">
        <v>624</v>
      </c>
      <c r="G15530" t="s">
        <v>648</v>
      </c>
      <c r="H15530" s="9" t="s">
        <v>1797</v>
      </c>
      <c r="I15530" t="s">
        <v>1454</v>
      </c>
      <c r="J15530" s="20">
        <v>68</v>
      </c>
      <c r="K15530" s="20" t="s">
        <v>3</v>
      </c>
      <c r="L15530" t="s">
        <v>1464</v>
      </c>
      <c r="M15530" s="20">
        <v>20.04</v>
      </c>
      <c r="N15530" s="20">
        <v>14.96</v>
      </c>
      <c r="AE15530">
        <f t="shared" si="242"/>
        <v>2011</v>
      </c>
    </row>
    <row r="15531" spans="1:31" x14ac:dyDescent="0.25">
      <c r="A15531" s="7">
        <v>15528</v>
      </c>
      <c r="B15531" s="8">
        <v>40788</v>
      </c>
      <c r="C15531" t="s">
        <v>3</v>
      </c>
      <c r="D15531" t="s">
        <v>1095</v>
      </c>
      <c r="E15531" t="s">
        <v>9</v>
      </c>
      <c r="F15531" t="s">
        <v>1058</v>
      </c>
      <c r="G15531" t="s">
        <v>648</v>
      </c>
      <c r="H15531" s="135" t="s">
        <v>1795</v>
      </c>
      <c r="I15531" t="s">
        <v>1454</v>
      </c>
      <c r="J15531" s="20">
        <v>38</v>
      </c>
      <c r="K15531" s="20" t="s">
        <v>3</v>
      </c>
      <c r="L15531" t="s">
        <v>1464</v>
      </c>
      <c r="M15531" s="20">
        <v>11.64</v>
      </c>
      <c r="N15531" s="20">
        <v>8.36</v>
      </c>
      <c r="AE15531">
        <f t="shared" si="242"/>
        <v>2011</v>
      </c>
    </row>
    <row r="15532" spans="1:31" x14ac:dyDescent="0.25">
      <c r="A15532" s="7">
        <v>15529</v>
      </c>
      <c r="B15532" s="8">
        <v>40788</v>
      </c>
      <c r="C15532" t="s">
        <v>3</v>
      </c>
      <c r="D15532" t="s">
        <v>1068</v>
      </c>
      <c r="E15532" t="s">
        <v>9</v>
      </c>
      <c r="F15532" t="s">
        <v>54</v>
      </c>
      <c r="G15532" t="s">
        <v>648</v>
      </c>
      <c r="H15532" s="135" t="s">
        <v>1785</v>
      </c>
      <c r="I15532" t="s">
        <v>1454</v>
      </c>
      <c r="J15532" s="20">
        <v>16</v>
      </c>
      <c r="K15532" s="20" t="s">
        <v>9</v>
      </c>
      <c r="L15532" t="s">
        <v>1464</v>
      </c>
      <c r="M15532" s="20">
        <v>3.52</v>
      </c>
      <c r="N15532" s="20">
        <v>5.48</v>
      </c>
      <c r="AE15532">
        <f t="shared" si="242"/>
        <v>2011</v>
      </c>
    </row>
    <row r="15533" spans="1:31" x14ac:dyDescent="0.25">
      <c r="A15533" s="7">
        <v>15530</v>
      </c>
      <c r="B15533" s="8">
        <v>40788</v>
      </c>
      <c r="C15533" t="s">
        <v>3</v>
      </c>
      <c r="D15533" t="s">
        <v>240</v>
      </c>
      <c r="E15533" t="s">
        <v>9</v>
      </c>
      <c r="F15533" t="s">
        <v>698</v>
      </c>
      <c r="G15533" t="s">
        <v>648</v>
      </c>
      <c r="H15533" s="135" t="s">
        <v>1799</v>
      </c>
      <c r="I15533" t="s">
        <v>1457</v>
      </c>
      <c r="J15533" s="20">
        <v>32</v>
      </c>
      <c r="K15533" s="20" t="s">
        <v>3</v>
      </c>
      <c r="L15533" t="s">
        <v>1464</v>
      </c>
      <c r="M15533" s="20">
        <v>4.9800000000000004</v>
      </c>
      <c r="N15533" s="20">
        <v>3.52</v>
      </c>
      <c r="O15533" t="s">
        <v>3</v>
      </c>
      <c r="P15533" s="13" t="s">
        <v>134</v>
      </c>
      <c r="Q15533" t="s">
        <v>9</v>
      </c>
      <c r="R15533" t="s">
        <v>1031</v>
      </c>
      <c r="S15533" t="s">
        <v>1465</v>
      </c>
      <c r="U15533" t="s">
        <v>1465</v>
      </c>
      <c r="W15533" t="s">
        <v>1465</v>
      </c>
      <c r="Y15533" t="s">
        <v>1465</v>
      </c>
      <c r="AA15533" t="s">
        <v>1465</v>
      </c>
      <c r="AC15533" t="s">
        <v>1465</v>
      </c>
      <c r="AE15533">
        <f t="shared" si="242"/>
        <v>2011</v>
      </c>
    </row>
    <row r="15534" spans="1:31" x14ac:dyDescent="0.25">
      <c r="A15534" s="7">
        <v>15531</v>
      </c>
      <c r="B15534" s="8">
        <v>40788</v>
      </c>
      <c r="C15534" t="s">
        <v>3</v>
      </c>
      <c r="D15534" t="s">
        <v>1078</v>
      </c>
      <c r="E15534" t="s">
        <v>9</v>
      </c>
      <c r="F15534" t="s">
        <v>1032</v>
      </c>
      <c r="G15534" t="s">
        <v>929</v>
      </c>
      <c r="H15534" s="135" t="s">
        <v>2655</v>
      </c>
      <c r="I15534" t="s">
        <v>1454</v>
      </c>
      <c r="J15534" s="20">
        <v>9</v>
      </c>
      <c r="K15534" s="20" t="s">
        <v>9</v>
      </c>
      <c r="L15534" t="s">
        <v>1464</v>
      </c>
      <c r="M15534" s="20">
        <v>1.98</v>
      </c>
      <c r="N15534" s="20">
        <v>3.52</v>
      </c>
      <c r="AE15534">
        <f t="shared" si="242"/>
        <v>2011</v>
      </c>
    </row>
    <row r="15535" spans="1:31" x14ac:dyDescent="0.25">
      <c r="A15535" s="7">
        <v>15532</v>
      </c>
      <c r="B15535" s="8">
        <v>40788</v>
      </c>
      <c r="C15535" t="s">
        <v>3</v>
      </c>
      <c r="D15535" t="s">
        <v>668</v>
      </c>
      <c r="E15535" t="s">
        <v>9</v>
      </c>
      <c r="F15535" t="s">
        <v>698</v>
      </c>
      <c r="G15535" t="s">
        <v>870</v>
      </c>
      <c r="H15535" s="135" t="s">
        <v>1496</v>
      </c>
      <c r="I15535" t="s">
        <v>1454</v>
      </c>
      <c r="J15535" s="20">
        <v>30</v>
      </c>
      <c r="K15535" s="20" t="s">
        <v>9</v>
      </c>
      <c r="L15535" t="s">
        <v>1463</v>
      </c>
      <c r="M15535" s="20">
        <v>7.2</v>
      </c>
      <c r="N15535" s="20">
        <v>8.8000000000000007</v>
      </c>
      <c r="AE15535">
        <f t="shared" si="242"/>
        <v>2011</v>
      </c>
    </row>
    <row r="15536" spans="1:31" x14ac:dyDescent="0.25">
      <c r="A15536" s="7">
        <v>15533</v>
      </c>
      <c r="B15536" s="8">
        <v>40789</v>
      </c>
      <c r="C15536" t="s">
        <v>3</v>
      </c>
      <c r="D15536" t="s">
        <v>168</v>
      </c>
      <c r="E15536" t="s">
        <v>9</v>
      </c>
      <c r="F15536" t="s">
        <v>828</v>
      </c>
      <c r="G15536" t="s">
        <v>24</v>
      </c>
      <c r="H15536" s="135" t="s">
        <v>1497</v>
      </c>
      <c r="I15536" t="s">
        <v>1454</v>
      </c>
      <c r="J15536" s="20">
        <v>20</v>
      </c>
      <c r="K15536" s="20" t="s">
        <v>3</v>
      </c>
      <c r="L15536" t="s">
        <v>1464</v>
      </c>
      <c r="M15536" s="20">
        <v>6.6</v>
      </c>
      <c r="N15536" s="20">
        <v>4.4000000000000004</v>
      </c>
      <c r="AE15536">
        <f t="shared" si="242"/>
        <v>2011</v>
      </c>
    </row>
    <row r="15537" spans="1:31" x14ac:dyDescent="0.25">
      <c r="A15537" s="7">
        <v>15534</v>
      </c>
      <c r="B15537" s="8">
        <v>40789</v>
      </c>
      <c r="C15537" t="s">
        <v>3</v>
      </c>
      <c r="D15537" t="s">
        <v>1102</v>
      </c>
      <c r="E15537" t="s">
        <v>9</v>
      </c>
      <c r="F15537" t="s">
        <v>54</v>
      </c>
      <c r="G15537" t="s">
        <v>895</v>
      </c>
      <c r="H15537" s="135" t="s">
        <v>2590</v>
      </c>
      <c r="I15537" t="s">
        <v>1454</v>
      </c>
      <c r="J15537" s="20">
        <v>85</v>
      </c>
      <c r="K15537" s="20" t="s">
        <v>9</v>
      </c>
      <c r="L15537" t="s">
        <v>1464</v>
      </c>
      <c r="M15537" s="20">
        <v>18.7</v>
      </c>
      <c r="N15537" s="20">
        <v>24.8</v>
      </c>
      <c r="AE15537">
        <f t="shared" si="242"/>
        <v>2011</v>
      </c>
    </row>
    <row r="15538" spans="1:31" x14ac:dyDescent="0.25">
      <c r="A15538" s="7">
        <v>15535</v>
      </c>
      <c r="B15538" s="8">
        <v>40789</v>
      </c>
      <c r="C15538" t="s">
        <v>3</v>
      </c>
      <c r="D15538" t="s">
        <v>791</v>
      </c>
      <c r="E15538" t="s">
        <v>9</v>
      </c>
      <c r="F15538" t="s">
        <v>787</v>
      </c>
      <c r="G15538" t="s">
        <v>870</v>
      </c>
      <c r="H15538" s="135" t="s">
        <v>1496</v>
      </c>
      <c r="I15538" t="s">
        <v>1455</v>
      </c>
      <c r="J15538" s="20">
        <v>27</v>
      </c>
      <c r="K15538" s="20" t="s">
        <v>3</v>
      </c>
      <c r="L15538" t="s">
        <v>1464</v>
      </c>
      <c r="M15538" s="20">
        <v>4.28</v>
      </c>
      <c r="N15538" s="20">
        <v>2.9699999999999998</v>
      </c>
      <c r="AE15538">
        <f t="shared" si="242"/>
        <v>2011</v>
      </c>
    </row>
    <row r="15539" spans="1:31" x14ac:dyDescent="0.25">
      <c r="A15539" s="7">
        <v>15536</v>
      </c>
      <c r="B15539" s="8">
        <v>40790</v>
      </c>
      <c r="C15539" t="s">
        <v>3</v>
      </c>
      <c r="D15539" t="s">
        <v>1018</v>
      </c>
      <c r="E15539" t="s">
        <v>9</v>
      </c>
      <c r="F15539" t="s">
        <v>52</v>
      </c>
      <c r="G15539" t="s">
        <v>569</v>
      </c>
      <c r="H15539" s="135" t="s">
        <v>1674</v>
      </c>
      <c r="I15539" t="s">
        <v>1454</v>
      </c>
      <c r="J15539" s="20">
        <v>21</v>
      </c>
      <c r="K15539" s="20" t="s">
        <v>9</v>
      </c>
      <c r="L15539" t="s">
        <v>1463</v>
      </c>
      <c r="M15539" s="20">
        <v>5.04</v>
      </c>
      <c r="N15539" s="20">
        <v>6.46</v>
      </c>
      <c r="AE15539">
        <f t="shared" si="242"/>
        <v>2011</v>
      </c>
    </row>
    <row r="15540" spans="1:31" x14ac:dyDescent="0.25">
      <c r="A15540" s="7">
        <v>15537</v>
      </c>
      <c r="B15540" s="8">
        <v>40790</v>
      </c>
      <c r="C15540" t="s">
        <v>3</v>
      </c>
      <c r="D15540" t="s">
        <v>1018</v>
      </c>
      <c r="E15540" t="s">
        <v>9</v>
      </c>
      <c r="F15540" t="s">
        <v>828</v>
      </c>
      <c r="G15540" t="s">
        <v>569</v>
      </c>
      <c r="H15540" s="135" t="s">
        <v>2306</v>
      </c>
      <c r="I15540" t="s">
        <v>1454</v>
      </c>
      <c r="J15540" s="20">
        <v>1</v>
      </c>
      <c r="K15540" s="20" t="s">
        <v>1465</v>
      </c>
      <c r="L15540" t="s">
        <v>1466</v>
      </c>
      <c r="M15540" s="20">
        <v>0.25</v>
      </c>
      <c r="N15540" s="20">
        <v>0.25</v>
      </c>
      <c r="AE15540">
        <f t="shared" si="242"/>
        <v>2011</v>
      </c>
    </row>
    <row r="15541" spans="1:31" x14ac:dyDescent="0.25">
      <c r="A15541" s="7">
        <v>15538</v>
      </c>
      <c r="B15541" s="8">
        <v>40790</v>
      </c>
      <c r="C15541" t="s">
        <v>3</v>
      </c>
      <c r="D15541" t="s">
        <v>1095</v>
      </c>
      <c r="E15541" t="s">
        <v>9</v>
      </c>
      <c r="F15541" t="s">
        <v>450</v>
      </c>
      <c r="G15541" t="s">
        <v>1016</v>
      </c>
      <c r="H15541" s="9" t="s">
        <v>3021</v>
      </c>
      <c r="I15541" t="s">
        <v>1454</v>
      </c>
      <c r="J15541" s="20">
        <v>120</v>
      </c>
      <c r="K15541" s="20" t="s">
        <v>3</v>
      </c>
      <c r="L15541" t="s">
        <v>1463</v>
      </c>
      <c r="M15541" s="20">
        <v>32.200000000000003</v>
      </c>
      <c r="N15541" s="20">
        <v>28.8</v>
      </c>
      <c r="AE15541">
        <f t="shared" si="242"/>
        <v>2011</v>
      </c>
    </row>
    <row r="15542" spans="1:31" x14ac:dyDescent="0.25">
      <c r="A15542" s="7">
        <v>15539</v>
      </c>
      <c r="B15542" s="8">
        <v>40791</v>
      </c>
      <c r="C15542" t="s">
        <v>3</v>
      </c>
      <c r="D15542" t="s">
        <v>543</v>
      </c>
      <c r="E15542" t="s">
        <v>9</v>
      </c>
      <c r="F15542" t="s">
        <v>978</v>
      </c>
      <c r="G15542" t="s">
        <v>895</v>
      </c>
      <c r="H15542" s="135" t="s">
        <v>2593</v>
      </c>
      <c r="I15542" t="s">
        <v>1454</v>
      </c>
      <c r="J15542" s="20">
        <v>9</v>
      </c>
      <c r="K15542" s="20" t="s">
        <v>1465</v>
      </c>
      <c r="L15542" t="s">
        <v>1466</v>
      </c>
      <c r="M15542" s="20">
        <v>2.25</v>
      </c>
      <c r="N15542" s="20">
        <v>2.25</v>
      </c>
      <c r="AE15542">
        <f t="shared" si="242"/>
        <v>2011</v>
      </c>
    </row>
    <row r="15543" spans="1:31" x14ac:dyDescent="0.25">
      <c r="A15543" s="7">
        <v>15540</v>
      </c>
      <c r="B15543" s="8">
        <v>40791</v>
      </c>
      <c r="C15543" t="s">
        <v>3</v>
      </c>
      <c r="D15543" t="s">
        <v>1109</v>
      </c>
      <c r="E15543" t="s">
        <v>9</v>
      </c>
      <c r="F15543" t="s">
        <v>904</v>
      </c>
      <c r="G15543" t="s">
        <v>929</v>
      </c>
      <c r="H15543" s="135" t="s">
        <v>3112</v>
      </c>
      <c r="I15543" t="s">
        <v>1454</v>
      </c>
      <c r="J15543" s="20">
        <v>42</v>
      </c>
      <c r="K15543" s="20" t="s">
        <v>9</v>
      </c>
      <c r="L15543" t="s">
        <v>1464</v>
      </c>
      <c r="M15543" s="20">
        <v>9.24</v>
      </c>
      <c r="N15543" s="20">
        <v>12.76</v>
      </c>
      <c r="AE15543">
        <f t="shared" si="242"/>
        <v>2011</v>
      </c>
    </row>
    <row r="15544" spans="1:31" x14ac:dyDescent="0.25">
      <c r="A15544" s="7">
        <v>15541</v>
      </c>
      <c r="B15544" s="8">
        <v>40791</v>
      </c>
      <c r="C15544" t="s">
        <v>3</v>
      </c>
      <c r="D15544" t="s">
        <v>1118</v>
      </c>
      <c r="E15544" t="s">
        <v>9</v>
      </c>
      <c r="F15544" t="s">
        <v>543</v>
      </c>
      <c r="G15544" t="s">
        <v>929</v>
      </c>
      <c r="H15544" s="135" t="s">
        <v>1496</v>
      </c>
      <c r="I15544" t="s">
        <v>1458</v>
      </c>
      <c r="J15544" s="20">
        <v>9</v>
      </c>
      <c r="K15544" s="20" t="s">
        <v>9</v>
      </c>
      <c r="L15544" t="s">
        <v>1464</v>
      </c>
      <c r="M15544" s="20">
        <v>30</v>
      </c>
      <c r="N15544" s="20">
        <v>10</v>
      </c>
      <c r="AE15544">
        <f t="shared" si="242"/>
        <v>2011</v>
      </c>
    </row>
    <row r="15545" spans="1:31" x14ac:dyDescent="0.25">
      <c r="A15545" s="7">
        <v>15542</v>
      </c>
      <c r="B15545" s="8">
        <v>40791</v>
      </c>
      <c r="C15545" t="s">
        <v>3</v>
      </c>
      <c r="D15545" t="s">
        <v>543</v>
      </c>
      <c r="E15545" t="s">
        <v>9</v>
      </c>
      <c r="F15545" t="s">
        <v>733</v>
      </c>
      <c r="G15545" t="s">
        <v>732</v>
      </c>
      <c r="H15545" s="135" t="s">
        <v>2447</v>
      </c>
      <c r="I15545" t="s">
        <v>1454</v>
      </c>
      <c r="J15545" s="20">
        <v>30</v>
      </c>
      <c r="K15545" s="20" t="s">
        <v>3</v>
      </c>
      <c r="L15545" t="s">
        <v>1464</v>
      </c>
      <c r="M15545" s="20">
        <v>9.4</v>
      </c>
      <c r="N15545" s="20">
        <v>6.6</v>
      </c>
      <c r="AE15545">
        <f t="shared" si="242"/>
        <v>2011</v>
      </c>
    </row>
    <row r="15546" spans="1:31" x14ac:dyDescent="0.25">
      <c r="A15546" s="7">
        <v>15543</v>
      </c>
      <c r="B15546" s="8">
        <v>40792</v>
      </c>
      <c r="C15546" t="s">
        <v>3</v>
      </c>
      <c r="D15546" t="s">
        <v>1119</v>
      </c>
      <c r="E15546" t="s">
        <v>9</v>
      </c>
      <c r="F15546" t="s">
        <v>1052</v>
      </c>
      <c r="G15546" t="s">
        <v>714</v>
      </c>
      <c r="H15546" s="135" t="s">
        <v>1998</v>
      </c>
      <c r="I15546" t="s">
        <v>1458</v>
      </c>
      <c r="J15546" s="20">
        <v>15</v>
      </c>
      <c r="K15546" s="20" t="s">
        <v>9</v>
      </c>
      <c r="L15546" t="s">
        <v>1464</v>
      </c>
      <c r="M15546" s="20">
        <v>30</v>
      </c>
      <c r="N15546" s="20">
        <v>10</v>
      </c>
      <c r="AE15546">
        <f t="shared" si="242"/>
        <v>2011</v>
      </c>
    </row>
    <row r="15547" spans="1:31" x14ac:dyDescent="0.25">
      <c r="A15547" s="7">
        <v>15544</v>
      </c>
      <c r="B15547" s="8">
        <v>40792</v>
      </c>
      <c r="C15547" t="s">
        <v>3</v>
      </c>
      <c r="D15547" t="s">
        <v>518</v>
      </c>
      <c r="E15547" t="s">
        <v>9</v>
      </c>
      <c r="F15547" t="s">
        <v>1088</v>
      </c>
      <c r="G15547" t="s">
        <v>633</v>
      </c>
      <c r="H15547" s="135" t="s">
        <v>1496</v>
      </c>
      <c r="I15547" t="s">
        <v>1454</v>
      </c>
      <c r="J15547" s="20">
        <v>10</v>
      </c>
      <c r="K15547" s="20" t="s">
        <v>9</v>
      </c>
      <c r="L15547" t="s">
        <v>1464</v>
      </c>
      <c r="M15547" s="20">
        <v>2.2000000000000002</v>
      </c>
      <c r="N15547" s="20">
        <v>3.8</v>
      </c>
      <c r="AE15547">
        <f t="shared" si="242"/>
        <v>2011</v>
      </c>
    </row>
    <row r="15548" spans="1:31" x14ac:dyDescent="0.25">
      <c r="A15548" s="7">
        <v>15545</v>
      </c>
      <c r="B15548" s="8">
        <v>40792</v>
      </c>
      <c r="C15548" t="s">
        <v>3</v>
      </c>
      <c r="D15548" t="s">
        <v>543</v>
      </c>
      <c r="E15548" t="s">
        <v>9</v>
      </c>
      <c r="F15548" t="s">
        <v>521</v>
      </c>
      <c r="G15548" t="s">
        <v>648</v>
      </c>
      <c r="H15548" s="135" t="s">
        <v>2555</v>
      </c>
      <c r="I15548" t="s">
        <v>1454</v>
      </c>
      <c r="J15548" s="20">
        <v>60</v>
      </c>
      <c r="K15548" s="20" t="s">
        <v>9</v>
      </c>
      <c r="L15548" t="s">
        <v>1464</v>
      </c>
      <c r="M15548" s="20">
        <v>13.2</v>
      </c>
      <c r="N15548" s="20">
        <v>17.8</v>
      </c>
      <c r="AE15548">
        <f t="shared" si="242"/>
        <v>2011</v>
      </c>
    </row>
    <row r="15549" spans="1:31" x14ac:dyDescent="0.25">
      <c r="A15549" s="7">
        <v>15546</v>
      </c>
      <c r="B15549" s="8">
        <v>40792</v>
      </c>
      <c r="C15549" t="s">
        <v>3</v>
      </c>
      <c r="D15549" t="s">
        <v>1109</v>
      </c>
      <c r="E15549" t="s">
        <v>9</v>
      </c>
      <c r="F15549" t="s">
        <v>1118</v>
      </c>
      <c r="G15549" t="s">
        <v>929</v>
      </c>
      <c r="H15549" s="135" t="s">
        <v>1496</v>
      </c>
      <c r="I15549" t="s">
        <v>1455</v>
      </c>
      <c r="J15549" s="20">
        <v>8</v>
      </c>
      <c r="K15549" s="20" t="s">
        <v>3</v>
      </c>
      <c r="L15549" t="s">
        <v>1463</v>
      </c>
      <c r="M15549" s="20">
        <v>1.54</v>
      </c>
      <c r="N15549" s="20">
        <v>0.96</v>
      </c>
      <c r="AE15549">
        <f t="shared" si="242"/>
        <v>2011</v>
      </c>
    </row>
    <row r="15550" spans="1:31" x14ac:dyDescent="0.25">
      <c r="A15550" s="7">
        <v>15547</v>
      </c>
      <c r="B15550" s="8">
        <v>40792</v>
      </c>
      <c r="C15550" t="s">
        <v>3</v>
      </c>
      <c r="D15550" t="s">
        <v>794</v>
      </c>
      <c r="E15550" t="s">
        <v>9</v>
      </c>
      <c r="F15550" t="s">
        <v>259</v>
      </c>
      <c r="G15550" t="s">
        <v>648</v>
      </c>
      <c r="H15550" s="9" t="s">
        <v>2945</v>
      </c>
      <c r="I15550" t="s">
        <v>1454</v>
      </c>
      <c r="J15550" s="20">
        <v>32</v>
      </c>
      <c r="K15550" s="20" t="s">
        <v>3</v>
      </c>
      <c r="L15550" t="s">
        <v>1464</v>
      </c>
      <c r="M15550" s="20">
        <v>9.9600000000000009</v>
      </c>
      <c r="N15550" s="20">
        <v>7.04</v>
      </c>
      <c r="AE15550">
        <f t="shared" si="242"/>
        <v>2011</v>
      </c>
    </row>
    <row r="15551" spans="1:31" x14ac:dyDescent="0.25">
      <c r="A15551" s="7">
        <v>15548</v>
      </c>
      <c r="B15551" s="8">
        <v>40792</v>
      </c>
      <c r="C15551" t="s">
        <v>3</v>
      </c>
      <c r="D15551" t="s">
        <v>791</v>
      </c>
      <c r="E15551" t="s">
        <v>9</v>
      </c>
      <c r="F15551" t="s">
        <v>395</v>
      </c>
      <c r="G15551" t="s">
        <v>648</v>
      </c>
      <c r="H15551" s="9" t="s">
        <v>2932</v>
      </c>
      <c r="I15551" t="s">
        <v>1454</v>
      </c>
      <c r="J15551" s="20">
        <v>26</v>
      </c>
      <c r="K15551" s="20" t="s">
        <v>9</v>
      </c>
      <c r="L15551" t="s">
        <v>1464</v>
      </c>
      <c r="M15551" s="20">
        <v>5.72</v>
      </c>
      <c r="N15551" s="20">
        <v>8.2800000000000011</v>
      </c>
      <c r="AE15551">
        <f t="shared" si="242"/>
        <v>2011</v>
      </c>
    </row>
    <row r="15552" spans="1:31" x14ac:dyDescent="0.25">
      <c r="A15552" s="7">
        <v>15549</v>
      </c>
      <c r="B15552" s="8">
        <v>40793</v>
      </c>
      <c r="C15552" t="s">
        <v>3</v>
      </c>
      <c r="D15552" t="s">
        <v>1109</v>
      </c>
      <c r="E15552" t="s">
        <v>9</v>
      </c>
      <c r="F15552" t="s">
        <v>1118</v>
      </c>
      <c r="G15552" t="s">
        <v>929</v>
      </c>
      <c r="H15552" s="135" t="s">
        <v>3060</v>
      </c>
      <c r="I15552" t="s">
        <v>1455</v>
      </c>
      <c r="J15552" s="20">
        <v>12</v>
      </c>
      <c r="K15552" s="20" t="s">
        <v>9</v>
      </c>
      <c r="L15552" t="s">
        <v>1463</v>
      </c>
      <c r="M15552" s="20">
        <v>1.44</v>
      </c>
      <c r="N15552" s="20">
        <v>2.06</v>
      </c>
      <c r="AE15552">
        <f t="shared" si="242"/>
        <v>2011</v>
      </c>
    </row>
    <row r="15553" spans="1:31" x14ac:dyDescent="0.25">
      <c r="A15553" s="7">
        <v>15550</v>
      </c>
      <c r="B15553" s="8">
        <v>40793</v>
      </c>
      <c r="C15553" t="s">
        <v>3</v>
      </c>
      <c r="D15553" t="s">
        <v>1118</v>
      </c>
      <c r="E15553" t="s">
        <v>9</v>
      </c>
      <c r="F15553" t="s">
        <v>1109</v>
      </c>
      <c r="G15553" t="s">
        <v>929</v>
      </c>
      <c r="H15553" s="135" t="s">
        <v>3113</v>
      </c>
      <c r="I15553" t="s">
        <v>1455</v>
      </c>
      <c r="J15553" s="20">
        <v>15</v>
      </c>
      <c r="K15553" s="20" t="s">
        <v>1465</v>
      </c>
      <c r="L15553" t="s">
        <v>1466</v>
      </c>
      <c r="M15553" s="20">
        <v>1.875</v>
      </c>
      <c r="N15553" s="20">
        <v>1.875</v>
      </c>
      <c r="AE15553">
        <f t="shared" si="242"/>
        <v>2011</v>
      </c>
    </row>
    <row r="15554" spans="1:31" x14ac:dyDescent="0.25">
      <c r="A15554" s="7">
        <v>15551</v>
      </c>
      <c r="B15554" s="8">
        <v>40793</v>
      </c>
      <c r="C15554" t="s">
        <v>3</v>
      </c>
      <c r="D15554" t="s">
        <v>779</v>
      </c>
      <c r="E15554" t="s">
        <v>9</v>
      </c>
      <c r="F15554" t="s">
        <v>833</v>
      </c>
      <c r="G15554" t="s">
        <v>861</v>
      </c>
      <c r="H15554" s="135" t="s">
        <v>1496</v>
      </c>
      <c r="I15554" t="s">
        <v>1454</v>
      </c>
      <c r="J15554" s="20">
        <v>19</v>
      </c>
      <c r="K15554" s="20" t="s">
        <v>1465</v>
      </c>
      <c r="L15554" t="s">
        <v>1466</v>
      </c>
      <c r="M15554" s="20">
        <v>4.75</v>
      </c>
      <c r="N15554" s="20">
        <v>4.75</v>
      </c>
      <c r="AE15554">
        <f t="shared" si="242"/>
        <v>2011</v>
      </c>
    </row>
    <row r="15555" spans="1:31" x14ac:dyDescent="0.25">
      <c r="A15555" s="7">
        <v>15552</v>
      </c>
      <c r="B15555" s="8">
        <v>40794</v>
      </c>
      <c r="C15555" t="s">
        <v>3</v>
      </c>
      <c r="D15555" t="s">
        <v>957</v>
      </c>
      <c r="E15555" t="s">
        <v>9</v>
      </c>
      <c r="F15555" t="s">
        <v>190</v>
      </c>
      <c r="G15555" t="s">
        <v>895</v>
      </c>
      <c r="H15555" s="135" t="s">
        <v>2797</v>
      </c>
      <c r="I15555" t="s">
        <v>1454</v>
      </c>
      <c r="J15555" s="20">
        <v>40</v>
      </c>
      <c r="K15555" s="20" t="s">
        <v>9</v>
      </c>
      <c r="L15555" t="s">
        <v>1464</v>
      </c>
      <c r="M15555" s="20">
        <v>8.8000000000000007</v>
      </c>
      <c r="N15555" s="20">
        <v>12.2</v>
      </c>
      <c r="AE15555">
        <f t="shared" si="242"/>
        <v>2011</v>
      </c>
    </row>
    <row r="15556" spans="1:31" x14ac:dyDescent="0.25">
      <c r="A15556" s="7">
        <v>15553</v>
      </c>
      <c r="B15556" s="8">
        <v>40794</v>
      </c>
      <c r="C15556" t="s">
        <v>3</v>
      </c>
      <c r="D15556" t="s">
        <v>938</v>
      </c>
      <c r="E15556" t="s">
        <v>9</v>
      </c>
      <c r="F15556" t="s">
        <v>190</v>
      </c>
      <c r="G15556" t="s">
        <v>1016</v>
      </c>
      <c r="H15556" s="135" t="s">
        <v>2888</v>
      </c>
      <c r="I15556" t="s">
        <v>1454</v>
      </c>
      <c r="J15556" s="20">
        <v>11</v>
      </c>
      <c r="K15556" s="20" t="s">
        <v>9</v>
      </c>
      <c r="L15556" t="s">
        <v>1463</v>
      </c>
      <c r="M15556" s="20">
        <v>2.64</v>
      </c>
      <c r="N15556" s="20">
        <v>3.86</v>
      </c>
      <c r="AE15556">
        <f t="shared" ref="AE15556:AE15619" si="243">YEAR(B15556)</f>
        <v>2011</v>
      </c>
    </row>
    <row r="15557" spans="1:31" x14ac:dyDescent="0.25">
      <c r="A15557" s="7">
        <v>15554</v>
      </c>
      <c r="B15557" s="8">
        <v>40795</v>
      </c>
      <c r="C15557" t="s">
        <v>3</v>
      </c>
      <c r="D15557" t="s">
        <v>1109</v>
      </c>
      <c r="E15557" t="s">
        <v>9</v>
      </c>
      <c r="F15557" t="s">
        <v>1118</v>
      </c>
      <c r="G15557" t="s">
        <v>929</v>
      </c>
      <c r="H15557" s="135" t="s">
        <v>2748</v>
      </c>
      <c r="I15557" t="s">
        <v>1455</v>
      </c>
      <c r="J15557" s="20">
        <v>21</v>
      </c>
      <c r="K15557" s="20" t="s">
        <v>3</v>
      </c>
      <c r="L15557" t="s">
        <v>1463</v>
      </c>
      <c r="M15557" s="20">
        <v>3.23</v>
      </c>
      <c r="N15557" s="20">
        <v>2.52</v>
      </c>
      <c r="AE15557">
        <f t="shared" si="243"/>
        <v>2011</v>
      </c>
    </row>
    <row r="15558" spans="1:31" x14ac:dyDescent="0.25">
      <c r="A15558" s="7">
        <v>15555</v>
      </c>
      <c r="B15558" s="8">
        <v>40796</v>
      </c>
      <c r="C15558" t="s">
        <v>3</v>
      </c>
      <c r="D15558" t="s">
        <v>1107</v>
      </c>
      <c r="E15558" t="s">
        <v>9</v>
      </c>
      <c r="F15558" t="s">
        <v>1082</v>
      </c>
      <c r="G15558" t="s">
        <v>929</v>
      </c>
      <c r="H15558" s="135" t="s">
        <v>2728</v>
      </c>
      <c r="I15558" t="s">
        <v>1454</v>
      </c>
      <c r="J15558" s="20">
        <v>23</v>
      </c>
      <c r="K15558" s="20" t="s">
        <v>3</v>
      </c>
      <c r="L15558" t="s">
        <v>1464</v>
      </c>
      <c r="M15558" s="20">
        <v>7.4399999999999995</v>
      </c>
      <c r="N15558" s="20">
        <v>5.0600000000000005</v>
      </c>
      <c r="AE15558">
        <f t="shared" si="243"/>
        <v>2011</v>
      </c>
    </row>
    <row r="15559" spans="1:31" x14ac:dyDescent="0.25">
      <c r="A15559" s="7">
        <v>15556</v>
      </c>
      <c r="B15559" s="8">
        <v>40796</v>
      </c>
      <c r="C15559" t="s">
        <v>3</v>
      </c>
      <c r="D15559" t="s">
        <v>1120</v>
      </c>
      <c r="E15559" t="s">
        <v>9</v>
      </c>
      <c r="F15559" t="s">
        <v>542</v>
      </c>
      <c r="G15559" t="s">
        <v>931</v>
      </c>
      <c r="H15559" s="9" t="s">
        <v>2657</v>
      </c>
      <c r="I15559" t="s">
        <v>1458</v>
      </c>
      <c r="J15559" s="20">
        <v>6</v>
      </c>
      <c r="K15559" s="20" t="s">
        <v>1465</v>
      </c>
      <c r="L15559" t="s">
        <v>1466</v>
      </c>
      <c r="M15559" s="20">
        <v>30</v>
      </c>
      <c r="N15559" s="20">
        <v>10</v>
      </c>
      <c r="AE15559">
        <f t="shared" si="243"/>
        <v>2011</v>
      </c>
    </row>
    <row r="15560" spans="1:31" x14ac:dyDescent="0.25">
      <c r="A15560" s="7">
        <v>15557</v>
      </c>
      <c r="B15560" s="8">
        <v>40797</v>
      </c>
      <c r="C15560" t="s">
        <v>3</v>
      </c>
      <c r="D15560" t="s">
        <v>1068</v>
      </c>
      <c r="E15560" t="s">
        <v>9</v>
      </c>
      <c r="F15560" t="s">
        <v>54</v>
      </c>
      <c r="G15560" t="s">
        <v>648</v>
      </c>
      <c r="H15560" s="135" t="s">
        <v>2056</v>
      </c>
      <c r="I15560" t="s">
        <v>1454</v>
      </c>
      <c r="J15560" s="20">
        <v>23</v>
      </c>
      <c r="K15560" s="20" t="s">
        <v>9</v>
      </c>
      <c r="L15560" t="s">
        <v>1464</v>
      </c>
      <c r="M15560" s="20">
        <v>5.0600000000000005</v>
      </c>
      <c r="N15560" s="20">
        <v>7.4399999999999995</v>
      </c>
      <c r="AE15560">
        <f t="shared" si="243"/>
        <v>2011</v>
      </c>
    </row>
    <row r="15561" spans="1:31" x14ac:dyDescent="0.25">
      <c r="A15561" s="7">
        <v>15558</v>
      </c>
      <c r="B15561" s="8">
        <v>40797</v>
      </c>
      <c r="C15561" t="s">
        <v>3</v>
      </c>
      <c r="D15561" t="s">
        <v>1109</v>
      </c>
      <c r="E15561" t="s">
        <v>9</v>
      </c>
      <c r="F15561" t="s">
        <v>1093</v>
      </c>
      <c r="G15561" t="s">
        <v>648</v>
      </c>
      <c r="H15561" s="135" t="s">
        <v>1935</v>
      </c>
      <c r="I15561" t="s">
        <v>1454</v>
      </c>
      <c r="J15561" s="20">
        <v>15</v>
      </c>
      <c r="K15561" s="20" t="s">
        <v>9</v>
      </c>
      <c r="L15561" t="s">
        <v>1464</v>
      </c>
      <c r="M15561" s="20">
        <v>3.3</v>
      </c>
      <c r="N15561" s="20">
        <v>5.2</v>
      </c>
      <c r="AE15561">
        <f t="shared" si="243"/>
        <v>2011</v>
      </c>
    </row>
    <row r="15562" spans="1:31" x14ac:dyDescent="0.25">
      <c r="A15562" s="7">
        <v>15559</v>
      </c>
      <c r="B15562" s="8">
        <v>40797</v>
      </c>
      <c r="C15562" t="s">
        <v>3</v>
      </c>
      <c r="D15562" t="s">
        <v>1060</v>
      </c>
      <c r="E15562" t="s">
        <v>9</v>
      </c>
      <c r="F15562" t="s">
        <v>86</v>
      </c>
      <c r="G15562" t="s">
        <v>929</v>
      </c>
      <c r="H15562" s="135" t="s">
        <v>2693</v>
      </c>
      <c r="I15562" t="s">
        <v>1455</v>
      </c>
      <c r="J15562" s="20">
        <v>26</v>
      </c>
      <c r="K15562" s="20" t="s">
        <v>1465</v>
      </c>
      <c r="L15562" t="s">
        <v>1466</v>
      </c>
      <c r="M15562" s="20">
        <v>3.25</v>
      </c>
      <c r="N15562" s="20">
        <v>3.25</v>
      </c>
      <c r="AE15562">
        <f t="shared" si="243"/>
        <v>2011</v>
      </c>
    </row>
    <row r="15563" spans="1:31" x14ac:dyDescent="0.25">
      <c r="A15563" s="7">
        <v>15560</v>
      </c>
      <c r="B15563" s="8">
        <v>40797</v>
      </c>
      <c r="C15563" t="s">
        <v>3</v>
      </c>
      <c r="D15563" t="s">
        <v>1109</v>
      </c>
      <c r="E15563" t="s">
        <v>9</v>
      </c>
      <c r="F15563" t="s">
        <v>521</v>
      </c>
      <c r="G15563" t="s">
        <v>929</v>
      </c>
      <c r="H15563" s="135" t="s">
        <v>2749</v>
      </c>
      <c r="I15563" t="s">
        <v>1454</v>
      </c>
      <c r="J15563" s="20">
        <v>20</v>
      </c>
      <c r="K15563" s="20" t="s">
        <v>9</v>
      </c>
      <c r="L15563" t="s">
        <v>1464</v>
      </c>
      <c r="M15563" s="20">
        <v>4.4000000000000004</v>
      </c>
      <c r="N15563" s="20">
        <v>6.6</v>
      </c>
      <c r="AE15563">
        <f t="shared" si="243"/>
        <v>2011</v>
      </c>
    </row>
    <row r="15564" spans="1:31" x14ac:dyDescent="0.25">
      <c r="A15564" s="7">
        <v>15561</v>
      </c>
      <c r="B15564" s="8">
        <v>40797</v>
      </c>
      <c r="C15564" t="s">
        <v>3</v>
      </c>
      <c r="D15564" t="s">
        <v>1068</v>
      </c>
      <c r="E15564" t="s">
        <v>9</v>
      </c>
      <c r="F15564" t="s">
        <v>1088</v>
      </c>
      <c r="G15564" t="s">
        <v>861</v>
      </c>
      <c r="H15564" s="135" t="s">
        <v>1496</v>
      </c>
      <c r="I15564" t="s">
        <v>1454</v>
      </c>
      <c r="J15564" s="20">
        <v>15</v>
      </c>
      <c r="K15564" s="20" t="s">
        <v>9</v>
      </c>
      <c r="L15564" t="s">
        <v>1464</v>
      </c>
      <c r="M15564" s="20">
        <v>3.3</v>
      </c>
      <c r="N15564" s="20">
        <v>5.2</v>
      </c>
      <c r="AE15564">
        <f t="shared" si="243"/>
        <v>2011</v>
      </c>
    </row>
    <row r="15565" spans="1:31" x14ac:dyDescent="0.25">
      <c r="A15565" s="7">
        <v>15562</v>
      </c>
      <c r="B15565" s="8">
        <v>40798</v>
      </c>
      <c r="C15565" t="s">
        <v>3</v>
      </c>
      <c r="D15565" t="s">
        <v>1121</v>
      </c>
      <c r="E15565" t="s">
        <v>9</v>
      </c>
      <c r="F15565" t="s">
        <v>678</v>
      </c>
      <c r="G15565" t="s">
        <v>714</v>
      </c>
      <c r="H15565" s="135" t="s">
        <v>2093</v>
      </c>
      <c r="I15565" t="s">
        <v>1458</v>
      </c>
      <c r="J15565" s="20">
        <v>6</v>
      </c>
      <c r="K15565" s="20" t="s">
        <v>9</v>
      </c>
      <c r="L15565" t="s">
        <v>1464</v>
      </c>
      <c r="M15565" s="20">
        <v>30</v>
      </c>
      <c r="N15565" s="20">
        <v>10</v>
      </c>
      <c r="AE15565">
        <f t="shared" si="243"/>
        <v>2011</v>
      </c>
    </row>
    <row r="15566" spans="1:31" x14ac:dyDescent="0.25">
      <c r="A15566" s="7">
        <v>15563</v>
      </c>
      <c r="B15566" s="8">
        <v>40798</v>
      </c>
      <c r="C15566" t="s">
        <v>3</v>
      </c>
      <c r="D15566" t="s">
        <v>1103</v>
      </c>
      <c r="E15566" t="s">
        <v>9</v>
      </c>
      <c r="F15566" t="s">
        <v>1116</v>
      </c>
      <c r="G15566" t="s">
        <v>929</v>
      </c>
      <c r="H15566" s="135" t="s">
        <v>2665</v>
      </c>
      <c r="I15566" t="s">
        <v>1454</v>
      </c>
      <c r="J15566" s="20">
        <v>16</v>
      </c>
      <c r="K15566" s="20" t="s">
        <v>1465</v>
      </c>
      <c r="L15566" t="s">
        <v>1466</v>
      </c>
      <c r="M15566" s="20">
        <v>4</v>
      </c>
      <c r="N15566" s="20">
        <v>4</v>
      </c>
      <c r="AE15566">
        <f t="shared" si="243"/>
        <v>2011</v>
      </c>
    </row>
    <row r="15567" spans="1:31" x14ac:dyDescent="0.25">
      <c r="A15567" s="7">
        <v>15564</v>
      </c>
      <c r="B15567" s="8">
        <v>40800</v>
      </c>
      <c r="C15567" t="s">
        <v>3</v>
      </c>
      <c r="D15567" t="s">
        <v>1121</v>
      </c>
      <c r="E15567" t="s">
        <v>9</v>
      </c>
      <c r="F15567" t="s">
        <v>1116</v>
      </c>
      <c r="G15567" t="s">
        <v>714</v>
      </c>
      <c r="H15567" s="135" t="s">
        <v>1994</v>
      </c>
      <c r="I15567" t="s">
        <v>1454</v>
      </c>
      <c r="J15567" s="20">
        <v>17</v>
      </c>
      <c r="K15567" s="20" t="s">
        <v>9</v>
      </c>
      <c r="L15567" t="s">
        <v>1463</v>
      </c>
      <c r="M15567" s="20">
        <v>4.08</v>
      </c>
      <c r="N15567" s="20">
        <v>5.42</v>
      </c>
      <c r="AE15567">
        <f t="shared" si="243"/>
        <v>2011</v>
      </c>
    </row>
    <row r="15568" spans="1:31" x14ac:dyDescent="0.25">
      <c r="A15568" s="7">
        <v>15565</v>
      </c>
      <c r="B15568" s="8">
        <v>40800</v>
      </c>
      <c r="C15568" t="s">
        <v>3</v>
      </c>
      <c r="D15568" t="s">
        <v>1099</v>
      </c>
      <c r="E15568" t="s">
        <v>9</v>
      </c>
      <c r="F15568" t="s">
        <v>1042</v>
      </c>
      <c r="G15568" t="s">
        <v>648</v>
      </c>
      <c r="H15568" s="135" t="s">
        <v>2094</v>
      </c>
      <c r="I15568" t="s">
        <v>1455</v>
      </c>
      <c r="J15568" s="20">
        <v>8</v>
      </c>
      <c r="K15568" s="20" t="s">
        <v>1465</v>
      </c>
      <c r="L15568" t="s">
        <v>1466</v>
      </c>
      <c r="M15568" s="20">
        <v>1</v>
      </c>
      <c r="N15568" s="20">
        <v>1</v>
      </c>
      <c r="AE15568">
        <f t="shared" si="243"/>
        <v>2011</v>
      </c>
    </row>
    <row r="15569" spans="1:31" x14ac:dyDescent="0.25">
      <c r="A15569" s="7">
        <v>15566</v>
      </c>
      <c r="B15569" s="8">
        <v>40800</v>
      </c>
      <c r="C15569" t="s">
        <v>3</v>
      </c>
      <c r="D15569" t="s">
        <v>1042</v>
      </c>
      <c r="E15569" t="s">
        <v>9</v>
      </c>
      <c r="F15569" t="s">
        <v>1099</v>
      </c>
      <c r="G15569" t="s">
        <v>648</v>
      </c>
      <c r="H15569" s="135" t="s">
        <v>2094</v>
      </c>
      <c r="I15569" t="s">
        <v>1455</v>
      </c>
      <c r="J15569" s="20">
        <v>8</v>
      </c>
      <c r="K15569" s="20" t="s">
        <v>1465</v>
      </c>
      <c r="L15569" t="s">
        <v>1466</v>
      </c>
      <c r="M15569" s="20">
        <v>1</v>
      </c>
      <c r="N15569" s="20">
        <v>1</v>
      </c>
      <c r="AE15569">
        <f t="shared" si="243"/>
        <v>2011</v>
      </c>
    </row>
    <row r="15570" spans="1:31" x14ac:dyDescent="0.25">
      <c r="A15570" s="7">
        <v>15567</v>
      </c>
      <c r="B15570" s="8">
        <v>40800</v>
      </c>
      <c r="C15570" t="s">
        <v>3</v>
      </c>
      <c r="D15570" t="s">
        <v>678</v>
      </c>
      <c r="E15570" t="s">
        <v>9</v>
      </c>
      <c r="F15570" t="s">
        <v>952</v>
      </c>
      <c r="G15570" t="s">
        <v>648</v>
      </c>
      <c r="H15570" s="135" t="s">
        <v>1944</v>
      </c>
      <c r="I15570" t="s">
        <v>1455</v>
      </c>
      <c r="J15570" s="20">
        <v>18</v>
      </c>
      <c r="K15570" s="20" t="s">
        <v>3</v>
      </c>
      <c r="L15570" t="s">
        <v>1463</v>
      </c>
      <c r="M15570" s="20">
        <v>2.84</v>
      </c>
      <c r="N15570" s="20">
        <v>2.16</v>
      </c>
      <c r="AE15570">
        <f t="shared" si="243"/>
        <v>2011</v>
      </c>
    </row>
    <row r="15571" spans="1:31" x14ac:dyDescent="0.25">
      <c r="A15571" s="7">
        <v>15568</v>
      </c>
      <c r="B15571" s="8">
        <v>40800</v>
      </c>
      <c r="C15571" t="s">
        <v>3</v>
      </c>
      <c r="D15571" t="s">
        <v>1118</v>
      </c>
      <c r="E15571" t="s">
        <v>9</v>
      </c>
      <c r="F15571" t="s">
        <v>1109</v>
      </c>
      <c r="G15571" t="s">
        <v>929</v>
      </c>
      <c r="H15571" s="135" t="s">
        <v>3060</v>
      </c>
      <c r="I15571" t="s">
        <v>1455</v>
      </c>
      <c r="J15571" s="20">
        <v>12</v>
      </c>
      <c r="K15571" s="20" t="s">
        <v>9</v>
      </c>
      <c r="L15571" t="s">
        <v>1463</v>
      </c>
      <c r="M15571" s="20">
        <v>1.44</v>
      </c>
      <c r="N15571" s="20">
        <v>2.06</v>
      </c>
      <c r="AE15571">
        <f t="shared" si="243"/>
        <v>2011</v>
      </c>
    </row>
    <row r="15572" spans="1:31" x14ac:dyDescent="0.25">
      <c r="A15572" s="7">
        <v>15569</v>
      </c>
      <c r="B15572" s="8">
        <v>40800</v>
      </c>
      <c r="C15572" t="s">
        <v>3</v>
      </c>
      <c r="D15572" t="s">
        <v>1118</v>
      </c>
      <c r="E15572" t="s">
        <v>9</v>
      </c>
      <c r="F15572" t="s">
        <v>1116</v>
      </c>
      <c r="G15572" t="s">
        <v>929</v>
      </c>
      <c r="H15572" s="135" t="s">
        <v>2644</v>
      </c>
      <c r="I15572" t="s">
        <v>1454</v>
      </c>
      <c r="J15572" s="20">
        <v>8</v>
      </c>
      <c r="K15572" s="20" t="s">
        <v>9</v>
      </c>
      <c r="L15572" t="s">
        <v>1464</v>
      </c>
      <c r="M15572" s="20">
        <v>1.76</v>
      </c>
      <c r="N15572" s="20">
        <v>3.24</v>
      </c>
      <c r="AE15572">
        <f t="shared" si="243"/>
        <v>2011</v>
      </c>
    </row>
    <row r="15573" spans="1:31" x14ac:dyDescent="0.25">
      <c r="A15573" s="7">
        <v>15570</v>
      </c>
      <c r="B15573" s="8">
        <v>40801</v>
      </c>
      <c r="C15573" t="s">
        <v>3</v>
      </c>
      <c r="D15573" t="s">
        <v>1122</v>
      </c>
      <c r="E15573" t="s">
        <v>9</v>
      </c>
      <c r="F15573" t="s">
        <v>542</v>
      </c>
      <c r="G15573" t="s">
        <v>931</v>
      </c>
      <c r="H15573" s="9" t="s">
        <v>2646</v>
      </c>
      <c r="I15573" t="s">
        <v>1458</v>
      </c>
      <c r="J15573" s="20">
        <v>13</v>
      </c>
      <c r="K15573" s="20" t="s">
        <v>1465</v>
      </c>
      <c r="L15573" t="s">
        <v>1466</v>
      </c>
      <c r="M15573" s="20">
        <v>30</v>
      </c>
      <c r="N15573" s="20">
        <v>10</v>
      </c>
      <c r="AE15573">
        <f t="shared" si="243"/>
        <v>2011</v>
      </c>
    </row>
    <row r="15574" spans="1:31" x14ac:dyDescent="0.25">
      <c r="A15574" s="7">
        <v>15571</v>
      </c>
      <c r="B15574" s="8">
        <v>40801</v>
      </c>
      <c r="C15574" t="s">
        <v>3</v>
      </c>
      <c r="D15574" t="s">
        <v>834</v>
      </c>
      <c r="E15574" t="s">
        <v>9</v>
      </c>
      <c r="F15574" t="s">
        <v>860</v>
      </c>
      <c r="G15574" t="s">
        <v>929</v>
      </c>
      <c r="H15574" s="135" t="s">
        <v>2780</v>
      </c>
      <c r="I15574" t="s">
        <v>1454</v>
      </c>
      <c r="J15574" s="20">
        <v>11</v>
      </c>
      <c r="K15574" s="20" t="s">
        <v>9</v>
      </c>
      <c r="L15574" t="s">
        <v>1463</v>
      </c>
      <c r="M15574" s="20">
        <v>2.64</v>
      </c>
      <c r="N15574" s="20">
        <v>3.86</v>
      </c>
      <c r="AE15574">
        <f t="shared" si="243"/>
        <v>2011</v>
      </c>
    </row>
    <row r="15575" spans="1:31" x14ac:dyDescent="0.25">
      <c r="A15575" s="7">
        <v>15572</v>
      </c>
      <c r="B15575" s="8">
        <v>40801</v>
      </c>
      <c r="C15575" t="s">
        <v>3</v>
      </c>
      <c r="D15575" t="s">
        <v>1109</v>
      </c>
      <c r="E15575" t="s">
        <v>9</v>
      </c>
      <c r="F15575" t="s">
        <v>1118</v>
      </c>
      <c r="G15575" t="s">
        <v>929</v>
      </c>
      <c r="H15575" s="135" t="s">
        <v>3019</v>
      </c>
      <c r="I15575" t="s">
        <v>1455</v>
      </c>
      <c r="J15575" s="20">
        <v>15</v>
      </c>
      <c r="K15575" s="20" t="s">
        <v>9</v>
      </c>
      <c r="L15575" t="s">
        <v>1463</v>
      </c>
      <c r="M15575" s="20">
        <v>1.8</v>
      </c>
      <c r="N15575" s="20">
        <v>2.4500000000000002</v>
      </c>
      <c r="AE15575">
        <f t="shared" si="243"/>
        <v>2011</v>
      </c>
    </row>
    <row r="15576" spans="1:31" x14ac:dyDescent="0.25">
      <c r="A15576" s="7">
        <v>15573</v>
      </c>
      <c r="B15576" s="8">
        <v>40801</v>
      </c>
      <c r="C15576" t="s">
        <v>3</v>
      </c>
      <c r="D15576" t="s">
        <v>350</v>
      </c>
      <c r="E15576" t="s">
        <v>9</v>
      </c>
      <c r="F15576" t="s">
        <v>795</v>
      </c>
      <c r="G15576" t="s">
        <v>377</v>
      </c>
      <c r="H15576" s="9" t="s">
        <v>3114</v>
      </c>
      <c r="I15576" t="s">
        <v>1454</v>
      </c>
      <c r="J15576" s="20">
        <v>28</v>
      </c>
      <c r="K15576" s="20" t="s">
        <v>3</v>
      </c>
      <c r="L15576" t="s">
        <v>1464</v>
      </c>
      <c r="M15576" s="20">
        <v>8.84</v>
      </c>
      <c r="N15576" s="20">
        <v>6.16</v>
      </c>
      <c r="AE15576">
        <f t="shared" si="243"/>
        <v>2011</v>
      </c>
    </row>
    <row r="15577" spans="1:31" x14ac:dyDescent="0.25">
      <c r="A15577" s="7">
        <v>15574</v>
      </c>
      <c r="B15577" s="8">
        <v>40801</v>
      </c>
      <c r="C15577" t="s">
        <v>3</v>
      </c>
      <c r="D15577" t="s">
        <v>798</v>
      </c>
      <c r="E15577" t="s">
        <v>9</v>
      </c>
      <c r="F15577" t="s">
        <v>247</v>
      </c>
      <c r="G15577" t="s">
        <v>861</v>
      </c>
      <c r="H15577" s="9" t="s">
        <v>2439</v>
      </c>
      <c r="I15577" t="s">
        <v>1454</v>
      </c>
      <c r="J15577" s="20">
        <v>24</v>
      </c>
      <c r="K15577" s="20" t="s">
        <v>9</v>
      </c>
      <c r="L15577" t="s">
        <v>1464</v>
      </c>
      <c r="M15577" s="20">
        <v>5.28</v>
      </c>
      <c r="N15577" s="20">
        <v>7.72</v>
      </c>
      <c r="AE15577">
        <f t="shared" si="243"/>
        <v>2011</v>
      </c>
    </row>
    <row r="15578" spans="1:31" x14ac:dyDescent="0.25">
      <c r="A15578" s="7">
        <v>15575</v>
      </c>
      <c r="B15578" s="8">
        <v>40802</v>
      </c>
      <c r="C15578" t="s">
        <v>3</v>
      </c>
      <c r="D15578" t="s">
        <v>1121</v>
      </c>
      <c r="E15578" t="s">
        <v>9</v>
      </c>
      <c r="F15578" t="s">
        <v>1107</v>
      </c>
      <c r="G15578" t="s">
        <v>714</v>
      </c>
      <c r="H15578" s="135" t="s">
        <v>2025</v>
      </c>
      <c r="I15578" t="s">
        <v>1455</v>
      </c>
      <c r="J15578" s="20">
        <v>5</v>
      </c>
      <c r="K15578" s="20" t="s">
        <v>1465</v>
      </c>
      <c r="L15578" t="s">
        <v>1466</v>
      </c>
      <c r="M15578" s="20">
        <v>0.625</v>
      </c>
      <c r="N15578" s="20">
        <v>0.625</v>
      </c>
      <c r="AE15578">
        <f t="shared" si="243"/>
        <v>2011</v>
      </c>
    </row>
    <row r="15579" spans="1:31" x14ac:dyDescent="0.25">
      <c r="A15579" s="7">
        <v>15576</v>
      </c>
      <c r="B15579" s="8">
        <v>40803</v>
      </c>
      <c r="C15579" t="s">
        <v>3</v>
      </c>
      <c r="D15579" t="s">
        <v>1109</v>
      </c>
      <c r="E15579" t="s">
        <v>9</v>
      </c>
      <c r="F15579" t="s">
        <v>1093</v>
      </c>
      <c r="G15579" t="s">
        <v>648</v>
      </c>
      <c r="H15579" s="135" t="s">
        <v>1996</v>
      </c>
      <c r="I15579" t="s">
        <v>1454</v>
      </c>
      <c r="J15579" s="20">
        <v>13</v>
      </c>
      <c r="K15579" s="20" t="s">
        <v>9</v>
      </c>
      <c r="L15579" t="s">
        <v>1463</v>
      </c>
      <c r="M15579" s="20">
        <v>3.12</v>
      </c>
      <c r="N15579" s="20">
        <v>4.38</v>
      </c>
      <c r="AE15579">
        <f t="shared" si="243"/>
        <v>2011</v>
      </c>
    </row>
    <row r="15580" spans="1:31" x14ac:dyDescent="0.25">
      <c r="A15580" s="7">
        <v>15577</v>
      </c>
      <c r="B15580" s="8">
        <v>40803</v>
      </c>
      <c r="C15580" t="s">
        <v>3</v>
      </c>
      <c r="D15580" t="s">
        <v>1109</v>
      </c>
      <c r="E15580" t="s">
        <v>9</v>
      </c>
      <c r="F15580" t="s">
        <v>1082</v>
      </c>
      <c r="G15580" t="s">
        <v>929</v>
      </c>
      <c r="H15580" s="135" t="s">
        <v>2812</v>
      </c>
      <c r="I15580" t="s">
        <v>1454</v>
      </c>
      <c r="J15580" s="20">
        <v>12</v>
      </c>
      <c r="K15580" s="20" t="s">
        <v>1465</v>
      </c>
      <c r="L15580" t="s">
        <v>1466</v>
      </c>
      <c r="M15580" s="20">
        <v>3</v>
      </c>
      <c r="N15580" s="20">
        <v>3</v>
      </c>
      <c r="AE15580">
        <f t="shared" si="243"/>
        <v>2011</v>
      </c>
    </row>
    <row r="15581" spans="1:31" x14ac:dyDescent="0.25">
      <c r="A15581" s="7">
        <v>15578</v>
      </c>
      <c r="B15581" s="8">
        <v>40803</v>
      </c>
      <c r="C15581" t="s">
        <v>3</v>
      </c>
      <c r="D15581" t="s">
        <v>1109</v>
      </c>
      <c r="E15581" t="s">
        <v>9</v>
      </c>
      <c r="F15581" t="s">
        <v>1082</v>
      </c>
      <c r="G15581" t="s">
        <v>929</v>
      </c>
      <c r="H15581" s="135" t="s">
        <v>2662</v>
      </c>
      <c r="I15581" t="s">
        <v>1454</v>
      </c>
      <c r="J15581" s="20">
        <v>20</v>
      </c>
      <c r="K15581" s="20" t="s">
        <v>1465</v>
      </c>
      <c r="L15581" t="s">
        <v>1466</v>
      </c>
      <c r="M15581" s="20">
        <v>5</v>
      </c>
      <c r="N15581" s="20">
        <v>5</v>
      </c>
      <c r="AE15581">
        <f t="shared" si="243"/>
        <v>2011</v>
      </c>
    </row>
    <row r="15582" spans="1:31" x14ac:dyDescent="0.25">
      <c r="A15582" s="7">
        <v>15579</v>
      </c>
      <c r="B15582" s="8">
        <v>40803</v>
      </c>
      <c r="C15582" t="s">
        <v>3</v>
      </c>
      <c r="D15582" t="s">
        <v>790</v>
      </c>
      <c r="E15582" t="s">
        <v>9</v>
      </c>
      <c r="F15582" t="s">
        <v>1018</v>
      </c>
      <c r="G15582" t="s">
        <v>929</v>
      </c>
      <c r="H15582" s="135" t="s">
        <v>3100</v>
      </c>
      <c r="I15582" t="s">
        <v>1455</v>
      </c>
      <c r="J15582" s="20">
        <v>15</v>
      </c>
      <c r="K15582" s="20" t="s">
        <v>9</v>
      </c>
      <c r="L15582" t="s">
        <v>1463</v>
      </c>
      <c r="M15582" s="20">
        <v>1.8</v>
      </c>
      <c r="N15582" s="20">
        <v>2.4500000000000002</v>
      </c>
      <c r="AE15582">
        <f t="shared" si="243"/>
        <v>2011</v>
      </c>
    </row>
    <row r="15583" spans="1:31" x14ac:dyDescent="0.25">
      <c r="A15583" s="7">
        <v>15580</v>
      </c>
      <c r="B15583" s="8">
        <v>40804</v>
      </c>
      <c r="C15583" t="s">
        <v>3</v>
      </c>
      <c r="D15583" t="s">
        <v>877</v>
      </c>
      <c r="E15583" t="s">
        <v>9</v>
      </c>
      <c r="F15583" t="s">
        <v>336</v>
      </c>
      <c r="G15583" t="s">
        <v>929</v>
      </c>
      <c r="H15583" s="135" t="s">
        <v>2659</v>
      </c>
      <c r="I15583" t="s">
        <v>1454</v>
      </c>
      <c r="J15583" s="20">
        <v>40</v>
      </c>
      <c r="K15583" s="20" t="s">
        <v>3</v>
      </c>
      <c r="L15583" t="s">
        <v>1464</v>
      </c>
      <c r="M15583" s="20">
        <v>12.2</v>
      </c>
      <c r="N15583" s="20">
        <v>8.8000000000000007</v>
      </c>
      <c r="AE15583">
        <f t="shared" si="243"/>
        <v>2011</v>
      </c>
    </row>
    <row r="15584" spans="1:31" x14ac:dyDescent="0.25">
      <c r="A15584" s="7">
        <v>15581</v>
      </c>
      <c r="B15584" s="8">
        <v>40804</v>
      </c>
      <c r="C15584" t="s">
        <v>3</v>
      </c>
      <c r="D15584" t="s">
        <v>1111</v>
      </c>
      <c r="E15584" t="s">
        <v>9</v>
      </c>
      <c r="F15584" t="s">
        <v>1066</v>
      </c>
      <c r="G15584" t="s">
        <v>870</v>
      </c>
      <c r="H15584" s="135" t="s">
        <v>1496</v>
      </c>
      <c r="I15584" t="s">
        <v>1455</v>
      </c>
      <c r="J15584" s="20">
        <v>76</v>
      </c>
      <c r="K15584" s="20" t="s">
        <v>9</v>
      </c>
      <c r="L15584" t="s">
        <v>1464</v>
      </c>
      <c r="M15584" s="20">
        <v>8.36</v>
      </c>
      <c r="N15584" s="20">
        <v>11.14</v>
      </c>
      <c r="AE15584">
        <f t="shared" si="243"/>
        <v>2011</v>
      </c>
    </row>
    <row r="15585" spans="1:31" x14ac:dyDescent="0.25">
      <c r="A15585" s="7">
        <v>15582</v>
      </c>
      <c r="B15585" s="8">
        <v>40804</v>
      </c>
      <c r="C15585" t="s">
        <v>3</v>
      </c>
      <c r="D15585" t="s">
        <v>1052</v>
      </c>
      <c r="E15585" t="s">
        <v>9</v>
      </c>
      <c r="F15585" t="s">
        <v>902</v>
      </c>
      <c r="G15585" t="s">
        <v>377</v>
      </c>
      <c r="H15585" s="9" t="s">
        <v>3104</v>
      </c>
      <c r="I15585" t="s">
        <v>1454</v>
      </c>
      <c r="J15585" s="20">
        <v>15</v>
      </c>
      <c r="K15585" s="20" t="s">
        <v>1465</v>
      </c>
      <c r="L15585" t="s">
        <v>1466</v>
      </c>
      <c r="M15585" s="20">
        <v>3.75</v>
      </c>
      <c r="N15585" s="20">
        <v>3.75</v>
      </c>
      <c r="AE15585">
        <f t="shared" si="243"/>
        <v>2011</v>
      </c>
    </row>
    <row r="15586" spans="1:31" x14ac:dyDescent="0.25">
      <c r="A15586" s="7">
        <v>15583</v>
      </c>
      <c r="B15586" s="8">
        <v>40805</v>
      </c>
      <c r="C15586" t="s">
        <v>3</v>
      </c>
      <c r="D15586" t="s">
        <v>1121</v>
      </c>
      <c r="E15586" t="s">
        <v>9</v>
      </c>
      <c r="F15586" t="s">
        <v>1111</v>
      </c>
      <c r="G15586" t="s">
        <v>648</v>
      </c>
      <c r="H15586" s="135" t="s">
        <v>1806</v>
      </c>
      <c r="I15586" t="s">
        <v>1454</v>
      </c>
      <c r="J15586" s="20">
        <v>17</v>
      </c>
      <c r="K15586" s="20" t="s">
        <v>1465</v>
      </c>
      <c r="L15586" t="s">
        <v>1466</v>
      </c>
      <c r="M15586" s="20">
        <v>4.25</v>
      </c>
      <c r="N15586" s="20">
        <v>4.25</v>
      </c>
      <c r="AE15586">
        <f t="shared" si="243"/>
        <v>2011</v>
      </c>
    </row>
    <row r="15587" spans="1:31" x14ac:dyDescent="0.25">
      <c r="A15587" s="7">
        <v>15584</v>
      </c>
      <c r="B15587" s="8">
        <v>40805</v>
      </c>
      <c r="C15587" t="s">
        <v>3</v>
      </c>
      <c r="D15587" t="s">
        <v>834</v>
      </c>
      <c r="E15587" t="s">
        <v>9</v>
      </c>
      <c r="F15587" t="s">
        <v>860</v>
      </c>
      <c r="G15587" t="s">
        <v>929</v>
      </c>
      <c r="H15587" s="135" t="s">
        <v>2674</v>
      </c>
      <c r="I15587" t="s">
        <v>1454</v>
      </c>
      <c r="J15587" s="20">
        <v>28</v>
      </c>
      <c r="K15587" s="20" t="s">
        <v>1465</v>
      </c>
      <c r="L15587" t="s">
        <v>1466</v>
      </c>
      <c r="M15587" s="20">
        <v>7</v>
      </c>
      <c r="N15587" s="20">
        <v>7</v>
      </c>
      <c r="AE15587">
        <f t="shared" si="243"/>
        <v>2011</v>
      </c>
    </row>
    <row r="15588" spans="1:31" x14ac:dyDescent="0.25">
      <c r="A15588" s="7">
        <v>15585</v>
      </c>
      <c r="B15588" s="8">
        <v>40806</v>
      </c>
      <c r="C15588" t="s">
        <v>3</v>
      </c>
      <c r="D15588" t="s">
        <v>790</v>
      </c>
      <c r="E15588" t="s">
        <v>9</v>
      </c>
      <c r="F15588" t="s">
        <v>1112</v>
      </c>
      <c r="G15588" t="s">
        <v>929</v>
      </c>
      <c r="H15588" s="135" t="s">
        <v>2665</v>
      </c>
      <c r="I15588" t="s">
        <v>1454</v>
      </c>
      <c r="J15588" s="20">
        <v>38</v>
      </c>
      <c r="K15588" s="20" t="s">
        <v>3</v>
      </c>
      <c r="L15588" t="s">
        <v>1464</v>
      </c>
      <c r="M15588" s="20">
        <v>11.64</v>
      </c>
      <c r="N15588" s="20">
        <v>8.36</v>
      </c>
      <c r="AE15588">
        <f t="shared" si="243"/>
        <v>2011</v>
      </c>
    </row>
    <row r="15589" spans="1:31" x14ac:dyDescent="0.25">
      <c r="A15589" s="7">
        <v>15586</v>
      </c>
      <c r="B15589" s="8">
        <v>40806</v>
      </c>
      <c r="C15589" t="s">
        <v>3</v>
      </c>
      <c r="D15589" t="s">
        <v>1109</v>
      </c>
      <c r="E15589" t="s">
        <v>9</v>
      </c>
      <c r="F15589" t="s">
        <v>1118</v>
      </c>
      <c r="G15589" t="s">
        <v>929</v>
      </c>
      <c r="H15589" s="135" t="s">
        <v>2650</v>
      </c>
      <c r="I15589" t="s">
        <v>1455</v>
      </c>
      <c r="J15589" s="20">
        <v>21</v>
      </c>
      <c r="K15589" s="20" t="s">
        <v>9</v>
      </c>
      <c r="L15589" t="s">
        <v>1463</v>
      </c>
      <c r="M15589" s="20">
        <v>2.52</v>
      </c>
      <c r="N15589" s="20">
        <v>3.23</v>
      </c>
      <c r="AE15589">
        <f t="shared" si="243"/>
        <v>2011</v>
      </c>
    </row>
    <row r="15590" spans="1:31" x14ac:dyDescent="0.25">
      <c r="A15590" s="7">
        <v>15587</v>
      </c>
      <c r="B15590" s="8">
        <v>40807</v>
      </c>
      <c r="C15590" t="s">
        <v>3</v>
      </c>
      <c r="D15590" t="s">
        <v>1018</v>
      </c>
      <c r="E15590" t="s">
        <v>9</v>
      </c>
      <c r="F15590" t="s">
        <v>1066</v>
      </c>
      <c r="G15590" t="s">
        <v>569</v>
      </c>
      <c r="H15590" s="135" t="s">
        <v>2133</v>
      </c>
      <c r="I15590" t="s">
        <v>1454</v>
      </c>
      <c r="J15590" s="20">
        <v>1</v>
      </c>
      <c r="K15590" s="20" t="s">
        <v>1465</v>
      </c>
      <c r="L15590" t="s">
        <v>1466</v>
      </c>
      <c r="M15590" s="20">
        <v>0.25</v>
      </c>
      <c r="N15590" s="20">
        <v>0.25</v>
      </c>
      <c r="AE15590">
        <f t="shared" si="243"/>
        <v>2011</v>
      </c>
    </row>
    <row r="15591" spans="1:31" x14ac:dyDescent="0.25">
      <c r="A15591" s="7">
        <v>15588</v>
      </c>
      <c r="B15591" s="8">
        <v>40807</v>
      </c>
      <c r="C15591" t="s">
        <v>3</v>
      </c>
      <c r="D15591" t="s">
        <v>791</v>
      </c>
      <c r="E15591" t="s">
        <v>9</v>
      </c>
      <c r="F15591" t="s">
        <v>787</v>
      </c>
      <c r="G15591" t="s">
        <v>929</v>
      </c>
      <c r="H15591" s="135" t="s">
        <v>2748</v>
      </c>
      <c r="I15591" t="s">
        <v>1455</v>
      </c>
      <c r="J15591" s="20">
        <v>17</v>
      </c>
      <c r="K15591" s="20" t="s">
        <v>3</v>
      </c>
      <c r="L15591" t="s">
        <v>1464</v>
      </c>
      <c r="M15591" s="20">
        <v>2.88</v>
      </c>
      <c r="N15591" s="20">
        <v>1.87</v>
      </c>
      <c r="AE15591">
        <f t="shared" si="243"/>
        <v>2011</v>
      </c>
    </row>
    <row r="15592" spans="1:31" x14ac:dyDescent="0.25">
      <c r="A15592" s="7">
        <v>15589</v>
      </c>
      <c r="B15592" s="8">
        <v>40807</v>
      </c>
      <c r="C15592" t="s">
        <v>3</v>
      </c>
      <c r="D15592" t="s">
        <v>1068</v>
      </c>
      <c r="E15592" t="s">
        <v>9</v>
      </c>
      <c r="F15592" t="s">
        <v>1088</v>
      </c>
      <c r="G15592" t="s">
        <v>861</v>
      </c>
      <c r="H15592" s="135" t="s">
        <v>1496</v>
      </c>
      <c r="I15592" t="s">
        <v>1454</v>
      </c>
      <c r="J15592" s="20">
        <v>10</v>
      </c>
      <c r="K15592" s="20" t="s">
        <v>9</v>
      </c>
      <c r="L15592" t="s">
        <v>1464</v>
      </c>
      <c r="M15592" s="20">
        <v>2.2000000000000002</v>
      </c>
      <c r="N15592" s="20">
        <v>3.8</v>
      </c>
      <c r="AE15592">
        <f t="shared" si="243"/>
        <v>2011</v>
      </c>
    </row>
    <row r="15593" spans="1:31" x14ac:dyDescent="0.25">
      <c r="A15593" s="7">
        <v>15590</v>
      </c>
      <c r="B15593" s="8">
        <v>40808</v>
      </c>
      <c r="C15593" t="s">
        <v>3</v>
      </c>
      <c r="D15593" t="s">
        <v>1109</v>
      </c>
      <c r="E15593" t="s">
        <v>9</v>
      </c>
      <c r="F15593" t="s">
        <v>1093</v>
      </c>
      <c r="G15593" t="s">
        <v>648</v>
      </c>
      <c r="H15593" s="135" t="s">
        <v>2330</v>
      </c>
      <c r="I15593" t="s">
        <v>1454</v>
      </c>
      <c r="J15593" s="20">
        <v>18</v>
      </c>
      <c r="K15593" s="20" t="s">
        <v>9</v>
      </c>
      <c r="L15593" t="s">
        <v>1464</v>
      </c>
      <c r="M15593" s="20">
        <v>3.96</v>
      </c>
      <c r="N15593" s="20">
        <v>6.04</v>
      </c>
      <c r="AE15593">
        <f t="shared" si="243"/>
        <v>2011</v>
      </c>
    </row>
    <row r="15594" spans="1:31" x14ac:dyDescent="0.25">
      <c r="A15594" s="7">
        <v>15591</v>
      </c>
      <c r="B15594" s="8">
        <v>40808</v>
      </c>
      <c r="C15594" t="s">
        <v>3</v>
      </c>
      <c r="D15594" t="s">
        <v>154</v>
      </c>
      <c r="E15594" t="s">
        <v>9</v>
      </c>
      <c r="F15594" t="s">
        <v>91</v>
      </c>
      <c r="G15594" t="s">
        <v>929</v>
      </c>
      <c r="H15594" s="135" t="s">
        <v>2728</v>
      </c>
      <c r="I15594" t="s">
        <v>1454</v>
      </c>
      <c r="J15594" s="20">
        <v>25</v>
      </c>
      <c r="K15594" s="20" t="s">
        <v>9</v>
      </c>
      <c r="L15594" t="s">
        <v>1463</v>
      </c>
      <c r="M15594" s="20">
        <v>6</v>
      </c>
      <c r="N15594" s="20">
        <v>7.5</v>
      </c>
      <c r="AE15594">
        <f t="shared" si="243"/>
        <v>2011</v>
      </c>
    </row>
    <row r="15595" spans="1:31" x14ac:dyDescent="0.25">
      <c r="A15595" s="7">
        <v>15592</v>
      </c>
      <c r="B15595" s="8">
        <v>40808</v>
      </c>
      <c r="C15595" t="s">
        <v>3</v>
      </c>
      <c r="D15595" t="s">
        <v>392</v>
      </c>
      <c r="E15595" t="s">
        <v>9</v>
      </c>
      <c r="F15595" t="s">
        <v>923</v>
      </c>
      <c r="G15595" t="s">
        <v>895</v>
      </c>
      <c r="H15595" s="135" t="s">
        <v>1496</v>
      </c>
      <c r="I15595" t="s">
        <v>1454</v>
      </c>
      <c r="J15595" s="20">
        <v>10</v>
      </c>
      <c r="K15595" s="20" t="s">
        <v>3</v>
      </c>
      <c r="L15595" t="s">
        <v>1464</v>
      </c>
      <c r="M15595" s="20">
        <v>3.8</v>
      </c>
      <c r="N15595" s="20">
        <v>2.2000000000000002</v>
      </c>
      <c r="AE15595">
        <f t="shared" si="243"/>
        <v>2011</v>
      </c>
    </row>
    <row r="15596" spans="1:31" x14ac:dyDescent="0.25">
      <c r="A15596" s="7">
        <v>15593</v>
      </c>
      <c r="B15596" s="8">
        <v>40809</v>
      </c>
      <c r="C15596" t="s">
        <v>3</v>
      </c>
      <c r="D15596" t="s">
        <v>1118</v>
      </c>
      <c r="E15596" t="s">
        <v>9</v>
      </c>
      <c r="F15596" t="s">
        <v>1109</v>
      </c>
      <c r="G15596" t="s">
        <v>929</v>
      </c>
      <c r="H15596" s="135" t="s">
        <v>3100</v>
      </c>
      <c r="I15596" t="s">
        <v>1455</v>
      </c>
      <c r="J15596" s="20">
        <v>15</v>
      </c>
      <c r="K15596" s="20" t="s">
        <v>3</v>
      </c>
      <c r="L15596" t="s">
        <v>1463</v>
      </c>
      <c r="M15596" s="20">
        <v>2.4500000000000002</v>
      </c>
      <c r="N15596" s="20">
        <v>1.8</v>
      </c>
      <c r="AE15596">
        <f t="shared" si="243"/>
        <v>2011</v>
      </c>
    </row>
    <row r="15597" spans="1:31" x14ac:dyDescent="0.25">
      <c r="A15597" s="7">
        <v>15594</v>
      </c>
      <c r="B15597" s="8">
        <v>40809</v>
      </c>
      <c r="C15597" t="s">
        <v>3</v>
      </c>
      <c r="D15597" t="s">
        <v>462</v>
      </c>
      <c r="E15597" t="s">
        <v>9</v>
      </c>
      <c r="F15597" t="s">
        <v>134</v>
      </c>
      <c r="G15597" t="s">
        <v>929</v>
      </c>
      <c r="H15597" s="135" t="s">
        <v>2693</v>
      </c>
      <c r="I15597" t="s">
        <v>1454</v>
      </c>
      <c r="J15597" s="20">
        <v>5</v>
      </c>
      <c r="K15597" s="20" t="s">
        <v>1465</v>
      </c>
      <c r="L15597" t="s">
        <v>1466</v>
      </c>
      <c r="M15597" s="20">
        <v>1.25</v>
      </c>
      <c r="N15597" s="20">
        <v>1.25</v>
      </c>
      <c r="AE15597">
        <f t="shared" si="243"/>
        <v>2011</v>
      </c>
    </row>
    <row r="15598" spans="1:31" x14ac:dyDescent="0.25">
      <c r="A15598" s="7">
        <v>15595</v>
      </c>
      <c r="B15598" s="8">
        <v>40809</v>
      </c>
      <c r="C15598" t="s">
        <v>3</v>
      </c>
      <c r="D15598" t="s">
        <v>779</v>
      </c>
      <c r="E15598" t="s">
        <v>9</v>
      </c>
      <c r="F15598" t="s">
        <v>833</v>
      </c>
      <c r="G15598" t="s">
        <v>861</v>
      </c>
      <c r="H15598" s="135" t="s">
        <v>1496</v>
      </c>
      <c r="I15598" t="s">
        <v>1454</v>
      </c>
      <c r="J15598" s="20">
        <v>9</v>
      </c>
      <c r="K15598" s="20" t="s">
        <v>9</v>
      </c>
      <c r="L15598" t="s">
        <v>1464</v>
      </c>
      <c r="M15598" s="20">
        <v>1.98</v>
      </c>
      <c r="N15598" s="20">
        <v>3.52</v>
      </c>
      <c r="AE15598">
        <f t="shared" si="243"/>
        <v>2011</v>
      </c>
    </row>
    <row r="15599" spans="1:31" x14ac:dyDescent="0.25">
      <c r="A15599" s="7">
        <v>15596</v>
      </c>
      <c r="B15599" s="8">
        <v>40810</v>
      </c>
      <c r="C15599" t="s">
        <v>3</v>
      </c>
      <c r="D15599" t="s">
        <v>286</v>
      </c>
      <c r="E15599" t="s">
        <v>9</v>
      </c>
      <c r="F15599" t="s">
        <v>1117</v>
      </c>
      <c r="G15599" t="s">
        <v>648</v>
      </c>
      <c r="H15599" s="9" t="s">
        <v>2347</v>
      </c>
      <c r="I15599" t="s">
        <v>1455</v>
      </c>
      <c r="J15599" s="20">
        <v>41</v>
      </c>
      <c r="K15599" s="20" t="s">
        <v>9</v>
      </c>
      <c r="L15599" t="s">
        <v>1464</v>
      </c>
      <c r="M15599" s="20">
        <v>4.51</v>
      </c>
      <c r="N15599" s="20">
        <v>6.24</v>
      </c>
      <c r="AE15599">
        <f t="shared" si="243"/>
        <v>2011</v>
      </c>
    </row>
    <row r="15600" spans="1:31" x14ac:dyDescent="0.25">
      <c r="A15600" s="7">
        <v>15597</v>
      </c>
      <c r="B15600" s="8">
        <v>40810</v>
      </c>
      <c r="C15600" t="s">
        <v>3</v>
      </c>
      <c r="D15600" t="s">
        <v>1109</v>
      </c>
      <c r="E15600" t="s">
        <v>9</v>
      </c>
      <c r="F15600" t="s">
        <v>1118</v>
      </c>
      <c r="G15600" t="s">
        <v>929</v>
      </c>
      <c r="H15600" s="135" t="s">
        <v>3093</v>
      </c>
      <c r="I15600" t="s">
        <v>1455</v>
      </c>
      <c r="J15600" s="20">
        <v>26</v>
      </c>
      <c r="K15600" s="20" t="s">
        <v>9</v>
      </c>
      <c r="L15600" t="s">
        <v>1463</v>
      </c>
      <c r="M15600" s="20">
        <v>3.12</v>
      </c>
      <c r="N15600" s="20">
        <v>3.88</v>
      </c>
      <c r="AE15600">
        <f t="shared" si="243"/>
        <v>2011</v>
      </c>
    </row>
    <row r="15601" spans="1:31" x14ac:dyDescent="0.25">
      <c r="A15601" s="7">
        <v>15598</v>
      </c>
      <c r="B15601" s="8">
        <v>40811</v>
      </c>
      <c r="C15601" t="s">
        <v>3</v>
      </c>
      <c r="D15601" t="s">
        <v>1107</v>
      </c>
      <c r="E15601" t="s">
        <v>9</v>
      </c>
      <c r="F15601" t="s">
        <v>1038</v>
      </c>
      <c r="G15601" t="s">
        <v>648</v>
      </c>
      <c r="H15601" s="136" t="s">
        <v>1812</v>
      </c>
      <c r="I15601" t="s">
        <v>1454</v>
      </c>
      <c r="J15601" s="20">
        <v>13</v>
      </c>
      <c r="K15601" s="20" t="s">
        <v>9</v>
      </c>
      <c r="L15601" t="s">
        <v>1464</v>
      </c>
      <c r="M15601" s="20">
        <v>2.86</v>
      </c>
      <c r="N15601" s="20">
        <v>4.6400000000000006</v>
      </c>
      <c r="AE15601">
        <f t="shared" si="243"/>
        <v>2011</v>
      </c>
    </row>
    <row r="15602" spans="1:31" x14ac:dyDescent="0.25">
      <c r="A15602" s="7">
        <v>15599</v>
      </c>
      <c r="B15602" s="8">
        <v>40811</v>
      </c>
      <c r="C15602" t="s">
        <v>3</v>
      </c>
      <c r="D15602" t="s">
        <v>543</v>
      </c>
      <c r="E15602" t="s">
        <v>9</v>
      </c>
      <c r="F15602" t="s">
        <v>45</v>
      </c>
      <c r="G15602" t="s">
        <v>895</v>
      </c>
      <c r="H15602" s="135" t="s">
        <v>2680</v>
      </c>
      <c r="I15602" t="s">
        <v>1454</v>
      </c>
      <c r="J15602" s="20">
        <v>16</v>
      </c>
      <c r="K15602" s="20" t="s">
        <v>9</v>
      </c>
      <c r="L15602" t="s">
        <v>1463</v>
      </c>
      <c r="M15602" s="20">
        <v>3.84</v>
      </c>
      <c r="N15602" s="20">
        <v>5.16</v>
      </c>
      <c r="AE15602">
        <f t="shared" si="243"/>
        <v>2011</v>
      </c>
    </row>
    <row r="15603" spans="1:31" x14ac:dyDescent="0.25">
      <c r="A15603" s="7">
        <v>15600</v>
      </c>
      <c r="B15603" s="8">
        <v>40811</v>
      </c>
      <c r="C15603" t="s">
        <v>3</v>
      </c>
      <c r="D15603" t="s">
        <v>543</v>
      </c>
      <c r="E15603" t="s">
        <v>9</v>
      </c>
      <c r="F15603" t="s">
        <v>45</v>
      </c>
      <c r="G15603" t="s">
        <v>895</v>
      </c>
      <c r="H15603" s="135" t="s">
        <v>2603</v>
      </c>
      <c r="I15603" t="s">
        <v>1454</v>
      </c>
      <c r="J15603" s="20">
        <v>17</v>
      </c>
      <c r="K15603" s="20" t="s">
        <v>3</v>
      </c>
      <c r="L15603" t="s">
        <v>1463</v>
      </c>
      <c r="M15603" s="20">
        <v>5.42</v>
      </c>
      <c r="N15603" s="20">
        <v>4.08</v>
      </c>
      <c r="AE15603">
        <f t="shared" si="243"/>
        <v>2011</v>
      </c>
    </row>
    <row r="15604" spans="1:31" x14ac:dyDescent="0.25">
      <c r="A15604" s="7">
        <v>15601</v>
      </c>
      <c r="B15604" s="8">
        <v>40812</v>
      </c>
      <c r="C15604" t="s">
        <v>3</v>
      </c>
      <c r="D15604" t="s">
        <v>1123</v>
      </c>
      <c r="E15604" t="s">
        <v>9</v>
      </c>
      <c r="F15604" t="s">
        <v>678</v>
      </c>
      <c r="G15604" t="s">
        <v>648</v>
      </c>
      <c r="H15604" s="135" t="s">
        <v>1877</v>
      </c>
      <c r="I15604" t="s">
        <v>1458</v>
      </c>
      <c r="J15604" s="20">
        <v>6</v>
      </c>
      <c r="K15604" s="20" t="s">
        <v>1465</v>
      </c>
      <c r="L15604" t="s">
        <v>1466</v>
      </c>
      <c r="M15604" s="20">
        <v>30</v>
      </c>
      <c r="N15604" s="20">
        <v>10</v>
      </c>
      <c r="AE15604">
        <f t="shared" si="243"/>
        <v>2011</v>
      </c>
    </row>
    <row r="15605" spans="1:31" x14ac:dyDescent="0.25">
      <c r="A15605" s="7">
        <v>15602</v>
      </c>
      <c r="B15605" s="8">
        <v>40812</v>
      </c>
      <c r="C15605" t="s">
        <v>3</v>
      </c>
      <c r="D15605" t="s">
        <v>1050</v>
      </c>
      <c r="E15605" t="s">
        <v>9</v>
      </c>
      <c r="F15605" t="s">
        <v>1074</v>
      </c>
      <c r="G15605" t="s">
        <v>895</v>
      </c>
      <c r="H15605" s="135" t="s">
        <v>2531</v>
      </c>
      <c r="I15605" t="s">
        <v>1454</v>
      </c>
      <c r="J15605" s="20">
        <v>15</v>
      </c>
      <c r="K15605" s="20" t="s">
        <v>1465</v>
      </c>
      <c r="L15605" t="s">
        <v>1466</v>
      </c>
      <c r="M15605" s="20">
        <v>3.75</v>
      </c>
      <c r="N15605" s="20">
        <v>3.75</v>
      </c>
      <c r="AE15605">
        <f t="shared" si="243"/>
        <v>2011</v>
      </c>
    </row>
    <row r="15606" spans="1:31" x14ac:dyDescent="0.25">
      <c r="A15606" s="7">
        <v>15603</v>
      </c>
      <c r="B15606" s="8">
        <v>40812</v>
      </c>
      <c r="C15606" t="s">
        <v>3</v>
      </c>
      <c r="D15606" t="s">
        <v>494</v>
      </c>
      <c r="E15606" t="s">
        <v>9</v>
      </c>
      <c r="F15606" t="s">
        <v>902</v>
      </c>
      <c r="G15606" t="s">
        <v>870</v>
      </c>
      <c r="H15606" s="135" t="s">
        <v>2466</v>
      </c>
      <c r="I15606" t="s">
        <v>1454</v>
      </c>
      <c r="J15606" s="20">
        <v>46</v>
      </c>
      <c r="K15606" s="20" t="s">
        <v>3</v>
      </c>
      <c r="L15606" t="s">
        <v>1463</v>
      </c>
      <c r="M15606" s="20">
        <v>12.96</v>
      </c>
      <c r="N15606" s="20">
        <v>11.04</v>
      </c>
      <c r="AE15606">
        <f t="shared" si="243"/>
        <v>2011</v>
      </c>
    </row>
    <row r="15607" spans="1:31" x14ac:dyDescent="0.25">
      <c r="A15607" s="7">
        <v>15604</v>
      </c>
      <c r="B15607" s="8">
        <v>40812</v>
      </c>
      <c r="C15607" t="s">
        <v>3</v>
      </c>
      <c r="D15607" t="s">
        <v>1092</v>
      </c>
      <c r="E15607" t="s">
        <v>9</v>
      </c>
      <c r="F15607" t="s">
        <v>1091</v>
      </c>
      <c r="G15607" t="s">
        <v>929</v>
      </c>
      <c r="H15607" s="135" t="s">
        <v>2727</v>
      </c>
      <c r="I15607" t="s">
        <v>1454</v>
      </c>
      <c r="J15607" s="20">
        <v>42</v>
      </c>
      <c r="K15607" s="20" t="s">
        <v>1465</v>
      </c>
      <c r="L15607" t="s">
        <v>1466</v>
      </c>
      <c r="M15607" s="20">
        <v>10.5</v>
      </c>
      <c r="N15607" s="20">
        <v>10.5</v>
      </c>
      <c r="AE15607">
        <f t="shared" si="243"/>
        <v>2011</v>
      </c>
    </row>
    <row r="15608" spans="1:31" x14ac:dyDescent="0.25">
      <c r="A15608" s="7">
        <v>15605</v>
      </c>
      <c r="B15608" s="8">
        <v>40812</v>
      </c>
      <c r="C15608" t="s">
        <v>3</v>
      </c>
      <c r="D15608" t="s">
        <v>1092</v>
      </c>
      <c r="E15608" t="s">
        <v>9</v>
      </c>
      <c r="F15608" t="s">
        <v>1091</v>
      </c>
      <c r="G15608" t="s">
        <v>929</v>
      </c>
      <c r="H15608" s="135" t="s">
        <v>2678</v>
      </c>
      <c r="I15608" t="s">
        <v>1454</v>
      </c>
      <c r="J15608" s="20">
        <v>33</v>
      </c>
      <c r="K15608" s="20" t="s">
        <v>9</v>
      </c>
      <c r="L15608" t="s">
        <v>1464</v>
      </c>
      <c r="M15608" s="20">
        <v>7.26</v>
      </c>
      <c r="N15608" s="20">
        <v>10.24</v>
      </c>
      <c r="AE15608">
        <f t="shared" si="243"/>
        <v>2011</v>
      </c>
    </row>
    <row r="15609" spans="1:31" x14ac:dyDescent="0.25">
      <c r="A15609" s="7">
        <v>15606</v>
      </c>
      <c r="B15609" s="8">
        <v>40812</v>
      </c>
      <c r="C15609" t="s">
        <v>3</v>
      </c>
      <c r="D15609" t="s">
        <v>1092</v>
      </c>
      <c r="E15609" t="s">
        <v>9</v>
      </c>
      <c r="F15609" t="s">
        <v>1074</v>
      </c>
      <c r="G15609" t="s">
        <v>14</v>
      </c>
      <c r="H15609" s="135" t="s">
        <v>1501</v>
      </c>
      <c r="I15609" t="s">
        <v>1454</v>
      </c>
      <c r="J15609" s="20">
        <v>79</v>
      </c>
      <c r="K15609" s="20" t="s">
        <v>9</v>
      </c>
      <c r="L15609" t="s">
        <v>1464</v>
      </c>
      <c r="M15609" s="20">
        <v>17.38</v>
      </c>
      <c r="N15609" s="20">
        <v>23.12</v>
      </c>
      <c r="AE15609">
        <f t="shared" si="243"/>
        <v>2011</v>
      </c>
    </row>
    <row r="15610" spans="1:31" x14ac:dyDescent="0.25">
      <c r="A15610" s="7">
        <v>15607</v>
      </c>
      <c r="B15610" s="8">
        <v>40812</v>
      </c>
      <c r="C15610" t="s">
        <v>3</v>
      </c>
      <c r="D15610" t="s">
        <v>1092</v>
      </c>
      <c r="E15610" t="s">
        <v>9</v>
      </c>
      <c r="F15610" t="s">
        <v>1108</v>
      </c>
      <c r="G15610" t="s">
        <v>14</v>
      </c>
      <c r="H15610" s="135" t="s">
        <v>1492</v>
      </c>
      <c r="I15610" t="s">
        <v>1454</v>
      </c>
      <c r="J15610" s="20">
        <v>6</v>
      </c>
      <c r="K15610" s="20" t="s">
        <v>3</v>
      </c>
      <c r="L15610" t="s">
        <v>1464</v>
      </c>
      <c r="M15610" s="20">
        <v>2.6799999999999997</v>
      </c>
      <c r="N15610" s="20">
        <v>1.32</v>
      </c>
      <c r="AE15610">
        <f t="shared" si="243"/>
        <v>2011</v>
      </c>
    </row>
    <row r="15611" spans="1:31" x14ac:dyDescent="0.25">
      <c r="A15611" s="7">
        <v>15608</v>
      </c>
      <c r="B15611" s="8">
        <v>40812</v>
      </c>
      <c r="C15611" t="s">
        <v>3</v>
      </c>
      <c r="D15611" t="s">
        <v>1092</v>
      </c>
      <c r="E15611" t="s">
        <v>9</v>
      </c>
      <c r="F15611" t="s">
        <v>1074</v>
      </c>
      <c r="G15611" t="s">
        <v>14</v>
      </c>
      <c r="H15611" s="135" t="s">
        <v>1492</v>
      </c>
      <c r="I15611" t="s">
        <v>1454</v>
      </c>
      <c r="J15611" s="20">
        <v>89</v>
      </c>
      <c r="K15611" s="20" t="s">
        <v>3</v>
      </c>
      <c r="L15611" t="s">
        <v>1464</v>
      </c>
      <c r="M15611" s="20">
        <v>25.92</v>
      </c>
      <c r="N15611" s="20">
        <v>19.579999999999998</v>
      </c>
      <c r="AE15611">
        <f t="shared" si="243"/>
        <v>2011</v>
      </c>
    </row>
    <row r="15612" spans="1:31" x14ac:dyDescent="0.25">
      <c r="A15612" s="7">
        <v>15609</v>
      </c>
      <c r="B15612" s="8">
        <v>40812</v>
      </c>
      <c r="C15612" t="s">
        <v>3</v>
      </c>
      <c r="D15612" t="s">
        <v>1120</v>
      </c>
      <c r="E15612" t="s">
        <v>9</v>
      </c>
      <c r="F15612" t="s">
        <v>1052</v>
      </c>
      <c r="G15612" t="s">
        <v>895</v>
      </c>
      <c r="H15612" s="135" t="s">
        <v>2570</v>
      </c>
      <c r="I15612" t="s">
        <v>1455</v>
      </c>
      <c r="J15612" s="20">
        <v>26</v>
      </c>
      <c r="K15612" s="20" t="s">
        <v>9</v>
      </c>
      <c r="L15612" t="s">
        <v>1464</v>
      </c>
      <c r="M15612" s="20">
        <v>2.86</v>
      </c>
      <c r="N15612" s="20">
        <v>4.1400000000000006</v>
      </c>
      <c r="AE15612">
        <f t="shared" si="243"/>
        <v>2011</v>
      </c>
    </row>
    <row r="15613" spans="1:31" x14ac:dyDescent="0.25">
      <c r="A15613" s="7">
        <v>15610</v>
      </c>
      <c r="B15613" s="8">
        <v>40812</v>
      </c>
      <c r="C15613" t="s">
        <v>3</v>
      </c>
      <c r="D15613" t="s">
        <v>668</v>
      </c>
      <c r="E15613" t="s">
        <v>9</v>
      </c>
      <c r="F15613" t="s">
        <v>1068</v>
      </c>
      <c r="G15613" t="s">
        <v>861</v>
      </c>
      <c r="H15613" s="135" t="s">
        <v>1496</v>
      </c>
      <c r="I15613" t="s">
        <v>1455</v>
      </c>
      <c r="J15613" s="20">
        <v>64</v>
      </c>
      <c r="K15613" s="20" t="s">
        <v>3</v>
      </c>
      <c r="L15613" t="s">
        <v>1464</v>
      </c>
      <c r="M15613" s="20">
        <v>9.4600000000000009</v>
      </c>
      <c r="N15613" s="20">
        <v>7.04</v>
      </c>
      <c r="AE15613">
        <f t="shared" si="243"/>
        <v>2011</v>
      </c>
    </row>
    <row r="15614" spans="1:31" x14ac:dyDescent="0.25">
      <c r="A15614" s="7">
        <v>15611</v>
      </c>
      <c r="B15614" s="8">
        <v>40813</v>
      </c>
      <c r="C15614" t="s">
        <v>3</v>
      </c>
      <c r="D15614" t="s">
        <v>1119</v>
      </c>
      <c r="E15614" t="s">
        <v>9</v>
      </c>
      <c r="F15614" t="s">
        <v>1116</v>
      </c>
      <c r="G15614" t="s">
        <v>714</v>
      </c>
      <c r="H15614" s="135" t="s">
        <v>2025</v>
      </c>
      <c r="I15614" t="s">
        <v>1454</v>
      </c>
      <c r="J15614" s="20">
        <v>29</v>
      </c>
      <c r="K15614" s="20" t="s">
        <v>9</v>
      </c>
      <c r="L15614" t="s">
        <v>1464</v>
      </c>
      <c r="M15614" s="20">
        <v>6.38</v>
      </c>
      <c r="N15614" s="20">
        <v>9.1199999999999992</v>
      </c>
      <c r="AE15614">
        <f t="shared" si="243"/>
        <v>2011</v>
      </c>
    </row>
    <row r="15615" spans="1:31" x14ac:dyDescent="0.25">
      <c r="A15615" s="7">
        <v>15612</v>
      </c>
      <c r="B15615" s="8">
        <v>40813</v>
      </c>
      <c r="C15615" t="s">
        <v>3</v>
      </c>
      <c r="D15615" t="s">
        <v>1092</v>
      </c>
      <c r="E15615" t="s">
        <v>9</v>
      </c>
      <c r="F15615" t="s">
        <v>1108</v>
      </c>
      <c r="G15615" t="s">
        <v>24</v>
      </c>
      <c r="H15615" s="135" t="s">
        <v>1525</v>
      </c>
      <c r="I15615" t="s">
        <v>1454</v>
      </c>
      <c r="J15615" s="20">
        <v>26</v>
      </c>
      <c r="K15615" s="20" t="s">
        <v>9</v>
      </c>
      <c r="L15615" t="s">
        <v>1464</v>
      </c>
      <c r="M15615" s="20">
        <v>5.72</v>
      </c>
      <c r="N15615" s="20">
        <v>8.2800000000000011</v>
      </c>
      <c r="AE15615">
        <f t="shared" si="243"/>
        <v>2011</v>
      </c>
    </row>
    <row r="15616" spans="1:31" x14ac:dyDescent="0.25">
      <c r="A15616" s="7">
        <v>15613</v>
      </c>
      <c r="B15616" s="8">
        <v>40813</v>
      </c>
      <c r="C15616" t="s">
        <v>3</v>
      </c>
      <c r="D15616" t="s">
        <v>989</v>
      </c>
      <c r="E15616" t="s">
        <v>9</v>
      </c>
      <c r="F15616" t="s">
        <v>978</v>
      </c>
      <c r="G15616" t="s">
        <v>732</v>
      </c>
      <c r="H15616" s="135" t="s">
        <v>1496</v>
      </c>
      <c r="I15616" t="s">
        <v>1454</v>
      </c>
      <c r="J15616" s="20">
        <v>63</v>
      </c>
      <c r="K15616" s="20" t="s">
        <v>9</v>
      </c>
      <c r="L15616" t="s">
        <v>1464</v>
      </c>
      <c r="M15616" s="20">
        <v>13.86</v>
      </c>
      <c r="N15616" s="20">
        <v>18.64</v>
      </c>
      <c r="AE15616">
        <f t="shared" si="243"/>
        <v>2011</v>
      </c>
    </row>
    <row r="15617" spans="1:31" x14ac:dyDescent="0.25">
      <c r="A15617" s="7">
        <v>15614</v>
      </c>
      <c r="B15617" s="8">
        <v>40814</v>
      </c>
      <c r="C15617" t="s">
        <v>3</v>
      </c>
      <c r="D15617" t="s">
        <v>779</v>
      </c>
      <c r="E15617" t="s">
        <v>9</v>
      </c>
      <c r="F15617" t="s">
        <v>1034</v>
      </c>
      <c r="G15617" t="s">
        <v>648</v>
      </c>
      <c r="H15617" s="135" t="s">
        <v>2273</v>
      </c>
      <c r="I15617" t="s">
        <v>1454</v>
      </c>
      <c r="J15617" s="20">
        <v>3</v>
      </c>
      <c r="K15617" s="20" t="s">
        <v>1465</v>
      </c>
      <c r="L15617" t="s">
        <v>1466</v>
      </c>
      <c r="M15617" s="20">
        <v>0.75</v>
      </c>
      <c r="N15617" s="20">
        <v>0.75</v>
      </c>
      <c r="AE15617">
        <f t="shared" si="243"/>
        <v>2011</v>
      </c>
    </row>
    <row r="15618" spans="1:31" x14ac:dyDescent="0.25">
      <c r="A15618" s="7">
        <v>15615</v>
      </c>
      <c r="B15618" s="8">
        <v>40814</v>
      </c>
      <c r="C15618" t="s">
        <v>3</v>
      </c>
      <c r="D15618" t="s">
        <v>779</v>
      </c>
      <c r="E15618" t="s">
        <v>9</v>
      </c>
      <c r="F15618" t="s">
        <v>844</v>
      </c>
      <c r="G15618" t="s">
        <v>895</v>
      </c>
      <c r="H15618" s="135" t="s">
        <v>2564</v>
      </c>
      <c r="I15618" t="s">
        <v>1454</v>
      </c>
      <c r="J15618" s="20">
        <v>70</v>
      </c>
      <c r="K15618" s="20" t="s">
        <v>3</v>
      </c>
      <c r="L15618" t="s">
        <v>1464</v>
      </c>
      <c r="M15618" s="20">
        <v>20.6</v>
      </c>
      <c r="N15618" s="20">
        <v>15.4</v>
      </c>
      <c r="AE15618">
        <f t="shared" si="243"/>
        <v>2011</v>
      </c>
    </row>
    <row r="15619" spans="1:31" x14ac:dyDescent="0.25">
      <c r="A15619" s="7">
        <v>15616</v>
      </c>
      <c r="B15619" s="8">
        <v>40814</v>
      </c>
      <c r="C15619" t="s">
        <v>3</v>
      </c>
      <c r="D15619" t="s">
        <v>790</v>
      </c>
      <c r="E15619" t="s">
        <v>9</v>
      </c>
      <c r="F15619" t="s">
        <v>1093</v>
      </c>
      <c r="G15619" t="s">
        <v>929</v>
      </c>
      <c r="H15619" s="135" t="s">
        <v>2699</v>
      </c>
      <c r="I15619" t="s">
        <v>1454</v>
      </c>
      <c r="J15619" s="20">
        <v>40</v>
      </c>
      <c r="K15619" s="20" t="s">
        <v>9</v>
      </c>
      <c r="L15619" t="s">
        <v>1463</v>
      </c>
      <c r="M15619" s="20">
        <v>9.6</v>
      </c>
      <c r="N15619" s="20">
        <v>11.4</v>
      </c>
      <c r="AE15619">
        <f t="shared" si="243"/>
        <v>2011</v>
      </c>
    </row>
    <row r="15620" spans="1:31" x14ac:dyDescent="0.25">
      <c r="A15620" s="7">
        <v>15617</v>
      </c>
      <c r="B15620" s="8">
        <v>40814</v>
      </c>
      <c r="C15620" t="s">
        <v>3</v>
      </c>
      <c r="D15620" t="s">
        <v>779</v>
      </c>
      <c r="E15620" t="s">
        <v>9</v>
      </c>
      <c r="F15620" t="s">
        <v>833</v>
      </c>
      <c r="G15620" t="s">
        <v>648</v>
      </c>
      <c r="H15620" s="9" t="s">
        <v>3099</v>
      </c>
      <c r="I15620" t="s">
        <v>1454</v>
      </c>
      <c r="J15620" s="20">
        <v>21</v>
      </c>
      <c r="K15620" s="20" t="s">
        <v>3</v>
      </c>
      <c r="L15620" t="s">
        <v>1464</v>
      </c>
      <c r="M15620" s="20">
        <v>6.88</v>
      </c>
      <c r="N15620" s="20">
        <v>4.62</v>
      </c>
      <c r="AE15620">
        <f t="shared" ref="AE15620:AE15683" si="244">YEAR(B15620)</f>
        <v>2011</v>
      </c>
    </row>
    <row r="15621" spans="1:31" x14ac:dyDescent="0.25">
      <c r="A15621" s="7">
        <v>15618</v>
      </c>
      <c r="B15621" s="8">
        <v>40814</v>
      </c>
      <c r="C15621" t="s">
        <v>3</v>
      </c>
      <c r="D15621" t="s">
        <v>779</v>
      </c>
      <c r="E15621" t="s">
        <v>9</v>
      </c>
      <c r="F15621" t="s">
        <v>1005</v>
      </c>
      <c r="G15621" t="s">
        <v>648</v>
      </c>
      <c r="H15621" s="9" t="s">
        <v>2932</v>
      </c>
      <c r="I15621" t="s">
        <v>1454</v>
      </c>
      <c r="J15621" s="20">
        <v>26</v>
      </c>
      <c r="K15621" s="20" t="s">
        <v>3</v>
      </c>
      <c r="L15621" t="s">
        <v>1464</v>
      </c>
      <c r="M15621" s="20">
        <v>8.2800000000000011</v>
      </c>
      <c r="N15621" s="20">
        <v>5.72</v>
      </c>
      <c r="AE15621">
        <f t="shared" si="244"/>
        <v>2011</v>
      </c>
    </row>
    <row r="15622" spans="1:31" x14ac:dyDescent="0.25">
      <c r="A15622" s="7">
        <v>15619</v>
      </c>
      <c r="B15622" s="8">
        <v>40814</v>
      </c>
      <c r="C15622" t="s">
        <v>3</v>
      </c>
      <c r="D15622" t="s">
        <v>1102</v>
      </c>
      <c r="E15622" t="s">
        <v>9</v>
      </c>
      <c r="F15622" t="s">
        <v>1093</v>
      </c>
      <c r="G15622" t="s">
        <v>732</v>
      </c>
      <c r="H15622" s="135" t="s">
        <v>2186</v>
      </c>
      <c r="I15622" t="s">
        <v>1454</v>
      </c>
      <c r="J15622" s="20">
        <v>55</v>
      </c>
      <c r="K15622" s="20" t="s">
        <v>9</v>
      </c>
      <c r="L15622" t="s">
        <v>1464</v>
      </c>
      <c r="M15622" s="20">
        <v>12.1</v>
      </c>
      <c r="N15622" s="20">
        <v>16.399999999999999</v>
      </c>
      <c r="AE15622">
        <f t="shared" si="244"/>
        <v>2011</v>
      </c>
    </row>
    <row r="15623" spans="1:31" x14ac:dyDescent="0.25">
      <c r="A15623" s="7">
        <v>15620</v>
      </c>
      <c r="B15623" s="8">
        <v>40815</v>
      </c>
      <c r="C15623" t="s">
        <v>3</v>
      </c>
      <c r="D15623" t="s">
        <v>968</v>
      </c>
      <c r="E15623" t="s">
        <v>9</v>
      </c>
      <c r="F15623" t="s">
        <v>978</v>
      </c>
      <c r="G15623" t="s">
        <v>870</v>
      </c>
      <c r="H15623" s="135" t="s">
        <v>1496</v>
      </c>
      <c r="I15623" t="s">
        <v>1454</v>
      </c>
      <c r="J15623" s="20">
        <v>102</v>
      </c>
      <c r="K15623" s="20" t="s">
        <v>9</v>
      </c>
      <c r="L15623" t="s">
        <v>1464</v>
      </c>
      <c r="M15623" s="20">
        <v>22.44</v>
      </c>
      <c r="N15623" s="20">
        <v>29.56</v>
      </c>
      <c r="AE15623">
        <f t="shared" si="244"/>
        <v>2011</v>
      </c>
    </row>
    <row r="15624" spans="1:31" x14ac:dyDescent="0.25">
      <c r="A15624" s="7">
        <v>15621</v>
      </c>
      <c r="B15624" s="8">
        <v>40816</v>
      </c>
      <c r="C15624" t="s">
        <v>3</v>
      </c>
      <c r="D15624" t="s">
        <v>1118</v>
      </c>
      <c r="E15624" t="s">
        <v>9</v>
      </c>
      <c r="F15624" t="s">
        <v>1109</v>
      </c>
      <c r="G15624" t="s">
        <v>732</v>
      </c>
      <c r="H15624" s="136" t="s">
        <v>2156</v>
      </c>
      <c r="I15624" t="s">
        <v>1455</v>
      </c>
      <c r="J15624" s="20">
        <v>20</v>
      </c>
      <c r="K15624" s="20" t="s">
        <v>9</v>
      </c>
      <c r="L15624" t="s">
        <v>1463</v>
      </c>
      <c r="M15624" s="20">
        <v>2.4</v>
      </c>
      <c r="N15624" s="20">
        <v>3.1</v>
      </c>
      <c r="AE15624">
        <f t="shared" si="244"/>
        <v>2011</v>
      </c>
    </row>
    <row r="15625" spans="1:31" x14ac:dyDescent="0.25">
      <c r="A15625" s="7">
        <v>15622</v>
      </c>
      <c r="B15625" s="8">
        <v>40816</v>
      </c>
      <c r="C15625" t="s">
        <v>3</v>
      </c>
      <c r="D15625" t="s">
        <v>1123</v>
      </c>
      <c r="E15625" t="s">
        <v>9</v>
      </c>
      <c r="F15625" t="s">
        <v>1114</v>
      </c>
      <c r="G15625" t="s">
        <v>1016</v>
      </c>
      <c r="H15625" s="9" t="s">
        <v>2866</v>
      </c>
      <c r="I15625" t="s">
        <v>1454</v>
      </c>
      <c r="J15625" s="20">
        <v>25</v>
      </c>
      <c r="K15625" s="20" t="s">
        <v>9</v>
      </c>
      <c r="L15625" t="s">
        <v>1463</v>
      </c>
      <c r="M15625" s="20">
        <v>6</v>
      </c>
      <c r="N15625" s="20">
        <v>7.5</v>
      </c>
      <c r="AE15625">
        <f t="shared" si="244"/>
        <v>2011</v>
      </c>
    </row>
    <row r="15626" spans="1:31" x14ac:dyDescent="0.25">
      <c r="A15626" s="7">
        <v>15623</v>
      </c>
      <c r="B15626" s="8">
        <v>40816</v>
      </c>
      <c r="C15626" t="s">
        <v>3</v>
      </c>
      <c r="D15626" t="s">
        <v>1064</v>
      </c>
      <c r="E15626" t="s">
        <v>9</v>
      </c>
      <c r="F15626" t="s">
        <v>44</v>
      </c>
      <c r="G15626" t="s">
        <v>648</v>
      </c>
      <c r="H15626" s="136" t="s">
        <v>1496</v>
      </c>
      <c r="I15626" t="s">
        <v>1454</v>
      </c>
      <c r="J15626" s="20">
        <v>62</v>
      </c>
      <c r="K15626" s="20" t="s">
        <v>3</v>
      </c>
      <c r="L15626" t="s">
        <v>1464</v>
      </c>
      <c r="M15626" s="20">
        <v>18.36</v>
      </c>
      <c r="N15626" s="20">
        <v>13.64</v>
      </c>
      <c r="AE15626">
        <f t="shared" si="244"/>
        <v>2011</v>
      </c>
    </row>
    <row r="15627" spans="1:31" x14ac:dyDescent="0.25">
      <c r="A15627" s="7">
        <v>15624</v>
      </c>
      <c r="B15627" s="8">
        <v>40816</v>
      </c>
      <c r="C15627" t="s">
        <v>3</v>
      </c>
      <c r="D15627" t="s">
        <v>918</v>
      </c>
      <c r="E15627" t="s">
        <v>9</v>
      </c>
      <c r="F15627" t="s">
        <v>213</v>
      </c>
      <c r="G15627" t="s">
        <v>861</v>
      </c>
      <c r="H15627" s="9" t="s">
        <v>2527</v>
      </c>
      <c r="I15627" t="s">
        <v>1455</v>
      </c>
      <c r="J15627" s="20">
        <v>46</v>
      </c>
      <c r="K15627" s="20" t="s">
        <v>3</v>
      </c>
      <c r="L15627" t="s">
        <v>1463</v>
      </c>
      <c r="M15627" s="20">
        <v>6.48</v>
      </c>
      <c r="N15627" s="20">
        <v>5.52</v>
      </c>
      <c r="AE15627">
        <f t="shared" si="244"/>
        <v>2011</v>
      </c>
    </row>
    <row r="15628" spans="1:31" x14ac:dyDescent="0.25">
      <c r="A15628" s="7">
        <v>15625</v>
      </c>
      <c r="B15628" s="8">
        <v>40817</v>
      </c>
      <c r="C15628" t="s">
        <v>3</v>
      </c>
      <c r="D15628" t="s">
        <v>1103</v>
      </c>
      <c r="E15628" t="s">
        <v>9</v>
      </c>
      <c r="F15628" t="s">
        <v>1116</v>
      </c>
      <c r="G15628" t="s">
        <v>714</v>
      </c>
      <c r="H15628" s="135" t="s">
        <v>2100</v>
      </c>
      <c r="I15628" t="s">
        <v>1454</v>
      </c>
      <c r="J15628" s="20">
        <v>8</v>
      </c>
      <c r="K15628" s="20" t="s">
        <v>1465</v>
      </c>
      <c r="L15628" t="s">
        <v>1466</v>
      </c>
      <c r="M15628" s="20">
        <v>2</v>
      </c>
      <c r="N15628" s="20">
        <v>2</v>
      </c>
      <c r="AE15628">
        <f t="shared" si="244"/>
        <v>2011</v>
      </c>
    </row>
    <row r="15629" spans="1:31" x14ac:dyDescent="0.25">
      <c r="A15629" s="7">
        <v>15626</v>
      </c>
      <c r="B15629" s="8">
        <v>40817</v>
      </c>
      <c r="C15629" t="s">
        <v>3</v>
      </c>
      <c r="D15629" t="s">
        <v>187</v>
      </c>
      <c r="E15629" t="s">
        <v>9</v>
      </c>
      <c r="F15629" t="s">
        <v>52</v>
      </c>
      <c r="G15629" t="s">
        <v>714</v>
      </c>
      <c r="H15629" s="135" t="s">
        <v>2004</v>
      </c>
      <c r="I15629" t="s">
        <v>1454</v>
      </c>
      <c r="J15629" s="20">
        <v>37</v>
      </c>
      <c r="K15629" s="20" t="s">
        <v>3</v>
      </c>
      <c r="L15629" t="s">
        <v>1463</v>
      </c>
      <c r="M15629" s="20">
        <v>10.62</v>
      </c>
      <c r="N15629" s="20">
        <v>8.8800000000000008</v>
      </c>
      <c r="AE15629">
        <f t="shared" si="244"/>
        <v>2011</v>
      </c>
    </row>
    <row r="15630" spans="1:31" x14ac:dyDescent="0.25">
      <c r="A15630" s="7">
        <v>15627</v>
      </c>
      <c r="B15630" s="8">
        <v>40817</v>
      </c>
      <c r="C15630" t="s">
        <v>3</v>
      </c>
      <c r="D15630" t="s">
        <v>168</v>
      </c>
      <c r="E15630" t="s">
        <v>9</v>
      </c>
      <c r="F15630" t="s">
        <v>624</v>
      </c>
      <c r="G15630" t="s">
        <v>65</v>
      </c>
      <c r="H15630" s="135" t="s">
        <v>1519</v>
      </c>
      <c r="I15630" t="s">
        <v>1454</v>
      </c>
      <c r="J15630" s="20">
        <v>53</v>
      </c>
      <c r="K15630" s="20" t="s">
        <v>3</v>
      </c>
      <c r="L15630" t="s">
        <v>1464</v>
      </c>
      <c r="M15630" s="20">
        <v>15.84</v>
      </c>
      <c r="N15630" s="20">
        <v>11.66</v>
      </c>
      <c r="AE15630">
        <f t="shared" si="244"/>
        <v>2011</v>
      </c>
    </row>
    <row r="15631" spans="1:31" x14ac:dyDescent="0.25">
      <c r="A15631" s="7">
        <v>15628</v>
      </c>
      <c r="B15631" s="8">
        <v>40817</v>
      </c>
      <c r="C15631" t="s">
        <v>3</v>
      </c>
      <c r="D15631" t="s">
        <v>543</v>
      </c>
      <c r="E15631" t="s">
        <v>9</v>
      </c>
      <c r="F15631" t="s">
        <v>978</v>
      </c>
      <c r="G15631" t="s">
        <v>895</v>
      </c>
      <c r="H15631" s="135" t="s">
        <v>2628</v>
      </c>
      <c r="I15631" t="s">
        <v>1454</v>
      </c>
      <c r="J15631" s="20">
        <v>12</v>
      </c>
      <c r="K15631" s="20" t="s">
        <v>3</v>
      </c>
      <c r="L15631" t="s">
        <v>1463</v>
      </c>
      <c r="M15631" s="20">
        <v>4.12</v>
      </c>
      <c r="N15631" s="20">
        <v>2.88</v>
      </c>
      <c r="AE15631">
        <f t="shared" si="244"/>
        <v>2011</v>
      </c>
    </row>
    <row r="15632" spans="1:31" x14ac:dyDescent="0.25">
      <c r="A15632" s="7">
        <v>15629</v>
      </c>
      <c r="B15632" s="8">
        <v>40817</v>
      </c>
      <c r="C15632" t="s">
        <v>3</v>
      </c>
      <c r="D15632" t="s">
        <v>734</v>
      </c>
      <c r="E15632" t="s">
        <v>9</v>
      </c>
      <c r="F15632" t="s">
        <v>655</v>
      </c>
      <c r="G15632" t="s">
        <v>714</v>
      </c>
      <c r="H15632" s="9" t="s">
        <v>2125</v>
      </c>
      <c r="I15632" t="s">
        <v>1454</v>
      </c>
      <c r="J15632" s="20">
        <v>22</v>
      </c>
      <c r="K15632" s="20" t="s">
        <v>3</v>
      </c>
      <c r="L15632" t="s">
        <v>1463</v>
      </c>
      <c r="M15632" s="20">
        <v>6.72</v>
      </c>
      <c r="N15632" s="20">
        <v>5.28</v>
      </c>
      <c r="AE15632">
        <f t="shared" si="244"/>
        <v>2011</v>
      </c>
    </row>
    <row r="15633" spans="1:31" x14ac:dyDescent="0.25">
      <c r="A15633" s="7">
        <v>15630</v>
      </c>
      <c r="B15633" s="8">
        <v>40818</v>
      </c>
      <c r="C15633" t="s">
        <v>3</v>
      </c>
      <c r="D15633" t="s">
        <v>1092</v>
      </c>
      <c r="E15633" t="s">
        <v>9</v>
      </c>
      <c r="F15633" t="s">
        <v>1114</v>
      </c>
      <c r="G15633" t="s">
        <v>714</v>
      </c>
      <c r="H15633" s="135" t="s">
        <v>2058</v>
      </c>
      <c r="I15633" t="s">
        <v>1454</v>
      </c>
      <c r="J15633" s="20">
        <v>35</v>
      </c>
      <c r="K15633" s="20" t="s">
        <v>9</v>
      </c>
      <c r="L15633" t="s">
        <v>1464</v>
      </c>
      <c r="M15633" s="20">
        <v>7.7</v>
      </c>
      <c r="N15633" s="20">
        <v>10.8</v>
      </c>
      <c r="AE15633">
        <f t="shared" si="244"/>
        <v>2011</v>
      </c>
    </row>
    <row r="15634" spans="1:31" x14ac:dyDescent="0.25">
      <c r="A15634" s="7">
        <v>15631</v>
      </c>
      <c r="B15634" s="8">
        <v>40818</v>
      </c>
      <c r="C15634" t="s">
        <v>3</v>
      </c>
      <c r="D15634" t="s">
        <v>790</v>
      </c>
      <c r="E15634" t="s">
        <v>9</v>
      </c>
      <c r="F15634" t="s">
        <v>230</v>
      </c>
      <c r="G15634" t="s">
        <v>648</v>
      </c>
      <c r="H15634" s="135" t="s">
        <v>1901</v>
      </c>
      <c r="I15634" t="s">
        <v>1454</v>
      </c>
      <c r="J15634" s="20">
        <v>24</v>
      </c>
      <c r="K15634" s="20" t="s">
        <v>9</v>
      </c>
      <c r="L15634" t="s">
        <v>1464</v>
      </c>
      <c r="M15634" s="20">
        <v>5.28</v>
      </c>
      <c r="N15634" s="20">
        <v>7.72</v>
      </c>
      <c r="AE15634">
        <f t="shared" si="244"/>
        <v>2011</v>
      </c>
    </row>
    <row r="15635" spans="1:31" x14ac:dyDescent="0.25">
      <c r="A15635" s="7">
        <v>15632</v>
      </c>
      <c r="B15635" s="8">
        <v>40818</v>
      </c>
      <c r="C15635" t="s">
        <v>3</v>
      </c>
      <c r="D15635" t="s">
        <v>187</v>
      </c>
      <c r="E15635" t="s">
        <v>9</v>
      </c>
      <c r="F15635" t="s">
        <v>1093</v>
      </c>
      <c r="G15635" t="s">
        <v>895</v>
      </c>
      <c r="H15635" s="135" t="s">
        <v>2557</v>
      </c>
      <c r="I15635" t="s">
        <v>1454</v>
      </c>
      <c r="J15635" s="20">
        <v>66</v>
      </c>
      <c r="K15635" s="20" t="s">
        <v>9</v>
      </c>
      <c r="L15635" t="s">
        <v>1464</v>
      </c>
      <c r="M15635" s="20">
        <v>14.52</v>
      </c>
      <c r="N15635" s="20">
        <v>19.48</v>
      </c>
      <c r="AE15635">
        <f t="shared" si="244"/>
        <v>2011</v>
      </c>
    </row>
    <row r="15636" spans="1:31" x14ac:dyDescent="0.25">
      <c r="A15636" s="7">
        <v>15633</v>
      </c>
      <c r="B15636" s="8">
        <v>40818</v>
      </c>
      <c r="C15636" t="s">
        <v>3</v>
      </c>
      <c r="D15636" t="s">
        <v>1051</v>
      </c>
      <c r="E15636" t="s">
        <v>9</v>
      </c>
      <c r="F15636" t="s">
        <v>1093</v>
      </c>
      <c r="G15636" t="s">
        <v>895</v>
      </c>
      <c r="H15636" s="135" t="s">
        <v>2585</v>
      </c>
      <c r="I15636" t="s">
        <v>1454</v>
      </c>
      <c r="J15636" s="20">
        <v>12</v>
      </c>
      <c r="K15636" s="20" t="s">
        <v>1465</v>
      </c>
      <c r="L15636" t="s">
        <v>1466</v>
      </c>
      <c r="M15636" s="20">
        <v>3</v>
      </c>
      <c r="N15636" s="20">
        <v>3</v>
      </c>
      <c r="AE15636">
        <f t="shared" si="244"/>
        <v>2011</v>
      </c>
    </row>
    <row r="15637" spans="1:31" x14ac:dyDescent="0.25">
      <c r="A15637" s="7">
        <v>15634</v>
      </c>
      <c r="B15637" s="8">
        <v>40818</v>
      </c>
      <c r="C15637" t="s">
        <v>3</v>
      </c>
      <c r="D15637" t="s">
        <v>543</v>
      </c>
      <c r="E15637" t="s">
        <v>9</v>
      </c>
      <c r="F15637" t="s">
        <v>1034</v>
      </c>
      <c r="G15637" t="s">
        <v>870</v>
      </c>
      <c r="H15637" s="135" t="s">
        <v>2466</v>
      </c>
      <c r="I15637" t="s">
        <v>1454</v>
      </c>
      <c r="J15637" s="20">
        <v>31</v>
      </c>
      <c r="K15637" s="20" t="s">
        <v>9</v>
      </c>
      <c r="L15637" t="s">
        <v>1463</v>
      </c>
      <c r="M15637" s="20">
        <v>7.44</v>
      </c>
      <c r="N15637" s="20">
        <v>9.06</v>
      </c>
      <c r="AE15637">
        <f t="shared" si="244"/>
        <v>2011</v>
      </c>
    </row>
    <row r="15638" spans="1:31" x14ac:dyDescent="0.25">
      <c r="A15638" s="7">
        <v>15635</v>
      </c>
      <c r="B15638" s="8">
        <v>40818</v>
      </c>
      <c r="C15638" t="s">
        <v>3</v>
      </c>
      <c r="D15638" t="s">
        <v>1074</v>
      </c>
      <c r="E15638" t="s">
        <v>9</v>
      </c>
      <c r="F15638" t="s">
        <v>1092</v>
      </c>
      <c r="G15638" t="s">
        <v>14</v>
      </c>
      <c r="H15638" s="135" t="s">
        <v>1501</v>
      </c>
      <c r="I15638" t="s">
        <v>1454</v>
      </c>
      <c r="J15638" s="20">
        <v>95</v>
      </c>
      <c r="K15638" s="20" t="s">
        <v>9</v>
      </c>
      <c r="L15638" t="s">
        <v>1464</v>
      </c>
      <c r="M15638" s="20">
        <v>20.9</v>
      </c>
      <c r="N15638" s="20">
        <v>27.6</v>
      </c>
      <c r="AE15638">
        <f t="shared" si="244"/>
        <v>2011</v>
      </c>
    </row>
    <row r="15639" spans="1:31" x14ac:dyDescent="0.25">
      <c r="A15639" s="7">
        <v>15636</v>
      </c>
      <c r="B15639" s="8">
        <v>40818</v>
      </c>
      <c r="C15639" t="s">
        <v>3</v>
      </c>
      <c r="D15639" t="s">
        <v>1090</v>
      </c>
      <c r="E15639" t="s">
        <v>9</v>
      </c>
      <c r="F15639" t="s">
        <v>1108</v>
      </c>
      <c r="G15639" t="s">
        <v>11</v>
      </c>
      <c r="H15639" s="135" t="s">
        <v>1527</v>
      </c>
      <c r="I15639" t="s">
        <v>1454</v>
      </c>
      <c r="J15639" s="20">
        <v>12</v>
      </c>
      <c r="K15639" s="20" t="s">
        <v>1465</v>
      </c>
      <c r="L15639" t="s">
        <v>1466</v>
      </c>
      <c r="M15639" s="20">
        <v>3</v>
      </c>
      <c r="N15639" s="20">
        <v>3</v>
      </c>
      <c r="AE15639">
        <f t="shared" si="244"/>
        <v>2011</v>
      </c>
    </row>
    <row r="15640" spans="1:31" x14ac:dyDescent="0.25">
      <c r="A15640" s="7">
        <v>15637</v>
      </c>
      <c r="B15640" s="8">
        <v>40818</v>
      </c>
      <c r="C15640" t="s">
        <v>3</v>
      </c>
      <c r="D15640" t="s">
        <v>543</v>
      </c>
      <c r="E15640" t="s">
        <v>9</v>
      </c>
      <c r="F15640" t="s">
        <v>268</v>
      </c>
      <c r="G15640" t="s">
        <v>895</v>
      </c>
      <c r="H15640" s="135" t="s">
        <v>2593</v>
      </c>
      <c r="I15640" t="s">
        <v>1454</v>
      </c>
      <c r="J15640" s="20">
        <v>8</v>
      </c>
      <c r="K15640" s="20" t="s">
        <v>9</v>
      </c>
      <c r="L15640" t="s">
        <v>1463</v>
      </c>
      <c r="M15640" s="20">
        <v>1.92</v>
      </c>
      <c r="N15640" s="20">
        <v>3.08</v>
      </c>
      <c r="AE15640">
        <f t="shared" si="244"/>
        <v>2011</v>
      </c>
    </row>
    <row r="15641" spans="1:31" x14ac:dyDescent="0.25">
      <c r="A15641" s="7">
        <v>15638</v>
      </c>
      <c r="B15641" s="8">
        <v>40818</v>
      </c>
      <c r="C15641" t="s">
        <v>3</v>
      </c>
      <c r="D15641" t="s">
        <v>1092</v>
      </c>
      <c r="E15641" t="s">
        <v>9</v>
      </c>
      <c r="F15641" t="s">
        <v>247</v>
      </c>
      <c r="G15641" t="s">
        <v>714</v>
      </c>
      <c r="H15641" s="135" t="s">
        <v>1496</v>
      </c>
      <c r="I15641" t="s">
        <v>1454</v>
      </c>
      <c r="J15641" s="20">
        <v>45</v>
      </c>
      <c r="K15641" s="20" t="s">
        <v>1465</v>
      </c>
      <c r="L15641" t="s">
        <v>1466</v>
      </c>
      <c r="M15641" s="20">
        <v>11.25</v>
      </c>
      <c r="N15641" s="20">
        <v>11.25</v>
      </c>
      <c r="AE15641">
        <f t="shared" si="244"/>
        <v>2011</v>
      </c>
    </row>
    <row r="15642" spans="1:31" x14ac:dyDescent="0.25">
      <c r="A15642" s="7">
        <v>15639</v>
      </c>
      <c r="B15642" s="8">
        <v>40818</v>
      </c>
      <c r="C15642" t="s">
        <v>3</v>
      </c>
      <c r="D15642" t="s">
        <v>1068</v>
      </c>
      <c r="E15642" t="s">
        <v>9</v>
      </c>
      <c r="F15642" t="s">
        <v>1088</v>
      </c>
      <c r="G15642" t="s">
        <v>861</v>
      </c>
      <c r="H15642" s="135" t="s">
        <v>1496</v>
      </c>
      <c r="I15642" t="s">
        <v>1454</v>
      </c>
      <c r="J15642" s="20">
        <v>15</v>
      </c>
      <c r="K15642" s="20" t="s">
        <v>9</v>
      </c>
      <c r="L15642" t="s">
        <v>1464</v>
      </c>
      <c r="M15642" s="20">
        <v>3.3</v>
      </c>
      <c r="N15642" s="20">
        <v>5.2</v>
      </c>
      <c r="AE15642">
        <f t="shared" si="244"/>
        <v>2011</v>
      </c>
    </row>
    <row r="15643" spans="1:31" x14ac:dyDescent="0.25">
      <c r="A15643" s="7">
        <v>15640</v>
      </c>
      <c r="B15643" s="8">
        <v>40819</v>
      </c>
      <c r="C15643" t="s">
        <v>3</v>
      </c>
      <c r="D15643" t="s">
        <v>1051</v>
      </c>
      <c r="E15643" t="s">
        <v>9</v>
      </c>
      <c r="F15643" t="s">
        <v>1093</v>
      </c>
      <c r="G15643" t="s">
        <v>895</v>
      </c>
      <c r="H15643" s="135" t="s">
        <v>2585</v>
      </c>
      <c r="I15643" t="s">
        <v>1454</v>
      </c>
      <c r="J15643" s="20">
        <v>65</v>
      </c>
      <c r="K15643" s="20" t="s">
        <v>9</v>
      </c>
      <c r="L15643" t="s">
        <v>1464</v>
      </c>
      <c r="M15643" s="20">
        <v>14.3</v>
      </c>
      <c r="N15643" s="20">
        <v>19.2</v>
      </c>
      <c r="AE15643">
        <f t="shared" si="244"/>
        <v>2011</v>
      </c>
    </row>
    <row r="15644" spans="1:31" x14ac:dyDescent="0.25">
      <c r="A15644" s="7">
        <v>15641</v>
      </c>
      <c r="B15644" s="8">
        <v>40819</v>
      </c>
      <c r="C15644" t="s">
        <v>3</v>
      </c>
      <c r="D15644" t="s">
        <v>350</v>
      </c>
      <c r="E15644" t="s">
        <v>9</v>
      </c>
      <c r="F15644" t="s">
        <v>795</v>
      </c>
      <c r="G15644" t="s">
        <v>1016</v>
      </c>
      <c r="H15644" s="9" t="s">
        <v>2937</v>
      </c>
      <c r="I15644" t="s">
        <v>1454</v>
      </c>
      <c r="J15644" s="20">
        <v>9</v>
      </c>
      <c r="K15644" s="20" t="s">
        <v>3</v>
      </c>
      <c r="L15644" t="s">
        <v>1463</v>
      </c>
      <c r="M15644" s="20">
        <v>3.34</v>
      </c>
      <c r="N15644" s="20">
        <v>2.16</v>
      </c>
      <c r="AE15644">
        <f t="shared" si="244"/>
        <v>2011</v>
      </c>
    </row>
    <row r="15645" spans="1:31" x14ac:dyDescent="0.25">
      <c r="A15645" s="7">
        <v>15642</v>
      </c>
      <c r="B15645" s="8">
        <v>40820</v>
      </c>
      <c r="C15645" t="s">
        <v>3</v>
      </c>
      <c r="D15645" t="s">
        <v>1103</v>
      </c>
      <c r="E15645" t="s">
        <v>9</v>
      </c>
      <c r="F15645" t="s">
        <v>1116</v>
      </c>
      <c r="G15645" t="s">
        <v>714</v>
      </c>
      <c r="H15645" s="135" t="s">
        <v>2031</v>
      </c>
      <c r="I15645" t="s">
        <v>1454</v>
      </c>
      <c r="J15645" s="20">
        <v>11</v>
      </c>
      <c r="K15645" s="20" t="s">
        <v>1465</v>
      </c>
      <c r="L15645" t="s">
        <v>1466</v>
      </c>
      <c r="M15645" s="20">
        <v>2.75</v>
      </c>
      <c r="N15645" s="20">
        <v>2.75</v>
      </c>
      <c r="AE15645">
        <f t="shared" si="244"/>
        <v>2011</v>
      </c>
    </row>
    <row r="15646" spans="1:31" x14ac:dyDescent="0.25">
      <c r="A15646" s="7">
        <v>15643</v>
      </c>
      <c r="B15646" s="8">
        <v>40820</v>
      </c>
      <c r="C15646" t="s">
        <v>3</v>
      </c>
      <c r="D15646" t="s">
        <v>1109</v>
      </c>
      <c r="E15646" t="s">
        <v>9</v>
      </c>
      <c r="F15646" t="s">
        <v>1093</v>
      </c>
      <c r="G15646" t="s">
        <v>648</v>
      </c>
      <c r="H15646" s="135" t="s">
        <v>1852</v>
      </c>
      <c r="I15646" t="s">
        <v>1454</v>
      </c>
      <c r="J15646" s="20">
        <v>15</v>
      </c>
      <c r="K15646" s="20" t="s">
        <v>3</v>
      </c>
      <c r="L15646" t="s">
        <v>1463</v>
      </c>
      <c r="M15646" s="20">
        <v>4.9000000000000004</v>
      </c>
      <c r="N15646" s="20">
        <v>3.6</v>
      </c>
      <c r="AE15646">
        <f t="shared" si="244"/>
        <v>2011</v>
      </c>
    </row>
    <row r="15647" spans="1:31" x14ac:dyDescent="0.25">
      <c r="A15647" s="7">
        <v>15644</v>
      </c>
      <c r="B15647" s="8">
        <v>40820</v>
      </c>
      <c r="C15647" t="s">
        <v>3</v>
      </c>
      <c r="D15647" t="s">
        <v>708</v>
      </c>
      <c r="E15647" t="s">
        <v>9</v>
      </c>
      <c r="F15647" t="s">
        <v>1032</v>
      </c>
      <c r="G15647" t="s">
        <v>870</v>
      </c>
      <c r="H15647" s="135" t="s">
        <v>2572</v>
      </c>
      <c r="I15647" t="s">
        <v>1454</v>
      </c>
      <c r="J15647" s="20">
        <v>15</v>
      </c>
      <c r="K15647" s="20" t="s">
        <v>9</v>
      </c>
      <c r="L15647" t="s">
        <v>1463</v>
      </c>
      <c r="M15647" s="20">
        <v>3.6</v>
      </c>
      <c r="N15647" s="20">
        <v>4.9000000000000004</v>
      </c>
      <c r="AE15647">
        <f t="shared" si="244"/>
        <v>2011</v>
      </c>
    </row>
    <row r="15648" spans="1:31" x14ac:dyDescent="0.25">
      <c r="A15648" s="7">
        <v>15645</v>
      </c>
      <c r="B15648" s="8">
        <v>40820</v>
      </c>
      <c r="C15648" t="s">
        <v>3</v>
      </c>
      <c r="D15648" t="s">
        <v>1123</v>
      </c>
      <c r="E15648" t="s">
        <v>9</v>
      </c>
      <c r="F15648" t="s">
        <v>1111</v>
      </c>
      <c r="G15648" t="s">
        <v>929</v>
      </c>
      <c r="H15648" s="135" t="s">
        <v>2683</v>
      </c>
      <c r="I15648" t="s">
        <v>1454</v>
      </c>
      <c r="J15648" s="20">
        <v>16</v>
      </c>
      <c r="K15648" s="20" t="s">
        <v>9</v>
      </c>
      <c r="L15648" t="s">
        <v>1464</v>
      </c>
      <c r="M15648" s="20">
        <v>3.52</v>
      </c>
      <c r="N15648" s="20">
        <v>5.48</v>
      </c>
      <c r="AE15648">
        <f t="shared" si="244"/>
        <v>2011</v>
      </c>
    </row>
    <row r="15649" spans="1:31" x14ac:dyDescent="0.25">
      <c r="A15649" s="7">
        <v>15646</v>
      </c>
      <c r="B15649" s="8">
        <v>40821</v>
      </c>
      <c r="C15649" t="s">
        <v>3</v>
      </c>
      <c r="D15649" t="s">
        <v>104</v>
      </c>
      <c r="E15649" t="s">
        <v>9</v>
      </c>
      <c r="F15649" t="s">
        <v>134</v>
      </c>
      <c r="G15649" t="s">
        <v>569</v>
      </c>
      <c r="H15649" s="135" t="s">
        <v>1674</v>
      </c>
      <c r="I15649" t="s">
        <v>1454</v>
      </c>
      <c r="J15649" s="20">
        <v>21</v>
      </c>
      <c r="K15649" s="20" t="s">
        <v>9</v>
      </c>
      <c r="L15649" t="s">
        <v>1463</v>
      </c>
      <c r="M15649" s="20">
        <v>5.04</v>
      </c>
      <c r="N15649" s="20">
        <v>6.46</v>
      </c>
      <c r="AE15649">
        <f t="shared" si="244"/>
        <v>2011</v>
      </c>
    </row>
    <row r="15650" spans="1:31" x14ac:dyDescent="0.25">
      <c r="A15650" s="7">
        <v>15647</v>
      </c>
      <c r="B15650" s="8">
        <v>40821</v>
      </c>
      <c r="C15650" t="s">
        <v>3</v>
      </c>
      <c r="D15650" t="s">
        <v>678</v>
      </c>
      <c r="E15650" t="s">
        <v>9</v>
      </c>
      <c r="F15650" t="s">
        <v>1123</v>
      </c>
      <c r="G15650" t="s">
        <v>648</v>
      </c>
      <c r="H15650" s="135" t="s">
        <v>1877</v>
      </c>
      <c r="I15650" t="s">
        <v>1455</v>
      </c>
      <c r="J15650" s="20">
        <v>6</v>
      </c>
      <c r="K15650" s="20" t="s">
        <v>1465</v>
      </c>
      <c r="L15650" t="s">
        <v>1466</v>
      </c>
      <c r="M15650" s="20">
        <v>0.75</v>
      </c>
      <c r="N15650" s="20">
        <v>0.75</v>
      </c>
      <c r="AE15650">
        <f t="shared" si="244"/>
        <v>2011</v>
      </c>
    </row>
    <row r="15651" spans="1:31" x14ac:dyDescent="0.25">
      <c r="A15651" s="7">
        <v>15648</v>
      </c>
      <c r="B15651" s="8">
        <v>40821</v>
      </c>
      <c r="C15651" t="s">
        <v>3</v>
      </c>
      <c r="D15651" t="s">
        <v>250</v>
      </c>
      <c r="E15651" t="s">
        <v>9</v>
      </c>
      <c r="F15651" t="s">
        <v>134</v>
      </c>
      <c r="G15651" t="s">
        <v>929</v>
      </c>
      <c r="H15651" s="135" t="s">
        <v>2728</v>
      </c>
      <c r="I15651" t="s">
        <v>1454</v>
      </c>
      <c r="J15651" s="20">
        <v>26</v>
      </c>
      <c r="K15651" s="20" t="s">
        <v>9</v>
      </c>
      <c r="L15651" t="s">
        <v>1464</v>
      </c>
      <c r="M15651" s="20">
        <v>5.72</v>
      </c>
      <c r="N15651" s="20">
        <v>8.2800000000000011</v>
      </c>
      <c r="AE15651">
        <f t="shared" si="244"/>
        <v>2011</v>
      </c>
    </row>
    <row r="15652" spans="1:31" x14ac:dyDescent="0.25">
      <c r="A15652" s="7">
        <v>15649</v>
      </c>
      <c r="B15652" s="8">
        <v>40822</v>
      </c>
      <c r="C15652" t="s">
        <v>3</v>
      </c>
      <c r="D15652" t="s">
        <v>1109</v>
      </c>
      <c r="E15652" t="s">
        <v>9</v>
      </c>
      <c r="F15652" t="s">
        <v>1118</v>
      </c>
      <c r="G15652" t="s">
        <v>732</v>
      </c>
      <c r="H15652" s="135" t="s">
        <v>2284</v>
      </c>
      <c r="I15652" t="s">
        <v>1455</v>
      </c>
      <c r="J15652" s="20">
        <v>18</v>
      </c>
      <c r="K15652" s="20" t="s">
        <v>3</v>
      </c>
      <c r="L15652" t="s">
        <v>1464</v>
      </c>
      <c r="M15652" s="20">
        <v>3.02</v>
      </c>
      <c r="N15652" s="20">
        <v>1.98</v>
      </c>
      <c r="AE15652">
        <f t="shared" si="244"/>
        <v>2011</v>
      </c>
    </row>
    <row r="15653" spans="1:31" x14ac:dyDescent="0.25">
      <c r="A15653" s="7">
        <v>15650</v>
      </c>
      <c r="B15653" s="8">
        <v>40822</v>
      </c>
      <c r="C15653" t="s">
        <v>3</v>
      </c>
      <c r="D15653" t="s">
        <v>1092</v>
      </c>
      <c r="E15653" t="s">
        <v>9</v>
      </c>
      <c r="F15653" t="s">
        <v>836</v>
      </c>
      <c r="G15653" t="s">
        <v>633</v>
      </c>
      <c r="H15653" s="135" t="s">
        <v>1496</v>
      </c>
      <c r="I15653" t="s">
        <v>1454</v>
      </c>
      <c r="J15653" s="20">
        <v>32</v>
      </c>
      <c r="K15653" s="20" t="s">
        <v>3</v>
      </c>
      <c r="L15653" t="s">
        <v>1464</v>
      </c>
      <c r="M15653" s="20">
        <v>9.9600000000000009</v>
      </c>
      <c r="N15653" s="20">
        <v>7.04</v>
      </c>
      <c r="AE15653">
        <f t="shared" si="244"/>
        <v>2011</v>
      </c>
    </row>
    <row r="15654" spans="1:31" x14ac:dyDescent="0.25">
      <c r="A15654" s="7">
        <v>15651</v>
      </c>
      <c r="B15654" s="8">
        <v>40822</v>
      </c>
      <c r="C15654" t="s">
        <v>3</v>
      </c>
      <c r="D15654" t="s">
        <v>786</v>
      </c>
      <c r="E15654" t="s">
        <v>9</v>
      </c>
      <c r="F15654" t="s">
        <v>860</v>
      </c>
      <c r="G15654" t="s">
        <v>377</v>
      </c>
      <c r="H15654" s="9" t="s">
        <v>3105</v>
      </c>
      <c r="I15654" t="s">
        <v>1454</v>
      </c>
      <c r="J15654" s="20">
        <v>10</v>
      </c>
      <c r="K15654" s="20" t="s">
        <v>3</v>
      </c>
      <c r="L15654" t="s">
        <v>1463</v>
      </c>
      <c r="M15654" s="20">
        <v>3.6</v>
      </c>
      <c r="N15654" s="20">
        <v>2.4</v>
      </c>
      <c r="AE15654">
        <f t="shared" si="244"/>
        <v>2011</v>
      </c>
    </row>
    <row r="15655" spans="1:31" x14ac:dyDescent="0.25">
      <c r="A15655" s="7">
        <v>15652</v>
      </c>
      <c r="B15655" s="8">
        <v>40823</v>
      </c>
      <c r="C15655" t="s">
        <v>3</v>
      </c>
      <c r="D15655" t="s">
        <v>265</v>
      </c>
      <c r="E15655" t="s">
        <v>9</v>
      </c>
      <c r="F15655" t="s">
        <v>1005</v>
      </c>
      <c r="G15655" t="s">
        <v>895</v>
      </c>
      <c r="H15655" s="135" t="s">
        <v>2540</v>
      </c>
      <c r="I15655" t="s">
        <v>1454</v>
      </c>
      <c r="J15655" s="20">
        <v>35</v>
      </c>
      <c r="K15655" s="20" t="s">
        <v>3</v>
      </c>
      <c r="L15655" t="s">
        <v>1463</v>
      </c>
      <c r="M15655" s="20">
        <v>10.1</v>
      </c>
      <c r="N15655" s="20">
        <v>8.4</v>
      </c>
      <c r="AE15655">
        <f t="shared" si="244"/>
        <v>2011</v>
      </c>
    </row>
    <row r="15656" spans="1:31" x14ac:dyDescent="0.25">
      <c r="A15656" s="7">
        <v>15653</v>
      </c>
      <c r="B15656" s="8">
        <v>40823</v>
      </c>
      <c r="C15656" t="s">
        <v>3</v>
      </c>
      <c r="D15656" t="s">
        <v>834</v>
      </c>
      <c r="E15656" t="s">
        <v>9</v>
      </c>
      <c r="F15656" t="s">
        <v>860</v>
      </c>
      <c r="G15656" t="s">
        <v>929</v>
      </c>
      <c r="H15656" s="135" t="s">
        <v>1496</v>
      </c>
      <c r="I15656" t="s">
        <v>1454</v>
      </c>
      <c r="J15656" s="20">
        <v>11</v>
      </c>
      <c r="K15656" s="20" t="s">
        <v>1465</v>
      </c>
      <c r="L15656" t="s">
        <v>1466</v>
      </c>
      <c r="M15656" s="20">
        <v>2.75</v>
      </c>
      <c r="N15656" s="20">
        <v>2.75</v>
      </c>
      <c r="AE15656">
        <f t="shared" si="244"/>
        <v>2011</v>
      </c>
    </row>
    <row r="15657" spans="1:31" x14ac:dyDescent="0.25">
      <c r="A15657" s="7">
        <v>15654</v>
      </c>
      <c r="B15657" s="8">
        <v>40824</v>
      </c>
      <c r="C15657" t="s">
        <v>3</v>
      </c>
      <c r="D15657" t="s">
        <v>1123</v>
      </c>
      <c r="E15657" t="s">
        <v>9</v>
      </c>
      <c r="F15657" t="s">
        <v>1032</v>
      </c>
      <c r="G15657" t="s">
        <v>648</v>
      </c>
      <c r="H15657" s="135" t="s">
        <v>1944</v>
      </c>
      <c r="I15657" t="s">
        <v>1454</v>
      </c>
      <c r="J15657" s="20">
        <v>18</v>
      </c>
      <c r="K15657" s="20" t="s">
        <v>9</v>
      </c>
      <c r="L15657" t="s">
        <v>1464</v>
      </c>
      <c r="M15657" s="20">
        <v>3.96</v>
      </c>
      <c r="N15657" s="20">
        <v>6.04</v>
      </c>
      <c r="AE15657">
        <f t="shared" si="244"/>
        <v>2011</v>
      </c>
    </row>
    <row r="15658" spans="1:31" x14ac:dyDescent="0.25">
      <c r="A15658" s="7">
        <v>15655</v>
      </c>
      <c r="B15658" s="8">
        <v>40824</v>
      </c>
      <c r="C15658" t="s">
        <v>3</v>
      </c>
      <c r="D15658" t="s">
        <v>787</v>
      </c>
      <c r="E15658" t="s">
        <v>9</v>
      </c>
      <c r="F15658" t="s">
        <v>1107</v>
      </c>
      <c r="G15658" t="s">
        <v>1016</v>
      </c>
      <c r="H15658" s="9" t="s">
        <v>2861</v>
      </c>
      <c r="I15658" t="s">
        <v>1455</v>
      </c>
      <c r="J15658" s="20">
        <v>50</v>
      </c>
      <c r="K15658" s="20" t="s">
        <v>1465</v>
      </c>
      <c r="L15658" t="s">
        <v>1466</v>
      </c>
      <c r="M15658" s="20">
        <v>6.25</v>
      </c>
      <c r="N15658" s="20">
        <v>6.25</v>
      </c>
      <c r="AE15658">
        <f t="shared" si="244"/>
        <v>2011</v>
      </c>
    </row>
    <row r="15659" spans="1:31" x14ac:dyDescent="0.25">
      <c r="A15659" s="7">
        <v>15656</v>
      </c>
      <c r="B15659" s="8">
        <v>40824</v>
      </c>
      <c r="C15659" t="s">
        <v>3</v>
      </c>
      <c r="D15659" t="s">
        <v>1123</v>
      </c>
      <c r="E15659" t="s">
        <v>9</v>
      </c>
      <c r="F15659" t="s">
        <v>131</v>
      </c>
      <c r="G15659" t="s">
        <v>929</v>
      </c>
      <c r="H15659" s="135" t="s">
        <v>3115</v>
      </c>
      <c r="I15659" t="s">
        <v>1454</v>
      </c>
      <c r="J15659" s="20">
        <v>34</v>
      </c>
      <c r="K15659" s="20" t="s">
        <v>9</v>
      </c>
      <c r="L15659" t="s">
        <v>1464</v>
      </c>
      <c r="M15659" s="20">
        <v>7.48</v>
      </c>
      <c r="N15659" s="20">
        <v>10.52</v>
      </c>
      <c r="AE15659">
        <f t="shared" si="244"/>
        <v>2011</v>
      </c>
    </row>
    <row r="15660" spans="1:31" x14ac:dyDescent="0.25">
      <c r="A15660" s="7">
        <v>15657</v>
      </c>
      <c r="B15660" s="8">
        <v>40824</v>
      </c>
      <c r="C15660" t="s">
        <v>3</v>
      </c>
      <c r="D15660" t="s">
        <v>1123</v>
      </c>
      <c r="E15660" t="s">
        <v>9</v>
      </c>
      <c r="F15660" t="s">
        <v>1093</v>
      </c>
      <c r="G15660" t="s">
        <v>1016</v>
      </c>
      <c r="H15660" s="9" t="s">
        <v>2866</v>
      </c>
      <c r="I15660" t="s">
        <v>1454</v>
      </c>
      <c r="J15660" s="20">
        <v>19</v>
      </c>
      <c r="K15660" s="20" t="s">
        <v>1465</v>
      </c>
      <c r="L15660" t="s">
        <v>1466</v>
      </c>
      <c r="M15660" s="20">
        <v>4.75</v>
      </c>
      <c r="N15660" s="20">
        <v>4.75</v>
      </c>
      <c r="AE15660">
        <f t="shared" si="244"/>
        <v>2011</v>
      </c>
    </row>
    <row r="15661" spans="1:31" x14ac:dyDescent="0.25">
      <c r="A15661" s="7">
        <v>15658</v>
      </c>
      <c r="B15661" s="8">
        <v>40825</v>
      </c>
      <c r="C15661" t="s">
        <v>3</v>
      </c>
      <c r="D15661" t="s">
        <v>104</v>
      </c>
      <c r="E15661" t="s">
        <v>9</v>
      </c>
      <c r="F15661" t="s">
        <v>810</v>
      </c>
      <c r="G15661" t="s">
        <v>569</v>
      </c>
      <c r="H15661" s="135" t="s">
        <v>1496</v>
      </c>
      <c r="I15661" t="s">
        <v>1454</v>
      </c>
      <c r="J15661" s="20">
        <v>23</v>
      </c>
      <c r="K15661" s="20" t="s">
        <v>1465</v>
      </c>
      <c r="L15661" t="s">
        <v>1466</v>
      </c>
      <c r="M15661" s="20">
        <v>5.75</v>
      </c>
      <c r="N15661" s="20">
        <v>5.75</v>
      </c>
      <c r="AE15661">
        <f t="shared" si="244"/>
        <v>2011</v>
      </c>
    </row>
    <row r="15662" spans="1:31" x14ac:dyDescent="0.25">
      <c r="A15662" s="7">
        <v>15659</v>
      </c>
      <c r="B15662" s="8">
        <v>40825</v>
      </c>
      <c r="C15662" t="s">
        <v>3</v>
      </c>
      <c r="D15662" t="s">
        <v>86</v>
      </c>
      <c r="E15662" t="s">
        <v>9</v>
      </c>
      <c r="F15662" t="s">
        <v>1060</v>
      </c>
      <c r="G15662" t="s">
        <v>929</v>
      </c>
      <c r="H15662" s="135" t="s">
        <v>2693</v>
      </c>
      <c r="I15662" t="s">
        <v>1455</v>
      </c>
      <c r="J15662" s="20">
        <v>26</v>
      </c>
      <c r="K15662" s="20" t="s">
        <v>9</v>
      </c>
      <c r="L15662" t="s">
        <v>1463</v>
      </c>
      <c r="M15662" s="20">
        <v>3.12</v>
      </c>
      <c r="N15662" s="20">
        <v>3.88</v>
      </c>
      <c r="AE15662">
        <f t="shared" si="244"/>
        <v>2011</v>
      </c>
    </row>
    <row r="15663" spans="1:31" x14ac:dyDescent="0.25">
      <c r="A15663" s="7">
        <v>15660</v>
      </c>
      <c r="B15663" s="8">
        <v>40826</v>
      </c>
      <c r="C15663" t="s">
        <v>3</v>
      </c>
      <c r="D15663" t="s">
        <v>834</v>
      </c>
      <c r="E15663" t="s">
        <v>9</v>
      </c>
      <c r="F15663" t="s">
        <v>860</v>
      </c>
      <c r="G15663" t="s">
        <v>929</v>
      </c>
      <c r="H15663" s="135" t="s">
        <v>1496</v>
      </c>
      <c r="I15663" t="s">
        <v>1454</v>
      </c>
      <c r="J15663" s="20">
        <v>30</v>
      </c>
      <c r="K15663" s="20" t="s">
        <v>1465</v>
      </c>
      <c r="L15663" t="s">
        <v>1466</v>
      </c>
      <c r="M15663" s="20">
        <v>7.5</v>
      </c>
      <c r="N15663" s="20">
        <v>7.5</v>
      </c>
      <c r="AE15663">
        <f t="shared" si="244"/>
        <v>2011</v>
      </c>
    </row>
    <row r="15664" spans="1:31" x14ac:dyDescent="0.25">
      <c r="A15664" s="7">
        <v>15661</v>
      </c>
      <c r="B15664" s="8">
        <v>40827</v>
      </c>
      <c r="C15664" t="s">
        <v>3</v>
      </c>
      <c r="D15664" t="s">
        <v>1121</v>
      </c>
      <c r="E15664" t="s">
        <v>9</v>
      </c>
      <c r="F15664" t="s">
        <v>1116</v>
      </c>
      <c r="G15664" t="s">
        <v>714</v>
      </c>
      <c r="H15664" s="135" t="s">
        <v>2025</v>
      </c>
      <c r="I15664" t="s">
        <v>1454</v>
      </c>
      <c r="J15664" s="20">
        <v>12</v>
      </c>
      <c r="K15664" s="20" t="s">
        <v>9</v>
      </c>
      <c r="L15664" t="s">
        <v>1464</v>
      </c>
      <c r="M15664" s="20">
        <v>2.64</v>
      </c>
      <c r="N15664" s="20">
        <v>4.3599999999999994</v>
      </c>
      <c r="AE15664">
        <f t="shared" si="244"/>
        <v>2011</v>
      </c>
    </row>
    <row r="15665" spans="1:31" x14ac:dyDescent="0.25">
      <c r="A15665" s="7">
        <v>15662</v>
      </c>
      <c r="B15665" s="8">
        <v>40827</v>
      </c>
      <c r="C15665" t="s">
        <v>3</v>
      </c>
      <c r="D15665" t="s">
        <v>1084</v>
      </c>
      <c r="E15665" t="s">
        <v>9</v>
      </c>
      <c r="F15665" t="s">
        <v>1038</v>
      </c>
      <c r="G15665" t="s">
        <v>648</v>
      </c>
      <c r="H15665" s="135" t="s">
        <v>2062</v>
      </c>
      <c r="I15665" t="s">
        <v>1455</v>
      </c>
      <c r="J15665" s="20">
        <v>14</v>
      </c>
      <c r="K15665" s="20" t="s">
        <v>1465</v>
      </c>
      <c r="L15665" t="s">
        <v>1466</v>
      </c>
      <c r="M15665" s="20">
        <v>1.75</v>
      </c>
      <c r="N15665" s="20">
        <v>1.75</v>
      </c>
      <c r="AE15665">
        <f t="shared" si="244"/>
        <v>2011</v>
      </c>
    </row>
    <row r="15666" spans="1:31" x14ac:dyDescent="0.25">
      <c r="A15666" s="7">
        <v>15663</v>
      </c>
      <c r="B15666" s="8">
        <v>40827</v>
      </c>
      <c r="C15666" t="s">
        <v>3</v>
      </c>
      <c r="D15666" t="s">
        <v>1084</v>
      </c>
      <c r="E15666" t="s">
        <v>9</v>
      </c>
      <c r="F15666" t="s">
        <v>1083</v>
      </c>
      <c r="G15666" t="s">
        <v>1016</v>
      </c>
      <c r="H15666" s="9" t="s">
        <v>3116</v>
      </c>
      <c r="I15666" t="s">
        <v>1454</v>
      </c>
      <c r="J15666" s="20">
        <v>38</v>
      </c>
      <c r="K15666" s="20" t="s">
        <v>9</v>
      </c>
      <c r="L15666" t="s">
        <v>1464</v>
      </c>
      <c r="M15666" s="20">
        <v>8.36</v>
      </c>
      <c r="N15666" s="20">
        <v>11.64</v>
      </c>
      <c r="AE15666">
        <f t="shared" si="244"/>
        <v>2011</v>
      </c>
    </row>
    <row r="15667" spans="1:31" x14ac:dyDescent="0.25">
      <c r="A15667" s="7">
        <v>15664</v>
      </c>
      <c r="B15667" s="8">
        <v>40827</v>
      </c>
      <c r="C15667" t="s">
        <v>3</v>
      </c>
      <c r="D15667" t="s">
        <v>865</v>
      </c>
      <c r="E15667" t="s">
        <v>9</v>
      </c>
      <c r="F15667" t="s">
        <v>860</v>
      </c>
      <c r="G15667" t="s">
        <v>895</v>
      </c>
      <c r="H15667" s="9" t="s">
        <v>2969</v>
      </c>
      <c r="I15667" t="s">
        <v>1454</v>
      </c>
      <c r="J15667" s="20">
        <v>10</v>
      </c>
      <c r="K15667" s="20" t="s">
        <v>9</v>
      </c>
      <c r="L15667" t="s">
        <v>1464</v>
      </c>
      <c r="M15667" s="20">
        <v>2.2000000000000002</v>
      </c>
      <c r="N15667" s="20">
        <v>3.8</v>
      </c>
      <c r="AE15667">
        <f t="shared" si="244"/>
        <v>2011</v>
      </c>
    </row>
    <row r="15668" spans="1:31" x14ac:dyDescent="0.25">
      <c r="A15668" s="7">
        <v>15665</v>
      </c>
      <c r="B15668" s="8">
        <v>40827</v>
      </c>
      <c r="C15668" t="s">
        <v>3</v>
      </c>
      <c r="D15668" t="s">
        <v>1010</v>
      </c>
      <c r="E15668" t="s">
        <v>9</v>
      </c>
      <c r="F15668" t="s">
        <v>365</v>
      </c>
      <c r="G15668" t="s">
        <v>1016</v>
      </c>
      <c r="H15668" s="9" t="s">
        <v>3117</v>
      </c>
      <c r="I15668" t="s">
        <v>1456</v>
      </c>
      <c r="J15668" s="20">
        <v>20</v>
      </c>
      <c r="K15668" s="20" t="s">
        <v>1465</v>
      </c>
      <c r="L15668" t="s">
        <v>1466</v>
      </c>
      <c r="M15668" s="20">
        <v>5</v>
      </c>
      <c r="N15668" s="20">
        <v>5</v>
      </c>
      <c r="O15668" t="s">
        <v>3</v>
      </c>
      <c r="P15668" s="13" t="s">
        <v>1107</v>
      </c>
      <c r="Q15668" t="s">
        <v>9</v>
      </c>
      <c r="R15668" t="s">
        <v>1038</v>
      </c>
      <c r="S15668" t="s">
        <v>1465</v>
      </c>
      <c r="U15668" t="s">
        <v>1465</v>
      </c>
      <c r="W15668" t="s">
        <v>1465</v>
      </c>
      <c r="Y15668" t="s">
        <v>1465</v>
      </c>
      <c r="AA15668" t="s">
        <v>1465</v>
      </c>
      <c r="AC15668" t="s">
        <v>1465</v>
      </c>
      <c r="AE15668">
        <f t="shared" si="244"/>
        <v>2011</v>
      </c>
    </row>
    <row r="15669" spans="1:31" x14ac:dyDescent="0.25">
      <c r="A15669" s="7">
        <v>15666</v>
      </c>
      <c r="B15669" s="8">
        <v>40827</v>
      </c>
      <c r="C15669" t="s">
        <v>3</v>
      </c>
      <c r="D15669" t="s">
        <v>1068</v>
      </c>
      <c r="E15669" t="s">
        <v>9</v>
      </c>
      <c r="F15669" t="s">
        <v>54</v>
      </c>
      <c r="G15669" t="s">
        <v>895</v>
      </c>
      <c r="H15669" s="135" t="s">
        <v>2531</v>
      </c>
      <c r="I15669" t="s">
        <v>1454</v>
      </c>
      <c r="J15669" s="20">
        <v>14</v>
      </c>
      <c r="K15669" s="20" t="s">
        <v>9</v>
      </c>
      <c r="L15669" t="s">
        <v>1464</v>
      </c>
      <c r="M15669" s="20">
        <v>3.08</v>
      </c>
      <c r="N15669" s="20">
        <v>4.92</v>
      </c>
      <c r="AE15669">
        <f t="shared" si="244"/>
        <v>2011</v>
      </c>
    </row>
    <row r="15670" spans="1:31" x14ac:dyDescent="0.25">
      <c r="A15670" s="7">
        <v>15667</v>
      </c>
      <c r="B15670" s="8">
        <v>40827</v>
      </c>
      <c r="C15670" t="s">
        <v>3</v>
      </c>
      <c r="D15670" t="s">
        <v>989</v>
      </c>
      <c r="E15670" t="s">
        <v>9</v>
      </c>
      <c r="F15670" t="s">
        <v>978</v>
      </c>
      <c r="G15670" t="s">
        <v>648</v>
      </c>
      <c r="H15670" s="136" t="s">
        <v>1496</v>
      </c>
      <c r="I15670" t="s">
        <v>1454</v>
      </c>
      <c r="J15670" s="20">
        <v>15</v>
      </c>
      <c r="K15670" s="20" t="s">
        <v>1465</v>
      </c>
      <c r="L15670" t="s">
        <v>1466</v>
      </c>
      <c r="M15670" s="20">
        <v>3.75</v>
      </c>
      <c r="N15670" s="20">
        <v>3.75</v>
      </c>
      <c r="AE15670">
        <f t="shared" si="244"/>
        <v>2011</v>
      </c>
    </row>
    <row r="15671" spans="1:31" x14ac:dyDescent="0.25">
      <c r="A15671" s="7">
        <v>15668</v>
      </c>
      <c r="B15671" s="8">
        <v>40827</v>
      </c>
      <c r="C15671" t="s">
        <v>3</v>
      </c>
      <c r="D15671" t="s">
        <v>989</v>
      </c>
      <c r="E15671" t="s">
        <v>9</v>
      </c>
      <c r="F15671" t="s">
        <v>978</v>
      </c>
      <c r="G15671" t="s">
        <v>648</v>
      </c>
      <c r="H15671" s="136" t="s">
        <v>1496</v>
      </c>
      <c r="I15671" t="s">
        <v>1454</v>
      </c>
      <c r="J15671" s="20">
        <v>40</v>
      </c>
      <c r="K15671" s="20" t="s">
        <v>3</v>
      </c>
      <c r="L15671" t="s">
        <v>1464</v>
      </c>
      <c r="M15671" s="20">
        <v>12.2</v>
      </c>
      <c r="N15671" s="20">
        <v>8.8000000000000007</v>
      </c>
      <c r="AE15671">
        <f t="shared" si="244"/>
        <v>2011</v>
      </c>
    </row>
    <row r="15672" spans="1:31" x14ac:dyDescent="0.25">
      <c r="A15672" s="7">
        <v>15669</v>
      </c>
      <c r="B15672" s="8">
        <v>40827</v>
      </c>
      <c r="C15672" t="s">
        <v>3</v>
      </c>
      <c r="D15672" t="s">
        <v>786</v>
      </c>
      <c r="E15672" t="s">
        <v>9</v>
      </c>
      <c r="F15672" t="s">
        <v>54</v>
      </c>
      <c r="G15672" t="s">
        <v>714</v>
      </c>
      <c r="H15672" s="9" t="s">
        <v>2125</v>
      </c>
      <c r="I15672" t="s">
        <v>1454</v>
      </c>
      <c r="J15672" s="20">
        <v>7</v>
      </c>
      <c r="K15672" s="20" t="s">
        <v>3</v>
      </c>
      <c r="L15672" t="s">
        <v>1463</v>
      </c>
      <c r="M15672" s="20">
        <v>2.8200000000000003</v>
      </c>
      <c r="N15672" s="20">
        <v>1.68</v>
      </c>
      <c r="AE15672">
        <f t="shared" si="244"/>
        <v>2011</v>
      </c>
    </row>
    <row r="15673" spans="1:31" x14ac:dyDescent="0.25">
      <c r="A15673" s="7">
        <v>15670</v>
      </c>
      <c r="B15673" s="8">
        <v>40828</v>
      </c>
      <c r="C15673" t="s">
        <v>3</v>
      </c>
      <c r="D15673" t="s">
        <v>1123</v>
      </c>
      <c r="E15673" t="s">
        <v>9</v>
      </c>
      <c r="F15673" t="s">
        <v>1032</v>
      </c>
      <c r="G15673" t="s">
        <v>648</v>
      </c>
      <c r="H15673" s="9" t="s">
        <v>1797</v>
      </c>
      <c r="I15673" t="s">
        <v>1454</v>
      </c>
      <c r="J15673" s="20">
        <v>40</v>
      </c>
      <c r="K15673" s="20" t="s">
        <v>1465</v>
      </c>
      <c r="L15673" t="s">
        <v>1466</v>
      </c>
      <c r="M15673" s="20">
        <v>10</v>
      </c>
      <c r="N15673" s="20">
        <v>10</v>
      </c>
      <c r="AE15673">
        <f t="shared" si="244"/>
        <v>2011</v>
      </c>
    </row>
    <row r="15674" spans="1:31" x14ac:dyDescent="0.25">
      <c r="A15674" s="7">
        <v>15671</v>
      </c>
      <c r="B15674" s="8">
        <v>40828</v>
      </c>
      <c r="C15674" t="s">
        <v>3</v>
      </c>
      <c r="D15674" t="s">
        <v>276</v>
      </c>
      <c r="E15674" t="s">
        <v>9</v>
      </c>
      <c r="F15674" t="s">
        <v>19</v>
      </c>
      <c r="G15674" t="s">
        <v>377</v>
      </c>
      <c r="H15674" s="9" t="s">
        <v>3062</v>
      </c>
      <c r="I15674" t="s">
        <v>1454</v>
      </c>
      <c r="J15674" s="20">
        <v>39</v>
      </c>
      <c r="K15674" s="20" t="s">
        <v>3</v>
      </c>
      <c r="L15674" t="s">
        <v>1464</v>
      </c>
      <c r="M15674" s="20">
        <v>11.92</v>
      </c>
      <c r="N15674" s="20">
        <v>8.58</v>
      </c>
      <c r="AE15674">
        <f t="shared" si="244"/>
        <v>2011</v>
      </c>
    </row>
    <row r="15675" spans="1:31" x14ac:dyDescent="0.25">
      <c r="A15675" s="7">
        <v>15672</v>
      </c>
      <c r="B15675" s="8">
        <v>40828</v>
      </c>
      <c r="C15675" t="s">
        <v>3</v>
      </c>
      <c r="D15675" t="s">
        <v>1120</v>
      </c>
      <c r="E15675" t="s">
        <v>9</v>
      </c>
      <c r="F15675" t="s">
        <v>897</v>
      </c>
      <c r="G15675" t="s">
        <v>895</v>
      </c>
      <c r="H15675" s="135" t="s">
        <v>2540</v>
      </c>
      <c r="I15675" t="s">
        <v>1455</v>
      </c>
      <c r="J15675" s="20">
        <v>26</v>
      </c>
      <c r="K15675" s="20" t="s">
        <v>3</v>
      </c>
      <c r="L15675" t="s">
        <v>1463</v>
      </c>
      <c r="M15675" s="20">
        <v>3.88</v>
      </c>
      <c r="N15675" s="20">
        <v>3.12</v>
      </c>
      <c r="AE15675">
        <f t="shared" si="244"/>
        <v>2011</v>
      </c>
    </row>
    <row r="15676" spans="1:31" x14ac:dyDescent="0.25">
      <c r="A15676" s="7">
        <v>15673</v>
      </c>
      <c r="B15676" s="8">
        <v>40828</v>
      </c>
      <c r="C15676" t="s">
        <v>3</v>
      </c>
      <c r="D15676" t="s">
        <v>1120</v>
      </c>
      <c r="E15676" t="s">
        <v>9</v>
      </c>
      <c r="F15676" t="s">
        <v>829</v>
      </c>
      <c r="G15676" t="s">
        <v>929</v>
      </c>
      <c r="H15676" s="135" t="s">
        <v>2812</v>
      </c>
      <c r="I15676" t="s">
        <v>1455</v>
      </c>
      <c r="J15676" s="20">
        <v>12</v>
      </c>
      <c r="K15676" s="20" t="s">
        <v>1465</v>
      </c>
      <c r="L15676" t="s">
        <v>1466</v>
      </c>
      <c r="M15676" s="20">
        <v>1.5</v>
      </c>
      <c r="N15676" s="20">
        <v>1.5</v>
      </c>
      <c r="AE15676">
        <f t="shared" si="244"/>
        <v>2011</v>
      </c>
    </row>
    <row r="15677" spans="1:31" x14ac:dyDescent="0.25">
      <c r="A15677" s="7">
        <v>15674</v>
      </c>
      <c r="B15677" s="8">
        <v>40828</v>
      </c>
      <c r="C15677" t="s">
        <v>3</v>
      </c>
      <c r="D15677" t="s">
        <v>276</v>
      </c>
      <c r="E15677" t="s">
        <v>9</v>
      </c>
      <c r="F15677" t="s">
        <v>1050</v>
      </c>
      <c r="G15677" t="s">
        <v>11</v>
      </c>
      <c r="H15677" s="135" t="s">
        <v>1509</v>
      </c>
      <c r="I15677" t="s">
        <v>1455</v>
      </c>
      <c r="J15677" s="20">
        <v>68</v>
      </c>
      <c r="K15677" s="20" t="s">
        <v>3</v>
      </c>
      <c r="L15677" t="s">
        <v>1464</v>
      </c>
      <c r="M15677" s="20">
        <v>10.02</v>
      </c>
      <c r="N15677" s="20">
        <v>7.48</v>
      </c>
      <c r="AE15677">
        <f t="shared" si="244"/>
        <v>2011</v>
      </c>
    </row>
    <row r="15678" spans="1:31" x14ac:dyDescent="0.25">
      <c r="A15678" s="7">
        <v>15675</v>
      </c>
      <c r="B15678" s="8">
        <v>40828</v>
      </c>
      <c r="C15678" t="s">
        <v>3</v>
      </c>
      <c r="D15678" t="s">
        <v>276</v>
      </c>
      <c r="E15678" t="s">
        <v>9</v>
      </c>
      <c r="F15678" t="s">
        <v>45</v>
      </c>
      <c r="G15678" t="s">
        <v>929</v>
      </c>
      <c r="H15678" s="135" t="s">
        <v>2655</v>
      </c>
      <c r="I15678" t="s">
        <v>1454</v>
      </c>
      <c r="J15678" s="20">
        <v>18</v>
      </c>
      <c r="K15678" s="20" t="s">
        <v>1465</v>
      </c>
      <c r="L15678" t="s">
        <v>1466</v>
      </c>
      <c r="M15678" s="20">
        <v>4.5</v>
      </c>
      <c r="N15678" s="20">
        <v>4.5</v>
      </c>
      <c r="AE15678">
        <f t="shared" si="244"/>
        <v>2011</v>
      </c>
    </row>
    <row r="15679" spans="1:31" x14ac:dyDescent="0.25">
      <c r="A15679" s="7">
        <v>15676</v>
      </c>
      <c r="B15679" s="8">
        <v>40828</v>
      </c>
      <c r="C15679" t="s">
        <v>3</v>
      </c>
      <c r="D15679" t="s">
        <v>712</v>
      </c>
      <c r="E15679" t="s">
        <v>9</v>
      </c>
      <c r="F15679" t="s">
        <v>372</v>
      </c>
      <c r="G15679" t="s">
        <v>377</v>
      </c>
      <c r="H15679" s="9" t="s">
        <v>2121</v>
      </c>
      <c r="I15679" t="s">
        <v>1454</v>
      </c>
      <c r="J15679" s="20">
        <v>27</v>
      </c>
      <c r="K15679" s="20" t="s">
        <v>3</v>
      </c>
      <c r="L15679" t="s">
        <v>1464</v>
      </c>
      <c r="M15679" s="20">
        <v>8.56</v>
      </c>
      <c r="N15679" s="20">
        <v>5.9399999999999995</v>
      </c>
      <c r="AE15679">
        <f t="shared" si="244"/>
        <v>2011</v>
      </c>
    </row>
    <row r="15680" spans="1:31" x14ac:dyDescent="0.25">
      <c r="A15680" s="7">
        <v>15677</v>
      </c>
      <c r="B15680" s="8">
        <v>40829</v>
      </c>
      <c r="C15680" t="s">
        <v>3</v>
      </c>
      <c r="D15680" t="s">
        <v>1068</v>
      </c>
      <c r="E15680" t="s">
        <v>9</v>
      </c>
      <c r="F15680" t="s">
        <v>1088</v>
      </c>
      <c r="G15680" t="s">
        <v>732</v>
      </c>
      <c r="H15680" s="135" t="s">
        <v>2417</v>
      </c>
      <c r="I15680" t="s">
        <v>1454</v>
      </c>
      <c r="J15680" s="20">
        <v>27</v>
      </c>
      <c r="K15680" s="20" t="s">
        <v>9</v>
      </c>
      <c r="L15680" t="s">
        <v>1464</v>
      </c>
      <c r="M15680" s="20">
        <v>5.9399999999999995</v>
      </c>
      <c r="N15680" s="20">
        <v>8.56</v>
      </c>
      <c r="AE15680">
        <f t="shared" si="244"/>
        <v>2011</v>
      </c>
    </row>
    <row r="15681" spans="1:31" x14ac:dyDescent="0.25">
      <c r="A15681" s="7">
        <v>15678</v>
      </c>
      <c r="B15681" s="8">
        <v>40829</v>
      </c>
      <c r="C15681" t="s">
        <v>3</v>
      </c>
      <c r="D15681" t="s">
        <v>1095</v>
      </c>
      <c r="E15681" t="s">
        <v>9</v>
      </c>
      <c r="F15681" t="s">
        <v>1093</v>
      </c>
      <c r="G15681" t="s">
        <v>648</v>
      </c>
      <c r="H15681" s="135" t="s">
        <v>1952</v>
      </c>
      <c r="I15681" t="s">
        <v>1454</v>
      </c>
      <c r="J15681" s="20">
        <v>30</v>
      </c>
      <c r="K15681" s="20" t="s">
        <v>3</v>
      </c>
      <c r="L15681" t="s">
        <v>1464</v>
      </c>
      <c r="M15681" s="20">
        <v>9.4</v>
      </c>
      <c r="N15681" s="20">
        <v>6.6</v>
      </c>
      <c r="AE15681">
        <f t="shared" si="244"/>
        <v>2011</v>
      </c>
    </row>
    <row r="15682" spans="1:31" x14ac:dyDescent="0.25">
      <c r="A15682" s="7">
        <v>15679</v>
      </c>
      <c r="B15682" s="8">
        <v>40829</v>
      </c>
      <c r="C15682" t="s">
        <v>3</v>
      </c>
      <c r="D15682" t="s">
        <v>1095</v>
      </c>
      <c r="E15682" t="s">
        <v>9</v>
      </c>
      <c r="F15682" t="s">
        <v>1093</v>
      </c>
      <c r="G15682" t="s">
        <v>648</v>
      </c>
      <c r="H15682" s="135" t="s">
        <v>1785</v>
      </c>
      <c r="I15682" t="s">
        <v>1454</v>
      </c>
      <c r="J15682" s="20">
        <v>40</v>
      </c>
      <c r="K15682" s="20" t="s">
        <v>1465</v>
      </c>
      <c r="L15682" t="s">
        <v>1466</v>
      </c>
      <c r="M15682" s="20">
        <v>10</v>
      </c>
      <c r="N15682" s="20">
        <v>10</v>
      </c>
      <c r="AE15682">
        <f t="shared" si="244"/>
        <v>2011</v>
      </c>
    </row>
    <row r="15683" spans="1:31" x14ac:dyDescent="0.25">
      <c r="A15683" s="7">
        <v>15680</v>
      </c>
      <c r="B15683" s="8">
        <v>40829</v>
      </c>
      <c r="C15683" t="s">
        <v>3</v>
      </c>
      <c r="D15683" t="s">
        <v>957</v>
      </c>
      <c r="E15683" t="s">
        <v>9</v>
      </c>
      <c r="F15683" t="s">
        <v>836</v>
      </c>
      <c r="G15683" t="s">
        <v>929</v>
      </c>
      <c r="H15683" s="135" t="s">
        <v>3118</v>
      </c>
      <c r="I15683" t="s">
        <v>1454</v>
      </c>
      <c r="J15683" s="20">
        <v>86</v>
      </c>
      <c r="K15683" s="20" t="s">
        <v>9</v>
      </c>
      <c r="L15683" t="s">
        <v>1464</v>
      </c>
      <c r="M15683" s="20">
        <v>18.920000000000002</v>
      </c>
      <c r="N15683" s="20">
        <v>25.08</v>
      </c>
      <c r="AE15683">
        <f t="shared" si="244"/>
        <v>2011</v>
      </c>
    </row>
    <row r="15684" spans="1:31" x14ac:dyDescent="0.25">
      <c r="A15684" s="7">
        <v>15681</v>
      </c>
      <c r="B15684" s="8">
        <v>40829</v>
      </c>
      <c r="C15684" t="s">
        <v>3</v>
      </c>
      <c r="D15684" t="s">
        <v>1109</v>
      </c>
      <c r="E15684" t="s">
        <v>9</v>
      </c>
      <c r="F15684" t="s">
        <v>1082</v>
      </c>
      <c r="G15684" t="s">
        <v>929</v>
      </c>
      <c r="H15684" s="135" t="s">
        <v>3100</v>
      </c>
      <c r="I15684" t="s">
        <v>1454</v>
      </c>
      <c r="J15684" s="20">
        <v>15</v>
      </c>
      <c r="K15684" s="20" t="s">
        <v>3</v>
      </c>
      <c r="L15684" t="s">
        <v>1463</v>
      </c>
      <c r="M15684" s="20">
        <v>4.9000000000000004</v>
      </c>
      <c r="N15684" s="20">
        <v>3.6</v>
      </c>
      <c r="AE15684">
        <f t="shared" ref="AE15684:AE15747" si="245">YEAR(B15684)</f>
        <v>2011</v>
      </c>
    </row>
    <row r="15685" spans="1:31" x14ac:dyDescent="0.25">
      <c r="A15685" s="7">
        <v>15682</v>
      </c>
      <c r="B15685" s="8">
        <v>40830</v>
      </c>
      <c r="C15685" t="s">
        <v>3</v>
      </c>
      <c r="D15685" t="s">
        <v>984</v>
      </c>
      <c r="E15685" t="s">
        <v>9</v>
      </c>
      <c r="F15685" t="s">
        <v>19</v>
      </c>
      <c r="G15685" t="s">
        <v>648</v>
      </c>
      <c r="H15685" s="9" t="s">
        <v>1797</v>
      </c>
      <c r="I15685" t="s">
        <v>1454</v>
      </c>
      <c r="J15685" s="20">
        <v>21</v>
      </c>
      <c r="K15685" s="20" t="s">
        <v>1465</v>
      </c>
      <c r="L15685" t="s">
        <v>1466</v>
      </c>
      <c r="M15685" s="20">
        <v>5.25</v>
      </c>
      <c r="N15685" s="20">
        <v>5.25</v>
      </c>
      <c r="AE15685">
        <f t="shared" si="245"/>
        <v>2011</v>
      </c>
    </row>
    <row r="15686" spans="1:31" x14ac:dyDescent="0.25">
      <c r="A15686" s="7">
        <v>15683</v>
      </c>
      <c r="B15686" s="8">
        <v>40830</v>
      </c>
      <c r="C15686" t="s">
        <v>3</v>
      </c>
      <c r="D15686" t="s">
        <v>1050</v>
      </c>
      <c r="E15686" t="s">
        <v>9</v>
      </c>
      <c r="F15686" t="s">
        <v>1074</v>
      </c>
      <c r="G15686" t="s">
        <v>895</v>
      </c>
      <c r="H15686" s="135" t="s">
        <v>2577</v>
      </c>
      <c r="I15686" t="s">
        <v>1454</v>
      </c>
      <c r="J15686" s="20">
        <v>34</v>
      </c>
      <c r="K15686" s="20" t="s">
        <v>9</v>
      </c>
      <c r="L15686" t="s">
        <v>1463</v>
      </c>
      <c r="M15686" s="20">
        <v>8.16</v>
      </c>
      <c r="N15686" s="20">
        <v>9.84</v>
      </c>
      <c r="AE15686">
        <f t="shared" si="245"/>
        <v>2011</v>
      </c>
    </row>
    <row r="15687" spans="1:31" x14ac:dyDescent="0.25">
      <c r="A15687" s="7">
        <v>15684</v>
      </c>
      <c r="B15687" s="8">
        <v>40830</v>
      </c>
      <c r="C15687" t="s">
        <v>3</v>
      </c>
      <c r="D15687" t="s">
        <v>655</v>
      </c>
      <c r="E15687" t="s">
        <v>9</v>
      </c>
      <c r="F15687" t="s">
        <v>734</v>
      </c>
      <c r="G15687" t="s">
        <v>929</v>
      </c>
      <c r="H15687" s="135" t="s">
        <v>2842</v>
      </c>
      <c r="I15687" t="s">
        <v>1454</v>
      </c>
      <c r="J15687" s="20">
        <v>30</v>
      </c>
      <c r="K15687" s="20" t="s">
        <v>9</v>
      </c>
      <c r="L15687" t="s">
        <v>1463</v>
      </c>
      <c r="M15687" s="20">
        <v>7.2</v>
      </c>
      <c r="N15687" s="20">
        <v>8.8000000000000007</v>
      </c>
      <c r="AE15687">
        <f t="shared" si="245"/>
        <v>2011</v>
      </c>
    </row>
    <row r="15688" spans="1:31" x14ac:dyDescent="0.25">
      <c r="A15688" s="7">
        <v>15685</v>
      </c>
      <c r="B15688" s="8">
        <v>40830</v>
      </c>
      <c r="C15688" t="s">
        <v>3</v>
      </c>
      <c r="D15688" t="s">
        <v>786</v>
      </c>
      <c r="E15688" t="s">
        <v>9</v>
      </c>
      <c r="F15688" t="s">
        <v>54</v>
      </c>
      <c r="G15688" t="s">
        <v>714</v>
      </c>
      <c r="H15688" s="9" t="s">
        <v>2509</v>
      </c>
      <c r="I15688" t="s">
        <v>1454</v>
      </c>
      <c r="J15688" s="20">
        <v>47</v>
      </c>
      <c r="K15688" s="20" t="s">
        <v>9</v>
      </c>
      <c r="L15688" t="s">
        <v>1464</v>
      </c>
      <c r="M15688" s="20">
        <v>10.34</v>
      </c>
      <c r="N15688" s="20">
        <v>14.16</v>
      </c>
      <c r="AE15688">
        <f t="shared" si="245"/>
        <v>2011</v>
      </c>
    </row>
    <row r="15689" spans="1:31" x14ac:dyDescent="0.25">
      <c r="A15689" s="7">
        <v>15686</v>
      </c>
      <c r="B15689" s="8">
        <v>40830</v>
      </c>
      <c r="C15689" t="s">
        <v>3</v>
      </c>
      <c r="D15689" t="s">
        <v>276</v>
      </c>
      <c r="E15689" t="s">
        <v>9</v>
      </c>
      <c r="F15689" t="s">
        <v>734</v>
      </c>
      <c r="G15689" t="s">
        <v>861</v>
      </c>
      <c r="H15689" s="135" t="s">
        <v>1496</v>
      </c>
      <c r="I15689" t="s">
        <v>1454</v>
      </c>
      <c r="J15689" s="20">
        <v>28</v>
      </c>
      <c r="K15689" s="20" t="s">
        <v>9</v>
      </c>
      <c r="L15689" t="s">
        <v>1464</v>
      </c>
      <c r="M15689" s="20">
        <v>6.16</v>
      </c>
      <c r="N15689" s="20">
        <v>8.84</v>
      </c>
      <c r="AE15689">
        <f t="shared" si="245"/>
        <v>2011</v>
      </c>
    </row>
    <row r="15690" spans="1:31" x14ac:dyDescent="0.25">
      <c r="A15690" s="7">
        <v>15687</v>
      </c>
      <c r="B15690" s="8">
        <v>40831</v>
      </c>
      <c r="C15690" t="s">
        <v>3</v>
      </c>
      <c r="D15690" t="s">
        <v>632</v>
      </c>
      <c r="E15690" t="s">
        <v>9</v>
      </c>
      <c r="F15690" t="s">
        <v>1093</v>
      </c>
      <c r="G15690" t="s">
        <v>1016</v>
      </c>
      <c r="H15690" s="135" t="s">
        <v>2871</v>
      </c>
      <c r="I15690" t="s">
        <v>1454</v>
      </c>
      <c r="J15690" s="20">
        <v>1</v>
      </c>
      <c r="K15690" s="20" t="s">
        <v>1465</v>
      </c>
      <c r="L15690" t="s">
        <v>1466</v>
      </c>
      <c r="M15690" s="20">
        <v>0.25</v>
      </c>
      <c r="N15690" s="20">
        <v>0.25</v>
      </c>
      <c r="AE15690">
        <f t="shared" si="245"/>
        <v>2011</v>
      </c>
    </row>
    <row r="15691" spans="1:31" x14ac:dyDescent="0.25">
      <c r="A15691" s="7">
        <v>15688</v>
      </c>
      <c r="B15691" s="8">
        <v>40831</v>
      </c>
      <c r="C15691" t="s">
        <v>3</v>
      </c>
      <c r="D15691" t="s">
        <v>952</v>
      </c>
      <c r="E15691" t="s">
        <v>9</v>
      </c>
      <c r="F15691" t="s">
        <v>687</v>
      </c>
      <c r="G15691" t="s">
        <v>895</v>
      </c>
      <c r="H15691" s="135" t="s">
        <v>2599</v>
      </c>
      <c r="I15691" t="s">
        <v>1454</v>
      </c>
      <c r="J15691" s="20">
        <v>40</v>
      </c>
      <c r="K15691" s="20" t="s">
        <v>9</v>
      </c>
      <c r="L15691" t="s">
        <v>1464</v>
      </c>
      <c r="M15691" s="20">
        <v>8.8000000000000007</v>
      </c>
      <c r="N15691" s="20">
        <v>12.2</v>
      </c>
      <c r="AE15691">
        <f t="shared" si="245"/>
        <v>2011</v>
      </c>
    </row>
    <row r="15692" spans="1:31" x14ac:dyDescent="0.25">
      <c r="A15692" s="7">
        <v>15689</v>
      </c>
      <c r="B15692" s="8">
        <v>40831</v>
      </c>
      <c r="C15692" t="s">
        <v>3</v>
      </c>
      <c r="D15692" t="s">
        <v>1095</v>
      </c>
      <c r="E15692" t="s">
        <v>9</v>
      </c>
      <c r="F15692" t="s">
        <v>810</v>
      </c>
      <c r="G15692" t="s">
        <v>732</v>
      </c>
      <c r="H15692" s="135" t="s">
        <v>1496</v>
      </c>
      <c r="I15692" t="s">
        <v>1454</v>
      </c>
      <c r="J15692" s="20">
        <v>18</v>
      </c>
      <c r="K15692" s="20" t="s">
        <v>9</v>
      </c>
      <c r="L15692" t="s">
        <v>1464</v>
      </c>
      <c r="M15692" s="20">
        <v>3.96</v>
      </c>
      <c r="N15692" s="20">
        <v>6.04</v>
      </c>
      <c r="AE15692">
        <f t="shared" si="245"/>
        <v>2011</v>
      </c>
    </row>
    <row r="15693" spans="1:31" x14ac:dyDescent="0.25">
      <c r="A15693" s="7">
        <v>15690</v>
      </c>
      <c r="B15693" s="8">
        <v>40832</v>
      </c>
      <c r="C15693" t="s">
        <v>3</v>
      </c>
      <c r="D15693" t="s">
        <v>712</v>
      </c>
      <c r="E15693" t="s">
        <v>9</v>
      </c>
      <c r="F15693" t="s">
        <v>992</v>
      </c>
      <c r="G15693" t="s">
        <v>861</v>
      </c>
      <c r="H15693" s="135" t="s">
        <v>2437</v>
      </c>
      <c r="I15693" t="s">
        <v>1457</v>
      </c>
      <c r="J15693" s="20">
        <v>30</v>
      </c>
      <c r="K15693" s="20" t="s">
        <v>9</v>
      </c>
      <c r="L15693" t="s">
        <v>1464</v>
      </c>
      <c r="M15693" s="20">
        <v>3.3</v>
      </c>
      <c r="N15693" s="20">
        <v>4.7</v>
      </c>
      <c r="O15693" t="s">
        <v>3</v>
      </c>
      <c r="P15693" s="13" t="s">
        <v>957</v>
      </c>
      <c r="Q15693" t="s">
        <v>9</v>
      </c>
      <c r="R15693" t="s">
        <v>588</v>
      </c>
      <c r="S15693" t="s">
        <v>1465</v>
      </c>
      <c r="U15693" t="s">
        <v>1465</v>
      </c>
      <c r="W15693" t="s">
        <v>1465</v>
      </c>
      <c r="Y15693" t="s">
        <v>1465</v>
      </c>
      <c r="AA15693" t="s">
        <v>1465</v>
      </c>
      <c r="AC15693" t="s">
        <v>1465</v>
      </c>
      <c r="AE15693">
        <f t="shared" si="245"/>
        <v>2011</v>
      </c>
    </row>
    <row r="15694" spans="1:31" x14ac:dyDescent="0.25">
      <c r="A15694" s="7">
        <v>15691</v>
      </c>
      <c r="B15694" s="8">
        <v>40832</v>
      </c>
      <c r="C15694" t="s">
        <v>3</v>
      </c>
      <c r="D15694" t="s">
        <v>543</v>
      </c>
      <c r="E15694" t="s">
        <v>9</v>
      </c>
      <c r="F15694" t="s">
        <v>521</v>
      </c>
      <c r="G15694" t="s">
        <v>1016</v>
      </c>
      <c r="H15694" s="135" t="s">
        <v>2860</v>
      </c>
      <c r="I15694" t="s">
        <v>1454</v>
      </c>
      <c r="J15694" s="20">
        <v>38</v>
      </c>
      <c r="K15694" s="20" t="s">
        <v>3</v>
      </c>
      <c r="L15694" t="s">
        <v>1464</v>
      </c>
      <c r="M15694" s="20">
        <v>11.64</v>
      </c>
      <c r="N15694" s="20">
        <v>8.36</v>
      </c>
      <c r="AE15694">
        <f t="shared" si="245"/>
        <v>2011</v>
      </c>
    </row>
    <row r="15695" spans="1:31" x14ac:dyDescent="0.25">
      <c r="A15695" s="7">
        <v>15692</v>
      </c>
      <c r="B15695" s="8">
        <v>40832</v>
      </c>
      <c r="C15695" t="s">
        <v>3</v>
      </c>
      <c r="D15695" t="s">
        <v>786</v>
      </c>
      <c r="E15695" t="s">
        <v>9</v>
      </c>
      <c r="F15695" t="s">
        <v>85</v>
      </c>
      <c r="G15695" t="s">
        <v>870</v>
      </c>
      <c r="H15695" s="135" t="s">
        <v>2690</v>
      </c>
      <c r="I15695" t="s">
        <v>1454</v>
      </c>
      <c r="J15695" s="20">
        <v>26</v>
      </c>
      <c r="K15695" s="20" t="s">
        <v>3</v>
      </c>
      <c r="L15695" t="s">
        <v>1464</v>
      </c>
      <c r="M15695" s="20">
        <v>8.2800000000000011</v>
      </c>
      <c r="N15695" s="20">
        <v>5.72</v>
      </c>
      <c r="AE15695">
        <f t="shared" si="245"/>
        <v>2011</v>
      </c>
    </row>
    <row r="15696" spans="1:31" x14ac:dyDescent="0.25">
      <c r="A15696" s="7">
        <v>15693</v>
      </c>
      <c r="B15696" s="8">
        <v>40833</v>
      </c>
      <c r="C15696" t="s">
        <v>3</v>
      </c>
      <c r="D15696" t="s">
        <v>606</v>
      </c>
      <c r="E15696" t="s">
        <v>9</v>
      </c>
      <c r="F15696" t="s">
        <v>952</v>
      </c>
      <c r="G15696" t="s">
        <v>648</v>
      </c>
      <c r="H15696" s="135" t="s">
        <v>1944</v>
      </c>
      <c r="I15696" t="s">
        <v>1455</v>
      </c>
      <c r="J15696" s="20">
        <v>18</v>
      </c>
      <c r="K15696" s="20" t="s">
        <v>3</v>
      </c>
      <c r="L15696" t="s">
        <v>1463</v>
      </c>
      <c r="M15696" s="20">
        <v>2.84</v>
      </c>
      <c r="N15696" s="20">
        <v>2.16</v>
      </c>
      <c r="AE15696">
        <f t="shared" si="245"/>
        <v>2011</v>
      </c>
    </row>
    <row r="15697" spans="1:31" x14ac:dyDescent="0.25">
      <c r="A15697" s="7">
        <v>15694</v>
      </c>
      <c r="B15697" s="8">
        <v>40833</v>
      </c>
      <c r="C15697" t="s">
        <v>3</v>
      </c>
      <c r="D15697" t="s">
        <v>1068</v>
      </c>
      <c r="E15697" t="s">
        <v>9</v>
      </c>
      <c r="F15697" t="s">
        <v>54</v>
      </c>
      <c r="G15697" t="s">
        <v>895</v>
      </c>
      <c r="H15697" s="9" t="s">
        <v>2801</v>
      </c>
      <c r="I15697" t="s">
        <v>1454</v>
      </c>
      <c r="J15697" s="20">
        <v>24</v>
      </c>
      <c r="K15697" s="20" t="s">
        <v>9</v>
      </c>
      <c r="L15697" t="s">
        <v>1464</v>
      </c>
      <c r="M15697" s="20">
        <v>5.28</v>
      </c>
      <c r="N15697" s="20">
        <v>7.72</v>
      </c>
      <c r="AE15697">
        <f t="shared" si="245"/>
        <v>2011</v>
      </c>
    </row>
    <row r="15698" spans="1:31" x14ac:dyDescent="0.25">
      <c r="A15698" s="7">
        <v>15695</v>
      </c>
      <c r="B15698" s="8">
        <v>40834</v>
      </c>
      <c r="C15698" t="s">
        <v>3</v>
      </c>
      <c r="D15698" t="s">
        <v>698</v>
      </c>
      <c r="E15698" t="s">
        <v>9</v>
      </c>
      <c r="F15698" t="s">
        <v>1112</v>
      </c>
      <c r="G15698" t="s">
        <v>377</v>
      </c>
      <c r="H15698" s="9" t="s">
        <v>2407</v>
      </c>
      <c r="I15698" t="s">
        <v>1455</v>
      </c>
      <c r="J15698" s="20">
        <v>12</v>
      </c>
      <c r="K15698" s="20" t="s">
        <v>3</v>
      </c>
      <c r="L15698" t="s">
        <v>1463</v>
      </c>
      <c r="M15698" s="20">
        <v>2.06</v>
      </c>
      <c r="N15698" s="20">
        <v>1.44</v>
      </c>
      <c r="AE15698">
        <f t="shared" si="245"/>
        <v>2011</v>
      </c>
    </row>
    <row r="15699" spans="1:31" x14ac:dyDescent="0.25">
      <c r="A15699" s="7">
        <v>15696</v>
      </c>
      <c r="B15699" s="8">
        <v>40835</v>
      </c>
      <c r="C15699" t="s">
        <v>3</v>
      </c>
      <c r="D15699" t="s">
        <v>392</v>
      </c>
      <c r="E15699" t="s">
        <v>9</v>
      </c>
      <c r="F15699" t="s">
        <v>698</v>
      </c>
      <c r="G15699" t="s">
        <v>732</v>
      </c>
      <c r="H15699" s="135" t="s">
        <v>1496</v>
      </c>
      <c r="I15699" t="s">
        <v>1454</v>
      </c>
      <c r="J15699" s="20">
        <v>12</v>
      </c>
      <c r="K15699" s="20" t="s">
        <v>3</v>
      </c>
      <c r="L15699" t="s">
        <v>1464</v>
      </c>
      <c r="M15699" s="20">
        <v>4.3599999999999994</v>
      </c>
      <c r="N15699" s="20">
        <v>2.64</v>
      </c>
      <c r="AE15699">
        <f t="shared" si="245"/>
        <v>2011</v>
      </c>
    </row>
    <row r="15700" spans="1:31" x14ac:dyDescent="0.25">
      <c r="A15700" s="7">
        <v>15697</v>
      </c>
      <c r="B15700" s="8">
        <v>40836</v>
      </c>
      <c r="C15700" t="s">
        <v>3</v>
      </c>
      <c r="D15700" t="s">
        <v>913</v>
      </c>
      <c r="E15700" t="s">
        <v>9</v>
      </c>
      <c r="F15700" t="s">
        <v>147</v>
      </c>
      <c r="G15700" t="s">
        <v>1016</v>
      </c>
      <c r="H15700" s="9" t="s">
        <v>2907</v>
      </c>
      <c r="I15700" t="s">
        <v>1454</v>
      </c>
      <c r="J15700" s="20">
        <v>46</v>
      </c>
      <c r="K15700" s="20" t="s">
        <v>9</v>
      </c>
      <c r="L15700" t="s">
        <v>1464</v>
      </c>
      <c r="M15700" s="20">
        <v>10.120000000000001</v>
      </c>
      <c r="N15700" s="20">
        <v>13.879999999999999</v>
      </c>
      <c r="AE15700">
        <f t="shared" si="245"/>
        <v>2011</v>
      </c>
    </row>
    <row r="15701" spans="1:31" x14ac:dyDescent="0.25">
      <c r="A15701" s="7">
        <v>15698</v>
      </c>
      <c r="B15701" s="8">
        <v>40836</v>
      </c>
      <c r="C15701" t="s">
        <v>3</v>
      </c>
      <c r="D15701" t="s">
        <v>1120</v>
      </c>
      <c r="E15701" t="s">
        <v>9</v>
      </c>
      <c r="F15701" t="s">
        <v>829</v>
      </c>
      <c r="G15701" t="s">
        <v>929</v>
      </c>
      <c r="H15701" s="135" t="s">
        <v>2744</v>
      </c>
      <c r="I15701" t="s">
        <v>1455</v>
      </c>
      <c r="J15701" s="20">
        <v>16</v>
      </c>
      <c r="K15701" s="20" t="s">
        <v>3</v>
      </c>
      <c r="L15701" t="s">
        <v>1464</v>
      </c>
      <c r="M15701" s="20">
        <v>2.74</v>
      </c>
      <c r="N15701" s="20">
        <v>1.76</v>
      </c>
      <c r="AE15701">
        <f t="shared" si="245"/>
        <v>2011</v>
      </c>
    </row>
    <row r="15702" spans="1:31" x14ac:dyDescent="0.25">
      <c r="A15702" s="7">
        <v>15699</v>
      </c>
      <c r="B15702" s="8">
        <v>40837</v>
      </c>
      <c r="C15702" t="s">
        <v>3</v>
      </c>
      <c r="D15702" t="s">
        <v>1118</v>
      </c>
      <c r="E15702" t="s">
        <v>9</v>
      </c>
      <c r="F15702" t="s">
        <v>1109</v>
      </c>
      <c r="G15702" t="s">
        <v>732</v>
      </c>
      <c r="H15702" s="135" t="s">
        <v>2376</v>
      </c>
      <c r="I15702" t="s">
        <v>1455</v>
      </c>
      <c r="J15702" s="20">
        <v>18</v>
      </c>
      <c r="K15702" s="20" t="s">
        <v>9</v>
      </c>
      <c r="L15702" t="s">
        <v>1463</v>
      </c>
      <c r="M15702" s="20">
        <v>2.16</v>
      </c>
      <c r="N15702" s="20">
        <v>2.84</v>
      </c>
      <c r="AE15702">
        <f t="shared" si="245"/>
        <v>2011</v>
      </c>
    </row>
    <row r="15703" spans="1:31" x14ac:dyDescent="0.25">
      <c r="A15703" s="7">
        <v>15700</v>
      </c>
      <c r="B15703" s="8">
        <v>40837</v>
      </c>
      <c r="C15703" t="s">
        <v>3</v>
      </c>
      <c r="D15703" t="s">
        <v>779</v>
      </c>
      <c r="E15703" t="s">
        <v>9</v>
      </c>
      <c r="F15703" t="s">
        <v>833</v>
      </c>
      <c r="G15703" t="s">
        <v>648</v>
      </c>
      <c r="H15703" s="135" t="s">
        <v>1901</v>
      </c>
      <c r="I15703" t="s">
        <v>1454</v>
      </c>
      <c r="J15703" s="20">
        <v>12</v>
      </c>
      <c r="K15703" s="20" t="s">
        <v>1465</v>
      </c>
      <c r="L15703" t="s">
        <v>1466</v>
      </c>
      <c r="M15703" s="20">
        <v>3</v>
      </c>
      <c r="N15703" s="20">
        <v>3</v>
      </c>
      <c r="AE15703">
        <f t="shared" si="245"/>
        <v>2011</v>
      </c>
    </row>
    <row r="15704" spans="1:31" x14ac:dyDescent="0.25">
      <c r="A15704" s="7">
        <v>15701</v>
      </c>
      <c r="B15704" s="8">
        <v>40837</v>
      </c>
      <c r="C15704" t="s">
        <v>3</v>
      </c>
      <c r="D15704" t="s">
        <v>1054</v>
      </c>
      <c r="E15704" t="s">
        <v>9</v>
      </c>
      <c r="F15704" t="s">
        <v>1108</v>
      </c>
      <c r="G15704" t="s">
        <v>17</v>
      </c>
      <c r="H15704" s="135" t="s">
        <v>1504</v>
      </c>
      <c r="I15704" t="s">
        <v>1455</v>
      </c>
      <c r="J15704" s="20">
        <v>21</v>
      </c>
      <c r="K15704" s="20" t="s">
        <v>9</v>
      </c>
      <c r="L15704" t="s">
        <v>1464</v>
      </c>
      <c r="M15704" s="20">
        <v>2.31</v>
      </c>
      <c r="N15704" s="20">
        <v>3.44</v>
      </c>
      <c r="AE15704">
        <f t="shared" si="245"/>
        <v>2011</v>
      </c>
    </row>
    <row r="15705" spans="1:31" x14ac:dyDescent="0.25">
      <c r="A15705" s="7">
        <v>15702</v>
      </c>
      <c r="B15705" s="8">
        <v>40838</v>
      </c>
      <c r="C15705" t="s">
        <v>3</v>
      </c>
      <c r="D15705" t="s">
        <v>1095</v>
      </c>
      <c r="E15705" t="s">
        <v>9</v>
      </c>
      <c r="F15705" t="s">
        <v>1106</v>
      </c>
      <c r="G15705" t="s">
        <v>714</v>
      </c>
      <c r="H15705" s="135" t="s">
        <v>2433</v>
      </c>
      <c r="I15705" t="s">
        <v>1454</v>
      </c>
      <c r="J15705" s="20">
        <v>56</v>
      </c>
      <c r="K15705" s="20" t="s">
        <v>9</v>
      </c>
      <c r="L15705" t="s">
        <v>1464</v>
      </c>
      <c r="M15705" s="20">
        <v>12.32</v>
      </c>
      <c r="N15705" s="20">
        <v>16.68</v>
      </c>
      <c r="AE15705">
        <f t="shared" si="245"/>
        <v>2011</v>
      </c>
    </row>
    <row r="15706" spans="1:31" x14ac:dyDescent="0.25">
      <c r="A15706" s="7">
        <v>15703</v>
      </c>
      <c r="B15706" s="8">
        <v>40838</v>
      </c>
      <c r="C15706" t="s">
        <v>3</v>
      </c>
      <c r="D15706" t="s">
        <v>1028</v>
      </c>
      <c r="E15706" t="s">
        <v>9</v>
      </c>
      <c r="F15706" t="s">
        <v>1064</v>
      </c>
      <c r="G15706" t="s">
        <v>1016</v>
      </c>
      <c r="H15706" s="9" t="s">
        <v>3116</v>
      </c>
      <c r="I15706" t="s">
        <v>1454</v>
      </c>
      <c r="J15706" s="20">
        <v>56</v>
      </c>
      <c r="K15706" s="20" t="s">
        <v>9</v>
      </c>
      <c r="L15706" t="s">
        <v>1464</v>
      </c>
      <c r="M15706" s="20">
        <v>12.32</v>
      </c>
      <c r="N15706" s="20">
        <v>16.68</v>
      </c>
      <c r="AE15706">
        <f t="shared" si="245"/>
        <v>2011</v>
      </c>
    </row>
    <row r="15707" spans="1:31" x14ac:dyDescent="0.25">
      <c r="A15707" s="7">
        <v>15704</v>
      </c>
      <c r="B15707" s="8">
        <v>40838</v>
      </c>
      <c r="C15707" t="s">
        <v>3</v>
      </c>
      <c r="D15707" t="s">
        <v>543</v>
      </c>
      <c r="E15707" t="s">
        <v>9</v>
      </c>
      <c r="F15707" t="s">
        <v>687</v>
      </c>
      <c r="G15707" t="s">
        <v>895</v>
      </c>
      <c r="H15707" s="135" t="s">
        <v>2628</v>
      </c>
      <c r="I15707" t="s">
        <v>1454</v>
      </c>
      <c r="J15707" s="20">
        <v>10</v>
      </c>
      <c r="K15707" s="20" t="s">
        <v>9</v>
      </c>
      <c r="L15707" t="s">
        <v>1464</v>
      </c>
      <c r="M15707" s="20">
        <v>2.2000000000000002</v>
      </c>
      <c r="N15707" s="20">
        <v>3.8</v>
      </c>
      <c r="AE15707">
        <f t="shared" si="245"/>
        <v>2011</v>
      </c>
    </row>
    <row r="15708" spans="1:31" x14ac:dyDescent="0.25">
      <c r="A15708" s="7">
        <v>15705</v>
      </c>
      <c r="B15708" s="8">
        <v>40838</v>
      </c>
      <c r="C15708" t="s">
        <v>3</v>
      </c>
      <c r="D15708" t="s">
        <v>1119</v>
      </c>
      <c r="E15708" t="s">
        <v>9</v>
      </c>
      <c r="F15708" t="s">
        <v>1116</v>
      </c>
      <c r="G15708" t="s">
        <v>714</v>
      </c>
      <c r="H15708" s="9" t="s">
        <v>2252</v>
      </c>
      <c r="I15708" t="s">
        <v>1454</v>
      </c>
      <c r="J15708" s="20">
        <v>23</v>
      </c>
      <c r="K15708" s="20" t="s">
        <v>9</v>
      </c>
      <c r="L15708" t="s">
        <v>1464</v>
      </c>
      <c r="M15708" s="20">
        <v>5.0600000000000005</v>
      </c>
      <c r="N15708" s="20">
        <v>7.4399999999999995</v>
      </c>
      <c r="AE15708">
        <f t="shared" si="245"/>
        <v>2011</v>
      </c>
    </row>
    <row r="15709" spans="1:31" x14ac:dyDescent="0.25">
      <c r="A15709" s="7">
        <v>15706</v>
      </c>
      <c r="B15709" s="8">
        <v>40839</v>
      </c>
      <c r="C15709" t="s">
        <v>3</v>
      </c>
      <c r="D15709" t="s">
        <v>712</v>
      </c>
      <c r="E15709" t="s">
        <v>9</v>
      </c>
      <c r="F15709" t="s">
        <v>817</v>
      </c>
      <c r="G15709" t="s">
        <v>929</v>
      </c>
      <c r="H15709" s="9" t="s">
        <v>2668</v>
      </c>
      <c r="I15709" t="s">
        <v>1454</v>
      </c>
      <c r="J15709" s="20">
        <v>67</v>
      </c>
      <c r="K15709" s="20" t="s">
        <v>3</v>
      </c>
      <c r="L15709" t="s">
        <v>1464</v>
      </c>
      <c r="M15709" s="20">
        <v>19.759999999999998</v>
      </c>
      <c r="N15709" s="20">
        <v>14.74</v>
      </c>
      <c r="AE15709">
        <f t="shared" si="245"/>
        <v>2011</v>
      </c>
    </row>
    <row r="15710" spans="1:31" x14ac:dyDescent="0.25">
      <c r="A15710" s="7">
        <v>15707</v>
      </c>
      <c r="B15710" s="8">
        <v>40839</v>
      </c>
      <c r="C15710" t="s">
        <v>3</v>
      </c>
      <c r="D15710" t="s">
        <v>1010</v>
      </c>
      <c r="E15710" t="s">
        <v>9</v>
      </c>
      <c r="F15710" t="s">
        <v>1038</v>
      </c>
      <c r="G15710" t="s">
        <v>648</v>
      </c>
      <c r="H15710" s="136" t="s">
        <v>1496</v>
      </c>
      <c r="I15710" t="s">
        <v>1454</v>
      </c>
      <c r="J15710" s="20">
        <v>52</v>
      </c>
      <c r="K15710" s="20" t="s">
        <v>9</v>
      </c>
      <c r="L15710" t="s">
        <v>1464</v>
      </c>
      <c r="M15710" s="20">
        <v>11.44</v>
      </c>
      <c r="N15710" s="20">
        <v>15.56</v>
      </c>
      <c r="AE15710">
        <f t="shared" si="245"/>
        <v>2011</v>
      </c>
    </row>
    <row r="15711" spans="1:31" x14ac:dyDescent="0.25">
      <c r="A15711" s="7">
        <v>15708</v>
      </c>
      <c r="B15711" s="8">
        <v>40839</v>
      </c>
      <c r="C15711" t="s">
        <v>3</v>
      </c>
      <c r="D15711" t="s">
        <v>1102</v>
      </c>
      <c r="E15711" t="s">
        <v>9</v>
      </c>
      <c r="F15711" t="s">
        <v>1111</v>
      </c>
      <c r="G15711" t="s">
        <v>732</v>
      </c>
      <c r="H15711" s="135" t="s">
        <v>2186</v>
      </c>
      <c r="I15711" t="s">
        <v>1454</v>
      </c>
      <c r="J15711" s="20">
        <v>86</v>
      </c>
      <c r="K15711" s="20" t="s">
        <v>9</v>
      </c>
      <c r="L15711" t="s">
        <v>1464</v>
      </c>
      <c r="M15711" s="20">
        <v>18.920000000000002</v>
      </c>
      <c r="N15711" s="20">
        <v>25.08</v>
      </c>
      <c r="AE15711">
        <f t="shared" si="245"/>
        <v>2011</v>
      </c>
    </row>
    <row r="15712" spans="1:31" x14ac:dyDescent="0.25">
      <c r="A15712" s="7">
        <v>15709</v>
      </c>
      <c r="B15712" s="8">
        <v>40840</v>
      </c>
      <c r="C15712" t="s">
        <v>3</v>
      </c>
      <c r="D15712" t="s">
        <v>1052</v>
      </c>
      <c r="E15712" t="s">
        <v>9</v>
      </c>
      <c r="F15712" t="s">
        <v>712</v>
      </c>
      <c r="G15712" t="s">
        <v>861</v>
      </c>
      <c r="H15712" s="135" t="s">
        <v>2437</v>
      </c>
      <c r="I15712" t="s">
        <v>1457</v>
      </c>
      <c r="J15712" s="20">
        <v>30</v>
      </c>
      <c r="K15712" s="20" t="s">
        <v>9</v>
      </c>
      <c r="L15712" t="s">
        <v>1464</v>
      </c>
      <c r="M15712" s="20">
        <v>3.3</v>
      </c>
      <c r="N15712" s="20">
        <v>4.7</v>
      </c>
      <c r="O15712" t="s">
        <v>3</v>
      </c>
      <c r="P15712" s="13" t="s">
        <v>350</v>
      </c>
      <c r="Q15712" t="s">
        <v>9</v>
      </c>
      <c r="R15712" t="s">
        <v>957</v>
      </c>
      <c r="S15712" t="s">
        <v>1465</v>
      </c>
      <c r="U15712" t="s">
        <v>1465</v>
      </c>
      <c r="W15712" t="s">
        <v>1465</v>
      </c>
      <c r="Y15712" t="s">
        <v>1465</v>
      </c>
      <c r="AA15712" t="s">
        <v>1465</v>
      </c>
      <c r="AC15712" t="s">
        <v>1465</v>
      </c>
      <c r="AE15712">
        <f t="shared" si="245"/>
        <v>2011</v>
      </c>
    </row>
    <row r="15713" spans="1:31" x14ac:dyDescent="0.25">
      <c r="A15713" s="7">
        <v>15710</v>
      </c>
      <c r="B15713" s="8">
        <v>40840</v>
      </c>
      <c r="C15713" t="s">
        <v>3</v>
      </c>
      <c r="D15713" t="s">
        <v>791</v>
      </c>
      <c r="E15713" t="s">
        <v>9</v>
      </c>
      <c r="F15713" t="s">
        <v>727</v>
      </c>
      <c r="G15713" t="s">
        <v>732</v>
      </c>
      <c r="H15713" s="135" t="s">
        <v>2155</v>
      </c>
      <c r="I15713" t="s">
        <v>1454</v>
      </c>
      <c r="J15713" s="20">
        <v>18</v>
      </c>
      <c r="K15713" s="20" t="s">
        <v>3</v>
      </c>
      <c r="L15713" t="s">
        <v>1464</v>
      </c>
      <c r="M15713" s="20">
        <v>6.04</v>
      </c>
      <c r="N15713" s="20">
        <v>3.96</v>
      </c>
      <c r="AE15713">
        <f t="shared" si="245"/>
        <v>2011</v>
      </c>
    </row>
    <row r="15714" spans="1:31" x14ac:dyDescent="0.25">
      <c r="A15714" s="7">
        <v>15711</v>
      </c>
      <c r="B15714" s="8">
        <v>40840</v>
      </c>
      <c r="C15714" t="s">
        <v>3</v>
      </c>
      <c r="D15714" t="s">
        <v>789</v>
      </c>
      <c r="E15714" t="s">
        <v>9</v>
      </c>
      <c r="F15714" t="s">
        <v>55</v>
      </c>
      <c r="G15714" t="s">
        <v>569</v>
      </c>
      <c r="H15714" s="136" t="s">
        <v>1677</v>
      </c>
      <c r="I15714" t="s">
        <v>1454</v>
      </c>
      <c r="J15714" s="20">
        <v>21</v>
      </c>
      <c r="K15714" s="20" t="s">
        <v>9</v>
      </c>
      <c r="L15714" t="s">
        <v>1464</v>
      </c>
      <c r="M15714" s="20">
        <v>4.62</v>
      </c>
      <c r="N15714" s="20">
        <v>6.88</v>
      </c>
      <c r="AE15714">
        <f t="shared" si="245"/>
        <v>2011</v>
      </c>
    </row>
    <row r="15715" spans="1:31" x14ac:dyDescent="0.25">
      <c r="A15715" s="7">
        <v>15712</v>
      </c>
      <c r="B15715" s="8">
        <v>40841</v>
      </c>
      <c r="C15715" t="s">
        <v>3</v>
      </c>
      <c r="D15715" t="s">
        <v>1060</v>
      </c>
      <c r="E15715" t="s">
        <v>9</v>
      </c>
      <c r="F15715" t="s">
        <v>112</v>
      </c>
      <c r="G15715" t="s">
        <v>895</v>
      </c>
      <c r="H15715" s="135" t="s">
        <v>2540</v>
      </c>
      <c r="I15715" t="s">
        <v>1455</v>
      </c>
      <c r="J15715" s="20">
        <v>34</v>
      </c>
      <c r="K15715" s="20" t="s">
        <v>3</v>
      </c>
      <c r="L15715" t="s">
        <v>1464</v>
      </c>
      <c r="M15715" s="20">
        <v>5.26</v>
      </c>
      <c r="N15715" s="20">
        <v>3.74</v>
      </c>
      <c r="AE15715">
        <f t="shared" si="245"/>
        <v>2011</v>
      </c>
    </row>
    <row r="15716" spans="1:31" x14ac:dyDescent="0.25">
      <c r="A15716" s="7">
        <v>15713</v>
      </c>
      <c r="B15716" s="8">
        <v>40841</v>
      </c>
      <c r="C15716" t="s">
        <v>3</v>
      </c>
      <c r="D15716" t="s">
        <v>766</v>
      </c>
      <c r="E15716" t="s">
        <v>9</v>
      </c>
      <c r="F15716" t="s">
        <v>810</v>
      </c>
      <c r="G15716" t="s">
        <v>732</v>
      </c>
      <c r="H15716" s="135" t="s">
        <v>1496</v>
      </c>
      <c r="I15716" t="s">
        <v>1454</v>
      </c>
      <c r="J15716" s="20">
        <v>10</v>
      </c>
      <c r="K15716" s="20" t="s">
        <v>1465</v>
      </c>
      <c r="L15716" t="s">
        <v>1466</v>
      </c>
      <c r="M15716" s="20">
        <v>2.5</v>
      </c>
      <c r="N15716" s="20">
        <v>2.5</v>
      </c>
      <c r="AE15716">
        <f t="shared" si="245"/>
        <v>2011</v>
      </c>
    </row>
    <row r="15717" spans="1:31" x14ac:dyDescent="0.25">
      <c r="A15717" s="7">
        <v>15714</v>
      </c>
      <c r="B15717" s="8">
        <v>40842</v>
      </c>
      <c r="C15717" t="s">
        <v>3</v>
      </c>
      <c r="D15717" t="s">
        <v>112</v>
      </c>
      <c r="E15717" t="s">
        <v>9</v>
      </c>
      <c r="F15717" t="s">
        <v>1060</v>
      </c>
      <c r="G15717" t="s">
        <v>1016</v>
      </c>
      <c r="H15717" s="135" t="s">
        <v>2872</v>
      </c>
      <c r="I15717" t="s">
        <v>1455</v>
      </c>
      <c r="J15717" s="20">
        <v>34</v>
      </c>
      <c r="K15717" s="20" t="s">
        <v>9</v>
      </c>
      <c r="L15717" t="s">
        <v>1464</v>
      </c>
      <c r="M15717" s="20">
        <v>3.74</v>
      </c>
      <c r="N15717" s="20">
        <v>5.26</v>
      </c>
      <c r="AE15717">
        <f t="shared" si="245"/>
        <v>2011</v>
      </c>
    </row>
    <row r="15718" spans="1:31" x14ac:dyDescent="0.25">
      <c r="A15718" s="7">
        <v>15715</v>
      </c>
      <c r="B15718" s="8">
        <v>40843</v>
      </c>
      <c r="C15718" t="s">
        <v>3</v>
      </c>
      <c r="D15718" t="s">
        <v>213</v>
      </c>
      <c r="E15718" t="s">
        <v>9</v>
      </c>
      <c r="F15718" t="s">
        <v>968</v>
      </c>
      <c r="G15718" t="s">
        <v>732</v>
      </c>
      <c r="H15718" s="135" t="s">
        <v>2186</v>
      </c>
      <c r="I15718" t="s">
        <v>1455</v>
      </c>
      <c r="J15718" s="20">
        <v>1</v>
      </c>
      <c r="K15718" s="20" t="s">
        <v>1465</v>
      </c>
      <c r="L15718" t="s">
        <v>1466</v>
      </c>
      <c r="M15718" s="20">
        <v>0.125</v>
      </c>
      <c r="N15718" s="20">
        <v>0.125</v>
      </c>
      <c r="AE15718">
        <f t="shared" si="245"/>
        <v>2011</v>
      </c>
    </row>
    <row r="15719" spans="1:31" x14ac:dyDescent="0.25">
      <c r="A15719" s="7">
        <v>15716</v>
      </c>
      <c r="B15719" s="8">
        <v>40843</v>
      </c>
      <c r="C15719" t="s">
        <v>3</v>
      </c>
      <c r="D15719" t="s">
        <v>1095</v>
      </c>
      <c r="E15719" t="s">
        <v>9</v>
      </c>
      <c r="F15719" t="s">
        <v>810</v>
      </c>
      <c r="G15719" t="s">
        <v>732</v>
      </c>
      <c r="H15719" s="135" t="s">
        <v>1496</v>
      </c>
      <c r="I15719" t="s">
        <v>1454</v>
      </c>
      <c r="J15719" s="20">
        <v>24</v>
      </c>
      <c r="K15719" s="20" t="s">
        <v>9</v>
      </c>
      <c r="L15719" t="s">
        <v>1464</v>
      </c>
      <c r="M15719" s="20">
        <v>5.28</v>
      </c>
      <c r="N15719" s="20">
        <v>7.72</v>
      </c>
      <c r="AE15719">
        <f t="shared" si="245"/>
        <v>2011</v>
      </c>
    </row>
    <row r="15720" spans="1:31" x14ac:dyDescent="0.25">
      <c r="A15720" s="7">
        <v>15717</v>
      </c>
      <c r="B15720" s="8">
        <v>40844</v>
      </c>
      <c r="C15720" t="s">
        <v>3</v>
      </c>
      <c r="D15720" t="s">
        <v>557</v>
      </c>
      <c r="E15720" t="s">
        <v>9</v>
      </c>
      <c r="F15720" t="s">
        <v>727</v>
      </c>
      <c r="G15720" t="s">
        <v>732</v>
      </c>
      <c r="H15720" s="135" t="s">
        <v>2210</v>
      </c>
      <c r="I15720" t="s">
        <v>1454</v>
      </c>
      <c r="J15720" s="20">
        <v>16</v>
      </c>
      <c r="K15720" s="20" t="s">
        <v>9</v>
      </c>
      <c r="L15720" t="s">
        <v>1464</v>
      </c>
      <c r="M15720" s="20">
        <v>3.52</v>
      </c>
      <c r="N15720" s="20">
        <v>5.48</v>
      </c>
      <c r="AE15720">
        <f t="shared" si="245"/>
        <v>2011</v>
      </c>
    </row>
    <row r="15721" spans="1:31" x14ac:dyDescent="0.25">
      <c r="A15721" s="7">
        <v>15718</v>
      </c>
      <c r="B15721" s="8">
        <v>40845</v>
      </c>
      <c r="C15721" t="s">
        <v>3</v>
      </c>
      <c r="D15721" t="s">
        <v>1095</v>
      </c>
      <c r="E15721" t="s">
        <v>9</v>
      </c>
      <c r="F15721" t="s">
        <v>54</v>
      </c>
      <c r="G15721" t="s">
        <v>1016</v>
      </c>
      <c r="H15721" s="9" t="s">
        <v>2900</v>
      </c>
      <c r="I15721" t="s">
        <v>1454</v>
      </c>
      <c r="J15721" s="20">
        <v>16</v>
      </c>
      <c r="K15721" s="20" t="s">
        <v>9</v>
      </c>
      <c r="L15721" t="s">
        <v>1464</v>
      </c>
      <c r="M15721" s="20">
        <v>3.52</v>
      </c>
      <c r="N15721" s="20">
        <v>5.48</v>
      </c>
      <c r="AE15721">
        <f t="shared" si="245"/>
        <v>2011</v>
      </c>
    </row>
    <row r="15722" spans="1:31" x14ac:dyDescent="0.25">
      <c r="A15722" s="7">
        <v>15719</v>
      </c>
      <c r="B15722" s="8">
        <v>40846</v>
      </c>
      <c r="C15722" t="s">
        <v>3</v>
      </c>
      <c r="D15722" t="s">
        <v>982</v>
      </c>
      <c r="E15722" t="s">
        <v>9</v>
      </c>
      <c r="F15722" t="s">
        <v>1108</v>
      </c>
      <c r="G15722" t="s">
        <v>65</v>
      </c>
      <c r="H15722" s="135" t="s">
        <v>1608</v>
      </c>
      <c r="I15722" t="s">
        <v>1454</v>
      </c>
      <c r="J15722" s="20">
        <v>79</v>
      </c>
      <c r="K15722" s="20" t="s">
        <v>9</v>
      </c>
      <c r="L15722" t="s">
        <v>1464</v>
      </c>
      <c r="M15722" s="20">
        <v>17.38</v>
      </c>
      <c r="N15722" s="20">
        <v>23.12</v>
      </c>
      <c r="AE15722">
        <f t="shared" si="245"/>
        <v>2011</v>
      </c>
    </row>
    <row r="15723" spans="1:31" x14ac:dyDescent="0.25">
      <c r="A15723" s="7">
        <v>15720</v>
      </c>
      <c r="B15723" s="8">
        <v>40847</v>
      </c>
      <c r="C15723" t="s">
        <v>3</v>
      </c>
      <c r="D15723" t="s">
        <v>1052</v>
      </c>
      <c r="E15723" t="s">
        <v>9</v>
      </c>
      <c r="F15723" t="s">
        <v>1028</v>
      </c>
      <c r="G15723" t="s">
        <v>895</v>
      </c>
      <c r="H15723" s="135" t="s">
        <v>2564</v>
      </c>
      <c r="I15723" t="s">
        <v>1454</v>
      </c>
      <c r="J15723" s="20">
        <v>28</v>
      </c>
      <c r="K15723" s="20" t="s">
        <v>3</v>
      </c>
      <c r="L15723" t="s">
        <v>1464</v>
      </c>
      <c r="M15723" s="20">
        <v>8.84</v>
      </c>
      <c r="N15723" s="20">
        <v>6.16</v>
      </c>
      <c r="AE15723">
        <f t="shared" si="245"/>
        <v>2011</v>
      </c>
    </row>
    <row r="15724" spans="1:31" x14ac:dyDescent="0.25">
      <c r="A15724" s="7">
        <v>15721</v>
      </c>
      <c r="B15724" s="8">
        <v>40847</v>
      </c>
      <c r="C15724" t="s">
        <v>3</v>
      </c>
      <c r="D15724" t="s">
        <v>1123</v>
      </c>
      <c r="E15724" t="s">
        <v>9</v>
      </c>
      <c r="F15724" t="s">
        <v>85</v>
      </c>
      <c r="G15724" t="s">
        <v>929</v>
      </c>
      <c r="H15724" s="135" t="s">
        <v>2727</v>
      </c>
      <c r="I15724" t="s">
        <v>1454</v>
      </c>
      <c r="J15724" s="20">
        <v>25</v>
      </c>
      <c r="K15724" s="20" t="s">
        <v>9</v>
      </c>
      <c r="L15724" t="s">
        <v>1464</v>
      </c>
      <c r="M15724" s="20">
        <v>5.5</v>
      </c>
      <c r="N15724" s="20">
        <v>8</v>
      </c>
      <c r="AE15724">
        <f t="shared" si="245"/>
        <v>2011</v>
      </c>
    </row>
    <row r="15725" spans="1:31" x14ac:dyDescent="0.25">
      <c r="A15725" s="7">
        <v>15722</v>
      </c>
      <c r="B15725" s="8">
        <v>40847</v>
      </c>
      <c r="C15725" t="s">
        <v>3</v>
      </c>
      <c r="D15725" t="s">
        <v>206</v>
      </c>
      <c r="E15725" t="s">
        <v>9</v>
      </c>
      <c r="F15725" t="s">
        <v>1108</v>
      </c>
      <c r="G15725" t="s">
        <v>65</v>
      </c>
      <c r="H15725" s="135" t="s">
        <v>1519</v>
      </c>
      <c r="I15725" t="s">
        <v>1454</v>
      </c>
      <c r="J15725" s="20">
        <v>33</v>
      </c>
      <c r="K15725" s="20" t="s">
        <v>3</v>
      </c>
      <c r="L15725" t="s">
        <v>1464</v>
      </c>
      <c r="M15725" s="20">
        <v>10.24</v>
      </c>
      <c r="N15725" s="20">
        <v>7.26</v>
      </c>
      <c r="AE15725">
        <f t="shared" si="245"/>
        <v>2011</v>
      </c>
    </row>
    <row r="15726" spans="1:31" x14ac:dyDescent="0.25">
      <c r="A15726" s="7">
        <v>15723</v>
      </c>
      <c r="B15726" s="8">
        <v>40847</v>
      </c>
      <c r="C15726" t="s">
        <v>3</v>
      </c>
      <c r="D15726" t="s">
        <v>1085</v>
      </c>
      <c r="E15726" t="s">
        <v>9</v>
      </c>
      <c r="F15726" t="s">
        <v>1091</v>
      </c>
      <c r="G15726" t="s">
        <v>714</v>
      </c>
      <c r="H15726" s="9" t="s">
        <v>2571</v>
      </c>
      <c r="I15726" t="s">
        <v>1454</v>
      </c>
      <c r="J15726" s="20">
        <v>23</v>
      </c>
      <c r="K15726" s="20" t="s">
        <v>3</v>
      </c>
      <c r="L15726" t="s">
        <v>1463</v>
      </c>
      <c r="M15726" s="20">
        <v>6.98</v>
      </c>
      <c r="N15726" s="20">
        <v>5.52</v>
      </c>
      <c r="AE15726">
        <f t="shared" si="245"/>
        <v>2011</v>
      </c>
    </row>
    <row r="15727" spans="1:31" x14ac:dyDescent="0.25">
      <c r="A15727" s="7">
        <v>15724</v>
      </c>
      <c r="B15727" s="8">
        <v>40848</v>
      </c>
      <c r="C15727" t="s">
        <v>3</v>
      </c>
      <c r="D15727" t="s">
        <v>1109</v>
      </c>
      <c r="E15727" t="s">
        <v>9</v>
      </c>
      <c r="F15727" t="s">
        <v>1082</v>
      </c>
      <c r="G15727" t="s">
        <v>732</v>
      </c>
      <c r="H15727" s="135" t="s">
        <v>2195</v>
      </c>
      <c r="I15727" t="s">
        <v>1456</v>
      </c>
      <c r="J15727" s="20">
        <v>28</v>
      </c>
      <c r="K15727" s="20" t="s">
        <v>9</v>
      </c>
      <c r="L15727" t="s">
        <v>1463</v>
      </c>
      <c r="M15727" s="20">
        <v>6.72</v>
      </c>
      <c r="N15727" s="20">
        <v>8.2800000000000011</v>
      </c>
      <c r="O15727" t="s">
        <v>3</v>
      </c>
      <c r="P15727" s="13" t="s">
        <v>1118</v>
      </c>
      <c r="Q15727" t="s">
        <v>1465</v>
      </c>
      <c r="S15727" t="s">
        <v>1465</v>
      </c>
      <c r="U15727" t="s">
        <v>1465</v>
      </c>
      <c r="W15727" t="s">
        <v>1465</v>
      </c>
      <c r="Y15727" t="s">
        <v>1465</v>
      </c>
      <c r="AA15727" t="s">
        <v>1465</v>
      </c>
      <c r="AC15727" t="s">
        <v>1465</v>
      </c>
      <c r="AE15727">
        <f t="shared" si="245"/>
        <v>2011</v>
      </c>
    </row>
    <row r="15728" spans="1:31" x14ac:dyDescent="0.25">
      <c r="A15728" s="7">
        <v>15725</v>
      </c>
      <c r="B15728" s="8">
        <v>40848</v>
      </c>
      <c r="C15728" t="s">
        <v>3</v>
      </c>
      <c r="D15728" t="s">
        <v>734</v>
      </c>
      <c r="E15728" t="s">
        <v>9</v>
      </c>
      <c r="F15728" t="s">
        <v>655</v>
      </c>
      <c r="G15728" t="s">
        <v>714</v>
      </c>
      <c r="H15728" s="135" t="s">
        <v>2060</v>
      </c>
      <c r="I15728" t="s">
        <v>1454</v>
      </c>
      <c r="J15728" s="20">
        <v>33</v>
      </c>
      <c r="K15728" s="20" t="s">
        <v>3</v>
      </c>
      <c r="L15728" t="s">
        <v>1464</v>
      </c>
      <c r="M15728" s="20">
        <v>10.24</v>
      </c>
      <c r="N15728" s="20">
        <v>7.26</v>
      </c>
      <c r="AE15728">
        <f t="shared" si="245"/>
        <v>2011</v>
      </c>
    </row>
    <row r="15729" spans="1:31" x14ac:dyDescent="0.25">
      <c r="A15729" s="7">
        <v>15726</v>
      </c>
      <c r="B15729" s="8">
        <v>40848</v>
      </c>
      <c r="C15729" t="s">
        <v>3</v>
      </c>
      <c r="D15729" t="s">
        <v>823</v>
      </c>
      <c r="E15729" t="s">
        <v>9</v>
      </c>
      <c r="F15729" t="s">
        <v>918</v>
      </c>
      <c r="G15729" t="s">
        <v>648</v>
      </c>
      <c r="H15729" s="135" t="s">
        <v>1944</v>
      </c>
      <c r="I15729" t="s">
        <v>1455</v>
      </c>
      <c r="J15729" s="20">
        <v>18</v>
      </c>
      <c r="K15729" s="20" t="s">
        <v>3</v>
      </c>
      <c r="L15729" t="s">
        <v>1464</v>
      </c>
      <c r="M15729" s="20">
        <v>3.02</v>
      </c>
      <c r="N15729" s="20">
        <v>1.98</v>
      </c>
      <c r="AE15729">
        <f t="shared" si="245"/>
        <v>2011</v>
      </c>
    </row>
    <row r="15730" spans="1:31" x14ac:dyDescent="0.25">
      <c r="A15730" s="7">
        <v>15727</v>
      </c>
      <c r="B15730" s="8">
        <v>40848</v>
      </c>
      <c r="C15730" s="9" t="s">
        <v>3</v>
      </c>
      <c r="D15730" t="s">
        <v>55</v>
      </c>
      <c r="E15730" t="s">
        <v>9</v>
      </c>
      <c r="F15730" t="s">
        <v>1124</v>
      </c>
      <c r="G15730" t="s">
        <v>1016</v>
      </c>
      <c r="H15730" s="135" t="s">
        <v>2912</v>
      </c>
      <c r="I15730" t="s">
        <v>1458</v>
      </c>
      <c r="J15730" s="20">
        <v>8</v>
      </c>
      <c r="K15730" s="20" t="s">
        <v>3</v>
      </c>
      <c r="L15730" s="13" t="s">
        <v>1466</v>
      </c>
      <c r="M15730" s="20">
        <v>10</v>
      </c>
      <c r="N15730" s="20">
        <v>30</v>
      </c>
      <c r="AE15730">
        <f t="shared" si="245"/>
        <v>2011</v>
      </c>
    </row>
    <row r="15731" spans="1:31" x14ac:dyDescent="0.25">
      <c r="A15731" s="7">
        <v>15728</v>
      </c>
      <c r="B15731" s="8">
        <v>40848</v>
      </c>
      <c r="C15731" t="s">
        <v>3</v>
      </c>
      <c r="D15731" t="s">
        <v>543</v>
      </c>
      <c r="E15731" t="s">
        <v>9</v>
      </c>
      <c r="F15731" t="s">
        <v>521</v>
      </c>
      <c r="G15731" t="s">
        <v>895</v>
      </c>
      <c r="H15731" s="135" t="s">
        <v>2708</v>
      </c>
      <c r="I15731" t="s">
        <v>1456</v>
      </c>
      <c r="J15731" s="20">
        <v>21</v>
      </c>
      <c r="K15731" s="20" t="s">
        <v>9</v>
      </c>
      <c r="L15731" t="s">
        <v>1463</v>
      </c>
      <c r="M15731" s="20">
        <v>5.04</v>
      </c>
      <c r="N15731" s="20">
        <v>6.46</v>
      </c>
      <c r="O15731" t="s">
        <v>3</v>
      </c>
      <c r="P15731" s="13" t="s">
        <v>494</v>
      </c>
      <c r="Q15731" t="s">
        <v>9</v>
      </c>
      <c r="R15731" t="s">
        <v>427</v>
      </c>
      <c r="S15731" t="s">
        <v>1465</v>
      </c>
      <c r="U15731" t="s">
        <v>1465</v>
      </c>
      <c r="W15731" t="s">
        <v>1465</v>
      </c>
      <c r="Y15731" t="s">
        <v>1465</v>
      </c>
      <c r="AA15731" t="s">
        <v>1465</v>
      </c>
      <c r="AC15731" t="s">
        <v>1465</v>
      </c>
      <c r="AE15731">
        <f t="shared" si="245"/>
        <v>2011</v>
      </c>
    </row>
    <row r="15732" spans="1:31" x14ac:dyDescent="0.25">
      <c r="A15732" s="7">
        <v>15729</v>
      </c>
      <c r="B15732" s="8">
        <v>40848</v>
      </c>
      <c r="C15732" t="s">
        <v>3</v>
      </c>
      <c r="D15732" t="s">
        <v>427</v>
      </c>
      <c r="E15732" t="s">
        <v>9</v>
      </c>
      <c r="F15732" t="s">
        <v>543</v>
      </c>
      <c r="G15732" t="s">
        <v>732</v>
      </c>
      <c r="H15732" s="135" t="s">
        <v>2431</v>
      </c>
      <c r="I15732" t="s">
        <v>1456</v>
      </c>
      <c r="J15732" s="20">
        <v>19</v>
      </c>
      <c r="K15732" s="20" t="s">
        <v>3</v>
      </c>
      <c r="L15732" t="s">
        <v>1464</v>
      </c>
      <c r="M15732" s="20">
        <v>6.32</v>
      </c>
      <c r="N15732" s="20">
        <v>4.18</v>
      </c>
      <c r="O15732" t="s">
        <v>3</v>
      </c>
      <c r="P15732" s="13" t="s">
        <v>978</v>
      </c>
      <c r="Q15732" t="s">
        <v>9</v>
      </c>
      <c r="R15732" t="s">
        <v>794</v>
      </c>
      <c r="S15732" t="s">
        <v>1465</v>
      </c>
      <c r="U15732" t="s">
        <v>1465</v>
      </c>
      <c r="W15732" t="s">
        <v>1465</v>
      </c>
      <c r="Y15732" t="s">
        <v>1465</v>
      </c>
      <c r="AA15732" t="s">
        <v>1465</v>
      </c>
      <c r="AC15732" t="s">
        <v>1465</v>
      </c>
      <c r="AE15732">
        <f t="shared" si="245"/>
        <v>2011</v>
      </c>
    </row>
    <row r="15733" spans="1:31" x14ac:dyDescent="0.25">
      <c r="A15733" s="7">
        <v>15730</v>
      </c>
      <c r="B15733" s="8">
        <v>40849</v>
      </c>
      <c r="C15733" t="s">
        <v>3</v>
      </c>
      <c r="D15733" t="s">
        <v>734</v>
      </c>
      <c r="E15733" t="s">
        <v>9</v>
      </c>
      <c r="F15733" t="s">
        <v>655</v>
      </c>
      <c r="G15733" t="s">
        <v>714</v>
      </c>
      <c r="H15733" s="136" t="s">
        <v>2147</v>
      </c>
      <c r="I15733" t="s">
        <v>1454</v>
      </c>
      <c r="J15733" s="20">
        <v>33</v>
      </c>
      <c r="K15733" s="20" t="s">
        <v>9</v>
      </c>
      <c r="L15733" t="s">
        <v>1464</v>
      </c>
      <c r="M15733" s="20">
        <v>7.26</v>
      </c>
      <c r="N15733" s="20">
        <v>10.24</v>
      </c>
      <c r="AE15733">
        <f t="shared" si="245"/>
        <v>2011</v>
      </c>
    </row>
    <row r="15734" spans="1:31" x14ac:dyDescent="0.25">
      <c r="A15734" s="7">
        <v>15731</v>
      </c>
      <c r="B15734" s="8">
        <v>40849</v>
      </c>
      <c r="C15734" t="s">
        <v>3</v>
      </c>
      <c r="D15734" t="s">
        <v>1123</v>
      </c>
      <c r="E15734" t="s">
        <v>9</v>
      </c>
      <c r="F15734" t="s">
        <v>131</v>
      </c>
      <c r="G15734" t="s">
        <v>929</v>
      </c>
      <c r="H15734" s="135" t="s">
        <v>3115</v>
      </c>
      <c r="I15734" t="s">
        <v>1454</v>
      </c>
      <c r="J15734" s="20">
        <v>15</v>
      </c>
      <c r="K15734" s="20" t="s">
        <v>1465</v>
      </c>
      <c r="L15734" t="s">
        <v>1466</v>
      </c>
      <c r="M15734" s="20">
        <v>3.75</v>
      </c>
      <c r="N15734" s="20">
        <v>3.75</v>
      </c>
      <c r="AE15734">
        <f t="shared" si="245"/>
        <v>2011</v>
      </c>
    </row>
    <row r="15735" spans="1:31" x14ac:dyDescent="0.25">
      <c r="A15735" s="7">
        <v>15732</v>
      </c>
      <c r="B15735" s="8">
        <v>40849</v>
      </c>
      <c r="C15735" t="s">
        <v>3</v>
      </c>
      <c r="D15735" t="s">
        <v>350</v>
      </c>
      <c r="E15735" t="s">
        <v>9</v>
      </c>
      <c r="F15735" t="s">
        <v>795</v>
      </c>
      <c r="G15735" t="s">
        <v>1016</v>
      </c>
      <c r="H15735" s="9" t="s">
        <v>2972</v>
      </c>
      <c r="I15735" t="s">
        <v>1454</v>
      </c>
      <c r="J15735" s="20">
        <v>23</v>
      </c>
      <c r="K15735" s="20" t="s">
        <v>3</v>
      </c>
      <c r="L15735" t="s">
        <v>1463</v>
      </c>
      <c r="M15735" s="20">
        <v>6.98</v>
      </c>
      <c r="N15735" s="20">
        <v>5.52</v>
      </c>
      <c r="AE15735">
        <f t="shared" si="245"/>
        <v>2011</v>
      </c>
    </row>
    <row r="15736" spans="1:31" x14ac:dyDescent="0.25">
      <c r="A15736" s="7">
        <v>15733</v>
      </c>
      <c r="B15736" s="8">
        <v>40849</v>
      </c>
      <c r="C15736" t="s">
        <v>3</v>
      </c>
      <c r="D15736" t="s">
        <v>779</v>
      </c>
      <c r="E15736" t="s">
        <v>9</v>
      </c>
      <c r="F15736" t="s">
        <v>833</v>
      </c>
      <c r="G15736" t="s">
        <v>648</v>
      </c>
      <c r="H15736" s="135" t="s">
        <v>2947</v>
      </c>
      <c r="I15736" t="s">
        <v>1454</v>
      </c>
      <c r="J15736" s="20">
        <v>18</v>
      </c>
      <c r="K15736" s="20" t="s">
        <v>3</v>
      </c>
      <c r="L15736" t="s">
        <v>1464</v>
      </c>
      <c r="M15736" s="20">
        <v>6.04</v>
      </c>
      <c r="N15736" s="20">
        <v>3.96</v>
      </c>
      <c r="AE15736">
        <f t="shared" si="245"/>
        <v>2011</v>
      </c>
    </row>
    <row r="15737" spans="1:31" x14ac:dyDescent="0.25">
      <c r="A15737" s="7">
        <v>15734</v>
      </c>
      <c r="B15737" s="8">
        <v>40850</v>
      </c>
      <c r="C15737" t="s">
        <v>3</v>
      </c>
      <c r="D15737" t="s">
        <v>55</v>
      </c>
      <c r="E15737" t="s">
        <v>9</v>
      </c>
      <c r="F15737" t="s">
        <v>1125</v>
      </c>
      <c r="G15737" t="s">
        <v>1037</v>
      </c>
      <c r="H15737" s="9" t="s">
        <v>3119</v>
      </c>
      <c r="I15737" t="s">
        <v>1458</v>
      </c>
      <c r="J15737" s="20">
        <v>9</v>
      </c>
      <c r="K15737" s="20" t="s">
        <v>9</v>
      </c>
      <c r="L15737" t="s">
        <v>1463</v>
      </c>
      <c r="M15737" s="20">
        <v>10</v>
      </c>
      <c r="N15737" s="20">
        <v>30</v>
      </c>
      <c r="AE15737">
        <f t="shared" si="245"/>
        <v>2011</v>
      </c>
    </row>
    <row r="15738" spans="1:31" x14ac:dyDescent="0.25">
      <c r="A15738" s="7">
        <v>15735</v>
      </c>
      <c r="B15738" s="8">
        <v>40850</v>
      </c>
      <c r="C15738" t="s">
        <v>3</v>
      </c>
      <c r="D15738" t="s">
        <v>1123</v>
      </c>
      <c r="E15738" t="s">
        <v>9</v>
      </c>
      <c r="F15738" t="s">
        <v>860</v>
      </c>
      <c r="G15738" t="s">
        <v>929</v>
      </c>
      <c r="H15738" s="135" t="s">
        <v>2807</v>
      </c>
      <c r="I15738" t="s">
        <v>1454</v>
      </c>
      <c r="J15738" s="20">
        <v>18</v>
      </c>
      <c r="K15738" s="20" t="s">
        <v>9</v>
      </c>
      <c r="L15738" t="s">
        <v>1464</v>
      </c>
      <c r="M15738" s="20">
        <v>3.96</v>
      </c>
      <c r="N15738" s="20">
        <v>6.04</v>
      </c>
      <c r="AE15738">
        <f t="shared" si="245"/>
        <v>2011</v>
      </c>
    </row>
    <row r="15739" spans="1:31" x14ac:dyDescent="0.25">
      <c r="A15739" s="7">
        <v>15736</v>
      </c>
      <c r="B15739" s="8">
        <v>40850</v>
      </c>
      <c r="C15739" t="s">
        <v>3</v>
      </c>
      <c r="D15739" t="s">
        <v>734</v>
      </c>
      <c r="E15739" t="s">
        <v>9</v>
      </c>
      <c r="F15739" t="s">
        <v>655</v>
      </c>
      <c r="G15739" t="s">
        <v>714</v>
      </c>
      <c r="H15739" s="9" t="s">
        <v>2289</v>
      </c>
      <c r="I15739" t="s">
        <v>1454</v>
      </c>
      <c r="J15739" s="20">
        <v>40</v>
      </c>
      <c r="K15739" s="20" t="s">
        <v>3</v>
      </c>
      <c r="L15739" t="s">
        <v>1464</v>
      </c>
      <c r="M15739" s="20">
        <v>12.2</v>
      </c>
      <c r="N15739" s="20">
        <v>8.8000000000000007</v>
      </c>
      <c r="AE15739">
        <f t="shared" si="245"/>
        <v>2011</v>
      </c>
    </row>
    <row r="15740" spans="1:31" x14ac:dyDescent="0.25">
      <c r="A15740" s="7">
        <v>15737</v>
      </c>
      <c r="B15740" s="8">
        <v>40851</v>
      </c>
      <c r="C15740" t="s">
        <v>3</v>
      </c>
      <c r="D15740" t="s">
        <v>790</v>
      </c>
      <c r="E15740" t="s">
        <v>9</v>
      </c>
      <c r="F15740" t="s">
        <v>1093</v>
      </c>
      <c r="G15740" t="s">
        <v>648</v>
      </c>
      <c r="H15740" s="9" t="s">
        <v>1797</v>
      </c>
      <c r="I15740" t="s">
        <v>1454</v>
      </c>
      <c r="J15740" s="20">
        <v>30</v>
      </c>
      <c r="K15740" s="20" t="s">
        <v>1465</v>
      </c>
      <c r="L15740" t="s">
        <v>1466</v>
      </c>
      <c r="M15740" s="20">
        <v>7.5</v>
      </c>
      <c r="N15740" s="20">
        <v>7.5</v>
      </c>
      <c r="AE15740">
        <f t="shared" si="245"/>
        <v>2011</v>
      </c>
    </row>
    <row r="15741" spans="1:31" x14ac:dyDescent="0.25">
      <c r="A15741" s="7">
        <v>15738</v>
      </c>
      <c r="B15741" s="8">
        <v>40851</v>
      </c>
      <c r="C15741" t="s">
        <v>3</v>
      </c>
      <c r="D15741" t="s">
        <v>791</v>
      </c>
      <c r="E15741" t="s">
        <v>9</v>
      </c>
      <c r="F15741" t="s">
        <v>787</v>
      </c>
      <c r="G15741" t="s">
        <v>1016</v>
      </c>
      <c r="H15741" s="135" t="s">
        <v>3078</v>
      </c>
      <c r="I15741" t="s">
        <v>1455</v>
      </c>
      <c r="J15741" s="20">
        <v>23</v>
      </c>
      <c r="K15741" s="20" t="s">
        <v>3</v>
      </c>
      <c r="L15741" t="s">
        <v>1464</v>
      </c>
      <c r="M15741" s="20">
        <v>3.7199999999999998</v>
      </c>
      <c r="N15741" s="20">
        <v>2.5300000000000002</v>
      </c>
      <c r="AE15741">
        <f t="shared" si="245"/>
        <v>2011</v>
      </c>
    </row>
    <row r="15742" spans="1:31" x14ac:dyDescent="0.25">
      <c r="A15742" s="7">
        <v>15739</v>
      </c>
      <c r="B15742" s="8">
        <v>40851</v>
      </c>
      <c r="C15742" t="s">
        <v>3</v>
      </c>
      <c r="D15742" t="s">
        <v>1060</v>
      </c>
      <c r="E15742" t="s">
        <v>9</v>
      </c>
      <c r="F15742" t="s">
        <v>1045</v>
      </c>
      <c r="G15742" t="s">
        <v>648</v>
      </c>
      <c r="H15742" s="136" t="s">
        <v>1496</v>
      </c>
      <c r="I15742" t="s">
        <v>1454</v>
      </c>
      <c r="J15742" s="20">
        <v>95</v>
      </c>
      <c r="K15742" s="20" t="s">
        <v>1465</v>
      </c>
      <c r="L15742" t="s">
        <v>1466</v>
      </c>
      <c r="M15742" s="20">
        <v>23.75</v>
      </c>
      <c r="N15742" s="20">
        <v>23.75</v>
      </c>
      <c r="AE15742">
        <f t="shared" si="245"/>
        <v>2011</v>
      </c>
    </row>
    <row r="15743" spans="1:31" x14ac:dyDescent="0.25">
      <c r="A15743" s="7">
        <v>15740</v>
      </c>
      <c r="B15743" s="8">
        <v>40851</v>
      </c>
      <c r="C15743" t="s">
        <v>3</v>
      </c>
      <c r="D15743" t="s">
        <v>1107</v>
      </c>
      <c r="E15743" t="s">
        <v>9</v>
      </c>
      <c r="F15743" t="s">
        <v>1106</v>
      </c>
      <c r="G15743" t="s">
        <v>714</v>
      </c>
      <c r="H15743" s="135" t="s">
        <v>1496</v>
      </c>
      <c r="I15743" t="s">
        <v>1454</v>
      </c>
      <c r="J15743" s="20">
        <v>17</v>
      </c>
      <c r="K15743" s="20" t="s">
        <v>9</v>
      </c>
      <c r="L15743" t="s">
        <v>1463</v>
      </c>
      <c r="M15743" s="20">
        <v>4.08</v>
      </c>
      <c r="N15743" s="20">
        <v>5.42</v>
      </c>
      <c r="AE15743">
        <f t="shared" si="245"/>
        <v>2011</v>
      </c>
    </row>
    <row r="15744" spans="1:31" x14ac:dyDescent="0.25">
      <c r="A15744" s="7">
        <v>15741</v>
      </c>
      <c r="B15744" s="8">
        <v>40851</v>
      </c>
      <c r="C15744" t="s">
        <v>3</v>
      </c>
      <c r="D15744" t="s">
        <v>1085</v>
      </c>
      <c r="E15744" t="s">
        <v>9</v>
      </c>
      <c r="F15744" t="s">
        <v>1106</v>
      </c>
      <c r="G15744" t="s">
        <v>714</v>
      </c>
      <c r="H15744" s="135" t="s">
        <v>1496</v>
      </c>
      <c r="I15744" t="s">
        <v>1454</v>
      </c>
      <c r="J15744" s="20">
        <v>32</v>
      </c>
      <c r="K15744" s="20" t="s">
        <v>3</v>
      </c>
      <c r="L15744" t="s">
        <v>1463</v>
      </c>
      <c r="M15744" s="20">
        <v>9.32</v>
      </c>
      <c r="N15744" s="20">
        <v>7.68</v>
      </c>
      <c r="AE15744">
        <f t="shared" si="245"/>
        <v>2011</v>
      </c>
    </row>
    <row r="15745" spans="1:31" x14ac:dyDescent="0.25">
      <c r="A15745" s="7">
        <v>15742</v>
      </c>
      <c r="B15745" s="8">
        <v>40852</v>
      </c>
      <c r="C15745" t="s">
        <v>3</v>
      </c>
      <c r="D15745" t="s">
        <v>442</v>
      </c>
      <c r="E15745" t="s">
        <v>9</v>
      </c>
      <c r="F15745" t="s">
        <v>427</v>
      </c>
      <c r="G15745" t="s">
        <v>1016</v>
      </c>
      <c r="H15745" s="9" t="s">
        <v>2884</v>
      </c>
      <c r="I15745" t="s">
        <v>1454</v>
      </c>
      <c r="J15745" s="20">
        <v>63</v>
      </c>
      <c r="K15745" s="20" t="s">
        <v>9</v>
      </c>
      <c r="L15745" t="s">
        <v>1464</v>
      </c>
      <c r="M15745" s="20">
        <v>13.86</v>
      </c>
      <c r="N15745" s="20">
        <v>18.64</v>
      </c>
      <c r="AE15745">
        <f t="shared" si="245"/>
        <v>2011</v>
      </c>
    </row>
    <row r="15746" spans="1:31" x14ac:dyDescent="0.25">
      <c r="A15746" s="7">
        <v>15743</v>
      </c>
      <c r="B15746" s="8">
        <v>40852</v>
      </c>
      <c r="C15746" t="s">
        <v>3</v>
      </c>
      <c r="D15746" t="s">
        <v>577</v>
      </c>
      <c r="E15746" t="s">
        <v>9</v>
      </c>
      <c r="F15746" t="s">
        <v>651</v>
      </c>
      <c r="G15746" t="s">
        <v>65</v>
      </c>
      <c r="H15746" s="135" t="s">
        <v>1539</v>
      </c>
      <c r="I15746" t="s">
        <v>1454</v>
      </c>
      <c r="J15746" s="20">
        <v>8</v>
      </c>
      <c r="K15746" s="20" t="s">
        <v>3</v>
      </c>
      <c r="L15746" t="s">
        <v>1463</v>
      </c>
      <c r="M15746" s="20">
        <v>3.08</v>
      </c>
      <c r="N15746" s="20">
        <v>1.92</v>
      </c>
      <c r="AE15746">
        <f t="shared" si="245"/>
        <v>2011</v>
      </c>
    </row>
    <row r="15747" spans="1:31" x14ac:dyDescent="0.25">
      <c r="A15747" s="7">
        <v>15744</v>
      </c>
      <c r="B15747" s="8">
        <v>40852</v>
      </c>
      <c r="C15747" t="s">
        <v>3</v>
      </c>
      <c r="D15747" t="s">
        <v>577</v>
      </c>
      <c r="E15747" t="s">
        <v>9</v>
      </c>
      <c r="F15747" t="s">
        <v>651</v>
      </c>
      <c r="G15747" t="s">
        <v>65</v>
      </c>
      <c r="H15747" s="135" t="s">
        <v>1561</v>
      </c>
      <c r="I15747" t="s">
        <v>1454</v>
      </c>
      <c r="J15747" s="20">
        <v>10</v>
      </c>
      <c r="K15747" s="20" t="s">
        <v>9</v>
      </c>
      <c r="L15747" t="s">
        <v>1464</v>
      </c>
      <c r="M15747" s="20">
        <v>2.2000000000000002</v>
      </c>
      <c r="N15747" s="20">
        <v>3.8</v>
      </c>
      <c r="AE15747">
        <f t="shared" si="245"/>
        <v>2011</v>
      </c>
    </row>
    <row r="15748" spans="1:31" x14ac:dyDescent="0.25">
      <c r="A15748" s="7">
        <v>15745</v>
      </c>
      <c r="B15748" s="8">
        <v>40852</v>
      </c>
      <c r="C15748" t="s">
        <v>3</v>
      </c>
      <c r="D15748" t="s">
        <v>577</v>
      </c>
      <c r="E15748" t="s">
        <v>9</v>
      </c>
      <c r="F15748" t="s">
        <v>651</v>
      </c>
      <c r="G15748" t="s">
        <v>65</v>
      </c>
      <c r="H15748" s="135" t="s">
        <v>1584</v>
      </c>
      <c r="I15748" t="s">
        <v>1454</v>
      </c>
      <c r="J15748" s="20">
        <v>10</v>
      </c>
      <c r="K15748" s="20" t="s">
        <v>9</v>
      </c>
      <c r="L15748" t="s">
        <v>1463</v>
      </c>
      <c r="M15748" s="20">
        <v>2.4</v>
      </c>
      <c r="N15748" s="20">
        <v>3.6</v>
      </c>
      <c r="AE15748">
        <f t="shared" ref="AE15748:AE15811" si="246">YEAR(B15748)</f>
        <v>2011</v>
      </c>
    </row>
    <row r="15749" spans="1:31" x14ac:dyDescent="0.25">
      <c r="A15749" s="7">
        <v>15746</v>
      </c>
      <c r="B15749" s="8">
        <v>40852</v>
      </c>
      <c r="C15749" t="s">
        <v>3</v>
      </c>
      <c r="D15749" t="s">
        <v>465</v>
      </c>
      <c r="E15749" t="s">
        <v>9</v>
      </c>
      <c r="F15749" t="s">
        <v>427</v>
      </c>
      <c r="G15749" t="s">
        <v>895</v>
      </c>
      <c r="H15749" s="9" t="s">
        <v>2969</v>
      </c>
      <c r="I15749" t="s">
        <v>1454</v>
      </c>
      <c r="J15749" s="20">
        <v>36</v>
      </c>
      <c r="K15749" s="20" t="s">
        <v>9</v>
      </c>
      <c r="L15749" t="s">
        <v>1464</v>
      </c>
      <c r="M15749" s="20">
        <v>7.92</v>
      </c>
      <c r="N15749" s="20">
        <v>11.08</v>
      </c>
      <c r="AE15749">
        <f t="shared" si="246"/>
        <v>2011</v>
      </c>
    </row>
    <row r="15750" spans="1:31" x14ac:dyDescent="0.25">
      <c r="A15750" s="7">
        <v>15747</v>
      </c>
      <c r="B15750" s="8">
        <v>40852</v>
      </c>
      <c r="C15750" t="s">
        <v>3</v>
      </c>
      <c r="D15750" t="s">
        <v>543</v>
      </c>
      <c r="E15750" t="s">
        <v>9</v>
      </c>
      <c r="F15750" t="s">
        <v>427</v>
      </c>
      <c r="G15750" t="s">
        <v>1016</v>
      </c>
      <c r="H15750" s="9" t="s">
        <v>3017</v>
      </c>
      <c r="I15750" t="s">
        <v>1454</v>
      </c>
      <c r="J15750" s="20">
        <v>18</v>
      </c>
      <c r="K15750" s="20" t="s">
        <v>9</v>
      </c>
      <c r="L15750" t="s">
        <v>1464</v>
      </c>
      <c r="M15750" s="20">
        <v>3.96</v>
      </c>
      <c r="N15750" s="20">
        <v>6.04</v>
      </c>
      <c r="AE15750">
        <f t="shared" si="246"/>
        <v>2011</v>
      </c>
    </row>
    <row r="15751" spans="1:31" x14ac:dyDescent="0.25">
      <c r="A15751" s="7">
        <v>15748</v>
      </c>
      <c r="B15751" s="8">
        <v>40852</v>
      </c>
      <c r="C15751" t="s">
        <v>3</v>
      </c>
      <c r="D15751" t="s">
        <v>1068</v>
      </c>
      <c r="E15751" t="s">
        <v>9</v>
      </c>
      <c r="F15751" t="s">
        <v>1088</v>
      </c>
      <c r="G15751" t="s">
        <v>1016</v>
      </c>
      <c r="H15751" s="135" t="s">
        <v>1496</v>
      </c>
      <c r="I15751" t="s">
        <v>1454</v>
      </c>
      <c r="J15751" s="20">
        <v>9</v>
      </c>
      <c r="K15751" s="20" t="s">
        <v>9</v>
      </c>
      <c r="L15751" t="s">
        <v>1464</v>
      </c>
      <c r="M15751" s="20">
        <v>1.98</v>
      </c>
      <c r="N15751" s="20">
        <v>3.52</v>
      </c>
      <c r="AE15751">
        <f t="shared" si="246"/>
        <v>2011</v>
      </c>
    </row>
    <row r="15752" spans="1:31" x14ac:dyDescent="0.25">
      <c r="A15752" s="7">
        <v>15749</v>
      </c>
      <c r="B15752" s="8">
        <v>40852</v>
      </c>
      <c r="C15752" t="s">
        <v>3</v>
      </c>
      <c r="D15752" t="s">
        <v>1119</v>
      </c>
      <c r="E15752" t="s">
        <v>9</v>
      </c>
      <c r="F15752" t="s">
        <v>1116</v>
      </c>
      <c r="G15752" t="s">
        <v>714</v>
      </c>
      <c r="H15752" s="9" t="s">
        <v>2252</v>
      </c>
      <c r="I15752" t="s">
        <v>1454</v>
      </c>
      <c r="J15752" s="20">
        <v>23</v>
      </c>
      <c r="K15752" s="20" t="s">
        <v>9</v>
      </c>
      <c r="L15752" t="s">
        <v>1464</v>
      </c>
      <c r="M15752" s="20">
        <v>5.0600000000000005</v>
      </c>
      <c r="N15752" s="20">
        <v>7.4399999999999995</v>
      </c>
      <c r="AE15752">
        <f t="shared" si="246"/>
        <v>2011</v>
      </c>
    </row>
    <row r="15753" spans="1:31" x14ac:dyDescent="0.25">
      <c r="A15753" s="7">
        <v>15750</v>
      </c>
      <c r="B15753" s="8">
        <v>40853</v>
      </c>
      <c r="C15753" t="s">
        <v>3</v>
      </c>
      <c r="D15753" t="s">
        <v>834</v>
      </c>
      <c r="E15753" t="s">
        <v>9</v>
      </c>
      <c r="F15753" t="s">
        <v>1101</v>
      </c>
      <c r="G15753" t="s">
        <v>929</v>
      </c>
      <c r="H15753" s="135" t="s">
        <v>2644</v>
      </c>
      <c r="I15753" t="s">
        <v>1454</v>
      </c>
      <c r="J15753" s="20">
        <v>11</v>
      </c>
      <c r="K15753" s="20" t="s">
        <v>3</v>
      </c>
      <c r="L15753" t="s">
        <v>1463</v>
      </c>
      <c r="M15753" s="20">
        <v>3.86</v>
      </c>
      <c r="N15753" s="20">
        <v>2.64</v>
      </c>
      <c r="AE15753">
        <f t="shared" si="246"/>
        <v>2011</v>
      </c>
    </row>
    <row r="15754" spans="1:31" x14ac:dyDescent="0.25">
      <c r="A15754" s="7">
        <v>15751</v>
      </c>
      <c r="B15754" s="8">
        <v>40853</v>
      </c>
      <c r="C15754" t="s">
        <v>3</v>
      </c>
      <c r="D15754" t="s">
        <v>543</v>
      </c>
      <c r="E15754" t="s">
        <v>9</v>
      </c>
      <c r="F15754" t="s">
        <v>45</v>
      </c>
      <c r="G15754" t="s">
        <v>895</v>
      </c>
      <c r="H15754" s="9" t="s">
        <v>2681</v>
      </c>
      <c r="I15754" t="s">
        <v>1454</v>
      </c>
      <c r="J15754" s="20">
        <v>17</v>
      </c>
      <c r="K15754" s="20" t="s">
        <v>3</v>
      </c>
      <c r="L15754" t="s">
        <v>1464</v>
      </c>
      <c r="M15754" s="20">
        <v>5.76</v>
      </c>
      <c r="N15754" s="20">
        <v>3.74</v>
      </c>
      <c r="AE15754">
        <f t="shared" si="246"/>
        <v>2011</v>
      </c>
    </row>
    <row r="15755" spans="1:31" x14ac:dyDescent="0.25">
      <c r="A15755" s="7">
        <v>15752</v>
      </c>
      <c r="B15755" s="8">
        <v>40853</v>
      </c>
      <c r="C15755" t="s">
        <v>3</v>
      </c>
      <c r="D15755" t="s">
        <v>543</v>
      </c>
      <c r="E15755" t="s">
        <v>9</v>
      </c>
      <c r="F15755" t="s">
        <v>45</v>
      </c>
      <c r="G15755" t="s">
        <v>895</v>
      </c>
      <c r="H15755" s="135" t="s">
        <v>3085</v>
      </c>
      <c r="I15755" t="s">
        <v>1454</v>
      </c>
      <c r="J15755" s="20">
        <v>10</v>
      </c>
      <c r="K15755" s="20" t="s">
        <v>9</v>
      </c>
      <c r="L15755" t="s">
        <v>1463</v>
      </c>
      <c r="M15755" s="20">
        <v>2.4</v>
      </c>
      <c r="N15755" s="20">
        <v>3.6</v>
      </c>
      <c r="AE15755">
        <f t="shared" si="246"/>
        <v>2011</v>
      </c>
    </row>
    <row r="15756" spans="1:31" x14ac:dyDescent="0.25">
      <c r="A15756" s="7">
        <v>15753</v>
      </c>
      <c r="B15756" s="8">
        <v>40854</v>
      </c>
      <c r="C15756" t="s">
        <v>3</v>
      </c>
      <c r="D15756" t="s">
        <v>543</v>
      </c>
      <c r="E15756" t="s">
        <v>9</v>
      </c>
      <c r="F15756" t="s">
        <v>233</v>
      </c>
      <c r="G15756" t="s">
        <v>861</v>
      </c>
      <c r="H15756" s="135" t="s">
        <v>2549</v>
      </c>
      <c r="I15756" t="s">
        <v>1454</v>
      </c>
      <c r="J15756" s="20">
        <v>56</v>
      </c>
      <c r="K15756" s="20" t="s">
        <v>9</v>
      </c>
      <c r="L15756" t="s">
        <v>1464</v>
      </c>
      <c r="M15756" s="20">
        <v>12.32</v>
      </c>
      <c r="N15756" s="20">
        <v>16.68</v>
      </c>
      <c r="AE15756">
        <f t="shared" si="246"/>
        <v>2011</v>
      </c>
    </row>
    <row r="15757" spans="1:31" x14ac:dyDescent="0.25">
      <c r="A15757" s="7">
        <v>15754</v>
      </c>
      <c r="B15757" s="8">
        <v>40854</v>
      </c>
      <c r="C15757" t="s">
        <v>3</v>
      </c>
      <c r="D15757" t="s">
        <v>1118</v>
      </c>
      <c r="E15757" t="s">
        <v>9</v>
      </c>
      <c r="F15757" t="s">
        <v>1109</v>
      </c>
      <c r="G15757" t="s">
        <v>732</v>
      </c>
      <c r="H15757" s="135" t="s">
        <v>2307</v>
      </c>
      <c r="I15757" t="s">
        <v>1455</v>
      </c>
      <c r="J15757" s="20">
        <v>10</v>
      </c>
      <c r="K15757" s="20" t="s">
        <v>3</v>
      </c>
      <c r="L15757" t="s">
        <v>1464</v>
      </c>
      <c r="M15757" s="20">
        <v>1.9</v>
      </c>
      <c r="N15757" s="20">
        <v>1.1000000000000001</v>
      </c>
      <c r="AE15757">
        <f t="shared" si="246"/>
        <v>2011</v>
      </c>
    </row>
    <row r="15758" spans="1:31" x14ac:dyDescent="0.25">
      <c r="A15758" s="7">
        <v>15755</v>
      </c>
      <c r="B15758" s="8">
        <v>40854</v>
      </c>
      <c r="C15758" t="s">
        <v>3</v>
      </c>
      <c r="D15758" t="s">
        <v>1109</v>
      </c>
      <c r="E15758" t="s">
        <v>9</v>
      </c>
      <c r="F15758" t="s">
        <v>1118</v>
      </c>
      <c r="G15758" t="s">
        <v>732</v>
      </c>
      <c r="H15758" s="135" t="s">
        <v>2528</v>
      </c>
      <c r="I15758" t="s">
        <v>1455</v>
      </c>
      <c r="J15758" s="20">
        <v>15</v>
      </c>
      <c r="K15758" s="20" t="s">
        <v>3</v>
      </c>
      <c r="L15758" t="s">
        <v>1464</v>
      </c>
      <c r="M15758" s="20">
        <v>2.6</v>
      </c>
      <c r="N15758" s="20">
        <v>1.65</v>
      </c>
      <c r="AE15758">
        <f t="shared" si="246"/>
        <v>2011</v>
      </c>
    </row>
    <row r="15759" spans="1:31" x14ac:dyDescent="0.25">
      <c r="A15759" s="7">
        <v>15756</v>
      </c>
      <c r="B15759" s="8">
        <v>40854</v>
      </c>
      <c r="C15759" t="s">
        <v>3</v>
      </c>
      <c r="D15759" t="s">
        <v>392</v>
      </c>
      <c r="E15759" t="s">
        <v>9</v>
      </c>
      <c r="F15759" t="s">
        <v>698</v>
      </c>
      <c r="G15759" t="s">
        <v>732</v>
      </c>
      <c r="H15759" s="135" t="s">
        <v>1496</v>
      </c>
      <c r="I15759" t="s">
        <v>1454</v>
      </c>
      <c r="J15759" s="20">
        <v>19</v>
      </c>
      <c r="K15759" s="20" t="s">
        <v>9</v>
      </c>
      <c r="L15759" t="s">
        <v>1463</v>
      </c>
      <c r="M15759" s="20">
        <v>4.5599999999999996</v>
      </c>
      <c r="N15759" s="20">
        <v>5.94</v>
      </c>
      <c r="AE15759">
        <f t="shared" si="246"/>
        <v>2011</v>
      </c>
    </row>
    <row r="15760" spans="1:31" x14ac:dyDescent="0.25">
      <c r="A15760" s="7">
        <v>15757</v>
      </c>
      <c r="B15760" s="8">
        <v>40855</v>
      </c>
      <c r="C15760" t="s">
        <v>3</v>
      </c>
      <c r="D15760" t="s">
        <v>163</v>
      </c>
      <c r="E15760" t="s">
        <v>9</v>
      </c>
      <c r="F15760" t="s">
        <v>1088</v>
      </c>
      <c r="G15760" t="s">
        <v>870</v>
      </c>
      <c r="H15760" s="135" t="s">
        <v>1496</v>
      </c>
      <c r="I15760" t="s">
        <v>1454</v>
      </c>
      <c r="J15760" s="20">
        <v>5</v>
      </c>
      <c r="K15760" s="20" t="s">
        <v>9</v>
      </c>
      <c r="L15760" t="s">
        <v>1464</v>
      </c>
      <c r="M15760" s="20">
        <v>1.1000000000000001</v>
      </c>
      <c r="N15760" s="20">
        <v>2.4</v>
      </c>
      <c r="AE15760">
        <f t="shared" si="246"/>
        <v>2011</v>
      </c>
    </row>
    <row r="15761" spans="1:31" x14ac:dyDescent="0.25">
      <c r="A15761" s="7">
        <v>15758</v>
      </c>
      <c r="B15761" s="8">
        <v>40855</v>
      </c>
      <c r="C15761" t="s">
        <v>3</v>
      </c>
      <c r="D15761" t="s">
        <v>543</v>
      </c>
      <c r="E15761" t="s">
        <v>9</v>
      </c>
      <c r="F15761" t="s">
        <v>268</v>
      </c>
      <c r="G15761" t="s">
        <v>895</v>
      </c>
      <c r="H15761" s="135" t="s">
        <v>2623</v>
      </c>
      <c r="I15761" t="s">
        <v>1454</v>
      </c>
      <c r="J15761" s="20">
        <v>12</v>
      </c>
      <c r="K15761" s="20" t="s">
        <v>1465</v>
      </c>
      <c r="L15761" t="s">
        <v>1466</v>
      </c>
      <c r="M15761" s="20">
        <v>3</v>
      </c>
      <c r="N15761" s="20">
        <v>3</v>
      </c>
      <c r="AE15761">
        <f t="shared" si="246"/>
        <v>2011</v>
      </c>
    </row>
    <row r="15762" spans="1:31" x14ac:dyDescent="0.25">
      <c r="A15762" s="7">
        <v>15759</v>
      </c>
      <c r="B15762" s="8">
        <v>40856</v>
      </c>
      <c r="C15762" t="s">
        <v>3</v>
      </c>
      <c r="D15762" t="s">
        <v>1123</v>
      </c>
      <c r="E15762" t="s">
        <v>9</v>
      </c>
      <c r="F15762" t="s">
        <v>1111</v>
      </c>
      <c r="G15762" t="s">
        <v>648</v>
      </c>
      <c r="H15762" s="9" t="s">
        <v>1797</v>
      </c>
      <c r="I15762" t="s">
        <v>1454</v>
      </c>
      <c r="J15762" s="20">
        <v>40</v>
      </c>
      <c r="K15762" s="20" t="s">
        <v>3</v>
      </c>
      <c r="L15762" t="s">
        <v>1464</v>
      </c>
      <c r="M15762" s="20">
        <v>12.2</v>
      </c>
      <c r="N15762" s="20">
        <v>8.8000000000000007</v>
      </c>
      <c r="AE15762">
        <f t="shared" si="246"/>
        <v>2011</v>
      </c>
    </row>
    <row r="15763" spans="1:31" x14ac:dyDescent="0.25">
      <c r="A15763" s="7">
        <v>15760</v>
      </c>
      <c r="B15763" s="8">
        <v>40856</v>
      </c>
      <c r="C15763" t="s">
        <v>3</v>
      </c>
      <c r="D15763" t="s">
        <v>1121</v>
      </c>
      <c r="E15763" t="s">
        <v>9</v>
      </c>
      <c r="F15763" t="s">
        <v>1116</v>
      </c>
      <c r="G15763" t="s">
        <v>714</v>
      </c>
      <c r="H15763" s="136" t="s">
        <v>2215</v>
      </c>
      <c r="I15763" t="s">
        <v>1454</v>
      </c>
      <c r="J15763" s="20">
        <v>51</v>
      </c>
      <c r="K15763" s="20" t="s">
        <v>9</v>
      </c>
      <c r="L15763" t="s">
        <v>1464</v>
      </c>
      <c r="M15763" s="20">
        <v>11.22</v>
      </c>
      <c r="N15763" s="20">
        <v>15.28</v>
      </c>
      <c r="AE15763">
        <f t="shared" si="246"/>
        <v>2011</v>
      </c>
    </row>
    <row r="15764" spans="1:31" x14ac:dyDescent="0.25">
      <c r="A15764" s="7">
        <v>15761</v>
      </c>
      <c r="B15764" s="8">
        <v>40856</v>
      </c>
      <c r="C15764" t="s">
        <v>3</v>
      </c>
      <c r="D15764" t="s">
        <v>1119</v>
      </c>
      <c r="E15764" t="s">
        <v>9</v>
      </c>
      <c r="F15764" t="s">
        <v>1116</v>
      </c>
      <c r="G15764" t="s">
        <v>714</v>
      </c>
      <c r="H15764" s="135" t="s">
        <v>2058</v>
      </c>
      <c r="I15764" t="s">
        <v>1454</v>
      </c>
      <c r="J15764" s="20">
        <v>37</v>
      </c>
      <c r="K15764" s="20" t="s">
        <v>9</v>
      </c>
      <c r="L15764" t="s">
        <v>1464</v>
      </c>
      <c r="M15764" s="20">
        <v>8.14</v>
      </c>
      <c r="N15764" s="20">
        <v>11.36</v>
      </c>
      <c r="AE15764">
        <f t="shared" si="246"/>
        <v>2011</v>
      </c>
    </row>
    <row r="15765" spans="1:31" x14ac:dyDescent="0.25">
      <c r="A15765" s="7">
        <v>15762</v>
      </c>
      <c r="B15765" s="8">
        <v>40856</v>
      </c>
      <c r="C15765" t="s">
        <v>3</v>
      </c>
      <c r="D15765" t="s">
        <v>147</v>
      </c>
      <c r="E15765" t="s">
        <v>9</v>
      </c>
      <c r="F15765" t="s">
        <v>1126</v>
      </c>
      <c r="G15765" t="s">
        <v>648</v>
      </c>
      <c r="H15765" s="135" t="s">
        <v>1852</v>
      </c>
      <c r="I15765" t="s">
        <v>1458</v>
      </c>
      <c r="J15765" s="20">
        <v>15</v>
      </c>
      <c r="K15765" s="20" t="s">
        <v>9</v>
      </c>
      <c r="L15765" t="s">
        <v>1463</v>
      </c>
      <c r="M15765" s="20">
        <v>10</v>
      </c>
      <c r="N15765" s="20">
        <v>30</v>
      </c>
      <c r="AE15765">
        <f t="shared" si="246"/>
        <v>2011</v>
      </c>
    </row>
    <row r="15766" spans="1:31" x14ac:dyDescent="0.25">
      <c r="A15766" s="7">
        <v>15763</v>
      </c>
      <c r="B15766" s="8">
        <v>40856</v>
      </c>
      <c r="C15766" t="s">
        <v>3</v>
      </c>
      <c r="D15766" t="s">
        <v>1099</v>
      </c>
      <c r="E15766" t="s">
        <v>9</v>
      </c>
      <c r="F15766" t="s">
        <v>1042</v>
      </c>
      <c r="G15766" t="s">
        <v>648</v>
      </c>
      <c r="H15766" s="135" t="s">
        <v>2583</v>
      </c>
      <c r="I15766" t="s">
        <v>1455</v>
      </c>
      <c r="J15766" s="20">
        <v>5</v>
      </c>
      <c r="K15766" s="20" t="s">
        <v>1465</v>
      </c>
      <c r="L15766" t="s">
        <v>1466</v>
      </c>
      <c r="M15766" s="20">
        <v>0.625</v>
      </c>
      <c r="N15766" s="20">
        <v>0.625</v>
      </c>
      <c r="AE15766">
        <f t="shared" si="246"/>
        <v>2011</v>
      </c>
    </row>
    <row r="15767" spans="1:31" x14ac:dyDescent="0.25">
      <c r="A15767" s="7">
        <v>15764</v>
      </c>
      <c r="B15767" s="8">
        <v>40856</v>
      </c>
      <c r="C15767" t="s">
        <v>3</v>
      </c>
      <c r="D15767" t="s">
        <v>1042</v>
      </c>
      <c r="E15767" t="s">
        <v>9</v>
      </c>
      <c r="F15767" t="s">
        <v>1099</v>
      </c>
      <c r="G15767" t="s">
        <v>648</v>
      </c>
      <c r="H15767" s="135" t="s">
        <v>2583</v>
      </c>
      <c r="I15767" t="s">
        <v>1455</v>
      </c>
      <c r="J15767" s="20">
        <v>5</v>
      </c>
      <c r="K15767" s="20" t="s">
        <v>1465</v>
      </c>
      <c r="L15767" t="s">
        <v>1466</v>
      </c>
      <c r="M15767" s="20">
        <v>0.625</v>
      </c>
      <c r="N15767" s="20">
        <v>0.625</v>
      </c>
      <c r="AE15767">
        <f t="shared" si="246"/>
        <v>2011</v>
      </c>
    </row>
    <row r="15768" spans="1:31" x14ac:dyDescent="0.25">
      <c r="A15768" s="7">
        <v>15765</v>
      </c>
      <c r="B15768" s="8">
        <v>40857</v>
      </c>
      <c r="C15768" t="s">
        <v>3</v>
      </c>
      <c r="D15768" t="s">
        <v>1118</v>
      </c>
      <c r="E15768" t="s">
        <v>9</v>
      </c>
      <c r="F15768" t="s">
        <v>1109</v>
      </c>
      <c r="G15768" t="s">
        <v>732</v>
      </c>
      <c r="H15768" s="135" t="s">
        <v>2109</v>
      </c>
      <c r="I15768" t="s">
        <v>1455</v>
      </c>
      <c r="J15768" s="20">
        <v>18</v>
      </c>
      <c r="K15768" s="20" t="s">
        <v>1465</v>
      </c>
      <c r="L15768" t="s">
        <v>1466</v>
      </c>
      <c r="M15768" s="20">
        <v>2.25</v>
      </c>
      <c r="N15768" s="20">
        <v>2.25</v>
      </c>
      <c r="AE15768">
        <f t="shared" si="246"/>
        <v>2011</v>
      </c>
    </row>
    <row r="15769" spans="1:31" x14ac:dyDescent="0.25">
      <c r="A15769" s="7">
        <v>15766</v>
      </c>
      <c r="B15769" s="8">
        <v>40857</v>
      </c>
      <c r="C15769" t="s">
        <v>3</v>
      </c>
      <c r="D15769" t="s">
        <v>1123</v>
      </c>
      <c r="E15769" t="s">
        <v>9</v>
      </c>
      <c r="F15769" t="s">
        <v>1114</v>
      </c>
      <c r="G15769" t="s">
        <v>648</v>
      </c>
      <c r="H15769" s="135" t="s">
        <v>1795</v>
      </c>
      <c r="I15769" t="s">
        <v>1454</v>
      </c>
      <c r="J15769" s="20">
        <v>44</v>
      </c>
      <c r="K15769" s="20" t="s">
        <v>3</v>
      </c>
      <c r="L15769" t="s">
        <v>1463</v>
      </c>
      <c r="M15769" s="20">
        <v>12.44</v>
      </c>
      <c r="N15769" s="20">
        <v>10.56</v>
      </c>
      <c r="AE15769">
        <f t="shared" si="246"/>
        <v>2011</v>
      </c>
    </row>
    <row r="15770" spans="1:31" x14ac:dyDescent="0.25">
      <c r="A15770" s="7">
        <v>15767</v>
      </c>
      <c r="B15770" s="8">
        <v>40857</v>
      </c>
      <c r="C15770" t="s">
        <v>3</v>
      </c>
      <c r="D15770" t="s">
        <v>939</v>
      </c>
      <c r="E15770" t="s">
        <v>9</v>
      </c>
      <c r="F15770" t="s">
        <v>1106</v>
      </c>
      <c r="G15770" t="s">
        <v>714</v>
      </c>
      <c r="H15770" s="135" t="s">
        <v>1496</v>
      </c>
      <c r="I15770" t="s">
        <v>1454</v>
      </c>
      <c r="J15770" s="20">
        <v>23</v>
      </c>
      <c r="K15770" s="20" t="s">
        <v>9</v>
      </c>
      <c r="L15770" t="s">
        <v>1464</v>
      </c>
      <c r="M15770" s="20">
        <v>5.0600000000000005</v>
      </c>
      <c r="N15770" s="20">
        <v>7.4399999999999995</v>
      </c>
      <c r="AE15770">
        <f t="shared" si="246"/>
        <v>2011</v>
      </c>
    </row>
    <row r="15771" spans="1:31" x14ac:dyDescent="0.25">
      <c r="A15771" s="7">
        <v>15768</v>
      </c>
      <c r="B15771" s="8">
        <v>40857</v>
      </c>
      <c r="C15771" t="s">
        <v>3</v>
      </c>
      <c r="D15771" t="s">
        <v>986</v>
      </c>
      <c r="E15771" t="s">
        <v>9</v>
      </c>
      <c r="F15771" t="s">
        <v>1042</v>
      </c>
      <c r="G15771" t="s">
        <v>732</v>
      </c>
      <c r="H15771" s="135" t="s">
        <v>1496</v>
      </c>
      <c r="I15771" t="s">
        <v>1454</v>
      </c>
      <c r="J15771" s="20">
        <v>18</v>
      </c>
      <c r="K15771" s="20" t="s">
        <v>1465</v>
      </c>
      <c r="L15771" t="s">
        <v>1466</v>
      </c>
      <c r="M15771" s="20">
        <v>4.5</v>
      </c>
      <c r="N15771" s="20">
        <v>4.5</v>
      </c>
      <c r="AE15771">
        <f t="shared" si="246"/>
        <v>2011</v>
      </c>
    </row>
    <row r="15772" spans="1:31" x14ac:dyDescent="0.25">
      <c r="A15772" s="7">
        <v>15769</v>
      </c>
      <c r="B15772" s="8">
        <v>40858</v>
      </c>
      <c r="C15772" t="s">
        <v>3</v>
      </c>
      <c r="D15772" t="s">
        <v>360</v>
      </c>
      <c r="E15772" t="s">
        <v>9</v>
      </c>
      <c r="F15772" t="s">
        <v>1032</v>
      </c>
      <c r="G15772" t="s">
        <v>870</v>
      </c>
      <c r="H15772" s="135" t="s">
        <v>2510</v>
      </c>
      <c r="I15772" t="s">
        <v>1454</v>
      </c>
      <c r="J15772" s="20">
        <v>44</v>
      </c>
      <c r="K15772" s="20" t="s">
        <v>3</v>
      </c>
      <c r="L15772" t="s">
        <v>1463</v>
      </c>
      <c r="M15772" s="20">
        <v>12.44</v>
      </c>
      <c r="N15772" s="20">
        <v>10.56</v>
      </c>
      <c r="AE15772">
        <f t="shared" si="246"/>
        <v>2011</v>
      </c>
    </row>
    <row r="15773" spans="1:31" x14ac:dyDescent="0.25">
      <c r="A15773" s="7">
        <v>15770</v>
      </c>
      <c r="B15773" s="8">
        <v>40858</v>
      </c>
      <c r="C15773" t="s">
        <v>3</v>
      </c>
      <c r="D15773" t="s">
        <v>543</v>
      </c>
      <c r="E15773" t="s">
        <v>9</v>
      </c>
      <c r="F15773" t="s">
        <v>268</v>
      </c>
      <c r="G15773" t="s">
        <v>895</v>
      </c>
      <c r="H15773" s="135" t="s">
        <v>2628</v>
      </c>
      <c r="I15773" t="s">
        <v>1454</v>
      </c>
      <c r="J15773" s="20">
        <v>12</v>
      </c>
      <c r="K15773" s="20" t="s">
        <v>9</v>
      </c>
      <c r="L15773" t="s">
        <v>1464</v>
      </c>
      <c r="M15773" s="20">
        <v>2.64</v>
      </c>
      <c r="N15773" s="20">
        <v>4.3599999999999994</v>
      </c>
      <c r="AE15773">
        <f t="shared" si="246"/>
        <v>2011</v>
      </c>
    </row>
    <row r="15774" spans="1:31" x14ac:dyDescent="0.25">
      <c r="A15774" s="7">
        <v>15771</v>
      </c>
      <c r="B15774" s="8">
        <v>40858</v>
      </c>
      <c r="C15774" t="s">
        <v>3</v>
      </c>
      <c r="D15774" t="s">
        <v>543</v>
      </c>
      <c r="E15774" t="s">
        <v>9</v>
      </c>
      <c r="F15774" t="s">
        <v>978</v>
      </c>
      <c r="G15774" t="s">
        <v>895</v>
      </c>
      <c r="H15774" s="135" t="s">
        <v>1496</v>
      </c>
      <c r="I15774" t="s">
        <v>1454</v>
      </c>
      <c r="J15774" s="20">
        <v>18</v>
      </c>
      <c r="K15774" s="20" t="s">
        <v>3</v>
      </c>
      <c r="L15774" t="s">
        <v>1464</v>
      </c>
      <c r="M15774" s="20">
        <v>6.04</v>
      </c>
      <c r="N15774" s="20">
        <v>3.96</v>
      </c>
      <c r="AE15774">
        <f t="shared" si="246"/>
        <v>2011</v>
      </c>
    </row>
    <row r="15775" spans="1:31" x14ac:dyDescent="0.25">
      <c r="A15775" s="7">
        <v>15772</v>
      </c>
      <c r="B15775" s="8">
        <v>40858</v>
      </c>
      <c r="C15775" t="s">
        <v>3</v>
      </c>
      <c r="D15775" t="s">
        <v>989</v>
      </c>
      <c r="E15775" t="s">
        <v>9</v>
      </c>
      <c r="F15775" t="s">
        <v>978</v>
      </c>
      <c r="G15775" t="s">
        <v>648</v>
      </c>
      <c r="H15775" s="136" t="s">
        <v>1496</v>
      </c>
      <c r="I15775" t="s">
        <v>1454</v>
      </c>
      <c r="J15775" s="20">
        <v>72</v>
      </c>
      <c r="K15775" s="20" t="s">
        <v>9</v>
      </c>
      <c r="L15775" t="s">
        <v>1464</v>
      </c>
      <c r="M15775" s="20">
        <v>15.84</v>
      </c>
      <c r="N15775" s="20">
        <v>21.16</v>
      </c>
      <c r="AE15775">
        <f t="shared" si="246"/>
        <v>2011</v>
      </c>
    </row>
    <row r="15776" spans="1:31" x14ac:dyDescent="0.25">
      <c r="A15776" s="7">
        <v>15773</v>
      </c>
      <c r="B15776" s="8">
        <v>40858</v>
      </c>
      <c r="C15776" t="s">
        <v>3</v>
      </c>
      <c r="D15776" t="s">
        <v>968</v>
      </c>
      <c r="E15776" t="s">
        <v>9</v>
      </c>
      <c r="F15776" t="s">
        <v>978</v>
      </c>
      <c r="G15776" t="s">
        <v>732</v>
      </c>
      <c r="H15776" s="135" t="s">
        <v>1496</v>
      </c>
      <c r="I15776" t="s">
        <v>1454</v>
      </c>
      <c r="J15776" s="20">
        <v>40</v>
      </c>
      <c r="K15776" s="20" t="s">
        <v>9</v>
      </c>
      <c r="L15776" t="s">
        <v>1464</v>
      </c>
      <c r="M15776" s="20">
        <v>8.8000000000000007</v>
      </c>
      <c r="N15776" s="20">
        <v>12.2</v>
      </c>
      <c r="AE15776">
        <f t="shared" si="246"/>
        <v>2011</v>
      </c>
    </row>
    <row r="15777" spans="1:31" x14ac:dyDescent="0.25">
      <c r="A15777" s="7">
        <v>15774</v>
      </c>
      <c r="B15777" s="8">
        <v>40859</v>
      </c>
      <c r="C15777" t="s">
        <v>3</v>
      </c>
      <c r="D15777" t="s">
        <v>147</v>
      </c>
      <c r="E15777" t="s">
        <v>9</v>
      </c>
      <c r="F15777" t="s">
        <v>625</v>
      </c>
      <c r="G15777" t="s">
        <v>732</v>
      </c>
      <c r="H15777" s="135" t="s">
        <v>2160</v>
      </c>
      <c r="I15777" t="s">
        <v>1458</v>
      </c>
      <c r="J15777" s="20">
        <v>10</v>
      </c>
      <c r="K15777" s="20" t="s">
        <v>3</v>
      </c>
      <c r="L15777" t="s">
        <v>1464</v>
      </c>
      <c r="M15777" s="20">
        <v>10</v>
      </c>
      <c r="N15777" s="20">
        <v>30</v>
      </c>
      <c r="AE15777">
        <f t="shared" si="246"/>
        <v>2011</v>
      </c>
    </row>
    <row r="15778" spans="1:31" x14ac:dyDescent="0.25">
      <c r="A15778" s="7">
        <v>15775</v>
      </c>
      <c r="B15778" s="8">
        <v>40859</v>
      </c>
      <c r="C15778" t="s">
        <v>3</v>
      </c>
      <c r="D15778" t="s">
        <v>733</v>
      </c>
      <c r="E15778" t="s">
        <v>9</v>
      </c>
      <c r="F15778" t="s">
        <v>1127</v>
      </c>
      <c r="G15778" t="s">
        <v>714</v>
      </c>
      <c r="H15778" s="135" t="s">
        <v>2058</v>
      </c>
      <c r="I15778" t="s">
        <v>1458</v>
      </c>
      <c r="J15778" s="20">
        <v>20</v>
      </c>
      <c r="K15778" s="20" t="s">
        <v>1465</v>
      </c>
      <c r="L15778" t="s">
        <v>1466</v>
      </c>
      <c r="M15778" s="20">
        <v>10</v>
      </c>
      <c r="N15778" s="20">
        <v>30</v>
      </c>
      <c r="AE15778">
        <f t="shared" si="246"/>
        <v>2011</v>
      </c>
    </row>
    <row r="15779" spans="1:31" x14ac:dyDescent="0.25">
      <c r="A15779" s="7">
        <v>15776</v>
      </c>
      <c r="B15779" s="8">
        <v>40859</v>
      </c>
      <c r="C15779" t="s">
        <v>3</v>
      </c>
      <c r="D15779" t="s">
        <v>1060</v>
      </c>
      <c r="E15779" t="s">
        <v>9</v>
      </c>
      <c r="F15779" t="s">
        <v>904</v>
      </c>
      <c r="G15779" t="s">
        <v>1016</v>
      </c>
      <c r="H15779" s="135" t="s">
        <v>2860</v>
      </c>
      <c r="I15779" t="s">
        <v>1454</v>
      </c>
      <c r="J15779" s="20">
        <v>14</v>
      </c>
      <c r="K15779" s="20" t="s">
        <v>9</v>
      </c>
      <c r="L15779" t="s">
        <v>1464</v>
      </c>
      <c r="M15779" s="20">
        <v>3.08</v>
      </c>
      <c r="N15779" s="20">
        <v>4.92</v>
      </c>
      <c r="AE15779">
        <f t="shared" si="246"/>
        <v>2011</v>
      </c>
    </row>
    <row r="15780" spans="1:31" x14ac:dyDescent="0.25">
      <c r="A15780" s="7">
        <v>15777</v>
      </c>
      <c r="B15780" s="8">
        <v>40859</v>
      </c>
      <c r="C15780" t="s">
        <v>3</v>
      </c>
      <c r="D15780" t="s">
        <v>1102</v>
      </c>
      <c r="E15780" t="s">
        <v>9</v>
      </c>
      <c r="F15780" t="s">
        <v>1123</v>
      </c>
      <c r="G15780" t="s">
        <v>870</v>
      </c>
      <c r="H15780" s="135" t="s">
        <v>2469</v>
      </c>
      <c r="I15780" t="s">
        <v>1455</v>
      </c>
      <c r="J15780" s="20">
        <v>3</v>
      </c>
      <c r="K15780" s="20" t="s">
        <v>1465</v>
      </c>
      <c r="L15780" t="s">
        <v>1466</v>
      </c>
      <c r="M15780" s="20">
        <v>0.375</v>
      </c>
      <c r="N15780" s="20">
        <v>0.375</v>
      </c>
      <c r="AE15780">
        <f t="shared" si="246"/>
        <v>2011</v>
      </c>
    </row>
    <row r="15781" spans="1:31" x14ac:dyDescent="0.25">
      <c r="A15781" s="7">
        <v>15778</v>
      </c>
      <c r="B15781" s="8">
        <v>40859</v>
      </c>
      <c r="C15781" t="s">
        <v>3</v>
      </c>
      <c r="D15781" t="s">
        <v>543</v>
      </c>
      <c r="E15781" t="s">
        <v>9</v>
      </c>
      <c r="F15781" t="s">
        <v>904</v>
      </c>
      <c r="G15781" t="s">
        <v>648</v>
      </c>
      <c r="H15781" s="9" t="s">
        <v>2957</v>
      </c>
      <c r="I15781" t="s">
        <v>1456</v>
      </c>
      <c r="J15781" s="20">
        <v>28</v>
      </c>
      <c r="K15781" s="20" t="s">
        <v>9</v>
      </c>
      <c r="L15781" t="s">
        <v>1464</v>
      </c>
      <c r="M15781" s="20">
        <v>6.16</v>
      </c>
      <c r="N15781" s="20">
        <v>8.84</v>
      </c>
      <c r="O15781" t="s">
        <v>3</v>
      </c>
      <c r="P15781" s="13" t="s">
        <v>427</v>
      </c>
      <c r="Q15781" t="s">
        <v>3</v>
      </c>
      <c r="R15781" t="s">
        <v>521</v>
      </c>
      <c r="S15781" t="s">
        <v>9</v>
      </c>
      <c r="T15781" t="s">
        <v>1020</v>
      </c>
      <c r="U15781" t="s">
        <v>9</v>
      </c>
      <c r="V15781" t="s">
        <v>1060</v>
      </c>
      <c r="W15781" t="s">
        <v>1465</v>
      </c>
      <c r="Y15781" t="s">
        <v>1465</v>
      </c>
      <c r="AA15781" t="s">
        <v>1465</v>
      </c>
      <c r="AC15781" t="s">
        <v>1465</v>
      </c>
      <c r="AE15781">
        <f t="shared" si="246"/>
        <v>2011</v>
      </c>
    </row>
    <row r="15782" spans="1:31" x14ac:dyDescent="0.25">
      <c r="A15782" s="7">
        <v>15779</v>
      </c>
      <c r="B15782" s="8">
        <v>40860</v>
      </c>
      <c r="C15782" t="s">
        <v>3</v>
      </c>
      <c r="D15782" t="s">
        <v>104</v>
      </c>
      <c r="E15782" t="s">
        <v>9</v>
      </c>
      <c r="F15782" t="s">
        <v>727</v>
      </c>
      <c r="G15782" t="s">
        <v>870</v>
      </c>
      <c r="H15782" s="135" t="s">
        <v>2466</v>
      </c>
      <c r="I15782" t="s">
        <v>1454</v>
      </c>
      <c r="J15782" s="20">
        <v>39</v>
      </c>
      <c r="K15782" s="20" t="s">
        <v>9</v>
      </c>
      <c r="L15782" t="s">
        <v>1464</v>
      </c>
      <c r="M15782" s="20">
        <v>8.58</v>
      </c>
      <c r="N15782" s="20">
        <v>11.92</v>
      </c>
      <c r="AE15782">
        <f t="shared" si="246"/>
        <v>2011</v>
      </c>
    </row>
    <row r="15783" spans="1:31" x14ac:dyDescent="0.25">
      <c r="A15783" s="7">
        <v>15780</v>
      </c>
      <c r="B15783" s="8">
        <v>40860</v>
      </c>
      <c r="C15783" t="s">
        <v>3</v>
      </c>
      <c r="D15783" t="s">
        <v>543</v>
      </c>
      <c r="E15783" t="s">
        <v>9</v>
      </c>
      <c r="F15783" t="s">
        <v>978</v>
      </c>
      <c r="G15783" t="s">
        <v>895</v>
      </c>
      <c r="H15783" s="135" t="s">
        <v>2696</v>
      </c>
      <c r="I15783" t="s">
        <v>1454</v>
      </c>
      <c r="J15783" s="20">
        <v>10</v>
      </c>
      <c r="K15783" s="20" t="s">
        <v>9</v>
      </c>
      <c r="L15783" t="s">
        <v>1464</v>
      </c>
      <c r="M15783" s="20">
        <v>2.2000000000000002</v>
      </c>
      <c r="N15783" s="20">
        <v>3.8</v>
      </c>
      <c r="AE15783">
        <f t="shared" si="246"/>
        <v>2011</v>
      </c>
    </row>
    <row r="15784" spans="1:31" x14ac:dyDescent="0.25">
      <c r="A15784" s="7">
        <v>15781</v>
      </c>
      <c r="B15784" s="8">
        <v>40860</v>
      </c>
      <c r="C15784" t="s">
        <v>3</v>
      </c>
      <c r="D15784" t="s">
        <v>787</v>
      </c>
      <c r="E15784" t="s">
        <v>9</v>
      </c>
      <c r="F15784" t="s">
        <v>832</v>
      </c>
      <c r="G15784" t="s">
        <v>1016</v>
      </c>
      <c r="H15784" s="9" t="s">
        <v>2999</v>
      </c>
      <c r="I15784" t="s">
        <v>1455</v>
      </c>
      <c r="J15784" s="20">
        <v>14</v>
      </c>
      <c r="K15784" s="20" t="s">
        <v>3</v>
      </c>
      <c r="L15784" t="s">
        <v>1464</v>
      </c>
      <c r="M15784" s="20">
        <v>2.46</v>
      </c>
      <c r="N15784" s="20">
        <v>1.54</v>
      </c>
      <c r="AE15784">
        <f t="shared" si="246"/>
        <v>2011</v>
      </c>
    </row>
    <row r="15785" spans="1:31" x14ac:dyDescent="0.25">
      <c r="A15785" s="7">
        <v>15782</v>
      </c>
      <c r="B15785" s="8">
        <v>40860</v>
      </c>
      <c r="C15785" t="s">
        <v>3</v>
      </c>
      <c r="D15785" t="s">
        <v>1068</v>
      </c>
      <c r="E15785" t="s">
        <v>9</v>
      </c>
      <c r="F15785" t="s">
        <v>1088</v>
      </c>
      <c r="G15785" t="s">
        <v>1016</v>
      </c>
      <c r="H15785" s="135" t="s">
        <v>1496</v>
      </c>
      <c r="I15785" t="s">
        <v>1454</v>
      </c>
      <c r="J15785" s="20">
        <v>14</v>
      </c>
      <c r="K15785" s="20" t="s">
        <v>9</v>
      </c>
      <c r="L15785" t="s">
        <v>1464</v>
      </c>
      <c r="M15785" s="20">
        <v>3.08</v>
      </c>
      <c r="N15785" s="20">
        <v>4.92</v>
      </c>
      <c r="AE15785">
        <f t="shared" si="246"/>
        <v>2011</v>
      </c>
    </row>
    <row r="15786" spans="1:31" x14ac:dyDescent="0.25">
      <c r="A15786" s="7">
        <v>15783</v>
      </c>
      <c r="B15786" s="8">
        <v>40860</v>
      </c>
      <c r="C15786" t="s">
        <v>3</v>
      </c>
      <c r="D15786" t="s">
        <v>1020</v>
      </c>
      <c r="E15786" t="s">
        <v>9</v>
      </c>
      <c r="F15786" t="s">
        <v>727</v>
      </c>
      <c r="G15786" t="s">
        <v>377</v>
      </c>
      <c r="H15786" s="9" t="s">
        <v>2121</v>
      </c>
      <c r="I15786" t="s">
        <v>1454</v>
      </c>
      <c r="J15786" s="20">
        <v>44</v>
      </c>
      <c r="K15786" s="20" t="s">
        <v>3</v>
      </c>
      <c r="L15786" t="s">
        <v>1464</v>
      </c>
      <c r="M15786" s="20">
        <v>13.32</v>
      </c>
      <c r="N15786" s="20">
        <v>9.68</v>
      </c>
      <c r="AE15786">
        <f t="shared" si="246"/>
        <v>2011</v>
      </c>
    </row>
    <row r="15787" spans="1:31" x14ac:dyDescent="0.25">
      <c r="A15787" s="7">
        <v>15784</v>
      </c>
      <c r="B15787" s="8">
        <v>40860</v>
      </c>
      <c r="C15787" t="s">
        <v>3</v>
      </c>
      <c r="D15787" t="s">
        <v>543</v>
      </c>
      <c r="E15787" t="s">
        <v>9</v>
      </c>
      <c r="F15787" t="s">
        <v>521</v>
      </c>
      <c r="G15787" t="s">
        <v>648</v>
      </c>
      <c r="H15787" s="136" t="s">
        <v>1496</v>
      </c>
      <c r="I15787" t="s">
        <v>1454</v>
      </c>
      <c r="J15787" s="20">
        <v>70</v>
      </c>
      <c r="K15787" s="20" t="s">
        <v>9</v>
      </c>
      <c r="L15787" t="s">
        <v>1464</v>
      </c>
      <c r="M15787" s="20">
        <v>15.4</v>
      </c>
      <c r="N15787" s="20">
        <v>20.6</v>
      </c>
      <c r="AE15787">
        <f t="shared" si="246"/>
        <v>2011</v>
      </c>
    </row>
    <row r="15788" spans="1:31" x14ac:dyDescent="0.25">
      <c r="A15788" s="7">
        <v>15785</v>
      </c>
      <c r="B15788" s="8">
        <v>40862</v>
      </c>
      <c r="C15788" t="s">
        <v>3</v>
      </c>
      <c r="D15788" t="s">
        <v>766</v>
      </c>
      <c r="E15788" t="s">
        <v>9</v>
      </c>
      <c r="F15788" t="s">
        <v>810</v>
      </c>
      <c r="G15788" t="s">
        <v>732</v>
      </c>
      <c r="H15788" s="135" t="s">
        <v>1496</v>
      </c>
      <c r="I15788" t="s">
        <v>1454</v>
      </c>
      <c r="J15788" s="20">
        <v>26</v>
      </c>
      <c r="K15788" s="20" t="s">
        <v>1465</v>
      </c>
      <c r="L15788" t="s">
        <v>1466</v>
      </c>
      <c r="M15788" s="20">
        <v>6.5</v>
      </c>
      <c r="N15788" s="20">
        <v>6.5</v>
      </c>
      <c r="AE15788">
        <f t="shared" si="246"/>
        <v>2011</v>
      </c>
    </row>
    <row r="15789" spans="1:31" x14ac:dyDescent="0.25">
      <c r="A15789" s="7">
        <v>15786</v>
      </c>
      <c r="B15789" s="8">
        <v>40863</v>
      </c>
      <c r="C15789" t="s">
        <v>3</v>
      </c>
      <c r="D15789" t="s">
        <v>913</v>
      </c>
      <c r="E15789" t="s">
        <v>9</v>
      </c>
      <c r="F15789" t="s">
        <v>651</v>
      </c>
      <c r="G15789" t="s">
        <v>732</v>
      </c>
      <c r="H15789" s="135" t="s">
        <v>2176</v>
      </c>
      <c r="I15789" t="s">
        <v>1454</v>
      </c>
      <c r="J15789" s="20">
        <v>26</v>
      </c>
      <c r="K15789" s="20" t="s">
        <v>3</v>
      </c>
      <c r="L15789" t="s">
        <v>1464</v>
      </c>
      <c r="M15789" s="20">
        <v>8.2800000000000011</v>
      </c>
      <c r="N15789" s="20">
        <v>5.72</v>
      </c>
      <c r="AE15789">
        <f t="shared" si="246"/>
        <v>2011</v>
      </c>
    </row>
    <row r="15790" spans="1:31" x14ac:dyDescent="0.25">
      <c r="A15790" s="7">
        <v>15787</v>
      </c>
      <c r="B15790" s="8">
        <v>40863</v>
      </c>
      <c r="C15790" t="s">
        <v>3</v>
      </c>
      <c r="D15790" t="s">
        <v>1095</v>
      </c>
      <c r="E15790" t="s">
        <v>9</v>
      </c>
      <c r="F15790" t="s">
        <v>1091</v>
      </c>
      <c r="G15790" t="s">
        <v>648</v>
      </c>
      <c r="H15790" s="135" t="s">
        <v>2853</v>
      </c>
      <c r="I15790" t="s">
        <v>1454</v>
      </c>
      <c r="J15790" s="20">
        <v>80</v>
      </c>
      <c r="K15790" s="20" t="s">
        <v>3</v>
      </c>
      <c r="L15790" t="s">
        <v>1464</v>
      </c>
      <c r="M15790" s="20">
        <v>23.4</v>
      </c>
      <c r="N15790" s="20">
        <v>17.600000000000001</v>
      </c>
      <c r="AE15790">
        <f t="shared" si="246"/>
        <v>2011</v>
      </c>
    </row>
    <row r="15791" spans="1:31" x14ac:dyDescent="0.25">
      <c r="A15791" s="7">
        <v>15788</v>
      </c>
      <c r="B15791" s="8">
        <v>40863</v>
      </c>
      <c r="C15791" t="s">
        <v>3</v>
      </c>
      <c r="D15791" t="s">
        <v>779</v>
      </c>
      <c r="E15791" t="s">
        <v>9</v>
      </c>
      <c r="F15791" t="s">
        <v>833</v>
      </c>
      <c r="G15791" t="s">
        <v>929</v>
      </c>
      <c r="H15791" s="135" t="s">
        <v>2698</v>
      </c>
      <c r="I15791" t="s">
        <v>1454</v>
      </c>
      <c r="J15791" s="20">
        <v>12</v>
      </c>
      <c r="K15791" s="20" t="s">
        <v>3</v>
      </c>
      <c r="L15791" t="s">
        <v>1464</v>
      </c>
      <c r="M15791" s="20">
        <v>4.3599999999999994</v>
      </c>
      <c r="N15791" s="20">
        <v>2.64</v>
      </c>
      <c r="AE15791">
        <f t="shared" si="246"/>
        <v>2011</v>
      </c>
    </row>
    <row r="15792" spans="1:31" x14ac:dyDescent="0.25">
      <c r="A15792" s="7">
        <v>15789</v>
      </c>
      <c r="B15792" s="8">
        <v>40863</v>
      </c>
      <c r="C15792" t="s">
        <v>3</v>
      </c>
      <c r="D15792" t="s">
        <v>1085</v>
      </c>
      <c r="E15792" t="s">
        <v>9</v>
      </c>
      <c r="F15792" t="s">
        <v>1091</v>
      </c>
      <c r="G15792" t="s">
        <v>714</v>
      </c>
      <c r="H15792" s="9" t="s">
        <v>2571</v>
      </c>
      <c r="I15792" t="s">
        <v>1454</v>
      </c>
      <c r="J15792" s="20">
        <v>21</v>
      </c>
      <c r="K15792" s="20" t="s">
        <v>3</v>
      </c>
      <c r="L15792" t="s">
        <v>1463</v>
      </c>
      <c r="M15792" s="20">
        <v>6.46</v>
      </c>
      <c r="N15792" s="20">
        <v>5.04</v>
      </c>
      <c r="AE15792">
        <f t="shared" si="246"/>
        <v>2011</v>
      </c>
    </row>
    <row r="15793" spans="1:31" x14ac:dyDescent="0.25">
      <c r="A15793" s="7">
        <v>15790</v>
      </c>
      <c r="B15793" s="8">
        <v>40863</v>
      </c>
      <c r="C15793" t="s">
        <v>3</v>
      </c>
      <c r="D15793" t="s">
        <v>1095</v>
      </c>
      <c r="E15793" t="s">
        <v>9</v>
      </c>
      <c r="F15793" t="s">
        <v>1091</v>
      </c>
      <c r="G15793" t="s">
        <v>732</v>
      </c>
      <c r="H15793" s="135" t="s">
        <v>2186</v>
      </c>
      <c r="I15793" t="s">
        <v>1454</v>
      </c>
      <c r="J15793" s="20">
        <v>45</v>
      </c>
      <c r="K15793" s="20" t="s">
        <v>9</v>
      </c>
      <c r="L15793" t="s">
        <v>1464</v>
      </c>
      <c r="M15793" s="20">
        <v>9.9</v>
      </c>
      <c r="N15793" s="20">
        <v>13.6</v>
      </c>
      <c r="AE15793">
        <f t="shared" si="246"/>
        <v>2011</v>
      </c>
    </row>
    <row r="15794" spans="1:31" x14ac:dyDescent="0.25">
      <c r="A15794" s="7">
        <v>15791</v>
      </c>
      <c r="B15794" s="8">
        <v>40865</v>
      </c>
      <c r="C15794" t="s">
        <v>3</v>
      </c>
      <c r="D15794" t="s">
        <v>868</v>
      </c>
      <c r="E15794" t="s">
        <v>9</v>
      </c>
      <c r="F15794" t="s">
        <v>66</v>
      </c>
      <c r="G15794" t="s">
        <v>648</v>
      </c>
      <c r="H15794" s="136" t="s">
        <v>2021</v>
      </c>
      <c r="I15794" t="s">
        <v>1454</v>
      </c>
      <c r="J15794" s="20">
        <v>68</v>
      </c>
      <c r="K15794" s="20" t="s">
        <v>9</v>
      </c>
      <c r="L15794" t="s">
        <v>1464</v>
      </c>
      <c r="M15794" s="20">
        <v>14.96</v>
      </c>
      <c r="N15794" s="20">
        <v>20.04</v>
      </c>
      <c r="AE15794">
        <f t="shared" si="246"/>
        <v>2011</v>
      </c>
    </row>
    <row r="15795" spans="1:31" x14ac:dyDescent="0.25">
      <c r="A15795" s="7">
        <v>15792</v>
      </c>
      <c r="B15795" s="8">
        <v>40866</v>
      </c>
      <c r="C15795" t="s">
        <v>3</v>
      </c>
      <c r="D15795" t="s">
        <v>1102</v>
      </c>
      <c r="E15795" t="s">
        <v>9</v>
      </c>
      <c r="F15795" t="s">
        <v>521</v>
      </c>
      <c r="G15795" t="s">
        <v>870</v>
      </c>
      <c r="H15795" s="135" t="s">
        <v>2471</v>
      </c>
      <c r="I15795" t="s">
        <v>1454</v>
      </c>
      <c r="J15795" s="20">
        <v>46</v>
      </c>
      <c r="K15795" s="20" t="s">
        <v>9</v>
      </c>
      <c r="L15795" t="s">
        <v>1464</v>
      </c>
      <c r="M15795" s="20">
        <v>10.120000000000001</v>
      </c>
      <c r="N15795" s="20">
        <v>13.879999999999999</v>
      </c>
      <c r="AE15795">
        <f t="shared" si="246"/>
        <v>2011</v>
      </c>
    </row>
    <row r="15796" spans="1:31" x14ac:dyDescent="0.25">
      <c r="A15796" s="7">
        <v>15793</v>
      </c>
      <c r="B15796" s="8">
        <v>40866</v>
      </c>
      <c r="C15796" t="s">
        <v>3</v>
      </c>
      <c r="D15796" t="s">
        <v>163</v>
      </c>
      <c r="E15796" t="s">
        <v>9</v>
      </c>
      <c r="F15796" t="s">
        <v>1088</v>
      </c>
      <c r="G15796" t="s">
        <v>870</v>
      </c>
      <c r="H15796" s="135" t="s">
        <v>1496</v>
      </c>
      <c r="I15796" t="s">
        <v>1454</v>
      </c>
      <c r="J15796" s="20">
        <v>25</v>
      </c>
      <c r="K15796" s="20" t="s">
        <v>9</v>
      </c>
      <c r="L15796" t="s">
        <v>1464</v>
      </c>
      <c r="M15796" s="20">
        <v>5.5</v>
      </c>
      <c r="N15796" s="20">
        <v>8</v>
      </c>
      <c r="AE15796">
        <f t="shared" si="246"/>
        <v>2011</v>
      </c>
    </row>
    <row r="15797" spans="1:31" x14ac:dyDescent="0.25">
      <c r="A15797" s="7">
        <v>15794</v>
      </c>
      <c r="B15797" s="8">
        <v>40866</v>
      </c>
      <c r="C15797" t="s">
        <v>3</v>
      </c>
      <c r="D15797" t="s">
        <v>779</v>
      </c>
      <c r="E15797" t="s">
        <v>9</v>
      </c>
      <c r="F15797" t="s">
        <v>1034</v>
      </c>
      <c r="G15797" t="s">
        <v>648</v>
      </c>
      <c r="H15797" s="136" t="s">
        <v>1496</v>
      </c>
      <c r="I15797" t="s">
        <v>1454</v>
      </c>
      <c r="J15797" s="20">
        <v>28</v>
      </c>
      <c r="K15797" s="20" t="s">
        <v>9</v>
      </c>
      <c r="L15797" t="s">
        <v>1464</v>
      </c>
      <c r="M15797" s="20">
        <v>6.16</v>
      </c>
      <c r="N15797" s="20">
        <v>8.84</v>
      </c>
      <c r="AE15797">
        <f t="shared" si="246"/>
        <v>2011</v>
      </c>
    </row>
    <row r="15798" spans="1:31" x14ac:dyDescent="0.25">
      <c r="A15798" s="7">
        <v>15795</v>
      </c>
      <c r="B15798" s="8">
        <v>40866</v>
      </c>
      <c r="C15798" t="s">
        <v>3</v>
      </c>
      <c r="D15798" t="s">
        <v>543</v>
      </c>
      <c r="E15798" t="s">
        <v>9</v>
      </c>
      <c r="F15798" t="s">
        <v>1034</v>
      </c>
      <c r="G15798" t="s">
        <v>732</v>
      </c>
      <c r="H15798" s="136" t="s">
        <v>3120</v>
      </c>
      <c r="I15798" t="s">
        <v>1454</v>
      </c>
      <c r="J15798" s="20">
        <v>37</v>
      </c>
      <c r="K15798" s="20" t="s">
        <v>9</v>
      </c>
      <c r="L15798" t="s">
        <v>1464</v>
      </c>
      <c r="M15798" s="20">
        <v>8.14</v>
      </c>
      <c r="N15798" s="20">
        <v>11.36</v>
      </c>
      <c r="AE15798">
        <f t="shared" si="246"/>
        <v>2011</v>
      </c>
    </row>
    <row r="15799" spans="1:31" x14ac:dyDescent="0.25">
      <c r="A15799" s="7">
        <v>15796</v>
      </c>
      <c r="B15799" s="8">
        <v>40867</v>
      </c>
      <c r="C15799" t="s">
        <v>3</v>
      </c>
      <c r="D15799" t="s">
        <v>1068</v>
      </c>
      <c r="E15799" t="s">
        <v>9</v>
      </c>
      <c r="F15799" t="s">
        <v>54</v>
      </c>
      <c r="G15799" t="s">
        <v>895</v>
      </c>
      <c r="H15799" s="9" t="s">
        <v>2545</v>
      </c>
      <c r="I15799" t="s">
        <v>1454</v>
      </c>
      <c r="J15799" s="20">
        <v>20</v>
      </c>
      <c r="K15799" s="20" t="s">
        <v>1465</v>
      </c>
      <c r="L15799" t="s">
        <v>1466</v>
      </c>
      <c r="M15799" s="20">
        <v>5</v>
      </c>
      <c r="N15799" s="20">
        <v>5</v>
      </c>
      <c r="AE15799">
        <f t="shared" si="246"/>
        <v>2011</v>
      </c>
    </row>
    <row r="15800" spans="1:31" x14ac:dyDescent="0.25">
      <c r="A15800" s="7">
        <v>15797</v>
      </c>
      <c r="B15800" s="8">
        <v>40868</v>
      </c>
      <c r="C15800" t="s">
        <v>3</v>
      </c>
      <c r="D15800" t="s">
        <v>791</v>
      </c>
      <c r="E15800" t="s">
        <v>9</v>
      </c>
      <c r="F15800" t="s">
        <v>787</v>
      </c>
      <c r="G15800" t="s">
        <v>861</v>
      </c>
      <c r="H15800" s="135" t="s">
        <v>1496</v>
      </c>
      <c r="I15800" t="s">
        <v>1455</v>
      </c>
      <c r="J15800" s="20">
        <v>51</v>
      </c>
      <c r="K15800" s="20" t="s">
        <v>9</v>
      </c>
      <c r="L15800" t="s">
        <v>1464</v>
      </c>
      <c r="M15800" s="20">
        <v>5.61</v>
      </c>
      <c r="N15800" s="20">
        <v>7.64</v>
      </c>
      <c r="AE15800">
        <f t="shared" si="246"/>
        <v>2011</v>
      </c>
    </row>
    <row r="15801" spans="1:31" x14ac:dyDescent="0.25">
      <c r="A15801" s="7">
        <v>15798</v>
      </c>
      <c r="B15801" s="8">
        <v>40869</v>
      </c>
      <c r="C15801" t="s">
        <v>3</v>
      </c>
      <c r="D15801" t="s">
        <v>1095</v>
      </c>
      <c r="E15801" t="s">
        <v>9</v>
      </c>
      <c r="F15801" t="s">
        <v>54</v>
      </c>
      <c r="G15801" t="s">
        <v>1016</v>
      </c>
      <c r="H15801" s="9" t="s">
        <v>2884</v>
      </c>
      <c r="I15801" t="s">
        <v>1454</v>
      </c>
      <c r="J15801" s="20">
        <v>72</v>
      </c>
      <c r="K15801" s="20" t="s">
        <v>9</v>
      </c>
      <c r="L15801" t="s">
        <v>1464</v>
      </c>
      <c r="M15801" s="20">
        <v>15.84</v>
      </c>
      <c r="N15801" s="20">
        <v>21.16</v>
      </c>
      <c r="AE15801">
        <f t="shared" si="246"/>
        <v>2011</v>
      </c>
    </row>
    <row r="15802" spans="1:31" x14ac:dyDescent="0.25">
      <c r="A15802" s="7">
        <v>15799</v>
      </c>
      <c r="B15802" s="8">
        <v>40870</v>
      </c>
      <c r="C15802" t="s">
        <v>3</v>
      </c>
      <c r="D15802" t="s">
        <v>19</v>
      </c>
      <c r="E15802" t="s">
        <v>9</v>
      </c>
      <c r="F15802" t="s">
        <v>1128</v>
      </c>
      <c r="G15802" t="s">
        <v>633</v>
      </c>
      <c r="H15802" s="135" t="s">
        <v>1747</v>
      </c>
      <c r="I15802" t="s">
        <v>1458</v>
      </c>
      <c r="J15802" s="20">
        <v>10</v>
      </c>
      <c r="K15802" s="20" t="s">
        <v>9</v>
      </c>
      <c r="L15802" t="s">
        <v>1463</v>
      </c>
      <c r="M15802" s="20">
        <v>10</v>
      </c>
      <c r="N15802" s="20">
        <v>30</v>
      </c>
      <c r="AE15802">
        <f t="shared" si="246"/>
        <v>2011</v>
      </c>
    </row>
    <row r="15803" spans="1:31" x14ac:dyDescent="0.25">
      <c r="A15803" s="7">
        <v>15800</v>
      </c>
      <c r="B15803" s="8">
        <v>40870</v>
      </c>
      <c r="C15803" t="s">
        <v>3</v>
      </c>
      <c r="D15803" t="s">
        <v>543</v>
      </c>
      <c r="E15803" t="s">
        <v>9</v>
      </c>
      <c r="F15803" t="s">
        <v>268</v>
      </c>
      <c r="G15803" t="s">
        <v>895</v>
      </c>
      <c r="H15803" s="135" t="s">
        <v>2649</v>
      </c>
      <c r="I15803" t="s">
        <v>1454</v>
      </c>
      <c r="J15803" s="20">
        <v>14</v>
      </c>
      <c r="K15803" s="20" t="s">
        <v>9</v>
      </c>
      <c r="L15803" t="s">
        <v>1464</v>
      </c>
      <c r="M15803" s="20">
        <v>3.08</v>
      </c>
      <c r="N15803" s="20">
        <v>4.92</v>
      </c>
      <c r="AE15803">
        <f t="shared" si="246"/>
        <v>2011</v>
      </c>
    </row>
    <row r="15804" spans="1:31" x14ac:dyDescent="0.25">
      <c r="A15804" s="7">
        <v>15801</v>
      </c>
      <c r="B15804" s="8">
        <v>40872</v>
      </c>
      <c r="C15804" t="s">
        <v>3</v>
      </c>
      <c r="D15804" t="s">
        <v>276</v>
      </c>
      <c r="E15804" t="s">
        <v>9</v>
      </c>
      <c r="F15804" t="s">
        <v>45</v>
      </c>
      <c r="G15804" t="s">
        <v>929</v>
      </c>
      <c r="H15804" s="135" t="s">
        <v>3019</v>
      </c>
      <c r="I15804" t="s">
        <v>1454</v>
      </c>
      <c r="J15804" s="20">
        <v>13</v>
      </c>
      <c r="K15804" s="20" t="s">
        <v>1465</v>
      </c>
      <c r="L15804" t="s">
        <v>1466</v>
      </c>
      <c r="M15804" s="20">
        <v>3.25</v>
      </c>
      <c r="N15804" s="20">
        <v>3.25</v>
      </c>
      <c r="AE15804">
        <f t="shared" si="246"/>
        <v>2011</v>
      </c>
    </row>
    <row r="15805" spans="1:31" x14ac:dyDescent="0.25">
      <c r="A15805" s="7">
        <v>15802</v>
      </c>
      <c r="B15805" s="8">
        <v>40873</v>
      </c>
      <c r="C15805" t="s">
        <v>3</v>
      </c>
      <c r="D15805" t="s">
        <v>577</v>
      </c>
      <c r="E15805" t="s">
        <v>9</v>
      </c>
      <c r="F15805" t="s">
        <v>651</v>
      </c>
      <c r="G15805" t="s">
        <v>569</v>
      </c>
      <c r="H15805" s="9" t="s">
        <v>2293</v>
      </c>
      <c r="I15805" t="s">
        <v>1454</v>
      </c>
      <c r="J15805" s="20">
        <v>21</v>
      </c>
      <c r="K15805" s="20" t="s">
        <v>1465</v>
      </c>
      <c r="L15805" t="s">
        <v>1466</v>
      </c>
      <c r="M15805" s="20">
        <v>5.25</v>
      </c>
      <c r="N15805" s="20">
        <v>5.25</v>
      </c>
      <c r="AE15805">
        <f t="shared" si="246"/>
        <v>2011</v>
      </c>
    </row>
    <row r="15806" spans="1:31" x14ac:dyDescent="0.25">
      <c r="A15806" s="7">
        <v>15803</v>
      </c>
      <c r="B15806" s="8">
        <v>40873</v>
      </c>
      <c r="C15806" t="s">
        <v>3</v>
      </c>
      <c r="D15806" t="s">
        <v>1004</v>
      </c>
      <c r="E15806" t="s">
        <v>9</v>
      </c>
      <c r="F15806" t="s">
        <v>860</v>
      </c>
      <c r="G15806" t="s">
        <v>895</v>
      </c>
      <c r="H15806" s="135" t="s">
        <v>2538</v>
      </c>
      <c r="I15806" t="s">
        <v>1454</v>
      </c>
      <c r="J15806" s="20">
        <v>28</v>
      </c>
      <c r="K15806" s="20" t="s">
        <v>9</v>
      </c>
      <c r="L15806" t="s">
        <v>1463</v>
      </c>
      <c r="M15806" s="20">
        <v>6.72</v>
      </c>
      <c r="N15806" s="20">
        <v>8.2800000000000011</v>
      </c>
      <c r="AE15806">
        <f t="shared" si="246"/>
        <v>2011</v>
      </c>
    </row>
    <row r="15807" spans="1:31" x14ac:dyDescent="0.25">
      <c r="A15807" s="7">
        <v>15804</v>
      </c>
      <c r="B15807" s="8">
        <v>40874</v>
      </c>
      <c r="C15807" t="s">
        <v>3</v>
      </c>
      <c r="D15807" t="s">
        <v>487</v>
      </c>
      <c r="E15807" t="s">
        <v>9</v>
      </c>
      <c r="F15807" t="s">
        <v>1091</v>
      </c>
      <c r="G15807" t="s">
        <v>732</v>
      </c>
      <c r="H15807" s="135" t="s">
        <v>2191</v>
      </c>
      <c r="I15807" t="s">
        <v>1454</v>
      </c>
      <c r="J15807" s="20">
        <v>20</v>
      </c>
      <c r="K15807" s="20" t="s">
        <v>9</v>
      </c>
      <c r="L15807" t="s">
        <v>1463</v>
      </c>
      <c r="M15807" s="20">
        <v>4.8</v>
      </c>
      <c r="N15807" s="20">
        <v>6.2</v>
      </c>
      <c r="AE15807">
        <f t="shared" si="246"/>
        <v>2011</v>
      </c>
    </row>
    <row r="15808" spans="1:31" x14ac:dyDescent="0.25">
      <c r="A15808" s="7">
        <v>15805</v>
      </c>
      <c r="B15808" s="8">
        <v>40874</v>
      </c>
      <c r="C15808" t="s">
        <v>3</v>
      </c>
      <c r="D15808" t="s">
        <v>731</v>
      </c>
      <c r="E15808" t="s">
        <v>9</v>
      </c>
      <c r="F15808" t="s">
        <v>19</v>
      </c>
      <c r="G15808" t="s">
        <v>648</v>
      </c>
      <c r="H15808" s="135" t="s">
        <v>2481</v>
      </c>
      <c r="I15808" t="s">
        <v>1456</v>
      </c>
      <c r="J15808" s="20">
        <v>15</v>
      </c>
      <c r="K15808" s="20" t="s">
        <v>1465</v>
      </c>
      <c r="L15808" t="s">
        <v>1466</v>
      </c>
      <c r="M15808" s="20">
        <v>3.75</v>
      </c>
      <c r="N15808" s="20">
        <v>3.75</v>
      </c>
      <c r="O15808" t="s">
        <v>9</v>
      </c>
      <c r="P15808" s="13" t="s">
        <v>687</v>
      </c>
      <c r="Q15808" t="s">
        <v>3</v>
      </c>
      <c r="R15808" t="s">
        <v>790</v>
      </c>
      <c r="S15808" t="s">
        <v>1465</v>
      </c>
      <c r="U15808" t="s">
        <v>1465</v>
      </c>
      <c r="W15808" t="s">
        <v>1465</v>
      </c>
      <c r="Y15808" t="s">
        <v>1465</v>
      </c>
      <c r="AA15808" t="s">
        <v>1465</v>
      </c>
      <c r="AC15808" t="s">
        <v>1465</v>
      </c>
      <c r="AE15808">
        <f t="shared" si="246"/>
        <v>2011</v>
      </c>
    </row>
    <row r="15809" spans="1:31" x14ac:dyDescent="0.25">
      <c r="A15809" s="7">
        <v>15806</v>
      </c>
      <c r="B15809" s="8">
        <v>40874</v>
      </c>
      <c r="C15809" t="s">
        <v>3</v>
      </c>
      <c r="D15809" t="s">
        <v>543</v>
      </c>
      <c r="E15809" t="s">
        <v>9</v>
      </c>
      <c r="F15809" t="s">
        <v>19</v>
      </c>
      <c r="G15809" t="s">
        <v>1016</v>
      </c>
      <c r="H15809" s="9" t="s">
        <v>2900</v>
      </c>
      <c r="I15809" t="s">
        <v>1454</v>
      </c>
      <c r="J15809" s="20">
        <v>18</v>
      </c>
      <c r="K15809" s="20" t="s">
        <v>3</v>
      </c>
      <c r="L15809" t="s">
        <v>1464</v>
      </c>
      <c r="M15809" s="20">
        <v>6.04</v>
      </c>
      <c r="N15809" s="20">
        <v>3.96</v>
      </c>
      <c r="AE15809">
        <f t="shared" si="246"/>
        <v>2011</v>
      </c>
    </row>
    <row r="15810" spans="1:31" x14ac:dyDescent="0.25">
      <c r="A15810" s="7">
        <v>15807</v>
      </c>
      <c r="B15810" s="8">
        <v>40875</v>
      </c>
      <c r="C15810" t="s">
        <v>3</v>
      </c>
      <c r="D15810" t="s">
        <v>986</v>
      </c>
      <c r="E15810" t="s">
        <v>9</v>
      </c>
      <c r="F15810" t="s">
        <v>1042</v>
      </c>
      <c r="G15810" t="s">
        <v>732</v>
      </c>
      <c r="H15810" s="135" t="s">
        <v>2138</v>
      </c>
      <c r="I15810" t="s">
        <v>1454</v>
      </c>
      <c r="J15810" s="20">
        <v>20</v>
      </c>
      <c r="K15810" s="20" t="s">
        <v>3</v>
      </c>
      <c r="L15810" t="s">
        <v>1464</v>
      </c>
      <c r="M15810" s="20">
        <v>6.6</v>
      </c>
      <c r="N15810" s="20">
        <v>4.4000000000000004</v>
      </c>
      <c r="AE15810">
        <f t="shared" si="246"/>
        <v>2011</v>
      </c>
    </row>
    <row r="15811" spans="1:31" x14ac:dyDescent="0.25">
      <c r="A15811" s="7">
        <v>15808</v>
      </c>
      <c r="B15811" s="8">
        <v>40876</v>
      </c>
      <c r="C15811" t="s">
        <v>3</v>
      </c>
      <c r="D15811" t="s">
        <v>678</v>
      </c>
      <c r="E15811" t="s">
        <v>9</v>
      </c>
      <c r="F15811" t="s">
        <v>952</v>
      </c>
      <c r="G15811" t="s">
        <v>648</v>
      </c>
      <c r="H15811" s="135" t="s">
        <v>1944</v>
      </c>
      <c r="I15811" t="s">
        <v>1455</v>
      </c>
      <c r="J15811" s="20">
        <v>18</v>
      </c>
      <c r="K15811" s="20" t="s">
        <v>3</v>
      </c>
      <c r="L15811" t="s">
        <v>1464</v>
      </c>
      <c r="M15811" s="20">
        <v>3.02</v>
      </c>
      <c r="N15811" s="20">
        <v>1.98</v>
      </c>
      <c r="AE15811">
        <f t="shared" si="246"/>
        <v>2011</v>
      </c>
    </row>
    <row r="15812" spans="1:31" x14ac:dyDescent="0.25">
      <c r="A15812" s="7">
        <v>15809</v>
      </c>
      <c r="B15812" s="8">
        <v>40876</v>
      </c>
      <c r="C15812" t="s">
        <v>3</v>
      </c>
      <c r="D15812" t="s">
        <v>1004</v>
      </c>
      <c r="E15812" t="s">
        <v>9</v>
      </c>
      <c r="F15812" t="s">
        <v>860</v>
      </c>
      <c r="G15812" t="s">
        <v>929</v>
      </c>
      <c r="H15812" s="135" t="s">
        <v>1496</v>
      </c>
      <c r="I15812" t="s">
        <v>1454</v>
      </c>
      <c r="J15812" s="20">
        <v>18</v>
      </c>
      <c r="K15812" s="20" t="s">
        <v>1465</v>
      </c>
      <c r="L15812" t="s">
        <v>1466</v>
      </c>
      <c r="M15812" s="20">
        <v>4.5</v>
      </c>
      <c r="N15812" s="20">
        <v>4.5</v>
      </c>
      <c r="AE15812">
        <f t="shared" ref="AE15812:AE15875" si="247">YEAR(B15812)</f>
        <v>2011</v>
      </c>
    </row>
    <row r="15813" spans="1:31" x14ac:dyDescent="0.25">
      <c r="A15813" s="7">
        <v>15810</v>
      </c>
      <c r="B15813" s="8">
        <v>40876</v>
      </c>
      <c r="C15813" t="s">
        <v>3</v>
      </c>
      <c r="D15813" t="s">
        <v>914</v>
      </c>
      <c r="E15813" t="s">
        <v>9</v>
      </c>
      <c r="F15813" t="s">
        <v>1005</v>
      </c>
      <c r="G15813" t="s">
        <v>1016</v>
      </c>
      <c r="H15813" s="135" t="s">
        <v>1496</v>
      </c>
      <c r="I15813" t="s">
        <v>1454</v>
      </c>
      <c r="J15813" s="20">
        <v>9</v>
      </c>
      <c r="K15813" s="20" t="s">
        <v>3</v>
      </c>
      <c r="L15813" t="s">
        <v>1464</v>
      </c>
      <c r="M15813" s="20">
        <v>3.52</v>
      </c>
      <c r="N15813" s="20">
        <v>1.98</v>
      </c>
      <c r="AE15813">
        <f t="shared" si="247"/>
        <v>2011</v>
      </c>
    </row>
    <row r="15814" spans="1:31" x14ac:dyDescent="0.25">
      <c r="A15814" s="7">
        <v>15811</v>
      </c>
      <c r="B15814" s="8">
        <v>40876</v>
      </c>
      <c r="C15814" t="s">
        <v>3</v>
      </c>
      <c r="D15814" t="s">
        <v>914</v>
      </c>
      <c r="E15814" t="s">
        <v>9</v>
      </c>
      <c r="F15814" t="s">
        <v>1005</v>
      </c>
      <c r="G15814" t="s">
        <v>1016</v>
      </c>
      <c r="H15814" s="135" t="s">
        <v>1496</v>
      </c>
      <c r="I15814" t="s">
        <v>1454</v>
      </c>
      <c r="J15814" s="20">
        <v>18</v>
      </c>
      <c r="K15814" s="20" t="s">
        <v>3</v>
      </c>
      <c r="L15814" t="s">
        <v>1463</v>
      </c>
      <c r="M15814" s="20">
        <v>5.68</v>
      </c>
      <c r="N15814" s="20">
        <v>4.32</v>
      </c>
      <c r="AE15814">
        <f t="shared" si="247"/>
        <v>2011</v>
      </c>
    </row>
    <row r="15815" spans="1:31" x14ac:dyDescent="0.25">
      <c r="A15815" s="7">
        <v>15812</v>
      </c>
      <c r="B15815" s="8">
        <v>40876</v>
      </c>
      <c r="C15815" t="s">
        <v>3</v>
      </c>
      <c r="D15815" t="s">
        <v>952</v>
      </c>
      <c r="E15815" t="s">
        <v>9</v>
      </c>
      <c r="F15815" t="s">
        <v>810</v>
      </c>
      <c r="G15815" t="s">
        <v>648</v>
      </c>
      <c r="H15815" s="9" t="s">
        <v>2945</v>
      </c>
      <c r="I15815" t="s">
        <v>1456</v>
      </c>
      <c r="J15815" s="20">
        <v>30</v>
      </c>
      <c r="K15815" s="20" t="s">
        <v>9</v>
      </c>
      <c r="L15815" t="s">
        <v>1464</v>
      </c>
      <c r="M15815" s="20">
        <v>6.6</v>
      </c>
      <c r="N15815" s="20">
        <v>9.4</v>
      </c>
      <c r="O15815" t="s">
        <v>3</v>
      </c>
      <c r="P15815" s="13" t="s">
        <v>1095</v>
      </c>
      <c r="Q15815" t="s">
        <v>9</v>
      </c>
      <c r="R15815" t="s">
        <v>188</v>
      </c>
      <c r="S15815" t="s">
        <v>9</v>
      </c>
      <c r="T15815" t="s">
        <v>911</v>
      </c>
      <c r="U15815" t="s">
        <v>1465</v>
      </c>
      <c r="W15815" t="s">
        <v>1465</v>
      </c>
      <c r="Y15815" t="s">
        <v>1465</v>
      </c>
      <c r="AA15815" t="s">
        <v>1465</v>
      </c>
      <c r="AC15815" t="s">
        <v>1465</v>
      </c>
      <c r="AE15815">
        <f t="shared" si="247"/>
        <v>2011</v>
      </c>
    </row>
    <row r="15816" spans="1:31" x14ac:dyDescent="0.25">
      <c r="A15816" s="7">
        <v>15813</v>
      </c>
      <c r="B15816" s="8">
        <v>40877</v>
      </c>
      <c r="C15816" t="s">
        <v>3</v>
      </c>
      <c r="D15816" t="s">
        <v>791</v>
      </c>
      <c r="E15816" t="s">
        <v>9</v>
      </c>
      <c r="F15816" t="s">
        <v>727</v>
      </c>
      <c r="G15816" t="s">
        <v>732</v>
      </c>
      <c r="H15816" s="135" t="s">
        <v>2430</v>
      </c>
      <c r="I15816" t="s">
        <v>1454</v>
      </c>
      <c r="J15816" s="20">
        <v>1</v>
      </c>
      <c r="K15816" s="20" t="s">
        <v>1465</v>
      </c>
      <c r="L15816" t="s">
        <v>1466</v>
      </c>
      <c r="M15816" s="20">
        <v>0.25</v>
      </c>
      <c r="N15816" s="20">
        <v>0.25</v>
      </c>
      <c r="AE15816">
        <f t="shared" si="247"/>
        <v>2011</v>
      </c>
    </row>
    <row r="15817" spans="1:31" x14ac:dyDescent="0.25">
      <c r="A15817" s="7">
        <v>15814</v>
      </c>
      <c r="B15817" s="8">
        <v>40877</v>
      </c>
      <c r="C15817" t="s">
        <v>3</v>
      </c>
      <c r="D15817" t="s">
        <v>265</v>
      </c>
      <c r="E15817" t="s">
        <v>9</v>
      </c>
      <c r="F15817" t="s">
        <v>1034</v>
      </c>
      <c r="G15817" t="s">
        <v>895</v>
      </c>
      <c r="H15817" s="135" t="s">
        <v>2718</v>
      </c>
      <c r="I15817" t="s">
        <v>1454</v>
      </c>
      <c r="J15817" s="20">
        <v>35</v>
      </c>
      <c r="K15817" s="20" t="s">
        <v>1465</v>
      </c>
      <c r="L15817" t="s">
        <v>1466</v>
      </c>
      <c r="M15817" s="20">
        <v>8.75</v>
      </c>
      <c r="N15817" s="20">
        <v>8.75</v>
      </c>
      <c r="AE15817">
        <f t="shared" si="247"/>
        <v>2011</v>
      </c>
    </row>
    <row r="15818" spans="1:31" x14ac:dyDescent="0.25">
      <c r="A15818" s="7">
        <v>15815</v>
      </c>
      <c r="B15818" s="8">
        <v>40877</v>
      </c>
      <c r="C15818" t="s">
        <v>3</v>
      </c>
      <c r="D15818" t="s">
        <v>1108</v>
      </c>
      <c r="E15818" t="s">
        <v>9</v>
      </c>
      <c r="F15818" t="s">
        <v>206</v>
      </c>
      <c r="G15818" t="s">
        <v>65</v>
      </c>
      <c r="H15818" s="135" t="s">
        <v>1519</v>
      </c>
      <c r="I15818" t="s">
        <v>1454</v>
      </c>
      <c r="J15818" s="20">
        <v>72</v>
      </c>
      <c r="K15818" s="20" t="s">
        <v>9</v>
      </c>
      <c r="L15818" t="s">
        <v>1464</v>
      </c>
      <c r="M15818" s="20">
        <v>15.84</v>
      </c>
      <c r="N15818" s="20">
        <v>21.16</v>
      </c>
      <c r="AE15818">
        <f t="shared" si="247"/>
        <v>2011</v>
      </c>
    </row>
    <row r="15819" spans="1:31" x14ac:dyDescent="0.25">
      <c r="A15819" s="7">
        <v>15816</v>
      </c>
      <c r="B15819" s="8">
        <v>40877</v>
      </c>
      <c r="C15819" t="s">
        <v>3</v>
      </c>
      <c r="D15819" t="s">
        <v>1129</v>
      </c>
      <c r="E15819" t="s">
        <v>9</v>
      </c>
      <c r="F15819" t="s">
        <v>411</v>
      </c>
      <c r="G15819" t="s">
        <v>11</v>
      </c>
      <c r="H15819" s="135" t="s">
        <v>1574</v>
      </c>
      <c r="I15819" t="s">
        <v>1458</v>
      </c>
      <c r="J15819" s="20">
        <v>10</v>
      </c>
      <c r="K15819" s="20" t="s">
        <v>9</v>
      </c>
      <c r="L15819" t="s">
        <v>1463</v>
      </c>
      <c r="M15819" s="20">
        <v>30</v>
      </c>
      <c r="N15819" s="20">
        <v>10</v>
      </c>
      <c r="AE15819">
        <f t="shared" si="247"/>
        <v>2011</v>
      </c>
    </row>
    <row r="15820" spans="1:31" x14ac:dyDescent="0.25">
      <c r="A15820" s="7">
        <v>15817</v>
      </c>
      <c r="B15820" s="8">
        <v>40877</v>
      </c>
      <c r="C15820" t="s">
        <v>3</v>
      </c>
      <c r="D15820" t="s">
        <v>1129</v>
      </c>
      <c r="E15820" t="s">
        <v>9</v>
      </c>
      <c r="F15820" t="s">
        <v>411</v>
      </c>
      <c r="G15820" t="s">
        <v>11</v>
      </c>
      <c r="H15820" s="135" t="s">
        <v>1509</v>
      </c>
      <c r="I15820" t="s">
        <v>1455</v>
      </c>
      <c r="J15820" s="20">
        <v>25</v>
      </c>
      <c r="K15820" s="20" t="s">
        <v>3</v>
      </c>
      <c r="L15820" t="s">
        <v>1463</v>
      </c>
      <c r="M15820" s="20">
        <v>3.75</v>
      </c>
      <c r="N15820" s="20">
        <v>3</v>
      </c>
      <c r="AE15820">
        <f t="shared" si="247"/>
        <v>2011</v>
      </c>
    </row>
    <row r="15821" spans="1:31" x14ac:dyDescent="0.25">
      <c r="A15821" s="7">
        <v>15818</v>
      </c>
      <c r="B15821" s="8">
        <v>40877</v>
      </c>
      <c r="C15821" t="s">
        <v>3</v>
      </c>
      <c r="D15821" t="s">
        <v>1004</v>
      </c>
      <c r="E15821" t="s">
        <v>9</v>
      </c>
      <c r="F15821" t="s">
        <v>860</v>
      </c>
      <c r="G15821" t="s">
        <v>929</v>
      </c>
      <c r="H15821" s="135" t="s">
        <v>1496</v>
      </c>
      <c r="I15821" t="s">
        <v>1454</v>
      </c>
      <c r="J15821" s="20">
        <v>15</v>
      </c>
      <c r="K15821" s="20" t="s">
        <v>1465</v>
      </c>
      <c r="L15821" t="s">
        <v>1466</v>
      </c>
      <c r="M15821" s="20">
        <v>3.75</v>
      </c>
      <c r="N15821" s="20">
        <v>3.75</v>
      </c>
      <c r="AE15821">
        <f t="shared" si="247"/>
        <v>2011</v>
      </c>
    </row>
    <row r="15822" spans="1:31" x14ac:dyDescent="0.25">
      <c r="A15822" s="7">
        <v>15819</v>
      </c>
      <c r="B15822" s="8">
        <v>40877</v>
      </c>
      <c r="C15822" t="s">
        <v>3</v>
      </c>
      <c r="D15822" t="s">
        <v>939</v>
      </c>
      <c r="E15822" t="s">
        <v>9</v>
      </c>
      <c r="F15822" t="s">
        <v>1106</v>
      </c>
      <c r="G15822" t="s">
        <v>714</v>
      </c>
      <c r="H15822" s="135" t="s">
        <v>1496</v>
      </c>
      <c r="I15822" t="s">
        <v>1454</v>
      </c>
      <c r="J15822" s="20">
        <v>46</v>
      </c>
      <c r="K15822" s="20" t="s">
        <v>9</v>
      </c>
      <c r="L15822" t="s">
        <v>1464</v>
      </c>
      <c r="M15822" s="20">
        <v>10.120000000000001</v>
      </c>
      <c r="N15822" s="20">
        <v>13.879999999999999</v>
      </c>
      <c r="AE15822">
        <f t="shared" si="247"/>
        <v>2011</v>
      </c>
    </row>
    <row r="15823" spans="1:31" x14ac:dyDescent="0.25">
      <c r="A15823" s="7">
        <v>15820</v>
      </c>
      <c r="B15823" s="8">
        <v>40879</v>
      </c>
      <c r="C15823" t="s">
        <v>3</v>
      </c>
      <c r="D15823" t="s">
        <v>1004</v>
      </c>
      <c r="E15823" t="s">
        <v>9</v>
      </c>
      <c r="F15823" t="s">
        <v>1128</v>
      </c>
      <c r="G15823" t="s">
        <v>633</v>
      </c>
      <c r="H15823" s="135" t="s">
        <v>1496</v>
      </c>
      <c r="I15823" t="s">
        <v>1454</v>
      </c>
      <c r="J15823" s="20">
        <v>32</v>
      </c>
      <c r="K15823" s="20" t="s">
        <v>3</v>
      </c>
      <c r="L15823" t="s">
        <v>1464</v>
      </c>
      <c r="M15823" s="20">
        <v>9.9600000000000009</v>
      </c>
      <c r="N15823" s="20">
        <v>7.04</v>
      </c>
      <c r="AE15823">
        <f t="shared" si="247"/>
        <v>2011</v>
      </c>
    </row>
    <row r="15824" spans="1:31" x14ac:dyDescent="0.25">
      <c r="A15824" s="7">
        <v>15821</v>
      </c>
      <c r="B15824" s="8">
        <v>40879</v>
      </c>
      <c r="C15824" t="s">
        <v>3</v>
      </c>
      <c r="D15824" t="s">
        <v>1004</v>
      </c>
      <c r="E15824" t="s">
        <v>9</v>
      </c>
      <c r="F15824" t="s">
        <v>860</v>
      </c>
      <c r="G15824" t="s">
        <v>929</v>
      </c>
      <c r="H15824" s="135" t="s">
        <v>1496</v>
      </c>
      <c r="I15824" t="s">
        <v>1454</v>
      </c>
      <c r="J15824" s="20">
        <v>45</v>
      </c>
      <c r="K15824" s="20" t="s">
        <v>9</v>
      </c>
      <c r="L15824" t="s">
        <v>1463</v>
      </c>
      <c r="M15824" s="20">
        <v>10.8</v>
      </c>
      <c r="N15824" s="20">
        <v>12.7</v>
      </c>
      <c r="AE15824">
        <f t="shared" si="247"/>
        <v>2011</v>
      </c>
    </row>
    <row r="15825" spans="1:31" x14ac:dyDescent="0.25">
      <c r="A15825" s="7">
        <v>15822</v>
      </c>
      <c r="B15825" s="8">
        <v>40879</v>
      </c>
      <c r="C15825" t="s">
        <v>3</v>
      </c>
      <c r="D15825" t="s">
        <v>350</v>
      </c>
      <c r="E15825" t="s">
        <v>9</v>
      </c>
      <c r="F15825" t="s">
        <v>795</v>
      </c>
      <c r="G15825" t="s">
        <v>1016</v>
      </c>
      <c r="H15825" s="9" t="s">
        <v>3121</v>
      </c>
      <c r="I15825" t="s">
        <v>1454</v>
      </c>
      <c r="J15825" s="20">
        <v>16</v>
      </c>
      <c r="K15825" s="20" t="s">
        <v>3</v>
      </c>
      <c r="L15825" t="s">
        <v>1463</v>
      </c>
      <c r="M15825" s="20">
        <v>5.16</v>
      </c>
      <c r="N15825" s="20">
        <v>3.84</v>
      </c>
      <c r="AE15825">
        <f t="shared" si="247"/>
        <v>2011</v>
      </c>
    </row>
    <row r="15826" spans="1:31" x14ac:dyDescent="0.25">
      <c r="A15826" s="7">
        <v>15823</v>
      </c>
      <c r="B15826" s="8">
        <v>40880</v>
      </c>
      <c r="C15826" t="s">
        <v>3</v>
      </c>
      <c r="D15826" t="s">
        <v>957</v>
      </c>
      <c r="E15826" t="s">
        <v>9</v>
      </c>
      <c r="F15826" t="s">
        <v>1034</v>
      </c>
      <c r="G15826" t="s">
        <v>648</v>
      </c>
      <c r="H15826" s="135" t="s">
        <v>1851</v>
      </c>
      <c r="I15826" t="s">
        <v>1454</v>
      </c>
      <c r="J15826" s="20">
        <v>58</v>
      </c>
      <c r="K15826" s="20" t="s">
        <v>9</v>
      </c>
      <c r="L15826" t="s">
        <v>1464</v>
      </c>
      <c r="M15826" s="20">
        <v>12.76</v>
      </c>
      <c r="N15826" s="20">
        <v>17.239999999999998</v>
      </c>
      <c r="AE15826">
        <f t="shared" si="247"/>
        <v>2011</v>
      </c>
    </row>
    <row r="15827" spans="1:31" x14ac:dyDescent="0.25">
      <c r="A15827" s="7">
        <v>15824</v>
      </c>
      <c r="B15827" s="8">
        <v>40880</v>
      </c>
      <c r="C15827" t="s">
        <v>3</v>
      </c>
      <c r="D15827" t="s">
        <v>1123</v>
      </c>
      <c r="E15827" t="s">
        <v>9</v>
      </c>
      <c r="F15827" t="s">
        <v>1128</v>
      </c>
      <c r="G15827" t="s">
        <v>895</v>
      </c>
      <c r="H15827" s="135" t="s">
        <v>2557</v>
      </c>
      <c r="I15827" t="s">
        <v>1454</v>
      </c>
      <c r="J15827" s="20">
        <v>10</v>
      </c>
      <c r="K15827" s="20" t="s">
        <v>1465</v>
      </c>
      <c r="L15827" t="s">
        <v>1466</v>
      </c>
      <c r="M15827" s="20">
        <v>2.5</v>
      </c>
      <c r="N15827" s="20">
        <v>2.5</v>
      </c>
      <c r="AE15827">
        <f t="shared" si="247"/>
        <v>2011</v>
      </c>
    </row>
    <row r="15828" spans="1:31" x14ac:dyDescent="0.25">
      <c r="A15828" s="7">
        <v>15825</v>
      </c>
      <c r="B15828" s="8">
        <v>40880</v>
      </c>
      <c r="C15828" t="s">
        <v>3</v>
      </c>
      <c r="D15828" t="s">
        <v>163</v>
      </c>
      <c r="E15828" t="s">
        <v>9</v>
      </c>
      <c r="F15828" t="s">
        <v>1034</v>
      </c>
      <c r="G15828" t="s">
        <v>929</v>
      </c>
      <c r="H15828" s="135" t="s">
        <v>2995</v>
      </c>
      <c r="I15828" t="s">
        <v>1454</v>
      </c>
      <c r="J15828" s="20">
        <v>38</v>
      </c>
      <c r="K15828" s="20" t="s">
        <v>9</v>
      </c>
      <c r="L15828" t="s">
        <v>1464</v>
      </c>
      <c r="M15828" s="20">
        <v>8.36</v>
      </c>
      <c r="N15828" s="20">
        <v>11.64</v>
      </c>
      <c r="AE15828">
        <f t="shared" si="247"/>
        <v>2011</v>
      </c>
    </row>
    <row r="15829" spans="1:31" x14ac:dyDescent="0.25">
      <c r="A15829" s="7">
        <v>15826</v>
      </c>
      <c r="B15829" s="8">
        <v>40880</v>
      </c>
      <c r="C15829" t="s">
        <v>3</v>
      </c>
      <c r="D15829" t="s">
        <v>1064</v>
      </c>
      <c r="E15829" t="s">
        <v>9</v>
      </c>
      <c r="F15829" t="s">
        <v>44</v>
      </c>
      <c r="G15829" t="s">
        <v>648</v>
      </c>
      <c r="H15829" s="136" t="s">
        <v>1496</v>
      </c>
      <c r="I15829" t="s">
        <v>1454</v>
      </c>
      <c r="J15829" s="20">
        <v>64</v>
      </c>
      <c r="K15829" s="20" t="s">
        <v>9</v>
      </c>
      <c r="L15829" t="s">
        <v>1464</v>
      </c>
      <c r="M15829" s="20">
        <v>14.08</v>
      </c>
      <c r="N15829" s="20">
        <v>18.920000000000002</v>
      </c>
      <c r="AE15829">
        <f t="shared" si="247"/>
        <v>2011</v>
      </c>
    </row>
    <row r="15830" spans="1:31" x14ac:dyDescent="0.25">
      <c r="A15830" s="7">
        <v>15827</v>
      </c>
      <c r="B15830" s="8">
        <v>40881</v>
      </c>
      <c r="C15830" t="s">
        <v>3</v>
      </c>
      <c r="D15830" t="s">
        <v>94</v>
      </c>
      <c r="E15830" t="s">
        <v>9</v>
      </c>
      <c r="F15830" t="s">
        <v>667</v>
      </c>
      <c r="G15830" t="s">
        <v>648</v>
      </c>
      <c r="H15830" s="9" t="s">
        <v>1797</v>
      </c>
      <c r="I15830" t="s">
        <v>1454</v>
      </c>
      <c r="J15830" s="20">
        <v>26</v>
      </c>
      <c r="K15830" s="20" t="s">
        <v>9</v>
      </c>
      <c r="L15830" t="s">
        <v>1464</v>
      </c>
      <c r="M15830" s="20">
        <v>5.72</v>
      </c>
      <c r="N15830" s="20">
        <v>8.2800000000000011</v>
      </c>
      <c r="AE15830">
        <f t="shared" si="247"/>
        <v>2011</v>
      </c>
    </row>
    <row r="15831" spans="1:31" x14ac:dyDescent="0.25">
      <c r="A15831" s="7">
        <v>15828</v>
      </c>
      <c r="B15831" s="8">
        <v>40881</v>
      </c>
      <c r="C15831" t="s">
        <v>3</v>
      </c>
      <c r="D15831" t="s">
        <v>1120</v>
      </c>
      <c r="E15831" t="s">
        <v>9</v>
      </c>
      <c r="F15831" t="s">
        <v>667</v>
      </c>
      <c r="G15831" t="s">
        <v>648</v>
      </c>
      <c r="H15831" s="135" t="s">
        <v>1785</v>
      </c>
      <c r="I15831" t="s">
        <v>1454</v>
      </c>
      <c r="J15831" s="20">
        <v>47</v>
      </c>
      <c r="K15831" s="20" t="s">
        <v>1465</v>
      </c>
      <c r="L15831" t="s">
        <v>1466</v>
      </c>
      <c r="M15831" s="20">
        <v>11.75</v>
      </c>
      <c r="N15831" s="20">
        <v>11.75</v>
      </c>
      <c r="AE15831">
        <f t="shared" si="247"/>
        <v>2011</v>
      </c>
    </row>
    <row r="15832" spans="1:31" x14ac:dyDescent="0.25">
      <c r="A15832" s="7">
        <v>15829</v>
      </c>
      <c r="B15832" s="8">
        <v>40881</v>
      </c>
      <c r="C15832" t="s">
        <v>3</v>
      </c>
      <c r="D15832" t="s">
        <v>392</v>
      </c>
      <c r="E15832" t="s">
        <v>9</v>
      </c>
      <c r="F15832" t="s">
        <v>698</v>
      </c>
      <c r="G15832" t="s">
        <v>732</v>
      </c>
      <c r="H15832" s="135" t="s">
        <v>1496</v>
      </c>
      <c r="I15832" t="s">
        <v>1454</v>
      </c>
      <c r="J15832" s="20">
        <v>9</v>
      </c>
      <c r="K15832" s="20" t="s">
        <v>3</v>
      </c>
      <c r="L15832" t="s">
        <v>1464</v>
      </c>
      <c r="M15832" s="20">
        <v>3.52</v>
      </c>
      <c r="N15832" s="20">
        <v>1.98</v>
      </c>
      <c r="AE15832">
        <f t="shared" si="247"/>
        <v>2011</v>
      </c>
    </row>
    <row r="15833" spans="1:31" x14ac:dyDescent="0.25">
      <c r="A15833" s="7">
        <v>15830</v>
      </c>
      <c r="B15833" s="8">
        <v>40883</v>
      </c>
      <c r="C15833" t="s">
        <v>3</v>
      </c>
      <c r="D15833" t="s">
        <v>1120</v>
      </c>
      <c r="E15833" t="s">
        <v>9</v>
      </c>
      <c r="F15833" t="s">
        <v>687</v>
      </c>
      <c r="G15833" t="s">
        <v>929</v>
      </c>
      <c r="H15833" s="135" t="s">
        <v>2782</v>
      </c>
      <c r="I15833" t="s">
        <v>1454</v>
      </c>
      <c r="J15833" s="20">
        <v>40</v>
      </c>
      <c r="K15833" s="20" t="s">
        <v>9</v>
      </c>
      <c r="L15833" t="s">
        <v>1464</v>
      </c>
      <c r="M15833" s="20">
        <v>8.8000000000000007</v>
      </c>
      <c r="N15833" s="20">
        <v>12.2</v>
      </c>
      <c r="AE15833">
        <f t="shared" si="247"/>
        <v>2011</v>
      </c>
    </row>
    <row r="15834" spans="1:31" x14ac:dyDescent="0.25">
      <c r="A15834" s="7">
        <v>15831</v>
      </c>
      <c r="B15834" s="8">
        <v>40884</v>
      </c>
      <c r="C15834" t="s">
        <v>3</v>
      </c>
      <c r="D15834" t="s">
        <v>1130</v>
      </c>
      <c r="E15834" t="s">
        <v>9</v>
      </c>
      <c r="F15834" t="s">
        <v>577</v>
      </c>
      <c r="G15834" t="s">
        <v>648</v>
      </c>
      <c r="H15834" s="135" t="s">
        <v>1885</v>
      </c>
      <c r="I15834" t="s">
        <v>1458</v>
      </c>
      <c r="J15834" s="20">
        <v>5</v>
      </c>
      <c r="K15834" s="20" t="s">
        <v>3</v>
      </c>
      <c r="L15834" t="s">
        <v>1463</v>
      </c>
      <c r="M15834" s="20">
        <v>30</v>
      </c>
      <c r="N15834" s="20">
        <v>10</v>
      </c>
      <c r="AE15834">
        <f t="shared" si="247"/>
        <v>2011</v>
      </c>
    </row>
    <row r="15835" spans="1:31" x14ac:dyDescent="0.25">
      <c r="A15835" s="7">
        <v>15832</v>
      </c>
      <c r="B15835" s="8">
        <v>40884</v>
      </c>
      <c r="C15835" t="s">
        <v>3</v>
      </c>
      <c r="D15835" t="s">
        <v>1120</v>
      </c>
      <c r="E15835" t="s">
        <v>9</v>
      </c>
      <c r="F15835" t="s">
        <v>1093</v>
      </c>
      <c r="G15835" t="s">
        <v>929</v>
      </c>
      <c r="H15835" s="135" t="s">
        <v>2697</v>
      </c>
      <c r="I15835" t="s">
        <v>1454</v>
      </c>
      <c r="J15835" s="20">
        <v>26</v>
      </c>
      <c r="K15835" s="20" t="s">
        <v>9</v>
      </c>
      <c r="L15835" t="s">
        <v>1464</v>
      </c>
      <c r="M15835" s="20">
        <v>5.72</v>
      </c>
      <c r="N15835" s="20">
        <v>8.2800000000000011</v>
      </c>
      <c r="AE15835">
        <f t="shared" si="247"/>
        <v>2011</v>
      </c>
    </row>
    <row r="15836" spans="1:31" x14ac:dyDescent="0.25">
      <c r="A15836" s="7">
        <v>15833</v>
      </c>
      <c r="B15836" s="8">
        <v>40884</v>
      </c>
      <c r="C15836" t="s">
        <v>3</v>
      </c>
      <c r="D15836" t="s">
        <v>766</v>
      </c>
      <c r="E15836" t="s">
        <v>9</v>
      </c>
      <c r="F15836" t="s">
        <v>810</v>
      </c>
      <c r="G15836" t="s">
        <v>732</v>
      </c>
      <c r="H15836" s="135" t="s">
        <v>1496</v>
      </c>
      <c r="I15836" t="s">
        <v>1454</v>
      </c>
      <c r="J15836" s="20">
        <v>18</v>
      </c>
      <c r="K15836" s="20" t="s">
        <v>9</v>
      </c>
      <c r="L15836" t="s">
        <v>1464</v>
      </c>
      <c r="M15836" s="20">
        <v>3.96</v>
      </c>
      <c r="N15836" s="20">
        <v>6.04</v>
      </c>
      <c r="AE15836">
        <f t="shared" si="247"/>
        <v>2011</v>
      </c>
    </row>
    <row r="15837" spans="1:31" x14ac:dyDescent="0.25">
      <c r="A15837" s="7">
        <v>15834</v>
      </c>
      <c r="B15837" s="8">
        <v>40884</v>
      </c>
      <c r="C15837" t="s">
        <v>3</v>
      </c>
      <c r="D15837" t="s">
        <v>766</v>
      </c>
      <c r="E15837" t="s">
        <v>9</v>
      </c>
      <c r="F15837" t="s">
        <v>810</v>
      </c>
      <c r="G15837" t="s">
        <v>732</v>
      </c>
      <c r="H15837" s="135" t="s">
        <v>1496</v>
      </c>
      <c r="I15837" t="s">
        <v>1454</v>
      </c>
      <c r="J15837" s="20">
        <v>28</v>
      </c>
      <c r="K15837" s="20" t="s">
        <v>9</v>
      </c>
      <c r="L15837" t="s">
        <v>1463</v>
      </c>
      <c r="M15837" s="20">
        <v>6.72</v>
      </c>
      <c r="N15837" s="20">
        <v>8.2800000000000011</v>
      </c>
      <c r="AE15837">
        <f t="shared" si="247"/>
        <v>2011</v>
      </c>
    </row>
    <row r="15838" spans="1:31" x14ac:dyDescent="0.25">
      <c r="A15838" s="7">
        <v>15835</v>
      </c>
      <c r="B15838" s="8">
        <v>40885</v>
      </c>
      <c r="C15838" t="s">
        <v>3</v>
      </c>
      <c r="D15838" t="s">
        <v>557</v>
      </c>
      <c r="E15838" t="s">
        <v>9</v>
      </c>
      <c r="F15838" t="s">
        <v>727</v>
      </c>
      <c r="G15838" t="s">
        <v>648</v>
      </c>
      <c r="H15838" s="135" t="s">
        <v>3122</v>
      </c>
      <c r="I15838" t="s">
        <v>1454</v>
      </c>
      <c r="J15838" s="20">
        <v>118</v>
      </c>
      <c r="K15838" s="20" t="s">
        <v>3</v>
      </c>
      <c r="L15838" t="s">
        <v>1464</v>
      </c>
      <c r="M15838" s="20">
        <v>34.04</v>
      </c>
      <c r="N15838" s="20">
        <v>25.96</v>
      </c>
      <c r="AE15838">
        <f t="shared" si="247"/>
        <v>2011</v>
      </c>
    </row>
    <row r="15839" spans="1:31" x14ac:dyDescent="0.25">
      <c r="A15839" s="7">
        <v>15836</v>
      </c>
      <c r="B15839" s="8">
        <v>40885</v>
      </c>
      <c r="C15839" t="s">
        <v>3</v>
      </c>
      <c r="D15839" t="s">
        <v>1004</v>
      </c>
      <c r="E15839" t="s">
        <v>9</v>
      </c>
      <c r="F15839" t="s">
        <v>860</v>
      </c>
      <c r="G15839" t="s">
        <v>929</v>
      </c>
      <c r="H15839" s="135" t="s">
        <v>1496</v>
      </c>
      <c r="I15839" t="s">
        <v>1454</v>
      </c>
      <c r="J15839" s="20">
        <v>40</v>
      </c>
      <c r="K15839" s="20" t="s">
        <v>9</v>
      </c>
      <c r="L15839" t="s">
        <v>1464</v>
      </c>
      <c r="M15839" s="20">
        <v>8.8000000000000007</v>
      </c>
      <c r="N15839" s="20">
        <v>12.2</v>
      </c>
      <c r="AE15839">
        <f t="shared" si="247"/>
        <v>2011</v>
      </c>
    </row>
    <row r="15840" spans="1:31" x14ac:dyDescent="0.25">
      <c r="A15840" s="7">
        <v>15837</v>
      </c>
      <c r="B15840" s="8">
        <v>40885</v>
      </c>
      <c r="C15840" t="s">
        <v>3</v>
      </c>
      <c r="D15840" t="s">
        <v>1068</v>
      </c>
      <c r="E15840" t="s">
        <v>9</v>
      </c>
      <c r="F15840" t="s">
        <v>668</v>
      </c>
      <c r="G15840" t="s">
        <v>732</v>
      </c>
      <c r="H15840" s="135" t="s">
        <v>1496</v>
      </c>
      <c r="I15840" t="s">
        <v>1455</v>
      </c>
      <c r="J15840" s="20">
        <v>18</v>
      </c>
      <c r="K15840" s="20" t="s">
        <v>3</v>
      </c>
      <c r="L15840" t="s">
        <v>1463</v>
      </c>
      <c r="M15840" s="20">
        <v>2.84</v>
      </c>
      <c r="N15840" s="20">
        <v>2.16</v>
      </c>
      <c r="AE15840">
        <f t="shared" si="247"/>
        <v>2011</v>
      </c>
    </row>
    <row r="15841" spans="1:31" x14ac:dyDescent="0.25">
      <c r="A15841" s="7">
        <v>15838</v>
      </c>
      <c r="B15841" s="8">
        <v>40886</v>
      </c>
      <c r="C15841" t="s">
        <v>3</v>
      </c>
      <c r="D15841" t="s">
        <v>1130</v>
      </c>
      <c r="E15841" t="s">
        <v>9</v>
      </c>
      <c r="F15841" t="s">
        <v>1128</v>
      </c>
      <c r="G15841" t="s">
        <v>633</v>
      </c>
      <c r="H15841" s="135" t="s">
        <v>1747</v>
      </c>
      <c r="I15841" t="s">
        <v>1454</v>
      </c>
      <c r="J15841" s="20">
        <v>10</v>
      </c>
      <c r="K15841" s="20" t="s">
        <v>3</v>
      </c>
      <c r="L15841" t="s">
        <v>1463</v>
      </c>
      <c r="M15841" s="20">
        <v>3.6</v>
      </c>
      <c r="N15841" s="20">
        <v>2.4</v>
      </c>
      <c r="AE15841">
        <f t="shared" si="247"/>
        <v>2011</v>
      </c>
    </row>
    <row r="15842" spans="1:31" x14ac:dyDescent="0.25">
      <c r="A15842" s="7">
        <v>15839</v>
      </c>
      <c r="B15842" s="8">
        <v>40886</v>
      </c>
      <c r="C15842" t="s">
        <v>3</v>
      </c>
      <c r="D15842" t="s">
        <v>1095</v>
      </c>
      <c r="E15842" t="s">
        <v>9</v>
      </c>
      <c r="F15842" t="s">
        <v>926</v>
      </c>
      <c r="G15842" t="s">
        <v>648</v>
      </c>
      <c r="H15842" s="135" t="s">
        <v>2404</v>
      </c>
      <c r="I15842" t="s">
        <v>1454</v>
      </c>
      <c r="J15842" s="20">
        <v>30</v>
      </c>
      <c r="K15842" s="20" t="s">
        <v>3</v>
      </c>
      <c r="L15842" t="s">
        <v>1464</v>
      </c>
      <c r="M15842" s="20">
        <v>9.4</v>
      </c>
      <c r="N15842" s="20">
        <v>6.6</v>
      </c>
      <c r="AE15842">
        <f t="shared" si="247"/>
        <v>2011</v>
      </c>
    </row>
    <row r="15843" spans="1:31" x14ac:dyDescent="0.25">
      <c r="A15843" s="7">
        <v>15840</v>
      </c>
      <c r="B15843" s="8">
        <v>40886</v>
      </c>
      <c r="C15843" t="s">
        <v>3</v>
      </c>
      <c r="D15843" t="s">
        <v>1120</v>
      </c>
      <c r="E15843" t="s">
        <v>9</v>
      </c>
      <c r="F15843" t="s">
        <v>93</v>
      </c>
      <c r="G15843" t="s">
        <v>931</v>
      </c>
      <c r="H15843" s="9" t="s">
        <v>2646</v>
      </c>
      <c r="I15843" t="s">
        <v>1454</v>
      </c>
      <c r="J15843" s="20">
        <v>60</v>
      </c>
      <c r="K15843" s="20" t="s">
        <v>9</v>
      </c>
      <c r="L15843" t="s">
        <v>1464</v>
      </c>
      <c r="M15843" s="20">
        <v>13.2</v>
      </c>
      <c r="N15843" s="20">
        <v>17.8</v>
      </c>
      <c r="AE15843">
        <f t="shared" si="247"/>
        <v>2011</v>
      </c>
    </row>
    <row r="15844" spans="1:31" x14ac:dyDescent="0.25">
      <c r="A15844" s="7">
        <v>15841</v>
      </c>
      <c r="B15844" s="8">
        <v>40886</v>
      </c>
      <c r="C15844" t="s">
        <v>3</v>
      </c>
      <c r="D15844" t="s">
        <v>1068</v>
      </c>
      <c r="E15844" t="s">
        <v>9</v>
      </c>
      <c r="F15844" t="s">
        <v>54</v>
      </c>
      <c r="G15844" t="s">
        <v>895</v>
      </c>
      <c r="H15844" s="135" t="s">
        <v>2606</v>
      </c>
      <c r="I15844" t="s">
        <v>1454</v>
      </c>
      <c r="J15844" s="20">
        <v>18</v>
      </c>
      <c r="K15844" s="20" t="s">
        <v>9</v>
      </c>
      <c r="L15844" t="s">
        <v>1464</v>
      </c>
      <c r="M15844" s="20">
        <v>3.96</v>
      </c>
      <c r="N15844" s="20">
        <v>6.04</v>
      </c>
      <c r="AE15844">
        <f t="shared" si="247"/>
        <v>2011</v>
      </c>
    </row>
    <row r="15845" spans="1:31" x14ac:dyDescent="0.25">
      <c r="A15845" s="7">
        <v>15842</v>
      </c>
      <c r="B15845" s="8">
        <v>40886</v>
      </c>
      <c r="C15845" t="s">
        <v>3</v>
      </c>
      <c r="D15845" t="s">
        <v>1042</v>
      </c>
      <c r="E15845" t="s">
        <v>9</v>
      </c>
      <c r="F15845" t="s">
        <v>1131</v>
      </c>
      <c r="G15845" t="s">
        <v>648</v>
      </c>
      <c r="H15845" s="136" t="s">
        <v>1496</v>
      </c>
      <c r="I15845" t="s">
        <v>1458</v>
      </c>
      <c r="J15845" s="20">
        <v>16</v>
      </c>
      <c r="K15845" s="20" t="s">
        <v>9</v>
      </c>
      <c r="L15845" t="s">
        <v>1464</v>
      </c>
      <c r="M15845" s="20">
        <v>10</v>
      </c>
      <c r="N15845" s="20">
        <v>30</v>
      </c>
      <c r="AE15845">
        <f t="shared" si="247"/>
        <v>2011</v>
      </c>
    </row>
    <row r="15846" spans="1:31" x14ac:dyDescent="0.25">
      <c r="A15846" s="7">
        <v>15843</v>
      </c>
      <c r="B15846" s="8">
        <v>40886</v>
      </c>
      <c r="C15846" t="s">
        <v>3</v>
      </c>
      <c r="D15846" t="s">
        <v>1052</v>
      </c>
      <c r="E15846" t="s">
        <v>9</v>
      </c>
      <c r="F15846" t="s">
        <v>1064</v>
      </c>
      <c r="G15846" t="s">
        <v>929</v>
      </c>
      <c r="H15846" s="135" t="s">
        <v>2665</v>
      </c>
      <c r="I15846" t="s">
        <v>1457</v>
      </c>
      <c r="J15846" s="20">
        <v>20</v>
      </c>
      <c r="K15846" s="20" t="s">
        <v>3</v>
      </c>
      <c r="L15846" t="s">
        <v>1464</v>
      </c>
      <c r="M15846" s="20">
        <v>3.3</v>
      </c>
      <c r="N15846" s="20">
        <v>2.2000000000000002</v>
      </c>
      <c r="O15846" t="s">
        <v>3</v>
      </c>
      <c r="P15846" s="24" t="s">
        <v>1486</v>
      </c>
      <c r="Q15846" t="s">
        <v>1465</v>
      </c>
      <c r="S15846" t="s">
        <v>1465</v>
      </c>
      <c r="U15846" t="s">
        <v>1465</v>
      </c>
      <c r="W15846" t="s">
        <v>1465</v>
      </c>
      <c r="Y15846" t="s">
        <v>1465</v>
      </c>
      <c r="AA15846" t="s">
        <v>1465</v>
      </c>
      <c r="AC15846" t="s">
        <v>1465</v>
      </c>
      <c r="AE15846">
        <f t="shared" si="247"/>
        <v>2011</v>
      </c>
    </row>
    <row r="15847" spans="1:31" x14ac:dyDescent="0.25">
      <c r="A15847" s="7">
        <v>15844</v>
      </c>
      <c r="B15847" s="8">
        <v>40886</v>
      </c>
      <c r="C15847" t="s">
        <v>3</v>
      </c>
      <c r="D15847" t="s">
        <v>1095</v>
      </c>
      <c r="E15847" t="s">
        <v>9</v>
      </c>
      <c r="F15847" t="s">
        <v>810</v>
      </c>
      <c r="G15847" t="s">
        <v>732</v>
      </c>
      <c r="H15847" s="135" t="s">
        <v>1496</v>
      </c>
      <c r="I15847" t="s">
        <v>1454</v>
      </c>
      <c r="J15847" s="20">
        <v>60</v>
      </c>
      <c r="K15847" s="20" t="s">
        <v>1465</v>
      </c>
      <c r="L15847" t="s">
        <v>1466</v>
      </c>
      <c r="M15847" s="20">
        <v>15</v>
      </c>
      <c r="N15847" s="20">
        <v>15</v>
      </c>
      <c r="AE15847">
        <f t="shared" si="247"/>
        <v>2011</v>
      </c>
    </row>
    <row r="15848" spans="1:31" x14ac:dyDescent="0.25">
      <c r="A15848" s="7">
        <v>15845</v>
      </c>
      <c r="B15848" s="8">
        <v>40887</v>
      </c>
      <c r="C15848" t="s">
        <v>3</v>
      </c>
      <c r="D15848" t="s">
        <v>1004</v>
      </c>
      <c r="E15848" t="s">
        <v>9</v>
      </c>
      <c r="F15848" t="s">
        <v>992</v>
      </c>
      <c r="G15848" t="s">
        <v>714</v>
      </c>
      <c r="H15848" s="135" t="s">
        <v>2100</v>
      </c>
      <c r="I15848" t="s">
        <v>1455</v>
      </c>
      <c r="J15848" s="20">
        <v>20</v>
      </c>
      <c r="K15848" s="20" t="s">
        <v>9</v>
      </c>
      <c r="L15848" t="s">
        <v>1463</v>
      </c>
      <c r="M15848" s="20">
        <v>2.4</v>
      </c>
      <c r="N15848" s="20">
        <v>3.1</v>
      </c>
      <c r="AE15848">
        <f t="shared" si="247"/>
        <v>2011</v>
      </c>
    </row>
    <row r="15849" spans="1:31" x14ac:dyDescent="0.25">
      <c r="A15849" s="7">
        <v>15846</v>
      </c>
      <c r="B15849" s="8">
        <v>40887</v>
      </c>
      <c r="C15849" t="s">
        <v>3</v>
      </c>
      <c r="D15849" t="s">
        <v>577</v>
      </c>
      <c r="E15849" t="s">
        <v>9</v>
      </c>
      <c r="F15849" t="s">
        <v>1034</v>
      </c>
      <c r="G15849" t="s">
        <v>569</v>
      </c>
      <c r="H15849" s="9" t="s">
        <v>2212</v>
      </c>
      <c r="I15849" t="s">
        <v>1454</v>
      </c>
      <c r="J15849" s="20">
        <v>16</v>
      </c>
      <c r="K15849" s="20" t="s">
        <v>9</v>
      </c>
      <c r="L15849" t="s">
        <v>1464</v>
      </c>
      <c r="M15849" s="20">
        <v>3.52</v>
      </c>
      <c r="N15849" s="20">
        <v>5.48</v>
      </c>
      <c r="AE15849">
        <f t="shared" si="247"/>
        <v>2011</v>
      </c>
    </row>
    <row r="15850" spans="1:31" x14ac:dyDescent="0.25">
      <c r="A15850" s="7">
        <v>15847</v>
      </c>
      <c r="B15850" s="8">
        <v>40887</v>
      </c>
      <c r="C15850" t="s">
        <v>3</v>
      </c>
      <c r="D15850" t="s">
        <v>1095</v>
      </c>
      <c r="E15850" t="s">
        <v>9</v>
      </c>
      <c r="F15850" t="s">
        <v>926</v>
      </c>
      <c r="G15850" t="s">
        <v>648</v>
      </c>
      <c r="H15850" s="135" t="s">
        <v>2271</v>
      </c>
      <c r="I15850" t="s">
        <v>1454</v>
      </c>
      <c r="J15850" s="20">
        <v>24</v>
      </c>
      <c r="K15850" s="20" t="s">
        <v>3</v>
      </c>
      <c r="L15850" t="s">
        <v>1464</v>
      </c>
      <c r="M15850" s="20">
        <v>7.72</v>
      </c>
      <c r="N15850" s="20">
        <v>5.28</v>
      </c>
      <c r="AE15850">
        <f t="shared" si="247"/>
        <v>2011</v>
      </c>
    </row>
    <row r="15851" spans="1:31" x14ac:dyDescent="0.25">
      <c r="A15851" s="7">
        <v>15848</v>
      </c>
      <c r="B15851" s="8">
        <v>40887</v>
      </c>
      <c r="C15851" t="s">
        <v>3</v>
      </c>
      <c r="D15851" t="s">
        <v>1095</v>
      </c>
      <c r="E15851" t="s">
        <v>9</v>
      </c>
      <c r="F15851" t="s">
        <v>926</v>
      </c>
      <c r="G15851" t="s">
        <v>648</v>
      </c>
      <c r="H15851" s="135" t="s">
        <v>3123</v>
      </c>
      <c r="I15851" t="s">
        <v>1454</v>
      </c>
      <c r="J15851" s="20">
        <v>179</v>
      </c>
      <c r="K15851" s="20" t="s">
        <v>9</v>
      </c>
      <c r="L15851" t="s">
        <v>1464</v>
      </c>
      <c r="M15851" s="20">
        <v>39.380000000000003</v>
      </c>
      <c r="N15851" s="20">
        <v>51.12</v>
      </c>
      <c r="AE15851">
        <f t="shared" si="247"/>
        <v>2011</v>
      </c>
    </row>
    <row r="15852" spans="1:31" x14ac:dyDescent="0.25">
      <c r="A15852" s="7">
        <v>15849</v>
      </c>
      <c r="B15852" s="8">
        <v>40887</v>
      </c>
      <c r="C15852" t="s">
        <v>3</v>
      </c>
      <c r="D15852" t="s">
        <v>968</v>
      </c>
      <c r="E15852" t="s">
        <v>9</v>
      </c>
      <c r="F15852" t="s">
        <v>805</v>
      </c>
      <c r="G15852" t="s">
        <v>861</v>
      </c>
      <c r="H15852" s="135" t="s">
        <v>1496</v>
      </c>
      <c r="I15852" t="s">
        <v>1454</v>
      </c>
      <c r="J15852" s="20">
        <v>67</v>
      </c>
      <c r="K15852" s="20" t="s">
        <v>9</v>
      </c>
      <c r="L15852" t="s">
        <v>1464</v>
      </c>
      <c r="M15852" s="20">
        <v>14.74</v>
      </c>
      <c r="N15852" s="20">
        <v>19.759999999999998</v>
      </c>
      <c r="AE15852">
        <f t="shared" si="247"/>
        <v>2011</v>
      </c>
    </row>
    <row r="15853" spans="1:31" x14ac:dyDescent="0.25">
      <c r="A15853" s="7">
        <v>15850</v>
      </c>
      <c r="B15853" s="8">
        <v>40888</v>
      </c>
      <c r="C15853" t="s">
        <v>3</v>
      </c>
      <c r="D15853" t="s">
        <v>848</v>
      </c>
      <c r="E15853" t="s">
        <v>9</v>
      </c>
      <c r="F15853" t="s">
        <v>1032</v>
      </c>
      <c r="G15853" t="s">
        <v>732</v>
      </c>
      <c r="H15853" s="135" t="s">
        <v>2155</v>
      </c>
      <c r="I15853" t="s">
        <v>1454</v>
      </c>
      <c r="J15853" s="20">
        <v>18</v>
      </c>
      <c r="K15853" s="20" t="s">
        <v>9</v>
      </c>
      <c r="L15853" t="s">
        <v>1464</v>
      </c>
      <c r="M15853" s="20">
        <v>3.96</v>
      </c>
      <c r="N15853" s="20">
        <v>6.04</v>
      </c>
      <c r="AE15853">
        <f t="shared" si="247"/>
        <v>2011</v>
      </c>
    </row>
    <row r="15854" spans="1:31" x14ac:dyDescent="0.25">
      <c r="A15854" s="7">
        <v>15851</v>
      </c>
      <c r="B15854" s="8">
        <v>40888</v>
      </c>
      <c r="C15854" t="s">
        <v>3</v>
      </c>
      <c r="D15854" t="s">
        <v>1130</v>
      </c>
      <c r="E15854" t="s">
        <v>9</v>
      </c>
      <c r="F15854" t="s">
        <v>1127</v>
      </c>
      <c r="G15854" t="s">
        <v>732</v>
      </c>
      <c r="H15854" s="135" t="s">
        <v>2235</v>
      </c>
      <c r="I15854" t="s">
        <v>1454</v>
      </c>
      <c r="J15854" s="20">
        <v>12</v>
      </c>
      <c r="K15854" s="20" t="s">
        <v>9</v>
      </c>
      <c r="L15854" t="s">
        <v>1463</v>
      </c>
      <c r="M15854" s="20">
        <v>2.88</v>
      </c>
      <c r="N15854" s="20">
        <v>4.12</v>
      </c>
      <c r="AE15854">
        <f t="shared" si="247"/>
        <v>2011</v>
      </c>
    </row>
    <row r="15855" spans="1:31" x14ac:dyDescent="0.25">
      <c r="A15855" s="7">
        <v>15852</v>
      </c>
      <c r="B15855" s="8">
        <v>40889</v>
      </c>
      <c r="C15855" t="s">
        <v>3</v>
      </c>
      <c r="D15855" t="s">
        <v>1123</v>
      </c>
      <c r="E15855" t="s">
        <v>9</v>
      </c>
      <c r="F15855" t="s">
        <v>1076</v>
      </c>
      <c r="G15855" t="s">
        <v>648</v>
      </c>
      <c r="H15855" s="135" t="s">
        <v>1795</v>
      </c>
      <c r="I15855" t="s">
        <v>1454</v>
      </c>
      <c r="J15855" s="20">
        <v>19</v>
      </c>
      <c r="K15855" s="20" t="s">
        <v>3</v>
      </c>
      <c r="L15855" t="s">
        <v>1463</v>
      </c>
      <c r="M15855" s="20">
        <v>5.94</v>
      </c>
      <c r="N15855" s="20">
        <v>4.5599999999999996</v>
      </c>
      <c r="AE15855">
        <f t="shared" si="247"/>
        <v>2011</v>
      </c>
    </row>
    <row r="15856" spans="1:31" x14ac:dyDescent="0.25">
      <c r="A15856" s="7">
        <v>15853</v>
      </c>
      <c r="B15856" s="8">
        <v>40889</v>
      </c>
      <c r="C15856" t="s">
        <v>3</v>
      </c>
      <c r="D15856" t="s">
        <v>1068</v>
      </c>
      <c r="E15856" t="s">
        <v>9</v>
      </c>
      <c r="F15856" t="s">
        <v>147</v>
      </c>
      <c r="G15856" t="s">
        <v>732</v>
      </c>
      <c r="H15856" s="135" t="s">
        <v>2186</v>
      </c>
      <c r="I15856" t="s">
        <v>1454</v>
      </c>
      <c r="J15856" s="20">
        <v>16</v>
      </c>
      <c r="K15856" s="20" t="s">
        <v>9</v>
      </c>
      <c r="L15856" t="s">
        <v>1464</v>
      </c>
      <c r="M15856" s="20">
        <v>3.52</v>
      </c>
      <c r="N15856" s="20">
        <v>5.48</v>
      </c>
      <c r="AE15856">
        <f t="shared" si="247"/>
        <v>2011</v>
      </c>
    </row>
    <row r="15857" spans="1:31" x14ac:dyDescent="0.25">
      <c r="A15857" s="7">
        <v>15854</v>
      </c>
      <c r="B15857" s="8">
        <v>40890</v>
      </c>
      <c r="C15857" t="s">
        <v>3</v>
      </c>
      <c r="D15857" t="s">
        <v>791</v>
      </c>
      <c r="E15857" t="s">
        <v>9</v>
      </c>
      <c r="F15857" t="s">
        <v>787</v>
      </c>
      <c r="G15857" t="s">
        <v>870</v>
      </c>
      <c r="H15857" s="135" t="s">
        <v>1496</v>
      </c>
      <c r="I15857" t="s">
        <v>1455</v>
      </c>
      <c r="J15857" s="20">
        <v>35</v>
      </c>
      <c r="K15857" s="20" t="s">
        <v>3</v>
      </c>
      <c r="L15857" t="s">
        <v>1464</v>
      </c>
      <c r="M15857" s="20">
        <v>5.4</v>
      </c>
      <c r="N15857" s="20">
        <v>3.85</v>
      </c>
      <c r="AE15857">
        <f t="shared" si="247"/>
        <v>2011</v>
      </c>
    </row>
    <row r="15858" spans="1:31" x14ac:dyDescent="0.25">
      <c r="A15858" s="7">
        <v>15855</v>
      </c>
      <c r="B15858" s="8">
        <v>40891</v>
      </c>
      <c r="C15858" t="s">
        <v>3</v>
      </c>
      <c r="D15858" t="s">
        <v>982</v>
      </c>
      <c r="E15858" t="s">
        <v>9</v>
      </c>
      <c r="F15858" t="s">
        <v>625</v>
      </c>
      <c r="G15858" t="s">
        <v>14</v>
      </c>
      <c r="H15858" s="135" t="s">
        <v>1507</v>
      </c>
      <c r="I15858" t="s">
        <v>1454</v>
      </c>
      <c r="J15858" s="20">
        <v>20</v>
      </c>
      <c r="K15858" s="20" t="s">
        <v>3</v>
      </c>
      <c r="L15858" t="s">
        <v>1464</v>
      </c>
      <c r="M15858" s="20">
        <v>6.6</v>
      </c>
      <c r="N15858" s="20">
        <v>4.4000000000000004</v>
      </c>
      <c r="AE15858">
        <f t="shared" si="247"/>
        <v>2011</v>
      </c>
    </row>
    <row r="15859" spans="1:31" x14ac:dyDescent="0.25">
      <c r="A15859" s="7">
        <v>15856</v>
      </c>
      <c r="B15859" s="8">
        <v>40891</v>
      </c>
      <c r="C15859" t="s">
        <v>3</v>
      </c>
      <c r="D15859" t="s">
        <v>1123</v>
      </c>
      <c r="E15859" t="s">
        <v>9</v>
      </c>
      <c r="F15859" t="s">
        <v>1108</v>
      </c>
      <c r="G15859" t="s">
        <v>929</v>
      </c>
      <c r="H15859" s="135" t="s">
        <v>2743</v>
      </c>
      <c r="I15859" t="s">
        <v>1454</v>
      </c>
      <c r="J15859" s="20">
        <v>40</v>
      </c>
      <c r="K15859" s="20" t="s">
        <v>3</v>
      </c>
      <c r="L15859" t="s">
        <v>1464</v>
      </c>
      <c r="M15859" s="20">
        <v>12.2</v>
      </c>
      <c r="N15859" s="20">
        <v>8.8000000000000007</v>
      </c>
      <c r="AE15859">
        <f t="shared" si="247"/>
        <v>2011</v>
      </c>
    </row>
    <row r="15860" spans="1:31" x14ac:dyDescent="0.25">
      <c r="A15860" s="7">
        <v>15857</v>
      </c>
      <c r="B15860" s="8">
        <v>40892</v>
      </c>
      <c r="C15860" t="s">
        <v>3</v>
      </c>
      <c r="D15860" t="s">
        <v>1119</v>
      </c>
      <c r="E15860" t="s">
        <v>9</v>
      </c>
      <c r="F15860" t="s">
        <v>1116</v>
      </c>
      <c r="G15860" t="s">
        <v>714</v>
      </c>
      <c r="H15860" s="135" t="s">
        <v>2093</v>
      </c>
      <c r="I15860" t="s">
        <v>1454</v>
      </c>
      <c r="J15860" s="20">
        <v>1</v>
      </c>
      <c r="K15860" s="20" t="s">
        <v>1465</v>
      </c>
      <c r="L15860" t="s">
        <v>1466</v>
      </c>
      <c r="M15860" s="20">
        <v>0.25</v>
      </c>
      <c r="N15860" s="20">
        <v>0.25</v>
      </c>
      <c r="AE15860">
        <f t="shared" si="247"/>
        <v>2011</v>
      </c>
    </row>
    <row r="15861" spans="1:31" x14ac:dyDescent="0.25">
      <c r="A15861" s="7">
        <v>15858</v>
      </c>
      <c r="B15861" s="8">
        <v>40892</v>
      </c>
      <c r="C15861" t="s">
        <v>3</v>
      </c>
      <c r="D15861" t="s">
        <v>791</v>
      </c>
      <c r="E15861" t="s">
        <v>9</v>
      </c>
      <c r="F15861" t="s">
        <v>787</v>
      </c>
      <c r="G15861" t="s">
        <v>929</v>
      </c>
      <c r="H15861" s="135" t="s">
        <v>2700</v>
      </c>
      <c r="I15861" t="s">
        <v>1455</v>
      </c>
      <c r="J15861" s="20">
        <v>15</v>
      </c>
      <c r="K15861" s="20" t="s">
        <v>1465</v>
      </c>
      <c r="L15861" t="s">
        <v>1466</v>
      </c>
      <c r="M15861" s="20">
        <v>1.875</v>
      </c>
      <c r="N15861" s="20">
        <v>1.875</v>
      </c>
      <c r="AE15861">
        <f t="shared" si="247"/>
        <v>2011</v>
      </c>
    </row>
    <row r="15862" spans="1:31" x14ac:dyDescent="0.25">
      <c r="A15862" s="7">
        <v>15859</v>
      </c>
      <c r="B15862" s="8">
        <v>40893</v>
      </c>
      <c r="C15862" t="s">
        <v>3</v>
      </c>
      <c r="D15862" t="s">
        <v>442</v>
      </c>
      <c r="E15862" t="s">
        <v>9</v>
      </c>
      <c r="F15862" t="s">
        <v>427</v>
      </c>
      <c r="G15862" t="s">
        <v>895</v>
      </c>
      <c r="H15862" s="135" t="s">
        <v>2682</v>
      </c>
      <c r="I15862" t="s">
        <v>1454</v>
      </c>
      <c r="J15862" s="20">
        <v>15</v>
      </c>
      <c r="K15862" s="20" t="s">
        <v>9</v>
      </c>
      <c r="L15862" t="s">
        <v>1464</v>
      </c>
      <c r="M15862" s="20">
        <v>3.3</v>
      </c>
      <c r="N15862" s="20">
        <v>5.2</v>
      </c>
      <c r="AE15862">
        <f t="shared" si="247"/>
        <v>2011</v>
      </c>
    </row>
    <row r="15863" spans="1:31" x14ac:dyDescent="0.25">
      <c r="A15863" s="7">
        <v>15860</v>
      </c>
      <c r="B15863" s="8">
        <v>40893</v>
      </c>
      <c r="C15863" t="s">
        <v>3</v>
      </c>
      <c r="D15863" t="s">
        <v>1120</v>
      </c>
      <c r="E15863" t="s">
        <v>9</v>
      </c>
      <c r="F15863" t="s">
        <v>1124</v>
      </c>
      <c r="G15863" t="s">
        <v>1016</v>
      </c>
      <c r="H15863" s="9" t="s">
        <v>2858</v>
      </c>
      <c r="I15863" t="s">
        <v>1454</v>
      </c>
      <c r="J15863" s="20">
        <v>25</v>
      </c>
      <c r="K15863" s="20" t="s">
        <v>3</v>
      </c>
      <c r="L15863" t="s">
        <v>1463</v>
      </c>
      <c r="M15863" s="20">
        <v>7.5</v>
      </c>
      <c r="N15863" s="20">
        <v>6</v>
      </c>
      <c r="AE15863">
        <f t="shared" si="247"/>
        <v>2011</v>
      </c>
    </row>
    <row r="15864" spans="1:31" x14ac:dyDescent="0.25">
      <c r="A15864" s="7">
        <v>15861</v>
      </c>
      <c r="B15864" s="8">
        <v>40893</v>
      </c>
      <c r="C15864" t="s">
        <v>3</v>
      </c>
      <c r="D15864" t="s">
        <v>791</v>
      </c>
      <c r="E15864" t="s">
        <v>9</v>
      </c>
      <c r="F15864" t="s">
        <v>787</v>
      </c>
      <c r="G15864" t="s">
        <v>929</v>
      </c>
      <c r="H15864" s="9" t="s">
        <v>2725</v>
      </c>
      <c r="I15864" t="s">
        <v>1455</v>
      </c>
      <c r="J15864" s="20">
        <v>11</v>
      </c>
      <c r="K15864" s="20" t="s">
        <v>1465</v>
      </c>
      <c r="L15864" t="s">
        <v>1466</v>
      </c>
      <c r="M15864" s="20">
        <v>1.375</v>
      </c>
      <c r="N15864" s="20">
        <v>1.375</v>
      </c>
      <c r="AE15864">
        <f t="shared" si="247"/>
        <v>2011</v>
      </c>
    </row>
    <row r="15865" spans="1:31" x14ac:dyDescent="0.25">
      <c r="A15865" s="7">
        <v>15862</v>
      </c>
      <c r="B15865" s="8">
        <v>40893</v>
      </c>
      <c r="C15865" t="s">
        <v>3</v>
      </c>
      <c r="D15865" t="s">
        <v>440</v>
      </c>
      <c r="E15865" t="s">
        <v>9</v>
      </c>
      <c r="F15865" t="s">
        <v>469</v>
      </c>
      <c r="G15865" t="s">
        <v>732</v>
      </c>
      <c r="H15865" s="135" t="s">
        <v>1496</v>
      </c>
      <c r="I15865" t="s">
        <v>1454</v>
      </c>
      <c r="J15865" s="20">
        <v>11</v>
      </c>
      <c r="K15865" s="20" t="s">
        <v>3</v>
      </c>
      <c r="L15865" t="s">
        <v>1464</v>
      </c>
      <c r="M15865" s="20">
        <v>4.08</v>
      </c>
      <c r="N15865" s="20">
        <v>2.42</v>
      </c>
      <c r="AE15865">
        <f t="shared" si="247"/>
        <v>2011</v>
      </c>
    </row>
    <row r="15866" spans="1:31" x14ac:dyDescent="0.25">
      <c r="A15866" s="7">
        <v>15863</v>
      </c>
      <c r="B15866" s="8">
        <v>40893</v>
      </c>
      <c r="C15866" t="s">
        <v>3</v>
      </c>
      <c r="D15866" t="s">
        <v>440</v>
      </c>
      <c r="E15866" t="s">
        <v>9</v>
      </c>
      <c r="F15866" t="s">
        <v>469</v>
      </c>
      <c r="G15866" t="s">
        <v>732</v>
      </c>
      <c r="H15866" s="135" t="s">
        <v>1496</v>
      </c>
      <c r="I15866" t="s">
        <v>1454</v>
      </c>
      <c r="J15866" s="20">
        <v>19</v>
      </c>
      <c r="K15866" s="20" t="s">
        <v>3</v>
      </c>
      <c r="L15866" t="s">
        <v>1464</v>
      </c>
      <c r="M15866" s="20">
        <v>6.32</v>
      </c>
      <c r="N15866" s="20">
        <v>4.18</v>
      </c>
      <c r="AE15866">
        <f t="shared" si="247"/>
        <v>2011</v>
      </c>
    </row>
    <row r="15867" spans="1:31" x14ac:dyDescent="0.25">
      <c r="A15867" s="7">
        <v>15864</v>
      </c>
      <c r="B15867" s="8">
        <v>40894</v>
      </c>
      <c r="C15867" t="s">
        <v>3</v>
      </c>
      <c r="D15867" t="s">
        <v>557</v>
      </c>
      <c r="E15867" t="s">
        <v>9</v>
      </c>
      <c r="F15867" t="s">
        <v>727</v>
      </c>
      <c r="G15867" t="s">
        <v>569</v>
      </c>
      <c r="H15867" s="135" t="s">
        <v>1853</v>
      </c>
      <c r="I15867" t="s">
        <v>1454</v>
      </c>
      <c r="J15867" s="20">
        <v>7</v>
      </c>
      <c r="K15867" s="20" t="s">
        <v>3</v>
      </c>
      <c r="L15867" t="s">
        <v>1464</v>
      </c>
      <c r="M15867" s="20">
        <v>2.96</v>
      </c>
      <c r="N15867" s="20">
        <v>1.54</v>
      </c>
      <c r="AE15867">
        <f t="shared" si="247"/>
        <v>2011</v>
      </c>
    </row>
    <row r="15868" spans="1:31" x14ac:dyDescent="0.25">
      <c r="A15868" s="7">
        <v>15865</v>
      </c>
      <c r="B15868" s="8">
        <v>40894</v>
      </c>
      <c r="C15868" t="s">
        <v>3</v>
      </c>
      <c r="D15868" t="s">
        <v>828</v>
      </c>
      <c r="E15868" t="s">
        <v>9</v>
      </c>
      <c r="F15868" t="s">
        <v>625</v>
      </c>
      <c r="G15868" t="s">
        <v>24</v>
      </c>
      <c r="H15868" s="135" t="s">
        <v>1525</v>
      </c>
      <c r="I15868" t="s">
        <v>1455</v>
      </c>
      <c r="J15868" s="20">
        <v>10</v>
      </c>
      <c r="K15868" s="20" t="s">
        <v>1465</v>
      </c>
      <c r="L15868" t="s">
        <v>1466</v>
      </c>
      <c r="M15868" s="20">
        <v>1.25</v>
      </c>
      <c r="N15868" s="20">
        <v>1.25</v>
      </c>
      <c r="AE15868">
        <f t="shared" si="247"/>
        <v>2011</v>
      </c>
    </row>
    <row r="15869" spans="1:31" x14ac:dyDescent="0.25">
      <c r="A15869" s="7">
        <v>15866</v>
      </c>
      <c r="B15869" s="8">
        <v>40894</v>
      </c>
      <c r="C15869" t="s">
        <v>3</v>
      </c>
      <c r="D15869" t="s">
        <v>1132</v>
      </c>
      <c r="E15869" t="s">
        <v>9</v>
      </c>
      <c r="F15869" t="s">
        <v>678</v>
      </c>
      <c r="G15869" t="s">
        <v>14</v>
      </c>
      <c r="H15869" s="135" t="s">
        <v>1516</v>
      </c>
      <c r="I15869" t="s">
        <v>1458</v>
      </c>
      <c r="J15869" s="20">
        <v>12</v>
      </c>
      <c r="K15869" s="20" t="s">
        <v>1465</v>
      </c>
      <c r="L15869" t="s">
        <v>1466</v>
      </c>
      <c r="M15869" s="20">
        <v>30</v>
      </c>
      <c r="N15869" s="20">
        <v>10</v>
      </c>
      <c r="AE15869">
        <f t="shared" si="247"/>
        <v>2011</v>
      </c>
    </row>
    <row r="15870" spans="1:31" x14ac:dyDescent="0.25">
      <c r="A15870" s="7">
        <v>15867</v>
      </c>
      <c r="B15870" s="8">
        <v>40895</v>
      </c>
      <c r="C15870" t="s">
        <v>3</v>
      </c>
      <c r="D15870" t="s">
        <v>698</v>
      </c>
      <c r="E15870" t="s">
        <v>9</v>
      </c>
      <c r="F15870" t="s">
        <v>1127</v>
      </c>
      <c r="G15870" t="s">
        <v>732</v>
      </c>
      <c r="H15870" s="135" t="s">
        <v>3124</v>
      </c>
      <c r="I15870" t="s">
        <v>1455</v>
      </c>
      <c r="J15870" s="20">
        <v>18</v>
      </c>
      <c r="K15870" s="20" t="s">
        <v>3</v>
      </c>
      <c r="L15870" t="s">
        <v>1464</v>
      </c>
      <c r="M15870" s="20">
        <v>3.02</v>
      </c>
      <c r="N15870" s="20">
        <v>1.98</v>
      </c>
      <c r="AE15870">
        <f t="shared" si="247"/>
        <v>2011</v>
      </c>
    </row>
    <row r="15871" spans="1:31" x14ac:dyDescent="0.25">
      <c r="A15871" s="7">
        <v>15868</v>
      </c>
      <c r="B15871" s="8">
        <v>40895</v>
      </c>
      <c r="C15871" t="s">
        <v>3</v>
      </c>
      <c r="D15871" t="s">
        <v>1120</v>
      </c>
      <c r="E15871" t="s">
        <v>9</v>
      </c>
      <c r="F15871" t="s">
        <v>1128</v>
      </c>
      <c r="G15871" t="s">
        <v>569</v>
      </c>
      <c r="H15871" s="136" t="s">
        <v>1677</v>
      </c>
      <c r="I15871" t="s">
        <v>1454</v>
      </c>
      <c r="J15871" s="20">
        <v>16</v>
      </c>
      <c r="K15871" s="20" t="s">
        <v>1465</v>
      </c>
      <c r="L15871" t="s">
        <v>1466</v>
      </c>
      <c r="M15871" s="20">
        <v>4</v>
      </c>
      <c r="N15871" s="20">
        <v>4</v>
      </c>
      <c r="AE15871">
        <f t="shared" si="247"/>
        <v>2011</v>
      </c>
    </row>
    <row r="15872" spans="1:31" x14ac:dyDescent="0.25">
      <c r="A15872" s="7">
        <v>15869</v>
      </c>
      <c r="B15872" s="8">
        <v>40895</v>
      </c>
      <c r="C15872" t="s">
        <v>3</v>
      </c>
      <c r="D15872" t="s">
        <v>1122</v>
      </c>
      <c r="E15872" t="s">
        <v>9</v>
      </c>
      <c r="F15872" t="s">
        <v>1125</v>
      </c>
      <c r="G15872" t="s">
        <v>931</v>
      </c>
      <c r="H15872" s="9" t="s">
        <v>2646</v>
      </c>
      <c r="I15872" t="s">
        <v>1454</v>
      </c>
      <c r="J15872" s="20">
        <v>44</v>
      </c>
      <c r="K15872" s="20" t="s">
        <v>3</v>
      </c>
      <c r="L15872" t="s">
        <v>1464</v>
      </c>
      <c r="M15872" s="20">
        <v>13.32</v>
      </c>
      <c r="N15872" s="20">
        <v>9.68</v>
      </c>
      <c r="AE15872">
        <f t="shared" si="247"/>
        <v>2011</v>
      </c>
    </row>
    <row r="15873" spans="1:31" x14ac:dyDescent="0.25">
      <c r="A15873" s="7">
        <v>15870</v>
      </c>
      <c r="B15873" s="8">
        <v>40895</v>
      </c>
      <c r="C15873" t="s">
        <v>3</v>
      </c>
      <c r="D15873" t="s">
        <v>350</v>
      </c>
      <c r="E15873" t="s">
        <v>9</v>
      </c>
      <c r="F15873" t="s">
        <v>795</v>
      </c>
      <c r="G15873" t="s">
        <v>1016</v>
      </c>
      <c r="H15873" s="9" t="s">
        <v>3125</v>
      </c>
      <c r="I15873" t="s">
        <v>1454</v>
      </c>
      <c r="J15873" s="20">
        <v>10</v>
      </c>
      <c r="K15873" s="20" t="s">
        <v>3</v>
      </c>
      <c r="L15873" t="s">
        <v>1464</v>
      </c>
      <c r="M15873" s="20">
        <v>3.8</v>
      </c>
      <c r="N15873" s="20">
        <v>2.2000000000000002</v>
      </c>
      <c r="AE15873">
        <f t="shared" si="247"/>
        <v>2011</v>
      </c>
    </row>
    <row r="15874" spans="1:31" x14ac:dyDescent="0.25">
      <c r="A15874" s="7">
        <v>15871</v>
      </c>
      <c r="B15874" s="8">
        <v>40895</v>
      </c>
      <c r="C15874" t="s">
        <v>3</v>
      </c>
      <c r="D15874" t="s">
        <v>1111</v>
      </c>
      <c r="E15874" t="s">
        <v>9</v>
      </c>
      <c r="F15874" t="s">
        <v>1131</v>
      </c>
      <c r="G15874" t="s">
        <v>1016</v>
      </c>
      <c r="H15874" s="9" t="s">
        <v>2919</v>
      </c>
      <c r="I15874" t="s">
        <v>1455</v>
      </c>
      <c r="J15874" s="20">
        <v>36</v>
      </c>
      <c r="K15874" s="20" t="s">
        <v>9</v>
      </c>
      <c r="L15874" t="s">
        <v>1464</v>
      </c>
      <c r="M15874" s="20">
        <v>3.96</v>
      </c>
      <c r="N15874" s="20">
        <v>5.54</v>
      </c>
      <c r="AE15874">
        <f t="shared" si="247"/>
        <v>2011</v>
      </c>
    </row>
    <row r="15875" spans="1:31" x14ac:dyDescent="0.25">
      <c r="A15875" s="7">
        <v>15872</v>
      </c>
      <c r="B15875" s="8">
        <v>40896</v>
      </c>
      <c r="C15875" t="s">
        <v>3</v>
      </c>
      <c r="D15875" t="s">
        <v>147</v>
      </c>
      <c r="E15875" t="s">
        <v>9</v>
      </c>
      <c r="F15875" t="s">
        <v>1133</v>
      </c>
      <c r="G15875" t="s">
        <v>929</v>
      </c>
      <c r="H15875" s="135" t="s">
        <v>2644</v>
      </c>
      <c r="I15875" t="s">
        <v>1458</v>
      </c>
      <c r="J15875" s="20">
        <v>15</v>
      </c>
      <c r="K15875" s="20" t="s">
        <v>1465</v>
      </c>
      <c r="L15875" t="s">
        <v>1466</v>
      </c>
      <c r="M15875" s="20">
        <v>10</v>
      </c>
      <c r="N15875" s="20">
        <v>30</v>
      </c>
      <c r="AE15875">
        <f t="shared" si="247"/>
        <v>2011</v>
      </c>
    </row>
    <row r="15876" spans="1:31" x14ac:dyDescent="0.25">
      <c r="A15876" s="7">
        <v>15873</v>
      </c>
      <c r="B15876" s="8">
        <v>40896</v>
      </c>
      <c r="C15876" t="s">
        <v>3</v>
      </c>
      <c r="D15876" t="s">
        <v>1004</v>
      </c>
      <c r="E15876" t="s">
        <v>9</v>
      </c>
      <c r="F15876" t="s">
        <v>860</v>
      </c>
      <c r="G15876" t="s">
        <v>929</v>
      </c>
      <c r="H15876" s="135" t="s">
        <v>2788</v>
      </c>
      <c r="I15876" t="s">
        <v>1454</v>
      </c>
      <c r="J15876" s="20">
        <v>15</v>
      </c>
      <c r="K15876" s="20" t="s">
        <v>9</v>
      </c>
      <c r="L15876" t="s">
        <v>1463</v>
      </c>
      <c r="M15876" s="20">
        <v>3.6</v>
      </c>
      <c r="N15876" s="20">
        <v>4.9000000000000004</v>
      </c>
      <c r="AE15876">
        <f t="shared" ref="AE15876:AE15939" si="248">YEAR(B15876)</f>
        <v>2011</v>
      </c>
    </row>
    <row r="15877" spans="1:31" x14ac:dyDescent="0.25">
      <c r="A15877" s="7">
        <v>15874</v>
      </c>
      <c r="B15877" s="8">
        <v>40896</v>
      </c>
      <c r="C15877" t="s">
        <v>3</v>
      </c>
      <c r="D15877" t="s">
        <v>789</v>
      </c>
      <c r="E15877" t="s">
        <v>9</v>
      </c>
      <c r="F15877" t="s">
        <v>923</v>
      </c>
      <c r="G15877" t="s">
        <v>732</v>
      </c>
      <c r="H15877" s="135" t="s">
        <v>1496</v>
      </c>
      <c r="I15877" t="s">
        <v>1454</v>
      </c>
      <c r="J15877" s="20">
        <v>18</v>
      </c>
      <c r="K15877" s="20" t="s">
        <v>3</v>
      </c>
      <c r="L15877" t="s">
        <v>1464</v>
      </c>
      <c r="M15877" s="20">
        <v>6.04</v>
      </c>
      <c r="N15877" s="20">
        <v>3.96</v>
      </c>
      <c r="AE15877">
        <f t="shared" si="248"/>
        <v>2011</v>
      </c>
    </row>
    <row r="15878" spans="1:31" x14ac:dyDescent="0.25">
      <c r="A15878" s="7">
        <v>15875</v>
      </c>
      <c r="B15878" s="8">
        <v>40897</v>
      </c>
      <c r="C15878" t="s">
        <v>3</v>
      </c>
      <c r="D15878" t="s">
        <v>733</v>
      </c>
      <c r="E15878" t="s">
        <v>9</v>
      </c>
      <c r="F15878" t="s">
        <v>1124</v>
      </c>
      <c r="G15878" t="s">
        <v>929</v>
      </c>
      <c r="H15878" s="135" t="s">
        <v>2698</v>
      </c>
      <c r="I15878" t="s">
        <v>1455</v>
      </c>
      <c r="J15878" s="20">
        <v>15</v>
      </c>
      <c r="K15878" s="20" t="s">
        <v>9</v>
      </c>
      <c r="L15878" t="s">
        <v>1464</v>
      </c>
      <c r="M15878" s="20">
        <v>1.65</v>
      </c>
      <c r="N15878" s="20">
        <v>2.6</v>
      </c>
      <c r="AE15878">
        <f t="shared" si="248"/>
        <v>2011</v>
      </c>
    </row>
    <row r="15879" spans="1:31" x14ac:dyDescent="0.25">
      <c r="A15879" s="7">
        <v>15876</v>
      </c>
      <c r="B15879" s="8">
        <v>40897</v>
      </c>
      <c r="C15879" t="s">
        <v>3</v>
      </c>
      <c r="D15879" t="s">
        <v>1004</v>
      </c>
      <c r="E15879" t="s">
        <v>9</v>
      </c>
      <c r="F15879" t="s">
        <v>860</v>
      </c>
      <c r="G15879" t="s">
        <v>929</v>
      </c>
      <c r="H15879" s="135" t="s">
        <v>3126</v>
      </c>
      <c r="I15879" t="s">
        <v>1454</v>
      </c>
      <c r="J15879" s="20">
        <v>40</v>
      </c>
      <c r="K15879" s="20" t="s">
        <v>9</v>
      </c>
      <c r="L15879" t="s">
        <v>1464</v>
      </c>
      <c r="M15879" s="20">
        <v>8.8000000000000007</v>
      </c>
      <c r="N15879" s="20">
        <v>12.2</v>
      </c>
      <c r="AE15879">
        <f t="shared" si="248"/>
        <v>2011</v>
      </c>
    </row>
    <row r="15880" spans="1:31" x14ac:dyDescent="0.25">
      <c r="A15880" s="7">
        <v>15877</v>
      </c>
      <c r="B15880" s="8">
        <v>40899</v>
      </c>
      <c r="C15880" t="s">
        <v>3</v>
      </c>
      <c r="D15880" t="s">
        <v>848</v>
      </c>
      <c r="E15880" t="s">
        <v>9</v>
      </c>
      <c r="F15880" t="s">
        <v>1032</v>
      </c>
      <c r="G15880" t="s">
        <v>732</v>
      </c>
      <c r="H15880" s="135" t="s">
        <v>2173</v>
      </c>
      <c r="I15880" t="s">
        <v>1454</v>
      </c>
      <c r="J15880" s="20">
        <v>12</v>
      </c>
      <c r="K15880" s="20" t="s">
        <v>9</v>
      </c>
      <c r="L15880" t="s">
        <v>1464</v>
      </c>
      <c r="M15880" s="20">
        <v>2.64</v>
      </c>
      <c r="N15880" s="20">
        <v>4.3599999999999994</v>
      </c>
      <c r="AE15880">
        <f t="shared" si="248"/>
        <v>2011</v>
      </c>
    </row>
    <row r="15881" spans="1:31" x14ac:dyDescent="0.25">
      <c r="A15881" s="7">
        <v>15878</v>
      </c>
      <c r="B15881" s="8">
        <v>40899</v>
      </c>
      <c r="C15881" t="s">
        <v>3</v>
      </c>
      <c r="D15881" t="s">
        <v>848</v>
      </c>
      <c r="E15881" t="s">
        <v>9</v>
      </c>
      <c r="F15881" t="s">
        <v>1032</v>
      </c>
      <c r="G15881" t="s">
        <v>732</v>
      </c>
      <c r="H15881" s="135" t="s">
        <v>2160</v>
      </c>
      <c r="I15881" t="s">
        <v>1454</v>
      </c>
      <c r="J15881" s="20">
        <v>10</v>
      </c>
      <c r="K15881" s="20" t="s">
        <v>3</v>
      </c>
      <c r="L15881" t="s">
        <v>1463</v>
      </c>
      <c r="M15881" s="20">
        <v>3.6</v>
      </c>
      <c r="N15881" s="20">
        <v>2.4</v>
      </c>
      <c r="AE15881">
        <f t="shared" si="248"/>
        <v>2011</v>
      </c>
    </row>
    <row r="15882" spans="1:31" x14ac:dyDescent="0.25">
      <c r="A15882" s="7">
        <v>15879</v>
      </c>
      <c r="B15882" s="8">
        <v>40899</v>
      </c>
      <c r="C15882" t="s">
        <v>3</v>
      </c>
      <c r="D15882" t="s">
        <v>1119</v>
      </c>
      <c r="E15882" t="s">
        <v>9</v>
      </c>
      <c r="F15882" t="s">
        <v>1131</v>
      </c>
      <c r="G15882" t="s">
        <v>1016</v>
      </c>
      <c r="H15882" s="9" t="s">
        <v>2890</v>
      </c>
      <c r="I15882" t="s">
        <v>1454</v>
      </c>
      <c r="J15882" s="20">
        <v>35</v>
      </c>
      <c r="K15882" s="20" t="s">
        <v>9</v>
      </c>
      <c r="L15882" t="s">
        <v>1464</v>
      </c>
      <c r="M15882" s="20">
        <v>7.7</v>
      </c>
      <c r="N15882" s="20">
        <v>10.8</v>
      </c>
      <c r="AE15882">
        <f t="shared" si="248"/>
        <v>2011</v>
      </c>
    </row>
    <row r="15883" spans="1:31" x14ac:dyDescent="0.25">
      <c r="A15883" s="7">
        <v>15880</v>
      </c>
      <c r="B15883" s="8">
        <v>40899</v>
      </c>
      <c r="C15883" t="s">
        <v>3</v>
      </c>
      <c r="D15883" t="s">
        <v>805</v>
      </c>
      <c r="E15883" t="s">
        <v>9</v>
      </c>
      <c r="F15883" t="s">
        <v>1131</v>
      </c>
      <c r="G15883" t="s">
        <v>929</v>
      </c>
      <c r="H15883" s="135" t="s">
        <v>2825</v>
      </c>
      <c r="I15883" t="s">
        <v>1455</v>
      </c>
      <c r="J15883" s="20">
        <v>24</v>
      </c>
      <c r="K15883" s="20" t="s">
        <v>9</v>
      </c>
      <c r="L15883" t="s">
        <v>1464</v>
      </c>
      <c r="M15883" s="20">
        <v>2.64</v>
      </c>
      <c r="N15883" s="20">
        <v>3.86</v>
      </c>
      <c r="AE15883">
        <f t="shared" si="248"/>
        <v>2011</v>
      </c>
    </row>
    <row r="15884" spans="1:31" x14ac:dyDescent="0.25">
      <c r="A15884" s="7">
        <v>15881</v>
      </c>
      <c r="B15884" s="8">
        <v>40899</v>
      </c>
      <c r="C15884" t="s">
        <v>3</v>
      </c>
      <c r="D15884" t="s">
        <v>914</v>
      </c>
      <c r="E15884" t="s">
        <v>9</v>
      </c>
      <c r="F15884" t="s">
        <v>1005</v>
      </c>
      <c r="G15884" t="s">
        <v>1016</v>
      </c>
      <c r="H15884" s="9" t="s">
        <v>3127</v>
      </c>
      <c r="I15884" t="s">
        <v>1454</v>
      </c>
      <c r="J15884" s="20">
        <v>14</v>
      </c>
      <c r="K15884" s="20" t="s">
        <v>1465</v>
      </c>
      <c r="L15884" t="s">
        <v>1466</v>
      </c>
      <c r="M15884" s="20">
        <v>3.5</v>
      </c>
      <c r="N15884" s="20">
        <v>3.5</v>
      </c>
      <c r="AE15884">
        <f t="shared" si="248"/>
        <v>2011</v>
      </c>
    </row>
    <row r="15885" spans="1:31" x14ac:dyDescent="0.25">
      <c r="A15885" s="7">
        <v>15882</v>
      </c>
      <c r="B15885" s="8">
        <v>40900</v>
      </c>
      <c r="C15885" t="s">
        <v>3</v>
      </c>
      <c r="D15885" t="s">
        <v>854</v>
      </c>
      <c r="E15885" t="s">
        <v>9</v>
      </c>
      <c r="F15885" t="s">
        <v>668</v>
      </c>
      <c r="G15885" t="s">
        <v>714</v>
      </c>
      <c r="H15885" s="9" t="s">
        <v>2571</v>
      </c>
      <c r="I15885" t="s">
        <v>1455</v>
      </c>
      <c r="J15885" s="20">
        <v>23</v>
      </c>
      <c r="K15885" s="20" t="s">
        <v>3</v>
      </c>
      <c r="L15885" t="s">
        <v>1464</v>
      </c>
      <c r="M15885" s="20">
        <v>3.7199999999999998</v>
      </c>
      <c r="N15885" s="20">
        <v>2.5300000000000002</v>
      </c>
      <c r="AE15885">
        <f t="shared" si="248"/>
        <v>2011</v>
      </c>
    </row>
    <row r="15886" spans="1:31" x14ac:dyDescent="0.25">
      <c r="A15886" s="7">
        <v>15883</v>
      </c>
      <c r="B15886" s="8">
        <v>40900</v>
      </c>
      <c r="C15886" t="s">
        <v>3</v>
      </c>
      <c r="D15886" t="s">
        <v>1068</v>
      </c>
      <c r="E15886" t="s">
        <v>9</v>
      </c>
      <c r="F15886" t="s">
        <v>668</v>
      </c>
      <c r="G15886" t="s">
        <v>732</v>
      </c>
      <c r="H15886" s="135" t="s">
        <v>1496</v>
      </c>
      <c r="I15886" t="s">
        <v>1455</v>
      </c>
      <c r="J15886" s="20">
        <v>38</v>
      </c>
      <c r="K15886" s="20" t="s">
        <v>1465</v>
      </c>
      <c r="L15886" t="s">
        <v>1466</v>
      </c>
      <c r="M15886" s="20">
        <v>4.75</v>
      </c>
      <c r="N15886" s="20">
        <v>4.75</v>
      </c>
      <c r="AE15886">
        <f t="shared" si="248"/>
        <v>2011</v>
      </c>
    </row>
    <row r="15887" spans="1:31" x14ac:dyDescent="0.25">
      <c r="A15887" s="7">
        <v>15884</v>
      </c>
      <c r="B15887" s="8">
        <v>40901</v>
      </c>
      <c r="C15887" t="s">
        <v>3</v>
      </c>
      <c r="D15887" t="s">
        <v>1095</v>
      </c>
      <c r="E15887" t="s">
        <v>9</v>
      </c>
      <c r="F15887" t="s">
        <v>810</v>
      </c>
      <c r="G15887" t="s">
        <v>732</v>
      </c>
      <c r="H15887" s="135" t="s">
        <v>2642</v>
      </c>
      <c r="I15887" t="s">
        <v>1454</v>
      </c>
      <c r="J15887" s="20">
        <v>38</v>
      </c>
      <c r="K15887" s="20" t="s">
        <v>9</v>
      </c>
      <c r="L15887" t="s">
        <v>1464</v>
      </c>
      <c r="M15887" s="20">
        <v>8.36</v>
      </c>
      <c r="N15887" s="20">
        <v>11.64</v>
      </c>
      <c r="AE15887">
        <f t="shared" si="248"/>
        <v>2011</v>
      </c>
    </row>
    <row r="15888" spans="1:31" x14ac:dyDescent="0.25">
      <c r="A15888" s="7">
        <v>15885</v>
      </c>
      <c r="B15888" s="8">
        <v>40901</v>
      </c>
      <c r="C15888" t="s">
        <v>3</v>
      </c>
      <c r="D15888" t="s">
        <v>1095</v>
      </c>
      <c r="E15888" t="s">
        <v>9</v>
      </c>
      <c r="F15888" t="s">
        <v>1091</v>
      </c>
      <c r="G15888" t="s">
        <v>1016</v>
      </c>
      <c r="H15888" s="9" t="s">
        <v>2884</v>
      </c>
      <c r="I15888" t="s">
        <v>1454</v>
      </c>
      <c r="J15888" s="20">
        <v>76</v>
      </c>
      <c r="K15888" s="20" t="s">
        <v>3</v>
      </c>
      <c r="L15888" t="s">
        <v>1463</v>
      </c>
      <c r="M15888" s="20">
        <v>20.76</v>
      </c>
      <c r="N15888" s="20">
        <v>18.239999999999998</v>
      </c>
      <c r="AE15888">
        <f t="shared" si="248"/>
        <v>2011</v>
      </c>
    </row>
    <row r="15889" spans="1:31" x14ac:dyDescent="0.25">
      <c r="A15889" s="7">
        <v>15886</v>
      </c>
      <c r="B15889" s="8">
        <v>40902</v>
      </c>
      <c r="C15889" t="s">
        <v>3</v>
      </c>
      <c r="D15889" t="s">
        <v>779</v>
      </c>
      <c r="E15889" t="s">
        <v>9</v>
      </c>
      <c r="F15889" t="s">
        <v>1005</v>
      </c>
      <c r="G15889" t="s">
        <v>714</v>
      </c>
      <c r="H15889" s="135" t="s">
        <v>2004</v>
      </c>
      <c r="I15889" t="s">
        <v>1454</v>
      </c>
      <c r="J15889" s="20">
        <v>20</v>
      </c>
      <c r="K15889" s="20" t="s">
        <v>9</v>
      </c>
      <c r="L15889" t="s">
        <v>1464</v>
      </c>
      <c r="M15889" s="20">
        <v>4.4000000000000004</v>
      </c>
      <c r="N15889" s="20">
        <v>6.6</v>
      </c>
      <c r="AE15889">
        <f t="shared" si="248"/>
        <v>2011</v>
      </c>
    </row>
    <row r="15890" spans="1:31" x14ac:dyDescent="0.25">
      <c r="A15890" s="7">
        <v>15887</v>
      </c>
      <c r="B15890" s="8">
        <v>40902</v>
      </c>
      <c r="C15890" t="s">
        <v>3</v>
      </c>
      <c r="D15890" t="s">
        <v>543</v>
      </c>
      <c r="E15890" t="s">
        <v>9</v>
      </c>
      <c r="F15890" t="s">
        <v>427</v>
      </c>
      <c r="G15890" t="s">
        <v>1016</v>
      </c>
      <c r="H15890" s="9" t="s">
        <v>3054</v>
      </c>
      <c r="I15890" t="s">
        <v>1454</v>
      </c>
      <c r="J15890" s="20">
        <v>30</v>
      </c>
      <c r="K15890" s="20" t="s">
        <v>9</v>
      </c>
      <c r="L15890" t="s">
        <v>1464</v>
      </c>
      <c r="M15890" s="20">
        <v>6.6</v>
      </c>
      <c r="N15890" s="20">
        <v>9.4</v>
      </c>
      <c r="AE15890">
        <f t="shared" si="248"/>
        <v>2011</v>
      </c>
    </row>
    <row r="15891" spans="1:31" x14ac:dyDescent="0.25">
      <c r="A15891" s="7">
        <v>15888</v>
      </c>
      <c r="B15891" s="8">
        <v>40903</v>
      </c>
      <c r="C15891" t="s">
        <v>3</v>
      </c>
      <c r="D15891" t="s">
        <v>543</v>
      </c>
      <c r="E15891" t="s">
        <v>9</v>
      </c>
      <c r="F15891" t="s">
        <v>1034</v>
      </c>
      <c r="G15891" t="s">
        <v>732</v>
      </c>
      <c r="H15891" s="135" t="s">
        <v>2299</v>
      </c>
      <c r="I15891" t="s">
        <v>1454</v>
      </c>
      <c r="J15891" s="20">
        <v>24</v>
      </c>
      <c r="K15891" s="20" t="s">
        <v>9</v>
      </c>
      <c r="L15891" t="s">
        <v>1464</v>
      </c>
      <c r="M15891" s="20">
        <v>5.28</v>
      </c>
      <c r="N15891" s="20">
        <v>7.72</v>
      </c>
      <c r="AE15891">
        <f t="shared" si="248"/>
        <v>2011</v>
      </c>
    </row>
    <row r="15892" spans="1:31" x14ac:dyDescent="0.25">
      <c r="A15892" s="7">
        <v>15889</v>
      </c>
      <c r="B15892" s="8">
        <v>40903</v>
      </c>
      <c r="C15892" t="s">
        <v>3</v>
      </c>
      <c r="D15892" t="s">
        <v>543</v>
      </c>
      <c r="E15892" t="s">
        <v>9</v>
      </c>
      <c r="F15892" t="s">
        <v>45</v>
      </c>
      <c r="G15892" t="s">
        <v>377</v>
      </c>
      <c r="H15892" s="9" t="s">
        <v>2149</v>
      </c>
      <c r="I15892" t="s">
        <v>1454</v>
      </c>
      <c r="J15892" s="20">
        <v>86</v>
      </c>
      <c r="K15892" s="20" t="s">
        <v>1465</v>
      </c>
      <c r="L15892" t="s">
        <v>1466</v>
      </c>
      <c r="M15892" s="20">
        <v>21.5</v>
      </c>
      <c r="N15892" s="20">
        <v>21.5</v>
      </c>
      <c r="AE15892">
        <f t="shared" si="248"/>
        <v>2011</v>
      </c>
    </row>
    <row r="15893" spans="1:31" x14ac:dyDescent="0.25">
      <c r="A15893" s="7">
        <v>15890</v>
      </c>
      <c r="B15893" s="8">
        <v>40903</v>
      </c>
      <c r="C15893" t="s">
        <v>3</v>
      </c>
      <c r="D15893" t="s">
        <v>543</v>
      </c>
      <c r="E15893" t="s">
        <v>9</v>
      </c>
      <c r="F15893" t="s">
        <v>1034</v>
      </c>
      <c r="G15893" t="s">
        <v>1016</v>
      </c>
      <c r="H15893" s="9" t="s">
        <v>2884</v>
      </c>
      <c r="I15893" t="s">
        <v>1454</v>
      </c>
      <c r="J15893" s="20">
        <v>19</v>
      </c>
      <c r="K15893" s="20" t="s">
        <v>9</v>
      </c>
      <c r="L15893" t="s">
        <v>1464</v>
      </c>
      <c r="M15893" s="20">
        <v>4.18</v>
      </c>
      <c r="N15893" s="20">
        <v>6.32</v>
      </c>
      <c r="AE15893">
        <f t="shared" si="248"/>
        <v>2011</v>
      </c>
    </row>
    <row r="15894" spans="1:31" x14ac:dyDescent="0.25">
      <c r="A15894" s="7">
        <v>15891</v>
      </c>
      <c r="B15894" s="8">
        <v>40903</v>
      </c>
      <c r="C15894" t="s">
        <v>3</v>
      </c>
      <c r="D15894" t="s">
        <v>543</v>
      </c>
      <c r="E15894" t="s">
        <v>9</v>
      </c>
      <c r="F15894" t="s">
        <v>268</v>
      </c>
      <c r="G15894" t="s">
        <v>895</v>
      </c>
      <c r="H15894" s="135" t="s">
        <v>2615</v>
      </c>
      <c r="I15894" t="s">
        <v>1454</v>
      </c>
      <c r="J15894" s="20">
        <v>15</v>
      </c>
      <c r="K15894" s="20" t="s">
        <v>9</v>
      </c>
      <c r="L15894" t="s">
        <v>1464</v>
      </c>
      <c r="M15894" s="20">
        <v>3.3</v>
      </c>
      <c r="N15894" s="20">
        <v>5.2</v>
      </c>
      <c r="AE15894">
        <f t="shared" si="248"/>
        <v>2011</v>
      </c>
    </row>
    <row r="15895" spans="1:31" x14ac:dyDescent="0.25">
      <c r="A15895" s="7">
        <v>15892</v>
      </c>
      <c r="B15895" s="8">
        <v>40903</v>
      </c>
      <c r="C15895" t="s">
        <v>3</v>
      </c>
      <c r="D15895" t="s">
        <v>1004</v>
      </c>
      <c r="E15895" t="s">
        <v>9</v>
      </c>
      <c r="F15895" t="s">
        <v>860</v>
      </c>
      <c r="G15895" t="s">
        <v>648</v>
      </c>
      <c r="H15895" s="136" t="s">
        <v>1496</v>
      </c>
      <c r="I15895" t="s">
        <v>1454</v>
      </c>
      <c r="J15895" s="20">
        <v>38</v>
      </c>
      <c r="K15895" s="20" t="s">
        <v>1465</v>
      </c>
      <c r="L15895" t="s">
        <v>1466</v>
      </c>
      <c r="M15895" s="20">
        <v>9.5</v>
      </c>
      <c r="N15895" s="20">
        <v>9.5</v>
      </c>
      <c r="AE15895">
        <f t="shared" si="248"/>
        <v>2011</v>
      </c>
    </row>
    <row r="15896" spans="1:31" x14ac:dyDescent="0.25">
      <c r="A15896" s="7">
        <v>15893</v>
      </c>
      <c r="B15896" s="8">
        <v>40903</v>
      </c>
      <c r="C15896" t="s">
        <v>3</v>
      </c>
      <c r="D15896" t="s">
        <v>1042</v>
      </c>
      <c r="E15896" t="s">
        <v>9</v>
      </c>
      <c r="F15896" t="s">
        <v>1134</v>
      </c>
      <c r="G15896" t="s">
        <v>648</v>
      </c>
      <c r="H15896" s="136" t="s">
        <v>1496</v>
      </c>
      <c r="I15896" t="s">
        <v>1458</v>
      </c>
      <c r="J15896" s="20">
        <v>16</v>
      </c>
      <c r="K15896" s="20" t="s">
        <v>3</v>
      </c>
      <c r="L15896" t="s">
        <v>1463</v>
      </c>
      <c r="M15896" s="20">
        <v>10</v>
      </c>
      <c r="N15896" s="20">
        <v>30</v>
      </c>
      <c r="AE15896">
        <f t="shared" si="248"/>
        <v>2011</v>
      </c>
    </row>
    <row r="15897" spans="1:31" x14ac:dyDescent="0.25">
      <c r="A15897" s="7">
        <v>15894</v>
      </c>
      <c r="B15897" s="8">
        <v>40903</v>
      </c>
      <c r="C15897" t="s">
        <v>3</v>
      </c>
      <c r="D15897" t="s">
        <v>392</v>
      </c>
      <c r="E15897" t="s">
        <v>9</v>
      </c>
      <c r="F15897" t="s">
        <v>698</v>
      </c>
      <c r="G15897" t="s">
        <v>732</v>
      </c>
      <c r="H15897" s="135" t="s">
        <v>1496</v>
      </c>
      <c r="I15897" t="s">
        <v>1454</v>
      </c>
      <c r="J15897" s="20">
        <v>10</v>
      </c>
      <c r="K15897" s="20" t="s">
        <v>3</v>
      </c>
      <c r="L15897" t="s">
        <v>1463</v>
      </c>
      <c r="M15897" s="20">
        <v>3.6</v>
      </c>
      <c r="N15897" s="20">
        <v>2.4</v>
      </c>
      <c r="AE15897">
        <f t="shared" si="248"/>
        <v>2011</v>
      </c>
    </row>
    <row r="15898" spans="1:31" x14ac:dyDescent="0.25">
      <c r="A15898" s="7">
        <v>15895</v>
      </c>
      <c r="B15898" s="8">
        <v>40904</v>
      </c>
      <c r="C15898" t="s">
        <v>3</v>
      </c>
      <c r="D15898" t="s">
        <v>1120</v>
      </c>
      <c r="E15898" t="s">
        <v>9</v>
      </c>
      <c r="F15898" t="s">
        <v>85</v>
      </c>
      <c r="G15898" t="s">
        <v>1016</v>
      </c>
      <c r="H15898" s="9" t="s">
        <v>2884</v>
      </c>
      <c r="I15898" t="s">
        <v>1454</v>
      </c>
      <c r="J15898" s="20">
        <v>1</v>
      </c>
      <c r="K15898" s="20" t="s">
        <v>1465</v>
      </c>
      <c r="L15898" t="s">
        <v>1466</v>
      </c>
      <c r="M15898" s="20">
        <v>0.25</v>
      </c>
      <c r="N15898" s="20">
        <v>0.25</v>
      </c>
      <c r="AE15898">
        <f t="shared" si="248"/>
        <v>2011</v>
      </c>
    </row>
    <row r="15899" spans="1:31" x14ac:dyDescent="0.25">
      <c r="A15899" s="7">
        <v>15896</v>
      </c>
      <c r="B15899" s="8">
        <v>40905</v>
      </c>
      <c r="C15899" t="s">
        <v>3</v>
      </c>
      <c r="D15899" t="s">
        <v>868</v>
      </c>
      <c r="E15899" t="s">
        <v>9</v>
      </c>
      <c r="F15899" t="s">
        <v>902</v>
      </c>
      <c r="G15899" t="s">
        <v>714</v>
      </c>
      <c r="H15899" s="135" t="s">
        <v>2004</v>
      </c>
      <c r="I15899" t="s">
        <v>1454</v>
      </c>
      <c r="J15899" s="20">
        <v>113</v>
      </c>
      <c r="K15899" s="20" t="s">
        <v>9</v>
      </c>
      <c r="L15899" t="s">
        <v>1464</v>
      </c>
      <c r="M15899" s="20">
        <v>24.86</v>
      </c>
      <c r="N15899" s="20">
        <v>32.64</v>
      </c>
      <c r="AE15899">
        <f t="shared" si="248"/>
        <v>2011</v>
      </c>
    </row>
    <row r="15900" spans="1:31" x14ac:dyDescent="0.25">
      <c r="A15900" s="7">
        <v>15897</v>
      </c>
      <c r="B15900" s="8">
        <v>40905</v>
      </c>
      <c r="C15900" t="s">
        <v>3</v>
      </c>
      <c r="D15900" t="s">
        <v>655</v>
      </c>
      <c r="E15900" t="s">
        <v>9</v>
      </c>
      <c r="F15900" t="s">
        <v>734</v>
      </c>
      <c r="G15900" t="s">
        <v>648</v>
      </c>
      <c r="H15900" s="135" t="s">
        <v>1785</v>
      </c>
      <c r="I15900" t="s">
        <v>1454</v>
      </c>
      <c r="J15900" s="20">
        <v>15</v>
      </c>
      <c r="K15900" s="20" t="s">
        <v>1465</v>
      </c>
      <c r="L15900" t="s">
        <v>1466</v>
      </c>
      <c r="M15900" s="20">
        <v>3.75</v>
      </c>
      <c r="N15900" s="20">
        <v>3.75</v>
      </c>
      <c r="AE15900">
        <f t="shared" si="248"/>
        <v>2011</v>
      </c>
    </row>
    <row r="15901" spans="1:31" x14ac:dyDescent="0.25">
      <c r="A15901" s="7">
        <v>15898</v>
      </c>
      <c r="B15901" s="8">
        <v>40906</v>
      </c>
      <c r="C15901" t="s">
        <v>3</v>
      </c>
      <c r="D15901" t="s">
        <v>1004</v>
      </c>
      <c r="E15901" t="s">
        <v>9</v>
      </c>
      <c r="F15901" t="s">
        <v>1131</v>
      </c>
      <c r="G15901" t="s">
        <v>861</v>
      </c>
      <c r="H15901" s="135" t="s">
        <v>2435</v>
      </c>
      <c r="I15901" t="s">
        <v>1454</v>
      </c>
      <c r="J15901" s="20">
        <v>12</v>
      </c>
      <c r="K15901" s="20" t="s">
        <v>9</v>
      </c>
      <c r="L15901" t="s">
        <v>1464</v>
      </c>
      <c r="M15901" s="20">
        <v>2.64</v>
      </c>
      <c r="N15901" s="20">
        <v>4.3599999999999994</v>
      </c>
      <c r="AE15901">
        <f t="shared" si="248"/>
        <v>2011</v>
      </c>
    </row>
    <row r="15902" spans="1:31" x14ac:dyDescent="0.25">
      <c r="A15902" s="7">
        <v>15899</v>
      </c>
      <c r="B15902" s="8">
        <v>40906</v>
      </c>
      <c r="C15902" t="s">
        <v>3</v>
      </c>
      <c r="D15902" t="s">
        <v>543</v>
      </c>
      <c r="E15902" t="s">
        <v>9</v>
      </c>
      <c r="F15902" t="s">
        <v>733</v>
      </c>
      <c r="G15902" t="s">
        <v>714</v>
      </c>
      <c r="H15902" s="136" t="s">
        <v>2147</v>
      </c>
      <c r="I15902" t="s">
        <v>1454</v>
      </c>
      <c r="J15902" s="20">
        <v>30</v>
      </c>
      <c r="K15902" s="20" t="s">
        <v>9</v>
      </c>
      <c r="L15902" t="s">
        <v>1464</v>
      </c>
      <c r="M15902" s="20">
        <v>6.6</v>
      </c>
      <c r="N15902" s="20">
        <v>9.4</v>
      </c>
      <c r="AE15902">
        <f t="shared" si="248"/>
        <v>2011</v>
      </c>
    </row>
    <row r="15903" spans="1:31" x14ac:dyDescent="0.25">
      <c r="A15903" s="7">
        <v>15900</v>
      </c>
      <c r="B15903" s="8">
        <v>40907</v>
      </c>
      <c r="C15903" t="s">
        <v>3</v>
      </c>
      <c r="D15903" t="s">
        <v>1120</v>
      </c>
      <c r="E15903" t="s">
        <v>9</v>
      </c>
      <c r="F15903" t="s">
        <v>833</v>
      </c>
      <c r="G15903" t="s">
        <v>569</v>
      </c>
      <c r="H15903" s="135" t="s">
        <v>2170</v>
      </c>
      <c r="I15903" t="s">
        <v>1454</v>
      </c>
      <c r="J15903" s="20">
        <v>27</v>
      </c>
      <c r="K15903" s="20" t="s">
        <v>1465</v>
      </c>
      <c r="L15903" t="s">
        <v>1466</v>
      </c>
      <c r="M15903" s="20">
        <v>6.75</v>
      </c>
      <c r="N15903" s="20">
        <v>6.75</v>
      </c>
      <c r="AE15903">
        <f t="shared" si="248"/>
        <v>2011</v>
      </c>
    </row>
    <row r="15904" spans="1:31" x14ac:dyDescent="0.25">
      <c r="A15904" s="7">
        <v>15901</v>
      </c>
      <c r="B15904" s="8">
        <v>40907</v>
      </c>
      <c r="C15904" t="s">
        <v>3</v>
      </c>
      <c r="D15904" t="s">
        <v>521</v>
      </c>
      <c r="E15904" t="s">
        <v>9</v>
      </c>
      <c r="F15904" t="s">
        <v>1135</v>
      </c>
      <c r="G15904" t="s">
        <v>648</v>
      </c>
      <c r="H15904" s="135" t="s">
        <v>1996</v>
      </c>
      <c r="I15904" t="s">
        <v>1458</v>
      </c>
      <c r="J15904" s="20">
        <v>13</v>
      </c>
      <c r="K15904" s="20" t="s">
        <v>9</v>
      </c>
      <c r="L15904" t="s">
        <v>1463</v>
      </c>
      <c r="M15904" s="20">
        <v>10</v>
      </c>
      <c r="N15904" s="20">
        <v>30</v>
      </c>
      <c r="AE15904">
        <f t="shared" si="248"/>
        <v>2011</v>
      </c>
    </row>
    <row r="15905" spans="1:31" x14ac:dyDescent="0.25">
      <c r="A15905" s="7">
        <v>15902</v>
      </c>
      <c r="B15905" s="8">
        <v>40907</v>
      </c>
      <c r="C15905" t="s">
        <v>3</v>
      </c>
      <c r="D15905" t="s">
        <v>904</v>
      </c>
      <c r="E15905" t="s">
        <v>9</v>
      </c>
      <c r="F15905" t="s">
        <v>1060</v>
      </c>
      <c r="G15905" t="s">
        <v>1016</v>
      </c>
      <c r="H15905" s="135" t="s">
        <v>2860</v>
      </c>
      <c r="I15905" t="s">
        <v>1454</v>
      </c>
      <c r="J15905" s="20">
        <v>28</v>
      </c>
      <c r="K15905" s="20" t="s">
        <v>3</v>
      </c>
      <c r="L15905" t="s">
        <v>1464</v>
      </c>
      <c r="M15905" s="20">
        <v>8.84</v>
      </c>
      <c r="N15905" s="20">
        <v>6.16</v>
      </c>
      <c r="AE15905">
        <f t="shared" si="248"/>
        <v>2011</v>
      </c>
    </row>
    <row r="15906" spans="1:31" x14ac:dyDescent="0.25">
      <c r="A15906" s="7">
        <v>15903</v>
      </c>
      <c r="B15906" s="8">
        <v>40907</v>
      </c>
      <c r="C15906" t="s">
        <v>3</v>
      </c>
      <c r="D15906" t="s">
        <v>1123</v>
      </c>
      <c r="E15906" t="s">
        <v>9</v>
      </c>
      <c r="F15906" t="s">
        <v>828</v>
      </c>
      <c r="G15906" t="s">
        <v>929</v>
      </c>
      <c r="H15906" s="135" t="s">
        <v>2727</v>
      </c>
      <c r="I15906" t="s">
        <v>1454</v>
      </c>
      <c r="J15906" s="20">
        <v>25</v>
      </c>
      <c r="K15906" s="20" t="s">
        <v>3</v>
      </c>
      <c r="L15906" t="s">
        <v>1463</v>
      </c>
      <c r="M15906" s="20">
        <v>7.5</v>
      </c>
      <c r="N15906" s="20">
        <v>6</v>
      </c>
      <c r="AE15906">
        <f t="shared" si="248"/>
        <v>2011</v>
      </c>
    </row>
    <row r="15907" spans="1:31" x14ac:dyDescent="0.25">
      <c r="A15907" s="7">
        <v>15904</v>
      </c>
      <c r="B15907" s="8">
        <v>40907</v>
      </c>
      <c r="C15907" t="s">
        <v>3</v>
      </c>
      <c r="D15907" t="s">
        <v>779</v>
      </c>
      <c r="E15907" t="s">
        <v>9</v>
      </c>
      <c r="F15907" t="s">
        <v>833</v>
      </c>
      <c r="G15907" t="s">
        <v>929</v>
      </c>
      <c r="H15907" s="135" t="s">
        <v>2686</v>
      </c>
      <c r="I15907" t="s">
        <v>1454</v>
      </c>
      <c r="J15907" s="20">
        <v>40</v>
      </c>
      <c r="K15907" s="20" t="s">
        <v>1465</v>
      </c>
      <c r="L15907" t="s">
        <v>1466</v>
      </c>
      <c r="M15907" s="20">
        <v>10</v>
      </c>
      <c r="N15907" s="20">
        <v>10</v>
      </c>
      <c r="AE15907">
        <f t="shared" si="248"/>
        <v>2011</v>
      </c>
    </row>
    <row r="15908" spans="1:31" x14ac:dyDescent="0.25">
      <c r="A15908" s="7">
        <v>15905</v>
      </c>
      <c r="B15908" s="8">
        <v>40907</v>
      </c>
      <c r="C15908" t="s">
        <v>3</v>
      </c>
      <c r="D15908" t="s">
        <v>1130</v>
      </c>
      <c r="E15908" t="s">
        <v>9</v>
      </c>
      <c r="F15908" t="s">
        <v>1131</v>
      </c>
      <c r="G15908" t="s">
        <v>648</v>
      </c>
      <c r="H15908" s="135" t="s">
        <v>2947</v>
      </c>
      <c r="I15908" t="s">
        <v>1454</v>
      </c>
      <c r="J15908" s="20">
        <v>18</v>
      </c>
      <c r="K15908" s="20" t="s">
        <v>9</v>
      </c>
      <c r="L15908" t="s">
        <v>1464</v>
      </c>
      <c r="M15908" s="20">
        <v>3.96</v>
      </c>
      <c r="N15908" s="20">
        <v>6.04</v>
      </c>
      <c r="AE15908">
        <f t="shared" si="248"/>
        <v>2011</v>
      </c>
    </row>
    <row r="15909" spans="1:31" x14ac:dyDescent="0.25">
      <c r="A15909" s="7">
        <v>15906</v>
      </c>
      <c r="B15909" s="8">
        <v>40908</v>
      </c>
      <c r="C15909" t="s">
        <v>3</v>
      </c>
      <c r="D15909" t="s">
        <v>1123</v>
      </c>
      <c r="E15909" t="s">
        <v>9</v>
      </c>
      <c r="F15909" t="s">
        <v>1088</v>
      </c>
      <c r="G15909" t="s">
        <v>714</v>
      </c>
      <c r="H15909" s="135" t="s">
        <v>2025</v>
      </c>
      <c r="I15909" t="s">
        <v>1454</v>
      </c>
      <c r="J15909" s="20">
        <v>20</v>
      </c>
      <c r="K15909" s="20" t="s">
        <v>9</v>
      </c>
      <c r="L15909" t="s">
        <v>1464</v>
      </c>
      <c r="M15909" s="20">
        <v>4.4000000000000004</v>
      </c>
      <c r="N15909" s="20">
        <v>6.6</v>
      </c>
      <c r="AE15909">
        <f t="shared" si="248"/>
        <v>2011</v>
      </c>
    </row>
    <row r="15910" spans="1:31" x14ac:dyDescent="0.25">
      <c r="A15910" s="7">
        <v>15907</v>
      </c>
      <c r="B15910" s="8">
        <v>40908</v>
      </c>
      <c r="C15910" t="s">
        <v>3</v>
      </c>
      <c r="D15910" t="s">
        <v>1136</v>
      </c>
      <c r="E15910" t="s">
        <v>9</v>
      </c>
      <c r="F15910" t="s">
        <v>678</v>
      </c>
      <c r="G15910" t="s">
        <v>648</v>
      </c>
      <c r="H15910" s="135" t="s">
        <v>1877</v>
      </c>
      <c r="I15910" t="s">
        <v>1458</v>
      </c>
      <c r="J15910" s="20">
        <v>6</v>
      </c>
      <c r="K15910" s="20" t="s">
        <v>1465</v>
      </c>
      <c r="L15910" t="s">
        <v>1466</v>
      </c>
      <c r="M15910" s="20">
        <v>30</v>
      </c>
      <c r="N15910" s="20">
        <v>10</v>
      </c>
      <c r="AE15910">
        <f t="shared" si="248"/>
        <v>2011</v>
      </c>
    </row>
    <row r="15911" spans="1:31" x14ac:dyDescent="0.25">
      <c r="A15911" s="7">
        <v>15908</v>
      </c>
      <c r="B15911" s="8">
        <v>40908</v>
      </c>
      <c r="C15911" t="s">
        <v>3</v>
      </c>
      <c r="D15911" t="s">
        <v>1085</v>
      </c>
      <c r="E15911" t="s">
        <v>9</v>
      </c>
      <c r="F15911" t="s">
        <v>1042</v>
      </c>
      <c r="G15911" t="s">
        <v>648</v>
      </c>
      <c r="H15911" s="136" t="s">
        <v>1812</v>
      </c>
      <c r="I15911" t="s">
        <v>1454</v>
      </c>
      <c r="J15911" s="20">
        <v>2</v>
      </c>
      <c r="K15911" s="20" t="s">
        <v>1465</v>
      </c>
      <c r="L15911" t="s">
        <v>1466</v>
      </c>
      <c r="M15911" s="20">
        <v>0.5</v>
      </c>
      <c r="N15911" s="20">
        <v>0.5</v>
      </c>
      <c r="AE15911">
        <f t="shared" si="248"/>
        <v>2011</v>
      </c>
    </row>
    <row r="15912" spans="1:31" x14ac:dyDescent="0.25">
      <c r="A15912" s="7">
        <v>15909</v>
      </c>
      <c r="B15912" s="8">
        <v>40908</v>
      </c>
      <c r="C15912" t="s">
        <v>3</v>
      </c>
      <c r="D15912" t="s">
        <v>790</v>
      </c>
      <c r="E15912" t="s">
        <v>9</v>
      </c>
      <c r="F15912" t="s">
        <v>365</v>
      </c>
      <c r="G15912" t="s">
        <v>1016</v>
      </c>
      <c r="H15912" s="9" t="s">
        <v>3055</v>
      </c>
      <c r="I15912" t="s">
        <v>1454</v>
      </c>
      <c r="J15912" s="20">
        <v>10</v>
      </c>
      <c r="K15912" s="20" t="s">
        <v>9</v>
      </c>
      <c r="L15912" t="s">
        <v>1463</v>
      </c>
      <c r="M15912" s="20">
        <v>2.4</v>
      </c>
      <c r="N15912" s="20">
        <v>3.6</v>
      </c>
      <c r="AE15912">
        <f t="shared" si="248"/>
        <v>2011</v>
      </c>
    </row>
    <row r="15913" spans="1:31" x14ac:dyDescent="0.25">
      <c r="A15913" s="7">
        <v>15910</v>
      </c>
      <c r="B15913" s="8">
        <v>40909</v>
      </c>
      <c r="C15913" t="s">
        <v>3</v>
      </c>
      <c r="D15913" t="s">
        <v>1064</v>
      </c>
      <c r="E15913" t="s">
        <v>9</v>
      </c>
      <c r="F15913" t="s">
        <v>1028</v>
      </c>
      <c r="G15913" t="s">
        <v>895</v>
      </c>
      <c r="H15913" s="135" t="s">
        <v>2557</v>
      </c>
      <c r="I15913" t="s">
        <v>1454</v>
      </c>
      <c r="J15913" s="20">
        <v>31</v>
      </c>
      <c r="K15913" s="20" t="s">
        <v>9</v>
      </c>
      <c r="L15913" t="s">
        <v>1464</v>
      </c>
      <c r="M15913" s="20">
        <v>6.82</v>
      </c>
      <c r="N15913" s="20">
        <v>9.68</v>
      </c>
      <c r="AE15913">
        <f t="shared" si="248"/>
        <v>2012</v>
      </c>
    </row>
    <row r="15914" spans="1:31" x14ac:dyDescent="0.25">
      <c r="A15914" s="7">
        <v>15911</v>
      </c>
      <c r="B15914" s="8">
        <v>40909</v>
      </c>
      <c r="C15914" t="s">
        <v>3</v>
      </c>
      <c r="D15914" t="s">
        <v>1120</v>
      </c>
      <c r="E15914" t="s">
        <v>9</v>
      </c>
      <c r="F15914" t="s">
        <v>833</v>
      </c>
      <c r="G15914" t="s">
        <v>931</v>
      </c>
      <c r="H15914" s="9" t="s">
        <v>2646</v>
      </c>
      <c r="I15914" t="s">
        <v>1454</v>
      </c>
      <c r="J15914" s="20">
        <v>48</v>
      </c>
      <c r="K15914" s="20" t="s">
        <v>3</v>
      </c>
      <c r="L15914" t="s">
        <v>1464</v>
      </c>
      <c r="M15914" s="20">
        <v>14.44</v>
      </c>
      <c r="N15914" s="20">
        <v>10.56</v>
      </c>
      <c r="AE15914">
        <f t="shared" si="248"/>
        <v>2012</v>
      </c>
    </row>
    <row r="15915" spans="1:31" x14ac:dyDescent="0.25">
      <c r="A15915" s="7">
        <v>15912</v>
      </c>
      <c r="B15915" s="8">
        <v>40910</v>
      </c>
      <c r="C15915" t="s">
        <v>3</v>
      </c>
      <c r="D15915" t="s">
        <v>955</v>
      </c>
      <c r="E15915" t="s">
        <v>9</v>
      </c>
      <c r="F15915" t="s">
        <v>1088</v>
      </c>
      <c r="G15915" t="s">
        <v>861</v>
      </c>
      <c r="H15915" s="135" t="s">
        <v>2437</v>
      </c>
      <c r="I15915" t="s">
        <v>1454</v>
      </c>
      <c r="J15915" s="20">
        <v>14</v>
      </c>
      <c r="K15915" s="20" t="s">
        <v>9</v>
      </c>
      <c r="L15915" t="s">
        <v>1464</v>
      </c>
      <c r="M15915" s="20">
        <v>3.08</v>
      </c>
      <c r="N15915" s="20">
        <v>4.92</v>
      </c>
      <c r="AE15915">
        <f t="shared" si="248"/>
        <v>2012</v>
      </c>
    </row>
    <row r="15916" spans="1:31" x14ac:dyDescent="0.25">
      <c r="A15916" s="7">
        <v>15913</v>
      </c>
      <c r="B15916" s="8">
        <v>40910</v>
      </c>
      <c r="C15916" t="s">
        <v>3</v>
      </c>
      <c r="D15916" t="s">
        <v>1095</v>
      </c>
      <c r="E15916" t="s">
        <v>9</v>
      </c>
      <c r="F15916" t="s">
        <v>810</v>
      </c>
      <c r="G15916" t="s">
        <v>732</v>
      </c>
      <c r="H15916" s="135" t="s">
        <v>2223</v>
      </c>
      <c r="I15916" t="s">
        <v>1454</v>
      </c>
      <c r="J15916" s="20">
        <v>72</v>
      </c>
      <c r="K15916" s="20" t="s">
        <v>9</v>
      </c>
      <c r="L15916" t="s">
        <v>1463</v>
      </c>
      <c r="M15916" s="20">
        <v>17.28</v>
      </c>
      <c r="N15916" s="20">
        <v>19.72</v>
      </c>
      <c r="AE15916">
        <f t="shared" si="248"/>
        <v>2012</v>
      </c>
    </row>
    <row r="15917" spans="1:31" x14ac:dyDescent="0.25">
      <c r="A15917" s="7">
        <v>15914</v>
      </c>
      <c r="B15917" s="8">
        <v>40910</v>
      </c>
      <c r="C15917" t="s">
        <v>3</v>
      </c>
      <c r="D15917" t="s">
        <v>990</v>
      </c>
      <c r="E15917" t="s">
        <v>9</v>
      </c>
      <c r="F15917" t="s">
        <v>1003</v>
      </c>
      <c r="G15917" t="s">
        <v>895</v>
      </c>
      <c r="H15917" s="135" t="s">
        <v>2550</v>
      </c>
      <c r="I15917" t="s">
        <v>1455</v>
      </c>
      <c r="J15917" s="20">
        <v>10</v>
      </c>
      <c r="K15917" s="20" t="s">
        <v>1465</v>
      </c>
      <c r="L15917" t="s">
        <v>1466</v>
      </c>
      <c r="M15917" s="20">
        <v>1.25</v>
      </c>
      <c r="N15917" s="20">
        <v>1.25</v>
      </c>
      <c r="AE15917">
        <f t="shared" si="248"/>
        <v>2012</v>
      </c>
    </row>
    <row r="15918" spans="1:31" x14ac:dyDescent="0.25">
      <c r="A15918" s="7">
        <v>15915</v>
      </c>
      <c r="B15918" s="8">
        <v>40910</v>
      </c>
      <c r="C15918" t="s">
        <v>3</v>
      </c>
      <c r="D15918" s="16" t="s">
        <v>35</v>
      </c>
      <c r="E15918" t="s">
        <v>9</v>
      </c>
      <c r="F15918" t="s">
        <v>1074</v>
      </c>
      <c r="G15918" t="s">
        <v>895</v>
      </c>
      <c r="H15918" s="135" t="s">
        <v>2564</v>
      </c>
      <c r="I15918" t="s">
        <v>1454</v>
      </c>
      <c r="J15918" s="20">
        <v>42</v>
      </c>
      <c r="K15918" s="20" t="s">
        <v>3</v>
      </c>
      <c r="L15918" t="s">
        <v>1464</v>
      </c>
      <c r="M15918" s="20">
        <v>12.76</v>
      </c>
      <c r="N15918" s="20">
        <v>9.24</v>
      </c>
      <c r="AE15918">
        <f t="shared" si="248"/>
        <v>2012</v>
      </c>
    </row>
    <row r="15919" spans="1:31" x14ac:dyDescent="0.25">
      <c r="A15919" s="7">
        <v>15916</v>
      </c>
      <c r="B15919" s="8">
        <v>40910</v>
      </c>
      <c r="C15919" t="s">
        <v>3</v>
      </c>
      <c r="D15919" t="s">
        <v>1095</v>
      </c>
      <c r="E15919" t="s">
        <v>9</v>
      </c>
      <c r="F15919" t="s">
        <v>286</v>
      </c>
      <c r="G15919" t="s">
        <v>870</v>
      </c>
      <c r="H15919" s="9" t="s">
        <v>3109</v>
      </c>
      <c r="I15919" t="s">
        <v>1454</v>
      </c>
      <c r="J15919" s="20">
        <v>45</v>
      </c>
      <c r="K15919" s="20" t="s">
        <v>1465</v>
      </c>
      <c r="L15919" t="s">
        <v>1466</v>
      </c>
      <c r="M15919" s="20">
        <v>11.25</v>
      </c>
      <c r="N15919" s="20">
        <v>11.25</v>
      </c>
      <c r="AE15919">
        <f t="shared" si="248"/>
        <v>2012</v>
      </c>
    </row>
    <row r="15920" spans="1:31" x14ac:dyDescent="0.25">
      <c r="A15920" s="7">
        <v>15917</v>
      </c>
      <c r="B15920" s="8">
        <v>40910</v>
      </c>
      <c r="C15920" t="s">
        <v>3</v>
      </c>
      <c r="D15920" t="s">
        <v>990</v>
      </c>
      <c r="E15920" t="s">
        <v>9</v>
      </c>
      <c r="F15920" t="s">
        <v>1034</v>
      </c>
      <c r="G15920" t="s">
        <v>929</v>
      </c>
      <c r="H15920" s="135" t="s">
        <v>2738</v>
      </c>
      <c r="I15920" t="s">
        <v>1454</v>
      </c>
      <c r="J15920" s="20">
        <v>21</v>
      </c>
      <c r="K15920" s="20" t="s">
        <v>1465</v>
      </c>
      <c r="L15920" t="s">
        <v>1466</v>
      </c>
      <c r="M15920" s="20">
        <v>5.25</v>
      </c>
      <c r="N15920" s="20">
        <v>5.25</v>
      </c>
      <c r="AE15920">
        <f t="shared" si="248"/>
        <v>2012</v>
      </c>
    </row>
    <row r="15921" spans="1:31" x14ac:dyDescent="0.25">
      <c r="A15921" s="7">
        <v>15918</v>
      </c>
      <c r="B15921" s="8">
        <v>40910</v>
      </c>
      <c r="C15921" t="s">
        <v>3</v>
      </c>
      <c r="D15921" t="s">
        <v>237</v>
      </c>
      <c r="E15921" t="s">
        <v>9</v>
      </c>
      <c r="F15921" t="s">
        <v>186</v>
      </c>
      <c r="G15921" t="s">
        <v>929</v>
      </c>
      <c r="H15921" s="135" t="s">
        <v>1496</v>
      </c>
      <c r="I15921" t="s">
        <v>1454</v>
      </c>
      <c r="J15921" s="20">
        <v>160</v>
      </c>
      <c r="K15921" s="20" t="s">
        <v>9</v>
      </c>
      <c r="L15921" t="s">
        <v>1464</v>
      </c>
      <c r="M15921" s="20">
        <v>35.200000000000003</v>
      </c>
      <c r="N15921" s="20">
        <v>45.8</v>
      </c>
      <c r="AE15921">
        <f t="shared" si="248"/>
        <v>2012</v>
      </c>
    </row>
    <row r="15922" spans="1:31" x14ac:dyDescent="0.25">
      <c r="A15922" s="7">
        <v>15919</v>
      </c>
      <c r="B15922" s="8">
        <v>40910</v>
      </c>
      <c r="C15922" t="s">
        <v>3</v>
      </c>
      <c r="D15922" t="s">
        <v>1095</v>
      </c>
      <c r="E15922" t="s">
        <v>9</v>
      </c>
      <c r="F15922" t="s">
        <v>1045</v>
      </c>
      <c r="G15922" t="s">
        <v>895</v>
      </c>
      <c r="H15922" s="135" t="s">
        <v>2708</v>
      </c>
      <c r="I15922" t="s">
        <v>1454</v>
      </c>
      <c r="J15922" s="20">
        <v>91</v>
      </c>
      <c r="K15922" s="20" t="s">
        <v>1465</v>
      </c>
      <c r="L15922" t="s">
        <v>1466</v>
      </c>
      <c r="M15922" s="20">
        <v>22.75</v>
      </c>
      <c r="N15922" s="20">
        <v>22.75</v>
      </c>
      <c r="AE15922">
        <f t="shared" si="248"/>
        <v>2012</v>
      </c>
    </row>
    <row r="15923" spans="1:31" x14ac:dyDescent="0.25">
      <c r="A15923" s="7">
        <v>15920</v>
      </c>
      <c r="B15923" s="8">
        <v>40910</v>
      </c>
      <c r="C15923" t="s">
        <v>3</v>
      </c>
      <c r="D15923" t="s">
        <v>1064</v>
      </c>
      <c r="E15923" t="s">
        <v>9</v>
      </c>
      <c r="F15923" t="s">
        <v>85</v>
      </c>
      <c r="G15923" t="s">
        <v>895</v>
      </c>
      <c r="H15923" s="9" t="s">
        <v>3128</v>
      </c>
      <c r="I15923" t="s">
        <v>1454</v>
      </c>
      <c r="J15923" s="20">
        <v>25</v>
      </c>
      <c r="K15923" s="20" t="s">
        <v>9</v>
      </c>
      <c r="L15923" t="s">
        <v>1464</v>
      </c>
      <c r="M15923" s="20">
        <v>5.5</v>
      </c>
      <c r="N15923" s="20">
        <v>8</v>
      </c>
      <c r="AE15923">
        <f t="shared" si="248"/>
        <v>2012</v>
      </c>
    </row>
    <row r="15924" spans="1:31" x14ac:dyDescent="0.25">
      <c r="A15924" s="7">
        <v>15921</v>
      </c>
      <c r="B15924" s="8">
        <v>40910</v>
      </c>
      <c r="C15924" t="s">
        <v>3</v>
      </c>
      <c r="D15924" t="s">
        <v>1004</v>
      </c>
      <c r="E15924" t="s">
        <v>9</v>
      </c>
      <c r="F15924" t="s">
        <v>860</v>
      </c>
      <c r="G15924" t="s">
        <v>648</v>
      </c>
      <c r="H15924" s="136" t="s">
        <v>1496</v>
      </c>
      <c r="I15924" t="s">
        <v>1454</v>
      </c>
      <c r="J15924" s="20">
        <v>25</v>
      </c>
      <c r="K15924" s="20" t="s">
        <v>3</v>
      </c>
      <c r="L15924" t="s">
        <v>1463</v>
      </c>
      <c r="M15924" s="20">
        <v>7.5</v>
      </c>
      <c r="N15924" s="20">
        <v>6</v>
      </c>
      <c r="AE15924">
        <f t="shared" si="248"/>
        <v>2012</v>
      </c>
    </row>
    <row r="15925" spans="1:31" x14ac:dyDescent="0.25">
      <c r="A15925" s="7">
        <v>15922</v>
      </c>
      <c r="B15925" s="8">
        <v>40910</v>
      </c>
      <c r="C15925" t="s">
        <v>3</v>
      </c>
      <c r="D15925" t="s">
        <v>1004</v>
      </c>
      <c r="E15925" t="s">
        <v>9</v>
      </c>
      <c r="F15925" t="s">
        <v>1131</v>
      </c>
      <c r="G15925" t="s">
        <v>861</v>
      </c>
      <c r="H15925" s="135" t="s">
        <v>1496</v>
      </c>
      <c r="I15925" t="s">
        <v>1454</v>
      </c>
      <c r="J15925" s="20">
        <v>22</v>
      </c>
      <c r="K15925" s="20" t="s">
        <v>9</v>
      </c>
      <c r="L15925" t="s">
        <v>1464</v>
      </c>
      <c r="M15925" s="20">
        <v>4.84</v>
      </c>
      <c r="N15925" s="20">
        <v>7.16</v>
      </c>
      <c r="AE15925">
        <f t="shared" si="248"/>
        <v>2012</v>
      </c>
    </row>
    <row r="15926" spans="1:31" x14ac:dyDescent="0.25">
      <c r="A15926" s="7">
        <v>15923</v>
      </c>
      <c r="B15926" s="8">
        <v>40911</v>
      </c>
      <c r="C15926" t="s">
        <v>3</v>
      </c>
      <c r="D15926" t="s">
        <v>776</v>
      </c>
      <c r="E15926" t="s">
        <v>9</v>
      </c>
      <c r="F15926" t="s">
        <v>672</v>
      </c>
      <c r="G15926" t="s">
        <v>732</v>
      </c>
      <c r="H15926" s="135" t="s">
        <v>2138</v>
      </c>
      <c r="I15926" t="s">
        <v>1454</v>
      </c>
      <c r="J15926" s="20">
        <v>16</v>
      </c>
      <c r="K15926" s="20" t="s">
        <v>9</v>
      </c>
      <c r="L15926" t="s">
        <v>1463</v>
      </c>
      <c r="M15926" s="20">
        <v>3.84</v>
      </c>
      <c r="N15926" s="20">
        <v>5.16</v>
      </c>
      <c r="AE15926">
        <f t="shared" si="248"/>
        <v>2012</v>
      </c>
    </row>
    <row r="15927" spans="1:31" x14ac:dyDescent="0.25">
      <c r="A15927" s="7">
        <v>15924</v>
      </c>
      <c r="B15927" s="8">
        <v>40911</v>
      </c>
      <c r="C15927" t="s">
        <v>3</v>
      </c>
      <c r="D15927" t="s">
        <v>655</v>
      </c>
      <c r="E15927" t="s">
        <v>9</v>
      </c>
      <c r="F15927" t="s">
        <v>734</v>
      </c>
      <c r="G15927" t="s">
        <v>648</v>
      </c>
      <c r="H15927" s="135" t="s">
        <v>2056</v>
      </c>
      <c r="I15927" t="s">
        <v>1454</v>
      </c>
      <c r="J15927" s="20">
        <v>46</v>
      </c>
      <c r="K15927" s="20" t="s">
        <v>1465</v>
      </c>
      <c r="L15927" t="s">
        <v>1466</v>
      </c>
      <c r="M15927" s="20">
        <v>11.5</v>
      </c>
      <c r="N15927" s="20">
        <v>11.5</v>
      </c>
      <c r="AE15927">
        <f t="shared" si="248"/>
        <v>2012</v>
      </c>
    </row>
    <row r="15928" spans="1:31" x14ac:dyDescent="0.25">
      <c r="A15928" s="7">
        <v>15925</v>
      </c>
      <c r="B15928" s="8">
        <v>40911</v>
      </c>
      <c r="C15928" t="s">
        <v>3</v>
      </c>
      <c r="D15928" t="s">
        <v>1123</v>
      </c>
      <c r="E15928" t="s">
        <v>9</v>
      </c>
      <c r="F15928" t="s">
        <v>1124</v>
      </c>
      <c r="G15928" t="s">
        <v>1016</v>
      </c>
      <c r="H15928" s="135" t="s">
        <v>2871</v>
      </c>
      <c r="I15928" t="s">
        <v>1454</v>
      </c>
      <c r="J15928" s="20">
        <v>46</v>
      </c>
      <c r="K15928" s="20" t="s">
        <v>3</v>
      </c>
      <c r="L15928" t="s">
        <v>1464</v>
      </c>
      <c r="M15928" s="20">
        <v>13.879999999999999</v>
      </c>
      <c r="N15928" s="20">
        <v>10.120000000000001</v>
      </c>
      <c r="AE15928">
        <f t="shared" si="248"/>
        <v>2012</v>
      </c>
    </row>
    <row r="15929" spans="1:31" x14ac:dyDescent="0.25">
      <c r="A15929" s="7">
        <v>15926</v>
      </c>
      <c r="B15929" s="8">
        <v>40911</v>
      </c>
      <c r="C15929" t="s">
        <v>3</v>
      </c>
      <c r="D15929" t="s">
        <v>276</v>
      </c>
      <c r="E15929" t="s">
        <v>9</v>
      </c>
      <c r="F15929" t="s">
        <v>45</v>
      </c>
      <c r="G15929" t="s">
        <v>24</v>
      </c>
      <c r="H15929" s="136" t="s">
        <v>1496</v>
      </c>
      <c r="I15929" t="s">
        <v>1454</v>
      </c>
      <c r="J15929" s="20">
        <v>35</v>
      </c>
      <c r="K15929" s="20" t="s">
        <v>3</v>
      </c>
      <c r="L15929" t="s">
        <v>1464</v>
      </c>
      <c r="M15929" s="20">
        <v>10.8</v>
      </c>
      <c r="N15929" s="20">
        <v>7.7</v>
      </c>
      <c r="AE15929">
        <f t="shared" si="248"/>
        <v>2012</v>
      </c>
    </row>
    <row r="15930" spans="1:31" x14ac:dyDescent="0.25">
      <c r="A15930" s="7">
        <v>15927</v>
      </c>
      <c r="B15930" s="8">
        <v>40912</v>
      </c>
      <c r="C15930" t="s">
        <v>3</v>
      </c>
      <c r="D15930" t="s">
        <v>1004</v>
      </c>
      <c r="E15930" t="s">
        <v>9</v>
      </c>
      <c r="F15930" t="s">
        <v>716</v>
      </c>
      <c r="G15930" t="s">
        <v>714</v>
      </c>
      <c r="H15930" s="135" t="s">
        <v>2004</v>
      </c>
      <c r="I15930" t="s">
        <v>1454</v>
      </c>
      <c r="J15930" s="20">
        <v>33</v>
      </c>
      <c r="K15930" s="20" t="s">
        <v>9</v>
      </c>
      <c r="L15930" t="s">
        <v>1464</v>
      </c>
      <c r="M15930" s="20">
        <v>7.26</v>
      </c>
      <c r="N15930" s="20">
        <v>10.24</v>
      </c>
      <c r="AE15930">
        <f t="shared" si="248"/>
        <v>2012</v>
      </c>
    </row>
    <row r="15931" spans="1:31" x14ac:dyDescent="0.25">
      <c r="A15931" s="7">
        <v>15928</v>
      </c>
      <c r="B15931" s="8">
        <v>40912</v>
      </c>
      <c r="C15931" t="s">
        <v>3</v>
      </c>
      <c r="D15931" t="s">
        <v>1102</v>
      </c>
      <c r="E15931" t="s">
        <v>9</v>
      </c>
      <c r="F15931" t="s">
        <v>521</v>
      </c>
      <c r="G15931" t="s">
        <v>870</v>
      </c>
      <c r="H15931" s="9" t="s">
        <v>2522</v>
      </c>
      <c r="I15931" t="s">
        <v>1454</v>
      </c>
      <c r="J15931" s="20">
        <v>55</v>
      </c>
      <c r="K15931" s="20" t="s">
        <v>9</v>
      </c>
      <c r="L15931" t="s">
        <v>1464</v>
      </c>
      <c r="M15931" s="20">
        <v>12.1</v>
      </c>
      <c r="N15931" s="20">
        <v>16.399999999999999</v>
      </c>
      <c r="AE15931">
        <f t="shared" si="248"/>
        <v>2012</v>
      </c>
    </row>
    <row r="15932" spans="1:31" x14ac:dyDescent="0.25">
      <c r="A15932" s="7">
        <v>15929</v>
      </c>
      <c r="B15932" s="8">
        <v>40912</v>
      </c>
      <c r="C15932" t="s">
        <v>3</v>
      </c>
      <c r="D15932" t="s">
        <v>1123</v>
      </c>
      <c r="E15932" t="s">
        <v>9</v>
      </c>
      <c r="F15932" t="s">
        <v>1043</v>
      </c>
      <c r="G15932" t="s">
        <v>929</v>
      </c>
      <c r="H15932" s="135" t="s">
        <v>2683</v>
      </c>
      <c r="I15932" t="s">
        <v>1454</v>
      </c>
      <c r="J15932" s="20">
        <v>16</v>
      </c>
      <c r="K15932" s="20" t="s">
        <v>9</v>
      </c>
      <c r="L15932" t="s">
        <v>1463</v>
      </c>
      <c r="M15932" s="20">
        <v>3.84</v>
      </c>
      <c r="N15932" s="20">
        <v>5.16</v>
      </c>
      <c r="AE15932">
        <f t="shared" si="248"/>
        <v>2012</v>
      </c>
    </row>
    <row r="15933" spans="1:31" x14ac:dyDescent="0.25">
      <c r="A15933" s="7">
        <v>15930</v>
      </c>
      <c r="B15933" s="8">
        <v>40912</v>
      </c>
      <c r="C15933" t="s">
        <v>3</v>
      </c>
      <c r="D15933" t="s">
        <v>1123</v>
      </c>
      <c r="E15933" t="s">
        <v>9</v>
      </c>
      <c r="F15933" t="s">
        <v>1091</v>
      </c>
      <c r="G15933" t="s">
        <v>929</v>
      </c>
      <c r="H15933" s="135" t="s">
        <v>2744</v>
      </c>
      <c r="I15933" t="s">
        <v>1454</v>
      </c>
      <c r="J15933" s="20">
        <v>30</v>
      </c>
      <c r="K15933" s="20" t="s">
        <v>1465</v>
      </c>
      <c r="L15933" t="s">
        <v>1466</v>
      </c>
      <c r="M15933" s="20">
        <v>7.5</v>
      </c>
      <c r="N15933" s="20">
        <v>7.5</v>
      </c>
      <c r="AE15933">
        <f t="shared" si="248"/>
        <v>2012</v>
      </c>
    </row>
    <row r="15934" spans="1:31" x14ac:dyDescent="0.25">
      <c r="A15934" s="7">
        <v>15931</v>
      </c>
      <c r="B15934" s="8">
        <v>40912</v>
      </c>
      <c r="C15934" t="s">
        <v>3</v>
      </c>
      <c r="D15934" t="s">
        <v>543</v>
      </c>
      <c r="E15934" t="s">
        <v>9</v>
      </c>
      <c r="F15934" t="s">
        <v>521</v>
      </c>
      <c r="G15934" t="s">
        <v>895</v>
      </c>
      <c r="H15934" s="135" t="s">
        <v>2708</v>
      </c>
      <c r="I15934" t="s">
        <v>1454</v>
      </c>
      <c r="J15934" s="20">
        <v>81</v>
      </c>
      <c r="K15934" s="20" t="s">
        <v>3</v>
      </c>
      <c r="L15934" t="s">
        <v>1464</v>
      </c>
      <c r="M15934" s="20">
        <v>23.68</v>
      </c>
      <c r="N15934" s="20">
        <v>17.82</v>
      </c>
      <c r="AE15934">
        <f t="shared" si="248"/>
        <v>2012</v>
      </c>
    </row>
    <row r="15935" spans="1:31" x14ac:dyDescent="0.25">
      <c r="A15935" s="7">
        <v>15932</v>
      </c>
      <c r="B15935" s="8">
        <v>40912</v>
      </c>
      <c r="C15935" t="s">
        <v>3</v>
      </c>
      <c r="D15935" t="s">
        <v>1004</v>
      </c>
      <c r="E15935" t="s">
        <v>9</v>
      </c>
      <c r="F15935" t="s">
        <v>860</v>
      </c>
      <c r="G15935" t="s">
        <v>648</v>
      </c>
      <c r="H15935" s="136" t="s">
        <v>1496</v>
      </c>
      <c r="I15935" t="s">
        <v>1454</v>
      </c>
      <c r="J15935" s="20">
        <v>10</v>
      </c>
      <c r="K15935" s="20" t="s">
        <v>1465</v>
      </c>
      <c r="L15935" t="s">
        <v>1466</v>
      </c>
      <c r="M15935" s="20">
        <v>2.5</v>
      </c>
      <c r="N15935" s="20">
        <v>2.5</v>
      </c>
      <c r="AE15935">
        <f t="shared" si="248"/>
        <v>2012</v>
      </c>
    </row>
    <row r="15936" spans="1:31" x14ac:dyDescent="0.25">
      <c r="A15936" s="7">
        <v>15933</v>
      </c>
      <c r="B15936" s="8">
        <v>40913</v>
      </c>
      <c r="C15936" t="s">
        <v>3</v>
      </c>
      <c r="D15936" t="s">
        <v>791</v>
      </c>
      <c r="E15936" t="s">
        <v>9</v>
      </c>
      <c r="F15936" t="s">
        <v>727</v>
      </c>
      <c r="G15936" t="s">
        <v>732</v>
      </c>
      <c r="H15936" s="135" t="s">
        <v>2155</v>
      </c>
      <c r="I15936" t="s">
        <v>1454</v>
      </c>
      <c r="J15936" s="20">
        <v>18</v>
      </c>
      <c r="K15936" s="20" t="s">
        <v>9</v>
      </c>
      <c r="L15936" t="s">
        <v>1463</v>
      </c>
      <c r="M15936" s="20">
        <v>4.32</v>
      </c>
      <c r="N15936" s="20">
        <v>5.68</v>
      </c>
      <c r="AE15936">
        <f t="shared" si="248"/>
        <v>2012</v>
      </c>
    </row>
    <row r="15937" spans="1:31" x14ac:dyDescent="0.25">
      <c r="A15937" s="7">
        <v>15934</v>
      </c>
      <c r="B15937" s="8">
        <v>40913</v>
      </c>
      <c r="C15937" t="s">
        <v>3</v>
      </c>
      <c r="D15937" t="s">
        <v>163</v>
      </c>
      <c r="E15937" t="s">
        <v>9</v>
      </c>
      <c r="F15937" t="s">
        <v>1088</v>
      </c>
      <c r="G15937" t="s">
        <v>870</v>
      </c>
      <c r="H15937" s="135" t="s">
        <v>1496</v>
      </c>
      <c r="I15937" t="s">
        <v>1454</v>
      </c>
      <c r="J15937" s="20">
        <v>76</v>
      </c>
      <c r="K15937" s="20" t="s">
        <v>9</v>
      </c>
      <c r="L15937" t="s">
        <v>1464</v>
      </c>
      <c r="M15937" s="20">
        <v>16.72</v>
      </c>
      <c r="N15937" s="20">
        <v>22.28</v>
      </c>
      <c r="AE15937">
        <f t="shared" si="248"/>
        <v>2012</v>
      </c>
    </row>
    <row r="15938" spans="1:31" x14ac:dyDescent="0.25">
      <c r="A15938" s="7">
        <v>15935</v>
      </c>
      <c r="B15938" s="8">
        <v>40913</v>
      </c>
      <c r="C15938" t="s">
        <v>3</v>
      </c>
      <c r="D15938" t="s">
        <v>1060</v>
      </c>
      <c r="E15938" t="s">
        <v>9</v>
      </c>
      <c r="F15938" t="s">
        <v>112</v>
      </c>
      <c r="G15938" t="s">
        <v>1016</v>
      </c>
      <c r="H15938" s="135" t="s">
        <v>2872</v>
      </c>
      <c r="I15938" t="s">
        <v>1455</v>
      </c>
      <c r="J15938" s="20">
        <v>40</v>
      </c>
      <c r="K15938" s="20" t="s">
        <v>3</v>
      </c>
      <c r="L15938" t="s">
        <v>1463</v>
      </c>
      <c r="M15938" s="20">
        <v>5.7</v>
      </c>
      <c r="N15938" s="20">
        <v>4.8</v>
      </c>
      <c r="AE15938">
        <f t="shared" si="248"/>
        <v>2012</v>
      </c>
    </row>
    <row r="15939" spans="1:31" x14ac:dyDescent="0.25">
      <c r="A15939" s="7">
        <v>15936</v>
      </c>
      <c r="B15939" s="8">
        <v>40913</v>
      </c>
      <c r="C15939" t="s">
        <v>3</v>
      </c>
      <c r="D15939" t="s">
        <v>904</v>
      </c>
      <c r="E15939" t="s">
        <v>9</v>
      </c>
      <c r="F15939" t="s">
        <v>1060</v>
      </c>
      <c r="G15939" t="s">
        <v>1016</v>
      </c>
      <c r="H15939" s="135" t="s">
        <v>2872</v>
      </c>
      <c r="I15939" t="s">
        <v>1454</v>
      </c>
      <c r="J15939" s="20">
        <v>31</v>
      </c>
      <c r="K15939" s="20" t="s">
        <v>1465</v>
      </c>
      <c r="L15939" t="s">
        <v>1466</v>
      </c>
      <c r="M15939" s="20">
        <v>7.75</v>
      </c>
      <c r="N15939" s="20">
        <v>7.75</v>
      </c>
      <c r="AE15939">
        <f t="shared" si="248"/>
        <v>2012</v>
      </c>
    </row>
    <row r="15940" spans="1:31" x14ac:dyDescent="0.25">
      <c r="A15940" s="7">
        <v>15937</v>
      </c>
      <c r="B15940" s="8">
        <v>40913</v>
      </c>
      <c r="C15940" t="s">
        <v>3</v>
      </c>
      <c r="D15940" t="s">
        <v>1095</v>
      </c>
      <c r="E15940" t="s">
        <v>9</v>
      </c>
      <c r="F15940" t="s">
        <v>1106</v>
      </c>
      <c r="G15940" t="s">
        <v>714</v>
      </c>
      <c r="H15940" s="135" t="s">
        <v>1496</v>
      </c>
      <c r="I15940" t="s">
        <v>1454</v>
      </c>
      <c r="J15940" s="20">
        <v>64</v>
      </c>
      <c r="K15940" s="20" t="s">
        <v>9</v>
      </c>
      <c r="L15940" t="s">
        <v>1464</v>
      </c>
      <c r="M15940" s="20">
        <v>14.08</v>
      </c>
      <c r="N15940" s="20">
        <v>18.920000000000002</v>
      </c>
      <c r="AE15940">
        <f t="shared" ref="AE15940:AE16003" si="249">YEAR(B15940)</f>
        <v>2012</v>
      </c>
    </row>
    <row r="15941" spans="1:31" x14ac:dyDescent="0.25">
      <c r="A15941" s="7">
        <v>15938</v>
      </c>
      <c r="B15941" s="8">
        <v>40914</v>
      </c>
      <c r="C15941" t="s">
        <v>3</v>
      </c>
      <c r="D15941" t="s">
        <v>990</v>
      </c>
      <c r="E15941" t="s">
        <v>9</v>
      </c>
      <c r="F15941" t="s">
        <v>1003</v>
      </c>
      <c r="G15941" t="s">
        <v>895</v>
      </c>
      <c r="H15941" s="135" t="s">
        <v>2598</v>
      </c>
      <c r="I15941" t="s">
        <v>1455</v>
      </c>
      <c r="J15941" s="20">
        <v>12</v>
      </c>
      <c r="K15941" s="20" t="s">
        <v>3</v>
      </c>
      <c r="L15941" t="s">
        <v>1463</v>
      </c>
      <c r="M15941" s="20">
        <v>2.06</v>
      </c>
      <c r="N15941" s="20">
        <v>1.44</v>
      </c>
      <c r="AE15941">
        <f t="shared" si="249"/>
        <v>2012</v>
      </c>
    </row>
    <row r="15942" spans="1:31" x14ac:dyDescent="0.25">
      <c r="A15942" s="7">
        <v>15939</v>
      </c>
      <c r="B15942" s="8">
        <v>40914</v>
      </c>
      <c r="C15942" t="s">
        <v>3</v>
      </c>
      <c r="D15942" t="s">
        <v>990</v>
      </c>
      <c r="E15942" t="s">
        <v>9</v>
      </c>
      <c r="F15942" t="s">
        <v>902</v>
      </c>
      <c r="G15942" t="s">
        <v>929</v>
      </c>
      <c r="H15942" s="135" t="s">
        <v>2852</v>
      </c>
      <c r="I15942" t="s">
        <v>1454</v>
      </c>
      <c r="J15942" s="20">
        <v>24</v>
      </c>
      <c r="K15942" s="20" t="s">
        <v>3</v>
      </c>
      <c r="L15942" t="s">
        <v>1464</v>
      </c>
      <c r="M15942" s="20">
        <v>7.72</v>
      </c>
      <c r="N15942" s="20">
        <v>5.28</v>
      </c>
      <c r="AE15942">
        <f t="shared" si="249"/>
        <v>2012</v>
      </c>
    </row>
    <row r="15943" spans="1:31" x14ac:dyDescent="0.25">
      <c r="A15943" s="7">
        <v>15940</v>
      </c>
      <c r="B15943" s="8">
        <v>40914</v>
      </c>
      <c r="C15943" t="s">
        <v>3</v>
      </c>
      <c r="D15943" t="s">
        <v>791</v>
      </c>
      <c r="E15943" t="s">
        <v>9</v>
      </c>
      <c r="F15943" t="s">
        <v>787</v>
      </c>
      <c r="G15943" t="s">
        <v>929</v>
      </c>
      <c r="H15943" s="135" t="s">
        <v>2693</v>
      </c>
      <c r="I15943" t="s">
        <v>1455</v>
      </c>
      <c r="J15943" s="20">
        <v>26</v>
      </c>
      <c r="K15943" s="20" t="s">
        <v>9</v>
      </c>
      <c r="L15943" t="s">
        <v>1463</v>
      </c>
      <c r="M15943" s="20">
        <v>3.12</v>
      </c>
      <c r="N15943" s="20">
        <v>3.88</v>
      </c>
      <c r="AE15943">
        <f t="shared" si="249"/>
        <v>2012</v>
      </c>
    </row>
    <row r="15944" spans="1:31" x14ac:dyDescent="0.25">
      <c r="A15944" s="7">
        <v>15941</v>
      </c>
      <c r="B15944" s="8">
        <v>40914</v>
      </c>
      <c r="C15944" t="s">
        <v>3</v>
      </c>
      <c r="D15944" t="s">
        <v>1004</v>
      </c>
      <c r="E15944" t="s">
        <v>9</v>
      </c>
      <c r="F15944" t="s">
        <v>1131</v>
      </c>
      <c r="G15944" t="s">
        <v>861</v>
      </c>
      <c r="H15944" s="135" t="s">
        <v>1496</v>
      </c>
      <c r="I15944" t="s">
        <v>1454</v>
      </c>
      <c r="J15944" s="20">
        <v>24</v>
      </c>
      <c r="K15944" s="20" t="s">
        <v>9</v>
      </c>
      <c r="L15944" t="s">
        <v>1464</v>
      </c>
      <c r="M15944" s="20">
        <v>5.28</v>
      </c>
      <c r="N15944" s="20">
        <v>7.72</v>
      </c>
      <c r="AE15944">
        <f t="shared" si="249"/>
        <v>2012</v>
      </c>
    </row>
    <row r="15945" spans="1:31" x14ac:dyDescent="0.25">
      <c r="A15945" s="7">
        <v>15942</v>
      </c>
      <c r="B15945" s="8">
        <v>40915</v>
      </c>
      <c r="C15945" t="s">
        <v>3</v>
      </c>
      <c r="D15945" t="s">
        <v>1060</v>
      </c>
      <c r="E15945" t="s">
        <v>9</v>
      </c>
      <c r="F15945" t="s">
        <v>990</v>
      </c>
      <c r="G15945" t="s">
        <v>895</v>
      </c>
      <c r="H15945" s="135" t="s">
        <v>2540</v>
      </c>
      <c r="I15945" t="s">
        <v>1455</v>
      </c>
      <c r="J15945" s="20">
        <v>27</v>
      </c>
      <c r="K15945" s="20" t="s">
        <v>1465</v>
      </c>
      <c r="L15945" t="s">
        <v>1466</v>
      </c>
      <c r="M15945" s="20">
        <v>3.375</v>
      </c>
      <c r="N15945" s="20">
        <v>3.375</v>
      </c>
      <c r="AE15945">
        <f t="shared" si="249"/>
        <v>2012</v>
      </c>
    </row>
    <row r="15946" spans="1:31" x14ac:dyDescent="0.25">
      <c r="A15946" s="7">
        <v>15943</v>
      </c>
      <c r="B15946" s="8">
        <v>40915</v>
      </c>
      <c r="C15946" t="s">
        <v>3</v>
      </c>
      <c r="D15946" t="s">
        <v>865</v>
      </c>
      <c r="E15946" t="s">
        <v>9</v>
      </c>
      <c r="F15946" t="s">
        <v>45</v>
      </c>
      <c r="G15946" t="s">
        <v>633</v>
      </c>
      <c r="H15946" s="135" t="s">
        <v>2022</v>
      </c>
      <c r="I15946" t="s">
        <v>1454</v>
      </c>
      <c r="J15946" s="20">
        <v>15</v>
      </c>
      <c r="K15946" s="20" t="s">
        <v>3</v>
      </c>
      <c r="L15946" t="s">
        <v>1463</v>
      </c>
      <c r="M15946" s="20">
        <v>4.9000000000000004</v>
      </c>
      <c r="N15946" s="20">
        <v>3.6</v>
      </c>
      <c r="AE15946">
        <f t="shared" si="249"/>
        <v>2012</v>
      </c>
    </row>
    <row r="15947" spans="1:31" x14ac:dyDescent="0.25">
      <c r="A15947" s="7">
        <v>15944</v>
      </c>
      <c r="B15947" s="8">
        <v>40915</v>
      </c>
      <c r="C15947" t="s">
        <v>3</v>
      </c>
      <c r="D15947" t="s">
        <v>1004</v>
      </c>
      <c r="E15947" t="s">
        <v>9</v>
      </c>
      <c r="F15947" t="s">
        <v>992</v>
      </c>
      <c r="G15947" t="s">
        <v>714</v>
      </c>
      <c r="H15947" s="135" t="s">
        <v>1496</v>
      </c>
      <c r="I15947" t="s">
        <v>1455</v>
      </c>
      <c r="J15947" s="20">
        <v>40</v>
      </c>
      <c r="K15947" s="20" t="s">
        <v>9</v>
      </c>
      <c r="L15947" t="s">
        <v>1464</v>
      </c>
      <c r="M15947" s="20">
        <v>4.4000000000000004</v>
      </c>
      <c r="N15947" s="20">
        <v>6.1</v>
      </c>
      <c r="AE15947">
        <f t="shared" si="249"/>
        <v>2012</v>
      </c>
    </row>
    <row r="15948" spans="1:31" x14ac:dyDescent="0.25">
      <c r="A15948" s="7">
        <v>15945</v>
      </c>
      <c r="B15948" s="8">
        <v>40916</v>
      </c>
      <c r="C15948" t="s">
        <v>3</v>
      </c>
      <c r="D15948" t="s">
        <v>213</v>
      </c>
      <c r="E15948" t="s">
        <v>9</v>
      </c>
      <c r="F15948" t="s">
        <v>918</v>
      </c>
      <c r="G15948" t="s">
        <v>861</v>
      </c>
      <c r="H15948" s="135" t="s">
        <v>3129</v>
      </c>
      <c r="I15948" t="s">
        <v>1455</v>
      </c>
      <c r="J15948" s="20">
        <v>16</v>
      </c>
      <c r="K15948" s="20" t="s">
        <v>9</v>
      </c>
      <c r="L15948" t="s">
        <v>1464</v>
      </c>
      <c r="M15948" s="20">
        <v>1.76</v>
      </c>
      <c r="N15948" s="20">
        <v>2.74</v>
      </c>
      <c r="AE15948">
        <f t="shared" si="249"/>
        <v>2012</v>
      </c>
    </row>
    <row r="15949" spans="1:31" x14ac:dyDescent="0.25">
      <c r="A15949" s="7">
        <v>15946</v>
      </c>
      <c r="B15949" s="8">
        <v>40916</v>
      </c>
      <c r="C15949" t="s">
        <v>3</v>
      </c>
      <c r="D15949" t="s">
        <v>798</v>
      </c>
      <c r="E15949" t="s">
        <v>9</v>
      </c>
      <c r="F15949" t="s">
        <v>1133</v>
      </c>
      <c r="G15949" t="s">
        <v>569</v>
      </c>
      <c r="H15949" s="135" t="s">
        <v>2815</v>
      </c>
      <c r="I15949" t="s">
        <v>1454</v>
      </c>
      <c r="J15949" s="20">
        <v>10</v>
      </c>
      <c r="K15949" s="20" t="s">
        <v>3</v>
      </c>
      <c r="L15949" t="s">
        <v>1463</v>
      </c>
      <c r="M15949" s="20">
        <v>3.6</v>
      </c>
      <c r="N15949" s="20">
        <v>2.4</v>
      </c>
      <c r="AE15949">
        <f t="shared" si="249"/>
        <v>2012</v>
      </c>
    </row>
    <row r="15950" spans="1:31" x14ac:dyDescent="0.25">
      <c r="A15950" s="7">
        <v>15947</v>
      </c>
      <c r="B15950" s="8">
        <v>40916</v>
      </c>
      <c r="C15950" t="s">
        <v>3</v>
      </c>
      <c r="D15950" t="s">
        <v>1130</v>
      </c>
      <c r="E15950" t="s">
        <v>9</v>
      </c>
      <c r="F15950" t="s">
        <v>1131</v>
      </c>
      <c r="G15950" t="s">
        <v>1016</v>
      </c>
      <c r="H15950" s="9" t="s">
        <v>3130</v>
      </c>
      <c r="I15950" t="s">
        <v>1454</v>
      </c>
      <c r="J15950" s="20">
        <v>9</v>
      </c>
      <c r="K15950" s="20" t="s">
        <v>9</v>
      </c>
      <c r="L15950" t="s">
        <v>1464</v>
      </c>
      <c r="M15950" s="20">
        <v>1.98</v>
      </c>
      <c r="N15950" s="20">
        <v>3.52</v>
      </c>
      <c r="AE15950">
        <f t="shared" si="249"/>
        <v>2012</v>
      </c>
    </row>
    <row r="15951" spans="1:31" x14ac:dyDescent="0.25">
      <c r="A15951" s="7">
        <v>15948</v>
      </c>
      <c r="B15951" s="8">
        <v>40916</v>
      </c>
      <c r="C15951" t="s">
        <v>3</v>
      </c>
      <c r="D15951" t="s">
        <v>543</v>
      </c>
      <c r="E15951" t="s">
        <v>9</v>
      </c>
      <c r="F15951" t="s">
        <v>268</v>
      </c>
      <c r="G15951" t="s">
        <v>895</v>
      </c>
      <c r="H15951" s="135" t="s">
        <v>2811</v>
      </c>
      <c r="I15951" t="s">
        <v>1454</v>
      </c>
      <c r="J15951" s="20">
        <v>10</v>
      </c>
      <c r="K15951" s="20" t="s">
        <v>1465</v>
      </c>
      <c r="L15951" t="s">
        <v>1466</v>
      </c>
      <c r="M15951" s="20">
        <v>2.5</v>
      </c>
      <c r="N15951" s="20">
        <v>2.5</v>
      </c>
      <c r="AE15951">
        <f t="shared" si="249"/>
        <v>2012</v>
      </c>
    </row>
    <row r="15952" spans="1:31" x14ac:dyDescent="0.25">
      <c r="A15952" s="7">
        <v>15949</v>
      </c>
      <c r="B15952" s="8">
        <v>40917</v>
      </c>
      <c r="C15952" t="s">
        <v>3</v>
      </c>
      <c r="D15952" t="s">
        <v>766</v>
      </c>
      <c r="E15952" t="s">
        <v>9</v>
      </c>
      <c r="F15952" t="s">
        <v>427</v>
      </c>
      <c r="G15952" t="s">
        <v>648</v>
      </c>
      <c r="H15952" s="136" t="s">
        <v>2474</v>
      </c>
      <c r="I15952" t="s">
        <v>1456</v>
      </c>
      <c r="J15952" s="20">
        <v>21</v>
      </c>
      <c r="K15952" s="20" t="s">
        <v>9</v>
      </c>
      <c r="L15952" t="s">
        <v>1463</v>
      </c>
      <c r="M15952" s="20">
        <v>5.04</v>
      </c>
      <c r="N15952" s="20">
        <v>6.46</v>
      </c>
      <c r="O15952" t="s">
        <v>9</v>
      </c>
      <c r="P15952" s="13" t="s">
        <v>978</v>
      </c>
      <c r="Q15952" t="s">
        <v>9</v>
      </c>
      <c r="R15952" t="s">
        <v>1034</v>
      </c>
      <c r="S15952" t="s">
        <v>9</v>
      </c>
      <c r="T15952" t="s">
        <v>348</v>
      </c>
      <c r="U15952" t="s">
        <v>3</v>
      </c>
      <c r="V15952" t="s">
        <v>779</v>
      </c>
      <c r="W15952" t="s">
        <v>3</v>
      </c>
      <c r="X15952" t="s">
        <v>787</v>
      </c>
      <c r="Y15952" t="s">
        <v>3</v>
      </c>
      <c r="Z15952" t="s">
        <v>711</v>
      </c>
      <c r="AA15952" t="s">
        <v>1465</v>
      </c>
      <c r="AC15952" t="s">
        <v>1465</v>
      </c>
      <c r="AE15952">
        <f t="shared" si="249"/>
        <v>2012</v>
      </c>
    </row>
    <row r="15953" spans="1:31" x14ac:dyDescent="0.25">
      <c r="A15953" s="7">
        <v>15950</v>
      </c>
      <c r="B15953" s="8">
        <v>40917</v>
      </c>
      <c r="C15953" t="s">
        <v>3</v>
      </c>
      <c r="D15953" t="s">
        <v>442</v>
      </c>
      <c r="E15953" t="s">
        <v>9</v>
      </c>
      <c r="F15953" t="s">
        <v>427</v>
      </c>
      <c r="G15953" t="s">
        <v>895</v>
      </c>
      <c r="H15953" s="135" t="s">
        <v>2599</v>
      </c>
      <c r="I15953" t="s">
        <v>1454</v>
      </c>
      <c r="J15953" s="20">
        <v>18</v>
      </c>
      <c r="K15953" s="20" t="s">
        <v>9</v>
      </c>
      <c r="L15953" t="s">
        <v>1464</v>
      </c>
      <c r="M15953" s="20">
        <v>3.96</v>
      </c>
      <c r="N15953" s="20">
        <v>6.04</v>
      </c>
      <c r="AE15953">
        <f t="shared" si="249"/>
        <v>2012</v>
      </c>
    </row>
    <row r="15954" spans="1:31" x14ac:dyDescent="0.25">
      <c r="A15954" s="7">
        <v>15951</v>
      </c>
      <c r="B15954" s="8">
        <v>40918</v>
      </c>
      <c r="C15954" t="s">
        <v>3</v>
      </c>
      <c r="D15954" t="s">
        <v>187</v>
      </c>
      <c r="E15954" t="s">
        <v>9</v>
      </c>
      <c r="F15954" t="s">
        <v>230</v>
      </c>
      <c r="G15954" t="s">
        <v>929</v>
      </c>
      <c r="H15954" s="9" t="s">
        <v>2652</v>
      </c>
      <c r="I15954" t="s">
        <v>1456</v>
      </c>
      <c r="J15954" s="20">
        <v>48</v>
      </c>
      <c r="K15954" s="20" t="s">
        <v>3</v>
      </c>
      <c r="L15954" t="s">
        <v>1464</v>
      </c>
      <c r="M15954" s="20">
        <v>14.44</v>
      </c>
      <c r="N15954" s="20">
        <v>10.56</v>
      </c>
      <c r="O15954" t="s">
        <v>9</v>
      </c>
      <c r="P15954" s="13" t="s">
        <v>1111</v>
      </c>
      <c r="Q15954" t="s">
        <v>3</v>
      </c>
      <c r="R15954" t="s">
        <v>1096</v>
      </c>
      <c r="S15954" t="s">
        <v>1465</v>
      </c>
      <c r="U15954" t="s">
        <v>1465</v>
      </c>
      <c r="W15954" t="s">
        <v>1465</v>
      </c>
      <c r="Y15954" t="s">
        <v>1465</v>
      </c>
      <c r="AA15954" t="s">
        <v>1465</v>
      </c>
      <c r="AC15954" t="s">
        <v>1465</v>
      </c>
      <c r="AE15954">
        <f t="shared" si="249"/>
        <v>2012</v>
      </c>
    </row>
    <row r="15955" spans="1:31" x14ac:dyDescent="0.25">
      <c r="A15955" s="7">
        <v>15952</v>
      </c>
      <c r="B15955" s="8">
        <v>40918</v>
      </c>
      <c r="C15955" t="s">
        <v>3</v>
      </c>
      <c r="D15955" t="s">
        <v>1129</v>
      </c>
      <c r="E15955" t="s">
        <v>9</v>
      </c>
      <c r="F15955" t="s">
        <v>19</v>
      </c>
      <c r="G15955" t="s">
        <v>11</v>
      </c>
      <c r="H15955" s="135" t="s">
        <v>1509</v>
      </c>
      <c r="I15955" t="s">
        <v>1454</v>
      </c>
      <c r="J15955" s="20">
        <v>10</v>
      </c>
      <c r="K15955" s="20" t="s">
        <v>1465</v>
      </c>
      <c r="L15955" t="s">
        <v>1466</v>
      </c>
      <c r="M15955" s="20">
        <v>2.5</v>
      </c>
      <c r="N15955" s="20">
        <v>2.5</v>
      </c>
      <c r="AE15955">
        <f t="shared" si="249"/>
        <v>2012</v>
      </c>
    </row>
    <row r="15956" spans="1:31" x14ac:dyDescent="0.25">
      <c r="A15956" s="7">
        <v>15953</v>
      </c>
      <c r="B15956" s="8">
        <v>40919</v>
      </c>
      <c r="C15956" t="s">
        <v>3</v>
      </c>
      <c r="D15956" t="s">
        <v>786</v>
      </c>
      <c r="E15956" t="s">
        <v>9</v>
      </c>
      <c r="F15956" t="s">
        <v>1093</v>
      </c>
      <c r="G15956" t="s">
        <v>732</v>
      </c>
      <c r="H15956" s="135" t="s">
        <v>2307</v>
      </c>
      <c r="I15956" t="s">
        <v>1454</v>
      </c>
      <c r="J15956" s="20">
        <v>40</v>
      </c>
      <c r="K15956" s="20" t="s">
        <v>9</v>
      </c>
      <c r="L15956" t="s">
        <v>1464</v>
      </c>
      <c r="M15956" s="20">
        <v>8.8000000000000007</v>
      </c>
      <c r="N15956" s="20">
        <v>12.2</v>
      </c>
      <c r="AE15956">
        <f t="shared" si="249"/>
        <v>2012</v>
      </c>
    </row>
    <row r="15957" spans="1:31" x14ac:dyDescent="0.25">
      <c r="A15957" s="7">
        <v>15954</v>
      </c>
      <c r="B15957" s="8">
        <v>40919</v>
      </c>
      <c r="C15957" t="s">
        <v>3</v>
      </c>
      <c r="D15957" t="s">
        <v>1111</v>
      </c>
      <c r="E15957" t="s">
        <v>9</v>
      </c>
      <c r="F15957" t="s">
        <v>1131</v>
      </c>
      <c r="G15957" t="s">
        <v>714</v>
      </c>
      <c r="H15957" s="135" t="s">
        <v>2434</v>
      </c>
      <c r="I15957" t="s">
        <v>1455</v>
      </c>
      <c r="J15957" s="20">
        <v>26</v>
      </c>
      <c r="K15957" s="20" t="s">
        <v>9</v>
      </c>
      <c r="L15957" t="s">
        <v>1464</v>
      </c>
      <c r="M15957" s="20">
        <v>2.86</v>
      </c>
      <c r="N15957" s="20">
        <v>4.1400000000000006</v>
      </c>
      <c r="AE15957">
        <f t="shared" si="249"/>
        <v>2012</v>
      </c>
    </row>
    <row r="15958" spans="1:31" x14ac:dyDescent="0.25">
      <c r="A15958" s="7">
        <v>15955</v>
      </c>
      <c r="B15958" s="8">
        <v>40919</v>
      </c>
      <c r="C15958" t="s">
        <v>3</v>
      </c>
      <c r="D15958" t="s">
        <v>676</v>
      </c>
      <c r="E15958" t="s">
        <v>9</v>
      </c>
      <c r="F15958" t="s">
        <v>1135</v>
      </c>
      <c r="G15958" t="s">
        <v>648</v>
      </c>
      <c r="H15958" s="135" t="s">
        <v>2330</v>
      </c>
      <c r="I15958" t="s">
        <v>1454</v>
      </c>
      <c r="J15958" s="20">
        <v>18</v>
      </c>
      <c r="K15958" s="20" t="s">
        <v>3</v>
      </c>
      <c r="L15958" t="s">
        <v>1464</v>
      </c>
      <c r="M15958" s="20">
        <v>6.04</v>
      </c>
      <c r="N15958" s="20">
        <v>3.96</v>
      </c>
      <c r="AE15958">
        <f t="shared" si="249"/>
        <v>2012</v>
      </c>
    </row>
    <row r="15959" spans="1:31" x14ac:dyDescent="0.25">
      <c r="A15959" s="7">
        <v>15956</v>
      </c>
      <c r="B15959" s="8">
        <v>40919</v>
      </c>
      <c r="C15959" t="s">
        <v>3</v>
      </c>
      <c r="D15959" t="s">
        <v>1120</v>
      </c>
      <c r="E15959" t="s">
        <v>9</v>
      </c>
      <c r="F15959" t="s">
        <v>1135</v>
      </c>
      <c r="G15959" t="s">
        <v>648</v>
      </c>
      <c r="H15959" s="135" t="s">
        <v>2330</v>
      </c>
      <c r="I15959" t="s">
        <v>1454</v>
      </c>
      <c r="J15959" s="20">
        <v>18</v>
      </c>
      <c r="K15959" s="20" t="s">
        <v>1465</v>
      </c>
      <c r="L15959" t="s">
        <v>1466</v>
      </c>
      <c r="M15959" s="20">
        <v>4.5</v>
      </c>
      <c r="N15959" s="20">
        <v>4.5</v>
      </c>
      <c r="AE15959">
        <f t="shared" si="249"/>
        <v>2012</v>
      </c>
    </row>
    <row r="15960" spans="1:31" x14ac:dyDescent="0.25">
      <c r="A15960" s="7">
        <v>15957</v>
      </c>
      <c r="B15960" s="8">
        <v>40919</v>
      </c>
      <c r="C15960" t="s">
        <v>3</v>
      </c>
      <c r="D15960" t="s">
        <v>1008</v>
      </c>
      <c r="E15960" t="s">
        <v>9</v>
      </c>
      <c r="F15960" t="s">
        <v>265</v>
      </c>
      <c r="G15960" t="s">
        <v>895</v>
      </c>
      <c r="H15960" s="135" t="s">
        <v>2540</v>
      </c>
      <c r="I15960" t="s">
        <v>1455</v>
      </c>
      <c r="J15960" s="20">
        <v>35</v>
      </c>
      <c r="K15960" s="20" t="s">
        <v>9</v>
      </c>
      <c r="L15960" t="s">
        <v>1463</v>
      </c>
      <c r="M15960" s="20">
        <v>4.2</v>
      </c>
      <c r="N15960" s="20">
        <v>5.05</v>
      </c>
      <c r="AE15960">
        <f t="shared" si="249"/>
        <v>2012</v>
      </c>
    </row>
    <row r="15961" spans="1:31" x14ac:dyDescent="0.25">
      <c r="A15961" s="7">
        <v>15958</v>
      </c>
      <c r="B15961" s="8">
        <v>40919</v>
      </c>
      <c r="C15961" t="s">
        <v>3</v>
      </c>
      <c r="D15961" t="s">
        <v>265</v>
      </c>
      <c r="E15961" t="s">
        <v>9</v>
      </c>
      <c r="F15961" t="s">
        <v>1045</v>
      </c>
      <c r="G15961" t="s">
        <v>895</v>
      </c>
      <c r="H15961" s="135" t="s">
        <v>2677</v>
      </c>
      <c r="I15961" t="s">
        <v>1454</v>
      </c>
      <c r="J15961" s="20">
        <v>18</v>
      </c>
      <c r="K15961" s="20" t="s">
        <v>3</v>
      </c>
      <c r="L15961" t="s">
        <v>1464</v>
      </c>
      <c r="M15961" s="20">
        <v>6.04</v>
      </c>
      <c r="N15961" s="20">
        <v>3.96</v>
      </c>
      <c r="AE15961">
        <f t="shared" si="249"/>
        <v>2012</v>
      </c>
    </row>
    <row r="15962" spans="1:31" x14ac:dyDescent="0.25">
      <c r="A15962" s="7">
        <v>15959</v>
      </c>
      <c r="B15962" s="8">
        <v>40920</v>
      </c>
      <c r="C15962" t="s">
        <v>3</v>
      </c>
      <c r="D15962" t="s">
        <v>779</v>
      </c>
      <c r="E15962" t="s">
        <v>9</v>
      </c>
      <c r="F15962" t="s">
        <v>833</v>
      </c>
      <c r="G15962" t="s">
        <v>929</v>
      </c>
      <c r="H15962" s="136" t="s">
        <v>3131</v>
      </c>
      <c r="I15962" t="s">
        <v>1454</v>
      </c>
      <c r="J15962" s="20">
        <v>8</v>
      </c>
      <c r="K15962" s="20" t="s">
        <v>3</v>
      </c>
      <c r="L15962" t="s">
        <v>1464</v>
      </c>
      <c r="M15962" s="20">
        <v>3.24</v>
      </c>
      <c r="N15962" s="20">
        <v>1.76</v>
      </c>
      <c r="AE15962">
        <f t="shared" si="249"/>
        <v>2012</v>
      </c>
    </row>
    <row r="15963" spans="1:31" x14ac:dyDescent="0.25">
      <c r="A15963" s="7">
        <v>15960</v>
      </c>
      <c r="B15963" s="8">
        <v>40920</v>
      </c>
      <c r="C15963" t="s">
        <v>3</v>
      </c>
      <c r="D15963" t="s">
        <v>1004</v>
      </c>
      <c r="E15963" t="s">
        <v>9</v>
      </c>
      <c r="F15963" t="s">
        <v>1131</v>
      </c>
      <c r="G15963" t="s">
        <v>861</v>
      </c>
      <c r="H15963" s="135" t="s">
        <v>1496</v>
      </c>
      <c r="I15963" t="s">
        <v>1454</v>
      </c>
      <c r="J15963" s="20">
        <v>18</v>
      </c>
      <c r="K15963" s="20" t="s">
        <v>9</v>
      </c>
      <c r="L15963" t="s">
        <v>1464</v>
      </c>
      <c r="M15963" s="20">
        <v>3.96</v>
      </c>
      <c r="N15963" s="20">
        <v>6.04</v>
      </c>
      <c r="AE15963">
        <f t="shared" si="249"/>
        <v>2012</v>
      </c>
    </row>
    <row r="15964" spans="1:31" x14ac:dyDescent="0.25">
      <c r="A15964" s="7">
        <v>15961</v>
      </c>
      <c r="B15964" s="8">
        <v>40921</v>
      </c>
      <c r="C15964" t="s">
        <v>3</v>
      </c>
      <c r="D15964" t="s">
        <v>731</v>
      </c>
      <c r="E15964" t="s">
        <v>9</v>
      </c>
      <c r="F15964" t="s">
        <v>716</v>
      </c>
      <c r="G15964" t="s">
        <v>648</v>
      </c>
      <c r="H15964" s="135" t="s">
        <v>3132</v>
      </c>
      <c r="I15964" t="s">
        <v>1456</v>
      </c>
      <c r="J15964" s="20">
        <v>20</v>
      </c>
      <c r="K15964" s="20" t="s">
        <v>1465</v>
      </c>
      <c r="L15964" t="s">
        <v>1466</v>
      </c>
      <c r="M15964" s="20">
        <v>5</v>
      </c>
      <c r="N15964" s="20">
        <v>5</v>
      </c>
      <c r="O15964" t="s">
        <v>3</v>
      </c>
      <c r="P15964" s="13" t="s">
        <v>31</v>
      </c>
      <c r="Q15964" t="s">
        <v>9</v>
      </c>
      <c r="R15964" t="s">
        <v>1045</v>
      </c>
      <c r="S15964" t="s">
        <v>1465</v>
      </c>
      <c r="U15964" t="s">
        <v>1465</v>
      </c>
      <c r="W15964" t="s">
        <v>1465</v>
      </c>
      <c r="Y15964" t="s">
        <v>1465</v>
      </c>
      <c r="AA15964" t="s">
        <v>1465</v>
      </c>
      <c r="AC15964" t="s">
        <v>1465</v>
      </c>
      <c r="AE15964">
        <f t="shared" si="249"/>
        <v>2012</v>
      </c>
    </row>
    <row r="15965" spans="1:31" x14ac:dyDescent="0.25">
      <c r="A15965" s="7">
        <v>15962</v>
      </c>
      <c r="B15965" s="8">
        <v>40921</v>
      </c>
      <c r="C15965" t="s">
        <v>3</v>
      </c>
      <c r="D15965" t="s">
        <v>1103</v>
      </c>
      <c r="E15965" t="s">
        <v>9</v>
      </c>
      <c r="F15965" t="s">
        <v>1093</v>
      </c>
      <c r="G15965" t="s">
        <v>870</v>
      </c>
      <c r="H15965" s="135" t="s">
        <v>2490</v>
      </c>
      <c r="I15965" t="s">
        <v>1454</v>
      </c>
      <c r="J15965" s="20">
        <v>37</v>
      </c>
      <c r="K15965" s="20" t="s">
        <v>3</v>
      </c>
      <c r="L15965" t="s">
        <v>1464</v>
      </c>
      <c r="M15965" s="20">
        <v>11.36</v>
      </c>
      <c r="N15965" s="20">
        <v>8.14</v>
      </c>
      <c r="AE15965">
        <f t="shared" si="249"/>
        <v>2012</v>
      </c>
    </row>
    <row r="15966" spans="1:31" x14ac:dyDescent="0.25">
      <c r="A15966" s="7">
        <v>15963</v>
      </c>
      <c r="B15966" s="8">
        <v>40921</v>
      </c>
      <c r="C15966" t="s">
        <v>3</v>
      </c>
      <c r="D15966" t="s">
        <v>1051</v>
      </c>
      <c r="E15966" t="s">
        <v>9</v>
      </c>
      <c r="F15966" t="s">
        <v>1093</v>
      </c>
      <c r="G15966" t="s">
        <v>870</v>
      </c>
      <c r="H15966" s="9" t="s">
        <v>2764</v>
      </c>
      <c r="I15966" t="s">
        <v>1454</v>
      </c>
      <c r="J15966" s="20">
        <v>46</v>
      </c>
      <c r="K15966" s="20" t="s">
        <v>9</v>
      </c>
      <c r="L15966" t="s">
        <v>1464</v>
      </c>
      <c r="M15966" s="20">
        <v>10.120000000000001</v>
      </c>
      <c r="N15966" s="20">
        <v>13.879999999999999</v>
      </c>
      <c r="AE15966">
        <f t="shared" si="249"/>
        <v>2012</v>
      </c>
    </row>
    <row r="15967" spans="1:31" x14ac:dyDescent="0.25">
      <c r="A15967" s="7">
        <v>15964</v>
      </c>
      <c r="B15967" s="8">
        <v>40922</v>
      </c>
      <c r="C15967" t="s">
        <v>3</v>
      </c>
      <c r="D15967" t="s">
        <v>897</v>
      </c>
      <c r="E15967" t="s">
        <v>9</v>
      </c>
      <c r="F15967" t="s">
        <v>1120</v>
      </c>
      <c r="G15967" t="s">
        <v>732</v>
      </c>
      <c r="H15967" s="135" t="s">
        <v>2223</v>
      </c>
      <c r="I15967" t="s">
        <v>1455</v>
      </c>
      <c r="J15967" s="20">
        <v>40</v>
      </c>
      <c r="K15967" s="20" t="s">
        <v>1465</v>
      </c>
      <c r="L15967" t="s">
        <v>1466</v>
      </c>
      <c r="M15967" s="20">
        <v>5</v>
      </c>
      <c r="N15967" s="20">
        <v>5</v>
      </c>
      <c r="AE15967">
        <f t="shared" si="249"/>
        <v>2012</v>
      </c>
    </row>
    <row r="15968" spans="1:31" x14ac:dyDescent="0.25">
      <c r="A15968" s="7">
        <v>15965</v>
      </c>
      <c r="B15968" s="8">
        <v>40922</v>
      </c>
      <c r="C15968" t="s">
        <v>3</v>
      </c>
      <c r="D15968" t="s">
        <v>543</v>
      </c>
      <c r="E15968" t="s">
        <v>9</v>
      </c>
      <c r="F15968" t="s">
        <v>577</v>
      </c>
      <c r="G15968" t="s">
        <v>377</v>
      </c>
      <c r="H15968" s="9" t="s">
        <v>3010</v>
      </c>
      <c r="I15968" t="s">
        <v>1455</v>
      </c>
      <c r="J15968" s="20">
        <v>46</v>
      </c>
      <c r="K15968" s="20" t="s">
        <v>9</v>
      </c>
      <c r="L15968" t="s">
        <v>1464</v>
      </c>
      <c r="M15968" s="20">
        <v>5.0600000000000005</v>
      </c>
      <c r="N15968" s="20">
        <v>6.9399999999999995</v>
      </c>
      <c r="AE15968">
        <f t="shared" si="249"/>
        <v>2012</v>
      </c>
    </row>
    <row r="15969" spans="1:31" x14ac:dyDescent="0.25">
      <c r="A15969" s="7">
        <v>15966</v>
      </c>
      <c r="B15969" s="8">
        <v>40922</v>
      </c>
      <c r="C15969" t="s">
        <v>3</v>
      </c>
      <c r="D15969" t="s">
        <v>557</v>
      </c>
      <c r="E15969" t="s">
        <v>9</v>
      </c>
      <c r="F15969" t="s">
        <v>1028</v>
      </c>
      <c r="G15969" t="s">
        <v>377</v>
      </c>
      <c r="H15969" s="9" t="s">
        <v>2188</v>
      </c>
      <c r="I15969" t="s">
        <v>1454</v>
      </c>
      <c r="J15969" s="20">
        <v>45</v>
      </c>
      <c r="K15969" s="20" t="s">
        <v>3</v>
      </c>
      <c r="L15969" t="s">
        <v>1463</v>
      </c>
      <c r="M15969" s="20">
        <v>12.7</v>
      </c>
      <c r="N15969" s="20">
        <v>10.8</v>
      </c>
      <c r="AE15969">
        <f t="shared" si="249"/>
        <v>2012</v>
      </c>
    </row>
    <row r="15970" spans="1:31" x14ac:dyDescent="0.25">
      <c r="A15970" s="7">
        <v>15967</v>
      </c>
      <c r="B15970" s="8">
        <v>40922</v>
      </c>
      <c r="C15970" t="s">
        <v>3</v>
      </c>
      <c r="D15970" t="s">
        <v>1123</v>
      </c>
      <c r="E15970" t="s">
        <v>9</v>
      </c>
      <c r="F15970" t="s">
        <v>1093</v>
      </c>
      <c r="G15970" t="s">
        <v>895</v>
      </c>
      <c r="H15970" s="135" t="s">
        <v>2661</v>
      </c>
      <c r="I15970" t="s">
        <v>1454</v>
      </c>
      <c r="J15970" s="20">
        <v>69</v>
      </c>
      <c r="K15970" s="20" t="s">
        <v>9</v>
      </c>
      <c r="L15970" t="s">
        <v>1464</v>
      </c>
      <c r="M15970" s="20">
        <v>15.18</v>
      </c>
      <c r="N15970" s="20">
        <v>20.32</v>
      </c>
      <c r="AE15970">
        <f t="shared" si="249"/>
        <v>2012</v>
      </c>
    </row>
    <row r="15971" spans="1:31" x14ac:dyDescent="0.25">
      <c r="A15971" s="7">
        <v>15968</v>
      </c>
      <c r="B15971" s="8">
        <v>40922</v>
      </c>
      <c r="C15971" t="s">
        <v>3</v>
      </c>
      <c r="D15971" t="s">
        <v>543</v>
      </c>
      <c r="E15971" t="s">
        <v>9</v>
      </c>
      <c r="F15971" t="s">
        <v>978</v>
      </c>
      <c r="G15971" t="s">
        <v>895</v>
      </c>
      <c r="H15971" s="136" t="s">
        <v>2615</v>
      </c>
      <c r="I15971" t="s">
        <v>1454</v>
      </c>
      <c r="J15971" s="20">
        <v>18</v>
      </c>
      <c r="K15971" s="20" t="s">
        <v>9</v>
      </c>
      <c r="L15971" t="s">
        <v>1464</v>
      </c>
      <c r="M15971" s="20">
        <v>3.96</v>
      </c>
      <c r="N15971" s="20">
        <v>6.04</v>
      </c>
      <c r="AE15971">
        <f t="shared" si="249"/>
        <v>2012</v>
      </c>
    </row>
    <row r="15972" spans="1:31" x14ac:dyDescent="0.25">
      <c r="A15972" s="7">
        <v>15969</v>
      </c>
      <c r="B15972" s="8">
        <v>40922</v>
      </c>
      <c r="C15972" t="s">
        <v>3</v>
      </c>
      <c r="D15972" t="s">
        <v>543</v>
      </c>
      <c r="E15972" t="s">
        <v>9</v>
      </c>
      <c r="F15972" t="s">
        <v>978</v>
      </c>
      <c r="G15972" t="s">
        <v>895</v>
      </c>
      <c r="H15972" s="135" t="s">
        <v>2811</v>
      </c>
      <c r="I15972" t="s">
        <v>1454</v>
      </c>
      <c r="J15972" s="20">
        <v>12</v>
      </c>
      <c r="K15972" s="20" t="s">
        <v>9</v>
      </c>
      <c r="L15972" t="s">
        <v>1464</v>
      </c>
      <c r="M15972" s="20">
        <v>2.64</v>
      </c>
      <c r="N15972" s="20">
        <v>4.3599999999999994</v>
      </c>
      <c r="AE15972">
        <f t="shared" si="249"/>
        <v>2012</v>
      </c>
    </row>
    <row r="15973" spans="1:31" x14ac:dyDescent="0.25">
      <c r="A15973" s="7">
        <v>15970</v>
      </c>
      <c r="B15973" s="8">
        <v>40922</v>
      </c>
      <c r="C15973" t="s">
        <v>3</v>
      </c>
      <c r="D15973" t="s">
        <v>543</v>
      </c>
      <c r="E15973" t="s">
        <v>9</v>
      </c>
      <c r="F15973" t="s">
        <v>978</v>
      </c>
      <c r="G15973" t="s">
        <v>895</v>
      </c>
      <c r="H15973" s="135" t="s">
        <v>2649</v>
      </c>
      <c r="I15973" t="s">
        <v>1454</v>
      </c>
      <c r="J15973" s="20">
        <v>15</v>
      </c>
      <c r="K15973" s="20" t="s">
        <v>9</v>
      </c>
      <c r="L15973" t="s">
        <v>1464</v>
      </c>
      <c r="M15973" s="20">
        <v>3.3</v>
      </c>
      <c r="N15973" s="20">
        <v>5.2</v>
      </c>
      <c r="AE15973">
        <f t="shared" si="249"/>
        <v>2012</v>
      </c>
    </row>
    <row r="15974" spans="1:31" x14ac:dyDescent="0.25">
      <c r="A15974" s="7">
        <v>15971</v>
      </c>
      <c r="B15974" s="8">
        <v>40922</v>
      </c>
      <c r="C15974" t="s">
        <v>3</v>
      </c>
      <c r="D15974" t="s">
        <v>543</v>
      </c>
      <c r="E15974" t="s">
        <v>9</v>
      </c>
      <c r="F15974" t="s">
        <v>978</v>
      </c>
      <c r="G15974" t="s">
        <v>895</v>
      </c>
      <c r="H15974" s="135" t="s">
        <v>2606</v>
      </c>
      <c r="I15974" t="s">
        <v>1454</v>
      </c>
      <c r="J15974" s="20">
        <v>40</v>
      </c>
      <c r="K15974" s="20" t="s">
        <v>9</v>
      </c>
      <c r="L15974" t="s">
        <v>1464</v>
      </c>
      <c r="M15974" s="20">
        <v>8.8000000000000007</v>
      </c>
      <c r="N15974" s="20">
        <v>12.2</v>
      </c>
      <c r="AE15974">
        <f t="shared" si="249"/>
        <v>2012</v>
      </c>
    </row>
    <row r="15975" spans="1:31" x14ac:dyDescent="0.25">
      <c r="A15975" s="7">
        <v>15972</v>
      </c>
      <c r="B15975" s="8">
        <v>40923</v>
      </c>
      <c r="C15975" t="s">
        <v>3</v>
      </c>
      <c r="D15975" t="s">
        <v>798</v>
      </c>
      <c r="E15975" t="s">
        <v>9</v>
      </c>
      <c r="F15975" t="s">
        <v>1133</v>
      </c>
      <c r="G15975" t="s">
        <v>569</v>
      </c>
      <c r="H15975" s="135" t="s">
        <v>2815</v>
      </c>
      <c r="I15975" t="s">
        <v>1454</v>
      </c>
      <c r="J15975" s="20">
        <v>10</v>
      </c>
      <c r="K15975" s="20" t="s">
        <v>3</v>
      </c>
      <c r="L15975" t="s">
        <v>1463</v>
      </c>
      <c r="M15975" s="20">
        <v>3.6</v>
      </c>
      <c r="N15975" s="20">
        <v>2.4</v>
      </c>
      <c r="AE15975">
        <f t="shared" si="249"/>
        <v>2012</v>
      </c>
    </row>
    <row r="15976" spans="1:31" x14ac:dyDescent="0.25">
      <c r="A15976" s="7">
        <v>15973</v>
      </c>
      <c r="B15976" s="8">
        <v>40923</v>
      </c>
      <c r="C15976" t="s">
        <v>3</v>
      </c>
      <c r="D15976" t="s">
        <v>1107</v>
      </c>
      <c r="E15976" t="s">
        <v>9</v>
      </c>
      <c r="F15976" t="s">
        <v>1082</v>
      </c>
      <c r="G15976" t="s">
        <v>929</v>
      </c>
      <c r="H15976" s="135" t="s">
        <v>2699</v>
      </c>
      <c r="I15976" t="s">
        <v>1454</v>
      </c>
      <c r="J15976" s="20">
        <v>45</v>
      </c>
      <c r="K15976" s="20" t="s">
        <v>3</v>
      </c>
      <c r="L15976" t="s">
        <v>1464</v>
      </c>
      <c r="M15976" s="20">
        <v>13.6</v>
      </c>
      <c r="N15976" s="20">
        <v>9.9</v>
      </c>
      <c r="AE15976">
        <f t="shared" si="249"/>
        <v>2012</v>
      </c>
    </row>
    <row r="15977" spans="1:31" x14ac:dyDescent="0.25">
      <c r="A15977" s="7">
        <v>15974</v>
      </c>
      <c r="B15977" s="8">
        <v>40923</v>
      </c>
      <c r="C15977" t="s">
        <v>3</v>
      </c>
      <c r="D15977" t="s">
        <v>1107</v>
      </c>
      <c r="E15977" t="s">
        <v>9</v>
      </c>
      <c r="F15977" t="s">
        <v>1082</v>
      </c>
      <c r="G15977" t="s">
        <v>929</v>
      </c>
      <c r="H15977" s="135" t="s">
        <v>2693</v>
      </c>
      <c r="I15977" t="s">
        <v>1454</v>
      </c>
      <c r="J15977" s="20">
        <v>17</v>
      </c>
      <c r="K15977" s="20" t="s">
        <v>1465</v>
      </c>
      <c r="L15977" t="s">
        <v>1466</v>
      </c>
      <c r="M15977" s="20">
        <v>4.25</v>
      </c>
      <c r="N15977" s="20">
        <v>4.25</v>
      </c>
      <c r="AE15977">
        <f t="shared" si="249"/>
        <v>2012</v>
      </c>
    </row>
    <row r="15978" spans="1:31" x14ac:dyDescent="0.25">
      <c r="A15978" s="7">
        <v>15975</v>
      </c>
      <c r="B15978" s="8">
        <v>40924</v>
      </c>
      <c r="C15978" t="s">
        <v>3</v>
      </c>
      <c r="D15978" t="s">
        <v>1095</v>
      </c>
      <c r="E15978" t="s">
        <v>9</v>
      </c>
      <c r="F15978" t="s">
        <v>1093</v>
      </c>
      <c r="G15978" t="s">
        <v>648</v>
      </c>
      <c r="H15978" s="135" t="s">
        <v>1917</v>
      </c>
      <c r="I15978" t="s">
        <v>1454</v>
      </c>
      <c r="J15978" s="20">
        <v>35</v>
      </c>
      <c r="K15978" s="20" t="s">
        <v>3</v>
      </c>
      <c r="L15978" t="s">
        <v>1464</v>
      </c>
      <c r="M15978" s="20">
        <v>10.8</v>
      </c>
      <c r="N15978" s="20">
        <v>7.7</v>
      </c>
      <c r="AE15978">
        <f t="shared" si="249"/>
        <v>2012</v>
      </c>
    </row>
    <row r="15979" spans="1:31" x14ac:dyDescent="0.25">
      <c r="A15979" s="7">
        <v>15976</v>
      </c>
      <c r="B15979" s="8">
        <v>40924</v>
      </c>
      <c r="C15979" t="s">
        <v>3</v>
      </c>
      <c r="D15979" t="s">
        <v>1095</v>
      </c>
      <c r="E15979" t="s">
        <v>9</v>
      </c>
      <c r="F15979" t="s">
        <v>1093</v>
      </c>
      <c r="G15979" t="s">
        <v>648</v>
      </c>
      <c r="H15979" s="135" t="s">
        <v>1917</v>
      </c>
      <c r="I15979" t="s">
        <v>1454</v>
      </c>
      <c r="J15979" s="20">
        <v>72</v>
      </c>
      <c r="K15979" s="20" t="s">
        <v>3</v>
      </c>
      <c r="L15979" t="s">
        <v>1464</v>
      </c>
      <c r="M15979" s="20">
        <v>21.16</v>
      </c>
      <c r="N15979" s="20">
        <v>15.84</v>
      </c>
      <c r="AE15979">
        <f t="shared" si="249"/>
        <v>2012</v>
      </c>
    </row>
    <row r="15980" spans="1:31" x14ac:dyDescent="0.25">
      <c r="A15980" s="7">
        <v>15977</v>
      </c>
      <c r="B15980" s="8">
        <v>40924</v>
      </c>
      <c r="C15980" t="s">
        <v>3</v>
      </c>
      <c r="D15980" t="s">
        <v>1136</v>
      </c>
      <c r="E15980" t="s">
        <v>9</v>
      </c>
      <c r="F15980" t="s">
        <v>952</v>
      </c>
      <c r="G15980" t="s">
        <v>648</v>
      </c>
      <c r="H15980" s="135" t="s">
        <v>1996</v>
      </c>
      <c r="I15980" t="s">
        <v>1455</v>
      </c>
      <c r="J15980" s="20">
        <v>13</v>
      </c>
      <c r="K15980" s="20" t="s">
        <v>9</v>
      </c>
      <c r="L15980" t="s">
        <v>1464</v>
      </c>
      <c r="M15980" s="20">
        <v>1.43</v>
      </c>
      <c r="N15980" s="20">
        <v>2.3200000000000003</v>
      </c>
      <c r="AE15980">
        <f t="shared" si="249"/>
        <v>2012</v>
      </c>
    </row>
    <row r="15981" spans="1:31" x14ac:dyDescent="0.25">
      <c r="A15981" s="7">
        <v>15978</v>
      </c>
      <c r="B15981" s="8">
        <v>40924</v>
      </c>
      <c r="C15981" t="s">
        <v>3</v>
      </c>
      <c r="D15981" t="s">
        <v>1137</v>
      </c>
      <c r="E15981" t="s">
        <v>9</v>
      </c>
      <c r="F15981" t="s">
        <v>678</v>
      </c>
      <c r="G15981" t="s">
        <v>870</v>
      </c>
      <c r="H15981" s="135" t="s">
        <v>3091</v>
      </c>
      <c r="I15981" t="s">
        <v>1458</v>
      </c>
      <c r="J15981" s="20">
        <v>11</v>
      </c>
      <c r="K15981" s="20" t="s">
        <v>1465</v>
      </c>
      <c r="L15981" t="s">
        <v>1466</v>
      </c>
      <c r="M15981" s="20">
        <v>30</v>
      </c>
      <c r="N15981" s="20">
        <v>10</v>
      </c>
      <c r="AE15981">
        <f t="shared" si="249"/>
        <v>2012</v>
      </c>
    </row>
    <row r="15982" spans="1:31" x14ac:dyDescent="0.25">
      <c r="A15982" s="7">
        <v>15979</v>
      </c>
      <c r="B15982" s="8">
        <v>40924</v>
      </c>
      <c r="C15982" t="s">
        <v>3</v>
      </c>
      <c r="D15982" t="s">
        <v>1120</v>
      </c>
      <c r="E15982" t="s">
        <v>9</v>
      </c>
      <c r="F15982" t="s">
        <v>1093</v>
      </c>
      <c r="G15982" t="s">
        <v>895</v>
      </c>
      <c r="H15982" s="135" t="s">
        <v>2661</v>
      </c>
      <c r="I15982" t="s">
        <v>1454</v>
      </c>
      <c r="J15982" s="20">
        <v>1</v>
      </c>
      <c r="K15982" s="20" t="s">
        <v>1465</v>
      </c>
      <c r="L15982" t="s">
        <v>1466</v>
      </c>
      <c r="M15982" s="20">
        <v>0.25</v>
      </c>
      <c r="N15982" s="20">
        <v>0.25</v>
      </c>
      <c r="AE15982">
        <f t="shared" si="249"/>
        <v>2012</v>
      </c>
    </row>
    <row r="15983" spans="1:31" x14ac:dyDescent="0.25">
      <c r="A15983" s="7">
        <v>15980</v>
      </c>
      <c r="B15983" s="8">
        <v>40924</v>
      </c>
      <c r="C15983" t="s">
        <v>3</v>
      </c>
      <c r="D15983" t="s">
        <v>776</v>
      </c>
      <c r="E15983" t="s">
        <v>9</v>
      </c>
      <c r="F15983" t="s">
        <v>672</v>
      </c>
      <c r="G15983" t="s">
        <v>732</v>
      </c>
      <c r="H15983" s="135" t="s">
        <v>1496</v>
      </c>
      <c r="I15983" t="s">
        <v>1454</v>
      </c>
      <c r="J15983" s="20">
        <v>26</v>
      </c>
      <c r="K15983" s="20" t="s">
        <v>9</v>
      </c>
      <c r="L15983" t="s">
        <v>1464</v>
      </c>
      <c r="M15983" s="20">
        <v>5.72</v>
      </c>
      <c r="N15983" s="20">
        <v>8.2800000000000011</v>
      </c>
      <c r="AE15983">
        <f t="shared" si="249"/>
        <v>2012</v>
      </c>
    </row>
    <row r="15984" spans="1:31" x14ac:dyDescent="0.25">
      <c r="A15984" s="7">
        <v>15981</v>
      </c>
      <c r="B15984" s="8">
        <v>40925</v>
      </c>
      <c r="C15984" t="s">
        <v>3</v>
      </c>
      <c r="D15984" t="s">
        <v>1130</v>
      </c>
      <c r="E15984" t="s">
        <v>9</v>
      </c>
      <c r="F15984" t="s">
        <v>1133</v>
      </c>
      <c r="G15984" t="s">
        <v>569</v>
      </c>
      <c r="H15984" s="135" t="s">
        <v>1674</v>
      </c>
      <c r="I15984" t="s">
        <v>1454</v>
      </c>
      <c r="J15984" s="20">
        <v>21</v>
      </c>
      <c r="K15984" s="20" t="s">
        <v>9</v>
      </c>
      <c r="L15984" t="s">
        <v>1464</v>
      </c>
      <c r="M15984" s="20">
        <v>4.62</v>
      </c>
      <c r="N15984" s="20">
        <v>6.88</v>
      </c>
      <c r="AE15984">
        <f t="shared" si="249"/>
        <v>2012</v>
      </c>
    </row>
    <row r="15985" spans="1:31" x14ac:dyDescent="0.25">
      <c r="A15985" s="7">
        <v>15982</v>
      </c>
      <c r="B15985" s="8">
        <v>40925</v>
      </c>
      <c r="C15985" t="s">
        <v>3</v>
      </c>
      <c r="D15985" t="s">
        <v>939</v>
      </c>
      <c r="E15985" t="s">
        <v>9</v>
      </c>
      <c r="F15985" t="s">
        <v>1135</v>
      </c>
      <c r="G15985" t="s">
        <v>1016</v>
      </c>
      <c r="H15985" s="135" t="s">
        <v>2872</v>
      </c>
      <c r="I15985" t="s">
        <v>1454</v>
      </c>
      <c r="J15985" s="20">
        <v>40</v>
      </c>
      <c r="K15985" s="20" t="s">
        <v>9</v>
      </c>
      <c r="L15985" t="s">
        <v>1464</v>
      </c>
      <c r="M15985" s="20">
        <v>8.8000000000000007</v>
      </c>
      <c r="N15985" s="20">
        <v>12.2</v>
      </c>
      <c r="AE15985">
        <f t="shared" si="249"/>
        <v>2012</v>
      </c>
    </row>
    <row r="15986" spans="1:31" x14ac:dyDescent="0.25">
      <c r="A15986" s="7">
        <v>15983</v>
      </c>
      <c r="B15986" s="8">
        <v>40925</v>
      </c>
      <c r="C15986" t="s">
        <v>3</v>
      </c>
      <c r="D15986" t="s">
        <v>543</v>
      </c>
      <c r="E15986" t="s">
        <v>9</v>
      </c>
      <c r="F15986" t="s">
        <v>268</v>
      </c>
      <c r="G15986" t="s">
        <v>895</v>
      </c>
      <c r="H15986" s="135" t="s">
        <v>2696</v>
      </c>
      <c r="I15986" t="s">
        <v>1454</v>
      </c>
      <c r="J15986" s="20">
        <v>10</v>
      </c>
      <c r="K15986" s="20" t="s">
        <v>9</v>
      </c>
      <c r="L15986" t="s">
        <v>1464</v>
      </c>
      <c r="M15986" s="20">
        <v>2.2000000000000002</v>
      </c>
      <c r="N15986" s="20">
        <v>3.8</v>
      </c>
      <c r="AE15986">
        <f t="shared" si="249"/>
        <v>2012</v>
      </c>
    </row>
    <row r="15987" spans="1:31" x14ac:dyDescent="0.25">
      <c r="A15987" s="7">
        <v>15984</v>
      </c>
      <c r="B15987" s="8">
        <v>40925</v>
      </c>
      <c r="C15987" t="s">
        <v>3</v>
      </c>
      <c r="D15987" t="s">
        <v>543</v>
      </c>
      <c r="E15987" t="s">
        <v>9</v>
      </c>
      <c r="F15987" t="s">
        <v>978</v>
      </c>
      <c r="G15987" t="s">
        <v>895</v>
      </c>
      <c r="H15987" s="9" t="s">
        <v>3133</v>
      </c>
      <c r="I15987" t="s">
        <v>1454</v>
      </c>
      <c r="J15987" s="20">
        <v>10</v>
      </c>
      <c r="K15987" s="20" t="s">
        <v>9</v>
      </c>
      <c r="L15987" t="s">
        <v>1464</v>
      </c>
      <c r="M15987" s="20">
        <v>2.2000000000000002</v>
      </c>
      <c r="N15987" s="20">
        <v>3.8</v>
      </c>
      <c r="AE15987">
        <f t="shared" si="249"/>
        <v>2012</v>
      </c>
    </row>
    <row r="15988" spans="1:31" x14ac:dyDescent="0.25">
      <c r="A15988" s="7">
        <v>15985</v>
      </c>
      <c r="B15988" s="8">
        <v>40925</v>
      </c>
      <c r="C15988" t="s">
        <v>3</v>
      </c>
      <c r="D15988" t="s">
        <v>676</v>
      </c>
      <c r="E15988" t="s">
        <v>9</v>
      </c>
      <c r="F15988" t="s">
        <v>469</v>
      </c>
      <c r="G15988" t="s">
        <v>732</v>
      </c>
      <c r="H15988" s="135" t="s">
        <v>1496</v>
      </c>
      <c r="I15988" t="s">
        <v>1454</v>
      </c>
      <c r="J15988" s="20">
        <v>13</v>
      </c>
      <c r="K15988" s="20" t="s">
        <v>3</v>
      </c>
      <c r="L15988" t="s">
        <v>1464</v>
      </c>
      <c r="M15988" s="20">
        <v>4.6400000000000006</v>
      </c>
      <c r="N15988" s="20">
        <v>2.86</v>
      </c>
      <c r="AE15988">
        <f t="shared" si="249"/>
        <v>2012</v>
      </c>
    </row>
    <row r="15989" spans="1:31" x14ac:dyDescent="0.25">
      <c r="A15989" s="7">
        <v>15986</v>
      </c>
      <c r="B15989" s="8">
        <v>40925</v>
      </c>
      <c r="C15989" t="s">
        <v>3</v>
      </c>
      <c r="D15989" t="s">
        <v>1004</v>
      </c>
      <c r="E15989" t="s">
        <v>9</v>
      </c>
      <c r="F15989" t="s">
        <v>1131</v>
      </c>
      <c r="G15989" t="s">
        <v>861</v>
      </c>
      <c r="H15989" s="135" t="s">
        <v>1496</v>
      </c>
      <c r="I15989" t="s">
        <v>1454</v>
      </c>
      <c r="J15989" s="20">
        <v>37</v>
      </c>
      <c r="K15989" s="20" t="s">
        <v>9</v>
      </c>
      <c r="L15989" t="s">
        <v>1464</v>
      </c>
      <c r="M15989" s="20">
        <v>8.14</v>
      </c>
      <c r="N15989" s="20">
        <v>11.36</v>
      </c>
      <c r="AE15989">
        <f t="shared" si="249"/>
        <v>2012</v>
      </c>
    </row>
    <row r="15990" spans="1:31" x14ac:dyDescent="0.25">
      <c r="A15990" s="7">
        <v>15987</v>
      </c>
      <c r="B15990" s="8">
        <v>40926</v>
      </c>
      <c r="C15990" t="s">
        <v>3</v>
      </c>
      <c r="D15990" t="s">
        <v>1083</v>
      </c>
      <c r="E15990" t="s">
        <v>9</v>
      </c>
      <c r="F15990" t="s">
        <v>828</v>
      </c>
      <c r="G15990" t="s">
        <v>648</v>
      </c>
      <c r="H15990" s="135" t="s">
        <v>1810</v>
      </c>
      <c r="I15990" t="s">
        <v>1454</v>
      </c>
      <c r="J15990" s="20">
        <v>75</v>
      </c>
      <c r="K15990" s="20" t="s">
        <v>9</v>
      </c>
      <c r="L15990" t="s">
        <v>1464</v>
      </c>
      <c r="M15990" s="20">
        <v>16.5</v>
      </c>
      <c r="N15990" s="20">
        <v>22</v>
      </c>
      <c r="AE15990">
        <f t="shared" si="249"/>
        <v>2012</v>
      </c>
    </row>
    <row r="15991" spans="1:31" x14ac:dyDescent="0.25">
      <c r="A15991" s="7">
        <v>15988</v>
      </c>
      <c r="B15991" s="8">
        <v>40926</v>
      </c>
      <c r="C15991" t="s">
        <v>3</v>
      </c>
      <c r="D15991" t="s">
        <v>791</v>
      </c>
      <c r="E15991" t="s">
        <v>9</v>
      </c>
      <c r="F15991" t="s">
        <v>787</v>
      </c>
      <c r="G15991" t="s">
        <v>870</v>
      </c>
      <c r="H15991" s="135" t="s">
        <v>1496</v>
      </c>
      <c r="I15991" t="s">
        <v>1455</v>
      </c>
      <c r="J15991" s="20">
        <v>20</v>
      </c>
      <c r="K15991" s="20" t="s">
        <v>1465</v>
      </c>
      <c r="L15991" t="s">
        <v>1466</v>
      </c>
      <c r="M15991" s="20">
        <v>2.5</v>
      </c>
      <c r="N15991" s="20">
        <v>2.5</v>
      </c>
      <c r="AE15991">
        <f t="shared" si="249"/>
        <v>2012</v>
      </c>
    </row>
    <row r="15992" spans="1:31" x14ac:dyDescent="0.25">
      <c r="A15992" s="7">
        <v>15989</v>
      </c>
      <c r="B15992" s="8">
        <v>40926</v>
      </c>
      <c r="C15992" t="s">
        <v>3</v>
      </c>
      <c r="D15992" t="s">
        <v>914</v>
      </c>
      <c r="E15992" t="s">
        <v>9</v>
      </c>
      <c r="F15992" t="s">
        <v>1005</v>
      </c>
      <c r="G15992" t="s">
        <v>1016</v>
      </c>
      <c r="H15992" s="9" t="s">
        <v>3134</v>
      </c>
      <c r="I15992" t="s">
        <v>1454</v>
      </c>
      <c r="J15992" s="20">
        <v>20</v>
      </c>
      <c r="K15992" s="20" t="s">
        <v>3</v>
      </c>
      <c r="L15992" t="s">
        <v>1464</v>
      </c>
      <c r="M15992" s="20">
        <v>6.6</v>
      </c>
      <c r="N15992" s="20">
        <v>4.4000000000000004</v>
      </c>
      <c r="AE15992">
        <f t="shared" si="249"/>
        <v>2012</v>
      </c>
    </row>
    <row r="15993" spans="1:31" x14ac:dyDescent="0.25">
      <c r="A15993" s="7">
        <v>15990</v>
      </c>
      <c r="B15993" s="8">
        <v>40927</v>
      </c>
      <c r="C15993" t="s">
        <v>3</v>
      </c>
      <c r="D15993" t="s">
        <v>779</v>
      </c>
      <c r="E15993" t="s">
        <v>9</v>
      </c>
      <c r="F15993" t="s">
        <v>833</v>
      </c>
      <c r="G15993" t="s">
        <v>929</v>
      </c>
      <c r="H15993" s="135" t="s">
        <v>3135</v>
      </c>
      <c r="I15993" t="s">
        <v>1454</v>
      </c>
      <c r="J15993" s="20">
        <v>20</v>
      </c>
      <c r="K15993" s="20" t="s">
        <v>3</v>
      </c>
      <c r="L15993" t="s">
        <v>1464</v>
      </c>
      <c r="M15993" s="20">
        <v>6.6</v>
      </c>
      <c r="N15993" s="20">
        <v>4.4000000000000004</v>
      </c>
      <c r="AE15993">
        <f t="shared" si="249"/>
        <v>2012</v>
      </c>
    </row>
    <row r="15994" spans="1:31" x14ac:dyDescent="0.25">
      <c r="A15994" s="7">
        <v>15991</v>
      </c>
      <c r="B15994" s="8">
        <v>40927</v>
      </c>
      <c r="C15994" t="s">
        <v>3</v>
      </c>
      <c r="D15994" t="s">
        <v>1085</v>
      </c>
      <c r="E15994" t="s">
        <v>9</v>
      </c>
      <c r="F15994" t="s">
        <v>1042</v>
      </c>
      <c r="G15994" t="s">
        <v>929</v>
      </c>
      <c r="H15994" s="135" t="s">
        <v>3135</v>
      </c>
      <c r="I15994" t="s">
        <v>1454</v>
      </c>
      <c r="J15994" s="20">
        <v>5</v>
      </c>
      <c r="K15994" s="20" t="s">
        <v>1465</v>
      </c>
      <c r="L15994" t="s">
        <v>1466</v>
      </c>
      <c r="M15994" s="20">
        <v>1.25</v>
      </c>
      <c r="N15994" s="20">
        <v>1.25</v>
      </c>
      <c r="AE15994">
        <f t="shared" si="249"/>
        <v>2012</v>
      </c>
    </row>
    <row r="15995" spans="1:31" x14ac:dyDescent="0.25">
      <c r="A15995" s="7">
        <v>15992</v>
      </c>
      <c r="B15995" s="8">
        <v>40928</v>
      </c>
      <c r="C15995" t="s">
        <v>3</v>
      </c>
      <c r="D15995" t="s">
        <v>1046</v>
      </c>
      <c r="E15995" t="s">
        <v>9</v>
      </c>
      <c r="F15995" t="s">
        <v>1135</v>
      </c>
      <c r="G15995" t="s">
        <v>648</v>
      </c>
      <c r="H15995" s="135" t="s">
        <v>1785</v>
      </c>
      <c r="I15995" t="s">
        <v>1454</v>
      </c>
      <c r="J15995" s="20">
        <v>19</v>
      </c>
      <c r="K15995" s="20" t="s">
        <v>9</v>
      </c>
      <c r="L15995" t="s">
        <v>1464</v>
      </c>
      <c r="M15995" s="20">
        <v>4.18</v>
      </c>
      <c r="N15995" s="20">
        <v>6.32</v>
      </c>
      <c r="AE15995">
        <f t="shared" si="249"/>
        <v>2012</v>
      </c>
    </row>
    <row r="15996" spans="1:31" x14ac:dyDescent="0.25">
      <c r="A15996" s="7">
        <v>15993</v>
      </c>
      <c r="B15996" s="8">
        <v>40929</v>
      </c>
      <c r="C15996" t="s">
        <v>3</v>
      </c>
      <c r="D15996" t="s">
        <v>990</v>
      </c>
      <c r="E15996" t="s">
        <v>9</v>
      </c>
      <c r="F15996" t="s">
        <v>1034</v>
      </c>
      <c r="G15996" t="s">
        <v>732</v>
      </c>
      <c r="H15996" s="135" t="s">
        <v>3136</v>
      </c>
      <c r="I15996" t="s">
        <v>1454</v>
      </c>
      <c r="J15996" s="20">
        <v>18</v>
      </c>
      <c r="K15996" s="20" t="s">
        <v>1465</v>
      </c>
      <c r="L15996" t="s">
        <v>1466</v>
      </c>
      <c r="M15996" s="20">
        <v>4.5</v>
      </c>
      <c r="N15996" s="20">
        <v>4.5</v>
      </c>
      <c r="AE15996">
        <f t="shared" si="249"/>
        <v>2012</v>
      </c>
    </row>
    <row r="15997" spans="1:31" x14ac:dyDescent="0.25">
      <c r="A15997" s="7">
        <v>15994</v>
      </c>
      <c r="B15997" s="8">
        <v>40929</v>
      </c>
      <c r="C15997" t="s">
        <v>3</v>
      </c>
      <c r="D15997" t="s">
        <v>786</v>
      </c>
      <c r="E15997" t="s">
        <v>9</v>
      </c>
      <c r="F15997" t="s">
        <v>91</v>
      </c>
      <c r="G15997" t="s">
        <v>895</v>
      </c>
      <c r="H15997" s="135" t="s">
        <v>2534</v>
      </c>
      <c r="I15997" t="s">
        <v>1454</v>
      </c>
      <c r="J15997" s="20">
        <v>15</v>
      </c>
      <c r="K15997" s="20" t="s">
        <v>1465</v>
      </c>
      <c r="L15997" t="s">
        <v>1466</v>
      </c>
      <c r="M15997" s="20">
        <v>3.75</v>
      </c>
      <c r="N15997" s="20">
        <v>3.75</v>
      </c>
      <c r="AE15997">
        <f t="shared" si="249"/>
        <v>2012</v>
      </c>
    </row>
    <row r="15998" spans="1:31" x14ac:dyDescent="0.25">
      <c r="A15998" s="7">
        <v>15995</v>
      </c>
      <c r="B15998" s="8">
        <v>40929</v>
      </c>
      <c r="C15998" t="s">
        <v>3</v>
      </c>
      <c r="D15998" t="s">
        <v>178</v>
      </c>
      <c r="E15998" t="s">
        <v>9</v>
      </c>
      <c r="F15998" t="s">
        <v>91</v>
      </c>
      <c r="G15998" t="s">
        <v>714</v>
      </c>
      <c r="H15998" s="9" t="s">
        <v>2252</v>
      </c>
      <c r="I15998" t="s">
        <v>1454</v>
      </c>
      <c r="J15998" s="20">
        <v>23</v>
      </c>
      <c r="K15998" s="20" t="s">
        <v>1465</v>
      </c>
      <c r="L15998" t="s">
        <v>1466</v>
      </c>
      <c r="M15998" s="20">
        <v>5.75</v>
      </c>
      <c r="N15998" s="20">
        <v>5.75</v>
      </c>
      <c r="AE15998">
        <f t="shared" si="249"/>
        <v>2012</v>
      </c>
    </row>
    <row r="15999" spans="1:31" x14ac:dyDescent="0.25">
      <c r="A15999" s="7">
        <v>15996</v>
      </c>
      <c r="B15999" s="8">
        <v>40930</v>
      </c>
      <c r="C15999" t="s">
        <v>3</v>
      </c>
      <c r="D15999" t="s">
        <v>134</v>
      </c>
      <c r="E15999" t="s">
        <v>9</v>
      </c>
      <c r="F15999" t="s">
        <v>1138</v>
      </c>
      <c r="G15999" t="s">
        <v>648</v>
      </c>
      <c r="H15999" s="9" t="s">
        <v>1797</v>
      </c>
      <c r="I15999" t="s">
        <v>1458</v>
      </c>
      <c r="J15999" s="20">
        <v>11</v>
      </c>
      <c r="K15999" s="20" t="s">
        <v>1465</v>
      </c>
      <c r="L15999" t="s">
        <v>1466</v>
      </c>
      <c r="M15999" s="20">
        <v>10</v>
      </c>
      <c r="N15999" s="20">
        <v>30</v>
      </c>
      <c r="AE15999">
        <f t="shared" si="249"/>
        <v>2012</v>
      </c>
    </row>
    <row r="16000" spans="1:31" x14ac:dyDescent="0.25">
      <c r="A16000" s="7">
        <v>15997</v>
      </c>
      <c r="B16000" s="8">
        <v>40930</v>
      </c>
      <c r="C16000" t="s">
        <v>3</v>
      </c>
      <c r="D16000" t="s">
        <v>798</v>
      </c>
      <c r="E16000" t="s">
        <v>9</v>
      </c>
      <c r="F16000" t="s">
        <v>1133</v>
      </c>
      <c r="G16000" t="s">
        <v>648</v>
      </c>
      <c r="H16000" s="9" t="s">
        <v>1797</v>
      </c>
      <c r="I16000" t="s">
        <v>1454</v>
      </c>
      <c r="J16000" s="20">
        <v>30</v>
      </c>
      <c r="K16000" s="20" t="s">
        <v>1465</v>
      </c>
      <c r="L16000" t="s">
        <v>1466</v>
      </c>
      <c r="M16000" s="20">
        <v>7.5</v>
      </c>
      <c r="N16000" s="20">
        <v>7.5</v>
      </c>
      <c r="AE16000">
        <f t="shared" si="249"/>
        <v>2012</v>
      </c>
    </row>
    <row r="16001" spans="1:31" x14ac:dyDescent="0.25">
      <c r="A16001" s="7">
        <v>15998</v>
      </c>
      <c r="B16001" s="8">
        <v>40930</v>
      </c>
      <c r="C16001" t="s">
        <v>3</v>
      </c>
      <c r="D16001" t="s">
        <v>798</v>
      </c>
      <c r="E16001" t="s">
        <v>9</v>
      </c>
      <c r="F16001" t="s">
        <v>930</v>
      </c>
      <c r="G16001" t="s">
        <v>714</v>
      </c>
      <c r="H16001" s="135" t="s">
        <v>1998</v>
      </c>
      <c r="I16001" t="s">
        <v>1455</v>
      </c>
      <c r="J16001" s="20">
        <v>14</v>
      </c>
      <c r="K16001" s="20" t="s">
        <v>1465</v>
      </c>
      <c r="L16001" t="s">
        <v>1466</v>
      </c>
      <c r="M16001" s="20">
        <v>1.75</v>
      </c>
      <c r="N16001" s="20">
        <v>1.75</v>
      </c>
      <c r="AE16001">
        <f t="shared" si="249"/>
        <v>2012</v>
      </c>
    </row>
    <row r="16002" spans="1:31" x14ac:dyDescent="0.25">
      <c r="A16002" s="7">
        <v>15999</v>
      </c>
      <c r="B16002" s="8">
        <v>40930</v>
      </c>
      <c r="C16002" t="s">
        <v>3</v>
      </c>
      <c r="D16002" t="s">
        <v>543</v>
      </c>
      <c r="E16002" t="s">
        <v>9</v>
      </c>
      <c r="F16002" t="s">
        <v>1131</v>
      </c>
      <c r="G16002" t="s">
        <v>714</v>
      </c>
      <c r="H16002" s="135" t="s">
        <v>2074</v>
      </c>
      <c r="I16002" t="s">
        <v>1454</v>
      </c>
      <c r="J16002" s="20">
        <v>26</v>
      </c>
      <c r="K16002" s="20" t="s">
        <v>9</v>
      </c>
      <c r="L16002" t="s">
        <v>1464</v>
      </c>
      <c r="M16002" s="20">
        <v>5.72</v>
      </c>
      <c r="N16002" s="20">
        <v>8.2800000000000011</v>
      </c>
      <c r="AE16002">
        <f t="shared" si="249"/>
        <v>2012</v>
      </c>
    </row>
    <row r="16003" spans="1:31" x14ac:dyDescent="0.25">
      <c r="A16003" s="7">
        <v>16000</v>
      </c>
      <c r="B16003" s="8">
        <v>40930</v>
      </c>
      <c r="C16003" t="s">
        <v>3</v>
      </c>
      <c r="D16003" t="s">
        <v>1120</v>
      </c>
      <c r="E16003" t="s">
        <v>9</v>
      </c>
      <c r="F16003" t="s">
        <v>667</v>
      </c>
      <c r="G16003" t="s">
        <v>648</v>
      </c>
      <c r="H16003" s="135" t="s">
        <v>1790</v>
      </c>
      <c r="I16003" t="s">
        <v>1454</v>
      </c>
      <c r="J16003" s="20">
        <v>31</v>
      </c>
      <c r="K16003" s="20" t="s">
        <v>3</v>
      </c>
      <c r="L16003" t="s">
        <v>1463</v>
      </c>
      <c r="M16003" s="20">
        <v>9.06</v>
      </c>
      <c r="N16003" s="20">
        <v>7.44</v>
      </c>
      <c r="AE16003">
        <f t="shared" si="249"/>
        <v>2012</v>
      </c>
    </row>
    <row r="16004" spans="1:31" x14ac:dyDescent="0.25">
      <c r="A16004" s="7">
        <v>16001</v>
      </c>
      <c r="B16004" s="8">
        <v>40930</v>
      </c>
      <c r="C16004" t="s">
        <v>3</v>
      </c>
      <c r="D16004" t="s">
        <v>828</v>
      </c>
      <c r="E16004" t="s">
        <v>9</v>
      </c>
      <c r="F16004" t="s">
        <v>1139</v>
      </c>
      <c r="G16004" t="s">
        <v>14</v>
      </c>
      <c r="H16004" s="135" t="s">
        <v>1491</v>
      </c>
      <c r="I16004" t="s">
        <v>1458</v>
      </c>
      <c r="J16004" s="20">
        <v>36</v>
      </c>
      <c r="K16004" s="20" t="s">
        <v>9</v>
      </c>
      <c r="L16004" t="s">
        <v>1464</v>
      </c>
      <c r="M16004" s="20">
        <v>10</v>
      </c>
      <c r="N16004" s="20">
        <v>30</v>
      </c>
      <c r="AE16004">
        <f t="shared" ref="AE16004:AE16067" si="250">YEAR(B16004)</f>
        <v>2012</v>
      </c>
    </row>
    <row r="16005" spans="1:31" x14ac:dyDescent="0.25">
      <c r="A16005" s="7">
        <v>16002</v>
      </c>
      <c r="B16005" s="8">
        <v>40930</v>
      </c>
      <c r="C16005" t="s">
        <v>3</v>
      </c>
      <c r="D16005" t="s">
        <v>543</v>
      </c>
      <c r="E16005" t="s">
        <v>9</v>
      </c>
      <c r="F16005" t="s">
        <v>1021</v>
      </c>
      <c r="G16005" t="s">
        <v>895</v>
      </c>
      <c r="H16005" s="136" t="s">
        <v>2783</v>
      </c>
      <c r="I16005" t="s">
        <v>1454</v>
      </c>
      <c r="J16005" s="20">
        <v>20</v>
      </c>
      <c r="K16005" s="20" t="s">
        <v>3</v>
      </c>
      <c r="L16005" t="s">
        <v>1464</v>
      </c>
      <c r="M16005" s="20">
        <v>6.6</v>
      </c>
      <c r="N16005" s="20">
        <v>4.4000000000000004</v>
      </c>
      <c r="AE16005">
        <f t="shared" si="250"/>
        <v>2012</v>
      </c>
    </row>
    <row r="16006" spans="1:31" x14ac:dyDescent="0.25">
      <c r="A16006" s="7">
        <v>16003</v>
      </c>
      <c r="B16006" s="8">
        <v>40930</v>
      </c>
      <c r="C16006" t="s">
        <v>3</v>
      </c>
      <c r="D16006" t="s">
        <v>955</v>
      </c>
      <c r="E16006" t="s">
        <v>9</v>
      </c>
      <c r="F16006" t="s">
        <v>810</v>
      </c>
      <c r="G16006" t="s">
        <v>732</v>
      </c>
      <c r="H16006" s="135" t="s">
        <v>1496</v>
      </c>
      <c r="I16006" t="s">
        <v>1454</v>
      </c>
      <c r="J16006" s="20">
        <v>40</v>
      </c>
      <c r="K16006" s="20" t="s">
        <v>1465</v>
      </c>
      <c r="L16006" t="s">
        <v>1466</v>
      </c>
      <c r="M16006" s="20">
        <v>10</v>
      </c>
      <c r="N16006" s="20">
        <v>10</v>
      </c>
      <c r="AE16006">
        <f t="shared" si="250"/>
        <v>2012</v>
      </c>
    </row>
    <row r="16007" spans="1:31" x14ac:dyDescent="0.25">
      <c r="A16007" s="7">
        <v>16004</v>
      </c>
      <c r="B16007" s="8">
        <v>40931</v>
      </c>
      <c r="C16007" t="s">
        <v>3</v>
      </c>
      <c r="D16007" t="s">
        <v>1119</v>
      </c>
      <c r="E16007" t="s">
        <v>9</v>
      </c>
      <c r="F16007" t="s">
        <v>1131</v>
      </c>
      <c r="G16007" t="s">
        <v>1016</v>
      </c>
      <c r="H16007" s="9" t="s">
        <v>3055</v>
      </c>
      <c r="I16007" t="s">
        <v>1454</v>
      </c>
      <c r="J16007" s="20">
        <v>28</v>
      </c>
      <c r="K16007" s="20" t="s">
        <v>9</v>
      </c>
      <c r="L16007" t="s">
        <v>1464</v>
      </c>
      <c r="M16007" s="20">
        <v>6.16</v>
      </c>
      <c r="N16007" s="20">
        <v>8.84</v>
      </c>
      <c r="AE16007">
        <f t="shared" si="250"/>
        <v>2012</v>
      </c>
    </row>
    <row r="16008" spans="1:31" x14ac:dyDescent="0.25">
      <c r="A16008" s="7">
        <v>16005</v>
      </c>
      <c r="B16008" s="8">
        <v>40931</v>
      </c>
      <c r="C16008" t="s">
        <v>3</v>
      </c>
      <c r="D16008" t="s">
        <v>1045</v>
      </c>
      <c r="E16008" t="s">
        <v>9</v>
      </c>
      <c r="F16008" t="s">
        <v>1060</v>
      </c>
      <c r="G16008" t="s">
        <v>648</v>
      </c>
      <c r="H16008" s="136" t="s">
        <v>1496</v>
      </c>
      <c r="I16008" t="s">
        <v>1454</v>
      </c>
      <c r="J16008" s="20">
        <v>41</v>
      </c>
      <c r="K16008" s="20" t="s">
        <v>9</v>
      </c>
      <c r="L16008" t="s">
        <v>1464</v>
      </c>
      <c r="M16008" s="20">
        <v>9.02</v>
      </c>
      <c r="N16008" s="20">
        <v>12.48</v>
      </c>
      <c r="AE16008">
        <f t="shared" si="250"/>
        <v>2012</v>
      </c>
    </row>
    <row r="16009" spans="1:31" x14ac:dyDescent="0.25">
      <c r="A16009" s="7">
        <v>16006</v>
      </c>
      <c r="B16009" s="8">
        <v>40932</v>
      </c>
      <c r="C16009" t="s">
        <v>3</v>
      </c>
      <c r="D16009" t="s">
        <v>828</v>
      </c>
      <c r="E16009" t="s">
        <v>9</v>
      </c>
      <c r="F16009" t="s">
        <v>625</v>
      </c>
      <c r="G16009" t="s">
        <v>24</v>
      </c>
      <c r="H16009" s="135" t="s">
        <v>1497</v>
      </c>
      <c r="I16009" t="s">
        <v>1455</v>
      </c>
      <c r="J16009" s="20">
        <v>11</v>
      </c>
      <c r="K16009" s="20" t="s">
        <v>3</v>
      </c>
      <c r="L16009" t="s">
        <v>1463</v>
      </c>
      <c r="M16009" s="20">
        <v>1.93</v>
      </c>
      <c r="N16009" s="20">
        <v>1.32</v>
      </c>
      <c r="AE16009">
        <f t="shared" si="250"/>
        <v>2012</v>
      </c>
    </row>
    <row r="16010" spans="1:31" x14ac:dyDescent="0.25">
      <c r="A16010" s="7">
        <v>16007</v>
      </c>
      <c r="B16010" s="8">
        <v>40932</v>
      </c>
      <c r="C16010" t="s">
        <v>3</v>
      </c>
      <c r="D16010" t="s">
        <v>376</v>
      </c>
      <c r="E16010" t="s">
        <v>9</v>
      </c>
      <c r="F16010" t="s">
        <v>1068</v>
      </c>
      <c r="G16010" t="s">
        <v>732</v>
      </c>
      <c r="H16010" s="135" t="s">
        <v>1496</v>
      </c>
      <c r="I16010" t="s">
        <v>1455</v>
      </c>
      <c r="J16010" s="20">
        <v>58</v>
      </c>
      <c r="K16010" s="20" t="s">
        <v>3</v>
      </c>
      <c r="L16010" t="s">
        <v>1463</v>
      </c>
      <c r="M16010" s="20">
        <v>8.0399999999999991</v>
      </c>
      <c r="N16010" s="20">
        <v>6.96</v>
      </c>
      <c r="AE16010">
        <f t="shared" si="250"/>
        <v>2012</v>
      </c>
    </row>
    <row r="16011" spans="1:31" x14ac:dyDescent="0.25">
      <c r="A16011" s="7">
        <v>16008</v>
      </c>
      <c r="B16011" s="8">
        <v>40933</v>
      </c>
      <c r="C16011" t="s">
        <v>3</v>
      </c>
      <c r="D16011" t="s">
        <v>1064</v>
      </c>
      <c r="E16011" t="s">
        <v>9</v>
      </c>
      <c r="F16011" t="s">
        <v>85</v>
      </c>
      <c r="G16011" t="s">
        <v>895</v>
      </c>
      <c r="H16011" s="135" t="s">
        <v>2599</v>
      </c>
      <c r="I16011" t="s">
        <v>1454</v>
      </c>
      <c r="J16011" s="20">
        <v>22</v>
      </c>
      <c r="K16011" s="20" t="s">
        <v>9</v>
      </c>
      <c r="L16011" t="s">
        <v>1464</v>
      </c>
      <c r="M16011" s="20">
        <v>4.84</v>
      </c>
      <c r="N16011" s="20">
        <v>7.16</v>
      </c>
      <c r="AE16011">
        <f t="shared" si="250"/>
        <v>2012</v>
      </c>
    </row>
    <row r="16012" spans="1:31" x14ac:dyDescent="0.25">
      <c r="A16012" s="7">
        <v>16009</v>
      </c>
      <c r="B16012" s="8">
        <v>40934</v>
      </c>
      <c r="C16012" t="s">
        <v>3</v>
      </c>
      <c r="D16012" t="s">
        <v>1123</v>
      </c>
      <c r="E16012" t="s">
        <v>9</v>
      </c>
      <c r="F16012" t="s">
        <v>1134</v>
      </c>
      <c r="G16012" t="s">
        <v>929</v>
      </c>
      <c r="H16012" s="135" t="s">
        <v>2727</v>
      </c>
      <c r="I16012" t="s">
        <v>1454</v>
      </c>
      <c r="J16012" s="20">
        <v>30</v>
      </c>
      <c r="K16012" s="20" t="s">
        <v>1465</v>
      </c>
      <c r="L16012" t="s">
        <v>1466</v>
      </c>
      <c r="M16012" s="20">
        <v>7.5</v>
      </c>
      <c r="N16012" s="20">
        <v>7.5</v>
      </c>
      <c r="AE16012">
        <f t="shared" si="250"/>
        <v>2012</v>
      </c>
    </row>
    <row r="16013" spans="1:31" x14ac:dyDescent="0.25">
      <c r="A16013" s="7">
        <v>16010</v>
      </c>
      <c r="B16013" s="8">
        <v>40934</v>
      </c>
      <c r="C16013" t="s">
        <v>3</v>
      </c>
      <c r="D16013" t="s">
        <v>989</v>
      </c>
      <c r="E16013" t="s">
        <v>9</v>
      </c>
      <c r="F16013" t="s">
        <v>978</v>
      </c>
      <c r="G16013" t="s">
        <v>648</v>
      </c>
      <c r="H16013" s="136" t="s">
        <v>1496</v>
      </c>
      <c r="I16013" t="s">
        <v>1454</v>
      </c>
      <c r="J16013" s="20">
        <v>12</v>
      </c>
      <c r="K16013" s="20" t="s">
        <v>1465</v>
      </c>
      <c r="L16013" t="s">
        <v>1466</v>
      </c>
      <c r="M16013" s="20">
        <v>3</v>
      </c>
      <c r="N16013" s="20">
        <v>3</v>
      </c>
      <c r="AE16013">
        <f t="shared" si="250"/>
        <v>2012</v>
      </c>
    </row>
    <row r="16014" spans="1:31" x14ac:dyDescent="0.25">
      <c r="A16014" s="7">
        <v>16011</v>
      </c>
      <c r="B16014" s="8">
        <v>40934</v>
      </c>
      <c r="C16014" t="s">
        <v>3</v>
      </c>
      <c r="D16014" t="s">
        <v>989</v>
      </c>
      <c r="E16014" t="s">
        <v>9</v>
      </c>
      <c r="F16014" t="s">
        <v>978</v>
      </c>
      <c r="G16014" t="s">
        <v>648</v>
      </c>
      <c r="H16014" s="136" t="s">
        <v>1496</v>
      </c>
      <c r="I16014" t="s">
        <v>1454</v>
      </c>
      <c r="J16014" s="20">
        <v>140</v>
      </c>
      <c r="K16014" s="20" t="s">
        <v>9</v>
      </c>
      <c r="L16014" t="s">
        <v>1464</v>
      </c>
      <c r="M16014" s="20">
        <v>30.8</v>
      </c>
      <c r="N16014" s="20">
        <v>40.200000000000003</v>
      </c>
      <c r="AE16014">
        <f t="shared" si="250"/>
        <v>2012</v>
      </c>
    </row>
    <row r="16015" spans="1:31" x14ac:dyDescent="0.25">
      <c r="A16015" s="7">
        <v>16012</v>
      </c>
      <c r="B16015" s="8">
        <v>40935</v>
      </c>
      <c r="C16015" t="s">
        <v>3</v>
      </c>
      <c r="D16015" t="s">
        <v>733</v>
      </c>
      <c r="E16015" t="s">
        <v>9</v>
      </c>
      <c r="F16015" t="s">
        <v>1140</v>
      </c>
      <c r="G16015" t="s">
        <v>648</v>
      </c>
      <c r="H16015" s="135" t="s">
        <v>1795</v>
      </c>
      <c r="I16015" t="s">
        <v>1458</v>
      </c>
      <c r="J16015" s="20">
        <v>18</v>
      </c>
      <c r="K16015" s="20" t="s">
        <v>1465</v>
      </c>
      <c r="L16015" t="s">
        <v>1466</v>
      </c>
      <c r="M16015" s="20">
        <v>10</v>
      </c>
      <c r="N16015" s="20">
        <v>30</v>
      </c>
      <c r="AE16015">
        <f t="shared" si="250"/>
        <v>2012</v>
      </c>
    </row>
    <row r="16016" spans="1:31" x14ac:dyDescent="0.25">
      <c r="A16016" s="7">
        <v>16013</v>
      </c>
      <c r="B16016" s="8">
        <v>40935</v>
      </c>
      <c r="C16016" t="s">
        <v>3</v>
      </c>
      <c r="D16016" t="s">
        <v>1130</v>
      </c>
      <c r="E16016" t="s">
        <v>9</v>
      </c>
      <c r="F16016" t="s">
        <v>1134</v>
      </c>
      <c r="G16016" t="s">
        <v>929</v>
      </c>
      <c r="H16016" s="135" t="s">
        <v>2766</v>
      </c>
      <c r="I16016" t="s">
        <v>1454</v>
      </c>
      <c r="J16016" s="20">
        <v>12</v>
      </c>
      <c r="K16016" s="20" t="s">
        <v>9</v>
      </c>
      <c r="L16016" t="s">
        <v>1463</v>
      </c>
      <c r="M16016" s="20">
        <v>2.88</v>
      </c>
      <c r="N16016" s="20">
        <v>4.12</v>
      </c>
      <c r="AE16016">
        <f t="shared" si="250"/>
        <v>2012</v>
      </c>
    </row>
    <row r="16017" spans="1:31" x14ac:dyDescent="0.25">
      <c r="A16017" s="7">
        <v>16014</v>
      </c>
      <c r="B16017" s="8">
        <v>40935</v>
      </c>
      <c r="C16017" t="s">
        <v>3</v>
      </c>
      <c r="D16017" t="s">
        <v>1136</v>
      </c>
      <c r="E16017" t="s">
        <v>9</v>
      </c>
      <c r="F16017" t="s">
        <v>1134</v>
      </c>
      <c r="G16017" t="s">
        <v>929</v>
      </c>
      <c r="H16017" s="136" t="s">
        <v>3131</v>
      </c>
      <c r="I16017" t="s">
        <v>1454</v>
      </c>
      <c r="J16017" s="20">
        <v>15</v>
      </c>
      <c r="K16017" s="20" t="s">
        <v>9</v>
      </c>
      <c r="L16017" t="s">
        <v>1464</v>
      </c>
      <c r="M16017" s="20">
        <v>3.3</v>
      </c>
      <c r="N16017" s="20">
        <v>5.2</v>
      </c>
      <c r="AE16017">
        <f t="shared" si="250"/>
        <v>2012</v>
      </c>
    </row>
    <row r="16018" spans="1:31" x14ac:dyDescent="0.25">
      <c r="A16018" s="7">
        <v>16015</v>
      </c>
      <c r="B16018" s="8">
        <v>40935</v>
      </c>
      <c r="C16018" t="s">
        <v>3</v>
      </c>
      <c r="D16018" t="s">
        <v>766</v>
      </c>
      <c r="E16018" t="s">
        <v>9</v>
      </c>
      <c r="F16018" t="s">
        <v>810</v>
      </c>
      <c r="G16018" t="s">
        <v>732</v>
      </c>
      <c r="H16018" s="135" t="s">
        <v>1496</v>
      </c>
      <c r="I16018" t="s">
        <v>1454</v>
      </c>
      <c r="J16018" s="20">
        <v>18</v>
      </c>
      <c r="K16018" s="20" t="s">
        <v>9</v>
      </c>
      <c r="L16018" t="s">
        <v>1463</v>
      </c>
      <c r="M16018" s="20">
        <v>4.32</v>
      </c>
      <c r="N16018" s="20">
        <v>5.68</v>
      </c>
      <c r="AE16018">
        <f t="shared" si="250"/>
        <v>2012</v>
      </c>
    </row>
    <row r="16019" spans="1:31" x14ac:dyDescent="0.25">
      <c r="A16019" s="7">
        <v>16016</v>
      </c>
      <c r="B16019" s="8">
        <v>40936</v>
      </c>
      <c r="C16019" t="s">
        <v>3</v>
      </c>
      <c r="D16019" t="s">
        <v>543</v>
      </c>
      <c r="E16019" t="s">
        <v>9</v>
      </c>
      <c r="F16019" t="s">
        <v>978</v>
      </c>
      <c r="G16019" t="s">
        <v>732</v>
      </c>
      <c r="H16019" s="135" t="s">
        <v>2155</v>
      </c>
      <c r="I16019" t="s">
        <v>1454</v>
      </c>
      <c r="J16019" s="20">
        <v>18</v>
      </c>
      <c r="K16019" s="20" t="s">
        <v>3</v>
      </c>
      <c r="L16019" t="s">
        <v>1463</v>
      </c>
      <c r="M16019" s="20">
        <v>5.68</v>
      </c>
      <c r="N16019" s="20">
        <v>4.32</v>
      </c>
      <c r="AE16019">
        <f t="shared" si="250"/>
        <v>2012</v>
      </c>
    </row>
    <row r="16020" spans="1:31" x14ac:dyDescent="0.25">
      <c r="A16020" s="7">
        <v>16017</v>
      </c>
      <c r="B16020" s="8">
        <v>40936</v>
      </c>
      <c r="C16020" t="s">
        <v>3</v>
      </c>
      <c r="D16020" t="s">
        <v>543</v>
      </c>
      <c r="E16020" t="s">
        <v>9</v>
      </c>
      <c r="F16020" t="s">
        <v>687</v>
      </c>
      <c r="G16020" t="s">
        <v>895</v>
      </c>
      <c r="H16020" s="135" t="s">
        <v>2680</v>
      </c>
      <c r="I16020" t="s">
        <v>1454</v>
      </c>
      <c r="J16020" s="20">
        <v>16</v>
      </c>
      <c r="K16020" s="20" t="s">
        <v>9</v>
      </c>
      <c r="L16020" t="s">
        <v>1464</v>
      </c>
      <c r="M16020" s="20">
        <v>3.52</v>
      </c>
      <c r="N16020" s="20">
        <v>5.48</v>
      </c>
      <c r="AE16020">
        <f t="shared" si="250"/>
        <v>2012</v>
      </c>
    </row>
    <row r="16021" spans="1:31" x14ac:dyDescent="0.25">
      <c r="A16021" s="7">
        <v>16018</v>
      </c>
      <c r="B16021" s="8">
        <v>40936</v>
      </c>
      <c r="C16021" t="s">
        <v>3</v>
      </c>
      <c r="D16021" t="s">
        <v>543</v>
      </c>
      <c r="E16021" t="s">
        <v>9</v>
      </c>
      <c r="F16021" t="s">
        <v>268</v>
      </c>
      <c r="G16021" t="s">
        <v>895</v>
      </c>
      <c r="H16021" s="135" t="s">
        <v>2680</v>
      </c>
      <c r="I16021" t="s">
        <v>1454</v>
      </c>
      <c r="J16021" s="20">
        <v>16</v>
      </c>
      <c r="K16021" s="20" t="s">
        <v>9</v>
      </c>
      <c r="L16021" t="s">
        <v>1464</v>
      </c>
      <c r="M16021" s="20">
        <v>3.52</v>
      </c>
      <c r="N16021" s="20">
        <v>5.48</v>
      </c>
      <c r="AE16021">
        <f t="shared" si="250"/>
        <v>2012</v>
      </c>
    </row>
    <row r="16022" spans="1:31" x14ac:dyDescent="0.25">
      <c r="A16022" s="7">
        <v>16019</v>
      </c>
      <c r="B16022" s="8">
        <v>40936</v>
      </c>
      <c r="C16022" t="s">
        <v>3</v>
      </c>
      <c r="D16022" t="s">
        <v>543</v>
      </c>
      <c r="E16022" t="s">
        <v>9</v>
      </c>
      <c r="F16022" t="s">
        <v>978</v>
      </c>
      <c r="G16022" t="s">
        <v>895</v>
      </c>
      <c r="H16022" s="135" t="s">
        <v>2680</v>
      </c>
      <c r="I16022" t="s">
        <v>1454</v>
      </c>
      <c r="J16022" s="20">
        <v>16</v>
      </c>
      <c r="K16022" s="20" t="s">
        <v>9</v>
      </c>
      <c r="L16022" t="s">
        <v>1464</v>
      </c>
      <c r="M16022" s="20">
        <v>3.52</v>
      </c>
      <c r="N16022" s="20">
        <v>5.48</v>
      </c>
      <c r="AE16022">
        <f t="shared" si="250"/>
        <v>2012</v>
      </c>
    </row>
    <row r="16023" spans="1:31" x14ac:dyDescent="0.25">
      <c r="A16023" s="7">
        <v>16020</v>
      </c>
      <c r="B16023" s="8">
        <v>40938</v>
      </c>
      <c r="C16023" t="s">
        <v>3</v>
      </c>
      <c r="D16023" t="s">
        <v>107</v>
      </c>
      <c r="E16023" t="s">
        <v>9</v>
      </c>
      <c r="F16023" t="s">
        <v>1074</v>
      </c>
      <c r="G16023" t="s">
        <v>895</v>
      </c>
      <c r="H16023" s="135" t="s">
        <v>2677</v>
      </c>
      <c r="I16023" t="s">
        <v>1454</v>
      </c>
      <c r="J16023" s="20">
        <v>19</v>
      </c>
      <c r="K16023" s="20" t="s">
        <v>3</v>
      </c>
      <c r="L16023" t="s">
        <v>1464</v>
      </c>
      <c r="M16023" s="20">
        <v>6.32</v>
      </c>
      <c r="N16023" s="20">
        <v>4.18</v>
      </c>
      <c r="AE16023">
        <f t="shared" si="250"/>
        <v>2012</v>
      </c>
    </row>
    <row r="16024" spans="1:31" x14ac:dyDescent="0.25">
      <c r="A16024" s="7">
        <v>16021</v>
      </c>
      <c r="B16024" s="8">
        <v>40939</v>
      </c>
      <c r="C16024" t="s">
        <v>3</v>
      </c>
      <c r="D16024" t="s">
        <v>1109</v>
      </c>
      <c r="E16024" t="s">
        <v>9</v>
      </c>
      <c r="F16024" t="s">
        <v>1118</v>
      </c>
      <c r="G16024" t="s">
        <v>732</v>
      </c>
      <c r="H16024" s="135" t="s">
        <v>2126</v>
      </c>
      <c r="I16024" t="s">
        <v>1455</v>
      </c>
      <c r="J16024" s="20">
        <v>18</v>
      </c>
      <c r="K16024" s="20" t="s">
        <v>3</v>
      </c>
      <c r="L16024" t="s">
        <v>1464</v>
      </c>
      <c r="M16024" s="20">
        <v>3.02</v>
      </c>
      <c r="N16024" s="20">
        <v>1.98</v>
      </c>
      <c r="AE16024">
        <f t="shared" si="250"/>
        <v>2012</v>
      </c>
    </row>
    <row r="16025" spans="1:31" x14ac:dyDescent="0.25">
      <c r="A16025" s="7">
        <v>16022</v>
      </c>
      <c r="B16025" s="8">
        <v>40939</v>
      </c>
      <c r="C16025" t="s">
        <v>3</v>
      </c>
      <c r="D16025" t="s">
        <v>1046</v>
      </c>
      <c r="E16025" t="s">
        <v>9</v>
      </c>
      <c r="F16025" t="s">
        <v>1135</v>
      </c>
      <c r="G16025" t="s">
        <v>648</v>
      </c>
      <c r="H16025" s="135" t="s">
        <v>2177</v>
      </c>
      <c r="I16025" t="s">
        <v>1454</v>
      </c>
      <c r="J16025" s="20">
        <v>81</v>
      </c>
      <c r="K16025" s="20" t="s">
        <v>1465</v>
      </c>
      <c r="L16025" t="s">
        <v>1466</v>
      </c>
      <c r="M16025" s="20">
        <v>20.25</v>
      </c>
      <c r="N16025" s="20">
        <v>20.25</v>
      </c>
      <c r="AE16025">
        <f t="shared" si="250"/>
        <v>2012</v>
      </c>
    </row>
    <row r="16026" spans="1:31" x14ac:dyDescent="0.25">
      <c r="A16026" s="7">
        <v>16023</v>
      </c>
      <c r="B16026" s="8">
        <v>40940</v>
      </c>
      <c r="C16026" t="s">
        <v>3</v>
      </c>
      <c r="D16026" t="s">
        <v>1064</v>
      </c>
      <c r="E16026" t="s">
        <v>9</v>
      </c>
      <c r="F16026" t="s">
        <v>1028</v>
      </c>
      <c r="G16026" t="s">
        <v>870</v>
      </c>
      <c r="H16026" s="9" t="s">
        <v>3006</v>
      </c>
      <c r="I16026" t="s">
        <v>1454</v>
      </c>
      <c r="J16026" s="20">
        <v>26</v>
      </c>
      <c r="K16026" s="20" t="s">
        <v>3</v>
      </c>
      <c r="L16026" t="s">
        <v>1464</v>
      </c>
      <c r="M16026" s="20">
        <v>8.2800000000000011</v>
      </c>
      <c r="N16026" s="20">
        <v>5.72</v>
      </c>
      <c r="AE16026">
        <f t="shared" si="250"/>
        <v>2012</v>
      </c>
    </row>
    <row r="16027" spans="1:31" x14ac:dyDescent="0.25">
      <c r="A16027" s="7">
        <v>16024</v>
      </c>
      <c r="B16027" s="8">
        <v>40940</v>
      </c>
      <c r="C16027" t="s">
        <v>3</v>
      </c>
      <c r="D16027" t="s">
        <v>542</v>
      </c>
      <c r="E16027" t="s">
        <v>9</v>
      </c>
      <c r="F16027" t="s">
        <v>1141</v>
      </c>
      <c r="G16027" t="s">
        <v>931</v>
      </c>
      <c r="H16027" s="9" t="s">
        <v>2799</v>
      </c>
      <c r="I16027" t="s">
        <v>1458</v>
      </c>
      <c r="J16027" s="20">
        <v>14</v>
      </c>
      <c r="K16027" s="20" t="s">
        <v>3</v>
      </c>
      <c r="L16027" t="s">
        <v>1466</v>
      </c>
      <c r="M16027" s="20">
        <v>30</v>
      </c>
      <c r="N16027" s="20">
        <v>10</v>
      </c>
      <c r="AE16027">
        <f t="shared" si="250"/>
        <v>2012</v>
      </c>
    </row>
    <row r="16028" spans="1:31" x14ac:dyDescent="0.25">
      <c r="A16028" s="7">
        <v>16025</v>
      </c>
      <c r="B16028" s="8">
        <v>40940</v>
      </c>
      <c r="C16028" t="s">
        <v>3</v>
      </c>
      <c r="D16028" t="s">
        <v>1123</v>
      </c>
      <c r="E16028" t="s">
        <v>9</v>
      </c>
      <c r="F16028" t="s">
        <v>1091</v>
      </c>
      <c r="G16028" t="s">
        <v>1016</v>
      </c>
      <c r="H16028" s="135" t="s">
        <v>2897</v>
      </c>
      <c r="I16028" t="s">
        <v>1454</v>
      </c>
      <c r="J16028" s="20">
        <v>40</v>
      </c>
      <c r="K16028" s="20" t="s">
        <v>3</v>
      </c>
      <c r="L16028" t="s">
        <v>1463</v>
      </c>
      <c r="M16028" s="20">
        <v>11.4</v>
      </c>
      <c r="N16028" s="20">
        <v>9.6</v>
      </c>
      <c r="AE16028">
        <f t="shared" si="250"/>
        <v>2012</v>
      </c>
    </row>
    <row r="16029" spans="1:31" x14ac:dyDescent="0.25">
      <c r="A16029" s="7">
        <v>16026</v>
      </c>
      <c r="B16029" s="8">
        <v>40940</v>
      </c>
      <c r="C16029" t="s">
        <v>3</v>
      </c>
      <c r="D16029" t="s">
        <v>1135</v>
      </c>
      <c r="E16029" t="s">
        <v>9</v>
      </c>
      <c r="F16029" t="s">
        <v>1142</v>
      </c>
      <c r="G16029" t="s">
        <v>648</v>
      </c>
      <c r="H16029" s="136" t="s">
        <v>1496</v>
      </c>
      <c r="I16029" t="s">
        <v>1455</v>
      </c>
      <c r="J16029" s="20">
        <v>10</v>
      </c>
      <c r="K16029" s="20" t="s">
        <v>3</v>
      </c>
      <c r="L16029" t="s">
        <v>1464</v>
      </c>
      <c r="M16029" s="20">
        <v>1.9</v>
      </c>
      <c r="N16029" s="20">
        <v>1.1000000000000001</v>
      </c>
      <c r="AE16029">
        <f t="shared" si="250"/>
        <v>2012</v>
      </c>
    </row>
    <row r="16030" spans="1:31" x14ac:dyDescent="0.25">
      <c r="A16030" s="7">
        <v>16027</v>
      </c>
      <c r="B16030" s="8">
        <v>40940</v>
      </c>
      <c r="C16030" t="s">
        <v>3</v>
      </c>
      <c r="D16030" t="s">
        <v>1042</v>
      </c>
      <c r="E16030" t="s">
        <v>9</v>
      </c>
      <c r="F16030" t="s">
        <v>1143</v>
      </c>
      <c r="G16030" t="s">
        <v>648</v>
      </c>
      <c r="H16030" s="136" t="s">
        <v>1496</v>
      </c>
      <c r="I16030" t="s">
        <v>1458</v>
      </c>
      <c r="J16030" s="20">
        <v>16</v>
      </c>
      <c r="K16030" s="20" t="s">
        <v>9</v>
      </c>
      <c r="L16030" t="s">
        <v>1464</v>
      </c>
      <c r="M16030" s="20">
        <v>10</v>
      </c>
      <c r="N16030" s="20">
        <v>30</v>
      </c>
      <c r="AE16030">
        <f t="shared" si="250"/>
        <v>2012</v>
      </c>
    </row>
    <row r="16031" spans="1:31" x14ac:dyDescent="0.25">
      <c r="A16031" s="7">
        <v>16028</v>
      </c>
      <c r="B16031" s="8">
        <v>40941</v>
      </c>
      <c r="C16031" t="s">
        <v>3</v>
      </c>
      <c r="D16031" t="s">
        <v>1130</v>
      </c>
      <c r="E16031" t="s">
        <v>9</v>
      </c>
      <c r="F16031" t="s">
        <v>1138</v>
      </c>
      <c r="G16031" t="s">
        <v>648</v>
      </c>
      <c r="H16031" s="135" t="s">
        <v>1791</v>
      </c>
      <c r="I16031" t="s">
        <v>1454</v>
      </c>
      <c r="J16031" s="20">
        <v>12</v>
      </c>
      <c r="K16031" s="20" t="s">
        <v>3</v>
      </c>
      <c r="L16031" t="s">
        <v>1464</v>
      </c>
      <c r="M16031" s="20">
        <v>4.3599999999999994</v>
      </c>
      <c r="N16031" s="20">
        <v>2.64</v>
      </c>
      <c r="AE16031">
        <f t="shared" si="250"/>
        <v>2012</v>
      </c>
    </row>
    <row r="16032" spans="1:31" x14ac:dyDescent="0.25">
      <c r="A16032" s="7">
        <v>16029</v>
      </c>
      <c r="B16032" s="8">
        <v>40941</v>
      </c>
      <c r="C16032" t="s">
        <v>3</v>
      </c>
      <c r="D16032" t="s">
        <v>990</v>
      </c>
      <c r="E16032" t="s">
        <v>9</v>
      </c>
      <c r="F16032" t="s">
        <v>1060</v>
      </c>
      <c r="G16032" t="s">
        <v>895</v>
      </c>
      <c r="H16032" s="135" t="s">
        <v>2540</v>
      </c>
      <c r="I16032" t="s">
        <v>1455</v>
      </c>
      <c r="J16032" s="20">
        <v>7</v>
      </c>
      <c r="K16032" s="20" t="s">
        <v>1465</v>
      </c>
      <c r="L16032" t="s">
        <v>1466</v>
      </c>
      <c r="M16032" s="20">
        <v>0.875</v>
      </c>
      <c r="N16032" s="20">
        <v>0.875</v>
      </c>
      <c r="AE16032">
        <f t="shared" si="250"/>
        <v>2012</v>
      </c>
    </row>
    <row r="16033" spans="1:31" x14ac:dyDescent="0.25">
      <c r="A16033" s="7">
        <v>16030</v>
      </c>
      <c r="B16033" s="8">
        <v>40941</v>
      </c>
      <c r="C16033" t="s">
        <v>3</v>
      </c>
      <c r="D16033" t="s">
        <v>1095</v>
      </c>
      <c r="E16033" t="s">
        <v>9</v>
      </c>
      <c r="F16033" t="s">
        <v>1091</v>
      </c>
      <c r="G16033" t="s">
        <v>1016</v>
      </c>
      <c r="H16033" s="135" t="s">
        <v>2860</v>
      </c>
      <c r="I16033" t="s">
        <v>1454</v>
      </c>
      <c r="J16033" s="20">
        <v>46</v>
      </c>
      <c r="K16033" s="20" t="s">
        <v>9</v>
      </c>
      <c r="L16033" t="s">
        <v>1464</v>
      </c>
      <c r="M16033" s="20">
        <v>10.120000000000001</v>
      </c>
      <c r="N16033" s="20">
        <v>13.879999999999999</v>
      </c>
      <c r="AE16033">
        <f t="shared" si="250"/>
        <v>2012</v>
      </c>
    </row>
    <row r="16034" spans="1:31" x14ac:dyDescent="0.25">
      <c r="A16034" s="7">
        <v>16031</v>
      </c>
      <c r="B16034" s="8">
        <v>40941</v>
      </c>
      <c r="C16034" t="s">
        <v>3</v>
      </c>
      <c r="D16034" t="s">
        <v>1144</v>
      </c>
      <c r="E16034" t="s">
        <v>9</v>
      </c>
      <c r="F16034" t="s">
        <v>678</v>
      </c>
      <c r="G16034" t="s">
        <v>14</v>
      </c>
      <c r="H16034" s="135" t="s">
        <v>1489</v>
      </c>
      <c r="I16034" t="s">
        <v>1458</v>
      </c>
      <c r="J16034" s="20">
        <v>11</v>
      </c>
      <c r="K16034" s="20" t="s">
        <v>1465</v>
      </c>
      <c r="L16034" t="s">
        <v>1466</v>
      </c>
      <c r="M16034" s="20">
        <v>30</v>
      </c>
      <c r="N16034" s="20">
        <v>10</v>
      </c>
      <c r="AE16034">
        <f t="shared" si="250"/>
        <v>2012</v>
      </c>
    </row>
    <row r="16035" spans="1:31" x14ac:dyDescent="0.25">
      <c r="A16035" s="7">
        <v>16032</v>
      </c>
      <c r="B16035" s="8">
        <v>40941</v>
      </c>
      <c r="C16035" t="s">
        <v>3</v>
      </c>
      <c r="D16035" t="s">
        <v>542</v>
      </c>
      <c r="E16035" t="s">
        <v>9</v>
      </c>
      <c r="F16035" t="s">
        <v>1074</v>
      </c>
      <c r="G16035" t="s">
        <v>895</v>
      </c>
      <c r="H16035" s="136" t="s">
        <v>3137</v>
      </c>
      <c r="I16035" t="s">
        <v>1454</v>
      </c>
      <c r="J16035" s="20">
        <v>46</v>
      </c>
      <c r="K16035" s="20" t="s">
        <v>3</v>
      </c>
      <c r="L16035" t="s">
        <v>1464</v>
      </c>
      <c r="M16035" s="20">
        <v>13.879999999999999</v>
      </c>
      <c r="N16035" s="20">
        <v>10.120000000000001</v>
      </c>
      <c r="AE16035">
        <f t="shared" si="250"/>
        <v>2012</v>
      </c>
    </row>
    <row r="16036" spans="1:31" x14ac:dyDescent="0.25">
      <c r="A16036" s="7">
        <v>16033</v>
      </c>
      <c r="B16036" s="8">
        <v>40941</v>
      </c>
      <c r="C16036" t="s">
        <v>3</v>
      </c>
      <c r="D16036" t="s">
        <v>392</v>
      </c>
      <c r="E16036" t="s">
        <v>9</v>
      </c>
      <c r="F16036" t="s">
        <v>698</v>
      </c>
      <c r="G16036" t="s">
        <v>732</v>
      </c>
      <c r="H16036" s="135" t="s">
        <v>1496</v>
      </c>
      <c r="I16036" t="s">
        <v>1454</v>
      </c>
      <c r="J16036" s="20">
        <v>8</v>
      </c>
      <c r="K16036" s="20" t="s">
        <v>3</v>
      </c>
      <c r="L16036" t="s">
        <v>1464</v>
      </c>
      <c r="M16036" s="20">
        <v>3.24</v>
      </c>
      <c r="N16036" s="20">
        <v>1.76</v>
      </c>
      <c r="AE16036">
        <f t="shared" si="250"/>
        <v>2012</v>
      </c>
    </row>
    <row r="16037" spans="1:31" x14ac:dyDescent="0.25">
      <c r="A16037" s="7">
        <v>16034</v>
      </c>
      <c r="B16037" s="8">
        <v>40942</v>
      </c>
      <c r="C16037" t="s">
        <v>3</v>
      </c>
      <c r="D16037" t="s">
        <v>1095</v>
      </c>
      <c r="E16037" t="s">
        <v>9</v>
      </c>
      <c r="F16037" t="s">
        <v>1111</v>
      </c>
      <c r="G16037" t="s">
        <v>861</v>
      </c>
      <c r="H16037" s="135" t="s">
        <v>2435</v>
      </c>
      <c r="I16037" t="s">
        <v>1454</v>
      </c>
      <c r="J16037" s="20">
        <v>40</v>
      </c>
      <c r="K16037" s="20" t="s">
        <v>1465</v>
      </c>
      <c r="L16037" t="s">
        <v>1466</v>
      </c>
      <c r="M16037" s="20">
        <v>10</v>
      </c>
      <c r="N16037" s="20">
        <v>10</v>
      </c>
      <c r="AE16037">
        <f t="shared" si="250"/>
        <v>2012</v>
      </c>
    </row>
    <row r="16038" spans="1:31" x14ac:dyDescent="0.25">
      <c r="A16038" s="7">
        <v>16035</v>
      </c>
      <c r="B16038" s="8">
        <v>40942</v>
      </c>
      <c r="C16038" t="s">
        <v>3</v>
      </c>
      <c r="D16038" t="s">
        <v>655</v>
      </c>
      <c r="E16038" t="s">
        <v>9</v>
      </c>
      <c r="F16038" t="s">
        <v>734</v>
      </c>
      <c r="G16038" t="s">
        <v>648</v>
      </c>
      <c r="H16038" s="135" t="s">
        <v>2042</v>
      </c>
      <c r="I16038" t="s">
        <v>1454</v>
      </c>
      <c r="J16038" s="20">
        <v>47</v>
      </c>
      <c r="K16038" s="20" t="s">
        <v>3</v>
      </c>
      <c r="L16038" t="s">
        <v>1464</v>
      </c>
      <c r="M16038" s="20">
        <v>14.16</v>
      </c>
      <c r="N16038" s="20">
        <v>10.34</v>
      </c>
      <c r="AE16038">
        <f t="shared" si="250"/>
        <v>2012</v>
      </c>
    </row>
    <row r="16039" spans="1:31" x14ac:dyDescent="0.25">
      <c r="A16039" s="7">
        <v>16036</v>
      </c>
      <c r="B16039" s="8">
        <v>40942</v>
      </c>
      <c r="C16039" t="s">
        <v>3</v>
      </c>
      <c r="D16039" t="s">
        <v>913</v>
      </c>
      <c r="E16039" t="s">
        <v>9</v>
      </c>
      <c r="F16039" t="s">
        <v>734</v>
      </c>
      <c r="G16039" t="s">
        <v>1016</v>
      </c>
      <c r="H16039" s="135" t="s">
        <v>2860</v>
      </c>
      <c r="I16039" t="s">
        <v>1454</v>
      </c>
      <c r="J16039" s="20">
        <v>34</v>
      </c>
      <c r="K16039" s="20" t="s">
        <v>9</v>
      </c>
      <c r="L16039" t="s">
        <v>1464</v>
      </c>
      <c r="M16039" s="20">
        <v>7.48</v>
      </c>
      <c r="N16039" s="20">
        <v>10.52</v>
      </c>
      <c r="AE16039">
        <f t="shared" si="250"/>
        <v>2012</v>
      </c>
    </row>
    <row r="16040" spans="1:31" x14ac:dyDescent="0.25">
      <c r="A16040" s="7">
        <v>16037</v>
      </c>
      <c r="B16040" s="8">
        <v>40942</v>
      </c>
      <c r="C16040" t="s">
        <v>3</v>
      </c>
      <c r="D16040" t="s">
        <v>1120</v>
      </c>
      <c r="E16040" t="s">
        <v>9</v>
      </c>
      <c r="F16040" t="s">
        <v>833</v>
      </c>
      <c r="G16040" t="s">
        <v>931</v>
      </c>
      <c r="H16040" s="9" t="s">
        <v>2646</v>
      </c>
      <c r="I16040" t="s">
        <v>1454</v>
      </c>
      <c r="J16040" s="20">
        <v>44</v>
      </c>
      <c r="K16040" s="20" t="s">
        <v>3</v>
      </c>
      <c r="L16040" t="s">
        <v>1464</v>
      </c>
      <c r="M16040" s="20">
        <v>13.32</v>
      </c>
      <c r="N16040" s="20">
        <v>9.68</v>
      </c>
      <c r="AE16040">
        <f t="shared" si="250"/>
        <v>2012</v>
      </c>
    </row>
    <row r="16041" spans="1:31" x14ac:dyDescent="0.25">
      <c r="A16041" s="7">
        <v>16038</v>
      </c>
      <c r="B16041" s="8">
        <v>40942</v>
      </c>
      <c r="C16041" t="s">
        <v>3</v>
      </c>
      <c r="D16041" t="s">
        <v>766</v>
      </c>
      <c r="E16041" t="s">
        <v>9</v>
      </c>
      <c r="F16041" t="s">
        <v>268</v>
      </c>
      <c r="G16041" t="s">
        <v>870</v>
      </c>
      <c r="H16041" s="135" t="s">
        <v>1496</v>
      </c>
      <c r="I16041" t="s">
        <v>1456</v>
      </c>
      <c r="J16041" s="20">
        <v>8</v>
      </c>
      <c r="K16041" s="20" t="s">
        <v>9</v>
      </c>
      <c r="L16041" t="s">
        <v>1464</v>
      </c>
      <c r="M16041" s="20">
        <v>1.76</v>
      </c>
      <c r="N16041" s="20">
        <v>3.24</v>
      </c>
      <c r="O16041" t="s">
        <v>9</v>
      </c>
      <c r="P16041" s="13" t="s">
        <v>427</v>
      </c>
      <c r="Q16041" t="s">
        <v>3</v>
      </c>
      <c r="R16041" t="s">
        <v>711</v>
      </c>
      <c r="S16041" t="s">
        <v>3</v>
      </c>
      <c r="T16041" t="s">
        <v>47</v>
      </c>
      <c r="U16041" t="s">
        <v>9</v>
      </c>
      <c r="V16041" t="s">
        <v>904</v>
      </c>
      <c r="W16041" t="s">
        <v>3</v>
      </c>
      <c r="X16041" t="s">
        <v>250</v>
      </c>
      <c r="Y16041" t="s">
        <v>1465</v>
      </c>
      <c r="AA16041" t="s">
        <v>1465</v>
      </c>
      <c r="AC16041" t="s">
        <v>1465</v>
      </c>
      <c r="AE16041">
        <f t="shared" si="250"/>
        <v>2012</v>
      </c>
    </row>
    <row r="16042" spans="1:31" x14ac:dyDescent="0.25">
      <c r="A16042" s="7">
        <v>16039</v>
      </c>
      <c r="B16042" s="8">
        <v>40942</v>
      </c>
      <c r="C16042" t="s">
        <v>3</v>
      </c>
      <c r="D16042" t="s">
        <v>1109</v>
      </c>
      <c r="E16042" t="s">
        <v>9</v>
      </c>
      <c r="F16042" t="s">
        <v>1082</v>
      </c>
      <c r="G16042" t="s">
        <v>732</v>
      </c>
      <c r="H16042" s="135" t="s">
        <v>1496</v>
      </c>
      <c r="I16042" t="s">
        <v>1454</v>
      </c>
      <c r="J16042" s="20">
        <v>18</v>
      </c>
      <c r="K16042" s="20" t="s">
        <v>9</v>
      </c>
      <c r="L16042" t="s">
        <v>1464</v>
      </c>
      <c r="M16042" s="20">
        <v>3.96</v>
      </c>
      <c r="N16042" s="20">
        <v>6.04</v>
      </c>
      <c r="AE16042">
        <f t="shared" si="250"/>
        <v>2012</v>
      </c>
    </row>
    <row r="16043" spans="1:31" x14ac:dyDescent="0.25">
      <c r="A16043" s="7">
        <v>16040</v>
      </c>
      <c r="B16043" s="8">
        <v>40943</v>
      </c>
      <c r="C16043" t="s">
        <v>3</v>
      </c>
      <c r="D16043" t="s">
        <v>1095</v>
      </c>
      <c r="E16043" t="s">
        <v>9</v>
      </c>
      <c r="F16043" t="s">
        <v>1042</v>
      </c>
      <c r="G16043" t="s">
        <v>861</v>
      </c>
      <c r="H16043" s="135" t="s">
        <v>2549</v>
      </c>
      <c r="I16043" t="s">
        <v>1454</v>
      </c>
      <c r="J16043" s="20">
        <v>35</v>
      </c>
      <c r="K16043" s="20" t="s">
        <v>3</v>
      </c>
      <c r="L16043" t="s">
        <v>1463</v>
      </c>
      <c r="M16043" s="20">
        <v>10.1</v>
      </c>
      <c r="N16043" s="20">
        <v>8.4</v>
      </c>
      <c r="AE16043">
        <f t="shared" si="250"/>
        <v>2012</v>
      </c>
    </row>
    <row r="16044" spans="1:31" x14ac:dyDescent="0.25">
      <c r="A16044" s="7">
        <v>16041</v>
      </c>
      <c r="B16044" s="8">
        <v>40943</v>
      </c>
      <c r="C16044" t="s">
        <v>3</v>
      </c>
      <c r="D16044" t="s">
        <v>442</v>
      </c>
      <c r="E16044" t="s">
        <v>9</v>
      </c>
      <c r="F16044" t="s">
        <v>427</v>
      </c>
      <c r="G16044" t="s">
        <v>929</v>
      </c>
      <c r="H16044" s="135" t="s">
        <v>2728</v>
      </c>
      <c r="I16044" t="s">
        <v>1454</v>
      </c>
      <c r="J16044" s="20">
        <v>23</v>
      </c>
      <c r="K16044" s="20" t="s">
        <v>9</v>
      </c>
      <c r="L16044" t="s">
        <v>1464</v>
      </c>
      <c r="M16044" s="20">
        <v>5.0600000000000005</v>
      </c>
      <c r="N16044" s="20">
        <v>7.4399999999999995</v>
      </c>
      <c r="AE16044">
        <f t="shared" si="250"/>
        <v>2012</v>
      </c>
    </row>
    <row r="16045" spans="1:31" x14ac:dyDescent="0.25">
      <c r="A16045" s="7">
        <v>16042</v>
      </c>
      <c r="B16045" s="8">
        <v>40943</v>
      </c>
      <c r="C16045" t="s">
        <v>3</v>
      </c>
      <c r="D16045" t="s">
        <v>984</v>
      </c>
      <c r="E16045" t="s">
        <v>9</v>
      </c>
      <c r="F16045" t="s">
        <v>285</v>
      </c>
      <c r="G16045" t="s">
        <v>11</v>
      </c>
      <c r="H16045" s="135" t="s">
        <v>1505</v>
      </c>
      <c r="I16045" t="s">
        <v>1454</v>
      </c>
      <c r="J16045" s="20">
        <v>34</v>
      </c>
      <c r="K16045" s="20" t="s">
        <v>9</v>
      </c>
      <c r="L16045" t="s">
        <v>1464</v>
      </c>
      <c r="M16045" s="20">
        <v>7.48</v>
      </c>
      <c r="N16045" s="20">
        <v>10.52</v>
      </c>
      <c r="AE16045">
        <f t="shared" si="250"/>
        <v>2012</v>
      </c>
    </row>
    <row r="16046" spans="1:31" x14ac:dyDescent="0.25">
      <c r="A16046" s="7">
        <v>16043</v>
      </c>
      <c r="B16046" s="8">
        <v>40944</v>
      </c>
      <c r="C16046" t="s">
        <v>3</v>
      </c>
      <c r="D16046" t="s">
        <v>543</v>
      </c>
      <c r="E16046" t="s">
        <v>9</v>
      </c>
      <c r="F16046" t="s">
        <v>230</v>
      </c>
      <c r="G16046" t="s">
        <v>714</v>
      </c>
      <c r="H16046" s="135" t="s">
        <v>2091</v>
      </c>
      <c r="I16046" t="s">
        <v>1454</v>
      </c>
      <c r="J16046" s="20">
        <v>19</v>
      </c>
      <c r="K16046" s="20" t="s">
        <v>9</v>
      </c>
      <c r="L16046" t="s">
        <v>1464</v>
      </c>
      <c r="M16046" s="20">
        <v>4.18</v>
      </c>
      <c r="N16046" s="20">
        <v>6.32</v>
      </c>
      <c r="AE16046">
        <f t="shared" si="250"/>
        <v>2012</v>
      </c>
    </row>
    <row r="16047" spans="1:31" x14ac:dyDescent="0.25">
      <c r="A16047" s="7">
        <v>16044</v>
      </c>
      <c r="B16047" s="8">
        <v>40944</v>
      </c>
      <c r="C16047" t="s">
        <v>3</v>
      </c>
      <c r="D16047" t="s">
        <v>543</v>
      </c>
      <c r="E16047" t="s">
        <v>9</v>
      </c>
      <c r="F16047" t="s">
        <v>268</v>
      </c>
      <c r="G16047" t="s">
        <v>895</v>
      </c>
      <c r="H16047" s="135" t="s">
        <v>2603</v>
      </c>
      <c r="I16047" t="s">
        <v>1454</v>
      </c>
      <c r="J16047" s="20">
        <v>15</v>
      </c>
      <c r="K16047" s="20" t="s">
        <v>9</v>
      </c>
      <c r="L16047" t="s">
        <v>1464</v>
      </c>
      <c r="M16047" s="20">
        <v>3.3</v>
      </c>
      <c r="N16047" s="20">
        <v>5.2</v>
      </c>
      <c r="AE16047">
        <f t="shared" si="250"/>
        <v>2012</v>
      </c>
    </row>
    <row r="16048" spans="1:31" x14ac:dyDescent="0.25">
      <c r="A16048" s="7">
        <v>16045</v>
      </c>
      <c r="B16048" s="8">
        <v>40944</v>
      </c>
      <c r="C16048" t="s">
        <v>3</v>
      </c>
      <c r="D16048" t="s">
        <v>776</v>
      </c>
      <c r="E16048" t="s">
        <v>9</v>
      </c>
      <c r="F16048" t="s">
        <v>672</v>
      </c>
      <c r="G16048" t="s">
        <v>732</v>
      </c>
      <c r="H16048" s="135" t="s">
        <v>1496</v>
      </c>
      <c r="I16048" t="s">
        <v>1454</v>
      </c>
      <c r="J16048" s="20">
        <v>18</v>
      </c>
      <c r="K16048" s="20" t="s">
        <v>9</v>
      </c>
      <c r="L16048" t="s">
        <v>1464</v>
      </c>
      <c r="M16048" s="20">
        <v>3.96</v>
      </c>
      <c r="N16048" s="20">
        <v>6.04</v>
      </c>
      <c r="AE16048">
        <f t="shared" si="250"/>
        <v>2012</v>
      </c>
    </row>
    <row r="16049" spans="1:31" x14ac:dyDescent="0.25">
      <c r="A16049" s="7">
        <v>16046</v>
      </c>
      <c r="B16049" s="8">
        <v>40944</v>
      </c>
      <c r="C16049" t="s">
        <v>3</v>
      </c>
      <c r="D16049" t="s">
        <v>1020</v>
      </c>
      <c r="E16049" t="s">
        <v>9</v>
      </c>
      <c r="F16049" t="s">
        <v>727</v>
      </c>
      <c r="G16049" t="s">
        <v>648</v>
      </c>
      <c r="H16049" s="9" t="s">
        <v>1797</v>
      </c>
      <c r="I16049" t="s">
        <v>1454</v>
      </c>
      <c r="J16049" s="20">
        <v>79</v>
      </c>
      <c r="K16049" s="20" t="s">
        <v>3</v>
      </c>
      <c r="L16049" t="s">
        <v>1464</v>
      </c>
      <c r="M16049" s="20">
        <v>23.12</v>
      </c>
      <c r="N16049" s="20">
        <v>17.38</v>
      </c>
      <c r="AE16049">
        <f t="shared" si="250"/>
        <v>2012</v>
      </c>
    </row>
    <row r="16050" spans="1:31" x14ac:dyDescent="0.25">
      <c r="A16050" s="7">
        <v>16047</v>
      </c>
      <c r="B16050" s="8">
        <v>40945</v>
      </c>
      <c r="C16050" t="s">
        <v>3</v>
      </c>
      <c r="D16050" t="s">
        <v>381</v>
      </c>
      <c r="E16050" t="s">
        <v>9</v>
      </c>
      <c r="F16050" t="s">
        <v>1060</v>
      </c>
      <c r="G16050" t="s">
        <v>1016</v>
      </c>
      <c r="H16050" s="135" t="s">
        <v>2872</v>
      </c>
      <c r="I16050" t="s">
        <v>1454</v>
      </c>
      <c r="J16050" s="20">
        <v>40</v>
      </c>
      <c r="K16050" s="20" t="s">
        <v>9</v>
      </c>
      <c r="L16050" t="s">
        <v>1463</v>
      </c>
      <c r="M16050" s="20">
        <v>9.6</v>
      </c>
      <c r="N16050" s="20">
        <v>11.4</v>
      </c>
      <c r="AE16050">
        <f t="shared" si="250"/>
        <v>2012</v>
      </c>
    </row>
    <row r="16051" spans="1:31" x14ac:dyDescent="0.25">
      <c r="A16051" s="7">
        <v>16048</v>
      </c>
      <c r="B16051" s="8">
        <v>40945</v>
      </c>
      <c r="C16051" t="s">
        <v>3</v>
      </c>
      <c r="D16051" t="s">
        <v>1060</v>
      </c>
      <c r="E16051" t="s">
        <v>9</v>
      </c>
      <c r="F16051" t="s">
        <v>381</v>
      </c>
      <c r="G16051" t="s">
        <v>1016</v>
      </c>
      <c r="H16051" s="135" t="s">
        <v>2872</v>
      </c>
      <c r="I16051" t="s">
        <v>1454</v>
      </c>
      <c r="J16051" s="20">
        <v>40</v>
      </c>
      <c r="K16051" s="20" t="s">
        <v>3</v>
      </c>
      <c r="L16051" t="s">
        <v>1463</v>
      </c>
      <c r="M16051" s="20">
        <v>11.4</v>
      </c>
      <c r="N16051" s="20">
        <v>9.6</v>
      </c>
      <c r="AE16051">
        <f t="shared" si="250"/>
        <v>2012</v>
      </c>
    </row>
    <row r="16052" spans="1:31" x14ac:dyDescent="0.25">
      <c r="A16052" s="7">
        <v>16049</v>
      </c>
      <c r="B16052" s="8">
        <v>40946</v>
      </c>
      <c r="C16052" t="s">
        <v>3</v>
      </c>
      <c r="D16052" t="s">
        <v>557</v>
      </c>
      <c r="E16052" t="s">
        <v>9</v>
      </c>
      <c r="F16052" t="s">
        <v>727</v>
      </c>
      <c r="G16052" t="s">
        <v>569</v>
      </c>
      <c r="H16052" s="135" t="s">
        <v>1674</v>
      </c>
      <c r="I16052" t="s">
        <v>1454</v>
      </c>
      <c r="J16052" s="20">
        <v>21</v>
      </c>
      <c r="K16052" s="20" t="s">
        <v>3</v>
      </c>
      <c r="L16052" t="s">
        <v>1464</v>
      </c>
      <c r="M16052" s="20">
        <v>6.88</v>
      </c>
      <c r="N16052" s="20">
        <v>4.62</v>
      </c>
      <c r="AE16052">
        <f t="shared" si="250"/>
        <v>2012</v>
      </c>
    </row>
    <row r="16053" spans="1:31" x14ac:dyDescent="0.25">
      <c r="A16053" s="7">
        <v>16050</v>
      </c>
      <c r="B16053" s="8">
        <v>40946</v>
      </c>
      <c r="C16053" t="s">
        <v>3</v>
      </c>
      <c r="D16053" t="s">
        <v>955</v>
      </c>
      <c r="E16053" t="s">
        <v>9</v>
      </c>
      <c r="F16053" t="s">
        <v>805</v>
      </c>
      <c r="G16053" t="s">
        <v>895</v>
      </c>
      <c r="H16053" s="9" t="s">
        <v>2558</v>
      </c>
      <c r="I16053" t="s">
        <v>1454</v>
      </c>
      <c r="J16053" s="20">
        <v>14</v>
      </c>
      <c r="K16053" s="20" t="s">
        <v>9</v>
      </c>
      <c r="L16053" t="s">
        <v>1464</v>
      </c>
      <c r="M16053" s="20">
        <v>3.08</v>
      </c>
      <c r="N16053" s="20">
        <v>4.92</v>
      </c>
      <c r="AE16053">
        <f t="shared" si="250"/>
        <v>2012</v>
      </c>
    </row>
    <row r="16054" spans="1:31" x14ac:dyDescent="0.25">
      <c r="A16054" s="7">
        <v>16051</v>
      </c>
      <c r="B16054" s="8">
        <v>40946</v>
      </c>
      <c r="C16054" t="s">
        <v>3</v>
      </c>
      <c r="D16054" t="s">
        <v>1107</v>
      </c>
      <c r="E16054" t="s">
        <v>9</v>
      </c>
      <c r="F16054" t="s">
        <v>1038</v>
      </c>
      <c r="G16054" t="s">
        <v>648</v>
      </c>
      <c r="H16054" s="136" t="s">
        <v>1496</v>
      </c>
      <c r="I16054" t="s">
        <v>1454</v>
      </c>
      <c r="J16054" s="20">
        <v>72</v>
      </c>
      <c r="K16054" s="20" t="s">
        <v>9</v>
      </c>
      <c r="L16054" t="s">
        <v>1464</v>
      </c>
      <c r="M16054" s="20">
        <v>15.84</v>
      </c>
      <c r="N16054" s="20">
        <v>21.16</v>
      </c>
      <c r="AE16054">
        <f t="shared" si="250"/>
        <v>2012</v>
      </c>
    </row>
    <row r="16055" spans="1:31" x14ac:dyDescent="0.25">
      <c r="A16055" s="7">
        <v>16052</v>
      </c>
      <c r="B16055" s="8">
        <v>40946</v>
      </c>
      <c r="C16055" t="s">
        <v>3</v>
      </c>
      <c r="D16055" t="s">
        <v>1107</v>
      </c>
      <c r="E16055" t="s">
        <v>9</v>
      </c>
      <c r="F16055" t="s">
        <v>1038</v>
      </c>
      <c r="G16055" t="s">
        <v>648</v>
      </c>
      <c r="H16055" s="136" t="s">
        <v>1496</v>
      </c>
      <c r="I16055" t="s">
        <v>1454</v>
      </c>
      <c r="J16055" s="20">
        <v>88</v>
      </c>
      <c r="K16055" s="20" t="s">
        <v>9</v>
      </c>
      <c r="L16055" t="s">
        <v>1464</v>
      </c>
      <c r="M16055" s="20">
        <v>19.36</v>
      </c>
      <c r="N16055" s="20">
        <v>25.64</v>
      </c>
      <c r="AE16055">
        <f t="shared" si="250"/>
        <v>2012</v>
      </c>
    </row>
    <row r="16056" spans="1:31" x14ac:dyDescent="0.25">
      <c r="A16056" s="7">
        <v>16053</v>
      </c>
      <c r="B16056" s="8">
        <v>40948</v>
      </c>
      <c r="C16056" t="s">
        <v>3</v>
      </c>
      <c r="D16056" t="s">
        <v>286</v>
      </c>
      <c r="E16056" t="s">
        <v>9</v>
      </c>
      <c r="F16056" t="s">
        <v>1142</v>
      </c>
      <c r="G16056" t="s">
        <v>648</v>
      </c>
      <c r="H16056" s="9" t="s">
        <v>1797</v>
      </c>
      <c r="I16056" t="s">
        <v>1458</v>
      </c>
      <c r="J16056" s="20">
        <v>26</v>
      </c>
      <c r="K16056" s="20" t="s">
        <v>1465</v>
      </c>
      <c r="L16056" t="s">
        <v>1466</v>
      </c>
      <c r="M16056" s="20">
        <v>10</v>
      </c>
      <c r="N16056" s="20">
        <v>30</v>
      </c>
      <c r="AE16056">
        <f t="shared" si="250"/>
        <v>2012</v>
      </c>
    </row>
    <row r="16057" spans="1:31" x14ac:dyDescent="0.25">
      <c r="A16057" s="7">
        <v>16054</v>
      </c>
      <c r="B16057" s="8">
        <v>40948</v>
      </c>
      <c r="C16057" t="s">
        <v>3</v>
      </c>
      <c r="D16057" t="s">
        <v>854</v>
      </c>
      <c r="E16057" t="s">
        <v>9</v>
      </c>
      <c r="F16057" t="s">
        <v>668</v>
      </c>
      <c r="G16057" t="s">
        <v>377</v>
      </c>
      <c r="H16057" s="135" t="s">
        <v>1496</v>
      </c>
      <c r="I16057" t="s">
        <v>1455</v>
      </c>
      <c r="J16057" s="20">
        <v>20</v>
      </c>
      <c r="K16057" s="20" t="s">
        <v>1465</v>
      </c>
      <c r="L16057" t="s">
        <v>1466</v>
      </c>
      <c r="M16057" s="20">
        <v>2.5</v>
      </c>
      <c r="N16057" s="20">
        <v>2.5</v>
      </c>
      <c r="AE16057">
        <f t="shared" si="250"/>
        <v>2012</v>
      </c>
    </row>
    <row r="16058" spans="1:31" x14ac:dyDescent="0.25">
      <c r="A16058" s="7">
        <v>16055</v>
      </c>
      <c r="B16058" s="8">
        <v>40948</v>
      </c>
      <c r="C16058" t="s">
        <v>3</v>
      </c>
      <c r="D16058" t="s">
        <v>1144</v>
      </c>
      <c r="E16058" t="s">
        <v>9</v>
      </c>
      <c r="F16058" t="s">
        <v>150</v>
      </c>
      <c r="G16058" t="s">
        <v>14</v>
      </c>
      <c r="H16058" s="135" t="s">
        <v>1491</v>
      </c>
      <c r="I16058" t="s">
        <v>1454</v>
      </c>
      <c r="J16058" s="20">
        <v>6</v>
      </c>
      <c r="K16058" s="20" t="s">
        <v>1465</v>
      </c>
      <c r="L16058" t="s">
        <v>1466</v>
      </c>
      <c r="M16058" s="20">
        <v>1.5</v>
      </c>
      <c r="N16058" s="20">
        <v>1.5</v>
      </c>
      <c r="AE16058">
        <f t="shared" si="250"/>
        <v>2012</v>
      </c>
    </row>
    <row r="16059" spans="1:31" x14ac:dyDescent="0.25">
      <c r="A16059" s="7">
        <v>16056</v>
      </c>
      <c r="B16059" s="8">
        <v>40948</v>
      </c>
      <c r="C16059" t="s">
        <v>3</v>
      </c>
      <c r="D16059" t="s">
        <v>957</v>
      </c>
      <c r="E16059" t="s">
        <v>9</v>
      </c>
      <c r="F16059" t="s">
        <v>836</v>
      </c>
      <c r="G16059" t="s">
        <v>633</v>
      </c>
      <c r="H16059" s="135" t="s">
        <v>1496</v>
      </c>
      <c r="I16059" t="s">
        <v>1454</v>
      </c>
      <c r="J16059" s="20">
        <v>32</v>
      </c>
      <c r="K16059" s="20" t="s">
        <v>9</v>
      </c>
      <c r="L16059" t="s">
        <v>1464</v>
      </c>
      <c r="M16059" s="20">
        <v>7.04</v>
      </c>
      <c r="N16059" s="20">
        <v>9.9600000000000009</v>
      </c>
      <c r="AE16059">
        <f t="shared" si="250"/>
        <v>2012</v>
      </c>
    </row>
    <row r="16060" spans="1:31" x14ac:dyDescent="0.25">
      <c r="A16060" s="7">
        <v>16057</v>
      </c>
      <c r="B16060" s="8">
        <v>40949</v>
      </c>
      <c r="C16060" t="s">
        <v>3</v>
      </c>
      <c r="D16060" t="s">
        <v>557</v>
      </c>
      <c r="E16060" t="s">
        <v>9</v>
      </c>
      <c r="F16060" t="s">
        <v>727</v>
      </c>
      <c r="G16060" t="s">
        <v>569</v>
      </c>
      <c r="H16060" s="135" t="s">
        <v>2133</v>
      </c>
      <c r="I16060" t="s">
        <v>1454</v>
      </c>
      <c r="J16060" s="20">
        <v>15</v>
      </c>
      <c r="K16060" s="20" t="s">
        <v>3</v>
      </c>
      <c r="L16060" t="s">
        <v>1464</v>
      </c>
      <c r="M16060" s="20">
        <v>5.2</v>
      </c>
      <c r="N16060" s="20">
        <v>3.3</v>
      </c>
      <c r="AE16060">
        <f t="shared" si="250"/>
        <v>2012</v>
      </c>
    </row>
    <row r="16061" spans="1:31" x14ac:dyDescent="0.25">
      <c r="A16061" s="7">
        <v>16058</v>
      </c>
      <c r="B16061" s="8">
        <v>40949</v>
      </c>
      <c r="C16061" t="s">
        <v>3</v>
      </c>
      <c r="D16061" t="s">
        <v>1144</v>
      </c>
      <c r="E16061" t="s">
        <v>9</v>
      </c>
      <c r="F16061" t="s">
        <v>779</v>
      </c>
      <c r="G16061" t="s">
        <v>929</v>
      </c>
      <c r="H16061" s="136" t="s">
        <v>3131</v>
      </c>
      <c r="I16061" t="s">
        <v>1455</v>
      </c>
      <c r="J16061" s="20">
        <v>15</v>
      </c>
      <c r="K16061" s="20" t="s">
        <v>1465</v>
      </c>
      <c r="L16061" t="s">
        <v>1466</v>
      </c>
      <c r="M16061" s="20">
        <v>1.875</v>
      </c>
      <c r="N16061" s="20">
        <v>1.875</v>
      </c>
      <c r="AE16061">
        <f t="shared" si="250"/>
        <v>2012</v>
      </c>
    </row>
    <row r="16062" spans="1:31" x14ac:dyDescent="0.25">
      <c r="A16062" s="7">
        <v>16059</v>
      </c>
      <c r="B16062" s="8">
        <v>40950</v>
      </c>
      <c r="C16062" t="s">
        <v>3</v>
      </c>
      <c r="D16062" t="s">
        <v>1095</v>
      </c>
      <c r="E16062" t="s">
        <v>9</v>
      </c>
      <c r="F16062" t="s">
        <v>1111</v>
      </c>
      <c r="G16062" t="s">
        <v>861</v>
      </c>
      <c r="H16062" s="135" t="s">
        <v>2903</v>
      </c>
      <c r="I16062" t="s">
        <v>1454</v>
      </c>
      <c r="J16062" s="20">
        <v>32</v>
      </c>
      <c r="K16062" s="20" t="s">
        <v>9</v>
      </c>
      <c r="L16062" t="s">
        <v>1463</v>
      </c>
      <c r="M16062" s="20">
        <v>7.68</v>
      </c>
      <c r="N16062" s="20">
        <v>9.32</v>
      </c>
      <c r="AE16062">
        <f t="shared" si="250"/>
        <v>2012</v>
      </c>
    </row>
    <row r="16063" spans="1:31" x14ac:dyDescent="0.25">
      <c r="A16063" s="7">
        <v>16060</v>
      </c>
      <c r="B16063" s="8">
        <v>40950</v>
      </c>
      <c r="C16063" t="s">
        <v>3</v>
      </c>
      <c r="D16063" t="s">
        <v>1095</v>
      </c>
      <c r="E16063" t="s">
        <v>9</v>
      </c>
      <c r="F16063" t="s">
        <v>1045</v>
      </c>
      <c r="G16063" t="s">
        <v>870</v>
      </c>
      <c r="H16063" s="135" t="s">
        <v>2639</v>
      </c>
      <c r="I16063" t="s">
        <v>1454</v>
      </c>
      <c r="J16063" s="20">
        <v>89</v>
      </c>
      <c r="K16063" s="20" t="s">
        <v>9</v>
      </c>
      <c r="L16063" t="s">
        <v>1463</v>
      </c>
      <c r="M16063" s="20">
        <v>21.36</v>
      </c>
      <c r="N16063" s="20">
        <v>24.14</v>
      </c>
      <c r="AE16063">
        <f t="shared" si="250"/>
        <v>2012</v>
      </c>
    </row>
    <row r="16064" spans="1:31" x14ac:dyDescent="0.25">
      <c r="A16064" s="7">
        <v>16061</v>
      </c>
      <c r="B16064" s="8">
        <v>40951</v>
      </c>
      <c r="C16064" t="s">
        <v>3</v>
      </c>
      <c r="D16064" t="s">
        <v>1123</v>
      </c>
      <c r="E16064" t="s">
        <v>9</v>
      </c>
      <c r="F16064" t="s">
        <v>365</v>
      </c>
      <c r="G16064" t="s">
        <v>648</v>
      </c>
      <c r="H16064" s="135" t="s">
        <v>1795</v>
      </c>
      <c r="I16064" t="s">
        <v>1454</v>
      </c>
      <c r="J16064" s="20">
        <v>12</v>
      </c>
      <c r="K16064" s="20" t="s">
        <v>9</v>
      </c>
      <c r="L16064" t="s">
        <v>1463</v>
      </c>
      <c r="M16064" s="20">
        <v>2.88</v>
      </c>
      <c r="N16064" s="20">
        <v>4.12</v>
      </c>
      <c r="AE16064">
        <f t="shared" si="250"/>
        <v>2012</v>
      </c>
    </row>
    <row r="16065" spans="1:31" x14ac:dyDescent="0.25">
      <c r="A16065" s="7">
        <v>16062</v>
      </c>
      <c r="B16065" s="8">
        <v>40951</v>
      </c>
      <c r="C16065" t="s">
        <v>3</v>
      </c>
      <c r="D16065" t="s">
        <v>1144</v>
      </c>
      <c r="E16065" t="s">
        <v>9</v>
      </c>
      <c r="F16065" t="s">
        <v>779</v>
      </c>
      <c r="G16065" t="s">
        <v>929</v>
      </c>
      <c r="H16065" s="135" t="s">
        <v>3135</v>
      </c>
      <c r="I16065" t="s">
        <v>1455</v>
      </c>
      <c r="J16065" s="20">
        <v>10</v>
      </c>
      <c r="K16065" s="20" t="s">
        <v>1465</v>
      </c>
      <c r="L16065" t="s">
        <v>1466</v>
      </c>
      <c r="M16065" s="20">
        <v>1.25</v>
      </c>
      <c r="N16065" s="20">
        <v>1.25</v>
      </c>
      <c r="AE16065">
        <f t="shared" si="250"/>
        <v>2012</v>
      </c>
    </row>
    <row r="16066" spans="1:31" x14ac:dyDescent="0.25">
      <c r="A16066" s="7">
        <v>16063</v>
      </c>
      <c r="B16066" s="8">
        <v>40951</v>
      </c>
      <c r="C16066" t="s">
        <v>3</v>
      </c>
      <c r="D16066" t="s">
        <v>276</v>
      </c>
      <c r="E16066" t="s">
        <v>9</v>
      </c>
      <c r="F16066" t="s">
        <v>45</v>
      </c>
      <c r="G16066" t="s">
        <v>929</v>
      </c>
      <c r="H16066" s="135" t="s">
        <v>2693</v>
      </c>
      <c r="I16066" t="s">
        <v>1454</v>
      </c>
      <c r="J16066" s="20">
        <v>24</v>
      </c>
      <c r="K16066" s="20" t="s">
        <v>3</v>
      </c>
      <c r="L16066" t="s">
        <v>1463</v>
      </c>
      <c r="M16066" s="20">
        <v>7.24</v>
      </c>
      <c r="N16066" s="20">
        <v>5.76</v>
      </c>
      <c r="AE16066">
        <f t="shared" si="250"/>
        <v>2012</v>
      </c>
    </row>
    <row r="16067" spans="1:31" x14ac:dyDescent="0.25">
      <c r="A16067" s="7">
        <v>16064</v>
      </c>
      <c r="B16067" s="8">
        <v>40951</v>
      </c>
      <c r="C16067" t="s">
        <v>3</v>
      </c>
      <c r="D16067" t="s">
        <v>868</v>
      </c>
      <c r="E16067" t="s">
        <v>9</v>
      </c>
      <c r="F16067" t="s">
        <v>1028</v>
      </c>
      <c r="G16067" t="s">
        <v>870</v>
      </c>
      <c r="H16067" s="135" t="s">
        <v>1496</v>
      </c>
      <c r="I16067" t="s">
        <v>1454</v>
      </c>
      <c r="J16067" s="20">
        <v>12</v>
      </c>
      <c r="K16067" s="20" t="s">
        <v>1465</v>
      </c>
      <c r="L16067" t="s">
        <v>1466</v>
      </c>
      <c r="M16067" s="20">
        <v>3</v>
      </c>
      <c r="N16067" s="20">
        <v>3</v>
      </c>
      <c r="AE16067">
        <f t="shared" si="250"/>
        <v>2012</v>
      </c>
    </row>
    <row r="16068" spans="1:31" x14ac:dyDescent="0.25">
      <c r="A16068" s="7">
        <v>16065</v>
      </c>
      <c r="B16068" s="8">
        <v>40952</v>
      </c>
      <c r="C16068" t="s">
        <v>3</v>
      </c>
      <c r="D16068" t="s">
        <v>1130</v>
      </c>
      <c r="E16068" t="s">
        <v>9</v>
      </c>
      <c r="F16068" t="s">
        <v>1067</v>
      </c>
      <c r="G16068" t="s">
        <v>929</v>
      </c>
      <c r="H16068" s="135" t="s">
        <v>2683</v>
      </c>
      <c r="I16068" t="s">
        <v>1454</v>
      </c>
      <c r="J16068" s="20">
        <v>16</v>
      </c>
      <c r="K16068" s="20" t="s">
        <v>9</v>
      </c>
      <c r="L16068" t="s">
        <v>1464</v>
      </c>
      <c r="M16068" s="20">
        <v>3.52</v>
      </c>
      <c r="N16068" s="20">
        <v>5.48</v>
      </c>
      <c r="AE16068">
        <f t="shared" ref="AE16068:AE16131" si="251">YEAR(B16068)</f>
        <v>2012</v>
      </c>
    </row>
    <row r="16069" spans="1:31" x14ac:dyDescent="0.25">
      <c r="A16069" s="7">
        <v>16066</v>
      </c>
      <c r="B16069" s="8">
        <v>40952</v>
      </c>
      <c r="C16069" t="s">
        <v>3</v>
      </c>
      <c r="D16069" t="s">
        <v>1144</v>
      </c>
      <c r="E16069" t="s">
        <v>9</v>
      </c>
      <c r="F16069" t="s">
        <v>150</v>
      </c>
      <c r="G16069" t="s">
        <v>14</v>
      </c>
      <c r="H16069" s="135" t="s">
        <v>1491</v>
      </c>
      <c r="I16069" t="s">
        <v>1454</v>
      </c>
      <c r="J16069" s="20">
        <v>6</v>
      </c>
      <c r="K16069" s="20" t="s">
        <v>1465</v>
      </c>
      <c r="L16069" t="s">
        <v>1466</v>
      </c>
      <c r="M16069" s="20">
        <v>1.5</v>
      </c>
      <c r="N16069" s="20">
        <v>1.5</v>
      </c>
      <c r="AE16069">
        <f t="shared" si="251"/>
        <v>2012</v>
      </c>
    </row>
    <row r="16070" spans="1:31" x14ac:dyDescent="0.25">
      <c r="A16070" s="7">
        <v>16067</v>
      </c>
      <c r="B16070" s="8">
        <v>40952</v>
      </c>
      <c r="C16070" t="s">
        <v>3</v>
      </c>
      <c r="D16070" t="s">
        <v>779</v>
      </c>
      <c r="E16070" t="s">
        <v>9</v>
      </c>
      <c r="F16070" t="s">
        <v>833</v>
      </c>
      <c r="G16070" t="s">
        <v>929</v>
      </c>
      <c r="H16070" s="135" t="s">
        <v>3135</v>
      </c>
      <c r="I16070" t="s">
        <v>1454</v>
      </c>
      <c r="J16070" s="20">
        <v>20</v>
      </c>
      <c r="K16070" s="20" t="s">
        <v>3</v>
      </c>
      <c r="L16070" t="s">
        <v>1464</v>
      </c>
      <c r="M16070" s="20">
        <v>6.6</v>
      </c>
      <c r="N16070" s="20">
        <v>4.4000000000000004</v>
      </c>
      <c r="AE16070">
        <f t="shared" si="251"/>
        <v>2012</v>
      </c>
    </row>
    <row r="16071" spans="1:31" x14ac:dyDescent="0.25">
      <c r="A16071" s="7">
        <v>16068</v>
      </c>
      <c r="B16071" s="8">
        <v>40952</v>
      </c>
      <c r="C16071" t="s">
        <v>3</v>
      </c>
      <c r="D16071" t="s">
        <v>1120</v>
      </c>
      <c r="E16071" t="s">
        <v>9</v>
      </c>
      <c r="F16071" t="s">
        <v>1135</v>
      </c>
      <c r="G16071" t="s">
        <v>929</v>
      </c>
      <c r="H16071" s="135" t="s">
        <v>2748</v>
      </c>
      <c r="I16071" t="s">
        <v>1454</v>
      </c>
      <c r="J16071" s="20">
        <v>10</v>
      </c>
      <c r="K16071" s="20" t="s">
        <v>1465</v>
      </c>
      <c r="L16071" t="s">
        <v>1466</v>
      </c>
      <c r="M16071" s="20">
        <v>2.5</v>
      </c>
      <c r="N16071" s="20">
        <v>2.5</v>
      </c>
      <c r="AE16071">
        <f t="shared" si="251"/>
        <v>2012</v>
      </c>
    </row>
    <row r="16072" spans="1:31" x14ac:dyDescent="0.25">
      <c r="A16072" s="7">
        <v>16069</v>
      </c>
      <c r="B16072" s="8">
        <v>40952</v>
      </c>
      <c r="C16072" t="s">
        <v>3</v>
      </c>
      <c r="D16072" t="s">
        <v>440</v>
      </c>
      <c r="E16072" t="s">
        <v>9</v>
      </c>
      <c r="F16072" t="s">
        <v>1093</v>
      </c>
      <c r="G16072" t="s">
        <v>861</v>
      </c>
      <c r="H16072" s="135" t="s">
        <v>1496</v>
      </c>
      <c r="I16072" t="s">
        <v>1454</v>
      </c>
      <c r="J16072" s="20">
        <v>34</v>
      </c>
      <c r="K16072" s="20" t="s">
        <v>9</v>
      </c>
      <c r="L16072" t="s">
        <v>1464</v>
      </c>
      <c r="M16072" s="20">
        <v>7.48</v>
      </c>
      <c r="N16072" s="20">
        <v>10.52</v>
      </c>
      <c r="AE16072">
        <f t="shared" si="251"/>
        <v>2012</v>
      </c>
    </row>
    <row r="16073" spans="1:31" x14ac:dyDescent="0.25">
      <c r="A16073" s="7">
        <v>16070</v>
      </c>
      <c r="B16073" s="8">
        <v>40953</v>
      </c>
      <c r="C16073" t="s">
        <v>3</v>
      </c>
      <c r="D16073" t="s">
        <v>1123</v>
      </c>
      <c r="E16073" t="s">
        <v>9</v>
      </c>
      <c r="F16073" t="s">
        <v>1108</v>
      </c>
      <c r="G16073" t="s">
        <v>929</v>
      </c>
      <c r="H16073" s="135" t="s">
        <v>2744</v>
      </c>
      <c r="I16073" t="s">
        <v>1454</v>
      </c>
      <c r="J16073" s="20">
        <v>28</v>
      </c>
      <c r="K16073" s="20" t="s">
        <v>9</v>
      </c>
      <c r="L16073" t="s">
        <v>1464</v>
      </c>
      <c r="M16073" s="20">
        <v>6.16</v>
      </c>
      <c r="N16073" s="20">
        <v>8.84</v>
      </c>
      <c r="AE16073">
        <f t="shared" si="251"/>
        <v>2012</v>
      </c>
    </row>
    <row r="16074" spans="1:31" x14ac:dyDescent="0.25">
      <c r="A16074" s="7">
        <v>16071</v>
      </c>
      <c r="B16074" s="8">
        <v>40953</v>
      </c>
      <c r="C16074" t="s">
        <v>3</v>
      </c>
      <c r="D16074" t="s">
        <v>1060</v>
      </c>
      <c r="E16074" t="s">
        <v>9</v>
      </c>
      <c r="F16074" t="s">
        <v>247</v>
      </c>
      <c r="G16074" t="s">
        <v>1016</v>
      </c>
      <c r="H16074" s="9" t="s">
        <v>2870</v>
      </c>
      <c r="I16074" t="s">
        <v>1454</v>
      </c>
      <c r="J16074" s="20">
        <v>35</v>
      </c>
      <c r="K16074" s="20" t="s">
        <v>9</v>
      </c>
      <c r="L16074" t="s">
        <v>1464</v>
      </c>
      <c r="M16074" s="20">
        <v>7.7</v>
      </c>
      <c r="N16074" s="20">
        <v>10.8</v>
      </c>
      <c r="AE16074">
        <f t="shared" si="251"/>
        <v>2012</v>
      </c>
    </row>
    <row r="16075" spans="1:31" x14ac:dyDescent="0.25">
      <c r="A16075" s="7">
        <v>16072</v>
      </c>
      <c r="B16075" s="8">
        <v>40953</v>
      </c>
      <c r="C16075" t="s">
        <v>3</v>
      </c>
      <c r="D16075" t="s">
        <v>392</v>
      </c>
      <c r="E16075" t="s">
        <v>9</v>
      </c>
      <c r="F16075" t="s">
        <v>698</v>
      </c>
      <c r="G16075" t="s">
        <v>732</v>
      </c>
      <c r="H16075" s="135" t="s">
        <v>1496</v>
      </c>
      <c r="I16075" t="s">
        <v>1454</v>
      </c>
      <c r="J16075" s="20">
        <v>35</v>
      </c>
      <c r="K16075" s="20" t="s">
        <v>3</v>
      </c>
      <c r="L16075" t="s">
        <v>1464</v>
      </c>
      <c r="M16075" s="20">
        <v>10.8</v>
      </c>
      <c r="N16075" s="20">
        <v>7.7</v>
      </c>
      <c r="AE16075">
        <f t="shared" si="251"/>
        <v>2012</v>
      </c>
    </row>
    <row r="16076" spans="1:31" x14ac:dyDescent="0.25">
      <c r="A16076" s="7">
        <v>16073</v>
      </c>
      <c r="B16076" s="8">
        <v>40954</v>
      </c>
      <c r="C16076" t="s">
        <v>3</v>
      </c>
      <c r="D16076" t="s">
        <v>676</v>
      </c>
      <c r="E16076" t="s">
        <v>9</v>
      </c>
      <c r="F16076" t="s">
        <v>1135</v>
      </c>
      <c r="G16076" t="s">
        <v>714</v>
      </c>
      <c r="H16076" s="9" t="s">
        <v>2252</v>
      </c>
      <c r="I16076" t="s">
        <v>1454</v>
      </c>
      <c r="J16076" s="20">
        <v>14</v>
      </c>
      <c r="K16076" s="20" t="s">
        <v>1465</v>
      </c>
      <c r="L16076" t="s">
        <v>1466</v>
      </c>
      <c r="M16076" s="20">
        <v>3.5</v>
      </c>
      <c r="N16076" s="20">
        <v>3.5</v>
      </c>
      <c r="AE16076">
        <f t="shared" si="251"/>
        <v>2012</v>
      </c>
    </row>
    <row r="16077" spans="1:31" x14ac:dyDescent="0.25">
      <c r="A16077" s="7">
        <v>16074</v>
      </c>
      <c r="B16077" s="8">
        <v>40955</v>
      </c>
      <c r="C16077" t="s">
        <v>3</v>
      </c>
      <c r="D16077" t="s">
        <v>55</v>
      </c>
      <c r="E16077" t="s">
        <v>9</v>
      </c>
      <c r="F16077" t="s">
        <v>1145</v>
      </c>
      <c r="G16077" t="s">
        <v>929</v>
      </c>
      <c r="H16077" s="135" t="s">
        <v>2644</v>
      </c>
      <c r="I16077" t="s">
        <v>1458</v>
      </c>
      <c r="J16077" s="20">
        <v>19</v>
      </c>
      <c r="K16077" s="20" t="s">
        <v>3</v>
      </c>
      <c r="L16077" t="s">
        <v>1464</v>
      </c>
      <c r="M16077" s="20">
        <v>10</v>
      </c>
      <c r="N16077" s="20">
        <v>30</v>
      </c>
      <c r="AE16077">
        <f t="shared" si="251"/>
        <v>2012</v>
      </c>
    </row>
    <row r="16078" spans="1:31" x14ac:dyDescent="0.25">
      <c r="A16078" s="7">
        <v>16075</v>
      </c>
      <c r="B16078" s="8">
        <v>40955</v>
      </c>
      <c r="C16078" t="s">
        <v>3</v>
      </c>
      <c r="D16078" t="s">
        <v>1095</v>
      </c>
      <c r="E16078" t="s">
        <v>9</v>
      </c>
      <c r="F16078" t="s">
        <v>926</v>
      </c>
      <c r="G16078" t="s">
        <v>648</v>
      </c>
      <c r="H16078" s="136" t="s">
        <v>1496</v>
      </c>
      <c r="I16078" t="s">
        <v>1454</v>
      </c>
      <c r="J16078" s="20">
        <v>121</v>
      </c>
      <c r="K16078" s="20" t="s">
        <v>3</v>
      </c>
      <c r="L16078" t="s">
        <v>1464</v>
      </c>
      <c r="M16078" s="20">
        <v>34.880000000000003</v>
      </c>
      <c r="N16078" s="20">
        <v>26.62</v>
      </c>
      <c r="AE16078">
        <f t="shared" si="251"/>
        <v>2012</v>
      </c>
    </row>
    <row r="16079" spans="1:31" x14ac:dyDescent="0.25">
      <c r="A16079" s="7">
        <v>16076</v>
      </c>
      <c r="B16079" s="8">
        <v>40956</v>
      </c>
      <c r="C16079" t="s">
        <v>3</v>
      </c>
      <c r="D16079" t="s">
        <v>1109</v>
      </c>
      <c r="E16079" t="s">
        <v>9</v>
      </c>
      <c r="F16079" t="s">
        <v>1118</v>
      </c>
      <c r="G16079" t="s">
        <v>732</v>
      </c>
      <c r="H16079" s="135" t="s">
        <v>2109</v>
      </c>
      <c r="I16079" t="s">
        <v>1455</v>
      </c>
      <c r="J16079" s="20">
        <v>18</v>
      </c>
      <c r="K16079" s="20" t="s">
        <v>3</v>
      </c>
      <c r="L16079" t="s">
        <v>1463</v>
      </c>
      <c r="M16079" s="20">
        <v>2.84</v>
      </c>
      <c r="N16079" s="20">
        <v>2.16</v>
      </c>
      <c r="AE16079">
        <f t="shared" si="251"/>
        <v>2012</v>
      </c>
    </row>
    <row r="16080" spans="1:31" x14ac:dyDescent="0.25">
      <c r="A16080" s="7">
        <v>16077</v>
      </c>
      <c r="B16080" s="8">
        <v>40956</v>
      </c>
      <c r="C16080" t="s">
        <v>3</v>
      </c>
      <c r="D16080" t="s">
        <v>791</v>
      </c>
      <c r="E16080" t="s">
        <v>9</v>
      </c>
      <c r="F16080" t="s">
        <v>727</v>
      </c>
      <c r="G16080" t="s">
        <v>732</v>
      </c>
      <c r="H16080" s="135" t="s">
        <v>2127</v>
      </c>
      <c r="I16080" t="s">
        <v>1454</v>
      </c>
      <c r="J16080" s="20">
        <v>36</v>
      </c>
      <c r="K16080" s="20" t="s">
        <v>9</v>
      </c>
      <c r="L16080" t="s">
        <v>1464</v>
      </c>
      <c r="M16080" s="20">
        <v>7.92</v>
      </c>
      <c r="N16080" s="20">
        <v>11.08</v>
      </c>
      <c r="AE16080">
        <f t="shared" si="251"/>
        <v>2012</v>
      </c>
    </row>
    <row r="16081" spans="1:31" x14ac:dyDescent="0.25">
      <c r="A16081" s="7">
        <v>16078</v>
      </c>
      <c r="B16081" s="8">
        <v>40957</v>
      </c>
      <c r="C16081" t="s">
        <v>3</v>
      </c>
      <c r="D16081" t="s">
        <v>968</v>
      </c>
      <c r="E16081" t="s">
        <v>9</v>
      </c>
      <c r="F16081" t="s">
        <v>787</v>
      </c>
      <c r="G16081" t="s">
        <v>648</v>
      </c>
      <c r="H16081" s="9" t="s">
        <v>1797</v>
      </c>
      <c r="I16081" t="s">
        <v>1455</v>
      </c>
      <c r="J16081" s="20">
        <v>28</v>
      </c>
      <c r="K16081" s="20" t="s">
        <v>3</v>
      </c>
      <c r="L16081" t="s">
        <v>1464</v>
      </c>
      <c r="M16081" s="20">
        <v>4.42</v>
      </c>
      <c r="N16081" s="20">
        <v>3.08</v>
      </c>
      <c r="AE16081">
        <f t="shared" si="251"/>
        <v>2012</v>
      </c>
    </row>
    <row r="16082" spans="1:31" x14ac:dyDescent="0.25">
      <c r="A16082" s="7">
        <v>16079</v>
      </c>
      <c r="B16082" s="8">
        <v>40957</v>
      </c>
      <c r="C16082" t="s">
        <v>3</v>
      </c>
      <c r="D16082" t="s">
        <v>1095</v>
      </c>
      <c r="E16082" t="s">
        <v>9</v>
      </c>
      <c r="F16082" t="s">
        <v>1042</v>
      </c>
      <c r="G16082" t="s">
        <v>861</v>
      </c>
      <c r="H16082" s="135" t="s">
        <v>2520</v>
      </c>
      <c r="I16082" t="s">
        <v>1454</v>
      </c>
      <c r="J16082" s="20">
        <v>17</v>
      </c>
      <c r="K16082" s="20" t="s">
        <v>3</v>
      </c>
      <c r="L16082" t="s">
        <v>1463</v>
      </c>
      <c r="M16082" s="20">
        <v>5.42</v>
      </c>
      <c r="N16082" s="20">
        <v>4.08</v>
      </c>
      <c r="AE16082">
        <f t="shared" si="251"/>
        <v>2012</v>
      </c>
    </row>
    <row r="16083" spans="1:31" x14ac:dyDescent="0.25">
      <c r="A16083" s="7">
        <v>16080</v>
      </c>
      <c r="B16083" s="8">
        <v>40957</v>
      </c>
      <c r="C16083" t="s">
        <v>3</v>
      </c>
      <c r="D16083" t="s">
        <v>1095</v>
      </c>
      <c r="E16083" t="s">
        <v>9</v>
      </c>
      <c r="F16083" t="s">
        <v>1042</v>
      </c>
      <c r="G16083" t="s">
        <v>861</v>
      </c>
      <c r="H16083" s="135" t="s">
        <v>2520</v>
      </c>
      <c r="I16083" t="s">
        <v>1454</v>
      </c>
      <c r="J16083" s="20">
        <v>20</v>
      </c>
      <c r="K16083" s="20" t="s">
        <v>3</v>
      </c>
      <c r="L16083" t="s">
        <v>1464</v>
      </c>
      <c r="M16083" s="20">
        <v>6.6</v>
      </c>
      <c r="N16083" s="20">
        <v>4.4000000000000004</v>
      </c>
      <c r="AE16083">
        <f t="shared" si="251"/>
        <v>2012</v>
      </c>
    </row>
    <row r="16084" spans="1:31" x14ac:dyDescent="0.25">
      <c r="A16084" s="7">
        <v>16081</v>
      </c>
      <c r="B16084" s="8">
        <v>40957</v>
      </c>
      <c r="C16084" t="s">
        <v>3</v>
      </c>
      <c r="D16084" t="s">
        <v>655</v>
      </c>
      <c r="E16084" t="s">
        <v>9</v>
      </c>
      <c r="F16084" t="s">
        <v>734</v>
      </c>
      <c r="G16084" t="s">
        <v>648</v>
      </c>
      <c r="H16084" s="135" t="s">
        <v>3138</v>
      </c>
      <c r="I16084" t="s">
        <v>1454</v>
      </c>
      <c r="J16084" s="20">
        <v>34</v>
      </c>
      <c r="K16084" s="20" t="s">
        <v>1465</v>
      </c>
      <c r="L16084" t="s">
        <v>1466</v>
      </c>
      <c r="M16084" s="20">
        <v>8.5</v>
      </c>
      <c r="N16084" s="20">
        <v>8.5</v>
      </c>
      <c r="AE16084">
        <f t="shared" si="251"/>
        <v>2012</v>
      </c>
    </row>
    <row r="16085" spans="1:31" x14ac:dyDescent="0.25">
      <c r="A16085" s="7">
        <v>16082</v>
      </c>
      <c r="B16085" s="8">
        <v>40957</v>
      </c>
      <c r="C16085" t="s">
        <v>3</v>
      </c>
      <c r="D16085" t="s">
        <v>868</v>
      </c>
      <c r="E16085" t="s">
        <v>9</v>
      </c>
      <c r="F16085" t="s">
        <v>1088</v>
      </c>
      <c r="G16085" t="s">
        <v>1016</v>
      </c>
      <c r="H16085" s="9" t="s">
        <v>2884</v>
      </c>
      <c r="I16085" t="s">
        <v>1454</v>
      </c>
      <c r="J16085" s="20">
        <v>56</v>
      </c>
      <c r="K16085" s="20" t="s">
        <v>1465</v>
      </c>
      <c r="L16085" t="s">
        <v>1466</v>
      </c>
      <c r="M16085" s="20">
        <v>14</v>
      </c>
      <c r="N16085" s="20">
        <v>14</v>
      </c>
      <c r="AE16085">
        <f t="shared" si="251"/>
        <v>2012</v>
      </c>
    </row>
    <row r="16086" spans="1:31" x14ac:dyDescent="0.25">
      <c r="A16086" s="7">
        <v>16083</v>
      </c>
      <c r="B16086" s="8">
        <v>40958</v>
      </c>
      <c r="C16086" t="s">
        <v>3</v>
      </c>
      <c r="D16086" t="s">
        <v>913</v>
      </c>
      <c r="E16086" t="s">
        <v>9</v>
      </c>
      <c r="F16086" t="s">
        <v>734</v>
      </c>
      <c r="G16086" t="s">
        <v>929</v>
      </c>
      <c r="H16086" s="135" t="s">
        <v>2665</v>
      </c>
      <c r="I16086" t="s">
        <v>1454</v>
      </c>
      <c r="J16086" s="20">
        <v>45</v>
      </c>
      <c r="K16086" s="20" t="s">
        <v>3</v>
      </c>
      <c r="L16086" t="s">
        <v>1463</v>
      </c>
      <c r="M16086" s="20">
        <v>12.7</v>
      </c>
      <c r="N16086" s="20">
        <v>10.8</v>
      </c>
      <c r="AE16086">
        <f t="shared" si="251"/>
        <v>2012</v>
      </c>
    </row>
    <row r="16087" spans="1:31" x14ac:dyDescent="0.25">
      <c r="A16087" s="7">
        <v>16084</v>
      </c>
      <c r="B16087" s="8">
        <v>40958</v>
      </c>
      <c r="C16087" t="s">
        <v>3</v>
      </c>
      <c r="D16087" t="s">
        <v>247</v>
      </c>
      <c r="E16087" t="s">
        <v>9</v>
      </c>
      <c r="F16087" t="s">
        <v>1134</v>
      </c>
      <c r="G16087" t="s">
        <v>929</v>
      </c>
      <c r="H16087" s="135" t="s">
        <v>2644</v>
      </c>
      <c r="I16087" t="s">
        <v>1455</v>
      </c>
      <c r="J16087" s="20">
        <v>16</v>
      </c>
      <c r="K16087" s="20" t="s">
        <v>3</v>
      </c>
      <c r="L16087" t="s">
        <v>1464</v>
      </c>
      <c r="M16087" s="20">
        <v>2.74</v>
      </c>
      <c r="N16087" s="20">
        <v>1.76</v>
      </c>
      <c r="AE16087">
        <f t="shared" si="251"/>
        <v>2012</v>
      </c>
    </row>
    <row r="16088" spans="1:31" x14ac:dyDescent="0.25">
      <c r="A16088" s="7">
        <v>16085</v>
      </c>
      <c r="B16088" s="8">
        <v>40959</v>
      </c>
      <c r="C16088" t="s">
        <v>3</v>
      </c>
      <c r="D16088" t="s">
        <v>1130</v>
      </c>
      <c r="E16088" t="s">
        <v>9</v>
      </c>
      <c r="F16088" t="s">
        <v>1133</v>
      </c>
      <c r="G16088" t="s">
        <v>732</v>
      </c>
      <c r="H16088" s="135" t="s">
        <v>2155</v>
      </c>
      <c r="I16088" t="s">
        <v>1454</v>
      </c>
      <c r="J16088" s="20">
        <v>18</v>
      </c>
      <c r="K16088" s="20" t="s">
        <v>9</v>
      </c>
      <c r="L16088" t="s">
        <v>1464</v>
      </c>
      <c r="M16088" s="20">
        <v>3.96</v>
      </c>
      <c r="N16088" s="20">
        <v>6.04</v>
      </c>
      <c r="AE16088">
        <f t="shared" si="251"/>
        <v>2012</v>
      </c>
    </row>
    <row r="16089" spans="1:31" x14ac:dyDescent="0.25">
      <c r="A16089" s="7">
        <v>16086</v>
      </c>
      <c r="B16089" s="8">
        <v>40959</v>
      </c>
      <c r="C16089" t="s">
        <v>3</v>
      </c>
      <c r="D16089" t="s">
        <v>776</v>
      </c>
      <c r="E16089" t="s">
        <v>9</v>
      </c>
      <c r="F16089" t="s">
        <v>672</v>
      </c>
      <c r="G16089" t="s">
        <v>732</v>
      </c>
      <c r="H16089" s="135" t="s">
        <v>1496</v>
      </c>
      <c r="I16089" t="s">
        <v>1454</v>
      </c>
      <c r="J16089" s="20">
        <v>14</v>
      </c>
      <c r="K16089" s="20" t="s">
        <v>9</v>
      </c>
      <c r="L16089" t="s">
        <v>1464</v>
      </c>
      <c r="M16089" s="20">
        <v>3.08</v>
      </c>
      <c r="N16089" s="20">
        <v>4.92</v>
      </c>
      <c r="AE16089">
        <f t="shared" si="251"/>
        <v>2012</v>
      </c>
    </row>
    <row r="16090" spans="1:31" x14ac:dyDescent="0.25">
      <c r="A16090" s="7">
        <v>16087</v>
      </c>
      <c r="B16090" s="8">
        <v>40960</v>
      </c>
      <c r="C16090" t="s">
        <v>3</v>
      </c>
      <c r="D16090" t="s">
        <v>1130</v>
      </c>
      <c r="E16090" t="s">
        <v>9</v>
      </c>
      <c r="F16090" t="s">
        <v>828</v>
      </c>
      <c r="G16090" t="s">
        <v>732</v>
      </c>
      <c r="H16090" s="135" t="s">
        <v>2160</v>
      </c>
      <c r="I16090" t="s">
        <v>1454</v>
      </c>
      <c r="J16090" s="20">
        <v>10</v>
      </c>
      <c r="K16090" s="20" t="s">
        <v>1465</v>
      </c>
      <c r="L16090" t="s">
        <v>1466</v>
      </c>
      <c r="M16090" s="20">
        <v>2.5</v>
      </c>
      <c r="N16090" s="20">
        <v>2.5</v>
      </c>
      <c r="AE16090">
        <f t="shared" si="251"/>
        <v>2012</v>
      </c>
    </row>
    <row r="16091" spans="1:31" x14ac:dyDescent="0.25">
      <c r="A16091" s="7">
        <v>16088</v>
      </c>
      <c r="B16091" s="8">
        <v>40961</v>
      </c>
      <c r="C16091" t="s">
        <v>3</v>
      </c>
      <c r="D16091" t="s">
        <v>117</v>
      </c>
      <c r="E16091" t="s">
        <v>9</v>
      </c>
      <c r="F16091" t="s">
        <v>923</v>
      </c>
      <c r="G16091" t="s">
        <v>648</v>
      </c>
      <c r="H16091" s="9" t="s">
        <v>1797</v>
      </c>
      <c r="I16091" t="s">
        <v>1454</v>
      </c>
      <c r="J16091" s="20">
        <v>55</v>
      </c>
      <c r="K16091" s="20" t="s">
        <v>3</v>
      </c>
      <c r="L16091" t="s">
        <v>1464</v>
      </c>
      <c r="M16091" s="20">
        <v>16.399999999999999</v>
      </c>
      <c r="N16091" s="20">
        <v>12.1</v>
      </c>
      <c r="AE16091">
        <f t="shared" si="251"/>
        <v>2012</v>
      </c>
    </row>
    <row r="16092" spans="1:31" x14ac:dyDescent="0.25">
      <c r="A16092" s="7">
        <v>16089</v>
      </c>
      <c r="B16092" s="8">
        <v>40961</v>
      </c>
      <c r="C16092" t="s">
        <v>3</v>
      </c>
      <c r="D16092" t="s">
        <v>854</v>
      </c>
      <c r="E16092" t="s">
        <v>9</v>
      </c>
      <c r="F16092" t="s">
        <v>668</v>
      </c>
      <c r="G16092" t="s">
        <v>377</v>
      </c>
      <c r="H16092" s="135" t="s">
        <v>1496</v>
      </c>
      <c r="I16092" t="s">
        <v>1455</v>
      </c>
      <c r="J16092" s="20">
        <v>25</v>
      </c>
      <c r="K16092" s="20" t="s">
        <v>1465</v>
      </c>
      <c r="L16092" t="s">
        <v>1466</v>
      </c>
      <c r="M16092" s="20">
        <v>3.125</v>
      </c>
      <c r="N16092" s="20">
        <v>3.125</v>
      </c>
      <c r="AE16092">
        <f t="shared" si="251"/>
        <v>2012</v>
      </c>
    </row>
    <row r="16093" spans="1:31" x14ac:dyDescent="0.25">
      <c r="A16093" s="7">
        <v>16090</v>
      </c>
      <c r="B16093" s="8">
        <v>40961</v>
      </c>
      <c r="C16093" t="s">
        <v>3</v>
      </c>
      <c r="D16093" t="s">
        <v>117</v>
      </c>
      <c r="E16093" t="s">
        <v>9</v>
      </c>
      <c r="F16093" t="s">
        <v>828</v>
      </c>
      <c r="G16093" t="s">
        <v>895</v>
      </c>
      <c r="H16093" s="135" t="s">
        <v>2564</v>
      </c>
      <c r="I16093" t="s">
        <v>1454</v>
      </c>
      <c r="J16093" s="20">
        <v>33</v>
      </c>
      <c r="K16093" s="20" t="s">
        <v>3</v>
      </c>
      <c r="L16093" t="s">
        <v>1464</v>
      </c>
      <c r="M16093" s="20">
        <v>10.24</v>
      </c>
      <c r="N16093" s="20">
        <v>7.26</v>
      </c>
      <c r="AE16093">
        <f t="shared" si="251"/>
        <v>2012</v>
      </c>
    </row>
    <row r="16094" spans="1:31" x14ac:dyDescent="0.25">
      <c r="A16094" s="7">
        <v>16091</v>
      </c>
      <c r="B16094" s="8">
        <v>40961</v>
      </c>
      <c r="C16094" t="s">
        <v>3</v>
      </c>
      <c r="D16094" t="s">
        <v>1144</v>
      </c>
      <c r="E16094" t="s">
        <v>9</v>
      </c>
      <c r="F16094" t="s">
        <v>779</v>
      </c>
      <c r="G16094" t="s">
        <v>929</v>
      </c>
      <c r="H16094" s="135" t="s">
        <v>2659</v>
      </c>
      <c r="I16094" t="s">
        <v>1455</v>
      </c>
      <c r="J16094" s="20">
        <v>22</v>
      </c>
      <c r="K16094" s="20" t="s">
        <v>1465</v>
      </c>
      <c r="L16094" t="s">
        <v>1466</v>
      </c>
      <c r="M16094" s="20">
        <v>2.75</v>
      </c>
      <c r="N16094" s="20">
        <v>2.75</v>
      </c>
      <c r="AE16094">
        <f t="shared" si="251"/>
        <v>2012</v>
      </c>
    </row>
    <row r="16095" spans="1:31" x14ac:dyDescent="0.25">
      <c r="A16095" s="7">
        <v>16092</v>
      </c>
      <c r="B16095" s="8">
        <v>40961</v>
      </c>
      <c r="C16095" t="s">
        <v>3</v>
      </c>
      <c r="D16095" t="s">
        <v>668</v>
      </c>
      <c r="E16095" t="s">
        <v>9</v>
      </c>
      <c r="F16095" t="s">
        <v>854</v>
      </c>
      <c r="G16095" t="s">
        <v>714</v>
      </c>
      <c r="H16095" s="9" t="s">
        <v>2571</v>
      </c>
      <c r="I16095" t="s">
        <v>1455</v>
      </c>
      <c r="J16095" s="20">
        <v>81</v>
      </c>
      <c r="K16095" s="20" t="s">
        <v>3</v>
      </c>
      <c r="L16095" t="s">
        <v>1463</v>
      </c>
      <c r="M16095" s="20">
        <v>11.03</v>
      </c>
      <c r="N16095" s="20">
        <v>9.7200000000000006</v>
      </c>
      <c r="AE16095">
        <f t="shared" si="251"/>
        <v>2012</v>
      </c>
    </row>
    <row r="16096" spans="1:31" x14ac:dyDescent="0.25">
      <c r="A16096" s="7">
        <v>16093</v>
      </c>
      <c r="B16096" s="8">
        <v>40961</v>
      </c>
      <c r="C16096" t="s">
        <v>3</v>
      </c>
      <c r="D16096" t="s">
        <v>1068</v>
      </c>
      <c r="E16096" t="s">
        <v>9</v>
      </c>
      <c r="F16096" t="s">
        <v>668</v>
      </c>
      <c r="G16096" t="s">
        <v>732</v>
      </c>
      <c r="H16096" s="135" t="s">
        <v>1496</v>
      </c>
      <c r="I16096" t="s">
        <v>1455</v>
      </c>
      <c r="J16096" s="20">
        <v>33</v>
      </c>
      <c r="K16096" s="20" t="s">
        <v>9</v>
      </c>
      <c r="L16096" t="s">
        <v>1463</v>
      </c>
      <c r="M16096" s="20">
        <v>3.96</v>
      </c>
      <c r="N16096" s="20">
        <v>4.79</v>
      </c>
      <c r="AE16096">
        <f t="shared" si="251"/>
        <v>2012</v>
      </c>
    </row>
    <row r="16097" spans="1:31" x14ac:dyDescent="0.25">
      <c r="A16097" s="7">
        <v>16094</v>
      </c>
      <c r="B16097" s="8">
        <v>40962</v>
      </c>
      <c r="C16097" t="s">
        <v>3</v>
      </c>
      <c r="D16097" t="s">
        <v>1109</v>
      </c>
      <c r="E16097" t="s">
        <v>9</v>
      </c>
      <c r="F16097" t="s">
        <v>1082</v>
      </c>
      <c r="G16097" t="s">
        <v>732</v>
      </c>
      <c r="H16097" s="135" t="s">
        <v>2179</v>
      </c>
      <c r="I16097" t="s">
        <v>1454</v>
      </c>
      <c r="J16097" s="20">
        <v>22</v>
      </c>
      <c r="K16097" s="20" t="s">
        <v>1465</v>
      </c>
      <c r="L16097" t="s">
        <v>1466</v>
      </c>
      <c r="M16097" s="20">
        <v>5.5</v>
      </c>
      <c r="N16097" s="20">
        <v>5.5</v>
      </c>
      <c r="AE16097">
        <f t="shared" si="251"/>
        <v>2012</v>
      </c>
    </row>
    <row r="16098" spans="1:31" x14ac:dyDescent="0.25">
      <c r="A16098" s="7">
        <v>16095</v>
      </c>
      <c r="B16098" s="8">
        <v>40962</v>
      </c>
      <c r="C16098" t="s">
        <v>3</v>
      </c>
      <c r="D16098" t="s">
        <v>521</v>
      </c>
      <c r="E16098" t="s">
        <v>9</v>
      </c>
      <c r="F16098" t="s">
        <v>543</v>
      </c>
      <c r="G16098" t="s">
        <v>870</v>
      </c>
      <c r="H16098" s="135" t="s">
        <v>2473</v>
      </c>
      <c r="I16098" t="s">
        <v>1454</v>
      </c>
      <c r="J16098" s="20">
        <v>40</v>
      </c>
      <c r="K16098" s="20" t="s">
        <v>1465</v>
      </c>
      <c r="L16098" t="s">
        <v>1466</v>
      </c>
      <c r="M16098" s="20">
        <v>10</v>
      </c>
      <c r="N16098" s="20">
        <v>10</v>
      </c>
      <c r="AE16098">
        <f t="shared" si="251"/>
        <v>2012</v>
      </c>
    </row>
    <row r="16099" spans="1:31" x14ac:dyDescent="0.25">
      <c r="A16099" s="7">
        <v>16096</v>
      </c>
      <c r="B16099" s="8">
        <v>40962</v>
      </c>
      <c r="C16099" t="s">
        <v>3</v>
      </c>
      <c r="D16099" t="s">
        <v>1130</v>
      </c>
      <c r="E16099" t="s">
        <v>9</v>
      </c>
      <c r="F16099" t="s">
        <v>828</v>
      </c>
      <c r="G16099" t="s">
        <v>929</v>
      </c>
      <c r="H16099" s="135" t="s">
        <v>2984</v>
      </c>
      <c r="I16099" t="s">
        <v>1454</v>
      </c>
      <c r="J16099" s="20">
        <v>14</v>
      </c>
      <c r="K16099" s="20" t="s">
        <v>1465</v>
      </c>
      <c r="L16099" t="s">
        <v>1466</v>
      </c>
      <c r="M16099" s="20">
        <v>3.5</v>
      </c>
      <c r="N16099" s="20">
        <v>3.5</v>
      </c>
      <c r="AE16099">
        <f t="shared" si="251"/>
        <v>2012</v>
      </c>
    </row>
    <row r="16100" spans="1:31" x14ac:dyDescent="0.25">
      <c r="A16100" s="7">
        <v>16097</v>
      </c>
      <c r="B16100" s="8">
        <v>40962</v>
      </c>
      <c r="C16100" t="s">
        <v>3</v>
      </c>
      <c r="D16100" t="s">
        <v>1123</v>
      </c>
      <c r="E16100" t="s">
        <v>9</v>
      </c>
      <c r="F16100" t="s">
        <v>1091</v>
      </c>
      <c r="G16100" t="s">
        <v>929</v>
      </c>
      <c r="H16100" s="135" t="s">
        <v>2743</v>
      </c>
      <c r="I16100" t="s">
        <v>1454</v>
      </c>
      <c r="J16100" s="20">
        <v>40</v>
      </c>
      <c r="K16100" s="20" t="s">
        <v>3</v>
      </c>
      <c r="L16100" t="s">
        <v>1463</v>
      </c>
      <c r="M16100" s="20">
        <v>11.4</v>
      </c>
      <c r="N16100" s="20">
        <v>9.6</v>
      </c>
      <c r="AE16100">
        <f t="shared" si="251"/>
        <v>2012</v>
      </c>
    </row>
    <row r="16101" spans="1:31" x14ac:dyDescent="0.25">
      <c r="A16101" s="7">
        <v>16098</v>
      </c>
      <c r="B16101" s="8">
        <v>40962</v>
      </c>
      <c r="C16101" t="s">
        <v>3</v>
      </c>
      <c r="D16101" t="s">
        <v>543</v>
      </c>
      <c r="E16101" t="s">
        <v>9</v>
      </c>
      <c r="F16101" t="s">
        <v>687</v>
      </c>
      <c r="G16101" t="s">
        <v>895</v>
      </c>
      <c r="H16101" s="135" t="s">
        <v>2696</v>
      </c>
      <c r="I16101" t="s">
        <v>1454</v>
      </c>
      <c r="J16101" s="20">
        <v>12</v>
      </c>
      <c r="K16101" s="20" t="s">
        <v>9</v>
      </c>
      <c r="L16101" t="s">
        <v>1464</v>
      </c>
      <c r="M16101" s="20">
        <v>2.64</v>
      </c>
      <c r="N16101" s="20">
        <v>4.3599999999999994</v>
      </c>
      <c r="AE16101">
        <f t="shared" si="251"/>
        <v>2012</v>
      </c>
    </row>
    <row r="16102" spans="1:31" x14ac:dyDescent="0.25">
      <c r="A16102" s="7">
        <v>16099</v>
      </c>
      <c r="B16102" s="8">
        <v>40962</v>
      </c>
      <c r="C16102" t="s">
        <v>3</v>
      </c>
      <c r="D16102" t="s">
        <v>543</v>
      </c>
      <c r="E16102" t="s">
        <v>9</v>
      </c>
      <c r="F16102" t="s">
        <v>978</v>
      </c>
      <c r="G16102" t="s">
        <v>895</v>
      </c>
      <c r="H16102" s="135" t="s">
        <v>2696</v>
      </c>
      <c r="I16102" t="s">
        <v>1454</v>
      </c>
      <c r="J16102" s="20">
        <v>12</v>
      </c>
      <c r="K16102" s="20" t="s">
        <v>9</v>
      </c>
      <c r="L16102" t="s">
        <v>1464</v>
      </c>
      <c r="M16102" s="20">
        <v>2.64</v>
      </c>
      <c r="N16102" s="20">
        <v>4.3599999999999994</v>
      </c>
      <c r="AE16102">
        <f t="shared" si="251"/>
        <v>2012</v>
      </c>
    </row>
    <row r="16103" spans="1:31" x14ac:dyDescent="0.25">
      <c r="A16103" s="7">
        <v>16100</v>
      </c>
      <c r="B16103" s="8">
        <v>40963</v>
      </c>
      <c r="C16103" t="s">
        <v>3</v>
      </c>
      <c r="D16103" t="s">
        <v>914</v>
      </c>
      <c r="E16103" t="s">
        <v>9</v>
      </c>
      <c r="F16103" t="s">
        <v>869</v>
      </c>
      <c r="G16103" t="s">
        <v>861</v>
      </c>
      <c r="H16103" s="135" t="s">
        <v>2435</v>
      </c>
      <c r="I16103" t="s">
        <v>1454</v>
      </c>
      <c r="J16103" s="20">
        <v>25</v>
      </c>
      <c r="K16103" s="20" t="s">
        <v>9</v>
      </c>
      <c r="L16103" t="s">
        <v>1464</v>
      </c>
      <c r="M16103" s="20">
        <v>5.5</v>
      </c>
      <c r="N16103" s="20">
        <v>8</v>
      </c>
      <c r="AE16103">
        <f t="shared" si="251"/>
        <v>2012</v>
      </c>
    </row>
    <row r="16104" spans="1:31" x14ac:dyDescent="0.25">
      <c r="A16104" s="7">
        <v>16101</v>
      </c>
      <c r="B16104" s="8">
        <v>40963</v>
      </c>
      <c r="C16104" t="s">
        <v>3</v>
      </c>
      <c r="D16104" t="s">
        <v>914</v>
      </c>
      <c r="E16104" t="s">
        <v>9</v>
      </c>
      <c r="F16104" t="s">
        <v>1005</v>
      </c>
      <c r="G16104" t="s">
        <v>648</v>
      </c>
      <c r="H16104" s="135" t="s">
        <v>2041</v>
      </c>
      <c r="I16104" t="s">
        <v>1454</v>
      </c>
      <c r="J16104" s="20">
        <v>140</v>
      </c>
      <c r="K16104" s="20" t="s">
        <v>3</v>
      </c>
      <c r="L16104" t="s">
        <v>1464</v>
      </c>
      <c r="M16104" s="20">
        <v>40.200000000000003</v>
      </c>
      <c r="N16104" s="20">
        <v>30.8</v>
      </c>
      <c r="AE16104">
        <f t="shared" si="251"/>
        <v>2012</v>
      </c>
    </row>
    <row r="16105" spans="1:31" x14ac:dyDescent="0.25">
      <c r="A16105" s="7">
        <v>16102</v>
      </c>
      <c r="B16105" s="8">
        <v>40963</v>
      </c>
      <c r="C16105" t="s">
        <v>3</v>
      </c>
      <c r="D16105" t="s">
        <v>1107</v>
      </c>
      <c r="E16105" t="s">
        <v>9</v>
      </c>
      <c r="F16105" t="s">
        <v>787</v>
      </c>
      <c r="G16105" t="s">
        <v>1016</v>
      </c>
      <c r="H16105" s="135" t="s">
        <v>3139</v>
      </c>
      <c r="I16105" t="s">
        <v>1455</v>
      </c>
      <c r="J16105" s="20">
        <v>10</v>
      </c>
      <c r="K16105" s="20" t="s">
        <v>1465</v>
      </c>
      <c r="L16105" t="s">
        <v>1466</v>
      </c>
      <c r="M16105" s="20">
        <v>1.25</v>
      </c>
      <c r="N16105" s="20">
        <v>1.25</v>
      </c>
      <c r="AE16105">
        <f t="shared" si="251"/>
        <v>2012</v>
      </c>
    </row>
    <row r="16106" spans="1:31" x14ac:dyDescent="0.25">
      <c r="A16106" s="7">
        <v>16103</v>
      </c>
      <c r="B16106" s="8">
        <v>40963</v>
      </c>
      <c r="C16106" t="s">
        <v>3</v>
      </c>
      <c r="D16106" t="s">
        <v>1144</v>
      </c>
      <c r="E16106" t="s">
        <v>9</v>
      </c>
      <c r="F16106" t="s">
        <v>779</v>
      </c>
      <c r="G16106" t="s">
        <v>929</v>
      </c>
      <c r="H16106" s="135" t="s">
        <v>2665</v>
      </c>
      <c r="I16106" t="s">
        <v>1455</v>
      </c>
      <c r="J16106" s="20">
        <v>22</v>
      </c>
      <c r="K16106" s="20" t="s">
        <v>1465</v>
      </c>
      <c r="L16106" t="s">
        <v>1466</v>
      </c>
      <c r="M16106" s="20">
        <v>2.75</v>
      </c>
      <c r="N16106" s="20">
        <v>2.75</v>
      </c>
      <c r="AE16106">
        <f t="shared" si="251"/>
        <v>2012</v>
      </c>
    </row>
    <row r="16107" spans="1:31" x14ac:dyDescent="0.25">
      <c r="A16107" s="7">
        <v>16104</v>
      </c>
      <c r="B16107" s="8">
        <v>40963</v>
      </c>
      <c r="C16107" t="s">
        <v>3</v>
      </c>
      <c r="D16107" t="s">
        <v>914</v>
      </c>
      <c r="E16107" t="s">
        <v>9</v>
      </c>
      <c r="F16107" t="s">
        <v>869</v>
      </c>
      <c r="G16107" t="s">
        <v>861</v>
      </c>
      <c r="H16107" s="9" t="s">
        <v>2484</v>
      </c>
      <c r="I16107" t="s">
        <v>1454</v>
      </c>
      <c r="J16107" s="20">
        <v>39</v>
      </c>
      <c r="K16107" s="20" t="s">
        <v>9</v>
      </c>
      <c r="L16107" t="s">
        <v>1463</v>
      </c>
      <c r="M16107" s="20">
        <v>9.36</v>
      </c>
      <c r="N16107" s="20">
        <v>11.14</v>
      </c>
      <c r="AE16107">
        <f t="shared" si="251"/>
        <v>2012</v>
      </c>
    </row>
    <row r="16108" spans="1:31" x14ac:dyDescent="0.25">
      <c r="A16108" s="7">
        <v>16105</v>
      </c>
      <c r="B16108" s="8">
        <v>40964</v>
      </c>
      <c r="C16108" t="s">
        <v>3</v>
      </c>
      <c r="D16108" t="s">
        <v>1095</v>
      </c>
      <c r="E16108" t="s">
        <v>9</v>
      </c>
      <c r="F16108" t="s">
        <v>1042</v>
      </c>
      <c r="G16108" t="s">
        <v>861</v>
      </c>
      <c r="H16108" s="135" t="s">
        <v>2464</v>
      </c>
      <c r="I16108" t="s">
        <v>1454</v>
      </c>
      <c r="J16108" s="20">
        <v>81</v>
      </c>
      <c r="K16108" s="20" t="s">
        <v>3</v>
      </c>
      <c r="L16108" t="s">
        <v>1463</v>
      </c>
      <c r="M16108" s="20">
        <v>22.06</v>
      </c>
      <c r="N16108" s="20">
        <v>19.440000000000001</v>
      </c>
      <c r="AE16108">
        <f t="shared" si="251"/>
        <v>2012</v>
      </c>
    </row>
    <row r="16109" spans="1:31" x14ac:dyDescent="0.25">
      <c r="A16109" s="7">
        <v>16106</v>
      </c>
      <c r="B16109" s="8">
        <v>40964</v>
      </c>
      <c r="C16109" t="s">
        <v>3</v>
      </c>
      <c r="D16109" t="s">
        <v>1095</v>
      </c>
      <c r="E16109" t="s">
        <v>9</v>
      </c>
      <c r="F16109" t="s">
        <v>1042</v>
      </c>
      <c r="G16109" t="s">
        <v>861</v>
      </c>
      <c r="H16109" s="135" t="s">
        <v>2464</v>
      </c>
      <c r="I16109" t="s">
        <v>1454</v>
      </c>
      <c r="J16109" s="20">
        <v>3</v>
      </c>
      <c r="K16109" s="20" t="s">
        <v>1465</v>
      </c>
      <c r="L16109" t="s">
        <v>1466</v>
      </c>
      <c r="M16109" s="20">
        <v>0.75</v>
      </c>
      <c r="N16109" s="20">
        <v>0.75</v>
      </c>
      <c r="AE16109">
        <f t="shared" si="251"/>
        <v>2012</v>
      </c>
    </row>
    <row r="16110" spans="1:31" x14ac:dyDescent="0.25">
      <c r="A16110" s="7">
        <v>16107</v>
      </c>
      <c r="B16110" s="8">
        <v>40964</v>
      </c>
      <c r="C16110" t="s">
        <v>3</v>
      </c>
      <c r="D16110" t="s">
        <v>543</v>
      </c>
      <c r="E16110" t="s">
        <v>9</v>
      </c>
      <c r="F16110" t="s">
        <v>978</v>
      </c>
      <c r="G16110" t="s">
        <v>732</v>
      </c>
      <c r="H16110" s="135" t="s">
        <v>2256</v>
      </c>
      <c r="I16110" t="s">
        <v>1454</v>
      </c>
      <c r="J16110" s="20">
        <v>40</v>
      </c>
      <c r="K16110" s="20" t="s">
        <v>9</v>
      </c>
      <c r="L16110" t="s">
        <v>1464</v>
      </c>
      <c r="M16110" s="20">
        <v>8.8000000000000007</v>
      </c>
      <c r="N16110" s="20">
        <v>12.2</v>
      </c>
      <c r="AE16110">
        <f t="shared" si="251"/>
        <v>2012</v>
      </c>
    </row>
    <row r="16111" spans="1:31" x14ac:dyDescent="0.25">
      <c r="A16111" s="7">
        <v>16108</v>
      </c>
      <c r="B16111" s="8">
        <v>40964</v>
      </c>
      <c r="C16111" t="s">
        <v>3</v>
      </c>
      <c r="D16111" t="s">
        <v>978</v>
      </c>
      <c r="E16111" t="s">
        <v>9</v>
      </c>
      <c r="F16111" t="s">
        <v>543</v>
      </c>
      <c r="G16111" t="s">
        <v>870</v>
      </c>
      <c r="H16111" s="135" t="s">
        <v>1496</v>
      </c>
      <c r="I16111" t="s">
        <v>1454</v>
      </c>
      <c r="J16111" s="20">
        <v>31</v>
      </c>
      <c r="K16111" s="20" t="s">
        <v>3</v>
      </c>
      <c r="L16111" t="s">
        <v>1464</v>
      </c>
      <c r="M16111" s="20">
        <v>9.68</v>
      </c>
      <c r="N16111" s="20">
        <v>6.82</v>
      </c>
      <c r="AE16111">
        <f t="shared" si="251"/>
        <v>2012</v>
      </c>
    </row>
    <row r="16112" spans="1:31" x14ac:dyDescent="0.25">
      <c r="A16112" s="7">
        <v>16109</v>
      </c>
      <c r="B16112" s="8">
        <v>40964</v>
      </c>
      <c r="C16112" t="s">
        <v>3</v>
      </c>
      <c r="D16112" t="s">
        <v>786</v>
      </c>
      <c r="E16112" t="s">
        <v>9</v>
      </c>
      <c r="F16112" t="s">
        <v>91</v>
      </c>
      <c r="G16112" t="s">
        <v>895</v>
      </c>
      <c r="H16112" s="135" t="s">
        <v>2598</v>
      </c>
      <c r="I16112" t="s">
        <v>1454</v>
      </c>
      <c r="J16112" s="20">
        <v>12</v>
      </c>
      <c r="K16112" s="20" t="s">
        <v>3</v>
      </c>
      <c r="L16112" t="s">
        <v>1464</v>
      </c>
      <c r="M16112" s="20">
        <v>4.3599999999999994</v>
      </c>
      <c r="N16112" s="20">
        <v>2.64</v>
      </c>
      <c r="AE16112">
        <f t="shared" si="251"/>
        <v>2012</v>
      </c>
    </row>
    <row r="16113" spans="1:31" x14ac:dyDescent="0.25">
      <c r="A16113" s="7">
        <v>16110</v>
      </c>
      <c r="B16113" s="8">
        <v>40964</v>
      </c>
      <c r="C16113" t="s">
        <v>3</v>
      </c>
      <c r="D16113" t="s">
        <v>1095</v>
      </c>
      <c r="E16113" t="s">
        <v>9</v>
      </c>
      <c r="F16113" t="s">
        <v>1111</v>
      </c>
      <c r="G16113" t="s">
        <v>861</v>
      </c>
      <c r="H16113" s="9" t="s">
        <v>2552</v>
      </c>
      <c r="I16113" t="s">
        <v>1454</v>
      </c>
      <c r="J16113" s="20">
        <v>56</v>
      </c>
      <c r="K16113" s="20" t="s">
        <v>3</v>
      </c>
      <c r="L16113" t="s">
        <v>1464</v>
      </c>
      <c r="M16113" s="20">
        <v>16.68</v>
      </c>
      <c r="N16113" s="20">
        <v>12.32</v>
      </c>
      <c r="AE16113">
        <f t="shared" si="251"/>
        <v>2012</v>
      </c>
    </row>
    <row r="16114" spans="1:31" x14ac:dyDescent="0.25">
      <c r="A16114" s="7">
        <v>16111</v>
      </c>
      <c r="B16114" s="8">
        <v>40965</v>
      </c>
      <c r="C16114" t="s">
        <v>3</v>
      </c>
      <c r="D16114" t="s">
        <v>854</v>
      </c>
      <c r="E16114" t="s">
        <v>9</v>
      </c>
      <c r="F16114" t="s">
        <v>184</v>
      </c>
      <c r="G16114" t="s">
        <v>732</v>
      </c>
      <c r="H16114" s="135" t="s">
        <v>2138</v>
      </c>
      <c r="I16114" t="s">
        <v>1454</v>
      </c>
      <c r="J16114" s="20">
        <v>24</v>
      </c>
      <c r="K16114" s="20" t="s">
        <v>3</v>
      </c>
      <c r="L16114" t="s">
        <v>1463</v>
      </c>
      <c r="M16114" s="20">
        <v>7.24</v>
      </c>
      <c r="N16114" s="20">
        <v>5.76</v>
      </c>
      <c r="AE16114">
        <f t="shared" si="251"/>
        <v>2012</v>
      </c>
    </row>
    <row r="16115" spans="1:31" x14ac:dyDescent="0.25">
      <c r="A16115" s="7">
        <v>16112</v>
      </c>
      <c r="B16115" s="8">
        <v>40965</v>
      </c>
      <c r="C16115" t="s">
        <v>3</v>
      </c>
      <c r="D16115" t="s">
        <v>854</v>
      </c>
      <c r="E16115" t="s">
        <v>9</v>
      </c>
      <c r="F16115" t="s">
        <v>184</v>
      </c>
      <c r="G16115" t="s">
        <v>732</v>
      </c>
      <c r="H16115" s="135" t="s">
        <v>2408</v>
      </c>
      <c r="I16115" t="s">
        <v>1454</v>
      </c>
      <c r="J16115" s="20">
        <v>24</v>
      </c>
      <c r="K16115" s="20" t="s">
        <v>1465</v>
      </c>
      <c r="L16115" t="s">
        <v>1466</v>
      </c>
      <c r="M16115" s="20">
        <v>6</v>
      </c>
      <c r="N16115" s="20">
        <v>6</v>
      </c>
      <c r="AE16115">
        <f t="shared" si="251"/>
        <v>2012</v>
      </c>
    </row>
    <row r="16116" spans="1:31" x14ac:dyDescent="0.25">
      <c r="A16116" s="7">
        <v>16113</v>
      </c>
      <c r="B16116" s="8">
        <v>40965</v>
      </c>
      <c r="C16116" t="s">
        <v>3</v>
      </c>
      <c r="D16116" t="s">
        <v>1130</v>
      </c>
      <c r="E16116" t="s">
        <v>9</v>
      </c>
      <c r="F16116" t="s">
        <v>1131</v>
      </c>
      <c r="G16116" t="s">
        <v>870</v>
      </c>
      <c r="H16116" s="135" t="s">
        <v>2469</v>
      </c>
      <c r="I16116" t="s">
        <v>1454</v>
      </c>
      <c r="J16116" s="20">
        <v>18</v>
      </c>
      <c r="K16116" s="20" t="s">
        <v>9</v>
      </c>
      <c r="L16116" t="s">
        <v>1464</v>
      </c>
      <c r="M16116" s="20">
        <v>3.96</v>
      </c>
      <c r="N16116" s="20">
        <v>6.04</v>
      </c>
      <c r="AE16116">
        <f t="shared" si="251"/>
        <v>2012</v>
      </c>
    </row>
    <row r="16117" spans="1:31" x14ac:dyDescent="0.25">
      <c r="A16117" s="7">
        <v>16114</v>
      </c>
      <c r="B16117" s="8">
        <v>40965</v>
      </c>
      <c r="C16117" t="s">
        <v>3</v>
      </c>
      <c r="D16117" t="s">
        <v>1123</v>
      </c>
      <c r="E16117" t="s">
        <v>9</v>
      </c>
      <c r="F16117" t="s">
        <v>1124</v>
      </c>
      <c r="G16117" t="s">
        <v>929</v>
      </c>
      <c r="H16117" s="135" t="s">
        <v>2727</v>
      </c>
      <c r="I16117" t="s">
        <v>1454</v>
      </c>
      <c r="J16117" s="20">
        <v>42</v>
      </c>
      <c r="K16117" s="20" t="s">
        <v>3</v>
      </c>
      <c r="L16117" t="s">
        <v>1464</v>
      </c>
      <c r="M16117" s="20">
        <v>12.76</v>
      </c>
      <c r="N16117" s="20">
        <v>9.24</v>
      </c>
      <c r="AE16117">
        <f t="shared" si="251"/>
        <v>2012</v>
      </c>
    </row>
    <row r="16118" spans="1:31" x14ac:dyDescent="0.25">
      <c r="A16118" s="7">
        <v>16115</v>
      </c>
      <c r="B16118" s="8">
        <v>40965</v>
      </c>
      <c r="C16118" t="s">
        <v>3</v>
      </c>
      <c r="D16118" t="s">
        <v>1046</v>
      </c>
      <c r="E16118" t="s">
        <v>9</v>
      </c>
      <c r="F16118" t="s">
        <v>1072</v>
      </c>
      <c r="G16118" t="s">
        <v>65</v>
      </c>
      <c r="H16118" s="135" t="s">
        <v>1571</v>
      </c>
      <c r="I16118" t="s">
        <v>1454</v>
      </c>
      <c r="J16118" s="20">
        <v>18</v>
      </c>
      <c r="K16118" s="20" t="s">
        <v>9</v>
      </c>
      <c r="L16118" t="s">
        <v>1464</v>
      </c>
      <c r="M16118" s="20">
        <v>3.96</v>
      </c>
      <c r="N16118" s="20">
        <v>6.04</v>
      </c>
      <c r="AE16118">
        <f t="shared" si="251"/>
        <v>2012</v>
      </c>
    </row>
    <row r="16119" spans="1:31" x14ac:dyDescent="0.25">
      <c r="A16119" s="7">
        <v>16116</v>
      </c>
      <c r="B16119" s="8">
        <v>40965</v>
      </c>
      <c r="C16119" t="s">
        <v>3</v>
      </c>
      <c r="D16119" t="s">
        <v>1046</v>
      </c>
      <c r="E16119" t="s">
        <v>9</v>
      </c>
      <c r="F16119" t="s">
        <v>1072</v>
      </c>
      <c r="G16119" t="s">
        <v>65</v>
      </c>
      <c r="H16119" s="135" t="s">
        <v>1571</v>
      </c>
      <c r="I16119" t="s">
        <v>1454</v>
      </c>
      <c r="J16119" s="20">
        <v>12</v>
      </c>
      <c r="K16119" s="20" t="s">
        <v>1465</v>
      </c>
      <c r="L16119" t="s">
        <v>1466</v>
      </c>
      <c r="M16119" s="20">
        <v>3</v>
      </c>
      <c r="N16119" s="20">
        <v>3</v>
      </c>
      <c r="AE16119">
        <f t="shared" si="251"/>
        <v>2012</v>
      </c>
    </row>
    <row r="16120" spans="1:31" x14ac:dyDescent="0.25">
      <c r="A16120" s="7">
        <v>16117</v>
      </c>
      <c r="B16120" s="8">
        <v>40965</v>
      </c>
      <c r="C16120" t="s">
        <v>3</v>
      </c>
      <c r="D16120" t="s">
        <v>1144</v>
      </c>
      <c r="E16120" t="s">
        <v>9</v>
      </c>
      <c r="F16120" t="s">
        <v>1139</v>
      </c>
      <c r="G16120" t="s">
        <v>14</v>
      </c>
      <c r="H16120" s="135" t="s">
        <v>1516</v>
      </c>
      <c r="I16120" t="s">
        <v>1454</v>
      </c>
      <c r="J16120" s="20">
        <v>12</v>
      </c>
      <c r="K16120" s="20" t="s">
        <v>9</v>
      </c>
      <c r="L16120" t="s">
        <v>1464</v>
      </c>
      <c r="M16120" s="20">
        <v>2.64</v>
      </c>
      <c r="N16120" s="20">
        <v>4.3599999999999994</v>
      </c>
      <c r="AE16120">
        <f t="shared" si="251"/>
        <v>2012</v>
      </c>
    </row>
    <row r="16121" spans="1:31" x14ac:dyDescent="0.25">
      <c r="A16121" s="7">
        <v>16118</v>
      </c>
      <c r="B16121" s="8">
        <v>40965</v>
      </c>
      <c r="C16121" t="s">
        <v>3</v>
      </c>
      <c r="D16121" t="s">
        <v>543</v>
      </c>
      <c r="E16121" t="s">
        <v>9</v>
      </c>
      <c r="F16121" t="s">
        <v>268</v>
      </c>
      <c r="G16121" t="s">
        <v>895</v>
      </c>
      <c r="H16121" s="135" t="s">
        <v>3085</v>
      </c>
      <c r="I16121" t="s">
        <v>1454</v>
      </c>
      <c r="J16121" s="20">
        <v>7</v>
      </c>
      <c r="K16121" s="20" t="s">
        <v>9</v>
      </c>
      <c r="L16121" t="s">
        <v>1464</v>
      </c>
      <c r="M16121" s="20">
        <v>1.54</v>
      </c>
      <c r="N16121" s="20">
        <v>2.96</v>
      </c>
      <c r="AE16121">
        <f t="shared" si="251"/>
        <v>2012</v>
      </c>
    </row>
    <row r="16122" spans="1:31" x14ac:dyDescent="0.25">
      <c r="A16122" s="7">
        <v>16119</v>
      </c>
      <c r="B16122" s="8">
        <v>40965</v>
      </c>
      <c r="C16122" t="s">
        <v>3</v>
      </c>
      <c r="D16122" t="s">
        <v>178</v>
      </c>
      <c r="E16122" t="s">
        <v>9</v>
      </c>
      <c r="F16122" t="s">
        <v>91</v>
      </c>
      <c r="G16122" t="s">
        <v>714</v>
      </c>
      <c r="H16122" s="9" t="s">
        <v>2205</v>
      </c>
      <c r="I16122" t="s">
        <v>1454</v>
      </c>
      <c r="J16122" s="20">
        <v>76</v>
      </c>
      <c r="K16122" s="20" t="s">
        <v>9</v>
      </c>
      <c r="L16122" t="s">
        <v>1463</v>
      </c>
      <c r="M16122" s="20">
        <v>18.239999999999998</v>
      </c>
      <c r="N16122" s="20">
        <v>20.76</v>
      </c>
      <c r="AE16122">
        <f t="shared" si="251"/>
        <v>2012</v>
      </c>
    </row>
    <row r="16123" spans="1:31" x14ac:dyDescent="0.25">
      <c r="A16123" s="7">
        <v>16120</v>
      </c>
      <c r="B16123" s="8">
        <v>40968</v>
      </c>
      <c r="C16123" t="s">
        <v>3</v>
      </c>
      <c r="D16123" t="s">
        <v>557</v>
      </c>
      <c r="E16123" t="s">
        <v>9</v>
      </c>
      <c r="F16123" t="s">
        <v>727</v>
      </c>
      <c r="G16123" t="s">
        <v>732</v>
      </c>
      <c r="H16123" s="135" t="s">
        <v>2161</v>
      </c>
      <c r="I16123" t="s">
        <v>1454</v>
      </c>
      <c r="J16123" s="20">
        <v>21</v>
      </c>
      <c r="K16123" s="20" t="s">
        <v>3</v>
      </c>
      <c r="L16123" t="s">
        <v>1464</v>
      </c>
      <c r="M16123" s="20">
        <v>6.88</v>
      </c>
      <c r="N16123" s="20">
        <v>4.62</v>
      </c>
      <c r="AE16123">
        <f t="shared" si="251"/>
        <v>2012</v>
      </c>
    </row>
    <row r="16124" spans="1:31" x14ac:dyDescent="0.25">
      <c r="A16124" s="7">
        <v>16121</v>
      </c>
      <c r="B16124" s="8">
        <v>40968</v>
      </c>
      <c r="C16124" t="s">
        <v>3</v>
      </c>
      <c r="D16124" t="s">
        <v>1064</v>
      </c>
      <c r="E16124" t="s">
        <v>9</v>
      </c>
      <c r="F16124" t="s">
        <v>1028</v>
      </c>
      <c r="G16124" t="s">
        <v>870</v>
      </c>
      <c r="H16124" s="135" t="s">
        <v>2466</v>
      </c>
      <c r="I16124" t="s">
        <v>1454</v>
      </c>
      <c r="J16124" s="20">
        <v>45</v>
      </c>
      <c r="K16124" s="20" t="s">
        <v>9</v>
      </c>
      <c r="L16124" t="s">
        <v>1464</v>
      </c>
      <c r="M16124" s="20">
        <v>9.9</v>
      </c>
      <c r="N16124" s="20">
        <v>13.6</v>
      </c>
      <c r="AE16124">
        <f t="shared" si="251"/>
        <v>2012</v>
      </c>
    </row>
    <row r="16125" spans="1:31" x14ac:dyDescent="0.25">
      <c r="A16125" s="7">
        <v>16122</v>
      </c>
      <c r="B16125" s="8">
        <v>40968</v>
      </c>
      <c r="C16125" t="s">
        <v>3</v>
      </c>
      <c r="D16125" t="s">
        <v>104</v>
      </c>
      <c r="E16125" t="s">
        <v>9</v>
      </c>
      <c r="F16125" t="s">
        <v>727</v>
      </c>
      <c r="G16125" t="s">
        <v>870</v>
      </c>
      <c r="H16125" s="9" t="s">
        <v>2494</v>
      </c>
      <c r="I16125" t="s">
        <v>1454</v>
      </c>
      <c r="J16125" s="20">
        <v>15</v>
      </c>
      <c r="K16125" s="20" t="s">
        <v>9</v>
      </c>
      <c r="L16125" t="s">
        <v>1464</v>
      </c>
      <c r="M16125" s="20">
        <v>3.3</v>
      </c>
      <c r="N16125" s="20">
        <v>5.2</v>
      </c>
      <c r="AE16125">
        <f t="shared" si="251"/>
        <v>2012</v>
      </c>
    </row>
    <row r="16126" spans="1:31" x14ac:dyDescent="0.25">
      <c r="A16126" s="7">
        <v>16123</v>
      </c>
      <c r="B16126" s="8">
        <v>40968</v>
      </c>
      <c r="C16126" t="s">
        <v>3</v>
      </c>
      <c r="D16126" t="s">
        <v>1140</v>
      </c>
      <c r="E16126" t="s">
        <v>9</v>
      </c>
      <c r="F16126" t="s">
        <v>1134</v>
      </c>
      <c r="G16126" t="s">
        <v>929</v>
      </c>
      <c r="H16126" s="135" t="s">
        <v>2658</v>
      </c>
      <c r="I16126" t="s">
        <v>1455</v>
      </c>
      <c r="J16126" s="20">
        <v>21</v>
      </c>
      <c r="K16126" s="20" t="s">
        <v>3</v>
      </c>
      <c r="L16126" t="s">
        <v>1463</v>
      </c>
      <c r="M16126" s="20">
        <v>3.23</v>
      </c>
      <c r="N16126" s="20">
        <v>2.52</v>
      </c>
      <c r="AE16126">
        <f t="shared" si="251"/>
        <v>2012</v>
      </c>
    </row>
    <row r="16127" spans="1:31" x14ac:dyDescent="0.25">
      <c r="A16127" s="7">
        <v>16124</v>
      </c>
      <c r="B16127" s="8">
        <v>40968</v>
      </c>
      <c r="C16127" t="s">
        <v>3</v>
      </c>
      <c r="D16127" t="s">
        <v>1104</v>
      </c>
      <c r="E16127" t="s">
        <v>9</v>
      </c>
      <c r="F16127" t="s">
        <v>828</v>
      </c>
      <c r="G16127" t="s">
        <v>861</v>
      </c>
      <c r="H16127" s="135" t="s">
        <v>1496</v>
      </c>
      <c r="I16127" t="s">
        <v>1454</v>
      </c>
      <c r="J16127" s="20">
        <v>2</v>
      </c>
      <c r="K16127" s="20" t="s">
        <v>9</v>
      </c>
      <c r="L16127" t="s">
        <v>1464</v>
      </c>
      <c r="M16127" s="20">
        <v>0.44</v>
      </c>
      <c r="N16127" s="20">
        <v>1.56</v>
      </c>
      <c r="AE16127">
        <f t="shared" si="251"/>
        <v>2012</v>
      </c>
    </row>
    <row r="16128" spans="1:31" x14ac:dyDescent="0.25">
      <c r="A16128" s="7">
        <v>16125</v>
      </c>
      <c r="B16128" s="8">
        <v>40969</v>
      </c>
      <c r="C16128" t="s">
        <v>3</v>
      </c>
      <c r="D16128" t="s">
        <v>1132</v>
      </c>
      <c r="E16128" t="s">
        <v>9</v>
      </c>
      <c r="F16128" t="s">
        <v>678</v>
      </c>
      <c r="G16128" t="s">
        <v>1016</v>
      </c>
      <c r="H16128" s="9" t="s">
        <v>2858</v>
      </c>
      <c r="I16128" t="s">
        <v>1455</v>
      </c>
      <c r="J16128" s="20">
        <v>9</v>
      </c>
      <c r="K16128" s="20" t="s">
        <v>1465</v>
      </c>
      <c r="L16128" t="s">
        <v>1466</v>
      </c>
      <c r="M16128" s="20">
        <v>1.125</v>
      </c>
      <c r="N16128" s="20">
        <v>1.125</v>
      </c>
      <c r="AE16128">
        <f t="shared" si="251"/>
        <v>2012</v>
      </c>
    </row>
    <row r="16129" spans="1:31" x14ac:dyDescent="0.25">
      <c r="A16129" s="7">
        <v>16126</v>
      </c>
      <c r="B16129" s="8">
        <v>40969</v>
      </c>
      <c r="C16129" t="s">
        <v>3</v>
      </c>
      <c r="D16129" t="s">
        <v>1146</v>
      </c>
      <c r="E16129" t="s">
        <v>9</v>
      </c>
      <c r="F16129" t="s">
        <v>678</v>
      </c>
      <c r="G16129" t="s">
        <v>895</v>
      </c>
      <c r="H16129" s="135" t="s">
        <v>2567</v>
      </c>
      <c r="I16129" t="s">
        <v>1458</v>
      </c>
      <c r="J16129" s="20">
        <v>12</v>
      </c>
      <c r="K16129" s="20" t="s">
        <v>1465</v>
      </c>
      <c r="L16129" t="s">
        <v>1466</v>
      </c>
      <c r="M16129" s="20">
        <v>30</v>
      </c>
      <c r="N16129" s="20">
        <v>10</v>
      </c>
      <c r="AE16129">
        <f t="shared" si="251"/>
        <v>2012</v>
      </c>
    </row>
    <row r="16130" spans="1:31" x14ac:dyDescent="0.25">
      <c r="A16130" s="7">
        <v>16127</v>
      </c>
      <c r="B16130" s="8">
        <v>40969</v>
      </c>
      <c r="C16130" t="s">
        <v>3</v>
      </c>
      <c r="D16130" t="s">
        <v>734</v>
      </c>
      <c r="E16130" t="s">
        <v>9</v>
      </c>
      <c r="F16130" t="s">
        <v>655</v>
      </c>
      <c r="G16130" t="s">
        <v>929</v>
      </c>
      <c r="H16130" s="9" t="s">
        <v>2652</v>
      </c>
      <c r="I16130" t="s">
        <v>1454</v>
      </c>
      <c r="J16130" s="20">
        <v>47</v>
      </c>
      <c r="K16130" s="20" t="s">
        <v>3</v>
      </c>
      <c r="L16130" t="s">
        <v>1464</v>
      </c>
      <c r="M16130" s="20">
        <v>14.16</v>
      </c>
      <c r="N16130" s="20">
        <v>10.34</v>
      </c>
      <c r="AE16130">
        <f t="shared" si="251"/>
        <v>2012</v>
      </c>
    </row>
    <row r="16131" spans="1:31" x14ac:dyDescent="0.25">
      <c r="A16131" s="7">
        <v>16128</v>
      </c>
      <c r="B16131" s="8">
        <v>40970</v>
      </c>
      <c r="C16131" t="s">
        <v>3</v>
      </c>
      <c r="D16131" t="s">
        <v>854</v>
      </c>
      <c r="E16131" t="s">
        <v>9</v>
      </c>
      <c r="F16131" t="s">
        <v>184</v>
      </c>
      <c r="G16131" t="s">
        <v>732</v>
      </c>
      <c r="H16131" s="135" t="s">
        <v>2173</v>
      </c>
      <c r="I16131" t="s">
        <v>1454</v>
      </c>
      <c r="J16131" s="20">
        <v>12</v>
      </c>
      <c r="K16131" s="20" t="s">
        <v>9</v>
      </c>
      <c r="L16131" t="s">
        <v>1463</v>
      </c>
      <c r="M16131" s="20">
        <v>2.88</v>
      </c>
      <c r="N16131" s="20">
        <v>4.12</v>
      </c>
      <c r="AE16131">
        <f t="shared" si="251"/>
        <v>2012</v>
      </c>
    </row>
    <row r="16132" spans="1:31" x14ac:dyDescent="0.25">
      <c r="A16132" s="7">
        <v>16129</v>
      </c>
      <c r="B16132" s="8">
        <v>40971</v>
      </c>
      <c r="C16132" t="s">
        <v>3</v>
      </c>
      <c r="D16132" t="s">
        <v>521</v>
      </c>
      <c r="E16132" t="s">
        <v>9</v>
      </c>
      <c r="F16132" t="s">
        <v>1147</v>
      </c>
      <c r="G16132" t="s">
        <v>648</v>
      </c>
      <c r="H16132" s="135" t="s">
        <v>1877</v>
      </c>
      <c r="I16132" t="s">
        <v>1458</v>
      </c>
      <c r="J16132" s="20">
        <v>6</v>
      </c>
      <c r="K16132" s="20" t="s">
        <v>1465</v>
      </c>
      <c r="L16132" t="s">
        <v>1466</v>
      </c>
      <c r="M16132" s="20">
        <v>10</v>
      </c>
      <c r="N16132" s="20">
        <v>30</v>
      </c>
      <c r="AE16132">
        <f t="shared" ref="AE16132:AE16195" si="252">YEAR(B16132)</f>
        <v>2012</v>
      </c>
    </row>
    <row r="16133" spans="1:31" x14ac:dyDescent="0.25">
      <c r="A16133" s="7">
        <v>16130</v>
      </c>
      <c r="B16133" s="8">
        <v>40971</v>
      </c>
      <c r="C16133" t="s">
        <v>3</v>
      </c>
      <c r="D16133" t="s">
        <v>543</v>
      </c>
      <c r="E16133" t="s">
        <v>9</v>
      </c>
      <c r="F16133" t="s">
        <v>268</v>
      </c>
      <c r="G16133" t="s">
        <v>929</v>
      </c>
      <c r="H16133" s="135" t="s">
        <v>2748</v>
      </c>
      <c r="I16133" t="s">
        <v>1454</v>
      </c>
      <c r="J16133" s="20">
        <v>14</v>
      </c>
      <c r="K16133" s="20" t="s">
        <v>9</v>
      </c>
      <c r="L16133" t="s">
        <v>1463</v>
      </c>
      <c r="M16133" s="20">
        <v>3.36</v>
      </c>
      <c r="N16133" s="20">
        <v>4.6400000000000006</v>
      </c>
      <c r="AE16133">
        <f t="shared" si="252"/>
        <v>2012</v>
      </c>
    </row>
    <row r="16134" spans="1:31" x14ac:dyDescent="0.25">
      <c r="A16134" s="7">
        <v>16131</v>
      </c>
      <c r="B16134" s="8">
        <v>40971</v>
      </c>
      <c r="C16134" t="s">
        <v>3</v>
      </c>
      <c r="D16134" t="s">
        <v>543</v>
      </c>
      <c r="E16134" t="s">
        <v>9</v>
      </c>
      <c r="F16134" t="s">
        <v>521</v>
      </c>
      <c r="G16134" t="s">
        <v>895</v>
      </c>
      <c r="H16134" s="135" t="s">
        <v>2803</v>
      </c>
      <c r="I16134" t="s">
        <v>1454</v>
      </c>
      <c r="J16134" s="20">
        <v>45</v>
      </c>
      <c r="K16134" s="20" t="s">
        <v>3</v>
      </c>
      <c r="L16134" t="s">
        <v>1464</v>
      </c>
      <c r="M16134" s="20">
        <v>13.6</v>
      </c>
      <c r="N16134" s="20">
        <v>9.9</v>
      </c>
      <c r="AE16134">
        <f t="shared" si="252"/>
        <v>2012</v>
      </c>
    </row>
    <row r="16135" spans="1:31" x14ac:dyDescent="0.25">
      <c r="A16135" s="7">
        <v>16132</v>
      </c>
      <c r="B16135" s="8">
        <v>40971</v>
      </c>
      <c r="C16135" t="s">
        <v>3</v>
      </c>
      <c r="D16135" t="s">
        <v>1095</v>
      </c>
      <c r="E16135" t="s">
        <v>9</v>
      </c>
      <c r="F16135" t="s">
        <v>810</v>
      </c>
      <c r="G16135" t="s">
        <v>648</v>
      </c>
      <c r="H16135" s="9" t="s">
        <v>2957</v>
      </c>
      <c r="I16135" t="s">
        <v>1454</v>
      </c>
      <c r="J16135" s="20">
        <v>132</v>
      </c>
      <c r="K16135" s="20" t="s">
        <v>9</v>
      </c>
      <c r="L16135" t="s">
        <v>1464</v>
      </c>
      <c r="M16135" s="20">
        <v>29.04</v>
      </c>
      <c r="N16135" s="20">
        <v>37.96</v>
      </c>
      <c r="AE16135">
        <f t="shared" si="252"/>
        <v>2012</v>
      </c>
    </row>
    <row r="16136" spans="1:31" x14ac:dyDescent="0.25">
      <c r="A16136" s="7">
        <v>16133</v>
      </c>
      <c r="B16136" s="8">
        <v>40972</v>
      </c>
      <c r="C16136" t="s">
        <v>3</v>
      </c>
      <c r="D16136" t="s">
        <v>698</v>
      </c>
      <c r="E16136" t="s">
        <v>9</v>
      </c>
      <c r="F16136" t="s">
        <v>578</v>
      </c>
      <c r="G16136" t="s">
        <v>870</v>
      </c>
      <c r="H16136" s="135" t="s">
        <v>1496</v>
      </c>
      <c r="I16136" t="s">
        <v>1455</v>
      </c>
      <c r="J16136" s="20">
        <v>45</v>
      </c>
      <c r="K16136" s="20" t="s">
        <v>3</v>
      </c>
      <c r="L16136" t="s">
        <v>1464</v>
      </c>
      <c r="M16136" s="20">
        <v>6.8</v>
      </c>
      <c r="N16136" s="20">
        <v>4.95</v>
      </c>
      <c r="AE16136">
        <f t="shared" si="252"/>
        <v>2012</v>
      </c>
    </row>
    <row r="16137" spans="1:31" x14ac:dyDescent="0.25">
      <c r="A16137" s="7">
        <v>16134</v>
      </c>
      <c r="B16137" s="8">
        <v>40972</v>
      </c>
      <c r="C16137" t="s">
        <v>3</v>
      </c>
      <c r="D16137" t="s">
        <v>678</v>
      </c>
      <c r="E16137" t="s">
        <v>9</v>
      </c>
      <c r="F16137" t="s">
        <v>787</v>
      </c>
      <c r="G16137" t="s">
        <v>1016</v>
      </c>
      <c r="H16137" s="9" t="s">
        <v>3040</v>
      </c>
      <c r="I16137" t="s">
        <v>1455</v>
      </c>
      <c r="J16137" s="20">
        <v>10</v>
      </c>
      <c r="K16137" s="20" t="s">
        <v>1465</v>
      </c>
      <c r="L16137" t="s">
        <v>1466</v>
      </c>
      <c r="M16137" s="20">
        <v>1.25</v>
      </c>
      <c r="N16137" s="20">
        <v>1.25</v>
      </c>
      <c r="AE16137">
        <f t="shared" si="252"/>
        <v>2012</v>
      </c>
    </row>
    <row r="16138" spans="1:31" x14ac:dyDescent="0.25">
      <c r="A16138" s="7">
        <v>16135</v>
      </c>
      <c r="B16138" s="8">
        <v>40973</v>
      </c>
      <c r="C16138" t="s">
        <v>3</v>
      </c>
      <c r="D16138" t="s">
        <v>397</v>
      </c>
      <c r="E16138" t="s">
        <v>9</v>
      </c>
      <c r="F16138" t="s">
        <v>183</v>
      </c>
      <c r="G16138" t="s">
        <v>11</v>
      </c>
      <c r="H16138" s="135" t="s">
        <v>1505</v>
      </c>
      <c r="I16138" t="s">
        <v>1454</v>
      </c>
      <c r="J16138" s="20">
        <v>78</v>
      </c>
      <c r="K16138" s="20" t="s">
        <v>9</v>
      </c>
      <c r="L16138" t="s">
        <v>1464</v>
      </c>
      <c r="M16138" s="20">
        <v>17.16</v>
      </c>
      <c r="N16138" s="20">
        <v>22.84</v>
      </c>
      <c r="AE16138">
        <f t="shared" si="252"/>
        <v>2012</v>
      </c>
    </row>
    <row r="16139" spans="1:31" x14ac:dyDescent="0.25">
      <c r="A16139" s="7">
        <v>16136</v>
      </c>
      <c r="B16139" s="8">
        <v>40973</v>
      </c>
      <c r="C16139" t="s">
        <v>3</v>
      </c>
      <c r="D16139" t="s">
        <v>543</v>
      </c>
      <c r="E16139" t="s">
        <v>9</v>
      </c>
      <c r="F16139" t="s">
        <v>1131</v>
      </c>
      <c r="G16139" t="s">
        <v>895</v>
      </c>
      <c r="H16139" s="136" t="s">
        <v>2783</v>
      </c>
      <c r="I16139" t="s">
        <v>1454</v>
      </c>
      <c r="J16139" s="20">
        <v>16</v>
      </c>
      <c r="K16139" s="20" t="s">
        <v>9</v>
      </c>
      <c r="L16139" t="s">
        <v>1464</v>
      </c>
      <c r="M16139" s="20">
        <v>3.52</v>
      </c>
      <c r="N16139" s="20">
        <v>5.48</v>
      </c>
      <c r="AE16139">
        <f t="shared" si="252"/>
        <v>2012</v>
      </c>
    </row>
    <row r="16140" spans="1:31" x14ac:dyDescent="0.25">
      <c r="A16140" s="7">
        <v>16137</v>
      </c>
      <c r="B16140" s="8">
        <v>40973</v>
      </c>
      <c r="C16140" t="s">
        <v>3</v>
      </c>
      <c r="D16140" t="s">
        <v>543</v>
      </c>
      <c r="E16140" t="s">
        <v>9</v>
      </c>
      <c r="F16140" t="s">
        <v>233</v>
      </c>
      <c r="G16140" t="s">
        <v>895</v>
      </c>
      <c r="H16140" s="135" t="s">
        <v>2599</v>
      </c>
      <c r="I16140" t="s">
        <v>1454</v>
      </c>
      <c r="J16140" s="20">
        <v>30</v>
      </c>
      <c r="K16140" s="20" t="s">
        <v>9</v>
      </c>
      <c r="L16140" t="s">
        <v>1464</v>
      </c>
      <c r="M16140" s="20">
        <v>6.6</v>
      </c>
      <c r="N16140" s="20">
        <v>9.4</v>
      </c>
      <c r="AE16140">
        <f t="shared" si="252"/>
        <v>2012</v>
      </c>
    </row>
    <row r="16141" spans="1:31" x14ac:dyDescent="0.25">
      <c r="A16141" s="7">
        <v>16138</v>
      </c>
      <c r="B16141" s="8">
        <v>40974</v>
      </c>
      <c r="C16141" t="s">
        <v>3</v>
      </c>
      <c r="D16141" t="s">
        <v>1119</v>
      </c>
      <c r="E16141" t="s">
        <v>9</v>
      </c>
      <c r="F16141" t="s">
        <v>1131</v>
      </c>
      <c r="G16141" t="s">
        <v>929</v>
      </c>
      <c r="H16141" s="135" t="s">
        <v>2678</v>
      </c>
      <c r="I16141" t="s">
        <v>1454</v>
      </c>
      <c r="J16141" s="20">
        <v>29</v>
      </c>
      <c r="K16141" s="20" t="s">
        <v>9</v>
      </c>
      <c r="L16141" t="s">
        <v>1464</v>
      </c>
      <c r="M16141" s="20">
        <v>6.38</v>
      </c>
      <c r="N16141" s="20">
        <v>9.1199999999999992</v>
      </c>
      <c r="AE16141">
        <f t="shared" si="252"/>
        <v>2012</v>
      </c>
    </row>
    <row r="16142" spans="1:31" x14ac:dyDescent="0.25">
      <c r="A16142" s="7">
        <v>16139</v>
      </c>
      <c r="B16142" s="8">
        <v>40974</v>
      </c>
      <c r="C16142" t="s">
        <v>3</v>
      </c>
      <c r="D16142" t="s">
        <v>1123</v>
      </c>
      <c r="E16142" t="s">
        <v>9</v>
      </c>
      <c r="F16142" t="s">
        <v>1111</v>
      </c>
      <c r="G16142" t="s">
        <v>1016</v>
      </c>
      <c r="H16142" s="135" t="s">
        <v>2871</v>
      </c>
      <c r="I16142" t="s">
        <v>1454</v>
      </c>
      <c r="J16142" s="20">
        <v>40</v>
      </c>
      <c r="K16142" s="20" t="s">
        <v>3</v>
      </c>
      <c r="L16142" t="s">
        <v>1464</v>
      </c>
      <c r="M16142" s="20">
        <v>12.2</v>
      </c>
      <c r="N16142" s="20">
        <v>8.8000000000000007</v>
      </c>
      <c r="AE16142">
        <f t="shared" si="252"/>
        <v>2012</v>
      </c>
    </row>
    <row r="16143" spans="1:31" x14ac:dyDescent="0.25">
      <c r="A16143" s="7">
        <v>16140</v>
      </c>
      <c r="B16143" s="8">
        <v>40975</v>
      </c>
      <c r="C16143" t="s">
        <v>3</v>
      </c>
      <c r="D16143" t="s">
        <v>1146</v>
      </c>
      <c r="E16143" t="s">
        <v>9</v>
      </c>
      <c r="F16143" t="s">
        <v>678</v>
      </c>
      <c r="G16143" t="s">
        <v>895</v>
      </c>
      <c r="H16143" s="135" t="s">
        <v>2565</v>
      </c>
      <c r="I16143" t="s">
        <v>1455</v>
      </c>
      <c r="J16143" s="20">
        <v>15</v>
      </c>
      <c r="K16143" s="20" t="s">
        <v>1465</v>
      </c>
      <c r="L16143" t="s">
        <v>1466</v>
      </c>
      <c r="M16143" s="20">
        <v>1.875</v>
      </c>
      <c r="N16143" s="20">
        <v>1.875</v>
      </c>
      <c r="AE16143">
        <f t="shared" si="252"/>
        <v>2012</v>
      </c>
    </row>
    <row r="16144" spans="1:31" x14ac:dyDescent="0.25">
      <c r="A16144" s="7">
        <v>16141</v>
      </c>
      <c r="B16144" s="8">
        <v>40976</v>
      </c>
      <c r="C16144" t="s">
        <v>3</v>
      </c>
      <c r="D16144" t="s">
        <v>973</v>
      </c>
      <c r="E16144" t="s">
        <v>9</v>
      </c>
      <c r="F16144" t="s">
        <v>860</v>
      </c>
      <c r="G16144" t="s">
        <v>929</v>
      </c>
      <c r="H16144" s="135" t="s">
        <v>2678</v>
      </c>
      <c r="I16144" t="s">
        <v>1454</v>
      </c>
      <c r="J16144" s="20">
        <v>10</v>
      </c>
      <c r="K16144" s="20" t="s">
        <v>9</v>
      </c>
      <c r="L16144" t="s">
        <v>1464</v>
      </c>
      <c r="M16144" s="20">
        <v>2.2000000000000002</v>
      </c>
      <c r="N16144" s="20">
        <v>3.8</v>
      </c>
      <c r="AE16144">
        <f t="shared" si="252"/>
        <v>2012</v>
      </c>
    </row>
    <row r="16145" spans="1:31" x14ac:dyDescent="0.25">
      <c r="A16145" s="7">
        <v>16142</v>
      </c>
      <c r="B16145" s="8">
        <v>40977</v>
      </c>
      <c r="C16145" t="s">
        <v>3</v>
      </c>
      <c r="D16145" t="s">
        <v>923</v>
      </c>
      <c r="E16145" t="s">
        <v>9</v>
      </c>
      <c r="F16145" t="s">
        <v>117</v>
      </c>
      <c r="G16145" t="s">
        <v>648</v>
      </c>
      <c r="H16145" s="9" t="s">
        <v>1797</v>
      </c>
      <c r="I16145" t="s">
        <v>1454</v>
      </c>
      <c r="J16145" s="20">
        <v>35</v>
      </c>
      <c r="K16145" s="20" t="s">
        <v>9</v>
      </c>
      <c r="L16145" t="s">
        <v>1464</v>
      </c>
      <c r="M16145" s="20">
        <v>7.7</v>
      </c>
      <c r="N16145" s="20">
        <v>10.8</v>
      </c>
      <c r="AE16145">
        <f t="shared" si="252"/>
        <v>2012</v>
      </c>
    </row>
    <row r="16146" spans="1:31" x14ac:dyDescent="0.25">
      <c r="A16146" s="7">
        <v>16143</v>
      </c>
      <c r="B16146" s="8">
        <v>40977</v>
      </c>
      <c r="C16146" t="s">
        <v>3</v>
      </c>
      <c r="D16146" t="s">
        <v>1146</v>
      </c>
      <c r="E16146" t="s">
        <v>9</v>
      </c>
      <c r="F16146" t="s">
        <v>860</v>
      </c>
      <c r="G16146" t="s">
        <v>895</v>
      </c>
      <c r="H16146" s="135" t="s">
        <v>1496</v>
      </c>
      <c r="I16146" t="s">
        <v>1454</v>
      </c>
      <c r="J16146" s="20">
        <v>15</v>
      </c>
      <c r="K16146" s="20" t="s">
        <v>9</v>
      </c>
      <c r="L16146" t="s">
        <v>1464</v>
      </c>
      <c r="M16146" s="20">
        <v>3.3</v>
      </c>
      <c r="N16146" s="20">
        <v>5.2</v>
      </c>
      <c r="AE16146">
        <f t="shared" si="252"/>
        <v>2012</v>
      </c>
    </row>
    <row r="16147" spans="1:31" x14ac:dyDescent="0.25">
      <c r="A16147" s="7">
        <v>16144</v>
      </c>
      <c r="B16147" s="8">
        <v>40978</v>
      </c>
      <c r="C16147" t="s">
        <v>3</v>
      </c>
      <c r="D16147" t="s">
        <v>1109</v>
      </c>
      <c r="E16147" t="s">
        <v>9</v>
      </c>
      <c r="F16147" t="s">
        <v>1118</v>
      </c>
      <c r="G16147" t="s">
        <v>732</v>
      </c>
      <c r="H16147" s="136" t="s">
        <v>2239</v>
      </c>
      <c r="I16147" t="s">
        <v>1455</v>
      </c>
      <c r="J16147" s="20">
        <v>18</v>
      </c>
      <c r="K16147" s="20" t="s">
        <v>3</v>
      </c>
      <c r="L16147" t="s">
        <v>1463</v>
      </c>
      <c r="M16147" s="20">
        <v>2.84</v>
      </c>
      <c r="N16147" s="20">
        <v>2.16</v>
      </c>
      <c r="AE16147">
        <f t="shared" si="252"/>
        <v>2012</v>
      </c>
    </row>
    <row r="16148" spans="1:31" x14ac:dyDescent="0.25">
      <c r="A16148" s="7">
        <v>16145</v>
      </c>
      <c r="B16148" s="8">
        <v>40978</v>
      </c>
      <c r="C16148" t="s">
        <v>3</v>
      </c>
      <c r="D16148" t="s">
        <v>952</v>
      </c>
      <c r="E16148" t="s">
        <v>9</v>
      </c>
      <c r="F16148" t="s">
        <v>1031</v>
      </c>
      <c r="G16148" t="s">
        <v>732</v>
      </c>
      <c r="H16148" s="135" t="s">
        <v>2160</v>
      </c>
      <c r="I16148" t="s">
        <v>1454</v>
      </c>
      <c r="J16148" s="20">
        <v>10</v>
      </c>
      <c r="K16148" s="20" t="s">
        <v>1465</v>
      </c>
      <c r="L16148" t="s">
        <v>1466</v>
      </c>
      <c r="M16148" s="20">
        <v>2.5</v>
      </c>
      <c r="N16148" s="20">
        <v>2.5</v>
      </c>
      <c r="AE16148">
        <f t="shared" si="252"/>
        <v>2012</v>
      </c>
    </row>
    <row r="16149" spans="1:31" x14ac:dyDescent="0.25">
      <c r="A16149" s="7">
        <v>16146</v>
      </c>
      <c r="B16149" s="8">
        <v>40978</v>
      </c>
      <c r="C16149" t="s">
        <v>3</v>
      </c>
      <c r="D16149" t="s">
        <v>376</v>
      </c>
      <c r="E16149" t="s">
        <v>9</v>
      </c>
      <c r="F16149" t="s">
        <v>678</v>
      </c>
      <c r="G16149" t="s">
        <v>895</v>
      </c>
      <c r="H16149" s="135" t="s">
        <v>2708</v>
      </c>
      <c r="I16149" t="s">
        <v>1455</v>
      </c>
      <c r="J16149" s="20">
        <v>46</v>
      </c>
      <c r="K16149" s="20" t="s">
        <v>3</v>
      </c>
      <c r="L16149" t="s">
        <v>1464</v>
      </c>
      <c r="M16149" s="20">
        <v>6.9399999999999995</v>
      </c>
      <c r="N16149" s="20">
        <v>5.0600000000000005</v>
      </c>
      <c r="AE16149">
        <f t="shared" si="252"/>
        <v>2012</v>
      </c>
    </row>
    <row r="16150" spans="1:31" x14ac:dyDescent="0.25">
      <c r="A16150" s="7">
        <v>16147</v>
      </c>
      <c r="B16150" s="8">
        <v>40978</v>
      </c>
      <c r="C16150" t="s">
        <v>3</v>
      </c>
      <c r="D16150" t="s">
        <v>982</v>
      </c>
      <c r="E16150" t="s">
        <v>9</v>
      </c>
      <c r="F16150" t="s">
        <v>1108</v>
      </c>
      <c r="G16150" t="s">
        <v>17</v>
      </c>
      <c r="H16150" s="135" t="s">
        <v>1500</v>
      </c>
      <c r="I16150" t="s">
        <v>1454</v>
      </c>
      <c r="J16150" s="20">
        <v>49</v>
      </c>
      <c r="K16150" s="20" t="s">
        <v>3</v>
      </c>
      <c r="L16150" t="s">
        <v>1464</v>
      </c>
      <c r="M16150" s="20">
        <v>14.72</v>
      </c>
      <c r="N16150" s="20">
        <v>10.78</v>
      </c>
      <c r="AE16150">
        <f t="shared" si="252"/>
        <v>2012</v>
      </c>
    </row>
    <row r="16151" spans="1:31" x14ac:dyDescent="0.25">
      <c r="A16151" s="7">
        <v>16148</v>
      </c>
      <c r="B16151" s="8">
        <v>40978</v>
      </c>
      <c r="C16151" t="s">
        <v>3</v>
      </c>
      <c r="D16151" t="s">
        <v>1141</v>
      </c>
      <c r="E16151" t="s">
        <v>9</v>
      </c>
      <c r="F16151" t="s">
        <v>1122</v>
      </c>
      <c r="G16151" t="s">
        <v>931</v>
      </c>
      <c r="H16151" s="9" t="s">
        <v>2646</v>
      </c>
      <c r="I16151" t="s">
        <v>1455</v>
      </c>
      <c r="J16151" s="20">
        <v>30</v>
      </c>
      <c r="K16151" s="20" t="s">
        <v>3</v>
      </c>
      <c r="L16151" t="s">
        <v>1463</v>
      </c>
      <c r="M16151" s="20">
        <v>4.4000000000000004</v>
      </c>
      <c r="N16151" s="20">
        <v>3.6</v>
      </c>
      <c r="AE16151">
        <f t="shared" si="252"/>
        <v>2012</v>
      </c>
    </row>
    <row r="16152" spans="1:31" x14ac:dyDescent="0.25">
      <c r="A16152" s="7">
        <v>16149</v>
      </c>
      <c r="B16152" s="8">
        <v>40978</v>
      </c>
      <c r="C16152" t="s">
        <v>3</v>
      </c>
      <c r="D16152" t="s">
        <v>779</v>
      </c>
      <c r="E16152" t="s">
        <v>9</v>
      </c>
      <c r="F16152" t="s">
        <v>833</v>
      </c>
      <c r="G16152" t="s">
        <v>895</v>
      </c>
      <c r="H16152" s="135" t="s">
        <v>3140</v>
      </c>
      <c r="I16152" t="s">
        <v>1454</v>
      </c>
      <c r="J16152" s="20">
        <v>30</v>
      </c>
      <c r="K16152" s="20" t="s">
        <v>3</v>
      </c>
      <c r="L16152" t="s">
        <v>1464</v>
      </c>
      <c r="M16152" s="20">
        <v>9.4</v>
      </c>
      <c r="N16152" s="20">
        <v>6.6</v>
      </c>
      <c r="AE16152">
        <f t="shared" si="252"/>
        <v>2012</v>
      </c>
    </row>
    <row r="16153" spans="1:31" x14ac:dyDescent="0.25">
      <c r="A16153" s="7">
        <v>16150</v>
      </c>
      <c r="B16153" s="8">
        <v>40978</v>
      </c>
      <c r="C16153" t="s">
        <v>3</v>
      </c>
      <c r="D16153" t="s">
        <v>1146</v>
      </c>
      <c r="E16153" t="s">
        <v>9</v>
      </c>
      <c r="F16153" t="s">
        <v>1101</v>
      </c>
      <c r="G16153" t="s">
        <v>895</v>
      </c>
      <c r="H16153" s="135" t="s">
        <v>2570</v>
      </c>
      <c r="I16153" t="s">
        <v>1454</v>
      </c>
      <c r="J16153" s="20">
        <v>30</v>
      </c>
      <c r="K16153" s="20" t="s">
        <v>1465</v>
      </c>
      <c r="L16153" t="s">
        <v>1466</v>
      </c>
      <c r="M16153" s="20">
        <v>7.5</v>
      </c>
      <c r="N16153" s="20">
        <v>7.5</v>
      </c>
      <c r="AE16153">
        <f t="shared" si="252"/>
        <v>2012</v>
      </c>
    </row>
    <row r="16154" spans="1:31" x14ac:dyDescent="0.25">
      <c r="A16154" s="7">
        <v>16151</v>
      </c>
      <c r="B16154" s="8">
        <v>40978</v>
      </c>
      <c r="C16154" t="s">
        <v>3</v>
      </c>
      <c r="D16154" t="s">
        <v>1146</v>
      </c>
      <c r="E16154" t="s">
        <v>9</v>
      </c>
      <c r="F16154" t="s">
        <v>860</v>
      </c>
      <c r="G16154" t="s">
        <v>895</v>
      </c>
      <c r="H16154" s="135" t="s">
        <v>1496</v>
      </c>
      <c r="I16154" t="s">
        <v>1454</v>
      </c>
      <c r="J16154" s="20">
        <v>30</v>
      </c>
      <c r="K16154" s="20" t="s">
        <v>9</v>
      </c>
      <c r="L16154" t="s">
        <v>1464</v>
      </c>
      <c r="M16154" s="20">
        <v>6.6</v>
      </c>
      <c r="N16154" s="20">
        <v>9.4</v>
      </c>
      <c r="AE16154">
        <f t="shared" si="252"/>
        <v>2012</v>
      </c>
    </row>
    <row r="16155" spans="1:31" x14ac:dyDescent="0.25">
      <c r="A16155" s="7">
        <v>16152</v>
      </c>
      <c r="B16155" s="8">
        <v>40979</v>
      </c>
      <c r="C16155" t="s">
        <v>3</v>
      </c>
      <c r="D16155" t="s">
        <v>542</v>
      </c>
      <c r="E16155" t="s">
        <v>9</v>
      </c>
      <c r="F16155" t="s">
        <v>1141</v>
      </c>
      <c r="G16155" t="s">
        <v>931</v>
      </c>
      <c r="H16155" s="9" t="s">
        <v>2646</v>
      </c>
      <c r="I16155" t="s">
        <v>1455</v>
      </c>
      <c r="J16155" s="20">
        <v>25</v>
      </c>
      <c r="K16155" s="20" t="s">
        <v>3</v>
      </c>
      <c r="L16155" t="s">
        <v>1464</v>
      </c>
      <c r="M16155" s="20">
        <v>4</v>
      </c>
      <c r="N16155" s="20">
        <v>2.75</v>
      </c>
      <c r="AE16155">
        <f t="shared" si="252"/>
        <v>2012</v>
      </c>
    </row>
    <row r="16156" spans="1:31" x14ac:dyDescent="0.25">
      <c r="A16156" s="7">
        <v>16153</v>
      </c>
      <c r="B16156" s="8">
        <v>40979</v>
      </c>
      <c r="C16156" t="s">
        <v>3</v>
      </c>
      <c r="D16156" t="s">
        <v>973</v>
      </c>
      <c r="E16156" t="s">
        <v>9</v>
      </c>
      <c r="F16156" t="s">
        <v>1021</v>
      </c>
      <c r="G16156" t="s">
        <v>929</v>
      </c>
      <c r="H16156" s="135" t="s">
        <v>2698</v>
      </c>
      <c r="I16156" t="s">
        <v>1454</v>
      </c>
      <c r="J16156" s="20">
        <v>9</v>
      </c>
      <c r="K16156" s="20" t="s">
        <v>9</v>
      </c>
      <c r="L16156" t="s">
        <v>1464</v>
      </c>
      <c r="M16156" s="20">
        <v>1.98</v>
      </c>
      <c r="N16156" s="20">
        <v>3.52</v>
      </c>
      <c r="AE16156">
        <f t="shared" si="252"/>
        <v>2012</v>
      </c>
    </row>
    <row r="16157" spans="1:31" x14ac:dyDescent="0.25">
      <c r="A16157" s="7">
        <v>16154</v>
      </c>
      <c r="B16157" s="8">
        <v>40979</v>
      </c>
      <c r="C16157" t="s">
        <v>3</v>
      </c>
      <c r="D16157" t="s">
        <v>668</v>
      </c>
      <c r="E16157" t="s">
        <v>9</v>
      </c>
      <c r="F16157" t="s">
        <v>698</v>
      </c>
      <c r="G16157" t="s">
        <v>870</v>
      </c>
      <c r="H16157" s="135" t="s">
        <v>1496</v>
      </c>
      <c r="I16157" t="s">
        <v>1454</v>
      </c>
      <c r="J16157" s="20">
        <v>16</v>
      </c>
      <c r="K16157" s="20" t="s">
        <v>9</v>
      </c>
      <c r="L16157" t="s">
        <v>1464</v>
      </c>
      <c r="M16157" s="20">
        <v>3.52</v>
      </c>
      <c r="N16157" s="20">
        <v>5.48</v>
      </c>
      <c r="AE16157">
        <f t="shared" si="252"/>
        <v>2012</v>
      </c>
    </row>
    <row r="16158" spans="1:31" x14ac:dyDescent="0.25">
      <c r="A16158" s="7">
        <v>16155</v>
      </c>
      <c r="B16158" s="8">
        <v>40980</v>
      </c>
      <c r="C16158" t="s">
        <v>3</v>
      </c>
      <c r="D16158" t="s">
        <v>1144</v>
      </c>
      <c r="E16158" t="s">
        <v>9</v>
      </c>
      <c r="F16158" t="s">
        <v>150</v>
      </c>
      <c r="G16158" t="s">
        <v>14</v>
      </c>
      <c r="H16158" s="135" t="s">
        <v>1491</v>
      </c>
      <c r="I16158" t="s">
        <v>1454</v>
      </c>
      <c r="J16158" s="20">
        <v>35</v>
      </c>
      <c r="K16158" s="20" t="s">
        <v>3</v>
      </c>
      <c r="L16158" t="s">
        <v>1464</v>
      </c>
      <c r="M16158" s="20">
        <v>10.8</v>
      </c>
      <c r="N16158" s="20">
        <v>7.7</v>
      </c>
      <c r="AE16158">
        <f t="shared" si="252"/>
        <v>2012</v>
      </c>
    </row>
    <row r="16159" spans="1:31" x14ac:dyDescent="0.25">
      <c r="A16159" s="7">
        <v>16156</v>
      </c>
      <c r="B16159" s="8">
        <v>40980</v>
      </c>
      <c r="C16159" t="s">
        <v>3</v>
      </c>
      <c r="D16159" t="s">
        <v>779</v>
      </c>
      <c r="E16159" t="s">
        <v>9</v>
      </c>
      <c r="F16159" t="s">
        <v>1144</v>
      </c>
      <c r="G16159" t="s">
        <v>929</v>
      </c>
      <c r="H16159" s="135" t="s">
        <v>2665</v>
      </c>
      <c r="I16159" t="s">
        <v>1455</v>
      </c>
      <c r="J16159" s="20">
        <v>35</v>
      </c>
      <c r="K16159" s="20" t="s">
        <v>1465</v>
      </c>
      <c r="L16159" t="s">
        <v>1466</v>
      </c>
      <c r="M16159" s="20">
        <v>4.375</v>
      </c>
      <c r="N16159" s="20">
        <v>4.375</v>
      </c>
      <c r="AE16159">
        <f t="shared" si="252"/>
        <v>2012</v>
      </c>
    </row>
    <row r="16160" spans="1:31" x14ac:dyDescent="0.25">
      <c r="A16160" s="7">
        <v>16157</v>
      </c>
      <c r="B16160" s="8">
        <v>40980</v>
      </c>
      <c r="C16160" t="s">
        <v>3</v>
      </c>
      <c r="D16160" t="s">
        <v>440</v>
      </c>
      <c r="E16160" t="s">
        <v>9</v>
      </c>
      <c r="F16160" t="s">
        <v>1093</v>
      </c>
      <c r="G16160" t="s">
        <v>861</v>
      </c>
      <c r="H16160" s="135" t="s">
        <v>1496</v>
      </c>
      <c r="I16160" t="s">
        <v>1454</v>
      </c>
      <c r="J16160" s="20">
        <v>25</v>
      </c>
      <c r="K16160" s="20" t="s">
        <v>9</v>
      </c>
      <c r="L16160" t="s">
        <v>1463</v>
      </c>
      <c r="M16160" s="20">
        <v>6</v>
      </c>
      <c r="N16160" s="20">
        <v>7.5</v>
      </c>
      <c r="AE16160">
        <f t="shared" si="252"/>
        <v>2012</v>
      </c>
    </row>
    <row r="16161" spans="1:31" x14ac:dyDescent="0.25">
      <c r="A16161" s="7">
        <v>16158</v>
      </c>
      <c r="B16161" s="8">
        <v>40981</v>
      </c>
      <c r="C16161" t="s">
        <v>3</v>
      </c>
      <c r="D16161" t="s">
        <v>1129</v>
      </c>
      <c r="E16161" t="s">
        <v>9</v>
      </c>
      <c r="F16161" t="s">
        <v>628</v>
      </c>
      <c r="G16161" t="s">
        <v>11</v>
      </c>
      <c r="H16161" s="135" t="s">
        <v>1509</v>
      </c>
      <c r="I16161" t="s">
        <v>1454</v>
      </c>
      <c r="J16161" s="20">
        <v>30</v>
      </c>
      <c r="K16161" s="20" t="s">
        <v>3</v>
      </c>
      <c r="L16161" t="s">
        <v>1464</v>
      </c>
      <c r="M16161" s="20">
        <v>9.4</v>
      </c>
      <c r="N16161" s="20">
        <v>6.6</v>
      </c>
      <c r="AE16161">
        <f t="shared" si="252"/>
        <v>2012</v>
      </c>
    </row>
    <row r="16162" spans="1:31" x14ac:dyDescent="0.25">
      <c r="A16162" s="7">
        <v>16159</v>
      </c>
      <c r="B16162" s="8">
        <v>40982</v>
      </c>
      <c r="C16162" t="s">
        <v>3</v>
      </c>
      <c r="D16162" t="s">
        <v>868</v>
      </c>
      <c r="E16162" t="s">
        <v>9</v>
      </c>
      <c r="F16162" t="s">
        <v>1028</v>
      </c>
      <c r="G16162" t="s">
        <v>870</v>
      </c>
      <c r="H16162" s="135" t="s">
        <v>1496</v>
      </c>
      <c r="I16162" t="s">
        <v>1454</v>
      </c>
      <c r="J16162" s="20">
        <v>23</v>
      </c>
      <c r="K16162" s="20" t="s">
        <v>3</v>
      </c>
      <c r="L16162" t="s">
        <v>1464</v>
      </c>
      <c r="M16162" s="20">
        <v>7.4399999999999995</v>
      </c>
      <c r="N16162" s="20">
        <v>5.0600000000000005</v>
      </c>
      <c r="AE16162">
        <f t="shared" si="252"/>
        <v>2012</v>
      </c>
    </row>
    <row r="16163" spans="1:31" x14ac:dyDescent="0.25">
      <c r="A16163" s="7">
        <v>16160</v>
      </c>
      <c r="B16163" s="8">
        <v>40983</v>
      </c>
      <c r="C16163" t="s">
        <v>3</v>
      </c>
      <c r="D16163" t="s">
        <v>1046</v>
      </c>
      <c r="E16163" t="s">
        <v>9</v>
      </c>
      <c r="F16163" t="s">
        <v>338</v>
      </c>
      <c r="G16163" t="s">
        <v>714</v>
      </c>
      <c r="H16163" s="135" t="s">
        <v>2006</v>
      </c>
      <c r="I16163" t="s">
        <v>1454</v>
      </c>
      <c r="J16163" s="20">
        <v>40</v>
      </c>
      <c r="K16163" s="20" t="s">
        <v>3</v>
      </c>
      <c r="L16163" t="s">
        <v>1464</v>
      </c>
      <c r="M16163" s="20">
        <v>12.2</v>
      </c>
      <c r="N16163" s="20">
        <v>8.8000000000000007</v>
      </c>
      <c r="AE16163">
        <f t="shared" si="252"/>
        <v>2012</v>
      </c>
    </row>
    <row r="16164" spans="1:31" x14ac:dyDescent="0.25">
      <c r="A16164" s="7">
        <v>16161</v>
      </c>
      <c r="B16164" s="8">
        <v>40983</v>
      </c>
      <c r="C16164" t="s">
        <v>3</v>
      </c>
      <c r="D16164" t="s">
        <v>1104</v>
      </c>
      <c r="E16164" t="s">
        <v>9</v>
      </c>
      <c r="F16164" t="s">
        <v>338</v>
      </c>
      <c r="G16164" t="s">
        <v>732</v>
      </c>
      <c r="H16164" s="135" t="s">
        <v>1496</v>
      </c>
      <c r="I16164" t="s">
        <v>1454</v>
      </c>
      <c r="J16164" s="20">
        <v>14</v>
      </c>
      <c r="K16164" s="20" t="s">
        <v>9</v>
      </c>
      <c r="L16164" t="s">
        <v>1464</v>
      </c>
      <c r="M16164" s="20">
        <v>3.08</v>
      </c>
      <c r="N16164" s="20">
        <v>4.92</v>
      </c>
      <c r="AE16164">
        <f t="shared" si="252"/>
        <v>2012</v>
      </c>
    </row>
    <row r="16165" spans="1:31" x14ac:dyDescent="0.25">
      <c r="A16165" s="7">
        <v>16162</v>
      </c>
      <c r="B16165" s="8">
        <v>40985</v>
      </c>
      <c r="C16165" t="s">
        <v>3</v>
      </c>
      <c r="D16165" t="s">
        <v>1123</v>
      </c>
      <c r="E16165" t="s">
        <v>9</v>
      </c>
      <c r="F16165" t="s">
        <v>1147</v>
      </c>
      <c r="G16165" t="s">
        <v>648</v>
      </c>
      <c r="H16165" s="135" t="s">
        <v>3141</v>
      </c>
      <c r="I16165" t="s">
        <v>1454</v>
      </c>
      <c r="J16165" s="20">
        <v>60</v>
      </c>
      <c r="K16165" s="20" t="s">
        <v>1465</v>
      </c>
      <c r="L16165" t="s">
        <v>1466</v>
      </c>
      <c r="M16165" s="20">
        <v>15</v>
      </c>
      <c r="N16165" s="20">
        <v>15</v>
      </c>
      <c r="AE16165">
        <f t="shared" si="252"/>
        <v>2012</v>
      </c>
    </row>
    <row r="16166" spans="1:31" x14ac:dyDescent="0.25">
      <c r="A16166" s="7">
        <v>16163</v>
      </c>
      <c r="B16166" s="8">
        <v>40985</v>
      </c>
      <c r="C16166" t="s">
        <v>3</v>
      </c>
      <c r="D16166" t="s">
        <v>1146</v>
      </c>
      <c r="E16166" t="s">
        <v>9</v>
      </c>
      <c r="F16166" t="s">
        <v>678</v>
      </c>
      <c r="G16166" t="s">
        <v>895</v>
      </c>
      <c r="H16166" s="135" t="s">
        <v>2531</v>
      </c>
      <c r="I16166" t="s">
        <v>1455</v>
      </c>
      <c r="J16166" s="20">
        <v>15</v>
      </c>
      <c r="K16166" s="20" t="s">
        <v>1465</v>
      </c>
      <c r="L16166" t="s">
        <v>1466</v>
      </c>
      <c r="M16166" s="20">
        <v>1.875</v>
      </c>
      <c r="N16166" s="20">
        <v>1.875</v>
      </c>
      <c r="AE16166">
        <f t="shared" si="252"/>
        <v>2012</v>
      </c>
    </row>
    <row r="16167" spans="1:31" x14ac:dyDescent="0.25">
      <c r="A16167" s="7">
        <v>16164</v>
      </c>
      <c r="B16167" s="8">
        <v>40985</v>
      </c>
      <c r="C16167" t="s">
        <v>3</v>
      </c>
      <c r="D16167" t="s">
        <v>787</v>
      </c>
      <c r="E16167" t="s">
        <v>9</v>
      </c>
      <c r="F16167" t="s">
        <v>1107</v>
      </c>
      <c r="G16167" t="s">
        <v>1016</v>
      </c>
      <c r="H16167" s="135" t="s">
        <v>3139</v>
      </c>
      <c r="I16167" t="s">
        <v>1455</v>
      </c>
      <c r="J16167" s="20">
        <v>10</v>
      </c>
      <c r="K16167" s="20" t="s">
        <v>9</v>
      </c>
      <c r="L16167" t="s">
        <v>1464</v>
      </c>
      <c r="M16167" s="20">
        <v>1.1000000000000001</v>
      </c>
      <c r="N16167" s="20">
        <v>1.9</v>
      </c>
      <c r="AE16167">
        <f t="shared" si="252"/>
        <v>2012</v>
      </c>
    </row>
    <row r="16168" spans="1:31" x14ac:dyDescent="0.25">
      <c r="A16168" s="7">
        <v>16165</v>
      </c>
      <c r="B16168" s="8">
        <v>40985</v>
      </c>
      <c r="C16168" t="s">
        <v>3</v>
      </c>
      <c r="D16168" t="s">
        <v>968</v>
      </c>
      <c r="E16168" t="s">
        <v>9</v>
      </c>
      <c r="F16168" t="s">
        <v>805</v>
      </c>
      <c r="G16168" t="s">
        <v>895</v>
      </c>
      <c r="H16168" s="135" t="s">
        <v>1496</v>
      </c>
      <c r="I16168" t="s">
        <v>1454</v>
      </c>
      <c r="J16168" s="20">
        <v>32</v>
      </c>
      <c r="K16168" s="20" t="s">
        <v>9</v>
      </c>
      <c r="L16168" t="s">
        <v>1464</v>
      </c>
      <c r="M16168" s="20">
        <v>7.04</v>
      </c>
      <c r="N16168" s="20">
        <v>9.9600000000000009</v>
      </c>
      <c r="AE16168">
        <f t="shared" si="252"/>
        <v>2012</v>
      </c>
    </row>
    <row r="16169" spans="1:31" x14ac:dyDescent="0.25">
      <c r="A16169" s="7">
        <v>16166</v>
      </c>
      <c r="B16169" s="8">
        <v>40985</v>
      </c>
      <c r="C16169" t="s">
        <v>3</v>
      </c>
      <c r="D16169" t="s">
        <v>614</v>
      </c>
      <c r="E16169" t="s">
        <v>9</v>
      </c>
      <c r="F16169" t="s">
        <v>727</v>
      </c>
      <c r="G16169" t="s">
        <v>714</v>
      </c>
      <c r="H16169" s="9" t="s">
        <v>2252</v>
      </c>
      <c r="I16169" t="s">
        <v>1454</v>
      </c>
      <c r="J16169" s="20">
        <v>23</v>
      </c>
      <c r="K16169" s="20" t="s">
        <v>3</v>
      </c>
      <c r="L16169" t="s">
        <v>1464</v>
      </c>
      <c r="M16169" s="20">
        <v>7.4399999999999995</v>
      </c>
      <c r="N16169" s="20">
        <v>5.0600000000000005</v>
      </c>
      <c r="AE16169">
        <f t="shared" si="252"/>
        <v>2012</v>
      </c>
    </row>
    <row r="16170" spans="1:31" x14ac:dyDescent="0.25">
      <c r="A16170" s="7">
        <v>16167</v>
      </c>
      <c r="B16170" s="8">
        <v>40986</v>
      </c>
      <c r="C16170" t="s">
        <v>3</v>
      </c>
      <c r="D16170" t="s">
        <v>222</v>
      </c>
      <c r="E16170" t="s">
        <v>9</v>
      </c>
      <c r="F16170" t="s">
        <v>1045</v>
      </c>
      <c r="G16170" t="s">
        <v>895</v>
      </c>
      <c r="H16170" s="135" t="s">
        <v>2689</v>
      </c>
      <c r="I16170" t="s">
        <v>1454</v>
      </c>
      <c r="J16170" s="20">
        <v>35</v>
      </c>
      <c r="K16170" s="20" t="s">
        <v>9</v>
      </c>
      <c r="L16170" t="s">
        <v>1464</v>
      </c>
      <c r="M16170" s="20">
        <v>7.7</v>
      </c>
      <c r="N16170" s="20">
        <v>10.8</v>
      </c>
      <c r="AE16170">
        <f t="shared" si="252"/>
        <v>2012</v>
      </c>
    </row>
    <row r="16171" spans="1:31" x14ac:dyDescent="0.25">
      <c r="A16171" s="7">
        <v>16168</v>
      </c>
      <c r="B16171" s="8">
        <v>40986</v>
      </c>
      <c r="C16171" t="s">
        <v>3</v>
      </c>
      <c r="D16171" t="s">
        <v>543</v>
      </c>
      <c r="E16171" t="s">
        <v>9</v>
      </c>
      <c r="F16171" t="s">
        <v>733</v>
      </c>
      <c r="G16171" t="s">
        <v>895</v>
      </c>
      <c r="H16171" s="135" t="s">
        <v>2718</v>
      </c>
      <c r="I16171" t="s">
        <v>1454</v>
      </c>
      <c r="J16171" s="20">
        <v>30</v>
      </c>
      <c r="K16171" s="20" t="s">
        <v>3</v>
      </c>
      <c r="L16171" t="s">
        <v>1463</v>
      </c>
      <c r="M16171" s="20">
        <v>8.8000000000000007</v>
      </c>
      <c r="N16171" s="20">
        <v>7.2</v>
      </c>
      <c r="AE16171">
        <f t="shared" si="252"/>
        <v>2012</v>
      </c>
    </row>
    <row r="16172" spans="1:31" x14ac:dyDescent="0.25">
      <c r="A16172" s="7">
        <v>16169</v>
      </c>
      <c r="B16172" s="8">
        <v>40986</v>
      </c>
      <c r="C16172" t="s">
        <v>3</v>
      </c>
      <c r="D16172" t="s">
        <v>222</v>
      </c>
      <c r="E16172" t="s">
        <v>9</v>
      </c>
      <c r="F16172" t="s">
        <v>1045</v>
      </c>
      <c r="G16172" t="s">
        <v>1016</v>
      </c>
      <c r="H16172" s="135" t="s">
        <v>2860</v>
      </c>
      <c r="I16172" t="s">
        <v>1454</v>
      </c>
      <c r="J16172" s="20">
        <v>46</v>
      </c>
      <c r="K16172" s="20" t="s">
        <v>1465</v>
      </c>
      <c r="L16172" t="s">
        <v>1466</v>
      </c>
      <c r="M16172" s="20">
        <v>11.5</v>
      </c>
      <c r="N16172" s="20">
        <v>11.5</v>
      </c>
      <c r="AE16172">
        <f t="shared" si="252"/>
        <v>2012</v>
      </c>
    </row>
    <row r="16173" spans="1:31" x14ac:dyDescent="0.25">
      <c r="A16173" s="7">
        <v>16170</v>
      </c>
      <c r="B16173" s="8">
        <v>40986</v>
      </c>
      <c r="C16173" t="s">
        <v>3</v>
      </c>
      <c r="D16173" t="s">
        <v>1144</v>
      </c>
      <c r="E16173" t="s">
        <v>9</v>
      </c>
      <c r="F16173" t="s">
        <v>1139</v>
      </c>
      <c r="G16173" t="s">
        <v>14</v>
      </c>
      <c r="H16173" s="135" t="s">
        <v>1567</v>
      </c>
      <c r="I16173" t="s">
        <v>1454</v>
      </c>
      <c r="J16173" s="20">
        <v>21</v>
      </c>
      <c r="K16173" s="20" t="s">
        <v>3</v>
      </c>
      <c r="L16173" t="s">
        <v>1464</v>
      </c>
      <c r="M16173" s="20">
        <v>6.88</v>
      </c>
      <c r="N16173" s="20">
        <v>4.62</v>
      </c>
      <c r="AE16173">
        <f t="shared" si="252"/>
        <v>2012</v>
      </c>
    </row>
    <row r="16174" spans="1:31" x14ac:dyDescent="0.25">
      <c r="A16174" s="7">
        <v>16171</v>
      </c>
      <c r="B16174" s="8">
        <v>40987</v>
      </c>
      <c r="C16174" t="s">
        <v>3</v>
      </c>
      <c r="D16174" t="s">
        <v>1135</v>
      </c>
      <c r="E16174" t="s">
        <v>9</v>
      </c>
      <c r="F16174" t="s">
        <v>1142</v>
      </c>
      <c r="G16174" t="s">
        <v>648</v>
      </c>
      <c r="H16174" s="135" t="s">
        <v>2062</v>
      </c>
      <c r="I16174" t="s">
        <v>1455</v>
      </c>
      <c r="J16174" s="20">
        <v>29</v>
      </c>
      <c r="K16174" s="20" t="s">
        <v>3</v>
      </c>
      <c r="L16174" t="s">
        <v>1464</v>
      </c>
      <c r="M16174" s="20">
        <v>4.5599999999999996</v>
      </c>
      <c r="N16174" s="20">
        <v>3.19</v>
      </c>
      <c r="AE16174">
        <f t="shared" si="252"/>
        <v>2012</v>
      </c>
    </row>
    <row r="16175" spans="1:31" x14ac:dyDescent="0.25">
      <c r="A16175" s="7">
        <v>16172</v>
      </c>
      <c r="B16175" s="8">
        <v>40987</v>
      </c>
      <c r="C16175" t="s">
        <v>3</v>
      </c>
      <c r="D16175" t="s">
        <v>938</v>
      </c>
      <c r="E16175" t="s">
        <v>9</v>
      </c>
      <c r="F16175" t="s">
        <v>828</v>
      </c>
      <c r="G16175" t="s">
        <v>1016</v>
      </c>
      <c r="H16175" s="9" t="s">
        <v>2884</v>
      </c>
      <c r="I16175" t="s">
        <v>1454</v>
      </c>
      <c r="J16175" s="20">
        <v>86</v>
      </c>
      <c r="K16175" s="20" t="s">
        <v>1465</v>
      </c>
      <c r="L16175" t="s">
        <v>1466</v>
      </c>
      <c r="M16175" s="20">
        <v>21.5</v>
      </c>
      <c r="N16175" s="20">
        <v>21.5</v>
      </c>
      <c r="AE16175">
        <f t="shared" si="252"/>
        <v>2012</v>
      </c>
    </row>
    <row r="16176" spans="1:31" x14ac:dyDescent="0.25">
      <c r="A16176" s="7">
        <v>16173</v>
      </c>
      <c r="B16176" s="8">
        <v>40988</v>
      </c>
      <c r="C16176" t="s">
        <v>3</v>
      </c>
      <c r="D16176" t="s">
        <v>557</v>
      </c>
      <c r="E16176" t="s">
        <v>9</v>
      </c>
      <c r="F16176" t="s">
        <v>727</v>
      </c>
      <c r="G16176" t="s">
        <v>732</v>
      </c>
      <c r="H16176" s="135" t="s">
        <v>2155</v>
      </c>
      <c r="I16176" t="s">
        <v>1454</v>
      </c>
      <c r="J16176" s="20">
        <v>16</v>
      </c>
      <c r="K16176" s="20" t="s">
        <v>3</v>
      </c>
      <c r="L16176" t="s">
        <v>1464</v>
      </c>
      <c r="M16176" s="20">
        <v>5.48</v>
      </c>
      <c r="N16176" s="20">
        <v>3.52</v>
      </c>
      <c r="AE16176">
        <f t="shared" si="252"/>
        <v>2012</v>
      </c>
    </row>
    <row r="16177" spans="1:31" x14ac:dyDescent="0.25">
      <c r="A16177" s="7">
        <v>16174</v>
      </c>
      <c r="B16177" s="8">
        <v>40988</v>
      </c>
      <c r="C16177" t="s">
        <v>3</v>
      </c>
      <c r="D16177" t="s">
        <v>187</v>
      </c>
      <c r="E16177" t="s">
        <v>9</v>
      </c>
      <c r="F16177" t="s">
        <v>285</v>
      </c>
      <c r="G16177" t="s">
        <v>648</v>
      </c>
      <c r="H16177" s="135" t="s">
        <v>3142</v>
      </c>
      <c r="I16177" t="s">
        <v>1454</v>
      </c>
      <c r="J16177" s="20">
        <v>25</v>
      </c>
      <c r="K16177" s="20" t="s">
        <v>1465</v>
      </c>
      <c r="L16177" t="s">
        <v>1466</v>
      </c>
      <c r="M16177" s="20">
        <v>6.25</v>
      </c>
      <c r="N16177" s="20">
        <v>6.25</v>
      </c>
      <c r="AE16177">
        <f t="shared" si="252"/>
        <v>2012</v>
      </c>
    </row>
    <row r="16178" spans="1:31" x14ac:dyDescent="0.25">
      <c r="A16178" s="7">
        <v>16175</v>
      </c>
      <c r="B16178" s="8">
        <v>40988</v>
      </c>
      <c r="C16178" t="s">
        <v>3</v>
      </c>
      <c r="D16178" t="s">
        <v>1095</v>
      </c>
      <c r="E16178" t="s">
        <v>9</v>
      </c>
      <c r="F16178" t="s">
        <v>1091</v>
      </c>
      <c r="G16178" t="s">
        <v>895</v>
      </c>
      <c r="H16178" s="136" t="s">
        <v>3137</v>
      </c>
      <c r="I16178" t="s">
        <v>1454</v>
      </c>
      <c r="J16178" s="20">
        <v>130</v>
      </c>
      <c r="K16178" s="20" t="s">
        <v>3</v>
      </c>
      <c r="L16178" t="s">
        <v>1464</v>
      </c>
      <c r="M16178" s="20">
        <v>37.4</v>
      </c>
      <c r="N16178" s="20">
        <v>28.6</v>
      </c>
      <c r="AE16178">
        <f t="shared" si="252"/>
        <v>2012</v>
      </c>
    </row>
    <row r="16179" spans="1:31" x14ac:dyDescent="0.25">
      <c r="A16179" s="7">
        <v>16176</v>
      </c>
      <c r="B16179" s="8">
        <v>40988</v>
      </c>
      <c r="C16179" t="s">
        <v>3</v>
      </c>
      <c r="D16179" t="s">
        <v>1123</v>
      </c>
      <c r="E16179" t="s">
        <v>9</v>
      </c>
      <c r="F16179" t="s">
        <v>1140</v>
      </c>
      <c r="G16179" t="s">
        <v>929</v>
      </c>
      <c r="H16179" s="135" t="s">
        <v>2701</v>
      </c>
      <c r="I16179" t="s">
        <v>1454</v>
      </c>
      <c r="J16179" s="20">
        <v>32</v>
      </c>
      <c r="K16179" s="20" t="s">
        <v>1465</v>
      </c>
      <c r="L16179" t="s">
        <v>1466</v>
      </c>
      <c r="M16179" s="20">
        <v>8</v>
      </c>
      <c r="N16179" s="20">
        <v>8</v>
      </c>
      <c r="AE16179">
        <f t="shared" si="252"/>
        <v>2012</v>
      </c>
    </row>
    <row r="16180" spans="1:31" x14ac:dyDescent="0.25">
      <c r="A16180" s="7">
        <v>16177</v>
      </c>
      <c r="B16180" s="8">
        <v>40988</v>
      </c>
      <c r="C16180" t="s">
        <v>3</v>
      </c>
      <c r="D16180" t="s">
        <v>104</v>
      </c>
      <c r="E16180" t="s">
        <v>9</v>
      </c>
      <c r="F16180" t="s">
        <v>285</v>
      </c>
      <c r="G16180" t="s">
        <v>1016</v>
      </c>
      <c r="H16180" s="9" t="s">
        <v>2910</v>
      </c>
      <c r="I16180" t="s">
        <v>1454</v>
      </c>
      <c r="J16180" s="20">
        <v>20</v>
      </c>
      <c r="K16180" s="20" t="s">
        <v>1465</v>
      </c>
      <c r="L16180" t="s">
        <v>1466</v>
      </c>
      <c r="M16180" s="20">
        <v>5</v>
      </c>
      <c r="N16180" s="20">
        <v>5</v>
      </c>
      <c r="AE16180">
        <f t="shared" si="252"/>
        <v>2012</v>
      </c>
    </row>
    <row r="16181" spans="1:31" x14ac:dyDescent="0.25">
      <c r="A16181" s="7">
        <v>16178</v>
      </c>
      <c r="B16181" s="8">
        <v>40988</v>
      </c>
      <c r="C16181" t="s">
        <v>3</v>
      </c>
      <c r="D16181" t="s">
        <v>1104</v>
      </c>
      <c r="E16181" t="s">
        <v>9</v>
      </c>
      <c r="F16181" t="s">
        <v>1140</v>
      </c>
      <c r="G16181" t="s">
        <v>648</v>
      </c>
      <c r="H16181" s="136" t="s">
        <v>1496</v>
      </c>
      <c r="I16181" t="s">
        <v>1454</v>
      </c>
      <c r="J16181" s="20">
        <v>9</v>
      </c>
      <c r="K16181" s="20" t="s">
        <v>9</v>
      </c>
      <c r="L16181" t="s">
        <v>1463</v>
      </c>
      <c r="M16181" s="20">
        <v>2.16</v>
      </c>
      <c r="N16181" s="20">
        <v>3.34</v>
      </c>
      <c r="AE16181">
        <f t="shared" si="252"/>
        <v>2012</v>
      </c>
    </row>
    <row r="16182" spans="1:31" x14ac:dyDescent="0.25">
      <c r="A16182" s="7">
        <v>16179</v>
      </c>
      <c r="B16182" s="8">
        <v>40988</v>
      </c>
      <c r="C16182" t="s">
        <v>3</v>
      </c>
      <c r="D16182" t="s">
        <v>392</v>
      </c>
      <c r="E16182" t="s">
        <v>9</v>
      </c>
      <c r="F16182" t="s">
        <v>285</v>
      </c>
      <c r="G16182" t="s">
        <v>24</v>
      </c>
      <c r="H16182" s="136" t="s">
        <v>1496</v>
      </c>
      <c r="I16182" t="s">
        <v>1454</v>
      </c>
      <c r="J16182" s="20">
        <v>20</v>
      </c>
      <c r="K16182" s="20" t="s">
        <v>3</v>
      </c>
      <c r="L16182" t="s">
        <v>1463</v>
      </c>
      <c r="M16182" s="20">
        <v>6.2</v>
      </c>
      <c r="N16182" s="20">
        <v>4.8</v>
      </c>
      <c r="AE16182">
        <f t="shared" si="252"/>
        <v>2012</v>
      </c>
    </row>
    <row r="16183" spans="1:31" x14ac:dyDescent="0.25">
      <c r="A16183" s="7">
        <v>16180</v>
      </c>
      <c r="B16183" s="8">
        <v>40988</v>
      </c>
      <c r="C16183" t="s">
        <v>3</v>
      </c>
      <c r="D16183" t="s">
        <v>786</v>
      </c>
      <c r="E16183" t="s">
        <v>9</v>
      </c>
      <c r="F16183" t="s">
        <v>1140</v>
      </c>
      <c r="G16183" t="s">
        <v>732</v>
      </c>
      <c r="H16183" s="135" t="s">
        <v>1496</v>
      </c>
      <c r="I16183" t="s">
        <v>1454</v>
      </c>
      <c r="J16183" s="20">
        <v>18</v>
      </c>
      <c r="K16183" s="20" t="s">
        <v>3</v>
      </c>
      <c r="L16183" t="s">
        <v>1464</v>
      </c>
      <c r="M16183" s="20">
        <v>6.04</v>
      </c>
      <c r="N16183" s="20">
        <v>3.96</v>
      </c>
      <c r="AE16183">
        <f t="shared" si="252"/>
        <v>2012</v>
      </c>
    </row>
    <row r="16184" spans="1:31" x14ac:dyDescent="0.25">
      <c r="A16184" s="7">
        <v>16181</v>
      </c>
      <c r="B16184" s="8">
        <v>40989</v>
      </c>
      <c r="C16184" t="s">
        <v>3</v>
      </c>
      <c r="D16184" t="s">
        <v>938</v>
      </c>
      <c r="E16184" t="s">
        <v>9</v>
      </c>
      <c r="F16184" t="s">
        <v>687</v>
      </c>
      <c r="G16184" t="s">
        <v>714</v>
      </c>
      <c r="H16184" s="135" t="s">
        <v>2004</v>
      </c>
      <c r="I16184" t="s">
        <v>1456</v>
      </c>
      <c r="J16184" s="20">
        <v>24</v>
      </c>
      <c r="K16184" s="20" t="s">
        <v>3</v>
      </c>
      <c r="L16184" t="s">
        <v>1463</v>
      </c>
      <c r="M16184" s="20">
        <v>7.24</v>
      </c>
      <c r="N16184" s="20">
        <v>5.76</v>
      </c>
      <c r="O16184" t="s">
        <v>3</v>
      </c>
      <c r="P16184" s="13" t="s">
        <v>1096</v>
      </c>
      <c r="Q16184" t="s">
        <v>9</v>
      </c>
      <c r="R16184" t="s">
        <v>860</v>
      </c>
      <c r="S16184" t="s">
        <v>9</v>
      </c>
      <c r="T16184" t="s">
        <v>665</v>
      </c>
      <c r="U16184" t="s">
        <v>1465</v>
      </c>
      <c r="W16184" t="s">
        <v>1465</v>
      </c>
      <c r="Y16184" t="s">
        <v>1465</v>
      </c>
      <c r="AA16184" t="s">
        <v>1465</v>
      </c>
      <c r="AC16184" t="s">
        <v>1465</v>
      </c>
      <c r="AE16184">
        <f t="shared" si="252"/>
        <v>2012</v>
      </c>
    </row>
    <row r="16185" spans="1:31" x14ac:dyDescent="0.25">
      <c r="A16185" s="7">
        <v>16182</v>
      </c>
      <c r="B16185" s="8">
        <v>40989</v>
      </c>
      <c r="C16185" t="s">
        <v>3</v>
      </c>
      <c r="D16185" t="s">
        <v>1140</v>
      </c>
      <c r="E16185" t="s">
        <v>9</v>
      </c>
      <c r="F16185" t="s">
        <v>1134</v>
      </c>
      <c r="G16185" t="s">
        <v>929</v>
      </c>
      <c r="H16185" s="135" t="s">
        <v>3093</v>
      </c>
      <c r="I16185" t="s">
        <v>1455</v>
      </c>
      <c r="J16185" s="20">
        <v>15</v>
      </c>
      <c r="K16185" s="20" t="s">
        <v>3</v>
      </c>
      <c r="L16185" t="s">
        <v>1464</v>
      </c>
      <c r="M16185" s="20">
        <v>2.6</v>
      </c>
      <c r="N16185" s="20">
        <v>1.65</v>
      </c>
      <c r="AE16185">
        <f t="shared" si="252"/>
        <v>2012</v>
      </c>
    </row>
    <row r="16186" spans="1:31" x14ac:dyDescent="0.25">
      <c r="A16186" s="7">
        <v>16183</v>
      </c>
      <c r="B16186" s="8">
        <v>40989</v>
      </c>
      <c r="C16186" t="s">
        <v>3</v>
      </c>
      <c r="D16186" t="s">
        <v>938</v>
      </c>
      <c r="E16186" t="s">
        <v>9</v>
      </c>
      <c r="F16186" t="s">
        <v>1131</v>
      </c>
      <c r="G16186" t="s">
        <v>861</v>
      </c>
      <c r="H16186" s="9" t="s">
        <v>2438</v>
      </c>
      <c r="I16186" t="s">
        <v>1454</v>
      </c>
      <c r="J16186" s="20">
        <v>19</v>
      </c>
      <c r="K16186" s="20" t="s">
        <v>9</v>
      </c>
      <c r="L16186" t="s">
        <v>1464</v>
      </c>
      <c r="M16186" s="20">
        <v>4.18</v>
      </c>
      <c r="N16186" s="20">
        <v>6.32</v>
      </c>
      <c r="AE16186">
        <f t="shared" si="252"/>
        <v>2012</v>
      </c>
    </row>
    <row r="16187" spans="1:31" x14ac:dyDescent="0.25">
      <c r="A16187" s="7">
        <v>16184</v>
      </c>
      <c r="B16187" s="8">
        <v>40990</v>
      </c>
      <c r="C16187" t="s">
        <v>3</v>
      </c>
      <c r="D16187" t="s">
        <v>1107</v>
      </c>
      <c r="E16187" t="s">
        <v>9</v>
      </c>
      <c r="F16187" t="s">
        <v>787</v>
      </c>
      <c r="G16187" t="s">
        <v>1016</v>
      </c>
      <c r="H16187" s="9" t="s">
        <v>2900</v>
      </c>
      <c r="I16187" t="s">
        <v>1455</v>
      </c>
      <c r="J16187" s="20">
        <v>15</v>
      </c>
      <c r="K16187" s="20" t="s">
        <v>1465</v>
      </c>
      <c r="L16187" t="s">
        <v>1466</v>
      </c>
      <c r="M16187" s="20">
        <v>1.875</v>
      </c>
      <c r="N16187" s="20">
        <v>1.875</v>
      </c>
      <c r="AE16187">
        <f t="shared" si="252"/>
        <v>2012</v>
      </c>
    </row>
    <row r="16188" spans="1:31" x14ac:dyDescent="0.25">
      <c r="A16188" s="7">
        <v>16185</v>
      </c>
      <c r="B16188" s="8">
        <v>40991</v>
      </c>
      <c r="C16188" t="s">
        <v>3</v>
      </c>
      <c r="D16188" t="s">
        <v>1146</v>
      </c>
      <c r="E16188" t="s">
        <v>9</v>
      </c>
      <c r="F16188" t="s">
        <v>625</v>
      </c>
      <c r="G16188" t="s">
        <v>732</v>
      </c>
      <c r="H16188" s="135" t="s">
        <v>2186</v>
      </c>
      <c r="I16188" t="s">
        <v>1454</v>
      </c>
      <c r="J16188" s="20">
        <v>19</v>
      </c>
      <c r="K16188" s="20" t="s">
        <v>3</v>
      </c>
      <c r="L16188" t="s">
        <v>1464</v>
      </c>
      <c r="M16188" s="20">
        <v>6.32</v>
      </c>
      <c r="N16188" s="20">
        <v>4.18</v>
      </c>
      <c r="AE16188">
        <f t="shared" si="252"/>
        <v>2012</v>
      </c>
    </row>
    <row r="16189" spans="1:31" x14ac:dyDescent="0.25">
      <c r="A16189" s="7">
        <v>16186</v>
      </c>
      <c r="B16189" s="8">
        <v>40991</v>
      </c>
      <c r="C16189" t="s">
        <v>3</v>
      </c>
      <c r="D16189" t="s">
        <v>1144</v>
      </c>
      <c r="E16189" t="s">
        <v>9</v>
      </c>
      <c r="F16189" t="s">
        <v>779</v>
      </c>
      <c r="G16189" t="s">
        <v>648</v>
      </c>
      <c r="H16189" s="9" t="s">
        <v>3099</v>
      </c>
      <c r="I16189" t="s">
        <v>1455</v>
      </c>
      <c r="J16189" s="20">
        <v>9</v>
      </c>
      <c r="K16189" s="20" t="s">
        <v>1465</v>
      </c>
      <c r="L16189" t="s">
        <v>1466</v>
      </c>
      <c r="M16189" s="20">
        <v>1.125</v>
      </c>
      <c r="N16189" s="20">
        <v>1.125</v>
      </c>
      <c r="AE16189">
        <f t="shared" si="252"/>
        <v>2012</v>
      </c>
    </row>
    <row r="16190" spans="1:31" x14ac:dyDescent="0.25">
      <c r="A16190" s="7">
        <v>16187</v>
      </c>
      <c r="B16190" s="8">
        <v>40992</v>
      </c>
      <c r="C16190" t="s">
        <v>3</v>
      </c>
      <c r="D16190" t="s">
        <v>168</v>
      </c>
      <c r="E16190" t="s">
        <v>9</v>
      </c>
      <c r="F16190" t="s">
        <v>625</v>
      </c>
      <c r="G16190" t="s">
        <v>14</v>
      </c>
      <c r="H16190" s="135" t="s">
        <v>1507</v>
      </c>
      <c r="I16190" t="s">
        <v>1454</v>
      </c>
      <c r="J16190" s="20">
        <v>40</v>
      </c>
      <c r="K16190" s="20" t="s">
        <v>3</v>
      </c>
      <c r="L16190" t="s">
        <v>1464</v>
      </c>
      <c r="M16190" s="20">
        <v>12.2</v>
      </c>
      <c r="N16190" s="20">
        <v>8.8000000000000007</v>
      </c>
      <c r="AE16190">
        <f t="shared" si="252"/>
        <v>2012</v>
      </c>
    </row>
    <row r="16191" spans="1:31" x14ac:dyDescent="0.25">
      <c r="A16191" s="7">
        <v>16188</v>
      </c>
      <c r="B16191" s="8">
        <v>40993</v>
      </c>
      <c r="C16191" t="s">
        <v>3</v>
      </c>
      <c r="D16191" t="s">
        <v>848</v>
      </c>
      <c r="E16191" t="s">
        <v>9</v>
      </c>
      <c r="F16191" t="s">
        <v>1032</v>
      </c>
      <c r="G16191" t="s">
        <v>732</v>
      </c>
      <c r="H16191" s="135" t="s">
        <v>2355</v>
      </c>
      <c r="I16191" t="s">
        <v>1454</v>
      </c>
      <c r="J16191" s="20">
        <v>25</v>
      </c>
      <c r="K16191" s="20" t="s">
        <v>9</v>
      </c>
      <c r="L16191" t="s">
        <v>1464</v>
      </c>
      <c r="M16191" s="20">
        <v>5.5</v>
      </c>
      <c r="N16191" s="20">
        <v>8</v>
      </c>
      <c r="AE16191">
        <f t="shared" si="252"/>
        <v>2012</v>
      </c>
    </row>
    <row r="16192" spans="1:31" x14ac:dyDescent="0.25">
      <c r="A16192" s="7">
        <v>16189</v>
      </c>
      <c r="B16192" s="8">
        <v>40993</v>
      </c>
      <c r="C16192" t="s">
        <v>3</v>
      </c>
      <c r="D16192" t="s">
        <v>848</v>
      </c>
      <c r="E16192" t="s">
        <v>9</v>
      </c>
      <c r="F16192" t="s">
        <v>1032</v>
      </c>
      <c r="G16192" t="s">
        <v>732</v>
      </c>
      <c r="H16192" s="135" t="s">
        <v>2131</v>
      </c>
      <c r="I16192" t="s">
        <v>1454</v>
      </c>
      <c r="J16192" s="20">
        <v>40</v>
      </c>
      <c r="K16192" s="20" t="s">
        <v>9</v>
      </c>
      <c r="L16192" t="s">
        <v>1464</v>
      </c>
      <c r="M16192" s="20">
        <v>8.8000000000000007</v>
      </c>
      <c r="N16192" s="20">
        <v>12.2</v>
      </c>
      <c r="AE16192">
        <f t="shared" si="252"/>
        <v>2012</v>
      </c>
    </row>
    <row r="16193" spans="1:31" x14ac:dyDescent="0.25">
      <c r="A16193" s="7">
        <v>16190</v>
      </c>
      <c r="B16193" s="8">
        <v>40993</v>
      </c>
      <c r="C16193" t="s">
        <v>3</v>
      </c>
      <c r="D16193" t="s">
        <v>848</v>
      </c>
      <c r="E16193" t="s">
        <v>9</v>
      </c>
      <c r="F16193" t="s">
        <v>1032</v>
      </c>
      <c r="G16193" t="s">
        <v>732</v>
      </c>
      <c r="H16193" s="135" t="s">
        <v>2287</v>
      </c>
      <c r="I16193" t="s">
        <v>1454</v>
      </c>
      <c r="J16193" s="20">
        <v>15</v>
      </c>
      <c r="K16193" s="20" t="s">
        <v>1465</v>
      </c>
      <c r="L16193" t="s">
        <v>1466</v>
      </c>
      <c r="M16193" s="20">
        <v>3.75</v>
      </c>
      <c r="N16193" s="20">
        <v>3.75</v>
      </c>
      <c r="AE16193">
        <f t="shared" si="252"/>
        <v>2012</v>
      </c>
    </row>
    <row r="16194" spans="1:31" x14ac:dyDescent="0.25">
      <c r="A16194" s="7">
        <v>16191</v>
      </c>
      <c r="B16194" s="8">
        <v>40993</v>
      </c>
      <c r="C16194" t="s">
        <v>3</v>
      </c>
      <c r="D16194" t="s">
        <v>1148</v>
      </c>
      <c r="E16194" t="s">
        <v>9</v>
      </c>
      <c r="F16194" t="s">
        <v>678</v>
      </c>
      <c r="G16194" t="s">
        <v>648</v>
      </c>
      <c r="H16194" s="135" t="s">
        <v>1877</v>
      </c>
      <c r="I16194" t="s">
        <v>1458</v>
      </c>
      <c r="J16194" s="20">
        <v>6</v>
      </c>
      <c r="K16194" s="20" t="s">
        <v>1465</v>
      </c>
      <c r="L16194" t="s">
        <v>1466</v>
      </c>
      <c r="M16194" s="20">
        <v>30</v>
      </c>
      <c r="N16194" s="20">
        <v>10</v>
      </c>
      <c r="AE16194">
        <f t="shared" si="252"/>
        <v>2012</v>
      </c>
    </row>
    <row r="16195" spans="1:31" x14ac:dyDescent="0.25">
      <c r="A16195" s="7">
        <v>16192</v>
      </c>
      <c r="B16195" s="8">
        <v>40993</v>
      </c>
      <c r="C16195" t="s">
        <v>3</v>
      </c>
      <c r="D16195" t="s">
        <v>1068</v>
      </c>
      <c r="E16195" t="s">
        <v>9</v>
      </c>
      <c r="F16195" t="s">
        <v>952</v>
      </c>
      <c r="G16195" t="s">
        <v>895</v>
      </c>
      <c r="H16195" s="135" t="s">
        <v>2682</v>
      </c>
      <c r="I16195" t="s">
        <v>1455</v>
      </c>
      <c r="J16195" s="20">
        <v>15</v>
      </c>
      <c r="K16195" s="20" t="s">
        <v>1465</v>
      </c>
      <c r="L16195" t="s">
        <v>1466</v>
      </c>
      <c r="M16195" s="20">
        <v>1.875</v>
      </c>
      <c r="N16195" s="20">
        <v>1.875</v>
      </c>
      <c r="AE16195">
        <f t="shared" si="252"/>
        <v>2012</v>
      </c>
    </row>
    <row r="16196" spans="1:31" x14ac:dyDescent="0.25">
      <c r="A16196" s="7">
        <v>16193</v>
      </c>
      <c r="B16196" s="8">
        <v>40993</v>
      </c>
      <c r="C16196" t="s">
        <v>3</v>
      </c>
      <c r="D16196" t="s">
        <v>1149</v>
      </c>
      <c r="E16196" t="s">
        <v>9</v>
      </c>
      <c r="F16196" t="s">
        <v>678</v>
      </c>
      <c r="G16196" t="s">
        <v>929</v>
      </c>
      <c r="H16196" s="135" t="s">
        <v>2659</v>
      </c>
      <c r="I16196" t="s">
        <v>1455</v>
      </c>
      <c r="J16196" s="20">
        <v>12</v>
      </c>
      <c r="K16196" s="20" t="s">
        <v>1465</v>
      </c>
      <c r="L16196" t="s">
        <v>1466</v>
      </c>
      <c r="M16196" s="20">
        <v>1.5</v>
      </c>
      <c r="N16196" s="20">
        <v>1.5</v>
      </c>
      <c r="AE16196">
        <f t="shared" ref="AE16196:AE16259" si="253">YEAR(B16196)</f>
        <v>2012</v>
      </c>
    </row>
    <row r="16197" spans="1:31" x14ac:dyDescent="0.25">
      <c r="A16197" s="7">
        <v>16194</v>
      </c>
      <c r="B16197" s="8">
        <v>40993</v>
      </c>
      <c r="C16197" t="s">
        <v>3</v>
      </c>
      <c r="D16197" t="s">
        <v>1149</v>
      </c>
      <c r="E16197" t="s">
        <v>9</v>
      </c>
      <c r="F16197" t="s">
        <v>1107</v>
      </c>
      <c r="G16197" t="s">
        <v>971</v>
      </c>
      <c r="H16197" s="9" t="s">
        <v>3143</v>
      </c>
      <c r="I16197" t="s">
        <v>1458</v>
      </c>
      <c r="J16197" s="20">
        <v>9</v>
      </c>
      <c r="K16197" s="20" t="s">
        <v>1465</v>
      </c>
      <c r="L16197" t="s">
        <v>1466</v>
      </c>
      <c r="M16197" s="20">
        <v>30</v>
      </c>
      <c r="N16197" s="20">
        <v>10</v>
      </c>
      <c r="AE16197">
        <f t="shared" si="253"/>
        <v>2012</v>
      </c>
    </row>
    <row r="16198" spans="1:31" x14ac:dyDescent="0.25">
      <c r="A16198" s="7">
        <v>16195</v>
      </c>
      <c r="B16198" s="8">
        <v>40993</v>
      </c>
      <c r="C16198" t="s">
        <v>3</v>
      </c>
      <c r="D16198" t="s">
        <v>1122</v>
      </c>
      <c r="E16198" t="s">
        <v>9</v>
      </c>
      <c r="F16198" t="s">
        <v>1141</v>
      </c>
      <c r="G16198" t="s">
        <v>931</v>
      </c>
      <c r="H16198" s="9" t="s">
        <v>2646</v>
      </c>
      <c r="I16198" t="s">
        <v>1455</v>
      </c>
      <c r="J16198" s="20">
        <v>2</v>
      </c>
      <c r="K16198" s="20" t="s">
        <v>1465</v>
      </c>
      <c r="L16198" t="s">
        <v>1466</v>
      </c>
      <c r="M16198" s="20">
        <v>0.25</v>
      </c>
      <c r="N16198" s="20">
        <v>0.25</v>
      </c>
      <c r="AE16198">
        <f t="shared" si="253"/>
        <v>2012</v>
      </c>
    </row>
    <row r="16199" spans="1:31" x14ac:dyDescent="0.25">
      <c r="A16199" s="7">
        <v>16196</v>
      </c>
      <c r="B16199" s="8">
        <v>40993</v>
      </c>
      <c r="C16199" t="s">
        <v>3</v>
      </c>
      <c r="D16199" t="s">
        <v>1068</v>
      </c>
      <c r="E16199" t="s">
        <v>9</v>
      </c>
      <c r="F16199" t="s">
        <v>952</v>
      </c>
      <c r="G16199" t="s">
        <v>648</v>
      </c>
      <c r="H16199" s="136" t="s">
        <v>1496</v>
      </c>
      <c r="I16199" t="s">
        <v>1455</v>
      </c>
      <c r="J16199" s="20">
        <v>43</v>
      </c>
      <c r="K16199" s="20" t="s">
        <v>9</v>
      </c>
      <c r="L16199" t="s">
        <v>1464</v>
      </c>
      <c r="M16199" s="20">
        <v>4.7300000000000004</v>
      </c>
      <c r="N16199" s="20">
        <v>6.52</v>
      </c>
      <c r="AE16199">
        <f t="shared" si="253"/>
        <v>2012</v>
      </c>
    </row>
    <row r="16200" spans="1:31" x14ac:dyDescent="0.25">
      <c r="A16200" s="7">
        <v>16197</v>
      </c>
      <c r="B16200" s="8">
        <v>40993</v>
      </c>
      <c r="C16200" t="s">
        <v>3</v>
      </c>
      <c r="D16200" t="s">
        <v>848</v>
      </c>
      <c r="E16200" t="s">
        <v>9</v>
      </c>
      <c r="F16200" t="s">
        <v>1032</v>
      </c>
      <c r="G16200" t="s">
        <v>732</v>
      </c>
      <c r="H16200" s="135" t="s">
        <v>1496</v>
      </c>
      <c r="I16200" t="s">
        <v>1454</v>
      </c>
      <c r="J16200" s="20">
        <v>100</v>
      </c>
      <c r="K16200" s="20" t="s">
        <v>9</v>
      </c>
      <c r="L16200" t="s">
        <v>1463</v>
      </c>
      <c r="M16200" s="20">
        <v>24</v>
      </c>
      <c r="N16200" s="20">
        <v>27</v>
      </c>
      <c r="AE16200">
        <f t="shared" si="253"/>
        <v>2012</v>
      </c>
    </row>
    <row r="16201" spans="1:31" x14ac:dyDescent="0.25">
      <c r="A16201" s="7">
        <v>16198</v>
      </c>
      <c r="B16201" s="8">
        <v>40994</v>
      </c>
      <c r="C16201" t="s">
        <v>3</v>
      </c>
      <c r="D16201" t="s">
        <v>543</v>
      </c>
      <c r="E16201" t="s">
        <v>9</v>
      </c>
      <c r="F16201" t="s">
        <v>1131</v>
      </c>
      <c r="G16201" t="s">
        <v>895</v>
      </c>
      <c r="H16201" s="135" t="s">
        <v>2579</v>
      </c>
      <c r="I16201" t="s">
        <v>1454</v>
      </c>
      <c r="J16201" s="20">
        <v>32</v>
      </c>
      <c r="K16201" s="20" t="s">
        <v>9</v>
      </c>
      <c r="L16201" t="s">
        <v>1464</v>
      </c>
      <c r="M16201" s="20">
        <v>7.04</v>
      </c>
      <c r="N16201" s="20">
        <v>9.9600000000000009</v>
      </c>
      <c r="AE16201">
        <f t="shared" si="253"/>
        <v>2012</v>
      </c>
    </row>
    <row r="16202" spans="1:31" x14ac:dyDescent="0.25">
      <c r="A16202" s="7">
        <v>16199</v>
      </c>
      <c r="B16202" s="8">
        <v>40994</v>
      </c>
      <c r="C16202" t="s">
        <v>3</v>
      </c>
      <c r="D16202" t="s">
        <v>1148</v>
      </c>
      <c r="E16202" t="s">
        <v>9</v>
      </c>
      <c r="F16202" t="s">
        <v>678</v>
      </c>
      <c r="G16202" t="s">
        <v>648</v>
      </c>
      <c r="H16202" s="135" t="s">
        <v>2947</v>
      </c>
      <c r="I16202" t="s">
        <v>1455</v>
      </c>
      <c r="J16202" s="20">
        <v>1</v>
      </c>
      <c r="K16202" s="20" t="s">
        <v>1465</v>
      </c>
      <c r="L16202" t="s">
        <v>1466</v>
      </c>
      <c r="M16202" s="20">
        <v>0.125</v>
      </c>
      <c r="N16202" s="20">
        <v>0.125</v>
      </c>
      <c r="AE16202">
        <f t="shared" si="253"/>
        <v>2012</v>
      </c>
    </row>
    <row r="16203" spans="1:31" x14ac:dyDescent="0.25">
      <c r="A16203" s="7">
        <v>16200</v>
      </c>
      <c r="B16203" s="8">
        <v>40995</v>
      </c>
      <c r="C16203" t="s">
        <v>3</v>
      </c>
      <c r="D16203" t="s">
        <v>791</v>
      </c>
      <c r="E16203" t="s">
        <v>9</v>
      </c>
      <c r="F16203" t="s">
        <v>727</v>
      </c>
      <c r="G16203" t="s">
        <v>732</v>
      </c>
      <c r="H16203" s="135" t="s">
        <v>2184</v>
      </c>
      <c r="I16203" t="s">
        <v>1454</v>
      </c>
      <c r="J16203" s="20">
        <v>18</v>
      </c>
      <c r="K16203" s="20" t="s">
        <v>9</v>
      </c>
      <c r="L16203" t="s">
        <v>1464</v>
      </c>
      <c r="M16203" s="20">
        <v>3.96</v>
      </c>
      <c r="N16203" s="20">
        <v>6.04</v>
      </c>
      <c r="AE16203">
        <f t="shared" si="253"/>
        <v>2012</v>
      </c>
    </row>
    <row r="16204" spans="1:31" x14ac:dyDescent="0.25">
      <c r="A16204" s="7">
        <v>16201</v>
      </c>
      <c r="B16204" s="8">
        <v>40995</v>
      </c>
      <c r="C16204" t="s">
        <v>3</v>
      </c>
      <c r="D16204" t="s">
        <v>1124</v>
      </c>
      <c r="E16204" t="s">
        <v>9</v>
      </c>
      <c r="F16204" t="s">
        <v>1123</v>
      </c>
      <c r="G16204" t="s">
        <v>929</v>
      </c>
      <c r="H16204" s="135" t="s">
        <v>2727</v>
      </c>
      <c r="I16204" t="s">
        <v>1454</v>
      </c>
      <c r="J16204" s="20">
        <v>42</v>
      </c>
      <c r="K16204" s="20" t="s">
        <v>9</v>
      </c>
      <c r="L16204" t="s">
        <v>1464</v>
      </c>
      <c r="M16204" s="20">
        <v>9.24</v>
      </c>
      <c r="N16204" s="20">
        <v>12.76</v>
      </c>
      <c r="AE16204">
        <f t="shared" si="253"/>
        <v>2012</v>
      </c>
    </row>
    <row r="16205" spans="1:31" x14ac:dyDescent="0.25">
      <c r="A16205" s="7">
        <v>16202</v>
      </c>
      <c r="B16205" s="8">
        <v>40995</v>
      </c>
      <c r="C16205" t="s">
        <v>3</v>
      </c>
      <c r="D16205" t="s">
        <v>938</v>
      </c>
      <c r="E16205" t="s">
        <v>9</v>
      </c>
      <c r="F16205" t="s">
        <v>1131</v>
      </c>
      <c r="G16205" t="s">
        <v>929</v>
      </c>
      <c r="H16205" s="135" t="s">
        <v>3061</v>
      </c>
      <c r="I16205" t="s">
        <v>1454</v>
      </c>
      <c r="J16205" s="20">
        <v>35</v>
      </c>
      <c r="K16205" s="20" t="s">
        <v>9</v>
      </c>
      <c r="L16205" t="s">
        <v>1464</v>
      </c>
      <c r="M16205" s="20">
        <v>7.7</v>
      </c>
      <c r="N16205" s="20">
        <v>10.8</v>
      </c>
      <c r="AE16205">
        <f t="shared" si="253"/>
        <v>2012</v>
      </c>
    </row>
    <row r="16206" spans="1:31" x14ac:dyDescent="0.25">
      <c r="A16206" s="7">
        <v>16203</v>
      </c>
      <c r="B16206" s="8">
        <v>40996</v>
      </c>
      <c r="C16206" t="s">
        <v>3</v>
      </c>
      <c r="D16206" t="s">
        <v>168</v>
      </c>
      <c r="E16206" t="s">
        <v>9</v>
      </c>
      <c r="F16206" t="s">
        <v>625</v>
      </c>
      <c r="G16206" t="s">
        <v>14</v>
      </c>
      <c r="H16206" s="135" t="s">
        <v>1507</v>
      </c>
      <c r="I16206" t="s">
        <v>1454</v>
      </c>
      <c r="J16206" s="20">
        <v>27</v>
      </c>
      <c r="K16206" s="20" t="s">
        <v>3</v>
      </c>
      <c r="L16206" t="s">
        <v>1464</v>
      </c>
      <c r="M16206" s="20">
        <v>8.56</v>
      </c>
      <c r="N16206" s="20">
        <v>5.9399999999999995</v>
      </c>
      <c r="AE16206">
        <f t="shared" si="253"/>
        <v>2012</v>
      </c>
    </row>
    <row r="16207" spans="1:31" x14ac:dyDescent="0.25">
      <c r="A16207" s="7">
        <v>16204</v>
      </c>
      <c r="B16207" s="8">
        <v>40996</v>
      </c>
      <c r="C16207" t="s">
        <v>3</v>
      </c>
      <c r="D16207" t="s">
        <v>1109</v>
      </c>
      <c r="E16207" t="s">
        <v>9</v>
      </c>
      <c r="F16207" t="s">
        <v>1118</v>
      </c>
      <c r="G16207" t="s">
        <v>732</v>
      </c>
      <c r="H16207" s="135" t="s">
        <v>1496</v>
      </c>
      <c r="I16207" t="s">
        <v>1455</v>
      </c>
      <c r="J16207" s="20">
        <v>22</v>
      </c>
      <c r="K16207" s="20" t="s">
        <v>3</v>
      </c>
      <c r="L16207" t="s">
        <v>1463</v>
      </c>
      <c r="M16207" s="20">
        <v>3.36</v>
      </c>
      <c r="N16207" s="20">
        <v>2.64</v>
      </c>
      <c r="AE16207">
        <f t="shared" si="253"/>
        <v>2012</v>
      </c>
    </row>
    <row r="16208" spans="1:31" x14ac:dyDescent="0.25">
      <c r="A16208" s="7">
        <v>16205</v>
      </c>
      <c r="B16208" s="8">
        <v>40997</v>
      </c>
      <c r="C16208" t="s">
        <v>3</v>
      </c>
      <c r="D16208" t="s">
        <v>185</v>
      </c>
      <c r="E16208" t="s">
        <v>9</v>
      </c>
      <c r="F16208" t="s">
        <v>411</v>
      </c>
      <c r="G16208" t="s">
        <v>648</v>
      </c>
      <c r="H16208" s="9" t="s">
        <v>3144</v>
      </c>
      <c r="I16208" t="s">
        <v>1458</v>
      </c>
      <c r="J16208" s="20">
        <v>12</v>
      </c>
      <c r="K16208" s="20" t="s">
        <v>3</v>
      </c>
      <c r="L16208" t="s">
        <v>1464</v>
      </c>
      <c r="M16208" s="20">
        <v>30</v>
      </c>
      <c r="N16208" s="20">
        <v>10</v>
      </c>
      <c r="AE16208">
        <f t="shared" si="253"/>
        <v>2012</v>
      </c>
    </row>
    <row r="16209" spans="1:31" x14ac:dyDescent="0.25">
      <c r="A16209" s="7">
        <v>16206</v>
      </c>
      <c r="B16209" s="8">
        <v>40997</v>
      </c>
      <c r="C16209" t="s">
        <v>3</v>
      </c>
      <c r="D16209" t="s">
        <v>1146</v>
      </c>
      <c r="E16209" t="s">
        <v>9</v>
      </c>
      <c r="F16209" t="s">
        <v>1125</v>
      </c>
      <c r="G16209" t="s">
        <v>1037</v>
      </c>
      <c r="H16209" s="9" t="s">
        <v>2931</v>
      </c>
      <c r="I16209" t="s">
        <v>1454</v>
      </c>
      <c r="J16209" s="20">
        <v>48</v>
      </c>
      <c r="K16209" s="20" t="s">
        <v>9</v>
      </c>
      <c r="L16209" t="s">
        <v>1464</v>
      </c>
      <c r="M16209" s="20">
        <v>10.56</v>
      </c>
      <c r="N16209" s="20">
        <v>14.44</v>
      </c>
      <c r="AE16209">
        <f t="shared" si="253"/>
        <v>2012</v>
      </c>
    </row>
    <row r="16210" spans="1:31" x14ac:dyDescent="0.25">
      <c r="A16210" s="7">
        <v>16207</v>
      </c>
      <c r="B16210" s="8">
        <v>40998</v>
      </c>
      <c r="C16210" t="s">
        <v>3</v>
      </c>
      <c r="D16210" t="s">
        <v>557</v>
      </c>
      <c r="E16210" t="s">
        <v>9</v>
      </c>
      <c r="F16210" t="s">
        <v>1028</v>
      </c>
      <c r="G16210" t="s">
        <v>377</v>
      </c>
      <c r="H16210" s="9" t="s">
        <v>3062</v>
      </c>
      <c r="I16210" t="s">
        <v>1454</v>
      </c>
      <c r="J16210" s="20">
        <v>43</v>
      </c>
      <c r="K16210" s="20" t="s">
        <v>3</v>
      </c>
      <c r="L16210" t="s">
        <v>1464</v>
      </c>
      <c r="M16210" s="20">
        <v>13.04</v>
      </c>
      <c r="N16210" s="20">
        <v>9.4600000000000009</v>
      </c>
      <c r="AE16210">
        <f t="shared" si="253"/>
        <v>2012</v>
      </c>
    </row>
    <row r="16211" spans="1:31" x14ac:dyDescent="0.25">
      <c r="A16211" s="7">
        <v>16208</v>
      </c>
      <c r="B16211" s="8">
        <v>40998</v>
      </c>
      <c r="C16211" t="s">
        <v>3</v>
      </c>
      <c r="D16211" t="s">
        <v>1146</v>
      </c>
      <c r="E16211" t="s">
        <v>9</v>
      </c>
      <c r="F16211" t="s">
        <v>678</v>
      </c>
      <c r="G16211" t="s">
        <v>895</v>
      </c>
      <c r="H16211" s="136" t="s">
        <v>3016</v>
      </c>
      <c r="I16211" t="s">
        <v>1455</v>
      </c>
      <c r="J16211" s="20">
        <v>18</v>
      </c>
      <c r="K16211" s="20" t="s">
        <v>3</v>
      </c>
      <c r="L16211" t="s">
        <v>1464</v>
      </c>
      <c r="M16211" s="20">
        <v>3.02</v>
      </c>
      <c r="N16211" s="20">
        <v>1.98</v>
      </c>
      <c r="AE16211">
        <f t="shared" si="253"/>
        <v>2012</v>
      </c>
    </row>
    <row r="16212" spans="1:31" x14ac:dyDescent="0.25">
      <c r="A16212" s="7">
        <v>16209</v>
      </c>
      <c r="B16212" s="8">
        <v>40999</v>
      </c>
      <c r="C16212" t="s">
        <v>3</v>
      </c>
      <c r="D16212" t="s">
        <v>163</v>
      </c>
      <c r="E16212" t="s">
        <v>9</v>
      </c>
      <c r="F16212" t="s">
        <v>1034</v>
      </c>
      <c r="G16212" t="s">
        <v>732</v>
      </c>
      <c r="H16212" s="135" t="s">
        <v>2186</v>
      </c>
      <c r="I16212" t="s">
        <v>1454</v>
      </c>
      <c r="J16212" s="20">
        <v>51</v>
      </c>
      <c r="K16212" s="20" t="s">
        <v>9</v>
      </c>
      <c r="L16212" t="s">
        <v>1464</v>
      </c>
      <c r="M16212" s="20">
        <v>11.22</v>
      </c>
      <c r="N16212" s="20">
        <v>15.28</v>
      </c>
      <c r="AE16212">
        <f t="shared" si="253"/>
        <v>2012</v>
      </c>
    </row>
    <row r="16213" spans="1:31" x14ac:dyDescent="0.25">
      <c r="A16213" s="7">
        <v>16210</v>
      </c>
      <c r="B16213" s="8">
        <v>40999</v>
      </c>
      <c r="C16213" t="s">
        <v>3</v>
      </c>
      <c r="D16213" t="s">
        <v>957</v>
      </c>
      <c r="E16213" t="s">
        <v>9</v>
      </c>
      <c r="F16213" t="s">
        <v>1034</v>
      </c>
      <c r="G16213" t="s">
        <v>633</v>
      </c>
      <c r="H16213" s="135" t="s">
        <v>1735</v>
      </c>
      <c r="I16213" t="s">
        <v>1454</v>
      </c>
      <c r="J16213" s="20">
        <v>71</v>
      </c>
      <c r="K16213" s="20" t="s">
        <v>9</v>
      </c>
      <c r="L16213" t="s">
        <v>1464</v>
      </c>
      <c r="M16213" s="20">
        <v>15.620000000000001</v>
      </c>
      <c r="N16213" s="20">
        <v>20.88</v>
      </c>
      <c r="AE16213">
        <f t="shared" si="253"/>
        <v>2012</v>
      </c>
    </row>
    <row r="16214" spans="1:31" x14ac:dyDescent="0.25">
      <c r="A16214" s="7">
        <v>16211</v>
      </c>
      <c r="B16214" s="8">
        <v>40999</v>
      </c>
      <c r="C16214" t="s">
        <v>3</v>
      </c>
      <c r="D16214" t="s">
        <v>265</v>
      </c>
      <c r="E16214" t="s">
        <v>9</v>
      </c>
      <c r="F16214" t="s">
        <v>1034</v>
      </c>
      <c r="G16214" t="s">
        <v>648</v>
      </c>
      <c r="H16214" s="135" t="s">
        <v>3122</v>
      </c>
      <c r="I16214" t="s">
        <v>1454</v>
      </c>
      <c r="J16214" s="20">
        <v>101</v>
      </c>
      <c r="K16214" s="20" t="s">
        <v>3</v>
      </c>
      <c r="L16214" t="s">
        <v>1464</v>
      </c>
      <c r="M16214" s="20">
        <v>29.28</v>
      </c>
      <c r="N16214" s="20">
        <v>22.22</v>
      </c>
      <c r="AE16214">
        <f t="shared" si="253"/>
        <v>2012</v>
      </c>
    </row>
    <row r="16215" spans="1:31" x14ac:dyDescent="0.25">
      <c r="A16215" s="7">
        <v>16212</v>
      </c>
      <c r="B16215" s="8">
        <v>41000</v>
      </c>
      <c r="C16215" t="s">
        <v>3</v>
      </c>
      <c r="D16215" t="s">
        <v>808</v>
      </c>
      <c r="E16215" t="s">
        <v>9</v>
      </c>
      <c r="F16215" t="s">
        <v>1034</v>
      </c>
      <c r="G16215" t="s">
        <v>648</v>
      </c>
      <c r="H16215" s="135" t="s">
        <v>2203</v>
      </c>
      <c r="I16215" t="s">
        <v>1454</v>
      </c>
      <c r="J16215" s="20">
        <v>15</v>
      </c>
      <c r="K16215" s="20" t="s">
        <v>9</v>
      </c>
      <c r="L16215" t="s">
        <v>1463</v>
      </c>
      <c r="M16215" s="20">
        <v>3.6</v>
      </c>
      <c r="N16215" s="20">
        <v>4.9000000000000004</v>
      </c>
      <c r="AE16215">
        <f t="shared" si="253"/>
        <v>2012</v>
      </c>
    </row>
    <row r="16216" spans="1:31" x14ac:dyDescent="0.25">
      <c r="A16216" s="7">
        <v>16213</v>
      </c>
      <c r="B16216" s="8">
        <v>41000</v>
      </c>
      <c r="C16216" t="s">
        <v>3</v>
      </c>
      <c r="D16216" t="s">
        <v>117</v>
      </c>
      <c r="E16216" t="s">
        <v>9</v>
      </c>
      <c r="F16216" t="s">
        <v>450</v>
      </c>
      <c r="G16216" t="s">
        <v>895</v>
      </c>
      <c r="H16216" s="135" t="s">
        <v>2590</v>
      </c>
      <c r="I16216" t="s">
        <v>1454</v>
      </c>
      <c r="J16216" s="20">
        <v>85</v>
      </c>
      <c r="K16216" s="20" t="s">
        <v>1465</v>
      </c>
      <c r="L16216" t="s">
        <v>1466</v>
      </c>
      <c r="M16216" s="20">
        <v>21.25</v>
      </c>
      <c r="N16216" s="20">
        <v>21.25</v>
      </c>
      <c r="AE16216">
        <f t="shared" si="253"/>
        <v>2012</v>
      </c>
    </row>
    <row r="16217" spans="1:31" x14ac:dyDescent="0.25">
      <c r="A16217" s="7">
        <v>16214</v>
      </c>
      <c r="B16217" s="8">
        <v>41000</v>
      </c>
      <c r="C16217" t="s">
        <v>3</v>
      </c>
      <c r="D16217" t="s">
        <v>779</v>
      </c>
      <c r="E16217" t="s">
        <v>9</v>
      </c>
      <c r="F16217" t="s">
        <v>833</v>
      </c>
      <c r="G16217" t="s">
        <v>929</v>
      </c>
      <c r="H16217" s="135" t="s">
        <v>2766</v>
      </c>
      <c r="I16217" t="s">
        <v>1454</v>
      </c>
      <c r="J16217" s="20">
        <v>12</v>
      </c>
      <c r="K16217" s="20" t="s">
        <v>3</v>
      </c>
      <c r="L16217" t="s">
        <v>1464</v>
      </c>
      <c r="M16217" s="20">
        <v>4.3599999999999994</v>
      </c>
      <c r="N16217" s="20">
        <v>2.64</v>
      </c>
      <c r="AE16217">
        <f t="shared" si="253"/>
        <v>2012</v>
      </c>
    </row>
    <row r="16218" spans="1:31" x14ac:dyDescent="0.25">
      <c r="A16218" s="7">
        <v>16215</v>
      </c>
      <c r="B16218" s="8">
        <v>41000</v>
      </c>
      <c r="C16218" t="s">
        <v>3</v>
      </c>
      <c r="D16218" t="s">
        <v>1149</v>
      </c>
      <c r="E16218" t="s">
        <v>9</v>
      </c>
      <c r="F16218" t="s">
        <v>154</v>
      </c>
      <c r="G16218" t="s">
        <v>929</v>
      </c>
      <c r="H16218" s="135" t="s">
        <v>2685</v>
      </c>
      <c r="I16218" t="s">
        <v>1455</v>
      </c>
      <c r="J16218" s="20">
        <v>21</v>
      </c>
      <c r="K16218" s="20" t="s">
        <v>9</v>
      </c>
      <c r="L16218" t="s">
        <v>1464</v>
      </c>
      <c r="M16218" s="20">
        <v>2.31</v>
      </c>
      <c r="N16218" s="20">
        <v>3.44</v>
      </c>
      <c r="AE16218">
        <f t="shared" si="253"/>
        <v>2012</v>
      </c>
    </row>
    <row r="16219" spans="1:31" x14ac:dyDescent="0.25">
      <c r="A16219" s="7">
        <v>16216</v>
      </c>
      <c r="B16219" s="8">
        <v>41000</v>
      </c>
      <c r="C16219" t="s">
        <v>3</v>
      </c>
      <c r="D16219" t="s">
        <v>897</v>
      </c>
      <c r="E16219" t="s">
        <v>9</v>
      </c>
      <c r="F16219" t="s">
        <v>1028</v>
      </c>
      <c r="G16219" t="s">
        <v>895</v>
      </c>
      <c r="H16219" s="135" t="s">
        <v>1496</v>
      </c>
      <c r="I16219" t="s">
        <v>1454</v>
      </c>
      <c r="J16219" s="20">
        <v>43</v>
      </c>
      <c r="K16219" s="20" t="s">
        <v>3</v>
      </c>
      <c r="L16219" t="s">
        <v>1464</v>
      </c>
      <c r="M16219" s="20">
        <v>13.04</v>
      </c>
      <c r="N16219" s="20">
        <v>9.4600000000000009</v>
      </c>
      <c r="AE16219">
        <f t="shared" si="253"/>
        <v>2012</v>
      </c>
    </row>
    <row r="16220" spans="1:31" x14ac:dyDescent="0.25">
      <c r="A16220" s="7">
        <v>16217</v>
      </c>
      <c r="B16220" s="8">
        <v>41000</v>
      </c>
      <c r="C16220" t="s">
        <v>3</v>
      </c>
      <c r="D16220" t="s">
        <v>1148</v>
      </c>
      <c r="E16220" t="s">
        <v>9</v>
      </c>
      <c r="F16220" t="s">
        <v>1145</v>
      </c>
      <c r="G16220" t="s">
        <v>648</v>
      </c>
      <c r="H16220" s="135" t="s">
        <v>2947</v>
      </c>
      <c r="I16220" t="s">
        <v>1454</v>
      </c>
      <c r="J16220" s="20">
        <v>15</v>
      </c>
      <c r="K16220" s="20" t="s">
        <v>1465</v>
      </c>
      <c r="L16220" t="s">
        <v>1466</v>
      </c>
      <c r="M16220" s="20">
        <v>3.75</v>
      </c>
      <c r="N16220" s="20">
        <v>3.75</v>
      </c>
      <c r="AE16220">
        <f t="shared" si="253"/>
        <v>2012</v>
      </c>
    </row>
    <row r="16221" spans="1:31" x14ac:dyDescent="0.25">
      <c r="A16221" s="7">
        <v>16218</v>
      </c>
      <c r="B16221" s="8">
        <v>41001</v>
      </c>
      <c r="C16221" t="s">
        <v>3</v>
      </c>
      <c r="D16221" t="s">
        <v>543</v>
      </c>
      <c r="E16221" t="s">
        <v>9</v>
      </c>
      <c r="F16221" t="s">
        <v>1131</v>
      </c>
      <c r="G16221" t="s">
        <v>895</v>
      </c>
      <c r="H16221" s="135" t="s">
        <v>2718</v>
      </c>
      <c r="I16221" t="s">
        <v>1454</v>
      </c>
      <c r="J16221" s="20">
        <v>35</v>
      </c>
      <c r="K16221" s="20" t="s">
        <v>9</v>
      </c>
      <c r="L16221" t="s">
        <v>1464</v>
      </c>
      <c r="M16221" s="20">
        <v>7.7</v>
      </c>
      <c r="N16221" s="20">
        <v>10.8</v>
      </c>
      <c r="AE16221">
        <f t="shared" si="253"/>
        <v>2012</v>
      </c>
    </row>
    <row r="16222" spans="1:31" x14ac:dyDescent="0.25">
      <c r="A16222" s="7">
        <v>16219</v>
      </c>
      <c r="B16222" s="8">
        <v>41001</v>
      </c>
      <c r="C16222" t="s">
        <v>3</v>
      </c>
      <c r="D16222" t="s">
        <v>982</v>
      </c>
      <c r="E16222" t="s">
        <v>9</v>
      </c>
      <c r="F16222" t="s">
        <v>678</v>
      </c>
      <c r="G16222" t="s">
        <v>929</v>
      </c>
      <c r="H16222" s="135" t="s">
        <v>2832</v>
      </c>
      <c r="I16222" t="s">
        <v>1455</v>
      </c>
      <c r="J16222" s="20">
        <v>1</v>
      </c>
      <c r="K16222" s="20" t="s">
        <v>1465</v>
      </c>
      <c r="L16222" t="s">
        <v>1466</v>
      </c>
      <c r="M16222" s="20">
        <v>0.125</v>
      </c>
      <c r="N16222" s="20">
        <v>0.125</v>
      </c>
      <c r="AE16222">
        <f t="shared" si="253"/>
        <v>2012</v>
      </c>
    </row>
    <row r="16223" spans="1:31" x14ac:dyDescent="0.25">
      <c r="A16223" s="7">
        <v>16220</v>
      </c>
      <c r="B16223" s="8">
        <v>41001</v>
      </c>
      <c r="C16223" t="s">
        <v>3</v>
      </c>
      <c r="D16223" t="s">
        <v>1149</v>
      </c>
      <c r="E16223" t="s">
        <v>9</v>
      </c>
      <c r="F16223" t="s">
        <v>1117</v>
      </c>
      <c r="G16223" t="s">
        <v>929</v>
      </c>
      <c r="H16223" s="135" t="s">
        <v>2832</v>
      </c>
      <c r="I16223" t="s">
        <v>1454</v>
      </c>
      <c r="J16223" s="20">
        <v>7</v>
      </c>
      <c r="K16223" s="20" t="s">
        <v>3</v>
      </c>
      <c r="L16223" t="s">
        <v>1464</v>
      </c>
      <c r="M16223" s="20">
        <v>2.96</v>
      </c>
      <c r="N16223" s="20">
        <v>1.54</v>
      </c>
      <c r="AE16223">
        <f t="shared" si="253"/>
        <v>2012</v>
      </c>
    </row>
    <row r="16224" spans="1:31" x14ac:dyDescent="0.25">
      <c r="A16224" s="7">
        <v>16221</v>
      </c>
      <c r="B16224" s="8">
        <v>41001</v>
      </c>
      <c r="C16224" t="s">
        <v>3</v>
      </c>
      <c r="D16224" t="s">
        <v>712</v>
      </c>
      <c r="E16224" t="s">
        <v>9</v>
      </c>
      <c r="F16224" t="s">
        <v>817</v>
      </c>
      <c r="G16224" t="s">
        <v>929</v>
      </c>
      <c r="H16224" s="9" t="s">
        <v>3145</v>
      </c>
      <c r="I16224" t="s">
        <v>1454</v>
      </c>
      <c r="J16224" s="20">
        <v>15</v>
      </c>
      <c r="K16224" s="20" t="s">
        <v>1465</v>
      </c>
      <c r="L16224" t="s">
        <v>1466</v>
      </c>
      <c r="M16224" s="20">
        <v>3.75</v>
      </c>
      <c r="N16224" s="20">
        <v>3.75</v>
      </c>
      <c r="AE16224">
        <f t="shared" si="253"/>
        <v>2012</v>
      </c>
    </row>
    <row r="16225" spans="1:31" x14ac:dyDescent="0.25">
      <c r="A16225" s="7">
        <v>16222</v>
      </c>
      <c r="B16225" s="8">
        <v>41003</v>
      </c>
      <c r="C16225" t="s">
        <v>3</v>
      </c>
      <c r="D16225" t="s">
        <v>543</v>
      </c>
      <c r="E16225" t="s">
        <v>9</v>
      </c>
      <c r="F16225" t="s">
        <v>268</v>
      </c>
      <c r="G16225" t="s">
        <v>929</v>
      </c>
      <c r="H16225" s="135" t="s">
        <v>2700</v>
      </c>
      <c r="I16225" t="s">
        <v>1454</v>
      </c>
      <c r="J16225" s="20">
        <v>15</v>
      </c>
      <c r="K16225" s="20" t="s">
        <v>1465</v>
      </c>
      <c r="L16225" t="s">
        <v>1466</v>
      </c>
      <c r="M16225" s="20">
        <v>3.75</v>
      </c>
      <c r="N16225" s="20">
        <v>3.75</v>
      </c>
      <c r="AE16225">
        <f t="shared" si="253"/>
        <v>2012</v>
      </c>
    </row>
    <row r="16226" spans="1:31" x14ac:dyDescent="0.25">
      <c r="A16226" s="7">
        <v>16223</v>
      </c>
      <c r="B16226" s="8">
        <v>41004</v>
      </c>
      <c r="C16226" t="s">
        <v>3</v>
      </c>
      <c r="D16226" t="s">
        <v>1123</v>
      </c>
      <c r="E16226" t="s">
        <v>9</v>
      </c>
      <c r="F16226" t="s">
        <v>1135</v>
      </c>
      <c r="G16226" t="s">
        <v>1016</v>
      </c>
      <c r="H16226" s="135" t="s">
        <v>2871</v>
      </c>
      <c r="I16226" t="s">
        <v>1454</v>
      </c>
      <c r="J16226" s="20">
        <v>46</v>
      </c>
      <c r="K16226" s="20" t="s">
        <v>9</v>
      </c>
      <c r="L16226" t="s">
        <v>1463</v>
      </c>
      <c r="M16226" s="20">
        <v>11.04</v>
      </c>
      <c r="N16226" s="20">
        <v>12.96</v>
      </c>
      <c r="AE16226">
        <f t="shared" si="253"/>
        <v>2012</v>
      </c>
    </row>
    <row r="16227" spans="1:31" x14ac:dyDescent="0.25">
      <c r="A16227" s="7">
        <v>16224</v>
      </c>
      <c r="B16227" s="8">
        <v>41004</v>
      </c>
      <c r="C16227" t="s">
        <v>3</v>
      </c>
      <c r="D16227" t="s">
        <v>1046</v>
      </c>
      <c r="E16227" t="s">
        <v>9</v>
      </c>
      <c r="F16227" t="s">
        <v>1135</v>
      </c>
      <c r="G16227" t="s">
        <v>895</v>
      </c>
      <c r="H16227" s="135" t="s">
        <v>2531</v>
      </c>
      <c r="I16227" t="s">
        <v>1454</v>
      </c>
      <c r="J16227" s="20">
        <v>15</v>
      </c>
      <c r="K16227" s="20" t="s">
        <v>9</v>
      </c>
      <c r="L16227" t="s">
        <v>1463</v>
      </c>
      <c r="M16227" s="20">
        <v>3.6</v>
      </c>
      <c r="N16227" s="20">
        <v>4.9000000000000004</v>
      </c>
      <c r="AE16227">
        <f t="shared" si="253"/>
        <v>2012</v>
      </c>
    </row>
    <row r="16228" spans="1:31" x14ac:dyDescent="0.25">
      <c r="A16228" s="7">
        <v>16225</v>
      </c>
      <c r="B16228" s="8">
        <v>41004</v>
      </c>
      <c r="C16228" t="s">
        <v>3</v>
      </c>
      <c r="D16228" t="s">
        <v>787</v>
      </c>
      <c r="E16228" t="s">
        <v>9</v>
      </c>
      <c r="F16228" t="s">
        <v>1042</v>
      </c>
      <c r="G16228" t="s">
        <v>648</v>
      </c>
      <c r="H16228" s="9" t="s">
        <v>2957</v>
      </c>
      <c r="I16228" t="s">
        <v>1456</v>
      </c>
      <c r="J16228" s="20">
        <v>50</v>
      </c>
      <c r="K16228" s="20" t="s">
        <v>9</v>
      </c>
      <c r="L16228" t="s">
        <v>1464</v>
      </c>
      <c r="M16228" s="20">
        <v>11</v>
      </c>
      <c r="N16228" s="20">
        <v>15</v>
      </c>
      <c r="O16228" t="s">
        <v>3</v>
      </c>
      <c r="P16228" s="13" t="s">
        <v>957</v>
      </c>
      <c r="Q16228" t="s">
        <v>9</v>
      </c>
      <c r="R16228" t="s">
        <v>1099</v>
      </c>
      <c r="S16228" t="s">
        <v>1465</v>
      </c>
      <c r="U16228" t="s">
        <v>1465</v>
      </c>
      <c r="W16228" t="s">
        <v>1465</v>
      </c>
      <c r="Y16228" t="s">
        <v>1465</v>
      </c>
      <c r="AA16228" t="s">
        <v>1465</v>
      </c>
      <c r="AC16228" t="s">
        <v>1465</v>
      </c>
      <c r="AE16228">
        <f t="shared" si="253"/>
        <v>2012</v>
      </c>
    </row>
    <row r="16229" spans="1:31" x14ac:dyDescent="0.25">
      <c r="A16229" s="7">
        <v>16226</v>
      </c>
      <c r="B16229" s="8">
        <v>41004</v>
      </c>
      <c r="C16229" t="s">
        <v>3</v>
      </c>
      <c r="D16229" t="s">
        <v>1107</v>
      </c>
      <c r="E16229" t="s">
        <v>9</v>
      </c>
      <c r="F16229" t="s">
        <v>1038</v>
      </c>
      <c r="G16229" t="s">
        <v>732</v>
      </c>
      <c r="H16229" s="135" t="s">
        <v>1496</v>
      </c>
      <c r="I16229" t="s">
        <v>1454</v>
      </c>
      <c r="J16229" s="20">
        <v>18</v>
      </c>
      <c r="K16229" s="20" t="s">
        <v>3</v>
      </c>
      <c r="L16229" t="s">
        <v>1463</v>
      </c>
      <c r="M16229" s="20">
        <v>5.68</v>
      </c>
      <c r="N16229" s="20">
        <v>4.32</v>
      </c>
      <c r="AE16229">
        <f t="shared" si="253"/>
        <v>2012</v>
      </c>
    </row>
    <row r="16230" spans="1:31" x14ac:dyDescent="0.25">
      <c r="A16230" s="7">
        <v>16227</v>
      </c>
      <c r="B16230" s="8">
        <v>41004</v>
      </c>
      <c r="C16230" t="s">
        <v>3</v>
      </c>
      <c r="D16230" t="s">
        <v>1107</v>
      </c>
      <c r="E16230" t="s">
        <v>9</v>
      </c>
      <c r="F16230" t="s">
        <v>1038</v>
      </c>
      <c r="G16230" t="s">
        <v>732</v>
      </c>
      <c r="H16230" s="135" t="s">
        <v>1496</v>
      </c>
      <c r="I16230" t="s">
        <v>1454</v>
      </c>
      <c r="J16230" s="20">
        <v>21</v>
      </c>
      <c r="K16230" s="20" t="s">
        <v>9</v>
      </c>
      <c r="L16230" t="s">
        <v>1463</v>
      </c>
      <c r="M16230" s="20">
        <v>5.04</v>
      </c>
      <c r="N16230" s="20">
        <v>6.46</v>
      </c>
      <c r="AE16230">
        <f t="shared" si="253"/>
        <v>2012</v>
      </c>
    </row>
    <row r="16231" spans="1:31" x14ac:dyDescent="0.25">
      <c r="A16231" s="7">
        <v>16228</v>
      </c>
      <c r="B16231" s="8">
        <v>41005</v>
      </c>
      <c r="C16231" t="s">
        <v>3</v>
      </c>
      <c r="D16231" t="s">
        <v>986</v>
      </c>
      <c r="E16231" t="s">
        <v>9</v>
      </c>
      <c r="F16231" t="s">
        <v>1042</v>
      </c>
      <c r="G16231" t="s">
        <v>732</v>
      </c>
      <c r="H16231" s="135" t="s">
        <v>2233</v>
      </c>
      <c r="I16231" t="s">
        <v>1454</v>
      </c>
      <c r="J16231" s="20">
        <v>16</v>
      </c>
      <c r="K16231" s="20" t="s">
        <v>3</v>
      </c>
      <c r="L16231" t="s">
        <v>1463</v>
      </c>
      <c r="M16231" s="20">
        <v>5.16</v>
      </c>
      <c r="N16231" s="20">
        <v>3.84</v>
      </c>
      <c r="AE16231">
        <f t="shared" si="253"/>
        <v>2012</v>
      </c>
    </row>
    <row r="16232" spans="1:31" x14ac:dyDescent="0.25">
      <c r="A16232" s="7">
        <v>16229</v>
      </c>
      <c r="B16232" s="8">
        <v>41005</v>
      </c>
      <c r="C16232" t="s">
        <v>3</v>
      </c>
      <c r="D16232" t="s">
        <v>678</v>
      </c>
      <c r="E16232" t="s">
        <v>9</v>
      </c>
      <c r="F16232" t="s">
        <v>1135</v>
      </c>
      <c r="G16232" t="s">
        <v>895</v>
      </c>
      <c r="H16232" s="135" t="s">
        <v>2539</v>
      </c>
      <c r="I16232" t="s">
        <v>1454</v>
      </c>
      <c r="J16232" s="20">
        <v>34</v>
      </c>
      <c r="K16232" s="20" t="s">
        <v>1465</v>
      </c>
      <c r="L16232" t="s">
        <v>1466</v>
      </c>
      <c r="M16232" s="20">
        <v>8.5</v>
      </c>
      <c r="N16232" s="20">
        <v>8.5</v>
      </c>
      <c r="AE16232">
        <f t="shared" si="253"/>
        <v>2012</v>
      </c>
    </row>
    <row r="16233" spans="1:31" x14ac:dyDescent="0.25">
      <c r="A16233" s="7">
        <v>16230</v>
      </c>
      <c r="B16233" s="8">
        <v>41005</v>
      </c>
      <c r="C16233" t="s">
        <v>3</v>
      </c>
      <c r="D16233" t="s">
        <v>1146</v>
      </c>
      <c r="E16233" t="s">
        <v>9</v>
      </c>
      <c r="F16233" t="s">
        <v>860</v>
      </c>
      <c r="G16233" t="s">
        <v>895</v>
      </c>
      <c r="H16233" s="135" t="s">
        <v>2564</v>
      </c>
      <c r="I16233" t="s">
        <v>1454</v>
      </c>
      <c r="J16233" s="20">
        <v>76</v>
      </c>
      <c r="K16233" s="20" t="s">
        <v>1465</v>
      </c>
      <c r="L16233" t="s">
        <v>1466</v>
      </c>
      <c r="M16233" s="20">
        <v>19</v>
      </c>
      <c r="N16233" s="20">
        <v>19</v>
      </c>
      <c r="AE16233">
        <f t="shared" si="253"/>
        <v>2012</v>
      </c>
    </row>
    <row r="16234" spans="1:31" x14ac:dyDescent="0.25">
      <c r="A16234" s="7">
        <v>16231</v>
      </c>
      <c r="B16234" s="8">
        <v>41006</v>
      </c>
      <c r="C16234" t="s">
        <v>3</v>
      </c>
      <c r="D16234" t="s">
        <v>1073</v>
      </c>
      <c r="E16234" t="s">
        <v>9</v>
      </c>
      <c r="F16234" t="s">
        <v>1031</v>
      </c>
      <c r="G16234" t="s">
        <v>569</v>
      </c>
      <c r="H16234" s="135" t="s">
        <v>2118</v>
      </c>
      <c r="I16234" t="s">
        <v>1454</v>
      </c>
      <c r="J16234" s="20">
        <v>41</v>
      </c>
      <c r="K16234" s="20" t="s">
        <v>9</v>
      </c>
      <c r="L16234" t="s">
        <v>1464</v>
      </c>
      <c r="M16234" s="20">
        <v>9.02</v>
      </c>
      <c r="N16234" s="20">
        <v>12.48</v>
      </c>
      <c r="AE16234">
        <f t="shared" si="253"/>
        <v>2012</v>
      </c>
    </row>
    <row r="16235" spans="1:31" x14ac:dyDescent="0.25">
      <c r="A16235" s="7">
        <v>16232</v>
      </c>
      <c r="B16235" s="8">
        <v>41006</v>
      </c>
      <c r="C16235" t="s">
        <v>3</v>
      </c>
      <c r="D16235" t="s">
        <v>1146</v>
      </c>
      <c r="E16235" t="s">
        <v>9</v>
      </c>
      <c r="F16235" t="s">
        <v>1032</v>
      </c>
      <c r="G16235" t="s">
        <v>1016</v>
      </c>
      <c r="H16235" s="9" t="s">
        <v>3146</v>
      </c>
      <c r="I16235" t="s">
        <v>1454</v>
      </c>
      <c r="J16235" s="20">
        <v>9</v>
      </c>
      <c r="K16235" s="20" t="s">
        <v>3</v>
      </c>
      <c r="L16235" t="s">
        <v>1464</v>
      </c>
      <c r="M16235" s="20">
        <v>3.52</v>
      </c>
      <c r="N16235" s="20">
        <v>1.98</v>
      </c>
      <c r="AE16235">
        <f t="shared" si="253"/>
        <v>2012</v>
      </c>
    </row>
    <row r="16236" spans="1:31" x14ac:dyDescent="0.25">
      <c r="A16236" s="7">
        <v>16233</v>
      </c>
      <c r="B16236" s="8">
        <v>41006</v>
      </c>
      <c r="C16236" t="s">
        <v>3</v>
      </c>
      <c r="D16236" t="s">
        <v>1149</v>
      </c>
      <c r="E16236" t="s">
        <v>9</v>
      </c>
      <c r="F16236" t="s">
        <v>1031</v>
      </c>
      <c r="G16236" t="s">
        <v>929</v>
      </c>
      <c r="H16236" s="135" t="s">
        <v>2685</v>
      </c>
      <c r="I16236" t="s">
        <v>1454</v>
      </c>
      <c r="J16236" s="20">
        <v>21</v>
      </c>
      <c r="K16236" s="20" t="s">
        <v>9</v>
      </c>
      <c r="L16236" t="s">
        <v>1464</v>
      </c>
      <c r="M16236" s="20">
        <v>4.62</v>
      </c>
      <c r="N16236" s="20">
        <v>6.88</v>
      </c>
      <c r="AE16236">
        <f t="shared" si="253"/>
        <v>2012</v>
      </c>
    </row>
    <row r="16237" spans="1:31" x14ac:dyDescent="0.25">
      <c r="A16237" s="7">
        <v>16234</v>
      </c>
      <c r="B16237" s="8">
        <v>41006</v>
      </c>
      <c r="C16237" t="s">
        <v>3</v>
      </c>
      <c r="D16237" t="s">
        <v>848</v>
      </c>
      <c r="E16237" t="s">
        <v>9</v>
      </c>
      <c r="F16237" t="s">
        <v>1032</v>
      </c>
      <c r="G16237" t="s">
        <v>732</v>
      </c>
      <c r="H16237" s="135" t="s">
        <v>2837</v>
      </c>
      <c r="I16237" t="s">
        <v>1454</v>
      </c>
      <c r="J16237" s="20">
        <v>30</v>
      </c>
      <c r="K16237" s="20" t="s">
        <v>3</v>
      </c>
      <c r="L16237" t="s">
        <v>1464</v>
      </c>
      <c r="M16237" s="20">
        <v>9.4</v>
      </c>
      <c r="N16237" s="20">
        <v>6.6</v>
      </c>
      <c r="AE16237">
        <f t="shared" si="253"/>
        <v>2012</v>
      </c>
    </row>
    <row r="16238" spans="1:31" x14ac:dyDescent="0.25">
      <c r="A16238" s="7">
        <v>16235</v>
      </c>
      <c r="B16238" s="8">
        <v>41007</v>
      </c>
      <c r="C16238" t="s">
        <v>3</v>
      </c>
      <c r="D16238" t="s">
        <v>1008</v>
      </c>
      <c r="E16238" t="s">
        <v>9</v>
      </c>
      <c r="F16238" t="s">
        <v>247</v>
      </c>
      <c r="G16238" t="s">
        <v>895</v>
      </c>
      <c r="H16238" s="135" t="s">
        <v>2540</v>
      </c>
      <c r="I16238" t="s">
        <v>1454</v>
      </c>
      <c r="J16238" s="20">
        <v>20</v>
      </c>
      <c r="K16238" s="20" t="s">
        <v>9</v>
      </c>
      <c r="L16238" t="s">
        <v>1464</v>
      </c>
      <c r="M16238" s="20">
        <v>4.4000000000000004</v>
      </c>
      <c r="N16238" s="20">
        <v>6.6</v>
      </c>
      <c r="AE16238">
        <f t="shared" si="253"/>
        <v>2012</v>
      </c>
    </row>
    <row r="16239" spans="1:31" x14ac:dyDescent="0.25">
      <c r="A16239" s="7">
        <v>16236</v>
      </c>
      <c r="B16239" s="8">
        <v>41007</v>
      </c>
      <c r="C16239" t="s">
        <v>3</v>
      </c>
      <c r="D16239" t="s">
        <v>1008</v>
      </c>
      <c r="E16239" t="s">
        <v>9</v>
      </c>
      <c r="F16239" t="s">
        <v>585</v>
      </c>
      <c r="G16239" t="s">
        <v>895</v>
      </c>
      <c r="H16239" s="9" t="s">
        <v>2751</v>
      </c>
      <c r="I16239" t="s">
        <v>1456</v>
      </c>
      <c r="J16239" s="20">
        <v>27</v>
      </c>
      <c r="K16239" s="20" t="s">
        <v>3</v>
      </c>
      <c r="L16239" t="s">
        <v>1463</v>
      </c>
      <c r="M16239" s="20">
        <v>8.02</v>
      </c>
      <c r="N16239" s="20">
        <v>6.48</v>
      </c>
      <c r="O16239" t="s">
        <v>3</v>
      </c>
      <c r="P16239" s="13" t="s">
        <v>918</v>
      </c>
      <c r="Q16239" t="s">
        <v>9</v>
      </c>
      <c r="R16239" t="s">
        <v>190</v>
      </c>
      <c r="S16239" t="s">
        <v>1465</v>
      </c>
      <c r="U16239" t="s">
        <v>1465</v>
      </c>
      <c r="W16239" t="s">
        <v>1465</v>
      </c>
      <c r="Y16239" t="s">
        <v>1465</v>
      </c>
      <c r="AA16239" t="s">
        <v>1465</v>
      </c>
      <c r="AC16239" t="s">
        <v>1465</v>
      </c>
      <c r="AE16239">
        <f t="shared" si="253"/>
        <v>2012</v>
      </c>
    </row>
    <row r="16240" spans="1:31" x14ac:dyDescent="0.25">
      <c r="A16240" s="7">
        <v>16237</v>
      </c>
      <c r="B16240" s="8">
        <v>41008</v>
      </c>
      <c r="C16240" t="s">
        <v>3</v>
      </c>
      <c r="D16240" t="s">
        <v>856</v>
      </c>
      <c r="E16240" t="s">
        <v>9</v>
      </c>
      <c r="F16240" t="s">
        <v>1140</v>
      </c>
      <c r="G16240" t="s">
        <v>648</v>
      </c>
      <c r="H16240" s="9" t="s">
        <v>1797</v>
      </c>
      <c r="I16240" t="s">
        <v>1454</v>
      </c>
      <c r="J16240" s="20">
        <v>17</v>
      </c>
      <c r="K16240" s="20" t="s">
        <v>3</v>
      </c>
      <c r="L16240" t="s">
        <v>1464</v>
      </c>
      <c r="M16240" s="20">
        <v>5.76</v>
      </c>
      <c r="N16240" s="20">
        <v>3.74</v>
      </c>
      <c r="AE16240">
        <f t="shared" si="253"/>
        <v>2012</v>
      </c>
    </row>
    <row r="16241" spans="1:31" x14ac:dyDescent="0.25">
      <c r="A16241" s="7">
        <v>16238</v>
      </c>
      <c r="B16241" s="8">
        <v>41008</v>
      </c>
      <c r="C16241" t="s">
        <v>3</v>
      </c>
      <c r="D16241" t="s">
        <v>986</v>
      </c>
      <c r="E16241" t="s">
        <v>9</v>
      </c>
      <c r="F16241" t="s">
        <v>338</v>
      </c>
      <c r="G16241" t="s">
        <v>861</v>
      </c>
      <c r="H16241" s="135" t="s">
        <v>2437</v>
      </c>
      <c r="I16241" t="s">
        <v>1454</v>
      </c>
      <c r="J16241" s="20">
        <v>23</v>
      </c>
      <c r="K16241" s="20" t="s">
        <v>3</v>
      </c>
      <c r="L16241" t="s">
        <v>1463</v>
      </c>
      <c r="M16241" s="20">
        <v>6.98</v>
      </c>
      <c r="N16241" s="20">
        <v>5.52</v>
      </c>
      <c r="AE16241">
        <f t="shared" si="253"/>
        <v>2012</v>
      </c>
    </row>
    <row r="16242" spans="1:31" x14ac:dyDescent="0.25">
      <c r="A16242" s="7">
        <v>16239</v>
      </c>
      <c r="B16242" s="8">
        <v>41008</v>
      </c>
      <c r="C16242" t="s">
        <v>3</v>
      </c>
      <c r="D16242" t="s">
        <v>222</v>
      </c>
      <c r="E16242" t="s">
        <v>9</v>
      </c>
      <c r="F16242" t="s">
        <v>1045</v>
      </c>
      <c r="G16242" t="s">
        <v>377</v>
      </c>
      <c r="H16242" s="136" t="s">
        <v>1598</v>
      </c>
      <c r="I16242" t="s">
        <v>1454</v>
      </c>
      <c r="J16242" s="20">
        <v>46</v>
      </c>
      <c r="K16242" s="20" t="s">
        <v>1465</v>
      </c>
      <c r="L16242" t="s">
        <v>1466</v>
      </c>
      <c r="M16242" s="20">
        <v>11.5</v>
      </c>
      <c r="N16242" s="20">
        <v>11.5</v>
      </c>
      <c r="AE16242">
        <f t="shared" si="253"/>
        <v>2012</v>
      </c>
    </row>
    <row r="16243" spans="1:31" x14ac:dyDescent="0.25">
      <c r="A16243" s="7">
        <v>16240</v>
      </c>
      <c r="B16243" s="8">
        <v>41008</v>
      </c>
      <c r="C16243" t="s">
        <v>3</v>
      </c>
      <c r="D16243" t="s">
        <v>939</v>
      </c>
      <c r="E16243" t="s">
        <v>9</v>
      </c>
      <c r="F16243" t="s">
        <v>1140</v>
      </c>
      <c r="G16243" t="s">
        <v>895</v>
      </c>
      <c r="H16243" s="135" t="s">
        <v>2577</v>
      </c>
      <c r="I16243" t="s">
        <v>1454</v>
      </c>
      <c r="J16243" s="20">
        <v>10</v>
      </c>
      <c r="K16243" s="20" t="s">
        <v>1465</v>
      </c>
      <c r="L16243" t="s">
        <v>1466</v>
      </c>
      <c r="M16243" s="20">
        <v>2.5</v>
      </c>
      <c r="N16243" s="20">
        <v>2.5</v>
      </c>
      <c r="AE16243">
        <f t="shared" si="253"/>
        <v>2012</v>
      </c>
    </row>
    <row r="16244" spans="1:31" x14ac:dyDescent="0.25">
      <c r="A16244" s="7">
        <v>16241</v>
      </c>
      <c r="B16244" s="8">
        <v>41008</v>
      </c>
      <c r="C16244" t="s">
        <v>3</v>
      </c>
      <c r="D16244" t="s">
        <v>808</v>
      </c>
      <c r="E16244" t="s">
        <v>9</v>
      </c>
      <c r="F16244" t="s">
        <v>1135</v>
      </c>
      <c r="G16244" t="s">
        <v>648</v>
      </c>
      <c r="H16244" s="136" t="s">
        <v>1496</v>
      </c>
      <c r="I16244" t="s">
        <v>1454</v>
      </c>
      <c r="J16244" s="20">
        <v>34</v>
      </c>
      <c r="K16244" s="20" t="s">
        <v>1465</v>
      </c>
      <c r="L16244" t="s">
        <v>1466</v>
      </c>
      <c r="M16244" s="20">
        <v>8.5</v>
      </c>
      <c r="N16244" s="20">
        <v>8.5</v>
      </c>
      <c r="AE16244">
        <f t="shared" si="253"/>
        <v>2012</v>
      </c>
    </row>
    <row r="16245" spans="1:31" x14ac:dyDescent="0.25">
      <c r="A16245" s="7">
        <v>16242</v>
      </c>
      <c r="B16245" s="8">
        <v>41009</v>
      </c>
      <c r="C16245" t="s">
        <v>3</v>
      </c>
      <c r="D16245" t="s">
        <v>808</v>
      </c>
      <c r="E16245" t="s">
        <v>9</v>
      </c>
      <c r="F16245" t="s">
        <v>1034</v>
      </c>
      <c r="G16245" t="s">
        <v>714</v>
      </c>
      <c r="H16245" s="135" t="s">
        <v>2218</v>
      </c>
      <c r="I16245" t="s">
        <v>1454</v>
      </c>
      <c r="J16245" s="20">
        <v>13</v>
      </c>
      <c r="K16245" s="20" t="s">
        <v>9</v>
      </c>
      <c r="L16245" t="s">
        <v>1464</v>
      </c>
      <c r="M16245" s="20">
        <v>2.86</v>
      </c>
      <c r="N16245" s="20">
        <v>4.6400000000000006</v>
      </c>
      <c r="AE16245">
        <f t="shared" si="253"/>
        <v>2012</v>
      </c>
    </row>
    <row r="16246" spans="1:31" x14ac:dyDescent="0.25">
      <c r="A16246" s="7">
        <v>16243</v>
      </c>
      <c r="B16246" s="8">
        <v>41009</v>
      </c>
      <c r="C16246" t="s">
        <v>3</v>
      </c>
      <c r="D16246" t="s">
        <v>518</v>
      </c>
      <c r="E16246" t="s">
        <v>9</v>
      </c>
      <c r="F16246" t="s">
        <v>628</v>
      </c>
      <c r="G16246" t="s">
        <v>17</v>
      </c>
      <c r="H16246" s="135" t="s">
        <v>1570</v>
      </c>
      <c r="I16246" t="s">
        <v>1454</v>
      </c>
      <c r="J16246" s="20">
        <v>27</v>
      </c>
      <c r="K16246" s="20" t="s">
        <v>3</v>
      </c>
      <c r="L16246" t="s">
        <v>1464</v>
      </c>
      <c r="M16246" s="20">
        <v>8.56</v>
      </c>
      <c r="N16246" s="20">
        <v>5.9399999999999995</v>
      </c>
      <c r="AE16246">
        <f t="shared" si="253"/>
        <v>2012</v>
      </c>
    </row>
    <row r="16247" spans="1:31" x14ac:dyDescent="0.25">
      <c r="A16247" s="7">
        <v>16244</v>
      </c>
      <c r="B16247" s="8">
        <v>41010</v>
      </c>
      <c r="C16247" t="s">
        <v>3</v>
      </c>
      <c r="D16247" t="s">
        <v>1130</v>
      </c>
      <c r="E16247" t="s">
        <v>9</v>
      </c>
      <c r="F16247" t="s">
        <v>1067</v>
      </c>
      <c r="G16247" t="s">
        <v>732</v>
      </c>
      <c r="H16247" s="135" t="s">
        <v>2223</v>
      </c>
      <c r="I16247" t="s">
        <v>1454</v>
      </c>
      <c r="J16247" s="20">
        <v>39</v>
      </c>
      <c r="K16247" s="20" t="s">
        <v>9</v>
      </c>
      <c r="L16247" t="s">
        <v>1464</v>
      </c>
      <c r="M16247" s="20">
        <v>8.58</v>
      </c>
      <c r="N16247" s="20">
        <v>11.92</v>
      </c>
      <c r="AE16247">
        <f t="shared" si="253"/>
        <v>2012</v>
      </c>
    </row>
    <row r="16248" spans="1:31" x14ac:dyDescent="0.25">
      <c r="A16248" s="7">
        <v>16245</v>
      </c>
      <c r="B16248" s="8">
        <v>41010</v>
      </c>
      <c r="C16248" t="s">
        <v>3</v>
      </c>
      <c r="D16248" t="s">
        <v>1148</v>
      </c>
      <c r="E16248" t="s">
        <v>9</v>
      </c>
      <c r="F16248" t="s">
        <v>1140</v>
      </c>
      <c r="G16248" t="s">
        <v>569</v>
      </c>
      <c r="H16248" s="135" t="s">
        <v>1496</v>
      </c>
      <c r="I16248" t="s">
        <v>1454</v>
      </c>
      <c r="J16248" s="20">
        <v>21</v>
      </c>
      <c r="K16248" s="20" t="s">
        <v>9</v>
      </c>
      <c r="L16248" t="s">
        <v>1464</v>
      </c>
      <c r="M16248" s="20">
        <v>4.62</v>
      </c>
      <c r="N16248" s="20">
        <v>6.88</v>
      </c>
      <c r="AE16248">
        <f t="shared" si="253"/>
        <v>2012</v>
      </c>
    </row>
    <row r="16249" spans="1:31" x14ac:dyDescent="0.25">
      <c r="A16249" s="7">
        <v>16246</v>
      </c>
      <c r="B16249" s="8">
        <v>41010</v>
      </c>
      <c r="C16249" t="s">
        <v>3</v>
      </c>
      <c r="D16249" t="s">
        <v>350</v>
      </c>
      <c r="E16249" t="s">
        <v>9</v>
      </c>
      <c r="F16249" t="s">
        <v>828</v>
      </c>
      <c r="G16249" t="s">
        <v>14</v>
      </c>
      <c r="H16249" s="135" t="s">
        <v>1507</v>
      </c>
      <c r="I16249" t="s">
        <v>1454</v>
      </c>
      <c r="J16249" s="20">
        <v>99</v>
      </c>
      <c r="K16249" s="20" t="s">
        <v>3</v>
      </c>
      <c r="L16249" t="s">
        <v>1464</v>
      </c>
      <c r="M16249" s="20">
        <v>28.72</v>
      </c>
      <c r="N16249" s="20">
        <v>21.78</v>
      </c>
      <c r="AE16249">
        <f t="shared" si="253"/>
        <v>2012</v>
      </c>
    </row>
    <row r="16250" spans="1:31" x14ac:dyDescent="0.25">
      <c r="A16250" s="7">
        <v>16247</v>
      </c>
      <c r="B16250" s="8">
        <v>41010</v>
      </c>
      <c r="C16250" t="s">
        <v>3</v>
      </c>
      <c r="D16250" t="s">
        <v>779</v>
      </c>
      <c r="E16250" t="s">
        <v>9</v>
      </c>
      <c r="F16250" t="s">
        <v>1144</v>
      </c>
      <c r="G16250" t="s">
        <v>648</v>
      </c>
      <c r="H16250" s="9" t="s">
        <v>3099</v>
      </c>
      <c r="I16250" t="s">
        <v>1455</v>
      </c>
      <c r="J16250" s="20">
        <v>21</v>
      </c>
      <c r="K16250" s="20" t="s">
        <v>1465</v>
      </c>
      <c r="L16250" t="s">
        <v>1466</v>
      </c>
      <c r="M16250" s="20">
        <v>2.625</v>
      </c>
      <c r="N16250" s="20">
        <v>2.625</v>
      </c>
      <c r="AE16250">
        <f t="shared" si="253"/>
        <v>2012</v>
      </c>
    </row>
    <row r="16251" spans="1:31" x14ac:dyDescent="0.25">
      <c r="A16251" s="7">
        <v>16248</v>
      </c>
      <c r="B16251" s="8">
        <v>41010</v>
      </c>
      <c r="C16251" t="s">
        <v>3</v>
      </c>
      <c r="D16251" t="s">
        <v>117</v>
      </c>
      <c r="E16251" t="s">
        <v>9</v>
      </c>
      <c r="F16251" t="s">
        <v>1135</v>
      </c>
      <c r="G16251" t="s">
        <v>732</v>
      </c>
      <c r="H16251" s="135" t="s">
        <v>1496</v>
      </c>
      <c r="I16251" t="s">
        <v>1456</v>
      </c>
      <c r="J16251" s="20">
        <v>17</v>
      </c>
      <c r="K16251" s="20" t="s">
        <v>3</v>
      </c>
      <c r="L16251" t="s">
        <v>1464</v>
      </c>
      <c r="M16251" s="20">
        <v>5.76</v>
      </c>
      <c r="N16251" s="20">
        <v>3.74</v>
      </c>
      <c r="O16251" t="s">
        <v>3</v>
      </c>
      <c r="P16251" s="13" t="s">
        <v>1123</v>
      </c>
      <c r="Q16251" t="s">
        <v>9</v>
      </c>
      <c r="R16251" t="s">
        <v>259</v>
      </c>
      <c r="S16251" t="s">
        <v>3</v>
      </c>
      <c r="T16251" t="s">
        <v>1160</v>
      </c>
      <c r="U16251" t="s">
        <v>9</v>
      </c>
      <c r="V16251" t="s">
        <v>469</v>
      </c>
      <c r="W16251" t="s">
        <v>3</v>
      </c>
      <c r="X16251" t="s">
        <v>1096</v>
      </c>
      <c r="Y16251" t="s">
        <v>9</v>
      </c>
      <c r="Z16251" t="s">
        <v>1082</v>
      </c>
      <c r="AA16251" t="s">
        <v>1465</v>
      </c>
      <c r="AC16251" t="s">
        <v>1465</v>
      </c>
      <c r="AE16251">
        <f t="shared" si="253"/>
        <v>2012</v>
      </c>
    </row>
    <row r="16252" spans="1:31" x14ac:dyDescent="0.25">
      <c r="A16252" s="7">
        <v>16249</v>
      </c>
      <c r="B16252" s="8">
        <v>41011</v>
      </c>
      <c r="C16252" t="s">
        <v>3</v>
      </c>
      <c r="D16252" t="s">
        <v>978</v>
      </c>
      <c r="E16252" t="s">
        <v>9</v>
      </c>
      <c r="F16252" t="s">
        <v>543</v>
      </c>
      <c r="G16252" t="s">
        <v>633</v>
      </c>
      <c r="H16252" s="135" t="s">
        <v>1778</v>
      </c>
      <c r="I16252" t="s">
        <v>1454</v>
      </c>
      <c r="J16252" s="20">
        <v>19</v>
      </c>
      <c r="K16252" s="20" t="s">
        <v>3</v>
      </c>
      <c r="L16252" t="s">
        <v>1463</v>
      </c>
      <c r="M16252" s="20">
        <v>5.94</v>
      </c>
      <c r="N16252" s="20">
        <v>4.5599999999999996</v>
      </c>
      <c r="AE16252">
        <f t="shared" si="253"/>
        <v>2012</v>
      </c>
    </row>
    <row r="16253" spans="1:31" x14ac:dyDescent="0.25">
      <c r="A16253" s="7">
        <v>16250</v>
      </c>
      <c r="B16253" s="8">
        <v>41011</v>
      </c>
      <c r="C16253" t="s">
        <v>3</v>
      </c>
      <c r="D16253" t="s">
        <v>543</v>
      </c>
      <c r="E16253" t="s">
        <v>9</v>
      </c>
      <c r="F16253" t="s">
        <v>268</v>
      </c>
      <c r="G16253" t="s">
        <v>929</v>
      </c>
      <c r="H16253" s="9" t="s">
        <v>2725</v>
      </c>
      <c r="I16253" t="s">
        <v>1454</v>
      </c>
      <c r="J16253" s="20">
        <v>31</v>
      </c>
      <c r="K16253" s="20" t="s">
        <v>9</v>
      </c>
      <c r="L16253" t="s">
        <v>1464</v>
      </c>
      <c r="M16253" s="20">
        <v>6.82</v>
      </c>
      <c r="N16253" s="20">
        <v>9.68</v>
      </c>
      <c r="AE16253">
        <f t="shared" si="253"/>
        <v>2012</v>
      </c>
    </row>
    <row r="16254" spans="1:31" x14ac:dyDescent="0.25">
      <c r="A16254" s="7">
        <v>16251</v>
      </c>
      <c r="B16254" s="8">
        <v>41011</v>
      </c>
      <c r="C16254" t="s">
        <v>3</v>
      </c>
      <c r="D16254" t="s">
        <v>1149</v>
      </c>
      <c r="E16254" t="s">
        <v>9</v>
      </c>
      <c r="F16254" t="s">
        <v>1058</v>
      </c>
      <c r="G16254" t="s">
        <v>929</v>
      </c>
      <c r="H16254" s="135" t="s">
        <v>2685</v>
      </c>
      <c r="I16254" t="s">
        <v>1454</v>
      </c>
      <c r="J16254" s="20">
        <v>21</v>
      </c>
      <c r="K16254" s="20" t="s">
        <v>9</v>
      </c>
      <c r="L16254" t="s">
        <v>1464</v>
      </c>
      <c r="M16254" s="20">
        <v>4.62</v>
      </c>
      <c r="N16254" s="20">
        <v>6.88</v>
      </c>
      <c r="AE16254">
        <f t="shared" si="253"/>
        <v>2012</v>
      </c>
    </row>
    <row r="16255" spans="1:31" x14ac:dyDescent="0.25">
      <c r="A16255" s="7">
        <v>16252</v>
      </c>
      <c r="B16255" s="8">
        <v>41012</v>
      </c>
      <c r="C16255" t="s">
        <v>3</v>
      </c>
      <c r="D16255" s="16" t="s">
        <v>35</v>
      </c>
      <c r="E16255" t="s">
        <v>9</v>
      </c>
      <c r="F16255" t="s">
        <v>1074</v>
      </c>
      <c r="G16255" t="s">
        <v>648</v>
      </c>
      <c r="H16255" s="135" t="s">
        <v>2401</v>
      </c>
      <c r="I16255" t="s">
        <v>1454</v>
      </c>
      <c r="J16255" s="20">
        <v>120</v>
      </c>
      <c r="K16255" s="20" t="s">
        <v>3</v>
      </c>
      <c r="L16255" t="s">
        <v>1464</v>
      </c>
      <c r="M16255" s="20">
        <v>34.6</v>
      </c>
      <c r="N16255" s="20">
        <v>26.4</v>
      </c>
      <c r="AE16255">
        <f t="shared" si="253"/>
        <v>2012</v>
      </c>
    </row>
    <row r="16256" spans="1:31" x14ac:dyDescent="0.25">
      <c r="A16256" s="7">
        <v>16253</v>
      </c>
      <c r="B16256" s="8">
        <v>41012</v>
      </c>
      <c r="C16256" t="s">
        <v>3</v>
      </c>
      <c r="D16256" t="s">
        <v>1046</v>
      </c>
      <c r="E16256" t="s">
        <v>9</v>
      </c>
      <c r="F16256" t="s">
        <v>1135</v>
      </c>
      <c r="G16256" t="s">
        <v>895</v>
      </c>
      <c r="H16256" s="135" t="s">
        <v>2577</v>
      </c>
      <c r="I16256" t="s">
        <v>1454</v>
      </c>
      <c r="J16256" s="20">
        <v>74</v>
      </c>
      <c r="K16256" s="20" t="s">
        <v>9</v>
      </c>
      <c r="L16256" t="s">
        <v>1463</v>
      </c>
      <c r="M16256" s="20">
        <v>17.760000000000002</v>
      </c>
      <c r="N16256" s="20">
        <v>20.239999999999998</v>
      </c>
      <c r="AE16256">
        <f t="shared" si="253"/>
        <v>2012</v>
      </c>
    </row>
    <row r="16257" spans="1:31" x14ac:dyDescent="0.25">
      <c r="A16257" s="7">
        <v>16254</v>
      </c>
      <c r="B16257" s="8">
        <v>41012</v>
      </c>
      <c r="C16257" t="s">
        <v>3</v>
      </c>
      <c r="D16257" t="s">
        <v>518</v>
      </c>
      <c r="E16257" t="s">
        <v>9</v>
      </c>
      <c r="F16257" t="s">
        <v>1135</v>
      </c>
      <c r="G16257" t="s">
        <v>648</v>
      </c>
      <c r="H16257" s="136" t="s">
        <v>1496</v>
      </c>
      <c r="I16257" t="s">
        <v>1454</v>
      </c>
      <c r="J16257" s="20">
        <v>79</v>
      </c>
      <c r="K16257" s="20" t="s">
        <v>1465</v>
      </c>
      <c r="L16257" t="s">
        <v>1466</v>
      </c>
      <c r="M16257" s="20">
        <v>19.75</v>
      </c>
      <c r="N16257" s="20">
        <v>19.75</v>
      </c>
      <c r="AE16257">
        <f t="shared" si="253"/>
        <v>2012</v>
      </c>
    </row>
    <row r="16258" spans="1:31" x14ac:dyDescent="0.25">
      <c r="A16258" s="7">
        <v>16255</v>
      </c>
      <c r="B16258" s="8">
        <v>41013</v>
      </c>
      <c r="C16258" t="s">
        <v>3</v>
      </c>
      <c r="D16258" t="s">
        <v>717</v>
      </c>
      <c r="E16258" t="s">
        <v>9</v>
      </c>
      <c r="F16258" t="s">
        <v>1058</v>
      </c>
      <c r="G16258" t="s">
        <v>895</v>
      </c>
      <c r="H16258" s="135" t="s">
        <v>2542</v>
      </c>
      <c r="I16258" t="s">
        <v>1454</v>
      </c>
      <c r="J16258" s="20">
        <v>15</v>
      </c>
      <c r="K16258" s="20" t="s">
        <v>1465</v>
      </c>
      <c r="L16258" t="s">
        <v>1466</v>
      </c>
      <c r="M16258" s="20">
        <v>3.75</v>
      </c>
      <c r="N16258" s="20">
        <v>3.75</v>
      </c>
      <c r="AE16258">
        <f t="shared" si="253"/>
        <v>2012</v>
      </c>
    </row>
    <row r="16259" spans="1:31" x14ac:dyDescent="0.25">
      <c r="A16259" s="7">
        <v>16256</v>
      </c>
      <c r="B16259" s="8">
        <v>41013</v>
      </c>
      <c r="C16259" t="s">
        <v>3</v>
      </c>
      <c r="D16259" t="s">
        <v>521</v>
      </c>
      <c r="E16259" t="s">
        <v>9</v>
      </c>
      <c r="F16259" t="s">
        <v>543</v>
      </c>
      <c r="G16259" t="s">
        <v>870</v>
      </c>
      <c r="H16259" s="9" t="s">
        <v>2494</v>
      </c>
      <c r="I16259" t="s">
        <v>1454</v>
      </c>
      <c r="J16259" s="20">
        <v>10</v>
      </c>
      <c r="K16259" s="20" t="s">
        <v>9</v>
      </c>
      <c r="L16259" t="s">
        <v>1464</v>
      </c>
      <c r="M16259" s="20">
        <v>2.2000000000000002</v>
      </c>
      <c r="N16259" s="20">
        <v>3.8</v>
      </c>
      <c r="AE16259">
        <f t="shared" si="253"/>
        <v>2012</v>
      </c>
    </row>
    <row r="16260" spans="1:31" x14ac:dyDescent="0.25">
      <c r="A16260" s="7">
        <v>16257</v>
      </c>
      <c r="B16260" s="8">
        <v>41013</v>
      </c>
      <c r="C16260" t="s">
        <v>3</v>
      </c>
      <c r="D16260" t="s">
        <v>521</v>
      </c>
      <c r="E16260" t="s">
        <v>9</v>
      </c>
      <c r="F16260" t="s">
        <v>543</v>
      </c>
      <c r="G16260" t="s">
        <v>870</v>
      </c>
      <c r="H16260" s="135" t="s">
        <v>2485</v>
      </c>
      <c r="I16260" t="s">
        <v>1454</v>
      </c>
      <c r="J16260" s="20">
        <v>30</v>
      </c>
      <c r="K16260" s="20" t="s">
        <v>3</v>
      </c>
      <c r="L16260" t="s">
        <v>1464</v>
      </c>
      <c r="M16260" s="20">
        <v>9.4</v>
      </c>
      <c r="N16260" s="20">
        <v>6.6</v>
      </c>
      <c r="AE16260">
        <f t="shared" ref="AE16260:AE16323" si="254">YEAR(B16260)</f>
        <v>2012</v>
      </c>
    </row>
    <row r="16261" spans="1:31" x14ac:dyDescent="0.25">
      <c r="A16261" s="7">
        <v>16258</v>
      </c>
      <c r="B16261" s="8">
        <v>41013</v>
      </c>
      <c r="C16261" t="s">
        <v>3</v>
      </c>
      <c r="D16261" t="s">
        <v>1107</v>
      </c>
      <c r="E16261" t="s">
        <v>9</v>
      </c>
      <c r="F16261" t="s">
        <v>1038</v>
      </c>
      <c r="G16261" t="s">
        <v>732</v>
      </c>
      <c r="H16261" s="135" t="s">
        <v>1496</v>
      </c>
      <c r="I16261" t="s">
        <v>1454</v>
      </c>
      <c r="J16261" s="20">
        <v>12</v>
      </c>
      <c r="K16261" s="20" t="s">
        <v>9</v>
      </c>
      <c r="L16261" t="s">
        <v>1464</v>
      </c>
      <c r="M16261" s="20">
        <v>2.64</v>
      </c>
      <c r="N16261" s="20">
        <v>4.3599999999999994</v>
      </c>
      <c r="AE16261">
        <f t="shared" si="254"/>
        <v>2012</v>
      </c>
    </row>
    <row r="16262" spans="1:31" x14ac:dyDescent="0.25">
      <c r="A16262" s="7">
        <v>16259</v>
      </c>
      <c r="B16262" s="8">
        <v>41014</v>
      </c>
      <c r="C16262" t="s">
        <v>3</v>
      </c>
      <c r="D16262" t="s">
        <v>206</v>
      </c>
      <c r="E16262" t="s">
        <v>9</v>
      </c>
      <c r="F16262" t="s">
        <v>1052</v>
      </c>
      <c r="G16262" t="s">
        <v>377</v>
      </c>
      <c r="H16262" s="9" t="s">
        <v>3029</v>
      </c>
      <c r="I16262" t="s">
        <v>1455</v>
      </c>
      <c r="J16262" s="20">
        <v>34</v>
      </c>
      <c r="K16262" s="20" t="s">
        <v>3</v>
      </c>
      <c r="L16262" t="s">
        <v>1463</v>
      </c>
      <c r="M16262" s="20">
        <v>4.92</v>
      </c>
      <c r="N16262" s="20">
        <v>4.08</v>
      </c>
      <c r="AE16262">
        <f t="shared" si="254"/>
        <v>2012</v>
      </c>
    </row>
    <row r="16263" spans="1:31" x14ac:dyDescent="0.25">
      <c r="A16263" s="7">
        <v>16260</v>
      </c>
      <c r="B16263" s="8">
        <v>41014</v>
      </c>
      <c r="C16263" t="s">
        <v>3</v>
      </c>
      <c r="D16263" t="s">
        <v>1108</v>
      </c>
      <c r="E16263" t="s">
        <v>9</v>
      </c>
      <c r="F16263" t="s">
        <v>206</v>
      </c>
      <c r="G16263" t="s">
        <v>65</v>
      </c>
      <c r="H16263" s="135" t="s">
        <v>1519</v>
      </c>
      <c r="I16263" t="s">
        <v>1454</v>
      </c>
      <c r="J16263" s="20">
        <v>77</v>
      </c>
      <c r="K16263" s="20" t="s">
        <v>9</v>
      </c>
      <c r="L16263" t="s">
        <v>1464</v>
      </c>
      <c r="M16263" s="20">
        <v>16.940000000000001</v>
      </c>
      <c r="N16263" s="20">
        <v>22.56</v>
      </c>
      <c r="AE16263">
        <f t="shared" si="254"/>
        <v>2012</v>
      </c>
    </row>
    <row r="16264" spans="1:31" x14ac:dyDescent="0.25">
      <c r="A16264" s="7">
        <v>16261</v>
      </c>
      <c r="B16264" s="8">
        <v>41014</v>
      </c>
      <c r="C16264" t="s">
        <v>3</v>
      </c>
      <c r="D16264" t="s">
        <v>206</v>
      </c>
      <c r="E16264" t="s">
        <v>9</v>
      </c>
      <c r="F16264" t="s">
        <v>1108</v>
      </c>
      <c r="G16264" t="s">
        <v>65</v>
      </c>
      <c r="H16264" s="135" t="s">
        <v>1519</v>
      </c>
      <c r="I16264" t="s">
        <v>1454</v>
      </c>
      <c r="J16264" s="20">
        <v>34</v>
      </c>
      <c r="K16264" s="20" t="s">
        <v>3</v>
      </c>
      <c r="L16264" t="s">
        <v>1464</v>
      </c>
      <c r="M16264" s="20">
        <v>10.52</v>
      </c>
      <c r="N16264" s="20">
        <v>7.48</v>
      </c>
      <c r="AE16264">
        <f t="shared" si="254"/>
        <v>2012</v>
      </c>
    </row>
    <row r="16265" spans="1:31" x14ac:dyDescent="0.25">
      <c r="A16265" s="7">
        <v>16262</v>
      </c>
      <c r="B16265" s="8">
        <v>41014</v>
      </c>
      <c r="C16265" t="s">
        <v>3</v>
      </c>
      <c r="D16265" t="s">
        <v>786</v>
      </c>
      <c r="E16265" t="s">
        <v>9</v>
      </c>
      <c r="F16265" t="s">
        <v>91</v>
      </c>
      <c r="G16265" t="s">
        <v>895</v>
      </c>
      <c r="H16265" s="135" t="s">
        <v>2565</v>
      </c>
      <c r="I16265" t="s">
        <v>1454</v>
      </c>
      <c r="J16265" s="20">
        <v>15</v>
      </c>
      <c r="K16265" s="20" t="s">
        <v>1465</v>
      </c>
      <c r="L16265" t="s">
        <v>1466</v>
      </c>
      <c r="M16265" s="20">
        <v>3.75</v>
      </c>
      <c r="N16265" s="20">
        <v>3.75</v>
      </c>
      <c r="AE16265">
        <f t="shared" si="254"/>
        <v>2012</v>
      </c>
    </row>
    <row r="16266" spans="1:31" x14ac:dyDescent="0.25">
      <c r="A16266" s="7">
        <v>16263</v>
      </c>
      <c r="B16266" s="8">
        <v>41015</v>
      </c>
      <c r="C16266" t="s">
        <v>3</v>
      </c>
      <c r="D16266" t="s">
        <v>1146</v>
      </c>
      <c r="E16266" t="s">
        <v>9</v>
      </c>
      <c r="F16266" t="s">
        <v>625</v>
      </c>
      <c r="G16266" t="s">
        <v>648</v>
      </c>
      <c r="H16266" s="9" t="s">
        <v>1797</v>
      </c>
      <c r="I16266" t="s">
        <v>1454</v>
      </c>
      <c r="J16266" s="20">
        <v>12</v>
      </c>
      <c r="K16266" s="20" t="s">
        <v>3</v>
      </c>
      <c r="L16266" t="s">
        <v>1464</v>
      </c>
      <c r="M16266" s="20">
        <v>4.3599999999999994</v>
      </c>
      <c r="N16266" s="20">
        <v>2.64</v>
      </c>
      <c r="AE16266">
        <f t="shared" si="254"/>
        <v>2012</v>
      </c>
    </row>
    <row r="16267" spans="1:31" x14ac:dyDescent="0.25">
      <c r="A16267" s="7">
        <v>16264</v>
      </c>
      <c r="B16267" s="8">
        <v>41015</v>
      </c>
      <c r="C16267" t="s">
        <v>3</v>
      </c>
      <c r="D16267" t="s">
        <v>734</v>
      </c>
      <c r="E16267" t="s">
        <v>9</v>
      </c>
      <c r="F16267" t="s">
        <v>655</v>
      </c>
      <c r="G16267" t="s">
        <v>870</v>
      </c>
      <c r="H16267" s="135" t="s">
        <v>2836</v>
      </c>
      <c r="I16267" t="s">
        <v>1454</v>
      </c>
      <c r="J16267" s="20">
        <v>35</v>
      </c>
      <c r="K16267" s="20" t="s">
        <v>3</v>
      </c>
      <c r="L16267" t="s">
        <v>1464</v>
      </c>
      <c r="M16267" s="20">
        <v>10.8</v>
      </c>
      <c r="N16267" s="20">
        <v>7.7</v>
      </c>
      <c r="AE16267">
        <f t="shared" si="254"/>
        <v>2012</v>
      </c>
    </row>
    <row r="16268" spans="1:31" x14ac:dyDescent="0.25">
      <c r="A16268" s="7">
        <v>16265</v>
      </c>
      <c r="B16268" s="8">
        <v>41015</v>
      </c>
      <c r="C16268" t="s">
        <v>3</v>
      </c>
      <c r="D16268" t="s">
        <v>791</v>
      </c>
      <c r="E16268" t="s">
        <v>9</v>
      </c>
      <c r="F16268" t="s">
        <v>787</v>
      </c>
      <c r="G16268" t="s">
        <v>929</v>
      </c>
      <c r="H16268" s="9" t="s">
        <v>3147</v>
      </c>
      <c r="I16268" t="s">
        <v>1455</v>
      </c>
      <c r="J16268" s="20">
        <v>86</v>
      </c>
      <c r="K16268" s="20" t="s">
        <v>1465</v>
      </c>
      <c r="L16268" t="s">
        <v>1466</v>
      </c>
      <c r="M16268" s="20">
        <v>10.75</v>
      </c>
      <c r="N16268" s="20">
        <v>10.75</v>
      </c>
      <c r="AE16268">
        <f t="shared" si="254"/>
        <v>2012</v>
      </c>
    </row>
    <row r="16269" spans="1:31" x14ac:dyDescent="0.25">
      <c r="A16269" s="7">
        <v>16266</v>
      </c>
      <c r="B16269" s="8">
        <v>41015</v>
      </c>
      <c r="C16269" t="s">
        <v>3</v>
      </c>
      <c r="D16269" t="s">
        <v>31</v>
      </c>
      <c r="E16269" t="s">
        <v>9</v>
      </c>
      <c r="F16269" t="s">
        <v>1131</v>
      </c>
      <c r="G16269" t="s">
        <v>732</v>
      </c>
      <c r="H16269" s="135" t="s">
        <v>2626</v>
      </c>
      <c r="I16269" t="s">
        <v>1454</v>
      </c>
      <c r="J16269" s="20">
        <v>62</v>
      </c>
      <c r="K16269" s="20" t="s">
        <v>9</v>
      </c>
      <c r="L16269" t="s">
        <v>1464</v>
      </c>
      <c r="M16269" s="20">
        <v>13.64</v>
      </c>
      <c r="N16269" s="20">
        <v>18.36</v>
      </c>
      <c r="AE16269">
        <f t="shared" si="254"/>
        <v>2012</v>
      </c>
    </row>
    <row r="16270" spans="1:31" x14ac:dyDescent="0.25">
      <c r="A16270" s="7">
        <v>16267</v>
      </c>
      <c r="B16270" s="8">
        <v>41016</v>
      </c>
      <c r="C16270" t="s">
        <v>3</v>
      </c>
      <c r="D16270" t="s">
        <v>1008</v>
      </c>
      <c r="E16270" t="s">
        <v>9</v>
      </c>
      <c r="F16270" t="s">
        <v>1045</v>
      </c>
      <c r="G16270" t="s">
        <v>648</v>
      </c>
      <c r="H16270" s="9" t="s">
        <v>1797</v>
      </c>
      <c r="I16270" t="s">
        <v>1456</v>
      </c>
      <c r="J16270" s="20">
        <v>35</v>
      </c>
      <c r="K16270" s="20" t="s">
        <v>3</v>
      </c>
      <c r="L16270" t="s">
        <v>1464</v>
      </c>
      <c r="M16270" s="20">
        <v>10.8</v>
      </c>
      <c r="N16270" s="20">
        <v>7.7</v>
      </c>
      <c r="O16270" t="s">
        <v>3</v>
      </c>
      <c r="P16270" s="13" t="s">
        <v>265</v>
      </c>
      <c r="Q16270" t="s">
        <v>9</v>
      </c>
      <c r="R16270" t="s">
        <v>716</v>
      </c>
      <c r="S16270" t="s">
        <v>3</v>
      </c>
      <c r="T16270" t="s">
        <v>107</v>
      </c>
      <c r="U16270" t="s">
        <v>9</v>
      </c>
      <c r="V16270" t="s">
        <v>1060</v>
      </c>
      <c r="W16270" t="s">
        <v>3</v>
      </c>
      <c r="X16270" t="s">
        <v>918</v>
      </c>
      <c r="Y16270" t="s">
        <v>1465</v>
      </c>
      <c r="AA16270" t="s">
        <v>1465</v>
      </c>
      <c r="AC16270" t="s">
        <v>1465</v>
      </c>
      <c r="AE16270">
        <f t="shared" si="254"/>
        <v>2012</v>
      </c>
    </row>
    <row r="16271" spans="1:31" x14ac:dyDescent="0.25">
      <c r="A16271" s="7">
        <v>16268</v>
      </c>
      <c r="B16271" s="8">
        <v>41016</v>
      </c>
      <c r="C16271" t="s">
        <v>3</v>
      </c>
      <c r="D16271" t="s">
        <v>1103</v>
      </c>
      <c r="E16271" t="s">
        <v>9</v>
      </c>
      <c r="F16271" t="s">
        <v>1093</v>
      </c>
      <c r="G16271" t="s">
        <v>929</v>
      </c>
      <c r="H16271" s="135" t="s">
        <v>2774</v>
      </c>
      <c r="I16271" t="s">
        <v>1454</v>
      </c>
      <c r="J16271" s="20">
        <v>42</v>
      </c>
      <c r="K16271" s="20" t="s">
        <v>3</v>
      </c>
      <c r="L16271" t="s">
        <v>1463</v>
      </c>
      <c r="M16271" s="20">
        <v>11.92</v>
      </c>
      <c r="N16271" s="20">
        <v>10.08</v>
      </c>
      <c r="AE16271">
        <f t="shared" si="254"/>
        <v>2012</v>
      </c>
    </row>
    <row r="16272" spans="1:31" x14ac:dyDescent="0.25">
      <c r="A16272" s="7">
        <v>16269</v>
      </c>
      <c r="B16272" s="8">
        <v>41016</v>
      </c>
      <c r="C16272" t="s">
        <v>3</v>
      </c>
      <c r="D16272" t="s">
        <v>955</v>
      </c>
      <c r="E16272" t="s">
        <v>9</v>
      </c>
      <c r="F16272" t="s">
        <v>19</v>
      </c>
      <c r="G16272" t="s">
        <v>929</v>
      </c>
      <c r="H16272" s="9" t="s">
        <v>3148</v>
      </c>
      <c r="I16272" t="s">
        <v>1454</v>
      </c>
      <c r="J16272" s="20">
        <v>40</v>
      </c>
      <c r="K16272" s="20" t="s">
        <v>1465</v>
      </c>
      <c r="L16272" t="s">
        <v>1466</v>
      </c>
      <c r="M16272" s="20">
        <v>10</v>
      </c>
      <c r="N16272" s="20">
        <v>10</v>
      </c>
      <c r="AE16272">
        <f t="shared" si="254"/>
        <v>2012</v>
      </c>
    </row>
    <row r="16273" spans="1:31" x14ac:dyDescent="0.25">
      <c r="A16273" s="7">
        <v>16270</v>
      </c>
      <c r="B16273" s="8">
        <v>41016</v>
      </c>
      <c r="C16273" t="s">
        <v>3</v>
      </c>
      <c r="D16273" t="s">
        <v>117</v>
      </c>
      <c r="E16273" t="s">
        <v>9</v>
      </c>
      <c r="F16273" t="s">
        <v>923</v>
      </c>
      <c r="G16273" t="s">
        <v>569</v>
      </c>
      <c r="H16273" s="9" t="s">
        <v>2244</v>
      </c>
      <c r="I16273" t="s">
        <v>1454</v>
      </c>
      <c r="J16273" s="20">
        <v>52</v>
      </c>
      <c r="K16273" s="20" t="s">
        <v>3</v>
      </c>
      <c r="L16273" t="s">
        <v>1464</v>
      </c>
      <c r="M16273" s="20">
        <v>15.56</v>
      </c>
      <c r="N16273" s="20">
        <v>11.44</v>
      </c>
      <c r="AE16273">
        <f t="shared" si="254"/>
        <v>2012</v>
      </c>
    </row>
    <row r="16274" spans="1:31" x14ac:dyDescent="0.25">
      <c r="A16274" s="7">
        <v>16271</v>
      </c>
      <c r="B16274" s="8">
        <v>41017</v>
      </c>
      <c r="C16274" t="s">
        <v>3</v>
      </c>
      <c r="D16274" t="s">
        <v>465</v>
      </c>
      <c r="E16274" t="s">
        <v>9</v>
      </c>
      <c r="F16274" t="s">
        <v>1131</v>
      </c>
      <c r="G16274" t="s">
        <v>648</v>
      </c>
      <c r="H16274" s="135" t="s">
        <v>1795</v>
      </c>
      <c r="I16274" t="s">
        <v>1454</v>
      </c>
      <c r="J16274" s="20">
        <v>35</v>
      </c>
      <c r="K16274" s="20" t="s">
        <v>9</v>
      </c>
      <c r="L16274" t="s">
        <v>1464</v>
      </c>
      <c r="M16274" s="20">
        <v>7.7</v>
      </c>
      <c r="N16274" s="20">
        <v>10.8</v>
      </c>
      <c r="AE16274">
        <f t="shared" si="254"/>
        <v>2012</v>
      </c>
    </row>
    <row r="16275" spans="1:31" x14ac:dyDescent="0.25">
      <c r="A16275" s="7">
        <v>16272</v>
      </c>
      <c r="B16275" s="8">
        <v>41017</v>
      </c>
      <c r="C16275" t="s">
        <v>3</v>
      </c>
      <c r="D16275" t="s">
        <v>938</v>
      </c>
      <c r="E16275" t="s">
        <v>9</v>
      </c>
      <c r="F16275" t="s">
        <v>1131</v>
      </c>
      <c r="G16275" t="s">
        <v>1016</v>
      </c>
      <c r="H16275" s="9" t="s">
        <v>2884</v>
      </c>
      <c r="I16275" t="s">
        <v>1454</v>
      </c>
      <c r="J16275" s="20">
        <v>49</v>
      </c>
      <c r="K16275" s="20" t="s">
        <v>9</v>
      </c>
      <c r="L16275" t="s">
        <v>1464</v>
      </c>
      <c r="M16275" s="20">
        <v>10.78</v>
      </c>
      <c r="N16275" s="20">
        <v>14.72</v>
      </c>
      <c r="AE16275">
        <f t="shared" si="254"/>
        <v>2012</v>
      </c>
    </row>
    <row r="16276" spans="1:31" x14ac:dyDescent="0.25">
      <c r="A16276" s="7">
        <v>16273</v>
      </c>
      <c r="B16276" s="8">
        <v>41017</v>
      </c>
      <c r="C16276" t="s">
        <v>3</v>
      </c>
      <c r="D16276" t="s">
        <v>786</v>
      </c>
      <c r="E16276" t="s">
        <v>9</v>
      </c>
      <c r="F16276" t="s">
        <v>91</v>
      </c>
      <c r="G16276" t="s">
        <v>895</v>
      </c>
      <c r="H16276" s="135" t="s">
        <v>2806</v>
      </c>
      <c r="I16276" t="s">
        <v>1454</v>
      </c>
      <c r="J16276" s="20">
        <v>9</v>
      </c>
      <c r="K16276" s="20" t="s">
        <v>1465</v>
      </c>
      <c r="L16276" t="s">
        <v>1466</v>
      </c>
      <c r="M16276" s="20">
        <v>2.25</v>
      </c>
      <c r="N16276" s="20">
        <v>2.25</v>
      </c>
      <c r="AE16276">
        <f t="shared" si="254"/>
        <v>2012</v>
      </c>
    </row>
    <row r="16277" spans="1:31" x14ac:dyDescent="0.25">
      <c r="A16277" s="7">
        <v>16274</v>
      </c>
      <c r="B16277" s="8">
        <v>41018</v>
      </c>
      <c r="C16277" t="s">
        <v>3</v>
      </c>
      <c r="D16277" t="s">
        <v>1064</v>
      </c>
      <c r="E16277" t="s">
        <v>9</v>
      </c>
      <c r="F16277" t="s">
        <v>1028</v>
      </c>
      <c r="G16277" t="s">
        <v>648</v>
      </c>
      <c r="H16277" s="135" t="s">
        <v>1810</v>
      </c>
      <c r="I16277" t="s">
        <v>1454</v>
      </c>
      <c r="J16277" s="20">
        <v>121</v>
      </c>
      <c r="K16277" s="20" t="s">
        <v>3</v>
      </c>
      <c r="L16277" t="s">
        <v>1464</v>
      </c>
      <c r="M16277" s="20">
        <v>34.880000000000003</v>
      </c>
      <c r="N16277" s="20">
        <v>26.62</v>
      </c>
      <c r="AE16277">
        <f t="shared" si="254"/>
        <v>2012</v>
      </c>
    </row>
    <row r="16278" spans="1:31" x14ac:dyDescent="0.25">
      <c r="A16278" s="7">
        <v>16275</v>
      </c>
      <c r="B16278" s="8">
        <v>41018</v>
      </c>
      <c r="C16278" t="s">
        <v>3</v>
      </c>
      <c r="D16278" t="s">
        <v>982</v>
      </c>
      <c r="E16278" t="s">
        <v>9</v>
      </c>
      <c r="F16278" t="s">
        <v>1135</v>
      </c>
      <c r="G16278" t="s">
        <v>929</v>
      </c>
      <c r="H16278" s="135" t="s">
        <v>2728</v>
      </c>
      <c r="I16278" t="s">
        <v>1454</v>
      </c>
      <c r="J16278" s="20">
        <v>37</v>
      </c>
      <c r="K16278" s="20" t="s">
        <v>9</v>
      </c>
      <c r="L16278" t="s">
        <v>1464</v>
      </c>
      <c r="M16278" s="20">
        <v>8.14</v>
      </c>
      <c r="N16278" s="20">
        <v>11.36</v>
      </c>
      <c r="AE16278">
        <f t="shared" si="254"/>
        <v>2012</v>
      </c>
    </row>
    <row r="16279" spans="1:31" x14ac:dyDescent="0.25">
      <c r="A16279" s="7">
        <v>16276</v>
      </c>
      <c r="B16279" s="8">
        <v>41018</v>
      </c>
      <c r="C16279" t="s">
        <v>3</v>
      </c>
      <c r="D16279" t="s">
        <v>494</v>
      </c>
      <c r="E16279" t="s">
        <v>9</v>
      </c>
      <c r="F16279" t="s">
        <v>902</v>
      </c>
      <c r="G16279" t="s">
        <v>870</v>
      </c>
      <c r="H16279" s="135" t="s">
        <v>1496</v>
      </c>
      <c r="I16279" t="s">
        <v>1454</v>
      </c>
      <c r="J16279" s="20">
        <v>36</v>
      </c>
      <c r="K16279" s="20" t="s">
        <v>9</v>
      </c>
      <c r="L16279" t="s">
        <v>1464</v>
      </c>
      <c r="M16279" s="20">
        <v>7.92</v>
      </c>
      <c r="N16279" s="20">
        <v>11.08</v>
      </c>
      <c r="AE16279">
        <f t="shared" si="254"/>
        <v>2012</v>
      </c>
    </row>
    <row r="16280" spans="1:31" x14ac:dyDescent="0.25">
      <c r="A16280" s="7">
        <v>16277</v>
      </c>
      <c r="B16280" s="8">
        <v>41018</v>
      </c>
      <c r="C16280" t="s">
        <v>3</v>
      </c>
      <c r="D16280" t="s">
        <v>789</v>
      </c>
      <c r="E16280" t="s">
        <v>9</v>
      </c>
      <c r="F16280" t="s">
        <v>1106</v>
      </c>
      <c r="G16280" t="s">
        <v>714</v>
      </c>
      <c r="H16280" s="135" t="s">
        <v>1496</v>
      </c>
      <c r="I16280" t="s">
        <v>1454</v>
      </c>
      <c r="J16280" s="20">
        <v>8</v>
      </c>
      <c r="K16280" s="20" t="s">
        <v>1465</v>
      </c>
      <c r="L16280" t="s">
        <v>1466</v>
      </c>
      <c r="M16280" s="20">
        <v>2</v>
      </c>
      <c r="N16280" s="20">
        <v>2</v>
      </c>
      <c r="AE16280">
        <f t="shared" si="254"/>
        <v>2012</v>
      </c>
    </row>
    <row r="16281" spans="1:31" x14ac:dyDescent="0.25">
      <c r="A16281" s="7">
        <v>16278</v>
      </c>
      <c r="B16281" s="8">
        <v>41020</v>
      </c>
      <c r="C16281" t="s">
        <v>3</v>
      </c>
      <c r="D16281" t="s">
        <v>295</v>
      </c>
      <c r="E16281" t="s">
        <v>9</v>
      </c>
      <c r="F16281" t="s">
        <v>1093</v>
      </c>
      <c r="G16281" t="s">
        <v>648</v>
      </c>
      <c r="H16281" s="135" t="s">
        <v>3149</v>
      </c>
      <c r="I16281" t="s">
        <v>1454</v>
      </c>
      <c r="J16281" s="20">
        <v>200</v>
      </c>
      <c r="K16281" s="20" t="s">
        <v>3</v>
      </c>
      <c r="L16281" t="s">
        <v>1464</v>
      </c>
      <c r="M16281" s="20">
        <v>57</v>
      </c>
      <c r="N16281" s="20">
        <v>44</v>
      </c>
      <c r="AE16281">
        <f t="shared" si="254"/>
        <v>2012</v>
      </c>
    </row>
    <row r="16282" spans="1:31" x14ac:dyDescent="0.25">
      <c r="A16282" s="7">
        <v>16279</v>
      </c>
      <c r="B16282" s="8">
        <v>41020</v>
      </c>
      <c r="C16282" t="s">
        <v>3</v>
      </c>
      <c r="D16282" t="s">
        <v>779</v>
      </c>
      <c r="E16282" t="s">
        <v>9</v>
      </c>
      <c r="F16282" t="s">
        <v>833</v>
      </c>
      <c r="G16282" t="s">
        <v>929</v>
      </c>
      <c r="H16282" s="135" t="s">
        <v>2766</v>
      </c>
      <c r="I16282" t="s">
        <v>1454</v>
      </c>
      <c r="J16282" s="20">
        <v>12</v>
      </c>
      <c r="K16282" s="20" t="s">
        <v>3</v>
      </c>
      <c r="L16282" t="s">
        <v>1463</v>
      </c>
      <c r="M16282" s="20">
        <v>4.12</v>
      </c>
      <c r="N16282" s="20">
        <v>2.88</v>
      </c>
      <c r="AE16282">
        <f t="shared" si="254"/>
        <v>2012</v>
      </c>
    </row>
    <row r="16283" spans="1:31" x14ac:dyDescent="0.25">
      <c r="A16283" s="7">
        <v>16280</v>
      </c>
      <c r="B16283" s="8">
        <v>41020</v>
      </c>
      <c r="C16283" t="s">
        <v>3</v>
      </c>
      <c r="D16283" t="s">
        <v>1144</v>
      </c>
      <c r="E16283" t="s">
        <v>9</v>
      </c>
      <c r="F16283" t="s">
        <v>1139</v>
      </c>
      <c r="G16283" t="s">
        <v>14</v>
      </c>
      <c r="H16283" s="135" t="s">
        <v>1507</v>
      </c>
      <c r="I16283" t="s">
        <v>1454</v>
      </c>
      <c r="J16283" s="20">
        <v>38</v>
      </c>
      <c r="K16283" s="20" t="s">
        <v>9</v>
      </c>
      <c r="L16283" t="s">
        <v>1464</v>
      </c>
      <c r="M16283" s="20">
        <v>8.36</v>
      </c>
      <c r="N16283" s="20">
        <v>11.64</v>
      </c>
      <c r="AE16283">
        <f t="shared" si="254"/>
        <v>2012</v>
      </c>
    </row>
    <row r="16284" spans="1:31" x14ac:dyDescent="0.25">
      <c r="A16284" s="7">
        <v>16281</v>
      </c>
      <c r="B16284" s="8">
        <v>41021</v>
      </c>
      <c r="C16284" t="s">
        <v>3</v>
      </c>
      <c r="D16284" t="s">
        <v>557</v>
      </c>
      <c r="E16284" t="s">
        <v>9</v>
      </c>
      <c r="F16284" t="s">
        <v>727</v>
      </c>
      <c r="G16284" t="s">
        <v>732</v>
      </c>
      <c r="H16284" s="135" t="s">
        <v>2176</v>
      </c>
      <c r="I16284" t="s">
        <v>1454</v>
      </c>
      <c r="J16284" s="20">
        <v>24</v>
      </c>
      <c r="K16284" s="20" t="s">
        <v>3</v>
      </c>
      <c r="L16284" t="s">
        <v>1464</v>
      </c>
      <c r="M16284" s="20">
        <v>7.72</v>
      </c>
      <c r="N16284" s="20">
        <v>5.28</v>
      </c>
      <c r="AE16284">
        <f t="shared" si="254"/>
        <v>2012</v>
      </c>
    </row>
    <row r="16285" spans="1:31" x14ac:dyDescent="0.25">
      <c r="A16285" s="7">
        <v>16282</v>
      </c>
      <c r="B16285" s="8">
        <v>41021</v>
      </c>
      <c r="C16285" t="s">
        <v>3</v>
      </c>
      <c r="D16285" t="s">
        <v>557</v>
      </c>
      <c r="E16285" t="s">
        <v>9</v>
      </c>
      <c r="F16285" t="s">
        <v>727</v>
      </c>
      <c r="G16285" t="s">
        <v>732</v>
      </c>
      <c r="H16285" s="135" t="s">
        <v>2237</v>
      </c>
      <c r="I16285" t="s">
        <v>1454</v>
      </c>
      <c r="J16285" s="20">
        <v>16</v>
      </c>
      <c r="K16285" s="20" t="s">
        <v>3</v>
      </c>
      <c r="L16285" t="s">
        <v>1464</v>
      </c>
      <c r="M16285" s="20">
        <v>5.48</v>
      </c>
      <c r="N16285" s="20">
        <v>3.52</v>
      </c>
      <c r="AE16285">
        <f t="shared" si="254"/>
        <v>2012</v>
      </c>
    </row>
    <row r="16286" spans="1:31" x14ac:dyDescent="0.25">
      <c r="A16286" s="7">
        <v>16283</v>
      </c>
      <c r="B16286" s="8">
        <v>41022</v>
      </c>
      <c r="C16286" t="s">
        <v>3</v>
      </c>
      <c r="D16286" t="s">
        <v>1146</v>
      </c>
      <c r="E16286" t="s">
        <v>9</v>
      </c>
      <c r="F16286" t="s">
        <v>1067</v>
      </c>
      <c r="G16286" t="s">
        <v>895</v>
      </c>
      <c r="H16286" s="135" t="s">
        <v>2540</v>
      </c>
      <c r="I16286" t="s">
        <v>1454</v>
      </c>
      <c r="J16286" s="20">
        <v>28</v>
      </c>
      <c r="K16286" s="20" t="s">
        <v>9</v>
      </c>
      <c r="L16286" t="s">
        <v>1464</v>
      </c>
      <c r="M16286" s="20">
        <v>6.16</v>
      </c>
      <c r="N16286" s="20">
        <v>8.84</v>
      </c>
      <c r="AE16286">
        <f t="shared" si="254"/>
        <v>2012</v>
      </c>
    </row>
    <row r="16287" spans="1:31" x14ac:dyDescent="0.25">
      <c r="A16287" s="7">
        <v>16284</v>
      </c>
      <c r="B16287" s="8">
        <v>41022</v>
      </c>
      <c r="C16287" t="s">
        <v>3</v>
      </c>
      <c r="D16287" t="s">
        <v>543</v>
      </c>
      <c r="E16287" t="s">
        <v>9</v>
      </c>
      <c r="F16287" t="s">
        <v>427</v>
      </c>
      <c r="G16287" t="s">
        <v>895</v>
      </c>
      <c r="H16287" s="136" t="s">
        <v>2783</v>
      </c>
      <c r="I16287" t="s">
        <v>1454</v>
      </c>
      <c r="J16287" s="20">
        <v>19</v>
      </c>
      <c r="K16287" s="20" t="s">
        <v>9</v>
      </c>
      <c r="L16287" t="s">
        <v>1464</v>
      </c>
      <c r="M16287" s="20">
        <v>4.18</v>
      </c>
      <c r="N16287" s="20">
        <v>6.32</v>
      </c>
      <c r="AE16287">
        <f t="shared" si="254"/>
        <v>2012</v>
      </c>
    </row>
    <row r="16288" spans="1:31" x14ac:dyDescent="0.25">
      <c r="A16288" s="7">
        <v>16285</v>
      </c>
      <c r="B16288" s="8">
        <v>41022</v>
      </c>
      <c r="C16288" t="s">
        <v>3</v>
      </c>
      <c r="D16288" t="s">
        <v>440</v>
      </c>
      <c r="E16288" t="s">
        <v>9</v>
      </c>
      <c r="F16288" t="s">
        <v>1088</v>
      </c>
      <c r="G16288" t="s">
        <v>861</v>
      </c>
      <c r="H16288" s="135" t="s">
        <v>1496</v>
      </c>
      <c r="I16288" t="s">
        <v>1454</v>
      </c>
      <c r="J16288" s="20">
        <v>19</v>
      </c>
      <c r="K16288" s="20" t="s">
        <v>9</v>
      </c>
      <c r="L16288" t="s">
        <v>1464</v>
      </c>
      <c r="M16288" s="20">
        <v>4.18</v>
      </c>
      <c r="N16288" s="20">
        <v>6.32</v>
      </c>
      <c r="AE16288">
        <f t="shared" si="254"/>
        <v>2012</v>
      </c>
    </row>
    <row r="16289" spans="1:31" x14ac:dyDescent="0.25">
      <c r="A16289" s="7">
        <v>16286</v>
      </c>
      <c r="B16289" s="8">
        <v>41024</v>
      </c>
      <c r="C16289" t="s">
        <v>3</v>
      </c>
      <c r="D16289" t="s">
        <v>440</v>
      </c>
      <c r="E16289" t="s">
        <v>9</v>
      </c>
      <c r="F16289" t="s">
        <v>810</v>
      </c>
      <c r="G16289" t="s">
        <v>861</v>
      </c>
      <c r="H16289" s="135" t="s">
        <v>1496</v>
      </c>
      <c r="I16289" t="s">
        <v>1454</v>
      </c>
      <c r="J16289" s="20">
        <v>6</v>
      </c>
      <c r="K16289" s="20" t="s">
        <v>1465</v>
      </c>
      <c r="L16289" t="s">
        <v>1466</v>
      </c>
      <c r="M16289" s="20">
        <v>1.5</v>
      </c>
      <c r="N16289" s="20">
        <v>1.5</v>
      </c>
      <c r="AE16289">
        <f t="shared" si="254"/>
        <v>2012</v>
      </c>
    </row>
    <row r="16290" spans="1:31" x14ac:dyDescent="0.25">
      <c r="A16290" s="7">
        <v>16287</v>
      </c>
      <c r="B16290" s="8">
        <v>41025</v>
      </c>
      <c r="C16290" t="s">
        <v>3</v>
      </c>
      <c r="D16290" t="s">
        <v>1135</v>
      </c>
      <c r="E16290" t="s">
        <v>9</v>
      </c>
      <c r="F16290" t="s">
        <v>1142</v>
      </c>
      <c r="G16290" t="s">
        <v>648</v>
      </c>
      <c r="H16290" s="9" t="s">
        <v>1797</v>
      </c>
      <c r="I16290" t="s">
        <v>1455</v>
      </c>
      <c r="J16290" s="20">
        <v>33</v>
      </c>
      <c r="K16290" s="20" t="s">
        <v>3</v>
      </c>
      <c r="L16290" t="s">
        <v>1464</v>
      </c>
      <c r="M16290" s="20">
        <v>5.12</v>
      </c>
      <c r="N16290" s="20">
        <v>3.63</v>
      </c>
      <c r="AE16290">
        <f t="shared" si="254"/>
        <v>2012</v>
      </c>
    </row>
    <row r="16291" spans="1:31" x14ac:dyDescent="0.25">
      <c r="A16291" s="7">
        <v>16288</v>
      </c>
      <c r="B16291" s="8">
        <v>41026</v>
      </c>
      <c r="C16291" t="s">
        <v>3</v>
      </c>
      <c r="D16291" t="s">
        <v>779</v>
      </c>
      <c r="E16291" t="s">
        <v>9</v>
      </c>
      <c r="F16291" t="s">
        <v>833</v>
      </c>
      <c r="G16291" t="s">
        <v>569</v>
      </c>
      <c r="H16291" s="135" t="s">
        <v>1496</v>
      </c>
      <c r="I16291" t="s">
        <v>1454</v>
      </c>
      <c r="J16291" s="20">
        <v>22</v>
      </c>
      <c r="K16291" s="20" t="s">
        <v>3</v>
      </c>
      <c r="L16291" t="s">
        <v>1464</v>
      </c>
      <c r="M16291" s="20">
        <v>7.16</v>
      </c>
      <c r="N16291" s="20">
        <v>4.84</v>
      </c>
      <c r="AE16291">
        <f t="shared" si="254"/>
        <v>2012</v>
      </c>
    </row>
    <row r="16292" spans="1:31" x14ac:dyDescent="0.25">
      <c r="A16292" s="7">
        <v>16289</v>
      </c>
      <c r="B16292" s="8">
        <v>41026</v>
      </c>
      <c r="C16292" t="s">
        <v>3</v>
      </c>
      <c r="D16292" t="s">
        <v>1067</v>
      </c>
      <c r="E16292" t="s">
        <v>9</v>
      </c>
      <c r="F16292" t="s">
        <v>1149</v>
      </c>
      <c r="G16292" t="s">
        <v>929</v>
      </c>
      <c r="H16292" s="135" t="s">
        <v>2643</v>
      </c>
      <c r="I16292" t="s">
        <v>1454</v>
      </c>
      <c r="J16292" s="20">
        <v>15</v>
      </c>
      <c r="K16292" s="20" t="s">
        <v>1465</v>
      </c>
      <c r="L16292" t="s">
        <v>1466</v>
      </c>
      <c r="M16292" s="20">
        <v>3.75</v>
      </c>
      <c r="N16292" s="20">
        <v>3.75</v>
      </c>
      <c r="AE16292">
        <f t="shared" si="254"/>
        <v>2012</v>
      </c>
    </row>
    <row r="16293" spans="1:31" x14ac:dyDescent="0.25">
      <c r="A16293" s="7">
        <v>16290</v>
      </c>
      <c r="B16293" s="8">
        <v>41026</v>
      </c>
      <c r="C16293" t="s">
        <v>3</v>
      </c>
      <c r="D16293" t="s">
        <v>1149</v>
      </c>
      <c r="E16293" t="s">
        <v>9</v>
      </c>
      <c r="F16293" t="s">
        <v>1067</v>
      </c>
      <c r="G16293" t="s">
        <v>929</v>
      </c>
      <c r="H16293" s="135" t="s">
        <v>2643</v>
      </c>
      <c r="I16293" t="s">
        <v>1454</v>
      </c>
      <c r="J16293" s="20">
        <v>15</v>
      </c>
      <c r="K16293" s="20" t="s">
        <v>1465</v>
      </c>
      <c r="L16293" t="s">
        <v>1466</v>
      </c>
      <c r="M16293" s="20">
        <v>3.75</v>
      </c>
      <c r="N16293" s="20">
        <v>3.75</v>
      </c>
      <c r="AE16293">
        <f t="shared" si="254"/>
        <v>2012</v>
      </c>
    </row>
    <row r="16294" spans="1:31" x14ac:dyDescent="0.25">
      <c r="A16294" s="7">
        <v>16291</v>
      </c>
      <c r="B16294" s="8">
        <v>41026</v>
      </c>
      <c r="C16294" t="s">
        <v>3</v>
      </c>
      <c r="D16294" t="s">
        <v>1095</v>
      </c>
      <c r="E16294" t="s">
        <v>9</v>
      </c>
      <c r="F16294" t="s">
        <v>1045</v>
      </c>
      <c r="G16294" t="s">
        <v>648</v>
      </c>
      <c r="H16294" s="136" t="s">
        <v>1496</v>
      </c>
      <c r="I16294" t="s">
        <v>1454</v>
      </c>
      <c r="J16294" s="20">
        <v>120</v>
      </c>
      <c r="K16294" s="20" t="s">
        <v>3</v>
      </c>
      <c r="L16294" t="s">
        <v>1464</v>
      </c>
      <c r="M16294" s="20">
        <v>34.6</v>
      </c>
      <c r="N16294" s="20">
        <v>26.4</v>
      </c>
      <c r="AE16294">
        <f t="shared" si="254"/>
        <v>2012</v>
      </c>
    </row>
    <row r="16295" spans="1:31" x14ac:dyDescent="0.25">
      <c r="A16295" s="7">
        <v>16292</v>
      </c>
      <c r="B16295" s="8">
        <v>41026</v>
      </c>
      <c r="C16295" t="s">
        <v>3</v>
      </c>
      <c r="D16295" t="s">
        <v>1107</v>
      </c>
      <c r="E16295" t="s">
        <v>9</v>
      </c>
      <c r="F16295" t="s">
        <v>1038</v>
      </c>
      <c r="G16295" t="s">
        <v>732</v>
      </c>
      <c r="H16295" s="135" t="s">
        <v>1496</v>
      </c>
      <c r="I16295" t="s">
        <v>1454</v>
      </c>
      <c r="J16295" s="20">
        <v>21</v>
      </c>
      <c r="K16295" s="20" t="s">
        <v>3</v>
      </c>
      <c r="L16295" t="s">
        <v>1463</v>
      </c>
      <c r="M16295" s="20">
        <v>6.46</v>
      </c>
      <c r="N16295" s="20">
        <v>5.04</v>
      </c>
      <c r="AE16295">
        <f t="shared" si="254"/>
        <v>2012</v>
      </c>
    </row>
    <row r="16296" spans="1:31" x14ac:dyDescent="0.25">
      <c r="A16296" s="7">
        <v>16293</v>
      </c>
      <c r="B16296" s="8">
        <v>41026</v>
      </c>
      <c r="C16296" t="s">
        <v>3</v>
      </c>
      <c r="D16296" t="s">
        <v>1107</v>
      </c>
      <c r="E16296" t="s">
        <v>9</v>
      </c>
      <c r="F16296" t="s">
        <v>1038</v>
      </c>
      <c r="G16296" t="s">
        <v>732</v>
      </c>
      <c r="H16296" s="135" t="s">
        <v>1496</v>
      </c>
      <c r="I16296" t="s">
        <v>1454</v>
      </c>
      <c r="J16296" s="20">
        <v>5</v>
      </c>
      <c r="K16296" s="20" t="s">
        <v>1465</v>
      </c>
      <c r="L16296" t="s">
        <v>1466</v>
      </c>
      <c r="M16296" s="20">
        <v>1.25</v>
      </c>
      <c r="N16296" s="20">
        <v>1.25</v>
      </c>
      <c r="AE16296">
        <f t="shared" si="254"/>
        <v>2012</v>
      </c>
    </row>
    <row r="16297" spans="1:31" x14ac:dyDescent="0.25">
      <c r="A16297" s="7">
        <v>16294</v>
      </c>
      <c r="B16297" s="8">
        <v>41027</v>
      </c>
      <c r="C16297" t="s">
        <v>3</v>
      </c>
      <c r="D16297" t="s">
        <v>1148</v>
      </c>
      <c r="E16297" t="s">
        <v>9</v>
      </c>
      <c r="F16297" t="s">
        <v>1140</v>
      </c>
      <c r="G16297" t="s">
        <v>569</v>
      </c>
      <c r="H16297" s="135" t="s">
        <v>1853</v>
      </c>
      <c r="I16297" t="s">
        <v>1454</v>
      </c>
      <c r="J16297" s="20">
        <v>10</v>
      </c>
      <c r="K16297" s="20" t="s">
        <v>3</v>
      </c>
      <c r="L16297" t="s">
        <v>1464</v>
      </c>
      <c r="M16297" s="20">
        <v>3.8</v>
      </c>
      <c r="N16297" s="20">
        <v>2.2000000000000002</v>
      </c>
      <c r="AE16297">
        <f t="shared" si="254"/>
        <v>2012</v>
      </c>
    </row>
    <row r="16298" spans="1:31" x14ac:dyDescent="0.25">
      <c r="A16298" s="7">
        <v>16295</v>
      </c>
      <c r="B16298" s="8">
        <v>41027</v>
      </c>
      <c r="C16298" t="s">
        <v>3</v>
      </c>
      <c r="D16298" t="s">
        <v>1148</v>
      </c>
      <c r="E16298" t="s">
        <v>9</v>
      </c>
      <c r="F16298" t="s">
        <v>1067</v>
      </c>
      <c r="G16298" t="s">
        <v>569</v>
      </c>
      <c r="H16298" s="135" t="s">
        <v>1659</v>
      </c>
      <c r="I16298" t="s">
        <v>1454</v>
      </c>
      <c r="J16298" s="20">
        <v>14</v>
      </c>
      <c r="K16298" s="20" t="s">
        <v>3</v>
      </c>
      <c r="L16298" t="s">
        <v>1463</v>
      </c>
      <c r="M16298" s="20">
        <v>4.6400000000000006</v>
      </c>
      <c r="N16298" s="20">
        <v>3.36</v>
      </c>
      <c r="AE16298">
        <f t="shared" si="254"/>
        <v>2012</v>
      </c>
    </row>
    <row r="16299" spans="1:31" x14ac:dyDescent="0.25">
      <c r="A16299" s="7">
        <v>16296</v>
      </c>
      <c r="B16299" s="8">
        <v>41027</v>
      </c>
      <c r="C16299" t="s">
        <v>3</v>
      </c>
      <c r="D16299" t="s">
        <v>1108</v>
      </c>
      <c r="E16299" t="s">
        <v>9</v>
      </c>
      <c r="F16299" t="s">
        <v>1054</v>
      </c>
      <c r="G16299" t="s">
        <v>17</v>
      </c>
      <c r="H16299" s="135" t="s">
        <v>1500</v>
      </c>
      <c r="I16299" t="s">
        <v>1455</v>
      </c>
      <c r="J16299" s="20">
        <v>49</v>
      </c>
      <c r="K16299" s="20" t="s">
        <v>3</v>
      </c>
      <c r="L16299" t="s">
        <v>1464</v>
      </c>
      <c r="M16299" s="20">
        <v>7.36</v>
      </c>
      <c r="N16299" s="20">
        <v>5.39</v>
      </c>
      <c r="AE16299">
        <f t="shared" si="254"/>
        <v>2012</v>
      </c>
    </row>
    <row r="16300" spans="1:31" x14ac:dyDescent="0.25">
      <c r="A16300" s="7">
        <v>16297</v>
      </c>
      <c r="B16300" s="8">
        <v>41027</v>
      </c>
      <c r="C16300" t="s">
        <v>3</v>
      </c>
      <c r="D16300" t="s">
        <v>265</v>
      </c>
      <c r="E16300" t="s">
        <v>9</v>
      </c>
      <c r="F16300" t="s">
        <v>918</v>
      </c>
      <c r="G16300" t="s">
        <v>648</v>
      </c>
      <c r="H16300" s="136" t="s">
        <v>1496</v>
      </c>
      <c r="I16300" t="s">
        <v>1455</v>
      </c>
      <c r="J16300" s="20">
        <v>10</v>
      </c>
      <c r="K16300" s="20" t="s">
        <v>3</v>
      </c>
      <c r="L16300" t="s">
        <v>1464</v>
      </c>
      <c r="M16300" s="20">
        <v>1.9</v>
      </c>
      <c r="N16300" s="20">
        <v>1.1000000000000001</v>
      </c>
      <c r="AE16300">
        <f t="shared" si="254"/>
        <v>2012</v>
      </c>
    </row>
    <row r="16301" spans="1:31" x14ac:dyDescent="0.25">
      <c r="A16301" s="7">
        <v>16298</v>
      </c>
      <c r="B16301" s="8">
        <v>41028</v>
      </c>
      <c r="C16301" t="s">
        <v>3</v>
      </c>
      <c r="D16301" t="s">
        <v>543</v>
      </c>
      <c r="E16301" t="s">
        <v>9</v>
      </c>
      <c r="F16301" t="s">
        <v>1131</v>
      </c>
      <c r="G16301" t="s">
        <v>732</v>
      </c>
      <c r="H16301" s="135" t="s">
        <v>2299</v>
      </c>
      <c r="I16301" t="s">
        <v>1454</v>
      </c>
      <c r="J16301" s="20">
        <v>18</v>
      </c>
      <c r="K16301" s="20" t="s">
        <v>9</v>
      </c>
      <c r="L16301" t="s">
        <v>1464</v>
      </c>
      <c r="M16301" s="20">
        <v>3.96</v>
      </c>
      <c r="N16301" s="20">
        <v>6.04</v>
      </c>
      <c r="AE16301">
        <f t="shared" si="254"/>
        <v>2012</v>
      </c>
    </row>
    <row r="16302" spans="1:31" x14ac:dyDescent="0.25">
      <c r="A16302" s="7">
        <v>16299</v>
      </c>
      <c r="B16302" s="8">
        <v>41028</v>
      </c>
      <c r="C16302" t="s">
        <v>3</v>
      </c>
      <c r="D16302" t="s">
        <v>1146</v>
      </c>
      <c r="E16302" t="s">
        <v>9</v>
      </c>
      <c r="F16302" t="s">
        <v>1112</v>
      </c>
      <c r="G16302" t="s">
        <v>870</v>
      </c>
      <c r="H16302" s="9" t="s">
        <v>3006</v>
      </c>
      <c r="I16302" t="s">
        <v>1454</v>
      </c>
      <c r="J16302" s="20">
        <v>12</v>
      </c>
      <c r="K16302" s="20" t="s">
        <v>3</v>
      </c>
      <c r="L16302" t="s">
        <v>1463</v>
      </c>
      <c r="M16302" s="20">
        <v>4.12</v>
      </c>
      <c r="N16302" s="20">
        <v>2.88</v>
      </c>
      <c r="AE16302">
        <f t="shared" si="254"/>
        <v>2012</v>
      </c>
    </row>
    <row r="16303" spans="1:31" x14ac:dyDescent="0.25">
      <c r="A16303" s="7">
        <v>16300</v>
      </c>
      <c r="B16303" s="8">
        <v>41028</v>
      </c>
      <c r="C16303" t="s">
        <v>3</v>
      </c>
      <c r="D16303" t="s">
        <v>614</v>
      </c>
      <c r="E16303" t="s">
        <v>9</v>
      </c>
      <c r="F16303" t="s">
        <v>727</v>
      </c>
      <c r="G16303" t="s">
        <v>714</v>
      </c>
      <c r="H16303" s="9" t="s">
        <v>2130</v>
      </c>
      <c r="I16303" t="s">
        <v>1454</v>
      </c>
      <c r="J16303" s="20">
        <v>23</v>
      </c>
      <c r="K16303" s="20" t="s">
        <v>1465</v>
      </c>
      <c r="L16303" t="s">
        <v>1466</v>
      </c>
      <c r="M16303" s="20">
        <v>5.75</v>
      </c>
      <c r="N16303" s="20">
        <v>5.75</v>
      </c>
      <c r="AE16303">
        <f t="shared" si="254"/>
        <v>2012</v>
      </c>
    </row>
    <row r="16304" spans="1:31" x14ac:dyDescent="0.25">
      <c r="A16304" s="7">
        <v>16301</v>
      </c>
      <c r="B16304" s="8">
        <v>41029</v>
      </c>
      <c r="C16304" t="s">
        <v>3</v>
      </c>
      <c r="D16304" t="s">
        <v>1068</v>
      </c>
      <c r="E16304" t="s">
        <v>9</v>
      </c>
      <c r="F16304" t="s">
        <v>952</v>
      </c>
      <c r="G16304" t="s">
        <v>895</v>
      </c>
      <c r="H16304" s="135" t="s">
        <v>2689</v>
      </c>
      <c r="I16304" t="s">
        <v>1455</v>
      </c>
      <c r="J16304" s="20">
        <v>35</v>
      </c>
      <c r="K16304" s="20" t="s">
        <v>9</v>
      </c>
      <c r="L16304" t="s">
        <v>1464</v>
      </c>
      <c r="M16304" s="20">
        <v>3.85</v>
      </c>
      <c r="N16304" s="20">
        <v>5.4</v>
      </c>
      <c r="AE16304">
        <f t="shared" si="254"/>
        <v>2012</v>
      </c>
    </row>
    <row r="16305" spans="1:31" x14ac:dyDescent="0.25">
      <c r="A16305" s="7">
        <v>16302</v>
      </c>
      <c r="B16305" s="8">
        <v>41029</v>
      </c>
      <c r="C16305" t="s">
        <v>3</v>
      </c>
      <c r="D16305" t="s">
        <v>392</v>
      </c>
      <c r="E16305" t="s">
        <v>9</v>
      </c>
      <c r="F16305" t="s">
        <v>698</v>
      </c>
      <c r="G16305" t="s">
        <v>648</v>
      </c>
      <c r="H16305" s="136" t="s">
        <v>1496</v>
      </c>
      <c r="I16305" t="s">
        <v>1454</v>
      </c>
      <c r="J16305" s="20">
        <v>47</v>
      </c>
      <c r="K16305" s="20" t="s">
        <v>3</v>
      </c>
      <c r="L16305" t="s">
        <v>1464</v>
      </c>
      <c r="M16305" s="20">
        <v>14.16</v>
      </c>
      <c r="N16305" s="20">
        <v>10.34</v>
      </c>
      <c r="AE16305">
        <f t="shared" si="254"/>
        <v>2012</v>
      </c>
    </row>
    <row r="16306" spans="1:31" x14ac:dyDescent="0.25">
      <c r="A16306" s="7">
        <v>16303</v>
      </c>
      <c r="B16306" s="8">
        <v>41030</v>
      </c>
      <c r="C16306" t="s">
        <v>3</v>
      </c>
      <c r="D16306" t="s">
        <v>786</v>
      </c>
      <c r="E16306" t="s">
        <v>9</v>
      </c>
      <c r="F16306" t="s">
        <v>860</v>
      </c>
      <c r="G16306" t="s">
        <v>11</v>
      </c>
      <c r="H16306" s="135" t="s">
        <v>1505</v>
      </c>
      <c r="I16306" t="s">
        <v>1454</v>
      </c>
      <c r="J16306" s="20">
        <v>1</v>
      </c>
      <c r="K16306" s="20" t="s">
        <v>1465</v>
      </c>
      <c r="L16306" t="s">
        <v>1466</v>
      </c>
      <c r="M16306" s="20">
        <v>0.25</v>
      </c>
      <c r="N16306" s="20">
        <v>0.25</v>
      </c>
      <c r="AE16306">
        <f t="shared" si="254"/>
        <v>2012</v>
      </c>
    </row>
    <row r="16307" spans="1:31" x14ac:dyDescent="0.25">
      <c r="A16307" s="7">
        <v>16304</v>
      </c>
      <c r="B16307" s="8">
        <v>41031</v>
      </c>
      <c r="C16307" t="s">
        <v>3</v>
      </c>
      <c r="D16307" t="s">
        <v>543</v>
      </c>
      <c r="E16307" t="s">
        <v>9</v>
      </c>
      <c r="F16307" t="s">
        <v>521</v>
      </c>
      <c r="G16307" t="s">
        <v>861</v>
      </c>
      <c r="H16307" s="135" t="s">
        <v>2520</v>
      </c>
      <c r="I16307" t="s">
        <v>1454</v>
      </c>
      <c r="J16307" s="20">
        <v>74</v>
      </c>
      <c r="K16307" s="20" t="s">
        <v>9</v>
      </c>
      <c r="L16307" t="s">
        <v>1463</v>
      </c>
      <c r="M16307" s="20">
        <v>17.760000000000002</v>
      </c>
      <c r="N16307" s="20">
        <v>20.239999999999998</v>
      </c>
      <c r="AE16307">
        <f t="shared" si="254"/>
        <v>2012</v>
      </c>
    </row>
    <row r="16308" spans="1:31" x14ac:dyDescent="0.25">
      <c r="A16308" s="7">
        <v>16305</v>
      </c>
      <c r="B16308" s="8">
        <v>41031</v>
      </c>
      <c r="C16308" t="s">
        <v>3</v>
      </c>
      <c r="D16308" t="s">
        <v>786</v>
      </c>
      <c r="E16308" t="s">
        <v>9</v>
      </c>
      <c r="F16308" t="s">
        <v>54</v>
      </c>
      <c r="G16308" t="s">
        <v>714</v>
      </c>
      <c r="H16308" s="9" t="s">
        <v>3150</v>
      </c>
      <c r="I16308" t="s">
        <v>1454</v>
      </c>
      <c r="J16308" s="20">
        <v>64</v>
      </c>
      <c r="K16308" s="20" t="s">
        <v>9</v>
      </c>
      <c r="L16308" t="s">
        <v>1464</v>
      </c>
      <c r="M16308" s="20">
        <v>14.08</v>
      </c>
      <c r="N16308" s="20">
        <v>18.920000000000002</v>
      </c>
      <c r="AE16308">
        <f t="shared" si="254"/>
        <v>2012</v>
      </c>
    </row>
    <row r="16309" spans="1:31" x14ac:dyDescent="0.25">
      <c r="A16309" s="7">
        <v>16306</v>
      </c>
      <c r="B16309" s="8">
        <v>41032</v>
      </c>
      <c r="C16309" t="s">
        <v>3</v>
      </c>
      <c r="D16309" t="s">
        <v>1124</v>
      </c>
      <c r="E16309" t="s">
        <v>9</v>
      </c>
      <c r="F16309" t="s">
        <v>1123</v>
      </c>
      <c r="G16309" t="s">
        <v>929</v>
      </c>
      <c r="H16309" s="135" t="s">
        <v>2743</v>
      </c>
      <c r="I16309" t="s">
        <v>1454</v>
      </c>
      <c r="J16309" s="20">
        <v>40</v>
      </c>
      <c r="K16309" s="20" t="s">
        <v>9</v>
      </c>
      <c r="L16309" t="s">
        <v>1464</v>
      </c>
      <c r="M16309" s="20">
        <v>8.8000000000000007</v>
      </c>
      <c r="N16309" s="20">
        <v>12.2</v>
      </c>
      <c r="AE16309">
        <f t="shared" si="254"/>
        <v>2012</v>
      </c>
    </row>
    <row r="16310" spans="1:31" x14ac:dyDescent="0.25">
      <c r="A16310" s="7">
        <v>16307</v>
      </c>
      <c r="B16310" s="8">
        <v>41033</v>
      </c>
      <c r="C16310" t="s">
        <v>3</v>
      </c>
      <c r="D16310" t="s">
        <v>1083</v>
      </c>
      <c r="E16310" t="s">
        <v>9</v>
      </c>
      <c r="F16310" t="s">
        <v>1045</v>
      </c>
      <c r="G16310" t="s">
        <v>14</v>
      </c>
      <c r="H16310" s="135" t="s">
        <v>1496</v>
      </c>
      <c r="I16310" t="s">
        <v>1454</v>
      </c>
      <c r="J16310" s="20">
        <v>30</v>
      </c>
      <c r="K16310" s="20" t="s">
        <v>9</v>
      </c>
      <c r="L16310" t="s">
        <v>1464</v>
      </c>
      <c r="M16310" s="20">
        <v>6.6</v>
      </c>
      <c r="N16310" s="20">
        <v>9.4</v>
      </c>
      <c r="AE16310">
        <f t="shared" si="254"/>
        <v>2012</v>
      </c>
    </row>
    <row r="16311" spans="1:31" x14ac:dyDescent="0.25">
      <c r="A16311" s="7">
        <v>16308</v>
      </c>
      <c r="B16311" s="8">
        <v>41033</v>
      </c>
      <c r="C16311" t="s">
        <v>3</v>
      </c>
      <c r="D16311" t="s">
        <v>1083</v>
      </c>
      <c r="E16311" t="s">
        <v>9</v>
      </c>
      <c r="F16311" t="s">
        <v>1045</v>
      </c>
      <c r="G16311" t="s">
        <v>14</v>
      </c>
      <c r="H16311" s="135" t="s">
        <v>1496</v>
      </c>
      <c r="I16311" t="s">
        <v>1454</v>
      </c>
      <c r="J16311" s="20">
        <v>35</v>
      </c>
      <c r="K16311" s="20" t="s">
        <v>9</v>
      </c>
      <c r="L16311" t="s">
        <v>1464</v>
      </c>
      <c r="M16311" s="20">
        <v>7.7</v>
      </c>
      <c r="N16311" s="20">
        <v>10.8</v>
      </c>
      <c r="AE16311">
        <f t="shared" si="254"/>
        <v>2012</v>
      </c>
    </row>
    <row r="16312" spans="1:31" x14ac:dyDescent="0.25">
      <c r="A16312" s="7">
        <v>16309</v>
      </c>
      <c r="B16312" s="8">
        <v>41033</v>
      </c>
      <c r="C16312" t="s">
        <v>3</v>
      </c>
      <c r="D16312" t="s">
        <v>787</v>
      </c>
      <c r="E16312" t="s">
        <v>9</v>
      </c>
      <c r="F16312" t="s">
        <v>992</v>
      </c>
      <c r="G16312" t="s">
        <v>714</v>
      </c>
      <c r="H16312" s="9" t="s">
        <v>2180</v>
      </c>
      <c r="I16312" t="s">
        <v>1455</v>
      </c>
      <c r="J16312" s="20">
        <v>21</v>
      </c>
      <c r="K16312" s="20" t="s">
        <v>9</v>
      </c>
      <c r="L16312" t="s">
        <v>1464</v>
      </c>
      <c r="M16312" s="20">
        <v>2.31</v>
      </c>
      <c r="N16312" s="20">
        <v>3.44</v>
      </c>
      <c r="AE16312">
        <f t="shared" si="254"/>
        <v>2012</v>
      </c>
    </row>
    <row r="16313" spans="1:31" x14ac:dyDescent="0.25">
      <c r="A16313" s="7">
        <v>16310</v>
      </c>
      <c r="B16313" s="8">
        <v>41034</v>
      </c>
      <c r="C16313" t="s">
        <v>3</v>
      </c>
      <c r="D16313" t="s">
        <v>1144</v>
      </c>
      <c r="E16313" t="s">
        <v>9</v>
      </c>
      <c r="F16313" t="s">
        <v>150</v>
      </c>
      <c r="G16313" t="s">
        <v>24</v>
      </c>
      <c r="H16313" s="135" t="s">
        <v>1497</v>
      </c>
      <c r="I16313" t="s">
        <v>1454</v>
      </c>
      <c r="J16313" s="20">
        <v>23</v>
      </c>
      <c r="K16313" s="20" t="s">
        <v>9</v>
      </c>
      <c r="L16313" t="s">
        <v>1464</v>
      </c>
      <c r="M16313" s="20">
        <v>5.0600000000000005</v>
      </c>
      <c r="N16313" s="20">
        <v>7.4399999999999995</v>
      </c>
      <c r="AE16313">
        <f t="shared" si="254"/>
        <v>2012</v>
      </c>
    </row>
    <row r="16314" spans="1:31" x14ac:dyDescent="0.25">
      <c r="A16314" s="7">
        <v>16311</v>
      </c>
      <c r="B16314" s="8">
        <v>41034</v>
      </c>
      <c r="C16314" t="s">
        <v>3</v>
      </c>
      <c r="D16314" t="s">
        <v>787</v>
      </c>
      <c r="E16314" t="s">
        <v>9</v>
      </c>
      <c r="F16314" t="s">
        <v>331</v>
      </c>
      <c r="G16314" t="s">
        <v>633</v>
      </c>
      <c r="H16314" s="135" t="s">
        <v>2346</v>
      </c>
      <c r="I16314" t="s">
        <v>1454</v>
      </c>
      <c r="J16314" s="20">
        <v>7</v>
      </c>
      <c r="K16314" s="20" t="s">
        <v>3</v>
      </c>
      <c r="L16314" t="s">
        <v>1464</v>
      </c>
      <c r="M16314" s="20">
        <v>2.96</v>
      </c>
      <c r="N16314" s="20">
        <v>1.54</v>
      </c>
      <c r="AE16314">
        <f t="shared" si="254"/>
        <v>2012</v>
      </c>
    </row>
    <row r="16315" spans="1:31" x14ac:dyDescent="0.25">
      <c r="A16315" s="7">
        <v>16312</v>
      </c>
      <c r="B16315" s="8">
        <v>41034</v>
      </c>
      <c r="C16315" t="s">
        <v>3</v>
      </c>
      <c r="D16315" t="s">
        <v>938</v>
      </c>
      <c r="E16315" t="s">
        <v>9</v>
      </c>
      <c r="F16315" t="s">
        <v>1028</v>
      </c>
      <c r="G16315" t="s">
        <v>1016</v>
      </c>
      <c r="H16315" s="9" t="s">
        <v>2915</v>
      </c>
      <c r="I16315" t="s">
        <v>1454</v>
      </c>
      <c r="J16315" s="20">
        <v>39</v>
      </c>
      <c r="K16315" s="20" t="s">
        <v>1465</v>
      </c>
      <c r="L16315" t="s">
        <v>1466</v>
      </c>
      <c r="M16315" s="20">
        <v>9.75</v>
      </c>
      <c r="N16315" s="20">
        <v>9.75</v>
      </c>
      <c r="AE16315">
        <f t="shared" si="254"/>
        <v>2012</v>
      </c>
    </row>
    <row r="16316" spans="1:31" x14ac:dyDescent="0.25">
      <c r="A16316" s="7">
        <v>16313</v>
      </c>
      <c r="B16316" s="8">
        <v>41035</v>
      </c>
      <c r="C16316" t="s">
        <v>3</v>
      </c>
      <c r="D16316" t="s">
        <v>779</v>
      </c>
      <c r="E16316" t="s">
        <v>9</v>
      </c>
      <c r="F16316" t="s">
        <v>833</v>
      </c>
      <c r="G16316" t="s">
        <v>569</v>
      </c>
      <c r="H16316" s="135" t="s">
        <v>1496</v>
      </c>
      <c r="I16316" t="s">
        <v>1454</v>
      </c>
      <c r="J16316" s="20">
        <v>11</v>
      </c>
      <c r="K16316" s="20" t="s">
        <v>3</v>
      </c>
      <c r="L16316" t="s">
        <v>1463</v>
      </c>
      <c r="M16316" s="20">
        <v>3.86</v>
      </c>
      <c r="N16316" s="20">
        <v>2.64</v>
      </c>
      <c r="AE16316">
        <f t="shared" si="254"/>
        <v>2012</v>
      </c>
    </row>
    <row r="16317" spans="1:31" x14ac:dyDescent="0.25">
      <c r="A16317" s="7">
        <v>16314</v>
      </c>
      <c r="B16317" s="8">
        <v>41035</v>
      </c>
      <c r="C16317" t="s">
        <v>3</v>
      </c>
      <c r="D16317" t="s">
        <v>1146</v>
      </c>
      <c r="E16317" t="s">
        <v>9</v>
      </c>
      <c r="F16317" t="s">
        <v>1150</v>
      </c>
      <c r="G16317" t="s">
        <v>895</v>
      </c>
      <c r="H16317" s="135" t="s">
        <v>2531</v>
      </c>
      <c r="I16317" t="s">
        <v>1454</v>
      </c>
      <c r="J16317" s="20">
        <v>15</v>
      </c>
      <c r="K16317" s="20" t="s">
        <v>3</v>
      </c>
      <c r="L16317" t="s">
        <v>1463</v>
      </c>
      <c r="M16317" s="20">
        <v>4.9000000000000004</v>
      </c>
      <c r="N16317" s="20">
        <v>3.6</v>
      </c>
      <c r="AE16317">
        <f t="shared" si="254"/>
        <v>2012</v>
      </c>
    </row>
    <row r="16318" spans="1:31" x14ac:dyDescent="0.25">
      <c r="A16318" s="7">
        <v>16315</v>
      </c>
      <c r="B16318" s="8">
        <v>41035</v>
      </c>
      <c r="C16318" t="s">
        <v>3</v>
      </c>
      <c r="D16318" t="s">
        <v>1132</v>
      </c>
      <c r="E16318" t="s">
        <v>9</v>
      </c>
      <c r="F16318" t="s">
        <v>678</v>
      </c>
      <c r="G16318" t="s">
        <v>929</v>
      </c>
      <c r="H16318" s="135" t="s">
        <v>3093</v>
      </c>
      <c r="I16318" t="s">
        <v>1455</v>
      </c>
      <c r="J16318" s="20">
        <v>10</v>
      </c>
      <c r="K16318" s="20" t="s">
        <v>1465</v>
      </c>
      <c r="L16318" t="s">
        <v>1466</v>
      </c>
      <c r="M16318" s="20">
        <v>1.25</v>
      </c>
      <c r="N16318" s="20">
        <v>1.25</v>
      </c>
      <c r="AE16318">
        <f t="shared" si="254"/>
        <v>2012</v>
      </c>
    </row>
    <row r="16319" spans="1:31" x14ac:dyDescent="0.25">
      <c r="A16319" s="7">
        <v>16316</v>
      </c>
      <c r="B16319" s="8">
        <v>41035</v>
      </c>
      <c r="C16319" t="s">
        <v>3</v>
      </c>
      <c r="D16319" t="s">
        <v>1148</v>
      </c>
      <c r="E16319" t="s">
        <v>9</v>
      </c>
      <c r="F16319" t="s">
        <v>1067</v>
      </c>
      <c r="G16319" t="s">
        <v>569</v>
      </c>
      <c r="H16319" s="9" t="s">
        <v>2103</v>
      </c>
      <c r="I16319" t="s">
        <v>1454</v>
      </c>
      <c r="J16319" s="20">
        <v>14</v>
      </c>
      <c r="K16319" s="20" t="s">
        <v>3</v>
      </c>
      <c r="L16319" t="s">
        <v>1464</v>
      </c>
      <c r="M16319" s="20">
        <v>4.92</v>
      </c>
      <c r="N16319" s="20">
        <v>3.08</v>
      </c>
      <c r="AE16319">
        <f t="shared" si="254"/>
        <v>2012</v>
      </c>
    </row>
    <row r="16320" spans="1:31" x14ac:dyDescent="0.25">
      <c r="A16320" s="7">
        <v>16317</v>
      </c>
      <c r="B16320" s="8">
        <v>41036</v>
      </c>
      <c r="C16320" t="s">
        <v>3</v>
      </c>
      <c r="D16320" t="s">
        <v>1082</v>
      </c>
      <c r="E16320" t="s">
        <v>9</v>
      </c>
      <c r="F16320" t="s">
        <v>1150</v>
      </c>
      <c r="G16320" t="s">
        <v>732</v>
      </c>
      <c r="H16320" s="135" t="s">
        <v>2528</v>
      </c>
      <c r="I16320" t="s">
        <v>1455</v>
      </c>
      <c r="J16320" s="20">
        <v>15</v>
      </c>
      <c r="K16320" s="20" t="s">
        <v>9</v>
      </c>
      <c r="L16320" t="s">
        <v>1463</v>
      </c>
      <c r="M16320" s="20">
        <v>1.8</v>
      </c>
      <c r="N16320" s="20">
        <v>2.4500000000000002</v>
      </c>
      <c r="AE16320">
        <f t="shared" si="254"/>
        <v>2012</v>
      </c>
    </row>
    <row r="16321" spans="1:31" x14ac:dyDescent="0.25">
      <c r="A16321" s="7">
        <v>16318</v>
      </c>
      <c r="B16321" s="8">
        <v>41036</v>
      </c>
      <c r="C16321" t="s">
        <v>3</v>
      </c>
      <c r="D16321" t="s">
        <v>577</v>
      </c>
      <c r="E16321" t="s">
        <v>9</v>
      </c>
      <c r="F16321" t="s">
        <v>1138</v>
      </c>
      <c r="G16321" t="s">
        <v>732</v>
      </c>
      <c r="H16321" s="135" t="s">
        <v>2382</v>
      </c>
      <c r="I16321" t="s">
        <v>1454</v>
      </c>
      <c r="J16321" s="20">
        <v>12</v>
      </c>
      <c r="K16321" s="20" t="s">
        <v>9</v>
      </c>
      <c r="L16321" t="s">
        <v>1464</v>
      </c>
      <c r="M16321" s="20">
        <v>2.64</v>
      </c>
      <c r="N16321" s="20">
        <v>4.3599999999999994</v>
      </c>
      <c r="AE16321">
        <f t="shared" si="254"/>
        <v>2012</v>
      </c>
    </row>
    <row r="16322" spans="1:31" x14ac:dyDescent="0.25">
      <c r="A16322" s="7">
        <v>16319</v>
      </c>
      <c r="B16322" s="8">
        <v>41036</v>
      </c>
      <c r="C16322" t="s">
        <v>3</v>
      </c>
      <c r="D16322" t="s">
        <v>543</v>
      </c>
      <c r="E16322" t="s">
        <v>9</v>
      </c>
      <c r="F16322" t="s">
        <v>1131</v>
      </c>
      <c r="G16322" t="s">
        <v>714</v>
      </c>
      <c r="H16322" s="135" t="s">
        <v>3151</v>
      </c>
      <c r="I16322" t="s">
        <v>1454</v>
      </c>
      <c r="J16322" s="20">
        <v>57</v>
      </c>
      <c r="K16322" s="20" t="s">
        <v>9</v>
      </c>
      <c r="L16322" t="s">
        <v>1464</v>
      </c>
      <c r="M16322" s="20">
        <v>12.54</v>
      </c>
      <c r="N16322" s="20">
        <v>16.96</v>
      </c>
      <c r="AE16322">
        <f t="shared" si="254"/>
        <v>2012</v>
      </c>
    </row>
    <row r="16323" spans="1:31" x14ac:dyDescent="0.25">
      <c r="A16323" s="7">
        <v>16320</v>
      </c>
      <c r="B16323" s="8">
        <v>41038</v>
      </c>
      <c r="C16323" t="s">
        <v>3</v>
      </c>
      <c r="D16323" t="s">
        <v>265</v>
      </c>
      <c r="E16323" t="s">
        <v>9</v>
      </c>
      <c r="F16323" t="s">
        <v>1135</v>
      </c>
      <c r="G16323" t="s">
        <v>648</v>
      </c>
      <c r="H16323" s="136" t="s">
        <v>1496</v>
      </c>
      <c r="I16323" t="s">
        <v>1454</v>
      </c>
      <c r="J16323" s="20">
        <v>30</v>
      </c>
      <c r="K16323" s="20" t="s">
        <v>1465</v>
      </c>
      <c r="L16323" t="s">
        <v>1466</v>
      </c>
      <c r="M16323" s="20">
        <v>7.5</v>
      </c>
      <c r="N16323" s="20">
        <v>7.5</v>
      </c>
      <c r="AE16323">
        <f t="shared" si="254"/>
        <v>2012</v>
      </c>
    </row>
    <row r="16324" spans="1:31" x14ac:dyDescent="0.25">
      <c r="A16324" s="7">
        <v>16321</v>
      </c>
      <c r="B16324" s="8">
        <v>41038</v>
      </c>
      <c r="C16324" t="s">
        <v>3</v>
      </c>
      <c r="D16324" t="s">
        <v>791</v>
      </c>
      <c r="E16324" t="s">
        <v>9</v>
      </c>
      <c r="F16324" t="s">
        <v>787</v>
      </c>
      <c r="G16324" t="s">
        <v>861</v>
      </c>
      <c r="H16324" s="9" t="s">
        <v>3152</v>
      </c>
      <c r="I16324" t="s">
        <v>1455</v>
      </c>
      <c r="J16324" s="20">
        <v>29</v>
      </c>
      <c r="K16324" s="20" t="s">
        <v>9</v>
      </c>
      <c r="L16324" t="s">
        <v>1464</v>
      </c>
      <c r="M16324" s="20">
        <v>3.19</v>
      </c>
      <c r="N16324" s="20">
        <v>4.5599999999999996</v>
      </c>
      <c r="AE16324">
        <f t="shared" ref="AE16324:AE16387" si="255">YEAR(B16324)</f>
        <v>2012</v>
      </c>
    </row>
    <row r="16325" spans="1:31" x14ac:dyDescent="0.25">
      <c r="A16325" s="7">
        <v>16322</v>
      </c>
      <c r="B16325" s="8">
        <v>41039</v>
      </c>
      <c r="C16325" t="s">
        <v>3</v>
      </c>
      <c r="D16325" t="s">
        <v>557</v>
      </c>
      <c r="E16325" t="s">
        <v>9</v>
      </c>
      <c r="F16325" t="s">
        <v>727</v>
      </c>
      <c r="G16325" t="s">
        <v>732</v>
      </c>
      <c r="H16325" s="135" t="s">
        <v>2355</v>
      </c>
      <c r="I16325" t="s">
        <v>1454</v>
      </c>
      <c r="J16325" s="20">
        <v>34</v>
      </c>
      <c r="K16325" s="20" t="s">
        <v>9</v>
      </c>
      <c r="L16325" t="s">
        <v>1464</v>
      </c>
      <c r="M16325" s="20">
        <v>7.48</v>
      </c>
      <c r="N16325" s="20">
        <v>10.52</v>
      </c>
      <c r="AE16325">
        <f t="shared" si="255"/>
        <v>2012</v>
      </c>
    </row>
    <row r="16326" spans="1:31" x14ac:dyDescent="0.25">
      <c r="A16326" s="7">
        <v>16323</v>
      </c>
      <c r="B16326" s="8">
        <v>41039</v>
      </c>
      <c r="C16326" t="s">
        <v>3</v>
      </c>
      <c r="D16326" t="s">
        <v>1132</v>
      </c>
      <c r="E16326" t="s">
        <v>9</v>
      </c>
      <c r="F16326" t="s">
        <v>1150</v>
      </c>
      <c r="G16326" t="s">
        <v>929</v>
      </c>
      <c r="H16326" s="135" t="s">
        <v>3100</v>
      </c>
      <c r="I16326" t="s">
        <v>1454</v>
      </c>
      <c r="J16326" s="20">
        <v>15</v>
      </c>
      <c r="K16326" s="20" t="s">
        <v>3</v>
      </c>
      <c r="L16326" t="s">
        <v>1464</v>
      </c>
      <c r="M16326" s="20">
        <v>5.2</v>
      </c>
      <c r="N16326" s="20">
        <v>3.3</v>
      </c>
      <c r="AE16326">
        <f t="shared" si="255"/>
        <v>2012</v>
      </c>
    </row>
    <row r="16327" spans="1:31" x14ac:dyDescent="0.25">
      <c r="A16327" s="7">
        <v>16324</v>
      </c>
      <c r="B16327" s="8">
        <v>41039</v>
      </c>
      <c r="C16327" t="s">
        <v>3</v>
      </c>
      <c r="D16327" t="s">
        <v>1008</v>
      </c>
      <c r="E16327" t="s">
        <v>9</v>
      </c>
      <c r="F16327" t="s">
        <v>1135</v>
      </c>
      <c r="G16327" t="s">
        <v>648</v>
      </c>
      <c r="H16327" s="136" t="s">
        <v>1496</v>
      </c>
      <c r="I16327" t="s">
        <v>1454</v>
      </c>
      <c r="J16327" s="20">
        <v>30</v>
      </c>
      <c r="K16327" s="20" t="s">
        <v>1465</v>
      </c>
      <c r="L16327" t="s">
        <v>1466</v>
      </c>
      <c r="M16327" s="20">
        <v>7.5</v>
      </c>
      <c r="N16327" s="20">
        <v>7.5</v>
      </c>
      <c r="AE16327">
        <f t="shared" si="255"/>
        <v>2012</v>
      </c>
    </row>
    <row r="16328" spans="1:31" x14ac:dyDescent="0.25">
      <c r="A16328" s="7">
        <v>16325</v>
      </c>
      <c r="B16328" s="8">
        <v>41040</v>
      </c>
      <c r="C16328" t="s">
        <v>3</v>
      </c>
      <c r="D16328" t="s">
        <v>440</v>
      </c>
      <c r="E16328" t="s">
        <v>9</v>
      </c>
      <c r="F16328" t="s">
        <v>37</v>
      </c>
      <c r="G16328" t="s">
        <v>569</v>
      </c>
      <c r="H16328" s="136" t="s">
        <v>1677</v>
      </c>
      <c r="I16328" t="s">
        <v>1454</v>
      </c>
      <c r="J16328" s="20">
        <v>21</v>
      </c>
      <c r="K16328" s="20" t="s">
        <v>9</v>
      </c>
      <c r="L16328" t="s">
        <v>1463</v>
      </c>
      <c r="M16328" s="20">
        <v>5.04</v>
      </c>
      <c r="N16328" s="20">
        <v>6.46</v>
      </c>
      <c r="AE16328">
        <f t="shared" si="255"/>
        <v>2012</v>
      </c>
    </row>
    <row r="16329" spans="1:31" x14ac:dyDescent="0.25">
      <c r="A16329" s="7">
        <v>16326</v>
      </c>
      <c r="B16329" s="8">
        <v>41041</v>
      </c>
      <c r="C16329" t="s">
        <v>3</v>
      </c>
      <c r="D16329" t="s">
        <v>786</v>
      </c>
      <c r="E16329" t="s">
        <v>9</v>
      </c>
      <c r="F16329" t="s">
        <v>1093</v>
      </c>
      <c r="G16329" t="s">
        <v>377</v>
      </c>
      <c r="H16329" s="9" t="s">
        <v>3153</v>
      </c>
      <c r="I16329" t="s">
        <v>1454</v>
      </c>
      <c r="J16329" s="20">
        <v>38</v>
      </c>
      <c r="K16329" s="20" t="s">
        <v>9</v>
      </c>
      <c r="L16329" t="s">
        <v>1464</v>
      </c>
      <c r="M16329" s="20">
        <v>8.36</v>
      </c>
      <c r="N16329" s="20">
        <v>11.64</v>
      </c>
      <c r="AE16329">
        <f t="shared" si="255"/>
        <v>2012</v>
      </c>
    </row>
    <row r="16330" spans="1:31" x14ac:dyDescent="0.25">
      <c r="A16330" s="7">
        <v>16327</v>
      </c>
      <c r="B16330" s="8">
        <v>41041</v>
      </c>
      <c r="C16330" t="s">
        <v>3</v>
      </c>
      <c r="D16330" t="s">
        <v>1141</v>
      </c>
      <c r="E16330" t="s">
        <v>9</v>
      </c>
      <c r="F16330" t="s">
        <v>1125</v>
      </c>
      <c r="G16330" t="s">
        <v>931</v>
      </c>
      <c r="H16330" s="9" t="s">
        <v>2646</v>
      </c>
      <c r="I16330" t="s">
        <v>1454</v>
      </c>
      <c r="J16330" s="20">
        <v>16</v>
      </c>
      <c r="K16330" s="20" t="s">
        <v>9</v>
      </c>
      <c r="L16330" t="s">
        <v>1464</v>
      </c>
      <c r="M16330" s="20">
        <v>3.52</v>
      </c>
      <c r="N16330" s="20">
        <v>5.48</v>
      </c>
      <c r="AE16330">
        <f t="shared" si="255"/>
        <v>2012</v>
      </c>
    </row>
    <row r="16331" spans="1:31" x14ac:dyDescent="0.25">
      <c r="A16331" s="7">
        <v>16328</v>
      </c>
      <c r="B16331" s="8">
        <v>41043</v>
      </c>
      <c r="C16331" t="s">
        <v>3</v>
      </c>
      <c r="D16331" t="s">
        <v>1151</v>
      </c>
      <c r="E16331" t="s">
        <v>9</v>
      </c>
      <c r="F16331" t="s">
        <v>1107</v>
      </c>
      <c r="G16331" t="s">
        <v>732</v>
      </c>
      <c r="H16331" s="135" t="s">
        <v>2160</v>
      </c>
      <c r="I16331" t="s">
        <v>1458</v>
      </c>
      <c r="J16331" s="20">
        <v>10</v>
      </c>
      <c r="K16331" s="20" t="s">
        <v>1465</v>
      </c>
      <c r="L16331" t="s">
        <v>1466</v>
      </c>
      <c r="M16331" s="20">
        <v>30</v>
      </c>
      <c r="N16331" s="20">
        <v>10</v>
      </c>
      <c r="AE16331">
        <f t="shared" si="255"/>
        <v>2012</v>
      </c>
    </row>
    <row r="16332" spans="1:31" x14ac:dyDescent="0.25">
      <c r="A16332" s="7">
        <v>16329</v>
      </c>
      <c r="B16332" s="8">
        <v>41043</v>
      </c>
      <c r="C16332" t="s">
        <v>3</v>
      </c>
      <c r="D16332" t="s">
        <v>518</v>
      </c>
      <c r="E16332" t="s">
        <v>9</v>
      </c>
      <c r="F16332" t="s">
        <v>582</v>
      </c>
      <c r="G16332" t="s">
        <v>1016</v>
      </c>
      <c r="H16332" s="135" t="s">
        <v>2912</v>
      </c>
      <c r="I16332" t="s">
        <v>1454</v>
      </c>
      <c r="J16332" s="20">
        <v>9</v>
      </c>
      <c r="K16332" s="20" t="s">
        <v>1465</v>
      </c>
      <c r="L16332" t="s">
        <v>1466</v>
      </c>
      <c r="M16332" s="20">
        <v>2.25</v>
      </c>
      <c r="N16332" s="20">
        <v>2.25</v>
      </c>
      <c r="AE16332">
        <f t="shared" si="255"/>
        <v>2012</v>
      </c>
    </row>
    <row r="16333" spans="1:31" x14ac:dyDescent="0.25">
      <c r="A16333" s="7">
        <v>16330</v>
      </c>
      <c r="B16333" s="8">
        <v>41043</v>
      </c>
      <c r="C16333" t="s">
        <v>3</v>
      </c>
      <c r="D16333" t="s">
        <v>1146</v>
      </c>
      <c r="E16333" t="s">
        <v>9</v>
      </c>
      <c r="F16333" t="s">
        <v>1150</v>
      </c>
      <c r="G16333" t="s">
        <v>895</v>
      </c>
      <c r="H16333" s="135" t="s">
        <v>2629</v>
      </c>
      <c r="I16333" t="s">
        <v>1454</v>
      </c>
      <c r="J16333" s="20">
        <v>40</v>
      </c>
      <c r="K16333" s="20" t="s">
        <v>1465</v>
      </c>
      <c r="L16333" t="s">
        <v>1466</v>
      </c>
      <c r="M16333" s="20">
        <v>10</v>
      </c>
      <c r="N16333" s="20">
        <v>10</v>
      </c>
      <c r="AE16333">
        <f t="shared" si="255"/>
        <v>2012</v>
      </c>
    </row>
    <row r="16334" spans="1:31" x14ac:dyDescent="0.25">
      <c r="A16334" s="7">
        <v>16331</v>
      </c>
      <c r="B16334" s="8">
        <v>41045</v>
      </c>
      <c r="C16334" t="s">
        <v>3</v>
      </c>
      <c r="D16334" t="s">
        <v>1109</v>
      </c>
      <c r="E16334" t="s">
        <v>9</v>
      </c>
      <c r="F16334" t="s">
        <v>1082</v>
      </c>
      <c r="G16334" t="s">
        <v>732</v>
      </c>
      <c r="H16334" s="135" t="s">
        <v>2528</v>
      </c>
      <c r="I16334" t="s">
        <v>1454</v>
      </c>
      <c r="J16334" s="20">
        <v>15</v>
      </c>
      <c r="K16334" s="20" t="s">
        <v>1465</v>
      </c>
      <c r="L16334" t="s">
        <v>1466</v>
      </c>
      <c r="M16334" s="20">
        <v>3.75</v>
      </c>
      <c r="N16334" s="20">
        <v>3.75</v>
      </c>
      <c r="AE16334">
        <f t="shared" si="255"/>
        <v>2012</v>
      </c>
    </row>
    <row r="16335" spans="1:31" x14ac:dyDescent="0.25">
      <c r="A16335" s="7">
        <v>16332</v>
      </c>
      <c r="B16335" s="8">
        <v>41045</v>
      </c>
      <c r="C16335" t="s">
        <v>3</v>
      </c>
      <c r="D16335" t="s">
        <v>779</v>
      </c>
      <c r="E16335" t="s">
        <v>9</v>
      </c>
      <c r="F16335" t="s">
        <v>833</v>
      </c>
      <c r="G16335" t="s">
        <v>569</v>
      </c>
      <c r="H16335" s="135" t="s">
        <v>1496</v>
      </c>
      <c r="I16335" t="s">
        <v>1454</v>
      </c>
      <c r="J16335" s="20">
        <v>20</v>
      </c>
      <c r="K16335" s="20" t="s">
        <v>1465</v>
      </c>
      <c r="L16335" t="s">
        <v>1466</v>
      </c>
      <c r="M16335" s="20">
        <v>5</v>
      </c>
      <c r="N16335" s="20">
        <v>5</v>
      </c>
      <c r="AE16335">
        <f t="shared" si="255"/>
        <v>2012</v>
      </c>
    </row>
    <row r="16336" spans="1:31" x14ac:dyDescent="0.25">
      <c r="A16336" s="7">
        <v>16333</v>
      </c>
      <c r="B16336" s="8">
        <v>41045</v>
      </c>
      <c r="C16336" t="s">
        <v>3</v>
      </c>
      <c r="D16336" t="s">
        <v>734</v>
      </c>
      <c r="E16336" t="s">
        <v>9</v>
      </c>
      <c r="F16336" t="s">
        <v>655</v>
      </c>
      <c r="G16336" t="s">
        <v>870</v>
      </c>
      <c r="H16336" s="9" t="s">
        <v>3006</v>
      </c>
      <c r="I16336" t="s">
        <v>1454</v>
      </c>
      <c r="J16336" s="20">
        <v>24</v>
      </c>
      <c r="K16336" s="20" t="s">
        <v>3</v>
      </c>
      <c r="L16336" t="s">
        <v>1464</v>
      </c>
      <c r="M16336" s="20">
        <v>7.72</v>
      </c>
      <c r="N16336" s="20">
        <v>5.28</v>
      </c>
      <c r="AE16336">
        <f t="shared" si="255"/>
        <v>2012</v>
      </c>
    </row>
    <row r="16337" spans="1:31" x14ac:dyDescent="0.25">
      <c r="A16337" s="7">
        <v>16334</v>
      </c>
      <c r="B16337" s="8">
        <v>41045</v>
      </c>
      <c r="C16337" t="s">
        <v>3</v>
      </c>
      <c r="D16337" t="s">
        <v>1132</v>
      </c>
      <c r="E16337" t="s">
        <v>9</v>
      </c>
      <c r="F16337" t="s">
        <v>1150</v>
      </c>
      <c r="G16337" t="s">
        <v>929</v>
      </c>
      <c r="H16337" s="135" t="s">
        <v>2748</v>
      </c>
      <c r="I16337" t="s">
        <v>1454</v>
      </c>
      <c r="J16337" s="20">
        <v>21</v>
      </c>
      <c r="K16337" s="20" t="s">
        <v>9</v>
      </c>
      <c r="L16337" t="s">
        <v>1463</v>
      </c>
      <c r="M16337" s="20">
        <v>5.04</v>
      </c>
      <c r="N16337" s="20">
        <v>6.46</v>
      </c>
      <c r="AE16337">
        <f t="shared" si="255"/>
        <v>2012</v>
      </c>
    </row>
    <row r="16338" spans="1:31" x14ac:dyDescent="0.25">
      <c r="A16338" s="7">
        <v>16335</v>
      </c>
      <c r="B16338" s="8">
        <v>41045</v>
      </c>
      <c r="C16338" t="s">
        <v>3</v>
      </c>
      <c r="D16338" t="s">
        <v>1144</v>
      </c>
      <c r="E16338" t="s">
        <v>9</v>
      </c>
      <c r="F16338" t="s">
        <v>779</v>
      </c>
      <c r="G16338" t="s">
        <v>929</v>
      </c>
      <c r="H16338" s="9" t="s">
        <v>2750</v>
      </c>
      <c r="I16338" t="s">
        <v>1455</v>
      </c>
      <c r="J16338" s="20">
        <v>20</v>
      </c>
      <c r="K16338" s="20" t="s">
        <v>1465</v>
      </c>
      <c r="L16338" t="s">
        <v>1466</v>
      </c>
      <c r="M16338" s="20">
        <v>2.5</v>
      </c>
      <c r="N16338" s="20">
        <v>2.5</v>
      </c>
      <c r="AE16338">
        <f t="shared" si="255"/>
        <v>2012</v>
      </c>
    </row>
    <row r="16339" spans="1:31" x14ac:dyDescent="0.25">
      <c r="A16339" s="7">
        <v>16336</v>
      </c>
      <c r="B16339" s="8">
        <v>41045</v>
      </c>
      <c r="C16339" t="s">
        <v>3</v>
      </c>
      <c r="D16339" t="s">
        <v>779</v>
      </c>
      <c r="E16339" t="s">
        <v>9</v>
      </c>
      <c r="F16339" t="s">
        <v>1144</v>
      </c>
      <c r="G16339" t="s">
        <v>648</v>
      </c>
      <c r="H16339" s="136" t="s">
        <v>1496</v>
      </c>
      <c r="I16339" t="s">
        <v>1455</v>
      </c>
      <c r="J16339" s="20">
        <v>15</v>
      </c>
      <c r="K16339" s="20" t="s">
        <v>1465</v>
      </c>
      <c r="L16339" t="s">
        <v>1466</v>
      </c>
      <c r="M16339" s="20">
        <v>1.875</v>
      </c>
      <c r="N16339" s="20">
        <v>1.875</v>
      </c>
      <c r="AE16339">
        <f t="shared" si="255"/>
        <v>2012</v>
      </c>
    </row>
    <row r="16340" spans="1:31" x14ac:dyDescent="0.25">
      <c r="A16340" s="7">
        <v>16337</v>
      </c>
      <c r="B16340" s="8">
        <v>41045</v>
      </c>
      <c r="C16340" t="s">
        <v>3</v>
      </c>
      <c r="D16340" t="s">
        <v>904</v>
      </c>
      <c r="E16340" t="s">
        <v>9</v>
      </c>
      <c r="F16340" t="s">
        <v>521</v>
      </c>
      <c r="G16340" t="s">
        <v>648</v>
      </c>
      <c r="H16340" s="9" t="s">
        <v>2957</v>
      </c>
      <c r="I16340" t="s">
        <v>1456</v>
      </c>
      <c r="J16340" s="20">
        <v>48</v>
      </c>
      <c r="K16340" s="20" t="s">
        <v>3</v>
      </c>
      <c r="L16340" t="s">
        <v>1464</v>
      </c>
      <c r="M16340" s="20">
        <v>14.44</v>
      </c>
      <c r="N16340" s="20">
        <v>10.56</v>
      </c>
      <c r="O16340" t="s">
        <v>3</v>
      </c>
      <c r="P16340" s="13" t="s">
        <v>1131</v>
      </c>
      <c r="Q16340" t="s">
        <v>3</v>
      </c>
      <c r="R16340" t="s">
        <v>1020</v>
      </c>
      <c r="S16340" t="s">
        <v>9</v>
      </c>
      <c r="T16340" t="s">
        <v>427</v>
      </c>
      <c r="U16340" t="s">
        <v>9</v>
      </c>
      <c r="V16340" t="s">
        <v>543</v>
      </c>
      <c r="W16340" t="s">
        <v>1465</v>
      </c>
      <c r="Y16340" t="s">
        <v>1465</v>
      </c>
      <c r="AA16340" t="s">
        <v>1465</v>
      </c>
      <c r="AC16340" t="s">
        <v>1465</v>
      </c>
      <c r="AE16340">
        <f t="shared" si="255"/>
        <v>2012</v>
      </c>
    </row>
    <row r="16341" spans="1:31" x14ac:dyDescent="0.25">
      <c r="A16341" s="7">
        <v>16338</v>
      </c>
      <c r="B16341" s="8">
        <v>41045</v>
      </c>
      <c r="C16341" t="s">
        <v>3</v>
      </c>
      <c r="D16341" t="s">
        <v>206</v>
      </c>
      <c r="E16341" t="s">
        <v>9</v>
      </c>
      <c r="F16341" t="s">
        <v>1106</v>
      </c>
      <c r="G16341" t="s">
        <v>714</v>
      </c>
      <c r="H16341" s="135" t="s">
        <v>1496</v>
      </c>
      <c r="I16341" t="s">
        <v>1454</v>
      </c>
      <c r="J16341" s="20">
        <v>23</v>
      </c>
      <c r="K16341" s="20" t="s">
        <v>1465</v>
      </c>
      <c r="L16341" t="s">
        <v>1466</v>
      </c>
      <c r="M16341" s="20">
        <v>5.75</v>
      </c>
      <c r="N16341" s="20">
        <v>5.75</v>
      </c>
      <c r="AE16341">
        <f t="shared" si="255"/>
        <v>2012</v>
      </c>
    </row>
    <row r="16342" spans="1:31" x14ac:dyDescent="0.25">
      <c r="A16342" s="7">
        <v>16339</v>
      </c>
      <c r="B16342" s="8">
        <v>41046</v>
      </c>
      <c r="C16342" t="s">
        <v>3</v>
      </c>
      <c r="D16342" t="s">
        <v>791</v>
      </c>
      <c r="E16342" t="s">
        <v>9</v>
      </c>
      <c r="F16342" t="s">
        <v>727</v>
      </c>
      <c r="G16342" t="s">
        <v>732</v>
      </c>
      <c r="H16342" s="135" t="s">
        <v>3154</v>
      </c>
      <c r="I16342" t="s">
        <v>1454</v>
      </c>
      <c r="J16342" s="20">
        <v>17</v>
      </c>
      <c r="K16342" s="20" t="s">
        <v>1465</v>
      </c>
      <c r="L16342" t="s">
        <v>1466</v>
      </c>
      <c r="M16342" s="20">
        <v>4.25</v>
      </c>
      <c r="N16342" s="20">
        <v>4.25</v>
      </c>
      <c r="AE16342">
        <f t="shared" si="255"/>
        <v>2012</v>
      </c>
    </row>
    <row r="16343" spans="1:31" x14ac:dyDescent="0.25">
      <c r="A16343" s="7">
        <v>16340</v>
      </c>
      <c r="B16343" s="8">
        <v>41046</v>
      </c>
      <c r="C16343" t="s">
        <v>3</v>
      </c>
      <c r="D16343" t="s">
        <v>734</v>
      </c>
      <c r="E16343" t="s">
        <v>9</v>
      </c>
      <c r="F16343" t="s">
        <v>655</v>
      </c>
      <c r="G16343" t="s">
        <v>870</v>
      </c>
      <c r="H16343" s="135" t="s">
        <v>2559</v>
      </c>
      <c r="I16343" t="s">
        <v>1454</v>
      </c>
      <c r="J16343" s="20">
        <v>14</v>
      </c>
      <c r="K16343" s="20" t="s">
        <v>1465</v>
      </c>
      <c r="L16343" t="s">
        <v>1466</v>
      </c>
      <c r="M16343" s="20">
        <v>3.5</v>
      </c>
      <c r="N16343" s="20">
        <v>3.5</v>
      </c>
      <c r="AE16343">
        <f t="shared" si="255"/>
        <v>2012</v>
      </c>
    </row>
    <row r="16344" spans="1:31" x14ac:dyDescent="0.25">
      <c r="A16344" s="7">
        <v>16341</v>
      </c>
      <c r="B16344" s="8">
        <v>41046</v>
      </c>
      <c r="C16344" t="s">
        <v>3</v>
      </c>
      <c r="D16344" t="s">
        <v>440</v>
      </c>
      <c r="E16344" t="s">
        <v>9</v>
      </c>
      <c r="F16344" t="s">
        <v>1088</v>
      </c>
      <c r="G16344" t="s">
        <v>861</v>
      </c>
      <c r="H16344" s="135" t="s">
        <v>1496</v>
      </c>
      <c r="I16344" t="s">
        <v>1454</v>
      </c>
      <c r="J16344" s="20">
        <v>10</v>
      </c>
      <c r="K16344" s="20" t="s">
        <v>9</v>
      </c>
      <c r="L16344" t="s">
        <v>1463</v>
      </c>
      <c r="M16344" s="20">
        <v>2.4</v>
      </c>
      <c r="N16344" s="20">
        <v>3.6</v>
      </c>
      <c r="AE16344">
        <f t="shared" si="255"/>
        <v>2012</v>
      </c>
    </row>
    <row r="16345" spans="1:31" x14ac:dyDescent="0.25">
      <c r="A16345" s="7">
        <v>16342</v>
      </c>
      <c r="B16345" s="8">
        <v>41047</v>
      </c>
      <c r="C16345" t="s">
        <v>3</v>
      </c>
      <c r="D16345" t="s">
        <v>868</v>
      </c>
      <c r="E16345" t="s">
        <v>9</v>
      </c>
      <c r="F16345" t="s">
        <v>1028</v>
      </c>
      <c r="G16345" t="s">
        <v>870</v>
      </c>
      <c r="H16345" s="135" t="s">
        <v>1496</v>
      </c>
      <c r="I16345" t="s">
        <v>1454</v>
      </c>
      <c r="J16345" s="20">
        <v>20</v>
      </c>
      <c r="K16345" s="20" t="s">
        <v>3</v>
      </c>
      <c r="L16345" t="s">
        <v>1463</v>
      </c>
      <c r="M16345" s="20">
        <v>6.2</v>
      </c>
      <c r="N16345" s="20">
        <v>4.8</v>
      </c>
      <c r="AE16345">
        <f t="shared" si="255"/>
        <v>2012</v>
      </c>
    </row>
    <row r="16346" spans="1:31" x14ac:dyDescent="0.25">
      <c r="A16346" s="7">
        <v>16343</v>
      </c>
      <c r="B16346" s="8">
        <v>41048</v>
      </c>
      <c r="C16346" t="s">
        <v>3</v>
      </c>
      <c r="D16346" t="s">
        <v>286</v>
      </c>
      <c r="E16346" t="s">
        <v>9</v>
      </c>
      <c r="F16346" t="s">
        <v>1142</v>
      </c>
      <c r="G16346" t="s">
        <v>648</v>
      </c>
      <c r="H16346" s="135" t="s">
        <v>2095</v>
      </c>
      <c r="I16346" t="s">
        <v>1455</v>
      </c>
      <c r="J16346" s="20">
        <v>32</v>
      </c>
      <c r="K16346" s="20" t="s">
        <v>3</v>
      </c>
      <c r="L16346" t="s">
        <v>1464</v>
      </c>
      <c r="M16346" s="20">
        <v>4.9800000000000004</v>
      </c>
      <c r="N16346" s="20">
        <v>3.52</v>
      </c>
      <c r="AE16346">
        <f t="shared" si="255"/>
        <v>2012</v>
      </c>
    </row>
    <row r="16347" spans="1:31" x14ac:dyDescent="0.25">
      <c r="A16347" s="7">
        <v>16344</v>
      </c>
      <c r="B16347" s="8">
        <v>41048</v>
      </c>
      <c r="C16347" t="s">
        <v>3</v>
      </c>
      <c r="D16347" t="s">
        <v>1095</v>
      </c>
      <c r="E16347" t="s">
        <v>9</v>
      </c>
      <c r="F16347" t="s">
        <v>286</v>
      </c>
      <c r="G16347" t="s">
        <v>870</v>
      </c>
      <c r="H16347" s="135" t="s">
        <v>1496</v>
      </c>
      <c r="I16347" t="s">
        <v>1454</v>
      </c>
      <c r="J16347" s="20">
        <v>22</v>
      </c>
      <c r="K16347" s="20" t="s">
        <v>1465</v>
      </c>
      <c r="L16347" t="s">
        <v>1466</v>
      </c>
      <c r="M16347" s="20">
        <v>5.5</v>
      </c>
      <c r="N16347" s="20">
        <v>5.5</v>
      </c>
      <c r="AE16347">
        <f t="shared" si="255"/>
        <v>2012</v>
      </c>
    </row>
    <row r="16348" spans="1:31" x14ac:dyDescent="0.25">
      <c r="A16348" s="7">
        <v>16345</v>
      </c>
      <c r="B16348" s="8">
        <v>41049</v>
      </c>
      <c r="C16348" t="s">
        <v>3</v>
      </c>
      <c r="D16348" t="s">
        <v>1095</v>
      </c>
      <c r="E16348" t="s">
        <v>9</v>
      </c>
      <c r="F16348" t="s">
        <v>54</v>
      </c>
      <c r="G16348" t="s">
        <v>648</v>
      </c>
      <c r="H16348" s="135" t="s">
        <v>3155</v>
      </c>
      <c r="I16348" t="s">
        <v>1454</v>
      </c>
      <c r="J16348" s="20">
        <v>128</v>
      </c>
      <c r="K16348" s="20" t="s">
        <v>9</v>
      </c>
      <c r="L16348" t="s">
        <v>1464</v>
      </c>
      <c r="M16348" s="20">
        <v>28.16</v>
      </c>
      <c r="N16348" s="20">
        <v>36.840000000000003</v>
      </c>
      <c r="AE16348">
        <f t="shared" si="255"/>
        <v>2012</v>
      </c>
    </row>
    <row r="16349" spans="1:31" x14ac:dyDescent="0.25">
      <c r="A16349" s="7">
        <v>16346</v>
      </c>
      <c r="B16349" s="8">
        <v>41049</v>
      </c>
      <c r="C16349" t="s">
        <v>3</v>
      </c>
      <c r="D16349" t="s">
        <v>543</v>
      </c>
      <c r="E16349" t="s">
        <v>9</v>
      </c>
      <c r="F16349" t="s">
        <v>1093</v>
      </c>
      <c r="G16349" t="s">
        <v>732</v>
      </c>
      <c r="H16349" s="135" t="s">
        <v>2419</v>
      </c>
      <c r="I16349" t="s">
        <v>1454</v>
      </c>
      <c r="J16349" s="20">
        <v>48</v>
      </c>
      <c r="K16349" s="20" t="s">
        <v>9</v>
      </c>
      <c r="L16349" t="s">
        <v>1464</v>
      </c>
      <c r="M16349" s="20">
        <v>10.56</v>
      </c>
      <c r="N16349" s="20">
        <v>14.44</v>
      </c>
      <c r="AE16349">
        <f t="shared" si="255"/>
        <v>2012</v>
      </c>
    </row>
    <row r="16350" spans="1:31" x14ac:dyDescent="0.25">
      <c r="A16350" s="7">
        <v>16347</v>
      </c>
      <c r="B16350" s="8">
        <v>41050</v>
      </c>
      <c r="C16350" t="s">
        <v>3</v>
      </c>
      <c r="D16350" t="s">
        <v>1151</v>
      </c>
      <c r="E16350" t="s">
        <v>9</v>
      </c>
      <c r="F16350" t="s">
        <v>1134</v>
      </c>
      <c r="G16350" t="s">
        <v>929</v>
      </c>
      <c r="H16350" s="136" t="s">
        <v>2654</v>
      </c>
      <c r="I16350" t="s">
        <v>1454</v>
      </c>
      <c r="J16350" s="20">
        <v>10</v>
      </c>
      <c r="K16350" s="20" t="s">
        <v>9</v>
      </c>
      <c r="L16350" t="s">
        <v>1464</v>
      </c>
      <c r="M16350" s="20">
        <v>2.2000000000000002</v>
      </c>
      <c r="N16350" s="20">
        <v>3.8</v>
      </c>
      <c r="AE16350">
        <f t="shared" si="255"/>
        <v>2012</v>
      </c>
    </row>
    <row r="16351" spans="1:31" x14ac:dyDescent="0.25">
      <c r="A16351" s="7">
        <v>16348</v>
      </c>
      <c r="B16351" s="8">
        <v>41050</v>
      </c>
      <c r="C16351" t="s">
        <v>3</v>
      </c>
      <c r="D16351" t="s">
        <v>786</v>
      </c>
      <c r="E16351" t="s">
        <v>9</v>
      </c>
      <c r="F16351" t="s">
        <v>1140</v>
      </c>
      <c r="G16351" t="s">
        <v>732</v>
      </c>
      <c r="H16351" s="135" t="s">
        <v>1496</v>
      </c>
      <c r="I16351" t="s">
        <v>1454</v>
      </c>
      <c r="J16351" s="20">
        <v>20</v>
      </c>
      <c r="K16351" s="20" t="s">
        <v>3</v>
      </c>
      <c r="L16351" t="s">
        <v>1463</v>
      </c>
      <c r="M16351" s="20">
        <v>6.2</v>
      </c>
      <c r="N16351" s="20">
        <v>4.8</v>
      </c>
      <c r="AE16351">
        <f t="shared" si="255"/>
        <v>2012</v>
      </c>
    </row>
    <row r="16352" spans="1:31" x14ac:dyDescent="0.25">
      <c r="A16352" s="7">
        <v>16349</v>
      </c>
      <c r="B16352" s="8">
        <v>41051</v>
      </c>
      <c r="C16352" t="s">
        <v>3</v>
      </c>
      <c r="D16352" t="s">
        <v>1151</v>
      </c>
      <c r="E16352" t="s">
        <v>9</v>
      </c>
      <c r="F16352" t="s">
        <v>1134</v>
      </c>
      <c r="G16352" t="s">
        <v>732</v>
      </c>
      <c r="H16352" s="135" t="s">
        <v>2284</v>
      </c>
      <c r="I16352" t="s">
        <v>1454</v>
      </c>
      <c r="J16352" s="20">
        <v>10</v>
      </c>
      <c r="K16352" s="20" t="s">
        <v>1465</v>
      </c>
      <c r="L16352" t="s">
        <v>1466</v>
      </c>
      <c r="M16352" s="20">
        <v>2.5</v>
      </c>
      <c r="N16352" s="20">
        <v>2.5</v>
      </c>
      <c r="AE16352">
        <f t="shared" si="255"/>
        <v>2012</v>
      </c>
    </row>
    <row r="16353" spans="1:31" x14ac:dyDescent="0.25">
      <c r="A16353" s="7">
        <v>16350</v>
      </c>
      <c r="B16353" s="8">
        <v>41051</v>
      </c>
      <c r="C16353" t="s">
        <v>3</v>
      </c>
      <c r="D16353" t="s">
        <v>1119</v>
      </c>
      <c r="E16353" t="s">
        <v>9</v>
      </c>
      <c r="F16353" t="s">
        <v>1131</v>
      </c>
      <c r="G16353" t="s">
        <v>714</v>
      </c>
      <c r="H16353" s="135" t="s">
        <v>2218</v>
      </c>
      <c r="I16353" t="s">
        <v>1454</v>
      </c>
      <c r="J16353" s="20">
        <v>37</v>
      </c>
      <c r="K16353" s="20" t="s">
        <v>9</v>
      </c>
      <c r="L16353" t="s">
        <v>1464</v>
      </c>
      <c r="M16353" s="20">
        <v>8.14</v>
      </c>
      <c r="N16353" s="20">
        <v>11.36</v>
      </c>
      <c r="AE16353">
        <f t="shared" si="255"/>
        <v>2012</v>
      </c>
    </row>
    <row r="16354" spans="1:31" x14ac:dyDescent="0.25">
      <c r="A16354" s="7">
        <v>16351</v>
      </c>
      <c r="B16354" s="8">
        <v>41051</v>
      </c>
      <c r="C16354" t="s">
        <v>3</v>
      </c>
      <c r="D16354" t="s">
        <v>717</v>
      </c>
      <c r="E16354" t="s">
        <v>9</v>
      </c>
      <c r="F16354" t="s">
        <v>1058</v>
      </c>
      <c r="G16354" t="s">
        <v>895</v>
      </c>
      <c r="H16354" s="135" t="s">
        <v>2550</v>
      </c>
      <c r="I16354" t="s">
        <v>1454</v>
      </c>
      <c r="J16354" s="20">
        <v>10</v>
      </c>
      <c r="K16354" s="20" t="s">
        <v>1465</v>
      </c>
      <c r="L16354" t="s">
        <v>1466</v>
      </c>
      <c r="M16354" s="20">
        <v>2.5</v>
      </c>
      <c r="N16354" s="20">
        <v>2.5</v>
      </c>
      <c r="AE16354">
        <f t="shared" si="255"/>
        <v>2012</v>
      </c>
    </row>
    <row r="16355" spans="1:31" x14ac:dyDescent="0.25">
      <c r="A16355" s="7">
        <v>16352</v>
      </c>
      <c r="B16355" s="8">
        <v>41051</v>
      </c>
      <c r="C16355" t="s">
        <v>3</v>
      </c>
      <c r="D16355" t="s">
        <v>1144</v>
      </c>
      <c r="E16355" t="s">
        <v>9</v>
      </c>
      <c r="F16355" t="s">
        <v>779</v>
      </c>
      <c r="G16355" t="s">
        <v>929</v>
      </c>
      <c r="H16355" s="135" t="s">
        <v>1496</v>
      </c>
      <c r="I16355" t="s">
        <v>1455</v>
      </c>
      <c r="J16355" s="20">
        <v>21</v>
      </c>
      <c r="K16355" s="20" t="s">
        <v>1465</v>
      </c>
      <c r="L16355" t="s">
        <v>1466</v>
      </c>
      <c r="M16355" s="20">
        <v>2.625</v>
      </c>
      <c r="N16355" s="20">
        <v>2.625</v>
      </c>
      <c r="AE16355">
        <f t="shared" si="255"/>
        <v>2012</v>
      </c>
    </row>
    <row r="16356" spans="1:31" x14ac:dyDescent="0.25">
      <c r="A16356" s="7">
        <v>16353</v>
      </c>
      <c r="B16356" s="8">
        <v>41051</v>
      </c>
      <c r="C16356" t="s">
        <v>3</v>
      </c>
      <c r="D16356" t="s">
        <v>518</v>
      </c>
      <c r="E16356" t="s">
        <v>9</v>
      </c>
      <c r="F16356" t="s">
        <v>44</v>
      </c>
      <c r="G16356" t="s">
        <v>861</v>
      </c>
      <c r="H16356" s="9" t="s">
        <v>2441</v>
      </c>
      <c r="I16356" t="s">
        <v>1454</v>
      </c>
      <c r="J16356" s="20">
        <v>38</v>
      </c>
      <c r="K16356" s="20" t="s">
        <v>9</v>
      </c>
      <c r="L16356" t="s">
        <v>1463</v>
      </c>
      <c r="M16356" s="20">
        <v>9.1199999999999992</v>
      </c>
      <c r="N16356" s="20">
        <v>10.88</v>
      </c>
      <c r="AE16356">
        <f t="shared" si="255"/>
        <v>2012</v>
      </c>
    </row>
    <row r="16357" spans="1:31" x14ac:dyDescent="0.25">
      <c r="A16357" s="7">
        <v>16354</v>
      </c>
      <c r="B16357" s="8">
        <v>41052</v>
      </c>
      <c r="C16357" t="s">
        <v>3</v>
      </c>
      <c r="D16357" t="s">
        <v>286</v>
      </c>
      <c r="E16357" t="s">
        <v>9</v>
      </c>
      <c r="F16357" t="s">
        <v>1142</v>
      </c>
      <c r="G16357" t="s">
        <v>648</v>
      </c>
      <c r="H16357" s="135" t="s">
        <v>2095</v>
      </c>
      <c r="I16357" t="s">
        <v>1455</v>
      </c>
      <c r="J16357" s="20">
        <v>15</v>
      </c>
      <c r="K16357" s="20" t="s">
        <v>1465</v>
      </c>
      <c r="L16357" t="s">
        <v>1466</v>
      </c>
      <c r="M16357" s="20">
        <v>1.875</v>
      </c>
      <c r="N16357" s="20">
        <v>1.875</v>
      </c>
      <c r="AE16357">
        <f t="shared" si="255"/>
        <v>2012</v>
      </c>
    </row>
    <row r="16358" spans="1:31" x14ac:dyDescent="0.25">
      <c r="A16358" s="7">
        <v>16355</v>
      </c>
      <c r="B16358" s="8">
        <v>41052</v>
      </c>
      <c r="C16358" t="s">
        <v>3</v>
      </c>
      <c r="D16358" t="s">
        <v>734</v>
      </c>
      <c r="E16358" t="s">
        <v>9</v>
      </c>
      <c r="F16358" t="s">
        <v>655</v>
      </c>
      <c r="G16358" t="s">
        <v>870</v>
      </c>
      <c r="H16358" s="135" t="s">
        <v>2610</v>
      </c>
      <c r="I16358" t="s">
        <v>1454</v>
      </c>
      <c r="J16358" s="20">
        <v>20</v>
      </c>
      <c r="K16358" s="20" t="s">
        <v>1465</v>
      </c>
      <c r="L16358" t="s">
        <v>1466</v>
      </c>
      <c r="M16358" s="20">
        <v>5</v>
      </c>
      <c r="N16358" s="20">
        <v>5</v>
      </c>
      <c r="AE16358">
        <f t="shared" si="255"/>
        <v>2012</v>
      </c>
    </row>
    <row r="16359" spans="1:31" x14ac:dyDescent="0.25">
      <c r="A16359" s="7">
        <v>16356</v>
      </c>
      <c r="B16359" s="8">
        <v>41052</v>
      </c>
      <c r="C16359" t="s">
        <v>3</v>
      </c>
      <c r="D16359" t="s">
        <v>1085</v>
      </c>
      <c r="E16359" t="s">
        <v>9</v>
      </c>
      <c r="F16359" t="s">
        <v>1021</v>
      </c>
      <c r="G16359" t="s">
        <v>929</v>
      </c>
      <c r="H16359" s="135" t="s">
        <v>2748</v>
      </c>
      <c r="I16359" t="s">
        <v>1454</v>
      </c>
      <c r="J16359" s="20">
        <v>21</v>
      </c>
      <c r="K16359" s="20" t="s">
        <v>1465</v>
      </c>
      <c r="L16359" t="s">
        <v>1466</v>
      </c>
      <c r="M16359" s="20">
        <v>5.25</v>
      </c>
      <c r="N16359" s="20">
        <v>5.25</v>
      </c>
      <c r="AE16359">
        <f t="shared" si="255"/>
        <v>2012</v>
      </c>
    </row>
    <row r="16360" spans="1:31" x14ac:dyDescent="0.25">
      <c r="A16360" s="7">
        <v>16357</v>
      </c>
      <c r="B16360" s="8">
        <v>41053</v>
      </c>
      <c r="C16360" t="s">
        <v>3</v>
      </c>
      <c r="D16360" t="s">
        <v>54</v>
      </c>
      <c r="E16360" t="s">
        <v>9</v>
      </c>
      <c r="F16360" t="s">
        <v>869</v>
      </c>
      <c r="G16360" t="s">
        <v>648</v>
      </c>
      <c r="H16360" s="135" t="s">
        <v>1810</v>
      </c>
      <c r="I16360" t="s">
        <v>1455</v>
      </c>
      <c r="J16360" s="20">
        <v>88</v>
      </c>
      <c r="K16360" s="20" t="s">
        <v>9</v>
      </c>
      <c r="L16360" t="s">
        <v>1464</v>
      </c>
      <c r="M16360" s="20">
        <v>9.68</v>
      </c>
      <c r="N16360" s="20">
        <v>12.82</v>
      </c>
      <c r="AE16360">
        <f t="shared" si="255"/>
        <v>2012</v>
      </c>
    </row>
    <row r="16361" spans="1:31" x14ac:dyDescent="0.25">
      <c r="A16361" s="7">
        <v>16358</v>
      </c>
      <c r="B16361" s="8">
        <v>41053</v>
      </c>
      <c r="C16361" t="s">
        <v>3</v>
      </c>
      <c r="D16361" t="s">
        <v>163</v>
      </c>
      <c r="E16361" t="s">
        <v>9</v>
      </c>
      <c r="F16361" t="s">
        <v>1088</v>
      </c>
      <c r="G16361" t="s">
        <v>870</v>
      </c>
      <c r="H16361" s="135" t="s">
        <v>1496</v>
      </c>
      <c r="I16361" t="s">
        <v>1454</v>
      </c>
      <c r="J16361" s="20">
        <v>25</v>
      </c>
      <c r="K16361" s="20" t="s">
        <v>9</v>
      </c>
      <c r="L16361" t="s">
        <v>1464</v>
      </c>
      <c r="M16361" s="20">
        <v>5.5</v>
      </c>
      <c r="N16361" s="20">
        <v>8</v>
      </c>
      <c r="AE16361">
        <f t="shared" si="255"/>
        <v>2012</v>
      </c>
    </row>
    <row r="16362" spans="1:31" x14ac:dyDescent="0.25">
      <c r="A16362" s="7">
        <v>16359</v>
      </c>
      <c r="B16362" s="8">
        <v>41055</v>
      </c>
      <c r="C16362" t="s">
        <v>3</v>
      </c>
      <c r="D16362" t="s">
        <v>450</v>
      </c>
      <c r="E16362" t="s">
        <v>9</v>
      </c>
      <c r="F16362" t="s">
        <v>734</v>
      </c>
      <c r="G16362" t="s">
        <v>714</v>
      </c>
      <c r="H16362" s="135" t="s">
        <v>2004</v>
      </c>
      <c r="I16362" t="s">
        <v>1455</v>
      </c>
      <c r="J16362" s="20">
        <v>62</v>
      </c>
      <c r="K16362" s="20" t="s">
        <v>9</v>
      </c>
      <c r="L16362" t="s">
        <v>1464</v>
      </c>
      <c r="M16362" s="20">
        <v>6.82</v>
      </c>
      <c r="N16362" s="20">
        <v>9.18</v>
      </c>
      <c r="AE16362">
        <f t="shared" si="255"/>
        <v>2012</v>
      </c>
    </row>
    <row r="16363" spans="1:31" x14ac:dyDescent="0.25">
      <c r="A16363" s="7">
        <v>16360</v>
      </c>
      <c r="B16363" s="8">
        <v>41055</v>
      </c>
      <c r="C16363" t="s">
        <v>3</v>
      </c>
      <c r="D16363" t="s">
        <v>521</v>
      </c>
      <c r="E16363" t="s">
        <v>9</v>
      </c>
      <c r="F16363" t="s">
        <v>543</v>
      </c>
      <c r="G16363" t="s">
        <v>870</v>
      </c>
      <c r="H16363" s="135" t="s">
        <v>2487</v>
      </c>
      <c r="I16363" t="s">
        <v>1454</v>
      </c>
      <c r="J16363" s="20">
        <v>17</v>
      </c>
      <c r="K16363" s="20" t="s">
        <v>9</v>
      </c>
      <c r="L16363" t="s">
        <v>1464</v>
      </c>
      <c r="M16363" s="20">
        <v>3.74</v>
      </c>
      <c r="N16363" s="20">
        <v>5.76</v>
      </c>
      <c r="AE16363">
        <f t="shared" si="255"/>
        <v>2012</v>
      </c>
    </row>
    <row r="16364" spans="1:31" x14ac:dyDescent="0.25">
      <c r="A16364" s="7">
        <v>16361</v>
      </c>
      <c r="B16364" s="8">
        <v>41055</v>
      </c>
      <c r="C16364" t="s">
        <v>3</v>
      </c>
      <c r="D16364" t="s">
        <v>521</v>
      </c>
      <c r="E16364" t="s">
        <v>9</v>
      </c>
      <c r="F16364" t="s">
        <v>543</v>
      </c>
      <c r="G16364" t="s">
        <v>870</v>
      </c>
      <c r="H16364" s="135" t="s">
        <v>2504</v>
      </c>
      <c r="I16364" t="s">
        <v>1454</v>
      </c>
      <c r="J16364" s="20">
        <v>19</v>
      </c>
      <c r="K16364" s="20" t="s">
        <v>9</v>
      </c>
      <c r="L16364" t="s">
        <v>1464</v>
      </c>
      <c r="M16364" s="20">
        <v>4.18</v>
      </c>
      <c r="N16364" s="20">
        <v>6.32</v>
      </c>
      <c r="AE16364">
        <f t="shared" si="255"/>
        <v>2012</v>
      </c>
    </row>
    <row r="16365" spans="1:31" x14ac:dyDescent="0.25">
      <c r="A16365" s="7">
        <v>16362</v>
      </c>
      <c r="B16365" s="8">
        <v>41056</v>
      </c>
      <c r="C16365" t="s">
        <v>3</v>
      </c>
      <c r="D16365" t="s">
        <v>1151</v>
      </c>
      <c r="E16365" t="s">
        <v>9</v>
      </c>
      <c r="F16365" t="s">
        <v>1134</v>
      </c>
      <c r="G16365" t="s">
        <v>929</v>
      </c>
      <c r="H16365" s="135" t="s">
        <v>2659</v>
      </c>
      <c r="I16365" t="s">
        <v>1454</v>
      </c>
      <c r="J16365" s="20">
        <v>8</v>
      </c>
      <c r="K16365" s="20" t="s">
        <v>1465</v>
      </c>
      <c r="L16365" t="s">
        <v>1466</v>
      </c>
      <c r="M16365" s="20">
        <v>2</v>
      </c>
      <c r="N16365" s="20">
        <v>2</v>
      </c>
      <c r="AE16365">
        <f t="shared" si="255"/>
        <v>2012</v>
      </c>
    </row>
    <row r="16366" spans="1:31" x14ac:dyDescent="0.25">
      <c r="A16366" s="7">
        <v>16363</v>
      </c>
      <c r="B16366" s="8">
        <v>41056</v>
      </c>
      <c r="C16366" t="s">
        <v>3</v>
      </c>
      <c r="D16366" t="s">
        <v>1152</v>
      </c>
      <c r="E16366" t="s">
        <v>9</v>
      </c>
      <c r="F16366" t="s">
        <v>678</v>
      </c>
      <c r="G16366" t="s">
        <v>14</v>
      </c>
      <c r="H16366" s="135" t="s">
        <v>1516</v>
      </c>
      <c r="I16366" t="s">
        <v>1458</v>
      </c>
      <c r="J16366" s="20">
        <v>12</v>
      </c>
      <c r="K16366" s="20" t="s">
        <v>3</v>
      </c>
      <c r="L16366" t="s">
        <v>1464</v>
      </c>
      <c r="M16366" s="20">
        <v>30</v>
      </c>
      <c r="N16366" s="20">
        <v>10</v>
      </c>
      <c r="AE16366">
        <f t="shared" si="255"/>
        <v>2012</v>
      </c>
    </row>
    <row r="16367" spans="1:31" x14ac:dyDescent="0.25">
      <c r="A16367" s="7">
        <v>16364</v>
      </c>
      <c r="B16367" s="8">
        <v>41056</v>
      </c>
      <c r="C16367" t="s">
        <v>3</v>
      </c>
      <c r="D16367" t="s">
        <v>543</v>
      </c>
      <c r="E16367" t="s">
        <v>9</v>
      </c>
      <c r="F16367" t="s">
        <v>233</v>
      </c>
      <c r="G16367" t="s">
        <v>895</v>
      </c>
      <c r="H16367" s="136" t="s">
        <v>2783</v>
      </c>
      <c r="I16367" t="s">
        <v>1454</v>
      </c>
      <c r="J16367" s="20">
        <v>31</v>
      </c>
      <c r="K16367" s="20" t="s">
        <v>9</v>
      </c>
      <c r="L16367" t="s">
        <v>1464</v>
      </c>
      <c r="M16367" s="20">
        <v>6.82</v>
      </c>
      <c r="N16367" s="20">
        <v>9.68</v>
      </c>
      <c r="AE16367">
        <f t="shared" si="255"/>
        <v>2012</v>
      </c>
    </row>
    <row r="16368" spans="1:31" x14ac:dyDescent="0.25">
      <c r="A16368" s="7">
        <v>16365</v>
      </c>
      <c r="B16368" s="8">
        <v>41057</v>
      </c>
      <c r="C16368" t="s">
        <v>3</v>
      </c>
      <c r="D16368" t="s">
        <v>968</v>
      </c>
      <c r="E16368" t="s">
        <v>9</v>
      </c>
      <c r="F16368" t="s">
        <v>869</v>
      </c>
      <c r="G16368" t="s">
        <v>648</v>
      </c>
      <c r="H16368" s="9" t="s">
        <v>1797</v>
      </c>
      <c r="I16368" t="s">
        <v>1454</v>
      </c>
      <c r="J16368" s="20">
        <v>62</v>
      </c>
      <c r="K16368" s="20" t="s">
        <v>9</v>
      </c>
      <c r="L16368" t="s">
        <v>1464</v>
      </c>
      <c r="M16368" s="20">
        <v>13.64</v>
      </c>
      <c r="N16368" s="20">
        <v>18.36</v>
      </c>
      <c r="AE16368">
        <f t="shared" si="255"/>
        <v>2012</v>
      </c>
    </row>
    <row r="16369" spans="1:31" x14ac:dyDescent="0.25">
      <c r="A16369" s="7">
        <v>16366</v>
      </c>
      <c r="B16369" s="8">
        <v>41057</v>
      </c>
      <c r="C16369" t="s">
        <v>3</v>
      </c>
      <c r="D16369" t="s">
        <v>1123</v>
      </c>
      <c r="E16369" t="s">
        <v>9</v>
      </c>
      <c r="F16369" t="s">
        <v>1124</v>
      </c>
      <c r="G16369" t="s">
        <v>648</v>
      </c>
      <c r="H16369" s="135" t="s">
        <v>1795</v>
      </c>
      <c r="I16369" t="s">
        <v>1454</v>
      </c>
      <c r="J16369" s="20">
        <v>41</v>
      </c>
      <c r="K16369" s="20" t="s">
        <v>3</v>
      </c>
      <c r="L16369" t="s">
        <v>1464</v>
      </c>
      <c r="M16369" s="20">
        <v>12.48</v>
      </c>
      <c r="N16369" s="20">
        <v>9.02</v>
      </c>
      <c r="AE16369">
        <f t="shared" si="255"/>
        <v>2012</v>
      </c>
    </row>
    <row r="16370" spans="1:31" x14ac:dyDescent="0.25">
      <c r="A16370" s="7">
        <v>16367</v>
      </c>
      <c r="B16370" s="8">
        <v>41058</v>
      </c>
      <c r="C16370" t="s">
        <v>3</v>
      </c>
      <c r="D16370" t="s">
        <v>1007</v>
      </c>
      <c r="E16370" t="s">
        <v>9</v>
      </c>
      <c r="F16370" t="s">
        <v>678</v>
      </c>
      <c r="G16370" t="s">
        <v>861</v>
      </c>
      <c r="H16370" s="135" t="s">
        <v>2491</v>
      </c>
      <c r="I16370" t="s">
        <v>1455</v>
      </c>
      <c r="J16370" s="20">
        <v>1</v>
      </c>
      <c r="K16370" s="20" t="s">
        <v>1465</v>
      </c>
      <c r="L16370" t="s">
        <v>1466</v>
      </c>
      <c r="M16370" s="20">
        <v>0.125</v>
      </c>
      <c r="N16370" s="20">
        <v>0.125</v>
      </c>
      <c r="AE16370">
        <f t="shared" si="255"/>
        <v>2012</v>
      </c>
    </row>
    <row r="16371" spans="1:31" x14ac:dyDescent="0.25">
      <c r="A16371" s="7">
        <v>16368</v>
      </c>
      <c r="B16371" s="8">
        <v>41058</v>
      </c>
      <c r="C16371" t="s">
        <v>3</v>
      </c>
      <c r="D16371" t="s">
        <v>786</v>
      </c>
      <c r="E16371" t="s">
        <v>9</v>
      </c>
      <c r="F16371" t="s">
        <v>450</v>
      </c>
      <c r="G16371" t="s">
        <v>732</v>
      </c>
      <c r="H16371" s="135" t="s">
        <v>3136</v>
      </c>
      <c r="I16371" t="s">
        <v>1454</v>
      </c>
      <c r="J16371" s="20">
        <v>30</v>
      </c>
      <c r="K16371" s="20" t="s">
        <v>1465</v>
      </c>
      <c r="L16371" t="s">
        <v>1466</v>
      </c>
      <c r="M16371" s="20">
        <v>7.5</v>
      </c>
      <c r="N16371" s="20">
        <v>7.5</v>
      </c>
      <c r="AE16371">
        <f t="shared" si="255"/>
        <v>2012</v>
      </c>
    </row>
    <row r="16372" spans="1:31" x14ac:dyDescent="0.25">
      <c r="A16372" s="7">
        <v>16369</v>
      </c>
      <c r="B16372" s="8">
        <v>41058</v>
      </c>
      <c r="C16372" t="s">
        <v>3</v>
      </c>
      <c r="D16372" t="s">
        <v>786</v>
      </c>
      <c r="E16372" t="s">
        <v>9</v>
      </c>
      <c r="F16372" t="s">
        <v>860</v>
      </c>
      <c r="G16372" t="s">
        <v>895</v>
      </c>
      <c r="H16372" s="9" t="s">
        <v>2544</v>
      </c>
      <c r="I16372" t="s">
        <v>1454</v>
      </c>
      <c r="J16372" s="20">
        <v>21</v>
      </c>
      <c r="K16372" s="20" t="s">
        <v>3</v>
      </c>
      <c r="L16372" t="s">
        <v>1463</v>
      </c>
      <c r="M16372" s="20">
        <v>6.46</v>
      </c>
      <c r="N16372" s="20">
        <v>5.04</v>
      </c>
      <c r="AE16372">
        <f t="shared" si="255"/>
        <v>2012</v>
      </c>
    </row>
    <row r="16373" spans="1:31" x14ac:dyDescent="0.25">
      <c r="A16373" s="7">
        <v>16370</v>
      </c>
      <c r="B16373" s="8">
        <v>41058</v>
      </c>
      <c r="C16373" t="s">
        <v>3</v>
      </c>
      <c r="D16373" t="s">
        <v>1151</v>
      </c>
      <c r="E16373" t="s">
        <v>9</v>
      </c>
      <c r="F16373" t="s">
        <v>1140</v>
      </c>
      <c r="G16373" t="s">
        <v>648</v>
      </c>
      <c r="H16373" s="135" t="s">
        <v>2947</v>
      </c>
      <c r="I16373" t="s">
        <v>1454</v>
      </c>
      <c r="J16373" s="20">
        <v>8</v>
      </c>
      <c r="K16373" s="20" t="s">
        <v>9</v>
      </c>
      <c r="L16373" t="s">
        <v>1464</v>
      </c>
      <c r="M16373" s="20">
        <v>1.76</v>
      </c>
      <c r="N16373" s="20">
        <v>3.24</v>
      </c>
      <c r="AE16373">
        <f t="shared" si="255"/>
        <v>2012</v>
      </c>
    </row>
    <row r="16374" spans="1:31" x14ac:dyDescent="0.25">
      <c r="A16374" s="7">
        <v>16371</v>
      </c>
      <c r="B16374" s="8">
        <v>41059</v>
      </c>
      <c r="C16374" t="s">
        <v>3</v>
      </c>
      <c r="D16374" t="s">
        <v>1136</v>
      </c>
      <c r="E16374" t="s">
        <v>9</v>
      </c>
      <c r="F16374" t="s">
        <v>1134</v>
      </c>
      <c r="G16374" t="s">
        <v>929</v>
      </c>
      <c r="H16374" s="135" t="s">
        <v>2812</v>
      </c>
      <c r="I16374" t="s">
        <v>1454</v>
      </c>
      <c r="J16374" s="20">
        <v>12</v>
      </c>
      <c r="K16374" s="20" t="s">
        <v>9</v>
      </c>
      <c r="L16374" t="s">
        <v>1464</v>
      </c>
      <c r="M16374" s="20">
        <v>2.64</v>
      </c>
      <c r="N16374" s="20">
        <v>4.3599999999999994</v>
      </c>
      <c r="AE16374">
        <f t="shared" si="255"/>
        <v>2012</v>
      </c>
    </row>
    <row r="16375" spans="1:31" x14ac:dyDescent="0.25">
      <c r="A16375" s="7">
        <v>16372</v>
      </c>
      <c r="B16375" s="8">
        <v>41059</v>
      </c>
      <c r="C16375" t="s">
        <v>3</v>
      </c>
      <c r="D16375" t="s">
        <v>440</v>
      </c>
      <c r="E16375" t="s">
        <v>9</v>
      </c>
      <c r="F16375" t="s">
        <v>1088</v>
      </c>
      <c r="G16375" t="s">
        <v>861</v>
      </c>
      <c r="H16375" s="135" t="s">
        <v>1496</v>
      </c>
      <c r="I16375" t="s">
        <v>1454</v>
      </c>
      <c r="J16375" s="20">
        <v>14</v>
      </c>
      <c r="K16375" s="20" t="s">
        <v>9</v>
      </c>
      <c r="L16375" t="s">
        <v>1464</v>
      </c>
      <c r="M16375" s="20">
        <v>3.08</v>
      </c>
      <c r="N16375" s="20">
        <v>4.92</v>
      </c>
      <c r="AE16375">
        <f t="shared" si="255"/>
        <v>2012</v>
      </c>
    </row>
    <row r="16376" spans="1:31" x14ac:dyDescent="0.25">
      <c r="A16376" s="7">
        <v>16373</v>
      </c>
      <c r="B16376" s="8">
        <v>41060</v>
      </c>
      <c r="C16376" t="s">
        <v>3</v>
      </c>
      <c r="D16376" t="s">
        <v>1042</v>
      </c>
      <c r="E16376" t="s">
        <v>9</v>
      </c>
      <c r="F16376" s="15" t="s">
        <v>28</v>
      </c>
      <c r="G16376" t="s">
        <v>732</v>
      </c>
      <c r="H16376" s="135" t="s">
        <v>2179</v>
      </c>
      <c r="I16376" t="s">
        <v>1458</v>
      </c>
      <c r="J16376" s="20">
        <v>5</v>
      </c>
      <c r="K16376" s="20" t="s">
        <v>1465</v>
      </c>
      <c r="L16376" t="s">
        <v>1466</v>
      </c>
      <c r="M16376" s="20">
        <v>10</v>
      </c>
      <c r="N16376" s="20">
        <v>30</v>
      </c>
      <c r="AE16376">
        <f t="shared" si="255"/>
        <v>2012</v>
      </c>
    </row>
    <row r="16377" spans="1:31" x14ac:dyDescent="0.25">
      <c r="A16377" s="7">
        <v>16374</v>
      </c>
      <c r="B16377" s="8">
        <v>41060</v>
      </c>
      <c r="C16377" t="s">
        <v>3</v>
      </c>
      <c r="D16377" t="s">
        <v>786</v>
      </c>
      <c r="E16377" t="s">
        <v>9</v>
      </c>
      <c r="F16377" t="s">
        <v>1131</v>
      </c>
      <c r="G16377" t="s">
        <v>870</v>
      </c>
      <c r="H16377" s="136" t="s">
        <v>2795</v>
      </c>
      <c r="I16377" t="s">
        <v>1454</v>
      </c>
      <c r="J16377" s="20">
        <v>21</v>
      </c>
      <c r="K16377" s="20" t="s">
        <v>9</v>
      </c>
      <c r="L16377" t="s">
        <v>1464</v>
      </c>
      <c r="M16377" s="20">
        <v>4.62</v>
      </c>
      <c r="N16377" s="20">
        <v>6.88</v>
      </c>
      <c r="AE16377">
        <f t="shared" si="255"/>
        <v>2012</v>
      </c>
    </row>
    <row r="16378" spans="1:31" x14ac:dyDescent="0.25">
      <c r="A16378" s="7">
        <v>16375</v>
      </c>
      <c r="B16378" s="8">
        <v>41060</v>
      </c>
      <c r="C16378" t="s">
        <v>3</v>
      </c>
      <c r="D16378" t="s">
        <v>1082</v>
      </c>
      <c r="E16378" t="s">
        <v>9</v>
      </c>
      <c r="F16378" t="s">
        <v>1150</v>
      </c>
      <c r="G16378" t="s">
        <v>929</v>
      </c>
      <c r="H16378" s="135" t="s">
        <v>2693</v>
      </c>
      <c r="I16378" t="s">
        <v>1455</v>
      </c>
      <c r="J16378" s="20">
        <v>26</v>
      </c>
      <c r="K16378" s="20" t="s">
        <v>9</v>
      </c>
      <c r="L16378" t="s">
        <v>1463</v>
      </c>
      <c r="M16378" s="20">
        <v>3.12</v>
      </c>
      <c r="N16378" s="20">
        <v>3.88</v>
      </c>
      <c r="AE16378">
        <f t="shared" si="255"/>
        <v>2012</v>
      </c>
    </row>
    <row r="16379" spans="1:31" x14ac:dyDescent="0.25">
      <c r="A16379" s="7">
        <v>16376</v>
      </c>
      <c r="B16379" s="8">
        <v>41061</v>
      </c>
      <c r="C16379" t="s">
        <v>3</v>
      </c>
      <c r="D16379" t="s">
        <v>787</v>
      </c>
      <c r="E16379" t="s">
        <v>9</v>
      </c>
      <c r="F16379" t="s">
        <v>331</v>
      </c>
      <c r="G16379" t="s">
        <v>633</v>
      </c>
      <c r="H16379" s="135" t="s">
        <v>1753</v>
      </c>
      <c r="I16379" t="s">
        <v>1454</v>
      </c>
      <c r="J16379" s="20">
        <v>5</v>
      </c>
      <c r="K16379" s="20" t="s">
        <v>1465</v>
      </c>
      <c r="L16379" t="s">
        <v>1466</v>
      </c>
      <c r="M16379" s="20">
        <v>1.25</v>
      </c>
      <c r="N16379" s="20">
        <v>1.25</v>
      </c>
      <c r="AE16379">
        <f t="shared" si="255"/>
        <v>2012</v>
      </c>
    </row>
    <row r="16380" spans="1:31" x14ac:dyDescent="0.25">
      <c r="A16380" s="7">
        <v>16377</v>
      </c>
      <c r="B16380" s="8">
        <v>41061</v>
      </c>
      <c r="C16380" t="s">
        <v>3</v>
      </c>
      <c r="D16380" t="s">
        <v>1095</v>
      </c>
      <c r="E16380" t="s">
        <v>9</v>
      </c>
      <c r="F16380" t="s">
        <v>44</v>
      </c>
      <c r="G16380" t="s">
        <v>870</v>
      </c>
      <c r="H16380" s="9" t="s">
        <v>2482</v>
      </c>
      <c r="I16380" t="s">
        <v>1454</v>
      </c>
      <c r="J16380" s="20">
        <v>36</v>
      </c>
      <c r="K16380" s="20" t="s">
        <v>3</v>
      </c>
      <c r="L16380" t="s">
        <v>1464</v>
      </c>
      <c r="M16380" s="20">
        <v>11.08</v>
      </c>
      <c r="N16380" s="20">
        <v>7.92</v>
      </c>
      <c r="AE16380">
        <f t="shared" si="255"/>
        <v>2012</v>
      </c>
    </row>
    <row r="16381" spans="1:31" x14ac:dyDescent="0.25">
      <c r="A16381" s="7">
        <v>16378</v>
      </c>
      <c r="B16381" s="8">
        <v>41061</v>
      </c>
      <c r="C16381" t="s">
        <v>3</v>
      </c>
      <c r="D16381" t="s">
        <v>1095</v>
      </c>
      <c r="E16381" t="s">
        <v>9</v>
      </c>
      <c r="F16381" t="s">
        <v>860</v>
      </c>
      <c r="G16381" t="s">
        <v>870</v>
      </c>
      <c r="H16381" s="9" t="s">
        <v>2480</v>
      </c>
      <c r="I16381" t="s">
        <v>1454</v>
      </c>
      <c r="J16381" s="20">
        <v>80</v>
      </c>
      <c r="K16381" s="20" t="s">
        <v>9</v>
      </c>
      <c r="L16381" t="s">
        <v>1463</v>
      </c>
      <c r="M16381" s="20">
        <v>19.2</v>
      </c>
      <c r="N16381" s="20">
        <v>21.8</v>
      </c>
      <c r="AE16381">
        <f t="shared" si="255"/>
        <v>2012</v>
      </c>
    </row>
    <row r="16382" spans="1:31" x14ac:dyDescent="0.25">
      <c r="A16382" s="7">
        <v>16379</v>
      </c>
      <c r="B16382" s="8">
        <v>41061</v>
      </c>
      <c r="C16382" t="s">
        <v>3</v>
      </c>
      <c r="D16382" t="s">
        <v>1095</v>
      </c>
      <c r="E16382" t="s">
        <v>9</v>
      </c>
      <c r="F16382" t="s">
        <v>926</v>
      </c>
      <c r="G16382" t="s">
        <v>870</v>
      </c>
      <c r="H16382" s="135" t="s">
        <v>1496</v>
      </c>
      <c r="I16382" t="s">
        <v>1454</v>
      </c>
      <c r="J16382" s="20">
        <v>40</v>
      </c>
      <c r="K16382" s="20" t="s">
        <v>3</v>
      </c>
      <c r="L16382" t="s">
        <v>1464</v>
      </c>
      <c r="M16382" s="20">
        <v>12.2</v>
      </c>
      <c r="N16382" s="20">
        <v>8.8000000000000007</v>
      </c>
      <c r="AE16382">
        <f t="shared" si="255"/>
        <v>2012</v>
      </c>
    </row>
    <row r="16383" spans="1:31" x14ac:dyDescent="0.25">
      <c r="A16383" s="7">
        <v>16380</v>
      </c>
      <c r="B16383" s="8">
        <v>41061</v>
      </c>
      <c r="C16383" t="s">
        <v>3</v>
      </c>
      <c r="D16383" t="s">
        <v>1095</v>
      </c>
      <c r="E16383" t="s">
        <v>9</v>
      </c>
      <c r="F16383" t="s">
        <v>450</v>
      </c>
      <c r="G16383" t="s">
        <v>870</v>
      </c>
      <c r="H16383" s="135" t="s">
        <v>1496</v>
      </c>
      <c r="I16383" t="s">
        <v>1454</v>
      </c>
      <c r="J16383" s="20">
        <v>36</v>
      </c>
      <c r="K16383" s="20" t="s">
        <v>3</v>
      </c>
      <c r="L16383" t="s">
        <v>1464</v>
      </c>
      <c r="M16383" s="20">
        <v>11.08</v>
      </c>
      <c r="N16383" s="20">
        <v>7.92</v>
      </c>
      <c r="AE16383">
        <f t="shared" si="255"/>
        <v>2012</v>
      </c>
    </row>
    <row r="16384" spans="1:31" x14ac:dyDescent="0.25">
      <c r="A16384" s="7">
        <v>16381</v>
      </c>
      <c r="B16384" s="8">
        <v>41061</v>
      </c>
      <c r="C16384" t="s">
        <v>3</v>
      </c>
      <c r="D16384" t="s">
        <v>786</v>
      </c>
      <c r="E16384" t="s">
        <v>9</v>
      </c>
      <c r="F16384" t="s">
        <v>91</v>
      </c>
      <c r="G16384" t="s">
        <v>895</v>
      </c>
      <c r="H16384" s="135" t="s">
        <v>2923</v>
      </c>
      <c r="I16384" t="s">
        <v>1454</v>
      </c>
      <c r="J16384" s="20">
        <v>12</v>
      </c>
      <c r="K16384" s="20" t="s">
        <v>3</v>
      </c>
      <c r="L16384" t="s">
        <v>1464</v>
      </c>
      <c r="M16384" s="20">
        <v>4.3599999999999994</v>
      </c>
      <c r="N16384" s="20">
        <v>2.64</v>
      </c>
      <c r="AE16384">
        <f t="shared" si="255"/>
        <v>2012</v>
      </c>
    </row>
    <row r="16385" spans="1:31" x14ac:dyDescent="0.25">
      <c r="A16385" s="7">
        <v>16382</v>
      </c>
      <c r="B16385" s="8">
        <v>41061</v>
      </c>
      <c r="C16385" t="s">
        <v>3</v>
      </c>
      <c r="D16385" t="s">
        <v>786</v>
      </c>
      <c r="E16385" t="s">
        <v>9</v>
      </c>
      <c r="F16385" t="s">
        <v>91</v>
      </c>
      <c r="G16385" t="s">
        <v>895</v>
      </c>
      <c r="H16385" s="135" t="s">
        <v>3156</v>
      </c>
      <c r="I16385" t="s">
        <v>1454</v>
      </c>
      <c r="J16385" s="20">
        <v>12</v>
      </c>
      <c r="K16385" s="20" t="s">
        <v>9</v>
      </c>
      <c r="L16385" t="s">
        <v>1463</v>
      </c>
      <c r="M16385" s="20">
        <v>2.88</v>
      </c>
      <c r="N16385" s="20">
        <v>4.12</v>
      </c>
      <c r="AE16385">
        <f t="shared" si="255"/>
        <v>2012</v>
      </c>
    </row>
    <row r="16386" spans="1:31" x14ac:dyDescent="0.25">
      <c r="A16386" s="7">
        <v>16383</v>
      </c>
      <c r="B16386" s="8">
        <v>41061</v>
      </c>
      <c r="C16386" t="s">
        <v>3</v>
      </c>
      <c r="D16386" t="s">
        <v>968</v>
      </c>
      <c r="E16386" t="s">
        <v>9</v>
      </c>
      <c r="F16386" t="s">
        <v>978</v>
      </c>
      <c r="G16386" t="s">
        <v>648</v>
      </c>
      <c r="H16386" s="136" t="s">
        <v>1496</v>
      </c>
      <c r="I16386" t="s">
        <v>1454</v>
      </c>
      <c r="J16386" s="20">
        <v>24</v>
      </c>
      <c r="K16386" s="20" t="s">
        <v>9</v>
      </c>
      <c r="L16386" t="s">
        <v>1463</v>
      </c>
      <c r="M16386" s="20">
        <v>5.76</v>
      </c>
      <c r="N16386" s="20">
        <v>7.24</v>
      </c>
      <c r="AE16386">
        <f t="shared" si="255"/>
        <v>2012</v>
      </c>
    </row>
    <row r="16387" spans="1:31" x14ac:dyDescent="0.25">
      <c r="A16387" s="7">
        <v>16384</v>
      </c>
      <c r="B16387" s="8">
        <v>41061</v>
      </c>
      <c r="C16387" t="s">
        <v>3</v>
      </c>
      <c r="D16387" t="s">
        <v>1104</v>
      </c>
      <c r="E16387" t="s">
        <v>9</v>
      </c>
      <c r="F16387" t="s">
        <v>55</v>
      </c>
      <c r="G16387" t="s">
        <v>377</v>
      </c>
      <c r="H16387" s="9" t="s">
        <v>2099</v>
      </c>
      <c r="I16387" t="s">
        <v>1454</v>
      </c>
      <c r="J16387" s="20">
        <v>12</v>
      </c>
      <c r="K16387" s="20" t="s">
        <v>9</v>
      </c>
      <c r="L16387" t="s">
        <v>1464</v>
      </c>
      <c r="M16387" s="20">
        <v>2.64</v>
      </c>
      <c r="N16387" s="20">
        <v>4.3599999999999994</v>
      </c>
      <c r="AE16387">
        <f t="shared" si="255"/>
        <v>2012</v>
      </c>
    </row>
    <row r="16388" spans="1:31" x14ac:dyDescent="0.25">
      <c r="A16388" s="7">
        <v>16385</v>
      </c>
      <c r="B16388" s="8">
        <v>41062</v>
      </c>
      <c r="C16388" t="s">
        <v>3</v>
      </c>
      <c r="D16388" t="s">
        <v>1151</v>
      </c>
      <c r="E16388" t="s">
        <v>9</v>
      </c>
      <c r="F16388" t="s">
        <v>1104</v>
      </c>
      <c r="G16388" t="s">
        <v>732</v>
      </c>
      <c r="H16388" s="135" t="s">
        <v>2160</v>
      </c>
      <c r="I16388" t="s">
        <v>1455</v>
      </c>
      <c r="J16388" s="20">
        <v>6</v>
      </c>
      <c r="K16388" s="20" t="s">
        <v>3</v>
      </c>
      <c r="L16388" t="s">
        <v>1464</v>
      </c>
      <c r="M16388" s="20">
        <v>1.3399999999999999</v>
      </c>
      <c r="N16388" s="20">
        <v>0.66</v>
      </c>
      <c r="AE16388">
        <f t="shared" ref="AE16388:AE16451" si="256">YEAR(B16388)</f>
        <v>2012</v>
      </c>
    </row>
    <row r="16389" spans="1:31" x14ac:dyDescent="0.25">
      <c r="A16389" s="7">
        <v>16386</v>
      </c>
      <c r="B16389" s="8">
        <v>41063</v>
      </c>
      <c r="C16389" t="s">
        <v>3</v>
      </c>
      <c r="D16389" t="s">
        <v>1152</v>
      </c>
      <c r="E16389" t="s">
        <v>9</v>
      </c>
      <c r="F16389" t="s">
        <v>1054</v>
      </c>
      <c r="G16389" t="s">
        <v>14</v>
      </c>
      <c r="H16389" s="135" t="s">
        <v>1516</v>
      </c>
      <c r="I16389" t="s">
        <v>1454</v>
      </c>
      <c r="J16389" s="20">
        <v>12</v>
      </c>
      <c r="K16389" s="20" t="s">
        <v>3</v>
      </c>
      <c r="L16389" t="s">
        <v>1464</v>
      </c>
      <c r="M16389" s="20">
        <v>4.3599999999999994</v>
      </c>
      <c r="N16389" s="20">
        <v>2.64</v>
      </c>
      <c r="AE16389">
        <f t="shared" si="256"/>
        <v>2012</v>
      </c>
    </row>
    <row r="16390" spans="1:31" x14ac:dyDescent="0.25">
      <c r="A16390" s="7">
        <v>16387</v>
      </c>
      <c r="B16390" s="8">
        <v>41063</v>
      </c>
      <c r="C16390" t="s">
        <v>3</v>
      </c>
      <c r="D16390" t="s">
        <v>957</v>
      </c>
      <c r="E16390" t="s">
        <v>9</v>
      </c>
      <c r="F16390" t="s">
        <v>836</v>
      </c>
      <c r="G16390" t="s">
        <v>648</v>
      </c>
      <c r="H16390" s="136" t="s">
        <v>1496</v>
      </c>
      <c r="I16390" t="s">
        <v>1454</v>
      </c>
      <c r="J16390" s="20">
        <v>58</v>
      </c>
      <c r="K16390" s="20" t="s">
        <v>9</v>
      </c>
      <c r="L16390" t="s">
        <v>1464</v>
      </c>
      <c r="M16390" s="20">
        <v>12.76</v>
      </c>
      <c r="N16390" s="20">
        <v>17.239999999999998</v>
      </c>
      <c r="AE16390">
        <f t="shared" si="256"/>
        <v>2012</v>
      </c>
    </row>
    <row r="16391" spans="1:31" x14ac:dyDescent="0.25">
      <c r="A16391" s="7">
        <v>16388</v>
      </c>
      <c r="B16391" s="8">
        <v>41064</v>
      </c>
      <c r="C16391" t="s">
        <v>3</v>
      </c>
      <c r="D16391" t="s">
        <v>557</v>
      </c>
      <c r="E16391" t="s">
        <v>9</v>
      </c>
      <c r="F16391" t="s">
        <v>727</v>
      </c>
      <c r="G16391" t="s">
        <v>732</v>
      </c>
      <c r="H16391" s="135" t="s">
        <v>2966</v>
      </c>
      <c r="I16391" t="s">
        <v>1454</v>
      </c>
      <c r="J16391" s="20">
        <v>109</v>
      </c>
      <c r="K16391" s="20" t="s">
        <v>9</v>
      </c>
      <c r="L16391" t="s">
        <v>1464</v>
      </c>
      <c r="M16391" s="20">
        <v>23.98</v>
      </c>
      <c r="N16391" s="20">
        <v>31.52</v>
      </c>
      <c r="AE16391">
        <f t="shared" si="256"/>
        <v>2012</v>
      </c>
    </row>
    <row r="16392" spans="1:31" x14ac:dyDescent="0.25">
      <c r="A16392" s="7">
        <v>16389</v>
      </c>
      <c r="B16392" s="8">
        <v>41064</v>
      </c>
      <c r="C16392" t="s">
        <v>3</v>
      </c>
      <c r="D16392" t="s">
        <v>1104</v>
      </c>
      <c r="E16392" t="s">
        <v>9</v>
      </c>
      <c r="F16392" t="s">
        <v>1031</v>
      </c>
      <c r="G16392" t="s">
        <v>732</v>
      </c>
      <c r="H16392" s="135" t="s">
        <v>2312</v>
      </c>
      <c r="I16392" t="s">
        <v>1454</v>
      </c>
      <c r="J16392" s="20">
        <v>12</v>
      </c>
      <c r="K16392" s="20" t="s">
        <v>9</v>
      </c>
      <c r="L16392" t="s">
        <v>1464</v>
      </c>
      <c r="M16392" s="20">
        <v>2.64</v>
      </c>
      <c r="N16392" s="20">
        <v>4.3599999999999994</v>
      </c>
      <c r="AE16392">
        <f t="shared" si="256"/>
        <v>2012</v>
      </c>
    </row>
    <row r="16393" spans="1:31" x14ac:dyDescent="0.25">
      <c r="A16393" s="7">
        <v>16390</v>
      </c>
      <c r="B16393" s="8">
        <v>41064</v>
      </c>
      <c r="C16393" t="s">
        <v>3</v>
      </c>
      <c r="D16393" t="s">
        <v>557</v>
      </c>
      <c r="E16393" t="s">
        <v>9</v>
      </c>
      <c r="F16393" t="s">
        <v>727</v>
      </c>
      <c r="G16393" t="s">
        <v>569</v>
      </c>
      <c r="H16393" s="135" t="s">
        <v>1659</v>
      </c>
      <c r="I16393" t="s">
        <v>1454</v>
      </c>
      <c r="J16393" s="20">
        <v>15</v>
      </c>
      <c r="K16393" s="20" t="s">
        <v>1465</v>
      </c>
      <c r="L16393" t="s">
        <v>1466</v>
      </c>
      <c r="M16393" s="20">
        <v>3.75</v>
      </c>
      <c r="N16393" s="20">
        <v>3.75</v>
      </c>
      <c r="AE16393">
        <f t="shared" si="256"/>
        <v>2012</v>
      </c>
    </row>
    <row r="16394" spans="1:31" x14ac:dyDescent="0.25">
      <c r="A16394" s="7">
        <v>16391</v>
      </c>
      <c r="B16394" s="8">
        <v>41064</v>
      </c>
      <c r="C16394" t="s">
        <v>3</v>
      </c>
      <c r="D16394" t="s">
        <v>104</v>
      </c>
      <c r="E16394" t="s">
        <v>9</v>
      </c>
      <c r="F16394" t="s">
        <v>727</v>
      </c>
      <c r="G16394" t="s">
        <v>870</v>
      </c>
      <c r="H16394" s="135" t="s">
        <v>2525</v>
      </c>
      <c r="I16394" t="s">
        <v>1454</v>
      </c>
      <c r="J16394" s="20">
        <v>11</v>
      </c>
      <c r="K16394" s="20" t="s">
        <v>3</v>
      </c>
      <c r="L16394" t="s">
        <v>1464</v>
      </c>
      <c r="M16394" s="20">
        <v>4.08</v>
      </c>
      <c r="N16394" s="20">
        <v>2.42</v>
      </c>
      <c r="AE16394">
        <f t="shared" si="256"/>
        <v>2012</v>
      </c>
    </row>
    <row r="16395" spans="1:31" x14ac:dyDescent="0.25">
      <c r="A16395" s="7">
        <v>16392</v>
      </c>
      <c r="B16395" s="8">
        <v>41064</v>
      </c>
      <c r="C16395" t="s">
        <v>3</v>
      </c>
      <c r="D16395" t="s">
        <v>668</v>
      </c>
      <c r="E16395" t="s">
        <v>9</v>
      </c>
      <c r="F16395" t="s">
        <v>698</v>
      </c>
      <c r="G16395" t="s">
        <v>870</v>
      </c>
      <c r="H16395" s="135" t="s">
        <v>1496</v>
      </c>
      <c r="I16395" t="s">
        <v>1454</v>
      </c>
      <c r="J16395" s="20">
        <v>27</v>
      </c>
      <c r="K16395" s="20" t="s">
        <v>9</v>
      </c>
      <c r="L16395" t="s">
        <v>1464</v>
      </c>
      <c r="M16395" s="20">
        <v>5.9399999999999995</v>
      </c>
      <c r="N16395" s="20">
        <v>8.56</v>
      </c>
      <c r="AE16395">
        <f t="shared" si="256"/>
        <v>2012</v>
      </c>
    </row>
    <row r="16396" spans="1:31" x14ac:dyDescent="0.25">
      <c r="A16396" s="7">
        <v>16393</v>
      </c>
      <c r="B16396" s="8">
        <v>41066</v>
      </c>
      <c r="C16396" t="s">
        <v>3</v>
      </c>
      <c r="D16396" t="s">
        <v>1144</v>
      </c>
      <c r="E16396" t="s">
        <v>9</v>
      </c>
      <c r="F16396" t="s">
        <v>150</v>
      </c>
      <c r="G16396" t="s">
        <v>24</v>
      </c>
      <c r="H16396" s="135" t="s">
        <v>1497</v>
      </c>
      <c r="I16396" t="s">
        <v>1454</v>
      </c>
      <c r="J16396" s="20">
        <v>1</v>
      </c>
      <c r="K16396" s="20" t="s">
        <v>1465</v>
      </c>
      <c r="L16396" t="s">
        <v>1466</v>
      </c>
      <c r="M16396" s="20">
        <v>0.25</v>
      </c>
      <c r="N16396" s="20">
        <v>0.25</v>
      </c>
      <c r="AE16396">
        <f t="shared" si="256"/>
        <v>2012</v>
      </c>
    </row>
    <row r="16397" spans="1:31" x14ac:dyDescent="0.25">
      <c r="A16397" s="7">
        <v>16394</v>
      </c>
      <c r="B16397" s="8">
        <v>41066</v>
      </c>
      <c r="C16397" t="s">
        <v>3</v>
      </c>
      <c r="D16397" t="s">
        <v>1151</v>
      </c>
      <c r="E16397" t="s">
        <v>9</v>
      </c>
      <c r="F16397" t="s">
        <v>1140</v>
      </c>
      <c r="G16397" t="s">
        <v>648</v>
      </c>
      <c r="H16397" s="135" t="s">
        <v>1901</v>
      </c>
      <c r="I16397" t="s">
        <v>1454</v>
      </c>
      <c r="J16397" s="20">
        <v>23</v>
      </c>
      <c r="K16397" s="20" t="s">
        <v>9</v>
      </c>
      <c r="L16397" t="s">
        <v>1464</v>
      </c>
      <c r="M16397" s="20">
        <v>5.0600000000000005</v>
      </c>
      <c r="N16397" s="20">
        <v>7.4399999999999995</v>
      </c>
      <c r="AE16397">
        <f t="shared" si="256"/>
        <v>2012</v>
      </c>
    </row>
    <row r="16398" spans="1:31" x14ac:dyDescent="0.25">
      <c r="A16398" s="7">
        <v>16395</v>
      </c>
      <c r="B16398" s="8">
        <v>41066</v>
      </c>
      <c r="C16398" t="s">
        <v>3</v>
      </c>
      <c r="D16398" t="s">
        <v>440</v>
      </c>
      <c r="E16398" t="s">
        <v>9</v>
      </c>
      <c r="F16398" t="s">
        <v>37</v>
      </c>
      <c r="G16398" t="s">
        <v>569</v>
      </c>
      <c r="H16398" s="9" t="s">
        <v>2571</v>
      </c>
      <c r="I16398" t="s">
        <v>1454</v>
      </c>
      <c r="J16398" s="20">
        <v>16</v>
      </c>
      <c r="K16398" s="20" t="s">
        <v>3</v>
      </c>
      <c r="L16398" t="s">
        <v>1464</v>
      </c>
      <c r="M16398" s="20">
        <v>5.48</v>
      </c>
      <c r="N16398" s="20">
        <v>3.52</v>
      </c>
      <c r="AE16398">
        <f t="shared" si="256"/>
        <v>2012</v>
      </c>
    </row>
    <row r="16399" spans="1:31" x14ac:dyDescent="0.25">
      <c r="A16399" s="7">
        <v>16396</v>
      </c>
      <c r="B16399" s="8">
        <v>41067</v>
      </c>
      <c r="C16399" t="s">
        <v>3</v>
      </c>
      <c r="D16399" t="s">
        <v>1152</v>
      </c>
      <c r="E16399" t="s">
        <v>9</v>
      </c>
      <c r="F16399" t="s">
        <v>787</v>
      </c>
      <c r="G16399" t="s">
        <v>24</v>
      </c>
      <c r="H16399" s="135" t="s">
        <v>1508</v>
      </c>
      <c r="I16399" t="s">
        <v>1455</v>
      </c>
      <c r="J16399" s="20">
        <v>8</v>
      </c>
      <c r="K16399" s="20" t="s">
        <v>3</v>
      </c>
      <c r="L16399" t="s">
        <v>1464</v>
      </c>
      <c r="M16399" s="20">
        <v>1.62</v>
      </c>
      <c r="N16399" s="20">
        <v>0.88</v>
      </c>
      <c r="AE16399">
        <f t="shared" si="256"/>
        <v>2012</v>
      </c>
    </row>
    <row r="16400" spans="1:31" x14ac:dyDescent="0.25">
      <c r="A16400" s="7">
        <v>16397</v>
      </c>
      <c r="B16400" s="8">
        <v>41067</v>
      </c>
      <c r="C16400" t="s">
        <v>3</v>
      </c>
      <c r="D16400" t="s">
        <v>1104</v>
      </c>
      <c r="E16400" t="s">
        <v>9</v>
      </c>
      <c r="F16400" t="s">
        <v>150</v>
      </c>
      <c r="G16400" t="s">
        <v>17</v>
      </c>
      <c r="H16400" s="135" t="s">
        <v>1502</v>
      </c>
      <c r="I16400" t="s">
        <v>1454</v>
      </c>
      <c r="J16400" s="20">
        <v>5</v>
      </c>
      <c r="K16400" s="20" t="s">
        <v>9</v>
      </c>
      <c r="L16400" t="s">
        <v>1463</v>
      </c>
      <c r="M16400" s="20">
        <v>1.2</v>
      </c>
      <c r="N16400" s="20">
        <v>2.2999999999999998</v>
      </c>
      <c r="AE16400">
        <f t="shared" si="256"/>
        <v>2012</v>
      </c>
    </row>
    <row r="16401" spans="1:31" x14ac:dyDescent="0.25">
      <c r="A16401" s="7">
        <v>16398</v>
      </c>
      <c r="B16401" s="8">
        <v>41069</v>
      </c>
      <c r="C16401" t="s">
        <v>3</v>
      </c>
      <c r="D16401" t="s">
        <v>1068</v>
      </c>
      <c r="E16401" t="s">
        <v>9</v>
      </c>
      <c r="F16401" t="s">
        <v>668</v>
      </c>
      <c r="G16401" t="s">
        <v>732</v>
      </c>
      <c r="H16401" s="135" t="s">
        <v>1496</v>
      </c>
      <c r="I16401" t="s">
        <v>1455</v>
      </c>
      <c r="J16401" s="20">
        <v>54</v>
      </c>
      <c r="K16401" s="20" t="s">
        <v>9</v>
      </c>
      <c r="L16401" t="s">
        <v>1464</v>
      </c>
      <c r="M16401" s="20">
        <v>5.9399999999999995</v>
      </c>
      <c r="N16401" s="20">
        <v>8.06</v>
      </c>
      <c r="AE16401">
        <f t="shared" si="256"/>
        <v>2012</v>
      </c>
    </row>
    <row r="16402" spans="1:31" x14ac:dyDescent="0.25">
      <c r="A16402" s="7">
        <v>16399</v>
      </c>
      <c r="B16402" s="8">
        <v>41070</v>
      </c>
      <c r="C16402" t="s">
        <v>3</v>
      </c>
      <c r="D16402" t="s">
        <v>1083</v>
      </c>
      <c r="E16402" t="s">
        <v>9</v>
      </c>
      <c r="F16402" t="s">
        <v>1045</v>
      </c>
      <c r="G16402" t="s">
        <v>648</v>
      </c>
      <c r="H16402" s="9" t="s">
        <v>1797</v>
      </c>
      <c r="I16402" t="s">
        <v>1454</v>
      </c>
      <c r="J16402" s="20">
        <v>20</v>
      </c>
      <c r="K16402" s="20" t="s">
        <v>9</v>
      </c>
      <c r="L16402" t="s">
        <v>1464</v>
      </c>
      <c r="M16402" s="20">
        <v>4.4000000000000004</v>
      </c>
      <c r="N16402" s="20">
        <v>6.6</v>
      </c>
      <c r="AE16402">
        <f t="shared" si="256"/>
        <v>2012</v>
      </c>
    </row>
    <row r="16403" spans="1:31" x14ac:dyDescent="0.25">
      <c r="A16403" s="7">
        <v>16400</v>
      </c>
      <c r="B16403" s="8">
        <v>41070</v>
      </c>
      <c r="C16403" t="s">
        <v>3</v>
      </c>
      <c r="D16403" t="s">
        <v>1083</v>
      </c>
      <c r="E16403" t="s">
        <v>9</v>
      </c>
      <c r="F16403" t="s">
        <v>1147</v>
      </c>
      <c r="G16403" t="s">
        <v>648</v>
      </c>
      <c r="H16403" s="135" t="s">
        <v>1810</v>
      </c>
      <c r="I16403" t="s">
        <v>1454</v>
      </c>
      <c r="J16403" s="20">
        <v>35</v>
      </c>
      <c r="K16403" s="20" t="s">
        <v>9</v>
      </c>
      <c r="L16403" t="s">
        <v>1464</v>
      </c>
      <c r="M16403" s="20">
        <v>7.7</v>
      </c>
      <c r="N16403" s="20">
        <v>10.8</v>
      </c>
      <c r="AE16403">
        <f t="shared" si="256"/>
        <v>2012</v>
      </c>
    </row>
    <row r="16404" spans="1:31" x14ac:dyDescent="0.25">
      <c r="A16404" s="7">
        <v>16401</v>
      </c>
      <c r="B16404" s="8">
        <v>41070</v>
      </c>
      <c r="C16404" t="s">
        <v>3</v>
      </c>
      <c r="D16404" t="s">
        <v>1083</v>
      </c>
      <c r="E16404" t="s">
        <v>9</v>
      </c>
      <c r="F16404" t="s">
        <v>828</v>
      </c>
      <c r="G16404" t="s">
        <v>648</v>
      </c>
      <c r="H16404" s="135" t="s">
        <v>2602</v>
      </c>
      <c r="I16404" t="s">
        <v>1454</v>
      </c>
      <c r="J16404" s="20">
        <v>71</v>
      </c>
      <c r="K16404" s="20" t="s">
        <v>9</v>
      </c>
      <c r="L16404" t="s">
        <v>1464</v>
      </c>
      <c r="M16404" s="20">
        <v>15.620000000000001</v>
      </c>
      <c r="N16404" s="20">
        <v>20.88</v>
      </c>
      <c r="AE16404">
        <f t="shared" si="256"/>
        <v>2012</v>
      </c>
    </row>
    <row r="16405" spans="1:31" x14ac:dyDescent="0.25">
      <c r="A16405" s="7">
        <v>16402</v>
      </c>
      <c r="B16405" s="8">
        <v>41070</v>
      </c>
      <c r="C16405" t="s">
        <v>3</v>
      </c>
      <c r="D16405" t="s">
        <v>1083</v>
      </c>
      <c r="E16405" t="s">
        <v>9</v>
      </c>
      <c r="F16405" t="s">
        <v>828</v>
      </c>
      <c r="G16405" t="s">
        <v>648</v>
      </c>
      <c r="H16405" s="135" t="s">
        <v>3157</v>
      </c>
      <c r="I16405" t="s">
        <v>1454</v>
      </c>
      <c r="J16405" s="20">
        <v>19</v>
      </c>
      <c r="K16405" s="20" t="s">
        <v>9</v>
      </c>
      <c r="L16405" t="s">
        <v>1464</v>
      </c>
      <c r="M16405" s="20">
        <v>4.18</v>
      </c>
      <c r="N16405" s="20">
        <v>6.32</v>
      </c>
      <c r="AE16405">
        <f t="shared" si="256"/>
        <v>2012</v>
      </c>
    </row>
    <row r="16406" spans="1:31" x14ac:dyDescent="0.25">
      <c r="A16406" s="7">
        <v>16403</v>
      </c>
      <c r="B16406" s="8">
        <v>41070</v>
      </c>
      <c r="C16406" t="s">
        <v>3</v>
      </c>
      <c r="D16406" t="s">
        <v>222</v>
      </c>
      <c r="E16406" t="s">
        <v>9</v>
      </c>
      <c r="F16406" t="s">
        <v>1045</v>
      </c>
      <c r="G16406" t="s">
        <v>929</v>
      </c>
      <c r="H16406" s="135" t="s">
        <v>2665</v>
      </c>
      <c r="I16406" t="s">
        <v>1454</v>
      </c>
      <c r="J16406" s="20">
        <v>45</v>
      </c>
      <c r="K16406" s="20" t="s">
        <v>3</v>
      </c>
      <c r="L16406" t="s">
        <v>1463</v>
      </c>
      <c r="M16406" s="20">
        <v>12.7</v>
      </c>
      <c r="N16406" s="20">
        <v>10.8</v>
      </c>
      <c r="AE16406">
        <f t="shared" si="256"/>
        <v>2012</v>
      </c>
    </row>
    <row r="16407" spans="1:31" x14ac:dyDescent="0.25">
      <c r="A16407" s="7">
        <v>16404</v>
      </c>
      <c r="B16407" s="8">
        <v>41070</v>
      </c>
      <c r="C16407" t="s">
        <v>3</v>
      </c>
      <c r="D16407" t="s">
        <v>928</v>
      </c>
      <c r="E16407" t="s">
        <v>9</v>
      </c>
      <c r="F16407" t="s">
        <v>1150</v>
      </c>
      <c r="G16407" t="s">
        <v>929</v>
      </c>
      <c r="H16407" s="135" t="s">
        <v>2700</v>
      </c>
      <c r="I16407" t="s">
        <v>1454</v>
      </c>
      <c r="J16407" s="20">
        <v>15</v>
      </c>
      <c r="K16407" s="20" t="s">
        <v>1465</v>
      </c>
      <c r="L16407" t="s">
        <v>1466</v>
      </c>
      <c r="M16407" s="20">
        <v>3.75</v>
      </c>
      <c r="N16407" s="20">
        <v>3.75</v>
      </c>
      <c r="AE16407">
        <f t="shared" si="256"/>
        <v>2012</v>
      </c>
    </row>
    <row r="16408" spans="1:31" x14ac:dyDescent="0.25">
      <c r="A16408" s="7">
        <v>16405</v>
      </c>
      <c r="B16408" s="8">
        <v>41070</v>
      </c>
      <c r="C16408" t="s">
        <v>3</v>
      </c>
      <c r="D16408" t="s">
        <v>543</v>
      </c>
      <c r="E16408" t="s">
        <v>9</v>
      </c>
      <c r="F16408" t="s">
        <v>1093</v>
      </c>
      <c r="G16408" t="s">
        <v>1016</v>
      </c>
      <c r="H16408" s="135" t="s">
        <v>2871</v>
      </c>
      <c r="I16408" t="s">
        <v>1454</v>
      </c>
      <c r="J16408" s="20">
        <v>32</v>
      </c>
      <c r="K16408" s="20" t="s">
        <v>9</v>
      </c>
      <c r="L16408" t="s">
        <v>1464</v>
      </c>
      <c r="M16408" s="20">
        <v>7.04</v>
      </c>
      <c r="N16408" s="20">
        <v>9.9600000000000009</v>
      </c>
      <c r="AE16408">
        <f t="shared" si="256"/>
        <v>2012</v>
      </c>
    </row>
    <row r="16409" spans="1:31" x14ac:dyDescent="0.25">
      <c r="A16409" s="7">
        <v>16406</v>
      </c>
      <c r="B16409" s="8">
        <v>41070</v>
      </c>
      <c r="C16409" t="s">
        <v>3</v>
      </c>
      <c r="D16409" t="s">
        <v>1151</v>
      </c>
      <c r="E16409" t="s">
        <v>9</v>
      </c>
      <c r="F16409" t="s">
        <v>1134</v>
      </c>
      <c r="G16409" t="s">
        <v>929</v>
      </c>
      <c r="H16409" s="135" t="s">
        <v>2665</v>
      </c>
      <c r="I16409" t="s">
        <v>1454</v>
      </c>
      <c r="J16409" s="20">
        <v>45</v>
      </c>
      <c r="K16409" s="20" t="s">
        <v>9</v>
      </c>
      <c r="L16409" t="s">
        <v>1464</v>
      </c>
      <c r="M16409" s="20">
        <v>9.9</v>
      </c>
      <c r="N16409" s="20">
        <v>13.6</v>
      </c>
      <c r="AE16409">
        <f t="shared" si="256"/>
        <v>2012</v>
      </c>
    </row>
    <row r="16410" spans="1:31" x14ac:dyDescent="0.25">
      <c r="A16410" s="7">
        <v>16407</v>
      </c>
      <c r="B16410" s="8">
        <v>41070</v>
      </c>
      <c r="C16410" t="s">
        <v>3</v>
      </c>
      <c r="D16410" t="s">
        <v>1151</v>
      </c>
      <c r="E16410" t="s">
        <v>9</v>
      </c>
      <c r="F16410" t="s">
        <v>1134</v>
      </c>
      <c r="G16410" t="s">
        <v>929</v>
      </c>
      <c r="H16410" s="135" t="s">
        <v>2665</v>
      </c>
      <c r="I16410" t="s">
        <v>1454</v>
      </c>
      <c r="J16410" s="20">
        <v>28</v>
      </c>
      <c r="K16410" s="20" t="s">
        <v>9</v>
      </c>
      <c r="L16410" t="s">
        <v>1464</v>
      </c>
      <c r="M16410" s="20">
        <v>6.16</v>
      </c>
      <c r="N16410" s="20">
        <v>8.84</v>
      </c>
      <c r="AE16410">
        <f t="shared" si="256"/>
        <v>2012</v>
      </c>
    </row>
    <row r="16411" spans="1:31" x14ac:dyDescent="0.25">
      <c r="A16411" s="7">
        <v>16408</v>
      </c>
      <c r="B16411" s="8">
        <v>41070</v>
      </c>
      <c r="C16411" t="s">
        <v>3</v>
      </c>
      <c r="D16411" t="s">
        <v>1083</v>
      </c>
      <c r="E16411" t="s">
        <v>9</v>
      </c>
      <c r="F16411" t="s">
        <v>1045</v>
      </c>
      <c r="G16411" t="s">
        <v>648</v>
      </c>
      <c r="H16411" s="136" t="s">
        <v>1496</v>
      </c>
      <c r="I16411" t="s">
        <v>1454</v>
      </c>
      <c r="J16411" s="20">
        <v>25</v>
      </c>
      <c r="K16411" s="20" t="s">
        <v>9</v>
      </c>
      <c r="L16411" t="s">
        <v>1463</v>
      </c>
      <c r="M16411" s="20">
        <v>6</v>
      </c>
      <c r="N16411" s="20">
        <v>7.5</v>
      </c>
      <c r="AE16411">
        <f t="shared" si="256"/>
        <v>2012</v>
      </c>
    </row>
    <row r="16412" spans="1:31" x14ac:dyDescent="0.25">
      <c r="A16412" s="7">
        <v>16409</v>
      </c>
      <c r="B16412" s="8">
        <v>41071</v>
      </c>
      <c r="C16412" t="s">
        <v>3</v>
      </c>
      <c r="D16412" t="s">
        <v>828</v>
      </c>
      <c r="E16412" t="s">
        <v>9</v>
      </c>
      <c r="F16412" t="s">
        <v>1153</v>
      </c>
      <c r="G16412" t="s">
        <v>714</v>
      </c>
      <c r="H16412" s="135" t="s">
        <v>2114</v>
      </c>
      <c r="I16412" t="s">
        <v>1458</v>
      </c>
      <c r="J16412" s="20">
        <v>28</v>
      </c>
      <c r="K16412" s="20" t="s">
        <v>9</v>
      </c>
      <c r="L16412" t="s">
        <v>1463</v>
      </c>
      <c r="M16412" s="20">
        <v>10</v>
      </c>
      <c r="N16412" s="20">
        <v>30</v>
      </c>
      <c r="AE16412">
        <f t="shared" si="256"/>
        <v>2012</v>
      </c>
    </row>
    <row r="16413" spans="1:31" x14ac:dyDescent="0.25">
      <c r="A16413" s="7">
        <v>16410</v>
      </c>
      <c r="B16413" s="8">
        <v>41071</v>
      </c>
      <c r="C16413" t="s">
        <v>3</v>
      </c>
      <c r="D16413" t="s">
        <v>1103</v>
      </c>
      <c r="E16413" t="s">
        <v>9</v>
      </c>
      <c r="F16413" t="s">
        <v>1093</v>
      </c>
      <c r="G16413" t="s">
        <v>895</v>
      </c>
      <c r="H16413" s="135" t="s">
        <v>2661</v>
      </c>
      <c r="I16413" t="s">
        <v>1454</v>
      </c>
      <c r="J16413" s="20">
        <v>67</v>
      </c>
      <c r="K16413" s="20" t="s">
        <v>9</v>
      </c>
      <c r="L16413" t="s">
        <v>1464</v>
      </c>
      <c r="M16413" s="20">
        <v>14.74</v>
      </c>
      <c r="N16413" s="20">
        <v>19.759999999999998</v>
      </c>
      <c r="AE16413">
        <f t="shared" si="256"/>
        <v>2012</v>
      </c>
    </row>
    <row r="16414" spans="1:31" x14ac:dyDescent="0.25">
      <c r="A16414" s="7">
        <v>16411</v>
      </c>
      <c r="B16414" s="8">
        <v>41071</v>
      </c>
      <c r="C16414" t="s">
        <v>3</v>
      </c>
      <c r="D16414" t="s">
        <v>543</v>
      </c>
      <c r="E16414" t="s">
        <v>9</v>
      </c>
      <c r="F16414" t="s">
        <v>268</v>
      </c>
      <c r="G16414" t="s">
        <v>929</v>
      </c>
      <c r="H16414" s="135" t="s">
        <v>2852</v>
      </c>
      <c r="I16414" t="s">
        <v>1454</v>
      </c>
      <c r="J16414" s="20">
        <v>23</v>
      </c>
      <c r="K16414" s="20" t="s">
        <v>9</v>
      </c>
      <c r="L16414" t="s">
        <v>1464</v>
      </c>
      <c r="M16414" s="20">
        <v>5.0600000000000005</v>
      </c>
      <c r="N16414" s="20">
        <v>7.4399999999999995</v>
      </c>
      <c r="AE16414">
        <f t="shared" si="256"/>
        <v>2012</v>
      </c>
    </row>
    <row r="16415" spans="1:31" x14ac:dyDescent="0.25">
      <c r="A16415" s="7">
        <v>16412</v>
      </c>
      <c r="B16415" s="8">
        <v>41072</v>
      </c>
      <c r="C16415" t="s">
        <v>3</v>
      </c>
      <c r="D16415" t="s">
        <v>1152</v>
      </c>
      <c r="E16415" t="s">
        <v>9</v>
      </c>
      <c r="F16415" t="s">
        <v>787</v>
      </c>
      <c r="G16415" t="s">
        <v>24</v>
      </c>
      <c r="H16415" s="135" t="s">
        <v>1497</v>
      </c>
      <c r="I16415" t="s">
        <v>1455</v>
      </c>
      <c r="J16415" s="20">
        <v>45</v>
      </c>
      <c r="K16415" s="20" t="s">
        <v>3</v>
      </c>
      <c r="L16415" t="s">
        <v>1464</v>
      </c>
      <c r="M16415" s="20">
        <v>6.8</v>
      </c>
      <c r="N16415" s="20">
        <v>4.95</v>
      </c>
      <c r="AE16415">
        <f t="shared" si="256"/>
        <v>2012</v>
      </c>
    </row>
    <row r="16416" spans="1:31" x14ac:dyDescent="0.25">
      <c r="A16416" s="7">
        <v>16413</v>
      </c>
      <c r="B16416" s="8">
        <v>41073</v>
      </c>
      <c r="C16416" t="s">
        <v>3</v>
      </c>
      <c r="D16416" t="s">
        <v>557</v>
      </c>
      <c r="E16416" t="s">
        <v>9</v>
      </c>
      <c r="F16416" t="s">
        <v>1028</v>
      </c>
      <c r="G16416" t="s">
        <v>861</v>
      </c>
      <c r="H16416" s="135" t="s">
        <v>2549</v>
      </c>
      <c r="I16416" t="s">
        <v>1454</v>
      </c>
      <c r="J16416" s="20">
        <v>29</v>
      </c>
      <c r="K16416" s="20" t="s">
        <v>3</v>
      </c>
      <c r="L16416" t="s">
        <v>1464</v>
      </c>
      <c r="M16416" s="20">
        <v>9.1199999999999992</v>
      </c>
      <c r="N16416" s="20">
        <v>6.38</v>
      </c>
      <c r="AE16416">
        <f t="shared" si="256"/>
        <v>2012</v>
      </c>
    </row>
    <row r="16417" spans="1:31" x14ac:dyDescent="0.25">
      <c r="A16417" s="7">
        <v>16414</v>
      </c>
      <c r="B16417" s="8">
        <v>41073</v>
      </c>
      <c r="C16417" t="s">
        <v>3</v>
      </c>
      <c r="D16417" t="s">
        <v>779</v>
      </c>
      <c r="E16417" t="s">
        <v>9</v>
      </c>
      <c r="F16417" t="s">
        <v>833</v>
      </c>
      <c r="G16417" t="s">
        <v>732</v>
      </c>
      <c r="H16417" s="135" t="s">
        <v>2179</v>
      </c>
      <c r="I16417" t="s">
        <v>1454</v>
      </c>
      <c r="J16417" s="20">
        <v>22</v>
      </c>
      <c r="K16417" s="20" t="s">
        <v>1465</v>
      </c>
      <c r="L16417" t="s">
        <v>1466</v>
      </c>
      <c r="M16417" s="20">
        <v>5.5</v>
      </c>
      <c r="N16417" s="20">
        <v>5.5</v>
      </c>
      <c r="AE16417">
        <f t="shared" si="256"/>
        <v>2012</v>
      </c>
    </row>
    <row r="16418" spans="1:31" x14ac:dyDescent="0.25">
      <c r="A16418" s="7">
        <v>16415</v>
      </c>
      <c r="B16418" s="8">
        <v>41073</v>
      </c>
      <c r="C16418" t="s">
        <v>3</v>
      </c>
      <c r="D16418" t="s">
        <v>733</v>
      </c>
      <c r="E16418" t="s">
        <v>9</v>
      </c>
      <c r="F16418" t="s">
        <v>1154</v>
      </c>
      <c r="G16418" t="s">
        <v>714</v>
      </c>
      <c r="H16418" s="135" t="s">
        <v>2028</v>
      </c>
      <c r="I16418" t="s">
        <v>1458</v>
      </c>
      <c r="J16418" s="20">
        <v>20</v>
      </c>
      <c r="K16418" s="20" t="s">
        <v>1465</v>
      </c>
      <c r="L16418" t="s">
        <v>1466</v>
      </c>
      <c r="M16418" s="20">
        <v>10</v>
      </c>
      <c r="N16418" s="20">
        <v>30</v>
      </c>
      <c r="AE16418">
        <f t="shared" si="256"/>
        <v>2012</v>
      </c>
    </row>
    <row r="16419" spans="1:31" x14ac:dyDescent="0.25">
      <c r="A16419" s="7">
        <v>16416</v>
      </c>
      <c r="B16419" s="8">
        <v>41073</v>
      </c>
      <c r="C16419" t="s">
        <v>3</v>
      </c>
      <c r="D16419" t="s">
        <v>543</v>
      </c>
      <c r="E16419" t="s">
        <v>9</v>
      </c>
      <c r="F16419" t="s">
        <v>733</v>
      </c>
      <c r="G16419" t="s">
        <v>895</v>
      </c>
      <c r="H16419" s="9" t="s">
        <v>2887</v>
      </c>
      <c r="I16419" t="s">
        <v>1454</v>
      </c>
      <c r="J16419" s="20">
        <v>40</v>
      </c>
      <c r="K16419" s="20" t="s">
        <v>3</v>
      </c>
      <c r="L16419" t="s">
        <v>1463</v>
      </c>
      <c r="M16419" s="20">
        <v>11.4</v>
      </c>
      <c r="N16419" s="20">
        <v>9.6</v>
      </c>
      <c r="AE16419">
        <f t="shared" si="256"/>
        <v>2012</v>
      </c>
    </row>
    <row r="16420" spans="1:31" x14ac:dyDescent="0.25">
      <c r="A16420" s="7">
        <v>16417</v>
      </c>
      <c r="B16420" s="8">
        <v>41073</v>
      </c>
      <c r="C16420" t="s">
        <v>3</v>
      </c>
      <c r="D16420" t="s">
        <v>1096</v>
      </c>
      <c r="E16420" t="s">
        <v>9</v>
      </c>
      <c r="F16420" t="s">
        <v>1099</v>
      </c>
      <c r="G16420" t="s">
        <v>648</v>
      </c>
      <c r="H16420" s="9" t="s">
        <v>2957</v>
      </c>
      <c r="I16420" t="s">
        <v>1456</v>
      </c>
      <c r="J16420" s="20">
        <v>30</v>
      </c>
      <c r="K16420" s="20" t="s">
        <v>3</v>
      </c>
      <c r="L16420" t="s">
        <v>1464</v>
      </c>
      <c r="M16420" s="20">
        <v>9.4</v>
      </c>
      <c r="N16420" s="20">
        <v>6.6</v>
      </c>
      <c r="O16420" t="s">
        <v>3</v>
      </c>
      <c r="P16420" s="13" t="s">
        <v>1143</v>
      </c>
      <c r="Q16420" t="s">
        <v>9</v>
      </c>
      <c r="R16420" t="s">
        <v>1042</v>
      </c>
      <c r="S16420" t="s">
        <v>1465</v>
      </c>
      <c r="U16420" t="s">
        <v>1465</v>
      </c>
      <c r="W16420" t="s">
        <v>1465</v>
      </c>
      <c r="Y16420" t="s">
        <v>1465</v>
      </c>
      <c r="AA16420" t="s">
        <v>1465</v>
      </c>
      <c r="AC16420" t="s">
        <v>1465</v>
      </c>
      <c r="AE16420">
        <f t="shared" si="256"/>
        <v>2012</v>
      </c>
    </row>
    <row r="16421" spans="1:31" x14ac:dyDescent="0.25">
      <c r="A16421" s="7">
        <v>16418</v>
      </c>
      <c r="B16421" s="8">
        <v>41074</v>
      </c>
      <c r="C16421" t="s">
        <v>3</v>
      </c>
      <c r="D16421" t="s">
        <v>614</v>
      </c>
      <c r="E16421" t="s">
        <v>9</v>
      </c>
      <c r="F16421" t="s">
        <v>1097</v>
      </c>
      <c r="G16421" t="s">
        <v>714</v>
      </c>
      <c r="H16421" s="9" t="s">
        <v>2106</v>
      </c>
      <c r="I16421" t="s">
        <v>1454</v>
      </c>
      <c r="J16421" s="20">
        <v>23</v>
      </c>
      <c r="K16421" s="20" t="s">
        <v>1465</v>
      </c>
      <c r="L16421" t="s">
        <v>1466</v>
      </c>
      <c r="M16421" s="20">
        <v>5.75</v>
      </c>
      <c r="N16421" s="20">
        <v>5.75</v>
      </c>
      <c r="AE16421">
        <f t="shared" si="256"/>
        <v>2012</v>
      </c>
    </row>
    <row r="16422" spans="1:31" x14ac:dyDescent="0.25">
      <c r="A16422" s="7">
        <v>16419</v>
      </c>
      <c r="B16422" s="8">
        <v>41075</v>
      </c>
      <c r="C16422" t="s">
        <v>3</v>
      </c>
      <c r="D16422" t="s">
        <v>1151</v>
      </c>
      <c r="E16422" t="s">
        <v>9</v>
      </c>
      <c r="F16422" t="s">
        <v>687</v>
      </c>
      <c r="G16422" t="s">
        <v>648</v>
      </c>
      <c r="H16422" s="135" t="s">
        <v>2384</v>
      </c>
      <c r="I16422" t="s">
        <v>1454</v>
      </c>
      <c r="J16422" s="20">
        <v>24</v>
      </c>
      <c r="K16422" s="20" t="s">
        <v>9</v>
      </c>
      <c r="L16422" t="s">
        <v>1464</v>
      </c>
      <c r="M16422" s="20">
        <v>5.28</v>
      </c>
      <c r="N16422" s="20">
        <v>7.72</v>
      </c>
      <c r="AE16422">
        <f t="shared" si="256"/>
        <v>2012</v>
      </c>
    </row>
    <row r="16423" spans="1:31" x14ac:dyDescent="0.25">
      <c r="A16423" s="7">
        <v>16420</v>
      </c>
      <c r="B16423" s="8">
        <v>41075</v>
      </c>
      <c r="C16423" t="s">
        <v>3</v>
      </c>
      <c r="D16423" t="s">
        <v>1148</v>
      </c>
      <c r="E16423" t="s">
        <v>9</v>
      </c>
      <c r="F16423" t="s">
        <v>1153</v>
      </c>
      <c r="G16423" t="s">
        <v>929</v>
      </c>
      <c r="H16423" s="135" t="s">
        <v>2678</v>
      </c>
      <c r="I16423" t="s">
        <v>1454</v>
      </c>
      <c r="J16423" s="20">
        <v>1</v>
      </c>
      <c r="K16423" s="20" t="s">
        <v>9</v>
      </c>
      <c r="L16423" t="s">
        <v>1464</v>
      </c>
      <c r="M16423" s="20">
        <v>0.22</v>
      </c>
      <c r="N16423" s="20">
        <v>1.28</v>
      </c>
      <c r="AE16423">
        <f t="shared" si="256"/>
        <v>2012</v>
      </c>
    </row>
    <row r="16424" spans="1:31" x14ac:dyDescent="0.25">
      <c r="A16424" s="7">
        <v>16421</v>
      </c>
      <c r="B16424" s="8">
        <v>41075</v>
      </c>
      <c r="C16424" t="s">
        <v>3</v>
      </c>
      <c r="D16424" t="s">
        <v>1144</v>
      </c>
      <c r="E16424" t="s">
        <v>9</v>
      </c>
      <c r="F16424" t="s">
        <v>1139</v>
      </c>
      <c r="G16424" t="s">
        <v>17</v>
      </c>
      <c r="H16424" s="135" t="s">
        <v>1552</v>
      </c>
      <c r="I16424" t="s">
        <v>1454</v>
      </c>
      <c r="J16424" s="20">
        <v>3</v>
      </c>
      <c r="K16424" s="20" t="s">
        <v>1465</v>
      </c>
      <c r="L16424" t="s">
        <v>1466</v>
      </c>
      <c r="M16424" s="20">
        <v>0.75</v>
      </c>
      <c r="N16424" s="20">
        <v>0.75</v>
      </c>
      <c r="AE16424">
        <f t="shared" si="256"/>
        <v>2012</v>
      </c>
    </row>
    <row r="16425" spans="1:31" x14ac:dyDescent="0.25">
      <c r="A16425" s="7">
        <v>16422</v>
      </c>
      <c r="B16425" s="8">
        <v>41075</v>
      </c>
      <c r="C16425" t="s">
        <v>3</v>
      </c>
      <c r="D16425" t="s">
        <v>968</v>
      </c>
      <c r="E16425" t="s">
        <v>9</v>
      </c>
      <c r="F16425" t="s">
        <v>978</v>
      </c>
      <c r="G16425" t="s">
        <v>870</v>
      </c>
      <c r="H16425" s="135" t="s">
        <v>1496</v>
      </c>
      <c r="I16425" t="s">
        <v>1454</v>
      </c>
      <c r="J16425" s="20">
        <v>72</v>
      </c>
      <c r="K16425" s="20" t="s">
        <v>9</v>
      </c>
      <c r="L16425" t="s">
        <v>1464</v>
      </c>
      <c r="M16425" s="20">
        <v>15.84</v>
      </c>
      <c r="N16425" s="20">
        <v>21.16</v>
      </c>
      <c r="AE16425">
        <f t="shared" si="256"/>
        <v>2012</v>
      </c>
    </row>
    <row r="16426" spans="1:31" x14ac:dyDescent="0.25">
      <c r="A16426" s="7">
        <v>16423</v>
      </c>
      <c r="B16426" s="8">
        <v>41075</v>
      </c>
      <c r="C16426" t="s">
        <v>3</v>
      </c>
      <c r="D16426" t="s">
        <v>1148</v>
      </c>
      <c r="E16426" t="s">
        <v>9</v>
      </c>
      <c r="F16426" t="s">
        <v>1140</v>
      </c>
      <c r="G16426" t="s">
        <v>569</v>
      </c>
      <c r="H16426" s="9" t="s">
        <v>2165</v>
      </c>
      <c r="I16426" t="s">
        <v>1454</v>
      </c>
      <c r="J16426" s="20">
        <v>1</v>
      </c>
      <c r="K16426" s="20" t="s">
        <v>1465</v>
      </c>
      <c r="L16426" t="s">
        <v>1466</v>
      </c>
      <c r="M16426" s="20">
        <v>0.25</v>
      </c>
      <c r="N16426" s="20">
        <v>0.25</v>
      </c>
      <c r="AE16426">
        <f t="shared" si="256"/>
        <v>2012</v>
      </c>
    </row>
    <row r="16427" spans="1:31" x14ac:dyDescent="0.25">
      <c r="A16427" s="7">
        <v>16424</v>
      </c>
      <c r="B16427" s="8">
        <v>41076</v>
      </c>
      <c r="C16427" t="s">
        <v>3</v>
      </c>
      <c r="D16427" t="s">
        <v>518</v>
      </c>
      <c r="E16427" t="s">
        <v>9</v>
      </c>
      <c r="F16427" t="s">
        <v>869</v>
      </c>
      <c r="G16427" t="s">
        <v>377</v>
      </c>
      <c r="H16427" s="9" t="s">
        <v>2124</v>
      </c>
      <c r="I16427" t="s">
        <v>1454</v>
      </c>
      <c r="J16427" s="20">
        <v>35</v>
      </c>
      <c r="K16427" s="20" t="s">
        <v>1465</v>
      </c>
      <c r="L16427" t="s">
        <v>1466</v>
      </c>
      <c r="M16427" s="20">
        <v>8.75</v>
      </c>
      <c r="N16427" s="20">
        <v>8.75</v>
      </c>
      <c r="AE16427">
        <f t="shared" si="256"/>
        <v>2012</v>
      </c>
    </row>
    <row r="16428" spans="1:31" x14ac:dyDescent="0.25">
      <c r="A16428" s="7">
        <v>16425</v>
      </c>
      <c r="B16428" s="8">
        <v>41076</v>
      </c>
      <c r="C16428" t="s">
        <v>3</v>
      </c>
      <c r="D16428" t="s">
        <v>1083</v>
      </c>
      <c r="E16428" t="s">
        <v>9</v>
      </c>
      <c r="F16428" t="s">
        <v>1045</v>
      </c>
      <c r="G16428" t="s">
        <v>648</v>
      </c>
      <c r="H16428" s="136" t="s">
        <v>1496</v>
      </c>
      <c r="I16428" t="s">
        <v>1454</v>
      </c>
      <c r="J16428" s="20">
        <v>25</v>
      </c>
      <c r="K16428" s="20" t="s">
        <v>9</v>
      </c>
      <c r="L16428" t="s">
        <v>1464</v>
      </c>
      <c r="M16428" s="20">
        <v>5.5</v>
      </c>
      <c r="N16428" s="20">
        <v>8</v>
      </c>
      <c r="AE16428">
        <f t="shared" si="256"/>
        <v>2012</v>
      </c>
    </row>
    <row r="16429" spans="1:31" x14ac:dyDescent="0.25">
      <c r="A16429" s="7">
        <v>16426</v>
      </c>
      <c r="B16429" s="8">
        <v>41076</v>
      </c>
      <c r="C16429" t="s">
        <v>3</v>
      </c>
      <c r="D16429" t="s">
        <v>265</v>
      </c>
      <c r="E16429" t="s">
        <v>9</v>
      </c>
      <c r="F16429" t="s">
        <v>1082</v>
      </c>
      <c r="G16429" t="s">
        <v>648</v>
      </c>
      <c r="H16429" s="136" t="s">
        <v>1496</v>
      </c>
      <c r="I16429" t="s">
        <v>1454</v>
      </c>
      <c r="J16429" s="20">
        <v>30</v>
      </c>
      <c r="K16429" s="20" t="s">
        <v>3</v>
      </c>
      <c r="L16429" t="s">
        <v>1464</v>
      </c>
      <c r="M16429" s="20">
        <v>9.4</v>
      </c>
      <c r="N16429" s="20">
        <v>6.6</v>
      </c>
      <c r="AE16429">
        <f t="shared" si="256"/>
        <v>2012</v>
      </c>
    </row>
    <row r="16430" spans="1:31" x14ac:dyDescent="0.25">
      <c r="A16430" s="7">
        <v>16427</v>
      </c>
      <c r="B16430" s="8">
        <v>41077</v>
      </c>
      <c r="C16430" t="s">
        <v>3</v>
      </c>
      <c r="D16430" t="s">
        <v>1095</v>
      </c>
      <c r="E16430" t="s">
        <v>9</v>
      </c>
      <c r="F16430" t="s">
        <v>44</v>
      </c>
      <c r="G16430" t="s">
        <v>870</v>
      </c>
      <c r="H16430" s="135" t="s">
        <v>2508</v>
      </c>
      <c r="I16430" t="s">
        <v>1454</v>
      </c>
      <c r="J16430" s="20">
        <v>27</v>
      </c>
      <c r="K16430" s="20" t="s">
        <v>3</v>
      </c>
      <c r="L16430" t="s">
        <v>1464</v>
      </c>
      <c r="M16430" s="20">
        <v>8.56</v>
      </c>
      <c r="N16430" s="20">
        <v>5.9399999999999995</v>
      </c>
      <c r="AE16430">
        <f t="shared" si="256"/>
        <v>2012</v>
      </c>
    </row>
    <row r="16431" spans="1:31" x14ac:dyDescent="0.25">
      <c r="A16431" s="7">
        <v>16428</v>
      </c>
      <c r="B16431" s="8">
        <v>41077</v>
      </c>
      <c r="C16431" t="s">
        <v>3</v>
      </c>
      <c r="D16431" t="s">
        <v>543</v>
      </c>
      <c r="E16431" t="s">
        <v>9</v>
      </c>
      <c r="F16431" t="s">
        <v>427</v>
      </c>
      <c r="G16431" t="s">
        <v>870</v>
      </c>
      <c r="H16431" s="9" t="s">
        <v>2609</v>
      </c>
      <c r="I16431" t="s">
        <v>1454</v>
      </c>
      <c r="J16431" s="20">
        <v>32</v>
      </c>
      <c r="K16431" s="20" t="s">
        <v>9</v>
      </c>
      <c r="L16431" t="s">
        <v>1464</v>
      </c>
      <c r="M16431" s="20">
        <v>7.04</v>
      </c>
      <c r="N16431" s="20">
        <v>9.9600000000000009</v>
      </c>
      <c r="AE16431">
        <f t="shared" si="256"/>
        <v>2012</v>
      </c>
    </row>
    <row r="16432" spans="1:31" x14ac:dyDescent="0.25">
      <c r="A16432" s="7">
        <v>16429</v>
      </c>
      <c r="B16432" s="8">
        <v>41079</v>
      </c>
      <c r="C16432" t="s">
        <v>3</v>
      </c>
      <c r="D16432" t="s">
        <v>1046</v>
      </c>
      <c r="E16432" t="s">
        <v>9</v>
      </c>
      <c r="F16432" t="s">
        <v>1135</v>
      </c>
      <c r="G16432" t="s">
        <v>895</v>
      </c>
      <c r="H16432" s="135" t="s">
        <v>2590</v>
      </c>
      <c r="I16432" t="s">
        <v>1454</v>
      </c>
      <c r="J16432" s="20">
        <v>34</v>
      </c>
      <c r="K16432" s="20" t="s">
        <v>3</v>
      </c>
      <c r="L16432" t="s">
        <v>1463</v>
      </c>
      <c r="M16432" s="20">
        <v>9.84</v>
      </c>
      <c r="N16432" s="20">
        <v>8.16</v>
      </c>
      <c r="AE16432">
        <f t="shared" si="256"/>
        <v>2012</v>
      </c>
    </row>
    <row r="16433" spans="1:31" x14ac:dyDescent="0.25">
      <c r="A16433" s="7">
        <v>16430</v>
      </c>
      <c r="B16433" s="8">
        <v>41080</v>
      </c>
      <c r="C16433" t="s">
        <v>3</v>
      </c>
      <c r="D16433" t="s">
        <v>779</v>
      </c>
      <c r="E16433" t="s">
        <v>9</v>
      </c>
      <c r="F16433" t="s">
        <v>833</v>
      </c>
      <c r="G16433" t="s">
        <v>732</v>
      </c>
      <c r="H16433" s="135" t="s">
        <v>2249</v>
      </c>
      <c r="I16433" t="s">
        <v>1454</v>
      </c>
      <c r="J16433" s="20">
        <v>10</v>
      </c>
      <c r="K16433" s="20" t="s">
        <v>3</v>
      </c>
      <c r="L16433" t="s">
        <v>1464</v>
      </c>
      <c r="M16433" s="20">
        <v>3.8</v>
      </c>
      <c r="N16433" s="20">
        <v>2.2000000000000002</v>
      </c>
      <c r="AE16433">
        <f t="shared" si="256"/>
        <v>2012</v>
      </c>
    </row>
    <row r="16434" spans="1:31" x14ac:dyDescent="0.25">
      <c r="A16434" s="7">
        <v>16431</v>
      </c>
      <c r="B16434" s="8">
        <v>41080</v>
      </c>
      <c r="C16434" t="s">
        <v>3</v>
      </c>
      <c r="D16434" t="s">
        <v>1018</v>
      </c>
      <c r="E16434" t="s">
        <v>9</v>
      </c>
      <c r="F16434" t="s">
        <v>55</v>
      </c>
      <c r="G16434" t="s">
        <v>895</v>
      </c>
      <c r="H16434" s="135" t="s">
        <v>2577</v>
      </c>
      <c r="I16434" t="s">
        <v>1454</v>
      </c>
      <c r="J16434" s="20">
        <v>68</v>
      </c>
      <c r="K16434" s="20" t="s">
        <v>3</v>
      </c>
      <c r="L16434" t="s">
        <v>1464</v>
      </c>
      <c r="M16434" s="20">
        <v>20.04</v>
      </c>
      <c r="N16434" s="20">
        <v>14.96</v>
      </c>
      <c r="AE16434">
        <f t="shared" si="256"/>
        <v>2012</v>
      </c>
    </row>
    <row r="16435" spans="1:31" x14ac:dyDescent="0.25">
      <c r="A16435" s="7">
        <v>16432</v>
      </c>
      <c r="B16435" s="8">
        <v>41080</v>
      </c>
      <c r="C16435" t="s">
        <v>3</v>
      </c>
      <c r="D16435" t="s">
        <v>1144</v>
      </c>
      <c r="E16435" t="s">
        <v>9</v>
      </c>
      <c r="F16435" t="s">
        <v>779</v>
      </c>
      <c r="G16435" t="s">
        <v>648</v>
      </c>
      <c r="H16435" s="136" t="s">
        <v>1496</v>
      </c>
      <c r="I16435" t="s">
        <v>1455</v>
      </c>
      <c r="J16435" s="20">
        <v>80</v>
      </c>
      <c r="K16435" s="20" t="s">
        <v>1465</v>
      </c>
      <c r="L16435" t="s">
        <v>1466</v>
      </c>
      <c r="M16435" s="20">
        <v>10</v>
      </c>
      <c r="N16435" s="20">
        <v>10</v>
      </c>
      <c r="AE16435">
        <f t="shared" si="256"/>
        <v>2012</v>
      </c>
    </row>
    <row r="16436" spans="1:31" x14ac:dyDescent="0.25">
      <c r="A16436" s="7">
        <v>16433</v>
      </c>
      <c r="B16436" s="8">
        <v>41082</v>
      </c>
      <c r="C16436" t="s">
        <v>3</v>
      </c>
      <c r="D16436" t="s">
        <v>350</v>
      </c>
      <c r="E16436" t="s">
        <v>9</v>
      </c>
      <c r="F16436" t="s">
        <v>1139</v>
      </c>
      <c r="G16436" t="s">
        <v>14</v>
      </c>
      <c r="H16436" s="135" t="s">
        <v>1507</v>
      </c>
      <c r="I16436" t="s">
        <v>1454</v>
      </c>
      <c r="J16436" s="20">
        <v>69</v>
      </c>
      <c r="K16436" s="20" t="s">
        <v>9</v>
      </c>
      <c r="L16436" t="s">
        <v>1464</v>
      </c>
      <c r="M16436" s="20">
        <v>15.18</v>
      </c>
      <c r="N16436" s="20">
        <v>20.32</v>
      </c>
      <c r="AE16436">
        <f t="shared" si="256"/>
        <v>2012</v>
      </c>
    </row>
    <row r="16437" spans="1:31" x14ac:dyDescent="0.25">
      <c r="A16437" s="7">
        <v>16434</v>
      </c>
      <c r="B16437" s="8">
        <v>41083</v>
      </c>
      <c r="C16437" t="s">
        <v>3</v>
      </c>
      <c r="D16437" t="s">
        <v>1149</v>
      </c>
      <c r="E16437" t="s">
        <v>9</v>
      </c>
      <c r="F16437" t="s">
        <v>1153</v>
      </c>
      <c r="G16437" t="s">
        <v>648</v>
      </c>
      <c r="H16437" s="9" t="s">
        <v>1797</v>
      </c>
      <c r="I16437" t="s">
        <v>1454</v>
      </c>
      <c r="J16437" s="20">
        <v>21</v>
      </c>
      <c r="K16437" s="20" t="s">
        <v>9</v>
      </c>
      <c r="L16437" t="s">
        <v>1463</v>
      </c>
      <c r="M16437" s="20">
        <v>5.04</v>
      </c>
      <c r="N16437" s="20">
        <v>6.46</v>
      </c>
      <c r="AE16437">
        <f t="shared" si="256"/>
        <v>2012</v>
      </c>
    </row>
    <row r="16438" spans="1:31" x14ac:dyDescent="0.25">
      <c r="A16438" s="7">
        <v>16435</v>
      </c>
      <c r="B16438" s="8">
        <v>41083</v>
      </c>
      <c r="C16438" t="s">
        <v>3</v>
      </c>
      <c r="D16438" t="s">
        <v>543</v>
      </c>
      <c r="E16438" t="s">
        <v>9</v>
      </c>
      <c r="F16438" t="s">
        <v>687</v>
      </c>
      <c r="G16438" t="s">
        <v>648</v>
      </c>
      <c r="H16438" s="135" t="s">
        <v>1810</v>
      </c>
      <c r="I16438" t="s">
        <v>1454</v>
      </c>
      <c r="J16438" s="20">
        <v>46</v>
      </c>
      <c r="K16438" s="20" t="s">
        <v>3</v>
      </c>
      <c r="L16438" t="s">
        <v>1464</v>
      </c>
      <c r="M16438" s="20">
        <v>13.879999999999999</v>
      </c>
      <c r="N16438" s="20">
        <v>10.120000000000001</v>
      </c>
      <c r="AE16438">
        <f t="shared" si="256"/>
        <v>2012</v>
      </c>
    </row>
    <row r="16439" spans="1:31" x14ac:dyDescent="0.25">
      <c r="A16439" s="7">
        <v>16436</v>
      </c>
      <c r="B16439" s="8">
        <v>41083</v>
      </c>
      <c r="C16439" t="s">
        <v>3</v>
      </c>
      <c r="D16439" t="s">
        <v>543</v>
      </c>
      <c r="E16439" t="s">
        <v>9</v>
      </c>
      <c r="F16439" t="s">
        <v>45</v>
      </c>
      <c r="G16439" t="s">
        <v>377</v>
      </c>
      <c r="H16439" s="9" t="s">
        <v>3158</v>
      </c>
      <c r="I16439" t="s">
        <v>1454</v>
      </c>
      <c r="J16439" s="20">
        <v>40</v>
      </c>
      <c r="K16439" s="20" t="s">
        <v>3</v>
      </c>
      <c r="L16439" t="s">
        <v>1463</v>
      </c>
      <c r="M16439" s="20">
        <v>11.4</v>
      </c>
      <c r="N16439" s="20">
        <v>9.6</v>
      </c>
      <c r="AE16439">
        <f t="shared" si="256"/>
        <v>2012</v>
      </c>
    </row>
    <row r="16440" spans="1:31" x14ac:dyDescent="0.25">
      <c r="A16440" s="7">
        <v>16437</v>
      </c>
      <c r="B16440" s="8">
        <v>41084</v>
      </c>
      <c r="C16440" t="s">
        <v>3</v>
      </c>
      <c r="D16440" t="s">
        <v>1119</v>
      </c>
      <c r="E16440" t="s">
        <v>9</v>
      </c>
      <c r="F16440" t="s">
        <v>1116</v>
      </c>
      <c r="G16440" t="s">
        <v>929</v>
      </c>
      <c r="H16440" s="135" t="s">
        <v>2644</v>
      </c>
      <c r="I16440" t="s">
        <v>1454</v>
      </c>
      <c r="J16440" s="20">
        <v>8</v>
      </c>
      <c r="K16440" s="20" t="s">
        <v>3</v>
      </c>
      <c r="L16440" t="s">
        <v>1464</v>
      </c>
      <c r="M16440" s="20">
        <v>3.24</v>
      </c>
      <c r="N16440" s="20">
        <v>1.76</v>
      </c>
      <c r="AE16440">
        <f t="shared" si="256"/>
        <v>2012</v>
      </c>
    </row>
    <row r="16441" spans="1:31" x14ac:dyDescent="0.25">
      <c r="A16441" s="7">
        <v>16438</v>
      </c>
      <c r="B16441" s="8">
        <v>41084</v>
      </c>
      <c r="C16441" t="s">
        <v>3</v>
      </c>
      <c r="D16441" t="s">
        <v>1119</v>
      </c>
      <c r="E16441" t="s">
        <v>9</v>
      </c>
      <c r="F16441" t="s">
        <v>1116</v>
      </c>
      <c r="G16441" t="s">
        <v>929</v>
      </c>
      <c r="H16441" s="135" t="s">
        <v>2650</v>
      </c>
      <c r="I16441" t="s">
        <v>1454</v>
      </c>
      <c r="J16441" s="20">
        <v>21</v>
      </c>
      <c r="K16441" s="20" t="s">
        <v>9</v>
      </c>
      <c r="L16441" t="s">
        <v>1464</v>
      </c>
      <c r="M16441" s="20">
        <v>4.62</v>
      </c>
      <c r="N16441" s="20">
        <v>6.88</v>
      </c>
      <c r="AE16441">
        <f t="shared" si="256"/>
        <v>2012</v>
      </c>
    </row>
    <row r="16442" spans="1:31" x14ac:dyDescent="0.25">
      <c r="A16442" s="7">
        <v>16439</v>
      </c>
      <c r="B16442" s="8">
        <v>41086</v>
      </c>
      <c r="C16442" t="s">
        <v>3</v>
      </c>
      <c r="D16442" t="s">
        <v>698</v>
      </c>
      <c r="E16442" t="s">
        <v>9</v>
      </c>
      <c r="F16442" t="s">
        <v>578</v>
      </c>
      <c r="G16442" t="s">
        <v>377</v>
      </c>
      <c r="H16442" s="135" t="s">
        <v>1496</v>
      </c>
      <c r="I16442" t="s">
        <v>1455</v>
      </c>
      <c r="J16442" s="20">
        <v>22</v>
      </c>
      <c r="K16442" s="20" t="s">
        <v>3</v>
      </c>
      <c r="L16442" t="s">
        <v>1463</v>
      </c>
      <c r="M16442" s="20">
        <v>3.36</v>
      </c>
      <c r="N16442" s="20">
        <v>2.64</v>
      </c>
      <c r="AE16442">
        <f t="shared" si="256"/>
        <v>2012</v>
      </c>
    </row>
    <row r="16443" spans="1:31" x14ac:dyDescent="0.25">
      <c r="A16443" s="7">
        <v>16440</v>
      </c>
      <c r="B16443" s="8">
        <v>41086</v>
      </c>
      <c r="C16443" t="s">
        <v>3</v>
      </c>
      <c r="D16443" t="s">
        <v>104</v>
      </c>
      <c r="E16443" t="s">
        <v>9</v>
      </c>
      <c r="F16443" t="s">
        <v>665</v>
      </c>
      <c r="G16443" t="s">
        <v>929</v>
      </c>
      <c r="H16443" s="9" t="s">
        <v>2652</v>
      </c>
      <c r="I16443" t="s">
        <v>1454</v>
      </c>
      <c r="J16443" s="20">
        <v>81</v>
      </c>
      <c r="K16443" s="20" t="s">
        <v>3</v>
      </c>
      <c r="L16443" t="s">
        <v>1464</v>
      </c>
      <c r="M16443" s="20">
        <v>23.68</v>
      </c>
      <c r="N16443" s="20">
        <v>17.82</v>
      </c>
      <c r="AE16443">
        <f t="shared" si="256"/>
        <v>2012</v>
      </c>
    </row>
    <row r="16444" spans="1:31" x14ac:dyDescent="0.25">
      <c r="A16444" s="7">
        <v>16441</v>
      </c>
      <c r="B16444" s="8">
        <v>41086</v>
      </c>
      <c r="C16444" t="s">
        <v>3</v>
      </c>
      <c r="D16444" t="s">
        <v>1151</v>
      </c>
      <c r="E16444" t="s">
        <v>9</v>
      </c>
      <c r="F16444" t="s">
        <v>810</v>
      </c>
      <c r="G16444" t="s">
        <v>929</v>
      </c>
      <c r="H16444" s="9" t="s">
        <v>2895</v>
      </c>
      <c r="I16444" t="s">
        <v>1454</v>
      </c>
      <c r="J16444" s="20">
        <v>21</v>
      </c>
      <c r="K16444" s="20" t="s">
        <v>9</v>
      </c>
      <c r="L16444" t="s">
        <v>1463</v>
      </c>
      <c r="M16444" s="20">
        <v>5.04</v>
      </c>
      <c r="N16444" s="20">
        <v>6.46</v>
      </c>
      <c r="AE16444">
        <f t="shared" si="256"/>
        <v>2012</v>
      </c>
    </row>
    <row r="16445" spans="1:31" x14ac:dyDescent="0.25">
      <c r="A16445" s="7">
        <v>16442</v>
      </c>
      <c r="B16445" s="8">
        <v>41087</v>
      </c>
      <c r="C16445" t="s">
        <v>3</v>
      </c>
      <c r="D16445" t="s">
        <v>1151</v>
      </c>
      <c r="E16445" t="s">
        <v>9</v>
      </c>
      <c r="F16445" t="s">
        <v>1154</v>
      </c>
      <c r="G16445" t="s">
        <v>714</v>
      </c>
      <c r="H16445" s="135" t="s">
        <v>1998</v>
      </c>
      <c r="I16445" t="s">
        <v>1454</v>
      </c>
      <c r="J16445" s="20">
        <v>15</v>
      </c>
      <c r="K16445" s="20" t="s">
        <v>9</v>
      </c>
      <c r="L16445" t="s">
        <v>1464</v>
      </c>
      <c r="M16445" s="20">
        <v>3.3</v>
      </c>
      <c r="N16445" s="20">
        <v>5.2</v>
      </c>
      <c r="AE16445">
        <f t="shared" si="256"/>
        <v>2012</v>
      </c>
    </row>
    <row r="16446" spans="1:31" x14ac:dyDescent="0.25">
      <c r="A16446" s="7">
        <v>16443</v>
      </c>
      <c r="B16446" s="8">
        <v>41087</v>
      </c>
      <c r="C16446" t="s">
        <v>3</v>
      </c>
      <c r="D16446" t="s">
        <v>465</v>
      </c>
      <c r="E16446" t="s">
        <v>9</v>
      </c>
      <c r="F16446" t="s">
        <v>1131</v>
      </c>
      <c r="G16446" t="s">
        <v>895</v>
      </c>
      <c r="H16446" s="135" t="s">
        <v>2538</v>
      </c>
      <c r="I16446" t="s">
        <v>1454</v>
      </c>
      <c r="J16446" s="20">
        <v>28</v>
      </c>
      <c r="K16446" s="20" t="s">
        <v>9</v>
      </c>
      <c r="L16446" t="s">
        <v>1464</v>
      </c>
      <c r="M16446" s="20">
        <v>6.16</v>
      </c>
      <c r="N16446" s="20">
        <v>8.84</v>
      </c>
      <c r="AE16446">
        <f t="shared" si="256"/>
        <v>2012</v>
      </c>
    </row>
    <row r="16447" spans="1:31" x14ac:dyDescent="0.25">
      <c r="A16447" s="7">
        <v>16444</v>
      </c>
      <c r="B16447" s="8">
        <v>41087</v>
      </c>
      <c r="C16447" t="s">
        <v>3</v>
      </c>
      <c r="D16447" t="s">
        <v>614</v>
      </c>
      <c r="E16447" t="s">
        <v>9</v>
      </c>
      <c r="F16447" t="s">
        <v>1097</v>
      </c>
      <c r="G16447" t="s">
        <v>714</v>
      </c>
      <c r="H16447" s="9" t="s">
        <v>3159</v>
      </c>
      <c r="I16447" t="s">
        <v>1454</v>
      </c>
      <c r="J16447" s="20">
        <v>27</v>
      </c>
      <c r="K16447" s="20" t="s">
        <v>3</v>
      </c>
      <c r="L16447" t="s">
        <v>1464</v>
      </c>
      <c r="M16447" s="20">
        <v>8.56</v>
      </c>
      <c r="N16447" s="20">
        <v>5.9399999999999995</v>
      </c>
      <c r="AE16447">
        <f t="shared" si="256"/>
        <v>2012</v>
      </c>
    </row>
    <row r="16448" spans="1:31" x14ac:dyDescent="0.25">
      <c r="A16448" s="7">
        <v>16445</v>
      </c>
      <c r="B16448" s="8">
        <v>41087</v>
      </c>
      <c r="C16448" t="s">
        <v>3</v>
      </c>
      <c r="D16448" t="s">
        <v>440</v>
      </c>
      <c r="E16448" t="s">
        <v>9</v>
      </c>
      <c r="F16448" t="s">
        <v>1088</v>
      </c>
      <c r="G16448" t="s">
        <v>861</v>
      </c>
      <c r="H16448" s="135" t="s">
        <v>1496</v>
      </c>
      <c r="I16448" t="s">
        <v>1454</v>
      </c>
      <c r="J16448" s="20">
        <v>38</v>
      </c>
      <c r="K16448" s="20" t="s">
        <v>1465</v>
      </c>
      <c r="L16448" t="s">
        <v>1466</v>
      </c>
      <c r="M16448" s="20">
        <v>9.5</v>
      </c>
      <c r="N16448" s="20">
        <v>9.5</v>
      </c>
      <c r="AE16448">
        <f t="shared" si="256"/>
        <v>2012</v>
      </c>
    </row>
    <row r="16449" spans="1:31" x14ac:dyDescent="0.25">
      <c r="A16449" s="7">
        <v>16446</v>
      </c>
      <c r="B16449" s="8">
        <v>41088</v>
      </c>
      <c r="C16449" t="s">
        <v>3</v>
      </c>
      <c r="D16449" t="s">
        <v>1095</v>
      </c>
      <c r="E16449" t="s">
        <v>9</v>
      </c>
      <c r="F16449" t="s">
        <v>1154</v>
      </c>
      <c r="G16449" t="s">
        <v>714</v>
      </c>
      <c r="H16449" s="135" t="s">
        <v>2230</v>
      </c>
      <c r="I16449" t="s">
        <v>1454</v>
      </c>
      <c r="J16449" s="20">
        <v>25</v>
      </c>
      <c r="K16449" s="20" t="s">
        <v>3</v>
      </c>
      <c r="L16449" t="s">
        <v>1464</v>
      </c>
      <c r="M16449" s="20">
        <v>8</v>
      </c>
      <c r="N16449" s="20">
        <v>5.5</v>
      </c>
      <c r="AE16449">
        <f t="shared" si="256"/>
        <v>2012</v>
      </c>
    </row>
    <row r="16450" spans="1:31" x14ac:dyDescent="0.25">
      <c r="A16450" s="7">
        <v>16447</v>
      </c>
      <c r="B16450" s="8">
        <v>41088</v>
      </c>
      <c r="C16450" t="s">
        <v>3</v>
      </c>
      <c r="D16450" t="s">
        <v>1095</v>
      </c>
      <c r="E16450" t="s">
        <v>9</v>
      </c>
      <c r="F16450" t="s">
        <v>44</v>
      </c>
      <c r="G16450" t="s">
        <v>870</v>
      </c>
      <c r="H16450" s="135" t="s">
        <v>2487</v>
      </c>
      <c r="I16450" t="s">
        <v>1454</v>
      </c>
      <c r="J16450" s="20">
        <v>20</v>
      </c>
      <c r="K16450" s="20" t="s">
        <v>3</v>
      </c>
      <c r="L16450" t="s">
        <v>1463</v>
      </c>
      <c r="M16450" s="20">
        <v>6.2</v>
      </c>
      <c r="N16450" s="20">
        <v>4.8</v>
      </c>
      <c r="AE16450">
        <f t="shared" si="256"/>
        <v>2012</v>
      </c>
    </row>
    <row r="16451" spans="1:31" x14ac:dyDescent="0.25">
      <c r="A16451" s="7">
        <v>16448</v>
      </c>
      <c r="B16451" s="8">
        <v>41088</v>
      </c>
      <c r="C16451" t="s">
        <v>3</v>
      </c>
      <c r="D16451" t="s">
        <v>808</v>
      </c>
      <c r="E16451" t="s">
        <v>9</v>
      </c>
      <c r="F16451" t="s">
        <v>1135</v>
      </c>
      <c r="G16451" t="s">
        <v>648</v>
      </c>
      <c r="H16451" s="136" t="s">
        <v>1496</v>
      </c>
      <c r="I16451" t="s">
        <v>1454</v>
      </c>
      <c r="J16451" s="20">
        <v>10</v>
      </c>
      <c r="K16451" s="20" t="s">
        <v>1465</v>
      </c>
      <c r="L16451" t="s">
        <v>1466</v>
      </c>
      <c r="M16451" s="20">
        <v>2.5</v>
      </c>
      <c r="N16451" s="20">
        <v>2.5</v>
      </c>
      <c r="AE16451">
        <f t="shared" si="256"/>
        <v>2012</v>
      </c>
    </row>
    <row r="16452" spans="1:31" x14ac:dyDescent="0.25">
      <c r="A16452" s="7">
        <v>16449</v>
      </c>
      <c r="B16452" s="8">
        <v>41088</v>
      </c>
      <c r="C16452" t="s">
        <v>3</v>
      </c>
      <c r="D16452" t="s">
        <v>1008</v>
      </c>
      <c r="E16452" t="s">
        <v>9</v>
      </c>
      <c r="F16452" t="s">
        <v>1082</v>
      </c>
      <c r="G16452" t="s">
        <v>648</v>
      </c>
      <c r="H16452" s="136" t="s">
        <v>1496</v>
      </c>
      <c r="I16452" t="s">
        <v>1454</v>
      </c>
      <c r="J16452" s="20">
        <v>30</v>
      </c>
      <c r="K16452" s="20" t="s">
        <v>3</v>
      </c>
      <c r="L16452" t="s">
        <v>1464</v>
      </c>
      <c r="M16452" s="20">
        <v>9.4</v>
      </c>
      <c r="N16452" s="20">
        <v>6.6</v>
      </c>
      <c r="AE16452">
        <f t="shared" ref="AE16452:AE16515" si="257">YEAR(B16452)</f>
        <v>2012</v>
      </c>
    </row>
    <row r="16453" spans="1:31" x14ac:dyDescent="0.25">
      <c r="A16453" s="7">
        <v>16450</v>
      </c>
      <c r="B16453" s="8">
        <v>41089</v>
      </c>
      <c r="C16453" t="s">
        <v>3</v>
      </c>
      <c r="D16453" t="s">
        <v>786</v>
      </c>
      <c r="E16453" t="s">
        <v>9</v>
      </c>
      <c r="F16453" t="s">
        <v>91</v>
      </c>
      <c r="G16453" t="s">
        <v>895</v>
      </c>
      <c r="H16453" s="135" t="s">
        <v>2930</v>
      </c>
      <c r="I16453" t="s">
        <v>1454</v>
      </c>
      <c r="J16453" s="20">
        <v>15</v>
      </c>
      <c r="K16453" s="20" t="s">
        <v>3</v>
      </c>
      <c r="L16453" t="s">
        <v>1463</v>
      </c>
      <c r="M16453" s="20">
        <v>4.9000000000000004</v>
      </c>
      <c r="N16453" s="20">
        <v>3.6</v>
      </c>
      <c r="AE16453">
        <f t="shared" si="257"/>
        <v>2012</v>
      </c>
    </row>
    <row r="16454" spans="1:31" x14ac:dyDescent="0.25">
      <c r="A16454" s="7">
        <v>16451</v>
      </c>
      <c r="B16454" s="8">
        <v>41089</v>
      </c>
      <c r="C16454" t="s">
        <v>3</v>
      </c>
      <c r="D16454" t="s">
        <v>107</v>
      </c>
      <c r="E16454" t="s">
        <v>9</v>
      </c>
      <c r="F16454" t="s">
        <v>1135</v>
      </c>
      <c r="G16454" t="s">
        <v>648</v>
      </c>
      <c r="H16454" s="136" t="s">
        <v>1496</v>
      </c>
      <c r="I16454" t="s">
        <v>1454</v>
      </c>
      <c r="J16454" s="20">
        <v>29</v>
      </c>
      <c r="K16454" s="20" t="s">
        <v>1465</v>
      </c>
      <c r="L16454" t="s">
        <v>1466</v>
      </c>
      <c r="M16454" s="20">
        <v>7.25</v>
      </c>
      <c r="N16454" s="20">
        <v>7.25</v>
      </c>
      <c r="AE16454">
        <f t="shared" si="257"/>
        <v>2012</v>
      </c>
    </row>
    <row r="16455" spans="1:31" x14ac:dyDescent="0.25">
      <c r="A16455" s="7">
        <v>16452</v>
      </c>
      <c r="B16455" s="8">
        <v>41089</v>
      </c>
      <c r="C16455" t="s">
        <v>3</v>
      </c>
      <c r="D16455" t="s">
        <v>265</v>
      </c>
      <c r="E16455" t="s">
        <v>9</v>
      </c>
      <c r="F16455" t="s">
        <v>1142</v>
      </c>
      <c r="G16455" t="s">
        <v>648</v>
      </c>
      <c r="H16455" s="136" t="s">
        <v>1496</v>
      </c>
      <c r="I16455" t="s">
        <v>1454</v>
      </c>
      <c r="J16455" s="20">
        <v>16</v>
      </c>
      <c r="K16455" s="20" t="s">
        <v>3</v>
      </c>
      <c r="L16455" t="s">
        <v>1464</v>
      </c>
      <c r="M16455" s="20">
        <v>5.48</v>
      </c>
      <c r="N16455" s="20">
        <v>3.52</v>
      </c>
      <c r="AE16455">
        <f t="shared" si="257"/>
        <v>2012</v>
      </c>
    </row>
    <row r="16456" spans="1:31" x14ac:dyDescent="0.25">
      <c r="A16456" s="7">
        <v>16453</v>
      </c>
      <c r="B16456" s="8">
        <v>41090</v>
      </c>
      <c r="C16456" t="s">
        <v>3</v>
      </c>
      <c r="D16456" t="s">
        <v>1058</v>
      </c>
      <c r="E16456" t="s">
        <v>9</v>
      </c>
      <c r="F16456" t="s">
        <v>1149</v>
      </c>
      <c r="G16456" t="s">
        <v>929</v>
      </c>
      <c r="H16456" s="135" t="s">
        <v>2685</v>
      </c>
      <c r="I16456" t="s">
        <v>1454</v>
      </c>
      <c r="J16456" s="20">
        <v>1</v>
      </c>
      <c r="K16456" s="20" t="s">
        <v>9</v>
      </c>
      <c r="L16456" t="s">
        <v>1464</v>
      </c>
      <c r="M16456" s="20">
        <v>0.22</v>
      </c>
      <c r="N16456" s="20">
        <v>1.28</v>
      </c>
      <c r="AE16456">
        <f t="shared" si="257"/>
        <v>2012</v>
      </c>
    </row>
    <row r="16457" spans="1:31" x14ac:dyDescent="0.25">
      <c r="A16457" s="7">
        <v>16454</v>
      </c>
      <c r="B16457" s="8">
        <v>41092</v>
      </c>
      <c r="C16457" t="s">
        <v>3</v>
      </c>
      <c r="D16457" t="s">
        <v>543</v>
      </c>
      <c r="E16457" t="s">
        <v>9</v>
      </c>
      <c r="F16457" t="s">
        <v>521</v>
      </c>
      <c r="G16457" t="s">
        <v>870</v>
      </c>
      <c r="H16457" s="135" t="s">
        <v>2790</v>
      </c>
      <c r="I16457" t="s">
        <v>1454</v>
      </c>
      <c r="J16457" s="20">
        <v>48</v>
      </c>
      <c r="K16457" s="20" t="s">
        <v>3</v>
      </c>
      <c r="L16457" t="s">
        <v>1463</v>
      </c>
      <c r="M16457" s="20">
        <v>13.48</v>
      </c>
      <c r="N16457" s="20">
        <v>11.52</v>
      </c>
      <c r="AE16457">
        <f t="shared" si="257"/>
        <v>2012</v>
      </c>
    </row>
    <row r="16458" spans="1:31" x14ac:dyDescent="0.25">
      <c r="A16458" s="7">
        <v>16455</v>
      </c>
      <c r="B16458" s="8">
        <v>41092</v>
      </c>
      <c r="C16458" t="s">
        <v>3</v>
      </c>
      <c r="D16458" t="s">
        <v>1152</v>
      </c>
      <c r="E16458" t="s">
        <v>9</v>
      </c>
      <c r="F16458" t="s">
        <v>1072</v>
      </c>
      <c r="G16458" t="s">
        <v>14</v>
      </c>
      <c r="H16458" s="135" t="s">
        <v>1530</v>
      </c>
      <c r="I16458" t="s">
        <v>1454</v>
      </c>
      <c r="J16458" s="20">
        <v>12</v>
      </c>
      <c r="K16458" s="20" t="s">
        <v>3</v>
      </c>
      <c r="L16458" t="s">
        <v>1464</v>
      </c>
      <c r="M16458" s="20">
        <v>4.3599999999999994</v>
      </c>
      <c r="N16458" s="20">
        <v>2.64</v>
      </c>
      <c r="AE16458">
        <f t="shared" si="257"/>
        <v>2012</v>
      </c>
    </row>
    <row r="16459" spans="1:31" x14ac:dyDescent="0.25">
      <c r="A16459" s="7">
        <v>16456</v>
      </c>
      <c r="B16459" s="8">
        <v>41092</v>
      </c>
      <c r="C16459" t="s">
        <v>3</v>
      </c>
      <c r="D16459" t="s">
        <v>868</v>
      </c>
      <c r="E16459" t="s">
        <v>9</v>
      </c>
      <c r="F16459" t="s">
        <v>1028</v>
      </c>
      <c r="G16459" t="s">
        <v>870</v>
      </c>
      <c r="H16459" s="135" t="s">
        <v>1496</v>
      </c>
      <c r="I16459" t="s">
        <v>1454</v>
      </c>
      <c r="J16459" s="20">
        <v>20</v>
      </c>
      <c r="K16459" s="20" t="s">
        <v>1465</v>
      </c>
      <c r="L16459" t="s">
        <v>1466</v>
      </c>
      <c r="M16459" s="20">
        <v>5</v>
      </c>
      <c r="N16459" s="20">
        <v>5</v>
      </c>
      <c r="AE16459">
        <f t="shared" si="257"/>
        <v>2012</v>
      </c>
    </row>
    <row r="16460" spans="1:31" x14ac:dyDescent="0.25">
      <c r="A16460" s="7">
        <v>16457</v>
      </c>
      <c r="B16460" s="8">
        <v>41093</v>
      </c>
      <c r="C16460" t="s">
        <v>3</v>
      </c>
      <c r="D16460" t="s">
        <v>779</v>
      </c>
      <c r="E16460" t="s">
        <v>9</v>
      </c>
      <c r="F16460" t="s">
        <v>833</v>
      </c>
      <c r="G16460" t="s">
        <v>732</v>
      </c>
      <c r="H16460" s="135" t="s">
        <v>2191</v>
      </c>
      <c r="I16460" t="s">
        <v>1454</v>
      </c>
      <c r="J16460" s="20">
        <v>21</v>
      </c>
      <c r="K16460" s="20" t="s">
        <v>3</v>
      </c>
      <c r="L16460" t="s">
        <v>1464</v>
      </c>
      <c r="M16460" s="20">
        <v>6.88</v>
      </c>
      <c r="N16460" s="20">
        <v>4.62</v>
      </c>
      <c r="AE16460">
        <f t="shared" si="257"/>
        <v>2012</v>
      </c>
    </row>
    <row r="16461" spans="1:31" x14ac:dyDescent="0.25">
      <c r="A16461" s="7">
        <v>16458</v>
      </c>
      <c r="B16461" s="8">
        <v>41093</v>
      </c>
      <c r="C16461" t="s">
        <v>3</v>
      </c>
      <c r="D16461" t="s">
        <v>786</v>
      </c>
      <c r="E16461" t="s">
        <v>9</v>
      </c>
      <c r="F16461" t="s">
        <v>450</v>
      </c>
      <c r="G16461" t="s">
        <v>732</v>
      </c>
      <c r="H16461" s="135" t="s">
        <v>2131</v>
      </c>
      <c r="I16461" t="s">
        <v>1454</v>
      </c>
      <c r="J16461" s="20">
        <v>26</v>
      </c>
      <c r="K16461" s="20" t="s">
        <v>3</v>
      </c>
      <c r="L16461" t="s">
        <v>1464</v>
      </c>
      <c r="M16461" s="20">
        <v>8.2800000000000011</v>
      </c>
      <c r="N16461" s="20">
        <v>5.72</v>
      </c>
      <c r="AE16461">
        <f t="shared" si="257"/>
        <v>2012</v>
      </c>
    </row>
    <row r="16462" spans="1:31" x14ac:dyDescent="0.25">
      <c r="A16462" s="7">
        <v>16459</v>
      </c>
      <c r="B16462" s="8">
        <v>41093</v>
      </c>
      <c r="C16462" t="s">
        <v>3</v>
      </c>
      <c r="D16462" t="s">
        <v>543</v>
      </c>
      <c r="E16462" t="s">
        <v>9</v>
      </c>
      <c r="F16462" t="s">
        <v>230</v>
      </c>
      <c r="G16462" t="s">
        <v>714</v>
      </c>
      <c r="H16462" s="135" t="s">
        <v>3160</v>
      </c>
      <c r="I16462" t="s">
        <v>1454</v>
      </c>
      <c r="J16462" s="20">
        <v>32</v>
      </c>
      <c r="K16462" s="20" t="s">
        <v>3</v>
      </c>
      <c r="L16462" t="s">
        <v>1464</v>
      </c>
      <c r="M16462" s="20">
        <v>9.9600000000000009</v>
      </c>
      <c r="N16462" s="20">
        <v>7.04</v>
      </c>
      <c r="AE16462">
        <f t="shared" si="257"/>
        <v>2012</v>
      </c>
    </row>
    <row r="16463" spans="1:31" x14ac:dyDescent="0.25">
      <c r="A16463" s="7">
        <v>16460</v>
      </c>
      <c r="B16463" s="8">
        <v>41094</v>
      </c>
      <c r="C16463" t="s">
        <v>3</v>
      </c>
      <c r="D16463" t="s">
        <v>440</v>
      </c>
      <c r="E16463" t="s">
        <v>9</v>
      </c>
      <c r="F16463" t="s">
        <v>37</v>
      </c>
      <c r="G16463" t="s">
        <v>569</v>
      </c>
      <c r="H16463" s="135" t="s">
        <v>1496</v>
      </c>
      <c r="I16463" t="s">
        <v>1454</v>
      </c>
      <c r="J16463" s="20">
        <v>17</v>
      </c>
      <c r="K16463" s="20" t="s">
        <v>3</v>
      </c>
      <c r="L16463" t="s">
        <v>1464</v>
      </c>
      <c r="M16463" s="20">
        <v>5.76</v>
      </c>
      <c r="N16463" s="20">
        <v>3.74</v>
      </c>
      <c r="AE16463">
        <f t="shared" si="257"/>
        <v>2012</v>
      </c>
    </row>
    <row r="16464" spans="1:31" x14ac:dyDescent="0.25">
      <c r="A16464" s="7">
        <v>16461</v>
      </c>
      <c r="B16464" s="8">
        <v>41094</v>
      </c>
      <c r="C16464" t="s">
        <v>3</v>
      </c>
      <c r="D16464" t="s">
        <v>440</v>
      </c>
      <c r="E16464" t="s">
        <v>9</v>
      </c>
      <c r="F16464" t="s">
        <v>37</v>
      </c>
      <c r="G16464" t="s">
        <v>569</v>
      </c>
      <c r="H16464" s="135" t="s">
        <v>1496</v>
      </c>
      <c r="I16464" t="s">
        <v>1454</v>
      </c>
      <c r="J16464" s="20">
        <v>23</v>
      </c>
      <c r="K16464" s="20" t="s">
        <v>3</v>
      </c>
      <c r="L16464" t="s">
        <v>1463</v>
      </c>
      <c r="M16464" s="20">
        <v>6.98</v>
      </c>
      <c r="N16464" s="20">
        <v>5.52</v>
      </c>
      <c r="AE16464">
        <f t="shared" si="257"/>
        <v>2012</v>
      </c>
    </row>
    <row r="16465" spans="1:31" x14ac:dyDescent="0.25">
      <c r="A16465" s="7">
        <v>16462</v>
      </c>
      <c r="B16465" s="8">
        <v>41094</v>
      </c>
      <c r="C16465" t="s">
        <v>3</v>
      </c>
      <c r="D16465" t="s">
        <v>543</v>
      </c>
      <c r="E16465" t="s">
        <v>9</v>
      </c>
      <c r="F16465" t="s">
        <v>521</v>
      </c>
      <c r="G16465" t="s">
        <v>895</v>
      </c>
      <c r="H16465" s="9" t="s">
        <v>3161</v>
      </c>
      <c r="I16465" t="s">
        <v>1454</v>
      </c>
      <c r="J16465" s="20">
        <v>40</v>
      </c>
      <c r="K16465" s="20" t="s">
        <v>9</v>
      </c>
      <c r="L16465" t="s">
        <v>1463</v>
      </c>
      <c r="M16465" s="20">
        <v>9.6</v>
      </c>
      <c r="N16465" s="20">
        <v>11.4</v>
      </c>
      <c r="AE16465">
        <f t="shared" si="257"/>
        <v>2012</v>
      </c>
    </row>
    <row r="16466" spans="1:31" x14ac:dyDescent="0.25">
      <c r="A16466" s="7">
        <v>16463</v>
      </c>
      <c r="B16466" s="8">
        <v>41095</v>
      </c>
      <c r="C16466" t="s">
        <v>3</v>
      </c>
      <c r="D16466" t="s">
        <v>655</v>
      </c>
      <c r="E16466" t="s">
        <v>9</v>
      </c>
      <c r="F16466" t="s">
        <v>734</v>
      </c>
      <c r="G16466" t="s">
        <v>732</v>
      </c>
      <c r="H16466" s="135" t="s">
        <v>2175</v>
      </c>
      <c r="I16466" t="s">
        <v>1454</v>
      </c>
      <c r="J16466" s="20">
        <v>34</v>
      </c>
      <c r="K16466" s="20" t="s">
        <v>3</v>
      </c>
      <c r="L16466" t="s">
        <v>1464</v>
      </c>
      <c r="M16466" s="20">
        <v>10.52</v>
      </c>
      <c r="N16466" s="20">
        <v>7.48</v>
      </c>
      <c r="AE16466">
        <f t="shared" si="257"/>
        <v>2012</v>
      </c>
    </row>
    <row r="16467" spans="1:31" x14ac:dyDescent="0.25">
      <c r="A16467" s="7">
        <v>16464</v>
      </c>
      <c r="B16467" s="8">
        <v>41095</v>
      </c>
      <c r="C16467" t="s">
        <v>3</v>
      </c>
      <c r="D16467" t="s">
        <v>868</v>
      </c>
      <c r="E16467" t="s">
        <v>9</v>
      </c>
      <c r="F16467" t="s">
        <v>733</v>
      </c>
      <c r="G16467" t="s">
        <v>377</v>
      </c>
      <c r="H16467" s="9" t="s">
        <v>3010</v>
      </c>
      <c r="I16467" t="s">
        <v>1454</v>
      </c>
      <c r="J16467" s="20">
        <v>67</v>
      </c>
      <c r="K16467" s="20" t="s">
        <v>9</v>
      </c>
      <c r="L16467" t="s">
        <v>1464</v>
      </c>
      <c r="M16467" s="20">
        <v>14.74</v>
      </c>
      <c r="N16467" s="20">
        <v>19.759999999999998</v>
      </c>
      <c r="AE16467">
        <f t="shared" si="257"/>
        <v>2012</v>
      </c>
    </row>
    <row r="16468" spans="1:31" x14ac:dyDescent="0.25">
      <c r="A16468" s="7">
        <v>16465</v>
      </c>
      <c r="B16468" s="8">
        <v>41095</v>
      </c>
      <c r="C16468" t="s">
        <v>3</v>
      </c>
      <c r="D16468" t="s">
        <v>968</v>
      </c>
      <c r="E16468" t="s">
        <v>9</v>
      </c>
      <c r="F16468" t="s">
        <v>810</v>
      </c>
      <c r="G16468" t="s">
        <v>377</v>
      </c>
      <c r="H16468" s="135" t="s">
        <v>1496</v>
      </c>
      <c r="I16468" t="s">
        <v>1454</v>
      </c>
      <c r="J16468" s="20">
        <v>29</v>
      </c>
      <c r="K16468" s="20" t="s">
        <v>3</v>
      </c>
      <c r="L16468" t="s">
        <v>1463</v>
      </c>
      <c r="M16468" s="20">
        <v>8.5399999999999991</v>
      </c>
      <c r="N16468" s="20">
        <v>6.96</v>
      </c>
      <c r="AE16468">
        <f t="shared" si="257"/>
        <v>2012</v>
      </c>
    </row>
    <row r="16469" spans="1:31" x14ac:dyDescent="0.25">
      <c r="A16469" s="7">
        <v>16466</v>
      </c>
      <c r="B16469" s="8">
        <v>41095</v>
      </c>
      <c r="C16469" t="s">
        <v>3</v>
      </c>
      <c r="D16469" t="s">
        <v>1155</v>
      </c>
      <c r="E16469" t="s">
        <v>9</v>
      </c>
      <c r="F16469" t="s">
        <v>678</v>
      </c>
      <c r="G16469" t="s">
        <v>895</v>
      </c>
      <c r="H16469" s="135" t="s">
        <v>2307</v>
      </c>
      <c r="I16469" t="s">
        <v>1458</v>
      </c>
      <c r="J16469" s="20">
        <v>9</v>
      </c>
      <c r="K16469" s="20" t="s">
        <v>1465</v>
      </c>
      <c r="L16469" t="s">
        <v>1466</v>
      </c>
      <c r="M16469" s="20">
        <v>30</v>
      </c>
      <c r="N16469" s="20">
        <v>10</v>
      </c>
      <c r="AE16469">
        <f t="shared" si="257"/>
        <v>2012</v>
      </c>
    </row>
    <row r="16470" spans="1:31" x14ac:dyDescent="0.25">
      <c r="A16470" s="7">
        <v>16467</v>
      </c>
      <c r="B16470" s="8">
        <v>41095</v>
      </c>
      <c r="C16470" t="s">
        <v>3</v>
      </c>
      <c r="D16470" t="s">
        <v>1155</v>
      </c>
      <c r="E16470" t="s">
        <v>9</v>
      </c>
      <c r="F16470" t="s">
        <v>678</v>
      </c>
      <c r="G16470" t="s">
        <v>895</v>
      </c>
      <c r="H16470" s="135" t="s">
        <v>2539</v>
      </c>
      <c r="I16470" t="s">
        <v>1455</v>
      </c>
      <c r="J16470" s="20">
        <v>29</v>
      </c>
      <c r="K16470" s="20" t="s">
        <v>1465</v>
      </c>
      <c r="L16470" t="s">
        <v>1466</v>
      </c>
      <c r="M16470" s="20">
        <v>3.625</v>
      </c>
      <c r="N16470" s="20">
        <v>3.625</v>
      </c>
      <c r="AE16470">
        <f t="shared" si="257"/>
        <v>2012</v>
      </c>
    </row>
    <row r="16471" spans="1:31" x14ac:dyDescent="0.25">
      <c r="A16471" s="7">
        <v>16468</v>
      </c>
      <c r="B16471" s="8">
        <v>41096</v>
      </c>
      <c r="C16471" t="s">
        <v>3</v>
      </c>
      <c r="D16471" t="s">
        <v>1102</v>
      </c>
      <c r="E16471" t="s">
        <v>9</v>
      </c>
      <c r="F16471" t="s">
        <v>521</v>
      </c>
      <c r="G16471" t="s">
        <v>870</v>
      </c>
      <c r="H16471" s="135" t="s">
        <v>2473</v>
      </c>
      <c r="I16471" t="s">
        <v>1454</v>
      </c>
      <c r="J16471" s="20">
        <v>40</v>
      </c>
      <c r="K16471" s="20" t="s">
        <v>9</v>
      </c>
      <c r="L16471" t="s">
        <v>1463</v>
      </c>
      <c r="M16471" s="20">
        <v>9.6</v>
      </c>
      <c r="N16471" s="20">
        <v>11.4</v>
      </c>
      <c r="AE16471">
        <f t="shared" si="257"/>
        <v>2012</v>
      </c>
    </row>
    <row r="16472" spans="1:31" x14ac:dyDescent="0.25">
      <c r="A16472" s="7">
        <v>16469</v>
      </c>
      <c r="B16472" s="8">
        <v>41096</v>
      </c>
      <c r="C16472" t="s">
        <v>3</v>
      </c>
      <c r="D16472" t="s">
        <v>1137</v>
      </c>
      <c r="E16472" t="s">
        <v>9</v>
      </c>
      <c r="F16472" t="s">
        <v>1021</v>
      </c>
      <c r="G16472" t="s">
        <v>870</v>
      </c>
      <c r="H16472" s="135" t="s">
        <v>3162</v>
      </c>
      <c r="I16472" t="s">
        <v>1454</v>
      </c>
      <c r="J16472" s="20">
        <v>16</v>
      </c>
      <c r="K16472" s="20" t="s">
        <v>9</v>
      </c>
      <c r="L16472" t="s">
        <v>1463</v>
      </c>
      <c r="M16472" s="20">
        <v>3.84</v>
      </c>
      <c r="N16472" s="20">
        <v>5.16</v>
      </c>
      <c r="AE16472">
        <f t="shared" si="257"/>
        <v>2012</v>
      </c>
    </row>
    <row r="16473" spans="1:31" x14ac:dyDescent="0.25">
      <c r="A16473" s="7">
        <v>16470</v>
      </c>
      <c r="B16473" s="8">
        <v>41097</v>
      </c>
      <c r="C16473" t="s">
        <v>3</v>
      </c>
      <c r="D16473" t="s">
        <v>392</v>
      </c>
      <c r="E16473" t="s">
        <v>9</v>
      </c>
      <c r="F16473" t="s">
        <v>285</v>
      </c>
      <c r="G16473" t="s">
        <v>929</v>
      </c>
      <c r="H16473" s="135" t="s">
        <v>1496</v>
      </c>
      <c r="I16473" t="s">
        <v>1454</v>
      </c>
      <c r="J16473" s="20">
        <v>10</v>
      </c>
      <c r="K16473" s="20" t="s">
        <v>1465</v>
      </c>
      <c r="L16473" t="s">
        <v>1466</v>
      </c>
      <c r="M16473" s="20">
        <v>2.5</v>
      </c>
      <c r="N16473" s="20">
        <v>2.5</v>
      </c>
      <c r="AE16473">
        <f t="shared" si="257"/>
        <v>2012</v>
      </c>
    </row>
    <row r="16474" spans="1:31" x14ac:dyDescent="0.25">
      <c r="A16474" s="7">
        <v>16471</v>
      </c>
      <c r="B16474" s="8">
        <v>41098</v>
      </c>
      <c r="C16474" t="s">
        <v>3</v>
      </c>
      <c r="D16474" t="s">
        <v>1155</v>
      </c>
      <c r="E16474" t="s">
        <v>9</v>
      </c>
      <c r="F16474" t="s">
        <v>1153</v>
      </c>
      <c r="G16474" t="s">
        <v>714</v>
      </c>
      <c r="H16474" s="135" t="s">
        <v>2031</v>
      </c>
      <c r="I16474" t="s">
        <v>1454</v>
      </c>
      <c r="J16474" s="20">
        <v>28</v>
      </c>
      <c r="K16474" s="20" t="s">
        <v>3</v>
      </c>
      <c r="L16474" t="s">
        <v>1463</v>
      </c>
      <c r="M16474" s="20">
        <v>8.2800000000000011</v>
      </c>
      <c r="N16474" s="20">
        <v>6.72</v>
      </c>
      <c r="AE16474">
        <f t="shared" si="257"/>
        <v>2012</v>
      </c>
    </row>
    <row r="16475" spans="1:31" x14ac:dyDescent="0.25">
      <c r="A16475" s="7">
        <v>16472</v>
      </c>
      <c r="B16475" s="8">
        <v>41098</v>
      </c>
      <c r="C16475" t="s">
        <v>3</v>
      </c>
      <c r="D16475" t="s">
        <v>1155</v>
      </c>
      <c r="E16475" t="s">
        <v>9</v>
      </c>
      <c r="F16475" t="s">
        <v>1085</v>
      </c>
      <c r="G16475" t="s">
        <v>648</v>
      </c>
      <c r="H16475" s="135" t="s">
        <v>1877</v>
      </c>
      <c r="I16475" t="s">
        <v>1455</v>
      </c>
      <c r="J16475" s="20">
        <v>4</v>
      </c>
      <c r="K16475" s="20" t="s">
        <v>1465</v>
      </c>
      <c r="L16475" t="s">
        <v>1466</v>
      </c>
      <c r="M16475" s="20">
        <v>0.5</v>
      </c>
      <c r="N16475" s="20">
        <v>0.5</v>
      </c>
      <c r="AE16475">
        <f t="shared" si="257"/>
        <v>2012</v>
      </c>
    </row>
    <row r="16476" spans="1:31" x14ac:dyDescent="0.25">
      <c r="A16476" s="7">
        <v>16473</v>
      </c>
      <c r="B16476" s="8">
        <v>41098</v>
      </c>
      <c r="C16476" t="s">
        <v>3</v>
      </c>
      <c r="D16476" t="s">
        <v>1095</v>
      </c>
      <c r="E16476" t="s">
        <v>9</v>
      </c>
      <c r="F16476" t="s">
        <v>1045</v>
      </c>
      <c r="G16476" t="s">
        <v>648</v>
      </c>
      <c r="H16476" s="136" t="s">
        <v>1496</v>
      </c>
      <c r="I16476" t="s">
        <v>1454</v>
      </c>
      <c r="J16476" s="20">
        <v>100</v>
      </c>
      <c r="K16476" s="20" t="s">
        <v>1465</v>
      </c>
      <c r="L16476" t="s">
        <v>1466</v>
      </c>
      <c r="M16476" s="20">
        <v>25</v>
      </c>
      <c r="N16476" s="20">
        <v>25</v>
      </c>
      <c r="AE16476">
        <f t="shared" si="257"/>
        <v>2012</v>
      </c>
    </row>
    <row r="16477" spans="1:31" x14ac:dyDescent="0.25">
      <c r="A16477" s="7">
        <v>16474</v>
      </c>
      <c r="B16477" s="8">
        <v>41099</v>
      </c>
      <c r="C16477" t="s">
        <v>3</v>
      </c>
      <c r="D16477" t="s">
        <v>206</v>
      </c>
      <c r="E16477" t="s">
        <v>9</v>
      </c>
      <c r="F16477" t="s">
        <v>1106</v>
      </c>
      <c r="G16477" t="s">
        <v>714</v>
      </c>
      <c r="H16477" s="135" t="s">
        <v>1496</v>
      </c>
      <c r="I16477" t="s">
        <v>1454</v>
      </c>
      <c r="J16477" s="20">
        <v>67</v>
      </c>
      <c r="K16477" s="20" t="s">
        <v>3</v>
      </c>
      <c r="L16477" t="s">
        <v>1464</v>
      </c>
      <c r="M16477" s="20">
        <v>19.759999999999998</v>
      </c>
      <c r="N16477" s="20">
        <v>14.74</v>
      </c>
      <c r="AE16477">
        <f t="shared" si="257"/>
        <v>2012</v>
      </c>
    </row>
    <row r="16478" spans="1:31" x14ac:dyDescent="0.25">
      <c r="A16478" s="7">
        <v>16475</v>
      </c>
      <c r="B16478" s="8">
        <v>41100</v>
      </c>
      <c r="C16478" t="s">
        <v>3</v>
      </c>
      <c r="D16478" t="s">
        <v>766</v>
      </c>
      <c r="E16478" t="s">
        <v>9</v>
      </c>
      <c r="F16478" t="s">
        <v>427</v>
      </c>
      <c r="G16478" t="s">
        <v>648</v>
      </c>
      <c r="H16478" s="136" t="s">
        <v>2474</v>
      </c>
      <c r="I16478" t="s">
        <v>1456</v>
      </c>
      <c r="J16478" s="20">
        <v>96</v>
      </c>
      <c r="K16478" s="20" t="s">
        <v>9</v>
      </c>
      <c r="L16478" t="s">
        <v>1464</v>
      </c>
      <c r="M16478" s="20">
        <v>21.12</v>
      </c>
      <c r="N16478" s="20">
        <v>27.88</v>
      </c>
      <c r="O16478" t="s">
        <v>9</v>
      </c>
      <c r="P16478" s="13" t="s">
        <v>348</v>
      </c>
      <c r="Q16478" t="s">
        <v>9</v>
      </c>
      <c r="R16478" t="s">
        <v>978</v>
      </c>
      <c r="S16478" t="s">
        <v>9</v>
      </c>
      <c r="T16478" t="s">
        <v>1034</v>
      </c>
      <c r="U16478" t="s">
        <v>3</v>
      </c>
      <c r="V16478" t="s">
        <v>711</v>
      </c>
      <c r="W16478" t="s">
        <v>3</v>
      </c>
      <c r="X16478" t="s">
        <v>779</v>
      </c>
      <c r="Y16478" t="s">
        <v>3</v>
      </c>
      <c r="Z16478" t="s">
        <v>787</v>
      </c>
      <c r="AA16478" t="s">
        <v>1465</v>
      </c>
      <c r="AC16478" t="s">
        <v>1465</v>
      </c>
      <c r="AE16478">
        <f t="shared" si="257"/>
        <v>2012</v>
      </c>
    </row>
    <row r="16479" spans="1:31" x14ac:dyDescent="0.25">
      <c r="A16479" s="7">
        <v>16476</v>
      </c>
      <c r="B16479" s="8">
        <v>41100</v>
      </c>
      <c r="C16479" t="s">
        <v>3</v>
      </c>
      <c r="D16479" t="s">
        <v>1144</v>
      </c>
      <c r="E16479" t="s">
        <v>9</v>
      </c>
      <c r="F16479" t="s">
        <v>779</v>
      </c>
      <c r="G16479" t="s">
        <v>929</v>
      </c>
      <c r="H16479" s="135" t="s">
        <v>1496</v>
      </c>
      <c r="I16479" t="s">
        <v>1455</v>
      </c>
      <c r="J16479" s="20">
        <v>12</v>
      </c>
      <c r="K16479" s="20" t="s">
        <v>3</v>
      </c>
      <c r="L16479" t="s">
        <v>1463</v>
      </c>
      <c r="M16479" s="20">
        <v>2.06</v>
      </c>
      <c r="N16479" s="20">
        <v>1.44</v>
      </c>
      <c r="AE16479">
        <f t="shared" si="257"/>
        <v>2012</v>
      </c>
    </row>
    <row r="16480" spans="1:31" x14ac:dyDescent="0.25">
      <c r="A16480" s="7">
        <v>16477</v>
      </c>
      <c r="B16480" s="8">
        <v>41101</v>
      </c>
      <c r="C16480" t="s">
        <v>3</v>
      </c>
      <c r="D16480" t="s">
        <v>1095</v>
      </c>
      <c r="E16480" t="s">
        <v>9</v>
      </c>
      <c r="F16480" t="s">
        <v>860</v>
      </c>
      <c r="G16480" t="s">
        <v>870</v>
      </c>
      <c r="H16480" s="135" t="s">
        <v>2501</v>
      </c>
      <c r="I16480" t="s">
        <v>1454</v>
      </c>
      <c r="J16480" s="20">
        <v>37</v>
      </c>
      <c r="K16480" s="20" t="s">
        <v>9</v>
      </c>
      <c r="L16480" t="s">
        <v>1464</v>
      </c>
      <c r="M16480" s="20">
        <v>8.14</v>
      </c>
      <c r="N16480" s="20">
        <v>11.36</v>
      </c>
      <c r="AE16480">
        <f t="shared" si="257"/>
        <v>2012</v>
      </c>
    </row>
    <row r="16481" spans="1:31" x14ac:dyDescent="0.25">
      <c r="A16481" s="7">
        <v>16478</v>
      </c>
      <c r="B16481" s="8">
        <v>41101</v>
      </c>
      <c r="C16481" t="s">
        <v>3</v>
      </c>
      <c r="D16481" t="s">
        <v>1095</v>
      </c>
      <c r="E16481" t="s">
        <v>9</v>
      </c>
      <c r="F16481" t="s">
        <v>44</v>
      </c>
      <c r="G16481" t="s">
        <v>870</v>
      </c>
      <c r="H16481" s="135" t="s">
        <v>2592</v>
      </c>
      <c r="I16481" t="s">
        <v>1454</v>
      </c>
      <c r="J16481" s="20">
        <v>27</v>
      </c>
      <c r="K16481" s="20" t="s">
        <v>3</v>
      </c>
      <c r="L16481" t="s">
        <v>1464</v>
      </c>
      <c r="M16481" s="20">
        <v>8.56</v>
      </c>
      <c r="N16481" s="20">
        <v>5.9399999999999995</v>
      </c>
      <c r="AE16481">
        <f t="shared" si="257"/>
        <v>2012</v>
      </c>
    </row>
    <row r="16482" spans="1:31" x14ac:dyDescent="0.25">
      <c r="A16482" s="7">
        <v>16479</v>
      </c>
      <c r="B16482" s="8">
        <v>41102</v>
      </c>
      <c r="C16482" t="s">
        <v>3</v>
      </c>
      <c r="D16482" t="s">
        <v>786</v>
      </c>
      <c r="E16482" t="s">
        <v>9</v>
      </c>
      <c r="F16482" t="s">
        <v>450</v>
      </c>
      <c r="G16482" t="s">
        <v>732</v>
      </c>
      <c r="H16482" s="135" t="s">
        <v>2933</v>
      </c>
      <c r="I16482" t="s">
        <v>1454</v>
      </c>
      <c r="J16482" s="20">
        <v>40</v>
      </c>
      <c r="K16482" s="20" t="s">
        <v>3</v>
      </c>
      <c r="L16482" t="s">
        <v>1464</v>
      </c>
      <c r="M16482" s="20">
        <v>12.2</v>
      </c>
      <c r="N16482" s="20">
        <v>8.8000000000000007</v>
      </c>
      <c r="AE16482">
        <f t="shared" si="257"/>
        <v>2012</v>
      </c>
    </row>
    <row r="16483" spans="1:31" x14ac:dyDescent="0.25">
      <c r="A16483" s="7">
        <v>16480</v>
      </c>
      <c r="B16483" s="8">
        <v>41104</v>
      </c>
      <c r="C16483" t="s">
        <v>3</v>
      </c>
      <c r="D16483" t="s">
        <v>834</v>
      </c>
      <c r="E16483" t="s">
        <v>9</v>
      </c>
      <c r="F16483" t="s">
        <v>1093</v>
      </c>
      <c r="G16483" t="s">
        <v>895</v>
      </c>
      <c r="H16483" s="136" t="s">
        <v>2637</v>
      </c>
      <c r="I16483" t="s">
        <v>1454</v>
      </c>
      <c r="J16483" s="20">
        <v>35</v>
      </c>
      <c r="K16483" s="20" t="s">
        <v>1465</v>
      </c>
      <c r="L16483" t="s">
        <v>1466</v>
      </c>
      <c r="M16483" s="20">
        <v>8.75</v>
      </c>
      <c r="N16483" s="20">
        <v>8.75</v>
      </c>
      <c r="AE16483">
        <f t="shared" si="257"/>
        <v>2012</v>
      </c>
    </row>
    <row r="16484" spans="1:31" x14ac:dyDescent="0.25">
      <c r="A16484" s="7">
        <v>16481</v>
      </c>
      <c r="B16484" s="8">
        <v>41105</v>
      </c>
      <c r="C16484" t="s">
        <v>3</v>
      </c>
      <c r="D16484" t="s">
        <v>1093</v>
      </c>
      <c r="E16484" t="s">
        <v>9</v>
      </c>
      <c r="F16484" t="s">
        <v>543</v>
      </c>
      <c r="G16484" t="s">
        <v>861</v>
      </c>
      <c r="H16484" s="135" t="s">
        <v>2520</v>
      </c>
      <c r="I16484" t="s">
        <v>1454</v>
      </c>
      <c r="J16484" s="20">
        <v>45</v>
      </c>
      <c r="K16484" s="20" t="s">
        <v>3</v>
      </c>
      <c r="L16484" t="s">
        <v>1464</v>
      </c>
      <c r="M16484" s="20">
        <v>13.6</v>
      </c>
      <c r="N16484" s="20">
        <v>9.9</v>
      </c>
      <c r="AE16484">
        <f t="shared" si="257"/>
        <v>2012</v>
      </c>
    </row>
    <row r="16485" spans="1:31" x14ac:dyDescent="0.25">
      <c r="A16485" s="7">
        <v>16482</v>
      </c>
      <c r="B16485" s="8">
        <v>41105</v>
      </c>
      <c r="C16485" t="s">
        <v>3</v>
      </c>
      <c r="D16485" t="s">
        <v>557</v>
      </c>
      <c r="E16485" t="s">
        <v>9</v>
      </c>
      <c r="F16485" t="s">
        <v>727</v>
      </c>
      <c r="G16485" t="s">
        <v>732</v>
      </c>
      <c r="H16485" s="135" t="s">
        <v>2966</v>
      </c>
      <c r="I16485" t="s">
        <v>1454</v>
      </c>
      <c r="J16485" s="20">
        <v>1</v>
      </c>
      <c r="K16485" s="20" t="s">
        <v>1465</v>
      </c>
      <c r="L16485" t="s">
        <v>1466</v>
      </c>
      <c r="M16485" s="20">
        <v>0.25</v>
      </c>
      <c r="N16485" s="20">
        <v>0.25</v>
      </c>
      <c r="AE16485">
        <f t="shared" si="257"/>
        <v>2012</v>
      </c>
    </row>
    <row r="16486" spans="1:31" x14ac:dyDescent="0.25">
      <c r="A16486" s="7">
        <v>16483</v>
      </c>
      <c r="B16486" s="8">
        <v>41105</v>
      </c>
      <c r="C16486" t="s">
        <v>3</v>
      </c>
      <c r="D16486" t="s">
        <v>295</v>
      </c>
      <c r="E16486" t="s">
        <v>9</v>
      </c>
      <c r="F16486" t="s">
        <v>585</v>
      </c>
      <c r="G16486" t="s">
        <v>732</v>
      </c>
      <c r="H16486" s="135" t="s">
        <v>2174</v>
      </c>
      <c r="I16486" t="s">
        <v>1454</v>
      </c>
      <c r="J16486" s="20">
        <v>40</v>
      </c>
      <c r="K16486" s="20" t="s">
        <v>3</v>
      </c>
      <c r="L16486" t="s">
        <v>1463</v>
      </c>
      <c r="M16486" s="20">
        <v>11.4</v>
      </c>
      <c r="N16486" s="20">
        <v>9.6</v>
      </c>
      <c r="AE16486">
        <f t="shared" si="257"/>
        <v>2012</v>
      </c>
    </row>
    <row r="16487" spans="1:31" x14ac:dyDescent="0.25">
      <c r="A16487" s="7">
        <v>16484</v>
      </c>
      <c r="B16487" s="8">
        <v>41105</v>
      </c>
      <c r="C16487" t="s">
        <v>3</v>
      </c>
      <c r="D16487" t="s">
        <v>1092</v>
      </c>
      <c r="E16487" t="s">
        <v>9</v>
      </c>
      <c r="F16487" t="s">
        <v>1032</v>
      </c>
      <c r="G16487" t="s">
        <v>929</v>
      </c>
      <c r="H16487" s="135" t="s">
        <v>2756</v>
      </c>
      <c r="I16487" t="s">
        <v>1454</v>
      </c>
      <c r="J16487" s="20">
        <v>21</v>
      </c>
      <c r="K16487" s="20" t="s">
        <v>1465</v>
      </c>
      <c r="L16487" t="s">
        <v>1466</v>
      </c>
      <c r="M16487" s="20">
        <v>5.25</v>
      </c>
      <c r="N16487" s="20">
        <v>5.25</v>
      </c>
      <c r="AE16487">
        <f t="shared" si="257"/>
        <v>2012</v>
      </c>
    </row>
    <row r="16488" spans="1:31" x14ac:dyDescent="0.25">
      <c r="A16488" s="7">
        <v>16485</v>
      </c>
      <c r="B16488" s="8">
        <v>41105</v>
      </c>
      <c r="C16488" t="s">
        <v>3</v>
      </c>
      <c r="D16488" t="s">
        <v>1151</v>
      </c>
      <c r="E16488" t="s">
        <v>9</v>
      </c>
      <c r="F16488" t="s">
        <v>810</v>
      </c>
      <c r="G16488" t="s">
        <v>929</v>
      </c>
      <c r="H16488" s="9" t="s">
        <v>3094</v>
      </c>
      <c r="I16488" t="s">
        <v>1454</v>
      </c>
      <c r="J16488" s="20">
        <v>10</v>
      </c>
      <c r="K16488" s="20" t="s">
        <v>1465</v>
      </c>
      <c r="L16488" t="s">
        <v>1466</v>
      </c>
      <c r="M16488" s="20">
        <v>2.5</v>
      </c>
      <c r="N16488" s="20">
        <v>2.5</v>
      </c>
      <c r="AE16488">
        <f t="shared" si="257"/>
        <v>2012</v>
      </c>
    </row>
    <row r="16489" spans="1:31" x14ac:dyDescent="0.25">
      <c r="A16489" s="7">
        <v>16486</v>
      </c>
      <c r="B16489" s="8">
        <v>41107</v>
      </c>
      <c r="C16489" t="s">
        <v>3</v>
      </c>
      <c r="D16489" t="s">
        <v>779</v>
      </c>
      <c r="E16489" t="s">
        <v>9</v>
      </c>
      <c r="F16489" t="s">
        <v>833</v>
      </c>
      <c r="G16489" t="s">
        <v>732</v>
      </c>
      <c r="H16489" s="135" t="s">
        <v>2223</v>
      </c>
      <c r="I16489" t="s">
        <v>1454</v>
      </c>
      <c r="J16489" s="20">
        <v>48</v>
      </c>
      <c r="K16489" s="20" t="s">
        <v>3</v>
      </c>
      <c r="L16489" t="s">
        <v>1464</v>
      </c>
      <c r="M16489" s="20">
        <v>14.44</v>
      </c>
      <c r="N16489" s="20">
        <v>10.56</v>
      </c>
      <c r="AE16489">
        <f t="shared" si="257"/>
        <v>2012</v>
      </c>
    </row>
    <row r="16490" spans="1:31" x14ac:dyDescent="0.25">
      <c r="A16490" s="7">
        <v>16487</v>
      </c>
      <c r="B16490" s="8">
        <v>41107</v>
      </c>
      <c r="C16490" t="s">
        <v>3</v>
      </c>
      <c r="D16490" t="s">
        <v>1119</v>
      </c>
      <c r="E16490" t="s">
        <v>9</v>
      </c>
      <c r="F16490" t="s">
        <v>1131</v>
      </c>
      <c r="G16490" t="s">
        <v>648</v>
      </c>
      <c r="H16490" s="136" t="s">
        <v>1496</v>
      </c>
      <c r="I16490" t="s">
        <v>1454</v>
      </c>
      <c r="J16490" s="20">
        <v>27</v>
      </c>
      <c r="K16490" s="20" t="s">
        <v>9</v>
      </c>
      <c r="L16490" t="s">
        <v>1464</v>
      </c>
      <c r="M16490" s="20">
        <v>5.9399999999999995</v>
      </c>
      <c r="N16490" s="20">
        <v>8.56</v>
      </c>
      <c r="AE16490">
        <f t="shared" si="257"/>
        <v>2012</v>
      </c>
    </row>
    <row r="16491" spans="1:31" x14ac:dyDescent="0.25">
      <c r="A16491" s="7">
        <v>16488</v>
      </c>
      <c r="B16491" s="8">
        <v>41108</v>
      </c>
      <c r="C16491" t="s">
        <v>3</v>
      </c>
      <c r="D16491" t="s">
        <v>1155</v>
      </c>
      <c r="E16491" t="s">
        <v>9</v>
      </c>
      <c r="F16491" t="s">
        <v>1153</v>
      </c>
      <c r="G16491" t="s">
        <v>732</v>
      </c>
      <c r="H16491" s="135" t="s">
        <v>2186</v>
      </c>
      <c r="I16491" t="s">
        <v>1454</v>
      </c>
      <c r="J16491" s="20">
        <v>53</v>
      </c>
      <c r="K16491" s="20" t="s">
        <v>1465</v>
      </c>
      <c r="L16491" t="s">
        <v>1466</v>
      </c>
      <c r="M16491" s="20">
        <v>13.25</v>
      </c>
      <c r="N16491" s="20">
        <v>13.25</v>
      </c>
      <c r="AE16491">
        <f t="shared" si="257"/>
        <v>2012</v>
      </c>
    </row>
    <row r="16492" spans="1:31" x14ac:dyDescent="0.25">
      <c r="A16492" s="7">
        <v>16489</v>
      </c>
      <c r="B16492" s="8">
        <v>41109</v>
      </c>
      <c r="C16492" t="s">
        <v>3</v>
      </c>
      <c r="D16492" t="s">
        <v>557</v>
      </c>
      <c r="E16492" t="s">
        <v>9</v>
      </c>
      <c r="F16492" t="s">
        <v>727</v>
      </c>
      <c r="G16492" t="s">
        <v>569</v>
      </c>
      <c r="H16492" s="136" t="s">
        <v>1748</v>
      </c>
      <c r="I16492" t="s">
        <v>1454</v>
      </c>
      <c r="J16492" s="20">
        <v>69</v>
      </c>
      <c r="K16492" s="20" t="s">
        <v>3</v>
      </c>
      <c r="L16492" t="s">
        <v>1464</v>
      </c>
      <c r="M16492" s="20">
        <v>20.32</v>
      </c>
      <c r="N16492" s="20">
        <v>15.18</v>
      </c>
      <c r="AE16492">
        <f t="shared" si="257"/>
        <v>2012</v>
      </c>
    </row>
    <row r="16493" spans="1:31" x14ac:dyDescent="0.25">
      <c r="A16493" s="7">
        <v>16490</v>
      </c>
      <c r="B16493" s="8">
        <v>41109</v>
      </c>
      <c r="C16493" t="s">
        <v>3</v>
      </c>
      <c r="D16493" t="s">
        <v>1119</v>
      </c>
      <c r="E16493" t="s">
        <v>9</v>
      </c>
      <c r="F16493" t="s">
        <v>1116</v>
      </c>
      <c r="G16493" t="s">
        <v>929</v>
      </c>
      <c r="H16493" s="135" t="s">
        <v>2678</v>
      </c>
      <c r="I16493" t="s">
        <v>1454</v>
      </c>
      <c r="J16493" s="20">
        <v>33</v>
      </c>
      <c r="K16493" s="20" t="s">
        <v>9</v>
      </c>
      <c r="L16493" t="s">
        <v>1464</v>
      </c>
      <c r="M16493" s="20">
        <v>7.26</v>
      </c>
      <c r="N16493" s="20">
        <v>10.24</v>
      </c>
      <c r="AE16493">
        <f t="shared" si="257"/>
        <v>2012</v>
      </c>
    </row>
    <row r="16494" spans="1:31" x14ac:dyDescent="0.25">
      <c r="A16494" s="7">
        <v>16491</v>
      </c>
      <c r="B16494" s="8">
        <v>41109</v>
      </c>
      <c r="C16494" t="s">
        <v>3</v>
      </c>
      <c r="D16494" t="s">
        <v>104</v>
      </c>
      <c r="E16494" t="s">
        <v>9</v>
      </c>
      <c r="F16494" t="s">
        <v>727</v>
      </c>
      <c r="G16494" t="s">
        <v>929</v>
      </c>
      <c r="H16494" s="135" t="s">
        <v>2686</v>
      </c>
      <c r="I16494" t="s">
        <v>1454</v>
      </c>
      <c r="J16494" s="20">
        <v>40</v>
      </c>
      <c r="K16494" s="20" t="s">
        <v>3</v>
      </c>
      <c r="L16494" t="s">
        <v>1464</v>
      </c>
      <c r="M16494" s="20">
        <v>12.2</v>
      </c>
      <c r="N16494" s="20">
        <v>8.8000000000000007</v>
      </c>
      <c r="AE16494">
        <f t="shared" si="257"/>
        <v>2012</v>
      </c>
    </row>
    <row r="16495" spans="1:31" x14ac:dyDescent="0.25">
      <c r="A16495" s="7">
        <v>16492</v>
      </c>
      <c r="B16495" s="8">
        <v>41110</v>
      </c>
      <c r="C16495" t="s">
        <v>3</v>
      </c>
      <c r="D16495" t="s">
        <v>1052</v>
      </c>
      <c r="E16495" t="s">
        <v>9</v>
      </c>
      <c r="F16495" t="s">
        <v>183</v>
      </c>
      <c r="G16495" t="s">
        <v>895</v>
      </c>
      <c r="H16495" s="135" t="s">
        <v>2531</v>
      </c>
      <c r="I16495" t="s">
        <v>1454</v>
      </c>
      <c r="J16495" s="20">
        <v>15</v>
      </c>
      <c r="K16495" s="20" t="s">
        <v>3</v>
      </c>
      <c r="L16495" t="s">
        <v>1463</v>
      </c>
      <c r="M16495" s="20">
        <v>4.9000000000000004</v>
      </c>
      <c r="N16495" s="20">
        <v>3.6</v>
      </c>
      <c r="AE16495">
        <f t="shared" si="257"/>
        <v>2012</v>
      </c>
    </row>
    <row r="16496" spans="1:31" x14ac:dyDescent="0.25">
      <c r="A16496" s="7">
        <v>16493</v>
      </c>
      <c r="B16496" s="8">
        <v>41110</v>
      </c>
      <c r="C16496" t="s">
        <v>3</v>
      </c>
      <c r="D16496" t="s">
        <v>1064</v>
      </c>
      <c r="E16496" t="s">
        <v>9</v>
      </c>
      <c r="F16496" t="s">
        <v>1052</v>
      </c>
      <c r="G16496" t="s">
        <v>895</v>
      </c>
      <c r="H16496" s="135" t="s">
        <v>2708</v>
      </c>
      <c r="I16496" t="s">
        <v>1455</v>
      </c>
      <c r="J16496" s="20">
        <v>30</v>
      </c>
      <c r="K16496" s="20" t="s">
        <v>9</v>
      </c>
      <c r="L16496" t="s">
        <v>1464</v>
      </c>
      <c r="M16496" s="20">
        <v>3.3</v>
      </c>
      <c r="N16496" s="20">
        <v>4.7</v>
      </c>
      <c r="AE16496">
        <f t="shared" si="257"/>
        <v>2012</v>
      </c>
    </row>
    <row r="16497" spans="1:31" x14ac:dyDescent="0.25">
      <c r="A16497" s="7">
        <v>16494</v>
      </c>
      <c r="B16497" s="8">
        <v>41110</v>
      </c>
      <c r="C16497" t="s">
        <v>3</v>
      </c>
      <c r="D16497" t="s">
        <v>655</v>
      </c>
      <c r="E16497" t="s">
        <v>9</v>
      </c>
      <c r="F16497" t="s">
        <v>734</v>
      </c>
      <c r="G16497" t="s">
        <v>929</v>
      </c>
      <c r="H16497" s="9" t="s">
        <v>3163</v>
      </c>
      <c r="I16497" t="s">
        <v>1454</v>
      </c>
      <c r="J16497" s="20">
        <v>21</v>
      </c>
      <c r="K16497" s="20" t="s">
        <v>9</v>
      </c>
      <c r="L16497" t="s">
        <v>1463</v>
      </c>
      <c r="M16497" s="20">
        <v>5.04</v>
      </c>
      <c r="N16497" s="20">
        <v>6.46</v>
      </c>
      <c r="AE16497">
        <f t="shared" si="257"/>
        <v>2012</v>
      </c>
    </row>
    <row r="16498" spans="1:31" x14ac:dyDescent="0.25">
      <c r="A16498" s="7">
        <v>16495</v>
      </c>
      <c r="B16498" s="8">
        <v>41111</v>
      </c>
      <c r="C16498" t="s">
        <v>3</v>
      </c>
      <c r="D16498" t="s">
        <v>577</v>
      </c>
      <c r="E16498" t="s">
        <v>9</v>
      </c>
      <c r="F16498" t="s">
        <v>1153</v>
      </c>
      <c r="G16498" t="s">
        <v>732</v>
      </c>
      <c r="H16498" s="135" t="s">
        <v>2155</v>
      </c>
      <c r="I16498" t="s">
        <v>1454</v>
      </c>
      <c r="J16498" s="20">
        <v>15</v>
      </c>
      <c r="K16498" s="20" t="s">
        <v>3</v>
      </c>
      <c r="L16498" t="s">
        <v>1464</v>
      </c>
      <c r="M16498" s="20">
        <v>5.2</v>
      </c>
      <c r="N16498" s="20">
        <v>3.3</v>
      </c>
      <c r="AE16498">
        <f t="shared" si="257"/>
        <v>2012</v>
      </c>
    </row>
    <row r="16499" spans="1:31" x14ac:dyDescent="0.25">
      <c r="A16499" s="7">
        <v>16496</v>
      </c>
      <c r="B16499" s="8">
        <v>41111</v>
      </c>
      <c r="C16499" t="s">
        <v>3</v>
      </c>
      <c r="D16499" t="s">
        <v>791</v>
      </c>
      <c r="E16499" t="s">
        <v>9</v>
      </c>
      <c r="F16499" t="s">
        <v>667</v>
      </c>
      <c r="G16499" t="s">
        <v>732</v>
      </c>
      <c r="H16499" s="135" t="s">
        <v>2191</v>
      </c>
      <c r="I16499" t="s">
        <v>1454</v>
      </c>
      <c r="J16499" s="20">
        <v>27</v>
      </c>
      <c r="K16499" s="20" t="s">
        <v>9</v>
      </c>
      <c r="L16499" t="s">
        <v>1464</v>
      </c>
      <c r="M16499" s="20">
        <v>5.9399999999999995</v>
      </c>
      <c r="N16499" s="20">
        <v>8.56</v>
      </c>
      <c r="AE16499">
        <f t="shared" si="257"/>
        <v>2012</v>
      </c>
    </row>
    <row r="16500" spans="1:31" x14ac:dyDescent="0.25">
      <c r="A16500" s="7">
        <v>16497</v>
      </c>
      <c r="B16500" s="8">
        <v>41111</v>
      </c>
      <c r="C16500" t="s">
        <v>3</v>
      </c>
      <c r="D16500" t="s">
        <v>577</v>
      </c>
      <c r="E16500" t="s">
        <v>9</v>
      </c>
      <c r="F16500" t="s">
        <v>651</v>
      </c>
      <c r="G16500" t="s">
        <v>732</v>
      </c>
      <c r="H16500" s="135" t="s">
        <v>2174</v>
      </c>
      <c r="I16500" t="s">
        <v>1454</v>
      </c>
      <c r="J16500" s="20">
        <v>40</v>
      </c>
      <c r="K16500" s="20" t="s">
        <v>1465</v>
      </c>
      <c r="L16500" t="s">
        <v>1466</v>
      </c>
      <c r="M16500" s="20">
        <v>10</v>
      </c>
      <c r="N16500" s="20">
        <v>10</v>
      </c>
      <c r="AE16500">
        <f t="shared" si="257"/>
        <v>2012</v>
      </c>
    </row>
    <row r="16501" spans="1:31" x14ac:dyDescent="0.25">
      <c r="A16501" s="7">
        <v>16498</v>
      </c>
      <c r="B16501" s="8">
        <v>41111</v>
      </c>
      <c r="C16501" t="s">
        <v>3</v>
      </c>
      <c r="D16501" t="s">
        <v>877</v>
      </c>
      <c r="E16501" t="s">
        <v>9</v>
      </c>
      <c r="F16501" t="s">
        <v>1042</v>
      </c>
      <c r="G16501" t="s">
        <v>648</v>
      </c>
      <c r="H16501" s="135" t="s">
        <v>1795</v>
      </c>
      <c r="I16501" t="s">
        <v>1454</v>
      </c>
      <c r="J16501" s="20">
        <v>44</v>
      </c>
      <c r="K16501" s="20" t="s">
        <v>3</v>
      </c>
      <c r="L16501" t="s">
        <v>1463</v>
      </c>
      <c r="M16501" s="20">
        <v>12.44</v>
      </c>
      <c r="N16501" s="20">
        <v>10.56</v>
      </c>
      <c r="AE16501">
        <f t="shared" si="257"/>
        <v>2012</v>
      </c>
    </row>
    <row r="16502" spans="1:31" x14ac:dyDescent="0.25">
      <c r="A16502" s="7">
        <v>16499</v>
      </c>
      <c r="B16502" s="8">
        <v>41111</v>
      </c>
      <c r="C16502" t="s">
        <v>3</v>
      </c>
      <c r="D16502" t="s">
        <v>1060</v>
      </c>
      <c r="E16502" t="s">
        <v>9</v>
      </c>
      <c r="F16502" t="s">
        <v>767</v>
      </c>
      <c r="G16502" t="s">
        <v>1016</v>
      </c>
      <c r="H16502" s="9" t="s">
        <v>2884</v>
      </c>
      <c r="I16502" t="s">
        <v>1454</v>
      </c>
      <c r="J16502" s="20">
        <v>55</v>
      </c>
      <c r="K16502" s="20" t="s">
        <v>3</v>
      </c>
      <c r="L16502" t="s">
        <v>1464</v>
      </c>
      <c r="M16502" s="20">
        <v>16.399999999999999</v>
      </c>
      <c r="N16502" s="20">
        <v>12.1</v>
      </c>
      <c r="AE16502">
        <f t="shared" si="257"/>
        <v>2012</v>
      </c>
    </row>
    <row r="16503" spans="1:31" x14ac:dyDescent="0.25">
      <c r="A16503" s="7">
        <v>16500</v>
      </c>
      <c r="B16503" s="8">
        <v>41111</v>
      </c>
      <c r="C16503" t="s">
        <v>3</v>
      </c>
      <c r="D16503" t="s">
        <v>670</v>
      </c>
      <c r="E16503" t="s">
        <v>9</v>
      </c>
      <c r="F16503" t="s">
        <v>698</v>
      </c>
      <c r="G16503" t="s">
        <v>870</v>
      </c>
      <c r="H16503" s="135" t="s">
        <v>2525</v>
      </c>
      <c r="I16503" t="s">
        <v>1454</v>
      </c>
      <c r="J16503" s="20">
        <v>17</v>
      </c>
      <c r="K16503" s="20" t="s">
        <v>3</v>
      </c>
      <c r="L16503" t="s">
        <v>1464</v>
      </c>
      <c r="M16503" s="20">
        <v>5.76</v>
      </c>
      <c r="N16503" s="20">
        <v>3.74</v>
      </c>
      <c r="AE16503">
        <f t="shared" si="257"/>
        <v>2012</v>
      </c>
    </row>
    <row r="16504" spans="1:31" x14ac:dyDescent="0.25">
      <c r="A16504" s="7">
        <v>16501</v>
      </c>
      <c r="B16504" s="8">
        <v>41111</v>
      </c>
      <c r="C16504" t="s">
        <v>3</v>
      </c>
      <c r="D16504" t="s">
        <v>450</v>
      </c>
      <c r="E16504" t="s">
        <v>9</v>
      </c>
      <c r="F16504" t="s">
        <v>734</v>
      </c>
      <c r="G16504" t="s">
        <v>929</v>
      </c>
      <c r="H16504" s="9" t="s">
        <v>2652</v>
      </c>
      <c r="I16504" t="s">
        <v>1455</v>
      </c>
      <c r="J16504" s="20">
        <v>38</v>
      </c>
      <c r="K16504" s="20" t="s">
        <v>1465</v>
      </c>
      <c r="L16504" t="s">
        <v>1466</v>
      </c>
      <c r="M16504" s="20">
        <v>4.75</v>
      </c>
      <c r="N16504" s="20">
        <v>4.75</v>
      </c>
      <c r="AE16504">
        <f t="shared" si="257"/>
        <v>2012</v>
      </c>
    </row>
    <row r="16505" spans="1:31" x14ac:dyDescent="0.25">
      <c r="A16505" s="7">
        <v>16502</v>
      </c>
      <c r="B16505" s="8">
        <v>41111</v>
      </c>
      <c r="C16505" t="s">
        <v>3</v>
      </c>
      <c r="D16505" t="s">
        <v>577</v>
      </c>
      <c r="E16505" t="s">
        <v>9</v>
      </c>
      <c r="F16505" t="s">
        <v>651</v>
      </c>
      <c r="G16505" t="s">
        <v>870</v>
      </c>
      <c r="H16505" s="135" t="s">
        <v>2723</v>
      </c>
      <c r="I16505" t="s">
        <v>1454</v>
      </c>
      <c r="J16505" s="20">
        <v>40</v>
      </c>
      <c r="K16505" s="20" t="s">
        <v>1465</v>
      </c>
      <c r="L16505" t="s">
        <v>1466</v>
      </c>
      <c r="M16505" s="20">
        <v>10</v>
      </c>
      <c r="N16505" s="20">
        <v>10</v>
      </c>
      <c r="AE16505">
        <f t="shared" si="257"/>
        <v>2012</v>
      </c>
    </row>
    <row r="16506" spans="1:31" x14ac:dyDescent="0.25">
      <c r="A16506" s="7">
        <v>16503</v>
      </c>
      <c r="B16506" s="8">
        <v>41111</v>
      </c>
      <c r="C16506" t="s">
        <v>3</v>
      </c>
      <c r="D16506" t="s">
        <v>350</v>
      </c>
      <c r="E16506" t="s">
        <v>9</v>
      </c>
      <c r="F16506" t="s">
        <v>1139</v>
      </c>
      <c r="G16506" t="s">
        <v>17</v>
      </c>
      <c r="H16506" s="135" t="s">
        <v>1502</v>
      </c>
      <c r="I16506" t="s">
        <v>1454</v>
      </c>
      <c r="J16506" s="20">
        <v>19</v>
      </c>
      <c r="K16506" s="20" t="s">
        <v>9</v>
      </c>
      <c r="L16506" t="s">
        <v>1464</v>
      </c>
      <c r="M16506" s="20">
        <v>4.18</v>
      </c>
      <c r="N16506" s="20">
        <v>6.32</v>
      </c>
      <c r="AE16506">
        <f t="shared" si="257"/>
        <v>2012</v>
      </c>
    </row>
    <row r="16507" spans="1:31" x14ac:dyDescent="0.25">
      <c r="A16507" s="7">
        <v>16504</v>
      </c>
      <c r="B16507" s="8">
        <v>41111</v>
      </c>
      <c r="C16507" t="s">
        <v>3</v>
      </c>
      <c r="D16507" t="s">
        <v>1085</v>
      </c>
      <c r="E16507" t="s">
        <v>9</v>
      </c>
      <c r="F16507" t="s">
        <v>1031</v>
      </c>
      <c r="G16507" t="s">
        <v>929</v>
      </c>
      <c r="H16507" s="135" t="s">
        <v>2693</v>
      </c>
      <c r="I16507" t="s">
        <v>1454</v>
      </c>
      <c r="J16507" s="20">
        <v>26</v>
      </c>
      <c r="K16507" s="20" t="s">
        <v>3</v>
      </c>
      <c r="L16507" t="s">
        <v>1464</v>
      </c>
      <c r="M16507" s="20">
        <v>8.2800000000000011</v>
      </c>
      <c r="N16507" s="20">
        <v>5.72</v>
      </c>
      <c r="AE16507">
        <f t="shared" si="257"/>
        <v>2012</v>
      </c>
    </row>
    <row r="16508" spans="1:31" x14ac:dyDescent="0.25">
      <c r="A16508" s="7">
        <v>16505</v>
      </c>
      <c r="B16508" s="8">
        <v>41111</v>
      </c>
      <c r="C16508" t="s">
        <v>3</v>
      </c>
      <c r="D16508" t="s">
        <v>392</v>
      </c>
      <c r="E16508" t="s">
        <v>9</v>
      </c>
      <c r="F16508" t="s">
        <v>698</v>
      </c>
      <c r="G16508" t="s">
        <v>648</v>
      </c>
      <c r="H16508" s="136" t="s">
        <v>1496</v>
      </c>
      <c r="I16508" t="s">
        <v>1454</v>
      </c>
      <c r="J16508" s="20">
        <v>30</v>
      </c>
      <c r="K16508" s="20" t="s">
        <v>3</v>
      </c>
      <c r="L16508" t="s">
        <v>1464</v>
      </c>
      <c r="M16508" s="20">
        <v>9.4</v>
      </c>
      <c r="N16508" s="20">
        <v>6.6</v>
      </c>
      <c r="AE16508">
        <f t="shared" si="257"/>
        <v>2012</v>
      </c>
    </row>
    <row r="16509" spans="1:31" x14ac:dyDescent="0.25">
      <c r="A16509" s="7">
        <v>16506</v>
      </c>
      <c r="B16509" s="8">
        <v>41111</v>
      </c>
      <c r="C16509" t="s">
        <v>3</v>
      </c>
      <c r="D16509" t="s">
        <v>577</v>
      </c>
      <c r="E16509" t="s">
        <v>9</v>
      </c>
      <c r="F16509" t="s">
        <v>651</v>
      </c>
      <c r="G16509" t="s">
        <v>732</v>
      </c>
      <c r="H16509" s="135" t="s">
        <v>2358</v>
      </c>
      <c r="I16509" t="s">
        <v>1454</v>
      </c>
      <c r="J16509" s="20">
        <v>40</v>
      </c>
      <c r="K16509" s="20" t="s">
        <v>3</v>
      </c>
      <c r="L16509" t="s">
        <v>1463</v>
      </c>
      <c r="M16509" s="20">
        <v>11.4</v>
      </c>
      <c r="N16509" s="20">
        <v>9.6</v>
      </c>
      <c r="AE16509">
        <f t="shared" si="257"/>
        <v>2012</v>
      </c>
    </row>
    <row r="16510" spans="1:31" x14ac:dyDescent="0.25">
      <c r="A16510" s="7">
        <v>16507</v>
      </c>
      <c r="B16510" s="8">
        <v>41112</v>
      </c>
      <c r="C16510" t="s">
        <v>3</v>
      </c>
      <c r="D16510" t="s">
        <v>776</v>
      </c>
      <c r="E16510" t="s">
        <v>9</v>
      </c>
      <c r="F16510" t="s">
        <v>543</v>
      </c>
      <c r="G16510" t="s">
        <v>377</v>
      </c>
      <c r="H16510" s="135" t="s">
        <v>1601</v>
      </c>
      <c r="I16510" t="s">
        <v>1455</v>
      </c>
      <c r="J16510" s="20">
        <v>28</v>
      </c>
      <c r="K16510" s="20" t="s">
        <v>9</v>
      </c>
      <c r="L16510" t="s">
        <v>1464</v>
      </c>
      <c r="M16510" s="20">
        <v>3.08</v>
      </c>
      <c r="N16510" s="20">
        <v>4.42</v>
      </c>
      <c r="AE16510">
        <f t="shared" si="257"/>
        <v>2012</v>
      </c>
    </row>
    <row r="16511" spans="1:31" x14ac:dyDescent="0.25">
      <c r="A16511" s="7">
        <v>16508</v>
      </c>
      <c r="B16511" s="8">
        <v>41112</v>
      </c>
      <c r="C16511" t="s">
        <v>3</v>
      </c>
      <c r="D16511" t="s">
        <v>986</v>
      </c>
      <c r="E16511" t="s">
        <v>9</v>
      </c>
      <c r="F16511" t="s">
        <v>150</v>
      </c>
      <c r="G16511" t="s">
        <v>24</v>
      </c>
      <c r="H16511" s="135" t="s">
        <v>1495</v>
      </c>
      <c r="I16511" t="s">
        <v>1454</v>
      </c>
      <c r="J16511" s="20">
        <v>9</v>
      </c>
      <c r="K16511" s="20" t="s">
        <v>1465</v>
      </c>
      <c r="L16511" t="s">
        <v>1466</v>
      </c>
      <c r="M16511" s="20">
        <v>2.25</v>
      </c>
      <c r="N16511" s="20">
        <v>2.25</v>
      </c>
      <c r="AE16511">
        <f t="shared" si="257"/>
        <v>2012</v>
      </c>
    </row>
    <row r="16512" spans="1:31" x14ac:dyDescent="0.25">
      <c r="A16512" s="7">
        <v>16509</v>
      </c>
      <c r="B16512" s="8">
        <v>41112</v>
      </c>
      <c r="C16512" t="s">
        <v>3</v>
      </c>
      <c r="D16512" t="s">
        <v>1042</v>
      </c>
      <c r="E16512" t="s">
        <v>9</v>
      </c>
      <c r="F16512" t="s">
        <v>1113</v>
      </c>
      <c r="G16512" t="s">
        <v>65</v>
      </c>
      <c r="H16512" s="135" t="s">
        <v>1511</v>
      </c>
      <c r="I16512" t="s">
        <v>1458</v>
      </c>
      <c r="J16512" s="20">
        <v>18</v>
      </c>
      <c r="K16512" s="20" t="s">
        <v>9</v>
      </c>
      <c r="L16512" t="s">
        <v>1464</v>
      </c>
      <c r="M16512" s="20">
        <v>10</v>
      </c>
      <c r="N16512" s="20">
        <v>30</v>
      </c>
      <c r="AE16512">
        <f t="shared" si="257"/>
        <v>2012</v>
      </c>
    </row>
    <row r="16513" spans="1:31" x14ac:dyDescent="0.25">
      <c r="A16513" s="7">
        <v>16510</v>
      </c>
      <c r="B16513" s="8">
        <v>41112</v>
      </c>
      <c r="C16513" t="s">
        <v>3</v>
      </c>
      <c r="D16513" t="s">
        <v>1151</v>
      </c>
      <c r="E16513" t="s">
        <v>9</v>
      </c>
      <c r="F16513" t="s">
        <v>810</v>
      </c>
      <c r="G16513" t="s">
        <v>929</v>
      </c>
      <c r="H16513" s="9" t="s">
        <v>2765</v>
      </c>
      <c r="I16513" t="s">
        <v>1454</v>
      </c>
      <c r="J16513" s="20">
        <v>21</v>
      </c>
      <c r="K16513" s="20" t="s">
        <v>3</v>
      </c>
      <c r="L16513" t="s">
        <v>1464</v>
      </c>
      <c r="M16513" s="20">
        <v>6.88</v>
      </c>
      <c r="N16513" s="20">
        <v>4.62</v>
      </c>
      <c r="AE16513">
        <f t="shared" si="257"/>
        <v>2012</v>
      </c>
    </row>
    <row r="16514" spans="1:31" x14ac:dyDescent="0.25">
      <c r="A16514" s="7">
        <v>16511</v>
      </c>
      <c r="B16514" s="8">
        <v>41113</v>
      </c>
      <c r="C16514" t="s">
        <v>3</v>
      </c>
      <c r="D16514" t="s">
        <v>1095</v>
      </c>
      <c r="E16514" t="s">
        <v>9</v>
      </c>
      <c r="F16514" t="s">
        <v>1111</v>
      </c>
      <c r="G16514" t="s">
        <v>861</v>
      </c>
      <c r="H16514" s="135" t="s">
        <v>2437</v>
      </c>
      <c r="I16514" t="s">
        <v>1454</v>
      </c>
      <c r="J16514" s="20">
        <v>30</v>
      </c>
      <c r="K16514" s="20" t="s">
        <v>1465</v>
      </c>
      <c r="L16514" t="s">
        <v>1466</v>
      </c>
      <c r="M16514" s="20">
        <v>7.5</v>
      </c>
      <c r="N16514" s="20">
        <v>7.5</v>
      </c>
      <c r="AE16514">
        <f t="shared" si="257"/>
        <v>2012</v>
      </c>
    </row>
    <row r="16515" spans="1:31" x14ac:dyDescent="0.25">
      <c r="A16515" s="7">
        <v>16512</v>
      </c>
      <c r="B16515" s="8">
        <v>41113</v>
      </c>
      <c r="C16515" t="s">
        <v>3</v>
      </c>
      <c r="D16515" t="s">
        <v>1095</v>
      </c>
      <c r="E16515" t="s">
        <v>9</v>
      </c>
      <c r="F16515" t="s">
        <v>1099</v>
      </c>
      <c r="G16515" t="s">
        <v>14</v>
      </c>
      <c r="H16515" s="135" t="s">
        <v>1567</v>
      </c>
      <c r="I16515" t="s">
        <v>1454</v>
      </c>
      <c r="J16515" s="20">
        <v>21</v>
      </c>
      <c r="K16515" s="20" t="s">
        <v>1465</v>
      </c>
      <c r="L16515" t="s">
        <v>1466</v>
      </c>
      <c r="M16515" s="20">
        <v>5.25</v>
      </c>
      <c r="N16515" s="20">
        <v>5.25</v>
      </c>
      <c r="AE16515">
        <f t="shared" si="257"/>
        <v>2012</v>
      </c>
    </row>
    <row r="16516" spans="1:31" x14ac:dyDescent="0.25">
      <c r="A16516" s="7">
        <v>16513</v>
      </c>
      <c r="B16516" s="8">
        <v>41114</v>
      </c>
      <c r="C16516" t="s">
        <v>3</v>
      </c>
      <c r="D16516" t="s">
        <v>1146</v>
      </c>
      <c r="E16516" t="s">
        <v>9</v>
      </c>
      <c r="F16516" t="s">
        <v>860</v>
      </c>
      <c r="G16516" t="s">
        <v>895</v>
      </c>
      <c r="H16516" s="135" t="s">
        <v>2585</v>
      </c>
      <c r="I16516" t="s">
        <v>1454</v>
      </c>
      <c r="J16516" s="20">
        <v>76</v>
      </c>
      <c r="K16516" s="20" t="s">
        <v>1465</v>
      </c>
      <c r="L16516" t="s">
        <v>1466</v>
      </c>
      <c r="M16516" s="20">
        <v>19</v>
      </c>
      <c r="N16516" s="20">
        <v>19</v>
      </c>
      <c r="AE16516">
        <f t="shared" ref="AE16516:AE16579" si="258">YEAR(B16516)</f>
        <v>2012</v>
      </c>
    </row>
    <row r="16517" spans="1:31" x14ac:dyDescent="0.25">
      <c r="A16517" s="7">
        <v>16514</v>
      </c>
      <c r="B16517" s="8">
        <v>41115</v>
      </c>
      <c r="C16517" t="s">
        <v>3</v>
      </c>
      <c r="D16517" t="s">
        <v>655</v>
      </c>
      <c r="E16517" t="s">
        <v>9</v>
      </c>
      <c r="F16517" t="s">
        <v>734</v>
      </c>
      <c r="G16517" t="s">
        <v>929</v>
      </c>
      <c r="H16517" s="135" t="s">
        <v>2703</v>
      </c>
      <c r="I16517" t="s">
        <v>1454</v>
      </c>
      <c r="J16517" s="20">
        <v>10</v>
      </c>
      <c r="K16517" s="20" t="s">
        <v>1465</v>
      </c>
      <c r="L16517" t="s">
        <v>1466</v>
      </c>
      <c r="M16517" s="20">
        <v>2.5</v>
      </c>
      <c r="N16517" s="20">
        <v>2.5</v>
      </c>
      <c r="AE16517">
        <f t="shared" si="258"/>
        <v>2012</v>
      </c>
    </row>
    <row r="16518" spans="1:31" x14ac:dyDescent="0.25">
      <c r="A16518" s="7">
        <v>16515</v>
      </c>
      <c r="B16518" s="8">
        <v>41115</v>
      </c>
      <c r="C16518" t="s">
        <v>3</v>
      </c>
      <c r="D16518" t="s">
        <v>786</v>
      </c>
      <c r="E16518" t="s">
        <v>9</v>
      </c>
      <c r="F16518" t="s">
        <v>1131</v>
      </c>
      <c r="G16518" t="s">
        <v>870</v>
      </c>
      <c r="H16518" s="9" t="s">
        <v>3109</v>
      </c>
      <c r="I16518" t="s">
        <v>1454</v>
      </c>
      <c r="J16518" s="20">
        <v>38</v>
      </c>
      <c r="K16518" s="20" t="s">
        <v>9</v>
      </c>
      <c r="L16518" t="s">
        <v>1464</v>
      </c>
      <c r="M16518" s="20">
        <v>8.36</v>
      </c>
      <c r="N16518" s="20">
        <v>11.64</v>
      </c>
      <c r="AE16518">
        <f t="shared" si="258"/>
        <v>2012</v>
      </c>
    </row>
    <row r="16519" spans="1:31" x14ac:dyDescent="0.25">
      <c r="A16519" s="7">
        <v>16516</v>
      </c>
      <c r="B16519" s="8">
        <v>41115</v>
      </c>
      <c r="C16519" t="s">
        <v>3</v>
      </c>
      <c r="D16519" t="s">
        <v>465</v>
      </c>
      <c r="E16519" t="s">
        <v>9</v>
      </c>
      <c r="F16519" t="s">
        <v>1131</v>
      </c>
      <c r="G16519" t="s">
        <v>895</v>
      </c>
      <c r="H16519" s="135" t="s">
        <v>2599</v>
      </c>
      <c r="I16519" t="s">
        <v>1454</v>
      </c>
      <c r="J16519" s="20">
        <v>40</v>
      </c>
      <c r="K16519" s="20" t="s">
        <v>9</v>
      </c>
      <c r="L16519" t="s">
        <v>1464</v>
      </c>
      <c r="M16519" s="20">
        <v>8.8000000000000007</v>
      </c>
      <c r="N16519" s="20">
        <v>12.2</v>
      </c>
      <c r="AE16519">
        <f t="shared" si="258"/>
        <v>2012</v>
      </c>
    </row>
    <row r="16520" spans="1:31" x14ac:dyDescent="0.25">
      <c r="A16520" s="7">
        <v>16517</v>
      </c>
      <c r="B16520" s="8">
        <v>41116</v>
      </c>
      <c r="C16520" t="s">
        <v>3</v>
      </c>
      <c r="D16520" t="s">
        <v>674</v>
      </c>
      <c r="E16520" t="s">
        <v>9</v>
      </c>
      <c r="F16520" t="s">
        <v>869</v>
      </c>
      <c r="G16520" t="s">
        <v>648</v>
      </c>
      <c r="H16520" s="135" t="s">
        <v>2062</v>
      </c>
      <c r="I16520" t="s">
        <v>1454</v>
      </c>
      <c r="J16520" s="20">
        <v>19</v>
      </c>
      <c r="K16520" s="20" t="s">
        <v>9</v>
      </c>
      <c r="L16520" t="s">
        <v>1464</v>
      </c>
      <c r="M16520" s="20">
        <v>4.18</v>
      </c>
      <c r="N16520" s="20">
        <v>6.32</v>
      </c>
      <c r="AE16520">
        <f t="shared" si="258"/>
        <v>2012</v>
      </c>
    </row>
    <row r="16521" spans="1:31" x14ac:dyDescent="0.25">
      <c r="A16521" s="7">
        <v>16518</v>
      </c>
      <c r="B16521" s="8">
        <v>41116</v>
      </c>
      <c r="C16521" t="s">
        <v>3</v>
      </c>
      <c r="D16521" t="s">
        <v>776</v>
      </c>
      <c r="E16521" t="s">
        <v>9</v>
      </c>
      <c r="F16521" t="s">
        <v>767</v>
      </c>
      <c r="G16521" t="s">
        <v>870</v>
      </c>
      <c r="H16521" s="135" t="s">
        <v>2572</v>
      </c>
      <c r="I16521" t="s">
        <v>1454</v>
      </c>
      <c r="J16521" s="20">
        <v>21</v>
      </c>
      <c r="K16521" s="20" t="s">
        <v>9</v>
      </c>
      <c r="L16521" t="s">
        <v>1464</v>
      </c>
      <c r="M16521" s="20">
        <v>4.62</v>
      </c>
      <c r="N16521" s="20">
        <v>6.88</v>
      </c>
      <c r="AE16521">
        <f t="shared" si="258"/>
        <v>2012</v>
      </c>
    </row>
    <row r="16522" spans="1:31" x14ac:dyDescent="0.25">
      <c r="A16522" s="7">
        <v>16519</v>
      </c>
      <c r="B16522" s="8">
        <v>41116</v>
      </c>
      <c r="C16522" t="s">
        <v>3</v>
      </c>
      <c r="D16522" t="s">
        <v>1144</v>
      </c>
      <c r="E16522" t="s">
        <v>9</v>
      </c>
      <c r="F16522" t="s">
        <v>779</v>
      </c>
      <c r="G16522" t="s">
        <v>929</v>
      </c>
      <c r="H16522" s="135" t="s">
        <v>1496</v>
      </c>
      <c r="I16522" t="s">
        <v>1455</v>
      </c>
      <c r="J16522" s="20">
        <v>52</v>
      </c>
      <c r="K16522" s="20" t="s">
        <v>3</v>
      </c>
      <c r="L16522" t="s">
        <v>1463</v>
      </c>
      <c r="M16522" s="20">
        <v>7.26</v>
      </c>
      <c r="N16522" s="20">
        <v>6.24</v>
      </c>
      <c r="AE16522">
        <f t="shared" si="258"/>
        <v>2012</v>
      </c>
    </row>
    <row r="16523" spans="1:31" x14ac:dyDescent="0.25">
      <c r="A16523" s="7">
        <v>16520</v>
      </c>
      <c r="B16523" s="8">
        <v>41116</v>
      </c>
      <c r="C16523" t="s">
        <v>3</v>
      </c>
      <c r="D16523" t="s">
        <v>1068</v>
      </c>
      <c r="E16523" t="s">
        <v>9</v>
      </c>
      <c r="F16523" t="s">
        <v>952</v>
      </c>
      <c r="G16523" t="s">
        <v>648</v>
      </c>
      <c r="H16523" s="136" t="s">
        <v>1496</v>
      </c>
      <c r="I16523" t="s">
        <v>1455</v>
      </c>
      <c r="J16523" s="20">
        <v>50</v>
      </c>
      <c r="K16523" s="20" t="s">
        <v>9</v>
      </c>
      <c r="L16523" t="s">
        <v>1464</v>
      </c>
      <c r="M16523" s="20">
        <v>5.5</v>
      </c>
      <c r="N16523" s="20">
        <v>7.5</v>
      </c>
      <c r="AE16523">
        <f t="shared" si="258"/>
        <v>2012</v>
      </c>
    </row>
    <row r="16524" spans="1:31" x14ac:dyDescent="0.25">
      <c r="A16524" s="7">
        <v>16521</v>
      </c>
      <c r="B16524" s="8">
        <v>41116</v>
      </c>
      <c r="C16524" t="s">
        <v>3</v>
      </c>
      <c r="D16524" t="s">
        <v>542</v>
      </c>
      <c r="E16524" t="s">
        <v>9</v>
      </c>
      <c r="F16524" t="s">
        <v>810</v>
      </c>
      <c r="G16524" t="s">
        <v>714</v>
      </c>
      <c r="H16524" s="9" t="s">
        <v>2571</v>
      </c>
      <c r="I16524" t="s">
        <v>1454</v>
      </c>
      <c r="J16524" s="20">
        <v>23</v>
      </c>
      <c r="K16524" s="20" t="s">
        <v>9</v>
      </c>
      <c r="L16524" t="s">
        <v>1463</v>
      </c>
      <c r="M16524" s="20">
        <v>5.52</v>
      </c>
      <c r="N16524" s="20">
        <v>6.98</v>
      </c>
      <c r="AE16524">
        <f t="shared" si="258"/>
        <v>2012</v>
      </c>
    </row>
    <row r="16525" spans="1:31" x14ac:dyDescent="0.25">
      <c r="A16525" s="7">
        <v>16522</v>
      </c>
      <c r="B16525" s="8">
        <v>41116</v>
      </c>
      <c r="C16525" t="s">
        <v>3</v>
      </c>
      <c r="D16525" t="s">
        <v>440</v>
      </c>
      <c r="E16525" t="s">
        <v>9</v>
      </c>
      <c r="F16525" t="s">
        <v>810</v>
      </c>
      <c r="G16525" t="s">
        <v>861</v>
      </c>
      <c r="H16525" s="135" t="s">
        <v>1496</v>
      </c>
      <c r="I16525" t="s">
        <v>1454</v>
      </c>
      <c r="J16525" s="20">
        <v>40</v>
      </c>
      <c r="K16525" s="20" t="s">
        <v>9</v>
      </c>
      <c r="L16525" t="s">
        <v>1463</v>
      </c>
      <c r="M16525" s="20">
        <v>9.6</v>
      </c>
      <c r="N16525" s="20">
        <v>11.4</v>
      </c>
      <c r="AE16525">
        <f t="shared" si="258"/>
        <v>2012</v>
      </c>
    </row>
    <row r="16526" spans="1:31" x14ac:dyDescent="0.25">
      <c r="A16526" s="7">
        <v>16523</v>
      </c>
      <c r="B16526" s="8">
        <v>41117</v>
      </c>
      <c r="C16526" t="s">
        <v>3</v>
      </c>
      <c r="D16526" t="s">
        <v>1052</v>
      </c>
      <c r="E16526" t="s">
        <v>9</v>
      </c>
      <c r="F16526" t="s">
        <v>1093</v>
      </c>
      <c r="G16526" t="s">
        <v>732</v>
      </c>
      <c r="H16526" s="135" t="s">
        <v>2419</v>
      </c>
      <c r="I16526" t="s">
        <v>1454</v>
      </c>
      <c r="J16526" s="20">
        <v>60</v>
      </c>
      <c r="K16526" s="20" t="s">
        <v>3</v>
      </c>
      <c r="L16526" t="s">
        <v>1463</v>
      </c>
      <c r="M16526" s="20">
        <v>16.600000000000001</v>
      </c>
      <c r="N16526" s="20">
        <v>14.4</v>
      </c>
      <c r="AE16526">
        <f t="shared" si="258"/>
        <v>2012</v>
      </c>
    </row>
    <row r="16527" spans="1:31" x14ac:dyDescent="0.25">
      <c r="A16527" s="7">
        <v>16524</v>
      </c>
      <c r="B16527" s="8">
        <v>41117</v>
      </c>
      <c r="C16527" t="s">
        <v>3</v>
      </c>
      <c r="D16527" t="s">
        <v>187</v>
      </c>
      <c r="E16527" t="s">
        <v>9</v>
      </c>
      <c r="F16527" t="s">
        <v>365</v>
      </c>
      <c r="G16527" t="s">
        <v>648</v>
      </c>
      <c r="H16527" s="135" t="s">
        <v>3077</v>
      </c>
      <c r="I16527" t="s">
        <v>1454</v>
      </c>
      <c r="J16527" s="20">
        <v>125</v>
      </c>
      <c r="K16527" s="20" t="s">
        <v>1465</v>
      </c>
      <c r="L16527" t="s">
        <v>1466</v>
      </c>
      <c r="M16527" s="20">
        <v>31.25</v>
      </c>
      <c r="N16527" s="20">
        <v>31.25</v>
      </c>
      <c r="AE16527">
        <f t="shared" si="258"/>
        <v>2012</v>
      </c>
    </row>
    <row r="16528" spans="1:31" x14ac:dyDescent="0.25">
      <c r="A16528" s="7">
        <v>16525</v>
      </c>
      <c r="B16528" s="8">
        <v>41117</v>
      </c>
      <c r="C16528" t="s">
        <v>3</v>
      </c>
      <c r="D16528" t="s">
        <v>543</v>
      </c>
      <c r="E16528" t="s">
        <v>9</v>
      </c>
      <c r="F16528" t="s">
        <v>767</v>
      </c>
      <c r="G16528" t="s">
        <v>1016</v>
      </c>
      <c r="H16528" s="9" t="s">
        <v>3164</v>
      </c>
      <c r="I16528" t="s">
        <v>1454</v>
      </c>
      <c r="J16528" s="20">
        <v>9</v>
      </c>
      <c r="K16528" s="20" t="s">
        <v>3</v>
      </c>
      <c r="L16528" t="s">
        <v>1464</v>
      </c>
      <c r="M16528" s="20">
        <v>3.52</v>
      </c>
      <c r="N16528" s="20">
        <v>1.98</v>
      </c>
      <c r="AE16528">
        <f t="shared" si="258"/>
        <v>2012</v>
      </c>
    </row>
    <row r="16529" spans="1:31" x14ac:dyDescent="0.25">
      <c r="A16529" s="7">
        <v>16526</v>
      </c>
      <c r="B16529" s="8">
        <v>41117</v>
      </c>
      <c r="C16529" t="s">
        <v>3</v>
      </c>
      <c r="D16529" t="s">
        <v>104</v>
      </c>
      <c r="E16529" t="s">
        <v>9</v>
      </c>
      <c r="F16529" t="s">
        <v>727</v>
      </c>
      <c r="G16529" t="s">
        <v>870</v>
      </c>
      <c r="H16529" s="135" t="s">
        <v>2574</v>
      </c>
      <c r="I16529" t="s">
        <v>1454</v>
      </c>
      <c r="J16529" s="20">
        <v>10</v>
      </c>
      <c r="K16529" s="20" t="s">
        <v>9</v>
      </c>
      <c r="L16529" t="s">
        <v>1463</v>
      </c>
      <c r="M16529" s="20">
        <v>2.4</v>
      </c>
      <c r="N16529" s="20">
        <v>3.6</v>
      </c>
      <c r="AE16529">
        <f t="shared" si="258"/>
        <v>2012</v>
      </c>
    </row>
    <row r="16530" spans="1:31" x14ac:dyDescent="0.25">
      <c r="A16530" s="7">
        <v>16527</v>
      </c>
      <c r="B16530" s="8">
        <v>41117</v>
      </c>
      <c r="C16530" t="s">
        <v>3</v>
      </c>
      <c r="D16530" t="s">
        <v>766</v>
      </c>
      <c r="E16530" t="s">
        <v>9</v>
      </c>
      <c r="F16530" t="s">
        <v>817</v>
      </c>
      <c r="G16530" t="s">
        <v>648</v>
      </c>
      <c r="H16530" s="9" t="s">
        <v>2945</v>
      </c>
      <c r="I16530" t="s">
        <v>1454</v>
      </c>
      <c r="J16530" s="20">
        <v>20</v>
      </c>
      <c r="K16530" s="20" t="s">
        <v>3</v>
      </c>
      <c r="L16530" t="s">
        <v>1464</v>
      </c>
      <c r="M16530" s="20">
        <v>6.6</v>
      </c>
      <c r="N16530" s="20">
        <v>4.4000000000000004</v>
      </c>
      <c r="AE16530">
        <f t="shared" si="258"/>
        <v>2012</v>
      </c>
    </row>
    <row r="16531" spans="1:31" x14ac:dyDescent="0.25">
      <c r="A16531" s="7">
        <v>16528</v>
      </c>
      <c r="B16531" s="8">
        <v>41118</v>
      </c>
      <c r="C16531" t="s">
        <v>3</v>
      </c>
      <c r="D16531" t="s">
        <v>543</v>
      </c>
      <c r="E16531" t="s">
        <v>9</v>
      </c>
      <c r="F16531" t="s">
        <v>767</v>
      </c>
      <c r="G16531" t="s">
        <v>1016</v>
      </c>
      <c r="H16531" s="9" t="s">
        <v>2985</v>
      </c>
      <c r="I16531" t="s">
        <v>1454</v>
      </c>
      <c r="J16531" s="20">
        <v>25</v>
      </c>
      <c r="K16531" s="20" t="s">
        <v>3</v>
      </c>
      <c r="L16531" t="s">
        <v>1464</v>
      </c>
      <c r="M16531" s="20">
        <v>8</v>
      </c>
      <c r="N16531" s="20">
        <v>5.5</v>
      </c>
      <c r="AE16531">
        <f t="shared" si="258"/>
        <v>2012</v>
      </c>
    </row>
    <row r="16532" spans="1:31" x14ac:dyDescent="0.25">
      <c r="A16532" s="7">
        <v>16529</v>
      </c>
      <c r="B16532" s="8">
        <v>41119</v>
      </c>
      <c r="C16532" t="s">
        <v>3</v>
      </c>
      <c r="D16532" t="s">
        <v>918</v>
      </c>
      <c r="E16532" t="s">
        <v>9</v>
      </c>
      <c r="F16532" t="s">
        <v>37</v>
      </c>
      <c r="G16532" t="s">
        <v>648</v>
      </c>
      <c r="H16532" s="135" t="s">
        <v>1795</v>
      </c>
      <c r="I16532" t="s">
        <v>1454</v>
      </c>
      <c r="J16532" s="20">
        <v>38</v>
      </c>
      <c r="K16532" s="20" t="s">
        <v>3</v>
      </c>
      <c r="L16532" t="s">
        <v>1464</v>
      </c>
      <c r="M16532" s="20">
        <v>11.64</v>
      </c>
      <c r="N16532" s="20">
        <v>8.36</v>
      </c>
      <c r="AE16532">
        <f t="shared" si="258"/>
        <v>2012</v>
      </c>
    </row>
    <row r="16533" spans="1:31" x14ac:dyDescent="0.25">
      <c r="A16533" s="7">
        <v>16530</v>
      </c>
      <c r="B16533" s="8">
        <v>41119</v>
      </c>
      <c r="C16533" t="s">
        <v>3</v>
      </c>
      <c r="D16533" t="s">
        <v>1020</v>
      </c>
      <c r="E16533" t="s">
        <v>9</v>
      </c>
      <c r="F16533" t="s">
        <v>727</v>
      </c>
      <c r="G16533" t="s">
        <v>633</v>
      </c>
      <c r="H16533" s="135" t="s">
        <v>2368</v>
      </c>
      <c r="I16533" t="s">
        <v>1454</v>
      </c>
      <c r="J16533" s="20">
        <v>30</v>
      </c>
      <c r="K16533" s="20" t="s">
        <v>3</v>
      </c>
      <c r="L16533" t="s">
        <v>1464</v>
      </c>
      <c r="M16533" s="20">
        <v>9.4</v>
      </c>
      <c r="N16533" s="20">
        <v>6.6</v>
      </c>
      <c r="AE16533">
        <f t="shared" si="258"/>
        <v>2012</v>
      </c>
    </row>
    <row r="16534" spans="1:31" x14ac:dyDescent="0.25">
      <c r="A16534" s="7">
        <v>16531</v>
      </c>
      <c r="B16534" s="8">
        <v>41119</v>
      </c>
      <c r="C16534" t="s">
        <v>3</v>
      </c>
      <c r="D16534" s="16" t="s">
        <v>35</v>
      </c>
      <c r="E16534" t="s">
        <v>9</v>
      </c>
      <c r="F16534" t="s">
        <v>624</v>
      </c>
      <c r="G16534" t="s">
        <v>895</v>
      </c>
      <c r="H16534" s="136" t="s">
        <v>2637</v>
      </c>
      <c r="I16534" t="s">
        <v>1454</v>
      </c>
      <c r="J16534" s="20">
        <v>11</v>
      </c>
      <c r="K16534" s="20" t="s">
        <v>3</v>
      </c>
      <c r="L16534" t="s">
        <v>1464</v>
      </c>
      <c r="M16534" s="20">
        <v>4.08</v>
      </c>
      <c r="N16534" s="20">
        <v>2.42</v>
      </c>
      <c r="AE16534">
        <f t="shared" si="258"/>
        <v>2012</v>
      </c>
    </row>
    <row r="16535" spans="1:31" x14ac:dyDescent="0.25">
      <c r="A16535" s="7">
        <v>16532</v>
      </c>
      <c r="B16535" s="8">
        <v>41119</v>
      </c>
      <c r="C16535" t="s">
        <v>3</v>
      </c>
      <c r="D16535" t="s">
        <v>787</v>
      </c>
      <c r="E16535" t="s">
        <v>9</v>
      </c>
      <c r="F16535" t="s">
        <v>331</v>
      </c>
      <c r="G16535" t="s">
        <v>569</v>
      </c>
      <c r="H16535" s="9" t="s">
        <v>2103</v>
      </c>
      <c r="I16535" t="s">
        <v>1454</v>
      </c>
      <c r="J16535" s="20">
        <v>14</v>
      </c>
      <c r="K16535" s="20" t="s">
        <v>1465</v>
      </c>
      <c r="L16535" t="s">
        <v>1466</v>
      </c>
      <c r="M16535" s="20">
        <v>3.5</v>
      </c>
      <c r="N16535" s="20">
        <v>3.5</v>
      </c>
      <c r="AE16535">
        <f t="shared" si="258"/>
        <v>2012</v>
      </c>
    </row>
    <row r="16536" spans="1:31" x14ac:dyDescent="0.25">
      <c r="A16536" s="7">
        <v>16533</v>
      </c>
      <c r="B16536" s="8">
        <v>41120</v>
      </c>
      <c r="C16536" t="s">
        <v>3</v>
      </c>
      <c r="D16536" t="s">
        <v>614</v>
      </c>
      <c r="E16536" t="s">
        <v>9</v>
      </c>
      <c r="F16536" t="s">
        <v>727</v>
      </c>
      <c r="G16536" t="s">
        <v>714</v>
      </c>
      <c r="H16536" s="135" t="s">
        <v>2051</v>
      </c>
      <c r="I16536" t="s">
        <v>1454</v>
      </c>
      <c r="J16536" s="20">
        <v>56</v>
      </c>
      <c r="K16536" s="20" t="s">
        <v>3</v>
      </c>
      <c r="L16536" t="s">
        <v>1464</v>
      </c>
      <c r="M16536" s="20">
        <v>16.68</v>
      </c>
      <c r="N16536" s="20">
        <v>12.32</v>
      </c>
      <c r="AE16536">
        <f t="shared" si="258"/>
        <v>2012</v>
      </c>
    </row>
    <row r="16537" spans="1:31" x14ac:dyDescent="0.25">
      <c r="A16537" s="7">
        <v>16534</v>
      </c>
      <c r="B16537" s="8">
        <v>41121</v>
      </c>
      <c r="C16537" t="s">
        <v>3</v>
      </c>
      <c r="D16537" t="s">
        <v>518</v>
      </c>
      <c r="E16537" t="s">
        <v>9</v>
      </c>
      <c r="F16537" t="s">
        <v>833</v>
      </c>
      <c r="G16537" t="s">
        <v>11</v>
      </c>
      <c r="H16537" s="135" t="s">
        <v>1574</v>
      </c>
      <c r="I16537" t="s">
        <v>1454</v>
      </c>
      <c r="J16537" s="20">
        <v>31</v>
      </c>
      <c r="K16537" s="20" t="s">
        <v>1465</v>
      </c>
      <c r="L16537" t="s">
        <v>1466</v>
      </c>
      <c r="M16537" s="20">
        <v>7.75</v>
      </c>
      <c r="N16537" s="20">
        <v>7.75</v>
      </c>
      <c r="AE16537">
        <f t="shared" si="258"/>
        <v>2012</v>
      </c>
    </row>
    <row r="16538" spans="1:31" x14ac:dyDescent="0.25">
      <c r="A16538" s="7">
        <v>16535</v>
      </c>
      <c r="B16538" s="8">
        <v>41121</v>
      </c>
      <c r="C16538" t="s">
        <v>3</v>
      </c>
      <c r="D16538" t="s">
        <v>196</v>
      </c>
      <c r="E16538" t="s">
        <v>9</v>
      </c>
      <c r="F16538" t="s">
        <v>869</v>
      </c>
      <c r="G16538" t="s">
        <v>895</v>
      </c>
      <c r="H16538" s="135" t="s">
        <v>2629</v>
      </c>
      <c r="I16538" t="s">
        <v>1454</v>
      </c>
      <c r="J16538" s="20">
        <v>23</v>
      </c>
      <c r="K16538" s="20" t="s">
        <v>9</v>
      </c>
      <c r="L16538" t="s">
        <v>1464</v>
      </c>
      <c r="M16538" s="20">
        <v>5.0600000000000005</v>
      </c>
      <c r="N16538" s="20">
        <v>7.4399999999999995</v>
      </c>
      <c r="AE16538">
        <f t="shared" si="258"/>
        <v>2012</v>
      </c>
    </row>
    <row r="16539" spans="1:31" x14ac:dyDescent="0.25">
      <c r="A16539" s="7">
        <v>16536</v>
      </c>
      <c r="B16539" s="8">
        <v>41123</v>
      </c>
      <c r="C16539" t="s">
        <v>3</v>
      </c>
      <c r="D16539" t="s">
        <v>776</v>
      </c>
      <c r="E16539" t="s">
        <v>9</v>
      </c>
      <c r="F16539" t="s">
        <v>543</v>
      </c>
      <c r="G16539" t="s">
        <v>377</v>
      </c>
      <c r="H16539" s="135" t="s">
        <v>1601</v>
      </c>
      <c r="I16539" t="s">
        <v>1455</v>
      </c>
      <c r="J16539" s="20">
        <v>30</v>
      </c>
      <c r="K16539" s="20" t="s">
        <v>9</v>
      </c>
      <c r="L16539" t="s">
        <v>1464</v>
      </c>
      <c r="M16539" s="20">
        <v>3.3</v>
      </c>
      <c r="N16539" s="20">
        <v>4.7</v>
      </c>
      <c r="AE16539">
        <f t="shared" si="258"/>
        <v>2012</v>
      </c>
    </row>
    <row r="16540" spans="1:31" x14ac:dyDescent="0.25">
      <c r="A16540" s="7">
        <v>16537</v>
      </c>
      <c r="B16540" s="8">
        <v>41123</v>
      </c>
      <c r="C16540" t="s">
        <v>3</v>
      </c>
      <c r="D16540" t="s">
        <v>543</v>
      </c>
      <c r="E16540" t="s">
        <v>9</v>
      </c>
      <c r="F16540" t="s">
        <v>268</v>
      </c>
      <c r="G16540" t="s">
        <v>648</v>
      </c>
      <c r="H16540" s="135" t="s">
        <v>1806</v>
      </c>
      <c r="I16540" t="s">
        <v>1454</v>
      </c>
      <c r="J16540" s="20">
        <v>13</v>
      </c>
      <c r="K16540" s="20" t="s">
        <v>9</v>
      </c>
      <c r="L16540" t="s">
        <v>1463</v>
      </c>
      <c r="M16540" s="20">
        <v>3.12</v>
      </c>
      <c r="N16540" s="20">
        <v>4.38</v>
      </c>
      <c r="AE16540">
        <f t="shared" si="258"/>
        <v>2012</v>
      </c>
    </row>
    <row r="16541" spans="1:31" x14ac:dyDescent="0.25">
      <c r="A16541" s="7">
        <v>16538</v>
      </c>
      <c r="B16541" s="8">
        <v>41123</v>
      </c>
      <c r="C16541" t="s">
        <v>3</v>
      </c>
      <c r="D16541" t="s">
        <v>392</v>
      </c>
      <c r="E16541" t="s">
        <v>9</v>
      </c>
      <c r="F16541" t="s">
        <v>266</v>
      </c>
      <c r="G16541" t="s">
        <v>895</v>
      </c>
      <c r="H16541" s="135" t="s">
        <v>2777</v>
      </c>
      <c r="I16541" t="s">
        <v>1454</v>
      </c>
      <c r="J16541" s="20">
        <v>36</v>
      </c>
      <c r="K16541" s="20" t="s">
        <v>9</v>
      </c>
      <c r="L16541" t="s">
        <v>1464</v>
      </c>
      <c r="M16541" s="20">
        <v>7.92</v>
      </c>
      <c r="N16541" s="20">
        <v>11.08</v>
      </c>
      <c r="AE16541">
        <f t="shared" si="258"/>
        <v>2012</v>
      </c>
    </row>
    <row r="16542" spans="1:31" x14ac:dyDescent="0.25">
      <c r="A16542" s="7">
        <v>16539</v>
      </c>
      <c r="B16542" s="8">
        <v>41123</v>
      </c>
      <c r="C16542" t="s">
        <v>3</v>
      </c>
      <c r="D16542" t="s">
        <v>543</v>
      </c>
      <c r="E16542" t="s">
        <v>9</v>
      </c>
      <c r="F16542" t="s">
        <v>521</v>
      </c>
      <c r="G16542" t="s">
        <v>870</v>
      </c>
      <c r="H16542" s="136" t="s">
        <v>2795</v>
      </c>
      <c r="I16542" t="s">
        <v>1454</v>
      </c>
      <c r="J16542" s="20">
        <v>19</v>
      </c>
      <c r="K16542" s="20" t="s">
        <v>9</v>
      </c>
      <c r="L16542" t="s">
        <v>1464</v>
      </c>
      <c r="M16542" s="20">
        <v>4.18</v>
      </c>
      <c r="N16542" s="20">
        <v>6.32</v>
      </c>
      <c r="AE16542">
        <f t="shared" si="258"/>
        <v>2012</v>
      </c>
    </row>
    <row r="16543" spans="1:31" x14ac:dyDescent="0.25">
      <c r="A16543" s="7">
        <v>16540</v>
      </c>
      <c r="B16543" s="8">
        <v>41124</v>
      </c>
      <c r="C16543" t="s">
        <v>3</v>
      </c>
      <c r="D16543" t="s">
        <v>518</v>
      </c>
      <c r="E16543" t="s">
        <v>9</v>
      </c>
      <c r="F16543" t="s">
        <v>869</v>
      </c>
      <c r="G16543" t="s">
        <v>377</v>
      </c>
      <c r="H16543" s="135" t="s">
        <v>1619</v>
      </c>
      <c r="I16543" t="s">
        <v>1454</v>
      </c>
      <c r="J16543" s="20">
        <v>15</v>
      </c>
      <c r="K16543" s="20" t="s">
        <v>1465</v>
      </c>
      <c r="L16543" t="s">
        <v>1466</v>
      </c>
      <c r="M16543" s="20">
        <v>3.75</v>
      </c>
      <c r="N16543" s="20">
        <v>3.75</v>
      </c>
      <c r="AE16543">
        <f t="shared" si="258"/>
        <v>2012</v>
      </c>
    </row>
    <row r="16544" spans="1:31" x14ac:dyDescent="0.25">
      <c r="A16544" s="7">
        <v>16541</v>
      </c>
      <c r="B16544" s="8">
        <v>41124</v>
      </c>
      <c r="C16544" t="s">
        <v>3</v>
      </c>
      <c r="D16544" t="s">
        <v>94</v>
      </c>
      <c r="E16544" t="s">
        <v>9</v>
      </c>
      <c r="F16544" t="s">
        <v>521</v>
      </c>
      <c r="G16544" t="s">
        <v>929</v>
      </c>
      <c r="H16544" s="135" t="s">
        <v>2665</v>
      </c>
      <c r="I16544" t="s">
        <v>1454</v>
      </c>
      <c r="J16544" s="20">
        <v>38</v>
      </c>
      <c r="K16544" s="20" t="s">
        <v>3</v>
      </c>
      <c r="L16544" t="s">
        <v>1464</v>
      </c>
      <c r="M16544" s="20">
        <v>11.64</v>
      </c>
      <c r="N16544" s="20">
        <v>8.36</v>
      </c>
      <c r="AE16544">
        <f t="shared" si="258"/>
        <v>2012</v>
      </c>
    </row>
    <row r="16545" spans="1:31" x14ac:dyDescent="0.25">
      <c r="A16545" s="7">
        <v>16542</v>
      </c>
      <c r="B16545" s="8">
        <v>41124</v>
      </c>
      <c r="C16545" t="s">
        <v>3</v>
      </c>
      <c r="D16545" t="s">
        <v>776</v>
      </c>
      <c r="E16545" t="s">
        <v>9</v>
      </c>
      <c r="F16545" t="s">
        <v>767</v>
      </c>
      <c r="G16545" t="s">
        <v>870</v>
      </c>
      <c r="H16545" s="135" t="s">
        <v>2469</v>
      </c>
      <c r="I16545" t="s">
        <v>1454</v>
      </c>
      <c r="J16545" s="20">
        <v>37</v>
      </c>
      <c r="K16545" s="20" t="s">
        <v>9</v>
      </c>
      <c r="L16545" t="s">
        <v>1464</v>
      </c>
      <c r="M16545" s="20">
        <v>8.14</v>
      </c>
      <c r="N16545" s="20">
        <v>11.36</v>
      </c>
      <c r="AE16545">
        <f t="shared" si="258"/>
        <v>2012</v>
      </c>
    </row>
    <row r="16546" spans="1:31" x14ac:dyDescent="0.25">
      <c r="A16546" s="7">
        <v>16543</v>
      </c>
      <c r="B16546" s="8">
        <v>41124</v>
      </c>
      <c r="C16546" t="s">
        <v>3</v>
      </c>
      <c r="D16546" t="s">
        <v>518</v>
      </c>
      <c r="E16546" t="s">
        <v>9</v>
      </c>
      <c r="F16546" t="s">
        <v>828</v>
      </c>
      <c r="G16546" t="s">
        <v>17</v>
      </c>
      <c r="H16546" s="135" t="s">
        <v>1552</v>
      </c>
      <c r="I16546" t="s">
        <v>1454</v>
      </c>
      <c r="J16546" s="20">
        <v>11</v>
      </c>
      <c r="K16546" s="20" t="s">
        <v>9</v>
      </c>
      <c r="L16546" t="s">
        <v>1464</v>
      </c>
      <c r="M16546" s="20">
        <v>2.42</v>
      </c>
      <c r="N16546" s="20">
        <v>4.08</v>
      </c>
      <c r="AE16546">
        <f t="shared" si="258"/>
        <v>2012</v>
      </c>
    </row>
    <row r="16547" spans="1:31" x14ac:dyDescent="0.25">
      <c r="A16547" s="7">
        <v>16544</v>
      </c>
      <c r="B16547" s="8">
        <v>41124</v>
      </c>
      <c r="C16547" t="s">
        <v>3</v>
      </c>
      <c r="D16547" t="s">
        <v>265</v>
      </c>
      <c r="E16547" t="s">
        <v>9</v>
      </c>
      <c r="F16547" t="s">
        <v>1005</v>
      </c>
      <c r="G16547" t="s">
        <v>895</v>
      </c>
      <c r="H16547" s="9" t="s">
        <v>2706</v>
      </c>
      <c r="I16547" t="s">
        <v>1454</v>
      </c>
      <c r="J16547" s="20">
        <v>79</v>
      </c>
      <c r="K16547" s="20" t="s">
        <v>3</v>
      </c>
      <c r="L16547" t="s">
        <v>1464</v>
      </c>
      <c r="M16547" s="20">
        <v>23.12</v>
      </c>
      <c r="N16547" s="20">
        <v>17.38</v>
      </c>
      <c r="AE16547">
        <f t="shared" si="258"/>
        <v>2012</v>
      </c>
    </row>
    <row r="16548" spans="1:31" x14ac:dyDescent="0.25">
      <c r="A16548" s="7">
        <v>16545</v>
      </c>
      <c r="B16548" s="8">
        <v>41124</v>
      </c>
      <c r="C16548" t="s">
        <v>3</v>
      </c>
      <c r="D16548" t="s">
        <v>1018</v>
      </c>
      <c r="E16548" t="s">
        <v>9</v>
      </c>
      <c r="F16548" t="s">
        <v>1034</v>
      </c>
      <c r="G16548" t="s">
        <v>1016</v>
      </c>
      <c r="H16548" s="9" t="s">
        <v>2919</v>
      </c>
      <c r="I16548" t="s">
        <v>1454</v>
      </c>
      <c r="J16548" s="20">
        <v>14</v>
      </c>
      <c r="K16548" s="20" t="s">
        <v>9</v>
      </c>
      <c r="L16548" t="s">
        <v>1464</v>
      </c>
      <c r="M16548" s="20">
        <v>3.08</v>
      </c>
      <c r="N16548" s="20">
        <v>4.92</v>
      </c>
      <c r="AE16548">
        <f t="shared" si="258"/>
        <v>2012</v>
      </c>
    </row>
    <row r="16549" spans="1:31" x14ac:dyDescent="0.25">
      <c r="A16549" s="7">
        <v>16546</v>
      </c>
      <c r="B16549" s="8">
        <v>41124</v>
      </c>
      <c r="C16549" t="s">
        <v>3</v>
      </c>
      <c r="D16549" t="s">
        <v>518</v>
      </c>
      <c r="E16549" t="s">
        <v>9</v>
      </c>
      <c r="F16549" t="s">
        <v>44</v>
      </c>
      <c r="G16549" t="s">
        <v>861</v>
      </c>
      <c r="H16549" s="9" t="s">
        <v>2457</v>
      </c>
      <c r="I16549" t="s">
        <v>1454</v>
      </c>
      <c r="J16549" s="20">
        <v>28</v>
      </c>
      <c r="K16549" s="20" t="s">
        <v>9</v>
      </c>
      <c r="L16549" t="s">
        <v>1464</v>
      </c>
      <c r="M16549" s="20">
        <v>6.16</v>
      </c>
      <c r="N16549" s="20">
        <v>8.84</v>
      </c>
      <c r="AE16549">
        <f t="shared" si="258"/>
        <v>2012</v>
      </c>
    </row>
    <row r="16550" spans="1:31" x14ac:dyDescent="0.25">
      <c r="A16550" s="7">
        <v>16547</v>
      </c>
      <c r="B16550" s="8">
        <v>41125</v>
      </c>
      <c r="C16550" t="s">
        <v>3</v>
      </c>
      <c r="D16550" t="s">
        <v>107</v>
      </c>
      <c r="E16550" t="s">
        <v>9</v>
      </c>
      <c r="F16550" t="s">
        <v>1034</v>
      </c>
      <c r="G16550" t="s">
        <v>648</v>
      </c>
      <c r="H16550" s="135" t="s">
        <v>1799</v>
      </c>
      <c r="I16550" t="s">
        <v>1456</v>
      </c>
      <c r="J16550" s="20">
        <v>35</v>
      </c>
      <c r="K16550" s="20" t="s">
        <v>3</v>
      </c>
      <c r="L16550" t="s">
        <v>1464</v>
      </c>
      <c r="M16550" s="20">
        <v>10.8</v>
      </c>
      <c r="N16550" s="20">
        <v>7.7</v>
      </c>
      <c r="O16550" t="s">
        <v>3</v>
      </c>
      <c r="P16550" s="13" t="s">
        <v>1102</v>
      </c>
      <c r="Q16550" t="s">
        <v>9</v>
      </c>
      <c r="R16550" t="s">
        <v>1150</v>
      </c>
      <c r="S16550" t="s">
        <v>3</v>
      </c>
      <c r="T16550" t="s">
        <v>990</v>
      </c>
      <c r="U16550" t="s">
        <v>9</v>
      </c>
      <c r="V16550" t="s">
        <v>1045</v>
      </c>
      <c r="W16550" t="s">
        <v>3</v>
      </c>
      <c r="X16550" t="s">
        <v>848</v>
      </c>
      <c r="Y16550" t="s">
        <v>3</v>
      </c>
      <c r="Z16550" t="s">
        <v>991</v>
      </c>
      <c r="AA16550" t="s">
        <v>1465</v>
      </c>
      <c r="AC16550" t="s">
        <v>1465</v>
      </c>
      <c r="AE16550">
        <f t="shared" si="258"/>
        <v>2012</v>
      </c>
    </row>
    <row r="16551" spans="1:31" x14ac:dyDescent="0.25">
      <c r="A16551" s="7">
        <v>16548</v>
      </c>
      <c r="B16551" s="8">
        <v>41125</v>
      </c>
      <c r="C16551" t="s">
        <v>3</v>
      </c>
      <c r="D16551" t="s">
        <v>392</v>
      </c>
      <c r="E16551" t="s">
        <v>9</v>
      </c>
      <c r="F16551" t="s">
        <v>55</v>
      </c>
      <c r="G16551" t="s">
        <v>929</v>
      </c>
      <c r="H16551" s="135" t="s">
        <v>2812</v>
      </c>
      <c r="I16551" t="s">
        <v>1454</v>
      </c>
      <c r="J16551" s="20">
        <v>12</v>
      </c>
      <c r="K16551" s="20" t="s">
        <v>1465</v>
      </c>
      <c r="L16551" t="s">
        <v>1466</v>
      </c>
      <c r="M16551" s="20">
        <v>3</v>
      </c>
      <c r="N16551" s="20">
        <v>3</v>
      </c>
      <c r="AE16551">
        <f t="shared" si="258"/>
        <v>2012</v>
      </c>
    </row>
    <row r="16552" spans="1:31" x14ac:dyDescent="0.25">
      <c r="A16552" s="7">
        <v>16549</v>
      </c>
      <c r="B16552" s="8">
        <v>41126</v>
      </c>
      <c r="C16552" t="s">
        <v>3</v>
      </c>
      <c r="D16552" t="s">
        <v>1095</v>
      </c>
      <c r="E16552" t="s">
        <v>9</v>
      </c>
      <c r="F16552" t="s">
        <v>1045</v>
      </c>
      <c r="G16552" t="s">
        <v>732</v>
      </c>
      <c r="H16552" s="135" t="s">
        <v>2138</v>
      </c>
      <c r="I16552" t="s">
        <v>1454</v>
      </c>
      <c r="J16552" s="20">
        <v>20</v>
      </c>
      <c r="K16552" s="20" t="s">
        <v>3</v>
      </c>
      <c r="L16552" t="s">
        <v>1464</v>
      </c>
      <c r="M16552" s="20">
        <v>6.6</v>
      </c>
      <c r="N16552" s="20">
        <v>4.4000000000000004</v>
      </c>
      <c r="AE16552">
        <f t="shared" si="258"/>
        <v>2012</v>
      </c>
    </row>
    <row r="16553" spans="1:31" x14ac:dyDescent="0.25">
      <c r="A16553" s="7">
        <v>16550</v>
      </c>
      <c r="B16553" s="8">
        <v>41126</v>
      </c>
      <c r="C16553" t="s">
        <v>3</v>
      </c>
      <c r="D16553" t="s">
        <v>678</v>
      </c>
      <c r="E16553" t="s">
        <v>9</v>
      </c>
      <c r="F16553" t="s">
        <v>1031</v>
      </c>
      <c r="G16553" t="s">
        <v>569</v>
      </c>
      <c r="H16553" s="136" t="s">
        <v>1677</v>
      </c>
      <c r="I16553" t="s">
        <v>1454</v>
      </c>
      <c r="J16553" s="20">
        <v>21</v>
      </c>
      <c r="K16553" s="20" t="s">
        <v>9</v>
      </c>
      <c r="L16553" t="s">
        <v>1464</v>
      </c>
      <c r="M16553" s="20">
        <v>4.62</v>
      </c>
      <c r="N16553" s="20">
        <v>6.88</v>
      </c>
      <c r="AE16553">
        <f t="shared" si="258"/>
        <v>2012</v>
      </c>
    </row>
    <row r="16554" spans="1:31" x14ac:dyDescent="0.25">
      <c r="A16554" s="7">
        <v>16551</v>
      </c>
      <c r="B16554" s="8">
        <v>41126</v>
      </c>
      <c r="C16554" t="s">
        <v>3</v>
      </c>
      <c r="D16554" t="s">
        <v>360</v>
      </c>
      <c r="E16554" t="s">
        <v>9</v>
      </c>
      <c r="F16554" t="s">
        <v>860</v>
      </c>
      <c r="G16554" t="s">
        <v>929</v>
      </c>
      <c r="H16554" s="9" t="s">
        <v>2778</v>
      </c>
      <c r="I16554" t="s">
        <v>1454</v>
      </c>
      <c r="J16554" s="20">
        <v>36</v>
      </c>
      <c r="K16554" s="20" t="s">
        <v>1465</v>
      </c>
      <c r="L16554" t="s">
        <v>1466</v>
      </c>
      <c r="M16554" s="20">
        <v>9</v>
      </c>
      <c r="N16554" s="20">
        <v>9</v>
      </c>
      <c r="AE16554">
        <f t="shared" si="258"/>
        <v>2012</v>
      </c>
    </row>
    <row r="16555" spans="1:31" x14ac:dyDescent="0.25">
      <c r="A16555" s="7">
        <v>16552</v>
      </c>
      <c r="B16555" s="8">
        <v>41126</v>
      </c>
      <c r="C16555" t="s">
        <v>3</v>
      </c>
      <c r="D16555" t="s">
        <v>1092</v>
      </c>
      <c r="E16555" t="s">
        <v>9</v>
      </c>
      <c r="F16555" t="s">
        <v>118</v>
      </c>
      <c r="G16555" t="s">
        <v>17</v>
      </c>
      <c r="H16555" s="135" t="s">
        <v>1573</v>
      </c>
      <c r="I16555" t="s">
        <v>1454</v>
      </c>
      <c r="J16555" s="20">
        <v>29</v>
      </c>
      <c r="K16555" s="20" t="s">
        <v>3</v>
      </c>
      <c r="L16555" t="s">
        <v>1464</v>
      </c>
      <c r="M16555" s="20">
        <v>9.1199999999999992</v>
      </c>
      <c r="N16555" s="20">
        <v>6.38</v>
      </c>
      <c r="AE16555">
        <f t="shared" si="258"/>
        <v>2012</v>
      </c>
    </row>
    <row r="16556" spans="1:31" x14ac:dyDescent="0.25">
      <c r="A16556" s="7">
        <v>16553</v>
      </c>
      <c r="B16556" s="8">
        <v>41126</v>
      </c>
      <c r="C16556" t="s">
        <v>3</v>
      </c>
      <c r="D16556" t="s">
        <v>655</v>
      </c>
      <c r="E16556" t="s">
        <v>9</v>
      </c>
      <c r="F16556" t="s">
        <v>734</v>
      </c>
      <c r="G16556" t="s">
        <v>929</v>
      </c>
      <c r="H16556" s="9" t="s">
        <v>2724</v>
      </c>
      <c r="I16556" t="s">
        <v>1454</v>
      </c>
      <c r="J16556" s="20">
        <v>23</v>
      </c>
      <c r="K16556" s="20" t="s">
        <v>9</v>
      </c>
      <c r="L16556" t="s">
        <v>1464</v>
      </c>
      <c r="M16556" s="20">
        <v>5.0600000000000005</v>
      </c>
      <c r="N16556" s="20">
        <v>7.4399999999999995</v>
      </c>
      <c r="AE16556">
        <f t="shared" si="258"/>
        <v>2012</v>
      </c>
    </row>
    <row r="16557" spans="1:31" x14ac:dyDescent="0.25">
      <c r="A16557" s="7">
        <v>16554</v>
      </c>
      <c r="B16557" s="8">
        <v>41126</v>
      </c>
      <c r="C16557" t="s">
        <v>3</v>
      </c>
      <c r="D16557" t="s">
        <v>1095</v>
      </c>
      <c r="E16557" t="s">
        <v>9</v>
      </c>
      <c r="F16557" t="s">
        <v>1099</v>
      </c>
      <c r="G16557" t="s">
        <v>648</v>
      </c>
      <c r="H16557" s="136" t="s">
        <v>1496</v>
      </c>
      <c r="I16557" t="s">
        <v>1454</v>
      </c>
      <c r="J16557" s="20">
        <v>20</v>
      </c>
      <c r="K16557" s="20" t="s">
        <v>1465</v>
      </c>
      <c r="L16557" t="s">
        <v>1466</v>
      </c>
      <c r="M16557" s="20">
        <v>5</v>
      </c>
      <c r="N16557" s="20">
        <v>5</v>
      </c>
      <c r="AE16557">
        <f t="shared" si="258"/>
        <v>2012</v>
      </c>
    </row>
    <row r="16558" spans="1:31" x14ac:dyDescent="0.25">
      <c r="A16558" s="7">
        <v>16555</v>
      </c>
      <c r="B16558" s="8">
        <v>41127</v>
      </c>
      <c r="C16558" t="s">
        <v>3</v>
      </c>
      <c r="D16558" t="s">
        <v>557</v>
      </c>
      <c r="E16558" t="s">
        <v>9</v>
      </c>
      <c r="F16558" t="s">
        <v>727</v>
      </c>
      <c r="G16558" t="s">
        <v>732</v>
      </c>
      <c r="H16558" s="135" t="s">
        <v>2174</v>
      </c>
      <c r="I16558" t="s">
        <v>1454</v>
      </c>
      <c r="J16558" s="20">
        <v>40</v>
      </c>
      <c r="K16558" s="20" t="s">
        <v>3</v>
      </c>
      <c r="L16558" t="s">
        <v>1464</v>
      </c>
      <c r="M16558" s="20">
        <v>12.2</v>
      </c>
      <c r="N16558" s="20">
        <v>8.8000000000000007</v>
      </c>
      <c r="AE16558">
        <f t="shared" si="258"/>
        <v>2012</v>
      </c>
    </row>
    <row r="16559" spans="1:31" x14ac:dyDescent="0.25">
      <c r="A16559" s="7">
        <v>16556</v>
      </c>
      <c r="B16559" s="8">
        <v>41129</v>
      </c>
      <c r="C16559" t="s">
        <v>3</v>
      </c>
      <c r="D16559" t="s">
        <v>543</v>
      </c>
      <c r="E16559" t="s">
        <v>9</v>
      </c>
      <c r="F16559" t="s">
        <v>1131</v>
      </c>
      <c r="G16559" t="s">
        <v>377</v>
      </c>
      <c r="H16559" s="9" t="s">
        <v>2824</v>
      </c>
      <c r="I16559" t="s">
        <v>1454</v>
      </c>
      <c r="J16559" s="20">
        <v>19</v>
      </c>
      <c r="K16559" s="20" t="s">
        <v>9</v>
      </c>
      <c r="L16559" t="s">
        <v>1464</v>
      </c>
      <c r="M16559" s="20">
        <v>4.18</v>
      </c>
      <c r="N16559" s="20">
        <v>6.32</v>
      </c>
      <c r="AE16559">
        <f t="shared" si="258"/>
        <v>2012</v>
      </c>
    </row>
    <row r="16560" spans="1:31" x14ac:dyDescent="0.25">
      <c r="A16560" s="7">
        <v>16557</v>
      </c>
      <c r="B16560" s="8">
        <v>41129</v>
      </c>
      <c r="C16560" t="s">
        <v>3</v>
      </c>
      <c r="D16560" t="s">
        <v>614</v>
      </c>
      <c r="E16560" t="s">
        <v>9</v>
      </c>
      <c r="F16560" t="s">
        <v>727</v>
      </c>
      <c r="G16560" t="s">
        <v>714</v>
      </c>
      <c r="H16560" s="9" t="s">
        <v>2205</v>
      </c>
      <c r="I16560" t="s">
        <v>1454</v>
      </c>
      <c r="J16560" s="20">
        <v>57</v>
      </c>
      <c r="K16560" s="20" t="s">
        <v>3</v>
      </c>
      <c r="L16560" t="s">
        <v>1464</v>
      </c>
      <c r="M16560" s="20">
        <v>16.96</v>
      </c>
      <c r="N16560" s="20">
        <v>12.54</v>
      </c>
      <c r="AE16560">
        <f t="shared" si="258"/>
        <v>2012</v>
      </c>
    </row>
    <row r="16561" spans="1:31" x14ac:dyDescent="0.25">
      <c r="A16561" s="7">
        <v>16558</v>
      </c>
      <c r="B16561" s="8">
        <v>41129</v>
      </c>
      <c r="C16561" t="s">
        <v>3</v>
      </c>
      <c r="D16561" t="s">
        <v>614</v>
      </c>
      <c r="E16561" t="s">
        <v>9</v>
      </c>
      <c r="F16561" t="s">
        <v>727</v>
      </c>
      <c r="G16561" t="s">
        <v>714</v>
      </c>
      <c r="H16561" s="9" t="s">
        <v>2252</v>
      </c>
      <c r="I16561" t="s">
        <v>1454</v>
      </c>
      <c r="J16561" s="20">
        <v>23</v>
      </c>
      <c r="K16561" s="20" t="s">
        <v>3</v>
      </c>
      <c r="L16561" t="s">
        <v>1464</v>
      </c>
      <c r="M16561" s="20">
        <v>7.4399999999999995</v>
      </c>
      <c r="N16561" s="20">
        <v>5.0600000000000005</v>
      </c>
      <c r="AE16561">
        <f t="shared" si="258"/>
        <v>2012</v>
      </c>
    </row>
    <row r="16562" spans="1:31" x14ac:dyDescent="0.25">
      <c r="A16562" s="7">
        <v>16559</v>
      </c>
      <c r="B16562" s="8">
        <v>41130</v>
      </c>
      <c r="C16562" t="s">
        <v>3</v>
      </c>
      <c r="D16562" t="s">
        <v>972</v>
      </c>
      <c r="E16562" t="s">
        <v>9</v>
      </c>
      <c r="F16562" t="s">
        <v>860</v>
      </c>
      <c r="G16562" t="s">
        <v>648</v>
      </c>
      <c r="H16562" s="9" t="s">
        <v>1797</v>
      </c>
      <c r="I16562" t="s">
        <v>1454</v>
      </c>
      <c r="J16562" s="20">
        <v>12</v>
      </c>
      <c r="K16562" s="20" t="s">
        <v>9</v>
      </c>
      <c r="L16562" t="s">
        <v>1464</v>
      </c>
      <c r="M16562" s="20">
        <v>2.64</v>
      </c>
      <c r="N16562" s="20">
        <v>4.3599999999999994</v>
      </c>
      <c r="AE16562">
        <f t="shared" si="258"/>
        <v>2012</v>
      </c>
    </row>
    <row r="16563" spans="1:31" x14ac:dyDescent="0.25">
      <c r="A16563" s="7">
        <v>16560</v>
      </c>
      <c r="B16563" s="8">
        <v>41130</v>
      </c>
      <c r="C16563" t="s">
        <v>3</v>
      </c>
      <c r="D16563" t="s">
        <v>972</v>
      </c>
      <c r="E16563" t="s">
        <v>9</v>
      </c>
      <c r="F16563" t="s">
        <v>828</v>
      </c>
      <c r="G16563" t="s">
        <v>732</v>
      </c>
      <c r="H16563" s="135" t="s">
        <v>2162</v>
      </c>
      <c r="I16563" t="s">
        <v>1454</v>
      </c>
      <c r="J16563" s="20">
        <v>15</v>
      </c>
      <c r="K16563" s="20" t="s">
        <v>1465</v>
      </c>
      <c r="L16563" t="s">
        <v>1466</v>
      </c>
      <c r="M16563" s="20">
        <v>3.75</v>
      </c>
      <c r="N16563" s="20">
        <v>3.75</v>
      </c>
      <c r="AE16563">
        <f t="shared" si="258"/>
        <v>2012</v>
      </c>
    </row>
    <row r="16564" spans="1:31" x14ac:dyDescent="0.25">
      <c r="A16564" s="7">
        <v>16561</v>
      </c>
      <c r="B16564" s="8">
        <v>41130</v>
      </c>
      <c r="C16564" t="s">
        <v>3</v>
      </c>
      <c r="D16564" t="s">
        <v>1123</v>
      </c>
      <c r="E16564" t="s">
        <v>9</v>
      </c>
      <c r="F16564" t="s">
        <v>687</v>
      </c>
      <c r="G16564" t="s">
        <v>929</v>
      </c>
      <c r="H16564" s="135" t="s">
        <v>2728</v>
      </c>
      <c r="I16564" t="s">
        <v>1454</v>
      </c>
      <c r="J16564" s="20">
        <v>30</v>
      </c>
      <c r="K16564" s="20" t="s">
        <v>1465</v>
      </c>
      <c r="L16564" t="s">
        <v>1466</v>
      </c>
      <c r="M16564" s="20">
        <v>7.5</v>
      </c>
      <c r="N16564" s="20">
        <v>7.5</v>
      </c>
      <c r="AE16564">
        <f t="shared" si="258"/>
        <v>2012</v>
      </c>
    </row>
    <row r="16565" spans="1:31" x14ac:dyDescent="0.25">
      <c r="A16565" s="7">
        <v>16562</v>
      </c>
      <c r="B16565" s="8">
        <v>41130</v>
      </c>
      <c r="C16565" t="s">
        <v>3</v>
      </c>
      <c r="D16565" t="s">
        <v>972</v>
      </c>
      <c r="E16565" t="s">
        <v>9</v>
      </c>
      <c r="F16565" t="s">
        <v>375</v>
      </c>
      <c r="G16565" t="s">
        <v>1016</v>
      </c>
      <c r="H16565" s="9" t="s">
        <v>2870</v>
      </c>
      <c r="I16565" t="s">
        <v>1454</v>
      </c>
      <c r="J16565" s="20">
        <v>20</v>
      </c>
      <c r="K16565" s="20" t="s">
        <v>1465</v>
      </c>
      <c r="L16565" t="s">
        <v>1466</v>
      </c>
      <c r="M16565" s="20">
        <v>5</v>
      </c>
      <c r="N16565" s="20">
        <v>5</v>
      </c>
      <c r="AE16565">
        <f t="shared" si="258"/>
        <v>2012</v>
      </c>
    </row>
    <row r="16566" spans="1:31" x14ac:dyDescent="0.25">
      <c r="A16566" s="7">
        <v>16563</v>
      </c>
      <c r="B16566" s="8">
        <v>41130</v>
      </c>
      <c r="C16566" t="s">
        <v>3</v>
      </c>
      <c r="D16566" t="s">
        <v>31</v>
      </c>
      <c r="E16566" t="s">
        <v>9</v>
      </c>
      <c r="F16566" t="s">
        <v>860</v>
      </c>
      <c r="G16566" t="s">
        <v>895</v>
      </c>
      <c r="H16566" s="135" t="s">
        <v>1496</v>
      </c>
      <c r="I16566" t="s">
        <v>1454</v>
      </c>
      <c r="J16566" s="20">
        <v>34</v>
      </c>
      <c r="K16566" s="20" t="s">
        <v>3</v>
      </c>
      <c r="L16566" t="s">
        <v>1464</v>
      </c>
      <c r="M16566" s="20">
        <v>10.52</v>
      </c>
      <c r="N16566" s="20">
        <v>7.48</v>
      </c>
      <c r="AE16566">
        <f t="shared" si="258"/>
        <v>2012</v>
      </c>
    </row>
    <row r="16567" spans="1:31" x14ac:dyDescent="0.25">
      <c r="A16567" s="7">
        <v>16564</v>
      </c>
      <c r="B16567" s="8">
        <v>41131</v>
      </c>
      <c r="C16567" t="s">
        <v>3</v>
      </c>
      <c r="D16567" t="s">
        <v>1095</v>
      </c>
      <c r="E16567" t="s">
        <v>9</v>
      </c>
      <c r="F16567" t="s">
        <v>1045</v>
      </c>
      <c r="G16567" t="s">
        <v>732</v>
      </c>
      <c r="H16567" s="135" t="s">
        <v>2235</v>
      </c>
      <c r="I16567" t="s">
        <v>1454</v>
      </c>
      <c r="J16567" s="20">
        <v>10</v>
      </c>
      <c r="K16567" s="20" t="s">
        <v>3</v>
      </c>
      <c r="L16567" t="s">
        <v>1464</v>
      </c>
      <c r="M16567" s="20">
        <v>3.8</v>
      </c>
      <c r="N16567" s="20">
        <v>2.2000000000000002</v>
      </c>
      <c r="AE16567">
        <f t="shared" si="258"/>
        <v>2012</v>
      </c>
    </row>
    <row r="16568" spans="1:31" x14ac:dyDescent="0.25">
      <c r="A16568" s="7">
        <v>16565</v>
      </c>
      <c r="B16568" s="8">
        <v>41131</v>
      </c>
      <c r="C16568" t="s">
        <v>3</v>
      </c>
      <c r="D16568" t="s">
        <v>868</v>
      </c>
      <c r="E16568" t="s">
        <v>9</v>
      </c>
      <c r="F16568" t="s">
        <v>1028</v>
      </c>
      <c r="G16568" t="s">
        <v>870</v>
      </c>
      <c r="H16568" s="135" t="s">
        <v>1496</v>
      </c>
      <c r="I16568" t="s">
        <v>1454</v>
      </c>
      <c r="J16568" s="20">
        <v>16</v>
      </c>
      <c r="K16568" s="20" t="s">
        <v>9</v>
      </c>
      <c r="L16568" t="s">
        <v>1463</v>
      </c>
      <c r="M16568" s="20">
        <v>3.84</v>
      </c>
      <c r="N16568" s="20">
        <v>5.16</v>
      </c>
      <c r="AE16568">
        <f t="shared" si="258"/>
        <v>2012</v>
      </c>
    </row>
    <row r="16569" spans="1:31" x14ac:dyDescent="0.25">
      <c r="A16569" s="7">
        <v>16566</v>
      </c>
      <c r="B16569" s="8">
        <v>41131</v>
      </c>
      <c r="C16569" t="s">
        <v>3</v>
      </c>
      <c r="D16569" t="s">
        <v>1095</v>
      </c>
      <c r="E16569" t="s">
        <v>9</v>
      </c>
      <c r="F16569" t="s">
        <v>1099</v>
      </c>
      <c r="G16569" t="s">
        <v>648</v>
      </c>
      <c r="H16569" s="136" t="s">
        <v>1496</v>
      </c>
      <c r="I16569" t="s">
        <v>1454</v>
      </c>
      <c r="J16569" s="20">
        <v>161</v>
      </c>
      <c r="K16569" s="20" t="s">
        <v>3</v>
      </c>
      <c r="L16569" t="s">
        <v>1464</v>
      </c>
      <c r="M16569" s="20">
        <v>46.08</v>
      </c>
      <c r="N16569" s="20">
        <v>35.42</v>
      </c>
      <c r="AE16569">
        <f t="shared" si="258"/>
        <v>2012</v>
      </c>
    </row>
    <row r="16570" spans="1:31" x14ac:dyDescent="0.25">
      <c r="A16570" s="7">
        <v>16567</v>
      </c>
      <c r="B16570" s="8">
        <v>41132</v>
      </c>
      <c r="C16570" t="s">
        <v>3</v>
      </c>
      <c r="D16570" t="s">
        <v>518</v>
      </c>
      <c r="E16570" t="s">
        <v>9</v>
      </c>
      <c r="F16570" t="s">
        <v>1045</v>
      </c>
      <c r="G16570" t="s">
        <v>895</v>
      </c>
      <c r="H16570" s="135" t="s">
        <v>2564</v>
      </c>
      <c r="I16570" t="s">
        <v>1454</v>
      </c>
      <c r="J16570" s="20">
        <v>85</v>
      </c>
      <c r="K16570" s="20" t="s">
        <v>3</v>
      </c>
      <c r="L16570" t="s">
        <v>1464</v>
      </c>
      <c r="M16570" s="20">
        <v>24.8</v>
      </c>
      <c r="N16570" s="20">
        <v>18.7</v>
      </c>
      <c r="AE16570">
        <f t="shared" si="258"/>
        <v>2012</v>
      </c>
    </row>
    <row r="16571" spans="1:31" x14ac:dyDescent="0.25">
      <c r="A16571" s="7">
        <v>16568</v>
      </c>
      <c r="B16571" s="8">
        <v>41132</v>
      </c>
      <c r="C16571" t="s">
        <v>3</v>
      </c>
      <c r="D16571" t="s">
        <v>543</v>
      </c>
      <c r="E16571" t="s">
        <v>9</v>
      </c>
      <c r="F16571" t="s">
        <v>233</v>
      </c>
      <c r="G16571" t="s">
        <v>648</v>
      </c>
      <c r="H16571" s="136" t="s">
        <v>1496</v>
      </c>
      <c r="I16571" t="s">
        <v>1454</v>
      </c>
      <c r="J16571" s="20">
        <v>15</v>
      </c>
      <c r="K16571" s="20" t="s">
        <v>9</v>
      </c>
      <c r="L16571" t="s">
        <v>1464</v>
      </c>
      <c r="M16571" s="20">
        <v>3.3</v>
      </c>
      <c r="N16571" s="20">
        <v>5.2</v>
      </c>
      <c r="AE16571">
        <f t="shared" si="258"/>
        <v>2012</v>
      </c>
    </row>
    <row r="16572" spans="1:31" x14ac:dyDescent="0.25">
      <c r="A16572" s="7">
        <v>16569</v>
      </c>
      <c r="B16572" s="8">
        <v>41133</v>
      </c>
      <c r="C16572" t="s">
        <v>3</v>
      </c>
      <c r="D16572" t="s">
        <v>543</v>
      </c>
      <c r="E16572" t="s">
        <v>9</v>
      </c>
      <c r="F16572" t="s">
        <v>1034</v>
      </c>
      <c r="G16572" t="s">
        <v>377</v>
      </c>
      <c r="H16572" s="135" t="s">
        <v>1496</v>
      </c>
      <c r="I16572" t="s">
        <v>1454</v>
      </c>
      <c r="J16572" s="20">
        <v>25</v>
      </c>
      <c r="K16572" s="20" t="s">
        <v>9</v>
      </c>
      <c r="L16572" t="s">
        <v>1464</v>
      </c>
      <c r="M16572" s="20">
        <v>5.5</v>
      </c>
      <c r="N16572" s="20">
        <v>8</v>
      </c>
      <c r="AE16572">
        <f t="shared" si="258"/>
        <v>2012</v>
      </c>
    </row>
    <row r="16573" spans="1:31" x14ac:dyDescent="0.25">
      <c r="A16573" s="7">
        <v>16570</v>
      </c>
      <c r="B16573" s="8">
        <v>41134</v>
      </c>
      <c r="C16573" t="s">
        <v>3</v>
      </c>
      <c r="D16573" t="s">
        <v>543</v>
      </c>
      <c r="E16573" t="s">
        <v>9</v>
      </c>
      <c r="F16573" t="s">
        <v>521</v>
      </c>
      <c r="G16573" t="s">
        <v>377</v>
      </c>
      <c r="H16573" s="135" t="s">
        <v>1601</v>
      </c>
      <c r="I16573" t="s">
        <v>1454</v>
      </c>
      <c r="J16573" s="20">
        <v>38</v>
      </c>
      <c r="K16573" s="20" t="s">
        <v>9</v>
      </c>
      <c r="L16573" t="s">
        <v>1464</v>
      </c>
      <c r="M16573" s="20">
        <v>8.36</v>
      </c>
      <c r="N16573" s="20">
        <v>11.64</v>
      </c>
      <c r="AE16573">
        <f t="shared" si="258"/>
        <v>2012</v>
      </c>
    </row>
    <row r="16574" spans="1:31" x14ac:dyDescent="0.25">
      <c r="A16574" s="7">
        <v>16571</v>
      </c>
      <c r="B16574" s="8">
        <v>41134</v>
      </c>
      <c r="C16574" t="s">
        <v>3</v>
      </c>
      <c r="D16574" t="s">
        <v>1046</v>
      </c>
      <c r="E16574" t="s">
        <v>9</v>
      </c>
      <c r="F16574" t="s">
        <v>1135</v>
      </c>
      <c r="G16574" t="s">
        <v>895</v>
      </c>
      <c r="H16574" s="9" t="s">
        <v>2648</v>
      </c>
      <c r="I16574" t="s">
        <v>1454</v>
      </c>
      <c r="J16574" s="20">
        <v>20</v>
      </c>
      <c r="K16574" s="20" t="s">
        <v>3</v>
      </c>
      <c r="L16574" t="s">
        <v>1463</v>
      </c>
      <c r="M16574" s="20">
        <v>6.2</v>
      </c>
      <c r="N16574" s="20">
        <v>4.8</v>
      </c>
      <c r="AE16574">
        <f t="shared" si="258"/>
        <v>2012</v>
      </c>
    </row>
    <row r="16575" spans="1:31" x14ac:dyDescent="0.25">
      <c r="A16575" s="7">
        <v>16572</v>
      </c>
      <c r="B16575" s="8">
        <v>41134</v>
      </c>
      <c r="C16575" t="s">
        <v>3</v>
      </c>
      <c r="D16575" t="s">
        <v>918</v>
      </c>
      <c r="E16575" t="s">
        <v>9</v>
      </c>
      <c r="F16575" t="s">
        <v>1142</v>
      </c>
      <c r="G16575" t="s">
        <v>648</v>
      </c>
      <c r="H16575" s="136" t="s">
        <v>1496</v>
      </c>
      <c r="I16575" t="s">
        <v>1454</v>
      </c>
      <c r="J16575" s="20">
        <v>11</v>
      </c>
      <c r="K16575" s="20" t="s">
        <v>1465</v>
      </c>
      <c r="L16575" t="s">
        <v>1466</v>
      </c>
      <c r="M16575" s="20">
        <v>2.75</v>
      </c>
      <c r="N16575" s="20">
        <v>2.75</v>
      </c>
      <c r="AE16575">
        <f t="shared" si="258"/>
        <v>2012</v>
      </c>
    </row>
    <row r="16576" spans="1:31" x14ac:dyDescent="0.25">
      <c r="A16576" s="7">
        <v>16573</v>
      </c>
      <c r="B16576" s="8">
        <v>41135</v>
      </c>
      <c r="C16576" t="s">
        <v>3</v>
      </c>
      <c r="D16576" s="16" t="s">
        <v>35</v>
      </c>
      <c r="E16576" t="s">
        <v>9</v>
      </c>
      <c r="F16576" t="s">
        <v>1074</v>
      </c>
      <c r="G16576" t="s">
        <v>648</v>
      </c>
      <c r="H16576" s="135" t="s">
        <v>1785</v>
      </c>
      <c r="I16576" t="s">
        <v>1454</v>
      </c>
      <c r="J16576" s="20">
        <v>47</v>
      </c>
      <c r="K16576" s="20" t="s">
        <v>3</v>
      </c>
      <c r="L16576" t="s">
        <v>1464</v>
      </c>
      <c r="M16576" s="20">
        <v>14.16</v>
      </c>
      <c r="N16576" s="20">
        <v>10.34</v>
      </c>
      <c r="AE16576">
        <f t="shared" si="258"/>
        <v>2012</v>
      </c>
    </row>
    <row r="16577" spans="1:31" x14ac:dyDescent="0.25">
      <c r="A16577" s="7">
        <v>16574</v>
      </c>
      <c r="B16577" s="8">
        <v>41135</v>
      </c>
      <c r="C16577" t="s">
        <v>3</v>
      </c>
      <c r="D16577" t="s">
        <v>992</v>
      </c>
      <c r="E16577" t="s">
        <v>9</v>
      </c>
      <c r="F16577" t="s">
        <v>860</v>
      </c>
      <c r="G16577" t="s">
        <v>929</v>
      </c>
      <c r="H16577" s="135" t="s">
        <v>2665</v>
      </c>
      <c r="I16577" t="s">
        <v>1454</v>
      </c>
      <c r="J16577" s="20">
        <v>38</v>
      </c>
      <c r="K16577" s="20" t="s">
        <v>1465</v>
      </c>
      <c r="L16577" t="s">
        <v>1466</v>
      </c>
      <c r="M16577" s="20">
        <v>9.5</v>
      </c>
      <c r="N16577" s="20">
        <v>9.5</v>
      </c>
      <c r="AE16577">
        <f t="shared" si="258"/>
        <v>2012</v>
      </c>
    </row>
    <row r="16578" spans="1:31" x14ac:dyDescent="0.25">
      <c r="A16578" s="7">
        <v>16575</v>
      </c>
      <c r="B16578" s="8">
        <v>41135</v>
      </c>
      <c r="C16578" t="s">
        <v>3</v>
      </c>
      <c r="D16578" t="s">
        <v>1095</v>
      </c>
      <c r="E16578" t="s">
        <v>9</v>
      </c>
      <c r="F16578" t="s">
        <v>19</v>
      </c>
      <c r="G16578" t="s">
        <v>929</v>
      </c>
      <c r="H16578" s="135" t="s">
        <v>2766</v>
      </c>
      <c r="I16578" t="s">
        <v>1454</v>
      </c>
      <c r="J16578" s="20">
        <v>12</v>
      </c>
      <c r="K16578" s="20" t="s">
        <v>1465</v>
      </c>
      <c r="L16578" t="s">
        <v>1466</v>
      </c>
      <c r="M16578" s="20">
        <v>3</v>
      </c>
      <c r="N16578" s="20">
        <v>3</v>
      </c>
      <c r="AE16578">
        <f t="shared" si="258"/>
        <v>2012</v>
      </c>
    </row>
    <row r="16579" spans="1:31" x14ac:dyDescent="0.25">
      <c r="A16579" s="7">
        <v>16576</v>
      </c>
      <c r="B16579" s="8">
        <v>41135</v>
      </c>
      <c r="C16579" t="s">
        <v>3</v>
      </c>
      <c r="D16579" t="s">
        <v>776</v>
      </c>
      <c r="E16579" t="s">
        <v>9</v>
      </c>
      <c r="F16579" t="s">
        <v>543</v>
      </c>
      <c r="G16579" t="s">
        <v>648</v>
      </c>
      <c r="H16579" s="136" t="s">
        <v>1496</v>
      </c>
      <c r="I16579" t="s">
        <v>1455</v>
      </c>
      <c r="J16579" s="20">
        <v>21</v>
      </c>
      <c r="K16579" s="20" t="s">
        <v>9</v>
      </c>
      <c r="L16579" t="s">
        <v>1463</v>
      </c>
      <c r="M16579" s="20">
        <v>2.52</v>
      </c>
      <c r="N16579" s="20">
        <v>3.23</v>
      </c>
      <c r="AE16579">
        <f t="shared" si="258"/>
        <v>2012</v>
      </c>
    </row>
    <row r="16580" spans="1:31" x14ac:dyDescent="0.25">
      <c r="A16580" s="7">
        <v>16577</v>
      </c>
      <c r="B16580" s="8">
        <v>41136</v>
      </c>
      <c r="C16580" t="s">
        <v>3</v>
      </c>
      <c r="D16580" t="s">
        <v>1123</v>
      </c>
      <c r="E16580" t="s">
        <v>9</v>
      </c>
      <c r="F16580" t="s">
        <v>286</v>
      </c>
      <c r="G16580" t="s">
        <v>1016</v>
      </c>
      <c r="H16580" s="9" t="s">
        <v>2890</v>
      </c>
      <c r="I16580" t="s">
        <v>1454</v>
      </c>
      <c r="J16580" s="20">
        <v>35</v>
      </c>
      <c r="K16580" s="20" t="s">
        <v>3</v>
      </c>
      <c r="L16580" t="s">
        <v>1464</v>
      </c>
      <c r="M16580" s="20">
        <v>10.8</v>
      </c>
      <c r="N16580" s="20">
        <v>7.7</v>
      </c>
      <c r="AE16580">
        <f t="shared" ref="AE16580:AE16643" si="259">YEAR(B16580)</f>
        <v>2012</v>
      </c>
    </row>
    <row r="16581" spans="1:31" x14ac:dyDescent="0.25">
      <c r="A16581" s="7">
        <v>16578</v>
      </c>
      <c r="B16581" s="8">
        <v>41136</v>
      </c>
      <c r="C16581" t="s">
        <v>3</v>
      </c>
      <c r="D16581" t="s">
        <v>787</v>
      </c>
      <c r="E16581" t="s">
        <v>9</v>
      </c>
      <c r="F16581" t="s">
        <v>1135</v>
      </c>
      <c r="G16581" t="s">
        <v>17</v>
      </c>
      <c r="H16581" s="135" t="s">
        <v>1560</v>
      </c>
      <c r="I16581" t="s">
        <v>1454</v>
      </c>
      <c r="J16581" s="20">
        <v>8</v>
      </c>
      <c r="K16581" s="20" t="s">
        <v>9</v>
      </c>
      <c r="L16581" t="s">
        <v>1464</v>
      </c>
      <c r="M16581" s="20">
        <v>1.76</v>
      </c>
      <c r="N16581" s="20">
        <v>3.24</v>
      </c>
      <c r="AE16581">
        <f t="shared" si="259"/>
        <v>2012</v>
      </c>
    </row>
    <row r="16582" spans="1:31" x14ac:dyDescent="0.25">
      <c r="A16582" s="7">
        <v>16579</v>
      </c>
      <c r="B16582" s="8">
        <v>41137</v>
      </c>
      <c r="C16582" t="s">
        <v>3</v>
      </c>
      <c r="D16582" t="s">
        <v>112</v>
      </c>
      <c r="E16582" t="s">
        <v>9</v>
      </c>
      <c r="F16582" t="s">
        <v>810</v>
      </c>
      <c r="G16582" t="s">
        <v>569</v>
      </c>
      <c r="H16582" s="135" t="s">
        <v>2136</v>
      </c>
      <c r="I16582" t="s">
        <v>1454</v>
      </c>
      <c r="J16582" s="20">
        <v>7</v>
      </c>
      <c r="K16582" s="20" t="s">
        <v>1465</v>
      </c>
      <c r="L16582" t="s">
        <v>1466</v>
      </c>
      <c r="M16582" s="20">
        <v>1.75</v>
      </c>
      <c r="N16582" s="20">
        <v>1.75</v>
      </c>
      <c r="AE16582">
        <f t="shared" si="259"/>
        <v>2012</v>
      </c>
    </row>
    <row r="16583" spans="1:31" x14ac:dyDescent="0.25">
      <c r="A16583" s="7">
        <v>16580</v>
      </c>
      <c r="B16583" s="8">
        <v>41137</v>
      </c>
      <c r="C16583" t="s">
        <v>3</v>
      </c>
      <c r="D16583" t="s">
        <v>118</v>
      </c>
      <c r="E16583" t="s">
        <v>9</v>
      </c>
      <c r="F16583" t="s">
        <v>1113</v>
      </c>
      <c r="G16583" t="s">
        <v>648</v>
      </c>
      <c r="H16583" s="135" t="s">
        <v>1806</v>
      </c>
      <c r="I16583" t="s">
        <v>1455</v>
      </c>
      <c r="J16583" s="20">
        <v>17</v>
      </c>
      <c r="K16583" s="20" t="s">
        <v>3</v>
      </c>
      <c r="L16583" t="s">
        <v>1463</v>
      </c>
      <c r="M16583" s="20">
        <v>2.71</v>
      </c>
      <c r="N16583" s="20">
        <v>2.04</v>
      </c>
      <c r="AE16583">
        <f t="shared" si="259"/>
        <v>2012</v>
      </c>
    </row>
    <row r="16584" spans="1:31" x14ac:dyDescent="0.25">
      <c r="A16584" s="7">
        <v>16581</v>
      </c>
      <c r="B16584" s="8">
        <v>41137</v>
      </c>
      <c r="C16584" t="s">
        <v>3</v>
      </c>
      <c r="D16584" t="s">
        <v>1152</v>
      </c>
      <c r="E16584" t="s">
        <v>9</v>
      </c>
      <c r="F16584" t="s">
        <v>1113</v>
      </c>
      <c r="G16584" t="s">
        <v>14</v>
      </c>
      <c r="H16584" s="135" t="s">
        <v>1516</v>
      </c>
      <c r="I16584" t="s">
        <v>1454</v>
      </c>
      <c r="J16584" s="20">
        <v>12</v>
      </c>
      <c r="K16584" s="20" t="s">
        <v>3</v>
      </c>
      <c r="L16584" t="s">
        <v>1464</v>
      </c>
      <c r="M16584" s="20">
        <v>4.3599999999999994</v>
      </c>
      <c r="N16584" s="20">
        <v>2.64</v>
      </c>
      <c r="AE16584">
        <f t="shared" si="259"/>
        <v>2012</v>
      </c>
    </row>
    <row r="16585" spans="1:31" x14ac:dyDescent="0.25">
      <c r="A16585" s="7">
        <v>16582</v>
      </c>
      <c r="B16585" s="8">
        <v>41138</v>
      </c>
      <c r="C16585" t="s">
        <v>3</v>
      </c>
      <c r="D16585" t="s">
        <v>543</v>
      </c>
      <c r="E16585" t="s">
        <v>9</v>
      </c>
      <c r="F16585" t="s">
        <v>733</v>
      </c>
      <c r="G16585" t="s">
        <v>929</v>
      </c>
      <c r="H16585" s="135" t="s">
        <v>2854</v>
      </c>
      <c r="I16585" t="s">
        <v>1454</v>
      </c>
      <c r="J16585" s="20">
        <v>20</v>
      </c>
      <c r="K16585" s="20" t="s">
        <v>3</v>
      </c>
      <c r="L16585" t="s">
        <v>1464</v>
      </c>
      <c r="M16585" s="20">
        <v>6.6</v>
      </c>
      <c r="N16585" s="20">
        <v>4.4000000000000004</v>
      </c>
      <c r="AE16585">
        <f t="shared" si="259"/>
        <v>2012</v>
      </c>
    </row>
    <row r="16586" spans="1:31" x14ac:dyDescent="0.25">
      <c r="A16586" s="7">
        <v>16583</v>
      </c>
      <c r="B16586" s="8">
        <v>41138</v>
      </c>
      <c r="C16586" t="s">
        <v>3</v>
      </c>
      <c r="D16586" t="s">
        <v>670</v>
      </c>
      <c r="E16586" t="s">
        <v>9</v>
      </c>
      <c r="F16586" t="s">
        <v>698</v>
      </c>
      <c r="G16586" t="s">
        <v>870</v>
      </c>
      <c r="H16586" s="135" t="s">
        <v>2499</v>
      </c>
      <c r="I16586" t="s">
        <v>1454</v>
      </c>
      <c r="J16586" s="20">
        <v>18</v>
      </c>
      <c r="K16586" s="20" t="s">
        <v>3</v>
      </c>
      <c r="L16586" t="s">
        <v>1464</v>
      </c>
      <c r="M16586" s="20">
        <v>6.04</v>
      </c>
      <c r="N16586" s="20">
        <v>3.96</v>
      </c>
      <c r="AE16586">
        <f t="shared" si="259"/>
        <v>2012</v>
      </c>
    </row>
    <row r="16587" spans="1:31" x14ac:dyDescent="0.25">
      <c r="A16587" s="7">
        <v>16584</v>
      </c>
      <c r="B16587" s="8">
        <v>41138</v>
      </c>
      <c r="C16587" t="s">
        <v>3</v>
      </c>
      <c r="D16587" t="s">
        <v>828</v>
      </c>
      <c r="E16587" t="s">
        <v>9</v>
      </c>
      <c r="F16587" t="s">
        <v>1156</v>
      </c>
      <c r="G16587" t="s">
        <v>14</v>
      </c>
      <c r="H16587" s="135" t="s">
        <v>1532</v>
      </c>
      <c r="I16587" t="s">
        <v>1458</v>
      </c>
      <c r="J16587" s="20">
        <v>36</v>
      </c>
      <c r="K16587" s="20" t="s">
        <v>1465</v>
      </c>
      <c r="L16587" t="s">
        <v>1466</v>
      </c>
      <c r="M16587" s="20">
        <v>10</v>
      </c>
      <c r="N16587" s="20">
        <v>30</v>
      </c>
      <c r="AE16587">
        <f t="shared" si="259"/>
        <v>2012</v>
      </c>
    </row>
    <row r="16588" spans="1:31" x14ac:dyDescent="0.25">
      <c r="A16588" s="7">
        <v>16585</v>
      </c>
      <c r="B16588" s="8">
        <v>41139</v>
      </c>
      <c r="C16588" t="s">
        <v>3</v>
      </c>
      <c r="D16588" t="s">
        <v>655</v>
      </c>
      <c r="E16588" t="s">
        <v>9</v>
      </c>
      <c r="F16588" t="s">
        <v>734</v>
      </c>
      <c r="G16588" t="s">
        <v>732</v>
      </c>
      <c r="H16588" s="135" t="s">
        <v>2307</v>
      </c>
      <c r="I16588" t="s">
        <v>1454</v>
      </c>
      <c r="J16588" s="20">
        <v>10</v>
      </c>
      <c r="K16588" s="20" t="s">
        <v>1465</v>
      </c>
      <c r="L16588" t="s">
        <v>1466</v>
      </c>
      <c r="M16588" s="20">
        <v>2.5</v>
      </c>
      <c r="N16588" s="20">
        <v>2.5</v>
      </c>
      <c r="AE16588">
        <f t="shared" si="259"/>
        <v>2012</v>
      </c>
    </row>
    <row r="16589" spans="1:31" x14ac:dyDescent="0.25">
      <c r="A16589" s="7">
        <v>16586</v>
      </c>
      <c r="B16589" s="8">
        <v>41139</v>
      </c>
      <c r="C16589" t="s">
        <v>3</v>
      </c>
      <c r="D16589" t="s">
        <v>1157</v>
      </c>
      <c r="E16589" t="s">
        <v>9</v>
      </c>
      <c r="F16589" t="s">
        <v>411</v>
      </c>
      <c r="G16589" t="s">
        <v>648</v>
      </c>
      <c r="H16589" s="135" t="s">
        <v>1944</v>
      </c>
      <c r="I16589" t="s">
        <v>1458</v>
      </c>
      <c r="J16589" s="20">
        <v>18</v>
      </c>
      <c r="K16589" s="20" t="s">
        <v>1465</v>
      </c>
      <c r="L16589" t="s">
        <v>1466</v>
      </c>
      <c r="M16589" s="20">
        <v>30</v>
      </c>
      <c r="N16589" s="20">
        <v>10</v>
      </c>
      <c r="AE16589">
        <f t="shared" si="259"/>
        <v>2012</v>
      </c>
    </row>
    <row r="16590" spans="1:31" x14ac:dyDescent="0.25">
      <c r="A16590" s="7">
        <v>16587</v>
      </c>
      <c r="B16590" s="8">
        <v>41139</v>
      </c>
      <c r="C16590" t="s">
        <v>3</v>
      </c>
      <c r="D16590" t="s">
        <v>1119</v>
      </c>
      <c r="E16590" t="s">
        <v>9</v>
      </c>
      <c r="F16590" t="s">
        <v>1116</v>
      </c>
      <c r="G16590" t="s">
        <v>929</v>
      </c>
      <c r="H16590" s="9" t="s">
        <v>2652</v>
      </c>
      <c r="I16590" t="s">
        <v>1454</v>
      </c>
      <c r="J16590" s="20">
        <v>54</v>
      </c>
      <c r="K16590" s="20" t="s">
        <v>9</v>
      </c>
      <c r="L16590" t="s">
        <v>1464</v>
      </c>
      <c r="M16590" s="20">
        <v>11.879999999999999</v>
      </c>
      <c r="N16590" s="20">
        <v>16.12</v>
      </c>
      <c r="AE16590">
        <f t="shared" si="259"/>
        <v>2012</v>
      </c>
    </row>
    <row r="16591" spans="1:31" x14ac:dyDescent="0.25">
      <c r="A16591" s="7">
        <v>16588</v>
      </c>
      <c r="B16591" s="8">
        <v>41139</v>
      </c>
      <c r="C16591" t="s">
        <v>3</v>
      </c>
      <c r="D16591" t="s">
        <v>518</v>
      </c>
      <c r="E16591" t="s">
        <v>9</v>
      </c>
      <c r="F16591" t="s">
        <v>828</v>
      </c>
      <c r="G16591" t="s">
        <v>17</v>
      </c>
      <c r="H16591" s="135" t="s">
        <v>1518</v>
      </c>
      <c r="I16591" t="s">
        <v>1454</v>
      </c>
      <c r="J16591" s="20">
        <v>11</v>
      </c>
      <c r="K16591" s="20" t="s">
        <v>3</v>
      </c>
      <c r="L16591" t="s">
        <v>1464</v>
      </c>
      <c r="M16591" s="20">
        <v>4.08</v>
      </c>
      <c r="N16591" s="20">
        <v>2.42</v>
      </c>
      <c r="AE16591">
        <f t="shared" si="259"/>
        <v>2012</v>
      </c>
    </row>
    <row r="16592" spans="1:31" x14ac:dyDescent="0.25">
      <c r="A16592" s="7">
        <v>16589</v>
      </c>
      <c r="B16592" s="8">
        <v>41139</v>
      </c>
      <c r="C16592" t="s">
        <v>3</v>
      </c>
      <c r="D16592" t="s">
        <v>877</v>
      </c>
      <c r="E16592" t="s">
        <v>9</v>
      </c>
      <c r="F16592" t="s">
        <v>1042</v>
      </c>
      <c r="G16592" t="s">
        <v>17</v>
      </c>
      <c r="H16592" s="135" t="s">
        <v>1502</v>
      </c>
      <c r="I16592" t="s">
        <v>1454</v>
      </c>
      <c r="J16592" s="20">
        <v>3</v>
      </c>
      <c r="K16592" s="20" t="s">
        <v>1465</v>
      </c>
      <c r="L16592" t="s">
        <v>1466</v>
      </c>
      <c r="M16592" s="20">
        <v>0.75</v>
      </c>
      <c r="N16592" s="20">
        <v>0.75</v>
      </c>
      <c r="AE16592">
        <f t="shared" si="259"/>
        <v>2012</v>
      </c>
    </row>
    <row r="16593" spans="1:31" x14ac:dyDescent="0.25">
      <c r="A16593" s="7">
        <v>16590</v>
      </c>
      <c r="B16593" s="8">
        <v>41139</v>
      </c>
      <c r="C16593" t="s">
        <v>3</v>
      </c>
      <c r="D16593" t="s">
        <v>791</v>
      </c>
      <c r="E16593" t="s">
        <v>9</v>
      </c>
      <c r="F16593" t="s">
        <v>687</v>
      </c>
      <c r="G16593" t="s">
        <v>895</v>
      </c>
      <c r="H16593" s="135" t="s">
        <v>1496</v>
      </c>
      <c r="I16593" t="s">
        <v>1456</v>
      </c>
      <c r="J16593" s="20">
        <v>95</v>
      </c>
      <c r="K16593" s="20" t="s">
        <v>3</v>
      </c>
      <c r="L16593" t="s">
        <v>1463</v>
      </c>
      <c r="M16593" s="20">
        <v>25.7</v>
      </c>
      <c r="N16593" s="20">
        <v>22.8</v>
      </c>
      <c r="O16593" t="s">
        <v>3</v>
      </c>
      <c r="P16593" s="13" t="s">
        <v>779</v>
      </c>
      <c r="Q16593" t="s">
        <v>9</v>
      </c>
      <c r="R16593" t="s">
        <v>833</v>
      </c>
      <c r="S16593" t="s">
        <v>1465</v>
      </c>
      <c r="U16593" t="s">
        <v>1465</v>
      </c>
      <c r="W16593" t="s">
        <v>1465</v>
      </c>
      <c r="Y16593" t="s">
        <v>1465</v>
      </c>
      <c r="AA16593" t="s">
        <v>1465</v>
      </c>
      <c r="AC16593" t="s">
        <v>1465</v>
      </c>
      <c r="AE16593">
        <f t="shared" si="259"/>
        <v>2012</v>
      </c>
    </row>
    <row r="16594" spans="1:31" x14ac:dyDescent="0.25">
      <c r="A16594" s="7">
        <v>16591</v>
      </c>
      <c r="B16594" s="8">
        <v>41140</v>
      </c>
      <c r="C16594" t="s">
        <v>3</v>
      </c>
      <c r="D16594" t="s">
        <v>543</v>
      </c>
      <c r="E16594" t="s">
        <v>9</v>
      </c>
      <c r="F16594" t="s">
        <v>767</v>
      </c>
      <c r="G16594" t="s">
        <v>1016</v>
      </c>
      <c r="H16594" s="9" t="s">
        <v>2965</v>
      </c>
      <c r="I16594" t="s">
        <v>1454</v>
      </c>
      <c r="J16594" s="20">
        <v>45</v>
      </c>
      <c r="K16594" s="20" t="s">
        <v>3</v>
      </c>
      <c r="L16594" t="s">
        <v>1464</v>
      </c>
      <c r="M16594" s="20">
        <v>13.6</v>
      </c>
      <c r="N16594" s="20">
        <v>9.9</v>
      </c>
      <c r="AE16594">
        <f t="shared" si="259"/>
        <v>2012</v>
      </c>
    </row>
    <row r="16595" spans="1:31" x14ac:dyDescent="0.25">
      <c r="A16595" s="7">
        <v>16592</v>
      </c>
      <c r="B16595" s="8">
        <v>41140</v>
      </c>
      <c r="C16595" t="s">
        <v>3</v>
      </c>
      <c r="D16595" t="s">
        <v>521</v>
      </c>
      <c r="E16595" t="s">
        <v>9</v>
      </c>
      <c r="F16595" t="s">
        <v>543</v>
      </c>
      <c r="G16595" t="s">
        <v>870</v>
      </c>
      <c r="H16595" s="136" t="s">
        <v>2622</v>
      </c>
      <c r="I16595" t="s">
        <v>1454</v>
      </c>
      <c r="J16595" s="20">
        <v>21</v>
      </c>
      <c r="K16595" s="20" t="s">
        <v>9</v>
      </c>
      <c r="L16595" t="s">
        <v>1463</v>
      </c>
      <c r="M16595" s="20">
        <v>5.04</v>
      </c>
      <c r="N16595" s="20">
        <v>6.46</v>
      </c>
      <c r="AE16595">
        <f t="shared" si="259"/>
        <v>2012</v>
      </c>
    </row>
    <row r="16596" spans="1:31" x14ac:dyDescent="0.25">
      <c r="A16596" s="7">
        <v>16593</v>
      </c>
      <c r="B16596" s="8">
        <v>41141</v>
      </c>
      <c r="C16596" t="s">
        <v>3</v>
      </c>
      <c r="D16596" t="s">
        <v>1123</v>
      </c>
      <c r="E16596" t="s">
        <v>9</v>
      </c>
      <c r="F16596" t="s">
        <v>1112</v>
      </c>
      <c r="G16596" t="s">
        <v>929</v>
      </c>
      <c r="H16596" s="135" t="s">
        <v>2644</v>
      </c>
      <c r="I16596" t="s">
        <v>1454</v>
      </c>
      <c r="J16596" s="20">
        <v>21</v>
      </c>
      <c r="K16596" s="20" t="s">
        <v>3</v>
      </c>
      <c r="L16596" t="s">
        <v>1463</v>
      </c>
      <c r="M16596" s="20">
        <v>6.46</v>
      </c>
      <c r="N16596" s="20">
        <v>5.04</v>
      </c>
      <c r="AE16596">
        <f t="shared" si="259"/>
        <v>2012</v>
      </c>
    </row>
    <row r="16597" spans="1:31" x14ac:dyDescent="0.25">
      <c r="A16597" s="7">
        <v>16594</v>
      </c>
      <c r="B16597" s="8">
        <v>41142</v>
      </c>
      <c r="C16597" t="s">
        <v>3</v>
      </c>
      <c r="D16597" t="s">
        <v>786</v>
      </c>
      <c r="E16597" t="s">
        <v>9</v>
      </c>
      <c r="F16597" t="s">
        <v>1005</v>
      </c>
      <c r="G16597" t="s">
        <v>569</v>
      </c>
      <c r="H16597" s="135" t="s">
        <v>2118</v>
      </c>
      <c r="I16597" t="s">
        <v>1454</v>
      </c>
      <c r="J16597" s="20">
        <v>8</v>
      </c>
      <c r="K16597" s="20" t="s">
        <v>3</v>
      </c>
      <c r="L16597" t="s">
        <v>1464</v>
      </c>
      <c r="M16597" s="20">
        <v>3.24</v>
      </c>
      <c r="N16597" s="20">
        <v>1.76</v>
      </c>
      <c r="AE16597">
        <f t="shared" si="259"/>
        <v>2012</v>
      </c>
    </row>
    <row r="16598" spans="1:31" x14ac:dyDescent="0.25">
      <c r="A16598" s="7">
        <v>16595</v>
      </c>
      <c r="B16598" s="8">
        <v>41142</v>
      </c>
      <c r="C16598" t="s">
        <v>3</v>
      </c>
      <c r="D16598" t="s">
        <v>365</v>
      </c>
      <c r="E16598" t="s">
        <v>9</v>
      </c>
      <c r="F16598" t="s">
        <v>1158</v>
      </c>
      <c r="G16598" t="s">
        <v>24</v>
      </c>
      <c r="H16598" s="135" t="s">
        <v>1529</v>
      </c>
      <c r="I16598" t="s">
        <v>1458</v>
      </c>
      <c r="J16598" s="20">
        <v>7</v>
      </c>
      <c r="K16598" s="20" t="s">
        <v>9</v>
      </c>
      <c r="L16598" t="s">
        <v>1464</v>
      </c>
      <c r="M16598" s="20">
        <v>10</v>
      </c>
      <c r="N16598" s="20">
        <v>30</v>
      </c>
      <c r="AE16598">
        <f t="shared" si="259"/>
        <v>2012</v>
      </c>
    </row>
    <row r="16599" spans="1:31" x14ac:dyDescent="0.25">
      <c r="A16599" s="7">
        <v>16596</v>
      </c>
      <c r="B16599" s="8">
        <v>41143</v>
      </c>
      <c r="C16599" t="s">
        <v>3</v>
      </c>
      <c r="D16599" t="s">
        <v>1051</v>
      </c>
      <c r="E16599" t="s">
        <v>9</v>
      </c>
      <c r="F16599" t="s">
        <v>1028</v>
      </c>
      <c r="G16599" t="s">
        <v>377</v>
      </c>
      <c r="H16599" s="9" t="s">
        <v>2268</v>
      </c>
      <c r="I16599" t="s">
        <v>1454</v>
      </c>
      <c r="J16599" s="20">
        <v>39</v>
      </c>
      <c r="K16599" s="20" t="s">
        <v>3</v>
      </c>
      <c r="L16599" t="s">
        <v>1464</v>
      </c>
      <c r="M16599" s="20">
        <v>11.92</v>
      </c>
      <c r="N16599" s="20">
        <v>8.58</v>
      </c>
      <c r="AE16599">
        <f t="shared" si="259"/>
        <v>2012</v>
      </c>
    </row>
    <row r="16600" spans="1:31" x14ac:dyDescent="0.25">
      <c r="A16600" s="7">
        <v>16597</v>
      </c>
      <c r="B16600" s="8">
        <v>41143</v>
      </c>
      <c r="C16600" t="s">
        <v>3</v>
      </c>
      <c r="D16600" t="s">
        <v>1157</v>
      </c>
      <c r="E16600" t="s">
        <v>9</v>
      </c>
      <c r="F16600" t="s">
        <v>1113</v>
      </c>
      <c r="G16600" t="s">
        <v>648</v>
      </c>
      <c r="H16600" s="136" t="s">
        <v>2020</v>
      </c>
      <c r="I16600" t="s">
        <v>1454</v>
      </c>
      <c r="J16600" s="20">
        <v>18</v>
      </c>
      <c r="K16600" s="20" t="s">
        <v>3</v>
      </c>
      <c r="L16600" t="s">
        <v>1464</v>
      </c>
      <c r="M16600" s="20">
        <v>6.04</v>
      </c>
      <c r="N16600" s="20">
        <v>3.96</v>
      </c>
      <c r="AE16600">
        <f t="shared" si="259"/>
        <v>2012</v>
      </c>
    </row>
    <row r="16601" spans="1:31" x14ac:dyDescent="0.25">
      <c r="A16601" s="7">
        <v>16598</v>
      </c>
      <c r="B16601" s="8">
        <v>41143</v>
      </c>
      <c r="C16601" t="s">
        <v>3</v>
      </c>
      <c r="D16601" t="s">
        <v>518</v>
      </c>
      <c r="E16601" t="s">
        <v>9</v>
      </c>
      <c r="F16601" t="s">
        <v>828</v>
      </c>
      <c r="G16601" t="s">
        <v>65</v>
      </c>
      <c r="H16601" s="135" t="s">
        <v>1511</v>
      </c>
      <c r="I16601" t="s">
        <v>1454</v>
      </c>
      <c r="J16601" s="20">
        <v>18</v>
      </c>
      <c r="K16601" s="20" t="s">
        <v>3</v>
      </c>
      <c r="L16601" t="s">
        <v>1463</v>
      </c>
      <c r="M16601" s="20">
        <v>5.68</v>
      </c>
      <c r="N16601" s="20">
        <v>4.32</v>
      </c>
      <c r="AE16601">
        <f t="shared" si="259"/>
        <v>2012</v>
      </c>
    </row>
    <row r="16602" spans="1:31" x14ac:dyDescent="0.25">
      <c r="A16602" s="7">
        <v>16599</v>
      </c>
      <c r="B16602" s="8">
        <v>41143</v>
      </c>
      <c r="C16602" t="s">
        <v>3</v>
      </c>
      <c r="D16602" t="s">
        <v>1152</v>
      </c>
      <c r="E16602" t="s">
        <v>9</v>
      </c>
      <c r="F16602" t="s">
        <v>1113</v>
      </c>
      <c r="G16602" t="s">
        <v>14</v>
      </c>
      <c r="H16602" s="135" t="s">
        <v>1507</v>
      </c>
      <c r="I16602" t="s">
        <v>1454</v>
      </c>
      <c r="J16602" s="20">
        <v>149</v>
      </c>
      <c r="K16602" s="20" t="s">
        <v>9</v>
      </c>
      <c r="L16602" t="s">
        <v>1464</v>
      </c>
      <c r="M16602" s="20">
        <v>32.78</v>
      </c>
      <c r="N16602" s="20">
        <v>42.72</v>
      </c>
      <c r="AE16602">
        <f t="shared" si="259"/>
        <v>2012</v>
      </c>
    </row>
    <row r="16603" spans="1:31" x14ac:dyDescent="0.25">
      <c r="A16603" s="7">
        <v>16600</v>
      </c>
      <c r="B16603" s="8">
        <v>41143</v>
      </c>
      <c r="C16603" t="s">
        <v>3</v>
      </c>
      <c r="D16603" t="s">
        <v>1157</v>
      </c>
      <c r="E16603" t="s">
        <v>9</v>
      </c>
      <c r="F16603" t="s">
        <v>1113</v>
      </c>
      <c r="G16603" t="s">
        <v>929</v>
      </c>
      <c r="H16603" s="135" t="s">
        <v>2644</v>
      </c>
      <c r="I16603" t="s">
        <v>1454</v>
      </c>
      <c r="J16603" s="20">
        <v>21</v>
      </c>
      <c r="K16603" s="20" t="s">
        <v>9</v>
      </c>
      <c r="L16603" t="s">
        <v>1464</v>
      </c>
      <c r="M16603" s="20">
        <v>4.62</v>
      </c>
      <c r="N16603" s="20">
        <v>6.88</v>
      </c>
      <c r="AE16603">
        <f t="shared" si="259"/>
        <v>2012</v>
      </c>
    </row>
    <row r="16604" spans="1:31" x14ac:dyDescent="0.25">
      <c r="A16604" s="7">
        <v>16601</v>
      </c>
      <c r="B16604" s="8">
        <v>41143</v>
      </c>
      <c r="C16604" t="s">
        <v>3</v>
      </c>
      <c r="D16604" t="s">
        <v>1123</v>
      </c>
      <c r="E16604" t="s">
        <v>9</v>
      </c>
      <c r="F16604" t="s">
        <v>1113</v>
      </c>
      <c r="G16604" t="s">
        <v>929</v>
      </c>
      <c r="H16604" s="135" t="s">
        <v>2686</v>
      </c>
      <c r="I16604" t="s">
        <v>1454</v>
      </c>
      <c r="J16604" s="20">
        <v>36</v>
      </c>
      <c r="K16604" s="20" t="s">
        <v>3</v>
      </c>
      <c r="L16604" t="s">
        <v>1464</v>
      </c>
      <c r="M16604" s="20">
        <v>11.08</v>
      </c>
      <c r="N16604" s="20">
        <v>7.92</v>
      </c>
      <c r="AE16604">
        <f t="shared" si="259"/>
        <v>2012</v>
      </c>
    </row>
    <row r="16605" spans="1:31" x14ac:dyDescent="0.25">
      <c r="A16605" s="7">
        <v>16602</v>
      </c>
      <c r="B16605" s="8">
        <v>41144</v>
      </c>
      <c r="C16605" t="s">
        <v>3</v>
      </c>
      <c r="D16605" t="s">
        <v>518</v>
      </c>
      <c r="E16605" t="s">
        <v>9</v>
      </c>
      <c r="F16605" t="s">
        <v>828</v>
      </c>
      <c r="G16605" t="s">
        <v>569</v>
      </c>
      <c r="H16605" s="135" t="s">
        <v>2139</v>
      </c>
      <c r="I16605" t="s">
        <v>1454</v>
      </c>
      <c r="J16605" s="20">
        <v>27</v>
      </c>
      <c r="K16605" s="20" t="s">
        <v>9</v>
      </c>
      <c r="L16605" t="s">
        <v>1463</v>
      </c>
      <c r="M16605" s="20">
        <v>6.48</v>
      </c>
      <c r="N16605" s="20">
        <v>8.02</v>
      </c>
      <c r="AE16605">
        <f t="shared" si="259"/>
        <v>2012</v>
      </c>
    </row>
    <row r="16606" spans="1:31" x14ac:dyDescent="0.25">
      <c r="A16606" s="7">
        <v>16603</v>
      </c>
      <c r="B16606" s="8">
        <v>41144</v>
      </c>
      <c r="C16606" t="s">
        <v>3</v>
      </c>
      <c r="D16606" t="s">
        <v>222</v>
      </c>
      <c r="E16606" t="s">
        <v>9</v>
      </c>
      <c r="F16606" t="s">
        <v>1045</v>
      </c>
      <c r="G16606" t="s">
        <v>929</v>
      </c>
      <c r="H16606" s="9" t="s">
        <v>2652</v>
      </c>
      <c r="I16606" t="s">
        <v>1454</v>
      </c>
      <c r="J16606" s="20">
        <v>81</v>
      </c>
      <c r="K16606" s="20" t="s">
        <v>3</v>
      </c>
      <c r="L16606" t="s">
        <v>1463</v>
      </c>
      <c r="M16606" s="20">
        <v>22.06</v>
      </c>
      <c r="N16606" s="20">
        <v>19.440000000000001</v>
      </c>
      <c r="AE16606">
        <f t="shared" si="259"/>
        <v>2012</v>
      </c>
    </row>
    <row r="16607" spans="1:31" x14ac:dyDescent="0.25">
      <c r="A16607" s="7">
        <v>16604</v>
      </c>
      <c r="B16607" s="8">
        <v>41144</v>
      </c>
      <c r="C16607" t="s">
        <v>3</v>
      </c>
      <c r="D16607" t="s">
        <v>1157</v>
      </c>
      <c r="E16607" t="s">
        <v>9</v>
      </c>
      <c r="F16607" t="s">
        <v>1153</v>
      </c>
      <c r="G16607" t="s">
        <v>929</v>
      </c>
      <c r="H16607" s="135" t="s">
        <v>2678</v>
      </c>
      <c r="I16607" t="s">
        <v>1454</v>
      </c>
      <c r="J16607" s="20">
        <v>20</v>
      </c>
      <c r="K16607" s="20" t="s">
        <v>9</v>
      </c>
      <c r="L16607" t="s">
        <v>1463</v>
      </c>
      <c r="M16607" s="20">
        <v>4.8</v>
      </c>
      <c r="N16607" s="20">
        <v>6.2</v>
      </c>
      <c r="AE16607">
        <f t="shared" si="259"/>
        <v>2012</v>
      </c>
    </row>
    <row r="16608" spans="1:31" x14ac:dyDescent="0.25">
      <c r="A16608" s="7">
        <v>16605</v>
      </c>
      <c r="B16608" s="8">
        <v>41144</v>
      </c>
      <c r="C16608" t="s">
        <v>3</v>
      </c>
      <c r="D16608" t="s">
        <v>614</v>
      </c>
      <c r="E16608" t="s">
        <v>9</v>
      </c>
      <c r="F16608" t="s">
        <v>727</v>
      </c>
      <c r="G16608" t="s">
        <v>1016</v>
      </c>
      <c r="H16608" s="9" t="s">
        <v>2937</v>
      </c>
      <c r="I16608" t="s">
        <v>1454</v>
      </c>
      <c r="J16608" s="20">
        <v>9</v>
      </c>
      <c r="K16608" s="20" t="s">
        <v>3</v>
      </c>
      <c r="L16608" t="s">
        <v>1464</v>
      </c>
      <c r="M16608" s="20">
        <v>3.52</v>
      </c>
      <c r="N16608" s="20">
        <v>1.98</v>
      </c>
      <c r="AE16608">
        <f t="shared" si="259"/>
        <v>2012</v>
      </c>
    </row>
    <row r="16609" spans="1:31" x14ac:dyDescent="0.25">
      <c r="A16609" s="7">
        <v>16606</v>
      </c>
      <c r="B16609" s="8">
        <v>41145</v>
      </c>
      <c r="C16609" t="s">
        <v>3</v>
      </c>
      <c r="D16609" t="s">
        <v>1095</v>
      </c>
      <c r="E16609" t="s">
        <v>9</v>
      </c>
      <c r="F16609" t="s">
        <v>1045</v>
      </c>
      <c r="G16609" t="s">
        <v>732</v>
      </c>
      <c r="H16609" s="135" t="s">
        <v>2173</v>
      </c>
      <c r="I16609" t="s">
        <v>1454</v>
      </c>
      <c r="J16609" s="20">
        <v>12</v>
      </c>
      <c r="K16609" s="20" t="s">
        <v>9</v>
      </c>
      <c r="L16609" t="s">
        <v>1463</v>
      </c>
      <c r="M16609" s="20">
        <v>2.88</v>
      </c>
      <c r="N16609" s="20">
        <v>4.12</v>
      </c>
      <c r="AE16609">
        <f t="shared" si="259"/>
        <v>2012</v>
      </c>
    </row>
    <row r="16610" spans="1:31" x14ac:dyDescent="0.25">
      <c r="A16610" s="7">
        <v>16607</v>
      </c>
      <c r="B16610" s="8">
        <v>41145</v>
      </c>
      <c r="C16610" t="s">
        <v>3</v>
      </c>
      <c r="D16610" t="s">
        <v>698</v>
      </c>
      <c r="E16610" t="s">
        <v>9</v>
      </c>
      <c r="F16610" t="s">
        <v>578</v>
      </c>
      <c r="G16610" t="s">
        <v>377</v>
      </c>
      <c r="H16610" s="135" t="s">
        <v>1496</v>
      </c>
      <c r="I16610" t="s">
        <v>1455</v>
      </c>
      <c r="J16610" s="20">
        <v>40</v>
      </c>
      <c r="K16610" s="20" t="s">
        <v>9</v>
      </c>
      <c r="L16610" t="s">
        <v>1463</v>
      </c>
      <c r="M16610" s="20">
        <v>4.8</v>
      </c>
      <c r="N16610" s="20">
        <v>5.7</v>
      </c>
      <c r="AE16610">
        <f t="shared" si="259"/>
        <v>2012</v>
      </c>
    </row>
    <row r="16611" spans="1:31" x14ac:dyDescent="0.25">
      <c r="A16611" s="7">
        <v>16608</v>
      </c>
      <c r="B16611" s="8">
        <v>41145</v>
      </c>
      <c r="C16611" t="s">
        <v>3</v>
      </c>
      <c r="D16611" t="s">
        <v>918</v>
      </c>
      <c r="E16611" t="s">
        <v>9</v>
      </c>
      <c r="F16611" t="s">
        <v>1142</v>
      </c>
      <c r="G16611" t="s">
        <v>648</v>
      </c>
      <c r="H16611" s="135" t="s">
        <v>2478</v>
      </c>
      <c r="I16611" t="s">
        <v>1454</v>
      </c>
      <c r="J16611" s="20">
        <v>22</v>
      </c>
      <c r="K16611" s="20" t="s">
        <v>3</v>
      </c>
      <c r="L16611" t="s">
        <v>1464</v>
      </c>
      <c r="M16611" s="20">
        <v>7.16</v>
      </c>
      <c r="N16611" s="20">
        <v>4.84</v>
      </c>
      <c r="AE16611">
        <f t="shared" si="259"/>
        <v>2012</v>
      </c>
    </row>
    <row r="16612" spans="1:31" x14ac:dyDescent="0.25">
      <c r="A16612" s="7">
        <v>16609</v>
      </c>
      <c r="B16612" s="8">
        <v>41145</v>
      </c>
      <c r="C16612" t="s">
        <v>3</v>
      </c>
      <c r="D16612" t="s">
        <v>1095</v>
      </c>
      <c r="E16612" t="s">
        <v>9</v>
      </c>
      <c r="F16612" t="s">
        <v>860</v>
      </c>
      <c r="G16612" t="s">
        <v>870</v>
      </c>
      <c r="H16612" s="135" t="s">
        <v>2497</v>
      </c>
      <c r="I16612" t="s">
        <v>1454</v>
      </c>
      <c r="J16612" s="20">
        <v>33</v>
      </c>
      <c r="K16612" s="20" t="s">
        <v>3</v>
      </c>
      <c r="L16612" t="s">
        <v>1463</v>
      </c>
      <c r="M16612" s="20">
        <v>9.58</v>
      </c>
      <c r="N16612" s="20">
        <v>7.92</v>
      </c>
      <c r="AE16612">
        <f t="shared" si="259"/>
        <v>2012</v>
      </c>
    </row>
    <row r="16613" spans="1:31" x14ac:dyDescent="0.25">
      <c r="A16613" s="7">
        <v>16610</v>
      </c>
      <c r="B16613" s="8">
        <v>41145</v>
      </c>
      <c r="C16613" t="s">
        <v>3</v>
      </c>
      <c r="D16613" t="s">
        <v>1095</v>
      </c>
      <c r="E16613" t="s">
        <v>9</v>
      </c>
      <c r="F16613" t="s">
        <v>44</v>
      </c>
      <c r="G16613" t="s">
        <v>870</v>
      </c>
      <c r="H16613" s="135" t="s">
        <v>2497</v>
      </c>
      <c r="I16613" t="s">
        <v>1454</v>
      </c>
      <c r="J16613" s="20">
        <v>35</v>
      </c>
      <c r="K16613" s="20" t="s">
        <v>9</v>
      </c>
      <c r="L16613" t="s">
        <v>1463</v>
      </c>
      <c r="M16613" s="20">
        <v>8.4</v>
      </c>
      <c r="N16613" s="20">
        <v>10.1</v>
      </c>
      <c r="AE16613">
        <f t="shared" si="259"/>
        <v>2012</v>
      </c>
    </row>
    <row r="16614" spans="1:31" x14ac:dyDescent="0.25">
      <c r="A16614" s="7">
        <v>16611</v>
      </c>
      <c r="B16614" s="8">
        <v>41145</v>
      </c>
      <c r="C16614" t="s">
        <v>3</v>
      </c>
      <c r="D16614" t="s">
        <v>1052</v>
      </c>
      <c r="E16614" t="s">
        <v>9</v>
      </c>
      <c r="F16614" t="s">
        <v>1113</v>
      </c>
      <c r="G16614" t="s">
        <v>895</v>
      </c>
      <c r="H16614" s="135" t="s">
        <v>2570</v>
      </c>
      <c r="I16614" t="s">
        <v>1454</v>
      </c>
      <c r="J16614" s="20">
        <v>17</v>
      </c>
      <c r="K16614" s="20" t="s">
        <v>3</v>
      </c>
      <c r="L16614" t="s">
        <v>1464</v>
      </c>
      <c r="M16614" s="20">
        <v>5.76</v>
      </c>
      <c r="N16614" s="20">
        <v>3.74</v>
      </c>
      <c r="AE16614">
        <f t="shared" si="259"/>
        <v>2012</v>
      </c>
    </row>
    <row r="16615" spans="1:31" x14ac:dyDescent="0.25">
      <c r="A16615" s="7">
        <v>16612</v>
      </c>
      <c r="B16615" s="8">
        <v>41146</v>
      </c>
      <c r="C16615" t="s">
        <v>3</v>
      </c>
      <c r="D16615" t="s">
        <v>678</v>
      </c>
      <c r="E16615" t="s">
        <v>9</v>
      </c>
      <c r="F16615" t="s">
        <v>904</v>
      </c>
      <c r="G16615" t="s">
        <v>569</v>
      </c>
      <c r="H16615" s="135" t="s">
        <v>1674</v>
      </c>
      <c r="I16615" t="s">
        <v>1454</v>
      </c>
      <c r="J16615" s="20">
        <v>12</v>
      </c>
      <c r="K16615" s="20" t="s">
        <v>9</v>
      </c>
      <c r="L16615" t="s">
        <v>1464</v>
      </c>
      <c r="M16615" s="20">
        <v>2.64</v>
      </c>
      <c r="N16615" s="20">
        <v>4.3599999999999994</v>
      </c>
      <c r="AE16615">
        <f t="shared" si="259"/>
        <v>2012</v>
      </c>
    </row>
    <row r="16616" spans="1:31" x14ac:dyDescent="0.25">
      <c r="A16616" s="7">
        <v>16613</v>
      </c>
      <c r="B16616" s="8">
        <v>41146</v>
      </c>
      <c r="C16616" t="s">
        <v>3</v>
      </c>
      <c r="D16616" t="s">
        <v>992</v>
      </c>
      <c r="E16616" t="s">
        <v>9</v>
      </c>
      <c r="F16616" t="s">
        <v>767</v>
      </c>
      <c r="G16616" t="s">
        <v>569</v>
      </c>
      <c r="H16616" s="135" t="s">
        <v>1674</v>
      </c>
      <c r="I16616" t="s">
        <v>1454</v>
      </c>
      <c r="J16616" s="20">
        <v>21</v>
      </c>
      <c r="K16616" s="20" t="s">
        <v>9</v>
      </c>
      <c r="L16616" t="s">
        <v>1463</v>
      </c>
      <c r="M16616" s="20">
        <v>5.04</v>
      </c>
      <c r="N16616" s="20">
        <v>6.46</v>
      </c>
      <c r="AE16616">
        <f t="shared" si="259"/>
        <v>2012</v>
      </c>
    </row>
    <row r="16617" spans="1:31" x14ac:dyDescent="0.25">
      <c r="A16617" s="7">
        <v>16614</v>
      </c>
      <c r="B16617" s="8">
        <v>41146</v>
      </c>
      <c r="C16617" t="s">
        <v>3</v>
      </c>
      <c r="D16617" t="s">
        <v>787</v>
      </c>
      <c r="E16617" t="s">
        <v>9</v>
      </c>
      <c r="F16617" t="s">
        <v>810</v>
      </c>
      <c r="G16617" t="s">
        <v>569</v>
      </c>
      <c r="H16617" s="135" t="s">
        <v>1709</v>
      </c>
      <c r="I16617" t="s">
        <v>1454</v>
      </c>
      <c r="J16617" s="20">
        <v>11</v>
      </c>
      <c r="K16617" s="20" t="s">
        <v>9</v>
      </c>
      <c r="L16617" t="s">
        <v>1463</v>
      </c>
      <c r="M16617" s="20">
        <v>2.64</v>
      </c>
      <c r="N16617" s="20">
        <v>3.86</v>
      </c>
      <c r="AE16617">
        <f t="shared" si="259"/>
        <v>2012</v>
      </c>
    </row>
    <row r="16618" spans="1:31" x14ac:dyDescent="0.25">
      <c r="A16618" s="7">
        <v>16615</v>
      </c>
      <c r="B16618" s="8">
        <v>41146</v>
      </c>
      <c r="C16618" t="s">
        <v>3</v>
      </c>
      <c r="D16618" t="s">
        <v>1123</v>
      </c>
      <c r="E16618" t="s">
        <v>9</v>
      </c>
      <c r="F16618" t="s">
        <v>1124</v>
      </c>
      <c r="G16618" t="s">
        <v>648</v>
      </c>
      <c r="H16618" s="135" t="s">
        <v>1852</v>
      </c>
      <c r="I16618" t="s">
        <v>1454</v>
      </c>
      <c r="J16618" s="20">
        <v>15</v>
      </c>
      <c r="K16618" s="20" t="s">
        <v>1465</v>
      </c>
      <c r="L16618" t="s">
        <v>1466</v>
      </c>
      <c r="M16618" s="20">
        <v>3.75</v>
      </c>
      <c r="N16618" s="20">
        <v>3.75</v>
      </c>
      <c r="AE16618">
        <f t="shared" si="259"/>
        <v>2012</v>
      </c>
    </row>
    <row r="16619" spans="1:31" x14ac:dyDescent="0.25">
      <c r="A16619" s="7">
        <v>16616</v>
      </c>
      <c r="B16619" s="8">
        <v>41146</v>
      </c>
      <c r="C16619" t="s">
        <v>3</v>
      </c>
      <c r="D16619" t="s">
        <v>1052</v>
      </c>
      <c r="E16619" t="s">
        <v>9</v>
      </c>
      <c r="F16619" t="s">
        <v>1113</v>
      </c>
      <c r="G16619" t="s">
        <v>648</v>
      </c>
      <c r="H16619" s="136" t="s">
        <v>2135</v>
      </c>
      <c r="I16619" t="s">
        <v>1454</v>
      </c>
      <c r="J16619" s="20">
        <v>12</v>
      </c>
      <c r="K16619" s="20" t="s">
        <v>3</v>
      </c>
      <c r="L16619" t="s">
        <v>1464</v>
      </c>
      <c r="M16619" s="20">
        <v>4.3599999999999994</v>
      </c>
      <c r="N16619" s="20">
        <v>2.64</v>
      </c>
      <c r="AE16619">
        <f t="shared" si="259"/>
        <v>2012</v>
      </c>
    </row>
    <row r="16620" spans="1:31" x14ac:dyDescent="0.25">
      <c r="A16620" s="7">
        <v>16617</v>
      </c>
      <c r="B16620" s="8">
        <v>41146</v>
      </c>
      <c r="C16620" t="s">
        <v>3</v>
      </c>
      <c r="D16620" t="s">
        <v>1155</v>
      </c>
      <c r="E16620" t="s">
        <v>9</v>
      </c>
      <c r="F16620" t="s">
        <v>1153</v>
      </c>
      <c r="G16620" t="s">
        <v>648</v>
      </c>
      <c r="H16620" s="135" t="s">
        <v>3165</v>
      </c>
      <c r="I16620" t="s">
        <v>1454</v>
      </c>
      <c r="J16620" s="20">
        <v>33</v>
      </c>
      <c r="K16620" s="20" t="s">
        <v>9</v>
      </c>
      <c r="L16620" t="s">
        <v>1463</v>
      </c>
      <c r="M16620" s="20">
        <v>7.92</v>
      </c>
      <c r="N16620" s="20">
        <v>9.58</v>
      </c>
      <c r="AE16620">
        <f t="shared" si="259"/>
        <v>2012</v>
      </c>
    </row>
    <row r="16621" spans="1:31" x14ac:dyDescent="0.25">
      <c r="A16621" s="7">
        <v>16618</v>
      </c>
      <c r="B16621" s="8">
        <v>41146</v>
      </c>
      <c r="C16621" t="s">
        <v>3</v>
      </c>
      <c r="D16621" t="s">
        <v>163</v>
      </c>
      <c r="E16621" t="s">
        <v>9</v>
      </c>
      <c r="F16621" t="s">
        <v>1088</v>
      </c>
      <c r="G16621" t="s">
        <v>870</v>
      </c>
      <c r="H16621" s="135" t="s">
        <v>1496</v>
      </c>
      <c r="I16621" t="s">
        <v>1454</v>
      </c>
      <c r="J16621" s="20">
        <v>12</v>
      </c>
      <c r="K16621" s="20" t="s">
        <v>1465</v>
      </c>
      <c r="L16621" t="s">
        <v>1466</v>
      </c>
      <c r="M16621" s="20">
        <v>3</v>
      </c>
      <c r="N16621" s="20">
        <v>3</v>
      </c>
      <c r="AE16621">
        <f t="shared" si="259"/>
        <v>2012</v>
      </c>
    </row>
    <row r="16622" spans="1:31" x14ac:dyDescent="0.25">
      <c r="A16622" s="7">
        <v>16619</v>
      </c>
      <c r="B16622" s="8">
        <v>41146</v>
      </c>
      <c r="C16622" t="s">
        <v>3</v>
      </c>
      <c r="D16622" t="s">
        <v>1052</v>
      </c>
      <c r="E16622" t="s">
        <v>9</v>
      </c>
      <c r="F16622" t="s">
        <v>1064</v>
      </c>
      <c r="G16622" t="s">
        <v>929</v>
      </c>
      <c r="H16622" s="135" t="s">
        <v>2665</v>
      </c>
      <c r="I16622" t="s">
        <v>1455</v>
      </c>
      <c r="J16622" s="20">
        <v>20</v>
      </c>
      <c r="K16622" s="20" t="s">
        <v>1465</v>
      </c>
      <c r="L16622" t="s">
        <v>1466</v>
      </c>
      <c r="M16622" s="20">
        <v>2.5</v>
      </c>
      <c r="N16622" s="20">
        <v>2.5</v>
      </c>
      <c r="AE16622">
        <f t="shared" si="259"/>
        <v>2012</v>
      </c>
    </row>
    <row r="16623" spans="1:31" x14ac:dyDescent="0.25">
      <c r="A16623" s="7">
        <v>16620</v>
      </c>
      <c r="B16623" s="8">
        <v>41147</v>
      </c>
      <c r="C16623" t="s">
        <v>3</v>
      </c>
      <c r="D16623" t="s">
        <v>1052</v>
      </c>
      <c r="E16623" t="s">
        <v>9</v>
      </c>
      <c r="F16623" t="s">
        <v>1113</v>
      </c>
      <c r="G16623" t="s">
        <v>648</v>
      </c>
      <c r="H16623" s="135" t="s">
        <v>1833</v>
      </c>
      <c r="I16623" t="s">
        <v>1454</v>
      </c>
      <c r="J16623" s="20">
        <v>4</v>
      </c>
      <c r="K16623" s="20" t="s">
        <v>9</v>
      </c>
      <c r="L16623" t="s">
        <v>1464</v>
      </c>
      <c r="M16623" s="20">
        <v>0.88</v>
      </c>
      <c r="N16623" s="20">
        <v>2.12</v>
      </c>
      <c r="AE16623">
        <f t="shared" si="259"/>
        <v>2012</v>
      </c>
    </row>
    <row r="16624" spans="1:31" x14ac:dyDescent="0.25">
      <c r="A16624" s="7">
        <v>16621</v>
      </c>
      <c r="B16624" s="8">
        <v>41147</v>
      </c>
      <c r="C16624" t="s">
        <v>3</v>
      </c>
      <c r="D16624" t="s">
        <v>851</v>
      </c>
      <c r="E16624" t="s">
        <v>9</v>
      </c>
      <c r="F16624" t="s">
        <v>1111</v>
      </c>
      <c r="G16624" t="s">
        <v>648</v>
      </c>
      <c r="H16624" s="135" t="s">
        <v>2062</v>
      </c>
      <c r="I16624" t="s">
        <v>1454</v>
      </c>
      <c r="J16624" s="20">
        <v>8</v>
      </c>
      <c r="K16624" s="20" t="s">
        <v>9</v>
      </c>
      <c r="L16624" t="s">
        <v>1464</v>
      </c>
      <c r="M16624" s="20">
        <v>1.76</v>
      </c>
      <c r="N16624" s="20">
        <v>3.24</v>
      </c>
      <c r="AE16624">
        <f t="shared" si="259"/>
        <v>2012</v>
      </c>
    </row>
    <row r="16625" spans="1:31" x14ac:dyDescent="0.25">
      <c r="A16625" s="7">
        <v>16622</v>
      </c>
      <c r="B16625" s="8">
        <v>41147</v>
      </c>
      <c r="C16625" t="s">
        <v>3</v>
      </c>
      <c r="D16625" t="s">
        <v>1155</v>
      </c>
      <c r="E16625" t="s">
        <v>9</v>
      </c>
      <c r="F16625" t="s">
        <v>1145</v>
      </c>
      <c r="G16625" t="s">
        <v>929</v>
      </c>
      <c r="H16625" s="135" t="s">
        <v>2766</v>
      </c>
      <c r="I16625" t="s">
        <v>1454</v>
      </c>
      <c r="J16625" s="20">
        <v>12</v>
      </c>
      <c r="K16625" s="20" t="s">
        <v>9</v>
      </c>
      <c r="L16625" t="s">
        <v>1463</v>
      </c>
      <c r="M16625" s="20">
        <v>2.88</v>
      </c>
      <c r="N16625" s="20">
        <v>4.12</v>
      </c>
      <c r="AE16625">
        <f t="shared" si="259"/>
        <v>2012</v>
      </c>
    </row>
    <row r="16626" spans="1:31" x14ac:dyDescent="0.25">
      <c r="A16626" s="7">
        <v>16623</v>
      </c>
      <c r="B16626" s="8">
        <v>41147</v>
      </c>
      <c r="C16626" t="s">
        <v>3</v>
      </c>
      <c r="D16626" t="s">
        <v>104</v>
      </c>
      <c r="E16626" t="s">
        <v>9</v>
      </c>
      <c r="F16626" t="s">
        <v>727</v>
      </c>
      <c r="G16626" t="s">
        <v>870</v>
      </c>
      <c r="H16626" s="135" t="s">
        <v>2504</v>
      </c>
      <c r="I16626" t="s">
        <v>1454</v>
      </c>
      <c r="J16626" s="20">
        <v>35</v>
      </c>
      <c r="K16626" s="20" t="s">
        <v>9</v>
      </c>
      <c r="L16626" t="s">
        <v>1463</v>
      </c>
      <c r="M16626" s="20">
        <v>8.4</v>
      </c>
      <c r="N16626" s="20">
        <v>10.1</v>
      </c>
      <c r="AE16626">
        <f t="shared" si="259"/>
        <v>2012</v>
      </c>
    </row>
    <row r="16627" spans="1:31" x14ac:dyDescent="0.25">
      <c r="A16627" s="7">
        <v>16624</v>
      </c>
      <c r="B16627" s="8">
        <v>41148</v>
      </c>
      <c r="C16627" t="s">
        <v>3</v>
      </c>
      <c r="D16627" t="s">
        <v>1113</v>
      </c>
      <c r="E16627" t="s">
        <v>9</v>
      </c>
      <c r="F16627" t="s">
        <v>1159</v>
      </c>
      <c r="G16627" t="s">
        <v>569</v>
      </c>
      <c r="H16627" s="135" t="s">
        <v>1496</v>
      </c>
      <c r="I16627" t="s">
        <v>1455</v>
      </c>
      <c r="J16627" s="20">
        <v>14</v>
      </c>
      <c r="K16627" s="20" t="s">
        <v>9</v>
      </c>
      <c r="L16627" t="s">
        <v>1464</v>
      </c>
      <c r="M16627" s="20">
        <v>1.54</v>
      </c>
      <c r="N16627" s="20">
        <v>2.46</v>
      </c>
      <c r="AE16627">
        <f t="shared" si="259"/>
        <v>2012</v>
      </c>
    </row>
    <row r="16628" spans="1:31" x14ac:dyDescent="0.25">
      <c r="A16628" s="7">
        <v>16625</v>
      </c>
      <c r="B16628" s="8">
        <v>41148</v>
      </c>
      <c r="C16628" t="s">
        <v>3</v>
      </c>
      <c r="D16628" t="s">
        <v>1052</v>
      </c>
      <c r="E16628" t="s">
        <v>9</v>
      </c>
      <c r="F16628" t="s">
        <v>1113</v>
      </c>
      <c r="G16628" t="s">
        <v>648</v>
      </c>
      <c r="H16628" s="135" t="s">
        <v>1877</v>
      </c>
      <c r="I16628" t="s">
        <v>1454</v>
      </c>
      <c r="J16628" s="20">
        <v>6</v>
      </c>
      <c r="K16628" s="20" t="s">
        <v>1465</v>
      </c>
      <c r="L16628" t="s">
        <v>1466</v>
      </c>
      <c r="M16628" s="20">
        <v>1.5</v>
      </c>
      <c r="N16628" s="20">
        <v>1.5</v>
      </c>
      <c r="AE16628">
        <f t="shared" si="259"/>
        <v>2012</v>
      </c>
    </row>
    <row r="16629" spans="1:31" x14ac:dyDescent="0.25">
      <c r="A16629" s="7">
        <v>16626</v>
      </c>
      <c r="B16629" s="8">
        <v>41148</v>
      </c>
      <c r="C16629" t="s">
        <v>3</v>
      </c>
      <c r="D16629" t="s">
        <v>1052</v>
      </c>
      <c r="E16629" t="s">
        <v>9</v>
      </c>
      <c r="F16629" t="s">
        <v>1113</v>
      </c>
      <c r="G16629" t="s">
        <v>648</v>
      </c>
      <c r="H16629" s="135" t="s">
        <v>1885</v>
      </c>
      <c r="I16629" t="s">
        <v>1454</v>
      </c>
      <c r="J16629" s="20">
        <v>5</v>
      </c>
      <c r="K16629" s="20" t="s">
        <v>1465</v>
      </c>
      <c r="L16629" t="s">
        <v>1466</v>
      </c>
      <c r="M16629" s="20">
        <v>1.25</v>
      </c>
      <c r="N16629" s="20">
        <v>1.25</v>
      </c>
      <c r="AE16629">
        <f t="shared" si="259"/>
        <v>2012</v>
      </c>
    </row>
    <row r="16630" spans="1:31" x14ac:dyDescent="0.25">
      <c r="A16630" s="7">
        <v>16627</v>
      </c>
      <c r="B16630" s="8">
        <v>41148</v>
      </c>
      <c r="C16630" t="s">
        <v>3</v>
      </c>
      <c r="D16630" t="s">
        <v>154</v>
      </c>
      <c r="E16630" t="s">
        <v>9</v>
      </c>
      <c r="F16630" t="s">
        <v>395</v>
      </c>
      <c r="G16630" t="s">
        <v>648</v>
      </c>
      <c r="H16630" s="135" t="s">
        <v>1944</v>
      </c>
      <c r="I16630" t="s">
        <v>1454</v>
      </c>
      <c r="J16630" s="20">
        <v>18</v>
      </c>
      <c r="K16630" s="20" t="s">
        <v>1465</v>
      </c>
      <c r="L16630" t="s">
        <v>1466</v>
      </c>
      <c r="M16630" s="20">
        <v>4.5</v>
      </c>
      <c r="N16630" s="20">
        <v>4.5</v>
      </c>
      <c r="AE16630">
        <f t="shared" si="259"/>
        <v>2012</v>
      </c>
    </row>
    <row r="16631" spans="1:31" x14ac:dyDescent="0.25">
      <c r="A16631" s="7">
        <v>16628</v>
      </c>
      <c r="B16631" s="8">
        <v>41149</v>
      </c>
      <c r="C16631" t="s">
        <v>3</v>
      </c>
      <c r="D16631" t="s">
        <v>117</v>
      </c>
      <c r="E16631" t="s">
        <v>9</v>
      </c>
      <c r="F16631" t="s">
        <v>923</v>
      </c>
      <c r="G16631" t="s">
        <v>569</v>
      </c>
      <c r="H16631" s="136" t="s">
        <v>1677</v>
      </c>
      <c r="I16631" t="s">
        <v>1454</v>
      </c>
      <c r="J16631" s="20">
        <v>20</v>
      </c>
      <c r="K16631" s="20" t="s">
        <v>9</v>
      </c>
      <c r="L16631" t="s">
        <v>1464</v>
      </c>
      <c r="M16631" s="20">
        <v>4.4000000000000004</v>
      </c>
      <c r="N16631" s="20">
        <v>6.6</v>
      </c>
      <c r="AE16631">
        <f t="shared" si="259"/>
        <v>2012</v>
      </c>
    </row>
    <row r="16632" spans="1:31" x14ac:dyDescent="0.25">
      <c r="A16632" s="7">
        <v>16629</v>
      </c>
      <c r="B16632" s="8">
        <v>41149</v>
      </c>
      <c r="C16632" t="s">
        <v>3</v>
      </c>
      <c r="D16632" t="s">
        <v>1092</v>
      </c>
      <c r="E16632" t="s">
        <v>9</v>
      </c>
      <c r="F16632" t="s">
        <v>19</v>
      </c>
      <c r="G16632" t="s">
        <v>377</v>
      </c>
      <c r="H16632" s="9" t="s">
        <v>2460</v>
      </c>
      <c r="I16632" t="s">
        <v>1454</v>
      </c>
      <c r="J16632" s="20">
        <v>51</v>
      </c>
      <c r="K16632" s="20" t="s">
        <v>3</v>
      </c>
      <c r="L16632" t="s">
        <v>1464</v>
      </c>
      <c r="M16632" s="20">
        <v>15.28</v>
      </c>
      <c r="N16632" s="20">
        <v>11.22</v>
      </c>
      <c r="AE16632">
        <f t="shared" si="259"/>
        <v>2012</v>
      </c>
    </row>
    <row r="16633" spans="1:31" x14ac:dyDescent="0.25">
      <c r="A16633" s="7">
        <v>16630</v>
      </c>
      <c r="B16633" s="8">
        <v>41149</v>
      </c>
      <c r="C16633" t="s">
        <v>3</v>
      </c>
      <c r="D16633" t="s">
        <v>117</v>
      </c>
      <c r="E16633" t="s">
        <v>9</v>
      </c>
      <c r="F16633" t="s">
        <v>450</v>
      </c>
      <c r="G16633" t="s">
        <v>895</v>
      </c>
      <c r="H16633" s="135" t="s">
        <v>2538</v>
      </c>
      <c r="I16633" t="s">
        <v>1454</v>
      </c>
      <c r="J16633" s="20">
        <v>8</v>
      </c>
      <c r="K16633" s="20" t="s">
        <v>3</v>
      </c>
      <c r="L16633" t="s">
        <v>1464</v>
      </c>
      <c r="M16633" s="20">
        <v>3.24</v>
      </c>
      <c r="N16633" s="20">
        <v>1.76</v>
      </c>
      <c r="AE16633">
        <f t="shared" si="259"/>
        <v>2012</v>
      </c>
    </row>
    <row r="16634" spans="1:31" x14ac:dyDescent="0.25">
      <c r="A16634" s="7">
        <v>16631</v>
      </c>
      <c r="B16634" s="8">
        <v>41149</v>
      </c>
      <c r="C16634" t="s">
        <v>3</v>
      </c>
      <c r="D16634" t="s">
        <v>1052</v>
      </c>
      <c r="E16634" t="s">
        <v>9</v>
      </c>
      <c r="F16634" t="s">
        <v>1113</v>
      </c>
      <c r="G16634" t="s">
        <v>929</v>
      </c>
      <c r="H16634" s="135" t="s">
        <v>2699</v>
      </c>
      <c r="I16634" t="s">
        <v>1454</v>
      </c>
      <c r="J16634" s="20">
        <v>45</v>
      </c>
      <c r="K16634" s="20" t="s">
        <v>3</v>
      </c>
      <c r="L16634" t="s">
        <v>1464</v>
      </c>
      <c r="M16634" s="20">
        <v>13.6</v>
      </c>
      <c r="N16634" s="20">
        <v>9.9</v>
      </c>
      <c r="AE16634">
        <f t="shared" si="259"/>
        <v>2012</v>
      </c>
    </row>
    <row r="16635" spans="1:31" x14ac:dyDescent="0.25">
      <c r="A16635" s="7">
        <v>16632</v>
      </c>
      <c r="B16635" s="8">
        <v>41149</v>
      </c>
      <c r="C16635" t="s">
        <v>3</v>
      </c>
      <c r="D16635" t="s">
        <v>1092</v>
      </c>
      <c r="E16635" t="s">
        <v>9</v>
      </c>
      <c r="F16635" t="s">
        <v>1158</v>
      </c>
      <c r="G16635" t="s">
        <v>14</v>
      </c>
      <c r="H16635" s="135" t="s">
        <v>1507</v>
      </c>
      <c r="I16635" t="s">
        <v>1454</v>
      </c>
      <c r="J16635" s="20">
        <v>100</v>
      </c>
      <c r="K16635" s="20" t="s">
        <v>9</v>
      </c>
      <c r="L16635" t="s">
        <v>1464</v>
      </c>
      <c r="M16635" s="20">
        <v>22</v>
      </c>
      <c r="N16635" s="20">
        <v>29</v>
      </c>
      <c r="AE16635">
        <f t="shared" si="259"/>
        <v>2012</v>
      </c>
    </row>
    <row r="16636" spans="1:31" x14ac:dyDescent="0.25">
      <c r="A16636" s="7">
        <v>16633</v>
      </c>
      <c r="B16636" s="8">
        <v>41149</v>
      </c>
      <c r="C16636" t="s">
        <v>3</v>
      </c>
      <c r="D16636" t="s">
        <v>1092</v>
      </c>
      <c r="E16636" t="s">
        <v>9</v>
      </c>
      <c r="F16636" t="s">
        <v>450</v>
      </c>
      <c r="G16636" t="s">
        <v>17</v>
      </c>
      <c r="H16636" s="135" t="s">
        <v>1573</v>
      </c>
      <c r="I16636" t="s">
        <v>1454</v>
      </c>
      <c r="J16636" s="20">
        <v>32</v>
      </c>
      <c r="K16636" s="20" t="s">
        <v>3</v>
      </c>
      <c r="L16636" t="s">
        <v>1464</v>
      </c>
      <c r="M16636" s="20">
        <v>9.9600000000000009</v>
      </c>
      <c r="N16636" s="20">
        <v>7.04</v>
      </c>
      <c r="AE16636">
        <f t="shared" si="259"/>
        <v>2012</v>
      </c>
    </row>
    <row r="16637" spans="1:31" x14ac:dyDescent="0.25">
      <c r="A16637" s="7">
        <v>16634</v>
      </c>
      <c r="B16637" s="8">
        <v>41149</v>
      </c>
      <c r="C16637" t="s">
        <v>3</v>
      </c>
      <c r="D16637" t="s">
        <v>614</v>
      </c>
      <c r="E16637" t="s">
        <v>9</v>
      </c>
      <c r="F16637" t="s">
        <v>727</v>
      </c>
      <c r="G16637" t="s">
        <v>1016</v>
      </c>
      <c r="H16637" s="9" t="s">
        <v>3166</v>
      </c>
      <c r="I16637" t="s">
        <v>1454</v>
      </c>
      <c r="J16637" s="20">
        <v>25</v>
      </c>
      <c r="K16637" s="20" t="s">
        <v>3</v>
      </c>
      <c r="L16637" t="s">
        <v>1464</v>
      </c>
      <c r="M16637" s="20">
        <v>8</v>
      </c>
      <c r="N16637" s="20">
        <v>5.5</v>
      </c>
      <c r="AE16637">
        <f t="shared" si="259"/>
        <v>2012</v>
      </c>
    </row>
    <row r="16638" spans="1:31" x14ac:dyDescent="0.25">
      <c r="A16638" s="7">
        <v>16635</v>
      </c>
      <c r="B16638" s="8">
        <v>41150</v>
      </c>
      <c r="C16638" t="s">
        <v>3</v>
      </c>
      <c r="D16638" t="s">
        <v>543</v>
      </c>
      <c r="E16638" t="s">
        <v>9</v>
      </c>
      <c r="F16638" t="s">
        <v>521</v>
      </c>
      <c r="G16638" t="s">
        <v>929</v>
      </c>
      <c r="H16638" s="9" t="s">
        <v>2750</v>
      </c>
      <c r="I16638" t="s">
        <v>1454</v>
      </c>
      <c r="J16638" s="20">
        <v>45</v>
      </c>
      <c r="K16638" s="20" t="s">
        <v>3</v>
      </c>
      <c r="L16638" t="s">
        <v>1463</v>
      </c>
      <c r="M16638" s="20">
        <v>12.7</v>
      </c>
      <c r="N16638" s="20">
        <v>10.8</v>
      </c>
      <c r="AE16638">
        <f t="shared" si="259"/>
        <v>2012</v>
      </c>
    </row>
    <row r="16639" spans="1:31" x14ac:dyDescent="0.25">
      <c r="A16639" s="7">
        <v>16636</v>
      </c>
      <c r="B16639" s="8">
        <v>41150</v>
      </c>
      <c r="C16639" t="s">
        <v>3</v>
      </c>
      <c r="D16639" t="s">
        <v>1119</v>
      </c>
      <c r="E16639" t="s">
        <v>9</v>
      </c>
      <c r="F16639" t="s">
        <v>1131</v>
      </c>
      <c r="G16639" t="s">
        <v>648</v>
      </c>
      <c r="H16639" s="136" t="s">
        <v>1496</v>
      </c>
      <c r="I16639" t="s">
        <v>1454</v>
      </c>
      <c r="J16639" s="20">
        <v>48</v>
      </c>
      <c r="K16639" s="20" t="s">
        <v>9</v>
      </c>
      <c r="L16639" t="s">
        <v>1464</v>
      </c>
      <c r="M16639" s="20">
        <v>10.56</v>
      </c>
      <c r="N16639" s="20">
        <v>14.44</v>
      </c>
      <c r="AE16639">
        <f t="shared" si="259"/>
        <v>2012</v>
      </c>
    </row>
    <row r="16640" spans="1:31" x14ac:dyDescent="0.25">
      <c r="A16640" s="7">
        <v>16637</v>
      </c>
      <c r="B16640" s="8">
        <v>41150</v>
      </c>
      <c r="C16640" t="s">
        <v>3</v>
      </c>
      <c r="D16640" t="s">
        <v>1155</v>
      </c>
      <c r="E16640" t="s">
        <v>9</v>
      </c>
      <c r="F16640" t="s">
        <v>1085</v>
      </c>
      <c r="G16640" t="s">
        <v>929</v>
      </c>
      <c r="H16640" s="135" t="s">
        <v>2665</v>
      </c>
      <c r="I16640" t="s">
        <v>1455</v>
      </c>
      <c r="J16640" s="20">
        <v>25</v>
      </c>
      <c r="K16640" s="20" t="s">
        <v>1465</v>
      </c>
      <c r="L16640" t="s">
        <v>1466</v>
      </c>
      <c r="M16640" s="20">
        <v>3.125</v>
      </c>
      <c r="N16640" s="20">
        <v>3.125</v>
      </c>
      <c r="AE16640">
        <f t="shared" si="259"/>
        <v>2012</v>
      </c>
    </row>
    <row r="16641" spans="1:31" x14ac:dyDescent="0.25">
      <c r="A16641" s="7">
        <v>16638</v>
      </c>
      <c r="B16641" s="8">
        <v>41151</v>
      </c>
      <c r="C16641" t="s">
        <v>3</v>
      </c>
      <c r="D16641" t="s">
        <v>786</v>
      </c>
      <c r="E16641" t="s">
        <v>9</v>
      </c>
      <c r="F16641" t="s">
        <v>1159</v>
      </c>
      <c r="G16641" t="s">
        <v>732</v>
      </c>
      <c r="H16641" s="135" t="s">
        <v>2155</v>
      </c>
      <c r="I16641" t="s">
        <v>1454</v>
      </c>
      <c r="J16641" s="20">
        <v>18</v>
      </c>
      <c r="K16641" s="20" t="s">
        <v>1465</v>
      </c>
      <c r="L16641" t="s">
        <v>1466</v>
      </c>
      <c r="M16641" s="20">
        <v>4.5</v>
      </c>
      <c r="N16641" s="20">
        <v>4.5</v>
      </c>
      <c r="AE16641">
        <f t="shared" si="259"/>
        <v>2012</v>
      </c>
    </row>
    <row r="16642" spans="1:31" x14ac:dyDescent="0.25">
      <c r="A16642" s="7">
        <v>16639</v>
      </c>
      <c r="B16642" s="8">
        <v>41151</v>
      </c>
      <c r="C16642" t="s">
        <v>3</v>
      </c>
      <c r="D16642" t="s">
        <v>1123</v>
      </c>
      <c r="E16642" t="s">
        <v>9</v>
      </c>
      <c r="F16642" t="s">
        <v>1124</v>
      </c>
      <c r="G16642" t="s">
        <v>929</v>
      </c>
      <c r="H16642" s="135" t="s">
        <v>1496</v>
      </c>
      <c r="I16642" t="s">
        <v>1454</v>
      </c>
      <c r="J16642" s="20">
        <v>12</v>
      </c>
      <c r="K16642" s="20" t="s">
        <v>1465</v>
      </c>
      <c r="L16642" t="s">
        <v>1466</v>
      </c>
      <c r="M16642" s="20">
        <v>3</v>
      </c>
      <c r="N16642" s="20">
        <v>3</v>
      </c>
      <c r="AE16642">
        <f t="shared" si="259"/>
        <v>2012</v>
      </c>
    </row>
    <row r="16643" spans="1:31" x14ac:dyDescent="0.25">
      <c r="A16643" s="7">
        <v>16640</v>
      </c>
      <c r="B16643" s="8">
        <v>41152</v>
      </c>
      <c r="C16643" t="s">
        <v>3</v>
      </c>
      <c r="D16643" t="s">
        <v>187</v>
      </c>
      <c r="E16643" t="s">
        <v>9</v>
      </c>
      <c r="F16643" t="s">
        <v>365</v>
      </c>
      <c r="G16643" t="s">
        <v>648</v>
      </c>
      <c r="H16643" s="135" t="s">
        <v>3167</v>
      </c>
      <c r="I16643" t="s">
        <v>1454</v>
      </c>
      <c r="J16643" s="20">
        <v>19</v>
      </c>
      <c r="K16643" s="20" t="s">
        <v>3</v>
      </c>
      <c r="L16643" t="s">
        <v>1464</v>
      </c>
      <c r="M16643" s="20">
        <v>6.32</v>
      </c>
      <c r="N16643" s="20">
        <v>4.18</v>
      </c>
      <c r="AE16643">
        <f t="shared" si="259"/>
        <v>2012</v>
      </c>
    </row>
    <row r="16644" spans="1:31" x14ac:dyDescent="0.25">
      <c r="A16644" s="7">
        <v>16641</v>
      </c>
      <c r="B16644" s="8">
        <v>41152</v>
      </c>
      <c r="C16644" t="s">
        <v>3</v>
      </c>
      <c r="D16644" t="s">
        <v>360</v>
      </c>
      <c r="E16644" t="s">
        <v>9</v>
      </c>
      <c r="F16644" t="s">
        <v>810</v>
      </c>
      <c r="G16644" t="s">
        <v>870</v>
      </c>
      <c r="H16644" s="135" t="s">
        <v>1496</v>
      </c>
      <c r="I16644" t="s">
        <v>1454</v>
      </c>
      <c r="J16644" s="20">
        <v>47</v>
      </c>
      <c r="K16644" s="20" t="s">
        <v>1465</v>
      </c>
      <c r="L16644" t="s">
        <v>1466</v>
      </c>
      <c r="M16644" s="20">
        <v>11.75</v>
      </c>
      <c r="N16644" s="20">
        <v>11.75</v>
      </c>
      <c r="AE16644">
        <f t="shared" ref="AE16644:AE16707" si="260">YEAR(B16644)</f>
        <v>2012</v>
      </c>
    </row>
    <row r="16645" spans="1:31" x14ac:dyDescent="0.25">
      <c r="A16645" s="7">
        <v>16642</v>
      </c>
      <c r="B16645" s="8">
        <v>41152</v>
      </c>
      <c r="C16645" t="s">
        <v>3</v>
      </c>
      <c r="D16645" t="s">
        <v>360</v>
      </c>
      <c r="E16645" t="s">
        <v>9</v>
      </c>
      <c r="F16645" t="s">
        <v>810</v>
      </c>
      <c r="G16645" t="s">
        <v>870</v>
      </c>
      <c r="H16645" s="135" t="s">
        <v>1496</v>
      </c>
      <c r="I16645" t="s">
        <v>1454</v>
      </c>
      <c r="J16645" s="20">
        <v>21</v>
      </c>
      <c r="K16645" s="20" t="s">
        <v>9</v>
      </c>
      <c r="L16645" t="s">
        <v>1463</v>
      </c>
      <c r="M16645" s="20">
        <v>5.04</v>
      </c>
      <c r="N16645" s="20">
        <v>6.46</v>
      </c>
      <c r="AE16645">
        <f t="shared" si="260"/>
        <v>2012</v>
      </c>
    </row>
    <row r="16646" spans="1:31" x14ac:dyDescent="0.25">
      <c r="A16646" s="7">
        <v>16643</v>
      </c>
      <c r="B16646" s="8">
        <v>41152</v>
      </c>
      <c r="C16646" t="s">
        <v>3</v>
      </c>
      <c r="D16646" t="s">
        <v>360</v>
      </c>
      <c r="E16646" t="s">
        <v>9</v>
      </c>
      <c r="F16646" t="s">
        <v>810</v>
      </c>
      <c r="G16646" t="s">
        <v>870</v>
      </c>
      <c r="H16646" s="135" t="s">
        <v>1496</v>
      </c>
      <c r="I16646" t="s">
        <v>1454</v>
      </c>
      <c r="J16646" s="20">
        <v>42</v>
      </c>
      <c r="K16646" s="20" t="s">
        <v>9</v>
      </c>
      <c r="L16646" t="s">
        <v>1463</v>
      </c>
      <c r="M16646" s="20">
        <v>10.08</v>
      </c>
      <c r="N16646" s="20">
        <v>11.92</v>
      </c>
      <c r="AE16646">
        <f t="shared" si="260"/>
        <v>2012</v>
      </c>
    </row>
    <row r="16647" spans="1:31" x14ac:dyDescent="0.25">
      <c r="A16647" s="7">
        <v>16644</v>
      </c>
      <c r="B16647" s="8">
        <v>41153</v>
      </c>
      <c r="C16647" t="s">
        <v>3</v>
      </c>
      <c r="D16647" t="s">
        <v>1092</v>
      </c>
      <c r="E16647" t="s">
        <v>9</v>
      </c>
      <c r="F16647" t="s">
        <v>1113</v>
      </c>
      <c r="G16647" t="s">
        <v>929</v>
      </c>
      <c r="H16647" s="135" t="s">
        <v>1496</v>
      </c>
      <c r="I16647" t="s">
        <v>1454</v>
      </c>
      <c r="J16647" s="20">
        <v>21</v>
      </c>
      <c r="K16647" s="20" t="s">
        <v>3</v>
      </c>
      <c r="L16647" t="s">
        <v>1464</v>
      </c>
      <c r="M16647" s="20">
        <v>6.88</v>
      </c>
      <c r="N16647" s="20">
        <v>4.62</v>
      </c>
      <c r="AE16647">
        <f t="shared" si="260"/>
        <v>2012</v>
      </c>
    </row>
    <row r="16648" spans="1:31" x14ac:dyDescent="0.25">
      <c r="A16648" s="7">
        <v>16645</v>
      </c>
      <c r="B16648" s="8">
        <v>41153</v>
      </c>
      <c r="C16648" t="s">
        <v>3</v>
      </c>
      <c r="D16648" t="s">
        <v>1008</v>
      </c>
      <c r="E16648" t="s">
        <v>9</v>
      </c>
      <c r="F16648" t="s">
        <v>1135</v>
      </c>
      <c r="G16648" t="s">
        <v>648</v>
      </c>
      <c r="H16648" s="136" t="s">
        <v>1496</v>
      </c>
      <c r="I16648" t="s">
        <v>1456</v>
      </c>
      <c r="J16648" s="20">
        <v>73</v>
      </c>
      <c r="K16648" s="20" t="s">
        <v>3</v>
      </c>
      <c r="L16648" t="s">
        <v>1464</v>
      </c>
      <c r="M16648" s="20">
        <v>21.44</v>
      </c>
      <c r="N16648" s="20">
        <v>16.059999999999999</v>
      </c>
      <c r="O16648" t="s">
        <v>3</v>
      </c>
      <c r="P16648" s="13" t="s">
        <v>808</v>
      </c>
      <c r="Q16648" t="s">
        <v>9</v>
      </c>
      <c r="R16648" t="s">
        <v>1159</v>
      </c>
      <c r="S16648" t="s">
        <v>3</v>
      </c>
      <c r="T16648" t="s">
        <v>265</v>
      </c>
      <c r="U16648" t="s">
        <v>9</v>
      </c>
      <c r="V16648" t="s">
        <v>395</v>
      </c>
      <c r="W16648" t="s">
        <v>3</v>
      </c>
      <c r="X16648" t="s">
        <v>107</v>
      </c>
      <c r="Y16648" t="s">
        <v>9</v>
      </c>
      <c r="Z16648" t="s">
        <v>1160</v>
      </c>
      <c r="AA16648" t="s">
        <v>9</v>
      </c>
      <c r="AB16648" t="s">
        <v>687</v>
      </c>
      <c r="AC16648" t="s">
        <v>1465</v>
      </c>
      <c r="AE16648">
        <f t="shared" si="260"/>
        <v>2012</v>
      </c>
    </row>
    <row r="16649" spans="1:31" x14ac:dyDescent="0.25">
      <c r="A16649" s="7">
        <v>16646</v>
      </c>
      <c r="B16649" s="8">
        <v>41154</v>
      </c>
      <c r="C16649" t="s">
        <v>3</v>
      </c>
      <c r="D16649" t="s">
        <v>1120</v>
      </c>
      <c r="E16649" t="s">
        <v>9</v>
      </c>
      <c r="F16649" t="s">
        <v>1113</v>
      </c>
      <c r="G16649" t="s">
        <v>929</v>
      </c>
      <c r="H16649" s="135" t="s">
        <v>2728</v>
      </c>
      <c r="I16649" t="s">
        <v>1454</v>
      </c>
      <c r="J16649" s="20">
        <v>20</v>
      </c>
      <c r="K16649" s="20" t="s">
        <v>3</v>
      </c>
      <c r="L16649" t="s">
        <v>1464</v>
      </c>
      <c r="M16649" s="20">
        <v>6.6</v>
      </c>
      <c r="N16649" s="20">
        <v>4.4000000000000004</v>
      </c>
      <c r="AE16649">
        <f t="shared" si="260"/>
        <v>2012</v>
      </c>
    </row>
    <row r="16650" spans="1:31" x14ac:dyDescent="0.25">
      <c r="A16650" s="7">
        <v>16647</v>
      </c>
      <c r="B16650" s="8">
        <v>41154</v>
      </c>
      <c r="C16650" t="s">
        <v>3</v>
      </c>
      <c r="D16650" t="s">
        <v>518</v>
      </c>
      <c r="E16650" t="s">
        <v>9</v>
      </c>
      <c r="F16650" t="s">
        <v>833</v>
      </c>
      <c r="G16650" t="s">
        <v>569</v>
      </c>
      <c r="H16650" s="9" t="s">
        <v>2103</v>
      </c>
      <c r="I16650" t="s">
        <v>1454</v>
      </c>
      <c r="J16650" s="20">
        <v>14</v>
      </c>
      <c r="K16650" s="20" t="s">
        <v>1465</v>
      </c>
      <c r="L16650" t="s">
        <v>1466</v>
      </c>
      <c r="M16650" s="20">
        <v>3.5</v>
      </c>
      <c r="N16650" s="20">
        <v>3.5</v>
      </c>
      <c r="AE16650">
        <f t="shared" si="260"/>
        <v>2012</v>
      </c>
    </row>
    <row r="16651" spans="1:31" x14ac:dyDescent="0.25">
      <c r="A16651" s="7">
        <v>16648</v>
      </c>
      <c r="B16651" s="8">
        <v>41155</v>
      </c>
      <c r="C16651" t="s">
        <v>3</v>
      </c>
      <c r="D16651" t="s">
        <v>1095</v>
      </c>
      <c r="E16651" t="s">
        <v>9</v>
      </c>
      <c r="F16651" t="s">
        <v>1045</v>
      </c>
      <c r="G16651" t="s">
        <v>732</v>
      </c>
      <c r="H16651" s="9" t="s">
        <v>2290</v>
      </c>
      <c r="I16651" t="s">
        <v>1454</v>
      </c>
      <c r="J16651" s="20">
        <v>28</v>
      </c>
      <c r="K16651" s="20" t="s">
        <v>3</v>
      </c>
      <c r="L16651" t="s">
        <v>1463</v>
      </c>
      <c r="M16651" s="20">
        <v>8.2800000000000011</v>
      </c>
      <c r="N16651" s="20">
        <v>6.72</v>
      </c>
      <c r="AE16651">
        <f t="shared" si="260"/>
        <v>2012</v>
      </c>
    </row>
    <row r="16652" spans="1:31" x14ac:dyDescent="0.25">
      <c r="A16652" s="7">
        <v>16649</v>
      </c>
      <c r="B16652" s="8">
        <v>41155</v>
      </c>
      <c r="C16652" t="s">
        <v>3</v>
      </c>
      <c r="D16652" t="s">
        <v>828</v>
      </c>
      <c r="E16652" t="s">
        <v>9</v>
      </c>
      <c r="F16652" t="s">
        <v>738</v>
      </c>
      <c r="G16652" t="s">
        <v>377</v>
      </c>
      <c r="H16652" s="9" t="s">
        <v>2228</v>
      </c>
      <c r="I16652" t="s">
        <v>1455</v>
      </c>
      <c r="J16652" s="20">
        <v>13</v>
      </c>
      <c r="K16652" s="20" t="s">
        <v>3</v>
      </c>
      <c r="L16652" t="s">
        <v>1464</v>
      </c>
      <c r="M16652" s="20">
        <v>2.3200000000000003</v>
      </c>
      <c r="N16652" s="20">
        <v>1.43</v>
      </c>
      <c r="AE16652">
        <f t="shared" si="260"/>
        <v>2012</v>
      </c>
    </row>
    <row r="16653" spans="1:31" x14ac:dyDescent="0.25">
      <c r="A16653" s="7">
        <v>16650</v>
      </c>
      <c r="B16653" s="8">
        <v>41155</v>
      </c>
      <c r="C16653" t="s">
        <v>3</v>
      </c>
      <c r="D16653" t="s">
        <v>918</v>
      </c>
      <c r="E16653" t="s">
        <v>9</v>
      </c>
      <c r="F16653" t="s">
        <v>45</v>
      </c>
      <c r="G16653" t="s">
        <v>1016</v>
      </c>
      <c r="H16653" s="9" t="s">
        <v>2884</v>
      </c>
      <c r="I16653" t="s">
        <v>1454</v>
      </c>
      <c r="J16653" s="20">
        <v>86</v>
      </c>
      <c r="K16653" s="20" t="s">
        <v>3</v>
      </c>
      <c r="L16653" t="s">
        <v>1464</v>
      </c>
      <c r="M16653" s="20">
        <v>25.08</v>
      </c>
      <c r="N16653" s="20">
        <v>18.920000000000002</v>
      </c>
      <c r="AE16653">
        <f t="shared" si="260"/>
        <v>2012</v>
      </c>
    </row>
    <row r="16654" spans="1:31" x14ac:dyDescent="0.25">
      <c r="A16654" s="7">
        <v>16651</v>
      </c>
      <c r="B16654" s="8">
        <v>41155</v>
      </c>
      <c r="C16654" t="s">
        <v>3</v>
      </c>
      <c r="D16654" t="s">
        <v>776</v>
      </c>
      <c r="E16654" t="s">
        <v>9</v>
      </c>
      <c r="F16654" t="s">
        <v>767</v>
      </c>
      <c r="G16654" t="s">
        <v>870</v>
      </c>
      <c r="H16654" s="9" t="s">
        <v>2609</v>
      </c>
      <c r="I16654" t="s">
        <v>1454</v>
      </c>
      <c r="J16654" s="20">
        <v>48</v>
      </c>
      <c r="K16654" s="20" t="s">
        <v>3</v>
      </c>
      <c r="L16654" t="s">
        <v>1463</v>
      </c>
      <c r="M16654" s="20">
        <v>13.48</v>
      </c>
      <c r="N16654" s="20">
        <v>11.52</v>
      </c>
      <c r="AE16654">
        <f t="shared" si="260"/>
        <v>2012</v>
      </c>
    </row>
    <row r="16655" spans="1:31" x14ac:dyDescent="0.25">
      <c r="A16655" s="7">
        <v>16652</v>
      </c>
      <c r="B16655" s="8">
        <v>41156</v>
      </c>
      <c r="C16655" t="s">
        <v>3</v>
      </c>
      <c r="D16655" t="s">
        <v>779</v>
      </c>
      <c r="E16655" t="s">
        <v>9</v>
      </c>
      <c r="F16655" t="s">
        <v>833</v>
      </c>
      <c r="G16655" t="s">
        <v>732</v>
      </c>
      <c r="H16655" s="135" t="s">
        <v>2131</v>
      </c>
      <c r="I16655" t="s">
        <v>1454</v>
      </c>
      <c r="J16655" s="20">
        <v>20</v>
      </c>
      <c r="K16655" s="20" t="s">
        <v>3</v>
      </c>
      <c r="L16655" t="s">
        <v>1464</v>
      </c>
      <c r="M16655" s="20">
        <v>6.6</v>
      </c>
      <c r="N16655" s="20">
        <v>4.4000000000000004</v>
      </c>
      <c r="AE16655">
        <f t="shared" si="260"/>
        <v>2012</v>
      </c>
    </row>
    <row r="16656" spans="1:31" x14ac:dyDescent="0.25">
      <c r="A16656" s="7">
        <v>16653</v>
      </c>
      <c r="B16656" s="8">
        <v>41157</v>
      </c>
      <c r="C16656" t="s">
        <v>3</v>
      </c>
      <c r="D16656" t="s">
        <v>1149</v>
      </c>
      <c r="E16656" t="s">
        <v>9</v>
      </c>
      <c r="F16656" t="s">
        <v>1017</v>
      </c>
      <c r="G16656" t="s">
        <v>1016</v>
      </c>
      <c r="H16656" s="135" t="s">
        <v>2872</v>
      </c>
      <c r="I16656" t="s">
        <v>1454</v>
      </c>
      <c r="J16656" s="20">
        <v>11</v>
      </c>
      <c r="K16656" s="20" t="s">
        <v>1465</v>
      </c>
      <c r="L16656" t="s">
        <v>1466</v>
      </c>
      <c r="M16656" s="20">
        <v>2.75</v>
      </c>
      <c r="N16656" s="20">
        <v>2.75</v>
      </c>
      <c r="AE16656">
        <f t="shared" si="260"/>
        <v>2012</v>
      </c>
    </row>
    <row r="16657" spans="1:31" x14ac:dyDescent="0.25">
      <c r="A16657" s="7">
        <v>16654</v>
      </c>
      <c r="B16657" s="8">
        <v>41157</v>
      </c>
      <c r="C16657" t="s">
        <v>3</v>
      </c>
      <c r="D16657" t="s">
        <v>918</v>
      </c>
      <c r="E16657" t="s">
        <v>9</v>
      </c>
      <c r="F16657" t="s">
        <v>926</v>
      </c>
      <c r="G16657" t="s">
        <v>1016</v>
      </c>
      <c r="H16657" s="135" t="s">
        <v>2872</v>
      </c>
      <c r="I16657" t="s">
        <v>1454</v>
      </c>
      <c r="J16657" s="20">
        <v>33</v>
      </c>
      <c r="K16657" s="20" t="s">
        <v>1465</v>
      </c>
      <c r="L16657" t="s">
        <v>1466</v>
      </c>
      <c r="M16657" s="20">
        <v>8.25</v>
      </c>
      <c r="N16657" s="20">
        <v>8.25</v>
      </c>
      <c r="AE16657">
        <f t="shared" si="260"/>
        <v>2012</v>
      </c>
    </row>
    <row r="16658" spans="1:31" x14ac:dyDescent="0.25">
      <c r="A16658" s="7">
        <v>16655</v>
      </c>
      <c r="B16658" s="8">
        <v>41158</v>
      </c>
      <c r="C16658" t="s">
        <v>3</v>
      </c>
      <c r="D16658" t="s">
        <v>992</v>
      </c>
      <c r="E16658" t="s">
        <v>9</v>
      </c>
      <c r="F16658" t="s">
        <v>767</v>
      </c>
      <c r="G16658" t="s">
        <v>569</v>
      </c>
      <c r="H16658" s="135" t="s">
        <v>1853</v>
      </c>
      <c r="I16658" t="s">
        <v>1454</v>
      </c>
      <c r="J16658" s="20">
        <v>52</v>
      </c>
      <c r="K16658" s="20" t="s">
        <v>3</v>
      </c>
      <c r="L16658" t="s">
        <v>1464</v>
      </c>
      <c r="M16658" s="20">
        <v>15.56</v>
      </c>
      <c r="N16658" s="20">
        <v>11.44</v>
      </c>
      <c r="AE16658">
        <f t="shared" si="260"/>
        <v>2012</v>
      </c>
    </row>
    <row r="16659" spans="1:31" x14ac:dyDescent="0.25">
      <c r="A16659" s="7">
        <v>16656</v>
      </c>
      <c r="B16659" s="8">
        <v>41158</v>
      </c>
      <c r="C16659" t="s">
        <v>3</v>
      </c>
      <c r="D16659" t="s">
        <v>992</v>
      </c>
      <c r="E16659" t="s">
        <v>9</v>
      </c>
      <c r="F16659" t="s">
        <v>767</v>
      </c>
      <c r="G16659" t="s">
        <v>569</v>
      </c>
      <c r="H16659" s="135" t="s">
        <v>2306</v>
      </c>
      <c r="I16659" t="s">
        <v>1454</v>
      </c>
      <c r="J16659" s="20">
        <v>21</v>
      </c>
      <c r="K16659" s="20" t="s">
        <v>3</v>
      </c>
      <c r="L16659" t="s">
        <v>1464</v>
      </c>
      <c r="M16659" s="20">
        <v>6.88</v>
      </c>
      <c r="N16659" s="20">
        <v>4.62</v>
      </c>
      <c r="AE16659">
        <f t="shared" si="260"/>
        <v>2012</v>
      </c>
    </row>
    <row r="16660" spans="1:31" x14ac:dyDescent="0.25">
      <c r="A16660" s="7">
        <v>16657</v>
      </c>
      <c r="B16660" s="8">
        <v>41158</v>
      </c>
      <c r="C16660" t="s">
        <v>3</v>
      </c>
      <c r="D16660" t="s">
        <v>655</v>
      </c>
      <c r="E16660" t="s">
        <v>9</v>
      </c>
      <c r="F16660" t="s">
        <v>734</v>
      </c>
      <c r="G16660" t="s">
        <v>732</v>
      </c>
      <c r="H16660" s="135" t="s">
        <v>2837</v>
      </c>
      <c r="I16660" t="s">
        <v>1454</v>
      </c>
      <c r="J16660" s="20">
        <v>62</v>
      </c>
      <c r="K16660" s="20" t="s">
        <v>9</v>
      </c>
      <c r="L16660" t="s">
        <v>1464</v>
      </c>
      <c r="M16660" s="20">
        <v>13.64</v>
      </c>
      <c r="N16660" s="20">
        <v>18.36</v>
      </c>
      <c r="AE16660">
        <f t="shared" si="260"/>
        <v>2012</v>
      </c>
    </row>
    <row r="16661" spans="1:31" x14ac:dyDescent="0.25">
      <c r="A16661" s="7">
        <v>16658</v>
      </c>
      <c r="B16661" s="8">
        <v>41159</v>
      </c>
      <c r="C16661" t="s">
        <v>3</v>
      </c>
      <c r="D16661" t="s">
        <v>1113</v>
      </c>
      <c r="E16661" t="s">
        <v>9</v>
      </c>
      <c r="F16661" t="s">
        <v>1159</v>
      </c>
      <c r="G16661" t="s">
        <v>569</v>
      </c>
      <c r="H16661" s="135" t="s">
        <v>1496</v>
      </c>
      <c r="I16661" t="s">
        <v>1455</v>
      </c>
      <c r="J16661" s="20">
        <v>52</v>
      </c>
      <c r="K16661" s="20" t="s">
        <v>3</v>
      </c>
      <c r="L16661" t="s">
        <v>1463</v>
      </c>
      <c r="M16661" s="20">
        <v>7.26</v>
      </c>
      <c r="N16661" s="20">
        <v>6.24</v>
      </c>
      <c r="AE16661">
        <f t="shared" si="260"/>
        <v>2012</v>
      </c>
    </row>
    <row r="16662" spans="1:31" x14ac:dyDescent="0.25">
      <c r="A16662" s="7">
        <v>16659</v>
      </c>
      <c r="B16662" s="8">
        <v>41159</v>
      </c>
      <c r="C16662" t="s">
        <v>3</v>
      </c>
      <c r="D16662" t="s">
        <v>1155</v>
      </c>
      <c r="E16662" t="s">
        <v>9</v>
      </c>
      <c r="F16662" t="s">
        <v>1153</v>
      </c>
      <c r="G16662" t="s">
        <v>648</v>
      </c>
      <c r="H16662" s="135" t="s">
        <v>3168</v>
      </c>
      <c r="I16662" t="s">
        <v>1454</v>
      </c>
      <c r="J16662" s="20">
        <v>40</v>
      </c>
      <c r="K16662" s="20" t="s">
        <v>9</v>
      </c>
      <c r="L16662" t="s">
        <v>1464</v>
      </c>
      <c r="M16662" s="20">
        <v>8.8000000000000007</v>
      </c>
      <c r="N16662" s="20">
        <v>12.2</v>
      </c>
      <c r="AE16662">
        <f t="shared" si="260"/>
        <v>2012</v>
      </c>
    </row>
    <row r="16663" spans="1:31" x14ac:dyDescent="0.25">
      <c r="A16663" s="7">
        <v>16660</v>
      </c>
      <c r="B16663" s="8">
        <v>41159</v>
      </c>
      <c r="C16663" t="s">
        <v>3</v>
      </c>
      <c r="D16663" t="s">
        <v>1092</v>
      </c>
      <c r="E16663" t="s">
        <v>9</v>
      </c>
      <c r="F16663" t="s">
        <v>1113</v>
      </c>
      <c r="G16663" t="s">
        <v>929</v>
      </c>
      <c r="H16663" s="135" t="s">
        <v>1496</v>
      </c>
      <c r="I16663" t="s">
        <v>1454</v>
      </c>
      <c r="J16663" s="20">
        <v>10</v>
      </c>
      <c r="K16663" s="20" t="s">
        <v>3</v>
      </c>
      <c r="L16663" t="s">
        <v>1464</v>
      </c>
      <c r="M16663" s="20">
        <v>3.8</v>
      </c>
      <c r="N16663" s="20">
        <v>2.2000000000000002</v>
      </c>
      <c r="AE16663">
        <f t="shared" si="260"/>
        <v>2012</v>
      </c>
    </row>
    <row r="16664" spans="1:31" x14ac:dyDescent="0.25">
      <c r="A16664" s="7">
        <v>16661</v>
      </c>
      <c r="B16664" s="8">
        <v>41159</v>
      </c>
      <c r="C16664" t="s">
        <v>3</v>
      </c>
      <c r="D16664" t="s">
        <v>1092</v>
      </c>
      <c r="E16664" t="s">
        <v>9</v>
      </c>
      <c r="F16664" t="s">
        <v>1113</v>
      </c>
      <c r="G16664" t="s">
        <v>929</v>
      </c>
      <c r="H16664" s="135" t="s">
        <v>1496</v>
      </c>
      <c r="I16664" t="s">
        <v>1454</v>
      </c>
      <c r="J16664" s="20">
        <v>81</v>
      </c>
      <c r="K16664" s="20" t="s">
        <v>3</v>
      </c>
      <c r="L16664" t="s">
        <v>1464</v>
      </c>
      <c r="M16664" s="20">
        <v>23.68</v>
      </c>
      <c r="N16664" s="20">
        <v>17.82</v>
      </c>
      <c r="AE16664">
        <f t="shared" si="260"/>
        <v>2012</v>
      </c>
    </row>
    <row r="16665" spans="1:31" x14ac:dyDescent="0.25">
      <c r="A16665" s="7">
        <v>16662</v>
      </c>
      <c r="B16665" s="8">
        <v>41160</v>
      </c>
      <c r="C16665" t="s">
        <v>3</v>
      </c>
      <c r="D16665" t="s">
        <v>518</v>
      </c>
      <c r="E16665" t="s">
        <v>9</v>
      </c>
      <c r="F16665" t="s">
        <v>833</v>
      </c>
      <c r="G16665" t="s">
        <v>569</v>
      </c>
      <c r="H16665" s="9" t="s">
        <v>2310</v>
      </c>
      <c r="I16665" t="s">
        <v>1454</v>
      </c>
      <c r="J16665" s="20">
        <v>27</v>
      </c>
      <c r="K16665" s="20" t="s">
        <v>3</v>
      </c>
      <c r="L16665" t="s">
        <v>1463</v>
      </c>
      <c r="M16665" s="20">
        <v>8.02</v>
      </c>
      <c r="N16665" s="20">
        <v>6.48</v>
      </c>
      <c r="AE16665">
        <f t="shared" si="260"/>
        <v>2012</v>
      </c>
    </row>
    <row r="16666" spans="1:31" x14ac:dyDescent="0.25">
      <c r="A16666" s="7">
        <v>16663</v>
      </c>
      <c r="B16666" s="8">
        <v>41160</v>
      </c>
      <c r="C16666" t="s">
        <v>3</v>
      </c>
      <c r="D16666" t="s">
        <v>1157</v>
      </c>
      <c r="E16666" t="s">
        <v>9</v>
      </c>
      <c r="F16666" t="s">
        <v>1153</v>
      </c>
      <c r="G16666" t="s">
        <v>929</v>
      </c>
      <c r="H16666" s="9" t="s">
        <v>2652</v>
      </c>
      <c r="I16666" t="s">
        <v>1454</v>
      </c>
      <c r="J16666" s="20">
        <v>25</v>
      </c>
      <c r="K16666" s="20" t="s">
        <v>9</v>
      </c>
      <c r="L16666" t="s">
        <v>1464</v>
      </c>
      <c r="M16666" s="20">
        <v>5.5</v>
      </c>
      <c r="N16666" s="20">
        <v>8</v>
      </c>
      <c r="AE16666">
        <f t="shared" si="260"/>
        <v>2012</v>
      </c>
    </row>
    <row r="16667" spans="1:31" x14ac:dyDescent="0.25">
      <c r="A16667" s="7">
        <v>16664</v>
      </c>
      <c r="B16667" s="8">
        <v>41160</v>
      </c>
      <c r="C16667" t="s">
        <v>3</v>
      </c>
      <c r="D16667" t="s">
        <v>1095</v>
      </c>
      <c r="E16667" t="s">
        <v>9</v>
      </c>
      <c r="F16667" t="s">
        <v>44</v>
      </c>
      <c r="G16667" t="s">
        <v>870</v>
      </c>
      <c r="H16667" s="136" t="s">
        <v>2506</v>
      </c>
      <c r="I16667" t="s">
        <v>1454</v>
      </c>
      <c r="J16667" s="20">
        <v>78</v>
      </c>
      <c r="K16667" s="20" t="s">
        <v>3</v>
      </c>
      <c r="L16667" t="s">
        <v>1464</v>
      </c>
      <c r="M16667" s="20">
        <v>22.84</v>
      </c>
      <c r="N16667" s="20">
        <v>17.16</v>
      </c>
      <c r="AE16667">
        <f t="shared" si="260"/>
        <v>2012</v>
      </c>
    </row>
    <row r="16668" spans="1:31" x14ac:dyDescent="0.25">
      <c r="A16668" s="7">
        <v>16665</v>
      </c>
      <c r="B16668" s="8">
        <v>41160</v>
      </c>
      <c r="C16668" t="s">
        <v>3</v>
      </c>
      <c r="D16668" t="s">
        <v>1157</v>
      </c>
      <c r="E16668" t="s">
        <v>9</v>
      </c>
      <c r="F16668" t="s">
        <v>1113</v>
      </c>
      <c r="G16668" t="s">
        <v>929</v>
      </c>
      <c r="H16668" s="135" t="s">
        <v>2678</v>
      </c>
      <c r="I16668" t="s">
        <v>1454</v>
      </c>
      <c r="J16668" s="20">
        <v>31</v>
      </c>
      <c r="K16668" s="20" t="s">
        <v>9</v>
      </c>
      <c r="L16668" t="s">
        <v>1464</v>
      </c>
      <c r="M16668" s="20">
        <v>6.82</v>
      </c>
      <c r="N16668" s="20">
        <v>9.68</v>
      </c>
      <c r="AE16668">
        <f t="shared" si="260"/>
        <v>2012</v>
      </c>
    </row>
    <row r="16669" spans="1:31" x14ac:dyDescent="0.25">
      <c r="A16669" s="7">
        <v>16666</v>
      </c>
      <c r="B16669" s="8">
        <v>41160</v>
      </c>
      <c r="C16669" t="s">
        <v>3</v>
      </c>
      <c r="D16669" t="s">
        <v>790</v>
      </c>
      <c r="E16669" t="s">
        <v>9</v>
      </c>
      <c r="F16669" t="s">
        <v>1017</v>
      </c>
      <c r="G16669" t="s">
        <v>732</v>
      </c>
      <c r="H16669" s="135" t="s">
        <v>1496</v>
      </c>
      <c r="I16669" t="s">
        <v>1454</v>
      </c>
      <c r="J16669" s="20">
        <v>16</v>
      </c>
      <c r="K16669" s="20" t="s">
        <v>9</v>
      </c>
      <c r="L16669" t="s">
        <v>1464</v>
      </c>
      <c r="M16669" s="20">
        <v>3.52</v>
      </c>
      <c r="N16669" s="20">
        <v>5.48</v>
      </c>
      <c r="AE16669">
        <f t="shared" si="260"/>
        <v>2012</v>
      </c>
    </row>
    <row r="16670" spans="1:31" x14ac:dyDescent="0.25">
      <c r="A16670" s="7">
        <v>16667</v>
      </c>
      <c r="B16670" s="8">
        <v>41161</v>
      </c>
      <c r="C16670" t="s">
        <v>3</v>
      </c>
      <c r="D16670" t="s">
        <v>1052</v>
      </c>
      <c r="E16670" t="s">
        <v>9</v>
      </c>
      <c r="F16670" t="s">
        <v>667</v>
      </c>
      <c r="G16670" t="s">
        <v>732</v>
      </c>
      <c r="H16670" s="135" t="s">
        <v>2191</v>
      </c>
      <c r="I16670" t="s">
        <v>1454</v>
      </c>
      <c r="J16670" s="20">
        <v>40</v>
      </c>
      <c r="K16670" s="20" t="s">
        <v>3</v>
      </c>
      <c r="L16670" t="s">
        <v>1463</v>
      </c>
      <c r="M16670" s="20">
        <v>11.4</v>
      </c>
      <c r="N16670" s="20">
        <v>9.6</v>
      </c>
      <c r="AE16670">
        <f t="shared" si="260"/>
        <v>2012</v>
      </c>
    </row>
    <row r="16671" spans="1:31" x14ac:dyDescent="0.25">
      <c r="A16671" s="7">
        <v>16668</v>
      </c>
      <c r="B16671" s="8">
        <v>41161</v>
      </c>
      <c r="C16671" t="s">
        <v>3</v>
      </c>
      <c r="D16671" t="s">
        <v>791</v>
      </c>
      <c r="E16671" t="s">
        <v>9</v>
      </c>
      <c r="F16671" t="s">
        <v>810</v>
      </c>
      <c r="G16671" t="s">
        <v>569</v>
      </c>
      <c r="H16671" s="135" t="s">
        <v>2139</v>
      </c>
      <c r="I16671" t="s">
        <v>1454</v>
      </c>
      <c r="J16671" s="20">
        <v>16</v>
      </c>
      <c r="K16671" s="20" t="s">
        <v>9</v>
      </c>
      <c r="L16671" t="s">
        <v>1463</v>
      </c>
      <c r="M16671" s="20">
        <v>3.84</v>
      </c>
      <c r="N16671" s="20">
        <v>5.16</v>
      </c>
      <c r="AE16671">
        <f t="shared" si="260"/>
        <v>2012</v>
      </c>
    </row>
    <row r="16672" spans="1:31" x14ac:dyDescent="0.25">
      <c r="A16672" s="7">
        <v>16669</v>
      </c>
      <c r="B16672" s="8">
        <v>41161</v>
      </c>
      <c r="C16672" t="s">
        <v>3</v>
      </c>
      <c r="D16672" t="s">
        <v>968</v>
      </c>
      <c r="E16672" t="s">
        <v>9</v>
      </c>
      <c r="F16672" t="s">
        <v>810</v>
      </c>
      <c r="G16672" t="s">
        <v>377</v>
      </c>
      <c r="H16672" s="135" t="s">
        <v>1496</v>
      </c>
      <c r="I16672" t="s">
        <v>1454</v>
      </c>
      <c r="J16672" s="20">
        <v>54</v>
      </c>
      <c r="K16672" s="20" t="s">
        <v>9</v>
      </c>
      <c r="L16672" t="s">
        <v>1464</v>
      </c>
      <c r="M16672" s="20">
        <v>11.879999999999999</v>
      </c>
      <c r="N16672" s="20">
        <v>16.12</v>
      </c>
      <c r="AE16672">
        <f t="shared" si="260"/>
        <v>2012</v>
      </c>
    </row>
    <row r="16673" spans="1:31" x14ac:dyDescent="0.25">
      <c r="A16673" s="7">
        <v>16670</v>
      </c>
      <c r="B16673" s="8">
        <v>41161</v>
      </c>
      <c r="C16673" t="s">
        <v>3</v>
      </c>
      <c r="D16673" t="s">
        <v>1060</v>
      </c>
      <c r="E16673" t="s">
        <v>9</v>
      </c>
      <c r="F16673" t="s">
        <v>163</v>
      </c>
      <c r="G16673" t="s">
        <v>895</v>
      </c>
      <c r="H16673" s="135" t="s">
        <v>2540</v>
      </c>
      <c r="I16673" t="s">
        <v>1455</v>
      </c>
      <c r="J16673" s="20">
        <v>35</v>
      </c>
      <c r="K16673" s="20" t="s">
        <v>3</v>
      </c>
      <c r="L16673" t="s">
        <v>1464</v>
      </c>
      <c r="M16673" s="20">
        <v>5.4</v>
      </c>
      <c r="N16673" s="20">
        <v>3.85</v>
      </c>
      <c r="AE16673">
        <f t="shared" si="260"/>
        <v>2012</v>
      </c>
    </row>
    <row r="16674" spans="1:31" x14ac:dyDescent="0.25">
      <c r="A16674" s="7">
        <v>16671</v>
      </c>
      <c r="B16674" s="8">
        <v>41161</v>
      </c>
      <c r="C16674" t="s">
        <v>3</v>
      </c>
      <c r="D16674" t="s">
        <v>1060</v>
      </c>
      <c r="E16674" t="s">
        <v>9</v>
      </c>
      <c r="F16674" t="s">
        <v>860</v>
      </c>
      <c r="G16674" t="s">
        <v>895</v>
      </c>
      <c r="H16674" s="135" t="s">
        <v>2540</v>
      </c>
      <c r="I16674" t="s">
        <v>1454</v>
      </c>
      <c r="J16674" s="20">
        <v>22</v>
      </c>
      <c r="K16674" s="20" t="s">
        <v>3</v>
      </c>
      <c r="L16674" t="s">
        <v>1464</v>
      </c>
      <c r="M16674" s="20">
        <v>7.16</v>
      </c>
      <c r="N16674" s="20">
        <v>4.84</v>
      </c>
      <c r="AE16674">
        <f t="shared" si="260"/>
        <v>2012</v>
      </c>
    </row>
    <row r="16675" spans="1:31" x14ac:dyDescent="0.25">
      <c r="A16675" s="7">
        <v>16672</v>
      </c>
      <c r="B16675" s="8">
        <v>41161</v>
      </c>
      <c r="C16675" t="s">
        <v>3</v>
      </c>
      <c r="D16675" t="s">
        <v>1123</v>
      </c>
      <c r="E16675" t="s">
        <v>9</v>
      </c>
      <c r="F16675" t="s">
        <v>1113</v>
      </c>
      <c r="G16675" t="s">
        <v>895</v>
      </c>
      <c r="H16675" s="135" t="s">
        <v>2633</v>
      </c>
      <c r="I16675" t="s">
        <v>1454</v>
      </c>
      <c r="J16675" s="20">
        <v>29</v>
      </c>
      <c r="K16675" s="20" t="s">
        <v>3</v>
      </c>
      <c r="L16675" t="s">
        <v>1464</v>
      </c>
      <c r="M16675" s="20">
        <v>9.1199999999999992</v>
      </c>
      <c r="N16675" s="20">
        <v>6.38</v>
      </c>
      <c r="AE16675">
        <f t="shared" si="260"/>
        <v>2012</v>
      </c>
    </row>
    <row r="16676" spans="1:31" x14ac:dyDescent="0.25">
      <c r="A16676" s="7">
        <v>16673</v>
      </c>
      <c r="B16676" s="8">
        <v>41161</v>
      </c>
      <c r="C16676" t="s">
        <v>3</v>
      </c>
      <c r="D16676" t="s">
        <v>1113</v>
      </c>
      <c r="E16676" t="s">
        <v>9</v>
      </c>
      <c r="F16676" t="s">
        <v>1052</v>
      </c>
      <c r="G16676" t="s">
        <v>895</v>
      </c>
      <c r="H16676" s="135" t="s">
        <v>1496</v>
      </c>
      <c r="I16676" t="s">
        <v>1454</v>
      </c>
      <c r="J16676" s="20">
        <v>65</v>
      </c>
      <c r="K16676" s="20" t="s">
        <v>9</v>
      </c>
      <c r="L16676" t="s">
        <v>1464</v>
      </c>
      <c r="M16676" s="20">
        <v>14.3</v>
      </c>
      <c r="N16676" s="20">
        <v>19.2</v>
      </c>
      <c r="AE16676">
        <f t="shared" si="260"/>
        <v>2012</v>
      </c>
    </row>
    <row r="16677" spans="1:31" x14ac:dyDescent="0.25">
      <c r="A16677" s="7">
        <v>16674</v>
      </c>
      <c r="B16677" s="8">
        <v>41161</v>
      </c>
      <c r="C16677" t="s">
        <v>3</v>
      </c>
      <c r="D16677" t="s">
        <v>1052</v>
      </c>
      <c r="E16677" t="s">
        <v>9</v>
      </c>
      <c r="F16677" t="s">
        <v>1113</v>
      </c>
      <c r="G16677" t="s">
        <v>895</v>
      </c>
      <c r="H16677" s="135" t="s">
        <v>1496</v>
      </c>
      <c r="I16677" t="s">
        <v>1454</v>
      </c>
      <c r="J16677" s="20">
        <v>95</v>
      </c>
      <c r="K16677" s="20" t="s">
        <v>3</v>
      </c>
      <c r="L16677" t="s">
        <v>1464</v>
      </c>
      <c r="M16677" s="20">
        <v>27.6</v>
      </c>
      <c r="N16677" s="20">
        <v>20.9</v>
      </c>
      <c r="AE16677">
        <f t="shared" si="260"/>
        <v>2012</v>
      </c>
    </row>
    <row r="16678" spans="1:31" x14ac:dyDescent="0.25">
      <c r="A16678" s="7">
        <v>16675</v>
      </c>
      <c r="B16678" s="8">
        <v>41162</v>
      </c>
      <c r="C16678" t="s">
        <v>3</v>
      </c>
      <c r="D16678" t="s">
        <v>614</v>
      </c>
      <c r="E16678" t="s">
        <v>9</v>
      </c>
      <c r="F16678" t="s">
        <v>1135</v>
      </c>
      <c r="G16678" t="s">
        <v>895</v>
      </c>
      <c r="H16678" s="135" t="s">
        <v>2539</v>
      </c>
      <c r="I16678" t="s">
        <v>1454</v>
      </c>
      <c r="J16678" s="20">
        <v>35</v>
      </c>
      <c r="K16678" s="20" t="s">
        <v>3</v>
      </c>
      <c r="L16678" t="s">
        <v>1463</v>
      </c>
      <c r="M16678" s="20">
        <v>10.1</v>
      </c>
      <c r="N16678" s="20">
        <v>8.4</v>
      </c>
      <c r="AE16678">
        <f t="shared" si="260"/>
        <v>2012</v>
      </c>
    </row>
    <row r="16679" spans="1:31" x14ac:dyDescent="0.25">
      <c r="A16679" s="7">
        <v>16676</v>
      </c>
      <c r="B16679" s="8">
        <v>41162</v>
      </c>
      <c r="C16679" t="s">
        <v>3</v>
      </c>
      <c r="D16679" t="s">
        <v>66</v>
      </c>
      <c r="E16679" t="s">
        <v>9</v>
      </c>
      <c r="F16679" t="s">
        <v>1113</v>
      </c>
      <c r="G16679" t="s">
        <v>929</v>
      </c>
      <c r="H16679" s="135" t="s">
        <v>2852</v>
      </c>
      <c r="I16679" t="s">
        <v>1455</v>
      </c>
      <c r="J16679" s="20">
        <v>40</v>
      </c>
      <c r="K16679" s="20" t="s">
        <v>3</v>
      </c>
      <c r="L16679" t="s">
        <v>1464</v>
      </c>
      <c r="M16679" s="20">
        <v>6.1</v>
      </c>
      <c r="N16679" s="20">
        <v>4.4000000000000004</v>
      </c>
      <c r="AE16679">
        <f t="shared" si="260"/>
        <v>2012</v>
      </c>
    </row>
    <row r="16680" spans="1:31" x14ac:dyDescent="0.25">
      <c r="A16680" s="7">
        <v>16677</v>
      </c>
      <c r="B16680" s="8">
        <v>41162</v>
      </c>
      <c r="C16680" t="s">
        <v>3</v>
      </c>
      <c r="D16680" t="s">
        <v>687</v>
      </c>
      <c r="E16680" t="s">
        <v>9</v>
      </c>
      <c r="F16680" t="s">
        <v>66</v>
      </c>
      <c r="G16680" t="s">
        <v>929</v>
      </c>
      <c r="H16680" s="135" t="s">
        <v>2743</v>
      </c>
      <c r="I16680" t="s">
        <v>1455</v>
      </c>
      <c r="J16680" s="20">
        <v>15</v>
      </c>
      <c r="K16680" s="20" t="s">
        <v>9</v>
      </c>
      <c r="L16680" t="s">
        <v>1464</v>
      </c>
      <c r="M16680" s="20">
        <v>1.65</v>
      </c>
      <c r="N16680" s="20">
        <v>2.6</v>
      </c>
      <c r="AE16680">
        <f t="shared" si="260"/>
        <v>2012</v>
      </c>
    </row>
    <row r="16681" spans="1:31" x14ac:dyDescent="0.25">
      <c r="A16681" s="7">
        <v>16678</v>
      </c>
      <c r="B16681" s="8">
        <v>41162</v>
      </c>
      <c r="C16681" t="s">
        <v>3</v>
      </c>
      <c r="D16681" t="s">
        <v>968</v>
      </c>
      <c r="E16681" t="s">
        <v>9</v>
      </c>
      <c r="F16681" t="s">
        <v>978</v>
      </c>
      <c r="G16681" t="s">
        <v>648</v>
      </c>
      <c r="H16681" s="136" t="s">
        <v>1496</v>
      </c>
      <c r="I16681" t="s">
        <v>1454</v>
      </c>
      <c r="J16681" s="20">
        <v>44</v>
      </c>
      <c r="K16681" s="20" t="s">
        <v>1465</v>
      </c>
      <c r="L16681" t="s">
        <v>1466</v>
      </c>
      <c r="M16681" s="20">
        <v>11</v>
      </c>
      <c r="N16681" s="20">
        <v>11</v>
      </c>
      <c r="AE16681">
        <f t="shared" si="260"/>
        <v>2012</v>
      </c>
    </row>
    <row r="16682" spans="1:31" x14ac:dyDescent="0.25">
      <c r="A16682" s="7">
        <v>16679</v>
      </c>
      <c r="B16682" s="8">
        <v>41162</v>
      </c>
      <c r="C16682" t="s">
        <v>3</v>
      </c>
      <c r="D16682" t="s">
        <v>854</v>
      </c>
      <c r="E16682" t="s">
        <v>9</v>
      </c>
      <c r="F16682" t="s">
        <v>184</v>
      </c>
      <c r="G16682" t="s">
        <v>732</v>
      </c>
      <c r="H16682" s="135" t="s">
        <v>2309</v>
      </c>
      <c r="I16682" t="s">
        <v>1454</v>
      </c>
      <c r="J16682" s="20">
        <v>70</v>
      </c>
      <c r="K16682" s="20" t="s">
        <v>9</v>
      </c>
      <c r="L16682" t="s">
        <v>1464</v>
      </c>
      <c r="M16682" s="20">
        <v>15.4</v>
      </c>
      <c r="N16682" s="20">
        <v>20.6</v>
      </c>
      <c r="AE16682">
        <f t="shared" si="260"/>
        <v>2012</v>
      </c>
    </row>
    <row r="16683" spans="1:31" x14ac:dyDescent="0.25">
      <c r="A16683" s="7">
        <v>16680</v>
      </c>
      <c r="B16683" s="8">
        <v>41163</v>
      </c>
      <c r="C16683" t="s">
        <v>3</v>
      </c>
      <c r="D16683" t="s">
        <v>1052</v>
      </c>
      <c r="E16683" t="s">
        <v>9</v>
      </c>
      <c r="F16683" t="s">
        <v>828</v>
      </c>
      <c r="G16683" t="s">
        <v>648</v>
      </c>
      <c r="H16683" s="135" t="s">
        <v>1833</v>
      </c>
      <c r="I16683" t="s">
        <v>1456</v>
      </c>
      <c r="J16683" s="20">
        <v>4</v>
      </c>
      <c r="K16683" s="20" t="s">
        <v>1465</v>
      </c>
      <c r="L16683" t="s">
        <v>1466</v>
      </c>
      <c r="M16683" s="20">
        <v>1</v>
      </c>
      <c r="N16683" s="20">
        <v>1</v>
      </c>
      <c r="O16683" t="s">
        <v>3</v>
      </c>
      <c r="P16683" s="13" t="s">
        <v>1113</v>
      </c>
      <c r="Q16683" t="s">
        <v>1465</v>
      </c>
      <c r="S16683" t="s">
        <v>1465</v>
      </c>
      <c r="U16683" t="s">
        <v>1465</v>
      </c>
      <c r="W16683" t="s">
        <v>1465</v>
      </c>
      <c r="Y16683" t="s">
        <v>1465</v>
      </c>
      <c r="AA16683" t="s">
        <v>1465</v>
      </c>
      <c r="AC16683" t="s">
        <v>1465</v>
      </c>
      <c r="AE16683">
        <f t="shared" si="260"/>
        <v>2012</v>
      </c>
    </row>
    <row r="16684" spans="1:31" x14ac:dyDescent="0.25">
      <c r="A16684" s="7">
        <v>16681</v>
      </c>
      <c r="B16684" s="8">
        <v>41163</v>
      </c>
      <c r="C16684" t="s">
        <v>3</v>
      </c>
      <c r="D16684" t="s">
        <v>1008</v>
      </c>
      <c r="E16684" t="s">
        <v>9</v>
      </c>
      <c r="F16684" t="s">
        <v>698</v>
      </c>
      <c r="G16684" t="s">
        <v>648</v>
      </c>
      <c r="H16684" s="136" t="s">
        <v>1812</v>
      </c>
      <c r="I16684" t="s">
        <v>1454</v>
      </c>
      <c r="J16684" s="20">
        <v>11</v>
      </c>
      <c r="K16684" s="20" t="s">
        <v>3</v>
      </c>
      <c r="L16684" t="s">
        <v>1464</v>
      </c>
      <c r="M16684" s="20">
        <v>4.08</v>
      </c>
      <c r="N16684" s="20">
        <v>2.42</v>
      </c>
      <c r="AE16684">
        <f t="shared" si="260"/>
        <v>2012</v>
      </c>
    </row>
    <row r="16685" spans="1:31" x14ac:dyDescent="0.25">
      <c r="A16685" s="7">
        <v>16682</v>
      </c>
      <c r="B16685" s="8">
        <v>41163</v>
      </c>
      <c r="C16685" t="s">
        <v>3</v>
      </c>
      <c r="D16685" t="s">
        <v>1136</v>
      </c>
      <c r="E16685" t="s">
        <v>9</v>
      </c>
      <c r="F16685" t="s">
        <v>952</v>
      </c>
      <c r="G16685" t="s">
        <v>11</v>
      </c>
      <c r="H16685" s="135" t="s">
        <v>1579</v>
      </c>
      <c r="I16685" t="s">
        <v>1455</v>
      </c>
      <c r="J16685" s="20">
        <v>85</v>
      </c>
      <c r="K16685" s="20" t="s">
        <v>9</v>
      </c>
      <c r="L16685" t="s">
        <v>1464</v>
      </c>
      <c r="M16685" s="20">
        <v>9.35</v>
      </c>
      <c r="N16685" s="20">
        <v>12.4</v>
      </c>
      <c r="AE16685">
        <f t="shared" si="260"/>
        <v>2012</v>
      </c>
    </row>
    <row r="16686" spans="1:31" x14ac:dyDescent="0.25">
      <c r="A16686" s="7">
        <v>16683</v>
      </c>
      <c r="B16686" s="8">
        <v>41163</v>
      </c>
      <c r="C16686" t="s">
        <v>3</v>
      </c>
      <c r="D16686" t="s">
        <v>1064</v>
      </c>
      <c r="E16686" t="s">
        <v>9</v>
      </c>
      <c r="F16686" t="s">
        <v>147</v>
      </c>
      <c r="G16686" t="s">
        <v>929</v>
      </c>
      <c r="H16686" s="135" t="s">
        <v>2744</v>
      </c>
      <c r="I16686" t="s">
        <v>1454</v>
      </c>
      <c r="J16686" s="20">
        <v>21</v>
      </c>
      <c r="K16686" s="20" t="s">
        <v>3</v>
      </c>
      <c r="L16686" t="s">
        <v>1464</v>
      </c>
      <c r="M16686" s="20">
        <v>6.88</v>
      </c>
      <c r="N16686" s="20">
        <v>4.62</v>
      </c>
      <c r="AE16686">
        <f t="shared" si="260"/>
        <v>2012</v>
      </c>
    </row>
    <row r="16687" spans="1:31" x14ac:dyDescent="0.25">
      <c r="A16687" s="7">
        <v>16684</v>
      </c>
      <c r="B16687" s="8">
        <v>41164</v>
      </c>
      <c r="C16687" t="s">
        <v>3</v>
      </c>
      <c r="D16687" t="s">
        <v>66</v>
      </c>
      <c r="E16687" t="s">
        <v>9</v>
      </c>
      <c r="F16687" t="s">
        <v>1113</v>
      </c>
      <c r="G16687" t="s">
        <v>895</v>
      </c>
      <c r="H16687" s="135" t="s">
        <v>2633</v>
      </c>
      <c r="I16687" t="s">
        <v>1455</v>
      </c>
      <c r="J16687" s="20">
        <v>35</v>
      </c>
      <c r="K16687" s="20" t="s">
        <v>9</v>
      </c>
      <c r="L16687" t="s">
        <v>1463</v>
      </c>
      <c r="M16687" s="20">
        <v>4.2</v>
      </c>
      <c r="N16687" s="20">
        <v>5.05</v>
      </c>
      <c r="AE16687">
        <f t="shared" si="260"/>
        <v>2012</v>
      </c>
    </row>
    <row r="16688" spans="1:31" x14ac:dyDescent="0.25">
      <c r="A16688" s="7">
        <v>16685</v>
      </c>
      <c r="B16688" s="8">
        <v>41164</v>
      </c>
      <c r="C16688" t="s">
        <v>3</v>
      </c>
      <c r="D16688" t="s">
        <v>1113</v>
      </c>
      <c r="E16688" t="s">
        <v>9</v>
      </c>
      <c r="F16688" t="s">
        <v>1042</v>
      </c>
      <c r="G16688" t="s">
        <v>929</v>
      </c>
      <c r="H16688" s="135" t="s">
        <v>2644</v>
      </c>
      <c r="I16688" t="s">
        <v>1455</v>
      </c>
      <c r="J16688" s="20">
        <v>21</v>
      </c>
      <c r="K16688" s="20" t="s">
        <v>3</v>
      </c>
      <c r="L16688" t="s">
        <v>1463</v>
      </c>
      <c r="M16688" s="20">
        <v>3.23</v>
      </c>
      <c r="N16688" s="20">
        <v>2.52</v>
      </c>
      <c r="AE16688">
        <f t="shared" si="260"/>
        <v>2012</v>
      </c>
    </row>
    <row r="16689" spans="1:31" x14ac:dyDescent="0.25">
      <c r="A16689" s="7">
        <v>16686</v>
      </c>
      <c r="B16689" s="8">
        <v>41164</v>
      </c>
      <c r="C16689" t="s">
        <v>3</v>
      </c>
      <c r="D16689" t="s">
        <v>589</v>
      </c>
      <c r="E16689" t="s">
        <v>9</v>
      </c>
      <c r="F16689" t="s">
        <v>150</v>
      </c>
      <c r="G16689" t="s">
        <v>14</v>
      </c>
      <c r="H16689" s="135" t="s">
        <v>1491</v>
      </c>
      <c r="I16689" t="s">
        <v>1454</v>
      </c>
      <c r="J16689" s="20">
        <v>36</v>
      </c>
      <c r="K16689" s="20" t="s">
        <v>3</v>
      </c>
      <c r="L16689" t="s">
        <v>1464</v>
      </c>
      <c r="M16689" s="20">
        <v>11.08</v>
      </c>
      <c r="N16689" s="20">
        <v>7.92</v>
      </c>
      <c r="AE16689">
        <f t="shared" si="260"/>
        <v>2012</v>
      </c>
    </row>
    <row r="16690" spans="1:31" x14ac:dyDescent="0.25">
      <c r="A16690" s="7">
        <v>16687</v>
      </c>
      <c r="B16690" s="8">
        <v>41164</v>
      </c>
      <c r="C16690" t="s">
        <v>3</v>
      </c>
      <c r="D16690" t="s">
        <v>1123</v>
      </c>
      <c r="E16690" t="s">
        <v>9</v>
      </c>
      <c r="F16690" t="s">
        <v>1124</v>
      </c>
      <c r="G16690" t="s">
        <v>929</v>
      </c>
      <c r="H16690" s="9" t="s">
        <v>2750</v>
      </c>
      <c r="I16690" t="s">
        <v>1454</v>
      </c>
      <c r="J16690" s="20">
        <v>30</v>
      </c>
      <c r="K16690" s="20" t="s">
        <v>3</v>
      </c>
      <c r="L16690" t="s">
        <v>1464</v>
      </c>
      <c r="M16690" s="20">
        <v>9.4</v>
      </c>
      <c r="N16690" s="20">
        <v>6.6</v>
      </c>
      <c r="AE16690">
        <f t="shared" si="260"/>
        <v>2012</v>
      </c>
    </row>
    <row r="16691" spans="1:31" x14ac:dyDescent="0.25">
      <c r="A16691" s="7">
        <v>16688</v>
      </c>
      <c r="B16691" s="8">
        <v>41166</v>
      </c>
      <c r="C16691" t="s">
        <v>3</v>
      </c>
      <c r="D16691" t="s">
        <v>1113</v>
      </c>
      <c r="E16691" t="s">
        <v>9</v>
      </c>
      <c r="F16691" t="s">
        <v>1052</v>
      </c>
      <c r="G16691" t="s">
        <v>732</v>
      </c>
      <c r="H16691" s="135" t="s">
        <v>2155</v>
      </c>
      <c r="I16691" t="s">
        <v>1454</v>
      </c>
      <c r="J16691" s="20">
        <v>18</v>
      </c>
      <c r="K16691" s="20" t="s">
        <v>1465</v>
      </c>
      <c r="L16691" t="s">
        <v>1466</v>
      </c>
      <c r="M16691" s="20">
        <v>4.5</v>
      </c>
      <c r="N16691" s="20">
        <v>4.5</v>
      </c>
      <c r="AE16691">
        <f t="shared" si="260"/>
        <v>2012</v>
      </c>
    </row>
    <row r="16692" spans="1:31" x14ac:dyDescent="0.25">
      <c r="A16692" s="7">
        <v>16689</v>
      </c>
      <c r="B16692" s="8">
        <v>41166</v>
      </c>
      <c r="C16692" t="s">
        <v>3</v>
      </c>
      <c r="D16692" t="s">
        <v>1052</v>
      </c>
      <c r="E16692" t="s">
        <v>9</v>
      </c>
      <c r="F16692" t="s">
        <v>1113</v>
      </c>
      <c r="G16692" t="s">
        <v>732</v>
      </c>
      <c r="H16692" s="135" t="s">
        <v>2155</v>
      </c>
      <c r="I16692" t="s">
        <v>1454</v>
      </c>
      <c r="J16692" s="20">
        <v>10</v>
      </c>
      <c r="K16692" s="20" t="s">
        <v>3</v>
      </c>
      <c r="L16692" t="s">
        <v>1464</v>
      </c>
      <c r="M16692" s="20">
        <v>3.8</v>
      </c>
      <c r="N16692" s="20">
        <v>2.2000000000000002</v>
      </c>
      <c r="AE16692">
        <f t="shared" si="260"/>
        <v>2012</v>
      </c>
    </row>
    <row r="16693" spans="1:31" x14ac:dyDescent="0.25">
      <c r="A16693" s="7">
        <v>16690</v>
      </c>
      <c r="B16693" s="8">
        <v>41166</v>
      </c>
      <c r="C16693" t="s">
        <v>3</v>
      </c>
      <c r="D16693" t="s">
        <v>1113</v>
      </c>
      <c r="E16693" t="s">
        <v>9</v>
      </c>
      <c r="F16693" t="s">
        <v>1123</v>
      </c>
      <c r="G16693" t="s">
        <v>895</v>
      </c>
      <c r="H16693" s="135" t="s">
        <v>2633</v>
      </c>
      <c r="I16693" t="s">
        <v>1454</v>
      </c>
      <c r="J16693" s="20">
        <v>35</v>
      </c>
      <c r="K16693" s="20" t="s">
        <v>9</v>
      </c>
      <c r="L16693" t="s">
        <v>1464</v>
      </c>
      <c r="M16693" s="20">
        <v>7.7</v>
      </c>
      <c r="N16693" s="20">
        <v>10.8</v>
      </c>
      <c r="AE16693">
        <f t="shared" si="260"/>
        <v>2012</v>
      </c>
    </row>
    <row r="16694" spans="1:31" x14ac:dyDescent="0.25">
      <c r="A16694" s="7">
        <v>16691</v>
      </c>
      <c r="B16694" s="8">
        <v>41166</v>
      </c>
      <c r="C16694" t="s">
        <v>3</v>
      </c>
      <c r="D16694" t="s">
        <v>1092</v>
      </c>
      <c r="E16694" t="s">
        <v>9</v>
      </c>
      <c r="F16694" t="s">
        <v>1158</v>
      </c>
      <c r="G16694" t="s">
        <v>14</v>
      </c>
      <c r="H16694" s="135" t="s">
        <v>1507</v>
      </c>
      <c r="I16694" t="s">
        <v>1454</v>
      </c>
      <c r="J16694" s="20">
        <v>25</v>
      </c>
      <c r="K16694" s="20" t="s">
        <v>9</v>
      </c>
      <c r="L16694" t="s">
        <v>1464</v>
      </c>
      <c r="M16694" s="20">
        <v>5.5</v>
      </c>
      <c r="N16694" s="20">
        <v>8</v>
      </c>
      <c r="AE16694">
        <f t="shared" si="260"/>
        <v>2012</v>
      </c>
    </row>
    <row r="16695" spans="1:31" x14ac:dyDescent="0.25">
      <c r="A16695" s="7">
        <v>16692</v>
      </c>
      <c r="B16695" s="8">
        <v>41167</v>
      </c>
      <c r="C16695" t="s">
        <v>3</v>
      </c>
      <c r="D16695" t="s">
        <v>1052</v>
      </c>
      <c r="E16695" t="s">
        <v>9</v>
      </c>
      <c r="F16695" t="s">
        <v>1113</v>
      </c>
      <c r="G16695" t="s">
        <v>732</v>
      </c>
      <c r="H16695" s="135" t="s">
        <v>2284</v>
      </c>
      <c r="I16695" t="s">
        <v>1454</v>
      </c>
      <c r="J16695" s="20">
        <v>18</v>
      </c>
      <c r="K16695" s="20" t="s">
        <v>3</v>
      </c>
      <c r="L16695" t="s">
        <v>1464</v>
      </c>
      <c r="M16695" s="20">
        <v>6.04</v>
      </c>
      <c r="N16695" s="20">
        <v>3.96</v>
      </c>
      <c r="AE16695">
        <f t="shared" si="260"/>
        <v>2012</v>
      </c>
    </row>
    <row r="16696" spans="1:31" x14ac:dyDescent="0.25">
      <c r="A16696" s="7">
        <v>16693</v>
      </c>
      <c r="B16696" s="8">
        <v>41167</v>
      </c>
      <c r="C16696" t="s">
        <v>3</v>
      </c>
      <c r="D16696" t="s">
        <v>868</v>
      </c>
      <c r="E16696" t="s">
        <v>9</v>
      </c>
      <c r="F16696" t="s">
        <v>1028</v>
      </c>
      <c r="G16696" t="s">
        <v>870</v>
      </c>
      <c r="H16696" s="135" t="s">
        <v>1496</v>
      </c>
      <c r="I16696" t="s">
        <v>1454</v>
      </c>
      <c r="J16696" s="20">
        <v>35</v>
      </c>
      <c r="K16696" s="20" t="s">
        <v>3</v>
      </c>
      <c r="L16696" t="s">
        <v>1464</v>
      </c>
      <c r="M16696" s="20">
        <v>10.8</v>
      </c>
      <c r="N16696" s="20">
        <v>7.7</v>
      </c>
      <c r="AE16696">
        <f t="shared" si="260"/>
        <v>2012</v>
      </c>
    </row>
    <row r="16697" spans="1:31" x14ac:dyDescent="0.25">
      <c r="A16697" s="7">
        <v>16694</v>
      </c>
      <c r="B16697" s="8">
        <v>41168</v>
      </c>
      <c r="C16697" t="s">
        <v>3</v>
      </c>
      <c r="D16697" t="s">
        <v>1113</v>
      </c>
      <c r="E16697" t="s">
        <v>9</v>
      </c>
      <c r="F16697" t="s">
        <v>1052</v>
      </c>
      <c r="G16697" t="s">
        <v>732</v>
      </c>
      <c r="H16697" s="135" t="s">
        <v>2284</v>
      </c>
      <c r="I16697" t="s">
        <v>1454</v>
      </c>
      <c r="J16697" s="20">
        <v>10</v>
      </c>
      <c r="K16697" s="20" t="s">
        <v>3</v>
      </c>
      <c r="L16697" t="s">
        <v>1463</v>
      </c>
      <c r="M16697" s="20">
        <v>3.6</v>
      </c>
      <c r="N16697" s="20">
        <v>2.4</v>
      </c>
      <c r="AE16697">
        <f t="shared" si="260"/>
        <v>2012</v>
      </c>
    </row>
    <row r="16698" spans="1:31" x14ac:dyDescent="0.25">
      <c r="A16698" s="7">
        <v>16695</v>
      </c>
      <c r="B16698" s="8">
        <v>41168</v>
      </c>
      <c r="C16698" t="s">
        <v>3</v>
      </c>
      <c r="D16698" t="s">
        <v>542</v>
      </c>
      <c r="E16698" t="s">
        <v>9</v>
      </c>
      <c r="F16698" t="s">
        <v>687</v>
      </c>
      <c r="G16698" t="s">
        <v>929</v>
      </c>
      <c r="H16698" s="135" t="s">
        <v>3061</v>
      </c>
      <c r="I16698" t="s">
        <v>1454</v>
      </c>
      <c r="J16698" s="20">
        <v>18</v>
      </c>
      <c r="K16698" s="20" t="s">
        <v>3</v>
      </c>
      <c r="L16698" t="s">
        <v>1464</v>
      </c>
      <c r="M16698" s="20">
        <v>6.04</v>
      </c>
      <c r="N16698" s="20">
        <v>3.96</v>
      </c>
      <c r="AE16698">
        <f t="shared" si="260"/>
        <v>2012</v>
      </c>
    </row>
    <row r="16699" spans="1:31" x14ac:dyDescent="0.25">
      <c r="A16699" s="7">
        <v>16696</v>
      </c>
      <c r="B16699" s="8">
        <v>41169</v>
      </c>
      <c r="C16699" t="s">
        <v>3</v>
      </c>
      <c r="D16699" t="s">
        <v>1052</v>
      </c>
      <c r="E16699" t="s">
        <v>9</v>
      </c>
      <c r="F16699" t="s">
        <v>1113</v>
      </c>
      <c r="G16699" t="s">
        <v>732</v>
      </c>
      <c r="H16699" s="135" t="s">
        <v>2109</v>
      </c>
      <c r="I16699" t="s">
        <v>1454</v>
      </c>
      <c r="J16699" s="20">
        <v>18</v>
      </c>
      <c r="K16699" s="20" t="s">
        <v>3</v>
      </c>
      <c r="L16699" t="s">
        <v>1464</v>
      </c>
      <c r="M16699" s="20">
        <v>6.04</v>
      </c>
      <c r="N16699" s="20">
        <v>3.96</v>
      </c>
      <c r="AE16699">
        <f t="shared" si="260"/>
        <v>2012</v>
      </c>
    </row>
    <row r="16700" spans="1:31" x14ac:dyDescent="0.25">
      <c r="A16700" s="7">
        <v>16697</v>
      </c>
      <c r="B16700" s="8">
        <v>41169</v>
      </c>
      <c r="C16700" t="s">
        <v>3</v>
      </c>
      <c r="D16700" t="s">
        <v>955</v>
      </c>
      <c r="E16700" t="s">
        <v>9</v>
      </c>
      <c r="F16700" t="s">
        <v>1160</v>
      </c>
      <c r="G16700" t="s">
        <v>1016</v>
      </c>
      <c r="H16700" s="9" t="s">
        <v>3092</v>
      </c>
      <c r="I16700" t="s">
        <v>1454</v>
      </c>
      <c r="J16700" s="20">
        <v>20</v>
      </c>
      <c r="K16700" s="20" t="s">
        <v>9</v>
      </c>
      <c r="L16700" t="s">
        <v>1463</v>
      </c>
      <c r="M16700" s="20">
        <v>4.8</v>
      </c>
      <c r="N16700" s="20">
        <v>6.2</v>
      </c>
      <c r="AE16700">
        <f t="shared" si="260"/>
        <v>2012</v>
      </c>
    </row>
    <row r="16701" spans="1:31" x14ac:dyDescent="0.25">
      <c r="A16701" s="7">
        <v>16698</v>
      </c>
      <c r="B16701" s="8">
        <v>41169</v>
      </c>
      <c r="C16701" t="s">
        <v>3</v>
      </c>
      <c r="D16701" t="s">
        <v>187</v>
      </c>
      <c r="E16701" t="s">
        <v>9</v>
      </c>
      <c r="F16701" t="s">
        <v>1021</v>
      </c>
      <c r="G16701" t="s">
        <v>929</v>
      </c>
      <c r="H16701" s="135" t="s">
        <v>2780</v>
      </c>
      <c r="I16701" t="s">
        <v>1454</v>
      </c>
      <c r="J16701" s="20">
        <v>66</v>
      </c>
      <c r="K16701" s="20" t="s">
        <v>1465</v>
      </c>
      <c r="L16701" t="s">
        <v>1466</v>
      </c>
      <c r="M16701" s="20">
        <v>16.5</v>
      </c>
      <c r="N16701" s="20">
        <v>16.5</v>
      </c>
      <c r="AE16701">
        <f t="shared" si="260"/>
        <v>2012</v>
      </c>
    </row>
    <row r="16702" spans="1:31" x14ac:dyDescent="0.25">
      <c r="A16702" s="7">
        <v>16699</v>
      </c>
      <c r="B16702" s="8">
        <v>41170</v>
      </c>
      <c r="C16702" t="s">
        <v>3</v>
      </c>
      <c r="D16702" t="s">
        <v>1052</v>
      </c>
      <c r="E16702" t="s">
        <v>9</v>
      </c>
      <c r="F16702" t="s">
        <v>1113</v>
      </c>
      <c r="G16702" t="s">
        <v>732</v>
      </c>
      <c r="H16702" s="135" t="s">
        <v>2195</v>
      </c>
      <c r="I16702" t="s">
        <v>1454</v>
      </c>
      <c r="J16702" s="20">
        <v>12</v>
      </c>
      <c r="K16702" s="20" t="s">
        <v>1465</v>
      </c>
      <c r="L16702" t="s">
        <v>1466</v>
      </c>
      <c r="M16702" s="20">
        <v>3</v>
      </c>
      <c r="N16702" s="20">
        <v>3</v>
      </c>
      <c r="AE16702">
        <f t="shared" si="260"/>
        <v>2012</v>
      </c>
    </row>
    <row r="16703" spans="1:31" x14ac:dyDescent="0.25">
      <c r="A16703" s="7">
        <v>16700</v>
      </c>
      <c r="B16703" s="8">
        <v>41170</v>
      </c>
      <c r="C16703" t="s">
        <v>3</v>
      </c>
      <c r="D16703" t="s">
        <v>1052</v>
      </c>
      <c r="E16703" t="s">
        <v>9</v>
      </c>
      <c r="F16703" t="s">
        <v>1113</v>
      </c>
      <c r="G16703" t="s">
        <v>732</v>
      </c>
      <c r="H16703" s="135" t="s">
        <v>2746</v>
      </c>
      <c r="I16703" t="s">
        <v>1454</v>
      </c>
      <c r="J16703" s="20">
        <v>38</v>
      </c>
      <c r="K16703" s="20" t="s">
        <v>3</v>
      </c>
      <c r="L16703" t="s">
        <v>1464</v>
      </c>
      <c r="M16703" s="20">
        <v>11.64</v>
      </c>
      <c r="N16703" s="20">
        <v>8.36</v>
      </c>
      <c r="AE16703">
        <f t="shared" si="260"/>
        <v>2012</v>
      </c>
    </row>
    <row r="16704" spans="1:31" x14ac:dyDescent="0.25">
      <c r="A16704" s="7">
        <v>16701</v>
      </c>
      <c r="B16704" s="8">
        <v>41170</v>
      </c>
      <c r="C16704" t="s">
        <v>3</v>
      </c>
      <c r="D16704" t="s">
        <v>1064</v>
      </c>
      <c r="E16704" t="s">
        <v>9</v>
      </c>
      <c r="F16704" t="s">
        <v>147</v>
      </c>
      <c r="G16704" t="s">
        <v>929</v>
      </c>
      <c r="H16704" s="135" t="s">
        <v>2852</v>
      </c>
      <c r="I16704" t="s">
        <v>1454</v>
      </c>
      <c r="J16704" s="20">
        <v>25</v>
      </c>
      <c r="K16704" s="20" t="s">
        <v>3</v>
      </c>
      <c r="L16704" t="s">
        <v>1464</v>
      </c>
      <c r="M16704" s="20">
        <v>8</v>
      </c>
      <c r="N16704" s="20">
        <v>5.5</v>
      </c>
      <c r="AE16704">
        <f t="shared" si="260"/>
        <v>2012</v>
      </c>
    </row>
    <row r="16705" spans="1:31" x14ac:dyDescent="0.25">
      <c r="A16705" s="7">
        <v>16702</v>
      </c>
      <c r="B16705" s="8">
        <v>41170</v>
      </c>
      <c r="C16705" t="s">
        <v>3</v>
      </c>
      <c r="D16705" t="s">
        <v>1092</v>
      </c>
      <c r="E16705" t="s">
        <v>9</v>
      </c>
      <c r="F16705" t="s">
        <v>836</v>
      </c>
      <c r="G16705" t="s">
        <v>633</v>
      </c>
      <c r="H16705" s="135" t="s">
        <v>1496</v>
      </c>
      <c r="I16705" t="s">
        <v>1454</v>
      </c>
      <c r="J16705" s="20">
        <v>34</v>
      </c>
      <c r="K16705" s="20" t="s">
        <v>3</v>
      </c>
      <c r="L16705" t="s">
        <v>1464</v>
      </c>
      <c r="M16705" s="20">
        <v>10.52</v>
      </c>
      <c r="N16705" s="20">
        <v>7.48</v>
      </c>
      <c r="AE16705">
        <f t="shared" si="260"/>
        <v>2012</v>
      </c>
    </row>
    <row r="16706" spans="1:31" x14ac:dyDescent="0.25">
      <c r="A16706" s="7">
        <v>16703</v>
      </c>
      <c r="B16706" s="8">
        <v>41171</v>
      </c>
      <c r="C16706" t="s">
        <v>3</v>
      </c>
      <c r="D16706" t="s">
        <v>86</v>
      </c>
      <c r="E16706" t="s">
        <v>9</v>
      </c>
      <c r="F16706" t="s">
        <v>37</v>
      </c>
      <c r="G16706" t="s">
        <v>377</v>
      </c>
      <c r="H16706" s="9" t="s">
        <v>2268</v>
      </c>
      <c r="I16706" t="s">
        <v>1454</v>
      </c>
      <c r="J16706" s="20">
        <v>32</v>
      </c>
      <c r="K16706" s="20" t="s">
        <v>1465</v>
      </c>
      <c r="L16706" t="s">
        <v>1466</v>
      </c>
      <c r="M16706" s="20">
        <v>8</v>
      </c>
      <c r="N16706" s="20">
        <v>8</v>
      </c>
      <c r="AE16706">
        <f t="shared" si="260"/>
        <v>2012</v>
      </c>
    </row>
    <row r="16707" spans="1:31" x14ac:dyDescent="0.25">
      <c r="A16707" s="7">
        <v>16704</v>
      </c>
      <c r="B16707" s="8">
        <v>41171</v>
      </c>
      <c r="C16707" t="s">
        <v>3</v>
      </c>
      <c r="D16707" t="s">
        <v>1120</v>
      </c>
      <c r="E16707" t="s">
        <v>9</v>
      </c>
      <c r="F16707" t="s">
        <v>1031</v>
      </c>
      <c r="G16707" t="s">
        <v>895</v>
      </c>
      <c r="H16707" s="135" t="s">
        <v>2551</v>
      </c>
      <c r="I16707" t="s">
        <v>1454</v>
      </c>
      <c r="J16707" s="20">
        <v>38</v>
      </c>
      <c r="K16707" s="20" t="s">
        <v>1465</v>
      </c>
      <c r="L16707" t="s">
        <v>1466</v>
      </c>
      <c r="M16707" s="20">
        <v>9.5</v>
      </c>
      <c r="N16707" s="20">
        <v>9.5</v>
      </c>
      <c r="AE16707">
        <f t="shared" si="260"/>
        <v>2012</v>
      </c>
    </row>
    <row r="16708" spans="1:31" x14ac:dyDescent="0.25">
      <c r="A16708" s="7">
        <v>16705</v>
      </c>
      <c r="B16708" s="8">
        <v>41171</v>
      </c>
      <c r="C16708" t="s">
        <v>3</v>
      </c>
      <c r="D16708" t="s">
        <v>786</v>
      </c>
      <c r="E16708" t="s">
        <v>9</v>
      </c>
      <c r="F16708" t="s">
        <v>91</v>
      </c>
      <c r="G16708" t="s">
        <v>895</v>
      </c>
      <c r="H16708" s="135" t="s">
        <v>2755</v>
      </c>
      <c r="I16708" t="s">
        <v>1454</v>
      </c>
      <c r="J16708" s="20">
        <v>10</v>
      </c>
      <c r="K16708" s="20" t="s">
        <v>9</v>
      </c>
      <c r="L16708" t="s">
        <v>1463</v>
      </c>
      <c r="M16708" s="20">
        <v>2.4</v>
      </c>
      <c r="N16708" s="20">
        <v>3.6</v>
      </c>
      <c r="AE16708">
        <f t="shared" ref="AE16708:AE16771" si="261">YEAR(B16708)</f>
        <v>2012</v>
      </c>
    </row>
    <row r="16709" spans="1:31" x14ac:dyDescent="0.25">
      <c r="A16709" s="7">
        <v>16706</v>
      </c>
      <c r="B16709" s="8">
        <v>41171</v>
      </c>
      <c r="C16709" t="s">
        <v>3</v>
      </c>
      <c r="D16709" t="s">
        <v>786</v>
      </c>
      <c r="E16709" t="s">
        <v>9</v>
      </c>
      <c r="F16709" t="s">
        <v>91</v>
      </c>
      <c r="G16709" t="s">
        <v>895</v>
      </c>
      <c r="H16709" s="135" t="s">
        <v>2716</v>
      </c>
      <c r="I16709" t="s">
        <v>1454</v>
      </c>
      <c r="J16709" s="20">
        <v>18</v>
      </c>
      <c r="K16709" s="20" t="s">
        <v>3</v>
      </c>
      <c r="L16709" t="s">
        <v>1464</v>
      </c>
      <c r="M16709" s="20">
        <v>6.04</v>
      </c>
      <c r="N16709" s="20">
        <v>3.96</v>
      </c>
      <c r="AE16709">
        <f t="shared" si="261"/>
        <v>2012</v>
      </c>
    </row>
    <row r="16710" spans="1:31" x14ac:dyDescent="0.25">
      <c r="A16710" s="7">
        <v>16707</v>
      </c>
      <c r="B16710" s="8">
        <v>41172</v>
      </c>
      <c r="C16710" t="s">
        <v>3</v>
      </c>
      <c r="D16710" t="s">
        <v>1095</v>
      </c>
      <c r="E16710" t="s">
        <v>9</v>
      </c>
      <c r="F16710" t="s">
        <v>869</v>
      </c>
      <c r="G16710" t="s">
        <v>895</v>
      </c>
      <c r="H16710" s="135" t="s">
        <v>2540</v>
      </c>
      <c r="I16710" t="s">
        <v>1454</v>
      </c>
      <c r="J16710" s="20">
        <v>11</v>
      </c>
      <c r="K16710" s="20" t="s">
        <v>9</v>
      </c>
      <c r="L16710" t="s">
        <v>1464</v>
      </c>
      <c r="M16710" s="20">
        <v>2.42</v>
      </c>
      <c r="N16710" s="20">
        <v>4.08</v>
      </c>
      <c r="AE16710">
        <f t="shared" si="261"/>
        <v>2012</v>
      </c>
    </row>
    <row r="16711" spans="1:31" x14ac:dyDescent="0.25">
      <c r="A16711" s="7">
        <v>16708</v>
      </c>
      <c r="B16711" s="8">
        <v>41172</v>
      </c>
      <c r="C16711" t="s">
        <v>3</v>
      </c>
      <c r="D16711" t="s">
        <v>1123</v>
      </c>
      <c r="E16711" t="s">
        <v>9</v>
      </c>
      <c r="F16711" t="s">
        <v>1113</v>
      </c>
      <c r="G16711" t="s">
        <v>895</v>
      </c>
      <c r="H16711" s="136" t="s">
        <v>3016</v>
      </c>
      <c r="I16711" t="s">
        <v>1454</v>
      </c>
      <c r="J16711" s="20">
        <v>27</v>
      </c>
      <c r="K16711" s="20" t="s">
        <v>3</v>
      </c>
      <c r="L16711" t="s">
        <v>1464</v>
      </c>
      <c r="M16711" s="20">
        <v>8.56</v>
      </c>
      <c r="N16711" s="20">
        <v>5.9399999999999995</v>
      </c>
      <c r="AE16711">
        <f t="shared" si="261"/>
        <v>2012</v>
      </c>
    </row>
    <row r="16712" spans="1:31" x14ac:dyDescent="0.25">
      <c r="A16712" s="7">
        <v>16709</v>
      </c>
      <c r="B16712" s="8">
        <v>41173</v>
      </c>
      <c r="C16712" t="s">
        <v>3</v>
      </c>
      <c r="D16712" t="s">
        <v>632</v>
      </c>
      <c r="E16712" t="s">
        <v>9</v>
      </c>
      <c r="F16712" t="s">
        <v>1021</v>
      </c>
      <c r="G16712" t="s">
        <v>929</v>
      </c>
      <c r="H16712" s="135" t="s">
        <v>2774</v>
      </c>
      <c r="I16712" t="s">
        <v>1454</v>
      </c>
      <c r="J16712" s="20">
        <v>17</v>
      </c>
      <c r="K16712" s="20" t="s">
        <v>3</v>
      </c>
      <c r="L16712" t="s">
        <v>1464</v>
      </c>
      <c r="M16712" s="20">
        <v>5.76</v>
      </c>
      <c r="N16712" s="20">
        <v>3.74</v>
      </c>
      <c r="AE16712">
        <f t="shared" si="261"/>
        <v>2012</v>
      </c>
    </row>
    <row r="16713" spans="1:31" x14ac:dyDescent="0.25">
      <c r="A16713" s="7">
        <v>16710</v>
      </c>
      <c r="B16713" s="8">
        <v>41173</v>
      </c>
      <c r="C16713" t="s">
        <v>3</v>
      </c>
      <c r="D16713" t="s">
        <v>543</v>
      </c>
      <c r="E16713" t="s">
        <v>9</v>
      </c>
      <c r="F16713" t="s">
        <v>1131</v>
      </c>
      <c r="G16713" t="s">
        <v>895</v>
      </c>
      <c r="H16713" s="135" t="s">
        <v>3140</v>
      </c>
      <c r="I16713" t="s">
        <v>1454</v>
      </c>
      <c r="J16713" s="20">
        <v>22</v>
      </c>
      <c r="K16713" s="20" t="s">
        <v>9</v>
      </c>
      <c r="L16713" t="s">
        <v>1464</v>
      </c>
      <c r="M16713" s="20">
        <v>4.84</v>
      </c>
      <c r="N16713" s="20">
        <v>7.16</v>
      </c>
      <c r="AE16713">
        <f t="shared" si="261"/>
        <v>2012</v>
      </c>
    </row>
    <row r="16714" spans="1:31" x14ac:dyDescent="0.25">
      <c r="A16714" s="7">
        <v>16711</v>
      </c>
      <c r="B16714" s="8">
        <v>41174</v>
      </c>
      <c r="C16714" t="s">
        <v>3</v>
      </c>
      <c r="D16714" t="s">
        <v>1095</v>
      </c>
      <c r="E16714" t="s">
        <v>9</v>
      </c>
      <c r="F16714" t="s">
        <v>1045</v>
      </c>
      <c r="G16714" t="s">
        <v>732</v>
      </c>
      <c r="H16714" s="135" t="s">
        <v>3169</v>
      </c>
      <c r="I16714" t="s">
        <v>1454</v>
      </c>
      <c r="J16714" s="20">
        <v>20</v>
      </c>
      <c r="K16714" s="20" t="s">
        <v>3</v>
      </c>
      <c r="L16714" t="s">
        <v>1464</v>
      </c>
      <c r="M16714" s="20">
        <v>6.6</v>
      </c>
      <c r="N16714" s="20">
        <v>4.4000000000000004</v>
      </c>
      <c r="AE16714">
        <f t="shared" si="261"/>
        <v>2012</v>
      </c>
    </row>
    <row r="16715" spans="1:31" x14ac:dyDescent="0.25">
      <c r="A16715" s="7">
        <v>16712</v>
      </c>
      <c r="B16715" s="8">
        <v>41174</v>
      </c>
      <c r="C16715" t="s">
        <v>3</v>
      </c>
      <c r="D16715" t="s">
        <v>168</v>
      </c>
      <c r="E16715" t="s">
        <v>9</v>
      </c>
      <c r="F16715" t="s">
        <v>91</v>
      </c>
      <c r="G16715" t="s">
        <v>569</v>
      </c>
      <c r="H16715" s="135" t="s">
        <v>2133</v>
      </c>
      <c r="I16715" t="s">
        <v>1454</v>
      </c>
      <c r="J16715" s="20">
        <v>12</v>
      </c>
      <c r="K16715" s="20" t="s">
        <v>9</v>
      </c>
      <c r="L16715" t="s">
        <v>1464</v>
      </c>
      <c r="M16715" s="20">
        <v>2.64</v>
      </c>
      <c r="N16715" s="20">
        <v>4.3599999999999994</v>
      </c>
      <c r="AE16715">
        <f t="shared" si="261"/>
        <v>2012</v>
      </c>
    </row>
    <row r="16716" spans="1:31" x14ac:dyDescent="0.25">
      <c r="A16716" s="7">
        <v>16713</v>
      </c>
      <c r="B16716" s="8">
        <v>41174</v>
      </c>
      <c r="C16716" t="s">
        <v>3</v>
      </c>
      <c r="D16716" t="s">
        <v>543</v>
      </c>
      <c r="E16716" t="s">
        <v>9</v>
      </c>
      <c r="F16716" t="s">
        <v>733</v>
      </c>
      <c r="G16716" t="s">
        <v>377</v>
      </c>
      <c r="H16716" s="9" t="s">
        <v>2407</v>
      </c>
      <c r="I16716" t="s">
        <v>1454</v>
      </c>
      <c r="J16716" s="20">
        <v>13</v>
      </c>
      <c r="K16716" s="20" t="s">
        <v>9</v>
      </c>
      <c r="L16716" t="s">
        <v>1464</v>
      </c>
      <c r="M16716" s="20">
        <v>2.86</v>
      </c>
      <c r="N16716" s="20">
        <v>4.6400000000000006</v>
      </c>
      <c r="AE16716">
        <f t="shared" si="261"/>
        <v>2012</v>
      </c>
    </row>
    <row r="16717" spans="1:31" x14ac:dyDescent="0.25">
      <c r="A16717" s="7">
        <v>16714</v>
      </c>
      <c r="B16717" s="8">
        <v>41174</v>
      </c>
      <c r="C16717" t="s">
        <v>3</v>
      </c>
      <c r="D16717" t="s">
        <v>1046</v>
      </c>
      <c r="E16717" t="s">
        <v>9</v>
      </c>
      <c r="F16717" t="s">
        <v>338</v>
      </c>
      <c r="G16717" t="s">
        <v>929</v>
      </c>
      <c r="H16717" s="135" t="s">
        <v>2678</v>
      </c>
      <c r="I16717" t="s">
        <v>1454</v>
      </c>
      <c r="J16717" s="20">
        <v>40</v>
      </c>
      <c r="K16717" s="20" t="s">
        <v>3</v>
      </c>
      <c r="L16717" t="s">
        <v>1464</v>
      </c>
      <c r="M16717" s="20">
        <v>12.2</v>
      </c>
      <c r="N16717" s="20">
        <v>8.8000000000000007</v>
      </c>
      <c r="AE16717">
        <f t="shared" si="261"/>
        <v>2012</v>
      </c>
    </row>
    <row r="16718" spans="1:31" x14ac:dyDescent="0.25">
      <c r="A16718" s="7">
        <v>16715</v>
      </c>
      <c r="B16718" s="8">
        <v>41175</v>
      </c>
      <c r="C16718" t="s">
        <v>3</v>
      </c>
      <c r="D16718" t="s">
        <v>992</v>
      </c>
      <c r="E16718" t="s">
        <v>9</v>
      </c>
      <c r="F16718" t="s">
        <v>767</v>
      </c>
      <c r="G16718" t="s">
        <v>569</v>
      </c>
      <c r="H16718" s="135" t="s">
        <v>2170</v>
      </c>
      <c r="I16718" t="s">
        <v>1454</v>
      </c>
      <c r="J16718" s="20">
        <v>27</v>
      </c>
      <c r="K16718" s="20" t="s">
        <v>3</v>
      </c>
      <c r="L16718" t="s">
        <v>1464</v>
      </c>
      <c r="M16718" s="20">
        <v>8.56</v>
      </c>
      <c r="N16718" s="20">
        <v>5.9399999999999995</v>
      </c>
      <c r="AE16718">
        <f t="shared" si="261"/>
        <v>2012</v>
      </c>
    </row>
    <row r="16719" spans="1:31" x14ac:dyDescent="0.25">
      <c r="A16719" s="7">
        <v>16716</v>
      </c>
      <c r="B16719" s="8">
        <v>41176</v>
      </c>
      <c r="C16719" t="s">
        <v>3</v>
      </c>
      <c r="D16719" t="s">
        <v>1113</v>
      </c>
      <c r="E16719" t="s">
        <v>9</v>
      </c>
      <c r="F16719" t="s">
        <v>1159</v>
      </c>
      <c r="G16719" t="s">
        <v>569</v>
      </c>
      <c r="H16719" s="135" t="s">
        <v>1496</v>
      </c>
      <c r="I16719" t="s">
        <v>1455</v>
      </c>
      <c r="J16719" s="20">
        <v>21</v>
      </c>
      <c r="K16719" s="20" t="s">
        <v>9</v>
      </c>
      <c r="L16719" t="s">
        <v>1464</v>
      </c>
      <c r="M16719" s="20">
        <v>2.31</v>
      </c>
      <c r="N16719" s="20">
        <v>3.44</v>
      </c>
      <c r="AE16719">
        <f t="shared" si="261"/>
        <v>2012</v>
      </c>
    </row>
    <row r="16720" spans="1:31" x14ac:dyDescent="0.25">
      <c r="A16720" s="7">
        <v>16717</v>
      </c>
      <c r="B16720" s="8">
        <v>41176</v>
      </c>
      <c r="C16720" t="s">
        <v>3</v>
      </c>
      <c r="D16720" t="s">
        <v>202</v>
      </c>
      <c r="E16720" t="s">
        <v>9</v>
      </c>
      <c r="F16720" t="s">
        <v>712</v>
      </c>
      <c r="G16720" t="s">
        <v>648</v>
      </c>
      <c r="H16720" s="135" t="s">
        <v>1901</v>
      </c>
      <c r="I16720" t="s">
        <v>1455</v>
      </c>
      <c r="J16720" s="20">
        <v>24</v>
      </c>
      <c r="K16720" s="20" t="s">
        <v>9</v>
      </c>
      <c r="L16720" t="s">
        <v>1464</v>
      </c>
      <c r="M16720" s="20">
        <v>2.64</v>
      </c>
      <c r="N16720" s="20">
        <v>3.86</v>
      </c>
      <c r="AE16720">
        <f t="shared" si="261"/>
        <v>2012</v>
      </c>
    </row>
    <row r="16721" spans="1:31" x14ac:dyDescent="0.25">
      <c r="A16721" s="7">
        <v>16718</v>
      </c>
      <c r="B16721" s="8">
        <v>41176</v>
      </c>
      <c r="C16721" t="s">
        <v>3</v>
      </c>
      <c r="D16721" t="s">
        <v>902</v>
      </c>
      <c r="E16721" t="s">
        <v>9</v>
      </c>
      <c r="F16721" t="s">
        <v>1113</v>
      </c>
      <c r="G16721" t="s">
        <v>648</v>
      </c>
      <c r="H16721" s="135" t="s">
        <v>2330</v>
      </c>
      <c r="I16721" t="s">
        <v>1455</v>
      </c>
      <c r="J16721" s="20">
        <v>18</v>
      </c>
      <c r="K16721" s="20" t="s">
        <v>1465</v>
      </c>
      <c r="L16721" t="s">
        <v>1466</v>
      </c>
      <c r="M16721" s="20">
        <v>2.25</v>
      </c>
      <c r="N16721" s="20">
        <v>2.25</v>
      </c>
      <c r="AE16721">
        <f t="shared" si="261"/>
        <v>2012</v>
      </c>
    </row>
    <row r="16722" spans="1:31" x14ac:dyDescent="0.25">
      <c r="A16722" s="7">
        <v>16719</v>
      </c>
      <c r="B16722" s="8">
        <v>41176</v>
      </c>
      <c r="C16722" t="s">
        <v>3</v>
      </c>
      <c r="D16722" t="s">
        <v>543</v>
      </c>
      <c r="E16722" t="s">
        <v>9</v>
      </c>
      <c r="F16722" t="s">
        <v>1131</v>
      </c>
      <c r="G16722" t="s">
        <v>929</v>
      </c>
      <c r="H16722" s="135" t="s">
        <v>2913</v>
      </c>
      <c r="I16722" t="s">
        <v>1454</v>
      </c>
      <c r="J16722" s="20">
        <v>14</v>
      </c>
      <c r="K16722" s="20" t="s">
        <v>9</v>
      </c>
      <c r="L16722" t="s">
        <v>1464</v>
      </c>
      <c r="M16722" s="20">
        <v>3.08</v>
      </c>
      <c r="N16722" s="20">
        <v>4.92</v>
      </c>
      <c r="AE16722">
        <f t="shared" si="261"/>
        <v>2012</v>
      </c>
    </row>
    <row r="16723" spans="1:31" x14ac:dyDescent="0.25">
      <c r="A16723" s="7">
        <v>16720</v>
      </c>
      <c r="B16723" s="8">
        <v>41176</v>
      </c>
      <c r="C16723" t="s">
        <v>3</v>
      </c>
      <c r="D16723" t="s">
        <v>712</v>
      </c>
      <c r="E16723" t="s">
        <v>9</v>
      </c>
      <c r="F16723" t="s">
        <v>992</v>
      </c>
      <c r="G16723" t="s">
        <v>714</v>
      </c>
      <c r="H16723" s="9" t="s">
        <v>2509</v>
      </c>
      <c r="I16723" t="s">
        <v>1457</v>
      </c>
      <c r="J16723" s="20">
        <v>48</v>
      </c>
      <c r="K16723" s="20" t="s">
        <v>3</v>
      </c>
      <c r="L16723" t="s">
        <v>1463</v>
      </c>
      <c r="M16723" s="20">
        <v>6.74</v>
      </c>
      <c r="N16723" s="20">
        <v>5.76</v>
      </c>
      <c r="O16723" t="s">
        <v>9</v>
      </c>
      <c r="P16723" s="13" t="s">
        <v>678</v>
      </c>
      <c r="Q16723" t="s">
        <v>9</v>
      </c>
      <c r="R16723" t="s">
        <v>494</v>
      </c>
      <c r="S16723" t="s">
        <v>3</v>
      </c>
      <c r="T16723" t="s">
        <v>794</v>
      </c>
      <c r="U16723" t="s">
        <v>3</v>
      </c>
      <c r="V16723" t="s">
        <v>989</v>
      </c>
      <c r="W16723" t="s">
        <v>1465</v>
      </c>
      <c r="Y16723" t="s">
        <v>1465</v>
      </c>
      <c r="AA16723" t="s">
        <v>1465</v>
      </c>
      <c r="AC16723" t="s">
        <v>1465</v>
      </c>
      <c r="AE16723">
        <f t="shared" si="261"/>
        <v>2012</v>
      </c>
    </row>
    <row r="16724" spans="1:31" x14ac:dyDescent="0.25">
      <c r="A16724" s="7">
        <v>16721</v>
      </c>
      <c r="B16724" s="8">
        <v>41177</v>
      </c>
      <c r="C16724" t="s">
        <v>3</v>
      </c>
      <c r="D16724" t="s">
        <v>928</v>
      </c>
      <c r="E16724" t="s">
        <v>9</v>
      </c>
      <c r="F16724" t="s">
        <v>1150</v>
      </c>
      <c r="G16724" t="s">
        <v>648</v>
      </c>
      <c r="H16724" s="135" t="s">
        <v>1799</v>
      </c>
      <c r="I16724" t="s">
        <v>1454</v>
      </c>
      <c r="J16724" s="20">
        <v>37</v>
      </c>
      <c r="K16724" s="20" t="s">
        <v>3</v>
      </c>
      <c r="L16724" t="s">
        <v>1463</v>
      </c>
      <c r="M16724" s="20">
        <v>10.62</v>
      </c>
      <c r="N16724" s="20">
        <v>8.8800000000000008</v>
      </c>
      <c r="AE16724">
        <f t="shared" si="261"/>
        <v>2012</v>
      </c>
    </row>
    <row r="16725" spans="1:31" x14ac:dyDescent="0.25">
      <c r="A16725" s="7">
        <v>16722</v>
      </c>
      <c r="B16725" s="8">
        <v>41177</v>
      </c>
      <c r="C16725" t="s">
        <v>3</v>
      </c>
      <c r="D16725" t="s">
        <v>265</v>
      </c>
      <c r="E16725" t="s">
        <v>9</v>
      </c>
      <c r="F16725" t="s">
        <v>923</v>
      </c>
      <c r="G16725" t="s">
        <v>648</v>
      </c>
      <c r="H16725" s="135" t="s">
        <v>1799</v>
      </c>
      <c r="I16725" t="s">
        <v>1454</v>
      </c>
      <c r="J16725" s="20">
        <v>37</v>
      </c>
      <c r="K16725" s="20" t="s">
        <v>3</v>
      </c>
      <c r="L16725" t="s">
        <v>1464</v>
      </c>
      <c r="M16725" s="20">
        <v>11.36</v>
      </c>
      <c r="N16725" s="20">
        <v>8.14</v>
      </c>
      <c r="AE16725">
        <f t="shared" si="261"/>
        <v>2012</v>
      </c>
    </row>
    <row r="16726" spans="1:31" x14ac:dyDescent="0.25">
      <c r="A16726" s="7">
        <v>16723</v>
      </c>
      <c r="B16726" s="8">
        <v>41177</v>
      </c>
      <c r="C16726" t="s">
        <v>3</v>
      </c>
      <c r="D16726" t="s">
        <v>1042</v>
      </c>
      <c r="E16726" t="s">
        <v>9</v>
      </c>
      <c r="F16726" t="s">
        <v>1113</v>
      </c>
      <c r="G16726" t="s">
        <v>929</v>
      </c>
      <c r="H16726" s="135" t="s">
        <v>2685</v>
      </c>
      <c r="I16726" t="s">
        <v>1455</v>
      </c>
      <c r="J16726" s="20">
        <v>21</v>
      </c>
      <c r="K16726" s="20" t="s">
        <v>3</v>
      </c>
      <c r="L16726" t="s">
        <v>1463</v>
      </c>
      <c r="M16726" s="20">
        <v>3.23</v>
      </c>
      <c r="N16726" s="20">
        <v>2.52</v>
      </c>
      <c r="AE16726">
        <f t="shared" si="261"/>
        <v>2012</v>
      </c>
    </row>
    <row r="16727" spans="1:31" x14ac:dyDescent="0.25">
      <c r="A16727" s="7">
        <v>16724</v>
      </c>
      <c r="B16727" s="8">
        <v>41177</v>
      </c>
      <c r="C16727" t="s">
        <v>3</v>
      </c>
      <c r="D16727" t="s">
        <v>187</v>
      </c>
      <c r="E16727" t="s">
        <v>9</v>
      </c>
      <c r="F16727" t="s">
        <v>365</v>
      </c>
      <c r="G16727" t="s">
        <v>895</v>
      </c>
      <c r="H16727" s="135" t="s">
        <v>2531</v>
      </c>
      <c r="I16727" t="s">
        <v>1454</v>
      </c>
      <c r="J16727" s="20">
        <v>12</v>
      </c>
      <c r="K16727" s="20" t="s">
        <v>9</v>
      </c>
      <c r="L16727" t="s">
        <v>1463</v>
      </c>
      <c r="M16727" s="20">
        <v>2.88</v>
      </c>
      <c r="N16727" s="20">
        <v>4.12</v>
      </c>
      <c r="AE16727">
        <f t="shared" si="261"/>
        <v>2012</v>
      </c>
    </row>
    <row r="16728" spans="1:31" x14ac:dyDescent="0.25">
      <c r="A16728" s="7">
        <v>16725</v>
      </c>
      <c r="B16728" s="8">
        <v>41178</v>
      </c>
      <c r="C16728" t="s">
        <v>3</v>
      </c>
      <c r="D16728" t="s">
        <v>518</v>
      </c>
      <c r="E16728" t="s">
        <v>9</v>
      </c>
      <c r="F16728" t="s">
        <v>134</v>
      </c>
      <c r="G16728" t="s">
        <v>895</v>
      </c>
      <c r="H16728" s="136" t="s">
        <v>3170</v>
      </c>
      <c r="I16728" t="s">
        <v>1454</v>
      </c>
      <c r="J16728" s="20">
        <v>25</v>
      </c>
      <c r="K16728" s="20" t="s">
        <v>1465</v>
      </c>
      <c r="L16728" t="s">
        <v>1466</v>
      </c>
      <c r="M16728" s="20">
        <v>6.25</v>
      </c>
      <c r="N16728" s="20">
        <v>6.25</v>
      </c>
      <c r="AE16728">
        <f t="shared" si="261"/>
        <v>2012</v>
      </c>
    </row>
    <row r="16729" spans="1:31" x14ac:dyDescent="0.25">
      <c r="A16729" s="7">
        <v>16726</v>
      </c>
      <c r="B16729" s="8">
        <v>41179</v>
      </c>
      <c r="C16729" t="s">
        <v>3</v>
      </c>
      <c r="D16729" t="s">
        <v>1096</v>
      </c>
      <c r="E16729" t="s">
        <v>9</v>
      </c>
      <c r="F16729" t="s">
        <v>665</v>
      </c>
      <c r="G16729" t="s">
        <v>648</v>
      </c>
      <c r="H16729" s="9" t="s">
        <v>1797</v>
      </c>
      <c r="I16729" t="s">
        <v>1454</v>
      </c>
      <c r="J16729" s="20">
        <v>26</v>
      </c>
      <c r="K16729" s="20" t="s">
        <v>3</v>
      </c>
      <c r="L16729" t="s">
        <v>1464</v>
      </c>
      <c r="M16729" s="20">
        <v>8.2800000000000011</v>
      </c>
      <c r="N16729" s="20">
        <v>5.72</v>
      </c>
      <c r="AE16729">
        <f t="shared" si="261"/>
        <v>2012</v>
      </c>
    </row>
    <row r="16730" spans="1:31" x14ac:dyDescent="0.25">
      <c r="A16730" s="7">
        <v>16727</v>
      </c>
      <c r="B16730" s="8">
        <v>41179</v>
      </c>
      <c r="C16730" t="s">
        <v>3</v>
      </c>
      <c r="D16730" t="s">
        <v>1131</v>
      </c>
      <c r="E16730" t="s">
        <v>9</v>
      </c>
      <c r="F16730" t="s">
        <v>543</v>
      </c>
      <c r="G16730" t="s">
        <v>732</v>
      </c>
      <c r="H16730" s="135" t="s">
        <v>2299</v>
      </c>
      <c r="I16730" t="s">
        <v>1454</v>
      </c>
      <c r="J16730" s="20">
        <v>37</v>
      </c>
      <c r="K16730" s="20" t="s">
        <v>3</v>
      </c>
      <c r="L16730" t="s">
        <v>1464</v>
      </c>
      <c r="M16730" s="20">
        <v>11.36</v>
      </c>
      <c r="N16730" s="20">
        <v>8.14</v>
      </c>
      <c r="AE16730">
        <f t="shared" si="261"/>
        <v>2012</v>
      </c>
    </row>
    <row r="16731" spans="1:31" x14ac:dyDescent="0.25">
      <c r="A16731" s="7">
        <v>16728</v>
      </c>
      <c r="B16731" s="8">
        <v>41179</v>
      </c>
      <c r="C16731" t="s">
        <v>3</v>
      </c>
      <c r="D16731" t="s">
        <v>31</v>
      </c>
      <c r="E16731" t="s">
        <v>9</v>
      </c>
      <c r="F16731" t="s">
        <v>1042</v>
      </c>
      <c r="G16731" t="s">
        <v>895</v>
      </c>
      <c r="H16731" s="135" t="s">
        <v>2539</v>
      </c>
      <c r="I16731" t="s">
        <v>1454</v>
      </c>
      <c r="J16731" s="20">
        <v>25</v>
      </c>
      <c r="K16731" s="20" t="s">
        <v>3</v>
      </c>
      <c r="L16731" t="s">
        <v>1464</v>
      </c>
      <c r="M16731" s="20">
        <v>8</v>
      </c>
      <c r="N16731" s="20">
        <v>5.5</v>
      </c>
      <c r="AE16731">
        <f t="shared" si="261"/>
        <v>2012</v>
      </c>
    </row>
    <row r="16732" spans="1:31" x14ac:dyDescent="0.25">
      <c r="A16732" s="7">
        <v>16729</v>
      </c>
      <c r="B16732" s="8">
        <v>41179</v>
      </c>
      <c r="C16732" t="s">
        <v>3</v>
      </c>
      <c r="D16732" t="s">
        <v>776</v>
      </c>
      <c r="E16732" t="s">
        <v>9</v>
      </c>
      <c r="F16732" t="s">
        <v>767</v>
      </c>
      <c r="G16732" t="s">
        <v>870</v>
      </c>
      <c r="H16732" s="135" t="s">
        <v>2525</v>
      </c>
      <c r="I16732" t="s">
        <v>1454</v>
      </c>
      <c r="J16732" s="20">
        <v>15</v>
      </c>
      <c r="K16732" s="20" t="s">
        <v>1465</v>
      </c>
      <c r="L16732" t="s">
        <v>1466</v>
      </c>
      <c r="M16732" s="20">
        <v>3.75</v>
      </c>
      <c r="N16732" s="20">
        <v>3.75</v>
      </c>
      <c r="AE16732">
        <f t="shared" si="261"/>
        <v>2012</v>
      </c>
    </row>
    <row r="16733" spans="1:31" x14ac:dyDescent="0.25">
      <c r="A16733" s="7">
        <v>16730</v>
      </c>
      <c r="B16733" s="8">
        <v>41180</v>
      </c>
      <c r="C16733" t="s">
        <v>3</v>
      </c>
      <c r="D16733" t="s">
        <v>465</v>
      </c>
      <c r="E16733" t="s">
        <v>9</v>
      </c>
      <c r="F16733" t="s">
        <v>1131</v>
      </c>
      <c r="G16733" t="s">
        <v>732</v>
      </c>
      <c r="H16733" s="135" t="s">
        <v>2191</v>
      </c>
      <c r="I16733" t="s">
        <v>1454</v>
      </c>
      <c r="J16733" s="20">
        <v>40</v>
      </c>
      <c r="K16733" s="20" t="s">
        <v>9</v>
      </c>
      <c r="L16733" t="s">
        <v>1464</v>
      </c>
      <c r="M16733" s="20">
        <v>8.8000000000000007</v>
      </c>
      <c r="N16733" s="20">
        <v>12.2</v>
      </c>
      <c r="AE16733">
        <f t="shared" si="261"/>
        <v>2012</v>
      </c>
    </row>
    <row r="16734" spans="1:31" x14ac:dyDescent="0.25">
      <c r="A16734" s="7">
        <v>16731</v>
      </c>
      <c r="B16734" s="8">
        <v>41180</v>
      </c>
      <c r="C16734" t="s">
        <v>3</v>
      </c>
      <c r="D16734" t="s">
        <v>670</v>
      </c>
      <c r="E16734" t="s">
        <v>9</v>
      </c>
      <c r="F16734" t="s">
        <v>698</v>
      </c>
      <c r="G16734" t="s">
        <v>870</v>
      </c>
      <c r="H16734" s="135" t="s">
        <v>1496</v>
      </c>
      <c r="I16734" t="s">
        <v>1454</v>
      </c>
      <c r="J16734" s="20">
        <v>31</v>
      </c>
      <c r="K16734" s="20" t="s">
        <v>9</v>
      </c>
      <c r="L16734" t="s">
        <v>1464</v>
      </c>
      <c r="M16734" s="20">
        <v>6.82</v>
      </c>
      <c r="N16734" s="20">
        <v>9.68</v>
      </c>
      <c r="AE16734">
        <f t="shared" si="261"/>
        <v>2012</v>
      </c>
    </row>
    <row r="16735" spans="1:31" x14ac:dyDescent="0.25">
      <c r="A16735" s="7">
        <v>16732</v>
      </c>
      <c r="B16735" s="8">
        <v>41181</v>
      </c>
      <c r="C16735" t="s">
        <v>3</v>
      </c>
      <c r="D16735" t="s">
        <v>518</v>
      </c>
      <c r="E16735" t="s">
        <v>9</v>
      </c>
      <c r="F16735" t="s">
        <v>833</v>
      </c>
      <c r="G16735" t="s">
        <v>569</v>
      </c>
      <c r="H16735" s="9" t="s">
        <v>2345</v>
      </c>
      <c r="I16735" t="s">
        <v>1454</v>
      </c>
      <c r="J16735" s="20">
        <v>39</v>
      </c>
      <c r="K16735" s="20" t="s">
        <v>3</v>
      </c>
      <c r="L16735" t="s">
        <v>1464</v>
      </c>
      <c r="M16735" s="20">
        <v>11.92</v>
      </c>
      <c r="N16735" s="20">
        <v>8.58</v>
      </c>
      <c r="AE16735">
        <f t="shared" si="261"/>
        <v>2012</v>
      </c>
    </row>
    <row r="16736" spans="1:31" x14ac:dyDescent="0.25">
      <c r="A16736" s="7">
        <v>16733</v>
      </c>
      <c r="B16736" s="8">
        <v>41182</v>
      </c>
      <c r="C16736" t="s">
        <v>3</v>
      </c>
      <c r="D16736" t="s">
        <v>787</v>
      </c>
      <c r="E16736" t="s">
        <v>9</v>
      </c>
      <c r="F16736" t="s">
        <v>331</v>
      </c>
      <c r="G16736" t="s">
        <v>732</v>
      </c>
      <c r="H16736" s="135" t="s">
        <v>2160</v>
      </c>
      <c r="I16736" t="s">
        <v>1454</v>
      </c>
      <c r="J16736" s="20">
        <v>10</v>
      </c>
      <c r="K16736" s="20" t="s">
        <v>9</v>
      </c>
      <c r="L16736" t="s">
        <v>1464</v>
      </c>
      <c r="M16736" s="20">
        <v>2.2000000000000002</v>
      </c>
      <c r="N16736" s="20">
        <v>3.8</v>
      </c>
      <c r="AE16736">
        <f t="shared" si="261"/>
        <v>2012</v>
      </c>
    </row>
    <row r="16737" spans="1:31" x14ac:dyDescent="0.25">
      <c r="A16737" s="7">
        <v>16734</v>
      </c>
      <c r="B16737" s="8">
        <v>41182</v>
      </c>
      <c r="C16737" t="s">
        <v>3</v>
      </c>
      <c r="D16737" t="s">
        <v>1052</v>
      </c>
      <c r="E16737" t="s">
        <v>9</v>
      </c>
      <c r="F16737" t="s">
        <v>1093</v>
      </c>
      <c r="G16737" t="s">
        <v>732</v>
      </c>
      <c r="H16737" s="135" t="s">
        <v>2419</v>
      </c>
      <c r="I16737" t="s">
        <v>1454</v>
      </c>
      <c r="J16737" s="20">
        <v>60</v>
      </c>
      <c r="K16737" s="20" t="s">
        <v>3</v>
      </c>
      <c r="L16737" t="s">
        <v>1463</v>
      </c>
      <c r="M16737" s="20">
        <v>16.600000000000001</v>
      </c>
      <c r="N16737" s="20">
        <v>14.4</v>
      </c>
      <c r="AE16737">
        <f t="shared" si="261"/>
        <v>2012</v>
      </c>
    </row>
    <row r="16738" spans="1:31" x14ac:dyDescent="0.25">
      <c r="A16738" s="7">
        <v>16735</v>
      </c>
      <c r="B16738" s="8">
        <v>41182</v>
      </c>
      <c r="C16738" t="s">
        <v>3</v>
      </c>
      <c r="D16738" t="s">
        <v>1052</v>
      </c>
      <c r="E16738" t="s">
        <v>9</v>
      </c>
      <c r="F16738" t="s">
        <v>1017</v>
      </c>
      <c r="G16738" t="s">
        <v>648</v>
      </c>
      <c r="H16738" s="135" t="s">
        <v>1795</v>
      </c>
      <c r="I16738" t="s">
        <v>1454</v>
      </c>
      <c r="J16738" s="20">
        <v>30</v>
      </c>
      <c r="K16738" s="20" t="s">
        <v>3</v>
      </c>
      <c r="L16738" t="s">
        <v>1464</v>
      </c>
      <c r="M16738" s="20">
        <v>9.4</v>
      </c>
      <c r="N16738" s="20">
        <v>6.6</v>
      </c>
      <c r="AE16738">
        <f t="shared" si="261"/>
        <v>2012</v>
      </c>
    </row>
    <row r="16739" spans="1:31" x14ac:dyDescent="0.25">
      <c r="A16739" s="7">
        <v>16736</v>
      </c>
      <c r="B16739" s="8">
        <v>41182</v>
      </c>
      <c r="C16739" t="s">
        <v>3</v>
      </c>
      <c r="D16739" t="s">
        <v>557</v>
      </c>
      <c r="E16739" t="s">
        <v>9</v>
      </c>
      <c r="F16739" t="s">
        <v>1028</v>
      </c>
      <c r="G16739" t="s">
        <v>648</v>
      </c>
      <c r="H16739" s="135" t="s">
        <v>3155</v>
      </c>
      <c r="I16739" t="s">
        <v>1454</v>
      </c>
      <c r="J16739" s="20">
        <v>26</v>
      </c>
      <c r="K16739" s="20" t="s">
        <v>3</v>
      </c>
      <c r="L16739" t="s">
        <v>1464</v>
      </c>
      <c r="M16739" s="20">
        <v>8.2800000000000011</v>
      </c>
      <c r="N16739" s="20">
        <v>5.72</v>
      </c>
      <c r="AE16739">
        <f t="shared" si="261"/>
        <v>2012</v>
      </c>
    </row>
    <row r="16740" spans="1:31" x14ac:dyDescent="0.25">
      <c r="A16740" s="7">
        <v>16737</v>
      </c>
      <c r="B16740" s="8">
        <v>41182</v>
      </c>
      <c r="C16740" t="s">
        <v>3</v>
      </c>
      <c r="D16740" t="s">
        <v>543</v>
      </c>
      <c r="E16740" t="s">
        <v>9</v>
      </c>
      <c r="F16740" t="s">
        <v>776</v>
      </c>
      <c r="G16740" t="s">
        <v>1016</v>
      </c>
      <c r="H16740" s="9" t="s">
        <v>3171</v>
      </c>
      <c r="I16740" t="s">
        <v>1455</v>
      </c>
      <c r="J16740" s="20">
        <v>38</v>
      </c>
      <c r="K16740" s="20" t="s">
        <v>3</v>
      </c>
      <c r="L16740" t="s">
        <v>1464</v>
      </c>
      <c r="M16740" s="20">
        <v>5.82</v>
      </c>
      <c r="N16740" s="20">
        <v>4.18</v>
      </c>
      <c r="AE16740">
        <f t="shared" si="261"/>
        <v>2012</v>
      </c>
    </row>
    <row r="16741" spans="1:31" x14ac:dyDescent="0.25">
      <c r="A16741" s="7">
        <v>16738</v>
      </c>
      <c r="B16741" s="8">
        <v>41182</v>
      </c>
      <c r="C16741" t="s">
        <v>3</v>
      </c>
      <c r="D16741" t="s">
        <v>187</v>
      </c>
      <c r="E16741" t="s">
        <v>9</v>
      </c>
      <c r="F16741" t="s">
        <v>365</v>
      </c>
      <c r="G16741" t="s">
        <v>895</v>
      </c>
      <c r="H16741" s="9" t="s">
        <v>2801</v>
      </c>
      <c r="I16741" t="s">
        <v>1454</v>
      </c>
      <c r="J16741" s="20">
        <v>15</v>
      </c>
      <c r="K16741" s="20" t="s">
        <v>1465</v>
      </c>
      <c r="L16741" t="s">
        <v>1466</v>
      </c>
      <c r="M16741" s="20">
        <v>3.75</v>
      </c>
      <c r="N16741" s="20">
        <v>3.75</v>
      </c>
      <c r="AE16741">
        <f t="shared" si="261"/>
        <v>2012</v>
      </c>
    </row>
    <row r="16742" spans="1:31" x14ac:dyDescent="0.25">
      <c r="A16742" s="7">
        <v>16739</v>
      </c>
      <c r="B16742" s="8">
        <v>41182</v>
      </c>
      <c r="C16742" t="s">
        <v>3</v>
      </c>
      <c r="D16742" t="s">
        <v>1123</v>
      </c>
      <c r="E16742" t="s">
        <v>9</v>
      </c>
      <c r="F16742" t="s">
        <v>1113</v>
      </c>
      <c r="G16742" t="s">
        <v>648</v>
      </c>
      <c r="H16742" s="136" t="s">
        <v>1496</v>
      </c>
      <c r="I16742" t="s">
        <v>1454</v>
      </c>
      <c r="J16742" s="20">
        <v>10</v>
      </c>
      <c r="K16742" s="20" t="s">
        <v>1465</v>
      </c>
      <c r="L16742" t="s">
        <v>1466</v>
      </c>
      <c r="M16742" s="20">
        <v>2.5</v>
      </c>
      <c r="N16742" s="20">
        <v>2.5</v>
      </c>
      <c r="AE16742">
        <f t="shared" si="261"/>
        <v>2012</v>
      </c>
    </row>
    <row r="16743" spans="1:31" x14ac:dyDescent="0.25">
      <c r="A16743" s="7">
        <v>16740</v>
      </c>
      <c r="B16743" s="8">
        <v>41182</v>
      </c>
      <c r="C16743" t="s">
        <v>3</v>
      </c>
      <c r="D16743" t="s">
        <v>1123</v>
      </c>
      <c r="E16743" t="s">
        <v>9</v>
      </c>
      <c r="F16743" t="s">
        <v>1124</v>
      </c>
      <c r="G16743" t="s">
        <v>648</v>
      </c>
      <c r="H16743" s="136" t="s">
        <v>1496</v>
      </c>
      <c r="I16743" t="s">
        <v>1454</v>
      </c>
      <c r="J16743" s="20">
        <v>35</v>
      </c>
      <c r="K16743" s="20" t="s">
        <v>1465</v>
      </c>
      <c r="L16743" t="s">
        <v>1466</v>
      </c>
      <c r="M16743" s="20">
        <v>8.75</v>
      </c>
      <c r="N16743" s="20">
        <v>8.75</v>
      </c>
      <c r="AE16743">
        <f t="shared" si="261"/>
        <v>2012</v>
      </c>
    </row>
    <row r="16744" spans="1:31" x14ac:dyDescent="0.25">
      <c r="A16744" s="7">
        <v>16741</v>
      </c>
      <c r="B16744" s="8">
        <v>41182</v>
      </c>
      <c r="C16744" t="s">
        <v>3</v>
      </c>
      <c r="D16744" t="s">
        <v>1120</v>
      </c>
      <c r="E16744" t="s">
        <v>9</v>
      </c>
      <c r="F16744" t="s">
        <v>1052</v>
      </c>
      <c r="G16744" t="s">
        <v>929</v>
      </c>
      <c r="H16744" s="135" t="s">
        <v>2665</v>
      </c>
      <c r="I16744" t="s">
        <v>1455</v>
      </c>
      <c r="J16744" s="20">
        <v>38</v>
      </c>
      <c r="K16744" s="20" t="s">
        <v>9</v>
      </c>
      <c r="L16744" t="s">
        <v>1463</v>
      </c>
      <c r="M16744" s="20">
        <v>4.5599999999999996</v>
      </c>
      <c r="N16744" s="20">
        <v>5.44</v>
      </c>
      <c r="AE16744">
        <f t="shared" si="261"/>
        <v>2012</v>
      </c>
    </row>
    <row r="16745" spans="1:31" x14ac:dyDescent="0.25">
      <c r="A16745" s="7">
        <v>16742</v>
      </c>
      <c r="B16745" s="8">
        <v>41184</v>
      </c>
      <c r="C16745" t="s">
        <v>3</v>
      </c>
      <c r="D16745" t="s">
        <v>1123</v>
      </c>
      <c r="E16745" t="s">
        <v>9</v>
      </c>
      <c r="F16745" t="s">
        <v>900</v>
      </c>
      <c r="G16745" t="s">
        <v>1016</v>
      </c>
      <c r="H16745" s="135" t="s">
        <v>2871</v>
      </c>
      <c r="I16745" t="s">
        <v>1454</v>
      </c>
      <c r="J16745" s="20">
        <v>27</v>
      </c>
      <c r="K16745" s="20" t="s">
        <v>3</v>
      </c>
      <c r="L16745" t="s">
        <v>1464</v>
      </c>
      <c r="M16745" s="20">
        <v>8.56</v>
      </c>
      <c r="N16745" s="20">
        <v>5.9399999999999995</v>
      </c>
      <c r="AE16745">
        <f t="shared" si="261"/>
        <v>2012</v>
      </c>
    </row>
    <row r="16746" spans="1:31" x14ac:dyDescent="0.25">
      <c r="A16746" s="7">
        <v>16743</v>
      </c>
      <c r="B16746" s="8">
        <v>41185</v>
      </c>
      <c r="C16746" t="s">
        <v>3</v>
      </c>
      <c r="D16746" t="s">
        <v>687</v>
      </c>
      <c r="E16746" t="s">
        <v>9</v>
      </c>
      <c r="F16746" t="s">
        <v>1005</v>
      </c>
      <c r="G16746" t="s">
        <v>648</v>
      </c>
      <c r="H16746" s="135" t="s">
        <v>1810</v>
      </c>
      <c r="I16746" t="s">
        <v>1455</v>
      </c>
      <c r="J16746" s="20">
        <v>118</v>
      </c>
      <c r="K16746" s="20" t="s">
        <v>9</v>
      </c>
      <c r="L16746" t="s">
        <v>1464</v>
      </c>
      <c r="M16746" s="20">
        <v>12.98</v>
      </c>
      <c r="N16746" s="20">
        <v>17.02</v>
      </c>
      <c r="AE16746">
        <f t="shared" si="261"/>
        <v>2012</v>
      </c>
    </row>
    <row r="16747" spans="1:31" x14ac:dyDescent="0.25">
      <c r="A16747" s="7">
        <v>16744</v>
      </c>
      <c r="B16747" s="8">
        <v>41185</v>
      </c>
      <c r="C16747" t="s">
        <v>3</v>
      </c>
      <c r="D16747" t="s">
        <v>1113</v>
      </c>
      <c r="E16747" t="s">
        <v>9</v>
      </c>
      <c r="F16747" t="s">
        <v>1042</v>
      </c>
      <c r="G16747" t="s">
        <v>895</v>
      </c>
      <c r="H16747" s="135" t="s">
        <v>3172</v>
      </c>
      <c r="I16747" t="s">
        <v>1455</v>
      </c>
      <c r="J16747" s="20">
        <v>32</v>
      </c>
      <c r="K16747" s="20" t="s">
        <v>9</v>
      </c>
      <c r="L16747" t="s">
        <v>1463</v>
      </c>
      <c r="M16747" s="20">
        <v>3.84</v>
      </c>
      <c r="N16747" s="20">
        <v>4.66</v>
      </c>
      <c r="AE16747">
        <f t="shared" si="261"/>
        <v>2012</v>
      </c>
    </row>
    <row r="16748" spans="1:31" x14ac:dyDescent="0.25">
      <c r="A16748" s="7">
        <v>16745</v>
      </c>
      <c r="B16748" s="8">
        <v>41185</v>
      </c>
      <c r="C16748" t="s">
        <v>3</v>
      </c>
      <c r="D16748" t="s">
        <v>1102</v>
      </c>
      <c r="E16748" t="s">
        <v>9</v>
      </c>
      <c r="F16748" t="s">
        <v>521</v>
      </c>
      <c r="G16748" t="s">
        <v>870</v>
      </c>
      <c r="H16748" s="135" t="s">
        <v>2574</v>
      </c>
      <c r="I16748" t="s">
        <v>1454</v>
      </c>
      <c r="J16748" s="20">
        <v>10</v>
      </c>
      <c r="K16748" s="20" t="s">
        <v>9</v>
      </c>
      <c r="L16748" t="s">
        <v>1463</v>
      </c>
      <c r="M16748" s="20">
        <v>2.4</v>
      </c>
      <c r="N16748" s="20">
        <v>3.6</v>
      </c>
      <c r="AE16748">
        <f t="shared" si="261"/>
        <v>2012</v>
      </c>
    </row>
    <row r="16749" spans="1:31" x14ac:dyDescent="0.25">
      <c r="A16749" s="7">
        <v>16746</v>
      </c>
      <c r="B16749" s="8">
        <v>41186</v>
      </c>
      <c r="C16749" t="s">
        <v>3</v>
      </c>
      <c r="D16749" t="s">
        <v>1161</v>
      </c>
      <c r="E16749" t="s">
        <v>9</v>
      </c>
      <c r="F16749" t="s">
        <v>678</v>
      </c>
      <c r="G16749" t="s">
        <v>648</v>
      </c>
      <c r="H16749" s="135" t="s">
        <v>1877</v>
      </c>
      <c r="I16749" t="s">
        <v>1458</v>
      </c>
      <c r="J16749" s="20">
        <v>6</v>
      </c>
      <c r="K16749" s="20" t="s">
        <v>1465</v>
      </c>
      <c r="L16749" t="s">
        <v>1466</v>
      </c>
      <c r="M16749" s="20">
        <v>30</v>
      </c>
      <c r="N16749" s="20">
        <v>10</v>
      </c>
      <c r="AE16749">
        <f t="shared" si="261"/>
        <v>2012</v>
      </c>
    </row>
    <row r="16750" spans="1:31" x14ac:dyDescent="0.25">
      <c r="A16750" s="7">
        <v>16747</v>
      </c>
      <c r="B16750" s="8">
        <v>41186</v>
      </c>
      <c r="C16750" t="s">
        <v>3</v>
      </c>
      <c r="D16750" t="s">
        <v>1092</v>
      </c>
      <c r="E16750" t="s">
        <v>9</v>
      </c>
      <c r="F16750" t="s">
        <v>1074</v>
      </c>
      <c r="G16750" t="s">
        <v>648</v>
      </c>
      <c r="H16750" s="135" t="s">
        <v>1785</v>
      </c>
      <c r="I16750" t="s">
        <v>1454</v>
      </c>
      <c r="J16750" s="20">
        <v>30</v>
      </c>
      <c r="K16750" s="20" t="s">
        <v>3</v>
      </c>
      <c r="L16750" t="s">
        <v>1464</v>
      </c>
      <c r="M16750" s="20">
        <v>9.4</v>
      </c>
      <c r="N16750" s="20">
        <v>6.6</v>
      </c>
      <c r="AE16750">
        <f t="shared" si="261"/>
        <v>2012</v>
      </c>
    </row>
    <row r="16751" spans="1:31" x14ac:dyDescent="0.25">
      <c r="A16751" s="7">
        <v>16748</v>
      </c>
      <c r="B16751" s="8">
        <v>41186</v>
      </c>
      <c r="C16751" t="s">
        <v>3</v>
      </c>
      <c r="D16751" t="s">
        <v>1052</v>
      </c>
      <c r="E16751" t="s">
        <v>9</v>
      </c>
      <c r="F16751" t="s">
        <v>1113</v>
      </c>
      <c r="G16751" t="s">
        <v>929</v>
      </c>
      <c r="H16751" s="135" t="s">
        <v>2683</v>
      </c>
      <c r="I16751" t="s">
        <v>1454</v>
      </c>
      <c r="J16751" s="20">
        <v>14</v>
      </c>
      <c r="K16751" s="20" t="s">
        <v>3</v>
      </c>
      <c r="L16751" t="s">
        <v>1464</v>
      </c>
      <c r="M16751" s="20">
        <v>4.92</v>
      </c>
      <c r="N16751" s="20">
        <v>3.08</v>
      </c>
      <c r="AE16751">
        <f t="shared" si="261"/>
        <v>2012</v>
      </c>
    </row>
    <row r="16752" spans="1:31" x14ac:dyDescent="0.25">
      <c r="A16752" s="7">
        <v>16749</v>
      </c>
      <c r="B16752" s="8">
        <v>41186</v>
      </c>
      <c r="C16752" t="s">
        <v>3</v>
      </c>
      <c r="D16752" t="s">
        <v>1120</v>
      </c>
      <c r="E16752" t="s">
        <v>9</v>
      </c>
      <c r="F16752" t="s">
        <v>687</v>
      </c>
      <c r="G16752" t="s">
        <v>929</v>
      </c>
      <c r="H16752" s="135" t="s">
        <v>1496</v>
      </c>
      <c r="I16752" t="s">
        <v>1456</v>
      </c>
      <c r="J16752" s="20">
        <v>80</v>
      </c>
      <c r="K16752" s="20" t="s">
        <v>1465</v>
      </c>
      <c r="L16752" t="s">
        <v>1466</v>
      </c>
      <c r="M16752" s="20">
        <v>20</v>
      </c>
      <c r="N16752" s="20">
        <v>20</v>
      </c>
      <c r="O16752" t="s">
        <v>3</v>
      </c>
      <c r="P16752" s="13" t="s">
        <v>1113</v>
      </c>
      <c r="Q16752" t="s">
        <v>9</v>
      </c>
      <c r="R16752" t="s">
        <v>1093</v>
      </c>
      <c r="S16752" t="s">
        <v>1465</v>
      </c>
      <c r="U16752" t="s">
        <v>1465</v>
      </c>
      <c r="W16752" t="s">
        <v>1465</v>
      </c>
      <c r="Y16752" t="s">
        <v>1465</v>
      </c>
      <c r="AA16752" t="s">
        <v>1465</v>
      </c>
      <c r="AC16752" t="s">
        <v>1465</v>
      </c>
      <c r="AE16752">
        <f t="shared" si="261"/>
        <v>2012</v>
      </c>
    </row>
    <row r="16753" spans="1:31" x14ac:dyDescent="0.25">
      <c r="A16753" s="7">
        <v>16750</v>
      </c>
      <c r="B16753" s="8">
        <v>41186</v>
      </c>
      <c r="C16753" t="s">
        <v>3</v>
      </c>
      <c r="D16753" t="s">
        <v>1018</v>
      </c>
      <c r="E16753" t="s">
        <v>9</v>
      </c>
      <c r="F16753" t="s">
        <v>923</v>
      </c>
      <c r="G16753" t="s">
        <v>648</v>
      </c>
      <c r="H16753" s="9" t="s">
        <v>2945</v>
      </c>
      <c r="I16753" t="s">
        <v>1454</v>
      </c>
      <c r="J16753" s="20">
        <v>20</v>
      </c>
      <c r="K16753" s="20" t="s">
        <v>3</v>
      </c>
      <c r="L16753" t="s">
        <v>1464</v>
      </c>
      <c r="M16753" s="20">
        <v>6.6</v>
      </c>
      <c r="N16753" s="20">
        <v>4.4000000000000004</v>
      </c>
      <c r="AE16753">
        <f t="shared" si="261"/>
        <v>2012</v>
      </c>
    </row>
    <row r="16754" spans="1:31" x14ac:dyDescent="0.25">
      <c r="A16754" s="7">
        <v>16751</v>
      </c>
      <c r="B16754" s="8">
        <v>41187</v>
      </c>
      <c r="C16754" t="s">
        <v>3</v>
      </c>
      <c r="D16754" t="s">
        <v>1092</v>
      </c>
      <c r="E16754" t="s">
        <v>9</v>
      </c>
      <c r="F16754" t="s">
        <v>1113</v>
      </c>
      <c r="G16754" t="s">
        <v>929</v>
      </c>
      <c r="H16754" s="135" t="s">
        <v>1496</v>
      </c>
      <c r="I16754" t="s">
        <v>1454</v>
      </c>
      <c r="J16754" s="20">
        <v>40</v>
      </c>
      <c r="K16754" s="20" t="s">
        <v>3</v>
      </c>
      <c r="L16754" t="s">
        <v>1464</v>
      </c>
      <c r="M16754" s="20">
        <v>12.2</v>
      </c>
      <c r="N16754" s="20">
        <v>8.8000000000000007</v>
      </c>
      <c r="AE16754">
        <f t="shared" si="261"/>
        <v>2012</v>
      </c>
    </row>
    <row r="16755" spans="1:31" x14ac:dyDescent="0.25">
      <c r="A16755" s="7">
        <v>16752</v>
      </c>
      <c r="B16755" s="8">
        <v>41188</v>
      </c>
      <c r="C16755" t="s">
        <v>3</v>
      </c>
      <c r="D16755" t="s">
        <v>295</v>
      </c>
      <c r="E16755" t="s">
        <v>9</v>
      </c>
      <c r="F16755" t="s">
        <v>1093</v>
      </c>
      <c r="G16755" t="s">
        <v>714</v>
      </c>
      <c r="H16755" s="135" t="s">
        <v>2004</v>
      </c>
      <c r="I16755" t="s">
        <v>1454</v>
      </c>
      <c r="J16755" s="20">
        <v>173</v>
      </c>
      <c r="K16755" s="20" t="s">
        <v>9</v>
      </c>
      <c r="L16755" t="s">
        <v>1464</v>
      </c>
      <c r="M16755" s="20">
        <v>38.06</v>
      </c>
      <c r="N16755" s="20">
        <v>49.44</v>
      </c>
      <c r="AE16755">
        <f t="shared" si="261"/>
        <v>2012</v>
      </c>
    </row>
    <row r="16756" spans="1:31" x14ac:dyDescent="0.25">
      <c r="A16756" s="7">
        <v>16753</v>
      </c>
      <c r="B16756" s="8">
        <v>41188</v>
      </c>
      <c r="C16756" t="s">
        <v>3</v>
      </c>
      <c r="D16756" t="s">
        <v>1113</v>
      </c>
      <c r="E16756" t="s">
        <v>9</v>
      </c>
      <c r="F16756" t="s">
        <v>1052</v>
      </c>
      <c r="G16756" t="s">
        <v>929</v>
      </c>
      <c r="H16756" s="135" t="s">
        <v>2683</v>
      </c>
      <c r="I16756" t="s">
        <v>1454</v>
      </c>
      <c r="J16756" s="20">
        <v>14</v>
      </c>
      <c r="K16756" s="20" t="s">
        <v>9</v>
      </c>
      <c r="L16756" t="s">
        <v>1464</v>
      </c>
      <c r="M16756" s="20">
        <v>3.08</v>
      </c>
      <c r="N16756" s="20">
        <v>4.92</v>
      </c>
      <c r="AE16756">
        <f t="shared" si="261"/>
        <v>2012</v>
      </c>
    </row>
    <row r="16757" spans="1:31" x14ac:dyDescent="0.25">
      <c r="A16757" s="7">
        <v>16754</v>
      </c>
      <c r="B16757" s="8">
        <v>41188</v>
      </c>
      <c r="C16757" t="s">
        <v>3</v>
      </c>
      <c r="D16757" t="s">
        <v>465</v>
      </c>
      <c r="E16757" t="s">
        <v>9</v>
      </c>
      <c r="F16757" t="s">
        <v>427</v>
      </c>
      <c r="G16757" t="s">
        <v>929</v>
      </c>
      <c r="H16757" s="135" t="s">
        <v>2644</v>
      </c>
      <c r="I16757" t="s">
        <v>1454</v>
      </c>
      <c r="J16757" s="20">
        <v>21</v>
      </c>
      <c r="K16757" s="20" t="s">
        <v>9</v>
      </c>
      <c r="L16757" t="s">
        <v>1463</v>
      </c>
      <c r="M16757" s="20">
        <v>5.04</v>
      </c>
      <c r="N16757" s="20">
        <v>6.46</v>
      </c>
      <c r="AE16757">
        <f t="shared" si="261"/>
        <v>2012</v>
      </c>
    </row>
    <row r="16758" spans="1:31" x14ac:dyDescent="0.25">
      <c r="A16758" s="7">
        <v>16755</v>
      </c>
      <c r="B16758" s="8">
        <v>41188</v>
      </c>
      <c r="C16758" t="s">
        <v>3</v>
      </c>
      <c r="D16758" t="s">
        <v>1113</v>
      </c>
      <c r="E16758" t="s">
        <v>9</v>
      </c>
      <c r="F16758" t="s">
        <v>1052</v>
      </c>
      <c r="G16758" t="s">
        <v>929</v>
      </c>
      <c r="H16758" s="135" t="s">
        <v>3173</v>
      </c>
      <c r="I16758" t="s">
        <v>1454</v>
      </c>
      <c r="J16758" s="20">
        <v>32</v>
      </c>
      <c r="K16758" s="20" t="s">
        <v>1465</v>
      </c>
      <c r="L16758" t="s">
        <v>1466</v>
      </c>
      <c r="M16758" s="20">
        <v>8</v>
      </c>
      <c r="N16758" s="20">
        <v>8</v>
      </c>
      <c r="AE16758">
        <f t="shared" si="261"/>
        <v>2012</v>
      </c>
    </row>
    <row r="16759" spans="1:31" x14ac:dyDescent="0.25">
      <c r="A16759" s="7">
        <v>16756</v>
      </c>
      <c r="B16759" s="8">
        <v>41189</v>
      </c>
      <c r="C16759" t="s">
        <v>3</v>
      </c>
      <c r="D16759" t="s">
        <v>1113</v>
      </c>
      <c r="E16759" t="s">
        <v>9</v>
      </c>
      <c r="F16759" t="s">
        <v>118</v>
      </c>
      <c r="G16759" t="s">
        <v>648</v>
      </c>
      <c r="H16759" s="135" t="s">
        <v>1806</v>
      </c>
      <c r="I16759" t="s">
        <v>1455</v>
      </c>
      <c r="J16759" s="20">
        <v>17</v>
      </c>
      <c r="K16759" s="20" t="s">
        <v>3</v>
      </c>
      <c r="L16759" t="s">
        <v>1464</v>
      </c>
      <c r="M16759" s="20">
        <v>2.88</v>
      </c>
      <c r="N16759" s="20">
        <v>1.87</v>
      </c>
      <c r="AE16759">
        <f t="shared" si="261"/>
        <v>2012</v>
      </c>
    </row>
    <row r="16760" spans="1:31" x14ac:dyDescent="0.25">
      <c r="A16760" s="7">
        <v>16757</v>
      </c>
      <c r="B16760" s="8">
        <v>41189</v>
      </c>
      <c r="C16760" t="s">
        <v>3</v>
      </c>
      <c r="D16760" t="s">
        <v>187</v>
      </c>
      <c r="E16760" t="s">
        <v>9</v>
      </c>
      <c r="F16760" t="s">
        <v>286</v>
      </c>
      <c r="G16760" t="s">
        <v>861</v>
      </c>
      <c r="H16760" s="135" t="s">
        <v>1496</v>
      </c>
      <c r="I16760" t="s">
        <v>1454</v>
      </c>
      <c r="J16760" s="20">
        <v>38</v>
      </c>
      <c r="K16760" s="20" t="s">
        <v>9</v>
      </c>
      <c r="L16760" t="s">
        <v>1464</v>
      </c>
      <c r="M16760" s="20">
        <v>8.36</v>
      </c>
      <c r="N16760" s="20">
        <v>11.64</v>
      </c>
      <c r="AE16760">
        <f t="shared" si="261"/>
        <v>2012</v>
      </c>
    </row>
    <row r="16761" spans="1:31" x14ac:dyDescent="0.25">
      <c r="A16761" s="7">
        <v>16758</v>
      </c>
      <c r="B16761" s="8">
        <v>41190</v>
      </c>
      <c r="C16761" t="s">
        <v>3</v>
      </c>
      <c r="D16761" t="s">
        <v>557</v>
      </c>
      <c r="E16761" t="s">
        <v>9</v>
      </c>
      <c r="F16761" t="s">
        <v>727</v>
      </c>
      <c r="G16761" t="s">
        <v>732</v>
      </c>
      <c r="H16761" s="135" t="s">
        <v>2234</v>
      </c>
      <c r="I16761" t="s">
        <v>1454</v>
      </c>
      <c r="J16761" s="20">
        <v>36</v>
      </c>
      <c r="K16761" s="20" t="s">
        <v>3</v>
      </c>
      <c r="L16761" t="s">
        <v>1464</v>
      </c>
      <c r="M16761" s="20">
        <v>11.08</v>
      </c>
      <c r="N16761" s="20">
        <v>7.92</v>
      </c>
      <c r="AE16761">
        <f t="shared" si="261"/>
        <v>2012</v>
      </c>
    </row>
    <row r="16762" spans="1:31" x14ac:dyDescent="0.25">
      <c r="A16762" s="7">
        <v>16759</v>
      </c>
      <c r="B16762" s="8">
        <v>41190</v>
      </c>
      <c r="C16762" t="s">
        <v>3</v>
      </c>
      <c r="D16762" t="s">
        <v>990</v>
      </c>
      <c r="E16762" t="s">
        <v>9</v>
      </c>
      <c r="F16762" t="s">
        <v>904</v>
      </c>
      <c r="G16762" t="s">
        <v>732</v>
      </c>
      <c r="H16762" s="135" t="s">
        <v>2642</v>
      </c>
      <c r="I16762" t="s">
        <v>1454</v>
      </c>
      <c r="J16762" s="20">
        <v>18</v>
      </c>
      <c r="K16762" s="20" t="s">
        <v>9</v>
      </c>
      <c r="L16762" t="s">
        <v>1464</v>
      </c>
      <c r="M16762" s="20">
        <v>3.96</v>
      </c>
      <c r="N16762" s="20">
        <v>6.04</v>
      </c>
      <c r="AE16762">
        <f t="shared" si="261"/>
        <v>2012</v>
      </c>
    </row>
    <row r="16763" spans="1:31" x14ac:dyDescent="0.25">
      <c r="A16763" s="7">
        <v>16760</v>
      </c>
      <c r="B16763" s="8">
        <v>41190</v>
      </c>
      <c r="C16763" t="s">
        <v>3</v>
      </c>
      <c r="D16763" t="s">
        <v>543</v>
      </c>
      <c r="E16763" t="s">
        <v>9</v>
      </c>
      <c r="F16763" t="s">
        <v>904</v>
      </c>
      <c r="G16763" t="s">
        <v>732</v>
      </c>
      <c r="H16763" s="135" t="s">
        <v>2235</v>
      </c>
      <c r="I16763" t="s">
        <v>1454</v>
      </c>
      <c r="J16763" s="20">
        <v>12</v>
      </c>
      <c r="K16763" s="20" t="s">
        <v>9</v>
      </c>
      <c r="L16763" t="s">
        <v>1464</v>
      </c>
      <c r="M16763" s="20">
        <v>2.64</v>
      </c>
      <c r="N16763" s="20">
        <v>4.3599999999999994</v>
      </c>
      <c r="AE16763">
        <f t="shared" si="261"/>
        <v>2012</v>
      </c>
    </row>
    <row r="16764" spans="1:31" x14ac:dyDescent="0.25">
      <c r="A16764" s="7">
        <v>16761</v>
      </c>
      <c r="B16764" s="8">
        <v>41190</v>
      </c>
      <c r="C16764" t="s">
        <v>3</v>
      </c>
      <c r="D16764" t="s">
        <v>168</v>
      </c>
      <c r="E16764" t="s">
        <v>9</v>
      </c>
      <c r="F16764" t="s">
        <v>1113</v>
      </c>
      <c r="G16764" t="s">
        <v>24</v>
      </c>
      <c r="H16764" s="135" t="s">
        <v>1497</v>
      </c>
      <c r="I16764" t="s">
        <v>1454</v>
      </c>
      <c r="J16764" s="20">
        <v>36</v>
      </c>
      <c r="K16764" s="20" t="s">
        <v>9</v>
      </c>
      <c r="L16764" t="s">
        <v>1464</v>
      </c>
      <c r="M16764" s="20">
        <v>7.92</v>
      </c>
      <c r="N16764" s="20">
        <v>11.08</v>
      </c>
      <c r="AE16764">
        <f t="shared" si="261"/>
        <v>2012</v>
      </c>
    </row>
    <row r="16765" spans="1:31" x14ac:dyDescent="0.25">
      <c r="A16765" s="7">
        <v>16762</v>
      </c>
      <c r="B16765" s="8">
        <v>41190</v>
      </c>
      <c r="C16765" t="s">
        <v>3</v>
      </c>
      <c r="D16765" t="s">
        <v>786</v>
      </c>
      <c r="E16765" t="s">
        <v>9</v>
      </c>
      <c r="F16765" t="s">
        <v>1131</v>
      </c>
      <c r="G16765" t="s">
        <v>870</v>
      </c>
      <c r="H16765" s="135" t="s">
        <v>2776</v>
      </c>
      <c r="I16765" t="s">
        <v>1454</v>
      </c>
      <c r="J16765" s="20">
        <v>70</v>
      </c>
      <c r="K16765" s="20" t="s">
        <v>9</v>
      </c>
      <c r="L16765" t="s">
        <v>1464</v>
      </c>
      <c r="M16765" s="20">
        <v>15.4</v>
      </c>
      <c r="N16765" s="20">
        <v>20.6</v>
      </c>
      <c r="AE16765">
        <f t="shared" si="261"/>
        <v>2012</v>
      </c>
    </row>
    <row r="16766" spans="1:31" x14ac:dyDescent="0.25">
      <c r="A16766" s="7">
        <v>16763</v>
      </c>
      <c r="B16766" s="8">
        <v>41190</v>
      </c>
      <c r="C16766" t="s">
        <v>3</v>
      </c>
      <c r="D16766" t="s">
        <v>1052</v>
      </c>
      <c r="E16766" t="s">
        <v>9</v>
      </c>
      <c r="F16766" t="s">
        <v>1113</v>
      </c>
      <c r="G16766" t="s">
        <v>929</v>
      </c>
      <c r="H16766" s="135" t="s">
        <v>2686</v>
      </c>
      <c r="I16766" t="s">
        <v>1454</v>
      </c>
      <c r="J16766" s="20">
        <v>23</v>
      </c>
      <c r="K16766" s="20" t="s">
        <v>1465</v>
      </c>
      <c r="L16766" t="s">
        <v>1466</v>
      </c>
      <c r="M16766" s="20">
        <v>5.75</v>
      </c>
      <c r="N16766" s="20">
        <v>5.75</v>
      </c>
      <c r="AE16766">
        <f t="shared" si="261"/>
        <v>2012</v>
      </c>
    </row>
    <row r="16767" spans="1:31" x14ac:dyDescent="0.25">
      <c r="A16767" s="7">
        <v>16764</v>
      </c>
      <c r="B16767" s="8">
        <v>41190</v>
      </c>
      <c r="C16767" t="s">
        <v>3</v>
      </c>
      <c r="D16767" t="s">
        <v>1123</v>
      </c>
      <c r="E16767" t="s">
        <v>9</v>
      </c>
      <c r="F16767" t="s">
        <v>1113</v>
      </c>
      <c r="G16767" t="s">
        <v>895</v>
      </c>
      <c r="H16767" s="9" t="s">
        <v>3174</v>
      </c>
      <c r="I16767" t="s">
        <v>1454</v>
      </c>
      <c r="J16767" s="20">
        <v>23</v>
      </c>
      <c r="K16767" s="20" t="s">
        <v>3</v>
      </c>
      <c r="L16767" t="s">
        <v>1464</v>
      </c>
      <c r="M16767" s="20">
        <v>7.4399999999999995</v>
      </c>
      <c r="N16767" s="20">
        <v>5.0600000000000005</v>
      </c>
      <c r="AE16767">
        <f t="shared" si="261"/>
        <v>2012</v>
      </c>
    </row>
    <row r="16768" spans="1:31" x14ac:dyDescent="0.25">
      <c r="A16768" s="7">
        <v>16765</v>
      </c>
      <c r="B16768" s="8">
        <v>41190</v>
      </c>
      <c r="C16768" t="s">
        <v>3</v>
      </c>
      <c r="D16768" t="s">
        <v>187</v>
      </c>
      <c r="E16768" t="s">
        <v>9</v>
      </c>
      <c r="F16768" t="s">
        <v>286</v>
      </c>
      <c r="G16768" t="s">
        <v>861</v>
      </c>
      <c r="H16768" s="135" t="s">
        <v>1496</v>
      </c>
      <c r="I16768" t="s">
        <v>1454</v>
      </c>
      <c r="J16768" s="20">
        <v>38</v>
      </c>
      <c r="K16768" s="20" t="s">
        <v>1465</v>
      </c>
      <c r="L16768" t="s">
        <v>1466</v>
      </c>
      <c r="M16768" s="20">
        <v>9.5</v>
      </c>
      <c r="N16768" s="20">
        <v>9.5</v>
      </c>
      <c r="AE16768">
        <f t="shared" si="261"/>
        <v>2012</v>
      </c>
    </row>
    <row r="16769" spans="1:31" x14ac:dyDescent="0.25">
      <c r="A16769" s="7">
        <v>16766</v>
      </c>
      <c r="B16769" s="8">
        <v>41191</v>
      </c>
      <c r="C16769" t="s">
        <v>3</v>
      </c>
      <c r="D16769" t="s">
        <v>1113</v>
      </c>
      <c r="E16769" t="s">
        <v>9</v>
      </c>
      <c r="F16769" t="s">
        <v>1052</v>
      </c>
      <c r="G16769" t="s">
        <v>648</v>
      </c>
      <c r="H16769" s="135" t="s">
        <v>1795</v>
      </c>
      <c r="I16769" t="s">
        <v>1454</v>
      </c>
      <c r="J16769" s="20">
        <v>40</v>
      </c>
      <c r="K16769" s="20" t="s">
        <v>9</v>
      </c>
      <c r="L16769" t="s">
        <v>1463</v>
      </c>
      <c r="M16769" s="20">
        <v>9.6</v>
      </c>
      <c r="N16769" s="20">
        <v>11.4</v>
      </c>
      <c r="AE16769">
        <f t="shared" si="261"/>
        <v>2012</v>
      </c>
    </row>
    <row r="16770" spans="1:31" x14ac:dyDescent="0.25">
      <c r="A16770" s="7">
        <v>16767</v>
      </c>
      <c r="B16770" s="8">
        <v>41191</v>
      </c>
      <c r="C16770" t="s">
        <v>3</v>
      </c>
      <c r="D16770" t="s">
        <v>1123</v>
      </c>
      <c r="E16770" t="s">
        <v>9</v>
      </c>
      <c r="F16770" t="s">
        <v>1113</v>
      </c>
      <c r="G16770" t="s">
        <v>929</v>
      </c>
      <c r="H16770" s="9" t="s">
        <v>2750</v>
      </c>
      <c r="I16770" t="s">
        <v>1454</v>
      </c>
      <c r="J16770" s="20">
        <v>40</v>
      </c>
      <c r="K16770" s="20" t="s">
        <v>3</v>
      </c>
      <c r="L16770" t="s">
        <v>1464</v>
      </c>
      <c r="M16770" s="20">
        <v>12.2</v>
      </c>
      <c r="N16770" s="20">
        <v>8.8000000000000007</v>
      </c>
      <c r="AE16770">
        <f t="shared" si="261"/>
        <v>2012</v>
      </c>
    </row>
    <row r="16771" spans="1:31" x14ac:dyDescent="0.25">
      <c r="A16771" s="7">
        <v>16768</v>
      </c>
      <c r="B16771" s="8">
        <v>41191</v>
      </c>
      <c r="C16771" t="s">
        <v>3</v>
      </c>
      <c r="D16771" t="s">
        <v>851</v>
      </c>
      <c r="E16771" t="s">
        <v>9</v>
      </c>
      <c r="F16771" t="s">
        <v>184</v>
      </c>
      <c r="G16771" t="s">
        <v>895</v>
      </c>
      <c r="H16771" s="135" t="s">
        <v>2606</v>
      </c>
      <c r="I16771" t="s">
        <v>1454</v>
      </c>
      <c r="J16771" s="20">
        <v>15</v>
      </c>
      <c r="K16771" s="20" t="s">
        <v>1465</v>
      </c>
      <c r="L16771" t="s">
        <v>1466</v>
      </c>
      <c r="M16771" s="20">
        <v>3.75</v>
      </c>
      <c r="N16771" s="20">
        <v>3.75</v>
      </c>
      <c r="AE16771">
        <f t="shared" si="261"/>
        <v>2012</v>
      </c>
    </row>
    <row r="16772" spans="1:31" x14ac:dyDescent="0.25">
      <c r="A16772" s="7">
        <v>16769</v>
      </c>
      <c r="B16772" s="8">
        <v>41192</v>
      </c>
      <c r="C16772" t="s">
        <v>3</v>
      </c>
      <c r="D16772" t="s">
        <v>669</v>
      </c>
      <c r="E16772" t="s">
        <v>9</v>
      </c>
      <c r="F16772" t="s">
        <v>1093</v>
      </c>
      <c r="G16772" t="s">
        <v>648</v>
      </c>
      <c r="H16772" s="9" t="s">
        <v>1797</v>
      </c>
      <c r="I16772" t="s">
        <v>1454</v>
      </c>
      <c r="J16772" s="20">
        <v>45</v>
      </c>
      <c r="K16772" s="20" t="s">
        <v>9</v>
      </c>
      <c r="L16772" t="s">
        <v>1464</v>
      </c>
      <c r="M16772" s="20">
        <v>9.9</v>
      </c>
      <c r="N16772" s="20">
        <v>13.6</v>
      </c>
      <c r="AE16772">
        <f t="shared" ref="AE16772:AE16835" si="262">YEAR(B16772)</f>
        <v>2012</v>
      </c>
    </row>
    <row r="16773" spans="1:31" x14ac:dyDescent="0.25">
      <c r="A16773" s="7">
        <v>16770</v>
      </c>
      <c r="B16773" s="8">
        <v>41192</v>
      </c>
      <c r="C16773" t="s">
        <v>3</v>
      </c>
      <c r="D16773" t="s">
        <v>1067</v>
      </c>
      <c r="E16773" t="s">
        <v>9</v>
      </c>
      <c r="F16773" t="s">
        <v>1053</v>
      </c>
      <c r="G16773" t="s">
        <v>732</v>
      </c>
      <c r="H16773" s="135" t="s">
        <v>2455</v>
      </c>
      <c r="I16773" t="s">
        <v>1454</v>
      </c>
      <c r="J16773" s="20">
        <v>23</v>
      </c>
      <c r="K16773" s="20" t="s">
        <v>3</v>
      </c>
      <c r="L16773" t="s">
        <v>1464</v>
      </c>
      <c r="M16773" s="20">
        <v>7.4399999999999995</v>
      </c>
      <c r="N16773" s="20">
        <v>5.0600000000000005</v>
      </c>
      <c r="AE16773">
        <f t="shared" si="262"/>
        <v>2012</v>
      </c>
    </row>
    <row r="16774" spans="1:31" x14ac:dyDescent="0.25">
      <c r="A16774" s="7">
        <v>16771</v>
      </c>
      <c r="B16774" s="8">
        <v>41192</v>
      </c>
      <c r="C16774" t="s">
        <v>3</v>
      </c>
      <c r="D16774" t="s">
        <v>1046</v>
      </c>
      <c r="E16774" t="s">
        <v>9</v>
      </c>
      <c r="F16774" t="s">
        <v>1067</v>
      </c>
      <c r="G16774" t="s">
        <v>732</v>
      </c>
      <c r="H16774" s="135" t="s">
        <v>2455</v>
      </c>
      <c r="I16774" t="s">
        <v>1454</v>
      </c>
      <c r="J16774" s="20">
        <v>23</v>
      </c>
      <c r="K16774" s="20" t="s">
        <v>3</v>
      </c>
      <c r="L16774" t="s">
        <v>1464</v>
      </c>
      <c r="M16774" s="20">
        <v>7.4399999999999995</v>
      </c>
      <c r="N16774" s="20">
        <v>5.0600000000000005</v>
      </c>
      <c r="AE16774">
        <f t="shared" si="262"/>
        <v>2012</v>
      </c>
    </row>
    <row r="16775" spans="1:31" x14ac:dyDescent="0.25">
      <c r="A16775" s="7">
        <v>16772</v>
      </c>
      <c r="B16775" s="8">
        <v>41192</v>
      </c>
      <c r="C16775" t="s">
        <v>3</v>
      </c>
      <c r="D16775" t="s">
        <v>1042</v>
      </c>
      <c r="E16775" t="s">
        <v>9</v>
      </c>
      <c r="F16775" t="s">
        <v>1113</v>
      </c>
      <c r="G16775" t="s">
        <v>648</v>
      </c>
      <c r="H16775" s="9" t="s">
        <v>2957</v>
      </c>
      <c r="I16775" t="s">
        <v>1455</v>
      </c>
      <c r="J16775" s="20">
        <v>11</v>
      </c>
      <c r="K16775" s="20" t="s">
        <v>1465</v>
      </c>
      <c r="L16775" t="s">
        <v>1466</v>
      </c>
      <c r="M16775" s="20">
        <v>1.375</v>
      </c>
      <c r="N16775" s="20">
        <v>1.375</v>
      </c>
      <c r="AE16775">
        <f t="shared" si="262"/>
        <v>2012</v>
      </c>
    </row>
    <row r="16776" spans="1:31" x14ac:dyDescent="0.25">
      <c r="A16776" s="7">
        <v>16773</v>
      </c>
      <c r="B16776" s="8">
        <v>41193</v>
      </c>
      <c r="C16776" t="s">
        <v>3</v>
      </c>
      <c r="D16776" t="s">
        <v>1042</v>
      </c>
      <c r="E16776" t="s">
        <v>9</v>
      </c>
      <c r="F16776" t="s">
        <v>1162</v>
      </c>
      <c r="G16776" t="s">
        <v>14</v>
      </c>
      <c r="H16776" s="135" t="s">
        <v>1534</v>
      </c>
      <c r="I16776" t="s">
        <v>1458</v>
      </c>
      <c r="J16776" s="20">
        <v>20</v>
      </c>
      <c r="K16776" s="20" t="s">
        <v>9</v>
      </c>
      <c r="L16776" t="s">
        <v>1464</v>
      </c>
      <c r="M16776" s="20">
        <v>10</v>
      </c>
      <c r="N16776" s="20">
        <v>30</v>
      </c>
      <c r="AE16776">
        <f t="shared" si="262"/>
        <v>2012</v>
      </c>
    </row>
    <row r="16777" spans="1:31" x14ac:dyDescent="0.25">
      <c r="A16777" s="7">
        <v>16774</v>
      </c>
      <c r="B16777" s="8">
        <v>41193</v>
      </c>
      <c r="C16777" t="s">
        <v>3</v>
      </c>
      <c r="D16777" t="s">
        <v>678</v>
      </c>
      <c r="E16777" t="s">
        <v>9</v>
      </c>
      <c r="F16777" t="s">
        <v>1135</v>
      </c>
      <c r="G16777" t="s">
        <v>929</v>
      </c>
      <c r="H16777" s="135" t="s">
        <v>2767</v>
      </c>
      <c r="I16777" t="s">
        <v>1454</v>
      </c>
      <c r="J16777" s="20">
        <v>20</v>
      </c>
      <c r="K16777" s="20" t="s">
        <v>1465</v>
      </c>
      <c r="L16777" t="s">
        <v>1466</v>
      </c>
      <c r="M16777" s="20">
        <v>5</v>
      </c>
      <c r="N16777" s="20">
        <v>5</v>
      </c>
      <c r="AE16777">
        <f t="shared" si="262"/>
        <v>2012</v>
      </c>
    </row>
    <row r="16778" spans="1:31" x14ac:dyDescent="0.25">
      <c r="A16778" s="7">
        <v>16775</v>
      </c>
      <c r="B16778" s="8">
        <v>41193</v>
      </c>
      <c r="C16778" t="s">
        <v>3</v>
      </c>
      <c r="D16778" t="s">
        <v>731</v>
      </c>
      <c r="E16778" t="s">
        <v>9</v>
      </c>
      <c r="F16778" t="s">
        <v>1135</v>
      </c>
      <c r="G16778" t="s">
        <v>732</v>
      </c>
      <c r="H16778" s="135" t="s">
        <v>2358</v>
      </c>
      <c r="I16778" t="s">
        <v>1456</v>
      </c>
      <c r="J16778" s="20">
        <v>18</v>
      </c>
      <c r="K16778" s="20" t="s">
        <v>3</v>
      </c>
      <c r="L16778" t="s">
        <v>1464</v>
      </c>
      <c r="M16778" s="20">
        <v>6.04</v>
      </c>
      <c r="N16778" s="20">
        <v>3.96</v>
      </c>
      <c r="O16778" t="s">
        <v>3</v>
      </c>
      <c r="P16778" s="13" t="s">
        <v>614</v>
      </c>
      <c r="Q16778" t="s">
        <v>3</v>
      </c>
      <c r="R16778" t="s">
        <v>1096</v>
      </c>
      <c r="S16778" t="s">
        <v>3</v>
      </c>
      <c r="T16778" t="s">
        <v>848</v>
      </c>
      <c r="U16778" t="s">
        <v>3</v>
      </c>
      <c r="V16778" t="s">
        <v>1120</v>
      </c>
      <c r="W16778" t="s">
        <v>9</v>
      </c>
      <c r="X16778" t="s">
        <v>687</v>
      </c>
      <c r="Y16778" t="s">
        <v>9</v>
      </c>
      <c r="Z16778" t="s">
        <v>395</v>
      </c>
      <c r="AA16778" t="s">
        <v>9</v>
      </c>
      <c r="AB16778" t="s">
        <v>1159</v>
      </c>
      <c r="AC16778" t="s">
        <v>9</v>
      </c>
      <c r="AD16778" t="s">
        <v>1160</v>
      </c>
      <c r="AE16778">
        <f t="shared" si="262"/>
        <v>2012</v>
      </c>
    </row>
    <row r="16779" spans="1:31" x14ac:dyDescent="0.25">
      <c r="A16779" s="7">
        <v>16776</v>
      </c>
      <c r="B16779" s="8">
        <v>41194</v>
      </c>
      <c r="C16779" t="s">
        <v>3</v>
      </c>
      <c r="D16779" t="s">
        <v>543</v>
      </c>
      <c r="E16779" t="s">
        <v>9</v>
      </c>
      <c r="F16779" t="s">
        <v>828</v>
      </c>
      <c r="G16779" t="s">
        <v>714</v>
      </c>
      <c r="H16779" s="136" t="s">
        <v>2122</v>
      </c>
      <c r="I16779" t="s">
        <v>1454</v>
      </c>
      <c r="J16779" s="20">
        <v>35</v>
      </c>
      <c r="K16779" s="20" t="s">
        <v>3</v>
      </c>
      <c r="L16779" t="s">
        <v>1463</v>
      </c>
      <c r="M16779" s="20">
        <v>10.1</v>
      </c>
      <c r="N16779" s="20">
        <v>8.4</v>
      </c>
      <c r="AE16779">
        <f t="shared" si="262"/>
        <v>2012</v>
      </c>
    </row>
    <row r="16780" spans="1:31" x14ac:dyDescent="0.25">
      <c r="A16780" s="7">
        <v>16777</v>
      </c>
      <c r="B16780" s="8">
        <v>41194</v>
      </c>
      <c r="C16780" t="s">
        <v>3</v>
      </c>
      <c r="D16780" t="s">
        <v>1052</v>
      </c>
      <c r="E16780" t="s">
        <v>9</v>
      </c>
      <c r="F16780" t="s">
        <v>1113</v>
      </c>
      <c r="G16780" t="s">
        <v>648</v>
      </c>
      <c r="H16780" s="135" t="s">
        <v>1795</v>
      </c>
      <c r="I16780" t="s">
        <v>1454</v>
      </c>
      <c r="J16780" s="20">
        <v>24</v>
      </c>
      <c r="K16780" s="20" t="s">
        <v>3</v>
      </c>
      <c r="L16780" t="s">
        <v>1463</v>
      </c>
      <c r="M16780" s="20">
        <v>7.24</v>
      </c>
      <c r="N16780" s="20">
        <v>5.76</v>
      </c>
      <c r="AE16780">
        <f t="shared" si="262"/>
        <v>2012</v>
      </c>
    </row>
    <row r="16781" spans="1:31" x14ac:dyDescent="0.25">
      <c r="A16781" s="7">
        <v>16778</v>
      </c>
      <c r="B16781" s="8">
        <v>41194</v>
      </c>
      <c r="C16781" t="s">
        <v>3</v>
      </c>
      <c r="D16781" t="s">
        <v>1008</v>
      </c>
      <c r="E16781" t="s">
        <v>9</v>
      </c>
      <c r="F16781" t="s">
        <v>1113</v>
      </c>
      <c r="G16781" t="s">
        <v>895</v>
      </c>
      <c r="H16781" s="135" t="s">
        <v>2718</v>
      </c>
      <c r="I16781" t="s">
        <v>1454</v>
      </c>
      <c r="J16781" s="20">
        <v>30</v>
      </c>
      <c r="K16781" s="20" t="s">
        <v>3</v>
      </c>
      <c r="L16781" t="s">
        <v>1464</v>
      </c>
      <c r="M16781" s="20">
        <v>9.4</v>
      </c>
      <c r="N16781" s="20">
        <v>6.6</v>
      </c>
      <c r="AE16781">
        <f t="shared" si="262"/>
        <v>2012</v>
      </c>
    </row>
    <row r="16782" spans="1:31" x14ac:dyDescent="0.25">
      <c r="A16782" s="7">
        <v>16779</v>
      </c>
      <c r="B16782" s="8">
        <v>41194</v>
      </c>
      <c r="C16782" t="s">
        <v>3</v>
      </c>
      <c r="D16782" t="s">
        <v>1137</v>
      </c>
      <c r="E16782" t="s">
        <v>9</v>
      </c>
      <c r="F16782" t="s">
        <v>828</v>
      </c>
      <c r="G16782" t="s">
        <v>870</v>
      </c>
      <c r="H16782" s="135" t="s">
        <v>2575</v>
      </c>
      <c r="I16782" t="s">
        <v>1454</v>
      </c>
      <c r="J16782" s="20">
        <v>14</v>
      </c>
      <c r="K16782" s="20" t="s">
        <v>3</v>
      </c>
      <c r="L16782" t="s">
        <v>1463</v>
      </c>
      <c r="M16782" s="20">
        <v>4.6400000000000006</v>
      </c>
      <c r="N16782" s="20">
        <v>3.36</v>
      </c>
      <c r="AE16782">
        <f t="shared" si="262"/>
        <v>2012</v>
      </c>
    </row>
    <row r="16783" spans="1:31" x14ac:dyDescent="0.25">
      <c r="A16783" s="7">
        <v>16780</v>
      </c>
      <c r="B16783" s="8">
        <v>41194</v>
      </c>
      <c r="C16783" t="s">
        <v>3</v>
      </c>
      <c r="D16783" t="s">
        <v>786</v>
      </c>
      <c r="E16783" t="s">
        <v>9</v>
      </c>
      <c r="F16783" t="s">
        <v>91</v>
      </c>
      <c r="G16783" t="s">
        <v>895</v>
      </c>
      <c r="H16783" s="135" t="s">
        <v>2822</v>
      </c>
      <c r="I16783" t="s">
        <v>1454</v>
      </c>
      <c r="J16783" s="20">
        <v>12</v>
      </c>
      <c r="K16783" s="20" t="s">
        <v>1465</v>
      </c>
      <c r="L16783" t="s">
        <v>1466</v>
      </c>
      <c r="M16783" s="20">
        <v>3</v>
      </c>
      <c r="N16783" s="20">
        <v>3</v>
      </c>
      <c r="AE16783">
        <f t="shared" si="262"/>
        <v>2012</v>
      </c>
    </row>
    <row r="16784" spans="1:31" x14ac:dyDescent="0.25">
      <c r="A16784" s="7">
        <v>16781</v>
      </c>
      <c r="B16784" s="8">
        <v>41194</v>
      </c>
      <c r="C16784" t="s">
        <v>3</v>
      </c>
      <c r="D16784" t="s">
        <v>1161</v>
      </c>
      <c r="E16784" t="s">
        <v>9</v>
      </c>
      <c r="F16784" t="s">
        <v>678</v>
      </c>
      <c r="G16784" t="s">
        <v>648</v>
      </c>
      <c r="H16784" s="135" t="s">
        <v>2947</v>
      </c>
      <c r="I16784" t="s">
        <v>1455</v>
      </c>
      <c r="J16784" s="20">
        <v>1</v>
      </c>
      <c r="K16784" s="20" t="s">
        <v>1465</v>
      </c>
      <c r="L16784" t="s">
        <v>1466</v>
      </c>
      <c r="M16784" s="20">
        <v>0.125</v>
      </c>
      <c r="N16784" s="20">
        <v>0.125</v>
      </c>
      <c r="AE16784">
        <f t="shared" si="262"/>
        <v>2012</v>
      </c>
    </row>
    <row r="16785" spans="1:31" x14ac:dyDescent="0.25">
      <c r="A16785" s="7">
        <v>16782</v>
      </c>
      <c r="B16785" s="8">
        <v>41195</v>
      </c>
      <c r="C16785" t="s">
        <v>3</v>
      </c>
      <c r="D16785" t="s">
        <v>543</v>
      </c>
      <c r="E16785" t="s">
        <v>9</v>
      </c>
      <c r="F16785" t="s">
        <v>427</v>
      </c>
      <c r="G16785" t="s">
        <v>732</v>
      </c>
      <c r="H16785" s="136" t="s">
        <v>3044</v>
      </c>
      <c r="I16785" t="s">
        <v>1454</v>
      </c>
      <c r="J16785" s="20">
        <v>11</v>
      </c>
      <c r="K16785" s="20" t="s">
        <v>9</v>
      </c>
      <c r="L16785" t="s">
        <v>1464</v>
      </c>
      <c r="M16785" s="20">
        <v>2.42</v>
      </c>
      <c r="N16785" s="20">
        <v>4.08</v>
      </c>
      <c r="AE16785">
        <f t="shared" si="262"/>
        <v>2012</v>
      </c>
    </row>
    <row r="16786" spans="1:31" x14ac:dyDescent="0.25">
      <c r="A16786" s="7">
        <v>16783</v>
      </c>
      <c r="B16786" s="8">
        <v>41195</v>
      </c>
      <c r="C16786" t="s">
        <v>3</v>
      </c>
      <c r="D16786" t="s">
        <v>543</v>
      </c>
      <c r="E16786" t="s">
        <v>9</v>
      </c>
      <c r="F16786" t="s">
        <v>521</v>
      </c>
      <c r="G16786" t="s">
        <v>1016</v>
      </c>
      <c r="H16786" s="9" t="s">
        <v>3009</v>
      </c>
      <c r="I16786" t="s">
        <v>1454</v>
      </c>
      <c r="J16786" s="20">
        <v>46</v>
      </c>
      <c r="K16786" s="20" t="s">
        <v>3</v>
      </c>
      <c r="L16786" t="s">
        <v>1463</v>
      </c>
      <c r="M16786" s="20">
        <v>12.96</v>
      </c>
      <c r="N16786" s="20">
        <v>11.04</v>
      </c>
      <c r="AE16786">
        <f t="shared" si="262"/>
        <v>2012</v>
      </c>
    </row>
    <row r="16787" spans="1:31" x14ac:dyDescent="0.25">
      <c r="A16787" s="7">
        <v>16784</v>
      </c>
      <c r="B16787" s="8">
        <v>41195</v>
      </c>
      <c r="C16787" t="s">
        <v>3</v>
      </c>
      <c r="D16787" t="s">
        <v>1051</v>
      </c>
      <c r="E16787" t="s">
        <v>9</v>
      </c>
      <c r="F16787" t="s">
        <v>1028</v>
      </c>
      <c r="G16787" t="s">
        <v>633</v>
      </c>
      <c r="H16787" s="135" t="s">
        <v>2022</v>
      </c>
      <c r="I16787" t="s">
        <v>1454</v>
      </c>
      <c r="J16787" s="20">
        <v>40</v>
      </c>
      <c r="K16787" s="20" t="s">
        <v>3</v>
      </c>
      <c r="L16787" t="s">
        <v>1464</v>
      </c>
      <c r="M16787" s="20">
        <v>12.2</v>
      </c>
      <c r="N16787" s="20">
        <v>8.8000000000000007</v>
      </c>
      <c r="AE16787">
        <f t="shared" si="262"/>
        <v>2012</v>
      </c>
    </row>
    <row r="16788" spans="1:31" x14ac:dyDescent="0.25">
      <c r="A16788" s="7">
        <v>16785</v>
      </c>
      <c r="B16788" s="8">
        <v>41196</v>
      </c>
      <c r="C16788" t="s">
        <v>3</v>
      </c>
      <c r="D16788" t="s">
        <v>968</v>
      </c>
      <c r="E16788" t="s">
        <v>9</v>
      </c>
      <c r="F16788" t="s">
        <v>1131</v>
      </c>
      <c r="G16788" t="s">
        <v>732</v>
      </c>
      <c r="H16788" s="135" t="s">
        <v>2173</v>
      </c>
      <c r="I16788" t="s">
        <v>1454</v>
      </c>
      <c r="J16788" s="20">
        <v>10</v>
      </c>
      <c r="K16788" s="20" t="s">
        <v>9</v>
      </c>
      <c r="L16788" t="s">
        <v>1464</v>
      </c>
      <c r="M16788" s="20">
        <v>2.2000000000000002</v>
      </c>
      <c r="N16788" s="20">
        <v>3.8</v>
      </c>
      <c r="AE16788">
        <f t="shared" si="262"/>
        <v>2012</v>
      </c>
    </row>
    <row r="16789" spans="1:31" x14ac:dyDescent="0.25">
      <c r="A16789" s="7">
        <v>16786</v>
      </c>
      <c r="B16789" s="8">
        <v>41196</v>
      </c>
      <c r="C16789" t="s">
        <v>3</v>
      </c>
      <c r="D16789" t="s">
        <v>787</v>
      </c>
      <c r="E16789" t="s">
        <v>9</v>
      </c>
      <c r="F16789" t="s">
        <v>828</v>
      </c>
      <c r="G16789" t="s">
        <v>377</v>
      </c>
      <c r="H16789" s="135" t="s">
        <v>1496</v>
      </c>
      <c r="I16789" t="s">
        <v>1454</v>
      </c>
      <c r="J16789" s="20">
        <v>15</v>
      </c>
      <c r="K16789" s="20" t="s">
        <v>1465</v>
      </c>
      <c r="L16789" t="s">
        <v>1466</v>
      </c>
      <c r="M16789" s="20">
        <v>3.75</v>
      </c>
      <c r="N16789" s="20">
        <v>3.75</v>
      </c>
      <c r="AE16789">
        <f t="shared" si="262"/>
        <v>2012</v>
      </c>
    </row>
    <row r="16790" spans="1:31" x14ac:dyDescent="0.25">
      <c r="A16790" s="7">
        <v>16787</v>
      </c>
      <c r="B16790" s="8">
        <v>41196</v>
      </c>
      <c r="C16790" t="s">
        <v>3</v>
      </c>
      <c r="D16790" t="s">
        <v>776</v>
      </c>
      <c r="E16790" t="s">
        <v>9</v>
      </c>
      <c r="F16790" t="s">
        <v>767</v>
      </c>
      <c r="G16790" t="s">
        <v>870</v>
      </c>
      <c r="H16790" s="135" t="s">
        <v>2490</v>
      </c>
      <c r="I16790" t="s">
        <v>1454</v>
      </c>
      <c r="J16790" s="20">
        <v>37</v>
      </c>
      <c r="K16790" s="20" t="s">
        <v>9</v>
      </c>
      <c r="L16790" t="s">
        <v>1464</v>
      </c>
      <c r="M16790" s="20">
        <v>8.14</v>
      </c>
      <c r="N16790" s="20">
        <v>11.36</v>
      </c>
      <c r="AE16790">
        <f t="shared" si="262"/>
        <v>2012</v>
      </c>
    </row>
    <row r="16791" spans="1:31" x14ac:dyDescent="0.25">
      <c r="A16791" s="7">
        <v>16788</v>
      </c>
      <c r="B16791" s="8">
        <v>41196</v>
      </c>
      <c r="C16791" t="s">
        <v>3</v>
      </c>
      <c r="D16791" t="s">
        <v>776</v>
      </c>
      <c r="E16791" t="s">
        <v>9</v>
      </c>
      <c r="F16791" t="s">
        <v>767</v>
      </c>
      <c r="G16791" t="s">
        <v>870</v>
      </c>
      <c r="H16791" s="9" t="s">
        <v>2522</v>
      </c>
      <c r="I16791" t="s">
        <v>1454</v>
      </c>
      <c r="J16791" s="20">
        <v>12</v>
      </c>
      <c r="K16791" s="20" t="s">
        <v>9</v>
      </c>
      <c r="L16791" t="s">
        <v>1464</v>
      </c>
      <c r="M16791" s="20">
        <v>2.64</v>
      </c>
      <c r="N16791" s="20">
        <v>4.3599999999999994</v>
      </c>
      <c r="AE16791">
        <f t="shared" si="262"/>
        <v>2012</v>
      </c>
    </row>
    <row r="16792" spans="1:31" x14ac:dyDescent="0.25">
      <c r="A16792" s="7">
        <v>16789</v>
      </c>
      <c r="B16792" s="8">
        <v>41197</v>
      </c>
      <c r="C16792" t="s">
        <v>3</v>
      </c>
      <c r="D16792" t="s">
        <v>1042</v>
      </c>
      <c r="E16792" t="s">
        <v>9</v>
      </c>
      <c r="F16792" t="s">
        <v>1113</v>
      </c>
      <c r="G16792" t="s">
        <v>648</v>
      </c>
      <c r="H16792" s="9" t="s">
        <v>1797</v>
      </c>
      <c r="I16792" t="s">
        <v>1455</v>
      </c>
      <c r="J16792" s="20">
        <v>10</v>
      </c>
      <c r="K16792" s="20" t="s">
        <v>1465</v>
      </c>
      <c r="L16792" t="s">
        <v>1466</v>
      </c>
      <c r="M16792" s="20">
        <v>1.25</v>
      </c>
      <c r="N16792" s="20">
        <v>1.25</v>
      </c>
      <c r="AE16792">
        <f t="shared" si="262"/>
        <v>2012</v>
      </c>
    </row>
    <row r="16793" spans="1:31" x14ac:dyDescent="0.25">
      <c r="A16793" s="7">
        <v>16790</v>
      </c>
      <c r="B16793" s="8">
        <v>41197</v>
      </c>
      <c r="C16793" t="s">
        <v>3</v>
      </c>
      <c r="D16793" t="s">
        <v>1052</v>
      </c>
      <c r="E16793" t="s">
        <v>9</v>
      </c>
      <c r="F16793" t="s">
        <v>1113</v>
      </c>
      <c r="G16793" t="s">
        <v>732</v>
      </c>
      <c r="H16793" s="135" t="s">
        <v>2302</v>
      </c>
      <c r="I16793" t="s">
        <v>1454</v>
      </c>
      <c r="J16793" s="20">
        <v>3</v>
      </c>
      <c r="K16793" s="20" t="s">
        <v>1465</v>
      </c>
      <c r="L16793" t="s">
        <v>1466</v>
      </c>
      <c r="M16793" s="20">
        <v>0.75</v>
      </c>
      <c r="N16793" s="20">
        <v>0.75</v>
      </c>
      <c r="AE16793">
        <f t="shared" si="262"/>
        <v>2012</v>
      </c>
    </row>
    <row r="16794" spans="1:31" x14ac:dyDescent="0.25">
      <c r="A16794" s="7">
        <v>16791</v>
      </c>
      <c r="B16794" s="8">
        <v>41197</v>
      </c>
      <c r="C16794" t="s">
        <v>3</v>
      </c>
      <c r="D16794" t="s">
        <v>542</v>
      </c>
      <c r="E16794" t="s">
        <v>9</v>
      </c>
      <c r="F16794" t="s">
        <v>1052</v>
      </c>
      <c r="G16794" t="s">
        <v>870</v>
      </c>
      <c r="H16794" s="135" t="s">
        <v>2731</v>
      </c>
      <c r="I16794" t="s">
        <v>1455</v>
      </c>
      <c r="J16794" s="20">
        <v>20</v>
      </c>
      <c r="K16794" s="20" t="s">
        <v>3</v>
      </c>
      <c r="L16794" t="s">
        <v>1464</v>
      </c>
      <c r="M16794" s="20">
        <v>3.3</v>
      </c>
      <c r="N16794" s="20">
        <v>2.2000000000000002</v>
      </c>
      <c r="AE16794">
        <f t="shared" si="262"/>
        <v>2012</v>
      </c>
    </row>
    <row r="16795" spans="1:31" x14ac:dyDescent="0.25">
      <c r="A16795" s="7">
        <v>16792</v>
      </c>
      <c r="B16795" s="8">
        <v>41198</v>
      </c>
      <c r="C16795" t="s">
        <v>3</v>
      </c>
      <c r="D16795" t="s">
        <v>543</v>
      </c>
      <c r="E16795" t="s">
        <v>9</v>
      </c>
      <c r="F16795" t="s">
        <v>521</v>
      </c>
      <c r="G16795" t="s">
        <v>714</v>
      </c>
      <c r="H16795" s="135" t="s">
        <v>2031</v>
      </c>
      <c r="I16795" t="s">
        <v>1454</v>
      </c>
      <c r="J16795" s="20">
        <v>12</v>
      </c>
      <c r="K16795" s="20" t="s">
        <v>3</v>
      </c>
      <c r="L16795" t="s">
        <v>1463</v>
      </c>
      <c r="M16795" s="20">
        <v>4.12</v>
      </c>
      <c r="N16795" s="20">
        <v>2.88</v>
      </c>
      <c r="AE16795">
        <f t="shared" si="262"/>
        <v>2012</v>
      </c>
    </row>
    <row r="16796" spans="1:31" x14ac:dyDescent="0.25">
      <c r="A16796" s="7">
        <v>16793</v>
      </c>
      <c r="B16796" s="8">
        <v>41198</v>
      </c>
      <c r="C16796" t="s">
        <v>3</v>
      </c>
      <c r="D16796" t="s">
        <v>914</v>
      </c>
      <c r="E16796" t="s">
        <v>9</v>
      </c>
      <c r="F16796" t="s">
        <v>716</v>
      </c>
      <c r="G16796" t="s">
        <v>714</v>
      </c>
      <c r="H16796" s="135" t="s">
        <v>2004</v>
      </c>
      <c r="I16796" t="s">
        <v>1456</v>
      </c>
      <c r="J16796" s="20">
        <v>80</v>
      </c>
      <c r="K16796" s="20" t="s">
        <v>3</v>
      </c>
      <c r="L16796" t="s">
        <v>1464</v>
      </c>
      <c r="M16796" s="20">
        <v>23.4</v>
      </c>
      <c r="N16796" s="20">
        <v>17.600000000000001</v>
      </c>
      <c r="O16796" t="s">
        <v>3</v>
      </c>
      <c r="P16796" s="13" t="s">
        <v>869</v>
      </c>
      <c r="Q16796" t="s">
        <v>9</v>
      </c>
      <c r="R16796" t="s">
        <v>1045</v>
      </c>
      <c r="S16796" t="s">
        <v>1465</v>
      </c>
      <c r="U16796" t="s">
        <v>1465</v>
      </c>
      <c r="W16796" t="s">
        <v>1465</v>
      </c>
      <c r="Y16796" t="s">
        <v>1465</v>
      </c>
      <c r="AA16796" t="s">
        <v>1465</v>
      </c>
      <c r="AC16796" t="s">
        <v>1465</v>
      </c>
      <c r="AE16796">
        <f t="shared" si="262"/>
        <v>2012</v>
      </c>
    </row>
    <row r="16797" spans="1:31" x14ac:dyDescent="0.25">
      <c r="A16797" s="7">
        <v>16794</v>
      </c>
      <c r="B16797" s="8">
        <v>41198</v>
      </c>
      <c r="C16797" t="s">
        <v>3</v>
      </c>
      <c r="D16797" t="s">
        <v>595</v>
      </c>
      <c r="E16797" t="s">
        <v>9</v>
      </c>
      <c r="F16797" t="s">
        <v>828</v>
      </c>
      <c r="G16797" t="s">
        <v>17</v>
      </c>
      <c r="H16797" s="135" t="s">
        <v>1577</v>
      </c>
      <c r="I16797" t="s">
        <v>1454</v>
      </c>
      <c r="J16797" s="20">
        <v>26</v>
      </c>
      <c r="K16797" s="20" t="s">
        <v>9</v>
      </c>
      <c r="L16797" t="s">
        <v>1463</v>
      </c>
      <c r="M16797" s="20">
        <v>6.24</v>
      </c>
      <c r="N16797" s="20">
        <v>7.76</v>
      </c>
      <c r="AE16797">
        <f t="shared" si="262"/>
        <v>2012</v>
      </c>
    </row>
    <row r="16798" spans="1:31" x14ac:dyDescent="0.25">
      <c r="A16798" s="7">
        <v>16795</v>
      </c>
      <c r="B16798" s="8">
        <v>41199</v>
      </c>
      <c r="C16798" t="s">
        <v>3</v>
      </c>
      <c r="D16798" t="s">
        <v>1092</v>
      </c>
      <c r="E16798" t="s">
        <v>9</v>
      </c>
      <c r="F16798" t="s">
        <v>1113</v>
      </c>
      <c r="G16798" t="s">
        <v>929</v>
      </c>
      <c r="H16798" s="135" t="s">
        <v>1496</v>
      </c>
      <c r="I16798" t="s">
        <v>1454</v>
      </c>
      <c r="J16798" s="20">
        <v>40</v>
      </c>
      <c r="K16798" s="20" t="s">
        <v>3</v>
      </c>
      <c r="L16798" t="s">
        <v>1464</v>
      </c>
      <c r="M16798" s="20">
        <v>12.2</v>
      </c>
      <c r="N16798" s="20">
        <v>8.8000000000000007</v>
      </c>
      <c r="AE16798">
        <f t="shared" si="262"/>
        <v>2012</v>
      </c>
    </row>
    <row r="16799" spans="1:31" x14ac:dyDescent="0.25">
      <c r="A16799" s="7">
        <v>16796</v>
      </c>
      <c r="B16799" s="8">
        <v>41199</v>
      </c>
      <c r="C16799" t="s">
        <v>3</v>
      </c>
      <c r="D16799" t="s">
        <v>614</v>
      </c>
      <c r="E16799" t="s">
        <v>9</v>
      </c>
      <c r="F16799" t="s">
        <v>727</v>
      </c>
      <c r="G16799" t="s">
        <v>1016</v>
      </c>
      <c r="H16799" s="9" t="s">
        <v>2999</v>
      </c>
      <c r="I16799" t="s">
        <v>1454</v>
      </c>
      <c r="J16799" s="20">
        <v>16</v>
      </c>
      <c r="K16799" s="20" t="s">
        <v>3</v>
      </c>
      <c r="L16799" t="s">
        <v>1464</v>
      </c>
      <c r="M16799" s="20">
        <v>5.48</v>
      </c>
      <c r="N16799" s="20">
        <v>3.52</v>
      </c>
      <c r="AE16799">
        <f t="shared" si="262"/>
        <v>2012</v>
      </c>
    </row>
    <row r="16800" spans="1:31" x14ac:dyDescent="0.25">
      <c r="A16800" s="7">
        <v>16797</v>
      </c>
      <c r="B16800" s="8">
        <v>41199</v>
      </c>
      <c r="C16800" t="s">
        <v>3</v>
      </c>
      <c r="D16800" t="s">
        <v>990</v>
      </c>
      <c r="E16800" t="s">
        <v>9</v>
      </c>
      <c r="F16800" t="s">
        <v>1003</v>
      </c>
      <c r="G16800" t="s">
        <v>895</v>
      </c>
      <c r="H16800" s="9" t="s">
        <v>3174</v>
      </c>
      <c r="I16800" t="s">
        <v>1455</v>
      </c>
      <c r="J16800" s="20">
        <v>25</v>
      </c>
      <c r="K16800" s="20" t="s">
        <v>3</v>
      </c>
      <c r="L16800" t="s">
        <v>1464</v>
      </c>
      <c r="M16800" s="20">
        <v>4</v>
      </c>
      <c r="N16800" s="20">
        <v>2.75</v>
      </c>
      <c r="AE16800">
        <f t="shared" si="262"/>
        <v>2012</v>
      </c>
    </row>
    <row r="16801" spans="1:31" x14ac:dyDescent="0.25">
      <c r="A16801" s="7">
        <v>16798</v>
      </c>
      <c r="B16801" s="8">
        <v>41200</v>
      </c>
      <c r="C16801" t="s">
        <v>3</v>
      </c>
      <c r="D16801" t="s">
        <v>1052</v>
      </c>
      <c r="E16801" t="s">
        <v>9</v>
      </c>
      <c r="F16801" t="s">
        <v>1113</v>
      </c>
      <c r="G16801" t="s">
        <v>648</v>
      </c>
      <c r="H16801" s="135" t="s">
        <v>1901</v>
      </c>
      <c r="I16801" t="s">
        <v>1454</v>
      </c>
      <c r="J16801" s="20">
        <v>8</v>
      </c>
      <c r="K16801" s="20" t="s">
        <v>1465</v>
      </c>
      <c r="L16801" t="s">
        <v>1466</v>
      </c>
      <c r="M16801" s="20">
        <v>2</v>
      </c>
      <c r="N16801" s="20">
        <v>2</v>
      </c>
      <c r="AE16801">
        <f t="shared" si="262"/>
        <v>2012</v>
      </c>
    </row>
    <row r="16802" spans="1:31" x14ac:dyDescent="0.25">
      <c r="A16802" s="7">
        <v>16799</v>
      </c>
      <c r="B16802" s="8">
        <v>41200</v>
      </c>
      <c r="C16802" t="s">
        <v>3</v>
      </c>
      <c r="D16802" t="s">
        <v>1052</v>
      </c>
      <c r="E16802" t="s">
        <v>9</v>
      </c>
      <c r="F16802" t="s">
        <v>1034</v>
      </c>
      <c r="G16802" t="s">
        <v>929</v>
      </c>
      <c r="H16802" s="135" t="s">
        <v>2665</v>
      </c>
      <c r="I16802" t="s">
        <v>1454</v>
      </c>
      <c r="J16802" s="20">
        <v>25</v>
      </c>
      <c r="K16802" s="20" t="s">
        <v>1465</v>
      </c>
      <c r="L16802" t="s">
        <v>1466</v>
      </c>
      <c r="M16802" s="20">
        <v>6.25</v>
      </c>
      <c r="N16802" s="20">
        <v>6.25</v>
      </c>
      <c r="AE16802">
        <f t="shared" si="262"/>
        <v>2012</v>
      </c>
    </row>
    <row r="16803" spans="1:31" x14ac:dyDescent="0.25">
      <c r="A16803" s="7">
        <v>16800</v>
      </c>
      <c r="B16803" s="8">
        <v>41200</v>
      </c>
      <c r="C16803" t="s">
        <v>3</v>
      </c>
      <c r="D16803" t="s">
        <v>543</v>
      </c>
      <c r="E16803" t="s">
        <v>9</v>
      </c>
      <c r="F16803" t="s">
        <v>767</v>
      </c>
      <c r="G16803" t="s">
        <v>377</v>
      </c>
      <c r="H16803" s="9" t="s">
        <v>2149</v>
      </c>
      <c r="I16803" t="s">
        <v>1454</v>
      </c>
      <c r="J16803" s="20">
        <v>24</v>
      </c>
      <c r="K16803" s="20" t="s">
        <v>3</v>
      </c>
      <c r="L16803" t="s">
        <v>1463</v>
      </c>
      <c r="M16803" s="20">
        <v>7.24</v>
      </c>
      <c r="N16803" s="20">
        <v>5.76</v>
      </c>
      <c r="AE16803">
        <f t="shared" si="262"/>
        <v>2012</v>
      </c>
    </row>
    <row r="16804" spans="1:31" x14ac:dyDescent="0.25">
      <c r="A16804" s="7">
        <v>16801</v>
      </c>
      <c r="B16804" s="8">
        <v>41200</v>
      </c>
      <c r="C16804" t="s">
        <v>3</v>
      </c>
      <c r="D16804" t="s">
        <v>543</v>
      </c>
      <c r="E16804" t="s">
        <v>9</v>
      </c>
      <c r="F16804" t="s">
        <v>1131</v>
      </c>
      <c r="G16804" t="s">
        <v>1016</v>
      </c>
      <c r="H16804" s="135" t="s">
        <v>3139</v>
      </c>
      <c r="I16804" t="s">
        <v>1454</v>
      </c>
      <c r="J16804" s="20">
        <v>10</v>
      </c>
      <c r="K16804" s="20" t="s">
        <v>3</v>
      </c>
      <c r="L16804" t="s">
        <v>1464</v>
      </c>
      <c r="M16804" s="20">
        <v>3.8</v>
      </c>
      <c r="N16804" s="20">
        <v>2.2000000000000002</v>
      </c>
      <c r="AE16804">
        <f t="shared" si="262"/>
        <v>2012</v>
      </c>
    </row>
    <row r="16805" spans="1:31" x14ac:dyDescent="0.25">
      <c r="A16805" s="7">
        <v>16802</v>
      </c>
      <c r="B16805" s="8">
        <v>41200</v>
      </c>
      <c r="C16805" t="s">
        <v>3</v>
      </c>
      <c r="D16805" t="s">
        <v>543</v>
      </c>
      <c r="E16805" t="s">
        <v>9</v>
      </c>
      <c r="F16805" t="s">
        <v>1131</v>
      </c>
      <c r="G16805" t="s">
        <v>895</v>
      </c>
      <c r="H16805" s="9" t="s">
        <v>2969</v>
      </c>
      <c r="I16805" t="s">
        <v>1454</v>
      </c>
      <c r="J16805" s="20">
        <v>30</v>
      </c>
      <c r="K16805" s="20" t="s">
        <v>9</v>
      </c>
      <c r="L16805" t="s">
        <v>1464</v>
      </c>
      <c r="M16805" s="20">
        <v>6.6</v>
      </c>
      <c r="N16805" s="20">
        <v>9.4</v>
      </c>
      <c r="AE16805">
        <f t="shared" si="262"/>
        <v>2012</v>
      </c>
    </row>
    <row r="16806" spans="1:31" x14ac:dyDescent="0.25">
      <c r="A16806" s="7">
        <v>16803</v>
      </c>
      <c r="B16806" s="8">
        <v>41200</v>
      </c>
      <c r="C16806" t="s">
        <v>3</v>
      </c>
      <c r="D16806" t="s">
        <v>1113</v>
      </c>
      <c r="E16806" t="s">
        <v>9</v>
      </c>
      <c r="F16806" t="s">
        <v>1123</v>
      </c>
      <c r="G16806" t="s">
        <v>895</v>
      </c>
      <c r="H16806" s="9" t="s">
        <v>3174</v>
      </c>
      <c r="I16806" t="s">
        <v>1454</v>
      </c>
      <c r="J16806" s="20">
        <v>35</v>
      </c>
      <c r="K16806" s="20" t="s">
        <v>9</v>
      </c>
      <c r="L16806" t="s">
        <v>1464</v>
      </c>
      <c r="M16806" s="20">
        <v>7.7</v>
      </c>
      <c r="N16806" s="20">
        <v>10.8</v>
      </c>
      <c r="AE16806">
        <f t="shared" si="262"/>
        <v>2012</v>
      </c>
    </row>
    <row r="16807" spans="1:31" x14ac:dyDescent="0.25">
      <c r="A16807" s="7">
        <v>16804</v>
      </c>
      <c r="B16807" s="8">
        <v>41201</v>
      </c>
      <c r="C16807" t="s">
        <v>3</v>
      </c>
      <c r="D16807" t="s">
        <v>952</v>
      </c>
      <c r="E16807" t="s">
        <v>9</v>
      </c>
      <c r="F16807" t="s">
        <v>1031</v>
      </c>
      <c r="G16807" t="s">
        <v>732</v>
      </c>
      <c r="H16807" s="135" t="s">
        <v>2307</v>
      </c>
      <c r="I16807" t="s">
        <v>1454</v>
      </c>
      <c r="J16807" s="20">
        <v>10</v>
      </c>
      <c r="K16807" s="20" t="s">
        <v>9</v>
      </c>
      <c r="L16807" t="s">
        <v>1464</v>
      </c>
      <c r="M16807" s="20">
        <v>2.2000000000000002</v>
      </c>
      <c r="N16807" s="20">
        <v>3.8</v>
      </c>
      <c r="AE16807">
        <f t="shared" si="262"/>
        <v>2012</v>
      </c>
    </row>
    <row r="16808" spans="1:31" x14ac:dyDescent="0.25">
      <c r="A16808" s="7">
        <v>16805</v>
      </c>
      <c r="B16808" s="8">
        <v>41201</v>
      </c>
      <c r="C16808" t="s">
        <v>3</v>
      </c>
      <c r="D16808" t="s">
        <v>1120</v>
      </c>
      <c r="E16808" t="s">
        <v>9</v>
      </c>
      <c r="F16808" t="s">
        <v>1113</v>
      </c>
      <c r="G16808" t="s">
        <v>569</v>
      </c>
      <c r="H16808" s="135" t="s">
        <v>1496</v>
      </c>
      <c r="I16808" t="s">
        <v>1454</v>
      </c>
      <c r="J16808" s="20">
        <v>21</v>
      </c>
      <c r="K16808" s="20" t="s">
        <v>9</v>
      </c>
      <c r="L16808" t="s">
        <v>1464</v>
      </c>
      <c r="M16808" s="20">
        <v>4.62</v>
      </c>
      <c r="N16808" s="20">
        <v>6.88</v>
      </c>
      <c r="AE16808">
        <f t="shared" si="262"/>
        <v>2012</v>
      </c>
    </row>
    <row r="16809" spans="1:31" x14ac:dyDescent="0.25">
      <c r="A16809" s="7">
        <v>16806</v>
      </c>
      <c r="B16809" s="8">
        <v>41201</v>
      </c>
      <c r="C16809" t="s">
        <v>3</v>
      </c>
      <c r="D16809" t="s">
        <v>518</v>
      </c>
      <c r="E16809" t="s">
        <v>9</v>
      </c>
      <c r="F16809" t="s">
        <v>1032</v>
      </c>
      <c r="G16809" t="s">
        <v>648</v>
      </c>
      <c r="H16809" s="135" t="s">
        <v>1852</v>
      </c>
      <c r="I16809" t="s">
        <v>1454</v>
      </c>
      <c r="J16809" s="20">
        <v>15</v>
      </c>
      <c r="K16809" s="20" t="s">
        <v>1465</v>
      </c>
      <c r="L16809" t="s">
        <v>1466</v>
      </c>
      <c r="M16809" s="20">
        <v>3.75</v>
      </c>
      <c r="N16809" s="20">
        <v>3.75</v>
      </c>
      <c r="AE16809">
        <f t="shared" si="262"/>
        <v>2012</v>
      </c>
    </row>
    <row r="16810" spans="1:31" x14ac:dyDescent="0.25">
      <c r="A16810" s="7">
        <v>16807</v>
      </c>
      <c r="B16810" s="8">
        <v>41201</v>
      </c>
      <c r="C16810" t="s">
        <v>3</v>
      </c>
      <c r="D16810" t="s">
        <v>518</v>
      </c>
      <c r="E16810" t="s">
        <v>9</v>
      </c>
      <c r="F16810" t="s">
        <v>828</v>
      </c>
      <c r="G16810" t="s">
        <v>648</v>
      </c>
      <c r="H16810" s="135" t="s">
        <v>1799</v>
      </c>
      <c r="I16810" t="s">
        <v>1454</v>
      </c>
      <c r="J16810" s="20">
        <v>19</v>
      </c>
      <c r="K16810" s="20" t="s">
        <v>3</v>
      </c>
      <c r="L16810" t="s">
        <v>1463</v>
      </c>
      <c r="M16810" s="20">
        <v>5.94</v>
      </c>
      <c r="N16810" s="20">
        <v>4.5599999999999996</v>
      </c>
      <c r="AE16810">
        <f t="shared" si="262"/>
        <v>2012</v>
      </c>
    </row>
    <row r="16811" spans="1:31" x14ac:dyDescent="0.25">
      <c r="A16811" s="7">
        <v>16808</v>
      </c>
      <c r="B16811" s="8">
        <v>41201</v>
      </c>
      <c r="C16811" t="s">
        <v>3</v>
      </c>
      <c r="D16811" t="s">
        <v>1155</v>
      </c>
      <c r="E16811" t="s">
        <v>9</v>
      </c>
      <c r="F16811" t="s">
        <v>1153</v>
      </c>
      <c r="G16811" t="s">
        <v>1016</v>
      </c>
      <c r="H16811" s="9" t="s">
        <v>2900</v>
      </c>
      <c r="I16811" t="s">
        <v>1454</v>
      </c>
      <c r="J16811" s="20">
        <v>24</v>
      </c>
      <c r="K16811" s="20" t="s">
        <v>3</v>
      </c>
      <c r="L16811" t="s">
        <v>1464</v>
      </c>
      <c r="M16811" s="20">
        <v>7.72</v>
      </c>
      <c r="N16811" s="20">
        <v>5.28</v>
      </c>
      <c r="AE16811">
        <f t="shared" si="262"/>
        <v>2012</v>
      </c>
    </row>
    <row r="16812" spans="1:31" x14ac:dyDescent="0.25">
      <c r="A16812" s="7">
        <v>16809</v>
      </c>
      <c r="B16812" s="8">
        <v>41201</v>
      </c>
      <c r="C16812" t="s">
        <v>3</v>
      </c>
      <c r="D16812" t="s">
        <v>543</v>
      </c>
      <c r="E16812" t="s">
        <v>9</v>
      </c>
      <c r="F16812" t="s">
        <v>19</v>
      </c>
      <c r="G16812" t="s">
        <v>929</v>
      </c>
      <c r="H16812" s="9" t="s">
        <v>2652</v>
      </c>
      <c r="I16812" t="s">
        <v>1454</v>
      </c>
      <c r="J16812" s="20">
        <v>15</v>
      </c>
      <c r="K16812" s="20" t="s">
        <v>3</v>
      </c>
      <c r="L16812" t="s">
        <v>1464</v>
      </c>
      <c r="M16812" s="20">
        <v>5.2</v>
      </c>
      <c r="N16812" s="20">
        <v>3.3</v>
      </c>
      <c r="AE16812">
        <f t="shared" si="262"/>
        <v>2012</v>
      </c>
    </row>
    <row r="16813" spans="1:31" x14ac:dyDescent="0.25">
      <c r="A16813" s="7">
        <v>16810</v>
      </c>
      <c r="B16813" s="8">
        <v>41202</v>
      </c>
      <c r="C16813" t="s">
        <v>3</v>
      </c>
      <c r="D16813" t="s">
        <v>1008</v>
      </c>
      <c r="E16813" t="s">
        <v>9</v>
      </c>
      <c r="F16813" t="s">
        <v>1113</v>
      </c>
      <c r="G16813" t="s">
        <v>17</v>
      </c>
      <c r="H16813" s="135" t="s">
        <v>1502</v>
      </c>
      <c r="I16813" t="s">
        <v>1454</v>
      </c>
      <c r="J16813" s="20">
        <v>78</v>
      </c>
      <c r="K16813" s="20" t="s">
        <v>9</v>
      </c>
      <c r="L16813" t="s">
        <v>1464</v>
      </c>
      <c r="M16813" s="20">
        <v>17.16</v>
      </c>
      <c r="N16813" s="20">
        <v>22.84</v>
      </c>
      <c r="AE16813">
        <f t="shared" si="262"/>
        <v>2012</v>
      </c>
    </row>
    <row r="16814" spans="1:31" x14ac:dyDescent="0.25">
      <c r="A16814" s="7">
        <v>16811</v>
      </c>
      <c r="B16814" s="8">
        <v>41202</v>
      </c>
      <c r="C16814" t="s">
        <v>3</v>
      </c>
      <c r="D16814" t="s">
        <v>1123</v>
      </c>
      <c r="E16814" t="s">
        <v>9</v>
      </c>
      <c r="F16814" t="s">
        <v>1106</v>
      </c>
      <c r="G16814" t="s">
        <v>929</v>
      </c>
      <c r="H16814" s="135" t="s">
        <v>2743</v>
      </c>
      <c r="I16814" t="s">
        <v>1454</v>
      </c>
      <c r="J16814" s="20">
        <v>40</v>
      </c>
      <c r="K16814" s="20" t="s">
        <v>3</v>
      </c>
      <c r="L16814" t="s">
        <v>1464</v>
      </c>
      <c r="M16814" s="20">
        <v>12.2</v>
      </c>
      <c r="N16814" s="20">
        <v>8.8000000000000007</v>
      </c>
      <c r="AE16814">
        <f t="shared" si="262"/>
        <v>2012</v>
      </c>
    </row>
    <row r="16815" spans="1:31" x14ac:dyDescent="0.25">
      <c r="A16815" s="7">
        <v>16812</v>
      </c>
      <c r="B16815" s="8">
        <v>41203</v>
      </c>
      <c r="C16815" t="s">
        <v>3</v>
      </c>
      <c r="D16815" t="s">
        <v>233</v>
      </c>
      <c r="E16815" t="s">
        <v>9</v>
      </c>
      <c r="F16815" t="s">
        <v>543</v>
      </c>
      <c r="G16815" t="s">
        <v>377</v>
      </c>
      <c r="H16815" s="135" t="s">
        <v>1496</v>
      </c>
      <c r="I16815" t="s">
        <v>1454</v>
      </c>
      <c r="J16815" s="20">
        <v>17</v>
      </c>
      <c r="K16815" s="20" t="s">
        <v>3</v>
      </c>
      <c r="L16815" t="s">
        <v>1464</v>
      </c>
      <c r="M16815" s="20">
        <v>5.76</v>
      </c>
      <c r="N16815" s="20">
        <v>3.74</v>
      </c>
      <c r="AE16815">
        <f t="shared" si="262"/>
        <v>2012</v>
      </c>
    </row>
    <row r="16816" spans="1:31" x14ac:dyDescent="0.25">
      <c r="A16816" s="7">
        <v>16813</v>
      </c>
      <c r="B16816" s="8">
        <v>41203</v>
      </c>
      <c r="C16816" t="s">
        <v>3</v>
      </c>
      <c r="D16816" t="s">
        <v>543</v>
      </c>
      <c r="E16816" t="s">
        <v>9</v>
      </c>
      <c r="F16816" t="s">
        <v>521</v>
      </c>
      <c r="G16816" t="s">
        <v>377</v>
      </c>
      <c r="H16816" s="9" t="s">
        <v>3175</v>
      </c>
      <c r="I16816" t="s">
        <v>1454</v>
      </c>
      <c r="J16816" s="20">
        <v>38</v>
      </c>
      <c r="K16816" s="20" t="s">
        <v>3</v>
      </c>
      <c r="L16816" t="s">
        <v>1464</v>
      </c>
      <c r="M16816" s="20">
        <v>11.64</v>
      </c>
      <c r="N16816" s="20">
        <v>8.36</v>
      </c>
      <c r="AE16816">
        <f t="shared" si="262"/>
        <v>2012</v>
      </c>
    </row>
    <row r="16817" spans="1:31" x14ac:dyDescent="0.25">
      <c r="A16817" s="7">
        <v>16814</v>
      </c>
      <c r="B16817" s="8">
        <v>41203</v>
      </c>
      <c r="C16817" t="s">
        <v>3</v>
      </c>
      <c r="D16817" t="s">
        <v>1096</v>
      </c>
      <c r="E16817" t="s">
        <v>9</v>
      </c>
      <c r="F16817" t="s">
        <v>395</v>
      </c>
      <c r="G16817" t="s">
        <v>929</v>
      </c>
      <c r="H16817" s="135" t="s">
        <v>2713</v>
      </c>
      <c r="I16817" t="s">
        <v>1454</v>
      </c>
      <c r="J16817" s="20">
        <v>41</v>
      </c>
      <c r="K16817" s="20" t="s">
        <v>3</v>
      </c>
      <c r="L16817" t="s">
        <v>1464</v>
      </c>
      <c r="M16817" s="20">
        <v>12.48</v>
      </c>
      <c r="N16817" s="20">
        <v>9.02</v>
      </c>
      <c r="AE16817">
        <f t="shared" si="262"/>
        <v>2012</v>
      </c>
    </row>
    <row r="16818" spans="1:31" x14ac:dyDescent="0.25">
      <c r="A16818" s="7">
        <v>16815</v>
      </c>
      <c r="B16818" s="8">
        <v>41203</v>
      </c>
      <c r="C16818" t="s">
        <v>3</v>
      </c>
      <c r="D16818" t="s">
        <v>1095</v>
      </c>
      <c r="E16818" t="s">
        <v>9</v>
      </c>
      <c r="F16818" t="s">
        <v>1111</v>
      </c>
      <c r="G16818" t="s">
        <v>895</v>
      </c>
      <c r="H16818" s="9" t="s">
        <v>2969</v>
      </c>
      <c r="I16818" t="s">
        <v>1454</v>
      </c>
      <c r="J16818" s="20">
        <v>80</v>
      </c>
      <c r="K16818" s="20" t="s">
        <v>1465</v>
      </c>
      <c r="L16818" t="s">
        <v>1466</v>
      </c>
      <c r="M16818" s="20">
        <v>20</v>
      </c>
      <c r="N16818" s="20">
        <v>20</v>
      </c>
      <c r="AE16818">
        <f t="shared" si="262"/>
        <v>2012</v>
      </c>
    </row>
    <row r="16819" spans="1:31" x14ac:dyDescent="0.25">
      <c r="A16819" s="7">
        <v>16816</v>
      </c>
      <c r="B16819" s="8">
        <v>41203</v>
      </c>
      <c r="C16819" t="s">
        <v>3</v>
      </c>
      <c r="D16819" t="s">
        <v>1060</v>
      </c>
      <c r="E16819" t="s">
        <v>9</v>
      </c>
      <c r="F16819" t="s">
        <v>1045</v>
      </c>
      <c r="G16819" t="s">
        <v>648</v>
      </c>
      <c r="H16819" s="136" t="s">
        <v>1496</v>
      </c>
      <c r="I16819" t="s">
        <v>1454</v>
      </c>
      <c r="J16819" s="20">
        <v>69</v>
      </c>
      <c r="K16819" s="20" t="s">
        <v>3</v>
      </c>
      <c r="L16819" t="s">
        <v>1463</v>
      </c>
      <c r="M16819" s="20">
        <v>18.940000000000001</v>
      </c>
      <c r="N16819" s="20">
        <v>16.559999999999999</v>
      </c>
      <c r="AE16819">
        <f t="shared" si="262"/>
        <v>2012</v>
      </c>
    </row>
    <row r="16820" spans="1:31" x14ac:dyDescent="0.25">
      <c r="A16820" s="7">
        <v>16817</v>
      </c>
      <c r="B16820" s="8">
        <v>41204</v>
      </c>
      <c r="C16820" t="s">
        <v>3</v>
      </c>
      <c r="D16820" t="s">
        <v>1163</v>
      </c>
      <c r="E16820" t="s">
        <v>9</v>
      </c>
      <c r="F16820" t="s">
        <v>678</v>
      </c>
      <c r="G16820" t="s">
        <v>648</v>
      </c>
      <c r="H16820" s="135" t="s">
        <v>1877</v>
      </c>
      <c r="I16820" t="s">
        <v>1458</v>
      </c>
      <c r="J16820" s="20">
        <v>6</v>
      </c>
      <c r="K16820" s="20" t="s">
        <v>1465</v>
      </c>
      <c r="L16820" t="s">
        <v>1466</v>
      </c>
      <c r="M16820" s="20">
        <v>30</v>
      </c>
      <c r="N16820" s="20">
        <v>10</v>
      </c>
      <c r="AE16820">
        <f t="shared" si="262"/>
        <v>2012</v>
      </c>
    </row>
    <row r="16821" spans="1:31" x14ac:dyDescent="0.25">
      <c r="A16821" s="7">
        <v>16818</v>
      </c>
      <c r="B16821" s="8">
        <v>41205</v>
      </c>
      <c r="C16821" t="s">
        <v>3</v>
      </c>
      <c r="D16821" t="s">
        <v>19</v>
      </c>
      <c r="E16821" t="s">
        <v>9</v>
      </c>
      <c r="F16821" t="s">
        <v>1164</v>
      </c>
      <c r="G16821" t="s">
        <v>929</v>
      </c>
      <c r="H16821" s="135" t="s">
        <v>2659</v>
      </c>
      <c r="I16821" t="s">
        <v>1458</v>
      </c>
      <c r="J16821" s="20">
        <v>12</v>
      </c>
      <c r="K16821" s="20" t="s">
        <v>9</v>
      </c>
      <c r="L16821" t="s">
        <v>1463</v>
      </c>
      <c r="M16821" s="20">
        <v>10</v>
      </c>
      <c r="N16821" s="20">
        <v>30</v>
      </c>
      <c r="AE16821">
        <f t="shared" si="262"/>
        <v>2012</v>
      </c>
    </row>
    <row r="16822" spans="1:31" x14ac:dyDescent="0.25">
      <c r="A16822" s="7">
        <v>16819</v>
      </c>
      <c r="B16822" s="8">
        <v>41205</v>
      </c>
      <c r="C16822" t="s">
        <v>3</v>
      </c>
      <c r="D16822" t="s">
        <v>168</v>
      </c>
      <c r="E16822" t="s">
        <v>9</v>
      </c>
      <c r="F16822" t="s">
        <v>1113</v>
      </c>
      <c r="G16822" t="s">
        <v>65</v>
      </c>
      <c r="H16822" s="135" t="s">
        <v>1558</v>
      </c>
      <c r="I16822" t="s">
        <v>1454</v>
      </c>
      <c r="J16822" s="20">
        <v>18</v>
      </c>
      <c r="K16822" s="20" t="s">
        <v>1465</v>
      </c>
      <c r="L16822" t="s">
        <v>1466</v>
      </c>
      <c r="M16822" s="20">
        <v>4.5</v>
      </c>
      <c r="N16822" s="20">
        <v>4.5</v>
      </c>
      <c r="AE16822">
        <f t="shared" si="262"/>
        <v>2012</v>
      </c>
    </row>
    <row r="16823" spans="1:31" x14ac:dyDescent="0.25">
      <c r="A16823" s="7">
        <v>16820</v>
      </c>
      <c r="B16823" s="8">
        <v>41206</v>
      </c>
      <c r="C16823" t="s">
        <v>3</v>
      </c>
      <c r="D16823" t="s">
        <v>1092</v>
      </c>
      <c r="E16823" t="s">
        <v>9</v>
      </c>
      <c r="F16823" t="s">
        <v>836</v>
      </c>
      <c r="G16823" t="s">
        <v>633</v>
      </c>
      <c r="H16823" s="135" t="s">
        <v>3176</v>
      </c>
      <c r="I16823" t="s">
        <v>1454</v>
      </c>
      <c r="J16823" s="20">
        <v>13</v>
      </c>
      <c r="K16823" s="20" t="s">
        <v>1465</v>
      </c>
      <c r="L16823" t="s">
        <v>1466</v>
      </c>
      <c r="M16823" s="20">
        <v>3.25</v>
      </c>
      <c r="N16823" s="20">
        <v>3.25</v>
      </c>
      <c r="AE16823">
        <f t="shared" si="262"/>
        <v>2012</v>
      </c>
    </row>
    <row r="16824" spans="1:31" x14ac:dyDescent="0.25">
      <c r="A16824" s="7">
        <v>16821</v>
      </c>
      <c r="B16824" s="8">
        <v>41206</v>
      </c>
      <c r="C16824" t="s">
        <v>3</v>
      </c>
      <c r="D16824" t="s">
        <v>543</v>
      </c>
      <c r="E16824" t="s">
        <v>9</v>
      </c>
      <c r="F16824" t="s">
        <v>55</v>
      </c>
      <c r="G16824" t="s">
        <v>929</v>
      </c>
      <c r="H16824" s="135" t="s">
        <v>2686</v>
      </c>
      <c r="I16824" t="s">
        <v>1454</v>
      </c>
      <c r="J16824" s="20">
        <v>39</v>
      </c>
      <c r="K16824" s="20" t="s">
        <v>9</v>
      </c>
      <c r="L16824" t="s">
        <v>1463</v>
      </c>
      <c r="M16824" s="20">
        <v>9.36</v>
      </c>
      <c r="N16824" s="20">
        <v>11.14</v>
      </c>
      <c r="AE16824">
        <f t="shared" si="262"/>
        <v>2012</v>
      </c>
    </row>
    <row r="16825" spans="1:31" x14ac:dyDescent="0.25">
      <c r="A16825" s="7">
        <v>16822</v>
      </c>
      <c r="B16825" s="8">
        <v>41206</v>
      </c>
      <c r="C16825" t="s">
        <v>3</v>
      </c>
      <c r="D16825" t="s">
        <v>1092</v>
      </c>
      <c r="E16825" t="s">
        <v>9</v>
      </c>
      <c r="F16825" t="s">
        <v>976</v>
      </c>
      <c r="G16825" t="s">
        <v>929</v>
      </c>
      <c r="H16825" s="9" t="s">
        <v>3177</v>
      </c>
      <c r="I16825" t="s">
        <v>1454</v>
      </c>
      <c r="J16825" s="20">
        <v>31</v>
      </c>
      <c r="K16825" s="20" t="s">
        <v>3</v>
      </c>
      <c r="L16825" t="s">
        <v>1464</v>
      </c>
      <c r="M16825" s="20">
        <v>9.68</v>
      </c>
      <c r="N16825" s="20">
        <v>6.82</v>
      </c>
      <c r="AE16825">
        <f t="shared" si="262"/>
        <v>2012</v>
      </c>
    </row>
    <row r="16826" spans="1:31" x14ac:dyDescent="0.25">
      <c r="A16826" s="7">
        <v>16823</v>
      </c>
      <c r="B16826" s="8">
        <v>41206</v>
      </c>
      <c r="C16826" t="s">
        <v>3</v>
      </c>
      <c r="D16826" t="s">
        <v>1092</v>
      </c>
      <c r="E16826" t="s">
        <v>9</v>
      </c>
      <c r="F16826" t="s">
        <v>976</v>
      </c>
      <c r="G16826" t="s">
        <v>929</v>
      </c>
      <c r="H16826" s="135" t="s">
        <v>1496</v>
      </c>
      <c r="I16826" t="s">
        <v>1454</v>
      </c>
      <c r="J16826" s="20">
        <v>10</v>
      </c>
      <c r="K16826" s="20" t="s">
        <v>3</v>
      </c>
      <c r="L16826" t="s">
        <v>1464</v>
      </c>
      <c r="M16826" s="20">
        <v>3.8</v>
      </c>
      <c r="N16826" s="20">
        <v>2.2000000000000002</v>
      </c>
      <c r="AE16826">
        <f t="shared" si="262"/>
        <v>2012</v>
      </c>
    </row>
    <row r="16827" spans="1:31" x14ac:dyDescent="0.25">
      <c r="A16827" s="7">
        <v>16824</v>
      </c>
      <c r="B16827" s="8">
        <v>41206</v>
      </c>
      <c r="C16827" t="s">
        <v>3</v>
      </c>
      <c r="D16827" t="s">
        <v>543</v>
      </c>
      <c r="E16827" t="s">
        <v>9</v>
      </c>
      <c r="F16827" t="s">
        <v>1131</v>
      </c>
      <c r="G16827" t="s">
        <v>895</v>
      </c>
      <c r="H16827" s="135" t="s">
        <v>2717</v>
      </c>
      <c r="I16827" t="s">
        <v>1454</v>
      </c>
      <c r="J16827" s="20">
        <v>21</v>
      </c>
      <c r="K16827" s="20" t="s">
        <v>9</v>
      </c>
      <c r="L16827" t="s">
        <v>1464</v>
      </c>
      <c r="M16827" s="20">
        <v>4.62</v>
      </c>
      <c r="N16827" s="20">
        <v>6.88</v>
      </c>
      <c r="AE16827">
        <f t="shared" si="262"/>
        <v>2012</v>
      </c>
    </row>
    <row r="16828" spans="1:31" x14ac:dyDescent="0.25">
      <c r="A16828" s="7">
        <v>16825</v>
      </c>
      <c r="B16828" s="8">
        <v>41206</v>
      </c>
      <c r="C16828" t="s">
        <v>3</v>
      </c>
      <c r="D16828" t="s">
        <v>1092</v>
      </c>
      <c r="E16828" t="s">
        <v>9</v>
      </c>
      <c r="F16828" t="s">
        <v>836</v>
      </c>
      <c r="G16828" t="s">
        <v>633</v>
      </c>
      <c r="H16828" s="135" t="s">
        <v>1496</v>
      </c>
      <c r="I16828" t="s">
        <v>1454</v>
      </c>
      <c r="J16828" s="20">
        <v>13</v>
      </c>
      <c r="K16828" s="20" t="s">
        <v>9</v>
      </c>
      <c r="L16828" t="s">
        <v>1464</v>
      </c>
      <c r="M16828" s="20">
        <v>2.86</v>
      </c>
      <c r="N16828" s="20">
        <v>4.6400000000000006</v>
      </c>
      <c r="AE16828">
        <f t="shared" si="262"/>
        <v>2012</v>
      </c>
    </row>
    <row r="16829" spans="1:31" x14ac:dyDescent="0.25">
      <c r="A16829" s="7">
        <v>16826</v>
      </c>
      <c r="B16829" s="8">
        <v>41207</v>
      </c>
      <c r="C16829" t="s">
        <v>3</v>
      </c>
      <c r="D16829" t="s">
        <v>543</v>
      </c>
      <c r="E16829" t="s">
        <v>9</v>
      </c>
      <c r="F16829" t="s">
        <v>733</v>
      </c>
      <c r="G16829" t="s">
        <v>929</v>
      </c>
      <c r="H16829" s="135" t="s">
        <v>2644</v>
      </c>
      <c r="I16829" t="s">
        <v>1454</v>
      </c>
      <c r="J16829" s="20">
        <v>15</v>
      </c>
      <c r="K16829" s="20" t="s">
        <v>3</v>
      </c>
      <c r="L16829" t="s">
        <v>1464</v>
      </c>
      <c r="M16829" s="20">
        <v>5.2</v>
      </c>
      <c r="N16829" s="20">
        <v>3.3</v>
      </c>
      <c r="AE16829">
        <f t="shared" si="262"/>
        <v>2012</v>
      </c>
    </row>
    <row r="16830" spans="1:31" x14ac:dyDescent="0.25">
      <c r="A16830" s="7">
        <v>16827</v>
      </c>
      <c r="B16830" s="8">
        <v>41207</v>
      </c>
      <c r="C16830" t="s">
        <v>3</v>
      </c>
      <c r="D16830" t="s">
        <v>1085</v>
      </c>
      <c r="E16830" t="s">
        <v>9</v>
      </c>
      <c r="F16830" t="s">
        <v>900</v>
      </c>
      <c r="G16830" t="s">
        <v>929</v>
      </c>
      <c r="H16830" s="135" t="s">
        <v>2921</v>
      </c>
      <c r="I16830" t="s">
        <v>1454</v>
      </c>
      <c r="J16830" s="20">
        <v>8</v>
      </c>
      <c r="K16830" s="20" t="s">
        <v>3</v>
      </c>
      <c r="L16830" t="s">
        <v>1464</v>
      </c>
      <c r="M16830" s="20">
        <v>3.24</v>
      </c>
      <c r="N16830" s="20">
        <v>1.76</v>
      </c>
      <c r="AE16830">
        <f t="shared" si="262"/>
        <v>2012</v>
      </c>
    </row>
    <row r="16831" spans="1:31" x14ac:dyDescent="0.25">
      <c r="A16831" s="7">
        <v>16828</v>
      </c>
      <c r="B16831" s="8">
        <v>41208</v>
      </c>
      <c r="C16831" t="s">
        <v>3</v>
      </c>
      <c r="D16831" t="s">
        <v>518</v>
      </c>
      <c r="E16831" t="s">
        <v>9</v>
      </c>
      <c r="F16831" t="s">
        <v>1032</v>
      </c>
      <c r="G16831" t="s">
        <v>648</v>
      </c>
      <c r="H16831" s="136" t="s">
        <v>1496</v>
      </c>
      <c r="I16831" t="s">
        <v>1454</v>
      </c>
      <c r="J16831" s="20">
        <v>10</v>
      </c>
      <c r="K16831" s="20" t="s">
        <v>9</v>
      </c>
      <c r="L16831" t="s">
        <v>1464</v>
      </c>
      <c r="M16831" s="20">
        <v>2.2000000000000002</v>
      </c>
      <c r="N16831" s="20">
        <v>3.8</v>
      </c>
      <c r="AE16831">
        <f t="shared" si="262"/>
        <v>2012</v>
      </c>
    </row>
    <row r="16832" spans="1:31" x14ac:dyDescent="0.25">
      <c r="A16832" s="7">
        <v>16829</v>
      </c>
      <c r="B16832" s="8">
        <v>41209</v>
      </c>
      <c r="C16832" t="s">
        <v>3</v>
      </c>
      <c r="D16832" t="s">
        <v>1165</v>
      </c>
      <c r="E16832" t="s">
        <v>9</v>
      </c>
      <c r="F16832" t="s">
        <v>678</v>
      </c>
      <c r="G16832" t="s">
        <v>648</v>
      </c>
      <c r="H16832" s="135" t="s">
        <v>1877</v>
      </c>
      <c r="I16832" t="s">
        <v>1458</v>
      </c>
      <c r="J16832" s="20">
        <v>6</v>
      </c>
      <c r="K16832" s="20" t="s">
        <v>9</v>
      </c>
      <c r="L16832" t="s">
        <v>1463</v>
      </c>
      <c r="M16832" s="20">
        <v>30</v>
      </c>
      <c r="N16832" s="20">
        <v>10</v>
      </c>
      <c r="AE16832">
        <f t="shared" si="262"/>
        <v>2012</v>
      </c>
    </row>
    <row r="16833" spans="1:31" x14ac:dyDescent="0.25">
      <c r="A16833" s="7">
        <v>16830</v>
      </c>
      <c r="B16833" s="8">
        <v>41209</v>
      </c>
      <c r="C16833" t="s">
        <v>3</v>
      </c>
      <c r="D16833" t="s">
        <v>365</v>
      </c>
      <c r="E16833" t="s">
        <v>9</v>
      </c>
      <c r="F16833" t="s">
        <v>1166</v>
      </c>
      <c r="G16833" t="s">
        <v>14</v>
      </c>
      <c r="H16833" s="135" t="s">
        <v>1553</v>
      </c>
      <c r="I16833" t="s">
        <v>1458</v>
      </c>
      <c r="J16833" s="20">
        <v>26</v>
      </c>
      <c r="K16833" s="20" t="s">
        <v>3</v>
      </c>
      <c r="L16833" t="s">
        <v>1463</v>
      </c>
      <c r="M16833" s="20">
        <v>10</v>
      </c>
      <c r="N16833" s="20">
        <v>30</v>
      </c>
      <c r="AE16833">
        <f t="shared" si="262"/>
        <v>2012</v>
      </c>
    </row>
    <row r="16834" spans="1:31" x14ac:dyDescent="0.25">
      <c r="A16834" s="7">
        <v>16831</v>
      </c>
      <c r="B16834" s="8">
        <v>41209</v>
      </c>
      <c r="C16834" t="s">
        <v>3</v>
      </c>
      <c r="D16834" t="s">
        <v>982</v>
      </c>
      <c r="E16834" t="s">
        <v>9</v>
      </c>
      <c r="F16834" t="s">
        <v>1113</v>
      </c>
      <c r="G16834" t="s">
        <v>11</v>
      </c>
      <c r="H16834" s="135" t="s">
        <v>1505</v>
      </c>
      <c r="I16834" t="s">
        <v>1454</v>
      </c>
      <c r="J16834" s="20">
        <v>86</v>
      </c>
      <c r="K16834" s="20" t="s">
        <v>9</v>
      </c>
      <c r="L16834" t="s">
        <v>1464</v>
      </c>
      <c r="M16834" s="20">
        <v>18.920000000000002</v>
      </c>
      <c r="N16834" s="20">
        <v>25.08</v>
      </c>
      <c r="AE16834">
        <f t="shared" si="262"/>
        <v>2012</v>
      </c>
    </row>
    <row r="16835" spans="1:31" x14ac:dyDescent="0.25">
      <c r="A16835" s="7">
        <v>16832</v>
      </c>
      <c r="B16835" s="8">
        <v>41209</v>
      </c>
      <c r="C16835" t="s">
        <v>3</v>
      </c>
      <c r="D16835" t="s">
        <v>1113</v>
      </c>
      <c r="E16835" t="s">
        <v>9</v>
      </c>
      <c r="F16835" t="s">
        <v>1092</v>
      </c>
      <c r="G16835" t="s">
        <v>895</v>
      </c>
      <c r="H16835" s="135" t="s">
        <v>1496</v>
      </c>
      <c r="I16835" t="s">
        <v>1454</v>
      </c>
      <c r="J16835" s="20">
        <v>15</v>
      </c>
      <c r="K16835" s="20" t="s">
        <v>9</v>
      </c>
      <c r="L16835" t="s">
        <v>1463</v>
      </c>
      <c r="M16835" s="20">
        <v>3.6</v>
      </c>
      <c r="N16835" s="20">
        <v>4.9000000000000004</v>
      </c>
      <c r="AE16835">
        <f t="shared" si="262"/>
        <v>2012</v>
      </c>
    </row>
    <row r="16836" spans="1:31" x14ac:dyDescent="0.25">
      <c r="A16836" s="7">
        <v>16833</v>
      </c>
      <c r="B16836" s="8">
        <v>41210</v>
      </c>
      <c r="C16836" t="s">
        <v>3</v>
      </c>
      <c r="D16836" t="s">
        <v>543</v>
      </c>
      <c r="E16836" t="s">
        <v>9</v>
      </c>
      <c r="F16836" t="s">
        <v>521</v>
      </c>
      <c r="G16836" t="s">
        <v>714</v>
      </c>
      <c r="H16836" s="135" t="s">
        <v>2433</v>
      </c>
      <c r="I16836" t="s">
        <v>1454</v>
      </c>
      <c r="J16836" s="20">
        <v>104</v>
      </c>
      <c r="K16836" s="20" t="s">
        <v>9</v>
      </c>
      <c r="L16836" t="s">
        <v>1464</v>
      </c>
      <c r="M16836" s="20">
        <v>22.88</v>
      </c>
      <c r="N16836" s="20">
        <v>30.12</v>
      </c>
      <c r="AE16836">
        <f t="shared" ref="AE16836:AE16899" si="263">YEAR(B16836)</f>
        <v>2012</v>
      </c>
    </row>
    <row r="16837" spans="1:31" x14ac:dyDescent="0.25">
      <c r="A16837" s="7">
        <v>16834</v>
      </c>
      <c r="B16837" s="8">
        <v>41210</v>
      </c>
      <c r="C16837" t="s">
        <v>3</v>
      </c>
      <c r="D16837" t="s">
        <v>543</v>
      </c>
      <c r="E16837" t="s">
        <v>9</v>
      </c>
      <c r="F16837" t="s">
        <v>45</v>
      </c>
      <c r="G16837" t="s">
        <v>377</v>
      </c>
      <c r="H16837" s="9" t="s">
        <v>3178</v>
      </c>
      <c r="I16837" t="s">
        <v>1454</v>
      </c>
      <c r="J16837" s="20">
        <v>39</v>
      </c>
      <c r="K16837" s="20" t="s">
        <v>9</v>
      </c>
      <c r="L16837" t="s">
        <v>1463</v>
      </c>
      <c r="M16837" s="20">
        <v>9.36</v>
      </c>
      <c r="N16837" s="20">
        <v>11.14</v>
      </c>
      <c r="AE16837">
        <f t="shared" si="263"/>
        <v>2012</v>
      </c>
    </row>
    <row r="16838" spans="1:31" x14ac:dyDescent="0.25">
      <c r="A16838" s="7">
        <v>16835</v>
      </c>
      <c r="B16838" s="8">
        <v>41210</v>
      </c>
      <c r="C16838" t="s">
        <v>3</v>
      </c>
      <c r="D16838" t="s">
        <v>1113</v>
      </c>
      <c r="E16838" t="s">
        <v>9</v>
      </c>
      <c r="F16838" t="s">
        <v>1092</v>
      </c>
      <c r="G16838" t="s">
        <v>895</v>
      </c>
      <c r="H16838" s="135" t="s">
        <v>2534</v>
      </c>
      <c r="I16838" t="s">
        <v>1454</v>
      </c>
      <c r="J16838" s="20">
        <v>15</v>
      </c>
      <c r="K16838" s="20" t="s">
        <v>1465</v>
      </c>
      <c r="L16838" t="s">
        <v>1466</v>
      </c>
      <c r="M16838" s="20">
        <v>3.75</v>
      </c>
      <c r="N16838" s="20">
        <v>3.75</v>
      </c>
      <c r="AE16838">
        <f t="shared" si="263"/>
        <v>2012</v>
      </c>
    </row>
    <row r="16839" spans="1:31" x14ac:dyDescent="0.25">
      <c r="A16839" s="7">
        <v>16836</v>
      </c>
      <c r="B16839" s="8">
        <v>41210</v>
      </c>
      <c r="C16839" t="s">
        <v>3</v>
      </c>
      <c r="D16839" t="s">
        <v>1113</v>
      </c>
      <c r="E16839" t="s">
        <v>9</v>
      </c>
      <c r="F16839" t="s">
        <v>1123</v>
      </c>
      <c r="G16839" t="s">
        <v>929</v>
      </c>
      <c r="H16839" s="9" t="s">
        <v>2750</v>
      </c>
      <c r="I16839" t="s">
        <v>1454</v>
      </c>
      <c r="J16839" s="20">
        <v>40</v>
      </c>
      <c r="K16839" s="20" t="s">
        <v>9</v>
      </c>
      <c r="L16839" t="s">
        <v>1464</v>
      </c>
      <c r="M16839" s="20">
        <v>8.8000000000000007</v>
      </c>
      <c r="N16839" s="20">
        <v>12.2</v>
      </c>
      <c r="AE16839">
        <f t="shared" si="263"/>
        <v>2012</v>
      </c>
    </row>
    <row r="16840" spans="1:31" x14ac:dyDescent="0.25">
      <c r="A16840" s="7">
        <v>16837</v>
      </c>
      <c r="B16840" s="8">
        <v>41211</v>
      </c>
      <c r="C16840" t="s">
        <v>3</v>
      </c>
      <c r="D16840" t="s">
        <v>1090</v>
      </c>
      <c r="E16840" t="s">
        <v>9</v>
      </c>
      <c r="F16840" t="s">
        <v>767</v>
      </c>
      <c r="G16840" t="s">
        <v>377</v>
      </c>
      <c r="H16840" s="135" t="s">
        <v>1496</v>
      </c>
      <c r="I16840" t="s">
        <v>1454</v>
      </c>
      <c r="J16840" s="20">
        <v>38</v>
      </c>
      <c r="K16840" s="20" t="s">
        <v>3</v>
      </c>
      <c r="L16840" t="s">
        <v>1464</v>
      </c>
      <c r="M16840" s="20">
        <v>11.64</v>
      </c>
      <c r="N16840" s="20">
        <v>8.36</v>
      </c>
      <c r="AE16840">
        <f t="shared" si="263"/>
        <v>2012</v>
      </c>
    </row>
    <row r="16841" spans="1:31" x14ac:dyDescent="0.25">
      <c r="A16841" s="7">
        <v>16838</v>
      </c>
      <c r="B16841" s="8">
        <v>41211</v>
      </c>
      <c r="C16841" t="s">
        <v>3</v>
      </c>
      <c r="D16841" t="s">
        <v>776</v>
      </c>
      <c r="E16841" t="s">
        <v>9</v>
      </c>
      <c r="F16841" t="s">
        <v>767</v>
      </c>
      <c r="G16841" t="s">
        <v>870</v>
      </c>
      <c r="H16841" s="135" t="s">
        <v>2473</v>
      </c>
      <c r="I16841" t="s">
        <v>1454</v>
      </c>
      <c r="J16841" s="20">
        <v>31</v>
      </c>
      <c r="K16841" s="20" t="s">
        <v>9</v>
      </c>
      <c r="L16841" t="s">
        <v>1464</v>
      </c>
      <c r="M16841" s="20">
        <v>6.82</v>
      </c>
      <c r="N16841" s="20">
        <v>9.68</v>
      </c>
      <c r="AE16841">
        <f t="shared" si="263"/>
        <v>2012</v>
      </c>
    </row>
    <row r="16842" spans="1:31" x14ac:dyDescent="0.25">
      <c r="A16842" s="7">
        <v>16839</v>
      </c>
      <c r="B16842" s="8">
        <v>41211</v>
      </c>
      <c r="C16842" t="s">
        <v>3</v>
      </c>
      <c r="D16842" t="s">
        <v>104</v>
      </c>
      <c r="E16842" t="s">
        <v>9</v>
      </c>
      <c r="F16842" t="s">
        <v>727</v>
      </c>
      <c r="G16842" t="s">
        <v>929</v>
      </c>
      <c r="H16842" s="135" t="s">
        <v>2678</v>
      </c>
      <c r="I16842" t="s">
        <v>1454</v>
      </c>
      <c r="J16842" s="20">
        <v>30</v>
      </c>
      <c r="K16842" s="20" t="s">
        <v>9</v>
      </c>
      <c r="L16842" t="s">
        <v>1464</v>
      </c>
      <c r="M16842" s="20">
        <v>6.6</v>
      </c>
      <c r="N16842" s="20">
        <v>9.4</v>
      </c>
      <c r="AE16842">
        <f t="shared" si="263"/>
        <v>2012</v>
      </c>
    </row>
    <row r="16843" spans="1:31" x14ac:dyDescent="0.25">
      <c r="A16843" s="7">
        <v>16840</v>
      </c>
      <c r="B16843" s="8">
        <v>41212</v>
      </c>
      <c r="C16843" t="s">
        <v>3</v>
      </c>
      <c r="D16843" t="s">
        <v>918</v>
      </c>
      <c r="E16843" t="s">
        <v>9</v>
      </c>
      <c r="F16843" t="s">
        <v>1142</v>
      </c>
      <c r="G16843" t="s">
        <v>648</v>
      </c>
      <c r="H16843" s="135" t="s">
        <v>2377</v>
      </c>
      <c r="I16843" t="s">
        <v>1454</v>
      </c>
      <c r="J16843" s="20">
        <v>36</v>
      </c>
      <c r="K16843" s="20" t="s">
        <v>3</v>
      </c>
      <c r="L16843" t="s">
        <v>1464</v>
      </c>
      <c r="M16843" s="20">
        <v>11.08</v>
      </c>
      <c r="N16843" s="20">
        <v>7.92</v>
      </c>
      <c r="AE16843">
        <f t="shared" si="263"/>
        <v>2012</v>
      </c>
    </row>
    <row r="16844" spans="1:31" x14ac:dyDescent="0.25">
      <c r="A16844" s="7">
        <v>16841</v>
      </c>
      <c r="B16844" s="8">
        <v>41212</v>
      </c>
      <c r="C16844" t="s">
        <v>3</v>
      </c>
      <c r="D16844" t="s">
        <v>168</v>
      </c>
      <c r="E16844" t="s">
        <v>9</v>
      </c>
      <c r="F16844" t="s">
        <v>1113</v>
      </c>
      <c r="G16844" t="s">
        <v>17</v>
      </c>
      <c r="H16844" s="135" t="s">
        <v>1502</v>
      </c>
      <c r="I16844" t="s">
        <v>1454</v>
      </c>
      <c r="J16844" s="20">
        <v>56</v>
      </c>
      <c r="K16844" s="20" t="s">
        <v>9</v>
      </c>
      <c r="L16844" t="s">
        <v>1464</v>
      </c>
      <c r="M16844" s="20">
        <v>12.32</v>
      </c>
      <c r="N16844" s="20">
        <v>16.68</v>
      </c>
      <c r="AE16844">
        <f t="shared" si="263"/>
        <v>2012</v>
      </c>
    </row>
    <row r="16845" spans="1:31" x14ac:dyDescent="0.25">
      <c r="A16845" s="7">
        <v>16842</v>
      </c>
      <c r="B16845" s="8">
        <v>41212</v>
      </c>
      <c r="C16845" t="s">
        <v>3</v>
      </c>
      <c r="D16845" t="s">
        <v>868</v>
      </c>
      <c r="E16845" t="s">
        <v>9</v>
      </c>
      <c r="F16845" t="s">
        <v>1088</v>
      </c>
      <c r="G16845" t="s">
        <v>895</v>
      </c>
      <c r="H16845" s="135" t="s">
        <v>3179</v>
      </c>
      <c r="I16845" t="s">
        <v>1454</v>
      </c>
      <c r="J16845" s="20">
        <v>38</v>
      </c>
      <c r="K16845" s="20" t="s">
        <v>9</v>
      </c>
      <c r="L16845" t="s">
        <v>1463</v>
      </c>
      <c r="M16845" s="20">
        <v>9.1199999999999992</v>
      </c>
      <c r="N16845" s="20">
        <v>10.88</v>
      </c>
      <c r="AE16845">
        <f t="shared" si="263"/>
        <v>2012</v>
      </c>
    </row>
    <row r="16846" spans="1:31" x14ac:dyDescent="0.25">
      <c r="A16846" s="7">
        <v>16843</v>
      </c>
      <c r="B16846" s="8">
        <v>41212</v>
      </c>
      <c r="C16846" t="s">
        <v>3</v>
      </c>
      <c r="D16846" t="s">
        <v>786</v>
      </c>
      <c r="E16846" t="s">
        <v>9</v>
      </c>
      <c r="F16846" t="s">
        <v>91</v>
      </c>
      <c r="G16846" t="s">
        <v>895</v>
      </c>
      <c r="H16846" s="135" t="s">
        <v>3088</v>
      </c>
      <c r="I16846" t="s">
        <v>1454</v>
      </c>
      <c r="J16846" s="20">
        <v>16</v>
      </c>
      <c r="K16846" s="20" t="s">
        <v>9</v>
      </c>
      <c r="L16846" t="s">
        <v>1464</v>
      </c>
      <c r="M16846" s="20">
        <v>3.52</v>
      </c>
      <c r="N16846" s="20">
        <v>5.48</v>
      </c>
      <c r="AE16846">
        <f t="shared" si="263"/>
        <v>2012</v>
      </c>
    </row>
    <row r="16847" spans="1:31" x14ac:dyDescent="0.25">
      <c r="A16847" s="7">
        <v>16844</v>
      </c>
      <c r="B16847" s="8">
        <v>41213</v>
      </c>
      <c r="C16847" t="s">
        <v>3</v>
      </c>
      <c r="D16847" t="s">
        <v>952</v>
      </c>
      <c r="E16847" t="s">
        <v>9</v>
      </c>
      <c r="F16847" t="s">
        <v>91</v>
      </c>
      <c r="G16847" t="s">
        <v>569</v>
      </c>
      <c r="H16847" s="135" t="s">
        <v>1659</v>
      </c>
      <c r="I16847" t="s">
        <v>1454</v>
      </c>
      <c r="J16847" s="20">
        <v>14</v>
      </c>
      <c r="K16847" s="20" t="s">
        <v>1465</v>
      </c>
      <c r="L16847" t="s">
        <v>1466</v>
      </c>
      <c r="M16847" s="20">
        <v>3.5</v>
      </c>
      <c r="N16847" s="20">
        <v>3.5</v>
      </c>
      <c r="AE16847">
        <f t="shared" si="263"/>
        <v>2012</v>
      </c>
    </row>
    <row r="16848" spans="1:31" x14ac:dyDescent="0.25">
      <c r="A16848" s="7">
        <v>16845</v>
      </c>
      <c r="B16848" s="8">
        <v>41213</v>
      </c>
      <c r="C16848" t="s">
        <v>3</v>
      </c>
      <c r="D16848" t="s">
        <v>107</v>
      </c>
      <c r="E16848" t="s">
        <v>9</v>
      </c>
      <c r="F16848" t="s">
        <v>1159</v>
      </c>
      <c r="G16848" t="s">
        <v>648</v>
      </c>
      <c r="H16848" s="136" t="s">
        <v>1812</v>
      </c>
      <c r="I16848" t="s">
        <v>1454</v>
      </c>
      <c r="J16848" s="20">
        <v>6</v>
      </c>
      <c r="K16848" s="20" t="s">
        <v>1465</v>
      </c>
      <c r="L16848" t="s">
        <v>1466</v>
      </c>
      <c r="M16848" s="20">
        <v>1.5</v>
      </c>
      <c r="N16848" s="20">
        <v>1.5</v>
      </c>
      <c r="AE16848">
        <f t="shared" si="263"/>
        <v>2012</v>
      </c>
    </row>
    <row r="16849" spans="1:31" x14ac:dyDescent="0.25">
      <c r="A16849" s="7">
        <v>16846</v>
      </c>
      <c r="B16849" s="8">
        <v>41213</v>
      </c>
      <c r="C16849" t="s">
        <v>3</v>
      </c>
      <c r="D16849" t="s">
        <v>1042</v>
      </c>
      <c r="E16849" t="s">
        <v>9</v>
      </c>
      <c r="F16849" t="s">
        <v>1167</v>
      </c>
      <c r="G16849" t="s">
        <v>648</v>
      </c>
      <c r="H16849" s="135" t="s">
        <v>1921</v>
      </c>
      <c r="I16849" t="s">
        <v>1458</v>
      </c>
      <c r="J16849" s="20">
        <v>3</v>
      </c>
      <c r="K16849" s="20" t="s">
        <v>1465</v>
      </c>
      <c r="L16849" t="s">
        <v>1466</v>
      </c>
      <c r="M16849" s="20">
        <v>10</v>
      </c>
      <c r="N16849" s="20">
        <v>30</v>
      </c>
      <c r="AE16849">
        <f t="shared" si="263"/>
        <v>2012</v>
      </c>
    </row>
    <row r="16850" spans="1:31" x14ac:dyDescent="0.25">
      <c r="A16850" s="7">
        <v>16847</v>
      </c>
      <c r="B16850" s="8">
        <v>41213</v>
      </c>
      <c r="C16850" t="s">
        <v>3</v>
      </c>
      <c r="D16850" t="s">
        <v>1113</v>
      </c>
      <c r="E16850" t="s">
        <v>9</v>
      </c>
      <c r="F16850" t="s">
        <v>1092</v>
      </c>
      <c r="G16850" t="s">
        <v>895</v>
      </c>
      <c r="H16850" s="135" t="s">
        <v>1496</v>
      </c>
      <c r="I16850" t="s">
        <v>1454</v>
      </c>
      <c r="J16850" s="20">
        <v>35</v>
      </c>
      <c r="K16850" s="20" t="s">
        <v>9</v>
      </c>
      <c r="L16850" t="s">
        <v>1464</v>
      </c>
      <c r="M16850" s="20">
        <v>7.7</v>
      </c>
      <c r="N16850" s="20">
        <v>10.8</v>
      </c>
      <c r="AE16850">
        <f t="shared" si="263"/>
        <v>2012</v>
      </c>
    </row>
    <row r="16851" spans="1:31" x14ac:dyDescent="0.25">
      <c r="A16851" s="7">
        <v>16848</v>
      </c>
      <c r="B16851" s="8">
        <v>41216</v>
      </c>
      <c r="C16851" t="s">
        <v>3</v>
      </c>
      <c r="D16851" t="s">
        <v>1123</v>
      </c>
      <c r="E16851" t="s">
        <v>9</v>
      </c>
      <c r="F16851" t="s">
        <v>1113</v>
      </c>
      <c r="G16851" t="s">
        <v>732</v>
      </c>
      <c r="H16851" s="135" t="s">
        <v>2223</v>
      </c>
      <c r="I16851" t="s">
        <v>1454</v>
      </c>
      <c r="J16851" s="20">
        <v>30</v>
      </c>
      <c r="K16851" s="20" t="s">
        <v>3</v>
      </c>
      <c r="L16851" t="s">
        <v>1464</v>
      </c>
      <c r="M16851" s="20">
        <v>9.4</v>
      </c>
      <c r="N16851" s="20">
        <v>6.6</v>
      </c>
      <c r="AE16851">
        <f t="shared" si="263"/>
        <v>2012</v>
      </c>
    </row>
    <row r="16852" spans="1:31" x14ac:dyDescent="0.25">
      <c r="A16852" s="7">
        <v>16849</v>
      </c>
      <c r="B16852" s="8">
        <v>41217</v>
      </c>
      <c r="C16852" t="s">
        <v>3</v>
      </c>
      <c r="D16852" t="s">
        <v>787</v>
      </c>
      <c r="E16852" t="s">
        <v>9</v>
      </c>
      <c r="F16852" t="s">
        <v>828</v>
      </c>
      <c r="G16852" t="s">
        <v>732</v>
      </c>
      <c r="H16852" s="135" t="s">
        <v>3180</v>
      </c>
      <c r="I16852" t="s">
        <v>1454</v>
      </c>
      <c r="J16852" s="20">
        <v>80</v>
      </c>
      <c r="K16852" s="20" t="s">
        <v>1465</v>
      </c>
      <c r="L16852" t="s">
        <v>1466</v>
      </c>
      <c r="M16852" s="20">
        <v>20</v>
      </c>
      <c r="N16852" s="20">
        <v>20</v>
      </c>
      <c r="AE16852">
        <f t="shared" si="263"/>
        <v>2012</v>
      </c>
    </row>
    <row r="16853" spans="1:31" x14ac:dyDescent="0.25">
      <c r="A16853" s="7">
        <v>16850</v>
      </c>
      <c r="B16853" s="8">
        <v>41234</v>
      </c>
      <c r="C16853" t="s">
        <v>3</v>
      </c>
      <c r="D16853" t="s">
        <v>1064</v>
      </c>
      <c r="E16853" t="s">
        <v>9</v>
      </c>
      <c r="F16853" t="s">
        <v>1028</v>
      </c>
      <c r="G16853" t="s">
        <v>861</v>
      </c>
      <c r="H16853" s="135" t="s">
        <v>2437</v>
      </c>
      <c r="I16853" t="s">
        <v>1454</v>
      </c>
      <c r="J16853" s="20">
        <v>27</v>
      </c>
      <c r="K16853" s="20" t="s">
        <v>3</v>
      </c>
      <c r="L16853" t="s">
        <v>1463</v>
      </c>
      <c r="M16853" s="20">
        <v>8.02</v>
      </c>
      <c r="N16853" s="20">
        <v>6.48</v>
      </c>
      <c r="AE16853">
        <f t="shared" si="263"/>
        <v>2012</v>
      </c>
    </row>
    <row r="16854" spans="1:31" x14ac:dyDescent="0.25">
      <c r="A16854" s="7">
        <v>16851</v>
      </c>
      <c r="B16854" s="8">
        <v>41234</v>
      </c>
      <c r="C16854" t="s">
        <v>3</v>
      </c>
      <c r="D16854" t="s">
        <v>1092</v>
      </c>
      <c r="E16854" t="s">
        <v>9</v>
      </c>
      <c r="F16854" t="s">
        <v>1135</v>
      </c>
      <c r="G16854" t="s">
        <v>732</v>
      </c>
      <c r="H16854" s="135" t="s">
        <v>2283</v>
      </c>
      <c r="I16854" t="s">
        <v>1454</v>
      </c>
      <c r="J16854" s="20">
        <v>20</v>
      </c>
      <c r="K16854" s="20" t="s">
        <v>3</v>
      </c>
      <c r="L16854" t="s">
        <v>1464</v>
      </c>
      <c r="M16854" s="20">
        <v>6.6</v>
      </c>
      <c r="N16854" s="20">
        <v>4.4000000000000004</v>
      </c>
      <c r="AE16854">
        <f t="shared" si="263"/>
        <v>2012</v>
      </c>
    </row>
    <row r="16855" spans="1:31" x14ac:dyDescent="0.25">
      <c r="A16855" s="7">
        <v>16852</v>
      </c>
      <c r="B16855" s="8">
        <v>41234</v>
      </c>
      <c r="C16855" t="s">
        <v>3</v>
      </c>
      <c r="D16855" t="s">
        <v>767</v>
      </c>
      <c r="E16855" t="s">
        <v>9</v>
      </c>
      <c r="F16855" t="s">
        <v>992</v>
      </c>
      <c r="G16855" t="s">
        <v>569</v>
      </c>
      <c r="H16855" s="135" t="s">
        <v>2170</v>
      </c>
      <c r="I16855" t="s">
        <v>1454</v>
      </c>
      <c r="J16855" s="20">
        <v>27</v>
      </c>
      <c r="K16855" s="20" t="s">
        <v>9</v>
      </c>
      <c r="L16855" t="s">
        <v>1463</v>
      </c>
      <c r="M16855" s="20">
        <v>6.48</v>
      </c>
      <c r="N16855" s="20">
        <v>8.02</v>
      </c>
      <c r="AE16855">
        <f t="shared" si="263"/>
        <v>2012</v>
      </c>
    </row>
    <row r="16856" spans="1:31" x14ac:dyDescent="0.25">
      <c r="A16856" s="7">
        <v>16853</v>
      </c>
      <c r="B16856" s="8">
        <v>41234</v>
      </c>
      <c r="C16856" t="s">
        <v>3</v>
      </c>
      <c r="D16856" t="s">
        <v>982</v>
      </c>
      <c r="E16856" t="s">
        <v>9</v>
      </c>
      <c r="F16856" t="s">
        <v>1106</v>
      </c>
      <c r="G16856" t="s">
        <v>929</v>
      </c>
      <c r="H16856" s="135" t="s">
        <v>2678</v>
      </c>
      <c r="I16856" t="s">
        <v>1454</v>
      </c>
      <c r="J16856" s="20">
        <v>31</v>
      </c>
      <c r="K16856" s="20" t="s">
        <v>9</v>
      </c>
      <c r="L16856" t="s">
        <v>1464</v>
      </c>
      <c r="M16856" s="20">
        <v>6.82</v>
      </c>
      <c r="N16856" s="20">
        <v>9.68</v>
      </c>
      <c r="AE16856">
        <f t="shared" si="263"/>
        <v>2012</v>
      </c>
    </row>
    <row r="16857" spans="1:31" x14ac:dyDescent="0.25">
      <c r="A16857" s="7">
        <v>16854</v>
      </c>
      <c r="B16857" s="8">
        <v>41234</v>
      </c>
      <c r="C16857" t="s">
        <v>3</v>
      </c>
      <c r="D16857" t="s">
        <v>1140</v>
      </c>
      <c r="E16857" t="s">
        <v>9</v>
      </c>
      <c r="F16857" t="s">
        <v>1134</v>
      </c>
      <c r="G16857" t="s">
        <v>895</v>
      </c>
      <c r="H16857" s="136" t="s">
        <v>3016</v>
      </c>
      <c r="I16857" t="s">
        <v>1455</v>
      </c>
      <c r="J16857" s="20">
        <v>27</v>
      </c>
      <c r="K16857" s="20" t="s">
        <v>3</v>
      </c>
      <c r="L16857" t="s">
        <v>1464</v>
      </c>
      <c r="M16857" s="20">
        <v>4.28</v>
      </c>
      <c r="N16857" s="20">
        <v>2.9699999999999998</v>
      </c>
      <c r="AE16857">
        <f t="shared" si="263"/>
        <v>2012</v>
      </c>
    </row>
    <row r="16858" spans="1:31" x14ac:dyDescent="0.25">
      <c r="A16858" s="7">
        <v>16855</v>
      </c>
      <c r="B16858" s="8">
        <v>41234</v>
      </c>
      <c r="C16858" t="s">
        <v>3</v>
      </c>
      <c r="D16858" t="s">
        <v>1123</v>
      </c>
      <c r="E16858" t="s">
        <v>9</v>
      </c>
      <c r="F16858" t="s">
        <v>1153</v>
      </c>
      <c r="G16858" t="s">
        <v>895</v>
      </c>
      <c r="H16858" s="135" t="s">
        <v>2939</v>
      </c>
      <c r="I16858" t="s">
        <v>1454</v>
      </c>
      <c r="J16858" s="20">
        <v>30</v>
      </c>
      <c r="K16858" s="20" t="s">
        <v>9</v>
      </c>
      <c r="L16858" t="s">
        <v>1463</v>
      </c>
      <c r="M16858" s="20">
        <v>7.2</v>
      </c>
      <c r="N16858" s="20">
        <v>8.8000000000000007</v>
      </c>
      <c r="AE16858">
        <f t="shared" si="263"/>
        <v>2012</v>
      </c>
    </row>
    <row r="16859" spans="1:31" x14ac:dyDescent="0.25">
      <c r="A16859" s="7">
        <v>16856</v>
      </c>
      <c r="B16859" s="8">
        <v>41234</v>
      </c>
      <c r="C16859" t="s">
        <v>3</v>
      </c>
      <c r="D16859" t="s">
        <v>521</v>
      </c>
      <c r="E16859" t="s">
        <v>9</v>
      </c>
      <c r="F16859" t="s">
        <v>1168</v>
      </c>
      <c r="G16859" t="s">
        <v>633</v>
      </c>
      <c r="H16859" s="135" t="s">
        <v>2257</v>
      </c>
      <c r="I16859" t="s">
        <v>1458</v>
      </c>
      <c r="J16859" s="20">
        <v>6</v>
      </c>
      <c r="K16859" s="20" t="s">
        <v>3</v>
      </c>
      <c r="L16859" t="s">
        <v>1464</v>
      </c>
      <c r="M16859" s="20">
        <v>10</v>
      </c>
      <c r="N16859" s="20">
        <v>30</v>
      </c>
      <c r="AE16859">
        <f t="shared" si="263"/>
        <v>2012</v>
      </c>
    </row>
    <row r="16860" spans="1:31" x14ac:dyDescent="0.25">
      <c r="A16860" s="7">
        <v>16857</v>
      </c>
      <c r="B16860" s="8">
        <v>41235</v>
      </c>
      <c r="C16860" t="s">
        <v>3</v>
      </c>
      <c r="D16860" t="s">
        <v>1003</v>
      </c>
      <c r="E16860" t="s">
        <v>9</v>
      </c>
      <c r="F16860" t="s">
        <v>990</v>
      </c>
      <c r="G16860" t="s">
        <v>569</v>
      </c>
      <c r="H16860" s="135" t="s">
        <v>1951</v>
      </c>
      <c r="I16860" t="s">
        <v>1455</v>
      </c>
      <c r="J16860" s="20">
        <v>20</v>
      </c>
      <c r="K16860" s="20" t="s">
        <v>9</v>
      </c>
      <c r="L16860" t="s">
        <v>1464</v>
      </c>
      <c r="M16860" s="20">
        <v>2.2000000000000002</v>
      </c>
      <c r="N16860" s="20">
        <v>3.3</v>
      </c>
      <c r="AE16860">
        <f t="shared" si="263"/>
        <v>2012</v>
      </c>
    </row>
    <row r="16861" spans="1:31" x14ac:dyDescent="0.25">
      <c r="A16861" s="7">
        <v>16858</v>
      </c>
      <c r="B16861" s="8">
        <v>41235</v>
      </c>
      <c r="C16861" t="s">
        <v>3</v>
      </c>
      <c r="D16861" t="s">
        <v>543</v>
      </c>
      <c r="E16861" t="s">
        <v>9</v>
      </c>
      <c r="F16861" t="s">
        <v>733</v>
      </c>
      <c r="G16861" t="s">
        <v>377</v>
      </c>
      <c r="H16861" s="9" t="s">
        <v>2412</v>
      </c>
      <c r="I16861" t="s">
        <v>1454</v>
      </c>
      <c r="J16861" s="20">
        <v>50</v>
      </c>
      <c r="K16861" s="20" t="s">
        <v>1465</v>
      </c>
      <c r="L16861" t="s">
        <v>1466</v>
      </c>
      <c r="M16861" s="20">
        <v>12.5</v>
      </c>
      <c r="N16861" s="20">
        <v>12.5</v>
      </c>
      <c r="AE16861">
        <f t="shared" si="263"/>
        <v>2012</v>
      </c>
    </row>
    <row r="16862" spans="1:31" x14ac:dyDescent="0.25">
      <c r="A16862" s="7">
        <v>16859</v>
      </c>
      <c r="B16862" s="8">
        <v>41235</v>
      </c>
      <c r="C16862" t="s">
        <v>3</v>
      </c>
      <c r="D16862" t="s">
        <v>543</v>
      </c>
      <c r="E16862" t="s">
        <v>9</v>
      </c>
      <c r="F16862" t="s">
        <v>900</v>
      </c>
      <c r="G16862" t="s">
        <v>648</v>
      </c>
      <c r="H16862" s="9" t="s">
        <v>2347</v>
      </c>
      <c r="I16862" t="s">
        <v>1454</v>
      </c>
      <c r="J16862" s="20">
        <v>46</v>
      </c>
      <c r="K16862" s="20" t="s">
        <v>9</v>
      </c>
      <c r="L16862" t="s">
        <v>1464</v>
      </c>
      <c r="M16862" s="20">
        <v>10.120000000000001</v>
      </c>
      <c r="N16862" s="20">
        <v>13.879999999999999</v>
      </c>
      <c r="AE16862">
        <f t="shared" si="263"/>
        <v>2012</v>
      </c>
    </row>
    <row r="16863" spans="1:31" x14ac:dyDescent="0.25">
      <c r="A16863" s="7">
        <v>16860</v>
      </c>
      <c r="B16863" s="8">
        <v>41235</v>
      </c>
      <c r="C16863" t="s">
        <v>3</v>
      </c>
      <c r="D16863" t="s">
        <v>1163</v>
      </c>
      <c r="E16863" t="s">
        <v>9</v>
      </c>
      <c r="F16863" t="s">
        <v>1164</v>
      </c>
      <c r="G16863" t="s">
        <v>929</v>
      </c>
      <c r="H16863" s="135" t="s">
        <v>2658</v>
      </c>
      <c r="I16863" t="s">
        <v>1454</v>
      </c>
      <c r="J16863" s="20">
        <v>21</v>
      </c>
      <c r="K16863" s="20" t="s">
        <v>9</v>
      </c>
      <c r="L16863" t="s">
        <v>1463</v>
      </c>
      <c r="M16863" s="20">
        <v>5.04</v>
      </c>
      <c r="N16863" s="20">
        <v>6.46</v>
      </c>
      <c r="AE16863">
        <f t="shared" si="263"/>
        <v>2012</v>
      </c>
    </row>
    <row r="16864" spans="1:31" x14ac:dyDescent="0.25">
      <c r="A16864" s="7">
        <v>16861</v>
      </c>
      <c r="B16864" s="8">
        <v>41235</v>
      </c>
      <c r="C16864" t="s">
        <v>3</v>
      </c>
      <c r="D16864" t="s">
        <v>1003</v>
      </c>
      <c r="E16864" t="s">
        <v>9</v>
      </c>
      <c r="F16864" t="s">
        <v>990</v>
      </c>
      <c r="G16864" t="s">
        <v>895</v>
      </c>
      <c r="H16864" s="9" t="s">
        <v>3174</v>
      </c>
      <c r="I16864" t="s">
        <v>1455</v>
      </c>
      <c r="J16864" s="20">
        <v>23</v>
      </c>
      <c r="K16864" s="20" t="s">
        <v>3</v>
      </c>
      <c r="L16864" t="s">
        <v>1464</v>
      </c>
      <c r="M16864" s="20">
        <v>3.7199999999999998</v>
      </c>
      <c r="N16864" s="20">
        <v>2.5300000000000002</v>
      </c>
      <c r="AE16864">
        <f t="shared" si="263"/>
        <v>2012</v>
      </c>
    </row>
    <row r="16865" spans="1:31" x14ac:dyDescent="0.25">
      <c r="A16865" s="7">
        <v>16862</v>
      </c>
      <c r="B16865" s="8">
        <v>41235</v>
      </c>
      <c r="C16865" t="s">
        <v>3</v>
      </c>
      <c r="D16865" t="s">
        <v>990</v>
      </c>
      <c r="E16865" t="s">
        <v>9</v>
      </c>
      <c r="F16865" t="s">
        <v>1003</v>
      </c>
      <c r="G16865" t="s">
        <v>895</v>
      </c>
      <c r="H16865" s="9" t="s">
        <v>2850</v>
      </c>
      <c r="I16865" t="s">
        <v>1455</v>
      </c>
      <c r="J16865" s="20">
        <v>35</v>
      </c>
      <c r="K16865" s="20" t="s">
        <v>1465</v>
      </c>
      <c r="L16865" t="s">
        <v>1466</v>
      </c>
      <c r="M16865" s="20">
        <v>4.375</v>
      </c>
      <c r="N16865" s="20">
        <v>4.375</v>
      </c>
      <c r="AE16865">
        <f t="shared" si="263"/>
        <v>2012</v>
      </c>
    </row>
    <row r="16866" spans="1:31" x14ac:dyDescent="0.25">
      <c r="A16866" s="7">
        <v>16863</v>
      </c>
      <c r="B16866" s="8">
        <v>41236</v>
      </c>
      <c r="C16866" t="s">
        <v>3</v>
      </c>
      <c r="D16866" t="s">
        <v>779</v>
      </c>
      <c r="E16866" t="s">
        <v>9</v>
      </c>
      <c r="F16866" t="s">
        <v>833</v>
      </c>
      <c r="G16866" t="s">
        <v>732</v>
      </c>
      <c r="H16866" s="135" t="s">
        <v>2385</v>
      </c>
      <c r="I16866" t="s">
        <v>1454</v>
      </c>
      <c r="J16866" s="20">
        <v>50</v>
      </c>
      <c r="K16866" s="20" t="s">
        <v>3</v>
      </c>
      <c r="L16866" t="s">
        <v>1464</v>
      </c>
      <c r="M16866" s="20">
        <v>15</v>
      </c>
      <c r="N16866" s="20">
        <v>11</v>
      </c>
      <c r="AE16866">
        <f t="shared" si="263"/>
        <v>2012</v>
      </c>
    </row>
    <row r="16867" spans="1:31" x14ac:dyDescent="0.25">
      <c r="A16867" s="7">
        <v>16864</v>
      </c>
      <c r="B16867" s="8">
        <v>41236</v>
      </c>
      <c r="C16867" t="s">
        <v>3</v>
      </c>
      <c r="D16867" t="s">
        <v>860</v>
      </c>
      <c r="E16867" t="s">
        <v>9</v>
      </c>
      <c r="F16867" t="s">
        <v>1060</v>
      </c>
      <c r="G16867" t="s">
        <v>929</v>
      </c>
      <c r="H16867" s="9" t="s">
        <v>2652</v>
      </c>
      <c r="I16867" t="s">
        <v>1454</v>
      </c>
      <c r="J16867" s="20">
        <v>48</v>
      </c>
      <c r="K16867" s="20" t="s">
        <v>9</v>
      </c>
      <c r="L16867" t="s">
        <v>1464</v>
      </c>
      <c r="M16867" s="20">
        <v>10.56</v>
      </c>
      <c r="N16867" s="20">
        <v>14.44</v>
      </c>
      <c r="AE16867">
        <f t="shared" si="263"/>
        <v>2012</v>
      </c>
    </row>
    <row r="16868" spans="1:31" x14ac:dyDescent="0.25">
      <c r="A16868" s="7">
        <v>16865</v>
      </c>
      <c r="B16868" s="8">
        <v>41236</v>
      </c>
      <c r="C16868" t="s">
        <v>3</v>
      </c>
      <c r="D16868" t="s">
        <v>1060</v>
      </c>
      <c r="E16868" t="s">
        <v>9</v>
      </c>
      <c r="F16868" t="s">
        <v>860</v>
      </c>
      <c r="G16868" t="s">
        <v>929</v>
      </c>
      <c r="H16868" s="9" t="s">
        <v>2652</v>
      </c>
      <c r="I16868" t="s">
        <v>1454</v>
      </c>
      <c r="J16868" s="20">
        <v>47</v>
      </c>
      <c r="K16868" s="20" t="s">
        <v>3</v>
      </c>
      <c r="L16868" t="s">
        <v>1464</v>
      </c>
      <c r="M16868" s="20">
        <v>14.16</v>
      </c>
      <c r="N16868" s="20">
        <v>10.34</v>
      </c>
      <c r="AE16868">
        <f t="shared" si="263"/>
        <v>2012</v>
      </c>
    </row>
    <row r="16869" spans="1:31" x14ac:dyDescent="0.25">
      <c r="A16869" s="7">
        <v>16866</v>
      </c>
      <c r="B16869" s="8">
        <v>41236</v>
      </c>
      <c r="C16869" t="s">
        <v>3</v>
      </c>
      <c r="D16869" t="s">
        <v>992</v>
      </c>
      <c r="E16869" t="s">
        <v>9</v>
      </c>
      <c r="F16869" t="s">
        <v>860</v>
      </c>
      <c r="G16869" t="s">
        <v>929</v>
      </c>
      <c r="H16869" s="135" t="s">
        <v>2713</v>
      </c>
      <c r="I16869" t="s">
        <v>1454</v>
      </c>
      <c r="J16869" s="20">
        <v>8</v>
      </c>
      <c r="K16869" s="20" t="s">
        <v>9</v>
      </c>
      <c r="L16869" t="s">
        <v>1464</v>
      </c>
      <c r="M16869" s="20">
        <v>1.76</v>
      </c>
      <c r="N16869" s="20">
        <v>3.24</v>
      </c>
      <c r="AE16869">
        <f t="shared" si="263"/>
        <v>2012</v>
      </c>
    </row>
    <row r="16870" spans="1:31" x14ac:dyDescent="0.25">
      <c r="A16870" s="7">
        <v>16867</v>
      </c>
      <c r="B16870" s="8">
        <v>41236</v>
      </c>
      <c r="C16870" t="s">
        <v>3</v>
      </c>
      <c r="D16870" t="s">
        <v>1032</v>
      </c>
      <c r="E16870" t="s">
        <v>9</v>
      </c>
      <c r="F16870" t="s">
        <v>1169</v>
      </c>
      <c r="G16870" t="s">
        <v>929</v>
      </c>
      <c r="H16870" s="135" t="s">
        <v>2686</v>
      </c>
      <c r="I16870" t="s">
        <v>1458</v>
      </c>
      <c r="J16870" s="20">
        <v>36</v>
      </c>
      <c r="K16870" s="20" t="s">
        <v>3</v>
      </c>
      <c r="L16870" t="s">
        <v>1464</v>
      </c>
      <c r="M16870" s="20">
        <v>10</v>
      </c>
      <c r="N16870" s="20">
        <v>30</v>
      </c>
      <c r="AE16870">
        <f t="shared" si="263"/>
        <v>2012</v>
      </c>
    </row>
    <row r="16871" spans="1:31" x14ac:dyDescent="0.25">
      <c r="A16871" s="7">
        <v>16868</v>
      </c>
      <c r="B16871" s="8">
        <v>41237</v>
      </c>
      <c r="C16871" t="s">
        <v>3</v>
      </c>
      <c r="D16871" t="s">
        <v>791</v>
      </c>
      <c r="E16871" t="s">
        <v>9</v>
      </c>
      <c r="F16871" t="s">
        <v>144</v>
      </c>
      <c r="G16871" t="s">
        <v>648</v>
      </c>
      <c r="H16871" s="135" t="s">
        <v>1795</v>
      </c>
      <c r="I16871" t="s">
        <v>1454</v>
      </c>
      <c r="J16871" s="20">
        <v>44</v>
      </c>
      <c r="K16871" s="20" t="s">
        <v>9</v>
      </c>
      <c r="L16871" t="s">
        <v>1463</v>
      </c>
      <c r="M16871" s="20">
        <v>10.56</v>
      </c>
      <c r="N16871" s="20">
        <v>12.44</v>
      </c>
      <c r="AE16871">
        <f t="shared" si="263"/>
        <v>2012</v>
      </c>
    </row>
    <row r="16872" spans="1:31" x14ac:dyDescent="0.25">
      <c r="A16872" s="7">
        <v>16869</v>
      </c>
      <c r="B16872" s="8">
        <v>41237</v>
      </c>
      <c r="C16872" t="s">
        <v>3</v>
      </c>
      <c r="D16872" t="s">
        <v>1155</v>
      </c>
      <c r="E16872" t="s">
        <v>9</v>
      </c>
      <c r="F16872" t="s">
        <v>1153</v>
      </c>
      <c r="G16872" t="s">
        <v>929</v>
      </c>
      <c r="H16872" s="135" t="s">
        <v>2665</v>
      </c>
      <c r="I16872" t="s">
        <v>1454</v>
      </c>
      <c r="J16872" s="20">
        <v>30</v>
      </c>
      <c r="K16872" s="20" t="s">
        <v>1465</v>
      </c>
      <c r="L16872" t="s">
        <v>1466</v>
      </c>
      <c r="M16872" s="20">
        <v>7.5</v>
      </c>
      <c r="N16872" s="20">
        <v>7.5</v>
      </c>
      <c r="AE16872">
        <f t="shared" si="263"/>
        <v>2012</v>
      </c>
    </row>
    <row r="16873" spans="1:31" x14ac:dyDescent="0.25">
      <c r="A16873" s="7">
        <v>16870</v>
      </c>
      <c r="B16873" s="8">
        <v>41237</v>
      </c>
      <c r="C16873" t="s">
        <v>3</v>
      </c>
      <c r="D16873" t="s">
        <v>957</v>
      </c>
      <c r="E16873" t="s">
        <v>9</v>
      </c>
      <c r="F16873" t="s">
        <v>190</v>
      </c>
      <c r="G16873" t="s">
        <v>895</v>
      </c>
      <c r="H16873" s="135" t="s">
        <v>2708</v>
      </c>
      <c r="I16873" t="s">
        <v>1454</v>
      </c>
      <c r="J16873" s="20">
        <v>64</v>
      </c>
      <c r="K16873" s="20" t="s">
        <v>9</v>
      </c>
      <c r="L16873" t="s">
        <v>1464</v>
      </c>
      <c r="M16873" s="20">
        <v>14.08</v>
      </c>
      <c r="N16873" s="20">
        <v>18.920000000000002</v>
      </c>
      <c r="AE16873">
        <f t="shared" si="263"/>
        <v>2012</v>
      </c>
    </row>
    <row r="16874" spans="1:31" x14ac:dyDescent="0.25">
      <c r="A16874" s="7">
        <v>16871</v>
      </c>
      <c r="B16874" s="8">
        <v>41237</v>
      </c>
      <c r="C16874" t="s">
        <v>3</v>
      </c>
      <c r="D16874" t="s">
        <v>1085</v>
      </c>
      <c r="E16874" t="s">
        <v>9</v>
      </c>
      <c r="F16874" t="s">
        <v>900</v>
      </c>
      <c r="G16874" t="s">
        <v>929</v>
      </c>
      <c r="H16874" s="135" t="s">
        <v>2825</v>
      </c>
      <c r="I16874" t="s">
        <v>1454</v>
      </c>
      <c r="J16874" s="20">
        <v>14</v>
      </c>
      <c r="K16874" s="20" t="s">
        <v>3</v>
      </c>
      <c r="L16874" t="s">
        <v>1464</v>
      </c>
      <c r="M16874" s="20">
        <v>4.92</v>
      </c>
      <c r="N16874" s="20">
        <v>3.08</v>
      </c>
      <c r="AE16874">
        <f t="shared" si="263"/>
        <v>2012</v>
      </c>
    </row>
    <row r="16875" spans="1:31" x14ac:dyDescent="0.25">
      <c r="A16875" s="7">
        <v>16872</v>
      </c>
      <c r="B16875" s="8">
        <v>41237</v>
      </c>
      <c r="C16875" t="s">
        <v>3</v>
      </c>
      <c r="D16875" t="s">
        <v>1008</v>
      </c>
      <c r="E16875" t="s">
        <v>9</v>
      </c>
      <c r="F16875" t="s">
        <v>585</v>
      </c>
      <c r="G16875" t="s">
        <v>895</v>
      </c>
      <c r="H16875" s="135" t="s">
        <v>2797</v>
      </c>
      <c r="I16875" t="s">
        <v>1456</v>
      </c>
      <c r="J16875" s="20">
        <v>34</v>
      </c>
      <c r="K16875" s="20" t="s">
        <v>9</v>
      </c>
      <c r="L16875" t="s">
        <v>1464</v>
      </c>
      <c r="M16875" s="20">
        <v>7.48</v>
      </c>
      <c r="N16875" s="20">
        <v>10.52</v>
      </c>
      <c r="O16875" t="s">
        <v>9</v>
      </c>
      <c r="P16875" s="13" t="s">
        <v>190</v>
      </c>
      <c r="Q16875" t="s">
        <v>3</v>
      </c>
      <c r="R16875" t="s">
        <v>918</v>
      </c>
      <c r="S16875" t="s">
        <v>1465</v>
      </c>
      <c r="U16875" t="s">
        <v>1465</v>
      </c>
      <c r="W16875" t="s">
        <v>1465</v>
      </c>
      <c r="Y16875" t="s">
        <v>1465</v>
      </c>
      <c r="AA16875" t="s">
        <v>1465</v>
      </c>
      <c r="AC16875" t="s">
        <v>1465</v>
      </c>
      <c r="AE16875">
        <f t="shared" si="263"/>
        <v>2012</v>
      </c>
    </row>
    <row r="16876" spans="1:31" x14ac:dyDescent="0.25">
      <c r="A16876" s="7">
        <v>16873</v>
      </c>
      <c r="B16876" s="8">
        <v>41237</v>
      </c>
      <c r="C16876" t="s">
        <v>3</v>
      </c>
      <c r="D16876" t="s">
        <v>1095</v>
      </c>
      <c r="E16876" t="s">
        <v>9</v>
      </c>
      <c r="F16876" t="s">
        <v>1045</v>
      </c>
      <c r="G16876" t="s">
        <v>648</v>
      </c>
      <c r="H16876" s="136" t="s">
        <v>1496</v>
      </c>
      <c r="I16876" t="s">
        <v>1454</v>
      </c>
      <c r="J16876" s="20">
        <v>103</v>
      </c>
      <c r="K16876" s="20" t="s">
        <v>9</v>
      </c>
      <c r="L16876" t="s">
        <v>1464</v>
      </c>
      <c r="M16876" s="20">
        <v>22.66</v>
      </c>
      <c r="N16876" s="20">
        <v>29.84</v>
      </c>
      <c r="AE16876">
        <f t="shared" si="263"/>
        <v>2012</v>
      </c>
    </row>
    <row r="16877" spans="1:31" x14ac:dyDescent="0.25">
      <c r="A16877" s="7">
        <v>16874</v>
      </c>
      <c r="B16877" s="8">
        <v>41237</v>
      </c>
      <c r="C16877" t="s">
        <v>3</v>
      </c>
      <c r="D16877" t="s">
        <v>957</v>
      </c>
      <c r="E16877" t="s">
        <v>9</v>
      </c>
      <c r="F16877" t="s">
        <v>190</v>
      </c>
      <c r="G16877" t="s">
        <v>861</v>
      </c>
      <c r="H16877" s="9" t="s">
        <v>2476</v>
      </c>
      <c r="I16877" t="s">
        <v>1454</v>
      </c>
      <c r="J16877" s="20">
        <v>25</v>
      </c>
      <c r="K16877" s="20" t="s">
        <v>9</v>
      </c>
      <c r="L16877" t="s">
        <v>1463</v>
      </c>
      <c r="M16877" s="20">
        <v>6</v>
      </c>
      <c r="N16877" s="20">
        <v>7.5</v>
      </c>
      <c r="AE16877">
        <f t="shared" si="263"/>
        <v>2012</v>
      </c>
    </row>
    <row r="16878" spans="1:31" x14ac:dyDescent="0.25">
      <c r="A16878" s="7">
        <v>16875</v>
      </c>
      <c r="B16878" s="8">
        <v>41238</v>
      </c>
      <c r="C16878" t="s">
        <v>3</v>
      </c>
      <c r="D16878" t="s">
        <v>1096</v>
      </c>
      <c r="E16878" t="s">
        <v>9</v>
      </c>
      <c r="F16878" t="s">
        <v>904</v>
      </c>
      <c r="G16878" t="s">
        <v>732</v>
      </c>
      <c r="H16878" s="135" t="s">
        <v>2161</v>
      </c>
      <c r="I16878" t="s">
        <v>1454</v>
      </c>
      <c r="J16878" s="20">
        <v>12</v>
      </c>
      <c r="K16878" s="20" t="s">
        <v>9</v>
      </c>
      <c r="L16878" t="s">
        <v>1464</v>
      </c>
      <c r="M16878" s="20">
        <v>2.64</v>
      </c>
      <c r="N16878" s="20">
        <v>4.3599999999999994</v>
      </c>
      <c r="AE16878">
        <f t="shared" si="263"/>
        <v>2012</v>
      </c>
    </row>
    <row r="16879" spans="1:31" x14ac:dyDescent="0.25">
      <c r="A16879" s="7">
        <v>16876</v>
      </c>
      <c r="B16879" s="8">
        <v>41238</v>
      </c>
      <c r="C16879" t="s">
        <v>3</v>
      </c>
      <c r="D16879" t="s">
        <v>1113</v>
      </c>
      <c r="E16879" t="s">
        <v>9</v>
      </c>
      <c r="F16879" t="s">
        <v>914</v>
      </c>
      <c r="G16879" t="s">
        <v>895</v>
      </c>
      <c r="H16879" s="135" t="s">
        <v>2557</v>
      </c>
      <c r="I16879" t="s">
        <v>1454</v>
      </c>
      <c r="J16879" s="20">
        <v>30</v>
      </c>
      <c r="K16879" s="20" t="s">
        <v>9</v>
      </c>
      <c r="L16879" t="s">
        <v>1464</v>
      </c>
      <c r="M16879" s="20">
        <v>6.6</v>
      </c>
      <c r="N16879" s="20">
        <v>9.4</v>
      </c>
      <c r="AE16879">
        <f t="shared" si="263"/>
        <v>2012</v>
      </c>
    </row>
    <row r="16880" spans="1:31" x14ac:dyDescent="0.25">
      <c r="A16880" s="7">
        <v>16877</v>
      </c>
      <c r="B16880" s="8">
        <v>41238</v>
      </c>
      <c r="C16880" t="s">
        <v>3</v>
      </c>
      <c r="D16880" t="s">
        <v>776</v>
      </c>
      <c r="E16880" t="s">
        <v>9</v>
      </c>
      <c r="F16880" t="s">
        <v>767</v>
      </c>
      <c r="G16880" t="s">
        <v>870</v>
      </c>
      <c r="H16880" s="135" t="s">
        <v>2504</v>
      </c>
      <c r="I16880" t="s">
        <v>1454</v>
      </c>
      <c r="J16880" s="20">
        <v>21</v>
      </c>
      <c r="K16880" s="20" t="s">
        <v>9</v>
      </c>
      <c r="L16880" t="s">
        <v>1464</v>
      </c>
      <c r="M16880" s="20">
        <v>4.62</v>
      </c>
      <c r="N16880" s="20">
        <v>6.88</v>
      </c>
      <c r="AE16880">
        <f t="shared" si="263"/>
        <v>2012</v>
      </c>
    </row>
    <row r="16881" spans="1:31" x14ac:dyDescent="0.25">
      <c r="A16881" s="7">
        <v>16878</v>
      </c>
      <c r="B16881" s="8">
        <v>41238</v>
      </c>
      <c r="C16881" t="s">
        <v>3</v>
      </c>
      <c r="D16881" t="s">
        <v>521</v>
      </c>
      <c r="E16881" t="s">
        <v>9</v>
      </c>
      <c r="F16881" t="s">
        <v>1168</v>
      </c>
      <c r="G16881" t="s">
        <v>870</v>
      </c>
      <c r="H16881" s="136" t="s">
        <v>2622</v>
      </c>
      <c r="I16881" t="s">
        <v>1455</v>
      </c>
      <c r="J16881" s="20">
        <v>10</v>
      </c>
      <c r="K16881" s="20" t="s">
        <v>1465</v>
      </c>
      <c r="L16881" t="s">
        <v>1466</v>
      </c>
      <c r="M16881" s="20">
        <v>1.25</v>
      </c>
      <c r="N16881" s="20">
        <v>1.25</v>
      </c>
      <c r="AE16881">
        <f t="shared" si="263"/>
        <v>2012</v>
      </c>
    </row>
    <row r="16882" spans="1:31" x14ac:dyDescent="0.25">
      <c r="A16882" s="7">
        <v>16879</v>
      </c>
      <c r="B16882" s="8">
        <v>41238</v>
      </c>
      <c r="C16882" t="s">
        <v>3</v>
      </c>
      <c r="D16882" t="s">
        <v>202</v>
      </c>
      <c r="E16882" t="s">
        <v>9</v>
      </c>
      <c r="F16882" t="s">
        <v>1113</v>
      </c>
      <c r="G16882" t="s">
        <v>11</v>
      </c>
      <c r="H16882" s="135" t="s">
        <v>1515</v>
      </c>
      <c r="I16882" t="s">
        <v>1454</v>
      </c>
      <c r="J16882" s="20">
        <v>29</v>
      </c>
      <c r="K16882" s="20" t="s">
        <v>3</v>
      </c>
      <c r="L16882" t="s">
        <v>1464</v>
      </c>
      <c r="M16882" s="20">
        <v>9.1199999999999992</v>
      </c>
      <c r="N16882" s="20">
        <v>6.38</v>
      </c>
      <c r="AE16882">
        <f t="shared" si="263"/>
        <v>2012</v>
      </c>
    </row>
    <row r="16883" spans="1:31" x14ac:dyDescent="0.25">
      <c r="A16883" s="7">
        <v>16880</v>
      </c>
      <c r="B16883" s="8">
        <v>41239</v>
      </c>
      <c r="C16883" t="s">
        <v>3</v>
      </c>
      <c r="D16883" t="s">
        <v>465</v>
      </c>
      <c r="E16883" t="s">
        <v>9</v>
      </c>
      <c r="F16883" t="s">
        <v>427</v>
      </c>
      <c r="G16883" t="s">
        <v>732</v>
      </c>
      <c r="H16883" s="135" t="s">
        <v>2223</v>
      </c>
      <c r="I16883" t="s">
        <v>1454</v>
      </c>
      <c r="J16883" s="20">
        <v>54</v>
      </c>
      <c r="K16883" s="20" t="s">
        <v>9</v>
      </c>
      <c r="L16883" t="s">
        <v>1463</v>
      </c>
      <c r="M16883" s="20">
        <v>12.96</v>
      </c>
      <c r="N16883" s="20">
        <v>15.04</v>
      </c>
      <c r="AE16883">
        <f t="shared" si="263"/>
        <v>2012</v>
      </c>
    </row>
    <row r="16884" spans="1:31" x14ac:dyDescent="0.25">
      <c r="A16884" s="7">
        <v>16881</v>
      </c>
      <c r="B16884" s="8">
        <v>41239</v>
      </c>
      <c r="C16884" t="s">
        <v>3</v>
      </c>
      <c r="D16884" t="s">
        <v>952</v>
      </c>
      <c r="E16884" t="s">
        <v>9</v>
      </c>
      <c r="F16884" t="s">
        <v>91</v>
      </c>
      <c r="G16884" t="s">
        <v>377</v>
      </c>
      <c r="H16884" s="9" t="s">
        <v>3181</v>
      </c>
      <c r="I16884" t="s">
        <v>1454</v>
      </c>
      <c r="J16884" s="20">
        <v>45</v>
      </c>
      <c r="K16884" s="20" t="s">
        <v>9</v>
      </c>
      <c r="L16884" t="s">
        <v>1463</v>
      </c>
      <c r="M16884" s="20">
        <v>10.8</v>
      </c>
      <c r="N16884" s="20">
        <v>12.7</v>
      </c>
      <c r="AE16884">
        <f t="shared" si="263"/>
        <v>2012</v>
      </c>
    </row>
    <row r="16885" spans="1:31" x14ac:dyDescent="0.25">
      <c r="A16885" s="7">
        <v>16882</v>
      </c>
      <c r="B16885" s="8">
        <v>41239</v>
      </c>
      <c r="C16885" t="s">
        <v>3</v>
      </c>
      <c r="D16885" t="s">
        <v>543</v>
      </c>
      <c r="E16885" t="s">
        <v>9</v>
      </c>
      <c r="F16885" t="s">
        <v>521</v>
      </c>
      <c r="G16885" t="s">
        <v>895</v>
      </c>
      <c r="H16885" s="135" t="s">
        <v>2708</v>
      </c>
      <c r="I16885" t="s">
        <v>1456</v>
      </c>
      <c r="J16885" s="20">
        <v>109</v>
      </c>
      <c r="K16885" s="20" t="s">
        <v>3</v>
      </c>
      <c r="L16885" t="s">
        <v>1463</v>
      </c>
      <c r="M16885" s="20">
        <v>29.34</v>
      </c>
      <c r="N16885" s="20">
        <v>26.16</v>
      </c>
      <c r="O16885" t="s">
        <v>9</v>
      </c>
      <c r="P16885" s="13" t="s">
        <v>427</v>
      </c>
      <c r="Q16885" t="s">
        <v>3</v>
      </c>
      <c r="R16885" t="s">
        <v>494</v>
      </c>
      <c r="S16885" t="s">
        <v>1465</v>
      </c>
      <c r="U16885" t="s">
        <v>1465</v>
      </c>
      <c r="W16885" t="s">
        <v>1465</v>
      </c>
      <c r="Y16885" t="s">
        <v>1465</v>
      </c>
      <c r="AA16885" t="s">
        <v>1465</v>
      </c>
      <c r="AC16885" t="s">
        <v>1465</v>
      </c>
      <c r="AE16885">
        <f t="shared" si="263"/>
        <v>2012</v>
      </c>
    </row>
    <row r="16886" spans="1:31" x14ac:dyDescent="0.25">
      <c r="A16886" s="7">
        <v>16883</v>
      </c>
      <c r="B16886" s="8">
        <v>41240</v>
      </c>
      <c r="C16886" t="s">
        <v>3</v>
      </c>
      <c r="D16886" t="s">
        <v>952</v>
      </c>
      <c r="E16886" t="s">
        <v>9</v>
      </c>
      <c r="F16886" t="s">
        <v>1031</v>
      </c>
      <c r="G16886" t="s">
        <v>377</v>
      </c>
      <c r="H16886" s="9" t="s">
        <v>2124</v>
      </c>
      <c r="I16886" t="s">
        <v>1454</v>
      </c>
      <c r="J16886" s="20">
        <v>38</v>
      </c>
      <c r="K16886" s="20" t="s">
        <v>1465</v>
      </c>
      <c r="L16886" t="s">
        <v>1466</v>
      </c>
      <c r="M16886" s="20">
        <v>9.5</v>
      </c>
      <c r="N16886" s="20">
        <v>9.5</v>
      </c>
      <c r="AE16886">
        <f t="shared" si="263"/>
        <v>2012</v>
      </c>
    </row>
    <row r="16887" spans="1:31" x14ac:dyDescent="0.25">
      <c r="A16887" s="7">
        <v>16884</v>
      </c>
      <c r="B16887" s="8">
        <v>41240</v>
      </c>
      <c r="C16887" t="s">
        <v>3</v>
      </c>
      <c r="D16887" t="s">
        <v>1113</v>
      </c>
      <c r="E16887" t="s">
        <v>9</v>
      </c>
      <c r="F16887" t="s">
        <v>66</v>
      </c>
      <c r="G16887" t="s">
        <v>895</v>
      </c>
      <c r="H16887" s="135" t="s">
        <v>2557</v>
      </c>
      <c r="I16887" t="s">
        <v>1455</v>
      </c>
      <c r="J16887" s="20">
        <v>22</v>
      </c>
      <c r="K16887" s="20" t="s">
        <v>9</v>
      </c>
      <c r="L16887" t="s">
        <v>1464</v>
      </c>
      <c r="M16887" s="20">
        <v>2.42</v>
      </c>
      <c r="N16887" s="20">
        <v>3.58</v>
      </c>
      <c r="AE16887">
        <f t="shared" si="263"/>
        <v>2012</v>
      </c>
    </row>
    <row r="16888" spans="1:31" x14ac:dyDescent="0.25">
      <c r="A16888" s="7">
        <v>16885</v>
      </c>
      <c r="B16888" s="8">
        <v>41242</v>
      </c>
      <c r="C16888" t="s">
        <v>3</v>
      </c>
      <c r="D16888" t="s">
        <v>787</v>
      </c>
      <c r="E16888" t="s">
        <v>9</v>
      </c>
      <c r="F16888" t="s">
        <v>624</v>
      </c>
      <c r="G16888" t="s">
        <v>861</v>
      </c>
      <c r="H16888" s="135" t="s">
        <v>2520</v>
      </c>
      <c r="I16888" t="s">
        <v>1454</v>
      </c>
      <c r="J16888" s="20">
        <v>71</v>
      </c>
      <c r="K16888" s="20" t="s">
        <v>9</v>
      </c>
      <c r="L16888" t="s">
        <v>1463</v>
      </c>
      <c r="M16888" s="20">
        <v>17.04</v>
      </c>
      <c r="N16888" s="20">
        <v>19.46</v>
      </c>
      <c r="AE16888">
        <f t="shared" si="263"/>
        <v>2012</v>
      </c>
    </row>
    <row r="16889" spans="1:31" x14ac:dyDescent="0.25">
      <c r="A16889" s="7">
        <v>16886</v>
      </c>
      <c r="B16889" s="8">
        <v>41243</v>
      </c>
      <c r="C16889" t="s">
        <v>3</v>
      </c>
      <c r="D16889" t="s">
        <v>66</v>
      </c>
      <c r="E16889" t="s">
        <v>9</v>
      </c>
      <c r="F16889" t="s">
        <v>1113</v>
      </c>
      <c r="G16889" t="s">
        <v>861</v>
      </c>
      <c r="H16889" s="135" t="s">
        <v>2549</v>
      </c>
      <c r="I16889" t="s">
        <v>1455</v>
      </c>
      <c r="J16889" s="20">
        <v>1</v>
      </c>
      <c r="K16889" s="20" t="s">
        <v>1465</v>
      </c>
      <c r="L16889" t="s">
        <v>1466</v>
      </c>
      <c r="M16889" s="20">
        <v>0.125</v>
      </c>
      <c r="N16889" s="20">
        <v>0.125</v>
      </c>
      <c r="AE16889">
        <f t="shared" si="263"/>
        <v>2012</v>
      </c>
    </row>
    <row r="16890" spans="1:31" x14ac:dyDescent="0.25">
      <c r="A16890" s="7">
        <v>16887</v>
      </c>
      <c r="B16890" s="8">
        <v>41243</v>
      </c>
      <c r="C16890" t="s">
        <v>3</v>
      </c>
      <c r="D16890" t="s">
        <v>1165</v>
      </c>
      <c r="E16890" t="s">
        <v>9</v>
      </c>
      <c r="F16890" t="s">
        <v>1145</v>
      </c>
      <c r="G16890" t="s">
        <v>648</v>
      </c>
      <c r="H16890" s="135" t="s">
        <v>1806</v>
      </c>
      <c r="I16890" t="s">
        <v>1454</v>
      </c>
      <c r="J16890" s="20">
        <v>1</v>
      </c>
      <c r="K16890" s="20" t="s">
        <v>1465</v>
      </c>
      <c r="L16890" t="s">
        <v>1466</v>
      </c>
      <c r="M16890" s="20">
        <v>0.25</v>
      </c>
      <c r="N16890" s="20">
        <v>0.25</v>
      </c>
      <c r="AE16890">
        <f t="shared" si="263"/>
        <v>2012</v>
      </c>
    </row>
    <row r="16891" spans="1:31" x14ac:dyDescent="0.25">
      <c r="A16891" s="7">
        <v>16888</v>
      </c>
      <c r="B16891" s="8">
        <v>41243</v>
      </c>
      <c r="C16891" t="s">
        <v>3</v>
      </c>
      <c r="D16891" t="s">
        <v>1008</v>
      </c>
      <c r="E16891" t="s">
        <v>9</v>
      </c>
      <c r="F16891" t="s">
        <v>1028</v>
      </c>
      <c r="G16891" t="s">
        <v>648</v>
      </c>
      <c r="H16891" s="135" t="s">
        <v>2311</v>
      </c>
      <c r="I16891" t="s">
        <v>1454</v>
      </c>
      <c r="J16891" s="20">
        <v>35</v>
      </c>
      <c r="K16891" s="20" t="s">
        <v>3</v>
      </c>
      <c r="L16891" t="s">
        <v>1464</v>
      </c>
      <c r="M16891" s="20">
        <v>10.8</v>
      </c>
      <c r="N16891" s="20">
        <v>7.7</v>
      </c>
      <c r="AE16891">
        <f t="shared" si="263"/>
        <v>2012</v>
      </c>
    </row>
    <row r="16892" spans="1:31" x14ac:dyDescent="0.25">
      <c r="A16892" s="7">
        <v>16889</v>
      </c>
      <c r="B16892" s="8">
        <v>41243</v>
      </c>
      <c r="C16892" t="s">
        <v>3</v>
      </c>
      <c r="D16892" t="s">
        <v>557</v>
      </c>
      <c r="E16892" t="s">
        <v>9</v>
      </c>
      <c r="F16892" t="s">
        <v>1028</v>
      </c>
      <c r="G16892" t="s">
        <v>648</v>
      </c>
      <c r="H16892" s="135" t="s">
        <v>3155</v>
      </c>
      <c r="I16892" t="s">
        <v>1454</v>
      </c>
      <c r="J16892" s="20">
        <v>36</v>
      </c>
      <c r="K16892" s="20" t="s">
        <v>3</v>
      </c>
      <c r="L16892" t="s">
        <v>1464</v>
      </c>
      <c r="M16892" s="20">
        <v>11.08</v>
      </c>
      <c r="N16892" s="20">
        <v>7.92</v>
      </c>
      <c r="AE16892">
        <f t="shared" si="263"/>
        <v>2012</v>
      </c>
    </row>
    <row r="16893" spans="1:31" x14ac:dyDescent="0.25">
      <c r="A16893" s="7">
        <v>16890</v>
      </c>
      <c r="B16893" s="8">
        <v>41243</v>
      </c>
      <c r="C16893" t="s">
        <v>3</v>
      </c>
      <c r="D16893" t="s">
        <v>66</v>
      </c>
      <c r="E16893" t="s">
        <v>9</v>
      </c>
      <c r="F16893" t="s">
        <v>860</v>
      </c>
      <c r="G16893" t="s">
        <v>895</v>
      </c>
      <c r="H16893" s="135" t="s">
        <v>2594</v>
      </c>
      <c r="I16893" t="s">
        <v>1455</v>
      </c>
      <c r="J16893" s="20">
        <v>25</v>
      </c>
      <c r="K16893" s="20" t="s">
        <v>9</v>
      </c>
      <c r="L16893" t="s">
        <v>1464</v>
      </c>
      <c r="M16893" s="20">
        <v>2.75</v>
      </c>
      <c r="N16893" s="20">
        <v>4</v>
      </c>
      <c r="AE16893">
        <f t="shared" si="263"/>
        <v>2012</v>
      </c>
    </row>
    <row r="16894" spans="1:31" x14ac:dyDescent="0.25">
      <c r="A16894" s="7">
        <v>16891</v>
      </c>
      <c r="B16894" s="8">
        <v>41243</v>
      </c>
      <c r="C16894" t="s">
        <v>3</v>
      </c>
      <c r="D16894" t="s">
        <v>776</v>
      </c>
      <c r="E16894" t="s">
        <v>9</v>
      </c>
      <c r="F16894" t="s">
        <v>767</v>
      </c>
      <c r="G16894" t="s">
        <v>870</v>
      </c>
      <c r="H16894" s="136" t="s">
        <v>2622</v>
      </c>
      <c r="I16894" t="s">
        <v>1454</v>
      </c>
      <c r="J16894" s="20">
        <v>21</v>
      </c>
      <c r="K16894" s="20" t="s">
        <v>9</v>
      </c>
      <c r="L16894" t="s">
        <v>1464</v>
      </c>
      <c r="M16894" s="20">
        <v>4.62</v>
      </c>
      <c r="N16894" s="20">
        <v>6.88</v>
      </c>
      <c r="AE16894">
        <f t="shared" si="263"/>
        <v>2012</v>
      </c>
    </row>
    <row r="16895" spans="1:31" x14ac:dyDescent="0.25">
      <c r="A16895" s="7">
        <v>16892</v>
      </c>
      <c r="B16895" s="8">
        <v>41243</v>
      </c>
      <c r="C16895" t="s">
        <v>3</v>
      </c>
      <c r="D16895" t="s">
        <v>1085</v>
      </c>
      <c r="E16895" t="s">
        <v>9</v>
      </c>
      <c r="F16895" t="s">
        <v>900</v>
      </c>
      <c r="G16895" t="s">
        <v>929</v>
      </c>
      <c r="H16895" s="135" t="s">
        <v>2700</v>
      </c>
      <c r="I16895" t="s">
        <v>1454</v>
      </c>
      <c r="J16895" s="20">
        <v>15</v>
      </c>
      <c r="K16895" s="20" t="s">
        <v>3</v>
      </c>
      <c r="L16895" t="s">
        <v>1463</v>
      </c>
      <c r="M16895" s="20">
        <v>4.9000000000000004</v>
      </c>
      <c r="N16895" s="20">
        <v>3.6</v>
      </c>
      <c r="AE16895">
        <f t="shared" si="263"/>
        <v>2012</v>
      </c>
    </row>
    <row r="16896" spans="1:31" x14ac:dyDescent="0.25">
      <c r="A16896" s="7">
        <v>16893</v>
      </c>
      <c r="B16896" s="8">
        <v>41244</v>
      </c>
      <c r="C16896" t="s">
        <v>3</v>
      </c>
      <c r="D16896" t="s">
        <v>779</v>
      </c>
      <c r="E16896" t="s">
        <v>9</v>
      </c>
      <c r="F16896" t="s">
        <v>833</v>
      </c>
      <c r="G16896" t="s">
        <v>861</v>
      </c>
      <c r="H16896" s="9" t="s">
        <v>2448</v>
      </c>
      <c r="I16896" t="s">
        <v>1454</v>
      </c>
      <c r="J16896" s="20">
        <v>16</v>
      </c>
      <c r="K16896" s="20" t="s">
        <v>1465</v>
      </c>
      <c r="L16896" t="s">
        <v>1466</v>
      </c>
      <c r="M16896" s="20">
        <v>4</v>
      </c>
      <c r="N16896" s="20">
        <v>4</v>
      </c>
      <c r="AE16896">
        <f t="shared" si="263"/>
        <v>2012</v>
      </c>
    </row>
    <row r="16897" spans="1:31" x14ac:dyDescent="0.25">
      <c r="A16897" s="7">
        <v>16894</v>
      </c>
      <c r="B16897" s="8">
        <v>41244</v>
      </c>
      <c r="C16897" t="s">
        <v>3</v>
      </c>
      <c r="D16897" t="s">
        <v>66</v>
      </c>
      <c r="E16897" t="s">
        <v>9</v>
      </c>
      <c r="F16897" t="s">
        <v>1113</v>
      </c>
      <c r="G16897" t="s">
        <v>929</v>
      </c>
      <c r="H16897" s="135" t="s">
        <v>3115</v>
      </c>
      <c r="I16897" t="s">
        <v>1455</v>
      </c>
      <c r="J16897" s="20">
        <v>25</v>
      </c>
      <c r="K16897" s="20" t="s">
        <v>3</v>
      </c>
      <c r="L16897" t="s">
        <v>1464</v>
      </c>
      <c r="M16897" s="20">
        <v>4</v>
      </c>
      <c r="N16897" s="20">
        <v>2.75</v>
      </c>
      <c r="AE16897">
        <f t="shared" si="263"/>
        <v>2012</v>
      </c>
    </row>
    <row r="16898" spans="1:31" x14ac:dyDescent="0.25">
      <c r="A16898" s="7">
        <v>16895</v>
      </c>
      <c r="B16898" s="8">
        <v>41244</v>
      </c>
      <c r="C16898" t="s">
        <v>3</v>
      </c>
      <c r="D16898" t="s">
        <v>1169</v>
      </c>
      <c r="E16898" t="s">
        <v>9</v>
      </c>
      <c r="F16898" t="s">
        <v>1032</v>
      </c>
      <c r="G16898" t="s">
        <v>929</v>
      </c>
      <c r="H16898" s="135" t="s">
        <v>2686</v>
      </c>
      <c r="I16898" t="s">
        <v>1455</v>
      </c>
      <c r="J16898" s="20">
        <v>30</v>
      </c>
      <c r="K16898" s="20" t="s">
        <v>9</v>
      </c>
      <c r="L16898" t="s">
        <v>1464</v>
      </c>
      <c r="M16898" s="20">
        <v>3.3</v>
      </c>
      <c r="N16898" s="20">
        <v>4.7</v>
      </c>
      <c r="AE16898">
        <f t="shared" si="263"/>
        <v>2012</v>
      </c>
    </row>
    <row r="16899" spans="1:31" x14ac:dyDescent="0.25">
      <c r="A16899" s="7">
        <v>16896</v>
      </c>
      <c r="B16899" s="8">
        <v>41246</v>
      </c>
      <c r="C16899" t="s">
        <v>3</v>
      </c>
      <c r="D16899" t="s">
        <v>1092</v>
      </c>
      <c r="E16899" t="s">
        <v>9</v>
      </c>
      <c r="F16899" t="s">
        <v>1088</v>
      </c>
      <c r="G16899" t="s">
        <v>377</v>
      </c>
      <c r="H16899" s="135" t="s">
        <v>1496</v>
      </c>
      <c r="I16899" t="s">
        <v>1454</v>
      </c>
      <c r="J16899" s="20">
        <v>28</v>
      </c>
      <c r="K16899" s="20" t="s">
        <v>1465</v>
      </c>
      <c r="L16899" t="s">
        <v>1466</v>
      </c>
      <c r="M16899" s="20">
        <v>7</v>
      </c>
      <c r="N16899" s="20">
        <v>7</v>
      </c>
      <c r="AE16899">
        <f t="shared" si="263"/>
        <v>2012</v>
      </c>
    </row>
    <row r="16900" spans="1:31" x14ac:dyDescent="0.25">
      <c r="A16900" s="7">
        <v>16897</v>
      </c>
      <c r="B16900" s="8">
        <v>41246</v>
      </c>
      <c r="C16900" t="s">
        <v>3</v>
      </c>
      <c r="D16900" t="s">
        <v>1092</v>
      </c>
      <c r="E16900" t="s">
        <v>9</v>
      </c>
      <c r="F16900" t="s">
        <v>1088</v>
      </c>
      <c r="G16900" t="s">
        <v>377</v>
      </c>
      <c r="H16900" s="135" t="s">
        <v>1496</v>
      </c>
      <c r="I16900" t="s">
        <v>1454</v>
      </c>
      <c r="J16900" s="20">
        <v>35</v>
      </c>
      <c r="K16900" s="20" t="s">
        <v>9</v>
      </c>
      <c r="L16900" t="s">
        <v>1464</v>
      </c>
      <c r="M16900" s="20">
        <v>7.7</v>
      </c>
      <c r="N16900" s="20">
        <v>10.8</v>
      </c>
      <c r="AE16900">
        <f t="shared" ref="AE16900:AE16963" si="264">YEAR(B16900)</f>
        <v>2012</v>
      </c>
    </row>
    <row r="16901" spans="1:31" x14ac:dyDescent="0.25">
      <c r="A16901" s="7">
        <v>16898</v>
      </c>
      <c r="B16901" s="8">
        <v>41246</v>
      </c>
      <c r="C16901" t="s">
        <v>3</v>
      </c>
      <c r="D16901" t="s">
        <v>1120</v>
      </c>
      <c r="E16901" t="s">
        <v>9</v>
      </c>
      <c r="F16901" t="s">
        <v>667</v>
      </c>
      <c r="G16901" t="s">
        <v>648</v>
      </c>
      <c r="H16901" s="135" t="s">
        <v>1935</v>
      </c>
      <c r="I16901" t="s">
        <v>1454</v>
      </c>
      <c r="J16901" s="20">
        <v>11</v>
      </c>
      <c r="K16901" s="20" t="s">
        <v>9</v>
      </c>
      <c r="L16901" t="s">
        <v>1463</v>
      </c>
      <c r="M16901" s="20">
        <v>2.64</v>
      </c>
      <c r="N16901" s="20">
        <v>3.86</v>
      </c>
      <c r="AE16901">
        <f t="shared" si="264"/>
        <v>2012</v>
      </c>
    </row>
    <row r="16902" spans="1:31" x14ac:dyDescent="0.25">
      <c r="A16902" s="7">
        <v>16899</v>
      </c>
      <c r="B16902" s="8">
        <v>41246</v>
      </c>
      <c r="C16902" t="s">
        <v>3</v>
      </c>
      <c r="D16902" t="s">
        <v>66</v>
      </c>
      <c r="E16902" t="s">
        <v>9</v>
      </c>
      <c r="F16902" t="s">
        <v>860</v>
      </c>
      <c r="G16902" t="s">
        <v>895</v>
      </c>
      <c r="H16902" s="135" t="s">
        <v>2594</v>
      </c>
      <c r="I16902" t="s">
        <v>1455</v>
      </c>
      <c r="J16902" s="20">
        <v>35</v>
      </c>
      <c r="K16902" s="20" t="s">
        <v>9</v>
      </c>
      <c r="L16902" t="s">
        <v>1464</v>
      </c>
      <c r="M16902" s="20">
        <v>3.85</v>
      </c>
      <c r="N16902" s="20">
        <v>5.4</v>
      </c>
      <c r="AE16902">
        <f t="shared" si="264"/>
        <v>2012</v>
      </c>
    </row>
    <row r="16903" spans="1:31" x14ac:dyDescent="0.25">
      <c r="A16903" s="7">
        <v>16900</v>
      </c>
      <c r="B16903" s="8">
        <v>41246</v>
      </c>
      <c r="C16903" t="s">
        <v>3</v>
      </c>
      <c r="D16903" t="s">
        <v>518</v>
      </c>
      <c r="E16903" t="s">
        <v>9</v>
      </c>
      <c r="F16903" t="s">
        <v>235</v>
      </c>
      <c r="G16903" t="s">
        <v>65</v>
      </c>
      <c r="H16903" s="135" t="s">
        <v>1519</v>
      </c>
      <c r="I16903" t="s">
        <v>1454</v>
      </c>
      <c r="J16903" s="20">
        <v>51</v>
      </c>
      <c r="K16903" s="20" t="s">
        <v>9</v>
      </c>
      <c r="L16903" t="s">
        <v>1464</v>
      </c>
      <c r="M16903" s="20">
        <v>11.22</v>
      </c>
      <c r="N16903" s="20">
        <v>15.28</v>
      </c>
      <c r="AE16903">
        <f t="shared" si="264"/>
        <v>2012</v>
      </c>
    </row>
    <row r="16904" spans="1:31" x14ac:dyDescent="0.25">
      <c r="A16904" s="7">
        <v>16901</v>
      </c>
      <c r="B16904" s="8">
        <v>41248</v>
      </c>
      <c r="C16904" t="s">
        <v>3</v>
      </c>
      <c r="D16904" t="s">
        <v>990</v>
      </c>
      <c r="E16904" t="s">
        <v>9</v>
      </c>
      <c r="F16904" t="s">
        <v>687</v>
      </c>
      <c r="G16904" t="s">
        <v>929</v>
      </c>
      <c r="H16904" s="9" t="s">
        <v>2851</v>
      </c>
      <c r="I16904" t="s">
        <v>1456</v>
      </c>
      <c r="J16904" s="20">
        <v>17</v>
      </c>
      <c r="K16904" s="20" t="s">
        <v>3</v>
      </c>
      <c r="L16904" t="s">
        <v>1464</v>
      </c>
      <c r="M16904" s="20">
        <v>5.76</v>
      </c>
      <c r="N16904" s="20">
        <v>3.74</v>
      </c>
      <c r="O16904" t="s">
        <v>3</v>
      </c>
      <c r="P16904" s="13" t="s">
        <v>991</v>
      </c>
      <c r="Q16904" t="s">
        <v>3</v>
      </c>
      <c r="R16904" t="s">
        <v>1003</v>
      </c>
      <c r="S16904" t="s">
        <v>3</v>
      </c>
      <c r="T16904" t="s">
        <v>1060</v>
      </c>
      <c r="U16904" t="s">
        <v>9</v>
      </c>
      <c r="V16904" t="s">
        <v>19</v>
      </c>
      <c r="W16904" t="s">
        <v>9</v>
      </c>
      <c r="X16904" t="s">
        <v>1113</v>
      </c>
      <c r="Y16904" t="s">
        <v>9</v>
      </c>
      <c r="Z16904" t="s">
        <v>131</v>
      </c>
      <c r="AA16904" t="s">
        <v>1465</v>
      </c>
      <c r="AC16904" t="s">
        <v>1465</v>
      </c>
      <c r="AE16904">
        <f t="shared" si="264"/>
        <v>2012</v>
      </c>
    </row>
    <row r="16905" spans="1:31" x14ac:dyDescent="0.25">
      <c r="A16905" s="7">
        <v>16902</v>
      </c>
      <c r="B16905" s="8">
        <v>41248</v>
      </c>
      <c r="C16905" t="s">
        <v>3</v>
      </c>
      <c r="D16905" t="s">
        <v>1151</v>
      </c>
      <c r="E16905" t="s">
        <v>9</v>
      </c>
      <c r="F16905" t="s">
        <v>1106</v>
      </c>
      <c r="G16905" t="s">
        <v>929</v>
      </c>
      <c r="H16905" s="135" t="s">
        <v>2780</v>
      </c>
      <c r="I16905" t="s">
        <v>1454</v>
      </c>
      <c r="J16905" s="20">
        <v>5</v>
      </c>
      <c r="K16905" s="20" t="s">
        <v>1465</v>
      </c>
      <c r="L16905" t="s">
        <v>1466</v>
      </c>
      <c r="M16905" s="20">
        <v>1.25</v>
      </c>
      <c r="N16905" s="20">
        <v>1.25</v>
      </c>
      <c r="AE16905">
        <f t="shared" si="264"/>
        <v>2012</v>
      </c>
    </row>
    <row r="16906" spans="1:31" x14ac:dyDescent="0.25">
      <c r="A16906" s="7">
        <v>16903</v>
      </c>
      <c r="B16906" s="8">
        <v>41248</v>
      </c>
      <c r="C16906" t="s">
        <v>3</v>
      </c>
      <c r="D16906" t="s">
        <v>1106</v>
      </c>
      <c r="E16906" t="s">
        <v>9</v>
      </c>
      <c r="F16906" t="s">
        <v>1123</v>
      </c>
      <c r="G16906" t="s">
        <v>929</v>
      </c>
      <c r="H16906" s="135" t="s">
        <v>2743</v>
      </c>
      <c r="I16906" t="s">
        <v>1454</v>
      </c>
      <c r="J16906" s="20">
        <v>40</v>
      </c>
      <c r="K16906" s="20" t="s">
        <v>9</v>
      </c>
      <c r="L16906" t="s">
        <v>1464</v>
      </c>
      <c r="M16906" s="20">
        <v>8.8000000000000007</v>
      </c>
      <c r="N16906" s="20">
        <v>12.2</v>
      </c>
      <c r="AE16906">
        <f t="shared" si="264"/>
        <v>2012</v>
      </c>
    </row>
    <row r="16907" spans="1:31" x14ac:dyDescent="0.25">
      <c r="A16907" s="7">
        <v>16904</v>
      </c>
      <c r="B16907" s="8">
        <v>41249</v>
      </c>
      <c r="C16907" t="s">
        <v>3</v>
      </c>
      <c r="D16907" t="s">
        <v>1120</v>
      </c>
      <c r="E16907" t="s">
        <v>9</v>
      </c>
      <c r="F16907" t="s">
        <v>93</v>
      </c>
      <c r="G16907" t="s">
        <v>931</v>
      </c>
      <c r="H16907" s="9" t="s">
        <v>3182</v>
      </c>
      <c r="I16907" t="s">
        <v>1454</v>
      </c>
      <c r="J16907" s="20">
        <v>1</v>
      </c>
      <c r="K16907" s="20" t="s">
        <v>1465</v>
      </c>
      <c r="L16907" t="s">
        <v>1466</v>
      </c>
      <c r="M16907" s="20">
        <v>0.25</v>
      </c>
      <c r="N16907" s="20">
        <v>0.25</v>
      </c>
      <c r="AE16907">
        <f t="shared" si="264"/>
        <v>2012</v>
      </c>
    </row>
    <row r="16908" spans="1:31" x14ac:dyDescent="0.25">
      <c r="A16908" s="7">
        <v>16905</v>
      </c>
      <c r="B16908" s="8">
        <v>41249</v>
      </c>
      <c r="C16908" t="s">
        <v>3</v>
      </c>
      <c r="D16908" t="s">
        <v>1123</v>
      </c>
      <c r="E16908" t="s">
        <v>9</v>
      </c>
      <c r="F16908" t="s">
        <v>1108</v>
      </c>
      <c r="G16908" t="s">
        <v>929</v>
      </c>
      <c r="H16908" s="9" t="s">
        <v>2750</v>
      </c>
      <c r="I16908" t="s">
        <v>1454</v>
      </c>
      <c r="J16908" s="20">
        <v>38</v>
      </c>
      <c r="K16908" s="20" t="s">
        <v>3</v>
      </c>
      <c r="L16908" t="s">
        <v>1464</v>
      </c>
      <c r="M16908" s="20">
        <v>11.64</v>
      </c>
      <c r="N16908" s="20">
        <v>8.36</v>
      </c>
      <c r="AE16908">
        <f t="shared" si="264"/>
        <v>2012</v>
      </c>
    </row>
    <row r="16909" spans="1:31" x14ac:dyDescent="0.25">
      <c r="A16909" s="7">
        <v>16906</v>
      </c>
      <c r="B16909" s="8">
        <v>41250</v>
      </c>
      <c r="C16909" t="s">
        <v>3</v>
      </c>
      <c r="D16909" t="s">
        <v>779</v>
      </c>
      <c r="E16909" t="s">
        <v>9</v>
      </c>
      <c r="F16909" t="s">
        <v>833</v>
      </c>
      <c r="G16909" t="s">
        <v>861</v>
      </c>
      <c r="H16909" s="9" t="s">
        <v>2605</v>
      </c>
      <c r="I16909" t="s">
        <v>1454</v>
      </c>
      <c r="J16909" s="20">
        <v>22</v>
      </c>
      <c r="K16909" s="20" t="s">
        <v>3</v>
      </c>
      <c r="L16909" t="s">
        <v>1464</v>
      </c>
      <c r="M16909" s="20">
        <v>7.16</v>
      </c>
      <c r="N16909" s="20">
        <v>4.84</v>
      </c>
      <c r="AE16909">
        <f t="shared" si="264"/>
        <v>2012</v>
      </c>
    </row>
    <row r="16910" spans="1:31" x14ac:dyDescent="0.25">
      <c r="A16910" s="7">
        <v>16907</v>
      </c>
      <c r="B16910" s="8">
        <v>41250</v>
      </c>
      <c r="C16910" t="s">
        <v>3</v>
      </c>
      <c r="D16910" t="s">
        <v>787</v>
      </c>
      <c r="E16910" t="s">
        <v>9</v>
      </c>
      <c r="F16910" t="s">
        <v>331</v>
      </c>
      <c r="G16910" t="s">
        <v>732</v>
      </c>
      <c r="H16910" s="135" t="s">
        <v>2348</v>
      </c>
      <c r="I16910" t="s">
        <v>1454</v>
      </c>
      <c r="J16910" s="20">
        <v>20</v>
      </c>
      <c r="K16910" s="20" t="s">
        <v>1465</v>
      </c>
      <c r="L16910" t="s">
        <v>1466</v>
      </c>
      <c r="M16910" s="20">
        <v>5</v>
      </c>
      <c r="N16910" s="20">
        <v>5</v>
      </c>
      <c r="AE16910">
        <f t="shared" si="264"/>
        <v>2012</v>
      </c>
    </row>
    <row r="16911" spans="1:31" x14ac:dyDescent="0.25">
      <c r="A16911" s="7">
        <v>16908</v>
      </c>
      <c r="B16911" s="8">
        <v>41250</v>
      </c>
      <c r="C16911" t="s">
        <v>3</v>
      </c>
      <c r="D16911" t="s">
        <v>779</v>
      </c>
      <c r="E16911" t="s">
        <v>9</v>
      </c>
      <c r="F16911" t="s">
        <v>1159</v>
      </c>
      <c r="G16911" t="s">
        <v>732</v>
      </c>
      <c r="H16911" s="135" t="s">
        <v>2176</v>
      </c>
      <c r="I16911" t="s">
        <v>1454</v>
      </c>
      <c r="J16911" s="20">
        <v>26</v>
      </c>
      <c r="K16911" s="20" t="s">
        <v>3</v>
      </c>
      <c r="L16911" t="s">
        <v>1464</v>
      </c>
      <c r="M16911" s="20">
        <v>8.2800000000000011</v>
      </c>
      <c r="N16911" s="20">
        <v>5.72</v>
      </c>
      <c r="AE16911">
        <f t="shared" si="264"/>
        <v>2012</v>
      </c>
    </row>
    <row r="16912" spans="1:31" x14ac:dyDescent="0.25">
      <c r="A16912" s="7">
        <v>16909</v>
      </c>
      <c r="B16912" s="8">
        <v>41250</v>
      </c>
      <c r="C16912" t="s">
        <v>3</v>
      </c>
      <c r="D16912" t="s">
        <v>1123</v>
      </c>
      <c r="E16912" t="s">
        <v>9</v>
      </c>
      <c r="F16912" t="s">
        <v>1045</v>
      </c>
      <c r="G16912" t="s">
        <v>648</v>
      </c>
      <c r="H16912" s="135" t="s">
        <v>1795</v>
      </c>
      <c r="I16912" t="s">
        <v>1454</v>
      </c>
      <c r="J16912" s="20">
        <v>35</v>
      </c>
      <c r="K16912" s="20" t="s">
        <v>3</v>
      </c>
      <c r="L16912" t="s">
        <v>1464</v>
      </c>
      <c r="M16912" s="20">
        <v>10.8</v>
      </c>
      <c r="N16912" s="20">
        <v>7.7</v>
      </c>
      <c r="AE16912">
        <f t="shared" si="264"/>
        <v>2012</v>
      </c>
    </row>
    <row r="16913" spans="1:31" x14ac:dyDescent="0.25">
      <c r="A16913" s="7">
        <v>16910</v>
      </c>
      <c r="B16913" s="8">
        <v>41250</v>
      </c>
      <c r="C16913" t="s">
        <v>3</v>
      </c>
      <c r="D16913" t="s">
        <v>1123</v>
      </c>
      <c r="E16913" t="s">
        <v>9</v>
      </c>
      <c r="F16913" t="s">
        <v>860</v>
      </c>
      <c r="G16913" t="s">
        <v>895</v>
      </c>
      <c r="H16913" s="9" t="s">
        <v>3174</v>
      </c>
      <c r="I16913" t="s">
        <v>1454</v>
      </c>
      <c r="J16913" s="20">
        <v>25</v>
      </c>
      <c r="K16913" s="20" t="s">
        <v>3</v>
      </c>
      <c r="L16913" t="s">
        <v>1464</v>
      </c>
      <c r="M16913" s="20">
        <v>8</v>
      </c>
      <c r="N16913" s="20">
        <v>5.5</v>
      </c>
      <c r="AE16913">
        <f t="shared" si="264"/>
        <v>2012</v>
      </c>
    </row>
    <row r="16914" spans="1:31" x14ac:dyDescent="0.25">
      <c r="A16914" s="7">
        <v>16911</v>
      </c>
      <c r="B16914" s="8">
        <v>41251</v>
      </c>
      <c r="C16914" t="s">
        <v>3</v>
      </c>
      <c r="D16914" t="s">
        <v>543</v>
      </c>
      <c r="E16914" t="s">
        <v>9</v>
      </c>
      <c r="F16914" t="s">
        <v>810</v>
      </c>
      <c r="G16914" t="s">
        <v>732</v>
      </c>
      <c r="H16914" s="135" t="s">
        <v>2194</v>
      </c>
      <c r="I16914" t="s">
        <v>1454</v>
      </c>
      <c r="J16914" s="20">
        <v>20</v>
      </c>
      <c r="K16914" s="20" t="s">
        <v>1465</v>
      </c>
      <c r="L16914" t="s">
        <v>1466</v>
      </c>
      <c r="M16914" s="20">
        <v>5</v>
      </c>
      <c r="N16914" s="20">
        <v>5</v>
      </c>
      <c r="AE16914">
        <f t="shared" si="264"/>
        <v>2012</v>
      </c>
    </row>
    <row r="16915" spans="1:31" x14ac:dyDescent="0.25">
      <c r="A16915" s="7">
        <v>16912</v>
      </c>
      <c r="B16915" s="8">
        <v>41251</v>
      </c>
      <c r="C16915" t="s">
        <v>3</v>
      </c>
      <c r="D16915" t="s">
        <v>1120</v>
      </c>
      <c r="E16915" t="s">
        <v>9</v>
      </c>
      <c r="F16915" t="s">
        <v>833</v>
      </c>
      <c r="G16915" t="s">
        <v>931</v>
      </c>
      <c r="H16915" s="9" t="s">
        <v>3183</v>
      </c>
      <c r="I16915" t="s">
        <v>1454</v>
      </c>
      <c r="J16915" s="20">
        <v>24</v>
      </c>
      <c r="K16915" s="20" t="s">
        <v>1465</v>
      </c>
      <c r="L16915" t="s">
        <v>1466</v>
      </c>
      <c r="M16915" s="20">
        <v>6</v>
      </c>
      <c r="N16915" s="20">
        <v>6</v>
      </c>
      <c r="AE16915">
        <f t="shared" si="264"/>
        <v>2012</v>
      </c>
    </row>
    <row r="16916" spans="1:31" x14ac:dyDescent="0.25">
      <c r="A16916" s="7">
        <v>16913</v>
      </c>
      <c r="B16916" s="8">
        <v>41251</v>
      </c>
      <c r="C16916" t="s">
        <v>3</v>
      </c>
      <c r="D16916" t="s">
        <v>518</v>
      </c>
      <c r="E16916" t="s">
        <v>9</v>
      </c>
      <c r="F16916" t="s">
        <v>624</v>
      </c>
      <c r="G16916" t="s">
        <v>65</v>
      </c>
      <c r="H16916" s="135" t="s">
        <v>1496</v>
      </c>
      <c r="I16916" t="s">
        <v>1454</v>
      </c>
      <c r="J16916" s="20">
        <v>28</v>
      </c>
      <c r="K16916" s="20" t="s">
        <v>3</v>
      </c>
      <c r="L16916" t="s">
        <v>1464</v>
      </c>
      <c r="M16916" s="20">
        <v>8.84</v>
      </c>
      <c r="N16916" s="20">
        <v>6.16</v>
      </c>
      <c r="AE16916">
        <f t="shared" si="264"/>
        <v>2012</v>
      </c>
    </row>
    <row r="16917" spans="1:31" x14ac:dyDescent="0.25">
      <c r="A16917" s="7">
        <v>16914</v>
      </c>
      <c r="B16917" s="8">
        <v>41251</v>
      </c>
      <c r="C16917" t="s">
        <v>3</v>
      </c>
      <c r="D16917" t="s">
        <v>1146</v>
      </c>
      <c r="E16917" t="s">
        <v>9</v>
      </c>
      <c r="F16917" t="s">
        <v>1032</v>
      </c>
      <c r="G16917" t="s">
        <v>1016</v>
      </c>
      <c r="H16917" s="9" t="s">
        <v>2993</v>
      </c>
      <c r="I16917" t="s">
        <v>1454</v>
      </c>
      <c r="J16917" s="20">
        <v>16</v>
      </c>
      <c r="K16917" s="20" t="s">
        <v>1465</v>
      </c>
      <c r="L16917" t="s">
        <v>1466</v>
      </c>
      <c r="M16917" s="20">
        <v>4</v>
      </c>
      <c r="N16917" s="20">
        <v>4</v>
      </c>
      <c r="AE16917">
        <f t="shared" si="264"/>
        <v>2012</v>
      </c>
    </row>
    <row r="16918" spans="1:31" x14ac:dyDescent="0.25">
      <c r="A16918" s="7">
        <v>16915</v>
      </c>
      <c r="B16918" s="8">
        <v>41251</v>
      </c>
      <c r="C16918" t="s">
        <v>3</v>
      </c>
      <c r="D16918" t="s">
        <v>1146</v>
      </c>
      <c r="E16918" t="s">
        <v>9</v>
      </c>
      <c r="F16918" t="s">
        <v>1032</v>
      </c>
      <c r="G16918" t="s">
        <v>1016</v>
      </c>
      <c r="H16918" s="9" t="s">
        <v>3043</v>
      </c>
      <c r="I16918" t="s">
        <v>1454</v>
      </c>
      <c r="J16918" s="20">
        <v>46</v>
      </c>
      <c r="K16918" s="20" t="s">
        <v>9</v>
      </c>
      <c r="L16918" t="s">
        <v>1463</v>
      </c>
      <c r="M16918" s="20">
        <v>11.04</v>
      </c>
      <c r="N16918" s="20">
        <v>12.96</v>
      </c>
      <c r="AE16918">
        <f t="shared" si="264"/>
        <v>2012</v>
      </c>
    </row>
    <row r="16919" spans="1:31" x14ac:dyDescent="0.25">
      <c r="A16919" s="7">
        <v>16916</v>
      </c>
      <c r="B16919" s="8">
        <v>41252</v>
      </c>
      <c r="C16919" t="s">
        <v>3</v>
      </c>
      <c r="D16919" t="s">
        <v>1169</v>
      </c>
      <c r="E16919" t="s">
        <v>9</v>
      </c>
      <c r="F16919" t="s">
        <v>1032</v>
      </c>
      <c r="G16919" t="s">
        <v>861</v>
      </c>
      <c r="H16919" s="135" t="s">
        <v>2491</v>
      </c>
      <c r="I16919" t="s">
        <v>1455</v>
      </c>
      <c r="J16919" s="20">
        <v>24</v>
      </c>
      <c r="K16919" s="20" t="s">
        <v>1465</v>
      </c>
      <c r="L16919" t="s">
        <v>1466</v>
      </c>
      <c r="M16919" s="20">
        <v>3</v>
      </c>
      <c r="N16919" s="20">
        <v>3</v>
      </c>
      <c r="AE16919">
        <f t="shared" si="264"/>
        <v>2012</v>
      </c>
    </row>
    <row r="16920" spans="1:31" x14ac:dyDescent="0.25">
      <c r="A16920" s="7">
        <v>16917</v>
      </c>
      <c r="B16920" s="8">
        <v>41252</v>
      </c>
      <c r="C16920" t="s">
        <v>3</v>
      </c>
      <c r="D16920" t="s">
        <v>787</v>
      </c>
      <c r="E16920" t="s">
        <v>9</v>
      </c>
      <c r="F16920" t="s">
        <v>331</v>
      </c>
      <c r="G16920" t="s">
        <v>732</v>
      </c>
      <c r="H16920" s="135" t="s">
        <v>2325</v>
      </c>
      <c r="I16920" t="s">
        <v>1454</v>
      </c>
      <c r="J16920" s="20">
        <v>9</v>
      </c>
      <c r="K16920" s="20" t="s">
        <v>3</v>
      </c>
      <c r="L16920" t="s">
        <v>1464</v>
      </c>
      <c r="M16920" s="20">
        <v>3.52</v>
      </c>
      <c r="N16920" s="20">
        <v>1.98</v>
      </c>
      <c r="AE16920">
        <f t="shared" si="264"/>
        <v>2012</v>
      </c>
    </row>
    <row r="16921" spans="1:31" x14ac:dyDescent="0.25">
      <c r="A16921" s="7">
        <v>16918</v>
      </c>
      <c r="B16921" s="8">
        <v>41252</v>
      </c>
      <c r="C16921" t="s">
        <v>3</v>
      </c>
      <c r="D16921" t="s">
        <v>233</v>
      </c>
      <c r="E16921" t="s">
        <v>9</v>
      </c>
      <c r="F16921" t="s">
        <v>543</v>
      </c>
      <c r="G16921" t="s">
        <v>377</v>
      </c>
      <c r="H16921" s="135" t="s">
        <v>1496</v>
      </c>
      <c r="I16921" t="s">
        <v>1454</v>
      </c>
      <c r="J16921" s="20">
        <v>11</v>
      </c>
      <c r="K16921" s="20" t="s">
        <v>3</v>
      </c>
      <c r="L16921" t="s">
        <v>1464</v>
      </c>
      <c r="M16921" s="20">
        <v>4.08</v>
      </c>
      <c r="N16921" s="20">
        <v>2.42</v>
      </c>
      <c r="AE16921">
        <f t="shared" si="264"/>
        <v>2012</v>
      </c>
    </row>
    <row r="16922" spans="1:31" x14ac:dyDescent="0.25">
      <c r="A16922" s="7">
        <v>16919</v>
      </c>
      <c r="B16922" s="8">
        <v>41252</v>
      </c>
      <c r="C16922" t="s">
        <v>3</v>
      </c>
      <c r="D16922" t="s">
        <v>968</v>
      </c>
      <c r="E16922" t="s">
        <v>9</v>
      </c>
      <c r="F16922" t="s">
        <v>1131</v>
      </c>
      <c r="G16922" t="s">
        <v>895</v>
      </c>
      <c r="H16922" s="135" t="s">
        <v>3082</v>
      </c>
      <c r="I16922" t="s">
        <v>1454</v>
      </c>
      <c r="J16922" s="20">
        <v>38</v>
      </c>
      <c r="K16922" s="20" t="s">
        <v>9</v>
      </c>
      <c r="L16922" t="s">
        <v>1464</v>
      </c>
      <c r="M16922" s="20">
        <v>8.36</v>
      </c>
      <c r="N16922" s="20">
        <v>11.64</v>
      </c>
      <c r="AE16922">
        <f t="shared" si="264"/>
        <v>2012</v>
      </c>
    </row>
    <row r="16923" spans="1:31" x14ac:dyDescent="0.25">
      <c r="A16923" s="7">
        <v>16920</v>
      </c>
      <c r="B16923" s="8">
        <v>41253</v>
      </c>
      <c r="C16923" t="s">
        <v>3</v>
      </c>
      <c r="D16923" t="s">
        <v>1135</v>
      </c>
      <c r="E16923" t="s">
        <v>9</v>
      </c>
      <c r="F16923" t="s">
        <v>1169</v>
      </c>
      <c r="G16923" t="s">
        <v>569</v>
      </c>
      <c r="H16923" s="135" t="s">
        <v>1669</v>
      </c>
      <c r="I16923" t="s">
        <v>1455</v>
      </c>
      <c r="J16923" s="20">
        <v>24</v>
      </c>
      <c r="K16923" s="20" t="s">
        <v>3</v>
      </c>
      <c r="L16923" t="s">
        <v>1464</v>
      </c>
      <c r="M16923" s="20">
        <v>3.86</v>
      </c>
      <c r="N16923" s="20">
        <v>2.64</v>
      </c>
      <c r="AE16923">
        <f t="shared" si="264"/>
        <v>2012</v>
      </c>
    </row>
    <row r="16924" spans="1:31" x14ac:dyDescent="0.25">
      <c r="A16924" s="7">
        <v>16921</v>
      </c>
      <c r="B16924" s="8">
        <v>41253</v>
      </c>
      <c r="C16924" t="s">
        <v>3</v>
      </c>
      <c r="D16924" t="s">
        <v>1132</v>
      </c>
      <c r="E16924" t="s">
        <v>9</v>
      </c>
      <c r="F16924" t="s">
        <v>1162</v>
      </c>
      <c r="G16924" t="s">
        <v>14</v>
      </c>
      <c r="H16924" s="135" t="s">
        <v>1489</v>
      </c>
      <c r="I16924" t="s">
        <v>1454</v>
      </c>
      <c r="J16924" s="20">
        <v>12</v>
      </c>
      <c r="K16924" s="20" t="s">
        <v>9</v>
      </c>
      <c r="L16924" t="s">
        <v>1463</v>
      </c>
      <c r="M16924" s="20">
        <v>2.88</v>
      </c>
      <c r="N16924" s="20">
        <v>4.12</v>
      </c>
      <c r="AE16924">
        <f t="shared" si="264"/>
        <v>2012</v>
      </c>
    </row>
    <row r="16925" spans="1:31" x14ac:dyDescent="0.25">
      <c r="A16925" s="7">
        <v>16922</v>
      </c>
      <c r="B16925" s="8">
        <v>41253</v>
      </c>
      <c r="C16925" t="s">
        <v>3</v>
      </c>
      <c r="D16925" t="s">
        <v>786</v>
      </c>
      <c r="E16925" t="s">
        <v>9</v>
      </c>
      <c r="F16925" t="s">
        <v>91</v>
      </c>
      <c r="G16925" t="s">
        <v>895</v>
      </c>
      <c r="H16925" s="135" t="s">
        <v>3047</v>
      </c>
      <c r="I16925" t="s">
        <v>1454</v>
      </c>
      <c r="J16925" s="20">
        <v>17</v>
      </c>
      <c r="K16925" s="20" t="s">
        <v>3</v>
      </c>
      <c r="L16925" t="s">
        <v>1464</v>
      </c>
      <c r="M16925" s="20">
        <v>5.76</v>
      </c>
      <c r="N16925" s="20">
        <v>3.74</v>
      </c>
      <c r="AE16925">
        <f t="shared" si="264"/>
        <v>2012</v>
      </c>
    </row>
    <row r="16926" spans="1:31" x14ac:dyDescent="0.25">
      <c r="A16926" s="7">
        <v>16923</v>
      </c>
      <c r="B16926" s="8">
        <v>41254</v>
      </c>
      <c r="C16926" t="s">
        <v>3</v>
      </c>
      <c r="D16926" t="s">
        <v>1162</v>
      </c>
      <c r="E16926" t="s">
        <v>9</v>
      </c>
      <c r="F16926" t="s">
        <v>1132</v>
      </c>
      <c r="G16926" t="s">
        <v>14</v>
      </c>
      <c r="H16926" s="135" t="s">
        <v>1489</v>
      </c>
      <c r="I16926" t="s">
        <v>1454</v>
      </c>
      <c r="J16926" s="20">
        <v>11</v>
      </c>
      <c r="K16926" s="20" t="s">
        <v>3</v>
      </c>
      <c r="L16926" t="s">
        <v>1464</v>
      </c>
      <c r="M16926" s="20">
        <v>4.08</v>
      </c>
      <c r="N16926" s="20">
        <v>2.42</v>
      </c>
      <c r="AE16926">
        <f t="shared" si="264"/>
        <v>2012</v>
      </c>
    </row>
    <row r="16927" spans="1:31" x14ac:dyDescent="0.25">
      <c r="A16927" s="7">
        <v>16924</v>
      </c>
      <c r="B16927" s="8">
        <v>41254</v>
      </c>
      <c r="C16927" t="s">
        <v>3</v>
      </c>
      <c r="D16927" t="s">
        <v>1131</v>
      </c>
      <c r="E16927" t="s">
        <v>9</v>
      </c>
      <c r="F16927" t="s">
        <v>543</v>
      </c>
      <c r="G16927" t="s">
        <v>895</v>
      </c>
      <c r="H16927" s="135" t="s">
        <v>2803</v>
      </c>
      <c r="I16927" t="s">
        <v>1454</v>
      </c>
      <c r="J16927" s="20">
        <v>22</v>
      </c>
      <c r="K16927" s="20" t="s">
        <v>3</v>
      </c>
      <c r="L16927" t="s">
        <v>1464</v>
      </c>
      <c r="M16927" s="20">
        <v>7.16</v>
      </c>
      <c r="N16927" s="20">
        <v>4.84</v>
      </c>
      <c r="AE16927">
        <f t="shared" si="264"/>
        <v>2012</v>
      </c>
    </row>
    <row r="16928" spans="1:31" x14ac:dyDescent="0.25">
      <c r="A16928" s="7">
        <v>16925</v>
      </c>
      <c r="B16928" s="8">
        <v>41254</v>
      </c>
      <c r="C16928" t="s">
        <v>3</v>
      </c>
      <c r="D16928" t="s">
        <v>543</v>
      </c>
      <c r="E16928" t="s">
        <v>9</v>
      </c>
      <c r="F16928" t="s">
        <v>1131</v>
      </c>
      <c r="G16928" t="s">
        <v>895</v>
      </c>
      <c r="H16928" s="135" t="s">
        <v>2803</v>
      </c>
      <c r="I16928" t="s">
        <v>1454</v>
      </c>
      <c r="J16928" s="20">
        <v>23</v>
      </c>
      <c r="K16928" s="20" t="s">
        <v>9</v>
      </c>
      <c r="L16928" t="s">
        <v>1464</v>
      </c>
      <c r="M16928" s="20">
        <v>5.0600000000000005</v>
      </c>
      <c r="N16928" s="20">
        <v>7.4399999999999995</v>
      </c>
      <c r="AE16928">
        <f t="shared" si="264"/>
        <v>2012</v>
      </c>
    </row>
    <row r="16929" spans="1:31" x14ac:dyDescent="0.25">
      <c r="A16929" s="7">
        <v>16926</v>
      </c>
      <c r="B16929" s="8">
        <v>41254</v>
      </c>
      <c r="C16929" t="s">
        <v>3</v>
      </c>
      <c r="D16929" t="s">
        <v>786</v>
      </c>
      <c r="E16929" t="s">
        <v>9</v>
      </c>
      <c r="F16929" t="s">
        <v>19</v>
      </c>
      <c r="G16929" t="s">
        <v>861</v>
      </c>
      <c r="H16929" s="135" t="s">
        <v>1496</v>
      </c>
      <c r="I16929" t="s">
        <v>1454</v>
      </c>
      <c r="J16929" s="20">
        <v>38</v>
      </c>
      <c r="K16929" s="20" t="s">
        <v>1465</v>
      </c>
      <c r="L16929" t="s">
        <v>1466</v>
      </c>
      <c r="M16929" s="20">
        <v>9.5</v>
      </c>
      <c r="N16929" s="20">
        <v>9.5</v>
      </c>
      <c r="AE16929">
        <f t="shared" si="264"/>
        <v>2012</v>
      </c>
    </row>
    <row r="16930" spans="1:31" x14ac:dyDescent="0.25">
      <c r="A16930" s="7">
        <v>16927</v>
      </c>
      <c r="B16930" s="8">
        <v>41255</v>
      </c>
      <c r="C16930" t="s">
        <v>3</v>
      </c>
      <c r="D16930" t="s">
        <v>277</v>
      </c>
      <c r="E16930" t="s">
        <v>9</v>
      </c>
      <c r="F16930" t="s">
        <v>1160</v>
      </c>
      <c r="G16930" t="s">
        <v>895</v>
      </c>
      <c r="H16930" s="135" t="s">
        <v>2540</v>
      </c>
      <c r="I16930" t="s">
        <v>1454</v>
      </c>
      <c r="J16930" s="20">
        <v>35</v>
      </c>
      <c r="K16930" s="20" t="s">
        <v>9</v>
      </c>
      <c r="L16930" t="s">
        <v>1464</v>
      </c>
      <c r="M16930" s="20">
        <v>7.7</v>
      </c>
      <c r="N16930" s="20">
        <v>10.8</v>
      </c>
      <c r="AE16930">
        <f t="shared" si="264"/>
        <v>2012</v>
      </c>
    </row>
    <row r="16931" spans="1:31" x14ac:dyDescent="0.25">
      <c r="A16931" s="7">
        <v>16928</v>
      </c>
      <c r="B16931" s="8">
        <v>41256</v>
      </c>
      <c r="C16931" t="s">
        <v>3</v>
      </c>
      <c r="D16931" t="s">
        <v>350</v>
      </c>
      <c r="E16931" t="s">
        <v>9</v>
      </c>
      <c r="F16931" t="s">
        <v>1135</v>
      </c>
      <c r="G16931" t="s">
        <v>732</v>
      </c>
      <c r="H16931" s="135" t="s">
        <v>2191</v>
      </c>
      <c r="I16931" t="s">
        <v>1454</v>
      </c>
      <c r="J16931" s="20">
        <v>39</v>
      </c>
      <c r="K16931" s="20" t="s">
        <v>1465</v>
      </c>
      <c r="L16931" t="s">
        <v>1466</v>
      </c>
      <c r="M16931" s="20">
        <v>9.75</v>
      </c>
      <c r="N16931" s="20">
        <v>9.75</v>
      </c>
      <c r="AE16931">
        <f t="shared" si="264"/>
        <v>2012</v>
      </c>
    </row>
    <row r="16932" spans="1:31" x14ac:dyDescent="0.25">
      <c r="A16932" s="7">
        <v>16929</v>
      </c>
      <c r="B16932" s="8">
        <v>41256</v>
      </c>
      <c r="C16932" t="s">
        <v>3</v>
      </c>
      <c r="D16932" t="s">
        <v>731</v>
      </c>
      <c r="E16932" t="s">
        <v>9</v>
      </c>
      <c r="F16932" t="s">
        <v>395</v>
      </c>
      <c r="G16932" t="s">
        <v>648</v>
      </c>
      <c r="H16932" s="135" t="s">
        <v>2062</v>
      </c>
      <c r="I16932" t="s">
        <v>1454</v>
      </c>
      <c r="J16932" s="20">
        <v>11</v>
      </c>
      <c r="K16932" s="20" t="s">
        <v>1465</v>
      </c>
      <c r="L16932" t="s">
        <v>1466</v>
      </c>
      <c r="M16932" s="20">
        <v>2.75</v>
      </c>
      <c r="N16932" s="20">
        <v>2.75</v>
      </c>
      <c r="AE16932">
        <f t="shared" si="264"/>
        <v>2012</v>
      </c>
    </row>
    <row r="16933" spans="1:31" x14ac:dyDescent="0.25">
      <c r="A16933" s="7">
        <v>16930</v>
      </c>
      <c r="B16933" s="8">
        <v>41257</v>
      </c>
      <c r="C16933" t="s">
        <v>3</v>
      </c>
      <c r="D16933" t="s">
        <v>1095</v>
      </c>
      <c r="E16933" t="s">
        <v>9</v>
      </c>
      <c r="F16933" t="s">
        <v>860</v>
      </c>
      <c r="G16933" t="s">
        <v>1016</v>
      </c>
      <c r="H16933" s="135" t="s">
        <v>1496</v>
      </c>
      <c r="I16933" t="s">
        <v>1454</v>
      </c>
      <c r="J16933" s="20">
        <v>70</v>
      </c>
      <c r="K16933" s="20" t="s">
        <v>3</v>
      </c>
      <c r="L16933" t="s">
        <v>1464</v>
      </c>
      <c r="M16933" s="20">
        <v>20.6</v>
      </c>
      <c r="N16933" s="20">
        <v>15.4</v>
      </c>
      <c r="AE16933">
        <f t="shared" si="264"/>
        <v>2012</v>
      </c>
    </row>
    <row r="16934" spans="1:31" x14ac:dyDescent="0.25">
      <c r="A16934" s="7">
        <v>16931</v>
      </c>
      <c r="B16934" s="8">
        <v>41258</v>
      </c>
      <c r="C16934" t="s">
        <v>3</v>
      </c>
      <c r="D16934" t="s">
        <v>518</v>
      </c>
      <c r="E16934" t="s">
        <v>9</v>
      </c>
      <c r="F16934" t="s">
        <v>833</v>
      </c>
      <c r="G16934" t="s">
        <v>895</v>
      </c>
      <c r="H16934" s="135" t="s">
        <v>2307</v>
      </c>
      <c r="I16934" t="s">
        <v>1454</v>
      </c>
      <c r="J16934" s="20">
        <v>15</v>
      </c>
      <c r="K16934" s="20" t="s">
        <v>1465</v>
      </c>
      <c r="L16934" t="s">
        <v>1466</v>
      </c>
      <c r="M16934" s="20">
        <v>3.75</v>
      </c>
      <c r="N16934" s="20">
        <v>3.75</v>
      </c>
      <c r="AE16934">
        <f t="shared" si="264"/>
        <v>2012</v>
      </c>
    </row>
    <row r="16935" spans="1:31" x14ac:dyDescent="0.25">
      <c r="A16935" s="7">
        <v>16932</v>
      </c>
      <c r="B16935" s="8">
        <v>41258</v>
      </c>
      <c r="C16935" t="s">
        <v>3</v>
      </c>
      <c r="D16935" t="s">
        <v>1144</v>
      </c>
      <c r="E16935" t="s">
        <v>9</v>
      </c>
      <c r="F16935" t="s">
        <v>779</v>
      </c>
      <c r="G16935" t="s">
        <v>929</v>
      </c>
      <c r="H16935" s="135" t="s">
        <v>1496</v>
      </c>
      <c r="I16935" t="s">
        <v>1455</v>
      </c>
      <c r="J16935" s="20">
        <v>10</v>
      </c>
      <c r="K16935" s="20" t="s">
        <v>1465</v>
      </c>
      <c r="L16935" t="s">
        <v>1466</v>
      </c>
      <c r="M16935" s="20">
        <v>1.25</v>
      </c>
      <c r="N16935" s="20">
        <v>1.25</v>
      </c>
      <c r="AE16935">
        <f t="shared" si="264"/>
        <v>2012</v>
      </c>
    </row>
    <row r="16936" spans="1:31" x14ac:dyDescent="0.25">
      <c r="A16936" s="7">
        <v>16933</v>
      </c>
      <c r="B16936" s="8">
        <v>41258</v>
      </c>
      <c r="C16936" t="s">
        <v>3</v>
      </c>
      <c r="D16936" t="s">
        <v>518</v>
      </c>
      <c r="E16936" t="s">
        <v>9</v>
      </c>
      <c r="F16936" t="s">
        <v>44</v>
      </c>
      <c r="G16936" t="s">
        <v>861</v>
      </c>
      <c r="H16936" s="9" t="s">
        <v>2552</v>
      </c>
      <c r="I16936" t="s">
        <v>1454</v>
      </c>
      <c r="J16936" s="20">
        <v>67</v>
      </c>
      <c r="K16936" s="20" t="s">
        <v>3</v>
      </c>
      <c r="L16936" t="s">
        <v>1463</v>
      </c>
      <c r="M16936" s="20">
        <v>18.420000000000002</v>
      </c>
      <c r="N16936" s="20">
        <v>16.079999999999998</v>
      </c>
      <c r="AE16936">
        <f t="shared" si="264"/>
        <v>2012</v>
      </c>
    </row>
    <row r="16937" spans="1:31" x14ac:dyDescent="0.25">
      <c r="A16937" s="7">
        <v>16934</v>
      </c>
      <c r="B16937" s="8">
        <v>41259</v>
      </c>
      <c r="C16937" t="s">
        <v>3</v>
      </c>
      <c r="D16937" t="s">
        <v>678</v>
      </c>
      <c r="E16937" t="s">
        <v>9</v>
      </c>
      <c r="F16937" t="s">
        <v>134</v>
      </c>
      <c r="G16937" t="s">
        <v>870</v>
      </c>
      <c r="H16937" s="135" t="s">
        <v>2501</v>
      </c>
      <c r="I16937" t="s">
        <v>1454</v>
      </c>
      <c r="J16937" s="20">
        <v>25</v>
      </c>
      <c r="K16937" s="20" t="s">
        <v>1465</v>
      </c>
      <c r="L16937" t="s">
        <v>1466</v>
      </c>
      <c r="M16937" s="20">
        <v>6.25</v>
      </c>
      <c r="N16937" s="20">
        <v>6.25</v>
      </c>
      <c r="AE16937">
        <f t="shared" si="264"/>
        <v>2012</v>
      </c>
    </row>
    <row r="16938" spans="1:31" x14ac:dyDescent="0.25">
      <c r="A16938" s="7">
        <v>16935</v>
      </c>
      <c r="B16938" s="8">
        <v>41259</v>
      </c>
      <c r="C16938" t="s">
        <v>3</v>
      </c>
      <c r="D16938" t="s">
        <v>543</v>
      </c>
      <c r="E16938" t="s">
        <v>9</v>
      </c>
      <c r="F16938" t="s">
        <v>521</v>
      </c>
      <c r="G16938" t="s">
        <v>633</v>
      </c>
      <c r="H16938" s="135" t="s">
        <v>1767</v>
      </c>
      <c r="I16938" t="s">
        <v>1454</v>
      </c>
      <c r="J16938" s="20">
        <v>25</v>
      </c>
      <c r="K16938" s="20" t="s">
        <v>9</v>
      </c>
      <c r="L16938" t="s">
        <v>1464</v>
      </c>
      <c r="M16938" s="20">
        <v>5.5</v>
      </c>
      <c r="N16938" s="20">
        <v>8</v>
      </c>
      <c r="AE16938">
        <f t="shared" si="264"/>
        <v>2012</v>
      </c>
    </row>
    <row r="16939" spans="1:31" x14ac:dyDescent="0.25">
      <c r="A16939" s="7">
        <v>16936</v>
      </c>
      <c r="B16939" s="8">
        <v>41260</v>
      </c>
      <c r="C16939" t="s">
        <v>3</v>
      </c>
      <c r="D16939" t="s">
        <v>233</v>
      </c>
      <c r="E16939" t="s">
        <v>9</v>
      </c>
      <c r="F16939" t="s">
        <v>543</v>
      </c>
      <c r="G16939" t="s">
        <v>377</v>
      </c>
      <c r="H16939" s="135" t="s">
        <v>1496</v>
      </c>
      <c r="I16939" t="s">
        <v>1454</v>
      </c>
      <c r="J16939" s="20">
        <v>15</v>
      </c>
      <c r="K16939" s="20" t="s">
        <v>3</v>
      </c>
      <c r="L16939" t="s">
        <v>1464</v>
      </c>
      <c r="M16939" s="20">
        <v>5.2</v>
      </c>
      <c r="N16939" s="20">
        <v>3.3</v>
      </c>
      <c r="AE16939">
        <f t="shared" si="264"/>
        <v>2012</v>
      </c>
    </row>
    <row r="16940" spans="1:31" x14ac:dyDescent="0.25">
      <c r="A16940" s="7">
        <v>16937</v>
      </c>
      <c r="B16940" s="8">
        <v>41260</v>
      </c>
      <c r="C16940" t="s">
        <v>3</v>
      </c>
      <c r="D16940" t="s">
        <v>992</v>
      </c>
      <c r="E16940" t="s">
        <v>9</v>
      </c>
      <c r="F16940" t="s">
        <v>926</v>
      </c>
      <c r="G16940" t="s">
        <v>895</v>
      </c>
      <c r="H16940" s="135" t="s">
        <v>2538</v>
      </c>
      <c r="I16940" t="s">
        <v>1454</v>
      </c>
      <c r="J16940" s="20">
        <v>10</v>
      </c>
      <c r="K16940" s="20" t="s">
        <v>1465</v>
      </c>
      <c r="L16940" t="s">
        <v>1466</v>
      </c>
      <c r="M16940" s="20">
        <v>2.5</v>
      </c>
      <c r="N16940" s="20">
        <v>2.5</v>
      </c>
      <c r="AE16940">
        <f t="shared" si="264"/>
        <v>2012</v>
      </c>
    </row>
    <row r="16941" spans="1:31" x14ac:dyDescent="0.25">
      <c r="A16941" s="7">
        <v>16938</v>
      </c>
      <c r="B16941" s="8">
        <v>41260</v>
      </c>
      <c r="C16941" t="s">
        <v>3</v>
      </c>
      <c r="D16941" t="s">
        <v>1102</v>
      </c>
      <c r="E16941" t="s">
        <v>9</v>
      </c>
      <c r="F16941" t="s">
        <v>521</v>
      </c>
      <c r="G16941" t="s">
        <v>870</v>
      </c>
      <c r="H16941" s="136" t="s">
        <v>2500</v>
      </c>
      <c r="I16941" t="s">
        <v>1454</v>
      </c>
      <c r="J16941" s="20">
        <v>14</v>
      </c>
      <c r="K16941" s="20" t="s">
        <v>3</v>
      </c>
      <c r="L16941" t="s">
        <v>1463</v>
      </c>
      <c r="M16941" s="20">
        <v>4.6400000000000006</v>
      </c>
      <c r="N16941" s="20">
        <v>3.36</v>
      </c>
      <c r="AE16941">
        <f t="shared" si="264"/>
        <v>2012</v>
      </c>
    </row>
    <row r="16942" spans="1:31" x14ac:dyDescent="0.25">
      <c r="A16942" s="7">
        <v>16939</v>
      </c>
      <c r="B16942" s="8">
        <v>41260</v>
      </c>
      <c r="C16942" t="s">
        <v>3</v>
      </c>
      <c r="D16942" t="s">
        <v>1102</v>
      </c>
      <c r="E16942" t="s">
        <v>9</v>
      </c>
      <c r="F16942" t="s">
        <v>521</v>
      </c>
      <c r="G16942" t="s">
        <v>870</v>
      </c>
      <c r="H16942" s="135" t="s">
        <v>2785</v>
      </c>
      <c r="I16942" t="s">
        <v>1454</v>
      </c>
      <c r="J16942" s="20">
        <v>16</v>
      </c>
      <c r="K16942" s="20" t="s">
        <v>9</v>
      </c>
      <c r="L16942" t="s">
        <v>1463</v>
      </c>
      <c r="M16942" s="20">
        <v>3.84</v>
      </c>
      <c r="N16942" s="20">
        <v>5.16</v>
      </c>
      <c r="AE16942">
        <f t="shared" si="264"/>
        <v>2012</v>
      </c>
    </row>
    <row r="16943" spans="1:31" x14ac:dyDescent="0.25">
      <c r="A16943" s="7">
        <v>16940</v>
      </c>
      <c r="B16943" s="8">
        <v>41260</v>
      </c>
      <c r="C16943" t="s">
        <v>3</v>
      </c>
      <c r="D16943" t="s">
        <v>397</v>
      </c>
      <c r="E16943" t="s">
        <v>9</v>
      </c>
      <c r="F16943" t="s">
        <v>55</v>
      </c>
      <c r="G16943" t="s">
        <v>1170</v>
      </c>
      <c r="H16943" s="135" t="s">
        <v>3184</v>
      </c>
      <c r="I16943" t="s">
        <v>1454</v>
      </c>
      <c r="J16943" s="20">
        <v>89</v>
      </c>
      <c r="K16943" s="20" t="s">
        <v>9</v>
      </c>
      <c r="L16943" t="s">
        <v>1463</v>
      </c>
      <c r="M16943" s="20">
        <v>21.36</v>
      </c>
      <c r="N16943" s="20">
        <v>24.14</v>
      </c>
      <c r="AE16943">
        <f t="shared" si="264"/>
        <v>2012</v>
      </c>
    </row>
    <row r="16944" spans="1:31" x14ac:dyDescent="0.25">
      <c r="A16944" s="7">
        <v>16941</v>
      </c>
      <c r="B16944" s="8">
        <v>41261</v>
      </c>
      <c r="C16944" t="s">
        <v>3</v>
      </c>
      <c r="D16944" t="s">
        <v>1082</v>
      </c>
      <c r="E16944" t="s">
        <v>9</v>
      </c>
      <c r="F16944" t="s">
        <v>1150</v>
      </c>
      <c r="G16944" t="s">
        <v>732</v>
      </c>
      <c r="H16944" s="135" t="s">
        <v>2411</v>
      </c>
      <c r="I16944" t="s">
        <v>1455</v>
      </c>
      <c r="J16944" s="20">
        <v>36</v>
      </c>
      <c r="K16944" s="20" t="s">
        <v>3</v>
      </c>
      <c r="L16944" t="s">
        <v>1463</v>
      </c>
      <c r="M16944" s="20">
        <v>5.18</v>
      </c>
      <c r="N16944" s="20">
        <v>4.32</v>
      </c>
      <c r="AE16944">
        <f t="shared" si="264"/>
        <v>2012</v>
      </c>
    </row>
    <row r="16945" spans="1:31" x14ac:dyDescent="0.25">
      <c r="A16945" s="7">
        <v>16942</v>
      </c>
      <c r="B16945" s="8">
        <v>41262</v>
      </c>
      <c r="C16945" t="s">
        <v>3</v>
      </c>
      <c r="D16945" t="s">
        <v>494</v>
      </c>
      <c r="E16945" t="s">
        <v>9</v>
      </c>
      <c r="F16945" t="s">
        <v>667</v>
      </c>
      <c r="G16945" t="s">
        <v>732</v>
      </c>
      <c r="H16945" s="135" t="s">
        <v>2191</v>
      </c>
      <c r="I16945" t="s">
        <v>1454</v>
      </c>
      <c r="J16945" s="20">
        <v>37</v>
      </c>
      <c r="K16945" s="20" t="s">
        <v>1465</v>
      </c>
      <c r="L16945" t="s">
        <v>1466</v>
      </c>
      <c r="M16945" s="20">
        <v>9.25</v>
      </c>
      <c r="N16945" s="20">
        <v>9.25</v>
      </c>
      <c r="AE16945">
        <f t="shared" si="264"/>
        <v>2012</v>
      </c>
    </row>
    <row r="16946" spans="1:31" x14ac:dyDescent="0.25">
      <c r="A16946" s="7">
        <v>16943</v>
      </c>
      <c r="B16946" s="8">
        <v>41262</v>
      </c>
      <c r="C16946" t="s">
        <v>3</v>
      </c>
      <c r="D16946" t="s">
        <v>168</v>
      </c>
      <c r="E16946" t="s">
        <v>9</v>
      </c>
      <c r="F16946" t="s">
        <v>266</v>
      </c>
      <c r="G16946" t="s">
        <v>569</v>
      </c>
      <c r="H16946" s="135" t="s">
        <v>2675</v>
      </c>
      <c r="I16946" t="s">
        <v>1454</v>
      </c>
      <c r="J16946" s="20">
        <v>36</v>
      </c>
      <c r="K16946" s="20" t="s">
        <v>1465</v>
      </c>
      <c r="L16946" t="s">
        <v>1466</v>
      </c>
      <c r="M16946" s="20">
        <v>9</v>
      </c>
      <c r="N16946" s="20">
        <v>9</v>
      </c>
      <c r="AE16946">
        <f t="shared" si="264"/>
        <v>2012</v>
      </c>
    </row>
    <row r="16947" spans="1:31" x14ac:dyDescent="0.25">
      <c r="A16947" s="7">
        <v>16944</v>
      </c>
      <c r="B16947" s="8">
        <v>41262</v>
      </c>
      <c r="C16947" t="s">
        <v>3</v>
      </c>
      <c r="D16947" t="s">
        <v>914</v>
      </c>
      <c r="E16947" t="s">
        <v>9</v>
      </c>
      <c r="F16947" t="s">
        <v>860</v>
      </c>
      <c r="G16947" t="s">
        <v>1016</v>
      </c>
      <c r="H16947" s="9" t="s">
        <v>2870</v>
      </c>
      <c r="I16947" t="s">
        <v>1454</v>
      </c>
      <c r="J16947" s="20">
        <v>20</v>
      </c>
      <c r="K16947" s="20" t="s">
        <v>3</v>
      </c>
      <c r="L16947" t="s">
        <v>1464</v>
      </c>
      <c r="M16947" s="20">
        <v>6.6</v>
      </c>
      <c r="N16947" s="20">
        <v>4.4000000000000004</v>
      </c>
      <c r="AE16947">
        <f t="shared" si="264"/>
        <v>2012</v>
      </c>
    </row>
    <row r="16948" spans="1:31" x14ac:dyDescent="0.25">
      <c r="A16948" s="7">
        <v>16945</v>
      </c>
      <c r="B16948" s="8">
        <v>41262</v>
      </c>
      <c r="C16948" t="s">
        <v>3</v>
      </c>
      <c r="D16948" t="s">
        <v>1132</v>
      </c>
      <c r="E16948" t="s">
        <v>9</v>
      </c>
      <c r="F16948" t="s">
        <v>1162</v>
      </c>
      <c r="G16948" t="s">
        <v>14</v>
      </c>
      <c r="H16948" s="135" t="s">
        <v>1507</v>
      </c>
      <c r="I16948" t="s">
        <v>1454</v>
      </c>
      <c r="J16948" s="20">
        <v>48</v>
      </c>
      <c r="K16948" s="20" t="s">
        <v>9</v>
      </c>
      <c r="L16948" t="s">
        <v>1464</v>
      </c>
      <c r="M16948" s="20">
        <v>10.56</v>
      </c>
      <c r="N16948" s="20">
        <v>14.44</v>
      </c>
      <c r="AE16948">
        <f t="shared" si="264"/>
        <v>2012</v>
      </c>
    </row>
    <row r="16949" spans="1:31" x14ac:dyDescent="0.25">
      <c r="A16949" s="7">
        <v>16946</v>
      </c>
      <c r="B16949" s="8">
        <v>41262</v>
      </c>
      <c r="C16949" t="s">
        <v>3</v>
      </c>
      <c r="D16949" t="s">
        <v>632</v>
      </c>
      <c r="E16949" t="s">
        <v>9</v>
      </c>
      <c r="F16949" t="s">
        <v>1106</v>
      </c>
      <c r="G16949" t="s">
        <v>929</v>
      </c>
      <c r="H16949" s="135" t="s">
        <v>2780</v>
      </c>
      <c r="I16949" t="s">
        <v>1454</v>
      </c>
      <c r="J16949" s="20">
        <v>11</v>
      </c>
      <c r="K16949" s="20" t="s">
        <v>3</v>
      </c>
      <c r="L16949" t="s">
        <v>1464</v>
      </c>
      <c r="M16949" s="20">
        <v>4.08</v>
      </c>
      <c r="N16949" s="20">
        <v>2.42</v>
      </c>
      <c r="AE16949">
        <f t="shared" si="264"/>
        <v>2012</v>
      </c>
    </row>
    <row r="16950" spans="1:31" x14ac:dyDescent="0.25">
      <c r="A16950" s="7">
        <v>16947</v>
      </c>
      <c r="B16950" s="8">
        <v>41263</v>
      </c>
      <c r="C16950" t="s">
        <v>3</v>
      </c>
      <c r="D16950" t="s">
        <v>731</v>
      </c>
      <c r="E16950" t="s">
        <v>9</v>
      </c>
      <c r="F16950" t="s">
        <v>1131</v>
      </c>
      <c r="G16950" t="s">
        <v>732</v>
      </c>
      <c r="H16950" s="135" t="s">
        <v>2194</v>
      </c>
      <c r="I16950" t="s">
        <v>1454</v>
      </c>
      <c r="J16950" s="20">
        <v>7</v>
      </c>
      <c r="K16950" s="20" t="s">
        <v>9</v>
      </c>
      <c r="L16950" t="s">
        <v>1464</v>
      </c>
      <c r="M16950" s="20">
        <v>1.54</v>
      </c>
      <c r="N16950" s="20">
        <v>2.96</v>
      </c>
      <c r="AE16950">
        <f t="shared" si="264"/>
        <v>2012</v>
      </c>
    </row>
    <row r="16951" spans="1:31" x14ac:dyDescent="0.25">
      <c r="A16951" s="7">
        <v>16948</v>
      </c>
      <c r="B16951" s="8">
        <v>41263</v>
      </c>
      <c r="C16951" t="s">
        <v>3</v>
      </c>
      <c r="D16951" t="s">
        <v>989</v>
      </c>
      <c r="E16951" t="s">
        <v>9</v>
      </c>
      <c r="F16951" t="s">
        <v>698</v>
      </c>
      <c r="G16951" t="s">
        <v>732</v>
      </c>
      <c r="H16951" s="135" t="s">
        <v>2569</v>
      </c>
      <c r="I16951" t="s">
        <v>1454</v>
      </c>
      <c r="J16951" s="20">
        <v>22</v>
      </c>
      <c r="K16951" s="20" t="s">
        <v>9</v>
      </c>
      <c r="L16951" t="s">
        <v>1464</v>
      </c>
      <c r="M16951" s="20">
        <v>4.84</v>
      </c>
      <c r="N16951" s="20">
        <v>7.16</v>
      </c>
      <c r="AE16951">
        <f t="shared" si="264"/>
        <v>2012</v>
      </c>
    </row>
    <row r="16952" spans="1:31" x14ac:dyDescent="0.25">
      <c r="A16952" s="7">
        <v>16949</v>
      </c>
      <c r="B16952" s="8">
        <v>41263</v>
      </c>
      <c r="C16952" t="s">
        <v>3</v>
      </c>
      <c r="D16952" t="s">
        <v>1119</v>
      </c>
      <c r="E16952" t="s">
        <v>9</v>
      </c>
      <c r="F16952" t="s">
        <v>1131</v>
      </c>
      <c r="G16952" t="s">
        <v>648</v>
      </c>
      <c r="H16952" s="135" t="s">
        <v>2311</v>
      </c>
      <c r="I16952" t="s">
        <v>1454</v>
      </c>
      <c r="J16952" s="20">
        <v>43</v>
      </c>
      <c r="K16952" s="20" t="s">
        <v>9</v>
      </c>
      <c r="L16952" t="s">
        <v>1464</v>
      </c>
      <c r="M16952" s="20">
        <v>9.4600000000000009</v>
      </c>
      <c r="N16952" s="20">
        <v>13.04</v>
      </c>
      <c r="AE16952">
        <f t="shared" si="264"/>
        <v>2012</v>
      </c>
    </row>
    <row r="16953" spans="1:31" x14ac:dyDescent="0.25">
      <c r="A16953" s="7">
        <v>16950</v>
      </c>
      <c r="B16953" s="8">
        <v>41263</v>
      </c>
      <c r="C16953" t="s">
        <v>3</v>
      </c>
      <c r="D16953" t="s">
        <v>1123</v>
      </c>
      <c r="E16953" t="s">
        <v>9</v>
      </c>
      <c r="F16953" t="s">
        <v>1042</v>
      </c>
      <c r="G16953" t="s">
        <v>895</v>
      </c>
      <c r="H16953" s="135" t="s">
        <v>2633</v>
      </c>
      <c r="I16953" t="s">
        <v>1454</v>
      </c>
      <c r="J16953" s="20">
        <v>10</v>
      </c>
      <c r="K16953" s="20" t="s">
        <v>1465</v>
      </c>
      <c r="L16953" t="s">
        <v>1466</v>
      </c>
      <c r="M16953" s="20">
        <v>2.5</v>
      </c>
      <c r="N16953" s="20">
        <v>2.5</v>
      </c>
      <c r="AE16953">
        <f t="shared" si="264"/>
        <v>2012</v>
      </c>
    </row>
    <row r="16954" spans="1:31" x14ac:dyDescent="0.25">
      <c r="A16954" s="7">
        <v>16951</v>
      </c>
      <c r="B16954" s="8">
        <v>41263</v>
      </c>
      <c r="C16954" t="s">
        <v>3</v>
      </c>
      <c r="D16954" t="s">
        <v>957</v>
      </c>
      <c r="E16954" t="s">
        <v>9</v>
      </c>
      <c r="F16954" t="s">
        <v>184</v>
      </c>
      <c r="G16954" t="s">
        <v>1016</v>
      </c>
      <c r="H16954" s="135" t="s">
        <v>3078</v>
      </c>
      <c r="I16954" t="s">
        <v>1454</v>
      </c>
      <c r="J16954" s="20">
        <v>20</v>
      </c>
      <c r="K16954" s="20" t="s">
        <v>9</v>
      </c>
      <c r="L16954" t="s">
        <v>1464</v>
      </c>
      <c r="M16954" s="20">
        <v>4.4000000000000004</v>
      </c>
      <c r="N16954" s="20">
        <v>6.6</v>
      </c>
      <c r="AE16954">
        <f t="shared" si="264"/>
        <v>2012</v>
      </c>
    </row>
    <row r="16955" spans="1:31" x14ac:dyDescent="0.25">
      <c r="A16955" s="7">
        <v>16952</v>
      </c>
      <c r="B16955" s="8">
        <v>41263</v>
      </c>
      <c r="C16955" t="s">
        <v>3</v>
      </c>
      <c r="D16955" t="s">
        <v>918</v>
      </c>
      <c r="E16955" t="s">
        <v>9</v>
      </c>
      <c r="F16955" t="s">
        <v>900</v>
      </c>
      <c r="G16955" t="s">
        <v>870</v>
      </c>
      <c r="H16955" s="135" t="s">
        <v>2562</v>
      </c>
      <c r="I16955" t="s">
        <v>1454</v>
      </c>
      <c r="J16955" s="20">
        <v>16</v>
      </c>
      <c r="K16955" s="20" t="s">
        <v>3</v>
      </c>
      <c r="L16955" t="s">
        <v>1463</v>
      </c>
      <c r="M16955" s="20">
        <v>5.16</v>
      </c>
      <c r="N16955" s="20">
        <v>3.84</v>
      </c>
      <c r="AE16955">
        <f t="shared" si="264"/>
        <v>2012</v>
      </c>
    </row>
    <row r="16956" spans="1:31" x14ac:dyDescent="0.25">
      <c r="A16956" s="7">
        <v>16953</v>
      </c>
      <c r="B16956" s="8">
        <v>41263</v>
      </c>
      <c r="C16956" t="s">
        <v>3</v>
      </c>
      <c r="D16956" t="s">
        <v>1064</v>
      </c>
      <c r="E16956" t="s">
        <v>9</v>
      </c>
      <c r="F16956" t="s">
        <v>997</v>
      </c>
      <c r="G16956" t="s">
        <v>895</v>
      </c>
      <c r="H16956" s="135" t="s">
        <v>1496</v>
      </c>
      <c r="I16956" t="s">
        <v>1454</v>
      </c>
      <c r="J16956" s="20">
        <v>15</v>
      </c>
      <c r="K16956" s="20" t="s">
        <v>1465</v>
      </c>
      <c r="L16956" t="s">
        <v>1466</v>
      </c>
      <c r="M16956" s="20">
        <v>3.75</v>
      </c>
      <c r="N16956" s="20">
        <v>3.75</v>
      </c>
      <c r="AE16956">
        <f t="shared" si="264"/>
        <v>2012</v>
      </c>
    </row>
    <row r="16957" spans="1:31" x14ac:dyDescent="0.25">
      <c r="A16957" s="7">
        <v>16954</v>
      </c>
      <c r="B16957" s="8">
        <v>41264</v>
      </c>
      <c r="C16957" t="s">
        <v>3</v>
      </c>
      <c r="D16957" t="s">
        <v>543</v>
      </c>
      <c r="E16957" t="s">
        <v>9</v>
      </c>
      <c r="F16957" t="s">
        <v>55</v>
      </c>
      <c r="G16957" t="s">
        <v>377</v>
      </c>
      <c r="H16957" s="9" t="s">
        <v>2498</v>
      </c>
      <c r="I16957" t="s">
        <v>1454</v>
      </c>
      <c r="J16957" s="20">
        <v>25</v>
      </c>
      <c r="K16957" s="20" t="s">
        <v>3</v>
      </c>
      <c r="L16957" t="s">
        <v>1464</v>
      </c>
      <c r="M16957" s="20">
        <v>8</v>
      </c>
      <c r="N16957" s="20">
        <v>5.5</v>
      </c>
      <c r="AE16957">
        <f t="shared" si="264"/>
        <v>2012</v>
      </c>
    </row>
    <row r="16958" spans="1:31" x14ac:dyDescent="0.25">
      <c r="A16958" s="7">
        <v>16955</v>
      </c>
      <c r="B16958" s="8">
        <v>41264</v>
      </c>
      <c r="C16958" t="s">
        <v>3</v>
      </c>
      <c r="D16958" t="s">
        <v>543</v>
      </c>
      <c r="E16958" t="s">
        <v>9</v>
      </c>
      <c r="F16958" t="s">
        <v>767</v>
      </c>
      <c r="G16958" t="s">
        <v>377</v>
      </c>
      <c r="H16958" s="9" t="s">
        <v>2149</v>
      </c>
      <c r="I16958" t="s">
        <v>1454</v>
      </c>
      <c r="J16958" s="20">
        <v>35</v>
      </c>
      <c r="K16958" s="20" t="s">
        <v>3</v>
      </c>
      <c r="L16958" t="s">
        <v>1464</v>
      </c>
      <c r="M16958" s="20">
        <v>10.8</v>
      </c>
      <c r="N16958" s="20">
        <v>7.7</v>
      </c>
      <c r="AE16958">
        <f t="shared" si="264"/>
        <v>2012</v>
      </c>
    </row>
    <row r="16959" spans="1:31" x14ac:dyDescent="0.25">
      <c r="A16959" s="7">
        <v>16956</v>
      </c>
      <c r="B16959" s="8">
        <v>41264</v>
      </c>
      <c r="C16959" t="s">
        <v>3</v>
      </c>
      <c r="D16959" t="s">
        <v>494</v>
      </c>
      <c r="E16959" t="s">
        <v>9</v>
      </c>
      <c r="F16959" t="s">
        <v>395</v>
      </c>
      <c r="G16959" t="s">
        <v>732</v>
      </c>
      <c r="H16959" s="135" t="s">
        <v>1496</v>
      </c>
      <c r="I16959" t="s">
        <v>1454</v>
      </c>
      <c r="J16959" s="20">
        <v>68</v>
      </c>
      <c r="K16959" s="20" t="s">
        <v>9</v>
      </c>
      <c r="L16959" t="s">
        <v>1463</v>
      </c>
      <c r="M16959" s="20">
        <v>16.32</v>
      </c>
      <c r="N16959" s="20">
        <v>18.68</v>
      </c>
      <c r="AE16959">
        <f t="shared" si="264"/>
        <v>2012</v>
      </c>
    </row>
    <row r="16960" spans="1:31" x14ac:dyDescent="0.25">
      <c r="A16960" s="7">
        <v>16957</v>
      </c>
      <c r="B16960" s="8">
        <v>41266</v>
      </c>
      <c r="C16960" t="s">
        <v>3</v>
      </c>
      <c r="D16960" t="s">
        <v>668</v>
      </c>
      <c r="E16960" t="s">
        <v>9</v>
      </c>
      <c r="F16960" t="s">
        <v>854</v>
      </c>
      <c r="G16960" t="s">
        <v>714</v>
      </c>
      <c r="H16960" s="135" t="s">
        <v>1496</v>
      </c>
      <c r="I16960" t="s">
        <v>1455</v>
      </c>
      <c r="J16960" s="20">
        <v>37</v>
      </c>
      <c r="K16960" s="20" t="s">
        <v>3</v>
      </c>
      <c r="L16960" t="s">
        <v>1463</v>
      </c>
      <c r="M16960" s="20">
        <v>5.31</v>
      </c>
      <c r="N16960" s="20">
        <v>4.4400000000000004</v>
      </c>
      <c r="AE16960">
        <f t="shared" si="264"/>
        <v>2012</v>
      </c>
    </row>
    <row r="16961" spans="1:31" x14ac:dyDescent="0.25">
      <c r="A16961" s="7">
        <v>16958</v>
      </c>
      <c r="B16961" s="8">
        <v>41266</v>
      </c>
      <c r="C16961" t="s">
        <v>3</v>
      </c>
      <c r="D16961" t="s">
        <v>668</v>
      </c>
      <c r="E16961" t="s">
        <v>9</v>
      </c>
      <c r="F16961" t="s">
        <v>854</v>
      </c>
      <c r="G16961" t="s">
        <v>714</v>
      </c>
      <c r="H16961" s="135" t="s">
        <v>1496</v>
      </c>
      <c r="I16961" t="s">
        <v>1455</v>
      </c>
      <c r="J16961" s="20">
        <v>57</v>
      </c>
      <c r="K16961" s="20" t="s">
        <v>3</v>
      </c>
      <c r="L16961" t="s">
        <v>1464</v>
      </c>
      <c r="M16961" s="20">
        <v>8.48</v>
      </c>
      <c r="N16961" s="20">
        <v>6.27</v>
      </c>
      <c r="AE16961">
        <f t="shared" si="264"/>
        <v>2012</v>
      </c>
    </row>
    <row r="16962" spans="1:31" x14ac:dyDescent="0.25">
      <c r="A16962" s="7">
        <v>16959</v>
      </c>
      <c r="B16962" s="8">
        <v>41266</v>
      </c>
      <c r="C16962" t="s">
        <v>3</v>
      </c>
      <c r="D16962" t="s">
        <v>55</v>
      </c>
      <c r="E16962" t="s">
        <v>9</v>
      </c>
      <c r="F16962" t="s">
        <v>1171</v>
      </c>
      <c r="G16962" t="s">
        <v>14</v>
      </c>
      <c r="H16962" s="135" t="s">
        <v>1530</v>
      </c>
      <c r="I16962" t="s">
        <v>1458</v>
      </c>
      <c r="J16962" s="20">
        <v>6</v>
      </c>
      <c r="K16962" s="20" t="s">
        <v>1465</v>
      </c>
      <c r="L16962" t="s">
        <v>1466</v>
      </c>
      <c r="M16962" s="20">
        <v>10</v>
      </c>
      <c r="N16962" s="20">
        <v>30</v>
      </c>
      <c r="AE16962">
        <f t="shared" si="264"/>
        <v>2012</v>
      </c>
    </row>
    <row r="16963" spans="1:31" x14ac:dyDescent="0.25">
      <c r="A16963" s="7">
        <v>16960</v>
      </c>
      <c r="B16963" s="8">
        <v>41266</v>
      </c>
      <c r="C16963" t="s">
        <v>3</v>
      </c>
      <c r="D16963" t="s">
        <v>1144</v>
      </c>
      <c r="E16963" t="s">
        <v>9</v>
      </c>
      <c r="F16963" t="s">
        <v>779</v>
      </c>
      <c r="G16963" t="s">
        <v>929</v>
      </c>
      <c r="H16963" s="135" t="s">
        <v>1496</v>
      </c>
      <c r="I16963" t="s">
        <v>1455</v>
      </c>
      <c r="J16963" s="20">
        <v>20</v>
      </c>
      <c r="K16963" s="20" t="s">
        <v>1465</v>
      </c>
      <c r="L16963" t="s">
        <v>1466</v>
      </c>
      <c r="M16963" s="20">
        <v>2.5</v>
      </c>
      <c r="N16963" s="20">
        <v>2.5</v>
      </c>
      <c r="AE16963">
        <f t="shared" si="264"/>
        <v>2012</v>
      </c>
    </row>
    <row r="16964" spans="1:31" x14ac:dyDescent="0.25">
      <c r="A16964" s="7">
        <v>16961</v>
      </c>
      <c r="B16964" s="8">
        <v>41266</v>
      </c>
      <c r="C16964" t="s">
        <v>3</v>
      </c>
      <c r="D16964" t="s">
        <v>854</v>
      </c>
      <c r="E16964" t="s">
        <v>9</v>
      </c>
      <c r="F16964" t="s">
        <v>668</v>
      </c>
      <c r="G16964" t="s">
        <v>377</v>
      </c>
      <c r="H16964" s="135" t="s">
        <v>1496</v>
      </c>
      <c r="I16964" t="s">
        <v>1455</v>
      </c>
      <c r="J16964" s="20">
        <v>107</v>
      </c>
      <c r="K16964" s="20" t="s">
        <v>9</v>
      </c>
      <c r="L16964" t="s">
        <v>1464</v>
      </c>
      <c r="M16964" s="20">
        <v>11.77</v>
      </c>
      <c r="N16964" s="20">
        <v>15.48</v>
      </c>
      <c r="AE16964">
        <f t="shared" ref="AE16964:AE17027" si="265">YEAR(B16964)</f>
        <v>2012</v>
      </c>
    </row>
    <row r="16965" spans="1:31" x14ac:dyDescent="0.25">
      <c r="A16965" s="7">
        <v>16962</v>
      </c>
      <c r="B16965" s="8">
        <v>41267</v>
      </c>
      <c r="C16965" t="s">
        <v>3</v>
      </c>
      <c r="D16965" t="s">
        <v>854</v>
      </c>
      <c r="E16965" t="s">
        <v>9</v>
      </c>
      <c r="F16965" t="s">
        <v>1082</v>
      </c>
      <c r="G16965" t="s">
        <v>648</v>
      </c>
      <c r="H16965" s="135" t="s">
        <v>2062</v>
      </c>
      <c r="I16965" t="s">
        <v>1454</v>
      </c>
      <c r="J16965" s="20">
        <v>80</v>
      </c>
      <c r="K16965" s="20" t="s">
        <v>3</v>
      </c>
      <c r="L16965" t="s">
        <v>1464</v>
      </c>
      <c r="M16965" s="20">
        <v>23.4</v>
      </c>
      <c r="N16965" s="20">
        <v>17.600000000000001</v>
      </c>
      <c r="AE16965">
        <f t="shared" si="265"/>
        <v>2012</v>
      </c>
    </row>
    <row r="16966" spans="1:31" x14ac:dyDescent="0.25">
      <c r="A16966" s="7">
        <v>16963</v>
      </c>
      <c r="B16966" s="8">
        <v>41269</v>
      </c>
      <c r="C16966" t="s">
        <v>3</v>
      </c>
      <c r="D16966" t="s">
        <v>1092</v>
      </c>
      <c r="E16966" t="s">
        <v>9</v>
      </c>
      <c r="F16966" t="s">
        <v>1135</v>
      </c>
      <c r="G16966" t="s">
        <v>1016</v>
      </c>
      <c r="H16966" s="9" t="s">
        <v>2924</v>
      </c>
      <c r="I16966" t="s">
        <v>1454</v>
      </c>
      <c r="J16966" s="20">
        <v>25</v>
      </c>
      <c r="K16966" s="20" t="s">
        <v>1465</v>
      </c>
      <c r="L16966" t="s">
        <v>1466</v>
      </c>
      <c r="M16966" s="20">
        <v>6.25</v>
      </c>
      <c r="N16966" s="20">
        <v>6.25</v>
      </c>
      <c r="AE16966">
        <f t="shared" si="265"/>
        <v>2012</v>
      </c>
    </row>
    <row r="16967" spans="1:31" x14ac:dyDescent="0.25">
      <c r="A16967" s="7">
        <v>16964</v>
      </c>
      <c r="B16967" s="8">
        <v>41269</v>
      </c>
      <c r="C16967" t="s">
        <v>3</v>
      </c>
      <c r="D16967" t="s">
        <v>31</v>
      </c>
      <c r="E16967" t="s">
        <v>9</v>
      </c>
      <c r="F16967" t="s">
        <v>1131</v>
      </c>
      <c r="G16967" t="s">
        <v>1170</v>
      </c>
      <c r="H16967" s="135" t="s">
        <v>1496</v>
      </c>
      <c r="I16967" t="s">
        <v>1454</v>
      </c>
      <c r="J16967" s="20">
        <v>9</v>
      </c>
      <c r="K16967" s="20" t="s">
        <v>9</v>
      </c>
      <c r="L16967" t="s">
        <v>1464</v>
      </c>
      <c r="M16967" s="20">
        <v>1.98</v>
      </c>
      <c r="N16967" s="20">
        <v>3.52</v>
      </c>
      <c r="AE16967">
        <f t="shared" si="265"/>
        <v>2012</v>
      </c>
    </row>
    <row r="16968" spans="1:31" x14ac:dyDescent="0.25">
      <c r="A16968" s="7">
        <v>16965</v>
      </c>
      <c r="B16968" s="8">
        <v>41270</v>
      </c>
      <c r="C16968" t="s">
        <v>3</v>
      </c>
      <c r="D16968" t="s">
        <v>1144</v>
      </c>
      <c r="E16968" t="s">
        <v>9</v>
      </c>
      <c r="F16968" t="s">
        <v>1021</v>
      </c>
      <c r="G16968" t="s">
        <v>648</v>
      </c>
      <c r="H16968" s="135" t="s">
        <v>1795</v>
      </c>
      <c r="I16968" t="s">
        <v>1454</v>
      </c>
      <c r="J16968" s="20">
        <v>36</v>
      </c>
      <c r="K16968" s="20" t="s">
        <v>3</v>
      </c>
      <c r="L16968" t="s">
        <v>1463</v>
      </c>
      <c r="M16968" s="20">
        <v>10.36</v>
      </c>
      <c r="N16968" s="20">
        <v>8.64</v>
      </c>
      <c r="AE16968">
        <f t="shared" si="265"/>
        <v>2012</v>
      </c>
    </row>
    <row r="16969" spans="1:31" x14ac:dyDescent="0.25">
      <c r="A16969" s="7">
        <v>16966</v>
      </c>
      <c r="B16969" s="8">
        <v>41270</v>
      </c>
      <c r="C16969" t="s">
        <v>3</v>
      </c>
      <c r="D16969" t="s">
        <v>1168</v>
      </c>
      <c r="E16969" t="s">
        <v>9</v>
      </c>
      <c r="F16969" t="s">
        <v>997</v>
      </c>
      <c r="G16969" t="s">
        <v>633</v>
      </c>
      <c r="H16969" s="135" t="s">
        <v>1496</v>
      </c>
      <c r="I16969" t="s">
        <v>1455</v>
      </c>
      <c r="J16969" s="20">
        <v>15</v>
      </c>
      <c r="K16969" s="20" t="s">
        <v>9</v>
      </c>
      <c r="L16969" t="s">
        <v>1464</v>
      </c>
      <c r="M16969" s="20">
        <v>1.65</v>
      </c>
      <c r="N16969" s="20">
        <v>2.6</v>
      </c>
      <c r="AE16969">
        <f t="shared" si="265"/>
        <v>2012</v>
      </c>
    </row>
    <row r="16970" spans="1:31" x14ac:dyDescent="0.25">
      <c r="A16970" s="7">
        <v>16967</v>
      </c>
      <c r="B16970" s="8">
        <v>41270</v>
      </c>
      <c r="C16970" t="s">
        <v>3</v>
      </c>
      <c r="D16970" t="s">
        <v>1168</v>
      </c>
      <c r="E16970" t="s">
        <v>9</v>
      </c>
      <c r="F16970" t="s">
        <v>997</v>
      </c>
      <c r="G16970" t="s">
        <v>1170</v>
      </c>
      <c r="H16970" s="135" t="s">
        <v>1496</v>
      </c>
      <c r="I16970" t="s">
        <v>1455</v>
      </c>
      <c r="J16970" s="20">
        <v>15</v>
      </c>
      <c r="K16970" s="20" t="s">
        <v>9</v>
      </c>
      <c r="L16970" t="s">
        <v>1464</v>
      </c>
      <c r="M16970" s="20">
        <v>1.65</v>
      </c>
      <c r="N16970" s="20">
        <v>2.6</v>
      </c>
      <c r="AE16970">
        <f t="shared" si="265"/>
        <v>2012</v>
      </c>
    </row>
    <row r="16971" spans="1:31" x14ac:dyDescent="0.25">
      <c r="A16971" s="7">
        <v>16968</v>
      </c>
      <c r="B16971" s="8">
        <v>41271</v>
      </c>
      <c r="C16971" t="s">
        <v>3</v>
      </c>
      <c r="D16971" t="s">
        <v>779</v>
      </c>
      <c r="E16971" t="s">
        <v>9</v>
      </c>
      <c r="F16971" t="s">
        <v>640</v>
      </c>
      <c r="G16971" t="s">
        <v>1016</v>
      </c>
      <c r="H16971" s="9" t="s">
        <v>2890</v>
      </c>
      <c r="I16971" t="s">
        <v>1454</v>
      </c>
      <c r="J16971" s="20">
        <v>35</v>
      </c>
      <c r="K16971" s="20" t="s">
        <v>3</v>
      </c>
      <c r="L16971" t="s">
        <v>1464</v>
      </c>
      <c r="M16971" s="20">
        <v>10.8</v>
      </c>
      <c r="N16971" s="20">
        <v>7.7</v>
      </c>
      <c r="AE16971">
        <f t="shared" si="265"/>
        <v>2012</v>
      </c>
    </row>
    <row r="16972" spans="1:31" x14ac:dyDescent="0.25">
      <c r="A16972" s="7">
        <v>16969</v>
      </c>
      <c r="B16972" s="8">
        <v>41271</v>
      </c>
      <c r="C16972" t="s">
        <v>3</v>
      </c>
      <c r="D16972" t="s">
        <v>776</v>
      </c>
      <c r="E16972" t="s">
        <v>9</v>
      </c>
      <c r="F16972" t="s">
        <v>543</v>
      </c>
      <c r="G16972" t="s">
        <v>1016</v>
      </c>
      <c r="H16972" s="9" t="s">
        <v>2968</v>
      </c>
      <c r="I16972" t="s">
        <v>1455</v>
      </c>
      <c r="J16972" s="20">
        <v>24</v>
      </c>
      <c r="K16972" s="20" t="s">
        <v>9</v>
      </c>
      <c r="L16972" t="s">
        <v>1464</v>
      </c>
      <c r="M16972" s="20">
        <v>2.64</v>
      </c>
      <c r="N16972" s="20">
        <v>3.86</v>
      </c>
      <c r="AE16972">
        <f t="shared" si="265"/>
        <v>2012</v>
      </c>
    </row>
    <row r="16973" spans="1:31" x14ac:dyDescent="0.25">
      <c r="A16973" s="7">
        <v>16970</v>
      </c>
      <c r="B16973" s="8">
        <v>41271</v>
      </c>
      <c r="C16973" t="s">
        <v>3</v>
      </c>
      <c r="D16973" t="s">
        <v>1064</v>
      </c>
      <c r="E16973" t="s">
        <v>9</v>
      </c>
      <c r="F16973" t="s">
        <v>997</v>
      </c>
      <c r="G16973" t="s">
        <v>895</v>
      </c>
      <c r="H16973" s="135" t="s">
        <v>1496</v>
      </c>
      <c r="I16973" t="s">
        <v>1454</v>
      </c>
      <c r="J16973" s="20">
        <v>12</v>
      </c>
      <c r="K16973" s="20" t="s">
        <v>3</v>
      </c>
      <c r="L16973" t="s">
        <v>1464</v>
      </c>
      <c r="M16973" s="20">
        <v>4.3599999999999994</v>
      </c>
      <c r="N16973" s="20">
        <v>2.64</v>
      </c>
      <c r="AE16973">
        <f t="shared" si="265"/>
        <v>2012</v>
      </c>
    </row>
    <row r="16974" spans="1:31" x14ac:dyDescent="0.25">
      <c r="A16974" s="7">
        <v>16971</v>
      </c>
      <c r="B16974" s="8">
        <v>41271</v>
      </c>
      <c r="C16974" t="s">
        <v>3</v>
      </c>
      <c r="D16974" t="s">
        <v>543</v>
      </c>
      <c r="E16974" t="s">
        <v>9</v>
      </c>
      <c r="F16974" t="s">
        <v>810</v>
      </c>
      <c r="G16974" t="s">
        <v>1170</v>
      </c>
      <c r="H16974" s="135" t="s">
        <v>3185</v>
      </c>
      <c r="I16974" t="s">
        <v>1454</v>
      </c>
      <c r="J16974" s="20">
        <v>17</v>
      </c>
      <c r="K16974" s="20" t="s">
        <v>9</v>
      </c>
      <c r="L16974" t="s">
        <v>1463</v>
      </c>
      <c r="M16974" s="20">
        <v>4.08</v>
      </c>
      <c r="N16974" s="20">
        <v>5.42</v>
      </c>
      <c r="AE16974">
        <f t="shared" si="265"/>
        <v>2012</v>
      </c>
    </row>
    <row r="16975" spans="1:31" x14ac:dyDescent="0.25">
      <c r="A16975" s="7">
        <v>16972</v>
      </c>
      <c r="B16975" s="8">
        <v>41271</v>
      </c>
      <c r="C16975" t="s">
        <v>3</v>
      </c>
      <c r="D16975" t="s">
        <v>1123</v>
      </c>
      <c r="E16975" t="s">
        <v>9</v>
      </c>
      <c r="F16975" t="s">
        <v>665</v>
      </c>
      <c r="G16975" t="s">
        <v>648</v>
      </c>
      <c r="H16975" s="136" t="s">
        <v>1496</v>
      </c>
      <c r="I16975" t="s">
        <v>1454</v>
      </c>
      <c r="J16975" s="20">
        <v>119</v>
      </c>
      <c r="K16975" s="20" t="s">
        <v>3</v>
      </c>
      <c r="L16975" t="s">
        <v>1463</v>
      </c>
      <c r="M16975" s="20">
        <v>31.94</v>
      </c>
      <c r="N16975" s="20">
        <v>28.56</v>
      </c>
      <c r="AE16975">
        <f t="shared" si="265"/>
        <v>2012</v>
      </c>
    </row>
    <row r="16976" spans="1:31" x14ac:dyDescent="0.25">
      <c r="A16976" s="7">
        <v>16973</v>
      </c>
      <c r="B16976" s="8">
        <v>41271</v>
      </c>
      <c r="C16976" t="s">
        <v>3</v>
      </c>
      <c r="D16976" t="s">
        <v>1008</v>
      </c>
      <c r="E16976" t="s">
        <v>9</v>
      </c>
      <c r="F16976" t="s">
        <v>184</v>
      </c>
      <c r="G16976" t="s">
        <v>648</v>
      </c>
      <c r="H16976" s="9" t="s">
        <v>2957</v>
      </c>
      <c r="I16976" t="s">
        <v>1456</v>
      </c>
      <c r="J16976" s="20">
        <v>86</v>
      </c>
      <c r="K16976" s="20" t="s">
        <v>3</v>
      </c>
      <c r="L16976" t="s">
        <v>1464</v>
      </c>
      <c r="M16976" s="20">
        <v>25.08</v>
      </c>
      <c r="N16976" s="20">
        <v>18.920000000000002</v>
      </c>
      <c r="O16976" t="s">
        <v>3</v>
      </c>
      <c r="P16976" s="13" t="s">
        <v>265</v>
      </c>
      <c r="Q16976" t="s">
        <v>9</v>
      </c>
      <c r="R16976" t="s">
        <v>923</v>
      </c>
      <c r="S16976" t="s">
        <v>3</v>
      </c>
      <c r="T16976" t="s">
        <v>808</v>
      </c>
      <c r="U16976" t="s">
        <v>1465</v>
      </c>
      <c r="W16976" t="s">
        <v>1465</v>
      </c>
      <c r="Y16976" t="s">
        <v>1465</v>
      </c>
      <c r="AA16976" t="s">
        <v>1465</v>
      </c>
      <c r="AC16976" t="s">
        <v>1465</v>
      </c>
      <c r="AE16976">
        <f t="shared" si="265"/>
        <v>2012</v>
      </c>
    </row>
    <row r="16977" spans="1:31" x14ac:dyDescent="0.25">
      <c r="A16977" s="7">
        <v>16974</v>
      </c>
      <c r="B16977" s="8">
        <v>41271</v>
      </c>
      <c r="C16977" t="s">
        <v>3</v>
      </c>
      <c r="D16977" t="s">
        <v>543</v>
      </c>
      <c r="E16977" t="s">
        <v>9</v>
      </c>
      <c r="F16977" t="s">
        <v>776</v>
      </c>
      <c r="G16977" t="s">
        <v>732</v>
      </c>
      <c r="H16977" s="135" t="s">
        <v>2761</v>
      </c>
      <c r="I16977" t="s">
        <v>1455</v>
      </c>
      <c r="J16977" s="20">
        <v>53</v>
      </c>
      <c r="K16977" s="20" t="s">
        <v>3</v>
      </c>
      <c r="L16977" t="s">
        <v>1464</v>
      </c>
      <c r="M16977" s="20">
        <v>7.92</v>
      </c>
      <c r="N16977" s="20">
        <v>5.83</v>
      </c>
      <c r="AE16977">
        <f t="shared" si="265"/>
        <v>2012</v>
      </c>
    </row>
    <row r="16978" spans="1:31" x14ac:dyDescent="0.25">
      <c r="A16978" s="7">
        <v>16975</v>
      </c>
      <c r="B16978" s="8">
        <v>41272</v>
      </c>
      <c r="C16978" t="s">
        <v>3</v>
      </c>
      <c r="D16978" t="s">
        <v>779</v>
      </c>
      <c r="E16978" t="s">
        <v>9</v>
      </c>
      <c r="F16978" t="s">
        <v>833</v>
      </c>
      <c r="G16978" t="s">
        <v>861</v>
      </c>
      <c r="H16978" s="135" t="s">
        <v>2435</v>
      </c>
      <c r="I16978" t="s">
        <v>1454</v>
      </c>
      <c r="J16978" s="20">
        <v>30</v>
      </c>
      <c r="K16978" s="20" t="s">
        <v>9</v>
      </c>
      <c r="L16978" t="s">
        <v>1464</v>
      </c>
      <c r="M16978" s="20">
        <v>6.6</v>
      </c>
      <c r="N16978" s="20">
        <v>9.4</v>
      </c>
      <c r="AE16978">
        <f t="shared" si="265"/>
        <v>2012</v>
      </c>
    </row>
    <row r="16979" spans="1:31" x14ac:dyDescent="0.25">
      <c r="A16979" s="7">
        <v>16976</v>
      </c>
      <c r="B16979" s="8">
        <v>41272</v>
      </c>
      <c r="C16979" t="s">
        <v>3</v>
      </c>
      <c r="D16979" t="s">
        <v>787</v>
      </c>
      <c r="E16979" t="s">
        <v>9</v>
      </c>
      <c r="F16979" t="s">
        <v>1168</v>
      </c>
      <c r="G16979" t="s">
        <v>714</v>
      </c>
      <c r="H16979" s="135" t="s">
        <v>1496</v>
      </c>
      <c r="I16979" t="s">
        <v>1454</v>
      </c>
      <c r="J16979" s="20">
        <v>40</v>
      </c>
      <c r="K16979" s="20" t="s">
        <v>1465</v>
      </c>
      <c r="L16979" t="s">
        <v>1466</v>
      </c>
      <c r="M16979" s="20">
        <v>10</v>
      </c>
      <c r="N16979" s="20">
        <v>10</v>
      </c>
      <c r="AE16979">
        <f t="shared" si="265"/>
        <v>2012</v>
      </c>
    </row>
    <row r="16980" spans="1:31" x14ac:dyDescent="0.25">
      <c r="A16980" s="7">
        <v>16977</v>
      </c>
      <c r="B16980" s="8">
        <v>41272</v>
      </c>
      <c r="C16980" t="s">
        <v>3</v>
      </c>
      <c r="D16980" t="s">
        <v>1144</v>
      </c>
      <c r="E16980" t="s">
        <v>9</v>
      </c>
      <c r="F16980" t="s">
        <v>1167</v>
      </c>
      <c r="G16980" t="s">
        <v>648</v>
      </c>
      <c r="H16980" s="135" t="s">
        <v>1795</v>
      </c>
      <c r="I16980" t="s">
        <v>1454</v>
      </c>
      <c r="J16980" s="20">
        <v>27</v>
      </c>
      <c r="K16980" s="20" t="s">
        <v>3</v>
      </c>
      <c r="L16980" t="s">
        <v>1464</v>
      </c>
      <c r="M16980" s="20">
        <v>8.56</v>
      </c>
      <c r="N16980" s="20">
        <v>5.9399999999999995</v>
      </c>
      <c r="AE16980">
        <f t="shared" si="265"/>
        <v>2012</v>
      </c>
    </row>
    <row r="16981" spans="1:31" x14ac:dyDescent="0.25">
      <c r="A16981" s="7">
        <v>16978</v>
      </c>
      <c r="B16981" s="8">
        <v>41272</v>
      </c>
      <c r="C16981" t="s">
        <v>3</v>
      </c>
      <c r="D16981" t="s">
        <v>1020</v>
      </c>
      <c r="E16981" t="s">
        <v>9</v>
      </c>
      <c r="F16981" t="s">
        <v>727</v>
      </c>
      <c r="G16981" t="s">
        <v>633</v>
      </c>
      <c r="H16981" s="135" t="s">
        <v>2373</v>
      </c>
      <c r="I16981" t="s">
        <v>1454</v>
      </c>
      <c r="J16981" s="20">
        <v>58</v>
      </c>
      <c r="K16981" s="20" t="s">
        <v>3</v>
      </c>
      <c r="L16981" t="s">
        <v>1464</v>
      </c>
      <c r="M16981" s="20">
        <v>17.239999999999998</v>
      </c>
      <c r="N16981" s="20">
        <v>12.76</v>
      </c>
      <c r="AE16981">
        <f t="shared" si="265"/>
        <v>2012</v>
      </c>
    </row>
    <row r="16982" spans="1:31" x14ac:dyDescent="0.25">
      <c r="A16982" s="7">
        <v>16979</v>
      </c>
      <c r="B16982" s="8">
        <v>41272</v>
      </c>
      <c r="C16982" t="s">
        <v>3</v>
      </c>
      <c r="D16982" t="s">
        <v>1163</v>
      </c>
      <c r="E16982" t="s">
        <v>9</v>
      </c>
      <c r="F16982" t="s">
        <v>1169</v>
      </c>
      <c r="G16982" t="s">
        <v>895</v>
      </c>
      <c r="H16982" s="135" t="s">
        <v>2540</v>
      </c>
      <c r="I16982" t="s">
        <v>1454</v>
      </c>
      <c r="J16982" s="20">
        <v>11</v>
      </c>
      <c r="K16982" s="20" t="s">
        <v>9</v>
      </c>
      <c r="L16982" t="s">
        <v>1464</v>
      </c>
      <c r="M16982" s="20">
        <v>2.42</v>
      </c>
      <c r="N16982" s="20">
        <v>4.08</v>
      </c>
      <c r="AE16982">
        <f t="shared" si="265"/>
        <v>2012</v>
      </c>
    </row>
    <row r="16983" spans="1:31" x14ac:dyDescent="0.25">
      <c r="A16983" s="7">
        <v>16980</v>
      </c>
      <c r="B16983" s="8">
        <v>41272</v>
      </c>
      <c r="C16983" t="s">
        <v>3</v>
      </c>
      <c r="D16983" t="s">
        <v>614</v>
      </c>
      <c r="E16983" t="s">
        <v>9</v>
      </c>
      <c r="F16983" t="s">
        <v>727</v>
      </c>
      <c r="G16983" t="s">
        <v>929</v>
      </c>
      <c r="H16983" s="135" t="s">
        <v>2678</v>
      </c>
      <c r="I16983" t="s">
        <v>1454</v>
      </c>
      <c r="J16983" s="20">
        <v>40</v>
      </c>
      <c r="K16983" s="20" t="s">
        <v>3</v>
      </c>
      <c r="L16983" t="s">
        <v>1464</v>
      </c>
      <c r="M16983" s="20">
        <v>12.2</v>
      </c>
      <c r="N16983" s="20">
        <v>8.8000000000000007</v>
      </c>
      <c r="AE16983">
        <f t="shared" si="265"/>
        <v>2012</v>
      </c>
    </row>
    <row r="16984" spans="1:31" x14ac:dyDescent="0.25">
      <c r="A16984" s="7">
        <v>16981</v>
      </c>
      <c r="B16984" s="8">
        <v>41272</v>
      </c>
      <c r="C16984" t="s">
        <v>3</v>
      </c>
      <c r="D16984" t="s">
        <v>1144</v>
      </c>
      <c r="E16984" t="s">
        <v>9</v>
      </c>
      <c r="F16984" t="s">
        <v>150</v>
      </c>
      <c r="G16984" t="s">
        <v>17</v>
      </c>
      <c r="H16984" s="135" t="s">
        <v>1524</v>
      </c>
      <c r="I16984" t="s">
        <v>1454</v>
      </c>
      <c r="J16984" s="20">
        <v>33</v>
      </c>
      <c r="K16984" s="20" t="s">
        <v>3</v>
      </c>
      <c r="L16984" t="s">
        <v>1464</v>
      </c>
      <c r="M16984" s="20">
        <v>10.24</v>
      </c>
      <c r="N16984" s="20">
        <v>7.26</v>
      </c>
      <c r="AE16984">
        <f t="shared" si="265"/>
        <v>2012</v>
      </c>
    </row>
    <row r="16985" spans="1:31" x14ac:dyDescent="0.25">
      <c r="A16985" s="7">
        <v>16982</v>
      </c>
      <c r="B16985" s="8">
        <v>41272</v>
      </c>
      <c r="C16985" t="s">
        <v>3</v>
      </c>
      <c r="D16985" t="s">
        <v>1123</v>
      </c>
      <c r="E16985" t="s">
        <v>9</v>
      </c>
      <c r="F16985" t="s">
        <v>1045</v>
      </c>
      <c r="G16985" t="s">
        <v>1016</v>
      </c>
      <c r="H16985" s="135" t="s">
        <v>2871</v>
      </c>
      <c r="I16985" t="s">
        <v>1454</v>
      </c>
      <c r="J16985" s="20">
        <v>46</v>
      </c>
      <c r="K16985" s="20" t="s">
        <v>3</v>
      </c>
      <c r="L16985" t="s">
        <v>1464</v>
      </c>
      <c r="M16985" s="20">
        <v>13.879999999999999</v>
      </c>
      <c r="N16985" s="20">
        <v>10.120000000000001</v>
      </c>
      <c r="AE16985">
        <f t="shared" si="265"/>
        <v>2012</v>
      </c>
    </row>
    <row r="16986" spans="1:31" x14ac:dyDescent="0.25">
      <c r="A16986" s="7">
        <v>16983</v>
      </c>
      <c r="B16986" s="8">
        <v>41272</v>
      </c>
      <c r="C16986" t="s">
        <v>3</v>
      </c>
      <c r="D16986" t="s">
        <v>832</v>
      </c>
      <c r="E16986" t="s">
        <v>9</v>
      </c>
      <c r="F16986" t="s">
        <v>787</v>
      </c>
      <c r="G16986" t="s">
        <v>1016</v>
      </c>
      <c r="H16986" s="135" t="s">
        <v>1496</v>
      </c>
      <c r="I16986" t="s">
        <v>1455</v>
      </c>
      <c r="J16986" s="20">
        <v>35</v>
      </c>
      <c r="K16986" s="20" t="s">
        <v>3</v>
      </c>
      <c r="L16986" t="s">
        <v>1463</v>
      </c>
      <c r="M16986" s="20">
        <v>5.05</v>
      </c>
      <c r="N16986" s="20">
        <v>4.2</v>
      </c>
      <c r="AE16986">
        <f t="shared" si="265"/>
        <v>2012</v>
      </c>
    </row>
    <row r="16987" spans="1:31" x14ac:dyDescent="0.25">
      <c r="A16987" s="7">
        <v>16984</v>
      </c>
      <c r="B16987" s="8">
        <v>41272</v>
      </c>
      <c r="C16987" t="s">
        <v>3</v>
      </c>
      <c r="D16987" t="s">
        <v>1172</v>
      </c>
      <c r="E16987" t="s">
        <v>9</v>
      </c>
      <c r="F16987" t="s">
        <v>640</v>
      </c>
      <c r="G16987" t="s">
        <v>1170</v>
      </c>
      <c r="H16987" s="135" t="s">
        <v>3186</v>
      </c>
      <c r="I16987" t="s">
        <v>1455</v>
      </c>
      <c r="J16987" s="20">
        <v>12</v>
      </c>
      <c r="K16987" s="20" t="s">
        <v>3</v>
      </c>
      <c r="L16987" t="s">
        <v>1463</v>
      </c>
      <c r="M16987" s="20">
        <v>2.06</v>
      </c>
      <c r="N16987" s="20">
        <v>1.44</v>
      </c>
      <c r="AE16987">
        <f t="shared" si="265"/>
        <v>2012</v>
      </c>
    </row>
    <row r="16988" spans="1:31" x14ac:dyDescent="0.25">
      <c r="A16988" s="7">
        <v>16985</v>
      </c>
      <c r="B16988" s="8">
        <v>41272</v>
      </c>
      <c r="C16988" t="s">
        <v>3</v>
      </c>
      <c r="D16988" t="s">
        <v>543</v>
      </c>
      <c r="E16988" t="s">
        <v>9</v>
      </c>
      <c r="F16988" t="s">
        <v>521</v>
      </c>
      <c r="G16988" t="s">
        <v>1170</v>
      </c>
      <c r="H16988" s="135" t="s">
        <v>3184</v>
      </c>
      <c r="I16988" t="s">
        <v>1454</v>
      </c>
      <c r="J16988" s="20">
        <v>60</v>
      </c>
      <c r="K16988" s="20" t="s">
        <v>9</v>
      </c>
      <c r="L16988" t="s">
        <v>1463</v>
      </c>
      <c r="M16988" s="20">
        <v>14.4</v>
      </c>
      <c r="N16988" s="20">
        <v>16.600000000000001</v>
      </c>
      <c r="AE16988">
        <f t="shared" si="265"/>
        <v>2012</v>
      </c>
    </row>
    <row r="16989" spans="1:31" x14ac:dyDescent="0.25">
      <c r="A16989" s="7">
        <v>16986</v>
      </c>
      <c r="B16989" s="8">
        <v>41272</v>
      </c>
      <c r="C16989" t="s">
        <v>3</v>
      </c>
      <c r="D16989" t="s">
        <v>955</v>
      </c>
      <c r="E16989" t="s">
        <v>9</v>
      </c>
      <c r="F16989" t="s">
        <v>1153</v>
      </c>
      <c r="G16989" t="s">
        <v>1170</v>
      </c>
      <c r="H16989" s="135" t="s">
        <v>3187</v>
      </c>
      <c r="I16989" t="s">
        <v>1454</v>
      </c>
      <c r="J16989" s="20">
        <v>58</v>
      </c>
      <c r="K16989" s="20" t="s">
        <v>9</v>
      </c>
      <c r="L16989" t="s">
        <v>1464</v>
      </c>
      <c r="M16989" s="20">
        <v>12.76</v>
      </c>
      <c r="N16989" s="20">
        <v>17.239999999999998</v>
      </c>
      <c r="AE16989">
        <f t="shared" si="265"/>
        <v>2012</v>
      </c>
    </row>
    <row r="16990" spans="1:31" x14ac:dyDescent="0.25">
      <c r="A16990" s="7">
        <v>16987</v>
      </c>
      <c r="B16990" s="8">
        <v>41273</v>
      </c>
      <c r="C16990" t="s">
        <v>3</v>
      </c>
      <c r="D16990" t="s">
        <v>557</v>
      </c>
      <c r="E16990" t="s">
        <v>9</v>
      </c>
      <c r="F16990" t="s">
        <v>727</v>
      </c>
      <c r="G16990" t="s">
        <v>732</v>
      </c>
      <c r="H16990" s="135" t="s">
        <v>2186</v>
      </c>
      <c r="I16990" t="s">
        <v>1454</v>
      </c>
      <c r="J16990" s="20">
        <v>69</v>
      </c>
      <c r="K16990" s="20" t="s">
        <v>3</v>
      </c>
      <c r="L16990" t="s">
        <v>1464</v>
      </c>
      <c r="M16990" s="20">
        <v>20.32</v>
      </c>
      <c r="N16990" s="20">
        <v>15.18</v>
      </c>
      <c r="AE16990">
        <f t="shared" si="265"/>
        <v>2012</v>
      </c>
    </row>
    <row r="16991" spans="1:31" x14ac:dyDescent="0.25">
      <c r="A16991" s="7">
        <v>16988</v>
      </c>
      <c r="B16991" s="8">
        <v>41273</v>
      </c>
      <c r="C16991" t="s">
        <v>3</v>
      </c>
      <c r="D16991" t="s">
        <v>202</v>
      </c>
      <c r="E16991" t="s">
        <v>9</v>
      </c>
      <c r="F16991" t="s">
        <v>727</v>
      </c>
      <c r="G16991" t="s">
        <v>648</v>
      </c>
      <c r="H16991" s="135" t="s">
        <v>1799</v>
      </c>
      <c r="I16991" t="s">
        <v>1454</v>
      </c>
      <c r="J16991" s="20">
        <v>30</v>
      </c>
      <c r="K16991" s="20" t="s">
        <v>3</v>
      </c>
      <c r="L16991" t="s">
        <v>1464</v>
      </c>
      <c r="M16991" s="20">
        <v>9.4</v>
      </c>
      <c r="N16991" s="20">
        <v>6.6</v>
      </c>
      <c r="AE16991">
        <f t="shared" si="265"/>
        <v>2012</v>
      </c>
    </row>
    <row r="16992" spans="1:31" x14ac:dyDescent="0.25">
      <c r="A16992" s="7">
        <v>16989</v>
      </c>
      <c r="B16992" s="8">
        <v>41274</v>
      </c>
      <c r="C16992" t="s">
        <v>3</v>
      </c>
      <c r="D16992" t="s">
        <v>733</v>
      </c>
      <c r="E16992" t="s">
        <v>9</v>
      </c>
      <c r="F16992" t="s">
        <v>1173</v>
      </c>
      <c r="G16992" t="s">
        <v>929</v>
      </c>
      <c r="H16992" s="135" t="s">
        <v>2678</v>
      </c>
      <c r="I16992" t="s">
        <v>1458</v>
      </c>
      <c r="J16992" s="20">
        <v>16</v>
      </c>
      <c r="K16992" s="20" t="s">
        <v>1465</v>
      </c>
      <c r="L16992" t="s">
        <v>1466</v>
      </c>
      <c r="M16992" s="20">
        <v>10</v>
      </c>
      <c r="N16992" s="20">
        <v>30</v>
      </c>
      <c r="AE16992">
        <f t="shared" si="265"/>
        <v>2012</v>
      </c>
    </row>
    <row r="16993" spans="1:31" x14ac:dyDescent="0.25">
      <c r="A16993" s="7">
        <v>16990</v>
      </c>
      <c r="B16993" s="8">
        <v>41274</v>
      </c>
      <c r="C16993" t="s">
        <v>3</v>
      </c>
      <c r="D16993" t="s">
        <v>589</v>
      </c>
      <c r="E16993" t="s">
        <v>9</v>
      </c>
      <c r="F16993" t="s">
        <v>150</v>
      </c>
      <c r="G16993" t="s">
        <v>14</v>
      </c>
      <c r="H16993" s="135" t="s">
        <v>1491</v>
      </c>
      <c r="I16993" t="s">
        <v>1454</v>
      </c>
      <c r="J16993" s="20">
        <v>36</v>
      </c>
      <c r="K16993" s="20" t="s">
        <v>3</v>
      </c>
      <c r="L16993" t="s">
        <v>1464</v>
      </c>
      <c r="M16993" s="20">
        <v>11.08</v>
      </c>
      <c r="N16993" s="20">
        <v>7.92</v>
      </c>
      <c r="AE16993">
        <f t="shared" si="265"/>
        <v>2012</v>
      </c>
    </row>
    <row r="16994" spans="1:31" x14ac:dyDescent="0.25">
      <c r="A16994" s="7">
        <v>16991</v>
      </c>
      <c r="B16994" s="8">
        <v>41274</v>
      </c>
      <c r="C16994" t="s">
        <v>3</v>
      </c>
      <c r="D16994" t="s">
        <v>668</v>
      </c>
      <c r="E16994" t="s">
        <v>9</v>
      </c>
      <c r="F16994" t="s">
        <v>698</v>
      </c>
      <c r="G16994" t="s">
        <v>870</v>
      </c>
      <c r="H16994" s="135" t="s">
        <v>1496</v>
      </c>
      <c r="I16994" t="s">
        <v>1454</v>
      </c>
      <c r="J16994" s="20">
        <v>23</v>
      </c>
      <c r="K16994" s="20" t="s">
        <v>9</v>
      </c>
      <c r="L16994" t="s">
        <v>1464</v>
      </c>
      <c r="M16994" s="20">
        <v>5.0600000000000005</v>
      </c>
      <c r="N16994" s="20">
        <v>7.4399999999999995</v>
      </c>
      <c r="AE16994">
        <f t="shared" si="265"/>
        <v>2012</v>
      </c>
    </row>
    <row r="16995" spans="1:31" x14ac:dyDescent="0.25">
      <c r="A16995" s="7">
        <v>16992</v>
      </c>
      <c r="B16995" s="8">
        <v>41274</v>
      </c>
      <c r="C16995" t="s">
        <v>3</v>
      </c>
      <c r="D16995" t="s">
        <v>786</v>
      </c>
      <c r="E16995" t="s">
        <v>9</v>
      </c>
      <c r="F16995" t="s">
        <v>91</v>
      </c>
      <c r="G16995" t="s">
        <v>895</v>
      </c>
      <c r="H16995" s="135" t="s">
        <v>2737</v>
      </c>
      <c r="I16995" t="s">
        <v>1454</v>
      </c>
      <c r="J16995" s="20">
        <v>12</v>
      </c>
      <c r="K16995" s="20" t="s">
        <v>9</v>
      </c>
      <c r="L16995" t="s">
        <v>1464</v>
      </c>
      <c r="M16995" s="20">
        <v>2.64</v>
      </c>
      <c r="N16995" s="20">
        <v>4.3599999999999994</v>
      </c>
      <c r="AE16995">
        <f t="shared" si="265"/>
        <v>2012</v>
      </c>
    </row>
    <row r="16996" spans="1:31" x14ac:dyDescent="0.25">
      <c r="A16996" s="7">
        <v>16993</v>
      </c>
      <c r="B16996" s="8">
        <v>41275</v>
      </c>
      <c r="C16996" t="s">
        <v>3</v>
      </c>
      <c r="D16996" t="s">
        <v>543</v>
      </c>
      <c r="E16996" t="s">
        <v>9</v>
      </c>
      <c r="F16996" t="s">
        <v>55</v>
      </c>
      <c r="G16996" t="s">
        <v>1016</v>
      </c>
      <c r="H16996" s="9" t="s">
        <v>2861</v>
      </c>
      <c r="I16996" t="s">
        <v>1454</v>
      </c>
      <c r="J16996" s="20">
        <v>60</v>
      </c>
      <c r="K16996" s="20" t="s">
        <v>9</v>
      </c>
      <c r="L16996" t="s">
        <v>1464</v>
      </c>
      <c r="M16996" s="20">
        <v>13.2</v>
      </c>
      <c r="N16996" s="20">
        <v>17.8</v>
      </c>
      <c r="AE16996">
        <f t="shared" si="265"/>
        <v>2013</v>
      </c>
    </row>
    <row r="16997" spans="1:31" x14ac:dyDescent="0.25">
      <c r="A16997" s="7">
        <v>16994</v>
      </c>
      <c r="B16997" s="8">
        <v>41275</v>
      </c>
      <c r="C16997" t="s">
        <v>3</v>
      </c>
      <c r="D16997" t="s">
        <v>1172</v>
      </c>
      <c r="E16997" t="s">
        <v>9</v>
      </c>
      <c r="F16997" t="s">
        <v>640</v>
      </c>
      <c r="G16997" t="s">
        <v>1170</v>
      </c>
      <c r="H16997" s="135" t="s">
        <v>3188</v>
      </c>
      <c r="I16997" t="s">
        <v>1455</v>
      </c>
      <c r="J16997" s="20">
        <v>15</v>
      </c>
      <c r="K16997" s="20" t="s">
        <v>9</v>
      </c>
      <c r="L16997" t="s">
        <v>1463</v>
      </c>
      <c r="M16997" s="20">
        <v>1.8</v>
      </c>
      <c r="N16997" s="20">
        <v>2.4500000000000002</v>
      </c>
      <c r="AE16997">
        <f t="shared" si="265"/>
        <v>2013</v>
      </c>
    </row>
    <row r="16998" spans="1:31" x14ac:dyDescent="0.25">
      <c r="A16998" s="7">
        <v>16995</v>
      </c>
      <c r="B16998" s="8">
        <v>41277</v>
      </c>
      <c r="C16998" t="s">
        <v>3</v>
      </c>
      <c r="D16998" t="s">
        <v>1135</v>
      </c>
      <c r="E16998" t="s">
        <v>9</v>
      </c>
      <c r="F16998" t="s">
        <v>1169</v>
      </c>
      <c r="G16998" t="s">
        <v>861</v>
      </c>
      <c r="H16998" s="135" t="s">
        <v>2437</v>
      </c>
      <c r="I16998" t="s">
        <v>1455</v>
      </c>
      <c r="J16998" s="20">
        <v>30</v>
      </c>
      <c r="K16998" s="20" t="s">
        <v>3</v>
      </c>
      <c r="L16998" t="s">
        <v>1463</v>
      </c>
      <c r="M16998" s="20">
        <v>4.4000000000000004</v>
      </c>
      <c r="N16998" s="20">
        <v>3.6</v>
      </c>
      <c r="AE16998">
        <f t="shared" si="265"/>
        <v>2013</v>
      </c>
    </row>
    <row r="16999" spans="1:31" x14ac:dyDescent="0.25">
      <c r="A16999" s="7">
        <v>16996</v>
      </c>
      <c r="B16999" s="8">
        <v>41277</v>
      </c>
      <c r="C16999" t="s">
        <v>3</v>
      </c>
      <c r="D16999" t="s">
        <v>233</v>
      </c>
      <c r="E16999" t="s">
        <v>9</v>
      </c>
      <c r="F16999" t="s">
        <v>543</v>
      </c>
      <c r="G16999" t="s">
        <v>377</v>
      </c>
      <c r="H16999" s="135" t="s">
        <v>1496</v>
      </c>
      <c r="I16999" t="s">
        <v>1454</v>
      </c>
      <c r="J16999" s="20">
        <v>32</v>
      </c>
      <c r="K16999" s="20" t="s">
        <v>3</v>
      </c>
      <c r="L16999" t="s">
        <v>1464</v>
      </c>
      <c r="M16999" s="20">
        <v>9.9600000000000009</v>
      </c>
      <c r="N16999" s="20">
        <v>7.04</v>
      </c>
      <c r="AE16999">
        <f t="shared" si="265"/>
        <v>2013</v>
      </c>
    </row>
    <row r="17000" spans="1:31" x14ac:dyDescent="0.25">
      <c r="A17000" s="7">
        <v>16997</v>
      </c>
      <c r="B17000" s="8">
        <v>41277</v>
      </c>
      <c r="C17000" t="s">
        <v>3</v>
      </c>
      <c r="D17000" t="s">
        <v>222</v>
      </c>
      <c r="E17000" t="s">
        <v>9</v>
      </c>
      <c r="F17000" t="s">
        <v>1045</v>
      </c>
      <c r="G17000" t="s">
        <v>929</v>
      </c>
      <c r="H17000" s="135" t="s">
        <v>2683</v>
      </c>
      <c r="I17000" t="s">
        <v>1454</v>
      </c>
      <c r="J17000" s="20">
        <v>16</v>
      </c>
      <c r="K17000" s="20" t="s">
        <v>9</v>
      </c>
      <c r="L17000" t="s">
        <v>1463</v>
      </c>
      <c r="M17000" s="20">
        <v>3.84</v>
      </c>
      <c r="N17000" s="20">
        <v>5.16</v>
      </c>
      <c r="AE17000">
        <f t="shared" si="265"/>
        <v>2013</v>
      </c>
    </row>
    <row r="17001" spans="1:31" x14ac:dyDescent="0.25">
      <c r="A17001" s="7">
        <v>16998</v>
      </c>
      <c r="B17001" s="8">
        <v>41277</v>
      </c>
      <c r="C17001" t="s">
        <v>3</v>
      </c>
      <c r="D17001" t="s">
        <v>1064</v>
      </c>
      <c r="E17001" t="s">
        <v>9</v>
      </c>
      <c r="F17001" t="s">
        <v>997</v>
      </c>
      <c r="G17001" t="s">
        <v>895</v>
      </c>
      <c r="H17001" s="135" t="s">
        <v>1496</v>
      </c>
      <c r="I17001" t="s">
        <v>1454</v>
      </c>
      <c r="J17001" s="20">
        <v>15</v>
      </c>
      <c r="K17001" s="20" t="s">
        <v>9</v>
      </c>
      <c r="L17001" t="s">
        <v>1463</v>
      </c>
      <c r="M17001" s="20">
        <v>3.6</v>
      </c>
      <c r="N17001" s="20">
        <v>4.9000000000000004</v>
      </c>
      <c r="AE17001">
        <f t="shared" si="265"/>
        <v>2013</v>
      </c>
    </row>
    <row r="17002" spans="1:31" x14ac:dyDescent="0.25">
      <c r="A17002" s="7">
        <v>16999</v>
      </c>
      <c r="B17002" s="8">
        <v>41277</v>
      </c>
      <c r="C17002" t="s">
        <v>3</v>
      </c>
      <c r="D17002" t="s">
        <v>787</v>
      </c>
      <c r="E17002" t="s">
        <v>9</v>
      </c>
      <c r="F17002" t="s">
        <v>268</v>
      </c>
      <c r="G17002" t="s">
        <v>377</v>
      </c>
      <c r="H17002" s="135" t="s">
        <v>1496</v>
      </c>
      <c r="I17002" t="s">
        <v>1454</v>
      </c>
      <c r="J17002" s="20">
        <v>30</v>
      </c>
      <c r="K17002" s="20" t="s">
        <v>9</v>
      </c>
      <c r="L17002" t="s">
        <v>1464</v>
      </c>
      <c r="M17002" s="20">
        <v>6.6</v>
      </c>
      <c r="N17002" s="20">
        <v>9.4</v>
      </c>
      <c r="AE17002">
        <f t="shared" si="265"/>
        <v>2013</v>
      </c>
    </row>
    <row r="17003" spans="1:31" x14ac:dyDescent="0.25">
      <c r="A17003" s="7">
        <v>17000</v>
      </c>
      <c r="B17003" s="8">
        <v>41278</v>
      </c>
      <c r="C17003" t="s">
        <v>3</v>
      </c>
      <c r="D17003" t="s">
        <v>518</v>
      </c>
      <c r="E17003" t="s">
        <v>9</v>
      </c>
      <c r="F17003" t="s">
        <v>833</v>
      </c>
      <c r="G17003" t="s">
        <v>895</v>
      </c>
      <c r="H17003" s="135" t="s">
        <v>2307</v>
      </c>
      <c r="I17003" t="s">
        <v>1454</v>
      </c>
      <c r="J17003" s="20">
        <v>10</v>
      </c>
      <c r="K17003" s="20" t="s">
        <v>1465</v>
      </c>
      <c r="L17003" t="s">
        <v>1466</v>
      </c>
      <c r="M17003" s="20">
        <v>2.5</v>
      </c>
      <c r="N17003" s="20">
        <v>2.5</v>
      </c>
      <c r="AE17003">
        <f t="shared" si="265"/>
        <v>2013</v>
      </c>
    </row>
    <row r="17004" spans="1:31" x14ac:dyDescent="0.25">
      <c r="A17004" s="7">
        <v>17001</v>
      </c>
      <c r="B17004" s="8">
        <v>41278</v>
      </c>
      <c r="C17004" t="s">
        <v>3</v>
      </c>
      <c r="D17004" t="s">
        <v>112</v>
      </c>
      <c r="E17004" t="s">
        <v>9</v>
      </c>
      <c r="F17004" t="s">
        <v>869</v>
      </c>
      <c r="G17004" t="s">
        <v>1016</v>
      </c>
      <c r="H17004" s="9" t="s">
        <v>2870</v>
      </c>
      <c r="I17004" t="s">
        <v>1454</v>
      </c>
      <c r="J17004" s="20">
        <v>25</v>
      </c>
      <c r="K17004" s="20" t="s">
        <v>9</v>
      </c>
      <c r="L17004" t="s">
        <v>1464</v>
      </c>
      <c r="M17004" s="20">
        <v>5.5</v>
      </c>
      <c r="N17004" s="20">
        <v>8</v>
      </c>
      <c r="AE17004">
        <f t="shared" si="265"/>
        <v>2013</v>
      </c>
    </row>
    <row r="17005" spans="1:31" x14ac:dyDescent="0.25">
      <c r="A17005" s="7">
        <v>17002</v>
      </c>
      <c r="B17005" s="8">
        <v>41278</v>
      </c>
      <c r="C17005" t="s">
        <v>3</v>
      </c>
      <c r="D17005" t="s">
        <v>376</v>
      </c>
      <c r="E17005" t="s">
        <v>9</v>
      </c>
      <c r="F17005" t="s">
        <v>1032</v>
      </c>
      <c r="G17005" t="s">
        <v>929</v>
      </c>
      <c r="H17005" s="135" t="s">
        <v>2825</v>
      </c>
      <c r="I17005" t="s">
        <v>1454</v>
      </c>
      <c r="J17005" s="20">
        <v>19</v>
      </c>
      <c r="K17005" s="20" t="s">
        <v>9</v>
      </c>
      <c r="L17005" t="s">
        <v>1464</v>
      </c>
      <c r="M17005" s="20">
        <v>4.18</v>
      </c>
      <c r="N17005" s="20">
        <v>6.32</v>
      </c>
      <c r="AE17005">
        <f t="shared" si="265"/>
        <v>2013</v>
      </c>
    </row>
    <row r="17006" spans="1:31" x14ac:dyDescent="0.25">
      <c r="A17006" s="7">
        <v>17003</v>
      </c>
      <c r="B17006" s="8">
        <v>41278</v>
      </c>
      <c r="C17006" t="s">
        <v>3</v>
      </c>
      <c r="D17006" t="s">
        <v>914</v>
      </c>
      <c r="E17006" t="s">
        <v>9</v>
      </c>
      <c r="F17006" t="s">
        <v>869</v>
      </c>
      <c r="G17006" t="s">
        <v>870</v>
      </c>
      <c r="H17006" s="135" t="s">
        <v>1496</v>
      </c>
      <c r="I17006" t="s">
        <v>1454</v>
      </c>
      <c r="J17006" s="20">
        <v>15</v>
      </c>
      <c r="K17006" s="20" t="s">
        <v>9</v>
      </c>
      <c r="L17006" t="s">
        <v>1464</v>
      </c>
      <c r="M17006" s="20">
        <v>3.3</v>
      </c>
      <c r="N17006" s="20">
        <v>5.2</v>
      </c>
      <c r="AE17006">
        <f t="shared" si="265"/>
        <v>2013</v>
      </c>
    </row>
    <row r="17007" spans="1:31" x14ac:dyDescent="0.25">
      <c r="A17007" s="7">
        <v>17004</v>
      </c>
      <c r="B17007" s="8">
        <v>41278</v>
      </c>
      <c r="C17007" t="s">
        <v>3</v>
      </c>
      <c r="D17007" t="s">
        <v>187</v>
      </c>
      <c r="E17007" t="s">
        <v>9</v>
      </c>
      <c r="F17007" t="s">
        <v>286</v>
      </c>
      <c r="G17007" t="s">
        <v>861</v>
      </c>
      <c r="H17007" s="9" t="s">
        <v>2552</v>
      </c>
      <c r="I17007" t="s">
        <v>1454</v>
      </c>
      <c r="J17007" s="20">
        <v>57</v>
      </c>
      <c r="K17007" s="20" t="s">
        <v>3</v>
      </c>
      <c r="L17007" t="s">
        <v>1464</v>
      </c>
      <c r="M17007" s="20">
        <v>16.96</v>
      </c>
      <c r="N17007" s="20">
        <v>12.54</v>
      </c>
      <c r="AE17007">
        <f t="shared" si="265"/>
        <v>2013</v>
      </c>
    </row>
    <row r="17008" spans="1:31" x14ac:dyDescent="0.25">
      <c r="A17008" s="7">
        <v>17005</v>
      </c>
      <c r="B17008" s="8">
        <v>41279</v>
      </c>
      <c r="C17008" t="s">
        <v>3</v>
      </c>
      <c r="D17008" t="s">
        <v>787</v>
      </c>
      <c r="E17008" t="s">
        <v>9</v>
      </c>
      <c r="F17008" t="s">
        <v>904</v>
      </c>
      <c r="G17008" t="s">
        <v>732</v>
      </c>
      <c r="H17008" s="135" t="s">
        <v>2186</v>
      </c>
      <c r="I17008" t="s">
        <v>1454</v>
      </c>
      <c r="J17008" s="20">
        <v>17</v>
      </c>
      <c r="K17008" s="20" t="s">
        <v>9</v>
      </c>
      <c r="L17008" t="s">
        <v>1464</v>
      </c>
      <c r="M17008" s="20">
        <v>3.74</v>
      </c>
      <c r="N17008" s="20">
        <v>5.76</v>
      </c>
      <c r="AE17008">
        <f t="shared" si="265"/>
        <v>2013</v>
      </c>
    </row>
    <row r="17009" spans="1:31" x14ac:dyDescent="0.25">
      <c r="A17009" s="7">
        <v>17006</v>
      </c>
      <c r="B17009" s="8">
        <v>41279</v>
      </c>
      <c r="C17009" t="s">
        <v>3</v>
      </c>
      <c r="D17009" t="s">
        <v>302</v>
      </c>
      <c r="E17009" t="s">
        <v>9</v>
      </c>
      <c r="F17009" t="s">
        <v>1159</v>
      </c>
      <c r="G17009" t="s">
        <v>895</v>
      </c>
      <c r="H17009" s="135" t="s">
        <v>2538</v>
      </c>
      <c r="I17009" t="s">
        <v>1454</v>
      </c>
      <c r="J17009" s="20">
        <v>33</v>
      </c>
      <c r="K17009" s="20" t="s">
        <v>9</v>
      </c>
      <c r="L17009" t="s">
        <v>1463</v>
      </c>
      <c r="M17009" s="20">
        <v>7.92</v>
      </c>
      <c r="N17009" s="20">
        <v>9.58</v>
      </c>
      <c r="AE17009">
        <f t="shared" si="265"/>
        <v>2013</v>
      </c>
    </row>
    <row r="17010" spans="1:31" x14ac:dyDescent="0.25">
      <c r="A17010" s="7">
        <v>17007</v>
      </c>
      <c r="B17010" s="8">
        <v>41279</v>
      </c>
      <c r="C17010" t="s">
        <v>3</v>
      </c>
      <c r="D17010" t="s">
        <v>295</v>
      </c>
      <c r="E17010" t="s">
        <v>9</v>
      </c>
      <c r="F17010" t="s">
        <v>624</v>
      </c>
      <c r="G17010" t="s">
        <v>1170</v>
      </c>
      <c r="H17010" s="135" t="s">
        <v>3189</v>
      </c>
      <c r="I17010" t="s">
        <v>1454</v>
      </c>
      <c r="J17010" s="20">
        <v>36</v>
      </c>
      <c r="K17010" s="20" t="s">
        <v>3</v>
      </c>
      <c r="L17010" t="s">
        <v>1463</v>
      </c>
      <c r="M17010" s="20">
        <v>10.36</v>
      </c>
      <c r="N17010" s="20">
        <v>8.64</v>
      </c>
      <c r="AE17010">
        <f t="shared" si="265"/>
        <v>2013</v>
      </c>
    </row>
    <row r="17011" spans="1:31" x14ac:dyDescent="0.25">
      <c r="A17011" s="7">
        <v>17008</v>
      </c>
      <c r="B17011" s="8">
        <v>41279</v>
      </c>
      <c r="C17011" t="s">
        <v>3</v>
      </c>
      <c r="D17011" t="s">
        <v>187</v>
      </c>
      <c r="E17011" t="s">
        <v>9</v>
      </c>
      <c r="F17011" t="s">
        <v>286</v>
      </c>
      <c r="G17011" t="s">
        <v>648</v>
      </c>
      <c r="H17011" s="9" t="s">
        <v>3099</v>
      </c>
      <c r="I17011" t="s">
        <v>1454</v>
      </c>
      <c r="J17011" s="20">
        <v>60</v>
      </c>
      <c r="K17011" s="20" t="s">
        <v>3</v>
      </c>
      <c r="L17011" t="s">
        <v>1464</v>
      </c>
      <c r="M17011" s="20">
        <v>17.8</v>
      </c>
      <c r="N17011" s="20">
        <v>13.2</v>
      </c>
      <c r="AE17011">
        <f t="shared" si="265"/>
        <v>2013</v>
      </c>
    </row>
    <row r="17012" spans="1:31" x14ac:dyDescent="0.25">
      <c r="A17012" s="7">
        <v>17009</v>
      </c>
      <c r="B17012" s="8">
        <v>41279</v>
      </c>
      <c r="C17012" t="s">
        <v>3</v>
      </c>
      <c r="D17012" t="s">
        <v>163</v>
      </c>
      <c r="E17012" t="s">
        <v>9</v>
      </c>
      <c r="F17012" t="s">
        <v>1159</v>
      </c>
      <c r="G17012" t="s">
        <v>732</v>
      </c>
      <c r="H17012" s="135" t="s">
        <v>1496</v>
      </c>
      <c r="I17012" t="s">
        <v>1454</v>
      </c>
      <c r="J17012" s="20">
        <v>18</v>
      </c>
      <c r="K17012" s="20" t="s">
        <v>9</v>
      </c>
      <c r="L17012" t="s">
        <v>1464</v>
      </c>
      <c r="M17012" s="20">
        <v>3.96</v>
      </c>
      <c r="N17012" s="20">
        <v>6.04</v>
      </c>
      <c r="AE17012">
        <f t="shared" si="265"/>
        <v>2013</v>
      </c>
    </row>
    <row r="17013" spans="1:31" x14ac:dyDescent="0.25">
      <c r="A17013" s="7">
        <v>17010</v>
      </c>
      <c r="B17013" s="8">
        <v>41279</v>
      </c>
      <c r="C17013" t="s">
        <v>3</v>
      </c>
      <c r="D17013" t="s">
        <v>187</v>
      </c>
      <c r="E17013" t="s">
        <v>9</v>
      </c>
      <c r="F17013" t="s">
        <v>1159</v>
      </c>
      <c r="G17013" t="s">
        <v>861</v>
      </c>
      <c r="H17013" s="135" t="s">
        <v>1496</v>
      </c>
      <c r="I17013" t="s">
        <v>1454</v>
      </c>
      <c r="J17013" s="20">
        <v>38</v>
      </c>
      <c r="K17013" s="20" t="s">
        <v>9</v>
      </c>
      <c r="L17013" t="s">
        <v>1464</v>
      </c>
      <c r="M17013" s="20">
        <v>8.36</v>
      </c>
      <c r="N17013" s="20">
        <v>11.64</v>
      </c>
      <c r="AE17013">
        <f t="shared" si="265"/>
        <v>2013</v>
      </c>
    </row>
    <row r="17014" spans="1:31" x14ac:dyDescent="0.25">
      <c r="A17014" s="7">
        <v>17011</v>
      </c>
      <c r="B17014" s="8">
        <v>41280</v>
      </c>
      <c r="C17014" t="s">
        <v>3</v>
      </c>
      <c r="D17014" t="s">
        <v>779</v>
      </c>
      <c r="E17014" t="s">
        <v>9</v>
      </c>
      <c r="F17014" t="s">
        <v>836</v>
      </c>
      <c r="G17014" t="s">
        <v>732</v>
      </c>
      <c r="H17014" s="135" t="s">
        <v>2174</v>
      </c>
      <c r="I17014" t="s">
        <v>1454</v>
      </c>
      <c r="J17014" s="20">
        <v>25</v>
      </c>
      <c r="K17014" s="20" t="s">
        <v>1465</v>
      </c>
      <c r="L17014" t="s">
        <v>1466</v>
      </c>
      <c r="M17014" s="20">
        <v>6.25</v>
      </c>
      <c r="N17014" s="20">
        <v>6.25</v>
      </c>
      <c r="AE17014">
        <f t="shared" si="265"/>
        <v>2013</v>
      </c>
    </row>
    <row r="17015" spans="1:31" x14ac:dyDescent="0.25">
      <c r="A17015" s="7">
        <v>17012</v>
      </c>
      <c r="B17015" s="8">
        <v>41280</v>
      </c>
      <c r="C17015" t="s">
        <v>3</v>
      </c>
      <c r="D17015" t="s">
        <v>860</v>
      </c>
      <c r="E17015" t="s">
        <v>9</v>
      </c>
      <c r="F17015" t="s">
        <v>1060</v>
      </c>
      <c r="G17015" t="s">
        <v>1016</v>
      </c>
      <c r="H17015" s="9" t="s">
        <v>2861</v>
      </c>
      <c r="I17015" t="s">
        <v>1454</v>
      </c>
      <c r="J17015" s="20">
        <v>31</v>
      </c>
      <c r="K17015" s="20" t="s">
        <v>9</v>
      </c>
      <c r="L17015" t="s">
        <v>1464</v>
      </c>
      <c r="M17015" s="20">
        <v>6.82</v>
      </c>
      <c r="N17015" s="20">
        <v>9.68</v>
      </c>
      <c r="AE17015">
        <f t="shared" si="265"/>
        <v>2013</v>
      </c>
    </row>
    <row r="17016" spans="1:31" x14ac:dyDescent="0.25">
      <c r="A17016" s="7">
        <v>17013</v>
      </c>
      <c r="B17016" s="8">
        <v>41280</v>
      </c>
      <c r="C17016" t="s">
        <v>3</v>
      </c>
      <c r="D17016" t="s">
        <v>265</v>
      </c>
      <c r="E17016" t="s">
        <v>9</v>
      </c>
      <c r="F17016" t="s">
        <v>1028</v>
      </c>
      <c r="G17016" t="s">
        <v>895</v>
      </c>
      <c r="H17016" s="135" t="s">
        <v>2585</v>
      </c>
      <c r="I17016" t="s">
        <v>1456</v>
      </c>
      <c r="J17016" s="20">
        <v>25</v>
      </c>
      <c r="K17016" s="20" t="s">
        <v>3</v>
      </c>
      <c r="L17016" t="s">
        <v>1464</v>
      </c>
      <c r="M17016" s="20">
        <v>8</v>
      </c>
      <c r="N17016" s="20">
        <v>5.5</v>
      </c>
      <c r="O17016" t="s">
        <v>3</v>
      </c>
      <c r="P17016" s="13" t="s">
        <v>107</v>
      </c>
      <c r="Q17016" t="s">
        <v>9</v>
      </c>
      <c r="R17016" t="s">
        <v>997</v>
      </c>
      <c r="S17016" t="s">
        <v>1465</v>
      </c>
      <c r="U17016" t="s">
        <v>1465</v>
      </c>
      <c r="W17016" t="s">
        <v>1465</v>
      </c>
      <c r="Y17016" t="s">
        <v>1465</v>
      </c>
      <c r="AA17016" t="s">
        <v>1465</v>
      </c>
      <c r="AC17016" t="s">
        <v>1465</v>
      </c>
      <c r="AE17016">
        <f t="shared" si="265"/>
        <v>2013</v>
      </c>
    </row>
    <row r="17017" spans="1:31" x14ac:dyDescent="0.25">
      <c r="A17017" s="7">
        <v>17014</v>
      </c>
      <c r="B17017" s="8">
        <v>41280</v>
      </c>
      <c r="C17017" t="s">
        <v>3</v>
      </c>
      <c r="D17017" t="s">
        <v>1172</v>
      </c>
      <c r="E17017" t="s">
        <v>9</v>
      </c>
      <c r="F17017" t="s">
        <v>543</v>
      </c>
      <c r="G17017" t="s">
        <v>1170</v>
      </c>
      <c r="H17017" s="136" t="s">
        <v>3190</v>
      </c>
      <c r="I17017" t="s">
        <v>1454</v>
      </c>
      <c r="J17017" s="20">
        <v>34</v>
      </c>
      <c r="K17017" s="20" t="s">
        <v>1465</v>
      </c>
      <c r="L17017" t="s">
        <v>1466</v>
      </c>
      <c r="M17017" s="20">
        <v>8.5</v>
      </c>
      <c r="N17017" s="20">
        <v>8.5</v>
      </c>
      <c r="AE17017">
        <f t="shared" si="265"/>
        <v>2013</v>
      </c>
    </row>
    <row r="17018" spans="1:31" x14ac:dyDescent="0.25">
      <c r="A17018" s="7">
        <v>17015</v>
      </c>
      <c r="B17018" s="8">
        <v>41280</v>
      </c>
      <c r="C17018" t="s">
        <v>3</v>
      </c>
      <c r="D17018" t="s">
        <v>543</v>
      </c>
      <c r="E17018" t="s">
        <v>9</v>
      </c>
      <c r="F17018" t="s">
        <v>521</v>
      </c>
      <c r="G17018" t="s">
        <v>1170</v>
      </c>
      <c r="H17018" s="135" t="s">
        <v>3184</v>
      </c>
      <c r="I17018" t="s">
        <v>1454</v>
      </c>
      <c r="J17018" s="20">
        <v>40</v>
      </c>
      <c r="K17018" s="20" t="s">
        <v>9</v>
      </c>
      <c r="L17018" t="s">
        <v>1463</v>
      </c>
      <c r="M17018" s="20">
        <v>9.6</v>
      </c>
      <c r="N17018" s="20">
        <v>11.4</v>
      </c>
      <c r="AE17018">
        <f t="shared" si="265"/>
        <v>2013</v>
      </c>
    </row>
    <row r="17019" spans="1:31" x14ac:dyDescent="0.25">
      <c r="A17019" s="7">
        <v>17016</v>
      </c>
      <c r="B17019" s="8">
        <v>41281</v>
      </c>
      <c r="C17019" t="s">
        <v>3</v>
      </c>
      <c r="D17019" t="s">
        <v>787</v>
      </c>
      <c r="E17019" t="s">
        <v>9</v>
      </c>
      <c r="F17019" t="s">
        <v>268</v>
      </c>
      <c r="G17019" t="s">
        <v>1016</v>
      </c>
      <c r="H17019" s="9" t="s">
        <v>2870</v>
      </c>
      <c r="I17019" t="s">
        <v>1454</v>
      </c>
      <c r="J17019" s="20">
        <v>19</v>
      </c>
      <c r="K17019" s="20" t="s">
        <v>9</v>
      </c>
      <c r="L17019" t="s">
        <v>1464</v>
      </c>
      <c r="M17019" s="20">
        <v>4.18</v>
      </c>
      <c r="N17019" s="20">
        <v>6.32</v>
      </c>
      <c r="AE17019">
        <f t="shared" si="265"/>
        <v>2013</v>
      </c>
    </row>
    <row r="17020" spans="1:31" x14ac:dyDescent="0.25">
      <c r="A17020" s="7">
        <v>17017</v>
      </c>
      <c r="B17020" s="8">
        <v>41281</v>
      </c>
      <c r="C17020" t="s">
        <v>3</v>
      </c>
      <c r="D17020" t="s">
        <v>277</v>
      </c>
      <c r="E17020" t="s">
        <v>9</v>
      </c>
      <c r="F17020" t="s">
        <v>678</v>
      </c>
      <c r="G17020" t="s">
        <v>870</v>
      </c>
      <c r="H17020" s="135" t="s">
        <v>2490</v>
      </c>
      <c r="I17020" t="s">
        <v>1455</v>
      </c>
      <c r="J17020" s="20">
        <v>1</v>
      </c>
      <c r="K17020" s="20" t="s">
        <v>1465</v>
      </c>
      <c r="L17020" t="s">
        <v>1466</v>
      </c>
      <c r="M17020" s="20">
        <v>0.125</v>
      </c>
      <c r="N17020" s="20">
        <v>0.125</v>
      </c>
      <c r="AE17020">
        <f t="shared" si="265"/>
        <v>2013</v>
      </c>
    </row>
    <row r="17021" spans="1:31" x14ac:dyDescent="0.25">
      <c r="A17021" s="7">
        <v>17018</v>
      </c>
      <c r="B17021" s="8">
        <v>41281</v>
      </c>
      <c r="C17021" t="s">
        <v>3</v>
      </c>
      <c r="D17021" t="s">
        <v>1064</v>
      </c>
      <c r="E17021" t="s">
        <v>9</v>
      </c>
      <c r="F17021" t="s">
        <v>997</v>
      </c>
      <c r="G17021" t="s">
        <v>895</v>
      </c>
      <c r="H17021" s="135" t="s">
        <v>1496</v>
      </c>
      <c r="I17021" t="s">
        <v>1454</v>
      </c>
      <c r="J17021" s="20">
        <v>9</v>
      </c>
      <c r="K17021" s="20" t="s">
        <v>1465</v>
      </c>
      <c r="L17021" t="s">
        <v>1466</v>
      </c>
      <c r="M17021" s="20">
        <v>2.25</v>
      </c>
      <c r="N17021" s="20">
        <v>2.25</v>
      </c>
      <c r="AE17021">
        <f t="shared" si="265"/>
        <v>2013</v>
      </c>
    </row>
    <row r="17022" spans="1:31" x14ac:dyDescent="0.25">
      <c r="A17022" s="7">
        <v>17019</v>
      </c>
      <c r="B17022" s="8">
        <v>41282</v>
      </c>
      <c r="C17022" t="s">
        <v>3</v>
      </c>
      <c r="D17022" t="s">
        <v>968</v>
      </c>
      <c r="E17022" t="s">
        <v>9</v>
      </c>
      <c r="F17022" t="s">
        <v>805</v>
      </c>
      <c r="G17022" t="s">
        <v>895</v>
      </c>
      <c r="H17022" s="135" t="s">
        <v>1496</v>
      </c>
      <c r="I17022" t="s">
        <v>1454</v>
      </c>
      <c r="J17022" s="20">
        <v>60</v>
      </c>
      <c r="K17022" s="20" t="s">
        <v>9</v>
      </c>
      <c r="L17022" t="s">
        <v>1464</v>
      </c>
      <c r="M17022" s="20">
        <v>13.2</v>
      </c>
      <c r="N17022" s="20">
        <v>17.8</v>
      </c>
      <c r="AE17022">
        <f t="shared" si="265"/>
        <v>2013</v>
      </c>
    </row>
    <row r="17023" spans="1:31" x14ac:dyDescent="0.25">
      <c r="A17023" s="7">
        <v>17020</v>
      </c>
      <c r="B17023" s="8">
        <v>41282</v>
      </c>
      <c r="C17023" t="s">
        <v>3</v>
      </c>
      <c r="D17023" t="s">
        <v>465</v>
      </c>
      <c r="E17023" t="s">
        <v>9</v>
      </c>
      <c r="F17023" t="s">
        <v>1131</v>
      </c>
      <c r="G17023" t="s">
        <v>714</v>
      </c>
      <c r="H17023" s="9" t="s">
        <v>2106</v>
      </c>
      <c r="I17023" t="s">
        <v>1454</v>
      </c>
      <c r="J17023" s="20">
        <v>12</v>
      </c>
      <c r="K17023" s="20" t="s">
        <v>9</v>
      </c>
      <c r="L17023" t="s">
        <v>1464</v>
      </c>
      <c r="M17023" s="20">
        <v>2.64</v>
      </c>
      <c r="N17023" s="20">
        <v>4.3599999999999994</v>
      </c>
      <c r="AE17023">
        <f t="shared" si="265"/>
        <v>2013</v>
      </c>
    </row>
    <row r="17024" spans="1:31" x14ac:dyDescent="0.25">
      <c r="A17024" s="7">
        <v>17021</v>
      </c>
      <c r="B17024" s="8">
        <v>41283</v>
      </c>
      <c r="C17024" t="s">
        <v>3</v>
      </c>
      <c r="D17024" t="s">
        <v>1174</v>
      </c>
      <c r="E17024" t="s">
        <v>9</v>
      </c>
      <c r="F17024" t="s">
        <v>678</v>
      </c>
      <c r="G17024" t="s">
        <v>714</v>
      </c>
      <c r="H17024" s="135" t="s">
        <v>2093</v>
      </c>
      <c r="I17024" t="s">
        <v>1458</v>
      </c>
      <c r="J17024" s="20">
        <v>6</v>
      </c>
      <c r="K17024" s="20" t="s">
        <v>1465</v>
      </c>
      <c r="L17024" t="s">
        <v>1466</v>
      </c>
      <c r="M17024" s="20">
        <v>30</v>
      </c>
      <c r="N17024" s="20">
        <v>10</v>
      </c>
      <c r="AE17024">
        <f t="shared" si="265"/>
        <v>2013</v>
      </c>
    </row>
    <row r="17025" spans="1:31" x14ac:dyDescent="0.25">
      <c r="A17025" s="7">
        <v>17022</v>
      </c>
      <c r="B17025" s="8">
        <v>41283</v>
      </c>
      <c r="C17025" t="s">
        <v>3</v>
      </c>
      <c r="D17025" t="s">
        <v>1096</v>
      </c>
      <c r="E17025" t="s">
        <v>9</v>
      </c>
      <c r="F17025" t="s">
        <v>1106</v>
      </c>
      <c r="G17025" t="s">
        <v>714</v>
      </c>
      <c r="H17025" s="135" t="s">
        <v>2218</v>
      </c>
      <c r="I17025" t="s">
        <v>1454</v>
      </c>
      <c r="J17025" s="20">
        <v>30</v>
      </c>
      <c r="K17025" s="20" t="s">
        <v>3</v>
      </c>
      <c r="L17025" t="s">
        <v>1464</v>
      </c>
      <c r="M17025" s="20">
        <v>9.4</v>
      </c>
      <c r="N17025" s="20">
        <v>6.6</v>
      </c>
      <c r="AE17025">
        <f t="shared" si="265"/>
        <v>2013</v>
      </c>
    </row>
    <row r="17026" spans="1:31" x14ac:dyDescent="0.25">
      <c r="A17026" s="7">
        <v>17023</v>
      </c>
      <c r="B17026" s="8">
        <v>41283</v>
      </c>
      <c r="C17026" t="s">
        <v>3</v>
      </c>
      <c r="D17026" t="s">
        <v>655</v>
      </c>
      <c r="E17026" t="s">
        <v>9</v>
      </c>
      <c r="F17026" t="s">
        <v>734</v>
      </c>
      <c r="G17026" t="s">
        <v>648</v>
      </c>
      <c r="H17026" s="135" t="s">
        <v>2583</v>
      </c>
      <c r="I17026" t="s">
        <v>1454</v>
      </c>
      <c r="J17026" s="20">
        <v>127</v>
      </c>
      <c r="K17026" s="20" t="s">
        <v>9</v>
      </c>
      <c r="L17026" t="s">
        <v>1464</v>
      </c>
      <c r="M17026" s="20">
        <v>27.94</v>
      </c>
      <c r="N17026" s="20">
        <v>36.56</v>
      </c>
      <c r="AE17026">
        <f t="shared" si="265"/>
        <v>2013</v>
      </c>
    </row>
    <row r="17027" spans="1:31" x14ac:dyDescent="0.25">
      <c r="A17027" s="7">
        <v>17024</v>
      </c>
      <c r="B17027" s="8">
        <v>41283</v>
      </c>
      <c r="C17027" t="s">
        <v>3</v>
      </c>
      <c r="D17027" t="s">
        <v>655</v>
      </c>
      <c r="E17027" t="s">
        <v>9</v>
      </c>
      <c r="F17027" t="s">
        <v>734</v>
      </c>
      <c r="G17027" t="s">
        <v>1170</v>
      </c>
      <c r="H17027" s="135" t="s">
        <v>1496</v>
      </c>
      <c r="I17027" t="s">
        <v>1454</v>
      </c>
      <c r="J17027" s="20">
        <v>30</v>
      </c>
      <c r="K17027" s="20" t="s">
        <v>9</v>
      </c>
      <c r="L17027" t="s">
        <v>1464</v>
      </c>
      <c r="M17027" s="20">
        <v>6.6</v>
      </c>
      <c r="N17027" s="20">
        <v>9.4</v>
      </c>
      <c r="AE17027">
        <f t="shared" si="265"/>
        <v>2013</v>
      </c>
    </row>
    <row r="17028" spans="1:31" x14ac:dyDescent="0.25">
      <c r="A17028" s="7">
        <v>17025</v>
      </c>
      <c r="B17028" s="8">
        <v>41284</v>
      </c>
      <c r="C17028" t="s">
        <v>3</v>
      </c>
      <c r="D17028" t="s">
        <v>957</v>
      </c>
      <c r="E17028" t="s">
        <v>9</v>
      </c>
      <c r="F17028" t="s">
        <v>836</v>
      </c>
      <c r="G17028" t="s">
        <v>377</v>
      </c>
      <c r="H17028" s="135" t="s">
        <v>1496</v>
      </c>
      <c r="I17028" t="s">
        <v>1454</v>
      </c>
      <c r="J17028" s="20">
        <v>19</v>
      </c>
      <c r="K17028" s="20" t="s">
        <v>3</v>
      </c>
      <c r="L17028" t="s">
        <v>1464</v>
      </c>
      <c r="M17028" s="20">
        <v>6.32</v>
      </c>
      <c r="N17028" s="20">
        <v>4.18</v>
      </c>
      <c r="AE17028">
        <f t="shared" ref="AE17028:AE17091" si="266">YEAR(B17028)</f>
        <v>2013</v>
      </c>
    </row>
    <row r="17029" spans="1:31" x14ac:dyDescent="0.25">
      <c r="A17029" s="7">
        <v>17026</v>
      </c>
      <c r="B17029" s="8">
        <v>41284</v>
      </c>
      <c r="C17029" t="s">
        <v>3</v>
      </c>
      <c r="D17029" t="s">
        <v>1064</v>
      </c>
      <c r="E17029" t="s">
        <v>9</v>
      </c>
      <c r="F17029" t="s">
        <v>997</v>
      </c>
      <c r="G17029" t="s">
        <v>895</v>
      </c>
      <c r="H17029" s="135" t="s">
        <v>1496</v>
      </c>
      <c r="I17029" t="s">
        <v>1454</v>
      </c>
      <c r="J17029" s="20">
        <v>12</v>
      </c>
      <c r="K17029" s="20" t="s">
        <v>3</v>
      </c>
      <c r="L17029" t="s">
        <v>1464</v>
      </c>
      <c r="M17029" s="20">
        <v>4.3599999999999994</v>
      </c>
      <c r="N17029" s="20">
        <v>2.64</v>
      </c>
      <c r="AE17029">
        <f t="shared" si="266"/>
        <v>2013</v>
      </c>
    </row>
    <row r="17030" spans="1:31" x14ac:dyDescent="0.25">
      <c r="A17030" s="7">
        <v>17027</v>
      </c>
      <c r="B17030" s="8">
        <v>41284</v>
      </c>
      <c r="C17030" t="s">
        <v>3</v>
      </c>
      <c r="D17030" t="s">
        <v>1092</v>
      </c>
      <c r="E17030" t="s">
        <v>9</v>
      </c>
      <c r="F17030" t="s">
        <v>836</v>
      </c>
      <c r="G17030" t="s">
        <v>1170</v>
      </c>
      <c r="H17030" s="135" t="s">
        <v>1496</v>
      </c>
      <c r="I17030" t="s">
        <v>1454</v>
      </c>
      <c r="J17030" s="20">
        <v>61</v>
      </c>
      <c r="K17030" s="20" t="s">
        <v>9</v>
      </c>
      <c r="L17030" t="s">
        <v>1464</v>
      </c>
      <c r="M17030" s="20">
        <v>13.42</v>
      </c>
      <c r="N17030" s="20">
        <v>18.079999999999998</v>
      </c>
      <c r="AE17030">
        <f t="shared" si="266"/>
        <v>2013</v>
      </c>
    </row>
    <row r="17031" spans="1:31" x14ac:dyDescent="0.25">
      <c r="A17031" s="7">
        <v>17028</v>
      </c>
      <c r="B17031" s="8">
        <v>41285</v>
      </c>
      <c r="C17031" t="s">
        <v>3</v>
      </c>
      <c r="D17031" t="s">
        <v>1119</v>
      </c>
      <c r="E17031" t="s">
        <v>9</v>
      </c>
      <c r="F17031" t="s">
        <v>1116</v>
      </c>
      <c r="G17031" t="s">
        <v>1016</v>
      </c>
      <c r="H17031" s="9" t="s">
        <v>2900</v>
      </c>
      <c r="I17031" t="s">
        <v>1454</v>
      </c>
      <c r="J17031" s="20">
        <v>36</v>
      </c>
      <c r="K17031" s="20" t="s">
        <v>9</v>
      </c>
      <c r="L17031" t="s">
        <v>1464</v>
      </c>
      <c r="M17031" s="20">
        <v>7.92</v>
      </c>
      <c r="N17031" s="20">
        <v>11.08</v>
      </c>
      <c r="AE17031">
        <f t="shared" si="266"/>
        <v>2013</v>
      </c>
    </row>
    <row r="17032" spans="1:31" x14ac:dyDescent="0.25">
      <c r="A17032" s="7">
        <v>17029</v>
      </c>
      <c r="B17032" s="8">
        <v>41285</v>
      </c>
      <c r="C17032" t="s">
        <v>3</v>
      </c>
      <c r="D17032" t="s">
        <v>1119</v>
      </c>
      <c r="E17032" t="s">
        <v>9</v>
      </c>
      <c r="F17032" t="s">
        <v>1116</v>
      </c>
      <c r="G17032" t="s">
        <v>1016</v>
      </c>
      <c r="H17032" s="9" t="s">
        <v>2861</v>
      </c>
      <c r="I17032" t="s">
        <v>1454</v>
      </c>
      <c r="J17032" s="20">
        <v>65</v>
      </c>
      <c r="K17032" s="20" t="s">
        <v>9</v>
      </c>
      <c r="L17032" t="s">
        <v>1464</v>
      </c>
      <c r="M17032" s="20">
        <v>14.3</v>
      </c>
      <c r="N17032" s="20">
        <v>19.2</v>
      </c>
      <c r="AE17032">
        <f t="shared" si="266"/>
        <v>2013</v>
      </c>
    </row>
    <row r="17033" spans="1:31" x14ac:dyDescent="0.25">
      <c r="A17033" s="7">
        <v>17030</v>
      </c>
      <c r="B17033" s="8">
        <v>41286</v>
      </c>
      <c r="C17033" t="s">
        <v>3</v>
      </c>
      <c r="D17033" t="s">
        <v>698</v>
      </c>
      <c r="E17033" t="s">
        <v>9</v>
      </c>
      <c r="F17033" t="s">
        <v>578</v>
      </c>
      <c r="G17033" t="s">
        <v>377</v>
      </c>
      <c r="H17033" s="135" t="s">
        <v>1496</v>
      </c>
      <c r="I17033" t="s">
        <v>1455</v>
      </c>
      <c r="J17033" s="20">
        <v>20</v>
      </c>
      <c r="K17033" s="20" t="s">
        <v>1465</v>
      </c>
      <c r="L17033" t="s">
        <v>1466</v>
      </c>
      <c r="M17033" s="20">
        <v>2.5</v>
      </c>
      <c r="N17033" s="20">
        <v>2.5</v>
      </c>
      <c r="AE17033">
        <f t="shared" si="266"/>
        <v>2013</v>
      </c>
    </row>
    <row r="17034" spans="1:31" x14ac:dyDescent="0.25">
      <c r="A17034" s="7">
        <v>17031</v>
      </c>
      <c r="B17034" s="8">
        <v>41286</v>
      </c>
      <c r="C17034" t="s">
        <v>3</v>
      </c>
      <c r="D17034" t="s">
        <v>450</v>
      </c>
      <c r="E17034" t="s">
        <v>9</v>
      </c>
      <c r="F17034" t="s">
        <v>1172</v>
      </c>
      <c r="G17034" t="s">
        <v>633</v>
      </c>
      <c r="H17034" s="135" t="s">
        <v>1767</v>
      </c>
      <c r="I17034" t="s">
        <v>1455</v>
      </c>
      <c r="J17034" s="20">
        <v>49</v>
      </c>
      <c r="K17034" s="20" t="s">
        <v>9</v>
      </c>
      <c r="L17034" t="s">
        <v>1464</v>
      </c>
      <c r="M17034" s="20">
        <v>5.39</v>
      </c>
      <c r="N17034" s="20">
        <v>7.36</v>
      </c>
      <c r="AE17034">
        <f t="shared" si="266"/>
        <v>2013</v>
      </c>
    </row>
    <row r="17035" spans="1:31" x14ac:dyDescent="0.25">
      <c r="A17035" s="7">
        <v>17032</v>
      </c>
      <c r="B17035" s="8">
        <v>41286</v>
      </c>
      <c r="C17035" t="s">
        <v>3</v>
      </c>
      <c r="D17035" t="s">
        <v>1172</v>
      </c>
      <c r="E17035" t="s">
        <v>9</v>
      </c>
      <c r="F17035" t="s">
        <v>640</v>
      </c>
      <c r="G17035" t="s">
        <v>929</v>
      </c>
      <c r="H17035" s="9" t="s">
        <v>2652</v>
      </c>
      <c r="I17035" t="s">
        <v>1455</v>
      </c>
      <c r="J17035" s="20">
        <v>43</v>
      </c>
      <c r="K17035" s="20" t="s">
        <v>9</v>
      </c>
      <c r="L17035" t="s">
        <v>1464</v>
      </c>
      <c r="M17035" s="20">
        <v>4.7300000000000004</v>
      </c>
      <c r="N17035" s="20">
        <v>6.52</v>
      </c>
      <c r="AE17035">
        <f t="shared" si="266"/>
        <v>2013</v>
      </c>
    </row>
    <row r="17036" spans="1:31" x14ac:dyDescent="0.25">
      <c r="A17036" s="7">
        <v>17033</v>
      </c>
      <c r="B17036" s="8">
        <v>41287</v>
      </c>
      <c r="C17036" t="s">
        <v>3</v>
      </c>
      <c r="D17036" t="s">
        <v>1120</v>
      </c>
      <c r="E17036" t="s">
        <v>9</v>
      </c>
      <c r="F17036" t="s">
        <v>1113</v>
      </c>
      <c r="G17036" t="s">
        <v>569</v>
      </c>
      <c r="H17036" s="135" t="s">
        <v>1496</v>
      </c>
      <c r="I17036" t="s">
        <v>1454</v>
      </c>
      <c r="J17036" s="20">
        <v>25</v>
      </c>
      <c r="K17036" s="20" t="s">
        <v>9</v>
      </c>
      <c r="L17036" t="s">
        <v>1464</v>
      </c>
      <c r="M17036" s="20">
        <v>5.5</v>
      </c>
      <c r="N17036" s="20">
        <v>8</v>
      </c>
      <c r="AE17036">
        <f t="shared" si="266"/>
        <v>2013</v>
      </c>
    </row>
    <row r="17037" spans="1:31" x14ac:dyDescent="0.25">
      <c r="A17037" s="7">
        <v>17034</v>
      </c>
      <c r="B17037" s="8">
        <v>41287</v>
      </c>
      <c r="C17037" t="s">
        <v>3</v>
      </c>
      <c r="D17037" t="s">
        <v>928</v>
      </c>
      <c r="E17037" t="s">
        <v>9</v>
      </c>
      <c r="F17037" t="s">
        <v>1150</v>
      </c>
      <c r="G17037" t="s">
        <v>929</v>
      </c>
      <c r="H17037" s="135" t="s">
        <v>2658</v>
      </c>
      <c r="I17037" t="s">
        <v>1454</v>
      </c>
      <c r="J17037" s="20">
        <v>21</v>
      </c>
      <c r="K17037" s="20" t="s">
        <v>1465</v>
      </c>
      <c r="L17037" t="s">
        <v>1466</v>
      </c>
      <c r="M17037" s="20">
        <v>5.25</v>
      </c>
      <c r="N17037" s="20">
        <v>5.25</v>
      </c>
      <c r="AE17037">
        <f t="shared" si="266"/>
        <v>2013</v>
      </c>
    </row>
    <row r="17038" spans="1:31" x14ac:dyDescent="0.25">
      <c r="A17038" s="7">
        <v>17035</v>
      </c>
      <c r="B17038" s="8">
        <v>41287</v>
      </c>
      <c r="C17038" t="s">
        <v>3</v>
      </c>
      <c r="D17038" t="s">
        <v>1123</v>
      </c>
      <c r="E17038" t="s">
        <v>9</v>
      </c>
      <c r="F17038" t="s">
        <v>1108</v>
      </c>
      <c r="G17038" t="s">
        <v>895</v>
      </c>
      <c r="H17038" s="9" t="s">
        <v>3174</v>
      </c>
      <c r="I17038" t="s">
        <v>1454</v>
      </c>
      <c r="J17038" s="20">
        <v>20</v>
      </c>
      <c r="K17038" s="20" t="s">
        <v>3</v>
      </c>
      <c r="L17038" t="s">
        <v>1464</v>
      </c>
      <c r="M17038" s="20">
        <v>6.6</v>
      </c>
      <c r="N17038" s="20">
        <v>4.4000000000000004</v>
      </c>
      <c r="AE17038">
        <f t="shared" si="266"/>
        <v>2013</v>
      </c>
    </row>
    <row r="17039" spans="1:31" x14ac:dyDescent="0.25">
      <c r="A17039" s="7">
        <v>17036</v>
      </c>
      <c r="B17039" s="8">
        <v>41287</v>
      </c>
      <c r="C17039" t="s">
        <v>3</v>
      </c>
      <c r="D17039" t="s">
        <v>1064</v>
      </c>
      <c r="E17039" t="s">
        <v>9</v>
      </c>
      <c r="F17039" t="s">
        <v>1052</v>
      </c>
      <c r="G17039" t="s">
        <v>895</v>
      </c>
      <c r="H17039" s="135" t="s">
        <v>1496</v>
      </c>
      <c r="I17039" t="s">
        <v>1455</v>
      </c>
      <c r="J17039" s="20">
        <v>12</v>
      </c>
      <c r="K17039" s="20" t="s">
        <v>1465</v>
      </c>
      <c r="L17039" t="s">
        <v>1466</v>
      </c>
      <c r="M17039" s="20">
        <v>1.5</v>
      </c>
      <c r="N17039" s="20">
        <v>1.5</v>
      </c>
      <c r="AE17039">
        <f t="shared" si="266"/>
        <v>2013</v>
      </c>
    </row>
    <row r="17040" spans="1:31" x14ac:dyDescent="0.25">
      <c r="A17040" s="7">
        <v>17037</v>
      </c>
      <c r="B17040" s="8">
        <v>41287</v>
      </c>
      <c r="C17040" t="s">
        <v>3</v>
      </c>
      <c r="D17040" t="s">
        <v>1082</v>
      </c>
      <c r="E17040" t="s">
        <v>9</v>
      </c>
      <c r="F17040" t="s">
        <v>1150</v>
      </c>
      <c r="G17040" t="s">
        <v>929</v>
      </c>
      <c r="H17040" s="135" t="s">
        <v>2665</v>
      </c>
      <c r="I17040" t="s">
        <v>1455</v>
      </c>
      <c r="J17040" s="20">
        <v>38</v>
      </c>
      <c r="K17040" s="20" t="s">
        <v>3</v>
      </c>
      <c r="L17040" t="s">
        <v>1464</v>
      </c>
      <c r="M17040" s="20">
        <v>5.82</v>
      </c>
      <c r="N17040" s="20">
        <v>4.18</v>
      </c>
      <c r="AE17040">
        <f t="shared" si="266"/>
        <v>2013</v>
      </c>
    </row>
    <row r="17041" spans="1:31" x14ac:dyDescent="0.25">
      <c r="A17041" s="7">
        <v>17038</v>
      </c>
      <c r="B17041" s="8">
        <v>41288</v>
      </c>
      <c r="C17041" t="s">
        <v>3</v>
      </c>
      <c r="D17041" t="s">
        <v>557</v>
      </c>
      <c r="E17041" t="s">
        <v>9</v>
      </c>
      <c r="F17041" t="s">
        <v>1028</v>
      </c>
      <c r="G17041" t="s">
        <v>648</v>
      </c>
      <c r="H17041" s="135" t="s">
        <v>3123</v>
      </c>
      <c r="I17041" t="s">
        <v>1454</v>
      </c>
      <c r="J17041" s="20">
        <v>46</v>
      </c>
      <c r="K17041" s="20" t="s">
        <v>3</v>
      </c>
      <c r="L17041" t="s">
        <v>1464</v>
      </c>
      <c r="M17041" s="20">
        <v>13.879999999999999</v>
      </c>
      <c r="N17041" s="20">
        <v>10.120000000000001</v>
      </c>
      <c r="AE17041">
        <f t="shared" si="266"/>
        <v>2013</v>
      </c>
    </row>
    <row r="17042" spans="1:31" x14ac:dyDescent="0.25">
      <c r="A17042" s="7">
        <v>17039</v>
      </c>
      <c r="B17042" s="8">
        <v>41288</v>
      </c>
      <c r="C17042" t="s">
        <v>3</v>
      </c>
      <c r="D17042" t="s">
        <v>1102</v>
      </c>
      <c r="E17042" t="s">
        <v>9</v>
      </c>
      <c r="F17042" t="s">
        <v>521</v>
      </c>
      <c r="G17042" t="s">
        <v>870</v>
      </c>
      <c r="H17042" s="135" t="s">
        <v>2562</v>
      </c>
      <c r="I17042" t="s">
        <v>1454</v>
      </c>
      <c r="J17042" s="20">
        <v>16</v>
      </c>
      <c r="K17042" s="20" t="s">
        <v>1465</v>
      </c>
      <c r="L17042" t="s">
        <v>1466</v>
      </c>
      <c r="M17042" s="20">
        <v>4</v>
      </c>
      <c r="N17042" s="20">
        <v>4</v>
      </c>
      <c r="AE17042">
        <f t="shared" si="266"/>
        <v>2013</v>
      </c>
    </row>
    <row r="17043" spans="1:31" x14ac:dyDescent="0.25">
      <c r="A17043" s="7">
        <v>17040</v>
      </c>
      <c r="B17043" s="8">
        <v>41289</v>
      </c>
      <c r="C17043" t="s">
        <v>3</v>
      </c>
      <c r="D17043" t="s">
        <v>521</v>
      </c>
      <c r="E17043" t="s">
        <v>9</v>
      </c>
      <c r="F17043" t="s">
        <v>1175</v>
      </c>
      <c r="G17043" t="s">
        <v>929</v>
      </c>
      <c r="H17043" s="136" t="s">
        <v>2654</v>
      </c>
      <c r="I17043" t="s">
        <v>1458</v>
      </c>
      <c r="J17043" s="20">
        <v>10</v>
      </c>
      <c r="K17043" s="20" t="s">
        <v>1465</v>
      </c>
      <c r="L17043" t="s">
        <v>1466</v>
      </c>
      <c r="M17043" s="20">
        <v>10</v>
      </c>
      <c r="N17043" s="20">
        <v>30</v>
      </c>
      <c r="AE17043">
        <f t="shared" si="266"/>
        <v>2013</v>
      </c>
    </row>
    <row r="17044" spans="1:31" x14ac:dyDescent="0.25">
      <c r="A17044" s="7">
        <v>17041</v>
      </c>
      <c r="B17044" s="8">
        <v>41290</v>
      </c>
      <c r="C17044" t="s">
        <v>3</v>
      </c>
      <c r="D17044" t="s">
        <v>1051</v>
      </c>
      <c r="E17044" t="s">
        <v>9</v>
      </c>
      <c r="F17044" t="s">
        <v>1028</v>
      </c>
      <c r="G17044" t="s">
        <v>648</v>
      </c>
      <c r="H17044" s="135" t="s">
        <v>3155</v>
      </c>
      <c r="I17044" t="s">
        <v>1454</v>
      </c>
      <c r="J17044" s="20">
        <v>70</v>
      </c>
      <c r="K17044" s="20" t="s">
        <v>1465</v>
      </c>
      <c r="L17044" t="s">
        <v>1466</v>
      </c>
      <c r="M17044" s="20">
        <v>17.5</v>
      </c>
      <c r="N17044" s="20">
        <v>17.5</v>
      </c>
      <c r="AE17044">
        <f t="shared" si="266"/>
        <v>2013</v>
      </c>
    </row>
    <row r="17045" spans="1:31" x14ac:dyDescent="0.25">
      <c r="A17045" s="7">
        <v>17042</v>
      </c>
      <c r="B17045" s="8">
        <v>41290</v>
      </c>
      <c r="C17045" t="s">
        <v>3</v>
      </c>
      <c r="D17045" t="s">
        <v>786</v>
      </c>
      <c r="E17045" t="s">
        <v>9</v>
      </c>
      <c r="F17045" t="s">
        <v>91</v>
      </c>
      <c r="G17045" t="s">
        <v>633</v>
      </c>
      <c r="H17045" s="135" t="s">
        <v>2071</v>
      </c>
      <c r="I17045" t="s">
        <v>1454</v>
      </c>
      <c r="J17045" s="20">
        <v>6</v>
      </c>
      <c r="K17045" s="20" t="s">
        <v>1465</v>
      </c>
      <c r="L17045" t="s">
        <v>1466</v>
      </c>
      <c r="M17045" s="20">
        <v>1.5</v>
      </c>
      <c r="N17045" s="20">
        <v>1.5</v>
      </c>
      <c r="AE17045">
        <f t="shared" si="266"/>
        <v>2013</v>
      </c>
    </row>
    <row r="17046" spans="1:31" x14ac:dyDescent="0.25">
      <c r="A17046" s="7">
        <v>17043</v>
      </c>
      <c r="B17046" s="8">
        <v>41290</v>
      </c>
      <c r="C17046" t="s">
        <v>3</v>
      </c>
      <c r="D17046" t="s">
        <v>1176</v>
      </c>
      <c r="E17046" t="s">
        <v>9</v>
      </c>
      <c r="F17046" t="s">
        <v>678</v>
      </c>
      <c r="G17046" t="s">
        <v>1170</v>
      </c>
      <c r="H17046" s="135" t="s">
        <v>3191</v>
      </c>
      <c r="I17046" t="s">
        <v>1458</v>
      </c>
      <c r="J17046" s="20">
        <v>8</v>
      </c>
      <c r="K17046" s="20" t="s">
        <v>1465</v>
      </c>
      <c r="L17046" t="s">
        <v>1466</v>
      </c>
      <c r="M17046" s="20">
        <v>30</v>
      </c>
      <c r="N17046" s="20">
        <v>10</v>
      </c>
      <c r="AE17046">
        <f t="shared" si="266"/>
        <v>2013</v>
      </c>
    </row>
    <row r="17047" spans="1:31" x14ac:dyDescent="0.25">
      <c r="A17047" s="7">
        <v>17044</v>
      </c>
      <c r="B17047" s="8">
        <v>41290</v>
      </c>
      <c r="C17047" t="s">
        <v>3</v>
      </c>
      <c r="D17047" t="s">
        <v>1129</v>
      </c>
      <c r="E17047" t="s">
        <v>9</v>
      </c>
      <c r="F17047" t="s">
        <v>678</v>
      </c>
      <c r="G17047" t="s">
        <v>895</v>
      </c>
      <c r="H17047" s="135" t="s">
        <v>2307</v>
      </c>
      <c r="I17047" t="s">
        <v>1455</v>
      </c>
      <c r="J17047" s="20">
        <v>1</v>
      </c>
      <c r="K17047" s="20" t="s">
        <v>1465</v>
      </c>
      <c r="L17047" t="s">
        <v>1466</v>
      </c>
      <c r="M17047" s="20">
        <v>0.125</v>
      </c>
      <c r="N17047" s="20">
        <v>0.125</v>
      </c>
      <c r="AE17047">
        <f t="shared" si="266"/>
        <v>2013</v>
      </c>
    </row>
    <row r="17048" spans="1:31" x14ac:dyDescent="0.25">
      <c r="A17048" s="7">
        <v>17045</v>
      </c>
      <c r="B17048" s="8">
        <v>41290</v>
      </c>
      <c r="C17048" t="s">
        <v>3</v>
      </c>
      <c r="D17048" t="s">
        <v>678</v>
      </c>
      <c r="E17048" t="s">
        <v>9</v>
      </c>
      <c r="F17048" t="s">
        <v>1135</v>
      </c>
      <c r="G17048" t="s">
        <v>1016</v>
      </c>
      <c r="H17048" s="9" t="s">
        <v>2884</v>
      </c>
      <c r="I17048" t="s">
        <v>1454</v>
      </c>
      <c r="J17048" s="20">
        <v>1</v>
      </c>
      <c r="K17048" s="20" t="s">
        <v>1465</v>
      </c>
      <c r="L17048" t="s">
        <v>1466</v>
      </c>
      <c r="M17048" s="20">
        <v>0.25</v>
      </c>
      <c r="N17048" s="20">
        <v>0.25</v>
      </c>
      <c r="AE17048">
        <f t="shared" si="266"/>
        <v>2013</v>
      </c>
    </row>
    <row r="17049" spans="1:31" x14ac:dyDescent="0.25">
      <c r="A17049" s="7">
        <v>17046</v>
      </c>
      <c r="B17049" s="8">
        <v>41290</v>
      </c>
      <c r="C17049" t="s">
        <v>3</v>
      </c>
      <c r="D17049" t="s">
        <v>1123</v>
      </c>
      <c r="E17049" t="s">
        <v>9</v>
      </c>
      <c r="F17049" t="s">
        <v>1113</v>
      </c>
      <c r="G17049" t="s">
        <v>1170</v>
      </c>
      <c r="H17049" s="135" t="s">
        <v>3192</v>
      </c>
      <c r="I17049" t="s">
        <v>1454</v>
      </c>
      <c r="J17049" s="20">
        <v>10</v>
      </c>
      <c r="K17049" s="20" t="s">
        <v>1465</v>
      </c>
      <c r="L17049" t="s">
        <v>1466</v>
      </c>
      <c r="M17049" s="20">
        <v>2.5</v>
      </c>
      <c r="N17049" s="20">
        <v>2.5</v>
      </c>
      <c r="AE17049">
        <f t="shared" si="266"/>
        <v>2013</v>
      </c>
    </row>
    <row r="17050" spans="1:31" x14ac:dyDescent="0.25">
      <c r="A17050" s="7">
        <v>17047</v>
      </c>
      <c r="B17050" s="8">
        <v>41291</v>
      </c>
      <c r="C17050" t="s">
        <v>3</v>
      </c>
      <c r="D17050" t="s">
        <v>1085</v>
      </c>
      <c r="E17050" t="s">
        <v>9</v>
      </c>
      <c r="F17050" t="s">
        <v>900</v>
      </c>
      <c r="G17050" t="s">
        <v>714</v>
      </c>
      <c r="H17050" s="135" t="s">
        <v>2058</v>
      </c>
      <c r="I17050" t="s">
        <v>1454</v>
      </c>
      <c r="J17050" s="20">
        <v>15</v>
      </c>
      <c r="K17050" s="20" t="s">
        <v>3</v>
      </c>
      <c r="L17050" t="s">
        <v>1464</v>
      </c>
      <c r="M17050" s="20">
        <v>5.2</v>
      </c>
      <c r="N17050" s="20">
        <v>3.3</v>
      </c>
      <c r="AE17050">
        <f t="shared" si="266"/>
        <v>2013</v>
      </c>
    </row>
    <row r="17051" spans="1:31" x14ac:dyDescent="0.25">
      <c r="A17051" s="7">
        <v>17048</v>
      </c>
      <c r="B17051" s="8">
        <v>41291</v>
      </c>
      <c r="C17051" t="s">
        <v>3</v>
      </c>
      <c r="D17051" t="s">
        <v>1131</v>
      </c>
      <c r="E17051" t="s">
        <v>9</v>
      </c>
      <c r="F17051" t="s">
        <v>1172</v>
      </c>
      <c r="G17051" t="s">
        <v>929</v>
      </c>
      <c r="H17051" s="135" t="s">
        <v>2644</v>
      </c>
      <c r="I17051" t="s">
        <v>1455</v>
      </c>
      <c r="J17051" s="20">
        <v>16</v>
      </c>
      <c r="K17051" s="20" t="s">
        <v>3</v>
      </c>
      <c r="L17051" t="s">
        <v>1464</v>
      </c>
      <c r="M17051" s="20">
        <v>2.74</v>
      </c>
      <c r="N17051" s="20">
        <v>1.76</v>
      </c>
      <c r="AE17051">
        <f t="shared" si="266"/>
        <v>2013</v>
      </c>
    </row>
    <row r="17052" spans="1:31" x14ac:dyDescent="0.25">
      <c r="A17052" s="7">
        <v>17049</v>
      </c>
      <c r="B17052" s="8">
        <v>41291</v>
      </c>
      <c r="C17052" t="s">
        <v>3</v>
      </c>
      <c r="D17052" t="s">
        <v>1092</v>
      </c>
      <c r="E17052" t="s">
        <v>9</v>
      </c>
      <c r="F17052" t="s">
        <v>1159</v>
      </c>
      <c r="G17052" t="s">
        <v>1016</v>
      </c>
      <c r="H17052" s="135" t="s">
        <v>1496</v>
      </c>
      <c r="I17052" t="s">
        <v>1454</v>
      </c>
      <c r="J17052" s="20">
        <v>65</v>
      </c>
      <c r="K17052" s="20" t="s">
        <v>1465</v>
      </c>
      <c r="L17052" t="s">
        <v>1466</v>
      </c>
      <c r="M17052" s="20">
        <v>16.25</v>
      </c>
      <c r="N17052" s="20">
        <v>16.25</v>
      </c>
      <c r="AE17052">
        <f t="shared" si="266"/>
        <v>2013</v>
      </c>
    </row>
    <row r="17053" spans="1:31" x14ac:dyDescent="0.25">
      <c r="A17053" s="7">
        <v>17050</v>
      </c>
      <c r="B17053" s="8">
        <v>41291</v>
      </c>
      <c r="C17053" t="s">
        <v>3</v>
      </c>
      <c r="D17053" t="s">
        <v>1064</v>
      </c>
      <c r="E17053" t="s">
        <v>9</v>
      </c>
      <c r="F17053" t="s">
        <v>997</v>
      </c>
      <c r="G17053" t="s">
        <v>895</v>
      </c>
      <c r="H17053" s="135" t="s">
        <v>1496</v>
      </c>
      <c r="I17053" t="s">
        <v>1454</v>
      </c>
      <c r="J17053" s="20">
        <v>15</v>
      </c>
      <c r="K17053" s="20" t="s">
        <v>3</v>
      </c>
      <c r="L17053" t="s">
        <v>1463</v>
      </c>
      <c r="M17053" s="20">
        <v>4.9000000000000004</v>
      </c>
      <c r="N17053" s="20">
        <v>3.6</v>
      </c>
      <c r="AE17053">
        <f t="shared" si="266"/>
        <v>2013</v>
      </c>
    </row>
    <row r="17054" spans="1:31" x14ac:dyDescent="0.25">
      <c r="A17054" s="7">
        <v>17051</v>
      </c>
      <c r="B17054" s="8">
        <v>41291</v>
      </c>
      <c r="C17054" t="s">
        <v>3</v>
      </c>
      <c r="D17054" t="s">
        <v>1092</v>
      </c>
      <c r="E17054" t="s">
        <v>9</v>
      </c>
      <c r="F17054" t="s">
        <v>1159</v>
      </c>
      <c r="G17054" t="s">
        <v>1170</v>
      </c>
      <c r="H17054" s="135" t="s">
        <v>1496</v>
      </c>
      <c r="I17054" t="s">
        <v>1454</v>
      </c>
      <c r="J17054" s="20">
        <v>34</v>
      </c>
      <c r="K17054" s="20" t="s">
        <v>9</v>
      </c>
      <c r="L17054" t="s">
        <v>1464</v>
      </c>
      <c r="M17054" s="20">
        <v>7.48</v>
      </c>
      <c r="N17054" s="20">
        <v>10.52</v>
      </c>
      <c r="AE17054">
        <f t="shared" si="266"/>
        <v>2013</v>
      </c>
    </row>
    <row r="17055" spans="1:31" x14ac:dyDescent="0.25">
      <c r="A17055" s="7">
        <v>17052</v>
      </c>
      <c r="B17055" s="8">
        <v>41292</v>
      </c>
      <c r="C17055" t="s">
        <v>3</v>
      </c>
      <c r="D17055" t="s">
        <v>518</v>
      </c>
      <c r="E17055" t="s">
        <v>9</v>
      </c>
      <c r="F17055" t="s">
        <v>833</v>
      </c>
      <c r="G17055" t="s">
        <v>633</v>
      </c>
      <c r="H17055" s="135" t="s">
        <v>1775</v>
      </c>
      <c r="I17055" t="s">
        <v>1454</v>
      </c>
      <c r="J17055" s="20">
        <v>16</v>
      </c>
      <c r="K17055" s="20" t="s">
        <v>1465</v>
      </c>
      <c r="L17055" t="s">
        <v>1466</v>
      </c>
      <c r="M17055" s="20">
        <v>4</v>
      </c>
      <c r="N17055" s="20">
        <v>4</v>
      </c>
      <c r="AE17055">
        <f t="shared" si="266"/>
        <v>2013</v>
      </c>
    </row>
    <row r="17056" spans="1:31" x14ac:dyDescent="0.25">
      <c r="A17056" s="7">
        <v>17053</v>
      </c>
      <c r="B17056" s="8">
        <v>41292</v>
      </c>
      <c r="C17056" t="s">
        <v>3</v>
      </c>
      <c r="D17056" t="s">
        <v>276</v>
      </c>
      <c r="E17056" t="s">
        <v>9</v>
      </c>
      <c r="F17056" t="s">
        <v>19</v>
      </c>
      <c r="G17056" t="s">
        <v>377</v>
      </c>
      <c r="H17056" s="9" t="s">
        <v>2976</v>
      </c>
      <c r="I17056" t="s">
        <v>1454</v>
      </c>
      <c r="J17056" s="20">
        <v>26</v>
      </c>
      <c r="K17056" s="20" t="s">
        <v>3</v>
      </c>
      <c r="L17056" t="s">
        <v>1464</v>
      </c>
      <c r="M17056" s="20">
        <v>8.2800000000000011</v>
      </c>
      <c r="N17056" s="20">
        <v>5.72</v>
      </c>
      <c r="AE17056">
        <f t="shared" si="266"/>
        <v>2013</v>
      </c>
    </row>
    <row r="17057" spans="1:31" x14ac:dyDescent="0.25">
      <c r="A17057" s="7">
        <v>17054</v>
      </c>
      <c r="B17057" s="8">
        <v>41292</v>
      </c>
      <c r="C17057" t="s">
        <v>3</v>
      </c>
      <c r="D17057" t="s">
        <v>31</v>
      </c>
      <c r="E17057" t="s">
        <v>9</v>
      </c>
      <c r="F17057" t="s">
        <v>1113</v>
      </c>
      <c r="G17057" t="s">
        <v>1170</v>
      </c>
      <c r="H17057" s="135" t="s">
        <v>3187</v>
      </c>
      <c r="I17057" t="s">
        <v>1454</v>
      </c>
      <c r="J17057" s="20">
        <v>65</v>
      </c>
      <c r="K17057" s="20" t="s">
        <v>3</v>
      </c>
      <c r="L17057" t="s">
        <v>1464</v>
      </c>
      <c r="M17057" s="20">
        <v>19.2</v>
      </c>
      <c r="N17057" s="20">
        <v>14.3</v>
      </c>
      <c r="AE17057">
        <f t="shared" si="266"/>
        <v>2013</v>
      </c>
    </row>
    <row r="17058" spans="1:31" x14ac:dyDescent="0.25">
      <c r="A17058" s="7">
        <v>17055</v>
      </c>
      <c r="B17058" s="8">
        <v>41293</v>
      </c>
      <c r="C17058" t="s">
        <v>3</v>
      </c>
      <c r="D17058" t="s">
        <v>1155</v>
      </c>
      <c r="E17058" t="s">
        <v>9</v>
      </c>
      <c r="F17058" t="s">
        <v>1153</v>
      </c>
      <c r="G17058" t="s">
        <v>714</v>
      </c>
      <c r="H17058" s="135" t="s">
        <v>2091</v>
      </c>
      <c r="I17058" t="s">
        <v>1454</v>
      </c>
      <c r="J17058" s="20">
        <v>25</v>
      </c>
      <c r="K17058" s="20" t="s">
        <v>1465</v>
      </c>
      <c r="L17058" t="s">
        <v>1466</v>
      </c>
      <c r="M17058" s="20">
        <v>6.25</v>
      </c>
      <c r="N17058" s="20">
        <v>6.25</v>
      </c>
      <c r="AE17058">
        <f t="shared" si="266"/>
        <v>2013</v>
      </c>
    </row>
    <row r="17059" spans="1:31" x14ac:dyDescent="0.25">
      <c r="A17059" s="7">
        <v>17056</v>
      </c>
      <c r="B17059" s="8">
        <v>41293</v>
      </c>
      <c r="C17059" t="s">
        <v>3</v>
      </c>
      <c r="D17059" t="s">
        <v>1123</v>
      </c>
      <c r="E17059" t="s">
        <v>9</v>
      </c>
      <c r="F17059" t="s">
        <v>1045</v>
      </c>
      <c r="G17059" t="s">
        <v>648</v>
      </c>
      <c r="H17059" s="136" t="s">
        <v>1496</v>
      </c>
      <c r="I17059" t="s">
        <v>1454</v>
      </c>
      <c r="J17059" s="20">
        <v>42</v>
      </c>
      <c r="K17059" s="20" t="s">
        <v>3</v>
      </c>
      <c r="L17059" t="s">
        <v>1464</v>
      </c>
      <c r="M17059" s="20">
        <v>12.76</v>
      </c>
      <c r="N17059" s="20">
        <v>9.24</v>
      </c>
      <c r="AE17059">
        <f t="shared" si="266"/>
        <v>2013</v>
      </c>
    </row>
    <row r="17060" spans="1:31" x14ac:dyDescent="0.25">
      <c r="A17060" s="7">
        <v>17057</v>
      </c>
      <c r="B17060" s="8">
        <v>41295</v>
      </c>
      <c r="C17060" t="s">
        <v>3</v>
      </c>
      <c r="D17060" t="s">
        <v>1174</v>
      </c>
      <c r="E17060" t="s">
        <v>9</v>
      </c>
      <c r="F17060" t="s">
        <v>1085</v>
      </c>
      <c r="G17060" t="s">
        <v>714</v>
      </c>
      <c r="H17060" s="135" t="s">
        <v>2100</v>
      </c>
      <c r="I17060" t="s">
        <v>1455</v>
      </c>
      <c r="J17060" s="20">
        <v>10</v>
      </c>
      <c r="K17060" s="20" t="s">
        <v>1465</v>
      </c>
      <c r="L17060" t="s">
        <v>1466</v>
      </c>
      <c r="M17060" s="20">
        <v>1.25</v>
      </c>
      <c r="N17060" s="20">
        <v>1.25</v>
      </c>
      <c r="AE17060">
        <f t="shared" si="266"/>
        <v>2013</v>
      </c>
    </row>
    <row r="17061" spans="1:31" x14ac:dyDescent="0.25">
      <c r="A17061" s="7">
        <v>17058</v>
      </c>
      <c r="B17061" s="8">
        <v>41295</v>
      </c>
      <c r="C17061" t="s">
        <v>3</v>
      </c>
      <c r="D17061" t="s">
        <v>1177</v>
      </c>
      <c r="E17061" t="s">
        <v>9</v>
      </c>
      <c r="F17061" t="s">
        <v>678</v>
      </c>
      <c r="G17061" t="s">
        <v>14</v>
      </c>
      <c r="H17061" s="135" t="s">
        <v>1522</v>
      </c>
      <c r="I17061" t="s">
        <v>1458</v>
      </c>
      <c r="J17061" s="20">
        <v>12</v>
      </c>
      <c r="K17061" s="20" t="s">
        <v>1465</v>
      </c>
      <c r="L17061" t="s">
        <v>1466</v>
      </c>
      <c r="M17061" s="20">
        <v>30</v>
      </c>
      <c r="N17061" s="20">
        <v>10</v>
      </c>
      <c r="AE17061">
        <f t="shared" si="266"/>
        <v>2013</v>
      </c>
    </row>
    <row r="17062" spans="1:31" x14ac:dyDescent="0.25">
      <c r="A17062" s="7">
        <v>17059</v>
      </c>
      <c r="B17062" s="8">
        <v>41295</v>
      </c>
      <c r="C17062" t="s">
        <v>3</v>
      </c>
      <c r="D17062" t="s">
        <v>521</v>
      </c>
      <c r="E17062" t="s">
        <v>9</v>
      </c>
      <c r="F17062" t="s">
        <v>1175</v>
      </c>
      <c r="G17062" t="s">
        <v>1170</v>
      </c>
      <c r="H17062" s="135" t="s">
        <v>3193</v>
      </c>
      <c r="I17062" t="s">
        <v>1455</v>
      </c>
      <c r="J17062" s="20">
        <v>44</v>
      </c>
      <c r="K17062" s="20" t="s">
        <v>3</v>
      </c>
      <c r="L17062" t="s">
        <v>1464</v>
      </c>
      <c r="M17062" s="20">
        <v>6.66</v>
      </c>
      <c r="N17062" s="20">
        <v>4.84</v>
      </c>
      <c r="AE17062">
        <f t="shared" si="266"/>
        <v>2013</v>
      </c>
    </row>
    <row r="17063" spans="1:31" x14ac:dyDescent="0.25">
      <c r="A17063" s="7">
        <v>17060</v>
      </c>
      <c r="B17063" s="8">
        <v>41296</v>
      </c>
      <c r="C17063" t="s">
        <v>3</v>
      </c>
      <c r="D17063" t="s">
        <v>1177</v>
      </c>
      <c r="E17063" t="s">
        <v>9</v>
      </c>
      <c r="F17063" t="s">
        <v>1162</v>
      </c>
      <c r="G17063" t="s">
        <v>14</v>
      </c>
      <c r="H17063" s="135" t="s">
        <v>1530</v>
      </c>
      <c r="I17063" t="s">
        <v>1454</v>
      </c>
      <c r="J17063" s="20">
        <v>7</v>
      </c>
      <c r="K17063" s="20" t="s">
        <v>9</v>
      </c>
      <c r="L17063" t="s">
        <v>1464</v>
      </c>
      <c r="M17063" s="20">
        <v>1.54</v>
      </c>
      <c r="N17063" s="20">
        <v>2.96</v>
      </c>
      <c r="AE17063">
        <f t="shared" si="266"/>
        <v>2013</v>
      </c>
    </row>
    <row r="17064" spans="1:31" x14ac:dyDescent="0.25">
      <c r="A17064" s="7">
        <v>17061</v>
      </c>
      <c r="B17064" s="8">
        <v>41296</v>
      </c>
      <c r="C17064" t="s">
        <v>3</v>
      </c>
      <c r="D17064" t="s">
        <v>914</v>
      </c>
      <c r="E17064" t="s">
        <v>9</v>
      </c>
      <c r="F17064" t="s">
        <v>869</v>
      </c>
      <c r="G17064" t="s">
        <v>870</v>
      </c>
      <c r="H17064" s="135" t="s">
        <v>1496</v>
      </c>
      <c r="I17064" t="s">
        <v>1454</v>
      </c>
      <c r="J17064" s="20">
        <v>26</v>
      </c>
      <c r="K17064" s="20" t="s">
        <v>1465</v>
      </c>
      <c r="L17064" t="s">
        <v>1466</v>
      </c>
      <c r="M17064" s="20">
        <v>6.5</v>
      </c>
      <c r="N17064" s="20">
        <v>6.5</v>
      </c>
      <c r="AE17064">
        <f t="shared" si="266"/>
        <v>2013</v>
      </c>
    </row>
    <row r="17065" spans="1:31" x14ac:dyDescent="0.25">
      <c r="A17065" s="7">
        <v>17062</v>
      </c>
      <c r="B17065" s="8">
        <v>41297</v>
      </c>
      <c r="C17065" t="s">
        <v>3</v>
      </c>
      <c r="D17065" t="s">
        <v>687</v>
      </c>
      <c r="E17065" t="s">
        <v>9</v>
      </c>
      <c r="F17065" t="s">
        <v>868</v>
      </c>
      <c r="G17065" t="s">
        <v>648</v>
      </c>
      <c r="H17065" s="135" t="s">
        <v>1810</v>
      </c>
      <c r="I17065" t="s">
        <v>1454</v>
      </c>
      <c r="J17065" s="20">
        <v>98</v>
      </c>
      <c r="K17065" s="20" t="s">
        <v>9</v>
      </c>
      <c r="L17065" t="s">
        <v>1463</v>
      </c>
      <c r="M17065" s="20">
        <v>23.52</v>
      </c>
      <c r="N17065" s="20">
        <v>26.48</v>
      </c>
      <c r="AE17065">
        <f t="shared" si="266"/>
        <v>2013</v>
      </c>
    </row>
    <row r="17066" spans="1:31" x14ac:dyDescent="0.25">
      <c r="A17066" s="7">
        <v>17063</v>
      </c>
      <c r="B17066" s="8">
        <v>41297</v>
      </c>
      <c r="C17066" t="s">
        <v>3</v>
      </c>
      <c r="D17066" t="s">
        <v>1176</v>
      </c>
      <c r="E17066" t="s">
        <v>9</v>
      </c>
      <c r="F17066" t="s">
        <v>1173</v>
      </c>
      <c r="G17066" t="s">
        <v>1016</v>
      </c>
      <c r="H17066" s="135" t="s">
        <v>2860</v>
      </c>
      <c r="I17066" t="s">
        <v>1454</v>
      </c>
      <c r="J17066" s="20">
        <v>30</v>
      </c>
      <c r="K17066" s="20" t="s">
        <v>9</v>
      </c>
      <c r="L17066" t="s">
        <v>1464</v>
      </c>
      <c r="M17066" s="20">
        <v>6.6</v>
      </c>
      <c r="N17066" s="20">
        <v>9.4</v>
      </c>
      <c r="AE17066">
        <f t="shared" si="266"/>
        <v>2013</v>
      </c>
    </row>
    <row r="17067" spans="1:31" x14ac:dyDescent="0.25">
      <c r="A17067" s="7">
        <v>17064</v>
      </c>
      <c r="B17067" s="8">
        <v>41297</v>
      </c>
      <c r="C17067" t="s">
        <v>3</v>
      </c>
      <c r="D17067" t="s">
        <v>1064</v>
      </c>
      <c r="E17067" t="s">
        <v>9</v>
      </c>
      <c r="F17067" t="s">
        <v>997</v>
      </c>
      <c r="G17067" t="s">
        <v>895</v>
      </c>
      <c r="H17067" s="135" t="s">
        <v>1496</v>
      </c>
      <c r="I17067" t="s">
        <v>1454</v>
      </c>
      <c r="J17067" s="20">
        <v>15</v>
      </c>
      <c r="K17067" s="20" t="s">
        <v>3</v>
      </c>
      <c r="L17067" t="s">
        <v>1463</v>
      </c>
      <c r="M17067" s="20">
        <v>4.9000000000000004</v>
      </c>
      <c r="N17067" s="20">
        <v>3.6</v>
      </c>
      <c r="AE17067">
        <f t="shared" si="266"/>
        <v>2013</v>
      </c>
    </row>
    <row r="17068" spans="1:31" x14ac:dyDescent="0.25">
      <c r="A17068" s="7">
        <v>17065</v>
      </c>
      <c r="B17068" s="8">
        <v>41297</v>
      </c>
      <c r="C17068" t="s">
        <v>3</v>
      </c>
      <c r="D17068" t="s">
        <v>786</v>
      </c>
      <c r="E17068" t="s">
        <v>9</v>
      </c>
      <c r="F17068" t="s">
        <v>640</v>
      </c>
      <c r="G17068" t="s">
        <v>732</v>
      </c>
      <c r="H17068" s="135" t="s">
        <v>2285</v>
      </c>
      <c r="I17068" t="s">
        <v>1454</v>
      </c>
      <c r="J17068" s="20">
        <v>10</v>
      </c>
      <c r="K17068" s="20" t="s">
        <v>3</v>
      </c>
      <c r="L17068" t="s">
        <v>1464</v>
      </c>
      <c r="M17068" s="20">
        <v>3.8</v>
      </c>
      <c r="N17068" s="20">
        <v>2.2000000000000002</v>
      </c>
      <c r="AE17068">
        <f t="shared" si="266"/>
        <v>2013</v>
      </c>
    </row>
    <row r="17069" spans="1:31" x14ac:dyDescent="0.25">
      <c r="A17069" s="7">
        <v>17066</v>
      </c>
      <c r="B17069" s="8">
        <v>41298</v>
      </c>
      <c r="C17069" t="s">
        <v>3</v>
      </c>
      <c r="D17069" t="s">
        <v>990</v>
      </c>
      <c r="E17069" t="s">
        <v>9</v>
      </c>
      <c r="F17069" t="s">
        <v>640</v>
      </c>
      <c r="G17069" t="s">
        <v>861</v>
      </c>
      <c r="H17069" s="135" t="s">
        <v>2437</v>
      </c>
      <c r="I17069" t="s">
        <v>1454</v>
      </c>
      <c r="J17069" s="20">
        <v>30</v>
      </c>
      <c r="K17069" s="20" t="s">
        <v>1465</v>
      </c>
      <c r="L17069" t="s">
        <v>1466</v>
      </c>
      <c r="M17069" s="20">
        <v>7.5</v>
      </c>
      <c r="N17069" s="20">
        <v>7.5</v>
      </c>
      <c r="AE17069">
        <f t="shared" si="266"/>
        <v>2013</v>
      </c>
    </row>
    <row r="17070" spans="1:31" x14ac:dyDescent="0.25">
      <c r="A17070" s="7">
        <v>17067</v>
      </c>
      <c r="B17070" s="8">
        <v>41298</v>
      </c>
      <c r="C17070" t="s">
        <v>3</v>
      </c>
      <c r="D17070" t="s">
        <v>557</v>
      </c>
      <c r="E17070" t="s">
        <v>9</v>
      </c>
      <c r="F17070" t="s">
        <v>727</v>
      </c>
      <c r="G17070" t="s">
        <v>1170</v>
      </c>
      <c r="H17070" s="135" t="s">
        <v>3184</v>
      </c>
      <c r="I17070" t="s">
        <v>1454</v>
      </c>
      <c r="J17070" s="20">
        <v>77</v>
      </c>
      <c r="K17070" s="20" t="s">
        <v>3</v>
      </c>
      <c r="L17070" t="s">
        <v>1464</v>
      </c>
      <c r="M17070" s="20">
        <v>22.56</v>
      </c>
      <c r="N17070" s="20">
        <v>16.940000000000001</v>
      </c>
      <c r="AE17070">
        <f t="shared" si="266"/>
        <v>2013</v>
      </c>
    </row>
    <row r="17071" spans="1:31" x14ac:dyDescent="0.25">
      <c r="A17071" s="7">
        <v>17068</v>
      </c>
      <c r="B17071" s="8">
        <v>41299</v>
      </c>
      <c r="C17071" t="s">
        <v>3</v>
      </c>
      <c r="D17071" t="s">
        <v>1177</v>
      </c>
      <c r="E17071" t="s">
        <v>9</v>
      </c>
      <c r="F17071" t="s">
        <v>1162</v>
      </c>
      <c r="G17071" t="s">
        <v>24</v>
      </c>
      <c r="H17071" s="135" t="s">
        <v>1494</v>
      </c>
      <c r="I17071" t="s">
        <v>1454</v>
      </c>
      <c r="J17071" s="20">
        <v>38</v>
      </c>
      <c r="K17071" s="20" t="s">
        <v>9</v>
      </c>
      <c r="L17071" t="s">
        <v>1464</v>
      </c>
      <c r="M17071" s="20">
        <v>8.36</v>
      </c>
      <c r="N17071" s="20">
        <v>11.64</v>
      </c>
      <c r="AE17071">
        <f t="shared" si="266"/>
        <v>2013</v>
      </c>
    </row>
    <row r="17072" spans="1:31" x14ac:dyDescent="0.25">
      <c r="A17072" s="7">
        <v>17069</v>
      </c>
      <c r="B17072" s="8">
        <v>41299</v>
      </c>
      <c r="C17072" t="s">
        <v>3</v>
      </c>
      <c r="D17072" t="s">
        <v>237</v>
      </c>
      <c r="E17072" t="s">
        <v>9</v>
      </c>
      <c r="F17072" t="s">
        <v>186</v>
      </c>
      <c r="G17072" t="s">
        <v>1016</v>
      </c>
      <c r="H17072" s="9" t="s">
        <v>3055</v>
      </c>
      <c r="I17072" t="s">
        <v>1454</v>
      </c>
      <c r="J17072" s="20">
        <v>35</v>
      </c>
      <c r="K17072" s="20" t="s">
        <v>3</v>
      </c>
      <c r="L17072" t="s">
        <v>1463</v>
      </c>
      <c r="M17072" s="20">
        <v>10.1</v>
      </c>
      <c r="N17072" s="20">
        <v>8.4</v>
      </c>
      <c r="AE17072">
        <f t="shared" si="266"/>
        <v>2013</v>
      </c>
    </row>
    <row r="17073" spans="1:31" x14ac:dyDescent="0.25">
      <c r="A17073" s="7">
        <v>17070</v>
      </c>
      <c r="B17073" s="8">
        <v>41299</v>
      </c>
      <c r="C17073" t="s">
        <v>3</v>
      </c>
      <c r="D17073" t="s">
        <v>1060</v>
      </c>
      <c r="E17073" t="s">
        <v>9</v>
      </c>
      <c r="F17073" t="s">
        <v>860</v>
      </c>
      <c r="G17073" t="s">
        <v>1016</v>
      </c>
      <c r="H17073" s="135" t="s">
        <v>2860</v>
      </c>
      <c r="I17073" t="s">
        <v>1454</v>
      </c>
      <c r="J17073" s="20">
        <v>24</v>
      </c>
      <c r="K17073" s="20" t="s">
        <v>3</v>
      </c>
      <c r="L17073" t="s">
        <v>1464</v>
      </c>
      <c r="M17073" s="20">
        <v>7.72</v>
      </c>
      <c r="N17073" s="20">
        <v>5.28</v>
      </c>
      <c r="AE17073">
        <f t="shared" si="266"/>
        <v>2013</v>
      </c>
    </row>
    <row r="17074" spans="1:31" x14ac:dyDescent="0.25">
      <c r="A17074" s="7">
        <v>17071</v>
      </c>
      <c r="B17074" s="8">
        <v>41299</v>
      </c>
      <c r="C17074" t="s">
        <v>3</v>
      </c>
      <c r="D17074" t="s">
        <v>1060</v>
      </c>
      <c r="E17074" t="s">
        <v>9</v>
      </c>
      <c r="F17074" t="s">
        <v>860</v>
      </c>
      <c r="G17074" t="s">
        <v>1016</v>
      </c>
      <c r="H17074" s="135" t="s">
        <v>2860</v>
      </c>
      <c r="I17074" t="s">
        <v>1454</v>
      </c>
      <c r="J17074" s="20">
        <v>34</v>
      </c>
      <c r="K17074" s="20" t="s">
        <v>3</v>
      </c>
      <c r="L17074" t="s">
        <v>1464</v>
      </c>
      <c r="M17074" s="20">
        <v>10.52</v>
      </c>
      <c r="N17074" s="20">
        <v>7.48</v>
      </c>
      <c r="AE17074">
        <f t="shared" si="266"/>
        <v>2013</v>
      </c>
    </row>
    <row r="17075" spans="1:31" x14ac:dyDescent="0.25">
      <c r="A17075" s="7">
        <v>17072</v>
      </c>
      <c r="B17075" s="8">
        <v>41299</v>
      </c>
      <c r="C17075" t="s">
        <v>3</v>
      </c>
      <c r="D17075" t="s">
        <v>1177</v>
      </c>
      <c r="E17075" t="s">
        <v>9</v>
      </c>
      <c r="F17075" t="s">
        <v>1166</v>
      </c>
      <c r="G17075" t="s">
        <v>14</v>
      </c>
      <c r="H17075" s="135" t="s">
        <v>1491</v>
      </c>
      <c r="I17075" t="s">
        <v>1454</v>
      </c>
      <c r="J17075" s="20">
        <v>24</v>
      </c>
      <c r="K17075" s="20" t="s">
        <v>3</v>
      </c>
      <c r="L17075" t="s">
        <v>1464</v>
      </c>
      <c r="M17075" s="20">
        <v>7.72</v>
      </c>
      <c r="N17075" s="20">
        <v>5.28</v>
      </c>
      <c r="AE17075">
        <f t="shared" si="266"/>
        <v>2013</v>
      </c>
    </row>
    <row r="17076" spans="1:31" x14ac:dyDescent="0.25">
      <c r="A17076" s="7">
        <v>17073</v>
      </c>
      <c r="B17076" s="8">
        <v>41299</v>
      </c>
      <c r="C17076" t="s">
        <v>3</v>
      </c>
      <c r="D17076" t="s">
        <v>1155</v>
      </c>
      <c r="E17076" t="s">
        <v>9</v>
      </c>
      <c r="F17076" t="s">
        <v>1153</v>
      </c>
      <c r="G17076" t="s">
        <v>648</v>
      </c>
      <c r="H17076" s="136" t="s">
        <v>1496</v>
      </c>
      <c r="I17076" t="s">
        <v>1454</v>
      </c>
      <c r="J17076" s="20">
        <v>76</v>
      </c>
      <c r="K17076" s="20" t="s">
        <v>3</v>
      </c>
      <c r="L17076" t="s">
        <v>1464</v>
      </c>
      <c r="M17076" s="20">
        <v>22.28</v>
      </c>
      <c r="N17076" s="20">
        <v>16.72</v>
      </c>
      <c r="AE17076">
        <f t="shared" si="266"/>
        <v>2013</v>
      </c>
    </row>
    <row r="17077" spans="1:31" x14ac:dyDescent="0.25">
      <c r="A17077" s="7">
        <v>17074</v>
      </c>
      <c r="B17077" s="8">
        <v>41300</v>
      </c>
      <c r="C17077" t="s">
        <v>3</v>
      </c>
      <c r="D17077" t="s">
        <v>1155</v>
      </c>
      <c r="E17077" t="s">
        <v>9</v>
      </c>
      <c r="F17077" t="s">
        <v>1093</v>
      </c>
      <c r="G17077" t="s">
        <v>648</v>
      </c>
      <c r="H17077" s="135" t="s">
        <v>2041</v>
      </c>
      <c r="I17077" t="s">
        <v>1454</v>
      </c>
      <c r="J17077" s="20">
        <v>9</v>
      </c>
      <c r="K17077" s="20" t="s">
        <v>9</v>
      </c>
      <c r="L17077" t="s">
        <v>1464</v>
      </c>
      <c r="M17077" s="20">
        <v>1.98</v>
      </c>
      <c r="N17077" s="20">
        <v>3.52</v>
      </c>
      <c r="AE17077">
        <f t="shared" si="266"/>
        <v>2013</v>
      </c>
    </row>
    <row r="17078" spans="1:31" x14ac:dyDescent="0.25">
      <c r="A17078" s="7">
        <v>17075</v>
      </c>
      <c r="B17078" s="8">
        <v>41300</v>
      </c>
      <c r="C17078" t="s">
        <v>3</v>
      </c>
      <c r="D17078" t="s">
        <v>543</v>
      </c>
      <c r="E17078" t="s">
        <v>9</v>
      </c>
      <c r="F17078" t="s">
        <v>45</v>
      </c>
      <c r="G17078" t="s">
        <v>377</v>
      </c>
      <c r="H17078" s="135" t="s">
        <v>1496</v>
      </c>
      <c r="I17078" t="s">
        <v>1454</v>
      </c>
      <c r="J17078" s="20">
        <v>30</v>
      </c>
      <c r="K17078" s="20" t="s">
        <v>3</v>
      </c>
      <c r="L17078" t="s">
        <v>1463</v>
      </c>
      <c r="M17078" s="20">
        <v>8.8000000000000007</v>
      </c>
      <c r="N17078" s="20">
        <v>7.2</v>
      </c>
      <c r="AE17078">
        <f t="shared" si="266"/>
        <v>2013</v>
      </c>
    </row>
    <row r="17079" spans="1:31" x14ac:dyDescent="0.25">
      <c r="A17079" s="7">
        <v>17076</v>
      </c>
      <c r="B17079" s="8">
        <v>41300</v>
      </c>
      <c r="C17079" t="s">
        <v>3</v>
      </c>
      <c r="D17079" t="s">
        <v>187</v>
      </c>
      <c r="E17079" t="s">
        <v>9</v>
      </c>
      <c r="F17079" t="s">
        <v>1159</v>
      </c>
      <c r="G17079" t="s">
        <v>861</v>
      </c>
      <c r="H17079" s="135" t="s">
        <v>1496</v>
      </c>
      <c r="I17079" t="s">
        <v>1454</v>
      </c>
      <c r="J17079" s="20">
        <v>25</v>
      </c>
      <c r="K17079" s="20" t="s">
        <v>9</v>
      </c>
      <c r="L17079" t="s">
        <v>1464</v>
      </c>
      <c r="M17079" s="20">
        <v>5.5</v>
      </c>
      <c r="N17079" s="20">
        <v>8</v>
      </c>
      <c r="AE17079">
        <f t="shared" si="266"/>
        <v>2013</v>
      </c>
    </row>
    <row r="17080" spans="1:31" x14ac:dyDescent="0.25">
      <c r="A17080" s="7">
        <v>17077</v>
      </c>
      <c r="B17080" s="8">
        <v>41301</v>
      </c>
      <c r="C17080" t="s">
        <v>3</v>
      </c>
      <c r="D17080" t="s">
        <v>557</v>
      </c>
      <c r="E17080" t="s">
        <v>9</v>
      </c>
      <c r="F17080" t="s">
        <v>727</v>
      </c>
      <c r="G17080" t="s">
        <v>714</v>
      </c>
      <c r="H17080" s="135" t="s">
        <v>2031</v>
      </c>
      <c r="I17080" t="s">
        <v>1454</v>
      </c>
      <c r="J17080" s="20">
        <v>67</v>
      </c>
      <c r="K17080" s="20" t="s">
        <v>3</v>
      </c>
      <c r="L17080" t="s">
        <v>1464</v>
      </c>
      <c r="M17080" s="20">
        <v>19.759999999999998</v>
      </c>
      <c r="N17080" s="20">
        <v>14.74</v>
      </c>
      <c r="AE17080">
        <f t="shared" si="266"/>
        <v>2013</v>
      </c>
    </row>
    <row r="17081" spans="1:31" x14ac:dyDescent="0.25">
      <c r="A17081" s="7">
        <v>17078</v>
      </c>
      <c r="B17081" s="8">
        <v>41301</v>
      </c>
      <c r="C17081" t="s">
        <v>3</v>
      </c>
      <c r="D17081" t="s">
        <v>1174</v>
      </c>
      <c r="E17081" t="s">
        <v>9</v>
      </c>
      <c r="F17081" t="s">
        <v>1172</v>
      </c>
      <c r="G17081" t="s">
        <v>714</v>
      </c>
      <c r="H17081" s="135" t="s">
        <v>2001</v>
      </c>
      <c r="I17081" t="s">
        <v>1454</v>
      </c>
      <c r="J17081" s="20">
        <v>23</v>
      </c>
      <c r="K17081" s="20" t="s">
        <v>3</v>
      </c>
      <c r="L17081" t="s">
        <v>1463</v>
      </c>
      <c r="M17081" s="20">
        <v>6.98</v>
      </c>
      <c r="N17081" s="20">
        <v>5.52</v>
      </c>
      <c r="AE17081">
        <f t="shared" si="266"/>
        <v>2013</v>
      </c>
    </row>
    <row r="17082" spans="1:31" x14ac:dyDescent="0.25">
      <c r="A17082" s="7">
        <v>17079</v>
      </c>
      <c r="B17082" s="8">
        <v>41301</v>
      </c>
      <c r="C17082" t="s">
        <v>3</v>
      </c>
      <c r="D17082" t="s">
        <v>557</v>
      </c>
      <c r="E17082" t="s">
        <v>9</v>
      </c>
      <c r="F17082" t="s">
        <v>727</v>
      </c>
      <c r="G17082" t="s">
        <v>648</v>
      </c>
      <c r="H17082" s="136" t="s">
        <v>2507</v>
      </c>
      <c r="I17082" t="s">
        <v>1454</v>
      </c>
      <c r="J17082" s="20">
        <v>53</v>
      </c>
      <c r="K17082" s="20" t="s">
        <v>3</v>
      </c>
      <c r="L17082" t="s">
        <v>1464</v>
      </c>
      <c r="M17082" s="20">
        <v>15.84</v>
      </c>
      <c r="N17082" s="20">
        <v>11.66</v>
      </c>
      <c r="AE17082">
        <f t="shared" si="266"/>
        <v>2013</v>
      </c>
    </row>
    <row r="17083" spans="1:31" x14ac:dyDescent="0.25">
      <c r="A17083" s="7">
        <v>17080</v>
      </c>
      <c r="B17083" s="8">
        <v>41301</v>
      </c>
      <c r="C17083" t="s">
        <v>3</v>
      </c>
      <c r="D17083" t="s">
        <v>1144</v>
      </c>
      <c r="E17083" t="s">
        <v>9</v>
      </c>
      <c r="F17083" t="s">
        <v>779</v>
      </c>
      <c r="G17083" t="s">
        <v>929</v>
      </c>
      <c r="H17083" s="135" t="s">
        <v>1496</v>
      </c>
      <c r="I17083" t="s">
        <v>1455</v>
      </c>
      <c r="J17083" s="20">
        <v>30</v>
      </c>
      <c r="K17083" s="20" t="s">
        <v>1465</v>
      </c>
      <c r="L17083" t="s">
        <v>1466</v>
      </c>
      <c r="M17083" s="20">
        <v>3.75</v>
      </c>
      <c r="N17083" s="20">
        <v>3.75</v>
      </c>
      <c r="AE17083">
        <f t="shared" si="266"/>
        <v>2013</v>
      </c>
    </row>
    <row r="17084" spans="1:31" x14ac:dyDescent="0.25">
      <c r="A17084" s="7">
        <v>17081</v>
      </c>
      <c r="B17084" s="8">
        <v>41301</v>
      </c>
      <c r="C17084" t="s">
        <v>3</v>
      </c>
      <c r="D17084" t="s">
        <v>1113</v>
      </c>
      <c r="E17084" t="s">
        <v>9</v>
      </c>
      <c r="F17084" t="s">
        <v>1092</v>
      </c>
      <c r="G17084" t="s">
        <v>895</v>
      </c>
      <c r="H17084" s="9" t="s">
        <v>2998</v>
      </c>
      <c r="I17084" t="s">
        <v>1454</v>
      </c>
      <c r="J17084" s="20">
        <v>40</v>
      </c>
      <c r="K17084" s="20" t="s">
        <v>9</v>
      </c>
      <c r="L17084" t="s">
        <v>1464</v>
      </c>
      <c r="M17084" s="20">
        <v>8.8000000000000007</v>
      </c>
      <c r="N17084" s="20">
        <v>12.2</v>
      </c>
      <c r="AE17084">
        <f t="shared" si="266"/>
        <v>2013</v>
      </c>
    </row>
    <row r="17085" spans="1:31" x14ac:dyDescent="0.25">
      <c r="A17085" s="7">
        <v>17082</v>
      </c>
      <c r="B17085" s="8">
        <v>41301</v>
      </c>
      <c r="C17085" t="s">
        <v>3</v>
      </c>
      <c r="D17085" t="s">
        <v>543</v>
      </c>
      <c r="E17085" t="s">
        <v>9</v>
      </c>
      <c r="F17085" t="s">
        <v>900</v>
      </c>
      <c r="G17085" t="s">
        <v>1170</v>
      </c>
      <c r="H17085" s="135" t="s">
        <v>3194</v>
      </c>
      <c r="I17085" t="s">
        <v>1454</v>
      </c>
      <c r="J17085" s="20">
        <v>56</v>
      </c>
      <c r="K17085" s="20" t="s">
        <v>9</v>
      </c>
      <c r="L17085" t="s">
        <v>1463</v>
      </c>
      <c r="M17085" s="20">
        <v>13.44</v>
      </c>
      <c r="N17085" s="20">
        <v>15.56</v>
      </c>
      <c r="AE17085">
        <f t="shared" si="266"/>
        <v>2013</v>
      </c>
    </row>
    <row r="17086" spans="1:31" x14ac:dyDescent="0.25">
      <c r="A17086" s="7">
        <v>17083</v>
      </c>
      <c r="B17086" s="8">
        <v>41301</v>
      </c>
      <c r="C17086" t="s">
        <v>3</v>
      </c>
      <c r="D17086" t="s">
        <v>791</v>
      </c>
      <c r="E17086" t="s">
        <v>9</v>
      </c>
      <c r="F17086" t="s">
        <v>787</v>
      </c>
      <c r="G17086" t="s">
        <v>1170</v>
      </c>
      <c r="H17086" s="135" t="s">
        <v>3186</v>
      </c>
      <c r="I17086" t="s">
        <v>1455</v>
      </c>
      <c r="J17086" s="20">
        <v>12</v>
      </c>
      <c r="K17086" s="20" t="s">
        <v>3</v>
      </c>
      <c r="L17086" t="s">
        <v>1464</v>
      </c>
      <c r="M17086" s="20">
        <v>2.1799999999999997</v>
      </c>
      <c r="N17086" s="20">
        <v>1.32</v>
      </c>
      <c r="AE17086">
        <f t="shared" si="266"/>
        <v>2013</v>
      </c>
    </row>
    <row r="17087" spans="1:31" x14ac:dyDescent="0.25">
      <c r="A17087" s="7">
        <v>17084</v>
      </c>
      <c r="B17087" s="8">
        <v>41301</v>
      </c>
      <c r="C17087" t="s">
        <v>3</v>
      </c>
      <c r="D17087" t="s">
        <v>655</v>
      </c>
      <c r="E17087" t="s">
        <v>9</v>
      </c>
      <c r="F17087" t="s">
        <v>734</v>
      </c>
      <c r="G17087" t="s">
        <v>1170</v>
      </c>
      <c r="H17087" s="135" t="s">
        <v>1496</v>
      </c>
      <c r="I17087" t="s">
        <v>1454</v>
      </c>
      <c r="J17087" s="20">
        <v>11</v>
      </c>
      <c r="K17087" s="20" t="s">
        <v>3</v>
      </c>
      <c r="L17087" t="s">
        <v>1464</v>
      </c>
      <c r="M17087" s="20">
        <v>4.08</v>
      </c>
      <c r="N17087" s="20">
        <v>2.42</v>
      </c>
      <c r="AE17087">
        <f t="shared" si="266"/>
        <v>2013</v>
      </c>
    </row>
    <row r="17088" spans="1:31" x14ac:dyDescent="0.25">
      <c r="A17088" s="7">
        <v>17085</v>
      </c>
      <c r="B17088" s="8">
        <v>41303</v>
      </c>
      <c r="C17088" t="s">
        <v>3</v>
      </c>
      <c r="D17088" t="s">
        <v>1113</v>
      </c>
      <c r="E17088" t="s">
        <v>9</v>
      </c>
      <c r="F17088" t="s">
        <v>1172</v>
      </c>
      <c r="G17088" t="s">
        <v>929</v>
      </c>
      <c r="H17088" s="135" t="s">
        <v>2738</v>
      </c>
      <c r="I17088" t="s">
        <v>1455</v>
      </c>
      <c r="J17088" s="20">
        <v>21</v>
      </c>
      <c r="K17088" s="20" t="s">
        <v>1465</v>
      </c>
      <c r="L17088" t="s">
        <v>1466</v>
      </c>
      <c r="M17088" s="20">
        <v>2.625</v>
      </c>
      <c r="N17088" s="20">
        <v>2.625</v>
      </c>
      <c r="AE17088">
        <f t="shared" si="266"/>
        <v>2013</v>
      </c>
    </row>
    <row r="17089" spans="1:31" x14ac:dyDescent="0.25">
      <c r="A17089" s="7">
        <v>17086</v>
      </c>
      <c r="B17089" s="8">
        <v>41303</v>
      </c>
      <c r="C17089" t="s">
        <v>3</v>
      </c>
      <c r="D17089" t="s">
        <v>1064</v>
      </c>
      <c r="E17089" t="s">
        <v>9</v>
      </c>
      <c r="F17089" t="s">
        <v>997</v>
      </c>
      <c r="G17089" t="s">
        <v>895</v>
      </c>
      <c r="H17089" s="135" t="s">
        <v>1496</v>
      </c>
      <c r="I17089" t="s">
        <v>1454</v>
      </c>
      <c r="J17089" s="20">
        <v>10</v>
      </c>
      <c r="K17089" s="20" t="s">
        <v>9</v>
      </c>
      <c r="L17089" t="s">
        <v>1463</v>
      </c>
      <c r="M17089" s="20">
        <v>2.4</v>
      </c>
      <c r="N17089" s="20">
        <v>3.6</v>
      </c>
      <c r="AE17089">
        <f t="shared" si="266"/>
        <v>2013</v>
      </c>
    </row>
    <row r="17090" spans="1:31" x14ac:dyDescent="0.25">
      <c r="A17090" s="7">
        <v>17087</v>
      </c>
      <c r="B17090" s="8">
        <v>41304</v>
      </c>
      <c r="C17090" t="s">
        <v>3</v>
      </c>
      <c r="D17090" t="s">
        <v>66</v>
      </c>
      <c r="E17090" t="s">
        <v>9</v>
      </c>
      <c r="F17090" t="s">
        <v>1113</v>
      </c>
      <c r="G17090" t="s">
        <v>648</v>
      </c>
      <c r="H17090" s="135" t="s">
        <v>2853</v>
      </c>
      <c r="I17090" t="s">
        <v>1455</v>
      </c>
      <c r="J17090" s="20">
        <v>63</v>
      </c>
      <c r="K17090" s="20" t="s">
        <v>3</v>
      </c>
      <c r="L17090" t="s">
        <v>1464</v>
      </c>
      <c r="M17090" s="20">
        <v>9.32</v>
      </c>
      <c r="N17090" s="20">
        <v>6.93</v>
      </c>
      <c r="AE17090">
        <f t="shared" si="266"/>
        <v>2013</v>
      </c>
    </row>
    <row r="17091" spans="1:31" x14ac:dyDescent="0.25">
      <c r="A17091" s="7">
        <v>17088</v>
      </c>
      <c r="B17091" s="8">
        <v>41304</v>
      </c>
      <c r="C17091" t="s">
        <v>3</v>
      </c>
      <c r="D17091" t="s">
        <v>904</v>
      </c>
      <c r="E17091" t="s">
        <v>9</v>
      </c>
      <c r="F17091" t="s">
        <v>427</v>
      </c>
      <c r="G17091" t="s">
        <v>1016</v>
      </c>
      <c r="H17091" s="135" t="s">
        <v>2935</v>
      </c>
      <c r="I17091" t="s">
        <v>1456</v>
      </c>
      <c r="J17091" s="20">
        <v>57</v>
      </c>
      <c r="K17091" s="20" t="s">
        <v>3</v>
      </c>
      <c r="L17091" t="s">
        <v>1464</v>
      </c>
      <c r="M17091" s="20">
        <v>16.96</v>
      </c>
      <c r="N17091" s="20">
        <v>12.54</v>
      </c>
      <c r="O17091" t="s">
        <v>3</v>
      </c>
      <c r="P17091" s="13" t="s">
        <v>1131</v>
      </c>
      <c r="Q17091" t="s">
        <v>3</v>
      </c>
      <c r="R17091" t="s">
        <v>1020</v>
      </c>
      <c r="S17091" t="s">
        <v>9</v>
      </c>
      <c r="T17091" t="s">
        <v>543</v>
      </c>
      <c r="U17091" t="s">
        <v>9</v>
      </c>
      <c r="V17091" t="s">
        <v>521</v>
      </c>
      <c r="W17091" t="s">
        <v>1465</v>
      </c>
      <c r="Y17091" t="s">
        <v>1465</v>
      </c>
      <c r="AA17091" t="s">
        <v>1465</v>
      </c>
      <c r="AC17091" t="s">
        <v>1465</v>
      </c>
      <c r="AE17091">
        <f t="shared" si="266"/>
        <v>2013</v>
      </c>
    </row>
    <row r="17092" spans="1:31" x14ac:dyDescent="0.25">
      <c r="A17092" s="7">
        <v>17089</v>
      </c>
      <c r="B17092" s="8">
        <v>41304</v>
      </c>
      <c r="C17092" t="s">
        <v>3</v>
      </c>
      <c r="D17092" t="s">
        <v>112</v>
      </c>
      <c r="E17092" t="s">
        <v>9</v>
      </c>
      <c r="F17092" t="s">
        <v>869</v>
      </c>
      <c r="G17092" t="s">
        <v>1170</v>
      </c>
      <c r="H17092" s="135" t="s">
        <v>3195</v>
      </c>
      <c r="I17092" t="s">
        <v>1454</v>
      </c>
      <c r="J17092" s="20">
        <v>12</v>
      </c>
      <c r="K17092" s="20" t="s">
        <v>9</v>
      </c>
      <c r="L17092" t="s">
        <v>1464</v>
      </c>
      <c r="M17092" s="20">
        <v>2.64</v>
      </c>
      <c r="N17092" s="20">
        <v>4.3599999999999994</v>
      </c>
      <c r="AE17092">
        <f t="shared" ref="AE17092:AE17155" si="267">YEAR(B17092)</f>
        <v>2013</v>
      </c>
    </row>
    <row r="17093" spans="1:31" x14ac:dyDescent="0.25">
      <c r="A17093" s="7">
        <v>17090</v>
      </c>
      <c r="B17093" s="8">
        <v>41304</v>
      </c>
      <c r="C17093" t="s">
        <v>3</v>
      </c>
      <c r="D17093" t="s">
        <v>163</v>
      </c>
      <c r="E17093" t="s">
        <v>9</v>
      </c>
      <c r="F17093" t="s">
        <v>1159</v>
      </c>
      <c r="G17093" t="s">
        <v>732</v>
      </c>
      <c r="H17093" s="135" t="s">
        <v>1496</v>
      </c>
      <c r="I17093" t="s">
        <v>1454</v>
      </c>
      <c r="J17093" s="20">
        <v>21</v>
      </c>
      <c r="K17093" s="20" t="s">
        <v>3</v>
      </c>
      <c r="L17093" t="s">
        <v>1463</v>
      </c>
      <c r="M17093" s="20">
        <v>6.46</v>
      </c>
      <c r="N17093" s="20">
        <v>5.04</v>
      </c>
      <c r="AE17093">
        <f t="shared" si="267"/>
        <v>2013</v>
      </c>
    </row>
    <row r="17094" spans="1:31" x14ac:dyDescent="0.25">
      <c r="A17094" s="7">
        <v>17091</v>
      </c>
      <c r="B17094" s="8">
        <v>41305</v>
      </c>
      <c r="C17094" t="s">
        <v>3</v>
      </c>
      <c r="D17094" t="s">
        <v>1129</v>
      </c>
      <c r="E17094" t="s">
        <v>9</v>
      </c>
      <c r="F17094" t="s">
        <v>1153</v>
      </c>
      <c r="G17094" t="s">
        <v>895</v>
      </c>
      <c r="H17094" s="135" t="s">
        <v>2564</v>
      </c>
      <c r="I17094" t="s">
        <v>1454</v>
      </c>
      <c r="J17094" s="20">
        <v>25</v>
      </c>
      <c r="K17094" s="20" t="s">
        <v>9</v>
      </c>
      <c r="L17094" t="s">
        <v>1464</v>
      </c>
      <c r="M17094" s="20">
        <v>5.5</v>
      </c>
      <c r="N17094" s="20">
        <v>8</v>
      </c>
      <c r="AE17094">
        <f t="shared" si="267"/>
        <v>2013</v>
      </c>
    </row>
    <row r="17095" spans="1:31" x14ac:dyDescent="0.25">
      <c r="A17095" s="7">
        <v>17092</v>
      </c>
      <c r="B17095" s="8">
        <v>41305</v>
      </c>
      <c r="C17095" t="s">
        <v>3</v>
      </c>
      <c r="D17095" t="s">
        <v>897</v>
      </c>
      <c r="E17095" t="s">
        <v>9</v>
      </c>
      <c r="F17095" t="s">
        <v>1028</v>
      </c>
      <c r="G17095" t="s">
        <v>895</v>
      </c>
      <c r="H17095" s="135" t="s">
        <v>1496</v>
      </c>
      <c r="I17095" t="s">
        <v>1454</v>
      </c>
      <c r="J17095" s="20">
        <v>45</v>
      </c>
      <c r="K17095" s="20" t="s">
        <v>1465</v>
      </c>
      <c r="L17095" t="s">
        <v>1466</v>
      </c>
      <c r="M17095" s="20">
        <v>11.25</v>
      </c>
      <c r="N17095" s="20">
        <v>11.25</v>
      </c>
      <c r="AE17095">
        <f t="shared" si="267"/>
        <v>2013</v>
      </c>
    </row>
    <row r="17096" spans="1:31" x14ac:dyDescent="0.25">
      <c r="A17096" s="7">
        <v>17093</v>
      </c>
      <c r="B17096" s="8">
        <v>41305</v>
      </c>
      <c r="C17096" t="s">
        <v>3</v>
      </c>
      <c r="D17096" t="s">
        <v>914</v>
      </c>
      <c r="E17096" t="s">
        <v>9</v>
      </c>
      <c r="F17096" t="s">
        <v>640</v>
      </c>
      <c r="G17096" t="s">
        <v>895</v>
      </c>
      <c r="H17096" s="135" t="s">
        <v>1496</v>
      </c>
      <c r="I17096" t="s">
        <v>1454</v>
      </c>
      <c r="J17096" s="20">
        <v>15</v>
      </c>
      <c r="K17096" s="20" t="s">
        <v>1465</v>
      </c>
      <c r="L17096" t="s">
        <v>1466</v>
      </c>
      <c r="M17096" s="20">
        <v>3.75</v>
      </c>
      <c r="N17096" s="20">
        <v>3.75</v>
      </c>
      <c r="AE17096">
        <f t="shared" si="267"/>
        <v>2013</v>
      </c>
    </row>
    <row r="17097" spans="1:31" x14ac:dyDescent="0.25">
      <c r="A17097" s="7">
        <v>17094</v>
      </c>
      <c r="B17097" s="8">
        <v>41305</v>
      </c>
      <c r="C17097" t="s">
        <v>3</v>
      </c>
      <c r="D17097" t="s">
        <v>1123</v>
      </c>
      <c r="E17097" t="s">
        <v>9</v>
      </c>
      <c r="F17097" t="s">
        <v>1113</v>
      </c>
      <c r="G17097" t="s">
        <v>1170</v>
      </c>
      <c r="H17097" s="135" t="s">
        <v>3196</v>
      </c>
      <c r="I17097" t="s">
        <v>1454</v>
      </c>
      <c r="J17097" s="20">
        <v>15</v>
      </c>
      <c r="K17097" s="20" t="s">
        <v>1465</v>
      </c>
      <c r="L17097" t="s">
        <v>1466</v>
      </c>
      <c r="M17097" s="20">
        <v>3.75</v>
      </c>
      <c r="N17097" s="20">
        <v>3.75</v>
      </c>
      <c r="AE17097">
        <f t="shared" si="267"/>
        <v>2013</v>
      </c>
    </row>
    <row r="17098" spans="1:31" x14ac:dyDescent="0.25">
      <c r="A17098" s="7">
        <v>17095</v>
      </c>
      <c r="B17098" s="8">
        <v>41306</v>
      </c>
      <c r="C17098" t="s">
        <v>3</v>
      </c>
      <c r="D17098" t="s">
        <v>786</v>
      </c>
      <c r="E17098" t="s">
        <v>9</v>
      </c>
      <c r="F17098" t="s">
        <v>1093</v>
      </c>
      <c r="G17098" t="s">
        <v>377</v>
      </c>
      <c r="H17098" s="9" t="s">
        <v>3010</v>
      </c>
      <c r="I17098" t="s">
        <v>1454</v>
      </c>
      <c r="J17098" s="20">
        <v>123</v>
      </c>
      <c r="K17098" s="20" t="s">
        <v>9</v>
      </c>
      <c r="L17098" t="s">
        <v>1464</v>
      </c>
      <c r="M17098" s="20">
        <v>27.06</v>
      </c>
      <c r="N17098" s="20">
        <v>35.44</v>
      </c>
      <c r="AE17098">
        <f t="shared" si="267"/>
        <v>2013</v>
      </c>
    </row>
    <row r="17099" spans="1:31" x14ac:dyDescent="0.25">
      <c r="A17099" s="7">
        <v>17096</v>
      </c>
      <c r="B17099" s="8">
        <v>41306</v>
      </c>
      <c r="C17099" t="s">
        <v>3</v>
      </c>
      <c r="D17099" t="s">
        <v>716</v>
      </c>
      <c r="E17099" t="s">
        <v>9</v>
      </c>
      <c r="F17099" t="s">
        <v>1135</v>
      </c>
      <c r="G17099" t="s">
        <v>648</v>
      </c>
      <c r="H17099" s="135" t="s">
        <v>2062</v>
      </c>
      <c r="I17099" t="s">
        <v>1457</v>
      </c>
      <c r="J17099" s="20">
        <v>15</v>
      </c>
      <c r="K17099" s="20" t="s">
        <v>1465</v>
      </c>
      <c r="L17099" t="s">
        <v>1466</v>
      </c>
      <c r="M17099" s="20">
        <v>1.875</v>
      </c>
      <c r="N17099" s="20">
        <v>1.875</v>
      </c>
      <c r="O17099" t="s">
        <v>3</v>
      </c>
      <c r="P17099" s="13" t="s">
        <v>1106</v>
      </c>
      <c r="Q17099" t="s">
        <v>9</v>
      </c>
      <c r="R17099" t="s">
        <v>1169</v>
      </c>
      <c r="S17099" t="s">
        <v>1465</v>
      </c>
      <c r="U17099" t="s">
        <v>1465</v>
      </c>
      <c r="W17099" t="s">
        <v>1465</v>
      </c>
      <c r="Y17099" t="s">
        <v>1465</v>
      </c>
      <c r="AA17099" t="s">
        <v>1465</v>
      </c>
      <c r="AC17099" t="s">
        <v>1465</v>
      </c>
      <c r="AE17099">
        <f t="shared" si="267"/>
        <v>2013</v>
      </c>
    </row>
    <row r="17100" spans="1:31" x14ac:dyDescent="0.25">
      <c r="A17100" s="7">
        <v>17097</v>
      </c>
      <c r="B17100" s="8">
        <v>41306</v>
      </c>
      <c r="C17100" t="s">
        <v>3</v>
      </c>
      <c r="D17100" t="s">
        <v>1093</v>
      </c>
      <c r="E17100" t="s">
        <v>9</v>
      </c>
      <c r="F17100" t="s">
        <v>1108</v>
      </c>
      <c r="G17100" t="s">
        <v>1016</v>
      </c>
      <c r="H17100" s="9" t="s">
        <v>2861</v>
      </c>
      <c r="I17100" t="s">
        <v>1455</v>
      </c>
      <c r="J17100" s="20">
        <v>129</v>
      </c>
      <c r="K17100" s="20" t="s">
        <v>9</v>
      </c>
      <c r="L17100" t="s">
        <v>1464</v>
      </c>
      <c r="M17100" s="20">
        <v>14.19</v>
      </c>
      <c r="N17100" s="20">
        <v>18.559999999999999</v>
      </c>
      <c r="AE17100">
        <f t="shared" si="267"/>
        <v>2013</v>
      </c>
    </row>
    <row r="17101" spans="1:31" x14ac:dyDescent="0.25">
      <c r="A17101" s="7">
        <v>17098</v>
      </c>
      <c r="B17101" s="8">
        <v>41306</v>
      </c>
      <c r="C17101" t="s">
        <v>3</v>
      </c>
      <c r="D17101" t="s">
        <v>295</v>
      </c>
      <c r="E17101" t="s">
        <v>9</v>
      </c>
      <c r="F17101" t="s">
        <v>1093</v>
      </c>
      <c r="G17101" t="s">
        <v>870</v>
      </c>
      <c r="H17101" s="9" t="s">
        <v>2764</v>
      </c>
      <c r="I17101" t="s">
        <v>1454</v>
      </c>
      <c r="J17101" s="20">
        <v>125</v>
      </c>
      <c r="K17101" s="20" t="s">
        <v>9</v>
      </c>
      <c r="L17101" t="s">
        <v>1464</v>
      </c>
      <c r="M17101" s="20">
        <v>27.5</v>
      </c>
      <c r="N17101" s="20">
        <v>36</v>
      </c>
      <c r="AE17101">
        <f t="shared" si="267"/>
        <v>2013</v>
      </c>
    </row>
    <row r="17102" spans="1:31" x14ac:dyDescent="0.25">
      <c r="A17102" s="7">
        <v>17099</v>
      </c>
      <c r="B17102" s="8">
        <v>41306</v>
      </c>
      <c r="C17102" t="s">
        <v>3</v>
      </c>
      <c r="D17102" t="s">
        <v>1092</v>
      </c>
      <c r="E17102" t="s">
        <v>9</v>
      </c>
      <c r="F17102" t="s">
        <v>1158</v>
      </c>
      <c r="G17102" t="s">
        <v>14</v>
      </c>
      <c r="H17102" s="135" t="s">
        <v>1501</v>
      </c>
      <c r="I17102" t="s">
        <v>1454</v>
      </c>
      <c r="J17102" s="20">
        <v>84</v>
      </c>
      <c r="K17102" s="20" t="s">
        <v>1465</v>
      </c>
      <c r="L17102" t="s">
        <v>1466</v>
      </c>
      <c r="M17102" s="20">
        <v>21</v>
      </c>
      <c r="N17102" s="20">
        <v>21</v>
      </c>
      <c r="AE17102">
        <f t="shared" si="267"/>
        <v>2013</v>
      </c>
    </row>
    <row r="17103" spans="1:31" x14ac:dyDescent="0.25">
      <c r="A17103" s="7">
        <v>17100</v>
      </c>
      <c r="B17103" s="8">
        <v>41306</v>
      </c>
      <c r="C17103" t="s">
        <v>3</v>
      </c>
      <c r="D17103" t="s">
        <v>1092</v>
      </c>
      <c r="E17103" t="s">
        <v>9</v>
      </c>
      <c r="F17103" t="s">
        <v>1158</v>
      </c>
      <c r="G17103" t="s">
        <v>14</v>
      </c>
      <c r="H17103" s="135" t="s">
        <v>1492</v>
      </c>
      <c r="I17103" t="s">
        <v>1454</v>
      </c>
      <c r="J17103" s="20">
        <v>40</v>
      </c>
      <c r="K17103" s="20" t="s">
        <v>9</v>
      </c>
      <c r="L17103" t="s">
        <v>1464</v>
      </c>
      <c r="M17103" s="20">
        <v>8.8000000000000007</v>
      </c>
      <c r="N17103" s="20">
        <v>12.2</v>
      </c>
      <c r="AE17103">
        <f t="shared" si="267"/>
        <v>2013</v>
      </c>
    </row>
    <row r="17104" spans="1:31" x14ac:dyDescent="0.25">
      <c r="A17104" s="7">
        <v>17101</v>
      </c>
      <c r="B17104" s="8">
        <v>41306</v>
      </c>
      <c r="C17104" t="s">
        <v>3</v>
      </c>
      <c r="D17104" t="s">
        <v>1064</v>
      </c>
      <c r="E17104" t="s">
        <v>9</v>
      </c>
      <c r="F17104" t="s">
        <v>997</v>
      </c>
      <c r="G17104" t="s">
        <v>895</v>
      </c>
      <c r="H17104" s="135" t="s">
        <v>1496</v>
      </c>
      <c r="I17104" t="s">
        <v>1454</v>
      </c>
      <c r="J17104" s="20">
        <v>12</v>
      </c>
      <c r="K17104" s="20" t="s">
        <v>9</v>
      </c>
      <c r="L17104" t="s">
        <v>1463</v>
      </c>
      <c r="M17104" s="20">
        <v>2.88</v>
      </c>
      <c r="N17104" s="20">
        <v>4.12</v>
      </c>
      <c r="AE17104">
        <f t="shared" si="267"/>
        <v>2013</v>
      </c>
    </row>
    <row r="17105" spans="1:31" x14ac:dyDescent="0.25">
      <c r="A17105" s="7">
        <v>17102</v>
      </c>
      <c r="B17105" s="8">
        <v>41307</v>
      </c>
      <c r="C17105" t="s">
        <v>3</v>
      </c>
      <c r="D17105" t="s">
        <v>786</v>
      </c>
      <c r="E17105" t="s">
        <v>9</v>
      </c>
      <c r="F17105" t="s">
        <v>640</v>
      </c>
      <c r="G17105" t="s">
        <v>732</v>
      </c>
      <c r="H17105" s="135" t="s">
        <v>2326</v>
      </c>
      <c r="I17105" t="s">
        <v>1454</v>
      </c>
      <c r="J17105" s="20">
        <v>8</v>
      </c>
      <c r="K17105" s="20" t="s">
        <v>9</v>
      </c>
      <c r="L17105" t="s">
        <v>1464</v>
      </c>
      <c r="M17105" s="20">
        <v>1.76</v>
      </c>
      <c r="N17105" s="20">
        <v>3.24</v>
      </c>
      <c r="AE17105">
        <f t="shared" si="267"/>
        <v>2013</v>
      </c>
    </row>
    <row r="17106" spans="1:31" x14ac:dyDescent="0.25">
      <c r="A17106" s="7">
        <v>17103</v>
      </c>
      <c r="B17106" s="8">
        <v>41307</v>
      </c>
      <c r="C17106" t="s">
        <v>3</v>
      </c>
      <c r="D17106" t="s">
        <v>577</v>
      </c>
      <c r="E17106" t="s">
        <v>9</v>
      </c>
      <c r="F17106" t="s">
        <v>651</v>
      </c>
      <c r="G17106" t="s">
        <v>24</v>
      </c>
      <c r="H17106" s="135" t="s">
        <v>1557</v>
      </c>
      <c r="I17106" t="s">
        <v>1454</v>
      </c>
      <c r="J17106" s="20">
        <v>23</v>
      </c>
      <c r="K17106" s="20" t="s">
        <v>9</v>
      </c>
      <c r="L17106" t="s">
        <v>1464</v>
      </c>
      <c r="M17106" s="20">
        <v>5.0600000000000005</v>
      </c>
      <c r="N17106" s="20">
        <v>7.4399999999999995</v>
      </c>
      <c r="AE17106">
        <f t="shared" si="267"/>
        <v>2013</v>
      </c>
    </row>
    <row r="17107" spans="1:31" x14ac:dyDescent="0.25">
      <c r="A17107" s="7">
        <v>17104</v>
      </c>
      <c r="B17107" s="8">
        <v>41307</v>
      </c>
      <c r="C17107" t="s">
        <v>3</v>
      </c>
      <c r="D17107" t="s">
        <v>577</v>
      </c>
      <c r="E17107" t="s">
        <v>9</v>
      </c>
      <c r="F17107" t="s">
        <v>651</v>
      </c>
      <c r="G17107" t="s">
        <v>24</v>
      </c>
      <c r="H17107" s="135" t="s">
        <v>1575</v>
      </c>
      <c r="I17107" t="s">
        <v>1454</v>
      </c>
      <c r="J17107" s="20">
        <v>8</v>
      </c>
      <c r="K17107" s="20" t="s">
        <v>9</v>
      </c>
      <c r="L17107" t="s">
        <v>1464</v>
      </c>
      <c r="M17107" s="20">
        <v>1.76</v>
      </c>
      <c r="N17107" s="20">
        <v>3.24</v>
      </c>
      <c r="AE17107">
        <f t="shared" si="267"/>
        <v>2013</v>
      </c>
    </row>
    <row r="17108" spans="1:31" x14ac:dyDescent="0.25">
      <c r="A17108" s="7">
        <v>17105</v>
      </c>
      <c r="B17108" s="8">
        <v>41307</v>
      </c>
      <c r="C17108" t="s">
        <v>3</v>
      </c>
      <c r="D17108" t="s">
        <v>1064</v>
      </c>
      <c r="E17108" t="s">
        <v>9</v>
      </c>
      <c r="F17108" t="s">
        <v>1052</v>
      </c>
      <c r="G17108" t="s">
        <v>648</v>
      </c>
      <c r="H17108" s="135" t="s">
        <v>1799</v>
      </c>
      <c r="I17108" t="s">
        <v>1455</v>
      </c>
      <c r="J17108" s="20">
        <v>37</v>
      </c>
      <c r="K17108" s="20" t="s">
        <v>1465</v>
      </c>
      <c r="L17108" t="s">
        <v>1466</v>
      </c>
      <c r="M17108" s="20">
        <v>4.625</v>
      </c>
      <c r="N17108" s="20">
        <v>4.625</v>
      </c>
      <c r="AE17108">
        <f t="shared" si="267"/>
        <v>2013</v>
      </c>
    </row>
    <row r="17109" spans="1:31" x14ac:dyDescent="0.25">
      <c r="A17109" s="7">
        <v>17106</v>
      </c>
      <c r="B17109" s="8">
        <v>41307</v>
      </c>
      <c r="C17109" t="s">
        <v>3</v>
      </c>
      <c r="D17109" t="s">
        <v>1113</v>
      </c>
      <c r="E17109" t="s">
        <v>9</v>
      </c>
      <c r="F17109" t="s">
        <v>1172</v>
      </c>
      <c r="G17109" t="s">
        <v>929</v>
      </c>
      <c r="H17109" s="135" t="s">
        <v>3036</v>
      </c>
      <c r="I17109" t="s">
        <v>1455</v>
      </c>
      <c r="J17109" s="20">
        <v>30</v>
      </c>
      <c r="K17109" s="20" t="s">
        <v>3</v>
      </c>
      <c r="L17109" t="s">
        <v>1464</v>
      </c>
      <c r="M17109" s="20">
        <v>4.7</v>
      </c>
      <c r="N17109" s="20">
        <v>3.3</v>
      </c>
      <c r="AE17109">
        <f t="shared" si="267"/>
        <v>2013</v>
      </c>
    </row>
    <row r="17110" spans="1:31" x14ac:dyDescent="0.25">
      <c r="A17110" s="7">
        <v>17107</v>
      </c>
      <c r="B17110" s="8">
        <v>41307</v>
      </c>
      <c r="C17110" t="s">
        <v>3</v>
      </c>
      <c r="D17110" t="s">
        <v>577</v>
      </c>
      <c r="E17110" t="s">
        <v>9</v>
      </c>
      <c r="F17110" t="s">
        <v>651</v>
      </c>
      <c r="G17110" t="s">
        <v>17</v>
      </c>
      <c r="H17110" s="135" t="s">
        <v>1504</v>
      </c>
      <c r="I17110" t="s">
        <v>1454</v>
      </c>
      <c r="J17110" s="20">
        <v>21</v>
      </c>
      <c r="K17110" s="20" t="s">
        <v>9</v>
      </c>
      <c r="L17110" t="s">
        <v>1463</v>
      </c>
      <c r="M17110" s="20">
        <v>5.04</v>
      </c>
      <c r="N17110" s="20">
        <v>6.46</v>
      </c>
      <c r="AE17110">
        <f t="shared" si="267"/>
        <v>2013</v>
      </c>
    </row>
    <row r="17111" spans="1:31" x14ac:dyDescent="0.25">
      <c r="A17111" s="7">
        <v>17108</v>
      </c>
      <c r="B17111" s="8">
        <v>41307</v>
      </c>
      <c r="C17111" t="s">
        <v>3</v>
      </c>
      <c r="D17111" t="s">
        <v>577</v>
      </c>
      <c r="E17111" t="s">
        <v>9</v>
      </c>
      <c r="F17111" t="s">
        <v>651</v>
      </c>
      <c r="G17111" t="s">
        <v>17</v>
      </c>
      <c r="H17111" s="135" t="s">
        <v>1502</v>
      </c>
      <c r="I17111" t="s">
        <v>1454</v>
      </c>
      <c r="J17111" s="20">
        <v>78</v>
      </c>
      <c r="K17111" s="20" t="s">
        <v>9</v>
      </c>
      <c r="L17111" t="s">
        <v>1464</v>
      </c>
      <c r="M17111" s="20">
        <v>17.16</v>
      </c>
      <c r="N17111" s="20">
        <v>22.84</v>
      </c>
      <c r="AE17111">
        <f t="shared" si="267"/>
        <v>2013</v>
      </c>
    </row>
    <row r="17112" spans="1:31" x14ac:dyDescent="0.25">
      <c r="A17112" s="7">
        <v>17109</v>
      </c>
      <c r="B17112" s="8">
        <v>41307</v>
      </c>
      <c r="C17112" t="s">
        <v>3</v>
      </c>
      <c r="D17112" t="s">
        <v>1064</v>
      </c>
      <c r="E17112" t="s">
        <v>9</v>
      </c>
      <c r="F17112" t="s">
        <v>997</v>
      </c>
      <c r="G17112" t="s">
        <v>895</v>
      </c>
      <c r="H17112" s="135" t="s">
        <v>1496</v>
      </c>
      <c r="I17112" t="s">
        <v>1454</v>
      </c>
      <c r="J17112" s="20">
        <v>15</v>
      </c>
      <c r="K17112" s="20" t="s">
        <v>1465</v>
      </c>
      <c r="L17112" t="s">
        <v>1466</v>
      </c>
      <c r="M17112" s="20">
        <v>3.75</v>
      </c>
      <c r="N17112" s="20">
        <v>3.75</v>
      </c>
      <c r="AE17112">
        <f t="shared" si="267"/>
        <v>2013</v>
      </c>
    </row>
    <row r="17113" spans="1:31" x14ac:dyDescent="0.25">
      <c r="A17113" s="7">
        <v>17110</v>
      </c>
      <c r="B17113" s="8">
        <v>41308</v>
      </c>
      <c r="C17113" t="s">
        <v>3</v>
      </c>
      <c r="D17113" t="s">
        <v>1155</v>
      </c>
      <c r="E17113" t="s">
        <v>9</v>
      </c>
      <c r="F17113" t="s">
        <v>1093</v>
      </c>
      <c r="G17113" t="s">
        <v>648</v>
      </c>
      <c r="H17113" s="135" t="s">
        <v>2041</v>
      </c>
      <c r="I17113" t="s">
        <v>1454</v>
      </c>
      <c r="J17113" s="20">
        <v>32</v>
      </c>
      <c r="K17113" s="20" t="s">
        <v>9</v>
      </c>
      <c r="L17113" t="s">
        <v>1464</v>
      </c>
      <c r="M17113" s="20">
        <v>7.04</v>
      </c>
      <c r="N17113" s="20">
        <v>9.9600000000000009</v>
      </c>
      <c r="AE17113">
        <f t="shared" si="267"/>
        <v>2013</v>
      </c>
    </row>
    <row r="17114" spans="1:31" x14ac:dyDescent="0.25">
      <c r="A17114" s="7">
        <v>17111</v>
      </c>
      <c r="B17114" s="8">
        <v>41309</v>
      </c>
      <c r="C17114" t="s">
        <v>3</v>
      </c>
      <c r="D17114" t="s">
        <v>918</v>
      </c>
      <c r="E17114" t="s">
        <v>9</v>
      </c>
      <c r="F17114" t="s">
        <v>900</v>
      </c>
      <c r="G17114" t="s">
        <v>732</v>
      </c>
      <c r="H17114" s="135" t="s">
        <v>2255</v>
      </c>
      <c r="I17114" t="s">
        <v>1454</v>
      </c>
      <c r="J17114" s="20">
        <v>16</v>
      </c>
      <c r="K17114" s="20" t="s">
        <v>3</v>
      </c>
      <c r="L17114" t="s">
        <v>1464</v>
      </c>
      <c r="M17114" s="20">
        <v>5.48</v>
      </c>
      <c r="N17114" s="20">
        <v>3.52</v>
      </c>
      <c r="AE17114">
        <f t="shared" si="267"/>
        <v>2013</v>
      </c>
    </row>
    <row r="17115" spans="1:31" x14ac:dyDescent="0.25">
      <c r="A17115" s="7">
        <v>17112</v>
      </c>
      <c r="B17115" s="8">
        <v>41309</v>
      </c>
      <c r="C17115" t="s">
        <v>3</v>
      </c>
      <c r="D17115" t="s">
        <v>918</v>
      </c>
      <c r="E17115" t="s">
        <v>9</v>
      </c>
      <c r="F17115" t="s">
        <v>900</v>
      </c>
      <c r="G17115" t="s">
        <v>648</v>
      </c>
      <c r="H17115" s="135" t="s">
        <v>1799</v>
      </c>
      <c r="I17115" t="s">
        <v>1454</v>
      </c>
      <c r="J17115" s="20">
        <v>27</v>
      </c>
      <c r="K17115" s="20" t="s">
        <v>3</v>
      </c>
      <c r="L17115" t="s">
        <v>1464</v>
      </c>
      <c r="M17115" s="20">
        <v>8.56</v>
      </c>
      <c r="N17115" s="20">
        <v>5.9399999999999995</v>
      </c>
      <c r="AE17115">
        <f t="shared" si="267"/>
        <v>2013</v>
      </c>
    </row>
    <row r="17116" spans="1:31" x14ac:dyDescent="0.25">
      <c r="A17116" s="7">
        <v>17113</v>
      </c>
      <c r="B17116" s="8">
        <v>41309</v>
      </c>
      <c r="C17116" t="s">
        <v>3</v>
      </c>
      <c r="D17116" t="s">
        <v>1102</v>
      </c>
      <c r="E17116" t="s">
        <v>9</v>
      </c>
      <c r="F17116" t="s">
        <v>107</v>
      </c>
      <c r="G17116" t="s">
        <v>895</v>
      </c>
      <c r="H17116" s="135" t="s">
        <v>2564</v>
      </c>
      <c r="I17116" t="s">
        <v>1455</v>
      </c>
      <c r="J17116" s="20">
        <v>85</v>
      </c>
      <c r="K17116" s="20" t="s">
        <v>9</v>
      </c>
      <c r="L17116" t="s">
        <v>1464</v>
      </c>
      <c r="M17116" s="20">
        <v>9.35</v>
      </c>
      <c r="N17116" s="20">
        <v>12.4</v>
      </c>
      <c r="AE17116">
        <f t="shared" si="267"/>
        <v>2013</v>
      </c>
    </row>
    <row r="17117" spans="1:31" x14ac:dyDescent="0.25">
      <c r="A17117" s="7">
        <v>17114</v>
      </c>
      <c r="B17117" s="8">
        <v>41310</v>
      </c>
      <c r="C17117" t="s">
        <v>3</v>
      </c>
      <c r="D17117" t="s">
        <v>972</v>
      </c>
      <c r="E17117" t="s">
        <v>9</v>
      </c>
      <c r="F17117" t="s">
        <v>1175</v>
      </c>
      <c r="G17117" t="s">
        <v>569</v>
      </c>
      <c r="H17117" s="135" t="s">
        <v>1674</v>
      </c>
      <c r="I17117" t="s">
        <v>1454</v>
      </c>
      <c r="J17117" s="20">
        <v>21</v>
      </c>
      <c r="K17117" s="20" t="s">
        <v>3</v>
      </c>
      <c r="L17117" t="s">
        <v>1464</v>
      </c>
      <c r="M17117" s="20">
        <v>6.88</v>
      </c>
      <c r="N17117" s="20">
        <v>4.62</v>
      </c>
      <c r="AE17117">
        <f t="shared" si="267"/>
        <v>2013</v>
      </c>
    </row>
    <row r="17118" spans="1:31" x14ac:dyDescent="0.25">
      <c r="A17118" s="7">
        <v>17115</v>
      </c>
      <c r="B17118" s="8">
        <v>41310</v>
      </c>
      <c r="C17118" t="s">
        <v>3</v>
      </c>
      <c r="D17118" t="s">
        <v>957</v>
      </c>
      <c r="E17118" t="s">
        <v>9</v>
      </c>
      <c r="F17118" t="s">
        <v>836</v>
      </c>
      <c r="G17118" t="s">
        <v>377</v>
      </c>
      <c r="H17118" s="135" t="s">
        <v>1496</v>
      </c>
      <c r="I17118" t="s">
        <v>1454</v>
      </c>
      <c r="J17118" s="20">
        <v>15</v>
      </c>
      <c r="K17118" s="20" t="s">
        <v>3</v>
      </c>
      <c r="L17118" t="s">
        <v>1463</v>
      </c>
      <c r="M17118" s="20">
        <v>4.9000000000000004</v>
      </c>
      <c r="N17118" s="20">
        <v>3.6</v>
      </c>
      <c r="AE17118">
        <f t="shared" si="267"/>
        <v>2013</v>
      </c>
    </row>
    <row r="17119" spans="1:31" x14ac:dyDescent="0.25">
      <c r="A17119" s="7">
        <v>17116</v>
      </c>
      <c r="B17119" s="8">
        <v>41310</v>
      </c>
      <c r="C17119" t="s">
        <v>3</v>
      </c>
      <c r="D17119" t="s">
        <v>1137</v>
      </c>
      <c r="E17119" t="s">
        <v>9</v>
      </c>
      <c r="F17119" t="s">
        <v>268</v>
      </c>
      <c r="G17119" t="s">
        <v>870</v>
      </c>
      <c r="H17119" s="135" t="s">
        <v>2525</v>
      </c>
      <c r="I17119" t="s">
        <v>1454</v>
      </c>
      <c r="J17119" s="20">
        <v>23</v>
      </c>
      <c r="K17119" s="20" t="s">
        <v>1465</v>
      </c>
      <c r="L17119" t="s">
        <v>1466</v>
      </c>
      <c r="M17119" s="20">
        <v>5.75</v>
      </c>
      <c r="N17119" s="20">
        <v>5.75</v>
      </c>
      <c r="AE17119">
        <f t="shared" si="267"/>
        <v>2013</v>
      </c>
    </row>
    <row r="17120" spans="1:31" x14ac:dyDescent="0.25">
      <c r="A17120" s="7">
        <v>17117</v>
      </c>
      <c r="B17120" s="8">
        <v>41311</v>
      </c>
      <c r="C17120" t="s">
        <v>3</v>
      </c>
      <c r="D17120" t="s">
        <v>66</v>
      </c>
      <c r="E17120" t="s">
        <v>9</v>
      </c>
      <c r="F17120" t="s">
        <v>1113</v>
      </c>
      <c r="G17120" t="s">
        <v>648</v>
      </c>
      <c r="H17120" s="135" t="s">
        <v>2041</v>
      </c>
      <c r="I17120" t="s">
        <v>1455</v>
      </c>
      <c r="J17120" s="20">
        <v>51</v>
      </c>
      <c r="K17120" s="20" t="s">
        <v>9</v>
      </c>
      <c r="L17120" t="s">
        <v>1464</v>
      </c>
      <c r="M17120" s="20">
        <v>5.61</v>
      </c>
      <c r="N17120" s="20">
        <v>7.64</v>
      </c>
      <c r="AE17120">
        <f t="shared" si="267"/>
        <v>2013</v>
      </c>
    </row>
    <row r="17121" spans="1:31" x14ac:dyDescent="0.25">
      <c r="A17121" s="7">
        <v>17118</v>
      </c>
      <c r="B17121" s="8">
        <v>41311</v>
      </c>
      <c r="C17121" t="s">
        <v>3</v>
      </c>
      <c r="D17121" t="s">
        <v>1064</v>
      </c>
      <c r="E17121" t="s">
        <v>9</v>
      </c>
      <c r="F17121" t="s">
        <v>997</v>
      </c>
      <c r="G17121" t="s">
        <v>895</v>
      </c>
      <c r="H17121" s="135" t="s">
        <v>1496</v>
      </c>
      <c r="I17121" t="s">
        <v>1454</v>
      </c>
      <c r="J17121" s="20">
        <v>17</v>
      </c>
      <c r="K17121" s="20" t="s">
        <v>3</v>
      </c>
      <c r="L17121" t="s">
        <v>1464</v>
      </c>
      <c r="M17121" s="20">
        <v>5.76</v>
      </c>
      <c r="N17121" s="20">
        <v>3.74</v>
      </c>
      <c r="AE17121">
        <f t="shared" si="267"/>
        <v>2013</v>
      </c>
    </row>
    <row r="17122" spans="1:31" x14ac:dyDescent="0.25">
      <c r="A17122" s="7">
        <v>17119</v>
      </c>
      <c r="B17122" s="8">
        <v>41311</v>
      </c>
      <c r="C17122" t="s">
        <v>3</v>
      </c>
      <c r="D17122" t="s">
        <v>1092</v>
      </c>
      <c r="E17122" t="s">
        <v>9</v>
      </c>
      <c r="F17122" t="s">
        <v>1113</v>
      </c>
      <c r="G17122" t="s">
        <v>732</v>
      </c>
      <c r="H17122" s="135" t="s">
        <v>1496</v>
      </c>
      <c r="I17122" t="s">
        <v>1454</v>
      </c>
      <c r="J17122" s="20">
        <v>20</v>
      </c>
      <c r="K17122" s="20" t="s">
        <v>3</v>
      </c>
      <c r="L17122" t="s">
        <v>1463</v>
      </c>
      <c r="M17122" s="20">
        <v>6.2</v>
      </c>
      <c r="N17122" s="20">
        <v>4.8</v>
      </c>
      <c r="AE17122">
        <f t="shared" si="267"/>
        <v>2013</v>
      </c>
    </row>
    <row r="17123" spans="1:31" x14ac:dyDescent="0.25">
      <c r="A17123" s="7">
        <v>17120</v>
      </c>
      <c r="B17123" s="8">
        <v>41312</v>
      </c>
      <c r="C17123" t="s">
        <v>3</v>
      </c>
      <c r="D17123" t="s">
        <v>786</v>
      </c>
      <c r="E17123" t="s">
        <v>9</v>
      </c>
      <c r="F17123" t="s">
        <v>1131</v>
      </c>
      <c r="G17123" t="s">
        <v>870</v>
      </c>
      <c r="H17123" s="135" t="s">
        <v>2978</v>
      </c>
      <c r="I17123" t="s">
        <v>1454</v>
      </c>
      <c r="J17123" s="20">
        <v>40</v>
      </c>
      <c r="K17123" s="20" t="s">
        <v>9</v>
      </c>
      <c r="L17123" t="s">
        <v>1464</v>
      </c>
      <c r="M17123" s="20">
        <v>8.8000000000000007</v>
      </c>
      <c r="N17123" s="20">
        <v>12.2</v>
      </c>
      <c r="AE17123">
        <f t="shared" si="267"/>
        <v>2013</v>
      </c>
    </row>
    <row r="17124" spans="1:31" x14ac:dyDescent="0.25">
      <c r="A17124" s="7">
        <v>17121</v>
      </c>
      <c r="B17124" s="8">
        <v>41312</v>
      </c>
      <c r="C17124" t="s">
        <v>3</v>
      </c>
      <c r="D17124" t="s">
        <v>1177</v>
      </c>
      <c r="E17124" t="s">
        <v>9</v>
      </c>
      <c r="F17124" t="s">
        <v>1166</v>
      </c>
      <c r="G17124" t="s">
        <v>14</v>
      </c>
      <c r="H17124" s="135" t="s">
        <v>1507</v>
      </c>
      <c r="I17124" t="s">
        <v>1454</v>
      </c>
      <c r="J17124" s="20">
        <v>126</v>
      </c>
      <c r="K17124" s="20" t="s">
        <v>9</v>
      </c>
      <c r="L17124" t="s">
        <v>1464</v>
      </c>
      <c r="M17124" s="20">
        <v>27.72</v>
      </c>
      <c r="N17124" s="20">
        <v>36.28</v>
      </c>
      <c r="AE17124">
        <f t="shared" si="267"/>
        <v>2013</v>
      </c>
    </row>
    <row r="17125" spans="1:31" x14ac:dyDescent="0.25">
      <c r="A17125" s="7">
        <v>17122</v>
      </c>
      <c r="B17125" s="8">
        <v>41312</v>
      </c>
      <c r="C17125" t="s">
        <v>3</v>
      </c>
      <c r="D17125" t="s">
        <v>276</v>
      </c>
      <c r="E17125" t="s">
        <v>9</v>
      </c>
      <c r="F17125" t="s">
        <v>45</v>
      </c>
      <c r="G17125" t="s">
        <v>929</v>
      </c>
      <c r="H17125" s="135" t="s">
        <v>3197</v>
      </c>
      <c r="I17125" t="s">
        <v>1454</v>
      </c>
      <c r="J17125" s="20">
        <v>74</v>
      </c>
      <c r="K17125" s="20" t="s">
        <v>3</v>
      </c>
      <c r="L17125" t="s">
        <v>1464</v>
      </c>
      <c r="M17125" s="20">
        <v>21.72</v>
      </c>
      <c r="N17125" s="20">
        <v>16.28</v>
      </c>
      <c r="AE17125">
        <f t="shared" si="267"/>
        <v>2013</v>
      </c>
    </row>
    <row r="17126" spans="1:31" x14ac:dyDescent="0.25">
      <c r="A17126" s="7">
        <v>17123</v>
      </c>
      <c r="B17126" s="8">
        <v>41312</v>
      </c>
      <c r="C17126" t="s">
        <v>3</v>
      </c>
      <c r="D17126" t="s">
        <v>914</v>
      </c>
      <c r="E17126" t="s">
        <v>9</v>
      </c>
      <c r="F17126" t="s">
        <v>640</v>
      </c>
      <c r="G17126" t="s">
        <v>895</v>
      </c>
      <c r="H17126" s="135" t="s">
        <v>1496</v>
      </c>
      <c r="I17126" t="s">
        <v>1454</v>
      </c>
      <c r="J17126" s="20">
        <v>62</v>
      </c>
      <c r="K17126" s="20" t="s">
        <v>3</v>
      </c>
      <c r="L17126" t="s">
        <v>1464</v>
      </c>
      <c r="M17126" s="20">
        <v>18.36</v>
      </c>
      <c r="N17126" s="20">
        <v>13.64</v>
      </c>
      <c r="AE17126">
        <f t="shared" si="267"/>
        <v>2013</v>
      </c>
    </row>
    <row r="17127" spans="1:31" x14ac:dyDescent="0.25">
      <c r="A17127" s="7">
        <v>17124</v>
      </c>
      <c r="B17127" s="8">
        <v>41312</v>
      </c>
      <c r="C17127" t="s">
        <v>3</v>
      </c>
      <c r="D17127" t="s">
        <v>1161</v>
      </c>
      <c r="E17127" t="s">
        <v>9</v>
      </c>
      <c r="F17127" t="s">
        <v>1169</v>
      </c>
      <c r="G17127" t="s">
        <v>648</v>
      </c>
      <c r="H17127" s="135" t="s">
        <v>2947</v>
      </c>
      <c r="I17127" t="s">
        <v>1454</v>
      </c>
      <c r="J17127" s="20">
        <v>18</v>
      </c>
      <c r="K17127" s="20" t="s">
        <v>9</v>
      </c>
      <c r="L17127" t="s">
        <v>1464</v>
      </c>
      <c r="M17127" s="20">
        <v>3.96</v>
      </c>
      <c r="N17127" s="20">
        <v>6.04</v>
      </c>
      <c r="AE17127">
        <f t="shared" si="267"/>
        <v>2013</v>
      </c>
    </row>
    <row r="17128" spans="1:31" x14ac:dyDescent="0.25">
      <c r="A17128" s="7">
        <v>17125</v>
      </c>
      <c r="B17128" s="8">
        <v>41312</v>
      </c>
      <c r="C17128" t="s">
        <v>3</v>
      </c>
      <c r="D17128" t="s">
        <v>1177</v>
      </c>
      <c r="E17128" t="s">
        <v>9</v>
      </c>
      <c r="F17128" t="s">
        <v>1162</v>
      </c>
      <c r="G17128" t="s">
        <v>24</v>
      </c>
      <c r="H17128" s="135" t="s">
        <v>1493</v>
      </c>
      <c r="I17128" t="s">
        <v>1454</v>
      </c>
      <c r="J17128" s="20">
        <v>38</v>
      </c>
      <c r="K17128" s="20" t="s">
        <v>9</v>
      </c>
      <c r="L17128" t="s">
        <v>1464</v>
      </c>
      <c r="M17128" s="20">
        <v>8.36</v>
      </c>
      <c r="N17128" s="20">
        <v>11.64</v>
      </c>
      <c r="AE17128">
        <f t="shared" si="267"/>
        <v>2013</v>
      </c>
    </row>
    <row r="17129" spans="1:31" x14ac:dyDescent="0.25">
      <c r="A17129" s="7">
        <v>17126</v>
      </c>
      <c r="B17129" s="8">
        <v>41312</v>
      </c>
      <c r="C17129" t="s">
        <v>3</v>
      </c>
      <c r="D17129" t="s">
        <v>786</v>
      </c>
      <c r="E17129" t="s">
        <v>9</v>
      </c>
      <c r="F17129" t="s">
        <v>1131</v>
      </c>
      <c r="G17129" t="s">
        <v>732</v>
      </c>
      <c r="H17129" s="135" t="s">
        <v>1496</v>
      </c>
      <c r="I17129" t="s">
        <v>1454</v>
      </c>
      <c r="J17129" s="20">
        <v>26</v>
      </c>
      <c r="K17129" s="20" t="s">
        <v>1465</v>
      </c>
      <c r="L17129" t="s">
        <v>1466</v>
      </c>
      <c r="M17129" s="20">
        <v>6.5</v>
      </c>
      <c r="N17129" s="20">
        <v>6.5</v>
      </c>
      <c r="AE17129">
        <f t="shared" si="267"/>
        <v>2013</v>
      </c>
    </row>
    <row r="17130" spans="1:31" x14ac:dyDescent="0.25">
      <c r="A17130" s="7">
        <v>17127</v>
      </c>
      <c r="B17130" s="8">
        <v>41314</v>
      </c>
      <c r="C17130" t="s">
        <v>3</v>
      </c>
      <c r="D17130" t="s">
        <v>990</v>
      </c>
      <c r="E17130" t="s">
        <v>9</v>
      </c>
      <c r="F17130" t="s">
        <v>1172</v>
      </c>
      <c r="G17130" t="s">
        <v>648</v>
      </c>
      <c r="H17130" s="135" t="s">
        <v>2311</v>
      </c>
      <c r="I17130" t="s">
        <v>1456</v>
      </c>
      <c r="J17130" s="20">
        <v>53</v>
      </c>
      <c r="K17130" s="20" t="s">
        <v>9</v>
      </c>
      <c r="L17130" t="s">
        <v>1464</v>
      </c>
      <c r="M17130" s="20">
        <v>11.66</v>
      </c>
      <c r="N17130" s="20">
        <v>15.84</v>
      </c>
      <c r="O17130" t="s">
        <v>3</v>
      </c>
      <c r="P17130" s="13" t="s">
        <v>991</v>
      </c>
      <c r="Q17130" t="s">
        <v>3</v>
      </c>
      <c r="R17130" t="s">
        <v>1102</v>
      </c>
      <c r="S17130" t="s">
        <v>3</v>
      </c>
      <c r="T17130" t="s">
        <v>848</v>
      </c>
      <c r="U17130" t="s">
        <v>9</v>
      </c>
      <c r="V17130" t="s">
        <v>1113</v>
      </c>
      <c r="W17130" t="s">
        <v>9</v>
      </c>
      <c r="X17130" t="s">
        <v>259</v>
      </c>
      <c r="Y17130" t="s">
        <v>9</v>
      </c>
      <c r="Z17130" t="s">
        <v>640</v>
      </c>
      <c r="AA17130" t="s">
        <v>1465</v>
      </c>
      <c r="AC17130" t="s">
        <v>1465</v>
      </c>
      <c r="AE17130">
        <f t="shared" si="267"/>
        <v>2013</v>
      </c>
    </row>
    <row r="17131" spans="1:31" x14ac:dyDescent="0.25">
      <c r="A17131" s="7">
        <v>17128</v>
      </c>
      <c r="B17131" s="8">
        <v>41314</v>
      </c>
      <c r="C17131" t="s">
        <v>3</v>
      </c>
      <c r="D17131" t="s">
        <v>787</v>
      </c>
      <c r="E17131" t="s">
        <v>9</v>
      </c>
      <c r="F17131" t="s">
        <v>268</v>
      </c>
      <c r="G17131" t="s">
        <v>1016</v>
      </c>
      <c r="H17131" s="135" t="s">
        <v>1496</v>
      </c>
      <c r="I17131" t="s">
        <v>1454</v>
      </c>
      <c r="J17131" s="20">
        <v>31</v>
      </c>
      <c r="K17131" s="20" t="s">
        <v>9</v>
      </c>
      <c r="L17131" t="s">
        <v>1463</v>
      </c>
      <c r="M17131" s="20">
        <v>7.44</v>
      </c>
      <c r="N17131" s="20">
        <v>9.06</v>
      </c>
      <c r="AE17131">
        <f t="shared" si="267"/>
        <v>2013</v>
      </c>
    </row>
    <row r="17132" spans="1:31" x14ac:dyDescent="0.25">
      <c r="A17132" s="7">
        <v>17129</v>
      </c>
      <c r="B17132" s="8">
        <v>41315</v>
      </c>
      <c r="C17132" t="s">
        <v>3</v>
      </c>
      <c r="D17132" t="s">
        <v>1092</v>
      </c>
      <c r="E17132" t="s">
        <v>9</v>
      </c>
      <c r="F17132" t="s">
        <v>1113</v>
      </c>
      <c r="G17132" t="s">
        <v>732</v>
      </c>
      <c r="H17132" s="135" t="s">
        <v>2127</v>
      </c>
      <c r="I17132" t="s">
        <v>1454</v>
      </c>
      <c r="J17132" s="20">
        <v>15</v>
      </c>
      <c r="K17132" s="20" t="s">
        <v>9</v>
      </c>
      <c r="L17132" t="s">
        <v>1464</v>
      </c>
      <c r="M17132" s="20">
        <v>3.3</v>
      </c>
      <c r="N17132" s="20">
        <v>5.2</v>
      </c>
      <c r="AE17132">
        <f t="shared" si="267"/>
        <v>2013</v>
      </c>
    </row>
    <row r="17133" spans="1:31" x14ac:dyDescent="0.25">
      <c r="A17133" s="7">
        <v>17130</v>
      </c>
      <c r="B17133" s="8">
        <v>41315</v>
      </c>
      <c r="C17133" t="s">
        <v>3</v>
      </c>
      <c r="D17133" t="s">
        <v>1095</v>
      </c>
      <c r="E17133" t="s">
        <v>9</v>
      </c>
      <c r="F17133" t="s">
        <v>1099</v>
      </c>
      <c r="G17133" t="s">
        <v>648</v>
      </c>
      <c r="H17133" s="135" t="s">
        <v>3157</v>
      </c>
      <c r="I17133" t="s">
        <v>1454</v>
      </c>
      <c r="J17133" s="20">
        <v>100</v>
      </c>
      <c r="K17133" s="20" t="s">
        <v>9</v>
      </c>
      <c r="L17133" t="s">
        <v>1464</v>
      </c>
      <c r="M17133" s="20">
        <v>22</v>
      </c>
      <c r="N17133" s="20">
        <v>29</v>
      </c>
      <c r="AE17133">
        <f t="shared" si="267"/>
        <v>2013</v>
      </c>
    </row>
    <row r="17134" spans="1:31" x14ac:dyDescent="0.25">
      <c r="A17134" s="7">
        <v>17131</v>
      </c>
      <c r="B17134" s="8">
        <v>41315</v>
      </c>
      <c r="C17134" t="s">
        <v>3</v>
      </c>
      <c r="D17134" t="s">
        <v>1099</v>
      </c>
      <c r="E17134" t="s">
        <v>9</v>
      </c>
      <c r="F17134" t="s">
        <v>1042</v>
      </c>
      <c r="G17134" t="s">
        <v>648</v>
      </c>
      <c r="H17134" s="135" t="s">
        <v>3157</v>
      </c>
      <c r="I17134" t="s">
        <v>1455</v>
      </c>
      <c r="J17134" s="20">
        <v>36</v>
      </c>
      <c r="K17134" s="20" t="s">
        <v>9</v>
      </c>
      <c r="L17134" t="s">
        <v>1464</v>
      </c>
      <c r="M17134" s="20">
        <v>3.96</v>
      </c>
      <c r="N17134" s="20">
        <v>5.54</v>
      </c>
      <c r="AE17134">
        <f t="shared" si="267"/>
        <v>2013</v>
      </c>
    </row>
    <row r="17135" spans="1:31" x14ac:dyDescent="0.25">
      <c r="A17135" s="7">
        <v>17132</v>
      </c>
      <c r="B17135" s="8">
        <v>41315</v>
      </c>
      <c r="C17135" t="s">
        <v>3</v>
      </c>
      <c r="D17135" t="s">
        <v>518</v>
      </c>
      <c r="E17135" t="s">
        <v>9</v>
      </c>
      <c r="F17135" t="s">
        <v>624</v>
      </c>
      <c r="G17135" t="s">
        <v>17</v>
      </c>
      <c r="H17135" s="135" t="s">
        <v>1496</v>
      </c>
      <c r="I17135" t="s">
        <v>1454</v>
      </c>
      <c r="J17135" s="20">
        <v>12</v>
      </c>
      <c r="K17135" s="20" t="s">
        <v>1465</v>
      </c>
      <c r="L17135" t="s">
        <v>1466</v>
      </c>
      <c r="M17135" s="20">
        <v>3</v>
      </c>
      <c r="N17135" s="20">
        <v>3</v>
      </c>
      <c r="AE17135">
        <f t="shared" si="267"/>
        <v>2013</v>
      </c>
    </row>
    <row r="17136" spans="1:31" x14ac:dyDescent="0.25">
      <c r="A17136" s="7">
        <v>17133</v>
      </c>
      <c r="B17136" s="8">
        <v>41315</v>
      </c>
      <c r="C17136" t="s">
        <v>3</v>
      </c>
      <c r="D17136" t="s">
        <v>112</v>
      </c>
      <c r="E17136" t="s">
        <v>9</v>
      </c>
      <c r="F17136" t="s">
        <v>869</v>
      </c>
      <c r="G17136" t="s">
        <v>1170</v>
      </c>
      <c r="H17136" s="135" t="s">
        <v>3185</v>
      </c>
      <c r="I17136" t="s">
        <v>1454</v>
      </c>
      <c r="J17136" s="20">
        <v>14</v>
      </c>
      <c r="K17136" s="20" t="s">
        <v>9</v>
      </c>
      <c r="L17136" t="s">
        <v>1464</v>
      </c>
      <c r="M17136" s="20">
        <v>3.08</v>
      </c>
      <c r="N17136" s="20">
        <v>4.92</v>
      </c>
      <c r="AE17136">
        <f t="shared" si="267"/>
        <v>2013</v>
      </c>
    </row>
    <row r="17137" spans="1:31" x14ac:dyDescent="0.25">
      <c r="A17137" s="7">
        <v>17134</v>
      </c>
      <c r="B17137" s="8">
        <v>41315</v>
      </c>
      <c r="C17137" t="s">
        <v>3</v>
      </c>
      <c r="D17137" t="s">
        <v>711</v>
      </c>
      <c r="E17137" t="s">
        <v>9</v>
      </c>
      <c r="F17137" t="s">
        <v>787</v>
      </c>
      <c r="G17137" t="s">
        <v>1170</v>
      </c>
      <c r="H17137" s="135" t="s">
        <v>3186</v>
      </c>
      <c r="I17137" t="s">
        <v>1455</v>
      </c>
      <c r="J17137" s="20">
        <v>12</v>
      </c>
      <c r="K17137" s="20" t="s">
        <v>3</v>
      </c>
      <c r="L17137" t="s">
        <v>1464</v>
      </c>
      <c r="M17137" s="20">
        <v>2.1799999999999997</v>
      </c>
      <c r="N17137" s="20">
        <v>1.32</v>
      </c>
      <c r="AE17137">
        <f t="shared" si="267"/>
        <v>2013</v>
      </c>
    </row>
    <row r="17138" spans="1:31" x14ac:dyDescent="0.25">
      <c r="A17138" s="7">
        <v>17135</v>
      </c>
      <c r="B17138" s="8">
        <v>41315</v>
      </c>
      <c r="C17138" t="s">
        <v>3</v>
      </c>
      <c r="D17138" t="s">
        <v>222</v>
      </c>
      <c r="E17138" t="s">
        <v>9</v>
      </c>
      <c r="F17138" t="s">
        <v>1045</v>
      </c>
      <c r="G17138" t="s">
        <v>1170</v>
      </c>
      <c r="H17138" s="135" t="s">
        <v>3186</v>
      </c>
      <c r="I17138" t="s">
        <v>1454</v>
      </c>
      <c r="J17138" s="20">
        <v>12</v>
      </c>
      <c r="K17138" s="20" t="s">
        <v>1465</v>
      </c>
      <c r="L17138" t="s">
        <v>1466</v>
      </c>
      <c r="M17138" s="20">
        <v>3</v>
      </c>
      <c r="N17138" s="20">
        <v>3</v>
      </c>
      <c r="AE17138">
        <f t="shared" si="267"/>
        <v>2013</v>
      </c>
    </row>
    <row r="17139" spans="1:31" x14ac:dyDescent="0.25">
      <c r="A17139" s="7">
        <v>17136</v>
      </c>
      <c r="B17139" s="8">
        <v>41316</v>
      </c>
      <c r="C17139" t="s">
        <v>3</v>
      </c>
      <c r="D17139" t="s">
        <v>66</v>
      </c>
      <c r="E17139" t="s">
        <v>9</v>
      </c>
      <c r="F17139" t="s">
        <v>1113</v>
      </c>
      <c r="G17139" t="s">
        <v>1170</v>
      </c>
      <c r="H17139" s="135" t="s">
        <v>3198</v>
      </c>
      <c r="I17139" t="s">
        <v>1455</v>
      </c>
      <c r="J17139" s="20">
        <v>17</v>
      </c>
      <c r="K17139" s="20" t="s">
        <v>9</v>
      </c>
      <c r="L17139" t="s">
        <v>1464</v>
      </c>
      <c r="M17139" s="20">
        <v>1.87</v>
      </c>
      <c r="N17139" s="20">
        <v>2.88</v>
      </c>
      <c r="AE17139">
        <f t="shared" si="267"/>
        <v>2013</v>
      </c>
    </row>
    <row r="17140" spans="1:31" x14ac:dyDescent="0.25">
      <c r="A17140" s="7">
        <v>17137</v>
      </c>
      <c r="B17140" s="8">
        <v>41316</v>
      </c>
      <c r="C17140" t="s">
        <v>3</v>
      </c>
      <c r="D17140" t="s">
        <v>543</v>
      </c>
      <c r="E17140" t="s">
        <v>9</v>
      </c>
      <c r="F17140" t="s">
        <v>1131</v>
      </c>
      <c r="G17140" t="s">
        <v>1170</v>
      </c>
      <c r="H17140" s="135" t="s">
        <v>3199</v>
      </c>
      <c r="I17140" t="s">
        <v>1454</v>
      </c>
      <c r="J17140" s="20">
        <v>33</v>
      </c>
      <c r="K17140" s="20" t="s">
        <v>9</v>
      </c>
      <c r="L17140" t="s">
        <v>1464</v>
      </c>
      <c r="M17140" s="20">
        <v>7.26</v>
      </c>
      <c r="N17140" s="20">
        <v>10.24</v>
      </c>
      <c r="AE17140">
        <f t="shared" si="267"/>
        <v>2013</v>
      </c>
    </row>
    <row r="17141" spans="1:31" x14ac:dyDescent="0.25">
      <c r="A17141" s="7">
        <v>17138</v>
      </c>
      <c r="B17141" s="8">
        <v>41316</v>
      </c>
      <c r="C17141" t="s">
        <v>3</v>
      </c>
      <c r="D17141" t="s">
        <v>1120</v>
      </c>
      <c r="E17141" t="s">
        <v>9</v>
      </c>
      <c r="F17141" t="s">
        <v>1113</v>
      </c>
      <c r="G17141" t="s">
        <v>732</v>
      </c>
      <c r="H17141" s="136" t="s">
        <v>2163</v>
      </c>
      <c r="I17141" t="s">
        <v>1454</v>
      </c>
      <c r="J17141" s="20">
        <v>20</v>
      </c>
      <c r="K17141" s="20" t="s">
        <v>9</v>
      </c>
      <c r="L17141" t="s">
        <v>1463</v>
      </c>
      <c r="M17141" s="20">
        <v>4.8</v>
      </c>
      <c r="N17141" s="20">
        <v>6.2</v>
      </c>
      <c r="AE17141">
        <f t="shared" si="267"/>
        <v>2013</v>
      </c>
    </row>
    <row r="17142" spans="1:31" x14ac:dyDescent="0.25">
      <c r="A17142" s="7">
        <v>17139</v>
      </c>
      <c r="B17142" s="8">
        <v>41317</v>
      </c>
      <c r="C17142" t="s">
        <v>3</v>
      </c>
      <c r="D17142" t="s">
        <v>1176</v>
      </c>
      <c r="E17142" t="s">
        <v>9</v>
      </c>
      <c r="F17142" t="s">
        <v>1171</v>
      </c>
      <c r="G17142" t="s">
        <v>14</v>
      </c>
      <c r="H17142" s="135" t="s">
        <v>1496</v>
      </c>
      <c r="I17142" t="s">
        <v>1454</v>
      </c>
      <c r="J17142" s="20">
        <v>45</v>
      </c>
      <c r="K17142" s="20" t="s">
        <v>3</v>
      </c>
      <c r="L17142" t="s">
        <v>1464</v>
      </c>
      <c r="M17142" s="20">
        <v>13.6</v>
      </c>
      <c r="N17142" s="20">
        <v>9.9</v>
      </c>
      <c r="AE17142">
        <f t="shared" si="267"/>
        <v>2013</v>
      </c>
    </row>
    <row r="17143" spans="1:31" x14ac:dyDescent="0.25">
      <c r="A17143" s="7">
        <v>17140</v>
      </c>
      <c r="B17143" s="8">
        <v>41317</v>
      </c>
      <c r="C17143" t="s">
        <v>3</v>
      </c>
      <c r="D17143" t="s">
        <v>1096</v>
      </c>
      <c r="E17143" t="s">
        <v>9</v>
      </c>
      <c r="F17143" t="s">
        <v>1032</v>
      </c>
      <c r="G17143" t="s">
        <v>1016</v>
      </c>
      <c r="H17143" s="135" t="s">
        <v>2871</v>
      </c>
      <c r="I17143" t="s">
        <v>1454</v>
      </c>
      <c r="J17143" s="20">
        <v>28</v>
      </c>
      <c r="K17143" s="20" t="s">
        <v>3</v>
      </c>
      <c r="L17143" t="s">
        <v>1463</v>
      </c>
      <c r="M17143" s="20">
        <v>8.2800000000000011</v>
      </c>
      <c r="N17143" s="20">
        <v>6.72</v>
      </c>
      <c r="AE17143">
        <f t="shared" si="267"/>
        <v>2013</v>
      </c>
    </row>
    <row r="17144" spans="1:31" x14ac:dyDescent="0.25">
      <c r="A17144" s="7">
        <v>17141</v>
      </c>
      <c r="B17144" s="8">
        <v>41317</v>
      </c>
      <c r="C17144" t="s">
        <v>3</v>
      </c>
      <c r="D17144" t="s">
        <v>518</v>
      </c>
      <c r="E17144" t="s">
        <v>9</v>
      </c>
      <c r="F17144" t="s">
        <v>869</v>
      </c>
      <c r="G17144" t="s">
        <v>377</v>
      </c>
      <c r="H17144" s="9" t="s">
        <v>2375</v>
      </c>
      <c r="I17144" t="s">
        <v>1454</v>
      </c>
      <c r="J17144" s="20">
        <v>28</v>
      </c>
      <c r="K17144" s="20" t="s">
        <v>9</v>
      </c>
      <c r="L17144" t="s">
        <v>1464</v>
      </c>
      <c r="M17144" s="20">
        <v>6.16</v>
      </c>
      <c r="N17144" s="20">
        <v>8.84</v>
      </c>
      <c r="AE17144">
        <f t="shared" si="267"/>
        <v>2013</v>
      </c>
    </row>
    <row r="17145" spans="1:31" x14ac:dyDescent="0.25">
      <c r="A17145" s="7">
        <v>17142</v>
      </c>
      <c r="B17145" s="8">
        <v>41318</v>
      </c>
      <c r="C17145" t="s">
        <v>3</v>
      </c>
      <c r="D17145" t="s">
        <v>1052</v>
      </c>
      <c r="E17145" t="s">
        <v>9</v>
      </c>
      <c r="F17145" t="s">
        <v>1064</v>
      </c>
      <c r="G17145" t="s">
        <v>648</v>
      </c>
      <c r="H17145" s="135" t="s">
        <v>1799</v>
      </c>
      <c r="I17145" t="s">
        <v>1455</v>
      </c>
      <c r="J17145" s="20">
        <v>24</v>
      </c>
      <c r="K17145" s="20" t="s">
        <v>3</v>
      </c>
      <c r="L17145" t="s">
        <v>1464</v>
      </c>
      <c r="M17145" s="20">
        <v>3.86</v>
      </c>
      <c r="N17145" s="20">
        <v>2.64</v>
      </c>
      <c r="AE17145">
        <f t="shared" si="267"/>
        <v>2013</v>
      </c>
    </row>
    <row r="17146" spans="1:31" x14ac:dyDescent="0.25">
      <c r="A17146" s="7">
        <v>17143</v>
      </c>
      <c r="B17146" s="8">
        <v>41318</v>
      </c>
      <c r="C17146" t="s">
        <v>3</v>
      </c>
      <c r="D17146" t="s">
        <v>1064</v>
      </c>
      <c r="E17146" t="s">
        <v>9</v>
      </c>
      <c r="F17146" t="s">
        <v>997</v>
      </c>
      <c r="G17146" t="s">
        <v>895</v>
      </c>
      <c r="H17146" s="135" t="s">
        <v>1496</v>
      </c>
      <c r="I17146" t="s">
        <v>1454</v>
      </c>
      <c r="J17146" s="20">
        <v>12</v>
      </c>
      <c r="K17146" s="20" t="s">
        <v>3</v>
      </c>
      <c r="L17146" t="s">
        <v>1463</v>
      </c>
      <c r="M17146" s="20">
        <v>4.12</v>
      </c>
      <c r="N17146" s="20">
        <v>2.88</v>
      </c>
      <c r="AE17146">
        <f t="shared" si="267"/>
        <v>2013</v>
      </c>
    </row>
    <row r="17147" spans="1:31" x14ac:dyDescent="0.25">
      <c r="A17147" s="7">
        <v>17144</v>
      </c>
      <c r="B17147" s="8">
        <v>41319</v>
      </c>
      <c r="C17147" t="s">
        <v>3</v>
      </c>
      <c r="D17147" t="s">
        <v>711</v>
      </c>
      <c r="E17147" t="s">
        <v>9</v>
      </c>
      <c r="F17147" t="s">
        <v>1135</v>
      </c>
      <c r="G17147" t="s">
        <v>1016</v>
      </c>
      <c r="H17147" s="9" t="s">
        <v>2884</v>
      </c>
      <c r="I17147" t="s">
        <v>1456</v>
      </c>
      <c r="J17147" s="20">
        <v>86</v>
      </c>
      <c r="K17147" s="20" t="s">
        <v>9</v>
      </c>
      <c r="L17147" t="s">
        <v>1464</v>
      </c>
      <c r="M17147" s="20">
        <v>18.920000000000002</v>
      </c>
      <c r="N17147" s="20">
        <v>25.08</v>
      </c>
      <c r="O17147" t="s">
        <v>3</v>
      </c>
      <c r="P17147" s="13" t="s">
        <v>766</v>
      </c>
      <c r="Q17147" t="s">
        <v>9</v>
      </c>
      <c r="R17147" t="s">
        <v>1160</v>
      </c>
      <c r="S17147" t="s">
        <v>3</v>
      </c>
      <c r="T17147" t="s">
        <v>787</v>
      </c>
      <c r="U17147" t="s">
        <v>9</v>
      </c>
      <c r="V17147" t="s">
        <v>869</v>
      </c>
      <c r="W17147" t="s">
        <v>1465</v>
      </c>
      <c r="Y17147" t="s">
        <v>1465</v>
      </c>
      <c r="AA17147" t="s">
        <v>1465</v>
      </c>
      <c r="AC17147" t="s">
        <v>1465</v>
      </c>
      <c r="AE17147">
        <f t="shared" si="267"/>
        <v>2013</v>
      </c>
    </row>
    <row r="17148" spans="1:31" x14ac:dyDescent="0.25">
      <c r="A17148" s="7">
        <v>17145</v>
      </c>
      <c r="B17148" s="8">
        <v>41319</v>
      </c>
      <c r="C17148" t="s">
        <v>3</v>
      </c>
      <c r="D17148" t="s">
        <v>168</v>
      </c>
      <c r="E17148" t="s">
        <v>9</v>
      </c>
      <c r="F17148" t="s">
        <v>625</v>
      </c>
      <c r="G17148" t="s">
        <v>14</v>
      </c>
      <c r="H17148" s="135" t="s">
        <v>1507</v>
      </c>
      <c r="I17148" t="s">
        <v>1454</v>
      </c>
      <c r="J17148" s="20">
        <v>8</v>
      </c>
      <c r="K17148" s="20" t="s">
        <v>3</v>
      </c>
      <c r="L17148" t="s">
        <v>1464</v>
      </c>
      <c r="M17148" s="20">
        <v>3.24</v>
      </c>
      <c r="N17148" s="20">
        <v>1.76</v>
      </c>
      <c r="AE17148">
        <f t="shared" si="267"/>
        <v>2013</v>
      </c>
    </row>
    <row r="17149" spans="1:31" x14ac:dyDescent="0.25">
      <c r="A17149" s="7">
        <v>17146</v>
      </c>
      <c r="B17149" s="8">
        <v>41319</v>
      </c>
      <c r="C17149" t="s">
        <v>3</v>
      </c>
      <c r="D17149" t="s">
        <v>711</v>
      </c>
      <c r="E17149" t="s">
        <v>9</v>
      </c>
      <c r="F17149" t="s">
        <v>1135</v>
      </c>
      <c r="G17149" t="s">
        <v>648</v>
      </c>
      <c r="H17149" s="9" t="s">
        <v>2957</v>
      </c>
      <c r="I17149" t="s">
        <v>1456</v>
      </c>
      <c r="J17149" s="20">
        <v>10</v>
      </c>
      <c r="K17149" s="20" t="s">
        <v>9</v>
      </c>
      <c r="L17149" t="s">
        <v>1464</v>
      </c>
      <c r="M17149" s="20">
        <v>2.2000000000000002</v>
      </c>
      <c r="N17149" s="20">
        <v>3.8</v>
      </c>
      <c r="O17149" t="s">
        <v>3</v>
      </c>
      <c r="P17149" s="13" t="s">
        <v>766</v>
      </c>
      <c r="Q17149" t="s">
        <v>9</v>
      </c>
      <c r="R17149" t="s">
        <v>395</v>
      </c>
      <c r="S17149" t="s">
        <v>3</v>
      </c>
      <c r="T17149" t="s">
        <v>787</v>
      </c>
      <c r="U17149" t="s">
        <v>9</v>
      </c>
      <c r="V17149" t="s">
        <v>1160</v>
      </c>
      <c r="W17149" t="s">
        <v>9</v>
      </c>
      <c r="X17149" t="s">
        <v>1159</v>
      </c>
      <c r="Y17149" t="s">
        <v>9</v>
      </c>
      <c r="Z17149" t="s">
        <v>869</v>
      </c>
      <c r="AA17149" t="s">
        <v>1465</v>
      </c>
      <c r="AC17149" t="s">
        <v>1465</v>
      </c>
      <c r="AE17149">
        <f t="shared" si="267"/>
        <v>2013</v>
      </c>
    </row>
    <row r="17150" spans="1:31" x14ac:dyDescent="0.25">
      <c r="A17150" s="7">
        <v>17147</v>
      </c>
      <c r="B17150" s="8">
        <v>41321</v>
      </c>
      <c r="C17150" t="s">
        <v>3</v>
      </c>
      <c r="D17150" t="s">
        <v>1123</v>
      </c>
      <c r="E17150" t="s">
        <v>9</v>
      </c>
      <c r="F17150" t="s">
        <v>1045</v>
      </c>
      <c r="G17150" t="s">
        <v>648</v>
      </c>
      <c r="H17150" s="136" t="s">
        <v>1496</v>
      </c>
      <c r="I17150" t="s">
        <v>1454</v>
      </c>
      <c r="J17150" s="20">
        <v>76</v>
      </c>
      <c r="K17150" s="20" t="s">
        <v>3</v>
      </c>
      <c r="L17150" t="s">
        <v>1464</v>
      </c>
      <c r="M17150" s="20">
        <v>22.28</v>
      </c>
      <c r="N17150" s="20">
        <v>16.72</v>
      </c>
      <c r="AE17150">
        <f t="shared" si="267"/>
        <v>2013</v>
      </c>
    </row>
    <row r="17151" spans="1:31" x14ac:dyDescent="0.25">
      <c r="A17151" s="7">
        <v>17148</v>
      </c>
      <c r="B17151" s="8">
        <v>41322</v>
      </c>
      <c r="C17151" t="s">
        <v>3</v>
      </c>
      <c r="D17151" t="s">
        <v>222</v>
      </c>
      <c r="E17151" t="s">
        <v>9</v>
      </c>
      <c r="F17151" t="s">
        <v>1045</v>
      </c>
      <c r="G17151" t="s">
        <v>1170</v>
      </c>
      <c r="H17151" s="135" t="s">
        <v>3200</v>
      </c>
      <c r="I17151" t="s">
        <v>1454</v>
      </c>
      <c r="J17151" s="20">
        <v>12</v>
      </c>
      <c r="K17151" s="20" t="s">
        <v>3</v>
      </c>
      <c r="L17151" t="s">
        <v>1464</v>
      </c>
      <c r="M17151" s="20">
        <v>4.3599999999999994</v>
      </c>
      <c r="N17151" s="20">
        <v>2.64</v>
      </c>
      <c r="AE17151">
        <f t="shared" si="267"/>
        <v>2013</v>
      </c>
    </row>
    <row r="17152" spans="1:31" x14ac:dyDescent="0.25">
      <c r="A17152" s="7">
        <v>17149</v>
      </c>
      <c r="B17152" s="8">
        <v>41322</v>
      </c>
      <c r="C17152" t="s">
        <v>3</v>
      </c>
      <c r="D17152" t="s">
        <v>589</v>
      </c>
      <c r="E17152" t="s">
        <v>9</v>
      </c>
      <c r="F17152" t="s">
        <v>118</v>
      </c>
      <c r="G17152" t="s">
        <v>377</v>
      </c>
      <c r="H17152" s="9" t="s">
        <v>2375</v>
      </c>
      <c r="I17152" t="s">
        <v>1454</v>
      </c>
      <c r="J17152" s="20">
        <v>50</v>
      </c>
      <c r="K17152" s="20" t="s">
        <v>9</v>
      </c>
      <c r="L17152" t="s">
        <v>1463</v>
      </c>
      <c r="M17152" s="20">
        <v>12</v>
      </c>
      <c r="N17152" s="20">
        <v>14</v>
      </c>
      <c r="AE17152">
        <f t="shared" si="267"/>
        <v>2013</v>
      </c>
    </row>
    <row r="17153" spans="1:31" x14ac:dyDescent="0.25">
      <c r="A17153" s="7">
        <v>17150</v>
      </c>
      <c r="B17153" s="8">
        <v>41322</v>
      </c>
      <c r="C17153" t="s">
        <v>3</v>
      </c>
      <c r="D17153" t="s">
        <v>968</v>
      </c>
      <c r="E17153" t="s">
        <v>9</v>
      </c>
      <c r="F17153" t="s">
        <v>805</v>
      </c>
      <c r="G17153" t="s">
        <v>861</v>
      </c>
      <c r="H17153" s="135" t="s">
        <v>1496</v>
      </c>
      <c r="I17153" t="s">
        <v>1454</v>
      </c>
      <c r="J17153" s="20">
        <v>28</v>
      </c>
      <c r="K17153" s="20" t="s">
        <v>3</v>
      </c>
      <c r="L17153" t="s">
        <v>1463</v>
      </c>
      <c r="M17153" s="20">
        <v>8.2800000000000011</v>
      </c>
      <c r="N17153" s="20">
        <v>6.72</v>
      </c>
      <c r="AE17153">
        <f t="shared" si="267"/>
        <v>2013</v>
      </c>
    </row>
    <row r="17154" spans="1:31" x14ac:dyDescent="0.25">
      <c r="A17154" s="7">
        <v>17151</v>
      </c>
      <c r="B17154" s="8">
        <v>41323</v>
      </c>
      <c r="C17154" t="s">
        <v>3</v>
      </c>
      <c r="D17154" t="s">
        <v>1085</v>
      </c>
      <c r="E17154" t="s">
        <v>9</v>
      </c>
      <c r="F17154" t="s">
        <v>1174</v>
      </c>
      <c r="G17154" t="s">
        <v>714</v>
      </c>
      <c r="H17154" s="135" t="s">
        <v>2100</v>
      </c>
      <c r="I17154" t="s">
        <v>1455</v>
      </c>
      <c r="J17154" s="20">
        <v>39</v>
      </c>
      <c r="K17154" s="20" t="s">
        <v>9</v>
      </c>
      <c r="L17154" t="s">
        <v>1463</v>
      </c>
      <c r="M17154" s="20">
        <v>4.68</v>
      </c>
      <c r="N17154" s="20">
        <v>5.57</v>
      </c>
      <c r="AE17154">
        <f t="shared" si="267"/>
        <v>2013</v>
      </c>
    </row>
    <row r="17155" spans="1:31" x14ac:dyDescent="0.25">
      <c r="A17155" s="7">
        <v>17152</v>
      </c>
      <c r="B17155" s="8">
        <v>41323</v>
      </c>
      <c r="C17155" t="s">
        <v>3</v>
      </c>
      <c r="D17155" t="s">
        <v>717</v>
      </c>
      <c r="E17155" t="s">
        <v>9</v>
      </c>
      <c r="F17155" t="s">
        <v>450</v>
      </c>
      <c r="G17155" t="s">
        <v>1170</v>
      </c>
      <c r="H17155" s="136" t="s">
        <v>3201</v>
      </c>
      <c r="I17155" t="s">
        <v>1454</v>
      </c>
      <c r="J17155" s="20">
        <v>10</v>
      </c>
      <c r="K17155" s="20" t="s">
        <v>1465</v>
      </c>
      <c r="L17155" t="s">
        <v>1466</v>
      </c>
      <c r="M17155" s="20">
        <v>2.5</v>
      </c>
      <c r="N17155" s="20">
        <v>2.5</v>
      </c>
      <c r="AE17155">
        <f t="shared" si="267"/>
        <v>2013</v>
      </c>
    </row>
    <row r="17156" spans="1:31" x14ac:dyDescent="0.25">
      <c r="A17156" s="7">
        <v>17153</v>
      </c>
      <c r="B17156" s="8">
        <v>41323</v>
      </c>
      <c r="C17156" t="s">
        <v>3</v>
      </c>
      <c r="D17156" t="s">
        <v>711</v>
      </c>
      <c r="E17156" t="s">
        <v>9</v>
      </c>
      <c r="F17156" t="s">
        <v>19</v>
      </c>
      <c r="G17156" t="s">
        <v>1170</v>
      </c>
      <c r="H17156" s="135" t="s">
        <v>1496</v>
      </c>
      <c r="I17156" t="s">
        <v>1454</v>
      </c>
      <c r="J17156" s="20">
        <v>10</v>
      </c>
      <c r="K17156" s="20" t="s">
        <v>1465</v>
      </c>
      <c r="L17156" t="s">
        <v>1466</v>
      </c>
      <c r="M17156" s="20">
        <v>2.5</v>
      </c>
      <c r="N17156" s="20">
        <v>2.5</v>
      </c>
      <c r="AE17156">
        <f t="shared" ref="AE17156:AE17219" si="268">YEAR(B17156)</f>
        <v>2013</v>
      </c>
    </row>
    <row r="17157" spans="1:31" x14ac:dyDescent="0.25">
      <c r="A17157" s="7">
        <v>17154</v>
      </c>
      <c r="B17157" s="8">
        <v>41323</v>
      </c>
      <c r="C17157" t="s">
        <v>3</v>
      </c>
      <c r="D17157" t="s">
        <v>465</v>
      </c>
      <c r="E17157" t="s">
        <v>9</v>
      </c>
      <c r="F17157" t="s">
        <v>1131</v>
      </c>
      <c r="G17157" t="s">
        <v>714</v>
      </c>
      <c r="H17157" s="9" t="s">
        <v>3159</v>
      </c>
      <c r="I17157" t="s">
        <v>1454</v>
      </c>
      <c r="J17157" s="20">
        <v>42</v>
      </c>
      <c r="K17157" s="20" t="s">
        <v>9</v>
      </c>
      <c r="L17157" t="s">
        <v>1464</v>
      </c>
      <c r="M17157" s="20">
        <v>9.24</v>
      </c>
      <c r="N17157" s="20">
        <v>12.76</v>
      </c>
      <c r="AE17157">
        <f t="shared" si="268"/>
        <v>2013</v>
      </c>
    </row>
    <row r="17158" spans="1:31" x14ac:dyDescent="0.25">
      <c r="A17158" s="7">
        <v>17155</v>
      </c>
      <c r="B17158" s="8">
        <v>41325</v>
      </c>
      <c r="C17158" t="s">
        <v>3</v>
      </c>
      <c r="D17158" t="s">
        <v>779</v>
      </c>
      <c r="E17158" t="s">
        <v>9</v>
      </c>
      <c r="F17158" t="s">
        <v>833</v>
      </c>
      <c r="G17158" t="s">
        <v>861</v>
      </c>
      <c r="H17158" s="135" t="s">
        <v>2446</v>
      </c>
      <c r="I17158" t="s">
        <v>1454</v>
      </c>
      <c r="J17158" s="20">
        <v>15</v>
      </c>
      <c r="K17158" s="20" t="s">
        <v>3</v>
      </c>
      <c r="L17158" t="s">
        <v>1464</v>
      </c>
      <c r="M17158" s="20">
        <v>5.2</v>
      </c>
      <c r="N17158" s="20">
        <v>3.3</v>
      </c>
      <c r="AE17158">
        <f t="shared" si="268"/>
        <v>2013</v>
      </c>
    </row>
    <row r="17159" spans="1:31" x14ac:dyDescent="0.25">
      <c r="A17159" s="7">
        <v>17156</v>
      </c>
      <c r="B17159" s="8">
        <v>41326</v>
      </c>
      <c r="C17159" t="s">
        <v>3</v>
      </c>
      <c r="D17159" t="s">
        <v>1174</v>
      </c>
      <c r="E17159" t="s">
        <v>9</v>
      </c>
      <c r="F17159" t="s">
        <v>1169</v>
      </c>
      <c r="G17159" t="s">
        <v>1016</v>
      </c>
      <c r="H17159" s="135" t="s">
        <v>2888</v>
      </c>
      <c r="I17159" t="s">
        <v>1454</v>
      </c>
      <c r="J17159" s="20">
        <v>25</v>
      </c>
      <c r="K17159" s="20" t="s">
        <v>3</v>
      </c>
      <c r="L17159" t="s">
        <v>1464</v>
      </c>
      <c r="M17159" s="20">
        <v>8</v>
      </c>
      <c r="N17159" s="20">
        <v>5.5</v>
      </c>
      <c r="AE17159">
        <f t="shared" si="268"/>
        <v>2013</v>
      </c>
    </row>
    <row r="17160" spans="1:31" x14ac:dyDescent="0.25">
      <c r="A17160" s="7">
        <v>17157</v>
      </c>
      <c r="B17160" s="8">
        <v>41327</v>
      </c>
      <c r="C17160" t="s">
        <v>3</v>
      </c>
      <c r="D17160" t="s">
        <v>163</v>
      </c>
      <c r="E17160" t="s">
        <v>9</v>
      </c>
      <c r="F17160" t="s">
        <v>667</v>
      </c>
      <c r="G17160" t="s">
        <v>732</v>
      </c>
      <c r="H17160" s="135" t="s">
        <v>2186</v>
      </c>
      <c r="I17160" t="s">
        <v>1454</v>
      </c>
      <c r="J17160" s="20">
        <v>76</v>
      </c>
      <c r="K17160" s="20" t="s">
        <v>9</v>
      </c>
      <c r="L17160" t="s">
        <v>1464</v>
      </c>
      <c r="M17160" s="20">
        <v>16.72</v>
      </c>
      <c r="N17160" s="20">
        <v>22.28</v>
      </c>
      <c r="AE17160">
        <f t="shared" si="268"/>
        <v>2013</v>
      </c>
    </row>
    <row r="17161" spans="1:31" x14ac:dyDescent="0.25">
      <c r="A17161" s="7">
        <v>17158</v>
      </c>
      <c r="B17161" s="8">
        <v>41327</v>
      </c>
      <c r="C17161" t="s">
        <v>3</v>
      </c>
      <c r="D17161" t="s">
        <v>518</v>
      </c>
      <c r="E17161" t="s">
        <v>9</v>
      </c>
      <c r="F17161" t="s">
        <v>628</v>
      </c>
      <c r="G17161" t="s">
        <v>17</v>
      </c>
      <c r="H17161" s="135" t="s">
        <v>1504</v>
      </c>
      <c r="I17161" t="s">
        <v>1454</v>
      </c>
      <c r="J17161" s="20">
        <v>21</v>
      </c>
      <c r="K17161" s="20" t="s">
        <v>9</v>
      </c>
      <c r="L17161" t="s">
        <v>1463</v>
      </c>
      <c r="M17161" s="20">
        <v>5.04</v>
      </c>
      <c r="N17161" s="20">
        <v>6.46</v>
      </c>
      <c r="AE17161">
        <f t="shared" si="268"/>
        <v>2013</v>
      </c>
    </row>
    <row r="17162" spans="1:31" x14ac:dyDescent="0.25">
      <c r="A17162" s="7">
        <v>17159</v>
      </c>
      <c r="B17162" s="8">
        <v>41327</v>
      </c>
      <c r="C17162" t="s">
        <v>3</v>
      </c>
      <c r="D17162" t="s">
        <v>577</v>
      </c>
      <c r="E17162" t="s">
        <v>9</v>
      </c>
      <c r="F17162" t="s">
        <v>651</v>
      </c>
      <c r="G17162" t="s">
        <v>14</v>
      </c>
      <c r="H17162" s="135" t="s">
        <v>1530</v>
      </c>
      <c r="I17162" t="s">
        <v>1454</v>
      </c>
      <c r="J17162" s="20">
        <v>7</v>
      </c>
      <c r="K17162" s="20" t="s">
        <v>3</v>
      </c>
      <c r="L17162" t="s">
        <v>1464</v>
      </c>
      <c r="M17162" s="20">
        <v>2.96</v>
      </c>
      <c r="N17162" s="20">
        <v>1.54</v>
      </c>
      <c r="AE17162">
        <f t="shared" si="268"/>
        <v>2013</v>
      </c>
    </row>
    <row r="17163" spans="1:31" x14ac:dyDescent="0.25">
      <c r="A17163" s="7">
        <v>17160</v>
      </c>
      <c r="B17163" s="8">
        <v>41327</v>
      </c>
      <c r="C17163" t="s">
        <v>3</v>
      </c>
      <c r="D17163" t="s">
        <v>577</v>
      </c>
      <c r="E17163" t="s">
        <v>9</v>
      </c>
      <c r="F17163" t="s">
        <v>651</v>
      </c>
      <c r="G17163" t="s">
        <v>14</v>
      </c>
      <c r="H17163" s="135" t="s">
        <v>1516</v>
      </c>
      <c r="I17163" t="s">
        <v>1454</v>
      </c>
      <c r="J17163" s="20">
        <v>12</v>
      </c>
      <c r="K17163" s="20" t="s">
        <v>1465</v>
      </c>
      <c r="L17163" t="s">
        <v>1466</v>
      </c>
      <c r="M17163" s="20">
        <v>3</v>
      </c>
      <c r="N17163" s="20">
        <v>3</v>
      </c>
      <c r="AE17163">
        <f t="shared" si="268"/>
        <v>2013</v>
      </c>
    </row>
    <row r="17164" spans="1:31" x14ac:dyDescent="0.25">
      <c r="A17164" s="7">
        <v>17161</v>
      </c>
      <c r="B17164" s="8">
        <v>41327</v>
      </c>
      <c r="C17164" t="s">
        <v>3</v>
      </c>
      <c r="D17164" t="s">
        <v>577</v>
      </c>
      <c r="E17164" t="s">
        <v>9</v>
      </c>
      <c r="F17164" t="s">
        <v>651</v>
      </c>
      <c r="G17164" t="s">
        <v>14</v>
      </c>
      <c r="H17164" s="135" t="s">
        <v>1513</v>
      </c>
      <c r="I17164" t="s">
        <v>1454</v>
      </c>
      <c r="J17164" s="20">
        <v>11</v>
      </c>
      <c r="K17164" s="20" t="s">
        <v>9</v>
      </c>
      <c r="L17164" t="s">
        <v>1464</v>
      </c>
      <c r="M17164" s="20">
        <v>2.42</v>
      </c>
      <c r="N17164" s="20">
        <v>4.08</v>
      </c>
      <c r="AE17164">
        <f t="shared" si="268"/>
        <v>2013</v>
      </c>
    </row>
    <row r="17165" spans="1:31" x14ac:dyDescent="0.25">
      <c r="A17165" s="7">
        <v>17162</v>
      </c>
      <c r="B17165" s="8">
        <v>41327</v>
      </c>
      <c r="C17165" t="s">
        <v>3</v>
      </c>
      <c r="D17165" t="s">
        <v>577</v>
      </c>
      <c r="E17165" t="s">
        <v>9</v>
      </c>
      <c r="F17165" t="s">
        <v>651</v>
      </c>
      <c r="G17165" t="s">
        <v>14</v>
      </c>
      <c r="H17165" s="135" t="s">
        <v>1523</v>
      </c>
      <c r="I17165" t="s">
        <v>1454</v>
      </c>
      <c r="J17165" s="20">
        <v>6</v>
      </c>
      <c r="K17165" s="20" t="s">
        <v>9</v>
      </c>
      <c r="L17165" t="s">
        <v>1464</v>
      </c>
      <c r="M17165" s="20">
        <v>1.32</v>
      </c>
      <c r="N17165" s="20">
        <v>2.6799999999999997</v>
      </c>
      <c r="AE17165">
        <f t="shared" si="268"/>
        <v>2013</v>
      </c>
    </row>
    <row r="17166" spans="1:31" x14ac:dyDescent="0.25">
      <c r="A17166" s="7">
        <v>17163</v>
      </c>
      <c r="B17166" s="8">
        <v>41327</v>
      </c>
      <c r="C17166" t="s">
        <v>3</v>
      </c>
      <c r="D17166" t="s">
        <v>1113</v>
      </c>
      <c r="E17166" t="s">
        <v>9</v>
      </c>
      <c r="F17166" t="s">
        <v>1123</v>
      </c>
      <c r="G17166" t="s">
        <v>648</v>
      </c>
      <c r="H17166" s="136" t="s">
        <v>1496</v>
      </c>
      <c r="I17166" t="s">
        <v>1454</v>
      </c>
      <c r="J17166" s="20">
        <v>20</v>
      </c>
      <c r="K17166" s="20" t="s">
        <v>9</v>
      </c>
      <c r="L17166" t="s">
        <v>1464</v>
      </c>
      <c r="M17166" s="20">
        <v>4.4000000000000004</v>
      </c>
      <c r="N17166" s="20">
        <v>6.6</v>
      </c>
      <c r="AE17166">
        <f t="shared" si="268"/>
        <v>2013</v>
      </c>
    </row>
    <row r="17167" spans="1:31" x14ac:dyDescent="0.25">
      <c r="A17167" s="7">
        <v>17164</v>
      </c>
      <c r="B17167" s="8">
        <v>41328</v>
      </c>
      <c r="C17167" t="s">
        <v>3</v>
      </c>
      <c r="D17167" t="s">
        <v>968</v>
      </c>
      <c r="E17167" t="s">
        <v>9</v>
      </c>
      <c r="F17167" t="s">
        <v>904</v>
      </c>
      <c r="G17167" t="s">
        <v>732</v>
      </c>
      <c r="H17167" s="135" t="s">
        <v>2325</v>
      </c>
      <c r="I17167" t="s">
        <v>1454</v>
      </c>
      <c r="J17167" s="20">
        <v>9</v>
      </c>
      <c r="K17167" s="20" t="s">
        <v>9</v>
      </c>
      <c r="L17167" t="s">
        <v>1464</v>
      </c>
      <c r="M17167" s="20">
        <v>1.98</v>
      </c>
      <c r="N17167" s="20">
        <v>3.52</v>
      </c>
      <c r="AE17167">
        <f t="shared" si="268"/>
        <v>2013</v>
      </c>
    </row>
    <row r="17168" spans="1:31" x14ac:dyDescent="0.25">
      <c r="A17168" s="7">
        <v>17165</v>
      </c>
      <c r="B17168" s="8">
        <v>41328</v>
      </c>
      <c r="C17168" t="s">
        <v>3</v>
      </c>
      <c r="D17168" t="s">
        <v>543</v>
      </c>
      <c r="E17168" t="s">
        <v>9</v>
      </c>
      <c r="F17168" t="s">
        <v>828</v>
      </c>
      <c r="G17168" t="s">
        <v>929</v>
      </c>
      <c r="H17168" s="9" t="s">
        <v>2719</v>
      </c>
      <c r="I17168" t="s">
        <v>1454</v>
      </c>
      <c r="J17168" s="20">
        <v>2</v>
      </c>
      <c r="K17168" s="20" t="s">
        <v>1465</v>
      </c>
      <c r="L17168" t="s">
        <v>1466</v>
      </c>
      <c r="M17168" s="20">
        <v>0.5</v>
      </c>
      <c r="N17168" s="20">
        <v>0.5</v>
      </c>
      <c r="AE17168">
        <f t="shared" si="268"/>
        <v>2013</v>
      </c>
    </row>
    <row r="17169" spans="1:31" x14ac:dyDescent="0.25">
      <c r="A17169" s="7">
        <v>17166</v>
      </c>
      <c r="B17169" s="8">
        <v>41328</v>
      </c>
      <c r="C17169" t="s">
        <v>3</v>
      </c>
      <c r="D17169" t="s">
        <v>776</v>
      </c>
      <c r="E17169" t="s">
        <v>9</v>
      </c>
      <c r="F17169" t="s">
        <v>543</v>
      </c>
      <c r="G17169" t="s">
        <v>1170</v>
      </c>
      <c r="H17169" s="135" t="s">
        <v>3202</v>
      </c>
      <c r="I17169" t="s">
        <v>1455</v>
      </c>
      <c r="J17169" s="20">
        <v>14</v>
      </c>
      <c r="K17169" s="20" t="s">
        <v>9</v>
      </c>
      <c r="L17169" t="s">
        <v>1464</v>
      </c>
      <c r="M17169" s="20">
        <v>1.54</v>
      </c>
      <c r="N17169" s="20">
        <v>2.46</v>
      </c>
      <c r="AE17169">
        <f t="shared" si="268"/>
        <v>2013</v>
      </c>
    </row>
    <row r="17170" spans="1:31" x14ac:dyDescent="0.25">
      <c r="A17170" s="7">
        <v>17167</v>
      </c>
      <c r="B17170" s="8">
        <v>41329</v>
      </c>
      <c r="C17170" t="s">
        <v>3</v>
      </c>
      <c r="D17170" t="s">
        <v>1092</v>
      </c>
      <c r="E17170" t="s">
        <v>9</v>
      </c>
      <c r="F17170" t="s">
        <v>1113</v>
      </c>
      <c r="G17170" t="s">
        <v>732</v>
      </c>
      <c r="H17170" s="135" t="s">
        <v>2155</v>
      </c>
      <c r="I17170" t="s">
        <v>1454</v>
      </c>
      <c r="J17170" s="20">
        <v>18</v>
      </c>
      <c r="K17170" s="20" t="s">
        <v>1465</v>
      </c>
      <c r="L17170" t="s">
        <v>1466</v>
      </c>
      <c r="M17170" s="20">
        <v>4.5</v>
      </c>
      <c r="N17170" s="20">
        <v>4.5</v>
      </c>
      <c r="AE17170">
        <f t="shared" si="268"/>
        <v>2013</v>
      </c>
    </row>
    <row r="17171" spans="1:31" x14ac:dyDescent="0.25">
      <c r="A17171" s="7">
        <v>17168</v>
      </c>
      <c r="B17171" s="8">
        <v>41329</v>
      </c>
      <c r="C17171" t="s">
        <v>3</v>
      </c>
      <c r="D17171" t="s">
        <v>968</v>
      </c>
      <c r="E17171" t="s">
        <v>9</v>
      </c>
      <c r="F17171" t="s">
        <v>869</v>
      </c>
      <c r="G17171" t="s">
        <v>648</v>
      </c>
      <c r="H17171" s="135" t="s">
        <v>1810</v>
      </c>
      <c r="I17171" t="s">
        <v>1454</v>
      </c>
      <c r="J17171" s="20">
        <v>64</v>
      </c>
      <c r="K17171" s="20" t="s">
        <v>3</v>
      </c>
      <c r="L17171" t="s">
        <v>1464</v>
      </c>
      <c r="M17171" s="20">
        <v>18.920000000000002</v>
      </c>
      <c r="N17171" s="20">
        <v>14.08</v>
      </c>
      <c r="AE17171">
        <f t="shared" si="268"/>
        <v>2013</v>
      </c>
    </row>
    <row r="17172" spans="1:31" x14ac:dyDescent="0.25">
      <c r="A17172" s="7">
        <v>17169</v>
      </c>
      <c r="B17172" s="8">
        <v>41329</v>
      </c>
      <c r="C17172" t="s">
        <v>3</v>
      </c>
      <c r="D17172" t="s">
        <v>104</v>
      </c>
      <c r="E17172" t="s">
        <v>9</v>
      </c>
      <c r="F17172" t="s">
        <v>727</v>
      </c>
      <c r="G17172" t="s">
        <v>870</v>
      </c>
      <c r="H17172" s="135" t="s">
        <v>2790</v>
      </c>
      <c r="I17172" t="s">
        <v>1454</v>
      </c>
      <c r="J17172" s="20">
        <v>28</v>
      </c>
      <c r="K17172" s="20" t="s">
        <v>9</v>
      </c>
      <c r="L17172" t="s">
        <v>1463</v>
      </c>
      <c r="M17172" s="20">
        <v>6.72</v>
      </c>
      <c r="N17172" s="20">
        <v>8.2800000000000011</v>
      </c>
      <c r="AE17172">
        <f t="shared" si="268"/>
        <v>2013</v>
      </c>
    </row>
    <row r="17173" spans="1:31" x14ac:dyDescent="0.25">
      <c r="A17173" s="7">
        <v>17170</v>
      </c>
      <c r="B17173" s="8">
        <v>41329</v>
      </c>
      <c r="C17173" t="s">
        <v>3</v>
      </c>
      <c r="D17173" t="s">
        <v>112</v>
      </c>
      <c r="E17173" t="s">
        <v>9</v>
      </c>
      <c r="F17173" t="s">
        <v>869</v>
      </c>
      <c r="G17173" t="s">
        <v>1170</v>
      </c>
      <c r="H17173" s="135" t="s">
        <v>3203</v>
      </c>
      <c r="I17173" t="s">
        <v>1454</v>
      </c>
      <c r="J17173" s="20">
        <v>17</v>
      </c>
      <c r="K17173" s="20" t="s">
        <v>9</v>
      </c>
      <c r="L17173" t="s">
        <v>1464</v>
      </c>
      <c r="M17173" s="20">
        <v>3.74</v>
      </c>
      <c r="N17173" s="20">
        <v>5.76</v>
      </c>
      <c r="AE17173">
        <f t="shared" si="268"/>
        <v>2013</v>
      </c>
    </row>
    <row r="17174" spans="1:31" x14ac:dyDescent="0.25">
      <c r="A17174" s="7">
        <v>17171</v>
      </c>
      <c r="B17174" s="8">
        <v>41329</v>
      </c>
      <c r="C17174" t="s">
        <v>3</v>
      </c>
      <c r="D17174" t="s">
        <v>112</v>
      </c>
      <c r="E17174" t="s">
        <v>9</v>
      </c>
      <c r="F17174" t="s">
        <v>869</v>
      </c>
      <c r="G17174" t="s">
        <v>1170</v>
      </c>
      <c r="H17174" s="136" t="s">
        <v>3204</v>
      </c>
      <c r="I17174" t="s">
        <v>1454</v>
      </c>
      <c r="J17174" s="20">
        <v>20</v>
      </c>
      <c r="K17174" s="20" t="s">
        <v>9</v>
      </c>
      <c r="L17174" t="s">
        <v>1464</v>
      </c>
      <c r="M17174" s="20">
        <v>4.4000000000000004</v>
      </c>
      <c r="N17174" s="20">
        <v>6.6</v>
      </c>
      <c r="AE17174">
        <f t="shared" si="268"/>
        <v>2013</v>
      </c>
    </row>
    <row r="17175" spans="1:31" x14ac:dyDescent="0.25">
      <c r="A17175" s="7">
        <v>17172</v>
      </c>
      <c r="B17175" s="8">
        <v>41330</v>
      </c>
      <c r="C17175" t="s">
        <v>3</v>
      </c>
      <c r="D17175" t="s">
        <v>518</v>
      </c>
      <c r="E17175" t="s">
        <v>9</v>
      </c>
      <c r="F17175" t="s">
        <v>624</v>
      </c>
      <c r="G17175" t="s">
        <v>65</v>
      </c>
      <c r="H17175" s="135" t="s">
        <v>1539</v>
      </c>
      <c r="I17175" t="s">
        <v>1454</v>
      </c>
      <c r="J17175" s="20">
        <v>7</v>
      </c>
      <c r="K17175" s="20" t="s">
        <v>3</v>
      </c>
      <c r="L17175" t="s">
        <v>1464</v>
      </c>
      <c r="M17175" s="20">
        <v>2.96</v>
      </c>
      <c r="N17175" s="20">
        <v>1.54</v>
      </c>
      <c r="AE17175">
        <f t="shared" si="268"/>
        <v>2013</v>
      </c>
    </row>
    <row r="17176" spans="1:31" x14ac:dyDescent="0.25">
      <c r="A17176" s="7">
        <v>17173</v>
      </c>
      <c r="B17176" s="8">
        <v>41330</v>
      </c>
      <c r="C17176" t="s">
        <v>3</v>
      </c>
      <c r="D17176" t="s">
        <v>31</v>
      </c>
      <c r="E17176" t="s">
        <v>9</v>
      </c>
      <c r="F17176" t="s">
        <v>1131</v>
      </c>
      <c r="G17176" t="s">
        <v>1170</v>
      </c>
      <c r="H17176" s="135" t="s">
        <v>3205</v>
      </c>
      <c r="I17176" t="s">
        <v>1454</v>
      </c>
      <c r="J17176" s="20">
        <v>13</v>
      </c>
      <c r="K17176" s="20" t="s">
        <v>9</v>
      </c>
      <c r="L17176" t="s">
        <v>1464</v>
      </c>
      <c r="M17176" s="20">
        <v>2.86</v>
      </c>
      <c r="N17176" s="20">
        <v>4.6400000000000006</v>
      </c>
      <c r="AE17176">
        <f t="shared" si="268"/>
        <v>2013</v>
      </c>
    </row>
    <row r="17177" spans="1:31" x14ac:dyDescent="0.25">
      <c r="A17177" s="7">
        <v>17174</v>
      </c>
      <c r="B17177" s="8">
        <v>41331</v>
      </c>
      <c r="C17177" t="s">
        <v>3</v>
      </c>
      <c r="D17177" t="s">
        <v>1092</v>
      </c>
      <c r="E17177" t="s">
        <v>9</v>
      </c>
      <c r="F17177" t="s">
        <v>1113</v>
      </c>
      <c r="G17177" t="s">
        <v>732</v>
      </c>
      <c r="H17177" s="135" t="s">
        <v>2173</v>
      </c>
      <c r="I17177" t="s">
        <v>1454</v>
      </c>
      <c r="J17177" s="20">
        <v>12</v>
      </c>
      <c r="K17177" s="20" t="s">
        <v>3</v>
      </c>
      <c r="L17177" t="s">
        <v>1464</v>
      </c>
      <c r="M17177" s="20">
        <v>4.3599999999999994</v>
      </c>
      <c r="N17177" s="20">
        <v>2.64</v>
      </c>
      <c r="AE17177">
        <f t="shared" si="268"/>
        <v>2013</v>
      </c>
    </row>
    <row r="17178" spans="1:31" x14ac:dyDescent="0.25">
      <c r="A17178" s="7">
        <v>17175</v>
      </c>
      <c r="B17178" s="8">
        <v>41331</v>
      </c>
      <c r="C17178" t="s">
        <v>3</v>
      </c>
      <c r="D17178" t="s">
        <v>1092</v>
      </c>
      <c r="E17178" t="s">
        <v>9</v>
      </c>
      <c r="F17178" t="s">
        <v>1113</v>
      </c>
      <c r="G17178" t="s">
        <v>732</v>
      </c>
      <c r="H17178" s="135" t="s">
        <v>2176</v>
      </c>
      <c r="I17178" t="s">
        <v>1454</v>
      </c>
      <c r="J17178" s="20">
        <v>26</v>
      </c>
      <c r="K17178" s="20" t="s">
        <v>1465</v>
      </c>
      <c r="L17178" t="s">
        <v>1466</v>
      </c>
      <c r="M17178" s="20">
        <v>6.5</v>
      </c>
      <c r="N17178" s="20">
        <v>6.5</v>
      </c>
      <c r="AE17178">
        <f t="shared" si="268"/>
        <v>2013</v>
      </c>
    </row>
    <row r="17179" spans="1:31" x14ac:dyDescent="0.25">
      <c r="A17179" s="7">
        <v>17176</v>
      </c>
      <c r="B17179" s="8">
        <v>41331</v>
      </c>
      <c r="C17179" t="s">
        <v>3</v>
      </c>
      <c r="D17179" t="s">
        <v>1102</v>
      </c>
      <c r="E17179" t="s">
        <v>9</v>
      </c>
      <c r="F17179" t="s">
        <v>521</v>
      </c>
      <c r="G17179" t="s">
        <v>870</v>
      </c>
      <c r="H17179" s="135" t="s">
        <v>2504</v>
      </c>
      <c r="I17179" t="s">
        <v>1454</v>
      </c>
      <c r="J17179" s="20">
        <v>35</v>
      </c>
      <c r="K17179" s="20" t="s">
        <v>9</v>
      </c>
      <c r="L17179" t="s">
        <v>1464</v>
      </c>
      <c r="M17179" s="20">
        <v>7.7</v>
      </c>
      <c r="N17179" s="20">
        <v>10.8</v>
      </c>
      <c r="AE17179">
        <f t="shared" si="268"/>
        <v>2013</v>
      </c>
    </row>
    <row r="17180" spans="1:31" x14ac:dyDescent="0.25">
      <c r="A17180" s="7">
        <v>17177</v>
      </c>
      <c r="B17180" s="8">
        <v>41331</v>
      </c>
      <c r="C17180" t="s">
        <v>3</v>
      </c>
      <c r="D17180" t="s">
        <v>1092</v>
      </c>
      <c r="E17180" t="s">
        <v>9</v>
      </c>
      <c r="F17180" t="s">
        <v>1113</v>
      </c>
      <c r="G17180" t="s">
        <v>648</v>
      </c>
      <c r="H17180" s="136" t="s">
        <v>1496</v>
      </c>
      <c r="I17180" t="s">
        <v>1454</v>
      </c>
      <c r="J17180" s="20">
        <v>36</v>
      </c>
      <c r="K17180" s="20" t="s">
        <v>3</v>
      </c>
      <c r="L17180" t="s">
        <v>1464</v>
      </c>
      <c r="M17180" s="20">
        <v>11.08</v>
      </c>
      <c r="N17180" s="20">
        <v>7.92</v>
      </c>
      <c r="AE17180">
        <f t="shared" si="268"/>
        <v>2013</v>
      </c>
    </row>
    <row r="17181" spans="1:31" x14ac:dyDescent="0.25">
      <c r="A17181" s="7">
        <v>17178</v>
      </c>
      <c r="B17181" s="8">
        <v>41331</v>
      </c>
      <c r="C17181" t="s">
        <v>3</v>
      </c>
      <c r="D17181" t="s">
        <v>543</v>
      </c>
      <c r="E17181" t="s">
        <v>9</v>
      </c>
      <c r="F17181" t="s">
        <v>521</v>
      </c>
      <c r="G17181" t="s">
        <v>1170</v>
      </c>
      <c r="H17181" s="135" t="s">
        <v>3206</v>
      </c>
      <c r="I17181" t="s">
        <v>1454</v>
      </c>
      <c r="J17181" s="20">
        <v>64</v>
      </c>
      <c r="K17181" s="20" t="s">
        <v>3</v>
      </c>
      <c r="L17181" t="s">
        <v>1464</v>
      </c>
      <c r="M17181" s="20">
        <v>18.920000000000002</v>
      </c>
      <c r="N17181" s="20">
        <v>14.08</v>
      </c>
      <c r="AE17181">
        <f t="shared" si="268"/>
        <v>2013</v>
      </c>
    </row>
    <row r="17182" spans="1:31" x14ac:dyDescent="0.25">
      <c r="A17182" s="7">
        <v>17179</v>
      </c>
      <c r="B17182" s="8">
        <v>41332</v>
      </c>
      <c r="C17182" t="s">
        <v>3</v>
      </c>
      <c r="D17182" t="s">
        <v>1176</v>
      </c>
      <c r="E17182" t="s">
        <v>9</v>
      </c>
      <c r="F17182" t="s">
        <v>1156</v>
      </c>
      <c r="G17182" t="s">
        <v>24</v>
      </c>
      <c r="H17182" s="135" t="s">
        <v>1493</v>
      </c>
      <c r="I17182" t="s">
        <v>1454</v>
      </c>
      <c r="J17182" s="20">
        <v>18</v>
      </c>
      <c r="K17182" s="20" t="s">
        <v>3</v>
      </c>
      <c r="L17182" t="s">
        <v>1464</v>
      </c>
      <c r="M17182" s="20">
        <v>6.04</v>
      </c>
      <c r="N17182" s="20">
        <v>3.96</v>
      </c>
      <c r="AE17182">
        <f t="shared" si="268"/>
        <v>2013</v>
      </c>
    </row>
    <row r="17183" spans="1:31" x14ac:dyDescent="0.25">
      <c r="A17183" s="7">
        <v>17180</v>
      </c>
      <c r="B17183" s="8">
        <v>41332</v>
      </c>
      <c r="C17183" t="s">
        <v>3</v>
      </c>
      <c r="D17183" t="s">
        <v>1092</v>
      </c>
      <c r="E17183" t="s">
        <v>9</v>
      </c>
      <c r="F17183" t="s">
        <v>1088</v>
      </c>
      <c r="G17183" t="s">
        <v>377</v>
      </c>
      <c r="H17183" s="135" t="s">
        <v>1496</v>
      </c>
      <c r="I17183" t="s">
        <v>1454</v>
      </c>
      <c r="J17183" s="20">
        <v>50</v>
      </c>
      <c r="K17183" s="20" t="s">
        <v>9</v>
      </c>
      <c r="L17183" t="s">
        <v>1463</v>
      </c>
      <c r="M17183" s="20">
        <v>12</v>
      </c>
      <c r="N17183" s="20">
        <v>14</v>
      </c>
      <c r="AE17183">
        <f t="shared" si="268"/>
        <v>2013</v>
      </c>
    </row>
    <row r="17184" spans="1:31" x14ac:dyDescent="0.25">
      <c r="A17184" s="7">
        <v>17181</v>
      </c>
      <c r="B17184" s="8">
        <v>41332</v>
      </c>
      <c r="C17184" t="s">
        <v>3</v>
      </c>
      <c r="D17184" t="s">
        <v>543</v>
      </c>
      <c r="E17184" t="s">
        <v>9</v>
      </c>
      <c r="F17184" t="s">
        <v>521</v>
      </c>
      <c r="G17184" t="s">
        <v>633</v>
      </c>
      <c r="H17184" s="135" t="s">
        <v>1741</v>
      </c>
      <c r="I17184" t="s">
        <v>1454</v>
      </c>
      <c r="J17184" s="20">
        <v>32</v>
      </c>
      <c r="K17184" s="20" t="s">
        <v>3</v>
      </c>
      <c r="L17184" t="s">
        <v>1463</v>
      </c>
      <c r="M17184" s="20">
        <v>9.32</v>
      </c>
      <c r="N17184" s="20">
        <v>7.68</v>
      </c>
      <c r="AE17184">
        <f t="shared" si="268"/>
        <v>2013</v>
      </c>
    </row>
    <row r="17185" spans="1:31" x14ac:dyDescent="0.25">
      <c r="A17185" s="7">
        <v>17182</v>
      </c>
      <c r="B17185" s="8">
        <v>41332</v>
      </c>
      <c r="C17185" t="s">
        <v>3</v>
      </c>
      <c r="D17185" t="s">
        <v>1005</v>
      </c>
      <c r="E17185" t="s">
        <v>9</v>
      </c>
      <c r="F17185" t="s">
        <v>1172</v>
      </c>
      <c r="G17185" t="s">
        <v>1170</v>
      </c>
      <c r="H17185" s="135" t="s">
        <v>3196</v>
      </c>
      <c r="I17185" t="s">
        <v>1455</v>
      </c>
      <c r="J17185" s="20">
        <v>66</v>
      </c>
      <c r="K17185" s="20" t="s">
        <v>3</v>
      </c>
      <c r="L17185" t="s">
        <v>1464</v>
      </c>
      <c r="M17185" s="20">
        <v>9.74</v>
      </c>
      <c r="N17185" s="20">
        <v>7.26</v>
      </c>
      <c r="AE17185">
        <f t="shared" si="268"/>
        <v>2013</v>
      </c>
    </row>
    <row r="17186" spans="1:31" x14ac:dyDescent="0.25">
      <c r="A17186" s="7">
        <v>17183</v>
      </c>
      <c r="B17186" s="8">
        <v>41333</v>
      </c>
      <c r="C17186" t="s">
        <v>3</v>
      </c>
      <c r="D17186" t="s">
        <v>265</v>
      </c>
      <c r="E17186" t="s">
        <v>9</v>
      </c>
      <c r="F17186" t="s">
        <v>1028</v>
      </c>
      <c r="G17186" t="s">
        <v>648</v>
      </c>
      <c r="H17186" s="9" t="s">
        <v>1797</v>
      </c>
      <c r="I17186" t="s">
        <v>1454</v>
      </c>
      <c r="J17186" s="20">
        <v>28</v>
      </c>
      <c r="K17186" s="20" t="s">
        <v>3</v>
      </c>
      <c r="L17186" t="s">
        <v>1464</v>
      </c>
      <c r="M17186" s="20">
        <v>8.84</v>
      </c>
      <c r="N17186" s="20">
        <v>6.16</v>
      </c>
      <c r="AE17186">
        <f t="shared" si="268"/>
        <v>2013</v>
      </c>
    </row>
    <row r="17187" spans="1:31" x14ac:dyDescent="0.25">
      <c r="A17187" s="7">
        <v>17184</v>
      </c>
      <c r="B17187" s="8">
        <v>41333</v>
      </c>
      <c r="C17187" t="s">
        <v>3</v>
      </c>
      <c r="D17187" t="s">
        <v>655</v>
      </c>
      <c r="E17187" t="s">
        <v>9</v>
      </c>
      <c r="F17187" t="s">
        <v>734</v>
      </c>
      <c r="G17187" t="s">
        <v>1170</v>
      </c>
      <c r="H17187" s="135" t="s">
        <v>1496</v>
      </c>
      <c r="I17187" t="s">
        <v>1454</v>
      </c>
      <c r="J17187" s="20">
        <v>50</v>
      </c>
      <c r="K17187" s="20" t="s">
        <v>9</v>
      </c>
      <c r="L17187" t="s">
        <v>1464</v>
      </c>
      <c r="M17187" s="20">
        <v>11</v>
      </c>
      <c r="N17187" s="20">
        <v>15</v>
      </c>
      <c r="AE17187">
        <f t="shared" si="268"/>
        <v>2013</v>
      </c>
    </row>
    <row r="17188" spans="1:31" x14ac:dyDescent="0.25">
      <c r="A17188" s="7">
        <v>17185</v>
      </c>
      <c r="B17188" s="8">
        <v>41334</v>
      </c>
      <c r="C17188" t="s">
        <v>3</v>
      </c>
      <c r="D17188" t="s">
        <v>776</v>
      </c>
      <c r="E17188" t="s">
        <v>9</v>
      </c>
      <c r="F17188" t="s">
        <v>767</v>
      </c>
      <c r="G17188" t="s">
        <v>1170</v>
      </c>
      <c r="H17188" s="135" t="s">
        <v>3185</v>
      </c>
      <c r="I17188" t="s">
        <v>1454</v>
      </c>
      <c r="J17188" s="20">
        <v>34</v>
      </c>
      <c r="K17188" s="20" t="s">
        <v>1465</v>
      </c>
      <c r="L17188" t="s">
        <v>1466</v>
      </c>
      <c r="M17188" s="20">
        <v>8.5</v>
      </c>
      <c r="N17188" s="20">
        <v>8.5</v>
      </c>
      <c r="AE17188">
        <f t="shared" si="268"/>
        <v>2013</v>
      </c>
    </row>
    <row r="17189" spans="1:31" x14ac:dyDescent="0.25">
      <c r="A17189" s="7">
        <v>17186</v>
      </c>
      <c r="B17189" s="8">
        <v>41335</v>
      </c>
      <c r="C17189" t="s">
        <v>3</v>
      </c>
      <c r="D17189" t="s">
        <v>712</v>
      </c>
      <c r="E17189" t="s">
        <v>9</v>
      </c>
      <c r="F17189" t="s">
        <v>923</v>
      </c>
      <c r="G17189" t="s">
        <v>732</v>
      </c>
      <c r="H17189" s="135" t="s">
        <v>2292</v>
      </c>
      <c r="I17189" t="s">
        <v>1454</v>
      </c>
      <c r="J17189" s="20">
        <v>27</v>
      </c>
      <c r="K17189" s="20" t="s">
        <v>3</v>
      </c>
      <c r="L17189" t="s">
        <v>1463</v>
      </c>
      <c r="M17189" s="20">
        <v>8.02</v>
      </c>
      <c r="N17189" s="20">
        <v>6.48</v>
      </c>
      <c r="AE17189">
        <f t="shared" si="268"/>
        <v>2013</v>
      </c>
    </row>
    <row r="17190" spans="1:31" x14ac:dyDescent="0.25">
      <c r="A17190" s="7">
        <v>17187</v>
      </c>
      <c r="B17190" s="8">
        <v>41335</v>
      </c>
      <c r="C17190" t="s">
        <v>3</v>
      </c>
      <c r="D17190" t="s">
        <v>202</v>
      </c>
      <c r="E17190" t="s">
        <v>9</v>
      </c>
      <c r="F17190" t="s">
        <v>712</v>
      </c>
      <c r="G17190" t="s">
        <v>648</v>
      </c>
      <c r="H17190" s="135" t="s">
        <v>2062</v>
      </c>
      <c r="I17190" t="s">
        <v>1455</v>
      </c>
      <c r="J17190" s="20">
        <v>47</v>
      </c>
      <c r="K17190" s="20" t="s">
        <v>1465</v>
      </c>
      <c r="L17190" t="s">
        <v>1466</v>
      </c>
      <c r="M17190" s="20">
        <v>5.875</v>
      </c>
      <c r="N17190" s="20">
        <v>5.875</v>
      </c>
      <c r="AE17190">
        <f t="shared" si="268"/>
        <v>2013</v>
      </c>
    </row>
    <row r="17191" spans="1:31" x14ac:dyDescent="0.25">
      <c r="A17191" s="7">
        <v>17188</v>
      </c>
      <c r="B17191" s="8">
        <v>41335</v>
      </c>
      <c r="C17191" t="s">
        <v>3</v>
      </c>
      <c r="D17191" t="s">
        <v>1144</v>
      </c>
      <c r="E17191" t="s">
        <v>9</v>
      </c>
      <c r="F17191" t="s">
        <v>1167</v>
      </c>
      <c r="G17191" t="s">
        <v>648</v>
      </c>
      <c r="H17191" s="135" t="s">
        <v>2062</v>
      </c>
      <c r="I17191" t="s">
        <v>1454</v>
      </c>
      <c r="J17191" s="20">
        <v>27</v>
      </c>
      <c r="K17191" s="20" t="s">
        <v>3</v>
      </c>
      <c r="L17191" t="s">
        <v>1464</v>
      </c>
      <c r="M17191" s="20">
        <v>8.56</v>
      </c>
      <c r="N17191" s="20">
        <v>5.9399999999999995</v>
      </c>
      <c r="AE17191">
        <f t="shared" si="268"/>
        <v>2013</v>
      </c>
    </row>
    <row r="17192" spans="1:31" x14ac:dyDescent="0.25">
      <c r="A17192" s="7">
        <v>17189</v>
      </c>
      <c r="B17192" s="8">
        <v>41335</v>
      </c>
      <c r="C17192" t="s">
        <v>3</v>
      </c>
      <c r="D17192" t="s">
        <v>168</v>
      </c>
      <c r="E17192" t="s">
        <v>9</v>
      </c>
      <c r="F17192" t="s">
        <v>235</v>
      </c>
      <c r="G17192" t="s">
        <v>17</v>
      </c>
      <c r="H17192" s="135" t="s">
        <v>1500</v>
      </c>
      <c r="I17192" t="s">
        <v>1454</v>
      </c>
      <c r="J17192" s="20">
        <v>22</v>
      </c>
      <c r="K17192" s="20" t="s">
        <v>9</v>
      </c>
      <c r="L17192" t="s">
        <v>1464</v>
      </c>
      <c r="M17192" s="20">
        <v>4.84</v>
      </c>
      <c r="N17192" s="20">
        <v>7.16</v>
      </c>
      <c r="AE17192">
        <f t="shared" si="268"/>
        <v>2013</v>
      </c>
    </row>
    <row r="17193" spans="1:31" x14ac:dyDescent="0.25">
      <c r="A17193" s="7">
        <v>17190</v>
      </c>
      <c r="B17193" s="8">
        <v>41335</v>
      </c>
      <c r="C17193" t="s">
        <v>3</v>
      </c>
      <c r="D17193" t="s">
        <v>577</v>
      </c>
      <c r="E17193" t="s">
        <v>9</v>
      </c>
      <c r="F17193" t="s">
        <v>651</v>
      </c>
      <c r="G17193" t="s">
        <v>931</v>
      </c>
      <c r="H17193" s="9" t="s">
        <v>3207</v>
      </c>
      <c r="I17193" t="s">
        <v>1454</v>
      </c>
      <c r="J17193" s="20">
        <v>41</v>
      </c>
      <c r="K17193" s="20" t="s">
        <v>9</v>
      </c>
      <c r="L17193" t="s">
        <v>1464</v>
      </c>
      <c r="M17193" s="20">
        <v>9.02</v>
      </c>
      <c r="N17193" s="20">
        <v>12.48</v>
      </c>
      <c r="AE17193">
        <f t="shared" si="268"/>
        <v>2013</v>
      </c>
    </row>
    <row r="17194" spans="1:31" x14ac:dyDescent="0.25">
      <c r="A17194" s="7">
        <v>17191</v>
      </c>
      <c r="B17194" s="8">
        <v>41335</v>
      </c>
      <c r="C17194" t="s">
        <v>3</v>
      </c>
      <c r="D17194" t="s">
        <v>577</v>
      </c>
      <c r="E17194" t="s">
        <v>9</v>
      </c>
      <c r="F17194" t="s">
        <v>651</v>
      </c>
      <c r="G17194" t="s">
        <v>931</v>
      </c>
      <c r="H17194" s="9" t="s">
        <v>3182</v>
      </c>
      <c r="I17194" t="s">
        <v>1454</v>
      </c>
      <c r="J17194" s="20">
        <v>58</v>
      </c>
      <c r="K17194" s="20" t="s">
        <v>1465</v>
      </c>
      <c r="L17194" t="s">
        <v>1466</v>
      </c>
      <c r="M17194" s="20">
        <v>14.5</v>
      </c>
      <c r="N17194" s="20">
        <v>14.5</v>
      </c>
      <c r="AE17194">
        <f t="shared" si="268"/>
        <v>2013</v>
      </c>
    </row>
    <row r="17195" spans="1:31" x14ac:dyDescent="0.25">
      <c r="A17195" s="7">
        <v>17192</v>
      </c>
      <c r="B17195" s="8">
        <v>41335</v>
      </c>
      <c r="C17195" t="s">
        <v>3</v>
      </c>
      <c r="D17195" t="s">
        <v>1178</v>
      </c>
      <c r="E17195" t="s">
        <v>9</v>
      </c>
      <c r="F17195" t="s">
        <v>1107</v>
      </c>
      <c r="G17195" t="s">
        <v>929</v>
      </c>
      <c r="H17195" s="136" t="s">
        <v>3208</v>
      </c>
      <c r="I17195" t="s">
        <v>1458</v>
      </c>
      <c r="J17195" s="20">
        <v>12</v>
      </c>
      <c r="K17195" s="20" t="s">
        <v>1465</v>
      </c>
      <c r="L17195" t="s">
        <v>1466</v>
      </c>
      <c r="M17195" s="20">
        <v>30</v>
      </c>
      <c r="N17195" s="20">
        <v>10</v>
      </c>
      <c r="AE17195">
        <f t="shared" si="268"/>
        <v>2013</v>
      </c>
    </row>
    <row r="17196" spans="1:31" x14ac:dyDescent="0.25">
      <c r="A17196" s="7">
        <v>17193</v>
      </c>
      <c r="B17196" s="8">
        <v>41335</v>
      </c>
      <c r="C17196" t="s">
        <v>3</v>
      </c>
      <c r="D17196" t="s">
        <v>614</v>
      </c>
      <c r="E17196" t="s">
        <v>9</v>
      </c>
      <c r="F17196" t="s">
        <v>727</v>
      </c>
      <c r="G17196" t="s">
        <v>1170</v>
      </c>
      <c r="H17196" s="135" t="s">
        <v>3184</v>
      </c>
      <c r="I17196" t="s">
        <v>1454</v>
      </c>
      <c r="J17196" s="20">
        <v>82</v>
      </c>
      <c r="K17196" s="20" t="s">
        <v>3</v>
      </c>
      <c r="L17196" t="s">
        <v>1464</v>
      </c>
      <c r="M17196" s="20">
        <v>23.96</v>
      </c>
      <c r="N17196" s="20">
        <v>18.04</v>
      </c>
      <c r="AE17196">
        <f t="shared" si="268"/>
        <v>2013</v>
      </c>
    </row>
    <row r="17197" spans="1:31" x14ac:dyDescent="0.25">
      <c r="A17197" s="7">
        <v>17194</v>
      </c>
      <c r="B17197" s="8">
        <v>41336</v>
      </c>
      <c r="C17197" t="s">
        <v>3</v>
      </c>
      <c r="D17197" t="s">
        <v>972</v>
      </c>
      <c r="E17197" t="s">
        <v>9</v>
      </c>
      <c r="F17197" t="s">
        <v>1175</v>
      </c>
      <c r="G17197" t="s">
        <v>861</v>
      </c>
      <c r="H17197" s="135" t="s">
        <v>2444</v>
      </c>
      <c r="I17197" t="s">
        <v>1454</v>
      </c>
      <c r="J17197" s="20">
        <v>18</v>
      </c>
      <c r="K17197" s="20" t="s">
        <v>3</v>
      </c>
      <c r="L17197" t="s">
        <v>1464</v>
      </c>
      <c r="M17197" s="20">
        <v>6.04</v>
      </c>
      <c r="N17197" s="20">
        <v>3.96</v>
      </c>
      <c r="AE17197">
        <f t="shared" si="268"/>
        <v>2013</v>
      </c>
    </row>
    <row r="17198" spans="1:31" x14ac:dyDescent="0.25">
      <c r="A17198" s="7">
        <v>17195</v>
      </c>
      <c r="B17198" s="8">
        <v>41336</v>
      </c>
      <c r="C17198" t="s">
        <v>3</v>
      </c>
      <c r="D17198" t="s">
        <v>787</v>
      </c>
      <c r="E17198" t="s">
        <v>9</v>
      </c>
      <c r="F17198" t="s">
        <v>331</v>
      </c>
      <c r="G17198" t="s">
        <v>732</v>
      </c>
      <c r="H17198" s="136" t="s">
        <v>2239</v>
      </c>
      <c r="I17198" t="s">
        <v>1454</v>
      </c>
      <c r="J17198" s="20">
        <v>7</v>
      </c>
      <c r="K17198" s="20" t="s">
        <v>3</v>
      </c>
      <c r="L17198" t="s">
        <v>1463</v>
      </c>
      <c r="M17198" s="20">
        <v>2.8200000000000003</v>
      </c>
      <c r="N17198" s="20">
        <v>1.68</v>
      </c>
      <c r="AE17198">
        <f t="shared" si="268"/>
        <v>2013</v>
      </c>
    </row>
    <row r="17199" spans="1:31" x14ac:dyDescent="0.25">
      <c r="A17199" s="7">
        <v>17196</v>
      </c>
      <c r="B17199" s="8">
        <v>41336</v>
      </c>
      <c r="C17199" t="s">
        <v>3</v>
      </c>
      <c r="D17199" t="s">
        <v>918</v>
      </c>
      <c r="E17199" t="s">
        <v>9</v>
      </c>
      <c r="F17199" t="s">
        <v>45</v>
      </c>
      <c r="G17199" t="s">
        <v>648</v>
      </c>
      <c r="H17199" s="135" t="s">
        <v>1810</v>
      </c>
      <c r="I17199" t="s">
        <v>1454</v>
      </c>
      <c r="J17199" s="20">
        <v>85</v>
      </c>
      <c r="K17199" s="20" t="s">
        <v>1465</v>
      </c>
      <c r="L17199" t="s">
        <v>1466</v>
      </c>
      <c r="M17199" s="20">
        <v>21.25</v>
      </c>
      <c r="N17199" s="20">
        <v>21.25</v>
      </c>
      <c r="AE17199">
        <f t="shared" si="268"/>
        <v>2013</v>
      </c>
    </row>
    <row r="17200" spans="1:31" x14ac:dyDescent="0.25">
      <c r="A17200" s="7">
        <v>17197</v>
      </c>
      <c r="B17200" s="8">
        <v>41336</v>
      </c>
      <c r="C17200" t="s">
        <v>3</v>
      </c>
      <c r="D17200" t="s">
        <v>918</v>
      </c>
      <c r="E17200" t="s">
        <v>9</v>
      </c>
      <c r="F17200" t="s">
        <v>900</v>
      </c>
      <c r="G17200" t="s">
        <v>895</v>
      </c>
      <c r="H17200" s="135" t="s">
        <v>2577</v>
      </c>
      <c r="I17200" t="s">
        <v>1454</v>
      </c>
      <c r="J17200" s="20">
        <v>24</v>
      </c>
      <c r="K17200" s="20" t="s">
        <v>3</v>
      </c>
      <c r="L17200" t="s">
        <v>1464</v>
      </c>
      <c r="M17200" s="20">
        <v>7.72</v>
      </c>
      <c r="N17200" s="20">
        <v>5.28</v>
      </c>
      <c r="AE17200">
        <f t="shared" si="268"/>
        <v>2013</v>
      </c>
    </row>
    <row r="17201" spans="1:31" x14ac:dyDescent="0.25">
      <c r="A17201" s="7">
        <v>17198</v>
      </c>
      <c r="B17201" s="8">
        <v>41336</v>
      </c>
      <c r="C17201" t="s">
        <v>3</v>
      </c>
      <c r="D17201" t="s">
        <v>918</v>
      </c>
      <c r="E17201" t="s">
        <v>9</v>
      </c>
      <c r="F17201" t="s">
        <v>45</v>
      </c>
      <c r="G17201" t="s">
        <v>1016</v>
      </c>
      <c r="H17201" s="9" t="s">
        <v>2884</v>
      </c>
      <c r="I17201" t="s">
        <v>1454</v>
      </c>
      <c r="J17201" s="20">
        <v>86</v>
      </c>
      <c r="K17201" s="20" t="s">
        <v>3</v>
      </c>
      <c r="L17201" t="s">
        <v>1464</v>
      </c>
      <c r="M17201" s="20">
        <v>25.08</v>
      </c>
      <c r="N17201" s="20">
        <v>18.920000000000002</v>
      </c>
      <c r="AE17201">
        <f t="shared" si="268"/>
        <v>2013</v>
      </c>
    </row>
    <row r="17202" spans="1:31" x14ac:dyDescent="0.25">
      <c r="A17202" s="7">
        <v>17199</v>
      </c>
      <c r="B17202" s="8">
        <v>41336</v>
      </c>
      <c r="C17202" t="s">
        <v>3</v>
      </c>
      <c r="D17202" t="s">
        <v>918</v>
      </c>
      <c r="E17202" t="s">
        <v>9</v>
      </c>
      <c r="F17202" t="s">
        <v>45</v>
      </c>
      <c r="G17202" t="s">
        <v>929</v>
      </c>
      <c r="H17202" s="135" t="s">
        <v>2678</v>
      </c>
      <c r="I17202" t="s">
        <v>1454</v>
      </c>
      <c r="J17202" s="20">
        <v>40</v>
      </c>
      <c r="K17202" s="20" t="s">
        <v>9</v>
      </c>
      <c r="L17202" t="s">
        <v>1464</v>
      </c>
      <c r="M17202" s="20">
        <v>8.8000000000000007</v>
      </c>
      <c r="N17202" s="20">
        <v>12.2</v>
      </c>
      <c r="AE17202">
        <f t="shared" si="268"/>
        <v>2013</v>
      </c>
    </row>
    <row r="17203" spans="1:31" x14ac:dyDescent="0.25">
      <c r="A17203" s="7">
        <v>17200</v>
      </c>
      <c r="B17203" s="8">
        <v>41336</v>
      </c>
      <c r="C17203" t="s">
        <v>3</v>
      </c>
      <c r="D17203" t="s">
        <v>1179</v>
      </c>
      <c r="E17203" t="s">
        <v>9</v>
      </c>
      <c r="F17203" t="s">
        <v>1166</v>
      </c>
      <c r="G17203" t="s">
        <v>65</v>
      </c>
      <c r="H17203" s="135" t="s">
        <v>1519</v>
      </c>
      <c r="I17203" t="s">
        <v>1454</v>
      </c>
      <c r="J17203" s="20">
        <v>24</v>
      </c>
      <c r="K17203" s="20" t="s">
        <v>9</v>
      </c>
      <c r="L17203" t="s">
        <v>1464</v>
      </c>
      <c r="M17203" s="20">
        <v>5.28</v>
      </c>
      <c r="N17203" s="20">
        <v>7.72</v>
      </c>
      <c r="AE17203">
        <f t="shared" si="268"/>
        <v>2013</v>
      </c>
    </row>
    <row r="17204" spans="1:31" x14ac:dyDescent="0.25">
      <c r="A17204" s="7">
        <v>17201</v>
      </c>
      <c r="B17204" s="8">
        <v>41336</v>
      </c>
      <c r="C17204" t="s">
        <v>3</v>
      </c>
      <c r="D17204" t="s">
        <v>1179</v>
      </c>
      <c r="E17204" t="s">
        <v>9</v>
      </c>
      <c r="F17204" t="s">
        <v>678</v>
      </c>
      <c r="G17204" t="s">
        <v>14</v>
      </c>
      <c r="H17204" s="135" t="s">
        <v>1522</v>
      </c>
      <c r="I17204" t="s">
        <v>1458</v>
      </c>
      <c r="J17204" s="20">
        <v>8</v>
      </c>
      <c r="K17204" s="20" t="s">
        <v>1465</v>
      </c>
      <c r="L17204" t="s">
        <v>1466</v>
      </c>
      <c r="M17204" s="20">
        <v>30</v>
      </c>
      <c r="N17204" s="20">
        <v>10</v>
      </c>
      <c r="AE17204">
        <f t="shared" si="268"/>
        <v>2013</v>
      </c>
    </row>
    <row r="17205" spans="1:31" x14ac:dyDescent="0.25">
      <c r="A17205" s="7">
        <v>17202</v>
      </c>
      <c r="B17205" s="8">
        <v>41336</v>
      </c>
      <c r="C17205" t="s">
        <v>3</v>
      </c>
      <c r="D17205" t="s">
        <v>678</v>
      </c>
      <c r="E17205" t="s">
        <v>9</v>
      </c>
      <c r="F17205" t="s">
        <v>1179</v>
      </c>
      <c r="G17205" t="s">
        <v>14</v>
      </c>
      <c r="H17205" s="135" t="s">
        <v>1522</v>
      </c>
      <c r="I17205" t="s">
        <v>1455</v>
      </c>
      <c r="J17205" s="20">
        <v>1</v>
      </c>
      <c r="K17205" s="20" t="s">
        <v>1465</v>
      </c>
      <c r="L17205" t="s">
        <v>1466</v>
      </c>
      <c r="M17205" s="20">
        <v>0.125</v>
      </c>
      <c r="N17205" s="20">
        <v>0.125</v>
      </c>
      <c r="AE17205">
        <f t="shared" si="268"/>
        <v>2013</v>
      </c>
    </row>
    <row r="17206" spans="1:31" x14ac:dyDescent="0.25">
      <c r="A17206" s="7">
        <v>17203</v>
      </c>
      <c r="B17206" s="8">
        <v>41336</v>
      </c>
      <c r="C17206" t="s">
        <v>3</v>
      </c>
      <c r="D17206" t="s">
        <v>222</v>
      </c>
      <c r="E17206" t="s">
        <v>9</v>
      </c>
      <c r="F17206" t="s">
        <v>1045</v>
      </c>
      <c r="G17206" t="s">
        <v>1170</v>
      </c>
      <c r="H17206" s="136" t="s">
        <v>3209</v>
      </c>
      <c r="I17206" t="s">
        <v>1454</v>
      </c>
      <c r="J17206" s="20">
        <v>45</v>
      </c>
      <c r="K17206" s="20" t="s">
        <v>1465</v>
      </c>
      <c r="L17206" t="s">
        <v>1466</v>
      </c>
      <c r="M17206" s="20">
        <v>11.25</v>
      </c>
      <c r="N17206" s="20">
        <v>11.25</v>
      </c>
      <c r="AE17206">
        <f t="shared" si="268"/>
        <v>2013</v>
      </c>
    </row>
    <row r="17207" spans="1:31" x14ac:dyDescent="0.25">
      <c r="A17207" s="7">
        <v>17204</v>
      </c>
      <c r="B17207" s="8">
        <v>41337</v>
      </c>
      <c r="C17207" t="s">
        <v>3</v>
      </c>
      <c r="D17207" t="s">
        <v>543</v>
      </c>
      <c r="E17207" t="s">
        <v>9</v>
      </c>
      <c r="F17207" t="s">
        <v>521</v>
      </c>
      <c r="G17207" t="s">
        <v>377</v>
      </c>
      <c r="H17207" s="135" t="s">
        <v>1496</v>
      </c>
      <c r="I17207" t="s">
        <v>1454</v>
      </c>
      <c r="J17207" s="20">
        <v>10</v>
      </c>
      <c r="K17207" s="20" t="s">
        <v>9</v>
      </c>
      <c r="L17207" t="s">
        <v>1464</v>
      </c>
      <c r="M17207" s="20">
        <v>2.2000000000000002</v>
      </c>
      <c r="N17207" s="20">
        <v>3.8</v>
      </c>
      <c r="AE17207">
        <f t="shared" si="268"/>
        <v>2013</v>
      </c>
    </row>
    <row r="17208" spans="1:31" x14ac:dyDescent="0.25">
      <c r="A17208" s="7">
        <v>17205</v>
      </c>
      <c r="B17208" s="8">
        <v>41338</v>
      </c>
      <c r="C17208" t="s">
        <v>3</v>
      </c>
      <c r="D17208" t="s">
        <v>518</v>
      </c>
      <c r="E17208" t="s">
        <v>9</v>
      </c>
      <c r="F17208" t="s">
        <v>833</v>
      </c>
      <c r="G17208" t="s">
        <v>633</v>
      </c>
      <c r="H17208" s="135" t="s">
        <v>1735</v>
      </c>
      <c r="I17208" t="s">
        <v>1454</v>
      </c>
      <c r="J17208" s="20">
        <v>26</v>
      </c>
      <c r="K17208" s="20" t="s">
        <v>3</v>
      </c>
      <c r="L17208" t="s">
        <v>1464</v>
      </c>
      <c r="M17208" s="20">
        <v>8.2800000000000011</v>
      </c>
      <c r="N17208" s="20">
        <v>5.72</v>
      </c>
      <c r="AE17208">
        <f t="shared" si="268"/>
        <v>2013</v>
      </c>
    </row>
    <row r="17209" spans="1:31" x14ac:dyDescent="0.25">
      <c r="A17209" s="7">
        <v>17206</v>
      </c>
      <c r="B17209" s="8">
        <v>41338</v>
      </c>
      <c r="C17209" t="s">
        <v>3</v>
      </c>
      <c r="D17209" t="s">
        <v>1180</v>
      </c>
      <c r="E17209" t="s">
        <v>9</v>
      </c>
      <c r="F17209" t="s">
        <v>1052</v>
      </c>
      <c r="G17209" t="s">
        <v>1170</v>
      </c>
      <c r="H17209" s="135" t="s">
        <v>3191</v>
      </c>
      <c r="I17209" t="s">
        <v>1458</v>
      </c>
      <c r="J17209" s="20">
        <v>8</v>
      </c>
      <c r="K17209" s="20" t="s">
        <v>9</v>
      </c>
      <c r="L17209" t="s">
        <v>1464</v>
      </c>
      <c r="M17209" s="20">
        <v>30</v>
      </c>
      <c r="N17209" s="20">
        <v>10</v>
      </c>
      <c r="AE17209">
        <f t="shared" si="268"/>
        <v>2013</v>
      </c>
    </row>
    <row r="17210" spans="1:31" x14ac:dyDescent="0.25">
      <c r="A17210" s="7">
        <v>17207</v>
      </c>
      <c r="B17210" s="8">
        <v>41338</v>
      </c>
      <c r="C17210" t="s">
        <v>3</v>
      </c>
      <c r="D17210" t="s">
        <v>1008</v>
      </c>
      <c r="E17210" t="s">
        <v>9</v>
      </c>
      <c r="F17210" t="s">
        <v>869</v>
      </c>
      <c r="G17210" t="s">
        <v>895</v>
      </c>
      <c r="H17210" s="135" t="s">
        <v>2594</v>
      </c>
      <c r="I17210" t="s">
        <v>1454</v>
      </c>
      <c r="J17210" s="20">
        <v>10</v>
      </c>
      <c r="K17210" s="20" t="s">
        <v>1465</v>
      </c>
      <c r="L17210" t="s">
        <v>1466</v>
      </c>
      <c r="M17210" s="20">
        <v>2.5</v>
      </c>
      <c r="N17210" s="20">
        <v>2.5</v>
      </c>
      <c r="AE17210">
        <f t="shared" si="268"/>
        <v>2013</v>
      </c>
    </row>
    <row r="17211" spans="1:31" x14ac:dyDescent="0.25">
      <c r="A17211" s="7">
        <v>17208</v>
      </c>
      <c r="B17211" s="8">
        <v>41338</v>
      </c>
      <c r="C17211" t="s">
        <v>3</v>
      </c>
      <c r="D17211" t="s">
        <v>518</v>
      </c>
      <c r="E17211" t="s">
        <v>9</v>
      </c>
      <c r="F17211" t="s">
        <v>833</v>
      </c>
      <c r="G17211" t="s">
        <v>11</v>
      </c>
      <c r="H17211" s="135" t="s">
        <v>1496</v>
      </c>
      <c r="I17211" t="s">
        <v>1454</v>
      </c>
      <c r="J17211" s="20">
        <v>51</v>
      </c>
      <c r="K17211" s="20" t="s">
        <v>3</v>
      </c>
      <c r="L17211" t="s">
        <v>1464</v>
      </c>
      <c r="M17211" s="20">
        <v>15.28</v>
      </c>
      <c r="N17211" s="20">
        <v>11.22</v>
      </c>
      <c r="AE17211">
        <f t="shared" si="268"/>
        <v>2013</v>
      </c>
    </row>
    <row r="17212" spans="1:31" x14ac:dyDescent="0.25">
      <c r="A17212" s="7">
        <v>17209</v>
      </c>
      <c r="B17212" s="8">
        <v>41338</v>
      </c>
      <c r="C17212" t="s">
        <v>3</v>
      </c>
      <c r="D17212" t="s">
        <v>655</v>
      </c>
      <c r="E17212" t="s">
        <v>9</v>
      </c>
      <c r="F17212" t="s">
        <v>734</v>
      </c>
      <c r="G17212" t="s">
        <v>1170</v>
      </c>
      <c r="H17212" s="135" t="s">
        <v>1496</v>
      </c>
      <c r="I17212" t="s">
        <v>1454</v>
      </c>
      <c r="J17212" s="20">
        <v>16</v>
      </c>
      <c r="K17212" s="20" t="s">
        <v>9</v>
      </c>
      <c r="L17212" t="s">
        <v>1464</v>
      </c>
      <c r="M17212" s="20">
        <v>3.52</v>
      </c>
      <c r="N17212" s="20">
        <v>5.48</v>
      </c>
      <c r="AE17212">
        <f t="shared" si="268"/>
        <v>2013</v>
      </c>
    </row>
    <row r="17213" spans="1:31" x14ac:dyDescent="0.25">
      <c r="A17213" s="7">
        <v>17210</v>
      </c>
      <c r="B17213" s="8">
        <v>41339</v>
      </c>
      <c r="C17213" t="s">
        <v>3</v>
      </c>
      <c r="D17213" t="s">
        <v>521</v>
      </c>
      <c r="E17213" t="s">
        <v>9</v>
      </c>
      <c r="F17213" t="s">
        <v>1181</v>
      </c>
      <c r="G17213" t="s">
        <v>732</v>
      </c>
      <c r="H17213" s="135" t="s">
        <v>2160</v>
      </c>
      <c r="I17213" t="s">
        <v>1458</v>
      </c>
      <c r="J17213" s="20">
        <v>10</v>
      </c>
      <c r="K17213" s="20" t="s">
        <v>3</v>
      </c>
      <c r="L17213" t="s">
        <v>1464</v>
      </c>
      <c r="M17213" s="20">
        <v>10</v>
      </c>
      <c r="N17213" s="20">
        <v>30</v>
      </c>
      <c r="AE17213">
        <f t="shared" si="268"/>
        <v>2013</v>
      </c>
    </row>
    <row r="17214" spans="1:31" x14ac:dyDescent="0.25">
      <c r="A17214" s="7">
        <v>17211</v>
      </c>
      <c r="B17214" s="8">
        <v>41340</v>
      </c>
      <c r="C17214" t="s">
        <v>3</v>
      </c>
      <c r="D17214" t="s">
        <v>1146</v>
      </c>
      <c r="E17214" t="s">
        <v>9</v>
      </c>
      <c r="F17214" t="s">
        <v>1159</v>
      </c>
      <c r="G17214" t="s">
        <v>870</v>
      </c>
      <c r="H17214" s="135" t="s">
        <v>1496</v>
      </c>
      <c r="I17214" t="s">
        <v>1454</v>
      </c>
      <c r="J17214" s="20">
        <v>32</v>
      </c>
      <c r="K17214" s="20" t="s">
        <v>9</v>
      </c>
      <c r="L17214" t="s">
        <v>1464</v>
      </c>
      <c r="M17214" s="20">
        <v>7.04</v>
      </c>
      <c r="N17214" s="20">
        <v>9.9600000000000009</v>
      </c>
      <c r="AE17214">
        <f t="shared" si="268"/>
        <v>2013</v>
      </c>
    </row>
    <row r="17215" spans="1:31" x14ac:dyDescent="0.25">
      <c r="A17215" s="7">
        <v>17212</v>
      </c>
      <c r="B17215" s="8">
        <v>41340</v>
      </c>
      <c r="C17215" t="s">
        <v>3</v>
      </c>
      <c r="D17215" t="s">
        <v>543</v>
      </c>
      <c r="E17215" t="s">
        <v>9</v>
      </c>
      <c r="F17215" t="s">
        <v>45</v>
      </c>
      <c r="G17215" t="s">
        <v>1170</v>
      </c>
      <c r="H17215" s="135" t="s">
        <v>1496</v>
      </c>
      <c r="I17215" t="s">
        <v>1454</v>
      </c>
      <c r="J17215" s="20">
        <v>60</v>
      </c>
      <c r="K17215" s="20" t="s">
        <v>9</v>
      </c>
      <c r="L17215" t="s">
        <v>1464</v>
      </c>
      <c r="M17215" s="20">
        <v>13.2</v>
      </c>
      <c r="N17215" s="20">
        <v>17.8</v>
      </c>
      <c r="AE17215">
        <f t="shared" si="268"/>
        <v>2013</v>
      </c>
    </row>
    <row r="17216" spans="1:31" x14ac:dyDescent="0.25">
      <c r="A17216" s="7">
        <v>17213</v>
      </c>
      <c r="B17216" s="8">
        <v>41341</v>
      </c>
      <c r="C17216" t="s">
        <v>3</v>
      </c>
      <c r="D17216" t="s">
        <v>1082</v>
      </c>
      <c r="E17216" t="s">
        <v>9</v>
      </c>
      <c r="F17216" t="s">
        <v>1150</v>
      </c>
      <c r="G17216" t="s">
        <v>732</v>
      </c>
      <c r="H17216" s="135" t="s">
        <v>2131</v>
      </c>
      <c r="I17216" t="s">
        <v>1455</v>
      </c>
      <c r="J17216" s="20">
        <v>46</v>
      </c>
      <c r="K17216" s="20" t="s">
        <v>1465</v>
      </c>
      <c r="L17216" t="s">
        <v>1466</v>
      </c>
      <c r="M17216" s="20">
        <v>5.75</v>
      </c>
      <c r="N17216" s="20">
        <v>5.75</v>
      </c>
      <c r="AE17216">
        <f t="shared" si="268"/>
        <v>2013</v>
      </c>
    </row>
    <row r="17217" spans="1:31" x14ac:dyDescent="0.25">
      <c r="A17217" s="7">
        <v>17214</v>
      </c>
      <c r="B17217" s="8">
        <v>41341</v>
      </c>
      <c r="C17217" t="s">
        <v>3</v>
      </c>
      <c r="D17217" t="s">
        <v>233</v>
      </c>
      <c r="E17217" t="s">
        <v>9</v>
      </c>
      <c r="F17217" t="s">
        <v>543</v>
      </c>
      <c r="G17217" t="s">
        <v>377</v>
      </c>
      <c r="H17217" s="135" t="s">
        <v>1496</v>
      </c>
      <c r="I17217" t="s">
        <v>1454</v>
      </c>
      <c r="J17217" s="20">
        <v>26</v>
      </c>
      <c r="K17217" s="20" t="s">
        <v>3</v>
      </c>
      <c r="L17217" t="s">
        <v>1464</v>
      </c>
      <c r="M17217" s="20">
        <v>8.2800000000000011</v>
      </c>
      <c r="N17217" s="20">
        <v>5.72</v>
      </c>
      <c r="AE17217">
        <f t="shared" si="268"/>
        <v>2013</v>
      </c>
    </row>
    <row r="17218" spans="1:31" x14ac:dyDescent="0.25">
      <c r="A17218" s="7">
        <v>17215</v>
      </c>
      <c r="B17218" s="8">
        <v>41341</v>
      </c>
      <c r="C17218" t="s">
        <v>3</v>
      </c>
      <c r="D17218" t="s">
        <v>868</v>
      </c>
      <c r="E17218" t="s">
        <v>9</v>
      </c>
      <c r="F17218" t="s">
        <v>733</v>
      </c>
      <c r="G17218" t="s">
        <v>1170</v>
      </c>
      <c r="H17218" s="135" t="s">
        <v>3198</v>
      </c>
      <c r="I17218" t="s">
        <v>1454</v>
      </c>
      <c r="J17218" s="20">
        <v>82</v>
      </c>
      <c r="K17218" s="20" t="s">
        <v>3</v>
      </c>
      <c r="L17218" t="s">
        <v>1463</v>
      </c>
      <c r="M17218" s="20">
        <v>22.32</v>
      </c>
      <c r="N17218" s="20">
        <v>19.68</v>
      </c>
      <c r="AE17218">
        <f t="shared" si="268"/>
        <v>2013</v>
      </c>
    </row>
    <row r="17219" spans="1:31" x14ac:dyDescent="0.25">
      <c r="A17219" s="7">
        <v>17216</v>
      </c>
      <c r="B17219" s="8">
        <v>41342</v>
      </c>
      <c r="C17219" t="s">
        <v>3</v>
      </c>
      <c r="D17219" t="s">
        <v>1085</v>
      </c>
      <c r="E17219" t="s">
        <v>9</v>
      </c>
      <c r="F17219" t="s">
        <v>900</v>
      </c>
      <c r="G17219" t="s">
        <v>714</v>
      </c>
      <c r="H17219" s="136" t="s">
        <v>2215</v>
      </c>
      <c r="I17219" t="s">
        <v>1454</v>
      </c>
      <c r="J17219" s="20">
        <v>20</v>
      </c>
      <c r="K17219" s="20" t="s">
        <v>3</v>
      </c>
      <c r="L17219" t="s">
        <v>1464</v>
      </c>
      <c r="M17219" s="20">
        <v>6.6</v>
      </c>
      <c r="N17219" s="20">
        <v>4.4000000000000004</v>
      </c>
      <c r="AE17219">
        <f t="shared" si="268"/>
        <v>2013</v>
      </c>
    </row>
    <row r="17220" spans="1:31" x14ac:dyDescent="0.25">
      <c r="A17220" s="7">
        <v>17217</v>
      </c>
      <c r="B17220" s="8">
        <v>41342</v>
      </c>
      <c r="C17220" t="s">
        <v>3</v>
      </c>
      <c r="D17220" t="s">
        <v>1092</v>
      </c>
      <c r="E17220" t="s">
        <v>9</v>
      </c>
      <c r="F17220" t="s">
        <v>1159</v>
      </c>
      <c r="G17220" t="s">
        <v>1170</v>
      </c>
      <c r="H17220" s="135" t="s">
        <v>3191</v>
      </c>
      <c r="I17220" t="s">
        <v>1454</v>
      </c>
      <c r="J17220" s="20">
        <v>18</v>
      </c>
      <c r="K17220" s="20" t="s">
        <v>1465</v>
      </c>
      <c r="L17220" t="s">
        <v>1466</v>
      </c>
      <c r="M17220" s="20">
        <v>4.5</v>
      </c>
      <c r="N17220" s="20">
        <v>4.5</v>
      </c>
      <c r="AE17220">
        <f t="shared" ref="AE17220:AE17283" si="269">YEAR(B17220)</f>
        <v>2013</v>
      </c>
    </row>
    <row r="17221" spans="1:31" x14ac:dyDescent="0.25">
      <c r="A17221" s="7">
        <v>17218</v>
      </c>
      <c r="B17221" s="8">
        <v>41342</v>
      </c>
      <c r="C17221" t="s">
        <v>3</v>
      </c>
      <c r="D17221" t="s">
        <v>1052</v>
      </c>
      <c r="E17221" t="s">
        <v>9</v>
      </c>
      <c r="F17221" t="s">
        <v>1017</v>
      </c>
      <c r="G17221" t="s">
        <v>929</v>
      </c>
      <c r="H17221" s="135" t="s">
        <v>2683</v>
      </c>
      <c r="I17221" t="s">
        <v>1454</v>
      </c>
      <c r="J17221" s="20">
        <v>16</v>
      </c>
      <c r="K17221" s="20" t="s">
        <v>3</v>
      </c>
      <c r="L17221" t="s">
        <v>1464</v>
      </c>
      <c r="M17221" s="20">
        <v>5.48</v>
      </c>
      <c r="N17221" s="20">
        <v>3.52</v>
      </c>
      <c r="AE17221">
        <f t="shared" si="269"/>
        <v>2013</v>
      </c>
    </row>
    <row r="17222" spans="1:31" x14ac:dyDescent="0.25">
      <c r="A17222" s="7">
        <v>17219</v>
      </c>
      <c r="B17222" s="8">
        <v>41342</v>
      </c>
      <c r="C17222" t="s">
        <v>3</v>
      </c>
      <c r="D17222" t="s">
        <v>1177</v>
      </c>
      <c r="E17222" t="s">
        <v>9</v>
      </c>
      <c r="F17222" t="s">
        <v>1162</v>
      </c>
      <c r="G17222" t="s">
        <v>17</v>
      </c>
      <c r="H17222" s="135" t="s">
        <v>1568</v>
      </c>
      <c r="I17222" t="s">
        <v>1454</v>
      </c>
      <c r="J17222" s="20">
        <v>40</v>
      </c>
      <c r="K17222" s="20" t="s">
        <v>1465</v>
      </c>
      <c r="L17222" t="s">
        <v>1466</v>
      </c>
      <c r="M17222" s="20">
        <v>10</v>
      </c>
      <c r="N17222" s="20">
        <v>10</v>
      </c>
      <c r="AE17222">
        <f t="shared" si="269"/>
        <v>2013</v>
      </c>
    </row>
    <row r="17223" spans="1:31" x14ac:dyDescent="0.25">
      <c r="A17223" s="7">
        <v>17220</v>
      </c>
      <c r="B17223" s="8">
        <v>41342</v>
      </c>
      <c r="C17223" t="s">
        <v>3</v>
      </c>
      <c r="D17223" t="s">
        <v>1178</v>
      </c>
      <c r="E17223" t="s">
        <v>9</v>
      </c>
      <c r="F17223" t="s">
        <v>1164</v>
      </c>
      <c r="G17223" t="s">
        <v>895</v>
      </c>
      <c r="H17223" s="135" t="s">
        <v>2635</v>
      </c>
      <c r="I17223" t="s">
        <v>1454</v>
      </c>
      <c r="J17223" s="20">
        <v>15</v>
      </c>
      <c r="K17223" s="20" t="s">
        <v>9</v>
      </c>
      <c r="L17223" t="s">
        <v>1464</v>
      </c>
      <c r="M17223" s="20">
        <v>3.3</v>
      </c>
      <c r="N17223" s="20">
        <v>5.2</v>
      </c>
      <c r="AE17223">
        <f t="shared" si="269"/>
        <v>2013</v>
      </c>
    </row>
    <row r="17224" spans="1:31" x14ac:dyDescent="0.25">
      <c r="A17224" s="7">
        <v>17221</v>
      </c>
      <c r="B17224" s="8">
        <v>41342</v>
      </c>
      <c r="C17224" t="s">
        <v>3</v>
      </c>
      <c r="D17224" t="s">
        <v>295</v>
      </c>
      <c r="E17224" t="s">
        <v>9</v>
      </c>
      <c r="F17224" t="s">
        <v>624</v>
      </c>
      <c r="G17224" t="s">
        <v>1170</v>
      </c>
      <c r="H17224" s="135" t="s">
        <v>3210</v>
      </c>
      <c r="I17224" t="s">
        <v>1454</v>
      </c>
      <c r="J17224" s="20">
        <v>25</v>
      </c>
      <c r="K17224" s="20" t="s">
        <v>3</v>
      </c>
      <c r="L17224" t="s">
        <v>1464</v>
      </c>
      <c r="M17224" s="20">
        <v>8</v>
      </c>
      <c r="N17224" s="20">
        <v>5.5</v>
      </c>
      <c r="AE17224">
        <f t="shared" si="269"/>
        <v>2013</v>
      </c>
    </row>
    <row r="17225" spans="1:31" x14ac:dyDescent="0.25">
      <c r="A17225" s="7">
        <v>17222</v>
      </c>
      <c r="B17225" s="8">
        <v>41343</v>
      </c>
      <c r="C17225" t="s">
        <v>3</v>
      </c>
      <c r="D17225" t="s">
        <v>787</v>
      </c>
      <c r="E17225" t="s">
        <v>9</v>
      </c>
      <c r="F17225" t="s">
        <v>1164</v>
      </c>
      <c r="G17225" t="s">
        <v>929</v>
      </c>
      <c r="H17225" s="135" t="s">
        <v>2984</v>
      </c>
      <c r="I17225" t="s">
        <v>1454</v>
      </c>
      <c r="J17225" s="20">
        <v>14</v>
      </c>
      <c r="K17225" s="20" t="s">
        <v>3</v>
      </c>
      <c r="L17225" t="s">
        <v>1464</v>
      </c>
      <c r="M17225" s="20">
        <v>4.92</v>
      </c>
      <c r="N17225" s="20">
        <v>3.08</v>
      </c>
      <c r="AE17225">
        <f t="shared" si="269"/>
        <v>2013</v>
      </c>
    </row>
    <row r="17226" spans="1:31" x14ac:dyDescent="0.25">
      <c r="A17226" s="7">
        <v>17223</v>
      </c>
      <c r="B17226" s="8">
        <v>41343</v>
      </c>
      <c r="C17226" t="s">
        <v>3</v>
      </c>
      <c r="D17226" t="s">
        <v>787</v>
      </c>
      <c r="E17226" t="s">
        <v>9</v>
      </c>
      <c r="F17226" t="s">
        <v>733</v>
      </c>
      <c r="G17226" t="s">
        <v>1170</v>
      </c>
      <c r="H17226" s="135" t="s">
        <v>3211</v>
      </c>
      <c r="I17226" t="s">
        <v>1454</v>
      </c>
      <c r="J17226" s="20">
        <v>12</v>
      </c>
      <c r="K17226" s="20" t="s">
        <v>9</v>
      </c>
      <c r="L17226" t="s">
        <v>1464</v>
      </c>
      <c r="M17226" s="20">
        <v>2.64</v>
      </c>
      <c r="N17226" s="20">
        <v>4.3599999999999994</v>
      </c>
      <c r="AE17226">
        <f t="shared" si="269"/>
        <v>2013</v>
      </c>
    </row>
    <row r="17227" spans="1:31" x14ac:dyDescent="0.25">
      <c r="A17227" s="7">
        <v>17224</v>
      </c>
      <c r="B17227" s="8">
        <v>41345</v>
      </c>
      <c r="C17227" t="s">
        <v>3</v>
      </c>
      <c r="D17227" t="s">
        <v>1182</v>
      </c>
      <c r="E17227" t="s">
        <v>9</v>
      </c>
      <c r="F17227" t="s">
        <v>678</v>
      </c>
      <c r="G17227" t="s">
        <v>24</v>
      </c>
      <c r="H17227" s="135" t="s">
        <v>1572</v>
      </c>
      <c r="I17227" t="s">
        <v>1458</v>
      </c>
      <c r="J17227" s="20">
        <v>8</v>
      </c>
      <c r="K17227" s="20" t="s">
        <v>3</v>
      </c>
      <c r="L17227" t="s">
        <v>1463</v>
      </c>
      <c r="M17227" s="20">
        <v>30</v>
      </c>
      <c r="N17227" s="20">
        <v>10</v>
      </c>
      <c r="AE17227">
        <f t="shared" si="269"/>
        <v>2013</v>
      </c>
    </row>
    <row r="17228" spans="1:31" x14ac:dyDescent="0.25">
      <c r="A17228" s="7">
        <v>17225</v>
      </c>
      <c r="B17228" s="8">
        <v>41345</v>
      </c>
      <c r="C17228" t="s">
        <v>3</v>
      </c>
      <c r="D17228" t="s">
        <v>1183</v>
      </c>
      <c r="E17228" t="s">
        <v>9</v>
      </c>
      <c r="F17228" t="s">
        <v>678</v>
      </c>
      <c r="G17228" t="s">
        <v>648</v>
      </c>
      <c r="H17228" s="135" t="s">
        <v>1877</v>
      </c>
      <c r="I17228" t="s">
        <v>1458</v>
      </c>
      <c r="J17228" s="20">
        <v>6</v>
      </c>
      <c r="K17228" s="20" t="s">
        <v>1465</v>
      </c>
      <c r="L17228" t="s">
        <v>1466</v>
      </c>
      <c r="M17228" s="20">
        <v>30</v>
      </c>
      <c r="N17228" s="20">
        <v>10</v>
      </c>
      <c r="AE17228">
        <f t="shared" si="269"/>
        <v>2013</v>
      </c>
    </row>
    <row r="17229" spans="1:31" x14ac:dyDescent="0.25">
      <c r="A17229" s="7">
        <v>17226</v>
      </c>
      <c r="B17229" s="8">
        <v>41348</v>
      </c>
      <c r="C17229" t="s">
        <v>3</v>
      </c>
      <c r="D17229" t="s">
        <v>1092</v>
      </c>
      <c r="E17229" t="s">
        <v>9</v>
      </c>
      <c r="F17229" t="s">
        <v>1113</v>
      </c>
      <c r="G17229" t="s">
        <v>648</v>
      </c>
      <c r="H17229" s="135" t="s">
        <v>2177</v>
      </c>
      <c r="I17229" t="s">
        <v>1454</v>
      </c>
      <c r="J17229" s="20">
        <v>60</v>
      </c>
      <c r="K17229" s="20" t="s">
        <v>3</v>
      </c>
      <c r="L17229" t="s">
        <v>1464</v>
      </c>
      <c r="M17229" s="20">
        <v>17.8</v>
      </c>
      <c r="N17229" s="20">
        <v>13.2</v>
      </c>
      <c r="AE17229">
        <f t="shared" si="269"/>
        <v>2013</v>
      </c>
    </row>
    <row r="17230" spans="1:31" x14ac:dyDescent="0.25">
      <c r="A17230" s="7">
        <v>17227</v>
      </c>
      <c r="B17230" s="8">
        <v>41348</v>
      </c>
      <c r="C17230" t="s">
        <v>3</v>
      </c>
      <c r="D17230" t="s">
        <v>168</v>
      </c>
      <c r="E17230" t="s">
        <v>9</v>
      </c>
      <c r="F17230" t="s">
        <v>235</v>
      </c>
      <c r="G17230" t="s">
        <v>17</v>
      </c>
      <c r="H17230" s="135" t="s">
        <v>1502</v>
      </c>
      <c r="I17230" t="s">
        <v>1454</v>
      </c>
      <c r="J17230" s="20">
        <v>43</v>
      </c>
      <c r="K17230" s="20" t="s">
        <v>9</v>
      </c>
      <c r="L17230" t="s">
        <v>1464</v>
      </c>
      <c r="M17230" s="20">
        <v>9.4600000000000009</v>
      </c>
      <c r="N17230" s="20">
        <v>13.04</v>
      </c>
      <c r="AE17230">
        <f t="shared" si="269"/>
        <v>2013</v>
      </c>
    </row>
    <row r="17231" spans="1:31" x14ac:dyDescent="0.25">
      <c r="A17231" s="7">
        <v>17228</v>
      </c>
      <c r="B17231" s="8">
        <v>41349</v>
      </c>
      <c r="C17231" t="s">
        <v>3</v>
      </c>
      <c r="D17231" t="s">
        <v>1119</v>
      </c>
      <c r="E17231" t="s">
        <v>9</v>
      </c>
      <c r="F17231" t="s">
        <v>1116</v>
      </c>
      <c r="G17231" t="s">
        <v>1016</v>
      </c>
      <c r="H17231" s="9" t="s">
        <v>3212</v>
      </c>
      <c r="I17231" t="s">
        <v>1454</v>
      </c>
      <c r="J17231" s="20">
        <v>16</v>
      </c>
      <c r="K17231" s="20" t="s">
        <v>3</v>
      </c>
      <c r="L17231" t="s">
        <v>1463</v>
      </c>
      <c r="M17231" s="20">
        <v>5.16</v>
      </c>
      <c r="N17231" s="20">
        <v>3.84</v>
      </c>
      <c r="AE17231">
        <f t="shared" si="269"/>
        <v>2013</v>
      </c>
    </row>
    <row r="17232" spans="1:31" x14ac:dyDescent="0.25">
      <c r="A17232" s="7">
        <v>17229</v>
      </c>
      <c r="B17232" s="8">
        <v>41350</v>
      </c>
      <c r="C17232" t="s">
        <v>3</v>
      </c>
      <c r="D17232" t="s">
        <v>1155</v>
      </c>
      <c r="E17232" t="s">
        <v>9</v>
      </c>
      <c r="F17232" t="s">
        <v>667</v>
      </c>
      <c r="G17232" t="s">
        <v>648</v>
      </c>
      <c r="H17232" s="135" t="s">
        <v>2041</v>
      </c>
      <c r="I17232" t="s">
        <v>1454</v>
      </c>
      <c r="J17232" s="20">
        <v>63</v>
      </c>
      <c r="K17232" s="20" t="s">
        <v>1465</v>
      </c>
      <c r="L17232" t="s">
        <v>1466</v>
      </c>
      <c r="M17232" s="20">
        <v>15.75</v>
      </c>
      <c r="N17232" s="20">
        <v>15.75</v>
      </c>
      <c r="AE17232">
        <f t="shared" si="269"/>
        <v>2013</v>
      </c>
    </row>
    <row r="17233" spans="1:31" x14ac:dyDescent="0.25">
      <c r="A17233" s="7">
        <v>17230</v>
      </c>
      <c r="B17233" s="8">
        <v>41350</v>
      </c>
      <c r="C17233" t="s">
        <v>3</v>
      </c>
      <c r="D17233" t="s">
        <v>984</v>
      </c>
      <c r="E17233" t="s">
        <v>9</v>
      </c>
      <c r="F17233" t="s">
        <v>860</v>
      </c>
      <c r="G17233" t="s">
        <v>929</v>
      </c>
      <c r="H17233" s="9" t="s">
        <v>2652</v>
      </c>
      <c r="I17233" t="s">
        <v>1454</v>
      </c>
      <c r="J17233" s="20">
        <v>22</v>
      </c>
      <c r="K17233" s="20" t="s">
        <v>9</v>
      </c>
      <c r="L17233" t="s">
        <v>1464</v>
      </c>
      <c r="M17233" s="20">
        <v>4.84</v>
      </c>
      <c r="N17233" s="20">
        <v>7.16</v>
      </c>
      <c r="AE17233">
        <f t="shared" si="269"/>
        <v>2013</v>
      </c>
    </row>
    <row r="17234" spans="1:31" x14ac:dyDescent="0.25">
      <c r="A17234" s="7">
        <v>17231</v>
      </c>
      <c r="B17234" s="8">
        <v>41350</v>
      </c>
      <c r="C17234" t="s">
        <v>3</v>
      </c>
      <c r="D17234" t="s">
        <v>984</v>
      </c>
      <c r="E17234" t="s">
        <v>9</v>
      </c>
      <c r="F17234" t="s">
        <v>810</v>
      </c>
      <c r="G17234" t="s">
        <v>929</v>
      </c>
      <c r="H17234" s="135" t="s">
        <v>2678</v>
      </c>
      <c r="I17234" t="s">
        <v>1454</v>
      </c>
      <c r="J17234" s="20">
        <v>26</v>
      </c>
      <c r="K17234" s="20" t="s">
        <v>9</v>
      </c>
      <c r="L17234" t="s">
        <v>1463</v>
      </c>
      <c r="M17234" s="20">
        <v>6.24</v>
      </c>
      <c r="N17234" s="20">
        <v>7.76</v>
      </c>
      <c r="AE17234">
        <f t="shared" si="269"/>
        <v>2013</v>
      </c>
    </row>
    <row r="17235" spans="1:31" x14ac:dyDescent="0.25">
      <c r="A17235" s="7">
        <v>17232</v>
      </c>
      <c r="B17235" s="8">
        <v>41350</v>
      </c>
      <c r="C17235" t="s">
        <v>3</v>
      </c>
      <c r="D17235" t="s">
        <v>1177</v>
      </c>
      <c r="E17235" t="s">
        <v>9</v>
      </c>
      <c r="F17235" t="s">
        <v>868</v>
      </c>
      <c r="G17235" t="s">
        <v>17</v>
      </c>
      <c r="H17235" s="135" t="s">
        <v>1500</v>
      </c>
      <c r="I17235" t="s">
        <v>1455</v>
      </c>
      <c r="J17235" s="20">
        <v>18</v>
      </c>
      <c r="K17235" s="20" t="s">
        <v>1465</v>
      </c>
      <c r="L17235" t="s">
        <v>1466</v>
      </c>
      <c r="M17235" s="20">
        <v>2.25</v>
      </c>
      <c r="N17235" s="20">
        <v>2.25</v>
      </c>
      <c r="AE17235">
        <f t="shared" si="269"/>
        <v>2013</v>
      </c>
    </row>
    <row r="17236" spans="1:31" x14ac:dyDescent="0.25">
      <c r="A17236" s="7">
        <v>17233</v>
      </c>
      <c r="B17236" s="8">
        <v>41350</v>
      </c>
      <c r="C17236" t="s">
        <v>3</v>
      </c>
      <c r="D17236" t="s">
        <v>655</v>
      </c>
      <c r="E17236" t="s">
        <v>9</v>
      </c>
      <c r="F17236" t="s">
        <v>734</v>
      </c>
      <c r="G17236" t="s">
        <v>1170</v>
      </c>
      <c r="H17236" s="135" t="s">
        <v>3203</v>
      </c>
      <c r="I17236" t="s">
        <v>1454</v>
      </c>
      <c r="J17236" s="20">
        <v>15</v>
      </c>
      <c r="K17236" s="20" t="s">
        <v>1465</v>
      </c>
      <c r="L17236" t="s">
        <v>1466</v>
      </c>
      <c r="M17236" s="20">
        <v>3.75</v>
      </c>
      <c r="N17236" s="20">
        <v>3.75</v>
      </c>
      <c r="AE17236">
        <f t="shared" si="269"/>
        <v>2013</v>
      </c>
    </row>
    <row r="17237" spans="1:31" x14ac:dyDescent="0.25">
      <c r="A17237" s="7">
        <v>17234</v>
      </c>
      <c r="B17237" s="8">
        <v>41350</v>
      </c>
      <c r="C17237" t="s">
        <v>3</v>
      </c>
      <c r="D17237" t="s">
        <v>984</v>
      </c>
      <c r="E17237" t="s">
        <v>9</v>
      </c>
      <c r="F17237" t="s">
        <v>667</v>
      </c>
      <c r="G17237" t="s">
        <v>648</v>
      </c>
      <c r="H17237" s="9" t="s">
        <v>1797</v>
      </c>
      <c r="I17237" t="s">
        <v>1454</v>
      </c>
      <c r="J17237" s="20">
        <v>73</v>
      </c>
      <c r="K17237" s="20" t="s">
        <v>9</v>
      </c>
      <c r="L17237" t="s">
        <v>1463</v>
      </c>
      <c r="M17237" s="20">
        <v>17.52</v>
      </c>
      <c r="N17237" s="20">
        <v>19.98</v>
      </c>
      <c r="AE17237">
        <f t="shared" si="269"/>
        <v>2013</v>
      </c>
    </row>
    <row r="17238" spans="1:31" x14ac:dyDescent="0.25">
      <c r="A17238" s="7">
        <v>17235</v>
      </c>
      <c r="B17238" s="8">
        <v>41351</v>
      </c>
      <c r="C17238" t="s">
        <v>3</v>
      </c>
      <c r="D17238" t="s">
        <v>1159</v>
      </c>
      <c r="E17238" t="s">
        <v>9</v>
      </c>
      <c r="F17238" t="s">
        <v>1093</v>
      </c>
      <c r="G17238" t="s">
        <v>929</v>
      </c>
      <c r="H17238" s="135" t="s">
        <v>1496</v>
      </c>
      <c r="I17238" t="s">
        <v>1455</v>
      </c>
      <c r="J17238" s="20">
        <v>28</v>
      </c>
      <c r="K17238" s="20" t="s">
        <v>1465</v>
      </c>
      <c r="L17238" t="s">
        <v>1466</v>
      </c>
      <c r="M17238" s="20">
        <v>3.5</v>
      </c>
      <c r="N17238" s="20">
        <v>3.5</v>
      </c>
      <c r="AE17238">
        <f t="shared" si="269"/>
        <v>2013</v>
      </c>
    </row>
    <row r="17239" spans="1:31" x14ac:dyDescent="0.25">
      <c r="A17239" s="7">
        <v>17236</v>
      </c>
      <c r="B17239" s="8">
        <v>41351</v>
      </c>
      <c r="C17239" t="s">
        <v>3</v>
      </c>
      <c r="D17239" t="s">
        <v>1159</v>
      </c>
      <c r="E17239" t="s">
        <v>9</v>
      </c>
      <c r="F17239" t="s">
        <v>1093</v>
      </c>
      <c r="G17239" t="s">
        <v>24</v>
      </c>
      <c r="H17239" s="136" t="s">
        <v>1496</v>
      </c>
      <c r="I17239" t="s">
        <v>1455</v>
      </c>
      <c r="J17239" s="20">
        <v>63</v>
      </c>
      <c r="K17239" s="20" t="s">
        <v>1465</v>
      </c>
      <c r="L17239" t="s">
        <v>1466</v>
      </c>
      <c r="M17239" s="20">
        <v>7.875</v>
      </c>
      <c r="N17239" s="20">
        <v>7.875</v>
      </c>
      <c r="AE17239">
        <f t="shared" si="269"/>
        <v>2013</v>
      </c>
    </row>
    <row r="17240" spans="1:31" x14ac:dyDescent="0.25">
      <c r="A17240" s="7">
        <v>17237</v>
      </c>
      <c r="B17240" s="8">
        <v>41352</v>
      </c>
      <c r="C17240" t="s">
        <v>3</v>
      </c>
      <c r="D17240" t="s">
        <v>973</v>
      </c>
      <c r="E17240" t="s">
        <v>9</v>
      </c>
      <c r="F17240" t="s">
        <v>1045</v>
      </c>
      <c r="G17240" t="s">
        <v>648</v>
      </c>
      <c r="H17240" s="135" t="s">
        <v>3132</v>
      </c>
      <c r="I17240" t="s">
        <v>1454</v>
      </c>
      <c r="J17240" s="20">
        <v>61</v>
      </c>
      <c r="K17240" s="20" t="s">
        <v>9</v>
      </c>
      <c r="L17240" t="s">
        <v>1464</v>
      </c>
      <c r="M17240" s="20">
        <v>13.42</v>
      </c>
      <c r="N17240" s="20">
        <v>18.079999999999998</v>
      </c>
      <c r="AE17240">
        <f t="shared" si="269"/>
        <v>2013</v>
      </c>
    </row>
    <row r="17241" spans="1:31" x14ac:dyDescent="0.25">
      <c r="A17241" s="7">
        <v>17238</v>
      </c>
      <c r="B17241" s="8">
        <v>41352</v>
      </c>
      <c r="C17241" t="s">
        <v>3</v>
      </c>
      <c r="D17241" t="s">
        <v>518</v>
      </c>
      <c r="E17241" t="s">
        <v>9</v>
      </c>
      <c r="F17241" t="s">
        <v>624</v>
      </c>
      <c r="G17241" t="s">
        <v>14</v>
      </c>
      <c r="H17241" s="135" t="s">
        <v>1496</v>
      </c>
      <c r="I17241" t="s">
        <v>1454</v>
      </c>
      <c r="J17241" s="20">
        <v>35</v>
      </c>
      <c r="K17241" s="20" t="s">
        <v>3</v>
      </c>
      <c r="L17241" t="s">
        <v>1464</v>
      </c>
      <c r="M17241" s="20">
        <v>10.8</v>
      </c>
      <c r="N17241" s="20">
        <v>7.7</v>
      </c>
      <c r="AE17241">
        <f t="shared" si="269"/>
        <v>2013</v>
      </c>
    </row>
    <row r="17242" spans="1:31" x14ac:dyDescent="0.25">
      <c r="A17242" s="7">
        <v>17239</v>
      </c>
      <c r="B17242" s="8">
        <v>41356</v>
      </c>
      <c r="C17242" t="s">
        <v>3</v>
      </c>
      <c r="D17242" t="s">
        <v>1146</v>
      </c>
      <c r="E17242" t="s">
        <v>9</v>
      </c>
      <c r="F17242" t="s">
        <v>1147</v>
      </c>
      <c r="G17242" t="s">
        <v>648</v>
      </c>
      <c r="H17242" s="9" t="s">
        <v>1797</v>
      </c>
      <c r="I17242" t="s">
        <v>1454</v>
      </c>
      <c r="J17242" s="20">
        <v>55</v>
      </c>
      <c r="K17242" s="20" t="s">
        <v>9</v>
      </c>
      <c r="L17242" t="s">
        <v>1464</v>
      </c>
      <c r="M17242" s="20">
        <v>12.1</v>
      </c>
      <c r="N17242" s="20">
        <v>16.399999999999999</v>
      </c>
      <c r="AE17242">
        <f t="shared" si="269"/>
        <v>2013</v>
      </c>
    </row>
    <row r="17243" spans="1:31" x14ac:dyDescent="0.25">
      <c r="A17243" s="7">
        <v>17240</v>
      </c>
      <c r="B17243" s="8">
        <v>41356</v>
      </c>
      <c r="C17243" t="s">
        <v>3</v>
      </c>
      <c r="D17243" t="s">
        <v>1146</v>
      </c>
      <c r="E17243" t="s">
        <v>9</v>
      </c>
      <c r="F17243" t="s">
        <v>1181</v>
      </c>
      <c r="G17243" t="s">
        <v>732</v>
      </c>
      <c r="H17243" s="135" t="s">
        <v>2138</v>
      </c>
      <c r="I17243" t="s">
        <v>1454</v>
      </c>
      <c r="J17243" s="20">
        <v>20</v>
      </c>
      <c r="K17243" s="20" t="s">
        <v>3</v>
      </c>
      <c r="L17243" t="s">
        <v>1464</v>
      </c>
      <c r="M17243" s="20">
        <v>6.6</v>
      </c>
      <c r="N17243" s="20">
        <v>4.4000000000000004</v>
      </c>
      <c r="AE17243">
        <f t="shared" si="269"/>
        <v>2013</v>
      </c>
    </row>
    <row r="17244" spans="1:31" x14ac:dyDescent="0.25">
      <c r="A17244" s="7">
        <v>17241</v>
      </c>
      <c r="B17244" s="8">
        <v>41357</v>
      </c>
      <c r="C17244" t="s">
        <v>3</v>
      </c>
      <c r="D17244" t="s">
        <v>779</v>
      </c>
      <c r="E17244" t="s">
        <v>9</v>
      </c>
      <c r="F17244" t="s">
        <v>833</v>
      </c>
      <c r="G17244" t="s">
        <v>732</v>
      </c>
      <c r="H17244" s="135" t="s">
        <v>2175</v>
      </c>
      <c r="I17244" t="s">
        <v>1454</v>
      </c>
      <c r="J17244" s="20">
        <v>40</v>
      </c>
      <c r="K17244" s="20" t="s">
        <v>3</v>
      </c>
      <c r="L17244" t="s">
        <v>1463</v>
      </c>
      <c r="M17244" s="20">
        <v>11.4</v>
      </c>
      <c r="N17244" s="20">
        <v>9.6</v>
      </c>
      <c r="AE17244">
        <f t="shared" si="269"/>
        <v>2013</v>
      </c>
    </row>
    <row r="17245" spans="1:31" x14ac:dyDescent="0.25">
      <c r="A17245" s="7">
        <v>17242</v>
      </c>
      <c r="B17245" s="8">
        <v>41357</v>
      </c>
      <c r="C17245" t="s">
        <v>3</v>
      </c>
      <c r="D17245" t="s">
        <v>1092</v>
      </c>
      <c r="E17245" t="s">
        <v>9</v>
      </c>
      <c r="F17245" t="s">
        <v>19</v>
      </c>
      <c r="G17245" t="s">
        <v>569</v>
      </c>
      <c r="H17245" s="136" t="s">
        <v>1748</v>
      </c>
      <c r="I17245" t="s">
        <v>1454</v>
      </c>
      <c r="J17245" s="20">
        <v>20</v>
      </c>
      <c r="K17245" s="20" t="s">
        <v>9</v>
      </c>
      <c r="L17245" t="s">
        <v>1464</v>
      </c>
      <c r="M17245" s="20">
        <v>4.4000000000000004</v>
      </c>
      <c r="N17245" s="20">
        <v>6.6</v>
      </c>
      <c r="AE17245">
        <f t="shared" si="269"/>
        <v>2013</v>
      </c>
    </row>
    <row r="17246" spans="1:31" x14ac:dyDescent="0.25">
      <c r="A17246" s="7">
        <v>17243</v>
      </c>
      <c r="B17246" s="8">
        <v>41357</v>
      </c>
      <c r="C17246" t="s">
        <v>3</v>
      </c>
      <c r="D17246" t="s">
        <v>1092</v>
      </c>
      <c r="E17246" t="s">
        <v>9</v>
      </c>
      <c r="F17246" t="s">
        <v>1135</v>
      </c>
      <c r="G17246" t="s">
        <v>1016</v>
      </c>
      <c r="H17246" s="9" t="s">
        <v>2915</v>
      </c>
      <c r="I17246" t="s">
        <v>1454</v>
      </c>
      <c r="J17246" s="20">
        <v>55</v>
      </c>
      <c r="K17246" s="20" t="s">
        <v>9</v>
      </c>
      <c r="L17246" t="s">
        <v>1464</v>
      </c>
      <c r="M17246" s="20">
        <v>12.1</v>
      </c>
      <c r="N17246" s="20">
        <v>16.399999999999999</v>
      </c>
      <c r="AE17246">
        <f t="shared" si="269"/>
        <v>2013</v>
      </c>
    </row>
    <row r="17247" spans="1:31" x14ac:dyDescent="0.25">
      <c r="A17247" s="7">
        <v>17244</v>
      </c>
      <c r="B17247" s="8">
        <v>41358</v>
      </c>
      <c r="C17247" t="s">
        <v>3</v>
      </c>
      <c r="D17247" t="s">
        <v>1095</v>
      </c>
      <c r="E17247" t="s">
        <v>9</v>
      </c>
      <c r="F17247" t="s">
        <v>1159</v>
      </c>
      <c r="G17247" t="s">
        <v>714</v>
      </c>
      <c r="H17247" s="135" t="s">
        <v>2031</v>
      </c>
      <c r="I17247" t="s">
        <v>1454</v>
      </c>
      <c r="J17247" s="20">
        <v>56</v>
      </c>
      <c r="K17247" s="20" t="s">
        <v>9</v>
      </c>
      <c r="L17247" t="s">
        <v>1463</v>
      </c>
      <c r="M17247" s="20">
        <v>13.44</v>
      </c>
      <c r="N17247" s="20">
        <v>15.56</v>
      </c>
      <c r="AE17247">
        <f t="shared" si="269"/>
        <v>2013</v>
      </c>
    </row>
    <row r="17248" spans="1:31" x14ac:dyDescent="0.25">
      <c r="A17248" s="7">
        <v>17245</v>
      </c>
      <c r="B17248" s="8">
        <v>41358</v>
      </c>
      <c r="C17248" t="s">
        <v>3</v>
      </c>
      <c r="D17248" t="s">
        <v>984</v>
      </c>
      <c r="E17248" t="s">
        <v>9</v>
      </c>
      <c r="F17248" t="s">
        <v>733</v>
      </c>
      <c r="G17248" t="s">
        <v>929</v>
      </c>
      <c r="H17248" s="135" t="s">
        <v>2659</v>
      </c>
      <c r="I17248" t="s">
        <v>1454</v>
      </c>
      <c r="J17248" s="20">
        <v>20</v>
      </c>
      <c r="K17248" s="20" t="s">
        <v>9</v>
      </c>
      <c r="L17248" t="s">
        <v>1464</v>
      </c>
      <c r="M17248" s="20">
        <v>4.4000000000000004</v>
      </c>
      <c r="N17248" s="20">
        <v>6.6</v>
      </c>
      <c r="AE17248">
        <f t="shared" si="269"/>
        <v>2013</v>
      </c>
    </row>
    <row r="17249" spans="1:31" x14ac:dyDescent="0.25">
      <c r="A17249" s="7">
        <v>17246</v>
      </c>
      <c r="B17249" s="8">
        <v>41358</v>
      </c>
      <c r="C17249" t="s">
        <v>3</v>
      </c>
      <c r="D17249" t="s">
        <v>411</v>
      </c>
      <c r="E17249" t="s">
        <v>9</v>
      </c>
      <c r="F17249" t="s">
        <v>91</v>
      </c>
      <c r="G17249" t="s">
        <v>17</v>
      </c>
      <c r="H17249" s="135" t="s">
        <v>1496</v>
      </c>
      <c r="I17249" t="s">
        <v>1454</v>
      </c>
      <c r="J17249" s="20">
        <v>14</v>
      </c>
      <c r="K17249" s="20" t="s">
        <v>3</v>
      </c>
      <c r="L17249" t="s">
        <v>1464</v>
      </c>
      <c r="M17249" s="20">
        <v>4.92</v>
      </c>
      <c r="N17249" s="20">
        <v>3.08</v>
      </c>
      <c r="AE17249">
        <f t="shared" si="269"/>
        <v>2013</v>
      </c>
    </row>
    <row r="17250" spans="1:31" x14ac:dyDescent="0.25">
      <c r="A17250" s="7">
        <v>17247</v>
      </c>
      <c r="B17250" s="8">
        <v>41358</v>
      </c>
      <c r="C17250" t="s">
        <v>3</v>
      </c>
      <c r="D17250" t="s">
        <v>19</v>
      </c>
      <c r="E17250" t="s">
        <v>9</v>
      </c>
      <c r="F17250" t="s">
        <v>1184</v>
      </c>
      <c r="G17250" t="s">
        <v>1170</v>
      </c>
      <c r="H17250" s="136" t="s">
        <v>3201</v>
      </c>
      <c r="I17250" t="s">
        <v>1458</v>
      </c>
      <c r="J17250" s="20">
        <v>8</v>
      </c>
      <c r="K17250" s="20" t="s">
        <v>9</v>
      </c>
      <c r="L17250" t="s">
        <v>1464</v>
      </c>
      <c r="M17250" s="20">
        <v>10</v>
      </c>
      <c r="N17250" s="20">
        <v>30</v>
      </c>
      <c r="AE17250">
        <f t="shared" si="269"/>
        <v>2013</v>
      </c>
    </row>
    <row r="17251" spans="1:31" x14ac:dyDescent="0.25">
      <c r="A17251" s="7">
        <v>17248</v>
      </c>
      <c r="B17251" s="8">
        <v>41359</v>
      </c>
      <c r="C17251" t="s">
        <v>3</v>
      </c>
      <c r="D17251" t="s">
        <v>577</v>
      </c>
      <c r="E17251" t="s">
        <v>9</v>
      </c>
      <c r="F17251" t="s">
        <v>651</v>
      </c>
      <c r="G17251" t="s">
        <v>870</v>
      </c>
      <c r="H17251" s="135" t="s">
        <v>3213</v>
      </c>
      <c r="I17251" t="s">
        <v>1454</v>
      </c>
      <c r="J17251" s="20">
        <v>12</v>
      </c>
      <c r="K17251" s="20" t="s">
        <v>9</v>
      </c>
      <c r="L17251" t="s">
        <v>1464</v>
      </c>
      <c r="M17251" s="20">
        <v>2.64</v>
      </c>
      <c r="N17251" s="20">
        <v>4.3599999999999994</v>
      </c>
      <c r="AE17251">
        <f t="shared" si="269"/>
        <v>2013</v>
      </c>
    </row>
    <row r="17252" spans="1:31" x14ac:dyDescent="0.25">
      <c r="A17252" s="7">
        <v>17249</v>
      </c>
      <c r="B17252" s="8">
        <v>41359</v>
      </c>
      <c r="C17252" t="s">
        <v>3</v>
      </c>
      <c r="D17252" t="s">
        <v>577</v>
      </c>
      <c r="E17252" t="s">
        <v>9</v>
      </c>
      <c r="F17252" t="s">
        <v>651</v>
      </c>
      <c r="G17252" t="s">
        <v>870</v>
      </c>
      <c r="H17252" s="136" t="s">
        <v>2500</v>
      </c>
      <c r="I17252" t="s">
        <v>1454</v>
      </c>
      <c r="J17252" s="20">
        <v>14</v>
      </c>
      <c r="K17252" s="20" t="s">
        <v>9</v>
      </c>
      <c r="L17252" t="s">
        <v>1463</v>
      </c>
      <c r="M17252" s="20">
        <v>3.36</v>
      </c>
      <c r="N17252" s="20">
        <v>4.6400000000000006</v>
      </c>
      <c r="AE17252">
        <f t="shared" si="269"/>
        <v>2013</v>
      </c>
    </row>
    <row r="17253" spans="1:31" x14ac:dyDescent="0.25">
      <c r="A17253" s="7">
        <v>17250</v>
      </c>
      <c r="B17253" s="8">
        <v>41359</v>
      </c>
      <c r="C17253" t="s">
        <v>3</v>
      </c>
      <c r="D17253" t="s">
        <v>577</v>
      </c>
      <c r="E17253" t="s">
        <v>9</v>
      </c>
      <c r="F17253" t="s">
        <v>651</v>
      </c>
      <c r="G17253" t="s">
        <v>870</v>
      </c>
      <c r="H17253" s="135" t="s">
        <v>2710</v>
      </c>
      <c r="I17253" t="s">
        <v>1454</v>
      </c>
      <c r="J17253" s="20">
        <v>12</v>
      </c>
      <c r="K17253" s="20" t="s">
        <v>9</v>
      </c>
      <c r="L17253" t="s">
        <v>1463</v>
      </c>
      <c r="M17253" s="20">
        <v>2.88</v>
      </c>
      <c r="N17253" s="20">
        <v>4.12</v>
      </c>
      <c r="AE17253">
        <f t="shared" si="269"/>
        <v>2013</v>
      </c>
    </row>
    <row r="17254" spans="1:31" x14ac:dyDescent="0.25">
      <c r="A17254" s="7">
        <v>17251</v>
      </c>
      <c r="B17254" s="8">
        <v>41359</v>
      </c>
      <c r="C17254" t="s">
        <v>3</v>
      </c>
      <c r="D17254" t="s">
        <v>577</v>
      </c>
      <c r="E17254" t="s">
        <v>9</v>
      </c>
      <c r="F17254" t="s">
        <v>651</v>
      </c>
      <c r="G17254" t="s">
        <v>870</v>
      </c>
      <c r="H17254" s="9" t="s">
        <v>2517</v>
      </c>
      <c r="I17254" t="s">
        <v>1454</v>
      </c>
      <c r="J17254" s="20">
        <v>12</v>
      </c>
      <c r="K17254" s="20" t="s">
        <v>9</v>
      </c>
      <c r="L17254" t="s">
        <v>1464</v>
      </c>
      <c r="M17254" s="20">
        <v>2.64</v>
      </c>
      <c r="N17254" s="20">
        <v>4.3599999999999994</v>
      </c>
      <c r="AE17254">
        <f t="shared" si="269"/>
        <v>2013</v>
      </c>
    </row>
    <row r="17255" spans="1:31" x14ac:dyDescent="0.25">
      <c r="A17255" s="7">
        <v>17252</v>
      </c>
      <c r="B17255" s="8">
        <v>41359</v>
      </c>
      <c r="C17255" t="s">
        <v>3</v>
      </c>
      <c r="D17255" t="s">
        <v>1185</v>
      </c>
      <c r="E17255" t="s">
        <v>9</v>
      </c>
      <c r="F17255" t="s">
        <v>787</v>
      </c>
      <c r="G17255" t="s">
        <v>14</v>
      </c>
      <c r="H17255" s="135" t="s">
        <v>1566</v>
      </c>
      <c r="I17255" t="s">
        <v>1458</v>
      </c>
      <c r="J17255" s="20">
        <v>16</v>
      </c>
      <c r="K17255" s="20" t="s">
        <v>3</v>
      </c>
      <c r="L17255" t="s">
        <v>1464</v>
      </c>
      <c r="M17255" s="20">
        <v>30</v>
      </c>
      <c r="N17255" s="20">
        <v>10</v>
      </c>
      <c r="AE17255">
        <f t="shared" si="269"/>
        <v>2013</v>
      </c>
    </row>
    <row r="17256" spans="1:31" x14ac:dyDescent="0.25">
      <c r="A17256" s="7">
        <v>17253</v>
      </c>
      <c r="B17256" s="8">
        <v>41359</v>
      </c>
      <c r="C17256" t="s">
        <v>3</v>
      </c>
      <c r="D17256" t="s">
        <v>1186</v>
      </c>
      <c r="E17256" t="s">
        <v>9</v>
      </c>
      <c r="F17256" t="s">
        <v>787</v>
      </c>
      <c r="G17256" t="s">
        <v>14</v>
      </c>
      <c r="H17256" s="135" t="s">
        <v>1522</v>
      </c>
      <c r="I17256" t="s">
        <v>1458</v>
      </c>
      <c r="J17256" s="20">
        <v>12</v>
      </c>
      <c r="K17256" s="20" t="s">
        <v>3</v>
      </c>
      <c r="L17256" t="s">
        <v>1464</v>
      </c>
      <c r="M17256" s="20">
        <v>30</v>
      </c>
      <c r="N17256" s="20">
        <v>10</v>
      </c>
      <c r="AE17256">
        <f t="shared" si="269"/>
        <v>2013</v>
      </c>
    </row>
    <row r="17257" spans="1:31" x14ac:dyDescent="0.25">
      <c r="A17257" s="7">
        <v>17254</v>
      </c>
      <c r="B17257" s="8">
        <v>41359</v>
      </c>
      <c r="C17257" t="s">
        <v>3</v>
      </c>
      <c r="D17257" t="s">
        <v>1146</v>
      </c>
      <c r="E17257" t="s">
        <v>9</v>
      </c>
      <c r="F17257" t="s">
        <v>1181</v>
      </c>
      <c r="G17257" t="s">
        <v>732</v>
      </c>
      <c r="H17257" s="135" t="s">
        <v>1496</v>
      </c>
      <c r="I17257" t="s">
        <v>1454</v>
      </c>
      <c r="J17257" s="20">
        <v>15</v>
      </c>
      <c r="K17257" s="20" t="s">
        <v>3</v>
      </c>
      <c r="L17257" t="s">
        <v>1464</v>
      </c>
      <c r="M17257" s="20">
        <v>5.2</v>
      </c>
      <c r="N17257" s="20">
        <v>3.3</v>
      </c>
      <c r="AE17257">
        <f t="shared" si="269"/>
        <v>2013</v>
      </c>
    </row>
    <row r="17258" spans="1:31" x14ac:dyDescent="0.25">
      <c r="A17258" s="7">
        <v>17255</v>
      </c>
      <c r="B17258" s="8">
        <v>41359</v>
      </c>
      <c r="C17258" t="s">
        <v>3</v>
      </c>
      <c r="D17258" t="s">
        <v>786</v>
      </c>
      <c r="E17258" t="s">
        <v>9</v>
      </c>
      <c r="F17258" t="s">
        <v>1131</v>
      </c>
      <c r="G17258" t="s">
        <v>732</v>
      </c>
      <c r="H17258" s="135" t="s">
        <v>1496</v>
      </c>
      <c r="I17258" t="s">
        <v>1454</v>
      </c>
      <c r="J17258" s="20">
        <v>15</v>
      </c>
      <c r="K17258" s="20" t="s">
        <v>1465</v>
      </c>
      <c r="L17258" t="s">
        <v>1466</v>
      </c>
      <c r="M17258" s="20">
        <v>3.75</v>
      </c>
      <c r="N17258" s="20">
        <v>3.75</v>
      </c>
      <c r="AE17258">
        <f t="shared" si="269"/>
        <v>2013</v>
      </c>
    </row>
    <row r="17259" spans="1:31" x14ac:dyDescent="0.25">
      <c r="A17259" s="7">
        <v>17256</v>
      </c>
      <c r="B17259" s="8">
        <v>41360</v>
      </c>
      <c r="C17259" t="s">
        <v>3</v>
      </c>
      <c r="D17259" t="s">
        <v>952</v>
      </c>
      <c r="E17259" t="s">
        <v>9</v>
      </c>
      <c r="F17259" t="s">
        <v>375</v>
      </c>
      <c r="G17259" t="s">
        <v>377</v>
      </c>
      <c r="H17259" s="135" t="s">
        <v>1588</v>
      </c>
      <c r="I17259" t="s">
        <v>1454</v>
      </c>
      <c r="J17259" s="20">
        <v>25</v>
      </c>
      <c r="K17259" s="20" t="s">
        <v>9</v>
      </c>
      <c r="L17259" t="s">
        <v>1464</v>
      </c>
      <c r="M17259" s="20">
        <v>5.5</v>
      </c>
      <c r="N17259" s="20">
        <v>8</v>
      </c>
      <c r="AE17259">
        <f t="shared" si="269"/>
        <v>2013</v>
      </c>
    </row>
    <row r="17260" spans="1:31" x14ac:dyDescent="0.25">
      <c r="A17260" s="7">
        <v>17257</v>
      </c>
      <c r="B17260" s="8">
        <v>41360</v>
      </c>
      <c r="C17260" t="s">
        <v>3</v>
      </c>
      <c r="D17260" t="s">
        <v>1187</v>
      </c>
      <c r="E17260" t="s">
        <v>9</v>
      </c>
      <c r="F17260" t="s">
        <v>1069</v>
      </c>
      <c r="G17260" t="s">
        <v>648</v>
      </c>
      <c r="H17260" s="135" t="s">
        <v>1905</v>
      </c>
      <c r="I17260" t="s">
        <v>1455</v>
      </c>
      <c r="J17260" s="20">
        <v>10</v>
      </c>
      <c r="K17260" s="20" t="s">
        <v>1465</v>
      </c>
      <c r="L17260" t="s">
        <v>1466</v>
      </c>
      <c r="M17260" s="20">
        <v>1.25</v>
      </c>
      <c r="N17260" s="20">
        <v>1.25</v>
      </c>
      <c r="AE17260">
        <f t="shared" si="269"/>
        <v>2013</v>
      </c>
    </row>
    <row r="17261" spans="1:31" x14ac:dyDescent="0.25">
      <c r="A17261" s="7">
        <v>17258</v>
      </c>
      <c r="B17261" s="8">
        <v>41362</v>
      </c>
      <c r="C17261" t="s">
        <v>3</v>
      </c>
      <c r="D17261" t="s">
        <v>957</v>
      </c>
      <c r="E17261" t="s">
        <v>9</v>
      </c>
      <c r="F17261" t="s">
        <v>836</v>
      </c>
      <c r="G17261" t="s">
        <v>377</v>
      </c>
      <c r="H17261" s="135" t="s">
        <v>1496</v>
      </c>
      <c r="I17261" t="s">
        <v>1454</v>
      </c>
      <c r="J17261" s="20">
        <v>92</v>
      </c>
      <c r="K17261" s="20" t="s">
        <v>9</v>
      </c>
      <c r="L17261" t="s">
        <v>1463</v>
      </c>
      <c r="M17261" s="20">
        <v>22.08</v>
      </c>
      <c r="N17261" s="20">
        <v>24.92</v>
      </c>
      <c r="AE17261">
        <f t="shared" si="269"/>
        <v>2013</v>
      </c>
    </row>
    <row r="17262" spans="1:31" x14ac:dyDescent="0.25">
      <c r="A17262" s="7">
        <v>17259</v>
      </c>
      <c r="B17262" s="8">
        <v>41362</v>
      </c>
      <c r="C17262" t="s">
        <v>3</v>
      </c>
      <c r="D17262" t="s">
        <v>786</v>
      </c>
      <c r="E17262" t="s">
        <v>9</v>
      </c>
      <c r="F17262" t="s">
        <v>91</v>
      </c>
      <c r="G17262" t="s">
        <v>633</v>
      </c>
      <c r="H17262" s="135" t="s">
        <v>1753</v>
      </c>
      <c r="I17262" t="s">
        <v>1454</v>
      </c>
      <c r="J17262" s="20">
        <v>13</v>
      </c>
      <c r="K17262" s="20" t="s">
        <v>3</v>
      </c>
      <c r="L17262" t="s">
        <v>1463</v>
      </c>
      <c r="M17262" s="20">
        <v>4.38</v>
      </c>
      <c r="N17262" s="20">
        <v>3.12</v>
      </c>
      <c r="AE17262">
        <f t="shared" si="269"/>
        <v>2013</v>
      </c>
    </row>
    <row r="17263" spans="1:31" x14ac:dyDescent="0.25">
      <c r="A17263" s="7">
        <v>17260</v>
      </c>
      <c r="B17263" s="8">
        <v>41362</v>
      </c>
      <c r="C17263" t="s">
        <v>3</v>
      </c>
      <c r="D17263" t="s">
        <v>1119</v>
      </c>
      <c r="E17263" t="s">
        <v>9</v>
      </c>
      <c r="F17263" t="s">
        <v>1131</v>
      </c>
      <c r="G17263" t="s">
        <v>929</v>
      </c>
      <c r="H17263" s="9" t="s">
        <v>2652</v>
      </c>
      <c r="I17263" t="s">
        <v>1454</v>
      </c>
      <c r="J17263" s="20">
        <v>78</v>
      </c>
      <c r="K17263" s="20" t="s">
        <v>9</v>
      </c>
      <c r="L17263" t="s">
        <v>1464</v>
      </c>
      <c r="M17263" s="20">
        <v>17.16</v>
      </c>
      <c r="N17263" s="20">
        <v>22.84</v>
      </c>
      <c r="AE17263">
        <f t="shared" si="269"/>
        <v>2013</v>
      </c>
    </row>
    <row r="17264" spans="1:31" x14ac:dyDescent="0.25">
      <c r="A17264" s="7">
        <v>17261</v>
      </c>
      <c r="B17264" s="8">
        <v>41362</v>
      </c>
      <c r="C17264" t="s">
        <v>3</v>
      </c>
      <c r="D17264" t="s">
        <v>786</v>
      </c>
      <c r="E17264" t="s">
        <v>9</v>
      </c>
      <c r="F17264" t="s">
        <v>91</v>
      </c>
      <c r="G17264" t="s">
        <v>633</v>
      </c>
      <c r="H17264" s="135" t="s">
        <v>1920</v>
      </c>
      <c r="I17264" t="s">
        <v>1454</v>
      </c>
      <c r="J17264" s="20">
        <v>36</v>
      </c>
      <c r="K17264" s="20" t="s">
        <v>3</v>
      </c>
      <c r="L17264" t="s">
        <v>1463</v>
      </c>
      <c r="M17264" s="20">
        <v>10.36</v>
      </c>
      <c r="N17264" s="20">
        <v>8.64</v>
      </c>
      <c r="AE17264">
        <f t="shared" si="269"/>
        <v>2013</v>
      </c>
    </row>
    <row r="17265" spans="1:31" x14ac:dyDescent="0.25">
      <c r="A17265" s="7">
        <v>17262</v>
      </c>
      <c r="B17265" s="8">
        <v>41363</v>
      </c>
      <c r="C17265" t="s">
        <v>3</v>
      </c>
      <c r="D17265" t="s">
        <v>543</v>
      </c>
      <c r="E17265" t="s">
        <v>9</v>
      </c>
      <c r="F17265" t="s">
        <v>521</v>
      </c>
      <c r="G17265" t="s">
        <v>714</v>
      </c>
      <c r="H17265" s="135" t="s">
        <v>2230</v>
      </c>
      <c r="I17265" t="s">
        <v>1454</v>
      </c>
      <c r="J17265" s="20">
        <v>38</v>
      </c>
      <c r="K17265" s="20" t="s">
        <v>9</v>
      </c>
      <c r="L17265" t="s">
        <v>1464</v>
      </c>
      <c r="M17265" s="20">
        <v>8.36</v>
      </c>
      <c r="N17265" s="20">
        <v>11.64</v>
      </c>
      <c r="AE17265">
        <f t="shared" si="269"/>
        <v>2013</v>
      </c>
    </row>
    <row r="17266" spans="1:31" x14ac:dyDescent="0.25">
      <c r="A17266" s="7">
        <v>17263</v>
      </c>
      <c r="B17266" s="8">
        <v>41363</v>
      </c>
      <c r="C17266" t="s">
        <v>3</v>
      </c>
      <c r="D17266" t="s">
        <v>992</v>
      </c>
      <c r="E17266" t="s">
        <v>9</v>
      </c>
      <c r="F17266" t="s">
        <v>926</v>
      </c>
      <c r="G17266" t="s">
        <v>895</v>
      </c>
      <c r="H17266" s="135" t="s">
        <v>2538</v>
      </c>
      <c r="I17266" t="s">
        <v>1454</v>
      </c>
      <c r="J17266" s="20">
        <v>38</v>
      </c>
      <c r="K17266" s="20" t="s">
        <v>3</v>
      </c>
      <c r="L17266" t="s">
        <v>1463</v>
      </c>
      <c r="M17266" s="20">
        <v>10.88</v>
      </c>
      <c r="N17266" s="20">
        <v>9.1199999999999992</v>
      </c>
      <c r="AE17266">
        <f t="shared" si="269"/>
        <v>2013</v>
      </c>
    </row>
    <row r="17267" spans="1:31" x14ac:dyDescent="0.25">
      <c r="A17267" s="7">
        <v>17264</v>
      </c>
      <c r="B17267" s="8">
        <v>41363</v>
      </c>
      <c r="C17267" t="s">
        <v>3</v>
      </c>
      <c r="D17267" t="s">
        <v>1119</v>
      </c>
      <c r="E17267" t="s">
        <v>9</v>
      </c>
      <c r="F17267" t="s">
        <v>1116</v>
      </c>
      <c r="G17267" t="s">
        <v>1016</v>
      </c>
      <c r="H17267" s="9" t="s">
        <v>3212</v>
      </c>
      <c r="I17267" t="s">
        <v>1454</v>
      </c>
      <c r="J17267" s="20">
        <v>16</v>
      </c>
      <c r="K17267" s="20" t="s">
        <v>3</v>
      </c>
      <c r="L17267" t="s">
        <v>1463</v>
      </c>
      <c r="M17267" s="20">
        <v>5.16</v>
      </c>
      <c r="N17267" s="20">
        <v>3.84</v>
      </c>
      <c r="AE17267">
        <f t="shared" si="269"/>
        <v>2013</v>
      </c>
    </row>
    <row r="17268" spans="1:31" x14ac:dyDescent="0.25">
      <c r="A17268" s="7">
        <v>17265</v>
      </c>
      <c r="B17268" s="8">
        <v>41364</v>
      </c>
      <c r="C17268" t="s">
        <v>3</v>
      </c>
      <c r="D17268" t="s">
        <v>943</v>
      </c>
      <c r="E17268" t="s">
        <v>9</v>
      </c>
      <c r="F17268" t="s">
        <v>1052</v>
      </c>
      <c r="G17268" t="s">
        <v>569</v>
      </c>
      <c r="H17268" s="135" t="s">
        <v>2136</v>
      </c>
      <c r="I17268" t="s">
        <v>1455</v>
      </c>
      <c r="J17268" s="20">
        <v>7</v>
      </c>
      <c r="K17268" s="20" t="s">
        <v>1465</v>
      </c>
      <c r="L17268" t="s">
        <v>1466</v>
      </c>
      <c r="M17268" s="20">
        <v>0.875</v>
      </c>
      <c r="N17268" s="20">
        <v>0.875</v>
      </c>
      <c r="AE17268">
        <f t="shared" si="269"/>
        <v>2013</v>
      </c>
    </row>
    <row r="17269" spans="1:31" x14ac:dyDescent="0.25">
      <c r="A17269" s="7">
        <v>17266</v>
      </c>
      <c r="B17269" s="8">
        <v>41365</v>
      </c>
      <c r="C17269" t="s">
        <v>3</v>
      </c>
      <c r="D17269" t="s">
        <v>997</v>
      </c>
      <c r="E17269" t="s">
        <v>9</v>
      </c>
      <c r="F17269" t="s">
        <v>286</v>
      </c>
      <c r="G17269" t="s">
        <v>648</v>
      </c>
      <c r="H17269" s="135" t="s">
        <v>2027</v>
      </c>
      <c r="I17269" t="s">
        <v>1455</v>
      </c>
      <c r="J17269" s="20">
        <v>40</v>
      </c>
      <c r="K17269" s="20" t="s">
        <v>1465</v>
      </c>
      <c r="L17269" t="s">
        <v>1466</v>
      </c>
      <c r="M17269" s="20">
        <v>5</v>
      </c>
      <c r="N17269" s="20">
        <v>5</v>
      </c>
      <c r="AE17269">
        <f t="shared" si="269"/>
        <v>2013</v>
      </c>
    </row>
    <row r="17270" spans="1:31" x14ac:dyDescent="0.25">
      <c r="A17270" s="7">
        <v>17267</v>
      </c>
      <c r="B17270" s="8">
        <v>41365</v>
      </c>
      <c r="C17270" t="s">
        <v>3</v>
      </c>
      <c r="D17270" t="s">
        <v>518</v>
      </c>
      <c r="E17270" t="s">
        <v>9</v>
      </c>
      <c r="F17270" t="s">
        <v>833</v>
      </c>
      <c r="G17270" t="s">
        <v>895</v>
      </c>
      <c r="H17270" s="9" t="s">
        <v>3214</v>
      </c>
      <c r="I17270" t="s">
        <v>1454</v>
      </c>
      <c r="J17270" s="20">
        <v>14</v>
      </c>
      <c r="K17270" s="20" t="s">
        <v>3</v>
      </c>
      <c r="L17270" t="s">
        <v>1464</v>
      </c>
      <c r="M17270" s="20">
        <v>4.92</v>
      </c>
      <c r="N17270" s="20">
        <v>3.08</v>
      </c>
      <c r="AE17270">
        <f t="shared" si="269"/>
        <v>2013</v>
      </c>
    </row>
    <row r="17271" spans="1:31" x14ac:dyDescent="0.25">
      <c r="A17271" s="7">
        <v>17268</v>
      </c>
      <c r="B17271" s="8">
        <v>41366</v>
      </c>
      <c r="C17271" t="s">
        <v>3</v>
      </c>
      <c r="D17271" t="s">
        <v>380</v>
      </c>
      <c r="E17271" t="s">
        <v>9</v>
      </c>
      <c r="F17271" t="s">
        <v>1169</v>
      </c>
      <c r="G17271" t="s">
        <v>929</v>
      </c>
      <c r="H17271" s="135" t="s">
        <v>2743</v>
      </c>
      <c r="I17271" t="s">
        <v>1454</v>
      </c>
      <c r="J17271" s="20">
        <v>40</v>
      </c>
      <c r="K17271" s="20" t="s">
        <v>1465</v>
      </c>
      <c r="L17271" t="s">
        <v>1466</v>
      </c>
      <c r="M17271" s="20">
        <v>10</v>
      </c>
      <c r="N17271" s="20">
        <v>10</v>
      </c>
      <c r="AE17271">
        <f t="shared" si="269"/>
        <v>2013</v>
      </c>
    </row>
    <row r="17272" spans="1:31" x14ac:dyDescent="0.25">
      <c r="A17272" s="7">
        <v>17269</v>
      </c>
      <c r="B17272" s="8">
        <v>41367</v>
      </c>
      <c r="C17272" t="s">
        <v>3</v>
      </c>
      <c r="D17272" t="s">
        <v>1187</v>
      </c>
      <c r="E17272" t="s">
        <v>9</v>
      </c>
      <c r="F17272" t="s">
        <v>1156</v>
      </c>
      <c r="G17272" t="s">
        <v>929</v>
      </c>
      <c r="H17272" s="135" t="s">
        <v>2658</v>
      </c>
      <c r="I17272" t="s">
        <v>1455</v>
      </c>
      <c r="J17272" s="20">
        <v>12</v>
      </c>
      <c r="K17272" s="20" t="s">
        <v>1465</v>
      </c>
      <c r="L17272" t="s">
        <v>1466</v>
      </c>
      <c r="M17272" s="20">
        <v>1.5</v>
      </c>
      <c r="N17272" s="20">
        <v>1.5</v>
      </c>
      <c r="AE17272">
        <f t="shared" si="269"/>
        <v>2013</v>
      </c>
    </row>
    <row r="17273" spans="1:31" x14ac:dyDescent="0.25">
      <c r="A17273" s="7">
        <v>17270</v>
      </c>
      <c r="B17273" s="8">
        <v>41367</v>
      </c>
      <c r="C17273" t="s">
        <v>3</v>
      </c>
      <c r="D17273" t="s">
        <v>655</v>
      </c>
      <c r="E17273" t="s">
        <v>9</v>
      </c>
      <c r="F17273" t="s">
        <v>734</v>
      </c>
      <c r="G17273" t="s">
        <v>929</v>
      </c>
      <c r="H17273" s="9" t="s">
        <v>2651</v>
      </c>
      <c r="I17273" t="s">
        <v>1454</v>
      </c>
      <c r="J17273" s="20">
        <v>21</v>
      </c>
      <c r="K17273" s="20" t="s">
        <v>1465</v>
      </c>
      <c r="L17273" t="s">
        <v>1466</v>
      </c>
      <c r="M17273" s="20">
        <v>5.25</v>
      </c>
      <c r="N17273" s="20">
        <v>5.25</v>
      </c>
      <c r="AE17273">
        <f t="shared" si="269"/>
        <v>2013</v>
      </c>
    </row>
    <row r="17274" spans="1:31" x14ac:dyDescent="0.25">
      <c r="A17274" s="7">
        <v>17271</v>
      </c>
      <c r="B17274" s="8">
        <v>41367</v>
      </c>
      <c r="C17274" t="s">
        <v>3</v>
      </c>
      <c r="D17274" t="s">
        <v>557</v>
      </c>
      <c r="E17274" t="s">
        <v>9</v>
      </c>
      <c r="F17274" t="s">
        <v>1028</v>
      </c>
      <c r="G17274" t="s">
        <v>895</v>
      </c>
      <c r="H17274" s="135" t="s">
        <v>2803</v>
      </c>
      <c r="I17274" t="s">
        <v>1454</v>
      </c>
      <c r="J17274" s="20">
        <v>18</v>
      </c>
      <c r="K17274" s="20" t="s">
        <v>3</v>
      </c>
      <c r="L17274" t="s">
        <v>1464</v>
      </c>
      <c r="M17274" s="20">
        <v>6.04</v>
      </c>
      <c r="N17274" s="20">
        <v>3.96</v>
      </c>
      <c r="AE17274">
        <f t="shared" si="269"/>
        <v>2013</v>
      </c>
    </row>
    <row r="17275" spans="1:31" x14ac:dyDescent="0.25">
      <c r="A17275" s="7">
        <v>17272</v>
      </c>
      <c r="B17275" s="8">
        <v>41367</v>
      </c>
      <c r="C17275" t="s">
        <v>3</v>
      </c>
      <c r="D17275" t="s">
        <v>302</v>
      </c>
      <c r="E17275" t="s">
        <v>9</v>
      </c>
      <c r="F17275" t="s">
        <v>734</v>
      </c>
      <c r="G17275" t="s">
        <v>1170</v>
      </c>
      <c r="H17275" s="135" t="s">
        <v>1496</v>
      </c>
      <c r="I17275" t="s">
        <v>1454</v>
      </c>
      <c r="J17275" s="20">
        <v>19</v>
      </c>
      <c r="K17275" s="20" t="s">
        <v>9</v>
      </c>
      <c r="L17275" t="s">
        <v>1464</v>
      </c>
      <c r="M17275" s="20">
        <v>4.18</v>
      </c>
      <c r="N17275" s="20">
        <v>6.32</v>
      </c>
      <c r="AE17275">
        <f t="shared" si="269"/>
        <v>2013</v>
      </c>
    </row>
    <row r="17276" spans="1:31" x14ac:dyDescent="0.25">
      <c r="A17276" s="7">
        <v>17273</v>
      </c>
      <c r="B17276" s="8">
        <v>41368</v>
      </c>
      <c r="C17276" t="s">
        <v>3</v>
      </c>
      <c r="D17276" t="s">
        <v>1149</v>
      </c>
      <c r="E17276" t="s">
        <v>9</v>
      </c>
      <c r="F17276" t="s">
        <v>1184</v>
      </c>
      <c r="G17276" t="s">
        <v>714</v>
      </c>
      <c r="H17276" s="135" t="s">
        <v>2031</v>
      </c>
      <c r="I17276" t="s">
        <v>1454</v>
      </c>
      <c r="J17276" s="20">
        <v>1</v>
      </c>
      <c r="K17276" s="20" t="s">
        <v>9</v>
      </c>
      <c r="L17276" t="s">
        <v>1464</v>
      </c>
      <c r="M17276" s="20">
        <v>0.22</v>
      </c>
      <c r="N17276" s="20">
        <v>1.28</v>
      </c>
      <c r="AE17276">
        <f t="shared" si="269"/>
        <v>2013</v>
      </c>
    </row>
    <row r="17277" spans="1:31" x14ac:dyDescent="0.25">
      <c r="A17277" s="7">
        <v>17274</v>
      </c>
      <c r="B17277" s="8">
        <v>41368</v>
      </c>
      <c r="C17277" t="s">
        <v>3</v>
      </c>
      <c r="D17277" s="16" t="s">
        <v>35</v>
      </c>
      <c r="E17277" t="s">
        <v>9</v>
      </c>
      <c r="F17277" t="s">
        <v>1069</v>
      </c>
      <c r="G17277" t="s">
        <v>870</v>
      </c>
      <c r="H17277" s="135" t="s">
        <v>2610</v>
      </c>
      <c r="I17277" t="s">
        <v>1454</v>
      </c>
      <c r="J17277" s="20">
        <v>26</v>
      </c>
      <c r="K17277" s="20" t="s">
        <v>1465</v>
      </c>
      <c r="L17277" t="s">
        <v>1466</v>
      </c>
      <c r="M17277" s="20">
        <v>6.5</v>
      </c>
      <c r="N17277" s="20">
        <v>6.5</v>
      </c>
      <c r="AE17277">
        <f t="shared" si="269"/>
        <v>2013</v>
      </c>
    </row>
    <row r="17278" spans="1:31" x14ac:dyDescent="0.25">
      <c r="A17278" s="7">
        <v>17275</v>
      </c>
      <c r="B17278" s="8">
        <v>41368</v>
      </c>
      <c r="C17278" t="s">
        <v>3</v>
      </c>
      <c r="D17278" t="s">
        <v>1092</v>
      </c>
      <c r="E17278" t="s">
        <v>9</v>
      </c>
      <c r="F17278" t="s">
        <v>1158</v>
      </c>
      <c r="G17278" t="s">
        <v>929</v>
      </c>
      <c r="H17278" s="135" t="s">
        <v>2703</v>
      </c>
      <c r="I17278" t="s">
        <v>1454</v>
      </c>
      <c r="J17278" s="20">
        <v>15</v>
      </c>
      <c r="K17278" s="20" t="s">
        <v>9</v>
      </c>
      <c r="L17278" t="s">
        <v>1464</v>
      </c>
      <c r="M17278" s="20">
        <v>3.3</v>
      </c>
      <c r="N17278" s="20">
        <v>5.2</v>
      </c>
      <c r="AE17278">
        <f t="shared" si="269"/>
        <v>2013</v>
      </c>
    </row>
    <row r="17279" spans="1:31" x14ac:dyDescent="0.25">
      <c r="A17279" s="7">
        <v>17276</v>
      </c>
      <c r="B17279" s="8">
        <v>41368</v>
      </c>
      <c r="C17279" t="s">
        <v>3</v>
      </c>
      <c r="D17279" t="s">
        <v>655</v>
      </c>
      <c r="E17279" t="s">
        <v>9</v>
      </c>
      <c r="F17279" t="s">
        <v>734</v>
      </c>
      <c r="G17279" t="s">
        <v>929</v>
      </c>
      <c r="H17279" s="135" t="s">
        <v>2700</v>
      </c>
      <c r="I17279" t="s">
        <v>1454</v>
      </c>
      <c r="J17279" s="20">
        <v>14</v>
      </c>
      <c r="K17279" s="20" t="s">
        <v>1465</v>
      </c>
      <c r="L17279" t="s">
        <v>1466</v>
      </c>
      <c r="M17279" s="20">
        <v>3.5</v>
      </c>
      <c r="N17279" s="20">
        <v>3.5</v>
      </c>
      <c r="AE17279">
        <f t="shared" si="269"/>
        <v>2013</v>
      </c>
    </row>
    <row r="17280" spans="1:31" x14ac:dyDescent="0.25">
      <c r="A17280" s="7">
        <v>17277</v>
      </c>
      <c r="B17280" s="8">
        <v>41368</v>
      </c>
      <c r="C17280" t="s">
        <v>3</v>
      </c>
      <c r="D17280" s="16" t="s">
        <v>35</v>
      </c>
      <c r="E17280" t="s">
        <v>9</v>
      </c>
      <c r="F17280" t="s">
        <v>183</v>
      </c>
      <c r="G17280" t="s">
        <v>1170</v>
      </c>
      <c r="H17280" s="135" t="s">
        <v>3184</v>
      </c>
      <c r="I17280" t="s">
        <v>1454</v>
      </c>
      <c r="J17280" s="20">
        <v>36</v>
      </c>
      <c r="K17280" s="20" t="s">
        <v>9</v>
      </c>
      <c r="L17280" t="s">
        <v>1464</v>
      </c>
      <c r="M17280" s="20">
        <v>7.92</v>
      </c>
      <c r="N17280" s="20">
        <v>11.08</v>
      </c>
      <c r="AE17280">
        <f t="shared" si="269"/>
        <v>2013</v>
      </c>
    </row>
    <row r="17281" spans="1:31" x14ac:dyDescent="0.25">
      <c r="A17281" s="7">
        <v>17278</v>
      </c>
      <c r="B17281" s="8">
        <v>41370</v>
      </c>
      <c r="C17281" t="s">
        <v>3</v>
      </c>
      <c r="D17281" t="s">
        <v>1085</v>
      </c>
      <c r="E17281" t="s">
        <v>9</v>
      </c>
      <c r="F17281" t="s">
        <v>904</v>
      </c>
      <c r="G17281" t="s">
        <v>714</v>
      </c>
      <c r="H17281" s="135" t="s">
        <v>1994</v>
      </c>
      <c r="I17281" t="s">
        <v>1454</v>
      </c>
      <c r="J17281" s="20">
        <v>23</v>
      </c>
      <c r="K17281" s="20" t="s">
        <v>9</v>
      </c>
      <c r="L17281" t="s">
        <v>1464</v>
      </c>
      <c r="M17281" s="20">
        <v>5.0600000000000005</v>
      </c>
      <c r="N17281" s="20">
        <v>7.4399999999999995</v>
      </c>
      <c r="AE17281">
        <f t="shared" si="269"/>
        <v>2013</v>
      </c>
    </row>
    <row r="17282" spans="1:31" x14ac:dyDescent="0.25">
      <c r="A17282" s="7">
        <v>17279</v>
      </c>
      <c r="B17282" s="8">
        <v>41370</v>
      </c>
      <c r="C17282" t="s">
        <v>3</v>
      </c>
      <c r="D17282" t="s">
        <v>973</v>
      </c>
      <c r="E17282" t="s">
        <v>9</v>
      </c>
      <c r="F17282" t="s">
        <v>1097</v>
      </c>
      <c r="G17282" t="s">
        <v>929</v>
      </c>
      <c r="H17282" s="135" t="s">
        <v>2771</v>
      </c>
      <c r="I17282" t="s">
        <v>1454</v>
      </c>
      <c r="J17282" s="20">
        <v>10</v>
      </c>
      <c r="K17282" s="20" t="s">
        <v>9</v>
      </c>
      <c r="L17282" t="s">
        <v>1464</v>
      </c>
      <c r="M17282" s="20">
        <v>2.2000000000000002</v>
      </c>
      <c r="N17282" s="20">
        <v>3.8</v>
      </c>
      <c r="AE17282">
        <f t="shared" si="269"/>
        <v>2013</v>
      </c>
    </row>
    <row r="17283" spans="1:31" x14ac:dyDescent="0.25">
      <c r="A17283" s="7">
        <v>17280</v>
      </c>
      <c r="B17283" s="8">
        <v>41371</v>
      </c>
      <c r="C17283" t="s">
        <v>3</v>
      </c>
      <c r="D17283" t="s">
        <v>543</v>
      </c>
      <c r="E17283" t="s">
        <v>9</v>
      </c>
      <c r="F17283" t="s">
        <v>521</v>
      </c>
      <c r="G17283" t="s">
        <v>732</v>
      </c>
      <c r="H17283" s="135" t="s">
        <v>2348</v>
      </c>
      <c r="I17283" t="s">
        <v>1454</v>
      </c>
      <c r="J17283" s="20">
        <v>20</v>
      </c>
      <c r="K17283" s="20" t="s">
        <v>1465</v>
      </c>
      <c r="L17283" t="s">
        <v>1466</v>
      </c>
      <c r="M17283" s="20">
        <v>5</v>
      </c>
      <c r="N17283" s="20">
        <v>5</v>
      </c>
      <c r="AE17283">
        <f t="shared" si="269"/>
        <v>2013</v>
      </c>
    </row>
    <row r="17284" spans="1:31" x14ac:dyDescent="0.25">
      <c r="A17284" s="7">
        <v>17281</v>
      </c>
      <c r="B17284" s="8">
        <v>41371</v>
      </c>
      <c r="C17284" t="s">
        <v>3</v>
      </c>
      <c r="D17284" t="s">
        <v>543</v>
      </c>
      <c r="E17284" t="s">
        <v>9</v>
      </c>
      <c r="F17284" t="s">
        <v>767</v>
      </c>
      <c r="G17284" t="s">
        <v>377</v>
      </c>
      <c r="H17284" s="9" t="s">
        <v>2976</v>
      </c>
      <c r="I17284" t="s">
        <v>1454</v>
      </c>
      <c r="J17284" s="20">
        <v>58</v>
      </c>
      <c r="K17284" s="20" t="s">
        <v>3</v>
      </c>
      <c r="L17284" t="s">
        <v>1464</v>
      </c>
      <c r="M17284" s="20">
        <v>17.239999999999998</v>
      </c>
      <c r="N17284" s="20">
        <v>12.76</v>
      </c>
      <c r="AE17284">
        <f t="shared" ref="AE17284:AE17347" si="270">YEAR(B17284)</f>
        <v>2013</v>
      </c>
    </row>
    <row r="17285" spans="1:31" x14ac:dyDescent="0.25">
      <c r="A17285" s="7">
        <v>17282</v>
      </c>
      <c r="B17285" s="8">
        <v>41371</v>
      </c>
      <c r="C17285" t="s">
        <v>3</v>
      </c>
      <c r="D17285" t="s">
        <v>543</v>
      </c>
      <c r="E17285" t="s">
        <v>9</v>
      </c>
      <c r="F17285" t="s">
        <v>776</v>
      </c>
      <c r="G17285" t="s">
        <v>1170</v>
      </c>
      <c r="H17285" s="135" t="s">
        <v>3193</v>
      </c>
      <c r="I17285" t="s">
        <v>1455</v>
      </c>
      <c r="J17285" s="20">
        <v>44</v>
      </c>
      <c r="K17285" s="20" t="s">
        <v>1465</v>
      </c>
      <c r="L17285" t="s">
        <v>1466</v>
      </c>
      <c r="M17285" s="20">
        <v>5.5</v>
      </c>
      <c r="N17285" s="20">
        <v>5.5</v>
      </c>
      <c r="AE17285">
        <f t="shared" si="270"/>
        <v>2013</v>
      </c>
    </row>
    <row r="17286" spans="1:31" x14ac:dyDescent="0.25">
      <c r="A17286" s="7">
        <v>17283</v>
      </c>
      <c r="B17286" s="8">
        <v>41373</v>
      </c>
      <c r="C17286" t="s">
        <v>3</v>
      </c>
      <c r="D17286" t="s">
        <v>1123</v>
      </c>
      <c r="E17286" t="s">
        <v>9</v>
      </c>
      <c r="F17286" t="s">
        <v>1156</v>
      </c>
      <c r="G17286" t="s">
        <v>929</v>
      </c>
      <c r="H17286" s="135" t="s">
        <v>2743</v>
      </c>
      <c r="I17286" t="s">
        <v>1454</v>
      </c>
      <c r="J17286" s="20">
        <v>15</v>
      </c>
      <c r="K17286" s="20" t="s">
        <v>3</v>
      </c>
      <c r="L17286" t="s">
        <v>1463</v>
      </c>
      <c r="M17286" s="20">
        <v>4.9000000000000004</v>
      </c>
      <c r="N17286" s="20">
        <v>3.6</v>
      </c>
      <c r="AE17286">
        <f t="shared" si="270"/>
        <v>2013</v>
      </c>
    </row>
    <row r="17287" spans="1:31" x14ac:dyDescent="0.25">
      <c r="A17287" s="7">
        <v>17284</v>
      </c>
      <c r="B17287" s="8">
        <v>41374</v>
      </c>
      <c r="C17287" t="s">
        <v>3</v>
      </c>
      <c r="D17287" t="s">
        <v>1178</v>
      </c>
      <c r="E17287" t="s">
        <v>9</v>
      </c>
      <c r="F17287" t="s">
        <v>1184</v>
      </c>
      <c r="G17287" t="s">
        <v>714</v>
      </c>
      <c r="H17287" s="135" t="s">
        <v>2060</v>
      </c>
      <c r="I17287" t="s">
        <v>1454</v>
      </c>
      <c r="J17287" s="20">
        <v>12</v>
      </c>
      <c r="K17287" s="20" t="s">
        <v>3</v>
      </c>
      <c r="L17287" t="s">
        <v>1464</v>
      </c>
      <c r="M17287" s="20">
        <v>4.3599999999999994</v>
      </c>
      <c r="N17287" s="20">
        <v>2.64</v>
      </c>
      <c r="AE17287">
        <f t="shared" si="270"/>
        <v>2013</v>
      </c>
    </row>
    <row r="17288" spans="1:31" x14ac:dyDescent="0.25">
      <c r="A17288" s="7">
        <v>17285</v>
      </c>
      <c r="B17288" s="8">
        <v>41374</v>
      </c>
      <c r="C17288" t="s">
        <v>3</v>
      </c>
      <c r="D17288" t="s">
        <v>668</v>
      </c>
      <c r="E17288" t="s">
        <v>9</v>
      </c>
      <c r="F17288" t="s">
        <v>698</v>
      </c>
      <c r="G17288" t="s">
        <v>870</v>
      </c>
      <c r="H17288" s="135" t="s">
        <v>1496</v>
      </c>
      <c r="I17288" t="s">
        <v>1454</v>
      </c>
      <c r="J17288" s="20">
        <v>25</v>
      </c>
      <c r="K17288" s="20" t="s">
        <v>9</v>
      </c>
      <c r="L17288" t="s">
        <v>1463</v>
      </c>
      <c r="M17288" s="20">
        <v>6</v>
      </c>
      <c r="N17288" s="20">
        <v>7.5</v>
      </c>
      <c r="AE17288">
        <f t="shared" si="270"/>
        <v>2013</v>
      </c>
    </row>
    <row r="17289" spans="1:31" x14ac:dyDescent="0.25">
      <c r="A17289" s="7">
        <v>17286</v>
      </c>
      <c r="B17289" s="8">
        <v>41375</v>
      </c>
      <c r="C17289" t="s">
        <v>3</v>
      </c>
      <c r="D17289" t="s">
        <v>984</v>
      </c>
      <c r="E17289" t="s">
        <v>9</v>
      </c>
      <c r="F17289" t="s">
        <v>1156</v>
      </c>
      <c r="G17289" t="s">
        <v>648</v>
      </c>
      <c r="H17289" s="9" t="s">
        <v>1797</v>
      </c>
      <c r="I17289" t="s">
        <v>1454</v>
      </c>
      <c r="J17289" s="20">
        <v>26</v>
      </c>
      <c r="K17289" s="20" t="s">
        <v>3</v>
      </c>
      <c r="L17289" t="s">
        <v>1464</v>
      </c>
      <c r="M17289" s="20">
        <v>8.2800000000000011</v>
      </c>
      <c r="N17289" s="20">
        <v>5.72</v>
      </c>
      <c r="AE17289">
        <f t="shared" si="270"/>
        <v>2013</v>
      </c>
    </row>
    <row r="17290" spans="1:31" x14ac:dyDescent="0.25">
      <c r="A17290" s="7">
        <v>17287</v>
      </c>
      <c r="B17290" s="8">
        <v>41375</v>
      </c>
      <c r="C17290" t="s">
        <v>3</v>
      </c>
      <c r="D17290" t="s">
        <v>1188</v>
      </c>
      <c r="E17290" t="s">
        <v>9</v>
      </c>
      <c r="F17290" t="s">
        <v>411</v>
      </c>
      <c r="G17290" t="s">
        <v>24</v>
      </c>
      <c r="H17290" s="135" t="s">
        <v>1548</v>
      </c>
      <c r="I17290" t="s">
        <v>1458</v>
      </c>
      <c r="J17290" s="20">
        <v>12</v>
      </c>
      <c r="K17290" s="20" t="s">
        <v>9</v>
      </c>
      <c r="L17290" t="s">
        <v>1464</v>
      </c>
      <c r="M17290" s="20">
        <v>30</v>
      </c>
      <c r="N17290" s="20">
        <v>10</v>
      </c>
      <c r="AE17290">
        <f t="shared" si="270"/>
        <v>2013</v>
      </c>
    </row>
    <row r="17291" spans="1:31" x14ac:dyDescent="0.25">
      <c r="A17291" s="7">
        <v>17288</v>
      </c>
      <c r="B17291" s="8">
        <v>41375</v>
      </c>
      <c r="C17291" t="s">
        <v>3</v>
      </c>
      <c r="D17291" t="s">
        <v>711</v>
      </c>
      <c r="E17291" t="s">
        <v>9</v>
      </c>
      <c r="F17291" t="s">
        <v>1093</v>
      </c>
      <c r="G17291" t="s">
        <v>648</v>
      </c>
      <c r="H17291" s="136" t="s">
        <v>2474</v>
      </c>
      <c r="I17291" t="s">
        <v>1454</v>
      </c>
      <c r="J17291" s="20">
        <v>69</v>
      </c>
      <c r="K17291" s="20" t="s">
        <v>3</v>
      </c>
      <c r="L17291" t="s">
        <v>1464</v>
      </c>
      <c r="M17291" s="20">
        <v>20.32</v>
      </c>
      <c r="N17291" s="20">
        <v>15.18</v>
      </c>
      <c r="AE17291">
        <f t="shared" si="270"/>
        <v>2013</v>
      </c>
    </row>
    <row r="17292" spans="1:31" x14ac:dyDescent="0.25">
      <c r="A17292" s="7">
        <v>17289</v>
      </c>
      <c r="B17292" s="8">
        <v>41375</v>
      </c>
      <c r="C17292" t="s">
        <v>3</v>
      </c>
      <c r="D17292" t="s">
        <v>787</v>
      </c>
      <c r="E17292" t="s">
        <v>9</v>
      </c>
      <c r="F17292" t="s">
        <v>1185</v>
      </c>
      <c r="G17292" t="s">
        <v>14</v>
      </c>
      <c r="H17292" s="135" t="s">
        <v>1522</v>
      </c>
      <c r="I17292" t="s">
        <v>1455</v>
      </c>
      <c r="J17292" s="20">
        <v>12</v>
      </c>
      <c r="K17292" s="20" t="s">
        <v>9</v>
      </c>
      <c r="L17292" t="s">
        <v>1464</v>
      </c>
      <c r="M17292" s="20">
        <v>1.32</v>
      </c>
      <c r="N17292" s="20">
        <v>2.1799999999999997</v>
      </c>
      <c r="AE17292">
        <f t="shared" si="270"/>
        <v>2013</v>
      </c>
    </row>
    <row r="17293" spans="1:31" x14ac:dyDescent="0.25">
      <c r="A17293" s="7">
        <v>17290</v>
      </c>
      <c r="B17293" s="8">
        <v>41375</v>
      </c>
      <c r="C17293" t="s">
        <v>3</v>
      </c>
      <c r="D17293" t="s">
        <v>1188</v>
      </c>
      <c r="E17293" t="s">
        <v>9</v>
      </c>
      <c r="F17293" t="s">
        <v>411</v>
      </c>
      <c r="G17293" t="s">
        <v>11</v>
      </c>
      <c r="H17293" s="135" t="s">
        <v>1574</v>
      </c>
      <c r="I17293" t="s">
        <v>1455</v>
      </c>
      <c r="J17293" s="20">
        <v>18</v>
      </c>
      <c r="K17293" s="20" t="s">
        <v>9</v>
      </c>
      <c r="L17293" t="s">
        <v>1464</v>
      </c>
      <c r="M17293" s="20">
        <v>1.98</v>
      </c>
      <c r="N17293" s="20">
        <v>3.02</v>
      </c>
      <c r="AE17293">
        <f t="shared" si="270"/>
        <v>2013</v>
      </c>
    </row>
    <row r="17294" spans="1:31" x14ac:dyDescent="0.25">
      <c r="A17294" s="7">
        <v>17291</v>
      </c>
      <c r="B17294" s="8">
        <v>41375</v>
      </c>
      <c r="C17294" t="s">
        <v>3</v>
      </c>
      <c r="D17294" t="s">
        <v>655</v>
      </c>
      <c r="E17294" t="s">
        <v>9</v>
      </c>
      <c r="F17294" t="s">
        <v>734</v>
      </c>
      <c r="G17294" t="s">
        <v>929</v>
      </c>
      <c r="H17294" s="9" t="s">
        <v>2725</v>
      </c>
      <c r="I17294" t="s">
        <v>1454</v>
      </c>
      <c r="J17294" s="20">
        <v>39</v>
      </c>
      <c r="K17294" s="20" t="s">
        <v>9</v>
      </c>
      <c r="L17294" t="s">
        <v>1463</v>
      </c>
      <c r="M17294" s="20">
        <v>9.36</v>
      </c>
      <c r="N17294" s="20">
        <v>11.14</v>
      </c>
      <c r="AE17294">
        <f t="shared" si="270"/>
        <v>2013</v>
      </c>
    </row>
    <row r="17295" spans="1:31" x14ac:dyDescent="0.25">
      <c r="A17295" s="7">
        <v>17292</v>
      </c>
      <c r="B17295" s="8">
        <v>41376</v>
      </c>
      <c r="C17295" t="s">
        <v>3</v>
      </c>
      <c r="D17295" t="s">
        <v>1095</v>
      </c>
      <c r="E17295" t="s">
        <v>9</v>
      </c>
      <c r="F17295" t="s">
        <v>450</v>
      </c>
      <c r="G17295" t="s">
        <v>1170</v>
      </c>
      <c r="H17295" s="135" t="s">
        <v>3191</v>
      </c>
      <c r="I17295" t="s">
        <v>1454</v>
      </c>
      <c r="J17295" s="20">
        <v>8</v>
      </c>
      <c r="K17295" s="20" t="s">
        <v>3</v>
      </c>
      <c r="L17295" t="s">
        <v>1464</v>
      </c>
      <c r="M17295" s="20">
        <v>3.24</v>
      </c>
      <c r="N17295" s="20">
        <v>1.76</v>
      </c>
      <c r="AE17295">
        <f t="shared" si="270"/>
        <v>2013</v>
      </c>
    </row>
    <row r="17296" spans="1:31" x14ac:dyDescent="0.25">
      <c r="A17296" s="7">
        <v>17293</v>
      </c>
      <c r="B17296" s="8">
        <v>41376</v>
      </c>
      <c r="C17296" t="s">
        <v>3</v>
      </c>
      <c r="D17296" t="s">
        <v>1185</v>
      </c>
      <c r="E17296" t="s">
        <v>9</v>
      </c>
      <c r="F17296" t="s">
        <v>1162</v>
      </c>
      <c r="G17296" t="s">
        <v>14</v>
      </c>
      <c r="H17296" s="135" t="s">
        <v>1532</v>
      </c>
      <c r="I17296" t="s">
        <v>1454</v>
      </c>
      <c r="J17296" s="20">
        <v>30</v>
      </c>
      <c r="K17296" s="20" t="s">
        <v>3</v>
      </c>
      <c r="L17296" t="s">
        <v>1464</v>
      </c>
      <c r="M17296" s="20">
        <v>9.4</v>
      </c>
      <c r="N17296" s="20">
        <v>6.6</v>
      </c>
      <c r="AE17296">
        <f t="shared" si="270"/>
        <v>2013</v>
      </c>
    </row>
    <row r="17297" spans="1:31" x14ac:dyDescent="0.25">
      <c r="A17297" s="7">
        <v>17294</v>
      </c>
      <c r="B17297" s="8">
        <v>41376</v>
      </c>
      <c r="C17297" t="s">
        <v>3</v>
      </c>
      <c r="D17297" t="s">
        <v>1095</v>
      </c>
      <c r="E17297" t="s">
        <v>9</v>
      </c>
      <c r="F17297" t="s">
        <v>450</v>
      </c>
      <c r="G17297" t="s">
        <v>1170</v>
      </c>
      <c r="H17297" s="135" t="s">
        <v>3206</v>
      </c>
      <c r="I17297" t="s">
        <v>1454</v>
      </c>
      <c r="J17297" s="20">
        <v>70</v>
      </c>
      <c r="K17297" s="20" t="s">
        <v>9</v>
      </c>
      <c r="L17297" t="s">
        <v>1464</v>
      </c>
      <c r="M17297" s="20">
        <v>15.4</v>
      </c>
      <c r="N17297" s="20">
        <v>20.6</v>
      </c>
      <c r="AE17297">
        <f t="shared" si="270"/>
        <v>2013</v>
      </c>
    </row>
    <row r="17298" spans="1:31" x14ac:dyDescent="0.25">
      <c r="A17298" s="7">
        <v>17295</v>
      </c>
      <c r="B17298" s="8">
        <v>41376</v>
      </c>
      <c r="C17298" t="s">
        <v>3</v>
      </c>
      <c r="D17298" t="s">
        <v>1095</v>
      </c>
      <c r="E17298" t="s">
        <v>9</v>
      </c>
      <c r="F17298" t="s">
        <v>450</v>
      </c>
      <c r="G17298" t="s">
        <v>1170</v>
      </c>
      <c r="H17298" s="135" t="s">
        <v>3199</v>
      </c>
      <c r="I17298" t="s">
        <v>1454</v>
      </c>
      <c r="J17298" s="20">
        <v>100</v>
      </c>
      <c r="K17298" s="20" t="s">
        <v>3</v>
      </c>
      <c r="L17298" t="s">
        <v>1464</v>
      </c>
      <c r="M17298" s="20">
        <v>29</v>
      </c>
      <c r="N17298" s="20">
        <v>22</v>
      </c>
      <c r="AE17298">
        <f t="shared" si="270"/>
        <v>2013</v>
      </c>
    </row>
    <row r="17299" spans="1:31" x14ac:dyDescent="0.25">
      <c r="A17299" s="7">
        <v>17296</v>
      </c>
      <c r="B17299" s="8">
        <v>41377</v>
      </c>
      <c r="C17299" t="s">
        <v>3</v>
      </c>
      <c r="D17299" t="s">
        <v>1095</v>
      </c>
      <c r="E17299" t="s">
        <v>9</v>
      </c>
      <c r="F17299" t="s">
        <v>54</v>
      </c>
      <c r="G17299" t="s">
        <v>648</v>
      </c>
      <c r="H17299" s="136" t="s">
        <v>1496</v>
      </c>
      <c r="I17299" t="s">
        <v>1454</v>
      </c>
      <c r="J17299" s="20">
        <v>74</v>
      </c>
      <c r="K17299" s="20" t="s">
        <v>1465</v>
      </c>
      <c r="L17299" t="s">
        <v>1466</v>
      </c>
      <c r="M17299" s="20">
        <v>18.5</v>
      </c>
      <c r="N17299" s="20">
        <v>18.5</v>
      </c>
      <c r="AE17299">
        <f t="shared" si="270"/>
        <v>2013</v>
      </c>
    </row>
    <row r="17300" spans="1:31" x14ac:dyDescent="0.25">
      <c r="A17300" s="7">
        <v>17297</v>
      </c>
      <c r="B17300" s="8">
        <v>41378</v>
      </c>
      <c r="C17300" t="s">
        <v>3</v>
      </c>
      <c r="D17300" t="s">
        <v>1113</v>
      </c>
      <c r="E17300" t="s">
        <v>9</v>
      </c>
      <c r="F17300" t="s">
        <v>1189</v>
      </c>
      <c r="G17300" t="s">
        <v>929</v>
      </c>
      <c r="H17300" s="135" t="s">
        <v>2665</v>
      </c>
      <c r="I17300" t="s">
        <v>1458</v>
      </c>
      <c r="J17300" s="20">
        <v>36</v>
      </c>
      <c r="K17300" s="20" t="s">
        <v>9</v>
      </c>
      <c r="L17300" t="s">
        <v>1464</v>
      </c>
      <c r="M17300" s="20">
        <v>10</v>
      </c>
      <c r="N17300" s="20">
        <v>30</v>
      </c>
      <c r="AE17300">
        <f t="shared" si="270"/>
        <v>2013</v>
      </c>
    </row>
    <row r="17301" spans="1:31" x14ac:dyDescent="0.25">
      <c r="A17301" s="7">
        <v>17298</v>
      </c>
      <c r="B17301" s="8">
        <v>41379</v>
      </c>
      <c r="C17301" t="s">
        <v>3</v>
      </c>
      <c r="D17301" t="s">
        <v>543</v>
      </c>
      <c r="E17301" t="s">
        <v>9</v>
      </c>
      <c r="F17301" t="s">
        <v>667</v>
      </c>
      <c r="G17301" t="s">
        <v>732</v>
      </c>
      <c r="H17301" s="135" t="s">
        <v>2191</v>
      </c>
      <c r="I17301" t="s">
        <v>1454</v>
      </c>
      <c r="J17301" s="20">
        <v>32</v>
      </c>
      <c r="K17301" s="20" t="s">
        <v>9</v>
      </c>
      <c r="L17301" t="s">
        <v>1464</v>
      </c>
      <c r="M17301" s="20">
        <v>7.04</v>
      </c>
      <c r="N17301" s="20">
        <v>9.9600000000000009</v>
      </c>
      <c r="AE17301">
        <f t="shared" si="270"/>
        <v>2013</v>
      </c>
    </row>
    <row r="17302" spans="1:31" x14ac:dyDescent="0.25">
      <c r="A17302" s="7">
        <v>17299</v>
      </c>
      <c r="B17302" s="8">
        <v>41381</v>
      </c>
      <c r="C17302" t="s">
        <v>3</v>
      </c>
      <c r="D17302" t="s">
        <v>918</v>
      </c>
      <c r="E17302" t="s">
        <v>9</v>
      </c>
      <c r="F17302" t="s">
        <v>926</v>
      </c>
      <c r="G17302" t="s">
        <v>1016</v>
      </c>
      <c r="H17302" s="9" t="s">
        <v>2884</v>
      </c>
      <c r="I17302" t="s">
        <v>1454</v>
      </c>
      <c r="J17302" s="20">
        <v>63</v>
      </c>
      <c r="K17302" s="20" t="s">
        <v>3</v>
      </c>
      <c r="L17302" t="s">
        <v>1464</v>
      </c>
      <c r="M17302" s="20">
        <v>18.64</v>
      </c>
      <c r="N17302" s="20">
        <v>13.86</v>
      </c>
      <c r="AE17302">
        <f t="shared" si="270"/>
        <v>2013</v>
      </c>
    </row>
    <row r="17303" spans="1:31" x14ac:dyDescent="0.25">
      <c r="A17303" s="7">
        <v>17300</v>
      </c>
      <c r="B17303" s="8">
        <v>41381</v>
      </c>
      <c r="C17303" t="s">
        <v>3</v>
      </c>
      <c r="D17303" t="s">
        <v>984</v>
      </c>
      <c r="E17303" t="s">
        <v>9</v>
      </c>
      <c r="F17303" t="s">
        <v>860</v>
      </c>
      <c r="G17303" t="s">
        <v>1016</v>
      </c>
      <c r="H17303" s="9" t="s">
        <v>2884</v>
      </c>
      <c r="I17303" t="s">
        <v>1454</v>
      </c>
      <c r="J17303" s="20">
        <v>48</v>
      </c>
      <c r="K17303" s="20" t="s">
        <v>9</v>
      </c>
      <c r="L17303" t="s">
        <v>1464</v>
      </c>
      <c r="M17303" s="20">
        <v>10.56</v>
      </c>
      <c r="N17303" s="20">
        <v>14.44</v>
      </c>
      <c r="AE17303">
        <f t="shared" si="270"/>
        <v>2013</v>
      </c>
    </row>
    <row r="17304" spans="1:31" x14ac:dyDescent="0.25">
      <c r="A17304" s="7">
        <v>17301</v>
      </c>
      <c r="B17304" s="8">
        <v>41382</v>
      </c>
      <c r="C17304" t="s">
        <v>3</v>
      </c>
      <c r="D17304" t="s">
        <v>1032</v>
      </c>
      <c r="E17304" t="s">
        <v>9</v>
      </c>
      <c r="F17304" t="s">
        <v>1190</v>
      </c>
      <c r="G17304" t="s">
        <v>929</v>
      </c>
      <c r="H17304" s="135" t="s">
        <v>2655</v>
      </c>
      <c r="I17304" t="s">
        <v>1458</v>
      </c>
      <c r="J17304" s="20">
        <v>21</v>
      </c>
      <c r="K17304" s="20" t="s">
        <v>3</v>
      </c>
      <c r="L17304" t="s">
        <v>1464</v>
      </c>
      <c r="M17304" s="20">
        <v>10</v>
      </c>
      <c r="N17304" s="20">
        <v>30</v>
      </c>
      <c r="AE17304">
        <f t="shared" si="270"/>
        <v>2013</v>
      </c>
    </row>
    <row r="17305" spans="1:31" x14ac:dyDescent="0.25">
      <c r="A17305" s="7">
        <v>17302</v>
      </c>
      <c r="B17305" s="8">
        <v>41382</v>
      </c>
      <c r="C17305" t="s">
        <v>3</v>
      </c>
      <c r="D17305" t="s">
        <v>1185</v>
      </c>
      <c r="E17305" t="s">
        <v>9</v>
      </c>
      <c r="F17305" t="s">
        <v>1184</v>
      </c>
      <c r="G17305" t="s">
        <v>14</v>
      </c>
      <c r="H17305" s="135" t="s">
        <v>1534</v>
      </c>
      <c r="I17305" t="s">
        <v>1454</v>
      </c>
      <c r="J17305" s="20">
        <v>12</v>
      </c>
      <c r="K17305" s="20" t="s">
        <v>9</v>
      </c>
      <c r="L17305" t="s">
        <v>1464</v>
      </c>
      <c r="M17305" s="20">
        <v>2.64</v>
      </c>
      <c r="N17305" s="20">
        <v>4.3599999999999994</v>
      </c>
      <c r="AE17305">
        <f t="shared" si="270"/>
        <v>2013</v>
      </c>
    </row>
    <row r="17306" spans="1:31" x14ac:dyDescent="0.25">
      <c r="A17306" s="7">
        <v>17303</v>
      </c>
      <c r="B17306" s="8">
        <v>41383</v>
      </c>
      <c r="C17306" t="s">
        <v>3</v>
      </c>
      <c r="D17306" t="s">
        <v>1188</v>
      </c>
      <c r="E17306" t="s">
        <v>9</v>
      </c>
      <c r="F17306" t="s">
        <v>1184</v>
      </c>
      <c r="G17306" t="s">
        <v>14</v>
      </c>
      <c r="H17306" s="135" t="s">
        <v>1554</v>
      </c>
      <c r="I17306" t="s">
        <v>1454</v>
      </c>
      <c r="J17306" s="20">
        <v>15</v>
      </c>
      <c r="K17306" s="20" t="s">
        <v>9</v>
      </c>
      <c r="L17306" t="s">
        <v>1464</v>
      </c>
      <c r="M17306" s="20">
        <v>3.3</v>
      </c>
      <c r="N17306" s="20">
        <v>5.2</v>
      </c>
      <c r="AE17306">
        <f t="shared" si="270"/>
        <v>2013</v>
      </c>
    </row>
    <row r="17307" spans="1:31" x14ac:dyDescent="0.25">
      <c r="A17307" s="7">
        <v>17304</v>
      </c>
      <c r="B17307" s="8">
        <v>41383</v>
      </c>
      <c r="C17307" t="s">
        <v>3</v>
      </c>
      <c r="D17307" t="s">
        <v>276</v>
      </c>
      <c r="E17307" t="s">
        <v>9</v>
      </c>
      <c r="F17307" t="s">
        <v>45</v>
      </c>
      <c r="G17307" t="s">
        <v>1170</v>
      </c>
      <c r="H17307" s="135" t="s">
        <v>1496</v>
      </c>
      <c r="I17307" t="s">
        <v>1454</v>
      </c>
      <c r="J17307" s="20">
        <v>16</v>
      </c>
      <c r="K17307" s="20" t="s">
        <v>1465</v>
      </c>
      <c r="L17307" t="s">
        <v>1466</v>
      </c>
      <c r="M17307" s="20">
        <v>4</v>
      </c>
      <c r="N17307" s="20">
        <v>4</v>
      </c>
      <c r="AE17307">
        <f t="shared" si="270"/>
        <v>2013</v>
      </c>
    </row>
    <row r="17308" spans="1:31" x14ac:dyDescent="0.25">
      <c r="A17308" s="7">
        <v>17305</v>
      </c>
      <c r="B17308" s="8">
        <v>41384</v>
      </c>
      <c r="C17308" t="s">
        <v>3</v>
      </c>
      <c r="D17308" t="s">
        <v>787</v>
      </c>
      <c r="E17308" t="s">
        <v>9</v>
      </c>
      <c r="F17308" t="s">
        <v>331</v>
      </c>
      <c r="G17308" t="s">
        <v>732</v>
      </c>
      <c r="H17308" s="135" t="s">
        <v>2406</v>
      </c>
      <c r="I17308" t="s">
        <v>1454</v>
      </c>
      <c r="J17308" s="20">
        <v>18</v>
      </c>
      <c r="K17308" s="20" t="s">
        <v>1465</v>
      </c>
      <c r="L17308" t="s">
        <v>1466</v>
      </c>
      <c r="M17308" s="20">
        <v>4.5</v>
      </c>
      <c r="N17308" s="20">
        <v>4.5</v>
      </c>
      <c r="AE17308">
        <f t="shared" si="270"/>
        <v>2013</v>
      </c>
    </row>
    <row r="17309" spans="1:31" x14ac:dyDescent="0.25">
      <c r="A17309" s="7">
        <v>17306</v>
      </c>
      <c r="B17309" s="8">
        <v>41384</v>
      </c>
      <c r="C17309" t="s">
        <v>3</v>
      </c>
      <c r="D17309" t="s">
        <v>943</v>
      </c>
      <c r="E17309" t="s">
        <v>9</v>
      </c>
      <c r="F17309" t="s">
        <v>738</v>
      </c>
      <c r="G17309" t="s">
        <v>569</v>
      </c>
      <c r="H17309" s="135" t="s">
        <v>1659</v>
      </c>
      <c r="I17309" t="s">
        <v>1454</v>
      </c>
      <c r="J17309" s="20">
        <v>14</v>
      </c>
      <c r="K17309" s="20" t="s">
        <v>1465</v>
      </c>
      <c r="L17309" t="s">
        <v>1466</v>
      </c>
      <c r="M17309" s="20">
        <v>3.5</v>
      </c>
      <c r="N17309" s="20">
        <v>3.5</v>
      </c>
      <c r="AE17309">
        <f t="shared" si="270"/>
        <v>2013</v>
      </c>
    </row>
    <row r="17310" spans="1:31" x14ac:dyDescent="0.25">
      <c r="A17310" s="7">
        <v>17307</v>
      </c>
      <c r="B17310" s="8">
        <v>41384</v>
      </c>
      <c r="C17310" t="s">
        <v>3</v>
      </c>
      <c r="D17310" t="s">
        <v>972</v>
      </c>
      <c r="E17310" t="s">
        <v>9</v>
      </c>
      <c r="F17310" t="s">
        <v>738</v>
      </c>
      <c r="G17310" t="s">
        <v>569</v>
      </c>
      <c r="H17310" s="135" t="s">
        <v>1718</v>
      </c>
      <c r="I17310" t="s">
        <v>1454</v>
      </c>
      <c r="J17310" s="20">
        <v>1</v>
      </c>
      <c r="K17310" s="20" t="s">
        <v>1465</v>
      </c>
      <c r="L17310" t="s">
        <v>1466</v>
      </c>
      <c r="M17310" s="20">
        <v>0.25</v>
      </c>
      <c r="N17310" s="20">
        <v>0.25</v>
      </c>
      <c r="AE17310">
        <f t="shared" si="270"/>
        <v>2013</v>
      </c>
    </row>
    <row r="17311" spans="1:31" x14ac:dyDescent="0.25">
      <c r="A17311" s="7">
        <v>17308</v>
      </c>
      <c r="B17311" s="8">
        <v>41384</v>
      </c>
      <c r="C17311" t="s">
        <v>3</v>
      </c>
      <c r="D17311" t="s">
        <v>943</v>
      </c>
      <c r="E17311" t="s">
        <v>9</v>
      </c>
      <c r="F17311" t="s">
        <v>667</v>
      </c>
      <c r="G17311" t="s">
        <v>648</v>
      </c>
      <c r="H17311" s="9" t="s">
        <v>1797</v>
      </c>
      <c r="I17311" t="s">
        <v>1454</v>
      </c>
      <c r="J17311" s="20">
        <v>86</v>
      </c>
      <c r="K17311" s="20" t="s">
        <v>9</v>
      </c>
      <c r="L17311" t="s">
        <v>1464</v>
      </c>
      <c r="M17311" s="20">
        <v>18.920000000000002</v>
      </c>
      <c r="N17311" s="20">
        <v>25.08</v>
      </c>
      <c r="AE17311">
        <f t="shared" si="270"/>
        <v>2013</v>
      </c>
    </row>
    <row r="17312" spans="1:31" x14ac:dyDescent="0.25">
      <c r="A17312" s="7">
        <v>17309</v>
      </c>
      <c r="B17312" s="8">
        <v>41385</v>
      </c>
      <c r="C17312" t="s">
        <v>3</v>
      </c>
      <c r="D17312" t="s">
        <v>943</v>
      </c>
      <c r="E17312" t="s">
        <v>9</v>
      </c>
      <c r="F17312" t="s">
        <v>1097</v>
      </c>
      <c r="G17312" t="s">
        <v>569</v>
      </c>
      <c r="H17312" s="135" t="s">
        <v>1674</v>
      </c>
      <c r="I17312" t="s">
        <v>1454</v>
      </c>
      <c r="J17312" s="20">
        <v>16</v>
      </c>
      <c r="K17312" s="20" t="s">
        <v>9</v>
      </c>
      <c r="L17312" t="s">
        <v>1464</v>
      </c>
      <c r="M17312" s="20">
        <v>3.52</v>
      </c>
      <c r="N17312" s="20">
        <v>5.48</v>
      </c>
      <c r="AE17312">
        <f t="shared" si="270"/>
        <v>2013</v>
      </c>
    </row>
    <row r="17313" spans="1:31" x14ac:dyDescent="0.25">
      <c r="A17313" s="7">
        <v>17310</v>
      </c>
      <c r="B17313" s="8">
        <v>41385</v>
      </c>
      <c r="C17313" t="s">
        <v>3</v>
      </c>
      <c r="D17313" s="15" t="s">
        <v>28</v>
      </c>
      <c r="E17313" t="s">
        <v>9</v>
      </c>
      <c r="F17313" t="s">
        <v>1145</v>
      </c>
      <c r="G17313" t="s">
        <v>648</v>
      </c>
      <c r="H17313" s="136" t="s">
        <v>1496</v>
      </c>
      <c r="I17313" t="s">
        <v>1455</v>
      </c>
      <c r="J17313" s="20">
        <v>16</v>
      </c>
      <c r="K17313" s="20" t="s">
        <v>3</v>
      </c>
      <c r="L17313" t="s">
        <v>1463</v>
      </c>
      <c r="M17313" s="20">
        <v>2.58</v>
      </c>
      <c r="N17313" s="20">
        <v>1.92</v>
      </c>
      <c r="AE17313">
        <f t="shared" si="270"/>
        <v>2013</v>
      </c>
    </row>
    <row r="17314" spans="1:31" x14ac:dyDescent="0.25">
      <c r="A17314" s="7">
        <v>17311</v>
      </c>
      <c r="B17314" s="8">
        <v>41386</v>
      </c>
      <c r="C17314" t="s">
        <v>3</v>
      </c>
      <c r="D17314" t="s">
        <v>1157</v>
      </c>
      <c r="E17314" t="s">
        <v>9</v>
      </c>
      <c r="F17314" t="s">
        <v>1032</v>
      </c>
      <c r="G17314" t="s">
        <v>732</v>
      </c>
      <c r="H17314" s="135" t="s">
        <v>2284</v>
      </c>
      <c r="I17314" t="s">
        <v>1454</v>
      </c>
      <c r="J17314" s="20">
        <v>18</v>
      </c>
      <c r="K17314" s="20" t="s">
        <v>1465</v>
      </c>
      <c r="L17314" t="s">
        <v>1466</v>
      </c>
      <c r="M17314" s="20">
        <v>4.5</v>
      </c>
      <c r="N17314" s="20">
        <v>4.5</v>
      </c>
      <c r="AE17314">
        <f t="shared" si="270"/>
        <v>2013</v>
      </c>
    </row>
    <row r="17315" spans="1:31" x14ac:dyDescent="0.25">
      <c r="A17315" s="7">
        <v>17312</v>
      </c>
      <c r="B17315" s="8">
        <v>41386</v>
      </c>
      <c r="C17315" t="s">
        <v>3</v>
      </c>
      <c r="D17315" t="s">
        <v>233</v>
      </c>
      <c r="E17315" t="s">
        <v>9</v>
      </c>
      <c r="F17315" t="s">
        <v>543</v>
      </c>
      <c r="G17315" t="s">
        <v>377</v>
      </c>
      <c r="H17315" s="135" t="s">
        <v>1496</v>
      </c>
      <c r="I17315" t="s">
        <v>1454</v>
      </c>
      <c r="J17315" s="20">
        <v>50</v>
      </c>
      <c r="K17315" s="20" t="s">
        <v>3</v>
      </c>
      <c r="L17315" t="s">
        <v>1464</v>
      </c>
      <c r="M17315" s="20">
        <v>15</v>
      </c>
      <c r="N17315" s="20">
        <v>11</v>
      </c>
      <c r="AE17315">
        <f t="shared" si="270"/>
        <v>2013</v>
      </c>
    </row>
    <row r="17316" spans="1:31" x14ac:dyDescent="0.25">
      <c r="A17316" s="7">
        <v>17313</v>
      </c>
      <c r="B17316" s="8">
        <v>41387</v>
      </c>
      <c r="C17316" t="s">
        <v>3</v>
      </c>
      <c r="D17316" t="s">
        <v>794</v>
      </c>
      <c r="E17316" t="s">
        <v>9</v>
      </c>
      <c r="F17316" t="s">
        <v>19</v>
      </c>
      <c r="G17316" t="s">
        <v>714</v>
      </c>
      <c r="H17316" s="135" t="s">
        <v>2060</v>
      </c>
      <c r="I17316" t="s">
        <v>1454</v>
      </c>
      <c r="J17316" s="20">
        <v>20</v>
      </c>
      <c r="K17316" s="20" t="s">
        <v>1465</v>
      </c>
      <c r="L17316" t="s">
        <v>1466</v>
      </c>
      <c r="M17316" s="20">
        <v>5</v>
      </c>
      <c r="N17316" s="20">
        <v>5</v>
      </c>
      <c r="AE17316">
        <f t="shared" si="270"/>
        <v>2013</v>
      </c>
    </row>
    <row r="17317" spans="1:31" x14ac:dyDescent="0.25">
      <c r="A17317" s="7">
        <v>17314</v>
      </c>
      <c r="B17317" s="8">
        <v>41387</v>
      </c>
      <c r="C17317" t="s">
        <v>3</v>
      </c>
      <c r="D17317" t="s">
        <v>1165</v>
      </c>
      <c r="E17317" t="s">
        <v>9</v>
      </c>
      <c r="F17317" t="s">
        <v>1017</v>
      </c>
      <c r="G17317" t="s">
        <v>648</v>
      </c>
      <c r="H17317" s="135" t="s">
        <v>1806</v>
      </c>
      <c r="I17317" t="s">
        <v>1454</v>
      </c>
      <c r="J17317" s="20">
        <v>7</v>
      </c>
      <c r="K17317" s="20" t="s">
        <v>9</v>
      </c>
      <c r="L17317" t="s">
        <v>1463</v>
      </c>
      <c r="M17317" s="20">
        <v>1.68</v>
      </c>
      <c r="N17317" s="20">
        <v>2.8200000000000003</v>
      </c>
      <c r="AE17317">
        <f t="shared" si="270"/>
        <v>2013</v>
      </c>
    </row>
    <row r="17318" spans="1:31" x14ac:dyDescent="0.25">
      <c r="A17318" s="7">
        <v>17315</v>
      </c>
      <c r="B17318" s="8">
        <v>41387</v>
      </c>
      <c r="C17318" t="s">
        <v>3</v>
      </c>
      <c r="D17318" t="s">
        <v>1095</v>
      </c>
      <c r="E17318" t="s">
        <v>9</v>
      </c>
      <c r="F17318" t="s">
        <v>665</v>
      </c>
      <c r="G17318" t="s">
        <v>1170</v>
      </c>
      <c r="H17318" s="135" t="s">
        <v>3215</v>
      </c>
      <c r="I17318" t="s">
        <v>1454</v>
      </c>
      <c r="J17318" s="20">
        <v>62</v>
      </c>
      <c r="K17318" s="20" t="s">
        <v>9</v>
      </c>
      <c r="L17318" t="s">
        <v>1464</v>
      </c>
      <c r="M17318" s="20">
        <v>13.64</v>
      </c>
      <c r="N17318" s="20">
        <v>18.36</v>
      </c>
      <c r="AE17318">
        <f t="shared" si="270"/>
        <v>2013</v>
      </c>
    </row>
    <row r="17319" spans="1:31" x14ac:dyDescent="0.25">
      <c r="A17319" s="7">
        <v>17316</v>
      </c>
      <c r="B17319" s="8">
        <v>41387</v>
      </c>
      <c r="C17319" t="s">
        <v>3</v>
      </c>
      <c r="D17319" t="s">
        <v>104</v>
      </c>
      <c r="E17319" t="s">
        <v>9</v>
      </c>
      <c r="F17319" t="s">
        <v>665</v>
      </c>
      <c r="G17319" t="s">
        <v>1016</v>
      </c>
      <c r="H17319" s="9" t="s">
        <v>2870</v>
      </c>
      <c r="I17319" t="s">
        <v>1454</v>
      </c>
      <c r="J17319" s="20">
        <v>35</v>
      </c>
      <c r="K17319" s="20" t="s">
        <v>9</v>
      </c>
      <c r="L17319" t="s">
        <v>1464</v>
      </c>
      <c r="M17319" s="20">
        <v>7.7</v>
      </c>
      <c r="N17319" s="20">
        <v>10.8</v>
      </c>
      <c r="AE17319">
        <f t="shared" si="270"/>
        <v>2013</v>
      </c>
    </row>
    <row r="17320" spans="1:31" x14ac:dyDescent="0.25">
      <c r="A17320" s="7">
        <v>17317</v>
      </c>
      <c r="B17320" s="8">
        <v>41387</v>
      </c>
      <c r="C17320" t="s">
        <v>3</v>
      </c>
      <c r="D17320" t="s">
        <v>982</v>
      </c>
      <c r="E17320" t="s">
        <v>9</v>
      </c>
      <c r="F17320" t="s">
        <v>665</v>
      </c>
      <c r="G17320" t="s">
        <v>929</v>
      </c>
      <c r="H17320" s="9" t="s">
        <v>2652</v>
      </c>
      <c r="I17320" t="s">
        <v>1454</v>
      </c>
      <c r="J17320" s="20">
        <v>40</v>
      </c>
      <c r="K17320" s="20" t="s">
        <v>1465</v>
      </c>
      <c r="L17320" t="s">
        <v>1466</v>
      </c>
      <c r="M17320" s="20">
        <v>10</v>
      </c>
      <c r="N17320" s="20">
        <v>10</v>
      </c>
      <c r="AE17320">
        <f t="shared" si="270"/>
        <v>2013</v>
      </c>
    </row>
    <row r="17321" spans="1:31" x14ac:dyDescent="0.25">
      <c r="A17321" s="7">
        <v>17318</v>
      </c>
      <c r="B17321" s="8">
        <v>41387</v>
      </c>
      <c r="C17321" t="s">
        <v>3</v>
      </c>
      <c r="D17321" t="s">
        <v>1095</v>
      </c>
      <c r="E17321" t="s">
        <v>9</v>
      </c>
      <c r="F17321" t="s">
        <v>665</v>
      </c>
      <c r="G17321" t="s">
        <v>1170</v>
      </c>
      <c r="H17321" s="136" t="s">
        <v>3209</v>
      </c>
      <c r="I17321" t="s">
        <v>1454</v>
      </c>
      <c r="J17321" s="20">
        <v>42</v>
      </c>
      <c r="K17321" s="20" t="s">
        <v>1465</v>
      </c>
      <c r="L17321" t="s">
        <v>1466</v>
      </c>
      <c r="M17321" s="20">
        <v>10.5</v>
      </c>
      <c r="N17321" s="20">
        <v>10.5</v>
      </c>
      <c r="AE17321">
        <f t="shared" si="270"/>
        <v>2013</v>
      </c>
    </row>
    <row r="17322" spans="1:31" x14ac:dyDescent="0.25">
      <c r="A17322" s="7">
        <v>17319</v>
      </c>
      <c r="B17322" s="8">
        <v>41387</v>
      </c>
      <c r="C17322" t="s">
        <v>3</v>
      </c>
      <c r="D17322" t="s">
        <v>1095</v>
      </c>
      <c r="E17322" t="s">
        <v>9</v>
      </c>
      <c r="F17322" t="s">
        <v>665</v>
      </c>
      <c r="G17322" t="s">
        <v>1170</v>
      </c>
      <c r="H17322" s="135" t="s">
        <v>3216</v>
      </c>
      <c r="I17322" t="s">
        <v>1454</v>
      </c>
      <c r="J17322" s="20">
        <v>10</v>
      </c>
      <c r="K17322" s="20" t="s">
        <v>1465</v>
      </c>
      <c r="L17322" t="s">
        <v>1466</v>
      </c>
      <c r="M17322" s="20">
        <v>2.5</v>
      </c>
      <c r="N17322" s="20">
        <v>2.5</v>
      </c>
      <c r="AE17322">
        <f t="shared" si="270"/>
        <v>2013</v>
      </c>
    </row>
    <row r="17323" spans="1:31" x14ac:dyDescent="0.25">
      <c r="A17323" s="7">
        <v>17320</v>
      </c>
      <c r="B17323" s="8">
        <v>41388</v>
      </c>
      <c r="C17323" t="s">
        <v>3</v>
      </c>
      <c r="D17323" t="s">
        <v>1157</v>
      </c>
      <c r="E17323" t="s">
        <v>9</v>
      </c>
      <c r="F17323" t="s">
        <v>1181</v>
      </c>
      <c r="G17323" t="s">
        <v>732</v>
      </c>
      <c r="H17323" s="135" t="s">
        <v>2406</v>
      </c>
      <c r="I17323" t="s">
        <v>1454</v>
      </c>
      <c r="J17323" s="20">
        <v>15</v>
      </c>
      <c r="K17323" s="20" t="s">
        <v>3</v>
      </c>
      <c r="L17323" t="s">
        <v>1464</v>
      </c>
      <c r="M17323" s="20">
        <v>5.2</v>
      </c>
      <c r="N17323" s="20">
        <v>3.3</v>
      </c>
      <c r="AE17323">
        <f t="shared" si="270"/>
        <v>2013</v>
      </c>
    </row>
    <row r="17324" spans="1:31" x14ac:dyDescent="0.25">
      <c r="A17324" s="7">
        <v>17321</v>
      </c>
      <c r="B17324" s="8">
        <v>41389</v>
      </c>
      <c r="C17324" t="s">
        <v>3</v>
      </c>
      <c r="D17324" t="s">
        <v>709</v>
      </c>
      <c r="E17324" t="s">
        <v>9</v>
      </c>
      <c r="F17324" t="s">
        <v>698</v>
      </c>
      <c r="G17324" t="s">
        <v>870</v>
      </c>
      <c r="H17324" s="135" t="s">
        <v>2826</v>
      </c>
      <c r="I17324" t="s">
        <v>1454</v>
      </c>
      <c r="J17324" s="20">
        <v>15</v>
      </c>
      <c r="K17324" s="20" t="s">
        <v>9</v>
      </c>
      <c r="L17324" t="s">
        <v>1463</v>
      </c>
      <c r="M17324" s="20">
        <v>3.6</v>
      </c>
      <c r="N17324" s="20">
        <v>4.9000000000000004</v>
      </c>
      <c r="AE17324">
        <f t="shared" si="270"/>
        <v>2013</v>
      </c>
    </row>
    <row r="17325" spans="1:31" x14ac:dyDescent="0.25">
      <c r="A17325" s="7">
        <v>17322</v>
      </c>
      <c r="B17325" s="8">
        <v>41389</v>
      </c>
      <c r="C17325" t="s">
        <v>3</v>
      </c>
      <c r="D17325" t="s">
        <v>1092</v>
      </c>
      <c r="E17325" t="s">
        <v>9</v>
      </c>
      <c r="F17325" t="s">
        <v>1113</v>
      </c>
      <c r="G17325" t="s">
        <v>870</v>
      </c>
      <c r="H17325" s="135" t="s">
        <v>1496</v>
      </c>
      <c r="I17325" t="s">
        <v>1454</v>
      </c>
      <c r="J17325" s="20">
        <v>32</v>
      </c>
      <c r="K17325" s="20" t="s">
        <v>3</v>
      </c>
      <c r="L17325" t="s">
        <v>1464</v>
      </c>
      <c r="M17325" s="20">
        <v>9.9600000000000009</v>
      </c>
      <c r="N17325" s="20">
        <v>7.04</v>
      </c>
      <c r="AE17325">
        <f t="shared" si="270"/>
        <v>2013</v>
      </c>
    </row>
    <row r="17326" spans="1:31" x14ac:dyDescent="0.25">
      <c r="A17326" s="7">
        <v>17323</v>
      </c>
      <c r="B17326" s="8">
        <v>41389</v>
      </c>
      <c r="C17326" t="s">
        <v>3</v>
      </c>
      <c r="D17326" t="s">
        <v>1123</v>
      </c>
      <c r="E17326" t="s">
        <v>9</v>
      </c>
      <c r="F17326" t="s">
        <v>1045</v>
      </c>
      <c r="G17326" t="s">
        <v>648</v>
      </c>
      <c r="H17326" s="136" t="s">
        <v>1496</v>
      </c>
      <c r="I17326" t="s">
        <v>1454</v>
      </c>
      <c r="J17326" s="20">
        <v>50</v>
      </c>
      <c r="K17326" s="20" t="s">
        <v>3</v>
      </c>
      <c r="L17326" t="s">
        <v>1464</v>
      </c>
      <c r="M17326" s="20">
        <v>15</v>
      </c>
      <c r="N17326" s="20">
        <v>11</v>
      </c>
      <c r="AE17326">
        <f t="shared" si="270"/>
        <v>2013</v>
      </c>
    </row>
    <row r="17327" spans="1:31" x14ac:dyDescent="0.25">
      <c r="A17327" s="7">
        <v>17324</v>
      </c>
      <c r="B17327" s="8">
        <v>41390</v>
      </c>
      <c r="C17327" t="s">
        <v>3</v>
      </c>
      <c r="D17327" t="s">
        <v>213</v>
      </c>
      <c r="E17327" t="s">
        <v>9</v>
      </c>
      <c r="F17327" t="s">
        <v>727</v>
      </c>
      <c r="G17327" t="s">
        <v>732</v>
      </c>
      <c r="H17327" s="135" t="s">
        <v>2454</v>
      </c>
      <c r="I17327" t="s">
        <v>1454</v>
      </c>
      <c r="J17327" s="20">
        <v>30</v>
      </c>
      <c r="K17327" s="20" t="s">
        <v>9</v>
      </c>
      <c r="L17327" t="s">
        <v>1464</v>
      </c>
      <c r="M17327" s="20">
        <v>6.6</v>
      </c>
      <c r="N17327" s="20">
        <v>9.4</v>
      </c>
      <c r="AE17327">
        <f t="shared" si="270"/>
        <v>2013</v>
      </c>
    </row>
    <row r="17328" spans="1:31" x14ac:dyDescent="0.25">
      <c r="A17328" s="7">
        <v>17325</v>
      </c>
      <c r="B17328" s="8">
        <v>41390</v>
      </c>
      <c r="C17328" t="s">
        <v>3</v>
      </c>
      <c r="D17328" t="s">
        <v>984</v>
      </c>
      <c r="E17328" t="s">
        <v>9</v>
      </c>
      <c r="F17328" t="s">
        <v>131</v>
      </c>
      <c r="G17328" t="s">
        <v>895</v>
      </c>
      <c r="H17328" s="135" t="s">
        <v>2939</v>
      </c>
      <c r="I17328" t="s">
        <v>1454</v>
      </c>
      <c r="J17328" s="20">
        <v>19</v>
      </c>
      <c r="K17328" s="20" t="s">
        <v>9</v>
      </c>
      <c r="L17328" t="s">
        <v>1464</v>
      </c>
      <c r="M17328" s="20">
        <v>4.18</v>
      </c>
      <c r="N17328" s="20">
        <v>6.32</v>
      </c>
      <c r="AE17328">
        <f t="shared" si="270"/>
        <v>2013</v>
      </c>
    </row>
    <row r="17329" spans="1:31" x14ac:dyDescent="0.25">
      <c r="A17329" s="7">
        <v>17326</v>
      </c>
      <c r="B17329" s="8">
        <v>41391</v>
      </c>
      <c r="C17329" t="s">
        <v>3</v>
      </c>
      <c r="D17329" t="s">
        <v>411</v>
      </c>
      <c r="E17329" t="s">
        <v>9</v>
      </c>
      <c r="F17329" t="s">
        <v>869</v>
      </c>
      <c r="G17329" t="s">
        <v>377</v>
      </c>
      <c r="H17329" s="135" t="s">
        <v>2428</v>
      </c>
      <c r="I17329" t="s">
        <v>1454</v>
      </c>
      <c r="J17329" s="20">
        <v>33</v>
      </c>
      <c r="K17329" s="20" t="s">
        <v>9</v>
      </c>
      <c r="L17329" t="s">
        <v>1464</v>
      </c>
      <c r="M17329" s="20">
        <v>7.26</v>
      </c>
      <c r="N17329" s="20">
        <v>10.24</v>
      </c>
      <c r="AE17329">
        <f t="shared" si="270"/>
        <v>2013</v>
      </c>
    </row>
    <row r="17330" spans="1:31" x14ac:dyDescent="0.25">
      <c r="A17330" s="7">
        <v>17327</v>
      </c>
      <c r="B17330" s="8">
        <v>41391</v>
      </c>
      <c r="C17330" t="s">
        <v>3</v>
      </c>
      <c r="D17330" t="s">
        <v>1185</v>
      </c>
      <c r="E17330" t="s">
        <v>9</v>
      </c>
      <c r="F17330" t="s">
        <v>1169</v>
      </c>
      <c r="G17330" t="s">
        <v>24</v>
      </c>
      <c r="H17330" s="135" t="s">
        <v>1497</v>
      </c>
      <c r="I17330" t="s">
        <v>1454</v>
      </c>
      <c r="J17330" s="20">
        <v>15</v>
      </c>
      <c r="K17330" s="20" t="s">
        <v>3</v>
      </c>
      <c r="L17330" t="s">
        <v>1464</v>
      </c>
      <c r="M17330" s="20">
        <v>5.2</v>
      </c>
      <c r="N17330" s="20">
        <v>3.3</v>
      </c>
      <c r="AE17330">
        <f t="shared" si="270"/>
        <v>2013</v>
      </c>
    </row>
    <row r="17331" spans="1:31" x14ac:dyDescent="0.25">
      <c r="A17331" s="7">
        <v>17328</v>
      </c>
      <c r="B17331" s="8">
        <v>41392</v>
      </c>
      <c r="C17331" t="s">
        <v>3</v>
      </c>
      <c r="D17331" t="s">
        <v>952</v>
      </c>
      <c r="E17331" t="s">
        <v>9</v>
      </c>
      <c r="F17331" t="s">
        <v>134</v>
      </c>
      <c r="G17331" t="s">
        <v>714</v>
      </c>
      <c r="H17331" s="135" t="s">
        <v>2114</v>
      </c>
      <c r="I17331" t="s">
        <v>1454</v>
      </c>
      <c r="J17331" s="20">
        <v>30</v>
      </c>
      <c r="K17331" s="20" t="s">
        <v>9</v>
      </c>
      <c r="L17331" t="s">
        <v>1464</v>
      </c>
      <c r="M17331" s="20">
        <v>6.6</v>
      </c>
      <c r="N17331" s="20">
        <v>9.4</v>
      </c>
      <c r="AE17331">
        <f t="shared" si="270"/>
        <v>2013</v>
      </c>
    </row>
    <row r="17332" spans="1:31" x14ac:dyDescent="0.25">
      <c r="A17332" s="7">
        <v>17329</v>
      </c>
      <c r="B17332" s="8">
        <v>41392</v>
      </c>
      <c r="C17332" t="s">
        <v>3</v>
      </c>
      <c r="D17332" t="s">
        <v>380</v>
      </c>
      <c r="E17332" t="s">
        <v>9</v>
      </c>
      <c r="F17332" t="s">
        <v>54</v>
      </c>
      <c r="G17332" t="s">
        <v>648</v>
      </c>
      <c r="H17332" s="135" t="s">
        <v>1785</v>
      </c>
      <c r="I17332" t="s">
        <v>1454</v>
      </c>
      <c r="J17332" s="20">
        <v>6</v>
      </c>
      <c r="K17332" s="20" t="s">
        <v>1465</v>
      </c>
      <c r="L17332" t="s">
        <v>1466</v>
      </c>
      <c r="M17332" s="20">
        <v>1.5</v>
      </c>
      <c r="N17332" s="20">
        <v>1.5</v>
      </c>
      <c r="AE17332">
        <f t="shared" si="270"/>
        <v>2013</v>
      </c>
    </row>
    <row r="17333" spans="1:31" x14ac:dyDescent="0.25">
      <c r="A17333" s="7">
        <v>17330</v>
      </c>
      <c r="B17333" s="8">
        <v>41392</v>
      </c>
      <c r="C17333" t="s">
        <v>3</v>
      </c>
      <c r="D17333" t="s">
        <v>952</v>
      </c>
      <c r="E17333" t="s">
        <v>9</v>
      </c>
      <c r="F17333" t="s">
        <v>375</v>
      </c>
      <c r="G17333" t="s">
        <v>377</v>
      </c>
      <c r="H17333" s="9" t="s">
        <v>2268</v>
      </c>
      <c r="I17333" t="s">
        <v>1454</v>
      </c>
      <c r="J17333" s="20">
        <v>40</v>
      </c>
      <c r="K17333" s="20" t="s">
        <v>3</v>
      </c>
      <c r="L17333" t="s">
        <v>1463</v>
      </c>
      <c r="M17333" s="20">
        <v>11.4</v>
      </c>
      <c r="N17333" s="20">
        <v>9.6</v>
      </c>
      <c r="AE17333">
        <f t="shared" si="270"/>
        <v>2013</v>
      </c>
    </row>
    <row r="17334" spans="1:31" x14ac:dyDescent="0.25">
      <c r="A17334" s="7">
        <v>17331</v>
      </c>
      <c r="B17334" s="8">
        <v>41392</v>
      </c>
      <c r="C17334" t="s">
        <v>3</v>
      </c>
      <c r="D17334" t="s">
        <v>277</v>
      </c>
      <c r="E17334" t="s">
        <v>9</v>
      </c>
      <c r="F17334" t="s">
        <v>678</v>
      </c>
      <c r="G17334" t="s">
        <v>14</v>
      </c>
      <c r="H17334" s="135" t="s">
        <v>1567</v>
      </c>
      <c r="I17334" t="s">
        <v>1455</v>
      </c>
      <c r="J17334" s="20">
        <v>15</v>
      </c>
      <c r="K17334" s="20" t="s">
        <v>1465</v>
      </c>
      <c r="L17334" t="s">
        <v>1466</v>
      </c>
      <c r="M17334" s="20">
        <v>1.875</v>
      </c>
      <c r="N17334" s="20">
        <v>1.875</v>
      </c>
      <c r="AE17334">
        <f t="shared" si="270"/>
        <v>2013</v>
      </c>
    </row>
    <row r="17335" spans="1:31" x14ac:dyDescent="0.25">
      <c r="A17335" s="7">
        <v>17332</v>
      </c>
      <c r="B17335" s="8">
        <v>41392</v>
      </c>
      <c r="C17335" t="s">
        <v>3</v>
      </c>
      <c r="D17335" t="s">
        <v>1005</v>
      </c>
      <c r="E17335" t="s">
        <v>9</v>
      </c>
      <c r="F17335" t="s">
        <v>1172</v>
      </c>
      <c r="G17335" t="s">
        <v>1170</v>
      </c>
      <c r="H17335" s="135" t="s">
        <v>1496</v>
      </c>
      <c r="I17335" t="s">
        <v>1455</v>
      </c>
      <c r="J17335" s="20">
        <v>81</v>
      </c>
      <c r="K17335" s="20" t="s">
        <v>1465</v>
      </c>
      <c r="L17335" t="s">
        <v>1466</v>
      </c>
      <c r="M17335" s="20">
        <v>10.125</v>
      </c>
      <c r="N17335" s="20">
        <v>10.125</v>
      </c>
      <c r="AE17335">
        <f t="shared" si="270"/>
        <v>2013</v>
      </c>
    </row>
    <row r="17336" spans="1:31" x14ac:dyDescent="0.25">
      <c r="A17336" s="7">
        <v>17333</v>
      </c>
      <c r="B17336" s="8">
        <v>41393</v>
      </c>
      <c r="C17336" t="s">
        <v>3</v>
      </c>
      <c r="D17336" t="s">
        <v>973</v>
      </c>
      <c r="E17336" t="s">
        <v>9</v>
      </c>
      <c r="F17336" t="s">
        <v>1181</v>
      </c>
      <c r="G17336" t="s">
        <v>648</v>
      </c>
      <c r="H17336" s="9" t="s">
        <v>1797</v>
      </c>
      <c r="I17336" t="s">
        <v>1454</v>
      </c>
      <c r="J17336" s="20">
        <v>22</v>
      </c>
      <c r="K17336" s="20" t="s">
        <v>3</v>
      </c>
      <c r="L17336" t="s">
        <v>1464</v>
      </c>
      <c r="M17336" s="20">
        <v>7.16</v>
      </c>
      <c r="N17336" s="20">
        <v>4.84</v>
      </c>
      <c r="AE17336">
        <f t="shared" si="270"/>
        <v>2013</v>
      </c>
    </row>
    <row r="17337" spans="1:31" x14ac:dyDescent="0.25">
      <c r="A17337" s="7">
        <v>17334</v>
      </c>
      <c r="B17337" s="8">
        <v>41393</v>
      </c>
      <c r="C17337" t="s">
        <v>3</v>
      </c>
      <c r="D17337" t="s">
        <v>1123</v>
      </c>
      <c r="E17337" t="s">
        <v>9</v>
      </c>
      <c r="F17337" t="s">
        <v>1097</v>
      </c>
      <c r="G17337" t="s">
        <v>929</v>
      </c>
      <c r="H17337" s="9" t="s">
        <v>2750</v>
      </c>
      <c r="I17337" t="s">
        <v>1454</v>
      </c>
      <c r="J17337" s="20">
        <v>20</v>
      </c>
      <c r="K17337" s="20" t="s">
        <v>1465</v>
      </c>
      <c r="L17337" t="s">
        <v>1466</v>
      </c>
      <c r="M17337" s="20">
        <v>5</v>
      </c>
      <c r="N17337" s="20">
        <v>5</v>
      </c>
      <c r="AE17337">
        <f t="shared" si="270"/>
        <v>2013</v>
      </c>
    </row>
    <row r="17338" spans="1:31" x14ac:dyDescent="0.25">
      <c r="A17338" s="7">
        <v>17335</v>
      </c>
      <c r="B17338" s="8">
        <v>41393</v>
      </c>
      <c r="C17338" t="s">
        <v>3</v>
      </c>
      <c r="D17338" t="s">
        <v>1157</v>
      </c>
      <c r="E17338" t="s">
        <v>9</v>
      </c>
      <c r="F17338" t="s">
        <v>1181</v>
      </c>
      <c r="G17338" t="s">
        <v>648</v>
      </c>
      <c r="H17338" s="136" t="s">
        <v>1496</v>
      </c>
      <c r="I17338" t="s">
        <v>1454</v>
      </c>
      <c r="J17338" s="20">
        <v>14</v>
      </c>
      <c r="K17338" s="20" t="s">
        <v>3</v>
      </c>
      <c r="L17338" t="s">
        <v>1464</v>
      </c>
      <c r="M17338" s="20">
        <v>4.92</v>
      </c>
      <c r="N17338" s="20">
        <v>3.08</v>
      </c>
      <c r="AE17338">
        <f t="shared" si="270"/>
        <v>2013</v>
      </c>
    </row>
    <row r="17339" spans="1:31" x14ac:dyDescent="0.25">
      <c r="A17339" s="7">
        <v>17336</v>
      </c>
      <c r="B17339" s="8">
        <v>41394</v>
      </c>
      <c r="C17339" t="s">
        <v>3</v>
      </c>
      <c r="D17339" t="s">
        <v>868</v>
      </c>
      <c r="E17339" t="s">
        <v>9</v>
      </c>
      <c r="F17339" t="s">
        <v>1028</v>
      </c>
      <c r="G17339" t="s">
        <v>633</v>
      </c>
      <c r="H17339" s="135" t="s">
        <v>1496</v>
      </c>
      <c r="I17339" t="s">
        <v>1454</v>
      </c>
      <c r="J17339" s="20">
        <v>16</v>
      </c>
      <c r="K17339" s="20" t="s">
        <v>9</v>
      </c>
      <c r="L17339" t="s">
        <v>1464</v>
      </c>
      <c r="M17339" s="20">
        <v>3.52</v>
      </c>
      <c r="N17339" s="20">
        <v>5.48</v>
      </c>
      <c r="AE17339">
        <f t="shared" si="270"/>
        <v>2013</v>
      </c>
    </row>
    <row r="17340" spans="1:31" x14ac:dyDescent="0.25">
      <c r="A17340" s="7">
        <v>17337</v>
      </c>
      <c r="B17340" s="8">
        <v>41394</v>
      </c>
      <c r="C17340" t="s">
        <v>3</v>
      </c>
      <c r="D17340" t="s">
        <v>984</v>
      </c>
      <c r="E17340" t="s">
        <v>9</v>
      </c>
      <c r="F17340" t="s">
        <v>860</v>
      </c>
      <c r="G17340" t="s">
        <v>1016</v>
      </c>
      <c r="H17340" s="9" t="s">
        <v>2884</v>
      </c>
      <c r="I17340" t="s">
        <v>1454</v>
      </c>
      <c r="J17340" s="20">
        <v>60</v>
      </c>
      <c r="K17340" s="20" t="s">
        <v>1465</v>
      </c>
      <c r="L17340" t="s">
        <v>1466</v>
      </c>
      <c r="M17340" s="20">
        <v>15</v>
      </c>
      <c r="N17340" s="20">
        <v>15</v>
      </c>
      <c r="AE17340">
        <f t="shared" si="270"/>
        <v>2013</v>
      </c>
    </row>
    <row r="17341" spans="1:31" x14ac:dyDescent="0.25">
      <c r="A17341" s="7">
        <v>17338</v>
      </c>
      <c r="B17341" s="8">
        <v>41394</v>
      </c>
      <c r="C17341" t="s">
        <v>3</v>
      </c>
      <c r="D17341" t="s">
        <v>984</v>
      </c>
      <c r="E17341" t="s">
        <v>9</v>
      </c>
      <c r="F17341" t="s">
        <v>1113</v>
      </c>
      <c r="G17341" t="s">
        <v>895</v>
      </c>
      <c r="H17341" s="135" t="s">
        <v>2797</v>
      </c>
      <c r="I17341" t="s">
        <v>1454</v>
      </c>
      <c r="J17341" s="20">
        <v>26</v>
      </c>
      <c r="K17341" s="20" t="s">
        <v>9</v>
      </c>
      <c r="L17341" t="s">
        <v>1464</v>
      </c>
      <c r="M17341" s="20">
        <v>5.72</v>
      </c>
      <c r="N17341" s="20">
        <v>8.2800000000000011</v>
      </c>
      <c r="AE17341">
        <f t="shared" si="270"/>
        <v>2013</v>
      </c>
    </row>
    <row r="17342" spans="1:31" x14ac:dyDescent="0.25">
      <c r="A17342" s="7">
        <v>17339</v>
      </c>
      <c r="B17342" s="8">
        <v>41395</v>
      </c>
      <c r="C17342" t="s">
        <v>3</v>
      </c>
      <c r="D17342" t="s">
        <v>992</v>
      </c>
      <c r="E17342" t="s">
        <v>9</v>
      </c>
      <c r="F17342" t="s">
        <v>45</v>
      </c>
      <c r="G17342" t="s">
        <v>714</v>
      </c>
      <c r="H17342" s="135" t="s">
        <v>2114</v>
      </c>
      <c r="I17342" t="s">
        <v>1454</v>
      </c>
      <c r="J17342" s="20">
        <v>15</v>
      </c>
      <c r="K17342" s="20" t="s">
        <v>1465</v>
      </c>
      <c r="L17342" t="s">
        <v>1466</v>
      </c>
      <c r="M17342" s="20">
        <v>3.75</v>
      </c>
      <c r="N17342" s="20">
        <v>3.75</v>
      </c>
      <c r="AE17342">
        <f t="shared" si="270"/>
        <v>2013</v>
      </c>
    </row>
    <row r="17343" spans="1:31" x14ac:dyDescent="0.25">
      <c r="A17343" s="7">
        <v>17340</v>
      </c>
      <c r="B17343" s="8">
        <v>41395</v>
      </c>
      <c r="C17343" t="s">
        <v>3</v>
      </c>
      <c r="D17343" t="s">
        <v>1176</v>
      </c>
      <c r="E17343" t="s">
        <v>9</v>
      </c>
      <c r="F17343" t="s">
        <v>1189</v>
      </c>
      <c r="G17343" t="s">
        <v>929</v>
      </c>
      <c r="H17343" s="135" t="s">
        <v>2698</v>
      </c>
      <c r="I17343" t="s">
        <v>1454</v>
      </c>
      <c r="J17343" s="20">
        <v>15</v>
      </c>
      <c r="K17343" s="20" t="s">
        <v>3</v>
      </c>
      <c r="L17343" t="s">
        <v>1463</v>
      </c>
      <c r="M17343" s="20">
        <v>4.9000000000000004</v>
      </c>
      <c r="N17343" s="20">
        <v>3.6</v>
      </c>
      <c r="AE17343">
        <f t="shared" si="270"/>
        <v>2013</v>
      </c>
    </row>
    <row r="17344" spans="1:31" x14ac:dyDescent="0.25">
      <c r="A17344" s="7">
        <v>17341</v>
      </c>
      <c r="B17344" s="8">
        <v>41395</v>
      </c>
      <c r="C17344" t="s">
        <v>3</v>
      </c>
      <c r="D17344" t="s">
        <v>655</v>
      </c>
      <c r="E17344" t="s">
        <v>9</v>
      </c>
      <c r="F17344" t="s">
        <v>734</v>
      </c>
      <c r="G17344" t="s">
        <v>929</v>
      </c>
      <c r="H17344" s="9" t="s">
        <v>3070</v>
      </c>
      <c r="I17344" t="s">
        <v>1454</v>
      </c>
      <c r="J17344" s="20">
        <v>16</v>
      </c>
      <c r="K17344" s="20" t="s">
        <v>3</v>
      </c>
      <c r="L17344" t="s">
        <v>1464</v>
      </c>
      <c r="M17344" s="20">
        <v>5.48</v>
      </c>
      <c r="N17344" s="20">
        <v>3.52</v>
      </c>
      <c r="AE17344">
        <f t="shared" si="270"/>
        <v>2013</v>
      </c>
    </row>
    <row r="17345" spans="1:31" x14ac:dyDescent="0.25">
      <c r="A17345" s="7">
        <v>17342</v>
      </c>
      <c r="B17345" s="8">
        <v>41396</v>
      </c>
      <c r="C17345" t="s">
        <v>3</v>
      </c>
      <c r="D17345" t="s">
        <v>518</v>
      </c>
      <c r="E17345" t="s">
        <v>9</v>
      </c>
      <c r="F17345" t="s">
        <v>869</v>
      </c>
      <c r="G17345" t="s">
        <v>714</v>
      </c>
      <c r="H17345" s="9" t="s">
        <v>2128</v>
      </c>
      <c r="I17345" t="s">
        <v>1454</v>
      </c>
      <c r="J17345" s="20">
        <v>19</v>
      </c>
      <c r="K17345" s="20" t="s">
        <v>9</v>
      </c>
      <c r="L17345" t="s">
        <v>1464</v>
      </c>
      <c r="M17345" s="20">
        <v>4.18</v>
      </c>
      <c r="N17345" s="20">
        <v>6.32</v>
      </c>
      <c r="AE17345">
        <f t="shared" si="270"/>
        <v>2013</v>
      </c>
    </row>
    <row r="17346" spans="1:31" x14ac:dyDescent="0.25">
      <c r="A17346" s="7">
        <v>17343</v>
      </c>
      <c r="B17346" s="8">
        <v>41397</v>
      </c>
      <c r="C17346" t="s">
        <v>3</v>
      </c>
      <c r="D17346" t="s">
        <v>380</v>
      </c>
      <c r="E17346" t="s">
        <v>9</v>
      </c>
      <c r="F17346" t="s">
        <v>54</v>
      </c>
      <c r="G17346" t="s">
        <v>648</v>
      </c>
      <c r="H17346" s="135" t="s">
        <v>2116</v>
      </c>
      <c r="I17346" t="s">
        <v>1454</v>
      </c>
      <c r="J17346" s="20">
        <v>36</v>
      </c>
      <c r="K17346" s="20" t="s">
        <v>9</v>
      </c>
      <c r="L17346" t="s">
        <v>1464</v>
      </c>
      <c r="M17346" s="20">
        <v>7.92</v>
      </c>
      <c r="N17346" s="20">
        <v>11.08</v>
      </c>
      <c r="AE17346">
        <f t="shared" si="270"/>
        <v>2013</v>
      </c>
    </row>
    <row r="17347" spans="1:31" x14ac:dyDescent="0.25">
      <c r="A17347" s="7">
        <v>17344</v>
      </c>
      <c r="B17347" s="8">
        <v>41397</v>
      </c>
      <c r="C17347" t="s">
        <v>3</v>
      </c>
      <c r="D17347" t="s">
        <v>655</v>
      </c>
      <c r="E17347" t="s">
        <v>9</v>
      </c>
      <c r="F17347" t="s">
        <v>734</v>
      </c>
      <c r="G17347" t="s">
        <v>895</v>
      </c>
      <c r="H17347" s="135" t="s">
        <v>2590</v>
      </c>
      <c r="I17347" t="s">
        <v>1454</v>
      </c>
      <c r="J17347" s="20">
        <v>70</v>
      </c>
      <c r="K17347" s="20" t="s">
        <v>9</v>
      </c>
      <c r="L17347" t="s">
        <v>1463</v>
      </c>
      <c r="M17347" s="20">
        <v>16.8</v>
      </c>
      <c r="N17347" s="20">
        <v>19.2</v>
      </c>
      <c r="AE17347">
        <f t="shared" si="270"/>
        <v>2013</v>
      </c>
    </row>
    <row r="17348" spans="1:31" x14ac:dyDescent="0.25">
      <c r="A17348" s="7">
        <v>17345</v>
      </c>
      <c r="B17348" s="8">
        <v>41397</v>
      </c>
      <c r="C17348" t="s">
        <v>3</v>
      </c>
      <c r="D17348" t="s">
        <v>1120</v>
      </c>
      <c r="E17348" t="s">
        <v>9</v>
      </c>
      <c r="F17348" t="s">
        <v>1113</v>
      </c>
      <c r="G17348" t="s">
        <v>895</v>
      </c>
      <c r="H17348" s="135" t="s">
        <v>2534</v>
      </c>
      <c r="I17348" t="s">
        <v>1454</v>
      </c>
      <c r="J17348" s="20">
        <v>15</v>
      </c>
      <c r="K17348" s="20" t="s">
        <v>3</v>
      </c>
      <c r="L17348" t="s">
        <v>1463</v>
      </c>
      <c r="M17348" s="20">
        <v>4.9000000000000004</v>
      </c>
      <c r="N17348" s="20">
        <v>3.6</v>
      </c>
      <c r="AE17348">
        <f t="shared" ref="AE17348:AE17411" si="271">YEAR(B17348)</f>
        <v>2013</v>
      </c>
    </row>
    <row r="17349" spans="1:31" x14ac:dyDescent="0.25">
      <c r="A17349" s="7">
        <v>17346</v>
      </c>
      <c r="B17349" s="8">
        <v>41398</v>
      </c>
      <c r="C17349" t="s">
        <v>3</v>
      </c>
      <c r="D17349" t="s">
        <v>973</v>
      </c>
      <c r="E17349" t="s">
        <v>9</v>
      </c>
      <c r="F17349" t="s">
        <v>1108</v>
      </c>
      <c r="G17349" t="s">
        <v>648</v>
      </c>
      <c r="H17349" s="135" t="s">
        <v>2269</v>
      </c>
      <c r="I17349" t="s">
        <v>1454</v>
      </c>
      <c r="J17349" s="20">
        <v>117</v>
      </c>
      <c r="K17349" s="20" t="s">
        <v>9</v>
      </c>
      <c r="L17349" t="s">
        <v>1464</v>
      </c>
      <c r="M17349" s="20">
        <v>25.740000000000002</v>
      </c>
      <c r="N17349" s="20">
        <v>33.76</v>
      </c>
      <c r="AE17349">
        <f t="shared" si="271"/>
        <v>2013</v>
      </c>
    </row>
    <row r="17350" spans="1:31" x14ac:dyDescent="0.25">
      <c r="A17350" s="7">
        <v>17347</v>
      </c>
      <c r="B17350" s="8">
        <v>41398</v>
      </c>
      <c r="C17350" t="s">
        <v>3</v>
      </c>
      <c r="D17350" t="s">
        <v>984</v>
      </c>
      <c r="E17350" t="s">
        <v>9</v>
      </c>
      <c r="F17350" t="s">
        <v>1021</v>
      </c>
      <c r="G17350" t="s">
        <v>1016</v>
      </c>
      <c r="H17350" s="9" t="s">
        <v>2884</v>
      </c>
      <c r="I17350" t="s">
        <v>1454</v>
      </c>
      <c r="J17350" s="20">
        <v>27</v>
      </c>
      <c r="K17350" s="20" t="s">
        <v>9</v>
      </c>
      <c r="L17350" t="s">
        <v>1463</v>
      </c>
      <c r="M17350" s="20">
        <v>6.48</v>
      </c>
      <c r="N17350" s="20">
        <v>8.02</v>
      </c>
      <c r="AE17350">
        <f t="shared" si="271"/>
        <v>2013</v>
      </c>
    </row>
    <row r="17351" spans="1:31" x14ac:dyDescent="0.25">
      <c r="A17351" s="7">
        <v>17348</v>
      </c>
      <c r="B17351" s="8">
        <v>41398</v>
      </c>
      <c r="C17351" t="s">
        <v>3</v>
      </c>
      <c r="D17351" t="s">
        <v>984</v>
      </c>
      <c r="E17351" t="s">
        <v>9</v>
      </c>
      <c r="F17351" t="s">
        <v>860</v>
      </c>
      <c r="G17351" t="s">
        <v>1016</v>
      </c>
      <c r="H17351" s="135" t="s">
        <v>1496</v>
      </c>
      <c r="I17351" t="s">
        <v>1454</v>
      </c>
      <c r="J17351" s="20">
        <v>16</v>
      </c>
      <c r="K17351" s="20" t="s">
        <v>1465</v>
      </c>
      <c r="L17351" t="s">
        <v>1466</v>
      </c>
      <c r="M17351" s="20">
        <v>4</v>
      </c>
      <c r="N17351" s="20">
        <v>4</v>
      </c>
      <c r="AE17351">
        <f t="shared" si="271"/>
        <v>2013</v>
      </c>
    </row>
    <row r="17352" spans="1:31" x14ac:dyDescent="0.25">
      <c r="A17352" s="7">
        <v>17349</v>
      </c>
      <c r="B17352" s="8">
        <v>41398</v>
      </c>
      <c r="C17352" t="s">
        <v>3</v>
      </c>
      <c r="D17352" t="s">
        <v>776</v>
      </c>
      <c r="E17352" t="s">
        <v>9</v>
      </c>
      <c r="F17352" t="s">
        <v>767</v>
      </c>
      <c r="G17352" t="s">
        <v>1170</v>
      </c>
      <c r="H17352" s="135" t="s">
        <v>3194</v>
      </c>
      <c r="I17352" t="s">
        <v>1454</v>
      </c>
      <c r="J17352" s="20">
        <v>68</v>
      </c>
      <c r="K17352" s="20" t="s">
        <v>9</v>
      </c>
      <c r="L17352" t="s">
        <v>1464</v>
      </c>
      <c r="M17352" s="20">
        <v>14.96</v>
      </c>
      <c r="N17352" s="20">
        <v>20.04</v>
      </c>
      <c r="AE17352">
        <f t="shared" si="271"/>
        <v>2013</v>
      </c>
    </row>
    <row r="17353" spans="1:31" x14ac:dyDescent="0.25">
      <c r="A17353" s="7">
        <v>17350</v>
      </c>
      <c r="B17353" s="8">
        <v>41398</v>
      </c>
      <c r="C17353" t="s">
        <v>3</v>
      </c>
      <c r="D17353" t="s">
        <v>1092</v>
      </c>
      <c r="E17353" t="s">
        <v>9</v>
      </c>
      <c r="F17353" t="s">
        <v>1069</v>
      </c>
      <c r="G17353" t="s">
        <v>861</v>
      </c>
      <c r="H17353" s="9" t="s">
        <v>2441</v>
      </c>
      <c r="I17353" t="s">
        <v>1454</v>
      </c>
      <c r="J17353" s="20">
        <v>30</v>
      </c>
      <c r="K17353" s="20" t="s">
        <v>1465</v>
      </c>
      <c r="L17353" t="s">
        <v>1466</v>
      </c>
      <c r="M17353" s="20">
        <v>7.5</v>
      </c>
      <c r="N17353" s="20">
        <v>7.5</v>
      </c>
      <c r="AE17353">
        <f t="shared" si="271"/>
        <v>2013</v>
      </c>
    </row>
    <row r="17354" spans="1:31" x14ac:dyDescent="0.25">
      <c r="A17354" s="7">
        <v>17351</v>
      </c>
      <c r="B17354" s="8">
        <v>41399</v>
      </c>
      <c r="C17354" t="s">
        <v>3</v>
      </c>
      <c r="D17354" t="s">
        <v>984</v>
      </c>
      <c r="E17354" t="s">
        <v>9</v>
      </c>
      <c r="F17354" t="s">
        <v>1113</v>
      </c>
      <c r="G17354" t="s">
        <v>895</v>
      </c>
      <c r="H17354" s="135" t="s">
        <v>2540</v>
      </c>
      <c r="I17354" t="s">
        <v>1454</v>
      </c>
      <c r="J17354" s="20">
        <v>11</v>
      </c>
      <c r="K17354" s="20" t="s">
        <v>3</v>
      </c>
      <c r="L17354" t="s">
        <v>1464</v>
      </c>
      <c r="M17354" s="20">
        <v>4.08</v>
      </c>
      <c r="N17354" s="20">
        <v>2.42</v>
      </c>
      <c r="AE17354">
        <f t="shared" si="271"/>
        <v>2013</v>
      </c>
    </row>
    <row r="17355" spans="1:31" x14ac:dyDescent="0.25">
      <c r="A17355" s="7">
        <v>17352</v>
      </c>
      <c r="B17355" s="8">
        <v>41399</v>
      </c>
      <c r="C17355" t="s">
        <v>3</v>
      </c>
      <c r="D17355" t="s">
        <v>984</v>
      </c>
      <c r="E17355" t="s">
        <v>9</v>
      </c>
      <c r="F17355" t="s">
        <v>860</v>
      </c>
      <c r="G17355" t="s">
        <v>1016</v>
      </c>
      <c r="H17355" s="9" t="s">
        <v>2915</v>
      </c>
      <c r="I17355" t="s">
        <v>1454</v>
      </c>
      <c r="J17355" s="20">
        <v>66</v>
      </c>
      <c r="K17355" s="20" t="s">
        <v>3</v>
      </c>
      <c r="L17355" t="s">
        <v>1463</v>
      </c>
      <c r="M17355" s="20">
        <v>18.16</v>
      </c>
      <c r="N17355" s="20">
        <v>15.84</v>
      </c>
      <c r="AE17355">
        <f t="shared" si="271"/>
        <v>2013</v>
      </c>
    </row>
    <row r="17356" spans="1:31" x14ac:dyDescent="0.25">
      <c r="A17356" s="7">
        <v>17353</v>
      </c>
      <c r="B17356" s="8">
        <v>41400</v>
      </c>
      <c r="C17356" t="s">
        <v>3</v>
      </c>
      <c r="D17356" t="s">
        <v>972</v>
      </c>
      <c r="E17356" t="s">
        <v>9</v>
      </c>
      <c r="F17356" t="s">
        <v>1021</v>
      </c>
      <c r="G17356" t="s">
        <v>714</v>
      </c>
      <c r="H17356" s="136" t="s">
        <v>2215</v>
      </c>
      <c r="I17356" t="s">
        <v>1454</v>
      </c>
      <c r="J17356" s="20">
        <v>4</v>
      </c>
      <c r="K17356" s="20" t="s">
        <v>1465</v>
      </c>
      <c r="L17356" t="s">
        <v>1466</v>
      </c>
      <c r="M17356" s="20">
        <v>1</v>
      </c>
      <c r="N17356" s="20">
        <v>1</v>
      </c>
      <c r="AE17356">
        <f t="shared" si="271"/>
        <v>2013</v>
      </c>
    </row>
    <row r="17357" spans="1:31" x14ac:dyDescent="0.25">
      <c r="A17357" s="7">
        <v>17354</v>
      </c>
      <c r="B17357" s="8">
        <v>41400</v>
      </c>
      <c r="C17357" t="s">
        <v>3</v>
      </c>
      <c r="D17357" t="s">
        <v>397</v>
      </c>
      <c r="E17357" t="s">
        <v>9</v>
      </c>
      <c r="F17357" t="s">
        <v>183</v>
      </c>
      <c r="G17357" t="s">
        <v>1170</v>
      </c>
      <c r="H17357" s="135" t="s">
        <v>3187</v>
      </c>
      <c r="I17357" t="s">
        <v>1454</v>
      </c>
      <c r="J17357" s="20">
        <v>69</v>
      </c>
      <c r="K17357" s="20" t="s">
        <v>9</v>
      </c>
      <c r="L17357" t="s">
        <v>1464</v>
      </c>
      <c r="M17357" s="20">
        <v>15.18</v>
      </c>
      <c r="N17357" s="20">
        <v>20.32</v>
      </c>
      <c r="AE17357">
        <f t="shared" si="271"/>
        <v>2013</v>
      </c>
    </row>
    <row r="17358" spans="1:31" x14ac:dyDescent="0.25">
      <c r="A17358" s="7">
        <v>17355</v>
      </c>
      <c r="B17358" s="8">
        <v>41401</v>
      </c>
      <c r="C17358" t="s">
        <v>3</v>
      </c>
      <c r="D17358" t="s">
        <v>518</v>
      </c>
      <c r="E17358" t="s">
        <v>9</v>
      </c>
      <c r="F17358" t="s">
        <v>997</v>
      </c>
      <c r="G17358" t="s">
        <v>861</v>
      </c>
      <c r="H17358" s="135" t="s">
        <v>2883</v>
      </c>
      <c r="I17358" t="s">
        <v>1454</v>
      </c>
      <c r="J17358" s="20">
        <v>25</v>
      </c>
      <c r="K17358" s="20" t="s">
        <v>1465</v>
      </c>
      <c r="L17358" t="s">
        <v>1466</v>
      </c>
      <c r="M17358" s="20">
        <v>6.25</v>
      </c>
      <c r="N17358" s="20">
        <v>6.25</v>
      </c>
      <c r="AE17358">
        <f t="shared" si="271"/>
        <v>2013</v>
      </c>
    </row>
    <row r="17359" spans="1:31" x14ac:dyDescent="0.25">
      <c r="A17359" s="7">
        <v>17356</v>
      </c>
      <c r="B17359" s="8">
        <v>41401</v>
      </c>
      <c r="C17359" t="s">
        <v>3</v>
      </c>
      <c r="D17359" t="s">
        <v>974</v>
      </c>
      <c r="E17359" t="s">
        <v>9</v>
      </c>
      <c r="F17359" t="s">
        <v>1093</v>
      </c>
      <c r="G17359" t="s">
        <v>929</v>
      </c>
      <c r="H17359" s="135" t="s">
        <v>2728</v>
      </c>
      <c r="I17359" t="s">
        <v>1454</v>
      </c>
      <c r="J17359" s="20">
        <v>23</v>
      </c>
      <c r="K17359" s="20" t="s">
        <v>9</v>
      </c>
      <c r="L17359" t="s">
        <v>1464</v>
      </c>
      <c r="M17359" s="20">
        <v>5.0600000000000005</v>
      </c>
      <c r="N17359" s="20">
        <v>7.4399999999999995</v>
      </c>
      <c r="AE17359">
        <f t="shared" si="271"/>
        <v>2013</v>
      </c>
    </row>
    <row r="17360" spans="1:31" x14ac:dyDescent="0.25">
      <c r="A17360" s="7">
        <v>17357</v>
      </c>
      <c r="B17360" s="8">
        <v>41401</v>
      </c>
      <c r="C17360" t="s">
        <v>3</v>
      </c>
      <c r="D17360" t="s">
        <v>1102</v>
      </c>
      <c r="E17360" t="s">
        <v>9</v>
      </c>
      <c r="F17360" t="s">
        <v>521</v>
      </c>
      <c r="G17360" t="s">
        <v>870</v>
      </c>
      <c r="H17360" s="135" t="s">
        <v>2710</v>
      </c>
      <c r="I17360" t="s">
        <v>1454</v>
      </c>
      <c r="J17360" s="20">
        <v>12</v>
      </c>
      <c r="K17360" s="20" t="s">
        <v>3</v>
      </c>
      <c r="L17360" t="s">
        <v>1463</v>
      </c>
      <c r="M17360" s="20">
        <v>4.12</v>
      </c>
      <c r="N17360" s="20">
        <v>2.88</v>
      </c>
      <c r="AE17360">
        <f t="shared" si="271"/>
        <v>2013</v>
      </c>
    </row>
    <row r="17361" spans="1:31" x14ac:dyDescent="0.25">
      <c r="A17361" s="7">
        <v>17358</v>
      </c>
      <c r="B17361" s="8">
        <v>41401</v>
      </c>
      <c r="C17361" t="s">
        <v>3</v>
      </c>
      <c r="D17361" t="s">
        <v>711</v>
      </c>
      <c r="E17361" t="s">
        <v>9</v>
      </c>
      <c r="F17361" t="s">
        <v>1064</v>
      </c>
      <c r="G17361" t="s">
        <v>870</v>
      </c>
      <c r="H17361" s="135" t="s">
        <v>1496</v>
      </c>
      <c r="I17361" t="s">
        <v>1455</v>
      </c>
      <c r="J17361" s="20">
        <v>39</v>
      </c>
      <c r="K17361" s="20" t="s">
        <v>3</v>
      </c>
      <c r="L17361" t="s">
        <v>1463</v>
      </c>
      <c r="M17361" s="20">
        <v>5.57</v>
      </c>
      <c r="N17361" s="20">
        <v>4.68</v>
      </c>
      <c r="AE17361">
        <f t="shared" si="271"/>
        <v>2013</v>
      </c>
    </row>
    <row r="17362" spans="1:31" x14ac:dyDescent="0.25">
      <c r="A17362" s="7">
        <v>17359</v>
      </c>
      <c r="B17362" s="8">
        <v>41402</v>
      </c>
      <c r="C17362" t="s">
        <v>3</v>
      </c>
      <c r="D17362" t="s">
        <v>1092</v>
      </c>
      <c r="E17362" t="s">
        <v>9</v>
      </c>
      <c r="F17362" t="s">
        <v>1113</v>
      </c>
      <c r="G17362" t="s">
        <v>870</v>
      </c>
      <c r="H17362" s="135" t="s">
        <v>1496</v>
      </c>
      <c r="I17362" t="s">
        <v>1454</v>
      </c>
      <c r="J17362" s="20">
        <v>32</v>
      </c>
      <c r="K17362" s="20" t="s">
        <v>3</v>
      </c>
      <c r="L17362" t="s">
        <v>1464</v>
      </c>
      <c r="M17362" s="20">
        <v>9.9600000000000009</v>
      </c>
      <c r="N17362" s="20">
        <v>7.04</v>
      </c>
      <c r="AE17362">
        <f t="shared" si="271"/>
        <v>2013</v>
      </c>
    </row>
    <row r="17363" spans="1:31" x14ac:dyDescent="0.25">
      <c r="A17363" s="7">
        <v>17360</v>
      </c>
      <c r="B17363" s="8">
        <v>41403</v>
      </c>
      <c r="C17363" t="s">
        <v>3</v>
      </c>
      <c r="D17363" t="s">
        <v>1176</v>
      </c>
      <c r="E17363" t="s">
        <v>9</v>
      </c>
      <c r="F17363" t="s">
        <v>1189</v>
      </c>
      <c r="G17363" t="s">
        <v>929</v>
      </c>
      <c r="H17363" s="9" t="s">
        <v>2778</v>
      </c>
      <c r="I17363" t="s">
        <v>1454</v>
      </c>
      <c r="J17363" s="20">
        <v>26</v>
      </c>
      <c r="K17363" s="20" t="s">
        <v>9</v>
      </c>
      <c r="L17363" t="s">
        <v>1464</v>
      </c>
      <c r="M17363" s="20">
        <v>5.72</v>
      </c>
      <c r="N17363" s="20">
        <v>8.2800000000000011</v>
      </c>
      <c r="AE17363">
        <f t="shared" si="271"/>
        <v>2013</v>
      </c>
    </row>
    <row r="17364" spans="1:31" x14ac:dyDescent="0.25">
      <c r="A17364" s="7">
        <v>17361</v>
      </c>
      <c r="B17364" s="8">
        <v>41403</v>
      </c>
      <c r="C17364" t="s">
        <v>3</v>
      </c>
      <c r="D17364" t="s">
        <v>1186</v>
      </c>
      <c r="E17364" t="s">
        <v>9</v>
      </c>
      <c r="F17364" t="s">
        <v>1189</v>
      </c>
      <c r="G17364" t="s">
        <v>14</v>
      </c>
      <c r="H17364" s="135" t="s">
        <v>1489</v>
      </c>
      <c r="I17364" t="s">
        <v>1454</v>
      </c>
      <c r="J17364" s="20">
        <v>9</v>
      </c>
      <c r="K17364" s="20" t="s">
        <v>9</v>
      </c>
      <c r="L17364" t="s">
        <v>1464</v>
      </c>
      <c r="M17364" s="20">
        <v>1.98</v>
      </c>
      <c r="N17364" s="20">
        <v>3.52</v>
      </c>
      <c r="AE17364">
        <f t="shared" si="271"/>
        <v>2013</v>
      </c>
    </row>
    <row r="17365" spans="1:31" x14ac:dyDescent="0.25">
      <c r="A17365" s="7">
        <v>17362</v>
      </c>
      <c r="B17365" s="8">
        <v>41404</v>
      </c>
      <c r="C17365" t="s">
        <v>3</v>
      </c>
      <c r="D17365" t="s">
        <v>786</v>
      </c>
      <c r="E17365" t="s">
        <v>9</v>
      </c>
      <c r="F17365" t="s">
        <v>395</v>
      </c>
      <c r="G17365" t="s">
        <v>732</v>
      </c>
      <c r="H17365" s="135" t="s">
        <v>2320</v>
      </c>
      <c r="I17365" t="s">
        <v>1454</v>
      </c>
      <c r="J17365" s="20">
        <v>21</v>
      </c>
      <c r="K17365" s="20" t="s">
        <v>3</v>
      </c>
      <c r="L17365" t="s">
        <v>1464</v>
      </c>
      <c r="M17365" s="20">
        <v>6.88</v>
      </c>
      <c r="N17365" s="20">
        <v>4.62</v>
      </c>
      <c r="AE17365">
        <f t="shared" si="271"/>
        <v>2013</v>
      </c>
    </row>
    <row r="17366" spans="1:31" x14ac:dyDescent="0.25">
      <c r="A17366" s="7">
        <v>17363</v>
      </c>
      <c r="B17366" s="8">
        <v>41404</v>
      </c>
      <c r="C17366" t="s">
        <v>3</v>
      </c>
      <c r="D17366" t="s">
        <v>1073</v>
      </c>
      <c r="E17366" t="s">
        <v>9</v>
      </c>
      <c r="F17366" t="s">
        <v>1031</v>
      </c>
      <c r="G17366" t="s">
        <v>569</v>
      </c>
      <c r="H17366" s="9" t="s">
        <v>2387</v>
      </c>
      <c r="I17366" t="s">
        <v>1454</v>
      </c>
      <c r="J17366" s="20">
        <v>23</v>
      </c>
      <c r="K17366" s="20" t="s">
        <v>3</v>
      </c>
      <c r="L17366" t="s">
        <v>1463</v>
      </c>
      <c r="M17366" s="20">
        <v>6.98</v>
      </c>
      <c r="N17366" s="20">
        <v>5.52</v>
      </c>
      <c r="AE17366">
        <f t="shared" si="271"/>
        <v>2013</v>
      </c>
    </row>
    <row r="17367" spans="1:31" x14ac:dyDescent="0.25">
      <c r="A17367" s="7">
        <v>17364</v>
      </c>
      <c r="B17367" s="8">
        <v>41405</v>
      </c>
      <c r="C17367" t="s">
        <v>3</v>
      </c>
      <c r="D17367" t="s">
        <v>914</v>
      </c>
      <c r="E17367" t="s">
        <v>9</v>
      </c>
      <c r="F17367" t="s">
        <v>1172</v>
      </c>
      <c r="G17367" t="s">
        <v>714</v>
      </c>
      <c r="H17367" s="135" t="s">
        <v>2218</v>
      </c>
      <c r="I17367" t="s">
        <v>1454</v>
      </c>
      <c r="J17367" s="20">
        <v>28</v>
      </c>
      <c r="K17367" s="20" t="s">
        <v>3</v>
      </c>
      <c r="L17367" t="s">
        <v>1464</v>
      </c>
      <c r="M17367" s="20">
        <v>8.84</v>
      </c>
      <c r="N17367" s="20">
        <v>6.16</v>
      </c>
      <c r="AE17367">
        <f t="shared" si="271"/>
        <v>2013</v>
      </c>
    </row>
    <row r="17368" spans="1:31" x14ac:dyDescent="0.25">
      <c r="A17368" s="7">
        <v>17365</v>
      </c>
      <c r="B17368" s="8">
        <v>41405</v>
      </c>
      <c r="C17368" t="s">
        <v>3</v>
      </c>
      <c r="D17368" t="s">
        <v>1052</v>
      </c>
      <c r="E17368" t="s">
        <v>9</v>
      </c>
      <c r="F17368" t="s">
        <v>1017</v>
      </c>
      <c r="G17368" t="s">
        <v>929</v>
      </c>
      <c r="H17368" s="135" t="s">
        <v>2683</v>
      </c>
      <c r="I17368" t="s">
        <v>1454</v>
      </c>
      <c r="J17368" s="20">
        <v>16</v>
      </c>
      <c r="K17368" s="20" t="s">
        <v>3</v>
      </c>
      <c r="L17368" t="s">
        <v>1464</v>
      </c>
      <c r="M17368" s="20">
        <v>5.48</v>
      </c>
      <c r="N17368" s="20">
        <v>3.52</v>
      </c>
      <c r="AE17368">
        <f t="shared" si="271"/>
        <v>2013</v>
      </c>
    </row>
    <row r="17369" spans="1:31" x14ac:dyDescent="0.25">
      <c r="A17369" s="7">
        <v>17366</v>
      </c>
      <c r="B17369" s="8">
        <v>41405</v>
      </c>
      <c r="C17369" t="s">
        <v>3</v>
      </c>
      <c r="D17369" t="s">
        <v>914</v>
      </c>
      <c r="E17369" t="s">
        <v>9</v>
      </c>
      <c r="F17369" t="s">
        <v>869</v>
      </c>
      <c r="G17369" t="s">
        <v>870</v>
      </c>
      <c r="H17369" s="135" t="s">
        <v>1496</v>
      </c>
      <c r="I17369" t="s">
        <v>1454</v>
      </c>
      <c r="J17369" s="20">
        <v>38</v>
      </c>
      <c r="K17369" s="20" t="s">
        <v>3</v>
      </c>
      <c r="L17369" t="s">
        <v>1464</v>
      </c>
      <c r="M17369" s="20">
        <v>11.64</v>
      </c>
      <c r="N17369" s="20">
        <v>8.36</v>
      </c>
      <c r="AE17369">
        <f t="shared" si="271"/>
        <v>2013</v>
      </c>
    </row>
    <row r="17370" spans="1:31" x14ac:dyDescent="0.25">
      <c r="A17370" s="7">
        <v>17367</v>
      </c>
      <c r="B17370" s="8">
        <v>41406</v>
      </c>
      <c r="C17370" t="s">
        <v>3</v>
      </c>
      <c r="D17370" t="s">
        <v>104</v>
      </c>
      <c r="E17370" t="s">
        <v>9</v>
      </c>
      <c r="F17370" t="s">
        <v>665</v>
      </c>
      <c r="G17370" t="s">
        <v>861</v>
      </c>
      <c r="H17370" s="135" t="s">
        <v>2549</v>
      </c>
      <c r="I17370" t="s">
        <v>1454</v>
      </c>
      <c r="J17370" s="20">
        <v>49</v>
      </c>
      <c r="K17370" s="20" t="s">
        <v>9</v>
      </c>
      <c r="L17370" t="s">
        <v>1463</v>
      </c>
      <c r="M17370" s="20">
        <v>11.76</v>
      </c>
      <c r="N17370" s="20">
        <v>13.74</v>
      </c>
      <c r="AE17370">
        <f t="shared" si="271"/>
        <v>2013</v>
      </c>
    </row>
    <row r="17371" spans="1:31" x14ac:dyDescent="0.25">
      <c r="A17371" s="7">
        <v>17368</v>
      </c>
      <c r="B17371" s="8">
        <v>41406</v>
      </c>
      <c r="C17371" t="s">
        <v>3</v>
      </c>
      <c r="D17371" t="s">
        <v>229</v>
      </c>
      <c r="E17371" t="s">
        <v>9</v>
      </c>
      <c r="F17371" t="s">
        <v>286</v>
      </c>
      <c r="G17371" t="s">
        <v>714</v>
      </c>
      <c r="H17371" s="135" t="s">
        <v>2031</v>
      </c>
      <c r="I17371" t="s">
        <v>1456</v>
      </c>
      <c r="J17371" s="20">
        <v>18</v>
      </c>
      <c r="K17371" s="20" t="s">
        <v>3</v>
      </c>
      <c r="L17371" t="s">
        <v>1463</v>
      </c>
      <c r="M17371" s="20">
        <v>5.68</v>
      </c>
      <c r="N17371" s="20">
        <v>4.32</v>
      </c>
      <c r="O17371" t="s">
        <v>3</v>
      </c>
      <c r="P17371" s="13" t="s">
        <v>412</v>
      </c>
      <c r="Q17371" t="s">
        <v>9</v>
      </c>
      <c r="R17371" t="s">
        <v>672</v>
      </c>
      <c r="S17371" t="s">
        <v>1465</v>
      </c>
      <c r="U17371" t="s">
        <v>1465</v>
      </c>
      <c r="W17371" t="s">
        <v>1465</v>
      </c>
      <c r="Y17371" t="s">
        <v>1465</v>
      </c>
      <c r="AA17371" t="s">
        <v>1465</v>
      </c>
      <c r="AC17371" t="s">
        <v>1465</v>
      </c>
      <c r="AE17371">
        <f t="shared" si="271"/>
        <v>2013</v>
      </c>
    </row>
    <row r="17372" spans="1:31" x14ac:dyDescent="0.25">
      <c r="A17372" s="7">
        <v>17369</v>
      </c>
      <c r="B17372" s="8">
        <v>41407</v>
      </c>
      <c r="C17372" t="s">
        <v>3</v>
      </c>
      <c r="D17372" t="s">
        <v>1182</v>
      </c>
      <c r="E17372" t="s">
        <v>9</v>
      </c>
      <c r="F17372" t="s">
        <v>1181</v>
      </c>
      <c r="G17372" t="s">
        <v>714</v>
      </c>
      <c r="H17372" s="135" t="s">
        <v>3030</v>
      </c>
      <c r="I17372" t="s">
        <v>1454</v>
      </c>
      <c r="J17372" s="20">
        <v>4</v>
      </c>
      <c r="K17372" s="20" t="s">
        <v>9</v>
      </c>
      <c r="L17372" t="s">
        <v>1463</v>
      </c>
      <c r="M17372" s="20">
        <v>0.96</v>
      </c>
      <c r="N17372" s="20">
        <v>2.04</v>
      </c>
      <c r="AE17372">
        <f t="shared" si="271"/>
        <v>2013</v>
      </c>
    </row>
    <row r="17373" spans="1:31" x14ac:dyDescent="0.25">
      <c r="A17373" s="7">
        <v>17370</v>
      </c>
      <c r="B17373" s="8">
        <v>41407</v>
      </c>
      <c r="C17373" t="s">
        <v>3</v>
      </c>
      <c r="D17373" t="s">
        <v>711</v>
      </c>
      <c r="E17373" t="s">
        <v>9</v>
      </c>
      <c r="F17373" t="s">
        <v>1190</v>
      </c>
      <c r="G17373" t="s">
        <v>714</v>
      </c>
      <c r="H17373" s="135" t="s">
        <v>2004</v>
      </c>
      <c r="I17373" t="s">
        <v>1454</v>
      </c>
      <c r="J17373" s="20">
        <v>40</v>
      </c>
      <c r="K17373" s="20" t="s">
        <v>3</v>
      </c>
      <c r="L17373" t="s">
        <v>1463</v>
      </c>
      <c r="M17373" s="20">
        <v>11.4</v>
      </c>
      <c r="N17373" s="20">
        <v>9.6</v>
      </c>
      <c r="AE17373">
        <f t="shared" si="271"/>
        <v>2013</v>
      </c>
    </row>
    <row r="17374" spans="1:31" x14ac:dyDescent="0.25">
      <c r="A17374" s="7">
        <v>17371</v>
      </c>
      <c r="B17374" s="8">
        <v>41407</v>
      </c>
      <c r="C17374" t="s">
        <v>3</v>
      </c>
      <c r="D17374" t="s">
        <v>972</v>
      </c>
      <c r="E17374" t="s">
        <v>9</v>
      </c>
      <c r="F17374" t="s">
        <v>1190</v>
      </c>
      <c r="G17374" t="s">
        <v>1016</v>
      </c>
      <c r="H17374" s="9" t="s">
        <v>3116</v>
      </c>
      <c r="I17374" t="s">
        <v>1454</v>
      </c>
      <c r="J17374" s="20">
        <v>18</v>
      </c>
      <c r="K17374" s="20" t="s">
        <v>3</v>
      </c>
      <c r="L17374" t="s">
        <v>1464</v>
      </c>
      <c r="M17374" s="20">
        <v>6.04</v>
      </c>
      <c r="N17374" s="20">
        <v>3.96</v>
      </c>
      <c r="AE17374">
        <f t="shared" si="271"/>
        <v>2013</v>
      </c>
    </row>
    <row r="17375" spans="1:31" x14ac:dyDescent="0.25">
      <c r="A17375" s="7">
        <v>17372</v>
      </c>
      <c r="B17375" s="8">
        <v>41407</v>
      </c>
      <c r="C17375" t="s">
        <v>3</v>
      </c>
      <c r="D17375" t="s">
        <v>104</v>
      </c>
      <c r="E17375" t="s">
        <v>9</v>
      </c>
      <c r="F17375" t="s">
        <v>727</v>
      </c>
      <c r="G17375" t="s">
        <v>1016</v>
      </c>
      <c r="H17375" s="9" t="s">
        <v>2861</v>
      </c>
      <c r="I17375" t="s">
        <v>1454</v>
      </c>
      <c r="J17375" s="20">
        <v>64</v>
      </c>
      <c r="K17375" s="20" t="s">
        <v>9</v>
      </c>
      <c r="L17375" t="s">
        <v>1464</v>
      </c>
      <c r="M17375" s="20">
        <v>14.08</v>
      </c>
      <c r="N17375" s="20">
        <v>18.920000000000002</v>
      </c>
      <c r="AE17375">
        <f t="shared" si="271"/>
        <v>2013</v>
      </c>
    </row>
    <row r="17376" spans="1:31" x14ac:dyDescent="0.25">
      <c r="A17376" s="7">
        <v>17373</v>
      </c>
      <c r="B17376" s="8">
        <v>41407</v>
      </c>
      <c r="C17376" t="s">
        <v>3</v>
      </c>
      <c r="D17376" t="s">
        <v>1178</v>
      </c>
      <c r="E17376" t="s">
        <v>9</v>
      </c>
      <c r="F17376" t="s">
        <v>1190</v>
      </c>
      <c r="G17376" t="s">
        <v>1016</v>
      </c>
      <c r="H17376" s="9" t="s">
        <v>3217</v>
      </c>
      <c r="I17376" t="s">
        <v>1454</v>
      </c>
      <c r="J17376" s="20">
        <v>18</v>
      </c>
      <c r="K17376" s="20" t="s">
        <v>3</v>
      </c>
      <c r="L17376" t="s">
        <v>1464</v>
      </c>
      <c r="M17376" s="20">
        <v>6.04</v>
      </c>
      <c r="N17376" s="20">
        <v>3.96</v>
      </c>
      <c r="AE17376">
        <f t="shared" si="271"/>
        <v>2013</v>
      </c>
    </row>
    <row r="17377" spans="1:31" x14ac:dyDescent="0.25">
      <c r="A17377" s="7">
        <v>17374</v>
      </c>
      <c r="B17377" s="8">
        <v>41407</v>
      </c>
      <c r="C17377" t="s">
        <v>3</v>
      </c>
      <c r="D17377" t="s">
        <v>1190</v>
      </c>
      <c r="E17377" t="s">
        <v>9</v>
      </c>
      <c r="F17377" t="s">
        <v>1032</v>
      </c>
      <c r="G17377" t="s">
        <v>929</v>
      </c>
      <c r="H17377" s="135" t="s">
        <v>2644</v>
      </c>
      <c r="I17377" t="s">
        <v>1455</v>
      </c>
      <c r="J17377" s="20">
        <v>21</v>
      </c>
      <c r="K17377" s="20" t="s">
        <v>1465</v>
      </c>
      <c r="L17377" t="s">
        <v>1466</v>
      </c>
      <c r="M17377" s="20">
        <v>2.625</v>
      </c>
      <c r="N17377" s="20">
        <v>2.625</v>
      </c>
      <c r="AE17377">
        <f t="shared" si="271"/>
        <v>2013</v>
      </c>
    </row>
    <row r="17378" spans="1:31" x14ac:dyDescent="0.25">
      <c r="A17378" s="7">
        <v>17375</v>
      </c>
      <c r="B17378" s="8">
        <v>41407</v>
      </c>
      <c r="C17378" t="s">
        <v>3</v>
      </c>
      <c r="D17378" t="s">
        <v>984</v>
      </c>
      <c r="E17378" t="s">
        <v>9</v>
      </c>
      <c r="F17378" t="s">
        <v>1190</v>
      </c>
      <c r="G17378" t="s">
        <v>11</v>
      </c>
      <c r="H17378" s="135" t="s">
        <v>1526</v>
      </c>
      <c r="I17378" t="s">
        <v>1454</v>
      </c>
      <c r="J17378" s="20">
        <v>14</v>
      </c>
      <c r="K17378" s="20" t="s">
        <v>9</v>
      </c>
      <c r="L17378" t="s">
        <v>1464</v>
      </c>
      <c r="M17378" s="20">
        <v>3.08</v>
      </c>
      <c r="N17378" s="20">
        <v>4.92</v>
      </c>
      <c r="AE17378">
        <f t="shared" si="271"/>
        <v>2013</v>
      </c>
    </row>
    <row r="17379" spans="1:31" x14ac:dyDescent="0.25">
      <c r="A17379" s="7">
        <v>17376</v>
      </c>
      <c r="B17379" s="8">
        <v>41407</v>
      </c>
      <c r="C17379" t="s">
        <v>3</v>
      </c>
      <c r="D17379" t="s">
        <v>1190</v>
      </c>
      <c r="E17379" t="s">
        <v>9</v>
      </c>
      <c r="F17379" t="s">
        <v>1172</v>
      </c>
      <c r="G17379" t="s">
        <v>1170</v>
      </c>
      <c r="H17379" s="136" t="s">
        <v>3190</v>
      </c>
      <c r="I17379" t="s">
        <v>1455</v>
      </c>
      <c r="J17379" s="20">
        <v>55</v>
      </c>
      <c r="K17379" s="20" t="s">
        <v>3</v>
      </c>
      <c r="L17379" t="s">
        <v>1464</v>
      </c>
      <c r="M17379" s="20">
        <v>8.1999999999999993</v>
      </c>
      <c r="N17379" s="20">
        <v>6.05</v>
      </c>
      <c r="AE17379">
        <f t="shared" si="271"/>
        <v>2013</v>
      </c>
    </row>
    <row r="17380" spans="1:31" x14ac:dyDescent="0.25">
      <c r="A17380" s="7">
        <v>17377</v>
      </c>
      <c r="B17380" s="8">
        <v>41408</v>
      </c>
      <c r="C17380" t="s">
        <v>3</v>
      </c>
      <c r="D17380" t="s">
        <v>206</v>
      </c>
      <c r="E17380" t="s">
        <v>9</v>
      </c>
      <c r="F17380" t="s">
        <v>266</v>
      </c>
      <c r="G17380" t="s">
        <v>861</v>
      </c>
      <c r="H17380" s="135" t="s">
        <v>2435</v>
      </c>
      <c r="I17380" t="s">
        <v>1454</v>
      </c>
      <c r="J17380" s="20">
        <v>38</v>
      </c>
      <c r="K17380" s="20" t="s">
        <v>9</v>
      </c>
      <c r="L17380" t="s">
        <v>1464</v>
      </c>
      <c r="M17380" s="20">
        <v>8.36</v>
      </c>
      <c r="N17380" s="20">
        <v>11.64</v>
      </c>
      <c r="AE17380">
        <f t="shared" si="271"/>
        <v>2013</v>
      </c>
    </row>
    <row r="17381" spans="1:31" x14ac:dyDescent="0.25">
      <c r="A17381" s="7">
        <v>17378</v>
      </c>
      <c r="B17381" s="8">
        <v>41408</v>
      </c>
      <c r="C17381" t="s">
        <v>3</v>
      </c>
      <c r="D17381" t="s">
        <v>1120</v>
      </c>
      <c r="E17381" t="s">
        <v>9</v>
      </c>
      <c r="F17381" t="s">
        <v>1113</v>
      </c>
      <c r="G17381" t="s">
        <v>895</v>
      </c>
      <c r="H17381" s="135" t="s">
        <v>2557</v>
      </c>
      <c r="I17381" t="s">
        <v>1454</v>
      </c>
      <c r="J17381" s="20">
        <v>132</v>
      </c>
      <c r="K17381" s="20" t="s">
        <v>9</v>
      </c>
      <c r="L17381" t="s">
        <v>1464</v>
      </c>
      <c r="M17381" s="20">
        <v>29.04</v>
      </c>
      <c r="N17381" s="20">
        <v>37.96</v>
      </c>
      <c r="AE17381">
        <f t="shared" si="271"/>
        <v>2013</v>
      </c>
    </row>
    <row r="17382" spans="1:31" x14ac:dyDescent="0.25">
      <c r="A17382" s="7">
        <v>17379</v>
      </c>
      <c r="B17382" s="8">
        <v>41408</v>
      </c>
      <c r="C17382" t="s">
        <v>3</v>
      </c>
      <c r="D17382" t="s">
        <v>427</v>
      </c>
      <c r="E17382" t="s">
        <v>9</v>
      </c>
      <c r="F17382" t="s">
        <v>1131</v>
      </c>
      <c r="G17382" t="s">
        <v>1016</v>
      </c>
      <c r="H17382" s="135" t="s">
        <v>2935</v>
      </c>
      <c r="I17382" t="s">
        <v>1456</v>
      </c>
      <c r="J17382" s="20">
        <v>28</v>
      </c>
      <c r="K17382" s="20" t="s">
        <v>9</v>
      </c>
      <c r="L17382" t="s">
        <v>1464</v>
      </c>
      <c r="M17382" s="20">
        <v>6.16</v>
      </c>
      <c r="N17382" s="20">
        <v>8.84</v>
      </c>
      <c r="O17382" t="s">
        <v>3</v>
      </c>
      <c r="P17382" s="13" t="s">
        <v>521</v>
      </c>
      <c r="Q17382" t="s">
        <v>3</v>
      </c>
      <c r="R17382" t="s">
        <v>543</v>
      </c>
      <c r="S17382" t="s">
        <v>9</v>
      </c>
      <c r="T17382" t="s">
        <v>904</v>
      </c>
      <c r="U17382" t="s">
        <v>9</v>
      </c>
      <c r="V17382" t="s">
        <v>1020</v>
      </c>
      <c r="W17382" t="s">
        <v>1465</v>
      </c>
      <c r="Y17382" t="s">
        <v>1465</v>
      </c>
      <c r="AA17382" t="s">
        <v>1465</v>
      </c>
      <c r="AC17382" t="s">
        <v>1465</v>
      </c>
      <c r="AE17382">
        <f t="shared" si="271"/>
        <v>2013</v>
      </c>
    </row>
    <row r="17383" spans="1:31" x14ac:dyDescent="0.25">
      <c r="A17383" s="7">
        <v>17380</v>
      </c>
      <c r="B17383" s="8">
        <v>41408</v>
      </c>
      <c r="C17383" t="s">
        <v>3</v>
      </c>
      <c r="D17383" t="s">
        <v>786</v>
      </c>
      <c r="E17383" t="s">
        <v>9</v>
      </c>
      <c r="F17383" t="s">
        <v>1131</v>
      </c>
      <c r="G17383" t="s">
        <v>732</v>
      </c>
      <c r="H17383" s="135" t="s">
        <v>1496</v>
      </c>
      <c r="I17383" t="s">
        <v>1454</v>
      </c>
      <c r="J17383" s="20">
        <v>47</v>
      </c>
      <c r="K17383" s="20" t="s">
        <v>9</v>
      </c>
      <c r="L17383" t="s">
        <v>1463</v>
      </c>
      <c r="M17383" s="20">
        <v>11.28</v>
      </c>
      <c r="N17383" s="20">
        <v>13.22</v>
      </c>
      <c r="AE17383">
        <f t="shared" si="271"/>
        <v>2013</v>
      </c>
    </row>
    <row r="17384" spans="1:31" x14ac:dyDescent="0.25">
      <c r="A17384" s="7">
        <v>17381</v>
      </c>
      <c r="B17384" s="8">
        <v>41409</v>
      </c>
      <c r="C17384" t="s">
        <v>3</v>
      </c>
      <c r="D17384" t="s">
        <v>779</v>
      </c>
      <c r="E17384" t="s">
        <v>9</v>
      </c>
      <c r="F17384" t="s">
        <v>833</v>
      </c>
      <c r="G17384" t="s">
        <v>1016</v>
      </c>
      <c r="H17384" s="135" t="s">
        <v>2871</v>
      </c>
      <c r="I17384" t="s">
        <v>1454</v>
      </c>
      <c r="J17384" s="20">
        <v>20</v>
      </c>
      <c r="K17384" s="20" t="s">
        <v>1465</v>
      </c>
      <c r="L17384" t="s">
        <v>1466</v>
      </c>
      <c r="M17384" s="20">
        <v>5</v>
      </c>
      <c r="N17384" s="20">
        <v>5</v>
      </c>
      <c r="AE17384">
        <f t="shared" si="271"/>
        <v>2013</v>
      </c>
    </row>
    <row r="17385" spans="1:31" x14ac:dyDescent="0.25">
      <c r="A17385" s="7">
        <v>17382</v>
      </c>
      <c r="B17385" s="8">
        <v>41409</v>
      </c>
      <c r="C17385" t="s">
        <v>3</v>
      </c>
      <c r="D17385" t="s">
        <v>968</v>
      </c>
      <c r="E17385" t="s">
        <v>9</v>
      </c>
      <c r="F17385" t="s">
        <v>1131</v>
      </c>
      <c r="G17385" t="s">
        <v>870</v>
      </c>
      <c r="H17385" s="135" t="s">
        <v>1496</v>
      </c>
      <c r="I17385" t="s">
        <v>1454</v>
      </c>
      <c r="J17385" s="20">
        <v>40</v>
      </c>
      <c r="K17385" s="20" t="s">
        <v>9</v>
      </c>
      <c r="L17385" t="s">
        <v>1464</v>
      </c>
      <c r="M17385" s="20">
        <v>8.8000000000000007</v>
      </c>
      <c r="N17385" s="20">
        <v>12.2</v>
      </c>
      <c r="AE17385">
        <f t="shared" si="271"/>
        <v>2013</v>
      </c>
    </row>
    <row r="17386" spans="1:31" x14ac:dyDescent="0.25">
      <c r="A17386" s="7">
        <v>17383</v>
      </c>
      <c r="B17386" s="8">
        <v>41410</v>
      </c>
      <c r="C17386" t="s">
        <v>3</v>
      </c>
      <c r="D17386" t="s">
        <v>112</v>
      </c>
      <c r="E17386" t="s">
        <v>9</v>
      </c>
      <c r="F17386" t="s">
        <v>1159</v>
      </c>
      <c r="G17386" t="s">
        <v>732</v>
      </c>
      <c r="H17386" s="135" t="s">
        <v>2966</v>
      </c>
      <c r="I17386" t="s">
        <v>1454</v>
      </c>
      <c r="J17386" s="20">
        <v>100</v>
      </c>
      <c r="K17386" s="20" t="s">
        <v>1465</v>
      </c>
      <c r="L17386" t="s">
        <v>1466</v>
      </c>
      <c r="M17386" s="20">
        <v>25</v>
      </c>
      <c r="N17386" s="20">
        <v>25</v>
      </c>
      <c r="AE17386">
        <f t="shared" si="271"/>
        <v>2013</v>
      </c>
    </row>
    <row r="17387" spans="1:31" x14ac:dyDescent="0.25">
      <c r="A17387" s="7">
        <v>17384</v>
      </c>
      <c r="B17387" s="8">
        <v>41410</v>
      </c>
      <c r="C17387" t="s">
        <v>3</v>
      </c>
      <c r="D17387" t="s">
        <v>968</v>
      </c>
      <c r="E17387" t="s">
        <v>9</v>
      </c>
      <c r="F17387" t="s">
        <v>1159</v>
      </c>
      <c r="G17387" t="s">
        <v>648</v>
      </c>
      <c r="H17387" s="135" t="s">
        <v>2318</v>
      </c>
      <c r="I17387" t="s">
        <v>1454</v>
      </c>
      <c r="J17387" s="20">
        <v>26</v>
      </c>
      <c r="K17387" s="20" t="s">
        <v>9</v>
      </c>
      <c r="L17387" t="s">
        <v>1464</v>
      </c>
      <c r="M17387" s="20">
        <v>5.72</v>
      </c>
      <c r="N17387" s="20">
        <v>8.2800000000000011</v>
      </c>
      <c r="AE17387">
        <f t="shared" si="271"/>
        <v>2013</v>
      </c>
    </row>
    <row r="17388" spans="1:31" x14ac:dyDescent="0.25">
      <c r="A17388" s="7">
        <v>17385</v>
      </c>
      <c r="B17388" s="8">
        <v>41410</v>
      </c>
      <c r="C17388" t="s">
        <v>3</v>
      </c>
      <c r="D17388" t="s">
        <v>787</v>
      </c>
      <c r="E17388" t="s">
        <v>9</v>
      </c>
      <c r="F17388" t="s">
        <v>923</v>
      </c>
      <c r="G17388" t="s">
        <v>929</v>
      </c>
      <c r="H17388" s="135" t="s">
        <v>2658</v>
      </c>
      <c r="I17388" t="s">
        <v>1454</v>
      </c>
      <c r="J17388" s="20">
        <v>21</v>
      </c>
      <c r="K17388" s="20" t="s">
        <v>9</v>
      </c>
      <c r="L17388" t="s">
        <v>1464</v>
      </c>
      <c r="M17388" s="20">
        <v>4.62</v>
      </c>
      <c r="N17388" s="20">
        <v>6.88</v>
      </c>
      <c r="AE17388">
        <f t="shared" si="271"/>
        <v>2013</v>
      </c>
    </row>
    <row r="17389" spans="1:31" x14ac:dyDescent="0.25">
      <c r="A17389" s="7">
        <v>17386</v>
      </c>
      <c r="B17389" s="8">
        <v>41410</v>
      </c>
      <c r="C17389" t="s">
        <v>3</v>
      </c>
      <c r="D17389" t="s">
        <v>791</v>
      </c>
      <c r="E17389" t="s">
        <v>9</v>
      </c>
      <c r="F17389" t="s">
        <v>787</v>
      </c>
      <c r="G17389" t="s">
        <v>870</v>
      </c>
      <c r="H17389" s="135" t="s">
        <v>2467</v>
      </c>
      <c r="I17389" t="s">
        <v>1455</v>
      </c>
      <c r="J17389" s="20">
        <v>25</v>
      </c>
      <c r="K17389" s="20" t="s">
        <v>3</v>
      </c>
      <c r="L17389" t="s">
        <v>1464</v>
      </c>
      <c r="M17389" s="20">
        <v>4</v>
      </c>
      <c r="N17389" s="20">
        <v>2.75</v>
      </c>
      <c r="AE17389">
        <f t="shared" si="271"/>
        <v>2013</v>
      </c>
    </row>
    <row r="17390" spans="1:31" x14ac:dyDescent="0.25">
      <c r="A17390" s="7">
        <v>17387</v>
      </c>
      <c r="B17390" s="8">
        <v>41410</v>
      </c>
      <c r="C17390" t="s">
        <v>3</v>
      </c>
      <c r="D17390" t="s">
        <v>1162</v>
      </c>
      <c r="E17390" t="s">
        <v>9</v>
      </c>
      <c r="F17390" t="s">
        <v>1185</v>
      </c>
      <c r="G17390" t="s">
        <v>14</v>
      </c>
      <c r="H17390" s="135" t="s">
        <v>1532</v>
      </c>
      <c r="I17390" t="s">
        <v>1454</v>
      </c>
      <c r="J17390" s="20">
        <v>10</v>
      </c>
      <c r="K17390" s="20" t="s">
        <v>1465</v>
      </c>
      <c r="L17390" t="s">
        <v>1466</v>
      </c>
      <c r="M17390" s="20">
        <v>2.5</v>
      </c>
      <c r="N17390" s="20">
        <v>2.5</v>
      </c>
      <c r="AE17390">
        <f t="shared" si="271"/>
        <v>2013</v>
      </c>
    </row>
    <row r="17391" spans="1:31" x14ac:dyDescent="0.25">
      <c r="A17391" s="7">
        <v>17388</v>
      </c>
      <c r="B17391" s="8">
        <v>41411</v>
      </c>
      <c r="C17391" t="s">
        <v>3</v>
      </c>
      <c r="D17391" t="s">
        <v>794</v>
      </c>
      <c r="E17391" t="s">
        <v>9</v>
      </c>
      <c r="F17391" t="s">
        <v>904</v>
      </c>
      <c r="G17391" t="s">
        <v>929</v>
      </c>
      <c r="H17391" s="9" t="s">
        <v>2652</v>
      </c>
      <c r="I17391" t="s">
        <v>1454</v>
      </c>
      <c r="J17391" s="20">
        <v>24</v>
      </c>
      <c r="K17391" s="20" t="s">
        <v>9</v>
      </c>
      <c r="L17391" t="s">
        <v>1464</v>
      </c>
      <c r="M17391" s="20">
        <v>5.28</v>
      </c>
      <c r="N17391" s="20">
        <v>7.72</v>
      </c>
      <c r="AE17391">
        <f t="shared" si="271"/>
        <v>2013</v>
      </c>
    </row>
    <row r="17392" spans="1:31" x14ac:dyDescent="0.25">
      <c r="A17392" s="7">
        <v>17389</v>
      </c>
      <c r="B17392" s="8">
        <v>41412</v>
      </c>
      <c r="C17392" t="s">
        <v>3</v>
      </c>
      <c r="D17392" t="s">
        <v>1108</v>
      </c>
      <c r="E17392" t="s">
        <v>9</v>
      </c>
      <c r="F17392" t="s">
        <v>1093</v>
      </c>
      <c r="G17392" t="s">
        <v>861</v>
      </c>
      <c r="H17392" s="135" t="s">
        <v>2549</v>
      </c>
      <c r="I17392" t="s">
        <v>1455</v>
      </c>
      <c r="J17392" s="20">
        <v>40</v>
      </c>
      <c r="K17392" s="20" t="s">
        <v>9</v>
      </c>
      <c r="L17392" t="s">
        <v>1464</v>
      </c>
      <c r="M17392" s="20">
        <v>4.4000000000000004</v>
      </c>
      <c r="N17392" s="20">
        <v>6.1</v>
      </c>
      <c r="AE17392">
        <f t="shared" si="271"/>
        <v>2013</v>
      </c>
    </row>
    <row r="17393" spans="1:31" x14ac:dyDescent="0.25">
      <c r="A17393" s="7">
        <v>17390</v>
      </c>
      <c r="B17393" s="8">
        <v>41412</v>
      </c>
      <c r="C17393" t="s">
        <v>3</v>
      </c>
      <c r="D17393" t="s">
        <v>786</v>
      </c>
      <c r="E17393" t="s">
        <v>9</v>
      </c>
      <c r="F17393" t="s">
        <v>1093</v>
      </c>
      <c r="G17393" t="s">
        <v>895</v>
      </c>
      <c r="H17393" s="135" t="s">
        <v>2551</v>
      </c>
      <c r="I17393" t="s">
        <v>1454</v>
      </c>
      <c r="J17393" s="20">
        <v>38</v>
      </c>
      <c r="K17393" s="20" t="s">
        <v>9</v>
      </c>
      <c r="L17393" t="s">
        <v>1463</v>
      </c>
      <c r="M17393" s="20">
        <v>9.1199999999999992</v>
      </c>
      <c r="N17393" s="20">
        <v>10.88</v>
      </c>
      <c r="AE17393">
        <f t="shared" si="271"/>
        <v>2013</v>
      </c>
    </row>
    <row r="17394" spans="1:31" x14ac:dyDescent="0.25">
      <c r="A17394" s="7">
        <v>17391</v>
      </c>
      <c r="B17394" s="8">
        <v>41412</v>
      </c>
      <c r="C17394" t="s">
        <v>3</v>
      </c>
      <c r="D17394" t="s">
        <v>786</v>
      </c>
      <c r="E17394" t="s">
        <v>9</v>
      </c>
      <c r="F17394" t="s">
        <v>91</v>
      </c>
      <c r="G17394" t="s">
        <v>870</v>
      </c>
      <c r="H17394" s="135" t="s">
        <v>1496</v>
      </c>
      <c r="I17394" t="s">
        <v>1454</v>
      </c>
      <c r="J17394" s="20">
        <v>18</v>
      </c>
      <c r="K17394" s="20" t="s">
        <v>3</v>
      </c>
      <c r="L17394" t="s">
        <v>1464</v>
      </c>
      <c r="M17394" s="20">
        <v>6.04</v>
      </c>
      <c r="N17394" s="20">
        <v>3.96</v>
      </c>
      <c r="AE17394">
        <f t="shared" si="271"/>
        <v>2013</v>
      </c>
    </row>
    <row r="17395" spans="1:31" x14ac:dyDescent="0.25">
      <c r="A17395" s="7">
        <v>17392</v>
      </c>
      <c r="B17395" s="8">
        <v>41412</v>
      </c>
      <c r="C17395" t="s">
        <v>3</v>
      </c>
      <c r="D17395" t="s">
        <v>1108</v>
      </c>
      <c r="E17395" t="s">
        <v>9</v>
      </c>
      <c r="F17395" t="s">
        <v>1093</v>
      </c>
      <c r="G17395" t="s">
        <v>895</v>
      </c>
      <c r="H17395" s="136" t="s">
        <v>3170</v>
      </c>
      <c r="I17395" t="s">
        <v>1455</v>
      </c>
      <c r="J17395" s="20">
        <v>35</v>
      </c>
      <c r="K17395" s="20" t="s">
        <v>1465</v>
      </c>
      <c r="L17395" t="s">
        <v>1466</v>
      </c>
      <c r="M17395" s="20">
        <v>4.375</v>
      </c>
      <c r="N17395" s="20">
        <v>4.375</v>
      </c>
      <c r="AE17395">
        <f t="shared" si="271"/>
        <v>2013</v>
      </c>
    </row>
    <row r="17396" spans="1:31" x14ac:dyDescent="0.25">
      <c r="A17396" s="7">
        <v>17393</v>
      </c>
      <c r="B17396" s="8">
        <v>41414</v>
      </c>
      <c r="C17396" t="s">
        <v>3</v>
      </c>
      <c r="D17396" t="s">
        <v>1113</v>
      </c>
      <c r="E17396" t="s">
        <v>9</v>
      </c>
      <c r="F17396" s="15" t="s">
        <v>28</v>
      </c>
      <c r="G17396" t="s">
        <v>648</v>
      </c>
      <c r="H17396" s="135" t="s">
        <v>1795</v>
      </c>
      <c r="I17396" t="s">
        <v>1458</v>
      </c>
      <c r="J17396" s="20">
        <v>32</v>
      </c>
      <c r="K17396" s="20" t="s">
        <v>1465</v>
      </c>
      <c r="L17396" t="s">
        <v>1466</v>
      </c>
      <c r="M17396" s="20">
        <v>10</v>
      </c>
      <c r="N17396" s="20">
        <v>30</v>
      </c>
      <c r="AE17396">
        <f t="shared" si="271"/>
        <v>2013</v>
      </c>
    </row>
    <row r="17397" spans="1:31" x14ac:dyDescent="0.25">
      <c r="A17397" s="7">
        <v>17394</v>
      </c>
      <c r="B17397" s="8">
        <v>41415</v>
      </c>
      <c r="C17397" t="s">
        <v>3</v>
      </c>
      <c r="D17397" t="s">
        <v>1183</v>
      </c>
      <c r="E17397" t="s">
        <v>9</v>
      </c>
      <c r="F17397" t="s">
        <v>1160</v>
      </c>
      <c r="G17397" t="s">
        <v>648</v>
      </c>
      <c r="H17397" s="135" t="s">
        <v>1785</v>
      </c>
      <c r="I17397" t="s">
        <v>1454</v>
      </c>
      <c r="J17397" s="20">
        <v>27</v>
      </c>
      <c r="K17397" s="20" t="s">
        <v>9</v>
      </c>
      <c r="L17397" t="s">
        <v>1464</v>
      </c>
      <c r="M17397" s="20">
        <v>5.9399999999999995</v>
      </c>
      <c r="N17397" s="20">
        <v>8.56</v>
      </c>
      <c r="AE17397">
        <f t="shared" si="271"/>
        <v>2013</v>
      </c>
    </row>
    <row r="17398" spans="1:31" x14ac:dyDescent="0.25">
      <c r="A17398" s="7">
        <v>17395</v>
      </c>
      <c r="B17398" s="8">
        <v>41415</v>
      </c>
      <c r="C17398" t="s">
        <v>3</v>
      </c>
      <c r="D17398" t="s">
        <v>1183</v>
      </c>
      <c r="E17398" t="s">
        <v>9</v>
      </c>
      <c r="F17398" t="s">
        <v>1160</v>
      </c>
      <c r="G17398" t="s">
        <v>648</v>
      </c>
      <c r="H17398" s="136" t="s">
        <v>3218</v>
      </c>
      <c r="I17398" t="s">
        <v>1454</v>
      </c>
      <c r="J17398" s="20">
        <v>20</v>
      </c>
      <c r="K17398" s="20" t="s">
        <v>9</v>
      </c>
      <c r="L17398" t="s">
        <v>1464</v>
      </c>
      <c r="M17398" s="20">
        <v>4.4000000000000004</v>
      </c>
      <c r="N17398" s="20">
        <v>6.6</v>
      </c>
      <c r="AE17398">
        <f t="shared" si="271"/>
        <v>2013</v>
      </c>
    </row>
    <row r="17399" spans="1:31" x14ac:dyDescent="0.25">
      <c r="A17399" s="7">
        <v>17396</v>
      </c>
      <c r="B17399" s="8">
        <v>41415</v>
      </c>
      <c r="C17399" t="s">
        <v>3</v>
      </c>
      <c r="D17399" t="s">
        <v>711</v>
      </c>
      <c r="E17399" t="s">
        <v>9</v>
      </c>
      <c r="F17399" t="s">
        <v>1167</v>
      </c>
      <c r="G17399" t="s">
        <v>648</v>
      </c>
      <c r="H17399" s="136" t="s">
        <v>2474</v>
      </c>
      <c r="I17399" t="s">
        <v>1454</v>
      </c>
      <c r="J17399" s="20">
        <v>88</v>
      </c>
      <c r="K17399" s="20" t="s">
        <v>3</v>
      </c>
      <c r="L17399" t="s">
        <v>1464</v>
      </c>
      <c r="M17399" s="20">
        <v>25.64</v>
      </c>
      <c r="N17399" s="20">
        <v>19.36</v>
      </c>
      <c r="AE17399">
        <f t="shared" si="271"/>
        <v>2013</v>
      </c>
    </row>
    <row r="17400" spans="1:31" x14ac:dyDescent="0.25">
      <c r="A17400" s="7">
        <v>17397</v>
      </c>
      <c r="B17400" s="8">
        <v>41415</v>
      </c>
      <c r="C17400" t="s">
        <v>3</v>
      </c>
      <c r="D17400" t="s">
        <v>711</v>
      </c>
      <c r="E17400" t="s">
        <v>9</v>
      </c>
      <c r="F17400" t="s">
        <v>734</v>
      </c>
      <c r="G17400" t="s">
        <v>870</v>
      </c>
      <c r="H17400" s="135" t="s">
        <v>1496</v>
      </c>
      <c r="I17400" t="s">
        <v>1454</v>
      </c>
      <c r="J17400" s="20">
        <v>28</v>
      </c>
      <c r="K17400" s="20" t="s">
        <v>3</v>
      </c>
      <c r="L17400" t="s">
        <v>1463</v>
      </c>
      <c r="M17400" s="20">
        <v>8.2800000000000011</v>
      </c>
      <c r="N17400" s="20">
        <v>6.72</v>
      </c>
      <c r="AE17400">
        <f t="shared" si="271"/>
        <v>2013</v>
      </c>
    </row>
    <row r="17401" spans="1:31" x14ac:dyDescent="0.25">
      <c r="A17401" s="7">
        <v>17398</v>
      </c>
      <c r="B17401" s="8">
        <v>41416</v>
      </c>
      <c r="C17401" t="s">
        <v>3</v>
      </c>
      <c r="D17401" t="s">
        <v>19</v>
      </c>
      <c r="E17401" t="s">
        <v>9</v>
      </c>
      <c r="F17401" t="s">
        <v>1191</v>
      </c>
      <c r="G17401" t="s">
        <v>14</v>
      </c>
      <c r="H17401" s="135" t="s">
        <v>1507</v>
      </c>
      <c r="I17401" t="s">
        <v>1458</v>
      </c>
      <c r="J17401" s="20">
        <v>22</v>
      </c>
      <c r="K17401" s="20" t="s">
        <v>9</v>
      </c>
      <c r="L17401" t="s">
        <v>1464</v>
      </c>
      <c r="M17401" s="20">
        <v>10</v>
      </c>
      <c r="N17401" s="20">
        <v>30</v>
      </c>
      <c r="AE17401">
        <f t="shared" si="271"/>
        <v>2013</v>
      </c>
    </row>
    <row r="17402" spans="1:31" x14ac:dyDescent="0.25">
      <c r="A17402" s="7">
        <v>17399</v>
      </c>
      <c r="B17402" s="8">
        <v>41418</v>
      </c>
      <c r="C17402" t="s">
        <v>3</v>
      </c>
      <c r="D17402" t="s">
        <v>543</v>
      </c>
      <c r="E17402" t="s">
        <v>9</v>
      </c>
      <c r="F17402" t="s">
        <v>521</v>
      </c>
      <c r="G17402" t="s">
        <v>732</v>
      </c>
      <c r="H17402" s="135" t="s">
        <v>2175</v>
      </c>
      <c r="I17402" t="s">
        <v>1454</v>
      </c>
      <c r="J17402" s="20">
        <v>28</v>
      </c>
      <c r="K17402" s="20" t="s">
        <v>3</v>
      </c>
      <c r="L17402" t="s">
        <v>1464</v>
      </c>
      <c r="M17402" s="20">
        <v>8.84</v>
      </c>
      <c r="N17402" s="20">
        <v>6.16</v>
      </c>
      <c r="AE17402">
        <f t="shared" si="271"/>
        <v>2013</v>
      </c>
    </row>
    <row r="17403" spans="1:31" x14ac:dyDescent="0.25">
      <c r="A17403" s="7">
        <v>17400</v>
      </c>
      <c r="B17403" s="8">
        <v>41418</v>
      </c>
      <c r="C17403" t="s">
        <v>3</v>
      </c>
      <c r="D17403" t="s">
        <v>543</v>
      </c>
      <c r="E17403" t="s">
        <v>9</v>
      </c>
      <c r="F17403" t="s">
        <v>55</v>
      </c>
      <c r="G17403" t="s">
        <v>732</v>
      </c>
      <c r="H17403" s="135" t="s">
        <v>2761</v>
      </c>
      <c r="I17403" t="s">
        <v>1454</v>
      </c>
      <c r="J17403" s="20">
        <v>27</v>
      </c>
      <c r="K17403" s="20" t="s">
        <v>9</v>
      </c>
      <c r="L17403" t="s">
        <v>1464</v>
      </c>
      <c r="M17403" s="20">
        <v>5.9399999999999995</v>
      </c>
      <c r="N17403" s="20">
        <v>8.56</v>
      </c>
      <c r="AE17403">
        <f t="shared" si="271"/>
        <v>2013</v>
      </c>
    </row>
    <row r="17404" spans="1:31" x14ac:dyDescent="0.25">
      <c r="A17404" s="7">
        <v>17401</v>
      </c>
      <c r="B17404" s="8">
        <v>41418</v>
      </c>
      <c r="C17404" t="s">
        <v>3</v>
      </c>
      <c r="D17404" t="s">
        <v>543</v>
      </c>
      <c r="E17404" t="s">
        <v>9</v>
      </c>
      <c r="F17404" t="s">
        <v>427</v>
      </c>
      <c r="G17404" t="s">
        <v>377</v>
      </c>
      <c r="H17404" s="9" t="s">
        <v>3175</v>
      </c>
      <c r="I17404" t="s">
        <v>1454</v>
      </c>
      <c r="J17404" s="20">
        <v>44</v>
      </c>
      <c r="K17404" s="20" t="s">
        <v>3</v>
      </c>
      <c r="L17404" t="s">
        <v>1463</v>
      </c>
      <c r="M17404" s="20">
        <v>12.44</v>
      </c>
      <c r="N17404" s="20">
        <v>10.56</v>
      </c>
      <c r="AE17404">
        <f t="shared" si="271"/>
        <v>2013</v>
      </c>
    </row>
    <row r="17405" spans="1:31" x14ac:dyDescent="0.25">
      <c r="A17405" s="7">
        <v>17402</v>
      </c>
      <c r="B17405" s="8">
        <v>41418</v>
      </c>
      <c r="C17405" t="s">
        <v>3</v>
      </c>
      <c r="D17405" t="s">
        <v>543</v>
      </c>
      <c r="E17405" t="s">
        <v>9</v>
      </c>
      <c r="F17405" t="s">
        <v>521</v>
      </c>
      <c r="G17405" t="s">
        <v>929</v>
      </c>
      <c r="H17405" s="135" t="s">
        <v>2644</v>
      </c>
      <c r="I17405" t="s">
        <v>1454</v>
      </c>
      <c r="J17405" s="20">
        <v>21</v>
      </c>
      <c r="K17405" s="20" t="s">
        <v>9</v>
      </c>
      <c r="L17405" t="s">
        <v>1464</v>
      </c>
      <c r="M17405" s="20">
        <v>4.62</v>
      </c>
      <c r="N17405" s="20">
        <v>6.88</v>
      </c>
      <c r="AE17405">
        <f t="shared" si="271"/>
        <v>2013</v>
      </c>
    </row>
    <row r="17406" spans="1:31" x14ac:dyDescent="0.25">
      <c r="A17406" s="7">
        <v>17403</v>
      </c>
      <c r="B17406" s="8">
        <v>41418</v>
      </c>
      <c r="C17406" t="s">
        <v>3</v>
      </c>
      <c r="D17406" t="s">
        <v>19</v>
      </c>
      <c r="E17406" t="s">
        <v>9</v>
      </c>
      <c r="F17406" t="s">
        <v>1166</v>
      </c>
      <c r="G17406" t="s">
        <v>14</v>
      </c>
      <c r="H17406" s="135" t="s">
        <v>1492</v>
      </c>
      <c r="I17406" t="s">
        <v>1455</v>
      </c>
      <c r="J17406" s="20">
        <v>41</v>
      </c>
      <c r="K17406" s="20" t="s">
        <v>3</v>
      </c>
      <c r="L17406" t="s">
        <v>1464</v>
      </c>
      <c r="M17406" s="20">
        <v>6.24</v>
      </c>
      <c r="N17406" s="20">
        <v>4.51</v>
      </c>
      <c r="AE17406">
        <f t="shared" si="271"/>
        <v>2013</v>
      </c>
    </row>
    <row r="17407" spans="1:31" x14ac:dyDescent="0.25">
      <c r="A17407" s="7">
        <v>17404</v>
      </c>
      <c r="B17407" s="8">
        <v>41419</v>
      </c>
      <c r="C17407" t="s">
        <v>3</v>
      </c>
      <c r="D17407" t="s">
        <v>1185</v>
      </c>
      <c r="E17407" t="s">
        <v>9</v>
      </c>
      <c r="F17407" t="s">
        <v>787</v>
      </c>
      <c r="G17407" t="s">
        <v>24</v>
      </c>
      <c r="H17407" s="135" t="s">
        <v>1508</v>
      </c>
      <c r="I17407" t="s">
        <v>1455</v>
      </c>
      <c r="J17407" s="20">
        <v>8</v>
      </c>
      <c r="K17407" s="20" t="s">
        <v>3</v>
      </c>
      <c r="L17407" t="s">
        <v>1464</v>
      </c>
      <c r="M17407" s="20">
        <v>1.62</v>
      </c>
      <c r="N17407" s="20">
        <v>0.88</v>
      </c>
      <c r="AE17407">
        <f t="shared" si="271"/>
        <v>2013</v>
      </c>
    </row>
    <row r="17408" spans="1:31" x14ac:dyDescent="0.25">
      <c r="A17408" s="7">
        <v>17405</v>
      </c>
      <c r="B17408" s="8">
        <v>41419</v>
      </c>
      <c r="C17408" t="s">
        <v>3</v>
      </c>
      <c r="D17408" t="s">
        <v>984</v>
      </c>
      <c r="E17408" t="s">
        <v>9</v>
      </c>
      <c r="F17408" t="s">
        <v>667</v>
      </c>
      <c r="G17408" t="s">
        <v>929</v>
      </c>
      <c r="H17408" s="135" t="s">
        <v>2678</v>
      </c>
      <c r="I17408" t="s">
        <v>1454</v>
      </c>
      <c r="J17408" s="20">
        <v>23</v>
      </c>
      <c r="K17408" s="20" t="s">
        <v>9</v>
      </c>
      <c r="L17408" t="s">
        <v>1464</v>
      </c>
      <c r="M17408" s="20">
        <v>5.0600000000000005</v>
      </c>
      <c r="N17408" s="20">
        <v>7.4399999999999995</v>
      </c>
      <c r="AE17408">
        <f t="shared" si="271"/>
        <v>2013</v>
      </c>
    </row>
    <row r="17409" spans="1:31" x14ac:dyDescent="0.25">
      <c r="A17409" s="7">
        <v>17406</v>
      </c>
      <c r="B17409" s="8">
        <v>41419</v>
      </c>
      <c r="C17409" t="s">
        <v>3</v>
      </c>
      <c r="D17409" t="s">
        <v>1185</v>
      </c>
      <c r="E17409" t="s">
        <v>9</v>
      </c>
      <c r="F17409" t="s">
        <v>259</v>
      </c>
      <c r="G17409" t="s">
        <v>17</v>
      </c>
      <c r="H17409" s="135" t="s">
        <v>1500</v>
      </c>
      <c r="I17409" t="s">
        <v>1454</v>
      </c>
      <c r="J17409" s="20">
        <v>21</v>
      </c>
      <c r="K17409" s="20" t="s">
        <v>9</v>
      </c>
      <c r="L17409" t="s">
        <v>1464</v>
      </c>
      <c r="M17409" s="20">
        <v>4.62</v>
      </c>
      <c r="N17409" s="20">
        <v>6.88</v>
      </c>
      <c r="AE17409">
        <f t="shared" si="271"/>
        <v>2013</v>
      </c>
    </row>
    <row r="17410" spans="1:31" x14ac:dyDescent="0.25">
      <c r="A17410" s="7">
        <v>17407</v>
      </c>
      <c r="B17410" s="8">
        <v>41419</v>
      </c>
      <c r="C17410" t="s">
        <v>3</v>
      </c>
      <c r="D17410" t="s">
        <v>1185</v>
      </c>
      <c r="E17410" t="s">
        <v>9</v>
      </c>
      <c r="F17410" t="s">
        <v>1017</v>
      </c>
      <c r="G17410" t="s">
        <v>11</v>
      </c>
      <c r="H17410" s="135" t="s">
        <v>1499</v>
      </c>
      <c r="I17410" t="s">
        <v>1454</v>
      </c>
      <c r="J17410" s="20">
        <v>17</v>
      </c>
      <c r="K17410" s="20" t="s">
        <v>3</v>
      </c>
      <c r="L17410" t="s">
        <v>1464</v>
      </c>
      <c r="M17410" s="20">
        <v>5.76</v>
      </c>
      <c r="N17410" s="20">
        <v>3.74</v>
      </c>
      <c r="AE17410">
        <f t="shared" si="271"/>
        <v>2013</v>
      </c>
    </row>
    <row r="17411" spans="1:31" x14ac:dyDescent="0.25">
      <c r="A17411" s="7">
        <v>17408</v>
      </c>
      <c r="B17411" s="8">
        <v>41419</v>
      </c>
      <c r="C17411" t="s">
        <v>3</v>
      </c>
      <c r="D17411" t="s">
        <v>943</v>
      </c>
      <c r="E17411" t="s">
        <v>9</v>
      </c>
      <c r="F17411" t="s">
        <v>667</v>
      </c>
      <c r="G17411" t="s">
        <v>929</v>
      </c>
      <c r="H17411" s="135" t="s">
        <v>2748</v>
      </c>
      <c r="I17411" t="s">
        <v>1454</v>
      </c>
      <c r="J17411" s="20">
        <v>21</v>
      </c>
      <c r="K17411" s="20" t="s">
        <v>9</v>
      </c>
      <c r="L17411" t="s">
        <v>1464</v>
      </c>
      <c r="M17411" s="20">
        <v>4.62</v>
      </c>
      <c r="N17411" s="20">
        <v>6.88</v>
      </c>
      <c r="AE17411">
        <f t="shared" si="271"/>
        <v>2013</v>
      </c>
    </row>
    <row r="17412" spans="1:31" x14ac:dyDescent="0.25">
      <c r="A17412" s="7">
        <v>17409</v>
      </c>
      <c r="B17412" s="8">
        <v>41420</v>
      </c>
      <c r="C17412" t="s">
        <v>3</v>
      </c>
      <c r="D17412" t="s">
        <v>984</v>
      </c>
      <c r="E17412" t="s">
        <v>9</v>
      </c>
      <c r="F17412" t="s">
        <v>860</v>
      </c>
      <c r="G17412" t="s">
        <v>714</v>
      </c>
      <c r="H17412" s="135" t="s">
        <v>2031</v>
      </c>
      <c r="I17412" t="s">
        <v>1454</v>
      </c>
      <c r="J17412" s="20">
        <v>46</v>
      </c>
      <c r="K17412" s="20" t="s">
        <v>9</v>
      </c>
      <c r="L17412" t="s">
        <v>1464</v>
      </c>
      <c r="M17412" s="20">
        <v>10.120000000000001</v>
      </c>
      <c r="N17412" s="20">
        <v>13.879999999999999</v>
      </c>
      <c r="AE17412">
        <f t="shared" ref="AE17412:AE17475" si="272">YEAR(B17412)</f>
        <v>2013</v>
      </c>
    </row>
    <row r="17413" spans="1:31" x14ac:dyDescent="0.25">
      <c r="A17413" s="7">
        <v>17410</v>
      </c>
      <c r="B17413" s="8">
        <v>41420</v>
      </c>
      <c r="C17413" t="s">
        <v>3</v>
      </c>
      <c r="D17413" t="s">
        <v>787</v>
      </c>
      <c r="E17413" t="s">
        <v>9</v>
      </c>
      <c r="F17413" t="s">
        <v>791</v>
      </c>
      <c r="G17413" t="s">
        <v>870</v>
      </c>
      <c r="H17413" s="136" t="s">
        <v>2307</v>
      </c>
      <c r="I17413" t="s">
        <v>1455</v>
      </c>
      <c r="J17413" s="20">
        <v>10</v>
      </c>
      <c r="K17413" s="20" t="s">
        <v>1465</v>
      </c>
      <c r="L17413" t="s">
        <v>1466</v>
      </c>
      <c r="M17413" s="20">
        <v>1.25</v>
      </c>
      <c r="N17413" s="20">
        <v>1.25</v>
      </c>
      <c r="AE17413">
        <f t="shared" si="272"/>
        <v>2013</v>
      </c>
    </row>
    <row r="17414" spans="1:31" x14ac:dyDescent="0.25">
      <c r="A17414" s="7">
        <v>17411</v>
      </c>
      <c r="B17414" s="8">
        <v>41420</v>
      </c>
      <c r="C17414" t="s">
        <v>3</v>
      </c>
      <c r="D17414" t="s">
        <v>787</v>
      </c>
      <c r="E17414" t="s">
        <v>9</v>
      </c>
      <c r="F17414" t="s">
        <v>1097</v>
      </c>
      <c r="G17414" t="s">
        <v>929</v>
      </c>
      <c r="H17414" s="136" t="s">
        <v>2654</v>
      </c>
      <c r="I17414" t="s">
        <v>1454</v>
      </c>
      <c r="J17414" s="20">
        <v>10</v>
      </c>
      <c r="K17414" s="20" t="s">
        <v>9</v>
      </c>
      <c r="L17414" t="s">
        <v>1463</v>
      </c>
      <c r="M17414" s="20">
        <v>2.4</v>
      </c>
      <c r="N17414" s="20">
        <v>3.6</v>
      </c>
      <c r="AE17414">
        <f t="shared" si="272"/>
        <v>2013</v>
      </c>
    </row>
    <row r="17415" spans="1:31" x14ac:dyDescent="0.25">
      <c r="A17415" s="7">
        <v>17412</v>
      </c>
      <c r="B17415" s="8">
        <v>41421</v>
      </c>
      <c r="C17415" t="s">
        <v>3</v>
      </c>
      <c r="D17415" t="s">
        <v>787</v>
      </c>
      <c r="E17415" t="s">
        <v>9</v>
      </c>
      <c r="F17415" t="s">
        <v>1185</v>
      </c>
      <c r="G17415" t="s">
        <v>24</v>
      </c>
      <c r="H17415" s="135" t="s">
        <v>1508</v>
      </c>
      <c r="I17415" t="s">
        <v>1455</v>
      </c>
      <c r="J17415" s="20">
        <v>7</v>
      </c>
      <c r="K17415" s="20" t="s">
        <v>9</v>
      </c>
      <c r="L17415" t="s">
        <v>1464</v>
      </c>
      <c r="M17415" s="20">
        <v>0.77</v>
      </c>
      <c r="N17415" s="20">
        <v>1.48</v>
      </c>
      <c r="AE17415">
        <f t="shared" si="272"/>
        <v>2013</v>
      </c>
    </row>
    <row r="17416" spans="1:31" x14ac:dyDescent="0.25">
      <c r="A17416" s="7">
        <v>17413</v>
      </c>
      <c r="B17416" s="8">
        <v>41421</v>
      </c>
      <c r="C17416" t="s">
        <v>3</v>
      </c>
      <c r="D17416" t="s">
        <v>543</v>
      </c>
      <c r="E17416" t="s">
        <v>9</v>
      </c>
      <c r="F17416" t="s">
        <v>55</v>
      </c>
      <c r="G17416" t="s">
        <v>895</v>
      </c>
      <c r="H17416" s="135" t="s">
        <v>2708</v>
      </c>
      <c r="I17416" t="s">
        <v>1454</v>
      </c>
      <c r="J17416" s="20">
        <v>45</v>
      </c>
      <c r="K17416" s="20" t="s">
        <v>3</v>
      </c>
      <c r="L17416" t="s">
        <v>1464</v>
      </c>
      <c r="M17416" s="20">
        <v>13.6</v>
      </c>
      <c r="N17416" s="20">
        <v>9.9</v>
      </c>
      <c r="AE17416">
        <f t="shared" si="272"/>
        <v>2013</v>
      </c>
    </row>
    <row r="17417" spans="1:31" x14ac:dyDescent="0.25">
      <c r="A17417" s="7">
        <v>17414</v>
      </c>
      <c r="B17417" s="8">
        <v>41421</v>
      </c>
      <c r="C17417" t="s">
        <v>3</v>
      </c>
      <c r="D17417" t="s">
        <v>247</v>
      </c>
      <c r="E17417" t="s">
        <v>9</v>
      </c>
      <c r="F17417" t="s">
        <v>1189</v>
      </c>
      <c r="G17417" t="s">
        <v>929</v>
      </c>
      <c r="H17417" s="135" t="s">
        <v>2644</v>
      </c>
      <c r="I17417" t="s">
        <v>1455</v>
      </c>
      <c r="J17417" s="20">
        <v>17</v>
      </c>
      <c r="K17417" s="20" t="s">
        <v>3</v>
      </c>
      <c r="L17417" t="s">
        <v>1464</v>
      </c>
      <c r="M17417" s="20">
        <v>2.88</v>
      </c>
      <c r="N17417" s="20">
        <v>1.87</v>
      </c>
      <c r="AE17417">
        <f t="shared" si="272"/>
        <v>2013</v>
      </c>
    </row>
    <row r="17418" spans="1:31" x14ac:dyDescent="0.25">
      <c r="A17418" s="7">
        <v>17415</v>
      </c>
      <c r="B17418" s="8">
        <v>41421</v>
      </c>
      <c r="C17418" t="s">
        <v>3</v>
      </c>
      <c r="D17418" t="s">
        <v>494</v>
      </c>
      <c r="E17418" t="s">
        <v>9</v>
      </c>
      <c r="F17418" t="s">
        <v>902</v>
      </c>
      <c r="G17418" t="s">
        <v>870</v>
      </c>
      <c r="H17418" s="135" t="s">
        <v>1496</v>
      </c>
      <c r="I17418" t="s">
        <v>1454</v>
      </c>
      <c r="J17418" s="20">
        <v>30</v>
      </c>
      <c r="K17418" s="20" t="s">
        <v>1465</v>
      </c>
      <c r="L17418" t="s">
        <v>1466</v>
      </c>
      <c r="M17418" s="20">
        <v>7.5</v>
      </c>
      <c r="N17418" s="20">
        <v>7.5</v>
      </c>
      <c r="AE17418">
        <f t="shared" si="272"/>
        <v>2013</v>
      </c>
    </row>
    <row r="17419" spans="1:31" x14ac:dyDescent="0.25">
      <c r="A17419" s="7">
        <v>17416</v>
      </c>
      <c r="B17419" s="8">
        <v>41421</v>
      </c>
      <c r="C17419" t="s">
        <v>3</v>
      </c>
      <c r="D17419" t="s">
        <v>902</v>
      </c>
      <c r="E17419" t="s">
        <v>9</v>
      </c>
      <c r="F17419" t="s">
        <v>1145</v>
      </c>
      <c r="G17419" t="s">
        <v>648</v>
      </c>
      <c r="H17419" s="136" t="s">
        <v>1496</v>
      </c>
      <c r="I17419" t="s">
        <v>1455</v>
      </c>
      <c r="J17419" s="20">
        <v>16</v>
      </c>
      <c r="K17419" s="20" t="s">
        <v>1465</v>
      </c>
      <c r="L17419" t="s">
        <v>1466</v>
      </c>
      <c r="M17419" s="20">
        <v>2</v>
      </c>
      <c r="N17419" s="20">
        <v>2</v>
      </c>
      <c r="AE17419">
        <f t="shared" si="272"/>
        <v>2013</v>
      </c>
    </row>
    <row r="17420" spans="1:31" x14ac:dyDescent="0.25">
      <c r="A17420" s="7">
        <v>17417</v>
      </c>
      <c r="B17420" s="8">
        <v>41421</v>
      </c>
      <c r="C17420" t="s">
        <v>3</v>
      </c>
      <c r="D17420" t="s">
        <v>794</v>
      </c>
      <c r="E17420" t="s">
        <v>9</v>
      </c>
      <c r="F17420" t="s">
        <v>902</v>
      </c>
      <c r="G17420" t="s">
        <v>714</v>
      </c>
      <c r="H17420" s="9" t="s">
        <v>2252</v>
      </c>
      <c r="I17420" t="s">
        <v>1454</v>
      </c>
      <c r="J17420" s="20">
        <v>23</v>
      </c>
      <c r="K17420" s="20" t="s">
        <v>1465</v>
      </c>
      <c r="L17420" t="s">
        <v>1466</v>
      </c>
      <c r="M17420" s="20">
        <v>5.75</v>
      </c>
      <c r="N17420" s="20">
        <v>5.75</v>
      </c>
      <c r="AE17420">
        <f t="shared" si="272"/>
        <v>2013</v>
      </c>
    </row>
    <row r="17421" spans="1:31" x14ac:dyDescent="0.25">
      <c r="A17421" s="7">
        <v>17418</v>
      </c>
      <c r="B17421" s="8">
        <v>41422</v>
      </c>
      <c r="C17421" t="s">
        <v>3</v>
      </c>
      <c r="D17421" t="s">
        <v>543</v>
      </c>
      <c r="E17421" t="s">
        <v>9</v>
      </c>
      <c r="F17421" t="s">
        <v>776</v>
      </c>
      <c r="G17421" t="s">
        <v>714</v>
      </c>
      <c r="H17421" s="135" t="s">
        <v>3030</v>
      </c>
      <c r="I17421" t="s">
        <v>1455</v>
      </c>
      <c r="J17421" s="20">
        <v>51</v>
      </c>
      <c r="K17421" s="20" t="s">
        <v>3</v>
      </c>
      <c r="L17421" t="s">
        <v>1464</v>
      </c>
      <c r="M17421" s="20">
        <v>7.64</v>
      </c>
      <c r="N17421" s="20">
        <v>5.61</v>
      </c>
      <c r="AE17421">
        <f t="shared" si="272"/>
        <v>2013</v>
      </c>
    </row>
    <row r="17422" spans="1:31" x14ac:dyDescent="0.25">
      <c r="A17422" s="7">
        <v>17419</v>
      </c>
      <c r="B17422" s="8">
        <v>41424</v>
      </c>
      <c r="C17422" t="s">
        <v>3</v>
      </c>
      <c r="D17422" t="s">
        <v>1102</v>
      </c>
      <c r="E17422" t="s">
        <v>9</v>
      </c>
      <c r="F17422" t="s">
        <v>521</v>
      </c>
      <c r="G17422" t="s">
        <v>870</v>
      </c>
      <c r="H17422" s="9" t="s">
        <v>3219</v>
      </c>
      <c r="I17422" t="s">
        <v>1454</v>
      </c>
      <c r="J17422" s="20">
        <v>8</v>
      </c>
      <c r="K17422" s="20" t="s">
        <v>3</v>
      </c>
      <c r="L17422" t="s">
        <v>1464</v>
      </c>
      <c r="M17422" s="20">
        <v>3.24</v>
      </c>
      <c r="N17422" s="20">
        <v>1.76</v>
      </c>
      <c r="AE17422">
        <f t="shared" si="272"/>
        <v>2013</v>
      </c>
    </row>
    <row r="17423" spans="1:31" x14ac:dyDescent="0.25">
      <c r="A17423" s="7">
        <v>17420</v>
      </c>
      <c r="B17423" s="8">
        <v>41425</v>
      </c>
      <c r="C17423" t="s">
        <v>3</v>
      </c>
      <c r="D17423" t="s">
        <v>918</v>
      </c>
      <c r="E17423" t="s">
        <v>9</v>
      </c>
      <c r="F17423" t="s">
        <v>926</v>
      </c>
      <c r="G17423" t="s">
        <v>648</v>
      </c>
      <c r="H17423" s="9" t="s">
        <v>1797</v>
      </c>
      <c r="I17423" t="s">
        <v>1454</v>
      </c>
      <c r="J17423" s="20">
        <v>24</v>
      </c>
      <c r="K17423" s="20" t="s">
        <v>3</v>
      </c>
      <c r="L17423" t="s">
        <v>1464</v>
      </c>
      <c r="M17423" s="20">
        <v>7.72</v>
      </c>
      <c r="N17423" s="20">
        <v>5.28</v>
      </c>
      <c r="AE17423">
        <f t="shared" si="272"/>
        <v>2013</v>
      </c>
    </row>
    <row r="17424" spans="1:31" x14ac:dyDescent="0.25">
      <c r="A17424" s="7">
        <v>17421</v>
      </c>
      <c r="B17424" s="8">
        <v>41425</v>
      </c>
      <c r="C17424" t="s">
        <v>3</v>
      </c>
      <c r="D17424" t="s">
        <v>1185</v>
      </c>
      <c r="E17424" t="s">
        <v>9</v>
      </c>
      <c r="F17424" t="s">
        <v>1191</v>
      </c>
      <c r="G17424" t="s">
        <v>24</v>
      </c>
      <c r="H17424" s="135" t="s">
        <v>1495</v>
      </c>
      <c r="I17424" t="s">
        <v>1454</v>
      </c>
      <c r="J17424" s="20">
        <v>21</v>
      </c>
      <c r="K17424" s="20" t="s">
        <v>9</v>
      </c>
      <c r="L17424" t="s">
        <v>1464</v>
      </c>
      <c r="M17424" s="20">
        <v>4.62</v>
      </c>
      <c r="N17424" s="20">
        <v>6.88</v>
      </c>
      <c r="AE17424">
        <f t="shared" si="272"/>
        <v>2013</v>
      </c>
    </row>
    <row r="17425" spans="1:31" x14ac:dyDescent="0.25">
      <c r="A17425" s="7">
        <v>17422</v>
      </c>
      <c r="B17425" s="8">
        <v>41426</v>
      </c>
      <c r="C17425" t="s">
        <v>3</v>
      </c>
      <c r="D17425" t="s">
        <v>1157</v>
      </c>
      <c r="E17425" t="s">
        <v>9</v>
      </c>
      <c r="F17425" t="s">
        <v>1032</v>
      </c>
      <c r="G17425" t="s">
        <v>861</v>
      </c>
      <c r="H17425" s="135" t="s">
        <v>2437</v>
      </c>
      <c r="I17425" t="s">
        <v>1454</v>
      </c>
      <c r="J17425" s="20">
        <v>15</v>
      </c>
      <c r="K17425" s="20" t="s">
        <v>9</v>
      </c>
      <c r="L17425" t="s">
        <v>1464</v>
      </c>
      <c r="M17425" s="20">
        <v>3.3</v>
      </c>
      <c r="N17425" s="20">
        <v>5.2</v>
      </c>
      <c r="AE17425">
        <f t="shared" si="272"/>
        <v>2013</v>
      </c>
    </row>
    <row r="17426" spans="1:31" x14ac:dyDescent="0.25">
      <c r="A17426" s="7">
        <v>17423</v>
      </c>
      <c r="B17426" s="8">
        <v>41426</v>
      </c>
      <c r="C17426" t="s">
        <v>3</v>
      </c>
      <c r="D17426" t="s">
        <v>1192</v>
      </c>
      <c r="E17426" t="s">
        <v>9</v>
      </c>
      <c r="F17426" s="15" t="s">
        <v>28</v>
      </c>
      <c r="G17426" t="s">
        <v>648</v>
      </c>
      <c r="H17426" s="135" t="s">
        <v>1806</v>
      </c>
      <c r="I17426" t="s">
        <v>1454</v>
      </c>
      <c r="J17426" s="20">
        <v>17</v>
      </c>
      <c r="K17426" s="20" t="s">
        <v>3</v>
      </c>
      <c r="L17426" t="s">
        <v>1463</v>
      </c>
      <c r="M17426" s="20">
        <v>5.42</v>
      </c>
      <c r="N17426" s="20">
        <v>4.08</v>
      </c>
      <c r="AE17426">
        <f t="shared" si="272"/>
        <v>2013</v>
      </c>
    </row>
    <row r="17427" spans="1:31" x14ac:dyDescent="0.25">
      <c r="A17427" s="7">
        <v>17424</v>
      </c>
      <c r="B17427" s="8">
        <v>41426</v>
      </c>
      <c r="C17427" t="s">
        <v>3</v>
      </c>
      <c r="D17427" t="s">
        <v>543</v>
      </c>
      <c r="E17427" t="s">
        <v>9</v>
      </c>
      <c r="F17427" t="s">
        <v>521</v>
      </c>
      <c r="G17427" t="s">
        <v>633</v>
      </c>
      <c r="H17427" s="135" t="s">
        <v>1776</v>
      </c>
      <c r="I17427" t="s">
        <v>1454</v>
      </c>
      <c r="J17427" s="20">
        <v>10</v>
      </c>
      <c r="K17427" s="20" t="s">
        <v>3</v>
      </c>
      <c r="L17427" t="s">
        <v>1464</v>
      </c>
      <c r="M17427" s="20">
        <v>3.8</v>
      </c>
      <c r="N17427" s="20">
        <v>2.2000000000000002</v>
      </c>
      <c r="AE17427">
        <f t="shared" si="272"/>
        <v>2013</v>
      </c>
    </row>
    <row r="17428" spans="1:31" x14ac:dyDescent="0.25">
      <c r="A17428" s="7">
        <v>17425</v>
      </c>
      <c r="B17428" s="8">
        <v>41426</v>
      </c>
      <c r="C17428" t="s">
        <v>3</v>
      </c>
      <c r="D17428" t="s">
        <v>543</v>
      </c>
      <c r="E17428" t="s">
        <v>9</v>
      </c>
      <c r="F17428" t="s">
        <v>521</v>
      </c>
      <c r="G17428" t="s">
        <v>377</v>
      </c>
      <c r="H17428" s="9" t="s">
        <v>2227</v>
      </c>
      <c r="I17428" t="s">
        <v>1454</v>
      </c>
      <c r="J17428" s="20">
        <v>14</v>
      </c>
      <c r="K17428" s="20" t="s">
        <v>3</v>
      </c>
      <c r="L17428" t="s">
        <v>1464</v>
      </c>
      <c r="M17428" s="20">
        <v>4.92</v>
      </c>
      <c r="N17428" s="20">
        <v>3.08</v>
      </c>
      <c r="AE17428">
        <f t="shared" si="272"/>
        <v>2013</v>
      </c>
    </row>
    <row r="17429" spans="1:31" x14ac:dyDescent="0.25">
      <c r="A17429" s="7">
        <v>17426</v>
      </c>
      <c r="B17429" s="8">
        <v>41426</v>
      </c>
      <c r="C17429" t="s">
        <v>3</v>
      </c>
      <c r="D17429" t="s">
        <v>1192</v>
      </c>
      <c r="E17429" t="s">
        <v>9</v>
      </c>
      <c r="F17429" t="s">
        <v>1164</v>
      </c>
      <c r="G17429" t="s">
        <v>895</v>
      </c>
      <c r="H17429" s="135" t="s">
        <v>2540</v>
      </c>
      <c r="I17429" t="s">
        <v>1454</v>
      </c>
      <c r="J17429" s="20">
        <v>35</v>
      </c>
      <c r="K17429" s="20" t="s">
        <v>1465</v>
      </c>
      <c r="L17429" t="s">
        <v>1466</v>
      </c>
      <c r="M17429" s="20">
        <v>8.75</v>
      </c>
      <c r="N17429" s="20">
        <v>8.75</v>
      </c>
      <c r="AE17429">
        <f t="shared" si="272"/>
        <v>2013</v>
      </c>
    </row>
    <row r="17430" spans="1:31" x14ac:dyDescent="0.25">
      <c r="A17430" s="7">
        <v>17427</v>
      </c>
      <c r="B17430" s="8">
        <v>41426</v>
      </c>
      <c r="C17430" t="s">
        <v>3</v>
      </c>
      <c r="D17430" t="s">
        <v>1102</v>
      </c>
      <c r="E17430" t="s">
        <v>9</v>
      </c>
      <c r="F17430" t="s">
        <v>521</v>
      </c>
      <c r="G17430" t="s">
        <v>870</v>
      </c>
      <c r="H17430" s="136" t="s">
        <v>2307</v>
      </c>
      <c r="I17430" t="s">
        <v>1454</v>
      </c>
      <c r="J17430" s="20">
        <v>1</v>
      </c>
      <c r="K17430" s="20" t="s">
        <v>1465</v>
      </c>
      <c r="L17430" t="s">
        <v>1466</v>
      </c>
      <c r="M17430" s="20">
        <v>0.25</v>
      </c>
      <c r="N17430" s="20">
        <v>0.25</v>
      </c>
      <c r="AE17430">
        <f t="shared" si="272"/>
        <v>2013</v>
      </c>
    </row>
    <row r="17431" spans="1:31" x14ac:dyDescent="0.25">
      <c r="A17431" s="7">
        <v>17428</v>
      </c>
      <c r="B17431" s="8">
        <v>41426</v>
      </c>
      <c r="C17431" t="s">
        <v>3</v>
      </c>
      <c r="D17431" t="s">
        <v>1102</v>
      </c>
      <c r="E17431" t="s">
        <v>9</v>
      </c>
      <c r="F17431" t="s">
        <v>521</v>
      </c>
      <c r="G17431" t="s">
        <v>870</v>
      </c>
      <c r="H17431" s="135" t="s">
        <v>2790</v>
      </c>
      <c r="I17431" t="s">
        <v>1454</v>
      </c>
      <c r="J17431" s="20">
        <v>93</v>
      </c>
      <c r="K17431" s="20" t="s">
        <v>9</v>
      </c>
      <c r="L17431" t="s">
        <v>1464</v>
      </c>
      <c r="M17431" s="20">
        <v>20.46</v>
      </c>
      <c r="N17431" s="20">
        <v>27.04</v>
      </c>
      <c r="AE17431">
        <f t="shared" si="272"/>
        <v>2013</v>
      </c>
    </row>
    <row r="17432" spans="1:31" x14ac:dyDescent="0.25">
      <c r="A17432" s="7">
        <v>17429</v>
      </c>
      <c r="B17432" s="8">
        <v>41426</v>
      </c>
      <c r="C17432" t="s">
        <v>3</v>
      </c>
      <c r="D17432" t="s">
        <v>1192</v>
      </c>
      <c r="E17432" t="s">
        <v>9</v>
      </c>
      <c r="F17432" t="s">
        <v>992</v>
      </c>
      <c r="G17432" t="s">
        <v>929</v>
      </c>
      <c r="H17432" s="135" t="s">
        <v>2650</v>
      </c>
      <c r="I17432" t="s">
        <v>1455</v>
      </c>
      <c r="J17432" s="20">
        <v>21</v>
      </c>
      <c r="K17432" s="20" t="s">
        <v>9</v>
      </c>
      <c r="L17432" t="s">
        <v>1463</v>
      </c>
      <c r="M17432" s="20">
        <v>2.52</v>
      </c>
      <c r="N17432" s="20">
        <v>3.23</v>
      </c>
      <c r="AE17432">
        <f t="shared" si="272"/>
        <v>2013</v>
      </c>
    </row>
    <row r="17433" spans="1:31" x14ac:dyDescent="0.25">
      <c r="A17433" s="7">
        <v>17430</v>
      </c>
      <c r="B17433" s="8">
        <v>41426</v>
      </c>
      <c r="C17433" t="s">
        <v>3</v>
      </c>
      <c r="D17433" t="s">
        <v>711</v>
      </c>
      <c r="E17433" t="s">
        <v>9</v>
      </c>
      <c r="F17433" t="s">
        <v>734</v>
      </c>
      <c r="G17433" t="s">
        <v>870</v>
      </c>
      <c r="H17433" s="135" t="s">
        <v>1496</v>
      </c>
      <c r="I17433" t="s">
        <v>1454</v>
      </c>
      <c r="J17433" s="20">
        <v>23</v>
      </c>
      <c r="K17433" s="20" t="s">
        <v>9</v>
      </c>
      <c r="L17433" t="s">
        <v>1463</v>
      </c>
      <c r="M17433" s="20">
        <v>5.52</v>
      </c>
      <c r="N17433" s="20">
        <v>6.98</v>
      </c>
      <c r="AE17433">
        <f t="shared" si="272"/>
        <v>2013</v>
      </c>
    </row>
    <row r="17434" spans="1:31" x14ac:dyDescent="0.25">
      <c r="A17434" s="7">
        <v>17431</v>
      </c>
      <c r="B17434" s="8">
        <v>41426</v>
      </c>
      <c r="C17434" t="s">
        <v>3</v>
      </c>
      <c r="D17434" t="s">
        <v>938</v>
      </c>
      <c r="E17434" t="s">
        <v>9</v>
      </c>
      <c r="F17434" t="s">
        <v>380</v>
      </c>
      <c r="G17434" t="s">
        <v>1170</v>
      </c>
      <c r="H17434" s="135" t="s">
        <v>3185</v>
      </c>
      <c r="I17434" t="s">
        <v>1455</v>
      </c>
      <c r="J17434" s="20">
        <v>10</v>
      </c>
      <c r="K17434" s="20" t="s">
        <v>9</v>
      </c>
      <c r="L17434" t="s">
        <v>1464</v>
      </c>
      <c r="M17434" s="20">
        <v>1.1000000000000001</v>
      </c>
      <c r="N17434" s="20">
        <v>1.9</v>
      </c>
      <c r="AE17434">
        <f t="shared" si="272"/>
        <v>2013</v>
      </c>
    </row>
    <row r="17435" spans="1:31" x14ac:dyDescent="0.25">
      <c r="A17435" s="7">
        <v>17432</v>
      </c>
      <c r="B17435" s="8">
        <v>41426</v>
      </c>
      <c r="C17435" t="s">
        <v>3</v>
      </c>
      <c r="D17435" t="s">
        <v>543</v>
      </c>
      <c r="E17435" t="s">
        <v>9</v>
      </c>
      <c r="F17435" t="s">
        <v>521</v>
      </c>
      <c r="G17435" t="s">
        <v>1170</v>
      </c>
      <c r="H17435" s="135" t="s">
        <v>3203</v>
      </c>
      <c r="I17435" t="s">
        <v>1454</v>
      </c>
      <c r="J17435" s="20">
        <v>50</v>
      </c>
      <c r="K17435" s="20" t="s">
        <v>9</v>
      </c>
      <c r="L17435" t="s">
        <v>1463</v>
      </c>
      <c r="M17435" s="20">
        <v>12</v>
      </c>
      <c r="N17435" s="20">
        <v>14</v>
      </c>
      <c r="AE17435">
        <f t="shared" si="272"/>
        <v>2013</v>
      </c>
    </row>
    <row r="17436" spans="1:31" x14ac:dyDescent="0.25">
      <c r="A17436" s="7">
        <v>17433</v>
      </c>
      <c r="B17436" s="8">
        <v>41426</v>
      </c>
      <c r="C17436" t="s">
        <v>3</v>
      </c>
      <c r="D17436" t="s">
        <v>543</v>
      </c>
      <c r="E17436" t="s">
        <v>9</v>
      </c>
      <c r="F17436" t="s">
        <v>521</v>
      </c>
      <c r="G17436" t="s">
        <v>1170</v>
      </c>
      <c r="H17436" s="135" t="s">
        <v>3220</v>
      </c>
      <c r="I17436" t="s">
        <v>1454</v>
      </c>
      <c r="J17436" s="20">
        <v>20</v>
      </c>
      <c r="K17436" s="20" t="s">
        <v>9</v>
      </c>
      <c r="L17436" t="s">
        <v>1464</v>
      </c>
      <c r="M17436" s="20">
        <v>4.4000000000000004</v>
      </c>
      <c r="N17436" s="20">
        <v>6.6</v>
      </c>
      <c r="AE17436">
        <f t="shared" si="272"/>
        <v>2013</v>
      </c>
    </row>
    <row r="17437" spans="1:31" x14ac:dyDescent="0.25">
      <c r="A17437" s="7">
        <v>17434</v>
      </c>
      <c r="B17437" s="8">
        <v>41427</v>
      </c>
      <c r="C17437" t="s">
        <v>3</v>
      </c>
      <c r="D17437" t="s">
        <v>943</v>
      </c>
      <c r="E17437" t="s">
        <v>9</v>
      </c>
      <c r="F17437" t="s">
        <v>667</v>
      </c>
      <c r="G17437" t="s">
        <v>929</v>
      </c>
      <c r="H17437" s="135" t="s">
        <v>2700</v>
      </c>
      <c r="I17437" t="s">
        <v>1454</v>
      </c>
      <c r="J17437" s="20">
        <v>15</v>
      </c>
      <c r="K17437" s="20" t="s">
        <v>1465</v>
      </c>
      <c r="L17437" t="s">
        <v>1466</v>
      </c>
      <c r="M17437" s="20">
        <v>3.75</v>
      </c>
      <c r="N17437" s="20">
        <v>3.75</v>
      </c>
      <c r="AE17437">
        <f t="shared" si="272"/>
        <v>2013</v>
      </c>
    </row>
    <row r="17438" spans="1:31" x14ac:dyDescent="0.25">
      <c r="A17438" s="7">
        <v>17435</v>
      </c>
      <c r="B17438" s="8">
        <v>41428</v>
      </c>
      <c r="C17438" t="s">
        <v>3</v>
      </c>
      <c r="D17438" t="s">
        <v>984</v>
      </c>
      <c r="E17438" t="s">
        <v>9</v>
      </c>
      <c r="F17438" t="s">
        <v>860</v>
      </c>
      <c r="G17438" t="s">
        <v>714</v>
      </c>
      <c r="H17438" s="135" t="s">
        <v>2006</v>
      </c>
      <c r="I17438" t="s">
        <v>1454</v>
      </c>
      <c r="J17438" s="20">
        <v>10</v>
      </c>
      <c r="K17438" s="20" t="s">
        <v>9</v>
      </c>
      <c r="L17438" t="s">
        <v>1464</v>
      </c>
      <c r="M17438" s="20">
        <v>2.2000000000000002</v>
      </c>
      <c r="N17438" s="20">
        <v>3.8</v>
      </c>
      <c r="AE17438">
        <f t="shared" si="272"/>
        <v>2013</v>
      </c>
    </row>
    <row r="17439" spans="1:31" x14ac:dyDescent="0.25">
      <c r="A17439" s="7">
        <v>17436</v>
      </c>
      <c r="B17439" s="8">
        <v>41428</v>
      </c>
      <c r="C17439" t="s">
        <v>3</v>
      </c>
      <c r="D17439" t="s">
        <v>1157</v>
      </c>
      <c r="E17439" t="s">
        <v>9</v>
      </c>
      <c r="F17439" t="s">
        <v>1181</v>
      </c>
      <c r="G17439" t="s">
        <v>714</v>
      </c>
      <c r="H17439" s="135" t="s">
        <v>1496</v>
      </c>
      <c r="I17439" t="s">
        <v>1454</v>
      </c>
      <c r="J17439" s="20">
        <v>23</v>
      </c>
      <c r="K17439" s="20" t="s">
        <v>3</v>
      </c>
      <c r="L17439" t="s">
        <v>1463</v>
      </c>
      <c r="M17439" s="20">
        <v>6.98</v>
      </c>
      <c r="N17439" s="20">
        <v>5.52</v>
      </c>
      <c r="AE17439">
        <f t="shared" si="272"/>
        <v>2013</v>
      </c>
    </row>
    <row r="17440" spans="1:31" x14ac:dyDescent="0.25">
      <c r="A17440" s="7">
        <v>17437</v>
      </c>
      <c r="B17440" s="8">
        <v>41429</v>
      </c>
      <c r="C17440" t="s">
        <v>3</v>
      </c>
      <c r="D17440" t="s">
        <v>968</v>
      </c>
      <c r="E17440" t="s">
        <v>9</v>
      </c>
      <c r="F17440" t="s">
        <v>810</v>
      </c>
      <c r="G17440" t="s">
        <v>377</v>
      </c>
      <c r="H17440" s="135" t="s">
        <v>1496</v>
      </c>
      <c r="I17440" t="s">
        <v>1454</v>
      </c>
      <c r="J17440" s="20">
        <v>25</v>
      </c>
      <c r="K17440" s="20" t="s">
        <v>9</v>
      </c>
      <c r="L17440" t="s">
        <v>1464</v>
      </c>
      <c r="M17440" s="20">
        <v>5.5</v>
      </c>
      <c r="N17440" s="20">
        <v>8</v>
      </c>
      <c r="AE17440">
        <f t="shared" si="272"/>
        <v>2013</v>
      </c>
    </row>
    <row r="17441" spans="1:31" x14ac:dyDescent="0.25">
      <c r="A17441" s="7">
        <v>17438</v>
      </c>
      <c r="B17441" s="8">
        <v>41429</v>
      </c>
      <c r="C17441" t="s">
        <v>3</v>
      </c>
      <c r="D17441" t="s">
        <v>791</v>
      </c>
      <c r="E17441" t="s">
        <v>9</v>
      </c>
      <c r="F17441" t="s">
        <v>787</v>
      </c>
      <c r="G17441" t="s">
        <v>1170</v>
      </c>
      <c r="H17441" s="135" t="s">
        <v>1496</v>
      </c>
      <c r="I17441" t="s">
        <v>1455</v>
      </c>
      <c r="J17441" s="20">
        <v>35</v>
      </c>
      <c r="K17441" s="20" t="s">
        <v>3</v>
      </c>
      <c r="L17441" t="s">
        <v>1463</v>
      </c>
      <c r="M17441" s="20">
        <v>5.05</v>
      </c>
      <c r="N17441" s="20">
        <v>4.2</v>
      </c>
      <c r="AE17441">
        <f t="shared" si="272"/>
        <v>2013</v>
      </c>
    </row>
    <row r="17442" spans="1:31" x14ac:dyDescent="0.25">
      <c r="A17442" s="7">
        <v>17439</v>
      </c>
      <c r="B17442" s="8">
        <v>41429</v>
      </c>
      <c r="C17442" t="s">
        <v>3</v>
      </c>
      <c r="D17442" t="s">
        <v>791</v>
      </c>
      <c r="E17442" t="s">
        <v>9</v>
      </c>
      <c r="F17442" t="s">
        <v>787</v>
      </c>
      <c r="G17442" t="s">
        <v>1170</v>
      </c>
      <c r="H17442" s="135" t="s">
        <v>1496</v>
      </c>
      <c r="I17442" t="s">
        <v>1455</v>
      </c>
      <c r="J17442" s="20">
        <v>32</v>
      </c>
      <c r="K17442" s="20" t="s">
        <v>9</v>
      </c>
      <c r="L17442" t="s">
        <v>1463</v>
      </c>
      <c r="M17442" s="20">
        <v>3.84</v>
      </c>
      <c r="N17442" s="20">
        <v>4.66</v>
      </c>
      <c r="AE17442">
        <f t="shared" si="272"/>
        <v>2013</v>
      </c>
    </row>
    <row r="17443" spans="1:31" x14ac:dyDescent="0.25">
      <c r="A17443" s="7">
        <v>17440</v>
      </c>
      <c r="B17443" s="8">
        <v>41430</v>
      </c>
      <c r="C17443" t="s">
        <v>3</v>
      </c>
      <c r="D17443" t="s">
        <v>787</v>
      </c>
      <c r="E17443" t="s">
        <v>9</v>
      </c>
      <c r="F17443" t="s">
        <v>1097</v>
      </c>
      <c r="G17443" t="s">
        <v>569</v>
      </c>
      <c r="H17443" s="9" t="s">
        <v>2185</v>
      </c>
      <c r="I17443" t="s">
        <v>1454</v>
      </c>
      <c r="J17443" s="20">
        <v>16</v>
      </c>
      <c r="K17443" s="20" t="s">
        <v>9</v>
      </c>
      <c r="L17443" t="s">
        <v>1464</v>
      </c>
      <c r="M17443" s="20">
        <v>3.52</v>
      </c>
      <c r="N17443" s="20">
        <v>5.48</v>
      </c>
      <c r="AE17443">
        <f t="shared" si="272"/>
        <v>2013</v>
      </c>
    </row>
    <row r="17444" spans="1:31" x14ac:dyDescent="0.25">
      <c r="A17444" s="7">
        <v>17441</v>
      </c>
      <c r="B17444" s="8">
        <v>41430</v>
      </c>
      <c r="C17444" t="s">
        <v>3</v>
      </c>
      <c r="D17444" t="s">
        <v>786</v>
      </c>
      <c r="E17444" t="s">
        <v>9</v>
      </c>
      <c r="F17444" t="s">
        <v>54</v>
      </c>
      <c r="G17444" t="s">
        <v>648</v>
      </c>
      <c r="H17444" s="135" t="s">
        <v>2953</v>
      </c>
      <c r="I17444" t="s">
        <v>1454</v>
      </c>
      <c r="J17444" s="20">
        <v>39</v>
      </c>
      <c r="K17444" s="20" t="s">
        <v>9</v>
      </c>
      <c r="L17444" t="s">
        <v>1464</v>
      </c>
      <c r="M17444" s="20">
        <v>8.58</v>
      </c>
      <c r="N17444" s="20">
        <v>11.92</v>
      </c>
      <c r="AE17444">
        <f t="shared" si="272"/>
        <v>2013</v>
      </c>
    </row>
    <row r="17445" spans="1:31" x14ac:dyDescent="0.25">
      <c r="A17445" s="7">
        <v>17442</v>
      </c>
      <c r="B17445" s="8">
        <v>41430</v>
      </c>
      <c r="C17445" t="s">
        <v>3</v>
      </c>
      <c r="D17445" t="s">
        <v>1113</v>
      </c>
      <c r="E17445" t="s">
        <v>9</v>
      </c>
      <c r="F17445" t="s">
        <v>1092</v>
      </c>
      <c r="G17445" t="s">
        <v>870</v>
      </c>
      <c r="H17445" s="135" t="s">
        <v>1496</v>
      </c>
      <c r="I17445" t="s">
        <v>1454</v>
      </c>
      <c r="J17445" s="20">
        <v>25</v>
      </c>
      <c r="K17445" s="20" t="s">
        <v>9</v>
      </c>
      <c r="L17445" t="s">
        <v>1464</v>
      </c>
      <c r="M17445" s="20">
        <v>5.5</v>
      </c>
      <c r="N17445" s="20">
        <v>8</v>
      </c>
      <c r="AE17445">
        <f t="shared" si="272"/>
        <v>2013</v>
      </c>
    </row>
    <row r="17446" spans="1:31" x14ac:dyDescent="0.25">
      <c r="A17446" s="7">
        <v>17443</v>
      </c>
      <c r="B17446" s="8">
        <v>41430</v>
      </c>
      <c r="C17446" t="s">
        <v>3</v>
      </c>
      <c r="D17446" t="s">
        <v>711</v>
      </c>
      <c r="E17446" t="s">
        <v>9</v>
      </c>
      <c r="F17446" t="s">
        <v>1113</v>
      </c>
      <c r="G17446" t="s">
        <v>895</v>
      </c>
      <c r="H17446" s="135" t="s">
        <v>1496</v>
      </c>
      <c r="I17446" t="s">
        <v>1454</v>
      </c>
      <c r="J17446" s="20">
        <v>15</v>
      </c>
      <c r="K17446" s="20" t="s">
        <v>9</v>
      </c>
      <c r="L17446" t="s">
        <v>1463</v>
      </c>
      <c r="M17446" s="20">
        <v>3.6</v>
      </c>
      <c r="N17446" s="20">
        <v>4.9000000000000004</v>
      </c>
      <c r="AE17446">
        <f t="shared" si="272"/>
        <v>2013</v>
      </c>
    </row>
    <row r="17447" spans="1:31" x14ac:dyDescent="0.25">
      <c r="A17447" s="7">
        <v>17444</v>
      </c>
      <c r="B17447" s="8">
        <v>41430</v>
      </c>
      <c r="C17447" t="s">
        <v>3</v>
      </c>
      <c r="D17447" t="s">
        <v>1123</v>
      </c>
      <c r="E17447" t="s">
        <v>9</v>
      </c>
      <c r="F17447" t="s">
        <v>1045</v>
      </c>
      <c r="G17447" t="s">
        <v>648</v>
      </c>
      <c r="H17447" s="136" t="s">
        <v>1496</v>
      </c>
      <c r="I17447" t="s">
        <v>1454</v>
      </c>
      <c r="J17447" s="20">
        <v>54</v>
      </c>
      <c r="K17447" s="20" t="s">
        <v>3</v>
      </c>
      <c r="L17447" t="s">
        <v>1464</v>
      </c>
      <c r="M17447" s="20">
        <v>16.12</v>
      </c>
      <c r="N17447" s="20">
        <v>11.879999999999999</v>
      </c>
      <c r="AE17447">
        <f t="shared" si="272"/>
        <v>2013</v>
      </c>
    </row>
    <row r="17448" spans="1:31" x14ac:dyDescent="0.25">
      <c r="A17448" s="7">
        <v>17445</v>
      </c>
      <c r="B17448" s="8">
        <v>41431</v>
      </c>
      <c r="C17448" t="s">
        <v>3</v>
      </c>
      <c r="D17448" t="s">
        <v>984</v>
      </c>
      <c r="E17448" t="s">
        <v>9</v>
      </c>
      <c r="F17448" t="s">
        <v>1113</v>
      </c>
      <c r="G17448" t="s">
        <v>377</v>
      </c>
      <c r="H17448" s="136" t="s">
        <v>1598</v>
      </c>
      <c r="I17448" t="s">
        <v>1454</v>
      </c>
      <c r="J17448" s="20">
        <v>58</v>
      </c>
      <c r="K17448" s="20" t="s">
        <v>1465</v>
      </c>
      <c r="L17448" t="s">
        <v>1466</v>
      </c>
      <c r="M17448" s="20">
        <v>14.5</v>
      </c>
      <c r="N17448" s="20">
        <v>14.5</v>
      </c>
      <c r="AE17448">
        <f t="shared" si="272"/>
        <v>2013</v>
      </c>
    </row>
    <row r="17449" spans="1:31" x14ac:dyDescent="0.25">
      <c r="A17449" s="7">
        <v>17446</v>
      </c>
      <c r="B17449" s="8">
        <v>41431</v>
      </c>
      <c r="C17449" t="s">
        <v>3</v>
      </c>
      <c r="D17449" t="s">
        <v>1092</v>
      </c>
      <c r="E17449" t="s">
        <v>9</v>
      </c>
      <c r="F17449" t="s">
        <v>1088</v>
      </c>
      <c r="G17449" t="s">
        <v>377</v>
      </c>
      <c r="H17449" s="135" t="s">
        <v>1496</v>
      </c>
      <c r="I17449" t="s">
        <v>1454</v>
      </c>
      <c r="J17449" s="20">
        <v>45</v>
      </c>
      <c r="K17449" s="20" t="s">
        <v>9</v>
      </c>
      <c r="L17449" t="s">
        <v>1464</v>
      </c>
      <c r="M17449" s="20">
        <v>9.9</v>
      </c>
      <c r="N17449" s="20">
        <v>13.6</v>
      </c>
      <c r="AE17449">
        <f t="shared" si="272"/>
        <v>2013</v>
      </c>
    </row>
    <row r="17450" spans="1:31" x14ac:dyDescent="0.25">
      <c r="A17450" s="7">
        <v>17447</v>
      </c>
      <c r="B17450" s="8">
        <v>41431</v>
      </c>
      <c r="C17450" t="s">
        <v>3</v>
      </c>
      <c r="D17450" t="s">
        <v>1192</v>
      </c>
      <c r="E17450" t="s">
        <v>9</v>
      </c>
      <c r="F17450" t="s">
        <v>667</v>
      </c>
      <c r="G17450" t="s">
        <v>929</v>
      </c>
      <c r="H17450" s="135" t="s">
        <v>2665</v>
      </c>
      <c r="I17450" t="s">
        <v>1454</v>
      </c>
      <c r="J17450" s="20">
        <v>38</v>
      </c>
      <c r="K17450" s="20" t="s">
        <v>1465</v>
      </c>
      <c r="L17450" t="s">
        <v>1466</v>
      </c>
      <c r="M17450" s="20">
        <v>9.5</v>
      </c>
      <c r="N17450" s="20">
        <v>9.5</v>
      </c>
      <c r="AE17450">
        <f t="shared" si="272"/>
        <v>2013</v>
      </c>
    </row>
    <row r="17451" spans="1:31" x14ac:dyDescent="0.25">
      <c r="A17451" s="7">
        <v>17448</v>
      </c>
      <c r="B17451" s="8">
        <v>41431</v>
      </c>
      <c r="C17451" t="s">
        <v>3</v>
      </c>
      <c r="D17451" t="s">
        <v>1192</v>
      </c>
      <c r="E17451" t="s">
        <v>9</v>
      </c>
      <c r="F17451" s="15" t="s">
        <v>28</v>
      </c>
      <c r="G17451" t="s">
        <v>377</v>
      </c>
      <c r="H17451" s="9" t="s">
        <v>2268</v>
      </c>
      <c r="I17451" t="s">
        <v>1454</v>
      </c>
      <c r="J17451" s="20">
        <v>22</v>
      </c>
      <c r="K17451" s="20" t="s">
        <v>3</v>
      </c>
      <c r="L17451" t="s">
        <v>1463</v>
      </c>
      <c r="M17451" s="20">
        <v>6.72</v>
      </c>
      <c r="N17451" s="20">
        <v>5.28</v>
      </c>
      <c r="AE17451">
        <f t="shared" si="272"/>
        <v>2013</v>
      </c>
    </row>
    <row r="17452" spans="1:31" x14ac:dyDescent="0.25">
      <c r="A17452" s="7">
        <v>17449</v>
      </c>
      <c r="B17452" s="8">
        <v>41431</v>
      </c>
      <c r="C17452" t="s">
        <v>3</v>
      </c>
      <c r="D17452" t="s">
        <v>1185</v>
      </c>
      <c r="E17452" t="s">
        <v>9</v>
      </c>
      <c r="F17452" t="s">
        <v>91</v>
      </c>
      <c r="G17452" t="s">
        <v>17</v>
      </c>
      <c r="H17452" s="135" t="s">
        <v>1524</v>
      </c>
      <c r="I17452" t="s">
        <v>1454</v>
      </c>
      <c r="J17452" s="20">
        <v>19</v>
      </c>
      <c r="K17452" s="20" t="s">
        <v>9</v>
      </c>
      <c r="L17452" t="s">
        <v>1464</v>
      </c>
      <c r="M17452" s="20">
        <v>4.18</v>
      </c>
      <c r="N17452" s="20">
        <v>6.32</v>
      </c>
      <c r="AE17452">
        <f t="shared" si="272"/>
        <v>2013</v>
      </c>
    </row>
    <row r="17453" spans="1:31" x14ac:dyDescent="0.25">
      <c r="A17453" s="7">
        <v>17450</v>
      </c>
      <c r="B17453" s="8">
        <v>41431</v>
      </c>
      <c r="C17453" t="s">
        <v>3</v>
      </c>
      <c r="D17453" t="s">
        <v>1092</v>
      </c>
      <c r="E17453" t="s">
        <v>9</v>
      </c>
      <c r="F17453" t="s">
        <v>1113</v>
      </c>
      <c r="G17453" t="s">
        <v>870</v>
      </c>
      <c r="H17453" s="135" t="s">
        <v>1496</v>
      </c>
      <c r="I17453" t="s">
        <v>1454</v>
      </c>
      <c r="J17453" s="20">
        <v>40</v>
      </c>
      <c r="K17453" s="20" t="s">
        <v>3</v>
      </c>
      <c r="L17453" t="s">
        <v>1464</v>
      </c>
      <c r="M17453" s="20">
        <v>12.2</v>
      </c>
      <c r="N17453" s="20">
        <v>8.8000000000000007</v>
      </c>
      <c r="AE17453">
        <f t="shared" si="272"/>
        <v>2013</v>
      </c>
    </row>
    <row r="17454" spans="1:31" x14ac:dyDescent="0.25">
      <c r="A17454" s="7">
        <v>17451</v>
      </c>
      <c r="B17454" s="8">
        <v>41431</v>
      </c>
      <c r="C17454" t="s">
        <v>3</v>
      </c>
      <c r="D17454" t="s">
        <v>779</v>
      </c>
      <c r="E17454" t="s">
        <v>9</v>
      </c>
      <c r="F17454" t="s">
        <v>833</v>
      </c>
      <c r="G17454" t="s">
        <v>1016</v>
      </c>
      <c r="H17454" s="9" t="s">
        <v>3221</v>
      </c>
      <c r="I17454" t="s">
        <v>1454</v>
      </c>
      <c r="J17454" s="20">
        <v>16</v>
      </c>
      <c r="K17454" s="20" t="s">
        <v>3</v>
      </c>
      <c r="L17454" t="s">
        <v>1463</v>
      </c>
      <c r="M17454" s="20">
        <v>5.16</v>
      </c>
      <c r="N17454" s="20">
        <v>3.84</v>
      </c>
      <c r="AE17454">
        <f t="shared" si="272"/>
        <v>2013</v>
      </c>
    </row>
    <row r="17455" spans="1:31" x14ac:dyDescent="0.25">
      <c r="A17455" s="7">
        <v>17452</v>
      </c>
      <c r="B17455" s="8">
        <v>41431</v>
      </c>
      <c r="C17455" t="s">
        <v>3</v>
      </c>
      <c r="D17455" t="s">
        <v>791</v>
      </c>
      <c r="E17455" t="s">
        <v>9</v>
      </c>
      <c r="F17455" t="s">
        <v>787</v>
      </c>
      <c r="G17455" t="s">
        <v>1170</v>
      </c>
      <c r="H17455" s="135" t="s">
        <v>3222</v>
      </c>
      <c r="I17455" t="s">
        <v>1455</v>
      </c>
      <c r="J17455" s="20">
        <v>12</v>
      </c>
      <c r="K17455" s="20" t="s">
        <v>3</v>
      </c>
      <c r="L17455" t="s">
        <v>1464</v>
      </c>
      <c r="M17455" s="20">
        <v>2.1799999999999997</v>
      </c>
      <c r="N17455" s="20">
        <v>1.32</v>
      </c>
      <c r="AE17455">
        <f t="shared" si="272"/>
        <v>2013</v>
      </c>
    </row>
    <row r="17456" spans="1:31" x14ac:dyDescent="0.25">
      <c r="A17456" s="7">
        <v>17453</v>
      </c>
      <c r="B17456" s="8">
        <v>41431</v>
      </c>
      <c r="C17456" t="s">
        <v>3</v>
      </c>
      <c r="D17456" t="s">
        <v>787</v>
      </c>
      <c r="E17456" t="s">
        <v>9</v>
      </c>
      <c r="F17456" t="s">
        <v>791</v>
      </c>
      <c r="G17456" t="s">
        <v>1170</v>
      </c>
      <c r="H17456" s="135" t="s">
        <v>3222</v>
      </c>
      <c r="I17456" t="s">
        <v>1455</v>
      </c>
      <c r="J17456" s="20">
        <v>12</v>
      </c>
      <c r="K17456" s="20" t="s">
        <v>3</v>
      </c>
      <c r="L17456" t="s">
        <v>1463</v>
      </c>
      <c r="M17456" s="20">
        <v>2.06</v>
      </c>
      <c r="N17456" s="20">
        <v>1.44</v>
      </c>
      <c r="AE17456">
        <f t="shared" si="272"/>
        <v>2013</v>
      </c>
    </row>
    <row r="17457" spans="1:31" x14ac:dyDescent="0.25">
      <c r="A17457" s="7">
        <v>17454</v>
      </c>
      <c r="B17457" s="8">
        <v>41432</v>
      </c>
      <c r="C17457" t="s">
        <v>3</v>
      </c>
      <c r="D17457" t="s">
        <v>1123</v>
      </c>
      <c r="E17457" t="s">
        <v>9</v>
      </c>
      <c r="F17457" t="s">
        <v>1052</v>
      </c>
      <c r="G17457" t="s">
        <v>929</v>
      </c>
      <c r="H17457" s="135" t="s">
        <v>2683</v>
      </c>
      <c r="I17457" t="s">
        <v>1455</v>
      </c>
      <c r="J17457" s="20">
        <v>10</v>
      </c>
      <c r="K17457" s="20" t="s">
        <v>3</v>
      </c>
      <c r="L17457" t="s">
        <v>1463</v>
      </c>
      <c r="M17457" s="20">
        <v>1.8</v>
      </c>
      <c r="N17457" s="20">
        <v>1.2</v>
      </c>
      <c r="AE17457">
        <f t="shared" si="272"/>
        <v>2013</v>
      </c>
    </row>
    <row r="17458" spans="1:31" x14ac:dyDescent="0.25">
      <c r="A17458" s="7">
        <v>17455</v>
      </c>
      <c r="B17458" s="8">
        <v>41432</v>
      </c>
      <c r="C17458" t="s">
        <v>3</v>
      </c>
      <c r="D17458" t="s">
        <v>1188</v>
      </c>
      <c r="E17458" t="s">
        <v>9</v>
      </c>
      <c r="F17458" t="s">
        <v>1113</v>
      </c>
      <c r="G17458" t="s">
        <v>14</v>
      </c>
      <c r="H17458" s="135" t="s">
        <v>1532</v>
      </c>
      <c r="I17458" t="s">
        <v>1454</v>
      </c>
      <c r="J17458" s="20">
        <v>36</v>
      </c>
      <c r="K17458" s="20" t="s">
        <v>9</v>
      </c>
      <c r="L17458" t="s">
        <v>1464</v>
      </c>
      <c r="M17458" s="20">
        <v>7.92</v>
      </c>
      <c r="N17458" s="20">
        <v>11.08</v>
      </c>
      <c r="AE17458">
        <f t="shared" si="272"/>
        <v>2013</v>
      </c>
    </row>
    <row r="17459" spans="1:31" x14ac:dyDescent="0.25">
      <c r="A17459" s="7">
        <v>17456</v>
      </c>
      <c r="B17459" s="8">
        <v>41432</v>
      </c>
      <c r="C17459" t="s">
        <v>3</v>
      </c>
      <c r="D17459" t="s">
        <v>943</v>
      </c>
      <c r="E17459" t="s">
        <v>9</v>
      </c>
      <c r="F17459" t="s">
        <v>1190</v>
      </c>
      <c r="G17459" t="s">
        <v>929</v>
      </c>
      <c r="H17459" s="135" t="s">
        <v>2686</v>
      </c>
      <c r="I17459" t="s">
        <v>1454</v>
      </c>
      <c r="J17459" s="20">
        <v>25</v>
      </c>
      <c r="K17459" s="20" t="s">
        <v>9</v>
      </c>
      <c r="L17459" t="s">
        <v>1464</v>
      </c>
      <c r="M17459" s="20">
        <v>5.5</v>
      </c>
      <c r="N17459" s="20">
        <v>8</v>
      </c>
      <c r="AE17459">
        <f t="shared" si="272"/>
        <v>2013</v>
      </c>
    </row>
    <row r="17460" spans="1:31" x14ac:dyDescent="0.25">
      <c r="A17460" s="7">
        <v>17457</v>
      </c>
      <c r="B17460" s="8">
        <v>41432</v>
      </c>
      <c r="C17460" t="s">
        <v>3</v>
      </c>
      <c r="D17460" t="s">
        <v>913</v>
      </c>
      <c r="E17460" t="s">
        <v>9</v>
      </c>
      <c r="F17460" t="s">
        <v>923</v>
      </c>
      <c r="G17460" t="s">
        <v>929</v>
      </c>
      <c r="H17460" s="135" t="s">
        <v>2743</v>
      </c>
      <c r="I17460" t="s">
        <v>1454</v>
      </c>
      <c r="J17460" s="20">
        <v>38</v>
      </c>
      <c r="K17460" s="20" t="s">
        <v>3</v>
      </c>
      <c r="L17460" t="s">
        <v>1464</v>
      </c>
      <c r="M17460" s="20">
        <v>11.64</v>
      </c>
      <c r="N17460" s="20">
        <v>8.36</v>
      </c>
      <c r="AE17460">
        <f t="shared" si="272"/>
        <v>2013</v>
      </c>
    </row>
    <row r="17461" spans="1:31" x14ac:dyDescent="0.25">
      <c r="A17461" s="7">
        <v>17458</v>
      </c>
      <c r="B17461" s="8">
        <v>41432</v>
      </c>
      <c r="C17461" t="s">
        <v>3</v>
      </c>
      <c r="D17461" t="s">
        <v>1172</v>
      </c>
      <c r="E17461" t="s">
        <v>9</v>
      </c>
      <c r="F17461" t="s">
        <v>1190</v>
      </c>
      <c r="G17461" t="s">
        <v>1170</v>
      </c>
      <c r="H17461" s="136" t="s">
        <v>3190</v>
      </c>
      <c r="I17461" t="s">
        <v>1455</v>
      </c>
      <c r="J17461" s="20">
        <v>21</v>
      </c>
      <c r="K17461" s="20" t="s">
        <v>9</v>
      </c>
      <c r="L17461" t="s">
        <v>1464</v>
      </c>
      <c r="M17461" s="20">
        <v>2.31</v>
      </c>
      <c r="N17461" s="20">
        <v>3.44</v>
      </c>
      <c r="AE17461">
        <f t="shared" si="272"/>
        <v>2013</v>
      </c>
    </row>
    <row r="17462" spans="1:31" x14ac:dyDescent="0.25">
      <c r="A17462" s="7">
        <v>17459</v>
      </c>
      <c r="B17462" s="8">
        <v>41433</v>
      </c>
      <c r="C17462" t="s">
        <v>3</v>
      </c>
      <c r="D17462" t="s">
        <v>984</v>
      </c>
      <c r="E17462" t="s">
        <v>9</v>
      </c>
      <c r="F17462" t="s">
        <v>667</v>
      </c>
      <c r="G17462" t="s">
        <v>377</v>
      </c>
      <c r="H17462" s="136" t="s">
        <v>1598</v>
      </c>
      <c r="I17462" t="s">
        <v>1454</v>
      </c>
      <c r="J17462" s="20">
        <v>42</v>
      </c>
      <c r="K17462" s="20" t="s">
        <v>9</v>
      </c>
      <c r="L17462" t="s">
        <v>1464</v>
      </c>
      <c r="M17462" s="20">
        <v>9.24</v>
      </c>
      <c r="N17462" s="20">
        <v>12.76</v>
      </c>
      <c r="AE17462">
        <f t="shared" si="272"/>
        <v>2013</v>
      </c>
    </row>
    <row r="17463" spans="1:31" x14ac:dyDescent="0.25">
      <c r="A17463" s="7">
        <v>17460</v>
      </c>
      <c r="B17463" s="8">
        <v>41433</v>
      </c>
      <c r="C17463" t="s">
        <v>3</v>
      </c>
      <c r="D17463" t="s">
        <v>711</v>
      </c>
      <c r="E17463" t="s">
        <v>9</v>
      </c>
      <c r="F17463" t="s">
        <v>268</v>
      </c>
      <c r="G17463" t="s">
        <v>1016</v>
      </c>
      <c r="H17463" s="9" t="s">
        <v>2907</v>
      </c>
      <c r="I17463" t="s">
        <v>1454</v>
      </c>
      <c r="J17463" s="20">
        <v>29</v>
      </c>
      <c r="K17463" s="20" t="s">
        <v>9</v>
      </c>
      <c r="L17463" t="s">
        <v>1464</v>
      </c>
      <c r="M17463" s="20">
        <v>6.38</v>
      </c>
      <c r="N17463" s="20">
        <v>9.1199999999999992</v>
      </c>
      <c r="AE17463">
        <f t="shared" si="272"/>
        <v>2013</v>
      </c>
    </row>
    <row r="17464" spans="1:31" x14ac:dyDescent="0.25">
      <c r="A17464" s="7">
        <v>17461</v>
      </c>
      <c r="B17464" s="8">
        <v>41433</v>
      </c>
      <c r="C17464" t="s">
        <v>3</v>
      </c>
      <c r="D17464" t="s">
        <v>787</v>
      </c>
      <c r="E17464" t="s">
        <v>9</v>
      </c>
      <c r="F17464" t="s">
        <v>923</v>
      </c>
      <c r="G17464" t="s">
        <v>929</v>
      </c>
      <c r="H17464" s="9" t="s">
        <v>2652</v>
      </c>
      <c r="I17464" t="s">
        <v>1454</v>
      </c>
      <c r="J17464" s="20">
        <v>12</v>
      </c>
      <c r="K17464" s="20" t="s">
        <v>3</v>
      </c>
      <c r="L17464" t="s">
        <v>1464</v>
      </c>
      <c r="M17464" s="20">
        <v>4.3599999999999994</v>
      </c>
      <c r="N17464" s="20">
        <v>2.64</v>
      </c>
      <c r="AE17464">
        <f t="shared" si="272"/>
        <v>2013</v>
      </c>
    </row>
    <row r="17465" spans="1:31" x14ac:dyDescent="0.25">
      <c r="A17465" s="7">
        <v>17462</v>
      </c>
      <c r="B17465" s="8">
        <v>41433</v>
      </c>
      <c r="C17465" t="s">
        <v>3</v>
      </c>
      <c r="D17465" t="s">
        <v>1085</v>
      </c>
      <c r="E17465" t="s">
        <v>9</v>
      </c>
      <c r="F17465" t="s">
        <v>268</v>
      </c>
      <c r="G17465" t="s">
        <v>929</v>
      </c>
      <c r="H17465" s="135" t="s">
        <v>2698</v>
      </c>
      <c r="I17465" t="s">
        <v>1454</v>
      </c>
      <c r="J17465" s="20">
        <v>15</v>
      </c>
      <c r="K17465" s="20" t="s">
        <v>3</v>
      </c>
      <c r="L17465" t="s">
        <v>1463</v>
      </c>
      <c r="M17465" s="20">
        <v>4.9000000000000004</v>
      </c>
      <c r="N17465" s="20">
        <v>3.6</v>
      </c>
      <c r="AE17465">
        <f t="shared" si="272"/>
        <v>2013</v>
      </c>
    </row>
    <row r="17466" spans="1:31" x14ac:dyDescent="0.25">
      <c r="A17466" s="7">
        <v>17463</v>
      </c>
      <c r="B17466" s="8">
        <v>41433</v>
      </c>
      <c r="C17466" t="s">
        <v>3</v>
      </c>
      <c r="D17466" t="s">
        <v>787</v>
      </c>
      <c r="E17466" t="s">
        <v>9</v>
      </c>
      <c r="F17466" t="s">
        <v>1113</v>
      </c>
      <c r="G17466" t="s">
        <v>929</v>
      </c>
      <c r="H17466" s="135" t="s">
        <v>2686</v>
      </c>
      <c r="I17466" t="s">
        <v>1454</v>
      </c>
      <c r="J17466" s="20">
        <v>40</v>
      </c>
      <c r="K17466" s="20" t="s">
        <v>9</v>
      </c>
      <c r="L17466" t="s">
        <v>1463</v>
      </c>
      <c r="M17466" s="20">
        <v>9.6</v>
      </c>
      <c r="N17466" s="20">
        <v>11.4</v>
      </c>
      <c r="AE17466">
        <f t="shared" si="272"/>
        <v>2013</v>
      </c>
    </row>
    <row r="17467" spans="1:31" x14ac:dyDescent="0.25">
      <c r="A17467" s="7">
        <v>17464</v>
      </c>
      <c r="B17467" s="8">
        <v>41435</v>
      </c>
      <c r="C17467" t="s">
        <v>3</v>
      </c>
      <c r="D17467" s="16" t="s">
        <v>35</v>
      </c>
      <c r="E17467" t="s">
        <v>9</v>
      </c>
      <c r="F17467" t="s">
        <v>183</v>
      </c>
      <c r="G17467" t="s">
        <v>1170</v>
      </c>
      <c r="H17467" s="135" t="s">
        <v>3184</v>
      </c>
      <c r="I17467" t="s">
        <v>1454</v>
      </c>
      <c r="J17467" s="20">
        <v>34</v>
      </c>
      <c r="K17467" s="20" t="s">
        <v>9</v>
      </c>
      <c r="L17467" t="s">
        <v>1464</v>
      </c>
      <c r="M17467" s="20">
        <v>7.48</v>
      </c>
      <c r="N17467" s="20">
        <v>10.52</v>
      </c>
      <c r="AE17467">
        <f t="shared" si="272"/>
        <v>2013</v>
      </c>
    </row>
    <row r="17468" spans="1:31" x14ac:dyDescent="0.25">
      <c r="A17468" s="7">
        <v>17465</v>
      </c>
      <c r="B17468" s="8">
        <v>41435</v>
      </c>
      <c r="C17468" t="s">
        <v>3</v>
      </c>
      <c r="D17468" t="s">
        <v>543</v>
      </c>
      <c r="E17468" t="s">
        <v>9</v>
      </c>
      <c r="F17468" t="s">
        <v>1131</v>
      </c>
      <c r="G17468" t="s">
        <v>1170</v>
      </c>
      <c r="H17468" s="135" t="s">
        <v>3223</v>
      </c>
      <c r="I17468" t="s">
        <v>1454</v>
      </c>
      <c r="J17468" s="20">
        <v>34</v>
      </c>
      <c r="K17468" s="20" t="s">
        <v>9</v>
      </c>
      <c r="L17468" t="s">
        <v>1464</v>
      </c>
      <c r="M17468" s="20">
        <v>7.48</v>
      </c>
      <c r="N17468" s="20">
        <v>10.52</v>
      </c>
      <c r="AE17468">
        <f t="shared" si="272"/>
        <v>2013</v>
      </c>
    </row>
    <row r="17469" spans="1:31" x14ac:dyDescent="0.25">
      <c r="A17469" s="7">
        <v>17466</v>
      </c>
      <c r="B17469" s="8">
        <v>41436</v>
      </c>
      <c r="C17469" t="s">
        <v>3</v>
      </c>
      <c r="D17469" t="s">
        <v>1192</v>
      </c>
      <c r="E17469" t="s">
        <v>9</v>
      </c>
      <c r="F17469" t="s">
        <v>1190</v>
      </c>
      <c r="G17469" t="s">
        <v>895</v>
      </c>
      <c r="H17469" s="135" t="s">
        <v>2708</v>
      </c>
      <c r="I17469" t="s">
        <v>1454</v>
      </c>
      <c r="J17469" s="20">
        <v>13</v>
      </c>
      <c r="K17469" s="20" t="s">
        <v>9</v>
      </c>
      <c r="L17469" t="s">
        <v>1464</v>
      </c>
      <c r="M17469" s="20">
        <v>2.86</v>
      </c>
      <c r="N17469" s="20">
        <v>4.6400000000000006</v>
      </c>
      <c r="AE17469">
        <f t="shared" si="272"/>
        <v>2013</v>
      </c>
    </row>
    <row r="17470" spans="1:31" x14ac:dyDescent="0.25">
      <c r="A17470" s="7">
        <v>17467</v>
      </c>
      <c r="B17470" s="8">
        <v>41438</v>
      </c>
      <c r="C17470" t="s">
        <v>3</v>
      </c>
      <c r="D17470" t="s">
        <v>1192</v>
      </c>
      <c r="E17470" t="s">
        <v>9</v>
      </c>
      <c r="F17470" t="s">
        <v>1190</v>
      </c>
      <c r="G17470" t="s">
        <v>895</v>
      </c>
      <c r="H17470" s="135" t="s">
        <v>2540</v>
      </c>
      <c r="I17470" t="s">
        <v>1454</v>
      </c>
      <c r="J17470" s="20">
        <v>26</v>
      </c>
      <c r="K17470" s="20" t="s">
        <v>9</v>
      </c>
      <c r="L17470" t="s">
        <v>1464</v>
      </c>
      <c r="M17470" s="20">
        <v>5.72</v>
      </c>
      <c r="N17470" s="20">
        <v>8.2800000000000011</v>
      </c>
      <c r="AE17470">
        <f t="shared" si="272"/>
        <v>2013</v>
      </c>
    </row>
    <row r="17471" spans="1:31" x14ac:dyDescent="0.25">
      <c r="A17471" s="7">
        <v>17468</v>
      </c>
      <c r="B17471" s="8">
        <v>41441</v>
      </c>
      <c r="C17471" t="s">
        <v>3</v>
      </c>
      <c r="D17471" t="s">
        <v>1092</v>
      </c>
      <c r="E17471" t="s">
        <v>9</v>
      </c>
      <c r="F17471" t="s">
        <v>805</v>
      </c>
      <c r="G17471" t="s">
        <v>714</v>
      </c>
      <c r="H17471" s="135" t="s">
        <v>2006</v>
      </c>
      <c r="I17471" t="s">
        <v>1454</v>
      </c>
      <c r="J17471" s="20">
        <v>14</v>
      </c>
      <c r="K17471" s="20" t="s">
        <v>9</v>
      </c>
      <c r="L17471" t="s">
        <v>1464</v>
      </c>
      <c r="M17471" s="20">
        <v>3.08</v>
      </c>
      <c r="N17471" s="20">
        <v>4.92</v>
      </c>
      <c r="AE17471">
        <f t="shared" si="272"/>
        <v>2013</v>
      </c>
    </row>
    <row r="17472" spans="1:31" x14ac:dyDescent="0.25">
      <c r="A17472" s="7">
        <v>17469</v>
      </c>
      <c r="B17472" s="8">
        <v>41441</v>
      </c>
      <c r="C17472" t="s">
        <v>3</v>
      </c>
      <c r="D17472" t="s">
        <v>1092</v>
      </c>
      <c r="E17472" t="s">
        <v>9</v>
      </c>
      <c r="F17472" t="s">
        <v>1093</v>
      </c>
      <c r="G17472" t="s">
        <v>648</v>
      </c>
      <c r="H17472" s="135" t="s">
        <v>1944</v>
      </c>
      <c r="I17472" t="s">
        <v>1454</v>
      </c>
      <c r="J17472" s="20">
        <v>13</v>
      </c>
      <c r="K17472" s="20" t="s">
        <v>9</v>
      </c>
      <c r="L17472" t="s">
        <v>1464</v>
      </c>
      <c r="M17472" s="20">
        <v>2.86</v>
      </c>
      <c r="N17472" s="20">
        <v>4.6400000000000006</v>
      </c>
      <c r="AE17472">
        <f t="shared" si="272"/>
        <v>2013</v>
      </c>
    </row>
    <row r="17473" spans="1:31" x14ac:dyDescent="0.25">
      <c r="A17473" s="7">
        <v>17470</v>
      </c>
      <c r="B17473" s="8">
        <v>41441</v>
      </c>
      <c r="C17473" t="s">
        <v>3</v>
      </c>
      <c r="D17473" t="s">
        <v>984</v>
      </c>
      <c r="E17473" t="s">
        <v>9</v>
      </c>
      <c r="F17473" t="s">
        <v>1113</v>
      </c>
      <c r="G17473" t="s">
        <v>895</v>
      </c>
      <c r="H17473" s="135" t="s">
        <v>2577</v>
      </c>
      <c r="I17473" t="s">
        <v>1454</v>
      </c>
      <c r="J17473" s="20">
        <v>12</v>
      </c>
      <c r="K17473" s="20" t="s">
        <v>9</v>
      </c>
      <c r="L17473" t="s">
        <v>1463</v>
      </c>
      <c r="M17473" s="20">
        <v>2.88</v>
      </c>
      <c r="N17473" s="20">
        <v>4.12</v>
      </c>
      <c r="AE17473">
        <f t="shared" si="272"/>
        <v>2013</v>
      </c>
    </row>
    <row r="17474" spans="1:31" x14ac:dyDescent="0.25">
      <c r="A17474" s="7">
        <v>17471</v>
      </c>
      <c r="B17474" s="8">
        <v>41441</v>
      </c>
      <c r="C17474" t="s">
        <v>3</v>
      </c>
      <c r="D17474" t="s">
        <v>1144</v>
      </c>
      <c r="E17474" t="s">
        <v>9</v>
      </c>
      <c r="F17474" t="s">
        <v>1097</v>
      </c>
      <c r="G17474" t="s">
        <v>929</v>
      </c>
      <c r="H17474" s="135" t="s">
        <v>2852</v>
      </c>
      <c r="I17474" t="s">
        <v>1454</v>
      </c>
      <c r="J17474" s="20">
        <v>25</v>
      </c>
      <c r="K17474" s="20" t="s">
        <v>3</v>
      </c>
      <c r="L17474" t="s">
        <v>1464</v>
      </c>
      <c r="M17474" s="20">
        <v>8</v>
      </c>
      <c r="N17474" s="20">
        <v>5.5</v>
      </c>
      <c r="AE17474">
        <f t="shared" si="272"/>
        <v>2013</v>
      </c>
    </row>
    <row r="17475" spans="1:31" x14ac:dyDescent="0.25">
      <c r="A17475" s="7">
        <v>17472</v>
      </c>
      <c r="B17475" s="8">
        <v>41441</v>
      </c>
      <c r="C17475" t="s">
        <v>3</v>
      </c>
      <c r="D17475" t="s">
        <v>791</v>
      </c>
      <c r="E17475" t="s">
        <v>9</v>
      </c>
      <c r="F17475" t="s">
        <v>667</v>
      </c>
      <c r="G17475" t="s">
        <v>929</v>
      </c>
      <c r="H17475" s="135" t="s">
        <v>3224</v>
      </c>
      <c r="I17475" t="s">
        <v>1454</v>
      </c>
      <c r="J17475" s="20">
        <v>14</v>
      </c>
      <c r="K17475" s="20" t="s">
        <v>9</v>
      </c>
      <c r="L17475" t="s">
        <v>1464</v>
      </c>
      <c r="M17475" s="20">
        <v>3.08</v>
      </c>
      <c r="N17475" s="20">
        <v>4.92</v>
      </c>
      <c r="AE17475">
        <f t="shared" si="272"/>
        <v>2013</v>
      </c>
    </row>
    <row r="17476" spans="1:31" x14ac:dyDescent="0.25">
      <c r="A17476" s="7">
        <v>17473</v>
      </c>
      <c r="B17476" s="8">
        <v>41441</v>
      </c>
      <c r="C17476" t="s">
        <v>3</v>
      </c>
      <c r="D17476" t="s">
        <v>943</v>
      </c>
      <c r="E17476" t="s">
        <v>9</v>
      </c>
      <c r="F17476" t="s">
        <v>667</v>
      </c>
      <c r="G17476" t="s">
        <v>929</v>
      </c>
      <c r="H17476" s="9" t="s">
        <v>2725</v>
      </c>
      <c r="I17476" t="s">
        <v>1454</v>
      </c>
      <c r="J17476" s="20">
        <v>45</v>
      </c>
      <c r="K17476" s="20" t="s">
        <v>9</v>
      </c>
      <c r="L17476" t="s">
        <v>1464</v>
      </c>
      <c r="M17476" s="20">
        <v>9.9</v>
      </c>
      <c r="N17476" s="20">
        <v>13.6</v>
      </c>
      <c r="AE17476">
        <f t="shared" ref="AE17476:AE17539" si="273">YEAR(B17476)</f>
        <v>2013</v>
      </c>
    </row>
    <row r="17477" spans="1:31" x14ac:dyDescent="0.25">
      <c r="A17477" s="7">
        <v>17474</v>
      </c>
      <c r="B17477" s="8">
        <v>41441</v>
      </c>
      <c r="C17477" t="s">
        <v>3</v>
      </c>
      <c r="D17477" t="s">
        <v>776</v>
      </c>
      <c r="E17477" t="s">
        <v>9</v>
      </c>
      <c r="F17477" t="s">
        <v>767</v>
      </c>
      <c r="G17477" t="s">
        <v>1170</v>
      </c>
      <c r="H17477" s="135" t="s">
        <v>3185</v>
      </c>
      <c r="I17477" t="s">
        <v>1454</v>
      </c>
      <c r="J17477" s="20">
        <v>34</v>
      </c>
      <c r="K17477" s="20" t="s">
        <v>9</v>
      </c>
      <c r="L17477" t="s">
        <v>1464</v>
      </c>
      <c r="M17477" s="20">
        <v>7.48</v>
      </c>
      <c r="N17477" s="20">
        <v>10.52</v>
      </c>
      <c r="AE17477">
        <f t="shared" si="273"/>
        <v>2013</v>
      </c>
    </row>
    <row r="17478" spans="1:31" x14ac:dyDescent="0.25">
      <c r="A17478" s="7">
        <v>17475</v>
      </c>
      <c r="B17478" s="8">
        <v>41441</v>
      </c>
      <c r="C17478" t="s">
        <v>3</v>
      </c>
      <c r="D17478" t="s">
        <v>787</v>
      </c>
      <c r="E17478" t="s">
        <v>9</v>
      </c>
      <c r="F17478" t="s">
        <v>1097</v>
      </c>
      <c r="G17478" t="s">
        <v>569</v>
      </c>
      <c r="H17478" s="9" t="s">
        <v>2197</v>
      </c>
      <c r="I17478" t="s">
        <v>1454</v>
      </c>
      <c r="J17478" s="20">
        <v>11</v>
      </c>
      <c r="K17478" s="20" t="s">
        <v>1465</v>
      </c>
      <c r="L17478" t="s">
        <v>1466</v>
      </c>
      <c r="M17478" s="20">
        <v>2.75</v>
      </c>
      <c r="N17478" s="20">
        <v>2.75</v>
      </c>
      <c r="AE17478">
        <f t="shared" si="273"/>
        <v>2013</v>
      </c>
    </row>
    <row r="17479" spans="1:31" x14ac:dyDescent="0.25">
      <c r="A17479" s="7">
        <v>17476</v>
      </c>
      <c r="B17479" s="8">
        <v>41442</v>
      </c>
      <c r="C17479" t="s">
        <v>3</v>
      </c>
      <c r="D17479" t="s">
        <v>1186</v>
      </c>
      <c r="E17479" t="s">
        <v>9</v>
      </c>
      <c r="F17479" t="s">
        <v>1017</v>
      </c>
      <c r="G17479" t="s">
        <v>24</v>
      </c>
      <c r="H17479" s="135" t="s">
        <v>1493</v>
      </c>
      <c r="I17479" t="s">
        <v>1454</v>
      </c>
      <c r="J17479" s="20">
        <v>33</v>
      </c>
      <c r="K17479" s="20" t="s">
        <v>9</v>
      </c>
      <c r="L17479" t="s">
        <v>1464</v>
      </c>
      <c r="M17479" s="20">
        <v>7.26</v>
      </c>
      <c r="N17479" s="20">
        <v>10.24</v>
      </c>
      <c r="AE17479">
        <f t="shared" si="273"/>
        <v>2013</v>
      </c>
    </row>
    <row r="17480" spans="1:31" x14ac:dyDescent="0.25">
      <c r="A17480" s="7">
        <v>17477</v>
      </c>
      <c r="B17480" s="8">
        <v>41444</v>
      </c>
      <c r="C17480" t="s">
        <v>3</v>
      </c>
      <c r="D17480" t="s">
        <v>766</v>
      </c>
      <c r="E17480" t="s">
        <v>9</v>
      </c>
      <c r="F17480" t="s">
        <v>698</v>
      </c>
      <c r="G17480" t="s">
        <v>732</v>
      </c>
      <c r="H17480" s="135" t="s">
        <v>2175</v>
      </c>
      <c r="I17480" t="s">
        <v>1454</v>
      </c>
      <c r="J17480" s="20">
        <v>27</v>
      </c>
      <c r="K17480" s="20" t="s">
        <v>3</v>
      </c>
      <c r="L17480" t="s">
        <v>1464</v>
      </c>
      <c r="M17480" s="20">
        <v>8.56</v>
      </c>
      <c r="N17480" s="20">
        <v>5.9399999999999995</v>
      </c>
      <c r="AE17480">
        <f t="shared" si="273"/>
        <v>2013</v>
      </c>
    </row>
    <row r="17481" spans="1:31" x14ac:dyDescent="0.25">
      <c r="A17481" s="7">
        <v>17478</v>
      </c>
      <c r="B17481" s="8">
        <v>41444</v>
      </c>
      <c r="C17481" t="s">
        <v>3</v>
      </c>
      <c r="D17481" t="s">
        <v>854</v>
      </c>
      <c r="E17481" t="s">
        <v>9</v>
      </c>
      <c r="F17481" t="s">
        <v>668</v>
      </c>
      <c r="G17481" t="s">
        <v>569</v>
      </c>
      <c r="H17481" s="135" t="s">
        <v>1496</v>
      </c>
      <c r="I17481" t="s">
        <v>1455</v>
      </c>
      <c r="J17481" s="20">
        <v>27</v>
      </c>
      <c r="K17481" s="20" t="s">
        <v>9</v>
      </c>
      <c r="L17481" t="s">
        <v>1463</v>
      </c>
      <c r="M17481" s="20">
        <v>3.24</v>
      </c>
      <c r="N17481" s="20">
        <v>4.01</v>
      </c>
      <c r="AE17481">
        <f t="shared" si="273"/>
        <v>2013</v>
      </c>
    </row>
    <row r="17482" spans="1:31" x14ac:dyDescent="0.25">
      <c r="A17482" s="7">
        <v>17479</v>
      </c>
      <c r="B17482" s="8">
        <v>41444</v>
      </c>
      <c r="C17482" t="s">
        <v>3</v>
      </c>
      <c r="D17482" t="s">
        <v>1144</v>
      </c>
      <c r="E17482" t="s">
        <v>9</v>
      </c>
      <c r="F17482" t="s">
        <v>1021</v>
      </c>
      <c r="G17482" t="s">
        <v>648</v>
      </c>
      <c r="H17482" s="135" t="s">
        <v>1935</v>
      </c>
      <c r="I17482" t="s">
        <v>1454</v>
      </c>
      <c r="J17482" s="20">
        <v>27</v>
      </c>
      <c r="K17482" s="20" t="s">
        <v>3</v>
      </c>
      <c r="L17482" t="s">
        <v>1464</v>
      </c>
      <c r="M17482" s="20">
        <v>8.56</v>
      </c>
      <c r="N17482" s="20">
        <v>5.9399999999999995</v>
      </c>
      <c r="AE17482">
        <f t="shared" si="273"/>
        <v>2013</v>
      </c>
    </row>
    <row r="17483" spans="1:31" x14ac:dyDescent="0.25">
      <c r="A17483" s="7">
        <v>17480</v>
      </c>
      <c r="B17483" s="8">
        <v>41444</v>
      </c>
      <c r="C17483" t="s">
        <v>3</v>
      </c>
      <c r="D17483" t="s">
        <v>1010</v>
      </c>
      <c r="E17483" t="s">
        <v>9</v>
      </c>
      <c r="F17483" t="s">
        <v>1038</v>
      </c>
      <c r="G17483" t="s">
        <v>648</v>
      </c>
      <c r="H17483" s="136" t="s">
        <v>2474</v>
      </c>
      <c r="I17483" t="s">
        <v>1454</v>
      </c>
      <c r="J17483" s="20">
        <v>49</v>
      </c>
      <c r="K17483" s="20" t="s">
        <v>3</v>
      </c>
      <c r="L17483" t="s">
        <v>1464</v>
      </c>
      <c r="M17483" s="20">
        <v>14.72</v>
      </c>
      <c r="N17483" s="20">
        <v>10.78</v>
      </c>
      <c r="AE17483">
        <f t="shared" si="273"/>
        <v>2013</v>
      </c>
    </row>
    <row r="17484" spans="1:31" x14ac:dyDescent="0.25">
      <c r="A17484" s="7">
        <v>17481</v>
      </c>
      <c r="B17484" s="8">
        <v>41444</v>
      </c>
      <c r="C17484" t="s">
        <v>3</v>
      </c>
      <c r="D17484" t="s">
        <v>1192</v>
      </c>
      <c r="E17484" t="s">
        <v>9</v>
      </c>
      <c r="F17484" t="s">
        <v>667</v>
      </c>
      <c r="G17484" t="s">
        <v>929</v>
      </c>
      <c r="H17484" s="135" t="s">
        <v>2678</v>
      </c>
      <c r="I17484" t="s">
        <v>1454</v>
      </c>
      <c r="J17484" s="20">
        <v>26</v>
      </c>
      <c r="K17484" s="20" t="s">
        <v>9</v>
      </c>
      <c r="L17484" t="s">
        <v>1464</v>
      </c>
      <c r="M17484" s="20">
        <v>5.72</v>
      </c>
      <c r="N17484" s="20">
        <v>8.2800000000000011</v>
      </c>
      <c r="AE17484">
        <f t="shared" si="273"/>
        <v>2013</v>
      </c>
    </row>
    <row r="17485" spans="1:31" x14ac:dyDescent="0.25">
      <c r="A17485" s="7">
        <v>17482</v>
      </c>
      <c r="B17485" s="8">
        <v>41444</v>
      </c>
      <c r="C17485" t="s">
        <v>3</v>
      </c>
      <c r="D17485" t="s">
        <v>1085</v>
      </c>
      <c r="E17485" t="s">
        <v>9</v>
      </c>
      <c r="F17485" t="s">
        <v>1158</v>
      </c>
      <c r="G17485" t="s">
        <v>929</v>
      </c>
      <c r="H17485" s="135" t="s">
        <v>2744</v>
      </c>
      <c r="I17485" t="s">
        <v>1454</v>
      </c>
      <c r="J17485" s="20">
        <v>28</v>
      </c>
      <c r="K17485" s="20" t="s">
        <v>3</v>
      </c>
      <c r="L17485" t="s">
        <v>1464</v>
      </c>
      <c r="M17485" s="20">
        <v>8.84</v>
      </c>
      <c r="N17485" s="20">
        <v>6.16</v>
      </c>
      <c r="AE17485">
        <f t="shared" si="273"/>
        <v>2013</v>
      </c>
    </row>
    <row r="17486" spans="1:31" x14ac:dyDescent="0.25">
      <c r="A17486" s="7">
        <v>17483</v>
      </c>
      <c r="B17486" s="8">
        <v>41444</v>
      </c>
      <c r="C17486" t="s">
        <v>3</v>
      </c>
      <c r="D17486" t="s">
        <v>943</v>
      </c>
      <c r="E17486" t="s">
        <v>9</v>
      </c>
      <c r="F17486" t="s">
        <v>1021</v>
      </c>
      <c r="G17486" t="s">
        <v>648</v>
      </c>
      <c r="H17486" s="9" t="s">
        <v>1797</v>
      </c>
      <c r="I17486" t="s">
        <v>1454</v>
      </c>
      <c r="J17486" s="20">
        <v>87</v>
      </c>
      <c r="K17486" s="20" t="s">
        <v>9</v>
      </c>
      <c r="L17486" t="s">
        <v>1464</v>
      </c>
      <c r="M17486" s="20">
        <v>19.14</v>
      </c>
      <c r="N17486" s="20">
        <v>25.36</v>
      </c>
      <c r="AE17486">
        <f t="shared" si="273"/>
        <v>2013</v>
      </c>
    </row>
    <row r="17487" spans="1:31" x14ac:dyDescent="0.25">
      <c r="A17487" s="7">
        <v>17484</v>
      </c>
      <c r="B17487" s="8">
        <v>41445</v>
      </c>
      <c r="C17487" t="s">
        <v>3</v>
      </c>
      <c r="D17487" t="s">
        <v>670</v>
      </c>
      <c r="E17487" t="s">
        <v>9</v>
      </c>
      <c r="F17487" t="s">
        <v>473</v>
      </c>
      <c r="G17487" t="s">
        <v>648</v>
      </c>
      <c r="H17487" s="135" t="s">
        <v>3225</v>
      </c>
      <c r="I17487" t="s">
        <v>1454</v>
      </c>
      <c r="J17487" s="20">
        <v>15</v>
      </c>
      <c r="K17487" s="20" t="s">
        <v>3</v>
      </c>
      <c r="L17487" t="s">
        <v>1463</v>
      </c>
      <c r="M17487" s="20">
        <v>4.9000000000000004</v>
      </c>
      <c r="N17487" s="20">
        <v>3.6</v>
      </c>
      <c r="AE17487">
        <f t="shared" si="273"/>
        <v>2013</v>
      </c>
    </row>
    <row r="17488" spans="1:31" x14ac:dyDescent="0.25">
      <c r="A17488" s="7">
        <v>17485</v>
      </c>
      <c r="B17488" s="8">
        <v>41445</v>
      </c>
      <c r="C17488" t="s">
        <v>3</v>
      </c>
      <c r="D17488" t="s">
        <v>1192</v>
      </c>
      <c r="E17488" t="s">
        <v>9</v>
      </c>
      <c r="F17488" t="s">
        <v>667</v>
      </c>
      <c r="G17488" t="s">
        <v>648</v>
      </c>
      <c r="H17488" s="9" t="s">
        <v>1797</v>
      </c>
      <c r="I17488" t="s">
        <v>1454</v>
      </c>
      <c r="J17488" s="20">
        <v>107</v>
      </c>
      <c r="K17488" s="20" t="s">
        <v>1465</v>
      </c>
      <c r="L17488" t="s">
        <v>1466</v>
      </c>
      <c r="M17488" s="20">
        <v>26.75</v>
      </c>
      <c r="N17488" s="20">
        <v>26.75</v>
      </c>
      <c r="AE17488">
        <f t="shared" si="273"/>
        <v>2013</v>
      </c>
    </row>
    <row r="17489" spans="1:31" x14ac:dyDescent="0.25">
      <c r="A17489" s="7">
        <v>17486</v>
      </c>
      <c r="B17489" s="8">
        <v>41447</v>
      </c>
      <c r="C17489" t="s">
        <v>3</v>
      </c>
      <c r="D17489" t="s">
        <v>1120</v>
      </c>
      <c r="E17489" t="s">
        <v>9</v>
      </c>
      <c r="F17489" t="s">
        <v>810</v>
      </c>
      <c r="G17489" t="s">
        <v>377</v>
      </c>
      <c r="H17489" s="135" t="s">
        <v>1596</v>
      </c>
      <c r="I17489" t="s">
        <v>1454</v>
      </c>
      <c r="J17489" s="20">
        <v>17</v>
      </c>
      <c r="K17489" s="20" t="s">
        <v>1465</v>
      </c>
      <c r="L17489" t="s">
        <v>1466</v>
      </c>
      <c r="M17489" s="20">
        <v>4.25</v>
      </c>
      <c r="N17489" s="20">
        <v>4.25</v>
      </c>
      <c r="AE17489">
        <f t="shared" si="273"/>
        <v>2013</v>
      </c>
    </row>
    <row r="17490" spans="1:31" x14ac:dyDescent="0.25">
      <c r="A17490" s="7">
        <v>17487</v>
      </c>
      <c r="B17490" s="8">
        <v>41447</v>
      </c>
      <c r="C17490" t="s">
        <v>3</v>
      </c>
      <c r="D17490" t="s">
        <v>668</v>
      </c>
      <c r="E17490" t="s">
        <v>9</v>
      </c>
      <c r="F17490" t="s">
        <v>727</v>
      </c>
      <c r="G17490" t="s">
        <v>648</v>
      </c>
      <c r="H17490" s="135" t="s">
        <v>1799</v>
      </c>
      <c r="I17490" t="s">
        <v>1454</v>
      </c>
      <c r="J17490" s="20">
        <v>37</v>
      </c>
      <c r="K17490" s="20" t="s">
        <v>3</v>
      </c>
      <c r="L17490" t="s">
        <v>1463</v>
      </c>
      <c r="M17490" s="20">
        <v>10.62</v>
      </c>
      <c r="N17490" s="20">
        <v>8.8800000000000008</v>
      </c>
      <c r="AE17490">
        <f t="shared" si="273"/>
        <v>2013</v>
      </c>
    </row>
    <row r="17491" spans="1:31" x14ac:dyDescent="0.25">
      <c r="A17491" s="7">
        <v>17488</v>
      </c>
      <c r="B17491" s="8">
        <v>41448</v>
      </c>
      <c r="C17491" t="s">
        <v>3</v>
      </c>
      <c r="D17491" t="s">
        <v>577</v>
      </c>
      <c r="E17491" t="s">
        <v>9</v>
      </c>
      <c r="F17491" t="s">
        <v>828</v>
      </c>
      <c r="G17491" t="s">
        <v>569</v>
      </c>
      <c r="H17491" s="135" t="s">
        <v>1694</v>
      </c>
      <c r="I17491" t="s">
        <v>1454</v>
      </c>
      <c r="J17491" s="20">
        <v>10</v>
      </c>
      <c r="K17491" s="20" t="s">
        <v>1465</v>
      </c>
      <c r="L17491" t="s">
        <v>1466</v>
      </c>
      <c r="M17491" s="20">
        <v>2.5</v>
      </c>
      <c r="N17491" s="20">
        <v>2.5</v>
      </c>
      <c r="AE17491">
        <f t="shared" si="273"/>
        <v>2013</v>
      </c>
    </row>
    <row r="17492" spans="1:31" x14ac:dyDescent="0.25">
      <c r="A17492" s="7">
        <v>17489</v>
      </c>
      <c r="B17492" s="8">
        <v>41448</v>
      </c>
      <c r="C17492" t="s">
        <v>3</v>
      </c>
      <c r="D17492" t="s">
        <v>577</v>
      </c>
      <c r="E17492" t="s">
        <v>9</v>
      </c>
      <c r="F17492" t="s">
        <v>828</v>
      </c>
      <c r="G17492" t="s">
        <v>929</v>
      </c>
      <c r="H17492" s="135" t="s">
        <v>2698</v>
      </c>
      <c r="I17492" t="s">
        <v>1454</v>
      </c>
      <c r="J17492" s="20">
        <v>15</v>
      </c>
      <c r="K17492" s="20" t="s">
        <v>1465</v>
      </c>
      <c r="L17492" t="s">
        <v>1466</v>
      </c>
      <c r="M17492" s="20">
        <v>3.75</v>
      </c>
      <c r="N17492" s="20">
        <v>3.75</v>
      </c>
      <c r="AE17492">
        <f t="shared" si="273"/>
        <v>2013</v>
      </c>
    </row>
    <row r="17493" spans="1:31" x14ac:dyDescent="0.25">
      <c r="A17493" s="7">
        <v>17490</v>
      </c>
      <c r="B17493" s="8">
        <v>41449</v>
      </c>
      <c r="C17493" t="s">
        <v>3</v>
      </c>
      <c r="D17493" t="s">
        <v>786</v>
      </c>
      <c r="E17493" t="s">
        <v>9</v>
      </c>
      <c r="F17493" t="s">
        <v>91</v>
      </c>
      <c r="G17493" t="s">
        <v>569</v>
      </c>
      <c r="H17493" s="9" t="s">
        <v>2246</v>
      </c>
      <c r="I17493" t="s">
        <v>1454</v>
      </c>
      <c r="J17493" s="20">
        <v>21</v>
      </c>
      <c r="K17493" s="20" t="s">
        <v>9</v>
      </c>
      <c r="L17493" t="s">
        <v>1464</v>
      </c>
      <c r="M17493" s="20">
        <v>4.62</v>
      </c>
      <c r="N17493" s="20">
        <v>6.88</v>
      </c>
      <c r="AE17493">
        <f t="shared" si="273"/>
        <v>2013</v>
      </c>
    </row>
    <row r="17494" spans="1:31" x14ac:dyDescent="0.25">
      <c r="A17494" s="7">
        <v>17491</v>
      </c>
      <c r="B17494" s="8">
        <v>41449</v>
      </c>
      <c r="C17494" t="s">
        <v>3</v>
      </c>
      <c r="D17494" t="s">
        <v>1192</v>
      </c>
      <c r="E17494" t="s">
        <v>9</v>
      </c>
      <c r="F17494" t="s">
        <v>1156</v>
      </c>
      <c r="G17494" t="s">
        <v>714</v>
      </c>
      <c r="H17494" s="135" t="s">
        <v>1496</v>
      </c>
      <c r="I17494" t="s">
        <v>1454</v>
      </c>
      <c r="J17494" s="20">
        <v>23</v>
      </c>
      <c r="K17494" s="20" t="s">
        <v>3</v>
      </c>
      <c r="L17494" t="s">
        <v>1464</v>
      </c>
      <c r="M17494" s="20">
        <v>7.4399999999999995</v>
      </c>
      <c r="N17494" s="20">
        <v>5.0600000000000005</v>
      </c>
      <c r="AE17494">
        <f t="shared" si="273"/>
        <v>2013</v>
      </c>
    </row>
    <row r="17495" spans="1:31" x14ac:dyDescent="0.25">
      <c r="A17495" s="7">
        <v>17492</v>
      </c>
      <c r="B17495" s="8">
        <v>41449</v>
      </c>
      <c r="C17495" t="s">
        <v>3</v>
      </c>
      <c r="D17495" t="s">
        <v>1188</v>
      </c>
      <c r="E17495" t="s">
        <v>9</v>
      </c>
      <c r="F17495" t="s">
        <v>1156</v>
      </c>
      <c r="G17495" t="s">
        <v>17</v>
      </c>
      <c r="H17495" s="135" t="s">
        <v>1568</v>
      </c>
      <c r="I17495" t="s">
        <v>1454</v>
      </c>
      <c r="J17495" s="20">
        <v>40</v>
      </c>
      <c r="K17495" s="20" t="s">
        <v>9</v>
      </c>
      <c r="L17495" t="s">
        <v>1463</v>
      </c>
      <c r="M17495" s="20">
        <v>9.6</v>
      </c>
      <c r="N17495" s="20">
        <v>11.4</v>
      </c>
      <c r="AE17495">
        <f t="shared" si="273"/>
        <v>2013</v>
      </c>
    </row>
    <row r="17496" spans="1:31" x14ac:dyDescent="0.25">
      <c r="A17496" s="7">
        <v>17493</v>
      </c>
      <c r="B17496" s="8">
        <v>41449</v>
      </c>
      <c r="C17496" t="s">
        <v>3</v>
      </c>
      <c r="D17496" t="s">
        <v>104</v>
      </c>
      <c r="E17496" t="s">
        <v>9</v>
      </c>
      <c r="F17496" t="s">
        <v>134</v>
      </c>
      <c r="G17496" t="s">
        <v>1016</v>
      </c>
      <c r="H17496" s="135" t="s">
        <v>2872</v>
      </c>
      <c r="I17496" t="s">
        <v>1454</v>
      </c>
      <c r="J17496" s="20">
        <v>20</v>
      </c>
      <c r="K17496" s="20" t="s">
        <v>1465</v>
      </c>
      <c r="L17496" t="s">
        <v>1466</v>
      </c>
      <c r="M17496" s="20">
        <v>5</v>
      </c>
      <c r="N17496" s="20">
        <v>5</v>
      </c>
      <c r="AE17496">
        <f t="shared" si="273"/>
        <v>2013</v>
      </c>
    </row>
    <row r="17497" spans="1:31" x14ac:dyDescent="0.25">
      <c r="A17497" s="7">
        <v>17494</v>
      </c>
      <c r="B17497" s="8">
        <v>41450</v>
      </c>
      <c r="C17497" t="s">
        <v>3</v>
      </c>
      <c r="D17497" t="s">
        <v>984</v>
      </c>
      <c r="E17497" t="s">
        <v>9</v>
      </c>
      <c r="F17497" t="s">
        <v>1113</v>
      </c>
      <c r="G17497" t="s">
        <v>895</v>
      </c>
      <c r="H17497" s="135" t="s">
        <v>2708</v>
      </c>
      <c r="I17497" t="s">
        <v>1454</v>
      </c>
      <c r="J17497" s="20">
        <v>25</v>
      </c>
      <c r="K17497" s="20" t="s">
        <v>9</v>
      </c>
      <c r="L17497" t="s">
        <v>1464</v>
      </c>
      <c r="M17497" s="20">
        <v>5.5</v>
      </c>
      <c r="N17497" s="20">
        <v>8</v>
      </c>
      <c r="AE17497">
        <f t="shared" si="273"/>
        <v>2013</v>
      </c>
    </row>
    <row r="17498" spans="1:31" x14ac:dyDescent="0.25">
      <c r="A17498" s="7">
        <v>17495</v>
      </c>
      <c r="B17498" s="8">
        <v>41450</v>
      </c>
      <c r="C17498" t="s">
        <v>3</v>
      </c>
      <c r="D17498" t="s">
        <v>984</v>
      </c>
      <c r="E17498" t="s">
        <v>9</v>
      </c>
      <c r="F17498" t="s">
        <v>1113</v>
      </c>
      <c r="G17498" t="s">
        <v>895</v>
      </c>
      <c r="H17498" s="135" t="s">
        <v>2708</v>
      </c>
      <c r="I17498" t="s">
        <v>1454</v>
      </c>
      <c r="J17498" s="20">
        <v>35</v>
      </c>
      <c r="K17498" s="20" t="s">
        <v>9</v>
      </c>
      <c r="L17498" t="s">
        <v>1464</v>
      </c>
      <c r="M17498" s="20">
        <v>7.7</v>
      </c>
      <c r="N17498" s="20">
        <v>10.8</v>
      </c>
      <c r="AE17498">
        <f t="shared" si="273"/>
        <v>2013</v>
      </c>
    </row>
    <row r="17499" spans="1:31" x14ac:dyDescent="0.25">
      <c r="A17499" s="7">
        <v>17496</v>
      </c>
      <c r="B17499" s="8">
        <v>41450</v>
      </c>
      <c r="C17499" t="s">
        <v>3</v>
      </c>
      <c r="D17499" t="s">
        <v>1191</v>
      </c>
      <c r="E17499" t="s">
        <v>9</v>
      </c>
      <c r="F17499" t="s">
        <v>1156</v>
      </c>
      <c r="G17499" t="s">
        <v>65</v>
      </c>
      <c r="H17499" s="135" t="s">
        <v>1519</v>
      </c>
      <c r="I17499" t="s">
        <v>1455</v>
      </c>
      <c r="J17499" s="20">
        <v>8</v>
      </c>
      <c r="K17499" s="20" t="s">
        <v>1465</v>
      </c>
      <c r="L17499" t="s">
        <v>1466</v>
      </c>
      <c r="M17499" s="20">
        <v>1</v>
      </c>
      <c r="N17499" s="20">
        <v>1</v>
      </c>
      <c r="AE17499">
        <f t="shared" si="273"/>
        <v>2013</v>
      </c>
    </row>
    <row r="17500" spans="1:31" x14ac:dyDescent="0.25">
      <c r="A17500" s="7">
        <v>17497</v>
      </c>
      <c r="B17500" s="8">
        <v>41450</v>
      </c>
      <c r="C17500" t="s">
        <v>3</v>
      </c>
      <c r="D17500" t="s">
        <v>1146</v>
      </c>
      <c r="E17500" t="s">
        <v>9</v>
      </c>
      <c r="F17500" t="s">
        <v>1159</v>
      </c>
      <c r="G17500" t="s">
        <v>870</v>
      </c>
      <c r="H17500" s="135" t="s">
        <v>1496</v>
      </c>
      <c r="I17500" t="s">
        <v>1454</v>
      </c>
      <c r="J17500" s="20">
        <v>18</v>
      </c>
      <c r="K17500" s="20" t="s">
        <v>9</v>
      </c>
      <c r="L17500" t="s">
        <v>1464</v>
      </c>
      <c r="M17500" s="20">
        <v>3.96</v>
      </c>
      <c r="N17500" s="20">
        <v>6.04</v>
      </c>
      <c r="AE17500">
        <f t="shared" si="273"/>
        <v>2013</v>
      </c>
    </row>
    <row r="17501" spans="1:31" x14ac:dyDescent="0.25">
      <c r="A17501" s="7">
        <v>17498</v>
      </c>
      <c r="B17501" s="8">
        <v>41450</v>
      </c>
      <c r="C17501" t="s">
        <v>3</v>
      </c>
      <c r="D17501" t="s">
        <v>1146</v>
      </c>
      <c r="E17501" t="s">
        <v>9</v>
      </c>
      <c r="F17501" t="s">
        <v>1159</v>
      </c>
      <c r="G17501" t="s">
        <v>870</v>
      </c>
      <c r="H17501" s="135" t="s">
        <v>1496</v>
      </c>
      <c r="I17501" t="s">
        <v>1454</v>
      </c>
      <c r="J17501" s="20">
        <v>15</v>
      </c>
      <c r="K17501" s="20" t="s">
        <v>3</v>
      </c>
      <c r="L17501" t="s">
        <v>1464</v>
      </c>
      <c r="M17501" s="20">
        <v>5.2</v>
      </c>
      <c r="N17501" s="20">
        <v>3.3</v>
      </c>
      <c r="AE17501">
        <f t="shared" si="273"/>
        <v>2013</v>
      </c>
    </row>
    <row r="17502" spans="1:31" x14ac:dyDescent="0.25">
      <c r="A17502" s="7">
        <v>17499</v>
      </c>
      <c r="B17502" s="8">
        <v>41451</v>
      </c>
      <c r="C17502" t="s">
        <v>3</v>
      </c>
      <c r="D17502" t="s">
        <v>868</v>
      </c>
      <c r="E17502" t="s">
        <v>9</v>
      </c>
      <c r="F17502" t="s">
        <v>1106</v>
      </c>
      <c r="G17502" t="s">
        <v>929</v>
      </c>
      <c r="H17502" s="9" t="s">
        <v>2652</v>
      </c>
      <c r="I17502" t="s">
        <v>1454</v>
      </c>
      <c r="J17502" s="20">
        <v>30</v>
      </c>
      <c r="K17502" s="20" t="s">
        <v>9</v>
      </c>
      <c r="L17502" t="s">
        <v>1464</v>
      </c>
      <c r="M17502" s="20">
        <v>6.6</v>
      </c>
      <c r="N17502" s="20">
        <v>9.4</v>
      </c>
      <c r="AE17502">
        <f t="shared" si="273"/>
        <v>2013</v>
      </c>
    </row>
    <row r="17503" spans="1:31" x14ac:dyDescent="0.25">
      <c r="A17503" s="7">
        <v>17500</v>
      </c>
      <c r="B17503" s="8">
        <v>41452</v>
      </c>
      <c r="C17503" t="s">
        <v>3</v>
      </c>
      <c r="D17503" t="s">
        <v>222</v>
      </c>
      <c r="E17503" t="s">
        <v>9</v>
      </c>
      <c r="F17503" t="s">
        <v>1045</v>
      </c>
      <c r="G17503" t="s">
        <v>895</v>
      </c>
      <c r="H17503" s="135" t="s">
        <v>2540</v>
      </c>
      <c r="I17503" t="s">
        <v>1454</v>
      </c>
      <c r="J17503" s="20">
        <v>35</v>
      </c>
      <c r="K17503" s="20" t="s">
        <v>3</v>
      </c>
      <c r="L17503" t="s">
        <v>1463</v>
      </c>
      <c r="M17503" s="20">
        <v>10.1</v>
      </c>
      <c r="N17503" s="20">
        <v>8.4</v>
      </c>
      <c r="AE17503">
        <f t="shared" si="273"/>
        <v>2013</v>
      </c>
    </row>
    <row r="17504" spans="1:31" x14ac:dyDescent="0.25">
      <c r="A17504" s="7">
        <v>17501</v>
      </c>
      <c r="B17504" s="8">
        <v>41452</v>
      </c>
      <c r="C17504" t="s">
        <v>3</v>
      </c>
      <c r="D17504" t="s">
        <v>1185</v>
      </c>
      <c r="E17504" t="s">
        <v>9</v>
      </c>
      <c r="F17504" t="s">
        <v>1191</v>
      </c>
      <c r="G17504" t="s">
        <v>11</v>
      </c>
      <c r="H17504" s="135" t="s">
        <v>1531</v>
      </c>
      <c r="I17504" t="s">
        <v>1454</v>
      </c>
      <c r="J17504" s="20">
        <v>11</v>
      </c>
      <c r="K17504" s="20" t="s">
        <v>1465</v>
      </c>
      <c r="L17504" t="s">
        <v>1466</v>
      </c>
      <c r="M17504" s="20">
        <v>2.75</v>
      </c>
      <c r="N17504" s="20">
        <v>2.75</v>
      </c>
      <c r="AE17504">
        <f t="shared" si="273"/>
        <v>2013</v>
      </c>
    </row>
    <row r="17505" spans="1:31" x14ac:dyDescent="0.25">
      <c r="A17505" s="7">
        <v>17502</v>
      </c>
      <c r="B17505" s="8">
        <v>41453</v>
      </c>
      <c r="C17505" t="s">
        <v>3</v>
      </c>
      <c r="D17505" t="s">
        <v>854</v>
      </c>
      <c r="E17505" t="s">
        <v>9</v>
      </c>
      <c r="F17505" t="s">
        <v>668</v>
      </c>
      <c r="G17505" t="s">
        <v>569</v>
      </c>
      <c r="H17505" s="135" t="s">
        <v>1496</v>
      </c>
      <c r="I17505" t="s">
        <v>1455</v>
      </c>
      <c r="J17505" s="20">
        <v>27</v>
      </c>
      <c r="K17505" s="20" t="s">
        <v>1465</v>
      </c>
      <c r="L17505" t="s">
        <v>1466</v>
      </c>
      <c r="M17505" s="20">
        <v>3.375</v>
      </c>
      <c r="N17505" s="20">
        <v>3.375</v>
      </c>
      <c r="AE17505">
        <f t="shared" si="273"/>
        <v>2013</v>
      </c>
    </row>
    <row r="17506" spans="1:31" x14ac:dyDescent="0.25">
      <c r="A17506" s="7">
        <v>17503</v>
      </c>
      <c r="B17506" s="8">
        <v>41453</v>
      </c>
      <c r="C17506" t="s">
        <v>3</v>
      </c>
      <c r="D17506" t="s">
        <v>1192</v>
      </c>
      <c r="E17506" t="s">
        <v>9</v>
      </c>
      <c r="F17506" s="15" t="s">
        <v>28</v>
      </c>
      <c r="G17506" t="s">
        <v>377</v>
      </c>
      <c r="H17506" s="135" t="s">
        <v>1496</v>
      </c>
      <c r="I17506" t="s">
        <v>1454</v>
      </c>
      <c r="J17506" s="20">
        <v>6</v>
      </c>
      <c r="K17506" s="20" t="s">
        <v>3</v>
      </c>
      <c r="L17506" t="s">
        <v>1464</v>
      </c>
      <c r="M17506" s="20">
        <v>2.6799999999999997</v>
      </c>
      <c r="N17506" s="20">
        <v>1.32</v>
      </c>
      <c r="AE17506">
        <f t="shared" si="273"/>
        <v>2013</v>
      </c>
    </row>
    <row r="17507" spans="1:31" x14ac:dyDescent="0.25">
      <c r="A17507" s="7">
        <v>17504</v>
      </c>
      <c r="B17507" s="8">
        <v>41453</v>
      </c>
      <c r="C17507" t="s">
        <v>3</v>
      </c>
      <c r="D17507" t="s">
        <v>222</v>
      </c>
      <c r="E17507" t="s">
        <v>9</v>
      </c>
      <c r="F17507" t="s">
        <v>1045</v>
      </c>
      <c r="G17507" t="s">
        <v>633</v>
      </c>
      <c r="H17507" s="135" t="s">
        <v>1741</v>
      </c>
      <c r="I17507" t="s">
        <v>1454</v>
      </c>
      <c r="J17507" s="20">
        <v>36</v>
      </c>
      <c r="K17507" s="20" t="s">
        <v>3</v>
      </c>
      <c r="L17507" t="s">
        <v>1464</v>
      </c>
      <c r="M17507" s="20">
        <v>11.08</v>
      </c>
      <c r="N17507" s="20">
        <v>7.92</v>
      </c>
      <c r="AE17507">
        <f t="shared" si="273"/>
        <v>2013</v>
      </c>
    </row>
    <row r="17508" spans="1:31" x14ac:dyDescent="0.25">
      <c r="A17508" s="7">
        <v>17505</v>
      </c>
      <c r="B17508" s="8">
        <v>41453</v>
      </c>
      <c r="C17508" t="s">
        <v>3</v>
      </c>
      <c r="D17508" t="s">
        <v>1020</v>
      </c>
      <c r="E17508" t="s">
        <v>9</v>
      </c>
      <c r="F17508" t="s">
        <v>1106</v>
      </c>
      <c r="G17508" t="s">
        <v>929</v>
      </c>
      <c r="H17508" s="135" t="s">
        <v>2644</v>
      </c>
      <c r="I17508" t="s">
        <v>1454</v>
      </c>
      <c r="J17508" s="20">
        <v>18</v>
      </c>
      <c r="K17508" s="20" t="s">
        <v>3</v>
      </c>
      <c r="L17508" t="s">
        <v>1464</v>
      </c>
      <c r="M17508" s="20">
        <v>6.04</v>
      </c>
      <c r="N17508" s="20">
        <v>3.96</v>
      </c>
      <c r="AE17508">
        <f t="shared" si="273"/>
        <v>2013</v>
      </c>
    </row>
    <row r="17509" spans="1:31" x14ac:dyDescent="0.25">
      <c r="A17509" s="7">
        <v>17506</v>
      </c>
      <c r="B17509" s="8">
        <v>41453</v>
      </c>
      <c r="C17509" t="s">
        <v>3</v>
      </c>
      <c r="D17509" t="s">
        <v>163</v>
      </c>
      <c r="E17509" t="s">
        <v>9</v>
      </c>
      <c r="F17509" t="s">
        <v>1159</v>
      </c>
      <c r="G17509" t="s">
        <v>732</v>
      </c>
      <c r="H17509" s="135" t="s">
        <v>1496</v>
      </c>
      <c r="I17509" t="s">
        <v>1454</v>
      </c>
      <c r="J17509" s="20">
        <v>33</v>
      </c>
      <c r="K17509" s="20" t="s">
        <v>1465</v>
      </c>
      <c r="L17509" t="s">
        <v>1466</v>
      </c>
      <c r="M17509" s="20">
        <v>8.25</v>
      </c>
      <c r="N17509" s="20">
        <v>8.25</v>
      </c>
      <c r="AE17509">
        <f t="shared" si="273"/>
        <v>2013</v>
      </c>
    </row>
    <row r="17510" spans="1:31" x14ac:dyDescent="0.25">
      <c r="A17510" s="7">
        <v>17507</v>
      </c>
      <c r="B17510" s="8">
        <v>41454</v>
      </c>
      <c r="C17510" t="s">
        <v>3</v>
      </c>
      <c r="D17510" t="s">
        <v>787</v>
      </c>
      <c r="E17510" t="s">
        <v>9</v>
      </c>
      <c r="F17510" t="s">
        <v>331</v>
      </c>
      <c r="G17510" t="s">
        <v>732</v>
      </c>
      <c r="H17510" s="135" t="s">
        <v>2408</v>
      </c>
      <c r="I17510" t="s">
        <v>1454</v>
      </c>
      <c r="J17510" s="20">
        <v>20</v>
      </c>
      <c r="K17510" s="20" t="s">
        <v>3</v>
      </c>
      <c r="L17510" t="s">
        <v>1463</v>
      </c>
      <c r="M17510" s="20">
        <v>6.2</v>
      </c>
      <c r="N17510" s="20">
        <v>4.8</v>
      </c>
      <c r="AE17510">
        <f t="shared" si="273"/>
        <v>2013</v>
      </c>
    </row>
    <row r="17511" spans="1:31" x14ac:dyDescent="0.25">
      <c r="A17511" s="7">
        <v>17508</v>
      </c>
      <c r="B17511" s="8">
        <v>41454</v>
      </c>
      <c r="C17511" t="s">
        <v>3</v>
      </c>
      <c r="D17511" t="s">
        <v>984</v>
      </c>
      <c r="E17511" t="s">
        <v>9</v>
      </c>
      <c r="F17511" t="s">
        <v>1156</v>
      </c>
      <c r="G17511" t="s">
        <v>714</v>
      </c>
      <c r="H17511" s="135" t="s">
        <v>2209</v>
      </c>
      <c r="I17511" t="s">
        <v>1454</v>
      </c>
      <c r="J17511" s="20">
        <v>19</v>
      </c>
      <c r="K17511" s="20" t="s">
        <v>1465</v>
      </c>
      <c r="L17511" t="s">
        <v>1466</v>
      </c>
      <c r="M17511" s="20">
        <v>4.75</v>
      </c>
      <c r="N17511" s="20">
        <v>4.75</v>
      </c>
      <c r="AE17511">
        <f t="shared" si="273"/>
        <v>2013</v>
      </c>
    </row>
    <row r="17512" spans="1:31" x14ac:dyDescent="0.25">
      <c r="A17512" s="7">
        <v>17509</v>
      </c>
      <c r="B17512" s="8">
        <v>41454</v>
      </c>
      <c r="C17512" t="s">
        <v>3</v>
      </c>
      <c r="D17512" t="s">
        <v>1192</v>
      </c>
      <c r="E17512" t="s">
        <v>9</v>
      </c>
      <c r="F17512" t="s">
        <v>1156</v>
      </c>
      <c r="G17512" t="s">
        <v>714</v>
      </c>
      <c r="H17512" s="135" t="s">
        <v>1496</v>
      </c>
      <c r="I17512" t="s">
        <v>1454</v>
      </c>
      <c r="J17512" s="20">
        <v>44</v>
      </c>
      <c r="K17512" s="20" t="s">
        <v>3</v>
      </c>
      <c r="L17512" t="s">
        <v>1464</v>
      </c>
      <c r="M17512" s="20">
        <v>13.32</v>
      </c>
      <c r="N17512" s="20">
        <v>9.68</v>
      </c>
      <c r="AE17512">
        <f t="shared" si="273"/>
        <v>2013</v>
      </c>
    </row>
    <row r="17513" spans="1:31" x14ac:dyDescent="0.25">
      <c r="A17513" s="7">
        <v>17510</v>
      </c>
      <c r="B17513" s="8">
        <v>41454</v>
      </c>
      <c r="C17513" t="s">
        <v>3</v>
      </c>
      <c r="D17513" t="s">
        <v>668</v>
      </c>
      <c r="E17513" t="s">
        <v>9</v>
      </c>
      <c r="F17513" t="s">
        <v>854</v>
      </c>
      <c r="G17513" t="s">
        <v>929</v>
      </c>
      <c r="H17513" s="135" t="s">
        <v>1496</v>
      </c>
      <c r="I17513" t="s">
        <v>1455</v>
      </c>
      <c r="J17513" s="20">
        <v>21</v>
      </c>
      <c r="K17513" s="20" t="s">
        <v>1465</v>
      </c>
      <c r="L17513" t="s">
        <v>1466</v>
      </c>
      <c r="M17513" s="20">
        <v>2.625</v>
      </c>
      <c r="N17513" s="20">
        <v>2.625</v>
      </c>
      <c r="AE17513">
        <f t="shared" si="273"/>
        <v>2013</v>
      </c>
    </row>
    <row r="17514" spans="1:31" x14ac:dyDescent="0.25">
      <c r="A17514" s="7">
        <v>17511</v>
      </c>
      <c r="B17514" s="8">
        <v>41455</v>
      </c>
      <c r="C17514" t="s">
        <v>3</v>
      </c>
      <c r="D17514" t="s">
        <v>868</v>
      </c>
      <c r="E17514" t="s">
        <v>9</v>
      </c>
      <c r="F17514" t="s">
        <v>1028</v>
      </c>
      <c r="G17514" t="s">
        <v>633</v>
      </c>
      <c r="H17514" s="135" t="s">
        <v>1496</v>
      </c>
      <c r="I17514" t="s">
        <v>1454</v>
      </c>
      <c r="J17514" s="20">
        <v>13</v>
      </c>
      <c r="K17514" s="20" t="s">
        <v>3</v>
      </c>
      <c r="L17514" t="s">
        <v>1464</v>
      </c>
      <c r="M17514" s="20">
        <v>4.6400000000000006</v>
      </c>
      <c r="N17514" s="20">
        <v>2.86</v>
      </c>
      <c r="AE17514">
        <f t="shared" si="273"/>
        <v>2013</v>
      </c>
    </row>
    <row r="17515" spans="1:31" x14ac:dyDescent="0.25">
      <c r="A17515" s="7">
        <v>17512</v>
      </c>
      <c r="B17515" s="8">
        <v>41455</v>
      </c>
      <c r="C17515" t="s">
        <v>3</v>
      </c>
      <c r="D17515" t="s">
        <v>1018</v>
      </c>
      <c r="E17515" t="s">
        <v>9</v>
      </c>
      <c r="F17515" t="s">
        <v>877</v>
      </c>
      <c r="G17515" t="s">
        <v>929</v>
      </c>
      <c r="H17515" s="135" t="s">
        <v>2678</v>
      </c>
      <c r="I17515" t="s">
        <v>1455</v>
      </c>
      <c r="J17515" s="20">
        <v>33</v>
      </c>
      <c r="K17515" s="20" t="s">
        <v>9</v>
      </c>
      <c r="L17515" t="s">
        <v>1464</v>
      </c>
      <c r="M17515" s="20">
        <v>3.63</v>
      </c>
      <c r="N17515" s="20">
        <v>5.12</v>
      </c>
      <c r="AE17515">
        <f t="shared" si="273"/>
        <v>2013</v>
      </c>
    </row>
    <row r="17516" spans="1:31" x14ac:dyDescent="0.25">
      <c r="A17516" s="7">
        <v>17513</v>
      </c>
      <c r="B17516" s="8">
        <v>41455</v>
      </c>
      <c r="C17516" t="s">
        <v>3</v>
      </c>
      <c r="D17516" t="s">
        <v>787</v>
      </c>
      <c r="E17516" t="s">
        <v>9</v>
      </c>
      <c r="F17516" t="s">
        <v>923</v>
      </c>
      <c r="G17516" t="s">
        <v>929</v>
      </c>
      <c r="H17516" s="135" t="s">
        <v>2683</v>
      </c>
      <c r="I17516" t="s">
        <v>1454</v>
      </c>
      <c r="J17516" s="20">
        <v>14</v>
      </c>
      <c r="K17516" s="20" t="s">
        <v>3</v>
      </c>
      <c r="L17516" t="s">
        <v>1464</v>
      </c>
      <c r="M17516" s="20">
        <v>4.92</v>
      </c>
      <c r="N17516" s="20">
        <v>3.08</v>
      </c>
      <c r="AE17516">
        <f t="shared" si="273"/>
        <v>2013</v>
      </c>
    </row>
    <row r="17517" spans="1:31" x14ac:dyDescent="0.25">
      <c r="A17517" s="7">
        <v>17514</v>
      </c>
      <c r="B17517" s="8">
        <v>41455</v>
      </c>
      <c r="C17517" t="s">
        <v>3</v>
      </c>
      <c r="D17517" t="s">
        <v>787</v>
      </c>
      <c r="E17517" t="s">
        <v>9</v>
      </c>
      <c r="F17517" t="s">
        <v>923</v>
      </c>
      <c r="G17517" t="s">
        <v>929</v>
      </c>
      <c r="H17517" s="135" t="s">
        <v>2686</v>
      </c>
      <c r="I17517" t="s">
        <v>1454</v>
      </c>
      <c r="J17517" s="20">
        <v>40</v>
      </c>
      <c r="K17517" s="20" t="s">
        <v>9</v>
      </c>
      <c r="L17517" t="s">
        <v>1463</v>
      </c>
      <c r="M17517" s="20">
        <v>9.6</v>
      </c>
      <c r="N17517" s="20">
        <v>11.4</v>
      </c>
      <c r="AE17517">
        <f t="shared" si="273"/>
        <v>2013</v>
      </c>
    </row>
    <row r="17518" spans="1:31" x14ac:dyDescent="0.25">
      <c r="A17518" s="7">
        <v>17515</v>
      </c>
      <c r="B17518" s="8">
        <v>41455</v>
      </c>
      <c r="C17518" t="s">
        <v>3</v>
      </c>
      <c r="D17518" t="s">
        <v>557</v>
      </c>
      <c r="E17518" t="s">
        <v>9</v>
      </c>
      <c r="F17518" t="s">
        <v>1028</v>
      </c>
      <c r="G17518" t="s">
        <v>648</v>
      </c>
      <c r="H17518" s="136" t="s">
        <v>1496</v>
      </c>
      <c r="I17518" t="s">
        <v>1454</v>
      </c>
      <c r="J17518" s="20">
        <v>43</v>
      </c>
      <c r="K17518" s="20" t="s">
        <v>3</v>
      </c>
      <c r="L17518" t="s">
        <v>1464</v>
      </c>
      <c r="M17518" s="20">
        <v>13.04</v>
      </c>
      <c r="N17518" s="20">
        <v>9.4600000000000009</v>
      </c>
      <c r="AE17518">
        <f t="shared" si="273"/>
        <v>2013</v>
      </c>
    </row>
    <row r="17519" spans="1:31" x14ac:dyDescent="0.25">
      <c r="A17519" s="7">
        <v>17516</v>
      </c>
      <c r="B17519" s="8">
        <v>41455</v>
      </c>
      <c r="C17519" t="s">
        <v>3</v>
      </c>
      <c r="D17519" t="s">
        <v>787</v>
      </c>
      <c r="E17519" t="s">
        <v>9</v>
      </c>
      <c r="F17519" t="s">
        <v>1093</v>
      </c>
      <c r="G17519" t="s">
        <v>377</v>
      </c>
      <c r="H17519" s="9" t="s">
        <v>3226</v>
      </c>
      <c r="I17519" t="s">
        <v>1454</v>
      </c>
      <c r="J17519" s="20">
        <v>31</v>
      </c>
      <c r="K17519" s="20" t="s">
        <v>9</v>
      </c>
      <c r="L17519" t="s">
        <v>1464</v>
      </c>
      <c r="M17519" s="20">
        <v>6.82</v>
      </c>
      <c r="N17519" s="20">
        <v>9.68</v>
      </c>
      <c r="AE17519">
        <f t="shared" si="273"/>
        <v>2013</v>
      </c>
    </row>
    <row r="17520" spans="1:31" x14ac:dyDescent="0.25">
      <c r="A17520" s="7">
        <v>17517</v>
      </c>
      <c r="B17520" s="8">
        <v>41455</v>
      </c>
      <c r="C17520" t="s">
        <v>3</v>
      </c>
      <c r="D17520" t="s">
        <v>787</v>
      </c>
      <c r="E17520" t="s">
        <v>9</v>
      </c>
      <c r="F17520" t="s">
        <v>1097</v>
      </c>
      <c r="G17520" t="s">
        <v>569</v>
      </c>
      <c r="H17520" s="9" t="s">
        <v>2169</v>
      </c>
      <c r="I17520" t="s">
        <v>1454</v>
      </c>
      <c r="J17520" s="20">
        <v>90</v>
      </c>
      <c r="K17520" s="20" t="s">
        <v>1465</v>
      </c>
      <c r="L17520" t="s">
        <v>1466</v>
      </c>
      <c r="M17520" s="20">
        <v>22.5</v>
      </c>
      <c r="N17520" s="20">
        <v>22.5</v>
      </c>
      <c r="AE17520">
        <f t="shared" si="273"/>
        <v>2013</v>
      </c>
    </row>
    <row r="17521" spans="1:31" x14ac:dyDescent="0.25">
      <c r="A17521" s="7">
        <v>17518</v>
      </c>
      <c r="B17521" s="8">
        <v>41457</v>
      </c>
      <c r="C17521" t="s">
        <v>3</v>
      </c>
      <c r="D17521" t="s">
        <v>914</v>
      </c>
      <c r="E17521" t="s">
        <v>9</v>
      </c>
      <c r="F17521" t="s">
        <v>1159</v>
      </c>
      <c r="G17521" t="s">
        <v>648</v>
      </c>
      <c r="H17521" s="9" t="s">
        <v>1797</v>
      </c>
      <c r="I17521" t="s">
        <v>1454</v>
      </c>
      <c r="J17521" s="20">
        <v>10</v>
      </c>
      <c r="K17521" s="20" t="s">
        <v>1465</v>
      </c>
      <c r="L17521" t="s">
        <v>1466</v>
      </c>
      <c r="M17521" s="20">
        <v>2.5</v>
      </c>
      <c r="N17521" s="20">
        <v>2.5</v>
      </c>
      <c r="AE17521">
        <f t="shared" si="273"/>
        <v>2013</v>
      </c>
    </row>
    <row r="17522" spans="1:31" x14ac:dyDescent="0.25">
      <c r="A17522" s="7">
        <v>17519</v>
      </c>
      <c r="B17522" s="8">
        <v>41457</v>
      </c>
      <c r="C17522" t="s">
        <v>3</v>
      </c>
      <c r="D17522" t="s">
        <v>518</v>
      </c>
      <c r="E17522" t="s">
        <v>9</v>
      </c>
      <c r="F17522" t="s">
        <v>828</v>
      </c>
      <c r="G17522" t="s">
        <v>895</v>
      </c>
      <c r="H17522" s="135" t="s">
        <v>2633</v>
      </c>
      <c r="I17522" t="s">
        <v>1454</v>
      </c>
      <c r="J17522" s="20">
        <v>35</v>
      </c>
      <c r="K17522" s="20" t="s">
        <v>1465</v>
      </c>
      <c r="L17522" t="s">
        <v>1466</v>
      </c>
      <c r="M17522" s="20">
        <v>8.75</v>
      </c>
      <c r="N17522" s="20">
        <v>8.75</v>
      </c>
      <c r="AE17522">
        <f t="shared" si="273"/>
        <v>2013</v>
      </c>
    </row>
    <row r="17523" spans="1:31" x14ac:dyDescent="0.25">
      <c r="A17523" s="7">
        <v>17520</v>
      </c>
      <c r="B17523" s="8">
        <v>41458</v>
      </c>
      <c r="C17523" t="s">
        <v>3</v>
      </c>
      <c r="D17523" t="s">
        <v>1123</v>
      </c>
      <c r="E17523" t="s">
        <v>9</v>
      </c>
      <c r="F17523" t="s">
        <v>1045</v>
      </c>
      <c r="G17523" t="s">
        <v>648</v>
      </c>
      <c r="H17523" s="136" t="s">
        <v>1496</v>
      </c>
      <c r="I17523" t="s">
        <v>1454</v>
      </c>
      <c r="J17523" s="20">
        <v>76</v>
      </c>
      <c r="K17523" s="20" t="s">
        <v>9</v>
      </c>
      <c r="L17523" t="s">
        <v>1463</v>
      </c>
      <c r="M17523" s="20">
        <v>18.239999999999998</v>
      </c>
      <c r="N17523" s="20">
        <v>20.76</v>
      </c>
      <c r="AE17523">
        <f t="shared" si="273"/>
        <v>2013</v>
      </c>
    </row>
    <row r="17524" spans="1:31" x14ac:dyDescent="0.25">
      <c r="A17524" s="7">
        <v>17521</v>
      </c>
      <c r="B17524" s="8">
        <v>41460</v>
      </c>
      <c r="C17524" t="s">
        <v>3</v>
      </c>
      <c r="D17524" t="s">
        <v>984</v>
      </c>
      <c r="E17524" t="s">
        <v>9</v>
      </c>
      <c r="F17524" t="s">
        <v>1113</v>
      </c>
      <c r="G17524" t="s">
        <v>895</v>
      </c>
      <c r="H17524" s="135" t="s">
        <v>2718</v>
      </c>
      <c r="I17524" t="s">
        <v>1454</v>
      </c>
      <c r="J17524" s="20">
        <v>35</v>
      </c>
      <c r="K17524" s="20" t="s">
        <v>3</v>
      </c>
      <c r="L17524" t="s">
        <v>1464</v>
      </c>
      <c r="M17524" s="20">
        <v>10.8</v>
      </c>
      <c r="N17524" s="20">
        <v>7.7</v>
      </c>
      <c r="AE17524">
        <f t="shared" si="273"/>
        <v>2013</v>
      </c>
    </row>
    <row r="17525" spans="1:31" x14ac:dyDescent="0.25">
      <c r="A17525" s="7">
        <v>17522</v>
      </c>
      <c r="B17525" s="8">
        <v>41460</v>
      </c>
      <c r="C17525" t="s">
        <v>3</v>
      </c>
      <c r="D17525" t="s">
        <v>1120</v>
      </c>
      <c r="E17525" t="s">
        <v>9</v>
      </c>
      <c r="F17525" t="s">
        <v>54</v>
      </c>
      <c r="G17525" t="s">
        <v>929</v>
      </c>
      <c r="H17525" s="135" t="s">
        <v>2678</v>
      </c>
      <c r="I17525" t="s">
        <v>1454</v>
      </c>
      <c r="J17525" s="20">
        <v>27</v>
      </c>
      <c r="K17525" s="20" t="s">
        <v>9</v>
      </c>
      <c r="L17525" t="s">
        <v>1464</v>
      </c>
      <c r="M17525" s="20">
        <v>5.9399999999999995</v>
      </c>
      <c r="N17525" s="20">
        <v>8.56</v>
      </c>
      <c r="AE17525">
        <f t="shared" si="273"/>
        <v>2013</v>
      </c>
    </row>
    <row r="17526" spans="1:31" x14ac:dyDescent="0.25">
      <c r="A17526" s="7">
        <v>17523</v>
      </c>
      <c r="B17526" s="8">
        <v>41460</v>
      </c>
      <c r="C17526" t="s">
        <v>3</v>
      </c>
      <c r="D17526" t="s">
        <v>206</v>
      </c>
      <c r="E17526" t="s">
        <v>9</v>
      </c>
      <c r="F17526" t="s">
        <v>266</v>
      </c>
      <c r="G17526" t="s">
        <v>929</v>
      </c>
      <c r="H17526" s="9" t="s">
        <v>2651</v>
      </c>
      <c r="I17526" t="s">
        <v>1454</v>
      </c>
      <c r="J17526" s="20">
        <v>8</v>
      </c>
      <c r="K17526" s="20" t="s">
        <v>3</v>
      </c>
      <c r="L17526" t="s">
        <v>1464</v>
      </c>
      <c r="M17526" s="20">
        <v>3.24</v>
      </c>
      <c r="N17526" s="20">
        <v>1.76</v>
      </c>
      <c r="AE17526">
        <f t="shared" si="273"/>
        <v>2013</v>
      </c>
    </row>
    <row r="17527" spans="1:31" x14ac:dyDescent="0.25">
      <c r="A17527" s="7">
        <v>17524</v>
      </c>
      <c r="B17527" s="8">
        <v>41460</v>
      </c>
      <c r="C17527" t="s">
        <v>3</v>
      </c>
      <c r="D17527" t="s">
        <v>206</v>
      </c>
      <c r="E17527" t="s">
        <v>9</v>
      </c>
      <c r="F17527" t="s">
        <v>266</v>
      </c>
      <c r="G17527" t="s">
        <v>929</v>
      </c>
      <c r="H17527" s="9" t="s">
        <v>3094</v>
      </c>
      <c r="I17527" t="s">
        <v>1454</v>
      </c>
      <c r="J17527" s="20">
        <v>10</v>
      </c>
      <c r="K17527" s="20" t="s">
        <v>1465</v>
      </c>
      <c r="L17527" t="s">
        <v>1466</v>
      </c>
      <c r="M17527" s="20">
        <v>2.5</v>
      </c>
      <c r="N17527" s="20">
        <v>2.5</v>
      </c>
      <c r="AE17527">
        <f t="shared" si="273"/>
        <v>2013</v>
      </c>
    </row>
    <row r="17528" spans="1:31" x14ac:dyDescent="0.25">
      <c r="A17528" s="7">
        <v>17525</v>
      </c>
      <c r="B17528" s="8">
        <v>41461</v>
      </c>
      <c r="C17528" t="s">
        <v>3</v>
      </c>
      <c r="D17528" t="s">
        <v>518</v>
      </c>
      <c r="E17528" t="s">
        <v>9</v>
      </c>
      <c r="F17528" t="s">
        <v>338</v>
      </c>
      <c r="G17528" t="s">
        <v>24</v>
      </c>
      <c r="H17528" s="135" t="s">
        <v>1555</v>
      </c>
      <c r="I17528" t="s">
        <v>1454</v>
      </c>
      <c r="J17528" s="20">
        <v>10</v>
      </c>
      <c r="K17528" s="20" t="s">
        <v>3</v>
      </c>
      <c r="L17528" t="s">
        <v>1464</v>
      </c>
      <c r="M17528" s="20">
        <v>3.8</v>
      </c>
      <c r="N17528" s="20">
        <v>2.2000000000000002</v>
      </c>
      <c r="AE17528">
        <f t="shared" si="273"/>
        <v>2013</v>
      </c>
    </row>
    <row r="17529" spans="1:31" x14ac:dyDescent="0.25">
      <c r="A17529" s="7">
        <v>17526</v>
      </c>
      <c r="B17529" s="8">
        <v>41461</v>
      </c>
      <c r="C17529" t="s">
        <v>3</v>
      </c>
      <c r="D17529" t="s">
        <v>168</v>
      </c>
      <c r="E17529" t="s">
        <v>9</v>
      </c>
      <c r="F17529" t="s">
        <v>1156</v>
      </c>
      <c r="G17529" t="s">
        <v>14</v>
      </c>
      <c r="H17529" s="135" t="s">
        <v>1507</v>
      </c>
      <c r="I17529" t="s">
        <v>1454</v>
      </c>
      <c r="J17529" s="20">
        <v>54</v>
      </c>
      <c r="K17529" s="20" t="s">
        <v>3</v>
      </c>
      <c r="L17529" t="s">
        <v>1464</v>
      </c>
      <c r="M17529" s="20">
        <v>16.12</v>
      </c>
      <c r="N17529" s="20">
        <v>11.879999999999999</v>
      </c>
      <c r="AE17529">
        <f t="shared" si="273"/>
        <v>2013</v>
      </c>
    </row>
    <row r="17530" spans="1:31" x14ac:dyDescent="0.25">
      <c r="A17530" s="7">
        <v>17527</v>
      </c>
      <c r="B17530" s="8">
        <v>41461</v>
      </c>
      <c r="C17530" t="s">
        <v>3</v>
      </c>
      <c r="D17530" t="s">
        <v>779</v>
      </c>
      <c r="E17530" t="s">
        <v>9</v>
      </c>
      <c r="F17530" t="s">
        <v>869</v>
      </c>
      <c r="G17530" t="s">
        <v>648</v>
      </c>
      <c r="H17530" s="136" t="s">
        <v>1496</v>
      </c>
      <c r="I17530" t="s">
        <v>1454</v>
      </c>
      <c r="J17530" s="20">
        <v>11</v>
      </c>
      <c r="K17530" s="20" t="s">
        <v>9</v>
      </c>
      <c r="L17530" t="s">
        <v>1464</v>
      </c>
      <c r="M17530" s="20">
        <v>2.42</v>
      </c>
      <c r="N17530" s="20">
        <v>4.08</v>
      </c>
      <c r="AE17530">
        <f t="shared" si="273"/>
        <v>2013</v>
      </c>
    </row>
    <row r="17531" spans="1:31" x14ac:dyDescent="0.25">
      <c r="A17531" s="7">
        <v>17528</v>
      </c>
      <c r="B17531" s="8">
        <v>41462</v>
      </c>
      <c r="C17531" t="s">
        <v>3</v>
      </c>
      <c r="D17531" t="s">
        <v>518</v>
      </c>
      <c r="E17531" t="s">
        <v>9</v>
      </c>
      <c r="F17531" t="s">
        <v>1191</v>
      </c>
      <c r="G17531" t="s">
        <v>24</v>
      </c>
      <c r="H17531" s="135" t="s">
        <v>1495</v>
      </c>
      <c r="I17531" t="s">
        <v>1454</v>
      </c>
      <c r="J17531" s="20">
        <v>18</v>
      </c>
      <c r="K17531" s="20" t="s">
        <v>9</v>
      </c>
      <c r="L17531" t="s">
        <v>1464</v>
      </c>
      <c r="M17531" s="20">
        <v>3.96</v>
      </c>
      <c r="N17531" s="20">
        <v>6.04</v>
      </c>
      <c r="AE17531">
        <f t="shared" si="273"/>
        <v>2013</v>
      </c>
    </row>
    <row r="17532" spans="1:31" x14ac:dyDescent="0.25">
      <c r="A17532" s="7">
        <v>17529</v>
      </c>
      <c r="B17532" s="8">
        <v>41462</v>
      </c>
      <c r="C17532" t="s">
        <v>3</v>
      </c>
      <c r="D17532" t="s">
        <v>577</v>
      </c>
      <c r="E17532" t="s">
        <v>9</v>
      </c>
      <c r="F17532" t="s">
        <v>651</v>
      </c>
      <c r="G17532" t="s">
        <v>929</v>
      </c>
      <c r="H17532" s="136" t="s">
        <v>2654</v>
      </c>
      <c r="I17532" t="s">
        <v>1454</v>
      </c>
      <c r="J17532" s="20">
        <v>10</v>
      </c>
      <c r="K17532" s="20" t="s">
        <v>9</v>
      </c>
      <c r="L17532" t="s">
        <v>1463</v>
      </c>
      <c r="M17532" s="20">
        <v>2.4</v>
      </c>
      <c r="N17532" s="20">
        <v>3.6</v>
      </c>
      <c r="AE17532">
        <f t="shared" si="273"/>
        <v>2013</v>
      </c>
    </row>
    <row r="17533" spans="1:31" x14ac:dyDescent="0.25">
      <c r="A17533" s="7">
        <v>17530</v>
      </c>
      <c r="B17533" s="8">
        <v>41462</v>
      </c>
      <c r="C17533" t="s">
        <v>3</v>
      </c>
      <c r="D17533" t="s">
        <v>577</v>
      </c>
      <c r="E17533" t="s">
        <v>9</v>
      </c>
      <c r="F17533" t="s">
        <v>651</v>
      </c>
      <c r="G17533" t="s">
        <v>929</v>
      </c>
      <c r="H17533" s="135" t="s">
        <v>2683</v>
      </c>
      <c r="I17533" t="s">
        <v>1454</v>
      </c>
      <c r="J17533" s="20">
        <v>16</v>
      </c>
      <c r="K17533" s="20" t="s">
        <v>3</v>
      </c>
      <c r="L17533" t="s">
        <v>1463</v>
      </c>
      <c r="M17533" s="20">
        <v>5.16</v>
      </c>
      <c r="N17533" s="20">
        <v>3.84</v>
      </c>
      <c r="AE17533">
        <f t="shared" si="273"/>
        <v>2013</v>
      </c>
    </row>
    <row r="17534" spans="1:31" x14ac:dyDescent="0.25">
      <c r="A17534" s="7">
        <v>17531</v>
      </c>
      <c r="B17534" s="8">
        <v>41462</v>
      </c>
      <c r="C17534" t="s">
        <v>3</v>
      </c>
      <c r="D17534" t="s">
        <v>543</v>
      </c>
      <c r="E17534" t="s">
        <v>9</v>
      </c>
      <c r="F17534" t="s">
        <v>521</v>
      </c>
      <c r="G17534" t="s">
        <v>929</v>
      </c>
      <c r="H17534" s="135" t="s">
        <v>2662</v>
      </c>
      <c r="I17534" t="s">
        <v>1454</v>
      </c>
      <c r="J17534" s="20">
        <v>20</v>
      </c>
      <c r="K17534" s="20" t="s">
        <v>3</v>
      </c>
      <c r="L17534" t="s">
        <v>1464</v>
      </c>
      <c r="M17534" s="20">
        <v>6.6</v>
      </c>
      <c r="N17534" s="20">
        <v>4.4000000000000004</v>
      </c>
      <c r="AE17534">
        <f t="shared" si="273"/>
        <v>2013</v>
      </c>
    </row>
    <row r="17535" spans="1:31" x14ac:dyDescent="0.25">
      <c r="A17535" s="7">
        <v>17532</v>
      </c>
      <c r="B17535" s="8">
        <v>41462</v>
      </c>
      <c r="C17535" t="s">
        <v>3</v>
      </c>
      <c r="D17535" t="s">
        <v>577</v>
      </c>
      <c r="E17535" t="s">
        <v>9</v>
      </c>
      <c r="F17535" t="s">
        <v>651</v>
      </c>
      <c r="G17535" t="s">
        <v>929</v>
      </c>
      <c r="H17535" s="135" t="s">
        <v>2984</v>
      </c>
      <c r="I17535" t="s">
        <v>1454</v>
      </c>
      <c r="J17535" s="20">
        <v>14</v>
      </c>
      <c r="K17535" s="20" t="s">
        <v>9</v>
      </c>
      <c r="L17535" t="s">
        <v>1464</v>
      </c>
      <c r="M17535" s="20">
        <v>3.08</v>
      </c>
      <c r="N17535" s="20">
        <v>4.92</v>
      </c>
      <c r="AE17535">
        <f t="shared" si="273"/>
        <v>2013</v>
      </c>
    </row>
    <row r="17536" spans="1:31" x14ac:dyDescent="0.25">
      <c r="A17536" s="7">
        <v>17533</v>
      </c>
      <c r="B17536" s="8">
        <v>41462</v>
      </c>
      <c r="C17536" t="s">
        <v>3</v>
      </c>
      <c r="D17536" t="s">
        <v>577</v>
      </c>
      <c r="E17536" t="s">
        <v>9</v>
      </c>
      <c r="F17536" t="s">
        <v>651</v>
      </c>
      <c r="G17536" t="s">
        <v>929</v>
      </c>
      <c r="H17536" s="135" t="s">
        <v>3100</v>
      </c>
      <c r="I17536" t="s">
        <v>1454</v>
      </c>
      <c r="J17536" s="20">
        <v>15</v>
      </c>
      <c r="K17536" s="20" t="s">
        <v>9</v>
      </c>
      <c r="L17536" t="s">
        <v>1464</v>
      </c>
      <c r="M17536" s="20">
        <v>3.3</v>
      </c>
      <c r="N17536" s="20">
        <v>5.2</v>
      </c>
      <c r="AE17536">
        <f t="shared" si="273"/>
        <v>2013</v>
      </c>
    </row>
    <row r="17537" spans="1:31" x14ac:dyDescent="0.25">
      <c r="A17537" s="7">
        <v>17534</v>
      </c>
      <c r="B17537" s="8">
        <v>41462</v>
      </c>
      <c r="C17537" t="s">
        <v>3</v>
      </c>
      <c r="D17537" t="s">
        <v>1192</v>
      </c>
      <c r="E17537" t="s">
        <v>9</v>
      </c>
      <c r="F17537" t="s">
        <v>1021</v>
      </c>
      <c r="G17537" t="s">
        <v>870</v>
      </c>
      <c r="H17537" s="135" t="s">
        <v>1496</v>
      </c>
      <c r="I17537" t="s">
        <v>1454</v>
      </c>
      <c r="J17537" s="20">
        <v>22</v>
      </c>
      <c r="K17537" s="20" t="s">
        <v>1465</v>
      </c>
      <c r="L17537" t="s">
        <v>1466</v>
      </c>
      <c r="M17537" s="20">
        <v>5.5</v>
      </c>
      <c r="N17537" s="20">
        <v>5.5</v>
      </c>
      <c r="AE17537">
        <f t="shared" si="273"/>
        <v>2013</v>
      </c>
    </row>
    <row r="17538" spans="1:31" x14ac:dyDescent="0.25">
      <c r="A17538" s="7">
        <v>17535</v>
      </c>
      <c r="B17538" s="8">
        <v>41463</v>
      </c>
      <c r="C17538" t="s">
        <v>3</v>
      </c>
      <c r="D17538" t="s">
        <v>992</v>
      </c>
      <c r="E17538" t="s">
        <v>9</v>
      </c>
      <c r="F17538" t="s">
        <v>767</v>
      </c>
      <c r="G17538" t="s">
        <v>929</v>
      </c>
      <c r="H17538" s="136" t="s">
        <v>2749</v>
      </c>
      <c r="I17538" t="s">
        <v>1454</v>
      </c>
      <c r="J17538" s="20">
        <v>60</v>
      </c>
      <c r="K17538" s="20" t="s">
        <v>3</v>
      </c>
      <c r="L17538" t="s">
        <v>1463</v>
      </c>
      <c r="M17538" s="20">
        <v>16.600000000000001</v>
      </c>
      <c r="N17538" s="20">
        <v>14.4</v>
      </c>
      <c r="AE17538">
        <f t="shared" si="273"/>
        <v>2013</v>
      </c>
    </row>
    <row r="17539" spans="1:31" x14ac:dyDescent="0.25">
      <c r="A17539" s="7">
        <v>17536</v>
      </c>
      <c r="B17539" s="8">
        <v>41463</v>
      </c>
      <c r="C17539" t="s">
        <v>3</v>
      </c>
      <c r="D17539" t="s">
        <v>1192</v>
      </c>
      <c r="E17539" t="s">
        <v>9</v>
      </c>
      <c r="F17539" t="s">
        <v>1159</v>
      </c>
      <c r="G17539" t="s">
        <v>861</v>
      </c>
      <c r="H17539" s="135" t="s">
        <v>1496</v>
      </c>
      <c r="I17539" t="s">
        <v>1454</v>
      </c>
      <c r="J17539" s="20">
        <v>6</v>
      </c>
      <c r="K17539" s="20" t="s">
        <v>1465</v>
      </c>
      <c r="L17539" t="s">
        <v>1466</v>
      </c>
      <c r="M17539" s="20">
        <v>1.5</v>
      </c>
      <c r="N17539" s="20">
        <v>1.5</v>
      </c>
      <c r="AE17539">
        <f t="shared" si="273"/>
        <v>2013</v>
      </c>
    </row>
    <row r="17540" spans="1:31" x14ac:dyDescent="0.25">
      <c r="A17540" s="7">
        <v>17537</v>
      </c>
      <c r="B17540" s="8">
        <v>41464</v>
      </c>
      <c r="C17540" t="s">
        <v>3</v>
      </c>
      <c r="D17540" t="s">
        <v>577</v>
      </c>
      <c r="E17540" t="s">
        <v>9</v>
      </c>
      <c r="F17540" t="s">
        <v>828</v>
      </c>
      <c r="G17540" t="s">
        <v>929</v>
      </c>
      <c r="H17540" s="136" t="s">
        <v>2654</v>
      </c>
      <c r="I17540" t="s">
        <v>1454</v>
      </c>
      <c r="J17540" s="20">
        <v>10</v>
      </c>
      <c r="K17540" s="20" t="s">
        <v>1465</v>
      </c>
      <c r="L17540" t="s">
        <v>1466</v>
      </c>
      <c r="M17540" s="20">
        <v>2.5</v>
      </c>
      <c r="N17540" s="20">
        <v>2.5</v>
      </c>
      <c r="AE17540">
        <f t="shared" ref="AE17540:AE17603" si="274">YEAR(B17540)</f>
        <v>2013</v>
      </c>
    </row>
    <row r="17541" spans="1:31" x14ac:dyDescent="0.25">
      <c r="A17541" s="7">
        <v>17538</v>
      </c>
      <c r="B17541" s="8">
        <v>41464</v>
      </c>
      <c r="C17541" t="s">
        <v>3</v>
      </c>
      <c r="D17541" t="s">
        <v>577</v>
      </c>
      <c r="E17541" t="s">
        <v>9</v>
      </c>
      <c r="F17541" t="s">
        <v>828</v>
      </c>
      <c r="G17541" t="s">
        <v>929</v>
      </c>
      <c r="H17541" s="135" t="s">
        <v>3113</v>
      </c>
      <c r="I17541" t="s">
        <v>1454</v>
      </c>
      <c r="J17541" s="20">
        <v>15</v>
      </c>
      <c r="K17541" s="20" t="s">
        <v>9</v>
      </c>
      <c r="L17541" t="s">
        <v>1463</v>
      </c>
      <c r="M17541" s="20">
        <v>3.6</v>
      </c>
      <c r="N17541" s="20">
        <v>4.9000000000000004</v>
      </c>
      <c r="AE17541">
        <f t="shared" si="274"/>
        <v>2013</v>
      </c>
    </row>
    <row r="17542" spans="1:31" x14ac:dyDescent="0.25">
      <c r="A17542" s="7">
        <v>17539</v>
      </c>
      <c r="B17542" s="8">
        <v>41465</v>
      </c>
      <c r="C17542" t="s">
        <v>3</v>
      </c>
      <c r="D17542" t="s">
        <v>577</v>
      </c>
      <c r="E17542" t="s">
        <v>9</v>
      </c>
      <c r="F17542" t="s">
        <v>828</v>
      </c>
      <c r="G17542" t="s">
        <v>929</v>
      </c>
      <c r="H17542" s="135" t="s">
        <v>2812</v>
      </c>
      <c r="I17542" t="s">
        <v>1454</v>
      </c>
      <c r="J17542" s="20">
        <v>12</v>
      </c>
      <c r="K17542" s="20" t="s">
        <v>1465</v>
      </c>
      <c r="L17542" t="s">
        <v>1466</v>
      </c>
      <c r="M17542" s="20">
        <v>3</v>
      </c>
      <c r="N17542" s="20">
        <v>3</v>
      </c>
      <c r="AE17542">
        <f t="shared" si="274"/>
        <v>2013</v>
      </c>
    </row>
    <row r="17543" spans="1:31" x14ac:dyDescent="0.25">
      <c r="A17543" s="7">
        <v>17540</v>
      </c>
      <c r="B17543" s="8">
        <v>41465</v>
      </c>
      <c r="C17543" t="s">
        <v>3</v>
      </c>
      <c r="D17543" t="s">
        <v>1113</v>
      </c>
      <c r="E17543" t="s">
        <v>9</v>
      </c>
      <c r="F17543" t="s">
        <v>1193</v>
      </c>
      <c r="G17543" t="s">
        <v>929</v>
      </c>
      <c r="H17543" s="135" t="s">
        <v>2766</v>
      </c>
      <c r="I17543" t="s">
        <v>1458</v>
      </c>
      <c r="J17543" s="20">
        <v>12</v>
      </c>
      <c r="K17543" s="20" t="s">
        <v>9</v>
      </c>
      <c r="L17543" t="s">
        <v>1463</v>
      </c>
      <c r="M17543" s="20">
        <v>10</v>
      </c>
      <c r="N17543" s="20">
        <v>30</v>
      </c>
      <c r="AE17543">
        <f t="shared" si="274"/>
        <v>2013</v>
      </c>
    </row>
    <row r="17544" spans="1:31" x14ac:dyDescent="0.25">
      <c r="A17544" s="7">
        <v>17541</v>
      </c>
      <c r="B17544" s="8">
        <v>41465</v>
      </c>
      <c r="C17544" t="s">
        <v>3</v>
      </c>
      <c r="D17544" t="s">
        <v>577</v>
      </c>
      <c r="E17544" t="s">
        <v>9</v>
      </c>
      <c r="F17544" t="s">
        <v>651</v>
      </c>
      <c r="G17544" t="s">
        <v>14</v>
      </c>
      <c r="H17544" s="135" t="s">
        <v>1567</v>
      </c>
      <c r="I17544" t="s">
        <v>1454</v>
      </c>
      <c r="J17544" s="20">
        <v>21</v>
      </c>
      <c r="K17544" s="20" t="s">
        <v>9</v>
      </c>
      <c r="L17544" t="s">
        <v>1464</v>
      </c>
      <c r="M17544" s="20">
        <v>4.62</v>
      </c>
      <c r="N17544" s="20">
        <v>6.88</v>
      </c>
      <c r="AE17544">
        <f t="shared" si="274"/>
        <v>2013</v>
      </c>
    </row>
    <row r="17545" spans="1:31" x14ac:dyDescent="0.25">
      <c r="A17545" s="7">
        <v>17542</v>
      </c>
      <c r="B17545" s="8">
        <v>41465</v>
      </c>
      <c r="C17545" t="s">
        <v>3</v>
      </c>
      <c r="D17545" t="s">
        <v>577</v>
      </c>
      <c r="E17545" t="s">
        <v>9</v>
      </c>
      <c r="F17545" t="s">
        <v>651</v>
      </c>
      <c r="G17545" t="s">
        <v>14</v>
      </c>
      <c r="H17545" s="135" t="s">
        <v>1566</v>
      </c>
      <c r="I17545" t="s">
        <v>1454</v>
      </c>
      <c r="J17545" s="20">
        <v>16</v>
      </c>
      <c r="K17545" s="20" t="s">
        <v>3</v>
      </c>
      <c r="L17545" t="s">
        <v>1464</v>
      </c>
      <c r="M17545" s="20">
        <v>5.48</v>
      </c>
      <c r="N17545" s="20">
        <v>3.52</v>
      </c>
      <c r="AE17545">
        <f t="shared" si="274"/>
        <v>2013</v>
      </c>
    </row>
    <row r="17546" spans="1:31" x14ac:dyDescent="0.25">
      <c r="A17546" s="7">
        <v>17543</v>
      </c>
      <c r="B17546" s="8">
        <v>41465</v>
      </c>
      <c r="C17546" t="s">
        <v>3</v>
      </c>
      <c r="D17546" t="s">
        <v>577</v>
      </c>
      <c r="E17546" t="s">
        <v>9</v>
      </c>
      <c r="F17546" t="s">
        <v>651</v>
      </c>
      <c r="G17546" t="s">
        <v>14</v>
      </c>
      <c r="H17546" s="135" t="s">
        <v>1503</v>
      </c>
      <c r="I17546" t="s">
        <v>1454</v>
      </c>
      <c r="J17546" s="20">
        <v>6</v>
      </c>
      <c r="K17546" s="20" t="s">
        <v>9</v>
      </c>
      <c r="L17546" t="s">
        <v>1464</v>
      </c>
      <c r="M17546" s="20">
        <v>1.32</v>
      </c>
      <c r="N17546" s="20">
        <v>2.6799999999999997</v>
      </c>
      <c r="AE17546">
        <f t="shared" si="274"/>
        <v>2013</v>
      </c>
    </row>
    <row r="17547" spans="1:31" x14ac:dyDescent="0.25">
      <c r="A17547" s="7">
        <v>17544</v>
      </c>
      <c r="B17547" s="8">
        <v>41466</v>
      </c>
      <c r="C17547" t="s">
        <v>3</v>
      </c>
      <c r="D17547" t="s">
        <v>655</v>
      </c>
      <c r="E17547" t="s">
        <v>9</v>
      </c>
      <c r="F17547" t="s">
        <v>734</v>
      </c>
      <c r="G17547" t="s">
        <v>569</v>
      </c>
      <c r="H17547" s="136" t="s">
        <v>1677</v>
      </c>
      <c r="I17547" t="s">
        <v>1454</v>
      </c>
      <c r="J17547" s="20">
        <v>14</v>
      </c>
      <c r="K17547" s="20" t="s">
        <v>9</v>
      </c>
      <c r="L17547" t="s">
        <v>1464</v>
      </c>
      <c r="M17547" s="20">
        <v>3.08</v>
      </c>
      <c r="N17547" s="20">
        <v>4.92</v>
      </c>
      <c r="AE17547">
        <f t="shared" si="274"/>
        <v>2013</v>
      </c>
    </row>
    <row r="17548" spans="1:31" x14ac:dyDescent="0.25">
      <c r="A17548" s="7">
        <v>17545</v>
      </c>
      <c r="B17548" s="8">
        <v>41467</v>
      </c>
      <c r="C17548" t="s">
        <v>3</v>
      </c>
      <c r="D17548" t="s">
        <v>259</v>
      </c>
      <c r="E17548" t="s">
        <v>9</v>
      </c>
      <c r="F17548" t="s">
        <v>1190</v>
      </c>
      <c r="G17548" t="s">
        <v>714</v>
      </c>
      <c r="H17548" s="135" t="s">
        <v>2004</v>
      </c>
      <c r="I17548" t="s">
        <v>1455</v>
      </c>
      <c r="J17548" s="20">
        <v>8</v>
      </c>
      <c r="K17548" s="20" t="s">
        <v>1465</v>
      </c>
      <c r="L17548" t="s">
        <v>1466</v>
      </c>
      <c r="M17548" s="20">
        <v>1</v>
      </c>
      <c r="N17548" s="20">
        <v>1</v>
      </c>
      <c r="AE17548">
        <f t="shared" si="274"/>
        <v>2013</v>
      </c>
    </row>
    <row r="17549" spans="1:31" x14ac:dyDescent="0.25">
      <c r="A17549" s="7">
        <v>17546</v>
      </c>
      <c r="B17549" s="8">
        <v>41467</v>
      </c>
      <c r="C17549" t="s">
        <v>3</v>
      </c>
      <c r="D17549" t="s">
        <v>1167</v>
      </c>
      <c r="E17549" t="s">
        <v>9</v>
      </c>
      <c r="F17549" t="s">
        <v>1190</v>
      </c>
      <c r="G17549" t="s">
        <v>648</v>
      </c>
      <c r="H17549" s="135" t="s">
        <v>2042</v>
      </c>
      <c r="I17549" t="s">
        <v>1455</v>
      </c>
      <c r="J17549" s="20">
        <v>75</v>
      </c>
      <c r="K17549" s="20" t="s">
        <v>9</v>
      </c>
      <c r="L17549" t="s">
        <v>1464</v>
      </c>
      <c r="M17549" s="20">
        <v>8.25</v>
      </c>
      <c r="N17549" s="20">
        <v>11</v>
      </c>
      <c r="AE17549">
        <f t="shared" si="274"/>
        <v>2013</v>
      </c>
    </row>
    <row r="17550" spans="1:31" x14ac:dyDescent="0.25">
      <c r="A17550" s="7">
        <v>17547</v>
      </c>
      <c r="B17550" s="8">
        <v>41467</v>
      </c>
      <c r="C17550" t="s">
        <v>3</v>
      </c>
      <c r="D17550" t="s">
        <v>1120</v>
      </c>
      <c r="E17550" t="s">
        <v>9</v>
      </c>
      <c r="F17550" t="s">
        <v>1113</v>
      </c>
      <c r="G17550" t="s">
        <v>931</v>
      </c>
      <c r="H17550" s="9" t="s">
        <v>3182</v>
      </c>
      <c r="I17550" t="s">
        <v>1454</v>
      </c>
      <c r="J17550" s="20">
        <v>45</v>
      </c>
      <c r="K17550" s="20" t="s">
        <v>1465</v>
      </c>
      <c r="L17550" t="s">
        <v>1466</v>
      </c>
      <c r="M17550" s="20">
        <v>11.25</v>
      </c>
      <c r="N17550" s="20">
        <v>11.25</v>
      </c>
      <c r="AE17550">
        <f t="shared" si="274"/>
        <v>2013</v>
      </c>
    </row>
    <row r="17551" spans="1:31" x14ac:dyDescent="0.25">
      <c r="A17551" s="7">
        <v>17548</v>
      </c>
      <c r="B17551" s="8">
        <v>41468</v>
      </c>
      <c r="C17551" t="s">
        <v>3</v>
      </c>
      <c r="D17551" t="s">
        <v>655</v>
      </c>
      <c r="E17551" t="s">
        <v>9</v>
      </c>
      <c r="F17551" t="s">
        <v>734</v>
      </c>
      <c r="G17551" t="s">
        <v>569</v>
      </c>
      <c r="H17551" s="135" t="s">
        <v>1853</v>
      </c>
      <c r="I17551" t="s">
        <v>1454</v>
      </c>
      <c r="J17551" s="20">
        <v>23</v>
      </c>
      <c r="K17551" s="20" t="s">
        <v>3</v>
      </c>
      <c r="L17551" t="s">
        <v>1463</v>
      </c>
      <c r="M17551" s="20">
        <v>6.98</v>
      </c>
      <c r="N17551" s="20">
        <v>5.52</v>
      </c>
      <c r="AE17551">
        <f t="shared" si="274"/>
        <v>2013</v>
      </c>
    </row>
    <row r="17552" spans="1:31" x14ac:dyDescent="0.25">
      <c r="A17552" s="7">
        <v>17549</v>
      </c>
      <c r="B17552" s="8">
        <v>41468</v>
      </c>
      <c r="C17552" t="s">
        <v>3</v>
      </c>
      <c r="D17552" t="s">
        <v>543</v>
      </c>
      <c r="E17552" t="s">
        <v>9</v>
      </c>
      <c r="F17552" t="s">
        <v>427</v>
      </c>
      <c r="G17552" t="s">
        <v>714</v>
      </c>
      <c r="H17552" s="135" t="s">
        <v>2004</v>
      </c>
      <c r="I17552" t="s">
        <v>1454</v>
      </c>
      <c r="J17552" s="20">
        <v>15</v>
      </c>
      <c r="K17552" s="20" t="s">
        <v>9</v>
      </c>
      <c r="L17552" t="s">
        <v>1464</v>
      </c>
      <c r="M17552" s="20">
        <v>3.3</v>
      </c>
      <c r="N17552" s="20">
        <v>5.2</v>
      </c>
      <c r="AE17552">
        <f t="shared" si="274"/>
        <v>2013</v>
      </c>
    </row>
    <row r="17553" spans="1:31" x14ac:dyDescent="0.25">
      <c r="A17553" s="7">
        <v>17550</v>
      </c>
      <c r="B17553" s="8">
        <v>41468</v>
      </c>
      <c r="C17553" t="s">
        <v>3</v>
      </c>
      <c r="D17553" t="s">
        <v>711</v>
      </c>
      <c r="E17553" t="s">
        <v>9</v>
      </c>
      <c r="F17553" t="s">
        <v>734</v>
      </c>
      <c r="G17553" t="s">
        <v>870</v>
      </c>
      <c r="H17553" s="135" t="s">
        <v>2485</v>
      </c>
      <c r="I17553" t="s">
        <v>1454</v>
      </c>
      <c r="J17553" s="20">
        <v>20</v>
      </c>
      <c r="K17553" s="20" t="s">
        <v>9</v>
      </c>
      <c r="L17553" t="s">
        <v>1463</v>
      </c>
      <c r="M17553" s="20">
        <v>4.8</v>
      </c>
      <c r="N17553" s="20">
        <v>6.2</v>
      </c>
      <c r="AE17553">
        <f t="shared" si="274"/>
        <v>2013</v>
      </c>
    </row>
    <row r="17554" spans="1:31" x14ac:dyDescent="0.25">
      <c r="A17554" s="7">
        <v>17551</v>
      </c>
      <c r="B17554" s="8">
        <v>41468</v>
      </c>
      <c r="C17554" t="s">
        <v>3</v>
      </c>
      <c r="D17554" t="s">
        <v>577</v>
      </c>
      <c r="E17554" t="s">
        <v>9</v>
      </c>
      <c r="F17554" t="s">
        <v>828</v>
      </c>
      <c r="G17554" t="s">
        <v>929</v>
      </c>
      <c r="H17554" s="135" t="s">
        <v>1496</v>
      </c>
      <c r="I17554" t="s">
        <v>1454</v>
      </c>
      <c r="J17554" s="20">
        <v>12</v>
      </c>
      <c r="K17554" s="20" t="s">
        <v>3</v>
      </c>
      <c r="L17554" t="s">
        <v>1463</v>
      </c>
      <c r="M17554" s="20">
        <v>4.12</v>
      </c>
      <c r="N17554" s="20">
        <v>2.88</v>
      </c>
      <c r="AE17554">
        <f t="shared" si="274"/>
        <v>2013</v>
      </c>
    </row>
    <row r="17555" spans="1:31" x14ac:dyDescent="0.25">
      <c r="A17555" s="7">
        <v>17552</v>
      </c>
      <c r="B17555" s="8">
        <v>41468</v>
      </c>
      <c r="C17555" t="s">
        <v>3</v>
      </c>
      <c r="D17555" t="s">
        <v>787</v>
      </c>
      <c r="E17555" t="s">
        <v>9</v>
      </c>
      <c r="F17555" t="s">
        <v>791</v>
      </c>
      <c r="G17555" t="s">
        <v>1170</v>
      </c>
      <c r="H17555" s="135" t="s">
        <v>3211</v>
      </c>
      <c r="I17555" t="s">
        <v>1455</v>
      </c>
      <c r="J17555" s="20">
        <v>12</v>
      </c>
      <c r="K17555" s="20" t="s">
        <v>9</v>
      </c>
      <c r="L17555" t="s">
        <v>1464</v>
      </c>
      <c r="M17555" s="20">
        <v>1.32</v>
      </c>
      <c r="N17555" s="20">
        <v>2.1799999999999997</v>
      </c>
      <c r="AE17555">
        <f t="shared" si="274"/>
        <v>2013</v>
      </c>
    </row>
    <row r="17556" spans="1:31" x14ac:dyDescent="0.25">
      <c r="A17556" s="7">
        <v>17553</v>
      </c>
      <c r="B17556" s="8">
        <v>41468</v>
      </c>
      <c r="C17556" t="s">
        <v>3</v>
      </c>
      <c r="D17556" t="s">
        <v>791</v>
      </c>
      <c r="E17556" t="s">
        <v>9</v>
      </c>
      <c r="F17556" t="s">
        <v>787</v>
      </c>
      <c r="G17556" t="s">
        <v>1170</v>
      </c>
      <c r="H17556" s="135" t="s">
        <v>3227</v>
      </c>
      <c r="I17556" t="s">
        <v>1455</v>
      </c>
      <c r="J17556" s="20">
        <v>13</v>
      </c>
      <c r="K17556" s="20" t="s">
        <v>3</v>
      </c>
      <c r="L17556" t="s">
        <v>1464</v>
      </c>
      <c r="M17556" s="20">
        <v>2.3200000000000003</v>
      </c>
      <c r="N17556" s="20">
        <v>1.43</v>
      </c>
      <c r="AE17556">
        <f t="shared" si="274"/>
        <v>2013</v>
      </c>
    </row>
    <row r="17557" spans="1:31" x14ac:dyDescent="0.25">
      <c r="A17557" s="7">
        <v>17554</v>
      </c>
      <c r="B17557" s="8">
        <v>41468</v>
      </c>
      <c r="C17557" t="s">
        <v>3</v>
      </c>
      <c r="D17557" t="s">
        <v>787</v>
      </c>
      <c r="E17557" t="s">
        <v>9</v>
      </c>
      <c r="F17557" t="s">
        <v>791</v>
      </c>
      <c r="G17557" t="s">
        <v>1170</v>
      </c>
      <c r="H17557" s="135" t="s">
        <v>3228</v>
      </c>
      <c r="I17557" t="s">
        <v>1455</v>
      </c>
      <c r="J17557" s="20">
        <v>12</v>
      </c>
      <c r="K17557" s="20" t="s">
        <v>9</v>
      </c>
      <c r="L17557" t="s">
        <v>1463</v>
      </c>
      <c r="M17557" s="20">
        <v>1.44</v>
      </c>
      <c r="N17557" s="20">
        <v>2.06</v>
      </c>
      <c r="AE17557">
        <f t="shared" si="274"/>
        <v>2013</v>
      </c>
    </row>
    <row r="17558" spans="1:31" x14ac:dyDescent="0.25">
      <c r="A17558" s="7">
        <v>17555</v>
      </c>
      <c r="B17558" s="8">
        <v>41469</v>
      </c>
      <c r="C17558" t="s">
        <v>3</v>
      </c>
      <c r="D17558" t="s">
        <v>1185</v>
      </c>
      <c r="E17558" t="s">
        <v>9</v>
      </c>
      <c r="F17558" t="s">
        <v>1156</v>
      </c>
      <c r="G17558" t="s">
        <v>24</v>
      </c>
      <c r="H17558" s="135" t="s">
        <v>1616</v>
      </c>
      <c r="I17558" t="s">
        <v>1454</v>
      </c>
      <c r="J17558" s="20">
        <v>9</v>
      </c>
      <c r="K17558" s="20" t="s">
        <v>3</v>
      </c>
      <c r="L17558" t="s">
        <v>1464</v>
      </c>
      <c r="M17558" s="20">
        <v>3.52</v>
      </c>
      <c r="N17558" s="20">
        <v>1.98</v>
      </c>
      <c r="AE17558">
        <f t="shared" si="274"/>
        <v>2013</v>
      </c>
    </row>
    <row r="17559" spans="1:31" x14ac:dyDescent="0.25">
      <c r="A17559" s="7">
        <v>17556</v>
      </c>
      <c r="B17559" s="8">
        <v>41469</v>
      </c>
      <c r="C17559" t="s">
        <v>3</v>
      </c>
      <c r="D17559" t="s">
        <v>787</v>
      </c>
      <c r="E17559" t="s">
        <v>9</v>
      </c>
      <c r="F17559" t="s">
        <v>923</v>
      </c>
      <c r="G17559" t="s">
        <v>929</v>
      </c>
      <c r="H17559" s="135" t="s">
        <v>2662</v>
      </c>
      <c r="I17559" t="s">
        <v>1454</v>
      </c>
      <c r="J17559" s="20">
        <v>20</v>
      </c>
      <c r="K17559" s="20" t="s">
        <v>3</v>
      </c>
      <c r="L17559" t="s">
        <v>1464</v>
      </c>
      <c r="M17559" s="20">
        <v>6.6</v>
      </c>
      <c r="N17559" s="20">
        <v>4.4000000000000004</v>
      </c>
      <c r="AE17559">
        <f t="shared" si="274"/>
        <v>2013</v>
      </c>
    </row>
    <row r="17560" spans="1:31" x14ac:dyDescent="0.25">
      <c r="A17560" s="7">
        <v>17557</v>
      </c>
      <c r="B17560" s="8">
        <v>41469</v>
      </c>
      <c r="C17560" t="s">
        <v>3</v>
      </c>
      <c r="D17560" t="s">
        <v>791</v>
      </c>
      <c r="E17560" t="s">
        <v>9</v>
      </c>
      <c r="F17560" t="s">
        <v>787</v>
      </c>
      <c r="G17560" t="s">
        <v>929</v>
      </c>
      <c r="H17560" s="135" t="s">
        <v>2984</v>
      </c>
      <c r="I17560" t="s">
        <v>1455</v>
      </c>
      <c r="J17560" s="20">
        <v>14</v>
      </c>
      <c r="K17560" s="20" t="s">
        <v>1465</v>
      </c>
      <c r="L17560" t="s">
        <v>1466</v>
      </c>
      <c r="M17560" s="20">
        <v>1.75</v>
      </c>
      <c r="N17560" s="20">
        <v>1.75</v>
      </c>
      <c r="AE17560">
        <f t="shared" si="274"/>
        <v>2013</v>
      </c>
    </row>
    <row r="17561" spans="1:31" x14ac:dyDescent="0.25">
      <c r="A17561" s="7">
        <v>17558</v>
      </c>
      <c r="B17561" s="8">
        <v>41470</v>
      </c>
      <c r="C17561" t="s">
        <v>3</v>
      </c>
      <c r="D17561" t="s">
        <v>1182</v>
      </c>
      <c r="E17561" t="s">
        <v>9</v>
      </c>
      <c r="F17561" t="s">
        <v>1190</v>
      </c>
      <c r="G17561" t="s">
        <v>14</v>
      </c>
      <c r="H17561" s="135" t="s">
        <v>1530</v>
      </c>
      <c r="I17561" t="s">
        <v>1454</v>
      </c>
      <c r="J17561" s="20">
        <v>4</v>
      </c>
      <c r="K17561" s="20" t="s">
        <v>9</v>
      </c>
      <c r="L17561" t="s">
        <v>1463</v>
      </c>
      <c r="M17561" s="20">
        <v>0.96</v>
      </c>
      <c r="N17561" s="20">
        <v>2.04</v>
      </c>
      <c r="AE17561">
        <f t="shared" si="274"/>
        <v>2013</v>
      </c>
    </row>
    <row r="17562" spans="1:31" x14ac:dyDescent="0.25">
      <c r="A17562" s="7">
        <v>17559</v>
      </c>
      <c r="B17562" s="8">
        <v>41470</v>
      </c>
      <c r="C17562" t="s">
        <v>3</v>
      </c>
      <c r="D17562" t="s">
        <v>365</v>
      </c>
      <c r="E17562" t="s">
        <v>9</v>
      </c>
      <c r="F17562" s="15" t="s">
        <v>28</v>
      </c>
      <c r="G17562" t="s">
        <v>17</v>
      </c>
      <c r="H17562" s="135" t="s">
        <v>1528</v>
      </c>
      <c r="I17562" t="s">
        <v>1458</v>
      </c>
      <c r="J17562" s="20">
        <v>1</v>
      </c>
      <c r="K17562" s="20" t="s">
        <v>3</v>
      </c>
      <c r="L17562" t="s">
        <v>1464</v>
      </c>
      <c r="M17562" s="20">
        <v>10</v>
      </c>
      <c r="N17562" s="20">
        <v>30</v>
      </c>
      <c r="AE17562">
        <f t="shared" si="274"/>
        <v>2013</v>
      </c>
    </row>
    <row r="17563" spans="1:31" x14ac:dyDescent="0.25">
      <c r="A17563" s="7">
        <v>17560</v>
      </c>
      <c r="B17563" s="8">
        <v>41470</v>
      </c>
      <c r="C17563" t="s">
        <v>3</v>
      </c>
      <c r="D17563" t="s">
        <v>711</v>
      </c>
      <c r="E17563" t="s">
        <v>9</v>
      </c>
      <c r="F17563" t="s">
        <v>1113</v>
      </c>
      <c r="G17563" t="s">
        <v>895</v>
      </c>
      <c r="H17563" s="135" t="s">
        <v>2577</v>
      </c>
      <c r="I17563" t="s">
        <v>1454</v>
      </c>
      <c r="J17563" s="20">
        <v>37</v>
      </c>
      <c r="K17563" s="20" t="s">
        <v>3</v>
      </c>
      <c r="L17563" t="s">
        <v>1464</v>
      </c>
      <c r="M17563" s="20">
        <v>11.36</v>
      </c>
      <c r="N17563" s="20">
        <v>8.14</v>
      </c>
      <c r="AE17563">
        <f t="shared" si="274"/>
        <v>2013</v>
      </c>
    </row>
    <row r="17564" spans="1:31" x14ac:dyDescent="0.25">
      <c r="A17564" s="7">
        <v>17561</v>
      </c>
      <c r="B17564" s="8">
        <v>41471</v>
      </c>
      <c r="C17564" t="s">
        <v>3</v>
      </c>
      <c r="D17564" t="s">
        <v>543</v>
      </c>
      <c r="E17564" t="s">
        <v>9</v>
      </c>
      <c r="F17564" t="s">
        <v>521</v>
      </c>
      <c r="G17564" t="s">
        <v>377</v>
      </c>
      <c r="H17564" s="9" t="s">
        <v>3229</v>
      </c>
      <c r="I17564" t="s">
        <v>1454</v>
      </c>
      <c r="J17564" s="20">
        <v>48</v>
      </c>
      <c r="K17564" s="20" t="s">
        <v>9</v>
      </c>
      <c r="L17564" t="s">
        <v>1463</v>
      </c>
      <c r="M17564" s="20">
        <v>11.52</v>
      </c>
      <c r="N17564" s="20">
        <v>13.48</v>
      </c>
      <c r="AE17564">
        <f t="shared" si="274"/>
        <v>2013</v>
      </c>
    </row>
    <row r="17565" spans="1:31" x14ac:dyDescent="0.25">
      <c r="A17565" s="7">
        <v>17562</v>
      </c>
      <c r="B17565" s="8">
        <v>41471</v>
      </c>
      <c r="C17565" t="s">
        <v>3</v>
      </c>
      <c r="D17565" t="s">
        <v>779</v>
      </c>
      <c r="E17565" t="s">
        <v>9</v>
      </c>
      <c r="F17565" t="s">
        <v>1131</v>
      </c>
      <c r="G17565" t="s">
        <v>929</v>
      </c>
      <c r="H17565" s="135" t="s">
        <v>3060</v>
      </c>
      <c r="I17565" t="s">
        <v>1454</v>
      </c>
      <c r="J17565" s="20">
        <v>12</v>
      </c>
      <c r="K17565" s="20" t="s">
        <v>3</v>
      </c>
      <c r="L17565" t="s">
        <v>1463</v>
      </c>
      <c r="M17565" s="20">
        <v>4.12</v>
      </c>
      <c r="N17565" s="20">
        <v>2.88</v>
      </c>
      <c r="AE17565">
        <f t="shared" si="274"/>
        <v>2013</v>
      </c>
    </row>
    <row r="17566" spans="1:31" x14ac:dyDescent="0.25">
      <c r="A17566" s="7">
        <v>17563</v>
      </c>
      <c r="B17566" s="8">
        <v>41471</v>
      </c>
      <c r="C17566" t="s">
        <v>3</v>
      </c>
      <c r="D17566" t="s">
        <v>577</v>
      </c>
      <c r="E17566" t="s">
        <v>9</v>
      </c>
      <c r="F17566" t="s">
        <v>828</v>
      </c>
      <c r="G17566" t="s">
        <v>929</v>
      </c>
      <c r="H17566" s="135" t="s">
        <v>2984</v>
      </c>
      <c r="I17566" t="s">
        <v>1454</v>
      </c>
      <c r="J17566" s="20">
        <v>14</v>
      </c>
      <c r="K17566" s="20" t="s">
        <v>1465</v>
      </c>
      <c r="L17566" t="s">
        <v>1466</v>
      </c>
      <c r="M17566" s="20">
        <v>3.5</v>
      </c>
      <c r="N17566" s="20">
        <v>3.5</v>
      </c>
      <c r="AE17566">
        <f t="shared" si="274"/>
        <v>2013</v>
      </c>
    </row>
    <row r="17567" spans="1:31" x14ac:dyDescent="0.25">
      <c r="A17567" s="7">
        <v>17564</v>
      </c>
      <c r="B17567" s="8">
        <v>41471</v>
      </c>
      <c r="C17567" t="s">
        <v>3</v>
      </c>
      <c r="D17567" t="s">
        <v>1185</v>
      </c>
      <c r="E17567" t="s">
        <v>9</v>
      </c>
      <c r="F17567" t="s">
        <v>1191</v>
      </c>
      <c r="G17567" t="s">
        <v>11</v>
      </c>
      <c r="H17567" s="135" t="s">
        <v>1538</v>
      </c>
      <c r="I17567" t="s">
        <v>1454</v>
      </c>
      <c r="J17567" s="20">
        <v>4</v>
      </c>
      <c r="K17567" s="20" t="s">
        <v>3</v>
      </c>
      <c r="L17567" t="s">
        <v>1464</v>
      </c>
      <c r="M17567" s="20">
        <v>2.12</v>
      </c>
      <c r="N17567" s="20">
        <v>0.88</v>
      </c>
      <c r="AE17567">
        <f t="shared" si="274"/>
        <v>2013</v>
      </c>
    </row>
    <row r="17568" spans="1:31" x14ac:dyDescent="0.25">
      <c r="A17568" s="7">
        <v>17565</v>
      </c>
      <c r="B17568" s="8">
        <v>41471</v>
      </c>
      <c r="C17568" t="s">
        <v>3</v>
      </c>
      <c r="D17568" t="s">
        <v>465</v>
      </c>
      <c r="E17568" t="s">
        <v>9</v>
      </c>
      <c r="F17568" t="s">
        <v>1131</v>
      </c>
      <c r="G17568" t="s">
        <v>1016</v>
      </c>
      <c r="H17568" s="9" t="s">
        <v>3110</v>
      </c>
      <c r="I17568" t="s">
        <v>1454</v>
      </c>
      <c r="J17568" s="20">
        <v>30</v>
      </c>
      <c r="K17568" s="20" t="s">
        <v>9</v>
      </c>
      <c r="L17568" t="s">
        <v>1464</v>
      </c>
      <c r="M17568" s="20">
        <v>6.6</v>
      </c>
      <c r="N17568" s="20">
        <v>9.4</v>
      </c>
      <c r="AE17568">
        <f t="shared" si="274"/>
        <v>2013</v>
      </c>
    </row>
    <row r="17569" spans="1:31" x14ac:dyDescent="0.25">
      <c r="A17569" s="7">
        <v>17566</v>
      </c>
      <c r="B17569" s="8">
        <v>41471</v>
      </c>
      <c r="C17569" t="s">
        <v>3</v>
      </c>
      <c r="D17569" t="s">
        <v>1096</v>
      </c>
      <c r="E17569" t="s">
        <v>9</v>
      </c>
      <c r="F17569" t="s">
        <v>1190</v>
      </c>
      <c r="G17569" t="s">
        <v>1170</v>
      </c>
      <c r="H17569" s="136" t="s">
        <v>3190</v>
      </c>
      <c r="I17569" t="s">
        <v>1454</v>
      </c>
      <c r="J17569" s="20">
        <v>51</v>
      </c>
      <c r="K17569" s="20" t="s">
        <v>1465</v>
      </c>
      <c r="L17569" t="s">
        <v>1466</v>
      </c>
      <c r="M17569" s="20">
        <v>12.75</v>
      </c>
      <c r="N17569" s="20">
        <v>12.75</v>
      </c>
      <c r="AE17569">
        <f t="shared" si="274"/>
        <v>2013</v>
      </c>
    </row>
    <row r="17570" spans="1:31" x14ac:dyDescent="0.25">
      <c r="A17570" s="7">
        <v>17567</v>
      </c>
      <c r="B17570" s="8">
        <v>41472</v>
      </c>
      <c r="C17570" t="s">
        <v>3</v>
      </c>
      <c r="D17570" t="s">
        <v>779</v>
      </c>
      <c r="E17570" t="s">
        <v>9</v>
      </c>
      <c r="F17570" t="s">
        <v>1131</v>
      </c>
      <c r="G17570" t="s">
        <v>929</v>
      </c>
      <c r="H17570" s="135" t="s">
        <v>2984</v>
      </c>
      <c r="I17570" t="s">
        <v>1454</v>
      </c>
      <c r="J17570" s="20">
        <v>12</v>
      </c>
      <c r="K17570" s="20" t="s">
        <v>9</v>
      </c>
      <c r="L17570" t="s">
        <v>1464</v>
      </c>
      <c r="M17570" s="20">
        <v>2.64</v>
      </c>
      <c r="N17570" s="20">
        <v>4.3599999999999994</v>
      </c>
      <c r="AE17570">
        <f t="shared" si="274"/>
        <v>2013</v>
      </c>
    </row>
    <row r="17571" spans="1:31" x14ac:dyDescent="0.25">
      <c r="A17571" s="7">
        <v>17568</v>
      </c>
      <c r="B17571" s="8">
        <v>41472</v>
      </c>
      <c r="C17571" t="s">
        <v>3</v>
      </c>
      <c r="D17571" t="s">
        <v>518</v>
      </c>
      <c r="E17571" t="s">
        <v>9</v>
      </c>
      <c r="F17571" t="s">
        <v>833</v>
      </c>
      <c r="G17571" t="s">
        <v>1016</v>
      </c>
      <c r="H17571" s="9" t="s">
        <v>2924</v>
      </c>
      <c r="I17571" t="s">
        <v>1454</v>
      </c>
      <c r="J17571" s="20">
        <v>68</v>
      </c>
      <c r="K17571" s="20" t="s">
        <v>1465</v>
      </c>
      <c r="L17571" t="s">
        <v>1466</v>
      </c>
      <c r="M17571" s="20">
        <v>17</v>
      </c>
      <c r="N17571" s="20">
        <v>17</v>
      </c>
      <c r="AE17571">
        <f t="shared" si="274"/>
        <v>2013</v>
      </c>
    </row>
    <row r="17572" spans="1:31" x14ac:dyDescent="0.25">
      <c r="A17572" s="7">
        <v>17569</v>
      </c>
      <c r="B17572" s="8">
        <v>41473</v>
      </c>
      <c r="C17572" t="s">
        <v>3</v>
      </c>
      <c r="D17572" t="s">
        <v>577</v>
      </c>
      <c r="E17572" t="s">
        <v>9</v>
      </c>
      <c r="F17572" t="s">
        <v>651</v>
      </c>
      <c r="G17572" t="s">
        <v>648</v>
      </c>
      <c r="H17572" s="135" t="s">
        <v>1791</v>
      </c>
      <c r="I17572" t="s">
        <v>1454</v>
      </c>
      <c r="J17572" s="20">
        <v>12</v>
      </c>
      <c r="K17572" s="20" t="s">
        <v>9</v>
      </c>
      <c r="L17572" t="s">
        <v>1464</v>
      </c>
      <c r="M17572" s="20">
        <v>2.64</v>
      </c>
      <c r="N17572" s="20">
        <v>4.3599999999999994</v>
      </c>
      <c r="AE17572">
        <f t="shared" si="274"/>
        <v>2013</v>
      </c>
    </row>
    <row r="17573" spans="1:31" x14ac:dyDescent="0.25">
      <c r="A17573" s="7">
        <v>17570</v>
      </c>
      <c r="B17573" s="8">
        <v>41473</v>
      </c>
      <c r="C17573" t="s">
        <v>3</v>
      </c>
      <c r="D17573" t="s">
        <v>577</v>
      </c>
      <c r="E17573" t="s">
        <v>9</v>
      </c>
      <c r="F17573" t="s">
        <v>651</v>
      </c>
      <c r="G17573" t="s">
        <v>648</v>
      </c>
      <c r="H17573" s="135" t="s">
        <v>1996</v>
      </c>
      <c r="I17573" t="s">
        <v>1454</v>
      </c>
      <c r="J17573" s="20">
        <v>13</v>
      </c>
      <c r="K17573" s="20" t="s">
        <v>9</v>
      </c>
      <c r="L17573" t="s">
        <v>1464</v>
      </c>
      <c r="M17573" s="20">
        <v>2.86</v>
      </c>
      <c r="N17573" s="20">
        <v>4.6400000000000006</v>
      </c>
      <c r="AE17573">
        <f t="shared" si="274"/>
        <v>2013</v>
      </c>
    </row>
    <row r="17574" spans="1:31" x14ac:dyDescent="0.25">
      <c r="A17574" s="7">
        <v>17571</v>
      </c>
      <c r="B17574" s="8">
        <v>41473</v>
      </c>
      <c r="C17574" t="s">
        <v>3</v>
      </c>
      <c r="D17574" t="s">
        <v>543</v>
      </c>
      <c r="E17574" t="s">
        <v>9</v>
      </c>
      <c r="F17574" t="s">
        <v>667</v>
      </c>
      <c r="G17574" t="s">
        <v>929</v>
      </c>
      <c r="H17574" s="135" t="s">
        <v>2678</v>
      </c>
      <c r="I17574" t="s">
        <v>1454</v>
      </c>
      <c r="J17574" s="20">
        <v>19</v>
      </c>
      <c r="K17574" s="20" t="s">
        <v>9</v>
      </c>
      <c r="L17574" t="s">
        <v>1464</v>
      </c>
      <c r="M17574" s="20">
        <v>4.18</v>
      </c>
      <c r="N17574" s="20">
        <v>6.32</v>
      </c>
      <c r="AE17574">
        <f t="shared" si="274"/>
        <v>2013</v>
      </c>
    </row>
    <row r="17575" spans="1:31" x14ac:dyDescent="0.25">
      <c r="A17575" s="7">
        <v>17572</v>
      </c>
      <c r="B17575" s="8">
        <v>41473</v>
      </c>
      <c r="C17575" t="s">
        <v>3</v>
      </c>
      <c r="D17575" t="s">
        <v>494</v>
      </c>
      <c r="E17575" t="s">
        <v>9</v>
      </c>
      <c r="F17575" t="s">
        <v>902</v>
      </c>
      <c r="G17575" t="s">
        <v>870</v>
      </c>
      <c r="H17575" s="135" t="s">
        <v>1496</v>
      </c>
      <c r="I17575" t="s">
        <v>1454</v>
      </c>
      <c r="J17575" s="20">
        <v>20</v>
      </c>
      <c r="K17575" s="20" t="s">
        <v>1465</v>
      </c>
      <c r="L17575" t="s">
        <v>1466</v>
      </c>
      <c r="M17575" s="20">
        <v>5</v>
      </c>
      <c r="N17575" s="20">
        <v>5</v>
      </c>
      <c r="AE17575">
        <f t="shared" si="274"/>
        <v>2013</v>
      </c>
    </row>
    <row r="17576" spans="1:31" x14ac:dyDescent="0.25">
      <c r="A17576" s="7">
        <v>17573</v>
      </c>
      <c r="B17576" s="8">
        <v>41474</v>
      </c>
      <c r="C17576" t="s">
        <v>3</v>
      </c>
      <c r="D17576" t="s">
        <v>779</v>
      </c>
      <c r="E17576" t="s">
        <v>9</v>
      </c>
      <c r="F17576" t="s">
        <v>833</v>
      </c>
      <c r="G17576" t="s">
        <v>929</v>
      </c>
      <c r="H17576" s="9" t="s">
        <v>2652</v>
      </c>
      <c r="I17576" t="s">
        <v>1454</v>
      </c>
      <c r="J17576" s="20">
        <v>35</v>
      </c>
      <c r="K17576" s="20" t="s">
        <v>1465</v>
      </c>
      <c r="L17576" t="s">
        <v>1466</v>
      </c>
      <c r="M17576" s="20">
        <v>8.75</v>
      </c>
      <c r="N17576" s="20">
        <v>8.75</v>
      </c>
      <c r="AE17576">
        <f t="shared" si="274"/>
        <v>2013</v>
      </c>
    </row>
    <row r="17577" spans="1:31" x14ac:dyDescent="0.25">
      <c r="A17577" s="7">
        <v>17574</v>
      </c>
      <c r="B17577" s="8">
        <v>41475</v>
      </c>
      <c r="C17577" t="s">
        <v>3</v>
      </c>
      <c r="D17577" t="s">
        <v>1042</v>
      </c>
      <c r="E17577" t="s">
        <v>9</v>
      </c>
      <c r="F17577" t="s">
        <v>1099</v>
      </c>
      <c r="G17577" t="s">
        <v>861</v>
      </c>
      <c r="H17577" s="135" t="s">
        <v>2464</v>
      </c>
      <c r="I17577" t="s">
        <v>1455</v>
      </c>
      <c r="J17577" s="20">
        <v>45</v>
      </c>
      <c r="K17577" s="20" t="s">
        <v>1465</v>
      </c>
      <c r="L17577" t="s">
        <v>1466</v>
      </c>
      <c r="M17577" s="20">
        <v>5.625</v>
      </c>
      <c r="N17577" s="20">
        <v>5.625</v>
      </c>
      <c r="AE17577">
        <f t="shared" si="274"/>
        <v>2013</v>
      </c>
    </row>
    <row r="17578" spans="1:31" x14ac:dyDescent="0.25">
      <c r="A17578" s="7">
        <v>17575</v>
      </c>
      <c r="B17578" s="8">
        <v>41475</v>
      </c>
      <c r="C17578" t="s">
        <v>3</v>
      </c>
      <c r="D17578" t="s">
        <v>577</v>
      </c>
      <c r="E17578" t="s">
        <v>9</v>
      </c>
      <c r="F17578" t="s">
        <v>828</v>
      </c>
      <c r="G17578" t="s">
        <v>732</v>
      </c>
      <c r="H17578" s="135" t="s">
        <v>2376</v>
      </c>
      <c r="I17578" t="s">
        <v>1454</v>
      </c>
      <c r="J17578" s="20">
        <v>18</v>
      </c>
      <c r="K17578" s="20" t="s">
        <v>1465</v>
      </c>
      <c r="L17578" t="s">
        <v>1466</v>
      </c>
      <c r="M17578" s="20">
        <v>4.5</v>
      </c>
      <c r="N17578" s="20">
        <v>4.5</v>
      </c>
      <c r="AE17578">
        <f t="shared" si="274"/>
        <v>2013</v>
      </c>
    </row>
    <row r="17579" spans="1:31" x14ac:dyDescent="0.25">
      <c r="A17579" s="7">
        <v>17576</v>
      </c>
      <c r="B17579" s="8">
        <v>41475</v>
      </c>
      <c r="C17579" t="s">
        <v>3</v>
      </c>
      <c r="D17579" t="s">
        <v>1042</v>
      </c>
      <c r="E17579" t="s">
        <v>9</v>
      </c>
      <c r="F17579" t="s">
        <v>1099</v>
      </c>
      <c r="G17579" t="s">
        <v>732</v>
      </c>
      <c r="H17579" s="135" t="s">
        <v>2223</v>
      </c>
      <c r="I17579" t="s">
        <v>1455</v>
      </c>
      <c r="J17579" s="20">
        <v>86</v>
      </c>
      <c r="K17579" s="20" t="s">
        <v>9</v>
      </c>
      <c r="L17579" t="s">
        <v>1463</v>
      </c>
      <c r="M17579" s="20">
        <v>10.32</v>
      </c>
      <c r="N17579" s="20">
        <v>11.68</v>
      </c>
      <c r="AE17579">
        <f t="shared" si="274"/>
        <v>2013</v>
      </c>
    </row>
    <row r="17580" spans="1:31" x14ac:dyDescent="0.25">
      <c r="A17580" s="7">
        <v>17577</v>
      </c>
      <c r="B17580" s="8">
        <v>41475</v>
      </c>
      <c r="C17580" t="s">
        <v>3</v>
      </c>
      <c r="D17580" t="s">
        <v>577</v>
      </c>
      <c r="E17580" t="s">
        <v>9</v>
      </c>
      <c r="F17580" t="s">
        <v>651</v>
      </c>
      <c r="G17580" t="s">
        <v>569</v>
      </c>
      <c r="H17580" s="135" t="s">
        <v>1709</v>
      </c>
      <c r="I17580" t="s">
        <v>1454</v>
      </c>
      <c r="J17580" s="20">
        <v>11</v>
      </c>
      <c r="K17580" s="20" t="s">
        <v>1465</v>
      </c>
      <c r="L17580" t="s">
        <v>1466</v>
      </c>
      <c r="M17580" s="20">
        <v>2.75</v>
      </c>
      <c r="N17580" s="20">
        <v>2.75</v>
      </c>
      <c r="AE17580">
        <f t="shared" si="274"/>
        <v>2013</v>
      </c>
    </row>
    <row r="17581" spans="1:31" x14ac:dyDescent="0.25">
      <c r="A17581" s="7">
        <v>17578</v>
      </c>
      <c r="B17581" s="8">
        <v>41475</v>
      </c>
      <c r="C17581" t="s">
        <v>3</v>
      </c>
      <c r="D17581" t="s">
        <v>577</v>
      </c>
      <c r="E17581" t="s">
        <v>9</v>
      </c>
      <c r="F17581" t="s">
        <v>651</v>
      </c>
      <c r="G17581" t="s">
        <v>569</v>
      </c>
      <c r="H17581" s="135" t="s">
        <v>1718</v>
      </c>
      <c r="I17581" t="s">
        <v>1454</v>
      </c>
      <c r="J17581" s="20">
        <v>13</v>
      </c>
      <c r="K17581" s="20" t="s">
        <v>9</v>
      </c>
      <c r="L17581" t="s">
        <v>1464</v>
      </c>
      <c r="M17581" s="20">
        <v>2.86</v>
      </c>
      <c r="N17581" s="20">
        <v>4.6400000000000006</v>
      </c>
      <c r="AE17581">
        <f t="shared" si="274"/>
        <v>2013</v>
      </c>
    </row>
    <row r="17582" spans="1:31" x14ac:dyDescent="0.25">
      <c r="A17582" s="7">
        <v>17579</v>
      </c>
      <c r="B17582" s="8">
        <v>41475</v>
      </c>
      <c r="C17582" t="s">
        <v>3</v>
      </c>
      <c r="D17582" t="s">
        <v>557</v>
      </c>
      <c r="E17582" t="s">
        <v>9</v>
      </c>
      <c r="F17582" t="s">
        <v>727</v>
      </c>
      <c r="G17582" t="s">
        <v>714</v>
      </c>
      <c r="H17582" s="135" t="s">
        <v>2006</v>
      </c>
      <c r="I17582" t="s">
        <v>1454</v>
      </c>
      <c r="J17582" s="20">
        <v>40</v>
      </c>
      <c r="K17582" s="20" t="s">
        <v>3</v>
      </c>
      <c r="L17582" t="s">
        <v>1463</v>
      </c>
      <c r="M17582" s="20">
        <v>11.4</v>
      </c>
      <c r="N17582" s="20">
        <v>9.6</v>
      </c>
      <c r="AE17582">
        <f t="shared" si="274"/>
        <v>2013</v>
      </c>
    </row>
    <row r="17583" spans="1:31" x14ac:dyDescent="0.25">
      <c r="A17583" s="7">
        <v>17580</v>
      </c>
      <c r="B17583" s="8">
        <v>41475</v>
      </c>
      <c r="C17583" t="s">
        <v>3</v>
      </c>
      <c r="D17583" t="s">
        <v>577</v>
      </c>
      <c r="E17583" t="s">
        <v>9</v>
      </c>
      <c r="F17583" t="s">
        <v>651</v>
      </c>
      <c r="G17583" t="s">
        <v>569</v>
      </c>
      <c r="H17583" s="9" t="s">
        <v>2310</v>
      </c>
      <c r="I17583" t="s">
        <v>1454</v>
      </c>
      <c r="J17583" s="20">
        <v>19</v>
      </c>
      <c r="K17583" s="20" t="s">
        <v>1465</v>
      </c>
      <c r="L17583" t="s">
        <v>1466</v>
      </c>
      <c r="M17583" s="20">
        <v>4.75</v>
      </c>
      <c r="N17583" s="20">
        <v>4.75</v>
      </c>
      <c r="AE17583">
        <f t="shared" si="274"/>
        <v>2013</v>
      </c>
    </row>
    <row r="17584" spans="1:31" x14ac:dyDescent="0.25">
      <c r="A17584" s="7">
        <v>17581</v>
      </c>
      <c r="B17584" s="8">
        <v>41475</v>
      </c>
      <c r="C17584" t="s">
        <v>3</v>
      </c>
      <c r="D17584" t="s">
        <v>1042</v>
      </c>
      <c r="E17584" t="s">
        <v>9</v>
      </c>
      <c r="F17584" t="s">
        <v>1099</v>
      </c>
      <c r="G17584" t="s">
        <v>895</v>
      </c>
      <c r="H17584" s="135" t="s">
        <v>2557</v>
      </c>
      <c r="I17584" t="s">
        <v>1455</v>
      </c>
      <c r="J17584" s="20">
        <v>125</v>
      </c>
      <c r="K17584" s="20" t="s">
        <v>9</v>
      </c>
      <c r="L17584" t="s">
        <v>1463</v>
      </c>
      <c r="M17584" s="20">
        <v>15</v>
      </c>
      <c r="N17584" s="20">
        <v>16.75</v>
      </c>
      <c r="AE17584">
        <f t="shared" si="274"/>
        <v>2013</v>
      </c>
    </row>
    <row r="17585" spans="1:31" x14ac:dyDescent="0.25">
      <c r="A17585" s="7">
        <v>17582</v>
      </c>
      <c r="B17585" s="8">
        <v>41475</v>
      </c>
      <c r="C17585" t="s">
        <v>3</v>
      </c>
      <c r="D17585" t="s">
        <v>518</v>
      </c>
      <c r="E17585" t="s">
        <v>9</v>
      </c>
      <c r="F17585" t="s">
        <v>833</v>
      </c>
      <c r="G17585" t="s">
        <v>1016</v>
      </c>
      <c r="H17585" s="9" t="s">
        <v>2987</v>
      </c>
      <c r="I17585" t="s">
        <v>1454</v>
      </c>
      <c r="J17585" s="20">
        <v>67</v>
      </c>
      <c r="K17585" s="20" t="s">
        <v>3</v>
      </c>
      <c r="L17585" t="s">
        <v>1464</v>
      </c>
      <c r="M17585" s="20">
        <v>19.759999999999998</v>
      </c>
      <c r="N17585" s="20">
        <v>14.74</v>
      </c>
      <c r="AE17585">
        <f t="shared" si="274"/>
        <v>2013</v>
      </c>
    </row>
    <row r="17586" spans="1:31" x14ac:dyDescent="0.25">
      <c r="A17586" s="7">
        <v>17583</v>
      </c>
      <c r="B17586" s="8">
        <v>41475</v>
      </c>
      <c r="C17586" t="s">
        <v>3</v>
      </c>
      <c r="D17586" t="s">
        <v>791</v>
      </c>
      <c r="E17586" t="s">
        <v>9</v>
      </c>
      <c r="F17586" t="s">
        <v>787</v>
      </c>
      <c r="G17586" t="s">
        <v>1170</v>
      </c>
      <c r="H17586" s="135" t="s">
        <v>1496</v>
      </c>
      <c r="I17586" t="s">
        <v>1455</v>
      </c>
      <c r="J17586" s="20">
        <v>12</v>
      </c>
      <c r="K17586" s="20" t="s">
        <v>3</v>
      </c>
      <c r="L17586" t="s">
        <v>1464</v>
      </c>
      <c r="M17586" s="20">
        <v>2.1799999999999997</v>
      </c>
      <c r="N17586" s="20">
        <v>1.32</v>
      </c>
      <c r="AE17586">
        <f t="shared" si="274"/>
        <v>2013</v>
      </c>
    </row>
    <row r="17587" spans="1:31" x14ac:dyDescent="0.25">
      <c r="A17587" s="7">
        <v>17584</v>
      </c>
      <c r="B17587" s="8">
        <v>41475</v>
      </c>
      <c r="C17587" t="s">
        <v>3</v>
      </c>
      <c r="D17587" t="s">
        <v>791</v>
      </c>
      <c r="E17587" t="s">
        <v>9</v>
      </c>
      <c r="F17587" t="s">
        <v>787</v>
      </c>
      <c r="G17587" t="s">
        <v>1170</v>
      </c>
      <c r="H17587" s="135" t="s">
        <v>1496</v>
      </c>
      <c r="I17587" t="s">
        <v>1455</v>
      </c>
      <c r="J17587" s="20">
        <v>35</v>
      </c>
      <c r="K17587" s="20" t="s">
        <v>9</v>
      </c>
      <c r="L17587" t="s">
        <v>1464</v>
      </c>
      <c r="M17587" s="20">
        <v>3.85</v>
      </c>
      <c r="N17587" s="20">
        <v>5.4</v>
      </c>
      <c r="AE17587">
        <f t="shared" si="274"/>
        <v>2013</v>
      </c>
    </row>
    <row r="17588" spans="1:31" x14ac:dyDescent="0.25">
      <c r="A17588" s="7">
        <v>17585</v>
      </c>
      <c r="B17588" s="8">
        <v>41476</v>
      </c>
      <c r="C17588" t="s">
        <v>3</v>
      </c>
      <c r="D17588" t="s">
        <v>992</v>
      </c>
      <c r="E17588" t="s">
        <v>9</v>
      </c>
      <c r="F17588" t="s">
        <v>767</v>
      </c>
      <c r="G17588" t="s">
        <v>861</v>
      </c>
      <c r="H17588" s="9" t="s">
        <v>2552</v>
      </c>
      <c r="I17588" t="s">
        <v>1454</v>
      </c>
      <c r="J17588" s="20">
        <v>48</v>
      </c>
      <c r="K17588" s="20" t="s">
        <v>3</v>
      </c>
      <c r="L17588" t="s">
        <v>1464</v>
      </c>
      <c r="M17588" s="20">
        <v>14.44</v>
      </c>
      <c r="N17588" s="20">
        <v>10.56</v>
      </c>
      <c r="AE17588">
        <f t="shared" si="274"/>
        <v>2013</v>
      </c>
    </row>
    <row r="17589" spans="1:31" x14ac:dyDescent="0.25">
      <c r="A17589" s="7">
        <v>17586</v>
      </c>
      <c r="B17589" s="8">
        <v>41478</v>
      </c>
      <c r="C17589" t="s">
        <v>3</v>
      </c>
      <c r="D17589" t="s">
        <v>577</v>
      </c>
      <c r="E17589" t="s">
        <v>9</v>
      </c>
      <c r="F17589" t="s">
        <v>828</v>
      </c>
      <c r="G17589" t="s">
        <v>732</v>
      </c>
      <c r="H17589" s="135" t="s">
        <v>3230</v>
      </c>
      <c r="I17589" t="s">
        <v>1454</v>
      </c>
      <c r="J17589" s="20">
        <v>6</v>
      </c>
      <c r="K17589" s="20" t="s">
        <v>1465</v>
      </c>
      <c r="L17589" t="s">
        <v>1466</v>
      </c>
      <c r="M17589" s="20">
        <v>1.5</v>
      </c>
      <c r="N17589" s="20">
        <v>1.5</v>
      </c>
      <c r="AE17589">
        <f t="shared" si="274"/>
        <v>2013</v>
      </c>
    </row>
    <row r="17590" spans="1:31" x14ac:dyDescent="0.25">
      <c r="A17590" s="7">
        <v>17587</v>
      </c>
      <c r="B17590" s="8">
        <v>41478</v>
      </c>
      <c r="C17590" t="s">
        <v>3</v>
      </c>
      <c r="D17590" t="s">
        <v>233</v>
      </c>
      <c r="E17590" t="s">
        <v>9</v>
      </c>
      <c r="F17590" t="s">
        <v>543</v>
      </c>
      <c r="G17590" t="s">
        <v>714</v>
      </c>
      <c r="H17590" s="135" t="s">
        <v>1496</v>
      </c>
      <c r="I17590" t="s">
        <v>1454</v>
      </c>
      <c r="J17590" s="20">
        <v>15</v>
      </c>
      <c r="K17590" s="20" t="s">
        <v>1465</v>
      </c>
      <c r="L17590" t="s">
        <v>1466</v>
      </c>
      <c r="M17590" s="20">
        <v>3.75</v>
      </c>
      <c r="N17590" s="20">
        <v>3.75</v>
      </c>
      <c r="AE17590">
        <f t="shared" si="274"/>
        <v>2013</v>
      </c>
    </row>
    <row r="17591" spans="1:31" x14ac:dyDescent="0.25">
      <c r="A17591" s="7">
        <v>17588</v>
      </c>
      <c r="B17591" s="8">
        <v>41478</v>
      </c>
      <c r="C17591" t="s">
        <v>3</v>
      </c>
      <c r="D17591" t="s">
        <v>954</v>
      </c>
      <c r="E17591" t="s">
        <v>9</v>
      </c>
      <c r="F17591" t="s">
        <v>1193</v>
      </c>
      <c r="G17591" t="s">
        <v>929</v>
      </c>
      <c r="H17591" s="135" t="s">
        <v>2766</v>
      </c>
      <c r="I17591" t="s">
        <v>1454</v>
      </c>
      <c r="J17591" s="20">
        <v>12</v>
      </c>
      <c r="K17591" s="20" t="s">
        <v>3</v>
      </c>
      <c r="L17591" t="s">
        <v>1463</v>
      </c>
      <c r="M17591" s="20">
        <v>4.12</v>
      </c>
      <c r="N17591" s="20">
        <v>2.88</v>
      </c>
      <c r="AE17591">
        <f t="shared" si="274"/>
        <v>2013</v>
      </c>
    </row>
    <row r="17592" spans="1:31" x14ac:dyDescent="0.25">
      <c r="A17592" s="7">
        <v>17589</v>
      </c>
      <c r="B17592" s="8">
        <v>41479</v>
      </c>
      <c r="C17592" t="s">
        <v>3</v>
      </c>
      <c r="D17592" t="s">
        <v>1185</v>
      </c>
      <c r="E17592" t="s">
        <v>9</v>
      </c>
      <c r="F17592" t="s">
        <v>1113</v>
      </c>
      <c r="G17592" t="s">
        <v>24</v>
      </c>
      <c r="H17592" s="135" t="s">
        <v>1563</v>
      </c>
      <c r="I17592" t="s">
        <v>1454</v>
      </c>
      <c r="J17592" s="20">
        <v>12</v>
      </c>
      <c r="K17592" s="20" t="s">
        <v>3</v>
      </c>
      <c r="L17592" t="s">
        <v>1464</v>
      </c>
      <c r="M17592" s="20">
        <v>4.3599999999999994</v>
      </c>
      <c r="N17592" s="20">
        <v>2.64</v>
      </c>
      <c r="AE17592">
        <f t="shared" si="274"/>
        <v>2013</v>
      </c>
    </row>
    <row r="17593" spans="1:31" x14ac:dyDescent="0.25">
      <c r="A17593" s="7">
        <v>17590</v>
      </c>
      <c r="B17593" s="8">
        <v>41479</v>
      </c>
      <c r="C17593" t="s">
        <v>3</v>
      </c>
      <c r="D17593" t="s">
        <v>1182</v>
      </c>
      <c r="E17593" t="s">
        <v>9</v>
      </c>
      <c r="F17593" t="s">
        <v>1190</v>
      </c>
      <c r="G17593" t="s">
        <v>648</v>
      </c>
      <c r="H17593" s="135" t="s">
        <v>1877</v>
      </c>
      <c r="I17593" t="s">
        <v>1454</v>
      </c>
      <c r="J17593" s="20">
        <v>4</v>
      </c>
      <c r="K17593" s="20" t="s">
        <v>9</v>
      </c>
      <c r="L17593" t="s">
        <v>1464</v>
      </c>
      <c r="M17593" s="20">
        <v>0.88</v>
      </c>
      <c r="N17593" s="20">
        <v>2.12</v>
      </c>
      <c r="AE17593">
        <f t="shared" si="274"/>
        <v>2013</v>
      </c>
    </row>
    <row r="17594" spans="1:31" x14ac:dyDescent="0.25">
      <c r="A17594" s="7">
        <v>17591</v>
      </c>
      <c r="B17594" s="8">
        <v>41479</v>
      </c>
      <c r="C17594" t="s">
        <v>3</v>
      </c>
      <c r="D17594" t="s">
        <v>1107</v>
      </c>
      <c r="E17594" t="s">
        <v>9</v>
      </c>
      <c r="F17594" t="s">
        <v>904</v>
      </c>
      <c r="G17594" t="s">
        <v>1016</v>
      </c>
      <c r="H17594" s="135" t="s">
        <v>2871</v>
      </c>
      <c r="I17594" t="s">
        <v>1454</v>
      </c>
      <c r="J17594" s="20">
        <v>46</v>
      </c>
      <c r="K17594" s="20" t="s">
        <v>9</v>
      </c>
      <c r="L17594" t="s">
        <v>1464</v>
      </c>
      <c r="M17594" s="20">
        <v>10.120000000000001</v>
      </c>
      <c r="N17594" s="20">
        <v>13.879999999999999</v>
      </c>
      <c r="AE17594">
        <f t="shared" si="274"/>
        <v>2013</v>
      </c>
    </row>
    <row r="17595" spans="1:31" x14ac:dyDescent="0.25">
      <c r="A17595" s="7">
        <v>17592</v>
      </c>
      <c r="B17595" s="8">
        <v>41480</v>
      </c>
      <c r="C17595" t="s">
        <v>3</v>
      </c>
      <c r="D17595" t="s">
        <v>577</v>
      </c>
      <c r="E17595" t="s">
        <v>9</v>
      </c>
      <c r="F17595" t="s">
        <v>828</v>
      </c>
      <c r="G17595" t="s">
        <v>732</v>
      </c>
      <c r="H17595" s="135" t="s">
        <v>2394</v>
      </c>
      <c r="I17595" t="s">
        <v>1454</v>
      </c>
      <c r="J17595" s="20">
        <v>15</v>
      </c>
      <c r="K17595" s="20" t="s">
        <v>3</v>
      </c>
      <c r="L17595" t="s">
        <v>1464</v>
      </c>
      <c r="M17595" s="20">
        <v>5.2</v>
      </c>
      <c r="N17595" s="20">
        <v>3.3</v>
      </c>
      <c r="AE17595">
        <f t="shared" si="274"/>
        <v>2013</v>
      </c>
    </row>
    <row r="17596" spans="1:31" x14ac:dyDescent="0.25">
      <c r="A17596" s="7">
        <v>17593</v>
      </c>
      <c r="B17596" s="8">
        <v>41481</v>
      </c>
      <c r="C17596" t="s">
        <v>3</v>
      </c>
      <c r="D17596" t="s">
        <v>952</v>
      </c>
      <c r="E17596" t="s">
        <v>9</v>
      </c>
      <c r="F17596" t="s">
        <v>1156</v>
      </c>
      <c r="G17596" t="s">
        <v>24</v>
      </c>
      <c r="H17596" s="135" t="s">
        <v>1548</v>
      </c>
      <c r="I17596" t="s">
        <v>1454</v>
      </c>
      <c r="J17596" s="20">
        <v>1</v>
      </c>
      <c r="K17596" s="20" t="s">
        <v>1465</v>
      </c>
      <c r="L17596" t="s">
        <v>1466</v>
      </c>
      <c r="M17596" s="20">
        <v>0.25</v>
      </c>
      <c r="N17596" s="20">
        <v>0.25</v>
      </c>
      <c r="AE17596">
        <f t="shared" si="274"/>
        <v>2013</v>
      </c>
    </row>
    <row r="17597" spans="1:31" x14ac:dyDescent="0.25">
      <c r="A17597" s="7">
        <v>17594</v>
      </c>
      <c r="B17597" s="8">
        <v>41481</v>
      </c>
      <c r="C17597" t="s">
        <v>3</v>
      </c>
      <c r="D17597" t="s">
        <v>984</v>
      </c>
      <c r="E17597" t="s">
        <v>9</v>
      </c>
      <c r="F17597" t="s">
        <v>19</v>
      </c>
      <c r="G17597" t="s">
        <v>895</v>
      </c>
      <c r="H17597" s="135" t="s">
        <v>2718</v>
      </c>
      <c r="I17597" t="s">
        <v>1454</v>
      </c>
      <c r="J17597" s="20">
        <v>15</v>
      </c>
      <c r="K17597" s="20" t="s">
        <v>1465</v>
      </c>
      <c r="L17597" t="s">
        <v>1466</v>
      </c>
      <c r="M17597" s="20">
        <v>3.75</v>
      </c>
      <c r="N17597" s="20">
        <v>3.75</v>
      </c>
      <c r="AE17597">
        <f t="shared" si="274"/>
        <v>2013</v>
      </c>
    </row>
    <row r="17598" spans="1:31" x14ac:dyDescent="0.25">
      <c r="A17598" s="7">
        <v>17595</v>
      </c>
      <c r="B17598" s="8">
        <v>41482</v>
      </c>
      <c r="C17598" t="s">
        <v>3</v>
      </c>
      <c r="D17598" t="s">
        <v>577</v>
      </c>
      <c r="E17598" t="s">
        <v>9</v>
      </c>
      <c r="F17598" t="s">
        <v>651</v>
      </c>
      <c r="G17598" t="s">
        <v>732</v>
      </c>
      <c r="H17598" s="136" t="s">
        <v>2239</v>
      </c>
      <c r="I17598" t="s">
        <v>1454</v>
      </c>
      <c r="J17598" s="20">
        <v>18</v>
      </c>
      <c r="K17598" s="20" t="s">
        <v>9</v>
      </c>
      <c r="L17598" t="s">
        <v>1464</v>
      </c>
      <c r="M17598" s="20">
        <v>3.96</v>
      </c>
      <c r="N17598" s="20">
        <v>6.04</v>
      </c>
      <c r="AE17598">
        <f t="shared" si="274"/>
        <v>2013</v>
      </c>
    </row>
    <row r="17599" spans="1:31" x14ac:dyDescent="0.25">
      <c r="A17599" s="7">
        <v>17596</v>
      </c>
      <c r="B17599" s="8">
        <v>41482</v>
      </c>
      <c r="C17599" t="s">
        <v>3</v>
      </c>
      <c r="D17599" t="s">
        <v>577</v>
      </c>
      <c r="E17599" t="s">
        <v>9</v>
      </c>
      <c r="F17599" t="s">
        <v>651</v>
      </c>
      <c r="G17599" t="s">
        <v>732</v>
      </c>
      <c r="H17599" s="135" t="s">
        <v>2173</v>
      </c>
      <c r="I17599" t="s">
        <v>1454</v>
      </c>
      <c r="J17599" s="20">
        <v>12</v>
      </c>
      <c r="K17599" s="20" t="s">
        <v>9</v>
      </c>
      <c r="L17599" t="s">
        <v>1464</v>
      </c>
      <c r="M17599" s="20">
        <v>2.64</v>
      </c>
      <c r="N17599" s="20">
        <v>4.3599999999999994</v>
      </c>
      <c r="AE17599">
        <f t="shared" si="274"/>
        <v>2013</v>
      </c>
    </row>
    <row r="17600" spans="1:31" x14ac:dyDescent="0.25">
      <c r="A17600" s="7">
        <v>17597</v>
      </c>
      <c r="B17600" s="8">
        <v>41482</v>
      </c>
      <c r="C17600" t="s">
        <v>3</v>
      </c>
      <c r="D17600" t="s">
        <v>577</v>
      </c>
      <c r="E17600" t="s">
        <v>9</v>
      </c>
      <c r="F17600" t="s">
        <v>651</v>
      </c>
      <c r="G17600" t="s">
        <v>732</v>
      </c>
      <c r="H17600" s="135" t="s">
        <v>2326</v>
      </c>
      <c r="I17600" t="s">
        <v>1454</v>
      </c>
      <c r="J17600" s="20">
        <v>8</v>
      </c>
      <c r="K17600" s="20" t="s">
        <v>9</v>
      </c>
      <c r="L17600" t="s">
        <v>1464</v>
      </c>
      <c r="M17600" s="20">
        <v>1.76</v>
      </c>
      <c r="N17600" s="20">
        <v>3.24</v>
      </c>
      <c r="AE17600">
        <f t="shared" si="274"/>
        <v>2013</v>
      </c>
    </row>
    <row r="17601" spans="1:31" x14ac:dyDescent="0.25">
      <c r="A17601" s="7">
        <v>17598</v>
      </c>
      <c r="B17601" s="8">
        <v>41482</v>
      </c>
      <c r="C17601" t="s">
        <v>3</v>
      </c>
      <c r="D17601" t="s">
        <v>577</v>
      </c>
      <c r="E17601" t="s">
        <v>9</v>
      </c>
      <c r="F17601" t="s">
        <v>651</v>
      </c>
      <c r="G17601" t="s">
        <v>648</v>
      </c>
      <c r="H17601" s="135" t="s">
        <v>3225</v>
      </c>
      <c r="I17601" t="s">
        <v>1454</v>
      </c>
      <c r="J17601" s="20">
        <v>15</v>
      </c>
      <c r="K17601" s="20" t="s">
        <v>3</v>
      </c>
      <c r="L17601" t="s">
        <v>1463</v>
      </c>
      <c r="M17601" s="20">
        <v>4.9000000000000004</v>
      </c>
      <c r="N17601" s="20">
        <v>3.6</v>
      </c>
      <c r="AE17601">
        <f t="shared" si="274"/>
        <v>2013</v>
      </c>
    </row>
    <row r="17602" spans="1:31" x14ac:dyDescent="0.25">
      <c r="A17602" s="7">
        <v>17599</v>
      </c>
      <c r="B17602" s="8">
        <v>41482</v>
      </c>
      <c r="C17602" t="s">
        <v>3</v>
      </c>
      <c r="D17602" t="s">
        <v>577</v>
      </c>
      <c r="E17602" t="s">
        <v>9</v>
      </c>
      <c r="F17602" t="s">
        <v>651</v>
      </c>
      <c r="G17602" t="s">
        <v>648</v>
      </c>
      <c r="H17602" s="135" t="s">
        <v>2182</v>
      </c>
      <c r="I17602" t="s">
        <v>1454</v>
      </c>
      <c r="J17602" s="20">
        <v>12</v>
      </c>
      <c r="K17602" s="20" t="s">
        <v>3</v>
      </c>
      <c r="L17602" t="s">
        <v>1464</v>
      </c>
      <c r="M17602" s="20">
        <v>4.3599999999999994</v>
      </c>
      <c r="N17602" s="20">
        <v>2.64</v>
      </c>
      <c r="AE17602">
        <f t="shared" si="274"/>
        <v>2013</v>
      </c>
    </row>
    <row r="17603" spans="1:31" x14ac:dyDescent="0.25">
      <c r="A17603" s="7">
        <v>17600</v>
      </c>
      <c r="B17603" s="8">
        <v>41482</v>
      </c>
      <c r="C17603" t="s">
        <v>3</v>
      </c>
      <c r="D17603" t="s">
        <v>577</v>
      </c>
      <c r="E17603" t="s">
        <v>9</v>
      </c>
      <c r="F17603" t="s">
        <v>651</v>
      </c>
      <c r="G17603" t="s">
        <v>648</v>
      </c>
      <c r="H17603" s="135" t="s">
        <v>2819</v>
      </c>
      <c r="I17603" t="s">
        <v>1454</v>
      </c>
      <c r="J17603" s="20">
        <v>12</v>
      </c>
      <c r="K17603" s="20" t="s">
        <v>9</v>
      </c>
      <c r="L17603" t="s">
        <v>1464</v>
      </c>
      <c r="M17603" s="20">
        <v>2.64</v>
      </c>
      <c r="N17603" s="20">
        <v>4.3599999999999994</v>
      </c>
      <c r="AE17603">
        <f t="shared" si="274"/>
        <v>2013</v>
      </c>
    </row>
    <row r="17604" spans="1:31" x14ac:dyDescent="0.25">
      <c r="A17604" s="7">
        <v>17601</v>
      </c>
      <c r="B17604" s="8">
        <v>41482</v>
      </c>
      <c r="C17604" t="s">
        <v>3</v>
      </c>
      <c r="D17604" t="s">
        <v>1155</v>
      </c>
      <c r="E17604" t="s">
        <v>9</v>
      </c>
      <c r="F17604" t="s">
        <v>667</v>
      </c>
      <c r="G17604" t="s">
        <v>648</v>
      </c>
      <c r="H17604" s="135" t="s">
        <v>2041</v>
      </c>
      <c r="I17604" t="s">
        <v>1454</v>
      </c>
      <c r="J17604" s="20">
        <v>121</v>
      </c>
      <c r="K17604" s="20" t="s">
        <v>9</v>
      </c>
      <c r="L17604" t="s">
        <v>1464</v>
      </c>
      <c r="M17604" s="20">
        <v>26.62</v>
      </c>
      <c r="N17604" s="20">
        <v>34.880000000000003</v>
      </c>
      <c r="AE17604">
        <f t="shared" ref="AE17604:AE17667" si="275">YEAR(B17604)</f>
        <v>2013</v>
      </c>
    </row>
    <row r="17605" spans="1:31" x14ac:dyDescent="0.25">
      <c r="A17605" s="7">
        <v>17602</v>
      </c>
      <c r="B17605" s="8">
        <v>41482</v>
      </c>
      <c r="C17605" t="s">
        <v>3</v>
      </c>
      <c r="D17605" t="s">
        <v>1157</v>
      </c>
      <c r="E17605" t="s">
        <v>9</v>
      </c>
      <c r="F17605" t="s">
        <v>1108</v>
      </c>
      <c r="G17605" t="s">
        <v>895</v>
      </c>
      <c r="H17605" s="135" t="s">
        <v>2640</v>
      </c>
      <c r="I17605" t="s">
        <v>1454</v>
      </c>
      <c r="J17605" s="20">
        <v>19</v>
      </c>
      <c r="K17605" s="20" t="s">
        <v>9</v>
      </c>
      <c r="L17605" t="s">
        <v>1464</v>
      </c>
      <c r="M17605" s="20">
        <v>4.18</v>
      </c>
      <c r="N17605" s="20">
        <v>6.32</v>
      </c>
      <c r="AE17605">
        <f t="shared" si="275"/>
        <v>2013</v>
      </c>
    </row>
    <row r="17606" spans="1:31" x14ac:dyDescent="0.25">
      <c r="A17606" s="7">
        <v>17603</v>
      </c>
      <c r="B17606" s="8">
        <v>41483</v>
      </c>
      <c r="C17606" t="s">
        <v>3</v>
      </c>
      <c r="D17606" t="s">
        <v>1120</v>
      </c>
      <c r="E17606" t="s">
        <v>9</v>
      </c>
      <c r="F17606" t="s">
        <v>667</v>
      </c>
      <c r="G17606" t="s">
        <v>648</v>
      </c>
      <c r="H17606" s="135" t="s">
        <v>2583</v>
      </c>
      <c r="I17606" t="s">
        <v>1454</v>
      </c>
      <c r="J17606" s="20">
        <v>77</v>
      </c>
      <c r="K17606" s="20" t="s">
        <v>9</v>
      </c>
      <c r="L17606" t="s">
        <v>1464</v>
      </c>
      <c r="M17606" s="20">
        <v>16.940000000000001</v>
      </c>
      <c r="N17606" s="20">
        <v>22.56</v>
      </c>
      <c r="AE17606">
        <f t="shared" si="275"/>
        <v>2013</v>
      </c>
    </row>
    <row r="17607" spans="1:31" x14ac:dyDescent="0.25">
      <c r="A17607" s="7">
        <v>17604</v>
      </c>
      <c r="B17607" s="8">
        <v>41484</v>
      </c>
      <c r="C17607" t="s">
        <v>3</v>
      </c>
      <c r="D17607" t="s">
        <v>787</v>
      </c>
      <c r="E17607" t="s">
        <v>9</v>
      </c>
      <c r="F17607" t="s">
        <v>1113</v>
      </c>
      <c r="G17607" t="s">
        <v>24</v>
      </c>
      <c r="H17607" s="135" t="s">
        <v>1508</v>
      </c>
      <c r="I17607" t="s">
        <v>1454</v>
      </c>
      <c r="J17607" s="20">
        <v>8</v>
      </c>
      <c r="K17607" s="20" t="s">
        <v>3</v>
      </c>
      <c r="L17607" t="s">
        <v>1464</v>
      </c>
      <c r="M17607" s="20">
        <v>3.24</v>
      </c>
      <c r="N17607" s="20">
        <v>1.76</v>
      </c>
      <c r="AE17607">
        <f t="shared" si="275"/>
        <v>2013</v>
      </c>
    </row>
    <row r="17608" spans="1:31" x14ac:dyDescent="0.25">
      <c r="A17608" s="7">
        <v>17605</v>
      </c>
      <c r="B17608" s="8">
        <v>41484</v>
      </c>
      <c r="C17608" t="s">
        <v>3</v>
      </c>
      <c r="D17608" t="s">
        <v>973</v>
      </c>
      <c r="E17608" t="s">
        <v>9</v>
      </c>
      <c r="F17608" t="s">
        <v>1053</v>
      </c>
      <c r="G17608" t="s">
        <v>648</v>
      </c>
      <c r="H17608" s="135" t="s">
        <v>3231</v>
      </c>
      <c r="I17608" t="s">
        <v>1455</v>
      </c>
      <c r="J17608" s="20">
        <v>54</v>
      </c>
      <c r="K17608" s="20" t="s">
        <v>9</v>
      </c>
      <c r="L17608" t="s">
        <v>1464</v>
      </c>
      <c r="M17608" s="20">
        <v>5.9399999999999995</v>
      </c>
      <c r="N17608" s="20">
        <v>8.06</v>
      </c>
      <c r="AE17608">
        <f t="shared" si="275"/>
        <v>2013</v>
      </c>
    </row>
    <row r="17609" spans="1:31" x14ac:dyDescent="0.25">
      <c r="A17609" s="7">
        <v>17606</v>
      </c>
      <c r="B17609" s="8">
        <v>41484</v>
      </c>
      <c r="C17609" t="s">
        <v>3</v>
      </c>
      <c r="D17609" t="s">
        <v>1123</v>
      </c>
      <c r="E17609" t="s">
        <v>9</v>
      </c>
      <c r="F17609" t="s">
        <v>1045</v>
      </c>
      <c r="G17609" t="s">
        <v>648</v>
      </c>
      <c r="H17609" s="136" t="s">
        <v>1496</v>
      </c>
      <c r="I17609" t="s">
        <v>1454</v>
      </c>
      <c r="J17609" s="20">
        <v>76</v>
      </c>
      <c r="K17609" s="20" t="s">
        <v>3</v>
      </c>
      <c r="L17609" t="s">
        <v>1464</v>
      </c>
      <c r="M17609" s="20">
        <v>22.28</v>
      </c>
      <c r="N17609" s="20">
        <v>16.72</v>
      </c>
      <c r="AE17609">
        <f t="shared" si="275"/>
        <v>2013</v>
      </c>
    </row>
    <row r="17610" spans="1:31" x14ac:dyDescent="0.25">
      <c r="A17610" s="7">
        <v>17607</v>
      </c>
      <c r="B17610" s="8">
        <v>41484</v>
      </c>
      <c r="C17610" t="s">
        <v>3</v>
      </c>
      <c r="D17610" t="s">
        <v>655</v>
      </c>
      <c r="E17610" t="s">
        <v>9</v>
      </c>
      <c r="F17610" t="s">
        <v>734</v>
      </c>
      <c r="G17610" t="s">
        <v>569</v>
      </c>
      <c r="H17610" s="9" t="s">
        <v>3232</v>
      </c>
      <c r="I17610" t="s">
        <v>1454</v>
      </c>
      <c r="J17610" s="20">
        <v>23</v>
      </c>
      <c r="K17610" s="20" t="s">
        <v>9</v>
      </c>
      <c r="L17610" t="s">
        <v>1463</v>
      </c>
      <c r="M17610" s="20">
        <v>5.52</v>
      </c>
      <c r="N17610" s="20">
        <v>6.98</v>
      </c>
      <c r="AE17610">
        <f t="shared" si="275"/>
        <v>2013</v>
      </c>
    </row>
    <row r="17611" spans="1:31" x14ac:dyDescent="0.25">
      <c r="A17611" s="7">
        <v>17608</v>
      </c>
      <c r="B17611" s="8">
        <v>41485</v>
      </c>
      <c r="C17611" t="s">
        <v>3</v>
      </c>
      <c r="D17611" t="s">
        <v>1123</v>
      </c>
      <c r="E17611" t="s">
        <v>9</v>
      </c>
      <c r="F17611" t="s">
        <v>867</v>
      </c>
      <c r="G17611" t="s">
        <v>648</v>
      </c>
      <c r="H17611" s="136" t="s">
        <v>1496</v>
      </c>
      <c r="I17611" t="s">
        <v>1456</v>
      </c>
      <c r="J17611" s="20">
        <v>15</v>
      </c>
      <c r="K17611" s="20" t="s">
        <v>1465</v>
      </c>
      <c r="L17611" t="s">
        <v>1466</v>
      </c>
      <c r="M17611" s="20">
        <v>3.75</v>
      </c>
      <c r="N17611" s="20">
        <v>3.75</v>
      </c>
      <c r="O17611" t="s">
        <v>3</v>
      </c>
      <c r="P17611" s="13" t="s">
        <v>518</v>
      </c>
      <c r="Q17611" t="s">
        <v>3</v>
      </c>
      <c r="R17611" t="s">
        <v>163</v>
      </c>
      <c r="S17611" t="s">
        <v>3</v>
      </c>
      <c r="T17611" t="s">
        <v>1163</v>
      </c>
      <c r="U17611" t="s">
        <v>9</v>
      </c>
      <c r="V17611" t="s">
        <v>1045</v>
      </c>
      <c r="W17611" t="s">
        <v>9</v>
      </c>
      <c r="X17611" t="s">
        <v>1156</v>
      </c>
      <c r="Y17611" t="s">
        <v>9</v>
      </c>
      <c r="Z17611" t="s">
        <v>19</v>
      </c>
      <c r="AA17611" t="s">
        <v>1465</v>
      </c>
      <c r="AC17611" t="s">
        <v>1465</v>
      </c>
      <c r="AE17611">
        <f t="shared" si="275"/>
        <v>2013</v>
      </c>
    </row>
    <row r="17612" spans="1:31" x14ac:dyDescent="0.25">
      <c r="A17612" s="7">
        <v>17609</v>
      </c>
      <c r="B17612" s="8">
        <v>41486</v>
      </c>
      <c r="C17612" t="s">
        <v>3</v>
      </c>
      <c r="D17612" t="s">
        <v>518</v>
      </c>
      <c r="E17612" t="s">
        <v>9</v>
      </c>
      <c r="F17612" t="s">
        <v>45</v>
      </c>
      <c r="G17612" t="s">
        <v>377</v>
      </c>
      <c r="H17612" s="136" t="s">
        <v>1598</v>
      </c>
      <c r="I17612" t="s">
        <v>1454</v>
      </c>
      <c r="J17612" s="20">
        <v>30</v>
      </c>
      <c r="K17612" s="20" t="s">
        <v>1465</v>
      </c>
      <c r="L17612" t="s">
        <v>1466</v>
      </c>
      <c r="M17612" s="20">
        <v>7.5</v>
      </c>
      <c r="N17612" s="20">
        <v>7.5</v>
      </c>
      <c r="AE17612">
        <f t="shared" si="275"/>
        <v>2013</v>
      </c>
    </row>
    <row r="17613" spans="1:31" x14ac:dyDescent="0.25">
      <c r="A17613" s="7">
        <v>17610</v>
      </c>
      <c r="B17613" s="8">
        <v>41486</v>
      </c>
      <c r="C17613" t="s">
        <v>3</v>
      </c>
      <c r="D17613" t="s">
        <v>1182</v>
      </c>
      <c r="E17613" t="s">
        <v>9</v>
      </c>
      <c r="F17613" t="s">
        <v>1190</v>
      </c>
      <c r="G17613" t="s">
        <v>648</v>
      </c>
      <c r="H17613" s="135" t="s">
        <v>1885</v>
      </c>
      <c r="I17613" t="s">
        <v>1454</v>
      </c>
      <c r="J17613" s="20">
        <v>5</v>
      </c>
      <c r="K17613" s="20" t="s">
        <v>3</v>
      </c>
      <c r="L17613" t="s">
        <v>1463</v>
      </c>
      <c r="M17613" s="20">
        <v>2.2999999999999998</v>
      </c>
      <c r="N17613" s="20">
        <v>1.2</v>
      </c>
      <c r="AE17613">
        <f t="shared" si="275"/>
        <v>2013</v>
      </c>
    </row>
    <row r="17614" spans="1:31" x14ac:dyDescent="0.25">
      <c r="A17614" s="7">
        <v>17611</v>
      </c>
      <c r="B17614" s="8">
        <v>41487</v>
      </c>
      <c r="C17614" t="s">
        <v>3</v>
      </c>
      <c r="D17614" t="s">
        <v>973</v>
      </c>
      <c r="E17614" t="s">
        <v>9</v>
      </c>
      <c r="F17614" t="s">
        <v>1093</v>
      </c>
      <c r="G17614" t="s">
        <v>895</v>
      </c>
      <c r="H17614" s="136" t="s">
        <v>3137</v>
      </c>
      <c r="I17614" t="s">
        <v>1454</v>
      </c>
      <c r="J17614" s="20">
        <v>37</v>
      </c>
      <c r="K17614" s="20" t="s">
        <v>9</v>
      </c>
      <c r="L17614" t="s">
        <v>1464</v>
      </c>
      <c r="M17614" s="20">
        <v>8.14</v>
      </c>
      <c r="N17614" s="20">
        <v>11.36</v>
      </c>
      <c r="AE17614">
        <f t="shared" si="275"/>
        <v>2013</v>
      </c>
    </row>
    <row r="17615" spans="1:31" x14ac:dyDescent="0.25">
      <c r="A17615" s="7">
        <v>17612</v>
      </c>
      <c r="B17615" s="8">
        <v>41488</v>
      </c>
      <c r="C17615" t="s">
        <v>3</v>
      </c>
      <c r="D17615" t="s">
        <v>1182</v>
      </c>
      <c r="E17615" t="s">
        <v>9</v>
      </c>
      <c r="F17615" t="s">
        <v>1113</v>
      </c>
      <c r="G17615" t="s">
        <v>895</v>
      </c>
      <c r="H17615" s="135" t="s">
        <v>2531</v>
      </c>
      <c r="I17615" t="s">
        <v>1454</v>
      </c>
      <c r="J17615" s="20">
        <v>10</v>
      </c>
      <c r="K17615" s="20" t="s">
        <v>9</v>
      </c>
      <c r="L17615" t="s">
        <v>1463</v>
      </c>
      <c r="M17615" s="20">
        <v>2.4</v>
      </c>
      <c r="N17615" s="20">
        <v>3.6</v>
      </c>
      <c r="AE17615">
        <f t="shared" si="275"/>
        <v>2013</v>
      </c>
    </row>
    <row r="17616" spans="1:31" x14ac:dyDescent="0.25">
      <c r="A17616" s="7">
        <v>17613</v>
      </c>
      <c r="B17616" s="8">
        <v>41488</v>
      </c>
      <c r="C17616" t="s">
        <v>3</v>
      </c>
      <c r="D17616" t="s">
        <v>1157</v>
      </c>
      <c r="E17616" t="s">
        <v>9</v>
      </c>
      <c r="F17616" t="s">
        <v>1108</v>
      </c>
      <c r="G17616" t="s">
        <v>895</v>
      </c>
      <c r="H17616" s="135" t="s">
        <v>2640</v>
      </c>
      <c r="I17616" t="s">
        <v>1454</v>
      </c>
      <c r="J17616" s="20">
        <v>27</v>
      </c>
      <c r="K17616" s="20" t="s">
        <v>9</v>
      </c>
      <c r="L17616" t="s">
        <v>1464</v>
      </c>
      <c r="M17616" s="20">
        <v>5.9399999999999995</v>
      </c>
      <c r="N17616" s="20">
        <v>8.56</v>
      </c>
      <c r="AE17616">
        <f t="shared" si="275"/>
        <v>2013</v>
      </c>
    </row>
    <row r="17617" spans="1:31" x14ac:dyDescent="0.25">
      <c r="A17617" s="7">
        <v>17614</v>
      </c>
      <c r="B17617" s="8">
        <v>41489</v>
      </c>
      <c r="C17617" t="s">
        <v>3</v>
      </c>
      <c r="D17617" t="s">
        <v>543</v>
      </c>
      <c r="E17617" t="s">
        <v>9</v>
      </c>
      <c r="F17617" t="s">
        <v>427</v>
      </c>
      <c r="G17617" t="s">
        <v>633</v>
      </c>
      <c r="H17617" s="136" t="s">
        <v>3233</v>
      </c>
      <c r="I17617" t="s">
        <v>1454</v>
      </c>
      <c r="J17617" s="20">
        <v>46</v>
      </c>
      <c r="K17617" s="20" t="s">
        <v>9</v>
      </c>
      <c r="L17617" t="s">
        <v>1464</v>
      </c>
      <c r="M17617" s="20">
        <v>10.120000000000001</v>
      </c>
      <c r="N17617" s="20">
        <v>13.879999999999999</v>
      </c>
      <c r="AE17617">
        <f t="shared" si="275"/>
        <v>2013</v>
      </c>
    </row>
    <row r="17618" spans="1:31" x14ac:dyDescent="0.25">
      <c r="A17618" s="7">
        <v>17615</v>
      </c>
      <c r="B17618" s="8">
        <v>41489</v>
      </c>
      <c r="C17618" t="s">
        <v>3</v>
      </c>
      <c r="D17618" t="s">
        <v>614</v>
      </c>
      <c r="E17618" t="s">
        <v>9</v>
      </c>
      <c r="F17618" t="s">
        <v>427</v>
      </c>
      <c r="G17618" t="s">
        <v>929</v>
      </c>
      <c r="H17618" s="135" t="s">
        <v>3234</v>
      </c>
      <c r="I17618" t="s">
        <v>1456</v>
      </c>
      <c r="J17618" s="20">
        <v>25</v>
      </c>
      <c r="K17618" s="20" t="s">
        <v>9</v>
      </c>
      <c r="L17618" t="s">
        <v>1464</v>
      </c>
      <c r="M17618" s="20">
        <v>5.5</v>
      </c>
      <c r="N17618" s="20">
        <v>8</v>
      </c>
      <c r="O17618" t="s">
        <v>9</v>
      </c>
      <c r="P17618" s="13" t="s">
        <v>805</v>
      </c>
      <c r="Q17618" t="s">
        <v>9</v>
      </c>
      <c r="R17618" t="s">
        <v>1106</v>
      </c>
      <c r="S17618" t="s">
        <v>3</v>
      </c>
      <c r="T17618" t="s">
        <v>851</v>
      </c>
      <c r="U17618" t="s">
        <v>3</v>
      </c>
      <c r="V17618" t="s">
        <v>31</v>
      </c>
      <c r="W17618" t="s">
        <v>3</v>
      </c>
      <c r="X17618" t="s">
        <v>832</v>
      </c>
      <c r="Y17618" t="s">
        <v>1465</v>
      </c>
      <c r="AA17618" t="s">
        <v>1465</v>
      </c>
      <c r="AC17618" t="s">
        <v>1465</v>
      </c>
      <c r="AE17618">
        <f t="shared" si="275"/>
        <v>2013</v>
      </c>
    </row>
    <row r="17619" spans="1:31" x14ac:dyDescent="0.25">
      <c r="A17619" s="7">
        <v>17616</v>
      </c>
      <c r="B17619" s="8">
        <v>41489</v>
      </c>
      <c r="C17619" t="s">
        <v>3</v>
      </c>
      <c r="D17619" t="s">
        <v>465</v>
      </c>
      <c r="E17619" t="s">
        <v>9</v>
      </c>
      <c r="F17619" t="s">
        <v>427</v>
      </c>
      <c r="G17619" t="s">
        <v>1016</v>
      </c>
      <c r="H17619" s="9" t="s">
        <v>3235</v>
      </c>
      <c r="I17619" t="s">
        <v>1454</v>
      </c>
      <c r="J17619" s="20">
        <v>22</v>
      </c>
      <c r="K17619" s="20" t="s">
        <v>9</v>
      </c>
      <c r="L17619" t="s">
        <v>1463</v>
      </c>
      <c r="M17619" s="20">
        <v>5.28</v>
      </c>
      <c r="N17619" s="20">
        <v>6.72</v>
      </c>
      <c r="AE17619">
        <f t="shared" si="275"/>
        <v>2013</v>
      </c>
    </row>
    <row r="17620" spans="1:31" x14ac:dyDescent="0.25">
      <c r="A17620" s="7">
        <v>17617</v>
      </c>
      <c r="B17620" s="8">
        <v>41489</v>
      </c>
      <c r="C17620" t="s">
        <v>3</v>
      </c>
      <c r="D17620" t="s">
        <v>543</v>
      </c>
      <c r="E17620" t="s">
        <v>9</v>
      </c>
      <c r="F17620" t="s">
        <v>45</v>
      </c>
      <c r="G17620" t="s">
        <v>1170</v>
      </c>
      <c r="H17620" s="135" t="s">
        <v>3236</v>
      </c>
      <c r="I17620" t="s">
        <v>1454</v>
      </c>
      <c r="J17620" s="20">
        <v>27</v>
      </c>
      <c r="K17620" s="20" t="s">
        <v>3</v>
      </c>
      <c r="L17620" t="s">
        <v>1464</v>
      </c>
      <c r="M17620" s="20">
        <v>8.56</v>
      </c>
      <c r="N17620" s="20">
        <v>5.9399999999999995</v>
      </c>
      <c r="AE17620">
        <f t="shared" si="275"/>
        <v>2013</v>
      </c>
    </row>
    <row r="17621" spans="1:31" x14ac:dyDescent="0.25">
      <c r="A17621" s="7">
        <v>17618</v>
      </c>
      <c r="B17621" s="8">
        <v>41489</v>
      </c>
      <c r="C17621" t="s">
        <v>3</v>
      </c>
      <c r="D17621" t="s">
        <v>868</v>
      </c>
      <c r="E17621" t="s">
        <v>9</v>
      </c>
      <c r="F17621" t="s">
        <v>427</v>
      </c>
      <c r="G17621" t="s">
        <v>648</v>
      </c>
      <c r="H17621" s="9" t="s">
        <v>2957</v>
      </c>
      <c r="I17621" t="s">
        <v>1456</v>
      </c>
      <c r="J17621" s="20">
        <v>66</v>
      </c>
      <c r="K17621" s="20" t="s">
        <v>9</v>
      </c>
      <c r="L17621" t="s">
        <v>1464</v>
      </c>
      <c r="M17621" s="20">
        <v>14.52</v>
      </c>
      <c r="N17621" s="20">
        <v>19.48</v>
      </c>
      <c r="O17621" t="s">
        <v>9</v>
      </c>
      <c r="P17621" s="13" t="s">
        <v>54</v>
      </c>
      <c r="Q17621" t="s">
        <v>9</v>
      </c>
      <c r="R17621" t="s">
        <v>55</v>
      </c>
      <c r="S17621" t="s">
        <v>3</v>
      </c>
      <c r="T17621" t="s">
        <v>779</v>
      </c>
      <c r="U17621" t="s">
        <v>3</v>
      </c>
      <c r="V17621" t="s">
        <v>1018</v>
      </c>
      <c r="W17621" t="s">
        <v>1465</v>
      </c>
      <c r="Y17621" t="s">
        <v>1465</v>
      </c>
      <c r="AA17621" t="s">
        <v>1465</v>
      </c>
      <c r="AC17621" t="s">
        <v>1465</v>
      </c>
      <c r="AE17621">
        <f t="shared" si="275"/>
        <v>2013</v>
      </c>
    </row>
    <row r="17622" spans="1:31" x14ac:dyDescent="0.25">
      <c r="A17622" s="7">
        <v>17619</v>
      </c>
      <c r="B17622" s="8">
        <v>41490</v>
      </c>
      <c r="C17622" t="s">
        <v>3</v>
      </c>
      <c r="D17622" t="s">
        <v>543</v>
      </c>
      <c r="E17622" t="s">
        <v>9</v>
      </c>
      <c r="F17622" t="s">
        <v>521</v>
      </c>
      <c r="G17622" t="s">
        <v>377</v>
      </c>
      <c r="H17622" s="135" t="s">
        <v>1601</v>
      </c>
      <c r="I17622" t="s">
        <v>1454</v>
      </c>
      <c r="J17622" s="20">
        <v>24</v>
      </c>
      <c r="K17622" s="20" t="s">
        <v>9</v>
      </c>
      <c r="L17622" t="s">
        <v>1464</v>
      </c>
      <c r="M17622" s="20">
        <v>5.28</v>
      </c>
      <c r="N17622" s="20">
        <v>7.72</v>
      </c>
      <c r="AE17622">
        <f t="shared" si="275"/>
        <v>2013</v>
      </c>
    </row>
    <row r="17623" spans="1:31" x14ac:dyDescent="0.25">
      <c r="A17623" s="7">
        <v>17620</v>
      </c>
      <c r="B17623" s="8">
        <v>41491</v>
      </c>
      <c r="C17623" t="s">
        <v>3</v>
      </c>
      <c r="D17623" t="s">
        <v>828</v>
      </c>
      <c r="E17623" t="s">
        <v>9</v>
      </c>
      <c r="F17623" t="s">
        <v>171</v>
      </c>
      <c r="G17623" t="s">
        <v>648</v>
      </c>
      <c r="H17623" s="136" t="s">
        <v>1496</v>
      </c>
      <c r="I17623" t="s">
        <v>1458</v>
      </c>
      <c r="J17623" s="20">
        <v>16</v>
      </c>
      <c r="K17623" s="20" t="s">
        <v>9</v>
      </c>
      <c r="L17623" t="s">
        <v>1464</v>
      </c>
      <c r="M17623" s="20">
        <v>10</v>
      </c>
      <c r="N17623" s="20">
        <v>30</v>
      </c>
      <c r="AE17623">
        <f t="shared" si="275"/>
        <v>2013</v>
      </c>
    </row>
    <row r="17624" spans="1:31" x14ac:dyDescent="0.25">
      <c r="A17624" s="7">
        <v>17621</v>
      </c>
      <c r="B17624" s="8">
        <v>41492</v>
      </c>
      <c r="C17624" t="s">
        <v>3</v>
      </c>
      <c r="D17624" t="s">
        <v>1192</v>
      </c>
      <c r="E17624" t="s">
        <v>9</v>
      </c>
      <c r="F17624" t="s">
        <v>286</v>
      </c>
      <c r="G17624" t="s">
        <v>732</v>
      </c>
      <c r="H17624" s="135" t="s">
        <v>1496</v>
      </c>
      <c r="I17624" t="s">
        <v>1454</v>
      </c>
      <c r="J17624" s="20">
        <v>12</v>
      </c>
      <c r="K17624" s="20" t="s">
        <v>3</v>
      </c>
      <c r="L17624" t="s">
        <v>1464</v>
      </c>
      <c r="M17624" s="20">
        <v>4.3599999999999994</v>
      </c>
      <c r="N17624" s="20">
        <v>2.64</v>
      </c>
      <c r="AE17624">
        <f t="shared" si="275"/>
        <v>2013</v>
      </c>
    </row>
    <row r="17625" spans="1:31" x14ac:dyDescent="0.25">
      <c r="A17625" s="7">
        <v>17622</v>
      </c>
      <c r="B17625" s="8">
        <v>41494</v>
      </c>
      <c r="C17625" t="s">
        <v>3</v>
      </c>
      <c r="D17625" t="s">
        <v>233</v>
      </c>
      <c r="E17625" t="s">
        <v>9</v>
      </c>
      <c r="F17625" t="s">
        <v>543</v>
      </c>
      <c r="G17625" t="s">
        <v>714</v>
      </c>
      <c r="H17625" s="135" t="s">
        <v>1496</v>
      </c>
      <c r="I17625" t="s">
        <v>1454</v>
      </c>
      <c r="J17625" s="20">
        <v>44</v>
      </c>
      <c r="K17625" s="20" t="s">
        <v>3</v>
      </c>
      <c r="L17625" t="s">
        <v>1464</v>
      </c>
      <c r="M17625" s="20">
        <v>13.32</v>
      </c>
      <c r="N17625" s="20">
        <v>9.68</v>
      </c>
      <c r="AE17625">
        <f t="shared" si="275"/>
        <v>2013</v>
      </c>
    </row>
    <row r="17626" spans="1:31" x14ac:dyDescent="0.25">
      <c r="A17626" s="7">
        <v>17623</v>
      </c>
      <c r="B17626" s="8">
        <v>41494</v>
      </c>
      <c r="C17626" t="s">
        <v>3</v>
      </c>
      <c r="D17626" t="s">
        <v>1085</v>
      </c>
      <c r="E17626" t="s">
        <v>9</v>
      </c>
      <c r="F17626" t="s">
        <v>667</v>
      </c>
      <c r="G17626" t="s">
        <v>929</v>
      </c>
      <c r="H17626" s="135" t="s">
        <v>2807</v>
      </c>
      <c r="I17626" t="s">
        <v>1456</v>
      </c>
      <c r="J17626" s="20">
        <v>81</v>
      </c>
      <c r="K17626" s="20" t="s">
        <v>3</v>
      </c>
      <c r="L17626" t="s">
        <v>1464</v>
      </c>
      <c r="M17626" s="20">
        <v>23.68</v>
      </c>
      <c r="N17626" s="20">
        <v>17.82</v>
      </c>
      <c r="O17626" t="s">
        <v>3</v>
      </c>
      <c r="P17626" s="13" t="s">
        <v>711</v>
      </c>
      <c r="Q17626" t="s">
        <v>3</v>
      </c>
      <c r="R17626" t="s">
        <v>668</v>
      </c>
      <c r="S17626" t="s">
        <v>3</v>
      </c>
      <c r="T17626" t="s">
        <v>1192</v>
      </c>
      <c r="U17626" t="s">
        <v>9</v>
      </c>
      <c r="V17626" t="s">
        <v>188</v>
      </c>
      <c r="W17626" t="s">
        <v>9</v>
      </c>
      <c r="X17626" t="s">
        <v>911</v>
      </c>
      <c r="Y17626" t="s">
        <v>9</v>
      </c>
      <c r="Z17626" t="s">
        <v>1093</v>
      </c>
      <c r="AA17626" t="s">
        <v>1465</v>
      </c>
      <c r="AC17626" t="s">
        <v>1465</v>
      </c>
      <c r="AE17626">
        <f t="shared" si="275"/>
        <v>2013</v>
      </c>
    </row>
    <row r="17627" spans="1:31" x14ac:dyDescent="0.25">
      <c r="A17627" s="7">
        <v>17624</v>
      </c>
      <c r="B17627" s="8">
        <v>41495</v>
      </c>
      <c r="C17627" t="s">
        <v>3</v>
      </c>
      <c r="D17627" t="s">
        <v>667</v>
      </c>
      <c r="E17627" t="s">
        <v>9</v>
      </c>
      <c r="F17627" t="s">
        <v>543</v>
      </c>
      <c r="G17627" t="s">
        <v>929</v>
      </c>
      <c r="H17627" s="135" t="s">
        <v>2678</v>
      </c>
      <c r="I17627" t="s">
        <v>1454</v>
      </c>
      <c r="J17627" s="20">
        <v>22</v>
      </c>
      <c r="K17627" s="20" t="s">
        <v>3</v>
      </c>
      <c r="L17627" t="s">
        <v>1464</v>
      </c>
      <c r="M17627" s="20">
        <v>7.16</v>
      </c>
      <c r="N17627" s="20">
        <v>4.84</v>
      </c>
      <c r="AE17627">
        <f t="shared" si="275"/>
        <v>2013</v>
      </c>
    </row>
    <row r="17628" spans="1:31" x14ac:dyDescent="0.25">
      <c r="A17628" s="7">
        <v>17625</v>
      </c>
      <c r="B17628" s="8">
        <v>41495</v>
      </c>
      <c r="C17628" t="s">
        <v>3</v>
      </c>
      <c r="D17628" t="s">
        <v>1192</v>
      </c>
      <c r="E17628" t="s">
        <v>9</v>
      </c>
      <c r="F17628" t="s">
        <v>286</v>
      </c>
      <c r="G17628" t="s">
        <v>732</v>
      </c>
      <c r="H17628" s="135" t="s">
        <v>1496</v>
      </c>
      <c r="I17628" t="s">
        <v>1454</v>
      </c>
      <c r="J17628" s="20">
        <v>26</v>
      </c>
      <c r="K17628" s="20" t="s">
        <v>3</v>
      </c>
      <c r="L17628" t="s">
        <v>1463</v>
      </c>
      <c r="M17628" s="20">
        <v>7.76</v>
      </c>
      <c r="N17628" s="20">
        <v>6.24</v>
      </c>
      <c r="AE17628">
        <f t="shared" si="275"/>
        <v>2013</v>
      </c>
    </row>
    <row r="17629" spans="1:31" x14ac:dyDescent="0.25">
      <c r="A17629" s="7">
        <v>17626</v>
      </c>
      <c r="B17629" s="8">
        <v>41496</v>
      </c>
      <c r="C17629" t="s">
        <v>3</v>
      </c>
      <c r="D17629" t="s">
        <v>1192</v>
      </c>
      <c r="E17629" t="s">
        <v>9</v>
      </c>
      <c r="F17629" t="s">
        <v>1156</v>
      </c>
      <c r="G17629" t="s">
        <v>714</v>
      </c>
      <c r="H17629" s="135" t="s">
        <v>1496</v>
      </c>
      <c r="I17629" t="s">
        <v>1454</v>
      </c>
      <c r="J17629" s="20">
        <v>37</v>
      </c>
      <c r="K17629" s="20" t="s">
        <v>3</v>
      </c>
      <c r="L17629" t="s">
        <v>1463</v>
      </c>
      <c r="M17629" s="20">
        <v>10.62</v>
      </c>
      <c r="N17629" s="20">
        <v>8.8800000000000008</v>
      </c>
      <c r="AE17629">
        <f t="shared" si="275"/>
        <v>2013</v>
      </c>
    </row>
    <row r="17630" spans="1:31" x14ac:dyDescent="0.25">
      <c r="A17630" s="7">
        <v>17627</v>
      </c>
      <c r="B17630" s="8">
        <v>41496</v>
      </c>
      <c r="C17630" t="s">
        <v>3</v>
      </c>
      <c r="D17630" t="s">
        <v>577</v>
      </c>
      <c r="E17630" t="s">
        <v>9</v>
      </c>
      <c r="F17630" t="s">
        <v>651</v>
      </c>
      <c r="G17630" t="s">
        <v>65</v>
      </c>
      <c r="H17630" s="135" t="s">
        <v>1562</v>
      </c>
      <c r="I17630" t="s">
        <v>1454</v>
      </c>
      <c r="J17630" s="20">
        <v>12</v>
      </c>
      <c r="K17630" s="20" t="s">
        <v>1465</v>
      </c>
      <c r="L17630" t="s">
        <v>1466</v>
      </c>
      <c r="M17630" s="20">
        <v>3</v>
      </c>
      <c r="N17630" s="20">
        <v>3</v>
      </c>
      <c r="AE17630">
        <f t="shared" si="275"/>
        <v>2013</v>
      </c>
    </row>
    <row r="17631" spans="1:31" x14ac:dyDescent="0.25">
      <c r="A17631" s="7">
        <v>17628</v>
      </c>
      <c r="B17631" s="8">
        <v>41496</v>
      </c>
      <c r="C17631" t="s">
        <v>3</v>
      </c>
      <c r="D17631" t="s">
        <v>577</v>
      </c>
      <c r="E17631" t="s">
        <v>9</v>
      </c>
      <c r="F17631" t="s">
        <v>651</v>
      </c>
      <c r="G17631" t="s">
        <v>65</v>
      </c>
      <c r="H17631" s="135" t="s">
        <v>1535</v>
      </c>
      <c r="I17631" t="s">
        <v>1454</v>
      </c>
      <c r="J17631" s="20">
        <v>7</v>
      </c>
      <c r="K17631" s="20" t="s">
        <v>3</v>
      </c>
      <c r="L17631" t="s">
        <v>1464</v>
      </c>
      <c r="M17631" s="20">
        <v>2.96</v>
      </c>
      <c r="N17631" s="20">
        <v>1.54</v>
      </c>
      <c r="AE17631">
        <f t="shared" si="275"/>
        <v>2013</v>
      </c>
    </row>
    <row r="17632" spans="1:31" x14ac:dyDescent="0.25">
      <c r="A17632" s="7">
        <v>17629</v>
      </c>
      <c r="B17632" s="8">
        <v>41496</v>
      </c>
      <c r="C17632" t="s">
        <v>3</v>
      </c>
      <c r="D17632" t="s">
        <v>577</v>
      </c>
      <c r="E17632" t="s">
        <v>9</v>
      </c>
      <c r="F17632" t="s">
        <v>651</v>
      </c>
      <c r="G17632" t="s">
        <v>65</v>
      </c>
      <c r="H17632" s="135" t="s">
        <v>1584</v>
      </c>
      <c r="I17632" t="s">
        <v>1454</v>
      </c>
      <c r="J17632" s="20">
        <v>10</v>
      </c>
      <c r="K17632" s="20" t="s">
        <v>3</v>
      </c>
      <c r="L17632" t="s">
        <v>1464</v>
      </c>
      <c r="M17632" s="20">
        <v>3.8</v>
      </c>
      <c r="N17632" s="20">
        <v>2.2000000000000002</v>
      </c>
      <c r="AE17632">
        <f t="shared" si="275"/>
        <v>2013</v>
      </c>
    </row>
    <row r="17633" spans="1:31" x14ac:dyDescent="0.25">
      <c r="A17633" s="7">
        <v>17630</v>
      </c>
      <c r="B17633" s="8">
        <v>41496</v>
      </c>
      <c r="C17633" t="s">
        <v>3</v>
      </c>
      <c r="D17633" t="s">
        <v>577</v>
      </c>
      <c r="E17633" t="s">
        <v>9</v>
      </c>
      <c r="F17633" t="s">
        <v>651</v>
      </c>
      <c r="G17633" t="s">
        <v>17</v>
      </c>
      <c r="H17633" s="135" t="s">
        <v>1573</v>
      </c>
      <c r="I17633" t="s">
        <v>1454</v>
      </c>
      <c r="J17633" s="20">
        <v>21</v>
      </c>
      <c r="K17633" s="20" t="s">
        <v>1465</v>
      </c>
      <c r="L17633" t="s">
        <v>1466</v>
      </c>
      <c r="M17633" s="20">
        <v>5.25</v>
      </c>
      <c r="N17633" s="20">
        <v>5.25</v>
      </c>
      <c r="AE17633">
        <f t="shared" si="275"/>
        <v>2013</v>
      </c>
    </row>
    <row r="17634" spans="1:31" x14ac:dyDescent="0.25">
      <c r="A17634" s="7">
        <v>17631</v>
      </c>
      <c r="B17634" s="8">
        <v>41496</v>
      </c>
      <c r="C17634" t="s">
        <v>3</v>
      </c>
      <c r="D17634" t="s">
        <v>518</v>
      </c>
      <c r="E17634" t="s">
        <v>9</v>
      </c>
      <c r="F17634" t="s">
        <v>338</v>
      </c>
      <c r="G17634" t="s">
        <v>870</v>
      </c>
      <c r="H17634" s="135" t="s">
        <v>1496</v>
      </c>
      <c r="I17634" t="s">
        <v>1454</v>
      </c>
      <c r="J17634" s="20">
        <v>31</v>
      </c>
      <c r="K17634" s="20" t="s">
        <v>3</v>
      </c>
      <c r="L17634" t="s">
        <v>1464</v>
      </c>
      <c r="M17634" s="20">
        <v>9.68</v>
      </c>
      <c r="N17634" s="20">
        <v>6.82</v>
      </c>
      <c r="AE17634">
        <f t="shared" si="275"/>
        <v>2013</v>
      </c>
    </row>
    <row r="17635" spans="1:31" x14ac:dyDescent="0.25">
      <c r="A17635" s="7">
        <v>17632</v>
      </c>
      <c r="B17635" s="8">
        <v>41497</v>
      </c>
      <c r="C17635" t="s">
        <v>3</v>
      </c>
      <c r="D17635" t="s">
        <v>543</v>
      </c>
      <c r="E17635" t="s">
        <v>9</v>
      </c>
      <c r="F17635" t="s">
        <v>521</v>
      </c>
      <c r="G17635" t="s">
        <v>1170</v>
      </c>
      <c r="H17635" s="136" t="s">
        <v>3237</v>
      </c>
      <c r="I17635" t="s">
        <v>1454</v>
      </c>
      <c r="J17635" s="20">
        <v>28</v>
      </c>
      <c r="K17635" s="20" t="s">
        <v>1465</v>
      </c>
      <c r="L17635" t="s">
        <v>1466</v>
      </c>
      <c r="M17635" s="20">
        <v>7</v>
      </c>
      <c r="N17635" s="20">
        <v>7</v>
      </c>
      <c r="AE17635">
        <f t="shared" si="275"/>
        <v>2013</v>
      </c>
    </row>
    <row r="17636" spans="1:31" x14ac:dyDescent="0.25">
      <c r="A17636" s="7">
        <v>17633</v>
      </c>
      <c r="B17636" s="8">
        <v>41498</v>
      </c>
      <c r="C17636" t="s">
        <v>3</v>
      </c>
      <c r="D17636" t="s">
        <v>786</v>
      </c>
      <c r="E17636" t="s">
        <v>9</v>
      </c>
      <c r="F17636" t="s">
        <v>381</v>
      </c>
      <c r="G17636" t="s">
        <v>377</v>
      </c>
      <c r="H17636" s="135" t="s">
        <v>1585</v>
      </c>
      <c r="I17636" t="s">
        <v>1454</v>
      </c>
      <c r="J17636" s="20">
        <v>12</v>
      </c>
      <c r="K17636" s="20" t="s">
        <v>3</v>
      </c>
      <c r="L17636" t="s">
        <v>1463</v>
      </c>
      <c r="M17636" s="20">
        <v>4.12</v>
      </c>
      <c r="N17636" s="20">
        <v>2.88</v>
      </c>
      <c r="AE17636">
        <f t="shared" si="275"/>
        <v>2013</v>
      </c>
    </row>
    <row r="17637" spans="1:31" x14ac:dyDescent="0.25">
      <c r="A17637" s="7">
        <v>17634</v>
      </c>
      <c r="B17637" s="8">
        <v>41498</v>
      </c>
      <c r="C17637" t="s">
        <v>3</v>
      </c>
      <c r="D17637" t="s">
        <v>786</v>
      </c>
      <c r="E17637" t="s">
        <v>9</v>
      </c>
      <c r="F17637" t="s">
        <v>1131</v>
      </c>
      <c r="G17637" t="s">
        <v>377</v>
      </c>
      <c r="H17637" s="135" t="s">
        <v>1496</v>
      </c>
      <c r="I17637" t="s">
        <v>1454</v>
      </c>
      <c r="J17637" s="20">
        <v>32</v>
      </c>
      <c r="K17637" s="20" t="s">
        <v>3</v>
      </c>
      <c r="L17637" t="s">
        <v>1464</v>
      </c>
      <c r="M17637" s="20">
        <v>9.9600000000000009</v>
      </c>
      <c r="N17637" s="20">
        <v>7.04</v>
      </c>
      <c r="AE17637">
        <f t="shared" si="275"/>
        <v>2013</v>
      </c>
    </row>
    <row r="17638" spans="1:31" x14ac:dyDescent="0.25">
      <c r="A17638" s="7">
        <v>17635</v>
      </c>
      <c r="B17638" s="8">
        <v>41498</v>
      </c>
      <c r="C17638" t="s">
        <v>3</v>
      </c>
      <c r="D17638" t="s">
        <v>1192</v>
      </c>
      <c r="E17638" t="s">
        <v>9</v>
      </c>
      <c r="F17638" t="s">
        <v>872</v>
      </c>
      <c r="G17638" t="s">
        <v>895</v>
      </c>
      <c r="H17638" s="135" t="s">
        <v>2590</v>
      </c>
      <c r="I17638" t="s">
        <v>1454</v>
      </c>
      <c r="J17638" s="20">
        <v>23</v>
      </c>
      <c r="K17638" s="20" t="s">
        <v>1465</v>
      </c>
      <c r="L17638" t="s">
        <v>1466</v>
      </c>
      <c r="M17638" s="20">
        <v>5.75</v>
      </c>
      <c r="N17638" s="20">
        <v>5.75</v>
      </c>
      <c r="AE17638">
        <f t="shared" si="275"/>
        <v>2013</v>
      </c>
    </row>
    <row r="17639" spans="1:31" x14ac:dyDescent="0.25">
      <c r="A17639" s="7">
        <v>17636</v>
      </c>
      <c r="B17639" s="8">
        <v>41498</v>
      </c>
      <c r="C17639" t="s">
        <v>3</v>
      </c>
      <c r="D17639" t="s">
        <v>1176</v>
      </c>
      <c r="E17639" t="s">
        <v>9</v>
      </c>
      <c r="F17639" t="s">
        <v>1156</v>
      </c>
      <c r="G17639" t="s">
        <v>929</v>
      </c>
      <c r="H17639" s="135" t="s">
        <v>1496</v>
      </c>
      <c r="I17639" t="s">
        <v>1454</v>
      </c>
      <c r="J17639" s="20">
        <v>15</v>
      </c>
      <c r="K17639" s="20" t="s">
        <v>1465</v>
      </c>
      <c r="L17639" t="s">
        <v>1466</v>
      </c>
      <c r="M17639" s="20">
        <v>3.75</v>
      </c>
      <c r="N17639" s="20">
        <v>3.75</v>
      </c>
      <c r="AE17639">
        <f t="shared" si="275"/>
        <v>2013</v>
      </c>
    </row>
    <row r="17640" spans="1:31" x14ac:dyDescent="0.25">
      <c r="A17640" s="7">
        <v>17637</v>
      </c>
      <c r="B17640" s="8">
        <v>41498</v>
      </c>
      <c r="C17640" t="s">
        <v>3</v>
      </c>
      <c r="D17640" t="s">
        <v>1176</v>
      </c>
      <c r="E17640" t="s">
        <v>9</v>
      </c>
      <c r="F17640" t="s">
        <v>1156</v>
      </c>
      <c r="G17640" t="s">
        <v>929</v>
      </c>
      <c r="H17640" s="135" t="s">
        <v>1496</v>
      </c>
      <c r="I17640" t="s">
        <v>1454</v>
      </c>
      <c r="J17640" s="20">
        <v>21</v>
      </c>
      <c r="K17640" s="20" t="s">
        <v>1465</v>
      </c>
      <c r="L17640" t="s">
        <v>1466</v>
      </c>
      <c r="M17640" s="20">
        <v>5.25</v>
      </c>
      <c r="N17640" s="20">
        <v>5.25</v>
      </c>
      <c r="AE17640">
        <f t="shared" si="275"/>
        <v>2013</v>
      </c>
    </row>
    <row r="17641" spans="1:31" x14ac:dyDescent="0.25">
      <c r="A17641" s="7">
        <v>17638</v>
      </c>
      <c r="B17641" s="8">
        <v>41498</v>
      </c>
      <c r="C17641" t="s">
        <v>3</v>
      </c>
      <c r="D17641" t="s">
        <v>1176</v>
      </c>
      <c r="E17641" t="s">
        <v>9</v>
      </c>
      <c r="F17641" t="s">
        <v>1156</v>
      </c>
      <c r="G17641" t="s">
        <v>929</v>
      </c>
      <c r="H17641" s="135" t="s">
        <v>1496</v>
      </c>
      <c r="I17641" t="s">
        <v>1454</v>
      </c>
      <c r="J17641" s="20">
        <v>26</v>
      </c>
      <c r="K17641" s="20" t="s">
        <v>3</v>
      </c>
      <c r="L17641" t="s">
        <v>1464</v>
      </c>
      <c r="M17641" s="20">
        <v>8.2800000000000011</v>
      </c>
      <c r="N17641" s="20">
        <v>5.72</v>
      </c>
      <c r="AE17641">
        <f t="shared" si="275"/>
        <v>2013</v>
      </c>
    </row>
    <row r="17642" spans="1:31" x14ac:dyDescent="0.25">
      <c r="A17642" s="7">
        <v>17639</v>
      </c>
      <c r="B17642" s="8">
        <v>41498</v>
      </c>
      <c r="C17642" t="s">
        <v>3</v>
      </c>
      <c r="D17642" t="s">
        <v>1176</v>
      </c>
      <c r="E17642" t="s">
        <v>9</v>
      </c>
      <c r="F17642" t="s">
        <v>1156</v>
      </c>
      <c r="G17642" t="s">
        <v>929</v>
      </c>
      <c r="H17642" s="135" t="s">
        <v>1496</v>
      </c>
      <c r="I17642" t="s">
        <v>1454</v>
      </c>
      <c r="J17642" s="20">
        <v>39</v>
      </c>
      <c r="K17642" s="20" t="s">
        <v>3</v>
      </c>
      <c r="L17642" t="s">
        <v>1464</v>
      </c>
      <c r="M17642" s="20">
        <v>11.92</v>
      </c>
      <c r="N17642" s="20">
        <v>8.58</v>
      </c>
      <c r="AE17642">
        <f t="shared" si="275"/>
        <v>2013</v>
      </c>
    </row>
    <row r="17643" spans="1:31" x14ac:dyDescent="0.25">
      <c r="A17643" s="7">
        <v>17640</v>
      </c>
      <c r="B17643" s="8">
        <v>41498</v>
      </c>
      <c r="C17643" t="s">
        <v>3</v>
      </c>
      <c r="D17643" t="s">
        <v>1176</v>
      </c>
      <c r="E17643" t="s">
        <v>9</v>
      </c>
      <c r="F17643" t="s">
        <v>1156</v>
      </c>
      <c r="G17643" t="s">
        <v>929</v>
      </c>
      <c r="H17643" s="135" t="s">
        <v>1496</v>
      </c>
      <c r="I17643" t="s">
        <v>1454</v>
      </c>
      <c r="J17643" s="20">
        <v>45</v>
      </c>
      <c r="K17643" s="20" t="s">
        <v>3</v>
      </c>
      <c r="L17643" t="s">
        <v>1463</v>
      </c>
      <c r="M17643" s="20">
        <v>12.7</v>
      </c>
      <c r="N17643" s="20">
        <v>10.8</v>
      </c>
      <c r="AE17643">
        <f t="shared" si="275"/>
        <v>2013</v>
      </c>
    </row>
    <row r="17644" spans="1:31" x14ac:dyDescent="0.25">
      <c r="A17644" s="7">
        <v>17641</v>
      </c>
      <c r="B17644" s="8">
        <v>41499</v>
      </c>
      <c r="C17644" t="s">
        <v>3</v>
      </c>
      <c r="D17644" t="s">
        <v>577</v>
      </c>
      <c r="E17644" t="s">
        <v>9</v>
      </c>
      <c r="F17644" t="s">
        <v>828</v>
      </c>
      <c r="G17644" t="s">
        <v>732</v>
      </c>
      <c r="H17644" s="135" t="s">
        <v>2326</v>
      </c>
      <c r="I17644" t="s">
        <v>1454</v>
      </c>
      <c r="J17644" s="20">
        <v>8</v>
      </c>
      <c r="K17644" s="20" t="s">
        <v>9</v>
      </c>
      <c r="L17644" t="s">
        <v>1464</v>
      </c>
      <c r="M17644" s="20">
        <v>1.76</v>
      </c>
      <c r="N17644" s="20">
        <v>3.24</v>
      </c>
      <c r="AE17644">
        <f t="shared" si="275"/>
        <v>2013</v>
      </c>
    </row>
    <row r="17645" spans="1:31" x14ac:dyDescent="0.25">
      <c r="A17645" s="7">
        <v>17642</v>
      </c>
      <c r="B17645" s="8">
        <v>41500</v>
      </c>
      <c r="C17645" t="s">
        <v>3</v>
      </c>
      <c r="D17645" t="s">
        <v>973</v>
      </c>
      <c r="E17645" t="s">
        <v>9</v>
      </c>
      <c r="F17645" t="s">
        <v>1113</v>
      </c>
      <c r="G17645" t="s">
        <v>895</v>
      </c>
      <c r="H17645" s="135" t="s">
        <v>2531</v>
      </c>
      <c r="I17645" t="s">
        <v>1454</v>
      </c>
      <c r="J17645" s="20">
        <v>15</v>
      </c>
      <c r="K17645" s="20" t="s">
        <v>9</v>
      </c>
      <c r="L17645" t="s">
        <v>1464</v>
      </c>
      <c r="M17645" s="20">
        <v>3.3</v>
      </c>
      <c r="N17645" s="20">
        <v>5.2</v>
      </c>
      <c r="AE17645">
        <f t="shared" si="275"/>
        <v>2013</v>
      </c>
    </row>
    <row r="17646" spans="1:31" x14ac:dyDescent="0.25">
      <c r="A17646" s="7">
        <v>17643</v>
      </c>
      <c r="B17646" s="8">
        <v>41501</v>
      </c>
      <c r="C17646" t="s">
        <v>3</v>
      </c>
      <c r="D17646" t="s">
        <v>1185</v>
      </c>
      <c r="E17646" t="s">
        <v>9</v>
      </c>
      <c r="F17646" t="s">
        <v>338</v>
      </c>
      <c r="G17646" t="s">
        <v>569</v>
      </c>
      <c r="H17646" s="135" t="s">
        <v>1714</v>
      </c>
      <c r="I17646" t="s">
        <v>1454</v>
      </c>
      <c r="J17646" s="20">
        <v>12</v>
      </c>
      <c r="K17646" s="20" t="s">
        <v>3</v>
      </c>
      <c r="L17646" t="s">
        <v>1464</v>
      </c>
      <c r="M17646" s="20">
        <v>4.3599999999999994</v>
      </c>
      <c r="N17646" s="20">
        <v>2.64</v>
      </c>
      <c r="AE17646">
        <f t="shared" si="275"/>
        <v>2013</v>
      </c>
    </row>
    <row r="17647" spans="1:31" x14ac:dyDescent="0.25">
      <c r="A17647" s="7">
        <v>17644</v>
      </c>
      <c r="B17647" s="8">
        <v>41501</v>
      </c>
      <c r="C17647" t="s">
        <v>3</v>
      </c>
      <c r="D17647" t="s">
        <v>786</v>
      </c>
      <c r="E17647" t="s">
        <v>9</v>
      </c>
      <c r="F17647" t="s">
        <v>91</v>
      </c>
      <c r="G17647" t="s">
        <v>569</v>
      </c>
      <c r="H17647" s="9" t="s">
        <v>2265</v>
      </c>
      <c r="I17647" t="s">
        <v>1454</v>
      </c>
      <c r="J17647" s="20">
        <v>20</v>
      </c>
      <c r="K17647" s="20" t="s">
        <v>3</v>
      </c>
      <c r="L17647" t="s">
        <v>1464</v>
      </c>
      <c r="M17647" s="20">
        <v>6.6</v>
      </c>
      <c r="N17647" s="20">
        <v>4.4000000000000004</v>
      </c>
      <c r="AE17647">
        <f t="shared" si="275"/>
        <v>2013</v>
      </c>
    </row>
    <row r="17648" spans="1:31" x14ac:dyDescent="0.25">
      <c r="A17648" s="7">
        <v>17645</v>
      </c>
      <c r="B17648" s="8">
        <v>41502</v>
      </c>
      <c r="C17648" t="s">
        <v>3</v>
      </c>
      <c r="D17648" t="s">
        <v>1185</v>
      </c>
      <c r="E17648" t="s">
        <v>9</v>
      </c>
      <c r="F17648" t="s">
        <v>1193</v>
      </c>
      <c r="G17648" t="s">
        <v>1016</v>
      </c>
      <c r="H17648" s="9" t="s">
        <v>2858</v>
      </c>
      <c r="I17648" t="s">
        <v>1454</v>
      </c>
      <c r="J17648" s="20">
        <v>17</v>
      </c>
      <c r="K17648" s="20" t="s">
        <v>9</v>
      </c>
      <c r="L17648" t="s">
        <v>1464</v>
      </c>
      <c r="M17648" s="20">
        <v>3.74</v>
      </c>
      <c r="N17648" s="20">
        <v>5.76</v>
      </c>
      <c r="AE17648">
        <f t="shared" si="275"/>
        <v>2013</v>
      </c>
    </row>
    <row r="17649" spans="1:31" x14ac:dyDescent="0.25">
      <c r="A17649" s="7">
        <v>17646</v>
      </c>
      <c r="B17649" s="8">
        <v>41502</v>
      </c>
      <c r="C17649" t="s">
        <v>3</v>
      </c>
      <c r="D17649" t="s">
        <v>943</v>
      </c>
      <c r="E17649" t="s">
        <v>9</v>
      </c>
      <c r="F17649" t="s">
        <v>667</v>
      </c>
      <c r="G17649" t="s">
        <v>929</v>
      </c>
      <c r="H17649" s="135" t="s">
        <v>2825</v>
      </c>
      <c r="I17649" t="s">
        <v>1454</v>
      </c>
      <c r="J17649" s="20">
        <v>22</v>
      </c>
      <c r="K17649" s="20" t="s">
        <v>9</v>
      </c>
      <c r="L17649" t="s">
        <v>1463</v>
      </c>
      <c r="M17649" s="20">
        <v>5.28</v>
      </c>
      <c r="N17649" s="20">
        <v>6.72</v>
      </c>
      <c r="AE17649">
        <f t="shared" si="275"/>
        <v>2013</v>
      </c>
    </row>
    <row r="17650" spans="1:31" x14ac:dyDescent="0.25">
      <c r="A17650" s="7">
        <v>17647</v>
      </c>
      <c r="B17650" s="8">
        <v>41503</v>
      </c>
      <c r="C17650" t="s">
        <v>3</v>
      </c>
      <c r="D17650" t="s">
        <v>655</v>
      </c>
      <c r="E17650" t="s">
        <v>9</v>
      </c>
      <c r="F17650" t="s">
        <v>734</v>
      </c>
      <c r="G17650" t="s">
        <v>648</v>
      </c>
      <c r="H17650" s="135" t="s">
        <v>2094</v>
      </c>
      <c r="I17650" t="s">
        <v>1454</v>
      </c>
      <c r="J17650" s="20">
        <v>27</v>
      </c>
      <c r="K17650" s="20" t="s">
        <v>3</v>
      </c>
      <c r="L17650" t="s">
        <v>1463</v>
      </c>
      <c r="M17650" s="20">
        <v>8.02</v>
      </c>
      <c r="N17650" s="20">
        <v>6.48</v>
      </c>
      <c r="AE17650">
        <f t="shared" si="275"/>
        <v>2013</v>
      </c>
    </row>
    <row r="17651" spans="1:31" x14ac:dyDescent="0.25">
      <c r="A17651" s="7">
        <v>17648</v>
      </c>
      <c r="B17651" s="8">
        <v>41503</v>
      </c>
      <c r="C17651" t="s">
        <v>3</v>
      </c>
      <c r="D17651" t="s">
        <v>577</v>
      </c>
      <c r="E17651" t="s">
        <v>9</v>
      </c>
      <c r="F17651" t="s">
        <v>828</v>
      </c>
      <c r="G17651" t="s">
        <v>895</v>
      </c>
      <c r="H17651" s="135" t="s">
        <v>2550</v>
      </c>
      <c r="I17651" t="s">
        <v>1454</v>
      </c>
      <c r="J17651" s="20">
        <v>10</v>
      </c>
      <c r="K17651" s="20" t="s">
        <v>9</v>
      </c>
      <c r="L17651" t="s">
        <v>1463</v>
      </c>
      <c r="M17651" s="20">
        <v>2.4</v>
      </c>
      <c r="N17651" s="20">
        <v>3.6</v>
      </c>
      <c r="AE17651">
        <f t="shared" si="275"/>
        <v>2013</v>
      </c>
    </row>
    <row r="17652" spans="1:31" x14ac:dyDescent="0.25">
      <c r="A17652" s="7">
        <v>17649</v>
      </c>
      <c r="B17652" s="8">
        <v>41503</v>
      </c>
      <c r="C17652" t="s">
        <v>3</v>
      </c>
      <c r="D17652" t="s">
        <v>577</v>
      </c>
      <c r="E17652" t="s">
        <v>9</v>
      </c>
      <c r="F17652" t="s">
        <v>828</v>
      </c>
      <c r="G17652" t="s">
        <v>895</v>
      </c>
      <c r="H17652" s="135" t="s">
        <v>2628</v>
      </c>
      <c r="I17652" t="s">
        <v>1454</v>
      </c>
      <c r="J17652" s="20">
        <v>12</v>
      </c>
      <c r="K17652" s="20" t="s">
        <v>9</v>
      </c>
      <c r="L17652" t="s">
        <v>1463</v>
      </c>
      <c r="M17652" s="20">
        <v>2.88</v>
      </c>
      <c r="N17652" s="20">
        <v>4.12</v>
      </c>
      <c r="AE17652">
        <f t="shared" si="275"/>
        <v>2013</v>
      </c>
    </row>
    <row r="17653" spans="1:31" x14ac:dyDescent="0.25">
      <c r="A17653" s="7">
        <v>17650</v>
      </c>
      <c r="B17653" s="8">
        <v>41503</v>
      </c>
      <c r="C17653" t="s">
        <v>3</v>
      </c>
      <c r="D17653" t="s">
        <v>187</v>
      </c>
      <c r="E17653" t="s">
        <v>9</v>
      </c>
      <c r="F17653" t="s">
        <v>1112</v>
      </c>
      <c r="G17653" t="s">
        <v>648</v>
      </c>
      <c r="H17653" s="136" t="s">
        <v>1496</v>
      </c>
      <c r="I17653" t="s">
        <v>1454</v>
      </c>
      <c r="J17653" s="20">
        <v>24</v>
      </c>
      <c r="K17653" s="20" t="s">
        <v>1465</v>
      </c>
      <c r="L17653" t="s">
        <v>1466</v>
      </c>
      <c r="M17653" s="20">
        <v>6</v>
      </c>
      <c r="N17653" s="20">
        <v>6</v>
      </c>
      <c r="AE17653">
        <f t="shared" si="275"/>
        <v>2013</v>
      </c>
    </row>
    <row r="17654" spans="1:31" x14ac:dyDescent="0.25">
      <c r="A17654" s="7">
        <v>17651</v>
      </c>
      <c r="B17654" s="8">
        <v>41504</v>
      </c>
      <c r="C17654" t="s">
        <v>3</v>
      </c>
      <c r="D17654" t="s">
        <v>1123</v>
      </c>
      <c r="E17654" t="s">
        <v>9</v>
      </c>
      <c r="F17654" t="s">
        <v>867</v>
      </c>
      <c r="G17654" t="s">
        <v>648</v>
      </c>
      <c r="H17654" s="136" t="s">
        <v>1496</v>
      </c>
      <c r="I17654" t="s">
        <v>1454</v>
      </c>
      <c r="J17654" s="20">
        <v>38</v>
      </c>
      <c r="K17654" s="20" t="s">
        <v>1465</v>
      </c>
      <c r="L17654" t="s">
        <v>1466</v>
      </c>
      <c r="M17654" s="20">
        <v>9.5</v>
      </c>
      <c r="N17654" s="20">
        <v>9.5</v>
      </c>
      <c r="AE17654">
        <f t="shared" si="275"/>
        <v>2013</v>
      </c>
    </row>
    <row r="17655" spans="1:31" x14ac:dyDescent="0.25">
      <c r="A17655" s="7">
        <v>17652</v>
      </c>
      <c r="B17655" s="8">
        <v>41505</v>
      </c>
      <c r="C17655" t="s">
        <v>3</v>
      </c>
      <c r="D17655" t="s">
        <v>973</v>
      </c>
      <c r="E17655" t="s">
        <v>9</v>
      </c>
      <c r="F17655" t="s">
        <v>338</v>
      </c>
      <c r="G17655" t="s">
        <v>929</v>
      </c>
      <c r="H17655" s="9" t="s">
        <v>2652</v>
      </c>
      <c r="I17655" t="s">
        <v>1454</v>
      </c>
      <c r="J17655" s="20">
        <v>71</v>
      </c>
      <c r="K17655" s="20" t="s">
        <v>1465</v>
      </c>
      <c r="L17655" t="s">
        <v>1466</v>
      </c>
      <c r="M17655" s="20">
        <v>17.75</v>
      </c>
      <c r="N17655" s="20">
        <v>17.75</v>
      </c>
      <c r="AE17655">
        <f t="shared" si="275"/>
        <v>2013</v>
      </c>
    </row>
    <row r="17656" spans="1:31" x14ac:dyDescent="0.25">
      <c r="A17656" s="7">
        <v>17653</v>
      </c>
      <c r="B17656" s="8">
        <v>41505</v>
      </c>
      <c r="C17656" t="s">
        <v>3</v>
      </c>
      <c r="D17656" t="s">
        <v>577</v>
      </c>
      <c r="E17656" t="s">
        <v>9</v>
      </c>
      <c r="F17656" t="s">
        <v>828</v>
      </c>
      <c r="G17656" t="s">
        <v>895</v>
      </c>
      <c r="H17656" s="135" t="s">
        <v>2603</v>
      </c>
      <c r="I17656" t="s">
        <v>1454</v>
      </c>
      <c r="J17656" s="20">
        <v>17</v>
      </c>
      <c r="K17656" s="20" t="s">
        <v>3</v>
      </c>
      <c r="L17656" t="s">
        <v>1464</v>
      </c>
      <c r="M17656" s="20">
        <v>5.76</v>
      </c>
      <c r="N17656" s="20">
        <v>3.74</v>
      </c>
      <c r="AE17656">
        <f t="shared" si="275"/>
        <v>2013</v>
      </c>
    </row>
    <row r="17657" spans="1:31" x14ac:dyDescent="0.25">
      <c r="A17657" s="7">
        <v>17654</v>
      </c>
      <c r="B17657" s="8">
        <v>41505</v>
      </c>
      <c r="C17657" t="s">
        <v>3</v>
      </c>
      <c r="D17657" t="s">
        <v>1192</v>
      </c>
      <c r="E17657" t="s">
        <v>9</v>
      </c>
      <c r="F17657" t="s">
        <v>286</v>
      </c>
      <c r="G17657" t="s">
        <v>732</v>
      </c>
      <c r="H17657" s="135" t="s">
        <v>1496</v>
      </c>
      <c r="I17657" t="s">
        <v>1454</v>
      </c>
      <c r="J17657" s="20">
        <v>16</v>
      </c>
      <c r="K17657" s="20" t="s">
        <v>3</v>
      </c>
      <c r="L17657" t="s">
        <v>1464</v>
      </c>
      <c r="M17657" s="20">
        <v>5.48</v>
      </c>
      <c r="N17657" s="20">
        <v>3.52</v>
      </c>
      <c r="AE17657">
        <f t="shared" si="275"/>
        <v>2013</v>
      </c>
    </row>
    <row r="17658" spans="1:31" x14ac:dyDescent="0.25">
      <c r="A17658" s="7">
        <v>17655</v>
      </c>
      <c r="B17658" s="8">
        <v>41506</v>
      </c>
      <c r="C17658" t="s">
        <v>3</v>
      </c>
      <c r="D17658" t="s">
        <v>19</v>
      </c>
      <c r="E17658" t="s">
        <v>9</v>
      </c>
      <c r="F17658" t="s">
        <v>908</v>
      </c>
      <c r="G17658" t="s">
        <v>732</v>
      </c>
      <c r="H17658" s="135" t="s">
        <v>2376</v>
      </c>
      <c r="I17658" t="s">
        <v>1458</v>
      </c>
      <c r="J17658" s="20">
        <v>18</v>
      </c>
      <c r="K17658" s="20" t="s">
        <v>1465</v>
      </c>
      <c r="L17658" t="s">
        <v>1466</v>
      </c>
      <c r="M17658" s="20">
        <v>10</v>
      </c>
      <c r="N17658" s="20">
        <v>30</v>
      </c>
      <c r="AE17658">
        <f t="shared" si="275"/>
        <v>2013</v>
      </c>
    </row>
    <row r="17659" spans="1:31" x14ac:dyDescent="0.25">
      <c r="A17659" s="7">
        <v>17656</v>
      </c>
      <c r="B17659" s="8">
        <v>41506</v>
      </c>
      <c r="C17659" t="s">
        <v>3</v>
      </c>
      <c r="D17659" t="s">
        <v>1192</v>
      </c>
      <c r="E17659" t="s">
        <v>9</v>
      </c>
      <c r="F17659" t="s">
        <v>184</v>
      </c>
      <c r="G17659" t="s">
        <v>377</v>
      </c>
      <c r="H17659" s="135" t="s">
        <v>1619</v>
      </c>
      <c r="I17659" t="s">
        <v>1454</v>
      </c>
      <c r="J17659" s="20">
        <v>24</v>
      </c>
      <c r="K17659" s="20" t="s">
        <v>3</v>
      </c>
      <c r="L17659" t="s">
        <v>1463</v>
      </c>
      <c r="M17659" s="20">
        <v>7.24</v>
      </c>
      <c r="N17659" s="20">
        <v>5.76</v>
      </c>
      <c r="AE17659">
        <f t="shared" si="275"/>
        <v>2013</v>
      </c>
    </row>
    <row r="17660" spans="1:31" x14ac:dyDescent="0.25">
      <c r="A17660" s="7">
        <v>17657</v>
      </c>
      <c r="B17660" s="8">
        <v>41507</v>
      </c>
      <c r="C17660" t="s">
        <v>3</v>
      </c>
      <c r="D17660" t="s">
        <v>973</v>
      </c>
      <c r="E17660" t="s">
        <v>9</v>
      </c>
      <c r="F17660" t="s">
        <v>1088</v>
      </c>
      <c r="G17660" t="s">
        <v>569</v>
      </c>
      <c r="H17660" s="135" t="s">
        <v>1496</v>
      </c>
      <c r="I17660" t="s">
        <v>1454</v>
      </c>
      <c r="J17660" s="20">
        <v>14</v>
      </c>
      <c r="K17660" s="20" t="s">
        <v>1465</v>
      </c>
      <c r="L17660" t="s">
        <v>1466</v>
      </c>
      <c r="M17660" s="20">
        <v>3.5</v>
      </c>
      <c r="N17660" s="20">
        <v>3.5</v>
      </c>
      <c r="AE17660">
        <f t="shared" si="275"/>
        <v>2013</v>
      </c>
    </row>
    <row r="17661" spans="1:31" x14ac:dyDescent="0.25">
      <c r="A17661" s="7">
        <v>17658</v>
      </c>
      <c r="B17661" s="8">
        <v>41507</v>
      </c>
      <c r="C17661" t="s">
        <v>3</v>
      </c>
      <c r="D17661" t="s">
        <v>187</v>
      </c>
      <c r="E17661" t="s">
        <v>9</v>
      </c>
      <c r="F17661" t="s">
        <v>375</v>
      </c>
      <c r="G17661" t="s">
        <v>648</v>
      </c>
      <c r="H17661" s="135" t="s">
        <v>1785</v>
      </c>
      <c r="I17661" t="s">
        <v>1454</v>
      </c>
      <c r="J17661" s="20">
        <v>25</v>
      </c>
      <c r="K17661" s="20" t="s">
        <v>1465</v>
      </c>
      <c r="L17661" t="s">
        <v>1466</v>
      </c>
      <c r="M17661" s="20">
        <v>6.25</v>
      </c>
      <c r="N17661" s="20">
        <v>6.25</v>
      </c>
      <c r="AE17661">
        <f t="shared" si="275"/>
        <v>2013</v>
      </c>
    </row>
    <row r="17662" spans="1:31" x14ac:dyDescent="0.25">
      <c r="A17662" s="7">
        <v>17659</v>
      </c>
      <c r="B17662" s="8">
        <v>41508</v>
      </c>
      <c r="C17662" t="s">
        <v>3</v>
      </c>
      <c r="D17662" t="s">
        <v>112</v>
      </c>
      <c r="E17662" t="s">
        <v>9</v>
      </c>
      <c r="F17662" t="s">
        <v>54</v>
      </c>
      <c r="G17662" t="s">
        <v>1016</v>
      </c>
      <c r="H17662" s="9" t="s">
        <v>2884</v>
      </c>
      <c r="I17662" t="s">
        <v>1454</v>
      </c>
      <c r="J17662" s="20">
        <v>57</v>
      </c>
      <c r="K17662" s="20" t="s">
        <v>9</v>
      </c>
      <c r="L17662" t="s">
        <v>1464</v>
      </c>
      <c r="M17662" s="20">
        <v>12.54</v>
      </c>
      <c r="N17662" s="20">
        <v>16.96</v>
      </c>
      <c r="AE17662">
        <f t="shared" si="275"/>
        <v>2013</v>
      </c>
    </row>
    <row r="17663" spans="1:31" x14ac:dyDescent="0.25">
      <c r="A17663" s="7">
        <v>17660</v>
      </c>
      <c r="B17663" s="8">
        <v>41508</v>
      </c>
      <c r="C17663" t="s">
        <v>3</v>
      </c>
      <c r="D17663" t="s">
        <v>1123</v>
      </c>
      <c r="E17663" t="s">
        <v>9</v>
      </c>
      <c r="F17663" t="s">
        <v>1111</v>
      </c>
      <c r="G17663" t="s">
        <v>1016</v>
      </c>
      <c r="H17663" s="9" t="s">
        <v>2916</v>
      </c>
      <c r="I17663" t="s">
        <v>1454</v>
      </c>
      <c r="J17663" s="20">
        <v>10</v>
      </c>
      <c r="K17663" s="20" t="s">
        <v>1465</v>
      </c>
      <c r="L17663" t="s">
        <v>1466</v>
      </c>
      <c r="M17663" s="20">
        <v>2.5</v>
      </c>
      <c r="N17663" s="20">
        <v>2.5</v>
      </c>
      <c r="AE17663">
        <f t="shared" si="275"/>
        <v>2013</v>
      </c>
    </row>
    <row r="17664" spans="1:31" x14ac:dyDescent="0.25">
      <c r="A17664" s="7">
        <v>17661</v>
      </c>
      <c r="B17664" s="8">
        <v>41508</v>
      </c>
      <c r="C17664" t="s">
        <v>3</v>
      </c>
      <c r="D17664" t="s">
        <v>1045</v>
      </c>
      <c r="E17664" t="s">
        <v>9</v>
      </c>
      <c r="F17664" t="s">
        <v>1123</v>
      </c>
      <c r="G17664" t="s">
        <v>648</v>
      </c>
      <c r="H17664" s="136" t="s">
        <v>1496</v>
      </c>
      <c r="I17664" t="s">
        <v>1454</v>
      </c>
      <c r="J17664" s="20">
        <v>50</v>
      </c>
      <c r="K17664" s="20" t="s">
        <v>9</v>
      </c>
      <c r="L17664" t="s">
        <v>1464</v>
      </c>
      <c r="M17664" s="20">
        <v>11</v>
      </c>
      <c r="N17664" s="20">
        <v>15</v>
      </c>
      <c r="AE17664">
        <f t="shared" si="275"/>
        <v>2013</v>
      </c>
    </row>
    <row r="17665" spans="1:31" x14ac:dyDescent="0.25">
      <c r="A17665" s="7">
        <v>17662</v>
      </c>
      <c r="B17665" s="8">
        <v>41509</v>
      </c>
      <c r="C17665" t="s">
        <v>3</v>
      </c>
      <c r="D17665" t="s">
        <v>787</v>
      </c>
      <c r="E17665" t="s">
        <v>9</v>
      </c>
      <c r="F17665" t="s">
        <v>1093</v>
      </c>
      <c r="G17665" t="s">
        <v>377</v>
      </c>
      <c r="H17665" s="135" t="s">
        <v>1588</v>
      </c>
      <c r="I17665" t="s">
        <v>1454</v>
      </c>
      <c r="J17665" s="20">
        <v>43</v>
      </c>
      <c r="K17665" s="20" t="s">
        <v>9</v>
      </c>
      <c r="L17665" t="s">
        <v>1463</v>
      </c>
      <c r="M17665" s="20">
        <v>10.32</v>
      </c>
      <c r="N17665" s="20">
        <v>12.18</v>
      </c>
      <c r="AE17665">
        <f t="shared" si="275"/>
        <v>2013</v>
      </c>
    </row>
    <row r="17666" spans="1:31" x14ac:dyDescent="0.25">
      <c r="A17666" s="7">
        <v>17663</v>
      </c>
      <c r="B17666" s="8">
        <v>41509</v>
      </c>
      <c r="C17666" t="s">
        <v>3</v>
      </c>
      <c r="D17666" t="s">
        <v>265</v>
      </c>
      <c r="E17666" t="s">
        <v>9</v>
      </c>
      <c r="F17666" t="s">
        <v>1113</v>
      </c>
      <c r="G17666" t="s">
        <v>895</v>
      </c>
      <c r="H17666" s="135" t="s">
        <v>2585</v>
      </c>
      <c r="I17666" t="s">
        <v>1456</v>
      </c>
      <c r="J17666" s="20">
        <v>15</v>
      </c>
      <c r="K17666" s="20" t="s">
        <v>3</v>
      </c>
      <c r="L17666" t="s">
        <v>1464</v>
      </c>
      <c r="M17666" s="20">
        <v>5.2</v>
      </c>
      <c r="N17666" s="20">
        <v>3.3</v>
      </c>
      <c r="O17666" t="s">
        <v>3</v>
      </c>
      <c r="P17666" s="13" t="s">
        <v>1008</v>
      </c>
      <c r="Q17666" t="s">
        <v>3</v>
      </c>
      <c r="R17666" t="s">
        <v>380</v>
      </c>
      <c r="S17666" t="s">
        <v>3</v>
      </c>
      <c r="T17666" t="s">
        <v>107</v>
      </c>
      <c r="U17666" t="s">
        <v>9</v>
      </c>
      <c r="V17666" t="s">
        <v>1064</v>
      </c>
      <c r="W17666" t="s">
        <v>9</v>
      </c>
      <c r="X17666" t="s">
        <v>1159</v>
      </c>
      <c r="Y17666" t="s">
        <v>1465</v>
      </c>
      <c r="AA17666" t="s">
        <v>1465</v>
      </c>
      <c r="AC17666" t="s">
        <v>1465</v>
      </c>
      <c r="AE17666">
        <f t="shared" si="275"/>
        <v>2013</v>
      </c>
    </row>
    <row r="17667" spans="1:31" x14ac:dyDescent="0.25">
      <c r="A17667" s="7">
        <v>17664</v>
      </c>
      <c r="B17667" s="8">
        <v>41510</v>
      </c>
      <c r="C17667" t="s">
        <v>3</v>
      </c>
      <c r="D17667" t="s">
        <v>655</v>
      </c>
      <c r="E17667" t="s">
        <v>9</v>
      </c>
      <c r="F17667" t="s">
        <v>734</v>
      </c>
      <c r="G17667" t="s">
        <v>648</v>
      </c>
      <c r="H17667" s="135" t="s">
        <v>1935</v>
      </c>
      <c r="I17667" t="s">
        <v>1454</v>
      </c>
      <c r="J17667" s="20">
        <v>26</v>
      </c>
      <c r="K17667" s="20" t="s">
        <v>9</v>
      </c>
      <c r="L17667" t="s">
        <v>1463</v>
      </c>
      <c r="M17667" s="20">
        <v>6.24</v>
      </c>
      <c r="N17667" s="20">
        <v>7.76</v>
      </c>
      <c r="AE17667">
        <f t="shared" si="275"/>
        <v>2013</v>
      </c>
    </row>
    <row r="17668" spans="1:31" x14ac:dyDescent="0.25">
      <c r="A17668" s="7">
        <v>17665</v>
      </c>
      <c r="B17668" s="8">
        <v>41511</v>
      </c>
      <c r="C17668" t="s">
        <v>3</v>
      </c>
      <c r="D17668" t="s">
        <v>543</v>
      </c>
      <c r="E17668" t="s">
        <v>9</v>
      </c>
      <c r="F17668" t="s">
        <v>667</v>
      </c>
      <c r="G17668" t="s">
        <v>732</v>
      </c>
      <c r="H17668" s="135" t="s">
        <v>2223</v>
      </c>
      <c r="I17668" t="s">
        <v>1454</v>
      </c>
      <c r="J17668" s="20">
        <v>37</v>
      </c>
      <c r="K17668" s="20" t="s">
        <v>9</v>
      </c>
      <c r="L17668" t="s">
        <v>1464</v>
      </c>
      <c r="M17668" s="20">
        <v>8.14</v>
      </c>
      <c r="N17668" s="20">
        <v>11.36</v>
      </c>
      <c r="AE17668">
        <f t="shared" ref="AE17668:AE17731" si="276">YEAR(B17668)</f>
        <v>2013</v>
      </c>
    </row>
    <row r="17669" spans="1:31" x14ac:dyDescent="0.25">
      <c r="A17669" s="7">
        <v>17666</v>
      </c>
      <c r="B17669" s="8">
        <v>41511</v>
      </c>
      <c r="C17669" t="s">
        <v>3</v>
      </c>
      <c r="D17669" t="s">
        <v>187</v>
      </c>
      <c r="E17669" t="s">
        <v>9</v>
      </c>
      <c r="F17669" t="s">
        <v>667</v>
      </c>
      <c r="G17669" t="s">
        <v>895</v>
      </c>
      <c r="H17669" s="135" t="s">
        <v>2590</v>
      </c>
      <c r="I17669" t="s">
        <v>1454</v>
      </c>
      <c r="J17669" s="20">
        <v>49</v>
      </c>
      <c r="K17669" s="20" t="s">
        <v>3</v>
      </c>
      <c r="L17669" t="s">
        <v>1464</v>
      </c>
      <c r="M17669" s="20">
        <v>14.72</v>
      </c>
      <c r="N17669" s="20">
        <v>10.78</v>
      </c>
      <c r="AE17669">
        <f t="shared" si="276"/>
        <v>2013</v>
      </c>
    </row>
    <row r="17670" spans="1:31" x14ac:dyDescent="0.25">
      <c r="A17670" s="7">
        <v>17667</v>
      </c>
      <c r="B17670" s="8">
        <v>41511</v>
      </c>
      <c r="C17670" t="s">
        <v>3</v>
      </c>
      <c r="D17670" t="s">
        <v>943</v>
      </c>
      <c r="E17670" t="s">
        <v>9</v>
      </c>
      <c r="F17670" t="s">
        <v>667</v>
      </c>
      <c r="G17670" t="s">
        <v>929</v>
      </c>
      <c r="H17670" s="135" t="s">
        <v>2678</v>
      </c>
      <c r="I17670" t="s">
        <v>1454</v>
      </c>
      <c r="J17670" s="20">
        <v>14</v>
      </c>
      <c r="K17670" s="20" t="s">
        <v>9</v>
      </c>
      <c r="L17670" t="s">
        <v>1464</v>
      </c>
      <c r="M17670" s="20">
        <v>3.08</v>
      </c>
      <c r="N17670" s="20">
        <v>4.92</v>
      </c>
      <c r="AE17670">
        <f t="shared" si="276"/>
        <v>2013</v>
      </c>
    </row>
    <row r="17671" spans="1:31" x14ac:dyDescent="0.25">
      <c r="A17671" s="7">
        <v>17668</v>
      </c>
      <c r="B17671" s="8">
        <v>41512</v>
      </c>
      <c r="C17671" t="s">
        <v>3</v>
      </c>
      <c r="D17671" t="s">
        <v>543</v>
      </c>
      <c r="E17671" t="s">
        <v>9</v>
      </c>
      <c r="F17671" t="s">
        <v>521</v>
      </c>
      <c r="G17671" t="s">
        <v>377</v>
      </c>
      <c r="H17671" s="9" t="s">
        <v>2407</v>
      </c>
      <c r="I17671" t="s">
        <v>1454</v>
      </c>
      <c r="J17671" s="20">
        <v>12</v>
      </c>
      <c r="K17671" s="20" t="s">
        <v>1465</v>
      </c>
      <c r="L17671" t="s">
        <v>1466</v>
      </c>
      <c r="M17671" s="20">
        <v>3</v>
      </c>
      <c r="N17671" s="20">
        <v>3</v>
      </c>
      <c r="AE17671">
        <f t="shared" si="276"/>
        <v>2013</v>
      </c>
    </row>
    <row r="17672" spans="1:31" x14ac:dyDescent="0.25">
      <c r="A17672" s="7">
        <v>17669</v>
      </c>
      <c r="B17672" s="8">
        <v>41512</v>
      </c>
      <c r="C17672" t="s">
        <v>3</v>
      </c>
      <c r="D17672" t="s">
        <v>543</v>
      </c>
      <c r="E17672" t="s">
        <v>9</v>
      </c>
      <c r="F17672" t="s">
        <v>521</v>
      </c>
      <c r="G17672" t="s">
        <v>1170</v>
      </c>
      <c r="H17672" s="135" t="s">
        <v>3188</v>
      </c>
      <c r="I17672" t="s">
        <v>1454</v>
      </c>
      <c r="J17672" s="20">
        <v>15</v>
      </c>
      <c r="K17672" s="20" t="s">
        <v>3</v>
      </c>
      <c r="L17672" t="s">
        <v>1464</v>
      </c>
      <c r="M17672" s="20">
        <v>5.2</v>
      </c>
      <c r="N17672" s="20">
        <v>3.3</v>
      </c>
      <c r="AE17672">
        <f t="shared" si="276"/>
        <v>2013</v>
      </c>
    </row>
    <row r="17673" spans="1:31" x14ac:dyDescent="0.25">
      <c r="A17673" s="7">
        <v>17670</v>
      </c>
      <c r="B17673" s="8">
        <v>41512</v>
      </c>
      <c r="C17673" t="s">
        <v>3</v>
      </c>
      <c r="D17673" t="s">
        <v>973</v>
      </c>
      <c r="E17673" t="s">
        <v>9</v>
      </c>
      <c r="F17673" t="s">
        <v>1113</v>
      </c>
      <c r="G17673" t="s">
        <v>895</v>
      </c>
      <c r="H17673" s="135" t="s">
        <v>2577</v>
      </c>
      <c r="I17673" t="s">
        <v>1454</v>
      </c>
      <c r="J17673" s="20">
        <v>76</v>
      </c>
      <c r="K17673" s="20" t="s">
        <v>9</v>
      </c>
      <c r="L17673" t="s">
        <v>1464</v>
      </c>
      <c r="M17673" s="20">
        <v>16.72</v>
      </c>
      <c r="N17673" s="20">
        <v>22.28</v>
      </c>
      <c r="AE17673">
        <f t="shared" si="276"/>
        <v>2013</v>
      </c>
    </row>
    <row r="17674" spans="1:31" x14ac:dyDescent="0.25">
      <c r="A17674" s="7">
        <v>17671</v>
      </c>
      <c r="B17674" s="8">
        <v>41512</v>
      </c>
      <c r="C17674" t="s">
        <v>3</v>
      </c>
      <c r="D17674" t="s">
        <v>1185</v>
      </c>
      <c r="E17674" t="s">
        <v>9</v>
      </c>
      <c r="F17674" t="s">
        <v>1193</v>
      </c>
      <c r="G17674" t="s">
        <v>1016</v>
      </c>
      <c r="H17674" s="135" t="s">
        <v>3024</v>
      </c>
      <c r="I17674" t="s">
        <v>1454</v>
      </c>
      <c r="J17674" s="20">
        <v>12</v>
      </c>
      <c r="K17674" s="20" t="s">
        <v>1465</v>
      </c>
      <c r="L17674" t="s">
        <v>1466</v>
      </c>
      <c r="M17674" s="20">
        <v>3</v>
      </c>
      <c r="N17674" s="20">
        <v>3</v>
      </c>
      <c r="AE17674">
        <f t="shared" si="276"/>
        <v>2013</v>
      </c>
    </row>
    <row r="17675" spans="1:31" x14ac:dyDescent="0.25">
      <c r="A17675" s="7">
        <v>17672</v>
      </c>
      <c r="B17675" s="8">
        <v>41512</v>
      </c>
      <c r="C17675" t="s">
        <v>3</v>
      </c>
      <c r="D17675" t="s">
        <v>787</v>
      </c>
      <c r="E17675" t="s">
        <v>9</v>
      </c>
      <c r="F17675" t="s">
        <v>791</v>
      </c>
      <c r="G17675" t="s">
        <v>929</v>
      </c>
      <c r="H17675" s="135" t="s">
        <v>2662</v>
      </c>
      <c r="I17675" t="s">
        <v>1455</v>
      </c>
      <c r="J17675" s="20">
        <v>20</v>
      </c>
      <c r="K17675" s="20" t="s">
        <v>3</v>
      </c>
      <c r="L17675" t="s">
        <v>1464</v>
      </c>
      <c r="M17675" s="20">
        <v>3.3</v>
      </c>
      <c r="N17675" s="20">
        <v>2.2000000000000002</v>
      </c>
      <c r="AE17675">
        <f t="shared" si="276"/>
        <v>2013</v>
      </c>
    </row>
    <row r="17676" spans="1:31" x14ac:dyDescent="0.25">
      <c r="A17676" s="7">
        <v>17673</v>
      </c>
      <c r="B17676" s="8">
        <v>41512</v>
      </c>
      <c r="C17676" t="s">
        <v>3</v>
      </c>
      <c r="D17676" t="s">
        <v>202</v>
      </c>
      <c r="E17676" t="s">
        <v>9</v>
      </c>
      <c r="F17676" t="s">
        <v>1113</v>
      </c>
      <c r="G17676" t="s">
        <v>11</v>
      </c>
      <c r="H17676" s="135" t="s">
        <v>1631</v>
      </c>
      <c r="I17676" t="s">
        <v>1454</v>
      </c>
      <c r="J17676" s="20">
        <v>50</v>
      </c>
      <c r="K17676" s="20" t="s">
        <v>3</v>
      </c>
      <c r="L17676" t="s">
        <v>1464</v>
      </c>
      <c r="M17676" s="20">
        <v>15</v>
      </c>
      <c r="N17676" s="20">
        <v>11</v>
      </c>
      <c r="AE17676">
        <f t="shared" si="276"/>
        <v>2013</v>
      </c>
    </row>
    <row r="17677" spans="1:31" x14ac:dyDescent="0.25">
      <c r="A17677" s="7">
        <v>17674</v>
      </c>
      <c r="B17677" s="8">
        <v>41512</v>
      </c>
      <c r="C17677" t="s">
        <v>3</v>
      </c>
      <c r="D17677" t="s">
        <v>1008</v>
      </c>
      <c r="E17677" t="s">
        <v>9</v>
      </c>
      <c r="F17677" t="s">
        <v>1045</v>
      </c>
      <c r="G17677" t="s">
        <v>648</v>
      </c>
      <c r="H17677" s="136" t="s">
        <v>1496</v>
      </c>
      <c r="I17677" t="s">
        <v>1456</v>
      </c>
      <c r="J17677" s="20">
        <v>131</v>
      </c>
      <c r="K17677" s="20" t="s">
        <v>9</v>
      </c>
      <c r="L17677" t="s">
        <v>1463</v>
      </c>
      <c r="M17677" s="20">
        <v>31.44</v>
      </c>
      <c r="N17677" s="20">
        <v>35.06</v>
      </c>
      <c r="O17677" t="s">
        <v>9</v>
      </c>
      <c r="P17677" s="13" t="s">
        <v>1060</v>
      </c>
      <c r="Q17677" t="s">
        <v>3</v>
      </c>
      <c r="R17677" t="s">
        <v>918</v>
      </c>
      <c r="S17677" t="s">
        <v>3</v>
      </c>
      <c r="T17677" t="s">
        <v>107</v>
      </c>
      <c r="U17677" t="s">
        <v>3</v>
      </c>
      <c r="V17677" t="s">
        <v>265</v>
      </c>
      <c r="W17677" t="s">
        <v>1465</v>
      </c>
      <c r="Y17677" t="s">
        <v>1465</v>
      </c>
      <c r="AA17677" t="s">
        <v>1465</v>
      </c>
      <c r="AC17677" t="s">
        <v>1465</v>
      </c>
      <c r="AE17677">
        <f t="shared" si="276"/>
        <v>2013</v>
      </c>
    </row>
    <row r="17678" spans="1:31" x14ac:dyDescent="0.25">
      <c r="A17678" s="7">
        <v>17675</v>
      </c>
      <c r="B17678" s="8">
        <v>41513</v>
      </c>
      <c r="C17678" t="s">
        <v>3</v>
      </c>
      <c r="D17678" t="s">
        <v>577</v>
      </c>
      <c r="E17678" t="s">
        <v>9</v>
      </c>
      <c r="F17678" t="s">
        <v>828</v>
      </c>
      <c r="G17678" t="s">
        <v>895</v>
      </c>
      <c r="H17678" s="135" t="s">
        <v>2567</v>
      </c>
      <c r="I17678" t="s">
        <v>1454</v>
      </c>
      <c r="J17678" s="20">
        <v>12</v>
      </c>
      <c r="K17678" s="20" t="s">
        <v>3</v>
      </c>
      <c r="L17678" t="s">
        <v>1463</v>
      </c>
      <c r="M17678" s="20">
        <v>4.12</v>
      </c>
      <c r="N17678" s="20">
        <v>2.88</v>
      </c>
      <c r="AE17678">
        <f t="shared" si="276"/>
        <v>2013</v>
      </c>
    </row>
    <row r="17679" spans="1:31" x14ac:dyDescent="0.25">
      <c r="A17679" s="7">
        <v>17676</v>
      </c>
      <c r="B17679" s="8">
        <v>41514</v>
      </c>
      <c r="C17679" t="s">
        <v>3</v>
      </c>
      <c r="D17679" t="s">
        <v>1113</v>
      </c>
      <c r="E17679" t="s">
        <v>9</v>
      </c>
      <c r="F17679" t="s">
        <v>1194</v>
      </c>
      <c r="G17679" t="s">
        <v>732</v>
      </c>
      <c r="H17679" s="135" t="s">
        <v>2155</v>
      </c>
      <c r="I17679" t="s">
        <v>1458</v>
      </c>
      <c r="J17679" s="20">
        <v>13</v>
      </c>
      <c r="K17679" s="20" t="s">
        <v>1465</v>
      </c>
      <c r="L17679" t="s">
        <v>1466</v>
      </c>
      <c r="M17679" s="20">
        <v>10</v>
      </c>
      <c r="N17679" s="20">
        <v>30</v>
      </c>
      <c r="AE17679">
        <f t="shared" si="276"/>
        <v>2013</v>
      </c>
    </row>
    <row r="17680" spans="1:31" x14ac:dyDescent="0.25">
      <c r="A17680" s="7">
        <v>17677</v>
      </c>
      <c r="B17680" s="8">
        <v>41515</v>
      </c>
      <c r="C17680" t="s">
        <v>3</v>
      </c>
      <c r="D17680" t="s">
        <v>577</v>
      </c>
      <c r="E17680" t="s">
        <v>9</v>
      </c>
      <c r="F17680" t="s">
        <v>908</v>
      </c>
      <c r="G17680" t="s">
        <v>732</v>
      </c>
      <c r="H17680" s="135" t="s">
        <v>2287</v>
      </c>
      <c r="I17680" t="s">
        <v>1454</v>
      </c>
      <c r="J17680" s="20">
        <v>15</v>
      </c>
      <c r="K17680" s="20" t="s">
        <v>1465</v>
      </c>
      <c r="L17680" t="s">
        <v>1466</v>
      </c>
      <c r="M17680" s="20">
        <v>3.75</v>
      </c>
      <c r="N17680" s="20">
        <v>3.75</v>
      </c>
      <c r="AE17680">
        <f t="shared" si="276"/>
        <v>2013</v>
      </c>
    </row>
    <row r="17681" spans="1:31" x14ac:dyDescent="0.25">
      <c r="A17681" s="7">
        <v>17678</v>
      </c>
      <c r="B17681" s="8">
        <v>41516</v>
      </c>
      <c r="C17681" t="s">
        <v>3</v>
      </c>
      <c r="D17681" t="s">
        <v>992</v>
      </c>
      <c r="E17681" t="s">
        <v>9</v>
      </c>
      <c r="F17681" t="s">
        <v>767</v>
      </c>
      <c r="G17681" t="s">
        <v>861</v>
      </c>
      <c r="H17681" s="135" t="s">
        <v>2437</v>
      </c>
      <c r="I17681" t="s">
        <v>1454</v>
      </c>
      <c r="J17681" s="20">
        <v>30</v>
      </c>
      <c r="K17681" s="20" t="s">
        <v>1465</v>
      </c>
      <c r="L17681" t="s">
        <v>1466</v>
      </c>
      <c r="M17681" s="20">
        <v>7.5</v>
      </c>
      <c r="N17681" s="20">
        <v>7.5</v>
      </c>
      <c r="AE17681">
        <f t="shared" si="276"/>
        <v>2013</v>
      </c>
    </row>
    <row r="17682" spans="1:31" x14ac:dyDescent="0.25">
      <c r="A17682" s="7">
        <v>17679</v>
      </c>
      <c r="B17682" s="8">
        <v>41516</v>
      </c>
      <c r="C17682" t="s">
        <v>3</v>
      </c>
      <c r="D17682" t="s">
        <v>1192</v>
      </c>
      <c r="E17682" t="s">
        <v>9</v>
      </c>
      <c r="F17682" t="s">
        <v>286</v>
      </c>
      <c r="G17682" t="s">
        <v>895</v>
      </c>
      <c r="H17682" s="135" t="s">
        <v>1496</v>
      </c>
      <c r="I17682" t="s">
        <v>1454</v>
      </c>
      <c r="J17682" s="20">
        <v>15</v>
      </c>
      <c r="K17682" s="20" t="s">
        <v>1465</v>
      </c>
      <c r="L17682" t="s">
        <v>1466</v>
      </c>
      <c r="M17682" s="20">
        <v>3.75</v>
      </c>
      <c r="N17682" s="20">
        <v>3.75</v>
      </c>
      <c r="AE17682">
        <f t="shared" si="276"/>
        <v>2013</v>
      </c>
    </row>
    <row r="17683" spans="1:31" x14ac:dyDescent="0.25">
      <c r="A17683" s="7">
        <v>17680</v>
      </c>
      <c r="B17683" s="8">
        <v>41517</v>
      </c>
      <c r="C17683" t="s">
        <v>3</v>
      </c>
      <c r="D17683" t="s">
        <v>923</v>
      </c>
      <c r="E17683" t="s">
        <v>9</v>
      </c>
      <c r="F17683" t="s">
        <v>787</v>
      </c>
      <c r="G17683" t="s">
        <v>929</v>
      </c>
      <c r="H17683" s="135" t="s">
        <v>2662</v>
      </c>
      <c r="I17683" t="s">
        <v>1454</v>
      </c>
      <c r="J17683" s="20">
        <v>20</v>
      </c>
      <c r="K17683" s="20" t="s">
        <v>3</v>
      </c>
      <c r="L17683" t="s">
        <v>1464</v>
      </c>
      <c r="M17683" s="20">
        <v>6.6</v>
      </c>
      <c r="N17683" s="20">
        <v>4.4000000000000004</v>
      </c>
      <c r="AE17683">
        <f t="shared" si="276"/>
        <v>2013</v>
      </c>
    </row>
    <row r="17684" spans="1:31" x14ac:dyDescent="0.25">
      <c r="A17684" s="7">
        <v>17681</v>
      </c>
      <c r="B17684" s="8">
        <v>41518</v>
      </c>
      <c r="C17684" t="s">
        <v>3</v>
      </c>
      <c r="D17684" t="s">
        <v>787</v>
      </c>
      <c r="E17684" t="s">
        <v>9</v>
      </c>
      <c r="F17684" t="s">
        <v>19</v>
      </c>
      <c r="G17684" t="s">
        <v>24</v>
      </c>
      <c r="H17684" s="135" t="s">
        <v>1546</v>
      </c>
      <c r="I17684" t="s">
        <v>1454</v>
      </c>
      <c r="J17684" s="20">
        <v>6</v>
      </c>
      <c r="K17684" s="20" t="s">
        <v>3</v>
      </c>
      <c r="L17684" t="s">
        <v>1463</v>
      </c>
      <c r="M17684" s="20">
        <v>2.56</v>
      </c>
      <c r="N17684" s="20">
        <v>1.44</v>
      </c>
      <c r="AE17684">
        <f t="shared" si="276"/>
        <v>2013</v>
      </c>
    </row>
    <row r="17685" spans="1:31" x14ac:dyDescent="0.25">
      <c r="A17685" s="7">
        <v>17682</v>
      </c>
      <c r="B17685" s="8">
        <v>41518</v>
      </c>
      <c r="C17685" t="s">
        <v>3</v>
      </c>
      <c r="D17685" t="s">
        <v>1155</v>
      </c>
      <c r="E17685" t="s">
        <v>9</v>
      </c>
      <c r="F17685" t="s">
        <v>1108</v>
      </c>
      <c r="G17685" t="s">
        <v>648</v>
      </c>
      <c r="H17685" s="135" t="s">
        <v>2602</v>
      </c>
      <c r="I17685" t="s">
        <v>1454</v>
      </c>
      <c r="J17685" s="20">
        <v>75</v>
      </c>
      <c r="K17685" s="20" t="s">
        <v>9</v>
      </c>
      <c r="L17685" t="s">
        <v>1463</v>
      </c>
      <c r="M17685" s="20">
        <v>18</v>
      </c>
      <c r="N17685" s="20">
        <v>20.5</v>
      </c>
      <c r="AE17685">
        <f t="shared" si="276"/>
        <v>2013</v>
      </c>
    </row>
    <row r="17686" spans="1:31" x14ac:dyDescent="0.25">
      <c r="A17686" s="7">
        <v>17683</v>
      </c>
      <c r="B17686" s="8">
        <v>41519</v>
      </c>
      <c r="C17686" t="s">
        <v>3</v>
      </c>
      <c r="D17686" t="s">
        <v>543</v>
      </c>
      <c r="E17686" t="s">
        <v>9</v>
      </c>
      <c r="F17686" t="s">
        <v>521</v>
      </c>
      <c r="G17686" t="s">
        <v>377</v>
      </c>
      <c r="H17686" s="135" t="s">
        <v>1619</v>
      </c>
      <c r="I17686" t="s">
        <v>1454</v>
      </c>
      <c r="J17686" s="20">
        <v>8</v>
      </c>
      <c r="K17686" s="20" t="s">
        <v>9</v>
      </c>
      <c r="L17686" t="s">
        <v>1464</v>
      </c>
      <c r="M17686" s="20">
        <v>1.76</v>
      </c>
      <c r="N17686" s="20">
        <v>3.24</v>
      </c>
      <c r="AE17686">
        <f t="shared" si="276"/>
        <v>2013</v>
      </c>
    </row>
    <row r="17687" spans="1:31" x14ac:dyDescent="0.25">
      <c r="A17687" s="7">
        <v>17684</v>
      </c>
      <c r="B17687" s="8">
        <v>41519</v>
      </c>
      <c r="C17687" t="s">
        <v>3</v>
      </c>
      <c r="D17687" t="s">
        <v>1192</v>
      </c>
      <c r="E17687" t="s">
        <v>9</v>
      </c>
      <c r="F17687" t="s">
        <v>91</v>
      </c>
      <c r="G17687" t="s">
        <v>377</v>
      </c>
      <c r="H17687" s="136" t="s">
        <v>1592</v>
      </c>
      <c r="I17687" t="s">
        <v>1454</v>
      </c>
      <c r="J17687" s="20">
        <v>12</v>
      </c>
      <c r="K17687" s="20" t="s">
        <v>1465</v>
      </c>
      <c r="L17687" t="s">
        <v>1466</v>
      </c>
      <c r="M17687" s="20">
        <v>3</v>
      </c>
      <c r="N17687" s="20">
        <v>3</v>
      </c>
      <c r="AE17687">
        <f t="shared" si="276"/>
        <v>2013</v>
      </c>
    </row>
    <row r="17688" spans="1:31" x14ac:dyDescent="0.25">
      <c r="A17688" s="7">
        <v>17685</v>
      </c>
      <c r="B17688" s="8">
        <v>41519</v>
      </c>
      <c r="C17688" t="s">
        <v>3</v>
      </c>
      <c r="D17688" t="s">
        <v>543</v>
      </c>
      <c r="E17688" t="s">
        <v>9</v>
      </c>
      <c r="F17688" t="s">
        <v>521</v>
      </c>
      <c r="G17688" t="s">
        <v>377</v>
      </c>
      <c r="H17688" s="135" t="s">
        <v>1684</v>
      </c>
      <c r="I17688" t="s">
        <v>1454</v>
      </c>
      <c r="J17688" s="20">
        <v>14</v>
      </c>
      <c r="K17688" s="20" t="s">
        <v>9</v>
      </c>
      <c r="L17688" t="s">
        <v>1464</v>
      </c>
      <c r="M17688" s="20">
        <v>3.08</v>
      </c>
      <c r="N17688" s="20">
        <v>4.92</v>
      </c>
      <c r="AE17688">
        <f t="shared" si="276"/>
        <v>2013</v>
      </c>
    </row>
    <row r="17689" spans="1:31" x14ac:dyDescent="0.25">
      <c r="A17689" s="7">
        <v>17686</v>
      </c>
      <c r="B17689" s="8">
        <v>41519</v>
      </c>
      <c r="C17689" t="s">
        <v>3</v>
      </c>
      <c r="D17689" t="s">
        <v>543</v>
      </c>
      <c r="E17689" t="s">
        <v>9</v>
      </c>
      <c r="F17689" t="s">
        <v>55</v>
      </c>
      <c r="G17689" t="s">
        <v>633</v>
      </c>
      <c r="H17689" s="135" t="s">
        <v>2389</v>
      </c>
      <c r="I17689" t="s">
        <v>1454</v>
      </c>
      <c r="J17689" s="20">
        <v>23</v>
      </c>
      <c r="K17689" s="20" t="s">
        <v>3</v>
      </c>
      <c r="L17689" t="s">
        <v>1463</v>
      </c>
      <c r="M17689" s="20">
        <v>6.98</v>
      </c>
      <c r="N17689" s="20">
        <v>5.52</v>
      </c>
      <c r="AE17689">
        <f t="shared" si="276"/>
        <v>2013</v>
      </c>
    </row>
    <row r="17690" spans="1:31" x14ac:dyDescent="0.25">
      <c r="A17690" s="7">
        <v>17687</v>
      </c>
      <c r="B17690" s="8">
        <v>41519</v>
      </c>
      <c r="C17690" t="s">
        <v>3</v>
      </c>
      <c r="D17690" t="s">
        <v>1010</v>
      </c>
      <c r="E17690" t="s">
        <v>9</v>
      </c>
      <c r="F17690" t="s">
        <v>1038</v>
      </c>
      <c r="G17690" t="s">
        <v>648</v>
      </c>
      <c r="H17690" s="136" t="s">
        <v>2474</v>
      </c>
      <c r="I17690" t="s">
        <v>1454</v>
      </c>
      <c r="J17690" s="20">
        <v>205</v>
      </c>
      <c r="K17690" s="20" t="s">
        <v>1465</v>
      </c>
      <c r="L17690" t="s">
        <v>1466</v>
      </c>
      <c r="M17690" s="20">
        <v>51.25</v>
      </c>
      <c r="N17690" s="20">
        <v>51.25</v>
      </c>
      <c r="AE17690">
        <f t="shared" si="276"/>
        <v>2013</v>
      </c>
    </row>
    <row r="17691" spans="1:31" x14ac:dyDescent="0.25">
      <c r="A17691" s="7">
        <v>17688</v>
      </c>
      <c r="B17691" s="8">
        <v>41519</v>
      </c>
      <c r="C17691" t="s">
        <v>3</v>
      </c>
      <c r="D17691" t="s">
        <v>543</v>
      </c>
      <c r="E17691" t="s">
        <v>9</v>
      </c>
      <c r="F17691" t="s">
        <v>521</v>
      </c>
      <c r="G17691" t="s">
        <v>1170</v>
      </c>
      <c r="H17691" s="135" t="s">
        <v>3195</v>
      </c>
      <c r="I17691" t="s">
        <v>1454</v>
      </c>
      <c r="J17691" s="20">
        <v>36</v>
      </c>
      <c r="K17691" s="20" t="s">
        <v>9</v>
      </c>
      <c r="L17691" t="s">
        <v>1464</v>
      </c>
      <c r="M17691" s="20">
        <v>7.92</v>
      </c>
      <c r="N17691" s="20">
        <v>11.08</v>
      </c>
      <c r="AE17691">
        <f t="shared" si="276"/>
        <v>2013</v>
      </c>
    </row>
    <row r="17692" spans="1:31" x14ac:dyDescent="0.25">
      <c r="A17692" s="7">
        <v>17689</v>
      </c>
      <c r="B17692" s="8">
        <v>41520</v>
      </c>
      <c r="C17692" t="s">
        <v>3</v>
      </c>
      <c r="D17692" t="s">
        <v>1192</v>
      </c>
      <c r="E17692" t="s">
        <v>9</v>
      </c>
      <c r="F17692" t="s">
        <v>1156</v>
      </c>
      <c r="G17692" t="s">
        <v>714</v>
      </c>
      <c r="H17692" s="135" t="s">
        <v>2093</v>
      </c>
      <c r="I17692" t="s">
        <v>1454</v>
      </c>
      <c r="J17692" s="20">
        <v>5</v>
      </c>
      <c r="K17692" s="20" t="s">
        <v>1465</v>
      </c>
      <c r="L17692" t="s">
        <v>1466</v>
      </c>
      <c r="M17692" s="20">
        <v>1.25</v>
      </c>
      <c r="N17692" s="20">
        <v>1.25</v>
      </c>
      <c r="AE17692">
        <f t="shared" si="276"/>
        <v>2013</v>
      </c>
    </row>
    <row r="17693" spans="1:31" x14ac:dyDescent="0.25">
      <c r="A17693" s="7">
        <v>17690</v>
      </c>
      <c r="B17693" s="8">
        <v>41520</v>
      </c>
      <c r="C17693" t="s">
        <v>3</v>
      </c>
      <c r="D17693" t="s">
        <v>1192</v>
      </c>
      <c r="E17693" t="s">
        <v>9</v>
      </c>
      <c r="F17693" t="s">
        <v>184</v>
      </c>
      <c r="G17693" t="s">
        <v>377</v>
      </c>
      <c r="H17693" s="135" t="s">
        <v>1619</v>
      </c>
      <c r="I17693" t="s">
        <v>1454</v>
      </c>
      <c r="J17693" s="20">
        <v>52</v>
      </c>
      <c r="K17693" s="20" t="s">
        <v>3</v>
      </c>
      <c r="L17693" t="s">
        <v>1463</v>
      </c>
      <c r="M17693" s="20">
        <v>14.52</v>
      </c>
      <c r="N17693" s="20">
        <v>12.48</v>
      </c>
      <c r="AE17693">
        <f t="shared" si="276"/>
        <v>2013</v>
      </c>
    </row>
    <row r="17694" spans="1:31" x14ac:dyDescent="0.25">
      <c r="A17694" s="7">
        <v>17691</v>
      </c>
      <c r="B17694" s="8">
        <v>41520</v>
      </c>
      <c r="C17694" t="s">
        <v>3</v>
      </c>
      <c r="D17694" t="s">
        <v>973</v>
      </c>
      <c r="E17694" t="s">
        <v>9</v>
      </c>
      <c r="F17694" t="s">
        <v>1112</v>
      </c>
      <c r="G17694" t="s">
        <v>929</v>
      </c>
      <c r="H17694" s="135" t="s">
        <v>1496</v>
      </c>
      <c r="I17694" t="s">
        <v>1454</v>
      </c>
      <c r="J17694" s="20">
        <v>21</v>
      </c>
      <c r="K17694" s="20" t="s">
        <v>9</v>
      </c>
      <c r="L17694" t="s">
        <v>1463</v>
      </c>
      <c r="M17694" s="20">
        <v>5.04</v>
      </c>
      <c r="N17694" s="20">
        <v>6.46</v>
      </c>
      <c r="AE17694">
        <f t="shared" si="276"/>
        <v>2013</v>
      </c>
    </row>
    <row r="17695" spans="1:31" x14ac:dyDescent="0.25">
      <c r="A17695" s="7">
        <v>17692</v>
      </c>
      <c r="B17695" s="8">
        <v>41520</v>
      </c>
      <c r="C17695" t="s">
        <v>3</v>
      </c>
      <c r="D17695" t="s">
        <v>1192</v>
      </c>
      <c r="E17695" t="s">
        <v>9</v>
      </c>
      <c r="F17695" t="s">
        <v>183</v>
      </c>
      <c r="G17695" t="s">
        <v>648</v>
      </c>
      <c r="H17695" s="9" t="s">
        <v>1797</v>
      </c>
      <c r="I17695" t="s">
        <v>1454</v>
      </c>
      <c r="J17695" s="20">
        <v>119</v>
      </c>
      <c r="K17695" s="20" t="s">
        <v>1465</v>
      </c>
      <c r="L17695" t="s">
        <v>1466</v>
      </c>
      <c r="M17695" s="20">
        <v>29.75</v>
      </c>
      <c r="N17695" s="20">
        <v>29.75</v>
      </c>
      <c r="AE17695">
        <f t="shared" si="276"/>
        <v>2013</v>
      </c>
    </row>
    <row r="17696" spans="1:31" x14ac:dyDescent="0.25">
      <c r="A17696" s="7">
        <v>17693</v>
      </c>
      <c r="B17696" s="8">
        <v>41522</v>
      </c>
      <c r="C17696" t="s">
        <v>3</v>
      </c>
      <c r="D17696" t="s">
        <v>1137</v>
      </c>
      <c r="E17696" t="s">
        <v>9</v>
      </c>
      <c r="F17696" t="s">
        <v>1194</v>
      </c>
      <c r="G17696" t="s">
        <v>65</v>
      </c>
      <c r="H17696" s="135" t="s">
        <v>1519</v>
      </c>
      <c r="I17696" t="s">
        <v>1454</v>
      </c>
      <c r="J17696" s="20">
        <v>27</v>
      </c>
      <c r="K17696" s="20" t="s">
        <v>3</v>
      </c>
      <c r="L17696" t="s">
        <v>1464</v>
      </c>
      <c r="M17696" s="20">
        <v>8.56</v>
      </c>
      <c r="N17696" s="20">
        <v>5.9399999999999995</v>
      </c>
      <c r="AE17696">
        <f t="shared" si="276"/>
        <v>2013</v>
      </c>
    </row>
    <row r="17697" spans="1:31" x14ac:dyDescent="0.25">
      <c r="A17697" s="7">
        <v>17694</v>
      </c>
      <c r="B17697" s="8">
        <v>41523</v>
      </c>
      <c r="C17697" t="s">
        <v>3</v>
      </c>
      <c r="D17697" t="s">
        <v>1144</v>
      </c>
      <c r="E17697" t="s">
        <v>9</v>
      </c>
      <c r="F17697" t="s">
        <v>1167</v>
      </c>
      <c r="G17697" t="s">
        <v>648</v>
      </c>
      <c r="H17697" s="135" t="s">
        <v>1799</v>
      </c>
      <c r="I17697" t="s">
        <v>1454</v>
      </c>
      <c r="J17697" s="20">
        <v>27</v>
      </c>
      <c r="K17697" s="20" t="s">
        <v>3</v>
      </c>
      <c r="L17697" t="s">
        <v>1464</v>
      </c>
      <c r="M17697" s="20">
        <v>8.56</v>
      </c>
      <c r="N17697" s="20">
        <v>5.9399999999999995</v>
      </c>
      <c r="AE17697">
        <f t="shared" si="276"/>
        <v>2013</v>
      </c>
    </row>
    <row r="17698" spans="1:31" x14ac:dyDescent="0.25">
      <c r="A17698" s="7">
        <v>17695</v>
      </c>
      <c r="B17698" s="8">
        <v>41523</v>
      </c>
      <c r="C17698" t="s">
        <v>3</v>
      </c>
      <c r="D17698" t="s">
        <v>973</v>
      </c>
      <c r="E17698" t="s">
        <v>9</v>
      </c>
      <c r="F17698" t="s">
        <v>1112</v>
      </c>
      <c r="G17698" t="s">
        <v>929</v>
      </c>
      <c r="H17698" s="135" t="s">
        <v>1496</v>
      </c>
      <c r="I17698" t="s">
        <v>1454</v>
      </c>
      <c r="J17698" s="20">
        <v>10</v>
      </c>
      <c r="K17698" s="20" t="s">
        <v>1465</v>
      </c>
      <c r="L17698" t="s">
        <v>1466</v>
      </c>
      <c r="M17698" s="20">
        <v>2.5</v>
      </c>
      <c r="N17698" s="20">
        <v>2.5</v>
      </c>
      <c r="AE17698">
        <f t="shared" si="276"/>
        <v>2013</v>
      </c>
    </row>
    <row r="17699" spans="1:31" x14ac:dyDescent="0.25">
      <c r="A17699" s="7">
        <v>17696</v>
      </c>
      <c r="B17699" s="8">
        <v>41524</v>
      </c>
      <c r="C17699" t="s">
        <v>3</v>
      </c>
      <c r="D17699" t="s">
        <v>1060</v>
      </c>
      <c r="E17699" t="s">
        <v>9</v>
      </c>
      <c r="F17699" t="s">
        <v>1045</v>
      </c>
      <c r="G17699" t="s">
        <v>648</v>
      </c>
      <c r="H17699" s="136" t="s">
        <v>1496</v>
      </c>
      <c r="I17699" t="s">
        <v>1454</v>
      </c>
      <c r="J17699" s="20">
        <v>107</v>
      </c>
      <c r="K17699" s="20" t="s">
        <v>3</v>
      </c>
      <c r="L17699" t="s">
        <v>1463</v>
      </c>
      <c r="M17699" s="20">
        <v>28.82</v>
      </c>
      <c r="N17699" s="20">
        <v>25.68</v>
      </c>
      <c r="AE17699">
        <f t="shared" si="276"/>
        <v>2013</v>
      </c>
    </row>
    <row r="17700" spans="1:31" x14ac:dyDescent="0.25">
      <c r="A17700" s="7">
        <v>17697</v>
      </c>
      <c r="B17700" s="8">
        <v>41524</v>
      </c>
      <c r="C17700" t="s">
        <v>3</v>
      </c>
      <c r="D17700" t="s">
        <v>791</v>
      </c>
      <c r="E17700" t="s">
        <v>9</v>
      </c>
      <c r="F17700" t="s">
        <v>787</v>
      </c>
      <c r="G17700" t="s">
        <v>1170</v>
      </c>
      <c r="H17700" s="135" t="s">
        <v>1496</v>
      </c>
      <c r="I17700" t="s">
        <v>1455</v>
      </c>
      <c r="J17700" s="20">
        <v>9</v>
      </c>
      <c r="K17700" s="20" t="s">
        <v>3</v>
      </c>
      <c r="L17700" t="s">
        <v>1464</v>
      </c>
      <c r="M17700" s="20">
        <v>1.76</v>
      </c>
      <c r="N17700" s="20">
        <v>0.99</v>
      </c>
      <c r="AE17700">
        <f t="shared" si="276"/>
        <v>2013</v>
      </c>
    </row>
    <row r="17701" spans="1:31" x14ac:dyDescent="0.25">
      <c r="A17701" s="7">
        <v>17698</v>
      </c>
      <c r="B17701" s="8">
        <v>41528</v>
      </c>
      <c r="C17701" t="s">
        <v>3</v>
      </c>
      <c r="D17701" t="s">
        <v>786</v>
      </c>
      <c r="E17701" t="s">
        <v>9</v>
      </c>
      <c r="F17701" t="s">
        <v>810</v>
      </c>
      <c r="G17701" t="s">
        <v>569</v>
      </c>
      <c r="H17701" s="135" t="s">
        <v>2129</v>
      </c>
      <c r="I17701" t="s">
        <v>1454</v>
      </c>
      <c r="J17701" s="20">
        <v>11</v>
      </c>
      <c r="K17701" s="20" t="s">
        <v>1465</v>
      </c>
      <c r="L17701" t="s">
        <v>1466</v>
      </c>
      <c r="M17701" s="20">
        <v>2.75</v>
      </c>
      <c r="N17701" s="20">
        <v>2.75</v>
      </c>
      <c r="AE17701">
        <f t="shared" si="276"/>
        <v>2013</v>
      </c>
    </row>
    <row r="17702" spans="1:31" x14ac:dyDescent="0.25">
      <c r="A17702" s="7">
        <v>17699</v>
      </c>
      <c r="B17702" s="8">
        <v>41528</v>
      </c>
      <c r="C17702" t="s">
        <v>3</v>
      </c>
      <c r="D17702" t="s">
        <v>786</v>
      </c>
      <c r="E17702" t="s">
        <v>9</v>
      </c>
      <c r="F17702" t="s">
        <v>54</v>
      </c>
      <c r="G17702" t="s">
        <v>895</v>
      </c>
      <c r="H17702" s="135" t="s">
        <v>2718</v>
      </c>
      <c r="I17702" t="s">
        <v>1454</v>
      </c>
      <c r="J17702" s="20">
        <v>35</v>
      </c>
      <c r="K17702" s="20" t="s">
        <v>1465</v>
      </c>
      <c r="L17702" t="s">
        <v>1466</v>
      </c>
      <c r="M17702" s="20">
        <v>8.75</v>
      </c>
      <c r="N17702" s="20">
        <v>8.75</v>
      </c>
      <c r="AE17702">
        <f t="shared" si="276"/>
        <v>2013</v>
      </c>
    </row>
    <row r="17703" spans="1:31" x14ac:dyDescent="0.25">
      <c r="A17703" s="7">
        <v>17700</v>
      </c>
      <c r="B17703" s="8">
        <v>41528</v>
      </c>
      <c r="C17703" t="s">
        <v>3</v>
      </c>
      <c r="D17703" t="s">
        <v>786</v>
      </c>
      <c r="E17703" t="s">
        <v>9</v>
      </c>
      <c r="F17703" t="s">
        <v>1093</v>
      </c>
      <c r="G17703" t="s">
        <v>870</v>
      </c>
      <c r="H17703" s="9" t="s">
        <v>2614</v>
      </c>
      <c r="I17703" t="s">
        <v>1454</v>
      </c>
      <c r="J17703" s="20">
        <v>38</v>
      </c>
      <c r="K17703" s="20" t="s">
        <v>1465</v>
      </c>
      <c r="L17703" t="s">
        <v>1466</v>
      </c>
      <c r="M17703" s="20">
        <v>9.5</v>
      </c>
      <c r="N17703" s="20">
        <v>9.5</v>
      </c>
      <c r="AE17703">
        <f t="shared" si="276"/>
        <v>2013</v>
      </c>
    </row>
    <row r="17704" spans="1:31" x14ac:dyDescent="0.25">
      <c r="A17704" s="7">
        <v>17701</v>
      </c>
      <c r="B17704" s="8">
        <v>41529</v>
      </c>
      <c r="C17704" t="s">
        <v>3</v>
      </c>
      <c r="D17704" t="s">
        <v>1137</v>
      </c>
      <c r="E17704" t="s">
        <v>9</v>
      </c>
      <c r="F17704" t="s">
        <v>828</v>
      </c>
      <c r="G17704" t="s">
        <v>732</v>
      </c>
      <c r="H17704" s="135" t="s">
        <v>2642</v>
      </c>
      <c r="I17704" t="s">
        <v>1454</v>
      </c>
      <c r="J17704" s="20">
        <v>25</v>
      </c>
      <c r="K17704" s="20" t="s">
        <v>3</v>
      </c>
      <c r="L17704" t="s">
        <v>1464</v>
      </c>
      <c r="M17704" s="20">
        <v>8</v>
      </c>
      <c r="N17704" s="20">
        <v>5.5</v>
      </c>
      <c r="AE17704">
        <f t="shared" si="276"/>
        <v>2013</v>
      </c>
    </row>
    <row r="17705" spans="1:31" x14ac:dyDescent="0.25">
      <c r="A17705" s="7">
        <v>17702</v>
      </c>
      <c r="B17705" s="8">
        <v>41529</v>
      </c>
      <c r="C17705" t="s">
        <v>3</v>
      </c>
      <c r="D17705" t="s">
        <v>1090</v>
      </c>
      <c r="E17705" t="s">
        <v>9</v>
      </c>
      <c r="F17705" t="s">
        <v>767</v>
      </c>
      <c r="G17705" t="s">
        <v>377</v>
      </c>
      <c r="H17705" s="135" t="s">
        <v>1619</v>
      </c>
      <c r="I17705" t="s">
        <v>1454</v>
      </c>
      <c r="J17705" s="20">
        <v>40</v>
      </c>
      <c r="K17705" s="20" t="s">
        <v>3</v>
      </c>
      <c r="L17705" t="s">
        <v>1463</v>
      </c>
      <c r="M17705" s="20">
        <v>11.4</v>
      </c>
      <c r="N17705" s="20">
        <v>9.6</v>
      </c>
      <c r="AE17705">
        <f t="shared" si="276"/>
        <v>2013</v>
      </c>
    </row>
    <row r="17706" spans="1:31" x14ac:dyDescent="0.25">
      <c r="A17706" s="7">
        <v>17703</v>
      </c>
      <c r="B17706" s="8">
        <v>41529</v>
      </c>
      <c r="C17706" t="s">
        <v>3</v>
      </c>
      <c r="D17706" t="s">
        <v>1090</v>
      </c>
      <c r="E17706" t="s">
        <v>9</v>
      </c>
      <c r="F17706" t="s">
        <v>767</v>
      </c>
      <c r="G17706" t="s">
        <v>377</v>
      </c>
      <c r="H17706" s="135" t="s">
        <v>1496</v>
      </c>
      <c r="I17706" t="s">
        <v>1454</v>
      </c>
      <c r="J17706" s="20">
        <v>52</v>
      </c>
      <c r="K17706" s="20" t="s">
        <v>9</v>
      </c>
      <c r="L17706" t="s">
        <v>1463</v>
      </c>
      <c r="M17706" s="20">
        <v>12.48</v>
      </c>
      <c r="N17706" s="20">
        <v>14.52</v>
      </c>
      <c r="AE17706">
        <f t="shared" si="276"/>
        <v>2013</v>
      </c>
    </row>
    <row r="17707" spans="1:31" x14ac:dyDescent="0.25">
      <c r="A17707" s="7">
        <v>17704</v>
      </c>
      <c r="B17707" s="8">
        <v>41529</v>
      </c>
      <c r="C17707" t="s">
        <v>3</v>
      </c>
      <c r="D17707" t="s">
        <v>1192</v>
      </c>
      <c r="E17707" t="s">
        <v>9</v>
      </c>
      <c r="F17707" t="s">
        <v>131</v>
      </c>
      <c r="G17707" t="s">
        <v>1016</v>
      </c>
      <c r="H17707" s="9" t="s">
        <v>2884</v>
      </c>
      <c r="I17707" t="s">
        <v>1454</v>
      </c>
      <c r="J17707" s="20">
        <v>20</v>
      </c>
      <c r="K17707" s="20" t="s">
        <v>3</v>
      </c>
      <c r="L17707" t="s">
        <v>1463</v>
      </c>
      <c r="M17707" s="20">
        <v>6.2</v>
      </c>
      <c r="N17707" s="20">
        <v>4.8</v>
      </c>
      <c r="AE17707">
        <f t="shared" si="276"/>
        <v>2013</v>
      </c>
    </row>
    <row r="17708" spans="1:31" x14ac:dyDescent="0.25">
      <c r="A17708" s="7">
        <v>17705</v>
      </c>
      <c r="B17708" s="8">
        <v>41530</v>
      </c>
      <c r="C17708" t="s">
        <v>3</v>
      </c>
      <c r="D17708" t="s">
        <v>1185</v>
      </c>
      <c r="E17708" t="s">
        <v>9</v>
      </c>
      <c r="F17708" t="s">
        <v>1193</v>
      </c>
      <c r="G17708" t="s">
        <v>714</v>
      </c>
      <c r="H17708" s="135" t="s">
        <v>2001</v>
      </c>
      <c r="I17708" t="s">
        <v>1454</v>
      </c>
      <c r="J17708" s="20">
        <v>23</v>
      </c>
      <c r="K17708" s="20" t="s">
        <v>3</v>
      </c>
      <c r="L17708" t="s">
        <v>1463</v>
      </c>
      <c r="M17708" s="20">
        <v>6.98</v>
      </c>
      <c r="N17708" s="20">
        <v>5.52</v>
      </c>
      <c r="AE17708">
        <f t="shared" si="276"/>
        <v>2013</v>
      </c>
    </row>
    <row r="17709" spans="1:31" x14ac:dyDescent="0.25">
      <c r="A17709" s="7">
        <v>17706</v>
      </c>
      <c r="B17709" s="8">
        <v>41531</v>
      </c>
      <c r="C17709" t="s">
        <v>3</v>
      </c>
      <c r="D17709" t="s">
        <v>766</v>
      </c>
      <c r="E17709" t="s">
        <v>9</v>
      </c>
      <c r="F17709" t="s">
        <v>698</v>
      </c>
      <c r="G17709" t="s">
        <v>895</v>
      </c>
      <c r="H17709" s="135" t="s">
        <v>1496</v>
      </c>
      <c r="I17709" t="s">
        <v>1454</v>
      </c>
      <c r="J17709" s="20">
        <v>9</v>
      </c>
      <c r="K17709" s="20" t="s">
        <v>3</v>
      </c>
      <c r="L17709" t="s">
        <v>1464</v>
      </c>
      <c r="M17709" s="20">
        <v>3.52</v>
      </c>
      <c r="N17709" s="20">
        <v>1.98</v>
      </c>
      <c r="AE17709">
        <f t="shared" si="276"/>
        <v>2013</v>
      </c>
    </row>
    <row r="17710" spans="1:31" x14ac:dyDescent="0.25">
      <c r="A17710" s="7">
        <v>17707</v>
      </c>
      <c r="B17710" s="8">
        <v>41533</v>
      </c>
      <c r="C17710" t="s">
        <v>3</v>
      </c>
      <c r="D17710" t="s">
        <v>1192</v>
      </c>
      <c r="E17710" t="s">
        <v>9</v>
      </c>
      <c r="F17710" t="s">
        <v>1131</v>
      </c>
      <c r="G17710" t="s">
        <v>861</v>
      </c>
      <c r="H17710" s="9" t="s">
        <v>2605</v>
      </c>
      <c r="I17710" t="s">
        <v>1454</v>
      </c>
      <c r="J17710" s="20">
        <v>15</v>
      </c>
      <c r="K17710" s="20" t="s">
        <v>9</v>
      </c>
      <c r="L17710" t="s">
        <v>1464</v>
      </c>
      <c r="M17710" s="20">
        <v>3.3</v>
      </c>
      <c r="N17710" s="20">
        <v>5.2</v>
      </c>
      <c r="AE17710">
        <f t="shared" si="276"/>
        <v>2013</v>
      </c>
    </row>
    <row r="17711" spans="1:31" x14ac:dyDescent="0.25">
      <c r="A17711" s="7">
        <v>17708</v>
      </c>
      <c r="B17711" s="8">
        <v>41534</v>
      </c>
      <c r="C17711" t="s">
        <v>3</v>
      </c>
      <c r="D17711" t="s">
        <v>557</v>
      </c>
      <c r="E17711" t="s">
        <v>9</v>
      </c>
      <c r="F17711" t="s">
        <v>1028</v>
      </c>
      <c r="G17711" t="s">
        <v>648</v>
      </c>
      <c r="H17711" s="135" t="s">
        <v>3157</v>
      </c>
      <c r="I17711" t="s">
        <v>1454</v>
      </c>
      <c r="J17711" s="20">
        <v>1</v>
      </c>
      <c r="K17711" s="20" t="s">
        <v>1465</v>
      </c>
      <c r="L17711" t="s">
        <v>1466</v>
      </c>
      <c r="M17711" s="20">
        <v>0.25</v>
      </c>
      <c r="N17711" s="20">
        <v>0.25</v>
      </c>
      <c r="AE17711">
        <f t="shared" si="276"/>
        <v>2013</v>
      </c>
    </row>
    <row r="17712" spans="1:31" x14ac:dyDescent="0.25">
      <c r="A17712" s="7">
        <v>17709</v>
      </c>
      <c r="B17712" s="8">
        <v>41535</v>
      </c>
      <c r="C17712" t="s">
        <v>3</v>
      </c>
      <c r="D17712" t="s">
        <v>295</v>
      </c>
      <c r="E17712" t="s">
        <v>9</v>
      </c>
      <c r="F17712" t="s">
        <v>1093</v>
      </c>
      <c r="G17712" t="s">
        <v>648</v>
      </c>
      <c r="H17712" s="136" t="s">
        <v>2474</v>
      </c>
      <c r="I17712" t="s">
        <v>1454</v>
      </c>
      <c r="J17712" s="20">
        <v>89</v>
      </c>
      <c r="K17712" s="20" t="s">
        <v>9</v>
      </c>
      <c r="L17712" t="s">
        <v>1464</v>
      </c>
      <c r="M17712" s="20">
        <v>19.579999999999998</v>
      </c>
      <c r="N17712" s="20">
        <v>25.92</v>
      </c>
      <c r="AE17712">
        <f t="shared" si="276"/>
        <v>2013</v>
      </c>
    </row>
    <row r="17713" spans="1:31" x14ac:dyDescent="0.25">
      <c r="A17713" s="7">
        <v>17710</v>
      </c>
      <c r="B17713" s="8">
        <v>41535</v>
      </c>
      <c r="C17713" t="s">
        <v>3</v>
      </c>
      <c r="D17713" t="s">
        <v>1005</v>
      </c>
      <c r="E17713" t="s">
        <v>9</v>
      </c>
      <c r="F17713" t="s">
        <v>1172</v>
      </c>
      <c r="G17713" t="s">
        <v>1170</v>
      </c>
      <c r="H17713" s="135" t="s">
        <v>3238</v>
      </c>
      <c r="I17713" t="s">
        <v>1456</v>
      </c>
      <c r="J17713" s="20">
        <v>108</v>
      </c>
      <c r="K17713" s="20" t="s">
        <v>9</v>
      </c>
      <c r="L17713" t="s">
        <v>1464</v>
      </c>
      <c r="M17713" s="20">
        <v>23.759999999999998</v>
      </c>
      <c r="N17713" s="20">
        <v>31.240000000000002</v>
      </c>
      <c r="O17713" t="s">
        <v>9</v>
      </c>
      <c r="P17713" s="13" t="s">
        <v>1131</v>
      </c>
      <c r="Q17713" t="s">
        <v>3</v>
      </c>
      <c r="R17713" t="s">
        <v>955</v>
      </c>
      <c r="S17713" t="s">
        <v>3</v>
      </c>
      <c r="T17713" t="s">
        <v>1190</v>
      </c>
      <c r="U17713" t="s">
        <v>9</v>
      </c>
      <c r="V17713" t="s">
        <v>1153</v>
      </c>
      <c r="W17713" t="s">
        <v>9</v>
      </c>
      <c r="X17713" t="s">
        <v>1159</v>
      </c>
      <c r="Y17713" t="s">
        <v>1465</v>
      </c>
      <c r="AA17713" t="s">
        <v>1465</v>
      </c>
      <c r="AC17713" t="s">
        <v>1465</v>
      </c>
      <c r="AE17713">
        <f t="shared" si="276"/>
        <v>2013</v>
      </c>
    </row>
    <row r="17714" spans="1:31" x14ac:dyDescent="0.25">
      <c r="A17714" s="7">
        <v>17711</v>
      </c>
      <c r="B17714" s="8">
        <v>41535</v>
      </c>
      <c r="C17714" t="s">
        <v>3</v>
      </c>
      <c r="D17714" t="s">
        <v>397</v>
      </c>
      <c r="E17714" t="s">
        <v>9</v>
      </c>
      <c r="F17714" t="s">
        <v>1093</v>
      </c>
      <c r="G17714" t="s">
        <v>870</v>
      </c>
      <c r="H17714" s="9" t="s">
        <v>2764</v>
      </c>
      <c r="I17714" t="s">
        <v>1454</v>
      </c>
      <c r="J17714" s="20">
        <v>16</v>
      </c>
      <c r="K17714" s="20" t="s">
        <v>9</v>
      </c>
      <c r="L17714" t="s">
        <v>1464</v>
      </c>
      <c r="M17714" s="20">
        <v>3.52</v>
      </c>
      <c r="N17714" s="20">
        <v>5.48</v>
      </c>
      <c r="AE17714">
        <f t="shared" si="276"/>
        <v>2013</v>
      </c>
    </row>
    <row r="17715" spans="1:31" x14ac:dyDescent="0.25">
      <c r="A17715" s="7">
        <v>17712</v>
      </c>
      <c r="B17715" s="8">
        <v>41535</v>
      </c>
      <c r="C17715" t="s">
        <v>3</v>
      </c>
      <c r="D17715" t="s">
        <v>1119</v>
      </c>
      <c r="E17715" t="s">
        <v>9</v>
      </c>
      <c r="F17715" t="s">
        <v>1131</v>
      </c>
      <c r="G17715" t="s">
        <v>1170</v>
      </c>
      <c r="H17715" s="135" t="s">
        <v>3239</v>
      </c>
      <c r="I17715" t="s">
        <v>1454</v>
      </c>
      <c r="J17715" s="20">
        <v>22</v>
      </c>
      <c r="K17715" s="20" t="s">
        <v>9</v>
      </c>
      <c r="L17715" t="s">
        <v>1464</v>
      </c>
      <c r="M17715" s="20">
        <v>4.84</v>
      </c>
      <c r="N17715" s="20">
        <v>7.16</v>
      </c>
      <c r="AE17715">
        <f t="shared" si="276"/>
        <v>2013</v>
      </c>
    </row>
    <row r="17716" spans="1:31" x14ac:dyDescent="0.25">
      <c r="A17716" s="7">
        <v>17713</v>
      </c>
      <c r="B17716" s="8">
        <v>41535</v>
      </c>
      <c r="C17716" t="s">
        <v>3</v>
      </c>
      <c r="D17716" t="s">
        <v>1095</v>
      </c>
      <c r="E17716" t="s">
        <v>9</v>
      </c>
      <c r="F17716" t="s">
        <v>1093</v>
      </c>
      <c r="G17716" t="s">
        <v>1170</v>
      </c>
      <c r="H17716" s="135" t="s">
        <v>3206</v>
      </c>
      <c r="I17716" t="s">
        <v>1454</v>
      </c>
      <c r="J17716" s="20">
        <v>70</v>
      </c>
      <c r="K17716" s="20" t="s">
        <v>3</v>
      </c>
      <c r="L17716" t="s">
        <v>1464</v>
      </c>
      <c r="M17716" s="20">
        <v>20.6</v>
      </c>
      <c r="N17716" s="20">
        <v>15.4</v>
      </c>
      <c r="AE17716">
        <f t="shared" si="276"/>
        <v>2013</v>
      </c>
    </row>
    <row r="17717" spans="1:31" x14ac:dyDescent="0.25">
      <c r="A17717" s="7">
        <v>17714</v>
      </c>
      <c r="B17717" s="8">
        <v>41536</v>
      </c>
      <c r="C17717" t="s">
        <v>3</v>
      </c>
      <c r="D17717" t="s">
        <v>973</v>
      </c>
      <c r="E17717" t="s">
        <v>9</v>
      </c>
      <c r="F17717" t="s">
        <v>1088</v>
      </c>
      <c r="G17717" t="s">
        <v>569</v>
      </c>
      <c r="H17717" s="135" t="s">
        <v>1496</v>
      </c>
      <c r="I17717" t="s">
        <v>1454</v>
      </c>
      <c r="J17717" s="20">
        <v>17</v>
      </c>
      <c r="K17717" s="20" t="s">
        <v>9</v>
      </c>
      <c r="L17717" t="s">
        <v>1464</v>
      </c>
      <c r="M17717" s="20">
        <v>3.74</v>
      </c>
      <c r="N17717" s="20">
        <v>5.76</v>
      </c>
      <c r="AE17717">
        <f t="shared" si="276"/>
        <v>2013</v>
      </c>
    </row>
    <row r="17718" spans="1:31" x14ac:dyDescent="0.25">
      <c r="A17718" s="7">
        <v>17715</v>
      </c>
      <c r="B17718" s="8">
        <v>41536</v>
      </c>
      <c r="C17718" t="s">
        <v>3</v>
      </c>
      <c r="D17718" t="s">
        <v>868</v>
      </c>
      <c r="E17718" t="s">
        <v>9</v>
      </c>
      <c r="F17718" t="s">
        <v>1028</v>
      </c>
      <c r="G17718" t="s">
        <v>633</v>
      </c>
      <c r="H17718" s="135" t="s">
        <v>1496</v>
      </c>
      <c r="I17718" t="s">
        <v>1454</v>
      </c>
      <c r="J17718" s="20">
        <v>15</v>
      </c>
      <c r="K17718" s="20" t="s">
        <v>9</v>
      </c>
      <c r="L17718" t="s">
        <v>1464</v>
      </c>
      <c r="M17718" s="20">
        <v>3.3</v>
      </c>
      <c r="N17718" s="20">
        <v>5.2</v>
      </c>
      <c r="AE17718">
        <f t="shared" si="276"/>
        <v>2013</v>
      </c>
    </row>
    <row r="17719" spans="1:31" x14ac:dyDescent="0.25">
      <c r="A17719" s="7">
        <v>17716</v>
      </c>
      <c r="B17719" s="8">
        <v>41537</v>
      </c>
      <c r="C17719" t="s">
        <v>3</v>
      </c>
      <c r="D17719" t="s">
        <v>973</v>
      </c>
      <c r="E17719" t="s">
        <v>9</v>
      </c>
      <c r="F17719" t="s">
        <v>1147</v>
      </c>
      <c r="G17719" t="s">
        <v>648</v>
      </c>
      <c r="H17719" s="9" t="s">
        <v>1797</v>
      </c>
      <c r="I17719" t="s">
        <v>1454</v>
      </c>
      <c r="J17719" s="20">
        <v>47</v>
      </c>
      <c r="K17719" s="20" t="s">
        <v>1465</v>
      </c>
      <c r="L17719" t="s">
        <v>1466</v>
      </c>
      <c r="M17719" s="20">
        <v>11.75</v>
      </c>
      <c r="N17719" s="20">
        <v>11.75</v>
      </c>
      <c r="AE17719">
        <f t="shared" si="276"/>
        <v>2013</v>
      </c>
    </row>
    <row r="17720" spans="1:31" x14ac:dyDescent="0.25">
      <c r="A17720" s="7">
        <v>17717</v>
      </c>
      <c r="B17720" s="8">
        <v>41537</v>
      </c>
      <c r="C17720" t="s">
        <v>3</v>
      </c>
      <c r="D17720" t="s">
        <v>222</v>
      </c>
      <c r="E17720" t="s">
        <v>9</v>
      </c>
      <c r="F17720" t="s">
        <v>1045</v>
      </c>
      <c r="G17720" t="s">
        <v>648</v>
      </c>
      <c r="H17720" s="135" t="s">
        <v>1795</v>
      </c>
      <c r="I17720" t="s">
        <v>1454</v>
      </c>
      <c r="J17720" s="20">
        <v>23</v>
      </c>
      <c r="K17720" s="20" t="s">
        <v>3</v>
      </c>
      <c r="L17720" t="s">
        <v>1464</v>
      </c>
      <c r="M17720" s="20">
        <v>7.4399999999999995</v>
      </c>
      <c r="N17720" s="20">
        <v>5.0600000000000005</v>
      </c>
      <c r="AE17720">
        <f t="shared" si="276"/>
        <v>2013</v>
      </c>
    </row>
    <row r="17721" spans="1:31" x14ac:dyDescent="0.25">
      <c r="A17721" s="7">
        <v>17718</v>
      </c>
      <c r="B17721" s="8">
        <v>41537</v>
      </c>
      <c r="C17721" t="s">
        <v>3</v>
      </c>
      <c r="D17721" t="s">
        <v>973</v>
      </c>
      <c r="E17721" t="s">
        <v>9</v>
      </c>
      <c r="F17721" t="s">
        <v>1113</v>
      </c>
      <c r="G17721" t="s">
        <v>895</v>
      </c>
      <c r="H17721" s="135" t="s">
        <v>2590</v>
      </c>
      <c r="I17721" t="s">
        <v>1454</v>
      </c>
      <c r="J17721" s="20">
        <v>85</v>
      </c>
      <c r="K17721" s="20" t="s">
        <v>3</v>
      </c>
      <c r="L17721" t="s">
        <v>1463</v>
      </c>
      <c r="M17721" s="20">
        <v>23.1</v>
      </c>
      <c r="N17721" s="20">
        <v>20.399999999999999</v>
      </c>
      <c r="AE17721">
        <f t="shared" si="276"/>
        <v>2013</v>
      </c>
    </row>
    <row r="17722" spans="1:31" x14ac:dyDescent="0.25">
      <c r="A17722" s="7">
        <v>17719</v>
      </c>
      <c r="B17722" s="8">
        <v>41538</v>
      </c>
      <c r="C17722" t="s">
        <v>3</v>
      </c>
      <c r="D17722" t="s">
        <v>779</v>
      </c>
      <c r="E17722" t="s">
        <v>9</v>
      </c>
      <c r="F17722" t="s">
        <v>844</v>
      </c>
      <c r="G17722" t="s">
        <v>732</v>
      </c>
      <c r="H17722" s="135" t="s">
        <v>2186</v>
      </c>
      <c r="I17722" t="s">
        <v>1454</v>
      </c>
      <c r="J17722" s="20">
        <v>80</v>
      </c>
      <c r="K17722" s="20" t="s">
        <v>3</v>
      </c>
      <c r="L17722" t="s">
        <v>1464</v>
      </c>
      <c r="M17722" s="20">
        <v>23.4</v>
      </c>
      <c r="N17722" s="20">
        <v>17.600000000000001</v>
      </c>
      <c r="AE17722">
        <f t="shared" si="276"/>
        <v>2013</v>
      </c>
    </row>
    <row r="17723" spans="1:31" x14ac:dyDescent="0.25">
      <c r="A17723" s="7">
        <v>17720</v>
      </c>
      <c r="B17723" s="8">
        <v>41538</v>
      </c>
      <c r="C17723" t="s">
        <v>3</v>
      </c>
      <c r="D17723" t="s">
        <v>973</v>
      </c>
      <c r="E17723" t="s">
        <v>9</v>
      </c>
      <c r="F17723" t="s">
        <v>1172</v>
      </c>
      <c r="G17723" t="s">
        <v>569</v>
      </c>
      <c r="H17723" s="135" t="s">
        <v>1674</v>
      </c>
      <c r="I17723" t="s">
        <v>1454</v>
      </c>
      <c r="J17723" s="20">
        <v>21</v>
      </c>
      <c r="K17723" s="20" t="s">
        <v>1465</v>
      </c>
      <c r="L17723" t="s">
        <v>1466</v>
      </c>
      <c r="M17723" s="20">
        <v>5.25</v>
      </c>
      <c r="N17723" s="20">
        <v>5.25</v>
      </c>
      <c r="AE17723">
        <f t="shared" si="276"/>
        <v>2013</v>
      </c>
    </row>
    <row r="17724" spans="1:31" x14ac:dyDescent="0.25">
      <c r="A17724" s="7">
        <v>17721</v>
      </c>
      <c r="B17724" s="8">
        <v>41538</v>
      </c>
      <c r="C17724" t="s">
        <v>3</v>
      </c>
      <c r="D17724" t="s">
        <v>543</v>
      </c>
      <c r="E17724" t="s">
        <v>9</v>
      </c>
      <c r="F17724" t="s">
        <v>521</v>
      </c>
      <c r="G17724" t="s">
        <v>569</v>
      </c>
      <c r="H17724" s="135" t="s">
        <v>1964</v>
      </c>
      <c r="I17724" t="s">
        <v>1454</v>
      </c>
      <c r="J17724" s="20">
        <v>35</v>
      </c>
      <c r="K17724" s="20" t="s">
        <v>1465</v>
      </c>
      <c r="L17724" t="s">
        <v>1466</v>
      </c>
      <c r="M17724" s="20">
        <v>8.75</v>
      </c>
      <c r="N17724" s="20">
        <v>8.75</v>
      </c>
      <c r="AE17724">
        <f t="shared" si="276"/>
        <v>2013</v>
      </c>
    </row>
    <row r="17725" spans="1:31" x14ac:dyDescent="0.25">
      <c r="A17725" s="7">
        <v>17722</v>
      </c>
      <c r="B17725" s="8">
        <v>41538</v>
      </c>
      <c r="C17725" t="s">
        <v>3</v>
      </c>
      <c r="D17725" t="s">
        <v>779</v>
      </c>
      <c r="E17725" t="s">
        <v>9</v>
      </c>
      <c r="F17725" t="s">
        <v>833</v>
      </c>
      <c r="G17725" t="s">
        <v>929</v>
      </c>
      <c r="H17725" s="135" t="s">
        <v>2686</v>
      </c>
      <c r="I17725" t="s">
        <v>1454</v>
      </c>
      <c r="J17725" s="20">
        <v>40</v>
      </c>
      <c r="K17725" s="20" t="s">
        <v>1465</v>
      </c>
      <c r="L17725" t="s">
        <v>1466</v>
      </c>
      <c r="M17725" s="20">
        <v>10</v>
      </c>
      <c r="N17725" s="20">
        <v>10</v>
      </c>
      <c r="AE17725">
        <f t="shared" si="276"/>
        <v>2013</v>
      </c>
    </row>
    <row r="17726" spans="1:31" x14ac:dyDescent="0.25">
      <c r="A17726" s="7">
        <v>17723</v>
      </c>
      <c r="B17726" s="8">
        <v>41538</v>
      </c>
      <c r="C17726" t="s">
        <v>3</v>
      </c>
      <c r="D17726" t="s">
        <v>973</v>
      </c>
      <c r="E17726" t="s">
        <v>9</v>
      </c>
      <c r="F17726" t="s">
        <v>733</v>
      </c>
      <c r="G17726" t="s">
        <v>929</v>
      </c>
      <c r="H17726" s="135" t="s">
        <v>2701</v>
      </c>
      <c r="I17726" t="s">
        <v>1454</v>
      </c>
      <c r="J17726" s="20">
        <v>70</v>
      </c>
      <c r="K17726" s="20" t="s">
        <v>9</v>
      </c>
      <c r="L17726" t="s">
        <v>1463</v>
      </c>
      <c r="M17726" s="20">
        <v>16.8</v>
      </c>
      <c r="N17726" s="20">
        <v>19.2</v>
      </c>
      <c r="AE17726">
        <f t="shared" si="276"/>
        <v>2013</v>
      </c>
    </row>
    <row r="17727" spans="1:31" x14ac:dyDescent="0.25">
      <c r="A17727" s="7">
        <v>17724</v>
      </c>
      <c r="B17727" s="8">
        <v>41538</v>
      </c>
      <c r="C17727" t="s">
        <v>3</v>
      </c>
      <c r="D17727" t="s">
        <v>187</v>
      </c>
      <c r="E17727" t="s">
        <v>9</v>
      </c>
      <c r="F17727" t="s">
        <v>1112</v>
      </c>
      <c r="G17727" t="s">
        <v>648</v>
      </c>
      <c r="H17727" s="136" t="s">
        <v>1496</v>
      </c>
      <c r="I17727" t="s">
        <v>1454</v>
      </c>
      <c r="J17727" s="20">
        <v>29</v>
      </c>
      <c r="K17727" s="20" t="s">
        <v>3</v>
      </c>
      <c r="L17727" t="s">
        <v>1464</v>
      </c>
      <c r="M17727" s="20">
        <v>9.1199999999999992</v>
      </c>
      <c r="N17727" s="20">
        <v>6.38</v>
      </c>
      <c r="AE17727">
        <f t="shared" si="276"/>
        <v>2013</v>
      </c>
    </row>
    <row r="17728" spans="1:31" x14ac:dyDescent="0.25">
      <c r="A17728" s="7">
        <v>17725</v>
      </c>
      <c r="B17728" s="8">
        <v>41539</v>
      </c>
      <c r="C17728" t="s">
        <v>3</v>
      </c>
      <c r="D17728" t="s">
        <v>187</v>
      </c>
      <c r="E17728" t="s">
        <v>9</v>
      </c>
      <c r="F17728" t="s">
        <v>1093</v>
      </c>
      <c r="G17728" t="s">
        <v>714</v>
      </c>
      <c r="H17728" s="135" t="s">
        <v>2004</v>
      </c>
      <c r="I17728" t="s">
        <v>1454</v>
      </c>
      <c r="J17728" s="20">
        <v>85</v>
      </c>
      <c r="K17728" s="20" t="s">
        <v>9</v>
      </c>
      <c r="L17728" t="s">
        <v>1464</v>
      </c>
      <c r="M17728" s="20">
        <v>18.7</v>
      </c>
      <c r="N17728" s="20">
        <v>24.8</v>
      </c>
      <c r="AE17728">
        <f t="shared" si="276"/>
        <v>2013</v>
      </c>
    </row>
    <row r="17729" spans="1:31" x14ac:dyDescent="0.25">
      <c r="A17729" s="7">
        <v>17726</v>
      </c>
      <c r="B17729" s="8">
        <v>41539</v>
      </c>
      <c r="C17729" t="s">
        <v>3</v>
      </c>
      <c r="D17729" t="s">
        <v>543</v>
      </c>
      <c r="E17729" t="s">
        <v>9</v>
      </c>
      <c r="F17729" t="s">
        <v>667</v>
      </c>
      <c r="G17729" t="s">
        <v>895</v>
      </c>
      <c r="H17729" s="135" t="s">
        <v>2590</v>
      </c>
      <c r="I17729" t="s">
        <v>1454</v>
      </c>
      <c r="J17729" s="20">
        <v>50</v>
      </c>
      <c r="K17729" s="20" t="s">
        <v>9</v>
      </c>
      <c r="L17729" t="s">
        <v>1464</v>
      </c>
      <c r="M17729" s="20">
        <v>11</v>
      </c>
      <c r="N17729" s="20">
        <v>15</v>
      </c>
      <c r="AE17729">
        <f t="shared" si="276"/>
        <v>2013</v>
      </c>
    </row>
    <row r="17730" spans="1:31" x14ac:dyDescent="0.25">
      <c r="A17730" s="7">
        <v>17727</v>
      </c>
      <c r="B17730" s="8">
        <v>41539</v>
      </c>
      <c r="C17730" t="s">
        <v>3</v>
      </c>
      <c r="D17730" t="s">
        <v>1137</v>
      </c>
      <c r="E17730" t="s">
        <v>9</v>
      </c>
      <c r="F17730" t="s">
        <v>1093</v>
      </c>
      <c r="G17730" t="s">
        <v>895</v>
      </c>
      <c r="H17730" s="136" t="s">
        <v>3137</v>
      </c>
      <c r="I17730" t="s">
        <v>1454</v>
      </c>
      <c r="J17730" s="20">
        <v>30</v>
      </c>
      <c r="K17730" s="20" t="s">
        <v>9</v>
      </c>
      <c r="L17730" t="s">
        <v>1464</v>
      </c>
      <c r="M17730" s="20">
        <v>6.6</v>
      </c>
      <c r="N17730" s="20">
        <v>9.4</v>
      </c>
      <c r="AE17730">
        <f t="shared" si="276"/>
        <v>2013</v>
      </c>
    </row>
    <row r="17731" spans="1:31" x14ac:dyDescent="0.25">
      <c r="A17731" s="7">
        <v>17728</v>
      </c>
      <c r="B17731" s="8">
        <v>41539</v>
      </c>
      <c r="C17731" t="s">
        <v>3</v>
      </c>
      <c r="D17731" t="s">
        <v>943</v>
      </c>
      <c r="E17731" t="s">
        <v>9</v>
      </c>
      <c r="F17731" t="s">
        <v>667</v>
      </c>
      <c r="G17731" t="s">
        <v>929</v>
      </c>
      <c r="H17731" s="9" t="s">
        <v>2652</v>
      </c>
      <c r="I17731" t="s">
        <v>1454</v>
      </c>
      <c r="J17731" s="20">
        <v>58</v>
      </c>
      <c r="K17731" s="20" t="s">
        <v>9</v>
      </c>
      <c r="L17731" t="s">
        <v>1464</v>
      </c>
      <c r="M17731" s="20">
        <v>12.76</v>
      </c>
      <c r="N17731" s="20">
        <v>17.239999999999998</v>
      </c>
      <c r="AE17731">
        <f t="shared" si="276"/>
        <v>2013</v>
      </c>
    </row>
    <row r="17732" spans="1:31" x14ac:dyDescent="0.25">
      <c r="A17732" s="7">
        <v>17729</v>
      </c>
      <c r="B17732" s="8">
        <v>41540</v>
      </c>
      <c r="C17732" t="s">
        <v>3</v>
      </c>
      <c r="D17732" t="s">
        <v>973</v>
      </c>
      <c r="E17732" t="s">
        <v>9</v>
      </c>
      <c r="F17732" t="s">
        <v>1112</v>
      </c>
      <c r="G17732" t="s">
        <v>929</v>
      </c>
      <c r="H17732" s="135" t="s">
        <v>1496</v>
      </c>
      <c r="I17732" t="s">
        <v>1454</v>
      </c>
      <c r="J17732" s="20">
        <v>74</v>
      </c>
      <c r="K17732" s="20" t="s">
        <v>9</v>
      </c>
      <c r="L17732" t="s">
        <v>1463</v>
      </c>
      <c r="M17732" s="20">
        <v>17.760000000000002</v>
      </c>
      <c r="N17732" s="20">
        <v>20.239999999999998</v>
      </c>
      <c r="AE17732">
        <f t="shared" ref="AE17732:AE17795" si="277">YEAR(B17732)</f>
        <v>2013</v>
      </c>
    </row>
    <row r="17733" spans="1:31" x14ac:dyDescent="0.25">
      <c r="A17733" s="7">
        <v>17730</v>
      </c>
      <c r="B17733" s="8">
        <v>41540</v>
      </c>
      <c r="C17733" t="s">
        <v>3</v>
      </c>
      <c r="D17733" t="s">
        <v>1131</v>
      </c>
      <c r="E17733" t="s">
        <v>9</v>
      </c>
      <c r="F17733" t="s">
        <v>543</v>
      </c>
      <c r="G17733" t="s">
        <v>1170</v>
      </c>
      <c r="H17733" s="135" t="s">
        <v>1496</v>
      </c>
      <c r="I17733" t="s">
        <v>1454</v>
      </c>
      <c r="J17733" s="20">
        <v>65</v>
      </c>
      <c r="K17733" s="20" t="s">
        <v>3</v>
      </c>
      <c r="L17733" t="s">
        <v>1464</v>
      </c>
      <c r="M17733" s="20">
        <v>19.2</v>
      </c>
      <c r="N17733" s="20">
        <v>14.3</v>
      </c>
      <c r="AE17733">
        <f t="shared" si="277"/>
        <v>2013</v>
      </c>
    </row>
    <row r="17734" spans="1:31" x14ac:dyDescent="0.25">
      <c r="A17734" s="7">
        <v>17731</v>
      </c>
      <c r="B17734" s="8">
        <v>41541</v>
      </c>
      <c r="C17734" t="s">
        <v>3</v>
      </c>
      <c r="D17734" t="s">
        <v>1185</v>
      </c>
      <c r="E17734" t="s">
        <v>9</v>
      </c>
      <c r="F17734" t="s">
        <v>381</v>
      </c>
      <c r="G17734" t="s">
        <v>377</v>
      </c>
      <c r="H17734" s="9" t="s">
        <v>2228</v>
      </c>
      <c r="I17734" t="s">
        <v>1454</v>
      </c>
      <c r="J17734" s="20">
        <v>10</v>
      </c>
      <c r="K17734" s="20" t="s">
        <v>9</v>
      </c>
      <c r="L17734" t="s">
        <v>1464</v>
      </c>
      <c r="M17734" s="20">
        <v>2.2000000000000002</v>
      </c>
      <c r="N17734" s="20">
        <v>3.8</v>
      </c>
      <c r="AE17734">
        <f t="shared" si="277"/>
        <v>2013</v>
      </c>
    </row>
    <row r="17735" spans="1:31" x14ac:dyDescent="0.25">
      <c r="A17735" s="7">
        <v>17732</v>
      </c>
      <c r="B17735" s="8">
        <v>41541</v>
      </c>
      <c r="C17735" t="s">
        <v>3</v>
      </c>
      <c r="D17735" t="s">
        <v>973</v>
      </c>
      <c r="E17735" t="s">
        <v>9</v>
      </c>
      <c r="F17735" t="s">
        <v>365</v>
      </c>
      <c r="G17735" t="s">
        <v>648</v>
      </c>
      <c r="H17735" s="135" t="s">
        <v>2095</v>
      </c>
      <c r="I17735" t="s">
        <v>1454</v>
      </c>
      <c r="J17735" s="20">
        <v>20</v>
      </c>
      <c r="K17735" s="20" t="s">
        <v>9</v>
      </c>
      <c r="L17735" t="s">
        <v>1463</v>
      </c>
      <c r="M17735" s="20">
        <v>4.8</v>
      </c>
      <c r="N17735" s="20">
        <v>6.2</v>
      </c>
      <c r="AE17735">
        <f t="shared" si="277"/>
        <v>2013</v>
      </c>
    </row>
    <row r="17736" spans="1:31" x14ac:dyDescent="0.25">
      <c r="A17736" s="7">
        <v>17733</v>
      </c>
      <c r="B17736" s="8">
        <v>41541</v>
      </c>
      <c r="C17736" t="s">
        <v>3</v>
      </c>
      <c r="D17736" t="s">
        <v>1185</v>
      </c>
      <c r="E17736" t="s">
        <v>9</v>
      </c>
      <c r="F17736" t="s">
        <v>91</v>
      </c>
      <c r="G17736" t="s">
        <v>1016</v>
      </c>
      <c r="H17736" s="135" t="s">
        <v>3024</v>
      </c>
      <c r="I17736" t="s">
        <v>1454</v>
      </c>
      <c r="J17736" s="20">
        <v>12</v>
      </c>
      <c r="K17736" s="20" t="s">
        <v>9</v>
      </c>
      <c r="L17736" t="s">
        <v>1464</v>
      </c>
      <c r="M17736" s="20">
        <v>2.64</v>
      </c>
      <c r="N17736" s="20">
        <v>4.3599999999999994</v>
      </c>
      <c r="AE17736">
        <f t="shared" si="277"/>
        <v>2013</v>
      </c>
    </row>
    <row r="17737" spans="1:31" x14ac:dyDescent="0.25">
      <c r="A17737" s="7">
        <v>17734</v>
      </c>
      <c r="B17737" s="8">
        <v>41541</v>
      </c>
      <c r="C17737" t="s">
        <v>3</v>
      </c>
      <c r="D17737" t="s">
        <v>1185</v>
      </c>
      <c r="E17737" t="s">
        <v>9</v>
      </c>
      <c r="F17737" t="s">
        <v>1111</v>
      </c>
      <c r="G17737" t="s">
        <v>1016</v>
      </c>
      <c r="H17737" s="9" t="s">
        <v>2907</v>
      </c>
      <c r="I17737" t="s">
        <v>1454</v>
      </c>
      <c r="J17737" s="20">
        <v>3</v>
      </c>
      <c r="K17737" s="20" t="s">
        <v>1465</v>
      </c>
      <c r="L17737" t="s">
        <v>1466</v>
      </c>
      <c r="M17737" s="20">
        <v>0.75</v>
      </c>
      <c r="N17737" s="20">
        <v>0.75</v>
      </c>
      <c r="AE17737">
        <f t="shared" si="277"/>
        <v>2013</v>
      </c>
    </row>
    <row r="17738" spans="1:31" x14ac:dyDescent="0.25">
      <c r="A17738" s="7">
        <v>17735</v>
      </c>
      <c r="B17738" s="8">
        <v>41542</v>
      </c>
      <c r="C17738" t="s">
        <v>3</v>
      </c>
      <c r="D17738" t="s">
        <v>1195</v>
      </c>
      <c r="E17738" t="s">
        <v>9</v>
      </c>
      <c r="F17738" t="s">
        <v>678</v>
      </c>
      <c r="G17738" t="s">
        <v>732</v>
      </c>
      <c r="H17738" s="135" t="s">
        <v>2235</v>
      </c>
      <c r="I17738" t="s">
        <v>1458</v>
      </c>
      <c r="J17738" s="20">
        <v>9</v>
      </c>
      <c r="K17738" s="20" t="s">
        <v>3</v>
      </c>
      <c r="L17738" t="s">
        <v>1464</v>
      </c>
      <c r="M17738" s="20">
        <v>30</v>
      </c>
      <c r="N17738" s="20">
        <v>10</v>
      </c>
      <c r="AE17738">
        <f t="shared" si="277"/>
        <v>2013</v>
      </c>
    </row>
    <row r="17739" spans="1:31" x14ac:dyDescent="0.25">
      <c r="A17739" s="7">
        <v>17736</v>
      </c>
      <c r="B17739" s="8">
        <v>41543</v>
      </c>
      <c r="C17739" t="s">
        <v>3</v>
      </c>
      <c r="D17739" t="s">
        <v>1188</v>
      </c>
      <c r="E17739" t="s">
        <v>9</v>
      </c>
      <c r="F17739" t="s">
        <v>1156</v>
      </c>
      <c r="G17739" t="s">
        <v>24</v>
      </c>
      <c r="H17739" s="135" t="s">
        <v>1493</v>
      </c>
      <c r="I17739" t="s">
        <v>1454</v>
      </c>
      <c r="J17739" s="20">
        <v>36</v>
      </c>
      <c r="K17739" s="20" t="s">
        <v>9</v>
      </c>
      <c r="L17739" t="s">
        <v>1464</v>
      </c>
      <c r="M17739" s="20">
        <v>7.92</v>
      </c>
      <c r="N17739" s="20">
        <v>11.08</v>
      </c>
      <c r="AE17739">
        <f t="shared" si="277"/>
        <v>2013</v>
      </c>
    </row>
    <row r="17740" spans="1:31" x14ac:dyDescent="0.25">
      <c r="A17740" s="7">
        <v>17737</v>
      </c>
      <c r="B17740" s="8">
        <v>41543</v>
      </c>
      <c r="C17740" t="s">
        <v>3</v>
      </c>
      <c r="D17740" t="s">
        <v>1192</v>
      </c>
      <c r="E17740" t="s">
        <v>9</v>
      </c>
      <c r="F17740" t="s">
        <v>1131</v>
      </c>
      <c r="G17740" t="s">
        <v>1016</v>
      </c>
      <c r="H17740" s="135" t="s">
        <v>3050</v>
      </c>
      <c r="I17740" t="s">
        <v>1454</v>
      </c>
      <c r="J17740" s="20">
        <v>4</v>
      </c>
      <c r="K17740" s="20" t="s">
        <v>9</v>
      </c>
      <c r="L17740" t="s">
        <v>1464</v>
      </c>
      <c r="M17740" s="20">
        <v>0.88</v>
      </c>
      <c r="N17740" s="20">
        <v>2.12</v>
      </c>
      <c r="AE17740">
        <f t="shared" si="277"/>
        <v>2013</v>
      </c>
    </row>
    <row r="17741" spans="1:31" x14ac:dyDescent="0.25">
      <c r="A17741" s="7">
        <v>17738</v>
      </c>
      <c r="B17741" s="8">
        <v>41543</v>
      </c>
      <c r="C17741" t="s">
        <v>3</v>
      </c>
      <c r="D17741" t="s">
        <v>1137</v>
      </c>
      <c r="E17741" t="s">
        <v>9</v>
      </c>
      <c r="F17741" t="s">
        <v>687</v>
      </c>
      <c r="G17741" t="s">
        <v>895</v>
      </c>
      <c r="H17741" s="135" t="s">
        <v>2599</v>
      </c>
      <c r="I17741" t="s">
        <v>1454</v>
      </c>
      <c r="J17741" s="20">
        <v>30</v>
      </c>
      <c r="K17741" s="20" t="s">
        <v>9</v>
      </c>
      <c r="L17741" t="s">
        <v>1464</v>
      </c>
      <c r="M17741" s="20">
        <v>6.6</v>
      </c>
      <c r="N17741" s="20">
        <v>9.4</v>
      </c>
      <c r="AE17741">
        <f t="shared" si="277"/>
        <v>2013</v>
      </c>
    </row>
    <row r="17742" spans="1:31" x14ac:dyDescent="0.25">
      <c r="A17742" s="7">
        <v>17739</v>
      </c>
      <c r="B17742" s="8">
        <v>41543</v>
      </c>
      <c r="C17742" t="s">
        <v>3</v>
      </c>
      <c r="D17742" t="s">
        <v>1092</v>
      </c>
      <c r="E17742" t="s">
        <v>9</v>
      </c>
      <c r="F17742" t="s">
        <v>1113</v>
      </c>
      <c r="G17742" t="s">
        <v>861</v>
      </c>
      <c r="H17742" s="135" t="s">
        <v>1496</v>
      </c>
      <c r="I17742" t="s">
        <v>1454</v>
      </c>
      <c r="J17742" s="20">
        <v>38</v>
      </c>
      <c r="K17742" s="20" t="s">
        <v>9</v>
      </c>
      <c r="L17742" t="s">
        <v>1464</v>
      </c>
      <c r="M17742" s="20">
        <v>8.36</v>
      </c>
      <c r="N17742" s="20">
        <v>11.64</v>
      </c>
      <c r="AE17742">
        <f t="shared" si="277"/>
        <v>2013</v>
      </c>
    </row>
    <row r="17743" spans="1:31" x14ac:dyDescent="0.25">
      <c r="A17743" s="7">
        <v>17740</v>
      </c>
      <c r="B17743" s="8">
        <v>41545</v>
      </c>
      <c r="C17743" t="s">
        <v>3</v>
      </c>
      <c r="D17743" t="s">
        <v>1192</v>
      </c>
      <c r="E17743" t="s">
        <v>9</v>
      </c>
      <c r="F17743" t="s">
        <v>1193</v>
      </c>
      <c r="G17743" t="s">
        <v>1016</v>
      </c>
      <c r="H17743" s="135" t="s">
        <v>3139</v>
      </c>
      <c r="I17743" t="s">
        <v>1454</v>
      </c>
      <c r="J17743" s="20">
        <v>10</v>
      </c>
      <c r="K17743" s="20" t="s">
        <v>3</v>
      </c>
      <c r="L17743" t="s">
        <v>1464</v>
      </c>
      <c r="M17743" s="20">
        <v>3.8</v>
      </c>
      <c r="N17743" s="20">
        <v>2.2000000000000002</v>
      </c>
      <c r="AE17743">
        <f t="shared" si="277"/>
        <v>2013</v>
      </c>
    </row>
    <row r="17744" spans="1:31" x14ac:dyDescent="0.25">
      <c r="A17744" s="7">
        <v>17741</v>
      </c>
      <c r="B17744" s="8">
        <v>41545</v>
      </c>
      <c r="C17744" t="s">
        <v>3</v>
      </c>
      <c r="D17744" t="s">
        <v>1163</v>
      </c>
      <c r="E17744" t="s">
        <v>9</v>
      </c>
      <c r="F17744" t="s">
        <v>1194</v>
      </c>
      <c r="G17744" t="s">
        <v>870</v>
      </c>
      <c r="H17744" s="135" t="s">
        <v>2808</v>
      </c>
      <c r="I17744" t="s">
        <v>1454</v>
      </c>
      <c r="J17744" s="20">
        <v>15</v>
      </c>
      <c r="K17744" s="20" t="s">
        <v>1465</v>
      </c>
      <c r="L17744" t="s">
        <v>1466</v>
      </c>
      <c r="M17744" s="20">
        <v>3.75</v>
      </c>
      <c r="N17744" s="20">
        <v>3.75</v>
      </c>
      <c r="AE17744">
        <f t="shared" si="277"/>
        <v>2013</v>
      </c>
    </row>
    <row r="17745" spans="1:31" x14ac:dyDescent="0.25">
      <c r="A17745" s="7">
        <v>17742</v>
      </c>
      <c r="B17745" s="8">
        <v>41546</v>
      </c>
      <c r="C17745" t="s">
        <v>3</v>
      </c>
      <c r="D17745" t="s">
        <v>1195</v>
      </c>
      <c r="E17745" t="s">
        <v>9</v>
      </c>
      <c r="F17745" t="s">
        <v>1189</v>
      </c>
      <c r="G17745" t="s">
        <v>732</v>
      </c>
      <c r="H17745" s="135" t="s">
        <v>2161</v>
      </c>
      <c r="I17745" t="s">
        <v>1454</v>
      </c>
      <c r="J17745" s="20">
        <v>19</v>
      </c>
      <c r="K17745" s="20" t="s">
        <v>9</v>
      </c>
      <c r="L17745" t="s">
        <v>1464</v>
      </c>
      <c r="M17745" s="20">
        <v>4.18</v>
      </c>
      <c r="N17745" s="20">
        <v>6.32</v>
      </c>
      <c r="AE17745">
        <f t="shared" si="277"/>
        <v>2013</v>
      </c>
    </row>
    <row r="17746" spans="1:31" x14ac:dyDescent="0.25">
      <c r="A17746" s="7">
        <v>17743</v>
      </c>
      <c r="B17746" s="8">
        <v>41546</v>
      </c>
      <c r="C17746" t="s">
        <v>3</v>
      </c>
      <c r="D17746" t="s">
        <v>1195</v>
      </c>
      <c r="E17746" t="s">
        <v>9</v>
      </c>
      <c r="F17746" t="s">
        <v>1193</v>
      </c>
      <c r="G17746" t="s">
        <v>714</v>
      </c>
      <c r="H17746" s="135" t="s">
        <v>2434</v>
      </c>
      <c r="I17746" t="s">
        <v>1454</v>
      </c>
      <c r="J17746" s="20">
        <v>21</v>
      </c>
      <c r="K17746" s="20" t="s">
        <v>3</v>
      </c>
      <c r="L17746" t="s">
        <v>1464</v>
      </c>
      <c r="M17746" s="20">
        <v>6.88</v>
      </c>
      <c r="N17746" s="20">
        <v>4.62</v>
      </c>
      <c r="AE17746">
        <f t="shared" si="277"/>
        <v>2013</v>
      </c>
    </row>
    <row r="17747" spans="1:31" x14ac:dyDescent="0.25">
      <c r="A17747" s="7">
        <v>17744</v>
      </c>
      <c r="B17747" s="8">
        <v>41547</v>
      </c>
      <c r="C17747" t="s">
        <v>3</v>
      </c>
      <c r="D17747" t="s">
        <v>992</v>
      </c>
      <c r="E17747" t="s">
        <v>9</v>
      </c>
      <c r="F17747" t="s">
        <v>767</v>
      </c>
      <c r="G17747" t="s">
        <v>861</v>
      </c>
      <c r="H17747" s="135" t="s">
        <v>2903</v>
      </c>
      <c r="I17747" t="s">
        <v>1454</v>
      </c>
      <c r="J17747" s="20">
        <v>18</v>
      </c>
      <c r="K17747" s="20" t="s">
        <v>1465</v>
      </c>
      <c r="L17747" t="s">
        <v>1466</v>
      </c>
      <c r="M17747" s="20">
        <v>4.5</v>
      </c>
      <c r="N17747" s="20">
        <v>4.5</v>
      </c>
      <c r="AE17747">
        <f t="shared" si="277"/>
        <v>2013</v>
      </c>
    </row>
    <row r="17748" spans="1:31" x14ac:dyDescent="0.25">
      <c r="A17748" s="7">
        <v>17745</v>
      </c>
      <c r="B17748" s="8">
        <v>41548</v>
      </c>
      <c r="C17748" t="s">
        <v>3</v>
      </c>
      <c r="D17748" t="s">
        <v>973</v>
      </c>
      <c r="E17748" t="s">
        <v>9</v>
      </c>
      <c r="F17748" t="s">
        <v>908</v>
      </c>
      <c r="G17748" t="s">
        <v>895</v>
      </c>
      <c r="H17748" s="135" t="s">
        <v>2630</v>
      </c>
      <c r="I17748" t="s">
        <v>1454</v>
      </c>
      <c r="J17748" s="20">
        <v>27</v>
      </c>
      <c r="K17748" s="20" t="s">
        <v>3</v>
      </c>
      <c r="L17748" t="s">
        <v>1464</v>
      </c>
      <c r="M17748" s="20">
        <v>8.56</v>
      </c>
      <c r="N17748" s="20">
        <v>5.9399999999999995</v>
      </c>
      <c r="AE17748">
        <f t="shared" si="277"/>
        <v>2013</v>
      </c>
    </row>
    <row r="17749" spans="1:31" x14ac:dyDescent="0.25">
      <c r="A17749" s="7">
        <v>17746</v>
      </c>
      <c r="B17749" s="8">
        <v>41548</v>
      </c>
      <c r="C17749" t="s">
        <v>3</v>
      </c>
      <c r="D17749" t="s">
        <v>465</v>
      </c>
      <c r="E17749" t="s">
        <v>9</v>
      </c>
      <c r="F17749" t="s">
        <v>1131</v>
      </c>
      <c r="G17749" t="s">
        <v>929</v>
      </c>
      <c r="H17749" s="135" t="s">
        <v>2767</v>
      </c>
      <c r="I17749" t="s">
        <v>1454</v>
      </c>
      <c r="J17749" s="20">
        <v>21</v>
      </c>
      <c r="K17749" s="20" t="s">
        <v>9</v>
      </c>
      <c r="L17749" t="s">
        <v>1464</v>
      </c>
      <c r="M17749" s="20">
        <v>4.62</v>
      </c>
      <c r="N17749" s="20">
        <v>6.88</v>
      </c>
      <c r="AE17749">
        <f t="shared" si="277"/>
        <v>2013</v>
      </c>
    </row>
    <row r="17750" spans="1:31" x14ac:dyDescent="0.25">
      <c r="A17750" s="7">
        <v>17747</v>
      </c>
      <c r="B17750" s="8">
        <v>41549</v>
      </c>
      <c r="C17750" t="s">
        <v>3</v>
      </c>
      <c r="D17750" t="s">
        <v>787</v>
      </c>
      <c r="E17750" t="s">
        <v>9</v>
      </c>
      <c r="F17750" t="s">
        <v>1093</v>
      </c>
      <c r="G17750" t="s">
        <v>861</v>
      </c>
      <c r="H17750" s="9" t="s">
        <v>2605</v>
      </c>
      <c r="I17750" t="s">
        <v>1454</v>
      </c>
      <c r="J17750" s="20">
        <v>25</v>
      </c>
      <c r="K17750" s="20" t="s">
        <v>9</v>
      </c>
      <c r="L17750" t="s">
        <v>1464</v>
      </c>
      <c r="M17750" s="20">
        <v>5.5</v>
      </c>
      <c r="N17750" s="20">
        <v>8</v>
      </c>
      <c r="AE17750">
        <f t="shared" si="277"/>
        <v>2013</v>
      </c>
    </row>
    <row r="17751" spans="1:31" x14ac:dyDescent="0.25">
      <c r="A17751" s="7">
        <v>17748</v>
      </c>
      <c r="B17751" s="8">
        <v>41549</v>
      </c>
      <c r="C17751" t="s">
        <v>3</v>
      </c>
      <c r="D17751" t="s">
        <v>1085</v>
      </c>
      <c r="E17751" t="s">
        <v>9</v>
      </c>
      <c r="F17751" t="s">
        <v>1158</v>
      </c>
      <c r="G17751" t="s">
        <v>648</v>
      </c>
      <c r="H17751" s="9" t="s">
        <v>1797</v>
      </c>
      <c r="I17751" t="s">
        <v>1454</v>
      </c>
      <c r="J17751" s="20">
        <v>35</v>
      </c>
      <c r="K17751" s="20" t="s">
        <v>1465</v>
      </c>
      <c r="L17751" t="s">
        <v>1466</v>
      </c>
      <c r="M17751" s="20">
        <v>8.75</v>
      </c>
      <c r="N17751" s="20">
        <v>8.75</v>
      </c>
      <c r="AE17751">
        <f t="shared" si="277"/>
        <v>2013</v>
      </c>
    </row>
    <row r="17752" spans="1:31" x14ac:dyDescent="0.25">
      <c r="A17752" s="7">
        <v>17749</v>
      </c>
      <c r="B17752" s="8">
        <v>41549</v>
      </c>
      <c r="C17752" t="s">
        <v>3</v>
      </c>
      <c r="D17752" t="s">
        <v>1192</v>
      </c>
      <c r="E17752" t="s">
        <v>9</v>
      </c>
      <c r="F17752" t="s">
        <v>184</v>
      </c>
      <c r="G17752" t="s">
        <v>377</v>
      </c>
      <c r="H17752" s="135" t="s">
        <v>1496</v>
      </c>
      <c r="I17752" t="s">
        <v>1454</v>
      </c>
      <c r="J17752" s="20">
        <v>25</v>
      </c>
      <c r="K17752" s="20" t="s">
        <v>1465</v>
      </c>
      <c r="L17752" t="s">
        <v>1466</v>
      </c>
      <c r="M17752" s="20">
        <v>6.25</v>
      </c>
      <c r="N17752" s="20">
        <v>6.25</v>
      </c>
      <c r="AE17752">
        <f t="shared" si="277"/>
        <v>2013</v>
      </c>
    </row>
    <row r="17753" spans="1:31" x14ac:dyDescent="0.25">
      <c r="A17753" s="7">
        <v>17750</v>
      </c>
      <c r="B17753" s="8">
        <v>41549</v>
      </c>
      <c r="C17753" t="s">
        <v>3</v>
      </c>
      <c r="D17753" t="s">
        <v>577</v>
      </c>
      <c r="E17753" t="s">
        <v>9</v>
      </c>
      <c r="F17753" t="s">
        <v>908</v>
      </c>
      <c r="G17753" t="s">
        <v>895</v>
      </c>
      <c r="H17753" s="135" t="s">
        <v>2550</v>
      </c>
      <c r="I17753" t="s">
        <v>1454</v>
      </c>
      <c r="J17753" s="20">
        <v>10</v>
      </c>
      <c r="K17753" s="20" t="s">
        <v>1465</v>
      </c>
      <c r="L17753" t="s">
        <v>1466</v>
      </c>
      <c r="M17753" s="20">
        <v>2.5</v>
      </c>
      <c r="N17753" s="20">
        <v>2.5</v>
      </c>
      <c r="AE17753">
        <f t="shared" si="277"/>
        <v>2013</v>
      </c>
    </row>
    <row r="17754" spans="1:31" x14ac:dyDescent="0.25">
      <c r="A17754" s="7">
        <v>17751</v>
      </c>
      <c r="B17754" s="8">
        <v>41549</v>
      </c>
      <c r="C17754" t="s">
        <v>3</v>
      </c>
      <c r="D17754" t="s">
        <v>543</v>
      </c>
      <c r="E17754" t="s">
        <v>9</v>
      </c>
      <c r="F17754" t="s">
        <v>900</v>
      </c>
      <c r="G17754" t="s">
        <v>1170</v>
      </c>
      <c r="H17754" s="135" t="s">
        <v>3216</v>
      </c>
      <c r="I17754" t="s">
        <v>1454</v>
      </c>
      <c r="J17754" s="20">
        <v>56</v>
      </c>
      <c r="K17754" s="20" t="s">
        <v>9</v>
      </c>
      <c r="L17754" t="s">
        <v>1464</v>
      </c>
      <c r="M17754" s="20">
        <v>12.32</v>
      </c>
      <c r="N17754" s="20">
        <v>16.68</v>
      </c>
      <c r="AE17754">
        <f t="shared" si="277"/>
        <v>2013</v>
      </c>
    </row>
    <row r="17755" spans="1:31" x14ac:dyDescent="0.25">
      <c r="A17755" s="7">
        <v>17752</v>
      </c>
      <c r="B17755" s="8">
        <v>41549</v>
      </c>
      <c r="C17755" t="s">
        <v>3</v>
      </c>
      <c r="D17755" t="s">
        <v>1045</v>
      </c>
      <c r="E17755" t="s">
        <v>9</v>
      </c>
      <c r="F17755" t="s">
        <v>1123</v>
      </c>
      <c r="G17755" t="s">
        <v>648</v>
      </c>
      <c r="H17755" s="136" t="s">
        <v>1496</v>
      </c>
      <c r="I17755" t="s">
        <v>1454</v>
      </c>
      <c r="J17755" s="20">
        <v>67</v>
      </c>
      <c r="K17755" s="20" t="s">
        <v>1465</v>
      </c>
      <c r="L17755" t="s">
        <v>1466</v>
      </c>
      <c r="M17755" s="20">
        <v>16.75</v>
      </c>
      <c r="N17755" s="20">
        <v>16.75</v>
      </c>
      <c r="AE17755">
        <f t="shared" si="277"/>
        <v>2013</v>
      </c>
    </row>
    <row r="17756" spans="1:31" x14ac:dyDescent="0.25">
      <c r="A17756" s="7">
        <v>17753</v>
      </c>
      <c r="B17756" s="8">
        <v>41551</v>
      </c>
      <c r="C17756" t="s">
        <v>3</v>
      </c>
      <c r="D17756" t="s">
        <v>1137</v>
      </c>
      <c r="E17756" t="s">
        <v>9</v>
      </c>
      <c r="F17756" t="s">
        <v>1140</v>
      </c>
      <c r="G17756" t="s">
        <v>732</v>
      </c>
      <c r="H17756" s="135" t="s">
        <v>2608</v>
      </c>
      <c r="I17756" t="s">
        <v>1454</v>
      </c>
      <c r="J17756" s="20">
        <v>13</v>
      </c>
      <c r="K17756" s="20" t="s">
        <v>3</v>
      </c>
      <c r="L17756" t="s">
        <v>1464</v>
      </c>
      <c r="M17756" s="20">
        <v>4.6400000000000006</v>
      </c>
      <c r="N17756" s="20">
        <v>2.86</v>
      </c>
      <c r="AE17756">
        <f t="shared" si="277"/>
        <v>2013</v>
      </c>
    </row>
    <row r="17757" spans="1:31" x14ac:dyDescent="0.25">
      <c r="A17757" s="7">
        <v>17754</v>
      </c>
      <c r="B17757" s="8">
        <v>41551</v>
      </c>
      <c r="C17757" t="s">
        <v>3</v>
      </c>
      <c r="D17757" t="s">
        <v>1095</v>
      </c>
      <c r="E17757" t="s">
        <v>9</v>
      </c>
      <c r="F17757" t="s">
        <v>306</v>
      </c>
      <c r="G17757" t="s">
        <v>1170</v>
      </c>
      <c r="H17757" s="135" t="s">
        <v>3240</v>
      </c>
      <c r="I17757" t="s">
        <v>1454</v>
      </c>
      <c r="J17757" s="20">
        <v>15</v>
      </c>
      <c r="K17757" s="20" t="s">
        <v>3</v>
      </c>
      <c r="L17757" t="s">
        <v>1464</v>
      </c>
      <c r="M17757" s="20">
        <v>5.2</v>
      </c>
      <c r="N17757" s="20">
        <v>3.3</v>
      </c>
      <c r="AE17757">
        <f t="shared" si="277"/>
        <v>2013</v>
      </c>
    </row>
    <row r="17758" spans="1:31" x14ac:dyDescent="0.25">
      <c r="A17758" s="7">
        <v>17755</v>
      </c>
      <c r="B17758" s="8">
        <v>41551</v>
      </c>
      <c r="C17758" t="s">
        <v>3</v>
      </c>
      <c r="D17758" t="s">
        <v>1095</v>
      </c>
      <c r="E17758" t="s">
        <v>9</v>
      </c>
      <c r="F17758" t="s">
        <v>306</v>
      </c>
      <c r="G17758" t="s">
        <v>1170</v>
      </c>
      <c r="H17758" s="135" t="s">
        <v>3227</v>
      </c>
      <c r="I17758" t="s">
        <v>1454</v>
      </c>
      <c r="J17758" s="20">
        <v>24</v>
      </c>
      <c r="K17758" s="20" t="s">
        <v>3</v>
      </c>
      <c r="L17758" t="s">
        <v>1464</v>
      </c>
      <c r="M17758" s="20">
        <v>7.72</v>
      </c>
      <c r="N17758" s="20">
        <v>5.28</v>
      </c>
      <c r="AE17758">
        <f t="shared" si="277"/>
        <v>2013</v>
      </c>
    </row>
    <row r="17759" spans="1:31" x14ac:dyDescent="0.25">
      <c r="A17759" s="7">
        <v>17756</v>
      </c>
      <c r="B17759" s="8">
        <v>41551</v>
      </c>
      <c r="C17759" t="s">
        <v>3</v>
      </c>
      <c r="D17759" t="s">
        <v>1095</v>
      </c>
      <c r="E17759" t="s">
        <v>9</v>
      </c>
      <c r="F17759" t="s">
        <v>44</v>
      </c>
      <c r="G17759" t="s">
        <v>1170</v>
      </c>
      <c r="H17759" s="135" t="s">
        <v>3206</v>
      </c>
      <c r="I17759" t="s">
        <v>1454</v>
      </c>
      <c r="J17759" s="20">
        <v>70</v>
      </c>
      <c r="K17759" s="20" t="s">
        <v>3</v>
      </c>
      <c r="L17759" t="s">
        <v>1464</v>
      </c>
      <c r="M17759" s="20">
        <v>20.6</v>
      </c>
      <c r="N17759" s="20">
        <v>15.4</v>
      </c>
      <c r="AE17759">
        <f t="shared" si="277"/>
        <v>2013</v>
      </c>
    </row>
    <row r="17760" spans="1:31" x14ac:dyDescent="0.25">
      <c r="A17760" s="7">
        <v>17757</v>
      </c>
      <c r="B17760" s="8">
        <v>41551</v>
      </c>
      <c r="C17760" t="s">
        <v>3</v>
      </c>
      <c r="D17760" t="s">
        <v>1095</v>
      </c>
      <c r="E17760" t="s">
        <v>9</v>
      </c>
      <c r="F17760" t="s">
        <v>1045</v>
      </c>
      <c r="G17760" t="s">
        <v>1170</v>
      </c>
      <c r="H17760" s="135" t="s">
        <v>3206</v>
      </c>
      <c r="I17760" t="s">
        <v>1454</v>
      </c>
      <c r="J17760" s="20">
        <v>60</v>
      </c>
      <c r="K17760" s="20" t="s">
        <v>3</v>
      </c>
      <c r="L17760" t="s">
        <v>1464</v>
      </c>
      <c r="M17760" s="20">
        <v>17.8</v>
      </c>
      <c r="N17760" s="20">
        <v>13.2</v>
      </c>
      <c r="AE17760">
        <f t="shared" si="277"/>
        <v>2013</v>
      </c>
    </row>
    <row r="17761" spans="1:31" x14ac:dyDescent="0.25">
      <c r="A17761" s="7">
        <v>17758</v>
      </c>
      <c r="B17761" s="8">
        <v>41551</v>
      </c>
      <c r="C17761" t="s">
        <v>3</v>
      </c>
      <c r="D17761" t="s">
        <v>1095</v>
      </c>
      <c r="E17761" t="s">
        <v>9</v>
      </c>
      <c r="F17761" t="s">
        <v>450</v>
      </c>
      <c r="G17761" t="s">
        <v>1170</v>
      </c>
      <c r="H17761" s="135" t="s">
        <v>3199</v>
      </c>
      <c r="I17761" t="s">
        <v>1454</v>
      </c>
      <c r="J17761" s="20">
        <v>100</v>
      </c>
      <c r="K17761" s="20" t="s">
        <v>3</v>
      </c>
      <c r="L17761" t="s">
        <v>1464</v>
      </c>
      <c r="M17761" s="20">
        <v>29</v>
      </c>
      <c r="N17761" s="20">
        <v>22</v>
      </c>
      <c r="AE17761">
        <f t="shared" si="277"/>
        <v>2013</v>
      </c>
    </row>
    <row r="17762" spans="1:31" x14ac:dyDescent="0.25">
      <c r="A17762" s="7">
        <v>17759</v>
      </c>
      <c r="B17762" s="8">
        <v>41552</v>
      </c>
      <c r="C17762" t="s">
        <v>3</v>
      </c>
      <c r="D17762" t="s">
        <v>187</v>
      </c>
      <c r="E17762" t="s">
        <v>9</v>
      </c>
      <c r="F17762" t="s">
        <v>667</v>
      </c>
      <c r="G17762" t="s">
        <v>895</v>
      </c>
      <c r="H17762" s="135" t="s">
        <v>2531</v>
      </c>
      <c r="I17762" t="s">
        <v>1454</v>
      </c>
      <c r="J17762" s="20">
        <v>15</v>
      </c>
      <c r="K17762" s="20" t="s">
        <v>3</v>
      </c>
      <c r="L17762" t="s">
        <v>1464</v>
      </c>
      <c r="M17762" s="20">
        <v>5.2</v>
      </c>
      <c r="N17762" s="20">
        <v>3.3</v>
      </c>
      <c r="AE17762">
        <f t="shared" si="277"/>
        <v>2013</v>
      </c>
    </row>
    <row r="17763" spans="1:31" x14ac:dyDescent="0.25">
      <c r="A17763" s="7">
        <v>17760</v>
      </c>
      <c r="B17763" s="8">
        <v>41553</v>
      </c>
      <c r="C17763" t="s">
        <v>3</v>
      </c>
      <c r="D17763" t="s">
        <v>918</v>
      </c>
      <c r="E17763" t="s">
        <v>9</v>
      </c>
      <c r="F17763" t="s">
        <v>54</v>
      </c>
      <c r="G17763" t="s">
        <v>1016</v>
      </c>
      <c r="H17763" s="9" t="s">
        <v>2900</v>
      </c>
      <c r="I17763" t="s">
        <v>1454</v>
      </c>
      <c r="J17763" s="20">
        <v>14</v>
      </c>
      <c r="K17763" s="20" t="s">
        <v>9</v>
      </c>
      <c r="L17763" t="s">
        <v>1463</v>
      </c>
      <c r="M17763" s="20">
        <v>3.36</v>
      </c>
      <c r="N17763" s="20">
        <v>4.6400000000000006</v>
      </c>
      <c r="AE17763">
        <f t="shared" si="277"/>
        <v>2013</v>
      </c>
    </row>
    <row r="17764" spans="1:31" x14ac:dyDescent="0.25">
      <c r="A17764" s="7">
        <v>17761</v>
      </c>
      <c r="B17764" s="8">
        <v>41553</v>
      </c>
      <c r="C17764" t="s">
        <v>3</v>
      </c>
      <c r="D17764" t="s">
        <v>665</v>
      </c>
      <c r="E17764" t="s">
        <v>9</v>
      </c>
      <c r="F17764" t="s">
        <v>974</v>
      </c>
      <c r="G17764" t="s">
        <v>895</v>
      </c>
      <c r="H17764" s="135" t="s">
        <v>2539</v>
      </c>
      <c r="I17764" t="s">
        <v>1454</v>
      </c>
      <c r="J17764" s="20">
        <v>35</v>
      </c>
      <c r="K17764" s="20" t="s">
        <v>9</v>
      </c>
      <c r="L17764" t="s">
        <v>1464</v>
      </c>
      <c r="M17764" s="20">
        <v>7.7</v>
      </c>
      <c r="N17764" s="20">
        <v>10.8</v>
      </c>
      <c r="AE17764">
        <f t="shared" si="277"/>
        <v>2013</v>
      </c>
    </row>
    <row r="17765" spans="1:31" x14ac:dyDescent="0.25">
      <c r="A17765" s="7">
        <v>17762</v>
      </c>
      <c r="B17765" s="8">
        <v>41553</v>
      </c>
      <c r="C17765" t="s">
        <v>3</v>
      </c>
      <c r="D17765" t="s">
        <v>1185</v>
      </c>
      <c r="E17765" t="s">
        <v>9</v>
      </c>
      <c r="F17765" t="s">
        <v>1193</v>
      </c>
      <c r="G17765" t="s">
        <v>1016</v>
      </c>
      <c r="H17765" s="9" t="s">
        <v>2864</v>
      </c>
      <c r="I17765" t="s">
        <v>1454</v>
      </c>
      <c r="J17765" s="20">
        <v>25</v>
      </c>
      <c r="K17765" s="20" t="s">
        <v>3</v>
      </c>
      <c r="L17765" t="s">
        <v>1464</v>
      </c>
      <c r="M17765" s="20">
        <v>8</v>
      </c>
      <c r="N17765" s="20">
        <v>5.5</v>
      </c>
      <c r="AE17765">
        <f t="shared" si="277"/>
        <v>2013</v>
      </c>
    </row>
    <row r="17766" spans="1:31" x14ac:dyDescent="0.25">
      <c r="A17766" s="7">
        <v>17763</v>
      </c>
      <c r="B17766" s="8">
        <v>41553</v>
      </c>
      <c r="C17766" t="s">
        <v>3</v>
      </c>
      <c r="D17766" t="s">
        <v>104</v>
      </c>
      <c r="E17766" t="s">
        <v>9</v>
      </c>
      <c r="F17766" t="s">
        <v>665</v>
      </c>
      <c r="G17766" t="s">
        <v>929</v>
      </c>
      <c r="H17766" s="135" t="s">
        <v>2852</v>
      </c>
      <c r="I17766" t="s">
        <v>1454</v>
      </c>
      <c r="J17766" s="20">
        <v>40</v>
      </c>
      <c r="K17766" s="20" t="s">
        <v>9</v>
      </c>
      <c r="L17766" t="s">
        <v>1463</v>
      </c>
      <c r="M17766" s="20">
        <v>9.6</v>
      </c>
      <c r="N17766" s="20">
        <v>11.4</v>
      </c>
      <c r="AE17766">
        <f t="shared" si="277"/>
        <v>2013</v>
      </c>
    </row>
    <row r="17767" spans="1:31" x14ac:dyDescent="0.25">
      <c r="A17767" s="7">
        <v>17764</v>
      </c>
      <c r="B17767" s="8">
        <v>41553</v>
      </c>
      <c r="C17767" t="s">
        <v>3</v>
      </c>
      <c r="D17767" t="s">
        <v>918</v>
      </c>
      <c r="E17767" t="s">
        <v>9</v>
      </c>
      <c r="F17767" t="s">
        <v>665</v>
      </c>
      <c r="G17767" t="s">
        <v>1016</v>
      </c>
      <c r="H17767" s="9" t="s">
        <v>2990</v>
      </c>
      <c r="I17767" t="s">
        <v>1454</v>
      </c>
      <c r="J17767" s="20">
        <v>42</v>
      </c>
      <c r="K17767" s="20" t="s">
        <v>9</v>
      </c>
      <c r="L17767" t="s">
        <v>1463</v>
      </c>
      <c r="M17767" s="20">
        <v>10.08</v>
      </c>
      <c r="N17767" s="20">
        <v>11.92</v>
      </c>
      <c r="AE17767">
        <f t="shared" si="277"/>
        <v>2013</v>
      </c>
    </row>
    <row r="17768" spans="1:31" x14ac:dyDescent="0.25">
      <c r="A17768" s="7">
        <v>17765</v>
      </c>
      <c r="B17768" s="8">
        <v>41553</v>
      </c>
      <c r="C17768" t="s">
        <v>3</v>
      </c>
      <c r="D17768" t="s">
        <v>1192</v>
      </c>
      <c r="E17768" t="s">
        <v>9</v>
      </c>
      <c r="F17768" t="s">
        <v>1193</v>
      </c>
      <c r="G17768" t="s">
        <v>1170</v>
      </c>
      <c r="H17768" s="135" t="s">
        <v>1496</v>
      </c>
      <c r="I17768" t="s">
        <v>1454</v>
      </c>
      <c r="J17768" s="20">
        <v>95</v>
      </c>
      <c r="K17768" s="20" t="s">
        <v>3</v>
      </c>
      <c r="L17768" t="s">
        <v>1464</v>
      </c>
      <c r="M17768" s="20">
        <v>27.6</v>
      </c>
      <c r="N17768" s="20">
        <v>20.9</v>
      </c>
      <c r="AE17768">
        <f t="shared" si="277"/>
        <v>2013</v>
      </c>
    </row>
    <row r="17769" spans="1:31" x14ac:dyDescent="0.25">
      <c r="A17769" s="7">
        <v>17766</v>
      </c>
      <c r="B17769" s="8">
        <v>41556</v>
      </c>
      <c r="C17769" t="s">
        <v>3</v>
      </c>
      <c r="D17769" t="s">
        <v>868</v>
      </c>
      <c r="E17769" t="s">
        <v>9</v>
      </c>
      <c r="F17769" t="s">
        <v>1131</v>
      </c>
      <c r="G17769" t="s">
        <v>861</v>
      </c>
      <c r="H17769" s="135" t="s">
        <v>2464</v>
      </c>
      <c r="I17769" t="s">
        <v>1454</v>
      </c>
      <c r="J17769" s="20">
        <v>71</v>
      </c>
      <c r="K17769" s="20" t="s">
        <v>9</v>
      </c>
      <c r="L17769" t="s">
        <v>1464</v>
      </c>
      <c r="M17769" s="20">
        <v>15.620000000000001</v>
      </c>
      <c r="N17769" s="20">
        <v>20.88</v>
      </c>
      <c r="AE17769">
        <f t="shared" si="277"/>
        <v>2013</v>
      </c>
    </row>
    <row r="17770" spans="1:31" x14ac:dyDescent="0.25">
      <c r="A17770" s="7">
        <v>17767</v>
      </c>
      <c r="B17770" s="8">
        <v>41557</v>
      </c>
      <c r="C17770" t="s">
        <v>3</v>
      </c>
      <c r="D17770" t="s">
        <v>276</v>
      </c>
      <c r="E17770" t="s">
        <v>9</v>
      </c>
      <c r="F17770" t="s">
        <v>45</v>
      </c>
      <c r="G17770" t="s">
        <v>1170</v>
      </c>
      <c r="H17770" s="135" t="s">
        <v>3241</v>
      </c>
      <c r="I17770" t="s">
        <v>1454</v>
      </c>
      <c r="J17770" s="20">
        <v>32</v>
      </c>
      <c r="K17770" s="20" t="s">
        <v>9</v>
      </c>
      <c r="L17770" t="s">
        <v>1464</v>
      </c>
      <c r="M17770" s="20">
        <v>7.04</v>
      </c>
      <c r="N17770" s="20">
        <v>9.9600000000000009</v>
      </c>
      <c r="AE17770">
        <f t="shared" si="277"/>
        <v>2013</v>
      </c>
    </row>
    <row r="17771" spans="1:31" x14ac:dyDescent="0.25">
      <c r="A17771" s="7">
        <v>17768</v>
      </c>
      <c r="B17771" s="8">
        <v>41558</v>
      </c>
      <c r="C17771" t="s">
        <v>3</v>
      </c>
      <c r="D17771" t="s">
        <v>577</v>
      </c>
      <c r="E17771" t="s">
        <v>9</v>
      </c>
      <c r="F17771" t="s">
        <v>908</v>
      </c>
      <c r="G17771" t="s">
        <v>895</v>
      </c>
      <c r="H17771" s="135" t="s">
        <v>2540</v>
      </c>
      <c r="I17771" t="s">
        <v>1454</v>
      </c>
      <c r="J17771" s="20">
        <v>35</v>
      </c>
      <c r="K17771" s="20" t="s">
        <v>1465</v>
      </c>
      <c r="L17771" t="s">
        <v>1466</v>
      </c>
      <c r="M17771" s="20">
        <v>8.75</v>
      </c>
      <c r="N17771" s="20">
        <v>8.75</v>
      </c>
      <c r="AE17771">
        <f t="shared" si="277"/>
        <v>2013</v>
      </c>
    </row>
    <row r="17772" spans="1:31" x14ac:dyDescent="0.25">
      <c r="A17772" s="7">
        <v>17769</v>
      </c>
      <c r="B17772" s="8">
        <v>41560</v>
      </c>
      <c r="C17772" t="s">
        <v>3</v>
      </c>
      <c r="D17772" t="s">
        <v>1008</v>
      </c>
      <c r="E17772" t="s">
        <v>9</v>
      </c>
      <c r="F17772" t="s">
        <v>1113</v>
      </c>
      <c r="G17772" t="s">
        <v>895</v>
      </c>
      <c r="H17772" s="135" t="s">
        <v>2577</v>
      </c>
      <c r="I17772" t="s">
        <v>1454</v>
      </c>
      <c r="J17772" s="20">
        <v>109</v>
      </c>
      <c r="K17772" s="20" t="s">
        <v>3</v>
      </c>
      <c r="L17772" t="s">
        <v>1464</v>
      </c>
      <c r="M17772" s="20">
        <v>31.52</v>
      </c>
      <c r="N17772" s="20">
        <v>23.98</v>
      </c>
      <c r="AE17772">
        <f t="shared" si="277"/>
        <v>2013</v>
      </c>
    </row>
    <row r="17773" spans="1:31" x14ac:dyDescent="0.25">
      <c r="A17773" s="7">
        <v>17770</v>
      </c>
      <c r="B17773" s="8">
        <v>41560</v>
      </c>
      <c r="C17773" t="s">
        <v>3</v>
      </c>
      <c r="D17773" t="s">
        <v>1144</v>
      </c>
      <c r="E17773" t="s">
        <v>9</v>
      </c>
      <c r="F17773" t="s">
        <v>1097</v>
      </c>
      <c r="G17773" t="s">
        <v>929</v>
      </c>
      <c r="H17773" s="135" t="s">
        <v>3036</v>
      </c>
      <c r="I17773" t="s">
        <v>1454</v>
      </c>
      <c r="J17773" s="20">
        <v>3</v>
      </c>
      <c r="K17773" s="20" t="s">
        <v>1465</v>
      </c>
      <c r="L17773" t="s">
        <v>1466</v>
      </c>
      <c r="M17773" s="20">
        <v>0.75</v>
      </c>
      <c r="N17773" s="20">
        <v>0.75</v>
      </c>
      <c r="AE17773">
        <f t="shared" si="277"/>
        <v>2013</v>
      </c>
    </row>
    <row r="17774" spans="1:31" x14ac:dyDescent="0.25">
      <c r="A17774" s="7">
        <v>17771</v>
      </c>
      <c r="B17774" s="8">
        <v>41561</v>
      </c>
      <c r="C17774" t="s">
        <v>3</v>
      </c>
      <c r="D17774" t="s">
        <v>786</v>
      </c>
      <c r="E17774" t="s">
        <v>9</v>
      </c>
      <c r="F17774" t="s">
        <v>381</v>
      </c>
      <c r="G17774" t="s">
        <v>861</v>
      </c>
      <c r="H17774" s="9" t="s">
        <v>2448</v>
      </c>
      <c r="I17774" t="s">
        <v>1454</v>
      </c>
      <c r="J17774" s="20">
        <v>16</v>
      </c>
      <c r="K17774" s="20" t="s">
        <v>1465</v>
      </c>
      <c r="L17774" t="s">
        <v>1466</v>
      </c>
      <c r="M17774" s="20">
        <v>4</v>
      </c>
      <c r="N17774" s="20">
        <v>4</v>
      </c>
      <c r="AE17774">
        <f t="shared" si="277"/>
        <v>2013</v>
      </c>
    </row>
    <row r="17775" spans="1:31" x14ac:dyDescent="0.25">
      <c r="A17775" s="7">
        <v>17772</v>
      </c>
      <c r="B17775" s="8">
        <v>41561</v>
      </c>
      <c r="C17775" t="s">
        <v>3</v>
      </c>
      <c r="D17775" t="s">
        <v>1195</v>
      </c>
      <c r="E17775" t="s">
        <v>9</v>
      </c>
      <c r="F17775" t="s">
        <v>764</v>
      </c>
      <c r="G17775" t="s">
        <v>732</v>
      </c>
      <c r="H17775" s="135" t="s">
        <v>2166</v>
      </c>
      <c r="I17775" t="s">
        <v>1454</v>
      </c>
      <c r="J17775" s="20">
        <v>15</v>
      </c>
      <c r="K17775" s="20" t="s">
        <v>3</v>
      </c>
      <c r="L17775" t="s">
        <v>1464</v>
      </c>
      <c r="M17775" s="20">
        <v>5.2</v>
      </c>
      <c r="N17775" s="20">
        <v>3.3</v>
      </c>
      <c r="AE17775">
        <f t="shared" si="277"/>
        <v>2013</v>
      </c>
    </row>
    <row r="17776" spans="1:31" x14ac:dyDescent="0.25">
      <c r="A17776" s="7">
        <v>17773</v>
      </c>
      <c r="B17776" s="8">
        <v>41561</v>
      </c>
      <c r="C17776" t="s">
        <v>3</v>
      </c>
      <c r="D17776" t="s">
        <v>1192</v>
      </c>
      <c r="E17776" t="s">
        <v>9</v>
      </c>
      <c r="F17776" t="s">
        <v>1082</v>
      </c>
      <c r="G17776" t="s">
        <v>870</v>
      </c>
      <c r="H17776" s="135" t="s">
        <v>1496</v>
      </c>
      <c r="I17776" t="s">
        <v>1454</v>
      </c>
      <c r="J17776" s="20">
        <v>40</v>
      </c>
      <c r="K17776" s="20" t="s">
        <v>3</v>
      </c>
      <c r="L17776" t="s">
        <v>1464</v>
      </c>
      <c r="M17776" s="20">
        <v>12.2</v>
      </c>
      <c r="N17776" s="20">
        <v>8.8000000000000007</v>
      </c>
      <c r="AE17776">
        <f t="shared" si="277"/>
        <v>2013</v>
      </c>
    </row>
    <row r="17777" spans="1:31" x14ac:dyDescent="0.25">
      <c r="A17777" s="7">
        <v>17774</v>
      </c>
      <c r="B17777" s="8">
        <v>41562</v>
      </c>
      <c r="C17777" t="s">
        <v>3</v>
      </c>
      <c r="D17777" t="s">
        <v>1119</v>
      </c>
      <c r="E17777" t="s">
        <v>9</v>
      </c>
      <c r="F17777" t="s">
        <v>1131</v>
      </c>
      <c r="G17777" t="s">
        <v>1170</v>
      </c>
      <c r="H17777" s="135" t="s">
        <v>3206</v>
      </c>
      <c r="I17777" t="s">
        <v>1454</v>
      </c>
      <c r="J17777" s="20">
        <v>70</v>
      </c>
      <c r="K17777" s="20" t="s">
        <v>3</v>
      </c>
      <c r="L17777" t="s">
        <v>1463</v>
      </c>
      <c r="M17777" s="20">
        <v>19.2</v>
      </c>
      <c r="N17777" s="20">
        <v>16.8</v>
      </c>
      <c r="AE17777">
        <f t="shared" si="277"/>
        <v>2013</v>
      </c>
    </row>
    <row r="17778" spans="1:31" x14ac:dyDescent="0.25">
      <c r="A17778" s="7">
        <v>17775</v>
      </c>
      <c r="B17778" s="8">
        <v>41564</v>
      </c>
      <c r="C17778" t="s">
        <v>3</v>
      </c>
      <c r="D17778" t="s">
        <v>543</v>
      </c>
      <c r="E17778" t="s">
        <v>9</v>
      </c>
      <c r="F17778" t="s">
        <v>521</v>
      </c>
      <c r="G17778" t="s">
        <v>895</v>
      </c>
      <c r="H17778" s="135" t="s">
        <v>2542</v>
      </c>
      <c r="I17778" t="s">
        <v>1454</v>
      </c>
      <c r="J17778" s="20">
        <v>15</v>
      </c>
      <c r="K17778" s="20" t="s">
        <v>1465</v>
      </c>
      <c r="L17778" t="s">
        <v>1466</v>
      </c>
      <c r="M17778" s="20">
        <v>3.75</v>
      </c>
      <c r="N17778" s="20">
        <v>3.75</v>
      </c>
      <c r="AE17778">
        <f t="shared" si="277"/>
        <v>2013</v>
      </c>
    </row>
    <row r="17779" spans="1:31" x14ac:dyDescent="0.25">
      <c r="A17779" s="7">
        <v>17776</v>
      </c>
      <c r="B17779" s="8">
        <v>41564</v>
      </c>
      <c r="C17779" t="s">
        <v>3</v>
      </c>
      <c r="D17779" t="s">
        <v>1131</v>
      </c>
      <c r="E17779" t="s">
        <v>9</v>
      </c>
      <c r="F17779" t="s">
        <v>1172</v>
      </c>
      <c r="G17779" t="s">
        <v>1170</v>
      </c>
      <c r="H17779" s="135" t="s">
        <v>3239</v>
      </c>
      <c r="I17779" t="s">
        <v>1455</v>
      </c>
      <c r="J17779" s="20">
        <v>19</v>
      </c>
      <c r="K17779" s="20" t="s">
        <v>3</v>
      </c>
      <c r="L17779" t="s">
        <v>1463</v>
      </c>
      <c r="M17779" s="20">
        <v>2.97</v>
      </c>
      <c r="N17779" s="20">
        <v>2.2799999999999998</v>
      </c>
      <c r="AE17779">
        <f t="shared" si="277"/>
        <v>2013</v>
      </c>
    </row>
    <row r="17780" spans="1:31" x14ac:dyDescent="0.25">
      <c r="A17780" s="7">
        <v>17777</v>
      </c>
      <c r="B17780" s="8">
        <v>41566</v>
      </c>
      <c r="C17780" t="s">
        <v>3</v>
      </c>
      <c r="D17780" t="s">
        <v>787</v>
      </c>
      <c r="E17780" t="s">
        <v>9</v>
      </c>
      <c r="F17780" t="s">
        <v>331</v>
      </c>
      <c r="G17780" t="s">
        <v>648</v>
      </c>
      <c r="H17780" s="135" t="s">
        <v>2203</v>
      </c>
      <c r="I17780" t="s">
        <v>1454</v>
      </c>
      <c r="J17780" s="20">
        <v>15</v>
      </c>
      <c r="K17780" s="20" t="s">
        <v>1465</v>
      </c>
      <c r="L17780" t="s">
        <v>1466</v>
      </c>
      <c r="M17780" s="20">
        <v>3.75</v>
      </c>
      <c r="N17780" s="20">
        <v>3.75</v>
      </c>
      <c r="AE17780">
        <f t="shared" si="277"/>
        <v>2013</v>
      </c>
    </row>
    <row r="17781" spans="1:31" x14ac:dyDescent="0.25">
      <c r="A17781" s="7">
        <v>17778</v>
      </c>
      <c r="B17781" s="8">
        <v>41566</v>
      </c>
      <c r="C17781" t="s">
        <v>3</v>
      </c>
      <c r="D17781" t="s">
        <v>1095</v>
      </c>
      <c r="E17781" t="s">
        <v>9</v>
      </c>
      <c r="F17781" t="s">
        <v>867</v>
      </c>
      <c r="G17781" t="s">
        <v>648</v>
      </c>
      <c r="H17781" s="135" t="s">
        <v>2840</v>
      </c>
      <c r="I17781" t="s">
        <v>1454</v>
      </c>
      <c r="J17781" s="20">
        <v>26</v>
      </c>
      <c r="K17781" s="20" t="s">
        <v>1465</v>
      </c>
      <c r="L17781" t="s">
        <v>1466</v>
      </c>
      <c r="M17781" s="20">
        <v>6.5</v>
      </c>
      <c r="N17781" s="20">
        <v>6.5</v>
      </c>
      <c r="AE17781">
        <f t="shared" si="277"/>
        <v>2013</v>
      </c>
    </row>
    <row r="17782" spans="1:31" x14ac:dyDescent="0.25">
      <c r="A17782" s="7">
        <v>17779</v>
      </c>
      <c r="B17782" s="8">
        <v>41566</v>
      </c>
      <c r="C17782" t="s">
        <v>3</v>
      </c>
      <c r="D17782" t="s">
        <v>668</v>
      </c>
      <c r="E17782" t="s">
        <v>9</v>
      </c>
      <c r="F17782" t="s">
        <v>698</v>
      </c>
      <c r="G17782" t="s">
        <v>870</v>
      </c>
      <c r="H17782" s="135" t="s">
        <v>1496</v>
      </c>
      <c r="I17782" t="s">
        <v>1454</v>
      </c>
      <c r="J17782" s="20">
        <v>21</v>
      </c>
      <c r="K17782" s="20" t="s">
        <v>9</v>
      </c>
      <c r="L17782" t="s">
        <v>1463</v>
      </c>
      <c r="M17782" s="20">
        <v>5.04</v>
      </c>
      <c r="N17782" s="20">
        <v>6.46</v>
      </c>
      <c r="AE17782">
        <f t="shared" si="277"/>
        <v>2013</v>
      </c>
    </row>
    <row r="17783" spans="1:31" x14ac:dyDescent="0.25">
      <c r="A17783" s="7">
        <v>17780</v>
      </c>
      <c r="B17783" s="8">
        <v>41566</v>
      </c>
      <c r="C17783" t="s">
        <v>3</v>
      </c>
      <c r="D17783" t="s">
        <v>766</v>
      </c>
      <c r="E17783" t="s">
        <v>9</v>
      </c>
      <c r="F17783" t="s">
        <v>698</v>
      </c>
      <c r="G17783" t="s">
        <v>895</v>
      </c>
      <c r="H17783" s="135" t="s">
        <v>1496</v>
      </c>
      <c r="I17783" t="s">
        <v>1454</v>
      </c>
      <c r="J17783" s="20">
        <v>10</v>
      </c>
      <c r="K17783" s="20" t="s">
        <v>3</v>
      </c>
      <c r="L17783" t="s">
        <v>1464</v>
      </c>
      <c r="M17783" s="20">
        <v>3.8</v>
      </c>
      <c r="N17783" s="20">
        <v>2.2000000000000002</v>
      </c>
      <c r="AE17783">
        <f t="shared" si="277"/>
        <v>2013</v>
      </c>
    </row>
    <row r="17784" spans="1:31" x14ac:dyDescent="0.25">
      <c r="A17784" s="7">
        <v>17781</v>
      </c>
      <c r="B17784" s="8">
        <v>41567</v>
      </c>
      <c r="C17784" t="s">
        <v>3</v>
      </c>
      <c r="D17784" t="s">
        <v>1176</v>
      </c>
      <c r="E17784" t="s">
        <v>9</v>
      </c>
      <c r="F17784" t="s">
        <v>1156</v>
      </c>
      <c r="G17784" t="s">
        <v>732</v>
      </c>
      <c r="H17784" s="135" t="s">
        <v>2358</v>
      </c>
      <c r="I17784" t="s">
        <v>1456</v>
      </c>
      <c r="J17784" s="20">
        <v>40</v>
      </c>
      <c r="K17784" s="20" t="s">
        <v>9</v>
      </c>
      <c r="L17784" t="s">
        <v>1464</v>
      </c>
      <c r="M17784" s="20">
        <v>8.8000000000000007</v>
      </c>
      <c r="N17784" s="20">
        <v>12.2</v>
      </c>
      <c r="O17784" t="s">
        <v>9</v>
      </c>
      <c r="P17784" s="13" t="s">
        <v>1189</v>
      </c>
      <c r="Q17784" t="s">
        <v>3</v>
      </c>
      <c r="R17784" t="s">
        <v>1195</v>
      </c>
      <c r="S17784" t="s">
        <v>1465</v>
      </c>
      <c r="U17784" t="s">
        <v>1465</v>
      </c>
      <c r="W17784" t="s">
        <v>1465</v>
      </c>
      <c r="Y17784" t="s">
        <v>1465</v>
      </c>
      <c r="AA17784" t="s">
        <v>1465</v>
      </c>
      <c r="AC17784" t="s">
        <v>1465</v>
      </c>
      <c r="AE17784">
        <f t="shared" si="277"/>
        <v>2013</v>
      </c>
    </row>
    <row r="17785" spans="1:31" x14ac:dyDescent="0.25">
      <c r="A17785" s="7">
        <v>17782</v>
      </c>
      <c r="B17785" s="8">
        <v>41567</v>
      </c>
      <c r="C17785" t="s">
        <v>3</v>
      </c>
      <c r="D17785" t="s">
        <v>521</v>
      </c>
      <c r="E17785" t="s">
        <v>9</v>
      </c>
      <c r="F17785" t="s">
        <v>543</v>
      </c>
      <c r="G17785" t="s">
        <v>1170</v>
      </c>
      <c r="H17785" s="135" t="s">
        <v>3242</v>
      </c>
      <c r="I17785" t="s">
        <v>1454</v>
      </c>
      <c r="J17785" s="20">
        <v>4</v>
      </c>
      <c r="K17785" s="20" t="s">
        <v>9</v>
      </c>
      <c r="L17785" t="s">
        <v>1464</v>
      </c>
      <c r="M17785" s="20">
        <v>0.88</v>
      </c>
      <c r="N17785" s="20">
        <v>2.12</v>
      </c>
      <c r="AE17785">
        <f t="shared" si="277"/>
        <v>2013</v>
      </c>
    </row>
    <row r="17786" spans="1:31" x14ac:dyDescent="0.25">
      <c r="A17786" s="7">
        <v>17783</v>
      </c>
      <c r="B17786" s="8">
        <v>41567</v>
      </c>
      <c r="C17786" t="s">
        <v>3</v>
      </c>
      <c r="D17786" t="s">
        <v>521</v>
      </c>
      <c r="E17786" t="s">
        <v>9</v>
      </c>
      <c r="F17786" t="s">
        <v>543</v>
      </c>
      <c r="G17786" t="s">
        <v>1170</v>
      </c>
      <c r="H17786" s="135" t="s">
        <v>3243</v>
      </c>
      <c r="I17786" t="s">
        <v>1454</v>
      </c>
      <c r="J17786" s="20">
        <v>43</v>
      </c>
      <c r="K17786" s="20" t="s">
        <v>9</v>
      </c>
      <c r="L17786" t="s">
        <v>1463</v>
      </c>
      <c r="M17786" s="20">
        <v>10.32</v>
      </c>
      <c r="N17786" s="20">
        <v>12.18</v>
      </c>
      <c r="AE17786">
        <f t="shared" si="277"/>
        <v>2013</v>
      </c>
    </row>
    <row r="17787" spans="1:31" x14ac:dyDescent="0.25">
      <c r="A17787" s="7">
        <v>17784</v>
      </c>
      <c r="B17787" s="8">
        <v>41568</v>
      </c>
      <c r="C17787" t="s">
        <v>3</v>
      </c>
      <c r="D17787" t="s">
        <v>1192</v>
      </c>
      <c r="E17787" t="s">
        <v>9</v>
      </c>
      <c r="F17787" t="s">
        <v>1082</v>
      </c>
      <c r="G17787" t="s">
        <v>633</v>
      </c>
      <c r="H17787" s="135" t="s">
        <v>1496</v>
      </c>
      <c r="I17787" t="s">
        <v>1454</v>
      </c>
      <c r="J17787" s="20">
        <v>8</v>
      </c>
      <c r="K17787" s="20" t="s">
        <v>3</v>
      </c>
      <c r="L17787" t="s">
        <v>1463</v>
      </c>
      <c r="M17787" s="20">
        <v>3.08</v>
      </c>
      <c r="N17787" s="20">
        <v>1.92</v>
      </c>
      <c r="AE17787">
        <f t="shared" si="277"/>
        <v>2013</v>
      </c>
    </row>
    <row r="17788" spans="1:31" x14ac:dyDescent="0.25">
      <c r="A17788" s="7">
        <v>17785</v>
      </c>
      <c r="B17788" s="8">
        <v>41569</v>
      </c>
      <c r="C17788" t="s">
        <v>3</v>
      </c>
      <c r="D17788" t="s">
        <v>521</v>
      </c>
      <c r="E17788" t="s">
        <v>9</v>
      </c>
      <c r="F17788" t="s">
        <v>1196</v>
      </c>
      <c r="G17788" t="s">
        <v>377</v>
      </c>
      <c r="H17788" s="9" t="s">
        <v>2228</v>
      </c>
      <c r="I17788" t="s">
        <v>1458</v>
      </c>
      <c r="J17788" s="20">
        <v>12</v>
      </c>
      <c r="K17788" s="20" t="s">
        <v>3</v>
      </c>
      <c r="L17788" t="s">
        <v>1464</v>
      </c>
      <c r="M17788" s="20">
        <v>10</v>
      </c>
      <c r="N17788" s="20">
        <v>30</v>
      </c>
      <c r="AE17788">
        <f t="shared" si="277"/>
        <v>2013</v>
      </c>
    </row>
    <row r="17789" spans="1:31" x14ac:dyDescent="0.25">
      <c r="A17789" s="7">
        <v>17786</v>
      </c>
      <c r="B17789" s="8">
        <v>41570</v>
      </c>
      <c r="C17789" t="s">
        <v>3</v>
      </c>
      <c r="D17789" t="s">
        <v>1163</v>
      </c>
      <c r="E17789" t="s">
        <v>9</v>
      </c>
      <c r="F17789" t="s">
        <v>1194</v>
      </c>
      <c r="G17789" t="s">
        <v>870</v>
      </c>
      <c r="H17789" s="135" t="s">
        <v>2808</v>
      </c>
      <c r="I17789" t="s">
        <v>1454</v>
      </c>
      <c r="J17789" s="20">
        <v>15</v>
      </c>
      <c r="K17789" s="20" t="s">
        <v>1465</v>
      </c>
      <c r="L17789" t="s">
        <v>1466</v>
      </c>
      <c r="M17789" s="20">
        <v>3.75</v>
      </c>
      <c r="N17789" s="20">
        <v>3.75</v>
      </c>
      <c r="AE17789">
        <f t="shared" si="277"/>
        <v>2013</v>
      </c>
    </row>
    <row r="17790" spans="1:31" x14ac:dyDescent="0.25">
      <c r="A17790" s="7">
        <v>17787</v>
      </c>
      <c r="B17790" s="8">
        <v>41571</v>
      </c>
      <c r="C17790" t="s">
        <v>3</v>
      </c>
      <c r="D17790" t="s">
        <v>1197</v>
      </c>
      <c r="E17790" t="s">
        <v>9</v>
      </c>
      <c r="F17790" t="s">
        <v>678</v>
      </c>
      <c r="G17790" t="s">
        <v>569</v>
      </c>
      <c r="H17790" s="135" t="s">
        <v>1693</v>
      </c>
      <c r="I17790" t="s">
        <v>1458</v>
      </c>
      <c r="J17790" s="20">
        <v>10</v>
      </c>
      <c r="K17790" s="20" t="s">
        <v>3</v>
      </c>
      <c r="L17790" t="s">
        <v>1463</v>
      </c>
      <c r="M17790" s="20">
        <v>30</v>
      </c>
      <c r="N17790" s="20">
        <v>10</v>
      </c>
      <c r="AE17790">
        <f t="shared" si="277"/>
        <v>2013</v>
      </c>
    </row>
    <row r="17791" spans="1:31" x14ac:dyDescent="0.25">
      <c r="A17791" s="7">
        <v>17788</v>
      </c>
      <c r="B17791" s="8">
        <v>41572</v>
      </c>
      <c r="C17791" t="s">
        <v>3</v>
      </c>
      <c r="D17791" t="s">
        <v>779</v>
      </c>
      <c r="E17791" t="s">
        <v>9</v>
      </c>
      <c r="F17791" t="s">
        <v>833</v>
      </c>
      <c r="G17791" t="s">
        <v>895</v>
      </c>
      <c r="H17791" s="135" t="s">
        <v>2567</v>
      </c>
      <c r="I17791" t="s">
        <v>1454</v>
      </c>
      <c r="J17791" s="20">
        <v>12</v>
      </c>
      <c r="K17791" s="20" t="s">
        <v>1465</v>
      </c>
      <c r="L17791" t="s">
        <v>1466</v>
      </c>
      <c r="M17791" s="20">
        <v>3</v>
      </c>
      <c r="N17791" s="20">
        <v>3</v>
      </c>
      <c r="AE17791">
        <f t="shared" si="277"/>
        <v>2013</v>
      </c>
    </row>
    <row r="17792" spans="1:31" x14ac:dyDescent="0.25">
      <c r="A17792" s="7">
        <v>17789</v>
      </c>
      <c r="B17792" s="8">
        <v>41573</v>
      </c>
      <c r="C17792" t="s">
        <v>3</v>
      </c>
      <c r="D17792" t="s">
        <v>868</v>
      </c>
      <c r="E17792" t="s">
        <v>9</v>
      </c>
      <c r="F17792" t="s">
        <v>1028</v>
      </c>
      <c r="G17792" t="s">
        <v>861</v>
      </c>
      <c r="H17792" s="135" t="s">
        <v>2520</v>
      </c>
      <c r="I17792" t="s">
        <v>1454</v>
      </c>
      <c r="J17792" s="20">
        <v>22</v>
      </c>
      <c r="K17792" s="20" t="s">
        <v>3</v>
      </c>
      <c r="L17792" t="s">
        <v>1464</v>
      </c>
      <c r="M17792" s="20">
        <v>7.16</v>
      </c>
      <c r="N17792" s="20">
        <v>4.84</v>
      </c>
      <c r="AE17792">
        <f t="shared" si="277"/>
        <v>2013</v>
      </c>
    </row>
    <row r="17793" spans="1:31" x14ac:dyDescent="0.25">
      <c r="A17793" s="7">
        <v>17790</v>
      </c>
      <c r="B17793" s="8">
        <v>41573</v>
      </c>
      <c r="C17793" t="s">
        <v>3</v>
      </c>
      <c r="D17793" t="s">
        <v>397</v>
      </c>
      <c r="E17793" t="s">
        <v>9</v>
      </c>
      <c r="F17793" t="s">
        <v>1093</v>
      </c>
      <c r="G17793" t="s">
        <v>1170</v>
      </c>
      <c r="H17793" s="135" t="s">
        <v>3238</v>
      </c>
      <c r="I17793" t="s">
        <v>1454</v>
      </c>
      <c r="J17793" s="20">
        <v>120</v>
      </c>
      <c r="K17793" s="20" t="s">
        <v>3</v>
      </c>
      <c r="L17793" t="s">
        <v>1464</v>
      </c>
      <c r="M17793" s="20">
        <v>34.6</v>
      </c>
      <c r="N17793" s="20">
        <v>26.4</v>
      </c>
      <c r="AE17793">
        <f t="shared" si="277"/>
        <v>2013</v>
      </c>
    </row>
    <row r="17794" spans="1:31" x14ac:dyDescent="0.25">
      <c r="A17794" s="7">
        <v>17791</v>
      </c>
      <c r="B17794" s="8">
        <v>41573</v>
      </c>
      <c r="C17794" t="s">
        <v>3</v>
      </c>
      <c r="D17794" t="s">
        <v>187</v>
      </c>
      <c r="E17794" t="s">
        <v>9</v>
      </c>
      <c r="F17794" t="s">
        <v>667</v>
      </c>
      <c r="G17794" t="s">
        <v>895</v>
      </c>
      <c r="H17794" s="135" t="s">
        <v>2538</v>
      </c>
      <c r="I17794" t="s">
        <v>1454</v>
      </c>
      <c r="J17794" s="20">
        <v>38</v>
      </c>
      <c r="K17794" s="20" t="s">
        <v>3</v>
      </c>
      <c r="L17794" t="s">
        <v>1464</v>
      </c>
      <c r="M17794" s="20">
        <v>11.64</v>
      </c>
      <c r="N17794" s="20">
        <v>8.36</v>
      </c>
      <c r="AE17794">
        <f t="shared" si="277"/>
        <v>2013</v>
      </c>
    </row>
    <row r="17795" spans="1:31" x14ac:dyDescent="0.25">
      <c r="A17795" s="7">
        <v>17792</v>
      </c>
      <c r="B17795" s="8">
        <v>41573</v>
      </c>
      <c r="C17795" t="s">
        <v>3</v>
      </c>
      <c r="D17795" t="s">
        <v>265</v>
      </c>
      <c r="E17795" t="s">
        <v>9</v>
      </c>
      <c r="F17795" t="s">
        <v>828</v>
      </c>
      <c r="G17795" t="s">
        <v>895</v>
      </c>
      <c r="H17795" s="135" t="s">
        <v>2590</v>
      </c>
      <c r="I17795" t="s">
        <v>1454</v>
      </c>
      <c r="J17795" s="20">
        <v>23</v>
      </c>
      <c r="K17795" s="20" t="s">
        <v>3</v>
      </c>
      <c r="L17795" t="s">
        <v>1464</v>
      </c>
      <c r="M17795" s="20">
        <v>7.4399999999999995</v>
      </c>
      <c r="N17795" s="20">
        <v>5.0600000000000005</v>
      </c>
      <c r="AE17795">
        <f t="shared" si="277"/>
        <v>2013</v>
      </c>
    </row>
    <row r="17796" spans="1:31" x14ac:dyDescent="0.25">
      <c r="A17796" s="7">
        <v>17793</v>
      </c>
      <c r="B17796" s="8">
        <v>41574</v>
      </c>
      <c r="C17796" t="s">
        <v>3</v>
      </c>
      <c r="D17796" t="s">
        <v>543</v>
      </c>
      <c r="E17796" t="s">
        <v>9</v>
      </c>
      <c r="F17796" t="s">
        <v>55</v>
      </c>
      <c r="G17796" t="s">
        <v>732</v>
      </c>
      <c r="H17796" s="135" t="s">
        <v>2299</v>
      </c>
      <c r="I17796" t="s">
        <v>1454</v>
      </c>
      <c r="J17796" s="20">
        <v>56</v>
      </c>
      <c r="K17796" s="20" t="s">
        <v>9</v>
      </c>
      <c r="L17796" t="s">
        <v>1463</v>
      </c>
      <c r="M17796" s="20">
        <v>13.44</v>
      </c>
      <c r="N17796" s="20">
        <v>15.56</v>
      </c>
      <c r="AE17796">
        <f t="shared" ref="AE17796:AE17859" si="278">YEAR(B17796)</f>
        <v>2013</v>
      </c>
    </row>
    <row r="17797" spans="1:31" x14ac:dyDescent="0.25">
      <c r="A17797" s="7">
        <v>17794</v>
      </c>
      <c r="B17797" s="8">
        <v>41574</v>
      </c>
      <c r="C17797" t="s">
        <v>3</v>
      </c>
      <c r="D17797" t="s">
        <v>655</v>
      </c>
      <c r="E17797" t="s">
        <v>9</v>
      </c>
      <c r="F17797" t="s">
        <v>734</v>
      </c>
      <c r="G17797" t="s">
        <v>648</v>
      </c>
      <c r="H17797" s="135" t="s">
        <v>3132</v>
      </c>
      <c r="I17797" t="s">
        <v>1454</v>
      </c>
      <c r="J17797" s="20">
        <v>90</v>
      </c>
      <c r="K17797" s="20" t="s">
        <v>9</v>
      </c>
      <c r="L17797" t="s">
        <v>1463</v>
      </c>
      <c r="M17797" s="20">
        <v>21.6</v>
      </c>
      <c r="N17797" s="20">
        <v>24.4</v>
      </c>
      <c r="AE17797">
        <f t="shared" si="278"/>
        <v>2013</v>
      </c>
    </row>
    <row r="17798" spans="1:31" x14ac:dyDescent="0.25">
      <c r="A17798" s="7">
        <v>17795</v>
      </c>
      <c r="B17798" s="8">
        <v>41574</v>
      </c>
      <c r="C17798" t="s">
        <v>3</v>
      </c>
      <c r="D17798" t="s">
        <v>543</v>
      </c>
      <c r="E17798" t="s">
        <v>9</v>
      </c>
      <c r="F17798" t="s">
        <v>767</v>
      </c>
      <c r="G17798" t="s">
        <v>377</v>
      </c>
      <c r="H17798" s="9" t="s">
        <v>2121</v>
      </c>
      <c r="I17798" t="s">
        <v>1454</v>
      </c>
      <c r="J17798" s="20">
        <v>75</v>
      </c>
      <c r="K17798" s="20" t="s">
        <v>3</v>
      </c>
      <c r="L17798" t="s">
        <v>1464</v>
      </c>
      <c r="M17798" s="20">
        <v>22</v>
      </c>
      <c r="N17798" s="20">
        <v>16.5</v>
      </c>
      <c r="AE17798">
        <f t="shared" si="278"/>
        <v>2013</v>
      </c>
    </row>
    <row r="17799" spans="1:31" x14ac:dyDescent="0.25">
      <c r="A17799" s="7">
        <v>17796</v>
      </c>
      <c r="B17799" s="8">
        <v>41574</v>
      </c>
      <c r="C17799" t="s">
        <v>3</v>
      </c>
      <c r="D17799" t="s">
        <v>494</v>
      </c>
      <c r="E17799" t="s">
        <v>9</v>
      </c>
      <c r="F17799" t="s">
        <v>902</v>
      </c>
      <c r="G17799" t="s">
        <v>870</v>
      </c>
      <c r="H17799" s="135" t="s">
        <v>1496</v>
      </c>
      <c r="I17799" t="s">
        <v>1454</v>
      </c>
      <c r="J17799" s="20">
        <v>40</v>
      </c>
      <c r="K17799" s="20" t="s">
        <v>9</v>
      </c>
      <c r="L17799" t="s">
        <v>1464</v>
      </c>
      <c r="M17799" s="20">
        <v>8.8000000000000007</v>
      </c>
      <c r="N17799" s="20">
        <v>12.2</v>
      </c>
      <c r="AE17799">
        <f t="shared" si="278"/>
        <v>2013</v>
      </c>
    </row>
    <row r="17800" spans="1:31" x14ac:dyDescent="0.25">
      <c r="A17800" s="7">
        <v>17797</v>
      </c>
      <c r="B17800" s="8">
        <v>41574</v>
      </c>
      <c r="C17800" t="s">
        <v>3</v>
      </c>
      <c r="D17800" t="s">
        <v>521</v>
      </c>
      <c r="E17800" t="s">
        <v>9</v>
      </c>
      <c r="F17800" t="s">
        <v>543</v>
      </c>
      <c r="G17800" t="s">
        <v>1170</v>
      </c>
      <c r="H17800" s="135" t="s">
        <v>3236</v>
      </c>
      <c r="I17800" t="s">
        <v>1454</v>
      </c>
      <c r="J17800" s="20">
        <v>32</v>
      </c>
      <c r="K17800" s="20" t="s">
        <v>9</v>
      </c>
      <c r="L17800" t="s">
        <v>1463</v>
      </c>
      <c r="M17800" s="20">
        <v>7.68</v>
      </c>
      <c r="N17800" s="20">
        <v>9.32</v>
      </c>
      <c r="AE17800">
        <f t="shared" si="278"/>
        <v>2013</v>
      </c>
    </row>
    <row r="17801" spans="1:31" x14ac:dyDescent="0.25">
      <c r="A17801" s="7">
        <v>17798</v>
      </c>
      <c r="B17801" s="8">
        <v>41576</v>
      </c>
      <c r="C17801" t="s">
        <v>3</v>
      </c>
      <c r="D17801" t="s">
        <v>1197</v>
      </c>
      <c r="E17801" t="s">
        <v>9</v>
      </c>
      <c r="F17801" t="s">
        <v>1189</v>
      </c>
      <c r="G17801" t="s">
        <v>569</v>
      </c>
      <c r="H17801" s="135" t="s">
        <v>2306</v>
      </c>
      <c r="I17801" t="s">
        <v>1454</v>
      </c>
      <c r="J17801" s="20">
        <v>21</v>
      </c>
      <c r="K17801" s="20" t="s">
        <v>3</v>
      </c>
      <c r="L17801" t="s">
        <v>1463</v>
      </c>
      <c r="M17801" s="20">
        <v>6.46</v>
      </c>
      <c r="N17801" s="20">
        <v>5.04</v>
      </c>
      <c r="AE17801">
        <f t="shared" si="278"/>
        <v>2013</v>
      </c>
    </row>
    <row r="17802" spans="1:31" x14ac:dyDescent="0.25">
      <c r="A17802" s="7">
        <v>17799</v>
      </c>
      <c r="B17802" s="8">
        <v>41577</v>
      </c>
      <c r="C17802" t="s">
        <v>3</v>
      </c>
      <c r="D17802" t="s">
        <v>1185</v>
      </c>
      <c r="E17802" t="s">
        <v>9</v>
      </c>
      <c r="F17802" t="s">
        <v>908</v>
      </c>
      <c r="G17802" t="s">
        <v>895</v>
      </c>
      <c r="H17802" s="135" t="s">
        <v>3244</v>
      </c>
      <c r="I17802" t="s">
        <v>1454</v>
      </c>
      <c r="J17802" s="20">
        <v>10</v>
      </c>
      <c r="K17802" s="20" t="s">
        <v>3</v>
      </c>
      <c r="L17802" t="s">
        <v>1463</v>
      </c>
      <c r="M17802" s="20">
        <v>3.6</v>
      </c>
      <c r="N17802" s="20">
        <v>2.4</v>
      </c>
      <c r="AE17802">
        <f t="shared" si="278"/>
        <v>2013</v>
      </c>
    </row>
    <row r="17803" spans="1:31" x14ac:dyDescent="0.25">
      <c r="A17803" s="7">
        <v>17800</v>
      </c>
      <c r="B17803" s="8">
        <v>41577</v>
      </c>
      <c r="C17803" t="s">
        <v>3</v>
      </c>
      <c r="D17803" t="s">
        <v>1185</v>
      </c>
      <c r="E17803" t="s">
        <v>9</v>
      </c>
      <c r="F17803" t="s">
        <v>687</v>
      </c>
      <c r="G17803" t="s">
        <v>895</v>
      </c>
      <c r="H17803" s="136" t="s">
        <v>3245</v>
      </c>
      <c r="I17803" t="s">
        <v>1454</v>
      </c>
      <c r="J17803" s="20">
        <v>15</v>
      </c>
      <c r="K17803" s="20" t="s">
        <v>1465</v>
      </c>
      <c r="L17803" t="s">
        <v>1466</v>
      </c>
      <c r="M17803" s="20">
        <v>3.75</v>
      </c>
      <c r="N17803" s="20">
        <v>3.75</v>
      </c>
      <c r="AE17803">
        <f t="shared" si="278"/>
        <v>2013</v>
      </c>
    </row>
    <row r="17804" spans="1:31" x14ac:dyDescent="0.25">
      <c r="A17804" s="7">
        <v>17801</v>
      </c>
      <c r="B17804" s="8">
        <v>41578</v>
      </c>
      <c r="C17804" t="s">
        <v>3</v>
      </c>
      <c r="D17804" t="s">
        <v>1197</v>
      </c>
      <c r="E17804" t="s">
        <v>9</v>
      </c>
      <c r="F17804" t="s">
        <v>1172</v>
      </c>
      <c r="G17804" t="s">
        <v>569</v>
      </c>
      <c r="H17804" s="135" t="s">
        <v>1694</v>
      </c>
      <c r="I17804" t="s">
        <v>1454</v>
      </c>
      <c r="J17804" s="20">
        <v>10</v>
      </c>
      <c r="K17804" s="20" t="s">
        <v>1465</v>
      </c>
      <c r="L17804" t="s">
        <v>1466</v>
      </c>
      <c r="M17804" s="20">
        <v>2.5</v>
      </c>
      <c r="N17804" s="20">
        <v>2.5</v>
      </c>
      <c r="AE17804">
        <f t="shared" si="278"/>
        <v>2013</v>
      </c>
    </row>
    <row r="17805" spans="1:31" x14ac:dyDescent="0.25">
      <c r="A17805" s="7">
        <v>17802</v>
      </c>
      <c r="B17805" s="8">
        <v>41578</v>
      </c>
      <c r="C17805" t="s">
        <v>3</v>
      </c>
      <c r="D17805" t="s">
        <v>1197</v>
      </c>
      <c r="E17805" t="s">
        <v>9</v>
      </c>
      <c r="F17805" t="s">
        <v>908</v>
      </c>
      <c r="G17805" t="s">
        <v>569</v>
      </c>
      <c r="H17805" s="135" t="s">
        <v>2129</v>
      </c>
      <c r="I17805" t="s">
        <v>1454</v>
      </c>
      <c r="J17805" s="20">
        <v>11</v>
      </c>
      <c r="K17805" s="20" t="s">
        <v>1465</v>
      </c>
      <c r="L17805" t="s">
        <v>1466</v>
      </c>
      <c r="M17805" s="20">
        <v>2.75</v>
      </c>
      <c r="N17805" s="20">
        <v>2.75</v>
      </c>
      <c r="AE17805">
        <f t="shared" si="278"/>
        <v>2013</v>
      </c>
    </row>
    <row r="17806" spans="1:31" x14ac:dyDescent="0.25">
      <c r="A17806" s="7">
        <v>17803</v>
      </c>
      <c r="B17806" s="8">
        <v>41579</v>
      </c>
      <c r="C17806" t="s">
        <v>3</v>
      </c>
      <c r="D17806" t="s">
        <v>992</v>
      </c>
      <c r="E17806" t="s">
        <v>9</v>
      </c>
      <c r="F17806" t="s">
        <v>1193</v>
      </c>
      <c r="G17806" t="s">
        <v>648</v>
      </c>
      <c r="H17806" s="135" t="s">
        <v>2062</v>
      </c>
      <c r="I17806" t="s">
        <v>1454</v>
      </c>
      <c r="J17806" s="20">
        <v>30</v>
      </c>
      <c r="K17806" s="20" t="s">
        <v>3</v>
      </c>
      <c r="L17806" t="s">
        <v>1464</v>
      </c>
      <c r="M17806" s="20">
        <v>9.4</v>
      </c>
      <c r="N17806" s="20">
        <v>6.6</v>
      </c>
      <c r="AE17806">
        <f t="shared" si="278"/>
        <v>2013</v>
      </c>
    </row>
    <row r="17807" spans="1:31" x14ac:dyDescent="0.25">
      <c r="A17807" s="7">
        <v>17804</v>
      </c>
      <c r="B17807" s="8">
        <v>41580</v>
      </c>
      <c r="C17807" t="s">
        <v>3</v>
      </c>
      <c r="D17807" t="s">
        <v>1132</v>
      </c>
      <c r="E17807" t="s">
        <v>9</v>
      </c>
      <c r="F17807" t="s">
        <v>380</v>
      </c>
      <c r="G17807" t="s">
        <v>65</v>
      </c>
      <c r="H17807" s="135" t="s">
        <v>1511</v>
      </c>
      <c r="I17807" t="s">
        <v>1455</v>
      </c>
      <c r="J17807" s="20">
        <v>18</v>
      </c>
      <c r="K17807" s="20" t="s">
        <v>9</v>
      </c>
      <c r="L17807" t="s">
        <v>1464</v>
      </c>
      <c r="M17807" s="20">
        <v>1.98</v>
      </c>
      <c r="N17807" s="20">
        <v>3.02</v>
      </c>
      <c r="AE17807">
        <f t="shared" si="278"/>
        <v>2013</v>
      </c>
    </row>
    <row r="17808" spans="1:31" x14ac:dyDescent="0.25">
      <c r="A17808" s="7">
        <v>17805</v>
      </c>
      <c r="B17808" s="8">
        <v>41580</v>
      </c>
      <c r="C17808" t="s">
        <v>3</v>
      </c>
      <c r="D17808" t="s">
        <v>577</v>
      </c>
      <c r="E17808" t="s">
        <v>9</v>
      </c>
      <c r="F17808" t="s">
        <v>338</v>
      </c>
      <c r="G17808" t="s">
        <v>11</v>
      </c>
      <c r="H17808" s="135" t="s">
        <v>1565</v>
      </c>
      <c r="I17808" t="s">
        <v>1454</v>
      </c>
      <c r="J17808" s="20">
        <v>7</v>
      </c>
      <c r="K17808" s="20" t="s">
        <v>1465</v>
      </c>
      <c r="L17808" t="s">
        <v>1466</v>
      </c>
      <c r="M17808" s="20">
        <v>1.75</v>
      </c>
      <c r="N17808" s="20">
        <v>1.75</v>
      </c>
      <c r="AE17808">
        <f t="shared" si="278"/>
        <v>2013</v>
      </c>
    </row>
    <row r="17809" spans="1:31" x14ac:dyDescent="0.25">
      <c r="A17809" s="7">
        <v>17806</v>
      </c>
      <c r="B17809" s="8">
        <v>41581</v>
      </c>
      <c r="C17809" t="s">
        <v>3</v>
      </c>
      <c r="D17809" t="s">
        <v>222</v>
      </c>
      <c r="E17809" t="s">
        <v>9</v>
      </c>
      <c r="F17809" t="s">
        <v>1045</v>
      </c>
      <c r="G17809" t="s">
        <v>569</v>
      </c>
      <c r="H17809" s="135" t="s">
        <v>1674</v>
      </c>
      <c r="I17809" t="s">
        <v>1454</v>
      </c>
      <c r="J17809" s="20">
        <v>1</v>
      </c>
      <c r="K17809" s="20" t="s">
        <v>1465</v>
      </c>
      <c r="L17809" t="s">
        <v>1466</v>
      </c>
      <c r="M17809" s="20">
        <v>0.25</v>
      </c>
      <c r="N17809" s="20">
        <v>0.25</v>
      </c>
      <c r="AE17809">
        <f t="shared" si="278"/>
        <v>2013</v>
      </c>
    </row>
    <row r="17810" spans="1:31" x14ac:dyDescent="0.25">
      <c r="A17810" s="7">
        <v>17807</v>
      </c>
      <c r="B17810" s="8">
        <v>41581</v>
      </c>
      <c r="C17810" t="s">
        <v>3</v>
      </c>
      <c r="D17810" t="s">
        <v>543</v>
      </c>
      <c r="E17810" t="s">
        <v>9</v>
      </c>
      <c r="F17810" t="s">
        <v>810</v>
      </c>
      <c r="G17810" t="s">
        <v>1170</v>
      </c>
      <c r="H17810" s="135" t="s">
        <v>1496</v>
      </c>
      <c r="I17810" t="s">
        <v>1454</v>
      </c>
      <c r="J17810" s="20">
        <v>24</v>
      </c>
      <c r="K17810" s="20" t="s">
        <v>9</v>
      </c>
      <c r="L17810" t="s">
        <v>1464</v>
      </c>
      <c r="M17810" s="20">
        <v>5.28</v>
      </c>
      <c r="N17810" s="20">
        <v>7.72</v>
      </c>
      <c r="AE17810">
        <f t="shared" si="278"/>
        <v>2013</v>
      </c>
    </row>
    <row r="17811" spans="1:31" x14ac:dyDescent="0.25">
      <c r="A17811" s="7">
        <v>17808</v>
      </c>
      <c r="B17811" s="8">
        <v>41582</v>
      </c>
      <c r="C17811" t="s">
        <v>3</v>
      </c>
      <c r="D17811" t="s">
        <v>1085</v>
      </c>
      <c r="E17811" t="s">
        <v>9</v>
      </c>
      <c r="F17811" t="s">
        <v>900</v>
      </c>
      <c r="G17811" t="s">
        <v>929</v>
      </c>
      <c r="H17811" s="9" t="s">
        <v>2652</v>
      </c>
      <c r="I17811" t="s">
        <v>1454</v>
      </c>
      <c r="J17811" s="20">
        <v>15</v>
      </c>
      <c r="K17811" s="20" t="s">
        <v>3</v>
      </c>
      <c r="L17811" t="s">
        <v>1464</v>
      </c>
      <c r="M17811" s="20">
        <v>5.2</v>
      </c>
      <c r="N17811" s="20">
        <v>3.3</v>
      </c>
      <c r="AE17811">
        <f t="shared" si="278"/>
        <v>2013</v>
      </c>
    </row>
    <row r="17812" spans="1:31" x14ac:dyDescent="0.25">
      <c r="A17812" s="7">
        <v>17809</v>
      </c>
      <c r="B17812" s="8">
        <v>41582</v>
      </c>
      <c r="C17812" t="s">
        <v>3</v>
      </c>
      <c r="D17812" t="s">
        <v>787</v>
      </c>
      <c r="E17812" t="s">
        <v>9</v>
      </c>
      <c r="F17812" t="s">
        <v>1097</v>
      </c>
      <c r="G17812" t="s">
        <v>929</v>
      </c>
      <c r="H17812" s="135" t="s">
        <v>2771</v>
      </c>
      <c r="I17812" t="s">
        <v>1454</v>
      </c>
      <c r="J17812" s="20">
        <v>49</v>
      </c>
      <c r="K17812" s="20" t="s">
        <v>1465</v>
      </c>
      <c r="L17812" t="s">
        <v>1466</v>
      </c>
      <c r="M17812" s="20">
        <v>12.25</v>
      </c>
      <c r="N17812" s="20">
        <v>12.25</v>
      </c>
      <c r="AE17812">
        <f t="shared" si="278"/>
        <v>2013</v>
      </c>
    </row>
    <row r="17813" spans="1:31" x14ac:dyDescent="0.25">
      <c r="A17813" s="7">
        <v>17810</v>
      </c>
      <c r="B17813" s="8">
        <v>41582</v>
      </c>
      <c r="C17813" t="s">
        <v>3</v>
      </c>
      <c r="D17813" t="s">
        <v>973</v>
      </c>
      <c r="E17813" t="s">
        <v>9</v>
      </c>
      <c r="F17813" t="s">
        <v>1093</v>
      </c>
      <c r="G17813" t="s">
        <v>895</v>
      </c>
      <c r="H17813" s="135" t="s">
        <v>2586</v>
      </c>
      <c r="I17813" t="s">
        <v>1454</v>
      </c>
      <c r="J17813" s="20">
        <v>20</v>
      </c>
      <c r="K17813" s="20" t="s">
        <v>9</v>
      </c>
      <c r="L17813" t="s">
        <v>1464</v>
      </c>
      <c r="M17813" s="20">
        <v>4.4000000000000004</v>
      </c>
      <c r="N17813" s="20">
        <v>6.6</v>
      </c>
      <c r="AE17813">
        <f t="shared" si="278"/>
        <v>2013</v>
      </c>
    </row>
    <row r="17814" spans="1:31" x14ac:dyDescent="0.25">
      <c r="A17814" s="7">
        <v>17811</v>
      </c>
      <c r="B17814" s="8">
        <v>41584</v>
      </c>
      <c r="C17814" t="s">
        <v>3</v>
      </c>
      <c r="D17814" t="s">
        <v>1192</v>
      </c>
      <c r="E17814" t="s">
        <v>9</v>
      </c>
      <c r="F17814" t="s">
        <v>184</v>
      </c>
      <c r="G17814" t="s">
        <v>377</v>
      </c>
      <c r="H17814" s="135" t="s">
        <v>1496</v>
      </c>
      <c r="I17814" t="s">
        <v>1454</v>
      </c>
      <c r="J17814" s="20">
        <v>58</v>
      </c>
      <c r="K17814" s="20" t="s">
        <v>1465</v>
      </c>
      <c r="L17814" t="s">
        <v>1466</v>
      </c>
      <c r="M17814" s="20">
        <v>14.5</v>
      </c>
      <c r="N17814" s="20">
        <v>14.5</v>
      </c>
      <c r="AE17814">
        <f t="shared" si="278"/>
        <v>2013</v>
      </c>
    </row>
    <row r="17815" spans="1:31" x14ac:dyDescent="0.25">
      <c r="A17815" s="7">
        <v>17812</v>
      </c>
      <c r="B17815" s="8">
        <v>41584</v>
      </c>
      <c r="C17815" t="s">
        <v>3</v>
      </c>
      <c r="D17815" t="s">
        <v>1131</v>
      </c>
      <c r="E17815" t="s">
        <v>9</v>
      </c>
      <c r="F17815" t="s">
        <v>1198</v>
      </c>
      <c r="G17815" t="s">
        <v>929</v>
      </c>
      <c r="H17815" s="135" t="s">
        <v>2644</v>
      </c>
      <c r="I17815" t="s">
        <v>1458</v>
      </c>
      <c r="J17815" s="20">
        <v>12</v>
      </c>
      <c r="K17815" s="20" t="s">
        <v>3</v>
      </c>
      <c r="L17815" t="s">
        <v>1464</v>
      </c>
      <c r="M17815" s="20">
        <v>10</v>
      </c>
      <c r="N17815" s="20">
        <v>30</v>
      </c>
      <c r="AE17815">
        <f t="shared" si="278"/>
        <v>2013</v>
      </c>
    </row>
    <row r="17816" spans="1:31" x14ac:dyDescent="0.25">
      <c r="A17816" s="7">
        <v>17813</v>
      </c>
      <c r="B17816" s="8">
        <v>41585</v>
      </c>
      <c r="C17816" t="s">
        <v>3</v>
      </c>
      <c r="D17816" t="s">
        <v>794</v>
      </c>
      <c r="E17816" t="s">
        <v>9</v>
      </c>
      <c r="F17816" t="s">
        <v>904</v>
      </c>
      <c r="G17816" t="s">
        <v>714</v>
      </c>
      <c r="H17816" s="135" t="s">
        <v>2791</v>
      </c>
      <c r="I17816" t="s">
        <v>1454</v>
      </c>
      <c r="J17816" s="20">
        <v>26</v>
      </c>
      <c r="K17816" s="20" t="s">
        <v>1465</v>
      </c>
      <c r="L17816" t="s">
        <v>1466</v>
      </c>
      <c r="M17816" s="20">
        <v>6.5</v>
      </c>
      <c r="N17816" s="20">
        <v>6.5</v>
      </c>
      <c r="AE17816">
        <f t="shared" si="278"/>
        <v>2013</v>
      </c>
    </row>
    <row r="17817" spans="1:31" x14ac:dyDescent="0.25">
      <c r="A17817" s="7">
        <v>17814</v>
      </c>
      <c r="B17817" s="8">
        <v>41585</v>
      </c>
      <c r="C17817" t="s">
        <v>3</v>
      </c>
      <c r="D17817" t="s">
        <v>577</v>
      </c>
      <c r="E17817" t="s">
        <v>9</v>
      </c>
      <c r="F17817" t="s">
        <v>904</v>
      </c>
      <c r="G17817" t="s">
        <v>895</v>
      </c>
      <c r="H17817" s="135" t="s">
        <v>2593</v>
      </c>
      <c r="I17817" t="s">
        <v>1454</v>
      </c>
      <c r="J17817" s="20">
        <v>9</v>
      </c>
      <c r="K17817" s="20" t="s">
        <v>1465</v>
      </c>
      <c r="L17817" t="s">
        <v>1466</v>
      </c>
      <c r="M17817" s="20">
        <v>2.25</v>
      </c>
      <c r="N17817" s="20">
        <v>2.25</v>
      </c>
      <c r="AE17817">
        <f t="shared" si="278"/>
        <v>2013</v>
      </c>
    </row>
    <row r="17818" spans="1:31" x14ac:dyDescent="0.25">
      <c r="A17818" s="7">
        <v>17815</v>
      </c>
      <c r="B17818" s="8">
        <v>41585</v>
      </c>
      <c r="C17818" t="s">
        <v>3</v>
      </c>
      <c r="D17818" t="s">
        <v>163</v>
      </c>
      <c r="E17818" t="s">
        <v>9</v>
      </c>
      <c r="F17818" t="s">
        <v>734</v>
      </c>
      <c r="G17818" t="s">
        <v>929</v>
      </c>
      <c r="H17818" s="135" t="s">
        <v>2713</v>
      </c>
      <c r="I17818" t="s">
        <v>1454</v>
      </c>
      <c r="J17818" s="20">
        <v>62</v>
      </c>
      <c r="K17818" s="20" t="s">
        <v>9</v>
      </c>
      <c r="L17818" t="s">
        <v>1464</v>
      </c>
      <c r="M17818" s="20">
        <v>13.64</v>
      </c>
      <c r="N17818" s="20">
        <v>18.36</v>
      </c>
      <c r="AE17818">
        <f t="shared" si="278"/>
        <v>2013</v>
      </c>
    </row>
    <row r="17819" spans="1:31" x14ac:dyDescent="0.25">
      <c r="A17819" s="7">
        <v>17816</v>
      </c>
      <c r="B17819" s="8">
        <v>41585</v>
      </c>
      <c r="C17819" t="s">
        <v>3</v>
      </c>
      <c r="D17819" t="s">
        <v>655</v>
      </c>
      <c r="E17819" t="s">
        <v>9</v>
      </c>
      <c r="F17819" t="s">
        <v>734</v>
      </c>
      <c r="G17819" t="s">
        <v>1170</v>
      </c>
      <c r="H17819" s="135" t="s">
        <v>3193</v>
      </c>
      <c r="I17819" t="s">
        <v>1454</v>
      </c>
      <c r="J17819" s="20">
        <v>18</v>
      </c>
      <c r="K17819" s="20" t="s">
        <v>9</v>
      </c>
      <c r="L17819" t="s">
        <v>1463</v>
      </c>
      <c r="M17819" s="20">
        <v>4.32</v>
      </c>
      <c r="N17819" s="20">
        <v>5.68</v>
      </c>
      <c r="AE17819">
        <f t="shared" si="278"/>
        <v>2013</v>
      </c>
    </row>
    <row r="17820" spans="1:31" x14ac:dyDescent="0.25">
      <c r="A17820" s="7">
        <v>17817</v>
      </c>
      <c r="B17820" s="8">
        <v>41586</v>
      </c>
      <c r="C17820" t="s">
        <v>3</v>
      </c>
      <c r="D17820" t="s">
        <v>518</v>
      </c>
      <c r="E17820" t="s">
        <v>9</v>
      </c>
      <c r="F17820" t="s">
        <v>1194</v>
      </c>
      <c r="G17820" t="s">
        <v>870</v>
      </c>
      <c r="H17820" s="135" t="s">
        <v>1496</v>
      </c>
      <c r="I17820" t="s">
        <v>1454</v>
      </c>
      <c r="J17820" s="20">
        <v>5</v>
      </c>
      <c r="K17820" s="20" t="s">
        <v>3</v>
      </c>
      <c r="L17820" t="s">
        <v>1464</v>
      </c>
      <c r="M17820" s="20">
        <v>2.4</v>
      </c>
      <c r="N17820" s="20">
        <v>1.1000000000000001</v>
      </c>
      <c r="AE17820">
        <f t="shared" si="278"/>
        <v>2013</v>
      </c>
    </row>
    <row r="17821" spans="1:31" x14ac:dyDescent="0.25">
      <c r="A17821" s="7">
        <v>17818</v>
      </c>
      <c r="B17821" s="8">
        <v>41587</v>
      </c>
      <c r="C17821" t="s">
        <v>3</v>
      </c>
      <c r="D17821" t="s">
        <v>943</v>
      </c>
      <c r="E17821" t="s">
        <v>9</v>
      </c>
      <c r="F17821" t="s">
        <v>1021</v>
      </c>
      <c r="G17821" t="s">
        <v>648</v>
      </c>
      <c r="H17821" s="135" t="s">
        <v>2041</v>
      </c>
      <c r="I17821" t="s">
        <v>1454</v>
      </c>
      <c r="J17821" s="20">
        <v>58</v>
      </c>
      <c r="K17821" s="20" t="s">
        <v>9</v>
      </c>
      <c r="L17821" t="s">
        <v>1464</v>
      </c>
      <c r="M17821" s="20">
        <v>12.76</v>
      </c>
      <c r="N17821" s="20">
        <v>17.239999999999998</v>
      </c>
      <c r="AE17821">
        <f t="shared" si="278"/>
        <v>2013</v>
      </c>
    </row>
    <row r="17822" spans="1:31" x14ac:dyDescent="0.25">
      <c r="A17822" s="7">
        <v>17819</v>
      </c>
      <c r="B17822" s="8">
        <v>41587</v>
      </c>
      <c r="C17822" t="s">
        <v>3</v>
      </c>
      <c r="D17822" t="s">
        <v>787</v>
      </c>
      <c r="E17822" t="s">
        <v>9</v>
      </c>
      <c r="F17822" t="s">
        <v>733</v>
      </c>
      <c r="G17822" t="s">
        <v>1170</v>
      </c>
      <c r="H17822" s="136" t="s">
        <v>3246</v>
      </c>
      <c r="I17822" t="s">
        <v>1454</v>
      </c>
      <c r="J17822" s="20">
        <v>12</v>
      </c>
      <c r="K17822" s="20" t="s">
        <v>9</v>
      </c>
      <c r="L17822" t="s">
        <v>1463</v>
      </c>
      <c r="M17822" s="20">
        <v>2.88</v>
      </c>
      <c r="N17822" s="20">
        <v>4.12</v>
      </c>
      <c r="AE17822">
        <f t="shared" si="278"/>
        <v>2013</v>
      </c>
    </row>
    <row r="17823" spans="1:31" x14ac:dyDescent="0.25">
      <c r="A17823" s="7">
        <v>17820</v>
      </c>
      <c r="B17823" s="8">
        <v>41587</v>
      </c>
      <c r="C17823" t="s">
        <v>3</v>
      </c>
      <c r="D17823" t="s">
        <v>992</v>
      </c>
      <c r="E17823" t="s">
        <v>9</v>
      </c>
      <c r="F17823" t="s">
        <v>91</v>
      </c>
      <c r="G17823" t="s">
        <v>1016</v>
      </c>
      <c r="H17823" s="9" t="s">
        <v>2858</v>
      </c>
      <c r="I17823" t="s">
        <v>1454</v>
      </c>
      <c r="J17823" s="20">
        <v>14</v>
      </c>
      <c r="K17823" s="20" t="s">
        <v>9</v>
      </c>
      <c r="L17823" t="s">
        <v>1464</v>
      </c>
      <c r="M17823" s="20">
        <v>3.08</v>
      </c>
      <c r="N17823" s="20">
        <v>4.92</v>
      </c>
      <c r="AE17823">
        <f t="shared" si="278"/>
        <v>2013</v>
      </c>
    </row>
    <row r="17824" spans="1:31" x14ac:dyDescent="0.25">
      <c r="A17824" s="7">
        <v>17821</v>
      </c>
      <c r="B17824" s="8">
        <v>41587</v>
      </c>
      <c r="C17824" t="s">
        <v>3</v>
      </c>
      <c r="D17824" t="s">
        <v>786</v>
      </c>
      <c r="E17824" t="s">
        <v>9</v>
      </c>
      <c r="F17824" t="s">
        <v>91</v>
      </c>
      <c r="G17824" t="s">
        <v>569</v>
      </c>
      <c r="H17824" s="9" t="s">
        <v>2165</v>
      </c>
      <c r="I17824" t="s">
        <v>1454</v>
      </c>
      <c r="J17824" s="20">
        <v>23</v>
      </c>
      <c r="K17824" s="20" t="s">
        <v>3</v>
      </c>
      <c r="L17824" t="s">
        <v>1463</v>
      </c>
      <c r="M17824" s="20">
        <v>6.98</v>
      </c>
      <c r="N17824" s="20">
        <v>5.52</v>
      </c>
      <c r="AE17824">
        <f t="shared" si="278"/>
        <v>2013</v>
      </c>
    </row>
    <row r="17825" spans="1:31" x14ac:dyDescent="0.25">
      <c r="A17825" s="7">
        <v>17822</v>
      </c>
      <c r="B17825" s="8">
        <v>41588</v>
      </c>
      <c r="C17825" t="s">
        <v>3</v>
      </c>
      <c r="D17825" t="s">
        <v>237</v>
      </c>
      <c r="E17825" t="s">
        <v>9</v>
      </c>
      <c r="F17825" t="s">
        <v>186</v>
      </c>
      <c r="G17825" t="s">
        <v>1170</v>
      </c>
      <c r="H17825" s="136" t="s">
        <v>3247</v>
      </c>
      <c r="I17825" t="s">
        <v>1454</v>
      </c>
      <c r="J17825" s="20">
        <v>174</v>
      </c>
      <c r="K17825" s="20" t="s">
        <v>3</v>
      </c>
      <c r="L17825" t="s">
        <v>1463</v>
      </c>
      <c r="M17825" s="20">
        <v>46.24</v>
      </c>
      <c r="N17825" s="20">
        <v>41.76</v>
      </c>
      <c r="AE17825">
        <f t="shared" si="278"/>
        <v>2013</v>
      </c>
    </row>
    <row r="17826" spans="1:31" x14ac:dyDescent="0.25">
      <c r="A17826" s="7">
        <v>17823</v>
      </c>
      <c r="B17826" s="8">
        <v>41588</v>
      </c>
      <c r="C17826" t="s">
        <v>3</v>
      </c>
      <c r="D17826" t="s">
        <v>237</v>
      </c>
      <c r="E17826" t="s">
        <v>9</v>
      </c>
      <c r="F17826" t="s">
        <v>186</v>
      </c>
      <c r="G17826" t="s">
        <v>1170</v>
      </c>
      <c r="H17826" s="135" t="s">
        <v>3238</v>
      </c>
      <c r="I17826" t="s">
        <v>1454</v>
      </c>
      <c r="J17826" s="20">
        <v>216</v>
      </c>
      <c r="K17826" s="20" t="s">
        <v>9</v>
      </c>
      <c r="L17826" t="s">
        <v>1464</v>
      </c>
      <c r="M17826" s="20">
        <v>47.519999999999996</v>
      </c>
      <c r="N17826" s="20">
        <v>61.480000000000004</v>
      </c>
      <c r="AE17826">
        <f t="shared" si="278"/>
        <v>2013</v>
      </c>
    </row>
    <row r="17827" spans="1:31" x14ac:dyDescent="0.25">
      <c r="A17827" s="7">
        <v>17824</v>
      </c>
      <c r="B17827" s="8">
        <v>41588</v>
      </c>
      <c r="C17827" t="s">
        <v>3</v>
      </c>
      <c r="D17827" t="s">
        <v>222</v>
      </c>
      <c r="E17827" t="s">
        <v>9</v>
      </c>
      <c r="F17827" t="s">
        <v>1045</v>
      </c>
      <c r="G17827" t="s">
        <v>1170</v>
      </c>
      <c r="H17827" s="135" t="s">
        <v>3206</v>
      </c>
      <c r="I17827" t="s">
        <v>1454</v>
      </c>
      <c r="J17827" s="20">
        <v>70</v>
      </c>
      <c r="K17827" s="20" t="s">
        <v>3</v>
      </c>
      <c r="L17827" t="s">
        <v>1464</v>
      </c>
      <c r="M17827" s="20">
        <v>20.6</v>
      </c>
      <c r="N17827" s="20">
        <v>15.4</v>
      </c>
      <c r="AE17827">
        <f t="shared" si="278"/>
        <v>2013</v>
      </c>
    </row>
    <row r="17828" spans="1:31" x14ac:dyDescent="0.25">
      <c r="A17828" s="7">
        <v>17825</v>
      </c>
      <c r="B17828" s="8">
        <v>41589</v>
      </c>
      <c r="C17828" t="s">
        <v>3</v>
      </c>
      <c r="D17828" t="s">
        <v>276</v>
      </c>
      <c r="E17828" t="s">
        <v>9</v>
      </c>
      <c r="F17828" t="s">
        <v>19</v>
      </c>
      <c r="G17828" t="s">
        <v>377</v>
      </c>
      <c r="H17828" s="9" t="s">
        <v>3114</v>
      </c>
      <c r="I17828" t="s">
        <v>1454</v>
      </c>
      <c r="J17828" s="20">
        <v>73</v>
      </c>
      <c r="K17828" s="20" t="s">
        <v>3</v>
      </c>
      <c r="L17828" t="s">
        <v>1464</v>
      </c>
      <c r="M17828" s="20">
        <v>21.44</v>
      </c>
      <c r="N17828" s="20">
        <v>16.059999999999999</v>
      </c>
      <c r="AE17828">
        <f t="shared" si="278"/>
        <v>2013</v>
      </c>
    </row>
    <row r="17829" spans="1:31" x14ac:dyDescent="0.25">
      <c r="A17829" s="7">
        <v>17826</v>
      </c>
      <c r="B17829" s="8">
        <v>41589</v>
      </c>
      <c r="C17829" t="s">
        <v>3</v>
      </c>
      <c r="D17829" t="s">
        <v>786</v>
      </c>
      <c r="E17829" t="s">
        <v>9</v>
      </c>
      <c r="F17829" t="s">
        <v>1093</v>
      </c>
      <c r="G17829" t="s">
        <v>870</v>
      </c>
      <c r="H17829" s="135" t="s">
        <v>2690</v>
      </c>
      <c r="I17829" t="s">
        <v>1454</v>
      </c>
      <c r="J17829" s="20">
        <v>37</v>
      </c>
      <c r="K17829" s="20" t="s">
        <v>9</v>
      </c>
      <c r="L17829" t="s">
        <v>1464</v>
      </c>
      <c r="M17829" s="20">
        <v>8.14</v>
      </c>
      <c r="N17829" s="20">
        <v>11.36</v>
      </c>
      <c r="AE17829">
        <f t="shared" si="278"/>
        <v>2013</v>
      </c>
    </row>
    <row r="17830" spans="1:31" x14ac:dyDescent="0.25">
      <c r="A17830" s="7">
        <v>17827</v>
      </c>
      <c r="B17830" s="8">
        <v>41589</v>
      </c>
      <c r="C17830" t="s">
        <v>3</v>
      </c>
      <c r="D17830" t="s">
        <v>380</v>
      </c>
      <c r="E17830" t="s">
        <v>9</v>
      </c>
      <c r="F17830" t="s">
        <v>54</v>
      </c>
      <c r="G17830" t="s">
        <v>929</v>
      </c>
      <c r="H17830" s="135" t="s">
        <v>2780</v>
      </c>
      <c r="I17830" t="s">
        <v>1454</v>
      </c>
      <c r="J17830" s="20">
        <v>34</v>
      </c>
      <c r="K17830" s="20" t="s">
        <v>9</v>
      </c>
      <c r="L17830" t="s">
        <v>1464</v>
      </c>
      <c r="M17830" s="20">
        <v>7.48</v>
      </c>
      <c r="N17830" s="20">
        <v>10.52</v>
      </c>
      <c r="AE17830">
        <f t="shared" si="278"/>
        <v>2013</v>
      </c>
    </row>
    <row r="17831" spans="1:31" x14ac:dyDescent="0.25">
      <c r="A17831" s="7">
        <v>17828</v>
      </c>
      <c r="B17831" s="8">
        <v>41589</v>
      </c>
      <c r="C17831" t="s">
        <v>3</v>
      </c>
      <c r="D17831" t="s">
        <v>380</v>
      </c>
      <c r="E17831" t="s">
        <v>9</v>
      </c>
      <c r="F17831" t="s">
        <v>1132</v>
      </c>
      <c r="G17831" t="s">
        <v>65</v>
      </c>
      <c r="H17831" s="135" t="s">
        <v>1558</v>
      </c>
      <c r="I17831" t="s">
        <v>1455</v>
      </c>
      <c r="J17831" s="20">
        <v>6</v>
      </c>
      <c r="K17831" s="20" t="s">
        <v>3</v>
      </c>
      <c r="L17831" t="s">
        <v>1464</v>
      </c>
      <c r="M17831" s="20">
        <v>1.3399999999999999</v>
      </c>
      <c r="N17831" s="20">
        <v>0.66</v>
      </c>
      <c r="AE17831">
        <f t="shared" si="278"/>
        <v>2013</v>
      </c>
    </row>
    <row r="17832" spans="1:31" x14ac:dyDescent="0.25">
      <c r="A17832" s="7">
        <v>17829</v>
      </c>
      <c r="B17832" s="8">
        <v>41589</v>
      </c>
      <c r="C17832" t="s">
        <v>3</v>
      </c>
      <c r="D17832" t="s">
        <v>276</v>
      </c>
      <c r="E17832" t="s">
        <v>9</v>
      </c>
      <c r="F17832" t="s">
        <v>45</v>
      </c>
      <c r="G17832" t="s">
        <v>1170</v>
      </c>
      <c r="H17832" s="135" t="s">
        <v>3206</v>
      </c>
      <c r="I17832" t="s">
        <v>1454</v>
      </c>
      <c r="J17832" s="20">
        <v>65</v>
      </c>
      <c r="K17832" s="20" t="s">
        <v>9</v>
      </c>
      <c r="L17832" t="s">
        <v>1463</v>
      </c>
      <c r="M17832" s="20">
        <v>15.6</v>
      </c>
      <c r="N17832" s="20">
        <v>17.899999999999999</v>
      </c>
      <c r="AE17832">
        <f t="shared" si="278"/>
        <v>2013</v>
      </c>
    </row>
    <row r="17833" spans="1:31" x14ac:dyDescent="0.25">
      <c r="A17833" s="7">
        <v>17830</v>
      </c>
      <c r="B17833" s="8">
        <v>41590</v>
      </c>
      <c r="C17833" t="s">
        <v>3</v>
      </c>
      <c r="D17833" t="s">
        <v>992</v>
      </c>
      <c r="E17833" t="s">
        <v>9</v>
      </c>
      <c r="F17833" t="s">
        <v>767</v>
      </c>
      <c r="G17833" t="s">
        <v>732</v>
      </c>
      <c r="H17833" s="135" t="s">
        <v>3248</v>
      </c>
      <c r="I17833" t="s">
        <v>1454</v>
      </c>
      <c r="J17833" s="20">
        <v>28</v>
      </c>
      <c r="K17833" s="20" t="s">
        <v>1465</v>
      </c>
      <c r="L17833" t="s">
        <v>1466</v>
      </c>
      <c r="M17833" s="20">
        <v>7</v>
      </c>
      <c r="N17833" s="20">
        <v>7</v>
      </c>
      <c r="AE17833">
        <f t="shared" si="278"/>
        <v>2013</v>
      </c>
    </row>
    <row r="17834" spans="1:31" x14ac:dyDescent="0.25">
      <c r="A17834" s="7">
        <v>17831</v>
      </c>
      <c r="B17834" s="8">
        <v>41591</v>
      </c>
      <c r="C17834" t="s">
        <v>3</v>
      </c>
      <c r="D17834" t="s">
        <v>187</v>
      </c>
      <c r="E17834" t="s">
        <v>9</v>
      </c>
      <c r="F17834" t="s">
        <v>375</v>
      </c>
      <c r="G17834" t="s">
        <v>648</v>
      </c>
      <c r="H17834" s="135" t="s">
        <v>1785</v>
      </c>
      <c r="I17834" t="s">
        <v>1454</v>
      </c>
      <c r="J17834" s="20">
        <v>12</v>
      </c>
      <c r="K17834" s="20" t="s">
        <v>1465</v>
      </c>
      <c r="L17834" t="s">
        <v>1466</v>
      </c>
      <c r="M17834" s="20">
        <v>3</v>
      </c>
      <c r="N17834" s="20">
        <v>3</v>
      </c>
      <c r="AE17834">
        <f t="shared" si="278"/>
        <v>2013</v>
      </c>
    </row>
    <row r="17835" spans="1:31" x14ac:dyDescent="0.25">
      <c r="A17835" s="7">
        <v>17832</v>
      </c>
      <c r="B17835" s="8">
        <v>41591</v>
      </c>
      <c r="C17835" t="s">
        <v>3</v>
      </c>
      <c r="D17835" t="s">
        <v>187</v>
      </c>
      <c r="E17835" t="s">
        <v>9</v>
      </c>
      <c r="F17835" t="s">
        <v>1112</v>
      </c>
      <c r="G17835" t="s">
        <v>648</v>
      </c>
      <c r="H17835" s="136" t="s">
        <v>1496</v>
      </c>
      <c r="I17835" t="s">
        <v>1454</v>
      </c>
      <c r="J17835" s="20">
        <v>26</v>
      </c>
      <c r="K17835" s="20" t="s">
        <v>1465</v>
      </c>
      <c r="L17835" t="s">
        <v>1466</v>
      </c>
      <c r="M17835" s="20">
        <v>6.5</v>
      </c>
      <c r="N17835" s="20">
        <v>6.5</v>
      </c>
      <c r="AE17835">
        <f t="shared" si="278"/>
        <v>2013</v>
      </c>
    </row>
    <row r="17836" spans="1:31" x14ac:dyDescent="0.25">
      <c r="A17836" s="7">
        <v>17833</v>
      </c>
      <c r="B17836" s="8">
        <v>41591</v>
      </c>
      <c r="C17836" t="s">
        <v>3</v>
      </c>
      <c r="D17836" t="s">
        <v>187</v>
      </c>
      <c r="E17836" t="s">
        <v>9</v>
      </c>
      <c r="F17836" t="s">
        <v>1112</v>
      </c>
      <c r="G17836" t="s">
        <v>648</v>
      </c>
      <c r="H17836" s="136" t="s">
        <v>1496</v>
      </c>
      <c r="I17836" t="s">
        <v>1454</v>
      </c>
      <c r="J17836" s="20">
        <v>30</v>
      </c>
      <c r="K17836" s="20" t="s">
        <v>3</v>
      </c>
      <c r="L17836" t="s">
        <v>1464</v>
      </c>
      <c r="M17836" s="20">
        <v>9.4</v>
      </c>
      <c r="N17836" s="20">
        <v>6.6</v>
      </c>
      <c r="AE17836">
        <f t="shared" si="278"/>
        <v>2013</v>
      </c>
    </row>
    <row r="17837" spans="1:31" x14ac:dyDescent="0.25">
      <c r="A17837" s="7">
        <v>17834</v>
      </c>
      <c r="B17837" s="8">
        <v>41592</v>
      </c>
      <c r="C17837" t="s">
        <v>3</v>
      </c>
      <c r="D17837" t="s">
        <v>1099</v>
      </c>
      <c r="E17837" t="s">
        <v>9</v>
      </c>
      <c r="F17837" t="s">
        <v>1042</v>
      </c>
      <c r="G17837" t="s">
        <v>732</v>
      </c>
      <c r="H17837" s="135" t="s">
        <v>2632</v>
      </c>
      <c r="I17837" t="s">
        <v>1455</v>
      </c>
      <c r="J17837" s="20">
        <v>40</v>
      </c>
      <c r="K17837" s="20" t="s">
        <v>9</v>
      </c>
      <c r="L17837" t="s">
        <v>1464</v>
      </c>
      <c r="M17837" s="20">
        <v>4.4000000000000004</v>
      </c>
      <c r="N17837" s="20">
        <v>6.1</v>
      </c>
      <c r="AE17837">
        <f t="shared" si="278"/>
        <v>2013</v>
      </c>
    </row>
    <row r="17838" spans="1:31" x14ac:dyDescent="0.25">
      <c r="A17838" s="7">
        <v>17835</v>
      </c>
      <c r="B17838" s="8">
        <v>41592</v>
      </c>
      <c r="C17838" t="s">
        <v>3</v>
      </c>
      <c r="D17838" t="s">
        <v>1197</v>
      </c>
      <c r="E17838" t="s">
        <v>9</v>
      </c>
      <c r="F17838" t="s">
        <v>1088</v>
      </c>
      <c r="G17838" t="s">
        <v>569</v>
      </c>
      <c r="H17838" s="9" t="s">
        <v>2212</v>
      </c>
      <c r="I17838" t="s">
        <v>1454</v>
      </c>
      <c r="J17838" s="20">
        <v>16</v>
      </c>
      <c r="K17838" s="20" t="s">
        <v>1465</v>
      </c>
      <c r="L17838" t="s">
        <v>1466</v>
      </c>
      <c r="M17838" s="20">
        <v>4</v>
      </c>
      <c r="N17838" s="20">
        <v>4</v>
      </c>
      <c r="AE17838">
        <f t="shared" si="278"/>
        <v>2013</v>
      </c>
    </row>
    <row r="17839" spans="1:31" x14ac:dyDescent="0.25">
      <c r="A17839" s="7">
        <v>17836</v>
      </c>
      <c r="B17839" s="8">
        <v>41594</v>
      </c>
      <c r="C17839" t="s">
        <v>3</v>
      </c>
      <c r="D17839" t="s">
        <v>787</v>
      </c>
      <c r="E17839" t="s">
        <v>9</v>
      </c>
      <c r="F17839" t="s">
        <v>1113</v>
      </c>
      <c r="G17839" t="s">
        <v>861</v>
      </c>
      <c r="H17839" s="135" t="s">
        <v>2446</v>
      </c>
      <c r="I17839" t="s">
        <v>1454</v>
      </c>
      <c r="J17839" s="20">
        <v>27</v>
      </c>
      <c r="K17839" s="20" t="s">
        <v>1465</v>
      </c>
      <c r="L17839" t="s">
        <v>1466</v>
      </c>
      <c r="M17839" s="20">
        <v>6.75</v>
      </c>
      <c r="N17839" s="20">
        <v>6.75</v>
      </c>
      <c r="AE17839">
        <f t="shared" si="278"/>
        <v>2013</v>
      </c>
    </row>
    <row r="17840" spans="1:31" x14ac:dyDescent="0.25">
      <c r="A17840" s="7">
        <v>17837</v>
      </c>
      <c r="B17840" s="8">
        <v>41594</v>
      </c>
      <c r="C17840" t="s">
        <v>3</v>
      </c>
      <c r="D17840" t="s">
        <v>380</v>
      </c>
      <c r="E17840" t="s">
        <v>9</v>
      </c>
      <c r="F17840" t="s">
        <v>904</v>
      </c>
      <c r="G17840" t="s">
        <v>648</v>
      </c>
      <c r="H17840" s="136" t="s">
        <v>1496</v>
      </c>
      <c r="I17840" t="s">
        <v>1456</v>
      </c>
      <c r="J17840" s="20">
        <v>64</v>
      </c>
      <c r="K17840" s="20" t="s">
        <v>9</v>
      </c>
      <c r="L17840" t="s">
        <v>1464</v>
      </c>
      <c r="M17840" s="20">
        <v>14.08</v>
      </c>
      <c r="N17840" s="20">
        <v>18.920000000000002</v>
      </c>
      <c r="O17840" t="s">
        <v>3</v>
      </c>
      <c r="P17840" s="13" t="s">
        <v>1008</v>
      </c>
      <c r="Q17840" t="s">
        <v>9</v>
      </c>
      <c r="R17840" t="s">
        <v>687</v>
      </c>
      <c r="S17840" t="s">
        <v>1465</v>
      </c>
      <c r="U17840" t="s">
        <v>1465</v>
      </c>
      <c r="W17840" t="s">
        <v>1465</v>
      </c>
      <c r="Y17840" t="s">
        <v>1465</v>
      </c>
      <c r="AA17840" t="s">
        <v>1465</v>
      </c>
      <c r="AC17840" t="s">
        <v>1465</v>
      </c>
      <c r="AE17840">
        <f t="shared" si="278"/>
        <v>2013</v>
      </c>
    </row>
    <row r="17841" spans="1:31" x14ac:dyDescent="0.25">
      <c r="A17841" s="7">
        <v>17838</v>
      </c>
      <c r="B17841" s="8">
        <v>41595</v>
      </c>
      <c r="C17841" t="s">
        <v>3</v>
      </c>
      <c r="D17841" t="s">
        <v>543</v>
      </c>
      <c r="E17841" t="s">
        <v>9</v>
      </c>
      <c r="F17841" t="s">
        <v>521</v>
      </c>
      <c r="G17841" t="s">
        <v>1016</v>
      </c>
      <c r="H17841" s="9" t="s">
        <v>2864</v>
      </c>
      <c r="I17841" t="s">
        <v>1454</v>
      </c>
      <c r="J17841" s="20">
        <v>22</v>
      </c>
      <c r="K17841" s="20" t="s">
        <v>3</v>
      </c>
      <c r="L17841" t="s">
        <v>1464</v>
      </c>
      <c r="M17841" s="20">
        <v>7.16</v>
      </c>
      <c r="N17841" s="20">
        <v>4.84</v>
      </c>
      <c r="AE17841">
        <f t="shared" si="278"/>
        <v>2013</v>
      </c>
    </row>
    <row r="17842" spans="1:31" x14ac:dyDescent="0.25">
      <c r="A17842" s="7">
        <v>17839</v>
      </c>
      <c r="B17842" s="8">
        <v>41595</v>
      </c>
      <c r="C17842" t="s">
        <v>3</v>
      </c>
      <c r="D17842" t="s">
        <v>1132</v>
      </c>
      <c r="E17842" t="s">
        <v>9</v>
      </c>
      <c r="F17842" t="s">
        <v>380</v>
      </c>
      <c r="G17842" t="s">
        <v>65</v>
      </c>
      <c r="H17842" s="135" t="s">
        <v>1558</v>
      </c>
      <c r="I17842" t="s">
        <v>1455</v>
      </c>
      <c r="J17842" s="20">
        <v>18</v>
      </c>
      <c r="K17842" s="20" t="s">
        <v>9</v>
      </c>
      <c r="L17842" t="s">
        <v>1464</v>
      </c>
      <c r="M17842" s="20">
        <v>1.98</v>
      </c>
      <c r="N17842" s="20">
        <v>3.02</v>
      </c>
      <c r="AE17842">
        <f t="shared" si="278"/>
        <v>2013</v>
      </c>
    </row>
    <row r="17843" spans="1:31" x14ac:dyDescent="0.25">
      <c r="A17843" s="7">
        <v>17840</v>
      </c>
      <c r="B17843" s="8">
        <v>41597</v>
      </c>
      <c r="C17843" t="s">
        <v>3</v>
      </c>
      <c r="D17843" t="s">
        <v>943</v>
      </c>
      <c r="E17843" t="s">
        <v>9</v>
      </c>
      <c r="F17843" t="s">
        <v>1158</v>
      </c>
      <c r="G17843" t="s">
        <v>870</v>
      </c>
      <c r="H17843" s="135" t="s">
        <v>1496</v>
      </c>
      <c r="I17843" t="s">
        <v>1454</v>
      </c>
      <c r="J17843" s="20">
        <v>27</v>
      </c>
      <c r="K17843" s="20" t="s">
        <v>9</v>
      </c>
      <c r="L17843" t="s">
        <v>1464</v>
      </c>
      <c r="M17843" s="20">
        <v>5.9399999999999995</v>
      </c>
      <c r="N17843" s="20">
        <v>8.56</v>
      </c>
      <c r="AE17843">
        <f t="shared" si="278"/>
        <v>2013</v>
      </c>
    </row>
    <row r="17844" spans="1:31" x14ac:dyDescent="0.25">
      <c r="A17844" s="7">
        <v>17841</v>
      </c>
      <c r="B17844" s="8">
        <v>41597</v>
      </c>
      <c r="C17844" t="s">
        <v>3</v>
      </c>
      <c r="D17844" t="s">
        <v>1073</v>
      </c>
      <c r="E17844" t="s">
        <v>9</v>
      </c>
      <c r="F17844" t="s">
        <v>1113</v>
      </c>
      <c r="G17844" t="s">
        <v>1016</v>
      </c>
      <c r="H17844" s="9" t="s">
        <v>2878</v>
      </c>
      <c r="I17844" t="s">
        <v>1454</v>
      </c>
      <c r="J17844" s="20">
        <v>9</v>
      </c>
      <c r="K17844" s="20" t="s">
        <v>3</v>
      </c>
      <c r="L17844" t="s">
        <v>1463</v>
      </c>
      <c r="M17844" s="20">
        <v>3.34</v>
      </c>
      <c r="N17844" s="20">
        <v>2.16</v>
      </c>
      <c r="AE17844">
        <f t="shared" si="278"/>
        <v>2013</v>
      </c>
    </row>
    <row r="17845" spans="1:31" x14ac:dyDescent="0.25">
      <c r="A17845" s="7">
        <v>17842</v>
      </c>
      <c r="B17845" s="8">
        <v>41598</v>
      </c>
      <c r="C17845" t="s">
        <v>3</v>
      </c>
      <c r="D17845" t="s">
        <v>1144</v>
      </c>
      <c r="E17845" t="s">
        <v>9</v>
      </c>
      <c r="F17845" t="s">
        <v>1167</v>
      </c>
      <c r="G17845" t="s">
        <v>895</v>
      </c>
      <c r="H17845" s="135" t="s">
        <v>2538</v>
      </c>
      <c r="I17845" t="s">
        <v>1454</v>
      </c>
      <c r="J17845" s="20">
        <v>35</v>
      </c>
      <c r="K17845" s="20" t="s">
        <v>3</v>
      </c>
      <c r="L17845" t="s">
        <v>1464</v>
      </c>
      <c r="M17845" s="20">
        <v>10.8</v>
      </c>
      <c r="N17845" s="20">
        <v>7.7</v>
      </c>
      <c r="AE17845">
        <f t="shared" si="278"/>
        <v>2013</v>
      </c>
    </row>
    <row r="17846" spans="1:31" x14ac:dyDescent="0.25">
      <c r="A17846" s="7">
        <v>17843</v>
      </c>
      <c r="B17846" s="8">
        <v>41599</v>
      </c>
      <c r="C17846" t="s">
        <v>3</v>
      </c>
      <c r="D17846" t="s">
        <v>1144</v>
      </c>
      <c r="E17846" t="s">
        <v>9</v>
      </c>
      <c r="F17846" t="s">
        <v>1113</v>
      </c>
      <c r="G17846" t="s">
        <v>895</v>
      </c>
      <c r="H17846" s="135" t="s">
        <v>2540</v>
      </c>
      <c r="I17846" t="s">
        <v>1454</v>
      </c>
      <c r="J17846" s="20">
        <v>35</v>
      </c>
      <c r="K17846" s="20" t="s">
        <v>3</v>
      </c>
      <c r="L17846" t="s">
        <v>1464</v>
      </c>
      <c r="M17846" s="20">
        <v>10.8</v>
      </c>
      <c r="N17846" s="20">
        <v>7.7</v>
      </c>
      <c r="AE17846">
        <f t="shared" si="278"/>
        <v>2013</v>
      </c>
    </row>
    <row r="17847" spans="1:31" x14ac:dyDescent="0.25">
      <c r="A17847" s="7">
        <v>17844</v>
      </c>
      <c r="B17847" s="8">
        <v>41599</v>
      </c>
      <c r="C17847" t="s">
        <v>3</v>
      </c>
      <c r="D17847" t="s">
        <v>1113</v>
      </c>
      <c r="E17847" t="s">
        <v>9</v>
      </c>
      <c r="F17847" t="s">
        <v>1199</v>
      </c>
      <c r="G17847" t="s">
        <v>929</v>
      </c>
      <c r="H17847" s="135" t="s">
        <v>2658</v>
      </c>
      <c r="I17847" t="s">
        <v>1458</v>
      </c>
      <c r="J17847" s="20">
        <v>15</v>
      </c>
      <c r="K17847" s="20" t="s">
        <v>9</v>
      </c>
      <c r="L17847" t="s">
        <v>1464</v>
      </c>
      <c r="M17847" s="20">
        <v>10</v>
      </c>
      <c r="N17847" s="20">
        <v>30</v>
      </c>
      <c r="AE17847">
        <f t="shared" si="278"/>
        <v>2013</v>
      </c>
    </row>
    <row r="17848" spans="1:31" x14ac:dyDescent="0.25">
      <c r="A17848" s="7">
        <v>17845</v>
      </c>
      <c r="B17848" s="8">
        <v>41599</v>
      </c>
      <c r="C17848" t="s">
        <v>3</v>
      </c>
      <c r="D17848" t="s">
        <v>462</v>
      </c>
      <c r="E17848" t="s">
        <v>9</v>
      </c>
      <c r="F17848" t="s">
        <v>1113</v>
      </c>
      <c r="G17848" t="s">
        <v>929</v>
      </c>
      <c r="H17848" s="9" t="s">
        <v>2895</v>
      </c>
      <c r="I17848" t="s">
        <v>1454</v>
      </c>
      <c r="J17848" s="20">
        <v>21</v>
      </c>
      <c r="K17848" s="20" t="s">
        <v>9</v>
      </c>
      <c r="L17848" t="s">
        <v>1463</v>
      </c>
      <c r="M17848" s="20">
        <v>5.04</v>
      </c>
      <c r="N17848" s="20">
        <v>6.46</v>
      </c>
      <c r="AE17848">
        <f t="shared" si="278"/>
        <v>2013</v>
      </c>
    </row>
    <row r="17849" spans="1:31" x14ac:dyDescent="0.25">
      <c r="A17849" s="7">
        <v>17846</v>
      </c>
      <c r="B17849" s="8">
        <v>41599</v>
      </c>
      <c r="C17849" t="s">
        <v>3</v>
      </c>
      <c r="D17849" t="s">
        <v>952</v>
      </c>
      <c r="E17849" t="s">
        <v>9</v>
      </c>
      <c r="F17849" t="s">
        <v>1113</v>
      </c>
      <c r="G17849" t="s">
        <v>895</v>
      </c>
      <c r="H17849" s="135" t="s">
        <v>2534</v>
      </c>
      <c r="I17849" t="s">
        <v>1454</v>
      </c>
      <c r="J17849" s="20">
        <v>30</v>
      </c>
      <c r="K17849" s="20" t="s">
        <v>1465</v>
      </c>
      <c r="L17849" t="s">
        <v>1466</v>
      </c>
      <c r="M17849" s="20">
        <v>7.5</v>
      </c>
      <c r="N17849" s="20">
        <v>7.5</v>
      </c>
      <c r="AE17849">
        <f t="shared" si="278"/>
        <v>2013</v>
      </c>
    </row>
    <row r="17850" spans="1:31" x14ac:dyDescent="0.25">
      <c r="A17850" s="7">
        <v>17847</v>
      </c>
      <c r="B17850" s="8">
        <v>41599</v>
      </c>
      <c r="C17850" t="s">
        <v>3</v>
      </c>
      <c r="D17850" t="s">
        <v>791</v>
      </c>
      <c r="E17850" t="s">
        <v>9</v>
      </c>
      <c r="F17850" t="s">
        <v>1113</v>
      </c>
      <c r="G17850" t="s">
        <v>895</v>
      </c>
      <c r="H17850" s="135" t="s">
        <v>2534</v>
      </c>
      <c r="I17850" t="s">
        <v>1454</v>
      </c>
      <c r="J17850" s="20">
        <v>1</v>
      </c>
      <c r="K17850" s="20" t="s">
        <v>1465</v>
      </c>
      <c r="L17850" t="s">
        <v>1466</v>
      </c>
      <c r="M17850" s="20">
        <v>0.25</v>
      </c>
      <c r="N17850" s="20">
        <v>0.25</v>
      </c>
      <c r="AE17850">
        <f t="shared" si="278"/>
        <v>2013</v>
      </c>
    </row>
    <row r="17851" spans="1:31" x14ac:dyDescent="0.25">
      <c r="A17851" s="7">
        <v>17848</v>
      </c>
      <c r="B17851" s="8">
        <v>41600</v>
      </c>
      <c r="C17851" t="s">
        <v>3</v>
      </c>
      <c r="D17851" t="s">
        <v>1185</v>
      </c>
      <c r="E17851" t="s">
        <v>9</v>
      </c>
      <c r="F17851" t="s">
        <v>805</v>
      </c>
      <c r="G17851" t="s">
        <v>1016</v>
      </c>
      <c r="H17851" s="9" t="s">
        <v>2918</v>
      </c>
      <c r="I17851" t="s">
        <v>1454</v>
      </c>
      <c r="J17851" s="20">
        <v>8</v>
      </c>
      <c r="K17851" s="20" t="s">
        <v>9</v>
      </c>
      <c r="L17851" t="s">
        <v>1464</v>
      </c>
      <c r="M17851" s="20">
        <v>1.76</v>
      </c>
      <c r="N17851" s="20">
        <v>3.24</v>
      </c>
      <c r="AE17851">
        <f t="shared" si="278"/>
        <v>2013</v>
      </c>
    </row>
    <row r="17852" spans="1:31" x14ac:dyDescent="0.25">
      <c r="A17852" s="7">
        <v>17849</v>
      </c>
      <c r="B17852" s="8">
        <v>41600</v>
      </c>
      <c r="C17852" t="s">
        <v>3</v>
      </c>
      <c r="D17852" t="s">
        <v>1197</v>
      </c>
      <c r="E17852" t="s">
        <v>9</v>
      </c>
      <c r="F17852" t="s">
        <v>908</v>
      </c>
      <c r="G17852" t="s">
        <v>1016</v>
      </c>
      <c r="H17852" s="9" t="s">
        <v>3007</v>
      </c>
      <c r="I17852" t="s">
        <v>1454</v>
      </c>
      <c r="J17852" s="20">
        <v>9</v>
      </c>
      <c r="K17852" s="20" t="s">
        <v>3</v>
      </c>
      <c r="L17852" t="s">
        <v>1464</v>
      </c>
      <c r="M17852" s="20">
        <v>3.52</v>
      </c>
      <c r="N17852" s="20">
        <v>1.98</v>
      </c>
      <c r="AE17852">
        <f t="shared" si="278"/>
        <v>2013</v>
      </c>
    </row>
    <row r="17853" spans="1:31" x14ac:dyDescent="0.25">
      <c r="A17853" s="7">
        <v>17850</v>
      </c>
      <c r="B17853" s="8">
        <v>41600</v>
      </c>
      <c r="C17853" t="s">
        <v>3</v>
      </c>
      <c r="D17853" t="s">
        <v>1137</v>
      </c>
      <c r="E17853" t="s">
        <v>9</v>
      </c>
      <c r="F17853" t="s">
        <v>1113</v>
      </c>
      <c r="G17853" t="s">
        <v>929</v>
      </c>
      <c r="H17853" s="9" t="s">
        <v>2651</v>
      </c>
      <c r="I17853" t="s">
        <v>1454</v>
      </c>
      <c r="J17853" s="20">
        <v>21</v>
      </c>
      <c r="K17853" s="20" t="s">
        <v>9</v>
      </c>
      <c r="L17853" t="s">
        <v>1464</v>
      </c>
      <c r="M17853" s="20">
        <v>4.62</v>
      </c>
      <c r="N17853" s="20">
        <v>6.88</v>
      </c>
      <c r="AE17853">
        <f t="shared" si="278"/>
        <v>2013</v>
      </c>
    </row>
    <row r="17854" spans="1:31" x14ac:dyDescent="0.25">
      <c r="A17854" s="7">
        <v>17851</v>
      </c>
      <c r="B17854" s="8">
        <v>41601</v>
      </c>
      <c r="C17854" t="s">
        <v>3</v>
      </c>
      <c r="D17854" t="s">
        <v>1195</v>
      </c>
      <c r="E17854" t="s">
        <v>9</v>
      </c>
      <c r="F17854" t="s">
        <v>1193</v>
      </c>
      <c r="G17854" t="s">
        <v>732</v>
      </c>
      <c r="H17854" s="135" t="s">
        <v>2343</v>
      </c>
      <c r="I17854" t="s">
        <v>1454</v>
      </c>
      <c r="J17854" s="20">
        <v>32</v>
      </c>
      <c r="K17854" s="20" t="s">
        <v>3</v>
      </c>
      <c r="L17854" t="s">
        <v>1464</v>
      </c>
      <c r="M17854" s="20">
        <v>9.9600000000000009</v>
      </c>
      <c r="N17854" s="20">
        <v>7.04</v>
      </c>
      <c r="AE17854">
        <f t="shared" si="278"/>
        <v>2013</v>
      </c>
    </row>
    <row r="17855" spans="1:31" x14ac:dyDescent="0.25">
      <c r="A17855" s="7">
        <v>17852</v>
      </c>
      <c r="B17855" s="8">
        <v>41601</v>
      </c>
      <c r="C17855" t="s">
        <v>3</v>
      </c>
      <c r="D17855" t="s">
        <v>787</v>
      </c>
      <c r="E17855" t="s">
        <v>9</v>
      </c>
      <c r="F17855" t="s">
        <v>733</v>
      </c>
      <c r="G17855" t="s">
        <v>1170</v>
      </c>
      <c r="H17855" s="135" t="s">
        <v>3186</v>
      </c>
      <c r="I17855" t="s">
        <v>1454</v>
      </c>
      <c r="J17855" s="20">
        <v>12</v>
      </c>
      <c r="K17855" s="20" t="s">
        <v>1465</v>
      </c>
      <c r="L17855" t="s">
        <v>1466</v>
      </c>
      <c r="M17855" s="20">
        <v>3</v>
      </c>
      <c r="N17855" s="20">
        <v>3</v>
      </c>
      <c r="AE17855">
        <f t="shared" si="278"/>
        <v>2013</v>
      </c>
    </row>
    <row r="17856" spans="1:31" x14ac:dyDescent="0.25">
      <c r="A17856" s="7">
        <v>17853</v>
      </c>
      <c r="B17856" s="8">
        <v>41602</v>
      </c>
      <c r="C17856" t="s">
        <v>3</v>
      </c>
      <c r="D17856" t="s">
        <v>19</v>
      </c>
      <c r="E17856" t="s">
        <v>9</v>
      </c>
      <c r="F17856" t="s">
        <v>1200</v>
      </c>
      <c r="G17856" t="s">
        <v>65</v>
      </c>
      <c r="H17856" s="135" t="s">
        <v>1558</v>
      </c>
      <c r="I17856" t="s">
        <v>1458</v>
      </c>
      <c r="J17856" s="20">
        <v>18</v>
      </c>
      <c r="K17856" s="20" t="s">
        <v>3</v>
      </c>
      <c r="L17856" t="s">
        <v>1464</v>
      </c>
      <c r="M17856" s="20">
        <v>10</v>
      </c>
      <c r="N17856" s="20">
        <v>30</v>
      </c>
      <c r="AE17856">
        <f t="shared" si="278"/>
        <v>2013</v>
      </c>
    </row>
    <row r="17857" spans="1:31" x14ac:dyDescent="0.25">
      <c r="A17857" s="7">
        <v>17854</v>
      </c>
      <c r="B17857" s="8">
        <v>41602</v>
      </c>
      <c r="C17857" t="s">
        <v>3</v>
      </c>
      <c r="D17857" t="s">
        <v>1073</v>
      </c>
      <c r="E17857" t="s">
        <v>9</v>
      </c>
      <c r="F17857" t="s">
        <v>1113</v>
      </c>
      <c r="G17857" t="s">
        <v>1016</v>
      </c>
      <c r="H17857" s="9" t="s">
        <v>3249</v>
      </c>
      <c r="I17857" t="s">
        <v>1454</v>
      </c>
      <c r="J17857" s="20">
        <v>25</v>
      </c>
      <c r="K17857" s="20" t="s">
        <v>3</v>
      </c>
      <c r="L17857" t="s">
        <v>1464</v>
      </c>
      <c r="M17857" s="20">
        <v>8</v>
      </c>
      <c r="N17857" s="20">
        <v>5.5</v>
      </c>
      <c r="AE17857">
        <f t="shared" si="278"/>
        <v>2013</v>
      </c>
    </row>
    <row r="17858" spans="1:31" x14ac:dyDescent="0.25">
      <c r="A17858" s="7">
        <v>17855</v>
      </c>
      <c r="B17858" s="8">
        <v>41602</v>
      </c>
      <c r="C17858" t="s">
        <v>3</v>
      </c>
      <c r="D17858" t="s">
        <v>786</v>
      </c>
      <c r="E17858" t="s">
        <v>9</v>
      </c>
      <c r="F17858" t="s">
        <v>91</v>
      </c>
      <c r="G17858" t="s">
        <v>648</v>
      </c>
      <c r="H17858" s="136" t="s">
        <v>1496</v>
      </c>
      <c r="I17858" t="s">
        <v>1454</v>
      </c>
      <c r="J17858" s="20">
        <v>42</v>
      </c>
      <c r="K17858" s="20" t="s">
        <v>9</v>
      </c>
      <c r="L17858" t="s">
        <v>1464</v>
      </c>
      <c r="M17858" s="20">
        <v>9.24</v>
      </c>
      <c r="N17858" s="20">
        <v>12.76</v>
      </c>
      <c r="AE17858">
        <f t="shared" si="278"/>
        <v>2013</v>
      </c>
    </row>
    <row r="17859" spans="1:31" x14ac:dyDescent="0.25">
      <c r="A17859" s="7">
        <v>17856</v>
      </c>
      <c r="B17859" s="8">
        <v>41603</v>
      </c>
      <c r="C17859" t="s">
        <v>3</v>
      </c>
      <c r="D17859" t="s">
        <v>973</v>
      </c>
      <c r="E17859" t="s">
        <v>9</v>
      </c>
      <c r="F17859" t="s">
        <v>1088</v>
      </c>
      <c r="G17859" t="s">
        <v>569</v>
      </c>
      <c r="H17859" s="135" t="s">
        <v>1496</v>
      </c>
      <c r="I17859" t="s">
        <v>1454</v>
      </c>
      <c r="J17859" s="20">
        <v>34</v>
      </c>
      <c r="K17859" s="20" t="s">
        <v>1465</v>
      </c>
      <c r="L17859" t="s">
        <v>1466</v>
      </c>
      <c r="M17859" s="20">
        <v>8.5</v>
      </c>
      <c r="N17859" s="20">
        <v>8.5</v>
      </c>
      <c r="AE17859">
        <f t="shared" si="278"/>
        <v>2013</v>
      </c>
    </row>
    <row r="17860" spans="1:31" x14ac:dyDescent="0.25">
      <c r="A17860" s="7">
        <v>17857</v>
      </c>
      <c r="B17860" s="8">
        <v>41603</v>
      </c>
      <c r="C17860" t="s">
        <v>3</v>
      </c>
      <c r="D17860" t="s">
        <v>543</v>
      </c>
      <c r="E17860" t="s">
        <v>9</v>
      </c>
      <c r="F17860" t="s">
        <v>667</v>
      </c>
      <c r="G17860" t="s">
        <v>929</v>
      </c>
      <c r="H17860" s="135" t="s">
        <v>2807</v>
      </c>
      <c r="I17860" t="s">
        <v>1454</v>
      </c>
      <c r="J17860" s="20">
        <v>35</v>
      </c>
      <c r="K17860" s="20" t="s">
        <v>9</v>
      </c>
      <c r="L17860" t="s">
        <v>1464</v>
      </c>
      <c r="M17860" s="20">
        <v>7.7</v>
      </c>
      <c r="N17860" s="20">
        <v>10.8</v>
      </c>
      <c r="AE17860">
        <f t="shared" ref="AE17860:AE17923" si="279">YEAR(B17860)</f>
        <v>2013</v>
      </c>
    </row>
    <row r="17861" spans="1:31" x14ac:dyDescent="0.25">
      <c r="A17861" s="7">
        <v>17858</v>
      </c>
      <c r="B17861" s="8">
        <v>41603</v>
      </c>
      <c r="C17861" t="s">
        <v>3</v>
      </c>
      <c r="D17861" t="s">
        <v>1197</v>
      </c>
      <c r="E17861" t="s">
        <v>9</v>
      </c>
      <c r="F17861" t="s">
        <v>1199</v>
      </c>
      <c r="G17861" t="s">
        <v>648</v>
      </c>
      <c r="H17861" s="135" t="s">
        <v>2947</v>
      </c>
      <c r="I17861" t="s">
        <v>1454</v>
      </c>
      <c r="J17861" s="20">
        <v>18</v>
      </c>
      <c r="K17861" s="20" t="s">
        <v>3</v>
      </c>
      <c r="L17861" t="s">
        <v>1464</v>
      </c>
      <c r="M17861" s="20">
        <v>6.04</v>
      </c>
      <c r="N17861" s="20">
        <v>3.96</v>
      </c>
      <c r="AE17861">
        <f t="shared" si="279"/>
        <v>2013</v>
      </c>
    </row>
    <row r="17862" spans="1:31" x14ac:dyDescent="0.25">
      <c r="A17862" s="7">
        <v>17859</v>
      </c>
      <c r="B17862" s="8">
        <v>41603</v>
      </c>
      <c r="C17862" t="s">
        <v>3</v>
      </c>
      <c r="D17862" t="s">
        <v>1197</v>
      </c>
      <c r="E17862" t="s">
        <v>9</v>
      </c>
      <c r="F17862" t="s">
        <v>1088</v>
      </c>
      <c r="G17862" t="s">
        <v>569</v>
      </c>
      <c r="H17862" s="9" t="s">
        <v>2197</v>
      </c>
      <c r="I17862" t="s">
        <v>1454</v>
      </c>
      <c r="J17862" s="20">
        <v>11</v>
      </c>
      <c r="K17862" s="20" t="s">
        <v>1465</v>
      </c>
      <c r="L17862" t="s">
        <v>1466</v>
      </c>
      <c r="M17862" s="20">
        <v>2.75</v>
      </c>
      <c r="N17862" s="20">
        <v>2.75</v>
      </c>
      <c r="AE17862">
        <f t="shared" si="279"/>
        <v>2013</v>
      </c>
    </row>
    <row r="17863" spans="1:31" x14ac:dyDescent="0.25">
      <c r="A17863" s="7">
        <v>17860</v>
      </c>
      <c r="B17863" s="8">
        <v>41604</v>
      </c>
      <c r="C17863" t="s">
        <v>3</v>
      </c>
      <c r="D17863" t="s">
        <v>1102</v>
      </c>
      <c r="E17863" t="s">
        <v>9</v>
      </c>
      <c r="F17863" t="s">
        <v>521</v>
      </c>
      <c r="G17863" t="s">
        <v>870</v>
      </c>
      <c r="H17863" s="135" t="s">
        <v>2467</v>
      </c>
      <c r="I17863" t="s">
        <v>1454</v>
      </c>
      <c r="J17863" s="20">
        <v>93</v>
      </c>
      <c r="K17863" s="20" t="s">
        <v>3</v>
      </c>
      <c r="L17863" t="s">
        <v>1464</v>
      </c>
      <c r="M17863" s="20">
        <v>27.04</v>
      </c>
      <c r="N17863" s="20">
        <v>20.46</v>
      </c>
      <c r="AE17863">
        <f t="shared" si="279"/>
        <v>2013</v>
      </c>
    </row>
    <row r="17864" spans="1:31" x14ac:dyDescent="0.25">
      <c r="A17864" s="7">
        <v>17861</v>
      </c>
      <c r="B17864" s="8">
        <v>41604</v>
      </c>
      <c r="C17864" t="s">
        <v>3</v>
      </c>
      <c r="D17864" t="s">
        <v>1192</v>
      </c>
      <c r="E17864" t="s">
        <v>9</v>
      </c>
      <c r="F17864" t="s">
        <v>184</v>
      </c>
      <c r="G17864" t="s">
        <v>1170</v>
      </c>
      <c r="H17864" s="135" t="s">
        <v>1496</v>
      </c>
      <c r="I17864" t="s">
        <v>1454</v>
      </c>
      <c r="J17864" s="20">
        <v>34</v>
      </c>
      <c r="K17864" s="20" t="s">
        <v>9</v>
      </c>
      <c r="L17864" t="s">
        <v>1463</v>
      </c>
      <c r="M17864" s="20">
        <v>8.16</v>
      </c>
      <c r="N17864" s="20">
        <v>9.84</v>
      </c>
      <c r="AE17864">
        <f t="shared" si="279"/>
        <v>2013</v>
      </c>
    </row>
    <row r="17865" spans="1:31" x14ac:dyDescent="0.25">
      <c r="A17865" s="7">
        <v>17862</v>
      </c>
      <c r="B17865" s="8">
        <v>41605</v>
      </c>
      <c r="C17865" t="s">
        <v>3</v>
      </c>
      <c r="D17865" t="s">
        <v>1201</v>
      </c>
      <c r="E17865" t="s">
        <v>9</v>
      </c>
      <c r="F17865" t="s">
        <v>787</v>
      </c>
      <c r="G17865" t="s">
        <v>648</v>
      </c>
      <c r="H17865" s="135" t="s">
        <v>1877</v>
      </c>
      <c r="I17865" t="s">
        <v>1458</v>
      </c>
      <c r="J17865" s="20">
        <v>6</v>
      </c>
      <c r="K17865" s="20" t="s">
        <v>9</v>
      </c>
      <c r="L17865" t="s">
        <v>1463</v>
      </c>
      <c r="M17865" s="20">
        <v>30</v>
      </c>
      <c r="N17865" s="20">
        <v>10</v>
      </c>
      <c r="AE17865">
        <f t="shared" si="279"/>
        <v>2013</v>
      </c>
    </row>
    <row r="17866" spans="1:31" x14ac:dyDescent="0.25">
      <c r="A17866" s="7">
        <v>17863</v>
      </c>
      <c r="B17866" s="8">
        <v>41606</v>
      </c>
      <c r="C17866" t="s">
        <v>3</v>
      </c>
      <c r="D17866" t="s">
        <v>1202</v>
      </c>
      <c r="E17866" t="s">
        <v>9</v>
      </c>
      <c r="F17866" t="s">
        <v>577</v>
      </c>
      <c r="G17866" t="s">
        <v>895</v>
      </c>
      <c r="H17866" s="135" t="s">
        <v>2567</v>
      </c>
      <c r="I17866" t="s">
        <v>1458</v>
      </c>
      <c r="J17866" s="20">
        <v>12</v>
      </c>
      <c r="K17866" s="20" t="s">
        <v>1465</v>
      </c>
      <c r="L17866" t="s">
        <v>1466</v>
      </c>
      <c r="M17866" s="20">
        <v>30</v>
      </c>
      <c r="N17866" s="20">
        <v>10</v>
      </c>
      <c r="AE17866">
        <f t="shared" si="279"/>
        <v>2013</v>
      </c>
    </row>
    <row r="17867" spans="1:31" x14ac:dyDescent="0.25">
      <c r="A17867" s="7">
        <v>17864</v>
      </c>
      <c r="B17867" s="8">
        <v>41607</v>
      </c>
      <c r="C17867" t="s">
        <v>3</v>
      </c>
      <c r="D17867" t="s">
        <v>380</v>
      </c>
      <c r="E17867" t="s">
        <v>9</v>
      </c>
      <c r="F17867" t="s">
        <v>1132</v>
      </c>
      <c r="G17867" t="s">
        <v>24</v>
      </c>
      <c r="H17867" s="135" t="s">
        <v>1493</v>
      </c>
      <c r="I17867" t="s">
        <v>1455</v>
      </c>
      <c r="J17867" s="20">
        <v>20</v>
      </c>
      <c r="K17867" s="20" t="s">
        <v>9</v>
      </c>
      <c r="L17867" t="s">
        <v>1463</v>
      </c>
      <c r="M17867" s="20">
        <v>2.4</v>
      </c>
      <c r="N17867" s="20">
        <v>3.1</v>
      </c>
      <c r="AE17867">
        <f t="shared" si="279"/>
        <v>2013</v>
      </c>
    </row>
    <row r="17868" spans="1:31" x14ac:dyDescent="0.25">
      <c r="A17868" s="7">
        <v>17865</v>
      </c>
      <c r="B17868" s="8">
        <v>41607</v>
      </c>
      <c r="C17868" t="s">
        <v>3</v>
      </c>
      <c r="D17868" t="s">
        <v>1155</v>
      </c>
      <c r="E17868" t="s">
        <v>9</v>
      </c>
      <c r="F17868" t="s">
        <v>667</v>
      </c>
      <c r="G17868" t="s">
        <v>648</v>
      </c>
      <c r="H17868" s="135" t="s">
        <v>2193</v>
      </c>
      <c r="I17868" t="s">
        <v>1454</v>
      </c>
      <c r="J17868" s="20">
        <v>28</v>
      </c>
      <c r="K17868" s="20" t="s">
        <v>1465</v>
      </c>
      <c r="L17868" t="s">
        <v>1466</v>
      </c>
      <c r="M17868" s="20">
        <v>7</v>
      </c>
      <c r="N17868" s="20">
        <v>7</v>
      </c>
      <c r="AE17868">
        <f t="shared" si="279"/>
        <v>2013</v>
      </c>
    </row>
    <row r="17869" spans="1:31" x14ac:dyDescent="0.25">
      <c r="A17869" s="7">
        <v>17866</v>
      </c>
      <c r="B17869" s="8">
        <v>41607</v>
      </c>
      <c r="C17869" t="s">
        <v>3</v>
      </c>
      <c r="D17869" t="s">
        <v>518</v>
      </c>
      <c r="E17869" t="s">
        <v>9</v>
      </c>
      <c r="F17869" t="s">
        <v>904</v>
      </c>
      <c r="G17869" t="s">
        <v>1016</v>
      </c>
      <c r="H17869" s="9" t="s">
        <v>3130</v>
      </c>
      <c r="I17869" t="s">
        <v>1454</v>
      </c>
      <c r="J17869" s="20">
        <v>9</v>
      </c>
      <c r="K17869" s="20" t="s">
        <v>9</v>
      </c>
      <c r="L17869" t="s">
        <v>1464</v>
      </c>
      <c r="M17869" s="20">
        <v>1.98</v>
      </c>
      <c r="N17869" s="20">
        <v>3.52</v>
      </c>
      <c r="AE17869">
        <f t="shared" si="279"/>
        <v>2013</v>
      </c>
    </row>
    <row r="17870" spans="1:31" x14ac:dyDescent="0.25">
      <c r="A17870" s="7">
        <v>17867</v>
      </c>
      <c r="B17870" s="8">
        <v>41607</v>
      </c>
      <c r="C17870" t="s">
        <v>3</v>
      </c>
      <c r="D17870" t="s">
        <v>1197</v>
      </c>
      <c r="E17870" t="s">
        <v>9</v>
      </c>
      <c r="F17870" t="s">
        <v>1198</v>
      </c>
      <c r="G17870" t="s">
        <v>929</v>
      </c>
      <c r="H17870" s="135" t="s">
        <v>2658</v>
      </c>
      <c r="I17870" t="s">
        <v>1454</v>
      </c>
      <c r="J17870" s="20">
        <v>12</v>
      </c>
      <c r="K17870" s="20" t="s">
        <v>1465</v>
      </c>
      <c r="L17870" t="s">
        <v>1466</v>
      </c>
      <c r="M17870" s="20">
        <v>3</v>
      </c>
      <c r="N17870" s="20">
        <v>3</v>
      </c>
      <c r="AE17870">
        <f t="shared" si="279"/>
        <v>2013</v>
      </c>
    </row>
    <row r="17871" spans="1:31" x14ac:dyDescent="0.25">
      <c r="A17871" s="7">
        <v>17868</v>
      </c>
      <c r="B17871" s="8">
        <v>41607</v>
      </c>
      <c r="C17871" t="s">
        <v>3</v>
      </c>
      <c r="D17871" t="s">
        <v>1095</v>
      </c>
      <c r="E17871" t="s">
        <v>9</v>
      </c>
      <c r="F17871" t="s">
        <v>521</v>
      </c>
      <c r="G17871" t="s">
        <v>1170</v>
      </c>
      <c r="H17871" s="135" t="s">
        <v>1496</v>
      </c>
      <c r="I17871" t="s">
        <v>1454</v>
      </c>
      <c r="J17871" s="20">
        <v>35</v>
      </c>
      <c r="K17871" s="20" t="s">
        <v>3</v>
      </c>
      <c r="L17871" t="s">
        <v>1464</v>
      </c>
      <c r="M17871" s="20">
        <v>10.8</v>
      </c>
      <c r="N17871" s="20">
        <v>7.7</v>
      </c>
      <c r="AE17871">
        <f t="shared" si="279"/>
        <v>2013</v>
      </c>
    </row>
    <row r="17872" spans="1:31" x14ac:dyDescent="0.25">
      <c r="A17872" s="7">
        <v>17869</v>
      </c>
      <c r="B17872" s="8">
        <v>41608</v>
      </c>
      <c r="C17872" t="s">
        <v>3</v>
      </c>
      <c r="D17872" t="s">
        <v>543</v>
      </c>
      <c r="E17872" t="s">
        <v>9</v>
      </c>
      <c r="F17872" t="s">
        <v>521</v>
      </c>
      <c r="G17872" t="s">
        <v>1170</v>
      </c>
      <c r="H17872" s="135" t="s">
        <v>1496</v>
      </c>
      <c r="I17872" t="s">
        <v>1454</v>
      </c>
      <c r="J17872" s="20">
        <v>50</v>
      </c>
      <c r="K17872" s="20" t="s">
        <v>9</v>
      </c>
      <c r="L17872" t="s">
        <v>1464</v>
      </c>
      <c r="M17872" s="20">
        <v>11</v>
      </c>
      <c r="N17872" s="20">
        <v>15</v>
      </c>
      <c r="AE17872">
        <f t="shared" si="279"/>
        <v>2013</v>
      </c>
    </row>
    <row r="17873" spans="1:31" x14ac:dyDescent="0.25">
      <c r="A17873" s="7">
        <v>17870</v>
      </c>
      <c r="B17873" s="8">
        <v>41609</v>
      </c>
      <c r="C17873" t="s">
        <v>3</v>
      </c>
      <c r="D17873" t="s">
        <v>542</v>
      </c>
      <c r="E17873" t="s">
        <v>9</v>
      </c>
      <c r="F17873" t="s">
        <v>810</v>
      </c>
      <c r="G17873" t="s">
        <v>714</v>
      </c>
      <c r="H17873" s="135" t="s">
        <v>1496</v>
      </c>
      <c r="I17873" t="s">
        <v>1454</v>
      </c>
      <c r="J17873" s="20">
        <v>119</v>
      </c>
      <c r="K17873" s="20" t="s">
        <v>9</v>
      </c>
      <c r="L17873" t="s">
        <v>1463</v>
      </c>
      <c r="M17873" s="20">
        <v>28.56</v>
      </c>
      <c r="N17873" s="20">
        <v>31.94</v>
      </c>
      <c r="AE17873">
        <f t="shared" si="279"/>
        <v>2013</v>
      </c>
    </row>
    <row r="17874" spans="1:31" x14ac:dyDescent="0.25">
      <c r="A17874" s="7">
        <v>17871</v>
      </c>
      <c r="B17874" s="8">
        <v>41609</v>
      </c>
      <c r="C17874" t="s">
        <v>3</v>
      </c>
      <c r="D17874" t="s">
        <v>1201</v>
      </c>
      <c r="E17874" t="s">
        <v>9</v>
      </c>
      <c r="F17874" t="s">
        <v>1199</v>
      </c>
      <c r="G17874" t="s">
        <v>648</v>
      </c>
      <c r="H17874" s="135" t="s">
        <v>1852</v>
      </c>
      <c r="I17874" t="s">
        <v>1454</v>
      </c>
      <c r="J17874" s="20">
        <v>15</v>
      </c>
      <c r="K17874" s="20" t="s">
        <v>9</v>
      </c>
      <c r="L17874" t="s">
        <v>1464</v>
      </c>
      <c r="M17874" s="20">
        <v>3.3</v>
      </c>
      <c r="N17874" s="20">
        <v>5.2</v>
      </c>
      <c r="AE17874">
        <f t="shared" si="279"/>
        <v>2013</v>
      </c>
    </row>
    <row r="17875" spans="1:31" x14ac:dyDescent="0.25">
      <c r="A17875" s="7">
        <v>17872</v>
      </c>
      <c r="B17875" s="8">
        <v>41609</v>
      </c>
      <c r="C17875" t="s">
        <v>3</v>
      </c>
      <c r="D17875" t="s">
        <v>655</v>
      </c>
      <c r="E17875" t="s">
        <v>9</v>
      </c>
      <c r="F17875" t="s">
        <v>734</v>
      </c>
      <c r="G17875" t="s">
        <v>1170</v>
      </c>
      <c r="H17875" s="136" t="s">
        <v>3204</v>
      </c>
      <c r="I17875" t="s">
        <v>1454</v>
      </c>
      <c r="J17875" s="20">
        <v>18</v>
      </c>
      <c r="K17875" s="20" t="s">
        <v>9</v>
      </c>
      <c r="L17875" t="s">
        <v>1464</v>
      </c>
      <c r="M17875" s="20">
        <v>3.96</v>
      </c>
      <c r="N17875" s="20">
        <v>6.04</v>
      </c>
      <c r="AE17875">
        <f t="shared" si="279"/>
        <v>2013</v>
      </c>
    </row>
    <row r="17876" spans="1:31" x14ac:dyDescent="0.25">
      <c r="A17876" s="7">
        <v>17873</v>
      </c>
      <c r="B17876" s="8">
        <v>41609</v>
      </c>
      <c r="C17876" t="s">
        <v>3</v>
      </c>
      <c r="D17876" t="s">
        <v>543</v>
      </c>
      <c r="E17876" t="s">
        <v>9</v>
      </c>
      <c r="F17876" t="s">
        <v>810</v>
      </c>
      <c r="G17876" t="s">
        <v>1170</v>
      </c>
      <c r="H17876" s="135" t="s">
        <v>1496</v>
      </c>
      <c r="I17876" t="s">
        <v>1454</v>
      </c>
      <c r="J17876" s="20">
        <v>16</v>
      </c>
      <c r="K17876" s="20" t="s">
        <v>3</v>
      </c>
      <c r="L17876" t="s">
        <v>1464</v>
      </c>
      <c r="M17876" s="20">
        <v>5.48</v>
      </c>
      <c r="N17876" s="20">
        <v>3.52</v>
      </c>
      <c r="AE17876">
        <f t="shared" si="279"/>
        <v>2013</v>
      </c>
    </row>
    <row r="17877" spans="1:31" x14ac:dyDescent="0.25">
      <c r="A17877" s="7">
        <v>17874</v>
      </c>
      <c r="B17877" s="8">
        <v>41610</v>
      </c>
      <c r="C17877" t="s">
        <v>3</v>
      </c>
      <c r="D17877" t="s">
        <v>19</v>
      </c>
      <c r="E17877" t="s">
        <v>9</v>
      </c>
      <c r="F17877" t="s">
        <v>764</v>
      </c>
      <c r="G17877" t="s">
        <v>732</v>
      </c>
      <c r="H17877" s="135" t="s">
        <v>2174</v>
      </c>
      <c r="I17877" t="s">
        <v>1455</v>
      </c>
      <c r="J17877" s="20">
        <v>15</v>
      </c>
      <c r="K17877" s="20" t="s">
        <v>3</v>
      </c>
      <c r="L17877" t="s">
        <v>1464</v>
      </c>
      <c r="M17877" s="20">
        <v>2.6</v>
      </c>
      <c r="N17877" s="20">
        <v>1.65</v>
      </c>
      <c r="AE17877">
        <f t="shared" si="279"/>
        <v>2013</v>
      </c>
    </row>
    <row r="17878" spans="1:31" x14ac:dyDescent="0.25">
      <c r="A17878" s="7">
        <v>17875</v>
      </c>
      <c r="B17878" s="8">
        <v>41610</v>
      </c>
      <c r="C17878" t="s">
        <v>3</v>
      </c>
      <c r="D17878" t="s">
        <v>1201</v>
      </c>
      <c r="E17878" t="s">
        <v>9</v>
      </c>
      <c r="F17878" t="s">
        <v>667</v>
      </c>
      <c r="G17878" t="s">
        <v>648</v>
      </c>
      <c r="H17878" s="135" t="s">
        <v>1877</v>
      </c>
      <c r="I17878" t="s">
        <v>1454</v>
      </c>
      <c r="J17878" s="20">
        <v>6</v>
      </c>
      <c r="K17878" s="20" t="s">
        <v>1465</v>
      </c>
      <c r="L17878" t="s">
        <v>1466</v>
      </c>
      <c r="M17878" s="20">
        <v>1.5</v>
      </c>
      <c r="N17878" s="20">
        <v>1.5</v>
      </c>
      <c r="AE17878">
        <f t="shared" si="279"/>
        <v>2013</v>
      </c>
    </row>
    <row r="17879" spans="1:31" x14ac:dyDescent="0.25">
      <c r="A17879" s="7">
        <v>17876</v>
      </c>
      <c r="B17879" s="8">
        <v>41610</v>
      </c>
      <c r="C17879" t="s">
        <v>3</v>
      </c>
      <c r="D17879" t="s">
        <v>791</v>
      </c>
      <c r="E17879" t="s">
        <v>9</v>
      </c>
      <c r="F17879" t="s">
        <v>1113</v>
      </c>
      <c r="G17879" t="s">
        <v>929</v>
      </c>
      <c r="H17879" s="9" t="s">
        <v>2651</v>
      </c>
      <c r="I17879" t="s">
        <v>1454</v>
      </c>
      <c r="J17879" s="20">
        <v>21</v>
      </c>
      <c r="K17879" s="20" t="s">
        <v>3</v>
      </c>
      <c r="L17879" t="s">
        <v>1464</v>
      </c>
      <c r="M17879" s="20">
        <v>6.88</v>
      </c>
      <c r="N17879" s="20">
        <v>4.62</v>
      </c>
      <c r="AE17879">
        <f t="shared" si="279"/>
        <v>2013</v>
      </c>
    </row>
    <row r="17880" spans="1:31" x14ac:dyDescent="0.25">
      <c r="A17880" s="7">
        <v>17877</v>
      </c>
      <c r="B17880" s="8">
        <v>41610</v>
      </c>
      <c r="C17880" t="s">
        <v>3</v>
      </c>
      <c r="D17880" t="s">
        <v>786</v>
      </c>
      <c r="E17880" t="s">
        <v>9</v>
      </c>
      <c r="F17880" t="s">
        <v>1131</v>
      </c>
      <c r="G17880" t="s">
        <v>377</v>
      </c>
      <c r="H17880" s="9" t="s">
        <v>2344</v>
      </c>
      <c r="I17880" t="s">
        <v>1454</v>
      </c>
      <c r="J17880" s="20">
        <v>23</v>
      </c>
      <c r="K17880" s="20" t="s">
        <v>9</v>
      </c>
      <c r="L17880" t="s">
        <v>1464</v>
      </c>
      <c r="M17880" s="20">
        <v>5.0600000000000005</v>
      </c>
      <c r="N17880" s="20">
        <v>7.4399999999999995</v>
      </c>
      <c r="AE17880">
        <f t="shared" si="279"/>
        <v>2013</v>
      </c>
    </row>
    <row r="17881" spans="1:31" x14ac:dyDescent="0.25">
      <c r="A17881" s="7">
        <v>17878</v>
      </c>
      <c r="B17881" s="8">
        <v>41612</v>
      </c>
      <c r="C17881" t="s">
        <v>3</v>
      </c>
      <c r="D17881" t="s">
        <v>992</v>
      </c>
      <c r="E17881" t="s">
        <v>9</v>
      </c>
      <c r="F17881" t="s">
        <v>380</v>
      </c>
      <c r="G17881" t="s">
        <v>929</v>
      </c>
      <c r="H17881" s="135" t="s">
        <v>2650</v>
      </c>
      <c r="I17881" t="s">
        <v>1455</v>
      </c>
      <c r="J17881" s="20">
        <v>15</v>
      </c>
      <c r="K17881" s="20" t="s">
        <v>9</v>
      </c>
      <c r="L17881" t="s">
        <v>1464</v>
      </c>
      <c r="M17881" s="20">
        <v>1.65</v>
      </c>
      <c r="N17881" s="20">
        <v>2.6</v>
      </c>
      <c r="AE17881">
        <f t="shared" si="279"/>
        <v>2013</v>
      </c>
    </row>
    <row r="17882" spans="1:31" x14ac:dyDescent="0.25">
      <c r="A17882" s="7">
        <v>17879</v>
      </c>
      <c r="B17882" s="8">
        <v>41613</v>
      </c>
      <c r="C17882" t="s">
        <v>3</v>
      </c>
      <c r="D17882" t="s">
        <v>1201</v>
      </c>
      <c r="E17882" t="s">
        <v>9</v>
      </c>
      <c r="F17882" t="s">
        <v>1199</v>
      </c>
      <c r="G17882" t="s">
        <v>648</v>
      </c>
      <c r="H17882" s="135" t="s">
        <v>1877</v>
      </c>
      <c r="I17882" t="s">
        <v>1454</v>
      </c>
      <c r="J17882" s="20">
        <v>6</v>
      </c>
      <c r="K17882" s="20" t="s">
        <v>9</v>
      </c>
      <c r="L17882" t="s">
        <v>1463</v>
      </c>
      <c r="M17882" s="20">
        <v>1.44</v>
      </c>
      <c r="N17882" s="20">
        <v>2.56</v>
      </c>
      <c r="AE17882">
        <f t="shared" si="279"/>
        <v>2013</v>
      </c>
    </row>
    <row r="17883" spans="1:31" x14ac:dyDescent="0.25">
      <c r="A17883" s="7">
        <v>17880</v>
      </c>
      <c r="B17883" s="8">
        <v>41613</v>
      </c>
      <c r="C17883" t="s">
        <v>3</v>
      </c>
      <c r="D17883" t="s">
        <v>943</v>
      </c>
      <c r="E17883" t="s">
        <v>9</v>
      </c>
      <c r="F17883" t="s">
        <v>667</v>
      </c>
      <c r="G17883" t="s">
        <v>895</v>
      </c>
      <c r="H17883" s="135" t="s">
        <v>2708</v>
      </c>
      <c r="I17883" t="s">
        <v>1454</v>
      </c>
      <c r="J17883" s="20">
        <v>98</v>
      </c>
      <c r="K17883" s="20" t="s">
        <v>9</v>
      </c>
      <c r="L17883" t="s">
        <v>1464</v>
      </c>
      <c r="M17883" s="20">
        <v>21.56</v>
      </c>
      <c r="N17883" s="20">
        <v>28.44</v>
      </c>
      <c r="AE17883">
        <f t="shared" si="279"/>
        <v>2013</v>
      </c>
    </row>
    <row r="17884" spans="1:31" x14ac:dyDescent="0.25">
      <c r="A17884" s="7">
        <v>17881</v>
      </c>
      <c r="B17884" s="8">
        <v>41613</v>
      </c>
      <c r="C17884" t="s">
        <v>3</v>
      </c>
      <c r="D17884" t="s">
        <v>1174</v>
      </c>
      <c r="E17884" t="s">
        <v>9</v>
      </c>
      <c r="F17884" t="s">
        <v>1169</v>
      </c>
      <c r="G17884" t="s">
        <v>1016</v>
      </c>
      <c r="H17884" s="135" t="s">
        <v>2871</v>
      </c>
      <c r="I17884" t="s">
        <v>1454</v>
      </c>
      <c r="J17884" s="20">
        <v>28</v>
      </c>
      <c r="K17884" s="20" t="s">
        <v>3</v>
      </c>
      <c r="L17884" t="s">
        <v>1464</v>
      </c>
      <c r="M17884" s="20">
        <v>8.84</v>
      </c>
      <c r="N17884" s="20">
        <v>6.16</v>
      </c>
      <c r="AE17884">
        <f t="shared" si="279"/>
        <v>2013</v>
      </c>
    </row>
    <row r="17885" spans="1:31" x14ac:dyDescent="0.25">
      <c r="A17885" s="7">
        <v>17882</v>
      </c>
      <c r="B17885" s="8">
        <v>41613</v>
      </c>
      <c r="C17885" t="s">
        <v>3</v>
      </c>
      <c r="D17885" t="s">
        <v>787</v>
      </c>
      <c r="E17885" t="s">
        <v>9</v>
      </c>
      <c r="F17885" t="s">
        <v>733</v>
      </c>
      <c r="G17885" t="s">
        <v>1170</v>
      </c>
      <c r="H17885" s="135" t="s">
        <v>3222</v>
      </c>
      <c r="I17885" t="s">
        <v>1454</v>
      </c>
      <c r="J17885" s="20">
        <v>12</v>
      </c>
      <c r="K17885" s="20" t="s">
        <v>3</v>
      </c>
      <c r="L17885" t="s">
        <v>1463</v>
      </c>
      <c r="M17885" s="20">
        <v>4.12</v>
      </c>
      <c r="N17885" s="20">
        <v>2.88</v>
      </c>
      <c r="AE17885">
        <f t="shared" si="279"/>
        <v>2013</v>
      </c>
    </row>
    <row r="17886" spans="1:31" x14ac:dyDescent="0.25">
      <c r="A17886" s="7">
        <v>17883</v>
      </c>
      <c r="B17886" s="8">
        <v>41614</v>
      </c>
      <c r="C17886" t="s">
        <v>3</v>
      </c>
      <c r="D17886" t="s">
        <v>1201</v>
      </c>
      <c r="E17886" t="s">
        <v>9</v>
      </c>
      <c r="F17886" t="s">
        <v>667</v>
      </c>
      <c r="G17886" t="s">
        <v>648</v>
      </c>
      <c r="H17886" s="135" t="s">
        <v>1795</v>
      </c>
      <c r="I17886" t="s">
        <v>1454</v>
      </c>
      <c r="J17886" s="20">
        <v>44</v>
      </c>
      <c r="K17886" s="20" t="s">
        <v>9</v>
      </c>
      <c r="L17886" t="s">
        <v>1464</v>
      </c>
      <c r="M17886" s="20">
        <v>9.68</v>
      </c>
      <c r="N17886" s="20">
        <v>13.32</v>
      </c>
      <c r="AE17886">
        <f t="shared" si="279"/>
        <v>2013</v>
      </c>
    </row>
    <row r="17887" spans="1:31" x14ac:dyDescent="0.25">
      <c r="A17887" s="7">
        <v>17884</v>
      </c>
      <c r="B17887" s="8">
        <v>41614</v>
      </c>
      <c r="C17887" t="s">
        <v>3</v>
      </c>
      <c r="D17887" t="s">
        <v>1132</v>
      </c>
      <c r="E17887" t="s">
        <v>9</v>
      </c>
      <c r="F17887" t="s">
        <v>112</v>
      </c>
      <c r="G17887" t="s">
        <v>65</v>
      </c>
      <c r="H17887" s="135" t="s">
        <v>1511</v>
      </c>
      <c r="I17887" t="s">
        <v>1455</v>
      </c>
      <c r="J17887" s="20">
        <v>18</v>
      </c>
      <c r="K17887" s="20" t="s">
        <v>9</v>
      </c>
      <c r="L17887" t="s">
        <v>1464</v>
      </c>
      <c r="M17887" s="20">
        <v>1.98</v>
      </c>
      <c r="N17887" s="20">
        <v>3.02</v>
      </c>
      <c r="AE17887">
        <f t="shared" si="279"/>
        <v>2013</v>
      </c>
    </row>
    <row r="17888" spans="1:31" x14ac:dyDescent="0.25">
      <c r="A17888" s="7">
        <v>17885</v>
      </c>
      <c r="B17888" s="8">
        <v>41614</v>
      </c>
      <c r="C17888" t="s">
        <v>3</v>
      </c>
      <c r="D17888" t="s">
        <v>791</v>
      </c>
      <c r="E17888" t="s">
        <v>9</v>
      </c>
      <c r="F17888" t="s">
        <v>1113</v>
      </c>
      <c r="G17888" t="s">
        <v>929</v>
      </c>
      <c r="H17888" s="9" t="s">
        <v>3145</v>
      </c>
      <c r="I17888" t="s">
        <v>1454</v>
      </c>
      <c r="J17888" s="20">
        <v>15</v>
      </c>
      <c r="K17888" s="20" t="s">
        <v>3</v>
      </c>
      <c r="L17888" t="s">
        <v>1464</v>
      </c>
      <c r="M17888" s="20">
        <v>5.2</v>
      </c>
      <c r="N17888" s="20">
        <v>3.3</v>
      </c>
      <c r="AE17888">
        <f t="shared" si="279"/>
        <v>2013</v>
      </c>
    </row>
    <row r="17889" spans="1:31" x14ac:dyDescent="0.25">
      <c r="A17889" s="7">
        <v>17886</v>
      </c>
      <c r="B17889" s="8">
        <v>41614</v>
      </c>
      <c r="C17889" t="s">
        <v>3</v>
      </c>
      <c r="D17889" t="s">
        <v>1113</v>
      </c>
      <c r="E17889" t="s">
        <v>9</v>
      </c>
      <c r="F17889" t="s">
        <v>1199</v>
      </c>
      <c r="G17889" t="s">
        <v>633</v>
      </c>
      <c r="H17889" s="135" t="s">
        <v>1496</v>
      </c>
      <c r="I17889" t="s">
        <v>1455</v>
      </c>
      <c r="J17889" s="20">
        <v>16</v>
      </c>
      <c r="K17889" s="20" t="s">
        <v>9</v>
      </c>
      <c r="L17889" t="s">
        <v>1464</v>
      </c>
      <c r="M17889" s="20">
        <v>1.76</v>
      </c>
      <c r="N17889" s="20">
        <v>2.74</v>
      </c>
      <c r="AE17889">
        <f t="shared" si="279"/>
        <v>2013</v>
      </c>
    </row>
    <row r="17890" spans="1:31" x14ac:dyDescent="0.25">
      <c r="A17890" s="7">
        <v>17887</v>
      </c>
      <c r="B17890" s="8">
        <v>41616</v>
      </c>
      <c r="C17890" t="s">
        <v>3</v>
      </c>
      <c r="D17890" t="s">
        <v>1197</v>
      </c>
      <c r="E17890" t="s">
        <v>9</v>
      </c>
      <c r="F17890" t="s">
        <v>908</v>
      </c>
      <c r="G17890" t="s">
        <v>569</v>
      </c>
      <c r="H17890" s="135" t="s">
        <v>1674</v>
      </c>
      <c r="I17890" t="s">
        <v>1454</v>
      </c>
      <c r="J17890" s="20">
        <v>18</v>
      </c>
      <c r="K17890" s="20" t="s">
        <v>3</v>
      </c>
      <c r="L17890" t="s">
        <v>1464</v>
      </c>
      <c r="M17890" s="20">
        <v>6.04</v>
      </c>
      <c r="N17890" s="20">
        <v>3.96</v>
      </c>
      <c r="AE17890">
        <f t="shared" si="279"/>
        <v>2013</v>
      </c>
    </row>
    <row r="17891" spans="1:31" x14ac:dyDescent="0.25">
      <c r="A17891" s="7">
        <v>17888</v>
      </c>
      <c r="B17891" s="8">
        <v>41617</v>
      </c>
      <c r="C17891" t="s">
        <v>3</v>
      </c>
      <c r="D17891" t="s">
        <v>1201</v>
      </c>
      <c r="E17891" t="s">
        <v>9</v>
      </c>
      <c r="F17891" t="s">
        <v>1199</v>
      </c>
      <c r="G17891" t="s">
        <v>648</v>
      </c>
      <c r="H17891" s="135" t="s">
        <v>1905</v>
      </c>
      <c r="I17891" t="s">
        <v>1454</v>
      </c>
      <c r="J17891" s="20">
        <v>11</v>
      </c>
      <c r="K17891" s="20" t="s">
        <v>9</v>
      </c>
      <c r="L17891" t="s">
        <v>1464</v>
      </c>
      <c r="M17891" s="20">
        <v>2.42</v>
      </c>
      <c r="N17891" s="20">
        <v>4.08</v>
      </c>
      <c r="AE17891">
        <f t="shared" si="279"/>
        <v>2013</v>
      </c>
    </row>
    <row r="17892" spans="1:31" x14ac:dyDescent="0.25">
      <c r="A17892" s="7">
        <v>17889</v>
      </c>
      <c r="B17892" s="8">
        <v>41617</v>
      </c>
      <c r="C17892" t="s">
        <v>3</v>
      </c>
      <c r="D17892" t="s">
        <v>1123</v>
      </c>
      <c r="E17892" t="s">
        <v>9</v>
      </c>
      <c r="F17892" t="s">
        <v>175</v>
      </c>
      <c r="G17892" t="s">
        <v>895</v>
      </c>
      <c r="H17892" s="135" t="s">
        <v>2718</v>
      </c>
      <c r="I17892" t="s">
        <v>1454</v>
      </c>
      <c r="J17892" s="20">
        <v>10</v>
      </c>
      <c r="K17892" s="20" t="s">
        <v>1465</v>
      </c>
      <c r="L17892" t="s">
        <v>1466</v>
      </c>
      <c r="M17892" s="20">
        <v>2.5</v>
      </c>
      <c r="N17892" s="20">
        <v>2.5</v>
      </c>
      <c r="AE17892">
        <f t="shared" si="279"/>
        <v>2013</v>
      </c>
    </row>
    <row r="17893" spans="1:31" x14ac:dyDescent="0.25">
      <c r="A17893" s="7">
        <v>17890</v>
      </c>
      <c r="B17893" s="8">
        <v>41618</v>
      </c>
      <c r="C17893" t="s">
        <v>3</v>
      </c>
      <c r="D17893" t="s">
        <v>1201</v>
      </c>
      <c r="E17893" t="s">
        <v>9</v>
      </c>
      <c r="F17893" t="s">
        <v>1198</v>
      </c>
      <c r="G17893" t="s">
        <v>648</v>
      </c>
      <c r="H17893" s="135" t="s">
        <v>1795</v>
      </c>
      <c r="I17893" t="s">
        <v>1454</v>
      </c>
      <c r="J17893" s="20">
        <v>12</v>
      </c>
      <c r="K17893" s="20" t="s">
        <v>9</v>
      </c>
      <c r="L17893" t="s">
        <v>1464</v>
      </c>
      <c r="M17893" s="20">
        <v>2.64</v>
      </c>
      <c r="N17893" s="20">
        <v>4.3599999999999994</v>
      </c>
      <c r="AE17893">
        <f t="shared" si="279"/>
        <v>2013</v>
      </c>
    </row>
    <row r="17894" spans="1:31" x14ac:dyDescent="0.25">
      <c r="A17894" s="7">
        <v>17891</v>
      </c>
      <c r="B17894" s="8">
        <v>41618</v>
      </c>
      <c r="C17894" t="s">
        <v>3</v>
      </c>
      <c r="D17894" t="s">
        <v>1113</v>
      </c>
      <c r="E17894" t="s">
        <v>9</v>
      </c>
      <c r="F17894" t="s">
        <v>1199</v>
      </c>
      <c r="G17894" t="s">
        <v>633</v>
      </c>
      <c r="H17894" s="135" t="s">
        <v>1496</v>
      </c>
      <c r="I17894" t="s">
        <v>1455</v>
      </c>
      <c r="J17894" s="20">
        <v>23</v>
      </c>
      <c r="K17894" s="20" t="s">
        <v>1465</v>
      </c>
      <c r="L17894" t="s">
        <v>1466</v>
      </c>
      <c r="M17894" s="20">
        <v>2.875</v>
      </c>
      <c r="N17894" s="20">
        <v>2.875</v>
      </c>
      <c r="AE17894">
        <f t="shared" si="279"/>
        <v>2013</v>
      </c>
    </row>
    <row r="17895" spans="1:31" x14ac:dyDescent="0.25">
      <c r="A17895" s="7">
        <v>17892</v>
      </c>
      <c r="B17895" s="8">
        <v>41618</v>
      </c>
      <c r="C17895" t="s">
        <v>3</v>
      </c>
      <c r="D17895" t="s">
        <v>952</v>
      </c>
      <c r="E17895" t="s">
        <v>9</v>
      </c>
      <c r="F17895" t="s">
        <v>1113</v>
      </c>
      <c r="G17895" t="s">
        <v>895</v>
      </c>
      <c r="H17895" s="135" t="s">
        <v>1496</v>
      </c>
      <c r="I17895" t="s">
        <v>1454</v>
      </c>
      <c r="J17895" s="20">
        <v>20</v>
      </c>
      <c r="K17895" s="20" t="s">
        <v>1465</v>
      </c>
      <c r="L17895" t="s">
        <v>1466</v>
      </c>
      <c r="M17895" s="20">
        <v>5</v>
      </c>
      <c r="N17895" s="20">
        <v>5</v>
      </c>
      <c r="AE17895">
        <f t="shared" si="279"/>
        <v>2013</v>
      </c>
    </row>
    <row r="17896" spans="1:31" x14ac:dyDescent="0.25">
      <c r="A17896" s="7">
        <v>17893</v>
      </c>
      <c r="B17896" s="8">
        <v>41619</v>
      </c>
      <c r="C17896" t="s">
        <v>3</v>
      </c>
      <c r="D17896" t="s">
        <v>462</v>
      </c>
      <c r="E17896" t="s">
        <v>9</v>
      </c>
      <c r="F17896" t="s">
        <v>1113</v>
      </c>
      <c r="G17896" t="s">
        <v>929</v>
      </c>
      <c r="H17896" s="9" t="s">
        <v>2754</v>
      </c>
      <c r="I17896" t="s">
        <v>1454</v>
      </c>
      <c r="J17896" s="20">
        <v>12</v>
      </c>
      <c r="K17896" s="20" t="s">
        <v>1465</v>
      </c>
      <c r="L17896" t="s">
        <v>1466</v>
      </c>
      <c r="M17896" s="20">
        <v>3</v>
      </c>
      <c r="N17896" s="20">
        <v>3</v>
      </c>
      <c r="AE17896">
        <f t="shared" si="279"/>
        <v>2013</v>
      </c>
    </row>
    <row r="17897" spans="1:31" x14ac:dyDescent="0.25">
      <c r="A17897" s="7">
        <v>17894</v>
      </c>
      <c r="B17897" s="8">
        <v>41620</v>
      </c>
      <c r="C17897" t="s">
        <v>3</v>
      </c>
      <c r="D17897" t="s">
        <v>1120</v>
      </c>
      <c r="E17897" t="s">
        <v>9</v>
      </c>
      <c r="F17897" t="s">
        <v>667</v>
      </c>
      <c r="G17897" t="s">
        <v>648</v>
      </c>
      <c r="H17897" s="9" t="s">
        <v>2425</v>
      </c>
      <c r="I17897" t="s">
        <v>1454</v>
      </c>
      <c r="J17897" s="20">
        <v>27</v>
      </c>
      <c r="K17897" s="20" t="s">
        <v>9</v>
      </c>
      <c r="L17897" t="s">
        <v>1464</v>
      </c>
      <c r="M17897" s="20">
        <v>5.9399999999999995</v>
      </c>
      <c r="N17897" s="20">
        <v>8.56</v>
      </c>
      <c r="AE17897">
        <f t="shared" si="279"/>
        <v>2013</v>
      </c>
    </row>
    <row r="17898" spans="1:31" x14ac:dyDescent="0.25">
      <c r="A17898" s="7">
        <v>17895</v>
      </c>
      <c r="B17898" s="8">
        <v>41620</v>
      </c>
      <c r="C17898" t="s">
        <v>3</v>
      </c>
      <c r="D17898" t="s">
        <v>543</v>
      </c>
      <c r="E17898" t="s">
        <v>9</v>
      </c>
      <c r="F17898" t="s">
        <v>767</v>
      </c>
      <c r="G17898" t="s">
        <v>1170</v>
      </c>
      <c r="H17898" s="136" t="s">
        <v>3247</v>
      </c>
      <c r="I17898" t="s">
        <v>1454</v>
      </c>
      <c r="J17898" s="20">
        <v>112</v>
      </c>
      <c r="K17898" s="20" t="s">
        <v>3</v>
      </c>
      <c r="L17898" t="s">
        <v>1464</v>
      </c>
      <c r="M17898" s="20">
        <v>32.36</v>
      </c>
      <c r="N17898" s="20">
        <v>24.64</v>
      </c>
      <c r="AE17898">
        <f t="shared" si="279"/>
        <v>2013</v>
      </c>
    </row>
    <row r="17899" spans="1:31" x14ac:dyDescent="0.25">
      <c r="A17899" s="7">
        <v>17896</v>
      </c>
      <c r="B17899" s="8">
        <v>41620</v>
      </c>
      <c r="C17899" t="s">
        <v>3</v>
      </c>
      <c r="D17899" t="s">
        <v>543</v>
      </c>
      <c r="E17899" t="s">
        <v>9</v>
      </c>
      <c r="F17899" t="s">
        <v>521</v>
      </c>
      <c r="G17899" t="s">
        <v>1170</v>
      </c>
      <c r="H17899" s="136" t="s">
        <v>3247</v>
      </c>
      <c r="I17899" t="s">
        <v>1454</v>
      </c>
      <c r="J17899" s="20">
        <v>123</v>
      </c>
      <c r="K17899" s="20" t="s">
        <v>9</v>
      </c>
      <c r="L17899" t="s">
        <v>1464</v>
      </c>
      <c r="M17899" s="20">
        <v>27.06</v>
      </c>
      <c r="N17899" s="20">
        <v>35.44</v>
      </c>
      <c r="AE17899">
        <f t="shared" si="279"/>
        <v>2013</v>
      </c>
    </row>
    <row r="17900" spans="1:31" x14ac:dyDescent="0.25">
      <c r="A17900" s="7">
        <v>17897</v>
      </c>
      <c r="B17900" s="8">
        <v>41621</v>
      </c>
      <c r="C17900" t="s">
        <v>3</v>
      </c>
      <c r="D17900" t="s">
        <v>462</v>
      </c>
      <c r="E17900" t="s">
        <v>9</v>
      </c>
      <c r="F17900" t="s">
        <v>1113</v>
      </c>
      <c r="G17900" t="s">
        <v>929</v>
      </c>
      <c r="H17900" s="9" t="s">
        <v>2765</v>
      </c>
      <c r="I17900" t="s">
        <v>1454</v>
      </c>
      <c r="J17900" s="20">
        <v>60</v>
      </c>
      <c r="K17900" s="20" t="s">
        <v>3</v>
      </c>
      <c r="L17900" t="s">
        <v>1464</v>
      </c>
      <c r="M17900" s="20">
        <v>17.8</v>
      </c>
      <c r="N17900" s="20">
        <v>13.2</v>
      </c>
      <c r="AE17900">
        <f t="shared" si="279"/>
        <v>2013</v>
      </c>
    </row>
    <row r="17901" spans="1:31" x14ac:dyDescent="0.25">
      <c r="A17901" s="7">
        <v>17898</v>
      </c>
      <c r="B17901" s="8">
        <v>41622</v>
      </c>
      <c r="C17901" t="s">
        <v>3</v>
      </c>
      <c r="D17901" t="s">
        <v>943</v>
      </c>
      <c r="E17901" t="s">
        <v>9</v>
      </c>
      <c r="F17901" t="s">
        <v>908</v>
      </c>
      <c r="G17901" t="s">
        <v>895</v>
      </c>
      <c r="H17901" s="135" t="s">
        <v>2540</v>
      </c>
      <c r="I17901" t="s">
        <v>1454</v>
      </c>
      <c r="J17901" s="20">
        <v>35</v>
      </c>
      <c r="K17901" s="20" t="s">
        <v>9</v>
      </c>
      <c r="L17901" t="s">
        <v>1463</v>
      </c>
      <c r="M17901" s="20">
        <v>8.4</v>
      </c>
      <c r="N17901" s="20">
        <v>10.1</v>
      </c>
      <c r="AE17901">
        <f t="shared" si="279"/>
        <v>2013</v>
      </c>
    </row>
    <row r="17902" spans="1:31" x14ac:dyDescent="0.25">
      <c r="A17902" s="7">
        <v>17899</v>
      </c>
      <c r="B17902" s="8">
        <v>41622</v>
      </c>
      <c r="C17902" t="s">
        <v>3</v>
      </c>
      <c r="D17902" t="s">
        <v>791</v>
      </c>
      <c r="E17902" t="s">
        <v>9</v>
      </c>
      <c r="F17902" t="s">
        <v>1113</v>
      </c>
      <c r="G17902" t="s">
        <v>929</v>
      </c>
      <c r="H17902" s="9" t="s">
        <v>2652</v>
      </c>
      <c r="I17902" t="s">
        <v>1454</v>
      </c>
      <c r="J17902" s="20">
        <v>81</v>
      </c>
      <c r="K17902" s="20" t="s">
        <v>3</v>
      </c>
      <c r="L17902" t="s">
        <v>1464</v>
      </c>
      <c r="M17902" s="20">
        <v>23.68</v>
      </c>
      <c r="N17902" s="20">
        <v>17.82</v>
      </c>
      <c r="AE17902">
        <f t="shared" si="279"/>
        <v>2013</v>
      </c>
    </row>
    <row r="17903" spans="1:31" x14ac:dyDescent="0.25">
      <c r="A17903" s="7">
        <v>17900</v>
      </c>
      <c r="B17903" s="8">
        <v>41623</v>
      </c>
      <c r="C17903" t="s">
        <v>3</v>
      </c>
      <c r="D17903" t="s">
        <v>1113</v>
      </c>
      <c r="E17903" t="s">
        <v>9</v>
      </c>
      <c r="F17903" t="s">
        <v>1199</v>
      </c>
      <c r="G17903" t="s">
        <v>633</v>
      </c>
      <c r="H17903" s="135" t="s">
        <v>1496</v>
      </c>
      <c r="I17903" t="s">
        <v>1455</v>
      </c>
      <c r="J17903" s="20">
        <v>11</v>
      </c>
      <c r="K17903" s="20" t="s">
        <v>9</v>
      </c>
      <c r="L17903" t="s">
        <v>1464</v>
      </c>
      <c r="M17903" s="20">
        <v>1.21</v>
      </c>
      <c r="N17903" s="20">
        <v>2.04</v>
      </c>
      <c r="AE17903">
        <f t="shared" si="279"/>
        <v>2013</v>
      </c>
    </row>
    <row r="17904" spans="1:31" x14ac:dyDescent="0.25">
      <c r="A17904" s="7">
        <v>17901</v>
      </c>
      <c r="B17904" s="8">
        <v>41623</v>
      </c>
      <c r="C17904" t="s">
        <v>3</v>
      </c>
      <c r="D17904" t="s">
        <v>787</v>
      </c>
      <c r="E17904" t="s">
        <v>9</v>
      </c>
      <c r="F17904" t="s">
        <v>465</v>
      </c>
      <c r="G17904" t="s">
        <v>929</v>
      </c>
      <c r="H17904" s="9" t="s">
        <v>2753</v>
      </c>
      <c r="I17904" t="s">
        <v>1455</v>
      </c>
      <c r="J17904" s="20">
        <v>15</v>
      </c>
      <c r="K17904" s="20" t="s">
        <v>9</v>
      </c>
      <c r="L17904" t="s">
        <v>1464</v>
      </c>
      <c r="M17904" s="20">
        <v>1.65</v>
      </c>
      <c r="N17904" s="20">
        <v>2.6</v>
      </c>
      <c r="AE17904">
        <f t="shared" si="279"/>
        <v>2013</v>
      </c>
    </row>
    <row r="17905" spans="1:31" x14ac:dyDescent="0.25">
      <c r="A17905" s="7">
        <v>17902</v>
      </c>
      <c r="B17905" s="8">
        <v>41624</v>
      </c>
      <c r="C17905" t="s">
        <v>3</v>
      </c>
      <c r="D17905" t="s">
        <v>1008</v>
      </c>
      <c r="E17905" t="s">
        <v>9</v>
      </c>
      <c r="F17905" t="s">
        <v>1032</v>
      </c>
      <c r="G17905" t="s">
        <v>648</v>
      </c>
      <c r="H17905" s="136" t="s">
        <v>1496</v>
      </c>
      <c r="I17905" t="s">
        <v>1454</v>
      </c>
      <c r="J17905" s="20">
        <v>40</v>
      </c>
      <c r="K17905" s="20" t="s">
        <v>1465</v>
      </c>
      <c r="L17905" t="s">
        <v>1466</v>
      </c>
      <c r="M17905" s="20">
        <v>10</v>
      </c>
      <c r="N17905" s="20">
        <v>10</v>
      </c>
      <c r="AE17905">
        <f t="shared" si="279"/>
        <v>2013</v>
      </c>
    </row>
    <row r="17906" spans="1:31" x14ac:dyDescent="0.25">
      <c r="A17906" s="7">
        <v>17903</v>
      </c>
      <c r="B17906" s="8">
        <v>41625</v>
      </c>
      <c r="C17906" t="s">
        <v>3</v>
      </c>
      <c r="D17906" t="s">
        <v>854</v>
      </c>
      <c r="E17906" t="s">
        <v>9</v>
      </c>
      <c r="F17906" t="s">
        <v>668</v>
      </c>
      <c r="G17906" t="s">
        <v>569</v>
      </c>
      <c r="H17906" s="135" t="s">
        <v>1496</v>
      </c>
      <c r="I17906" t="s">
        <v>1455</v>
      </c>
      <c r="J17906" s="20">
        <v>41</v>
      </c>
      <c r="K17906" s="20" t="s">
        <v>9</v>
      </c>
      <c r="L17906" t="s">
        <v>1464</v>
      </c>
      <c r="M17906" s="20">
        <v>4.51</v>
      </c>
      <c r="N17906" s="20">
        <v>6.24</v>
      </c>
      <c r="AE17906">
        <f t="shared" si="279"/>
        <v>2013</v>
      </c>
    </row>
    <row r="17907" spans="1:31" x14ac:dyDescent="0.25">
      <c r="A17907" s="7">
        <v>17904</v>
      </c>
      <c r="B17907" s="8">
        <v>41625</v>
      </c>
      <c r="C17907" t="s">
        <v>3</v>
      </c>
      <c r="D17907" t="s">
        <v>1203</v>
      </c>
      <c r="E17907" t="s">
        <v>9</v>
      </c>
      <c r="F17907" t="s">
        <v>411</v>
      </c>
      <c r="G17907" t="s">
        <v>24</v>
      </c>
      <c r="H17907" s="135" t="s">
        <v>1548</v>
      </c>
      <c r="I17907" t="s">
        <v>1458</v>
      </c>
      <c r="J17907" s="20">
        <v>11</v>
      </c>
      <c r="K17907" s="20" t="s">
        <v>9</v>
      </c>
      <c r="L17907" t="s">
        <v>1464</v>
      </c>
      <c r="M17907" s="20">
        <v>30</v>
      </c>
      <c r="N17907" s="20">
        <v>10</v>
      </c>
      <c r="AE17907">
        <f t="shared" si="279"/>
        <v>2013</v>
      </c>
    </row>
    <row r="17908" spans="1:31" x14ac:dyDescent="0.25">
      <c r="A17908" s="7">
        <v>17905</v>
      </c>
      <c r="B17908" s="8">
        <v>41625</v>
      </c>
      <c r="C17908" t="s">
        <v>3</v>
      </c>
      <c r="D17908" t="s">
        <v>668</v>
      </c>
      <c r="E17908" t="s">
        <v>9</v>
      </c>
      <c r="F17908" t="s">
        <v>854</v>
      </c>
      <c r="G17908" t="s">
        <v>929</v>
      </c>
      <c r="H17908" s="135" t="s">
        <v>1496</v>
      </c>
      <c r="I17908" t="s">
        <v>1455</v>
      </c>
      <c r="J17908" s="20">
        <v>81</v>
      </c>
      <c r="K17908" s="20" t="s">
        <v>9</v>
      </c>
      <c r="L17908" t="s">
        <v>1463</v>
      </c>
      <c r="M17908" s="20">
        <v>9.7200000000000006</v>
      </c>
      <c r="N17908" s="20">
        <v>11.03</v>
      </c>
      <c r="AE17908">
        <f t="shared" si="279"/>
        <v>2013</v>
      </c>
    </row>
    <row r="17909" spans="1:31" x14ac:dyDescent="0.25">
      <c r="A17909" s="7">
        <v>17906</v>
      </c>
      <c r="B17909" s="8">
        <v>41625</v>
      </c>
      <c r="C17909" t="s">
        <v>3</v>
      </c>
      <c r="D17909" t="s">
        <v>1008</v>
      </c>
      <c r="E17909" t="s">
        <v>9</v>
      </c>
      <c r="F17909" t="s">
        <v>1032</v>
      </c>
      <c r="G17909" t="s">
        <v>648</v>
      </c>
      <c r="H17909" s="136" t="s">
        <v>1496</v>
      </c>
      <c r="I17909" t="s">
        <v>1454</v>
      </c>
      <c r="J17909" s="20">
        <v>20</v>
      </c>
      <c r="K17909" s="20" t="s">
        <v>3</v>
      </c>
      <c r="L17909" t="s">
        <v>1463</v>
      </c>
      <c r="M17909" s="20">
        <v>6.2</v>
      </c>
      <c r="N17909" s="20">
        <v>4.8</v>
      </c>
      <c r="AE17909">
        <f t="shared" si="279"/>
        <v>2013</v>
      </c>
    </row>
    <row r="17910" spans="1:31" x14ac:dyDescent="0.25">
      <c r="A17910" s="7">
        <v>17907</v>
      </c>
      <c r="B17910" s="8">
        <v>41626</v>
      </c>
      <c r="C17910" t="s">
        <v>3</v>
      </c>
      <c r="D17910" t="s">
        <v>1008</v>
      </c>
      <c r="E17910" t="s">
        <v>9</v>
      </c>
      <c r="F17910" t="s">
        <v>904</v>
      </c>
      <c r="G17910" t="s">
        <v>648</v>
      </c>
      <c r="H17910" s="135" t="s">
        <v>2401</v>
      </c>
      <c r="I17910" t="s">
        <v>1454</v>
      </c>
      <c r="J17910" s="20">
        <v>37</v>
      </c>
      <c r="K17910" s="20" t="s">
        <v>9</v>
      </c>
      <c r="L17910" t="s">
        <v>1464</v>
      </c>
      <c r="M17910" s="20">
        <v>8.14</v>
      </c>
      <c r="N17910" s="20">
        <v>11.36</v>
      </c>
      <c r="AE17910">
        <f t="shared" si="279"/>
        <v>2013</v>
      </c>
    </row>
    <row r="17911" spans="1:31" x14ac:dyDescent="0.25">
      <c r="A17911" s="7">
        <v>17908</v>
      </c>
      <c r="B17911" s="8">
        <v>41626</v>
      </c>
      <c r="C17911" t="s">
        <v>3</v>
      </c>
      <c r="D17911" t="s">
        <v>1095</v>
      </c>
      <c r="E17911" t="s">
        <v>9</v>
      </c>
      <c r="F17911" t="s">
        <v>521</v>
      </c>
      <c r="G17911" t="s">
        <v>1170</v>
      </c>
      <c r="H17911" s="135" t="s">
        <v>3250</v>
      </c>
      <c r="I17911" t="s">
        <v>1454</v>
      </c>
      <c r="J17911" s="20">
        <v>65</v>
      </c>
      <c r="K17911" s="20" t="s">
        <v>3</v>
      </c>
      <c r="L17911" t="s">
        <v>1464</v>
      </c>
      <c r="M17911" s="20">
        <v>19.2</v>
      </c>
      <c r="N17911" s="20">
        <v>14.3</v>
      </c>
      <c r="AE17911">
        <f t="shared" si="279"/>
        <v>2013</v>
      </c>
    </row>
    <row r="17912" spans="1:31" x14ac:dyDescent="0.25">
      <c r="A17912" s="7">
        <v>17909</v>
      </c>
      <c r="B17912" s="8">
        <v>41627</v>
      </c>
      <c r="C17912" t="s">
        <v>3</v>
      </c>
      <c r="D17912" t="s">
        <v>94</v>
      </c>
      <c r="E17912" t="s">
        <v>9</v>
      </c>
      <c r="F17912" t="s">
        <v>1093</v>
      </c>
      <c r="G17912" t="s">
        <v>714</v>
      </c>
      <c r="H17912" s="135" t="s">
        <v>2004</v>
      </c>
      <c r="I17912" t="s">
        <v>1454</v>
      </c>
      <c r="J17912" s="20">
        <v>5</v>
      </c>
      <c r="K17912" s="20" t="s">
        <v>1465</v>
      </c>
      <c r="L17912" t="s">
        <v>1466</v>
      </c>
      <c r="M17912" s="20">
        <v>1.25</v>
      </c>
      <c r="N17912" s="20">
        <v>1.25</v>
      </c>
      <c r="AE17912">
        <f t="shared" si="279"/>
        <v>2013</v>
      </c>
    </row>
    <row r="17913" spans="1:31" x14ac:dyDescent="0.25">
      <c r="A17913" s="7">
        <v>17910</v>
      </c>
      <c r="B17913" s="8">
        <v>41627</v>
      </c>
      <c r="C17913" t="s">
        <v>3</v>
      </c>
      <c r="D17913" t="s">
        <v>698</v>
      </c>
      <c r="E17913" t="s">
        <v>9</v>
      </c>
      <c r="F17913" t="s">
        <v>1198</v>
      </c>
      <c r="G17913" t="s">
        <v>870</v>
      </c>
      <c r="H17913" s="135" t="s">
        <v>3251</v>
      </c>
      <c r="I17913" t="s">
        <v>1455</v>
      </c>
      <c r="J17913" s="20">
        <v>10</v>
      </c>
      <c r="K17913" s="20" t="s">
        <v>3</v>
      </c>
      <c r="L17913" t="s">
        <v>1464</v>
      </c>
      <c r="M17913" s="20">
        <v>1.9</v>
      </c>
      <c r="N17913" s="20">
        <v>1.1000000000000001</v>
      </c>
      <c r="AE17913">
        <f t="shared" si="279"/>
        <v>2013</v>
      </c>
    </row>
    <row r="17914" spans="1:31" x14ac:dyDescent="0.25">
      <c r="A17914" s="7">
        <v>17911</v>
      </c>
      <c r="B17914" s="8">
        <v>41627</v>
      </c>
      <c r="C17914" t="s">
        <v>3</v>
      </c>
      <c r="D17914" t="s">
        <v>766</v>
      </c>
      <c r="E17914" t="s">
        <v>9</v>
      </c>
      <c r="F17914" t="s">
        <v>698</v>
      </c>
      <c r="G17914" t="s">
        <v>895</v>
      </c>
      <c r="H17914" s="135" t="s">
        <v>1496</v>
      </c>
      <c r="I17914" t="s">
        <v>1454</v>
      </c>
      <c r="J17914" s="20">
        <v>10</v>
      </c>
      <c r="K17914" s="20" t="s">
        <v>3</v>
      </c>
      <c r="L17914" t="s">
        <v>1464</v>
      </c>
      <c r="M17914" s="20">
        <v>3.8</v>
      </c>
      <c r="N17914" s="20">
        <v>2.2000000000000002</v>
      </c>
      <c r="AE17914">
        <f t="shared" si="279"/>
        <v>2013</v>
      </c>
    </row>
    <row r="17915" spans="1:31" x14ac:dyDescent="0.25">
      <c r="A17915" s="7">
        <v>17912</v>
      </c>
      <c r="B17915" s="8">
        <v>41627</v>
      </c>
      <c r="C17915" t="s">
        <v>3</v>
      </c>
      <c r="D17915" t="s">
        <v>1095</v>
      </c>
      <c r="E17915" t="s">
        <v>9</v>
      </c>
      <c r="F17915" t="s">
        <v>1093</v>
      </c>
      <c r="G17915" t="s">
        <v>1170</v>
      </c>
      <c r="H17915" s="135" t="s">
        <v>3252</v>
      </c>
      <c r="I17915" t="s">
        <v>1454</v>
      </c>
      <c r="J17915" s="20">
        <v>30</v>
      </c>
      <c r="K17915" s="20" t="s">
        <v>9</v>
      </c>
      <c r="L17915" t="s">
        <v>1464</v>
      </c>
      <c r="M17915" s="20">
        <v>6.6</v>
      </c>
      <c r="N17915" s="20">
        <v>9.4</v>
      </c>
      <c r="AE17915">
        <f t="shared" si="279"/>
        <v>2013</v>
      </c>
    </row>
    <row r="17916" spans="1:31" x14ac:dyDescent="0.25">
      <c r="A17916" s="7">
        <v>17913</v>
      </c>
      <c r="B17916" s="8">
        <v>41630</v>
      </c>
      <c r="C17916" t="s">
        <v>3</v>
      </c>
      <c r="D17916" t="s">
        <v>918</v>
      </c>
      <c r="E17916" t="s">
        <v>9</v>
      </c>
      <c r="F17916" t="s">
        <v>926</v>
      </c>
      <c r="G17916" t="s">
        <v>648</v>
      </c>
      <c r="H17916" s="9" t="s">
        <v>1797</v>
      </c>
      <c r="I17916" t="s">
        <v>1454</v>
      </c>
      <c r="J17916" s="20">
        <v>44</v>
      </c>
      <c r="K17916" s="20" t="s">
        <v>1465</v>
      </c>
      <c r="L17916" t="s">
        <v>1466</v>
      </c>
      <c r="M17916" s="20">
        <v>11</v>
      </c>
      <c r="N17916" s="20">
        <v>11</v>
      </c>
      <c r="AE17916">
        <f t="shared" si="279"/>
        <v>2013</v>
      </c>
    </row>
    <row r="17917" spans="1:31" x14ac:dyDescent="0.25">
      <c r="A17917" s="7">
        <v>17914</v>
      </c>
      <c r="B17917" s="8">
        <v>41630</v>
      </c>
      <c r="C17917" t="s">
        <v>3</v>
      </c>
      <c r="D17917" t="s">
        <v>233</v>
      </c>
      <c r="E17917" t="s">
        <v>9</v>
      </c>
      <c r="F17917" t="s">
        <v>543</v>
      </c>
      <c r="G17917" t="s">
        <v>714</v>
      </c>
      <c r="H17917" s="135" t="s">
        <v>1496</v>
      </c>
      <c r="I17917" t="s">
        <v>1454</v>
      </c>
      <c r="J17917" s="20">
        <v>20</v>
      </c>
      <c r="K17917" s="20" t="s">
        <v>1465</v>
      </c>
      <c r="L17917" t="s">
        <v>1466</v>
      </c>
      <c r="M17917" s="20">
        <v>5</v>
      </c>
      <c r="N17917" s="20">
        <v>5</v>
      </c>
      <c r="AE17917">
        <f t="shared" si="279"/>
        <v>2013</v>
      </c>
    </row>
    <row r="17918" spans="1:31" x14ac:dyDescent="0.25">
      <c r="A17918" s="7">
        <v>17915</v>
      </c>
      <c r="B17918" s="8">
        <v>41630</v>
      </c>
      <c r="C17918" t="s">
        <v>3</v>
      </c>
      <c r="D17918" t="s">
        <v>943</v>
      </c>
      <c r="E17918" t="s">
        <v>9</v>
      </c>
      <c r="F17918" t="s">
        <v>787</v>
      </c>
      <c r="G17918" t="s">
        <v>929</v>
      </c>
      <c r="H17918" s="135" t="s">
        <v>2825</v>
      </c>
      <c r="I17918" t="s">
        <v>1455</v>
      </c>
      <c r="J17918" s="20">
        <v>30</v>
      </c>
      <c r="K17918" s="20" t="s">
        <v>3</v>
      </c>
      <c r="L17918" t="s">
        <v>1464</v>
      </c>
      <c r="M17918" s="20">
        <v>4.7</v>
      </c>
      <c r="N17918" s="20">
        <v>3.3</v>
      </c>
      <c r="AE17918">
        <f t="shared" si="279"/>
        <v>2013</v>
      </c>
    </row>
    <row r="17919" spans="1:31" x14ac:dyDescent="0.25">
      <c r="A17919" s="7">
        <v>17916</v>
      </c>
      <c r="B17919" s="8">
        <v>41630</v>
      </c>
      <c r="C17919" t="s">
        <v>3</v>
      </c>
      <c r="D17919" t="s">
        <v>521</v>
      </c>
      <c r="E17919" t="s">
        <v>9</v>
      </c>
      <c r="F17919" t="s">
        <v>543</v>
      </c>
      <c r="G17919" t="s">
        <v>1170</v>
      </c>
      <c r="H17919" s="136" t="s">
        <v>3237</v>
      </c>
      <c r="I17919" t="s">
        <v>1454</v>
      </c>
      <c r="J17919" s="20">
        <v>28</v>
      </c>
      <c r="K17919" s="20" t="s">
        <v>1465</v>
      </c>
      <c r="L17919" t="s">
        <v>1466</v>
      </c>
      <c r="M17919" s="20">
        <v>7</v>
      </c>
      <c r="N17919" s="20">
        <v>7</v>
      </c>
      <c r="AE17919">
        <f t="shared" si="279"/>
        <v>2013</v>
      </c>
    </row>
    <row r="17920" spans="1:31" x14ac:dyDescent="0.25">
      <c r="A17920" s="7">
        <v>17917</v>
      </c>
      <c r="B17920" s="8">
        <v>41631</v>
      </c>
      <c r="C17920" t="s">
        <v>3</v>
      </c>
      <c r="D17920" t="s">
        <v>104</v>
      </c>
      <c r="E17920" t="s">
        <v>9</v>
      </c>
      <c r="F17920" t="s">
        <v>727</v>
      </c>
      <c r="G17920" t="s">
        <v>870</v>
      </c>
      <c r="H17920" s="135" t="s">
        <v>2521</v>
      </c>
      <c r="I17920" t="s">
        <v>1454</v>
      </c>
      <c r="J17920" s="20">
        <v>25</v>
      </c>
      <c r="K17920" s="20" t="s">
        <v>3</v>
      </c>
      <c r="L17920" t="s">
        <v>1463</v>
      </c>
      <c r="M17920" s="20">
        <v>7.5</v>
      </c>
      <c r="N17920" s="20">
        <v>6</v>
      </c>
      <c r="AE17920">
        <f t="shared" si="279"/>
        <v>2013</v>
      </c>
    </row>
    <row r="17921" spans="1:31" x14ac:dyDescent="0.25">
      <c r="A17921" s="7">
        <v>17918</v>
      </c>
      <c r="B17921" s="8">
        <v>41634</v>
      </c>
      <c r="C17921" t="s">
        <v>3</v>
      </c>
      <c r="D17921" t="s">
        <v>832</v>
      </c>
      <c r="E17921" t="s">
        <v>9</v>
      </c>
      <c r="F17921" t="s">
        <v>787</v>
      </c>
      <c r="G17921" t="s">
        <v>1016</v>
      </c>
      <c r="H17921" s="135" t="s">
        <v>1496</v>
      </c>
      <c r="I17921" t="s">
        <v>1455</v>
      </c>
      <c r="J17921" s="20">
        <v>40</v>
      </c>
      <c r="K17921" s="20" t="s">
        <v>9</v>
      </c>
      <c r="L17921" t="s">
        <v>1464</v>
      </c>
      <c r="M17921" s="20">
        <v>4.4000000000000004</v>
      </c>
      <c r="N17921" s="20">
        <v>6.1</v>
      </c>
      <c r="AE17921">
        <f t="shared" si="279"/>
        <v>2013</v>
      </c>
    </row>
    <row r="17922" spans="1:31" x14ac:dyDescent="0.25">
      <c r="A17922" s="7">
        <v>17919</v>
      </c>
      <c r="B17922" s="8">
        <v>41634</v>
      </c>
      <c r="C17922" t="s">
        <v>3</v>
      </c>
      <c r="D17922" t="s">
        <v>1192</v>
      </c>
      <c r="E17922" t="s">
        <v>9</v>
      </c>
      <c r="F17922" t="s">
        <v>1193</v>
      </c>
      <c r="G17922" t="s">
        <v>1170</v>
      </c>
      <c r="H17922" s="135" t="s">
        <v>1496</v>
      </c>
      <c r="I17922" t="s">
        <v>1454</v>
      </c>
      <c r="J17922" s="20">
        <v>43</v>
      </c>
      <c r="K17922" s="20" t="s">
        <v>9</v>
      </c>
      <c r="L17922" t="s">
        <v>1464</v>
      </c>
      <c r="M17922" s="20">
        <v>9.4600000000000009</v>
      </c>
      <c r="N17922" s="20">
        <v>13.04</v>
      </c>
      <c r="AE17922">
        <f t="shared" si="279"/>
        <v>2013</v>
      </c>
    </row>
    <row r="17923" spans="1:31" x14ac:dyDescent="0.25">
      <c r="A17923" s="7">
        <v>17920</v>
      </c>
      <c r="B17923" s="8">
        <v>41636</v>
      </c>
      <c r="C17923" t="s">
        <v>3</v>
      </c>
      <c r="D17923" t="s">
        <v>543</v>
      </c>
      <c r="E17923" t="s">
        <v>9</v>
      </c>
      <c r="F17923" t="s">
        <v>55</v>
      </c>
      <c r="G17923" t="s">
        <v>895</v>
      </c>
      <c r="H17923" s="136" t="s">
        <v>2783</v>
      </c>
      <c r="I17923" t="s">
        <v>1454</v>
      </c>
      <c r="J17923" s="20">
        <v>19</v>
      </c>
      <c r="K17923" s="20" t="s">
        <v>1465</v>
      </c>
      <c r="L17923" t="s">
        <v>1466</v>
      </c>
      <c r="M17923" s="20">
        <v>4.75</v>
      </c>
      <c r="N17923" s="20">
        <v>4.75</v>
      </c>
      <c r="AE17923">
        <f t="shared" si="279"/>
        <v>2013</v>
      </c>
    </row>
    <row r="17924" spans="1:31" x14ac:dyDescent="0.25">
      <c r="A17924" s="7">
        <v>17921</v>
      </c>
      <c r="B17924" s="8">
        <v>41636</v>
      </c>
      <c r="C17924" t="s">
        <v>3</v>
      </c>
      <c r="D17924" t="s">
        <v>667</v>
      </c>
      <c r="E17924" t="s">
        <v>9</v>
      </c>
      <c r="F17924" t="s">
        <v>543</v>
      </c>
      <c r="G17924" t="s">
        <v>648</v>
      </c>
      <c r="H17924" s="136" t="s">
        <v>1496</v>
      </c>
      <c r="I17924" t="s">
        <v>1454</v>
      </c>
      <c r="J17924" s="20">
        <v>31</v>
      </c>
      <c r="K17924" s="20" t="s">
        <v>1465</v>
      </c>
      <c r="L17924" t="s">
        <v>1466</v>
      </c>
      <c r="M17924" s="20">
        <v>7.75</v>
      </c>
      <c r="N17924" s="20">
        <v>7.75</v>
      </c>
      <c r="AE17924">
        <f t="shared" ref="AE17924:AE17987" si="280">YEAR(B17924)</f>
        <v>2013</v>
      </c>
    </row>
    <row r="17925" spans="1:31" x14ac:dyDescent="0.25">
      <c r="A17925" s="7">
        <v>17922</v>
      </c>
      <c r="B17925" s="8">
        <v>41637</v>
      </c>
      <c r="C17925" t="s">
        <v>3</v>
      </c>
      <c r="D17925" t="s">
        <v>786</v>
      </c>
      <c r="E17925" t="s">
        <v>9</v>
      </c>
      <c r="F17925" t="s">
        <v>687</v>
      </c>
      <c r="G17925" t="s">
        <v>861</v>
      </c>
      <c r="H17925" s="135" t="s">
        <v>2673</v>
      </c>
      <c r="I17925" t="s">
        <v>1454</v>
      </c>
      <c r="J17925" s="20">
        <v>27</v>
      </c>
      <c r="K17925" s="20" t="s">
        <v>9</v>
      </c>
      <c r="L17925" t="s">
        <v>1463</v>
      </c>
      <c r="M17925" s="20">
        <v>6.48</v>
      </c>
      <c r="N17925" s="20">
        <v>8.02</v>
      </c>
      <c r="AE17925">
        <f t="shared" si="280"/>
        <v>2013</v>
      </c>
    </row>
    <row r="17926" spans="1:31" x14ac:dyDescent="0.25">
      <c r="A17926" s="7">
        <v>17923</v>
      </c>
      <c r="B17926" s="8">
        <v>41637</v>
      </c>
      <c r="C17926" t="s">
        <v>3</v>
      </c>
      <c r="D17926" t="s">
        <v>1113</v>
      </c>
      <c r="E17926" t="s">
        <v>9</v>
      </c>
      <c r="F17926" t="s">
        <v>1199</v>
      </c>
      <c r="G17926" t="s">
        <v>714</v>
      </c>
      <c r="H17926" s="9" t="s">
        <v>2125</v>
      </c>
      <c r="I17926" t="s">
        <v>1455</v>
      </c>
      <c r="J17926" s="20">
        <v>23</v>
      </c>
      <c r="K17926" s="20" t="s">
        <v>9</v>
      </c>
      <c r="L17926" t="s">
        <v>1464</v>
      </c>
      <c r="M17926" s="20">
        <v>2.5300000000000002</v>
      </c>
      <c r="N17926" s="20">
        <v>3.7199999999999998</v>
      </c>
      <c r="AE17926">
        <f t="shared" si="280"/>
        <v>2013</v>
      </c>
    </row>
    <row r="17927" spans="1:31" x14ac:dyDescent="0.25">
      <c r="A17927" s="7">
        <v>17924</v>
      </c>
      <c r="B17927" s="8">
        <v>41639</v>
      </c>
      <c r="C17927" t="s">
        <v>3</v>
      </c>
      <c r="D17927" t="s">
        <v>1195</v>
      </c>
      <c r="E17927" t="s">
        <v>9</v>
      </c>
      <c r="F17927" t="s">
        <v>1189</v>
      </c>
      <c r="G17927" t="s">
        <v>65</v>
      </c>
      <c r="H17927" s="135" t="s">
        <v>1496</v>
      </c>
      <c r="I17927" t="s">
        <v>1454</v>
      </c>
      <c r="J17927" s="20">
        <v>15</v>
      </c>
      <c r="K17927" s="20" t="s">
        <v>9</v>
      </c>
      <c r="L17927" t="s">
        <v>1464</v>
      </c>
      <c r="M17927" s="20">
        <v>3.3</v>
      </c>
      <c r="N17927" s="20">
        <v>5.2</v>
      </c>
      <c r="AE17927">
        <f t="shared" si="280"/>
        <v>2013</v>
      </c>
    </row>
    <row r="17928" spans="1:31" x14ac:dyDescent="0.25">
      <c r="A17928" s="7">
        <v>17925</v>
      </c>
      <c r="B17928" s="8">
        <v>41639</v>
      </c>
      <c r="C17928" t="s">
        <v>3</v>
      </c>
      <c r="D17928" t="s">
        <v>462</v>
      </c>
      <c r="E17928" t="s">
        <v>9</v>
      </c>
      <c r="F17928" t="s">
        <v>1194</v>
      </c>
      <c r="G17928" t="s">
        <v>929</v>
      </c>
      <c r="H17928" s="135" t="s">
        <v>1496</v>
      </c>
      <c r="I17928" t="s">
        <v>1454</v>
      </c>
      <c r="J17928" s="20">
        <v>20</v>
      </c>
      <c r="K17928" s="20" t="s">
        <v>9</v>
      </c>
      <c r="L17928" t="s">
        <v>1463</v>
      </c>
      <c r="M17928" s="20">
        <v>4.8</v>
      </c>
      <c r="N17928" s="20">
        <v>6.2</v>
      </c>
      <c r="AE17928">
        <f t="shared" si="280"/>
        <v>2013</v>
      </c>
    </row>
    <row r="17929" spans="1:31" x14ac:dyDescent="0.25">
      <c r="A17929" s="7">
        <v>17926</v>
      </c>
      <c r="B17929" s="8">
        <v>41641</v>
      </c>
      <c r="C17929" t="s">
        <v>3</v>
      </c>
      <c r="D17929" t="s">
        <v>943</v>
      </c>
      <c r="E17929" t="s">
        <v>9</v>
      </c>
      <c r="F17929" t="s">
        <v>1199</v>
      </c>
      <c r="G17929" t="s">
        <v>929</v>
      </c>
      <c r="H17929" s="135" t="s">
        <v>2825</v>
      </c>
      <c r="I17929" t="s">
        <v>1454</v>
      </c>
      <c r="J17929" s="20">
        <v>30</v>
      </c>
      <c r="K17929" s="20" t="s">
        <v>1465</v>
      </c>
      <c r="L17929" t="s">
        <v>1466</v>
      </c>
      <c r="M17929" s="20">
        <v>7.5</v>
      </c>
      <c r="N17929" s="20">
        <v>7.5</v>
      </c>
      <c r="AE17929">
        <f t="shared" si="280"/>
        <v>2014</v>
      </c>
    </row>
    <row r="17930" spans="1:31" x14ac:dyDescent="0.25">
      <c r="A17930" s="7">
        <v>17927</v>
      </c>
      <c r="B17930" s="8">
        <v>41641</v>
      </c>
      <c r="C17930" t="s">
        <v>3</v>
      </c>
      <c r="D17930" t="s">
        <v>786</v>
      </c>
      <c r="E17930" t="s">
        <v>9</v>
      </c>
      <c r="F17930" t="s">
        <v>54</v>
      </c>
      <c r="G17930" t="s">
        <v>895</v>
      </c>
      <c r="H17930" s="135" t="s">
        <v>2803</v>
      </c>
      <c r="I17930" t="s">
        <v>1454</v>
      </c>
      <c r="J17930" s="20">
        <v>43</v>
      </c>
      <c r="K17930" s="20" t="s">
        <v>9</v>
      </c>
      <c r="L17930" t="s">
        <v>1464</v>
      </c>
      <c r="M17930" s="20">
        <v>9.4600000000000009</v>
      </c>
      <c r="N17930" s="20">
        <v>13.04</v>
      </c>
      <c r="AE17930">
        <f t="shared" si="280"/>
        <v>2014</v>
      </c>
    </row>
    <row r="17931" spans="1:31" x14ac:dyDescent="0.25">
      <c r="A17931" s="7">
        <v>17928</v>
      </c>
      <c r="B17931" s="8">
        <v>41642</v>
      </c>
      <c r="C17931" t="s">
        <v>3</v>
      </c>
      <c r="D17931" t="s">
        <v>992</v>
      </c>
      <c r="E17931" t="s">
        <v>9</v>
      </c>
      <c r="F17931" t="s">
        <v>767</v>
      </c>
      <c r="G17931" t="s">
        <v>732</v>
      </c>
      <c r="H17931" s="136" t="s">
        <v>2153</v>
      </c>
      <c r="I17931" t="s">
        <v>1454</v>
      </c>
      <c r="J17931" s="20">
        <v>40</v>
      </c>
      <c r="K17931" s="20" t="s">
        <v>3</v>
      </c>
      <c r="L17931" t="s">
        <v>1464</v>
      </c>
      <c r="M17931" s="20">
        <v>12.2</v>
      </c>
      <c r="N17931" s="20">
        <v>8.8000000000000007</v>
      </c>
      <c r="AE17931">
        <f t="shared" si="280"/>
        <v>2014</v>
      </c>
    </row>
    <row r="17932" spans="1:31" x14ac:dyDescent="0.25">
      <c r="A17932" s="7">
        <v>17929</v>
      </c>
      <c r="B17932" s="8">
        <v>41642</v>
      </c>
      <c r="C17932" t="s">
        <v>3</v>
      </c>
      <c r="D17932" t="s">
        <v>968</v>
      </c>
      <c r="E17932" t="s">
        <v>9</v>
      </c>
      <c r="F17932" t="s">
        <v>213</v>
      </c>
      <c r="G17932" t="s">
        <v>648</v>
      </c>
      <c r="H17932" s="135" t="s">
        <v>1810</v>
      </c>
      <c r="I17932" t="s">
        <v>1455</v>
      </c>
      <c r="J17932" s="20">
        <v>35</v>
      </c>
      <c r="K17932" s="20" t="s">
        <v>1465</v>
      </c>
      <c r="L17932" t="s">
        <v>1466</v>
      </c>
      <c r="M17932" s="20">
        <v>4.375</v>
      </c>
      <c r="N17932" s="20">
        <v>4.375</v>
      </c>
      <c r="AE17932">
        <f t="shared" si="280"/>
        <v>2014</v>
      </c>
    </row>
    <row r="17933" spans="1:31" x14ac:dyDescent="0.25">
      <c r="A17933" s="7">
        <v>17930</v>
      </c>
      <c r="B17933" s="8">
        <v>41643</v>
      </c>
      <c r="C17933" t="s">
        <v>3</v>
      </c>
      <c r="D17933" t="s">
        <v>968</v>
      </c>
      <c r="E17933" t="s">
        <v>9</v>
      </c>
      <c r="F17933" t="s">
        <v>1131</v>
      </c>
      <c r="G17933" t="s">
        <v>870</v>
      </c>
      <c r="H17933" s="135" t="s">
        <v>1496</v>
      </c>
      <c r="I17933" t="s">
        <v>1454</v>
      </c>
      <c r="J17933" s="20">
        <v>28</v>
      </c>
      <c r="K17933" s="20" t="s">
        <v>9</v>
      </c>
      <c r="L17933" t="s">
        <v>1464</v>
      </c>
      <c r="M17933" s="20">
        <v>6.16</v>
      </c>
      <c r="N17933" s="20">
        <v>8.84</v>
      </c>
      <c r="AE17933">
        <f t="shared" si="280"/>
        <v>2014</v>
      </c>
    </row>
    <row r="17934" spans="1:31" x14ac:dyDescent="0.25">
      <c r="A17934" s="7">
        <v>17931</v>
      </c>
      <c r="B17934" s="8">
        <v>41644</v>
      </c>
      <c r="C17934" t="s">
        <v>3</v>
      </c>
      <c r="D17934" t="s">
        <v>265</v>
      </c>
      <c r="E17934" t="s">
        <v>9</v>
      </c>
      <c r="F17934" t="s">
        <v>365</v>
      </c>
      <c r="G17934" t="s">
        <v>648</v>
      </c>
      <c r="H17934" s="9" t="s">
        <v>1797</v>
      </c>
      <c r="I17934" t="s">
        <v>1454</v>
      </c>
      <c r="J17934" s="20">
        <v>58</v>
      </c>
      <c r="K17934" s="20" t="s">
        <v>1465</v>
      </c>
      <c r="L17934" t="s">
        <v>1466</v>
      </c>
      <c r="M17934" s="20">
        <v>14.5</v>
      </c>
      <c r="N17934" s="20">
        <v>14.5</v>
      </c>
      <c r="AE17934">
        <f t="shared" si="280"/>
        <v>2014</v>
      </c>
    </row>
    <row r="17935" spans="1:31" x14ac:dyDescent="0.25">
      <c r="A17935" s="7">
        <v>17932</v>
      </c>
      <c r="B17935" s="8">
        <v>41644</v>
      </c>
      <c r="C17935" t="s">
        <v>3</v>
      </c>
      <c r="D17935" t="s">
        <v>1155</v>
      </c>
      <c r="E17935" t="s">
        <v>9</v>
      </c>
      <c r="F17935" t="s">
        <v>667</v>
      </c>
      <c r="G17935" t="s">
        <v>648</v>
      </c>
      <c r="H17935" s="135" t="s">
        <v>2193</v>
      </c>
      <c r="I17935" t="s">
        <v>1454</v>
      </c>
      <c r="J17935" s="20">
        <v>21</v>
      </c>
      <c r="K17935" s="20" t="s">
        <v>1465</v>
      </c>
      <c r="L17935" t="s">
        <v>1466</v>
      </c>
      <c r="M17935" s="20">
        <v>5.25</v>
      </c>
      <c r="N17935" s="20">
        <v>5.25</v>
      </c>
      <c r="AE17935">
        <f t="shared" si="280"/>
        <v>2014</v>
      </c>
    </row>
    <row r="17936" spans="1:31" x14ac:dyDescent="0.25">
      <c r="A17936" s="7">
        <v>17933</v>
      </c>
      <c r="B17936" s="8">
        <v>41644</v>
      </c>
      <c r="C17936" t="s">
        <v>3</v>
      </c>
      <c r="D17936" t="s">
        <v>973</v>
      </c>
      <c r="E17936" t="s">
        <v>9</v>
      </c>
      <c r="F17936" t="s">
        <v>365</v>
      </c>
      <c r="G17936" t="s">
        <v>895</v>
      </c>
      <c r="H17936" s="136" t="s">
        <v>3016</v>
      </c>
      <c r="I17936" t="s">
        <v>1454</v>
      </c>
      <c r="J17936" s="20">
        <v>31</v>
      </c>
      <c r="K17936" s="20" t="s">
        <v>9</v>
      </c>
      <c r="L17936" t="s">
        <v>1464</v>
      </c>
      <c r="M17936" s="20">
        <v>6.82</v>
      </c>
      <c r="N17936" s="20">
        <v>9.68</v>
      </c>
      <c r="AE17936">
        <f t="shared" si="280"/>
        <v>2014</v>
      </c>
    </row>
    <row r="17937" spans="1:31" x14ac:dyDescent="0.25">
      <c r="A17937" s="7">
        <v>17934</v>
      </c>
      <c r="B17937" s="8">
        <v>41644</v>
      </c>
      <c r="C17937" t="s">
        <v>3</v>
      </c>
      <c r="D17937" s="16" t="s">
        <v>35</v>
      </c>
      <c r="E17937" t="s">
        <v>9</v>
      </c>
      <c r="F17937" t="s">
        <v>1093</v>
      </c>
      <c r="G17937" t="s">
        <v>1170</v>
      </c>
      <c r="H17937" s="135" t="s">
        <v>3184</v>
      </c>
      <c r="I17937" t="s">
        <v>1454</v>
      </c>
      <c r="J17937" s="20">
        <v>35</v>
      </c>
      <c r="K17937" s="20" t="s">
        <v>9</v>
      </c>
      <c r="L17937" t="s">
        <v>1464</v>
      </c>
      <c r="M17937" s="20">
        <v>7.7</v>
      </c>
      <c r="N17937" s="20">
        <v>10.8</v>
      </c>
      <c r="AE17937">
        <f t="shared" si="280"/>
        <v>2014</v>
      </c>
    </row>
    <row r="17938" spans="1:31" x14ac:dyDescent="0.25">
      <c r="A17938" s="7">
        <v>17935</v>
      </c>
      <c r="B17938" s="8">
        <v>41645</v>
      </c>
      <c r="C17938" t="s">
        <v>3</v>
      </c>
      <c r="D17938" t="s">
        <v>1144</v>
      </c>
      <c r="E17938" t="s">
        <v>9</v>
      </c>
      <c r="F17938" t="s">
        <v>1113</v>
      </c>
      <c r="G17938" t="s">
        <v>895</v>
      </c>
      <c r="H17938" s="135" t="s">
        <v>2718</v>
      </c>
      <c r="I17938" t="s">
        <v>1454</v>
      </c>
      <c r="J17938" s="20">
        <v>35</v>
      </c>
      <c r="K17938" s="20" t="s">
        <v>3</v>
      </c>
      <c r="L17938" t="s">
        <v>1464</v>
      </c>
      <c r="M17938" s="20">
        <v>10.8</v>
      </c>
      <c r="N17938" s="20">
        <v>7.7</v>
      </c>
      <c r="AE17938">
        <f t="shared" si="280"/>
        <v>2014</v>
      </c>
    </row>
    <row r="17939" spans="1:31" x14ac:dyDescent="0.25">
      <c r="A17939" s="7">
        <v>17936</v>
      </c>
      <c r="B17939" s="8">
        <v>41645</v>
      </c>
      <c r="C17939" t="s">
        <v>3</v>
      </c>
      <c r="D17939" t="s">
        <v>1064</v>
      </c>
      <c r="E17939" t="s">
        <v>9</v>
      </c>
      <c r="F17939" t="s">
        <v>1199</v>
      </c>
      <c r="G17939" t="s">
        <v>870</v>
      </c>
      <c r="H17939" s="135" t="s">
        <v>2523</v>
      </c>
      <c r="I17939" t="s">
        <v>1454</v>
      </c>
      <c r="J17939" s="20">
        <v>25</v>
      </c>
      <c r="K17939" s="20" t="s">
        <v>1465</v>
      </c>
      <c r="L17939" t="s">
        <v>1466</v>
      </c>
      <c r="M17939" s="20">
        <v>6.25</v>
      </c>
      <c r="N17939" s="20">
        <v>6.25</v>
      </c>
      <c r="AE17939">
        <f t="shared" si="280"/>
        <v>2014</v>
      </c>
    </row>
    <row r="17940" spans="1:31" x14ac:dyDescent="0.25">
      <c r="A17940" s="7">
        <v>17937</v>
      </c>
      <c r="B17940" s="8">
        <v>41645</v>
      </c>
      <c r="C17940" t="s">
        <v>3</v>
      </c>
      <c r="D17940" t="s">
        <v>462</v>
      </c>
      <c r="E17940" t="s">
        <v>9</v>
      </c>
      <c r="F17940" t="s">
        <v>1113</v>
      </c>
      <c r="G17940" t="s">
        <v>929</v>
      </c>
      <c r="H17940" s="9" t="s">
        <v>3253</v>
      </c>
      <c r="I17940" t="s">
        <v>1454</v>
      </c>
      <c r="J17940" s="20">
        <v>15</v>
      </c>
      <c r="K17940" s="20" t="s">
        <v>9</v>
      </c>
      <c r="L17940" t="s">
        <v>1463</v>
      </c>
      <c r="M17940" s="20">
        <v>3.6</v>
      </c>
      <c r="N17940" s="20">
        <v>4.9000000000000004</v>
      </c>
      <c r="AE17940">
        <f t="shared" si="280"/>
        <v>2014</v>
      </c>
    </row>
    <row r="17941" spans="1:31" x14ac:dyDescent="0.25">
      <c r="A17941" s="7">
        <v>17938</v>
      </c>
      <c r="B17941" s="8">
        <v>41646</v>
      </c>
      <c r="C17941" t="s">
        <v>3</v>
      </c>
      <c r="D17941" t="s">
        <v>465</v>
      </c>
      <c r="E17941" t="s">
        <v>9</v>
      </c>
      <c r="F17941" t="s">
        <v>787</v>
      </c>
      <c r="G17941" t="s">
        <v>929</v>
      </c>
      <c r="H17941" s="9" t="s">
        <v>2753</v>
      </c>
      <c r="I17941" t="s">
        <v>1455</v>
      </c>
      <c r="J17941" s="20">
        <v>17</v>
      </c>
      <c r="K17941" s="20" t="s">
        <v>3</v>
      </c>
      <c r="L17941" t="s">
        <v>1464</v>
      </c>
      <c r="M17941" s="20">
        <v>2.88</v>
      </c>
      <c r="N17941" s="20">
        <v>1.87</v>
      </c>
      <c r="AE17941">
        <f t="shared" si="280"/>
        <v>2014</v>
      </c>
    </row>
    <row r="17942" spans="1:31" x14ac:dyDescent="0.25">
      <c r="A17942" s="7">
        <v>17939</v>
      </c>
      <c r="B17942" s="8">
        <v>41646</v>
      </c>
      <c r="C17942" t="s">
        <v>3</v>
      </c>
      <c r="D17942" t="s">
        <v>1095</v>
      </c>
      <c r="E17942" t="s">
        <v>9</v>
      </c>
      <c r="F17942" t="s">
        <v>997</v>
      </c>
      <c r="G17942" t="s">
        <v>1170</v>
      </c>
      <c r="H17942" s="135" t="s">
        <v>1496</v>
      </c>
      <c r="I17942" t="s">
        <v>1454</v>
      </c>
      <c r="J17942" s="20">
        <v>65</v>
      </c>
      <c r="K17942" s="20" t="s">
        <v>1465</v>
      </c>
      <c r="L17942" t="s">
        <v>1466</v>
      </c>
      <c r="M17942" s="20">
        <v>16.25</v>
      </c>
      <c r="N17942" s="20">
        <v>16.25</v>
      </c>
      <c r="AE17942">
        <f t="shared" si="280"/>
        <v>2014</v>
      </c>
    </row>
    <row r="17943" spans="1:31" x14ac:dyDescent="0.25">
      <c r="A17943" s="7">
        <v>17940</v>
      </c>
      <c r="B17943" s="8">
        <v>41646</v>
      </c>
      <c r="C17943" t="s">
        <v>3</v>
      </c>
      <c r="D17943" t="s">
        <v>1095</v>
      </c>
      <c r="E17943" t="s">
        <v>9</v>
      </c>
      <c r="F17943" t="s">
        <v>997</v>
      </c>
      <c r="G17943" t="s">
        <v>1170</v>
      </c>
      <c r="H17943" s="135" t="s">
        <v>1496</v>
      </c>
      <c r="I17943" t="s">
        <v>1454</v>
      </c>
      <c r="J17943" s="20">
        <v>50</v>
      </c>
      <c r="K17943" s="20" t="s">
        <v>3</v>
      </c>
      <c r="L17943" t="s">
        <v>1463</v>
      </c>
      <c r="M17943" s="20">
        <v>14</v>
      </c>
      <c r="N17943" s="20">
        <v>12</v>
      </c>
      <c r="AE17943">
        <f t="shared" si="280"/>
        <v>2014</v>
      </c>
    </row>
    <row r="17944" spans="1:31" x14ac:dyDescent="0.25">
      <c r="A17944" s="7">
        <v>17941</v>
      </c>
      <c r="B17944" s="8">
        <v>41646</v>
      </c>
      <c r="C17944" t="s">
        <v>3</v>
      </c>
      <c r="D17944" t="s">
        <v>1095</v>
      </c>
      <c r="E17944" t="s">
        <v>9</v>
      </c>
      <c r="F17944" t="s">
        <v>997</v>
      </c>
      <c r="G17944" t="s">
        <v>1170</v>
      </c>
      <c r="H17944" s="135" t="s">
        <v>1496</v>
      </c>
      <c r="I17944" t="s">
        <v>1454</v>
      </c>
      <c r="J17944" s="20">
        <v>72</v>
      </c>
      <c r="K17944" s="20" t="s">
        <v>9</v>
      </c>
      <c r="L17944" t="s">
        <v>1464</v>
      </c>
      <c r="M17944" s="20">
        <v>15.84</v>
      </c>
      <c r="N17944" s="20">
        <v>21.16</v>
      </c>
      <c r="AE17944">
        <f t="shared" si="280"/>
        <v>2014</v>
      </c>
    </row>
    <row r="17945" spans="1:31" x14ac:dyDescent="0.25">
      <c r="A17945" s="7">
        <v>17942</v>
      </c>
      <c r="B17945" s="8">
        <v>41647</v>
      </c>
      <c r="C17945" t="s">
        <v>3</v>
      </c>
      <c r="D17945" t="s">
        <v>462</v>
      </c>
      <c r="E17945" t="s">
        <v>9</v>
      </c>
      <c r="F17945" t="s">
        <v>1113</v>
      </c>
      <c r="G17945" t="s">
        <v>929</v>
      </c>
      <c r="H17945" s="9" t="s">
        <v>3254</v>
      </c>
      <c r="I17945" t="s">
        <v>1454</v>
      </c>
      <c r="J17945" s="20">
        <v>40</v>
      </c>
      <c r="K17945" s="20" t="s">
        <v>3</v>
      </c>
      <c r="L17945" t="s">
        <v>1463</v>
      </c>
      <c r="M17945" s="20">
        <v>11.4</v>
      </c>
      <c r="N17945" s="20">
        <v>9.6</v>
      </c>
      <c r="AE17945">
        <f t="shared" si="280"/>
        <v>2014</v>
      </c>
    </row>
    <row r="17946" spans="1:31" x14ac:dyDescent="0.25">
      <c r="A17946" s="7">
        <v>17943</v>
      </c>
      <c r="B17946" s="8">
        <v>41647</v>
      </c>
      <c r="C17946" t="s">
        <v>3</v>
      </c>
      <c r="D17946" t="s">
        <v>1008</v>
      </c>
      <c r="E17946" t="s">
        <v>9</v>
      </c>
      <c r="F17946" t="s">
        <v>1032</v>
      </c>
      <c r="G17946" t="s">
        <v>648</v>
      </c>
      <c r="H17946" s="136" t="s">
        <v>1496</v>
      </c>
      <c r="I17946" t="s">
        <v>1454</v>
      </c>
      <c r="J17946" s="20">
        <v>30</v>
      </c>
      <c r="K17946" s="20" t="s">
        <v>9</v>
      </c>
      <c r="L17946" t="s">
        <v>1464</v>
      </c>
      <c r="M17946" s="20">
        <v>6.6</v>
      </c>
      <c r="N17946" s="20">
        <v>9.4</v>
      </c>
      <c r="AE17946">
        <f t="shared" si="280"/>
        <v>2014</v>
      </c>
    </row>
    <row r="17947" spans="1:31" x14ac:dyDescent="0.25">
      <c r="A17947" s="7">
        <v>17944</v>
      </c>
      <c r="B17947" s="8">
        <v>41648</v>
      </c>
      <c r="C17947" t="s">
        <v>3</v>
      </c>
      <c r="D17947" t="s">
        <v>1199</v>
      </c>
      <c r="E17947" t="s">
        <v>9</v>
      </c>
      <c r="F17947" t="s">
        <v>1064</v>
      </c>
      <c r="G17947" t="s">
        <v>895</v>
      </c>
      <c r="H17947" s="135" t="s">
        <v>2540</v>
      </c>
      <c r="I17947" t="s">
        <v>1454</v>
      </c>
      <c r="J17947" s="20">
        <v>35</v>
      </c>
      <c r="K17947" s="20" t="s">
        <v>3</v>
      </c>
      <c r="L17947" t="s">
        <v>1463</v>
      </c>
      <c r="M17947" s="20">
        <v>10.1</v>
      </c>
      <c r="N17947" s="20">
        <v>8.4</v>
      </c>
      <c r="AE17947">
        <f t="shared" si="280"/>
        <v>2014</v>
      </c>
    </row>
    <row r="17948" spans="1:31" x14ac:dyDescent="0.25">
      <c r="A17948" s="7">
        <v>17945</v>
      </c>
      <c r="B17948" s="8">
        <v>41648</v>
      </c>
      <c r="C17948" t="s">
        <v>3</v>
      </c>
      <c r="D17948" t="s">
        <v>1113</v>
      </c>
      <c r="E17948" t="s">
        <v>9</v>
      </c>
      <c r="F17948" t="s">
        <v>1199</v>
      </c>
      <c r="G17948" t="s">
        <v>714</v>
      </c>
      <c r="H17948" s="9" t="s">
        <v>2509</v>
      </c>
      <c r="I17948" t="s">
        <v>1455</v>
      </c>
      <c r="J17948" s="20">
        <v>52</v>
      </c>
      <c r="K17948" s="20" t="s">
        <v>9</v>
      </c>
      <c r="L17948" t="s">
        <v>1463</v>
      </c>
      <c r="M17948" s="20">
        <v>6.24</v>
      </c>
      <c r="N17948" s="20">
        <v>7.26</v>
      </c>
      <c r="AE17948">
        <f t="shared" si="280"/>
        <v>2014</v>
      </c>
    </row>
    <row r="17949" spans="1:31" x14ac:dyDescent="0.25">
      <c r="A17949" s="7">
        <v>17946</v>
      </c>
      <c r="B17949" s="8">
        <v>41650</v>
      </c>
      <c r="C17949" t="s">
        <v>3</v>
      </c>
      <c r="D17949" t="s">
        <v>766</v>
      </c>
      <c r="E17949" t="s">
        <v>9</v>
      </c>
      <c r="F17949" t="s">
        <v>698</v>
      </c>
      <c r="G17949" t="s">
        <v>895</v>
      </c>
      <c r="H17949" s="135" t="s">
        <v>1496</v>
      </c>
      <c r="I17949" t="s">
        <v>1454</v>
      </c>
      <c r="J17949" s="20">
        <v>9</v>
      </c>
      <c r="K17949" s="20" t="s">
        <v>3</v>
      </c>
      <c r="L17949" t="s">
        <v>1463</v>
      </c>
      <c r="M17949" s="20">
        <v>3.34</v>
      </c>
      <c r="N17949" s="20">
        <v>2.16</v>
      </c>
      <c r="AE17949">
        <f t="shared" si="280"/>
        <v>2014</v>
      </c>
    </row>
    <row r="17950" spans="1:31" x14ac:dyDescent="0.25">
      <c r="A17950" s="7">
        <v>17947</v>
      </c>
      <c r="B17950" s="8">
        <v>41651</v>
      </c>
      <c r="C17950" t="s">
        <v>3</v>
      </c>
      <c r="D17950" t="s">
        <v>1096</v>
      </c>
      <c r="E17950" t="s">
        <v>9</v>
      </c>
      <c r="F17950" t="s">
        <v>678</v>
      </c>
      <c r="G17950" t="s">
        <v>929</v>
      </c>
      <c r="H17950" s="135" t="s">
        <v>2644</v>
      </c>
      <c r="I17950" t="s">
        <v>1455</v>
      </c>
      <c r="J17950" s="20">
        <v>15</v>
      </c>
      <c r="K17950" s="20" t="s">
        <v>3</v>
      </c>
      <c r="L17950" t="s">
        <v>1463</v>
      </c>
      <c r="M17950" s="20">
        <v>2.4500000000000002</v>
      </c>
      <c r="N17950" s="20">
        <v>1.8</v>
      </c>
      <c r="AE17950">
        <f t="shared" si="280"/>
        <v>2014</v>
      </c>
    </row>
    <row r="17951" spans="1:31" x14ac:dyDescent="0.25">
      <c r="A17951" s="7">
        <v>17948</v>
      </c>
      <c r="B17951" s="8">
        <v>41652</v>
      </c>
      <c r="C17951" t="s">
        <v>3</v>
      </c>
      <c r="D17951" t="s">
        <v>1192</v>
      </c>
      <c r="E17951" t="s">
        <v>9</v>
      </c>
      <c r="F17951" t="s">
        <v>376</v>
      </c>
      <c r="G17951" t="s">
        <v>648</v>
      </c>
      <c r="H17951" s="135" t="s">
        <v>1785</v>
      </c>
      <c r="I17951" t="s">
        <v>1455</v>
      </c>
      <c r="J17951" s="20">
        <v>33</v>
      </c>
      <c r="K17951" s="20" t="s">
        <v>3</v>
      </c>
      <c r="L17951" t="s">
        <v>1464</v>
      </c>
      <c r="M17951" s="20">
        <v>5.12</v>
      </c>
      <c r="N17951" s="20">
        <v>3.63</v>
      </c>
      <c r="AE17951">
        <f t="shared" si="280"/>
        <v>2014</v>
      </c>
    </row>
    <row r="17952" spans="1:31" x14ac:dyDescent="0.25">
      <c r="A17952" s="7">
        <v>17949</v>
      </c>
      <c r="B17952" s="8">
        <v>41654</v>
      </c>
      <c r="C17952" t="s">
        <v>3</v>
      </c>
      <c r="D17952" t="s">
        <v>943</v>
      </c>
      <c r="E17952" t="s">
        <v>9</v>
      </c>
      <c r="F17952" t="s">
        <v>1021</v>
      </c>
      <c r="G17952" t="s">
        <v>732</v>
      </c>
      <c r="H17952" s="135" t="s">
        <v>2431</v>
      </c>
      <c r="I17952" t="s">
        <v>1454</v>
      </c>
      <c r="J17952" s="20">
        <v>58</v>
      </c>
      <c r="K17952" s="20" t="s">
        <v>9</v>
      </c>
      <c r="L17952" t="s">
        <v>1464</v>
      </c>
      <c r="M17952" s="20">
        <v>12.76</v>
      </c>
      <c r="N17952" s="20">
        <v>17.239999999999998</v>
      </c>
      <c r="AE17952">
        <f t="shared" si="280"/>
        <v>2014</v>
      </c>
    </row>
    <row r="17953" spans="1:31" x14ac:dyDescent="0.25">
      <c r="A17953" s="7">
        <v>17950</v>
      </c>
      <c r="B17953" s="8">
        <v>41657</v>
      </c>
      <c r="C17953" t="s">
        <v>3</v>
      </c>
      <c r="D17953" t="s">
        <v>543</v>
      </c>
      <c r="E17953" t="s">
        <v>9</v>
      </c>
      <c r="F17953" t="s">
        <v>521</v>
      </c>
      <c r="G17953" t="s">
        <v>861</v>
      </c>
      <c r="H17953" s="135" t="s">
        <v>2491</v>
      </c>
      <c r="I17953" t="s">
        <v>1454</v>
      </c>
      <c r="J17953" s="20">
        <v>24</v>
      </c>
      <c r="K17953" s="20" t="s">
        <v>3</v>
      </c>
      <c r="L17953" t="s">
        <v>1463</v>
      </c>
      <c r="M17953" s="20">
        <v>7.24</v>
      </c>
      <c r="N17953" s="20">
        <v>5.76</v>
      </c>
      <c r="AE17953">
        <f t="shared" si="280"/>
        <v>2014</v>
      </c>
    </row>
    <row r="17954" spans="1:31" x14ac:dyDescent="0.25">
      <c r="A17954" s="7">
        <v>17951</v>
      </c>
      <c r="B17954" s="8">
        <v>41657</v>
      </c>
      <c r="C17954" t="s">
        <v>3</v>
      </c>
      <c r="D17954" t="s">
        <v>543</v>
      </c>
      <c r="E17954" t="s">
        <v>9</v>
      </c>
      <c r="F17954" t="s">
        <v>55</v>
      </c>
      <c r="G17954" t="s">
        <v>732</v>
      </c>
      <c r="H17954" s="135" t="s">
        <v>2175</v>
      </c>
      <c r="I17954" t="s">
        <v>1454</v>
      </c>
      <c r="J17954" s="20">
        <v>28</v>
      </c>
      <c r="K17954" s="20" t="s">
        <v>3</v>
      </c>
      <c r="L17954" t="s">
        <v>1464</v>
      </c>
      <c r="M17954" s="20">
        <v>8.84</v>
      </c>
      <c r="N17954" s="20">
        <v>6.16</v>
      </c>
      <c r="AE17954">
        <f t="shared" si="280"/>
        <v>2014</v>
      </c>
    </row>
    <row r="17955" spans="1:31" x14ac:dyDescent="0.25">
      <c r="A17955" s="7">
        <v>17952</v>
      </c>
      <c r="B17955" s="8">
        <v>41657</v>
      </c>
      <c r="C17955" t="s">
        <v>3</v>
      </c>
      <c r="D17955" t="s">
        <v>1095</v>
      </c>
      <c r="E17955" t="s">
        <v>9</v>
      </c>
      <c r="F17955" t="s">
        <v>521</v>
      </c>
      <c r="G17955" t="s">
        <v>1170</v>
      </c>
      <c r="H17955" s="136" t="s">
        <v>3247</v>
      </c>
      <c r="I17955" t="s">
        <v>1454</v>
      </c>
      <c r="J17955" s="20">
        <v>50</v>
      </c>
      <c r="K17955" s="20" t="s">
        <v>1465</v>
      </c>
      <c r="L17955" t="s">
        <v>1466</v>
      </c>
      <c r="M17955" s="20">
        <v>12.5</v>
      </c>
      <c r="N17955" s="20">
        <v>12.5</v>
      </c>
      <c r="AE17955">
        <f t="shared" si="280"/>
        <v>2014</v>
      </c>
    </row>
    <row r="17956" spans="1:31" x14ac:dyDescent="0.25">
      <c r="A17956" s="7">
        <v>17953</v>
      </c>
      <c r="B17956" s="8">
        <v>41658</v>
      </c>
      <c r="C17956" t="s">
        <v>3</v>
      </c>
      <c r="D17956" t="s">
        <v>1073</v>
      </c>
      <c r="E17956" t="s">
        <v>9</v>
      </c>
      <c r="F17956" t="s">
        <v>45</v>
      </c>
      <c r="G17956" t="s">
        <v>861</v>
      </c>
      <c r="H17956" s="135" t="s">
        <v>2520</v>
      </c>
      <c r="I17956" t="s">
        <v>1454</v>
      </c>
      <c r="J17956" s="20">
        <v>30</v>
      </c>
      <c r="K17956" s="20" t="s">
        <v>1465</v>
      </c>
      <c r="L17956" t="s">
        <v>1466</v>
      </c>
      <c r="M17956" s="20">
        <v>7.5</v>
      </c>
      <c r="N17956" s="20">
        <v>7.5</v>
      </c>
      <c r="AE17956">
        <f t="shared" si="280"/>
        <v>2014</v>
      </c>
    </row>
    <row r="17957" spans="1:31" x14ac:dyDescent="0.25">
      <c r="A17957" s="7">
        <v>17954</v>
      </c>
      <c r="B17957" s="8">
        <v>41658</v>
      </c>
      <c r="C17957" t="s">
        <v>3</v>
      </c>
      <c r="D17957" t="s">
        <v>521</v>
      </c>
      <c r="E17957" t="s">
        <v>9</v>
      </c>
      <c r="F17957" t="s">
        <v>543</v>
      </c>
      <c r="G17957" t="s">
        <v>1170</v>
      </c>
      <c r="H17957" s="135" t="s">
        <v>3255</v>
      </c>
      <c r="I17957" t="s">
        <v>1454</v>
      </c>
      <c r="J17957" s="20">
        <v>63</v>
      </c>
      <c r="K17957" s="20" t="s">
        <v>3</v>
      </c>
      <c r="L17957" t="s">
        <v>1464</v>
      </c>
      <c r="M17957" s="20">
        <v>18.64</v>
      </c>
      <c r="N17957" s="20">
        <v>13.86</v>
      </c>
      <c r="AE17957">
        <f t="shared" si="280"/>
        <v>2014</v>
      </c>
    </row>
    <row r="17958" spans="1:31" x14ac:dyDescent="0.25">
      <c r="A17958" s="7">
        <v>17955</v>
      </c>
      <c r="B17958" s="8">
        <v>41658</v>
      </c>
      <c r="C17958" t="s">
        <v>3</v>
      </c>
      <c r="D17958" t="s">
        <v>902</v>
      </c>
      <c r="E17958" t="s">
        <v>9</v>
      </c>
      <c r="F17958" t="s">
        <v>304</v>
      </c>
      <c r="G17958" t="s">
        <v>648</v>
      </c>
      <c r="H17958" s="136" t="s">
        <v>1496</v>
      </c>
      <c r="I17958" t="s">
        <v>1455</v>
      </c>
      <c r="J17958" s="20">
        <v>16</v>
      </c>
      <c r="K17958" s="20" t="s">
        <v>1465</v>
      </c>
      <c r="L17958" t="s">
        <v>1466</v>
      </c>
      <c r="M17958" s="20">
        <v>2</v>
      </c>
      <c r="N17958" s="20">
        <v>2</v>
      </c>
      <c r="AE17958">
        <f t="shared" si="280"/>
        <v>2014</v>
      </c>
    </row>
    <row r="17959" spans="1:31" x14ac:dyDescent="0.25">
      <c r="A17959" s="7">
        <v>17956</v>
      </c>
      <c r="B17959" s="8">
        <v>41658</v>
      </c>
      <c r="C17959" t="s">
        <v>3</v>
      </c>
      <c r="D17959" t="s">
        <v>856</v>
      </c>
      <c r="E17959" t="s">
        <v>9</v>
      </c>
      <c r="F17959" t="s">
        <v>1021</v>
      </c>
      <c r="G17959" t="s">
        <v>648</v>
      </c>
      <c r="H17959" s="9" t="s">
        <v>2945</v>
      </c>
      <c r="I17959" t="s">
        <v>1454</v>
      </c>
      <c r="J17959" s="20">
        <v>21</v>
      </c>
      <c r="K17959" s="20" t="s">
        <v>3</v>
      </c>
      <c r="L17959" t="s">
        <v>1464</v>
      </c>
      <c r="M17959" s="20">
        <v>6.88</v>
      </c>
      <c r="N17959" s="20">
        <v>4.62</v>
      </c>
      <c r="AE17959">
        <f t="shared" si="280"/>
        <v>2014</v>
      </c>
    </row>
    <row r="17960" spans="1:31" x14ac:dyDescent="0.25">
      <c r="A17960" s="7">
        <v>17957</v>
      </c>
      <c r="B17960" s="8">
        <v>41658</v>
      </c>
      <c r="C17960" t="s">
        <v>3</v>
      </c>
      <c r="D17960" t="s">
        <v>794</v>
      </c>
      <c r="E17960" t="s">
        <v>9</v>
      </c>
      <c r="F17960" t="s">
        <v>902</v>
      </c>
      <c r="G17960" t="s">
        <v>714</v>
      </c>
      <c r="H17960" s="9" t="s">
        <v>2305</v>
      </c>
      <c r="I17960" t="s">
        <v>1454</v>
      </c>
      <c r="J17960" s="20">
        <v>64</v>
      </c>
      <c r="K17960" s="20" t="s">
        <v>9</v>
      </c>
      <c r="L17960" t="s">
        <v>1464</v>
      </c>
      <c r="M17960" s="20">
        <v>14.08</v>
      </c>
      <c r="N17960" s="20">
        <v>18.920000000000002</v>
      </c>
      <c r="AE17960">
        <f t="shared" si="280"/>
        <v>2014</v>
      </c>
    </row>
    <row r="17961" spans="1:31" x14ac:dyDescent="0.25">
      <c r="A17961" s="7">
        <v>17958</v>
      </c>
      <c r="B17961" s="8">
        <v>41659</v>
      </c>
      <c r="C17961" t="s">
        <v>3</v>
      </c>
      <c r="D17961" t="s">
        <v>1192</v>
      </c>
      <c r="E17961" t="s">
        <v>9</v>
      </c>
      <c r="F17961" t="s">
        <v>184</v>
      </c>
      <c r="G17961" t="s">
        <v>1170</v>
      </c>
      <c r="H17961" s="135" t="s">
        <v>3238</v>
      </c>
      <c r="I17961" t="s">
        <v>1454</v>
      </c>
      <c r="J17961" s="20">
        <v>43</v>
      </c>
      <c r="K17961" s="20" t="s">
        <v>9</v>
      </c>
      <c r="L17961" t="s">
        <v>1464</v>
      </c>
      <c r="M17961" s="20">
        <v>9.4600000000000009</v>
      </c>
      <c r="N17961" s="20">
        <v>13.04</v>
      </c>
      <c r="AE17961">
        <f t="shared" si="280"/>
        <v>2014</v>
      </c>
    </row>
    <row r="17962" spans="1:31" x14ac:dyDescent="0.25">
      <c r="A17962" s="7">
        <v>17959</v>
      </c>
      <c r="B17962" s="8">
        <v>41661</v>
      </c>
      <c r="C17962" t="s">
        <v>3</v>
      </c>
      <c r="D17962" t="s">
        <v>786</v>
      </c>
      <c r="E17962" t="s">
        <v>9</v>
      </c>
      <c r="F17962" t="s">
        <v>19</v>
      </c>
      <c r="G17962" t="s">
        <v>861</v>
      </c>
      <c r="H17962" s="135" t="s">
        <v>2814</v>
      </c>
      <c r="I17962" t="s">
        <v>1454</v>
      </c>
      <c r="J17962" s="20">
        <v>10</v>
      </c>
      <c r="K17962" s="20" t="s">
        <v>3</v>
      </c>
      <c r="L17962" t="s">
        <v>1464</v>
      </c>
      <c r="M17962" s="20">
        <v>3.8</v>
      </c>
      <c r="N17962" s="20">
        <v>2.2000000000000002</v>
      </c>
      <c r="AE17962">
        <f t="shared" si="280"/>
        <v>2014</v>
      </c>
    </row>
    <row r="17963" spans="1:31" x14ac:dyDescent="0.25">
      <c r="A17963" s="7">
        <v>17960</v>
      </c>
      <c r="B17963" s="8">
        <v>41661</v>
      </c>
      <c r="C17963" t="s">
        <v>3</v>
      </c>
      <c r="D17963" t="s">
        <v>1073</v>
      </c>
      <c r="E17963" t="s">
        <v>9</v>
      </c>
      <c r="F17963" t="s">
        <v>1113</v>
      </c>
      <c r="G17963" t="s">
        <v>1016</v>
      </c>
      <c r="H17963" s="9" t="s">
        <v>2965</v>
      </c>
      <c r="I17963" t="s">
        <v>1454</v>
      </c>
      <c r="J17963" s="20">
        <v>16</v>
      </c>
      <c r="K17963" s="20" t="s">
        <v>1465</v>
      </c>
      <c r="L17963" t="s">
        <v>1466</v>
      </c>
      <c r="M17963" s="20">
        <v>4</v>
      </c>
      <c r="N17963" s="20">
        <v>4</v>
      </c>
      <c r="AE17963">
        <f t="shared" si="280"/>
        <v>2014</v>
      </c>
    </row>
    <row r="17964" spans="1:31" x14ac:dyDescent="0.25">
      <c r="A17964" s="7">
        <v>17961</v>
      </c>
      <c r="B17964" s="8">
        <v>41661</v>
      </c>
      <c r="C17964" t="s">
        <v>3</v>
      </c>
      <c r="D17964" t="s">
        <v>1073</v>
      </c>
      <c r="E17964" t="s">
        <v>9</v>
      </c>
      <c r="F17964" t="s">
        <v>1113</v>
      </c>
      <c r="G17964" t="s">
        <v>1016</v>
      </c>
      <c r="H17964" s="9" t="s">
        <v>3171</v>
      </c>
      <c r="I17964" t="s">
        <v>1454</v>
      </c>
      <c r="J17964" s="20">
        <v>46</v>
      </c>
      <c r="K17964" s="20" t="s">
        <v>3</v>
      </c>
      <c r="L17964" t="s">
        <v>1464</v>
      </c>
      <c r="M17964" s="20">
        <v>13.879999999999999</v>
      </c>
      <c r="N17964" s="20">
        <v>10.120000000000001</v>
      </c>
      <c r="AE17964">
        <f t="shared" si="280"/>
        <v>2014</v>
      </c>
    </row>
    <row r="17965" spans="1:31" x14ac:dyDescent="0.25">
      <c r="A17965" s="7">
        <v>17962</v>
      </c>
      <c r="B17965" s="8">
        <v>41661</v>
      </c>
      <c r="C17965" t="s">
        <v>3</v>
      </c>
      <c r="D17965" t="s">
        <v>1123</v>
      </c>
      <c r="E17965" t="s">
        <v>9</v>
      </c>
      <c r="F17965" t="s">
        <v>285</v>
      </c>
      <c r="G17965" t="s">
        <v>1016</v>
      </c>
      <c r="H17965" s="135" t="s">
        <v>2871</v>
      </c>
      <c r="I17965" t="s">
        <v>1454</v>
      </c>
      <c r="J17965" s="20">
        <v>46</v>
      </c>
      <c r="K17965" s="20" t="s">
        <v>3</v>
      </c>
      <c r="L17965" t="s">
        <v>1464</v>
      </c>
      <c r="M17965" s="20">
        <v>13.879999999999999</v>
      </c>
      <c r="N17965" s="20">
        <v>10.120000000000001</v>
      </c>
      <c r="AE17965">
        <f t="shared" si="280"/>
        <v>2014</v>
      </c>
    </row>
    <row r="17966" spans="1:31" x14ac:dyDescent="0.25">
      <c r="A17966" s="7">
        <v>17963</v>
      </c>
      <c r="B17966" s="8">
        <v>41661</v>
      </c>
      <c r="C17966" t="s">
        <v>3</v>
      </c>
      <c r="D17966" t="s">
        <v>462</v>
      </c>
      <c r="E17966" t="s">
        <v>9</v>
      </c>
      <c r="F17966" t="s">
        <v>1194</v>
      </c>
      <c r="G17966" t="s">
        <v>929</v>
      </c>
      <c r="H17966" s="135" t="s">
        <v>1496</v>
      </c>
      <c r="I17966" t="s">
        <v>1454</v>
      </c>
      <c r="J17966" s="20">
        <v>12</v>
      </c>
      <c r="K17966" s="20" t="s">
        <v>9</v>
      </c>
      <c r="L17966" t="s">
        <v>1463</v>
      </c>
      <c r="M17966" s="20">
        <v>2.88</v>
      </c>
      <c r="N17966" s="20">
        <v>4.12</v>
      </c>
      <c r="AE17966">
        <f t="shared" si="280"/>
        <v>2014</v>
      </c>
    </row>
    <row r="17967" spans="1:31" x14ac:dyDescent="0.25">
      <c r="A17967" s="7">
        <v>17964</v>
      </c>
      <c r="B17967" s="8">
        <v>41661</v>
      </c>
      <c r="C17967" t="s">
        <v>3</v>
      </c>
      <c r="D17967" t="s">
        <v>1192</v>
      </c>
      <c r="E17967" t="s">
        <v>9</v>
      </c>
      <c r="F17967" t="s">
        <v>1193</v>
      </c>
      <c r="G17967" t="s">
        <v>1170</v>
      </c>
      <c r="H17967" s="135" t="s">
        <v>1496</v>
      </c>
      <c r="I17967" t="s">
        <v>1454</v>
      </c>
      <c r="J17967" s="20">
        <v>45</v>
      </c>
      <c r="K17967" s="20" t="s">
        <v>3</v>
      </c>
      <c r="L17967" t="s">
        <v>1463</v>
      </c>
      <c r="M17967" s="20">
        <v>12.7</v>
      </c>
      <c r="N17967" s="20">
        <v>10.8</v>
      </c>
      <c r="AE17967">
        <f t="shared" si="280"/>
        <v>2014</v>
      </c>
    </row>
    <row r="17968" spans="1:31" x14ac:dyDescent="0.25">
      <c r="A17968" s="7">
        <v>17965</v>
      </c>
      <c r="B17968" s="8">
        <v>41662</v>
      </c>
      <c r="C17968" t="s">
        <v>3</v>
      </c>
      <c r="D17968" t="s">
        <v>943</v>
      </c>
      <c r="E17968" t="s">
        <v>9</v>
      </c>
      <c r="F17968" t="s">
        <v>338</v>
      </c>
      <c r="G17968" t="s">
        <v>861</v>
      </c>
      <c r="H17968" s="135" t="s">
        <v>2445</v>
      </c>
      <c r="I17968" t="s">
        <v>1454</v>
      </c>
      <c r="J17968" s="20">
        <v>20</v>
      </c>
      <c r="K17968" s="20" t="s">
        <v>3</v>
      </c>
      <c r="L17968" t="s">
        <v>1463</v>
      </c>
      <c r="M17968" s="20">
        <v>6.2</v>
      </c>
      <c r="N17968" s="20">
        <v>4.8</v>
      </c>
      <c r="AE17968">
        <f t="shared" si="280"/>
        <v>2014</v>
      </c>
    </row>
    <row r="17969" spans="1:31" x14ac:dyDescent="0.25">
      <c r="A17969" s="7">
        <v>17966</v>
      </c>
      <c r="B17969" s="8">
        <v>41662</v>
      </c>
      <c r="C17969" t="s">
        <v>3</v>
      </c>
      <c r="D17969" t="s">
        <v>943</v>
      </c>
      <c r="E17969" t="s">
        <v>9</v>
      </c>
      <c r="F17969" t="s">
        <v>338</v>
      </c>
      <c r="G17969" t="s">
        <v>569</v>
      </c>
      <c r="H17969" s="135" t="s">
        <v>1676</v>
      </c>
      <c r="I17969" t="s">
        <v>1454</v>
      </c>
      <c r="J17969" s="20">
        <v>27</v>
      </c>
      <c r="K17969" s="20" t="s">
        <v>1465</v>
      </c>
      <c r="L17969" t="s">
        <v>1466</v>
      </c>
      <c r="M17969" s="20">
        <v>6.75</v>
      </c>
      <c r="N17969" s="20">
        <v>6.75</v>
      </c>
      <c r="AE17969">
        <f t="shared" si="280"/>
        <v>2014</v>
      </c>
    </row>
    <row r="17970" spans="1:31" x14ac:dyDescent="0.25">
      <c r="A17970" s="7">
        <v>17967</v>
      </c>
      <c r="B17970" s="8">
        <v>41662</v>
      </c>
      <c r="C17970" t="s">
        <v>3</v>
      </c>
      <c r="D17970" t="s">
        <v>462</v>
      </c>
      <c r="E17970" t="s">
        <v>9</v>
      </c>
      <c r="F17970" t="s">
        <v>1113</v>
      </c>
      <c r="G17970" t="s">
        <v>929</v>
      </c>
      <c r="H17970" s="9" t="s">
        <v>3256</v>
      </c>
      <c r="I17970" t="s">
        <v>1454</v>
      </c>
      <c r="J17970" s="20">
        <v>40</v>
      </c>
      <c r="K17970" s="20" t="s">
        <v>3</v>
      </c>
      <c r="L17970" t="s">
        <v>1464</v>
      </c>
      <c r="M17970" s="20">
        <v>12.2</v>
      </c>
      <c r="N17970" s="20">
        <v>8.8000000000000007</v>
      </c>
      <c r="AE17970">
        <f t="shared" si="280"/>
        <v>2014</v>
      </c>
    </row>
    <row r="17971" spans="1:31" x14ac:dyDescent="0.25">
      <c r="A17971" s="7">
        <v>17968</v>
      </c>
      <c r="B17971" s="8">
        <v>41662</v>
      </c>
      <c r="C17971" t="s">
        <v>3</v>
      </c>
      <c r="D17971" t="s">
        <v>1060</v>
      </c>
      <c r="E17971" t="s">
        <v>9</v>
      </c>
      <c r="F17971" t="s">
        <v>1045</v>
      </c>
      <c r="G17971" t="s">
        <v>648</v>
      </c>
      <c r="H17971" s="136" t="s">
        <v>1496</v>
      </c>
      <c r="I17971" t="s">
        <v>1454</v>
      </c>
      <c r="J17971" s="20">
        <v>160</v>
      </c>
      <c r="K17971" s="20" t="s">
        <v>3</v>
      </c>
      <c r="L17971" t="s">
        <v>1464</v>
      </c>
      <c r="M17971" s="20">
        <v>45.8</v>
      </c>
      <c r="N17971" s="20">
        <v>35.200000000000003</v>
      </c>
      <c r="AE17971">
        <f t="shared" si="280"/>
        <v>2014</v>
      </c>
    </row>
    <row r="17972" spans="1:31" x14ac:dyDescent="0.25">
      <c r="A17972" s="7">
        <v>17969</v>
      </c>
      <c r="B17972" s="8">
        <v>41662</v>
      </c>
      <c r="C17972" t="s">
        <v>3</v>
      </c>
      <c r="D17972" t="s">
        <v>1008</v>
      </c>
      <c r="E17972" t="s">
        <v>9</v>
      </c>
      <c r="F17972" t="s">
        <v>1032</v>
      </c>
      <c r="G17972" t="s">
        <v>648</v>
      </c>
      <c r="H17972" s="136" t="s">
        <v>1496</v>
      </c>
      <c r="I17972" t="s">
        <v>1456</v>
      </c>
      <c r="J17972" s="20">
        <v>53</v>
      </c>
      <c r="K17972" s="20" t="s">
        <v>3</v>
      </c>
      <c r="L17972" t="s">
        <v>1464</v>
      </c>
      <c r="M17972" s="20">
        <v>15.84</v>
      </c>
      <c r="N17972" s="20">
        <v>11.66</v>
      </c>
      <c r="O17972" t="s">
        <v>3</v>
      </c>
      <c r="P17972" s="13" t="s">
        <v>265</v>
      </c>
      <c r="Q17972" t="s">
        <v>9</v>
      </c>
      <c r="R17972" t="s">
        <v>1169</v>
      </c>
      <c r="S17972" t="s">
        <v>3</v>
      </c>
      <c r="T17972" t="s">
        <v>107</v>
      </c>
      <c r="U17972" t="s">
        <v>9</v>
      </c>
      <c r="V17972" t="s">
        <v>1146</v>
      </c>
      <c r="W17972" t="s">
        <v>1465</v>
      </c>
      <c r="Y17972" t="s">
        <v>1465</v>
      </c>
      <c r="AA17972" t="s">
        <v>1465</v>
      </c>
      <c r="AC17972" t="s">
        <v>1465</v>
      </c>
      <c r="AE17972">
        <f t="shared" si="280"/>
        <v>2014</v>
      </c>
    </row>
    <row r="17973" spans="1:31" x14ac:dyDescent="0.25">
      <c r="A17973" s="7">
        <v>17970</v>
      </c>
      <c r="B17973" s="8">
        <v>41663</v>
      </c>
      <c r="C17973" t="s">
        <v>3</v>
      </c>
      <c r="D17973" t="s">
        <v>992</v>
      </c>
      <c r="E17973" t="s">
        <v>9</v>
      </c>
      <c r="F17973" t="s">
        <v>1093</v>
      </c>
      <c r="G17973" t="s">
        <v>861</v>
      </c>
      <c r="H17973" s="135" t="s">
        <v>2722</v>
      </c>
      <c r="I17973" t="s">
        <v>1454</v>
      </c>
      <c r="J17973" s="20">
        <v>19</v>
      </c>
      <c r="K17973" s="20" t="s">
        <v>3</v>
      </c>
      <c r="L17973" t="s">
        <v>1464</v>
      </c>
      <c r="M17973" s="20">
        <v>6.32</v>
      </c>
      <c r="N17973" s="20">
        <v>4.18</v>
      </c>
      <c r="AE17973">
        <f t="shared" si="280"/>
        <v>2014</v>
      </c>
    </row>
    <row r="17974" spans="1:31" x14ac:dyDescent="0.25">
      <c r="A17974" s="7">
        <v>17971</v>
      </c>
      <c r="B17974" s="8">
        <v>41663</v>
      </c>
      <c r="C17974" t="s">
        <v>3</v>
      </c>
      <c r="D17974" t="s">
        <v>1188</v>
      </c>
      <c r="E17974" t="s">
        <v>9</v>
      </c>
      <c r="F17974" t="s">
        <v>1156</v>
      </c>
      <c r="G17974" t="s">
        <v>17</v>
      </c>
      <c r="H17974" s="135" t="s">
        <v>1520</v>
      </c>
      <c r="I17974" t="s">
        <v>1454</v>
      </c>
      <c r="J17974" s="20">
        <v>50</v>
      </c>
      <c r="K17974" s="20" t="s">
        <v>9</v>
      </c>
      <c r="L17974" t="s">
        <v>1464</v>
      </c>
      <c r="M17974" s="20">
        <v>11</v>
      </c>
      <c r="N17974" s="20">
        <v>15</v>
      </c>
      <c r="AE17974">
        <f t="shared" si="280"/>
        <v>2014</v>
      </c>
    </row>
    <row r="17975" spans="1:31" x14ac:dyDescent="0.25">
      <c r="A17975" s="7">
        <v>17972</v>
      </c>
      <c r="B17975" s="8">
        <v>41663</v>
      </c>
      <c r="C17975" t="s">
        <v>3</v>
      </c>
      <c r="D17975" t="s">
        <v>1064</v>
      </c>
      <c r="E17975" t="s">
        <v>9</v>
      </c>
      <c r="F17975" t="s">
        <v>1199</v>
      </c>
      <c r="G17975" t="s">
        <v>929</v>
      </c>
      <c r="H17975" s="9" t="s">
        <v>2725</v>
      </c>
      <c r="I17975" t="s">
        <v>1454</v>
      </c>
      <c r="J17975" s="20">
        <v>45</v>
      </c>
      <c r="K17975" s="20" t="s">
        <v>1465</v>
      </c>
      <c r="L17975" t="s">
        <v>1466</v>
      </c>
      <c r="M17975" s="20">
        <v>11.25</v>
      </c>
      <c r="N17975" s="20">
        <v>11.25</v>
      </c>
      <c r="AE17975">
        <f t="shared" si="280"/>
        <v>2014</v>
      </c>
    </row>
    <row r="17976" spans="1:31" x14ac:dyDescent="0.25">
      <c r="A17976" s="7">
        <v>17973</v>
      </c>
      <c r="B17976" s="8">
        <v>41664</v>
      </c>
      <c r="C17976" t="s">
        <v>3</v>
      </c>
      <c r="D17976" t="s">
        <v>1195</v>
      </c>
      <c r="E17976" t="s">
        <v>9</v>
      </c>
      <c r="F17976" t="s">
        <v>1193</v>
      </c>
      <c r="G17976" t="s">
        <v>861</v>
      </c>
      <c r="H17976" s="135" t="s">
        <v>2436</v>
      </c>
      <c r="I17976" t="s">
        <v>1454</v>
      </c>
      <c r="J17976" s="20">
        <v>18</v>
      </c>
      <c r="K17976" s="20" t="s">
        <v>9</v>
      </c>
      <c r="L17976" t="s">
        <v>1463</v>
      </c>
      <c r="M17976" s="20">
        <v>4.32</v>
      </c>
      <c r="N17976" s="20">
        <v>5.68</v>
      </c>
      <c r="AE17976">
        <f t="shared" si="280"/>
        <v>2014</v>
      </c>
    </row>
    <row r="17977" spans="1:31" x14ac:dyDescent="0.25">
      <c r="A17977" s="7">
        <v>17974</v>
      </c>
      <c r="B17977" s="8">
        <v>41664</v>
      </c>
      <c r="C17977" t="s">
        <v>3</v>
      </c>
      <c r="D17977" t="s">
        <v>1155</v>
      </c>
      <c r="E17977" t="s">
        <v>9</v>
      </c>
      <c r="F17977" t="s">
        <v>1145</v>
      </c>
      <c r="G17977" t="s">
        <v>929</v>
      </c>
      <c r="H17977" s="135" t="s">
        <v>2678</v>
      </c>
      <c r="I17977" t="s">
        <v>1454</v>
      </c>
      <c r="J17977" s="20">
        <v>2</v>
      </c>
      <c r="K17977" s="20" t="s">
        <v>1465</v>
      </c>
      <c r="L17977" t="s">
        <v>1466</v>
      </c>
      <c r="M17977" s="20">
        <v>0.5</v>
      </c>
      <c r="N17977" s="20">
        <v>0.5</v>
      </c>
      <c r="AE17977">
        <f t="shared" si="280"/>
        <v>2014</v>
      </c>
    </row>
    <row r="17978" spans="1:31" x14ac:dyDescent="0.25">
      <c r="A17978" s="7">
        <v>17975</v>
      </c>
      <c r="B17978" s="8">
        <v>41664</v>
      </c>
      <c r="C17978" t="s">
        <v>3</v>
      </c>
      <c r="D17978" t="s">
        <v>543</v>
      </c>
      <c r="E17978" t="s">
        <v>9</v>
      </c>
      <c r="F17978" t="s">
        <v>667</v>
      </c>
      <c r="G17978" t="s">
        <v>929</v>
      </c>
      <c r="H17978" s="9" t="s">
        <v>2725</v>
      </c>
      <c r="I17978" t="s">
        <v>1454</v>
      </c>
      <c r="J17978" s="20">
        <v>45</v>
      </c>
      <c r="K17978" s="20" t="s">
        <v>3</v>
      </c>
      <c r="L17978" t="s">
        <v>1464</v>
      </c>
      <c r="M17978" s="20">
        <v>13.6</v>
      </c>
      <c r="N17978" s="20">
        <v>9.9</v>
      </c>
      <c r="AE17978">
        <f t="shared" si="280"/>
        <v>2014</v>
      </c>
    </row>
    <row r="17979" spans="1:31" x14ac:dyDescent="0.25">
      <c r="A17979" s="7">
        <v>17976</v>
      </c>
      <c r="B17979" s="8">
        <v>41665</v>
      </c>
      <c r="C17979" t="s">
        <v>3</v>
      </c>
      <c r="D17979" t="s">
        <v>1203</v>
      </c>
      <c r="E17979" t="s">
        <v>9</v>
      </c>
      <c r="F17979" t="s">
        <v>338</v>
      </c>
      <c r="G17979" t="s">
        <v>14</v>
      </c>
      <c r="H17979" s="135" t="s">
        <v>1532</v>
      </c>
      <c r="I17979" t="s">
        <v>1454</v>
      </c>
      <c r="J17979" s="20">
        <v>36</v>
      </c>
      <c r="K17979" s="20" t="s">
        <v>3</v>
      </c>
      <c r="L17979" t="s">
        <v>1463</v>
      </c>
      <c r="M17979" s="20">
        <v>10.36</v>
      </c>
      <c r="N17979" s="20">
        <v>8.64</v>
      </c>
      <c r="AE17979">
        <f t="shared" si="280"/>
        <v>2014</v>
      </c>
    </row>
    <row r="17980" spans="1:31" x14ac:dyDescent="0.25">
      <c r="A17980" s="7">
        <v>17977</v>
      </c>
      <c r="B17980" s="8">
        <v>41665</v>
      </c>
      <c r="C17980" t="s">
        <v>3</v>
      </c>
      <c r="D17980" t="s">
        <v>1186</v>
      </c>
      <c r="E17980" t="s">
        <v>9</v>
      </c>
      <c r="F17980" t="s">
        <v>1203</v>
      </c>
      <c r="G17980" t="s">
        <v>14</v>
      </c>
      <c r="H17980" s="135" t="s">
        <v>1517</v>
      </c>
      <c r="I17980" t="s">
        <v>1455</v>
      </c>
      <c r="J17980" s="20">
        <v>10</v>
      </c>
      <c r="K17980" s="20" t="s">
        <v>1465</v>
      </c>
      <c r="L17980" t="s">
        <v>1466</v>
      </c>
      <c r="M17980" s="20">
        <v>1.25</v>
      </c>
      <c r="N17980" s="20">
        <v>1.25</v>
      </c>
      <c r="AE17980">
        <f t="shared" si="280"/>
        <v>2014</v>
      </c>
    </row>
    <row r="17981" spans="1:31" x14ac:dyDescent="0.25">
      <c r="A17981" s="7">
        <v>17978</v>
      </c>
      <c r="B17981" s="8">
        <v>41665</v>
      </c>
      <c r="C17981" t="s">
        <v>3</v>
      </c>
      <c r="D17981" t="s">
        <v>104</v>
      </c>
      <c r="E17981" t="s">
        <v>9</v>
      </c>
      <c r="F17981" t="s">
        <v>665</v>
      </c>
      <c r="G17981" t="s">
        <v>929</v>
      </c>
      <c r="H17981" s="135" t="s">
        <v>3257</v>
      </c>
      <c r="I17981" t="s">
        <v>1454</v>
      </c>
      <c r="J17981" s="20">
        <v>66</v>
      </c>
      <c r="K17981" s="20" t="s">
        <v>3</v>
      </c>
      <c r="L17981" t="s">
        <v>1464</v>
      </c>
      <c r="M17981" s="20">
        <v>19.48</v>
      </c>
      <c r="N17981" s="20">
        <v>14.52</v>
      </c>
      <c r="AE17981">
        <f t="shared" si="280"/>
        <v>2014</v>
      </c>
    </row>
    <row r="17982" spans="1:31" x14ac:dyDescent="0.25">
      <c r="A17982" s="7">
        <v>17979</v>
      </c>
      <c r="B17982" s="8">
        <v>41666</v>
      </c>
      <c r="C17982" t="s">
        <v>3</v>
      </c>
      <c r="D17982" t="s">
        <v>1155</v>
      </c>
      <c r="E17982" t="s">
        <v>9</v>
      </c>
      <c r="F17982" t="s">
        <v>1153</v>
      </c>
      <c r="G17982" t="s">
        <v>11</v>
      </c>
      <c r="H17982" s="135" t="s">
        <v>1505</v>
      </c>
      <c r="I17982" t="s">
        <v>1454</v>
      </c>
      <c r="J17982" s="20">
        <v>30</v>
      </c>
      <c r="K17982" s="20" t="s">
        <v>9</v>
      </c>
      <c r="L17982" t="s">
        <v>1463</v>
      </c>
      <c r="M17982" s="20">
        <v>7.2</v>
      </c>
      <c r="N17982" s="20">
        <v>8.8000000000000007</v>
      </c>
      <c r="AE17982">
        <f t="shared" si="280"/>
        <v>2014</v>
      </c>
    </row>
    <row r="17983" spans="1:31" x14ac:dyDescent="0.25">
      <c r="A17983" s="7">
        <v>17980</v>
      </c>
      <c r="B17983" s="8">
        <v>41666</v>
      </c>
      <c r="C17983" t="s">
        <v>3</v>
      </c>
      <c r="D17983" t="s">
        <v>1113</v>
      </c>
      <c r="E17983" t="s">
        <v>9</v>
      </c>
      <c r="F17983" s="15" t="s">
        <v>28</v>
      </c>
      <c r="G17983" t="s">
        <v>11</v>
      </c>
      <c r="H17983" s="135" t="s">
        <v>1531</v>
      </c>
      <c r="I17983" t="s">
        <v>1458</v>
      </c>
      <c r="J17983" s="20">
        <v>1</v>
      </c>
      <c r="K17983" s="20" t="s">
        <v>1465</v>
      </c>
      <c r="L17983" t="s">
        <v>1466</v>
      </c>
      <c r="M17983" s="20">
        <v>10</v>
      </c>
      <c r="N17983" s="20">
        <v>30</v>
      </c>
      <c r="AE17983">
        <f t="shared" si="280"/>
        <v>2014</v>
      </c>
    </row>
    <row r="17984" spans="1:31" x14ac:dyDescent="0.25">
      <c r="A17984" s="7">
        <v>17981</v>
      </c>
      <c r="B17984" s="8">
        <v>41667</v>
      </c>
      <c r="C17984" t="s">
        <v>3</v>
      </c>
      <c r="D17984" t="s">
        <v>543</v>
      </c>
      <c r="E17984" t="s">
        <v>9</v>
      </c>
      <c r="F17984" t="s">
        <v>767</v>
      </c>
      <c r="G17984" t="s">
        <v>929</v>
      </c>
      <c r="H17984" s="135" t="s">
        <v>2713</v>
      </c>
      <c r="I17984" t="s">
        <v>1454</v>
      </c>
      <c r="J17984" s="20">
        <v>60</v>
      </c>
      <c r="K17984" s="20" t="s">
        <v>3</v>
      </c>
      <c r="L17984" t="s">
        <v>1464</v>
      </c>
      <c r="M17984" s="20">
        <v>17.8</v>
      </c>
      <c r="N17984" s="20">
        <v>13.2</v>
      </c>
      <c r="AE17984">
        <f t="shared" si="280"/>
        <v>2014</v>
      </c>
    </row>
    <row r="17985" spans="1:31" x14ac:dyDescent="0.25">
      <c r="A17985" s="7">
        <v>17982</v>
      </c>
      <c r="B17985" s="8">
        <v>41667</v>
      </c>
      <c r="C17985" t="s">
        <v>3</v>
      </c>
      <c r="D17985" t="s">
        <v>766</v>
      </c>
      <c r="E17985" t="s">
        <v>9</v>
      </c>
      <c r="F17985" t="s">
        <v>698</v>
      </c>
      <c r="G17985" t="s">
        <v>895</v>
      </c>
      <c r="H17985" s="135" t="s">
        <v>1496</v>
      </c>
      <c r="I17985" t="s">
        <v>1454</v>
      </c>
      <c r="J17985" s="20">
        <v>12</v>
      </c>
      <c r="K17985" s="20" t="s">
        <v>3</v>
      </c>
      <c r="L17985" t="s">
        <v>1464</v>
      </c>
      <c r="M17985" s="20">
        <v>4.3599999999999994</v>
      </c>
      <c r="N17985" s="20">
        <v>2.64</v>
      </c>
      <c r="AE17985">
        <f t="shared" si="280"/>
        <v>2014</v>
      </c>
    </row>
    <row r="17986" spans="1:31" x14ac:dyDescent="0.25">
      <c r="A17986" s="7">
        <v>17983</v>
      </c>
      <c r="B17986" s="8">
        <v>41668</v>
      </c>
      <c r="C17986" t="s">
        <v>3</v>
      </c>
      <c r="D17986" t="s">
        <v>943</v>
      </c>
      <c r="E17986" t="s">
        <v>9</v>
      </c>
      <c r="F17986" t="s">
        <v>667</v>
      </c>
      <c r="G17986" t="s">
        <v>648</v>
      </c>
      <c r="H17986" s="135" t="s">
        <v>2041</v>
      </c>
      <c r="I17986" t="s">
        <v>1454</v>
      </c>
      <c r="J17986" s="20">
        <v>33</v>
      </c>
      <c r="K17986" s="20" t="s">
        <v>9</v>
      </c>
      <c r="L17986" t="s">
        <v>1464</v>
      </c>
      <c r="M17986" s="20">
        <v>7.26</v>
      </c>
      <c r="N17986" s="20">
        <v>10.24</v>
      </c>
      <c r="AE17986">
        <f t="shared" si="280"/>
        <v>2014</v>
      </c>
    </row>
    <row r="17987" spans="1:31" x14ac:dyDescent="0.25">
      <c r="A17987" s="7">
        <v>17984</v>
      </c>
      <c r="B17987" s="8">
        <v>41668</v>
      </c>
      <c r="C17987" t="s">
        <v>3</v>
      </c>
      <c r="D17987" t="s">
        <v>1032</v>
      </c>
      <c r="E17987" t="s">
        <v>9</v>
      </c>
      <c r="F17987" t="s">
        <v>304</v>
      </c>
      <c r="G17987" t="s">
        <v>929</v>
      </c>
      <c r="H17987" s="135" t="s">
        <v>2771</v>
      </c>
      <c r="I17987" t="s">
        <v>1455</v>
      </c>
      <c r="J17987" s="20">
        <v>10</v>
      </c>
      <c r="K17987" s="20" t="s">
        <v>1465</v>
      </c>
      <c r="L17987" t="s">
        <v>1466</v>
      </c>
      <c r="M17987" s="20">
        <v>1.25</v>
      </c>
      <c r="N17987" s="20">
        <v>1.25</v>
      </c>
      <c r="AE17987">
        <f t="shared" si="280"/>
        <v>2014</v>
      </c>
    </row>
    <row r="17988" spans="1:31" x14ac:dyDescent="0.25">
      <c r="A17988" s="7">
        <v>17985</v>
      </c>
      <c r="B17988" s="8">
        <v>41668</v>
      </c>
      <c r="C17988" t="s">
        <v>3</v>
      </c>
      <c r="D17988" t="s">
        <v>1188</v>
      </c>
      <c r="E17988" t="s">
        <v>9</v>
      </c>
      <c r="F17988" t="s">
        <v>1156</v>
      </c>
      <c r="G17988" t="s">
        <v>17</v>
      </c>
      <c r="H17988" s="135" t="s">
        <v>1504</v>
      </c>
      <c r="I17988" t="s">
        <v>1454</v>
      </c>
      <c r="J17988" s="20">
        <v>10</v>
      </c>
      <c r="K17988" s="20" t="s">
        <v>1465</v>
      </c>
      <c r="L17988" t="s">
        <v>1466</v>
      </c>
      <c r="M17988" s="20">
        <v>2.5</v>
      </c>
      <c r="N17988" s="20">
        <v>2.5</v>
      </c>
      <c r="AE17988">
        <f t="shared" ref="AE17988:AE18051" si="281">YEAR(B17988)</f>
        <v>2014</v>
      </c>
    </row>
    <row r="17989" spans="1:31" x14ac:dyDescent="0.25">
      <c r="A17989" s="7">
        <v>17986</v>
      </c>
      <c r="B17989" s="8">
        <v>41668</v>
      </c>
      <c r="C17989" t="s">
        <v>3</v>
      </c>
      <c r="D17989" t="s">
        <v>1188</v>
      </c>
      <c r="E17989" t="s">
        <v>9</v>
      </c>
      <c r="F17989" t="s">
        <v>1156</v>
      </c>
      <c r="G17989" t="s">
        <v>17</v>
      </c>
      <c r="H17989" s="135" t="s">
        <v>1502</v>
      </c>
      <c r="I17989" t="s">
        <v>1454</v>
      </c>
      <c r="J17989" s="20">
        <v>30</v>
      </c>
      <c r="K17989" s="20" t="s">
        <v>9</v>
      </c>
      <c r="L17989" t="s">
        <v>1464</v>
      </c>
      <c r="M17989" s="20">
        <v>6.6</v>
      </c>
      <c r="N17989" s="20">
        <v>9.4</v>
      </c>
      <c r="AE17989">
        <f t="shared" si="281"/>
        <v>2014</v>
      </c>
    </row>
    <row r="17990" spans="1:31" x14ac:dyDescent="0.25">
      <c r="A17990" s="7">
        <v>17987</v>
      </c>
      <c r="B17990" s="8">
        <v>41668</v>
      </c>
      <c r="C17990" t="s">
        <v>3</v>
      </c>
      <c r="D17990" t="s">
        <v>462</v>
      </c>
      <c r="E17990" t="s">
        <v>9</v>
      </c>
      <c r="F17990" t="s">
        <v>860</v>
      </c>
      <c r="G17990" t="s">
        <v>929</v>
      </c>
      <c r="H17990" s="9" t="s">
        <v>2750</v>
      </c>
      <c r="I17990" t="s">
        <v>1454</v>
      </c>
      <c r="J17990" s="20">
        <v>37</v>
      </c>
      <c r="K17990" s="20" t="s">
        <v>9</v>
      </c>
      <c r="L17990" t="s">
        <v>1464</v>
      </c>
      <c r="M17990" s="20">
        <v>8.14</v>
      </c>
      <c r="N17990" s="20">
        <v>11.36</v>
      </c>
      <c r="AE17990">
        <f t="shared" si="281"/>
        <v>2014</v>
      </c>
    </row>
    <row r="17991" spans="1:31" x14ac:dyDescent="0.25">
      <c r="A17991" s="7">
        <v>17988</v>
      </c>
      <c r="B17991" s="8">
        <v>41669</v>
      </c>
      <c r="C17991" t="s">
        <v>3</v>
      </c>
      <c r="D17991" t="s">
        <v>233</v>
      </c>
      <c r="E17991" t="s">
        <v>9</v>
      </c>
      <c r="F17991" t="s">
        <v>543</v>
      </c>
      <c r="G17991" t="s">
        <v>714</v>
      </c>
      <c r="H17991" s="135" t="s">
        <v>1496</v>
      </c>
      <c r="I17991" t="s">
        <v>1454</v>
      </c>
      <c r="J17991" s="20">
        <v>40</v>
      </c>
      <c r="K17991" s="20" t="s">
        <v>3</v>
      </c>
      <c r="L17991" t="s">
        <v>1464</v>
      </c>
      <c r="M17991" s="20">
        <v>12.2</v>
      </c>
      <c r="N17991" s="20">
        <v>8.8000000000000007</v>
      </c>
      <c r="AE17991">
        <f t="shared" si="281"/>
        <v>2014</v>
      </c>
    </row>
    <row r="17992" spans="1:31" x14ac:dyDescent="0.25">
      <c r="A17992" s="7">
        <v>17989</v>
      </c>
      <c r="B17992" s="8">
        <v>41669</v>
      </c>
      <c r="C17992" t="s">
        <v>3</v>
      </c>
      <c r="D17992" t="s">
        <v>1123</v>
      </c>
      <c r="E17992" t="s">
        <v>9</v>
      </c>
      <c r="F17992" t="s">
        <v>860</v>
      </c>
      <c r="G17992" t="s">
        <v>1016</v>
      </c>
      <c r="H17992" s="135" t="s">
        <v>2871</v>
      </c>
      <c r="I17992" t="s">
        <v>1454</v>
      </c>
      <c r="J17992" s="20">
        <v>33</v>
      </c>
      <c r="K17992" s="20" t="s">
        <v>3</v>
      </c>
      <c r="L17992" t="s">
        <v>1464</v>
      </c>
      <c r="M17992" s="20">
        <v>10.24</v>
      </c>
      <c r="N17992" s="20">
        <v>7.26</v>
      </c>
      <c r="AE17992">
        <f t="shared" si="281"/>
        <v>2014</v>
      </c>
    </row>
    <row r="17993" spans="1:31" x14ac:dyDescent="0.25">
      <c r="A17993" s="7">
        <v>17990</v>
      </c>
      <c r="B17993" s="8">
        <v>41670</v>
      </c>
      <c r="C17993" t="s">
        <v>3</v>
      </c>
      <c r="D17993" t="s">
        <v>1203</v>
      </c>
      <c r="E17993" t="s">
        <v>9</v>
      </c>
      <c r="F17993" t="s">
        <v>235</v>
      </c>
      <c r="G17993" t="s">
        <v>11</v>
      </c>
      <c r="H17993" s="135" t="s">
        <v>1509</v>
      </c>
      <c r="I17993" t="s">
        <v>1454</v>
      </c>
      <c r="J17993" s="20">
        <v>32</v>
      </c>
      <c r="K17993" s="20" t="s">
        <v>9</v>
      </c>
      <c r="L17993" t="s">
        <v>1464</v>
      </c>
      <c r="M17993" s="20">
        <v>7.04</v>
      </c>
      <c r="N17993" s="20">
        <v>9.9600000000000009</v>
      </c>
      <c r="AE17993">
        <f t="shared" si="281"/>
        <v>2014</v>
      </c>
    </row>
    <row r="17994" spans="1:31" x14ac:dyDescent="0.25">
      <c r="A17994" s="7">
        <v>17991</v>
      </c>
      <c r="B17994" s="8">
        <v>41671</v>
      </c>
      <c r="C17994" t="s">
        <v>3</v>
      </c>
      <c r="D17994" t="s">
        <v>1157</v>
      </c>
      <c r="E17994" t="s">
        <v>9</v>
      </c>
      <c r="F17994" t="s">
        <v>338</v>
      </c>
      <c r="G17994" t="s">
        <v>1170</v>
      </c>
      <c r="H17994" s="136" t="s">
        <v>3246</v>
      </c>
      <c r="I17994" t="s">
        <v>1454</v>
      </c>
      <c r="J17994" s="20">
        <v>24</v>
      </c>
      <c r="K17994" s="20" t="s">
        <v>3</v>
      </c>
      <c r="L17994" t="s">
        <v>1464</v>
      </c>
      <c r="M17994" s="20">
        <v>7.72</v>
      </c>
      <c r="N17994" s="20">
        <v>5.28</v>
      </c>
      <c r="AE17994">
        <f t="shared" si="281"/>
        <v>2014</v>
      </c>
    </row>
    <row r="17995" spans="1:31" x14ac:dyDescent="0.25">
      <c r="A17995" s="7">
        <v>17992</v>
      </c>
      <c r="B17995" s="8">
        <v>41671</v>
      </c>
      <c r="C17995" t="s">
        <v>3</v>
      </c>
      <c r="D17995" t="s">
        <v>1203</v>
      </c>
      <c r="E17995" t="s">
        <v>9</v>
      </c>
      <c r="F17995" t="s">
        <v>1156</v>
      </c>
      <c r="G17995" t="s">
        <v>14</v>
      </c>
      <c r="H17995" s="135" t="s">
        <v>1501</v>
      </c>
      <c r="I17995" t="s">
        <v>1454</v>
      </c>
      <c r="J17995" s="20">
        <v>29</v>
      </c>
      <c r="K17995" s="20" t="s">
        <v>3</v>
      </c>
      <c r="L17995" t="s">
        <v>1464</v>
      </c>
      <c r="M17995" s="20">
        <v>9.1199999999999992</v>
      </c>
      <c r="N17995" s="20">
        <v>6.38</v>
      </c>
      <c r="AE17995">
        <f t="shared" si="281"/>
        <v>2014</v>
      </c>
    </row>
    <row r="17996" spans="1:31" x14ac:dyDescent="0.25">
      <c r="A17996" s="7">
        <v>17993</v>
      </c>
      <c r="B17996" s="8">
        <v>41671</v>
      </c>
      <c r="C17996" t="s">
        <v>3</v>
      </c>
      <c r="D17996" t="s">
        <v>1203</v>
      </c>
      <c r="E17996" t="s">
        <v>9</v>
      </c>
      <c r="F17996" t="s">
        <v>1195</v>
      </c>
      <c r="G17996" t="s">
        <v>14</v>
      </c>
      <c r="H17996" s="135" t="s">
        <v>1496</v>
      </c>
      <c r="I17996" t="s">
        <v>1455</v>
      </c>
      <c r="J17996" s="20">
        <v>1</v>
      </c>
      <c r="K17996" s="20" t="s">
        <v>1465</v>
      </c>
      <c r="L17996" t="s">
        <v>1466</v>
      </c>
      <c r="M17996" s="20">
        <v>0.125</v>
      </c>
      <c r="N17996" s="20">
        <v>0.125</v>
      </c>
      <c r="AE17996">
        <f t="shared" si="281"/>
        <v>2014</v>
      </c>
    </row>
    <row r="17997" spans="1:31" x14ac:dyDescent="0.25">
      <c r="A17997" s="7">
        <v>17994</v>
      </c>
      <c r="B17997" s="8">
        <v>41671</v>
      </c>
      <c r="C17997" t="s">
        <v>3</v>
      </c>
      <c r="D17997" t="s">
        <v>1157</v>
      </c>
      <c r="E17997" t="s">
        <v>9</v>
      </c>
      <c r="F17997" t="s">
        <v>860</v>
      </c>
      <c r="G17997" t="s">
        <v>929</v>
      </c>
      <c r="H17997" s="135" t="s">
        <v>1496</v>
      </c>
      <c r="I17997" t="s">
        <v>1454</v>
      </c>
      <c r="J17997" s="20">
        <v>17</v>
      </c>
      <c r="K17997" s="20" t="s">
        <v>9</v>
      </c>
      <c r="L17997" t="s">
        <v>1464</v>
      </c>
      <c r="M17997" s="20">
        <v>3.74</v>
      </c>
      <c r="N17997" s="20">
        <v>5.76</v>
      </c>
      <c r="AE17997">
        <f t="shared" si="281"/>
        <v>2014</v>
      </c>
    </row>
    <row r="17998" spans="1:31" x14ac:dyDescent="0.25">
      <c r="A17998" s="7">
        <v>17995</v>
      </c>
      <c r="B17998" s="8">
        <v>41672</v>
      </c>
      <c r="C17998" t="s">
        <v>3</v>
      </c>
      <c r="D17998" t="s">
        <v>1202</v>
      </c>
      <c r="E17998" t="s">
        <v>9</v>
      </c>
      <c r="F17998" t="s">
        <v>1008</v>
      </c>
      <c r="G17998" t="s">
        <v>895</v>
      </c>
      <c r="H17998" s="135" t="s">
        <v>2550</v>
      </c>
      <c r="I17998" t="s">
        <v>1455</v>
      </c>
      <c r="J17998" s="20">
        <v>10</v>
      </c>
      <c r="K17998" s="20" t="s">
        <v>9</v>
      </c>
      <c r="L17998" t="s">
        <v>1464</v>
      </c>
      <c r="M17998" s="20">
        <v>1.1000000000000001</v>
      </c>
      <c r="N17998" s="20">
        <v>1.9</v>
      </c>
      <c r="AE17998">
        <f t="shared" si="281"/>
        <v>2014</v>
      </c>
    </row>
    <row r="17999" spans="1:31" x14ac:dyDescent="0.25">
      <c r="A17999" s="7">
        <v>17996</v>
      </c>
      <c r="B17999" s="8">
        <v>41672</v>
      </c>
      <c r="C17999" t="s">
        <v>3</v>
      </c>
      <c r="D17999" t="s">
        <v>860</v>
      </c>
      <c r="E17999" t="s">
        <v>9</v>
      </c>
      <c r="F17999" t="s">
        <v>1032</v>
      </c>
      <c r="G17999" t="s">
        <v>870</v>
      </c>
      <c r="H17999" s="135" t="s">
        <v>2776</v>
      </c>
      <c r="I17999" t="s">
        <v>1455</v>
      </c>
      <c r="J17999" s="20">
        <v>30</v>
      </c>
      <c r="K17999" s="20" t="s">
        <v>9</v>
      </c>
      <c r="L17999" t="s">
        <v>1463</v>
      </c>
      <c r="M17999" s="20">
        <v>3.6</v>
      </c>
      <c r="N17999" s="20">
        <v>4.4000000000000004</v>
      </c>
      <c r="AE17999">
        <f t="shared" si="281"/>
        <v>2014</v>
      </c>
    </row>
    <row r="18000" spans="1:31" x14ac:dyDescent="0.25">
      <c r="A18000" s="7">
        <v>17997</v>
      </c>
      <c r="B18000" s="8">
        <v>41673</v>
      </c>
      <c r="C18000" t="s">
        <v>3</v>
      </c>
      <c r="D18000" t="s">
        <v>968</v>
      </c>
      <c r="E18000" t="s">
        <v>9</v>
      </c>
      <c r="F18000" t="s">
        <v>805</v>
      </c>
      <c r="G18000" t="s">
        <v>648</v>
      </c>
      <c r="H18000" s="135" t="s">
        <v>1810</v>
      </c>
      <c r="I18000" t="s">
        <v>1454</v>
      </c>
      <c r="J18000" s="20">
        <v>95</v>
      </c>
      <c r="K18000" s="20" t="s">
        <v>1465</v>
      </c>
      <c r="L18000" t="s">
        <v>1466</v>
      </c>
      <c r="M18000" s="20">
        <v>23.75</v>
      </c>
      <c r="N18000" s="20">
        <v>23.75</v>
      </c>
      <c r="AE18000">
        <f t="shared" si="281"/>
        <v>2014</v>
      </c>
    </row>
    <row r="18001" spans="1:31" x14ac:dyDescent="0.25">
      <c r="A18001" s="7">
        <v>17998</v>
      </c>
      <c r="B18001" s="8">
        <v>41673</v>
      </c>
      <c r="C18001" t="s">
        <v>3</v>
      </c>
      <c r="D18001" t="s">
        <v>952</v>
      </c>
      <c r="E18001" t="s">
        <v>9</v>
      </c>
      <c r="F18001" t="s">
        <v>860</v>
      </c>
      <c r="G18001" t="s">
        <v>1016</v>
      </c>
      <c r="H18001" s="135" t="s">
        <v>2860</v>
      </c>
      <c r="I18001" t="s">
        <v>1454</v>
      </c>
      <c r="J18001" s="20">
        <v>16</v>
      </c>
      <c r="K18001" s="20" t="s">
        <v>9</v>
      </c>
      <c r="L18001" t="s">
        <v>1464</v>
      </c>
      <c r="M18001" s="20">
        <v>3.52</v>
      </c>
      <c r="N18001" s="20">
        <v>5.48</v>
      </c>
      <c r="AE18001">
        <f t="shared" si="281"/>
        <v>2014</v>
      </c>
    </row>
    <row r="18002" spans="1:31" x14ac:dyDescent="0.25">
      <c r="A18002" s="7">
        <v>17999</v>
      </c>
      <c r="B18002" s="8">
        <v>41673</v>
      </c>
      <c r="C18002" t="s">
        <v>3</v>
      </c>
      <c r="D18002" t="s">
        <v>1119</v>
      </c>
      <c r="E18002" t="s">
        <v>9</v>
      </c>
      <c r="F18002" t="s">
        <v>860</v>
      </c>
      <c r="G18002" t="s">
        <v>1016</v>
      </c>
      <c r="H18002" s="9" t="s">
        <v>2907</v>
      </c>
      <c r="I18002" t="s">
        <v>1454</v>
      </c>
      <c r="J18002" s="20">
        <v>31</v>
      </c>
      <c r="K18002" s="20" t="s">
        <v>3</v>
      </c>
      <c r="L18002" t="s">
        <v>1463</v>
      </c>
      <c r="M18002" s="20">
        <v>9.06</v>
      </c>
      <c r="N18002" s="20">
        <v>7.44</v>
      </c>
      <c r="AE18002">
        <f t="shared" si="281"/>
        <v>2014</v>
      </c>
    </row>
    <row r="18003" spans="1:31" x14ac:dyDescent="0.25">
      <c r="A18003" s="7">
        <v>18000</v>
      </c>
      <c r="B18003" s="8">
        <v>41673</v>
      </c>
      <c r="C18003" t="s">
        <v>3</v>
      </c>
      <c r="D18003" t="s">
        <v>1060</v>
      </c>
      <c r="E18003" t="s">
        <v>9</v>
      </c>
      <c r="F18003" t="s">
        <v>860</v>
      </c>
      <c r="G18003" t="s">
        <v>895</v>
      </c>
      <c r="H18003" s="135" t="s">
        <v>2590</v>
      </c>
      <c r="I18003" t="s">
        <v>1454</v>
      </c>
      <c r="J18003" s="20">
        <v>56</v>
      </c>
      <c r="K18003" s="20" t="s">
        <v>3</v>
      </c>
      <c r="L18003" t="s">
        <v>1464</v>
      </c>
      <c r="M18003" s="20">
        <v>16.68</v>
      </c>
      <c r="N18003" s="20">
        <v>12.32</v>
      </c>
      <c r="AE18003">
        <f t="shared" si="281"/>
        <v>2014</v>
      </c>
    </row>
    <row r="18004" spans="1:31" x14ac:dyDescent="0.25">
      <c r="A18004" s="7">
        <v>18001</v>
      </c>
      <c r="B18004" s="8">
        <v>41673</v>
      </c>
      <c r="C18004" t="s">
        <v>3</v>
      </c>
      <c r="D18004" t="s">
        <v>1096</v>
      </c>
      <c r="E18004" t="s">
        <v>9</v>
      </c>
      <c r="F18004" t="s">
        <v>285</v>
      </c>
      <c r="G18004" t="s">
        <v>1016</v>
      </c>
      <c r="H18004" s="9" t="s">
        <v>2870</v>
      </c>
      <c r="I18004" t="s">
        <v>1454</v>
      </c>
      <c r="J18004" s="20">
        <v>33</v>
      </c>
      <c r="K18004" s="20" t="s">
        <v>3</v>
      </c>
      <c r="L18004" t="s">
        <v>1464</v>
      </c>
      <c r="M18004" s="20">
        <v>10.24</v>
      </c>
      <c r="N18004" s="20">
        <v>7.26</v>
      </c>
      <c r="AE18004">
        <f t="shared" si="281"/>
        <v>2014</v>
      </c>
    </row>
    <row r="18005" spans="1:31" x14ac:dyDescent="0.25">
      <c r="A18005" s="7">
        <v>18002</v>
      </c>
      <c r="B18005" s="8">
        <v>41673</v>
      </c>
      <c r="C18005" t="s">
        <v>3</v>
      </c>
      <c r="D18005" t="s">
        <v>1108</v>
      </c>
      <c r="E18005" t="s">
        <v>9</v>
      </c>
      <c r="F18005" t="s">
        <v>632</v>
      </c>
      <c r="G18005" t="s">
        <v>929</v>
      </c>
      <c r="H18005" s="135" t="s">
        <v>2807</v>
      </c>
      <c r="I18005" t="s">
        <v>1454</v>
      </c>
      <c r="J18005" s="20">
        <v>17</v>
      </c>
      <c r="K18005" s="20" t="s">
        <v>9</v>
      </c>
      <c r="L18005" t="s">
        <v>1464</v>
      </c>
      <c r="M18005" s="20">
        <v>3.74</v>
      </c>
      <c r="N18005" s="20">
        <v>5.76</v>
      </c>
      <c r="AE18005">
        <f t="shared" si="281"/>
        <v>2014</v>
      </c>
    </row>
    <row r="18006" spans="1:31" x14ac:dyDescent="0.25">
      <c r="A18006" s="7">
        <v>18003</v>
      </c>
      <c r="B18006" s="8">
        <v>41674</v>
      </c>
      <c r="C18006" t="s">
        <v>3</v>
      </c>
      <c r="D18006" t="s">
        <v>1203</v>
      </c>
      <c r="E18006" t="s">
        <v>9</v>
      </c>
      <c r="F18006" t="s">
        <v>411</v>
      </c>
      <c r="G18006" t="s">
        <v>11</v>
      </c>
      <c r="H18006" s="135" t="s">
        <v>1538</v>
      </c>
      <c r="I18006" t="s">
        <v>1455</v>
      </c>
      <c r="J18006" s="20">
        <v>10</v>
      </c>
      <c r="K18006" s="20" t="s">
        <v>9</v>
      </c>
      <c r="L18006" t="s">
        <v>1463</v>
      </c>
      <c r="M18006" s="20">
        <v>1.2</v>
      </c>
      <c r="N18006" s="20">
        <v>1.8</v>
      </c>
      <c r="AE18006">
        <f t="shared" si="281"/>
        <v>2014</v>
      </c>
    </row>
    <row r="18007" spans="1:31" x14ac:dyDescent="0.25">
      <c r="A18007" s="7">
        <v>18004</v>
      </c>
      <c r="B18007" s="8">
        <v>41675</v>
      </c>
      <c r="C18007" t="s">
        <v>3</v>
      </c>
      <c r="D18007" t="s">
        <v>462</v>
      </c>
      <c r="E18007" t="s">
        <v>9</v>
      </c>
      <c r="F18007" t="s">
        <v>1113</v>
      </c>
      <c r="G18007" t="s">
        <v>648</v>
      </c>
      <c r="H18007" s="9" t="s">
        <v>1797</v>
      </c>
      <c r="I18007" t="s">
        <v>1454</v>
      </c>
      <c r="J18007" s="20">
        <v>58</v>
      </c>
      <c r="K18007" s="20" t="s">
        <v>3</v>
      </c>
      <c r="L18007" t="s">
        <v>1464</v>
      </c>
      <c r="M18007" s="20">
        <v>17.239999999999998</v>
      </c>
      <c r="N18007" s="20">
        <v>12.76</v>
      </c>
      <c r="AE18007">
        <f t="shared" si="281"/>
        <v>2014</v>
      </c>
    </row>
    <row r="18008" spans="1:31" x14ac:dyDescent="0.25">
      <c r="A18008" s="7">
        <v>18005</v>
      </c>
      <c r="B18008" s="8">
        <v>41675</v>
      </c>
      <c r="C18008" t="s">
        <v>3</v>
      </c>
      <c r="D18008" t="s">
        <v>1008</v>
      </c>
      <c r="E18008" t="s">
        <v>9</v>
      </c>
      <c r="F18008" t="s">
        <v>259</v>
      </c>
      <c r="G18008" t="s">
        <v>895</v>
      </c>
      <c r="H18008" s="135" t="s">
        <v>2718</v>
      </c>
      <c r="I18008" t="s">
        <v>1456</v>
      </c>
      <c r="J18008" s="20">
        <v>27</v>
      </c>
      <c r="K18008" s="20" t="s">
        <v>1465</v>
      </c>
      <c r="L18008" t="s">
        <v>1466</v>
      </c>
      <c r="M18008" s="20">
        <v>6.75</v>
      </c>
      <c r="N18008" s="20">
        <v>6.75</v>
      </c>
      <c r="O18008" t="s">
        <v>3</v>
      </c>
      <c r="P18008" s="13" t="s">
        <v>265</v>
      </c>
      <c r="Q18008" t="s">
        <v>9</v>
      </c>
      <c r="R18008" t="s">
        <v>1190</v>
      </c>
      <c r="S18008" t="s">
        <v>3</v>
      </c>
      <c r="T18008" t="s">
        <v>107</v>
      </c>
      <c r="U18008" t="s">
        <v>9</v>
      </c>
      <c r="V18008" t="s">
        <v>828</v>
      </c>
      <c r="W18008" t="s">
        <v>9</v>
      </c>
      <c r="X18008" t="s">
        <v>739</v>
      </c>
      <c r="Y18008" t="s">
        <v>1465</v>
      </c>
      <c r="AA18008" t="s">
        <v>1465</v>
      </c>
      <c r="AC18008" t="s">
        <v>1465</v>
      </c>
      <c r="AE18008">
        <f t="shared" si="281"/>
        <v>2014</v>
      </c>
    </row>
    <row r="18009" spans="1:31" x14ac:dyDescent="0.25">
      <c r="A18009" s="7">
        <v>18006</v>
      </c>
      <c r="B18009" s="8">
        <v>41675</v>
      </c>
      <c r="C18009" t="s">
        <v>3</v>
      </c>
      <c r="D18009" t="s">
        <v>104</v>
      </c>
      <c r="E18009" t="s">
        <v>9</v>
      </c>
      <c r="F18009" t="s">
        <v>810</v>
      </c>
      <c r="G18009" t="s">
        <v>1016</v>
      </c>
      <c r="H18009" s="9" t="s">
        <v>3258</v>
      </c>
      <c r="I18009" t="s">
        <v>1454</v>
      </c>
      <c r="J18009" s="20">
        <v>12</v>
      </c>
      <c r="K18009" s="20" t="s">
        <v>1465</v>
      </c>
      <c r="L18009" t="s">
        <v>1466</v>
      </c>
      <c r="M18009" s="20">
        <v>3</v>
      </c>
      <c r="N18009" s="20">
        <v>3</v>
      </c>
      <c r="AE18009">
        <f t="shared" si="281"/>
        <v>2014</v>
      </c>
    </row>
    <row r="18010" spans="1:31" x14ac:dyDescent="0.25">
      <c r="A18010" s="7">
        <v>18007</v>
      </c>
      <c r="B18010" s="8">
        <v>41676</v>
      </c>
      <c r="C18010" t="s">
        <v>3</v>
      </c>
      <c r="D18010" t="s">
        <v>1195</v>
      </c>
      <c r="E18010" t="s">
        <v>9</v>
      </c>
      <c r="F18010" t="s">
        <v>1189</v>
      </c>
      <c r="G18010" t="s">
        <v>65</v>
      </c>
      <c r="H18010" s="135" t="s">
        <v>1496</v>
      </c>
      <c r="I18010" t="s">
        <v>1454</v>
      </c>
      <c r="J18010" s="20">
        <v>15</v>
      </c>
      <c r="K18010" s="20" t="s">
        <v>9</v>
      </c>
      <c r="L18010" t="s">
        <v>1464</v>
      </c>
      <c r="M18010" s="20">
        <v>3.3</v>
      </c>
      <c r="N18010" s="20">
        <v>5.2</v>
      </c>
      <c r="AE18010">
        <f t="shared" si="281"/>
        <v>2014</v>
      </c>
    </row>
    <row r="18011" spans="1:31" x14ac:dyDescent="0.25">
      <c r="A18011" s="7">
        <v>18008</v>
      </c>
      <c r="B18011" s="8">
        <v>41676</v>
      </c>
      <c r="C18011" t="s">
        <v>3</v>
      </c>
      <c r="D18011" t="s">
        <v>1157</v>
      </c>
      <c r="E18011" t="s">
        <v>9</v>
      </c>
      <c r="F18011" t="s">
        <v>860</v>
      </c>
      <c r="G18011" t="s">
        <v>929</v>
      </c>
      <c r="H18011" s="135" t="s">
        <v>1496</v>
      </c>
      <c r="I18011" t="s">
        <v>1454</v>
      </c>
      <c r="J18011" s="20">
        <v>11</v>
      </c>
      <c r="K18011" s="20" t="s">
        <v>1465</v>
      </c>
      <c r="L18011" t="s">
        <v>1466</v>
      </c>
      <c r="M18011" s="20">
        <v>2.75</v>
      </c>
      <c r="N18011" s="20">
        <v>2.75</v>
      </c>
      <c r="AE18011">
        <f t="shared" si="281"/>
        <v>2014</v>
      </c>
    </row>
    <row r="18012" spans="1:31" x14ac:dyDescent="0.25">
      <c r="A18012" s="7">
        <v>18009</v>
      </c>
      <c r="B18012" s="8">
        <v>41676</v>
      </c>
      <c r="C18012" t="s">
        <v>3</v>
      </c>
      <c r="D18012" t="s">
        <v>543</v>
      </c>
      <c r="E18012" t="s">
        <v>9</v>
      </c>
      <c r="F18012" t="s">
        <v>427</v>
      </c>
      <c r="G18012" t="s">
        <v>648</v>
      </c>
      <c r="H18012" s="136" t="s">
        <v>1496</v>
      </c>
      <c r="I18012" t="s">
        <v>1454</v>
      </c>
      <c r="J18012" s="20">
        <v>9</v>
      </c>
      <c r="K18012" s="20" t="s">
        <v>9</v>
      </c>
      <c r="L18012" t="s">
        <v>1464</v>
      </c>
      <c r="M18012" s="20">
        <v>1.98</v>
      </c>
      <c r="N18012" s="20">
        <v>3.52</v>
      </c>
      <c r="AE18012">
        <f t="shared" si="281"/>
        <v>2014</v>
      </c>
    </row>
    <row r="18013" spans="1:31" x14ac:dyDescent="0.25">
      <c r="A18013" s="7">
        <v>18010</v>
      </c>
      <c r="B18013" s="8">
        <v>41676</v>
      </c>
      <c r="C18013" t="s">
        <v>3</v>
      </c>
      <c r="D18013" t="s">
        <v>518</v>
      </c>
      <c r="E18013" t="s">
        <v>9</v>
      </c>
      <c r="F18013" t="s">
        <v>833</v>
      </c>
      <c r="G18013" t="s">
        <v>569</v>
      </c>
      <c r="H18013" s="9" t="s">
        <v>2571</v>
      </c>
      <c r="I18013" t="s">
        <v>1454</v>
      </c>
      <c r="J18013" s="20">
        <v>17</v>
      </c>
      <c r="K18013" s="20" t="s">
        <v>3</v>
      </c>
      <c r="L18013" t="s">
        <v>1464</v>
      </c>
      <c r="M18013" s="20">
        <v>5.76</v>
      </c>
      <c r="N18013" s="20">
        <v>3.74</v>
      </c>
      <c r="AE18013">
        <f t="shared" si="281"/>
        <v>2014</v>
      </c>
    </row>
    <row r="18014" spans="1:31" x14ac:dyDescent="0.25">
      <c r="A18014" s="7">
        <v>18011</v>
      </c>
      <c r="B18014" s="8">
        <v>41678</v>
      </c>
      <c r="C18014" t="s">
        <v>3</v>
      </c>
      <c r="D18014" t="s">
        <v>543</v>
      </c>
      <c r="E18014" t="s">
        <v>9</v>
      </c>
      <c r="F18014" t="s">
        <v>521</v>
      </c>
      <c r="G18014" t="s">
        <v>648</v>
      </c>
      <c r="H18014" s="9" t="s">
        <v>1797</v>
      </c>
      <c r="I18014" t="s">
        <v>1454</v>
      </c>
      <c r="J18014" s="20">
        <v>73</v>
      </c>
      <c r="K18014" s="20" t="s">
        <v>9</v>
      </c>
      <c r="L18014" t="s">
        <v>1464</v>
      </c>
      <c r="M18014" s="20">
        <v>16.059999999999999</v>
      </c>
      <c r="N18014" s="20">
        <v>21.44</v>
      </c>
      <c r="AE18014">
        <f t="shared" si="281"/>
        <v>2014</v>
      </c>
    </row>
    <row r="18015" spans="1:31" x14ac:dyDescent="0.25">
      <c r="A18015" s="7">
        <v>18012</v>
      </c>
      <c r="B18015" s="8">
        <v>41678</v>
      </c>
      <c r="C18015" t="s">
        <v>3</v>
      </c>
      <c r="D18015" t="s">
        <v>1113</v>
      </c>
      <c r="E18015" t="s">
        <v>9</v>
      </c>
      <c r="F18015" t="s">
        <v>1204</v>
      </c>
      <c r="G18015" t="s">
        <v>11</v>
      </c>
      <c r="H18015" s="135" t="s">
        <v>1531</v>
      </c>
      <c r="I18015" t="s">
        <v>1458</v>
      </c>
      <c r="J18015" s="20">
        <v>12</v>
      </c>
      <c r="K18015" s="20" t="s">
        <v>3</v>
      </c>
      <c r="L18015" t="s">
        <v>1463</v>
      </c>
      <c r="M18015" s="20">
        <v>10</v>
      </c>
      <c r="N18015" s="20">
        <v>30</v>
      </c>
      <c r="AE18015">
        <f t="shared" si="281"/>
        <v>2014</v>
      </c>
    </row>
    <row r="18016" spans="1:31" x14ac:dyDescent="0.25">
      <c r="A18016" s="7">
        <v>18013</v>
      </c>
      <c r="B18016" s="8">
        <v>41679</v>
      </c>
      <c r="C18016" t="s">
        <v>3</v>
      </c>
      <c r="D18016" t="s">
        <v>1008</v>
      </c>
      <c r="E18016" t="s">
        <v>9</v>
      </c>
      <c r="F18016" t="s">
        <v>904</v>
      </c>
      <c r="G18016" t="s">
        <v>648</v>
      </c>
      <c r="H18016" s="135" t="s">
        <v>1795</v>
      </c>
      <c r="I18016" t="s">
        <v>1454</v>
      </c>
      <c r="J18016" s="20">
        <v>44</v>
      </c>
      <c r="K18016" s="20" t="s">
        <v>9</v>
      </c>
      <c r="L18016" t="s">
        <v>1463</v>
      </c>
      <c r="M18016" s="20">
        <v>10.56</v>
      </c>
      <c r="N18016" s="20">
        <v>12.44</v>
      </c>
      <c r="AE18016">
        <f t="shared" si="281"/>
        <v>2014</v>
      </c>
    </row>
    <row r="18017" spans="1:31" x14ac:dyDescent="0.25">
      <c r="A18017" s="7">
        <v>18014</v>
      </c>
      <c r="B18017" s="8">
        <v>41679</v>
      </c>
      <c r="C18017" t="s">
        <v>3</v>
      </c>
      <c r="D18017" t="s">
        <v>577</v>
      </c>
      <c r="E18017" t="s">
        <v>9</v>
      </c>
      <c r="F18017" t="s">
        <v>338</v>
      </c>
      <c r="G18017" t="s">
        <v>14</v>
      </c>
      <c r="H18017" s="135" t="s">
        <v>1530</v>
      </c>
      <c r="I18017" t="s">
        <v>1454</v>
      </c>
      <c r="J18017" s="20">
        <v>7</v>
      </c>
      <c r="K18017" s="20" t="s">
        <v>3</v>
      </c>
      <c r="L18017" t="s">
        <v>1464</v>
      </c>
      <c r="M18017" s="20">
        <v>2.96</v>
      </c>
      <c r="N18017" s="20">
        <v>1.54</v>
      </c>
      <c r="AE18017">
        <f t="shared" si="281"/>
        <v>2014</v>
      </c>
    </row>
    <row r="18018" spans="1:31" x14ac:dyDescent="0.25">
      <c r="A18018" s="7">
        <v>18015</v>
      </c>
      <c r="B18018" s="8">
        <v>41680</v>
      </c>
      <c r="C18018" t="s">
        <v>3</v>
      </c>
      <c r="D18018" t="s">
        <v>1203</v>
      </c>
      <c r="E18018" t="s">
        <v>9</v>
      </c>
      <c r="F18018" t="s">
        <v>1156</v>
      </c>
      <c r="G18018" t="s">
        <v>17</v>
      </c>
      <c r="H18018" s="135" t="s">
        <v>1568</v>
      </c>
      <c r="I18018" t="s">
        <v>1454</v>
      </c>
      <c r="J18018" s="20">
        <v>40</v>
      </c>
      <c r="K18018" s="20" t="s">
        <v>1465</v>
      </c>
      <c r="L18018" t="s">
        <v>1466</v>
      </c>
      <c r="M18018" s="20">
        <v>10</v>
      </c>
      <c r="N18018" s="20">
        <v>10</v>
      </c>
      <c r="AE18018">
        <f t="shared" si="281"/>
        <v>2014</v>
      </c>
    </row>
    <row r="18019" spans="1:31" x14ac:dyDescent="0.25">
      <c r="A18019" s="7">
        <v>18016</v>
      </c>
      <c r="B18019" s="8">
        <v>41681</v>
      </c>
      <c r="C18019" t="s">
        <v>3</v>
      </c>
      <c r="D18019" t="s">
        <v>462</v>
      </c>
      <c r="E18019" t="s">
        <v>9</v>
      </c>
      <c r="F18019" t="s">
        <v>687</v>
      </c>
      <c r="G18019" t="s">
        <v>929</v>
      </c>
      <c r="H18019" s="135" t="s">
        <v>2728</v>
      </c>
      <c r="I18019" t="s">
        <v>1454</v>
      </c>
      <c r="J18019" s="20">
        <v>10</v>
      </c>
      <c r="K18019" s="20" t="s">
        <v>1465</v>
      </c>
      <c r="L18019" t="s">
        <v>1466</v>
      </c>
      <c r="M18019" s="20">
        <v>2.5</v>
      </c>
      <c r="N18019" s="20">
        <v>2.5</v>
      </c>
      <c r="AE18019">
        <f t="shared" si="281"/>
        <v>2014</v>
      </c>
    </row>
    <row r="18020" spans="1:31" x14ac:dyDescent="0.25">
      <c r="A18020" s="7">
        <v>18017</v>
      </c>
      <c r="B18020" s="8">
        <v>41681</v>
      </c>
      <c r="C18020" t="s">
        <v>3</v>
      </c>
      <c r="D18020" t="s">
        <v>168</v>
      </c>
      <c r="E18020" t="s">
        <v>9</v>
      </c>
      <c r="F18020" t="s">
        <v>1156</v>
      </c>
      <c r="G18020" t="s">
        <v>11</v>
      </c>
      <c r="H18020" s="135" t="s">
        <v>1505</v>
      </c>
      <c r="I18020" t="s">
        <v>1454</v>
      </c>
      <c r="J18020" s="20">
        <v>10</v>
      </c>
      <c r="K18020" s="20" t="s">
        <v>3</v>
      </c>
      <c r="L18020" t="s">
        <v>1464</v>
      </c>
      <c r="M18020" s="20">
        <v>3.8</v>
      </c>
      <c r="N18020" s="20">
        <v>2.2000000000000002</v>
      </c>
      <c r="AE18020">
        <f t="shared" si="281"/>
        <v>2014</v>
      </c>
    </row>
    <row r="18021" spans="1:31" x14ac:dyDescent="0.25">
      <c r="A18021" s="7">
        <v>18018</v>
      </c>
      <c r="B18021" s="8">
        <v>41683</v>
      </c>
      <c r="C18021" t="s">
        <v>3</v>
      </c>
      <c r="D18021" t="s">
        <v>786</v>
      </c>
      <c r="E18021" t="s">
        <v>9</v>
      </c>
      <c r="F18021" t="s">
        <v>19</v>
      </c>
      <c r="G18021" t="s">
        <v>861</v>
      </c>
      <c r="H18021" s="135" t="s">
        <v>1496</v>
      </c>
      <c r="I18021" t="s">
        <v>1454</v>
      </c>
      <c r="J18021" s="20">
        <v>10</v>
      </c>
      <c r="K18021" s="20" t="s">
        <v>1465</v>
      </c>
      <c r="L18021" t="s">
        <v>1466</v>
      </c>
      <c r="M18021" s="20">
        <v>2.5</v>
      </c>
      <c r="N18021" s="20">
        <v>2.5</v>
      </c>
      <c r="AE18021">
        <f t="shared" si="281"/>
        <v>2014</v>
      </c>
    </row>
    <row r="18022" spans="1:31" x14ac:dyDescent="0.25">
      <c r="A18022" s="7">
        <v>18019</v>
      </c>
      <c r="B18022" s="8">
        <v>41683</v>
      </c>
      <c r="C18022" t="s">
        <v>3</v>
      </c>
      <c r="D18022" t="s">
        <v>1113</v>
      </c>
      <c r="E18022" t="s">
        <v>9</v>
      </c>
      <c r="F18022" t="s">
        <v>1199</v>
      </c>
      <c r="G18022" t="s">
        <v>714</v>
      </c>
      <c r="H18022" s="9" t="s">
        <v>2267</v>
      </c>
      <c r="I18022" t="s">
        <v>1455</v>
      </c>
      <c r="J18022" s="20">
        <v>57</v>
      </c>
      <c r="K18022" s="20" t="s">
        <v>3</v>
      </c>
      <c r="L18022" t="s">
        <v>1463</v>
      </c>
      <c r="M18022" s="20">
        <v>7.91</v>
      </c>
      <c r="N18022" s="20">
        <v>6.84</v>
      </c>
      <c r="AE18022">
        <f t="shared" si="281"/>
        <v>2014</v>
      </c>
    </row>
    <row r="18023" spans="1:31" x14ac:dyDescent="0.25">
      <c r="A18023" s="7">
        <v>18020</v>
      </c>
      <c r="B18023" s="8">
        <v>41683</v>
      </c>
      <c r="C18023" t="s">
        <v>3</v>
      </c>
      <c r="D18023" t="s">
        <v>104</v>
      </c>
      <c r="E18023" t="s">
        <v>9</v>
      </c>
      <c r="F18023" t="s">
        <v>844</v>
      </c>
      <c r="G18023" t="s">
        <v>14</v>
      </c>
      <c r="H18023" s="135" t="s">
        <v>1496</v>
      </c>
      <c r="I18023" t="s">
        <v>1454</v>
      </c>
      <c r="J18023" s="20">
        <v>32</v>
      </c>
      <c r="K18023" s="20" t="s">
        <v>3</v>
      </c>
      <c r="L18023" t="s">
        <v>1464</v>
      </c>
      <c r="M18023" s="20">
        <v>9.9600000000000009</v>
      </c>
      <c r="N18023" s="20">
        <v>7.04</v>
      </c>
      <c r="AE18023">
        <f t="shared" si="281"/>
        <v>2014</v>
      </c>
    </row>
    <row r="18024" spans="1:31" x14ac:dyDescent="0.25">
      <c r="A18024" s="7">
        <v>18021</v>
      </c>
      <c r="B18024" s="8">
        <v>41683</v>
      </c>
      <c r="C18024" t="s">
        <v>3</v>
      </c>
      <c r="D18024" t="s">
        <v>779</v>
      </c>
      <c r="E18024" t="s">
        <v>9</v>
      </c>
      <c r="F18024" t="s">
        <v>844</v>
      </c>
      <c r="G18024" t="s">
        <v>633</v>
      </c>
      <c r="H18024" s="135" t="s">
        <v>1496</v>
      </c>
      <c r="I18024" t="s">
        <v>1454</v>
      </c>
      <c r="J18024" s="20">
        <v>28</v>
      </c>
      <c r="K18024" s="20" t="s">
        <v>3</v>
      </c>
      <c r="L18024" t="s">
        <v>1464</v>
      </c>
      <c r="M18024" s="20">
        <v>8.84</v>
      </c>
      <c r="N18024" s="20">
        <v>6.16</v>
      </c>
      <c r="AE18024">
        <f t="shared" si="281"/>
        <v>2014</v>
      </c>
    </row>
    <row r="18025" spans="1:31" x14ac:dyDescent="0.25">
      <c r="A18025" s="7">
        <v>18022</v>
      </c>
      <c r="B18025" s="8">
        <v>41684</v>
      </c>
      <c r="C18025" t="s">
        <v>3</v>
      </c>
      <c r="D18025" t="s">
        <v>791</v>
      </c>
      <c r="E18025" t="s">
        <v>9</v>
      </c>
      <c r="F18025" t="s">
        <v>787</v>
      </c>
      <c r="G18025" t="s">
        <v>1170</v>
      </c>
      <c r="H18025" s="135" t="s">
        <v>1496</v>
      </c>
      <c r="I18025" t="s">
        <v>1455</v>
      </c>
      <c r="J18025" s="20">
        <v>20</v>
      </c>
      <c r="K18025" s="20" t="s">
        <v>3</v>
      </c>
      <c r="L18025" t="s">
        <v>1464</v>
      </c>
      <c r="M18025" s="20">
        <v>3.3</v>
      </c>
      <c r="N18025" s="20">
        <v>2.2000000000000002</v>
      </c>
      <c r="AE18025">
        <f t="shared" si="281"/>
        <v>2014</v>
      </c>
    </row>
    <row r="18026" spans="1:31" x14ac:dyDescent="0.25">
      <c r="A18026" s="7">
        <v>18023</v>
      </c>
      <c r="B18026" s="8">
        <v>41685</v>
      </c>
      <c r="C18026" t="s">
        <v>3</v>
      </c>
      <c r="D18026" t="s">
        <v>1157</v>
      </c>
      <c r="E18026" t="s">
        <v>9</v>
      </c>
      <c r="F18026" t="s">
        <v>338</v>
      </c>
      <c r="G18026" t="s">
        <v>648</v>
      </c>
      <c r="H18026" s="135" t="s">
        <v>1806</v>
      </c>
      <c r="I18026" t="s">
        <v>1454</v>
      </c>
      <c r="J18026" s="20">
        <v>17</v>
      </c>
      <c r="K18026" s="20" t="s">
        <v>1465</v>
      </c>
      <c r="L18026" t="s">
        <v>1466</v>
      </c>
      <c r="M18026" s="20">
        <v>4.25</v>
      </c>
      <c r="N18026" s="20">
        <v>4.25</v>
      </c>
      <c r="AE18026">
        <f t="shared" si="281"/>
        <v>2014</v>
      </c>
    </row>
    <row r="18027" spans="1:31" x14ac:dyDescent="0.25">
      <c r="A18027" s="7">
        <v>18024</v>
      </c>
      <c r="B18027" s="8">
        <v>41685</v>
      </c>
      <c r="C18027" t="s">
        <v>3</v>
      </c>
      <c r="D18027" t="s">
        <v>518</v>
      </c>
      <c r="E18027" t="s">
        <v>9</v>
      </c>
      <c r="F18027" t="s">
        <v>833</v>
      </c>
      <c r="G18027" t="s">
        <v>569</v>
      </c>
      <c r="H18027" s="9" t="s">
        <v>2282</v>
      </c>
      <c r="I18027" t="s">
        <v>1454</v>
      </c>
      <c r="J18027" s="20">
        <v>12</v>
      </c>
      <c r="K18027" s="20" t="s">
        <v>3</v>
      </c>
      <c r="L18027" t="s">
        <v>1463</v>
      </c>
      <c r="M18027" s="20">
        <v>4.12</v>
      </c>
      <c r="N18027" s="20">
        <v>2.88</v>
      </c>
      <c r="AE18027">
        <f t="shared" si="281"/>
        <v>2014</v>
      </c>
    </row>
    <row r="18028" spans="1:31" x14ac:dyDescent="0.25">
      <c r="A18028" s="7">
        <v>18025</v>
      </c>
      <c r="B18028" s="8">
        <v>41686</v>
      </c>
      <c r="C18028" t="s">
        <v>3</v>
      </c>
      <c r="D18028" t="s">
        <v>1192</v>
      </c>
      <c r="E18028" t="s">
        <v>9</v>
      </c>
      <c r="F18028" t="s">
        <v>91</v>
      </c>
      <c r="G18028" t="s">
        <v>861</v>
      </c>
      <c r="H18028" s="135" t="s">
        <v>2733</v>
      </c>
      <c r="I18028" t="s">
        <v>1454</v>
      </c>
      <c r="J18028" s="20">
        <v>26</v>
      </c>
      <c r="K18028" s="20" t="s">
        <v>9</v>
      </c>
      <c r="L18028" t="s">
        <v>1464</v>
      </c>
      <c r="M18028" s="20">
        <v>5.72</v>
      </c>
      <c r="N18028" s="20">
        <v>8.2800000000000011</v>
      </c>
      <c r="AE18028">
        <f t="shared" si="281"/>
        <v>2014</v>
      </c>
    </row>
    <row r="18029" spans="1:31" x14ac:dyDescent="0.25">
      <c r="A18029" s="7">
        <v>18026</v>
      </c>
      <c r="B18029" s="8">
        <v>41686</v>
      </c>
      <c r="C18029" t="s">
        <v>3</v>
      </c>
      <c r="D18029" t="s">
        <v>104</v>
      </c>
      <c r="E18029" t="s">
        <v>9</v>
      </c>
      <c r="F18029" t="s">
        <v>665</v>
      </c>
      <c r="G18029" t="s">
        <v>714</v>
      </c>
      <c r="H18029" s="135" t="s">
        <v>2028</v>
      </c>
      <c r="I18029" t="s">
        <v>1454</v>
      </c>
      <c r="J18029" s="20">
        <v>49</v>
      </c>
      <c r="K18029" s="20" t="s">
        <v>9</v>
      </c>
      <c r="L18029" t="s">
        <v>1464</v>
      </c>
      <c r="M18029" s="20">
        <v>10.78</v>
      </c>
      <c r="N18029" s="20">
        <v>14.72</v>
      </c>
      <c r="AE18029">
        <f t="shared" si="281"/>
        <v>2014</v>
      </c>
    </row>
    <row r="18030" spans="1:31" x14ac:dyDescent="0.25">
      <c r="A18030" s="7">
        <v>18027</v>
      </c>
      <c r="B18030" s="8">
        <v>41686</v>
      </c>
      <c r="C18030" t="s">
        <v>3</v>
      </c>
      <c r="D18030" t="s">
        <v>787</v>
      </c>
      <c r="E18030" t="s">
        <v>9</v>
      </c>
      <c r="F18030" t="s">
        <v>331</v>
      </c>
      <c r="G18030" t="s">
        <v>648</v>
      </c>
      <c r="H18030" s="135" t="s">
        <v>1833</v>
      </c>
      <c r="I18030" t="s">
        <v>1454</v>
      </c>
      <c r="J18030" s="20">
        <v>4</v>
      </c>
      <c r="K18030" s="20" t="s">
        <v>9</v>
      </c>
      <c r="L18030" t="s">
        <v>1463</v>
      </c>
      <c r="M18030" s="20">
        <v>0.96</v>
      </c>
      <c r="N18030" s="20">
        <v>2.04</v>
      </c>
      <c r="AE18030">
        <f t="shared" si="281"/>
        <v>2014</v>
      </c>
    </row>
    <row r="18031" spans="1:31" x14ac:dyDescent="0.25">
      <c r="A18031" s="7">
        <v>18028</v>
      </c>
      <c r="B18031" s="8">
        <v>41686</v>
      </c>
      <c r="C18031" t="s">
        <v>3</v>
      </c>
      <c r="D18031" t="s">
        <v>577</v>
      </c>
      <c r="E18031" t="s">
        <v>9</v>
      </c>
      <c r="F18031" t="s">
        <v>338</v>
      </c>
      <c r="G18031" t="s">
        <v>648</v>
      </c>
      <c r="H18031" s="136" t="s">
        <v>2038</v>
      </c>
      <c r="I18031" t="s">
        <v>1454</v>
      </c>
      <c r="J18031" s="20">
        <v>4</v>
      </c>
      <c r="K18031" s="20" t="s">
        <v>1465</v>
      </c>
      <c r="L18031" t="s">
        <v>1466</v>
      </c>
      <c r="M18031" s="20">
        <v>1</v>
      </c>
      <c r="N18031" s="20">
        <v>1</v>
      </c>
      <c r="AE18031">
        <f t="shared" si="281"/>
        <v>2014</v>
      </c>
    </row>
    <row r="18032" spans="1:31" x14ac:dyDescent="0.25">
      <c r="A18032" s="7">
        <v>18029</v>
      </c>
      <c r="B18032" s="8">
        <v>41686</v>
      </c>
      <c r="C18032" t="s">
        <v>3</v>
      </c>
      <c r="D18032" t="s">
        <v>779</v>
      </c>
      <c r="E18032" t="s">
        <v>9</v>
      </c>
      <c r="F18032" t="s">
        <v>1140</v>
      </c>
      <c r="G18032" t="s">
        <v>648</v>
      </c>
      <c r="H18032" s="136" t="s">
        <v>1812</v>
      </c>
      <c r="I18032" t="s">
        <v>1454</v>
      </c>
      <c r="J18032" s="20">
        <v>10</v>
      </c>
      <c r="K18032" s="20" t="s">
        <v>3</v>
      </c>
      <c r="L18032" t="s">
        <v>1464</v>
      </c>
      <c r="M18032" s="20">
        <v>3.8</v>
      </c>
      <c r="N18032" s="20">
        <v>2.2000000000000002</v>
      </c>
      <c r="AE18032">
        <f t="shared" si="281"/>
        <v>2014</v>
      </c>
    </row>
    <row r="18033" spans="1:31" x14ac:dyDescent="0.25">
      <c r="A18033" s="7">
        <v>18030</v>
      </c>
      <c r="B18033" s="8">
        <v>41686</v>
      </c>
      <c r="C18033" t="s">
        <v>3</v>
      </c>
      <c r="D18033" t="s">
        <v>202</v>
      </c>
      <c r="E18033" t="s">
        <v>9</v>
      </c>
      <c r="F18033" t="s">
        <v>1156</v>
      </c>
      <c r="G18033" t="s">
        <v>14</v>
      </c>
      <c r="H18033" s="135" t="s">
        <v>1491</v>
      </c>
      <c r="I18033" t="s">
        <v>1454</v>
      </c>
      <c r="J18033" s="20">
        <v>34</v>
      </c>
      <c r="K18033" s="20" t="s">
        <v>3</v>
      </c>
      <c r="L18033" t="s">
        <v>1463</v>
      </c>
      <c r="M18033" s="20">
        <v>9.84</v>
      </c>
      <c r="N18033" s="20">
        <v>8.16</v>
      </c>
      <c r="AE18033">
        <f t="shared" si="281"/>
        <v>2014</v>
      </c>
    </row>
    <row r="18034" spans="1:31" x14ac:dyDescent="0.25">
      <c r="A18034" s="7">
        <v>18031</v>
      </c>
      <c r="B18034" s="8">
        <v>41686</v>
      </c>
      <c r="C18034" t="s">
        <v>3</v>
      </c>
      <c r="D18034" t="s">
        <v>1203</v>
      </c>
      <c r="E18034" t="s">
        <v>9</v>
      </c>
      <c r="F18034" t="s">
        <v>1204</v>
      </c>
      <c r="G18034" t="s">
        <v>65</v>
      </c>
      <c r="H18034" s="135" t="s">
        <v>1496</v>
      </c>
      <c r="I18034" t="s">
        <v>1454</v>
      </c>
      <c r="J18034" s="20">
        <v>1</v>
      </c>
      <c r="K18034" s="20" t="s">
        <v>1465</v>
      </c>
      <c r="L18034" t="s">
        <v>1466</v>
      </c>
      <c r="M18034" s="20">
        <v>0.25</v>
      </c>
      <c r="N18034" s="20">
        <v>0.25</v>
      </c>
      <c r="AE18034">
        <f t="shared" si="281"/>
        <v>2014</v>
      </c>
    </row>
    <row r="18035" spans="1:31" x14ac:dyDescent="0.25">
      <c r="A18035" s="7">
        <v>18032</v>
      </c>
      <c r="B18035" s="8">
        <v>41686</v>
      </c>
      <c r="C18035" t="s">
        <v>3</v>
      </c>
      <c r="D18035" t="s">
        <v>1157</v>
      </c>
      <c r="E18035" t="s">
        <v>9</v>
      </c>
      <c r="F18035" t="s">
        <v>860</v>
      </c>
      <c r="G18035" t="s">
        <v>929</v>
      </c>
      <c r="H18035" s="135" t="s">
        <v>1496</v>
      </c>
      <c r="I18035" t="s">
        <v>1454</v>
      </c>
      <c r="J18035" s="20">
        <v>28</v>
      </c>
      <c r="K18035" s="20" t="s">
        <v>9</v>
      </c>
      <c r="L18035" t="s">
        <v>1464</v>
      </c>
      <c r="M18035" s="20">
        <v>6.16</v>
      </c>
      <c r="N18035" s="20">
        <v>8.84</v>
      </c>
      <c r="AE18035">
        <f t="shared" si="281"/>
        <v>2014</v>
      </c>
    </row>
    <row r="18036" spans="1:31" x14ac:dyDescent="0.25">
      <c r="A18036" s="7">
        <v>18033</v>
      </c>
      <c r="B18036" s="8">
        <v>41686</v>
      </c>
      <c r="C18036" t="s">
        <v>3</v>
      </c>
      <c r="D18036" t="s">
        <v>766</v>
      </c>
      <c r="E18036" t="s">
        <v>9</v>
      </c>
      <c r="F18036" t="s">
        <v>665</v>
      </c>
      <c r="G18036" t="s">
        <v>648</v>
      </c>
      <c r="H18036" s="9" t="s">
        <v>2945</v>
      </c>
      <c r="I18036" t="s">
        <v>1454</v>
      </c>
      <c r="J18036" s="20">
        <v>18</v>
      </c>
      <c r="K18036" s="20" t="s">
        <v>3</v>
      </c>
      <c r="L18036" t="s">
        <v>1464</v>
      </c>
      <c r="M18036" s="20">
        <v>6.04</v>
      </c>
      <c r="N18036" s="20">
        <v>3.96</v>
      </c>
      <c r="AE18036">
        <f t="shared" si="281"/>
        <v>2014</v>
      </c>
    </row>
    <row r="18037" spans="1:31" x14ac:dyDescent="0.25">
      <c r="A18037" s="7">
        <v>18034</v>
      </c>
      <c r="B18037" s="8">
        <v>41687</v>
      </c>
      <c r="C18037" t="s">
        <v>3</v>
      </c>
      <c r="D18037" t="s">
        <v>543</v>
      </c>
      <c r="E18037" t="s">
        <v>9</v>
      </c>
      <c r="F18037" t="s">
        <v>667</v>
      </c>
      <c r="G18037" t="s">
        <v>895</v>
      </c>
      <c r="H18037" s="135" t="s">
        <v>2797</v>
      </c>
      <c r="I18037" t="s">
        <v>1454</v>
      </c>
      <c r="J18037" s="20">
        <v>32</v>
      </c>
      <c r="K18037" s="20" t="s">
        <v>9</v>
      </c>
      <c r="L18037" t="s">
        <v>1464</v>
      </c>
      <c r="M18037" s="20">
        <v>7.04</v>
      </c>
      <c r="N18037" s="20">
        <v>9.9600000000000009</v>
      </c>
      <c r="AE18037">
        <f t="shared" si="281"/>
        <v>2014</v>
      </c>
    </row>
    <row r="18038" spans="1:31" x14ac:dyDescent="0.25">
      <c r="A18038" s="7">
        <v>18035</v>
      </c>
      <c r="B18038" s="8">
        <v>41687</v>
      </c>
      <c r="C18038" t="s">
        <v>3</v>
      </c>
      <c r="D18038" t="s">
        <v>786</v>
      </c>
      <c r="E18038" t="s">
        <v>9</v>
      </c>
      <c r="F18038" t="s">
        <v>1131</v>
      </c>
      <c r="G18038" t="s">
        <v>377</v>
      </c>
      <c r="H18038" s="9" t="s">
        <v>3104</v>
      </c>
      <c r="I18038" t="s">
        <v>1454</v>
      </c>
      <c r="J18038" s="20">
        <v>25</v>
      </c>
      <c r="K18038" s="20" t="s">
        <v>9</v>
      </c>
      <c r="L18038" t="s">
        <v>1464</v>
      </c>
      <c r="M18038" s="20">
        <v>5.5</v>
      </c>
      <c r="N18038" s="20">
        <v>8</v>
      </c>
      <c r="AE18038">
        <f t="shared" si="281"/>
        <v>2014</v>
      </c>
    </row>
    <row r="18039" spans="1:31" x14ac:dyDescent="0.25">
      <c r="A18039" s="7">
        <v>18036</v>
      </c>
      <c r="B18039" s="8">
        <v>41688</v>
      </c>
      <c r="C18039" t="s">
        <v>3</v>
      </c>
      <c r="D18039" t="s">
        <v>1064</v>
      </c>
      <c r="E18039" t="s">
        <v>9</v>
      </c>
      <c r="F18039" t="s">
        <v>1199</v>
      </c>
      <c r="G18039" t="s">
        <v>895</v>
      </c>
      <c r="H18039" s="135" t="s">
        <v>2540</v>
      </c>
      <c r="I18039" t="s">
        <v>1456</v>
      </c>
      <c r="J18039" s="20">
        <v>35</v>
      </c>
      <c r="K18039" s="20" t="s">
        <v>3</v>
      </c>
      <c r="L18039" t="s">
        <v>1464</v>
      </c>
      <c r="M18039" s="20">
        <v>10.8</v>
      </c>
      <c r="N18039" s="20">
        <v>7.7</v>
      </c>
      <c r="O18039" t="s">
        <v>9</v>
      </c>
      <c r="P18039" s="13" t="s">
        <v>1113</v>
      </c>
      <c r="Q18039" t="s">
        <v>3</v>
      </c>
      <c r="R18039" t="s">
        <v>1052</v>
      </c>
      <c r="S18039" t="s">
        <v>1465</v>
      </c>
      <c r="U18039" t="s">
        <v>1465</v>
      </c>
      <c r="W18039" t="s">
        <v>1465</v>
      </c>
      <c r="Y18039" t="s">
        <v>1465</v>
      </c>
      <c r="AA18039" t="s">
        <v>1465</v>
      </c>
      <c r="AC18039" t="s">
        <v>1465</v>
      </c>
      <c r="AE18039">
        <f t="shared" si="281"/>
        <v>2014</v>
      </c>
    </row>
    <row r="18040" spans="1:31" x14ac:dyDescent="0.25">
      <c r="A18040" s="7">
        <v>18037</v>
      </c>
      <c r="B18040" s="8">
        <v>41688</v>
      </c>
      <c r="C18040" t="s">
        <v>3</v>
      </c>
      <c r="D18040" t="s">
        <v>1186</v>
      </c>
      <c r="E18040" t="s">
        <v>9</v>
      </c>
      <c r="F18040" t="s">
        <v>235</v>
      </c>
      <c r="G18040" t="s">
        <v>65</v>
      </c>
      <c r="H18040" s="135" t="s">
        <v>1519</v>
      </c>
      <c r="I18040" t="s">
        <v>1454</v>
      </c>
      <c r="J18040" s="20">
        <v>26</v>
      </c>
      <c r="K18040" s="20" t="s">
        <v>9</v>
      </c>
      <c r="L18040" t="s">
        <v>1464</v>
      </c>
      <c r="M18040" s="20">
        <v>5.72</v>
      </c>
      <c r="N18040" s="20">
        <v>8.2800000000000011</v>
      </c>
      <c r="AE18040">
        <f t="shared" si="281"/>
        <v>2014</v>
      </c>
    </row>
    <row r="18041" spans="1:31" x14ac:dyDescent="0.25">
      <c r="A18041" s="7">
        <v>18038</v>
      </c>
      <c r="B18041" s="8">
        <v>41688</v>
      </c>
      <c r="C18041" t="s">
        <v>3</v>
      </c>
      <c r="D18041" t="s">
        <v>1174</v>
      </c>
      <c r="E18041" t="s">
        <v>9</v>
      </c>
      <c r="F18041" t="s">
        <v>235</v>
      </c>
      <c r="G18041" t="s">
        <v>14</v>
      </c>
      <c r="H18041" s="135" t="s">
        <v>1507</v>
      </c>
      <c r="I18041" t="s">
        <v>1454</v>
      </c>
      <c r="J18041" s="20">
        <v>50</v>
      </c>
      <c r="K18041" s="20" t="s">
        <v>9</v>
      </c>
      <c r="L18041" t="s">
        <v>1464</v>
      </c>
      <c r="M18041" s="20">
        <v>11</v>
      </c>
      <c r="N18041" s="20">
        <v>15</v>
      </c>
      <c r="AE18041">
        <f t="shared" si="281"/>
        <v>2014</v>
      </c>
    </row>
    <row r="18042" spans="1:31" x14ac:dyDescent="0.25">
      <c r="A18042" s="7">
        <v>18039</v>
      </c>
      <c r="B18042" s="8">
        <v>41689</v>
      </c>
      <c r="C18042" t="s">
        <v>3</v>
      </c>
      <c r="D18042" t="s">
        <v>665</v>
      </c>
      <c r="E18042" t="s">
        <v>9</v>
      </c>
      <c r="F18042" t="s">
        <v>974</v>
      </c>
      <c r="G18042" t="s">
        <v>929</v>
      </c>
      <c r="H18042" s="136" t="s">
        <v>2749</v>
      </c>
      <c r="I18042" t="s">
        <v>1454</v>
      </c>
      <c r="J18042" s="20">
        <v>51</v>
      </c>
      <c r="K18042" s="20" t="s">
        <v>3</v>
      </c>
      <c r="L18042" t="s">
        <v>1464</v>
      </c>
      <c r="M18042" s="20">
        <v>15.28</v>
      </c>
      <c r="N18042" s="20">
        <v>11.22</v>
      </c>
      <c r="AE18042">
        <f t="shared" si="281"/>
        <v>2014</v>
      </c>
    </row>
    <row r="18043" spans="1:31" x14ac:dyDescent="0.25">
      <c r="A18043" s="7">
        <v>18040</v>
      </c>
      <c r="B18043" s="8">
        <v>41691</v>
      </c>
      <c r="C18043" t="s">
        <v>3</v>
      </c>
      <c r="D18043" t="s">
        <v>868</v>
      </c>
      <c r="E18043" t="s">
        <v>9</v>
      </c>
      <c r="F18043" t="s">
        <v>1028</v>
      </c>
      <c r="G18043" t="s">
        <v>648</v>
      </c>
      <c r="H18043" s="135" t="s">
        <v>2321</v>
      </c>
      <c r="I18043" t="s">
        <v>1454</v>
      </c>
      <c r="J18043" s="20">
        <v>9</v>
      </c>
      <c r="K18043" s="20" t="s">
        <v>3</v>
      </c>
      <c r="L18043" t="s">
        <v>1464</v>
      </c>
      <c r="M18043" s="20">
        <v>3.52</v>
      </c>
      <c r="N18043" s="20">
        <v>1.98</v>
      </c>
      <c r="AE18043">
        <f t="shared" si="281"/>
        <v>2014</v>
      </c>
    </row>
    <row r="18044" spans="1:31" x14ac:dyDescent="0.25">
      <c r="A18044" s="7">
        <v>18041</v>
      </c>
      <c r="B18044" s="8">
        <v>41691</v>
      </c>
      <c r="C18044" t="s">
        <v>3</v>
      </c>
      <c r="D18044" t="s">
        <v>952</v>
      </c>
      <c r="E18044" t="s">
        <v>9</v>
      </c>
      <c r="F18044" t="s">
        <v>1153</v>
      </c>
      <c r="G18044" t="s">
        <v>648</v>
      </c>
      <c r="H18044" s="135" t="s">
        <v>3259</v>
      </c>
      <c r="I18044" t="s">
        <v>1456</v>
      </c>
      <c r="J18044" s="20">
        <v>15</v>
      </c>
      <c r="K18044" s="20" t="s">
        <v>1465</v>
      </c>
      <c r="L18044" t="s">
        <v>1466</v>
      </c>
      <c r="M18044" s="20">
        <v>3.75</v>
      </c>
      <c r="N18044" s="20">
        <v>3.75</v>
      </c>
      <c r="O18044" t="s">
        <v>3</v>
      </c>
      <c r="P18044" s="13" t="s">
        <v>178</v>
      </c>
      <c r="Q18044" t="s">
        <v>3</v>
      </c>
      <c r="R18044" t="s">
        <v>543</v>
      </c>
      <c r="S18044" t="s">
        <v>3</v>
      </c>
      <c r="T18044" t="s">
        <v>787</v>
      </c>
      <c r="U18044" t="s">
        <v>3</v>
      </c>
      <c r="V18044" t="s">
        <v>462</v>
      </c>
      <c r="W18044" t="s">
        <v>9</v>
      </c>
      <c r="X18044" t="s">
        <v>908</v>
      </c>
      <c r="Y18044" t="s">
        <v>9</v>
      </c>
      <c r="Z18044" t="s">
        <v>1113</v>
      </c>
      <c r="AA18044" t="s">
        <v>1465</v>
      </c>
      <c r="AC18044" t="s">
        <v>1465</v>
      </c>
      <c r="AE18044">
        <f t="shared" si="281"/>
        <v>2014</v>
      </c>
    </row>
    <row r="18045" spans="1:31" x14ac:dyDescent="0.25">
      <c r="A18045" s="7">
        <v>18042</v>
      </c>
      <c r="B18045" s="8">
        <v>41691</v>
      </c>
      <c r="C18045" t="s">
        <v>3</v>
      </c>
      <c r="D18045" t="s">
        <v>187</v>
      </c>
      <c r="E18045" t="s">
        <v>9</v>
      </c>
      <c r="F18045" t="s">
        <v>667</v>
      </c>
      <c r="G18045" t="s">
        <v>895</v>
      </c>
      <c r="H18045" s="135" t="s">
        <v>2708</v>
      </c>
      <c r="I18045" t="s">
        <v>1454</v>
      </c>
      <c r="J18045" s="20">
        <v>123</v>
      </c>
      <c r="K18045" s="20" t="s">
        <v>3</v>
      </c>
      <c r="L18045" t="s">
        <v>1464</v>
      </c>
      <c r="M18045" s="20">
        <v>35.44</v>
      </c>
      <c r="N18045" s="20">
        <v>27.06</v>
      </c>
      <c r="AE18045">
        <f t="shared" si="281"/>
        <v>2014</v>
      </c>
    </row>
    <row r="18046" spans="1:31" x14ac:dyDescent="0.25">
      <c r="A18046" s="7">
        <v>18043</v>
      </c>
      <c r="B18046" s="8">
        <v>41691</v>
      </c>
      <c r="C18046" t="s">
        <v>3</v>
      </c>
      <c r="D18046" t="s">
        <v>973</v>
      </c>
      <c r="E18046" t="s">
        <v>9</v>
      </c>
      <c r="F18046" t="s">
        <v>1113</v>
      </c>
      <c r="G18046" t="s">
        <v>895</v>
      </c>
      <c r="H18046" s="9" t="s">
        <v>3260</v>
      </c>
      <c r="I18046" t="s">
        <v>1454</v>
      </c>
      <c r="J18046" s="20">
        <v>27</v>
      </c>
      <c r="K18046" s="20" t="s">
        <v>3</v>
      </c>
      <c r="L18046" t="s">
        <v>1464</v>
      </c>
      <c r="M18046" s="20">
        <v>8.56</v>
      </c>
      <c r="N18046" s="20">
        <v>5.9399999999999995</v>
      </c>
      <c r="AE18046">
        <f t="shared" si="281"/>
        <v>2014</v>
      </c>
    </row>
    <row r="18047" spans="1:31" x14ac:dyDescent="0.25">
      <c r="A18047" s="7">
        <v>18044</v>
      </c>
      <c r="B18047" s="8">
        <v>41693</v>
      </c>
      <c r="C18047" t="s">
        <v>3</v>
      </c>
      <c r="D18047" t="s">
        <v>787</v>
      </c>
      <c r="E18047" t="s">
        <v>9</v>
      </c>
      <c r="F18047" t="s">
        <v>331</v>
      </c>
      <c r="G18047" t="s">
        <v>648</v>
      </c>
      <c r="H18047" s="135" t="s">
        <v>1877</v>
      </c>
      <c r="I18047" t="s">
        <v>1454</v>
      </c>
      <c r="J18047" s="20">
        <v>6</v>
      </c>
      <c r="K18047" s="20" t="s">
        <v>1465</v>
      </c>
      <c r="L18047" t="s">
        <v>1466</v>
      </c>
      <c r="M18047" s="20">
        <v>1.5</v>
      </c>
      <c r="N18047" s="20">
        <v>1.5</v>
      </c>
      <c r="AE18047">
        <f t="shared" si="281"/>
        <v>2014</v>
      </c>
    </row>
    <row r="18048" spans="1:31" x14ac:dyDescent="0.25">
      <c r="A18048" s="7">
        <v>18045</v>
      </c>
      <c r="B18048" s="8">
        <v>41694</v>
      </c>
      <c r="C18048" t="s">
        <v>3</v>
      </c>
      <c r="D18048" t="s">
        <v>787</v>
      </c>
      <c r="E18048" t="s">
        <v>9</v>
      </c>
      <c r="F18048" t="s">
        <v>908</v>
      </c>
      <c r="G18048" t="s">
        <v>648</v>
      </c>
      <c r="H18048" s="135" t="s">
        <v>1877</v>
      </c>
      <c r="I18048" t="s">
        <v>1454</v>
      </c>
      <c r="J18048" s="20">
        <v>6</v>
      </c>
      <c r="K18048" s="20" t="s">
        <v>9</v>
      </c>
      <c r="L18048" t="s">
        <v>1463</v>
      </c>
      <c r="M18048" s="20">
        <v>1.44</v>
      </c>
      <c r="N18048" s="20">
        <v>2.56</v>
      </c>
      <c r="AE18048">
        <f t="shared" si="281"/>
        <v>2014</v>
      </c>
    </row>
    <row r="18049" spans="1:31" x14ac:dyDescent="0.25">
      <c r="A18049" s="7">
        <v>18046</v>
      </c>
      <c r="B18049" s="8">
        <v>41694</v>
      </c>
      <c r="C18049" t="s">
        <v>3</v>
      </c>
      <c r="D18049" t="s">
        <v>1113</v>
      </c>
      <c r="E18049" t="s">
        <v>9</v>
      </c>
      <c r="F18049" t="s">
        <v>1205</v>
      </c>
      <c r="G18049" t="s">
        <v>895</v>
      </c>
      <c r="H18049" s="135" t="s">
        <v>2696</v>
      </c>
      <c r="I18049" t="s">
        <v>1458</v>
      </c>
      <c r="J18049" s="20">
        <v>12</v>
      </c>
      <c r="K18049" s="20" t="s">
        <v>9</v>
      </c>
      <c r="L18049" t="s">
        <v>1463</v>
      </c>
      <c r="M18049" s="20">
        <v>10</v>
      </c>
      <c r="N18049" s="20">
        <v>30</v>
      </c>
      <c r="AE18049">
        <f t="shared" si="281"/>
        <v>2014</v>
      </c>
    </row>
    <row r="18050" spans="1:31" x14ac:dyDescent="0.25">
      <c r="A18050" s="7">
        <v>18047</v>
      </c>
      <c r="B18050" s="8">
        <v>41695</v>
      </c>
      <c r="C18050" t="s">
        <v>3</v>
      </c>
      <c r="D18050" t="s">
        <v>187</v>
      </c>
      <c r="E18050" t="s">
        <v>9</v>
      </c>
      <c r="F18050" t="s">
        <v>860</v>
      </c>
      <c r="G18050" t="s">
        <v>929</v>
      </c>
      <c r="H18050" s="135" t="s">
        <v>2771</v>
      </c>
      <c r="I18050" t="s">
        <v>1454</v>
      </c>
      <c r="J18050" s="20">
        <v>37</v>
      </c>
      <c r="K18050" s="20" t="s">
        <v>3</v>
      </c>
      <c r="L18050" t="s">
        <v>1464</v>
      </c>
      <c r="M18050" s="20">
        <v>11.36</v>
      </c>
      <c r="N18050" s="20">
        <v>8.14</v>
      </c>
      <c r="AE18050">
        <f t="shared" si="281"/>
        <v>2014</v>
      </c>
    </row>
    <row r="18051" spans="1:31" x14ac:dyDescent="0.25">
      <c r="A18051" s="7">
        <v>18048</v>
      </c>
      <c r="B18051" s="8">
        <v>41695</v>
      </c>
      <c r="C18051" t="s">
        <v>3</v>
      </c>
      <c r="D18051" t="s">
        <v>1144</v>
      </c>
      <c r="E18051" t="s">
        <v>9</v>
      </c>
      <c r="F18051" t="s">
        <v>1113</v>
      </c>
      <c r="G18051" t="s">
        <v>895</v>
      </c>
      <c r="H18051" s="135" t="s">
        <v>2599</v>
      </c>
      <c r="I18051" t="s">
        <v>1454</v>
      </c>
      <c r="J18051" s="20">
        <v>40</v>
      </c>
      <c r="K18051" s="20" t="s">
        <v>3</v>
      </c>
      <c r="L18051" t="s">
        <v>1464</v>
      </c>
      <c r="M18051" s="20">
        <v>12.2</v>
      </c>
      <c r="N18051" s="20">
        <v>8.8000000000000007</v>
      </c>
      <c r="AE18051">
        <f t="shared" si="281"/>
        <v>2014</v>
      </c>
    </row>
    <row r="18052" spans="1:31" x14ac:dyDescent="0.25">
      <c r="A18052" s="7">
        <v>18049</v>
      </c>
      <c r="B18052" s="8">
        <v>41696</v>
      </c>
      <c r="C18052" t="s">
        <v>3</v>
      </c>
      <c r="D18052" t="s">
        <v>1131</v>
      </c>
      <c r="E18052" t="s">
        <v>9</v>
      </c>
      <c r="F18052" t="s">
        <v>1206</v>
      </c>
      <c r="G18052" t="s">
        <v>929</v>
      </c>
      <c r="H18052" s="135" t="s">
        <v>2644</v>
      </c>
      <c r="I18052" t="s">
        <v>1458</v>
      </c>
      <c r="J18052" s="20">
        <v>2</v>
      </c>
      <c r="K18052" s="20" t="s">
        <v>3</v>
      </c>
      <c r="L18052" t="s">
        <v>1464</v>
      </c>
      <c r="M18052" s="20">
        <v>10</v>
      </c>
      <c r="N18052" s="20">
        <v>30</v>
      </c>
      <c r="AE18052">
        <f t="shared" ref="AE18052:AE18115" si="282">YEAR(B18052)</f>
        <v>2014</v>
      </c>
    </row>
    <row r="18053" spans="1:31" x14ac:dyDescent="0.25">
      <c r="A18053" s="7">
        <v>18050</v>
      </c>
      <c r="B18053" s="8">
        <v>41696</v>
      </c>
      <c r="C18053" t="s">
        <v>3</v>
      </c>
      <c r="D18053" t="s">
        <v>462</v>
      </c>
      <c r="E18053" t="s">
        <v>9</v>
      </c>
      <c r="F18053" t="s">
        <v>860</v>
      </c>
      <c r="G18053" t="s">
        <v>895</v>
      </c>
      <c r="H18053" s="135" t="s">
        <v>1496</v>
      </c>
      <c r="I18053" t="s">
        <v>1454</v>
      </c>
      <c r="J18053" s="20">
        <v>31</v>
      </c>
      <c r="K18053" s="20" t="s">
        <v>9</v>
      </c>
      <c r="L18053" t="s">
        <v>1464</v>
      </c>
      <c r="M18053" s="20">
        <v>6.82</v>
      </c>
      <c r="N18053" s="20">
        <v>9.68</v>
      </c>
      <c r="AE18053">
        <f t="shared" si="282"/>
        <v>2014</v>
      </c>
    </row>
    <row r="18054" spans="1:31" x14ac:dyDescent="0.25">
      <c r="A18054" s="7">
        <v>18051</v>
      </c>
      <c r="B18054" s="8">
        <v>41697</v>
      </c>
      <c r="C18054" t="s">
        <v>3</v>
      </c>
      <c r="D18054" t="s">
        <v>1045</v>
      </c>
      <c r="E18054" t="s">
        <v>9</v>
      </c>
      <c r="F18054" t="s">
        <v>1060</v>
      </c>
      <c r="G18054" t="s">
        <v>648</v>
      </c>
      <c r="H18054" s="136" t="s">
        <v>1496</v>
      </c>
      <c r="I18054" t="s">
        <v>1454</v>
      </c>
      <c r="J18054" s="20">
        <v>157</v>
      </c>
      <c r="K18054" s="20" t="s">
        <v>9</v>
      </c>
      <c r="L18054" t="s">
        <v>1464</v>
      </c>
      <c r="M18054" s="20">
        <v>34.54</v>
      </c>
      <c r="N18054" s="20">
        <v>44.96</v>
      </c>
      <c r="AE18054">
        <f t="shared" si="282"/>
        <v>2014</v>
      </c>
    </row>
    <row r="18055" spans="1:31" x14ac:dyDescent="0.25">
      <c r="A18055" s="7">
        <v>18052</v>
      </c>
      <c r="B18055" s="8">
        <v>41700</v>
      </c>
      <c r="C18055" t="s">
        <v>3</v>
      </c>
      <c r="D18055" t="s">
        <v>1207</v>
      </c>
      <c r="E18055" t="s">
        <v>9</v>
      </c>
      <c r="F18055" t="s">
        <v>787</v>
      </c>
      <c r="G18055" t="s">
        <v>648</v>
      </c>
      <c r="H18055" s="135" t="s">
        <v>1877</v>
      </c>
      <c r="I18055" t="s">
        <v>1458</v>
      </c>
      <c r="J18055" s="20">
        <v>6</v>
      </c>
      <c r="K18055" s="20" t="s">
        <v>1465</v>
      </c>
      <c r="L18055" t="s">
        <v>1466</v>
      </c>
      <c r="M18055" s="20">
        <v>30</v>
      </c>
      <c r="N18055" s="20">
        <v>10</v>
      </c>
      <c r="AE18055">
        <f t="shared" si="282"/>
        <v>2014</v>
      </c>
    </row>
    <row r="18056" spans="1:31" x14ac:dyDescent="0.25">
      <c r="A18056" s="7">
        <v>18053</v>
      </c>
      <c r="B18056" s="8">
        <v>41700</v>
      </c>
      <c r="C18056" t="s">
        <v>3</v>
      </c>
      <c r="D18056" t="s">
        <v>521</v>
      </c>
      <c r="E18056" t="s">
        <v>9</v>
      </c>
      <c r="F18056" t="s">
        <v>543</v>
      </c>
      <c r="G18056" t="s">
        <v>1016</v>
      </c>
      <c r="H18056" s="9" t="s">
        <v>3146</v>
      </c>
      <c r="I18056" t="s">
        <v>1454</v>
      </c>
      <c r="J18056" s="20">
        <v>9</v>
      </c>
      <c r="K18056" s="20" t="s">
        <v>3</v>
      </c>
      <c r="L18056" t="s">
        <v>1464</v>
      </c>
      <c r="M18056" s="20">
        <v>3.52</v>
      </c>
      <c r="N18056" s="20">
        <v>1.98</v>
      </c>
      <c r="AE18056">
        <f t="shared" si="282"/>
        <v>2014</v>
      </c>
    </row>
    <row r="18057" spans="1:31" x14ac:dyDescent="0.25">
      <c r="A18057" s="7">
        <v>18054</v>
      </c>
      <c r="B18057" s="8">
        <v>41700</v>
      </c>
      <c r="C18057" t="s">
        <v>3</v>
      </c>
      <c r="D18057" t="s">
        <v>543</v>
      </c>
      <c r="E18057" t="s">
        <v>9</v>
      </c>
      <c r="F18057" t="s">
        <v>521</v>
      </c>
      <c r="G18057" t="s">
        <v>1170</v>
      </c>
      <c r="H18057" s="135" t="s">
        <v>3184</v>
      </c>
      <c r="I18057" t="s">
        <v>1454</v>
      </c>
      <c r="J18057" s="20">
        <v>58</v>
      </c>
      <c r="K18057" s="20" t="s">
        <v>9</v>
      </c>
      <c r="L18057" t="s">
        <v>1464</v>
      </c>
      <c r="M18057" s="20">
        <v>12.76</v>
      </c>
      <c r="N18057" s="20">
        <v>17.239999999999998</v>
      </c>
      <c r="AE18057">
        <f t="shared" si="282"/>
        <v>2014</v>
      </c>
    </row>
    <row r="18058" spans="1:31" x14ac:dyDescent="0.25">
      <c r="A18058" s="7">
        <v>18055</v>
      </c>
      <c r="B18058" s="8">
        <v>41702</v>
      </c>
      <c r="C18058" t="s">
        <v>3</v>
      </c>
      <c r="D18058" t="s">
        <v>462</v>
      </c>
      <c r="E18058" t="s">
        <v>9</v>
      </c>
      <c r="F18058" t="s">
        <v>1205</v>
      </c>
      <c r="G18058" t="s">
        <v>732</v>
      </c>
      <c r="H18058" s="135" t="s">
        <v>2284</v>
      </c>
      <c r="I18058" t="s">
        <v>1454</v>
      </c>
      <c r="J18058" s="20">
        <v>17</v>
      </c>
      <c r="K18058" s="20" t="s">
        <v>3</v>
      </c>
      <c r="L18058" t="s">
        <v>1463</v>
      </c>
      <c r="M18058" s="20">
        <v>5.42</v>
      </c>
      <c r="N18058" s="20">
        <v>4.08</v>
      </c>
      <c r="AE18058">
        <f t="shared" si="282"/>
        <v>2014</v>
      </c>
    </row>
    <row r="18059" spans="1:31" x14ac:dyDescent="0.25">
      <c r="A18059" s="7">
        <v>18056</v>
      </c>
      <c r="B18059" s="8">
        <v>41702</v>
      </c>
      <c r="C18059" t="s">
        <v>3</v>
      </c>
      <c r="D18059" t="s">
        <v>518</v>
      </c>
      <c r="E18059" t="s">
        <v>9</v>
      </c>
      <c r="F18059" t="s">
        <v>997</v>
      </c>
      <c r="G18059" t="s">
        <v>861</v>
      </c>
      <c r="H18059" s="9" t="s">
        <v>2457</v>
      </c>
      <c r="I18059" t="s">
        <v>1454</v>
      </c>
      <c r="J18059" s="20">
        <v>42</v>
      </c>
      <c r="K18059" s="20" t="s">
        <v>1465</v>
      </c>
      <c r="L18059" t="s">
        <v>1466</v>
      </c>
      <c r="M18059" s="20">
        <v>10.5</v>
      </c>
      <c r="N18059" s="20">
        <v>10.5</v>
      </c>
      <c r="AE18059">
        <f t="shared" si="282"/>
        <v>2014</v>
      </c>
    </row>
    <row r="18060" spans="1:31" x14ac:dyDescent="0.25">
      <c r="A18060" s="7">
        <v>18057</v>
      </c>
      <c r="B18060" s="8">
        <v>41703</v>
      </c>
      <c r="C18060" t="s">
        <v>3</v>
      </c>
      <c r="D18060" t="s">
        <v>1207</v>
      </c>
      <c r="E18060" t="s">
        <v>9</v>
      </c>
      <c r="F18060" t="s">
        <v>764</v>
      </c>
      <c r="G18060" t="s">
        <v>648</v>
      </c>
      <c r="H18060" s="135" t="s">
        <v>1905</v>
      </c>
      <c r="I18060" t="s">
        <v>1454</v>
      </c>
      <c r="J18060" s="20">
        <v>20</v>
      </c>
      <c r="K18060" s="20" t="s">
        <v>9</v>
      </c>
      <c r="L18060" t="s">
        <v>1464</v>
      </c>
      <c r="M18060" s="20">
        <v>4.4000000000000004</v>
      </c>
      <c r="N18060" s="20">
        <v>6.6</v>
      </c>
      <c r="AE18060">
        <f t="shared" si="282"/>
        <v>2014</v>
      </c>
    </row>
    <row r="18061" spans="1:31" x14ac:dyDescent="0.25">
      <c r="A18061" s="7">
        <v>18058</v>
      </c>
      <c r="B18061" s="8">
        <v>41703</v>
      </c>
      <c r="C18061" t="s">
        <v>3</v>
      </c>
      <c r="D18061" t="s">
        <v>1195</v>
      </c>
      <c r="E18061" t="s">
        <v>9</v>
      </c>
      <c r="F18061" t="s">
        <v>1205</v>
      </c>
      <c r="G18061" t="s">
        <v>895</v>
      </c>
      <c r="H18061" s="135" t="s">
        <v>2628</v>
      </c>
      <c r="I18061" t="s">
        <v>1454</v>
      </c>
      <c r="J18061" s="20">
        <v>12</v>
      </c>
      <c r="K18061" s="20" t="s">
        <v>3</v>
      </c>
      <c r="L18061" t="s">
        <v>1463</v>
      </c>
      <c r="M18061" s="20">
        <v>4.12</v>
      </c>
      <c r="N18061" s="20">
        <v>2.88</v>
      </c>
      <c r="AE18061">
        <f t="shared" si="282"/>
        <v>2014</v>
      </c>
    </row>
    <row r="18062" spans="1:31" x14ac:dyDescent="0.25">
      <c r="A18062" s="7">
        <v>18059</v>
      </c>
      <c r="B18062" s="8">
        <v>41705</v>
      </c>
      <c r="C18062" t="s">
        <v>3</v>
      </c>
      <c r="D18062" t="s">
        <v>462</v>
      </c>
      <c r="E18062" t="s">
        <v>9</v>
      </c>
      <c r="F18062" t="s">
        <v>427</v>
      </c>
      <c r="G18062" t="s">
        <v>714</v>
      </c>
      <c r="H18062" s="135" t="s">
        <v>2004</v>
      </c>
      <c r="I18062" t="s">
        <v>1454</v>
      </c>
      <c r="J18062" s="20">
        <v>25</v>
      </c>
      <c r="K18062" s="20" t="s">
        <v>9</v>
      </c>
      <c r="L18062" t="s">
        <v>1464</v>
      </c>
      <c r="M18062" s="20">
        <v>5.5</v>
      </c>
      <c r="N18062" s="20">
        <v>8</v>
      </c>
      <c r="AE18062">
        <f t="shared" si="282"/>
        <v>2014</v>
      </c>
    </row>
    <row r="18063" spans="1:31" x14ac:dyDescent="0.25">
      <c r="A18063" s="7">
        <v>18060</v>
      </c>
      <c r="B18063" s="8">
        <v>41705</v>
      </c>
      <c r="C18063" t="s">
        <v>3</v>
      </c>
      <c r="D18063" t="s">
        <v>521</v>
      </c>
      <c r="E18063" t="s">
        <v>9</v>
      </c>
      <c r="F18063" t="s">
        <v>543</v>
      </c>
      <c r="G18063" t="s">
        <v>1016</v>
      </c>
      <c r="H18063" s="9" t="s">
        <v>2864</v>
      </c>
      <c r="I18063" t="s">
        <v>1454</v>
      </c>
      <c r="J18063" s="20">
        <v>20</v>
      </c>
      <c r="K18063" s="20" t="s">
        <v>1465</v>
      </c>
      <c r="L18063" t="s">
        <v>1466</v>
      </c>
      <c r="M18063" s="20">
        <v>5</v>
      </c>
      <c r="N18063" s="20">
        <v>5</v>
      </c>
      <c r="AE18063">
        <f t="shared" si="282"/>
        <v>2014</v>
      </c>
    </row>
    <row r="18064" spans="1:31" x14ac:dyDescent="0.25">
      <c r="A18064" s="7">
        <v>18061</v>
      </c>
      <c r="B18064" s="8">
        <v>41705</v>
      </c>
      <c r="C18064" t="s">
        <v>3</v>
      </c>
      <c r="D18064" t="s">
        <v>462</v>
      </c>
      <c r="E18064" t="s">
        <v>9</v>
      </c>
      <c r="F18064" t="s">
        <v>687</v>
      </c>
      <c r="G18064" t="s">
        <v>929</v>
      </c>
      <c r="H18064" s="135" t="s">
        <v>2807</v>
      </c>
      <c r="I18064" t="s">
        <v>1454</v>
      </c>
      <c r="J18064" s="20">
        <v>70</v>
      </c>
      <c r="K18064" s="20" t="s">
        <v>9</v>
      </c>
      <c r="L18064" t="s">
        <v>1464</v>
      </c>
      <c r="M18064" s="20">
        <v>15.4</v>
      </c>
      <c r="N18064" s="20">
        <v>20.6</v>
      </c>
      <c r="AE18064">
        <f t="shared" si="282"/>
        <v>2014</v>
      </c>
    </row>
    <row r="18065" spans="1:31" x14ac:dyDescent="0.25">
      <c r="A18065" s="7">
        <v>18062</v>
      </c>
      <c r="B18065" s="8">
        <v>41705</v>
      </c>
      <c r="C18065" t="s">
        <v>3</v>
      </c>
      <c r="D18065" t="s">
        <v>462</v>
      </c>
      <c r="E18065" t="s">
        <v>9</v>
      </c>
      <c r="F18065" t="s">
        <v>1194</v>
      </c>
      <c r="G18065" t="s">
        <v>929</v>
      </c>
      <c r="H18065" s="9" t="s">
        <v>3261</v>
      </c>
      <c r="I18065" t="s">
        <v>1454</v>
      </c>
      <c r="J18065" s="20">
        <v>10</v>
      </c>
      <c r="K18065" s="20" t="s">
        <v>1465</v>
      </c>
      <c r="L18065" t="s">
        <v>1466</v>
      </c>
      <c r="M18065" s="20">
        <v>2.5</v>
      </c>
      <c r="N18065" s="20">
        <v>2.5</v>
      </c>
      <c r="AE18065">
        <f t="shared" si="282"/>
        <v>2014</v>
      </c>
    </row>
    <row r="18066" spans="1:31" x14ac:dyDescent="0.25">
      <c r="A18066" s="7">
        <v>18063</v>
      </c>
      <c r="B18066" s="8">
        <v>41705</v>
      </c>
      <c r="C18066" t="s">
        <v>3</v>
      </c>
      <c r="D18066" t="s">
        <v>462</v>
      </c>
      <c r="E18066" t="s">
        <v>9</v>
      </c>
      <c r="F18066" s="15" t="s">
        <v>28</v>
      </c>
      <c r="G18066" t="s">
        <v>1170</v>
      </c>
      <c r="H18066" s="135" t="s">
        <v>3241</v>
      </c>
      <c r="I18066" t="s">
        <v>1454</v>
      </c>
      <c r="J18066" s="20">
        <v>11</v>
      </c>
      <c r="K18066" s="20" t="s">
        <v>1465</v>
      </c>
      <c r="L18066" t="s">
        <v>1466</v>
      </c>
      <c r="M18066" s="20">
        <v>2.75</v>
      </c>
      <c r="N18066" s="20">
        <v>2.75</v>
      </c>
      <c r="AE18066">
        <f t="shared" si="282"/>
        <v>2014</v>
      </c>
    </row>
    <row r="18067" spans="1:31" x14ac:dyDescent="0.25">
      <c r="A18067" s="7">
        <v>18064</v>
      </c>
      <c r="B18067" s="8">
        <v>41705</v>
      </c>
      <c r="C18067" t="s">
        <v>3</v>
      </c>
      <c r="D18067" t="s">
        <v>1157</v>
      </c>
      <c r="E18067" t="s">
        <v>9</v>
      </c>
      <c r="F18067" t="s">
        <v>1021</v>
      </c>
      <c r="G18067" t="s">
        <v>1170</v>
      </c>
      <c r="H18067" s="135" t="s">
        <v>3262</v>
      </c>
      <c r="I18067" t="s">
        <v>1454</v>
      </c>
      <c r="J18067" s="20">
        <v>32</v>
      </c>
      <c r="K18067" s="20" t="s">
        <v>9</v>
      </c>
      <c r="L18067" t="s">
        <v>1464</v>
      </c>
      <c r="M18067" s="20">
        <v>7.04</v>
      </c>
      <c r="N18067" s="20">
        <v>9.9600000000000009</v>
      </c>
      <c r="AE18067">
        <f t="shared" si="282"/>
        <v>2014</v>
      </c>
    </row>
    <row r="18068" spans="1:31" x14ac:dyDescent="0.25">
      <c r="A18068" s="7">
        <v>18065</v>
      </c>
      <c r="B18068" s="8">
        <v>41705</v>
      </c>
      <c r="C18068" t="s">
        <v>3</v>
      </c>
      <c r="D18068" t="s">
        <v>462</v>
      </c>
      <c r="E18068" t="s">
        <v>9</v>
      </c>
      <c r="F18068" t="s">
        <v>1194</v>
      </c>
      <c r="G18068" t="s">
        <v>24</v>
      </c>
      <c r="H18068" s="136" t="s">
        <v>1496</v>
      </c>
      <c r="I18068" t="s">
        <v>1454</v>
      </c>
      <c r="J18068" s="20">
        <v>1</v>
      </c>
      <c r="K18068" s="20" t="s">
        <v>1465</v>
      </c>
      <c r="L18068" t="s">
        <v>1466</v>
      </c>
      <c r="M18068" s="20">
        <v>0.25</v>
      </c>
      <c r="N18068" s="20">
        <v>0.25</v>
      </c>
      <c r="AE18068">
        <f t="shared" si="282"/>
        <v>2014</v>
      </c>
    </row>
    <row r="18069" spans="1:31" x14ac:dyDescent="0.25">
      <c r="A18069" s="7">
        <v>18066</v>
      </c>
      <c r="B18069" s="8">
        <v>41706</v>
      </c>
      <c r="C18069" t="s">
        <v>3</v>
      </c>
      <c r="D18069" t="s">
        <v>1018</v>
      </c>
      <c r="E18069" t="s">
        <v>9</v>
      </c>
      <c r="F18069" t="s">
        <v>1172</v>
      </c>
      <c r="G18069" t="s">
        <v>648</v>
      </c>
      <c r="H18069" s="9" t="s">
        <v>1797</v>
      </c>
      <c r="I18069" t="s">
        <v>1456</v>
      </c>
      <c r="J18069" s="20">
        <v>63</v>
      </c>
      <c r="K18069" s="20" t="s">
        <v>3</v>
      </c>
      <c r="L18069" t="s">
        <v>1464</v>
      </c>
      <c r="M18069" s="20">
        <v>18.64</v>
      </c>
      <c r="N18069" s="20">
        <v>13.86</v>
      </c>
      <c r="O18069" t="s">
        <v>9</v>
      </c>
      <c r="P18069" s="13" t="s">
        <v>1190</v>
      </c>
      <c r="Q18069" t="s">
        <v>9</v>
      </c>
      <c r="R18069" t="s">
        <v>908</v>
      </c>
      <c r="S18069" t="s">
        <v>9</v>
      </c>
      <c r="T18069" t="s">
        <v>1153</v>
      </c>
      <c r="U18069" t="s">
        <v>3</v>
      </c>
      <c r="V18069" t="s">
        <v>1096</v>
      </c>
      <c r="W18069" t="s">
        <v>3</v>
      </c>
      <c r="X18069" t="s">
        <v>1032</v>
      </c>
      <c r="Y18069" t="s">
        <v>3</v>
      </c>
      <c r="Z18069" t="s">
        <v>1005</v>
      </c>
      <c r="AA18069" t="s">
        <v>1465</v>
      </c>
      <c r="AC18069" t="s">
        <v>1465</v>
      </c>
      <c r="AE18069">
        <f t="shared" si="282"/>
        <v>2014</v>
      </c>
    </row>
    <row r="18070" spans="1:31" x14ac:dyDescent="0.25">
      <c r="A18070" s="7">
        <v>18067</v>
      </c>
      <c r="B18070" s="8">
        <v>41706</v>
      </c>
      <c r="C18070" t="s">
        <v>3</v>
      </c>
      <c r="D18070" t="s">
        <v>787</v>
      </c>
      <c r="E18070" t="s">
        <v>9</v>
      </c>
      <c r="F18070" t="s">
        <v>331</v>
      </c>
      <c r="G18070" t="s">
        <v>648</v>
      </c>
      <c r="H18070" s="135" t="s">
        <v>1885</v>
      </c>
      <c r="I18070" t="s">
        <v>1454</v>
      </c>
      <c r="J18070" s="20">
        <v>5</v>
      </c>
      <c r="K18070" s="20" t="s">
        <v>3</v>
      </c>
      <c r="L18070" t="s">
        <v>1464</v>
      </c>
      <c r="M18070" s="20">
        <v>2.4</v>
      </c>
      <c r="N18070" s="20">
        <v>1.1000000000000001</v>
      </c>
      <c r="AE18070">
        <f t="shared" si="282"/>
        <v>2014</v>
      </c>
    </row>
    <row r="18071" spans="1:31" x14ac:dyDescent="0.25">
      <c r="A18071" s="7">
        <v>18068</v>
      </c>
      <c r="B18071" s="8">
        <v>41707</v>
      </c>
      <c r="C18071" t="s">
        <v>3</v>
      </c>
      <c r="D18071" t="s">
        <v>854</v>
      </c>
      <c r="E18071" t="s">
        <v>9</v>
      </c>
      <c r="F18071" t="s">
        <v>668</v>
      </c>
      <c r="G18071" t="s">
        <v>569</v>
      </c>
      <c r="H18071" s="135" t="s">
        <v>1496</v>
      </c>
      <c r="I18071" t="s">
        <v>1455</v>
      </c>
      <c r="J18071" s="20">
        <v>21</v>
      </c>
      <c r="K18071" s="20" t="s">
        <v>9</v>
      </c>
      <c r="L18071" t="s">
        <v>1464</v>
      </c>
      <c r="M18071" s="20">
        <v>2.31</v>
      </c>
      <c r="N18071" s="20">
        <v>3.44</v>
      </c>
      <c r="AE18071">
        <f t="shared" si="282"/>
        <v>2014</v>
      </c>
    </row>
    <row r="18072" spans="1:31" x14ac:dyDescent="0.25">
      <c r="A18072" s="7">
        <v>18069</v>
      </c>
      <c r="B18072" s="8">
        <v>41708</v>
      </c>
      <c r="C18072" t="s">
        <v>3</v>
      </c>
      <c r="D18072" t="s">
        <v>1203</v>
      </c>
      <c r="E18072" t="s">
        <v>9</v>
      </c>
      <c r="F18072" t="s">
        <v>338</v>
      </c>
      <c r="G18072" t="s">
        <v>17</v>
      </c>
      <c r="H18072" s="135" t="s">
        <v>1524</v>
      </c>
      <c r="I18072" t="s">
        <v>1454</v>
      </c>
      <c r="J18072" s="20">
        <v>22</v>
      </c>
      <c r="K18072" s="20" t="s">
        <v>3</v>
      </c>
      <c r="L18072" t="s">
        <v>1464</v>
      </c>
      <c r="M18072" s="20">
        <v>7.16</v>
      </c>
      <c r="N18072" s="20">
        <v>4.84</v>
      </c>
      <c r="AE18072">
        <f t="shared" si="282"/>
        <v>2014</v>
      </c>
    </row>
    <row r="18073" spans="1:31" x14ac:dyDescent="0.25">
      <c r="A18073" s="7">
        <v>18070</v>
      </c>
      <c r="B18073" s="8">
        <v>41708</v>
      </c>
      <c r="C18073" t="s">
        <v>3</v>
      </c>
      <c r="D18073" t="s">
        <v>187</v>
      </c>
      <c r="E18073" t="s">
        <v>9</v>
      </c>
      <c r="F18073" t="s">
        <v>860</v>
      </c>
      <c r="G18073" t="s">
        <v>870</v>
      </c>
      <c r="H18073" s="135" t="s">
        <v>1496</v>
      </c>
      <c r="I18073" t="s">
        <v>1454</v>
      </c>
      <c r="J18073" s="20">
        <v>30</v>
      </c>
      <c r="K18073" s="20" t="s">
        <v>9</v>
      </c>
      <c r="L18073" t="s">
        <v>1464</v>
      </c>
      <c r="M18073" s="20">
        <v>6.6</v>
      </c>
      <c r="N18073" s="20">
        <v>9.4</v>
      </c>
      <c r="AE18073">
        <f t="shared" si="282"/>
        <v>2014</v>
      </c>
    </row>
    <row r="18074" spans="1:31" x14ac:dyDescent="0.25">
      <c r="A18074" s="7">
        <v>18071</v>
      </c>
      <c r="B18074" s="8">
        <v>41708</v>
      </c>
      <c r="C18074" t="s">
        <v>3</v>
      </c>
      <c r="D18074" t="s">
        <v>968</v>
      </c>
      <c r="E18074" t="s">
        <v>9</v>
      </c>
      <c r="F18074" t="s">
        <v>860</v>
      </c>
      <c r="G18074" t="s">
        <v>929</v>
      </c>
      <c r="H18074" s="135" t="s">
        <v>1496</v>
      </c>
      <c r="I18074" t="s">
        <v>1454</v>
      </c>
      <c r="J18074" s="20">
        <v>21</v>
      </c>
      <c r="K18074" s="20" t="s">
        <v>3</v>
      </c>
      <c r="L18074" t="s">
        <v>1464</v>
      </c>
      <c r="M18074" s="20">
        <v>6.88</v>
      </c>
      <c r="N18074" s="20">
        <v>4.62</v>
      </c>
      <c r="AE18074">
        <f t="shared" si="282"/>
        <v>2014</v>
      </c>
    </row>
    <row r="18075" spans="1:31" x14ac:dyDescent="0.25">
      <c r="A18075" s="7">
        <v>18072</v>
      </c>
      <c r="B18075" s="8">
        <v>41709</v>
      </c>
      <c r="C18075" t="s">
        <v>3</v>
      </c>
      <c r="D18075" t="s">
        <v>1155</v>
      </c>
      <c r="E18075" t="s">
        <v>9</v>
      </c>
      <c r="F18075" t="s">
        <v>667</v>
      </c>
      <c r="G18075" t="s">
        <v>648</v>
      </c>
      <c r="H18075" s="135" t="s">
        <v>2193</v>
      </c>
      <c r="I18075" t="s">
        <v>1454</v>
      </c>
      <c r="J18075" s="20">
        <v>27</v>
      </c>
      <c r="K18075" s="20" t="s">
        <v>1465</v>
      </c>
      <c r="L18075" t="s">
        <v>1466</v>
      </c>
      <c r="M18075" s="20">
        <v>6.75</v>
      </c>
      <c r="N18075" s="20">
        <v>6.75</v>
      </c>
      <c r="AE18075">
        <f t="shared" si="282"/>
        <v>2014</v>
      </c>
    </row>
    <row r="18076" spans="1:31" x14ac:dyDescent="0.25">
      <c r="A18076" s="7">
        <v>18073</v>
      </c>
      <c r="B18076" s="8">
        <v>41709</v>
      </c>
      <c r="C18076" t="s">
        <v>3</v>
      </c>
      <c r="D18076" t="s">
        <v>1197</v>
      </c>
      <c r="E18076" t="s">
        <v>9</v>
      </c>
      <c r="F18076" t="s">
        <v>1060</v>
      </c>
      <c r="G18076" t="s">
        <v>648</v>
      </c>
      <c r="H18076" s="136" t="s">
        <v>2020</v>
      </c>
      <c r="I18076" t="s">
        <v>1455</v>
      </c>
      <c r="J18076" s="20">
        <v>18</v>
      </c>
      <c r="K18076" s="20" t="s">
        <v>1465</v>
      </c>
      <c r="L18076" t="s">
        <v>1466</v>
      </c>
      <c r="M18076" s="20">
        <v>2.25</v>
      </c>
      <c r="N18076" s="20">
        <v>2.25</v>
      </c>
      <c r="AE18076">
        <f t="shared" si="282"/>
        <v>2014</v>
      </c>
    </row>
    <row r="18077" spans="1:31" x14ac:dyDescent="0.25">
      <c r="A18077" s="7">
        <v>18074</v>
      </c>
      <c r="B18077" s="8">
        <v>41710</v>
      </c>
      <c r="C18077" t="s">
        <v>3</v>
      </c>
      <c r="D18077" t="s">
        <v>786</v>
      </c>
      <c r="E18077" t="s">
        <v>9</v>
      </c>
      <c r="F18077" t="s">
        <v>91</v>
      </c>
      <c r="G18077" t="s">
        <v>648</v>
      </c>
      <c r="H18077" s="136" t="s">
        <v>1496</v>
      </c>
      <c r="I18077" t="s">
        <v>1454</v>
      </c>
      <c r="J18077" s="20">
        <v>92</v>
      </c>
      <c r="K18077" s="20" t="s">
        <v>9</v>
      </c>
      <c r="L18077" t="s">
        <v>1464</v>
      </c>
      <c r="M18077" s="20">
        <v>20.240000000000002</v>
      </c>
      <c r="N18077" s="20">
        <v>26.759999999999998</v>
      </c>
      <c r="AE18077">
        <f t="shared" si="282"/>
        <v>2014</v>
      </c>
    </row>
    <row r="18078" spans="1:31" x14ac:dyDescent="0.25">
      <c r="A18078" s="7">
        <v>18075</v>
      </c>
      <c r="B18078" s="8">
        <v>41711</v>
      </c>
      <c r="C18078" t="s">
        <v>3</v>
      </c>
      <c r="D18078" t="s">
        <v>1144</v>
      </c>
      <c r="E18078" t="s">
        <v>9</v>
      </c>
      <c r="F18078" t="s">
        <v>1167</v>
      </c>
      <c r="G18078" t="s">
        <v>714</v>
      </c>
      <c r="H18078" s="135" t="s">
        <v>2617</v>
      </c>
      <c r="I18078" t="s">
        <v>1454</v>
      </c>
      <c r="J18078" s="20">
        <v>20</v>
      </c>
      <c r="K18078" s="20" t="s">
        <v>1465</v>
      </c>
      <c r="L18078" t="s">
        <v>1466</v>
      </c>
      <c r="M18078" s="20">
        <v>5</v>
      </c>
      <c r="N18078" s="20">
        <v>5</v>
      </c>
      <c r="AE18078">
        <f t="shared" si="282"/>
        <v>2014</v>
      </c>
    </row>
    <row r="18079" spans="1:31" x14ac:dyDescent="0.25">
      <c r="A18079" s="7">
        <v>18076</v>
      </c>
      <c r="B18079" s="8">
        <v>41711</v>
      </c>
      <c r="C18079" t="s">
        <v>3</v>
      </c>
      <c r="D18079" t="s">
        <v>854</v>
      </c>
      <c r="E18079" t="s">
        <v>9</v>
      </c>
      <c r="F18079" t="s">
        <v>668</v>
      </c>
      <c r="G18079" t="s">
        <v>569</v>
      </c>
      <c r="H18079" s="135" t="s">
        <v>1496</v>
      </c>
      <c r="I18079" t="s">
        <v>1455</v>
      </c>
      <c r="J18079" s="20">
        <v>45</v>
      </c>
      <c r="K18079" s="20" t="s">
        <v>1465</v>
      </c>
      <c r="L18079" t="s">
        <v>1466</v>
      </c>
      <c r="M18079" s="20">
        <v>5.625</v>
      </c>
      <c r="N18079" s="20">
        <v>5.625</v>
      </c>
      <c r="AE18079">
        <f t="shared" si="282"/>
        <v>2014</v>
      </c>
    </row>
    <row r="18080" spans="1:31" x14ac:dyDescent="0.25">
      <c r="A18080" s="7">
        <v>18077</v>
      </c>
      <c r="B18080" s="8">
        <v>41711</v>
      </c>
      <c r="C18080" t="s">
        <v>3</v>
      </c>
      <c r="D18080" t="s">
        <v>1085</v>
      </c>
      <c r="E18080" t="s">
        <v>9</v>
      </c>
      <c r="F18080" t="s">
        <v>908</v>
      </c>
      <c r="G18080" t="s">
        <v>648</v>
      </c>
      <c r="H18080" s="135" t="s">
        <v>1885</v>
      </c>
      <c r="I18080" t="s">
        <v>1454</v>
      </c>
      <c r="J18080" s="20">
        <v>5</v>
      </c>
      <c r="K18080" s="20" t="s">
        <v>3</v>
      </c>
      <c r="L18080" t="s">
        <v>1463</v>
      </c>
      <c r="M18080" s="20">
        <v>2.2999999999999998</v>
      </c>
      <c r="N18080" s="20">
        <v>1.2</v>
      </c>
      <c r="AE18080">
        <f t="shared" si="282"/>
        <v>2014</v>
      </c>
    </row>
    <row r="18081" spans="1:31" x14ac:dyDescent="0.25">
      <c r="A18081" s="7">
        <v>18078</v>
      </c>
      <c r="B18081" s="8">
        <v>41712</v>
      </c>
      <c r="C18081" t="s">
        <v>3</v>
      </c>
      <c r="D18081" t="s">
        <v>787</v>
      </c>
      <c r="E18081" t="s">
        <v>9</v>
      </c>
      <c r="F18081" t="s">
        <v>331</v>
      </c>
      <c r="G18081" t="s">
        <v>648</v>
      </c>
      <c r="H18081" s="135" t="s">
        <v>1792</v>
      </c>
      <c r="I18081" t="s">
        <v>1454</v>
      </c>
      <c r="J18081" s="20">
        <v>6</v>
      </c>
      <c r="K18081" s="20" t="s">
        <v>1465</v>
      </c>
      <c r="L18081" t="s">
        <v>1466</v>
      </c>
      <c r="M18081" s="20">
        <v>1.5</v>
      </c>
      <c r="N18081" s="20">
        <v>1.5</v>
      </c>
      <c r="AE18081">
        <f t="shared" si="282"/>
        <v>2014</v>
      </c>
    </row>
    <row r="18082" spans="1:31" x14ac:dyDescent="0.25">
      <c r="A18082" s="7">
        <v>18079</v>
      </c>
      <c r="B18082" s="8">
        <v>41712</v>
      </c>
      <c r="C18082" t="s">
        <v>3</v>
      </c>
      <c r="D18082" t="s">
        <v>1208</v>
      </c>
      <c r="E18082" t="s">
        <v>9</v>
      </c>
      <c r="F18082" t="s">
        <v>844</v>
      </c>
      <c r="G18082" t="s">
        <v>1170</v>
      </c>
      <c r="H18082" s="135" t="s">
        <v>3188</v>
      </c>
      <c r="I18082" t="s">
        <v>1458</v>
      </c>
      <c r="J18082" s="20">
        <v>15</v>
      </c>
      <c r="K18082" s="20" t="s">
        <v>9</v>
      </c>
      <c r="L18082" t="s">
        <v>1463</v>
      </c>
      <c r="M18082" s="20">
        <v>10</v>
      </c>
      <c r="N18082" s="20">
        <v>30</v>
      </c>
      <c r="AE18082">
        <f t="shared" si="282"/>
        <v>2014</v>
      </c>
    </row>
    <row r="18083" spans="1:31" x14ac:dyDescent="0.25">
      <c r="A18083" s="7">
        <v>18080</v>
      </c>
      <c r="B18083" s="8">
        <v>41712</v>
      </c>
      <c r="C18083" t="s">
        <v>3</v>
      </c>
      <c r="D18083" t="s">
        <v>844</v>
      </c>
      <c r="E18083" t="s">
        <v>9</v>
      </c>
      <c r="F18083" t="s">
        <v>1208</v>
      </c>
      <c r="G18083" t="s">
        <v>931</v>
      </c>
      <c r="H18083" s="9" t="s">
        <v>3263</v>
      </c>
      <c r="I18083" t="s">
        <v>1458</v>
      </c>
      <c r="J18083" s="20">
        <v>6</v>
      </c>
      <c r="K18083" s="20" t="s">
        <v>3</v>
      </c>
      <c r="L18083" t="s">
        <v>1463</v>
      </c>
      <c r="M18083" s="20">
        <v>10</v>
      </c>
      <c r="N18083" s="20">
        <v>30</v>
      </c>
      <c r="AE18083">
        <f t="shared" si="282"/>
        <v>2014</v>
      </c>
    </row>
    <row r="18084" spans="1:31" x14ac:dyDescent="0.25">
      <c r="A18084" s="7">
        <v>18081</v>
      </c>
      <c r="B18084" s="8">
        <v>41713</v>
      </c>
      <c r="C18084" t="s">
        <v>3</v>
      </c>
      <c r="D18084" t="s">
        <v>1182</v>
      </c>
      <c r="E18084" t="s">
        <v>9</v>
      </c>
      <c r="F18084" t="s">
        <v>55</v>
      </c>
      <c r="G18084" t="s">
        <v>861</v>
      </c>
      <c r="H18084" s="135" t="s">
        <v>2444</v>
      </c>
      <c r="I18084" t="s">
        <v>1454</v>
      </c>
      <c r="J18084" s="20">
        <v>15</v>
      </c>
      <c r="K18084" s="20" t="s">
        <v>9</v>
      </c>
      <c r="L18084" t="s">
        <v>1463</v>
      </c>
      <c r="M18084" s="20">
        <v>3.6</v>
      </c>
      <c r="N18084" s="20">
        <v>4.9000000000000004</v>
      </c>
      <c r="AE18084">
        <f t="shared" si="282"/>
        <v>2014</v>
      </c>
    </row>
    <row r="18085" spans="1:31" x14ac:dyDescent="0.25">
      <c r="A18085" s="7">
        <v>18082</v>
      </c>
      <c r="B18085" s="8">
        <v>41714</v>
      </c>
      <c r="C18085" t="s">
        <v>3</v>
      </c>
      <c r="D18085" t="s">
        <v>1092</v>
      </c>
      <c r="E18085" t="s">
        <v>9</v>
      </c>
      <c r="F18085" t="s">
        <v>1113</v>
      </c>
      <c r="G18085" t="s">
        <v>1016</v>
      </c>
      <c r="H18085" s="9" t="s">
        <v>2924</v>
      </c>
      <c r="I18085" t="s">
        <v>1454</v>
      </c>
      <c r="J18085" s="20">
        <v>68</v>
      </c>
      <c r="K18085" s="20" t="s">
        <v>3</v>
      </c>
      <c r="L18085" t="s">
        <v>1464</v>
      </c>
      <c r="M18085" s="20">
        <v>20.04</v>
      </c>
      <c r="N18085" s="20">
        <v>14.96</v>
      </c>
      <c r="AE18085">
        <f t="shared" si="282"/>
        <v>2014</v>
      </c>
    </row>
    <row r="18086" spans="1:31" x14ac:dyDescent="0.25">
      <c r="A18086" s="7">
        <v>18083</v>
      </c>
      <c r="B18086" s="8">
        <v>41714</v>
      </c>
      <c r="C18086" t="s">
        <v>3</v>
      </c>
      <c r="D18086" t="s">
        <v>1192</v>
      </c>
      <c r="E18086" t="s">
        <v>9</v>
      </c>
      <c r="F18086" t="s">
        <v>1193</v>
      </c>
      <c r="G18086" t="s">
        <v>1170</v>
      </c>
      <c r="H18086" s="135" t="s">
        <v>1496</v>
      </c>
      <c r="I18086" t="s">
        <v>1454</v>
      </c>
      <c r="J18086" s="20">
        <v>26</v>
      </c>
      <c r="K18086" s="20" t="s">
        <v>3</v>
      </c>
      <c r="L18086" t="s">
        <v>1463</v>
      </c>
      <c r="M18086" s="20">
        <v>7.76</v>
      </c>
      <c r="N18086" s="20">
        <v>6.24</v>
      </c>
      <c r="AE18086">
        <f t="shared" si="282"/>
        <v>2014</v>
      </c>
    </row>
    <row r="18087" spans="1:31" x14ac:dyDescent="0.25">
      <c r="A18087" s="7">
        <v>18084</v>
      </c>
      <c r="B18087" s="8">
        <v>41715</v>
      </c>
      <c r="C18087" t="s">
        <v>3</v>
      </c>
      <c r="D18087" t="s">
        <v>968</v>
      </c>
      <c r="E18087" t="s">
        <v>9</v>
      </c>
      <c r="F18087" t="s">
        <v>860</v>
      </c>
      <c r="G18087" t="s">
        <v>929</v>
      </c>
      <c r="H18087" s="135" t="s">
        <v>1496</v>
      </c>
      <c r="I18087" t="s">
        <v>1454</v>
      </c>
      <c r="J18087" s="20">
        <v>12</v>
      </c>
      <c r="K18087" s="20" t="s">
        <v>1465</v>
      </c>
      <c r="L18087" t="s">
        <v>1466</v>
      </c>
      <c r="M18087" s="20">
        <v>3</v>
      </c>
      <c r="N18087" s="20">
        <v>3</v>
      </c>
      <c r="AE18087">
        <f t="shared" si="282"/>
        <v>2014</v>
      </c>
    </row>
    <row r="18088" spans="1:31" x14ac:dyDescent="0.25">
      <c r="A18088" s="7">
        <v>18085</v>
      </c>
      <c r="B18088" s="8">
        <v>41716</v>
      </c>
      <c r="C18088" t="s">
        <v>3</v>
      </c>
      <c r="D18088" t="s">
        <v>1131</v>
      </c>
      <c r="E18088" t="s">
        <v>9</v>
      </c>
      <c r="F18088" t="s">
        <v>543</v>
      </c>
      <c r="G18088" t="s">
        <v>1016</v>
      </c>
      <c r="H18088" s="9" t="s">
        <v>2884</v>
      </c>
      <c r="I18088" t="s">
        <v>1454</v>
      </c>
      <c r="J18088" s="20">
        <v>54</v>
      </c>
      <c r="K18088" s="20" t="s">
        <v>3</v>
      </c>
      <c r="L18088" t="s">
        <v>1464</v>
      </c>
      <c r="M18088" s="20">
        <v>16.12</v>
      </c>
      <c r="N18088" s="20">
        <v>11.879999999999999</v>
      </c>
      <c r="AE18088">
        <f t="shared" si="282"/>
        <v>2014</v>
      </c>
    </row>
    <row r="18089" spans="1:31" x14ac:dyDescent="0.25">
      <c r="A18089" s="7">
        <v>18086</v>
      </c>
      <c r="B18089" s="8">
        <v>41716</v>
      </c>
      <c r="C18089" t="s">
        <v>3</v>
      </c>
      <c r="D18089" t="s">
        <v>1192</v>
      </c>
      <c r="E18089" t="s">
        <v>9</v>
      </c>
      <c r="F18089" t="s">
        <v>286</v>
      </c>
      <c r="G18089" t="s">
        <v>895</v>
      </c>
      <c r="H18089" s="135" t="s">
        <v>1496</v>
      </c>
      <c r="I18089" t="s">
        <v>1454</v>
      </c>
      <c r="J18089" s="20">
        <v>105</v>
      </c>
      <c r="K18089" s="20" t="s">
        <v>3</v>
      </c>
      <c r="L18089" t="s">
        <v>1464</v>
      </c>
      <c r="M18089" s="20">
        <v>30.4</v>
      </c>
      <c r="N18089" s="20">
        <v>23.1</v>
      </c>
      <c r="AE18089">
        <f t="shared" si="282"/>
        <v>2014</v>
      </c>
    </row>
    <row r="18090" spans="1:31" x14ac:dyDescent="0.25">
      <c r="A18090" s="7">
        <v>18087</v>
      </c>
      <c r="B18090" s="8">
        <v>41717</v>
      </c>
      <c r="C18090" t="s">
        <v>3</v>
      </c>
      <c r="D18090" t="s">
        <v>1092</v>
      </c>
      <c r="E18090" t="s">
        <v>9</v>
      </c>
      <c r="F18090" t="s">
        <v>1052</v>
      </c>
      <c r="G18090" t="s">
        <v>870</v>
      </c>
      <c r="H18090" s="135" t="s">
        <v>2466</v>
      </c>
      <c r="I18090" t="s">
        <v>1455</v>
      </c>
      <c r="J18090" s="20">
        <v>35</v>
      </c>
      <c r="K18090" s="20" t="s">
        <v>9</v>
      </c>
      <c r="L18090" t="s">
        <v>1464</v>
      </c>
      <c r="M18090" s="20">
        <v>3.85</v>
      </c>
      <c r="N18090" s="20">
        <v>5.4</v>
      </c>
      <c r="AE18090">
        <f t="shared" si="282"/>
        <v>2014</v>
      </c>
    </row>
    <row r="18091" spans="1:31" x14ac:dyDescent="0.25">
      <c r="A18091" s="7">
        <v>18088</v>
      </c>
      <c r="B18091" s="8">
        <v>41719</v>
      </c>
      <c r="C18091" t="s">
        <v>3</v>
      </c>
      <c r="D18091" t="s">
        <v>1144</v>
      </c>
      <c r="E18091" t="s">
        <v>9</v>
      </c>
      <c r="F18091" t="s">
        <v>1113</v>
      </c>
      <c r="G18091" t="s">
        <v>895</v>
      </c>
      <c r="H18091" s="135" t="s">
        <v>2590</v>
      </c>
      <c r="I18091" t="s">
        <v>1454</v>
      </c>
      <c r="J18091" s="20">
        <v>85</v>
      </c>
      <c r="K18091" s="20" t="s">
        <v>9</v>
      </c>
      <c r="L18091" t="s">
        <v>1464</v>
      </c>
      <c r="M18091" s="20">
        <v>18.7</v>
      </c>
      <c r="N18091" s="20">
        <v>24.8</v>
      </c>
      <c r="AE18091">
        <f t="shared" si="282"/>
        <v>2014</v>
      </c>
    </row>
    <row r="18092" spans="1:31" x14ac:dyDescent="0.25">
      <c r="A18092" s="7">
        <v>18089</v>
      </c>
      <c r="B18092" s="8">
        <v>41720</v>
      </c>
      <c r="C18092" t="s">
        <v>3</v>
      </c>
      <c r="D18092" t="s">
        <v>787</v>
      </c>
      <c r="E18092" t="s">
        <v>9</v>
      </c>
      <c r="F18092" t="s">
        <v>1093</v>
      </c>
      <c r="G18092" t="s">
        <v>648</v>
      </c>
      <c r="H18092" s="135" t="s">
        <v>1791</v>
      </c>
      <c r="I18092" t="s">
        <v>1454</v>
      </c>
      <c r="J18092" s="20">
        <v>12</v>
      </c>
      <c r="K18092" s="20" t="s">
        <v>1465</v>
      </c>
      <c r="L18092" t="s">
        <v>1466</v>
      </c>
      <c r="M18092" s="20">
        <v>3</v>
      </c>
      <c r="N18092" s="20">
        <v>3</v>
      </c>
      <c r="AE18092">
        <f t="shared" si="282"/>
        <v>2014</v>
      </c>
    </row>
    <row r="18093" spans="1:31" x14ac:dyDescent="0.25">
      <c r="A18093" s="7">
        <v>18090</v>
      </c>
      <c r="B18093" s="8">
        <v>41720</v>
      </c>
      <c r="C18093" t="s">
        <v>3</v>
      </c>
      <c r="D18093" t="s">
        <v>810</v>
      </c>
      <c r="E18093" t="s">
        <v>9</v>
      </c>
      <c r="F18093" t="s">
        <v>543</v>
      </c>
      <c r="G18093" t="s">
        <v>1170</v>
      </c>
      <c r="H18093" s="135" t="s">
        <v>3185</v>
      </c>
      <c r="I18093" t="s">
        <v>1454</v>
      </c>
      <c r="J18093" s="20">
        <v>34</v>
      </c>
      <c r="K18093" s="20" t="s">
        <v>1465</v>
      </c>
      <c r="L18093" t="s">
        <v>1466</v>
      </c>
      <c r="M18093" s="20">
        <v>8.5</v>
      </c>
      <c r="N18093" s="20">
        <v>8.5</v>
      </c>
      <c r="AE18093">
        <f t="shared" si="282"/>
        <v>2014</v>
      </c>
    </row>
    <row r="18094" spans="1:31" x14ac:dyDescent="0.25">
      <c r="A18094" s="7">
        <v>18091</v>
      </c>
      <c r="B18094" s="8">
        <v>41720</v>
      </c>
      <c r="C18094" t="s">
        <v>3</v>
      </c>
      <c r="D18094" t="s">
        <v>1137</v>
      </c>
      <c r="E18094" t="s">
        <v>9</v>
      </c>
      <c r="F18094" t="s">
        <v>1093</v>
      </c>
      <c r="G18094" t="s">
        <v>895</v>
      </c>
      <c r="H18094" s="135" t="s">
        <v>2539</v>
      </c>
      <c r="I18094" t="s">
        <v>1454</v>
      </c>
      <c r="J18094" s="20">
        <v>23</v>
      </c>
      <c r="K18094" s="20" t="s">
        <v>3</v>
      </c>
      <c r="L18094" t="s">
        <v>1464</v>
      </c>
      <c r="M18094" s="20">
        <v>7.4399999999999995</v>
      </c>
      <c r="N18094" s="20">
        <v>5.0600000000000005</v>
      </c>
      <c r="AE18094">
        <f t="shared" si="282"/>
        <v>2014</v>
      </c>
    </row>
    <row r="18095" spans="1:31" x14ac:dyDescent="0.25">
      <c r="A18095" s="7">
        <v>18092</v>
      </c>
      <c r="B18095" s="8">
        <v>41721</v>
      </c>
      <c r="C18095" t="s">
        <v>3</v>
      </c>
      <c r="D18095" t="s">
        <v>265</v>
      </c>
      <c r="E18095" t="s">
        <v>9</v>
      </c>
      <c r="F18095" t="s">
        <v>1028</v>
      </c>
      <c r="G18095" t="s">
        <v>895</v>
      </c>
      <c r="H18095" s="135" t="s">
        <v>3037</v>
      </c>
      <c r="I18095" t="s">
        <v>1456</v>
      </c>
      <c r="J18095" s="20">
        <v>21</v>
      </c>
      <c r="K18095" s="20" t="s">
        <v>3</v>
      </c>
      <c r="L18095" t="s">
        <v>1464</v>
      </c>
      <c r="M18095" s="20">
        <v>6.88</v>
      </c>
      <c r="N18095" s="20">
        <v>4.62</v>
      </c>
      <c r="O18095" t="s">
        <v>9</v>
      </c>
      <c r="P18095" s="13" t="s">
        <v>828</v>
      </c>
      <c r="Q18095" t="s">
        <v>3</v>
      </c>
      <c r="R18095" t="s">
        <v>1102</v>
      </c>
      <c r="S18095" t="s">
        <v>3</v>
      </c>
      <c r="T18095" t="s">
        <v>107</v>
      </c>
      <c r="U18095" t="s">
        <v>1465</v>
      </c>
      <c r="W18095" t="s">
        <v>1465</v>
      </c>
      <c r="Y18095" t="s">
        <v>1465</v>
      </c>
      <c r="AA18095" t="s">
        <v>1465</v>
      </c>
      <c r="AC18095" t="s">
        <v>1465</v>
      </c>
      <c r="AE18095">
        <f t="shared" si="282"/>
        <v>2014</v>
      </c>
    </row>
    <row r="18096" spans="1:31" x14ac:dyDescent="0.25">
      <c r="A18096" s="7">
        <v>18093</v>
      </c>
      <c r="B18096" s="8">
        <v>41721</v>
      </c>
      <c r="C18096" t="s">
        <v>3</v>
      </c>
      <c r="D18096" t="s">
        <v>665</v>
      </c>
      <c r="E18096" t="s">
        <v>9</v>
      </c>
      <c r="F18096" t="s">
        <v>974</v>
      </c>
      <c r="G18096" t="s">
        <v>648</v>
      </c>
      <c r="H18096" s="9" t="s">
        <v>1797</v>
      </c>
      <c r="I18096" t="s">
        <v>1454</v>
      </c>
      <c r="J18096" s="20">
        <v>91</v>
      </c>
      <c r="K18096" s="20" t="s">
        <v>3</v>
      </c>
      <c r="L18096" t="s">
        <v>1464</v>
      </c>
      <c r="M18096" s="20">
        <v>26.48</v>
      </c>
      <c r="N18096" s="20">
        <v>20.02</v>
      </c>
      <c r="AE18096">
        <f t="shared" si="282"/>
        <v>2014</v>
      </c>
    </row>
    <row r="18097" spans="1:31" x14ac:dyDescent="0.25">
      <c r="A18097" s="7">
        <v>18094</v>
      </c>
      <c r="B18097" s="8">
        <v>41722</v>
      </c>
      <c r="C18097" t="s">
        <v>3</v>
      </c>
      <c r="D18097" t="s">
        <v>943</v>
      </c>
      <c r="E18097" t="s">
        <v>9</v>
      </c>
      <c r="F18097" t="s">
        <v>667</v>
      </c>
      <c r="G18097" t="s">
        <v>732</v>
      </c>
      <c r="H18097" s="135" t="s">
        <v>2186</v>
      </c>
      <c r="I18097" t="s">
        <v>1454</v>
      </c>
      <c r="J18097" s="20">
        <v>59</v>
      </c>
      <c r="K18097" s="20" t="s">
        <v>9</v>
      </c>
      <c r="L18097" t="s">
        <v>1464</v>
      </c>
      <c r="M18097" s="20">
        <v>12.98</v>
      </c>
      <c r="N18097" s="20">
        <v>17.52</v>
      </c>
      <c r="AE18097">
        <f t="shared" si="282"/>
        <v>2014</v>
      </c>
    </row>
    <row r="18098" spans="1:31" x14ac:dyDescent="0.25">
      <c r="A18098" s="7">
        <v>18095</v>
      </c>
      <c r="B18098" s="8">
        <v>41722</v>
      </c>
      <c r="C18098" t="s">
        <v>3</v>
      </c>
      <c r="D18098" t="s">
        <v>1092</v>
      </c>
      <c r="E18098" t="s">
        <v>9</v>
      </c>
      <c r="F18098" t="s">
        <v>1153</v>
      </c>
      <c r="G18098" t="s">
        <v>870</v>
      </c>
      <c r="H18098" s="135" t="s">
        <v>1496</v>
      </c>
      <c r="I18098" t="s">
        <v>1454</v>
      </c>
      <c r="J18098" s="20">
        <v>49</v>
      </c>
      <c r="K18098" s="20" t="s">
        <v>3</v>
      </c>
      <c r="L18098" t="s">
        <v>1463</v>
      </c>
      <c r="M18098" s="20">
        <v>13.74</v>
      </c>
      <c r="N18098" s="20">
        <v>11.76</v>
      </c>
      <c r="AE18098">
        <f t="shared" si="282"/>
        <v>2014</v>
      </c>
    </row>
    <row r="18099" spans="1:31" x14ac:dyDescent="0.25">
      <c r="A18099" s="7">
        <v>18096</v>
      </c>
      <c r="B18099" s="8">
        <v>41723</v>
      </c>
      <c r="C18099" t="s">
        <v>3</v>
      </c>
      <c r="D18099" t="s">
        <v>908</v>
      </c>
      <c r="E18099" t="s">
        <v>9</v>
      </c>
      <c r="F18099" t="s">
        <v>1197</v>
      </c>
      <c r="G18099" t="s">
        <v>732</v>
      </c>
      <c r="H18099" s="135" t="s">
        <v>2284</v>
      </c>
      <c r="I18099" t="s">
        <v>1454</v>
      </c>
      <c r="J18099" s="20">
        <v>7</v>
      </c>
      <c r="K18099" s="20" t="s">
        <v>9</v>
      </c>
      <c r="L18099" t="s">
        <v>1464</v>
      </c>
      <c r="M18099" s="20">
        <v>1.54</v>
      </c>
      <c r="N18099" s="20">
        <v>2.96</v>
      </c>
      <c r="AE18099">
        <f t="shared" si="282"/>
        <v>2014</v>
      </c>
    </row>
    <row r="18100" spans="1:31" x14ac:dyDescent="0.25">
      <c r="A18100" s="7">
        <v>18097</v>
      </c>
      <c r="B18100" s="8">
        <v>41723</v>
      </c>
      <c r="C18100" t="s">
        <v>3</v>
      </c>
      <c r="D18100" t="s">
        <v>1197</v>
      </c>
      <c r="E18100" t="s">
        <v>9</v>
      </c>
      <c r="F18100" t="s">
        <v>908</v>
      </c>
      <c r="G18100" t="s">
        <v>732</v>
      </c>
      <c r="H18100" s="135" t="s">
        <v>2284</v>
      </c>
      <c r="I18100" t="s">
        <v>1454</v>
      </c>
      <c r="J18100" s="20">
        <v>7</v>
      </c>
      <c r="K18100" s="20" t="s">
        <v>3</v>
      </c>
      <c r="L18100" t="s">
        <v>1464</v>
      </c>
      <c r="M18100" s="20">
        <v>2.96</v>
      </c>
      <c r="N18100" s="20">
        <v>1.54</v>
      </c>
      <c r="AE18100">
        <f t="shared" si="282"/>
        <v>2014</v>
      </c>
    </row>
    <row r="18101" spans="1:31" x14ac:dyDescent="0.25">
      <c r="A18101" s="7">
        <v>18098</v>
      </c>
      <c r="B18101" s="8">
        <v>41723</v>
      </c>
      <c r="C18101" t="s">
        <v>3</v>
      </c>
      <c r="D18101" t="s">
        <v>665</v>
      </c>
      <c r="E18101" t="s">
        <v>9</v>
      </c>
      <c r="F18101" t="s">
        <v>974</v>
      </c>
      <c r="G18101" t="s">
        <v>929</v>
      </c>
      <c r="H18101" s="135" t="s">
        <v>2902</v>
      </c>
      <c r="I18101" t="s">
        <v>1454</v>
      </c>
      <c r="J18101" s="20">
        <v>46</v>
      </c>
      <c r="K18101" s="20" t="s">
        <v>9</v>
      </c>
      <c r="L18101" t="s">
        <v>1463</v>
      </c>
      <c r="M18101" s="20">
        <v>11.04</v>
      </c>
      <c r="N18101" s="20">
        <v>12.96</v>
      </c>
      <c r="AE18101">
        <f t="shared" si="282"/>
        <v>2014</v>
      </c>
    </row>
    <row r="18102" spans="1:31" x14ac:dyDescent="0.25">
      <c r="A18102" s="7">
        <v>18099</v>
      </c>
      <c r="B18102" s="8">
        <v>41724</v>
      </c>
      <c r="C18102" t="s">
        <v>3</v>
      </c>
      <c r="D18102" t="s">
        <v>54</v>
      </c>
      <c r="E18102" t="s">
        <v>9</v>
      </c>
      <c r="F18102" t="s">
        <v>1206</v>
      </c>
      <c r="G18102" t="s">
        <v>861</v>
      </c>
      <c r="H18102" s="135" t="s">
        <v>2435</v>
      </c>
      <c r="I18102" t="s">
        <v>1455</v>
      </c>
      <c r="J18102" s="20">
        <v>28</v>
      </c>
      <c r="K18102" s="20" t="s">
        <v>9</v>
      </c>
      <c r="L18102" t="s">
        <v>1464</v>
      </c>
      <c r="M18102" s="20">
        <v>3.08</v>
      </c>
      <c r="N18102" s="20">
        <v>4.42</v>
      </c>
      <c r="AE18102">
        <f t="shared" si="282"/>
        <v>2014</v>
      </c>
    </row>
    <row r="18103" spans="1:31" x14ac:dyDescent="0.25">
      <c r="A18103" s="7">
        <v>18100</v>
      </c>
      <c r="B18103" s="8">
        <v>41724</v>
      </c>
      <c r="C18103" t="s">
        <v>3</v>
      </c>
      <c r="D18103" t="s">
        <v>1146</v>
      </c>
      <c r="E18103" t="s">
        <v>9</v>
      </c>
      <c r="F18103" t="s">
        <v>1205</v>
      </c>
      <c r="G18103" t="s">
        <v>895</v>
      </c>
      <c r="H18103" s="135" t="s">
        <v>2540</v>
      </c>
      <c r="I18103" t="s">
        <v>1454</v>
      </c>
      <c r="J18103" s="20">
        <v>35</v>
      </c>
      <c r="K18103" s="20" t="s">
        <v>3</v>
      </c>
      <c r="L18103" t="s">
        <v>1463</v>
      </c>
      <c r="M18103" s="20">
        <v>10.1</v>
      </c>
      <c r="N18103" s="20">
        <v>8.4</v>
      </c>
      <c r="AE18103">
        <f t="shared" si="282"/>
        <v>2014</v>
      </c>
    </row>
    <row r="18104" spans="1:31" x14ac:dyDescent="0.25">
      <c r="A18104" s="7">
        <v>18101</v>
      </c>
      <c r="B18104" s="8">
        <v>41724</v>
      </c>
      <c r="C18104" t="s">
        <v>3</v>
      </c>
      <c r="D18104" t="s">
        <v>521</v>
      </c>
      <c r="E18104" t="s">
        <v>9</v>
      </c>
      <c r="F18104" t="s">
        <v>543</v>
      </c>
      <c r="G18104" t="s">
        <v>1016</v>
      </c>
      <c r="H18104" s="135" t="s">
        <v>2912</v>
      </c>
      <c r="I18104" t="s">
        <v>1454</v>
      </c>
      <c r="J18104" s="20">
        <v>12</v>
      </c>
      <c r="K18104" s="20" t="s">
        <v>3</v>
      </c>
      <c r="L18104" t="s">
        <v>1464</v>
      </c>
      <c r="M18104" s="20">
        <v>4.3599999999999994</v>
      </c>
      <c r="N18104" s="20">
        <v>2.64</v>
      </c>
      <c r="AE18104">
        <f t="shared" si="282"/>
        <v>2014</v>
      </c>
    </row>
    <row r="18105" spans="1:31" x14ac:dyDescent="0.25">
      <c r="A18105" s="7">
        <v>18102</v>
      </c>
      <c r="B18105" s="8">
        <v>41725</v>
      </c>
      <c r="C18105" t="s">
        <v>3</v>
      </c>
      <c r="D18105" t="s">
        <v>462</v>
      </c>
      <c r="E18105" t="s">
        <v>9</v>
      </c>
      <c r="F18105" t="s">
        <v>427</v>
      </c>
      <c r="G18105" t="s">
        <v>714</v>
      </c>
      <c r="H18105" s="135" t="s">
        <v>2004</v>
      </c>
      <c r="I18105" t="s">
        <v>1454</v>
      </c>
      <c r="J18105" s="20">
        <v>23</v>
      </c>
      <c r="K18105" s="20" t="s">
        <v>9</v>
      </c>
      <c r="L18105" t="s">
        <v>1464</v>
      </c>
      <c r="M18105" s="20">
        <v>5.0600000000000005</v>
      </c>
      <c r="N18105" s="20">
        <v>7.4399999999999995</v>
      </c>
      <c r="AE18105">
        <f t="shared" si="282"/>
        <v>2014</v>
      </c>
    </row>
    <row r="18106" spans="1:31" x14ac:dyDescent="0.25">
      <c r="A18106" s="7">
        <v>18103</v>
      </c>
      <c r="B18106" s="8">
        <v>41725</v>
      </c>
      <c r="C18106" t="s">
        <v>3</v>
      </c>
      <c r="D18106" t="s">
        <v>427</v>
      </c>
      <c r="E18106" t="s">
        <v>9</v>
      </c>
      <c r="F18106" t="s">
        <v>868</v>
      </c>
      <c r="G18106" t="s">
        <v>648</v>
      </c>
      <c r="H18106" s="9" t="s">
        <v>2957</v>
      </c>
      <c r="I18106" t="s">
        <v>1456</v>
      </c>
      <c r="J18106" s="20">
        <v>69</v>
      </c>
      <c r="K18106" s="20" t="s">
        <v>3</v>
      </c>
      <c r="L18106" t="s">
        <v>1464</v>
      </c>
      <c r="M18106" s="20">
        <v>20.32</v>
      </c>
      <c r="N18106" s="20">
        <v>15.18</v>
      </c>
      <c r="O18106" t="s">
        <v>3</v>
      </c>
      <c r="P18106" s="13" t="s">
        <v>54</v>
      </c>
      <c r="Q18106" t="s">
        <v>3</v>
      </c>
      <c r="R18106" t="s">
        <v>55</v>
      </c>
      <c r="S18106" t="s">
        <v>9</v>
      </c>
      <c r="T18106" t="s">
        <v>779</v>
      </c>
      <c r="U18106" t="s">
        <v>9</v>
      </c>
      <c r="V18106" t="s">
        <v>1018</v>
      </c>
      <c r="W18106" t="s">
        <v>1465</v>
      </c>
      <c r="Y18106" t="s">
        <v>1465</v>
      </c>
      <c r="AA18106" t="s">
        <v>1465</v>
      </c>
      <c r="AC18106" t="s">
        <v>1465</v>
      </c>
      <c r="AE18106">
        <f t="shared" si="282"/>
        <v>2014</v>
      </c>
    </row>
    <row r="18107" spans="1:31" x14ac:dyDescent="0.25">
      <c r="A18107" s="7">
        <v>18104</v>
      </c>
      <c r="B18107" s="8">
        <v>41726</v>
      </c>
      <c r="C18107" t="s">
        <v>3</v>
      </c>
      <c r="D18107" t="s">
        <v>1199</v>
      </c>
      <c r="E18107" t="s">
        <v>9</v>
      </c>
      <c r="F18107" t="s">
        <v>1052</v>
      </c>
      <c r="G18107" t="s">
        <v>895</v>
      </c>
      <c r="H18107" s="135" t="s">
        <v>2570</v>
      </c>
      <c r="I18107" t="s">
        <v>1454</v>
      </c>
      <c r="J18107" s="20">
        <v>35</v>
      </c>
      <c r="K18107" s="20" t="s">
        <v>9</v>
      </c>
      <c r="L18107" t="s">
        <v>1463</v>
      </c>
      <c r="M18107" s="20">
        <v>8.4</v>
      </c>
      <c r="N18107" s="20">
        <v>10.1</v>
      </c>
      <c r="AE18107">
        <f t="shared" si="282"/>
        <v>2014</v>
      </c>
    </row>
    <row r="18108" spans="1:31" x14ac:dyDescent="0.25">
      <c r="A18108" s="7">
        <v>18105</v>
      </c>
      <c r="B18108" s="8">
        <v>41727</v>
      </c>
      <c r="C18108" t="s">
        <v>3</v>
      </c>
      <c r="D18108" t="s">
        <v>1119</v>
      </c>
      <c r="E18108" t="s">
        <v>9</v>
      </c>
      <c r="F18108" t="s">
        <v>1131</v>
      </c>
      <c r="G18108" t="s">
        <v>1170</v>
      </c>
      <c r="H18108" s="135" t="s">
        <v>3199</v>
      </c>
      <c r="I18108" t="s">
        <v>1454</v>
      </c>
      <c r="J18108" s="20">
        <v>48</v>
      </c>
      <c r="K18108" s="20" t="s">
        <v>9</v>
      </c>
      <c r="L18108" t="s">
        <v>1464</v>
      </c>
      <c r="M18108" s="20">
        <v>10.56</v>
      </c>
      <c r="N18108" s="20">
        <v>14.44</v>
      </c>
      <c r="AE18108">
        <f t="shared" si="282"/>
        <v>2014</v>
      </c>
    </row>
    <row r="18109" spans="1:31" x14ac:dyDescent="0.25">
      <c r="A18109" s="7">
        <v>18106</v>
      </c>
      <c r="B18109" s="8">
        <v>41728</v>
      </c>
      <c r="C18109" t="s">
        <v>3</v>
      </c>
      <c r="D18109" t="s">
        <v>856</v>
      </c>
      <c r="E18109" t="s">
        <v>9</v>
      </c>
      <c r="F18109" t="s">
        <v>91</v>
      </c>
      <c r="G18109" t="s">
        <v>14</v>
      </c>
      <c r="H18109" s="135" t="s">
        <v>1567</v>
      </c>
      <c r="I18109" t="s">
        <v>1454</v>
      </c>
      <c r="J18109" s="20">
        <v>17</v>
      </c>
      <c r="K18109" s="20" t="s">
        <v>3</v>
      </c>
      <c r="L18109" t="s">
        <v>1464</v>
      </c>
      <c r="M18109" s="20">
        <v>5.76</v>
      </c>
      <c r="N18109" s="20">
        <v>3.74</v>
      </c>
      <c r="AE18109">
        <f t="shared" si="282"/>
        <v>2014</v>
      </c>
    </row>
    <row r="18110" spans="1:31" x14ac:dyDescent="0.25">
      <c r="A18110" s="7">
        <v>18107</v>
      </c>
      <c r="B18110" s="8">
        <v>41730</v>
      </c>
      <c r="C18110" t="s">
        <v>3</v>
      </c>
      <c r="D18110" t="s">
        <v>902</v>
      </c>
      <c r="E18110" t="s">
        <v>9</v>
      </c>
      <c r="F18110" t="s">
        <v>1198</v>
      </c>
      <c r="G18110" t="s">
        <v>929</v>
      </c>
      <c r="H18110" s="135" t="s">
        <v>2683</v>
      </c>
      <c r="I18110" t="s">
        <v>1455</v>
      </c>
      <c r="J18110" s="20">
        <v>11</v>
      </c>
      <c r="K18110" s="20" t="s">
        <v>1465</v>
      </c>
      <c r="L18110" t="s">
        <v>1466</v>
      </c>
      <c r="M18110" s="20">
        <v>1.375</v>
      </c>
      <c r="N18110" s="20">
        <v>1.375</v>
      </c>
      <c r="AE18110">
        <f t="shared" si="282"/>
        <v>2014</v>
      </c>
    </row>
    <row r="18111" spans="1:31" x14ac:dyDescent="0.25">
      <c r="A18111" s="7">
        <v>18108</v>
      </c>
      <c r="B18111" s="8">
        <v>41730</v>
      </c>
      <c r="C18111" t="s">
        <v>3</v>
      </c>
      <c r="D18111" t="s">
        <v>1192</v>
      </c>
      <c r="E18111" t="s">
        <v>9</v>
      </c>
      <c r="F18111" t="s">
        <v>286</v>
      </c>
      <c r="G18111" t="s">
        <v>1016</v>
      </c>
      <c r="H18111" s="9" t="s">
        <v>2960</v>
      </c>
      <c r="I18111" t="s">
        <v>1454</v>
      </c>
      <c r="J18111" s="20">
        <v>40</v>
      </c>
      <c r="K18111" s="20" t="s">
        <v>1465</v>
      </c>
      <c r="L18111" t="s">
        <v>1466</v>
      </c>
      <c r="M18111" s="20">
        <v>10</v>
      </c>
      <c r="N18111" s="20">
        <v>10</v>
      </c>
      <c r="AE18111">
        <f t="shared" si="282"/>
        <v>2014</v>
      </c>
    </row>
    <row r="18112" spans="1:31" x14ac:dyDescent="0.25">
      <c r="A18112" s="7">
        <v>18109</v>
      </c>
      <c r="B18112" s="8">
        <v>41731</v>
      </c>
      <c r="C18112" t="s">
        <v>3</v>
      </c>
      <c r="D18112" t="s">
        <v>1032</v>
      </c>
      <c r="E18112" t="s">
        <v>9</v>
      </c>
      <c r="F18112" t="s">
        <v>304</v>
      </c>
      <c r="G18112" t="s">
        <v>929</v>
      </c>
      <c r="H18112" s="135" t="s">
        <v>3264</v>
      </c>
      <c r="I18112" t="s">
        <v>1455</v>
      </c>
      <c r="J18112" s="20">
        <v>34</v>
      </c>
      <c r="K18112" s="20" t="s">
        <v>3</v>
      </c>
      <c r="L18112" t="s">
        <v>1463</v>
      </c>
      <c r="M18112" s="20">
        <v>4.92</v>
      </c>
      <c r="N18112" s="20">
        <v>4.08</v>
      </c>
      <c r="AE18112">
        <f t="shared" si="282"/>
        <v>2014</v>
      </c>
    </row>
    <row r="18113" spans="1:31" x14ac:dyDescent="0.25">
      <c r="A18113" s="7">
        <v>18110</v>
      </c>
      <c r="B18113" s="8">
        <v>41732</v>
      </c>
      <c r="C18113" t="s">
        <v>3</v>
      </c>
      <c r="D18113" t="s">
        <v>787</v>
      </c>
      <c r="E18113" t="s">
        <v>9</v>
      </c>
      <c r="F18113" t="s">
        <v>331</v>
      </c>
      <c r="G18113" t="s">
        <v>648</v>
      </c>
      <c r="H18113" s="135" t="s">
        <v>2315</v>
      </c>
      <c r="I18113" t="s">
        <v>1454</v>
      </c>
      <c r="J18113" s="20">
        <v>5</v>
      </c>
      <c r="K18113" s="20" t="s">
        <v>3</v>
      </c>
      <c r="L18113" t="s">
        <v>1463</v>
      </c>
      <c r="M18113" s="20">
        <v>2.2999999999999998</v>
      </c>
      <c r="N18113" s="20">
        <v>1.2</v>
      </c>
      <c r="AE18113">
        <f t="shared" si="282"/>
        <v>2014</v>
      </c>
    </row>
    <row r="18114" spans="1:31" x14ac:dyDescent="0.25">
      <c r="A18114" s="7">
        <v>18111</v>
      </c>
      <c r="B18114" s="8">
        <v>41732</v>
      </c>
      <c r="C18114" t="s">
        <v>3</v>
      </c>
      <c r="D18114" t="s">
        <v>104</v>
      </c>
      <c r="E18114" t="s">
        <v>9</v>
      </c>
      <c r="F18114" t="s">
        <v>810</v>
      </c>
      <c r="G18114" t="s">
        <v>648</v>
      </c>
      <c r="H18114" s="135" t="s">
        <v>2062</v>
      </c>
      <c r="I18114" t="s">
        <v>1454</v>
      </c>
      <c r="J18114" s="20">
        <v>27</v>
      </c>
      <c r="K18114" s="20" t="s">
        <v>9</v>
      </c>
      <c r="L18114" t="s">
        <v>1464</v>
      </c>
      <c r="M18114" s="20">
        <v>5.9399999999999995</v>
      </c>
      <c r="N18114" s="20">
        <v>8.56</v>
      </c>
      <c r="AE18114">
        <f t="shared" si="282"/>
        <v>2014</v>
      </c>
    </row>
    <row r="18115" spans="1:31" x14ac:dyDescent="0.25">
      <c r="A18115" s="7">
        <v>18112</v>
      </c>
      <c r="B18115" s="8">
        <v>41733</v>
      </c>
      <c r="C18115" t="s">
        <v>3</v>
      </c>
      <c r="D18115" t="s">
        <v>1060</v>
      </c>
      <c r="E18115" t="s">
        <v>9</v>
      </c>
      <c r="F18115" t="s">
        <v>1197</v>
      </c>
      <c r="G18115" t="s">
        <v>648</v>
      </c>
      <c r="H18115" s="136" t="s">
        <v>2020</v>
      </c>
      <c r="I18115" t="s">
        <v>1455</v>
      </c>
      <c r="J18115" s="20">
        <v>7</v>
      </c>
      <c r="K18115" s="20" t="s">
        <v>3</v>
      </c>
      <c r="L18115" t="s">
        <v>1464</v>
      </c>
      <c r="M18115" s="20">
        <v>1.48</v>
      </c>
      <c r="N18115" s="20">
        <v>0.77</v>
      </c>
      <c r="AE18115">
        <f t="shared" si="282"/>
        <v>2014</v>
      </c>
    </row>
    <row r="18116" spans="1:31" x14ac:dyDescent="0.25">
      <c r="A18116" s="7">
        <v>18113</v>
      </c>
      <c r="B18116" s="8">
        <v>41734</v>
      </c>
      <c r="C18116" t="s">
        <v>3</v>
      </c>
      <c r="D18116" t="s">
        <v>767</v>
      </c>
      <c r="E18116" t="s">
        <v>9</v>
      </c>
      <c r="F18116" t="s">
        <v>543</v>
      </c>
      <c r="G18116" t="s">
        <v>1016</v>
      </c>
      <c r="H18116" s="9" t="s">
        <v>3055</v>
      </c>
      <c r="I18116" t="s">
        <v>1454</v>
      </c>
      <c r="J18116" s="20">
        <v>24</v>
      </c>
      <c r="K18116" s="20" t="s">
        <v>9</v>
      </c>
      <c r="L18116" t="s">
        <v>1464</v>
      </c>
      <c r="M18116" s="20">
        <v>5.28</v>
      </c>
      <c r="N18116" s="20">
        <v>7.72</v>
      </c>
      <c r="AE18116">
        <f t="shared" ref="AE18116:AE18179" si="283">YEAR(B18116)</f>
        <v>2014</v>
      </c>
    </row>
    <row r="18117" spans="1:31" x14ac:dyDescent="0.25">
      <c r="A18117" s="7">
        <v>18114</v>
      </c>
      <c r="B18117" s="8">
        <v>41735</v>
      </c>
      <c r="C18117" t="s">
        <v>3</v>
      </c>
      <c r="D18117" t="s">
        <v>1137</v>
      </c>
      <c r="E18117" t="s">
        <v>9</v>
      </c>
      <c r="F18117" t="s">
        <v>810</v>
      </c>
      <c r="G18117" t="s">
        <v>732</v>
      </c>
      <c r="H18117" s="135" t="s">
        <v>2642</v>
      </c>
      <c r="I18117" t="s">
        <v>1454</v>
      </c>
      <c r="J18117" s="20">
        <v>27</v>
      </c>
      <c r="K18117" s="20" t="s">
        <v>1465</v>
      </c>
      <c r="L18117" t="s">
        <v>1466</v>
      </c>
      <c r="M18117" s="20">
        <v>6.75</v>
      </c>
      <c r="N18117" s="20">
        <v>6.75</v>
      </c>
      <c r="AE18117">
        <f t="shared" si="283"/>
        <v>2014</v>
      </c>
    </row>
    <row r="18118" spans="1:31" x14ac:dyDescent="0.25">
      <c r="A18118" s="7">
        <v>18115</v>
      </c>
      <c r="B18118" s="8">
        <v>41735</v>
      </c>
      <c r="C18118" t="s">
        <v>3</v>
      </c>
      <c r="D18118" t="s">
        <v>943</v>
      </c>
      <c r="E18118" t="s">
        <v>9</v>
      </c>
      <c r="F18118" t="s">
        <v>1021</v>
      </c>
      <c r="G18118" t="s">
        <v>732</v>
      </c>
      <c r="H18118" s="135" t="s">
        <v>2419</v>
      </c>
      <c r="I18118" t="s">
        <v>1454</v>
      </c>
      <c r="J18118" s="20">
        <v>39</v>
      </c>
      <c r="K18118" s="20" t="s">
        <v>9</v>
      </c>
      <c r="L18118" t="s">
        <v>1464</v>
      </c>
      <c r="M18118" s="20">
        <v>8.58</v>
      </c>
      <c r="N18118" s="20">
        <v>11.92</v>
      </c>
      <c r="AE18118">
        <f t="shared" si="283"/>
        <v>2014</v>
      </c>
    </row>
    <row r="18119" spans="1:31" x14ac:dyDescent="0.25">
      <c r="A18119" s="7">
        <v>18116</v>
      </c>
      <c r="B18119" s="8">
        <v>41735</v>
      </c>
      <c r="C18119" t="s">
        <v>3</v>
      </c>
      <c r="D18119" t="s">
        <v>19</v>
      </c>
      <c r="E18119" t="s">
        <v>9</v>
      </c>
      <c r="F18119" t="s">
        <v>1209</v>
      </c>
      <c r="G18119" t="s">
        <v>14</v>
      </c>
      <c r="H18119" s="135" t="s">
        <v>1567</v>
      </c>
      <c r="I18119" t="s">
        <v>1458</v>
      </c>
      <c r="J18119" s="20">
        <v>20</v>
      </c>
      <c r="K18119" s="20" t="s">
        <v>9</v>
      </c>
      <c r="L18119" t="s">
        <v>1464</v>
      </c>
      <c r="M18119" s="20">
        <v>10</v>
      </c>
      <c r="N18119" s="20">
        <v>30</v>
      </c>
      <c r="AE18119">
        <f t="shared" si="283"/>
        <v>2014</v>
      </c>
    </row>
    <row r="18120" spans="1:31" x14ac:dyDescent="0.25">
      <c r="A18120" s="7">
        <v>18117</v>
      </c>
      <c r="B18120" s="8">
        <v>41736</v>
      </c>
      <c r="C18120" t="s">
        <v>3</v>
      </c>
      <c r="D18120" t="s">
        <v>187</v>
      </c>
      <c r="E18120" t="s">
        <v>9</v>
      </c>
      <c r="F18120" t="s">
        <v>667</v>
      </c>
      <c r="G18120" t="s">
        <v>895</v>
      </c>
      <c r="H18120" s="135" t="s">
        <v>2797</v>
      </c>
      <c r="I18120" t="s">
        <v>1454</v>
      </c>
      <c r="J18120" s="20">
        <v>27</v>
      </c>
      <c r="K18120" s="20" t="s">
        <v>9</v>
      </c>
      <c r="L18120" t="s">
        <v>1463</v>
      </c>
      <c r="M18120" s="20">
        <v>6.48</v>
      </c>
      <c r="N18120" s="20">
        <v>8.02</v>
      </c>
      <c r="AE18120">
        <f t="shared" si="283"/>
        <v>2014</v>
      </c>
    </row>
    <row r="18121" spans="1:31" x14ac:dyDescent="0.25">
      <c r="A18121" s="7">
        <v>18118</v>
      </c>
      <c r="B18121" s="8">
        <v>41737</v>
      </c>
      <c r="C18121" t="s">
        <v>3</v>
      </c>
      <c r="D18121" t="s">
        <v>1186</v>
      </c>
      <c r="E18121" t="s">
        <v>9</v>
      </c>
      <c r="F18121" t="s">
        <v>235</v>
      </c>
      <c r="G18121" t="s">
        <v>24</v>
      </c>
      <c r="H18121" s="135" t="s">
        <v>1497</v>
      </c>
      <c r="I18121" t="s">
        <v>1454</v>
      </c>
      <c r="J18121" s="20">
        <v>15</v>
      </c>
      <c r="K18121" s="20" t="s">
        <v>9</v>
      </c>
      <c r="L18121" t="s">
        <v>1464</v>
      </c>
      <c r="M18121" s="20">
        <v>3.3</v>
      </c>
      <c r="N18121" s="20">
        <v>5.2</v>
      </c>
      <c r="AE18121">
        <f t="shared" si="283"/>
        <v>2014</v>
      </c>
    </row>
    <row r="18122" spans="1:31" x14ac:dyDescent="0.25">
      <c r="A18122" s="7">
        <v>18119</v>
      </c>
      <c r="B18122" s="8">
        <v>41737</v>
      </c>
      <c r="C18122" t="s">
        <v>3</v>
      </c>
      <c r="D18122" t="s">
        <v>1137</v>
      </c>
      <c r="E18122" t="s">
        <v>9</v>
      </c>
      <c r="F18122" t="s">
        <v>1045</v>
      </c>
      <c r="G18122" t="s">
        <v>895</v>
      </c>
      <c r="H18122" s="136" t="s">
        <v>3137</v>
      </c>
      <c r="I18122" t="s">
        <v>1454</v>
      </c>
      <c r="J18122" s="20">
        <v>36</v>
      </c>
      <c r="K18122" s="20" t="s">
        <v>9</v>
      </c>
      <c r="L18122" t="s">
        <v>1464</v>
      </c>
      <c r="M18122" s="20">
        <v>7.92</v>
      </c>
      <c r="N18122" s="20">
        <v>11.08</v>
      </c>
      <c r="AE18122">
        <f t="shared" si="283"/>
        <v>2014</v>
      </c>
    </row>
    <row r="18123" spans="1:31" x14ac:dyDescent="0.25">
      <c r="A18123" s="7">
        <v>18120</v>
      </c>
      <c r="B18123" s="8">
        <v>41737</v>
      </c>
      <c r="C18123" t="s">
        <v>3</v>
      </c>
      <c r="D18123" t="s">
        <v>973</v>
      </c>
      <c r="E18123" t="s">
        <v>9</v>
      </c>
      <c r="F18123" t="s">
        <v>66</v>
      </c>
      <c r="G18123" t="s">
        <v>895</v>
      </c>
      <c r="H18123" s="9" t="s">
        <v>2751</v>
      </c>
      <c r="I18123" t="s">
        <v>1454</v>
      </c>
      <c r="J18123" s="20">
        <v>49</v>
      </c>
      <c r="K18123" s="20" t="s">
        <v>9</v>
      </c>
      <c r="L18123" t="s">
        <v>1464</v>
      </c>
      <c r="M18123" s="20">
        <v>10.78</v>
      </c>
      <c r="N18123" s="20">
        <v>14.72</v>
      </c>
      <c r="AE18123">
        <f t="shared" si="283"/>
        <v>2014</v>
      </c>
    </row>
    <row r="18124" spans="1:31" x14ac:dyDescent="0.25">
      <c r="A18124" s="7">
        <v>18121</v>
      </c>
      <c r="B18124" s="8">
        <v>41737</v>
      </c>
      <c r="C18124" t="s">
        <v>3</v>
      </c>
      <c r="D18124" t="s">
        <v>1146</v>
      </c>
      <c r="E18124" t="s">
        <v>9</v>
      </c>
      <c r="F18124" t="s">
        <v>1159</v>
      </c>
      <c r="G18124" t="s">
        <v>870</v>
      </c>
      <c r="H18124" s="135" t="s">
        <v>1496</v>
      </c>
      <c r="I18124" t="s">
        <v>1454</v>
      </c>
      <c r="J18124" s="20">
        <v>28</v>
      </c>
      <c r="K18124" s="20" t="s">
        <v>9</v>
      </c>
      <c r="L18124" t="s">
        <v>1463</v>
      </c>
      <c r="M18124" s="20">
        <v>6.72</v>
      </c>
      <c r="N18124" s="20">
        <v>8.2800000000000011</v>
      </c>
      <c r="AE18124">
        <f t="shared" si="283"/>
        <v>2014</v>
      </c>
    </row>
    <row r="18125" spans="1:31" x14ac:dyDescent="0.25">
      <c r="A18125" s="7">
        <v>18122</v>
      </c>
      <c r="B18125" s="8">
        <v>41737</v>
      </c>
      <c r="C18125" t="s">
        <v>3</v>
      </c>
      <c r="D18125" t="s">
        <v>973</v>
      </c>
      <c r="E18125" t="s">
        <v>9</v>
      </c>
      <c r="F18125" t="s">
        <v>665</v>
      </c>
      <c r="G18125" t="s">
        <v>895</v>
      </c>
      <c r="H18125" s="135" t="s">
        <v>2939</v>
      </c>
      <c r="I18125" t="s">
        <v>1454</v>
      </c>
      <c r="J18125" s="20">
        <v>22</v>
      </c>
      <c r="K18125" s="20" t="s">
        <v>9</v>
      </c>
      <c r="L18125" t="s">
        <v>1463</v>
      </c>
      <c r="M18125" s="20">
        <v>5.28</v>
      </c>
      <c r="N18125" s="20">
        <v>6.72</v>
      </c>
      <c r="AE18125">
        <f t="shared" si="283"/>
        <v>2014</v>
      </c>
    </row>
    <row r="18126" spans="1:31" x14ac:dyDescent="0.25">
      <c r="A18126" s="7">
        <v>18123</v>
      </c>
      <c r="B18126" s="8">
        <v>41739</v>
      </c>
      <c r="C18126" t="s">
        <v>3</v>
      </c>
      <c r="D18126" t="s">
        <v>1203</v>
      </c>
      <c r="E18126" t="s">
        <v>9</v>
      </c>
      <c r="F18126" t="s">
        <v>1209</v>
      </c>
      <c r="G18126" t="s">
        <v>14</v>
      </c>
      <c r="H18126" s="135" t="s">
        <v>1489</v>
      </c>
      <c r="I18126" t="s">
        <v>1454</v>
      </c>
      <c r="J18126" s="20">
        <v>12</v>
      </c>
      <c r="K18126" s="20" t="s">
        <v>3</v>
      </c>
      <c r="L18126" t="s">
        <v>1463</v>
      </c>
      <c r="M18126" s="20">
        <v>4.12</v>
      </c>
      <c r="N18126" s="20">
        <v>2.88</v>
      </c>
      <c r="AE18126">
        <f t="shared" si="283"/>
        <v>2014</v>
      </c>
    </row>
    <row r="18127" spans="1:31" x14ac:dyDescent="0.25">
      <c r="A18127" s="7">
        <v>18124</v>
      </c>
      <c r="B18127" s="8">
        <v>41739</v>
      </c>
      <c r="C18127" t="s">
        <v>3</v>
      </c>
      <c r="D18127" t="s">
        <v>1207</v>
      </c>
      <c r="E18127" t="s">
        <v>9</v>
      </c>
      <c r="F18127" t="s">
        <v>764</v>
      </c>
      <c r="G18127" t="s">
        <v>648</v>
      </c>
      <c r="H18127" s="9" t="s">
        <v>1797</v>
      </c>
      <c r="I18127" t="s">
        <v>1454</v>
      </c>
      <c r="J18127" s="20">
        <v>90</v>
      </c>
      <c r="K18127" s="20" t="s">
        <v>3</v>
      </c>
      <c r="L18127" t="s">
        <v>1464</v>
      </c>
      <c r="M18127" s="20">
        <v>26.2</v>
      </c>
      <c r="N18127" s="20">
        <v>19.8</v>
      </c>
      <c r="AE18127">
        <f t="shared" si="283"/>
        <v>2014</v>
      </c>
    </row>
    <row r="18128" spans="1:31" x14ac:dyDescent="0.25">
      <c r="A18128" s="7">
        <v>18125</v>
      </c>
      <c r="B18128" s="8">
        <v>41741</v>
      </c>
      <c r="C18128" t="s">
        <v>3</v>
      </c>
      <c r="D18128" t="s">
        <v>787</v>
      </c>
      <c r="E18128" t="s">
        <v>9</v>
      </c>
      <c r="F18128" t="s">
        <v>331</v>
      </c>
      <c r="G18128" t="s">
        <v>648</v>
      </c>
      <c r="H18128" s="136" t="s">
        <v>2078</v>
      </c>
      <c r="I18128" t="s">
        <v>1454</v>
      </c>
      <c r="J18128" s="20">
        <v>7</v>
      </c>
      <c r="K18128" s="20" t="s">
        <v>3</v>
      </c>
      <c r="L18128" t="s">
        <v>1464</v>
      </c>
      <c r="M18128" s="20">
        <v>2.96</v>
      </c>
      <c r="N18128" s="20">
        <v>1.54</v>
      </c>
      <c r="AE18128">
        <f t="shared" si="283"/>
        <v>2014</v>
      </c>
    </row>
    <row r="18129" spans="1:31" x14ac:dyDescent="0.25">
      <c r="A18129" s="7">
        <v>18126</v>
      </c>
      <c r="B18129" s="8">
        <v>41741</v>
      </c>
      <c r="C18129" t="s">
        <v>3</v>
      </c>
      <c r="D18129" t="s">
        <v>844</v>
      </c>
      <c r="E18129" t="s">
        <v>9</v>
      </c>
      <c r="F18129" t="s">
        <v>1210</v>
      </c>
      <c r="G18129" t="s">
        <v>1170</v>
      </c>
      <c r="H18129" s="135" t="s">
        <v>3191</v>
      </c>
      <c r="I18129" t="s">
        <v>1458</v>
      </c>
      <c r="J18129" s="20">
        <v>8</v>
      </c>
      <c r="K18129" s="20" t="s">
        <v>1465</v>
      </c>
      <c r="L18129" t="s">
        <v>1466</v>
      </c>
      <c r="M18129" s="20">
        <v>10</v>
      </c>
      <c r="N18129" s="20">
        <v>30</v>
      </c>
      <c r="AE18129">
        <f t="shared" si="283"/>
        <v>2014</v>
      </c>
    </row>
    <row r="18130" spans="1:31" x14ac:dyDescent="0.25">
      <c r="A18130" s="7">
        <v>18127</v>
      </c>
      <c r="B18130" s="8">
        <v>41741</v>
      </c>
      <c r="C18130" t="s">
        <v>3</v>
      </c>
      <c r="D18130" t="s">
        <v>791</v>
      </c>
      <c r="E18130" t="s">
        <v>9</v>
      </c>
      <c r="F18130" t="s">
        <v>1153</v>
      </c>
      <c r="G18130" t="s">
        <v>1016</v>
      </c>
      <c r="H18130" s="9" t="s">
        <v>2861</v>
      </c>
      <c r="I18130" t="s">
        <v>1454</v>
      </c>
      <c r="J18130" s="20">
        <v>15</v>
      </c>
      <c r="K18130" s="20" t="s">
        <v>3</v>
      </c>
      <c r="L18130" t="s">
        <v>1463</v>
      </c>
      <c r="M18130" s="20">
        <v>4.9000000000000004</v>
      </c>
      <c r="N18130" s="20">
        <v>3.6</v>
      </c>
      <c r="AE18130">
        <f t="shared" si="283"/>
        <v>2014</v>
      </c>
    </row>
    <row r="18131" spans="1:31" x14ac:dyDescent="0.25">
      <c r="A18131" s="7">
        <v>18128</v>
      </c>
      <c r="B18131" s="8">
        <v>41741</v>
      </c>
      <c r="C18131" t="s">
        <v>3</v>
      </c>
      <c r="D18131" t="s">
        <v>828</v>
      </c>
      <c r="E18131" t="s">
        <v>9</v>
      </c>
      <c r="F18131" t="s">
        <v>1211</v>
      </c>
      <c r="G18131" t="s">
        <v>929</v>
      </c>
      <c r="H18131" s="135" t="s">
        <v>2658</v>
      </c>
      <c r="I18131" t="s">
        <v>1458</v>
      </c>
      <c r="J18131" s="20">
        <v>20</v>
      </c>
      <c r="K18131" s="20" t="s">
        <v>9</v>
      </c>
      <c r="L18131" t="s">
        <v>1464</v>
      </c>
      <c r="M18131" s="20">
        <v>10</v>
      </c>
      <c r="N18131" s="20">
        <v>30</v>
      </c>
      <c r="AE18131">
        <f t="shared" si="283"/>
        <v>2014</v>
      </c>
    </row>
    <row r="18132" spans="1:31" x14ac:dyDescent="0.25">
      <c r="A18132" s="7">
        <v>18129</v>
      </c>
      <c r="B18132" s="8">
        <v>41741</v>
      </c>
      <c r="C18132" t="s">
        <v>3</v>
      </c>
      <c r="D18132" t="s">
        <v>973</v>
      </c>
      <c r="E18132" t="s">
        <v>9</v>
      </c>
      <c r="F18132" t="s">
        <v>1113</v>
      </c>
      <c r="G18132" t="s">
        <v>895</v>
      </c>
      <c r="H18132" s="135" t="s">
        <v>1496</v>
      </c>
      <c r="I18132" t="s">
        <v>1454</v>
      </c>
      <c r="J18132" s="20">
        <v>27</v>
      </c>
      <c r="K18132" s="20" t="s">
        <v>3</v>
      </c>
      <c r="L18132" t="s">
        <v>1464</v>
      </c>
      <c r="M18132" s="20">
        <v>8.56</v>
      </c>
      <c r="N18132" s="20">
        <v>5.9399999999999995</v>
      </c>
      <c r="AE18132">
        <f t="shared" si="283"/>
        <v>2014</v>
      </c>
    </row>
    <row r="18133" spans="1:31" x14ac:dyDescent="0.25">
      <c r="A18133" s="7">
        <v>18130</v>
      </c>
      <c r="B18133" s="8">
        <v>41742</v>
      </c>
      <c r="C18133" t="s">
        <v>3</v>
      </c>
      <c r="D18133" t="s">
        <v>543</v>
      </c>
      <c r="E18133" t="s">
        <v>9</v>
      </c>
      <c r="F18133" t="s">
        <v>521</v>
      </c>
      <c r="G18133" t="s">
        <v>1170</v>
      </c>
      <c r="H18133" s="135" t="s">
        <v>3238</v>
      </c>
      <c r="I18133" t="s">
        <v>1454</v>
      </c>
      <c r="J18133" s="20">
        <v>100</v>
      </c>
      <c r="K18133" s="20" t="s">
        <v>9</v>
      </c>
      <c r="L18133" t="s">
        <v>1464</v>
      </c>
      <c r="M18133" s="20">
        <v>22</v>
      </c>
      <c r="N18133" s="20">
        <v>29</v>
      </c>
      <c r="AE18133">
        <f t="shared" si="283"/>
        <v>2014</v>
      </c>
    </row>
    <row r="18134" spans="1:31" x14ac:dyDescent="0.25">
      <c r="A18134" s="7">
        <v>18131</v>
      </c>
      <c r="B18134" s="8">
        <v>41742</v>
      </c>
      <c r="C18134" t="s">
        <v>3</v>
      </c>
      <c r="D18134" t="s">
        <v>1195</v>
      </c>
      <c r="E18134" t="s">
        <v>9</v>
      </c>
      <c r="F18134" t="s">
        <v>1205</v>
      </c>
      <c r="G18134" t="s">
        <v>895</v>
      </c>
      <c r="H18134" s="135" t="s">
        <v>2577</v>
      </c>
      <c r="I18134" t="s">
        <v>1454</v>
      </c>
      <c r="J18134" s="20">
        <v>23</v>
      </c>
      <c r="K18134" s="20" t="s">
        <v>3</v>
      </c>
      <c r="L18134" t="s">
        <v>1463</v>
      </c>
      <c r="M18134" s="20">
        <v>6.98</v>
      </c>
      <c r="N18134" s="20">
        <v>5.52</v>
      </c>
      <c r="AE18134">
        <f t="shared" si="283"/>
        <v>2014</v>
      </c>
    </row>
    <row r="18135" spans="1:31" x14ac:dyDescent="0.25">
      <c r="A18135" s="7">
        <v>18132</v>
      </c>
      <c r="B18135" s="8">
        <v>41743</v>
      </c>
      <c r="C18135" t="s">
        <v>3</v>
      </c>
      <c r="D18135" t="s">
        <v>1192</v>
      </c>
      <c r="E18135" t="s">
        <v>9</v>
      </c>
      <c r="F18135" t="s">
        <v>1082</v>
      </c>
      <c r="G18135" t="s">
        <v>633</v>
      </c>
      <c r="H18135" s="135" t="s">
        <v>1496</v>
      </c>
      <c r="I18135" t="s">
        <v>1454</v>
      </c>
      <c r="J18135" s="20">
        <v>86</v>
      </c>
      <c r="K18135" s="20" t="s">
        <v>3</v>
      </c>
      <c r="L18135" t="s">
        <v>1464</v>
      </c>
      <c r="M18135" s="20">
        <v>25.08</v>
      </c>
      <c r="N18135" s="20">
        <v>18.920000000000002</v>
      </c>
      <c r="AE18135">
        <f t="shared" si="283"/>
        <v>2014</v>
      </c>
    </row>
    <row r="18136" spans="1:31" x14ac:dyDescent="0.25">
      <c r="A18136" s="7">
        <v>18133</v>
      </c>
      <c r="B18136" s="8">
        <v>41743</v>
      </c>
      <c r="C18136" t="s">
        <v>3</v>
      </c>
      <c r="D18136" t="s">
        <v>1085</v>
      </c>
      <c r="E18136" t="s">
        <v>9</v>
      </c>
      <c r="F18136" t="s">
        <v>900</v>
      </c>
      <c r="G18136" t="s">
        <v>648</v>
      </c>
      <c r="H18136" s="9" t="s">
        <v>2347</v>
      </c>
      <c r="I18136" t="s">
        <v>1454</v>
      </c>
      <c r="J18136" s="20">
        <v>46</v>
      </c>
      <c r="K18136" s="20" t="s">
        <v>3</v>
      </c>
      <c r="L18136" t="s">
        <v>1463</v>
      </c>
      <c r="M18136" s="20">
        <v>12.96</v>
      </c>
      <c r="N18136" s="20">
        <v>11.04</v>
      </c>
      <c r="AE18136">
        <f t="shared" si="283"/>
        <v>2014</v>
      </c>
    </row>
    <row r="18137" spans="1:31" x14ac:dyDescent="0.25">
      <c r="A18137" s="7">
        <v>18134</v>
      </c>
      <c r="B18137" s="8">
        <v>41743</v>
      </c>
      <c r="C18137" t="s">
        <v>3</v>
      </c>
      <c r="D18137" t="s">
        <v>1092</v>
      </c>
      <c r="E18137" t="s">
        <v>9</v>
      </c>
      <c r="F18137" t="s">
        <v>1153</v>
      </c>
      <c r="G18137" t="s">
        <v>870</v>
      </c>
      <c r="H18137" s="135" t="s">
        <v>1496</v>
      </c>
      <c r="I18137" t="s">
        <v>1454</v>
      </c>
      <c r="J18137" s="20">
        <v>25</v>
      </c>
      <c r="K18137" s="20" t="s">
        <v>3</v>
      </c>
      <c r="L18137" t="s">
        <v>1464</v>
      </c>
      <c r="M18137" s="20">
        <v>8</v>
      </c>
      <c r="N18137" s="20">
        <v>5.5</v>
      </c>
      <c r="AE18137">
        <f t="shared" si="283"/>
        <v>2014</v>
      </c>
    </row>
    <row r="18138" spans="1:31" x14ac:dyDescent="0.25">
      <c r="A18138" s="7">
        <v>18135</v>
      </c>
      <c r="B18138" s="8">
        <v>41743</v>
      </c>
      <c r="C18138" t="s">
        <v>3</v>
      </c>
      <c r="D18138" t="s">
        <v>518</v>
      </c>
      <c r="E18138" t="s">
        <v>9</v>
      </c>
      <c r="F18138" t="s">
        <v>1123</v>
      </c>
      <c r="G18138" t="s">
        <v>895</v>
      </c>
      <c r="H18138" s="9" t="s">
        <v>2537</v>
      </c>
      <c r="I18138" t="s">
        <v>1456</v>
      </c>
      <c r="J18138" s="20">
        <v>35</v>
      </c>
      <c r="K18138" s="20" t="s">
        <v>3</v>
      </c>
      <c r="L18138" t="s">
        <v>1464</v>
      </c>
      <c r="M18138" s="20">
        <v>10.8</v>
      </c>
      <c r="N18138" s="20">
        <v>7.7</v>
      </c>
      <c r="O18138" t="s">
        <v>3</v>
      </c>
      <c r="P18138" s="13" t="s">
        <v>1137</v>
      </c>
      <c r="Q18138" t="s">
        <v>3</v>
      </c>
      <c r="R18138" t="s">
        <v>1096</v>
      </c>
      <c r="S18138" t="s">
        <v>9</v>
      </c>
      <c r="T18138" t="s">
        <v>1045</v>
      </c>
      <c r="Y18138" t="s">
        <v>1465</v>
      </c>
      <c r="AA18138" t="s">
        <v>1465</v>
      </c>
      <c r="AC18138" t="s">
        <v>1465</v>
      </c>
      <c r="AE18138">
        <f t="shared" si="283"/>
        <v>2014</v>
      </c>
    </row>
    <row r="18139" spans="1:31" x14ac:dyDescent="0.25">
      <c r="A18139" s="7">
        <v>18136</v>
      </c>
      <c r="B18139" s="8">
        <v>41743</v>
      </c>
      <c r="C18139" t="s">
        <v>3</v>
      </c>
      <c r="D18139" t="s">
        <v>518</v>
      </c>
      <c r="E18139" t="s">
        <v>9</v>
      </c>
      <c r="F18139" t="s">
        <v>1108</v>
      </c>
      <c r="G18139" t="s">
        <v>861</v>
      </c>
      <c r="H18139" s="135" t="s">
        <v>1496</v>
      </c>
      <c r="I18139" t="s">
        <v>1456</v>
      </c>
      <c r="J18139" s="20">
        <v>10</v>
      </c>
      <c r="K18139" s="20" t="s">
        <v>1465</v>
      </c>
      <c r="L18139" t="s">
        <v>1466</v>
      </c>
      <c r="M18139" s="20">
        <v>2.5</v>
      </c>
      <c r="N18139" s="20">
        <v>2.5</v>
      </c>
      <c r="O18139" t="s">
        <v>9</v>
      </c>
      <c r="P18139" s="13" t="s">
        <v>1052</v>
      </c>
      <c r="Q18139" t="s">
        <v>3</v>
      </c>
      <c r="R18139" t="s">
        <v>952</v>
      </c>
      <c r="S18139" t="s">
        <v>9</v>
      </c>
      <c r="T18139" t="s">
        <v>1005</v>
      </c>
      <c r="U18139" t="s">
        <v>9</v>
      </c>
      <c r="V18139" t="s">
        <v>285</v>
      </c>
      <c r="W18139" t="s">
        <v>1465</v>
      </c>
      <c r="Y18139" t="s">
        <v>1465</v>
      </c>
      <c r="AA18139" t="s">
        <v>1465</v>
      </c>
      <c r="AC18139" t="s">
        <v>1465</v>
      </c>
      <c r="AE18139">
        <f t="shared" si="283"/>
        <v>2014</v>
      </c>
    </row>
    <row r="18140" spans="1:31" x14ac:dyDescent="0.25">
      <c r="A18140" s="7">
        <v>18137</v>
      </c>
      <c r="B18140" s="8">
        <v>41746</v>
      </c>
      <c r="C18140" t="s">
        <v>3</v>
      </c>
      <c r="D18140" t="s">
        <v>1092</v>
      </c>
      <c r="E18140" t="s">
        <v>9</v>
      </c>
      <c r="F18140" t="s">
        <v>1113</v>
      </c>
      <c r="G18140" t="s">
        <v>377</v>
      </c>
      <c r="H18140" s="135" t="s">
        <v>1496</v>
      </c>
      <c r="I18140" t="s">
        <v>1454</v>
      </c>
      <c r="J18140" s="20">
        <v>20</v>
      </c>
      <c r="K18140" s="20" t="s">
        <v>3</v>
      </c>
      <c r="L18140" t="s">
        <v>1463</v>
      </c>
      <c r="M18140" s="20">
        <v>6.2</v>
      </c>
      <c r="N18140" s="20">
        <v>4.8</v>
      </c>
      <c r="AE18140">
        <f t="shared" si="283"/>
        <v>2014</v>
      </c>
    </row>
    <row r="18141" spans="1:31" x14ac:dyDescent="0.25">
      <c r="A18141" s="7">
        <v>18138</v>
      </c>
      <c r="B18141" s="8">
        <v>41746</v>
      </c>
      <c r="C18141" t="s">
        <v>3</v>
      </c>
      <c r="D18141" t="s">
        <v>1092</v>
      </c>
      <c r="E18141" t="s">
        <v>9</v>
      </c>
      <c r="F18141" t="s">
        <v>1153</v>
      </c>
      <c r="G18141" t="s">
        <v>14</v>
      </c>
      <c r="H18141" s="135" t="s">
        <v>1496</v>
      </c>
      <c r="I18141" t="s">
        <v>1454</v>
      </c>
      <c r="J18141" s="20">
        <v>58</v>
      </c>
      <c r="K18141" s="20" t="s">
        <v>1465</v>
      </c>
      <c r="L18141" t="s">
        <v>1466</v>
      </c>
      <c r="M18141" s="20">
        <v>14.5</v>
      </c>
      <c r="N18141" s="20">
        <v>14.5</v>
      </c>
      <c r="AE18141">
        <f t="shared" si="283"/>
        <v>2014</v>
      </c>
    </row>
    <row r="18142" spans="1:31" x14ac:dyDescent="0.25">
      <c r="A18142" s="7">
        <v>18139</v>
      </c>
      <c r="B18142" s="8">
        <v>41747</v>
      </c>
      <c r="C18142" t="s">
        <v>3</v>
      </c>
      <c r="D18142" t="s">
        <v>577</v>
      </c>
      <c r="E18142" t="s">
        <v>9</v>
      </c>
      <c r="F18142" t="s">
        <v>828</v>
      </c>
      <c r="G18142" t="s">
        <v>648</v>
      </c>
      <c r="H18142" s="135" t="s">
        <v>1833</v>
      </c>
      <c r="I18142" t="s">
        <v>1454</v>
      </c>
      <c r="J18142" s="20">
        <v>4</v>
      </c>
      <c r="K18142" s="20" t="s">
        <v>9</v>
      </c>
      <c r="L18142" t="s">
        <v>1463</v>
      </c>
      <c r="M18142" s="20">
        <v>0.96</v>
      </c>
      <c r="N18142" s="20">
        <v>2.04</v>
      </c>
      <c r="AE18142">
        <f t="shared" si="283"/>
        <v>2014</v>
      </c>
    </row>
    <row r="18143" spans="1:31" x14ac:dyDescent="0.25">
      <c r="A18143" s="7">
        <v>18140</v>
      </c>
      <c r="B18143" s="8">
        <v>41747</v>
      </c>
      <c r="C18143" t="s">
        <v>3</v>
      </c>
      <c r="D18143" t="s">
        <v>577</v>
      </c>
      <c r="E18143" t="s">
        <v>9</v>
      </c>
      <c r="F18143" t="s">
        <v>828</v>
      </c>
      <c r="G18143" t="s">
        <v>648</v>
      </c>
      <c r="H18143" s="135" t="s">
        <v>2314</v>
      </c>
      <c r="I18143" t="s">
        <v>1454</v>
      </c>
      <c r="J18143" s="20">
        <v>4</v>
      </c>
      <c r="K18143" s="20" t="s">
        <v>9</v>
      </c>
      <c r="L18143" t="s">
        <v>1463</v>
      </c>
      <c r="M18143" s="20">
        <v>0.96</v>
      </c>
      <c r="N18143" s="20">
        <v>2.04</v>
      </c>
      <c r="AE18143">
        <f t="shared" si="283"/>
        <v>2014</v>
      </c>
    </row>
    <row r="18144" spans="1:31" x14ac:dyDescent="0.25">
      <c r="A18144" s="7">
        <v>18141</v>
      </c>
      <c r="B18144" s="8">
        <v>41747</v>
      </c>
      <c r="C18144" t="s">
        <v>3</v>
      </c>
      <c r="D18144" t="s">
        <v>577</v>
      </c>
      <c r="E18144" t="s">
        <v>9</v>
      </c>
      <c r="F18144" t="s">
        <v>828</v>
      </c>
      <c r="G18144" t="s">
        <v>648</v>
      </c>
      <c r="H18144" s="135" t="s">
        <v>2315</v>
      </c>
      <c r="I18144" t="s">
        <v>1454</v>
      </c>
      <c r="J18144" s="20">
        <v>5</v>
      </c>
      <c r="K18144" s="20" t="s">
        <v>3</v>
      </c>
      <c r="L18144" t="s">
        <v>1463</v>
      </c>
      <c r="M18144" s="20">
        <v>2.2999999999999998</v>
      </c>
      <c r="N18144" s="20">
        <v>1.2</v>
      </c>
      <c r="AE18144">
        <f t="shared" si="283"/>
        <v>2014</v>
      </c>
    </row>
    <row r="18145" spans="1:31" x14ac:dyDescent="0.25">
      <c r="A18145" s="7">
        <v>18142</v>
      </c>
      <c r="B18145" s="8">
        <v>41747</v>
      </c>
      <c r="C18145" t="s">
        <v>3</v>
      </c>
      <c r="D18145" t="s">
        <v>1113</v>
      </c>
      <c r="E18145" t="s">
        <v>9</v>
      </c>
      <c r="F18145" t="s">
        <v>1212</v>
      </c>
      <c r="G18145" t="s">
        <v>11</v>
      </c>
      <c r="H18145" s="135" t="s">
        <v>1515</v>
      </c>
      <c r="I18145" t="s">
        <v>1458</v>
      </c>
      <c r="J18145" s="20">
        <v>30</v>
      </c>
      <c r="K18145" s="20" t="s">
        <v>3</v>
      </c>
      <c r="L18145" t="s">
        <v>1464</v>
      </c>
      <c r="M18145" s="20">
        <v>10</v>
      </c>
      <c r="N18145" s="20">
        <v>30</v>
      </c>
      <c r="AE18145">
        <f t="shared" si="283"/>
        <v>2014</v>
      </c>
    </row>
    <row r="18146" spans="1:31" x14ac:dyDescent="0.25">
      <c r="A18146" s="7">
        <v>18143</v>
      </c>
      <c r="B18146" s="8">
        <v>41747</v>
      </c>
      <c r="C18146" t="s">
        <v>3</v>
      </c>
      <c r="D18146" t="s">
        <v>968</v>
      </c>
      <c r="E18146" t="s">
        <v>9</v>
      </c>
      <c r="F18146" t="s">
        <v>860</v>
      </c>
      <c r="G18146" t="s">
        <v>929</v>
      </c>
      <c r="H18146" s="135" t="s">
        <v>1496</v>
      </c>
      <c r="I18146" t="s">
        <v>1454</v>
      </c>
      <c r="J18146" s="20">
        <v>12</v>
      </c>
      <c r="K18146" s="20" t="s">
        <v>1465</v>
      </c>
      <c r="L18146" t="s">
        <v>1466</v>
      </c>
      <c r="M18146" s="20">
        <v>3</v>
      </c>
      <c r="N18146" s="20">
        <v>3</v>
      </c>
      <c r="AE18146">
        <f t="shared" si="283"/>
        <v>2014</v>
      </c>
    </row>
    <row r="18147" spans="1:31" x14ac:dyDescent="0.25">
      <c r="A18147" s="7">
        <v>18144</v>
      </c>
      <c r="B18147" s="8">
        <v>41747</v>
      </c>
      <c r="C18147" t="s">
        <v>3</v>
      </c>
      <c r="D18147" t="s">
        <v>973</v>
      </c>
      <c r="E18147" t="s">
        <v>9</v>
      </c>
      <c r="F18147" t="s">
        <v>66</v>
      </c>
      <c r="G18147" t="s">
        <v>895</v>
      </c>
      <c r="H18147" s="135" t="s">
        <v>2939</v>
      </c>
      <c r="I18147" t="s">
        <v>1454</v>
      </c>
      <c r="J18147" s="20">
        <v>27</v>
      </c>
      <c r="K18147" s="20" t="s">
        <v>9</v>
      </c>
      <c r="L18147" t="s">
        <v>1463</v>
      </c>
      <c r="M18147" s="20">
        <v>6.48</v>
      </c>
      <c r="N18147" s="20">
        <v>8.02</v>
      </c>
      <c r="AE18147">
        <f t="shared" si="283"/>
        <v>2014</v>
      </c>
    </row>
    <row r="18148" spans="1:31" x14ac:dyDescent="0.25">
      <c r="A18148" s="7">
        <v>18145</v>
      </c>
      <c r="B18148" s="8">
        <v>41747</v>
      </c>
      <c r="C18148" t="s">
        <v>3</v>
      </c>
      <c r="D18148" t="s">
        <v>779</v>
      </c>
      <c r="E18148" t="s">
        <v>9</v>
      </c>
      <c r="F18148" t="s">
        <v>1203</v>
      </c>
      <c r="G18148" t="s">
        <v>1016</v>
      </c>
      <c r="H18148" s="9" t="s">
        <v>3049</v>
      </c>
      <c r="I18148" t="s">
        <v>1455</v>
      </c>
      <c r="J18148" s="20">
        <v>25</v>
      </c>
      <c r="K18148" s="20" t="s">
        <v>1465</v>
      </c>
      <c r="L18148" t="s">
        <v>1466</v>
      </c>
      <c r="M18148" s="20">
        <v>3.125</v>
      </c>
      <c r="N18148" s="20">
        <v>3.125</v>
      </c>
      <c r="AE18148">
        <f t="shared" si="283"/>
        <v>2014</v>
      </c>
    </row>
    <row r="18149" spans="1:31" x14ac:dyDescent="0.25">
      <c r="A18149" s="7">
        <v>18146</v>
      </c>
      <c r="B18149" s="8">
        <v>41748</v>
      </c>
      <c r="C18149" t="s">
        <v>3</v>
      </c>
      <c r="D18149" t="s">
        <v>1192</v>
      </c>
      <c r="E18149" t="s">
        <v>9</v>
      </c>
      <c r="F18149" t="s">
        <v>1106</v>
      </c>
      <c r="G18149" t="s">
        <v>648</v>
      </c>
      <c r="H18149" s="9" t="s">
        <v>1797</v>
      </c>
      <c r="I18149" t="s">
        <v>1454</v>
      </c>
      <c r="J18149" s="20">
        <v>32</v>
      </c>
      <c r="K18149" s="20" t="s">
        <v>1465</v>
      </c>
      <c r="L18149" t="s">
        <v>1466</v>
      </c>
      <c r="M18149" s="20">
        <v>8</v>
      </c>
      <c r="N18149" s="20">
        <v>8</v>
      </c>
      <c r="AE18149">
        <f t="shared" si="283"/>
        <v>2014</v>
      </c>
    </row>
    <row r="18150" spans="1:31" x14ac:dyDescent="0.25">
      <c r="A18150" s="7">
        <v>18147</v>
      </c>
      <c r="B18150" s="8">
        <v>41748</v>
      </c>
      <c r="C18150" t="s">
        <v>3</v>
      </c>
      <c r="D18150" t="s">
        <v>1213</v>
      </c>
      <c r="E18150" t="s">
        <v>9</v>
      </c>
      <c r="F18150" t="s">
        <v>1159</v>
      </c>
      <c r="G18150" t="s">
        <v>569</v>
      </c>
      <c r="H18150" s="9" t="s">
        <v>2146</v>
      </c>
      <c r="I18150" t="s">
        <v>1454</v>
      </c>
      <c r="J18150" s="20">
        <v>21</v>
      </c>
      <c r="K18150" s="20" t="s">
        <v>9</v>
      </c>
      <c r="L18150" t="s">
        <v>1464</v>
      </c>
      <c r="M18150" s="20">
        <v>4.62</v>
      </c>
      <c r="N18150" s="20">
        <v>6.88</v>
      </c>
      <c r="AE18150">
        <f t="shared" si="283"/>
        <v>2014</v>
      </c>
    </row>
    <row r="18151" spans="1:31" x14ac:dyDescent="0.25">
      <c r="A18151" s="7">
        <v>18148</v>
      </c>
      <c r="B18151" s="8">
        <v>41748</v>
      </c>
      <c r="C18151" t="s">
        <v>3</v>
      </c>
      <c r="D18151" t="s">
        <v>828</v>
      </c>
      <c r="E18151" t="s">
        <v>9</v>
      </c>
      <c r="F18151" t="s">
        <v>577</v>
      </c>
      <c r="G18151" t="s">
        <v>895</v>
      </c>
      <c r="H18151" s="136" t="s">
        <v>2615</v>
      </c>
      <c r="I18151" t="s">
        <v>1454</v>
      </c>
      <c r="J18151" s="20">
        <v>18</v>
      </c>
      <c r="K18151" s="20" t="s">
        <v>9</v>
      </c>
      <c r="L18151" t="s">
        <v>1464</v>
      </c>
      <c r="M18151" s="20">
        <v>3.96</v>
      </c>
      <c r="N18151" s="20">
        <v>6.04</v>
      </c>
      <c r="AE18151">
        <f t="shared" si="283"/>
        <v>2014</v>
      </c>
    </row>
    <row r="18152" spans="1:31" x14ac:dyDescent="0.25">
      <c r="A18152" s="7">
        <v>18149</v>
      </c>
      <c r="B18152" s="8">
        <v>41748</v>
      </c>
      <c r="C18152" t="s">
        <v>3</v>
      </c>
      <c r="D18152" t="s">
        <v>577</v>
      </c>
      <c r="E18152" t="s">
        <v>9</v>
      </c>
      <c r="F18152" t="s">
        <v>828</v>
      </c>
      <c r="G18152" t="s">
        <v>895</v>
      </c>
      <c r="H18152" s="136" t="s">
        <v>2615</v>
      </c>
      <c r="I18152" t="s">
        <v>1454</v>
      </c>
      <c r="J18152" s="20">
        <v>18</v>
      </c>
      <c r="K18152" s="20" t="s">
        <v>9</v>
      </c>
      <c r="L18152" t="s">
        <v>1464</v>
      </c>
      <c r="M18152" s="20">
        <v>3.96</v>
      </c>
      <c r="N18152" s="20">
        <v>6.04</v>
      </c>
      <c r="AE18152">
        <f t="shared" si="283"/>
        <v>2014</v>
      </c>
    </row>
    <row r="18153" spans="1:31" x14ac:dyDescent="0.25">
      <c r="A18153" s="7">
        <v>18150</v>
      </c>
      <c r="B18153" s="8">
        <v>41748</v>
      </c>
      <c r="C18153" t="s">
        <v>3</v>
      </c>
      <c r="D18153" t="s">
        <v>577</v>
      </c>
      <c r="E18153" t="s">
        <v>9</v>
      </c>
      <c r="F18153" t="s">
        <v>828</v>
      </c>
      <c r="G18153" t="s">
        <v>1016</v>
      </c>
      <c r="H18153" s="135" t="s">
        <v>3265</v>
      </c>
      <c r="I18153" t="s">
        <v>1454</v>
      </c>
      <c r="J18153" s="20">
        <v>17</v>
      </c>
      <c r="K18153" s="20" t="s">
        <v>1465</v>
      </c>
      <c r="L18153" t="s">
        <v>1466</v>
      </c>
      <c r="M18153" s="20">
        <v>4.25</v>
      </c>
      <c r="N18153" s="20">
        <v>4.25</v>
      </c>
      <c r="AE18153">
        <f t="shared" si="283"/>
        <v>2014</v>
      </c>
    </row>
    <row r="18154" spans="1:31" x14ac:dyDescent="0.25">
      <c r="A18154" s="7">
        <v>18151</v>
      </c>
      <c r="B18154" s="8">
        <v>41748</v>
      </c>
      <c r="C18154" t="s">
        <v>3</v>
      </c>
      <c r="D18154" t="s">
        <v>187</v>
      </c>
      <c r="E18154" t="s">
        <v>9</v>
      </c>
      <c r="F18154" t="s">
        <v>667</v>
      </c>
      <c r="G18154" t="s">
        <v>929</v>
      </c>
      <c r="H18154" s="135" t="s">
        <v>2713</v>
      </c>
      <c r="I18154" t="s">
        <v>1454</v>
      </c>
      <c r="J18154" s="20">
        <v>24</v>
      </c>
      <c r="K18154" s="20" t="s">
        <v>3</v>
      </c>
      <c r="L18154" t="s">
        <v>1463</v>
      </c>
      <c r="M18154" s="20">
        <v>7.24</v>
      </c>
      <c r="N18154" s="20">
        <v>5.76</v>
      </c>
      <c r="AE18154">
        <f t="shared" si="283"/>
        <v>2014</v>
      </c>
    </row>
    <row r="18155" spans="1:31" x14ac:dyDescent="0.25">
      <c r="A18155" s="7">
        <v>18152</v>
      </c>
      <c r="B18155" s="8">
        <v>41748</v>
      </c>
      <c r="C18155" t="s">
        <v>3</v>
      </c>
      <c r="D18155" t="s">
        <v>1192</v>
      </c>
      <c r="E18155" t="s">
        <v>9</v>
      </c>
      <c r="F18155" t="s">
        <v>1193</v>
      </c>
      <c r="G18155" t="s">
        <v>1170</v>
      </c>
      <c r="H18155" s="135" t="s">
        <v>1496</v>
      </c>
      <c r="I18155" t="s">
        <v>1454</v>
      </c>
      <c r="J18155" s="20">
        <v>30</v>
      </c>
      <c r="K18155" s="20" t="s">
        <v>3</v>
      </c>
      <c r="L18155" t="s">
        <v>1464</v>
      </c>
      <c r="M18155" s="20">
        <v>9.4</v>
      </c>
      <c r="N18155" s="20">
        <v>6.6</v>
      </c>
      <c r="AE18155">
        <f t="shared" si="283"/>
        <v>2014</v>
      </c>
    </row>
    <row r="18156" spans="1:31" x14ac:dyDescent="0.25">
      <c r="A18156" s="7">
        <v>18153</v>
      </c>
      <c r="B18156" s="8">
        <v>41749</v>
      </c>
      <c r="C18156" t="s">
        <v>3</v>
      </c>
      <c r="D18156" t="s">
        <v>577</v>
      </c>
      <c r="E18156" t="s">
        <v>9</v>
      </c>
      <c r="F18156" t="s">
        <v>828</v>
      </c>
      <c r="G18156" t="s">
        <v>895</v>
      </c>
      <c r="H18156" s="135" t="s">
        <v>2628</v>
      </c>
      <c r="I18156" t="s">
        <v>1454</v>
      </c>
      <c r="J18156" s="20">
        <v>12</v>
      </c>
      <c r="K18156" s="20" t="s">
        <v>9</v>
      </c>
      <c r="L18156" t="s">
        <v>1463</v>
      </c>
      <c r="M18156" s="20">
        <v>2.88</v>
      </c>
      <c r="N18156" s="20">
        <v>4.12</v>
      </c>
      <c r="AE18156">
        <f t="shared" si="283"/>
        <v>2014</v>
      </c>
    </row>
    <row r="18157" spans="1:31" x14ac:dyDescent="0.25">
      <c r="A18157" s="7">
        <v>18154</v>
      </c>
      <c r="B18157" s="8">
        <v>41749</v>
      </c>
      <c r="C18157" t="s">
        <v>3</v>
      </c>
      <c r="D18157" t="s">
        <v>19</v>
      </c>
      <c r="E18157" t="s">
        <v>9</v>
      </c>
      <c r="F18157" t="s">
        <v>1214</v>
      </c>
      <c r="G18157" t="s">
        <v>870</v>
      </c>
      <c r="H18157" s="135" t="s">
        <v>2731</v>
      </c>
      <c r="I18157" t="s">
        <v>1458</v>
      </c>
      <c r="J18157" s="20">
        <v>16</v>
      </c>
      <c r="K18157" s="20" t="s">
        <v>9</v>
      </c>
      <c r="L18157" t="s">
        <v>1464</v>
      </c>
      <c r="M18157" s="20">
        <v>10</v>
      </c>
      <c r="N18157" s="20">
        <v>30</v>
      </c>
      <c r="AE18157">
        <f t="shared" si="283"/>
        <v>2014</v>
      </c>
    </row>
    <row r="18158" spans="1:31" x14ac:dyDescent="0.25">
      <c r="A18158" s="7">
        <v>18155</v>
      </c>
      <c r="B18158" s="8">
        <v>41749</v>
      </c>
      <c r="C18158" t="s">
        <v>3</v>
      </c>
      <c r="D18158" t="s">
        <v>1092</v>
      </c>
      <c r="E18158" t="s">
        <v>9</v>
      </c>
      <c r="F18158" t="s">
        <v>1052</v>
      </c>
      <c r="G18158" t="s">
        <v>861</v>
      </c>
      <c r="H18158" s="9" t="s">
        <v>2479</v>
      </c>
      <c r="I18158" t="s">
        <v>1455</v>
      </c>
      <c r="J18158" s="20">
        <v>77</v>
      </c>
      <c r="K18158" s="20" t="s">
        <v>9</v>
      </c>
      <c r="L18158" t="s">
        <v>1464</v>
      </c>
      <c r="M18158" s="20">
        <v>8.4700000000000006</v>
      </c>
      <c r="N18158" s="20">
        <v>11.28</v>
      </c>
      <c r="AE18158">
        <f t="shared" si="283"/>
        <v>2014</v>
      </c>
    </row>
    <row r="18159" spans="1:31" x14ac:dyDescent="0.25">
      <c r="A18159" s="7">
        <v>18156</v>
      </c>
      <c r="B18159" s="8">
        <v>41750</v>
      </c>
      <c r="C18159" t="s">
        <v>3</v>
      </c>
      <c r="D18159" t="s">
        <v>1215</v>
      </c>
      <c r="E18159" t="s">
        <v>9</v>
      </c>
      <c r="F18159" t="s">
        <v>787</v>
      </c>
      <c r="G18159" t="s">
        <v>1016</v>
      </c>
      <c r="H18159" s="135" t="s">
        <v>2912</v>
      </c>
      <c r="I18159" t="s">
        <v>1458</v>
      </c>
      <c r="J18159" s="20">
        <v>12</v>
      </c>
      <c r="K18159" s="20" t="s">
        <v>1465</v>
      </c>
      <c r="L18159" t="s">
        <v>1466</v>
      </c>
      <c r="M18159" s="20">
        <v>30</v>
      </c>
      <c r="N18159" s="20">
        <v>10</v>
      </c>
      <c r="AE18159">
        <f t="shared" si="283"/>
        <v>2014</v>
      </c>
    </row>
    <row r="18160" spans="1:31" x14ac:dyDescent="0.25">
      <c r="A18160" s="7">
        <v>18157</v>
      </c>
      <c r="B18160" s="8">
        <v>41750</v>
      </c>
      <c r="C18160" t="s">
        <v>3</v>
      </c>
      <c r="D18160" t="s">
        <v>577</v>
      </c>
      <c r="E18160" t="s">
        <v>9</v>
      </c>
      <c r="F18160" t="s">
        <v>828</v>
      </c>
      <c r="G18160" t="s">
        <v>1016</v>
      </c>
      <c r="H18160" s="9" t="s">
        <v>2937</v>
      </c>
      <c r="I18160" t="s">
        <v>1454</v>
      </c>
      <c r="J18160" s="20">
        <v>9</v>
      </c>
      <c r="K18160" s="20" t="s">
        <v>9</v>
      </c>
      <c r="L18160" t="s">
        <v>1463</v>
      </c>
      <c r="M18160" s="20">
        <v>2.16</v>
      </c>
      <c r="N18160" s="20">
        <v>3.34</v>
      </c>
      <c r="AE18160">
        <f t="shared" si="283"/>
        <v>2014</v>
      </c>
    </row>
    <row r="18161" spans="1:31" x14ac:dyDescent="0.25">
      <c r="A18161" s="7">
        <v>18158</v>
      </c>
      <c r="B18161" s="8">
        <v>41751</v>
      </c>
      <c r="C18161" t="s">
        <v>3</v>
      </c>
      <c r="D18161" t="s">
        <v>1146</v>
      </c>
      <c r="E18161" t="s">
        <v>9</v>
      </c>
      <c r="F18161" t="s">
        <v>1159</v>
      </c>
      <c r="G18161" t="s">
        <v>870</v>
      </c>
      <c r="H18161" s="135" t="s">
        <v>1496</v>
      </c>
      <c r="I18161" t="s">
        <v>1454</v>
      </c>
      <c r="J18161" s="20">
        <v>16</v>
      </c>
      <c r="K18161" s="20" t="s">
        <v>9</v>
      </c>
      <c r="L18161" t="s">
        <v>1463</v>
      </c>
      <c r="M18161" s="20">
        <v>3.84</v>
      </c>
      <c r="N18161" s="20">
        <v>5.16</v>
      </c>
      <c r="AE18161">
        <f t="shared" si="283"/>
        <v>2014</v>
      </c>
    </row>
    <row r="18162" spans="1:31" x14ac:dyDescent="0.25">
      <c r="A18162" s="7">
        <v>18159</v>
      </c>
      <c r="B18162" s="8">
        <v>41751</v>
      </c>
      <c r="C18162" t="s">
        <v>3</v>
      </c>
      <c r="D18162" t="s">
        <v>1092</v>
      </c>
      <c r="E18162" t="s">
        <v>9</v>
      </c>
      <c r="F18162" t="s">
        <v>1113</v>
      </c>
      <c r="G18162" t="s">
        <v>377</v>
      </c>
      <c r="H18162" s="9" t="s">
        <v>2097</v>
      </c>
      <c r="I18162" t="s">
        <v>1454</v>
      </c>
      <c r="J18162" s="20">
        <v>34</v>
      </c>
      <c r="K18162" s="20" t="s">
        <v>3</v>
      </c>
      <c r="L18162" t="s">
        <v>1464</v>
      </c>
      <c r="M18162" s="20">
        <v>10.52</v>
      </c>
      <c r="N18162" s="20">
        <v>7.48</v>
      </c>
      <c r="AE18162">
        <f t="shared" si="283"/>
        <v>2014</v>
      </c>
    </row>
    <row r="18163" spans="1:31" x14ac:dyDescent="0.25">
      <c r="A18163" s="7">
        <v>18160</v>
      </c>
      <c r="B18163" s="8">
        <v>41752</v>
      </c>
      <c r="C18163" t="s">
        <v>3</v>
      </c>
      <c r="D18163" t="s">
        <v>1146</v>
      </c>
      <c r="E18163" t="s">
        <v>9</v>
      </c>
      <c r="F18163" t="s">
        <v>1205</v>
      </c>
      <c r="G18163" t="s">
        <v>895</v>
      </c>
      <c r="H18163" s="135" t="s">
        <v>2579</v>
      </c>
      <c r="I18163" t="s">
        <v>1454</v>
      </c>
      <c r="J18163" s="20">
        <v>35</v>
      </c>
      <c r="K18163" s="20" t="s">
        <v>9</v>
      </c>
      <c r="L18163" t="s">
        <v>1463</v>
      </c>
      <c r="M18163" s="20">
        <v>8.4</v>
      </c>
      <c r="N18163" s="20">
        <v>10.1</v>
      </c>
      <c r="AE18163">
        <f t="shared" si="283"/>
        <v>2014</v>
      </c>
    </row>
    <row r="18164" spans="1:31" x14ac:dyDescent="0.25">
      <c r="A18164" s="7">
        <v>18161</v>
      </c>
      <c r="B18164" s="8">
        <v>41752</v>
      </c>
      <c r="C18164" t="s">
        <v>3</v>
      </c>
      <c r="D18164" t="s">
        <v>810</v>
      </c>
      <c r="E18164" t="s">
        <v>9</v>
      </c>
      <c r="F18164" t="s">
        <v>543</v>
      </c>
      <c r="G18164" t="s">
        <v>1170</v>
      </c>
      <c r="H18164" s="136" t="s">
        <v>3204</v>
      </c>
      <c r="I18164" t="s">
        <v>1454</v>
      </c>
      <c r="J18164" s="20">
        <v>16</v>
      </c>
      <c r="K18164" s="20" t="s">
        <v>3</v>
      </c>
      <c r="L18164" t="s">
        <v>1464</v>
      </c>
      <c r="M18164" s="20">
        <v>5.48</v>
      </c>
      <c r="N18164" s="20">
        <v>3.52</v>
      </c>
      <c r="AE18164">
        <f t="shared" si="283"/>
        <v>2014</v>
      </c>
    </row>
    <row r="18165" spans="1:31" x14ac:dyDescent="0.25">
      <c r="A18165" s="7">
        <v>18162</v>
      </c>
      <c r="B18165" s="8">
        <v>41752</v>
      </c>
      <c r="C18165" t="s">
        <v>3</v>
      </c>
      <c r="D18165" t="s">
        <v>1123</v>
      </c>
      <c r="E18165" t="s">
        <v>9</v>
      </c>
      <c r="F18165" t="s">
        <v>338</v>
      </c>
      <c r="G18165" t="s">
        <v>648</v>
      </c>
      <c r="H18165" s="136" t="s">
        <v>1496</v>
      </c>
      <c r="I18165" t="s">
        <v>1454</v>
      </c>
      <c r="J18165" s="20">
        <v>22</v>
      </c>
      <c r="K18165" s="20" t="s">
        <v>3</v>
      </c>
      <c r="L18165" t="s">
        <v>1464</v>
      </c>
      <c r="M18165" s="20">
        <v>7.16</v>
      </c>
      <c r="N18165" s="20">
        <v>4.84</v>
      </c>
      <c r="AE18165">
        <f t="shared" si="283"/>
        <v>2014</v>
      </c>
    </row>
    <row r="18166" spans="1:31" x14ac:dyDescent="0.25">
      <c r="A18166" s="7">
        <v>18163</v>
      </c>
      <c r="B18166" s="8">
        <v>41753</v>
      </c>
      <c r="C18166" t="s">
        <v>3</v>
      </c>
      <c r="D18166" t="s">
        <v>955</v>
      </c>
      <c r="E18166" t="s">
        <v>9</v>
      </c>
      <c r="F18166" t="s">
        <v>1153</v>
      </c>
      <c r="G18166" t="s">
        <v>648</v>
      </c>
      <c r="H18166" s="9" t="s">
        <v>1797</v>
      </c>
      <c r="I18166" t="s">
        <v>1454</v>
      </c>
      <c r="J18166" s="20">
        <v>75</v>
      </c>
      <c r="K18166" s="20" t="s">
        <v>1465</v>
      </c>
      <c r="L18166" t="s">
        <v>1466</v>
      </c>
      <c r="M18166" s="20">
        <v>18.75</v>
      </c>
      <c r="N18166" s="20">
        <v>18.75</v>
      </c>
      <c r="AE18166">
        <f t="shared" si="283"/>
        <v>2014</v>
      </c>
    </row>
    <row r="18167" spans="1:31" x14ac:dyDescent="0.25">
      <c r="A18167" s="7">
        <v>18164</v>
      </c>
      <c r="B18167" s="8">
        <v>41753</v>
      </c>
      <c r="C18167" t="s">
        <v>3</v>
      </c>
      <c r="D18167" t="s">
        <v>1192</v>
      </c>
      <c r="E18167" t="s">
        <v>9</v>
      </c>
      <c r="F18167" t="s">
        <v>1193</v>
      </c>
      <c r="G18167" t="s">
        <v>377</v>
      </c>
      <c r="H18167" s="135" t="s">
        <v>1496</v>
      </c>
      <c r="I18167" t="s">
        <v>1454</v>
      </c>
      <c r="J18167" s="20">
        <v>14</v>
      </c>
      <c r="K18167" s="20" t="s">
        <v>1465</v>
      </c>
      <c r="L18167" t="s">
        <v>1466</v>
      </c>
      <c r="M18167" s="20">
        <v>3.5</v>
      </c>
      <c r="N18167" s="20">
        <v>3.5</v>
      </c>
      <c r="AE18167">
        <f t="shared" si="283"/>
        <v>2014</v>
      </c>
    </row>
    <row r="18168" spans="1:31" x14ac:dyDescent="0.25">
      <c r="A18168" s="7">
        <v>18165</v>
      </c>
      <c r="B18168" s="8">
        <v>41753</v>
      </c>
      <c r="C18168" t="s">
        <v>3</v>
      </c>
      <c r="D18168" t="s">
        <v>1215</v>
      </c>
      <c r="E18168" t="s">
        <v>9</v>
      </c>
      <c r="F18168" t="s">
        <v>1144</v>
      </c>
      <c r="G18168" t="s">
        <v>1016</v>
      </c>
      <c r="H18168" s="135" t="s">
        <v>3050</v>
      </c>
      <c r="I18168" t="s">
        <v>1455</v>
      </c>
      <c r="J18168" s="20">
        <v>10</v>
      </c>
      <c r="K18168" s="20" t="s">
        <v>1465</v>
      </c>
      <c r="L18168" t="s">
        <v>1466</v>
      </c>
      <c r="M18168" s="20">
        <v>1.25</v>
      </c>
      <c r="N18168" s="20">
        <v>1.25</v>
      </c>
      <c r="AE18168">
        <f t="shared" si="283"/>
        <v>2014</v>
      </c>
    </row>
    <row r="18169" spans="1:31" x14ac:dyDescent="0.25">
      <c r="A18169" s="7">
        <v>18166</v>
      </c>
      <c r="B18169" s="8">
        <v>41753</v>
      </c>
      <c r="C18169" t="s">
        <v>3</v>
      </c>
      <c r="D18169" t="s">
        <v>943</v>
      </c>
      <c r="E18169" t="s">
        <v>9</v>
      </c>
      <c r="F18169" t="s">
        <v>365</v>
      </c>
      <c r="G18169" t="s">
        <v>870</v>
      </c>
      <c r="H18169" s="135" t="s">
        <v>2836</v>
      </c>
      <c r="I18169" t="s">
        <v>1454</v>
      </c>
      <c r="J18169" s="20">
        <v>21</v>
      </c>
      <c r="K18169" s="20" t="s">
        <v>9</v>
      </c>
      <c r="L18169" t="s">
        <v>1463</v>
      </c>
      <c r="M18169" s="20">
        <v>5.04</v>
      </c>
      <c r="N18169" s="20">
        <v>6.46</v>
      </c>
      <c r="AE18169">
        <f t="shared" si="283"/>
        <v>2014</v>
      </c>
    </row>
    <row r="18170" spans="1:31" x14ac:dyDescent="0.25">
      <c r="A18170" s="7">
        <v>18167</v>
      </c>
      <c r="B18170" s="8">
        <v>41753</v>
      </c>
      <c r="C18170" t="s">
        <v>3</v>
      </c>
      <c r="D18170" t="s">
        <v>1216</v>
      </c>
      <c r="E18170" t="s">
        <v>9</v>
      </c>
      <c r="F18170" t="s">
        <v>411</v>
      </c>
      <c r="G18170" t="s">
        <v>65</v>
      </c>
      <c r="H18170" s="135" t="s">
        <v>1558</v>
      </c>
      <c r="I18170" t="s">
        <v>1458</v>
      </c>
      <c r="J18170" s="20">
        <v>14</v>
      </c>
      <c r="K18170" s="20" t="s">
        <v>3</v>
      </c>
      <c r="L18170" t="s">
        <v>1464</v>
      </c>
      <c r="M18170" s="20">
        <v>30</v>
      </c>
      <c r="N18170" s="20">
        <v>10</v>
      </c>
      <c r="AE18170">
        <f t="shared" si="283"/>
        <v>2014</v>
      </c>
    </row>
    <row r="18171" spans="1:31" x14ac:dyDescent="0.25">
      <c r="A18171" s="7">
        <v>18168</v>
      </c>
      <c r="B18171" s="8">
        <v>41753</v>
      </c>
      <c r="C18171" t="s">
        <v>3</v>
      </c>
      <c r="D18171" t="s">
        <v>1213</v>
      </c>
      <c r="E18171" t="s">
        <v>9</v>
      </c>
      <c r="F18171" t="s">
        <v>19</v>
      </c>
      <c r="G18171" t="s">
        <v>11</v>
      </c>
      <c r="H18171" s="136" t="s">
        <v>1630</v>
      </c>
      <c r="I18171" t="s">
        <v>1454</v>
      </c>
      <c r="J18171" s="20">
        <v>5</v>
      </c>
      <c r="K18171" s="20" t="s">
        <v>1465</v>
      </c>
      <c r="L18171" t="s">
        <v>1466</v>
      </c>
      <c r="M18171" s="20">
        <v>1.25</v>
      </c>
      <c r="N18171" s="20">
        <v>1.25</v>
      </c>
      <c r="AE18171">
        <f t="shared" si="283"/>
        <v>2014</v>
      </c>
    </row>
    <row r="18172" spans="1:31" x14ac:dyDescent="0.25">
      <c r="A18172" s="7">
        <v>18169</v>
      </c>
      <c r="B18172" s="8">
        <v>41753</v>
      </c>
      <c r="C18172" t="s">
        <v>3</v>
      </c>
      <c r="D18172" t="s">
        <v>1092</v>
      </c>
      <c r="E18172" t="s">
        <v>9</v>
      </c>
      <c r="F18172" t="s">
        <v>268</v>
      </c>
      <c r="G18172" t="s">
        <v>11</v>
      </c>
      <c r="H18172" s="135" t="s">
        <v>1499</v>
      </c>
      <c r="I18172" t="s">
        <v>1454</v>
      </c>
      <c r="J18172" s="20">
        <v>28</v>
      </c>
      <c r="K18172" s="20" t="s">
        <v>1465</v>
      </c>
      <c r="L18172" t="s">
        <v>1466</v>
      </c>
      <c r="M18172" s="20">
        <v>7</v>
      </c>
      <c r="N18172" s="20">
        <v>7</v>
      </c>
      <c r="AE18172">
        <f t="shared" si="283"/>
        <v>2014</v>
      </c>
    </row>
    <row r="18173" spans="1:31" x14ac:dyDescent="0.25">
      <c r="A18173" s="7">
        <v>18170</v>
      </c>
      <c r="B18173" s="8">
        <v>41754</v>
      </c>
      <c r="C18173" t="s">
        <v>3</v>
      </c>
      <c r="D18173" t="s">
        <v>543</v>
      </c>
      <c r="E18173" t="s">
        <v>9</v>
      </c>
      <c r="F18173" t="s">
        <v>45</v>
      </c>
      <c r="G18173" t="s">
        <v>895</v>
      </c>
      <c r="H18173" s="135" t="s">
        <v>2590</v>
      </c>
      <c r="I18173" t="s">
        <v>1454</v>
      </c>
      <c r="J18173" s="20">
        <v>85</v>
      </c>
      <c r="K18173" s="20" t="s">
        <v>9</v>
      </c>
      <c r="L18173" t="s">
        <v>1463</v>
      </c>
      <c r="M18173" s="20">
        <v>20.399999999999999</v>
      </c>
      <c r="N18173" s="20">
        <v>23.1</v>
      </c>
      <c r="AE18173">
        <f t="shared" si="283"/>
        <v>2014</v>
      </c>
    </row>
    <row r="18174" spans="1:31" x14ac:dyDescent="0.25">
      <c r="A18174" s="7">
        <v>18171</v>
      </c>
      <c r="B18174" s="8">
        <v>41754</v>
      </c>
      <c r="C18174" t="s">
        <v>3</v>
      </c>
      <c r="D18174" t="s">
        <v>521</v>
      </c>
      <c r="E18174" t="s">
        <v>9</v>
      </c>
      <c r="F18174" t="s">
        <v>543</v>
      </c>
      <c r="G18174" t="s">
        <v>648</v>
      </c>
      <c r="H18174" s="136" t="s">
        <v>1496</v>
      </c>
      <c r="I18174" t="s">
        <v>1454</v>
      </c>
      <c r="J18174" s="20">
        <v>63</v>
      </c>
      <c r="K18174" s="20" t="s">
        <v>9</v>
      </c>
      <c r="L18174" t="s">
        <v>1464</v>
      </c>
      <c r="M18174" s="20">
        <v>13.86</v>
      </c>
      <c r="N18174" s="20">
        <v>18.64</v>
      </c>
      <c r="AE18174">
        <f t="shared" si="283"/>
        <v>2014</v>
      </c>
    </row>
    <row r="18175" spans="1:31" x14ac:dyDescent="0.25">
      <c r="A18175" s="7">
        <v>18172</v>
      </c>
      <c r="B18175" s="8">
        <v>41754</v>
      </c>
      <c r="C18175" t="s">
        <v>3</v>
      </c>
      <c r="D18175" t="s">
        <v>543</v>
      </c>
      <c r="E18175" t="s">
        <v>9</v>
      </c>
      <c r="F18175" t="s">
        <v>521</v>
      </c>
      <c r="G18175" t="s">
        <v>1170</v>
      </c>
      <c r="H18175" s="135" t="s">
        <v>1496</v>
      </c>
      <c r="I18175" t="s">
        <v>1454</v>
      </c>
      <c r="J18175" s="20">
        <v>75</v>
      </c>
      <c r="K18175" s="20" t="s">
        <v>3</v>
      </c>
      <c r="L18175" t="s">
        <v>1464</v>
      </c>
      <c r="M18175" s="20">
        <v>22</v>
      </c>
      <c r="N18175" s="20">
        <v>16.5</v>
      </c>
      <c r="AE18175">
        <f t="shared" si="283"/>
        <v>2014</v>
      </c>
    </row>
    <row r="18176" spans="1:31" x14ac:dyDescent="0.25">
      <c r="A18176" s="7">
        <v>18173</v>
      </c>
      <c r="B18176" s="8">
        <v>41755</v>
      </c>
      <c r="C18176" t="s">
        <v>3</v>
      </c>
      <c r="D18176" t="s">
        <v>1195</v>
      </c>
      <c r="E18176" t="s">
        <v>9</v>
      </c>
      <c r="F18176" t="s">
        <v>1193</v>
      </c>
      <c r="G18176" t="s">
        <v>861</v>
      </c>
      <c r="H18176" s="135" t="s">
        <v>1496</v>
      </c>
      <c r="I18176" t="s">
        <v>1454</v>
      </c>
      <c r="J18176" s="20">
        <v>17</v>
      </c>
      <c r="K18176" s="20" t="s">
        <v>3</v>
      </c>
      <c r="L18176" t="s">
        <v>1463</v>
      </c>
      <c r="M18176" s="20">
        <v>5.42</v>
      </c>
      <c r="N18176" s="20">
        <v>4.08</v>
      </c>
      <c r="AE18176">
        <f t="shared" si="283"/>
        <v>2014</v>
      </c>
    </row>
    <row r="18177" spans="1:31" x14ac:dyDescent="0.25">
      <c r="A18177" s="7">
        <v>18174</v>
      </c>
      <c r="B18177" s="8">
        <v>41755</v>
      </c>
      <c r="C18177" t="s">
        <v>3</v>
      </c>
      <c r="D18177" t="s">
        <v>868</v>
      </c>
      <c r="E18177" t="s">
        <v>9</v>
      </c>
      <c r="F18177" t="s">
        <v>1028</v>
      </c>
      <c r="G18177" t="s">
        <v>377</v>
      </c>
      <c r="H18177" s="136" t="s">
        <v>1598</v>
      </c>
      <c r="I18177" t="s">
        <v>1454</v>
      </c>
      <c r="J18177" s="20">
        <v>48</v>
      </c>
      <c r="K18177" s="20" t="s">
        <v>9</v>
      </c>
      <c r="L18177" t="s">
        <v>1464</v>
      </c>
      <c r="M18177" s="20">
        <v>10.56</v>
      </c>
      <c r="N18177" s="20">
        <v>14.44</v>
      </c>
      <c r="AE18177">
        <f t="shared" si="283"/>
        <v>2014</v>
      </c>
    </row>
    <row r="18178" spans="1:31" x14ac:dyDescent="0.25">
      <c r="A18178" s="7">
        <v>18175</v>
      </c>
      <c r="B18178" s="8">
        <v>41755</v>
      </c>
      <c r="C18178" t="s">
        <v>3</v>
      </c>
      <c r="D18178" t="s">
        <v>543</v>
      </c>
      <c r="E18178" t="s">
        <v>9</v>
      </c>
      <c r="F18178" t="s">
        <v>427</v>
      </c>
      <c r="G18178" t="s">
        <v>648</v>
      </c>
      <c r="H18178" s="135" t="s">
        <v>3266</v>
      </c>
      <c r="I18178" t="s">
        <v>1454</v>
      </c>
      <c r="J18178" s="20">
        <v>35</v>
      </c>
      <c r="K18178" s="20" t="s">
        <v>9</v>
      </c>
      <c r="L18178" t="s">
        <v>1463</v>
      </c>
      <c r="M18178" s="20">
        <v>8.4</v>
      </c>
      <c r="N18178" s="20">
        <v>10.1</v>
      </c>
      <c r="AE18178">
        <f t="shared" si="283"/>
        <v>2014</v>
      </c>
    </row>
    <row r="18179" spans="1:31" x14ac:dyDescent="0.25">
      <c r="A18179" s="7">
        <v>18176</v>
      </c>
      <c r="B18179" s="8">
        <v>41755</v>
      </c>
      <c r="C18179" t="s">
        <v>3</v>
      </c>
      <c r="D18179" t="s">
        <v>786</v>
      </c>
      <c r="E18179" t="s">
        <v>9</v>
      </c>
      <c r="F18179" t="s">
        <v>1193</v>
      </c>
      <c r="G18179" t="s">
        <v>895</v>
      </c>
      <c r="H18179" s="135" t="s">
        <v>2623</v>
      </c>
      <c r="I18179" t="s">
        <v>1454</v>
      </c>
      <c r="J18179" s="20">
        <v>12</v>
      </c>
      <c r="K18179" s="20" t="s">
        <v>3</v>
      </c>
      <c r="L18179" t="s">
        <v>1463</v>
      </c>
      <c r="M18179" s="20">
        <v>4.12</v>
      </c>
      <c r="N18179" s="20">
        <v>2.88</v>
      </c>
      <c r="AE18179">
        <f t="shared" si="283"/>
        <v>2014</v>
      </c>
    </row>
    <row r="18180" spans="1:31" x14ac:dyDescent="0.25">
      <c r="A18180" s="7">
        <v>18177</v>
      </c>
      <c r="B18180" s="8">
        <v>41755</v>
      </c>
      <c r="C18180" t="s">
        <v>3</v>
      </c>
      <c r="D18180" t="s">
        <v>1144</v>
      </c>
      <c r="E18180" t="s">
        <v>9</v>
      </c>
      <c r="F18180" t="s">
        <v>1203</v>
      </c>
      <c r="G18180" t="s">
        <v>929</v>
      </c>
      <c r="H18180" s="135" t="s">
        <v>2812</v>
      </c>
      <c r="I18180" t="s">
        <v>1455</v>
      </c>
      <c r="J18180" s="20">
        <v>12</v>
      </c>
      <c r="K18180" s="20" t="s">
        <v>1465</v>
      </c>
      <c r="L18180" t="s">
        <v>1466</v>
      </c>
      <c r="M18180" s="20">
        <v>1.5</v>
      </c>
      <c r="N18180" s="20">
        <v>1.5</v>
      </c>
      <c r="AE18180">
        <f t="shared" ref="AE18180:AE18243" si="284">YEAR(B18180)</f>
        <v>2014</v>
      </c>
    </row>
    <row r="18181" spans="1:31" x14ac:dyDescent="0.25">
      <c r="A18181" s="7">
        <v>18178</v>
      </c>
      <c r="B18181" s="8">
        <v>41755</v>
      </c>
      <c r="C18181" t="s">
        <v>3</v>
      </c>
      <c r="D18181" t="s">
        <v>974</v>
      </c>
      <c r="E18181" t="s">
        <v>9</v>
      </c>
      <c r="F18181" t="s">
        <v>665</v>
      </c>
      <c r="G18181" t="s">
        <v>1016</v>
      </c>
      <c r="H18181" s="9" t="s">
        <v>3110</v>
      </c>
      <c r="I18181" t="s">
        <v>1454</v>
      </c>
      <c r="J18181" s="20">
        <v>18</v>
      </c>
      <c r="K18181" s="20" t="s">
        <v>9</v>
      </c>
      <c r="L18181" t="s">
        <v>1464</v>
      </c>
      <c r="M18181" s="20">
        <v>3.96</v>
      </c>
      <c r="N18181" s="20">
        <v>6.04</v>
      </c>
      <c r="AE18181">
        <f t="shared" si="284"/>
        <v>2014</v>
      </c>
    </row>
    <row r="18182" spans="1:31" x14ac:dyDescent="0.25">
      <c r="A18182" s="7">
        <v>18179</v>
      </c>
      <c r="B18182" s="8">
        <v>41755</v>
      </c>
      <c r="C18182" t="s">
        <v>3</v>
      </c>
      <c r="D18182" t="s">
        <v>1073</v>
      </c>
      <c r="E18182" t="s">
        <v>9</v>
      </c>
      <c r="F18182" t="s">
        <v>1031</v>
      </c>
      <c r="G18182" t="s">
        <v>1016</v>
      </c>
      <c r="H18182" s="9" t="s">
        <v>2919</v>
      </c>
      <c r="I18182" t="s">
        <v>1454</v>
      </c>
      <c r="J18182" s="20">
        <v>36</v>
      </c>
      <c r="K18182" s="20" t="s">
        <v>9</v>
      </c>
      <c r="L18182" t="s">
        <v>1464</v>
      </c>
      <c r="M18182" s="20">
        <v>7.92</v>
      </c>
      <c r="N18182" s="20">
        <v>11.08</v>
      </c>
      <c r="AE18182">
        <f t="shared" si="284"/>
        <v>2014</v>
      </c>
    </row>
    <row r="18183" spans="1:31" x14ac:dyDescent="0.25">
      <c r="A18183" s="7">
        <v>18180</v>
      </c>
      <c r="B18183" s="8">
        <v>41755</v>
      </c>
      <c r="C18183" t="s">
        <v>3</v>
      </c>
      <c r="D18183" t="s">
        <v>543</v>
      </c>
      <c r="E18183" t="s">
        <v>9</v>
      </c>
      <c r="F18183" t="s">
        <v>427</v>
      </c>
      <c r="G18183" t="s">
        <v>861</v>
      </c>
      <c r="H18183" s="9" t="s">
        <v>2440</v>
      </c>
      <c r="I18183" t="s">
        <v>1454</v>
      </c>
      <c r="J18183" s="20">
        <v>30</v>
      </c>
      <c r="K18183" s="20" t="s">
        <v>9</v>
      </c>
      <c r="L18183" t="s">
        <v>1464</v>
      </c>
      <c r="M18183" s="20">
        <v>6.6</v>
      </c>
      <c r="N18183" s="20">
        <v>9.4</v>
      </c>
      <c r="AE18183">
        <f t="shared" si="284"/>
        <v>2014</v>
      </c>
    </row>
    <row r="18184" spans="1:31" x14ac:dyDescent="0.25">
      <c r="A18184" s="7">
        <v>18181</v>
      </c>
      <c r="B18184" s="8">
        <v>41756</v>
      </c>
      <c r="C18184" t="s">
        <v>3</v>
      </c>
      <c r="D18184" t="s">
        <v>918</v>
      </c>
      <c r="E18184" t="s">
        <v>9</v>
      </c>
      <c r="F18184" t="s">
        <v>900</v>
      </c>
      <c r="G18184" t="s">
        <v>895</v>
      </c>
      <c r="H18184" s="9" t="s">
        <v>3267</v>
      </c>
      <c r="I18184" t="s">
        <v>1454</v>
      </c>
      <c r="J18184" s="20">
        <v>16</v>
      </c>
      <c r="K18184" s="20" t="s">
        <v>3</v>
      </c>
      <c r="L18184" t="s">
        <v>1464</v>
      </c>
      <c r="M18184" s="20">
        <v>5.48</v>
      </c>
      <c r="N18184" s="20">
        <v>3.52</v>
      </c>
      <c r="AE18184">
        <f t="shared" si="284"/>
        <v>2014</v>
      </c>
    </row>
    <row r="18185" spans="1:31" x14ac:dyDescent="0.25">
      <c r="A18185" s="7">
        <v>18182</v>
      </c>
      <c r="B18185" s="8">
        <v>41757</v>
      </c>
      <c r="C18185" t="s">
        <v>3</v>
      </c>
      <c r="D18185" t="s">
        <v>91</v>
      </c>
      <c r="E18185" t="s">
        <v>9</v>
      </c>
      <c r="F18185" t="s">
        <v>856</v>
      </c>
      <c r="G18185" t="s">
        <v>14</v>
      </c>
      <c r="H18185" s="135" t="s">
        <v>1567</v>
      </c>
      <c r="I18185" t="s">
        <v>1454</v>
      </c>
      <c r="J18185" s="20">
        <v>16</v>
      </c>
      <c r="K18185" s="20" t="s">
        <v>9</v>
      </c>
      <c r="L18185" t="s">
        <v>1464</v>
      </c>
      <c r="M18185" s="20">
        <v>3.52</v>
      </c>
      <c r="N18185" s="20">
        <v>5.48</v>
      </c>
      <c r="AE18185">
        <f t="shared" si="284"/>
        <v>2014</v>
      </c>
    </row>
    <row r="18186" spans="1:31" x14ac:dyDescent="0.25">
      <c r="A18186" s="7">
        <v>18183</v>
      </c>
      <c r="B18186" s="8">
        <v>41757</v>
      </c>
      <c r="C18186" t="s">
        <v>3</v>
      </c>
      <c r="D18186" t="s">
        <v>1186</v>
      </c>
      <c r="E18186" t="s">
        <v>9</v>
      </c>
      <c r="F18186" t="s">
        <v>91</v>
      </c>
      <c r="G18186" t="s">
        <v>14</v>
      </c>
      <c r="H18186" s="135" t="s">
        <v>1554</v>
      </c>
      <c r="I18186" t="s">
        <v>1454</v>
      </c>
      <c r="J18186" s="20">
        <v>21</v>
      </c>
      <c r="K18186" s="20" t="s">
        <v>9</v>
      </c>
      <c r="L18186" t="s">
        <v>1464</v>
      </c>
      <c r="M18186" s="20">
        <v>4.62</v>
      </c>
      <c r="N18186" s="20">
        <v>6.88</v>
      </c>
      <c r="AE18186">
        <f t="shared" si="284"/>
        <v>2014</v>
      </c>
    </row>
    <row r="18187" spans="1:31" x14ac:dyDescent="0.25">
      <c r="A18187" s="7">
        <v>18184</v>
      </c>
      <c r="B18187" s="8">
        <v>41758</v>
      </c>
      <c r="C18187" t="s">
        <v>3</v>
      </c>
      <c r="D18187" t="s">
        <v>1146</v>
      </c>
      <c r="E18187" t="s">
        <v>9</v>
      </c>
      <c r="F18187" t="s">
        <v>268</v>
      </c>
      <c r="G18187" t="s">
        <v>895</v>
      </c>
      <c r="H18187" s="135" t="s">
        <v>2579</v>
      </c>
      <c r="I18187" t="s">
        <v>1454</v>
      </c>
      <c r="J18187" s="20">
        <v>35</v>
      </c>
      <c r="K18187" s="20" t="s">
        <v>9</v>
      </c>
      <c r="L18187" t="s">
        <v>1463</v>
      </c>
      <c r="M18187" s="20">
        <v>8.4</v>
      </c>
      <c r="N18187" s="20">
        <v>10.1</v>
      </c>
      <c r="AE18187">
        <f t="shared" si="284"/>
        <v>2014</v>
      </c>
    </row>
    <row r="18188" spans="1:31" x14ac:dyDescent="0.25">
      <c r="A18188" s="7">
        <v>18185</v>
      </c>
      <c r="B18188" s="8">
        <v>41760</v>
      </c>
      <c r="C18188" t="s">
        <v>3</v>
      </c>
      <c r="D18188" t="s">
        <v>1106</v>
      </c>
      <c r="E18188" t="s">
        <v>9</v>
      </c>
      <c r="F18188" t="s">
        <v>868</v>
      </c>
      <c r="G18188" t="s">
        <v>929</v>
      </c>
      <c r="H18188" s="9" t="s">
        <v>2652</v>
      </c>
      <c r="I18188" t="s">
        <v>1454</v>
      </c>
      <c r="J18188" s="20">
        <v>21</v>
      </c>
      <c r="K18188" s="20" t="s">
        <v>1465</v>
      </c>
      <c r="L18188" t="s">
        <v>1466</v>
      </c>
      <c r="M18188" s="20">
        <v>5.25</v>
      </c>
      <c r="N18188" s="20">
        <v>5.25</v>
      </c>
      <c r="AE18188">
        <f t="shared" si="284"/>
        <v>2014</v>
      </c>
    </row>
    <row r="18189" spans="1:31" x14ac:dyDescent="0.25">
      <c r="A18189" s="7">
        <v>18186</v>
      </c>
      <c r="B18189" s="8">
        <v>41761</v>
      </c>
      <c r="C18189" t="s">
        <v>3</v>
      </c>
      <c r="D18189" t="s">
        <v>1192</v>
      </c>
      <c r="E18189" t="s">
        <v>9</v>
      </c>
      <c r="F18189" t="s">
        <v>687</v>
      </c>
      <c r="G18189" t="s">
        <v>714</v>
      </c>
      <c r="H18189" s="135" t="s">
        <v>1496</v>
      </c>
      <c r="I18189" t="s">
        <v>1454</v>
      </c>
      <c r="J18189" s="20">
        <v>12</v>
      </c>
      <c r="K18189" s="20" t="s">
        <v>1465</v>
      </c>
      <c r="L18189" t="s">
        <v>1466</v>
      </c>
      <c r="M18189" s="20">
        <v>3</v>
      </c>
      <c r="N18189" s="20">
        <v>3</v>
      </c>
      <c r="AE18189">
        <f t="shared" si="284"/>
        <v>2014</v>
      </c>
    </row>
    <row r="18190" spans="1:31" x14ac:dyDescent="0.25">
      <c r="A18190" s="7">
        <v>18187</v>
      </c>
      <c r="B18190" s="8">
        <v>41763</v>
      </c>
      <c r="C18190" t="s">
        <v>3</v>
      </c>
      <c r="D18190" t="s">
        <v>543</v>
      </c>
      <c r="E18190" t="s">
        <v>9</v>
      </c>
      <c r="F18190" t="s">
        <v>54</v>
      </c>
      <c r="G18190" t="s">
        <v>648</v>
      </c>
      <c r="H18190" s="9" t="s">
        <v>2957</v>
      </c>
      <c r="I18190" t="s">
        <v>1454</v>
      </c>
      <c r="J18190" s="20">
        <v>26</v>
      </c>
      <c r="K18190" s="20" t="s">
        <v>9</v>
      </c>
      <c r="L18190" t="s">
        <v>1464</v>
      </c>
      <c r="M18190" s="20">
        <v>5.72</v>
      </c>
      <c r="N18190" s="20">
        <v>8.2800000000000011</v>
      </c>
      <c r="AE18190">
        <f t="shared" si="284"/>
        <v>2014</v>
      </c>
    </row>
    <row r="18191" spans="1:31" x14ac:dyDescent="0.25">
      <c r="A18191" s="7">
        <v>18188</v>
      </c>
      <c r="B18191" s="8">
        <v>41764</v>
      </c>
      <c r="C18191" t="s">
        <v>3</v>
      </c>
      <c r="D18191" t="s">
        <v>1203</v>
      </c>
      <c r="E18191" t="s">
        <v>9</v>
      </c>
      <c r="F18191" t="s">
        <v>1206</v>
      </c>
      <c r="G18191" t="s">
        <v>732</v>
      </c>
      <c r="H18191" s="135" t="s">
        <v>2186</v>
      </c>
      <c r="I18191" t="s">
        <v>1454</v>
      </c>
      <c r="J18191" s="20">
        <v>33</v>
      </c>
      <c r="K18191" s="20" t="s">
        <v>9</v>
      </c>
      <c r="L18191" t="s">
        <v>1464</v>
      </c>
      <c r="M18191" s="20">
        <v>7.26</v>
      </c>
      <c r="N18191" s="20">
        <v>10.24</v>
      </c>
      <c r="AE18191">
        <f t="shared" si="284"/>
        <v>2014</v>
      </c>
    </row>
    <row r="18192" spans="1:31" x14ac:dyDescent="0.25">
      <c r="A18192" s="7">
        <v>18189</v>
      </c>
      <c r="B18192" s="8">
        <v>41764</v>
      </c>
      <c r="C18192" t="s">
        <v>3</v>
      </c>
      <c r="D18192" t="s">
        <v>1192</v>
      </c>
      <c r="E18192" t="s">
        <v>9</v>
      </c>
      <c r="F18192" t="s">
        <v>665</v>
      </c>
      <c r="G18192" t="s">
        <v>714</v>
      </c>
      <c r="H18192" s="135" t="s">
        <v>1496</v>
      </c>
      <c r="I18192" t="s">
        <v>1454</v>
      </c>
      <c r="J18192" s="20">
        <v>23</v>
      </c>
      <c r="K18192" s="20" t="s">
        <v>3</v>
      </c>
      <c r="L18192" t="s">
        <v>1464</v>
      </c>
      <c r="M18192" s="20">
        <v>7.4399999999999995</v>
      </c>
      <c r="N18192" s="20">
        <v>5.0600000000000005</v>
      </c>
      <c r="AE18192">
        <f t="shared" si="284"/>
        <v>2014</v>
      </c>
    </row>
    <row r="18193" spans="1:31" x14ac:dyDescent="0.25">
      <c r="A18193" s="7">
        <v>18190</v>
      </c>
      <c r="B18193" s="8">
        <v>41766</v>
      </c>
      <c r="C18193" t="s">
        <v>3</v>
      </c>
      <c r="D18193" t="s">
        <v>1215</v>
      </c>
      <c r="E18193" t="s">
        <v>9</v>
      </c>
      <c r="F18193" t="s">
        <v>787</v>
      </c>
      <c r="G18193" t="s">
        <v>1016</v>
      </c>
      <c r="H18193" s="135" t="s">
        <v>3268</v>
      </c>
      <c r="I18193" t="s">
        <v>1455</v>
      </c>
      <c r="J18193" s="20">
        <v>12</v>
      </c>
      <c r="K18193" s="20" t="s">
        <v>3</v>
      </c>
      <c r="L18193" t="s">
        <v>1464</v>
      </c>
      <c r="M18193" s="20">
        <v>2.1799999999999997</v>
      </c>
      <c r="N18193" s="20">
        <v>1.32</v>
      </c>
      <c r="AE18193">
        <f t="shared" si="284"/>
        <v>2014</v>
      </c>
    </row>
    <row r="18194" spans="1:31" x14ac:dyDescent="0.25">
      <c r="A18194" s="7">
        <v>18191</v>
      </c>
      <c r="B18194" s="8">
        <v>41769</v>
      </c>
      <c r="C18194" t="s">
        <v>3</v>
      </c>
      <c r="D18194" t="s">
        <v>918</v>
      </c>
      <c r="E18194" t="s">
        <v>9</v>
      </c>
      <c r="F18194" t="s">
        <v>45</v>
      </c>
      <c r="G18194" t="s">
        <v>648</v>
      </c>
      <c r="H18194" s="135" t="s">
        <v>1810</v>
      </c>
      <c r="I18194" t="s">
        <v>1454</v>
      </c>
      <c r="J18194" s="20">
        <v>91</v>
      </c>
      <c r="K18194" s="20" t="s">
        <v>1465</v>
      </c>
      <c r="L18194" t="s">
        <v>1466</v>
      </c>
      <c r="M18194" s="20">
        <v>22.75</v>
      </c>
      <c r="N18194" s="20">
        <v>22.75</v>
      </c>
      <c r="AE18194">
        <f t="shared" si="284"/>
        <v>2014</v>
      </c>
    </row>
    <row r="18195" spans="1:31" x14ac:dyDescent="0.25">
      <c r="A18195" s="7">
        <v>18192</v>
      </c>
      <c r="B18195" s="8">
        <v>41769</v>
      </c>
      <c r="C18195" t="s">
        <v>3</v>
      </c>
      <c r="D18195" t="s">
        <v>828</v>
      </c>
      <c r="E18195" t="s">
        <v>9</v>
      </c>
      <c r="F18195" t="s">
        <v>1211</v>
      </c>
      <c r="G18195" t="s">
        <v>929</v>
      </c>
      <c r="H18195" s="135" t="s">
        <v>2852</v>
      </c>
      <c r="I18195" t="s">
        <v>1455</v>
      </c>
      <c r="J18195" s="20">
        <v>34</v>
      </c>
      <c r="K18195" s="20" t="s">
        <v>9</v>
      </c>
      <c r="L18195" t="s">
        <v>1464</v>
      </c>
      <c r="M18195" s="20">
        <v>3.74</v>
      </c>
      <c r="N18195" s="20">
        <v>5.26</v>
      </c>
      <c r="AE18195">
        <f t="shared" si="284"/>
        <v>2014</v>
      </c>
    </row>
    <row r="18196" spans="1:31" x14ac:dyDescent="0.25">
      <c r="A18196" s="7">
        <v>18193</v>
      </c>
      <c r="B18196" s="8">
        <v>41770</v>
      </c>
      <c r="C18196" t="s">
        <v>3</v>
      </c>
      <c r="D18196" t="s">
        <v>1195</v>
      </c>
      <c r="E18196" t="s">
        <v>9</v>
      </c>
      <c r="F18196" t="s">
        <v>1193</v>
      </c>
      <c r="G18196" t="s">
        <v>861</v>
      </c>
      <c r="H18196" s="135" t="s">
        <v>1496</v>
      </c>
      <c r="I18196" t="s">
        <v>1454</v>
      </c>
      <c r="J18196" s="20">
        <v>23</v>
      </c>
      <c r="K18196" s="20" t="s">
        <v>1465</v>
      </c>
      <c r="L18196" t="s">
        <v>1466</v>
      </c>
      <c r="M18196" s="20">
        <v>5.75</v>
      </c>
      <c r="N18196" s="20">
        <v>5.75</v>
      </c>
      <c r="AE18196">
        <f t="shared" si="284"/>
        <v>2014</v>
      </c>
    </row>
    <row r="18197" spans="1:31" x14ac:dyDescent="0.25">
      <c r="A18197" s="7">
        <v>18194</v>
      </c>
      <c r="B18197" s="8">
        <v>41770</v>
      </c>
      <c r="C18197" t="s">
        <v>3</v>
      </c>
      <c r="D18197" t="s">
        <v>1192</v>
      </c>
      <c r="E18197" t="s">
        <v>9</v>
      </c>
      <c r="F18197" t="s">
        <v>687</v>
      </c>
      <c r="G18197" t="s">
        <v>714</v>
      </c>
      <c r="H18197" s="135" t="s">
        <v>1496</v>
      </c>
      <c r="I18197" t="s">
        <v>1454</v>
      </c>
      <c r="J18197" s="20">
        <v>32</v>
      </c>
      <c r="K18197" s="20" t="s">
        <v>3</v>
      </c>
      <c r="L18197" t="s">
        <v>1463</v>
      </c>
      <c r="M18197" s="20">
        <v>9.32</v>
      </c>
      <c r="N18197" s="20">
        <v>7.68</v>
      </c>
      <c r="AE18197">
        <f t="shared" si="284"/>
        <v>2014</v>
      </c>
    </row>
    <row r="18198" spans="1:31" x14ac:dyDescent="0.25">
      <c r="A18198" s="7">
        <v>18195</v>
      </c>
      <c r="B18198" s="8">
        <v>41770</v>
      </c>
      <c r="C18198" t="s">
        <v>3</v>
      </c>
      <c r="D18198" t="s">
        <v>1123</v>
      </c>
      <c r="E18198" t="s">
        <v>9</v>
      </c>
      <c r="F18198" t="s">
        <v>338</v>
      </c>
      <c r="G18198" t="s">
        <v>929</v>
      </c>
      <c r="H18198" s="135" t="s">
        <v>2743</v>
      </c>
      <c r="I18198" t="s">
        <v>1454</v>
      </c>
      <c r="J18198" s="20">
        <v>40</v>
      </c>
      <c r="K18198" s="20" t="s">
        <v>3</v>
      </c>
      <c r="L18198" t="s">
        <v>1464</v>
      </c>
      <c r="M18198" s="20">
        <v>12.2</v>
      </c>
      <c r="N18198" s="20">
        <v>8.8000000000000007</v>
      </c>
      <c r="AE18198">
        <f t="shared" si="284"/>
        <v>2014</v>
      </c>
    </row>
    <row r="18199" spans="1:31" x14ac:dyDescent="0.25">
      <c r="A18199" s="7">
        <v>18196</v>
      </c>
      <c r="B18199" s="8">
        <v>41771</v>
      </c>
      <c r="C18199" t="s">
        <v>3</v>
      </c>
      <c r="D18199" t="s">
        <v>66</v>
      </c>
      <c r="E18199" t="s">
        <v>9</v>
      </c>
      <c r="F18199" t="s">
        <v>1113</v>
      </c>
      <c r="G18199" t="s">
        <v>895</v>
      </c>
      <c r="H18199" s="135" t="s">
        <v>2534</v>
      </c>
      <c r="I18199" t="s">
        <v>1455</v>
      </c>
      <c r="J18199" s="20">
        <v>15</v>
      </c>
      <c r="K18199" s="20" t="s">
        <v>3</v>
      </c>
      <c r="L18199" t="s">
        <v>1463</v>
      </c>
      <c r="M18199" s="20">
        <v>2.4500000000000002</v>
      </c>
      <c r="N18199" s="20">
        <v>1.8</v>
      </c>
      <c r="AE18199">
        <f t="shared" si="284"/>
        <v>2014</v>
      </c>
    </row>
    <row r="18200" spans="1:31" x14ac:dyDescent="0.25">
      <c r="A18200" s="7">
        <v>18197</v>
      </c>
      <c r="B18200" s="8">
        <v>41772</v>
      </c>
      <c r="C18200" t="s">
        <v>3</v>
      </c>
      <c r="D18200" t="s">
        <v>1215</v>
      </c>
      <c r="E18200" t="s">
        <v>9</v>
      </c>
      <c r="F18200" t="s">
        <v>787</v>
      </c>
      <c r="G18200" t="s">
        <v>14</v>
      </c>
      <c r="H18200" s="135" t="s">
        <v>1489</v>
      </c>
      <c r="I18200" t="s">
        <v>1455</v>
      </c>
      <c r="J18200" s="20">
        <v>7</v>
      </c>
      <c r="K18200" s="20" t="s">
        <v>3</v>
      </c>
      <c r="L18200" t="s">
        <v>1464</v>
      </c>
      <c r="M18200" s="20">
        <v>1.48</v>
      </c>
      <c r="N18200" s="20">
        <v>0.77</v>
      </c>
      <c r="AE18200">
        <f t="shared" si="284"/>
        <v>2014</v>
      </c>
    </row>
    <row r="18201" spans="1:31" x14ac:dyDescent="0.25">
      <c r="A18201" s="7">
        <v>18198</v>
      </c>
      <c r="B18201" s="8">
        <v>41772</v>
      </c>
      <c r="C18201" t="s">
        <v>3</v>
      </c>
      <c r="D18201" t="s">
        <v>276</v>
      </c>
      <c r="E18201" t="s">
        <v>9</v>
      </c>
      <c r="F18201" t="s">
        <v>45</v>
      </c>
      <c r="G18201" t="s">
        <v>1170</v>
      </c>
      <c r="H18201" s="135" t="s">
        <v>3206</v>
      </c>
      <c r="I18201" t="s">
        <v>1454</v>
      </c>
      <c r="J18201" s="20">
        <v>42</v>
      </c>
      <c r="K18201" s="20" t="s">
        <v>3</v>
      </c>
      <c r="L18201" t="s">
        <v>1464</v>
      </c>
      <c r="M18201" s="20">
        <v>12.76</v>
      </c>
      <c r="N18201" s="20">
        <v>9.24</v>
      </c>
      <c r="AE18201">
        <f t="shared" si="284"/>
        <v>2014</v>
      </c>
    </row>
    <row r="18202" spans="1:31" x14ac:dyDescent="0.25">
      <c r="A18202" s="7">
        <v>18199</v>
      </c>
      <c r="B18202" s="8">
        <v>41773</v>
      </c>
      <c r="C18202" t="s">
        <v>3</v>
      </c>
      <c r="D18202" t="s">
        <v>521</v>
      </c>
      <c r="E18202" t="s">
        <v>9</v>
      </c>
      <c r="F18202" t="s">
        <v>1217</v>
      </c>
      <c r="G18202" t="s">
        <v>377</v>
      </c>
      <c r="H18202" s="9" t="s">
        <v>2228</v>
      </c>
      <c r="I18202" t="s">
        <v>1458</v>
      </c>
      <c r="J18202" s="20">
        <v>5</v>
      </c>
      <c r="K18202" s="20" t="s">
        <v>1465</v>
      </c>
      <c r="L18202" t="s">
        <v>1466</v>
      </c>
      <c r="M18202" s="20">
        <v>10</v>
      </c>
      <c r="N18202" s="20">
        <v>30</v>
      </c>
      <c r="AE18202">
        <f t="shared" si="284"/>
        <v>2014</v>
      </c>
    </row>
    <row r="18203" spans="1:31" x14ac:dyDescent="0.25">
      <c r="A18203" s="7">
        <v>18200</v>
      </c>
      <c r="B18203" s="8">
        <v>41774</v>
      </c>
      <c r="C18203" t="s">
        <v>3</v>
      </c>
      <c r="D18203" t="s">
        <v>1218</v>
      </c>
      <c r="E18203" t="s">
        <v>9</v>
      </c>
      <c r="F18203" t="s">
        <v>1107</v>
      </c>
      <c r="G18203" t="s">
        <v>714</v>
      </c>
      <c r="H18203" s="135" t="s">
        <v>2093</v>
      </c>
      <c r="I18203" t="s">
        <v>1458</v>
      </c>
      <c r="J18203" s="20">
        <v>6</v>
      </c>
      <c r="K18203" s="20" t="s">
        <v>1465</v>
      </c>
      <c r="L18203" t="s">
        <v>1466</v>
      </c>
      <c r="M18203" s="20">
        <v>30</v>
      </c>
      <c r="N18203" s="20">
        <v>10</v>
      </c>
      <c r="AE18203">
        <f t="shared" si="284"/>
        <v>2014</v>
      </c>
    </row>
    <row r="18204" spans="1:31" x14ac:dyDescent="0.25">
      <c r="A18204" s="7">
        <v>18201</v>
      </c>
      <c r="B18204" s="8">
        <v>41774</v>
      </c>
      <c r="C18204" t="s">
        <v>3</v>
      </c>
      <c r="D18204" t="s">
        <v>187</v>
      </c>
      <c r="E18204" t="s">
        <v>9</v>
      </c>
      <c r="F18204" t="s">
        <v>867</v>
      </c>
      <c r="G18204" t="s">
        <v>648</v>
      </c>
      <c r="H18204" s="135" t="s">
        <v>2041</v>
      </c>
      <c r="I18204" t="s">
        <v>1454</v>
      </c>
      <c r="J18204" s="20">
        <v>26</v>
      </c>
      <c r="K18204" s="20" t="s">
        <v>1465</v>
      </c>
      <c r="L18204" t="s">
        <v>1466</v>
      </c>
      <c r="M18204" s="20">
        <v>6.5</v>
      </c>
      <c r="N18204" s="20">
        <v>6.5</v>
      </c>
      <c r="AE18204">
        <f t="shared" si="284"/>
        <v>2014</v>
      </c>
    </row>
    <row r="18205" spans="1:31" x14ac:dyDescent="0.25">
      <c r="A18205" s="7">
        <v>18202</v>
      </c>
      <c r="B18205" s="8">
        <v>41775</v>
      </c>
      <c r="C18205" t="s">
        <v>3</v>
      </c>
      <c r="D18205" t="s">
        <v>734</v>
      </c>
      <c r="E18205" t="s">
        <v>9</v>
      </c>
      <c r="F18205" t="s">
        <v>655</v>
      </c>
      <c r="G18205" t="s">
        <v>861</v>
      </c>
      <c r="H18205" s="135" t="s">
        <v>2435</v>
      </c>
      <c r="I18205" t="s">
        <v>1454</v>
      </c>
      <c r="J18205" s="20">
        <v>34</v>
      </c>
      <c r="K18205" s="20" t="s">
        <v>9</v>
      </c>
      <c r="L18205" t="s">
        <v>1463</v>
      </c>
      <c r="M18205" s="20">
        <v>8.16</v>
      </c>
      <c r="N18205" s="20">
        <v>9.84</v>
      </c>
      <c r="AE18205">
        <f t="shared" si="284"/>
        <v>2014</v>
      </c>
    </row>
    <row r="18206" spans="1:31" x14ac:dyDescent="0.25">
      <c r="A18206" s="7">
        <v>18203</v>
      </c>
      <c r="B18206" s="8">
        <v>41775</v>
      </c>
      <c r="C18206" t="s">
        <v>3</v>
      </c>
      <c r="D18206" t="s">
        <v>163</v>
      </c>
      <c r="E18206" t="s">
        <v>9</v>
      </c>
      <c r="F18206" t="s">
        <v>734</v>
      </c>
      <c r="G18206" t="s">
        <v>929</v>
      </c>
      <c r="H18206" s="9" t="s">
        <v>2725</v>
      </c>
      <c r="I18206" t="s">
        <v>1454</v>
      </c>
      <c r="J18206" s="20">
        <v>45</v>
      </c>
      <c r="K18206" s="20" t="s">
        <v>1465</v>
      </c>
      <c r="L18206" t="s">
        <v>1466</v>
      </c>
      <c r="M18206" s="20">
        <v>11.25</v>
      </c>
      <c r="N18206" s="20">
        <v>11.25</v>
      </c>
      <c r="AE18206">
        <f t="shared" si="284"/>
        <v>2014</v>
      </c>
    </row>
    <row r="18207" spans="1:31" x14ac:dyDescent="0.25">
      <c r="A18207" s="7">
        <v>18204</v>
      </c>
      <c r="B18207" s="8">
        <v>41775</v>
      </c>
      <c r="C18207" t="s">
        <v>3</v>
      </c>
      <c r="D18207" t="s">
        <v>1090</v>
      </c>
      <c r="E18207" t="s">
        <v>9</v>
      </c>
      <c r="F18207" t="s">
        <v>734</v>
      </c>
      <c r="G18207" t="s">
        <v>648</v>
      </c>
      <c r="H18207" s="136" t="s">
        <v>1496</v>
      </c>
      <c r="I18207" t="s">
        <v>1454</v>
      </c>
      <c r="J18207" s="20">
        <v>24</v>
      </c>
      <c r="K18207" s="20" t="s">
        <v>9</v>
      </c>
      <c r="L18207" t="s">
        <v>1464</v>
      </c>
      <c r="M18207" s="20">
        <v>5.28</v>
      </c>
      <c r="N18207" s="20">
        <v>7.72</v>
      </c>
      <c r="AE18207">
        <f t="shared" si="284"/>
        <v>2014</v>
      </c>
    </row>
    <row r="18208" spans="1:31" x14ac:dyDescent="0.25">
      <c r="A18208" s="7">
        <v>18205</v>
      </c>
      <c r="B18208" s="8">
        <v>41776</v>
      </c>
      <c r="C18208" t="s">
        <v>3</v>
      </c>
      <c r="D18208" t="s">
        <v>66</v>
      </c>
      <c r="E18208" t="s">
        <v>9</v>
      </c>
      <c r="F18208" t="s">
        <v>1113</v>
      </c>
      <c r="G18208" t="s">
        <v>895</v>
      </c>
      <c r="H18208" s="135" t="s">
        <v>2598</v>
      </c>
      <c r="I18208" t="s">
        <v>1455</v>
      </c>
      <c r="J18208" s="20">
        <v>12</v>
      </c>
      <c r="K18208" s="20" t="s">
        <v>3</v>
      </c>
      <c r="L18208" t="s">
        <v>1463</v>
      </c>
      <c r="M18208" s="20">
        <v>2.06</v>
      </c>
      <c r="N18208" s="20">
        <v>1.44</v>
      </c>
      <c r="AE18208">
        <f t="shared" si="284"/>
        <v>2014</v>
      </c>
    </row>
    <row r="18209" spans="1:31" x14ac:dyDescent="0.25">
      <c r="A18209" s="7">
        <v>18206</v>
      </c>
      <c r="B18209" s="8">
        <v>41777</v>
      </c>
      <c r="C18209" t="s">
        <v>3</v>
      </c>
      <c r="D18209" t="s">
        <v>1144</v>
      </c>
      <c r="E18209" t="s">
        <v>9</v>
      </c>
      <c r="F18209" t="s">
        <v>1215</v>
      </c>
      <c r="G18209" t="s">
        <v>1016</v>
      </c>
      <c r="H18209" s="135" t="s">
        <v>3050</v>
      </c>
      <c r="I18209" t="s">
        <v>1455</v>
      </c>
      <c r="J18209" s="20">
        <v>4</v>
      </c>
      <c r="K18209" s="20" t="s">
        <v>1465</v>
      </c>
      <c r="L18209" t="s">
        <v>1466</v>
      </c>
      <c r="M18209" s="20">
        <v>0.5</v>
      </c>
      <c r="N18209" s="20">
        <v>0.5</v>
      </c>
      <c r="AE18209">
        <f t="shared" si="284"/>
        <v>2014</v>
      </c>
    </row>
    <row r="18210" spans="1:31" x14ac:dyDescent="0.25">
      <c r="A18210" s="7">
        <v>18207</v>
      </c>
      <c r="B18210" s="8">
        <v>41777</v>
      </c>
      <c r="C18210" t="s">
        <v>3</v>
      </c>
      <c r="D18210" t="s">
        <v>712</v>
      </c>
      <c r="E18210" t="s">
        <v>9</v>
      </c>
      <c r="F18210" t="s">
        <v>1090</v>
      </c>
      <c r="G18210" t="s">
        <v>870</v>
      </c>
      <c r="H18210" s="135" t="s">
        <v>2885</v>
      </c>
      <c r="I18210" t="s">
        <v>1455</v>
      </c>
      <c r="J18210" s="20">
        <v>19</v>
      </c>
      <c r="K18210" s="20" t="s">
        <v>3</v>
      </c>
      <c r="L18210" t="s">
        <v>1464</v>
      </c>
      <c r="M18210" s="20">
        <v>3.16</v>
      </c>
      <c r="N18210" s="20">
        <v>2.09</v>
      </c>
      <c r="AE18210">
        <f t="shared" si="284"/>
        <v>2014</v>
      </c>
    </row>
    <row r="18211" spans="1:31" x14ac:dyDescent="0.25">
      <c r="A18211" s="7">
        <v>18208</v>
      </c>
      <c r="B18211" s="8">
        <v>41777</v>
      </c>
      <c r="C18211" t="s">
        <v>3</v>
      </c>
      <c r="D18211" t="s">
        <v>66</v>
      </c>
      <c r="E18211" t="s">
        <v>9</v>
      </c>
      <c r="F18211" t="s">
        <v>1113</v>
      </c>
      <c r="G18211" t="s">
        <v>895</v>
      </c>
      <c r="H18211" s="135" t="s">
        <v>2806</v>
      </c>
      <c r="I18211" t="s">
        <v>1455</v>
      </c>
      <c r="J18211" s="20">
        <v>9</v>
      </c>
      <c r="K18211" s="20" t="s">
        <v>9</v>
      </c>
      <c r="L18211" t="s">
        <v>1463</v>
      </c>
      <c r="M18211" s="20">
        <v>1.08</v>
      </c>
      <c r="N18211" s="20">
        <v>1.67</v>
      </c>
      <c r="AE18211">
        <f t="shared" si="284"/>
        <v>2014</v>
      </c>
    </row>
    <row r="18212" spans="1:31" x14ac:dyDescent="0.25">
      <c r="A18212" s="7">
        <v>18209</v>
      </c>
      <c r="B18212" s="8">
        <v>41777</v>
      </c>
      <c r="C18212" t="s">
        <v>3</v>
      </c>
      <c r="D18212" t="s">
        <v>66</v>
      </c>
      <c r="E18212" t="s">
        <v>9</v>
      </c>
      <c r="F18212" t="s">
        <v>1113</v>
      </c>
      <c r="G18212" t="s">
        <v>895</v>
      </c>
      <c r="H18212" s="135" t="s">
        <v>2923</v>
      </c>
      <c r="I18212" t="s">
        <v>1455</v>
      </c>
      <c r="J18212" s="20">
        <v>12</v>
      </c>
      <c r="K18212" s="20" t="s">
        <v>3</v>
      </c>
      <c r="L18212" t="s">
        <v>1464</v>
      </c>
      <c r="M18212" s="20">
        <v>2.1799999999999997</v>
      </c>
      <c r="N18212" s="20">
        <v>1.32</v>
      </c>
      <c r="AE18212">
        <f t="shared" si="284"/>
        <v>2014</v>
      </c>
    </row>
    <row r="18213" spans="1:31" x14ac:dyDescent="0.25">
      <c r="A18213" s="7">
        <v>18210</v>
      </c>
      <c r="B18213" s="8">
        <v>41777</v>
      </c>
      <c r="C18213" t="s">
        <v>3</v>
      </c>
      <c r="D18213" t="s">
        <v>66</v>
      </c>
      <c r="E18213" t="s">
        <v>9</v>
      </c>
      <c r="F18213" t="s">
        <v>1113</v>
      </c>
      <c r="G18213" t="s">
        <v>895</v>
      </c>
      <c r="H18213" s="135" t="s">
        <v>2565</v>
      </c>
      <c r="I18213" t="s">
        <v>1455</v>
      </c>
      <c r="J18213" s="20">
        <v>15</v>
      </c>
      <c r="K18213" s="20" t="s">
        <v>1465</v>
      </c>
      <c r="L18213" t="s">
        <v>1466</v>
      </c>
      <c r="M18213" s="20">
        <v>1.875</v>
      </c>
      <c r="N18213" s="20">
        <v>1.875</v>
      </c>
      <c r="AE18213">
        <f t="shared" si="284"/>
        <v>2014</v>
      </c>
    </row>
    <row r="18214" spans="1:31" x14ac:dyDescent="0.25">
      <c r="A18214" s="7">
        <v>18211</v>
      </c>
      <c r="B18214" s="8">
        <v>41778</v>
      </c>
      <c r="C18214" t="s">
        <v>3</v>
      </c>
      <c r="D18214" t="s">
        <v>1192</v>
      </c>
      <c r="E18214" t="s">
        <v>9</v>
      </c>
      <c r="F18214" t="s">
        <v>687</v>
      </c>
      <c r="G18214" t="s">
        <v>714</v>
      </c>
      <c r="H18214" s="135" t="s">
        <v>1496</v>
      </c>
      <c r="I18214" t="s">
        <v>1454</v>
      </c>
      <c r="J18214" s="20">
        <v>23</v>
      </c>
      <c r="K18214" s="20" t="s">
        <v>1465</v>
      </c>
      <c r="L18214" t="s">
        <v>1466</v>
      </c>
      <c r="M18214" s="20">
        <v>5.75</v>
      </c>
      <c r="N18214" s="20">
        <v>5.75</v>
      </c>
      <c r="AE18214">
        <f t="shared" si="284"/>
        <v>2014</v>
      </c>
    </row>
    <row r="18215" spans="1:31" x14ac:dyDescent="0.25">
      <c r="A18215" s="7">
        <v>18212</v>
      </c>
      <c r="B18215" s="8">
        <v>41778</v>
      </c>
      <c r="C18215" t="s">
        <v>3</v>
      </c>
      <c r="D18215" t="s">
        <v>521</v>
      </c>
      <c r="E18215" t="s">
        <v>9</v>
      </c>
      <c r="F18215" s="15" t="s">
        <v>28</v>
      </c>
      <c r="G18215" t="s">
        <v>377</v>
      </c>
      <c r="H18215" s="135" t="s">
        <v>1585</v>
      </c>
      <c r="I18215" t="s">
        <v>1458</v>
      </c>
      <c r="J18215" s="20">
        <v>12</v>
      </c>
      <c r="K18215" s="20" t="s">
        <v>9</v>
      </c>
      <c r="L18215" t="s">
        <v>1463</v>
      </c>
      <c r="M18215" s="20">
        <v>10</v>
      </c>
      <c r="N18215" s="20">
        <v>30</v>
      </c>
      <c r="AE18215">
        <f t="shared" si="284"/>
        <v>2014</v>
      </c>
    </row>
    <row r="18216" spans="1:31" x14ac:dyDescent="0.25">
      <c r="A18216" s="7">
        <v>18213</v>
      </c>
      <c r="B18216" s="8">
        <v>41778</v>
      </c>
      <c r="C18216" t="s">
        <v>3</v>
      </c>
      <c r="D18216" t="s">
        <v>1192</v>
      </c>
      <c r="E18216" t="s">
        <v>9</v>
      </c>
      <c r="F18216" t="s">
        <v>1193</v>
      </c>
      <c r="G18216" t="s">
        <v>377</v>
      </c>
      <c r="H18216" s="135" t="s">
        <v>1496</v>
      </c>
      <c r="I18216" t="s">
        <v>1454</v>
      </c>
      <c r="J18216" s="20">
        <v>70</v>
      </c>
      <c r="K18216" s="20" t="s">
        <v>9</v>
      </c>
      <c r="L18216" t="s">
        <v>1463</v>
      </c>
      <c r="M18216" s="20">
        <v>16.8</v>
      </c>
      <c r="N18216" s="20">
        <v>19.2</v>
      </c>
      <c r="AE18216">
        <f t="shared" si="284"/>
        <v>2014</v>
      </c>
    </row>
    <row r="18217" spans="1:31" x14ac:dyDescent="0.25">
      <c r="A18217" s="7">
        <v>18214</v>
      </c>
      <c r="B18217" s="8">
        <v>41779</v>
      </c>
      <c r="C18217" t="s">
        <v>3</v>
      </c>
      <c r="D18217" t="s">
        <v>66</v>
      </c>
      <c r="E18217" t="s">
        <v>9</v>
      </c>
      <c r="F18217" t="s">
        <v>1113</v>
      </c>
      <c r="G18217" t="s">
        <v>895</v>
      </c>
      <c r="H18217" s="135" t="s">
        <v>2930</v>
      </c>
      <c r="I18217" t="s">
        <v>1455</v>
      </c>
      <c r="J18217" s="20">
        <v>9</v>
      </c>
      <c r="K18217" s="20" t="s">
        <v>9</v>
      </c>
      <c r="L18217" t="s">
        <v>1464</v>
      </c>
      <c r="M18217" s="20">
        <v>0.99</v>
      </c>
      <c r="N18217" s="20">
        <v>1.76</v>
      </c>
      <c r="AE18217">
        <f t="shared" si="284"/>
        <v>2014</v>
      </c>
    </row>
    <row r="18218" spans="1:31" x14ac:dyDescent="0.25">
      <c r="A18218" s="7">
        <v>18215</v>
      </c>
      <c r="B18218" s="8">
        <v>41779</v>
      </c>
      <c r="C18218" t="s">
        <v>3</v>
      </c>
      <c r="D18218" t="s">
        <v>66</v>
      </c>
      <c r="E18218" t="s">
        <v>9</v>
      </c>
      <c r="F18218" t="s">
        <v>1113</v>
      </c>
      <c r="G18218" t="s">
        <v>895</v>
      </c>
      <c r="H18218" s="135" t="s">
        <v>3156</v>
      </c>
      <c r="I18218" t="s">
        <v>1455</v>
      </c>
      <c r="J18218" s="20">
        <v>12</v>
      </c>
      <c r="K18218" s="20" t="s">
        <v>9</v>
      </c>
      <c r="L18218" t="s">
        <v>1463</v>
      </c>
      <c r="M18218" s="20">
        <v>1.44</v>
      </c>
      <c r="N18218" s="20">
        <v>2.06</v>
      </c>
      <c r="AE18218">
        <f t="shared" si="284"/>
        <v>2014</v>
      </c>
    </row>
    <row r="18219" spans="1:31" x14ac:dyDescent="0.25">
      <c r="A18219" s="7">
        <v>18216</v>
      </c>
      <c r="B18219" s="8">
        <v>41780</v>
      </c>
      <c r="C18219" t="s">
        <v>3</v>
      </c>
      <c r="D18219" t="s">
        <v>1218</v>
      </c>
      <c r="E18219" t="s">
        <v>9</v>
      </c>
      <c r="F18219" t="s">
        <v>1198</v>
      </c>
      <c r="G18219" t="s">
        <v>714</v>
      </c>
      <c r="H18219" s="135" t="s">
        <v>1998</v>
      </c>
      <c r="I18219" t="s">
        <v>1454</v>
      </c>
      <c r="J18219" s="20">
        <v>1</v>
      </c>
      <c r="K18219" s="20" t="s">
        <v>1465</v>
      </c>
      <c r="L18219" t="s">
        <v>1466</v>
      </c>
      <c r="M18219" s="20">
        <v>0.25</v>
      </c>
      <c r="N18219" s="20">
        <v>0.25</v>
      </c>
      <c r="AE18219">
        <f t="shared" si="284"/>
        <v>2014</v>
      </c>
    </row>
    <row r="18220" spans="1:31" x14ac:dyDescent="0.25">
      <c r="A18220" s="7">
        <v>18217</v>
      </c>
      <c r="B18220" s="8">
        <v>41781</v>
      </c>
      <c r="C18220" t="s">
        <v>3</v>
      </c>
      <c r="D18220" t="s">
        <v>543</v>
      </c>
      <c r="E18220" t="s">
        <v>9</v>
      </c>
      <c r="F18220" t="s">
        <v>900</v>
      </c>
      <c r="G18220" t="s">
        <v>1170</v>
      </c>
      <c r="H18220" s="135" t="s">
        <v>3269</v>
      </c>
      <c r="I18220" t="s">
        <v>1454</v>
      </c>
      <c r="J18220" s="20">
        <v>33</v>
      </c>
      <c r="K18220" s="20" t="s">
        <v>9</v>
      </c>
      <c r="L18220" t="s">
        <v>1463</v>
      </c>
      <c r="M18220" s="20">
        <v>7.92</v>
      </c>
      <c r="N18220" s="20">
        <v>9.58</v>
      </c>
      <c r="AE18220">
        <f t="shared" si="284"/>
        <v>2014</v>
      </c>
    </row>
    <row r="18221" spans="1:31" x14ac:dyDescent="0.25">
      <c r="A18221" s="7">
        <v>18218</v>
      </c>
      <c r="B18221" s="8">
        <v>41782</v>
      </c>
      <c r="C18221" t="s">
        <v>3</v>
      </c>
      <c r="D18221" t="s">
        <v>1155</v>
      </c>
      <c r="E18221" t="s">
        <v>9</v>
      </c>
      <c r="F18221" t="s">
        <v>860</v>
      </c>
      <c r="G18221" t="s">
        <v>714</v>
      </c>
      <c r="H18221" s="135" t="s">
        <v>2004</v>
      </c>
      <c r="I18221" t="s">
        <v>1454</v>
      </c>
      <c r="J18221" s="20">
        <v>22</v>
      </c>
      <c r="K18221" s="20" t="s">
        <v>9</v>
      </c>
      <c r="L18221" t="s">
        <v>1464</v>
      </c>
      <c r="M18221" s="20">
        <v>4.84</v>
      </c>
      <c r="N18221" s="20">
        <v>7.16</v>
      </c>
      <c r="AE18221">
        <f t="shared" si="284"/>
        <v>2014</v>
      </c>
    </row>
    <row r="18222" spans="1:31" x14ac:dyDescent="0.25">
      <c r="A18222" s="7">
        <v>18219</v>
      </c>
      <c r="B18222" s="8">
        <v>41782</v>
      </c>
      <c r="C18222" t="s">
        <v>3</v>
      </c>
      <c r="D18222" t="s">
        <v>543</v>
      </c>
      <c r="E18222" t="s">
        <v>9</v>
      </c>
      <c r="F18222" t="s">
        <v>860</v>
      </c>
      <c r="G18222" t="s">
        <v>1016</v>
      </c>
      <c r="H18222" s="9" t="s">
        <v>2884</v>
      </c>
      <c r="I18222" t="s">
        <v>1454</v>
      </c>
      <c r="J18222" s="20">
        <v>42</v>
      </c>
      <c r="K18222" s="20" t="s">
        <v>9</v>
      </c>
      <c r="L18222" t="s">
        <v>1464</v>
      </c>
      <c r="M18222" s="20">
        <v>9.24</v>
      </c>
      <c r="N18222" s="20">
        <v>12.76</v>
      </c>
      <c r="AE18222">
        <f t="shared" si="284"/>
        <v>2014</v>
      </c>
    </row>
    <row r="18223" spans="1:31" x14ac:dyDescent="0.25">
      <c r="A18223" s="7">
        <v>18220</v>
      </c>
      <c r="B18223" s="8">
        <v>41782</v>
      </c>
      <c r="C18223" t="s">
        <v>3</v>
      </c>
      <c r="D18223" t="s">
        <v>1146</v>
      </c>
      <c r="E18223" t="s">
        <v>9</v>
      </c>
      <c r="F18223" t="s">
        <v>1159</v>
      </c>
      <c r="G18223" t="s">
        <v>870</v>
      </c>
      <c r="H18223" s="135" t="s">
        <v>1496</v>
      </c>
      <c r="I18223" t="s">
        <v>1454</v>
      </c>
      <c r="J18223" s="20">
        <v>20</v>
      </c>
      <c r="K18223" s="20" t="s">
        <v>9</v>
      </c>
      <c r="L18223" t="s">
        <v>1464</v>
      </c>
      <c r="M18223" s="20">
        <v>4.4000000000000004</v>
      </c>
      <c r="N18223" s="20">
        <v>6.6</v>
      </c>
      <c r="AE18223">
        <f t="shared" si="284"/>
        <v>2014</v>
      </c>
    </row>
    <row r="18224" spans="1:31" x14ac:dyDescent="0.25">
      <c r="A18224" s="7">
        <v>18221</v>
      </c>
      <c r="B18224" s="8">
        <v>41782</v>
      </c>
      <c r="C18224" t="s">
        <v>3</v>
      </c>
      <c r="D18224" t="s">
        <v>187</v>
      </c>
      <c r="E18224" t="s">
        <v>9</v>
      </c>
      <c r="F18224" t="s">
        <v>860</v>
      </c>
      <c r="G18224" t="s">
        <v>870</v>
      </c>
      <c r="H18224" s="135" t="s">
        <v>1496</v>
      </c>
      <c r="I18224" t="s">
        <v>1454</v>
      </c>
      <c r="J18224" s="20">
        <v>10</v>
      </c>
      <c r="K18224" s="20" t="s">
        <v>1465</v>
      </c>
      <c r="L18224" t="s">
        <v>1466</v>
      </c>
      <c r="M18224" s="20">
        <v>2.5</v>
      </c>
      <c r="N18224" s="20">
        <v>2.5</v>
      </c>
      <c r="AE18224">
        <f t="shared" si="284"/>
        <v>2014</v>
      </c>
    </row>
    <row r="18225" spans="1:31" x14ac:dyDescent="0.25">
      <c r="A18225" s="7">
        <v>18222</v>
      </c>
      <c r="B18225" s="8">
        <v>41782</v>
      </c>
      <c r="C18225" t="s">
        <v>3</v>
      </c>
      <c r="D18225" t="s">
        <v>187</v>
      </c>
      <c r="E18225" t="s">
        <v>9</v>
      </c>
      <c r="F18225" t="s">
        <v>860</v>
      </c>
      <c r="G18225" t="s">
        <v>870</v>
      </c>
      <c r="H18225" s="135" t="s">
        <v>1496</v>
      </c>
      <c r="I18225" t="s">
        <v>1454</v>
      </c>
      <c r="J18225" s="20">
        <v>8</v>
      </c>
      <c r="K18225" s="20" t="s">
        <v>9</v>
      </c>
      <c r="L18225" t="s">
        <v>1464</v>
      </c>
      <c r="M18225" s="20">
        <v>1.76</v>
      </c>
      <c r="N18225" s="20">
        <v>3.24</v>
      </c>
      <c r="AE18225">
        <f t="shared" si="284"/>
        <v>2014</v>
      </c>
    </row>
    <row r="18226" spans="1:31" x14ac:dyDescent="0.25">
      <c r="A18226" s="7">
        <v>18223</v>
      </c>
      <c r="B18226" s="8">
        <v>41783</v>
      </c>
      <c r="C18226" t="s">
        <v>3</v>
      </c>
      <c r="D18226" t="s">
        <v>734</v>
      </c>
      <c r="E18226" t="s">
        <v>9</v>
      </c>
      <c r="F18226" t="s">
        <v>655</v>
      </c>
      <c r="G18226" t="s">
        <v>861</v>
      </c>
      <c r="H18226" s="135" t="s">
        <v>1496</v>
      </c>
      <c r="I18226" t="s">
        <v>1454</v>
      </c>
      <c r="J18226" s="20">
        <v>39</v>
      </c>
      <c r="K18226" s="20" t="s">
        <v>1465</v>
      </c>
      <c r="L18226" t="s">
        <v>1466</v>
      </c>
      <c r="M18226" s="20">
        <v>9.75</v>
      </c>
      <c r="N18226" s="20">
        <v>9.75</v>
      </c>
      <c r="AE18226">
        <f t="shared" si="284"/>
        <v>2014</v>
      </c>
    </row>
    <row r="18227" spans="1:31" x14ac:dyDescent="0.25">
      <c r="A18227" s="7">
        <v>18224</v>
      </c>
      <c r="B18227" s="8">
        <v>41783</v>
      </c>
      <c r="C18227" t="s">
        <v>3</v>
      </c>
      <c r="D18227" t="s">
        <v>1146</v>
      </c>
      <c r="E18227" t="s">
        <v>9</v>
      </c>
      <c r="F18227" t="s">
        <v>1171</v>
      </c>
      <c r="G18227" t="s">
        <v>648</v>
      </c>
      <c r="H18227" s="135" t="s">
        <v>1810</v>
      </c>
      <c r="I18227" t="s">
        <v>1454</v>
      </c>
      <c r="J18227" s="20">
        <v>129</v>
      </c>
      <c r="K18227" s="20" t="s">
        <v>3</v>
      </c>
      <c r="L18227" t="s">
        <v>1464</v>
      </c>
      <c r="M18227" s="20">
        <v>37.119999999999997</v>
      </c>
      <c r="N18227" s="20">
        <v>28.38</v>
      </c>
      <c r="AE18227">
        <f t="shared" si="284"/>
        <v>2014</v>
      </c>
    </row>
    <row r="18228" spans="1:31" x14ac:dyDescent="0.25">
      <c r="A18228" s="7">
        <v>18225</v>
      </c>
      <c r="B18228" s="8">
        <v>41783</v>
      </c>
      <c r="C18228" t="s">
        <v>3</v>
      </c>
      <c r="D18228" t="s">
        <v>918</v>
      </c>
      <c r="E18228" t="s">
        <v>9</v>
      </c>
      <c r="F18228" t="s">
        <v>54</v>
      </c>
      <c r="G18228" t="s">
        <v>648</v>
      </c>
      <c r="H18228" s="135" t="s">
        <v>1810</v>
      </c>
      <c r="I18228" t="s">
        <v>1454</v>
      </c>
      <c r="J18228" s="20">
        <v>69</v>
      </c>
      <c r="K18228" s="20" t="s">
        <v>9</v>
      </c>
      <c r="L18228" t="s">
        <v>1464</v>
      </c>
      <c r="M18228" s="20">
        <v>15.18</v>
      </c>
      <c r="N18228" s="20">
        <v>20.32</v>
      </c>
      <c r="AE18228">
        <f t="shared" si="284"/>
        <v>2014</v>
      </c>
    </row>
    <row r="18229" spans="1:31" x14ac:dyDescent="0.25">
      <c r="A18229" s="7">
        <v>18226</v>
      </c>
      <c r="B18229" s="8">
        <v>41783</v>
      </c>
      <c r="C18229" t="s">
        <v>3</v>
      </c>
      <c r="D18229" t="s">
        <v>163</v>
      </c>
      <c r="E18229" t="s">
        <v>9</v>
      </c>
      <c r="F18229" t="s">
        <v>734</v>
      </c>
      <c r="G18229" t="s">
        <v>648</v>
      </c>
      <c r="H18229" s="135" t="s">
        <v>1851</v>
      </c>
      <c r="I18229" t="s">
        <v>1454</v>
      </c>
      <c r="J18229" s="20">
        <v>106</v>
      </c>
      <c r="K18229" s="20" t="s">
        <v>9</v>
      </c>
      <c r="L18229" t="s">
        <v>1463</v>
      </c>
      <c r="M18229" s="20">
        <v>25.44</v>
      </c>
      <c r="N18229" s="20">
        <v>28.56</v>
      </c>
      <c r="AE18229">
        <f t="shared" si="284"/>
        <v>2014</v>
      </c>
    </row>
    <row r="18230" spans="1:31" x14ac:dyDescent="0.25">
      <c r="A18230" s="7">
        <v>18227</v>
      </c>
      <c r="B18230" s="8">
        <v>41783</v>
      </c>
      <c r="C18230" t="s">
        <v>3</v>
      </c>
      <c r="D18230" t="s">
        <v>1146</v>
      </c>
      <c r="E18230" t="s">
        <v>9</v>
      </c>
      <c r="F18230" t="s">
        <v>1219</v>
      </c>
      <c r="G18230" t="s">
        <v>1037</v>
      </c>
      <c r="H18230" s="9" t="s">
        <v>2931</v>
      </c>
      <c r="I18230" t="s">
        <v>1454</v>
      </c>
      <c r="J18230" s="20">
        <v>48</v>
      </c>
      <c r="K18230" s="20" t="s">
        <v>9</v>
      </c>
      <c r="L18230" t="s">
        <v>1463</v>
      </c>
      <c r="M18230" s="20">
        <v>11.52</v>
      </c>
      <c r="N18230" s="20">
        <v>13.48</v>
      </c>
      <c r="AE18230">
        <f t="shared" si="284"/>
        <v>2014</v>
      </c>
    </row>
    <row r="18231" spans="1:31" x14ac:dyDescent="0.25">
      <c r="A18231" s="7">
        <v>18228</v>
      </c>
      <c r="B18231" s="8">
        <v>41783</v>
      </c>
      <c r="C18231" t="s">
        <v>3</v>
      </c>
      <c r="D18231" t="s">
        <v>1163</v>
      </c>
      <c r="E18231" t="s">
        <v>9</v>
      </c>
      <c r="F18231" t="s">
        <v>1210</v>
      </c>
      <c r="G18231" t="s">
        <v>929</v>
      </c>
      <c r="H18231" s="135" t="s">
        <v>3270</v>
      </c>
      <c r="I18231" t="s">
        <v>1454</v>
      </c>
      <c r="J18231" s="20">
        <v>45</v>
      </c>
      <c r="K18231" s="20" t="s">
        <v>9</v>
      </c>
      <c r="L18231" t="s">
        <v>1464</v>
      </c>
      <c r="M18231" s="20">
        <v>9.9</v>
      </c>
      <c r="N18231" s="20">
        <v>13.6</v>
      </c>
      <c r="AE18231">
        <f t="shared" si="284"/>
        <v>2014</v>
      </c>
    </row>
    <row r="18232" spans="1:31" x14ac:dyDescent="0.25">
      <c r="A18232" s="7">
        <v>18229</v>
      </c>
      <c r="B18232" s="8">
        <v>41783</v>
      </c>
      <c r="C18232" t="s">
        <v>3</v>
      </c>
      <c r="D18232" t="s">
        <v>1146</v>
      </c>
      <c r="E18232" t="s">
        <v>9</v>
      </c>
      <c r="F18232" t="s">
        <v>1159</v>
      </c>
      <c r="G18232" t="s">
        <v>870</v>
      </c>
      <c r="H18232" s="135" t="s">
        <v>1496</v>
      </c>
      <c r="I18232" t="s">
        <v>1454</v>
      </c>
      <c r="J18232" s="20">
        <v>44</v>
      </c>
      <c r="K18232" s="20" t="s">
        <v>9</v>
      </c>
      <c r="L18232" t="s">
        <v>1463</v>
      </c>
      <c r="M18232" s="20">
        <v>10.56</v>
      </c>
      <c r="N18232" s="20">
        <v>12.44</v>
      </c>
      <c r="AE18232">
        <f t="shared" si="284"/>
        <v>2014</v>
      </c>
    </row>
    <row r="18233" spans="1:31" x14ac:dyDescent="0.25">
      <c r="A18233" s="7">
        <v>18230</v>
      </c>
      <c r="B18233" s="8">
        <v>41784</v>
      </c>
      <c r="C18233" t="s">
        <v>3</v>
      </c>
      <c r="D18233" t="s">
        <v>1201</v>
      </c>
      <c r="E18233" t="s">
        <v>9</v>
      </c>
      <c r="F18233" t="s">
        <v>787</v>
      </c>
      <c r="G18233" t="s">
        <v>648</v>
      </c>
      <c r="H18233" s="135" t="s">
        <v>1833</v>
      </c>
      <c r="I18233" t="s">
        <v>1455</v>
      </c>
      <c r="J18233" s="20">
        <v>4</v>
      </c>
      <c r="K18233" s="20" t="s">
        <v>1465</v>
      </c>
      <c r="L18233" t="s">
        <v>1466</v>
      </c>
      <c r="M18233" s="20">
        <v>0.5</v>
      </c>
      <c r="N18233" s="20">
        <v>0.5</v>
      </c>
      <c r="AE18233">
        <f t="shared" si="284"/>
        <v>2014</v>
      </c>
    </row>
    <row r="18234" spans="1:31" x14ac:dyDescent="0.25">
      <c r="A18234" s="7">
        <v>18231</v>
      </c>
      <c r="B18234" s="8">
        <v>41784</v>
      </c>
      <c r="C18234" t="s">
        <v>3</v>
      </c>
      <c r="D18234" t="s">
        <v>295</v>
      </c>
      <c r="E18234" t="s">
        <v>9</v>
      </c>
      <c r="F18234" t="s">
        <v>1093</v>
      </c>
      <c r="G18234" t="s">
        <v>648</v>
      </c>
      <c r="H18234" s="135" t="s">
        <v>2602</v>
      </c>
      <c r="I18234" t="s">
        <v>1454</v>
      </c>
      <c r="J18234" s="20">
        <v>240</v>
      </c>
      <c r="K18234" s="20" t="s">
        <v>9</v>
      </c>
      <c r="L18234" t="s">
        <v>1464</v>
      </c>
      <c r="M18234" s="20">
        <v>52.8</v>
      </c>
      <c r="N18234" s="20">
        <v>68.2</v>
      </c>
      <c r="AE18234">
        <f t="shared" si="284"/>
        <v>2014</v>
      </c>
    </row>
    <row r="18235" spans="1:31" x14ac:dyDescent="0.25">
      <c r="A18235" s="7">
        <v>18232</v>
      </c>
      <c r="B18235" s="8">
        <v>41784</v>
      </c>
      <c r="C18235" t="s">
        <v>3</v>
      </c>
      <c r="D18235" t="s">
        <v>543</v>
      </c>
      <c r="E18235" t="s">
        <v>9</v>
      </c>
      <c r="F18235" t="s">
        <v>233</v>
      </c>
      <c r="G18235" t="s">
        <v>870</v>
      </c>
      <c r="H18235" s="135" t="s">
        <v>2473</v>
      </c>
      <c r="I18235" t="s">
        <v>1454</v>
      </c>
      <c r="J18235" s="20">
        <v>40</v>
      </c>
      <c r="K18235" s="20" t="s">
        <v>9</v>
      </c>
      <c r="L18235" t="s">
        <v>1463</v>
      </c>
      <c r="M18235" s="20">
        <v>9.6</v>
      </c>
      <c r="N18235" s="20">
        <v>11.4</v>
      </c>
      <c r="AE18235">
        <f t="shared" si="284"/>
        <v>2014</v>
      </c>
    </row>
    <row r="18236" spans="1:31" x14ac:dyDescent="0.25">
      <c r="A18236" s="7">
        <v>18233</v>
      </c>
      <c r="B18236" s="8">
        <v>41785</v>
      </c>
      <c r="C18236" t="s">
        <v>3</v>
      </c>
      <c r="D18236" t="s">
        <v>1092</v>
      </c>
      <c r="E18236" t="s">
        <v>9</v>
      </c>
      <c r="F18236" t="s">
        <v>860</v>
      </c>
      <c r="G18236" t="s">
        <v>870</v>
      </c>
      <c r="H18236" s="135" t="s">
        <v>1496</v>
      </c>
      <c r="I18236" t="s">
        <v>1454</v>
      </c>
      <c r="J18236" s="20">
        <v>35</v>
      </c>
      <c r="K18236" s="20" t="s">
        <v>9</v>
      </c>
      <c r="L18236" t="s">
        <v>1464</v>
      </c>
      <c r="M18236" s="20">
        <v>7.7</v>
      </c>
      <c r="N18236" s="20">
        <v>10.8</v>
      </c>
      <c r="AE18236">
        <f t="shared" si="284"/>
        <v>2014</v>
      </c>
    </row>
    <row r="18237" spans="1:31" x14ac:dyDescent="0.25">
      <c r="A18237" s="7">
        <v>18234</v>
      </c>
      <c r="B18237" s="8">
        <v>41785</v>
      </c>
      <c r="C18237" t="s">
        <v>3</v>
      </c>
      <c r="D18237" t="s">
        <v>1092</v>
      </c>
      <c r="E18237" t="s">
        <v>9</v>
      </c>
      <c r="F18237" t="s">
        <v>860</v>
      </c>
      <c r="G18237" t="s">
        <v>870</v>
      </c>
      <c r="H18237" s="135" t="s">
        <v>1496</v>
      </c>
      <c r="I18237" t="s">
        <v>1454</v>
      </c>
      <c r="J18237" s="20">
        <v>58</v>
      </c>
      <c r="K18237" s="20" t="s">
        <v>1465</v>
      </c>
      <c r="L18237" t="s">
        <v>1466</v>
      </c>
      <c r="M18237" s="20">
        <v>14.5</v>
      </c>
      <c r="N18237" s="20">
        <v>14.5</v>
      </c>
      <c r="AE18237">
        <f t="shared" si="284"/>
        <v>2014</v>
      </c>
    </row>
    <row r="18238" spans="1:31" x14ac:dyDescent="0.25">
      <c r="A18238" s="7">
        <v>18235</v>
      </c>
      <c r="B18238" s="8">
        <v>41785</v>
      </c>
      <c r="C18238" t="s">
        <v>3</v>
      </c>
      <c r="D18238" t="s">
        <v>1093</v>
      </c>
      <c r="E18238" t="s">
        <v>9</v>
      </c>
      <c r="F18238" t="s">
        <v>1108</v>
      </c>
      <c r="G18238" t="s">
        <v>1170</v>
      </c>
      <c r="H18238" s="135" t="s">
        <v>3187</v>
      </c>
      <c r="I18238" t="s">
        <v>1455</v>
      </c>
      <c r="J18238" s="20">
        <v>55</v>
      </c>
      <c r="K18238" s="20" t="s">
        <v>9</v>
      </c>
      <c r="L18238" t="s">
        <v>1464</v>
      </c>
      <c r="M18238" s="20">
        <v>6.05</v>
      </c>
      <c r="N18238" s="20">
        <v>8.1999999999999993</v>
      </c>
      <c r="AE18238">
        <f t="shared" si="284"/>
        <v>2014</v>
      </c>
    </row>
    <row r="18239" spans="1:31" x14ac:dyDescent="0.25">
      <c r="A18239" s="7">
        <v>18236</v>
      </c>
      <c r="B18239" s="8">
        <v>41785</v>
      </c>
      <c r="C18239" t="s">
        <v>3</v>
      </c>
      <c r="D18239" t="s">
        <v>1195</v>
      </c>
      <c r="E18239" t="s">
        <v>9</v>
      </c>
      <c r="F18239" t="s">
        <v>1189</v>
      </c>
      <c r="G18239" t="s">
        <v>929</v>
      </c>
      <c r="H18239" s="135" t="s">
        <v>2665</v>
      </c>
      <c r="I18239" t="s">
        <v>1454</v>
      </c>
      <c r="J18239" s="20">
        <v>45</v>
      </c>
      <c r="K18239" s="20" t="s">
        <v>9</v>
      </c>
      <c r="L18239" t="s">
        <v>1464</v>
      </c>
      <c r="M18239" s="20">
        <v>9.9</v>
      </c>
      <c r="N18239" s="20">
        <v>13.6</v>
      </c>
      <c r="AE18239">
        <f t="shared" si="284"/>
        <v>2014</v>
      </c>
    </row>
    <row r="18240" spans="1:31" x14ac:dyDescent="0.25">
      <c r="A18240" s="7">
        <v>18237</v>
      </c>
      <c r="B18240" s="8">
        <v>41786</v>
      </c>
      <c r="C18240" t="s">
        <v>3</v>
      </c>
      <c r="D18240" t="s">
        <v>1192</v>
      </c>
      <c r="E18240" t="s">
        <v>9</v>
      </c>
      <c r="F18240" t="s">
        <v>286</v>
      </c>
      <c r="G18240" t="s">
        <v>1016</v>
      </c>
      <c r="H18240" s="135" t="s">
        <v>1496</v>
      </c>
      <c r="I18240" t="s">
        <v>1454</v>
      </c>
      <c r="J18240" s="20">
        <v>40</v>
      </c>
      <c r="K18240" s="20" t="s">
        <v>3</v>
      </c>
      <c r="L18240" t="s">
        <v>1464</v>
      </c>
      <c r="M18240" s="20">
        <v>12.2</v>
      </c>
      <c r="N18240" s="20">
        <v>8.8000000000000007</v>
      </c>
      <c r="AE18240">
        <f t="shared" si="284"/>
        <v>2014</v>
      </c>
    </row>
    <row r="18241" spans="1:31" x14ac:dyDescent="0.25">
      <c r="A18241" s="7">
        <v>18238</v>
      </c>
      <c r="B18241" s="8">
        <v>41786</v>
      </c>
      <c r="C18241" t="s">
        <v>3</v>
      </c>
      <c r="D18241" t="s">
        <v>1192</v>
      </c>
      <c r="E18241" t="s">
        <v>9</v>
      </c>
      <c r="F18241" t="s">
        <v>54</v>
      </c>
      <c r="G18241" t="s">
        <v>1170</v>
      </c>
      <c r="H18241" s="135" t="s">
        <v>3271</v>
      </c>
      <c r="I18241" t="s">
        <v>1454</v>
      </c>
      <c r="J18241" s="20">
        <v>21</v>
      </c>
      <c r="K18241" s="20" t="s">
        <v>1465</v>
      </c>
      <c r="L18241" t="s">
        <v>1466</v>
      </c>
      <c r="M18241" s="20">
        <v>5.25</v>
      </c>
      <c r="N18241" s="20">
        <v>5.25</v>
      </c>
      <c r="AE18241">
        <f t="shared" si="284"/>
        <v>2014</v>
      </c>
    </row>
    <row r="18242" spans="1:31" x14ac:dyDescent="0.25">
      <c r="A18242" s="7">
        <v>18239</v>
      </c>
      <c r="B18242" s="8">
        <v>41787</v>
      </c>
      <c r="C18242" t="s">
        <v>3</v>
      </c>
      <c r="D18242" t="s">
        <v>577</v>
      </c>
      <c r="E18242" t="s">
        <v>9</v>
      </c>
      <c r="F18242" t="s">
        <v>908</v>
      </c>
      <c r="G18242" t="s">
        <v>895</v>
      </c>
      <c r="H18242" s="135" t="s">
        <v>2649</v>
      </c>
      <c r="I18242" t="s">
        <v>1454</v>
      </c>
      <c r="J18242" s="20">
        <v>12</v>
      </c>
      <c r="K18242" s="20" t="s">
        <v>1465</v>
      </c>
      <c r="L18242" t="s">
        <v>1466</v>
      </c>
      <c r="M18242" s="20">
        <v>3</v>
      </c>
      <c r="N18242" s="20">
        <v>3</v>
      </c>
      <c r="AE18242">
        <f t="shared" si="284"/>
        <v>2014</v>
      </c>
    </row>
    <row r="18243" spans="1:31" x14ac:dyDescent="0.25">
      <c r="A18243" s="7">
        <v>18240</v>
      </c>
      <c r="B18243" s="8">
        <v>41787</v>
      </c>
      <c r="C18243" t="s">
        <v>3</v>
      </c>
      <c r="D18243" t="s">
        <v>66</v>
      </c>
      <c r="E18243" t="s">
        <v>9</v>
      </c>
      <c r="F18243" t="s">
        <v>1113</v>
      </c>
      <c r="G18243" t="s">
        <v>895</v>
      </c>
      <c r="H18243" s="135" t="s">
        <v>2716</v>
      </c>
      <c r="I18243" t="s">
        <v>1455</v>
      </c>
      <c r="J18243" s="20">
        <v>18</v>
      </c>
      <c r="K18243" s="20" t="s">
        <v>3</v>
      </c>
      <c r="L18243" t="s">
        <v>1464</v>
      </c>
      <c r="M18243" s="20">
        <v>3.02</v>
      </c>
      <c r="N18243" s="20">
        <v>1.98</v>
      </c>
      <c r="AE18243">
        <f t="shared" si="284"/>
        <v>2014</v>
      </c>
    </row>
    <row r="18244" spans="1:31" x14ac:dyDescent="0.25">
      <c r="A18244" s="7">
        <v>18241</v>
      </c>
      <c r="B18244" s="8">
        <v>41787</v>
      </c>
      <c r="C18244" t="s">
        <v>3</v>
      </c>
      <c r="D18244" t="s">
        <v>1192</v>
      </c>
      <c r="E18244" t="s">
        <v>9</v>
      </c>
      <c r="F18244" t="s">
        <v>144</v>
      </c>
      <c r="G18244" t="s">
        <v>1016</v>
      </c>
      <c r="H18244" s="135" t="s">
        <v>1496</v>
      </c>
      <c r="I18244" t="s">
        <v>1454</v>
      </c>
      <c r="J18244" s="20">
        <v>13</v>
      </c>
      <c r="K18244" s="20" t="s">
        <v>3</v>
      </c>
      <c r="L18244" t="s">
        <v>1464</v>
      </c>
      <c r="M18244" s="20">
        <v>4.6400000000000006</v>
      </c>
      <c r="N18244" s="20">
        <v>2.86</v>
      </c>
      <c r="AE18244">
        <f t="shared" ref="AE18244:AE18307" si="285">YEAR(B18244)</f>
        <v>2014</v>
      </c>
    </row>
    <row r="18245" spans="1:31" x14ac:dyDescent="0.25">
      <c r="A18245" s="7">
        <v>18242</v>
      </c>
      <c r="B18245" s="8">
        <v>41788</v>
      </c>
      <c r="C18245" t="s">
        <v>3</v>
      </c>
      <c r="D18245" t="s">
        <v>943</v>
      </c>
      <c r="E18245" t="s">
        <v>9</v>
      </c>
      <c r="F18245" t="s">
        <v>365</v>
      </c>
      <c r="G18245" t="s">
        <v>870</v>
      </c>
      <c r="H18245" s="135" t="s">
        <v>2523</v>
      </c>
      <c r="I18245" t="s">
        <v>1454</v>
      </c>
      <c r="J18245" s="20">
        <v>16</v>
      </c>
      <c r="K18245" s="20" t="s">
        <v>9</v>
      </c>
      <c r="L18245" t="s">
        <v>1464</v>
      </c>
      <c r="M18245" s="20">
        <v>3.52</v>
      </c>
      <c r="N18245" s="20">
        <v>5.48</v>
      </c>
      <c r="AE18245">
        <f t="shared" si="285"/>
        <v>2014</v>
      </c>
    </row>
    <row r="18246" spans="1:31" x14ac:dyDescent="0.25">
      <c r="A18246" s="7">
        <v>18243</v>
      </c>
      <c r="B18246" s="8">
        <v>41789</v>
      </c>
      <c r="C18246" t="s">
        <v>3</v>
      </c>
      <c r="D18246" t="s">
        <v>1213</v>
      </c>
      <c r="E18246" t="s">
        <v>9</v>
      </c>
      <c r="F18246" t="s">
        <v>338</v>
      </c>
      <c r="G18246" t="s">
        <v>11</v>
      </c>
      <c r="H18246" s="135" t="s">
        <v>1531</v>
      </c>
      <c r="I18246" t="s">
        <v>1454</v>
      </c>
      <c r="J18246" s="20">
        <v>12</v>
      </c>
      <c r="K18246" s="20" t="s">
        <v>1465</v>
      </c>
      <c r="L18246" t="s">
        <v>1466</v>
      </c>
      <c r="M18246" s="20">
        <v>3</v>
      </c>
      <c r="N18246" s="20">
        <v>3</v>
      </c>
      <c r="AE18246">
        <f t="shared" si="285"/>
        <v>2014</v>
      </c>
    </row>
    <row r="18247" spans="1:31" x14ac:dyDescent="0.25">
      <c r="A18247" s="7">
        <v>18244</v>
      </c>
      <c r="B18247" s="8">
        <v>41789</v>
      </c>
      <c r="C18247" t="s">
        <v>3</v>
      </c>
      <c r="D18247" t="s">
        <v>66</v>
      </c>
      <c r="E18247" t="s">
        <v>9</v>
      </c>
      <c r="F18247" t="s">
        <v>1113</v>
      </c>
      <c r="G18247" t="s">
        <v>895</v>
      </c>
      <c r="H18247" s="135" t="s">
        <v>2755</v>
      </c>
      <c r="I18247" t="s">
        <v>1455</v>
      </c>
      <c r="J18247" s="20">
        <v>10</v>
      </c>
      <c r="K18247" s="20" t="s">
        <v>1465</v>
      </c>
      <c r="L18247" t="s">
        <v>1466</v>
      </c>
      <c r="M18247" s="20">
        <v>1.25</v>
      </c>
      <c r="N18247" s="20">
        <v>1.25</v>
      </c>
      <c r="AE18247">
        <f t="shared" si="285"/>
        <v>2014</v>
      </c>
    </row>
    <row r="18248" spans="1:31" x14ac:dyDescent="0.25">
      <c r="A18248" s="7">
        <v>18245</v>
      </c>
      <c r="B18248" s="8">
        <v>41790</v>
      </c>
      <c r="C18248" t="s">
        <v>3</v>
      </c>
      <c r="D18248" t="s">
        <v>973</v>
      </c>
      <c r="E18248" t="s">
        <v>9</v>
      </c>
      <c r="F18248" t="s">
        <v>908</v>
      </c>
      <c r="G18248" t="s">
        <v>895</v>
      </c>
      <c r="H18248" s="135" t="s">
        <v>2551</v>
      </c>
      <c r="I18248" t="s">
        <v>1454</v>
      </c>
      <c r="J18248" s="20">
        <v>10</v>
      </c>
      <c r="K18248" s="20" t="s">
        <v>1465</v>
      </c>
      <c r="L18248" t="s">
        <v>1466</v>
      </c>
      <c r="M18248" s="20">
        <v>2.5</v>
      </c>
      <c r="N18248" s="20">
        <v>2.5</v>
      </c>
      <c r="AE18248">
        <f t="shared" si="285"/>
        <v>2014</v>
      </c>
    </row>
    <row r="18249" spans="1:31" x14ac:dyDescent="0.25">
      <c r="A18249" s="7">
        <v>18246</v>
      </c>
      <c r="B18249" s="8">
        <v>41790</v>
      </c>
      <c r="C18249" t="s">
        <v>3</v>
      </c>
      <c r="D18249" t="s">
        <v>66</v>
      </c>
      <c r="E18249" t="s">
        <v>9</v>
      </c>
      <c r="F18249" t="s">
        <v>1113</v>
      </c>
      <c r="G18249" t="s">
        <v>895</v>
      </c>
      <c r="H18249" s="135" t="s">
        <v>3088</v>
      </c>
      <c r="I18249" t="s">
        <v>1455</v>
      </c>
      <c r="J18249" s="20">
        <v>16</v>
      </c>
      <c r="K18249" s="20" t="s">
        <v>3</v>
      </c>
      <c r="L18249" t="s">
        <v>1464</v>
      </c>
      <c r="M18249" s="20">
        <v>2.74</v>
      </c>
      <c r="N18249" s="20">
        <v>1.76</v>
      </c>
      <c r="AE18249">
        <f t="shared" si="285"/>
        <v>2014</v>
      </c>
    </row>
    <row r="18250" spans="1:31" x14ac:dyDescent="0.25">
      <c r="A18250" s="7">
        <v>18247</v>
      </c>
      <c r="B18250" s="8">
        <v>41790</v>
      </c>
      <c r="C18250" t="s">
        <v>3</v>
      </c>
      <c r="D18250" t="s">
        <v>66</v>
      </c>
      <c r="E18250" t="s">
        <v>9</v>
      </c>
      <c r="F18250" t="s">
        <v>1113</v>
      </c>
      <c r="G18250" t="s">
        <v>895</v>
      </c>
      <c r="H18250" s="135" t="s">
        <v>2822</v>
      </c>
      <c r="I18250" t="s">
        <v>1455</v>
      </c>
      <c r="J18250" s="20">
        <v>12</v>
      </c>
      <c r="K18250" s="20" t="s">
        <v>1465</v>
      </c>
      <c r="L18250" t="s">
        <v>1466</v>
      </c>
      <c r="M18250" s="20">
        <v>1.5</v>
      </c>
      <c r="N18250" s="20">
        <v>1.5</v>
      </c>
      <c r="AE18250">
        <f t="shared" si="285"/>
        <v>2014</v>
      </c>
    </row>
    <row r="18251" spans="1:31" x14ac:dyDescent="0.25">
      <c r="A18251" s="7">
        <v>18248</v>
      </c>
      <c r="B18251" s="8">
        <v>41791</v>
      </c>
      <c r="C18251" t="s">
        <v>3</v>
      </c>
      <c r="D18251" t="s">
        <v>1147</v>
      </c>
      <c r="E18251" t="s">
        <v>9</v>
      </c>
      <c r="F18251" t="s">
        <v>667</v>
      </c>
      <c r="G18251" t="s">
        <v>929</v>
      </c>
      <c r="H18251" s="135" t="s">
        <v>2767</v>
      </c>
      <c r="I18251" t="s">
        <v>1455</v>
      </c>
      <c r="J18251" s="20">
        <v>40</v>
      </c>
      <c r="K18251" s="20" t="s">
        <v>1465</v>
      </c>
      <c r="L18251" t="s">
        <v>1466</v>
      </c>
      <c r="M18251" s="20">
        <v>5</v>
      </c>
      <c r="N18251" s="20">
        <v>5</v>
      </c>
      <c r="AE18251">
        <f t="shared" si="285"/>
        <v>2014</v>
      </c>
    </row>
    <row r="18252" spans="1:31" x14ac:dyDescent="0.25">
      <c r="A18252" s="7">
        <v>18249</v>
      </c>
      <c r="B18252" s="8">
        <v>41791</v>
      </c>
      <c r="C18252" t="s">
        <v>3</v>
      </c>
      <c r="D18252" t="s">
        <v>1192</v>
      </c>
      <c r="E18252" t="s">
        <v>9</v>
      </c>
      <c r="F18252" t="s">
        <v>286</v>
      </c>
      <c r="G18252" t="s">
        <v>1016</v>
      </c>
      <c r="H18252" s="9" t="s">
        <v>3076</v>
      </c>
      <c r="I18252" t="s">
        <v>1454</v>
      </c>
      <c r="J18252" s="20">
        <v>19</v>
      </c>
      <c r="K18252" s="20" t="s">
        <v>1465</v>
      </c>
      <c r="L18252" t="s">
        <v>1466</v>
      </c>
      <c r="M18252" s="20">
        <v>4.75</v>
      </c>
      <c r="N18252" s="20">
        <v>4.75</v>
      </c>
      <c r="AE18252">
        <f t="shared" si="285"/>
        <v>2014</v>
      </c>
    </row>
    <row r="18253" spans="1:31" x14ac:dyDescent="0.25">
      <c r="A18253" s="7">
        <v>18250</v>
      </c>
      <c r="B18253" s="8">
        <v>41791</v>
      </c>
      <c r="C18253" t="s">
        <v>3</v>
      </c>
      <c r="D18253" t="s">
        <v>1192</v>
      </c>
      <c r="E18253" t="s">
        <v>9</v>
      </c>
      <c r="F18253" t="s">
        <v>1193</v>
      </c>
      <c r="G18253" t="s">
        <v>895</v>
      </c>
      <c r="H18253" s="135" t="s">
        <v>1496</v>
      </c>
      <c r="I18253" t="s">
        <v>1454</v>
      </c>
      <c r="J18253" s="20">
        <v>15</v>
      </c>
      <c r="K18253" s="20" t="s">
        <v>1465</v>
      </c>
      <c r="L18253" t="s">
        <v>1466</v>
      </c>
      <c r="M18253" s="20">
        <v>3.75</v>
      </c>
      <c r="N18253" s="20">
        <v>3.75</v>
      </c>
      <c r="AE18253">
        <f t="shared" si="285"/>
        <v>2014</v>
      </c>
    </row>
    <row r="18254" spans="1:31" x14ac:dyDescent="0.25">
      <c r="A18254" s="7">
        <v>18251</v>
      </c>
      <c r="B18254" s="8">
        <v>41792</v>
      </c>
      <c r="C18254" t="s">
        <v>3</v>
      </c>
      <c r="D18254" t="s">
        <v>518</v>
      </c>
      <c r="E18254" t="s">
        <v>9</v>
      </c>
      <c r="F18254" t="s">
        <v>908</v>
      </c>
      <c r="G18254" t="s">
        <v>895</v>
      </c>
      <c r="H18254" s="135" t="s">
        <v>2531</v>
      </c>
      <c r="I18254" t="s">
        <v>1454</v>
      </c>
      <c r="J18254" s="20">
        <v>15</v>
      </c>
      <c r="K18254" s="20" t="s">
        <v>3</v>
      </c>
      <c r="L18254" t="s">
        <v>1463</v>
      </c>
      <c r="M18254" s="20">
        <v>4.9000000000000004</v>
      </c>
      <c r="N18254" s="20">
        <v>3.6</v>
      </c>
      <c r="AE18254">
        <f t="shared" si="285"/>
        <v>2014</v>
      </c>
    </row>
    <row r="18255" spans="1:31" x14ac:dyDescent="0.25">
      <c r="A18255" s="7">
        <v>18252</v>
      </c>
      <c r="B18255" s="8">
        <v>41792</v>
      </c>
      <c r="C18255" t="s">
        <v>3</v>
      </c>
      <c r="D18255" t="s">
        <v>1220</v>
      </c>
      <c r="E18255" t="s">
        <v>9</v>
      </c>
      <c r="F18255" t="s">
        <v>787</v>
      </c>
      <c r="G18255" t="s">
        <v>929</v>
      </c>
      <c r="H18255" s="135" t="s">
        <v>2832</v>
      </c>
      <c r="I18255" t="s">
        <v>1458</v>
      </c>
      <c r="J18255" s="20">
        <v>12</v>
      </c>
      <c r="K18255" s="20" t="s">
        <v>3</v>
      </c>
      <c r="L18255" t="s">
        <v>1463</v>
      </c>
      <c r="M18255" s="20">
        <v>30</v>
      </c>
      <c r="N18255" s="20">
        <v>10</v>
      </c>
      <c r="AE18255">
        <f t="shared" si="285"/>
        <v>2014</v>
      </c>
    </row>
    <row r="18256" spans="1:31" x14ac:dyDescent="0.25">
      <c r="A18256" s="7">
        <v>18253</v>
      </c>
      <c r="B18256" s="8">
        <v>41792</v>
      </c>
      <c r="C18256" t="s">
        <v>3</v>
      </c>
      <c r="D18256" t="s">
        <v>1192</v>
      </c>
      <c r="E18256" t="s">
        <v>9</v>
      </c>
      <c r="F18256" t="s">
        <v>665</v>
      </c>
      <c r="G18256" t="s">
        <v>714</v>
      </c>
      <c r="H18256" s="9" t="s">
        <v>2571</v>
      </c>
      <c r="I18256" t="s">
        <v>1454</v>
      </c>
      <c r="J18256" s="20">
        <v>36</v>
      </c>
      <c r="K18256" s="20" t="s">
        <v>3</v>
      </c>
      <c r="L18256" t="s">
        <v>1464</v>
      </c>
      <c r="M18256" s="20">
        <v>11.08</v>
      </c>
      <c r="N18256" s="20">
        <v>7.92</v>
      </c>
      <c r="AE18256">
        <f t="shared" si="285"/>
        <v>2014</v>
      </c>
    </row>
    <row r="18257" spans="1:31" x14ac:dyDescent="0.25">
      <c r="A18257" s="7">
        <v>18254</v>
      </c>
      <c r="B18257" s="8">
        <v>41793</v>
      </c>
      <c r="C18257" t="s">
        <v>3</v>
      </c>
      <c r="D18257" t="s">
        <v>518</v>
      </c>
      <c r="E18257" t="s">
        <v>9</v>
      </c>
      <c r="F18257" t="s">
        <v>1153</v>
      </c>
      <c r="G18257" t="s">
        <v>648</v>
      </c>
      <c r="H18257" s="135" t="s">
        <v>2401</v>
      </c>
      <c r="I18257" t="s">
        <v>1456</v>
      </c>
      <c r="J18257" s="20">
        <v>17</v>
      </c>
      <c r="K18257" s="20" t="s">
        <v>1465</v>
      </c>
      <c r="L18257" t="s">
        <v>1466</v>
      </c>
      <c r="M18257" s="20">
        <v>4.25</v>
      </c>
      <c r="N18257" s="20">
        <v>4.25</v>
      </c>
      <c r="O18257" t="s">
        <v>9</v>
      </c>
      <c r="P18257" s="13" t="s">
        <v>230</v>
      </c>
      <c r="Q18257" t="s">
        <v>3</v>
      </c>
      <c r="R18257" t="s">
        <v>1123</v>
      </c>
      <c r="S18257" t="s">
        <v>1465</v>
      </c>
      <c r="U18257" t="s">
        <v>1465</v>
      </c>
      <c r="W18257" t="s">
        <v>1465</v>
      </c>
      <c r="Y18257" t="s">
        <v>1465</v>
      </c>
      <c r="AA18257" t="s">
        <v>1465</v>
      </c>
      <c r="AC18257" t="s">
        <v>1465</v>
      </c>
      <c r="AE18257">
        <f t="shared" si="285"/>
        <v>2014</v>
      </c>
    </row>
    <row r="18258" spans="1:31" x14ac:dyDescent="0.25">
      <c r="A18258" s="7">
        <v>18255</v>
      </c>
      <c r="B18258" s="8">
        <v>41794</v>
      </c>
      <c r="C18258" t="s">
        <v>3</v>
      </c>
      <c r="D18258" t="s">
        <v>1186</v>
      </c>
      <c r="E18258" t="s">
        <v>9</v>
      </c>
      <c r="F18258" t="s">
        <v>1166</v>
      </c>
      <c r="G18258" t="s">
        <v>24</v>
      </c>
      <c r="H18258" s="135" t="s">
        <v>1497</v>
      </c>
      <c r="I18258" t="s">
        <v>1454</v>
      </c>
      <c r="J18258" s="20">
        <v>21</v>
      </c>
      <c r="K18258" s="20" t="s">
        <v>9</v>
      </c>
      <c r="L18258" t="s">
        <v>1464</v>
      </c>
      <c r="M18258" s="20">
        <v>4.62</v>
      </c>
      <c r="N18258" s="20">
        <v>6.88</v>
      </c>
      <c r="AE18258">
        <f t="shared" si="285"/>
        <v>2014</v>
      </c>
    </row>
    <row r="18259" spans="1:31" x14ac:dyDescent="0.25">
      <c r="A18259" s="7">
        <v>18256</v>
      </c>
      <c r="B18259" s="8">
        <v>41794</v>
      </c>
      <c r="C18259" t="s">
        <v>3</v>
      </c>
      <c r="D18259" t="s">
        <v>543</v>
      </c>
      <c r="E18259" t="s">
        <v>9</v>
      </c>
      <c r="F18259" t="s">
        <v>54</v>
      </c>
      <c r="G18259" t="s">
        <v>1170</v>
      </c>
      <c r="H18259" s="135" t="s">
        <v>3199</v>
      </c>
      <c r="I18259" t="s">
        <v>1454</v>
      </c>
      <c r="J18259" s="20">
        <v>68</v>
      </c>
      <c r="K18259" s="20" t="s">
        <v>9</v>
      </c>
      <c r="L18259" t="s">
        <v>1464</v>
      </c>
      <c r="M18259" s="20">
        <v>14.96</v>
      </c>
      <c r="N18259" s="20">
        <v>20.04</v>
      </c>
      <c r="AE18259">
        <f t="shared" si="285"/>
        <v>2014</v>
      </c>
    </row>
    <row r="18260" spans="1:31" x14ac:dyDescent="0.25">
      <c r="A18260" s="7">
        <v>18257</v>
      </c>
      <c r="B18260" s="8">
        <v>41795</v>
      </c>
      <c r="C18260" t="s">
        <v>3</v>
      </c>
      <c r="D18260" t="s">
        <v>1192</v>
      </c>
      <c r="E18260" t="s">
        <v>9</v>
      </c>
      <c r="F18260" t="s">
        <v>687</v>
      </c>
      <c r="G18260" t="s">
        <v>714</v>
      </c>
      <c r="H18260" s="135" t="s">
        <v>1496</v>
      </c>
      <c r="I18260" t="s">
        <v>1454</v>
      </c>
      <c r="J18260" s="20">
        <v>45</v>
      </c>
      <c r="K18260" s="20" t="s">
        <v>1465</v>
      </c>
      <c r="L18260" t="s">
        <v>1466</v>
      </c>
      <c r="M18260" s="20">
        <v>11.25</v>
      </c>
      <c r="N18260" s="20">
        <v>11.25</v>
      </c>
      <c r="AE18260">
        <f t="shared" si="285"/>
        <v>2014</v>
      </c>
    </row>
    <row r="18261" spans="1:31" x14ac:dyDescent="0.25">
      <c r="A18261" s="7">
        <v>18258</v>
      </c>
      <c r="B18261" s="8">
        <v>41795</v>
      </c>
      <c r="C18261" t="s">
        <v>3</v>
      </c>
      <c r="D18261" t="s">
        <v>665</v>
      </c>
      <c r="E18261" t="s">
        <v>9</v>
      </c>
      <c r="F18261" t="s">
        <v>974</v>
      </c>
      <c r="G18261" t="s">
        <v>895</v>
      </c>
      <c r="H18261" s="9" t="s">
        <v>3272</v>
      </c>
      <c r="I18261" t="s">
        <v>1454</v>
      </c>
      <c r="J18261" s="20">
        <v>32</v>
      </c>
      <c r="K18261" s="20" t="s">
        <v>3</v>
      </c>
      <c r="L18261" t="s">
        <v>1464</v>
      </c>
      <c r="M18261" s="20">
        <v>9.9600000000000009</v>
      </c>
      <c r="N18261" s="20">
        <v>7.04</v>
      </c>
      <c r="AE18261">
        <f t="shared" si="285"/>
        <v>2014</v>
      </c>
    </row>
    <row r="18262" spans="1:31" x14ac:dyDescent="0.25">
      <c r="A18262" s="7">
        <v>18259</v>
      </c>
      <c r="B18262" s="8">
        <v>41797</v>
      </c>
      <c r="C18262" t="s">
        <v>3</v>
      </c>
      <c r="D18262" t="s">
        <v>1085</v>
      </c>
      <c r="E18262" t="s">
        <v>9</v>
      </c>
      <c r="F18262" t="s">
        <v>738</v>
      </c>
      <c r="G18262" t="s">
        <v>377</v>
      </c>
      <c r="H18262" s="135" t="s">
        <v>1585</v>
      </c>
      <c r="I18262" t="s">
        <v>1454</v>
      </c>
      <c r="J18262" s="20">
        <v>12</v>
      </c>
      <c r="K18262" s="20" t="s">
        <v>3</v>
      </c>
      <c r="L18262" t="s">
        <v>1463</v>
      </c>
      <c r="M18262" s="20">
        <v>4.12</v>
      </c>
      <c r="N18262" s="20">
        <v>2.88</v>
      </c>
      <c r="AE18262">
        <f t="shared" si="285"/>
        <v>2014</v>
      </c>
    </row>
    <row r="18263" spans="1:31" x14ac:dyDescent="0.25">
      <c r="A18263" s="7">
        <v>18260</v>
      </c>
      <c r="B18263" s="8">
        <v>41797</v>
      </c>
      <c r="C18263" t="s">
        <v>3</v>
      </c>
      <c r="D18263" t="s">
        <v>1073</v>
      </c>
      <c r="E18263" t="s">
        <v>9</v>
      </c>
      <c r="F18263" t="s">
        <v>738</v>
      </c>
      <c r="G18263" t="s">
        <v>377</v>
      </c>
      <c r="H18263" s="135" t="s">
        <v>1596</v>
      </c>
      <c r="I18263" t="s">
        <v>1454</v>
      </c>
      <c r="J18263" s="20">
        <v>17</v>
      </c>
      <c r="K18263" s="20" t="s">
        <v>9</v>
      </c>
      <c r="L18263" t="s">
        <v>1463</v>
      </c>
      <c r="M18263" s="20">
        <v>4.08</v>
      </c>
      <c r="N18263" s="20">
        <v>5.42</v>
      </c>
      <c r="AE18263">
        <f t="shared" si="285"/>
        <v>2014</v>
      </c>
    </row>
    <row r="18264" spans="1:31" x14ac:dyDescent="0.25">
      <c r="A18264" s="7">
        <v>18261</v>
      </c>
      <c r="B18264" s="8">
        <v>41797</v>
      </c>
      <c r="C18264" t="s">
        <v>3</v>
      </c>
      <c r="D18264" t="s">
        <v>943</v>
      </c>
      <c r="E18264" t="s">
        <v>9</v>
      </c>
      <c r="F18264" t="s">
        <v>667</v>
      </c>
      <c r="G18264" t="s">
        <v>895</v>
      </c>
      <c r="H18264" s="135" t="s">
        <v>2540</v>
      </c>
      <c r="I18264" t="s">
        <v>1454</v>
      </c>
      <c r="J18264" s="20">
        <v>35</v>
      </c>
      <c r="K18264" s="20" t="s">
        <v>9</v>
      </c>
      <c r="L18264" t="s">
        <v>1463</v>
      </c>
      <c r="M18264" s="20">
        <v>8.4</v>
      </c>
      <c r="N18264" s="20">
        <v>10.1</v>
      </c>
      <c r="AE18264">
        <f t="shared" si="285"/>
        <v>2014</v>
      </c>
    </row>
    <row r="18265" spans="1:31" x14ac:dyDescent="0.25">
      <c r="A18265" s="7">
        <v>18262</v>
      </c>
      <c r="B18265" s="8">
        <v>41798</v>
      </c>
      <c r="C18265" t="s">
        <v>3</v>
      </c>
      <c r="D18265" t="s">
        <v>104</v>
      </c>
      <c r="E18265" t="s">
        <v>9</v>
      </c>
      <c r="F18265" t="s">
        <v>665</v>
      </c>
      <c r="G18265" t="s">
        <v>1170</v>
      </c>
      <c r="H18265" s="135" t="s">
        <v>3194</v>
      </c>
      <c r="I18265" t="s">
        <v>1454</v>
      </c>
      <c r="J18265" s="20">
        <v>38</v>
      </c>
      <c r="K18265" s="20" t="s">
        <v>9</v>
      </c>
      <c r="L18265" t="s">
        <v>1464</v>
      </c>
      <c r="M18265" s="20">
        <v>8.36</v>
      </c>
      <c r="N18265" s="20">
        <v>11.64</v>
      </c>
      <c r="AE18265">
        <f t="shared" si="285"/>
        <v>2014</v>
      </c>
    </row>
    <row r="18266" spans="1:31" x14ac:dyDescent="0.25">
      <c r="A18266" s="7">
        <v>18263</v>
      </c>
      <c r="B18266" s="8">
        <v>41800</v>
      </c>
      <c r="C18266" t="s">
        <v>3</v>
      </c>
      <c r="D18266" t="s">
        <v>543</v>
      </c>
      <c r="E18266" t="s">
        <v>9</v>
      </c>
      <c r="F18266" t="s">
        <v>521</v>
      </c>
      <c r="G18266" t="s">
        <v>895</v>
      </c>
      <c r="H18266" s="135" t="s">
        <v>3085</v>
      </c>
      <c r="I18266" t="s">
        <v>1454</v>
      </c>
      <c r="J18266" s="20">
        <v>12</v>
      </c>
      <c r="K18266" s="20" t="s">
        <v>9</v>
      </c>
      <c r="L18266" t="s">
        <v>1464</v>
      </c>
      <c r="M18266" s="20">
        <v>2.64</v>
      </c>
      <c r="N18266" s="20">
        <v>4.3599999999999994</v>
      </c>
      <c r="AE18266">
        <f t="shared" si="285"/>
        <v>2014</v>
      </c>
    </row>
    <row r="18267" spans="1:31" x14ac:dyDescent="0.25">
      <c r="A18267" s="7">
        <v>18264</v>
      </c>
      <c r="B18267" s="8">
        <v>41800</v>
      </c>
      <c r="C18267" t="s">
        <v>3</v>
      </c>
      <c r="D18267" t="s">
        <v>943</v>
      </c>
      <c r="E18267" t="s">
        <v>9</v>
      </c>
      <c r="F18267" t="s">
        <v>902</v>
      </c>
      <c r="G18267" t="s">
        <v>929</v>
      </c>
      <c r="H18267" s="135" t="s">
        <v>2852</v>
      </c>
      <c r="I18267" t="s">
        <v>1454</v>
      </c>
      <c r="J18267" s="20">
        <v>27</v>
      </c>
      <c r="K18267" s="20" t="s">
        <v>9</v>
      </c>
      <c r="L18267" t="s">
        <v>1464</v>
      </c>
      <c r="M18267" s="20">
        <v>5.9399999999999995</v>
      </c>
      <c r="N18267" s="20">
        <v>8.56</v>
      </c>
      <c r="AE18267">
        <f t="shared" si="285"/>
        <v>2014</v>
      </c>
    </row>
    <row r="18268" spans="1:31" x14ac:dyDescent="0.25">
      <c r="A18268" s="7">
        <v>18265</v>
      </c>
      <c r="B18268" s="8">
        <v>41801</v>
      </c>
      <c r="C18268" t="s">
        <v>3</v>
      </c>
      <c r="D18268" t="s">
        <v>734</v>
      </c>
      <c r="E18268" t="s">
        <v>9</v>
      </c>
      <c r="F18268" t="s">
        <v>655</v>
      </c>
      <c r="G18268" t="s">
        <v>861</v>
      </c>
      <c r="H18268" s="135" t="s">
        <v>2444</v>
      </c>
      <c r="I18268" t="s">
        <v>1454</v>
      </c>
      <c r="J18268" s="20">
        <v>18</v>
      </c>
      <c r="K18268" s="20" t="s">
        <v>9</v>
      </c>
      <c r="L18268" t="s">
        <v>1463</v>
      </c>
      <c r="M18268" s="20">
        <v>4.32</v>
      </c>
      <c r="N18268" s="20">
        <v>5.68</v>
      </c>
      <c r="AE18268">
        <f t="shared" si="285"/>
        <v>2014</v>
      </c>
    </row>
    <row r="18269" spans="1:31" x14ac:dyDescent="0.25">
      <c r="A18269" s="7">
        <v>18266</v>
      </c>
      <c r="B18269" s="8">
        <v>41802</v>
      </c>
      <c r="C18269" t="s">
        <v>3</v>
      </c>
      <c r="D18269" t="s">
        <v>1192</v>
      </c>
      <c r="E18269" t="s">
        <v>9</v>
      </c>
      <c r="F18269" t="s">
        <v>665</v>
      </c>
      <c r="G18269" t="s">
        <v>714</v>
      </c>
      <c r="H18269" s="135" t="s">
        <v>1496</v>
      </c>
      <c r="I18269" t="s">
        <v>1454</v>
      </c>
      <c r="J18269" s="20">
        <v>20</v>
      </c>
      <c r="K18269" s="20" t="s">
        <v>9</v>
      </c>
      <c r="L18269" t="s">
        <v>1463</v>
      </c>
      <c r="M18269" s="20">
        <v>4.8</v>
      </c>
      <c r="N18269" s="20">
        <v>6.2</v>
      </c>
      <c r="AE18269">
        <f t="shared" si="285"/>
        <v>2014</v>
      </c>
    </row>
    <row r="18270" spans="1:31" x14ac:dyDescent="0.25">
      <c r="A18270" s="7">
        <v>18267</v>
      </c>
      <c r="B18270" s="8">
        <v>41802</v>
      </c>
      <c r="C18270" t="s">
        <v>3</v>
      </c>
      <c r="D18270" t="s">
        <v>1203</v>
      </c>
      <c r="E18270" t="s">
        <v>9</v>
      </c>
      <c r="F18270" t="s">
        <v>338</v>
      </c>
      <c r="G18270" t="s">
        <v>65</v>
      </c>
      <c r="H18270" s="135" t="s">
        <v>1558</v>
      </c>
      <c r="I18270" t="s">
        <v>1454</v>
      </c>
      <c r="J18270" s="20">
        <v>18</v>
      </c>
      <c r="K18270" s="20" t="s">
        <v>3</v>
      </c>
      <c r="L18270" t="s">
        <v>1464</v>
      </c>
      <c r="M18270" s="20">
        <v>6.04</v>
      </c>
      <c r="N18270" s="20">
        <v>3.96</v>
      </c>
      <c r="AE18270">
        <f t="shared" si="285"/>
        <v>2014</v>
      </c>
    </row>
    <row r="18271" spans="1:31" x14ac:dyDescent="0.25">
      <c r="A18271" s="7">
        <v>18268</v>
      </c>
      <c r="B18271" s="8">
        <v>41802</v>
      </c>
      <c r="C18271" t="s">
        <v>3</v>
      </c>
      <c r="D18271" t="s">
        <v>968</v>
      </c>
      <c r="E18271" t="s">
        <v>9</v>
      </c>
      <c r="F18271" t="s">
        <v>1159</v>
      </c>
      <c r="G18271" t="s">
        <v>1016</v>
      </c>
      <c r="H18271" s="135" t="s">
        <v>1496</v>
      </c>
      <c r="I18271" t="s">
        <v>1454</v>
      </c>
      <c r="J18271" s="20">
        <v>26</v>
      </c>
      <c r="K18271" s="20" t="s">
        <v>9</v>
      </c>
      <c r="L18271" t="s">
        <v>1464</v>
      </c>
      <c r="M18271" s="20">
        <v>5.72</v>
      </c>
      <c r="N18271" s="20">
        <v>8.2800000000000011</v>
      </c>
      <c r="AE18271">
        <f t="shared" si="285"/>
        <v>2014</v>
      </c>
    </row>
    <row r="18272" spans="1:31" x14ac:dyDescent="0.25">
      <c r="A18272" s="7">
        <v>18269</v>
      </c>
      <c r="B18272" s="8">
        <v>41803</v>
      </c>
      <c r="C18272" t="s">
        <v>3</v>
      </c>
      <c r="D18272" t="s">
        <v>787</v>
      </c>
      <c r="E18272" t="s">
        <v>9</v>
      </c>
      <c r="F18272" t="s">
        <v>331</v>
      </c>
      <c r="G18272" t="s">
        <v>648</v>
      </c>
      <c r="H18272" s="135" t="s">
        <v>2321</v>
      </c>
      <c r="I18272" t="s">
        <v>1454</v>
      </c>
      <c r="J18272" s="20">
        <v>7</v>
      </c>
      <c r="K18272" s="20" t="s">
        <v>3</v>
      </c>
      <c r="L18272" t="s">
        <v>1464</v>
      </c>
      <c r="M18272" s="20">
        <v>2.96</v>
      </c>
      <c r="N18272" s="20">
        <v>1.54</v>
      </c>
      <c r="AE18272">
        <f t="shared" si="285"/>
        <v>2014</v>
      </c>
    </row>
    <row r="18273" spans="1:31" x14ac:dyDescent="0.25">
      <c r="A18273" s="7">
        <v>18270</v>
      </c>
      <c r="B18273" s="8">
        <v>41804</v>
      </c>
      <c r="C18273" t="s">
        <v>3</v>
      </c>
      <c r="D18273" t="s">
        <v>104</v>
      </c>
      <c r="E18273" t="s">
        <v>9</v>
      </c>
      <c r="F18273" t="s">
        <v>1189</v>
      </c>
      <c r="G18273" t="s">
        <v>895</v>
      </c>
      <c r="H18273" s="135" t="s">
        <v>2606</v>
      </c>
      <c r="I18273" t="s">
        <v>1454</v>
      </c>
      <c r="J18273" s="20">
        <v>27</v>
      </c>
      <c r="K18273" s="20" t="s">
        <v>9</v>
      </c>
      <c r="L18273" t="s">
        <v>1464</v>
      </c>
      <c r="M18273" s="20">
        <v>5.9399999999999995</v>
      </c>
      <c r="N18273" s="20">
        <v>8.56</v>
      </c>
      <c r="AE18273">
        <f t="shared" si="285"/>
        <v>2014</v>
      </c>
    </row>
    <row r="18274" spans="1:31" x14ac:dyDescent="0.25">
      <c r="A18274" s="7">
        <v>18271</v>
      </c>
      <c r="B18274" s="8">
        <v>41804</v>
      </c>
      <c r="C18274" t="s">
        <v>3</v>
      </c>
      <c r="D18274" t="s">
        <v>577</v>
      </c>
      <c r="E18274" t="s">
        <v>9</v>
      </c>
      <c r="F18274" t="s">
        <v>338</v>
      </c>
      <c r="G18274" t="s">
        <v>895</v>
      </c>
      <c r="H18274" s="135" t="s">
        <v>2811</v>
      </c>
      <c r="I18274" t="s">
        <v>1454</v>
      </c>
      <c r="J18274" s="20">
        <v>10</v>
      </c>
      <c r="K18274" s="20" t="s">
        <v>9</v>
      </c>
      <c r="L18274" t="s">
        <v>1464</v>
      </c>
      <c r="M18274" s="20">
        <v>2.2000000000000002</v>
      </c>
      <c r="N18274" s="20">
        <v>3.8</v>
      </c>
      <c r="AE18274">
        <f t="shared" si="285"/>
        <v>2014</v>
      </c>
    </row>
    <row r="18275" spans="1:31" x14ac:dyDescent="0.25">
      <c r="A18275" s="7">
        <v>18272</v>
      </c>
      <c r="B18275" s="8">
        <v>41804</v>
      </c>
      <c r="C18275" t="s">
        <v>3</v>
      </c>
      <c r="D18275" t="s">
        <v>787</v>
      </c>
      <c r="E18275" t="s">
        <v>9</v>
      </c>
      <c r="F18275" t="s">
        <v>365</v>
      </c>
      <c r="G18275" t="s">
        <v>895</v>
      </c>
      <c r="H18275" s="135" t="s">
        <v>2696</v>
      </c>
      <c r="I18275" t="s">
        <v>1454</v>
      </c>
      <c r="J18275" s="20">
        <v>10</v>
      </c>
      <c r="K18275" s="20" t="s">
        <v>9</v>
      </c>
      <c r="L18275" t="s">
        <v>1464</v>
      </c>
      <c r="M18275" s="20">
        <v>2.2000000000000002</v>
      </c>
      <c r="N18275" s="20">
        <v>3.8</v>
      </c>
      <c r="AE18275">
        <f t="shared" si="285"/>
        <v>2014</v>
      </c>
    </row>
    <row r="18276" spans="1:31" x14ac:dyDescent="0.25">
      <c r="A18276" s="7">
        <v>18273</v>
      </c>
      <c r="B18276" s="8">
        <v>41804</v>
      </c>
      <c r="C18276" t="s">
        <v>3</v>
      </c>
      <c r="D18276" t="s">
        <v>791</v>
      </c>
      <c r="E18276" t="s">
        <v>9</v>
      </c>
      <c r="F18276" t="s">
        <v>923</v>
      </c>
      <c r="G18276" t="s">
        <v>895</v>
      </c>
      <c r="H18276" s="135" t="s">
        <v>2680</v>
      </c>
      <c r="I18276" t="s">
        <v>1454</v>
      </c>
      <c r="J18276" s="20">
        <v>16</v>
      </c>
      <c r="K18276" s="20" t="s">
        <v>9</v>
      </c>
      <c r="L18276" t="s">
        <v>1464</v>
      </c>
      <c r="M18276" s="20">
        <v>3.52</v>
      </c>
      <c r="N18276" s="20">
        <v>5.48</v>
      </c>
      <c r="AE18276">
        <f t="shared" si="285"/>
        <v>2014</v>
      </c>
    </row>
    <row r="18277" spans="1:31" x14ac:dyDescent="0.25">
      <c r="A18277" s="7">
        <v>18274</v>
      </c>
      <c r="B18277" s="8">
        <v>41804</v>
      </c>
      <c r="C18277" t="s">
        <v>3</v>
      </c>
      <c r="D18277" t="s">
        <v>968</v>
      </c>
      <c r="E18277" t="s">
        <v>9</v>
      </c>
      <c r="F18277" t="s">
        <v>805</v>
      </c>
      <c r="G18277" t="s">
        <v>895</v>
      </c>
      <c r="H18277" s="9" t="s">
        <v>2998</v>
      </c>
      <c r="I18277" t="s">
        <v>1454</v>
      </c>
      <c r="J18277" s="20">
        <v>90</v>
      </c>
      <c r="K18277" s="20" t="s">
        <v>9</v>
      </c>
      <c r="L18277" t="s">
        <v>1464</v>
      </c>
      <c r="M18277" s="20">
        <v>19.8</v>
      </c>
      <c r="N18277" s="20">
        <v>26.2</v>
      </c>
      <c r="AE18277">
        <f t="shared" si="285"/>
        <v>2014</v>
      </c>
    </row>
    <row r="18278" spans="1:31" x14ac:dyDescent="0.25">
      <c r="A18278" s="7">
        <v>18275</v>
      </c>
      <c r="B18278" s="8">
        <v>41809</v>
      </c>
      <c r="C18278" t="s">
        <v>3</v>
      </c>
      <c r="D18278" t="s">
        <v>787</v>
      </c>
      <c r="E18278" t="s">
        <v>9</v>
      </c>
      <c r="F18278" t="s">
        <v>365</v>
      </c>
      <c r="G18278" t="s">
        <v>895</v>
      </c>
      <c r="H18278" s="135" t="s">
        <v>2577</v>
      </c>
      <c r="I18278" t="s">
        <v>1454</v>
      </c>
      <c r="J18278" s="20">
        <v>14</v>
      </c>
      <c r="K18278" s="20" t="s">
        <v>9</v>
      </c>
      <c r="L18278" t="s">
        <v>1464</v>
      </c>
      <c r="M18278" s="20">
        <v>3.08</v>
      </c>
      <c r="N18278" s="20">
        <v>4.92</v>
      </c>
      <c r="AE18278">
        <f t="shared" si="285"/>
        <v>2014</v>
      </c>
    </row>
    <row r="18279" spans="1:31" x14ac:dyDescent="0.25">
      <c r="A18279" s="7">
        <v>18276</v>
      </c>
      <c r="B18279" s="8">
        <v>41811</v>
      </c>
      <c r="C18279" t="s">
        <v>3</v>
      </c>
      <c r="D18279" t="s">
        <v>543</v>
      </c>
      <c r="E18279" t="s">
        <v>9</v>
      </c>
      <c r="F18279" t="s">
        <v>767</v>
      </c>
      <c r="G18279" t="s">
        <v>714</v>
      </c>
      <c r="H18279" s="9" t="s">
        <v>2211</v>
      </c>
      <c r="I18279" t="s">
        <v>1454</v>
      </c>
      <c r="J18279" s="20">
        <v>50</v>
      </c>
      <c r="K18279" s="20" t="s">
        <v>3</v>
      </c>
      <c r="L18279" t="s">
        <v>1464</v>
      </c>
      <c r="M18279" s="20">
        <v>15</v>
      </c>
      <c r="N18279" s="20">
        <v>11</v>
      </c>
      <c r="AE18279">
        <f t="shared" si="285"/>
        <v>2014</v>
      </c>
    </row>
    <row r="18280" spans="1:31" x14ac:dyDescent="0.25">
      <c r="A18280" s="7">
        <v>18277</v>
      </c>
      <c r="B18280" s="8">
        <v>41813</v>
      </c>
      <c r="C18280" t="s">
        <v>3</v>
      </c>
      <c r="D18280" t="s">
        <v>1213</v>
      </c>
      <c r="E18280" t="s">
        <v>9</v>
      </c>
      <c r="F18280" t="s">
        <v>1159</v>
      </c>
      <c r="G18280" t="s">
        <v>569</v>
      </c>
      <c r="H18280" s="9" t="s">
        <v>2265</v>
      </c>
      <c r="I18280" t="s">
        <v>1454</v>
      </c>
      <c r="J18280" s="20">
        <v>21</v>
      </c>
      <c r="K18280" s="20" t="s">
        <v>3</v>
      </c>
      <c r="L18280" t="s">
        <v>1463</v>
      </c>
      <c r="M18280" s="20">
        <v>6.46</v>
      </c>
      <c r="N18280" s="20">
        <v>5.04</v>
      </c>
      <c r="AE18280">
        <f t="shared" si="285"/>
        <v>2014</v>
      </c>
    </row>
    <row r="18281" spans="1:31" x14ac:dyDescent="0.25">
      <c r="A18281" s="7">
        <v>18278</v>
      </c>
      <c r="B18281" s="8">
        <v>41813</v>
      </c>
      <c r="C18281" t="s">
        <v>3</v>
      </c>
      <c r="D18281" t="s">
        <v>943</v>
      </c>
      <c r="E18281" t="s">
        <v>9</v>
      </c>
      <c r="F18281" t="s">
        <v>904</v>
      </c>
      <c r="G18281" t="s">
        <v>895</v>
      </c>
      <c r="H18281" s="9" t="s">
        <v>2969</v>
      </c>
      <c r="I18281" t="s">
        <v>1454</v>
      </c>
      <c r="J18281" s="20">
        <v>30</v>
      </c>
      <c r="K18281" s="20" t="s">
        <v>9</v>
      </c>
      <c r="L18281" t="s">
        <v>1464</v>
      </c>
      <c r="M18281" s="20">
        <v>6.6</v>
      </c>
      <c r="N18281" s="20">
        <v>9.4</v>
      </c>
      <c r="AE18281">
        <f t="shared" si="285"/>
        <v>2014</v>
      </c>
    </row>
    <row r="18282" spans="1:31" x14ac:dyDescent="0.25">
      <c r="A18282" s="7">
        <v>18279</v>
      </c>
      <c r="B18282" s="8">
        <v>41814</v>
      </c>
      <c r="C18282" t="s">
        <v>3</v>
      </c>
      <c r="D18282" t="s">
        <v>1203</v>
      </c>
      <c r="E18282" t="s">
        <v>9</v>
      </c>
      <c r="F18282" t="s">
        <v>1206</v>
      </c>
      <c r="G18282" t="s">
        <v>732</v>
      </c>
      <c r="H18282" s="135" t="s">
        <v>2186</v>
      </c>
      <c r="I18282" t="s">
        <v>1454</v>
      </c>
      <c r="J18282" s="20">
        <v>1</v>
      </c>
      <c r="K18282" s="20" t="s">
        <v>1465</v>
      </c>
      <c r="L18282" t="s">
        <v>1466</v>
      </c>
      <c r="M18282" s="20">
        <v>0.25</v>
      </c>
      <c r="N18282" s="20">
        <v>0.25</v>
      </c>
      <c r="AE18282">
        <f t="shared" si="285"/>
        <v>2014</v>
      </c>
    </row>
    <row r="18283" spans="1:31" x14ac:dyDescent="0.25">
      <c r="A18283" s="7">
        <v>18280</v>
      </c>
      <c r="B18283" s="8">
        <v>41814</v>
      </c>
      <c r="C18283" t="s">
        <v>3</v>
      </c>
      <c r="D18283" t="s">
        <v>787</v>
      </c>
      <c r="E18283" t="s">
        <v>9</v>
      </c>
      <c r="F18283" t="s">
        <v>1210</v>
      </c>
      <c r="G18283" t="s">
        <v>569</v>
      </c>
      <c r="H18283" s="136" t="s">
        <v>1677</v>
      </c>
      <c r="I18283" t="s">
        <v>1454</v>
      </c>
      <c r="J18283" s="20">
        <v>21</v>
      </c>
      <c r="K18283" s="20" t="s">
        <v>9</v>
      </c>
      <c r="L18283" t="s">
        <v>1464</v>
      </c>
      <c r="M18283" s="20">
        <v>4.62</v>
      </c>
      <c r="N18283" s="20">
        <v>6.88</v>
      </c>
      <c r="AE18283">
        <f t="shared" si="285"/>
        <v>2014</v>
      </c>
    </row>
    <row r="18284" spans="1:31" x14ac:dyDescent="0.25">
      <c r="A18284" s="7">
        <v>18281</v>
      </c>
      <c r="B18284" s="8">
        <v>41815</v>
      </c>
      <c r="C18284" t="s">
        <v>3</v>
      </c>
      <c r="D18284" t="s">
        <v>973</v>
      </c>
      <c r="E18284" t="s">
        <v>9</v>
      </c>
      <c r="F18284" t="s">
        <v>1167</v>
      </c>
      <c r="G18284" t="s">
        <v>648</v>
      </c>
      <c r="H18284" s="135" t="s">
        <v>2583</v>
      </c>
      <c r="I18284" t="s">
        <v>1454</v>
      </c>
      <c r="J18284" s="20">
        <v>50</v>
      </c>
      <c r="K18284" s="20" t="s">
        <v>1465</v>
      </c>
      <c r="L18284" t="s">
        <v>1466</v>
      </c>
      <c r="M18284" s="20">
        <v>12.5</v>
      </c>
      <c r="N18284" s="20">
        <v>12.5</v>
      </c>
      <c r="AE18284">
        <f t="shared" si="285"/>
        <v>2014</v>
      </c>
    </row>
    <row r="18285" spans="1:31" x14ac:dyDescent="0.25">
      <c r="A18285" s="7">
        <v>18282</v>
      </c>
      <c r="B18285" s="8">
        <v>41815</v>
      </c>
      <c r="C18285" t="s">
        <v>3</v>
      </c>
      <c r="D18285" t="s">
        <v>828</v>
      </c>
      <c r="E18285" t="s">
        <v>9</v>
      </c>
      <c r="F18285" t="s">
        <v>1219</v>
      </c>
      <c r="G18285" t="s">
        <v>14</v>
      </c>
      <c r="H18285" s="135" t="s">
        <v>1532</v>
      </c>
      <c r="I18285" t="s">
        <v>1458</v>
      </c>
      <c r="J18285" s="20">
        <v>36</v>
      </c>
      <c r="K18285" s="20" t="s">
        <v>1465</v>
      </c>
      <c r="L18285" t="s">
        <v>1466</v>
      </c>
      <c r="M18285" s="20">
        <v>10</v>
      </c>
      <c r="N18285" s="20">
        <v>30</v>
      </c>
      <c r="AE18285">
        <f t="shared" si="285"/>
        <v>2014</v>
      </c>
    </row>
    <row r="18286" spans="1:31" x14ac:dyDescent="0.25">
      <c r="A18286" s="7">
        <v>18283</v>
      </c>
      <c r="B18286" s="8">
        <v>41815</v>
      </c>
      <c r="C18286" t="s">
        <v>3</v>
      </c>
      <c r="D18286" t="s">
        <v>955</v>
      </c>
      <c r="E18286" t="s">
        <v>9</v>
      </c>
      <c r="F18286" t="s">
        <v>1167</v>
      </c>
      <c r="G18286" t="s">
        <v>648</v>
      </c>
      <c r="H18286" s="136" t="s">
        <v>1496</v>
      </c>
      <c r="I18286" t="s">
        <v>1454</v>
      </c>
      <c r="J18286" s="20">
        <v>1</v>
      </c>
      <c r="K18286" s="20" t="s">
        <v>1465</v>
      </c>
      <c r="L18286" t="s">
        <v>1466</v>
      </c>
      <c r="M18286" s="20">
        <v>0.25</v>
      </c>
      <c r="N18286" s="20">
        <v>0.25</v>
      </c>
      <c r="AE18286">
        <f t="shared" si="285"/>
        <v>2014</v>
      </c>
    </row>
    <row r="18287" spans="1:31" x14ac:dyDescent="0.25">
      <c r="A18287" s="7">
        <v>18284</v>
      </c>
      <c r="B18287" s="8">
        <v>41818</v>
      </c>
      <c r="C18287" t="s">
        <v>3</v>
      </c>
      <c r="D18287" t="s">
        <v>104</v>
      </c>
      <c r="E18287" t="s">
        <v>9</v>
      </c>
      <c r="F18287" t="s">
        <v>738</v>
      </c>
      <c r="G18287" t="s">
        <v>377</v>
      </c>
      <c r="H18287" s="136" t="s">
        <v>1613</v>
      </c>
      <c r="I18287" t="s">
        <v>1454</v>
      </c>
      <c r="J18287" s="20">
        <v>14</v>
      </c>
      <c r="K18287" s="20" t="s">
        <v>3</v>
      </c>
      <c r="L18287" t="s">
        <v>1463</v>
      </c>
      <c r="M18287" s="20">
        <v>4.6400000000000006</v>
      </c>
      <c r="N18287" s="20">
        <v>3.36</v>
      </c>
      <c r="AE18287">
        <f t="shared" si="285"/>
        <v>2014</v>
      </c>
    </row>
    <row r="18288" spans="1:31" x14ac:dyDescent="0.25">
      <c r="A18288" s="7">
        <v>18285</v>
      </c>
      <c r="B18288" s="8">
        <v>41818</v>
      </c>
      <c r="C18288" t="s">
        <v>3</v>
      </c>
      <c r="D18288" t="s">
        <v>1215</v>
      </c>
      <c r="E18288" t="s">
        <v>9</v>
      </c>
      <c r="F18288" t="s">
        <v>787</v>
      </c>
      <c r="G18288" t="s">
        <v>14</v>
      </c>
      <c r="H18288" s="135" t="s">
        <v>1530</v>
      </c>
      <c r="I18288" t="s">
        <v>1455</v>
      </c>
      <c r="J18288" s="20">
        <v>7</v>
      </c>
      <c r="K18288" s="20" t="s">
        <v>9</v>
      </c>
      <c r="L18288" t="s">
        <v>1463</v>
      </c>
      <c r="M18288" s="20">
        <v>0.84</v>
      </c>
      <c r="N18288" s="20">
        <v>1.4100000000000001</v>
      </c>
      <c r="AE18288">
        <f t="shared" si="285"/>
        <v>2014</v>
      </c>
    </row>
    <row r="18289" spans="1:31" x14ac:dyDescent="0.25">
      <c r="A18289" s="7">
        <v>18286</v>
      </c>
      <c r="B18289" s="8">
        <v>41818</v>
      </c>
      <c r="C18289" t="s">
        <v>3</v>
      </c>
      <c r="D18289" t="s">
        <v>668</v>
      </c>
      <c r="E18289" t="s">
        <v>9</v>
      </c>
      <c r="F18289" t="s">
        <v>854</v>
      </c>
      <c r="G18289" t="s">
        <v>929</v>
      </c>
      <c r="H18289" s="135" t="s">
        <v>1496</v>
      </c>
      <c r="I18289" t="s">
        <v>1455</v>
      </c>
      <c r="J18289" s="20">
        <v>15</v>
      </c>
      <c r="K18289" s="20" t="s">
        <v>1465</v>
      </c>
      <c r="L18289" t="s">
        <v>1466</v>
      </c>
      <c r="M18289" s="20">
        <v>1.875</v>
      </c>
      <c r="N18289" s="20">
        <v>1.875</v>
      </c>
      <c r="AE18289">
        <f t="shared" si="285"/>
        <v>2014</v>
      </c>
    </row>
    <row r="18290" spans="1:31" x14ac:dyDescent="0.25">
      <c r="A18290" s="7">
        <v>18287</v>
      </c>
      <c r="B18290" s="8">
        <v>41819</v>
      </c>
      <c r="C18290" t="s">
        <v>3</v>
      </c>
      <c r="D18290" t="s">
        <v>943</v>
      </c>
      <c r="E18290" t="s">
        <v>9</v>
      </c>
      <c r="F18290" t="s">
        <v>667</v>
      </c>
      <c r="G18290" t="s">
        <v>929</v>
      </c>
      <c r="H18290" s="135" t="s">
        <v>3035</v>
      </c>
      <c r="I18290" t="s">
        <v>1454</v>
      </c>
      <c r="J18290" s="20">
        <v>25</v>
      </c>
      <c r="K18290" s="20" t="s">
        <v>1465</v>
      </c>
      <c r="L18290" t="s">
        <v>1466</v>
      </c>
      <c r="M18290" s="20">
        <v>6.25</v>
      </c>
      <c r="N18290" s="20">
        <v>6.25</v>
      </c>
      <c r="AE18290">
        <f t="shared" si="285"/>
        <v>2014</v>
      </c>
    </row>
    <row r="18291" spans="1:31" x14ac:dyDescent="0.25">
      <c r="A18291" s="7">
        <v>18288</v>
      </c>
      <c r="B18291" s="8">
        <v>41820</v>
      </c>
      <c r="C18291" t="s">
        <v>3</v>
      </c>
      <c r="D18291" t="s">
        <v>1099</v>
      </c>
      <c r="E18291" t="s">
        <v>9</v>
      </c>
      <c r="F18291" t="s">
        <v>904</v>
      </c>
      <c r="G18291" t="s">
        <v>732</v>
      </c>
      <c r="H18291" s="135" t="s">
        <v>2191</v>
      </c>
      <c r="I18291" t="s">
        <v>1455</v>
      </c>
      <c r="J18291" s="20">
        <v>40</v>
      </c>
      <c r="K18291" s="20" t="s">
        <v>9</v>
      </c>
      <c r="L18291" t="s">
        <v>1464</v>
      </c>
      <c r="M18291" s="20">
        <v>4.4000000000000004</v>
      </c>
      <c r="N18291" s="20">
        <v>6.1</v>
      </c>
      <c r="AE18291">
        <f t="shared" si="285"/>
        <v>2014</v>
      </c>
    </row>
    <row r="18292" spans="1:31" x14ac:dyDescent="0.25">
      <c r="A18292" s="7">
        <v>18289</v>
      </c>
      <c r="B18292" s="8">
        <v>41820</v>
      </c>
      <c r="C18292" t="s">
        <v>3</v>
      </c>
      <c r="D18292" t="s">
        <v>787</v>
      </c>
      <c r="E18292" t="s">
        <v>9</v>
      </c>
      <c r="F18292" t="s">
        <v>1210</v>
      </c>
      <c r="G18292" t="s">
        <v>569</v>
      </c>
      <c r="H18292" s="135" t="s">
        <v>1853</v>
      </c>
      <c r="I18292" t="s">
        <v>1454</v>
      </c>
      <c r="J18292" s="20">
        <v>21</v>
      </c>
      <c r="K18292" s="20" t="s">
        <v>3</v>
      </c>
      <c r="L18292" t="s">
        <v>1464</v>
      </c>
      <c r="M18292" s="20">
        <v>6.88</v>
      </c>
      <c r="N18292" s="20">
        <v>4.62</v>
      </c>
      <c r="AE18292">
        <f t="shared" si="285"/>
        <v>2014</v>
      </c>
    </row>
    <row r="18293" spans="1:31" x14ac:dyDescent="0.25">
      <c r="A18293" s="7">
        <v>18290</v>
      </c>
      <c r="B18293" s="8">
        <v>41820</v>
      </c>
      <c r="C18293" t="s">
        <v>3</v>
      </c>
      <c r="D18293" t="s">
        <v>787</v>
      </c>
      <c r="E18293" t="s">
        <v>9</v>
      </c>
      <c r="F18293" t="s">
        <v>860</v>
      </c>
      <c r="G18293" t="s">
        <v>895</v>
      </c>
      <c r="H18293" s="135" t="s">
        <v>2531</v>
      </c>
      <c r="I18293" t="s">
        <v>1454</v>
      </c>
      <c r="J18293" s="20">
        <v>10</v>
      </c>
      <c r="K18293" s="20" t="s">
        <v>9</v>
      </c>
      <c r="L18293" t="s">
        <v>1464</v>
      </c>
      <c r="M18293" s="20">
        <v>2.2000000000000002</v>
      </c>
      <c r="N18293" s="20">
        <v>3.8</v>
      </c>
      <c r="AE18293">
        <f t="shared" si="285"/>
        <v>2014</v>
      </c>
    </row>
    <row r="18294" spans="1:31" x14ac:dyDescent="0.25">
      <c r="A18294" s="7">
        <v>18291</v>
      </c>
      <c r="B18294" s="8">
        <v>41820</v>
      </c>
      <c r="C18294" t="s">
        <v>3</v>
      </c>
      <c r="D18294" t="s">
        <v>1203</v>
      </c>
      <c r="E18294" t="s">
        <v>9</v>
      </c>
      <c r="F18294" t="s">
        <v>1209</v>
      </c>
      <c r="G18294" t="s">
        <v>17</v>
      </c>
      <c r="H18294" s="135" t="s">
        <v>1500</v>
      </c>
      <c r="I18294" t="s">
        <v>1454</v>
      </c>
      <c r="J18294" s="20">
        <v>18</v>
      </c>
      <c r="K18294" s="20" t="s">
        <v>3</v>
      </c>
      <c r="L18294" t="s">
        <v>1464</v>
      </c>
      <c r="M18294" s="20">
        <v>6.04</v>
      </c>
      <c r="N18294" s="20">
        <v>3.96</v>
      </c>
      <c r="AE18294">
        <f t="shared" si="285"/>
        <v>2014</v>
      </c>
    </row>
    <row r="18295" spans="1:31" x14ac:dyDescent="0.25">
      <c r="A18295" s="7">
        <v>18292</v>
      </c>
      <c r="B18295" s="8">
        <v>41820</v>
      </c>
      <c r="C18295" t="s">
        <v>3</v>
      </c>
      <c r="D18295" t="s">
        <v>1203</v>
      </c>
      <c r="E18295" t="s">
        <v>9</v>
      </c>
      <c r="F18295" t="s">
        <v>235</v>
      </c>
      <c r="G18295" t="s">
        <v>14</v>
      </c>
      <c r="H18295" s="135" t="s">
        <v>1501</v>
      </c>
      <c r="I18295" t="s">
        <v>1454</v>
      </c>
      <c r="J18295" s="20">
        <v>19</v>
      </c>
      <c r="K18295" s="20" t="s">
        <v>9</v>
      </c>
      <c r="L18295" t="s">
        <v>1464</v>
      </c>
      <c r="M18295" s="20">
        <v>4.18</v>
      </c>
      <c r="N18295" s="20">
        <v>6.32</v>
      </c>
      <c r="AE18295">
        <f t="shared" si="285"/>
        <v>2014</v>
      </c>
    </row>
    <row r="18296" spans="1:31" x14ac:dyDescent="0.25">
      <c r="A18296" s="7">
        <v>18293</v>
      </c>
      <c r="B18296" s="8">
        <v>41821</v>
      </c>
      <c r="C18296" t="s">
        <v>3</v>
      </c>
      <c r="D18296" t="s">
        <v>543</v>
      </c>
      <c r="E18296" t="s">
        <v>9</v>
      </c>
      <c r="F18296" t="s">
        <v>521</v>
      </c>
      <c r="G18296" t="s">
        <v>1170</v>
      </c>
      <c r="H18296" s="136" t="s">
        <v>3190</v>
      </c>
      <c r="I18296" t="s">
        <v>1454</v>
      </c>
      <c r="J18296" s="20">
        <v>40</v>
      </c>
      <c r="K18296" s="20" t="s">
        <v>9</v>
      </c>
      <c r="L18296" t="s">
        <v>1464</v>
      </c>
      <c r="M18296" s="20">
        <v>8.8000000000000007</v>
      </c>
      <c r="N18296" s="20">
        <v>12.2</v>
      </c>
      <c r="AE18296">
        <f t="shared" si="285"/>
        <v>2014</v>
      </c>
    </row>
    <row r="18297" spans="1:31" x14ac:dyDescent="0.25">
      <c r="A18297" s="7">
        <v>18294</v>
      </c>
      <c r="B18297" s="8">
        <v>41822</v>
      </c>
      <c r="C18297" t="s">
        <v>3</v>
      </c>
      <c r="D18297" t="s">
        <v>1060</v>
      </c>
      <c r="E18297" t="s">
        <v>9</v>
      </c>
      <c r="F18297" t="s">
        <v>1045</v>
      </c>
      <c r="G18297" t="s">
        <v>648</v>
      </c>
      <c r="H18297" s="136" t="s">
        <v>1496</v>
      </c>
      <c r="I18297" t="s">
        <v>1454</v>
      </c>
      <c r="J18297" s="20">
        <v>70</v>
      </c>
      <c r="K18297" s="20" t="s">
        <v>3</v>
      </c>
      <c r="L18297" t="s">
        <v>1464</v>
      </c>
      <c r="M18297" s="20">
        <v>20.6</v>
      </c>
      <c r="N18297" s="20">
        <v>15.4</v>
      </c>
      <c r="AE18297">
        <f t="shared" si="285"/>
        <v>2014</v>
      </c>
    </row>
    <row r="18298" spans="1:31" x14ac:dyDescent="0.25">
      <c r="A18298" s="7">
        <v>18295</v>
      </c>
      <c r="B18298" s="8">
        <v>41823</v>
      </c>
      <c r="C18298" t="s">
        <v>3</v>
      </c>
      <c r="D18298" t="s">
        <v>1192</v>
      </c>
      <c r="E18298" t="s">
        <v>9</v>
      </c>
      <c r="F18298" t="s">
        <v>665</v>
      </c>
      <c r="G18298" t="s">
        <v>714</v>
      </c>
      <c r="H18298" s="135" t="s">
        <v>1496</v>
      </c>
      <c r="I18298" t="s">
        <v>1454</v>
      </c>
      <c r="J18298" s="20">
        <v>54</v>
      </c>
      <c r="K18298" s="20" t="s">
        <v>3</v>
      </c>
      <c r="L18298" t="s">
        <v>1464</v>
      </c>
      <c r="M18298" s="20">
        <v>16.12</v>
      </c>
      <c r="N18298" s="20">
        <v>11.879999999999999</v>
      </c>
      <c r="AE18298">
        <f t="shared" si="285"/>
        <v>2014</v>
      </c>
    </row>
    <row r="18299" spans="1:31" x14ac:dyDescent="0.25">
      <c r="A18299" s="7">
        <v>18296</v>
      </c>
      <c r="B18299" s="8">
        <v>41823</v>
      </c>
      <c r="C18299" t="s">
        <v>3</v>
      </c>
      <c r="D18299" t="s">
        <v>787</v>
      </c>
      <c r="E18299" t="s">
        <v>9</v>
      </c>
      <c r="F18299" t="s">
        <v>1206</v>
      </c>
      <c r="G18299" t="s">
        <v>895</v>
      </c>
      <c r="H18299" s="135" t="s">
        <v>2538</v>
      </c>
      <c r="I18299" t="s">
        <v>1454</v>
      </c>
      <c r="J18299" s="20">
        <v>19</v>
      </c>
      <c r="K18299" s="20" t="s">
        <v>9</v>
      </c>
      <c r="L18299" t="s">
        <v>1463</v>
      </c>
      <c r="M18299" s="20">
        <v>4.5599999999999996</v>
      </c>
      <c r="N18299" s="20">
        <v>5.94</v>
      </c>
      <c r="AE18299">
        <f t="shared" si="285"/>
        <v>2014</v>
      </c>
    </row>
    <row r="18300" spans="1:31" x14ac:dyDescent="0.25">
      <c r="A18300" s="7">
        <v>18297</v>
      </c>
      <c r="B18300" s="8">
        <v>41823</v>
      </c>
      <c r="C18300" t="s">
        <v>3</v>
      </c>
      <c r="D18300" t="s">
        <v>766</v>
      </c>
      <c r="E18300" t="s">
        <v>9</v>
      </c>
      <c r="F18300" t="s">
        <v>698</v>
      </c>
      <c r="G18300" t="s">
        <v>895</v>
      </c>
      <c r="H18300" s="135" t="s">
        <v>1496</v>
      </c>
      <c r="I18300" t="s">
        <v>1454</v>
      </c>
      <c r="J18300" s="20">
        <v>12</v>
      </c>
      <c r="K18300" s="20" t="s">
        <v>9</v>
      </c>
      <c r="L18300" t="s">
        <v>1463</v>
      </c>
      <c r="M18300" s="20">
        <v>2.88</v>
      </c>
      <c r="N18300" s="20">
        <v>4.12</v>
      </c>
      <c r="AE18300">
        <f t="shared" si="285"/>
        <v>2014</v>
      </c>
    </row>
    <row r="18301" spans="1:31" x14ac:dyDescent="0.25">
      <c r="A18301" s="7">
        <v>18298</v>
      </c>
      <c r="B18301" s="8">
        <v>41823</v>
      </c>
      <c r="C18301" t="s">
        <v>3</v>
      </c>
      <c r="D18301" t="s">
        <v>668</v>
      </c>
      <c r="E18301" t="s">
        <v>9</v>
      </c>
      <c r="F18301" t="s">
        <v>698</v>
      </c>
      <c r="G18301" t="s">
        <v>732</v>
      </c>
      <c r="H18301" s="135" t="s">
        <v>1496</v>
      </c>
      <c r="I18301" t="s">
        <v>1454</v>
      </c>
      <c r="J18301" s="20">
        <v>15</v>
      </c>
      <c r="K18301" s="20" t="s">
        <v>3</v>
      </c>
      <c r="L18301" t="s">
        <v>1464</v>
      </c>
      <c r="M18301" s="20">
        <v>5.2</v>
      </c>
      <c r="N18301" s="20">
        <v>3.3</v>
      </c>
      <c r="AE18301">
        <f t="shared" si="285"/>
        <v>2014</v>
      </c>
    </row>
    <row r="18302" spans="1:31" x14ac:dyDescent="0.25">
      <c r="A18302" s="7">
        <v>18299</v>
      </c>
      <c r="B18302" s="8">
        <v>41825</v>
      </c>
      <c r="C18302" t="s">
        <v>3</v>
      </c>
      <c r="D18302" t="s">
        <v>1207</v>
      </c>
      <c r="E18302" t="s">
        <v>9</v>
      </c>
      <c r="F18302" t="s">
        <v>1194</v>
      </c>
      <c r="G18302" t="s">
        <v>929</v>
      </c>
      <c r="H18302" s="135" t="s">
        <v>2771</v>
      </c>
      <c r="I18302" t="s">
        <v>1454</v>
      </c>
      <c r="J18302" s="20">
        <v>45</v>
      </c>
      <c r="K18302" s="20" t="s">
        <v>3</v>
      </c>
      <c r="L18302" t="s">
        <v>1463</v>
      </c>
      <c r="M18302" s="20">
        <v>12.7</v>
      </c>
      <c r="N18302" s="20">
        <v>10.8</v>
      </c>
      <c r="AE18302">
        <f t="shared" si="285"/>
        <v>2014</v>
      </c>
    </row>
    <row r="18303" spans="1:31" x14ac:dyDescent="0.25">
      <c r="A18303" s="7">
        <v>18300</v>
      </c>
      <c r="B18303" s="8">
        <v>41825</v>
      </c>
      <c r="C18303" t="s">
        <v>3</v>
      </c>
      <c r="D18303" t="s">
        <v>168</v>
      </c>
      <c r="E18303" t="s">
        <v>9</v>
      </c>
      <c r="F18303" t="s">
        <v>733</v>
      </c>
      <c r="G18303" t="s">
        <v>14</v>
      </c>
      <c r="H18303" s="135" t="s">
        <v>1530</v>
      </c>
      <c r="I18303" t="s">
        <v>1454</v>
      </c>
      <c r="J18303" s="20">
        <v>7</v>
      </c>
      <c r="K18303" s="20" t="s">
        <v>3</v>
      </c>
      <c r="L18303" t="s">
        <v>1464</v>
      </c>
      <c r="M18303" s="20">
        <v>2.96</v>
      </c>
      <c r="N18303" s="20">
        <v>1.54</v>
      </c>
      <c r="AE18303">
        <f t="shared" si="285"/>
        <v>2014</v>
      </c>
    </row>
    <row r="18304" spans="1:31" x14ac:dyDescent="0.25">
      <c r="A18304" s="7">
        <v>18301</v>
      </c>
      <c r="B18304" s="8">
        <v>41825</v>
      </c>
      <c r="C18304" t="s">
        <v>3</v>
      </c>
      <c r="D18304" t="s">
        <v>1192</v>
      </c>
      <c r="E18304" t="s">
        <v>9</v>
      </c>
      <c r="F18304" t="s">
        <v>665</v>
      </c>
      <c r="G18304" t="s">
        <v>732</v>
      </c>
      <c r="H18304" s="135" t="s">
        <v>1496</v>
      </c>
      <c r="I18304" t="s">
        <v>1454</v>
      </c>
      <c r="J18304" s="20">
        <v>12</v>
      </c>
      <c r="K18304" s="20" t="s">
        <v>3</v>
      </c>
      <c r="L18304" t="s">
        <v>1464</v>
      </c>
      <c r="M18304" s="20">
        <v>4.3599999999999994</v>
      </c>
      <c r="N18304" s="20">
        <v>2.64</v>
      </c>
      <c r="AE18304">
        <f t="shared" si="285"/>
        <v>2014</v>
      </c>
    </row>
    <row r="18305" spans="1:31" x14ac:dyDescent="0.25">
      <c r="A18305" s="7">
        <v>18302</v>
      </c>
      <c r="B18305" s="8">
        <v>41826</v>
      </c>
      <c r="C18305" t="s">
        <v>3</v>
      </c>
      <c r="D18305" t="s">
        <v>1192</v>
      </c>
      <c r="E18305" t="s">
        <v>9</v>
      </c>
      <c r="F18305" t="s">
        <v>665</v>
      </c>
      <c r="G18305" t="s">
        <v>732</v>
      </c>
      <c r="H18305" s="135" t="s">
        <v>1496</v>
      </c>
      <c r="I18305" t="s">
        <v>1454</v>
      </c>
      <c r="J18305" s="20">
        <v>12</v>
      </c>
      <c r="K18305" s="20" t="s">
        <v>1465</v>
      </c>
      <c r="L18305" t="s">
        <v>1466</v>
      </c>
      <c r="M18305" s="20">
        <v>3</v>
      </c>
      <c r="N18305" s="20">
        <v>3</v>
      </c>
      <c r="AE18305">
        <f t="shared" si="285"/>
        <v>2014</v>
      </c>
    </row>
    <row r="18306" spans="1:31" x14ac:dyDescent="0.25">
      <c r="A18306" s="7">
        <v>18303</v>
      </c>
      <c r="B18306" s="8">
        <v>41827</v>
      </c>
      <c r="C18306" t="s">
        <v>3</v>
      </c>
      <c r="D18306" t="s">
        <v>1123</v>
      </c>
      <c r="E18306" t="s">
        <v>9</v>
      </c>
      <c r="F18306" s="15" t="s">
        <v>28</v>
      </c>
      <c r="G18306" t="s">
        <v>648</v>
      </c>
      <c r="H18306" s="135" t="s">
        <v>1795</v>
      </c>
      <c r="I18306" t="s">
        <v>1454</v>
      </c>
      <c r="J18306" s="20">
        <v>44</v>
      </c>
      <c r="K18306" s="20" t="s">
        <v>3</v>
      </c>
      <c r="L18306" t="s">
        <v>1464</v>
      </c>
      <c r="M18306" s="20">
        <v>13.32</v>
      </c>
      <c r="N18306" s="20">
        <v>9.68</v>
      </c>
      <c r="AE18306">
        <f t="shared" si="285"/>
        <v>2014</v>
      </c>
    </row>
    <row r="18307" spans="1:31" x14ac:dyDescent="0.25">
      <c r="A18307" s="7">
        <v>18304</v>
      </c>
      <c r="B18307" s="8">
        <v>41827</v>
      </c>
      <c r="C18307" t="s">
        <v>3</v>
      </c>
      <c r="D18307" t="s">
        <v>1147</v>
      </c>
      <c r="E18307" t="s">
        <v>9</v>
      </c>
      <c r="F18307" t="s">
        <v>667</v>
      </c>
      <c r="G18307" t="s">
        <v>929</v>
      </c>
      <c r="H18307" s="135" t="s">
        <v>2743</v>
      </c>
      <c r="I18307" t="s">
        <v>1455</v>
      </c>
      <c r="J18307" s="20">
        <v>31</v>
      </c>
      <c r="K18307" s="20" t="s">
        <v>9</v>
      </c>
      <c r="L18307" t="s">
        <v>1464</v>
      </c>
      <c r="M18307" s="20">
        <v>3.41</v>
      </c>
      <c r="N18307" s="20">
        <v>4.84</v>
      </c>
      <c r="AE18307">
        <f t="shared" si="285"/>
        <v>2014</v>
      </c>
    </row>
    <row r="18308" spans="1:31" x14ac:dyDescent="0.25">
      <c r="A18308" s="7">
        <v>18305</v>
      </c>
      <c r="B18308" s="8">
        <v>41828</v>
      </c>
      <c r="C18308" t="s">
        <v>3</v>
      </c>
      <c r="D18308" t="s">
        <v>734</v>
      </c>
      <c r="E18308" t="s">
        <v>9</v>
      </c>
      <c r="F18308" t="s">
        <v>655</v>
      </c>
      <c r="G18308" t="s">
        <v>861</v>
      </c>
      <c r="H18308" s="135" t="s">
        <v>2520</v>
      </c>
      <c r="I18308" t="s">
        <v>1454</v>
      </c>
      <c r="J18308" s="20">
        <v>35</v>
      </c>
      <c r="K18308" s="20" t="s">
        <v>3</v>
      </c>
      <c r="L18308" t="s">
        <v>1463</v>
      </c>
      <c r="M18308" s="20">
        <v>10.1</v>
      </c>
      <c r="N18308" s="20">
        <v>8.4</v>
      </c>
      <c r="AE18308">
        <f t="shared" ref="AE18308:AE18371" si="286">YEAR(B18308)</f>
        <v>2014</v>
      </c>
    </row>
    <row r="18309" spans="1:31" x14ac:dyDescent="0.25">
      <c r="A18309" s="7">
        <v>18306</v>
      </c>
      <c r="B18309" s="8">
        <v>41828</v>
      </c>
      <c r="C18309" t="s">
        <v>3</v>
      </c>
      <c r="D18309" t="s">
        <v>1113</v>
      </c>
      <c r="E18309" t="s">
        <v>9</v>
      </c>
      <c r="F18309" t="s">
        <v>1212</v>
      </c>
      <c r="G18309" t="s">
        <v>11</v>
      </c>
      <c r="H18309" s="135" t="s">
        <v>1515</v>
      </c>
      <c r="I18309" t="s">
        <v>1455</v>
      </c>
      <c r="J18309" s="20">
        <v>30</v>
      </c>
      <c r="K18309" s="20" t="s">
        <v>9</v>
      </c>
      <c r="L18309" t="s">
        <v>1464</v>
      </c>
      <c r="M18309" s="20">
        <v>3.3</v>
      </c>
      <c r="N18309" s="20">
        <v>4.7</v>
      </c>
      <c r="AE18309">
        <f t="shared" si="286"/>
        <v>2014</v>
      </c>
    </row>
    <row r="18310" spans="1:31" x14ac:dyDescent="0.25">
      <c r="A18310" s="7">
        <v>18307</v>
      </c>
      <c r="B18310" s="8">
        <v>41828</v>
      </c>
      <c r="C18310" t="s">
        <v>3</v>
      </c>
      <c r="D18310" t="s">
        <v>810</v>
      </c>
      <c r="E18310" t="s">
        <v>9</v>
      </c>
      <c r="F18310" t="s">
        <v>543</v>
      </c>
      <c r="G18310" t="s">
        <v>1170</v>
      </c>
      <c r="H18310" s="135" t="s">
        <v>1496</v>
      </c>
      <c r="I18310" t="s">
        <v>1454</v>
      </c>
      <c r="J18310" s="20">
        <v>15</v>
      </c>
      <c r="K18310" s="20" t="s">
        <v>3</v>
      </c>
      <c r="L18310" t="s">
        <v>1463</v>
      </c>
      <c r="M18310" s="20">
        <v>4.9000000000000004</v>
      </c>
      <c r="N18310" s="20">
        <v>3.6</v>
      </c>
      <c r="AE18310">
        <f t="shared" si="286"/>
        <v>2014</v>
      </c>
    </row>
    <row r="18311" spans="1:31" x14ac:dyDescent="0.25">
      <c r="A18311" s="7">
        <v>18308</v>
      </c>
      <c r="B18311" s="8">
        <v>41828</v>
      </c>
      <c r="C18311" t="s">
        <v>3</v>
      </c>
      <c r="D18311" t="s">
        <v>1192</v>
      </c>
      <c r="E18311" t="s">
        <v>9</v>
      </c>
      <c r="F18311" t="s">
        <v>665</v>
      </c>
      <c r="G18311" t="s">
        <v>732</v>
      </c>
      <c r="H18311" s="135" t="s">
        <v>1496</v>
      </c>
      <c r="I18311" t="s">
        <v>1454</v>
      </c>
      <c r="J18311" s="20">
        <v>14</v>
      </c>
      <c r="K18311" s="20" t="s">
        <v>3</v>
      </c>
      <c r="L18311" t="s">
        <v>1464</v>
      </c>
      <c r="M18311" s="20">
        <v>4.92</v>
      </c>
      <c r="N18311" s="20">
        <v>3.08</v>
      </c>
      <c r="AE18311">
        <f t="shared" si="286"/>
        <v>2014</v>
      </c>
    </row>
    <row r="18312" spans="1:31" x14ac:dyDescent="0.25">
      <c r="A18312" s="7">
        <v>18309</v>
      </c>
      <c r="B18312" s="8">
        <v>41830</v>
      </c>
      <c r="C18312" t="s">
        <v>3</v>
      </c>
      <c r="D18312" t="s">
        <v>810</v>
      </c>
      <c r="E18312" t="s">
        <v>9</v>
      </c>
      <c r="F18312" t="s">
        <v>543</v>
      </c>
      <c r="G18312" t="s">
        <v>1170</v>
      </c>
      <c r="H18312" s="135" t="s">
        <v>1496</v>
      </c>
      <c r="I18312" t="s">
        <v>1454</v>
      </c>
      <c r="J18312" s="20">
        <v>16</v>
      </c>
      <c r="K18312" s="20" t="s">
        <v>3</v>
      </c>
      <c r="L18312" t="s">
        <v>1464</v>
      </c>
      <c r="M18312" s="20">
        <v>5.48</v>
      </c>
      <c r="N18312" s="20">
        <v>3.52</v>
      </c>
      <c r="AE18312">
        <f t="shared" si="286"/>
        <v>2014</v>
      </c>
    </row>
    <row r="18313" spans="1:31" x14ac:dyDescent="0.25">
      <c r="A18313" s="7">
        <v>18310</v>
      </c>
      <c r="B18313" s="8">
        <v>41830</v>
      </c>
      <c r="C18313" t="s">
        <v>3</v>
      </c>
      <c r="D18313" t="s">
        <v>1192</v>
      </c>
      <c r="E18313" t="s">
        <v>9</v>
      </c>
      <c r="F18313" t="s">
        <v>665</v>
      </c>
      <c r="G18313" t="s">
        <v>732</v>
      </c>
      <c r="H18313" s="135" t="s">
        <v>1496</v>
      </c>
      <c r="I18313" t="s">
        <v>1454</v>
      </c>
      <c r="J18313" s="20">
        <v>13</v>
      </c>
      <c r="K18313" s="20" t="s">
        <v>3</v>
      </c>
      <c r="L18313" t="s">
        <v>1464</v>
      </c>
      <c r="M18313" s="20">
        <v>4.6400000000000006</v>
      </c>
      <c r="N18313" s="20">
        <v>2.86</v>
      </c>
      <c r="AE18313">
        <f t="shared" si="286"/>
        <v>2014</v>
      </c>
    </row>
    <row r="18314" spans="1:31" x14ac:dyDescent="0.25">
      <c r="A18314" s="7">
        <v>18311</v>
      </c>
      <c r="B18314" s="8">
        <v>41834</v>
      </c>
      <c r="C18314" t="s">
        <v>3</v>
      </c>
      <c r="D18314" t="s">
        <v>494</v>
      </c>
      <c r="E18314" t="s">
        <v>9</v>
      </c>
      <c r="F18314" t="s">
        <v>902</v>
      </c>
      <c r="G18314" t="s">
        <v>870</v>
      </c>
      <c r="H18314" s="135" t="s">
        <v>1496</v>
      </c>
      <c r="I18314" t="s">
        <v>1454</v>
      </c>
      <c r="J18314" s="20">
        <v>35</v>
      </c>
      <c r="K18314" s="20" t="s">
        <v>9</v>
      </c>
      <c r="L18314" t="s">
        <v>1464</v>
      </c>
      <c r="M18314" s="20">
        <v>7.7</v>
      </c>
      <c r="N18314" s="20">
        <v>10.8</v>
      </c>
      <c r="AE18314">
        <f t="shared" si="286"/>
        <v>2014</v>
      </c>
    </row>
    <row r="18315" spans="1:31" x14ac:dyDescent="0.25">
      <c r="A18315" s="7">
        <v>18312</v>
      </c>
      <c r="B18315" s="8">
        <v>41834</v>
      </c>
      <c r="C18315" t="s">
        <v>3</v>
      </c>
      <c r="D18315" t="s">
        <v>1146</v>
      </c>
      <c r="E18315" t="s">
        <v>9</v>
      </c>
      <c r="F18315" t="s">
        <v>1205</v>
      </c>
      <c r="G18315" t="s">
        <v>732</v>
      </c>
      <c r="H18315" s="135" t="s">
        <v>1496</v>
      </c>
      <c r="I18315" t="s">
        <v>1454</v>
      </c>
      <c r="J18315" s="20">
        <v>63</v>
      </c>
      <c r="K18315" s="20" t="s">
        <v>9</v>
      </c>
      <c r="L18315" t="s">
        <v>1463</v>
      </c>
      <c r="M18315" s="20">
        <v>15.12</v>
      </c>
      <c r="N18315" s="20">
        <v>17.38</v>
      </c>
      <c r="AE18315">
        <f t="shared" si="286"/>
        <v>2014</v>
      </c>
    </row>
    <row r="18316" spans="1:31" x14ac:dyDescent="0.25">
      <c r="A18316" s="7">
        <v>18313</v>
      </c>
      <c r="B18316" s="8">
        <v>41835</v>
      </c>
      <c r="C18316" t="s">
        <v>3</v>
      </c>
      <c r="D18316" t="s">
        <v>860</v>
      </c>
      <c r="E18316" t="s">
        <v>9</v>
      </c>
      <c r="F18316" t="s">
        <v>543</v>
      </c>
      <c r="G18316" t="s">
        <v>1016</v>
      </c>
      <c r="H18316" s="9" t="s">
        <v>2884</v>
      </c>
      <c r="I18316" t="s">
        <v>1454</v>
      </c>
      <c r="J18316" s="20">
        <v>43</v>
      </c>
      <c r="K18316" s="20" t="s">
        <v>3</v>
      </c>
      <c r="L18316" t="s">
        <v>1464</v>
      </c>
      <c r="M18316" s="20">
        <v>13.04</v>
      </c>
      <c r="N18316" s="20">
        <v>9.4600000000000009</v>
      </c>
      <c r="AE18316">
        <f t="shared" si="286"/>
        <v>2014</v>
      </c>
    </row>
    <row r="18317" spans="1:31" x14ac:dyDescent="0.25">
      <c r="A18317" s="7">
        <v>18314</v>
      </c>
      <c r="B18317" s="8">
        <v>41835</v>
      </c>
      <c r="C18317" t="s">
        <v>3</v>
      </c>
      <c r="D18317" t="s">
        <v>427</v>
      </c>
      <c r="E18317" t="s">
        <v>9</v>
      </c>
      <c r="F18317" t="s">
        <v>543</v>
      </c>
      <c r="G18317" t="s">
        <v>648</v>
      </c>
      <c r="H18317" s="136" t="s">
        <v>1496</v>
      </c>
      <c r="I18317" t="s">
        <v>1454</v>
      </c>
      <c r="J18317" s="20">
        <v>2</v>
      </c>
      <c r="K18317" s="20" t="s">
        <v>1465</v>
      </c>
      <c r="L18317" t="s">
        <v>1466</v>
      </c>
      <c r="M18317" s="20">
        <v>0.5</v>
      </c>
      <c r="N18317" s="20">
        <v>0.5</v>
      </c>
      <c r="AE18317">
        <f t="shared" si="286"/>
        <v>2014</v>
      </c>
    </row>
    <row r="18318" spans="1:31" x14ac:dyDescent="0.25">
      <c r="A18318" s="7">
        <v>18315</v>
      </c>
      <c r="B18318" s="8">
        <v>41837</v>
      </c>
      <c r="C18318" t="s">
        <v>3</v>
      </c>
      <c r="D18318" t="s">
        <v>918</v>
      </c>
      <c r="E18318" t="s">
        <v>9</v>
      </c>
      <c r="F18318" t="s">
        <v>54</v>
      </c>
      <c r="G18318" t="s">
        <v>929</v>
      </c>
      <c r="H18318" s="9" t="s">
        <v>2652</v>
      </c>
      <c r="I18318" t="s">
        <v>1454</v>
      </c>
      <c r="J18318" s="20">
        <v>30</v>
      </c>
      <c r="K18318" s="20" t="s">
        <v>9</v>
      </c>
      <c r="L18318" t="s">
        <v>1464</v>
      </c>
      <c r="M18318" s="20">
        <v>6.6</v>
      </c>
      <c r="N18318" s="20">
        <v>9.4</v>
      </c>
      <c r="AE18318">
        <f t="shared" si="286"/>
        <v>2014</v>
      </c>
    </row>
    <row r="18319" spans="1:31" x14ac:dyDescent="0.25">
      <c r="A18319" s="7">
        <v>18316</v>
      </c>
      <c r="B18319" s="8">
        <v>41837</v>
      </c>
      <c r="C18319" t="s">
        <v>3</v>
      </c>
      <c r="D18319" t="s">
        <v>1010</v>
      </c>
      <c r="E18319" t="s">
        <v>9</v>
      </c>
      <c r="F18319" t="s">
        <v>1038</v>
      </c>
      <c r="G18319" t="s">
        <v>648</v>
      </c>
      <c r="H18319" s="9" t="s">
        <v>1797</v>
      </c>
      <c r="I18319" t="s">
        <v>1454</v>
      </c>
      <c r="J18319" s="20">
        <v>156</v>
      </c>
      <c r="K18319" s="20" t="s">
        <v>1465</v>
      </c>
      <c r="L18319" t="s">
        <v>1466</v>
      </c>
      <c r="M18319" s="20">
        <v>39</v>
      </c>
      <c r="N18319" s="20">
        <v>39</v>
      </c>
      <c r="AE18319">
        <f t="shared" si="286"/>
        <v>2014</v>
      </c>
    </row>
    <row r="18320" spans="1:31" x14ac:dyDescent="0.25">
      <c r="A18320" s="7">
        <v>18317</v>
      </c>
      <c r="B18320" s="8">
        <v>41839</v>
      </c>
      <c r="C18320" t="s">
        <v>3</v>
      </c>
      <c r="D18320" t="s">
        <v>1192</v>
      </c>
      <c r="E18320" t="s">
        <v>9</v>
      </c>
      <c r="F18320" t="s">
        <v>665</v>
      </c>
      <c r="G18320" t="s">
        <v>732</v>
      </c>
      <c r="H18320" s="135" t="s">
        <v>1496</v>
      </c>
      <c r="I18320" t="s">
        <v>1454</v>
      </c>
      <c r="J18320" s="20">
        <v>20</v>
      </c>
      <c r="K18320" s="20" t="s">
        <v>1465</v>
      </c>
      <c r="L18320" t="s">
        <v>1466</v>
      </c>
      <c r="M18320" s="20">
        <v>5</v>
      </c>
      <c r="N18320" s="20">
        <v>5</v>
      </c>
      <c r="AE18320">
        <f t="shared" si="286"/>
        <v>2014</v>
      </c>
    </row>
    <row r="18321" spans="1:31" x14ac:dyDescent="0.25">
      <c r="A18321" s="7">
        <v>18318</v>
      </c>
      <c r="B18321" s="8">
        <v>41840</v>
      </c>
      <c r="C18321" t="s">
        <v>3</v>
      </c>
      <c r="D18321" t="s">
        <v>1203</v>
      </c>
      <c r="E18321" t="s">
        <v>9</v>
      </c>
      <c r="F18321" t="s">
        <v>1214</v>
      </c>
      <c r="G18321" t="s">
        <v>65</v>
      </c>
      <c r="H18321" s="135" t="s">
        <v>1558</v>
      </c>
      <c r="I18321" t="s">
        <v>1454</v>
      </c>
      <c r="J18321" s="20">
        <v>18</v>
      </c>
      <c r="K18321" s="20" t="s">
        <v>3</v>
      </c>
      <c r="L18321" t="s">
        <v>1464</v>
      </c>
      <c r="M18321" s="20">
        <v>6.04</v>
      </c>
      <c r="N18321" s="20">
        <v>3.96</v>
      </c>
      <c r="AE18321">
        <f t="shared" si="286"/>
        <v>2014</v>
      </c>
    </row>
    <row r="18322" spans="1:31" x14ac:dyDescent="0.25">
      <c r="A18322" s="7">
        <v>18319</v>
      </c>
      <c r="B18322" s="8">
        <v>41840</v>
      </c>
      <c r="C18322" t="s">
        <v>3</v>
      </c>
      <c r="D18322" t="s">
        <v>1192</v>
      </c>
      <c r="E18322" t="s">
        <v>9</v>
      </c>
      <c r="F18322" t="s">
        <v>1193</v>
      </c>
      <c r="G18322" t="s">
        <v>895</v>
      </c>
      <c r="H18322" s="135" t="s">
        <v>1496</v>
      </c>
      <c r="I18322" t="s">
        <v>1454</v>
      </c>
      <c r="J18322" s="20">
        <v>70</v>
      </c>
      <c r="K18322" s="20" t="s">
        <v>3</v>
      </c>
      <c r="L18322" t="s">
        <v>1464</v>
      </c>
      <c r="M18322" s="20">
        <v>20.6</v>
      </c>
      <c r="N18322" s="20">
        <v>15.4</v>
      </c>
      <c r="AE18322">
        <f t="shared" si="286"/>
        <v>2014</v>
      </c>
    </row>
    <row r="18323" spans="1:31" x14ac:dyDescent="0.25">
      <c r="A18323" s="7">
        <v>18320</v>
      </c>
      <c r="B18323" s="8">
        <v>41840</v>
      </c>
      <c r="C18323" t="s">
        <v>3</v>
      </c>
      <c r="D18323" t="s">
        <v>1203</v>
      </c>
      <c r="E18323" t="s">
        <v>9</v>
      </c>
      <c r="F18323" t="s">
        <v>1156</v>
      </c>
      <c r="G18323" t="s">
        <v>24</v>
      </c>
      <c r="H18323" s="135" t="s">
        <v>1493</v>
      </c>
      <c r="I18323" t="s">
        <v>1454</v>
      </c>
      <c r="J18323" s="20">
        <v>38</v>
      </c>
      <c r="K18323" s="20" t="s">
        <v>1465</v>
      </c>
      <c r="L18323" t="s">
        <v>1466</v>
      </c>
      <c r="M18323" s="20">
        <v>9.5</v>
      </c>
      <c r="N18323" s="20">
        <v>9.5</v>
      </c>
      <c r="AE18323">
        <f t="shared" si="286"/>
        <v>2014</v>
      </c>
    </row>
    <row r="18324" spans="1:31" x14ac:dyDescent="0.25">
      <c r="A18324" s="7">
        <v>18321</v>
      </c>
      <c r="B18324" s="8">
        <v>41841</v>
      </c>
      <c r="C18324" t="s">
        <v>3</v>
      </c>
      <c r="D18324" t="s">
        <v>787</v>
      </c>
      <c r="E18324" t="s">
        <v>9</v>
      </c>
      <c r="F18324" t="s">
        <v>1210</v>
      </c>
      <c r="G18324" t="s">
        <v>569</v>
      </c>
      <c r="H18324" s="135" t="s">
        <v>1674</v>
      </c>
      <c r="I18324" t="s">
        <v>1454</v>
      </c>
      <c r="J18324" s="20">
        <v>17</v>
      </c>
      <c r="K18324" s="20" t="s">
        <v>9</v>
      </c>
      <c r="L18324" t="s">
        <v>1464</v>
      </c>
      <c r="M18324" s="20">
        <v>3.74</v>
      </c>
      <c r="N18324" s="20">
        <v>5.76</v>
      </c>
      <c r="AE18324">
        <f t="shared" si="286"/>
        <v>2014</v>
      </c>
    </row>
    <row r="18325" spans="1:31" x14ac:dyDescent="0.25">
      <c r="A18325" s="7">
        <v>18322</v>
      </c>
      <c r="B18325" s="8">
        <v>41841</v>
      </c>
      <c r="C18325" t="s">
        <v>3</v>
      </c>
      <c r="D18325" t="s">
        <v>1188</v>
      </c>
      <c r="E18325" t="s">
        <v>9</v>
      </c>
      <c r="F18325" t="s">
        <v>1156</v>
      </c>
      <c r="G18325" t="s">
        <v>65</v>
      </c>
      <c r="H18325" s="135" t="s">
        <v>1558</v>
      </c>
      <c r="I18325" t="s">
        <v>1454</v>
      </c>
      <c r="J18325" s="20">
        <v>9</v>
      </c>
      <c r="K18325" s="20" t="s">
        <v>3</v>
      </c>
      <c r="L18325" t="s">
        <v>1464</v>
      </c>
      <c r="M18325" s="20">
        <v>3.52</v>
      </c>
      <c r="N18325" s="20">
        <v>1.98</v>
      </c>
      <c r="AE18325">
        <f t="shared" si="286"/>
        <v>2014</v>
      </c>
    </row>
    <row r="18326" spans="1:31" x14ac:dyDescent="0.25">
      <c r="A18326" s="7">
        <v>18323</v>
      </c>
      <c r="B18326" s="8">
        <v>41843</v>
      </c>
      <c r="C18326" t="s">
        <v>3</v>
      </c>
      <c r="D18326" t="s">
        <v>1146</v>
      </c>
      <c r="E18326" t="s">
        <v>9</v>
      </c>
      <c r="F18326" t="s">
        <v>1219</v>
      </c>
      <c r="G18326" t="s">
        <v>1037</v>
      </c>
      <c r="H18326" s="9" t="s">
        <v>2931</v>
      </c>
      <c r="I18326" t="s">
        <v>1454</v>
      </c>
      <c r="J18326" s="20">
        <v>100</v>
      </c>
      <c r="K18326" s="20" t="s">
        <v>3</v>
      </c>
      <c r="L18326" t="s">
        <v>1464</v>
      </c>
      <c r="M18326" s="20">
        <v>29</v>
      </c>
      <c r="N18326" s="20">
        <v>22</v>
      </c>
      <c r="AE18326">
        <f t="shared" si="286"/>
        <v>2014</v>
      </c>
    </row>
    <row r="18327" spans="1:31" x14ac:dyDescent="0.25">
      <c r="A18327" s="7">
        <v>18324</v>
      </c>
      <c r="B18327" s="8">
        <v>41845</v>
      </c>
      <c r="C18327" t="s">
        <v>3</v>
      </c>
      <c r="D18327" t="s">
        <v>1215</v>
      </c>
      <c r="E18327" t="s">
        <v>9</v>
      </c>
      <c r="F18327" t="s">
        <v>787</v>
      </c>
      <c r="G18327" t="s">
        <v>861</v>
      </c>
      <c r="H18327" s="135" t="s">
        <v>2814</v>
      </c>
      <c r="I18327" t="s">
        <v>1455</v>
      </c>
      <c r="J18327" s="20">
        <v>10</v>
      </c>
      <c r="K18327" s="20" t="s">
        <v>3</v>
      </c>
      <c r="L18327" t="s">
        <v>1464</v>
      </c>
      <c r="M18327" s="20">
        <v>1.9</v>
      </c>
      <c r="N18327" s="20">
        <v>1.1000000000000001</v>
      </c>
      <c r="AE18327">
        <f t="shared" si="286"/>
        <v>2014</v>
      </c>
    </row>
    <row r="18328" spans="1:31" x14ac:dyDescent="0.25">
      <c r="A18328" s="7">
        <v>18325</v>
      </c>
      <c r="B18328" s="8">
        <v>41846</v>
      </c>
      <c r="C18328" t="s">
        <v>3</v>
      </c>
      <c r="D18328" t="s">
        <v>1123</v>
      </c>
      <c r="E18328" t="s">
        <v>9</v>
      </c>
      <c r="F18328" t="s">
        <v>338</v>
      </c>
      <c r="G18328" t="s">
        <v>732</v>
      </c>
      <c r="H18328" s="135" t="s">
        <v>2223</v>
      </c>
      <c r="I18328" t="s">
        <v>1454</v>
      </c>
      <c r="J18328" s="20">
        <v>55</v>
      </c>
      <c r="K18328" s="20" t="s">
        <v>3</v>
      </c>
      <c r="L18328" t="s">
        <v>1464</v>
      </c>
      <c r="M18328" s="20">
        <v>16.399999999999999</v>
      </c>
      <c r="N18328" s="20">
        <v>12.1</v>
      </c>
      <c r="AE18328">
        <f t="shared" si="286"/>
        <v>2014</v>
      </c>
    </row>
    <row r="18329" spans="1:31" x14ac:dyDescent="0.25">
      <c r="A18329" s="7">
        <v>18326</v>
      </c>
      <c r="B18329" s="8">
        <v>41846</v>
      </c>
      <c r="C18329" t="s">
        <v>3</v>
      </c>
      <c r="D18329" t="s">
        <v>494</v>
      </c>
      <c r="E18329" t="s">
        <v>9</v>
      </c>
      <c r="F18329" t="s">
        <v>202</v>
      </c>
      <c r="G18329" t="s">
        <v>648</v>
      </c>
      <c r="H18329" s="135" t="s">
        <v>2062</v>
      </c>
      <c r="I18329" t="s">
        <v>1455</v>
      </c>
      <c r="J18329" s="20">
        <v>47</v>
      </c>
      <c r="K18329" s="20" t="s">
        <v>3</v>
      </c>
      <c r="L18329" t="s">
        <v>1463</v>
      </c>
      <c r="M18329" s="20">
        <v>6.61</v>
      </c>
      <c r="N18329" s="20">
        <v>5.64</v>
      </c>
      <c r="AE18329">
        <f t="shared" si="286"/>
        <v>2014</v>
      </c>
    </row>
    <row r="18330" spans="1:31" x14ac:dyDescent="0.25">
      <c r="A18330" s="7">
        <v>18327</v>
      </c>
      <c r="B18330" s="8">
        <v>41847</v>
      </c>
      <c r="C18330" t="s">
        <v>3</v>
      </c>
      <c r="D18330" t="s">
        <v>943</v>
      </c>
      <c r="E18330" t="s">
        <v>9</v>
      </c>
      <c r="F18330" t="s">
        <v>667</v>
      </c>
      <c r="G18330" t="s">
        <v>929</v>
      </c>
      <c r="H18330" s="135" t="s">
        <v>2807</v>
      </c>
      <c r="I18330" t="s">
        <v>1454</v>
      </c>
      <c r="J18330" s="20">
        <v>21</v>
      </c>
      <c r="K18330" s="20" t="s">
        <v>9</v>
      </c>
      <c r="L18330" t="s">
        <v>1464</v>
      </c>
      <c r="M18330" s="20">
        <v>4.62</v>
      </c>
      <c r="N18330" s="20">
        <v>6.88</v>
      </c>
      <c r="AE18330">
        <f t="shared" si="286"/>
        <v>2014</v>
      </c>
    </row>
    <row r="18331" spans="1:31" x14ac:dyDescent="0.25">
      <c r="A18331" s="7">
        <v>18328</v>
      </c>
      <c r="B18331" s="8">
        <v>41849</v>
      </c>
      <c r="C18331" t="s">
        <v>3</v>
      </c>
      <c r="D18331" t="s">
        <v>1192</v>
      </c>
      <c r="E18331" t="s">
        <v>9</v>
      </c>
      <c r="F18331" t="s">
        <v>131</v>
      </c>
      <c r="G18331" t="s">
        <v>1016</v>
      </c>
      <c r="H18331" s="9" t="s">
        <v>2884</v>
      </c>
      <c r="I18331" t="s">
        <v>1454</v>
      </c>
      <c r="J18331" s="20">
        <v>76</v>
      </c>
      <c r="K18331" s="20" t="s">
        <v>1465</v>
      </c>
      <c r="L18331" t="s">
        <v>1466</v>
      </c>
      <c r="M18331" s="20">
        <v>19</v>
      </c>
      <c r="N18331" s="20">
        <v>19</v>
      </c>
      <c r="AE18331">
        <f t="shared" si="286"/>
        <v>2014</v>
      </c>
    </row>
    <row r="18332" spans="1:31" x14ac:dyDescent="0.25">
      <c r="A18332" s="7">
        <v>18329</v>
      </c>
      <c r="B18332" s="8">
        <v>41850</v>
      </c>
      <c r="C18332" t="s">
        <v>3</v>
      </c>
      <c r="D18332" t="s">
        <v>787</v>
      </c>
      <c r="E18332" t="s">
        <v>9</v>
      </c>
      <c r="F18332" t="s">
        <v>1210</v>
      </c>
      <c r="G18332" t="s">
        <v>569</v>
      </c>
      <c r="H18332" s="135" t="s">
        <v>2133</v>
      </c>
      <c r="I18332" t="s">
        <v>1454</v>
      </c>
      <c r="J18332" s="20">
        <v>30</v>
      </c>
      <c r="K18332" s="20" t="s">
        <v>9</v>
      </c>
      <c r="L18332" t="s">
        <v>1464</v>
      </c>
      <c r="M18332" s="20">
        <v>6.6</v>
      </c>
      <c r="N18332" s="20">
        <v>9.4</v>
      </c>
      <c r="AE18332">
        <f t="shared" si="286"/>
        <v>2014</v>
      </c>
    </row>
    <row r="18333" spans="1:31" x14ac:dyDescent="0.25">
      <c r="A18333" s="7">
        <v>18330</v>
      </c>
      <c r="B18333" s="8">
        <v>41850</v>
      </c>
      <c r="C18333" t="s">
        <v>3</v>
      </c>
      <c r="D18333" t="s">
        <v>1060</v>
      </c>
      <c r="E18333" t="s">
        <v>9</v>
      </c>
      <c r="F18333" t="s">
        <v>767</v>
      </c>
      <c r="G18333" t="s">
        <v>1016</v>
      </c>
      <c r="H18333" s="9" t="s">
        <v>2861</v>
      </c>
      <c r="I18333" t="s">
        <v>1454</v>
      </c>
      <c r="J18333" s="20">
        <v>69</v>
      </c>
      <c r="K18333" s="20" t="s">
        <v>3</v>
      </c>
      <c r="L18333" t="s">
        <v>1464</v>
      </c>
      <c r="M18333" s="20">
        <v>20.32</v>
      </c>
      <c r="N18333" s="20">
        <v>15.18</v>
      </c>
      <c r="AE18333">
        <f t="shared" si="286"/>
        <v>2014</v>
      </c>
    </row>
    <row r="18334" spans="1:31" x14ac:dyDescent="0.25">
      <c r="A18334" s="7">
        <v>18331</v>
      </c>
      <c r="B18334" s="8">
        <v>41851</v>
      </c>
      <c r="C18334" t="s">
        <v>3</v>
      </c>
      <c r="D18334" t="s">
        <v>1192</v>
      </c>
      <c r="E18334" t="s">
        <v>9</v>
      </c>
      <c r="F18334" t="s">
        <v>687</v>
      </c>
      <c r="G18334" t="s">
        <v>861</v>
      </c>
      <c r="H18334" s="135" t="s">
        <v>1496</v>
      </c>
      <c r="I18334" t="s">
        <v>1454</v>
      </c>
      <c r="J18334" s="20">
        <v>33</v>
      </c>
      <c r="K18334" s="20" t="s">
        <v>9</v>
      </c>
      <c r="L18334" t="s">
        <v>1463</v>
      </c>
      <c r="M18334" s="20">
        <v>7.92</v>
      </c>
      <c r="N18334" s="20">
        <v>9.58</v>
      </c>
      <c r="AE18334">
        <f t="shared" si="286"/>
        <v>2014</v>
      </c>
    </row>
    <row r="18335" spans="1:31" x14ac:dyDescent="0.25">
      <c r="A18335" s="7">
        <v>18332</v>
      </c>
      <c r="B18335" s="8">
        <v>41851</v>
      </c>
      <c r="C18335" t="s">
        <v>3</v>
      </c>
      <c r="D18335" t="s">
        <v>1192</v>
      </c>
      <c r="E18335" t="s">
        <v>9</v>
      </c>
      <c r="F18335" t="s">
        <v>286</v>
      </c>
      <c r="G18335" t="s">
        <v>1016</v>
      </c>
      <c r="H18335" s="135" t="s">
        <v>1496</v>
      </c>
      <c r="I18335" t="s">
        <v>1454</v>
      </c>
      <c r="J18335" s="20">
        <v>46</v>
      </c>
      <c r="K18335" s="20" t="s">
        <v>3</v>
      </c>
      <c r="L18335" t="s">
        <v>1464</v>
      </c>
      <c r="M18335" s="20">
        <v>13.879999999999999</v>
      </c>
      <c r="N18335" s="20">
        <v>10.120000000000001</v>
      </c>
      <c r="AE18335">
        <f t="shared" si="286"/>
        <v>2014</v>
      </c>
    </row>
    <row r="18336" spans="1:31" x14ac:dyDescent="0.25">
      <c r="A18336" s="7">
        <v>18333</v>
      </c>
      <c r="B18336" s="8">
        <v>41852</v>
      </c>
      <c r="C18336" t="s">
        <v>3</v>
      </c>
      <c r="D18336" t="s">
        <v>1156</v>
      </c>
      <c r="E18336" t="s">
        <v>9</v>
      </c>
      <c r="F18336" t="s">
        <v>1171</v>
      </c>
      <c r="G18336" t="s">
        <v>648</v>
      </c>
      <c r="H18336" s="9" t="s">
        <v>1797</v>
      </c>
      <c r="I18336" t="s">
        <v>1455</v>
      </c>
      <c r="J18336" s="20">
        <v>11</v>
      </c>
      <c r="K18336" s="20" t="s">
        <v>3</v>
      </c>
      <c r="L18336" t="s">
        <v>1464</v>
      </c>
      <c r="M18336" s="20">
        <v>2.04</v>
      </c>
      <c r="N18336" s="20">
        <v>1.21</v>
      </c>
      <c r="AE18336">
        <f t="shared" si="286"/>
        <v>2014</v>
      </c>
    </row>
    <row r="18337" spans="1:31" x14ac:dyDescent="0.25">
      <c r="A18337" s="7">
        <v>18334</v>
      </c>
      <c r="B18337" s="8">
        <v>41853</v>
      </c>
      <c r="C18337" t="s">
        <v>3</v>
      </c>
      <c r="D18337" t="s">
        <v>1192</v>
      </c>
      <c r="E18337" t="s">
        <v>9</v>
      </c>
      <c r="F18337" t="s">
        <v>687</v>
      </c>
      <c r="G18337" t="s">
        <v>861</v>
      </c>
      <c r="H18337" s="135" t="s">
        <v>1496</v>
      </c>
      <c r="I18337" t="s">
        <v>1454</v>
      </c>
      <c r="J18337" s="20">
        <v>13</v>
      </c>
      <c r="K18337" s="20" t="s">
        <v>1465</v>
      </c>
      <c r="L18337" t="s">
        <v>1466</v>
      </c>
      <c r="M18337" s="20">
        <v>3.25</v>
      </c>
      <c r="N18337" s="20">
        <v>3.25</v>
      </c>
      <c r="AE18337">
        <f t="shared" si="286"/>
        <v>2014</v>
      </c>
    </row>
    <row r="18338" spans="1:31" x14ac:dyDescent="0.25">
      <c r="A18338" s="7">
        <v>18335</v>
      </c>
      <c r="B18338" s="8">
        <v>41854</v>
      </c>
      <c r="C18338" t="s">
        <v>3</v>
      </c>
      <c r="D18338" t="s">
        <v>557</v>
      </c>
      <c r="E18338" t="s">
        <v>9</v>
      </c>
      <c r="F18338" t="s">
        <v>727</v>
      </c>
      <c r="G18338" t="s">
        <v>714</v>
      </c>
      <c r="H18338" s="135" t="s">
        <v>1994</v>
      </c>
      <c r="I18338" t="s">
        <v>1454</v>
      </c>
      <c r="J18338" s="20">
        <v>23</v>
      </c>
      <c r="K18338" s="20" t="s">
        <v>3</v>
      </c>
      <c r="L18338" t="s">
        <v>1464</v>
      </c>
      <c r="M18338" s="20">
        <v>7.4399999999999995</v>
      </c>
      <c r="N18338" s="20">
        <v>5.0600000000000005</v>
      </c>
      <c r="AE18338">
        <f t="shared" si="286"/>
        <v>2014</v>
      </c>
    </row>
    <row r="18339" spans="1:31" x14ac:dyDescent="0.25">
      <c r="A18339" s="7">
        <v>18336</v>
      </c>
      <c r="B18339" s="8">
        <v>41855</v>
      </c>
      <c r="C18339" t="s">
        <v>3</v>
      </c>
      <c r="D18339" t="s">
        <v>943</v>
      </c>
      <c r="E18339" t="s">
        <v>9</v>
      </c>
      <c r="F18339" t="s">
        <v>1021</v>
      </c>
      <c r="G18339" t="s">
        <v>870</v>
      </c>
      <c r="H18339" s="135" t="s">
        <v>2639</v>
      </c>
      <c r="I18339" t="s">
        <v>1454</v>
      </c>
      <c r="J18339" s="20">
        <v>68</v>
      </c>
      <c r="K18339" s="20" t="s">
        <v>9</v>
      </c>
      <c r="L18339" t="s">
        <v>1464</v>
      </c>
      <c r="M18339" s="20">
        <v>14.96</v>
      </c>
      <c r="N18339" s="20">
        <v>20.04</v>
      </c>
      <c r="AE18339">
        <f t="shared" si="286"/>
        <v>2014</v>
      </c>
    </row>
    <row r="18340" spans="1:31" x14ac:dyDescent="0.25">
      <c r="A18340" s="7">
        <v>18337</v>
      </c>
      <c r="B18340" s="8">
        <v>41856</v>
      </c>
      <c r="C18340" t="s">
        <v>3</v>
      </c>
      <c r="D18340" t="s">
        <v>462</v>
      </c>
      <c r="E18340" t="s">
        <v>9</v>
      </c>
      <c r="F18340" t="s">
        <v>427</v>
      </c>
      <c r="G18340" t="s">
        <v>732</v>
      </c>
      <c r="H18340" s="135" t="s">
        <v>3111</v>
      </c>
      <c r="I18340" t="s">
        <v>1454</v>
      </c>
      <c r="J18340" s="20">
        <v>10</v>
      </c>
      <c r="K18340" s="20" t="s">
        <v>9</v>
      </c>
      <c r="L18340" t="s">
        <v>1464</v>
      </c>
      <c r="M18340" s="20">
        <v>2.2000000000000002</v>
      </c>
      <c r="N18340" s="20">
        <v>3.8</v>
      </c>
      <c r="AE18340">
        <f t="shared" si="286"/>
        <v>2014</v>
      </c>
    </row>
    <row r="18341" spans="1:31" x14ac:dyDescent="0.25">
      <c r="A18341" s="7">
        <v>18338</v>
      </c>
      <c r="B18341" s="8">
        <v>41856</v>
      </c>
      <c r="C18341" t="s">
        <v>3</v>
      </c>
      <c r="D18341" t="s">
        <v>786</v>
      </c>
      <c r="E18341" t="s">
        <v>9</v>
      </c>
      <c r="F18341" t="s">
        <v>1131</v>
      </c>
      <c r="G18341" t="s">
        <v>377</v>
      </c>
      <c r="H18341" s="135" t="s">
        <v>1496</v>
      </c>
      <c r="I18341" t="s">
        <v>1454</v>
      </c>
      <c r="J18341" s="20">
        <v>10</v>
      </c>
      <c r="K18341" s="20" t="s">
        <v>1465</v>
      </c>
      <c r="L18341" t="s">
        <v>1466</v>
      </c>
      <c r="M18341" s="20">
        <v>2.5</v>
      </c>
      <c r="N18341" s="20">
        <v>2.5</v>
      </c>
      <c r="AE18341">
        <f t="shared" si="286"/>
        <v>2014</v>
      </c>
    </row>
    <row r="18342" spans="1:31" x14ac:dyDescent="0.25">
      <c r="A18342" s="7">
        <v>18339</v>
      </c>
      <c r="B18342" s="8">
        <v>41856</v>
      </c>
      <c r="C18342" t="s">
        <v>3</v>
      </c>
      <c r="D18342" t="s">
        <v>543</v>
      </c>
      <c r="E18342" t="s">
        <v>9</v>
      </c>
      <c r="F18342" t="s">
        <v>427</v>
      </c>
      <c r="G18342" t="s">
        <v>895</v>
      </c>
      <c r="H18342" s="135" t="s">
        <v>2718</v>
      </c>
      <c r="I18342" t="s">
        <v>1456</v>
      </c>
      <c r="J18342" s="20">
        <v>35</v>
      </c>
      <c r="K18342" s="20" t="s">
        <v>1465</v>
      </c>
      <c r="L18342" t="s">
        <v>1466</v>
      </c>
      <c r="M18342" s="20">
        <v>8.75</v>
      </c>
      <c r="N18342" s="20">
        <v>8.75</v>
      </c>
      <c r="O18342" t="s">
        <v>9</v>
      </c>
      <c r="P18342" s="13" t="s">
        <v>521</v>
      </c>
      <c r="Q18342" t="s">
        <v>9</v>
      </c>
      <c r="R18342" t="s">
        <v>494</v>
      </c>
      <c r="S18342" t="s">
        <v>1465</v>
      </c>
      <c r="U18342" t="s">
        <v>1465</v>
      </c>
      <c r="W18342" t="s">
        <v>1465</v>
      </c>
      <c r="Y18342" t="s">
        <v>1465</v>
      </c>
      <c r="AA18342" t="s">
        <v>1465</v>
      </c>
      <c r="AC18342" t="s">
        <v>1465</v>
      </c>
      <c r="AE18342">
        <f t="shared" si="286"/>
        <v>2014</v>
      </c>
    </row>
    <row r="18343" spans="1:31" x14ac:dyDescent="0.25">
      <c r="A18343" s="7">
        <v>18340</v>
      </c>
      <c r="B18343" s="8">
        <v>41856</v>
      </c>
      <c r="C18343" t="s">
        <v>3</v>
      </c>
      <c r="D18343" t="s">
        <v>465</v>
      </c>
      <c r="E18343" t="s">
        <v>9</v>
      </c>
      <c r="F18343" t="s">
        <v>427</v>
      </c>
      <c r="G18343" t="s">
        <v>929</v>
      </c>
      <c r="H18343" s="135" t="s">
        <v>2674</v>
      </c>
      <c r="I18343" t="s">
        <v>1454</v>
      </c>
      <c r="J18343" s="20">
        <v>44</v>
      </c>
      <c r="K18343" s="20" t="s">
        <v>9</v>
      </c>
      <c r="L18343" t="s">
        <v>1464</v>
      </c>
      <c r="M18343" s="20">
        <v>9.68</v>
      </c>
      <c r="N18343" s="20">
        <v>13.32</v>
      </c>
      <c r="AE18343">
        <f t="shared" si="286"/>
        <v>2014</v>
      </c>
    </row>
    <row r="18344" spans="1:31" x14ac:dyDescent="0.25">
      <c r="A18344" s="7">
        <v>18341</v>
      </c>
      <c r="B18344" s="8">
        <v>41856</v>
      </c>
      <c r="C18344" t="s">
        <v>3</v>
      </c>
      <c r="D18344" t="s">
        <v>968</v>
      </c>
      <c r="E18344" t="s">
        <v>9</v>
      </c>
      <c r="F18344" t="s">
        <v>1131</v>
      </c>
      <c r="G18344" t="s">
        <v>870</v>
      </c>
      <c r="H18344" s="135" t="s">
        <v>1496</v>
      </c>
      <c r="I18344" t="s">
        <v>1454</v>
      </c>
      <c r="J18344" s="20">
        <v>24</v>
      </c>
      <c r="K18344" s="20" t="s">
        <v>9</v>
      </c>
      <c r="L18344" t="s">
        <v>1463</v>
      </c>
      <c r="M18344" s="20">
        <v>5.76</v>
      </c>
      <c r="N18344" s="20">
        <v>7.24</v>
      </c>
      <c r="AE18344">
        <f t="shared" si="286"/>
        <v>2014</v>
      </c>
    </row>
    <row r="18345" spans="1:31" x14ac:dyDescent="0.25">
      <c r="A18345" s="7">
        <v>18342</v>
      </c>
      <c r="B18345" s="8">
        <v>41856</v>
      </c>
      <c r="C18345" t="s">
        <v>3</v>
      </c>
      <c r="D18345" t="s">
        <v>427</v>
      </c>
      <c r="E18345" t="s">
        <v>9</v>
      </c>
      <c r="F18345" t="s">
        <v>543</v>
      </c>
      <c r="G18345" t="s">
        <v>648</v>
      </c>
      <c r="H18345" s="136" t="s">
        <v>1496</v>
      </c>
      <c r="I18345" t="s">
        <v>1454</v>
      </c>
      <c r="J18345" s="20">
        <v>61</v>
      </c>
      <c r="K18345" s="20" t="s">
        <v>9</v>
      </c>
      <c r="L18345" t="s">
        <v>1464</v>
      </c>
      <c r="M18345" s="20">
        <v>13.42</v>
      </c>
      <c r="N18345" s="20">
        <v>18.079999999999998</v>
      </c>
      <c r="AE18345">
        <f t="shared" si="286"/>
        <v>2014</v>
      </c>
    </row>
    <row r="18346" spans="1:31" x14ac:dyDescent="0.25">
      <c r="A18346" s="7">
        <v>18343</v>
      </c>
      <c r="B18346" s="8">
        <v>41857</v>
      </c>
      <c r="C18346" t="s">
        <v>3</v>
      </c>
      <c r="D18346" t="s">
        <v>973</v>
      </c>
      <c r="E18346" t="s">
        <v>9</v>
      </c>
      <c r="F18346" t="s">
        <v>427</v>
      </c>
      <c r="G18346" t="s">
        <v>648</v>
      </c>
      <c r="H18346" s="135" t="s">
        <v>1810</v>
      </c>
      <c r="I18346" t="s">
        <v>1454</v>
      </c>
      <c r="J18346" s="20">
        <v>66</v>
      </c>
      <c r="K18346" s="20" t="s">
        <v>9</v>
      </c>
      <c r="L18346" t="s">
        <v>1463</v>
      </c>
      <c r="M18346" s="20">
        <v>15.84</v>
      </c>
      <c r="N18346" s="20">
        <v>18.16</v>
      </c>
      <c r="AE18346">
        <f t="shared" si="286"/>
        <v>2014</v>
      </c>
    </row>
    <row r="18347" spans="1:31" x14ac:dyDescent="0.25">
      <c r="A18347" s="7">
        <v>18344</v>
      </c>
      <c r="B18347" s="8">
        <v>41857</v>
      </c>
      <c r="C18347" t="s">
        <v>3</v>
      </c>
      <c r="D18347" t="s">
        <v>973</v>
      </c>
      <c r="E18347" t="s">
        <v>9</v>
      </c>
      <c r="F18347" t="s">
        <v>1112</v>
      </c>
      <c r="G18347" t="s">
        <v>929</v>
      </c>
      <c r="H18347" s="135" t="s">
        <v>1496</v>
      </c>
      <c r="I18347" t="s">
        <v>1454</v>
      </c>
      <c r="J18347" s="20">
        <v>40</v>
      </c>
      <c r="K18347" s="20" t="s">
        <v>3</v>
      </c>
      <c r="L18347" t="s">
        <v>1463</v>
      </c>
      <c r="M18347" s="20">
        <v>11.4</v>
      </c>
      <c r="N18347" s="20">
        <v>9.6</v>
      </c>
      <c r="AE18347">
        <f t="shared" si="286"/>
        <v>2014</v>
      </c>
    </row>
    <row r="18348" spans="1:31" x14ac:dyDescent="0.25">
      <c r="A18348" s="7">
        <v>18345</v>
      </c>
      <c r="B18348" s="8">
        <v>41857</v>
      </c>
      <c r="C18348" t="s">
        <v>3</v>
      </c>
      <c r="D18348" t="s">
        <v>1192</v>
      </c>
      <c r="E18348" t="s">
        <v>9</v>
      </c>
      <c r="F18348" t="s">
        <v>665</v>
      </c>
      <c r="G18348" t="s">
        <v>732</v>
      </c>
      <c r="H18348" s="135" t="s">
        <v>1496</v>
      </c>
      <c r="I18348" t="s">
        <v>1454</v>
      </c>
      <c r="J18348" s="20">
        <v>61</v>
      </c>
      <c r="K18348" s="20" t="s">
        <v>3</v>
      </c>
      <c r="L18348" t="s">
        <v>1464</v>
      </c>
      <c r="M18348" s="20">
        <v>18.079999999999998</v>
      </c>
      <c r="N18348" s="20">
        <v>13.42</v>
      </c>
      <c r="AE18348">
        <f t="shared" si="286"/>
        <v>2014</v>
      </c>
    </row>
    <row r="18349" spans="1:31" x14ac:dyDescent="0.25">
      <c r="A18349" s="7">
        <v>18346</v>
      </c>
      <c r="B18349" s="8">
        <v>41858</v>
      </c>
      <c r="C18349" t="s">
        <v>3</v>
      </c>
      <c r="D18349" t="s">
        <v>276</v>
      </c>
      <c r="E18349" t="s">
        <v>9</v>
      </c>
      <c r="F18349" t="s">
        <v>45</v>
      </c>
      <c r="G18349" t="s">
        <v>1170</v>
      </c>
      <c r="H18349" s="136" t="s">
        <v>3273</v>
      </c>
      <c r="I18349" t="s">
        <v>1454</v>
      </c>
      <c r="J18349" s="20">
        <v>20</v>
      </c>
      <c r="K18349" s="20" t="s">
        <v>3</v>
      </c>
      <c r="L18349" t="s">
        <v>1463</v>
      </c>
      <c r="M18349" s="20">
        <v>6.2</v>
      </c>
      <c r="N18349" s="20">
        <v>4.8</v>
      </c>
      <c r="AE18349">
        <f t="shared" si="286"/>
        <v>2014</v>
      </c>
    </row>
    <row r="18350" spans="1:31" x14ac:dyDescent="0.25">
      <c r="A18350" s="7">
        <v>18347</v>
      </c>
      <c r="B18350" s="8">
        <v>41859</v>
      </c>
      <c r="C18350" t="s">
        <v>3</v>
      </c>
      <c r="D18350" t="s">
        <v>521</v>
      </c>
      <c r="E18350" t="s">
        <v>9</v>
      </c>
      <c r="F18350" t="s">
        <v>1221</v>
      </c>
      <c r="G18350" t="s">
        <v>714</v>
      </c>
      <c r="H18350" s="135" t="s">
        <v>1998</v>
      </c>
      <c r="I18350" t="s">
        <v>1458</v>
      </c>
      <c r="J18350" s="20">
        <v>11</v>
      </c>
      <c r="K18350" s="20" t="s">
        <v>9</v>
      </c>
      <c r="L18350" t="s">
        <v>1464</v>
      </c>
      <c r="M18350" s="20">
        <v>10</v>
      </c>
      <c r="N18350" s="20">
        <v>30</v>
      </c>
      <c r="AE18350">
        <f t="shared" si="286"/>
        <v>2014</v>
      </c>
    </row>
    <row r="18351" spans="1:31" x14ac:dyDescent="0.25">
      <c r="A18351" s="7">
        <v>18348</v>
      </c>
      <c r="B18351" s="8">
        <v>41860</v>
      </c>
      <c r="C18351" t="s">
        <v>3</v>
      </c>
      <c r="D18351" t="s">
        <v>1085</v>
      </c>
      <c r="E18351" t="s">
        <v>9</v>
      </c>
      <c r="F18351" t="s">
        <v>738</v>
      </c>
      <c r="G18351" t="s">
        <v>377</v>
      </c>
      <c r="H18351" s="136" t="s">
        <v>1592</v>
      </c>
      <c r="I18351" t="s">
        <v>1454</v>
      </c>
      <c r="J18351" s="20">
        <v>12</v>
      </c>
      <c r="K18351" s="20" t="s">
        <v>1465</v>
      </c>
      <c r="L18351" t="s">
        <v>1466</v>
      </c>
      <c r="M18351" s="20">
        <v>3</v>
      </c>
      <c r="N18351" s="20">
        <v>3</v>
      </c>
      <c r="AE18351">
        <f t="shared" si="286"/>
        <v>2014</v>
      </c>
    </row>
    <row r="18352" spans="1:31" x14ac:dyDescent="0.25">
      <c r="A18352" s="7">
        <v>18349</v>
      </c>
      <c r="B18352" s="8">
        <v>41860</v>
      </c>
      <c r="C18352" t="s">
        <v>3</v>
      </c>
      <c r="D18352" t="s">
        <v>1192</v>
      </c>
      <c r="E18352" t="s">
        <v>9</v>
      </c>
      <c r="F18352" t="s">
        <v>687</v>
      </c>
      <c r="G18352" t="s">
        <v>870</v>
      </c>
      <c r="H18352" s="135" t="s">
        <v>1496</v>
      </c>
      <c r="I18352" t="s">
        <v>1454</v>
      </c>
      <c r="J18352" s="20">
        <v>20</v>
      </c>
      <c r="K18352" s="20" t="s">
        <v>3</v>
      </c>
      <c r="L18352" t="s">
        <v>1463</v>
      </c>
      <c r="M18352" s="20">
        <v>6.2</v>
      </c>
      <c r="N18352" s="20">
        <v>4.8</v>
      </c>
      <c r="AE18352">
        <f t="shared" si="286"/>
        <v>2014</v>
      </c>
    </row>
    <row r="18353" spans="1:31" x14ac:dyDescent="0.25">
      <c r="A18353" s="7">
        <v>18350</v>
      </c>
      <c r="B18353" s="8">
        <v>41861</v>
      </c>
      <c r="C18353" t="s">
        <v>3</v>
      </c>
      <c r="D18353" t="s">
        <v>787</v>
      </c>
      <c r="E18353" t="s">
        <v>9</v>
      </c>
      <c r="F18353" t="s">
        <v>860</v>
      </c>
      <c r="G18353" t="s">
        <v>895</v>
      </c>
      <c r="H18353" s="135" t="s">
        <v>2532</v>
      </c>
      <c r="I18353" t="s">
        <v>1454</v>
      </c>
      <c r="J18353" s="20">
        <v>20</v>
      </c>
      <c r="K18353" s="20" t="s">
        <v>9</v>
      </c>
      <c r="L18353" t="s">
        <v>1464</v>
      </c>
      <c r="M18353" s="20">
        <v>4.4000000000000004</v>
      </c>
      <c r="N18353" s="20">
        <v>6.6</v>
      </c>
      <c r="AE18353">
        <f t="shared" si="286"/>
        <v>2014</v>
      </c>
    </row>
    <row r="18354" spans="1:31" x14ac:dyDescent="0.25">
      <c r="A18354" s="7">
        <v>18351</v>
      </c>
      <c r="B18354" s="8">
        <v>41861</v>
      </c>
      <c r="C18354" t="s">
        <v>3</v>
      </c>
      <c r="D18354" t="s">
        <v>787</v>
      </c>
      <c r="E18354" t="s">
        <v>9</v>
      </c>
      <c r="F18354" t="s">
        <v>1206</v>
      </c>
      <c r="G18354" t="s">
        <v>895</v>
      </c>
      <c r="H18354" s="135" t="s">
        <v>2532</v>
      </c>
      <c r="I18354" t="s">
        <v>1454</v>
      </c>
      <c r="J18354" s="20">
        <v>25</v>
      </c>
      <c r="K18354" s="20" t="s">
        <v>9</v>
      </c>
      <c r="L18354" t="s">
        <v>1464</v>
      </c>
      <c r="M18354" s="20">
        <v>5.5</v>
      </c>
      <c r="N18354" s="20">
        <v>8</v>
      </c>
      <c r="AE18354">
        <f t="shared" si="286"/>
        <v>2014</v>
      </c>
    </row>
    <row r="18355" spans="1:31" x14ac:dyDescent="0.25">
      <c r="A18355" s="7">
        <v>18352</v>
      </c>
      <c r="B18355" s="8">
        <v>41861</v>
      </c>
      <c r="C18355" t="s">
        <v>3</v>
      </c>
      <c r="D18355" t="s">
        <v>787</v>
      </c>
      <c r="E18355" t="s">
        <v>9</v>
      </c>
      <c r="F18355" t="s">
        <v>860</v>
      </c>
      <c r="G18355" t="s">
        <v>895</v>
      </c>
      <c r="H18355" s="135" t="s">
        <v>2708</v>
      </c>
      <c r="I18355" t="s">
        <v>1454</v>
      </c>
      <c r="J18355" s="20">
        <v>40</v>
      </c>
      <c r="K18355" s="20" t="s">
        <v>9</v>
      </c>
      <c r="L18355" t="s">
        <v>1463</v>
      </c>
      <c r="M18355" s="20">
        <v>9.6</v>
      </c>
      <c r="N18355" s="20">
        <v>11.4</v>
      </c>
      <c r="AE18355">
        <f t="shared" si="286"/>
        <v>2014</v>
      </c>
    </row>
    <row r="18356" spans="1:31" x14ac:dyDescent="0.25">
      <c r="A18356" s="7">
        <v>18353</v>
      </c>
      <c r="B18356" s="8">
        <v>41861</v>
      </c>
      <c r="C18356" t="s">
        <v>3</v>
      </c>
      <c r="D18356" t="s">
        <v>902</v>
      </c>
      <c r="E18356" t="s">
        <v>9</v>
      </c>
      <c r="F18356" t="s">
        <v>1222</v>
      </c>
      <c r="G18356" t="s">
        <v>17</v>
      </c>
      <c r="H18356" s="135" t="s">
        <v>1504</v>
      </c>
      <c r="I18356" t="s">
        <v>1458</v>
      </c>
      <c r="J18356" s="20">
        <v>21</v>
      </c>
      <c r="K18356" s="20" t="s">
        <v>9</v>
      </c>
      <c r="L18356" t="s">
        <v>1464</v>
      </c>
      <c r="M18356" s="20">
        <v>10</v>
      </c>
      <c r="N18356" s="20">
        <v>30</v>
      </c>
      <c r="AE18356">
        <f t="shared" si="286"/>
        <v>2014</v>
      </c>
    </row>
    <row r="18357" spans="1:31" x14ac:dyDescent="0.25">
      <c r="A18357" s="7">
        <v>18354</v>
      </c>
      <c r="B18357" s="8">
        <v>41861</v>
      </c>
      <c r="C18357" t="s">
        <v>3</v>
      </c>
      <c r="D18357" t="s">
        <v>1192</v>
      </c>
      <c r="E18357" t="s">
        <v>9</v>
      </c>
      <c r="F18357" t="s">
        <v>286</v>
      </c>
      <c r="G18357" t="s">
        <v>929</v>
      </c>
      <c r="H18357" s="135" t="s">
        <v>1496</v>
      </c>
      <c r="I18357" t="s">
        <v>1454</v>
      </c>
      <c r="J18357" s="20">
        <v>21</v>
      </c>
      <c r="K18357" s="20" t="s">
        <v>1465</v>
      </c>
      <c r="L18357" t="s">
        <v>1466</v>
      </c>
      <c r="M18357" s="20">
        <v>5.25</v>
      </c>
      <c r="N18357" s="20">
        <v>5.25</v>
      </c>
      <c r="AE18357">
        <f t="shared" si="286"/>
        <v>2014</v>
      </c>
    </row>
    <row r="18358" spans="1:31" x14ac:dyDescent="0.25">
      <c r="A18358" s="7">
        <v>18355</v>
      </c>
      <c r="B18358" s="8">
        <v>41863</v>
      </c>
      <c r="C18358" t="s">
        <v>3</v>
      </c>
      <c r="D18358" t="s">
        <v>1119</v>
      </c>
      <c r="E18358" t="s">
        <v>9</v>
      </c>
      <c r="F18358" t="s">
        <v>1131</v>
      </c>
      <c r="G18358" t="s">
        <v>1170</v>
      </c>
      <c r="H18358" s="135" t="s">
        <v>3194</v>
      </c>
      <c r="I18358" t="s">
        <v>1454</v>
      </c>
      <c r="J18358" s="20">
        <v>34</v>
      </c>
      <c r="K18358" s="20" t="s">
        <v>1465</v>
      </c>
      <c r="L18358" t="s">
        <v>1466</v>
      </c>
      <c r="M18358" s="20">
        <v>8.5</v>
      </c>
      <c r="N18358" s="20">
        <v>8.5</v>
      </c>
      <c r="AE18358">
        <f t="shared" si="286"/>
        <v>2014</v>
      </c>
    </row>
    <row r="18359" spans="1:31" x14ac:dyDescent="0.25">
      <c r="A18359" s="7">
        <v>18356</v>
      </c>
      <c r="B18359" s="8">
        <v>41864</v>
      </c>
      <c r="C18359" t="s">
        <v>3</v>
      </c>
      <c r="D18359" t="s">
        <v>1215</v>
      </c>
      <c r="E18359" t="s">
        <v>9</v>
      </c>
      <c r="F18359" t="s">
        <v>787</v>
      </c>
      <c r="G18359" t="s">
        <v>861</v>
      </c>
      <c r="H18359" s="135" t="s">
        <v>2452</v>
      </c>
      <c r="I18359" t="s">
        <v>1455</v>
      </c>
      <c r="J18359" s="20">
        <v>18</v>
      </c>
      <c r="K18359" s="20" t="s">
        <v>9</v>
      </c>
      <c r="L18359" t="s">
        <v>1463</v>
      </c>
      <c r="M18359" s="20">
        <v>2.16</v>
      </c>
      <c r="N18359" s="20">
        <v>2.84</v>
      </c>
      <c r="AE18359">
        <f t="shared" si="286"/>
        <v>2014</v>
      </c>
    </row>
    <row r="18360" spans="1:31" x14ac:dyDescent="0.25">
      <c r="A18360" s="7">
        <v>18357</v>
      </c>
      <c r="B18360" s="8">
        <v>41865</v>
      </c>
      <c r="C18360" t="s">
        <v>3</v>
      </c>
      <c r="D18360" t="s">
        <v>918</v>
      </c>
      <c r="E18360" t="s">
        <v>9</v>
      </c>
      <c r="F18360" t="s">
        <v>306</v>
      </c>
      <c r="G18360" t="s">
        <v>1170</v>
      </c>
      <c r="H18360" s="135" t="s">
        <v>3274</v>
      </c>
      <c r="I18360" t="s">
        <v>1454</v>
      </c>
      <c r="J18360" s="20">
        <v>57</v>
      </c>
      <c r="K18360" s="20" t="s">
        <v>9</v>
      </c>
      <c r="L18360" t="s">
        <v>1463</v>
      </c>
      <c r="M18360" s="20">
        <v>13.68</v>
      </c>
      <c r="N18360" s="20">
        <v>15.82</v>
      </c>
      <c r="AE18360">
        <f t="shared" si="286"/>
        <v>2014</v>
      </c>
    </row>
    <row r="18361" spans="1:31" x14ac:dyDescent="0.25">
      <c r="A18361" s="7">
        <v>18358</v>
      </c>
      <c r="B18361" s="8">
        <v>41867</v>
      </c>
      <c r="C18361" t="s">
        <v>3</v>
      </c>
      <c r="D18361" t="s">
        <v>1213</v>
      </c>
      <c r="E18361" t="s">
        <v>9</v>
      </c>
      <c r="F18361" t="s">
        <v>1222</v>
      </c>
      <c r="G18361" t="s">
        <v>17</v>
      </c>
      <c r="H18361" s="135" t="s">
        <v>1500</v>
      </c>
      <c r="I18361" t="s">
        <v>1454</v>
      </c>
      <c r="J18361" s="20">
        <v>31</v>
      </c>
      <c r="K18361" s="20" t="s">
        <v>9</v>
      </c>
      <c r="L18361" t="s">
        <v>1464</v>
      </c>
      <c r="M18361" s="20">
        <v>6.82</v>
      </c>
      <c r="N18361" s="20">
        <v>9.68</v>
      </c>
      <c r="AE18361">
        <f t="shared" si="286"/>
        <v>2014</v>
      </c>
    </row>
    <row r="18362" spans="1:31" x14ac:dyDescent="0.25">
      <c r="A18362" s="7">
        <v>18359</v>
      </c>
      <c r="B18362" s="8">
        <v>41869</v>
      </c>
      <c r="C18362" t="s">
        <v>3</v>
      </c>
      <c r="D18362" t="s">
        <v>904</v>
      </c>
      <c r="E18362" t="s">
        <v>9</v>
      </c>
      <c r="F18362" t="s">
        <v>1193</v>
      </c>
      <c r="G18362" t="s">
        <v>870</v>
      </c>
      <c r="H18362" s="135" t="s">
        <v>2836</v>
      </c>
      <c r="I18362" t="s">
        <v>1455</v>
      </c>
      <c r="J18362" s="20">
        <v>16</v>
      </c>
      <c r="K18362" s="20" t="s">
        <v>3</v>
      </c>
      <c r="L18362" t="s">
        <v>1464</v>
      </c>
      <c r="M18362" s="20">
        <v>2.74</v>
      </c>
      <c r="N18362" s="20">
        <v>1.76</v>
      </c>
      <c r="AE18362">
        <f t="shared" si="286"/>
        <v>2014</v>
      </c>
    </row>
    <row r="18363" spans="1:31" x14ac:dyDescent="0.25">
      <c r="A18363" s="7">
        <v>18360</v>
      </c>
      <c r="B18363" s="8">
        <v>41869</v>
      </c>
      <c r="C18363" t="s">
        <v>3</v>
      </c>
      <c r="D18363" t="s">
        <v>1192</v>
      </c>
      <c r="E18363" t="s">
        <v>9</v>
      </c>
      <c r="F18363" t="s">
        <v>286</v>
      </c>
      <c r="G18363" t="s">
        <v>929</v>
      </c>
      <c r="H18363" s="135" t="s">
        <v>1496</v>
      </c>
      <c r="I18363" t="s">
        <v>1454</v>
      </c>
      <c r="J18363" s="20">
        <v>12</v>
      </c>
      <c r="K18363" s="20" t="s">
        <v>3</v>
      </c>
      <c r="L18363" t="s">
        <v>1464</v>
      </c>
      <c r="M18363" s="20">
        <v>4.3599999999999994</v>
      </c>
      <c r="N18363" s="20">
        <v>2.64</v>
      </c>
      <c r="AE18363">
        <f t="shared" si="286"/>
        <v>2014</v>
      </c>
    </row>
    <row r="18364" spans="1:31" x14ac:dyDescent="0.25">
      <c r="A18364" s="7">
        <v>18361</v>
      </c>
      <c r="B18364" s="8">
        <v>41870</v>
      </c>
      <c r="C18364" t="s">
        <v>3</v>
      </c>
      <c r="D18364" t="s">
        <v>779</v>
      </c>
      <c r="E18364" t="s">
        <v>9</v>
      </c>
      <c r="F18364" t="s">
        <v>1193</v>
      </c>
      <c r="G18364" t="s">
        <v>870</v>
      </c>
      <c r="H18364" s="135" t="s">
        <v>2560</v>
      </c>
      <c r="I18364" t="s">
        <v>1454</v>
      </c>
      <c r="J18364" s="20">
        <v>10</v>
      </c>
      <c r="K18364" s="20" t="s">
        <v>3</v>
      </c>
      <c r="L18364" t="s">
        <v>1463</v>
      </c>
      <c r="M18364" s="20">
        <v>3.6</v>
      </c>
      <c r="N18364" s="20">
        <v>2.4</v>
      </c>
      <c r="AE18364">
        <f t="shared" si="286"/>
        <v>2014</v>
      </c>
    </row>
    <row r="18365" spans="1:31" x14ac:dyDescent="0.25">
      <c r="A18365" s="7">
        <v>18362</v>
      </c>
      <c r="B18365" s="8">
        <v>41872</v>
      </c>
      <c r="C18365" t="s">
        <v>3</v>
      </c>
      <c r="D18365" t="s">
        <v>1186</v>
      </c>
      <c r="E18365" t="s">
        <v>9</v>
      </c>
      <c r="F18365" t="s">
        <v>1166</v>
      </c>
      <c r="G18365" t="s">
        <v>11</v>
      </c>
      <c r="H18365" s="135" t="s">
        <v>1579</v>
      </c>
      <c r="I18365" t="s">
        <v>1454</v>
      </c>
      <c r="J18365" s="20">
        <v>21</v>
      </c>
      <c r="K18365" s="20" t="s">
        <v>9</v>
      </c>
      <c r="L18365" t="s">
        <v>1464</v>
      </c>
      <c r="M18365" s="20">
        <v>4.62</v>
      </c>
      <c r="N18365" s="20">
        <v>6.88</v>
      </c>
      <c r="AE18365">
        <f t="shared" si="286"/>
        <v>2014</v>
      </c>
    </row>
    <row r="18366" spans="1:31" x14ac:dyDescent="0.25">
      <c r="A18366" s="7">
        <v>18363</v>
      </c>
      <c r="B18366" s="8">
        <v>41874</v>
      </c>
      <c r="C18366" t="s">
        <v>3</v>
      </c>
      <c r="D18366" t="s">
        <v>787</v>
      </c>
      <c r="E18366" t="s">
        <v>9</v>
      </c>
      <c r="F18366" t="s">
        <v>331</v>
      </c>
      <c r="G18366" t="s">
        <v>569</v>
      </c>
      <c r="H18366" s="136" t="s">
        <v>1677</v>
      </c>
      <c r="I18366" t="s">
        <v>1454</v>
      </c>
      <c r="J18366" s="20">
        <v>21</v>
      </c>
      <c r="K18366" s="20" t="s">
        <v>9</v>
      </c>
      <c r="L18366" t="s">
        <v>1464</v>
      </c>
      <c r="M18366" s="20">
        <v>4.62</v>
      </c>
      <c r="N18366" s="20">
        <v>6.88</v>
      </c>
      <c r="AE18366">
        <f t="shared" si="286"/>
        <v>2014</v>
      </c>
    </row>
    <row r="18367" spans="1:31" x14ac:dyDescent="0.25">
      <c r="A18367" s="7">
        <v>18364</v>
      </c>
      <c r="B18367" s="8">
        <v>41874</v>
      </c>
      <c r="C18367" t="s">
        <v>3</v>
      </c>
      <c r="D18367" t="s">
        <v>787</v>
      </c>
      <c r="E18367" t="s">
        <v>9</v>
      </c>
      <c r="F18367" t="s">
        <v>331</v>
      </c>
      <c r="G18367" t="s">
        <v>569</v>
      </c>
      <c r="H18367" s="135" t="s">
        <v>1659</v>
      </c>
      <c r="I18367" t="s">
        <v>1454</v>
      </c>
      <c r="J18367" s="20">
        <v>12</v>
      </c>
      <c r="K18367" s="20" t="s">
        <v>3</v>
      </c>
      <c r="L18367" t="s">
        <v>1464</v>
      </c>
      <c r="M18367" s="20">
        <v>4.3599999999999994</v>
      </c>
      <c r="N18367" s="20">
        <v>2.64</v>
      </c>
      <c r="AE18367">
        <f t="shared" si="286"/>
        <v>2014</v>
      </c>
    </row>
    <row r="18368" spans="1:31" x14ac:dyDescent="0.25">
      <c r="A18368" s="7">
        <v>18365</v>
      </c>
      <c r="B18368" s="8">
        <v>41874</v>
      </c>
      <c r="C18368" t="s">
        <v>3</v>
      </c>
      <c r="D18368" t="s">
        <v>1203</v>
      </c>
      <c r="E18368" t="s">
        <v>9</v>
      </c>
      <c r="F18368" t="s">
        <v>235</v>
      </c>
      <c r="G18368" t="s">
        <v>14</v>
      </c>
      <c r="H18368" s="135" t="s">
        <v>1501</v>
      </c>
      <c r="I18368" t="s">
        <v>1454</v>
      </c>
      <c r="J18368" s="20">
        <v>21</v>
      </c>
      <c r="K18368" s="20" t="s">
        <v>9</v>
      </c>
      <c r="L18368" t="s">
        <v>1464</v>
      </c>
      <c r="M18368" s="20">
        <v>4.62</v>
      </c>
      <c r="N18368" s="20">
        <v>6.88</v>
      </c>
      <c r="AE18368">
        <f t="shared" si="286"/>
        <v>2014</v>
      </c>
    </row>
    <row r="18369" spans="1:31" x14ac:dyDescent="0.25">
      <c r="A18369" s="7">
        <v>18366</v>
      </c>
      <c r="B18369" s="8">
        <v>41874</v>
      </c>
      <c r="C18369" t="s">
        <v>3</v>
      </c>
      <c r="D18369" t="s">
        <v>1192</v>
      </c>
      <c r="E18369" t="s">
        <v>9</v>
      </c>
      <c r="F18369" t="s">
        <v>1193</v>
      </c>
      <c r="G18369" t="s">
        <v>895</v>
      </c>
      <c r="H18369" s="135" t="s">
        <v>1496</v>
      </c>
      <c r="I18369" t="s">
        <v>1454</v>
      </c>
      <c r="J18369" s="20">
        <v>85</v>
      </c>
      <c r="K18369" s="20" t="s">
        <v>3</v>
      </c>
      <c r="L18369" t="s">
        <v>1463</v>
      </c>
      <c r="M18369" s="20">
        <v>23.1</v>
      </c>
      <c r="N18369" s="20">
        <v>20.399999999999999</v>
      </c>
      <c r="AE18369">
        <f t="shared" si="286"/>
        <v>2014</v>
      </c>
    </row>
    <row r="18370" spans="1:31" x14ac:dyDescent="0.25">
      <c r="A18370" s="7">
        <v>18367</v>
      </c>
      <c r="B18370" s="8">
        <v>41877</v>
      </c>
      <c r="C18370" t="s">
        <v>3</v>
      </c>
      <c r="D18370" t="s">
        <v>543</v>
      </c>
      <c r="E18370" t="s">
        <v>9</v>
      </c>
      <c r="F18370" t="s">
        <v>521</v>
      </c>
      <c r="G18370" t="s">
        <v>870</v>
      </c>
      <c r="H18370" s="135" t="s">
        <v>2523</v>
      </c>
      <c r="I18370" t="s">
        <v>1454</v>
      </c>
      <c r="J18370" s="20">
        <v>35</v>
      </c>
      <c r="K18370" s="20" t="s">
        <v>9</v>
      </c>
      <c r="L18370" t="s">
        <v>1464</v>
      </c>
      <c r="M18370" s="20">
        <v>7.7</v>
      </c>
      <c r="N18370" s="20">
        <v>10.8</v>
      </c>
      <c r="AE18370">
        <f t="shared" si="286"/>
        <v>2014</v>
      </c>
    </row>
    <row r="18371" spans="1:31" x14ac:dyDescent="0.25">
      <c r="A18371" s="7">
        <v>18368</v>
      </c>
      <c r="B18371" s="8">
        <v>41877</v>
      </c>
      <c r="C18371" t="s">
        <v>3</v>
      </c>
      <c r="D18371" t="s">
        <v>543</v>
      </c>
      <c r="E18371" t="s">
        <v>9</v>
      </c>
      <c r="F18371" t="s">
        <v>521</v>
      </c>
      <c r="G18371" t="s">
        <v>1170</v>
      </c>
      <c r="H18371" s="135" t="s">
        <v>3203</v>
      </c>
      <c r="I18371" t="s">
        <v>1454</v>
      </c>
      <c r="J18371" s="20">
        <v>77</v>
      </c>
      <c r="K18371" s="20" t="s">
        <v>9</v>
      </c>
      <c r="L18371" t="s">
        <v>1463</v>
      </c>
      <c r="M18371" s="20">
        <v>18.48</v>
      </c>
      <c r="N18371" s="20">
        <v>21.02</v>
      </c>
      <c r="AE18371">
        <f t="shared" si="286"/>
        <v>2014</v>
      </c>
    </row>
    <row r="18372" spans="1:31" x14ac:dyDescent="0.25">
      <c r="A18372" s="7">
        <v>18369</v>
      </c>
      <c r="B18372" s="8">
        <v>41878</v>
      </c>
      <c r="C18372" t="s">
        <v>3</v>
      </c>
      <c r="D18372" t="s">
        <v>1144</v>
      </c>
      <c r="E18372" t="s">
        <v>9</v>
      </c>
      <c r="F18372" t="s">
        <v>1222</v>
      </c>
      <c r="G18372" t="s">
        <v>14</v>
      </c>
      <c r="H18372" s="135" t="s">
        <v>1522</v>
      </c>
      <c r="I18372" t="s">
        <v>1454</v>
      </c>
      <c r="J18372" s="20">
        <v>9</v>
      </c>
      <c r="K18372" s="20" t="s">
        <v>1465</v>
      </c>
      <c r="L18372" t="s">
        <v>1466</v>
      </c>
      <c r="M18372" s="20">
        <v>2.25</v>
      </c>
      <c r="N18372" s="20">
        <v>2.25</v>
      </c>
      <c r="AE18372">
        <f t="shared" ref="AE18372:AE18435" si="287">YEAR(B18372)</f>
        <v>2014</v>
      </c>
    </row>
    <row r="18373" spans="1:31" x14ac:dyDescent="0.25">
      <c r="A18373" s="7">
        <v>18370</v>
      </c>
      <c r="B18373" s="8">
        <v>41879</v>
      </c>
      <c r="C18373" t="s">
        <v>3</v>
      </c>
      <c r="D18373" t="s">
        <v>868</v>
      </c>
      <c r="E18373" t="s">
        <v>9</v>
      </c>
      <c r="F18373" t="s">
        <v>66</v>
      </c>
      <c r="G18373" t="s">
        <v>648</v>
      </c>
      <c r="H18373" s="9" t="s">
        <v>1797</v>
      </c>
      <c r="I18373" t="s">
        <v>1454</v>
      </c>
      <c r="J18373" s="20">
        <v>76</v>
      </c>
      <c r="K18373" s="20" t="s">
        <v>1465</v>
      </c>
      <c r="L18373" t="s">
        <v>1466</v>
      </c>
      <c r="M18373" s="20">
        <v>19</v>
      </c>
      <c r="N18373" s="20">
        <v>19</v>
      </c>
      <c r="AE18373">
        <f t="shared" si="287"/>
        <v>2014</v>
      </c>
    </row>
    <row r="18374" spans="1:31" x14ac:dyDescent="0.25">
      <c r="A18374" s="7">
        <v>18371</v>
      </c>
      <c r="B18374" s="8">
        <v>41879</v>
      </c>
      <c r="C18374" t="s">
        <v>3</v>
      </c>
      <c r="D18374" t="s">
        <v>542</v>
      </c>
      <c r="E18374" t="s">
        <v>9</v>
      </c>
      <c r="F18374" t="s">
        <v>902</v>
      </c>
      <c r="G18374" t="s">
        <v>929</v>
      </c>
      <c r="H18374" s="135" t="s">
        <v>1496</v>
      </c>
      <c r="I18374" t="s">
        <v>1454</v>
      </c>
      <c r="J18374" s="20">
        <v>21</v>
      </c>
      <c r="K18374" s="20" t="s">
        <v>3</v>
      </c>
      <c r="L18374" t="s">
        <v>1464</v>
      </c>
      <c r="M18374" s="20">
        <v>6.88</v>
      </c>
      <c r="N18374" s="20">
        <v>4.62</v>
      </c>
      <c r="AE18374">
        <f t="shared" si="287"/>
        <v>2014</v>
      </c>
    </row>
    <row r="18375" spans="1:31" x14ac:dyDescent="0.25">
      <c r="A18375" s="7">
        <v>18372</v>
      </c>
      <c r="B18375" s="8">
        <v>41880</v>
      </c>
      <c r="C18375" t="s">
        <v>3</v>
      </c>
      <c r="D18375" t="s">
        <v>1010</v>
      </c>
      <c r="E18375" t="s">
        <v>9</v>
      </c>
      <c r="F18375" t="s">
        <v>1005</v>
      </c>
      <c r="G18375" t="s">
        <v>648</v>
      </c>
      <c r="H18375" s="135" t="s">
        <v>3275</v>
      </c>
      <c r="I18375" t="s">
        <v>1454</v>
      </c>
      <c r="J18375" s="20">
        <v>72</v>
      </c>
      <c r="K18375" s="20" t="s">
        <v>3</v>
      </c>
      <c r="L18375" t="s">
        <v>1464</v>
      </c>
      <c r="M18375" s="20">
        <v>21.16</v>
      </c>
      <c r="N18375" s="20">
        <v>15.84</v>
      </c>
      <c r="AE18375">
        <f t="shared" si="287"/>
        <v>2014</v>
      </c>
    </row>
    <row r="18376" spans="1:31" x14ac:dyDescent="0.25">
      <c r="A18376" s="7">
        <v>18373</v>
      </c>
      <c r="B18376" s="8">
        <v>41880</v>
      </c>
      <c r="C18376" t="s">
        <v>3</v>
      </c>
      <c r="D18376" t="s">
        <v>1192</v>
      </c>
      <c r="E18376" t="s">
        <v>9</v>
      </c>
      <c r="F18376" t="s">
        <v>687</v>
      </c>
      <c r="G18376" t="s">
        <v>870</v>
      </c>
      <c r="H18376" s="135" t="s">
        <v>1496</v>
      </c>
      <c r="I18376" t="s">
        <v>1454</v>
      </c>
      <c r="J18376" s="20">
        <v>4</v>
      </c>
      <c r="K18376" s="20" t="s">
        <v>3</v>
      </c>
      <c r="L18376" t="s">
        <v>1464</v>
      </c>
      <c r="M18376" s="20">
        <v>2.12</v>
      </c>
      <c r="N18376" s="20">
        <v>0.88</v>
      </c>
      <c r="AE18376">
        <f t="shared" si="287"/>
        <v>2014</v>
      </c>
    </row>
    <row r="18377" spans="1:31" x14ac:dyDescent="0.25">
      <c r="A18377" s="7">
        <v>18374</v>
      </c>
      <c r="B18377" s="8">
        <v>41881</v>
      </c>
      <c r="C18377" t="s">
        <v>3</v>
      </c>
      <c r="D18377" t="s">
        <v>787</v>
      </c>
      <c r="E18377" t="s">
        <v>9</v>
      </c>
      <c r="F18377" t="s">
        <v>1210</v>
      </c>
      <c r="G18377" t="s">
        <v>569</v>
      </c>
      <c r="H18377" s="135" t="s">
        <v>2139</v>
      </c>
      <c r="I18377" t="s">
        <v>1454</v>
      </c>
      <c r="J18377" s="20">
        <v>27</v>
      </c>
      <c r="K18377" s="20" t="s">
        <v>9</v>
      </c>
      <c r="L18377" t="s">
        <v>1463</v>
      </c>
      <c r="M18377" s="20">
        <v>6.48</v>
      </c>
      <c r="N18377" s="20">
        <v>8.02</v>
      </c>
      <c r="AE18377">
        <f t="shared" si="287"/>
        <v>2014</v>
      </c>
    </row>
    <row r="18378" spans="1:31" x14ac:dyDescent="0.25">
      <c r="A18378" s="7">
        <v>18375</v>
      </c>
      <c r="B18378" s="8">
        <v>41881</v>
      </c>
      <c r="C18378" t="s">
        <v>3</v>
      </c>
      <c r="D18378" t="s">
        <v>521</v>
      </c>
      <c r="E18378" t="s">
        <v>9</v>
      </c>
      <c r="F18378" t="s">
        <v>543</v>
      </c>
      <c r="G18378" t="s">
        <v>1170</v>
      </c>
      <c r="H18378" s="135" t="s">
        <v>1496</v>
      </c>
      <c r="I18378" t="s">
        <v>1454</v>
      </c>
      <c r="J18378" s="20">
        <v>60</v>
      </c>
      <c r="K18378" s="20" t="s">
        <v>3</v>
      </c>
      <c r="L18378" t="s">
        <v>1463</v>
      </c>
      <c r="M18378" s="20">
        <v>16.600000000000001</v>
      </c>
      <c r="N18378" s="20">
        <v>14.4</v>
      </c>
      <c r="AE18378">
        <f t="shared" si="287"/>
        <v>2014</v>
      </c>
    </row>
    <row r="18379" spans="1:31" x14ac:dyDescent="0.25">
      <c r="A18379" s="7">
        <v>18376</v>
      </c>
      <c r="B18379" s="8">
        <v>41882</v>
      </c>
      <c r="C18379" t="s">
        <v>3</v>
      </c>
      <c r="D18379" t="s">
        <v>968</v>
      </c>
      <c r="E18379" t="s">
        <v>9</v>
      </c>
      <c r="F18379" t="s">
        <v>810</v>
      </c>
      <c r="G18379" t="s">
        <v>377</v>
      </c>
      <c r="H18379" s="135" t="s">
        <v>1496</v>
      </c>
      <c r="I18379" t="s">
        <v>1454</v>
      </c>
      <c r="J18379" s="20">
        <v>56</v>
      </c>
      <c r="K18379" s="20" t="s">
        <v>9</v>
      </c>
      <c r="L18379" t="s">
        <v>1464</v>
      </c>
      <c r="M18379" s="20">
        <v>12.32</v>
      </c>
      <c r="N18379" s="20">
        <v>16.68</v>
      </c>
      <c r="AE18379">
        <f t="shared" si="287"/>
        <v>2014</v>
      </c>
    </row>
    <row r="18380" spans="1:31" x14ac:dyDescent="0.25">
      <c r="A18380" s="7">
        <v>18377</v>
      </c>
      <c r="B18380" s="8">
        <v>41882</v>
      </c>
      <c r="C18380" t="s">
        <v>3</v>
      </c>
      <c r="D18380" t="s">
        <v>786</v>
      </c>
      <c r="E18380" t="s">
        <v>9</v>
      </c>
      <c r="F18380" t="s">
        <v>55</v>
      </c>
      <c r="G18380" t="s">
        <v>870</v>
      </c>
      <c r="H18380" s="9" t="s">
        <v>2483</v>
      </c>
      <c r="I18380" t="s">
        <v>1454</v>
      </c>
      <c r="J18380" s="20">
        <v>12</v>
      </c>
      <c r="K18380" s="20" t="s">
        <v>1465</v>
      </c>
      <c r="L18380" t="s">
        <v>1466</v>
      </c>
      <c r="M18380" s="20">
        <v>3</v>
      </c>
      <c r="N18380" s="20">
        <v>3</v>
      </c>
      <c r="AE18380">
        <f t="shared" si="287"/>
        <v>2014</v>
      </c>
    </row>
    <row r="18381" spans="1:31" x14ac:dyDescent="0.25">
      <c r="A18381" s="7">
        <v>18378</v>
      </c>
      <c r="B18381" s="8">
        <v>41883</v>
      </c>
      <c r="C18381" t="s">
        <v>3</v>
      </c>
      <c r="D18381" t="s">
        <v>577</v>
      </c>
      <c r="E18381" t="s">
        <v>9</v>
      </c>
      <c r="F18381" t="s">
        <v>828</v>
      </c>
      <c r="G18381" t="s">
        <v>648</v>
      </c>
      <c r="H18381" s="135" t="s">
        <v>2203</v>
      </c>
      <c r="I18381" t="s">
        <v>1454</v>
      </c>
      <c r="J18381" s="20">
        <v>15</v>
      </c>
      <c r="K18381" s="20" t="s">
        <v>9</v>
      </c>
      <c r="L18381" t="s">
        <v>1463</v>
      </c>
      <c r="M18381" s="20">
        <v>3.6</v>
      </c>
      <c r="N18381" s="20">
        <v>4.9000000000000004</v>
      </c>
      <c r="AE18381">
        <f t="shared" si="287"/>
        <v>2014</v>
      </c>
    </row>
    <row r="18382" spans="1:31" x14ac:dyDescent="0.25">
      <c r="A18382" s="7">
        <v>18379</v>
      </c>
      <c r="B18382" s="8">
        <v>41883</v>
      </c>
      <c r="C18382" t="s">
        <v>3</v>
      </c>
      <c r="D18382" t="s">
        <v>543</v>
      </c>
      <c r="E18382" t="s">
        <v>9</v>
      </c>
      <c r="F18382" t="s">
        <v>521</v>
      </c>
      <c r="G18382" t="s">
        <v>870</v>
      </c>
      <c r="H18382" s="9" t="s">
        <v>2522</v>
      </c>
      <c r="I18382" t="s">
        <v>1454</v>
      </c>
      <c r="J18382" s="20">
        <v>27</v>
      </c>
      <c r="K18382" s="20" t="s">
        <v>3</v>
      </c>
      <c r="L18382" t="s">
        <v>1464</v>
      </c>
      <c r="M18382" s="20">
        <v>8.56</v>
      </c>
      <c r="N18382" s="20">
        <v>5.9399999999999995</v>
      </c>
      <c r="AE18382">
        <f t="shared" si="287"/>
        <v>2014</v>
      </c>
    </row>
    <row r="18383" spans="1:31" x14ac:dyDescent="0.25">
      <c r="A18383" s="7">
        <v>18380</v>
      </c>
      <c r="B18383" s="8">
        <v>41883</v>
      </c>
      <c r="C18383" t="s">
        <v>3</v>
      </c>
      <c r="D18383" t="s">
        <v>543</v>
      </c>
      <c r="E18383" t="s">
        <v>9</v>
      </c>
      <c r="F18383" t="s">
        <v>233</v>
      </c>
      <c r="G18383" t="s">
        <v>870</v>
      </c>
      <c r="H18383" s="135" t="s">
        <v>2601</v>
      </c>
      <c r="I18383" t="s">
        <v>1454</v>
      </c>
      <c r="J18383" s="20">
        <v>48</v>
      </c>
      <c r="K18383" s="20" t="s">
        <v>9</v>
      </c>
      <c r="L18383" t="s">
        <v>1464</v>
      </c>
      <c r="M18383" s="20">
        <v>10.56</v>
      </c>
      <c r="N18383" s="20">
        <v>14.44</v>
      </c>
      <c r="AE18383">
        <f t="shared" si="287"/>
        <v>2014</v>
      </c>
    </row>
    <row r="18384" spans="1:31" x14ac:dyDescent="0.25">
      <c r="A18384" s="7">
        <v>18381</v>
      </c>
      <c r="B18384" s="8">
        <v>41885</v>
      </c>
      <c r="C18384" t="s">
        <v>3</v>
      </c>
      <c r="D18384" t="s">
        <v>1192</v>
      </c>
      <c r="E18384" t="s">
        <v>9</v>
      </c>
      <c r="F18384" t="s">
        <v>338</v>
      </c>
      <c r="G18384" t="s">
        <v>1170</v>
      </c>
      <c r="H18384" s="135" t="s">
        <v>3240</v>
      </c>
      <c r="I18384" t="s">
        <v>1454</v>
      </c>
      <c r="J18384" s="20">
        <v>11</v>
      </c>
      <c r="K18384" s="20" t="s">
        <v>3</v>
      </c>
      <c r="L18384" t="s">
        <v>1463</v>
      </c>
      <c r="M18384" s="20">
        <v>3.86</v>
      </c>
      <c r="N18384" s="20">
        <v>2.64</v>
      </c>
      <c r="AE18384">
        <f t="shared" si="287"/>
        <v>2014</v>
      </c>
    </row>
    <row r="18385" spans="1:31" x14ac:dyDescent="0.25">
      <c r="A18385" s="7">
        <v>18382</v>
      </c>
      <c r="B18385" s="8">
        <v>41886</v>
      </c>
      <c r="C18385" t="s">
        <v>3</v>
      </c>
      <c r="D18385" t="s">
        <v>779</v>
      </c>
      <c r="E18385" t="s">
        <v>9</v>
      </c>
      <c r="F18385" t="s">
        <v>667</v>
      </c>
      <c r="G18385" t="s">
        <v>929</v>
      </c>
      <c r="H18385" s="135" t="s">
        <v>2743</v>
      </c>
      <c r="I18385" t="s">
        <v>1454</v>
      </c>
      <c r="J18385" s="20">
        <v>40</v>
      </c>
      <c r="K18385" s="20" t="s">
        <v>3</v>
      </c>
      <c r="L18385" t="s">
        <v>1463</v>
      </c>
      <c r="M18385" s="20">
        <v>11.4</v>
      </c>
      <c r="N18385" s="20">
        <v>9.6</v>
      </c>
      <c r="AE18385">
        <f t="shared" si="287"/>
        <v>2014</v>
      </c>
    </row>
    <row r="18386" spans="1:31" x14ac:dyDescent="0.25">
      <c r="A18386" s="7">
        <v>18383</v>
      </c>
      <c r="B18386" s="8">
        <v>41886</v>
      </c>
      <c r="C18386" t="s">
        <v>3</v>
      </c>
      <c r="D18386" t="s">
        <v>1045</v>
      </c>
      <c r="E18386" t="s">
        <v>9</v>
      </c>
      <c r="F18386" t="s">
        <v>1060</v>
      </c>
      <c r="G18386" t="s">
        <v>648</v>
      </c>
      <c r="H18386" s="136" t="s">
        <v>1496</v>
      </c>
      <c r="I18386" t="s">
        <v>1454</v>
      </c>
      <c r="J18386" s="20">
        <v>59</v>
      </c>
      <c r="K18386" s="20" t="s">
        <v>9</v>
      </c>
      <c r="L18386" t="s">
        <v>1464</v>
      </c>
      <c r="M18386" s="20">
        <v>12.98</v>
      </c>
      <c r="N18386" s="20">
        <v>17.52</v>
      </c>
      <c r="AE18386">
        <f t="shared" si="287"/>
        <v>2014</v>
      </c>
    </row>
    <row r="18387" spans="1:31" x14ac:dyDescent="0.25">
      <c r="A18387" s="7">
        <v>18384</v>
      </c>
      <c r="B18387" s="8">
        <v>41887</v>
      </c>
      <c r="C18387" t="s">
        <v>3</v>
      </c>
      <c r="D18387" t="s">
        <v>168</v>
      </c>
      <c r="E18387" t="s">
        <v>9</v>
      </c>
      <c r="F18387" t="s">
        <v>235</v>
      </c>
      <c r="G18387" t="s">
        <v>24</v>
      </c>
      <c r="H18387" s="135" t="s">
        <v>1497</v>
      </c>
      <c r="I18387" t="s">
        <v>1454</v>
      </c>
      <c r="J18387" s="20">
        <v>16</v>
      </c>
      <c r="K18387" s="20" t="s">
        <v>9</v>
      </c>
      <c r="L18387" t="s">
        <v>1464</v>
      </c>
      <c r="M18387" s="20">
        <v>3.52</v>
      </c>
      <c r="N18387" s="20">
        <v>5.48</v>
      </c>
      <c r="AE18387">
        <f t="shared" si="287"/>
        <v>2014</v>
      </c>
    </row>
    <row r="18388" spans="1:31" x14ac:dyDescent="0.25">
      <c r="A18388" s="7">
        <v>18385</v>
      </c>
      <c r="B18388" s="8">
        <v>41887</v>
      </c>
      <c r="C18388" t="s">
        <v>3</v>
      </c>
      <c r="D18388" t="s">
        <v>787</v>
      </c>
      <c r="E18388" t="s">
        <v>9</v>
      </c>
      <c r="F18388" t="s">
        <v>1206</v>
      </c>
      <c r="G18388" t="s">
        <v>895</v>
      </c>
      <c r="H18388" s="135" t="s">
        <v>2708</v>
      </c>
      <c r="I18388" t="s">
        <v>1454</v>
      </c>
      <c r="J18388" s="20">
        <v>94</v>
      </c>
      <c r="K18388" s="20" t="s">
        <v>9</v>
      </c>
      <c r="L18388" t="s">
        <v>1464</v>
      </c>
      <c r="M18388" s="20">
        <v>20.68</v>
      </c>
      <c r="N18388" s="20">
        <v>27.32</v>
      </c>
      <c r="AE18388">
        <f t="shared" si="287"/>
        <v>2014</v>
      </c>
    </row>
    <row r="18389" spans="1:31" x14ac:dyDescent="0.25">
      <c r="A18389" s="7">
        <v>18386</v>
      </c>
      <c r="B18389" s="8">
        <v>41889</v>
      </c>
      <c r="C18389" t="s">
        <v>3</v>
      </c>
      <c r="D18389" t="s">
        <v>543</v>
      </c>
      <c r="E18389" t="s">
        <v>9</v>
      </c>
      <c r="F18389" t="s">
        <v>767</v>
      </c>
      <c r="G18389" t="s">
        <v>714</v>
      </c>
      <c r="H18389" s="9" t="s">
        <v>2274</v>
      </c>
      <c r="I18389" t="s">
        <v>1454</v>
      </c>
      <c r="J18389" s="20">
        <v>110</v>
      </c>
      <c r="K18389" s="20" t="s">
        <v>3</v>
      </c>
      <c r="L18389" t="s">
        <v>1463</v>
      </c>
      <c r="M18389" s="20">
        <v>29.6</v>
      </c>
      <c r="N18389" s="20">
        <v>26.4</v>
      </c>
      <c r="AE18389">
        <f t="shared" si="287"/>
        <v>2014</v>
      </c>
    </row>
    <row r="18390" spans="1:31" x14ac:dyDescent="0.25">
      <c r="A18390" s="7">
        <v>18387</v>
      </c>
      <c r="B18390" s="8">
        <v>41889</v>
      </c>
      <c r="C18390" t="s">
        <v>3</v>
      </c>
      <c r="D18390" t="s">
        <v>577</v>
      </c>
      <c r="E18390" t="s">
        <v>9</v>
      </c>
      <c r="F18390" t="s">
        <v>828</v>
      </c>
      <c r="G18390" t="s">
        <v>648</v>
      </c>
      <c r="H18390" s="135" t="s">
        <v>1799</v>
      </c>
      <c r="I18390" t="s">
        <v>1454</v>
      </c>
      <c r="J18390" s="20">
        <v>37</v>
      </c>
      <c r="K18390" s="20" t="s">
        <v>1465</v>
      </c>
      <c r="L18390" t="s">
        <v>1466</v>
      </c>
      <c r="M18390" s="20">
        <v>9.25</v>
      </c>
      <c r="N18390" s="20">
        <v>9.25</v>
      </c>
      <c r="AE18390">
        <f t="shared" si="287"/>
        <v>2014</v>
      </c>
    </row>
    <row r="18391" spans="1:31" x14ac:dyDescent="0.25">
      <c r="A18391" s="7">
        <v>18388</v>
      </c>
      <c r="B18391" s="8">
        <v>41890</v>
      </c>
      <c r="C18391" t="s">
        <v>3</v>
      </c>
      <c r="D18391" t="s">
        <v>276</v>
      </c>
      <c r="E18391" t="s">
        <v>9</v>
      </c>
      <c r="F18391" t="s">
        <v>45</v>
      </c>
      <c r="G18391" t="s">
        <v>1170</v>
      </c>
      <c r="H18391" s="135" t="s">
        <v>3252</v>
      </c>
      <c r="I18391" t="s">
        <v>1454</v>
      </c>
      <c r="J18391" s="20">
        <v>42</v>
      </c>
      <c r="K18391" s="20" t="s">
        <v>1465</v>
      </c>
      <c r="L18391" t="s">
        <v>1466</v>
      </c>
      <c r="M18391" s="20">
        <v>10.5</v>
      </c>
      <c r="N18391" s="20">
        <v>10.5</v>
      </c>
      <c r="AE18391">
        <f t="shared" si="287"/>
        <v>2014</v>
      </c>
    </row>
    <row r="18392" spans="1:31" x14ac:dyDescent="0.25">
      <c r="A18392" s="7">
        <v>18389</v>
      </c>
      <c r="B18392" s="8">
        <v>41891</v>
      </c>
      <c r="C18392" t="s">
        <v>3</v>
      </c>
      <c r="D18392" t="s">
        <v>918</v>
      </c>
      <c r="E18392" t="s">
        <v>9</v>
      </c>
      <c r="F18392" t="s">
        <v>904</v>
      </c>
      <c r="G18392" t="s">
        <v>870</v>
      </c>
      <c r="H18392" s="135" t="s">
        <v>2469</v>
      </c>
      <c r="I18392" t="s">
        <v>1454</v>
      </c>
      <c r="J18392" s="20">
        <v>13</v>
      </c>
      <c r="K18392" s="20" t="s">
        <v>9</v>
      </c>
      <c r="L18392" t="s">
        <v>1464</v>
      </c>
      <c r="M18392" s="20">
        <v>2.86</v>
      </c>
      <c r="N18392" s="20">
        <v>4.6400000000000006</v>
      </c>
      <c r="AE18392">
        <f t="shared" si="287"/>
        <v>2014</v>
      </c>
    </row>
    <row r="18393" spans="1:31" x14ac:dyDescent="0.25">
      <c r="A18393" s="7">
        <v>18390</v>
      </c>
      <c r="B18393" s="8">
        <v>41893</v>
      </c>
      <c r="C18393" t="s">
        <v>3</v>
      </c>
      <c r="D18393" t="s">
        <v>1064</v>
      </c>
      <c r="E18393" t="s">
        <v>9</v>
      </c>
      <c r="F18393" t="s">
        <v>908</v>
      </c>
      <c r="G18393" t="s">
        <v>895</v>
      </c>
      <c r="H18393" s="135" t="s">
        <v>2570</v>
      </c>
      <c r="I18393" t="s">
        <v>1454</v>
      </c>
      <c r="J18393" s="20">
        <v>30</v>
      </c>
      <c r="K18393" s="20" t="s">
        <v>3</v>
      </c>
      <c r="L18393" t="s">
        <v>1464</v>
      </c>
      <c r="M18393" s="20">
        <v>9.4</v>
      </c>
      <c r="N18393" s="20">
        <v>6.6</v>
      </c>
      <c r="AE18393">
        <f t="shared" si="287"/>
        <v>2014</v>
      </c>
    </row>
    <row r="18394" spans="1:31" x14ac:dyDescent="0.25">
      <c r="A18394" s="7">
        <v>18391</v>
      </c>
      <c r="B18394" s="8">
        <v>41894</v>
      </c>
      <c r="C18394" t="s">
        <v>3</v>
      </c>
      <c r="D18394" t="s">
        <v>1192</v>
      </c>
      <c r="E18394" t="s">
        <v>9</v>
      </c>
      <c r="F18394" t="s">
        <v>1206</v>
      </c>
      <c r="G18394" t="s">
        <v>714</v>
      </c>
      <c r="H18394" s="135" t="s">
        <v>1496</v>
      </c>
      <c r="I18394" t="s">
        <v>1454</v>
      </c>
      <c r="J18394" s="20">
        <v>20</v>
      </c>
      <c r="K18394" s="20" t="s">
        <v>1465</v>
      </c>
      <c r="L18394" t="s">
        <v>1466</v>
      </c>
      <c r="M18394" s="20">
        <v>5</v>
      </c>
      <c r="N18394" s="20">
        <v>5</v>
      </c>
      <c r="AE18394">
        <f t="shared" si="287"/>
        <v>2014</v>
      </c>
    </row>
    <row r="18395" spans="1:31" x14ac:dyDescent="0.25">
      <c r="A18395" s="7">
        <v>18392</v>
      </c>
      <c r="B18395" s="8">
        <v>41894</v>
      </c>
      <c r="C18395" t="s">
        <v>3</v>
      </c>
      <c r="D18395" t="s">
        <v>187</v>
      </c>
      <c r="E18395" t="s">
        <v>9</v>
      </c>
      <c r="F18395" t="s">
        <v>734</v>
      </c>
      <c r="G18395" t="s">
        <v>377</v>
      </c>
      <c r="H18395" s="135" t="s">
        <v>1619</v>
      </c>
      <c r="I18395" t="s">
        <v>1454</v>
      </c>
      <c r="J18395" s="20">
        <v>51</v>
      </c>
      <c r="K18395" s="20" t="s">
        <v>1465</v>
      </c>
      <c r="L18395" t="s">
        <v>1466</v>
      </c>
      <c r="M18395" s="20">
        <v>12.75</v>
      </c>
      <c r="N18395" s="20">
        <v>12.75</v>
      </c>
      <c r="AE18395">
        <f t="shared" si="287"/>
        <v>2014</v>
      </c>
    </row>
    <row r="18396" spans="1:31" x14ac:dyDescent="0.25">
      <c r="A18396" s="7">
        <v>18393</v>
      </c>
      <c r="B18396" s="8">
        <v>41895</v>
      </c>
      <c r="C18396" t="s">
        <v>3</v>
      </c>
      <c r="D18396" t="s">
        <v>577</v>
      </c>
      <c r="E18396" t="s">
        <v>9</v>
      </c>
      <c r="F18396" t="s">
        <v>828</v>
      </c>
      <c r="G18396" t="s">
        <v>648</v>
      </c>
      <c r="H18396" s="135" t="s">
        <v>1833</v>
      </c>
      <c r="I18396" t="s">
        <v>1454</v>
      </c>
      <c r="J18396" s="20">
        <v>4</v>
      </c>
      <c r="K18396" s="20" t="s">
        <v>1465</v>
      </c>
      <c r="L18396" t="s">
        <v>1466</v>
      </c>
      <c r="M18396" s="20">
        <v>1</v>
      </c>
      <c r="N18396" s="20">
        <v>1</v>
      </c>
      <c r="AE18396">
        <f t="shared" si="287"/>
        <v>2014</v>
      </c>
    </row>
    <row r="18397" spans="1:31" x14ac:dyDescent="0.25">
      <c r="A18397" s="7">
        <v>18394</v>
      </c>
      <c r="B18397" s="8">
        <v>41896</v>
      </c>
      <c r="C18397" t="s">
        <v>3</v>
      </c>
      <c r="D18397" t="s">
        <v>1192</v>
      </c>
      <c r="E18397" t="s">
        <v>9</v>
      </c>
      <c r="F18397" t="s">
        <v>1167</v>
      </c>
      <c r="G18397" t="s">
        <v>714</v>
      </c>
      <c r="H18397" s="135" t="s">
        <v>1496</v>
      </c>
      <c r="I18397" t="s">
        <v>1454</v>
      </c>
      <c r="J18397" s="20">
        <v>33</v>
      </c>
      <c r="K18397" s="20" t="s">
        <v>3</v>
      </c>
      <c r="L18397" t="s">
        <v>1464</v>
      </c>
      <c r="M18397" s="20">
        <v>10.24</v>
      </c>
      <c r="N18397" s="20">
        <v>7.26</v>
      </c>
      <c r="AE18397">
        <f t="shared" si="287"/>
        <v>2014</v>
      </c>
    </row>
    <row r="18398" spans="1:31" x14ac:dyDescent="0.25">
      <c r="A18398" s="7">
        <v>18395</v>
      </c>
      <c r="B18398" s="8">
        <v>41896</v>
      </c>
      <c r="C18398" t="s">
        <v>3</v>
      </c>
      <c r="D18398" t="s">
        <v>779</v>
      </c>
      <c r="E18398" t="s">
        <v>9</v>
      </c>
      <c r="F18398" t="s">
        <v>667</v>
      </c>
      <c r="G18398" t="s">
        <v>929</v>
      </c>
      <c r="H18398" s="135" t="s">
        <v>2807</v>
      </c>
      <c r="I18398" t="s">
        <v>1454</v>
      </c>
      <c r="J18398" s="20">
        <v>86</v>
      </c>
      <c r="K18398" s="20" t="s">
        <v>3</v>
      </c>
      <c r="L18398" t="s">
        <v>1464</v>
      </c>
      <c r="M18398" s="20">
        <v>25.08</v>
      </c>
      <c r="N18398" s="20">
        <v>18.920000000000002</v>
      </c>
      <c r="AE18398">
        <f t="shared" si="287"/>
        <v>2014</v>
      </c>
    </row>
    <row r="18399" spans="1:31" x14ac:dyDescent="0.25">
      <c r="A18399" s="7">
        <v>18396</v>
      </c>
      <c r="B18399" s="8">
        <v>41896</v>
      </c>
      <c r="C18399" t="s">
        <v>3</v>
      </c>
      <c r="D18399" t="s">
        <v>943</v>
      </c>
      <c r="E18399" t="s">
        <v>9</v>
      </c>
      <c r="F18399" t="s">
        <v>667</v>
      </c>
      <c r="G18399" t="s">
        <v>929</v>
      </c>
      <c r="H18399" s="135" t="s">
        <v>2743</v>
      </c>
      <c r="I18399" t="s">
        <v>1454</v>
      </c>
      <c r="J18399" s="20">
        <v>26</v>
      </c>
      <c r="K18399" s="20" t="s">
        <v>9</v>
      </c>
      <c r="L18399" t="s">
        <v>1464</v>
      </c>
      <c r="M18399" s="20">
        <v>5.72</v>
      </c>
      <c r="N18399" s="20">
        <v>8.2800000000000011</v>
      </c>
      <c r="AE18399">
        <f t="shared" si="287"/>
        <v>2014</v>
      </c>
    </row>
    <row r="18400" spans="1:31" x14ac:dyDescent="0.25">
      <c r="A18400" s="7">
        <v>18397</v>
      </c>
      <c r="B18400" s="8">
        <v>41896</v>
      </c>
      <c r="C18400" t="s">
        <v>3</v>
      </c>
      <c r="D18400" t="s">
        <v>973</v>
      </c>
      <c r="E18400" t="s">
        <v>9</v>
      </c>
      <c r="F18400" t="s">
        <v>860</v>
      </c>
      <c r="G18400" t="s">
        <v>870</v>
      </c>
      <c r="H18400" s="135" t="s">
        <v>1496</v>
      </c>
      <c r="I18400" t="s">
        <v>1454</v>
      </c>
      <c r="J18400" s="20">
        <v>19</v>
      </c>
      <c r="K18400" s="20" t="s">
        <v>9</v>
      </c>
      <c r="L18400" t="s">
        <v>1464</v>
      </c>
      <c r="M18400" s="20">
        <v>4.18</v>
      </c>
      <c r="N18400" s="20">
        <v>6.32</v>
      </c>
      <c r="AE18400">
        <f t="shared" si="287"/>
        <v>2014</v>
      </c>
    </row>
    <row r="18401" spans="1:31" x14ac:dyDescent="0.25">
      <c r="A18401" s="7">
        <v>18398</v>
      </c>
      <c r="B18401" s="8">
        <v>41898</v>
      </c>
      <c r="C18401" t="s">
        <v>3</v>
      </c>
      <c r="D18401" t="s">
        <v>973</v>
      </c>
      <c r="E18401" t="s">
        <v>9</v>
      </c>
      <c r="F18401" t="s">
        <v>1167</v>
      </c>
      <c r="G18401" t="s">
        <v>895</v>
      </c>
      <c r="H18401" s="135" t="s">
        <v>1496</v>
      </c>
      <c r="I18401" t="s">
        <v>1454</v>
      </c>
      <c r="J18401" s="20">
        <v>31</v>
      </c>
      <c r="K18401" s="20" t="s">
        <v>9</v>
      </c>
      <c r="L18401" t="s">
        <v>1463</v>
      </c>
      <c r="M18401" s="20">
        <v>7.44</v>
      </c>
      <c r="N18401" s="20">
        <v>9.06</v>
      </c>
      <c r="AE18401">
        <f t="shared" si="287"/>
        <v>2014</v>
      </c>
    </row>
    <row r="18402" spans="1:31" x14ac:dyDescent="0.25">
      <c r="A18402" s="7">
        <v>18399</v>
      </c>
      <c r="B18402" s="8">
        <v>41901</v>
      </c>
      <c r="C18402" t="s">
        <v>3</v>
      </c>
      <c r="D18402" t="s">
        <v>1123</v>
      </c>
      <c r="E18402" t="s">
        <v>9</v>
      </c>
      <c r="F18402" t="s">
        <v>1221</v>
      </c>
      <c r="G18402" t="s">
        <v>648</v>
      </c>
      <c r="H18402" s="136" t="s">
        <v>1496</v>
      </c>
      <c r="I18402" t="s">
        <v>1454</v>
      </c>
      <c r="J18402" s="20">
        <v>41</v>
      </c>
      <c r="K18402" s="20" t="s">
        <v>3</v>
      </c>
      <c r="L18402" t="s">
        <v>1464</v>
      </c>
      <c r="M18402" s="20">
        <v>12.48</v>
      </c>
      <c r="N18402" s="20">
        <v>9.02</v>
      </c>
      <c r="AE18402">
        <f t="shared" si="287"/>
        <v>2014</v>
      </c>
    </row>
    <row r="18403" spans="1:31" x14ac:dyDescent="0.25">
      <c r="A18403" s="7">
        <v>18400</v>
      </c>
      <c r="B18403" s="8">
        <v>41902</v>
      </c>
      <c r="C18403" t="s">
        <v>3</v>
      </c>
      <c r="D18403" t="s">
        <v>187</v>
      </c>
      <c r="E18403" t="s">
        <v>9</v>
      </c>
      <c r="F18403" t="s">
        <v>1021</v>
      </c>
      <c r="G18403" t="s">
        <v>929</v>
      </c>
      <c r="H18403" s="135" t="s">
        <v>2678</v>
      </c>
      <c r="I18403" t="s">
        <v>1454</v>
      </c>
      <c r="J18403" s="20">
        <v>34</v>
      </c>
      <c r="K18403" s="20" t="s">
        <v>3</v>
      </c>
      <c r="L18403" t="s">
        <v>1464</v>
      </c>
      <c r="M18403" s="20">
        <v>10.52</v>
      </c>
      <c r="N18403" s="20">
        <v>7.48</v>
      </c>
      <c r="AE18403">
        <f t="shared" si="287"/>
        <v>2014</v>
      </c>
    </row>
    <row r="18404" spans="1:31" x14ac:dyDescent="0.25">
      <c r="A18404" s="7">
        <v>18401</v>
      </c>
      <c r="B18404" s="8">
        <v>41903</v>
      </c>
      <c r="C18404" t="s">
        <v>3</v>
      </c>
      <c r="D18404" t="s">
        <v>1151</v>
      </c>
      <c r="E18404" t="s">
        <v>9</v>
      </c>
      <c r="F18404" t="s">
        <v>66</v>
      </c>
      <c r="G18404" t="s">
        <v>929</v>
      </c>
      <c r="H18404" s="135" t="s">
        <v>2852</v>
      </c>
      <c r="I18404" t="s">
        <v>1454</v>
      </c>
      <c r="J18404" s="20">
        <v>40</v>
      </c>
      <c r="K18404" s="20" t="s">
        <v>9</v>
      </c>
      <c r="L18404" t="s">
        <v>1464</v>
      </c>
      <c r="M18404" s="20">
        <v>8.8000000000000007</v>
      </c>
      <c r="N18404" s="20">
        <v>12.2</v>
      </c>
      <c r="AE18404">
        <f t="shared" si="287"/>
        <v>2014</v>
      </c>
    </row>
    <row r="18405" spans="1:31" x14ac:dyDescent="0.25">
      <c r="A18405" s="7">
        <v>18402</v>
      </c>
      <c r="B18405" s="8">
        <v>41903</v>
      </c>
      <c r="C18405" t="s">
        <v>3</v>
      </c>
      <c r="D18405" t="s">
        <v>1123</v>
      </c>
      <c r="E18405" t="s">
        <v>9</v>
      </c>
      <c r="F18405" s="15" t="s">
        <v>28</v>
      </c>
      <c r="G18405" t="s">
        <v>648</v>
      </c>
      <c r="H18405" s="136" t="s">
        <v>1496</v>
      </c>
      <c r="I18405" t="s">
        <v>1454</v>
      </c>
      <c r="J18405" s="20">
        <v>23</v>
      </c>
      <c r="K18405" s="20" t="s">
        <v>1465</v>
      </c>
      <c r="L18405" t="s">
        <v>1466</v>
      </c>
      <c r="M18405" s="20">
        <v>5.75</v>
      </c>
      <c r="N18405" s="20">
        <v>5.75</v>
      </c>
      <c r="AE18405">
        <f t="shared" si="287"/>
        <v>2014</v>
      </c>
    </row>
    <row r="18406" spans="1:31" x14ac:dyDescent="0.25">
      <c r="A18406" s="7">
        <v>18403</v>
      </c>
      <c r="B18406" s="8">
        <v>41904</v>
      </c>
      <c r="C18406" t="s">
        <v>3</v>
      </c>
      <c r="D18406" t="s">
        <v>787</v>
      </c>
      <c r="E18406" t="s">
        <v>9</v>
      </c>
      <c r="F18406" t="s">
        <v>1215</v>
      </c>
      <c r="G18406" t="s">
        <v>861</v>
      </c>
      <c r="H18406" s="135" t="s">
        <v>2435</v>
      </c>
      <c r="I18406" t="s">
        <v>1455</v>
      </c>
      <c r="J18406" s="20">
        <v>38</v>
      </c>
      <c r="K18406" s="20" t="s">
        <v>9</v>
      </c>
      <c r="L18406" t="s">
        <v>1463</v>
      </c>
      <c r="M18406" s="20">
        <v>4.5599999999999996</v>
      </c>
      <c r="N18406" s="20">
        <v>5.44</v>
      </c>
      <c r="AE18406">
        <f t="shared" si="287"/>
        <v>2014</v>
      </c>
    </row>
    <row r="18407" spans="1:31" x14ac:dyDescent="0.25">
      <c r="A18407" s="7">
        <v>18404</v>
      </c>
      <c r="B18407" s="8">
        <v>41904</v>
      </c>
      <c r="C18407" t="s">
        <v>3</v>
      </c>
      <c r="D18407" t="s">
        <v>779</v>
      </c>
      <c r="E18407" t="s">
        <v>9</v>
      </c>
      <c r="F18407" t="s">
        <v>844</v>
      </c>
      <c r="G18407" t="s">
        <v>929</v>
      </c>
      <c r="H18407" s="9" t="s">
        <v>2652</v>
      </c>
      <c r="I18407" t="s">
        <v>1454</v>
      </c>
      <c r="J18407" s="20">
        <v>70</v>
      </c>
      <c r="K18407" s="20" t="s">
        <v>3</v>
      </c>
      <c r="L18407" t="s">
        <v>1464</v>
      </c>
      <c r="M18407" s="20">
        <v>20.6</v>
      </c>
      <c r="N18407" s="20">
        <v>15.4</v>
      </c>
      <c r="AE18407">
        <f t="shared" si="287"/>
        <v>2014</v>
      </c>
    </row>
    <row r="18408" spans="1:31" x14ac:dyDescent="0.25">
      <c r="A18408" s="7">
        <v>18405</v>
      </c>
      <c r="B18408" s="8">
        <v>41905</v>
      </c>
      <c r="C18408" t="s">
        <v>3</v>
      </c>
      <c r="D18408" t="s">
        <v>1151</v>
      </c>
      <c r="E18408" t="s">
        <v>9</v>
      </c>
      <c r="F18408" t="s">
        <v>1222</v>
      </c>
      <c r="G18408" t="s">
        <v>14</v>
      </c>
      <c r="H18408" s="135" t="s">
        <v>1507</v>
      </c>
      <c r="I18408" t="s">
        <v>1454</v>
      </c>
      <c r="J18408" s="20">
        <v>38</v>
      </c>
      <c r="K18408" s="20" t="s">
        <v>9</v>
      </c>
      <c r="L18408" t="s">
        <v>1464</v>
      </c>
      <c r="M18408" s="20">
        <v>8.36</v>
      </c>
      <c r="N18408" s="20">
        <v>11.64</v>
      </c>
      <c r="AE18408">
        <f t="shared" si="287"/>
        <v>2014</v>
      </c>
    </row>
    <row r="18409" spans="1:31" x14ac:dyDescent="0.25">
      <c r="A18409" s="7">
        <v>18406</v>
      </c>
      <c r="B18409" s="8">
        <v>41905</v>
      </c>
      <c r="C18409" t="s">
        <v>3</v>
      </c>
      <c r="D18409" t="s">
        <v>1123</v>
      </c>
      <c r="E18409" t="s">
        <v>9</v>
      </c>
      <c r="F18409" t="s">
        <v>1045</v>
      </c>
      <c r="G18409" t="s">
        <v>929</v>
      </c>
      <c r="H18409" s="135" t="s">
        <v>2743</v>
      </c>
      <c r="I18409" t="s">
        <v>1456</v>
      </c>
      <c r="J18409" s="20">
        <v>27</v>
      </c>
      <c r="K18409" s="20" t="s">
        <v>3</v>
      </c>
      <c r="L18409" t="s">
        <v>1464</v>
      </c>
      <c r="M18409" s="20">
        <v>8.56</v>
      </c>
      <c r="N18409" s="20">
        <v>5.9399999999999995</v>
      </c>
      <c r="O18409" t="s">
        <v>3</v>
      </c>
      <c r="P18409" s="13" t="s">
        <v>518</v>
      </c>
      <c r="Q18409" t="s">
        <v>9</v>
      </c>
      <c r="R18409" t="s">
        <v>338</v>
      </c>
      <c r="S18409" t="s">
        <v>1465</v>
      </c>
      <c r="U18409" t="s">
        <v>1465</v>
      </c>
      <c r="W18409" t="s">
        <v>1465</v>
      </c>
      <c r="Y18409" t="s">
        <v>1465</v>
      </c>
      <c r="AA18409" t="s">
        <v>1465</v>
      </c>
      <c r="AC18409" t="s">
        <v>1465</v>
      </c>
      <c r="AE18409">
        <f t="shared" si="287"/>
        <v>2014</v>
      </c>
    </row>
    <row r="18410" spans="1:31" x14ac:dyDescent="0.25">
      <c r="A18410" s="7">
        <v>18407</v>
      </c>
      <c r="B18410" s="8">
        <v>41906</v>
      </c>
      <c r="C18410" t="s">
        <v>3</v>
      </c>
      <c r="D18410" t="s">
        <v>577</v>
      </c>
      <c r="E18410" t="s">
        <v>9</v>
      </c>
      <c r="F18410" t="s">
        <v>338</v>
      </c>
      <c r="G18410" t="s">
        <v>1170</v>
      </c>
      <c r="H18410" s="136" t="s">
        <v>3201</v>
      </c>
      <c r="I18410" t="s">
        <v>1454</v>
      </c>
      <c r="J18410" s="20">
        <v>14</v>
      </c>
      <c r="K18410" s="20" t="s">
        <v>9</v>
      </c>
      <c r="L18410" t="s">
        <v>1464</v>
      </c>
      <c r="M18410" s="20">
        <v>3.08</v>
      </c>
      <c r="N18410" s="20">
        <v>4.92</v>
      </c>
      <c r="AE18410">
        <f t="shared" si="287"/>
        <v>2014</v>
      </c>
    </row>
    <row r="18411" spans="1:31" x14ac:dyDescent="0.25">
      <c r="A18411" s="7">
        <v>18408</v>
      </c>
      <c r="B18411" s="8">
        <v>41906</v>
      </c>
      <c r="C18411" t="s">
        <v>3</v>
      </c>
      <c r="D18411" t="s">
        <v>577</v>
      </c>
      <c r="E18411" t="s">
        <v>9</v>
      </c>
      <c r="F18411" t="s">
        <v>19</v>
      </c>
      <c r="G18411" t="s">
        <v>1170</v>
      </c>
      <c r="H18411" s="135" t="s">
        <v>3211</v>
      </c>
      <c r="I18411" t="s">
        <v>1454</v>
      </c>
      <c r="J18411" s="20">
        <v>12</v>
      </c>
      <c r="K18411" s="20" t="s">
        <v>3</v>
      </c>
      <c r="L18411" t="s">
        <v>1463</v>
      </c>
      <c r="M18411" s="20">
        <v>4.12</v>
      </c>
      <c r="N18411" s="20">
        <v>2.88</v>
      </c>
      <c r="AE18411">
        <f t="shared" si="287"/>
        <v>2014</v>
      </c>
    </row>
    <row r="18412" spans="1:31" x14ac:dyDescent="0.25">
      <c r="A18412" s="7">
        <v>18409</v>
      </c>
      <c r="B18412" s="8">
        <v>41908</v>
      </c>
      <c r="C18412" t="s">
        <v>3</v>
      </c>
      <c r="D18412" t="s">
        <v>1010</v>
      </c>
      <c r="E18412" t="s">
        <v>9</v>
      </c>
      <c r="F18412" t="s">
        <v>665</v>
      </c>
      <c r="G18412" t="s">
        <v>648</v>
      </c>
      <c r="H18412" s="9" t="s">
        <v>1797</v>
      </c>
      <c r="I18412" t="s">
        <v>1454</v>
      </c>
      <c r="J18412" s="20">
        <v>49</v>
      </c>
      <c r="K18412" s="20" t="s">
        <v>3</v>
      </c>
      <c r="L18412" t="s">
        <v>1464</v>
      </c>
      <c r="M18412" s="20">
        <v>14.72</v>
      </c>
      <c r="N18412" s="20">
        <v>10.78</v>
      </c>
      <c r="AE18412">
        <f t="shared" si="287"/>
        <v>2014</v>
      </c>
    </row>
    <row r="18413" spans="1:31" x14ac:dyDescent="0.25">
      <c r="A18413" s="7">
        <v>18410</v>
      </c>
      <c r="B18413" s="8">
        <v>41908</v>
      </c>
      <c r="C18413" t="s">
        <v>3</v>
      </c>
      <c r="D18413" t="s">
        <v>786</v>
      </c>
      <c r="E18413" t="s">
        <v>9</v>
      </c>
      <c r="F18413" t="s">
        <v>904</v>
      </c>
      <c r="G18413" t="s">
        <v>870</v>
      </c>
      <c r="H18413" s="9" t="s">
        <v>3276</v>
      </c>
      <c r="I18413" t="s">
        <v>1454</v>
      </c>
      <c r="J18413" s="20">
        <v>26</v>
      </c>
      <c r="K18413" s="20" t="s">
        <v>9</v>
      </c>
      <c r="L18413" t="s">
        <v>1464</v>
      </c>
      <c r="M18413" s="20">
        <v>5.72</v>
      </c>
      <c r="N18413" s="20">
        <v>8.2800000000000011</v>
      </c>
      <c r="AE18413">
        <f t="shared" si="287"/>
        <v>2014</v>
      </c>
    </row>
    <row r="18414" spans="1:31" x14ac:dyDescent="0.25">
      <c r="A18414" s="7">
        <v>18411</v>
      </c>
      <c r="B18414" s="8">
        <v>41910</v>
      </c>
      <c r="C18414" t="s">
        <v>3</v>
      </c>
      <c r="D18414" t="s">
        <v>1003</v>
      </c>
      <c r="E18414" t="s">
        <v>9</v>
      </c>
      <c r="F18414" t="s">
        <v>997</v>
      </c>
      <c r="G18414" t="s">
        <v>861</v>
      </c>
      <c r="H18414" s="135" t="s">
        <v>2445</v>
      </c>
      <c r="I18414" t="s">
        <v>1454</v>
      </c>
      <c r="J18414" s="20">
        <v>20</v>
      </c>
      <c r="K18414" s="20" t="s">
        <v>1465</v>
      </c>
      <c r="L18414" t="s">
        <v>1466</v>
      </c>
      <c r="M18414" s="20">
        <v>5</v>
      </c>
      <c r="N18414" s="20">
        <v>5</v>
      </c>
      <c r="AE18414">
        <f t="shared" si="287"/>
        <v>2014</v>
      </c>
    </row>
    <row r="18415" spans="1:31" x14ac:dyDescent="0.25">
      <c r="A18415" s="7">
        <v>18412</v>
      </c>
      <c r="B18415" s="8">
        <v>41910</v>
      </c>
      <c r="C18415" t="s">
        <v>3</v>
      </c>
      <c r="D18415" t="s">
        <v>1192</v>
      </c>
      <c r="E18415" t="s">
        <v>9</v>
      </c>
      <c r="F18415" t="s">
        <v>1206</v>
      </c>
      <c r="G18415" t="s">
        <v>714</v>
      </c>
      <c r="H18415" s="135" t="s">
        <v>1496</v>
      </c>
      <c r="I18415" t="s">
        <v>1454</v>
      </c>
      <c r="J18415" s="20">
        <v>36</v>
      </c>
      <c r="K18415" s="20" t="s">
        <v>1465</v>
      </c>
      <c r="L18415" t="s">
        <v>1466</v>
      </c>
      <c r="M18415" s="20">
        <v>9</v>
      </c>
      <c r="N18415" s="20">
        <v>9</v>
      </c>
      <c r="AE18415">
        <f t="shared" si="287"/>
        <v>2014</v>
      </c>
    </row>
    <row r="18416" spans="1:31" x14ac:dyDescent="0.25">
      <c r="A18416" s="7">
        <v>18413</v>
      </c>
      <c r="B18416" s="8">
        <v>41910</v>
      </c>
      <c r="C18416" t="s">
        <v>3</v>
      </c>
      <c r="D18416" t="s">
        <v>577</v>
      </c>
      <c r="E18416" t="s">
        <v>9</v>
      </c>
      <c r="F18416" t="s">
        <v>908</v>
      </c>
      <c r="G18416" t="s">
        <v>648</v>
      </c>
      <c r="H18416" s="135" t="s">
        <v>1877</v>
      </c>
      <c r="I18416" t="s">
        <v>1454</v>
      </c>
      <c r="J18416" s="20">
        <v>6</v>
      </c>
      <c r="K18416" s="20" t="s">
        <v>1465</v>
      </c>
      <c r="L18416" t="s">
        <v>1466</v>
      </c>
      <c r="M18416" s="20">
        <v>1.5</v>
      </c>
      <c r="N18416" s="20">
        <v>1.5</v>
      </c>
      <c r="AE18416">
        <f t="shared" si="287"/>
        <v>2014</v>
      </c>
    </row>
    <row r="18417" spans="1:31" x14ac:dyDescent="0.25">
      <c r="A18417" s="7">
        <v>18414</v>
      </c>
      <c r="B18417" s="8">
        <v>41911</v>
      </c>
      <c r="C18417" t="s">
        <v>3</v>
      </c>
      <c r="D18417" t="s">
        <v>276</v>
      </c>
      <c r="E18417" t="s">
        <v>9</v>
      </c>
      <c r="F18417" t="s">
        <v>1167</v>
      </c>
      <c r="G18417" t="s">
        <v>648</v>
      </c>
      <c r="H18417" s="135" t="s">
        <v>1785</v>
      </c>
      <c r="I18417" t="s">
        <v>1454</v>
      </c>
      <c r="J18417" s="20">
        <v>10</v>
      </c>
      <c r="K18417" s="20" t="s">
        <v>3</v>
      </c>
      <c r="L18417" t="s">
        <v>1464</v>
      </c>
      <c r="M18417" s="20">
        <v>3.8</v>
      </c>
      <c r="N18417" s="20">
        <v>2.2000000000000002</v>
      </c>
      <c r="AE18417">
        <f t="shared" si="287"/>
        <v>2014</v>
      </c>
    </row>
    <row r="18418" spans="1:31" x14ac:dyDescent="0.25">
      <c r="A18418" s="7">
        <v>18415</v>
      </c>
      <c r="B18418" s="8">
        <v>41913</v>
      </c>
      <c r="C18418" t="s">
        <v>3</v>
      </c>
      <c r="D18418" t="s">
        <v>1020</v>
      </c>
      <c r="E18418" t="s">
        <v>9</v>
      </c>
      <c r="F18418" t="s">
        <v>727</v>
      </c>
      <c r="G18418" t="s">
        <v>895</v>
      </c>
      <c r="H18418" s="135" t="s">
        <v>2531</v>
      </c>
      <c r="I18418" t="s">
        <v>1454</v>
      </c>
      <c r="J18418" s="20">
        <v>15</v>
      </c>
      <c r="K18418" s="20" t="s">
        <v>3</v>
      </c>
      <c r="L18418" t="s">
        <v>1464</v>
      </c>
      <c r="M18418" s="20">
        <v>5.2</v>
      </c>
      <c r="N18418" s="20">
        <v>3.3</v>
      </c>
      <c r="AE18418">
        <f t="shared" si="287"/>
        <v>2014</v>
      </c>
    </row>
    <row r="18419" spans="1:31" x14ac:dyDescent="0.25">
      <c r="A18419" s="7">
        <v>18416</v>
      </c>
      <c r="B18419" s="8">
        <v>41915</v>
      </c>
      <c r="C18419" t="s">
        <v>3</v>
      </c>
      <c r="D18419" t="s">
        <v>1186</v>
      </c>
      <c r="E18419" t="s">
        <v>9</v>
      </c>
      <c r="F18419" t="s">
        <v>235</v>
      </c>
      <c r="G18419" t="s">
        <v>14</v>
      </c>
      <c r="H18419" s="135" t="s">
        <v>1507</v>
      </c>
      <c r="I18419" t="s">
        <v>1454</v>
      </c>
      <c r="J18419" s="20">
        <v>36</v>
      </c>
      <c r="K18419" s="20" t="s">
        <v>9</v>
      </c>
      <c r="L18419" t="s">
        <v>1464</v>
      </c>
      <c r="M18419" s="20">
        <v>7.92</v>
      </c>
      <c r="N18419" s="20">
        <v>11.08</v>
      </c>
      <c r="AE18419">
        <f t="shared" si="287"/>
        <v>2014</v>
      </c>
    </row>
    <row r="18420" spans="1:31" x14ac:dyDescent="0.25">
      <c r="A18420" s="7">
        <v>18417</v>
      </c>
      <c r="B18420" s="8">
        <v>41916</v>
      </c>
      <c r="C18420" t="s">
        <v>3</v>
      </c>
      <c r="D18420" t="s">
        <v>1192</v>
      </c>
      <c r="E18420" t="s">
        <v>9</v>
      </c>
      <c r="F18420" t="s">
        <v>1206</v>
      </c>
      <c r="G18420" t="s">
        <v>714</v>
      </c>
      <c r="H18420" s="135" t="s">
        <v>2093</v>
      </c>
      <c r="I18420" t="s">
        <v>1454</v>
      </c>
      <c r="J18420" s="20">
        <v>8</v>
      </c>
      <c r="K18420" s="20" t="s">
        <v>1465</v>
      </c>
      <c r="L18420" t="s">
        <v>1466</v>
      </c>
      <c r="M18420" s="20">
        <v>2</v>
      </c>
      <c r="N18420" s="20">
        <v>2</v>
      </c>
      <c r="AE18420">
        <f t="shared" si="287"/>
        <v>2014</v>
      </c>
    </row>
    <row r="18421" spans="1:31" x14ac:dyDescent="0.25">
      <c r="A18421" s="7">
        <v>18418</v>
      </c>
      <c r="B18421" s="8">
        <v>41916</v>
      </c>
      <c r="C18421" t="s">
        <v>3</v>
      </c>
      <c r="D18421" t="s">
        <v>856</v>
      </c>
      <c r="E18421" t="s">
        <v>9</v>
      </c>
      <c r="F18421" t="s">
        <v>1222</v>
      </c>
      <c r="G18421" t="s">
        <v>11</v>
      </c>
      <c r="H18421" s="135" t="s">
        <v>1509</v>
      </c>
      <c r="I18421" t="s">
        <v>1454</v>
      </c>
      <c r="J18421" s="20">
        <v>28</v>
      </c>
      <c r="K18421" s="20" t="s">
        <v>3</v>
      </c>
      <c r="L18421" t="s">
        <v>1464</v>
      </c>
      <c r="M18421" s="20">
        <v>8.84</v>
      </c>
      <c r="N18421" s="20">
        <v>6.16</v>
      </c>
      <c r="AE18421">
        <f t="shared" si="287"/>
        <v>2014</v>
      </c>
    </row>
    <row r="18422" spans="1:31" x14ac:dyDescent="0.25">
      <c r="A18422" s="7">
        <v>18419</v>
      </c>
      <c r="B18422" s="8">
        <v>41916</v>
      </c>
      <c r="C18422" t="s">
        <v>3</v>
      </c>
      <c r="D18422" t="s">
        <v>828</v>
      </c>
      <c r="E18422" t="s">
        <v>9</v>
      </c>
      <c r="F18422" t="s">
        <v>1223</v>
      </c>
      <c r="G18422" t="s">
        <v>648</v>
      </c>
      <c r="H18422" s="135" t="s">
        <v>3277</v>
      </c>
      <c r="I18422" t="s">
        <v>1458</v>
      </c>
      <c r="J18422" s="20">
        <v>16</v>
      </c>
      <c r="K18422" s="20" t="s">
        <v>1465</v>
      </c>
      <c r="L18422" t="s">
        <v>1466</v>
      </c>
      <c r="M18422" s="20">
        <v>10</v>
      </c>
      <c r="N18422" s="20">
        <v>30</v>
      </c>
      <c r="AE18422">
        <f t="shared" si="287"/>
        <v>2014</v>
      </c>
    </row>
    <row r="18423" spans="1:31" x14ac:dyDescent="0.25">
      <c r="A18423" s="7">
        <v>18420</v>
      </c>
      <c r="B18423" s="8">
        <v>41917</v>
      </c>
      <c r="C18423" t="s">
        <v>3</v>
      </c>
      <c r="D18423" t="s">
        <v>1199</v>
      </c>
      <c r="E18423" t="s">
        <v>9</v>
      </c>
      <c r="F18423" t="s">
        <v>1211</v>
      </c>
      <c r="G18423" t="s">
        <v>929</v>
      </c>
      <c r="H18423" s="135" t="s">
        <v>2662</v>
      </c>
      <c r="I18423" t="s">
        <v>1455</v>
      </c>
      <c r="J18423" s="20">
        <v>20</v>
      </c>
      <c r="K18423" s="20" t="s">
        <v>3</v>
      </c>
      <c r="L18423" t="s">
        <v>1464</v>
      </c>
      <c r="M18423" s="20">
        <v>3.3</v>
      </c>
      <c r="N18423" s="20">
        <v>2.2000000000000002</v>
      </c>
      <c r="AE18423">
        <f t="shared" si="287"/>
        <v>2014</v>
      </c>
    </row>
    <row r="18424" spans="1:31" x14ac:dyDescent="0.25">
      <c r="A18424" s="7">
        <v>18421</v>
      </c>
      <c r="B18424" s="8">
        <v>41919</v>
      </c>
      <c r="C18424" t="s">
        <v>3</v>
      </c>
      <c r="D18424" t="s">
        <v>1151</v>
      </c>
      <c r="E18424" t="s">
        <v>9</v>
      </c>
      <c r="F18424" t="s">
        <v>66</v>
      </c>
      <c r="G18424" t="s">
        <v>929</v>
      </c>
      <c r="H18424" s="135" t="s">
        <v>2767</v>
      </c>
      <c r="I18424" t="s">
        <v>1454</v>
      </c>
      <c r="J18424" s="20">
        <v>19</v>
      </c>
      <c r="K18424" s="20" t="s">
        <v>9</v>
      </c>
      <c r="L18424" t="s">
        <v>1464</v>
      </c>
      <c r="M18424" s="20">
        <v>4.18</v>
      </c>
      <c r="N18424" s="20">
        <v>6.32</v>
      </c>
      <c r="AE18424">
        <f t="shared" si="287"/>
        <v>2014</v>
      </c>
    </row>
    <row r="18425" spans="1:31" x14ac:dyDescent="0.25">
      <c r="A18425" s="7">
        <v>18422</v>
      </c>
      <c r="B18425" s="8">
        <v>41921</v>
      </c>
      <c r="C18425" t="s">
        <v>3</v>
      </c>
      <c r="D18425" t="s">
        <v>1192</v>
      </c>
      <c r="E18425" t="s">
        <v>9</v>
      </c>
      <c r="F18425" t="s">
        <v>1169</v>
      </c>
      <c r="G18425" t="s">
        <v>377</v>
      </c>
      <c r="H18425" s="135" t="s">
        <v>1496</v>
      </c>
      <c r="I18425" t="s">
        <v>1454</v>
      </c>
      <c r="J18425" s="20">
        <v>36</v>
      </c>
      <c r="K18425" s="20" t="s">
        <v>1465</v>
      </c>
      <c r="L18425" t="s">
        <v>1466</v>
      </c>
      <c r="M18425" s="20">
        <v>9</v>
      </c>
      <c r="N18425" s="20">
        <v>9</v>
      </c>
      <c r="AE18425">
        <f t="shared" si="287"/>
        <v>2014</v>
      </c>
    </row>
    <row r="18426" spans="1:31" x14ac:dyDescent="0.25">
      <c r="A18426" s="7">
        <v>18423</v>
      </c>
      <c r="B18426" s="8">
        <v>41923</v>
      </c>
      <c r="C18426" t="s">
        <v>3</v>
      </c>
      <c r="D18426" t="s">
        <v>856</v>
      </c>
      <c r="E18426" t="s">
        <v>9</v>
      </c>
      <c r="F18426" t="s">
        <v>733</v>
      </c>
      <c r="G18426" t="s">
        <v>11</v>
      </c>
      <c r="H18426" s="135" t="s">
        <v>1509</v>
      </c>
      <c r="I18426" t="s">
        <v>1454</v>
      </c>
      <c r="J18426" s="20">
        <v>24</v>
      </c>
      <c r="K18426" s="20" t="s">
        <v>3</v>
      </c>
      <c r="L18426" t="s">
        <v>1464</v>
      </c>
      <c r="M18426" s="20">
        <v>7.72</v>
      </c>
      <c r="N18426" s="20">
        <v>5.28</v>
      </c>
      <c r="AE18426">
        <f t="shared" si="287"/>
        <v>2014</v>
      </c>
    </row>
    <row r="18427" spans="1:31" x14ac:dyDescent="0.25">
      <c r="A18427" s="7">
        <v>18424</v>
      </c>
      <c r="B18427" s="8">
        <v>41923</v>
      </c>
      <c r="C18427" t="s">
        <v>3</v>
      </c>
      <c r="D18427" t="s">
        <v>787</v>
      </c>
      <c r="E18427" t="s">
        <v>9</v>
      </c>
      <c r="F18427" t="s">
        <v>791</v>
      </c>
      <c r="G18427" t="s">
        <v>1170</v>
      </c>
      <c r="H18427" s="135" t="s">
        <v>1496</v>
      </c>
      <c r="I18427" t="s">
        <v>1455</v>
      </c>
      <c r="J18427" s="20">
        <v>28</v>
      </c>
      <c r="K18427" s="20" t="s">
        <v>9</v>
      </c>
      <c r="L18427" t="s">
        <v>1464</v>
      </c>
      <c r="M18427" s="20">
        <v>3.08</v>
      </c>
      <c r="N18427" s="20">
        <v>4.42</v>
      </c>
      <c r="AE18427">
        <f t="shared" si="287"/>
        <v>2014</v>
      </c>
    </row>
    <row r="18428" spans="1:31" x14ac:dyDescent="0.25">
      <c r="A18428" s="7">
        <v>18425</v>
      </c>
      <c r="B18428" s="8">
        <v>41924</v>
      </c>
      <c r="C18428" t="s">
        <v>3</v>
      </c>
      <c r="D18428" t="s">
        <v>1192</v>
      </c>
      <c r="E18428" t="s">
        <v>9</v>
      </c>
      <c r="F18428" t="s">
        <v>1193</v>
      </c>
      <c r="G18428" t="s">
        <v>895</v>
      </c>
      <c r="H18428" s="135" t="s">
        <v>1496</v>
      </c>
      <c r="I18428" t="s">
        <v>1454</v>
      </c>
      <c r="J18428" s="20">
        <v>21</v>
      </c>
      <c r="K18428" s="20" t="s">
        <v>3</v>
      </c>
      <c r="L18428" t="s">
        <v>1464</v>
      </c>
      <c r="M18428" s="20">
        <v>6.88</v>
      </c>
      <c r="N18428" s="20">
        <v>4.62</v>
      </c>
      <c r="AE18428">
        <f t="shared" si="287"/>
        <v>2014</v>
      </c>
    </row>
    <row r="18429" spans="1:31" x14ac:dyDescent="0.25">
      <c r="A18429" s="7">
        <v>18426</v>
      </c>
      <c r="B18429" s="8">
        <v>41926</v>
      </c>
      <c r="C18429" t="s">
        <v>3</v>
      </c>
      <c r="D18429" t="s">
        <v>1151</v>
      </c>
      <c r="E18429" t="s">
        <v>9</v>
      </c>
      <c r="F18429" t="s">
        <v>66</v>
      </c>
      <c r="G18429" t="s">
        <v>929</v>
      </c>
      <c r="H18429" s="135" t="s">
        <v>2672</v>
      </c>
      <c r="I18429" t="s">
        <v>1454</v>
      </c>
      <c r="J18429" s="20">
        <v>21</v>
      </c>
      <c r="K18429" s="20" t="s">
        <v>9</v>
      </c>
      <c r="L18429" t="s">
        <v>1463</v>
      </c>
      <c r="M18429" s="20">
        <v>5.04</v>
      </c>
      <c r="N18429" s="20">
        <v>6.46</v>
      </c>
      <c r="AE18429">
        <f t="shared" si="287"/>
        <v>2014</v>
      </c>
    </row>
    <row r="18430" spans="1:31" x14ac:dyDescent="0.25">
      <c r="A18430" s="7">
        <v>18427</v>
      </c>
      <c r="B18430" s="8">
        <v>41926</v>
      </c>
      <c r="C18430" t="s">
        <v>3</v>
      </c>
      <c r="D18430" t="s">
        <v>1113</v>
      </c>
      <c r="E18430" t="s">
        <v>9</v>
      </c>
      <c r="F18430" t="s">
        <v>1224</v>
      </c>
      <c r="G18430" t="s">
        <v>1225</v>
      </c>
      <c r="H18430" s="9" t="s">
        <v>3278</v>
      </c>
      <c r="I18430" t="s">
        <v>1458</v>
      </c>
      <c r="J18430" s="20">
        <v>20</v>
      </c>
      <c r="K18430" s="20" t="s">
        <v>9</v>
      </c>
      <c r="L18430" t="s">
        <v>1464</v>
      </c>
      <c r="M18430" s="20">
        <v>10</v>
      </c>
      <c r="N18430" s="20">
        <v>30</v>
      </c>
      <c r="AE18430">
        <f t="shared" si="287"/>
        <v>2014</v>
      </c>
    </row>
    <row r="18431" spans="1:31" x14ac:dyDescent="0.25">
      <c r="A18431" s="7">
        <v>18428</v>
      </c>
      <c r="B18431" s="8">
        <v>41926</v>
      </c>
      <c r="C18431" t="s">
        <v>3</v>
      </c>
      <c r="D18431" t="s">
        <v>1192</v>
      </c>
      <c r="E18431" t="s">
        <v>9</v>
      </c>
      <c r="F18431" t="s">
        <v>1206</v>
      </c>
      <c r="G18431" t="s">
        <v>732</v>
      </c>
      <c r="H18431" s="135" t="s">
        <v>1496</v>
      </c>
      <c r="I18431" t="s">
        <v>1454</v>
      </c>
      <c r="J18431" s="20">
        <v>18</v>
      </c>
      <c r="K18431" s="20" t="s">
        <v>3</v>
      </c>
      <c r="L18431" t="s">
        <v>1464</v>
      </c>
      <c r="M18431" s="20">
        <v>6.04</v>
      </c>
      <c r="N18431" s="20">
        <v>3.96</v>
      </c>
      <c r="AE18431">
        <f t="shared" si="287"/>
        <v>2014</v>
      </c>
    </row>
    <row r="18432" spans="1:31" x14ac:dyDescent="0.25">
      <c r="A18432" s="7">
        <v>18429</v>
      </c>
      <c r="B18432" s="8">
        <v>41927</v>
      </c>
      <c r="C18432" t="s">
        <v>3</v>
      </c>
      <c r="D18432" t="s">
        <v>577</v>
      </c>
      <c r="E18432" t="s">
        <v>9</v>
      </c>
      <c r="F18432" t="s">
        <v>908</v>
      </c>
      <c r="G18432" t="s">
        <v>648</v>
      </c>
      <c r="H18432" s="135" t="s">
        <v>1885</v>
      </c>
      <c r="I18432" t="s">
        <v>1454</v>
      </c>
      <c r="J18432" s="20">
        <v>5</v>
      </c>
      <c r="K18432" s="20" t="s">
        <v>3</v>
      </c>
      <c r="L18432" t="s">
        <v>1463</v>
      </c>
      <c r="M18432" s="20">
        <v>2.2999999999999998</v>
      </c>
      <c r="N18432" s="20">
        <v>1.2</v>
      </c>
      <c r="AE18432">
        <f t="shared" si="287"/>
        <v>2014</v>
      </c>
    </row>
    <row r="18433" spans="1:31" x14ac:dyDescent="0.25">
      <c r="A18433" s="7">
        <v>18430</v>
      </c>
      <c r="B18433" s="8">
        <v>41928</v>
      </c>
      <c r="C18433" t="s">
        <v>3</v>
      </c>
      <c r="D18433" t="s">
        <v>1192</v>
      </c>
      <c r="E18433" t="s">
        <v>9</v>
      </c>
      <c r="F18433" t="s">
        <v>1167</v>
      </c>
      <c r="G18433" t="s">
        <v>714</v>
      </c>
      <c r="H18433" s="135" t="s">
        <v>2093</v>
      </c>
      <c r="I18433" t="s">
        <v>1454</v>
      </c>
      <c r="J18433" s="20">
        <v>19</v>
      </c>
      <c r="K18433" s="20" t="s">
        <v>1465</v>
      </c>
      <c r="L18433" t="s">
        <v>1466</v>
      </c>
      <c r="M18433" s="20">
        <v>4.75</v>
      </c>
      <c r="N18433" s="20">
        <v>4.75</v>
      </c>
      <c r="AE18433">
        <f t="shared" si="287"/>
        <v>2014</v>
      </c>
    </row>
    <row r="18434" spans="1:31" x14ac:dyDescent="0.25">
      <c r="A18434" s="7">
        <v>18431</v>
      </c>
      <c r="B18434" s="8">
        <v>41928</v>
      </c>
      <c r="C18434" t="s">
        <v>3</v>
      </c>
      <c r="D18434" t="s">
        <v>1192</v>
      </c>
      <c r="E18434" t="s">
        <v>9</v>
      </c>
      <c r="F18434" t="s">
        <v>1169</v>
      </c>
      <c r="G18434" t="s">
        <v>377</v>
      </c>
      <c r="H18434" s="135" t="s">
        <v>1496</v>
      </c>
      <c r="I18434" t="s">
        <v>1454</v>
      </c>
      <c r="J18434" s="20">
        <v>27</v>
      </c>
      <c r="K18434" s="20" t="s">
        <v>1465</v>
      </c>
      <c r="L18434" t="s">
        <v>1466</v>
      </c>
      <c r="M18434" s="20">
        <v>6.75</v>
      </c>
      <c r="N18434" s="20">
        <v>6.75</v>
      </c>
      <c r="AE18434">
        <f t="shared" si="287"/>
        <v>2014</v>
      </c>
    </row>
    <row r="18435" spans="1:31" x14ac:dyDescent="0.25">
      <c r="A18435" s="7">
        <v>18432</v>
      </c>
      <c r="B18435" s="8">
        <v>41928</v>
      </c>
      <c r="C18435" t="s">
        <v>3</v>
      </c>
      <c r="D18435" t="s">
        <v>856</v>
      </c>
      <c r="E18435" t="s">
        <v>9</v>
      </c>
      <c r="F18435" t="s">
        <v>1222</v>
      </c>
      <c r="G18435" t="s">
        <v>11</v>
      </c>
      <c r="H18435" s="135" t="s">
        <v>1505</v>
      </c>
      <c r="I18435" t="s">
        <v>1454</v>
      </c>
      <c r="J18435" s="20">
        <v>19</v>
      </c>
      <c r="K18435" s="20" t="s">
        <v>3</v>
      </c>
      <c r="L18435" t="s">
        <v>1464</v>
      </c>
      <c r="M18435" s="20">
        <v>6.32</v>
      </c>
      <c r="N18435" s="20">
        <v>4.18</v>
      </c>
      <c r="AE18435">
        <f t="shared" si="287"/>
        <v>2014</v>
      </c>
    </row>
    <row r="18436" spans="1:31" x14ac:dyDescent="0.25">
      <c r="A18436" s="7">
        <v>18433</v>
      </c>
      <c r="B18436" s="8">
        <v>41929</v>
      </c>
      <c r="C18436" t="s">
        <v>3</v>
      </c>
      <c r="D18436" t="s">
        <v>787</v>
      </c>
      <c r="E18436" t="s">
        <v>9</v>
      </c>
      <c r="F18436" t="s">
        <v>1210</v>
      </c>
      <c r="G18436" t="s">
        <v>569</v>
      </c>
      <c r="H18436" s="135" t="s">
        <v>2139</v>
      </c>
      <c r="I18436" t="s">
        <v>1454</v>
      </c>
      <c r="J18436" s="20">
        <v>9</v>
      </c>
      <c r="K18436" s="20" t="s">
        <v>9</v>
      </c>
      <c r="L18436" t="s">
        <v>1464</v>
      </c>
      <c r="M18436" s="20">
        <v>1.98</v>
      </c>
      <c r="N18436" s="20">
        <v>3.52</v>
      </c>
      <c r="AE18436">
        <f t="shared" ref="AE18436:AE18499" si="288">YEAR(B18436)</f>
        <v>2014</v>
      </c>
    </row>
    <row r="18437" spans="1:31" x14ac:dyDescent="0.25">
      <c r="A18437" s="7">
        <v>18434</v>
      </c>
      <c r="B18437" s="8">
        <v>41931</v>
      </c>
      <c r="C18437" t="s">
        <v>3</v>
      </c>
      <c r="D18437" t="s">
        <v>943</v>
      </c>
      <c r="E18437" t="s">
        <v>9</v>
      </c>
      <c r="F18437" t="s">
        <v>1199</v>
      </c>
      <c r="G18437" t="s">
        <v>929</v>
      </c>
      <c r="H18437" s="9" t="s">
        <v>2725</v>
      </c>
      <c r="I18437" t="s">
        <v>1454</v>
      </c>
      <c r="J18437" s="20">
        <v>45</v>
      </c>
      <c r="K18437" s="20" t="s">
        <v>9</v>
      </c>
      <c r="L18437" t="s">
        <v>1463</v>
      </c>
      <c r="M18437" s="20">
        <v>10.8</v>
      </c>
      <c r="N18437" s="20">
        <v>12.7</v>
      </c>
      <c r="AE18437">
        <f t="shared" si="288"/>
        <v>2014</v>
      </c>
    </row>
    <row r="18438" spans="1:31" x14ac:dyDescent="0.25">
      <c r="A18438" s="7">
        <v>18435</v>
      </c>
      <c r="B18438" s="8">
        <v>41931</v>
      </c>
      <c r="C18438" t="s">
        <v>3</v>
      </c>
      <c r="D18438" t="s">
        <v>542</v>
      </c>
      <c r="E18438" t="s">
        <v>9</v>
      </c>
      <c r="F18438" t="s">
        <v>902</v>
      </c>
      <c r="G18438" t="s">
        <v>929</v>
      </c>
      <c r="H18438" s="135" t="s">
        <v>2700</v>
      </c>
      <c r="I18438" t="s">
        <v>1454</v>
      </c>
      <c r="J18438" s="20">
        <v>15</v>
      </c>
      <c r="K18438" s="20" t="s">
        <v>1465</v>
      </c>
      <c r="L18438" t="s">
        <v>1466</v>
      </c>
      <c r="M18438" s="20">
        <v>3.75</v>
      </c>
      <c r="N18438" s="20">
        <v>3.75</v>
      </c>
      <c r="AE18438">
        <f t="shared" si="288"/>
        <v>2014</v>
      </c>
    </row>
    <row r="18439" spans="1:31" x14ac:dyDescent="0.25">
      <c r="A18439" s="7">
        <v>18436</v>
      </c>
      <c r="B18439" s="8">
        <v>41933</v>
      </c>
      <c r="C18439" t="s">
        <v>3</v>
      </c>
      <c r="D18439" t="s">
        <v>1123</v>
      </c>
      <c r="E18439" t="s">
        <v>9</v>
      </c>
      <c r="F18439" t="s">
        <v>375</v>
      </c>
      <c r="G18439" t="s">
        <v>1016</v>
      </c>
      <c r="H18439" s="135" t="s">
        <v>2871</v>
      </c>
      <c r="I18439" t="s">
        <v>1454</v>
      </c>
      <c r="J18439" s="20">
        <v>22</v>
      </c>
      <c r="K18439" s="20" t="s">
        <v>3</v>
      </c>
      <c r="L18439" t="s">
        <v>1464</v>
      </c>
      <c r="M18439" s="20">
        <v>7.16</v>
      </c>
      <c r="N18439" s="20">
        <v>4.84</v>
      </c>
      <c r="AE18439">
        <f t="shared" si="288"/>
        <v>2014</v>
      </c>
    </row>
    <row r="18440" spans="1:31" x14ac:dyDescent="0.25">
      <c r="A18440" s="7">
        <v>18437</v>
      </c>
      <c r="B18440" s="8">
        <v>41934</v>
      </c>
      <c r="C18440" t="s">
        <v>3</v>
      </c>
      <c r="D18440" t="s">
        <v>1151</v>
      </c>
      <c r="E18440" t="s">
        <v>9</v>
      </c>
      <c r="F18440" t="s">
        <v>66</v>
      </c>
      <c r="G18440" t="s">
        <v>929</v>
      </c>
      <c r="H18440" s="135" t="s">
        <v>2744</v>
      </c>
      <c r="I18440" t="s">
        <v>1454</v>
      </c>
      <c r="J18440" s="20">
        <v>27</v>
      </c>
      <c r="K18440" s="20" t="s">
        <v>9</v>
      </c>
      <c r="L18440" t="s">
        <v>1464</v>
      </c>
      <c r="M18440" s="20">
        <v>5.9399999999999995</v>
      </c>
      <c r="N18440" s="20">
        <v>8.56</v>
      </c>
      <c r="AE18440">
        <f t="shared" si="288"/>
        <v>2014</v>
      </c>
    </row>
    <row r="18441" spans="1:31" x14ac:dyDescent="0.25">
      <c r="A18441" s="7">
        <v>18438</v>
      </c>
      <c r="B18441" s="8">
        <v>41935</v>
      </c>
      <c r="C18441" t="s">
        <v>3</v>
      </c>
      <c r="D18441" t="s">
        <v>104</v>
      </c>
      <c r="E18441" t="s">
        <v>9</v>
      </c>
      <c r="F18441" t="s">
        <v>727</v>
      </c>
      <c r="G18441" t="s">
        <v>870</v>
      </c>
      <c r="H18441" s="135" t="s">
        <v>2467</v>
      </c>
      <c r="I18441" t="s">
        <v>1454</v>
      </c>
      <c r="J18441" s="20">
        <v>17</v>
      </c>
      <c r="K18441" s="20" t="s">
        <v>9</v>
      </c>
      <c r="L18441" t="s">
        <v>1464</v>
      </c>
      <c r="M18441" s="20">
        <v>3.74</v>
      </c>
      <c r="N18441" s="20">
        <v>5.76</v>
      </c>
      <c r="AE18441">
        <f t="shared" si="288"/>
        <v>2014</v>
      </c>
    </row>
    <row r="18442" spans="1:31" x14ac:dyDescent="0.25">
      <c r="A18442" s="7">
        <v>18439</v>
      </c>
      <c r="B18442" s="8">
        <v>41935</v>
      </c>
      <c r="C18442" t="s">
        <v>3</v>
      </c>
      <c r="D18442" t="s">
        <v>1151</v>
      </c>
      <c r="E18442" t="s">
        <v>9</v>
      </c>
      <c r="F18442" t="s">
        <v>66</v>
      </c>
      <c r="G18442" t="s">
        <v>929</v>
      </c>
      <c r="H18442" s="135" t="s">
        <v>2825</v>
      </c>
      <c r="I18442" t="s">
        <v>1454</v>
      </c>
      <c r="J18442" s="20">
        <v>30</v>
      </c>
      <c r="K18442" s="20" t="s">
        <v>9</v>
      </c>
      <c r="L18442" t="s">
        <v>1463</v>
      </c>
      <c r="M18442" s="20">
        <v>7.2</v>
      </c>
      <c r="N18442" s="20">
        <v>8.8000000000000007</v>
      </c>
      <c r="AE18442">
        <f t="shared" si="288"/>
        <v>2014</v>
      </c>
    </row>
    <row r="18443" spans="1:31" x14ac:dyDescent="0.25">
      <c r="A18443" s="7">
        <v>18440</v>
      </c>
      <c r="B18443" s="8">
        <v>41935</v>
      </c>
      <c r="C18443" t="s">
        <v>3</v>
      </c>
      <c r="D18443" t="s">
        <v>1213</v>
      </c>
      <c r="E18443" t="s">
        <v>9</v>
      </c>
      <c r="F18443" t="s">
        <v>1159</v>
      </c>
      <c r="G18443" t="s">
        <v>569</v>
      </c>
      <c r="H18443" s="9" t="s">
        <v>2165</v>
      </c>
      <c r="I18443" t="s">
        <v>1454</v>
      </c>
      <c r="J18443" s="20">
        <v>23</v>
      </c>
      <c r="K18443" s="20" t="s">
        <v>9</v>
      </c>
      <c r="L18443" t="s">
        <v>1463</v>
      </c>
      <c r="M18443" s="20">
        <v>5.52</v>
      </c>
      <c r="N18443" s="20">
        <v>6.98</v>
      </c>
      <c r="AE18443">
        <f t="shared" si="288"/>
        <v>2014</v>
      </c>
    </row>
    <row r="18444" spans="1:31" x14ac:dyDescent="0.25">
      <c r="A18444" s="7">
        <v>18441</v>
      </c>
      <c r="B18444" s="8">
        <v>41938</v>
      </c>
      <c r="C18444" t="s">
        <v>3</v>
      </c>
      <c r="D18444" t="s">
        <v>943</v>
      </c>
      <c r="E18444" t="s">
        <v>9</v>
      </c>
      <c r="F18444" t="s">
        <v>667</v>
      </c>
      <c r="G18444" t="s">
        <v>648</v>
      </c>
      <c r="H18444" s="135" t="s">
        <v>2041</v>
      </c>
      <c r="I18444" t="s">
        <v>1454</v>
      </c>
      <c r="J18444" s="20">
        <v>46</v>
      </c>
      <c r="K18444" s="20" t="s">
        <v>9</v>
      </c>
      <c r="L18444" t="s">
        <v>1464</v>
      </c>
      <c r="M18444" s="20">
        <v>10.120000000000001</v>
      </c>
      <c r="N18444" s="20">
        <v>13.879999999999999</v>
      </c>
      <c r="AE18444">
        <f t="shared" si="288"/>
        <v>2014</v>
      </c>
    </row>
    <row r="18445" spans="1:31" x14ac:dyDescent="0.25">
      <c r="A18445" s="7">
        <v>18442</v>
      </c>
      <c r="B18445" s="8">
        <v>41938</v>
      </c>
      <c r="C18445" t="s">
        <v>3</v>
      </c>
      <c r="D18445" t="s">
        <v>1157</v>
      </c>
      <c r="E18445" t="s">
        <v>9</v>
      </c>
      <c r="F18445" t="s">
        <v>687</v>
      </c>
      <c r="G18445" t="s">
        <v>648</v>
      </c>
      <c r="H18445" s="136" t="s">
        <v>1496</v>
      </c>
      <c r="I18445" t="s">
        <v>1454</v>
      </c>
      <c r="J18445" s="20">
        <v>23</v>
      </c>
      <c r="K18445" s="20" t="s">
        <v>3</v>
      </c>
      <c r="L18445" t="s">
        <v>1463</v>
      </c>
      <c r="M18445" s="20">
        <v>6.98</v>
      </c>
      <c r="N18445" s="20">
        <v>5.52</v>
      </c>
      <c r="AE18445">
        <f t="shared" si="288"/>
        <v>2014</v>
      </c>
    </row>
    <row r="18446" spans="1:31" x14ac:dyDescent="0.25">
      <c r="A18446" s="7">
        <v>18443</v>
      </c>
      <c r="B18446" s="8">
        <v>41938</v>
      </c>
      <c r="C18446" t="s">
        <v>3</v>
      </c>
      <c r="D18446" t="s">
        <v>543</v>
      </c>
      <c r="E18446" t="s">
        <v>9</v>
      </c>
      <c r="F18446" t="s">
        <v>521</v>
      </c>
      <c r="G18446" t="s">
        <v>1170</v>
      </c>
      <c r="H18446" s="136" t="s">
        <v>3273</v>
      </c>
      <c r="I18446" t="s">
        <v>1454</v>
      </c>
      <c r="J18446" s="20">
        <v>31</v>
      </c>
      <c r="K18446" s="20" t="s">
        <v>9</v>
      </c>
      <c r="L18446" t="s">
        <v>1464</v>
      </c>
      <c r="M18446" s="20">
        <v>6.82</v>
      </c>
      <c r="N18446" s="20">
        <v>9.68</v>
      </c>
      <c r="AE18446">
        <f t="shared" si="288"/>
        <v>2014</v>
      </c>
    </row>
    <row r="18447" spans="1:31" x14ac:dyDescent="0.25">
      <c r="A18447" s="7">
        <v>18444</v>
      </c>
      <c r="B18447" s="8">
        <v>41938</v>
      </c>
      <c r="C18447" t="s">
        <v>3</v>
      </c>
      <c r="D18447" t="s">
        <v>543</v>
      </c>
      <c r="E18447" t="s">
        <v>9</v>
      </c>
      <c r="F18447" t="s">
        <v>521</v>
      </c>
      <c r="G18447" t="s">
        <v>1170</v>
      </c>
      <c r="H18447" s="135" t="s">
        <v>3189</v>
      </c>
      <c r="I18447" t="s">
        <v>1454</v>
      </c>
      <c r="J18447" s="20">
        <v>28</v>
      </c>
      <c r="K18447" s="20" t="s">
        <v>3</v>
      </c>
      <c r="L18447" t="s">
        <v>1464</v>
      </c>
      <c r="M18447" s="20">
        <v>8.84</v>
      </c>
      <c r="N18447" s="20">
        <v>6.16</v>
      </c>
      <c r="AE18447">
        <f t="shared" si="288"/>
        <v>2014</v>
      </c>
    </row>
    <row r="18448" spans="1:31" x14ac:dyDescent="0.25">
      <c r="A18448" s="7">
        <v>18445</v>
      </c>
      <c r="B18448" s="8">
        <v>41939</v>
      </c>
      <c r="C18448" t="s">
        <v>3</v>
      </c>
      <c r="D18448" t="s">
        <v>1123</v>
      </c>
      <c r="E18448" t="s">
        <v>9</v>
      </c>
      <c r="F18448" t="s">
        <v>812</v>
      </c>
      <c r="G18448" t="s">
        <v>648</v>
      </c>
      <c r="H18448" s="9" t="s">
        <v>3279</v>
      </c>
      <c r="I18448" t="s">
        <v>1456</v>
      </c>
      <c r="J18448" s="20">
        <v>66</v>
      </c>
      <c r="K18448" s="20" t="s">
        <v>3</v>
      </c>
      <c r="L18448" t="s">
        <v>1464</v>
      </c>
      <c r="M18448" s="20">
        <v>19.48</v>
      </c>
      <c r="N18448" s="20">
        <v>14.52</v>
      </c>
      <c r="O18448" t="s">
        <v>3</v>
      </c>
      <c r="P18448" s="13" t="s">
        <v>518</v>
      </c>
      <c r="Q18448" t="s">
        <v>3</v>
      </c>
      <c r="R18448" t="s">
        <v>1085</v>
      </c>
      <c r="S18448" t="s">
        <v>3</v>
      </c>
      <c r="T18448" t="s">
        <v>1096</v>
      </c>
      <c r="U18448" t="s">
        <v>9</v>
      </c>
      <c r="V18448" t="s">
        <v>266</v>
      </c>
      <c r="W18448" t="s">
        <v>9</v>
      </c>
      <c r="X18448" t="s">
        <v>1169</v>
      </c>
      <c r="Y18448" t="s">
        <v>9</v>
      </c>
      <c r="Z18448" t="s">
        <v>1017</v>
      </c>
      <c r="AA18448" t="s">
        <v>1465</v>
      </c>
      <c r="AC18448" t="s">
        <v>1465</v>
      </c>
      <c r="AE18448">
        <f t="shared" si="288"/>
        <v>2014</v>
      </c>
    </row>
    <row r="18449" spans="1:31" x14ac:dyDescent="0.25">
      <c r="A18449" s="7">
        <v>18446</v>
      </c>
      <c r="B18449" s="8">
        <v>41940</v>
      </c>
      <c r="C18449" t="s">
        <v>3</v>
      </c>
      <c r="D18449" t="s">
        <v>810</v>
      </c>
      <c r="E18449" t="s">
        <v>9</v>
      </c>
      <c r="F18449" t="s">
        <v>543</v>
      </c>
      <c r="G18449" t="s">
        <v>1170</v>
      </c>
      <c r="H18449" s="135" t="s">
        <v>1496</v>
      </c>
      <c r="I18449" t="s">
        <v>1454</v>
      </c>
      <c r="J18449" s="20">
        <v>23</v>
      </c>
      <c r="K18449" s="20" t="s">
        <v>3</v>
      </c>
      <c r="L18449" t="s">
        <v>1464</v>
      </c>
      <c r="M18449" s="20">
        <v>7.4399999999999995</v>
      </c>
      <c r="N18449" s="20">
        <v>5.0600000000000005</v>
      </c>
      <c r="AE18449">
        <f t="shared" si="288"/>
        <v>2014</v>
      </c>
    </row>
    <row r="18450" spans="1:31" x14ac:dyDescent="0.25">
      <c r="A18450" s="7">
        <v>18447</v>
      </c>
      <c r="B18450" s="8">
        <v>41941</v>
      </c>
      <c r="C18450" t="s">
        <v>3</v>
      </c>
      <c r="D18450" t="s">
        <v>542</v>
      </c>
      <c r="E18450" t="s">
        <v>9</v>
      </c>
      <c r="F18450" t="s">
        <v>902</v>
      </c>
      <c r="G18450" t="s">
        <v>929</v>
      </c>
      <c r="H18450" s="9" t="s">
        <v>2725</v>
      </c>
      <c r="I18450" t="s">
        <v>1454</v>
      </c>
      <c r="J18450" s="20">
        <v>45</v>
      </c>
      <c r="K18450" s="20" t="s">
        <v>9</v>
      </c>
      <c r="L18450" t="s">
        <v>1463</v>
      </c>
      <c r="M18450" s="20">
        <v>10.8</v>
      </c>
      <c r="N18450" s="20">
        <v>12.7</v>
      </c>
      <c r="AE18450">
        <f t="shared" si="288"/>
        <v>2014</v>
      </c>
    </row>
    <row r="18451" spans="1:31" x14ac:dyDescent="0.25">
      <c r="A18451" s="7">
        <v>18448</v>
      </c>
      <c r="B18451" s="8">
        <v>41942</v>
      </c>
      <c r="C18451" t="s">
        <v>3</v>
      </c>
      <c r="D18451" t="s">
        <v>1192</v>
      </c>
      <c r="E18451" t="s">
        <v>9</v>
      </c>
      <c r="F18451" t="s">
        <v>1193</v>
      </c>
      <c r="G18451" t="s">
        <v>648</v>
      </c>
      <c r="H18451" s="136" t="s">
        <v>1496</v>
      </c>
      <c r="I18451" t="s">
        <v>1454</v>
      </c>
      <c r="J18451" s="20">
        <v>47</v>
      </c>
      <c r="K18451" s="20" t="s">
        <v>1465</v>
      </c>
      <c r="L18451" t="s">
        <v>1466</v>
      </c>
      <c r="M18451" s="20">
        <v>11.75</v>
      </c>
      <c r="N18451" s="20">
        <v>11.75</v>
      </c>
      <c r="AE18451">
        <f t="shared" si="288"/>
        <v>2014</v>
      </c>
    </row>
    <row r="18452" spans="1:31" x14ac:dyDescent="0.25">
      <c r="A18452" s="7">
        <v>18449</v>
      </c>
      <c r="B18452" s="8">
        <v>41943</v>
      </c>
      <c r="C18452" t="s">
        <v>3</v>
      </c>
      <c r="D18452" t="s">
        <v>1151</v>
      </c>
      <c r="E18452" t="s">
        <v>9</v>
      </c>
      <c r="F18452" t="s">
        <v>66</v>
      </c>
      <c r="G18452" t="s">
        <v>1016</v>
      </c>
      <c r="H18452" s="9" t="s">
        <v>2861</v>
      </c>
      <c r="I18452" t="s">
        <v>1454</v>
      </c>
      <c r="J18452" s="20">
        <v>41</v>
      </c>
      <c r="K18452" s="20" t="s">
        <v>9</v>
      </c>
      <c r="L18452" t="s">
        <v>1464</v>
      </c>
      <c r="M18452" s="20">
        <v>9.02</v>
      </c>
      <c r="N18452" s="20">
        <v>12.48</v>
      </c>
      <c r="AE18452">
        <f t="shared" si="288"/>
        <v>2014</v>
      </c>
    </row>
    <row r="18453" spans="1:31" x14ac:dyDescent="0.25">
      <c r="A18453" s="7">
        <v>18450</v>
      </c>
      <c r="B18453" s="8">
        <v>41944</v>
      </c>
      <c r="C18453" t="s">
        <v>3</v>
      </c>
      <c r="D18453" t="s">
        <v>1155</v>
      </c>
      <c r="E18453" t="s">
        <v>9</v>
      </c>
      <c r="F18453" t="s">
        <v>667</v>
      </c>
      <c r="G18453" t="s">
        <v>648</v>
      </c>
      <c r="H18453" s="136" t="s">
        <v>2019</v>
      </c>
      <c r="I18453" t="s">
        <v>1454</v>
      </c>
      <c r="J18453" s="20">
        <v>13</v>
      </c>
      <c r="K18453" s="20" t="s">
        <v>1465</v>
      </c>
      <c r="L18453" t="s">
        <v>1466</v>
      </c>
      <c r="M18453" s="20">
        <v>3.25</v>
      </c>
      <c r="N18453" s="20">
        <v>3.25</v>
      </c>
      <c r="AE18453">
        <f t="shared" si="288"/>
        <v>2014</v>
      </c>
    </row>
    <row r="18454" spans="1:31" x14ac:dyDescent="0.25">
      <c r="A18454" s="7">
        <v>18451</v>
      </c>
      <c r="B18454" s="8">
        <v>41944</v>
      </c>
      <c r="C18454" t="s">
        <v>3</v>
      </c>
      <c r="D18454" t="s">
        <v>1157</v>
      </c>
      <c r="E18454" t="s">
        <v>9</v>
      </c>
      <c r="F18454" t="s">
        <v>1199</v>
      </c>
      <c r="G18454" t="s">
        <v>895</v>
      </c>
      <c r="H18454" s="135" t="s">
        <v>2538</v>
      </c>
      <c r="I18454" t="s">
        <v>1454</v>
      </c>
      <c r="J18454" s="20">
        <v>31</v>
      </c>
      <c r="K18454" s="20" t="s">
        <v>9</v>
      </c>
      <c r="L18454" t="s">
        <v>1464</v>
      </c>
      <c r="M18454" s="20">
        <v>6.82</v>
      </c>
      <c r="N18454" s="20">
        <v>9.68</v>
      </c>
      <c r="AE18454">
        <f t="shared" si="288"/>
        <v>2014</v>
      </c>
    </row>
    <row r="18455" spans="1:31" x14ac:dyDescent="0.25">
      <c r="A18455" s="7">
        <v>18452</v>
      </c>
      <c r="B18455" s="8">
        <v>41944</v>
      </c>
      <c r="C18455" t="s">
        <v>3</v>
      </c>
      <c r="D18455" t="s">
        <v>1151</v>
      </c>
      <c r="E18455" t="s">
        <v>9</v>
      </c>
      <c r="F18455" t="s">
        <v>285</v>
      </c>
      <c r="G18455" t="s">
        <v>870</v>
      </c>
      <c r="H18455" s="136" t="s">
        <v>2795</v>
      </c>
      <c r="I18455" t="s">
        <v>1454</v>
      </c>
      <c r="J18455" s="20">
        <v>19</v>
      </c>
      <c r="K18455" s="20" t="s">
        <v>9</v>
      </c>
      <c r="L18455" t="s">
        <v>1464</v>
      </c>
      <c r="M18455" s="20">
        <v>4.18</v>
      </c>
      <c r="N18455" s="20">
        <v>6.32</v>
      </c>
      <c r="AE18455">
        <f t="shared" si="288"/>
        <v>2014</v>
      </c>
    </row>
    <row r="18456" spans="1:31" x14ac:dyDescent="0.25">
      <c r="A18456" s="7">
        <v>18453</v>
      </c>
      <c r="B18456" s="8">
        <v>41945</v>
      </c>
      <c r="C18456" t="s">
        <v>3</v>
      </c>
      <c r="D18456" t="s">
        <v>276</v>
      </c>
      <c r="E18456" t="s">
        <v>9</v>
      </c>
      <c r="F18456" t="s">
        <v>1167</v>
      </c>
      <c r="G18456" t="s">
        <v>648</v>
      </c>
      <c r="H18456" s="135" t="s">
        <v>3280</v>
      </c>
      <c r="I18456" t="s">
        <v>1454</v>
      </c>
      <c r="J18456" s="20">
        <v>25</v>
      </c>
      <c r="K18456" s="20" t="s">
        <v>3</v>
      </c>
      <c r="L18456" t="s">
        <v>1464</v>
      </c>
      <c r="M18456" s="20">
        <v>8</v>
      </c>
      <c r="N18456" s="20">
        <v>5.5</v>
      </c>
      <c r="AE18456">
        <f t="shared" si="288"/>
        <v>2014</v>
      </c>
    </row>
    <row r="18457" spans="1:31" x14ac:dyDescent="0.25">
      <c r="A18457" s="7">
        <v>18454</v>
      </c>
      <c r="B18457" s="8">
        <v>41945</v>
      </c>
      <c r="C18457" t="s">
        <v>3</v>
      </c>
      <c r="D18457" t="s">
        <v>943</v>
      </c>
      <c r="E18457" t="s">
        <v>9</v>
      </c>
      <c r="F18457" t="s">
        <v>1166</v>
      </c>
      <c r="G18457" t="s">
        <v>14</v>
      </c>
      <c r="H18457" s="135" t="s">
        <v>1501</v>
      </c>
      <c r="I18457" t="s">
        <v>1454</v>
      </c>
      <c r="J18457" s="20">
        <v>63</v>
      </c>
      <c r="K18457" s="20" t="s">
        <v>9</v>
      </c>
      <c r="L18457" t="s">
        <v>1464</v>
      </c>
      <c r="M18457" s="20">
        <v>13.86</v>
      </c>
      <c r="N18457" s="20">
        <v>18.64</v>
      </c>
      <c r="AE18457">
        <f t="shared" si="288"/>
        <v>2014</v>
      </c>
    </row>
    <row r="18458" spans="1:31" x14ac:dyDescent="0.25">
      <c r="A18458" s="7">
        <v>18455</v>
      </c>
      <c r="B18458" s="8">
        <v>41945</v>
      </c>
      <c r="C18458" t="s">
        <v>3</v>
      </c>
      <c r="D18458" t="s">
        <v>276</v>
      </c>
      <c r="E18458" t="s">
        <v>9</v>
      </c>
      <c r="F18458" t="s">
        <v>285</v>
      </c>
      <c r="G18458" t="s">
        <v>14</v>
      </c>
      <c r="H18458" s="135" t="s">
        <v>1496</v>
      </c>
      <c r="I18458" t="s">
        <v>1454</v>
      </c>
      <c r="J18458" s="20">
        <v>76</v>
      </c>
      <c r="K18458" s="20" t="s">
        <v>3</v>
      </c>
      <c r="L18458" t="s">
        <v>1464</v>
      </c>
      <c r="M18458" s="20">
        <v>22.28</v>
      </c>
      <c r="N18458" s="20">
        <v>16.72</v>
      </c>
      <c r="AE18458">
        <f t="shared" si="288"/>
        <v>2014</v>
      </c>
    </row>
    <row r="18459" spans="1:31" x14ac:dyDescent="0.25">
      <c r="A18459" s="7">
        <v>18456</v>
      </c>
      <c r="B18459" s="8">
        <v>41945</v>
      </c>
      <c r="C18459" t="s">
        <v>3</v>
      </c>
      <c r="D18459" t="s">
        <v>276</v>
      </c>
      <c r="E18459" t="s">
        <v>9</v>
      </c>
      <c r="F18459" t="s">
        <v>1166</v>
      </c>
      <c r="G18459" t="s">
        <v>14</v>
      </c>
      <c r="H18459" s="135" t="s">
        <v>1496</v>
      </c>
      <c r="I18459" t="s">
        <v>1454</v>
      </c>
      <c r="J18459" s="20">
        <v>250</v>
      </c>
      <c r="K18459" s="20" t="s">
        <v>9</v>
      </c>
      <c r="L18459" t="s">
        <v>1464</v>
      </c>
      <c r="M18459" s="20">
        <v>55</v>
      </c>
      <c r="N18459" s="20">
        <v>71</v>
      </c>
      <c r="AE18459">
        <f t="shared" si="288"/>
        <v>2014</v>
      </c>
    </row>
    <row r="18460" spans="1:31" x14ac:dyDescent="0.25">
      <c r="A18460" s="7">
        <v>18457</v>
      </c>
      <c r="B18460" s="8">
        <v>41946</v>
      </c>
      <c r="C18460" t="s">
        <v>3</v>
      </c>
      <c r="D18460" t="s">
        <v>828</v>
      </c>
      <c r="E18460" t="s">
        <v>9</v>
      </c>
      <c r="F18460" t="s">
        <v>1223</v>
      </c>
      <c r="G18460" t="s">
        <v>648</v>
      </c>
      <c r="H18460" s="135" t="s">
        <v>1795</v>
      </c>
      <c r="I18460" t="s">
        <v>1455</v>
      </c>
      <c r="J18460" s="20">
        <v>44</v>
      </c>
      <c r="K18460" s="20" t="s">
        <v>1465</v>
      </c>
      <c r="L18460" t="s">
        <v>1466</v>
      </c>
      <c r="M18460" s="20">
        <v>5.5</v>
      </c>
      <c r="N18460" s="20">
        <v>5.5</v>
      </c>
      <c r="AE18460">
        <f t="shared" si="288"/>
        <v>2014</v>
      </c>
    </row>
    <row r="18461" spans="1:31" x14ac:dyDescent="0.25">
      <c r="A18461" s="7">
        <v>18458</v>
      </c>
      <c r="B18461" s="8">
        <v>41949</v>
      </c>
      <c r="C18461" t="s">
        <v>3</v>
      </c>
      <c r="D18461" t="s">
        <v>1226</v>
      </c>
      <c r="E18461" t="s">
        <v>9</v>
      </c>
      <c r="F18461" t="s">
        <v>1107</v>
      </c>
      <c r="G18461" t="s">
        <v>1016</v>
      </c>
      <c r="H18461" s="135" t="s">
        <v>2912</v>
      </c>
      <c r="I18461" t="s">
        <v>1458</v>
      </c>
      <c r="J18461" s="20">
        <v>12</v>
      </c>
      <c r="K18461" s="20" t="s">
        <v>1465</v>
      </c>
      <c r="L18461" t="s">
        <v>1466</v>
      </c>
      <c r="M18461" s="20">
        <v>30</v>
      </c>
      <c r="N18461" s="20">
        <v>10</v>
      </c>
      <c r="AE18461">
        <f t="shared" si="288"/>
        <v>2014</v>
      </c>
    </row>
    <row r="18462" spans="1:31" x14ac:dyDescent="0.25">
      <c r="A18462" s="7">
        <v>18459</v>
      </c>
      <c r="B18462" s="8">
        <v>41951</v>
      </c>
      <c r="C18462" t="s">
        <v>3</v>
      </c>
      <c r="D18462" t="s">
        <v>943</v>
      </c>
      <c r="E18462" t="s">
        <v>9</v>
      </c>
      <c r="F18462" t="s">
        <v>904</v>
      </c>
      <c r="G18462" t="s">
        <v>870</v>
      </c>
      <c r="H18462" s="135" t="s">
        <v>2808</v>
      </c>
      <c r="I18462" t="s">
        <v>1454</v>
      </c>
      <c r="J18462" s="20">
        <v>15</v>
      </c>
      <c r="K18462" s="20" t="s">
        <v>9</v>
      </c>
      <c r="L18462" t="s">
        <v>1464</v>
      </c>
      <c r="M18462" s="20">
        <v>3.3</v>
      </c>
      <c r="N18462" s="20">
        <v>5.2</v>
      </c>
      <c r="AE18462">
        <f t="shared" si="288"/>
        <v>2014</v>
      </c>
    </row>
    <row r="18463" spans="1:31" x14ac:dyDescent="0.25">
      <c r="A18463" s="7">
        <v>18460</v>
      </c>
      <c r="B18463" s="8">
        <v>41951</v>
      </c>
      <c r="C18463" t="s">
        <v>3</v>
      </c>
      <c r="D18463" t="s">
        <v>1192</v>
      </c>
      <c r="E18463" t="s">
        <v>9</v>
      </c>
      <c r="F18463" t="s">
        <v>286</v>
      </c>
      <c r="G18463" t="s">
        <v>929</v>
      </c>
      <c r="H18463" s="135" t="s">
        <v>1496</v>
      </c>
      <c r="I18463" t="s">
        <v>1454</v>
      </c>
      <c r="J18463" s="20">
        <v>75</v>
      </c>
      <c r="K18463" s="20" t="s">
        <v>3</v>
      </c>
      <c r="L18463" t="s">
        <v>1464</v>
      </c>
      <c r="M18463" s="20">
        <v>22</v>
      </c>
      <c r="N18463" s="20">
        <v>16.5</v>
      </c>
      <c r="AE18463">
        <f t="shared" si="288"/>
        <v>2014</v>
      </c>
    </row>
    <row r="18464" spans="1:31" x14ac:dyDescent="0.25">
      <c r="A18464" s="7">
        <v>18461</v>
      </c>
      <c r="B18464" s="8">
        <v>41952</v>
      </c>
      <c r="C18464" t="s">
        <v>3</v>
      </c>
      <c r="D18464" t="s">
        <v>1203</v>
      </c>
      <c r="E18464" t="s">
        <v>9</v>
      </c>
      <c r="F18464" t="s">
        <v>1166</v>
      </c>
      <c r="G18464" t="s">
        <v>14</v>
      </c>
      <c r="H18464" s="135" t="s">
        <v>1501</v>
      </c>
      <c r="I18464" t="s">
        <v>1454</v>
      </c>
      <c r="J18464" s="20">
        <v>77</v>
      </c>
      <c r="K18464" s="20" t="s">
        <v>9</v>
      </c>
      <c r="L18464" t="s">
        <v>1464</v>
      </c>
      <c r="M18464" s="20">
        <v>16.940000000000001</v>
      </c>
      <c r="N18464" s="20">
        <v>22.56</v>
      </c>
      <c r="AE18464">
        <f t="shared" si="288"/>
        <v>2014</v>
      </c>
    </row>
    <row r="18465" spans="1:31" x14ac:dyDescent="0.25">
      <c r="A18465" s="7">
        <v>18462</v>
      </c>
      <c r="B18465" s="8">
        <v>41953</v>
      </c>
      <c r="C18465" t="s">
        <v>3</v>
      </c>
      <c r="D18465" t="s">
        <v>1226</v>
      </c>
      <c r="E18465" t="s">
        <v>9</v>
      </c>
      <c r="F18465" t="s">
        <v>787</v>
      </c>
      <c r="G18465" t="s">
        <v>1016</v>
      </c>
      <c r="H18465" s="135" t="s">
        <v>3139</v>
      </c>
      <c r="I18465" t="s">
        <v>1455</v>
      </c>
      <c r="J18465" s="20">
        <v>10</v>
      </c>
      <c r="K18465" s="20" t="s">
        <v>1465</v>
      </c>
      <c r="L18465" t="s">
        <v>1466</v>
      </c>
      <c r="M18465" s="20">
        <v>1.25</v>
      </c>
      <c r="N18465" s="20">
        <v>1.25</v>
      </c>
      <c r="AE18465">
        <f t="shared" si="288"/>
        <v>2014</v>
      </c>
    </row>
    <row r="18466" spans="1:31" x14ac:dyDescent="0.25">
      <c r="A18466" s="7">
        <v>18463</v>
      </c>
      <c r="B18466" s="8">
        <v>41953</v>
      </c>
      <c r="C18466" t="s">
        <v>3</v>
      </c>
      <c r="D18466" t="s">
        <v>1192</v>
      </c>
      <c r="E18466" t="s">
        <v>9</v>
      </c>
      <c r="F18466" t="s">
        <v>1206</v>
      </c>
      <c r="G18466" t="s">
        <v>1016</v>
      </c>
      <c r="H18466" s="135" t="s">
        <v>1496</v>
      </c>
      <c r="I18466" t="s">
        <v>1454</v>
      </c>
      <c r="J18466" s="20">
        <v>40</v>
      </c>
      <c r="K18466" s="20" t="s">
        <v>1465</v>
      </c>
      <c r="L18466" t="s">
        <v>1466</v>
      </c>
      <c r="M18466" s="20">
        <v>10</v>
      </c>
      <c r="N18466" s="20">
        <v>10</v>
      </c>
      <c r="AE18466">
        <f t="shared" si="288"/>
        <v>2014</v>
      </c>
    </row>
    <row r="18467" spans="1:31" x14ac:dyDescent="0.25">
      <c r="A18467" s="7">
        <v>18464</v>
      </c>
      <c r="B18467" s="8">
        <v>41953</v>
      </c>
      <c r="C18467" t="s">
        <v>3</v>
      </c>
      <c r="D18467" t="s">
        <v>543</v>
      </c>
      <c r="E18467" t="s">
        <v>9</v>
      </c>
      <c r="F18467" t="s">
        <v>521</v>
      </c>
      <c r="G18467" t="s">
        <v>1170</v>
      </c>
      <c r="H18467" s="135" t="s">
        <v>3274</v>
      </c>
      <c r="I18467" t="s">
        <v>1454</v>
      </c>
      <c r="J18467" s="20">
        <v>22</v>
      </c>
      <c r="K18467" s="20" t="s">
        <v>3</v>
      </c>
      <c r="L18467" t="s">
        <v>1464</v>
      </c>
      <c r="M18467" s="20">
        <v>7.16</v>
      </c>
      <c r="N18467" s="20">
        <v>4.84</v>
      </c>
      <c r="AE18467">
        <f t="shared" si="288"/>
        <v>2014</v>
      </c>
    </row>
    <row r="18468" spans="1:31" x14ac:dyDescent="0.25">
      <c r="A18468" s="7">
        <v>18465</v>
      </c>
      <c r="B18468" s="8">
        <v>41953</v>
      </c>
      <c r="C18468" t="s">
        <v>3</v>
      </c>
      <c r="D18468" t="s">
        <v>1131</v>
      </c>
      <c r="E18468" t="s">
        <v>9</v>
      </c>
      <c r="F18468" t="s">
        <v>1227</v>
      </c>
      <c r="G18468" t="s">
        <v>648</v>
      </c>
      <c r="H18468" s="135" t="s">
        <v>3277</v>
      </c>
      <c r="I18468" t="s">
        <v>1458</v>
      </c>
      <c r="J18468" s="20">
        <v>16</v>
      </c>
      <c r="K18468" s="20" t="s">
        <v>3</v>
      </c>
      <c r="L18468" t="s">
        <v>1464</v>
      </c>
      <c r="M18468" s="20">
        <v>10</v>
      </c>
      <c r="N18468" s="20">
        <v>30</v>
      </c>
      <c r="AE18468">
        <f t="shared" si="288"/>
        <v>2014</v>
      </c>
    </row>
    <row r="18469" spans="1:31" x14ac:dyDescent="0.25">
      <c r="A18469" s="7">
        <v>18466</v>
      </c>
      <c r="B18469" s="8">
        <v>41955</v>
      </c>
      <c r="C18469" t="s">
        <v>3</v>
      </c>
      <c r="D18469" t="s">
        <v>1151</v>
      </c>
      <c r="E18469" t="s">
        <v>9</v>
      </c>
      <c r="F18469" t="s">
        <v>66</v>
      </c>
      <c r="G18469" t="s">
        <v>870</v>
      </c>
      <c r="H18469" s="135" t="s">
        <v>2515</v>
      </c>
      <c r="I18469" t="s">
        <v>1454</v>
      </c>
      <c r="J18469" s="20">
        <v>20</v>
      </c>
      <c r="K18469" s="20" t="s">
        <v>9</v>
      </c>
      <c r="L18469" t="s">
        <v>1464</v>
      </c>
      <c r="M18469" s="20">
        <v>4.4000000000000004</v>
      </c>
      <c r="N18469" s="20">
        <v>6.6</v>
      </c>
      <c r="AE18469">
        <f t="shared" si="288"/>
        <v>2014</v>
      </c>
    </row>
    <row r="18470" spans="1:31" x14ac:dyDescent="0.25">
      <c r="A18470" s="7">
        <v>18467</v>
      </c>
      <c r="B18470" s="8">
        <v>41956</v>
      </c>
      <c r="C18470" t="s">
        <v>3</v>
      </c>
      <c r="D18470" t="s">
        <v>168</v>
      </c>
      <c r="E18470" t="s">
        <v>9</v>
      </c>
      <c r="F18470" t="s">
        <v>235</v>
      </c>
      <c r="G18470" t="s">
        <v>65</v>
      </c>
      <c r="H18470" s="135" t="s">
        <v>1519</v>
      </c>
      <c r="I18470" t="s">
        <v>1454</v>
      </c>
      <c r="J18470" s="20">
        <v>21</v>
      </c>
      <c r="K18470" s="20" t="s">
        <v>9</v>
      </c>
      <c r="L18470" t="s">
        <v>1464</v>
      </c>
      <c r="M18470" s="20">
        <v>4.62</v>
      </c>
      <c r="N18470" s="20">
        <v>6.88</v>
      </c>
      <c r="AE18470">
        <f t="shared" si="288"/>
        <v>2014</v>
      </c>
    </row>
    <row r="18471" spans="1:31" x14ac:dyDescent="0.25">
      <c r="A18471" s="7">
        <v>18468</v>
      </c>
      <c r="B18471" s="8">
        <v>41957</v>
      </c>
      <c r="C18471" t="s">
        <v>3</v>
      </c>
      <c r="D18471" t="s">
        <v>518</v>
      </c>
      <c r="E18471" t="s">
        <v>9</v>
      </c>
      <c r="F18471" t="s">
        <v>1045</v>
      </c>
      <c r="G18471" t="s">
        <v>1016</v>
      </c>
      <c r="H18471" s="135" t="s">
        <v>2912</v>
      </c>
      <c r="I18471" t="s">
        <v>1454</v>
      </c>
      <c r="J18471" s="20">
        <v>46</v>
      </c>
      <c r="K18471" s="20" t="s">
        <v>3</v>
      </c>
      <c r="L18471" t="s">
        <v>1464</v>
      </c>
      <c r="M18471" s="20">
        <v>13.879999999999999</v>
      </c>
      <c r="N18471" s="20">
        <v>10.120000000000001</v>
      </c>
      <c r="AE18471">
        <f t="shared" si="288"/>
        <v>2014</v>
      </c>
    </row>
    <row r="18472" spans="1:31" x14ac:dyDescent="0.25">
      <c r="A18472" s="7">
        <v>18469</v>
      </c>
      <c r="B18472" s="8">
        <v>41958</v>
      </c>
      <c r="C18472" t="s">
        <v>3</v>
      </c>
      <c r="D18472" t="s">
        <v>1090</v>
      </c>
      <c r="E18472" t="s">
        <v>9</v>
      </c>
      <c r="F18472" t="s">
        <v>1199</v>
      </c>
      <c r="G18472" t="s">
        <v>870</v>
      </c>
      <c r="H18472" s="135" t="s">
        <v>2574</v>
      </c>
      <c r="I18472" t="s">
        <v>1454</v>
      </c>
      <c r="J18472" s="20">
        <v>10</v>
      </c>
      <c r="K18472" s="20" t="s">
        <v>9</v>
      </c>
      <c r="L18472" t="s">
        <v>1464</v>
      </c>
      <c r="M18472" s="20">
        <v>2.2000000000000002</v>
      </c>
      <c r="N18472" s="20">
        <v>3.8</v>
      </c>
      <c r="AE18472">
        <f t="shared" si="288"/>
        <v>2014</v>
      </c>
    </row>
    <row r="18473" spans="1:31" x14ac:dyDescent="0.25">
      <c r="A18473" s="7">
        <v>18470</v>
      </c>
      <c r="B18473" s="8">
        <v>41959</v>
      </c>
      <c r="C18473" t="s">
        <v>3</v>
      </c>
      <c r="D18473" t="s">
        <v>918</v>
      </c>
      <c r="E18473" t="s">
        <v>9</v>
      </c>
      <c r="F18473" t="s">
        <v>900</v>
      </c>
      <c r="G18473" t="s">
        <v>861</v>
      </c>
      <c r="H18473" s="135" t="s">
        <v>2883</v>
      </c>
      <c r="I18473" t="s">
        <v>1454</v>
      </c>
      <c r="J18473" s="20">
        <v>22</v>
      </c>
      <c r="K18473" s="20" t="s">
        <v>9</v>
      </c>
      <c r="L18473" t="s">
        <v>1463</v>
      </c>
      <c r="M18473" s="20">
        <v>5.28</v>
      </c>
      <c r="N18473" s="20">
        <v>6.72</v>
      </c>
      <c r="AE18473">
        <f t="shared" si="288"/>
        <v>2014</v>
      </c>
    </row>
    <row r="18474" spans="1:31" x14ac:dyDescent="0.25">
      <c r="A18474" s="7">
        <v>18471</v>
      </c>
      <c r="B18474" s="8">
        <v>41959</v>
      </c>
      <c r="C18474" t="s">
        <v>3</v>
      </c>
      <c r="D18474" t="s">
        <v>1151</v>
      </c>
      <c r="E18474" t="s">
        <v>9</v>
      </c>
      <c r="F18474" t="s">
        <v>66</v>
      </c>
      <c r="G18474" t="s">
        <v>895</v>
      </c>
      <c r="H18474" s="135" t="s">
        <v>2564</v>
      </c>
      <c r="I18474" t="s">
        <v>1454</v>
      </c>
      <c r="J18474" s="20">
        <v>76</v>
      </c>
      <c r="K18474" s="20" t="s">
        <v>9</v>
      </c>
      <c r="L18474" t="s">
        <v>1464</v>
      </c>
      <c r="M18474" s="20">
        <v>16.72</v>
      </c>
      <c r="N18474" s="20">
        <v>22.28</v>
      </c>
      <c r="AE18474">
        <f t="shared" si="288"/>
        <v>2014</v>
      </c>
    </row>
    <row r="18475" spans="1:31" x14ac:dyDescent="0.25">
      <c r="A18475" s="7">
        <v>18472</v>
      </c>
      <c r="B18475" s="8">
        <v>41959</v>
      </c>
      <c r="C18475" t="s">
        <v>3</v>
      </c>
      <c r="D18475" t="s">
        <v>543</v>
      </c>
      <c r="E18475" t="s">
        <v>9</v>
      </c>
      <c r="F18475" t="s">
        <v>521</v>
      </c>
      <c r="G18475" t="s">
        <v>870</v>
      </c>
      <c r="H18475" s="136" t="s">
        <v>2500</v>
      </c>
      <c r="I18475" t="s">
        <v>1454</v>
      </c>
      <c r="J18475" s="20">
        <v>12</v>
      </c>
      <c r="K18475" s="20" t="s">
        <v>3</v>
      </c>
      <c r="L18475" t="s">
        <v>1464</v>
      </c>
      <c r="M18475" s="20">
        <v>4.3599999999999994</v>
      </c>
      <c r="N18475" s="20">
        <v>2.64</v>
      </c>
      <c r="AE18475">
        <f t="shared" si="288"/>
        <v>2014</v>
      </c>
    </row>
    <row r="18476" spans="1:31" x14ac:dyDescent="0.25">
      <c r="A18476" s="7">
        <v>18473</v>
      </c>
      <c r="B18476" s="8">
        <v>41959</v>
      </c>
      <c r="C18476" t="s">
        <v>3</v>
      </c>
      <c r="D18476" t="s">
        <v>543</v>
      </c>
      <c r="E18476" t="s">
        <v>9</v>
      </c>
      <c r="F18476" t="s">
        <v>521</v>
      </c>
      <c r="G18476" t="s">
        <v>870</v>
      </c>
      <c r="H18476" s="9" t="s">
        <v>2609</v>
      </c>
      <c r="I18476" t="s">
        <v>1454</v>
      </c>
      <c r="J18476" s="20">
        <v>48</v>
      </c>
      <c r="K18476" s="20" t="s">
        <v>1465</v>
      </c>
      <c r="L18476" t="s">
        <v>1466</v>
      </c>
      <c r="M18476" s="20">
        <v>12</v>
      </c>
      <c r="N18476" s="20">
        <v>12</v>
      </c>
      <c r="AE18476">
        <f t="shared" si="288"/>
        <v>2014</v>
      </c>
    </row>
    <row r="18477" spans="1:31" x14ac:dyDescent="0.25">
      <c r="A18477" s="7">
        <v>18474</v>
      </c>
      <c r="B18477" s="8">
        <v>41959</v>
      </c>
      <c r="C18477" t="s">
        <v>3</v>
      </c>
      <c r="D18477" t="s">
        <v>766</v>
      </c>
      <c r="E18477" t="s">
        <v>9</v>
      </c>
      <c r="F18477" t="s">
        <v>1189</v>
      </c>
      <c r="G18477" t="s">
        <v>1170</v>
      </c>
      <c r="H18477" s="135" t="s">
        <v>3281</v>
      </c>
      <c r="I18477" t="s">
        <v>1454</v>
      </c>
      <c r="J18477" s="20">
        <v>20</v>
      </c>
      <c r="K18477" s="20" t="s">
        <v>1465</v>
      </c>
      <c r="L18477" t="s">
        <v>1466</v>
      </c>
      <c r="M18477" s="20">
        <v>5</v>
      </c>
      <c r="N18477" s="20">
        <v>5</v>
      </c>
      <c r="AE18477">
        <f t="shared" si="288"/>
        <v>2014</v>
      </c>
    </row>
    <row r="18478" spans="1:31" x14ac:dyDescent="0.25">
      <c r="A18478" s="7">
        <v>18475</v>
      </c>
      <c r="B18478" s="8">
        <v>41960</v>
      </c>
      <c r="C18478" t="s">
        <v>3</v>
      </c>
      <c r="D18478" t="s">
        <v>1151</v>
      </c>
      <c r="E18478" t="s">
        <v>9</v>
      </c>
      <c r="F18478" t="s">
        <v>1202</v>
      </c>
      <c r="G18478" t="s">
        <v>895</v>
      </c>
      <c r="H18478" s="135" t="s">
        <v>2550</v>
      </c>
      <c r="I18478" t="s">
        <v>1455</v>
      </c>
      <c r="J18478" s="20">
        <v>10</v>
      </c>
      <c r="K18478" s="20" t="s">
        <v>9</v>
      </c>
      <c r="L18478" t="s">
        <v>1464</v>
      </c>
      <c r="M18478" s="20">
        <v>1.1000000000000001</v>
      </c>
      <c r="N18478" s="20">
        <v>1.9</v>
      </c>
      <c r="AE18478">
        <f t="shared" si="288"/>
        <v>2014</v>
      </c>
    </row>
    <row r="18479" spans="1:31" x14ac:dyDescent="0.25">
      <c r="A18479" s="7">
        <v>18476</v>
      </c>
      <c r="B18479" s="8">
        <v>41962</v>
      </c>
      <c r="C18479" t="s">
        <v>3</v>
      </c>
      <c r="D18479" t="s">
        <v>1144</v>
      </c>
      <c r="E18479" t="s">
        <v>9</v>
      </c>
      <c r="F18479" t="s">
        <v>687</v>
      </c>
      <c r="G18479" t="s">
        <v>929</v>
      </c>
      <c r="H18479" s="135" t="s">
        <v>2774</v>
      </c>
      <c r="I18479" t="s">
        <v>1454</v>
      </c>
      <c r="J18479" s="20">
        <v>36</v>
      </c>
      <c r="K18479" s="20" t="s">
        <v>3</v>
      </c>
      <c r="L18479" t="s">
        <v>1463</v>
      </c>
      <c r="M18479" s="20">
        <v>10.36</v>
      </c>
      <c r="N18479" s="20">
        <v>8.64</v>
      </c>
      <c r="AE18479">
        <f t="shared" si="288"/>
        <v>2014</v>
      </c>
    </row>
    <row r="18480" spans="1:31" x14ac:dyDescent="0.25">
      <c r="A18480" s="7">
        <v>18477</v>
      </c>
      <c r="B18480" s="8">
        <v>41965</v>
      </c>
      <c r="C18480" t="s">
        <v>3</v>
      </c>
      <c r="D18480" t="s">
        <v>104</v>
      </c>
      <c r="E18480" t="s">
        <v>9</v>
      </c>
      <c r="F18480" t="s">
        <v>1193</v>
      </c>
      <c r="G18480" t="s">
        <v>1170</v>
      </c>
      <c r="H18480" s="135" t="s">
        <v>3193</v>
      </c>
      <c r="I18480" t="s">
        <v>1454</v>
      </c>
      <c r="J18480" s="20">
        <v>41</v>
      </c>
      <c r="K18480" s="20" t="s">
        <v>9</v>
      </c>
      <c r="L18480" t="s">
        <v>1463</v>
      </c>
      <c r="M18480" s="20">
        <v>9.84</v>
      </c>
      <c r="N18480" s="20">
        <v>11.66</v>
      </c>
      <c r="AE18480">
        <f t="shared" si="288"/>
        <v>2014</v>
      </c>
    </row>
    <row r="18481" spans="1:31" x14ac:dyDescent="0.25">
      <c r="A18481" s="7">
        <v>18478</v>
      </c>
      <c r="B18481" s="8">
        <v>41966</v>
      </c>
      <c r="C18481" t="s">
        <v>3</v>
      </c>
      <c r="D18481" t="s">
        <v>1213</v>
      </c>
      <c r="E18481" t="s">
        <v>9</v>
      </c>
      <c r="F18481" t="s">
        <v>1222</v>
      </c>
      <c r="G18481" t="s">
        <v>14</v>
      </c>
      <c r="H18481" s="135" t="s">
        <v>1507</v>
      </c>
      <c r="I18481" t="s">
        <v>1454</v>
      </c>
      <c r="J18481" s="20">
        <v>7</v>
      </c>
      <c r="K18481" s="20" t="s">
        <v>1465</v>
      </c>
      <c r="L18481" t="s">
        <v>1466</v>
      </c>
      <c r="M18481" s="20">
        <v>1.75</v>
      </c>
      <c r="N18481" s="20">
        <v>1.75</v>
      </c>
      <c r="AE18481">
        <f t="shared" si="288"/>
        <v>2014</v>
      </c>
    </row>
    <row r="18482" spans="1:31" x14ac:dyDescent="0.25">
      <c r="A18482" s="7">
        <v>18479</v>
      </c>
      <c r="B18482" s="8">
        <v>41967</v>
      </c>
      <c r="C18482" t="s">
        <v>3</v>
      </c>
      <c r="D18482" t="s">
        <v>557</v>
      </c>
      <c r="E18482" t="s">
        <v>9</v>
      </c>
      <c r="F18482" t="s">
        <v>727</v>
      </c>
      <c r="G18482" t="s">
        <v>714</v>
      </c>
      <c r="H18482" s="135" t="s">
        <v>2091</v>
      </c>
      <c r="I18482" t="s">
        <v>1454</v>
      </c>
      <c r="J18482" s="20">
        <v>23</v>
      </c>
      <c r="K18482" s="20" t="s">
        <v>3</v>
      </c>
      <c r="L18482" t="s">
        <v>1464</v>
      </c>
      <c r="M18482" s="20">
        <v>7.4399999999999995</v>
      </c>
      <c r="N18482" s="20">
        <v>5.0600000000000005</v>
      </c>
      <c r="AE18482">
        <f t="shared" si="288"/>
        <v>2014</v>
      </c>
    </row>
    <row r="18483" spans="1:31" x14ac:dyDescent="0.25">
      <c r="A18483" s="7">
        <v>18480</v>
      </c>
      <c r="B18483" s="8">
        <v>41967</v>
      </c>
      <c r="C18483" t="s">
        <v>3</v>
      </c>
      <c r="D18483" t="s">
        <v>1192</v>
      </c>
      <c r="E18483" t="s">
        <v>9</v>
      </c>
      <c r="F18483" t="s">
        <v>735</v>
      </c>
      <c r="G18483" t="s">
        <v>714</v>
      </c>
      <c r="H18483" s="135" t="s">
        <v>1496</v>
      </c>
      <c r="I18483" t="s">
        <v>1455</v>
      </c>
      <c r="J18483" s="20">
        <v>30</v>
      </c>
      <c r="K18483" s="20" t="s">
        <v>3</v>
      </c>
      <c r="L18483" t="s">
        <v>1464</v>
      </c>
      <c r="M18483" s="20">
        <v>4.7</v>
      </c>
      <c r="N18483" s="20">
        <v>3.3</v>
      </c>
      <c r="AE18483">
        <f t="shared" si="288"/>
        <v>2014</v>
      </c>
    </row>
    <row r="18484" spans="1:31" x14ac:dyDescent="0.25">
      <c r="A18484" s="7">
        <v>18481</v>
      </c>
      <c r="B18484" s="8">
        <v>41967</v>
      </c>
      <c r="C18484" t="s">
        <v>3</v>
      </c>
      <c r="D18484" t="s">
        <v>1192</v>
      </c>
      <c r="E18484" t="s">
        <v>9</v>
      </c>
      <c r="F18484" t="s">
        <v>1169</v>
      </c>
      <c r="G18484" t="s">
        <v>377</v>
      </c>
      <c r="H18484" s="135" t="s">
        <v>1496</v>
      </c>
      <c r="I18484" t="s">
        <v>1454</v>
      </c>
      <c r="J18484" s="20">
        <v>74</v>
      </c>
      <c r="K18484" s="20" t="s">
        <v>1465</v>
      </c>
      <c r="L18484" t="s">
        <v>1466</v>
      </c>
      <c r="M18484" s="20">
        <v>18.5</v>
      </c>
      <c r="N18484" s="20">
        <v>18.5</v>
      </c>
      <c r="AE18484">
        <f t="shared" si="288"/>
        <v>2014</v>
      </c>
    </row>
    <row r="18485" spans="1:31" x14ac:dyDescent="0.25">
      <c r="A18485" s="7">
        <v>18482</v>
      </c>
      <c r="B18485" s="8">
        <v>41968</v>
      </c>
      <c r="C18485" t="s">
        <v>3</v>
      </c>
      <c r="D18485" t="s">
        <v>968</v>
      </c>
      <c r="E18485" t="s">
        <v>9</v>
      </c>
      <c r="F18485" t="s">
        <v>1131</v>
      </c>
      <c r="G18485" t="s">
        <v>870</v>
      </c>
      <c r="H18485" s="135" t="s">
        <v>1496</v>
      </c>
      <c r="I18485" t="s">
        <v>1454</v>
      </c>
      <c r="J18485" s="20">
        <v>3</v>
      </c>
      <c r="K18485" s="20" t="s">
        <v>1465</v>
      </c>
      <c r="L18485" t="s">
        <v>1466</v>
      </c>
      <c r="M18485" s="20">
        <v>0.75</v>
      </c>
      <c r="N18485" s="20">
        <v>0.75</v>
      </c>
      <c r="AE18485">
        <f t="shared" si="288"/>
        <v>2014</v>
      </c>
    </row>
    <row r="18486" spans="1:31" x14ac:dyDescent="0.25">
      <c r="A18486" s="7">
        <v>18483</v>
      </c>
      <c r="B18486" s="8">
        <v>41969</v>
      </c>
      <c r="C18486" t="s">
        <v>3</v>
      </c>
      <c r="D18486" t="s">
        <v>365</v>
      </c>
      <c r="E18486" t="s">
        <v>9</v>
      </c>
      <c r="F18486" t="s">
        <v>1228</v>
      </c>
      <c r="G18486" t="s">
        <v>870</v>
      </c>
      <c r="H18486" s="9" t="s">
        <v>2494</v>
      </c>
      <c r="I18486" t="s">
        <v>1458</v>
      </c>
      <c r="J18486" s="20">
        <v>6</v>
      </c>
      <c r="K18486" s="20" t="s">
        <v>3</v>
      </c>
      <c r="L18486" t="s">
        <v>1464</v>
      </c>
      <c r="M18486" s="20">
        <v>10</v>
      </c>
      <c r="N18486" s="20">
        <v>30</v>
      </c>
      <c r="AE18486">
        <f t="shared" si="288"/>
        <v>2014</v>
      </c>
    </row>
    <row r="18487" spans="1:31" x14ac:dyDescent="0.25">
      <c r="A18487" s="7">
        <v>18484</v>
      </c>
      <c r="B18487" s="8">
        <v>41969</v>
      </c>
      <c r="C18487" t="s">
        <v>3</v>
      </c>
      <c r="D18487" t="s">
        <v>973</v>
      </c>
      <c r="E18487" t="s">
        <v>9</v>
      </c>
      <c r="F18487" t="s">
        <v>184</v>
      </c>
      <c r="G18487" t="s">
        <v>870</v>
      </c>
      <c r="H18487" s="135" t="s">
        <v>2723</v>
      </c>
      <c r="I18487" t="s">
        <v>1454</v>
      </c>
      <c r="J18487" s="20">
        <v>18</v>
      </c>
      <c r="K18487" s="20" t="s">
        <v>9</v>
      </c>
      <c r="L18487" t="s">
        <v>1463</v>
      </c>
      <c r="M18487" s="20">
        <v>4.32</v>
      </c>
      <c r="N18487" s="20">
        <v>5.68</v>
      </c>
      <c r="AE18487">
        <f t="shared" si="288"/>
        <v>2014</v>
      </c>
    </row>
    <row r="18488" spans="1:31" x14ac:dyDescent="0.25">
      <c r="A18488" s="7">
        <v>18485</v>
      </c>
      <c r="B18488" s="8">
        <v>41969</v>
      </c>
      <c r="C18488" t="s">
        <v>3</v>
      </c>
      <c r="D18488" t="s">
        <v>1144</v>
      </c>
      <c r="E18488" t="s">
        <v>9</v>
      </c>
      <c r="F18488" t="s">
        <v>1199</v>
      </c>
      <c r="G18488" t="s">
        <v>929</v>
      </c>
      <c r="H18488" s="135" t="s">
        <v>2743</v>
      </c>
      <c r="I18488" t="s">
        <v>1454</v>
      </c>
      <c r="J18488" s="20">
        <v>26</v>
      </c>
      <c r="K18488" s="20" t="s">
        <v>3</v>
      </c>
      <c r="L18488" t="s">
        <v>1464</v>
      </c>
      <c r="M18488" s="20">
        <v>8.2800000000000011</v>
      </c>
      <c r="N18488" s="20">
        <v>5.72</v>
      </c>
      <c r="AE18488">
        <f t="shared" si="288"/>
        <v>2014</v>
      </c>
    </row>
    <row r="18489" spans="1:31" x14ac:dyDescent="0.25">
      <c r="A18489" s="7">
        <v>18486</v>
      </c>
      <c r="B18489" s="8">
        <v>41970</v>
      </c>
      <c r="C18489" t="s">
        <v>3</v>
      </c>
      <c r="D18489" t="s">
        <v>163</v>
      </c>
      <c r="E18489" t="s">
        <v>9</v>
      </c>
      <c r="F18489" t="s">
        <v>1159</v>
      </c>
      <c r="G18489" t="s">
        <v>732</v>
      </c>
      <c r="H18489" s="135" t="s">
        <v>1496</v>
      </c>
      <c r="I18489" t="s">
        <v>1454</v>
      </c>
      <c r="J18489" s="20">
        <v>40</v>
      </c>
      <c r="K18489" s="20" t="s">
        <v>9</v>
      </c>
      <c r="L18489" t="s">
        <v>1464</v>
      </c>
      <c r="M18489" s="20">
        <v>8.8000000000000007</v>
      </c>
      <c r="N18489" s="20">
        <v>12.2</v>
      </c>
      <c r="AE18489">
        <f t="shared" si="288"/>
        <v>2014</v>
      </c>
    </row>
    <row r="18490" spans="1:31" x14ac:dyDescent="0.25">
      <c r="A18490" s="7">
        <v>18487</v>
      </c>
      <c r="B18490" s="8">
        <v>41972</v>
      </c>
      <c r="C18490" t="s">
        <v>3</v>
      </c>
      <c r="D18490" t="s">
        <v>55</v>
      </c>
      <c r="E18490" t="s">
        <v>9</v>
      </c>
      <c r="F18490" t="s">
        <v>1229</v>
      </c>
      <c r="G18490" t="s">
        <v>377</v>
      </c>
      <c r="H18490" s="136" t="s">
        <v>1592</v>
      </c>
      <c r="I18490" t="s">
        <v>1458</v>
      </c>
      <c r="J18490" s="20">
        <v>36</v>
      </c>
      <c r="K18490" s="20" t="s">
        <v>9</v>
      </c>
      <c r="L18490" t="s">
        <v>1464</v>
      </c>
      <c r="M18490" s="20">
        <v>10</v>
      </c>
      <c r="N18490" s="20">
        <v>30</v>
      </c>
      <c r="AE18490">
        <f t="shared" si="288"/>
        <v>2014</v>
      </c>
    </row>
    <row r="18491" spans="1:31" x14ac:dyDescent="0.25">
      <c r="A18491" s="7">
        <v>18488</v>
      </c>
      <c r="B18491" s="8">
        <v>41973</v>
      </c>
      <c r="C18491" t="s">
        <v>3</v>
      </c>
      <c r="D18491" t="s">
        <v>1157</v>
      </c>
      <c r="E18491" t="s">
        <v>9</v>
      </c>
      <c r="F18491" t="s">
        <v>1199</v>
      </c>
      <c r="G18491" t="s">
        <v>732</v>
      </c>
      <c r="H18491" s="135" t="s">
        <v>2642</v>
      </c>
      <c r="I18491" t="s">
        <v>1454</v>
      </c>
      <c r="J18491" s="20">
        <v>22</v>
      </c>
      <c r="K18491" s="20" t="s">
        <v>9</v>
      </c>
      <c r="L18491" t="s">
        <v>1464</v>
      </c>
      <c r="M18491" s="20">
        <v>4.84</v>
      </c>
      <c r="N18491" s="20">
        <v>7.16</v>
      </c>
      <c r="AE18491">
        <f t="shared" si="288"/>
        <v>2014</v>
      </c>
    </row>
    <row r="18492" spans="1:31" x14ac:dyDescent="0.25">
      <c r="A18492" s="7">
        <v>18489</v>
      </c>
      <c r="B18492" s="8">
        <v>41973</v>
      </c>
      <c r="C18492" t="s">
        <v>3</v>
      </c>
      <c r="D18492" t="s">
        <v>31</v>
      </c>
      <c r="E18492" t="s">
        <v>9</v>
      </c>
      <c r="F18492" t="s">
        <v>1021</v>
      </c>
      <c r="G18492" t="s">
        <v>870</v>
      </c>
      <c r="H18492" s="135" t="s">
        <v>1496</v>
      </c>
      <c r="I18492" t="s">
        <v>1454</v>
      </c>
      <c r="J18492" s="20">
        <v>10</v>
      </c>
      <c r="K18492" s="20" t="s">
        <v>3</v>
      </c>
      <c r="L18492" t="s">
        <v>1464</v>
      </c>
      <c r="M18492" s="20">
        <v>3.8</v>
      </c>
      <c r="N18492" s="20">
        <v>2.2000000000000002</v>
      </c>
      <c r="AE18492">
        <f t="shared" si="288"/>
        <v>2014</v>
      </c>
    </row>
    <row r="18493" spans="1:31" x14ac:dyDescent="0.25">
      <c r="A18493" s="7">
        <v>18490</v>
      </c>
      <c r="B18493" s="8">
        <v>41974</v>
      </c>
      <c r="C18493" t="s">
        <v>3</v>
      </c>
      <c r="D18493" t="s">
        <v>1192</v>
      </c>
      <c r="E18493" t="s">
        <v>9</v>
      </c>
      <c r="F18493" t="s">
        <v>1169</v>
      </c>
      <c r="G18493" t="s">
        <v>714</v>
      </c>
      <c r="H18493" s="135" t="s">
        <v>1496</v>
      </c>
      <c r="I18493" t="s">
        <v>1454</v>
      </c>
      <c r="J18493" s="20">
        <v>16</v>
      </c>
      <c r="K18493" s="20" t="s">
        <v>3</v>
      </c>
      <c r="L18493" t="s">
        <v>1464</v>
      </c>
      <c r="M18493" s="20">
        <v>5.48</v>
      </c>
      <c r="N18493" s="20">
        <v>3.52</v>
      </c>
      <c r="AE18493">
        <f t="shared" si="288"/>
        <v>2014</v>
      </c>
    </row>
    <row r="18494" spans="1:31" x14ac:dyDescent="0.25">
      <c r="A18494" s="7">
        <v>18491</v>
      </c>
      <c r="B18494" s="8">
        <v>41974</v>
      </c>
      <c r="C18494" t="s">
        <v>3</v>
      </c>
      <c r="D18494" t="s">
        <v>614</v>
      </c>
      <c r="E18494" t="s">
        <v>9</v>
      </c>
      <c r="F18494" t="s">
        <v>727</v>
      </c>
      <c r="G18494" t="s">
        <v>648</v>
      </c>
      <c r="H18494" s="135" t="s">
        <v>2062</v>
      </c>
      <c r="I18494" t="s">
        <v>1454</v>
      </c>
      <c r="J18494" s="20">
        <v>47</v>
      </c>
      <c r="K18494" s="20" t="s">
        <v>3</v>
      </c>
      <c r="L18494" t="s">
        <v>1464</v>
      </c>
      <c r="M18494" s="20">
        <v>14.16</v>
      </c>
      <c r="N18494" s="20">
        <v>10.34</v>
      </c>
      <c r="AE18494">
        <f t="shared" si="288"/>
        <v>2014</v>
      </c>
    </row>
    <row r="18495" spans="1:31" x14ac:dyDescent="0.25">
      <c r="A18495" s="7">
        <v>18492</v>
      </c>
      <c r="B18495" s="8">
        <v>41974</v>
      </c>
      <c r="C18495" t="s">
        <v>3</v>
      </c>
      <c r="D18495" t="s">
        <v>828</v>
      </c>
      <c r="E18495" t="s">
        <v>9</v>
      </c>
      <c r="F18495" t="s">
        <v>1223</v>
      </c>
      <c r="G18495" t="s">
        <v>648</v>
      </c>
      <c r="H18495" s="135" t="s">
        <v>1785</v>
      </c>
      <c r="I18495" t="s">
        <v>1455</v>
      </c>
      <c r="J18495" s="20">
        <v>23</v>
      </c>
      <c r="K18495" s="20" t="s">
        <v>9</v>
      </c>
      <c r="L18495" t="s">
        <v>1464</v>
      </c>
      <c r="M18495" s="20">
        <v>2.5300000000000002</v>
      </c>
      <c r="N18495" s="20">
        <v>3.7199999999999998</v>
      </c>
      <c r="AE18495">
        <f t="shared" si="288"/>
        <v>2014</v>
      </c>
    </row>
    <row r="18496" spans="1:31" x14ac:dyDescent="0.25">
      <c r="A18496" s="7">
        <v>18493</v>
      </c>
      <c r="B18496" s="8">
        <v>41974</v>
      </c>
      <c r="C18496" t="s">
        <v>3</v>
      </c>
      <c r="D18496" t="s">
        <v>543</v>
      </c>
      <c r="E18496" t="s">
        <v>9</v>
      </c>
      <c r="F18496" t="s">
        <v>521</v>
      </c>
      <c r="G18496" t="s">
        <v>1170</v>
      </c>
      <c r="H18496" s="136" t="s">
        <v>3204</v>
      </c>
      <c r="I18496" t="s">
        <v>1454</v>
      </c>
      <c r="J18496" s="20">
        <v>28</v>
      </c>
      <c r="K18496" s="20" t="s">
        <v>1465</v>
      </c>
      <c r="L18496" t="s">
        <v>1466</v>
      </c>
      <c r="M18496" s="20">
        <v>7</v>
      </c>
      <c r="N18496" s="20">
        <v>7</v>
      </c>
      <c r="AE18496">
        <f t="shared" si="288"/>
        <v>2014</v>
      </c>
    </row>
    <row r="18497" spans="1:31" x14ac:dyDescent="0.25">
      <c r="A18497" s="7">
        <v>18494</v>
      </c>
      <c r="B18497" s="8">
        <v>41975</v>
      </c>
      <c r="C18497" t="s">
        <v>3</v>
      </c>
      <c r="D18497" t="s">
        <v>1192</v>
      </c>
      <c r="E18497" t="s">
        <v>9</v>
      </c>
      <c r="F18497" t="s">
        <v>286</v>
      </c>
      <c r="G18497" t="s">
        <v>929</v>
      </c>
      <c r="H18497" s="9" t="s">
        <v>2739</v>
      </c>
      <c r="I18497" t="s">
        <v>1454</v>
      </c>
      <c r="J18497" s="20">
        <v>45</v>
      </c>
      <c r="K18497" s="20" t="s">
        <v>9</v>
      </c>
      <c r="L18497" t="s">
        <v>1464</v>
      </c>
      <c r="M18497" s="20">
        <v>9.9</v>
      </c>
      <c r="N18497" s="20">
        <v>13.6</v>
      </c>
      <c r="AE18497">
        <f t="shared" si="288"/>
        <v>2014</v>
      </c>
    </row>
    <row r="18498" spans="1:31" x14ac:dyDescent="0.25">
      <c r="A18498" s="7">
        <v>18495</v>
      </c>
      <c r="B18498" s="8">
        <v>41977</v>
      </c>
      <c r="C18498" t="s">
        <v>3</v>
      </c>
      <c r="D18498" t="s">
        <v>1146</v>
      </c>
      <c r="E18498" t="s">
        <v>9</v>
      </c>
      <c r="F18498" t="s">
        <v>1219</v>
      </c>
      <c r="G18498" t="s">
        <v>1037</v>
      </c>
      <c r="H18498" s="9" t="s">
        <v>2931</v>
      </c>
      <c r="I18498" t="s">
        <v>1454</v>
      </c>
      <c r="J18498" s="20">
        <v>35</v>
      </c>
      <c r="K18498" s="20" t="s">
        <v>3</v>
      </c>
      <c r="L18498" t="s">
        <v>1464</v>
      </c>
      <c r="M18498" s="20">
        <v>10.8</v>
      </c>
      <c r="N18498" s="20">
        <v>7.7</v>
      </c>
      <c r="AE18498">
        <f t="shared" si="288"/>
        <v>2014</v>
      </c>
    </row>
    <row r="18499" spans="1:31" x14ac:dyDescent="0.25">
      <c r="A18499" s="7">
        <v>18496</v>
      </c>
      <c r="B18499" s="8">
        <v>41979</v>
      </c>
      <c r="C18499" t="s">
        <v>3</v>
      </c>
      <c r="D18499" t="s">
        <v>1085</v>
      </c>
      <c r="E18499" t="s">
        <v>9</v>
      </c>
      <c r="F18499" t="s">
        <v>1045</v>
      </c>
      <c r="G18499" t="s">
        <v>1016</v>
      </c>
      <c r="H18499" s="9" t="s">
        <v>2884</v>
      </c>
      <c r="I18499" t="s">
        <v>1456</v>
      </c>
      <c r="J18499" s="20">
        <v>86</v>
      </c>
      <c r="K18499" s="20" t="s">
        <v>3</v>
      </c>
      <c r="L18499" t="s">
        <v>1464</v>
      </c>
      <c r="M18499" s="20">
        <v>25.08</v>
      </c>
      <c r="N18499" s="20">
        <v>18.920000000000002</v>
      </c>
      <c r="O18499" t="s">
        <v>9</v>
      </c>
      <c r="P18499" s="13" t="s">
        <v>908</v>
      </c>
      <c r="Q18499" t="s">
        <v>3</v>
      </c>
      <c r="R18499" t="s">
        <v>1123</v>
      </c>
      <c r="S18499" t="s">
        <v>1465</v>
      </c>
      <c r="U18499" t="s">
        <v>1465</v>
      </c>
      <c r="W18499" t="s">
        <v>1465</v>
      </c>
      <c r="Y18499" t="s">
        <v>1465</v>
      </c>
      <c r="AA18499" t="s">
        <v>1465</v>
      </c>
      <c r="AC18499" t="s">
        <v>1465</v>
      </c>
      <c r="AE18499">
        <f t="shared" si="288"/>
        <v>2014</v>
      </c>
    </row>
    <row r="18500" spans="1:31" x14ac:dyDescent="0.25">
      <c r="A18500" s="7">
        <v>18497</v>
      </c>
      <c r="B18500" s="8">
        <v>41979</v>
      </c>
      <c r="C18500" t="s">
        <v>3</v>
      </c>
      <c r="D18500" t="s">
        <v>518</v>
      </c>
      <c r="E18500" t="s">
        <v>9</v>
      </c>
      <c r="F18500" t="s">
        <v>908</v>
      </c>
      <c r="G18500" t="s">
        <v>1016</v>
      </c>
      <c r="H18500" s="9" t="s">
        <v>2870</v>
      </c>
      <c r="I18500" t="s">
        <v>1454</v>
      </c>
      <c r="J18500" s="20">
        <v>35</v>
      </c>
      <c r="K18500" s="20" t="s">
        <v>1465</v>
      </c>
      <c r="L18500" t="s">
        <v>1466</v>
      </c>
      <c r="M18500" s="20">
        <v>8.75</v>
      </c>
      <c r="N18500" s="20">
        <v>8.75</v>
      </c>
      <c r="AE18500">
        <f t="shared" ref="AE18500:AE18563" si="289">YEAR(B18500)</f>
        <v>2014</v>
      </c>
    </row>
    <row r="18501" spans="1:31" x14ac:dyDescent="0.25">
      <c r="A18501" s="7">
        <v>18498</v>
      </c>
      <c r="B18501" s="8">
        <v>41979</v>
      </c>
      <c r="C18501" t="s">
        <v>3</v>
      </c>
      <c r="D18501" t="s">
        <v>237</v>
      </c>
      <c r="E18501" t="s">
        <v>9</v>
      </c>
      <c r="F18501" t="s">
        <v>186</v>
      </c>
      <c r="G18501" t="s">
        <v>1170</v>
      </c>
      <c r="H18501" s="135" t="s">
        <v>3282</v>
      </c>
      <c r="I18501" t="s">
        <v>1454</v>
      </c>
      <c r="J18501" s="20">
        <v>21</v>
      </c>
      <c r="K18501" s="20" t="s">
        <v>3</v>
      </c>
      <c r="L18501" t="s">
        <v>1463</v>
      </c>
      <c r="M18501" s="20">
        <v>6.46</v>
      </c>
      <c r="N18501" s="20">
        <v>5.04</v>
      </c>
      <c r="AE18501">
        <f t="shared" si="289"/>
        <v>2014</v>
      </c>
    </row>
    <row r="18502" spans="1:31" x14ac:dyDescent="0.25">
      <c r="A18502" s="7">
        <v>18499</v>
      </c>
      <c r="B18502" s="8">
        <v>41980</v>
      </c>
      <c r="C18502" t="s">
        <v>3</v>
      </c>
      <c r="D18502" t="s">
        <v>543</v>
      </c>
      <c r="E18502" t="s">
        <v>9</v>
      </c>
      <c r="F18502" t="s">
        <v>1229</v>
      </c>
      <c r="G18502" t="s">
        <v>648</v>
      </c>
      <c r="H18502" s="9" t="s">
        <v>1797</v>
      </c>
      <c r="I18502" t="s">
        <v>1454</v>
      </c>
      <c r="J18502" s="20">
        <v>47</v>
      </c>
      <c r="K18502" s="20" t="s">
        <v>9</v>
      </c>
      <c r="L18502" t="s">
        <v>1464</v>
      </c>
      <c r="M18502" s="20">
        <v>10.34</v>
      </c>
      <c r="N18502" s="20">
        <v>14.16</v>
      </c>
      <c r="AE18502">
        <f t="shared" si="289"/>
        <v>2014</v>
      </c>
    </row>
    <row r="18503" spans="1:31" x14ac:dyDescent="0.25">
      <c r="A18503" s="7">
        <v>18500</v>
      </c>
      <c r="B18503" s="8">
        <v>41980</v>
      </c>
      <c r="C18503" t="s">
        <v>3</v>
      </c>
      <c r="D18503" t="s">
        <v>1215</v>
      </c>
      <c r="E18503" t="s">
        <v>9</v>
      </c>
      <c r="F18503" t="s">
        <v>787</v>
      </c>
      <c r="G18503" t="s">
        <v>861</v>
      </c>
      <c r="H18503" s="135" t="s">
        <v>1496</v>
      </c>
      <c r="I18503" t="s">
        <v>1455</v>
      </c>
      <c r="J18503" s="20">
        <v>66</v>
      </c>
      <c r="K18503" s="20" t="s">
        <v>3</v>
      </c>
      <c r="L18503" t="s">
        <v>1464</v>
      </c>
      <c r="M18503" s="20">
        <v>9.74</v>
      </c>
      <c r="N18503" s="20">
        <v>7.26</v>
      </c>
      <c r="AE18503">
        <f t="shared" si="289"/>
        <v>2014</v>
      </c>
    </row>
    <row r="18504" spans="1:31" x14ac:dyDescent="0.25">
      <c r="A18504" s="7">
        <v>18501</v>
      </c>
      <c r="B18504" s="8">
        <v>41980</v>
      </c>
      <c r="C18504" t="s">
        <v>3</v>
      </c>
      <c r="D18504" t="s">
        <v>543</v>
      </c>
      <c r="E18504" t="s">
        <v>9</v>
      </c>
      <c r="F18504" t="s">
        <v>1031</v>
      </c>
      <c r="G18504" t="s">
        <v>732</v>
      </c>
      <c r="H18504" s="135" t="s">
        <v>2266</v>
      </c>
      <c r="I18504" t="s">
        <v>1454</v>
      </c>
      <c r="J18504" s="20">
        <v>26</v>
      </c>
      <c r="K18504" s="20" t="s">
        <v>3</v>
      </c>
      <c r="L18504" t="s">
        <v>1463</v>
      </c>
      <c r="M18504" s="20">
        <v>7.76</v>
      </c>
      <c r="N18504" s="20">
        <v>6.24</v>
      </c>
      <c r="AE18504">
        <f t="shared" si="289"/>
        <v>2014</v>
      </c>
    </row>
    <row r="18505" spans="1:31" x14ac:dyDescent="0.25">
      <c r="A18505" s="7">
        <v>18502</v>
      </c>
      <c r="B18505" s="8">
        <v>41980</v>
      </c>
      <c r="C18505" t="s">
        <v>3</v>
      </c>
      <c r="D18505" t="s">
        <v>1144</v>
      </c>
      <c r="E18505" t="s">
        <v>9</v>
      </c>
      <c r="F18505" t="s">
        <v>687</v>
      </c>
      <c r="G18505" t="s">
        <v>929</v>
      </c>
      <c r="H18505" s="135" t="s">
        <v>2679</v>
      </c>
      <c r="I18505" t="s">
        <v>1454</v>
      </c>
      <c r="J18505" s="20">
        <v>39</v>
      </c>
      <c r="K18505" s="20" t="s">
        <v>1465</v>
      </c>
      <c r="L18505" t="s">
        <v>1466</v>
      </c>
      <c r="M18505" s="20">
        <v>9.75</v>
      </c>
      <c r="N18505" s="20">
        <v>9.75</v>
      </c>
      <c r="AE18505">
        <f t="shared" si="289"/>
        <v>2014</v>
      </c>
    </row>
    <row r="18506" spans="1:31" x14ac:dyDescent="0.25">
      <c r="A18506" s="7">
        <v>18503</v>
      </c>
      <c r="B18506" s="8">
        <v>41981</v>
      </c>
      <c r="C18506" t="s">
        <v>3</v>
      </c>
      <c r="D18506" t="s">
        <v>557</v>
      </c>
      <c r="E18506" t="s">
        <v>9</v>
      </c>
      <c r="F18506" t="s">
        <v>727</v>
      </c>
      <c r="G18506" t="s">
        <v>714</v>
      </c>
      <c r="H18506" s="135" t="s">
        <v>2114</v>
      </c>
      <c r="I18506" t="s">
        <v>1454</v>
      </c>
      <c r="J18506" s="20">
        <v>40</v>
      </c>
      <c r="K18506" s="20" t="s">
        <v>3</v>
      </c>
      <c r="L18506" t="s">
        <v>1464</v>
      </c>
      <c r="M18506" s="20">
        <v>12.2</v>
      </c>
      <c r="N18506" s="20">
        <v>8.8000000000000007</v>
      </c>
      <c r="AE18506">
        <f t="shared" si="289"/>
        <v>2014</v>
      </c>
    </row>
    <row r="18507" spans="1:31" x14ac:dyDescent="0.25">
      <c r="A18507" s="7">
        <v>18504</v>
      </c>
      <c r="B18507" s="8">
        <v>41983</v>
      </c>
      <c r="C18507" t="s">
        <v>3</v>
      </c>
      <c r="D18507" t="s">
        <v>1010</v>
      </c>
      <c r="E18507" t="s">
        <v>9</v>
      </c>
      <c r="F18507" t="s">
        <v>665</v>
      </c>
      <c r="G18507" t="s">
        <v>648</v>
      </c>
      <c r="H18507" s="135" t="s">
        <v>3283</v>
      </c>
      <c r="I18507" t="s">
        <v>1454</v>
      </c>
      <c r="J18507" s="20">
        <v>67</v>
      </c>
      <c r="K18507" s="20" t="s">
        <v>3</v>
      </c>
      <c r="L18507" t="s">
        <v>1464</v>
      </c>
      <c r="M18507" s="20">
        <v>19.759999999999998</v>
      </c>
      <c r="N18507" s="20">
        <v>14.74</v>
      </c>
      <c r="AE18507">
        <f t="shared" si="289"/>
        <v>2014</v>
      </c>
    </row>
    <row r="18508" spans="1:31" x14ac:dyDescent="0.25">
      <c r="A18508" s="7">
        <v>18505</v>
      </c>
      <c r="B18508" s="8">
        <v>41984</v>
      </c>
      <c r="C18508" t="s">
        <v>3</v>
      </c>
      <c r="D18508" t="s">
        <v>104</v>
      </c>
      <c r="E18508" t="s">
        <v>9</v>
      </c>
      <c r="F18508" t="s">
        <v>727</v>
      </c>
      <c r="G18508" t="s">
        <v>732</v>
      </c>
      <c r="H18508" s="135" t="s">
        <v>2237</v>
      </c>
      <c r="I18508" t="s">
        <v>1454</v>
      </c>
      <c r="J18508" s="20">
        <v>18</v>
      </c>
      <c r="K18508" s="20" t="s">
        <v>1465</v>
      </c>
      <c r="L18508" t="s">
        <v>1466</v>
      </c>
      <c r="M18508" s="20">
        <v>4.5</v>
      </c>
      <c r="N18508" s="20">
        <v>4.5</v>
      </c>
      <c r="AE18508">
        <f t="shared" si="289"/>
        <v>2014</v>
      </c>
    </row>
    <row r="18509" spans="1:31" x14ac:dyDescent="0.25">
      <c r="A18509" s="7">
        <v>18506</v>
      </c>
      <c r="B18509" s="8">
        <v>41984</v>
      </c>
      <c r="C18509" t="s">
        <v>3</v>
      </c>
      <c r="D18509" t="s">
        <v>787</v>
      </c>
      <c r="E18509" t="s">
        <v>9</v>
      </c>
      <c r="F18509" t="s">
        <v>791</v>
      </c>
      <c r="G18509" t="s">
        <v>1170</v>
      </c>
      <c r="H18509" s="135" t="s">
        <v>3238</v>
      </c>
      <c r="I18509" t="s">
        <v>1455</v>
      </c>
      <c r="J18509" s="20">
        <v>54</v>
      </c>
      <c r="K18509" s="20" t="s">
        <v>9</v>
      </c>
      <c r="L18509" t="s">
        <v>1464</v>
      </c>
      <c r="M18509" s="20">
        <v>5.9399999999999995</v>
      </c>
      <c r="N18509" s="20">
        <v>8.06</v>
      </c>
      <c r="AE18509">
        <f t="shared" si="289"/>
        <v>2014</v>
      </c>
    </row>
    <row r="18510" spans="1:31" x14ac:dyDescent="0.25">
      <c r="A18510" s="7">
        <v>18507</v>
      </c>
      <c r="B18510" s="8">
        <v>41986</v>
      </c>
      <c r="C18510" t="s">
        <v>3</v>
      </c>
      <c r="D18510" t="s">
        <v>1230</v>
      </c>
      <c r="E18510" t="s">
        <v>9</v>
      </c>
      <c r="F18510" t="s">
        <v>678</v>
      </c>
      <c r="G18510" t="s">
        <v>648</v>
      </c>
      <c r="H18510" s="9" t="s">
        <v>1797</v>
      </c>
      <c r="I18510" t="s">
        <v>1458</v>
      </c>
      <c r="J18510" s="20">
        <v>6</v>
      </c>
      <c r="K18510" s="20" t="s">
        <v>1465</v>
      </c>
      <c r="L18510" t="s">
        <v>1466</v>
      </c>
      <c r="M18510" s="20">
        <v>30</v>
      </c>
      <c r="N18510" s="20">
        <v>10</v>
      </c>
      <c r="AE18510">
        <f t="shared" si="289"/>
        <v>2014</v>
      </c>
    </row>
    <row r="18511" spans="1:31" x14ac:dyDescent="0.25">
      <c r="A18511" s="7">
        <v>18508</v>
      </c>
      <c r="B18511" s="8">
        <v>41986</v>
      </c>
      <c r="C18511" t="s">
        <v>3</v>
      </c>
      <c r="D18511" t="s">
        <v>877</v>
      </c>
      <c r="E18511" t="s">
        <v>9</v>
      </c>
      <c r="F18511" t="s">
        <v>184</v>
      </c>
      <c r="G18511" t="s">
        <v>648</v>
      </c>
      <c r="H18511" s="135" t="s">
        <v>1795</v>
      </c>
      <c r="I18511" t="s">
        <v>1454</v>
      </c>
      <c r="J18511" s="20">
        <v>22</v>
      </c>
      <c r="K18511" s="20" t="s">
        <v>3</v>
      </c>
      <c r="L18511" t="s">
        <v>1464</v>
      </c>
      <c r="M18511" s="20">
        <v>7.16</v>
      </c>
      <c r="N18511" s="20">
        <v>4.84</v>
      </c>
      <c r="AE18511">
        <f t="shared" si="289"/>
        <v>2014</v>
      </c>
    </row>
    <row r="18512" spans="1:31" x14ac:dyDescent="0.25">
      <c r="A18512" s="7">
        <v>18509</v>
      </c>
      <c r="B18512" s="8">
        <v>41986</v>
      </c>
      <c r="C18512" t="s">
        <v>3</v>
      </c>
      <c r="D18512" t="s">
        <v>868</v>
      </c>
      <c r="E18512" t="s">
        <v>9</v>
      </c>
      <c r="F18512" t="s">
        <v>763</v>
      </c>
      <c r="G18512" t="s">
        <v>1170</v>
      </c>
      <c r="H18512" s="136" t="s">
        <v>3209</v>
      </c>
      <c r="I18512" t="s">
        <v>1454</v>
      </c>
      <c r="J18512" s="20">
        <v>9</v>
      </c>
      <c r="K18512" s="20" t="s">
        <v>9</v>
      </c>
      <c r="L18512" t="s">
        <v>1464</v>
      </c>
      <c r="M18512" s="20">
        <v>1.98</v>
      </c>
      <c r="N18512" s="20">
        <v>3.52</v>
      </c>
      <c r="AE18512">
        <f t="shared" si="289"/>
        <v>2014</v>
      </c>
    </row>
    <row r="18513" spans="1:31" x14ac:dyDescent="0.25">
      <c r="A18513" s="7">
        <v>18510</v>
      </c>
      <c r="B18513" s="8">
        <v>41988</v>
      </c>
      <c r="C18513" t="s">
        <v>3</v>
      </c>
      <c r="D18513" t="s">
        <v>968</v>
      </c>
      <c r="E18513" t="s">
        <v>9</v>
      </c>
      <c r="F18513" t="s">
        <v>1227</v>
      </c>
      <c r="G18513" t="s">
        <v>648</v>
      </c>
      <c r="H18513" s="135" t="s">
        <v>1785</v>
      </c>
      <c r="I18513" t="s">
        <v>1454</v>
      </c>
      <c r="J18513" s="20">
        <v>1</v>
      </c>
      <c r="K18513" s="20" t="s">
        <v>1465</v>
      </c>
      <c r="L18513" t="s">
        <v>1466</v>
      </c>
      <c r="M18513" s="20">
        <v>0.25</v>
      </c>
      <c r="N18513" s="20">
        <v>0.25</v>
      </c>
      <c r="AE18513">
        <f t="shared" si="289"/>
        <v>2014</v>
      </c>
    </row>
    <row r="18514" spans="1:31" x14ac:dyDescent="0.25">
      <c r="A18514" s="7">
        <v>18511</v>
      </c>
      <c r="B18514" s="8">
        <v>41988</v>
      </c>
      <c r="C18514" t="s">
        <v>3</v>
      </c>
      <c r="D18514" t="s">
        <v>462</v>
      </c>
      <c r="E18514" t="s">
        <v>9</v>
      </c>
      <c r="F18514" t="s">
        <v>1113</v>
      </c>
      <c r="G18514" t="s">
        <v>1016</v>
      </c>
      <c r="H18514" s="9" t="s">
        <v>3008</v>
      </c>
      <c r="I18514" t="s">
        <v>1454</v>
      </c>
      <c r="J18514" s="20">
        <v>26</v>
      </c>
      <c r="K18514" s="20" t="s">
        <v>9</v>
      </c>
      <c r="L18514" t="s">
        <v>1464</v>
      </c>
      <c r="M18514" s="20">
        <v>5.72</v>
      </c>
      <c r="N18514" s="20">
        <v>8.2800000000000011</v>
      </c>
      <c r="AE18514">
        <f t="shared" si="289"/>
        <v>2014</v>
      </c>
    </row>
    <row r="18515" spans="1:31" x14ac:dyDescent="0.25">
      <c r="A18515" s="7">
        <v>18512</v>
      </c>
      <c r="B18515" s="8">
        <v>41988</v>
      </c>
      <c r="C18515" t="s">
        <v>3</v>
      </c>
      <c r="D18515" t="s">
        <v>1020</v>
      </c>
      <c r="E18515" t="s">
        <v>9</v>
      </c>
      <c r="F18515" t="s">
        <v>727</v>
      </c>
      <c r="G18515" t="s">
        <v>895</v>
      </c>
      <c r="H18515" s="135" t="s">
        <v>2570</v>
      </c>
      <c r="I18515" t="s">
        <v>1454</v>
      </c>
      <c r="J18515" s="20">
        <v>15</v>
      </c>
      <c r="K18515" s="20" t="s">
        <v>3</v>
      </c>
      <c r="L18515" t="s">
        <v>1464</v>
      </c>
      <c r="M18515" s="20">
        <v>5.2</v>
      </c>
      <c r="N18515" s="20">
        <v>3.3</v>
      </c>
      <c r="AE18515">
        <f t="shared" si="289"/>
        <v>2014</v>
      </c>
    </row>
    <row r="18516" spans="1:31" x14ac:dyDescent="0.25">
      <c r="A18516" s="7">
        <v>18513</v>
      </c>
      <c r="B18516" s="8">
        <v>41989</v>
      </c>
      <c r="C18516" t="s">
        <v>3</v>
      </c>
      <c r="D18516" t="s">
        <v>973</v>
      </c>
      <c r="E18516" t="s">
        <v>9</v>
      </c>
      <c r="F18516" t="s">
        <v>1021</v>
      </c>
      <c r="G18516" t="s">
        <v>929</v>
      </c>
      <c r="H18516" s="9" t="s">
        <v>3284</v>
      </c>
      <c r="I18516" t="s">
        <v>1454</v>
      </c>
      <c r="J18516" s="20">
        <v>19</v>
      </c>
      <c r="K18516" s="20" t="s">
        <v>9</v>
      </c>
      <c r="L18516" t="s">
        <v>1463</v>
      </c>
      <c r="M18516" s="20">
        <v>4.5599999999999996</v>
      </c>
      <c r="N18516" s="20">
        <v>5.94</v>
      </c>
      <c r="AE18516">
        <f t="shared" si="289"/>
        <v>2014</v>
      </c>
    </row>
    <row r="18517" spans="1:31" x14ac:dyDescent="0.25">
      <c r="A18517" s="7">
        <v>18514</v>
      </c>
      <c r="B18517" s="8">
        <v>41989</v>
      </c>
      <c r="C18517" t="s">
        <v>3</v>
      </c>
      <c r="D18517" t="s">
        <v>543</v>
      </c>
      <c r="E18517" t="s">
        <v>9</v>
      </c>
      <c r="F18517" t="s">
        <v>521</v>
      </c>
      <c r="G18517" t="s">
        <v>1170</v>
      </c>
      <c r="H18517" s="135" t="s">
        <v>3223</v>
      </c>
      <c r="I18517" t="s">
        <v>1454</v>
      </c>
      <c r="J18517" s="20">
        <v>100</v>
      </c>
      <c r="K18517" s="20" t="s">
        <v>1465</v>
      </c>
      <c r="L18517" t="s">
        <v>1466</v>
      </c>
      <c r="M18517" s="20">
        <v>25</v>
      </c>
      <c r="N18517" s="20">
        <v>25</v>
      </c>
      <c r="AE18517">
        <f t="shared" si="289"/>
        <v>2014</v>
      </c>
    </row>
    <row r="18518" spans="1:31" x14ac:dyDescent="0.25">
      <c r="A18518" s="7">
        <v>18515</v>
      </c>
      <c r="B18518" s="8">
        <v>41990</v>
      </c>
      <c r="C18518" t="s">
        <v>3</v>
      </c>
      <c r="D18518" t="s">
        <v>1230</v>
      </c>
      <c r="E18518" t="s">
        <v>9</v>
      </c>
      <c r="F18518" t="s">
        <v>1229</v>
      </c>
      <c r="G18518" t="s">
        <v>732</v>
      </c>
      <c r="H18518" s="136" t="s">
        <v>3044</v>
      </c>
      <c r="I18518" t="s">
        <v>1454</v>
      </c>
      <c r="J18518" s="20">
        <v>40</v>
      </c>
      <c r="K18518" s="20" t="s">
        <v>9</v>
      </c>
      <c r="L18518" t="s">
        <v>1463</v>
      </c>
      <c r="M18518" s="20">
        <v>9.6</v>
      </c>
      <c r="N18518" s="20">
        <v>11.4</v>
      </c>
      <c r="AE18518">
        <f t="shared" si="289"/>
        <v>2014</v>
      </c>
    </row>
    <row r="18519" spans="1:31" x14ac:dyDescent="0.25">
      <c r="A18519" s="7">
        <v>18516</v>
      </c>
      <c r="B18519" s="8">
        <v>41990</v>
      </c>
      <c r="C18519" t="s">
        <v>3</v>
      </c>
      <c r="D18519" t="s">
        <v>766</v>
      </c>
      <c r="E18519" t="s">
        <v>9</v>
      </c>
      <c r="F18519" t="s">
        <v>1189</v>
      </c>
      <c r="G18519" t="s">
        <v>895</v>
      </c>
      <c r="H18519" s="135" t="s">
        <v>2629</v>
      </c>
      <c r="I18519" t="s">
        <v>1454</v>
      </c>
      <c r="J18519" s="20">
        <v>39</v>
      </c>
      <c r="K18519" s="20" t="s">
        <v>3</v>
      </c>
      <c r="L18519" t="s">
        <v>1464</v>
      </c>
      <c r="M18519" s="20">
        <v>11.92</v>
      </c>
      <c r="N18519" s="20">
        <v>8.58</v>
      </c>
      <c r="AE18519">
        <f t="shared" si="289"/>
        <v>2014</v>
      </c>
    </row>
    <row r="18520" spans="1:31" x14ac:dyDescent="0.25">
      <c r="A18520" s="7">
        <v>18517</v>
      </c>
      <c r="B18520" s="8">
        <v>41991</v>
      </c>
      <c r="C18520" t="s">
        <v>3</v>
      </c>
      <c r="D18520" t="s">
        <v>1085</v>
      </c>
      <c r="E18520" t="s">
        <v>9</v>
      </c>
      <c r="F18520" t="s">
        <v>1227</v>
      </c>
      <c r="G18520" t="s">
        <v>648</v>
      </c>
      <c r="H18520" s="135" t="s">
        <v>1785</v>
      </c>
      <c r="I18520" t="s">
        <v>1454</v>
      </c>
      <c r="J18520" s="20">
        <v>10</v>
      </c>
      <c r="K18520" s="20" t="s">
        <v>1465</v>
      </c>
      <c r="L18520" t="s">
        <v>1466</v>
      </c>
      <c r="M18520" s="20">
        <v>2.5</v>
      </c>
      <c r="N18520" s="20">
        <v>2.5</v>
      </c>
      <c r="AE18520">
        <f t="shared" si="289"/>
        <v>2014</v>
      </c>
    </row>
    <row r="18521" spans="1:31" x14ac:dyDescent="0.25">
      <c r="A18521" s="7">
        <v>18518</v>
      </c>
      <c r="B18521" s="8">
        <v>41991</v>
      </c>
      <c r="C18521" t="s">
        <v>3</v>
      </c>
      <c r="D18521" t="s">
        <v>868</v>
      </c>
      <c r="E18521" t="s">
        <v>9</v>
      </c>
      <c r="F18521" t="s">
        <v>902</v>
      </c>
      <c r="G18521" t="s">
        <v>1170</v>
      </c>
      <c r="H18521" s="135" t="s">
        <v>3238</v>
      </c>
      <c r="I18521" t="s">
        <v>1454</v>
      </c>
      <c r="J18521" s="20">
        <v>163</v>
      </c>
      <c r="K18521" s="20" t="s">
        <v>9</v>
      </c>
      <c r="L18521" t="s">
        <v>1464</v>
      </c>
      <c r="M18521" s="20">
        <v>35.86</v>
      </c>
      <c r="N18521" s="20">
        <v>46.64</v>
      </c>
      <c r="AE18521">
        <f t="shared" si="289"/>
        <v>2014</v>
      </c>
    </row>
    <row r="18522" spans="1:31" x14ac:dyDescent="0.25">
      <c r="A18522" s="7">
        <v>18519</v>
      </c>
      <c r="B18522" s="8">
        <v>41993</v>
      </c>
      <c r="C18522" t="s">
        <v>3</v>
      </c>
      <c r="D18522" t="s">
        <v>1113</v>
      </c>
      <c r="E18522" t="s">
        <v>9</v>
      </c>
      <c r="F18522" t="s">
        <v>1229</v>
      </c>
      <c r="G18522" t="s">
        <v>377</v>
      </c>
      <c r="H18522" s="9" t="s">
        <v>2124</v>
      </c>
      <c r="I18522" t="s">
        <v>1455</v>
      </c>
      <c r="J18522" s="20">
        <v>18</v>
      </c>
      <c r="K18522" s="20" t="s">
        <v>1465</v>
      </c>
      <c r="L18522" t="s">
        <v>1466</v>
      </c>
      <c r="M18522" s="20">
        <v>2.25</v>
      </c>
      <c r="N18522" s="20">
        <v>2.25</v>
      </c>
      <c r="AE18522">
        <f t="shared" si="289"/>
        <v>2014</v>
      </c>
    </row>
    <row r="18523" spans="1:31" x14ac:dyDescent="0.25">
      <c r="A18523" s="7">
        <v>18520</v>
      </c>
      <c r="B18523" s="8">
        <v>41993</v>
      </c>
      <c r="C18523" t="s">
        <v>3</v>
      </c>
      <c r="D18523" t="s">
        <v>1113</v>
      </c>
      <c r="E18523" t="s">
        <v>9</v>
      </c>
      <c r="F18523" t="s">
        <v>1229</v>
      </c>
      <c r="G18523" t="s">
        <v>377</v>
      </c>
      <c r="H18523" s="9" t="s">
        <v>2183</v>
      </c>
      <c r="I18523" t="s">
        <v>1455</v>
      </c>
      <c r="J18523" s="20">
        <v>34</v>
      </c>
      <c r="K18523" s="20" t="s">
        <v>9</v>
      </c>
      <c r="L18523" t="s">
        <v>1464</v>
      </c>
      <c r="M18523" s="20">
        <v>3.74</v>
      </c>
      <c r="N18523" s="20">
        <v>5.26</v>
      </c>
      <c r="AE18523">
        <f t="shared" si="289"/>
        <v>2014</v>
      </c>
    </row>
    <row r="18524" spans="1:31" x14ac:dyDescent="0.25">
      <c r="A18524" s="7">
        <v>18521</v>
      </c>
      <c r="B18524" s="8">
        <v>41994</v>
      </c>
      <c r="C18524" t="s">
        <v>3</v>
      </c>
      <c r="D18524" t="s">
        <v>668</v>
      </c>
      <c r="E18524" t="s">
        <v>9</v>
      </c>
      <c r="F18524" t="s">
        <v>854</v>
      </c>
      <c r="G18524" t="s">
        <v>870</v>
      </c>
      <c r="H18524" s="135" t="s">
        <v>1496</v>
      </c>
      <c r="I18524" t="s">
        <v>1455</v>
      </c>
      <c r="J18524" s="20">
        <v>40</v>
      </c>
      <c r="K18524" s="20" t="s">
        <v>3</v>
      </c>
      <c r="L18524" t="s">
        <v>1464</v>
      </c>
      <c r="M18524" s="20">
        <v>6.1</v>
      </c>
      <c r="N18524" s="20">
        <v>4.4000000000000004</v>
      </c>
      <c r="AE18524">
        <f t="shared" si="289"/>
        <v>2014</v>
      </c>
    </row>
    <row r="18525" spans="1:31" x14ac:dyDescent="0.25">
      <c r="A18525" s="7">
        <v>18522</v>
      </c>
      <c r="B18525" s="8">
        <v>41994</v>
      </c>
      <c r="C18525" t="s">
        <v>3</v>
      </c>
      <c r="D18525" t="s">
        <v>668</v>
      </c>
      <c r="E18525" t="s">
        <v>9</v>
      </c>
      <c r="F18525" t="s">
        <v>854</v>
      </c>
      <c r="G18525" t="s">
        <v>929</v>
      </c>
      <c r="H18525" s="135" t="s">
        <v>1496</v>
      </c>
      <c r="I18525" t="s">
        <v>1455</v>
      </c>
      <c r="J18525" s="20">
        <v>40</v>
      </c>
      <c r="K18525" s="20" t="s">
        <v>3</v>
      </c>
      <c r="L18525" t="s">
        <v>1463</v>
      </c>
      <c r="M18525" s="20">
        <v>5.7</v>
      </c>
      <c r="N18525" s="20">
        <v>4.8</v>
      </c>
      <c r="AE18525">
        <f t="shared" si="289"/>
        <v>2014</v>
      </c>
    </row>
    <row r="18526" spans="1:31" x14ac:dyDescent="0.25">
      <c r="A18526" s="7">
        <v>18523</v>
      </c>
      <c r="B18526" s="8">
        <v>41995</v>
      </c>
      <c r="C18526" t="s">
        <v>3</v>
      </c>
      <c r="D18526" t="s">
        <v>1151</v>
      </c>
      <c r="E18526" t="s">
        <v>9</v>
      </c>
      <c r="F18526" t="s">
        <v>66</v>
      </c>
      <c r="G18526" t="s">
        <v>648</v>
      </c>
      <c r="H18526" s="9" t="s">
        <v>1797</v>
      </c>
      <c r="I18526" t="s">
        <v>1454</v>
      </c>
      <c r="J18526" s="20">
        <v>50</v>
      </c>
      <c r="K18526" s="20" t="s">
        <v>9</v>
      </c>
      <c r="L18526" t="s">
        <v>1464</v>
      </c>
      <c r="M18526" s="20">
        <v>11</v>
      </c>
      <c r="N18526" s="20">
        <v>15</v>
      </c>
      <c r="AE18526">
        <f t="shared" si="289"/>
        <v>2014</v>
      </c>
    </row>
    <row r="18527" spans="1:31" x14ac:dyDescent="0.25">
      <c r="A18527" s="7">
        <v>18524</v>
      </c>
      <c r="B18527" s="8">
        <v>41996</v>
      </c>
      <c r="C18527" t="s">
        <v>3</v>
      </c>
      <c r="D18527" t="s">
        <v>1020</v>
      </c>
      <c r="E18527" t="s">
        <v>9</v>
      </c>
      <c r="F18527" t="s">
        <v>727</v>
      </c>
      <c r="G18527" t="s">
        <v>895</v>
      </c>
      <c r="H18527" s="135" t="s">
        <v>2580</v>
      </c>
      <c r="I18527" t="s">
        <v>1454</v>
      </c>
      <c r="J18527" s="20">
        <v>25</v>
      </c>
      <c r="K18527" s="20" t="s">
        <v>3</v>
      </c>
      <c r="L18527" t="s">
        <v>1464</v>
      </c>
      <c r="M18527" s="20">
        <v>8</v>
      </c>
      <c r="N18527" s="20">
        <v>5.5</v>
      </c>
      <c r="AE18527">
        <f t="shared" si="289"/>
        <v>2014</v>
      </c>
    </row>
    <row r="18528" spans="1:31" x14ac:dyDescent="0.25">
      <c r="A18528" s="7">
        <v>18525</v>
      </c>
      <c r="B18528" s="8">
        <v>41996</v>
      </c>
      <c r="C18528" t="s">
        <v>3</v>
      </c>
      <c r="D18528" t="s">
        <v>766</v>
      </c>
      <c r="E18528" t="s">
        <v>9</v>
      </c>
      <c r="F18528" t="s">
        <v>698</v>
      </c>
      <c r="G18528" t="s">
        <v>895</v>
      </c>
      <c r="H18528" s="135" t="s">
        <v>1496</v>
      </c>
      <c r="I18528" t="s">
        <v>1454</v>
      </c>
      <c r="J18528" s="20">
        <v>15</v>
      </c>
      <c r="K18528" s="20" t="s">
        <v>3</v>
      </c>
      <c r="L18528" t="s">
        <v>1463</v>
      </c>
      <c r="M18528" s="20">
        <v>4.9000000000000004</v>
      </c>
      <c r="N18528" s="20">
        <v>3.6</v>
      </c>
      <c r="AE18528">
        <f t="shared" si="289"/>
        <v>2014</v>
      </c>
    </row>
    <row r="18529" spans="1:31" x14ac:dyDescent="0.25">
      <c r="A18529" s="7">
        <v>18526</v>
      </c>
      <c r="B18529" s="8">
        <v>41997</v>
      </c>
      <c r="C18529" t="s">
        <v>3</v>
      </c>
      <c r="D18529" t="s">
        <v>521</v>
      </c>
      <c r="E18529" t="s">
        <v>9</v>
      </c>
      <c r="F18529" t="s">
        <v>1231</v>
      </c>
      <c r="G18529" t="s">
        <v>1170</v>
      </c>
      <c r="H18529" s="135" t="s">
        <v>3186</v>
      </c>
      <c r="I18529" t="s">
        <v>1458</v>
      </c>
      <c r="J18529" s="20">
        <v>12</v>
      </c>
      <c r="K18529" s="20" t="s">
        <v>3</v>
      </c>
      <c r="L18529" t="s">
        <v>1463</v>
      </c>
      <c r="M18529" s="20">
        <v>10</v>
      </c>
      <c r="N18529" s="20">
        <v>30</v>
      </c>
      <c r="AE18529">
        <f t="shared" si="289"/>
        <v>2014</v>
      </c>
    </row>
    <row r="18530" spans="1:31" x14ac:dyDescent="0.25">
      <c r="A18530" s="7">
        <v>18527</v>
      </c>
      <c r="B18530" s="8">
        <v>41998</v>
      </c>
      <c r="C18530" t="s">
        <v>3</v>
      </c>
      <c r="D18530" t="s">
        <v>543</v>
      </c>
      <c r="E18530" t="s">
        <v>9</v>
      </c>
      <c r="F18530" t="s">
        <v>45</v>
      </c>
      <c r="G18530" t="s">
        <v>714</v>
      </c>
      <c r="H18530" s="135" t="s">
        <v>2031</v>
      </c>
      <c r="I18530" t="s">
        <v>1454</v>
      </c>
      <c r="J18530" s="20">
        <v>32</v>
      </c>
      <c r="K18530" s="20" t="s">
        <v>3</v>
      </c>
      <c r="L18530" t="s">
        <v>1464</v>
      </c>
      <c r="M18530" s="20">
        <v>9.9600000000000009</v>
      </c>
      <c r="N18530" s="20">
        <v>7.04</v>
      </c>
      <c r="AE18530">
        <f t="shared" si="289"/>
        <v>2014</v>
      </c>
    </row>
    <row r="18531" spans="1:31" x14ac:dyDescent="0.25">
      <c r="A18531" s="7">
        <v>18528</v>
      </c>
      <c r="B18531" s="8">
        <v>41998</v>
      </c>
      <c r="C18531" t="s">
        <v>3</v>
      </c>
      <c r="D18531" t="s">
        <v>521</v>
      </c>
      <c r="E18531" t="s">
        <v>9</v>
      </c>
      <c r="F18531" t="s">
        <v>543</v>
      </c>
      <c r="G18531" t="s">
        <v>1170</v>
      </c>
      <c r="H18531" s="135" t="s">
        <v>1496</v>
      </c>
      <c r="I18531" t="s">
        <v>1454</v>
      </c>
      <c r="J18531" s="20">
        <v>82</v>
      </c>
      <c r="K18531" s="20" t="s">
        <v>1465</v>
      </c>
      <c r="L18531" t="s">
        <v>1466</v>
      </c>
      <c r="M18531" s="20">
        <v>20.5</v>
      </c>
      <c r="N18531" s="20">
        <v>20.5</v>
      </c>
      <c r="AE18531">
        <f t="shared" si="289"/>
        <v>2014</v>
      </c>
    </row>
    <row r="18532" spans="1:31" x14ac:dyDescent="0.25">
      <c r="A18532" s="7">
        <v>18529</v>
      </c>
      <c r="B18532" s="8">
        <v>41999</v>
      </c>
      <c r="C18532" t="s">
        <v>3</v>
      </c>
      <c r="D18532" t="s">
        <v>222</v>
      </c>
      <c r="E18532" t="s">
        <v>9</v>
      </c>
      <c r="F18532" t="s">
        <v>306</v>
      </c>
      <c r="G18532" t="s">
        <v>1170</v>
      </c>
      <c r="H18532" s="135" t="s">
        <v>3285</v>
      </c>
      <c r="I18532" t="s">
        <v>1454</v>
      </c>
      <c r="J18532" s="20">
        <v>24</v>
      </c>
      <c r="K18532" s="20" t="s">
        <v>1465</v>
      </c>
      <c r="L18532" t="s">
        <v>1466</v>
      </c>
      <c r="M18532" s="20">
        <v>6</v>
      </c>
      <c r="N18532" s="20">
        <v>6</v>
      </c>
      <c r="AE18532">
        <f t="shared" si="289"/>
        <v>2014</v>
      </c>
    </row>
    <row r="18533" spans="1:31" x14ac:dyDescent="0.25">
      <c r="A18533" s="7">
        <v>18530</v>
      </c>
      <c r="B18533" s="8">
        <v>41999</v>
      </c>
      <c r="C18533" t="s">
        <v>3</v>
      </c>
      <c r="D18533" t="s">
        <v>902</v>
      </c>
      <c r="E18533" t="s">
        <v>9</v>
      </c>
      <c r="F18533" t="s">
        <v>1219</v>
      </c>
      <c r="G18533" t="s">
        <v>929</v>
      </c>
      <c r="H18533" s="135" t="s">
        <v>2683</v>
      </c>
      <c r="I18533" t="s">
        <v>1455</v>
      </c>
      <c r="J18533" s="20">
        <v>16</v>
      </c>
      <c r="K18533" s="20" t="s">
        <v>1465</v>
      </c>
      <c r="L18533" t="s">
        <v>1466</v>
      </c>
      <c r="M18533" s="20">
        <v>2</v>
      </c>
      <c r="N18533" s="20">
        <v>2</v>
      </c>
      <c r="AE18533">
        <f t="shared" si="289"/>
        <v>2014</v>
      </c>
    </row>
    <row r="18534" spans="1:31" x14ac:dyDescent="0.25">
      <c r="A18534" s="7">
        <v>18531</v>
      </c>
      <c r="B18534" s="8">
        <v>42000</v>
      </c>
      <c r="C18534" t="s">
        <v>3</v>
      </c>
      <c r="D18534" t="s">
        <v>787</v>
      </c>
      <c r="E18534" t="s">
        <v>9</v>
      </c>
      <c r="F18534" t="s">
        <v>331</v>
      </c>
      <c r="G18534" t="s">
        <v>569</v>
      </c>
      <c r="H18534" s="135" t="s">
        <v>2129</v>
      </c>
      <c r="I18534" t="s">
        <v>1454</v>
      </c>
      <c r="J18534" s="20">
        <v>11</v>
      </c>
      <c r="K18534" s="20" t="s">
        <v>1465</v>
      </c>
      <c r="L18534" t="s">
        <v>1466</v>
      </c>
      <c r="M18534" s="20">
        <v>2.75</v>
      </c>
      <c r="N18534" s="20">
        <v>2.75</v>
      </c>
      <c r="AE18534">
        <f t="shared" si="289"/>
        <v>2014</v>
      </c>
    </row>
    <row r="18535" spans="1:31" x14ac:dyDescent="0.25">
      <c r="A18535" s="7">
        <v>18532</v>
      </c>
      <c r="B18535" s="8">
        <v>42001</v>
      </c>
      <c r="C18535" t="s">
        <v>3</v>
      </c>
      <c r="D18535" t="s">
        <v>543</v>
      </c>
      <c r="E18535" t="s">
        <v>9</v>
      </c>
      <c r="F18535" t="s">
        <v>1031</v>
      </c>
      <c r="G18535" t="s">
        <v>1016</v>
      </c>
      <c r="H18535" s="9" t="s">
        <v>2900</v>
      </c>
      <c r="I18535" t="s">
        <v>1454</v>
      </c>
      <c r="J18535" s="20">
        <v>15</v>
      </c>
      <c r="K18535" s="20" t="s">
        <v>3</v>
      </c>
      <c r="L18535" t="s">
        <v>1464</v>
      </c>
      <c r="M18535" s="20">
        <v>5.2</v>
      </c>
      <c r="N18535" s="20">
        <v>3.3</v>
      </c>
      <c r="AE18535">
        <f t="shared" si="289"/>
        <v>2014</v>
      </c>
    </row>
    <row r="18536" spans="1:31" x14ac:dyDescent="0.25">
      <c r="A18536" s="7">
        <v>18533</v>
      </c>
      <c r="B18536" s="8">
        <v>42001</v>
      </c>
      <c r="C18536" t="s">
        <v>3</v>
      </c>
      <c r="D18536" t="s">
        <v>856</v>
      </c>
      <c r="E18536" t="s">
        <v>9</v>
      </c>
      <c r="F18536" t="s">
        <v>733</v>
      </c>
      <c r="G18536" t="s">
        <v>11</v>
      </c>
      <c r="H18536" s="135" t="s">
        <v>1505</v>
      </c>
      <c r="I18536" t="s">
        <v>1454</v>
      </c>
      <c r="J18536" s="20">
        <v>11</v>
      </c>
      <c r="K18536" s="20" t="s">
        <v>3</v>
      </c>
      <c r="L18536" t="s">
        <v>1464</v>
      </c>
      <c r="M18536" s="20">
        <v>4.08</v>
      </c>
      <c r="N18536" s="20">
        <v>2.42</v>
      </c>
      <c r="AE18536">
        <f t="shared" si="289"/>
        <v>2014</v>
      </c>
    </row>
    <row r="18537" spans="1:31" x14ac:dyDescent="0.25">
      <c r="A18537" s="7">
        <v>18534</v>
      </c>
      <c r="B18537" s="8">
        <v>42002</v>
      </c>
      <c r="C18537" t="s">
        <v>3</v>
      </c>
      <c r="D18537" t="s">
        <v>1192</v>
      </c>
      <c r="E18537" t="s">
        <v>9</v>
      </c>
      <c r="F18537" t="s">
        <v>1169</v>
      </c>
      <c r="G18537" t="s">
        <v>714</v>
      </c>
      <c r="H18537" s="135" t="s">
        <v>2093</v>
      </c>
      <c r="I18537" t="s">
        <v>1454</v>
      </c>
      <c r="J18537" s="20">
        <v>59</v>
      </c>
      <c r="K18537" s="20" t="s">
        <v>3</v>
      </c>
      <c r="L18537" t="s">
        <v>1464</v>
      </c>
      <c r="M18537" s="20">
        <v>17.52</v>
      </c>
      <c r="N18537" s="20">
        <v>12.98</v>
      </c>
      <c r="AE18537">
        <f t="shared" si="289"/>
        <v>2014</v>
      </c>
    </row>
    <row r="18538" spans="1:31" x14ac:dyDescent="0.25">
      <c r="A18538" s="7">
        <v>18535</v>
      </c>
      <c r="B18538" s="8">
        <v>42002</v>
      </c>
      <c r="C18538" t="s">
        <v>3</v>
      </c>
      <c r="D18538" t="s">
        <v>1232</v>
      </c>
      <c r="E18538" t="s">
        <v>9</v>
      </c>
      <c r="F18538" t="s">
        <v>678</v>
      </c>
      <c r="G18538" t="s">
        <v>929</v>
      </c>
      <c r="H18538" s="135" t="s">
        <v>2832</v>
      </c>
      <c r="I18538" t="s">
        <v>1458</v>
      </c>
      <c r="J18538" s="20">
        <v>12</v>
      </c>
      <c r="K18538" s="20" t="s">
        <v>9</v>
      </c>
      <c r="L18538" t="s">
        <v>1463</v>
      </c>
      <c r="M18538" s="20">
        <v>30</v>
      </c>
      <c r="N18538" s="20">
        <v>10</v>
      </c>
      <c r="AE18538">
        <f t="shared" si="289"/>
        <v>2014</v>
      </c>
    </row>
    <row r="18539" spans="1:31" x14ac:dyDescent="0.25">
      <c r="A18539" s="7">
        <v>18536</v>
      </c>
      <c r="B18539" s="8">
        <v>42003</v>
      </c>
      <c r="C18539" t="s">
        <v>3</v>
      </c>
      <c r="D18539" t="s">
        <v>543</v>
      </c>
      <c r="E18539" t="s">
        <v>9</v>
      </c>
      <c r="F18539" t="s">
        <v>1131</v>
      </c>
      <c r="G18539" t="s">
        <v>929</v>
      </c>
      <c r="H18539" s="135" t="s">
        <v>3173</v>
      </c>
      <c r="I18539" t="s">
        <v>1454</v>
      </c>
      <c r="J18539" s="20">
        <v>40</v>
      </c>
      <c r="K18539" s="20" t="s">
        <v>9</v>
      </c>
      <c r="L18539" t="s">
        <v>1464</v>
      </c>
      <c r="M18539" s="20">
        <v>8.8000000000000007</v>
      </c>
      <c r="N18539" s="20">
        <v>12.2</v>
      </c>
      <c r="AE18539">
        <f t="shared" si="289"/>
        <v>2014</v>
      </c>
    </row>
    <row r="18540" spans="1:31" x14ac:dyDescent="0.25">
      <c r="A18540" s="7">
        <v>18537</v>
      </c>
      <c r="B18540" s="8">
        <v>42004</v>
      </c>
      <c r="C18540" t="s">
        <v>3</v>
      </c>
      <c r="D18540" t="s">
        <v>1155</v>
      </c>
      <c r="E18540" t="s">
        <v>9</v>
      </c>
      <c r="F18540" t="s">
        <v>667</v>
      </c>
      <c r="G18540" t="s">
        <v>648</v>
      </c>
      <c r="H18540" s="135" t="s">
        <v>1810</v>
      </c>
      <c r="I18540" t="s">
        <v>1454</v>
      </c>
      <c r="J18540" s="20">
        <v>73</v>
      </c>
      <c r="K18540" s="20" t="s">
        <v>3</v>
      </c>
      <c r="L18540" t="s">
        <v>1463</v>
      </c>
      <c r="M18540" s="20">
        <v>19.98</v>
      </c>
      <c r="N18540" s="20">
        <v>17.52</v>
      </c>
      <c r="AE18540">
        <f t="shared" si="289"/>
        <v>2014</v>
      </c>
    </row>
    <row r="18541" spans="1:31" x14ac:dyDescent="0.25">
      <c r="A18541" s="7">
        <v>18538</v>
      </c>
      <c r="B18541" s="8">
        <v>42004</v>
      </c>
      <c r="C18541" t="s">
        <v>3</v>
      </c>
      <c r="D18541" t="s">
        <v>943</v>
      </c>
      <c r="E18541" t="s">
        <v>9</v>
      </c>
      <c r="F18541" t="s">
        <v>667</v>
      </c>
      <c r="G18541" t="s">
        <v>929</v>
      </c>
      <c r="H18541" s="135" t="s">
        <v>2921</v>
      </c>
      <c r="I18541" t="s">
        <v>1454</v>
      </c>
      <c r="J18541" s="20">
        <v>20</v>
      </c>
      <c r="K18541" s="20" t="s">
        <v>1465</v>
      </c>
      <c r="L18541" t="s">
        <v>1466</v>
      </c>
      <c r="M18541" s="20">
        <v>5</v>
      </c>
      <c r="N18541" s="20">
        <v>5</v>
      </c>
      <c r="AE18541">
        <f t="shared" si="289"/>
        <v>2014</v>
      </c>
    </row>
    <row r="18542" spans="1:31" x14ac:dyDescent="0.25">
      <c r="A18542" s="7">
        <v>18539</v>
      </c>
      <c r="B18542" s="8">
        <v>42005</v>
      </c>
      <c r="C18542" t="s">
        <v>3</v>
      </c>
      <c r="D18542" t="s">
        <v>918</v>
      </c>
      <c r="E18542" t="s">
        <v>9</v>
      </c>
      <c r="F18542" t="s">
        <v>543</v>
      </c>
      <c r="G18542" t="s">
        <v>1016</v>
      </c>
      <c r="H18542" s="9" t="s">
        <v>2901</v>
      </c>
      <c r="I18542" t="s">
        <v>1455</v>
      </c>
      <c r="J18542" s="20">
        <v>46</v>
      </c>
      <c r="K18542" s="20" t="s">
        <v>3</v>
      </c>
      <c r="L18542" t="s">
        <v>1464</v>
      </c>
      <c r="M18542" s="20">
        <v>6.9399999999999995</v>
      </c>
      <c r="N18542" s="20">
        <v>5.0600000000000005</v>
      </c>
      <c r="AE18542">
        <f t="shared" si="289"/>
        <v>2015</v>
      </c>
    </row>
    <row r="18543" spans="1:31" x14ac:dyDescent="0.25">
      <c r="A18543" s="7">
        <v>18540</v>
      </c>
      <c r="B18543" s="8">
        <v>42005</v>
      </c>
      <c r="C18543" t="s">
        <v>3</v>
      </c>
      <c r="D18543" t="s">
        <v>365</v>
      </c>
      <c r="E18543" t="s">
        <v>9</v>
      </c>
      <c r="F18543" t="s">
        <v>1228</v>
      </c>
      <c r="G18543" t="s">
        <v>870</v>
      </c>
      <c r="H18543" s="135" t="s">
        <v>2759</v>
      </c>
      <c r="I18543" t="s">
        <v>1455</v>
      </c>
      <c r="J18543" s="20">
        <v>19</v>
      </c>
      <c r="K18543" s="20" t="s">
        <v>1465</v>
      </c>
      <c r="L18543" t="s">
        <v>1466</v>
      </c>
      <c r="M18543" s="20">
        <v>2.375</v>
      </c>
      <c r="N18543" s="20">
        <v>2.375</v>
      </c>
      <c r="AE18543">
        <f t="shared" si="289"/>
        <v>2015</v>
      </c>
    </row>
    <row r="18544" spans="1:31" x14ac:dyDescent="0.25">
      <c r="A18544" s="7">
        <v>18541</v>
      </c>
      <c r="B18544" s="8">
        <v>42005</v>
      </c>
      <c r="C18544" t="s">
        <v>3</v>
      </c>
      <c r="D18544" t="s">
        <v>1192</v>
      </c>
      <c r="E18544" t="s">
        <v>9</v>
      </c>
      <c r="F18544" t="s">
        <v>286</v>
      </c>
      <c r="G18544" t="s">
        <v>929</v>
      </c>
      <c r="H18544" s="9" t="s">
        <v>3286</v>
      </c>
      <c r="I18544" t="s">
        <v>1454</v>
      </c>
      <c r="J18544" s="20">
        <v>40</v>
      </c>
      <c r="K18544" s="20" t="s">
        <v>3</v>
      </c>
      <c r="L18544" t="s">
        <v>1464</v>
      </c>
      <c r="M18544" s="20">
        <v>12.2</v>
      </c>
      <c r="N18544" s="20">
        <v>8.8000000000000007</v>
      </c>
      <c r="AE18544">
        <f t="shared" si="289"/>
        <v>2015</v>
      </c>
    </row>
    <row r="18545" spans="1:31" x14ac:dyDescent="0.25">
      <c r="A18545" s="7">
        <v>18542</v>
      </c>
      <c r="B18545" s="8">
        <v>42006</v>
      </c>
      <c r="C18545" t="s">
        <v>3</v>
      </c>
      <c r="D18545" t="s">
        <v>1205</v>
      </c>
      <c r="E18545" t="s">
        <v>9</v>
      </c>
      <c r="F18545" t="s">
        <v>1113</v>
      </c>
      <c r="G18545" t="s">
        <v>895</v>
      </c>
      <c r="H18545" s="135" t="s">
        <v>2606</v>
      </c>
      <c r="I18545" t="s">
        <v>1455</v>
      </c>
      <c r="J18545" s="20">
        <v>27</v>
      </c>
      <c r="K18545" s="20" t="s">
        <v>3</v>
      </c>
      <c r="L18545" t="s">
        <v>1464</v>
      </c>
      <c r="M18545" s="20">
        <v>4.28</v>
      </c>
      <c r="N18545" s="20">
        <v>2.9699999999999998</v>
      </c>
      <c r="AE18545">
        <f t="shared" si="289"/>
        <v>2015</v>
      </c>
    </row>
    <row r="18546" spans="1:31" x14ac:dyDescent="0.25">
      <c r="A18546" s="7">
        <v>18543</v>
      </c>
      <c r="B18546" s="8">
        <v>42006</v>
      </c>
      <c r="C18546" t="s">
        <v>3</v>
      </c>
      <c r="D18546" t="s">
        <v>973</v>
      </c>
      <c r="E18546" t="s">
        <v>9</v>
      </c>
      <c r="F18546" t="s">
        <v>91</v>
      </c>
      <c r="G18546" t="s">
        <v>929</v>
      </c>
      <c r="H18546" s="9" t="s">
        <v>3287</v>
      </c>
      <c r="I18546" t="s">
        <v>1454</v>
      </c>
      <c r="J18546" s="20">
        <v>20</v>
      </c>
      <c r="K18546" s="20" t="s">
        <v>9</v>
      </c>
      <c r="L18546" t="s">
        <v>1464</v>
      </c>
      <c r="M18546" s="20">
        <v>4.4000000000000004</v>
      </c>
      <c r="N18546" s="20">
        <v>6.6</v>
      </c>
      <c r="AE18546">
        <f t="shared" si="289"/>
        <v>2015</v>
      </c>
    </row>
    <row r="18547" spans="1:31" x14ac:dyDescent="0.25">
      <c r="A18547" s="7">
        <v>18544</v>
      </c>
      <c r="B18547" s="8">
        <v>42006</v>
      </c>
      <c r="C18547" t="s">
        <v>3</v>
      </c>
      <c r="D18547" t="s">
        <v>1192</v>
      </c>
      <c r="E18547" t="s">
        <v>9</v>
      </c>
      <c r="F18547" t="s">
        <v>306</v>
      </c>
      <c r="G18547" t="s">
        <v>1170</v>
      </c>
      <c r="H18547" s="135" t="s">
        <v>1496</v>
      </c>
      <c r="I18547" t="s">
        <v>1454</v>
      </c>
      <c r="J18547" s="20">
        <v>34</v>
      </c>
      <c r="K18547" s="20" t="s">
        <v>1465</v>
      </c>
      <c r="L18547" t="s">
        <v>1466</v>
      </c>
      <c r="M18547" s="20">
        <v>8.5</v>
      </c>
      <c r="N18547" s="20">
        <v>8.5</v>
      </c>
      <c r="AE18547">
        <f t="shared" si="289"/>
        <v>2015</v>
      </c>
    </row>
    <row r="18548" spans="1:31" x14ac:dyDescent="0.25">
      <c r="A18548" s="7">
        <v>18545</v>
      </c>
      <c r="B18548" s="8">
        <v>42007</v>
      </c>
      <c r="C18548" t="s">
        <v>3</v>
      </c>
      <c r="D18548" t="s">
        <v>1207</v>
      </c>
      <c r="E18548" t="s">
        <v>9</v>
      </c>
      <c r="F18548" t="s">
        <v>40</v>
      </c>
      <c r="G18548" t="s">
        <v>648</v>
      </c>
      <c r="H18548" s="136" t="s">
        <v>1496</v>
      </c>
      <c r="I18548" t="s">
        <v>1454</v>
      </c>
      <c r="J18548" s="20">
        <v>37</v>
      </c>
      <c r="K18548" s="20" t="s">
        <v>1465</v>
      </c>
      <c r="L18548" t="s">
        <v>1466</v>
      </c>
      <c r="M18548" s="20">
        <v>9.25</v>
      </c>
      <c r="N18548" s="20">
        <v>9.25</v>
      </c>
      <c r="AE18548">
        <f t="shared" si="289"/>
        <v>2015</v>
      </c>
    </row>
    <row r="18549" spans="1:31" x14ac:dyDescent="0.25">
      <c r="A18549" s="7">
        <v>18546</v>
      </c>
      <c r="B18549" s="8">
        <v>42007</v>
      </c>
      <c r="C18549" t="s">
        <v>3</v>
      </c>
      <c r="D18549" t="s">
        <v>1192</v>
      </c>
      <c r="E18549" t="s">
        <v>9</v>
      </c>
      <c r="F18549" t="s">
        <v>1093</v>
      </c>
      <c r="G18549" t="s">
        <v>732</v>
      </c>
      <c r="H18549" s="135" t="s">
        <v>1496</v>
      </c>
      <c r="I18549" t="s">
        <v>1454</v>
      </c>
      <c r="J18549" s="20">
        <v>13</v>
      </c>
      <c r="K18549" s="20" t="s">
        <v>3</v>
      </c>
      <c r="L18549" t="s">
        <v>1464</v>
      </c>
      <c r="M18549" s="20">
        <v>4.6400000000000006</v>
      </c>
      <c r="N18549" s="20">
        <v>2.86</v>
      </c>
      <c r="AE18549">
        <f t="shared" si="289"/>
        <v>2015</v>
      </c>
    </row>
    <row r="18550" spans="1:31" x14ac:dyDescent="0.25">
      <c r="A18550" s="7">
        <v>18547</v>
      </c>
      <c r="B18550" s="8">
        <v>42008</v>
      </c>
      <c r="C18550" t="s">
        <v>3</v>
      </c>
      <c r="D18550" t="s">
        <v>1232</v>
      </c>
      <c r="E18550" t="s">
        <v>9</v>
      </c>
      <c r="F18550" t="s">
        <v>1144</v>
      </c>
      <c r="G18550" t="s">
        <v>929</v>
      </c>
      <c r="H18550" s="135" t="s">
        <v>2658</v>
      </c>
      <c r="I18550" t="s">
        <v>1455</v>
      </c>
      <c r="J18550" s="20">
        <v>21</v>
      </c>
      <c r="K18550" s="20" t="s">
        <v>1465</v>
      </c>
      <c r="L18550" t="s">
        <v>1466</v>
      </c>
      <c r="M18550" s="20">
        <v>2.625</v>
      </c>
      <c r="N18550" s="20">
        <v>2.625</v>
      </c>
      <c r="AE18550">
        <f t="shared" si="289"/>
        <v>2015</v>
      </c>
    </row>
    <row r="18551" spans="1:31" x14ac:dyDescent="0.25">
      <c r="A18551" s="7">
        <v>18548</v>
      </c>
      <c r="B18551" s="8">
        <v>42008</v>
      </c>
      <c r="C18551" t="s">
        <v>3</v>
      </c>
      <c r="D18551" t="s">
        <v>1215</v>
      </c>
      <c r="E18551" t="s">
        <v>9</v>
      </c>
      <c r="F18551" t="s">
        <v>1205</v>
      </c>
      <c r="G18551" t="s">
        <v>929</v>
      </c>
      <c r="H18551" s="135" t="s">
        <v>2913</v>
      </c>
      <c r="I18551" t="s">
        <v>1454</v>
      </c>
      <c r="J18551" s="20">
        <v>12</v>
      </c>
      <c r="K18551" s="20" t="s">
        <v>9</v>
      </c>
      <c r="L18551" t="s">
        <v>1463</v>
      </c>
      <c r="M18551" s="20">
        <v>2.88</v>
      </c>
      <c r="N18551" s="20">
        <v>4.12</v>
      </c>
      <c r="AE18551">
        <f t="shared" si="289"/>
        <v>2015</v>
      </c>
    </row>
    <row r="18552" spans="1:31" x14ac:dyDescent="0.25">
      <c r="A18552" s="7">
        <v>18549</v>
      </c>
      <c r="B18552" s="8">
        <v>42008</v>
      </c>
      <c r="C18552" t="s">
        <v>3</v>
      </c>
      <c r="D18552" t="s">
        <v>1085</v>
      </c>
      <c r="E18552" t="s">
        <v>9</v>
      </c>
      <c r="F18552" t="s">
        <v>1205</v>
      </c>
      <c r="G18552" t="s">
        <v>929</v>
      </c>
      <c r="H18552" s="135" t="s">
        <v>2644</v>
      </c>
      <c r="I18552" t="s">
        <v>1454</v>
      </c>
      <c r="J18552" s="20">
        <v>11</v>
      </c>
      <c r="K18552" s="20" t="s">
        <v>3</v>
      </c>
      <c r="L18552" t="s">
        <v>1463</v>
      </c>
      <c r="M18552" s="20">
        <v>3.86</v>
      </c>
      <c r="N18552" s="20">
        <v>2.64</v>
      </c>
      <c r="AE18552">
        <f t="shared" si="289"/>
        <v>2015</v>
      </c>
    </row>
    <row r="18553" spans="1:31" x14ac:dyDescent="0.25">
      <c r="A18553" s="7">
        <v>18550</v>
      </c>
      <c r="B18553" s="8">
        <v>42008</v>
      </c>
      <c r="C18553" t="s">
        <v>3</v>
      </c>
      <c r="D18553" t="s">
        <v>786</v>
      </c>
      <c r="E18553" t="s">
        <v>9</v>
      </c>
      <c r="F18553" t="s">
        <v>1093</v>
      </c>
      <c r="G18553" t="s">
        <v>648</v>
      </c>
      <c r="H18553" s="136" t="s">
        <v>1496</v>
      </c>
      <c r="I18553" t="s">
        <v>1454</v>
      </c>
      <c r="J18553" s="20">
        <v>74</v>
      </c>
      <c r="K18553" s="20" t="s">
        <v>9</v>
      </c>
      <c r="L18553" t="s">
        <v>1464</v>
      </c>
      <c r="M18553" s="20">
        <v>16.28</v>
      </c>
      <c r="N18553" s="20">
        <v>21.72</v>
      </c>
      <c r="AE18553">
        <f t="shared" si="289"/>
        <v>2015</v>
      </c>
    </row>
    <row r="18554" spans="1:31" x14ac:dyDescent="0.25">
      <c r="A18554" s="7">
        <v>18551</v>
      </c>
      <c r="B18554" s="8">
        <v>42009</v>
      </c>
      <c r="C18554" t="s">
        <v>3</v>
      </c>
      <c r="D18554" t="s">
        <v>237</v>
      </c>
      <c r="E18554" t="s">
        <v>9</v>
      </c>
      <c r="F18554" t="s">
        <v>186</v>
      </c>
      <c r="G18554" t="s">
        <v>1170</v>
      </c>
      <c r="H18554" s="135" t="s">
        <v>3269</v>
      </c>
      <c r="I18554" t="s">
        <v>1454</v>
      </c>
      <c r="J18554" s="20">
        <v>18</v>
      </c>
      <c r="K18554" s="20" t="s">
        <v>9</v>
      </c>
      <c r="L18554" t="s">
        <v>1464</v>
      </c>
      <c r="M18554" s="20">
        <v>3.96</v>
      </c>
      <c r="N18554" s="20">
        <v>6.04</v>
      </c>
      <c r="AE18554">
        <f t="shared" si="289"/>
        <v>2015</v>
      </c>
    </row>
    <row r="18555" spans="1:31" x14ac:dyDescent="0.25">
      <c r="A18555" s="7">
        <v>18552</v>
      </c>
      <c r="B18555" s="8">
        <v>42010</v>
      </c>
      <c r="C18555" t="s">
        <v>3</v>
      </c>
      <c r="D18555" t="s">
        <v>1113</v>
      </c>
      <c r="E18555" t="s">
        <v>9</v>
      </c>
      <c r="F18555" t="s">
        <v>1229</v>
      </c>
      <c r="G18555" t="s">
        <v>377</v>
      </c>
      <c r="H18555" s="9" t="s">
        <v>2612</v>
      </c>
      <c r="I18555" t="s">
        <v>1455</v>
      </c>
      <c r="J18555" s="20">
        <v>85</v>
      </c>
      <c r="K18555" s="20" t="s">
        <v>9</v>
      </c>
      <c r="L18555" t="s">
        <v>1464</v>
      </c>
      <c r="M18555" s="20">
        <v>9.35</v>
      </c>
      <c r="N18555" s="20">
        <v>12.4</v>
      </c>
      <c r="AE18555">
        <f t="shared" si="289"/>
        <v>2015</v>
      </c>
    </row>
    <row r="18556" spans="1:31" x14ac:dyDescent="0.25">
      <c r="A18556" s="7">
        <v>18553</v>
      </c>
      <c r="B18556" s="8">
        <v>42012</v>
      </c>
      <c r="C18556" t="s">
        <v>3</v>
      </c>
      <c r="D18556" t="s">
        <v>1215</v>
      </c>
      <c r="E18556" t="s">
        <v>9</v>
      </c>
      <c r="F18556" t="s">
        <v>1212</v>
      </c>
      <c r="G18556" t="s">
        <v>11</v>
      </c>
      <c r="H18556" s="135" t="s">
        <v>1509</v>
      </c>
      <c r="I18556" t="s">
        <v>1454</v>
      </c>
      <c r="J18556" s="20">
        <v>85</v>
      </c>
      <c r="K18556" s="20" t="s">
        <v>1465</v>
      </c>
      <c r="L18556" t="s">
        <v>1466</v>
      </c>
      <c r="M18556" s="20">
        <v>21.25</v>
      </c>
      <c r="N18556" s="20">
        <v>21.25</v>
      </c>
      <c r="AE18556">
        <f t="shared" si="289"/>
        <v>2015</v>
      </c>
    </row>
    <row r="18557" spans="1:31" x14ac:dyDescent="0.25">
      <c r="A18557" s="7">
        <v>18554</v>
      </c>
      <c r="B18557" s="8">
        <v>42014</v>
      </c>
      <c r="C18557" t="s">
        <v>3</v>
      </c>
      <c r="D18557" t="s">
        <v>543</v>
      </c>
      <c r="E18557" t="s">
        <v>9</v>
      </c>
      <c r="F18557" t="s">
        <v>521</v>
      </c>
      <c r="G18557" t="s">
        <v>870</v>
      </c>
      <c r="H18557" s="9" t="s">
        <v>2764</v>
      </c>
      <c r="I18557" t="s">
        <v>1454</v>
      </c>
      <c r="J18557" s="20">
        <v>30</v>
      </c>
      <c r="K18557" s="20" t="s">
        <v>9</v>
      </c>
      <c r="L18557" t="s">
        <v>1464</v>
      </c>
      <c r="M18557" s="20">
        <v>6.6</v>
      </c>
      <c r="N18557" s="20">
        <v>9.4</v>
      </c>
      <c r="AE18557">
        <f t="shared" si="289"/>
        <v>2015</v>
      </c>
    </row>
    <row r="18558" spans="1:31" x14ac:dyDescent="0.25">
      <c r="A18558" s="7">
        <v>18555</v>
      </c>
      <c r="B18558" s="8">
        <v>42014</v>
      </c>
      <c r="C18558" t="s">
        <v>3</v>
      </c>
      <c r="D18558" t="s">
        <v>856</v>
      </c>
      <c r="E18558" t="s">
        <v>9</v>
      </c>
      <c r="F18558" t="s">
        <v>733</v>
      </c>
      <c r="G18558" t="s">
        <v>14</v>
      </c>
      <c r="H18558" s="135" t="s">
        <v>1491</v>
      </c>
      <c r="I18558" t="s">
        <v>1454</v>
      </c>
      <c r="J18558" s="20">
        <v>27</v>
      </c>
      <c r="K18558" s="20" t="s">
        <v>3</v>
      </c>
      <c r="L18558" t="s">
        <v>1464</v>
      </c>
      <c r="M18558" s="20">
        <v>8.56</v>
      </c>
      <c r="N18558" s="20">
        <v>5.9399999999999995</v>
      </c>
      <c r="AE18558">
        <f t="shared" si="289"/>
        <v>2015</v>
      </c>
    </row>
    <row r="18559" spans="1:31" x14ac:dyDescent="0.25">
      <c r="A18559" s="7">
        <v>18556</v>
      </c>
      <c r="B18559" s="8">
        <v>42014</v>
      </c>
      <c r="C18559" t="s">
        <v>3</v>
      </c>
      <c r="D18559" t="s">
        <v>543</v>
      </c>
      <c r="E18559" t="s">
        <v>9</v>
      </c>
      <c r="F18559" t="s">
        <v>521</v>
      </c>
      <c r="G18559" t="s">
        <v>633</v>
      </c>
      <c r="H18559" s="135" t="s">
        <v>1496</v>
      </c>
      <c r="I18559" t="s">
        <v>1454</v>
      </c>
      <c r="J18559" s="20">
        <v>15</v>
      </c>
      <c r="K18559" s="20" t="s">
        <v>9</v>
      </c>
      <c r="L18559" t="s">
        <v>1464</v>
      </c>
      <c r="M18559" s="20">
        <v>3.3</v>
      </c>
      <c r="N18559" s="20">
        <v>5.2</v>
      </c>
      <c r="AE18559">
        <f t="shared" si="289"/>
        <v>2015</v>
      </c>
    </row>
    <row r="18560" spans="1:31" x14ac:dyDescent="0.25">
      <c r="A18560" s="7">
        <v>18557</v>
      </c>
      <c r="B18560" s="8">
        <v>42014</v>
      </c>
      <c r="C18560" t="s">
        <v>3</v>
      </c>
      <c r="D18560" t="s">
        <v>668</v>
      </c>
      <c r="E18560" t="s">
        <v>9</v>
      </c>
      <c r="F18560" t="s">
        <v>698</v>
      </c>
      <c r="G18560" t="s">
        <v>732</v>
      </c>
      <c r="H18560" s="135" t="s">
        <v>1496</v>
      </c>
      <c r="I18560" t="s">
        <v>1454</v>
      </c>
      <c r="J18560" s="20">
        <v>32</v>
      </c>
      <c r="K18560" s="20" t="s">
        <v>9</v>
      </c>
      <c r="L18560" t="s">
        <v>1464</v>
      </c>
      <c r="M18560" s="20">
        <v>7.04</v>
      </c>
      <c r="N18560" s="20">
        <v>9.9600000000000009</v>
      </c>
      <c r="AE18560">
        <f t="shared" si="289"/>
        <v>2015</v>
      </c>
    </row>
    <row r="18561" spans="1:31" x14ac:dyDescent="0.25">
      <c r="A18561" s="7">
        <v>18558</v>
      </c>
      <c r="B18561" s="8">
        <v>42015</v>
      </c>
      <c r="C18561" t="s">
        <v>3</v>
      </c>
      <c r="D18561" t="s">
        <v>543</v>
      </c>
      <c r="E18561" t="s">
        <v>9</v>
      </c>
      <c r="F18561" t="s">
        <v>233</v>
      </c>
      <c r="G18561" t="s">
        <v>732</v>
      </c>
      <c r="H18561" s="136" t="s">
        <v>2153</v>
      </c>
      <c r="I18561" t="s">
        <v>1454</v>
      </c>
      <c r="J18561" s="20">
        <v>20</v>
      </c>
      <c r="K18561" s="20" t="s">
        <v>9</v>
      </c>
      <c r="L18561" t="s">
        <v>1464</v>
      </c>
      <c r="M18561" s="20">
        <v>4.4000000000000004</v>
      </c>
      <c r="N18561" s="20">
        <v>6.6</v>
      </c>
      <c r="AE18561">
        <f t="shared" si="289"/>
        <v>2015</v>
      </c>
    </row>
    <row r="18562" spans="1:31" x14ac:dyDescent="0.25">
      <c r="A18562" s="7">
        <v>18559</v>
      </c>
      <c r="B18562" s="8">
        <v>42015</v>
      </c>
      <c r="C18562" t="s">
        <v>3</v>
      </c>
      <c r="D18562" t="s">
        <v>711</v>
      </c>
      <c r="E18562" t="s">
        <v>9</v>
      </c>
      <c r="F18562" t="s">
        <v>1093</v>
      </c>
      <c r="G18562" t="s">
        <v>714</v>
      </c>
      <c r="H18562" s="135" t="s">
        <v>2004</v>
      </c>
      <c r="I18562" t="s">
        <v>1456</v>
      </c>
      <c r="J18562" s="20">
        <v>1</v>
      </c>
      <c r="K18562" s="20" t="s">
        <v>1465</v>
      </c>
      <c r="L18562" t="s">
        <v>1466</v>
      </c>
      <c r="M18562" s="20">
        <v>0.25</v>
      </c>
      <c r="N18562" s="20">
        <v>0.25</v>
      </c>
      <c r="O18562" t="s">
        <v>9</v>
      </c>
      <c r="P18562" s="13" t="s">
        <v>727</v>
      </c>
      <c r="Q18562" t="s">
        <v>3</v>
      </c>
      <c r="R18562" t="s">
        <v>766</v>
      </c>
      <c r="S18562" t="s">
        <v>1465</v>
      </c>
      <c r="U18562" t="s">
        <v>1465</v>
      </c>
      <c r="W18562" t="s">
        <v>1465</v>
      </c>
      <c r="Y18562" t="s">
        <v>1465</v>
      </c>
      <c r="AA18562" t="s">
        <v>1465</v>
      </c>
      <c r="AC18562" t="s">
        <v>1465</v>
      </c>
      <c r="AE18562">
        <f t="shared" si="289"/>
        <v>2015</v>
      </c>
    </row>
    <row r="18563" spans="1:31" x14ac:dyDescent="0.25">
      <c r="A18563" s="7">
        <v>18560</v>
      </c>
      <c r="B18563" s="8">
        <v>42015</v>
      </c>
      <c r="C18563" t="s">
        <v>3</v>
      </c>
      <c r="D18563" t="s">
        <v>295</v>
      </c>
      <c r="E18563" t="s">
        <v>9</v>
      </c>
      <c r="F18563" t="s">
        <v>1093</v>
      </c>
      <c r="G18563" t="s">
        <v>1170</v>
      </c>
      <c r="H18563" s="135" t="s">
        <v>3210</v>
      </c>
      <c r="I18563" t="s">
        <v>1454</v>
      </c>
      <c r="J18563" s="20">
        <v>85</v>
      </c>
      <c r="K18563" s="20" t="s">
        <v>9</v>
      </c>
      <c r="L18563" t="s">
        <v>1464</v>
      </c>
      <c r="M18563" s="20">
        <v>18.7</v>
      </c>
      <c r="N18563" s="20">
        <v>24.8</v>
      </c>
      <c r="AE18563">
        <f t="shared" si="289"/>
        <v>2015</v>
      </c>
    </row>
    <row r="18564" spans="1:31" x14ac:dyDescent="0.25">
      <c r="A18564" s="7">
        <v>18561</v>
      </c>
      <c r="B18564" s="8">
        <v>42015</v>
      </c>
      <c r="C18564" t="s">
        <v>3</v>
      </c>
      <c r="D18564" t="s">
        <v>1102</v>
      </c>
      <c r="E18564" t="s">
        <v>9</v>
      </c>
      <c r="F18564" t="s">
        <v>19</v>
      </c>
      <c r="G18564" t="s">
        <v>870</v>
      </c>
      <c r="H18564" s="135" t="s">
        <v>2473</v>
      </c>
      <c r="I18564" t="s">
        <v>1454</v>
      </c>
      <c r="J18564" s="20">
        <v>40</v>
      </c>
      <c r="K18564" s="20" t="s">
        <v>3</v>
      </c>
      <c r="L18564" t="s">
        <v>1463</v>
      </c>
      <c r="M18564" s="20">
        <v>11.4</v>
      </c>
      <c r="N18564" s="20">
        <v>9.6</v>
      </c>
      <c r="AE18564">
        <f t="shared" ref="AE18564:AE18627" si="290">YEAR(B18564)</f>
        <v>2015</v>
      </c>
    </row>
    <row r="18565" spans="1:31" x14ac:dyDescent="0.25">
      <c r="A18565" s="7">
        <v>18562</v>
      </c>
      <c r="B18565" s="8">
        <v>42015</v>
      </c>
      <c r="C18565" t="s">
        <v>3</v>
      </c>
      <c r="D18565" t="s">
        <v>1192</v>
      </c>
      <c r="E18565" t="s">
        <v>9</v>
      </c>
      <c r="F18565" t="s">
        <v>1093</v>
      </c>
      <c r="G18565" t="s">
        <v>929</v>
      </c>
      <c r="H18565" s="135" t="s">
        <v>1496</v>
      </c>
      <c r="I18565" t="s">
        <v>1454</v>
      </c>
      <c r="J18565" s="20">
        <v>21</v>
      </c>
      <c r="K18565" s="20" t="s">
        <v>1465</v>
      </c>
      <c r="L18565" t="s">
        <v>1466</v>
      </c>
      <c r="M18565" s="20">
        <v>5.25</v>
      </c>
      <c r="N18565" s="20">
        <v>5.25</v>
      </c>
      <c r="AE18565">
        <f t="shared" si="290"/>
        <v>2015</v>
      </c>
    </row>
    <row r="18566" spans="1:31" x14ac:dyDescent="0.25">
      <c r="A18566" s="7">
        <v>18563</v>
      </c>
      <c r="B18566" s="8">
        <v>42015</v>
      </c>
      <c r="C18566" t="s">
        <v>3</v>
      </c>
      <c r="D18566" t="s">
        <v>1207</v>
      </c>
      <c r="E18566" t="s">
        <v>9</v>
      </c>
      <c r="F18566" t="s">
        <v>764</v>
      </c>
      <c r="G18566" t="s">
        <v>648</v>
      </c>
      <c r="H18566" s="9" t="s">
        <v>1797</v>
      </c>
      <c r="I18566" t="s">
        <v>1454</v>
      </c>
      <c r="J18566" s="20">
        <v>118</v>
      </c>
      <c r="K18566" s="20" t="s">
        <v>9</v>
      </c>
      <c r="L18566" t="s">
        <v>1464</v>
      </c>
      <c r="M18566" s="20">
        <v>25.96</v>
      </c>
      <c r="N18566" s="20">
        <v>34.04</v>
      </c>
      <c r="AE18566">
        <f t="shared" si="290"/>
        <v>2015</v>
      </c>
    </row>
    <row r="18567" spans="1:31" x14ac:dyDescent="0.25">
      <c r="A18567" s="7">
        <v>18564</v>
      </c>
      <c r="B18567" s="8">
        <v>42016</v>
      </c>
      <c r="C18567" t="s">
        <v>3</v>
      </c>
      <c r="D18567" t="s">
        <v>973</v>
      </c>
      <c r="E18567" t="s">
        <v>9</v>
      </c>
      <c r="F18567" t="s">
        <v>810</v>
      </c>
      <c r="G18567" t="s">
        <v>648</v>
      </c>
      <c r="H18567" s="136" t="s">
        <v>1496</v>
      </c>
      <c r="I18567" t="s">
        <v>1454</v>
      </c>
      <c r="J18567" s="20">
        <v>30</v>
      </c>
      <c r="K18567" s="20" t="s">
        <v>1465</v>
      </c>
      <c r="L18567" t="s">
        <v>1466</v>
      </c>
      <c r="M18567" s="20">
        <v>7.5</v>
      </c>
      <c r="N18567" s="20">
        <v>7.5</v>
      </c>
      <c r="AE18567">
        <f t="shared" si="290"/>
        <v>2015</v>
      </c>
    </row>
    <row r="18568" spans="1:31" x14ac:dyDescent="0.25">
      <c r="A18568" s="7">
        <v>18565</v>
      </c>
      <c r="B18568" s="8">
        <v>42017</v>
      </c>
      <c r="C18568" t="s">
        <v>3</v>
      </c>
      <c r="D18568" t="s">
        <v>1178</v>
      </c>
      <c r="E18568" t="s">
        <v>9</v>
      </c>
      <c r="F18568" t="s">
        <v>1228</v>
      </c>
      <c r="G18568" t="s">
        <v>870</v>
      </c>
      <c r="H18568" s="135" t="s">
        <v>2826</v>
      </c>
      <c r="I18568" t="s">
        <v>1454</v>
      </c>
      <c r="J18568" s="20">
        <v>15</v>
      </c>
      <c r="K18568" s="20" t="s">
        <v>9</v>
      </c>
      <c r="L18568" t="s">
        <v>1464</v>
      </c>
      <c r="M18568" s="20">
        <v>3.3</v>
      </c>
      <c r="N18568" s="20">
        <v>5.2</v>
      </c>
      <c r="AE18568">
        <f t="shared" si="290"/>
        <v>2015</v>
      </c>
    </row>
    <row r="18569" spans="1:31" x14ac:dyDescent="0.25">
      <c r="A18569" s="7">
        <v>18566</v>
      </c>
      <c r="B18569" s="8">
        <v>42017</v>
      </c>
      <c r="C18569" t="s">
        <v>3</v>
      </c>
      <c r="D18569" t="s">
        <v>1192</v>
      </c>
      <c r="E18569" t="s">
        <v>9</v>
      </c>
      <c r="F18569" t="s">
        <v>1093</v>
      </c>
      <c r="G18569" t="s">
        <v>929</v>
      </c>
      <c r="H18569" s="135" t="s">
        <v>1496</v>
      </c>
      <c r="I18569" t="s">
        <v>1454</v>
      </c>
      <c r="J18569" s="20">
        <v>12</v>
      </c>
      <c r="K18569" s="20" t="s">
        <v>3</v>
      </c>
      <c r="L18569" t="s">
        <v>1463</v>
      </c>
      <c r="M18569" s="20">
        <v>4.12</v>
      </c>
      <c r="N18569" s="20">
        <v>2.88</v>
      </c>
      <c r="AE18569">
        <f t="shared" si="290"/>
        <v>2015</v>
      </c>
    </row>
    <row r="18570" spans="1:31" x14ac:dyDescent="0.25">
      <c r="A18570" s="7">
        <v>18567</v>
      </c>
      <c r="B18570" s="8">
        <v>42018</v>
      </c>
      <c r="C18570" t="s">
        <v>3</v>
      </c>
      <c r="D18570" t="s">
        <v>1155</v>
      </c>
      <c r="E18570" t="s">
        <v>9</v>
      </c>
      <c r="F18570" t="s">
        <v>904</v>
      </c>
      <c r="G18570" t="s">
        <v>648</v>
      </c>
      <c r="H18570" s="136" t="s">
        <v>2474</v>
      </c>
      <c r="I18570" t="s">
        <v>1454</v>
      </c>
      <c r="J18570" s="20">
        <v>12</v>
      </c>
      <c r="K18570" s="20" t="s">
        <v>9</v>
      </c>
      <c r="L18570" t="s">
        <v>1464</v>
      </c>
      <c r="M18570" s="20">
        <v>2.64</v>
      </c>
      <c r="N18570" s="20">
        <v>4.3599999999999994</v>
      </c>
      <c r="AE18570">
        <f t="shared" si="290"/>
        <v>2015</v>
      </c>
    </row>
    <row r="18571" spans="1:31" x14ac:dyDescent="0.25">
      <c r="A18571" s="7">
        <v>18568</v>
      </c>
      <c r="B18571" s="8">
        <v>42018</v>
      </c>
      <c r="C18571" t="s">
        <v>3</v>
      </c>
      <c r="D18571" t="s">
        <v>1192</v>
      </c>
      <c r="E18571" t="s">
        <v>9</v>
      </c>
      <c r="F18571" t="s">
        <v>904</v>
      </c>
      <c r="G18571" t="s">
        <v>870</v>
      </c>
      <c r="H18571" s="135" t="s">
        <v>1496</v>
      </c>
      <c r="I18571" t="s">
        <v>1454</v>
      </c>
      <c r="J18571" s="20">
        <v>4</v>
      </c>
      <c r="K18571" s="20" t="s">
        <v>9</v>
      </c>
      <c r="L18571" t="s">
        <v>1464</v>
      </c>
      <c r="M18571" s="20">
        <v>0.88</v>
      </c>
      <c r="N18571" s="20">
        <v>2.12</v>
      </c>
      <c r="AE18571">
        <f t="shared" si="290"/>
        <v>2015</v>
      </c>
    </row>
    <row r="18572" spans="1:31" x14ac:dyDescent="0.25">
      <c r="A18572" s="7">
        <v>18569</v>
      </c>
      <c r="B18572" s="8">
        <v>42018</v>
      </c>
      <c r="C18572" t="s">
        <v>3</v>
      </c>
      <c r="D18572" t="s">
        <v>31</v>
      </c>
      <c r="E18572" t="s">
        <v>9</v>
      </c>
      <c r="F18572" t="s">
        <v>904</v>
      </c>
      <c r="G18572" t="s">
        <v>1016</v>
      </c>
      <c r="H18572" s="9" t="s">
        <v>2919</v>
      </c>
      <c r="I18572" t="s">
        <v>1454</v>
      </c>
      <c r="J18572" s="20">
        <v>30</v>
      </c>
      <c r="K18572" s="20" t="s">
        <v>9</v>
      </c>
      <c r="L18572" t="s">
        <v>1464</v>
      </c>
      <c r="M18572" s="20">
        <v>6.6</v>
      </c>
      <c r="N18572" s="20">
        <v>9.4</v>
      </c>
      <c r="AE18572">
        <f t="shared" si="290"/>
        <v>2015</v>
      </c>
    </row>
    <row r="18573" spans="1:31" x14ac:dyDescent="0.25">
      <c r="A18573" s="7">
        <v>18570</v>
      </c>
      <c r="B18573" s="8">
        <v>42018</v>
      </c>
      <c r="C18573" t="s">
        <v>3</v>
      </c>
      <c r="D18573" t="s">
        <v>187</v>
      </c>
      <c r="E18573" t="s">
        <v>9</v>
      </c>
      <c r="F18573" t="s">
        <v>904</v>
      </c>
      <c r="G18573" t="s">
        <v>648</v>
      </c>
      <c r="H18573" s="136" t="s">
        <v>1496</v>
      </c>
      <c r="I18573" t="s">
        <v>1456</v>
      </c>
      <c r="J18573" s="20">
        <v>26</v>
      </c>
      <c r="K18573" s="20" t="s">
        <v>1465</v>
      </c>
      <c r="L18573" t="s">
        <v>1466</v>
      </c>
      <c r="M18573" s="20">
        <v>6.5</v>
      </c>
      <c r="N18573" s="20">
        <v>6.5</v>
      </c>
      <c r="O18573" t="s">
        <v>3</v>
      </c>
      <c r="P18573" s="13" t="s">
        <v>856</v>
      </c>
      <c r="Q18573" t="s">
        <v>9</v>
      </c>
      <c r="R18573" t="s">
        <v>348</v>
      </c>
      <c r="S18573" t="s">
        <v>9</v>
      </c>
      <c r="T18573" t="s">
        <v>427</v>
      </c>
      <c r="U18573" t="s">
        <v>9</v>
      </c>
      <c r="V18573" t="s">
        <v>521</v>
      </c>
      <c r="W18573" t="s">
        <v>1465</v>
      </c>
      <c r="Y18573" t="s">
        <v>1465</v>
      </c>
      <c r="AA18573" t="s">
        <v>1465</v>
      </c>
      <c r="AC18573" t="s">
        <v>1465</v>
      </c>
      <c r="AE18573">
        <f t="shared" si="290"/>
        <v>2015</v>
      </c>
    </row>
    <row r="18574" spans="1:31" x14ac:dyDescent="0.25">
      <c r="A18574" s="7">
        <v>18571</v>
      </c>
      <c r="B18574" s="8">
        <v>42019</v>
      </c>
      <c r="C18574" t="s">
        <v>3</v>
      </c>
      <c r="D18574" t="s">
        <v>104</v>
      </c>
      <c r="E18574" t="s">
        <v>9</v>
      </c>
      <c r="F18574" t="s">
        <v>727</v>
      </c>
      <c r="G18574" t="s">
        <v>377</v>
      </c>
      <c r="H18574" s="9" t="s">
        <v>2140</v>
      </c>
      <c r="I18574" t="s">
        <v>1454</v>
      </c>
      <c r="J18574" s="20">
        <v>1</v>
      </c>
      <c r="K18574" s="20" t="s">
        <v>1465</v>
      </c>
      <c r="L18574" t="s">
        <v>1466</v>
      </c>
      <c r="M18574" s="20">
        <v>0.25</v>
      </c>
      <c r="N18574" s="20">
        <v>0.25</v>
      </c>
      <c r="AE18574">
        <f t="shared" si="290"/>
        <v>2015</v>
      </c>
    </row>
    <row r="18575" spans="1:31" x14ac:dyDescent="0.25">
      <c r="A18575" s="7">
        <v>18572</v>
      </c>
      <c r="B18575" s="8">
        <v>42019</v>
      </c>
      <c r="C18575" t="s">
        <v>3</v>
      </c>
      <c r="D18575" t="s">
        <v>1155</v>
      </c>
      <c r="E18575" t="s">
        <v>9</v>
      </c>
      <c r="F18575" t="s">
        <v>904</v>
      </c>
      <c r="G18575" t="s">
        <v>870</v>
      </c>
      <c r="H18575" s="135" t="s">
        <v>2790</v>
      </c>
      <c r="I18575" t="s">
        <v>1454</v>
      </c>
      <c r="J18575" s="20">
        <v>4</v>
      </c>
      <c r="K18575" s="20" t="s">
        <v>1465</v>
      </c>
      <c r="L18575" t="s">
        <v>1466</v>
      </c>
      <c r="M18575" s="20">
        <v>1</v>
      </c>
      <c r="N18575" s="20">
        <v>1</v>
      </c>
      <c r="AE18575">
        <f t="shared" si="290"/>
        <v>2015</v>
      </c>
    </row>
    <row r="18576" spans="1:31" x14ac:dyDescent="0.25">
      <c r="A18576" s="7">
        <v>18573</v>
      </c>
      <c r="B18576" s="8">
        <v>42019</v>
      </c>
      <c r="C18576" t="s">
        <v>3</v>
      </c>
      <c r="D18576" t="s">
        <v>973</v>
      </c>
      <c r="E18576" t="s">
        <v>9</v>
      </c>
      <c r="F18576" t="s">
        <v>91</v>
      </c>
      <c r="G18576" t="s">
        <v>929</v>
      </c>
      <c r="H18576" s="9" t="s">
        <v>3288</v>
      </c>
      <c r="I18576" t="s">
        <v>1454</v>
      </c>
      <c r="J18576" s="20">
        <v>10</v>
      </c>
      <c r="K18576" s="20" t="s">
        <v>9</v>
      </c>
      <c r="L18576" t="s">
        <v>1464</v>
      </c>
      <c r="M18576" s="20">
        <v>2.2000000000000002</v>
      </c>
      <c r="N18576" s="20">
        <v>3.8</v>
      </c>
      <c r="AE18576">
        <f t="shared" si="290"/>
        <v>2015</v>
      </c>
    </row>
    <row r="18577" spans="1:31" x14ac:dyDescent="0.25">
      <c r="A18577" s="7">
        <v>18574</v>
      </c>
      <c r="B18577" s="8">
        <v>42020</v>
      </c>
      <c r="C18577" t="s">
        <v>3</v>
      </c>
      <c r="D18577" t="s">
        <v>1155</v>
      </c>
      <c r="E18577" t="s">
        <v>9</v>
      </c>
      <c r="F18577" t="s">
        <v>40</v>
      </c>
      <c r="G18577" t="s">
        <v>648</v>
      </c>
      <c r="H18577" s="135" t="s">
        <v>2401</v>
      </c>
      <c r="I18577" t="s">
        <v>1454</v>
      </c>
      <c r="J18577" s="20">
        <v>56</v>
      </c>
      <c r="K18577" s="20" t="s">
        <v>1465</v>
      </c>
      <c r="L18577" t="s">
        <v>1466</v>
      </c>
      <c r="M18577" s="20">
        <v>14</v>
      </c>
      <c r="N18577" s="20">
        <v>14</v>
      </c>
      <c r="AE18577">
        <f t="shared" si="290"/>
        <v>2015</v>
      </c>
    </row>
    <row r="18578" spans="1:31" x14ac:dyDescent="0.25">
      <c r="A18578" s="7">
        <v>18575</v>
      </c>
      <c r="B18578" s="8">
        <v>42020</v>
      </c>
      <c r="C18578" t="s">
        <v>3</v>
      </c>
      <c r="D18578" t="s">
        <v>1123</v>
      </c>
      <c r="E18578" t="s">
        <v>9</v>
      </c>
      <c r="F18578" t="s">
        <v>40</v>
      </c>
      <c r="G18578" t="s">
        <v>895</v>
      </c>
      <c r="H18578" s="135" t="s">
        <v>2633</v>
      </c>
      <c r="I18578" t="s">
        <v>1454</v>
      </c>
      <c r="J18578" s="20">
        <v>35</v>
      </c>
      <c r="K18578" s="20" t="s">
        <v>1465</v>
      </c>
      <c r="L18578" t="s">
        <v>1466</v>
      </c>
      <c r="M18578" s="20">
        <v>8.75</v>
      </c>
      <c r="N18578" s="20">
        <v>8.75</v>
      </c>
      <c r="AE18578">
        <f t="shared" si="290"/>
        <v>2015</v>
      </c>
    </row>
    <row r="18579" spans="1:31" x14ac:dyDescent="0.25">
      <c r="A18579" s="7">
        <v>18576</v>
      </c>
      <c r="B18579" s="8">
        <v>42021</v>
      </c>
      <c r="C18579" t="s">
        <v>3</v>
      </c>
      <c r="D18579" t="s">
        <v>543</v>
      </c>
      <c r="E18579" t="s">
        <v>9</v>
      </c>
      <c r="F18579" t="s">
        <v>767</v>
      </c>
      <c r="G18579" t="s">
        <v>714</v>
      </c>
      <c r="H18579" s="135" t="s">
        <v>3289</v>
      </c>
      <c r="I18579" t="s">
        <v>1454</v>
      </c>
      <c r="J18579" s="20">
        <v>51</v>
      </c>
      <c r="K18579" s="20" t="s">
        <v>3</v>
      </c>
      <c r="L18579" t="s">
        <v>1464</v>
      </c>
      <c r="M18579" s="20">
        <v>15.28</v>
      </c>
      <c r="N18579" s="20">
        <v>11.22</v>
      </c>
      <c r="AE18579">
        <f t="shared" si="290"/>
        <v>2015</v>
      </c>
    </row>
    <row r="18580" spans="1:31" x14ac:dyDescent="0.25">
      <c r="A18580" s="7">
        <v>18577</v>
      </c>
      <c r="B18580" s="8">
        <v>42021</v>
      </c>
      <c r="C18580" t="s">
        <v>3</v>
      </c>
      <c r="D18580" t="s">
        <v>1119</v>
      </c>
      <c r="E18580" t="s">
        <v>9</v>
      </c>
      <c r="F18580" t="s">
        <v>1228</v>
      </c>
      <c r="G18580" t="s">
        <v>895</v>
      </c>
      <c r="H18580" s="135" t="s">
        <v>2742</v>
      </c>
      <c r="I18580" t="s">
        <v>1454</v>
      </c>
      <c r="J18580" s="20">
        <v>35</v>
      </c>
      <c r="K18580" s="20" t="s">
        <v>3</v>
      </c>
      <c r="L18580" t="s">
        <v>1464</v>
      </c>
      <c r="M18580" s="20">
        <v>10.8</v>
      </c>
      <c r="N18580" s="20">
        <v>7.7</v>
      </c>
      <c r="AE18580">
        <f t="shared" si="290"/>
        <v>2015</v>
      </c>
    </row>
    <row r="18581" spans="1:31" x14ac:dyDescent="0.25">
      <c r="A18581" s="7">
        <v>18578</v>
      </c>
      <c r="B18581" s="8">
        <v>42022</v>
      </c>
      <c r="C18581" t="s">
        <v>3</v>
      </c>
      <c r="D18581" t="s">
        <v>1192</v>
      </c>
      <c r="E18581" t="s">
        <v>9</v>
      </c>
      <c r="F18581" t="s">
        <v>286</v>
      </c>
      <c r="G18581" t="s">
        <v>714</v>
      </c>
      <c r="H18581" s="9" t="s">
        <v>2106</v>
      </c>
      <c r="I18581" t="s">
        <v>1454</v>
      </c>
      <c r="J18581" s="20">
        <v>23</v>
      </c>
      <c r="K18581" s="20" t="s">
        <v>1465</v>
      </c>
      <c r="L18581" t="s">
        <v>1466</v>
      </c>
      <c r="M18581" s="20">
        <v>5.75</v>
      </c>
      <c r="N18581" s="20">
        <v>5.75</v>
      </c>
      <c r="AE18581">
        <f t="shared" si="290"/>
        <v>2015</v>
      </c>
    </row>
    <row r="18582" spans="1:31" x14ac:dyDescent="0.25">
      <c r="A18582" s="7">
        <v>18579</v>
      </c>
      <c r="B18582" s="8">
        <v>42023</v>
      </c>
      <c r="C18582" t="s">
        <v>3</v>
      </c>
      <c r="D18582" t="s">
        <v>968</v>
      </c>
      <c r="E18582" t="s">
        <v>9</v>
      </c>
      <c r="F18582" t="s">
        <v>1131</v>
      </c>
      <c r="G18582" t="s">
        <v>870</v>
      </c>
      <c r="H18582" s="135" t="s">
        <v>1496</v>
      </c>
      <c r="I18582" t="s">
        <v>1454</v>
      </c>
      <c r="J18582" s="20">
        <v>1</v>
      </c>
      <c r="K18582" s="20" t="s">
        <v>1465</v>
      </c>
      <c r="L18582" t="s">
        <v>1466</v>
      </c>
      <c r="M18582" s="20">
        <v>0.25</v>
      </c>
      <c r="N18582" s="20">
        <v>0.25</v>
      </c>
      <c r="AE18582">
        <f t="shared" si="290"/>
        <v>2015</v>
      </c>
    </row>
    <row r="18583" spans="1:31" x14ac:dyDescent="0.25">
      <c r="A18583" s="7">
        <v>18580</v>
      </c>
      <c r="B18583" s="8">
        <v>42024</v>
      </c>
      <c r="C18583" t="s">
        <v>3</v>
      </c>
      <c r="D18583" t="s">
        <v>1144</v>
      </c>
      <c r="E18583" t="s">
        <v>9</v>
      </c>
      <c r="F18583" t="s">
        <v>1199</v>
      </c>
      <c r="G18583" t="s">
        <v>929</v>
      </c>
      <c r="H18583" s="9" t="s">
        <v>2725</v>
      </c>
      <c r="I18583" t="s">
        <v>1454</v>
      </c>
      <c r="J18583" s="20">
        <v>36</v>
      </c>
      <c r="K18583" s="20" t="s">
        <v>3</v>
      </c>
      <c r="L18583" t="s">
        <v>1464</v>
      </c>
      <c r="M18583" s="20">
        <v>11.08</v>
      </c>
      <c r="N18583" s="20">
        <v>7.92</v>
      </c>
      <c r="AE18583">
        <f t="shared" si="290"/>
        <v>2015</v>
      </c>
    </row>
    <row r="18584" spans="1:31" x14ac:dyDescent="0.25">
      <c r="A18584" s="7">
        <v>18581</v>
      </c>
      <c r="B18584" s="8">
        <v>42025</v>
      </c>
      <c r="C18584" t="s">
        <v>3</v>
      </c>
      <c r="D18584" t="s">
        <v>1203</v>
      </c>
      <c r="E18584" t="s">
        <v>9</v>
      </c>
      <c r="F18584" t="s">
        <v>19</v>
      </c>
      <c r="G18584" t="s">
        <v>24</v>
      </c>
      <c r="H18584" s="135" t="s">
        <v>1544</v>
      </c>
      <c r="I18584" t="s">
        <v>1454</v>
      </c>
      <c r="J18584" s="20">
        <v>38</v>
      </c>
      <c r="K18584" s="20" t="s">
        <v>3</v>
      </c>
      <c r="L18584" t="s">
        <v>1464</v>
      </c>
      <c r="M18584" s="20">
        <v>11.64</v>
      </c>
      <c r="N18584" s="20">
        <v>8.36</v>
      </c>
      <c r="AE18584">
        <f t="shared" si="290"/>
        <v>2015</v>
      </c>
    </row>
    <row r="18585" spans="1:31" x14ac:dyDescent="0.25">
      <c r="A18585" s="7">
        <v>18582</v>
      </c>
      <c r="B18585" s="8">
        <v>42025</v>
      </c>
      <c r="C18585" t="s">
        <v>3</v>
      </c>
      <c r="D18585" t="s">
        <v>1203</v>
      </c>
      <c r="E18585" t="s">
        <v>9</v>
      </c>
      <c r="F18585" t="s">
        <v>285</v>
      </c>
      <c r="G18585" t="s">
        <v>14</v>
      </c>
      <c r="H18585" s="135" t="s">
        <v>1507</v>
      </c>
      <c r="I18585" t="s">
        <v>1454</v>
      </c>
      <c r="J18585" s="20">
        <v>46</v>
      </c>
      <c r="K18585" s="20" t="s">
        <v>9</v>
      </c>
      <c r="L18585" t="s">
        <v>1464</v>
      </c>
      <c r="M18585" s="20">
        <v>10.120000000000001</v>
      </c>
      <c r="N18585" s="20">
        <v>13.879999999999999</v>
      </c>
      <c r="AE18585">
        <f t="shared" si="290"/>
        <v>2015</v>
      </c>
    </row>
    <row r="18586" spans="1:31" x14ac:dyDescent="0.25">
      <c r="A18586" s="7">
        <v>18583</v>
      </c>
      <c r="B18586" s="8">
        <v>42026</v>
      </c>
      <c r="C18586" t="s">
        <v>3</v>
      </c>
      <c r="D18586" t="s">
        <v>1192</v>
      </c>
      <c r="E18586" t="s">
        <v>9</v>
      </c>
      <c r="F18586" t="s">
        <v>1169</v>
      </c>
      <c r="G18586" t="s">
        <v>714</v>
      </c>
      <c r="H18586" s="135" t="s">
        <v>1496</v>
      </c>
      <c r="I18586" t="s">
        <v>1454</v>
      </c>
      <c r="J18586" s="20">
        <v>16</v>
      </c>
      <c r="K18586" s="20" t="s">
        <v>1465</v>
      </c>
      <c r="L18586" t="s">
        <v>1466</v>
      </c>
      <c r="M18586" s="20">
        <v>4</v>
      </c>
      <c r="N18586" s="20">
        <v>4</v>
      </c>
      <c r="AE18586">
        <f t="shared" si="290"/>
        <v>2015</v>
      </c>
    </row>
    <row r="18587" spans="1:31" x14ac:dyDescent="0.25">
      <c r="A18587" s="7">
        <v>18584</v>
      </c>
      <c r="B18587" s="8">
        <v>42029</v>
      </c>
      <c r="C18587" t="s">
        <v>3</v>
      </c>
      <c r="D18587" t="s">
        <v>557</v>
      </c>
      <c r="E18587" t="s">
        <v>9</v>
      </c>
      <c r="F18587" t="s">
        <v>727</v>
      </c>
      <c r="G18587" t="s">
        <v>714</v>
      </c>
      <c r="H18587" s="135" t="s">
        <v>2074</v>
      </c>
      <c r="I18587" t="s">
        <v>1454</v>
      </c>
      <c r="J18587" s="20">
        <v>38</v>
      </c>
      <c r="K18587" s="20" t="s">
        <v>3</v>
      </c>
      <c r="L18587" t="s">
        <v>1464</v>
      </c>
      <c r="M18587" s="20">
        <v>11.64</v>
      </c>
      <c r="N18587" s="20">
        <v>8.36</v>
      </c>
      <c r="AE18587">
        <f t="shared" si="290"/>
        <v>2015</v>
      </c>
    </row>
    <row r="18588" spans="1:31" x14ac:dyDescent="0.25">
      <c r="A18588" s="7">
        <v>18585</v>
      </c>
      <c r="B18588" s="8">
        <v>42029</v>
      </c>
      <c r="C18588" t="s">
        <v>3</v>
      </c>
      <c r="D18588" t="s">
        <v>543</v>
      </c>
      <c r="E18588" t="s">
        <v>9</v>
      </c>
      <c r="F18588" t="s">
        <v>1031</v>
      </c>
      <c r="G18588" t="s">
        <v>714</v>
      </c>
      <c r="H18588" s="135" t="s">
        <v>2295</v>
      </c>
      <c r="I18588" t="s">
        <v>1454</v>
      </c>
      <c r="J18588" s="20">
        <v>32</v>
      </c>
      <c r="K18588" s="20" t="s">
        <v>9</v>
      </c>
      <c r="L18588" t="s">
        <v>1464</v>
      </c>
      <c r="M18588" s="20">
        <v>7.04</v>
      </c>
      <c r="N18588" s="20">
        <v>9.9600000000000009</v>
      </c>
      <c r="AE18588">
        <f t="shared" si="290"/>
        <v>2015</v>
      </c>
    </row>
    <row r="18589" spans="1:31" x14ac:dyDescent="0.25">
      <c r="A18589" s="7">
        <v>18586</v>
      </c>
      <c r="B18589" s="8">
        <v>42029</v>
      </c>
      <c r="C18589" t="s">
        <v>3</v>
      </c>
      <c r="D18589" t="s">
        <v>943</v>
      </c>
      <c r="E18589" t="s">
        <v>9</v>
      </c>
      <c r="F18589" t="s">
        <v>667</v>
      </c>
      <c r="G18589" t="s">
        <v>929</v>
      </c>
      <c r="H18589" s="135" t="s">
        <v>2983</v>
      </c>
      <c r="I18589" t="s">
        <v>1454</v>
      </c>
      <c r="J18589" s="20">
        <v>13</v>
      </c>
      <c r="K18589" s="20" t="s">
        <v>9</v>
      </c>
      <c r="L18589" t="s">
        <v>1464</v>
      </c>
      <c r="M18589" s="20">
        <v>2.86</v>
      </c>
      <c r="N18589" s="20">
        <v>4.6400000000000006</v>
      </c>
      <c r="AE18589">
        <f t="shared" si="290"/>
        <v>2015</v>
      </c>
    </row>
    <row r="18590" spans="1:31" x14ac:dyDescent="0.25">
      <c r="A18590" s="7">
        <v>18587</v>
      </c>
      <c r="B18590" s="8">
        <v>42029</v>
      </c>
      <c r="C18590" t="s">
        <v>3</v>
      </c>
      <c r="D18590" t="s">
        <v>1192</v>
      </c>
      <c r="E18590" t="s">
        <v>9</v>
      </c>
      <c r="F18590" t="s">
        <v>1093</v>
      </c>
      <c r="G18590" t="s">
        <v>929</v>
      </c>
      <c r="H18590" s="135" t="s">
        <v>1496</v>
      </c>
      <c r="I18590" t="s">
        <v>1454</v>
      </c>
      <c r="J18590" s="20">
        <v>48</v>
      </c>
      <c r="K18590" s="20" t="s">
        <v>1465</v>
      </c>
      <c r="L18590" t="s">
        <v>1466</v>
      </c>
      <c r="M18590" s="20">
        <v>12</v>
      </c>
      <c r="N18590" s="20">
        <v>12</v>
      </c>
      <c r="AE18590">
        <f t="shared" si="290"/>
        <v>2015</v>
      </c>
    </row>
    <row r="18591" spans="1:31" x14ac:dyDescent="0.25">
      <c r="A18591" s="7">
        <v>18588</v>
      </c>
      <c r="B18591" s="8">
        <v>42029</v>
      </c>
      <c r="C18591" t="s">
        <v>3</v>
      </c>
      <c r="D18591" t="s">
        <v>614</v>
      </c>
      <c r="E18591" t="s">
        <v>9</v>
      </c>
      <c r="F18591" t="s">
        <v>727</v>
      </c>
      <c r="G18591" t="s">
        <v>648</v>
      </c>
      <c r="H18591" s="9" t="s">
        <v>3099</v>
      </c>
      <c r="I18591" t="s">
        <v>1454</v>
      </c>
      <c r="J18591" s="20">
        <v>10</v>
      </c>
      <c r="K18591" s="20" t="s">
        <v>1465</v>
      </c>
      <c r="L18591" t="s">
        <v>1466</v>
      </c>
      <c r="M18591" s="20">
        <v>2.5</v>
      </c>
      <c r="N18591" s="20">
        <v>2.5</v>
      </c>
      <c r="AE18591">
        <f t="shared" si="290"/>
        <v>2015</v>
      </c>
    </row>
    <row r="18592" spans="1:31" x14ac:dyDescent="0.25">
      <c r="A18592" s="7">
        <v>18589</v>
      </c>
      <c r="B18592" s="8">
        <v>42032</v>
      </c>
      <c r="C18592" t="s">
        <v>3</v>
      </c>
      <c r="D18592" t="s">
        <v>104</v>
      </c>
      <c r="E18592" t="s">
        <v>9</v>
      </c>
      <c r="F18592" t="s">
        <v>727</v>
      </c>
      <c r="G18592" t="s">
        <v>732</v>
      </c>
      <c r="H18592" s="135" t="s">
        <v>2155</v>
      </c>
      <c r="I18592" t="s">
        <v>1454</v>
      </c>
      <c r="J18592" s="20">
        <v>18</v>
      </c>
      <c r="K18592" s="20" t="s">
        <v>3</v>
      </c>
      <c r="L18592" t="s">
        <v>1464</v>
      </c>
      <c r="M18592" s="20">
        <v>6.04</v>
      </c>
      <c r="N18592" s="20">
        <v>3.96</v>
      </c>
      <c r="AE18592">
        <f t="shared" si="290"/>
        <v>2015</v>
      </c>
    </row>
    <row r="18593" spans="1:31" x14ac:dyDescent="0.25">
      <c r="A18593" s="7">
        <v>18590</v>
      </c>
      <c r="B18593" s="8">
        <v>42032</v>
      </c>
      <c r="C18593" t="s">
        <v>3</v>
      </c>
      <c r="D18593" t="s">
        <v>543</v>
      </c>
      <c r="E18593" t="s">
        <v>9</v>
      </c>
      <c r="F18593" t="s">
        <v>521</v>
      </c>
      <c r="G18593" t="s">
        <v>633</v>
      </c>
      <c r="H18593" s="135" t="s">
        <v>1747</v>
      </c>
      <c r="I18593" t="s">
        <v>1454</v>
      </c>
      <c r="J18593" s="20">
        <v>10</v>
      </c>
      <c r="K18593" s="20" t="s">
        <v>9</v>
      </c>
      <c r="L18593" t="s">
        <v>1463</v>
      </c>
      <c r="M18593" s="20">
        <v>2.4</v>
      </c>
      <c r="N18593" s="20">
        <v>3.6</v>
      </c>
      <c r="AE18593">
        <f t="shared" si="290"/>
        <v>2015</v>
      </c>
    </row>
    <row r="18594" spans="1:31" x14ac:dyDescent="0.25">
      <c r="A18594" s="7">
        <v>18591</v>
      </c>
      <c r="B18594" s="8">
        <v>42032</v>
      </c>
      <c r="C18594" t="s">
        <v>3</v>
      </c>
      <c r="D18594" t="s">
        <v>543</v>
      </c>
      <c r="E18594" t="s">
        <v>9</v>
      </c>
      <c r="F18594" t="s">
        <v>521</v>
      </c>
      <c r="G18594" t="s">
        <v>633</v>
      </c>
      <c r="H18594" s="135" t="s">
        <v>2346</v>
      </c>
      <c r="I18594" t="s">
        <v>1454</v>
      </c>
      <c r="J18594" s="20">
        <v>10</v>
      </c>
      <c r="K18594" s="20" t="s">
        <v>3</v>
      </c>
      <c r="L18594" t="s">
        <v>1464</v>
      </c>
      <c r="M18594" s="20">
        <v>3.8</v>
      </c>
      <c r="N18594" s="20">
        <v>2.2000000000000002</v>
      </c>
      <c r="AE18594">
        <f t="shared" si="290"/>
        <v>2015</v>
      </c>
    </row>
    <row r="18595" spans="1:31" x14ac:dyDescent="0.25">
      <c r="A18595" s="7">
        <v>18592</v>
      </c>
      <c r="B18595" s="8">
        <v>42032</v>
      </c>
      <c r="C18595" t="s">
        <v>3</v>
      </c>
      <c r="D18595" t="s">
        <v>918</v>
      </c>
      <c r="E18595" t="s">
        <v>9</v>
      </c>
      <c r="F18595" t="s">
        <v>45</v>
      </c>
      <c r="G18595" t="s">
        <v>870</v>
      </c>
      <c r="H18595" s="9" t="s">
        <v>2494</v>
      </c>
      <c r="I18595" t="s">
        <v>1454</v>
      </c>
      <c r="J18595" s="20">
        <v>26</v>
      </c>
      <c r="K18595" s="20" t="s">
        <v>3</v>
      </c>
      <c r="L18595" t="s">
        <v>1464</v>
      </c>
      <c r="M18595" s="20">
        <v>8.2800000000000011</v>
      </c>
      <c r="N18595" s="20">
        <v>5.72</v>
      </c>
      <c r="AE18595">
        <f t="shared" si="290"/>
        <v>2015</v>
      </c>
    </row>
    <row r="18596" spans="1:31" x14ac:dyDescent="0.25">
      <c r="A18596" s="7">
        <v>18593</v>
      </c>
      <c r="B18596" s="8">
        <v>42032</v>
      </c>
      <c r="C18596" t="s">
        <v>3</v>
      </c>
      <c r="D18596" t="s">
        <v>543</v>
      </c>
      <c r="E18596" t="s">
        <v>9</v>
      </c>
      <c r="F18596" t="s">
        <v>521</v>
      </c>
      <c r="G18596" t="s">
        <v>633</v>
      </c>
      <c r="H18596" s="135" t="s">
        <v>2257</v>
      </c>
      <c r="I18596" t="s">
        <v>1454</v>
      </c>
      <c r="J18596" s="20">
        <v>1</v>
      </c>
      <c r="K18596" s="20" t="s">
        <v>1465</v>
      </c>
      <c r="L18596" t="s">
        <v>1466</v>
      </c>
      <c r="M18596" s="20">
        <v>0.25</v>
      </c>
      <c r="N18596" s="20">
        <v>0.25</v>
      </c>
      <c r="AE18596">
        <f t="shared" si="290"/>
        <v>2015</v>
      </c>
    </row>
    <row r="18597" spans="1:31" x14ac:dyDescent="0.25">
      <c r="A18597" s="7">
        <v>18594</v>
      </c>
      <c r="B18597" s="8">
        <v>42032</v>
      </c>
      <c r="C18597" t="s">
        <v>3</v>
      </c>
      <c r="D18597" t="s">
        <v>1207</v>
      </c>
      <c r="E18597" t="s">
        <v>9</v>
      </c>
      <c r="F18597" t="s">
        <v>1231</v>
      </c>
      <c r="G18597" t="s">
        <v>648</v>
      </c>
      <c r="H18597" s="135" t="s">
        <v>2947</v>
      </c>
      <c r="I18597" t="s">
        <v>1454</v>
      </c>
      <c r="J18597" s="20">
        <v>18</v>
      </c>
      <c r="K18597" s="20" t="s">
        <v>3</v>
      </c>
      <c r="L18597" t="s">
        <v>1464</v>
      </c>
      <c r="M18597" s="20">
        <v>6.04</v>
      </c>
      <c r="N18597" s="20">
        <v>3.96</v>
      </c>
      <c r="AE18597">
        <f t="shared" si="290"/>
        <v>2015</v>
      </c>
    </row>
    <row r="18598" spans="1:31" x14ac:dyDescent="0.25">
      <c r="A18598" s="7">
        <v>18595</v>
      </c>
      <c r="B18598" s="8">
        <v>42033</v>
      </c>
      <c r="C18598" t="s">
        <v>3</v>
      </c>
      <c r="D18598" t="s">
        <v>557</v>
      </c>
      <c r="E18598" t="s">
        <v>9</v>
      </c>
      <c r="F18598" t="s">
        <v>727</v>
      </c>
      <c r="G18598" t="s">
        <v>714</v>
      </c>
      <c r="H18598" s="135" t="s">
        <v>2218</v>
      </c>
      <c r="I18598" t="s">
        <v>1454</v>
      </c>
      <c r="J18598" s="20">
        <v>36</v>
      </c>
      <c r="K18598" s="20" t="s">
        <v>3</v>
      </c>
      <c r="L18598" t="s">
        <v>1463</v>
      </c>
      <c r="M18598" s="20">
        <v>10.36</v>
      </c>
      <c r="N18598" s="20">
        <v>8.64</v>
      </c>
      <c r="AE18598">
        <f t="shared" si="290"/>
        <v>2015</v>
      </c>
    </row>
    <row r="18599" spans="1:31" x14ac:dyDescent="0.25">
      <c r="A18599" s="7">
        <v>18596</v>
      </c>
      <c r="B18599" s="8">
        <v>42033</v>
      </c>
      <c r="C18599" t="s">
        <v>3</v>
      </c>
      <c r="D18599" t="s">
        <v>1085</v>
      </c>
      <c r="E18599" t="s">
        <v>9</v>
      </c>
      <c r="F18599" t="s">
        <v>1205</v>
      </c>
      <c r="G18599" t="s">
        <v>929</v>
      </c>
      <c r="H18599" s="135" t="s">
        <v>2812</v>
      </c>
      <c r="I18599" t="s">
        <v>1454</v>
      </c>
      <c r="J18599" s="20">
        <v>12</v>
      </c>
      <c r="K18599" s="20" t="s">
        <v>1465</v>
      </c>
      <c r="L18599" t="s">
        <v>1466</v>
      </c>
      <c r="M18599" s="20">
        <v>3</v>
      </c>
      <c r="N18599" s="20">
        <v>3</v>
      </c>
      <c r="AE18599">
        <f t="shared" si="290"/>
        <v>2015</v>
      </c>
    </row>
    <row r="18600" spans="1:31" x14ac:dyDescent="0.25">
      <c r="A18600" s="7">
        <v>18597</v>
      </c>
      <c r="B18600" s="8">
        <v>42033</v>
      </c>
      <c r="C18600" t="s">
        <v>3</v>
      </c>
      <c r="D18600" t="s">
        <v>542</v>
      </c>
      <c r="E18600" t="s">
        <v>9</v>
      </c>
      <c r="F18600" t="s">
        <v>902</v>
      </c>
      <c r="G18600" t="s">
        <v>929</v>
      </c>
      <c r="H18600" s="135" t="s">
        <v>2749</v>
      </c>
      <c r="I18600" t="s">
        <v>1454</v>
      </c>
      <c r="J18600" s="20">
        <v>86</v>
      </c>
      <c r="K18600" s="20" t="s">
        <v>9</v>
      </c>
      <c r="L18600" t="s">
        <v>1464</v>
      </c>
      <c r="M18600" s="20">
        <v>18.920000000000002</v>
      </c>
      <c r="N18600" s="20">
        <v>25.08</v>
      </c>
      <c r="AE18600">
        <f t="shared" si="290"/>
        <v>2015</v>
      </c>
    </row>
    <row r="18601" spans="1:31" x14ac:dyDescent="0.25">
      <c r="A18601" s="7">
        <v>18598</v>
      </c>
      <c r="B18601" s="8">
        <v>42033</v>
      </c>
      <c r="C18601" t="s">
        <v>3</v>
      </c>
      <c r="D18601" t="s">
        <v>791</v>
      </c>
      <c r="E18601" t="s">
        <v>9</v>
      </c>
      <c r="F18601" t="s">
        <v>787</v>
      </c>
      <c r="G18601" t="s">
        <v>1170</v>
      </c>
      <c r="H18601" s="135" t="s">
        <v>3250</v>
      </c>
      <c r="I18601" t="s">
        <v>1455</v>
      </c>
      <c r="J18601" s="20">
        <v>50</v>
      </c>
      <c r="K18601" s="20" t="s">
        <v>1465</v>
      </c>
      <c r="L18601" t="s">
        <v>1466</v>
      </c>
      <c r="M18601" s="20">
        <v>6.25</v>
      </c>
      <c r="N18601" s="20">
        <v>6.25</v>
      </c>
      <c r="AE18601">
        <f t="shared" si="290"/>
        <v>2015</v>
      </c>
    </row>
    <row r="18602" spans="1:31" x14ac:dyDescent="0.25">
      <c r="A18602" s="7">
        <v>18599</v>
      </c>
      <c r="B18602" s="8">
        <v>42033</v>
      </c>
      <c r="C18602" t="s">
        <v>3</v>
      </c>
      <c r="D18602" t="s">
        <v>902</v>
      </c>
      <c r="E18602" t="s">
        <v>9</v>
      </c>
      <c r="F18602" t="s">
        <v>922</v>
      </c>
      <c r="G18602" t="s">
        <v>648</v>
      </c>
      <c r="H18602" s="135" t="s">
        <v>3277</v>
      </c>
      <c r="I18602" t="s">
        <v>1455</v>
      </c>
      <c r="J18602" s="20">
        <v>18</v>
      </c>
      <c r="K18602" s="20" t="s">
        <v>1465</v>
      </c>
      <c r="L18602" t="s">
        <v>1466</v>
      </c>
      <c r="M18602" s="20">
        <v>2.25</v>
      </c>
      <c r="N18602" s="20">
        <v>2.25</v>
      </c>
      <c r="AE18602">
        <f t="shared" si="290"/>
        <v>2015</v>
      </c>
    </row>
    <row r="18603" spans="1:31" x14ac:dyDescent="0.25">
      <c r="A18603" s="7">
        <v>18600</v>
      </c>
      <c r="B18603" s="8">
        <v>42033</v>
      </c>
      <c r="C18603" t="s">
        <v>3</v>
      </c>
      <c r="D18603" t="s">
        <v>902</v>
      </c>
      <c r="E18603" t="s">
        <v>9</v>
      </c>
      <c r="F18603" t="s">
        <v>1231</v>
      </c>
      <c r="G18603" t="s">
        <v>648</v>
      </c>
      <c r="H18603" s="135" t="s">
        <v>3277</v>
      </c>
      <c r="I18603" t="s">
        <v>1455</v>
      </c>
      <c r="J18603" s="20">
        <v>5</v>
      </c>
      <c r="K18603" s="20" t="s">
        <v>1465</v>
      </c>
      <c r="L18603" t="s">
        <v>1466</v>
      </c>
      <c r="M18603" s="20">
        <v>0.625</v>
      </c>
      <c r="N18603" s="20">
        <v>0.625</v>
      </c>
      <c r="AE18603">
        <f t="shared" si="290"/>
        <v>2015</v>
      </c>
    </row>
    <row r="18604" spans="1:31" x14ac:dyDescent="0.25">
      <c r="A18604" s="7">
        <v>18601</v>
      </c>
      <c r="B18604" s="8">
        <v>42034</v>
      </c>
      <c r="C18604" t="s">
        <v>3</v>
      </c>
      <c r="D18604" t="s">
        <v>1215</v>
      </c>
      <c r="E18604" t="s">
        <v>9</v>
      </c>
      <c r="F18604" t="s">
        <v>1212</v>
      </c>
      <c r="G18604" t="s">
        <v>17</v>
      </c>
      <c r="H18604" s="135" t="s">
        <v>1500</v>
      </c>
      <c r="I18604" t="s">
        <v>1454</v>
      </c>
      <c r="J18604" s="20">
        <v>49</v>
      </c>
      <c r="K18604" s="20" t="s">
        <v>1465</v>
      </c>
      <c r="L18604" t="s">
        <v>1466</v>
      </c>
      <c r="M18604" s="20">
        <v>12.25</v>
      </c>
      <c r="N18604" s="20">
        <v>12.25</v>
      </c>
      <c r="AE18604">
        <f t="shared" si="290"/>
        <v>2015</v>
      </c>
    </row>
    <row r="18605" spans="1:31" x14ac:dyDescent="0.25">
      <c r="A18605" s="7">
        <v>18602</v>
      </c>
      <c r="B18605" s="8">
        <v>42035</v>
      </c>
      <c r="C18605" t="s">
        <v>3</v>
      </c>
      <c r="D18605" t="s">
        <v>828</v>
      </c>
      <c r="E18605" t="s">
        <v>9</v>
      </c>
      <c r="F18605" t="s">
        <v>1223</v>
      </c>
      <c r="G18605" t="s">
        <v>648</v>
      </c>
      <c r="H18605" s="135" t="s">
        <v>1799</v>
      </c>
      <c r="I18605" t="s">
        <v>1455</v>
      </c>
      <c r="J18605" s="20">
        <v>29</v>
      </c>
      <c r="K18605" s="20" t="s">
        <v>3</v>
      </c>
      <c r="L18605" t="s">
        <v>1464</v>
      </c>
      <c r="M18605" s="20">
        <v>4.5599999999999996</v>
      </c>
      <c r="N18605" s="20">
        <v>3.19</v>
      </c>
      <c r="AE18605">
        <f t="shared" si="290"/>
        <v>2015</v>
      </c>
    </row>
    <row r="18606" spans="1:31" x14ac:dyDescent="0.25">
      <c r="A18606" s="7">
        <v>18603</v>
      </c>
      <c r="B18606" s="8">
        <v>42036</v>
      </c>
      <c r="C18606" t="s">
        <v>3</v>
      </c>
      <c r="D18606" t="s">
        <v>1213</v>
      </c>
      <c r="E18606" t="s">
        <v>9</v>
      </c>
      <c r="F18606" t="s">
        <v>734</v>
      </c>
      <c r="G18606" t="s">
        <v>861</v>
      </c>
      <c r="H18606" s="135" t="s">
        <v>2435</v>
      </c>
      <c r="I18606" t="s">
        <v>1454</v>
      </c>
      <c r="J18606" s="20">
        <v>27</v>
      </c>
      <c r="K18606" s="20" t="s">
        <v>9</v>
      </c>
      <c r="L18606" t="s">
        <v>1464</v>
      </c>
      <c r="M18606" s="20">
        <v>5.9399999999999995</v>
      </c>
      <c r="N18606" s="20">
        <v>8.56</v>
      </c>
      <c r="AE18606">
        <f t="shared" si="290"/>
        <v>2015</v>
      </c>
    </row>
    <row r="18607" spans="1:31" x14ac:dyDescent="0.25">
      <c r="A18607" s="7">
        <v>18604</v>
      </c>
      <c r="B18607" s="8">
        <v>42037</v>
      </c>
      <c r="C18607" t="s">
        <v>3</v>
      </c>
      <c r="D18607" t="s">
        <v>614</v>
      </c>
      <c r="E18607" t="s">
        <v>9</v>
      </c>
      <c r="F18607" t="s">
        <v>727</v>
      </c>
      <c r="G18607" t="s">
        <v>648</v>
      </c>
      <c r="H18607" s="135" t="s">
        <v>2094</v>
      </c>
      <c r="I18607" t="s">
        <v>1454</v>
      </c>
      <c r="J18607" s="20">
        <v>44</v>
      </c>
      <c r="K18607" s="20" t="s">
        <v>3</v>
      </c>
      <c r="L18607" t="s">
        <v>1464</v>
      </c>
      <c r="M18607" s="20">
        <v>13.32</v>
      </c>
      <c r="N18607" s="20">
        <v>9.68</v>
      </c>
      <c r="AE18607">
        <f t="shared" si="290"/>
        <v>2015</v>
      </c>
    </row>
    <row r="18608" spans="1:31" x14ac:dyDescent="0.25">
      <c r="A18608" s="7">
        <v>18605</v>
      </c>
      <c r="B18608" s="8">
        <v>42037</v>
      </c>
      <c r="C18608" t="s">
        <v>3</v>
      </c>
      <c r="D18608" t="s">
        <v>711</v>
      </c>
      <c r="E18608" t="s">
        <v>9</v>
      </c>
      <c r="F18608" t="s">
        <v>727</v>
      </c>
      <c r="G18608" t="s">
        <v>895</v>
      </c>
      <c r="H18608" s="135" t="s">
        <v>2803</v>
      </c>
      <c r="I18608" t="s">
        <v>1456</v>
      </c>
      <c r="J18608" s="20">
        <v>38</v>
      </c>
      <c r="K18608" s="20" t="s">
        <v>3</v>
      </c>
      <c r="L18608" t="s">
        <v>1464</v>
      </c>
      <c r="M18608" s="20">
        <v>11.64</v>
      </c>
      <c r="N18608" s="20">
        <v>8.36</v>
      </c>
      <c r="O18608" t="s">
        <v>3</v>
      </c>
      <c r="P18608" s="13" t="s">
        <v>766</v>
      </c>
      <c r="Q18608" t="s">
        <v>9</v>
      </c>
      <c r="R18608" t="s">
        <v>1093</v>
      </c>
      <c r="S18608" t="s">
        <v>1465</v>
      </c>
      <c r="U18608" t="s">
        <v>1465</v>
      </c>
      <c r="W18608" t="s">
        <v>1465</v>
      </c>
      <c r="Y18608" t="s">
        <v>1465</v>
      </c>
      <c r="AA18608" t="s">
        <v>1465</v>
      </c>
      <c r="AC18608" t="s">
        <v>1465</v>
      </c>
      <c r="AE18608">
        <f t="shared" si="290"/>
        <v>2015</v>
      </c>
    </row>
    <row r="18609" spans="1:31" x14ac:dyDescent="0.25">
      <c r="A18609" s="7">
        <v>18606</v>
      </c>
      <c r="B18609" s="8">
        <v>42039</v>
      </c>
      <c r="C18609" t="s">
        <v>3</v>
      </c>
      <c r="D18609" t="s">
        <v>295</v>
      </c>
      <c r="E18609" t="s">
        <v>9</v>
      </c>
      <c r="F18609" t="s">
        <v>1093</v>
      </c>
      <c r="G18609" t="s">
        <v>1170</v>
      </c>
      <c r="H18609" s="135" t="s">
        <v>3187</v>
      </c>
      <c r="I18609" t="s">
        <v>1454</v>
      </c>
      <c r="J18609" s="20">
        <v>74</v>
      </c>
      <c r="K18609" s="20" t="s">
        <v>9</v>
      </c>
      <c r="L18609" t="s">
        <v>1464</v>
      </c>
      <c r="M18609" s="20">
        <v>16.28</v>
      </c>
      <c r="N18609" s="20">
        <v>21.72</v>
      </c>
      <c r="AE18609">
        <f t="shared" si="290"/>
        <v>2015</v>
      </c>
    </row>
    <row r="18610" spans="1:31" x14ac:dyDescent="0.25">
      <c r="A18610" s="7">
        <v>18607</v>
      </c>
      <c r="B18610" s="8">
        <v>42040</v>
      </c>
      <c r="C18610" t="s">
        <v>3</v>
      </c>
      <c r="D18610" t="s">
        <v>1232</v>
      </c>
      <c r="E18610" t="s">
        <v>9</v>
      </c>
      <c r="F18610" t="s">
        <v>1223</v>
      </c>
      <c r="G18610" t="s">
        <v>648</v>
      </c>
      <c r="H18610" s="135" t="s">
        <v>2947</v>
      </c>
      <c r="I18610" t="s">
        <v>1454</v>
      </c>
      <c r="J18610" s="20">
        <v>18</v>
      </c>
      <c r="K18610" s="20" t="s">
        <v>3</v>
      </c>
      <c r="L18610" t="s">
        <v>1463</v>
      </c>
      <c r="M18610" s="20">
        <v>5.68</v>
      </c>
      <c r="N18610" s="20">
        <v>4.32</v>
      </c>
      <c r="AE18610">
        <f t="shared" si="290"/>
        <v>2015</v>
      </c>
    </row>
    <row r="18611" spans="1:31" x14ac:dyDescent="0.25">
      <c r="A18611" s="7">
        <v>18608</v>
      </c>
      <c r="B18611" s="8">
        <v>42042</v>
      </c>
      <c r="C18611" t="s">
        <v>3</v>
      </c>
      <c r="D18611" t="s">
        <v>1113</v>
      </c>
      <c r="E18611" t="s">
        <v>9</v>
      </c>
      <c r="F18611" t="s">
        <v>1229</v>
      </c>
      <c r="G18611" t="s">
        <v>377</v>
      </c>
      <c r="H18611" s="9" t="s">
        <v>2370</v>
      </c>
      <c r="I18611" t="s">
        <v>1455</v>
      </c>
      <c r="J18611" s="20">
        <v>45</v>
      </c>
      <c r="K18611" s="20" t="s">
        <v>9</v>
      </c>
      <c r="L18611" t="s">
        <v>1464</v>
      </c>
      <c r="M18611" s="20">
        <v>4.95</v>
      </c>
      <c r="N18611" s="20">
        <v>6.8</v>
      </c>
      <c r="AE18611">
        <f t="shared" si="290"/>
        <v>2015</v>
      </c>
    </row>
    <row r="18612" spans="1:31" x14ac:dyDescent="0.25">
      <c r="A18612" s="7">
        <v>18609</v>
      </c>
      <c r="B18612" s="8">
        <v>42043</v>
      </c>
      <c r="C18612" t="s">
        <v>3</v>
      </c>
      <c r="D18612" t="s">
        <v>1119</v>
      </c>
      <c r="E18612" t="s">
        <v>9</v>
      </c>
      <c r="F18612" t="s">
        <v>1228</v>
      </c>
      <c r="G18612" t="s">
        <v>648</v>
      </c>
      <c r="H18612" s="136" t="s">
        <v>2078</v>
      </c>
      <c r="I18612" t="s">
        <v>1454</v>
      </c>
      <c r="J18612" s="20">
        <v>7</v>
      </c>
      <c r="K18612" s="20" t="s">
        <v>3</v>
      </c>
      <c r="L18612" t="s">
        <v>1464</v>
      </c>
      <c r="M18612" s="20">
        <v>2.96</v>
      </c>
      <c r="N18612" s="20">
        <v>1.54</v>
      </c>
      <c r="AE18612">
        <f t="shared" si="290"/>
        <v>2015</v>
      </c>
    </row>
    <row r="18613" spans="1:31" x14ac:dyDescent="0.25">
      <c r="A18613" s="7">
        <v>18610</v>
      </c>
      <c r="B18613" s="8">
        <v>42043</v>
      </c>
      <c r="C18613" t="s">
        <v>3</v>
      </c>
      <c r="D18613" t="s">
        <v>1207</v>
      </c>
      <c r="E18613" t="s">
        <v>9</v>
      </c>
      <c r="F18613" t="s">
        <v>1093</v>
      </c>
      <c r="G18613" t="s">
        <v>929</v>
      </c>
      <c r="H18613" s="135" t="s">
        <v>2727</v>
      </c>
      <c r="I18613" t="s">
        <v>1454</v>
      </c>
      <c r="J18613" s="20">
        <v>42</v>
      </c>
      <c r="K18613" s="20" t="s">
        <v>9</v>
      </c>
      <c r="L18613" t="s">
        <v>1464</v>
      </c>
      <c r="M18613" s="20">
        <v>9.24</v>
      </c>
      <c r="N18613" s="20">
        <v>12.76</v>
      </c>
      <c r="AE18613">
        <f t="shared" si="290"/>
        <v>2015</v>
      </c>
    </row>
    <row r="18614" spans="1:31" x14ac:dyDescent="0.25">
      <c r="A18614" s="7">
        <v>18611</v>
      </c>
      <c r="B18614" s="8">
        <v>42043</v>
      </c>
      <c r="C18614" t="s">
        <v>3</v>
      </c>
      <c r="D18614" t="s">
        <v>543</v>
      </c>
      <c r="E18614" t="s">
        <v>9</v>
      </c>
      <c r="F18614" t="s">
        <v>521</v>
      </c>
      <c r="G18614" t="s">
        <v>870</v>
      </c>
      <c r="H18614" s="135" t="s">
        <v>2536</v>
      </c>
      <c r="I18614" t="s">
        <v>1454</v>
      </c>
      <c r="J18614" s="20">
        <v>14</v>
      </c>
      <c r="K18614" s="20" t="s">
        <v>9</v>
      </c>
      <c r="L18614" t="s">
        <v>1464</v>
      </c>
      <c r="M18614" s="20">
        <v>3.08</v>
      </c>
      <c r="N18614" s="20">
        <v>4.92</v>
      </c>
      <c r="AE18614">
        <f t="shared" si="290"/>
        <v>2015</v>
      </c>
    </row>
    <row r="18615" spans="1:31" x14ac:dyDescent="0.25">
      <c r="A18615" s="7">
        <v>18612</v>
      </c>
      <c r="B18615" s="8">
        <v>42043</v>
      </c>
      <c r="C18615" t="s">
        <v>3</v>
      </c>
      <c r="D18615" t="s">
        <v>787</v>
      </c>
      <c r="E18615" t="s">
        <v>9</v>
      </c>
      <c r="F18615" t="s">
        <v>923</v>
      </c>
      <c r="G18615" t="s">
        <v>648</v>
      </c>
      <c r="H18615" s="136" t="s">
        <v>1496</v>
      </c>
      <c r="I18615" t="s">
        <v>1454</v>
      </c>
      <c r="J18615" s="20">
        <v>20</v>
      </c>
      <c r="K18615" s="20" t="s">
        <v>1465</v>
      </c>
      <c r="L18615" t="s">
        <v>1466</v>
      </c>
      <c r="M18615" s="20">
        <v>5</v>
      </c>
      <c r="N18615" s="20">
        <v>5</v>
      </c>
      <c r="AE18615">
        <f t="shared" si="290"/>
        <v>2015</v>
      </c>
    </row>
    <row r="18616" spans="1:31" x14ac:dyDescent="0.25">
      <c r="A18616" s="7">
        <v>18613</v>
      </c>
      <c r="B18616" s="8">
        <v>42044</v>
      </c>
      <c r="C18616" t="s">
        <v>3</v>
      </c>
      <c r="D18616" t="s">
        <v>868</v>
      </c>
      <c r="E18616" t="s">
        <v>9</v>
      </c>
      <c r="F18616" t="s">
        <v>763</v>
      </c>
      <c r="G18616" t="s">
        <v>732</v>
      </c>
      <c r="H18616" s="135" t="s">
        <v>2186</v>
      </c>
      <c r="I18616" t="s">
        <v>1454</v>
      </c>
      <c r="J18616" s="20">
        <v>12</v>
      </c>
      <c r="K18616" s="20" t="s">
        <v>1465</v>
      </c>
      <c r="L18616" t="s">
        <v>1466</v>
      </c>
      <c r="M18616" s="20">
        <v>3</v>
      </c>
      <c r="N18616" s="20">
        <v>3</v>
      </c>
      <c r="AE18616">
        <f t="shared" si="290"/>
        <v>2015</v>
      </c>
    </row>
    <row r="18617" spans="1:31" x14ac:dyDescent="0.25">
      <c r="A18617" s="7">
        <v>18614</v>
      </c>
      <c r="B18617" s="8">
        <v>42044</v>
      </c>
      <c r="C18617" t="s">
        <v>3</v>
      </c>
      <c r="D18617" t="s">
        <v>1213</v>
      </c>
      <c r="E18617" t="s">
        <v>9</v>
      </c>
      <c r="F18617" t="s">
        <v>1199</v>
      </c>
      <c r="G18617" t="s">
        <v>870</v>
      </c>
      <c r="H18617" s="135" t="s">
        <v>2499</v>
      </c>
      <c r="I18617" t="s">
        <v>1454</v>
      </c>
      <c r="J18617" s="20">
        <v>10</v>
      </c>
      <c r="K18617" s="20" t="s">
        <v>9</v>
      </c>
      <c r="L18617" t="s">
        <v>1464</v>
      </c>
      <c r="M18617" s="20">
        <v>2.2000000000000002</v>
      </c>
      <c r="N18617" s="20">
        <v>3.8</v>
      </c>
      <c r="AE18617">
        <f t="shared" si="290"/>
        <v>2015</v>
      </c>
    </row>
    <row r="18618" spans="1:31" x14ac:dyDescent="0.25">
      <c r="A18618" s="7">
        <v>18615</v>
      </c>
      <c r="B18618" s="8">
        <v>42045</v>
      </c>
      <c r="C18618" t="s">
        <v>3</v>
      </c>
      <c r="D18618" t="s">
        <v>968</v>
      </c>
      <c r="E18618" t="s">
        <v>9</v>
      </c>
      <c r="F18618" t="s">
        <v>734</v>
      </c>
      <c r="G18618" t="s">
        <v>732</v>
      </c>
      <c r="H18618" s="135" t="s">
        <v>2155</v>
      </c>
      <c r="I18618" t="s">
        <v>1454</v>
      </c>
      <c r="J18618" s="20">
        <v>18</v>
      </c>
      <c r="K18618" s="20" t="s">
        <v>9</v>
      </c>
      <c r="L18618" t="s">
        <v>1463</v>
      </c>
      <c r="M18618" s="20">
        <v>4.32</v>
      </c>
      <c r="N18618" s="20">
        <v>5.68</v>
      </c>
      <c r="AE18618">
        <f t="shared" si="290"/>
        <v>2015</v>
      </c>
    </row>
    <row r="18619" spans="1:31" x14ac:dyDescent="0.25">
      <c r="A18619" s="7">
        <v>18616</v>
      </c>
      <c r="B18619" s="8">
        <v>42045</v>
      </c>
      <c r="C18619" t="s">
        <v>3</v>
      </c>
      <c r="D18619" t="s">
        <v>104</v>
      </c>
      <c r="E18619" t="s">
        <v>9</v>
      </c>
      <c r="F18619" t="s">
        <v>727</v>
      </c>
      <c r="G18619" t="s">
        <v>714</v>
      </c>
      <c r="H18619" s="135" t="s">
        <v>2006</v>
      </c>
      <c r="I18619" t="s">
        <v>1454</v>
      </c>
      <c r="J18619" s="20">
        <v>23</v>
      </c>
      <c r="K18619" s="20" t="s">
        <v>3</v>
      </c>
      <c r="L18619" t="s">
        <v>1464</v>
      </c>
      <c r="M18619" s="20">
        <v>7.4399999999999995</v>
      </c>
      <c r="N18619" s="20">
        <v>5.0600000000000005</v>
      </c>
      <c r="AE18619">
        <f t="shared" si="290"/>
        <v>2015</v>
      </c>
    </row>
    <row r="18620" spans="1:31" x14ac:dyDescent="0.25">
      <c r="A18620" s="7">
        <v>18617</v>
      </c>
      <c r="B18620" s="8">
        <v>42047</v>
      </c>
      <c r="C18620" t="s">
        <v>3</v>
      </c>
      <c r="D18620" t="s">
        <v>163</v>
      </c>
      <c r="E18620" t="s">
        <v>9</v>
      </c>
      <c r="F18620" t="s">
        <v>286</v>
      </c>
      <c r="G18620" t="s">
        <v>714</v>
      </c>
      <c r="H18620" s="135" t="s">
        <v>2031</v>
      </c>
      <c r="I18620" t="s">
        <v>1454</v>
      </c>
      <c r="J18620" s="20">
        <v>70</v>
      </c>
      <c r="K18620" s="20" t="s">
        <v>3</v>
      </c>
      <c r="L18620" t="s">
        <v>1464</v>
      </c>
      <c r="M18620" s="20">
        <v>20.6</v>
      </c>
      <c r="N18620" s="20">
        <v>15.4</v>
      </c>
      <c r="AE18620">
        <f t="shared" si="290"/>
        <v>2015</v>
      </c>
    </row>
    <row r="18621" spans="1:31" x14ac:dyDescent="0.25">
      <c r="A18621" s="7">
        <v>18618</v>
      </c>
      <c r="B18621" s="8">
        <v>42047</v>
      </c>
      <c r="C18621" t="s">
        <v>3</v>
      </c>
      <c r="D18621" t="s">
        <v>163</v>
      </c>
      <c r="E18621" t="s">
        <v>9</v>
      </c>
      <c r="F18621" t="s">
        <v>1193</v>
      </c>
      <c r="G18621" t="s">
        <v>648</v>
      </c>
      <c r="H18621" s="9" t="s">
        <v>1797</v>
      </c>
      <c r="I18621" t="s">
        <v>1454</v>
      </c>
      <c r="J18621" s="20">
        <v>96</v>
      </c>
      <c r="K18621" s="20" t="s">
        <v>3</v>
      </c>
      <c r="L18621" t="s">
        <v>1464</v>
      </c>
      <c r="M18621" s="20">
        <v>27.88</v>
      </c>
      <c r="N18621" s="20">
        <v>21.12</v>
      </c>
      <c r="AE18621">
        <f t="shared" si="290"/>
        <v>2015</v>
      </c>
    </row>
    <row r="18622" spans="1:31" x14ac:dyDescent="0.25">
      <c r="A18622" s="7">
        <v>18619</v>
      </c>
      <c r="B18622" s="8">
        <v>42048</v>
      </c>
      <c r="C18622" t="s">
        <v>3</v>
      </c>
      <c r="D18622" t="s">
        <v>1207</v>
      </c>
      <c r="E18622" t="s">
        <v>9</v>
      </c>
      <c r="F18622" t="s">
        <v>40</v>
      </c>
      <c r="G18622" t="s">
        <v>648</v>
      </c>
      <c r="H18622" s="135" t="s">
        <v>1790</v>
      </c>
      <c r="I18622" t="s">
        <v>1454</v>
      </c>
      <c r="J18622" s="20">
        <v>10</v>
      </c>
      <c r="K18622" s="20" t="s">
        <v>1465</v>
      </c>
      <c r="L18622" t="s">
        <v>1466</v>
      </c>
      <c r="M18622" s="20">
        <v>2.5</v>
      </c>
      <c r="N18622" s="20">
        <v>2.5</v>
      </c>
      <c r="AE18622">
        <f t="shared" si="290"/>
        <v>2015</v>
      </c>
    </row>
    <row r="18623" spans="1:31" x14ac:dyDescent="0.25">
      <c r="A18623" s="7">
        <v>18620</v>
      </c>
      <c r="B18623" s="8">
        <v>42049</v>
      </c>
      <c r="C18623" t="s">
        <v>3</v>
      </c>
      <c r="D18623" t="s">
        <v>1233</v>
      </c>
      <c r="E18623" t="s">
        <v>9</v>
      </c>
      <c r="F18623" t="s">
        <v>678</v>
      </c>
      <c r="G18623" t="s">
        <v>870</v>
      </c>
      <c r="H18623" s="135" t="s">
        <v>1496</v>
      </c>
      <c r="I18623" t="s">
        <v>1458</v>
      </c>
      <c r="J18623" s="20">
        <v>10</v>
      </c>
      <c r="K18623" s="20" t="s">
        <v>3</v>
      </c>
      <c r="L18623" t="s">
        <v>1464</v>
      </c>
      <c r="M18623" s="20">
        <v>30</v>
      </c>
      <c r="N18623" s="20">
        <v>10</v>
      </c>
      <c r="AE18623">
        <f t="shared" si="290"/>
        <v>2015</v>
      </c>
    </row>
    <row r="18624" spans="1:31" x14ac:dyDescent="0.25">
      <c r="A18624" s="7">
        <v>18621</v>
      </c>
      <c r="B18624" s="8">
        <v>42049</v>
      </c>
      <c r="C18624" t="s">
        <v>3</v>
      </c>
      <c r="D18624" t="s">
        <v>1232</v>
      </c>
      <c r="E18624" t="s">
        <v>9</v>
      </c>
      <c r="F18624" t="s">
        <v>1228</v>
      </c>
      <c r="G18624" t="s">
        <v>648</v>
      </c>
      <c r="H18624" s="135" t="s">
        <v>2947</v>
      </c>
      <c r="I18624" t="s">
        <v>1454</v>
      </c>
      <c r="J18624" s="20">
        <v>18</v>
      </c>
      <c r="K18624" s="20" t="s">
        <v>3</v>
      </c>
      <c r="L18624" t="s">
        <v>1464</v>
      </c>
      <c r="M18624" s="20">
        <v>6.04</v>
      </c>
      <c r="N18624" s="20">
        <v>3.96</v>
      </c>
      <c r="AE18624">
        <f t="shared" si="290"/>
        <v>2015</v>
      </c>
    </row>
    <row r="18625" spans="1:31" x14ac:dyDescent="0.25">
      <c r="A18625" s="7">
        <v>18622</v>
      </c>
      <c r="B18625" s="8">
        <v>42050</v>
      </c>
      <c r="C18625" t="s">
        <v>3</v>
      </c>
      <c r="D18625" t="s">
        <v>943</v>
      </c>
      <c r="E18625" t="s">
        <v>9</v>
      </c>
      <c r="F18625" t="s">
        <v>1193</v>
      </c>
      <c r="G18625" t="s">
        <v>895</v>
      </c>
      <c r="H18625" s="135" t="s">
        <v>2590</v>
      </c>
      <c r="I18625" t="s">
        <v>1454</v>
      </c>
      <c r="J18625" s="20">
        <v>60</v>
      </c>
      <c r="K18625" s="20" t="s">
        <v>9</v>
      </c>
      <c r="L18625" t="s">
        <v>1464</v>
      </c>
      <c r="M18625" s="20">
        <v>13.2</v>
      </c>
      <c r="N18625" s="20">
        <v>17.8</v>
      </c>
      <c r="AE18625">
        <f t="shared" si="290"/>
        <v>2015</v>
      </c>
    </row>
    <row r="18626" spans="1:31" x14ac:dyDescent="0.25">
      <c r="A18626" s="7">
        <v>18623</v>
      </c>
      <c r="B18626" s="8">
        <v>42051</v>
      </c>
      <c r="C18626" t="s">
        <v>3</v>
      </c>
      <c r="D18626" t="s">
        <v>1215</v>
      </c>
      <c r="E18626" t="s">
        <v>9</v>
      </c>
      <c r="F18626" t="s">
        <v>1205</v>
      </c>
      <c r="G18626" t="s">
        <v>929</v>
      </c>
      <c r="H18626" s="135" t="s">
        <v>2767</v>
      </c>
      <c r="I18626" t="s">
        <v>1454</v>
      </c>
      <c r="J18626" s="20">
        <v>15</v>
      </c>
      <c r="K18626" s="20" t="s">
        <v>9</v>
      </c>
      <c r="L18626" t="s">
        <v>1463</v>
      </c>
      <c r="M18626" s="20">
        <v>3.6</v>
      </c>
      <c r="N18626" s="20">
        <v>4.9000000000000004</v>
      </c>
      <c r="AE18626">
        <f t="shared" si="290"/>
        <v>2015</v>
      </c>
    </row>
    <row r="18627" spans="1:31" x14ac:dyDescent="0.25">
      <c r="A18627" s="7">
        <v>18624</v>
      </c>
      <c r="B18627" s="8">
        <v>42051</v>
      </c>
      <c r="C18627" t="s">
        <v>3</v>
      </c>
      <c r="D18627" t="s">
        <v>168</v>
      </c>
      <c r="E18627" t="s">
        <v>9</v>
      </c>
      <c r="F18627" t="s">
        <v>235</v>
      </c>
      <c r="G18627" t="s">
        <v>14</v>
      </c>
      <c r="H18627" s="135" t="s">
        <v>1507</v>
      </c>
      <c r="I18627" t="s">
        <v>1454</v>
      </c>
      <c r="J18627" s="20">
        <v>61</v>
      </c>
      <c r="K18627" s="20" t="s">
        <v>9</v>
      </c>
      <c r="L18627" t="s">
        <v>1464</v>
      </c>
      <c r="M18627" s="20">
        <v>13.42</v>
      </c>
      <c r="N18627" s="20">
        <v>18.079999999999998</v>
      </c>
      <c r="AE18627">
        <f t="shared" si="290"/>
        <v>2015</v>
      </c>
    </row>
    <row r="18628" spans="1:31" x14ac:dyDescent="0.25">
      <c r="A18628" s="7">
        <v>18625</v>
      </c>
      <c r="B18628" s="8">
        <v>42053</v>
      </c>
      <c r="C18628" t="s">
        <v>3</v>
      </c>
      <c r="D18628" t="s">
        <v>1085</v>
      </c>
      <c r="E18628" t="s">
        <v>9</v>
      </c>
      <c r="F18628" t="s">
        <v>1205</v>
      </c>
      <c r="G18628" t="s">
        <v>929</v>
      </c>
      <c r="H18628" s="135" t="s">
        <v>2766</v>
      </c>
      <c r="I18628" t="s">
        <v>1454</v>
      </c>
      <c r="J18628" s="20">
        <v>12</v>
      </c>
      <c r="K18628" s="20" t="s">
        <v>3</v>
      </c>
      <c r="L18628" t="s">
        <v>1463</v>
      </c>
      <c r="M18628" s="20">
        <v>4.12</v>
      </c>
      <c r="N18628" s="20">
        <v>2.88</v>
      </c>
      <c r="AE18628">
        <f t="shared" ref="AE18628:AE18691" si="291">YEAR(B18628)</f>
        <v>2015</v>
      </c>
    </row>
    <row r="18629" spans="1:31" x14ac:dyDescent="0.25">
      <c r="A18629" s="7">
        <v>18626</v>
      </c>
      <c r="B18629" s="8">
        <v>42054</v>
      </c>
      <c r="C18629" t="s">
        <v>3</v>
      </c>
      <c r="D18629" t="s">
        <v>543</v>
      </c>
      <c r="E18629" t="s">
        <v>9</v>
      </c>
      <c r="F18629" t="s">
        <v>233</v>
      </c>
      <c r="G18629" t="s">
        <v>732</v>
      </c>
      <c r="H18629" s="135" t="s">
        <v>2266</v>
      </c>
      <c r="I18629" t="s">
        <v>1454</v>
      </c>
      <c r="J18629" s="20">
        <v>26</v>
      </c>
      <c r="K18629" s="20" t="s">
        <v>9</v>
      </c>
      <c r="L18629" t="s">
        <v>1464</v>
      </c>
      <c r="M18629" s="20">
        <v>5.72</v>
      </c>
      <c r="N18629" s="20">
        <v>8.2800000000000011</v>
      </c>
      <c r="AE18629">
        <f t="shared" si="291"/>
        <v>2015</v>
      </c>
    </row>
    <row r="18630" spans="1:31" x14ac:dyDescent="0.25">
      <c r="A18630" s="7">
        <v>18627</v>
      </c>
      <c r="B18630" s="8">
        <v>42054</v>
      </c>
      <c r="C18630" t="s">
        <v>3</v>
      </c>
      <c r="D18630" t="s">
        <v>557</v>
      </c>
      <c r="E18630" t="s">
        <v>9</v>
      </c>
      <c r="F18630" t="s">
        <v>727</v>
      </c>
      <c r="G18630" t="s">
        <v>714</v>
      </c>
      <c r="H18630" s="135" t="s">
        <v>2230</v>
      </c>
      <c r="I18630" t="s">
        <v>1454</v>
      </c>
      <c r="J18630" s="20">
        <v>38</v>
      </c>
      <c r="K18630" s="20" t="s">
        <v>3</v>
      </c>
      <c r="L18630" t="s">
        <v>1464</v>
      </c>
      <c r="M18630" s="20">
        <v>11.64</v>
      </c>
      <c r="N18630" s="20">
        <v>8.36</v>
      </c>
      <c r="AE18630">
        <f t="shared" si="291"/>
        <v>2015</v>
      </c>
    </row>
    <row r="18631" spans="1:31" x14ac:dyDescent="0.25">
      <c r="A18631" s="7">
        <v>18628</v>
      </c>
      <c r="B18631" s="8">
        <v>42054</v>
      </c>
      <c r="C18631" t="s">
        <v>3</v>
      </c>
      <c r="D18631" t="s">
        <v>733</v>
      </c>
      <c r="E18631" t="s">
        <v>9</v>
      </c>
      <c r="F18631" t="s">
        <v>1234</v>
      </c>
      <c r="G18631" t="s">
        <v>648</v>
      </c>
      <c r="H18631" s="135" t="s">
        <v>1795</v>
      </c>
      <c r="I18631" t="s">
        <v>1458</v>
      </c>
      <c r="J18631" s="20">
        <v>21</v>
      </c>
      <c r="K18631" s="20" t="s">
        <v>1465</v>
      </c>
      <c r="L18631" t="s">
        <v>1466</v>
      </c>
      <c r="M18631" s="20">
        <v>10</v>
      </c>
      <c r="N18631" s="20">
        <v>30</v>
      </c>
      <c r="AE18631">
        <f t="shared" si="291"/>
        <v>2015</v>
      </c>
    </row>
    <row r="18632" spans="1:31" x14ac:dyDescent="0.25">
      <c r="A18632" s="7">
        <v>18629</v>
      </c>
      <c r="B18632" s="8">
        <v>42055</v>
      </c>
      <c r="C18632" t="s">
        <v>3</v>
      </c>
      <c r="D18632" t="s">
        <v>1157</v>
      </c>
      <c r="E18632" t="s">
        <v>9</v>
      </c>
      <c r="F18632" t="s">
        <v>1199</v>
      </c>
      <c r="G18632" t="s">
        <v>648</v>
      </c>
      <c r="H18632" s="135" t="s">
        <v>1795</v>
      </c>
      <c r="I18632" t="s">
        <v>1454</v>
      </c>
      <c r="J18632" s="20">
        <v>33</v>
      </c>
      <c r="K18632" s="20" t="s">
        <v>1465</v>
      </c>
      <c r="L18632" t="s">
        <v>1466</v>
      </c>
      <c r="M18632" s="20">
        <v>8.25</v>
      </c>
      <c r="N18632" s="20">
        <v>8.25</v>
      </c>
      <c r="AE18632">
        <f t="shared" si="291"/>
        <v>2015</v>
      </c>
    </row>
    <row r="18633" spans="1:31" x14ac:dyDescent="0.25">
      <c r="A18633" s="7">
        <v>18630</v>
      </c>
      <c r="B18633" s="8">
        <v>42056</v>
      </c>
      <c r="C18633" t="s">
        <v>3</v>
      </c>
      <c r="D18633" t="s">
        <v>787</v>
      </c>
      <c r="E18633" t="s">
        <v>9</v>
      </c>
      <c r="F18633" t="s">
        <v>331</v>
      </c>
      <c r="G18633" t="s">
        <v>569</v>
      </c>
      <c r="H18633" s="135" t="s">
        <v>2170</v>
      </c>
      <c r="I18633" t="s">
        <v>1454</v>
      </c>
      <c r="J18633" s="20">
        <v>27</v>
      </c>
      <c r="K18633" s="20" t="s">
        <v>1465</v>
      </c>
      <c r="L18633" t="s">
        <v>1466</v>
      </c>
      <c r="M18633" s="20">
        <v>6.75</v>
      </c>
      <c r="N18633" s="20">
        <v>6.75</v>
      </c>
      <c r="AE18633">
        <f t="shared" si="291"/>
        <v>2015</v>
      </c>
    </row>
    <row r="18634" spans="1:31" x14ac:dyDescent="0.25">
      <c r="A18634" s="7">
        <v>18631</v>
      </c>
      <c r="B18634" s="8">
        <v>42056</v>
      </c>
      <c r="C18634" t="s">
        <v>3</v>
      </c>
      <c r="D18634" t="s">
        <v>943</v>
      </c>
      <c r="E18634" t="s">
        <v>9</v>
      </c>
      <c r="F18634" t="s">
        <v>1228</v>
      </c>
      <c r="G18634" t="s">
        <v>648</v>
      </c>
      <c r="H18634" s="135" t="s">
        <v>2321</v>
      </c>
      <c r="I18634" t="s">
        <v>1454</v>
      </c>
      <c r="J18634" s="20">
        <v>9</v>
      </c>
      <c r="K18634" s="20" t="s">
        <v>9</v>
      </c>
      <c r="L18634" t="s">
        <v>1464</v>
      </c>
      <c r="M18634" s="20">
        <v>1.98</v>
      </c>
      <c r="N18634" s="20">
        <v>3.52</v>
      </c>
      <c r="AE18634">
        <f t="shared" si="291"/>
        <v>2015</v>
      </c>
    </row>
    <row r="18635" spans="1:31" x14ac:dyDescent="0.25">
      <c r="A18635" s="7">
        <v>18632</v>
      </c>
      <c r="B18635" s="8">
        <v>42056</v>
      </c>
      <c r="C18635" t="s">
        <v>3</v>
      </c>
      <c r="D18635" t="s">
        <v>918</v>
      </c>
      <c r="E18635" t="s">
        <v>9</v>
      </c>
      <c r="F18635" t="s">
        <v>54</v>
      </c>
      <c r="G18635" t="s">
        <v>895</v>
      </c>
      <c r="H18635" s="135" t="s">
        <v>2633</v>
      </c>
      <c r="I18635" t="s">
        <v>1454</v>
      </c>
      <c r="J18635" s="20">
        <v>33</v>
      </c>
      <c r="K18635" s="20" t="s">
        <v>9</v>
      </c>
      <c r="L18635" t="s">
        <v>1464</v>
      </c>
      <c r="M18635" s="20">
        <v>7.26</v>
      </c>
      <c r="N18635" s="20">
        <v>10.24</v>
      </c>
      <c r="AE18635">
        <f t="shared" si="291"/>
        <v>2015</v>
      </c>
    </row>
    <row r="18636" spans="1:31" x14ac:dyDescent="0.25">
      <c r="A18636" s="7">
        <v>18633</v>
      </c>
      <c r="B18636" s="8">
        <v>42056</v>
      </c>
      <c r="C18636" t="s">
        <v>3</v>
      </c>
      <c r="D18636" t="s">
        <v>973</v>
      </c>
      <c r="E18636" t="s">
        <v>9</v>
      </c>
      <c r="F18636" t="s">
        <v>1167</v>
      </c>
      <c r="G18636" t="s">
        <v>11</v>
      </c>
      <c r="H18636" s="135" t="s">
        <v>1509</v>
      </c>
      <c r="I18636" t="s">
        <v>1454</v>
      </c>
      <c r="J18636" s="20">
        <v>43</v>
      </c>
      <c r="K18636" s="20" t="s">
        <v>9</v>
      </c>
      <c r="L18636" t="s">
        <v>1464</v>
      </c>
      <c r="M18636" s="20">
        <v>9.4600000000000009</v>
      </c>
      <c r="N18636" s="20">
        <v>13.04</v>
      </c>
      <c r="AE18636">
        <f t="shared" si="291"/>
        <v>2015</v>
      </c>
    </row>
    <row r="18637" spans="1:31" x14ac:dyDescent="0.25">
      <c r="A18637" s="7">
        <v>18634</v>
      </c>
      <c r="B18637" s="8">
        <v>42058</v>
      </c>
      <c r="C18637" t="s">
        <v>3</v>
      </c>
      <c r="D18637" t="s">
        <v>1096</v>
      </c>
      <c r="E18637" t="s">
        <v>9</v>
      </c>
      <c r="F18637" t="s">
        <v>904</v>
      </c>
      <c r="G18637" t="s">
        <v>870</v>
      </c>
      <c r="H18637" s="135" t="s">
        <v>2572</v>
      </c>
      <c r="I18637" t="s">
        <v>1454</v>
      </c>
      <c r="J18637" s="20">
        <v>15</v>
      </c>
      <c r="K18637" s="20" t="s">
        <v>1465</v>
      </c>
      <c r="L18637" t="s">
        <v>1466</v>
      </c>
      <c r="M18637" s="20">
        <v>3.75</v>
      </c>
      <c r="N18637" s="20">
        <v>3.75</v>
      </c>
      <c r="AE18637">
        <f t="shared" si="291"/>
        <v>2015</v>
      </c>
    </row>
    <row r="18638" spans="1:31" x14ac:dyDescent="0.25">
      <c r="A18638" s="7">
        <v>18635</v>
      </c>
      <c r="B18638" s="8">
        <v>42059</v>
      </c>
      <c r="C18638" t="s">
        <v>3</v>
      </c>
      <c r="D18638" t="s">
        <v>54</v>
      </c>
      <c r="E18638" t="s">
        <v>9</v>
      </c>
      <c r="F18638" t="s">
        <v>543</v>
      </c>
      <c r="G18638" t="s">
        <v>1170</v>
      </c>
      <c r="H18638" s="135" t="s">
        <v>3238</v>
      </c>
      <c r="I18638" t="s">
        <v>1454</v>
      </c>
      <c r="J18638" s="20">
        <v>303</v>
      </c>
      <c r="K18638" s="20" t="s">
        <v>3</v>
      </c>
      <c r="L18638" t="s">
        <v>1464</v>
      </c>
      <c r="M18638" s="20">
        <v>85.84</v>
      </c>
      <c r="N18638" s="20">
        <v>66.66</v>
      </c>
      <c r="AE18638">
        <f t="shared" si="291"/>
        <v>2015</v>
      </c>
    </row>
    <row r="18639" spans="1:31" x14ac:dyDescent="0.25">
      <c r="A18639" s="7">
        <v>18636</v>
      </c>
      <c r="B18639" s="8">
        <v>42059</v>
      </c>
      <c r="C18639" t="s">
        <v>3</v>
      </c>
      <c r="D18639" t="s">
        <v>968</v>
      </c>
      <c r="E18639" t="s">
        <v>9</v>
      </c>
      <c r="F18639" t="s">
        <v>1159</v>
      </c>
      <c r="G18639" t="s">
        <v>1016</v>
      </c>
      <c r="H18639" s="135" t="s">
        <v>1496</v>
      </c>
      <c r="I18639" t="s">
        <v>1454</v>
      </c>
      <c r="J18639" s="20">
        <v>40</v>
      </c>
      <c r="K18639" s="20" t="s">
        <v>1465</v>
      </c>
      <c r="L18639" t="s">
        <v>1466</v>
      </c>
      <c r="M18639" s="20">
        <v>10</v>
      </c>
      <c r="N18639" s="20">
        <v>10</v>
      </c>
      <c r="AE18639">
        <f t="shared" si="291"/>
        <v>2015</v>
      </c>
    </row>
    <row r="18640" spans="1:31" x14ac:dyDescent="0.25">
      <c r="A18640" s="7">
        <v>18637</v>
      </c>
      <c r="B18640" s="8">
        <v>42059</v>
      </c>
      <c r="C18640" t="s">
        <v>3</v>
      </c>
      <c r="D18640" t="s">
        <v>968</v>
      </c>
      <c r="E18640" t="s">
        <v>9</v>
      </c>
      <c r="F18640" t="s">
        <v>1159</v>
      </c>
      <c r="G18640" t="s">
        <v>1016</v>
      </c>
      <c r="H18640" s="135" t="s">
        <v>1496</v>
      </c>
      <c r="I18640" t="s">
        <v>1454</v>
      </c>
      <c r="J18640" s="20">
        <v>27</v>
      </c>
      <c r="K18640" s="20" t="s">
        <v>9</v>
      </c>
      <c r="L18640" t="s">
        <v>1463</v>
      </c>
      <c r="M18640" s="20">
        <v>6.48</v>
      </c>
      <c r="N18640" s="20">
        <v>8.02</v>
      </c>
      <c r="AE18640">
        <f t="shared" si="291"/>
        <v>2015</v>
      </c>
    </row>
    <row r="18641" spans="1:31" x14ac:dyDescent="0.25">
      <c r="A18641" s="7">
        <v>18638</v>
      </c>
      <c r="B18641" s="8">
        <v>42060</v>
      </c>
      <c r="C18641" t="s">
        <v>3</v>
      </c>
      <c r="D18641" t="s">
        <v>19</v>
      </c>
      <c r="E18641" t="s">
        <v>9</v>
      </c>
      <c r="F18641" t="s">
        <v>1235</v>
      </c>
      <c r="G18641" t="s">
        <v>870</v>
      </c>
      <c r="H18641" s="135" t="s">
        <v>2731</v>
      </c>
      <c r="I18641" t="s">
        <v>1458</v>
      </c>
      <c r="J18641" s="20">
        <v>17</v>
      </c>
      <c r="K18641" s="20" t="s">
        <v>1465</v>
      </c>
      <c r="L18641" t="s">
        <v>1466</v>
      </c>
      <c r="M18641" s="20">
        <v>10</v>
      </c>
      <c r="N18641" s="20">
        <v>30</v>
      </c>
      <c r="AE18641">
        <f t="shared" si="291"/>
        <v>2015</v>
      </c>
    </row>
    <row r="18642" spans="1:31" x14ac:dyDescent="0.25">
      <c r="A18642" s="7">
        <v>18639</v>
      </c>
      <c r="B18642" s="8">
        <v>42061</v>
      </c>
      <c r="C18642" t="s">
        <v>3</v>
      </c>
      <c r="D18642" t="s">
        <v>973</v>
      </c>
      <c r="E18642" t="s">
        <v>9</v>
      </c>
      <c r="F18642" t="s">
        <v>1093</v>
      </c>
      <c r="G18642" t="s">
        <v>1170</v>
      </c>
      <c r="H18642" s="136" t="s">
        <v>3190</v>
      </c>
      <c r="I18642" t="s">
        <v>1454</v>
      </c>
      <c r="J18642" s="20">
        <v>18</v>
      </c>
      <c r="K18642" s="20" t="s">
        <v>9</v>
      </c>
      <c r="L18642" t="s">
        <v>1464</v>
      </c>
      <c r="M18642" s="20">
        <v>3.96</v>
      </c>
      <c r="N18642" s="20">
        <v>6.04</v>
      </c>
      <c r="AE18642">
        <f t="shared" si="291"/>
        <v>2015</v>
      </c>
    </row>
    <row r="18643" spans="1:31" x14ac:dyDescent="0.25">
      <c r="A18643" s="7">
        <v>18640</v>
      </c>
      <c r="B18643" s="8">
        <v>42061</v>
      </c>
      <c r="C18643" t="s">
        <v>3</v>
      </c>
      <c r="D18643" t="s">
        <v>973</v>
      </c>
      <c r="E18643" t="s">
        <v>9</v>
      </c>
      <c r="F18643" t="s">
        <v>810</v>
      </c>
      <c r="G18643" t="s">
        <v>648</v>
      </c>
      <c r="H18643" s="136" t="s">
        <v>1496</v>
      </c>
      <c r="I18643" t="s">
        <v>1454</v>
      </c>
      <c r="J18643" s="20">
        <v>61</v>
      </c>
      <c r="K18643" s="20" t="s">
        <v>1465</v>
      </c>
      <c r="L18643" t="s">
        <v>1466</v>
      </c>
      <c r="M18643" s="20">
        <v>15.25</v>
      </c>
      <c r="N18643" s="20">
        <v>15.25</v>
      </c>
      <c r="AE18643">
        <f t="shared" si="291"/>
        <v>2015</v>
      </c>
    </row>
    <row r="18644" spans="1:31" x14ac:dyDescent="0.25">
      <c r="A18644" s="7">
        <v>18641</v>
      </c>
      <c r="B18644" s="8">
        <v>42061</v>
      </c>
      <c r="C18644" t="s">
        <v>3</v>
      </c>
      <c r="D18644" t="s">
        <v>973</v>
      </c>
      <c r="E18644" t="s">
        <v>9</v>
      </c>
      <c r="F18644" t="s">
        <v>247</v>
      </c>
      <c r="G18644" t="s">
        <v>870</v>
      </c>
      <c r="H18644" s="135" t="s">
        <v>1496</v>
      </c>
      <c r="I18644" t="s">
        <v>1454</v>
      </c>
      <c r="J18644" s="20">
        <v>24</v>
      </c>
      <c r="K18644" s="20" t="s">
        <v>9</v>
      </c>
      <c r="L18644" t="s">
        <v>1464</v>
      </c>
      <c r="M18644" s="20">
        <v>5.28</v>
      </c>
      <c r="N18644" s="20">
        <v>7.72</v>
      </c>
      <c r="AE18644">
        <f t="shared" si="291"/>
        <v>2015</v>
      </c>
    </row>
    <row r="18645" spans="1:31" x14ac:dyDescent="0.25">
      <c r="A18645" s="7">
        <v>18642</v>
      </c>
      <c r="B18645" s="8">
        <v>42061</v>
      </c>
      <c r="C18645" t="s">
        <v>3</v>
      </c>
      <c r="D18645" t="s">
        <v>973</v>
      </c>
      <c r="E18645" t="s">
        <v>9</v>
      </c>
      <c r="F18645" t="s">
        <v>247</v>
      </c>
      <c r="G18645" t="s">
        <v>870</v>
      </c>
      <c r="H18645" s="135" t="s">
        <v>1496</v>
      </c>
      <c r="I18645" t="s">
        <v>1454</v>
      </c>
      <c r="J18645" s="20">
        <v>11</v>
      </c>
      <c r="K18645" s="20" t="s">
        <v>3</v>
      </c>
      <c r="L18645" t="s">
        <v>1463</v>
      </c>
      <c r="M18645" s="20">
        <v>3.86</v>
      </c>
      <c r="N18645" s="20">
        <v>2.64</v>
      </c>
      <c r="AE18645">
        <f t="shared" si="291"/>
        <v>2015</v>
      </c>
    </row>
    <row r="18646" spans="1:31" x14ac:dyDescent="0.25">
      <c r="A18646" s="7">
        <v>18643</v>
      </c>
      <c r="B18646" s="8">
        <v>42061</v>
      </c>
      <c r="C18646" t="s">
        <v>3</v>
      </c>
      <c r="D18646" t="s">
        <v>973</v>
      </c>
      <c r="E18646" t="s">
        <v>9</v>
      </c>
      <c r="F18646" t="s">
        <v>91</v>
      </c>
      <c r="G18646" t="s">
        <v>929</v>
      </c>
      <c r="H18646" s="135" t="s">
        <v>1496</v>
      </c>
      <c r="I18646" t="s">
        <v>1454</v>
      </c>
      <c r="J18646" s="20">
        <v>36</v>
      </c>
      <c r="K18646" s="20" t="s">
        <v>9</v>
      </c>
      <c r="L18646" t="s">
        <v>1464</v>
      </c>
      <c r="M18646" s="20">
        <v>7.92</v>
      </c>
      <c r="N18646" s="20">
        <v>11.08</v>
      </c>
      <c r="AE18646">
        <f t="shared" si="291"/>
        <v>2015</v>
      </c>
    </row>
    <row r="18647" spans="1:31" x14ac:dyDescent="0.25">
      <c r="A18647" s="7">
        <v>18644</v>
      </c>
      <c r="B18647" s="8">
        <v>42061</v>
      </c>
      <c r="C18647" t="s">
        <v>3</v>
      </c>
      <c r="D18647" t="s">
        <v>973</v>
      </c>
      <c r="E18647" t="s">
        <v>9</v>
      </c>
      <c r="F18647" t="s">
        <v>1066</v>
      </c>
      <c r="G18647" t="s">
        <v>1170</v>
      </c>
      <c r="H18647" s="135" t="s">
        <v>1496</v>
      </c>
      <c r="I18647" t="s">
        <v>1454</v>
      </c>
      <c r="J18647" s="20">
        <v>1</v>
      </c>
      <c r="K18647" s="20" t="s">
        <v>1465</v>
      </c>
      <c r="L18647" t="s">
        <v>1466</v>
      </c>
      <c r="M18647" s="20">
        <v>0.25</v>
      </c>
      <c r="N18647" s="20">
        <v>0.25</v>
      </c>
      <c r="AE18647">
        <f t="shared" si="291"/>
        <v>2015</v>
      </c>
    </row>
    <row r="18648" spans="1:31" x14ac:dyDescent="0.25">
      <c r="A18648" s="7">
        <v>18645</v>
      </c>
      <c r="B18648" s="8">
        <v>42063</v>
      </c>
      <c r="C18648" t="s">
        <v>3</v>
      </c>
      <c r="D18648" t="s">
        <v>1229</v>
      </c>
      <c r="E18648" t="s">
        <v>9</v>
      </c>
      <c r="F18648" t="s">
        <v>1230</v>
      </c>
      <c r="G18648" t="s">
        <v>732</v>
      </c>
      <c r="H18648" s="136" t="s">
        <v>3044</v>
      </c>
      <c r="I18648" t="s">
        <v>1454</v>
      </c>
      <c r="J18648" s="20">
        <v>11</v>
      </c>
      <c r="K18648" s="20" t="s">
        <v>9</v>
      </c>
      <c r="L18648" t="s">
        <v>1464</v>
      </c>
      <c r="M18648" s="20">
        <v>2.42</v>
      </c>
      <c r="N18648" s="20">
        <v>4.08</v>
      </c>
      <c r="AE18648">
        <f t="shared" si="291"/>
        <v>2015</v>
      </c>
    </row>
    <row r="18649" spans="1:31" x14ac:dyDescent="0.25">
      <c r="A18649" s="7">
        <v>18646</v>
      </c>
      <c r="B18649" s="8">
        <v>42063</v>
      </c>
      <c r="C18649" t="s">
        <v>3</v>
      </c>
      <c r="D18649" t="s">
        <v>1113</v>
      </c>
      <c r="E18649" t="s">
        <v>9</v>
      </c>
      <c r="F18649" t="s">
        <v>1229</v>
      </c>
      <c r="G18649" t="s">
        <v>648</v>
      </c>
      <c r="H18649" s="135" t="s">
        <v>1785</v>
      </c>
      <c r="I18649" t="s">
        <v>1455</v>
      </c>
      <c r="J18649" s="20">
        <v>31</v>
      </c>
      <c r="K18649" s="20" t="s">
        <v>9</v>
      </c>
      <c r="L18649" t="s">
        <v>1464</v>
      </c>
      <c r="M18649" s="20">
        <v>3.41</v>
      </c>
      <c r="N18649" s="20">
        <v>4.84</v>
      </c>
      <c r="AE18649">
        <f t="shared" si="291"/>
        <v>2015</v>
      </c>
    </row>
    <row r="18650" spans="1:31" x14ac:dyDescent="0.25">
      <c r="A18650" s="7">
        <v>18647</v>
      </c>
      <c r="B18650" s="8">
        <v>42064</v>
      </c>
      <c r="C18650" t="s">
        <v>3</v>
      </c>
      <c r="D18650" t="s">
        <v>1144</v>
      </c>
      <c r="E18650" t="s">
        <v>9</v>
      </c>
      <c r="F18650" t="s">
        <v>1096</v>
      </c>
      <c r="G18650" t="s">
        <v>1016</v>
      </c>
      <c r="H18650" s="135" t="s">
        <v>2860</v>
      </c>
      <c r="I18650" t="s">
        <v>1456</v>
      </c>
      <c r="J18650" s="20">
        <v>27</v>
      </c>
      <c r="K18650" s="20" t="s">
        <v>1465</v>
      </c>
      <c r="L18650" t="s">
        <v>1466</v>
      </c>
      <c r="M18650" s="20">
        <v>6.75</v>
      </c>
      <c r="N18650" s="20">
        <v>6.75</v>
      </c>
      <c r="O18650" t="s">
        <v>3</v>
      </c>
      <c r="P18650" s="13" t="s">
        <v>1215</v>
      </c>
      <c r="Q18650" t="s">
        <v>3</v>
      </c>
      <c r="R18650" t="s">
        <v>1232</v>
      </c>
      <c r="S18650" t="s">
        <v>9</v>
      </c>
      <c r="T18650" t="s">
        <v>1230</v>
      </c>
      <c r="U18650" t="s">
        <v>9</v>
      </c>
      <c r="V18650" t="s">
        <v>1143</v>
      </c>
      <c r="W18650" t="s">
        <v>1465</v>
      </c>
      <c r="Y18650" t="s">
        <v>1465</v>
      </c>
      <c r="AA18650" t="s">
        <v>1465</v>
      </c>
      <c r="AC18650" t="s">
        <v>1465</v>
      </c>
      <c r="AE18650">
        <f t="shared" si="291"/>
        <v>2015</v>
      </c>
    </row>
    <row r="18651" spans="1:31" x14ac:dyDescent="0.25">
      <c r="A18651" s="7">
        <v>18648</v>
      </c>
      <c r="B18651" s="8">
        <v>42065</v>
      </c>
      <c r="C18651" t="s">
        <v>3</v>
      </c>
      <c r="D18651" t="s">
        <v>1233</v>
      </c>
      <c r="E18651" t="s">
        <v>9</v>
      </c>
      <c r="F18651" t="s">
        <v>1228</v>
      </c>
      <c r="G18651" t="s">
        <v>870</v>
      </c>
      <c r="H18651" s="135" t="s">
        <v>2562</v>
      </c>
      <c r="I18651" t="s">
        <v>1454</v>
      </c>
      <c r="J18651" s="20">
        <v>16</v>
      </c>
      <c r="K18651" s="20" t="s">
        <v>9</v>
      </c>
      <c r="L18651" t="s">
        <v>1463</v>
      </c>
      <c r="M18651" s="20">
        <v>3.84</v>
      </c>
      <c r="N18651" s="20">
        <v>5.16</v>
      </c>
      <c r="AE18651">
        <f t="shared" si="291"/>
        <v>2015</v>
      </c>
    </row>
    <row r="18652" spans="1:31" x14ac:dyDescent="0.25">
      <c r="A18652" s="7">
        <v>18649</v>
      </c>
      <c r="B18652" s="8">
        <v>42065</v>
      </c>
      <c r="C18652" t="s">
        <v>3</v>
      </c>
      <c r="D18652" t="s">
        <v>1207</v>
      </c>
      <c r="E18652" t="s">
        <v>9</v>
      </c>
      <c r="F18652" t="s">
        <v>1093</v>
      </c>
      <c r="G18652" t="s">
        <v>929</v>
      </c>
      <c r="H18652" s="135" t="s">
        <v>2713</v>
      </c>
      <c r="I18652" t="s">
        <v>1454</v>
      </c>
      <c r="J18652" s="20">
        <v>80</v>
      </c>
      <c r="K18652" s="20" t="s">
        <v>9</v>
      </c>
      <c r="L18652" t="s">
        <v>1464</v>
      </c>
      <c r="M18652" s="20">
        <v>17.600000000000001</v>
      </c>
      <c r="N18652" s="20">
        <v>23.4</v>
      </c>
      <c r="AE18652">
        <f t="shared" si="291"/>
        <v>2015</v>
      </c>
    </row>
    <row r="18653" spans="1:31" x14ac:dyDescent="0.25">
      <c r="A18653" s="7">
        <v>18650</v>
      </c>
      <c r="B18653" s="8">
        <v>42066</v>
      </c>
      <c r="C18653" t="s">
        <v>3</v>
      </c>
      <c r="D18653" t="s">
        <v>1123</v>
      </c>
      <c r="E18653" t="s">
        <v>9</v>
      </c>
      <c r="F18653" t="s">
        <v>144</v>
      </c>
      <c r="G18653" t="s">
        <v>648</v>
      </c>
      <c r="H18653" s="135" t="s">
        <v>2401</v>
      </c>
      <c r="I18653" t="s">
        <v>1456</v>
      </c>
      <c r="J18653" s="20">
        <v>17</v>
      </c>
      <c r="K18653" s="20" t="s">
        <v>1465</v>
      </c>
      <c r="L18653" t="s">
        <v>1466</v>
      </c>
      <c r="M18653" s="20">
        <v>4.25</v>
      </c>
      <c r="N18653" s="20">
        <v>4.25</v>
      </c>
      <c r="O18653" t="s">
        <v>3</v>
      </c>
      <c r="P18653" s="13" t="s">
        <v>518</v>
      </c>
      <c r="Q18653" t="s">
        <v>9</v>
      </c>
      <c r="R18653" t="s">
        <v>464</v>
      </c>
      <c r="S18653" t="s">
        <v>1465</v>
      </c>
      <c r="U18653" t="s">
        <v>1465</v>
      </c>
      <c r="W18653" t="s">
        <v>1465</v>
      </c>
      <c r="Y18653" t="s">
        <v>1465</v>
      </c>
      <c r="AA18653" t="s">
        <v>1465</v>
      </c>
      <c r="AC18653" t="s">
        <v>1465</v>
      </c>
      <c r="AE18653">
        <f t="shared" si="291"/>
        <v>2015</v>
      </c>
    </row>
    <row r="18654" spans="1:31" x14ac:dyDescent="0.25">
      <c r="A18654" s="7">
        <v>18651</v>
      </c>
      <c r="B18654" s="8">
        <v>42066</v>
      </c>
      <c r="C18654" t="s">
        <v>3</v>
      </c>
      <c r="D18654" t="s">
        <v>1230</v>
      </c>
      <c r="E18654" t="s">
        <v>9</v>
      </c>
      <c r="F18654" t="s">
        <v>1234</v>
      </c>
      <c r="G18654" t="s">
        <v>648</v>
      </c>
      <c r="H18654" s="135" t="s">
        <v>1935</v>
      </c>
      <c r="I18654" t="s">
        <v>1454</v>
      </c>
      <c r="J18654" s="20">
        <v>27</v>
      </c>
      <c r="K18654" s="20" t="s">
        <v>1465</v>
      </c>
      <c r="L18654" t="s">
        <v>1466</v>
      </c>
      <c r="M18654" s="20">
        <v>6.75</v>
      </c>
      <c r="N18654" s="20">
        <v>6.75</v>
      </c>
      <c r="AE18654">
        <f t="shared" si="291"/>
        <v>2015</v>
      </c>
    </row>
    <row r="18655" spans="1:31" x14ac:dyDescent="0.25">
      <c r="A18655" s="7">
        <v>18652</v>
      </c>
      <c r="B18655" s="8">
        <v>42066</v>
      </c>
      <c r="C18655" t="s">
        <v>3</v>
      </c>
      <c r="D18655" t="s">
        <v>766</v>
      </c>
      <c r="E18655" t="s">
        <v>9</v>
      </c>
      <c r="F18655" t="s">
        <v>698</v>
      </c>
      <c r="G18655" t="s">
        <v>895</v>
      </c>
      <c r="H18655" s="135" t="s">
        <v>1496</v>
      </c>
      <c r="I18655" t="s">
        <v>1454</v>
      </c>
      <c r="J18655" s="20">
        <v>13</v>
      </c>
      <c r="K18655" s="20" t="s">
        <v>3</v>
      </c>
      <c r="L18655" t="s">
        <v>1464</v>
      </c>
      <c r="M18655" s="20">
        <v>4.6400000000000006</v>
      </c>
      <c r="N18655" s="20">
        <v>2.86</v>
      </c>
      <c r="AE18655">
        <f t="shared" si="291"/>
        <v>2015</v>
      </c>
    </row>
    <row r="18656" spans="1:31" x14ac:dyDescent="0.25">
      <c r="A18656" s="7">
        <v>18653</v>
      </c>
      <c r="B18656" s="8">
        <v>42067</v>
      </c>
      <c r="C18656" t="s">
        <v>3</v>
      </c>
      <c r="D18656" t="s">
        <v>1093</v>
      </c>
      <c r="E18656" t="s">
        <v>9</v>
      </c>
      <c r="F18656" t="s">
        <v>1119</v>
      </c>
      <c r="G18656" t="s">
        <v>1170</v>
      </c>
      <c r="H18656" s="135" t="s">
        <v>3184</v>
      </c>
      <c r="I18656" t="s">
        <v>1454</v>
      </c>
      <c r="J18656" s="20">
        <v>43</v>
      </c>
      <c r="K18656" s="20" t="s">
        <v>9</v>
      </c>
      <c r="L18656" t="s">
        <v>1464</v>
      </c>
      <c r="M18656" s="20">
        <v>9.4600000000000009</v>
      </c>
      <c r="N18656" s="20">
        <v>13.04</v>
      </c>
      <c r="AE18656">
        <f t="shared" si="291"/>
        <v>2015</v>
      </c>
    </row>
    <row r="18657" spans="1:31" x14ac:dyDescent="0.25">
      <c r="A18657" s="7">
        <v>18654</v>
      </c>
      <c r="B18657" s="8">
        <v>42067</v>
      </c>
      <c r="C18657" t="s">
        <v>3</v>
      </c>
      <c r="D18657" t="s">
        <v>1213</v>
      </c>
      <c r="E18657" t="s">
        <v>9</v>
      </c>
      <c r="F18657" t="s">
        <v>734</v>
      </c>
      <c r="G18657" t="s">
        <v>861</v>
      </c>
      <c r="H18657" s="9" t="s">
        <v>2461</v>
      </c>
      <c r="I18657" t="s">
        <v>1454</v>
      </c>
      <c r="J18657" s="20">
        <v>14</v>
      </c>
      <c r="K18657" s="20" t="s">
        <v>9</v>
      </c>
      <c r="L18657" t="s">
        <v>1464</v>
      </c>
      <c r="M18657" s="20">
        <v>3.08</v>
      </c>
      <c r="N18657" s="20">
        <v>4.92</v>
      </c>
      <c r="AE18657">
        <f t="shared" si="291"/>
        <v>2015</v>
      </c>
    </row>
    <row r="18658" spans="1:31" x14ac:dyDescent="0.25">
      <c r="A18658" s="7">
        <v>18655</v>
      </c>
      <c r="B18658" s="8">
        <v>42068</v>
      </c>
      <c r="C18658" t="s">
        <v>3</v>
      </c>
      <c r="D18658" t="s">
        <v>1119</v>
      </c>
      <c r="E18658" t="s">
        <v>9</v>
      </c>
      <c r="F18658" t="s">
        <v>1228</v>
      </c>
      <c r="G18658" t="s">
        <v>895</v>
      </c>
      <c r="H18658" s="135" t="s">
        <v>2542</v>
      </c>
      <c r="I18658" t="s">
        <v>1454</v>
      </c>
      <c r="J18658" s="20">
        <v>15</v>
      </c>
      <c r="K18658" s="20" t="s">
        <v>3</v>
      </c>
      <c r="L18658" t="s">
        <v>1464</v>
      </c>
      <c r="M18658" s="20">
        <v>5.2</v>
      </c>
      <c r="N18658" s="20">
        <v>3.3</v>
      </c>
      <c r="AE18658">
        <f t="shared" si="291"/>
        <v>2015</v>
      </c>
    </row>
    <row r="18659" spans="1:31" x14ac:dyDescent="0.25">
      <c r="A18659" s="7">
        <v>18656</v>
      </c>
      <c r="B18659" s="8">
        <v>42069</v>
      </c>
      <c r="C18659" t="s">
        <v>3</v>
      </c>
      <c r="D18659" t="s">
        <v>1146</v>
      </c>
      <c r="E18659" t="s">
        <v>9</v>
      </c>
      <c r="F18659" t="s">
        <v>1219</v>
      </c>
      <c r="G18659" t="s">
        <v>1037</v>
      </c>
      <c r="H18659" s="9" t="s">
        <v>2931</v>
      </c>
      <c r="I18659" t="s">
        <v>1454</v>
      </c>
      <c r="J18659" s="20">
        <v>36</v>
      </c>
      <c r="K18659" s="20" t="s">
        <v>9</v>
      </c>
      <c r="L18659" t="s">
        <v>1464</v>
      </c>
      <c r="M18659" s="20">
        <v>7.92</v>
      </c>
      <c r="N18659" s="20">
        <v>11.08</v>
      </c>
      <c r="AE18659">
        <f t="shared" si="291"/>
        <v>2015</v>
      </c>
    </row>
    <row r="18660" spans="1:31" x14ac:dyDescent="0.25">
      <c r="A18660" s="7">
        <v>18657</v>
      </c>
      <c r="B18660" s="8">
        <v>42071</v>
      </c>
      <c r="C18660" t="s">
        <v>3</v>
      </c>
      <c r="D18660" t="s">
        <v>543</v>
      </c>
      <c r="E18660" t="s">
        <v>9</v>
      </c>
      <c r="F18660" t="s">
        <v>521</v>
      </c>
      <c r="G18660" t="s">
        <v>1170</v>
      </c>
      <c r="H18660" s="135" t="s">
        <v>3191</v>
      </c>
      <c r="I18660" t="s">
        <v>1454</v>
      </c>
      <c r="J18660" s="20">
        <v>8</v>
      </c>
      <c r="K18660" s="20" t="s">
        <v>1465</v>
      </c>
      <c r="L18660" t="s">
        <v>1466</v>
      </c>
      <c r="M18660" s="20">
        <v>2</v>
      </c>
      <c r="N18660" s="20">
        <v>2</v>
      </c>
      <c r="AE18660">
        <f t="shared" si="291"/>
        <v>2015</v>
      </c>
    </row>
    <row r="18661" spans="1:31" x14ac:dyDescent="0.25">
      <c r="A18661" s="7">
        <v>18658</v>
      </c>
      <c r="B18661" s="8">
        <v>42071</v>
      </c>
      <c r="C18661" t="s">
        <v>3</v>
      </c>
      <c r="D18661" t="s">
        <v>1144</v>
      </c>
      <c r="E18661" t="s">
        <v>9</v>
      </c>
      <c r="F18661" t="s">
        <v>1199</v>
      </c>
      <c r="G18661" t="s">
        <v>870</v>
      </c>
      <c r="H18661" s="135" t="s">
        <v>2523</v>
      </c>
      <c r="I18661" t="s">
        <v>1454</v>
      </c>
      <c r="J18661" s="20">
        <v>35</v>
      </c>
      <c r="K18661" s="20" t="s">
        <v>9</v>
      </c>
      <c r="L18661" t="s">
        <v>1463</v>
      </c>
      <c r="M18661" s="20">
        <v>8.4</v>
      </c>
      <c r="N18661" s="20">
        <v>10.1</v>
      </c>
      <c r="AE18661">
        <f t="shared" si="291"/>
        <v>2015</v>
      </c>
    </row>
    <row r="18662" spans="1:31" x14ac:dyDescent="0.25">
      <c r="A18662" s="7">
        <v>18659</v>
      </c>
      <c r="B18662" s="8">
        <v>42071</v>
      </c>
      <c r="C18662" t="s">
        <v>3</v>
      </c>
      <c r="D18662" t="s">
        <v>1044</v>
      </c>
      <c r="E18662" t="s">
        <v>9</v>
      </c>
      <c r="F18662" t="s">
        <v>286</v>
      </c>
      <c r="G18662" t="s">
        <v>377</v>
      </c>
      <c r="H18662" s="9" t="s">
        <v>3104</v>
      </c>
      <c r="I18662" t="s">
        <v>1454</v>
      </c>
      <c r="J18662" s="20">
        <v>25</v>
      </c>
      <c r="K18662" s="20" t="s">
        <v>1465</v>
      </c>
      <c r="L18662" t="s">
        <v>1466</v>
      </c>
      <c r="M18662" s="20">
        <v>6.25</v>
      </c>
      <c r="N18662" s="20">
        <v>6.25</v>
      </c>
      <c r="AE18662">
        <f t="shared" si="291"/>
        <v>2015</v>
      </c>
    </row>
    <row r="18663" spans="1:31" x14ac:dyDescent="0.25">
      <c r="A18663" s="7">
        <v>18660</v>
      </c>
      <c r="B18663" s="8">
        <v>42071</v>
      </c>
      <c r="C18663" t="s">
        <v>3</v>
      </c>
      <c r="D18663" t="s">
        <v>543</v>
      </c>
      <c r="E18663" t="s">
        <v>9</v>
      </c>
      <c r="F18663" t="s">
        <v>521</v>
      </c>
      <c r="G18663" t="s">
        <v>1170</v>
      </c>
      <c r="H18663" s="135" t="s">
        <v>3243</v>
      </c>
      <c r="I18663" t="s">
        <v>1454</v>
      </c>
      <c r="J18663" s="20">
        <v>9</v>
      </c>
      <c r="K18663" s="20" t="s">
        <v>9</v>
      </c>
      <c r="L18663" t="s">
        <v>1463</v>
      </c>
      <c r="M18663" s="20">
        <v>2.16</v>
      </c>
      <c r="N18663" s="20">
        <v>3.34</v>
      </c>
      <c r="AE18663">
        <f t="shared" si="291"/>
        <v>2015</v>
      </c>
    </row>
    <row r="18664" spans="1:31" x14ac:dyDescent="0.25">
      <c r="A18664" s="7">
        <v>18661</v>
      </c>
      <c r="B18664" s="8">
        <v>42072</v>
      </c>
      <c r="C18664" t="s">
        <v>3</v>
      </c>
      <c r="D18664" t="s">
        <v>543</v>
      </c>
      <c r="E18664" t="s">
        <v>9</v>
      </c>
      <c r="F18664" t="s">
        <v>767</v>
      </c>
      <c r="G18664" t="s">
        <v>714</v>
      </c>
      <c r="H18664" s="135" t="s">
        <v>3151</v>
      </c>
      <c r="I18664" t="s">
        <v>1454</v>
      </c>
      <c r="J18664" s="20">
        <v>62</v>
      </c>
      <c r="K18664" s="20" t="s">
        <v>3</v>
      </c>
      <c r="L18664" t="s">
        <v>1464</v>
      </c>
      <c r="M18664" s="20">
        <v>18.36</v>
      </c>
      <c r="N18664" s="20">
        <v>13.64</v>
      </c>
      <c r="AE18664">
        <f t="shared" si="291"/>
        <v>2015</v>
      </c>
    </row>
    <row r="18665" spans="1:31" x14ac:dyDescent="0.25">
      <c r="A18665" s="7">
        <v>18662</v>
      </c>
      <c r="B18665" s="8">
        <v>42074</v>
      </c>
      <c r="C18665" t="s">
        <v>3</v>
      </c>
      <c r="D18665" t="s">
        <v>1113</v>
      </c>
      <c r="E18665" t="s">
        <v>9</v>
      </c>
      <c r="F18665" t="s">
        <v>1229</v>
      </c>
      <c r="G18665" t="s">
        <v>648</v>
      </c>
      <c r="H18665" s="136" t="s">
        <v>2144</v>
      </c>
      <c r="I18665" t="s">
        <v>1455</v>
      </c>
      <c r="J18665" s="20">
        <v>78</v>
      </c>
      <c r="K18665" s="20" t="s">
        <v>9</v>
      </c>
      <c r="L18665" t="s">
        <v>1464</v>
      </c>
      <c r="M18665" s="20">
        <v>8.58</v>
      </c>
      <c r="N18665" s="20">
        <v>11.42</v>
      </c>
      <c r="AE18665">
        <f t="shared" si="291"/>
        <v>2015</v>
      </c>
    </row>
    <row r="18666" spans="1:31" x14ac:dyDescent="0.25">
      <c r="A18666" s="7">
        <v>18663</v>
      </c>
      <c r="B18666" s="8">
        <v>42075</v>
      </c>
      <c r="C18666" t="s">
        <v>3</v>
      </c>
      <c r="D18666" t="s">
        <v>543</v>
      </c>
      <c r="E18666" t="s">
        <v>9</v>
      </c>
      <c r="F18666" t="s">
        <v>521</v>
      </c>
      <c r="G18666" t="s">
        <v>870</v>
      </c>
      <c r="H18666" s="9" t="s">
        <v>2517</v>
      </c>
      <c r="I18666" t="s">
        <v>1454</v>
      </c>
      <c r="J18666" s="20">
        <v>12</v>
      </c>
      <c r="K18666" s="20" t="s">
        <v>3</v>
      </c>
      <c r="L18666" t="s">
        <v>1463</v>
      </c>
      <c r="M18666" s="20">
        <v>4.12</v>
      </c>
      <c r="N18666" s="20">
        <v>2.88</v>
      </c>
      <c r="AE18666">
        <f t="shared" si="291"/>
        <v>2015</v>
      </c>
    </row>
    <row r="18667" spans="1:31" x14ac:dyDescent="0.25">
      <c r="A18667" s="7">
        <v>18664</v>
      </c>
      <c r="B18667" s="8">
        <v>42077</v>
      </c>
      <c r="C18667" t="s">
        <v>3</v>
      </c>
      <c r="D18667" t="s">
        <v>276</v>
      </c>
      <c r="E18667" t="s">
        <v>9</v>
      </c>
      <c r="F18667" t="s">
        <v>1167</v>
      </c>
      <c r="G18667" t="s">
        <v>929</v>
      </c>
      <c r="H18667" s="135" t="s">
        <v>2655</v>
      </c>
      <c r="I18667" t="s">
        <v>1454</v>
      </c>
      <c r="J18667" s="20">
        <v>16</v>
      </c>
      <c r="K18667" s="20" t="s">
        <v>3</v>
      </c>
      <c r="L18667" t="s">
        <v>1464</v>
      </c>
      <c r="M18667" s="20">
        <v>5.48</v>
      </c>
      <c r="N18667" s="20">
        <v>3.52</v>
      </c>
      <c r="AE18667">
        <f t="shared" si="291"/>
        <v>2015</v>
      </c>
    </row>
    <row r="18668" spans="1:31" x14ac:dyDescent="0.25">
      <c r="A18668" s="7">
        <v>18665</v>
      </c>
      <c r="B18668" s="8">
        <v>42078</v>
      </c>
      <c r="C18668" t="s">
        <v>3</v>
      </c>
      <c r="D18668" t="s">
        <v>856</v>
      </c>
      <c r="E18668" t="s">
        <v>9</v>
      </c>
      <c r="F18668" t="s">
        <v>1234</v>
      </c>
      <c r="G18668" t="s">
        <v>11</v>
      </c>
      <c r="H18668" s="135" t="s">
        <v>1505</v>
      </c>
      <c r="I18668" t="s">
        <v>1454</v>
      </c>
      <c r="J18668" s="20">
        <v>27</v>
      </c>
      <c r="K18668" s="20" t="s">
        <v>3</v>
      </c>
      <c r="L18668" t="s">
        <v>1464</v>
      </c>
      <c r="M18668" s="20">
        <v>8.56</v>
      </c>
      <c r="N18668" s="20">
        <v>5.9399999999999995</v>
      </c>
      <c r="AE18668">
        <f t="shared" si="291"/>
        <v>2015</v>
      </c>
    </row>
    <row r="18669" spans="1:31" x14ac:dyDescent="0.25">
      <c r="A18669" s="7">
        <v>18666</v>
      </c>
      <c r="B18669" s="8">
        <v>42079</v>
      </c>
      <c r="C18669" t="s">
        <v>3</v>
      </c>
      <c r="D18669" t="s">
        <v>1215</v>
      </c>
      <c r="E18669" t="s">
        <v>9</v>
      </c>
      <c r="F18669" t="s">
        <v>1212</v>
      </c>
      <c r="G18669" t="s">
        <v>24</v>
      </c>
      <c r="H18669" s="135" t="s">
        <v>1497</v>
      </c>
      <c r="I18669" t="s">
        <v>1454</v>
      </c>
      <c r="J18669" s="20">
        <v>45</v>
      </c>
      <c r="K18669" s="20" t="s">
        <v>1465</v>
      </c>
      <c r="L18669" t="s">
        <v>1466</v>
      </c>
      <c r="M18669" s="20">
        <v>11.25</v>
      </c>
      <c r="N18669" s="20">
        <v>11.25</v>
      </c>
      <c r="AE18669">
        <f t="shared" si="291"/>
        <v>2015</v>
      </c>
    </row>
    <row r="18670" spans="1:31" x14ac:dyDescent="0.25">
      <c r="A18670" s="7">
        <v>18667</v>
      </c>
      <c r="B18670" s="8">
        <v>42080</v>
      </c>
      <c r="C18670" t="s">
        <v>3</v>
      </c>
      <c r="D18670" t="s">
        <v>1146</v>
      </c>
      <c r="E18670" t="s">
        <v>9</v>
      </c>
      <c r="F18670" t="s">
        <v>611</v>
      </c>
      <c r="G18670" t="s">
        <v>648</v>
      </c>
      <c r="H18670" s="135" t="s">
        <v>2193</v>
      </c>
      <c r="I18670" t="s">
        <v>1454</v>
      </c>
      <c r="J18670" s="20">
        <v>36</v>
      </c>
      <c r="K18670" s="20" t="s">
        <v>9</v>
      </c>
      <c r="L18670" t="s">
        <v>1464</v>
      </c>
      <c r="M18670" s="20">
        <v>7.92</v>
      </c>
      <c r="N18670" s="20">
        <v>11.08</v>
      </c>
      <c r="AE18670">
        <f t="shared" si="291"/>
        <v>2015</v>
      </c>
    </row>
    <row r="18671" spans="1:31" x14ac:dyDescent="0.25">
      <c r="A18671" s="7">
        <v>18668</v>
      </c>
      <c r="B18671" s="8">
        <v>42084</v>
      </c>
      <c r="C18671" t="s">
        <v>3</v>
      </c>
      <c r="D18671" t="s">
        <v>972</v>
      </c>
      <c r="E18671" t="s">
        <v>9</v>
      </c>
      <c r="F18671" t="s">
        <v>40</v>
      </c>
      <c r="G18671" t="s">
        <v>929</v>
      </c>
      <c r="H18671" s="135" t="s">
        <v>2686</v>
      </c>
      <c r="I18671" t="s">
        <v>1454</v>
      </c>
      <c r="J18671" s="20">
        <v>33</v>
      </c>
      <c r="K18671" s="20" t="s">
        <v>1465</v>
      </c>
      <c r="L18671" t="s">
        <v>1466</v>
      </c>
      <c r="M18671" s="20">
        <v>8.25</v>
      </c>
      <c r="N18671" s="20">
        <v>8.25</v>
      </c>
      <c r="AE18671">
        <f t="shared" si="291"/>
        <v>2015</v>
      </c>
    </row>
    <row r="18672" spans="1:31" x14ac:dyDescent="0.25">
      <c r="A18672" s="7">
        <v>18669</v>
      </c>
      <c r="B18672" s="8">
        <v>42085</v>
      </c>
      <c r="C18672" t="s">
        <v>3</v>
      </c>
      <c r="D18672" t="s">
        <v>1215</v>
      </c>
      <c r="E18672" t="s">
        <v>9</v>
      </c>
      <c r="F18672" t="s">
        <v>1212</v>
      </c>
      <c r="G18672" t="s">
        <v>24</v>
      </c>
      <c r="H18672" s="135" t="s">
        <v>1497</v>
      </c>
      <c r="I18672" t="s">
        <v>1454</v>
      </c>
      <c r="J18672" s="20">
        <v>45</v>
      </c>
      <c r="K18672" s="20" t="s">
        <v>1465</v>
      </c>
      <c r="L18672" t="s">
        <v>1466</v>
      </c>
      <c r="M18672" s="20">
        <v>11.25</v>
      </c>
      <c r="N18672" s="20">
        <v>11.25</v>
      </c>
      <c r="AE18672">
        <f t="shared" si="291"/>
        <v>2015</v>
      </c>
    </row>
    <row r="18673" spans="1:31" x14ac:dyDescent="0.25">
      <c r="A18673" s="7">
        <v>18670</v>
      </c>
      <c r="B18673" s="8">
        <v>42085</v>
      </c>
      <c r="C18673" t="s">
        <v>3</v>
      </c>
      <c r="D18673" t="s">
        <v>104</v>
      </c>
      <c r="E18673" t="s">
        <v>9</v>
      </c>
      <c r="F18673" t="s">
        <v>727</v>
      </c>
      <c r="G18673" t="s">
        <v>1016</v>
      </c>
      <c r="H18673" s="9" t="s">
        <v>3146</v>
      </c>
      <c r="I18673" t="s">
        <v>1454</v>
      </c>
      <c r="J18673" s="20">
        <v>9</v>
      </c>
      <c r="K18673" s="20" t="s">
        <v>3</v>
      </c>
      <c r="L18673" t="s">
        <v>1464</v>
      </c>
      <c r="M18673" s="20">
        <v>3.52</v>
      </c>
      <c r="N18673" s="20">
        <v>1.98</v>
      </c>
      <c r="AE18673">
        <f t="shared" si="291"/>
        <v>2015</v>
      </c>
    </row>
    <row r="18674" spans="1:31" x14ac:dyDescent="0.25">
      <c r="A18674" s="7">
        <v>18671</v>
      </c>
      <c r="B18674" s="8">
        <v>42085</v>
      </c>
      <c r="C18674" t="s">
        <v>3</v>
      </c>
      <c r="D18674" t="s">
        <v>543</v>
      </c>
      <c r="E18674" t="s">
        <v>9</v>
      </c>
      <c r="F18674" t="s">
        <v>521</v>
      </c>
      <c r="G18674" t="s">
        <v>870</v>
      </c>
      <c r="H18674" s="135" t="s">
        <v>3290</v>
      </c>
      <c r="I18674" t="s">
        <v>1454</v>
      </c>
      <c r="J18674" s="20">
        <v>15</v>
      </c>
      <c r="K18674" s="20" t="s">
        <v>9</v>
      </c>
      <c r="L18674" t="s">
        <v>1463</v>
      </c>
      <c r="M18674" s="20">
        <v>3.6</v>
      </c>
      <c r="N18674" s="20">
        <v>4.9000000000000004</v>
      </c>
      <c r="AE18674">
        <f t="shared" si="291"/>
        <v>2015</v>
      </c>
    </row>
    <row r="18675" spans="1:31" x14ac:dyDescent="0.25">
      <c r="A18675" s="7">
        <v>18672</v>
      </c>
      <c r="B18675" s="8">
        <v>42085</v>
      </c>
      <c r="C18675" t="s">
        <v>3</v>
      </c>
      <c r="D18675" t="s">
        <v>1213</v>
      </c>
      <c r="E18675" t="s">
        <v>9</v>
      </c>
      <c r="F18675" t="s">
        <v>734</v>
      </c>
      <c r="G18675" t="s">
        <v>861</v>
      </c>
      <c r="H18675" s="9" t="s">
        <v>2552</v>
      </c>
      <c r="I18675" t="s">
        <v>1454</v>
      </c>
      <c r="J18675" s="20">
        <v>20</v>
      </c>
      <c r="K18675" s="20" t="s">
        <v>9</v>
      </c>
      <c r="L18675" t="s">
        <v>1464</v>
      </c>
      <c r="M18675" s="20">
        <v>4.4000000000000004</v>
      </c>
      <c r="N18675" s="20">
        <v>6.6</v>
      </c>
      <c r="AE18675">
        <f t="shared" si="291"/>
        <v>2015</v>
      </c>
    </row>
    <row r="18676" spans="1:31" x14ac:dyDescent="0.25">
      <c r="A18676" s="7">
        <v>18673</v>
      </c>
      <c r="B18676" s="8">
        <v>42086</v>
      </c>
      <c r="C18676" t="s">
        <v>3</v>
      </c>
      <c r="D18676" t="s">
        <v>968</v>
      </c>
      <c r="E18676" t="s">
        <v>9</v>
      </c>
      <c r="F18676" t="s">
        <v>734</v>
      </c>
      <c r="G18676" t="s">
        <v>732</v>
      </c>
      <c r="H18676" s="135" t="s">
        <v>2173</v>
      </c>
      <c r="I18676" t="s">
        <v>1454</v>
      </c>
      <c r="J18676" s="20">
        <v>10</v>
      </c>
      <c r="K18676" s="20" t="s">
        <v>9</v>
      </c>
      <c r="L18676" t="s">
        <v>1464</v>
      </c>
      <c r="M18676" s="20">
        <v>2.2000000000000002</v>
      </c>
      <c r="N18676" s="20">
        <v>3.8</v>
      </c>
      <c r="AE18676">
        <f t="shared" si="291"/>
        <v>2015</v>
      </c>
    </row>
    <row r="18677" spans="1:31" x14ac:dyDescent="0.25">
      <c r="A18677" s="7">
        <v>18674</v>
      </c>
      <c r="B18677" s="8">
        <v>42086</v>
      </c>
      <c r="C18677" t="s">
        <v>3</v>
      </c>
      <c r="D18677" t="s">
        <v>972</v>
      </c>
      <c r="E18677" t="s">
        <v>9</v>
      </c>
      <c r="F18677" t="s">
        <v>1093</v>
      </c>
      <c r="G18677" t="s">
        <v>929</v>
      </c>
      <c r="H18677" s="135" t="s">
        <v>2829</v>
      </c>
      <c r="I18677" t="s">
        <v>1454</v>
      </c>
      <c r="J18677" s="20">
        <v>21</v>
      </c>
      <c r="K18677" s="20" t="s">
        <v>3</v>
      </c>
      <c r="L18677" t="s">
        <v>1463</v>
      </c>
      <c r="M18677" s="20">
        <v>6.46</v>
      </c>
      <c r="N18677" s="20">
        <v>5.04</v>
      </c>
      <c r="AE18677">
        <f t="shared" si="291"/>
        <v>2015</v>
      </c>
    </row>
    <row r="18678" spans="1:31" x14ac:dyDescent="0.25">
      <c r="A18678" s="7">
        <v>18675</v>
      </c>
      <c r="B18678" s="8">
        <v>42086</v>
      </c>
      <c r="C18678" t="s">
        <v>3</v>
      </c>
      <c r="D18678" t="s">
        <v>1146</v>
      </c>
      <c r="E18678" t="s">
        <v>9</v>
      </c>
      <c r="F18678" t="s">
        <v>1159</v>
      </c>
      <c r="G18678" t="s">
        <v>870</v>
      </c>
      <c r="H18678" s="135" t="s">
        <v>1496</v>
      </c>
      <c r="I18678" t="s">
        <v>1454</v>
      </c>
      <c r="J18678" s="20">
        <v>25</v>
      </c>
      <c r="K18678" s="20" t="s">
        <v>9</v>
      </c>
      <c r="L18678" t="s">
        <v>1464</v>
      </c>
      <c r="M18678" s="20">
        <v>5.5</v>
      </c>
      <c r="N18678" s="20">
        <v>8</v>
      </c>
      <c r="AE18678">
        <f t="shared" si="291"/>
        <v>2015</v>
      </c>
    </row>
    <row r="18679" spans="1:31" x14ac:dyDescent="0.25">
      <c r="A18679" s="7">
        <v>18676</v>
      </c>
      <c r="B18679" s="8">
        <v>42087</v>
      </c>
      <c r="C18679" t="s">
        <v>3</v>
      </c>
      <c r="D18679" t="s">
        <v>856</v>
      </c>
      <c r="E18679" t="s">
        <v>9</v>
      </c>
      <c r="F18679" t="s">
        <v>19</v>
      </c>
      <c r="G18679" t="s">
        <v>17</v>
      </c>
      <c r="H18679" s="135" t="s">
        <v>1500</v>
      </c>
      <c r="I18679" t="s">
        <v>1454</v>
      </c>
      <c r="J18679" s="20">
        <v>19</v>
      </c>
      <c r="K18679" s="20" t="s">
        <v>3</v>
      </c>
      <c r="L18679" t="s">
        <v>1464</v>
      </c>
      <c r="M18679" s="20">
        <v>6.32</v>
      </c>
      <c r="N18679" s="20">
        <v>4.18</v>
      </c>
      <c r="AE18679">
        <f t="shared" si="291"/>
        <v>2015</v>
      </c>
    </row>
    <row r="18680" spans="1:31" x14ac:dyDescent="0.25">
      <c r="A18680" s="7">
        <v>18677</v>
      </c>
      <c r="B18680" s="8">
        <v>42088</v>
      </c>
      <c r="C18680" t="s">
        <v>3</v>
      </c>
      <c r="D18680" t="s">
        <v>1236</v>
      </c>
      <c r="E18680" t="s">
        <v>9</v>
      </c>
      <c r="F18680" t="s">
        <v>787</v>
      </c>
      <c r="G18680" t="s">
        <v>648</v>
      </c>
      <c r="H18680" s="135" t="s">
        <v>1877</v>
      </c>
      <c r="I18680" t="s">
        <v>1458</v>
      </c>
      <c r="J18680" s="20">
        <v>6</v>
      </c>
      <c r="K18680" s="20" t="s">
        <v>9</v>
      </c>
      <c r="L18680" t="s">
        <v>1463</v>
      </c>
      <c r="M18680" s="20">
        <v>30</v>
      </c>
      <c r="N18680" s="20">
        <v>10</v>
      </c>
      <c r="AE18680">
        <f t="shared" si="291"/>
        <v>2015</v>
      </c>
    </row>
    <row r="18681" spans="1:31" x14ac:dyDescent="0.25">
      <c r="A18681" s="7">
        <v>18678</v>
      </c>
      <c r="B18681" s="8">
        <v>42088</v>
      </c>
      <c r="C18681" t="s">
        <v>3</v>
      </c>
      <c r="D18681" t="s">
        <v>828</v>
      </c>
      <c r="E18681" t="s">
        <v>9</v>
      </c>
      <c r="F18681" t="s">
        <v>1237</v>
      </c>
      <c r="G18681" t="s">
        <v>648</v>
      </c>
      <c r="H18681" s="135" t="s">
        <v>3277</v>
      </c>
      <c r="I18681" t="s">
        <v>1458</v>
      </c>
      <c r="J18681" s="20">
        <v>7</v>
      </c>
      <c r="K18681" s="20" t="s">
        <v>3</v>
      </c>
      <c r="L18681" t="s">
        <v>1463</v>
      </c>
      <c r="M18681" s="20">
        <v>10</v>
      </c>
      <c r="N18681" s="20">
        <v>30</v>
      </c>
      <c r="AE18681">
        <f t="shared" si="291"/>
        <v>2015</v>
      </c>
    </row>
    <row r="18682" spans="1:31" x14ac:dyDescent="0.25">
      <c r="A18682" s="7">
        <v>18679</v>
      </c>
      <c r="B18682" s="8">
        <v>42089</v>
      </c>
      <c r="C18682" t="s">
        <v>3</v>
      </c>
      <c r="D18682" t="s">
        <v>1044</v>
      </c>
      <c r="E18682" t="s">
        <v>9</v>
      </c>
      <c r="F18682" t="s">
        <v>286</v>
      </c>
      <c r="G18682" t="s">
        <v>377</v>
      </c>
      <c r="H18682" s="135" t="s">
        <v>1496</v>
      </c>
      <c r="I18682" t="s">
        <v>1454</v>
      </c>
      <c r="J18682" s="20">
        <v>20</v>
      </c>
      <c r="K18682" s="20" t="s">
        <v>9</v>
      </c>
      <c r="L18682" t="s">
        <v>1463</v>
      </c>
      <c r="M18682" s="20">
        <v>4.8</v>
      </c>
      <c r="N18682" s="20">
        <v>6.2</v>
      </c>
      <c r="AE18682">
        <f t="shared" si="291"/>
        <v>2015</v>
      </c>
    </row>
    <row r="18683" spans="1:31" x14ac:dyDescent="0.25">
      <c r="A18683" s="7">
        <v>18680</v>
      </c>
      <c r="B18683" s="8">
        <v>42089</v>
      </c>
      <c r="C18683" t="s">
        <v>3</v>
      </c>
      <c r="D18683" t="s">
        <v>943</v>
      </c>
      <c r="E18683" t="s">
        <v>9</v>
      </c>
      <c r="F18683" t="s">
        <v>667</v>
      </c>
      <c r="G18683" t="s">
        <v>895</v>
      </c>
      <c r="H18683" s="135" t="s">
        <v>2577</v>
      </c>
      <c r="I18683" t="s">
        <v>1454</v>
      </c>
      <c r="J18683" s="20">
        <v>19</v>
      </c>
      <c r="K18683" s="20" t="s">
        <v>9</v>
      </c>
      <c r="L18683" t="s">
        <v>1464</v>
      </c>
      <c r="M18683" s="20">
        <v>4.18</v>
      </c>
      <c r="N18683" s="20">
        <v>6.32</v>
      </c>
      <c r="AE18683">
        <f t="shared" si="291"/>
        <v>2015</v>
      </c>
    </row>
    <row r="18684" spans="1:31" x14ac:dyDescent="0.25">
      <c r="A18684" s="7">
        <v>18681</v>
      </c>
      <c r="B18684" s="8">
        <v>42091</v>
      </c>
      <c r="C18684" t="s">
        <v>3</v>
      </c>
      <c r="D18684" t="s">
        <v>543</v>
      </c>
      <c r="E18684" t="s">
        <v>9</v>
      </c>
      <c r="F18684" t="s">
        <v>521</v>
      </c>
      <c r="G18684" t="s">
        <v>870</v>
      </c>
      <c r="H18684" s="136" t="s">
        <v>2622</v>
      </c>
      <c r="I18684" t="s">
        <v>1454</v>
      </c>
      <c r="J18684" s="20">
        <v>24</v>
      </c>
      <c r="K18684" s="20" t="s">
        <v>1465</v>
      </c>
      <c r="L18684" t="s">
        <v>1466</v>
      </c>
      <c r="M18684" s="20">
        <v>6</v>
      </c>
      <c r="N18684" s="20">
        <v>6</v>
      </c>
      <c r="AE18684">
        <f t="shared" si="291"/>
        <v>2015</v>
      </c>
    </row>
    <row r="18685" spans="1:31" x14ac:dyDescent="0.25">
      <c r="A18685" s="7">
        <v>18682</v>
      </c>
      <c r="B18685" s="8">
        <v>42092</v>
      </c>
      <c r="C18685" t="s">
        <v>3</v>
      </c>
      <c r="D18685" t="s">
        <v>974</v>
      </c>
      <c r="E18685" t="s">
        <v>9</v>
      </c>
      <c r="F18685" t="s">
        <v>665</v>
      </c>
      <c r="G18685" t="s">
        <v>1170</v>
      </c>
      <c r="H18685" s="135" t="s">
        <v>3184</v>
      </c>
      <c r="I18685" t="s">
        <v>1454</v>
      </c>
      <c r="J18685" s="20">
        <v>45</v>
      </c>
      <c r="K18685" s="20" t="s">
        <v>9</v>
      </c>
      <c r="L18685" t="s">
        <v>1464</v>
      </c>
      <c r="M18685" s="20">
        <v>9.9</v>
      </c>
      <c r="N18685" s="20">
        <v>13.6</v>
      </c>
      <c r="AE18685">
        <f t="shared" si="291"/>
        <v>2015</v>
      </c>
    </row>
    <row r="18686" spans="1:31" x14ac:dyDescent="0.25">
      <c r="A18686" s="7">
        <v>18683</v>
      </c>
      <c r="B18686" s="8">
        <v>42097</v>
      </c>
      <c r="C18686" t="s">
        <v>3</v>
      </c>
      <c r="D18686" t="s">
        <v>543</v>
      </c>
      <c r="E18686" t="s">
        <v>9</v>
      </c>
      <c r="F18686" t="s">
        <v>1172</v>
      </c>
      <c r="G18686" t="s">
        <v>1170</v>
      </c>
      <c r="H18686" s="135" t="s">
        <v>3238</v>
      </c>
      <c r="I18686" t="s">
        <v>1456</v>
      </c>
      <c r="J18686" s="20">
        <v>100</v>
      </c>
      <c r="K18686" s="20" t="s">
        <v>1465</v>
      </c>
      <c r="L18686" t="s">
        <v>1466</v>
      </c>
      <c r="M18686" s="20">
        <v>25</v>
      </c>
      <c r="N18686" s="20">
        <v>25</v>
      </c>
      <c r="O18686" t="s">
        <v>9</v>
      </c>
      <c r="P18686" s="13" t="s">
        <v>91</v>
      </c>
      <c r="Q18686" t="s">
        <v>9</v>
      </c>
      <c r="R18686" t="s">
        <v>1159</v>
      </c>
      <c r="S18686" t="s">
        <v>3</v>
      </c>
      <c r="T18686" t="s">
        <v>1153</v>
      </c>
      <c r="U18686" t="s">
        <v>3</v>
      </c>
      <c r="V18686" t="s">
        <v>918</v>
      </c>
      <c r="W18686" t="s">
        <v>3</v>
      </c>
      <c r="X18686" t="s">
        <v>1008</v>
      </c>
      <c r="Y18686" t="s">
        <v>3</v>
      </c>
      <c r="Z18686" t="s">
        <v>952</v>
      </c>
      <c r="AA18686" t="s">
        <v>3</v>
      </c>
      <c r="AB18686" t="s">
        <v>265</v>
      </c>
      <c r="AC18686" t="s">
        <v>1465</v>
      </c>
      <c r="AE18686">
        <f t="shared" si="291"/>
        <v>2015</v>
      </c>
    </row>
    <row r="18687" spans="1:31" x14ac:dyDescent="0.25">
      <c r="A18687" s="7">
        <v>18684</v>
      </c>
      <c r="B18687" s="8">
        <v>42098</v>
      </c>
      <c r="C18687" t="s">
        <v>3</v>
      </c>
      <c r="D18687" t="s">
        <v>1064</v>
      </c>
      <c r="E18687" t="s">
        <v>9</v>
      </c>
      <c r="F18687" t="s">
        <v>1028</v>
      </c>
      <c r="G18687" t="s">
        <v>1016</v>
      </c>
      <c r="H18687" s="9" t="s">
        <v>3291</v>
      </c>
      <c r="I18687" t="s">
        <v>1454</v>
      </c>
      <c r="J18687" s="20">
        <v>21</v>
      </c>
      <c r="K18687" s="20" t="s">
        <v>3</v>
      </c>
      <c r="L18687" t="s">
        <v>1464</v>
      </c>
      <c r="M18687" s="20">
        <v>6.88</v>
      </c>
      <c r="N18687" s="20">
        <v>4.62</v>
      </c>
      <c r="AE18687">
        <f t="shared" si="291"/>
        <v>2015</v>
      </c>
    </row>
    <row r="18688" spans="1:31" x14ac:dyDescent="0.25">
      <c r="A18688" s="7">
        <v>18685</v>
      </c>
      <c r="B18688" s="8">
        <v>42099</v>
      </c>
      <c r="C18688" t="s">
        <v>3</v>
      </c>
      <c r="D18688" t="s">
        <v>543</v>
      </c>
      <c r="E18688" t="s">
        <v>9</v>
      </c>
      <c r="F18688" t="s">
        <v>767</v>
      </c>
      <c r="G18688" t="s">
        <v>714</v>
      </c>
      <c r="H18688" s="135" t="s">
        <v>2025</v>
      </c>
      <c r="I18688" t="s">
        <v>1454</v>
      </c>
      <c r="J18688" s="20">
        <v>29</v>
      </c>
      <c r="K18688" s="20" t="s">
        <v>3</v>
      </c>
      <c r="L18688" t="s">
        <v>1464</v>
      </c>
      <c r="M18688" s="20">
        <v>9.1199999999999992</v>
      </c>
      <c r="N18688" s="20">
        <v>6.38</v>
      </c>
      <c r="AE18688">
        <f t="shared" si="291"/>
        <v>2015</v>
      </c>
    </row>
    <row r="18689" spans="1:31" x14ac:dyDescent="0.25">
      <c r="A18689" s="7">
        <v>18686</v>
      </c>
      <c r="B18689" s="8">
        <v>42099</v>
      </c>
      <c r="C18689" t="s">
        <v>3</v>
      </c>
      <c r="D18689" t="s">
        <v>1236</v>
      </c>
      <c r="E18689" t="s">
        <v>9</v>
      </c>
      <c r="F18689" t="s">
        <v>268</v>
      </c>
      <c r="G18689" t="s">
        <v>895</v>
      </c>
      <c r="H18689" s="135" t="s">
        <v>2708</v>
      </c>
      <c r="I18689" t="s">
        <v>1454</v>
      </c>
      <c r="J18689" s="20">
        <v>42</v>
      </c>
      <c r="K18689" s="20" t="s">
        <v>9</v>
      </c>
      <c r="L18689" t="s">
        <v>1464</v>
      </c>
      <c r="M18689" s="20">
        <v>9.24</v>
      </c>
      <c r="N18689" s="20">
        <v>12.76</v>
      </c>
      <c r="AE18689">
        <f t="shared" si="291"/>
        <v>2015</v>
      </c>
    </row>
    <row r="18690" spans="1:31" x14ac:dyDescent="0.25">
      <c r="A18690" s="7">
        <v>18687</v>
      </c>
      <c r="B18690" s="8">
        <v>42099</v>
      </c>
      <c r="C18690" t="s">
        <v>3</v>
      </c>
      <c r="D18690" t="s">
        <v>943</v>
      </c>
      <c r="E18690" t="s">
        <v>9</v>
      </c>
      <c r="F18690" t="s">
        <v>904</v>
      </c>
      <c r="G18690" t="s">
        <v>870</v>
      </c>
      <c r="H18690" s="135" t="s">
        <v>2790</v>
      </c>
      <c r="I18690" t="s">
        <v>1454</v>
      </c>
      <c r="J18690" s="20">
        <v>6</v>
      </c>
      <c r="K18690" s="20" t="s">
        <v>9</v>
      </c>
      <c r="L18690" t="s">
        <v>1464</v>
      </c>
      <c r="M18690" s="20">
        <v>1.32</v>
      </c>
      <c r="N18690" s="20">
        <v>2.6799999999999997</v>
      </c>
      <c r="AE18690">
        <f t="shared" si="291"/>
        <v>2015</v>
      </c>
    </row>
    <row r="18691" spans="1:31" x14ac:dyDescent="0.25">
      <c r="A18691" s="7">
        <v>18688</v>
      </c>
      <c r="B18691" s="8">
        <v>42099</v>
      </c>
      <c r="C18691" t="s">
        <v>3</v>
      </c>
      <c r="D18691" t="s">
        <v>943</v>
      </c>
      <c r="E18691" t="s">
        <v>9</v>
      </c>
      <c r="F18691" t="s">
        <v>1166</v>
      </c>
      <c r="G18691" t="s">
        <v>65</v>
      </c>
      <c r="H18691" s="135" t="s">
        <v>1519</v>
      </c>
      <c r="I18691" t="s">
        <v>1454</v>
      </c>
      <c r="J18691" s="20">
        <v>30</v>
      </c>
      <c r="K18691" s="20" t="s">
        <v>9</v>
      </c>
      <c r="L18691" t="s">
        <v>1464</v>
      </c>
      <c r="M18691" s="20">
        <v>6.6</v>
      </c>
      <c r="N18691" s="20">
        <v>9.4</v>
      </c>
      <c r="AE18691">
        <f t="shared" si="291"/>
        <v>2015</v>
      </c>
    </row>
    <row r="18692" spans="1:31" x14ac:dyDescent="0.25">
      <c r="A18692" s="7">
        <v>18689</v>
      </c>
      <c r="B18692" s="8">
        <v>42100</v>
      </c>
      <c r="C18692" t="s">
        <v>3</v>
      </c>
      <c r="D18692" t="s">
        <v>1228</v>
      </c>
      <c r="E18692" t="s">
        <v>9</v>
      </c>
      <c r="F18692" t="s">
        <v>687</v>
      </c>
      <c r="G18692" t="s">
        <v>732</v>
      </c>
      <c r="H18692" s="135" t="s">
        <v>2161</v>
      </c>
      <c r="I18692" t="s">
        <v>1455</v>
      </c>
      <c r="J18692" s="20">
        <v>21</v>
      </c>
      <c r="K18692" s="20" t="s">
        <v>9</v>
      </c>
      <c r="L18692" t="s">
        <v>1464</v>
      </c>
      <c r="M18692" s="20">
        <v>2.31</v>
      </c>
      <c r="N18692" s="20">
        <v>3.44</v>
      </c>
      <c r="AE18692">
        <f t="shared" ref="AE18692:AE18755" si="292">YEAR(B18692)</f>
        <v>2015</v>
      </c>
    </row>
    <row r="18693" spans="1:31" x14ac:dyDescent="0.25">
      <c r="A18693" s="7">
        <v>18690</v>
      </c>
      <c r="B18693" s="8">
        <v>42100</v>
      </c>
      <c r="C18693" t="s">
        <v>3</v>
      </c>
      <c r="D18693" t="s">
        <v>1008</v>
      </c>
      <c r="E18693" t="s">
        <v>9</v>
      </c>
      <c r="F18693" t="s">
        <v>54</v>
      </c>
      <c r="G18693" t="s">
        <v>648</v>
      </c>
      <c r="H18693" s="135" t="s">
        <v>1810</v>
      </c>
      <c r="I18693" t="s">
        <v>1454</v>
      </c>
      <c r="J18693" s="20">
        <v>105</v>
      </c>
      <c r="K18693" s="20" t="s">
        <v>9</v>
      </c>
      <c r="L18693" t="s">
        <v>1464</v>
      </c>
      <c r="M18693" s="20">
        <v>23.1</v>
      </c>
      <c r="N18693" s="20">
        <v>30.4</v>
      </c>
      <c r="AE18693">
        <f t="shared" si="292"/>
        <v>2015</v>
      </c>
    </row>
    <row r="18694" spans="1:31" x14ac:dyDescent="0.25">
      <c r="A18694" s="7">
        <v>18691</v>
      </c>
      <c r="B18694" s="8">
        <v>42100</v>
      </c>
      <c r="C18694" t="s">
        <v>3</v>
      </c>
      <c r="D18694" t="s">
        <v>1213</v>
      </c>
      <c r="E18694" t="s">
        <v>9</v>
      </c>
      <c r="F18694" t="s">
        <v>1166</v>
      </c>
      <c r="G18694" t="s">
        <v>65</v>
      </c>
      <c r="H18694" s="135" t="s">
        <v>1519</v>
      </c>
      <c r="I18694" t="s">
        <v>1454</v>
      </c>
      <c r="J18694" s="20">
        <v>24</v>
      </c>
      <c r="K18694" s="20" t="s">
        <v>9</v>
      </c>
      <c r="L18694" t="s">
        <v>1464</v>
      </c>
      <c r="M18694" s="20">
        <v>5.28</v>
      </c>
      <c r="N18694" s="20">
        <v>7.72</v>
      </c>
      <c r="AE18694">
        <f t="shared" si="292"/>
        <v>2015</v>
      </c>
    </row>
    <row r="18695" spans="1:31" x14ac:dyDescent="0.25">
      <c r="A18695" s="7">
        <v>18692</v>
      </c>
      <c r="B18695" s="8">
        <v>42101</v>
      </c>
      <c r="C18695" t="s">
        <v>3</v>
      </c>
      <c r="D18695" t="s">
        <v>1236</v>
      </c>
      <c r="E18695" t="s">
        <v>9</v>
      </c>
      <c r="F18695" t="s">
        <v>1093</v>
      </c>
      <c r="G18695" t="s">
        <v>929</v>
      </c>
      <c r="H18695" s="135" t="s">
        <v>3036</v>
      </c>
      <c r="I18695" t="s">
        <v>1454</v>
      </c>
      <c r="J18695" s="20">
        <v>18</v>
      </c>
      <c r="K18695" s="20" t="s">
        <v>9</v>
      </c>
      <c r="L18695" t="s">
        <v>1464</v>
      </c>
      <c r="M18695" s="20">
        <v>3.96</v>
      </c>
      <c r="N18695" s="20">
        <v>6.04</v>
      </c>
      <c r="AE18695">
        <f t="shared" si="292"/>
        <v>2015</v>
      </c>
    </row>
    <row r="18696" spans="1:31" x14ac:dyDescent="0.25">
      <c r="A18696" s="7">
        <v>18693</v>
      </c>
      <c r="B18696" s="8">
        <v>42101</v>
      </c>
      <c r="C18696" t="s">
        <v>3</v>
      </c>
      <c r="D18696" t="s">
        <v>1236</v>
      </c>
      <c r="E18696" t="s">
        <v>9</v>
      </c>
      <c r="F18696" t="s">
        <v>766</v>
      </c>
      <c r="G18696" t="s">
        <v>929</v>
      </c>
      <c r="H18696" s="135" t="s">
        <v>2685</v>
      </c>
      <c r="I18696" t="s">
        <v>1455</v>
      </c>
      <c r="J18696" s="20">
        <v>21</v>
      </c>
      <c r="K18696" s="20" t="s">
        <v>9</v>
      </c>
      <c r="L18696" t="s">
        <v>1464</v>
      </c>
      <c r="M18696" s="20">
        <v>2.31</v>
      </c>
      <c r="N18696" s="20">
        <v>3.44</v>
      </c>
      <c r="AE18696">
        <f t="shared" si="292"/>
        <v>2015</v>
      </c>
    </row>
    <row r="18697" spans="1:31" x14ac:dyDescent="0.25">
      <c r="A18697" s="7">
        <v>18694</v>
      </c>
      <c r="B18697" s="8">
        <v>42103</v>
      </c>
      <c r="C18697" t="s">
        <v>3</v>
      </c>
      <c r="D18697" t="s">
        <v>557</v>
      </c>
      <c r="E18697" t="s">
        <v>9</v>
      </c>
      <c r="F18697" t="s">
        <v>1028</v>
      </c>
      <c r="G18697" t="s">
        <v>569</v>
      </c>
      <c r="H18697" s="135" t="s">
        <v>2336</v>
      </c>
      <c r="I18697" t="s">
        <v>1454</v>
      </c>
      <c r="J18697" s="20">
        <v>21</v>
      </c>
      <c r="K18697" s="20" t="s">
        <v>3</v>
      </c>
      <c r="L18697" t="s">
        <v>1464</v>
      </c>
      <c r="M18697" s="20">
        <v>6.88</v>
      </c>
      <c r="N18697" s="20">
        <v>4.62</v>
      </c>
      <c r="AE18697">
        <f t="shared" si="292"/>
        <v>2015</v>
      </c>
    </row>
    <row r="18698" spans="1:31" x14ac:dyDescent="0.25">
      <c r="A18698" s="7">
        <v>18695</v>
      </c>
      <c r="B18698" s="8">
        <v>42104</v>
      </c>
      <c r="C18698" t="s">
        <v>3</v>
      </c>
      <c r="D18698" t="s">
        <v>1236</v>
      </c>
      <c r="E18698" t="s">
        <v>9</v>
      </c>
      <c r="F18698" t="s">
        <v>764</v>
      </c>
      <c r="G18698" t="s">
        <v>929</v>
      </c>
      <c r="H18698" s="135" t="s">
        <v>3036</v>
      </c>
      <c r="I18698" t="s">
        <v>1454</v>
      </c>
      <c r="J18698" s="20">
        <v>30</v>
      </c>
      <c r="K18698" s="20" t="s">
        <v>9</v>
      </c>
      <c r="L18698" t="s">
        <v>1464</v>
      </c>
      <c r="M18698" s="20">
        <v>6.6</v>
      </c>
      <c r="N18698" s="20">
        <v>9.4</v>
      </c>
      <c r="AE18698">
        <f t="shared" si="292"/>
        <v>2015</v>
      </c>
    </row>
    <row r="18699" spans="1:31" x14ac:dyDescent="0.25">
      <c r="A18699" s="7">
        <v>18696</v>
      </c>
      <c r="B18699" s="8">
        <v>42105</v>
      </c>
      <c r="C18699" t="s">
        <v>3</v>
      </c>
      <c r="D18699" t="s">
        <v>276</v>
      </c>
      <c r="E18699" t="s">
        <v>9</v>
      </c>
      <c r="F18699" t="s">
        <v>1167</v>
      </c>
      <c r="G18699" t="s">
        <v>929</v>
      </c>
      <c r="H18699" s="135" t="s">
        <v>2703</v>
      </c>
      <c r="I18699" t="s">
        <v>1454</v>
      </c>
      <c r="J18699" s="20">
        <v>12</v>
      </c>
      <c r="K18699" s="20" t="s">
        <v>3</v>
      </c>
      <c r="L18699" t="s">
        <v>1464</v>
      </c>
      <c r="M18699" s="20">
        <v>4.3599999999999994</v>
      </c>
      <c r="N18699" s="20">
        <v>2.64</v>
      </c>
      <c r="AE18699">
        <f t="shared" si="292"/>
        <v>2015</v>
      </c>
    </row>
    <row r="18700" spans="1:31" x14ac:dyDescent="0.25">
      <c r="A18700" s="7">
        <v>18697</v>
      </c>
      <c r="B18700" s="8">
        <v>42106</v>
      </c>
      <c r="C18700" t="s">
        <v>3</v>
      </c>
      <c r="D18700" t="s">
        <v>543</v>
      </c>
      <c r="E18700" t="s">
        <v>9</v>
      </c>
      <c r="F18700" t="s">
        <v>45</v>
      </c>
      <c r="G18700" t="s">
        <v>714</v>
      </c>
      <c r="H18700" s="135" t="s">
        <v>2031</v>
      </c>
      <c r="I18700" t="s">
        <v>1454</v>
      </c>
      <c r="J18700" s="20">
        <v>71</v>
      </c>
      <c r="K18700" s="20" t="s">
        <v>9</v>
      </c>
      <c r="L18700" t="s">
        <v>1464</v>
      </c>
      <c r="M18700" s="20">
        <v>15.620000000000001</v>
      </c>
      <c r="N18700" s="20">
        <v>20.88</v>
      </c>
      <c r="AE18700">
        <f t="shared" si="292"/>
        <v>2015</v>
      </c>
    </row>
    <row r="18701" spans="1:31" x14ac:dyDescent="0.25">
      <c r="A18701" s="7">
        <v>18698</v>
      </c>
      <c r="B18701" s="8">
        <v>42106</v>
      </c>
      <c r="C18701" t="s">
        <v>3</v>
      </c>
      <c r="D18701" t="s">
        <v>1010</v>
      </c>
      <c r="E18701" t="s">
        <v>9</v>
      </c>
      <c r="F18701" t="s">
        <v>665</v>
      </c>
      <c r="G18701" t="s">
        <v>648</v>
      </c>
      <c r="H18701" s="135" t="s">
        <v>2116</v>
      </c>
      <c r="I18701" t="s">
        <v>1454</v>
      </c>
      <c r="J18701" s="20">
        <v>250</v>
      </c>
      <c r="K18701" s="20" t="s">
        <v>3</v>
      </c>
      <c r="L18701" t="s">
        <v>1463</v>
      </c>
      <c r="M18701" s="20">
        <v>66</v>
      </c>
      <c r="N18701" s="20">
        <v>60</v>
      </c>
      <c r="AE18701">
        <f t="shared" si="292"/>
        <v>2015</v>
      </c>
    </row>
    <row r="18702" spans="1:31" x14ac:dyDescent="0.25">
      <c r="A18702" s="7">
        <v>18699</v>
      </c>
      <c r="B18702" s="8">
        <v>42106</v>
      </c>
      <c r="C18702" t="s">
        <v>3</v>
      </c>
      <c r="D18702" t="s">
        <v>543</v>
      </c>
      <c r="E18702" t="s">
        <v>9</v>
      </c>
      <c r="F18702" t="s">
        <v>427</v>
      </c>
      <c r="G18702" t="s">
        <v>1170</v>
      </c>
      <c r="H18702" s="135" t="s">
        <v>3292</v>
      </c>
      <c r="I18702" t="s">
        <v>1454</v>
      </c>
      <c r="J18702" s="20">
        <v>18</v>
      </c>
      <c r="K18702" s="20" t="s">
        <v>9</v>
      </c>
      <c r="L18702" t="s">
        <v>1464</v>
      </c>
      <c r="M18702" s="20">
        <v>3.96</v>
      </c>
      <c r="N18702" s="20">
        <v>6.04</v>
      </c>
      <c r="AE18702">
        <f t="shared" si="292"/>
        <v>2015</v>
      </c>
    </row>
    <row r="18703" spans="1:31" x14ac:dyDescent="0.25">
      <c r="A18703" s="7">
        <v>18700</v>
      </c>
      <c r="B18703" s="8">
        <v>42106</v>
      </c>
      <c r="C18703" t="s">
        <v>3</v>
      </c>
      <c r="D18703" t="s">
        <v>828</v>
      </c>
      <c r="E18703" t="s">
        <v>9</v>
      </c>
      <c r="F18703" t="s">
        <v>1069</v>
      </c>
      <c r="G18703" t="s">
        <v>14</v>
      </c>
      <c r="H18703" s="135" t="s">
        <v>1501</v>
      </c>
      <c r="I18703" t="s">
        <v>1455</v>
      </c>
      <c r="J18703" s="20">
        <v>69</v>
      </c>
      <c r="K18703" s="20" t="s">
        <v>1465</v>
      </c>
      <c r="L18703" t="s">
        <v>1466</v>
      </c>
      <c r="M18703" s="20">
        <v>8.625</v>
      </c>
      <c r="N18703" s="20">
        <v>8.625</v>
      </c>
      <c r="AE18703">
        <f t="shared" si="292"/>
        <v>2015</v>
      </c>
    </row>
    <row r="18704" spans="1:31" x14ac:dyDescent="0.25">
      <c r="A18704" s="7">
        <v>18701</v>
      </c>
      <c r="B18704" s="8">
        <v>42106</v>
      </c>
      <c r="C18704" t="s">
        <v>3</v>
      </c>
      <c r="D18704" t="s">
        <v>856</v>
      </c>
      <c r="E18704" t="s">
        <v>9</v>
      </c>
      <c r="F18704" t="s">
        <v>1234</v>
      </c>
      <c r="G18704" t="s">
        <v>17</v>
      </c>
      <c r="H18704" s="135" t="s">
        <v>1496</v>
      </c>
      <c r="I18704" t="s">
        <v>1454</v>
      </c>
      <c r="J18704" s="20">
        <v>11</v>
      </c>
      <c r="K18704" s="20" t="s">
        <v>3</v>
      </c>
      <c r="L18704" t="s">
        <v>1463</v>
      </c>
      <c r="M18704" s="20">
        <v>3.86</v>
      </c>
      <c r="N18704" s="20">
        <v>2.64</v>
      </c>
      <c r="AE18704">
        <f t="shared" si="292"/>
        <v>2015</v>
      </c>
    </row>
    <row r="18705" spans="1:31" x14ac:dyDescent="0.25">
      <c r="A18705" s="7">
        <v>18702</v>
      </c>
      <c r="B18705" s="8">
        <v>42107</v>
      </c>
      <c r="C18705" t="s">
        <v>3</v>
      </c>
      <c r="D18705" t="s">
        <v>521</v>
      </c>
      <c r="E18705" t="s">
        <v>9</v>
      </c>
      <c r="F18705" t="s">
        <v>1238</v>
      </c>
      <c r="G18705" t="s">
        <v>648</v>
      </c>
      <c r="H18705" s="135" t="s">
        <v>1877</v>
      </c>
      <c r="I18705" t="s">
        <v>1458</v>
      </c>
      <c r="J18705" s="20">
        <v>6</v>
      </c>
      <c r="K18705" s="20" t="s">
        <v>9</v>
      </c>
      <c r="L18705" t="s">
        <v>1463</v>
      </c>
      <c r="M18705" s="20">
        <v>10</v>
      </c>
      <c r="N18705" s="20">
        <v>30</v>
      </c>
      <c r="AE18705">
        <f t="shared" si="292"/>
        <v>2015</v>
      </c>
    </row>
    <row r="18706" spans="1:31" x14ac:dyDescent="0.25">
      <c r="A18706" s="7">
        <v>18703</v>
      </c>
      <c r="B18706" s="8">
        <v>42107</v>
      </c>
      <c r="C18706" t="s">
        <v>3</v>
      </c>
      <c r="D18706" t="s">
        <v>1236</v>
      </c>
      <c r="E18706" t="s">
        <v>9</v>
      </c>
      <c r="F18706" t="s">
        <v>923</v>
      </c>
      <c r="G18706" t="s">
        <v>648</v>
      </c>
      <c r="H18706" s="135" t="s">
        <v>2041</v>
      </c>
      <c r="I18706" t="s">
        <v>1454</v>
      </c>
      <c r="J18706" s="20">
        <v>73</v>
      </c>
      <c r="K18706" s="20" t="s">
        <v>3</v>
      </c>
      <c r="L18706" t="s">
        <v>1464</v>
      </c>
      <c r="M18706" s="20">
        <v>21.44</v>
      </c>
      <c r="N18706" s="20">
        <v>16.059999999999999</v>
      </c>
      <c r="AE18706">
        <f t="shared" si="292"/>
        <v>2015</v>
      </c>
    </row>
    <row r="18707" spans="1:31" x14ac:dyDescent="0.25">
      <c r="A18707" s="7">
        <v>18704</v>
      </c>
      <c r="B18707" s="8">
        <v>42109</v>
      </c>
      <c r="C18707" t="s">
        <v>3</v>
      </c>
      <c r="D18707" t="s">
        <v>733</v>
      </c>
      <c r="E18707" t="s">
        <v>9</v>
      </c>
      <c r="F18707" t="s">
        <v>1239</v>
      </c>
      <c r="G18707" t="s">
        <v>1170</v>
      </c>
      <c r="H18707" s="136" t="s">
        <v>3246</v>
      </c>
      <c r="I18707" t="s">
        <v>1458</v>
      </c>
      <c r="J18707" s="20">
        <v>12</v>
      </c>
      <c r="K18707" s="20" t="s">
        <v>1465</v>
      </c>
      <c r="L18707" t="s">
        <v>1466</v>
      </c>
      <c r="M18707" s="20">
        <v>10</v>
      </c>
      <c r="N18707" s="20">
        <v>30</v>
      </c>
      <c r="AE18707">
        <f t="shared" si="292"/>
        <v>2015</v>
      </c>
    </row>
    <row r="18708" spans="1:31" x14ac:dyDescent="0.25">
      <c r="A18708" s="7">
        <v>18705</v>
      </c>
      <c r="B18708" s="8">
        <v>42109</v>
      </c>
      <c r="C18708" t="s">
        <v>3</v>
      </c>
      <c r="D18708" t="s">
        <v>856</v>
      </c>
      <c r="E18708" t="s">
        <v>9</v>
      </c>
      <c r="F18708" t="s">
        <v>1234</v>
      </c>
      <c r="G18708" t="s">
        <v>17</v>
      </c>
      <c r="H18708" s="135" t="s">
        <v>1500</v>
      </c>
      <c r="I18708" t="s">
        <v>1454</v>
      </c>
      <c r="J18708" s="20">
        <v>26</v>
      </c>
      <c r="K18708" s="20" t="s">
        <v>3</v>
      </c>
      <c r="L18708" t="s">
        <v>1464</v>
      </c>
      <c r="M18708" s="20">
        <v>8.2800000000000011</v>
      </c>
      <c r="N18708" s="20">
        <v>5.72</v>
      </c>
      <c r="AE18708">
        <f t="shared" si="292"/>
        <v>2015</v>
      </c>
    </row>
    <row r="18709" spans="1:31" x14ac:dyDescent="0.25">
      <c r="A18709" s="7">
        <v>18706</v>
      </c>
      <c r="B18709" s="8">
        <v>42111</v>
      </c>
      <c r="C18709" t="s">
        <v>3</v>
      </c>
      <c r="D18709" t="s">
        <v>1236</v>
      </c>
      <c r="E18709" t="s">
        <v>9</v>
      </c>
      <c r="F18709" t="s">
        <v>1199</v>
      </c>
      <c r="G18709" t="s">
        <v>648</v>
      </c>
      <c r="H18709" s="135" t="s">
        <v>1785</v>
      </c>
      <c r="I18709" t="s">
        <v>1454</v>
      </c>
      <c r="J18709" s="20">
        <v>21</v>
      </c>
      <c r="K18709" s="20" t="s">
        <v>9</v>
      </c>
      <c r="L18709" t="s">
        <v>1463</v>
      </c>
      <c r="M18709" s="20">
        <v>5.04</v>
      </c>
      <c r="N18709" s="20">
        <v>6.46</v>
      </c>
      <c r="AE18709">
        <f t="shared" si="292"/>
        <v>2015</v>
      </c>
    </row>
    <row r="18710" spans="1:31" x14ac:dyDescent="0.25">
      <c r="A18710" s="7">
        <v>18707</v>
      </c>
      <c r="B18710" s="8">
        <v>42112</v>
      </c>
      <c r="C18710" t="s">
        <v>3</v>
      </c>
      <c r="D18710" t="s">
        <v>1156</v>
      </c>
      <c r="E18710" t="s">
        <v>9</v>
      </c>
      <c r="F18710" t="s">
        <v>828</v>
      </c>
      <c r="G18710" t="s">
        <v>714</v>
      </c>
      <c r="H18710" s="135" t="s">
        <v>2031</v>
      </c>
      <c r="I18710" t="s">
        <v>1455</v>
      </c>
      <c r="J18710" s="20">
        <v>1</v>
      </c>
      <c r="K18710" s="20" t="s">
        <v>1465</v>
      </c>
      <c r="L18710" t="s">
        <v>1466</v>
      </c>
      <c r="M18710" s="20">
        <v>0.125</v>
      </c>
      <c r="N18710" s="20">
        <v>0.125</v>
      </c>
      <c r="AE18710">
        <f t="shared" si="292"/>
        <v>2015</v>
      </c>
    </row>
    <row r="18711" spans="1:31" x14ac:dyDescent="0.25">
      <c r="A18711" s="7">
        <v>18708</v>
      </c>
      <c r="B18711" s="8">
        <v>42112</v>
      </c>
      <c r="C18711" t="s">
        <v>3</v>
      </c>
      <c r="D18711" t="s">
        <v>104</v>
      </c>
      <c r="E18711" t="s">
        <v>9</v>
      </c>
      <c r="F18711" t="s">
        <v>727</v>
      </c>
      <c r="G18711" t="s">
        <v>714</v>
      </c>
      <c r="H18711" s="135" t="s">
        <v>2060</v>
      </c>
      <c r="I18711" t="s">
        <v>1454</v>
      </c>
      <c r="J18711" s="20">
        <v>11</v>
      </c>
      <c r="K18711" s="20" t="s">
        <v>1465</v>
      </c>
      <c r="L18711" t="s">
        <v>1466</v>
      </c>
      <c r="M18711" s="20">
        <v>2.75</v>
      </c>
      <c r="N18711" s="20">
        <v>2.75</v>
      </c>
      <c r="AE18711">
        <f t="shared" si="292"/>
        <v>2015</v>
      </c>
    </row>
    <row r="18712" spans="1:31" x14ac:dyDescent="0.25">
      <c r="A18712" s="7">
        <v>18709</v>
      </c>
      <c r="B18712" s="8">
        <v>42112</v>
      </c>
      <c r="C18712" t="s">
        <v>3</v>
      </c>
      <c r="D18712" t="s">
        <v>943</v>
      </c>
      <c r="E18712" t="s">
        <v>9</v>
      </c>
      <c r="F18712" t="s">
        <v>1156</v>
      </c>
      <c r="G18712" t="s">
        <v>24</v>
      </c>
      <c r="H18712" s="135" t="s">
        <v>1497</v>
      </c>
      <c r="I18712" t="s">
        <v>1454</v>
      </c>
      <c r="J18712" s="20">
        <v>1</v>
      </c>
      <c r="K18712" s="20" t="s">
        <v>3</v>
      </c>
      <c r="L18712" t="s">
        <v>1464</v>
      </c>
      <c r="M18712" s="20">
        <v>1.28</v>
      </c>
      <c r="N18712" s="20">
        <v>0.22</v>
      </c>
      <c r="AE18712">
        <f t="shared" si="292"/>
        <v>2015</v>
      </c>
    </row>
    <row r="18713" spans="1:31" x14ac:dyDescent="0.25">
      <c r="A18713" s="7">
        <v>18710</v>
      </c>
      <c r="B18713" s="8">
        <v>42112</v>
      </c>
      <c r="C18713" t="s">
        <v>3</v>
      </c>
      <c r="D18713" t="s">
        <v>828</v>
      </c>
      <c r="E18713" t="s">
        <v>9</v>
      </c>
      <c r="F18713" t="s">
        <v>1237</v>
      </c>
      <c r="G18713" t="s">
        <v>648</v>
      </c>
      <c r="H18713" s="135" t="s">
        <v>1785</v>
      </c>
      <c r="I18713" t="s">
        <v>1455</v>
      </c>
      <c r="J18713" s="20">
        <v>37</v>
      </c>
      <c r="K18713" s="20" t="s">
        <v>1465</v>
      </c>
      <c r="L18713" t="s">
        <v>1466</v>
      </c>
      <c r="M18713" s="20">
        <v>4.625</v>
      </c>
      <c r="N18713" s="20">
        <v>4.625</v>
      </c>
      <c r="AE18713">
        <f t="shared" si="292"/>
        <v>2015</v>
      </c>
    </row>
    <row r="18714" spans="1:31" x14ac:dyDescent="0.25">
      <c r="A18714" s="7">
        <v>18711</v>
      </c>
      <c r="B18714" s="8">
        <v>42112</v>
      </c>
      <c r="C18714" t="s">
        <v>3</v>
      </c>
      <c r="D18714" t="s">
        <v>968</v>
      </c>
      <c r="E18714" t="s">
        <v>9</v>
      </c>
      <c r="F18714" t="s">
        <v>611</v>
      </c>
      <c r="G18714" t="s">
        <v>648</v>
      </c>
      <c r="H18714" s="135" t="s">
        <v>1810</v>
      </c>
      <c r="I18714" t="s">
        <v>1454</v>
      </c>
      <c r="J18714" s="20">
        <v>64</v>
      </c>
      <c r="K18714" s="20" t="s">
        <v>3</v>
      </c>
      <c r="L18714" t="s">
        <v>1464</v>
      </c>
      <c r="M18714" s="20">
        <v>18.920000000000002</v>
      </c>
      <c r="N18714" s="20">
        <v>14.08</v>
      </c>
      <c r="AE18714">
        <f t="shared" si="292"/>
        <v>2015</v>
      </c>
    </row>
    <row r="18715" spans="1:31" x14ac:dyDescent="0.25">
      <c r="A18715" s="7">
        <v>18712</v>
      </c>
      <c r="B18715" s="8">
        <v>42112</v>
      </c>
      <c r="C18715" t="s">
        <v>3</v>
      </c>
      <c r="D18715" t="s">
        <v>543</v>
      </c>
      <c r="E18715" t="s">
        <v>9</v>
      </c>
      <c r="F18715" t="s">
        <v>1172</v>
      </c>
      <c r="G18715" t="s">
        <v>1170</v>
      </c>
      <c r="H18715" s="135" t="s">
        <v>3292</v>
      </c>
      <c r="I18715" t="s">
        <v>1454</v>
      </c>
      <c r="J18715" s="20">
        <v>22</v>
      </c>
      <c r="K18715" s="20" t="s">
        <v>9</v>
      </c>
      <c r="L18715" t="s">
        <v>1464</v>
      </c>
      <c r="M18715" s="20">
        <v>4.84</v>
      </c>
      <c r="N18715" s="20">
        <v>7.16</v>
      </c>
      <c r="AE18715">
        <f t="shared" si="292"/>
        <v>2015</v>
      </c>
    </row>
    <row r="18716" spans="1:31" x14ac:dyDescent="0.25">
      <c r="A18716" s="7">
        <v>18713</v>
      </c>
      <c r="B18716" s="8">
        <v>42112</v>
      </c>
      <c r="C18716" t="s">
        <v>3</v>
      </c>
      <c r="D18716" t="s">
        <v>856</v>
      </c>
      <c r="E18716" t="s">
        <v>9</v>
      </c>
      <c r="F18716" t="s">
        <v>1156</v>
      </c>
      <c r="G18716" t="s">
        <v>17</v>
      </c>
      <c r="H18716" s="135" t="s">
        <v>1500</v>
      </c>
      <c r="I18716" t="s">
        <v>1454</v>
      </c>
      <c r="J18716" s="20">
        <v>10</v>
      </c>
      <c r="K18716" s="20" t="s">
        <v>3</v>
      </c>
      <c r="L18716" t="s">
        <v>1464</v>
      </c>
      <c r="M18716" s="20">
        <v>3.8</v>
      </c>
      <c r="N18716" s="20">
        <v>2.2000000000000002</v>
      </c>
      <c r="AE18716">
        <f t="shared" si="292"/>
        <v>2015</v>
      </c>
    </row>
    <row r="18717" spans="1:31" x14ac:dyDescent="0.25">
      <c r="A18717" s="7">
        <v>18714</v>
      </c>
      <c r="B18717" s="8">
        <v>42113</v>
      </c>
      <c r="C18717" t="s">
        <v>3</v>
      </c>
      <c r="D18717" t="s">
        <v>518</v>
      </c>
      <c r="E18717" t="s">
        <v>9</v>
      </c>
      <c r="F18717" t="s">
        <v>908</v>
      </c>
      <c r="G18717" t="s">
        <v>377</v>
      </c>
      <c r="H18717" s="9" t="s">
        <v>3293</v>
      </c>
      <c r="I18717" t="s">
        <v>1454</v>
      </c>
      <c r="J18717" s="20">
        <v>10</v>
      </c>
      <c r="K18717" s="20" t="s">
        <v>1465</v>
      </c>
      <c r="L18717" t="s">
        <v>1466</v>
      </c>
      <c r="M18717" s="20">
        <v>2.5</v>
      </c>
      <c r="N18717" s="20">
        <v>2.5</v>
      </c>
      <c r="AE18717">
        <f t="shared" si="292"/>
        <v>2015</v>
      </c>
    </row>
    <row r="18718" spans="1:31" x14ac:dyDescent="0.25">
      <c r="A18718" s="7">
        <v>18715</v>
      </c>
      <c r="B18718" s="8">
        <v>42113</v>
      </c>
      <c r="C18718" t="s">
        <v>3</v>
      </c>
      <c r="D18718" t="s">
        <v>1236</v>
      </c>
      <c r="E18718" t="s">
        <v>9</v>
      </c>
      <c r="F18718" t="s">
        <v>1237</v>
      </c>
      <c r="G18718" t="s">
        <v>648</v>
      </c>
      <c r="H18718" s="136" t="s">
        <v>2470</v>
      </c>
      <c r="I18718" t="s">
        <v>1454</v>
      </c>
      <c r="J18718" s="20">
        <v>55</v>
      </c>
      <c r="K18718" s="20" t="s">
        <v>9</v>
      </c>
      <c r="L18718" t="s">
        <v>1463</v>
      </c>
      <c r="M18718" s="20">
        <v>13.2</v>
      </c>
      <c r="N18718" s="20">
        <v>15.3</v>
      </c>
      <c r="AE18718">
        <f t="shared" si="292"/>
        <v>2015</v>
      </c>
    </row>
    <row r="18719" spans="1:31" x14ac:dyDescent="0.25">
      <c r="A18719" s="7">
        <v>18716</v>
      </c>
      <c r="B18719" s="8">
        <v>42113</v>
      </c>
      <c r="C18719" t="s">
        <v>3</v>
      </c>
      <c r="D18719" t="s">
        <v>1236</v>
      </c>
      <c r="E18719" t="s">
        <v>9</v>
      </c>
      <c r="F18719" t="s">
        <v>66</v>
      </c>
      <c r="G18719" t="s">
        <v>929</v>
      </c>
      <c r="H18719" s="135" t="s">
        <v>3036</v>
      </c>
      <c r="I18719" t="s">
        <v>1454</v>
      </c>
      <c r="J18719" s="20">
        <v>30</v>
      </c>
      <c r="K18719" s="20" t="s">
        <v>9</v>
      </c>
      <c r="L18719" t="s">
        <v>1464</v>
      </c>
      <c r="M18719" s="20">
        <v>6.6</v>
      </c>
      <c r="N18719" s="20">
        <v>9.4</v>
      </c>
      <c r="AE18719">
        <f t="shared" si="292"/>
        <v>2015</v>
      </c>
    </row>
    <row r="18720" spans="1:31" x14ac:dyDescent="0.25">
      <c r="A18720" s="7">
        <v>18717</v>
      </c>
      <c r="B18720" s="8">
        <v>42113</v>
      </c>
      <c r="C18720" t="s">
        <v>3</v>
      </c>
      <c r="D18720" t="s">
        <v>1236</v>
      </c>
      <c r="E18720" t="s">
        <v>9</v>
      </c>
      <c r="F18720" t="s">
        <v>1084</v>
      </c>
      <c r="G18720" t="s">
        <v>929</v>
      </c>
      <c r="H18720" s="135" t="s">
        <v>3036</v>
      </c>
      <c r="I18720" t="s">
        <v>1454</v>
      </c>
      <c r="J18720" s="20">
        <v>30</v>
      </c>
      <c r="K18720" s="20" t="s">
        <v>1465</v>
      </c>
      <c r="L18720" t="s">
        <v>1466</v>
      </c>
      <c r="M18720" s="20">
        <v>7.5</v>
      </c>
      <c r="N18720" s="20">
        <v>7.5</v>
      </c>
      <c r="AE18720">
        <f t="shared" si="292"/>
        <v>2015</v>
      </c>
    </row>
    <row r="18721" spans="1:31" x14ac:dyDescent="0.25">
      <c r="A18721" s="7">
        <v>18718</v>
      </c>
      <c r="B18721" s="8">
        <v>42113</v>
      </c>
      <c r="C18721" t="s">
        <v>3</v>
      </c>
      <c r="D18721" t="s">
        <v>1207</v>
      </c>
      <c r="E18721" t="s">
        <v>9</v>
      </c>
      <c r="F18721" t="s">
        <v>1194</v>
      </c>
      <c r="G18721" t="s">
        <v>732</v>
      </c>
      <c r="H18721" s="135" t="s">
        <v>1496</v>
      </c>
      <c r="I18721" t="s">
        <v>1454</v>
      </c>
      <c r="J18721" s="20">
        <v>10</v>
      </c>
      <c r="K18721" s="20" t="s">
        <v>3</v>
      </c>
      <c r="L18721" t="s">
        <v>1463</v>
      </c>
      <c r="M18721" s="20">
        <v>3.6</v>
      </c>
      <c r="N18721" s="20">
        <v>2.4</v>
      </c>
      <c r="AE18721">
        <f t="shared" si="292"/>
        <v>2015</v>
      </c>
    </row>
    <row r="18722" spans="1:31" x14ac:dyDescent="0.25">
      <c r="A18722" s="7">
        <v>18719</v>
      </c>
      <c r="B18722" s="8">
        <v>42114</v>
      </c>
      <c r="C18722" t="s">
        <v>3</v>
      </c>
      <c r="D18722" t="s">
        <v>1213</v>
      </c>
      <c r="E18722" t="s">
        <v>9</v>
      </c>
      <c r="F18722" t="s">
        <v>734</v>
      </c>
      <c r="G18722" t="s">
        <v>861</v>
      </c>
      <c r="H18722" s="9" t="s">
        <v>3000</v>
      </c>
      <c r="I18722" t="s">
        <v>1454</v>
      </c>
      <c r="J18722" s="20">
        <v>10</v>
      </c>
      <c r="K18722" s="20" t="s">
        <v>9</v>
      </c>
      <c r="L18722" t="s">
        <v>1464</v>
      </c>
      <c r="M18722" s="20">
        <v>2.2000000000000002</v>
      </c>
      <c r="N18722" s="20">
        <v>3.8</v>
      </c>
      <c r="AE18722">
        <f t="shared" si="292"/>
        <v>2015</v>
      </c>
    </row>
    <row r="18723" spans="1:31" x14ac:dyDescent="0.25">
      <c r="A18723" s="7">
        <v>18720</v>
      </c>
      <c r="B18723" s="8">
        <v>42115</v>
      </c>
      <c r="C18723" t="s">
        <v>3</v>
      </c>
      <c r="D18723" t="s">
        <v>543</v>
      </c>
      <c r="E18723" t="s">
        <v>9</v>
      </c>
      <c r="F18723" t="s">
        <v>521</v>
      </c>
      <c r="G18723" t="s">
        <v>377</v>
      </c>
      <c r="H18723" s="9" t="s">
        <v>2096</v>
      </c>
      <c r="I18723" t="s">
        <v>1454</v>
      </c>
      <c r="J18723" s="20">
        <v>25</v>
      </c>
      <c r="K18723" s="20" t="s">
        <v>9</v>
      </c>
      <c r="L18723" t="s">
        <v>1464</v>
      </c>
      <c r="M18723" s="20">
        <v>5.5</v>
      </c>
      <c r="N18723" s="20">
        <v>8</v>
      </c>
      <c r="AE18723">
        <f t="shared" si="292"/>
        <v>2015</v>
      </c>
    </row>
    <row r="18724" spans="1:31" x14ac:dyDescent="0.25">
      <c r="A18724" s="7">
        <v>18721</v>
      </c>
      <c r="B18724" s="8">
        <v>42115</v>
      </c>
      <c r="C18724" t="s">
        <v>3</v>
      </c>
      <c r="D18724" t="s">
        <v>543</v>
      </c>
      <c r="E18724" t="s">
        <v>9</v>
      </c>
      <c r="F18724" t="s">
        <v>427</v>
      </c>
      <c r="G18724" t="s">
        <v>1170</v>
      </c>
      <c r="H18724" s="135" t="s">
        <v>1496</v>
      </c>
      <c r="I18724" t="s">
        <v>1454</v>
      </c>
      <c r="J18724" s="20">
        <v>59</v>
      </c>
      <c r="K18724" s="20" t="s">
        <v>9</v>
      </c>
      <c r="L18724" t="s">
        <v>1464</v>
      </c>
      <c r="M18724" s="20">
        <v>12.98</v>
      </c>
      <c r="N18724" s="20">
        <v>17.52</v>
      </c>
      <c r="AE18724">
        <f t="shared" si="292"/>
        <v>2015</v>
      </c>
    </row>
    <row r="18725" spans="1:31" x14ac:dyDescent="0.25">
      <c r="A18725" s="7">
        <v>18722</v>
      </c>
      <c r="B18725" s="8">
        <v>42116</v>
      </c>
      <c r="C18725" t="s">
        <v>3</v>
      </c>
      <c r="D18725" t="s">
        <v>55</v>
      </c>
      <c r="E18725" t="s">
        <v>9</v>
      </c>
      <c r="F18725" t="s">
        <v>1240</v>
      </c>
      <c r="G18725" t="s">
        <v>648</v>
      </c>
      <c r="H18725" s="135" t="s">
        <v>1877</v>
      </c>
      <c r="I18725" t="s">
        <v>1458</v>
      </c>
      <c r="J18725" s="20">
        <v>6</v>
      </c>
      <c r="K18725" s="20" t="s">
        <v>3</v>
      </c>
      <c r="L18725" t="s">
        <v>1464</v>
      </c>
      <c r="M18725" s="20">
        <v>10</v>
      </c>
      <c r="N18725" s="20">
        <v>30</v>
      </c>
      <c r="AE18725">
        <f t="shared" si="292"/>
        <v>2015</v>
      </c>
    </row>
    <row r="18726" spans="1:31" x14ac:dyDescent="0.25">
      <c r="A18726" s="7">
        <v>18723</v>
      </c>
      <c r="B18726" s="8">
        <v>42118</v>
      </c>
      <c r="C18726" t="s">
        <v>3</v>
      </c>
      <c r="D18726" t="s">
        <v>187</v>
      </c>
      <c r="E18726" t="s">
        <v>9</v>
      </c>
      <c r="F18726" t="s">
        <v>904</v>
      </c>
      <c r="G18726" t="s">
        <v>648</v>
      </c>
      <c r="H18726" s="135" t="s">
        <v>2853</v>
      </c>
      <c r="I18726" t="s">
        <v>1454</v>
      </c>
      <c r="J18726" s="20">
        <v>88</v>
      </c>
      <c r="K18726" s="20" t="s">
        <v>9</v>
      </c>
      <c r="L18726" t="s">
        <v>1464</v>
      </c>
      <c r="M18726" s="20">
        <v>19.36</v>
      </c>
      <c r="N18726" s="20">
        <v>25.64</v>
      </c>
      <c r="AE18726">
        <f t="shared" si="292"/>
        <v>2015</v>
      </c>
    </row>
    <row r="18727" spans="1:31" x14ac:dyDescent="0.25">
      <c r="A18727" s="7">
        <v>18724</v>
      </c>
      <c r="B18727" s="8">
        <v>42119</v>
      </c>
      <c r="C18727" t="s">
        <v>3</v>
      </c>
      <c r="D18727" t="s">
        <v>711</v>
      </c>
      <c r="E18727" t="s">
        <v>9</v>
      </c>
      <c r="F18727" t="s">
        <v>727</v>
      </c>
      <c r="G18727" t="s">
        <v>732</v>
      </c>
      <c r="H18727" s="135" t="s">
        <v>2388</v>
      </c>
      <c r="I18727" t="s">
        <v>1456</v>
      </c>
      <c r="J18727" s="20">
        <v>73</v>
      </c>
      <c r="K18727" s="20" t="s">
        <v>9</v>
      </c>
      <c r="L18727" t="s">
        <v>1464</v>
      </c>
      <c r="M18727" s="20">
        <v>16.059999999999999</v>
      </c>
      <c r="N18727" s="20">
        <v>21.44</v>
      </c>
      <c r="O18727" t="s">
        <v>3</v>
      </c>
      <c r="P18727" s="13" t="s">
        <v>766</v>
      </c>
      <c r="Q18727" t="s">
        <v>9</v>
      </c>
      <c r="R18727" t="s">
        <v>1093</v>
      </c>
      <c r="S18727" t="s">
        <v>1465</v>
      </c>
      <c r="U18727" t="s">
        <v>1465</v>
      </c>
      <c r="W18727" t="s">
        <v>1465</v>
      </c>
      <c r="Y18727" t="s">
        <v>1465</v>
      </c>
      <c r="AA18727" t="s">
        <v>1465</v>
      </c>
      <c r="AC18727" t="s">
        <v>1465</v>
      </c>
      <c r="AE18727">
        <f t="shared" si="292"/>
        <v>2015</v>
      </c>
    </row>
    <row r="18728" spans="1:31" x14ac:dyDescent="0.25">
      <c r="A18728" s="7">
        <v>18725</v>
      </c>
      <c r="B18728" s="8">
        <v>42121</v>
      </c>
      <c r="C18728" t="s">
        <v>3</v>
      </c>
      <c r="D18728" t="s">
        <v>1241</v>
      </c>
      <c r="E18728" t="s">
        <v>9</v>
      </c>
      <c r="F18728" t="s">
        <v>1107</v>
      </c>
      <c r="G18728" t="s">
        <v>1016</v>
      </c>
      <c r="H18728" s="135" t="s">
        <v>2912</v>
      </c>
      <c r="I18728" t="s">
        <v>1458</v>
      </c>
      <c r="J18728" s="20">
        <v>12</v>
      </c>
      <c r="K18728" s="20" t="s">
        <v>1465</v>
      </c>
      <c r="L18728" t="s">
        <v>1466</v>
      </c>
      <c r="M18728" s="20">
        <v>30</v>
      </c>
      <c r="N18728" s="20">
        <v>10</v>
      </c>
      <c r="AE18728">
        <f t="shared" si="292"/>
        <v>2015</v>
      </c>
    </row>
    <row r="18729" spans="1:31" x14ac:dyDescent="0.25">
      <c r="A18729" s="7">
        <v>18726</v>
      </c>
      <c r="B18729" s="8">
        <v>42121</v>
      </c>
      <c r="C18729" t="s">
        <v>3</v>
      </c>
      <c r="D18729" t="s">
        <v>104</v>
      </c>
      <c r="E18729" t="s">
        <v>9</v>
      </c>
      <c r="F18729" t="s">
        <v>727</v>
      </c>
      <c r="G18729" t="s">
        <v>1016</v>
      </c>
      <c r="H18729" s="9" t="s">
        <v>2918</v>
      </c>
      <c r="I18729" t="s">
        <v>1454</v>
      </c>
      <c r="J18729" s="20">
        <v>25</v>
      </c>
      <c r="K18729" s="20" t="s">
        <v>3</v>
      </c>
      <c r="L18729" t="s">
        <v>1464</v>
      </c>
      <c r="M18729" s="20">
        <v>8</v>
      </c>
      <c r="N18729" s="20">
        <v>5.5</v>
      </c>
      <c r="AE18729">
        <f t="shared" si="292"/>
        <v>2015</v>
      </c>
    </row>
    <row r="18730" spans="1:31" x14ac:dyDescent="0.25">
      <c r="A18730" s="7">
        <v>18727</v>
      </c>
      <c r="B18730" s="8">
        <v>42126</v>
      </c>
      <c r="C18730" t="s">
        <v>3</v>
      </c>
      <c r="D18730" t="s">
        <v>1020</v>
      </c>
      <c r="E18730" t="s">
        <v>9</v>
      </c>
      <c r="F18730" t="s">
        <v>727</v>
      </c>
      <c r="G18730" t="s">
        <v>714</v>
      </c>
      <c r="H18730" s="135" t="s">
        <v>1994</v>
      </c>
      <c r="I18730" t="s">
        <v>1454</v>
      </c>
      <c r="J18730" s="20">
        <v>16</v>
      </c>
      <c r="K18730" s="20" t="s">
        <v>3</v>
      </c>
      <c r="L18730" t="s">
        <v>1464</v>
      </c>
      <c r="M18730" s="20">
        <v>5.48</v>
      </c>
      <c r="N18730" s="20">
        <v>3.52</v>
      </c>
      <c r="AE18730">
        <f t="shared" si="292"/>
        <v>2015</v>
      </c>
    </row>
    <row r="18731" spans="1:31" x14ac:dyDescent="0.25">
      <c r="A18731" s="7">
        <v>18728</v>
      </c>
      <c r="B18731" s="8">
        <v>42126</v>
      </c>
      <c r="C18731" t="s">
        <v>3</v>
      </c>
      <c r="D18731" t="s">
        <v>104</v>
      </c>
      <c r="E18731" t="s">
        <v>9</v>
      </c>
      <c r="F18731" t="s">
        <v>54</v>
      </c>
      <c r="G18731" t="s">
        <v>929</v>
      </c>
      <c r="H18731" s="135" t="s">
        <v>2701</v>
      </c>
      <c r="I18731" t="s">
        <v>1454</v>
      </c>
      <c r="J18731" s="20">
        <v>18</v>
      </c>
      <c r="K18731" s="20" t="s">
        <v>9</v>
      </c>
      <c r="L18731" t="s">
        <v>1464</v>
      </c>
      <c r="M18731" s="20">
        <v>3.96</v>
      </c>
      <c r="N18731" s="20">
        <v>6.04</v>
      </c>
      <c r="AE18731">
        <f t="shared" si="292"/>
        <v>2015</v>
      </c>
    </row>
    <row r="18732" spans="1:31" x14ac:dyDescent="0.25">
      <c r="A18732" s="7">
        <v>18729</v>
      </c>
      <c r="B18732" s="8">
        <v>42126</v>
      </c>
      <c r="C18732" t="s">
        <v>3</v>
      </c>
      <c r="D18732" t="s">
        <v>1219</v>
      </c>
      <c r="E18732" t="s">
        <v>9</v>
      </c>
      <c r="F18732" t="s">
        <v>1146</v>
      </c>
      <c r="G18732" t="s">
        <v>1037</v>
      </c>
      <c r="H18732" s="9" t="s">
        <v>2931</v>
      </c>
      <c r="I18732" t="s">
        <v>1454</v>
      </c>
      <c r="J18732" s="20">
        <v>36</v>
      </c>
      <c r="K18732" s="20" t="s">
        <v>9</v>
      </c>
      <c r="L18732" t="s">
        <v>1464</v>
      </c>
      <c r="M18732" s="20">
        <v>7.92</v>
      </c>
      <c r="N18732" s="20">
        <v>11.08</v>
      </c>
      <c r="AE18732">
        <f t="shared" si="292"/>
        <v>2015</v>
      </c>
    </row>
    <row r="18733" spans="1:31" x14ac:dyDescent="0.25">
      <c r="A18733" s="7">
        <v>18730</v>
      </c>
      <c r="B18733" s="8">
        <v>42127</v>
      </c>
      <c r="C18733" t="s">
        <v>3</v>
      </c>
      <c r="D18733" t="s">
        <v>557</v>
      </c>
      <c r="E18733" t="s">
        <v>9</v>
      </c>
      <c r="F18733" t="s">
        <v>1028</v>
      </c>
      <c r="G18733" t="s">
        <v>1016</v>
      </c>
      <c r="H18733" s="9" t="s">
        <v>2861</v>
      </c>
      <c r="I18733" t="s">
        <v>1454</v>
      </c>
      <c r="J18733" s="20">
        <v>19</v>
      </c>
      <c r="K18733" s="20" t="s">
        <v>3</v>
      </c>
      <c r="L18733" t="s">
        <v>1464</v>
      </c>
      <c r="M18733" s="20">
        <v>6.32</v>
      </c>
      <c r="N18733" s="20">
        <v>4.18</v>
      </c>
      <c r="AE18733">
        <f t="shared" si="292"/>
        <v>2015</v>
      </c>
    </row>
    <row r="18734" spans="1:31" x14ac:dyDescent="0.25">
      <c r="A18734" s="7">
        <v>18731</v>
      </c>
      <c r="B18734" s="8">
        <v>42128</v>
      </c>
      <c r="C18734" t="s">
        <v>3</v>
      </c>
      <c r="D18734" t="s">
        <v>577</v>
      </c>
      <c r="E18734" t="s">
        <v>9</v>
      </c>
      <c r="F18734" t="s">
        <v>908</v>
      </c>
      <c r="G18734" t="s">
        <v>648</v>
      </c>
      <c r="H18734" s="135" t="s">
        <v>1792</v>
      </c>
      <c r="I18734" t="s">
        <v>1454</v>
      </c>
      <c r="J18734" s="20">
        <v>6</v>
      </c>
      <c r="K18734" s="20" t="s">
        <v>9</v>
      </c>
      <c r="L18734" t="s">
        <v>1464</v>
      </c>
      <c r="M18734" s="20">
        <v>1.32</v>
      </c>
      <c r="N18734" s="20">
        <v>2.6799999999999997</v>
      </c>
      <c r="AE18734">
        <f t="shared" si="292"/>
        <v>2015</v>
      </c>
    </row>
    <row r="18735" spans="1:31" x14ac:dyDescent="0.25">
      <c r="A18735" s="7">
        <v>18732</v>
      </c>
      <c r="B18735" s="8">
        <v>42130</v>
      </c>
      <c r="C18735" t="s">
        <v>3</v>
      </c>
      <c r="D18735" t="s">
        <v>19</v>
      </c>
      <c r="E18735" t="s">
        <v>9</v>
      </c>
      <c r="F18735" t="s">
        <v>1242</v>
      </c>
      <c r="G18735" t="s">
        <v>929</v>
      </c>
      <c r="H18735" s="135" t="s">
        <v>2672</v>
      </c>
      <c r="I18735" t="s">
        <v>1458</v>
      </c>
      <c r="J18735" s="20">
        <v>20</v>
      </c>
      <c r="K18735" s="20" t="s">
        <v>1465</v>
      </c>
      <c r="L18735" t="s">
        <v>1466</v>
      </c>
      <c r="M18735" s="20">
        <v>10</v>
      </c>
      <c r="N18735" s="20">
        <v>30</v>
      </c>
      <c r="AE18735">
        <f t="shared" si="292"/>
        <v>2015</v>
      </c>
    </row>
    <row r="18736" spans="1:31" x14ac:dyDescent="0.25">
      <c r="A18736" s="7">
        <v>18733</v>
      </c>
      <c r="B18736" s="8">
        <v>42131</v>
      </c>
      <c r="C18736" t="s">
        <v>3</v>
      </c>
      <c r="D18736" t="s">
        <v>577</v>
      </c>
      <c r="E18736" t="s">
        <v>9</v>
      </c>
      <c r="F18736" t="s">
        <v>908</v>
      </c>
      <c r="G18736" t="s">
        <v>648</v>
      </c>
      <c r="H18736" s="135" t="s">
        <v>2314</v>
      </c>
      <c r="I18736" t="s">
        <v>1454</v>
      </c>
      <c r="J18736" s="20">
        <v>4</v>
      </c>
      <c r="K18736" s="20" t="s">
        <v>1465</v>
      </c>
      <c r="L18736" t="s">
        <v>1466</v>
      </c>
      <c r="M18736" s="20">
        <v>1</v>
      </c>
      <c r="N18736" s="20">
        <v>1</v>
      </c>
      <c r="AE18736">
        <f t="shared" si="292"/>
        <v>2015</v>
      </c>
    </row>
    <row r="18737" spans="1:31" x14ac:dyDescent="0.25">
      <c r="A18737" s="7">
        <v>18734</v>
      </c>
      <c r="B18737" s="8">
        <v>42132</v>
      </c>
      <c r="C18737" t="s">
        <v>3</v>
      </c>
      <c r="D18737" t="s">
        <v>1182</v>
      </c>
      <c r="E18737" t="s">
        <v>9</v>
      </c>
      <c r="F18737" t="s">
        <v>904</v>
      </c>
      <c r="G18737" t="s">
        <v>870</v>
      </c>
      <c r="H18737" s="135" t="s">
        <v>2710</v>
      </c>
      <c r="I18737" t="s">
        <v>1454</v>
      </c>
      <c r="J18737" s="20">
        <v>12</v>
      </c>
      <c r="K18737" s="20" t="s">
        <v>9</v>
      </c>
      <c r="L18737" t="s">
        <v>1463</v>
      </c>
      <c r="M18737" s="20">
        <v>2.88</v>
      </c>
      <c r="N18737" s="20">
        <v>4.12</v>
      </c>
      <c r="AE18737">
        <f t="shared" si="292"/>
        <v>2015</v>
      </c>
    </row>
    <row r="18738" spans="1:31" x14ac:dyDescent="0.25">
      <c r="A18738" s="7">
        <v>18735</v>
      </c>
      <c r="B18738" s="8">
        <v>42133</v>
      </c>
      <c r="C18738" t="s">
        <v>3</v>
      </c>
      <c r="D18738" t="s">
        <v>577</v>
      </c>
      <c r="E18738" t="s">
        <v>9</v>
      </c>
      <c r="F18738" t="s">
        <v>908</v>
      </c>
      <c r="G18738" t="s">
        <v>648</v>
      </c>
      <c r="H18738" s="135" t="s">
        <v>2315</v>
      </c>
      <c r="I18738" t="s">
        <v>1454</v>
      </c>
      <c r="J18738" s="20">
        <v>5</v>
      </c>
      <c r="K18738" s="20" t="s">
        <v>3</v>
      </c>
      <c r="L18738" t="s">
        <v>1464</v>
      </c>
      <c r="M18738" s="20">
        <v>2.4</v>
      </c>
      <c r="N18738" s="20">
        <v>1.1000000000000001</v>
      </c>
      <c r="AE18738">
        <f t="shared" si="292"/>
        <v>2015</v>
      </c>
    </row>
    <row r="18739" spans="1:31" x14ac:dyDescent="0.25">
      <c r="A18739" s="7">
        <v>18736</v>
      </c>
      <c r="B18739" s="8">
        <v>42133</v>
      </c>
      <c r="C18739" t="s">
        <v>3</v>
      </c>
      <c r="D18739" t="s">
        <v>902</v>
      </c>
      <c r="E18739" t="s">
        <v>9</v>
      </c>
      <c r="F18739" t="s">
        <v>1237</v>
      </c>
      <c r="G18739" t="s">
        <v>648</v>
      </c>
      <c r="H18739" s="135" t="s">
        <v>2330</v>
      </c>
      <c r="I18739" t="s">
        <v>1455</v>
      </c>
      <c r="J18739" s="20">
        <v>18</v>
      </c>
      <c r="K18739" s="20" t="s">
        <v>1465</v>
      </c>
      <c r="L18739" t="s">
        <v>1466</v>
      </c>
      <c r="M18739" s="20">
        <v>2.25</v>
      </c>
      <c r="N18739" s="20">
        <v>2.25</v>
      </c>
      <c r="AE18739">
        <f t="shared" si="292"/>
        <v>2015</v>
      </c>
    </row>
    <row r="18740" spans="1:31" x14ac:dyDescent="0.25">
      <c r="A18740" s="7">
        <v>18737</v>
      </c>
      <c r="B18740" s="8">
        <v>42133</v>
      </c>
      <c r="C18740" t="s">
        <v>3</v>
      </c>
      <c r="D18740" t="s">
        <v>877</v>
      </c>
      <c r="E18740" t="s">
        <v>9</v>
      </c>
      <c r="F18740" t="s">
        <v>1166</v>
      </c>
      <c r="G18740" t="s">
        <v>14</v>
      </c>
      <c r="H18740" s="135" t="s">
        <v>1507</v>
      </c>
      <c r="I18740" t="s">
        <v>1454</v>
      </c>
      <c r="J18740" s="20">
        <v>16</v>
      </c>
      <c r="K18740" s="20" t="s">
        <v>3</v>
      </c>
      <c r="L18740" t="s">
        <v>1464</v>
      </c>
      <c r="M18740" s="20">
        <v>5.48</v>
      </c>
      <c r="N18740" s="20">
        <v>3.52</v>
      </c>
      <c r="AE18740">
        <f t="shared" si="292"/>
        <v>2015</v>
      </c>
    </row>
    <row r="18741" spans="1:31" x14ac:dyDescent="0.25">
      <c r="A18741" s="7">
        <v>18738</v>
      </c>
      <c r="B18741" s="8">
        <v>42133</v>
      </c>
      <c r="C18741" t="s">
        <v>3</v>
      </c>
      <c r="D18741" t="s">
        <v>543</v>
      </c>
      <c r="E18741" t="s">
        <v>9</v>
      </c>
      <c r="F18741" t="s">
        <v>233</v>
      </c>
      <c r="G18741" t="s">
        <v>929</v>
      </c>
      <c r="H18741" s="135" t="s">
        <v>2665</v>
      </c>
      <c r="I18741" t="s">
        <v>1454</v>
      </c>
      <c r="J18741" s="20">
        <v>35</v>
      </c>
      <c r="K18741" s="20" t="s">
        <v>9</v>
      </c>
      <c r="L18741" t="s">
        <v>1464</v>
      </c>
      <c r="M18741" s="20">
        <v>7.7</v>
      </c>
      <c r="N18741" s="20">
        <v>10.8</v>
      </c>
      <c r="AE18741">
        <f t="shared" si="292"/>
        <v>2015</v>
      </c>
    </row>
    <row r="18742" spans="1:31" x14ac:dyDescent="0.25">
      <c r="A18742" s="7">
        <v>18739</v>
      </c>
      <c r="B18742" s="8">
        <v>42133</v>
      </c>
      <c r="C18742" t="s">
        <v>3</v>
      </c>
      <c r="D18742" t="s">
        <v>902</v>
      </c>
      <c r="E18742" t="s">
        <v>9</v>
      </c>
      <c r="F18742" t="s">
        <v>1235</v>
      </c>
      <c r="G18742" t="s">
        <v>648</v>
      </c>
      <c r="H18742" s="135" t="s">
        <v>3277</v>
      </c>
      <c r="I18742" t="s">
        <v>1455</v>
      </c>
      <c r="J18742" s="20">
        <v>16</v>
      </c>
      <c r="K18742" s="20" t="s">
        <v>1465</v>
      </c>
      <c r="L18742" t="s">
        <v>1466</v>
      </c>
      <c r="M18742" s="20">
        <v>2</v>
      </c>
      <c r="N18742" s="20">
        <v>2</v>
      </c>
      <c r="AE18742">
        <f t="shared" si="292"/>
        <v>2015</v>
      </c>
    </row>
    <row r="18743" spans="1:31" x14ac:dyDescent="0.25">
      <c r="A18743" s="7">
        <v>18740</v>
      </c>
      <c r="B18743" s="8">
        <v>42134</v>
      </c>
      <c r="C18743" t="s">
        <v>3</v>
      </c>
      <c r="D18743" t="s">
        <v>655</v>
      </c>
      <c r="E18743" t="s">
        <v>9</v>
      </c>
      <c r="F18743" t="s">
        <v>787</v>
      </c>
      <c r="G18743" t="s">
        <v>714</v>
      </c>
      <c r="H18743" s="135" t="s">
        <v>1994</v>
      </c>
      <c r="I18743" t="s">
        <v>1455</v>
      </c>
      <c r="J18743" s="20">
        <v>23</v>
      </c>
      <c r="K18743" s="20" t="s">
        <v>1465</v>
      </c>
      <c r="L18743" t="s">
        <v>1466</v>
      </c>
      <c r="M18743" s="20">
        <v>2.875</v>
      </c>
      <c r="N18743" s="20">
        <v>2.875</v>
      </c>
      <c r="AE18743">
        <f t="shared" si="292"/>
        <v>2015</v>
      </c>
    </row>
    <row r="18744" spans="1:31" x14ac:dyDescent="0.25">
      <c r="A18744" s="7">
        <v>18741</v>
      </c>
      <c r="B18744" s="8">
        <v>42134</v>
      </c>
      <c r="C18744" t="s">
        <v>3</v>
      </c>
      <c r="D18744" t="s">
        <v>1241</v>
      </c>
      <c r="E18744" t="s">
        <v>9</v>
      </c>
      <c r="F18744" t="s">
        <v>1237</v>
      </c>
      <c r="G18744" t="s">
        <v>648</v>
      </c>
      <c r="H18744" s="135" t="s">
        <v>1901</v>
      </c>
      <c r="I18744" t="s">
        <v>1454</v>
      </c>
      <c r="J18744" s="20">
        <v>2</v>
      </c>
      <c r="K18744" s="20" t="s">
        <v>1465</v>
      </c>
      <c r="L18744" t="s">
        <v>1466</v>
      </c>
      <c r="M18744" s="20">
        <v>0.5</v>
      </c>
      <c r="N18744" s="20">
        <v>0.5</v>
      </c>
      <c r="AE18744">
        <f t="shared" si="292"/>
        <v>2015</v>
      </c>
    </row>
    <row r="18745" spans="1:31" x14ac:dyDescent="0.25">
      <c r="A18745" s="7">
        <v>18742</v>
      </c>
      <c r="B18745" s="8">
        <v>42134</v>
      </c>
      <c r="C18745" t="s">
        <v>3</v>
      </c>
      <c r="D18745" t="s">
        <v>923</v>
      </c>
      <c r="E18745" t="s">
        <v>9</v>
      </c>
      <c r="F18745" t="s">
        <v>1237</v>
      </c>
      <c r="G18745" t="s">
        <v>648</v>
      </c>
      <c r="H18745" s="135" t="s">
        <v>1901</v>
      </c>
      <c r="I18745" t="s">
        <v>1455</v>
      </c>
      <c r="J18745" s="20">
        <v>24</v>
      </c>
      <c r="K18745" s="20" t="s">
        <v>9</v>
      </c>
      <c r="L18745" t="s">
        <v>1464</v>
      </c>
      <c r="M18745" s="20">
        <v>2.64</v>
      </c>
      <c r="N18745" s="20">
        <v>3.86</v>
      </c>
      <c r="AE18745">
        <f t="shared" si="292"/>
        <v>2015</v>
      </c>
    </row>
    <row r="18746" spans="1:31" x14ac:dyDescent="0.25">
      <c r="A18746" s="7">
        <v>18743</v>
      </c>
      <c r="B18746" s="8">
        <v>42135</v>
      </c>
      <c r="C18746" t="s">
        <v>3</v>
      </c>
      <c r="D18746" t="s">
        <v>577</v>
      </c>
      <c r="E18746" t="s">
        <v>9</v>
      </c>
      <c r="F18746" t="s">
        <v>908</v>
      </c>
      <c r="G18746" t="s">
        <v>648</v>
      </c>
      <c r="H18746" s="136" t="s">
        <v>2078</v>
      </c>
      <c r="I18746" t="s">
        <v>1454</v>
      </c>
      <c r="J18746" s="20">
        <v>7</v>
      </c>
      <c r="K18746" s="20" t="s">
        <v>1465</v>
      </c>
      <c r="L18746" t="s">
        <v>1466</v>
      </c>
      <c r="M18746" s="20">
        <v>1.75</v>
      </c>
      <c r="N18746" s="20">
        <v>1.75</v>
      </c>
      <c r="AE18746">
        <f t="shared" si="292"/>
        <v>2015</v>
      </c>
    </row>
    <row r="18747" spans="1:31" x14ac:dyDescent="0.25">
      <c r="A18747" s="7">
        <v>18744</v>
      </c>
      <c r="B18747" s="8">
        <v>42135</v>
      </c>
      <c r="C18747" t="s">
        <v>3</v>
      </c>
      <c r="D18747" t="s">
        <v>1236</v>
      </c>
      <c r="E18747" t="s">
        <v>9</v>
      </c>
      <c r="F18747" t="s">
        <v>923</v>
      </c>
      <c r="G18747" t="s">
        <v>929</v>
      </c>
      <c r="H18747" s="135" t="s">
        <v>2678</v>
      </c>
      <c r="I18747" t="s">
        <v>1454</v>
      </c>
      <c r="J18747" s="20">
        <v>40</v>
      </c>
      <c r="K18747" s="20" t="s">
        <v>9</v>
      </c>
      <c r="L18747" t="s">
        <v>1464</v>
      </c>
      <c r="M18747" s="20">
        <v>8.8000000000000007</v>
      </c>
      <c r="N18747" s="20">
        <v>12.2</v>
      </c>
      <c r="AE18747">
        <f t="shared" si="292"/>
        <v>2015</v>
      </c>
    </row>
    <row r="18748" spans="1:31" x14ac:dyDescent="0.25">
      <c r="A18748" s="7">
        <v>18745</v>
      </c>
      <c r="B18748" s="8">
        <v>42136</v>
      </c>
      <c r="C18748" t="s">
        <v>3</v>
      </c>
      <c r="D18748" t="s">
        <v>1119</v>
      </c>
      <c r="E18748" t="s">
        <v>9</v>
      </c>
      <c r="F18748" t="s">
        <v>1093</v>
      </c>
      <c r="G18748" t="s">
        <v>1170</v>
      </c>
      <c r="H18748" s="135" t="s">
        <v>3294</v>
      </c>
      <c r="I18748" t="s">
        <v>1454</v>
      </c>
      <c r="J18748" s="20">
        <v>63</v>
      </c>
      <c r="K18748" s="20" t="s">
        <v>9</v>
      </c>
      <c r="L18748" t="s">
        <v>1464</v>
      </c>
      <c r="M18748" s="20">
        <v>13.86</v>
      </c>
      <c r="N18748" s="20">
        <v>18.64</v>
      </c>
      <c r="AE18748">
        <f t="shared" si="292"/>
        <v>2015</v>
      </c>
    </row>
    <row r="18749" spans="1:31" x14ac:dyDescent="0.25">
      <c r="A18749" s="7">
        <v>18746</v>
      </c>
      <c r="B18749" s="8">
        <v>42138</v>
      </c>
      <c r="C18749" t="s">
        <v>3</v>
      </c>
      <c r="D18749" t="s">
        <v>1237</v>
      </c>
      <c r="E18749" t="s">
        <v>9</v>
      </c>
      <c r="F18749" t="s">
        <v>1241</v>
      </c>
      <c r="G18749" t="s">
        <v>648</v>
      </c>
      <c r="H18749" s="135" t="s">
        <v>2203</v>
      </c>
      <c r="I18749" t="s">
        <v>1454</v>
      </c>
      <c r="J18749" s="20">
        <v>15</v>
      </c>
      <c r="K18749" s="20" t="s">
        <v>3</v>
      </c>
      <c r="L18749" t="s">
        <v>1463</v>
      </c>
      <c r="M18749" s="20">
        <v>4.9000000000000004</v>
      </c>
      <c r="N18749" s="20">
        <v>3.6</v>
      </c>
      <c r="AE18749">
        <f t="shared" si="292"/>
        <v>2015</v>
      </c>
    </row>
    <row r="18750" spans="1:31" x14ac:dyDescent="0.25">
      <c r="A18750" s="7">
        <v>18747</v>
      </c>
      <c r="B18750" s="8">
        <v>42140</v>
      </c>
      <c r="C18750" t="s">
        <v>3</v>
      </c>
      <c r="D18750" t="s">
        <v>543</v>
      </c>
      <c r="E18750" t="s">
        <v>9</v>
      </c>
      <c r="F18750" t="s">
        <v>767</v>
      </c>
      <c r="G18750" t="s">
        <v>714</v>
      </c>
      <c r="H18750" s="135" t="s">
        <v>2451</v>
      </c>
      <c r="I18750" t="s">
        <v>1454</v>
      </c>
      <c r="J18750" s="20">
        <v>77</v>
      </c>
      <c r="K18750" s="20" t="s">
        <v>3</v>
      </c>
      <c r="L18750" t="s">
        <v>1464</v>
      </c>
      <c r="M18750" s="20">
        <v>22.56</v>
      </c>
      <c r="N18750" s="20">
        <v>16.940000000000001</v>
      </c>
      <c r="AE18750">
        <f t="shared" si="292"/>
        <v>2015</v>
      </c>
    </row>
    <row r="18751" spans="1:31" x14ac:dyDescent="0.25">
      <c r="A18751" s="7">
        <v>18748</v>
      </c>
      <c r="B18751" s="8">
        <v>42140</v>
      </c>
      <c r="C18751" t="s">
        <v>3</v>
      </c>
      <c r="D18751" t="s">
        <v>1113</v>
      </c>
      <c r="E18751" t="s">
        <v>9</v>
      </c>
      <c r="F18751" t="s">
        <v>1229</v>
      </c>
      <c r="G18751" t="s">
        <v>929</v>
      </c>
      <c r="H18751" s="135" t="s">
        <v>2644</v>
      </c>
      <c r="I18751" t="s">
        <v>1455</v>
      </c>
      <c r="J18751" s="20">
        <v>21</v>
      </c>
      <c r="K18751" s="20" t="s">
        <v>1465</v>
      </c>
      <c r="L18751" t="s">
        <v>1466</v>
      </c>
      <c r="M18751" s="20">
        <v>2.625</v>
      </c>
      <c r="N18751" s="20">
        <v>2.625</v>
      </c>
      <c r="AE18751">
        <f t="shared" si="292"/>
        <v>2015</v>
      </c>
    </row>
    <row r="18752" spans="1:31" x14ac:dyDescent="0.25">
      <c r="A18752" s="7">
        <v>18749</v>
      </c>
      <c r="B18752" s="8">
        <v>42145</v>
      </c>
      <c r="C18752" t="s">
        <v>3</v>
      </c>
      <c r="D18752" t="s">
        <v>187</v>
      </c>
      <c r="E18752" t="s">
        <v>9</v>
      </c>
      <c r="F18752" t="s">
        <v>667</v>
      </c>
      <c r="G18752" t="s">
        <v>648</v>
      </c>
      <c r="H18752" s="135" t="s">
        <v>2041</v>
      </c>
      <c r="I18752" t="s">
        <v>1454</v>
      </c>
      <c r="J18752" s="20">
        <v>57</v>
      </c>
      <c r="K18752" s="20" t="s">
        <v>3</v>
      </c>
      <c r="L18752" t="s">
        <v>1464</v>
      </c>
      <c r="M18752" s="20">
        <v>16.96</v>
      </c>
      <c r="N18752" s="20">
        <v>12.54</v>
      </c>
      <c r="AE18752">
        <f t="shared" si="292"/>
        <v>2015</v>
      </c>
    </row>
    <row r="18753" spans="1:31" x14ac:dyDescent="0.25">
      <c r="A18753" s="7">
        <v>18750</v>
      </c>
      <c r="B18753" s="8">
        <v>42146</v>
      </c>
      <c r="C18753" t="s">
        <v>3</v>
      </c>
      <c r="D18753" t="s">
        <v>1236</v>
      </c>
      <c r="E18753" t="s">
        <v>9</v>
      </c>
      <c r="F18753" t="s">
        <v>1114</v>
      </c>
      <c r="G18753" t="s">
        <v>929</v>
      </c>
      <c r="H18753" s="135" t="s">
        <v>2658</v>
      </c>
      <c r="I18753" t="s">
        <v>1454</v>
      </c>
      <c r="J18753" s="20">
        <v>19</v>
      </c>
      <c r="K18753" s="20" t="s">
        <v>9</v>
      </c>
      <c r="L18753" t="s">
        <v>1464</v>
      </c>
      <c r="M18753" s="20">
        <v>4.18</v>
      </c>
      <c r="N18753" s="20">
        <v>6.32</v>
      </c>
      <c r="AE18753">
        <f t="shared" si="292"/>
        <v>2015</v>
      </c>
    </row>
    <row r="18754" spans="1:31" x14ac:dyDescent="0.25">
      <c r="A18754" s="7">
        <v>18751</v>
      </c>
      <c r="B18754" s="8">
        <v>42148</v>
      </c>
      <c r="C18754" t="s">
        <v>3</v>
      </c>
      <c r="D18754" t="s">
        <v>1113</v>
      </c>
      <c r="E18754" t="s">
        <v>9</v>
      </c>
      <c r="F18754" t="s">
        <v>1229</v>
      </c>
      <c r="G18754" t="s">
        <v>929</v>
      </c>
      <c r="H18754" s="9" t="s">
        <v>2652</v>
      </c>
      <c r="I18754" t="s">
        <v>1455</v>
      </c>
      <c r="J18754" s="20">
        <v>9</v>
      </c>
      <c r="K18754" s="20" t="s">
        <v>9</v>
      </c>
      <c r="L18754" t="s">
        <v>1464</v>
      </c>
      <c r="M18754" s="20">
        <v>0.99</v>
      </c>
      <c r="N18754" s="20">
        <v>1.76</v>
      </c>
      <c r="AE18754">
        <f t="shared" si="292"/>
        <v>2015</v>
      </c>
    </row>
    <row r="18755" spans="1:31" x14ac:dyDescent="0.25">
      <c r="A18755" s="7">
        <v>18752</v>
      </c>
      <c r="B18755" s="8">
        <v>42148</v>
      </c>
      <c r="C18755" t="s">
        <v>3</v>
      </c>
      <c r="D18755" t="s">
        <v>1113</v>
      </c>
      <c r="E18755" t="s">
        <v>9</v>
      </c>
      <c r="F18755" t="s">
        <v>1229</v>
      </c>
      <c r="G18755" t="s">
        <v>929</v>
      </c>
      <c r="H18755" s="135" t="s">
        <v>2720</v>
      </c>
      <c r="I18755" t="s">
        <v>1455</v>
      </c>
      <c r="J18755" s="20">
        <v>10</v>
      </c>
      <c r="K18755" s="20" t="s">
        <v>3</v>
      </c>
      <c r="L18755" t="s">
        <v>1463</v>
      </c>
      <c r="M18755" s="20">
        <v>1.8</v>
      </c>
      <c r="N18755" s="20">
        <v>1.2</v>
      </c>
      <c r="AE18755">
        <f t="shared" si="292"/>
        <v>2015</v>
      </c>
    </row>
    <row r="18756" spans="1:31" x14ac:dyDescent="0.25">
      <c r="A18756" s="7">
        <v>18753</v>
      </c>
      <c r="B18756" s="8">
        <v>42153</v>
      </c>
      <c r="C18756" t="s">
        <v>3</v>
      </c>
      <c r="D18756" t="s">
        <v>1236</v>
      </c>
      <c r="E18756" t="s">
        <v>9</v>
      </c>
      <c r="F18756" t="s">
        <v>1237</v>
      </c>
      <c r="G18756" t="s">
        <v>648</v>
      </c>
      <c r="H18756" s="135" t="s">
        <v>2041</v>
      </c>
      <c r="I18756" t="s">
        <v>1454</v>
      </c>
      <c r="J18756" s="20">
        <v>150</v>
      </c>
      <c r="K18756" s="20" t="s">
        <v>9</v>
      </c>
      <c r="L18756" t="s">
        <v>1464</v>
      </c>
      <c r="M18756" s="20">
        <v>33</v>
      </c>
      <c r="N18756" s="20">
        <v>43</v>
      </c>
      <c r="AE18756">
        <f t="shared" ref="AE18756:AE18819" si="293">YEAR(B18756)</f>
        <v>2015</v>
      </c>
    </row>
    <row r="18757" spans="1:31" x14ac:dyDescent="0.25">
      <c r="A18757" s="7">
        <v>18754</v>
      </c>
      <c r="B18757" s="8">
        <v>42153</v>
      </c>
      <c r="C18757" t="s">
        <v>3</v>
      </c>
      <c r="D18757" t="s">
        <v>543</v>
      </c>
      <c r="E18757" t="s">
        <v>9</v>
      </c>
      <c r="F18757" t="s">
        <v>521</v>
      </c>
      <c r="G18757" t="s">
        <v>1170</v>
      </c>
      <c r="H18757" s="135" t="s">
        <v>3295</v>
      </c>
      <c r="I18757" t="s">
        <v>1454</v>
      </c>
      <c r="J18757" s="20">
        <v>38</v>
      </c>
      <c r="K18757" s="20" t="s">
        <v>9</v>
      </c>
      <c r="L18757" t="s">
        <v>1464</v>
      </c>
      <c r="M18757" s="20">
        <v>8.36</v>
      </c>
      <c r="N18757" s="20">
        <v>11.64</v>
      </c>
      <c r="AE18757">
        <f t="shared" si="293"/>
        <v>2015</v>
      </c>
    </row>
    <row r="18758" spans="1:31" x14ac:dyDescent="0.25">
      <c r="A18758" s="7">
        <v>18755</v>
      </c>
      <c r="B18758" s="8">
        <v>42154</v>
      </c>
      <c r="C18758" t="s">
        <v>3</v>
      </c>
      <c r="D18758" t="s">
        <v>1203</v>
      </c>
      <c r="E18758" t="s">
        <v>9</v>
      </c>
      <c r="F18758" t="s">
        <v>1214</v>
      </c>
      <c r="G18758" t="s">
        <v>65</v>
      </c>
      <c r="H18758" s="135" t="s">
        <v>1519</v>
      </c>
      <c r="I18758" t="s">
        <v>1454</v>
      </c>
      <c r="J18758" s="20">
        <v>41</v>
      </c>
      <c r="K18758" s="20" t="s">
        <v>9</v>
      </c>
      <c r="L18758" t="s">
        <v>1464</v>
      </c>
      <c r="M18758" s="20">
        <v>9.02</v>
      </c>
      <c r="N18758" s="20">
        <v>12.48</v>
      </c>
      <c r="AE18758">
        <f t="shared" si="293"/>
        <v>2015</v>
      </c>
    </row>
    <row r="18759" spans="1:31" x14ac:dyDescent="0.25">
      <c r="A18759" s="7">
        <v>18756</v>
      </c>
      <c r="B18759" s="8">
        <v>42154</v>
      </c>
      <c r="C18759" t="s">
        <v>3</v>
      </c>
      <c r="D18759" t="s">
        <v>787</v>
      </c>
      <c r="E18759" t="s">
        <v>9</v>
      </c>
      <c r="F18759" t="s">
        <v>1206</v>
      </c>
      <c r="G18759" t="s">
        <v>895</v>
      </c>
      <c r="H18759" s="135" t="s">
        <v>3082</v>
      </c>
      <c r="I18759" t="s">
        <v>1454</v>
      </c>
      <c r="J18759" s="20">
        <v>38</v>
      </c>
      <c r="K18759" s="20" t="s">
        <v>3</v>
      </c>
      <c r="L18759" t="s">
        <v>1463</v>
      </c>
      <c r="M18759" s="20">
        <v>10.88</v>
      </c>
      <c r="N18759" s="20">
        <v>9.1199999999999992</v>
      </c>
      <c r="AE18759">
        <f t="shared" si="293"/>
        <v>2015</v>
      </c>
    </row>
    <row r="18760" spans="1:31" x14ac:dyDescent="0.25">
      <c r="A18760" s="7">
        <v>18757</v>
      </c>
      <c r="B18760" s="8">
        <v>42154</v>
      </c>
      <c r="C18760" t="s">
        <v>3</v>
      </c>
      <c r="D18760" t="s">
        <v>655</v>
      </c>
      <c r="E18760" t="s">
        <v>9</v>
      </c>
      <c r="F18760" t="s">
        <v>787</v>
      </c>
      <c r="G18760" t="s">
        <v>714</v>
      </c>
      <c r="H18760" s="9" t="s">
        <v>2125</v>
      </c>
      <c r="I18760" t="s">
        <v>1455</v>
      </c>
      <c r="J18760" s="20">
        <v>23</v>
      </c>
      <c r="K18760" s="20" t="s">
        <v>1465</v>
      </c>
      <c r="L18760" t="s">
        <v>1466</v>
      </c>
      <c r="M18760" s="20">
        <v>2.875</v>
      </c>
      <c r="N18760" s="20">
        <v>2.875</v>
      </c>
      <c r="AE18760">
        <f t="shared" si="293"/>
        <v>2015</v>
      </c>
    </row>
    <row r="18761" spans="1:31" x14ac:dyDescent="0.25">
      <c r="A18761" s="7">
        <v>18758</v>
      </c>
      <c r="B18761" s="8">
        <v>42155</v>
      </c>
      <c r="C18761" t="s">
        <v>3</v>
      </c>
      <c r="D18761" t="s">
        <v>787</v>
      </c>
      <c r="E18761" t="s">
        <v>9</v>
      </c>
      <c r="F18761" t="s">
        <v>791</v>
      </c>
      <c r="G18761" t="s">
        <v>1170</v>
      </c>
      <c r="H18761" s="135" t="s">
        <v>1496</v>
      </c>
      <c r="I18761" t="s">
        <v>1455</v>
      </c>
      <c r="J18761" s="20">
        <v>28</v>
      </c>
      <c r="K18761" s="20" t="s">
        <v>9</v>
      </c>
      <c r="L18761" t="s">
        <v>1464</v>
      </c>
      <c r="M18761" s="20">
        <v>3.08</v>
      </c>
      <c r="N18761" s="20">
        <v>4.42</v>
      </c>
      <c r="AE18761">
        <f t="shared" si="293"/>
        <v>2015</v>
      </c>
    </row>
    <row r="18762" spans="1:31" x14ac:dyDescent="0.25">
      <c r="A18762" s="7">
        <v>18759</v>
      </c>
      <c r="B18762" s="8">
        <v>42156</v>
      </c>
      <c r="C18762" t="s">
        <v>3</v>
      </c>
      <c r="D18762" t="s">
        <v>1237</v>
      </c>
      <c r="E18762" t="s">
        <v>9</v>
      </c>
      <c r="F18762" t="s">
        <v>923</v>
      </c>
      <c r="G18762" t="s">
        <v>714</v>
      </c>
      <c r="H18762" s="135" t="s">
        <v>3030</v>
      </c>
      <c r="I18762" t="s">
        <v>1455</v>
      </c>
      <c r="J18762" s="20">
        <v>10</v>
      </c>
      <c r="K18762" s="20" t="s">
        <v>9</v>
      </c>
      <c r="L18762" t="s">
        <v>1463</v>
      </c>
      <c r="M18762" s="20">
        <v>1.2</v>
      </c>
      <c r="N18762" s="20">
        <v>1.8</v>
      </c>
      <c r="AE18762">
        <f t="shared" si="293"/>
        <v>2015</v>
      </c>
    </row>
    <row r="18763" spans="1:31" x14ac:dyDescent="0.25">
      <c r="A18763" s="7">
        <v>18760</v>
      </c>
      <c r="B18763" s="8">
        <v>42156</v>
      </c>
      <c r="C18763" t="s">
        <v>3</v>
      </c>
      <c r="D18763" t="s">
        <v>55</v>
      </c>
      <c r="E18763" t="s">
        <v>9</v>
      </c>
      <c r="F18763" t="s">
        <v>1240</v>
      </c>
      <c r="G18763" t="s">
        <v>648</v>
      </c>
      <c r="H18763" s="135" t="s">
        <v>1792</v>
      </c>
      <c r="I18763" t="s">
        <v>1455</v>
      </c>
      <c r="J18763" s="20">
        <v>6</v>
      </c>
      <c r="K18763" s="20" t="s">
        <v>3</v>
      </c>
      <c r="L18763" t="s">
        <v>1463</v>
      </c>
      <c r="M18763" s="20">
        <v>1.28</v>
      </c>
      <c r="N18763" s="20">
        <v>0.72</v>
      </c>
      <c r="AE18763">
        <f t="shared" si="293"/>
        <v>2015</v>
      </c>
    </row>
    <row r="18764" spans="1:31" x14ac:dyDescent="0.25">
      <c r="A18764" s="7">
        <v>18761</v>
      </c>
      <c r="B18764" s="8">
        <v>42156</v>
      </c>
      <c r="C18764" t="s">
        <v>3</v>
      </c>
      <c r="D18764" t="s">
        <v>546</v>
      </c>
      <c r="E18764" t="s">
        <v>9</v>
      </c>
      <c r="F18764" t="s">
        <v>667</v>
      </c>
      <c r="G18764" t="s">
        <v>929</v>
      </c>
      <c r="H18764" s="135" t="s">
        <v>2807</v>
      </c>
      <c r="I18764" t="s">
        <v>1454</v>
      </c>
      <c r="J18764" s="20">
        <v>15</v>
      </c>
      <c r="K18764" s="20" t="s">
        <v>1465</v>
      </c>
      <c r="L18764" t="s">
        <v>1466</v>
      </c>
      <c r="M18764" s="20">
        <v>3.75</v>
      </c>
      <c r="N18764" s="20">
        <v>3.75</v>
      </c>
      <c r="AE18764">
        <f t="shared" si="293"/>
        <v>2015</v>
      </c>
    </row>
    <row r="18765" spans="1:31" x14ac:dyDescent="0.25">
      <c r="A18765" s="7">
        <v>18762</v>
      </c>
      <c r="B18765" s="8">
        <v>42156</v>
      </c>
      <c r="C18765" t="s">
        <v>3</v>
      </c>
      <c r="D18765" t="s">
        <v>104</v>
      </c>
      <c r="E18765" t="s">
        <v>9</v>
      </c>
      <c r="F18765" t="s">
        <v>1108</v>
      </c>
      <c r="G18765" t="s">
        <v>1016</v>
      </c>
      <c r="H18765" s="9" t="s">
        <v>2924</v>
      </c>
      <c r="I18765" t="s">
        <v>1454</v>
      </c>
      <c r="J18765" s="20">
        <v>34</v>
      </c>
      <c r="K18765" s="20" t="s">
        <v>3</v>
      </c>
      <c r="L18765" t="s">
        <v>1464</v>
      </c>
      <c r="M18765" s="20">
        <v>10.52</v>
      </c>
      <c r="N18765" s="20">
        <v>7.48</v>
      </c>
      <c r="AE18765">
        <f t="shared" si="293"/>
        <v>2015</v>
      </c>
    </row>
    <row r="18766" spans="1:31" x14ac:dyDescent="0.25">
      <c r="A18766" s="7">
        <v>18763</v>
      </c>
      <c r="B18766" s="8">
        <v>42157</v>
      </c>
      <c r="C18766" t="s">
        <v>3</v>
      </c>
      <c r="D18766" t="s">
        <v>918</v>
      </c>
      <c r="E18766" t="s">
        <v>9</v>
      </c>
      <c r="F18766" t="s">
        <v>54</v>
      </c>
      <c r="G18766" t="s">
        <v>895</v>
      </c>
      <c r="H18766" s="135" t="s">
        <v>2640</v>
      </c>
      <c r="I18766" t="s">
        <v>1454</v>
      </c>
      <c r="J18766" s="20">
        <v>27</v>
      </c>
      <c r="K18766" s="20" t="s">
        <v>1465</v>
      </c>
      <c r="L18766" t="s">
        <v>1466</v>
      </c>
      <c r="M18766" s="20">
        <v>6.75</v>
      </c>
      <c r="N18766" s="20">
        <v>6.75</v>
      </c>
      <c r="AE18766">
        <f t="shared" si="293"/>
        <v>2015</v>
      </c>
    </row>
    <row r="18767" spans="1:31" x14ac:dyDescent="0.25">
      <c r="A18767" s="7">
        <v>18764</v>
      </c>
      <c r="B18767" s="8">
        <v>42163</v>
      </c>
      <c r="C18767" t="s">
        <v>3</v>
      </c>
      <c r="D18767" t="s">
        <v>1096</v>
      </c>
      <c r="E18767" t="s">
        <v>9</v>
      </c>
      <c r="F18767" t="s">
        <v>19</v>
      </c>
      <c r="G18767" t="s">
        <v>870</v>
      </c>
      <c r="H18767" s="9" t="s">
        <v>3296</v>
      </c>
      <c r="I18767" t="s">
        <v>1454</v>
      </c>
      <c r="J18767" s="20">
        <v>7</v>
      </c>
      <c r="K18767" s="20" t="s">
        <v>3</v>
      </c>
      <c r="L18767" t="s">
        <v>1464</v>
      </c>
      <c r="M18767" s="20">
        <v>2.96</v>
      </c>
      <c r="N18767" s="20">
        <v>1.54</v>
      </c>
      <c r="AE18767">
        <f t="shared" si="293"/>
        <v>2015</v>
      </c>
    </row>
    <row r="18768" spans="1:31" x14ac:dyDescent="0.25">
      <c r="A18768" s="7">
        <v>18765</v>
      </c>
      <c r="B18768" s="8">
        <v>42165</v>
      </c>
      <c r="C18768" t="s">
        <v>3</v>
      </c>
      <c r="D18768" t="s">
        <v>1237</v>
      </c>
      <c r="E18768" t="s">
        <v>9</v>
      </c>
      <c r="F18768" t="s">
        <v>923</v>
      </c>
      <c r="G18768" t="s">
        <v>929</v>
      </c>
      <c r="H18768" s="135" t="s">
        <v>2713</v>
      </c>
      <c r="I18768" t="s">
        <v>1455</v>
      </c>
      <c r="J18768" s="20">
        <v>43</v>
      </c>
      <c r="K18768" s="20" t="s">
        <v>1465</v>
      </c>
      <c r="L18768" t="s">
        <v>1466</v>
      </c>
      <c r="M18768" s="20">
        <v>5.375</v>
      </c>
      <c r="N18768" s="20">
        <v>5.375</v>
      </c>
      <c r="AE18768">
        <f t="shared" si="293"/>
        <v>2015</v>
      </c>
    </row>
    <row r="18769" spans="1:31" x14ac:dyDescent="0.25">
      <c r="A18769" s="7">
        <v>18766</v>
      </c>
      <c r="B18769" s="8">
        <v>42168</v>
      </c>
      <c r="C18769" t="s">
        <v>3</v>
      </c>
      <c r="D18769" t="s">
        <v>766</v>
      </c>
      <c r="E18769" t="s">
        <v>9</v>
      </c>
      <c r="F18769" t="s">
        <v>698</v>
      </c>
      <c r="G18769" t="s">
        <v>895</v>
      </c>
      <c r="H18769" s="135" t="s">
        <v>1496</v>
      </c>
      <c r="I18769" t="s">
        <v>1454</v>
      </c>
      <c r="J18769" s="20">
        <v>9</v>
      </c>
      <c r="K18769" s="20" t="s">
        <v>1465</v>
      </c>
      <c r="L18769" t="s">
        <v>1466</v>
      </c>
      <c r="M18769" s="20">
        <v>2.25</v>
      </c>
      <c r="N18769" s="20">
        <v>2.25</v>
      </c>
      <c r="AE18769">
        <f t="shared" si="293"/>
        <v>2015</v>
      </c>
    </row>
    <row r="18770" spans="1:31" x14ac:dyDescent="0.25">
      <c r="A18770" s="7">
        <v>18767</v>
      </c>
      <c r="B18770" s="8">
        <v>42168</v>
      </c>
      <c r="C18770" t="s">
        <v>3</v>
      </c>
      <c r="D18770" t="s">
        <v>655</v>
      </c>
      <c r="E18770" t="s">
        <v>9</v>
      </c>
      <c r="F18770" t="s">
        <v>787</v>
      </c>
      <c r="G18770" t="s">
        <v>714</v>
      </c>
      <c r="H18770" s="9" t="s">
        <v>3159</v>
      </c>
      <c r="I18770" t="s">
        <v>1455</v>
      </c>
      <c r="J18770" s="20">
        <v>50</v>
      </c>
      <c r="K18770" s="20" t="s">
        <v>9</v>
      </c>
      <c r="L18770" t="s">
        <v>1463</v>
      </c>
      <c r="M18770" s="20">
        <v>6</v>
      </c>
      <c r="N18770" s="20">
        <v>7</v>
      </c>
      <c r="AE18770">
        <f t="shared" si="293"/>
        <v>2015</v>
      </c>
    </row>
    <row r="18771" spans="1:31" x14ac:dyDescent="0.25">
      <c r="A18771" s="7">
        <v>18768</v>
      </c>
      <c r="B18771" s="8">
        <v>42172</v>
      </c>
      <c r="C18771" t="s">
        <v>3</v>
      </c>
      <c r="D18771" t="s">
        <v>163</v>
      </c>
      <c r="E18771" t="s">
        <v>9</v>
      </c>
      <c r="F18771" t="s">
        <v>286</v>
      </c>
      <c r="G18771" t="s">
        <v>732</v>
      </c>
      <c r="H18771" s="135" t="s">
        <v>2138</v>
      </c>
      <c r="I18771" t="s">
        <v>1454</v>
      </c>
      <c r="J18771" s="20">
        <v>17</v>
      </c>
      <c r="K18771" s="20" t="s">
        <v>3</v>
      </c>
      <c r="L18771" t="s">
        <v>1463</v>
      </c>
      <c r="M18771" s="20">
        <v>5.42</v>
      </c>
      <c r="N18771" s="20">
        <v>4.08</v>
      </c>
      <c r="AE18771">
        <f t="shared" si="293"/>
        <v>2015</v>
      </c>
    </row>
    <row r="18772" spans="1:31" x14ac:dyDescent="0.25">
      <c r="A18772" s="7">
        <v>18769</v>
      </c>
      <c r="B18772" s="8">
        <v>42172</v>
      </c>
      <c r="C18772" t="s">
        <v>3</v>
      </c>
      <c r="D18772" t="s">
        <v>163</v>
      </c>
      <c r="E18772" t="s">
        <v>9</v>
      </c>
      <c r="F18772" t="s">
        <v>286</v>
      </c>
      <c r="G18772" t="s">
        <v>732</v>
      </c>
      <c r="H18772" s="135" t="s">
        <v>1496</v>
      </c>
      <c r="I18772" t="s">
        <v>1454</v>
      </c>
      <c r="J18772" s="20">
        <v>3</v>
      </c>
      <c r="K18772" s="20" t="s">
        <v>3</v>
      </c>
      <c r="L18772" t="s">
        <v>1464</v>
      </c>
      <c r="M18772" s="20">
        <v>1.8399999999999999</v>
      </c>
      <c r="N18772" s="20">
        <v>0.66</v>
      </c>
      <c r="AE18772">
        <f t="shared" si="293"/>
        <v>2015</v>
      </c>
    </row>
    <row r="18773" spans="1:31" x14ac:dyDescent="0.25">
      <c r="A18773" s="7">
        <v>18770</v>
      </c>
      <c r="B18773" s="8">
        <v>42176</v>
      </c>
      <c r="C18773" t="s">
        <v>3</v>
      </c>
      <c r="D18773" t="s">
        <v>943</v>
      </c>
      <c r="E18773" t="s">
        <v>9</v>
      </c>
      <c r="F18773" t="s">
        <v>1229</v>
      </c>
      <c r="G18773" t="s">
        <v>377</v>
      </c>
      <c r="H18773" s="9" t="s">
        <v>2097</v>
      </c>
      <c r="I18773" t="s">
        <v>1454</v>
      </c>
      <c r="J18773" s="20">
        <v>20</v>
      </c>
      <c r="K18773" s="20" t="s">
        <v>3</v>
      </c>
      <c r="L18773" t="s">
        <v>1464</v>
      </c>
      <c r="M18773" s="20">
        <v>6.6</v>
      </c>
      <c r="N18773" s="20">
        <v>4.4000000000000004</v>
      </c>
      <c r="AE18773">
        <f t="shared" si="293"/>
        <v>2015</v>
      </c>
    </row>
    <row r="18774" spans="1:31" x14ac:dyDescent="0.25">
      <c r="A18774" s="7">
        <v>18771</v>
      </c>
      <c r="B18774" s="8">
        <v>42177</v>
      </c>
      <c r="C18774" t="s">
        <v>3</v>
      </c>
      <c r="D18774" t="s">
        <v>1174</v>
      </c>
      <c r="E18774" t="s">
        <v>9</v>
      </c>
      <c r="F18774" t="s">
        <v>1219</v>
      </c>
      <c r="G18774" t="s">
        <v>14</v>
      </c>
      <c r="H18774" s="135" t="s">
        <v>1501</v>
      </c>
      <c r="I18774" t="s">
        <v>1454</v>
      </c>
      <c r="J18774" s="20">
        <v>80</v>
      </c>
      <c r="K18774" s="20" t="s">
        <v>1465</v>
      </c>
      <c r="L18774" t="s">
        <v>1466</v>
      </c>
      <c r="M18774" s="20">
        <v>20</v>
      </c>
      <c r="N18774" s="20">
        <v>20</v>
      </c>
      <c r="AE18774">
        <f t="shared" si="293"/>
        <v>2015</v>
      </c>
    </row>
    <row r="18775" spans="1:31" x14ac:dyDescent="0.25">
      <c r="A18775" s="7">
        <v>18772</v>
      </c>
      <c r="B18775" s="8">
        <v>42182</v>
      </c>
      <c r="C18775" t="s">
        <v>3</v>
      </c>
      <c r="D18775" t="s">
        <v>968</v>
      </c>
      <c r="E18775" t="s">
        <v>9</v>
      </c>
      <c r="F18775" t="s">
        <v>734</v>
      </c>
      <c r="G18775" t="s">
        <v>732</v>
      </c>
      <c r="H18775" s="9" t="s">
        <v>2202</v>
      </c>
      <c r="I18775" t="s">
        <v>1454</v>
      </c>
      <c r="J18775" s="20">
        <v>18</v>
      </c>
      <c r="K18775" s="20" t="s">
        <v>9</v>
      </c>
      <c r="L18775" t="s">
        <v>1464</v>
      </c>
      <c r="M18775" s="20">
        <v>3.96</v>
      </c>
      <c r="N18775" s="20">
        <v>6.04</v>
      </c>
      <c r="AE18775">
        <f t="shared" si="293"/>
        <v>2015</v>
      </c>
    </row>
    <row r="18776" spans="1:31" x14ac:dyDescent="0.25">
      <c r="A18776" s="7">
        <v>18773</v>
      </c>
      <c r="B18776" s="8">
        <v>42182</v>
      </c>
      <c r="C18776" t="s">
        <v>3</v>
      </c>
      <c r="D18776" t="s">
        <v>1213</v>
      </c>
      <c r="E18776" t="s">
        <v>9</v>
      </c>
      <c r="F18776" t="s">
        <v>734</v>
      </c>
      <c r="G18776" t="s">
        <v>648</v>
      </c>
      <c r="H18776" s="135" t="s">
        <v>2062</v>
      </c>
      <c r="I18776" t="s">
        <v>1454</v>
      </c>
      <c r="J18776" s="20">
        <v>24</v>
      </c>
      <c r="K18776" s="20" t="s">
        <v>9</v>
      </c>
      <c r="L18776" t="s">
        <v>1464</v>
      </c>
      <c r="M18776" s="20">
        <v>5.28</v>
      </c>
      <c r="N18776" s="20">
        <v>7.72</v>
      </c>
      <c r="AE18776">
        <f t="shared" si="293"/>
        <v>2015</v>
      </c>
    </row>
    <row r="18777" spans="1:31" x14ac:dyDescent="0.25">
      <c r="A18777" s="7">
        <v>18774</v>
      </c>
      <c r="B18777" s="8">
        <v>42182</v>
      </c>
      <c r="C18777" t="s">
        <v>3</v>
      </c>
      <c r="D18777" t="s">
        <v>856</v>
      </c>
      <c r="E18777" t="s">
        <v>9</v>
      </c>
      <c r="F18777" t="s">
        <v>338</v>
      </c>
      <c r="G18777" t="s">
        <v>65</v>
      </c>
      <c r="H18777" s="135" t="s">
        <v>1608</v>
      </c>
      <c r="I18777" t="s">
        <v>1454</v>
      </c>
      <c r="J18777" s="20">
        <v>30</v>
      </c>
      <c r="K18777" s="20" t="s">
        <v>3</v>
      </c>
      <c r="L18777" t="s">
        <v>1464</v>
      </c>
      <c r="M18777" s="20">
        <v>9.4</v>
      </c>
      <c r="N18777" s="20">
        <v>6.6</v>
      </c>
      <c r="AE18777">
        <f t="shared" si="293"/>
        <v>2015</v>
      </c>
    </row>
    <row r="18778" spans="1:31" x14ac:dyDescent="0.25">
      <c r="A18778" s="7">
        <v>18775</v>
      </c>
      <c r="B18778" s="8">
        <v>42183</v>
      </c>
      <c r="C18778" t="s">
        <v>3</v>
      </c>
      <c r="D18778" t="s">
        <v>968</v>
      </c>
      <c r="E18778" t="s">
        <v>9</v>
      </c>
      <c r="F18778" t="s">
        <v>734</v>
      </c>
      <c r="G18778" t="s">
        <v>732</v>
      </c>
      <c r="H18778" s="135" t="s">
        <v>2186</v>
      </c>
      <c r="I18778" t="s">
        <v>1454</v>
      </c>
      <c r="J18778" s="20">
        <v>50</v>
      </c>
      <c r="K18778" s="20" t="s">
        <v>9</v>
      </c>
      <c r="L18778" t="s">
        <v>1464</v>
      </c>
      <c r="M18778" s="20">
        <v>11</v>
      </c>
      <c r="N18778" s="20">
        <v>15</v>
      </c>
      <c r="AE18778">
        <f t="shared" si="293"/>
        <v>2015</v>
      </c>
    </row>
    <row r="18779" spans="1:31" x14ac:dyDescent="0.25">
      <c r="A18779" s="7">
        <v>18776</v>
      </c>
      <c r="B18779" s="8">
        <v>42183</v>
      </c>
      <c r="C18779" t="s">
        <v>3</v>
      </c>
      <c r="D18779" t="s">
        <v>543</v>
      </c>
      <c r="E18779" t="s">
        <v>9</v>
      </c>
      <c r="F18779" t="s">
        <v>521</v>
      </c>
      <c r="G18779" t="s">
        <v>1170</v>
      </c>
      <c r="H18779" s="135" t="s">
        <v>3239</v>
      </c>
      <c r="I18779" t="s">
        <v>1454</v>
      </c>
      <c r="J18779" s="20">
        <v>55</v>
      </c>
      <c r="K18779" s="20" t="s">
        <v>3</v>
      </c>
      <c r="L18779" t="s">
        <v>1463</v>
      </c>
      <c r="M18779" s="20">
        <v>15.3</v>
      </c>
      <c r="N18779" s="20">
        <v>13.2</v>
      </c>
      <c r="AE18779">
        <f t="shared" si="293"/>
        <v>2015</v>
      </c>
    </row>
    <row r="18780" spans="1:31" x14ac:dyDescent="0.25">
      <c r="A18780" s="7">
        <v>18777</v>
      </c>
      <c r="B18780" s="8">
        <v>42184</v>
      </c>
      <c r="C18780" t="s">
        <v>3</v>
      </c>
      <c r="D18780" t="s">
        <v>1123</v>
      </c>
      <c r="E18780" t="s">
        <v>9</v>
      </c>
      <c r="F18780" t="s">
        <v>1045</v>
      </c>
      <c r="G18780" t="s">
        <v>648</v>
      </c>
      <c r="H18780" s="9" t="s">
        <v>1797</v>
      </c>
      <c r="I18780" t="s">
        <v>1454</v>
      </c>
      <c r="J18780" s="20">
        <v>69</v>
      </c>
      <c r="K18780" s="20" t="s">
        <v>9</v>
      </c>
      <c r="L18780" t="s">
        <v>1464</v>
      </c>
      <c r="M18780" s="20">
        <v>15.18</v>
      </c>
      <c r="N18780" s="20">
        <v>20.32</v>
      </c>
      <c r="AE18780">
        <f t="shared" si="293"/>
        <v>2015</v>
      </c>
    </row>
    <row r="18781" spans="1:31" x14ac:dyDescent="0.25">
      <c r="A18781" s="7">
        <v>18778</v>
      </c>
      <c r="B18781" s="8">
        <v>42187</v>
      </c>
      <c r="C18781" t="s">
        <v>3</v>
      </c>
      <c r="D18781" t="s">
        <v>897</v>
      </c>
      <c r="E18781" t="s">
        <v>9</v>
      </c>
      <c r="F18781" t="s">
        <v>908</v>
      </c>
      <c r="G18781" t="s">
        <v>895</v>
      </c>
      <c r="H18781" s="135" t="s">
        <v>2708</v>
      </c>
      <c r="I18781" t="s">
        <v>1454</v>
      </c>
      <c r="J18781" s="20">
        <v>15</v>
      </c>
      <c r="K18781" s="20" t="s">
        <v>1465</v>
      </c>
      <c r="L18781" t="s">
        <v>1466</v>
      </c>
      <c r="M18781" s="20">
        <v>3.75</v>
      </c>
      <c r="N18781" s="20">
        <v>3.75</v>
      </c>
      <c r="AE18781">
        <f t="shared" si="293"/>
        <v>2015</v>
      </c>
    </row>
    <row r="18782" spans="1:31" x14ac:dyDescent="0.25">
      <c r="A18782" s="7">
        <v>18779</v>
      </c>
      <c r="B18782" s="8">
        <v>42188</v>
      </c>
      <c r="C18782" t="s">
        <v>3</v>
      </c>
      <c r="D18782" t="s">
        <v>54</v>
      </c>
      <c r="E18782" t="s">
        <v>9</v>
      </c>
      <c r="F18782" t="s">
        <v>1008</v>
      </c>
      <c r="G18782" t="s">
        <v>648</v>
      </c>
      <c r="H18782" s="135" t="s">
        <v>1810</v>
      </c>
      <c r="I18782" t="s">
        <v>1454</v>
      </c>
      <c r="J18782" s="20">
        <v>133</v>
      </c>
      <c r="K18782" s="20" t="s">
        <v>3</v>
      </c>
      <c r="L18782" t="s">
        <v>1464</v>
      </c>
      <c r="M18782" s="20">
        <v>38.24</v>
      </c>
      <c r="N18782" s="20">
        <v>29.259999999999998</v>
      </c>
      <c r="AE18782">
        <f t="shared" si="293"/>
        <v>2015</v>
      </c>
    </row>
    <row r="18783" spans="1:31" x14ac:dyDescent="0.25">
      <c r="A18783" s="7">
        <v>18780</v>
      </c>
      <c r="B18783" s="8">
        <v>42188</v>
      </c>
      <c r="C18783" t="s">
        <v>3</v>
      </c>
      <c r="D18783" t="s">
        <v>1243</v>
      </c>
      <c r="E18783" t="s">
        <v>9</v>
      </c>
      <c r="F18783" t="s">
        <v>1113</v>
      </c>
      <c r="G18783" t="s">
        <v>929</v>
      </c>
      <c r="H18783" s="9" t="s">
        <v>3072</v>
      </c>
      <c r="I18783" t="s">
        <v>1454</v>
      </c>
      <c r="J18783" s="20">
        <v>34</v>
      </c>
      <c r="K18783" s="20" t="s">
        <v>9</v>
      </c>
      <c r="L18783" t="s">
        <v>1464</v>
      </c>
      <c r="M18783" s="20">
        <v>7.48</v>
      </c>
      <c r="N18783" s="20">
        <v>10.52</v>
      </c>
      <c r="AE18783">
        <f t="shared" si="293"/>
        <v>2015</v>
      </c>
    </row>
    <row r="18784" spans="1:31" x14ac:dyDescent="0.25">
      <c r="A18784" s="7">
        <v>18781</v>
      </c>
      <c r="B18784" s="8">
        <v>42189</v>
      </c>
      <c r="C18784" t="s">
        <v>3</v>
      </c>
      <c r="D18784" t="s">
        <v>187</v>
      </c>
      <c r="E18784" t="s">
        <v>9</v>
      </c>
      <c r="F18784" t="s">
        <v>611</v>
      </c>
      <c r="G18784" t="s">
        <v>648</v>
      </c>
      <c r="H18784" s="135" t="s">
        <v>2041</v>
      </c>
      <c r="I18784" t="s">
        <v>1454</v>
      </c>
      <c r="J18784" s="20">
        <v>21</v>
      </c>
      <c r="K18784" s="20" t="s">
        <v>9</v>
      </c>
      <c r="L18784" t="s">
        <v>1464</v>
      </c>
      <c r="M18784" s="20">
        <v>4.62</v>
      </c>
      <c r="N18784" s="20">
        <v>6.88</v>
      </c>
      <c r="AE18784">
        <f t="shared" si="293"/>
        <v>2015</v>
      </c>
    </row>
    <row r="18785" spans="1:31" x14ac:dyDescent="0.25">
      <c r="A18785" s="7">
        <v>18782</v>
      </c>
      <c r="B18785" s="8">
        <v>42189</v>
      </c>
      <c r="C18785" t="s">
        <v>3</v>
      </c>
      <c r="D18785" t="s">
        <v>668</v>
      </c>
      <c r="E18785" t="s">
        <v>9</v>
      </c>
      <c r="F18785" t="s">
        <v>854</v>
      </c>
      <c r="G18785" t="s">
        <v>65</v>
      </c>
      <c r="H18785" s="135" t="s">
        <v>1496</v>
      </c>
      <c r="I18785" t="s">
        <v>1455</v>
      </c>
      <c r="J18785" s="20">
        <v>36</v>
      </c>
      <c r="K18785" s="20" t="s">
        <v>3</v>
      </c>
      <c r="L18785" t="s">
        <v>1464</v>
      </c>
      <c r="M18785" s="20">
        <v>5.54</v>
      </c>
      <c r="N18785" s="20">
        <v>3.96</v>
      </c>
      <c r="AE18785">
        <f t="shared" si="293"/>
        <v>2015</v>
      </c>
    </row>
    <row r="18786" spans="1:31" x14ac:dyDescent="0.25">
      <c r="A18786" s="7">
        <v>18783</v>
      </c>
      <c r="B18786" s="8">
        <v>42189</v>
      </c>
      <c r="C18786" t="s">
        <v>3</v>
      </c>
      <c r="D18786" t="s">
        <v>668</v>
      </c>
      <c r="E18786" t="s">
        <v>9</v>
      </c>
      <c r="F18786" t="s">
        <v>854</v>
      </c>
      <c r="G18786" t="s">
        <v>1170</v>
      </c>
      <c r="H18786" s="135" t="s">
        <v>1496</v>
      </c>
      <c r="I18786" t="s">
        <v>1455</v>
      </c>
      <c r="J18786" s="20">
        <v>34</v>
      </c>
      <c r="K18786" s="20" t="s">
        <v>3</v>
      </c>
      <c r="L18786" t="s">
        <v>1463</v>
      </c>
      <c r="M18786" s="20">
        <v>4.92</v>
      </c>
      <c r="N18786" s="20">
        <v>4.08</v>
      </c>
      <c r="AE18786">
        <f t="shared" si="293"/>
        <v>2015</v>
      </c>
    </row>
    <row r="18787" spans="1:31" x14ac:dyDescent="0.25">
      <c r="A18787" s="7">
        <v>18784</v>
      </c>
      <c r="B18787" s="8">
        <v>42193</v>
      </c>
      <c r="C18787" t="s">
        <v>3</v>
      </c>
      <c r="D18787" t="s">
        <v>1236</v>
      </c>
      <c r="E18787" t="s">
        <v>9</v>
      </c>
      <c r="F18787" t="s">
        <v>764</v>
      </c>
      <c r="G18787" t="s">
        <v>895</v>
      </c>
      <c r="H18787" s="135" t="s">
        <v>2307</v>
      </c>
      <c r="I18787" t="s">
        <v>1454</v>
      </c>
      <c r="J18787" s="20">
        <v>60</v>
      </c>
      <c r="K18787" s="20" t="s">
        <v>1465</v>
      </c>
      <c r="L18787" t="s">
        <v>1466</v>
      </c>
      <c r="M18787" s="20">
        <v>15</v>
      </c>
      <c r="N18787" s="20">
        <v>15</v>
      </c>
      <c r="AE18787">
        <f t="shared" si="293"/>
        <v>2015</v>
      </c>
    </row>
    <row r="18788" spans="1:31" x14ac:dyDescent="0.25">
      <c r="A18788" s="7">
        <v>18785</v>
      </c>
      <c r="B18788" s="8">
        <v>42193</v>
      </c>
      <c r="C18788" t="s">
        <v>3</v>
      </c>
      <c r="D18788" t="s">
        <v>1244</v>
      </c>
      <c r="E18788" t="s">
        <v>9</v>
      </c>
      <c r="F18788" t="s">
        <v>1113</v>
      </c>
      <c r="G18788" t="s">
        <v>1225</v>
      </c>
      <c r="H18788" s="9" t="s">
        <v>3297</v>
      </c>
      <c r="I18788" t="s">
        <v>1458</v>
      </c>
      <c r="J18788" s="20">
        <v>5</v>
      </c>
      <c r="K18788" s="20" t="s">
        <v>9</v>
      </c>
      <c r="L18788" t="s">
        <v>1463</v>
      </c>
      <c r="M18788" s="20">
        <v>10</v>
      </c>
      <c r="N18788" s="20">
        <v>30</v>
      </c>
      <c r="AE18788">
        <f t="shared" si="293"/>
        <v>2015</v>
      </c>
    </row>
    <row r="18789" spans="1:31" x14ac:dyDescent="0.25">
      <c r="A18789" s="7">
        <v>18786</v>
      </c>
      <c r="B18789" s="8">
        <v>42194</v>
      </c>
      <c r="C18789" t="s">
        <v>3</v>
      </c>
      <c r="D18789" t="s">
        <v>276</v>
      </c>
      <c r="E18789" t="s">
        <v>9</v>
      </c>
      <c r="F18789" t="s">
        <v>45</v>
      </c>
      <c r="G18789" t="s">
        <v>732</v>
      </c>
      <c r="H18789" s="135" t="s">
        <v>2138</v>
      </c>
      <c r="I18789" t="s">
        <v>1454</v>
      </c>
      <c r="J18789" s="20">
        <v>8</v>
      </c>
      <c r="K18789" s="20" t="s">
        <v>3</v>
      </c>
      <c r="L18789" t="s">
        <v>1464</v>
      </c>
      <c r="M18789" s="20">
        <v>3.24</v>
      </c>
      <c r="N18789" s="20">
        <v>1.76</v>
      </c>
      <c r="AE18789">
        <f t="shared" si="293"/>
        <v>2015</v>
      </c>
    </row>
    <row r="18790" spans="1:31" x14ac:dyDescent="0.25">
      <c r="A18790" s="7">
        <v>18787</v>
      </c>
      <c r="B18790" s="8">
        <v>42195</v>
      </c>
      <c r="C18790" t="s">
        <v>3</v>
      </c>
      <c r="D18790" t="s">
        <v>577</v>
      </c>
      <c r="E18790" t="s">
        <v>9</v>
      </c>
      <c r="F18790" t="s">
        <v>908</v>
      </c>
      <c r="G18790" t="s">
        <v>648</v>
      </c>
      <c r="H18790" s="136" t="s">
        <v>2038</v>
      </c>
      <c r="I18790" t="s">
        <v>1454</v>
      </c>
      <c r="J18790" s="20">
        <v>4</v>
      </c>
      <c r="K18790" s="20" t="s">
        <v>3</v>
      </c>
      <c r="L18790" t="s">
        <v>1464</v>
      </c>
      <c r="M18790" s="20">
        <v>2.12</v>
      </c>
      <c r="N18790" s="20">
        <v>0.88</v>
      </c>
      <c r="AE18790">
        <f t="shared" si="293"/>
        <v>2015</v>
      </c>
    </row>
    <row r="18791" spans="1:31" x14ac:dyDescent="0.25">
      <c r="A18791" s="7">
        <v>18788</v>
      </c>
      <c r="B18791" s="8">
        <v>42195</v>
      </c>
      <c r="C18791" t="s">
        <v>3</v>
      </c>
      <c r="D18791" t="s">
        <v>856</v>
      </c>
      <c r="E18791" t="s">
        <v>9</v>
      </c>
      <c r="F18791" t="s">
        <v>338</v>
      </c>
      <c r="G18791" t="s">
        <v>17</v>
      </c>
      <c r="H18791" s="135" t="s">
        <v>1500</v>
      </c>
      <c r="I18791" t="s">
        <v>1454</v>
      </c>
      <c r="J18791" s="20">
        <v>25</v>
      </c>
      <c r="K18791" s="20" t="s">
        <v>3</v>
      </c>
      <c r="L18791" t="s">
        <v>1464</v>
      </c>
      <c r="M18791" s="20">
        <v>8</v>
      </c>
      <c r="N18791" s="20">
        <v>5.5</v>
      </c>
      <c r="AE18791">
        <f t="shared" si="293"/>
        <v>2015</v>
      </c>
    </row>
    <row r="18792" spans="1:31" x14ac:dyDescent="0.25">
      <c r="A18792" s="7">
        <v>18789</v>
      </c>
      <c r="B18792" s="8">
        <v>42197</v>
      </c>
      <c r="C18792" t="s">
        <v>3</v>
      </c>
      <c r="D18792" t="s">
        <v>1244</v>
      </c>
      <c r="E18792" t="s">
        <v>9</v>
      </c>
      <c r="F18792" t="s">
        <v>678</v>
      </c>
      <c r="G18792" t="s">
        <v>14</v>
      </c>
      <c r="H18792" s="135" t="s">
        <v>1496</v>
      </c>
      <c r="I18792" t="s">
        <v>1455</v>
      </c>
      <c r="J18792" s="20">
        <v>6</v>
      </c>
      <c r="K18792" s="20" t="s">
        <v>1465</v>
      </c>
      <c r="L18792" t="s">
        <v>1466</v>
      </c>
      <c r="M18792" s="20">
        <v>0.75</v>
      </c>
      <c r="N18792" s="20">
        <v>0.75</v>
      </c>
      <c r="AE18792">
        <f t="shared" si="293"/>
        <v>2015</v>
      </c>
    </row>
    <row r="18793" spans="1:31" x14ac:dyDescent="0.25">
      <c r="A18793" s="7">
        <v>18790</v>
      </c>
      <c r="B18793" s="8">
        <v>42198</v>
      </c>
      <c r="C18793" t="s">
        <v>3</v>
      </c>
      <c r="D18793" t="s">
        <v>1174</v>
      </c>
      <c r="E18793" t="s">
        <v>9</v>
      </c>
      <c r="F18793" t="s">
        <v>122</v>
      </c>
      <c r="G18793" t="s">
        <v>17</v>
      </c>
      <c r="H18793" s="135" t="s">
        <v>1500</v>
      </c>
      <c r="I18793" t="s">
        <v>1454</v>
      </c>
      <c r="J18793" s="20">
        <v>9</v>
      </c>
      <c r="K18793" s="20" t="s">
        <v>1465</v>
      </c>
      <c r="L18793" t="s">
        <v>1466</v>
      </c>
      <c r="M18793" s="20">
        <v>2.25</v>
      </c>
      <c r="N18793" s="20">
        <v>2.25</v>
      </c>
      <c r="AE18793">
        <f t="shared" si="293"/>
        <v>2015</v>
      </c>
    </row>
    <row r="18794" spans="1:31" x14ac:dyDescent="0.25">
      <c r="A18794" s="7">
        <v>18791</v>
      </c>
      <c r="B18794" s="8">
        <v>42199</v>
      </c>
      <c r="C18794" t="s">
        <v>3</v>
      </c>
      <c r="D18794" t="s">
        <v>1236</v>
      </c>
      <c r="E18794" t="s">
        <v>9</v>
      </c>
      <c r="F18794" t="s">
        <v>66</v>
      </c>
      <c r="G18794" t="s">
        <v>648</v>
      </c>
      <c r="H18794" s="9" t="s">
        <v>1797</v>
      </c>
      <c r="I18794" t="s">
        <v>1454</v>
      </c>
      <c r="J18794" s="20">
        <v>71</v>
      </c>
      <c r="K18794" s="20" t="s">
        <v>1465</v>
      </c>
      <c r="L18794" t="s">
        <v>1466</v>
      </c>
      <c r="M18794" s="20">
        <v>17.75</v>
      </c>
      <c r="N18794" s="20">
        <v>17.75</v>
      </c>
      <c r="AE18794">
        <f t="shared" si="293"/>
        <v>2015</v>
      </c>
    </row>
    <row r="18795" spans="1:31" x14ac:dyDescent="0.25">
      <c r="A18795" s="7">
        <v>18792</v>
      </c>
      <c r="B18795" s="8">
        <v>42199</v>
      </c>
      <c r="C18795" t="s">
        <v>3</v>
      </c>
      <c r="D18795" t="s">
        <v>1236</v>
      </c>
      <c r="E18795" t="s">
        <v>9</v>
      </c>
      <c r="F18795" t="s">
        <v>923</v>
      </c>
      <c r="G18795" t="s">
        <v>648</v>
      </c>
      <c r="H18795" s="135" t="s">
        <v>3298</v>
      </c>
      <c r="I18795" t="s">
        <v>1454</v>
      </c>
      <c r="J18795" s="20">
        <v>10</v>
      </c>
      <c r="K18795" s="20" t="s">
        <v>1465</v>
      </c>
      <c r="L18795" t="s">
        <v>1466</v>
      </c>
      <c r="M18795" s="20">
        <v>2.5</v>
      </c>
      <c r="N18795" s="20">
        <v>2.5</v>
      </c>
      <c r="AE18795">
        <f t="shared" si="293"/>
        <v>2015</v>
      </c>
    </row>
    <row r="18796" spans="1:31" x14ac:dyDescent="0.25">
      <c r="A18796" s="7">
        <v>18793</v>
      </c>
      <c r="B18796" s="8">
        <v>42199</v>
      </c>
      <c r="C18796" t="s">
        <v>3</v>
      </c>
      <c r="D18796" t="s">
        <v>614</v>
      </c>
      <c r="E18796" t="s">
        <v>9</v>
      </c>
      <c r="F18796" t="s">
        <v>727</v>
      </c>
      <c r="G18796" t="s">
        <v>648</v>
      </c>
      <c r="H18796" s="135" t="s">
        <v>1935</v>
      </c>
      <c r="I18796" t="s">
        <v>1454</v>
      </c>
      <c r="J18796" s="20">
        <v>27</v>
      </c>
      <c r="K18796" s="20" t="s">
        <v>3</v>
      </c>
      <c r="L18796" t="s">
        <v>1464</v>
      </c>
      <c r="M18796" s="20">
        <v>8.56</v>
      </c>
      <c r="N18796" s="20">
        <v>5.9399999999999995</v>
      </c>
      <c r="AE18796">
        <f t="shared" si="293"/>
        <v>2015</v>
      </c>
    </row>
    <row r="18797" spans="1:31" x14ac:dyDescent="0.25">
      <c r="A18797" s="7">
        <v>18794</v>
      </c>
      <c r="B18797" s="8">
        <v>42199</v>
      </c>
      <c r="C18797" t="s">
        <v>3</v>
      </c>
      <c r="D18797" t="s">
        <v>1236</v>
      </c>
      <c r="E18797" t="s">
        <v>9</v>
      </c>
      <c r="F18797" t="s">
        <v>1199</v>
      </c>
      <c r="G18797" t="s">
        <v>1016</v>
      </c>
      <c r="H18797" s="9" t="s">
        <v>2884</v>
      </c>
      <c r="I18797" t="s">
        <v>1454</v>
      </c>
      <c r="J18797" s="20">
        <v>56</v>
      </c>
      <c r="K18797" s="20" t="s">
        <v>9</v>
      </c>
      <c r="L18797" t="s">
        <v>1464</v>
      </c>
      <c r="M18797" s="20">
        <v>12.32</v>
      </c>
      <c r="N18797" s="20">
        <v>16.68</v>
      </c>
      <c r="AE18797">
        <f t="shared" si="293"/>
        <v>2015</v>
      </c>
    </row>
    <row r="18798" spans="1:31" x14ac:dyDescent="0.25">
      <c r="A18798" s="7">
        <v>18795</v>
      </c>
      <c r="B18798" s="8">
        <v>42199</v>
      </c>
      <c r="C18798" t="s">
        <v>3</v>
      </c>
      <c r="D18798" t="s">
        <v>55</v>
      </c>
      <c r="E18798" t="s">
        <v>9</v>
      </c>
      <c r="F18798" t="s">
        <v>1245</v>
      </c>
      <c r="G18798" t="s">
        <v>929</v>
      </c>
      <c r="H18798" s="135" t="s">
        <v>2644</v>
      </c>
      <c r="I18798" t="s">
        <v>1458</v>
      </c>
      <c r="J18798" s="20">
        <v>13</v>
      </c>
      <c r="K18798" s="20" t="s">
        <v>1465</v>
      </c>
      <c r="L18798" t="s">
        <v>1466</v>
      </c>
      <c r="M18798" s="20">
        <v>10</v>
      </c>
      <c r="N18798" s="20">
        <v>30</v>
      </c>
      <c r="AE18798">
        <f t="shared" si="293"/>
        <v>2015</v>
      </c>
    </row>
    <row r="18799" spans="1:31" x14ac:dyDescent="0.25">
      <c r="A18799" s="7">
        <v>18796</v>
      </c>
      <c r="B18799" s="8">
        <v>42200</v>
      </c>
      <c r="C18799" t="s">
        <v>3</v>
      </c>
      <c r="D18799" t="s">
        <v>704</v>
      </c>
      <c r="E18799" t="s">
        <v>9</v>
      </c>
      <c r="F18799" t="s">
        <v>331</v>
      </c>
      <c r="G18799" t="s">
        <v>648</v>
      </c>
      <c r="H18799" s="135" t="s">
        <v>2311</v>
      </c>
      <c r="I18799" t="s">
        <v>1454</v>
      </c>
      <c r="J18799" s="20">
        <v>9</v>
      </c>
      <c r="K18799" s="20" t="s">
        <v>9</v>
      </c>
      <c r="L18799" t="s">
        <v>1463</v>
      </c>
      <c r="M18799" s="20">
        <v>2.16</v>
      </c>
      <c r="N18799" s="20">
        <v>3.34</v>
      </c>
      <c r="AE18799">
        <f t="shared" si="293"/>
        <v>2015</v>
      </c>
    </row>
    <row r="18800" spans="1:31" x14ac:dyDescent="0.25">
      <c r="A18800" s="7">
        <v>18797</v>
      </c>
      <c r="B18800" s="8">
        <v>42202</v>
      </c>
      <c r="C18800" t="s">
        <v>3</v>
      </c>
      <c r="D18800" t="s">
        <v>1244</v>
      </c>
      <c r="E18800" t="s">
        <v>9</v>
      </c>
      <c r="F18800" t="s">
        <v>1234</v>
      </c>
      <c r="G18800" t="s">
        <v>14</v>
      </c>
      <c r="H18800" s="135" t="s">
        <v>1496</v>
      </c>
      <c r="I18800" t="s">
        <v>1454</v>
      </c>
      <c r="J18800" s="20">
        <v>4</v>
      </c>
      <c r="K18800" s="20" t="s">
        <v>1465</v>
      </c>
      <c r="L18800" t="s">
        <v>1466</v>
      </c>
      <c r="M18800" s="20">
        <v>1</v>
      </c>
      <c r="N18800" s="20">
        <v>1</v>
      </c>
      <c r="AE18800">
        <f t="shared" si="293"/>
        <v>2015</v>
      </c>
    </row>
    <row r="18801" spans="1:31" x14ac:dyDescent="0.25">
      <c r="A18801" s="7">
        <v>18798</v>
      </c>
      <c r="B18801" s="8">
        <v>42204</v>
      </c>
      <c r="C18801" t="s">
        <v>3</v>
      </c>
      <c r="D18801" t="s">
        <v>655</v>
      </c>
      <c r="E18801" t="s">
        <v>9</v>
      </c>
      <c r="F18801" t="s">
        <v>787</v>
      </c>
      <c r="G18801" t="s">
        <v>929</v>
      </c>
      <c r="H18801" s="135" t="s">
        <v>2756</v>
      </c>
      <c r="I18801" t="s">
        <v>1455</v>
      </c>
      <c r="J18801" s="20">
        <v>12</v>
      </c>
      <c r="K18801" s="20" t="s">
        <v>3</v>
      </c>
      <c r="L18801" t="s">
        <v>1464</v>
      </c>
      <c r="M18801" s="20">
        <v>2.1799999999999997</v>
      </c>
      <c r="N18801" s="20">
        <v>1.32</v>
      </c>
      <c r="AE18801">
        <f t="shared" si="293"/>
        <v>2015</v>
      </c>
    </row>
    <row r="18802" spans="1:31" x14ac:dyDescent="0.25">
      <c r="A18802" s="7">
        <v>18799</v>
      </c>
      <c r="B18802" s="8">
        <v>42204</v>
      </c>
      <c r="C18802" t="s">
        <v>3</v>
      </c>
      <c r="D18802" t="s">
        <v>740</v>
      </c>
      <c r="E18802" t="s">
        <v>9</v>
      </c>
      <c r="F18802" t="s">
        <v>787</v>
      </c>
      <c r="G18802" t="s">
        <v>377</v>
      </c>
      <c r="H18802" s="9" t="s">
        <v>2158</v>
      </c>
      <c r="I18802" t="s">
        <v>1455</v>
      </c>
      <c r="J18802" s="20">
        <v>20</v>
      </c>
      <c r="K18802" s="20" t="s">
        <v>3</v>
      </c>
      <c r="L18802" t="s">
        <v>1463</v>
      </c>
      <c r="M18802" s="20">
        <v>3.1</v>
      </c>
      <c r="N18802" s="20">
        <v>2.4</v>
      </c>
      <c r="AE18802">
        <f t="shared" si="293"/>
        <v>2015</v>
      </c>
    </row>
    <row r="18803" spans="1:31" x14ac:dyDescent="0.25">
      <c r="A18803" s="7">
        <v>18800</v>
      </c>
      <c r="B18803" s="8">
        <v>42205</v>
      </c>
      <c r="C18803" t="s">
        <v>3</v>
      </c>
      <c r="D18803" t="s">
        <v>798</v>
      </c>
      <c r="E18803" t="s">
        <v>9</v>
      </c>
      <c r="F18803" t="s">
        <v>1199</v>
      </c>
      <c r="G18803" t="s">
        <v>732</v>
      </c>
      <c r="H18803" s="135" t="s">
        <v>3299</v>
      </c>
      <c r="I18803" t="s">
        <v>1454</v>
      </c>
      <c r="J18803" s="20">
        <v>30</v>
      </c>
      <c r="K18803" s="20" t="s">
        <v>1465</v>
      </c>
      <c r="L18803" t="s">
        <v>1466</v>
      </c>
      <c r="M18803" s="20">
        <v>7.5</v>
      </c>
      <c r="N18803" s="20">
        <v>7.5</v>
      </c>
      <c r="AE18803">
        <f t="shared" si="293"/>
        <v>2015</v>
      </c>
    </row>
    <row r="18804" spans="1:31" x14ac:dyDescent="0.25">
      <c r="A18804" s="7">
        <v>18801</v>
      </c>
      <c r="B18804" s="8">
        <v>42205</v>
      </c>
      <c r="C18804" t="s">
        <v>3</v>
      </c>
      <c r="D18804" t="s">
        <v>740</v>
      </c>
      <c r="E18804" t="s">
        <v>9</v>
      </c>
      <c r="F18804" t="s">
        <v>798</v>
      </c>
      <c r="G18804" t="s">
        <v>377</v>
      </c>
      <c r="H18804" s="9" t="s">
        <v>2390</v>
      </c>
      <c r="I18804" t="s">
        <v>1455</v>
      </c>
      <c r="J18804" s="20">
        <v>15</v>
      </c>
      <c r="K18804" s="20" t="s">
        <v>1465</v>
      </c>
      <c r="L18804" t="s">
        <v>1466</v>
      </c>
      <c r="M18804" s="20">
        <v>1.875</v>
      </c>
      <c r="N18804" s="20">
        <v>1.875</v>
      </c>
      <c r="AE18804">
        <f t="shared" si="293"/>
        <v>2015</v>
      </c>
    </row>
    <row r="18805" spans="1:31" x14ac:dyDescent="0.25">
      <c r="A18805" s="7">
        <v>18802</v>
      </c>
      <c r="B18805" s="8">
        <v>42205</v>
      </c>
      <c r="C18805" t="s">
        <v>3</v>
      </c>
      <c r="D18805" t="s">
        <v>740</v>
      </c>
      <c r="E18805" t="s">
        <v>9</v>
      </c>
      <c r="F18805" t="s">
        <v>717</v>
      </c>
      <c r="G18805" t="s">
        <v>377</v>
      </c>
      <c r="H18805" s="9" t="s">
        <v>3300</v>
      </c>
      <c r="I18805" t="s">
        <v>1455</v>
      </c>
      <c r="J18805" s="20">
        <v>25</v>
      </c>
      <c r="K18805" s="20" t="s">
        <v>1465</v>
      </c>
      <c r="L18805" t="s">
        <v>1466</v>
      </c>
      <c r="M18805" s="20">
        <v>3.125</v>
      </c>
      <c r="N18805" s="20">
        <v>3.125</v>
      </c>
      <c r="AE18805">
        <f t="shared" si="293"/>
        <v>2015</v>
      </c>
    </row>
    <row r="18806" spans="1:31" x14ac:dyDescent="0.25">
      <c r="A18806" s="7">
        <v>18803</v>
      </c>
      <c r="B18806" s="8">
        <v>42205</v>
      </c>
      <c r="C18806" t="s">
        <v>3</v>
      </c>
      <c r="D18806" t="s">
        <v>856</v>
      </c>
      <c r="E18806" t="s">
        <v>9</v>
      </c>
      <c r="F18806" t="s">
        <v>1234</v>
      </c>
      <c r="G18806" t="s">
        <v>65</v>
      </c>
      <c r="H18806" s="135" t="s">
        <v>1608</v>
      </c>
      <c r="I18806" t="s">
        <v>1454</v>
      </c>
      <c r="J18806" s="20">
        <v>59</v>
      </c>
      <c r="K18806" s="20" t="s">
        <v>3</v>
      </c>
      <c r="L18806" t="s">
        <v>1464</v>
      </c>
      <c r="M18806" s="20">
        <v>17.52</v>
      </c>
      <c r="N18806" s="20">
        <v>12.98</v>
      </c>
      <c r="AE18806">
        <f t="shared" si="293"/>
        <v>2015</v>
      </c>
    </row>
    <row r="18807" spans="1:31" x14ac:dyDescent="0.25">
      <c r="A18807" s="7">
        <v>18804</v>
      </c>
      <c r="B18807" s="8">
        <v>42206</v>
      </c>
      <c r="C18807" t="s">
        <v>3</v>
      </c>
      <c r="D18807" t="s">
        <v>914</v>
      </c>
      <c r="E18807" t="s">
        <v>9</v>
      </c>
      <c r="F18807" t="s">
        <v>810</v>
      </c>
      <c r="G18807" t="s">
        <v>1016</v>
      </c>
      <c r="H18807" s="9" t="s">
        <v>3212</v>
      </c>
      <c r="I18807" t="s">
        <v>1454</v>
      </c>
      <c r="J18807" s="20">
        <v>14</v>
      </c>
      <c r="K18807" s="20" t="s">
        <v>1465</v>
      </c>
      <c r="L18807" t="s">
        <v>1466</v>
      </c>
      <c r="M18807" s="20">
        <v>3.5</v>
      </c>
      <c r="N18807" s="20">
        <v>3.5</v>
      </c>
      <c r="AE18807">
        <f t="shared" si="293"/>
        <v>2015</v>
      </c>
    </row>
    <row r="18808" spans="1:31" x14ac:dyDescent="0.25">
      <c r="A18808" s="7">
        <v>18805</v>
      </c>
      <c r="B18808" s="8">
        <v>42206</v>
      </c>
      <c r="C18808" t="s">
        <v>3</v>
      </c>
      <c r="D18808" t="s">
        <v>1236</v>
      </c>
      <c r="E18808" t="s">
        <v>9</v>
      </c>
      <c r="F18808" t="s">
        <v>1242</v>
      </c>
      <c r="G18808" t="s">
        <v>929</v>
      </c>
      <c r="H18808" s="135" t="s">
        <v>2683</v>
      </c>
      <c r="I18808" t="s">
        <v>1454</v>
      </c>
      <c r="J18808" s="20">
        <v>4</v>
      </c>
      <c r="K18808" s="20" t="s">
        <v>3</v>
      </c>
      <c r="L18808" t="s">
        <v>1464</v>
      </c>
      <c r="M18808" s="20">
        <v>2.12</v>
      </c>
      <c r="N18808" s="20">
        <v>0.88</v>
      </c>
      <c r="AE18808">
        <f t="shared" si="293"/>
        <v>2015</v>
      </c>
    </row>
    <row r="18809" spans="1:31" x14ac:dyDescent="0.25">
      <c r="A18809" s="7">
        <v>18806</v>
      </c>
      <c r="B18809" s="8">
        <v>42207</v>
      </c>
      <c r="C18809" t="s">
        <v>3</v>
      </c>
      <c r="D18809" t="s">
        <v>1207</v>
      </c>
      <c r="E18809" t="s">
        <v>9</v>
      </c>
      <c r="F18809" t="s">
        <v>1194</v>
      </c>
      <c r="G18809" t="s">
        <v>732</v>
      </c>
      <c r="H18809" s="135" t="s">
        <v>1496</v>
      </c>
      <c r="I18809" t="s">
        <v>1454</v>
      </c>
      <c r="J18809" s="20">
        <v>26</v>
      </c>
      <c r="K18809" s="20" t="s">
        <v>1465</v>
      </c>
      <c r="L18809" t="s">
        <v>1466</v>
      </c>
      <c r="M18809" s="20">
        <v>6.5</v>
      </c>
      <c r="N18809" s="20">
        <v>6.5</v>
      </c>
      <c r="AE18809">
        <f t="shared" si="293"/>
        <v>2015</v>
      </c>
    </row>
    <row r="18810" spans="1:31" x14ac:dyDescent="0.25">
      <c r="A18810" s="7">
        <v>18807</v>
      </c>
      <c r="B18810" s="8">
        <v>42208</v>
      </c>
      <c r="C18810" t="s">
        <v>3</v>
      </c>
      <c r="D18810" t="s">
        <v>31</v>
      </c>
      <c r="E18810" t="s">
        <v>9</v>
      </c>
      <c r="F18810" t="s">
        <v>1193</v>
      </c>
      <c r="G18810" t="s">
        <v>1170</v>
      </c>
      <c r="H18810" s="135" t="s">
        <v>3194</v>
      </c>
      <c r="I18810" t="s">
        <v>1454</v>
      </c>
      <c r="J18810" s="20">
        <v>53</v>
      </c>
      <c r="K18810" s="20" t="s">
        <v>3</v>
      </c>
      <c r="L18810" t="s">
        <v>1464</v>
      </c>
      <c r="M18810" s="20">
        <v>15.84</v>
      </c>
      <c r="N18810" s="20">
        <v>11.66</v>
      </c>
      <c r="AE18810">
        <f t="shared" si="293"/>
        <v>2015</v>
      </c>
    </row>
    <row r="18811" spans="1:31" x14ac:dyDescent="0.25">
      <c r="A18811" s="7">
        <v>18808</v>
      </c>
      <c r="B18811" s="8">
        <v>42208</v>
      </c>
      <c r="C18811" t="s">
        <v>3</v>
      </c>
      <c r="D18811" t="s">
        <v>1064</v>
      </c>
      <c r="E18811" t="s">
        <v>9</v>
      </c>
      <c r="F18811" t="s">
        <v>897</v>
      </c>
      <c r="G18811" t="s">
        <v>895</v>
      </c>
      <c r="H18811" s="135" t="s">
        <v>2540</v>
      </c>
      <c r="I18811" t="s">
        <v>1457</v>
      </c>
      <c r="J18811" s="20">
        <v>35</v>
      </c>
      <c r="K18811" s="20" t="s">
        <v>3</v>
      </c>
      <c r="L18811" t="s">
        <v>1464</v>
      </c>
      <c r="M18811" s="20">
        <v>5.4</v>
      </c>
      <c r="N18811" s="20">
        <v>3.85</v>
      </c>
      <c r="O18811" t="s">
        <v>3</v>
      </c>
      <c r="P18811" s="13" t="s">
        <v>908</v>
      </c>
      <c r="Q18811" t="s">
        <v>9</v>
      </c>
      <c r="R18811" t="s">
        <v>1199</v>
      </c>
      <c r="S18811" t="s">
        <v>1465</v>
      </c>
      <c r="U18811" t="s">
        <v>1465</v>
      </c>
      <c r="W18811" t="s">
        <v>1465</v>
      </c>
      <c r="Y18811" t="s">
        <v>1465</v>
      </c>
      <c r="AA18811" t="s">
        <v>1465</v>
      </c>
      <c r="AC18811" t="s">
        <v>1465</v>
      </c>
      <c r="AE18811">
        <f t="shared" si="293"/>
        <v>2015</v>
      </c>
    </row>
    <row r="18812" spans="1:31" x14ac:dyDescent="0.25">
      <c r="A18812" s="7">
        <v>18809</v>
      </c>
      <c r="B18812" s="8">
        <v>42210</v>
      </c>
      <c r="C18812" t="s">
        <v>3</v>
      </c>
      <c r="D18812" t="s">
        <v>943</v>
      </c>
      <c r="E18812" t="s">
        <v>9</v>
      </c>
      <c r="F18812" t="s">
        <v>1193</v>
      </c>
      <c r="G18812" t="s">
        <v>569</v>
      </c>
      <c r="H18812" s="135" t="s">
        <v>1674</v>
      </c>
      <c r="I18812" t="s">
        <v>1454</v>
      </c>
      <c r="J18812" s="20">
        <v>21</v>
      </c>
      <c r="K18812" s="20" t="s">
        <v>9</v>
      </c>
      <c r="L18812" t="s">
        <v>1463</v>
      </c>
      <c r="M18812" s="20">
        <v>5.04</v>
      </c>
      <c r="N18812" s="20">
        <v>6.46</v>
      </c>
      <c r="AE18812">
        <f t="shared" si="293"/>
        <v>2015</v>
      </c>
    </row>
    <row r="18813" spans="1:31" x14ac:dyDescent="0.25">
      <c r="A18813" s="7">
        <v>18810</v>
      </c>
      <c r="B18813" s="8">
        <v>42211</v>
      </c>
      <c r="C18813" t="s">
        <v>3</v>
      </c>
      <c r="D18813" t="s">
        <v>943</v>
      </c>
      <c r="E18813" t="s">
        <v>9</v>
      </c>
      <c r="F18813" t="s">
        <v>667</v>
      </c>
      <c r="G18813" t="s">
        <v>648</v>
      </c>
      <c r="H18813" s="135" t="s">
        <v>2478</v>
      </c>
      <c r="I18813" t="s">
        <v>1454</v>
      </c>
      <c r="J18813" s="20">
        <v>17</v>
      </c>
      <c r="K18813" s="20" t="s">
        <v>9</v>
      </c>
      <c r="L18813" t="s">
        <v>1464</v>
      </c>
      <c r="M18813" s="20">
        <v>3.74</v>
      </c>
      <c r="N18813" s="20">
        <v>5.76</v>
      </c>
      <c r="AE18813">
        <f t="shared" si="293"/>
        <v>2015</v>
      </c>
    </row>
    <row r="18814" spans="1:31" x14ac:dyDescent="0.25">
      <c r="A18814" s="7">
        <v>18811</v>
      </c>
      <c r="B18814" s="8">
        <v>42211</v>
      </c>
      <c r="C18814" t="s">
        <v>3</v>
      </c>
      <c r="D18814" t="s">
        <v>740</v>
      </c>
      <c r="E18814" t="s">
        <v>9</v>
      </c>
      <c r="F18814" t="s">
        <v>717</v>
      </c>
      <c r="G18814" t="s">
        <v>377</v>
      </c>
      <c r="H18814" s="9" t="s">
        <v>3086</v>
      </c>
      <c r="I18814" t="s">
        <v>1455</v>
      </c>
      <c r="J18814" s="20">
        <v>23</v>
      </c>
      <c r="K18814" s="20" t="s">
        <v>3</v>
      </c>
      <c r="L18814" t="s">
        <v>1463</v>
      </c>
      <c r="M18814" s="20">
        <v>3.49</v>
      </c>
      <c r="N18814" s="20">
        <v>2.76</v>
      </c>
      <c r="AE18814">
        <f t="shared" si="293"/>
        <v>2015</v>
      </c>
    </row>
    <row r="18815" spans="1:31" x14ac:dyDescent="0.25">
      <c r="A18815" s="7">
        <v>18812</v>
      </c>
      <c r="B18815" s="8">
        <v>42211</v>
      </c>
      <c r="C18815" t="s">
        <v>3</v>
      </c>
      <c r="D18815" t="s">
        <v>740</v>
      </c>
      <c r="E18815" t="s">
        <v>9</v>
      </c>
      <c r="F18815" t="s">
        <v>766</v>
      </c>
      <c r="G18815" t="s">
        <v>377</v>
      </c>
      <c r="H18815" s="9" t="s">
        <v>2238</v>
      </c>
      <c r="I18815" t="s">
        <v>1455</v>
      </c>
      <c r="J18815" s="20">
        <v>12</v>
      </c>
      <c r="K18815" s="20" t="s">
        <v>3</v>
      </c>
      <c r="L18815" t="s">
        <v>1463</v>
      </c>
      <c r="M18815" s="20">
        <v>2.06</v>
      </c>
      <c r="N18815" s="20">
        <v>1.44</v>
      </c>
      <c r="AE18815">
        <f t="shared" si="293"/>
        <v>2015</v>
      </c>
    </row>
    <row r="18816" spans="1:31" x14ac:dyDescent="0.25">
      <c r="A18816" s="7">
        <v>18813</v>
      </c>
      <c r="B18816" s="8">
        <v>42211</v>
      </c>
      <c r="C18816" t="s">
        <v>3</v>
      </c>
      <c r="D18816" t="s">
        <v>877</v>
      </c>
      <c r="E18816" t="s">
        <v>9</v>
      </c>
      <c r="F18816" t="s">
        <v>1210</v>
      </c>
      <c r="G18816" t="s">
        <v>929</v>
      </c>
      <c r="H18816" s="135" t="s">
        <v>2788</v>
      </c>
      <c r="I18816" t="s">
        <v>1454</v>
      </c>
      <c r="J18816" s="20">
        <v>21</v>
      </c>
      <c r="K18816" s="20" t="s">
        <v>1465</v>
      </c>
      <c r="L18816" t="s">
        <v>1466</v>
      </c>
      <c r="M18816" s="20">
        <v>5.25</v>
      </c>
      <c r="N18816" s="20">
        <v>5.25</v>
      </c>
      <c r="AE18816">
        <f t="shared" si="293"/>
        <v>2015</v>
      </c>
    </row>
    <row r="18817" spans="1:31" x14ac:dyDescent="0.25">
      <c r="A18817" s="7">
        <v>18814</v>
      </c>
      <c r="B18817" s="8">
        <v>42211</v>
      </c>
      <c r="C18817" t="s">
        <v>3</v>
      </c>
      <c r="D18817" t="s">
        <v>1174</v>
      </c>
      <c r="E18817" t="s">
        <v>9</v>
      </c>
      <c r="F18817" t="s">
        <v>1210</v>
      </c>
      <c r="G18817" t="s">
        <v>929</v>
      </c>
      <c r="H18817" s="135" t="s">
        <v>2788</v>
      </c>
      <c r="I18817" t="s">
        <v>1454</v>
      </c>
      <c r="J18817" s="20">
        <v>21</v>
      </c>
      <c r="K18817" s="20" t="s">
        <v>9</v>
      </c>
      <c r="L18817" t="s">
        <v>1463</v>
      </c>
      <c r="M18817" s="20">
        <v>5.04</v>
      </c>
      <c r="N18817" s="20">
        <v>6.46</v>
      </c>
      <c r="AE18817">
        <f t="shared" si="293"/>
        <v>2015</v>
      </c>
    </row>
    <row r="18818" spans="1:31" x14ac:dyDescent="0.25">
      <c r="A18818" s="7">
        <v>18815</v>
      </c>
      <c r="B18818" s="8">
        <v>42211</v>
      </c>
      <c r="C18818" t="s">
        <v>3</v>
      </c>
      <c r="D18818" t="s">
        <v>655</v>
      </c>
      <c r="E18818" t="s">
        <v>9</v>
      </c>
      <c r="F18818" t="s">
        <v>787</v>
      </c>
      <c r="G18818" t="s">
        <v>929</v>
      </c>
      <c r="H18818" s="9" t="s">
        <v>2754</v>
      </c>
      <c r="I18818" t="s">
        <v>1455</v>
      </c>
      <c r="J18818" s="20">
        <v>12</v>
      </c>
      <c r="K18818" s="20" t="s">
        <v>3</v>
      </c>
      <c r="L18818" t="s">
        <v>1464</v>
      </c>
      <c r="M18818" s="20">
        <v>2.1799999999999997</v>
      </c>
      <c r="N18818" s="20">
        <v>1.32</v>
      </c>
      <c r="AE18818">
        <f t="shared" si="293"/>
        <v>2015</v>
      </c>
    </row>
    <row r="18819" spans="1:31" x14ac:dyDescent="0.25">
      <c r="A18819" s="7">
        <v>18816</v>
      </c>
      <c r="B18819" s="8">
        <v>42212</v>
      </c>
      <c r="C18819" t="s">
        <v>3</v>
      </c>
      <c r="D18819" t="s">
        <v>733</v>
      </c>
      <c r="E18819" t="s">
        <v>9</v>
      </c>
      <c r="F18819" t="s">
        <v>1246</v>
      </c>
      <c r="G18819" t="s">
        <v>648</v>
      </c>
      <c r="H18819" s="9" t="s">
        <v>1797</v>
      </c>
      <c r="I18819" t="s">
        <v>1458</v>
      </c>
      <c r="J18819" s="20">
        <v>10</v>
      </c>
      <c r="K18819" s="20" t="s">
        <v>1465</v>
      </c>
      <c r="L18819" t="s">
        <v>1466</v>
      </c>
      <c r="M18819" s="20">
        <v>10</v>
      </c>
      <c r="N18819" s="20">
        <v>30</v>
      </c>
      <c r="AE18819">
        <f t="shared" si="293"/>
        <v>2015</v>
      </c>
    </row>
    <row r="18820" spans="1:31" x14ac:dyDescent="0.25">
      <c r="A18820" s="7">
        <v>18817</v>
      </c>
      <c r="B18820" s="8">
        <v>42213</v>
      </c>
      <c r="C18820" t="s">
        <v>3</v>
      </c>
      <c r="D18820" t="s">
        <v>1213</v>
      </c>
      <c r="E18820" t="s">
        <v>9</v>
      </c>
      <c r="F18820" t="s">
        <v>734</v>
      </c>
      <c r="G18820" t="s">
        <v>648</v>
      </c>
      <c r="H18820" s="135" t="s">
        <v>2116</v>
      </c>
      <c r="I18820" t="s">
        <v>1454</v>
      </c>
      <c r="J18820" s="20">
        <v>13</v>
      </c>
      <c r="K18820" s="20" t="s">
        <v>9</v>
      </c>
      <c r="L18820" t="s">
        <v>1464</v>
      </c>
      <c r="M18820" s="20">
        <v>2.86</v>
      </c>
      <c r="N18820" s="20">
        <v>4.6400000000000006</v>
      </c>
      <c r="AE18820">
        <f t="shared" ref="AE18820:AE18883" si="294">YEAR(B18820)</f>
        <v>2015</v>
      </c>
    </row>
    <row r="18821" spans="1:31" x14ac:dyDescent="0.25">
      <c r="A18821" s="7">
        <v>18818</v>
      </c>
      <c r="B18821" s="8">
        <v>42214</v>
      </c>
      <c r="C18821" t="s">
        <v>3</v>
      </c>
      <c r="D18821" t="s">
        <v>740</v>
      </c>
      <c r="E18821" t="s">
        <v>9</v>
      </c>
      <c r="F18821" t="s">
        <v>286</v>
      </c>
      <c r="G18821" t="s">
        <v>377</v>
      </c>
      <c r="H18821" s="9" t="s">
        <v>2124</v>
      </c>
      <c r="I18821" t="s">
        <v>1454</v>
      </c>
      <c r="J18821" s="20">
        <v>38</v>
      </c>
      <c r="K18821" s="20" t="s">
        <v>3</v>
      </c>
      <c r="L18821" t="s">
        <v>1464</v>
      </c>
      <c r="M18821" s="20">
        <v>11.64</v>
      </c>
      <c r="N18821" s="20">
        <v>8.36</v>
      </c>
      <c r="AE18821">
        <f t="shared" si="294"/>
        <v>2015</v>
      </c>
    </row>
    <row r="18822" spans="1:31" x14ac:dyDescent="0.25">
      <c r="A18822" s="7">
        <v>18819</v>
      </c>
      <c r="B18822" s="8">
        <v>42216</v>
      </c>
      <c r="C18822" t="s">
        <v>3</v>
      </c>
      <c r="D18822" t="s">
        <v>914</v>
      </c>
      <c r="E18822" t="s">
        <v>9</v>
      </c>
      <c r="F18822" t="s">
        <v>810</v>
      </c>
      <c r="G18822" t="s">
        <v>1016</v>
      </c>
      <c r="H18822" s="9" t="s">
        <v>3007</v>
      </c>
      <c r="I18822" t="s">
        <v>1454</v>
      </c>
      <c r="J18822" s="20">
        <v>9</v>
      </c>
      <c r="K18822" s="20" t="s">
        <v>1465</v>
      </c>
      <c r="L18822" t="s">
        <v>1466</v>
      </c>
      <c r="M18822" s="20">
        <v>2.25</v>
      </c>
      <c r="N18822" s="20">
        <v>2.25</v>
      </c>
      <c r="AE18822">
        <f t="shared" si="294"/>
        <v>2015</v>
      </c>
    </row>
    <row r="18823" spans="1:31" x14ac:dyDescent="0.25">
      <c r="A18823" s="7">
        <v>18820</v>
      </c>
      <c r="B18823" s="8">
        <v>42217</v>
      </c>
      <c r="C18823" t="s">
        <v>3</v>
      </c>
      <c r="D18823" t="s">
        <v>740</v>
      </c>
      <c r="E18823" t="s">
        <v>9</v>
      </c>
      <c r="F18823" t="s">
        <v>717</v>
      </c>
      <c r="G18823" t="s">
        <v>377</v>
      </c>
      <c r="H18823" s="9" t="s">
        <v>2124</v>
      </c>
      <c r="I18823" t="s">
        <v>1455</v>
      </c>
      <c r="J18823" s="20">
        <v>38</v>
      </c>
      <c r="K18823" s="20" t="s">
        <v>1465</v>
      </c>
      <c r="L18823" t="s">
        <v>1466</v>
      </c>
      <c r="M18823" s="20">
        <v>4.75</v>
      </c>
      <c r="N18823" s="20">
        <v>4.75</v>
      </c>
      <c r="AE18823">
        <f t="shared" si="294"/>
        <v>2015</v>
      </c>
    </row>
    <row r="18824" spans="1:31" x14ac:dyDescent="0.25">
      <c r="A18824" s="7">
        <v>18821</v>
      </c>
      <c r="B18824" s="8">
        <v>42219</v>
      </c>
      <c r="C18824" t="s">
        <v>3</v>
      </c>
      <c r="D18824" t="s">
        <v>1236</v>
      </c>
      <c r="E18824" t="s">
        <v>9</v>
      </c>
      <c r="F18824" t="s">
        <v>268</v>
      </c>
      <c r="G18824" t="s">
        <v>648</v>
      </c>
      <c r="H18824" s="135" t="s">
        <v>2269</v>
      </c>
      <c r="I18824" t="s">
        <v>1454</v>
      </c>
      <c r="J18824" s="20">
        <v>160</v>
      </c>
      <c r="K18824" s="20" t="s">
        <v>9</v>
      </c>
      <c r="L18824" t="s">
        <v>1463</v>
      </c>
      <c r="M18824" s="20">
        <v>38.4</v>
      </c>
      <c r="N18824" s="20">
        <v>42.6</v>
      </c>
      <c r="AE18824">
        <f t="shared" si="294"/>
        <v>2015</v>
      </c>
    </row>
    <row r="18825" spans="1:31" x14ac:dyDescent="0.25">
      <c r="A18825" s="7">
        <v>18822</v>
      </c>
      <c r="B18825" s="8">
        <v>42220</v>
      </c>
      <c r="C18825" t="s">
        <v>3</v>
      </c>
      <c r="D18825" t="s">
        <v>740</v>
      </c>
      <c r="E18825" t="s">
        <v>9</v>
      </c>
      <c r="F18825" t="s">
        <v>766</v>
      </c>
      <c r="G18825" t="s">
        <v>377</v>
      </c>
      <c r="H18825" s="9" t="s">
        <v>3300</v>
      </c>
      <c r="I18825" t="s">
        <v>1455</v>
      </c>
      <c r="J18825" s="20">
        <v>25</v>
      </c>
      <c r="K18825" s="20" t="s">
        <v>9</v>
      </c>
      <c r="L18825" t="s">
        <v>1464</v>
      </c>
      <c r="M18825" s="20">
        <v>2.75</v>
      </c>
      <c r="N18825" s="20">
        <v>4</v>
      </c>
      <c r="AE18825">
        <f t="shared" si="294"/>
        <v>2015</v>
      </c>
    </row>
    <row r="18826" spans="1:31" x14ac:dyDescent="0.25">
      <c r="A18826" s="7">
        <v>18823</v>
      </c>
      <c r="B18826" s="8">
        <v>42220</v>
      </c>
      <c r="C18826" t="s">
        <v>3</v>
      </c>
      <c r="D18826" t="s">
        <v>1213</v>
      </c>
      <c r="E18826" t="s">
        <v>9</v>
      </c>
      <c r="F18826" t="s">
        <v>1166</v>
      </c>
      <c r="G18826" t="s">
        <v>65</v>
      </c>
      <c r="H18826" s="135" t="s">
        <v>1511</v>
      </c>
      <c r="I18826" t="s">
        <v>1454</v>
      </c>
      <c r="J18826" s="20">
        <v>17</v>
      </c>
      <c r="K18826" s="20" t="s">
        <v>3</v>
      </c>
      <c r="L18826" t="s">
        <v>1464</v>
      </c>
      <c r="M18826" s="20">
        <v>5.76</v>
      </c>
      <c r="N18826" s="20">
        <v>3.74</v>
      </c>
      <c r="AE18826">
        <f t="shared" si="294"/>
        <v>2015</v>
      </c>
    </row>
    <row r="18827" spans="1:31" x14ac:dyDescent="0.25">
      <c r="A18827" s="7">
        <v>18824</v>
      </c>
      <c r="B18827" s="8">
        <v>42221</v>
      </c>
      <c r="C18827" t="s">
        <v>3</v>
      </c>
      <c r="D18827" t="s">
        <v>968</v>
      </c>
      <c r="E18827" t="s">
        <v>9</v>
      </c>
      <c r="F18827" t="s">
        <v>611</v>
      </c>
      <c r="G18827" t="s">
        <v>377</v>
      </c>
      <c r="H18827" s="135" t="s">
        <v>1496</v>
      </c>
      <c r="I18827" t="s">
        <v>1454</v>
      </c>
      <c r="J18827" s="20">
        <v>25</v>
      </c>
      <c r="K18827" s="20" t="s">
        <v>3</v>
      </c>
      <c r="L18827" t="s">
        <v>1464</v>
      </c>
      <c r="M18827" s="20">
        <v>8</v>
      </c>
      <c r="N18827" s="20">
        <v>5.5</v>
      </c>
      <c r="AE18827">
        <f t="shared" si="294"/>
        <v>2015</v>
      </c>
    </row>
    <row r="18828" spans="1:31" x14ac:dyDescent="0.25">
      <c r="A18828" s="7">
        <v>18825</v>
      </c>
      <c r="B18828" s="8">
        <v>42221</v>
      </c>
      <c r="C18828" t="s">
        <v>3</v>
      </c>
      <c r="D18828" t="s">
        <v>704</v>
      </c>
      <c r="E18828" t="s">
        <v>9</v>
      </c>
      <c r="F18828" t="s">
        <v>331</v>
      </c>
      <c r="G18828" t="s">
        <v>648</v>
      </c>
      <c r="H18828" s="135" t="s">
        <v>1833</v>
      </c>
      <c r="I18828" t="s">
        <v>1454</v>
      </c>
      <c r="J18828" s="20">
        <v>4</v>
      </c>
      <c r="K18828" s="20" t="s">
        <v>1465</v>
      </c>
      <c r="L18828" t="s">
        <v>1466</v>
      </c>
      <c r="M18828" s="20">
        <v>1</v>
      </c>
      <c r="N18828" s="20">
        <v>1</v>
      </c>
      <c r="AE18828">
        <f t="shared" si="294"/>
        <v>2015</v>
      </c>
    </row>
    <row r="18829" spans="1:31" x14ac:dyDescent="0.25">
      <c r="A18829" s="7">
        <v>18826</v>
      </c>
      <c r="B18829" s="8">
        <v>42221</v>
      </c>
      <c r="C18829" t="s">
        <v>3</v>
      </c>
      <c r="D18829" t="s">
        <v>1243</v>
      </c>
      <c r="E18829" t="s">
        <v>9</v>
      </c>
      <c r="F18829" t="s">
        <v>611</v>
      </c>
      <c r="G18829" t="s">
        <v>732</v>
      </c>
      <c r="H18829" s="135" t="s">
        <v>1496</v>
      </c>
      <c r="I18829" t="s">
        <v>1454</v>
      </c>
      <c r="J18829" s="20">
        <v>38</v>
      </c>
      <c r="K18829" s="20" t="s">
        <v>9</v>
      </c>
      <c r="L18829" t="s">
        <v>1464</v>
      </c>
      <c r="M18829" s="20">
        <v>8.36</v>
      </c>
      <c r="N18829" s="20">
        <v>11.64</v>
      </c>
      <c r="AE18829">
        <f t="shared" si="294"/>
        <v>2015</v>
      </c>
    </row>
    <row r="18830" spans="1:31" x14ac:dyDescent="0.25">
      <c r="A18830" s="7">
        <v>18827</v>
      </c>
      <c r="B18830" s="8">
        <v>42223</v>
      </c>
      <c r="C18830" t="s">
        <v>3</v>
      </c>
      <c r="D18830" t="s">
        <v>543</v>
      </c>
      <c r="E18830" t="s">
        <v>9</v>
      </c>
      <c r="F18830" t="s">
        <v>521</v>
      </c>
      <c r="G18830" t="s">
        <v>1170</v>
      </c>
      <c r="H18830" s="136" t="s">
        <v>3246</v>
      </c>
      <c r="I18830" t="s">
        <v>1454</v>
      </c>
      <c r="J18830" s="20">
        <v>24</v>
      </c>
      <c r="K18830" s="20" t="s">
        <v>9</v>
      </c>
      <c r="L18830" t="s">
        <v>1464</v>
      </c>
      <c r="M18830" s="20">
        <v>5.28</v>
      </c>
      <c r="N18830" s="20">
        <v>7.72</v>
      </c>
      <c r="AE18830">
        <f t="shared" si="294"/>
        <v>2015</v>
      </c>
    </row>
    <row r="18831" spans="1:31" x14ac:dyDescent="0.25">
      <c r="A18831" s="7">
        <v>18828</v>
      </c>
      <c r="B18831" s="8">
        <v>42223</v>
      </c>
      <c r="C18831" t="s">
        <v>3</v>
      </c>
      <c r="D18831" t="s">
        <v>543</v>
      </c>
      <c r="E18831" t="s">
        <v>9</v>
      </c>
      <c r="F18831" t="s">
        <v>521</v>
      </c>
      <c r="G18831" t="s">
        <v>1170</v>
      </c>
      <c r="H18831" s="135" t="s">
        <v>3195</v>
      </c>
      <c r="I18831" t="s">
        <v>1454</v>
      </c>
      <c r="J18831" s="20">
        <v>20</v>
      </c>
      <c r="K18831" s="20" t="s">
        <v>9</v>
      </c>
      <c r="L18831" t="s">
        <v>1464</v>
      </c>
      <c r="M18831" s="20">
        <v>4.4000000000000004</v>
      </c>
      <c r="N18831" s="20">
        <v>6.6</v>
      </c>
      <c r="AE18831">
        <f t="shared" si="294"/>
        <v>2015</v>
      </c>
    </row>
    <row r="18832" spans="1:31" x14ac:dyDescent="0.25">
      <c r="A18832" s="7">
        <v>18829</v>
      </c>
      <c r="B18832" s="8">
        <v>42224</v>
      </c>
      <c r="C18832" t="s">
        <v>3</v>
      </c>
      <c r="D18832" t="s">
        <v>1010</v>
      </c>
      <c r="E18832" t="s">
        <v>9</v>
      </c>
      <c r="F18832" t="s">
        <v>665</v>
      </c>
      <c r="G18832" t="s">
        <v>648</v>
      </c>
      <c r="H18832" s="135" t="s">
        <v>3231</v>
      </c>
      <c r="I18832" t="s">
        <v>1454</v>
      </c>
      <c r="J18832" s="20">
        <v>64</v>
      </c>
      <c r="K18832" s="20" t="s">
        <v>9</v>
      </c>
      <c r="L18832" t="s">
        <v>1464</v>
      </c>
      <c r="M18832" s="20">
        <v>14.08</v>
      </c>
      <c r="N18832" s="20">
        <v>18.920000000000002</v>
      </c>
      <c r="AE18832">
        <f t="shared" si="294"/>
        <v>2015</v>
      </c>
    </row>
    <row r="18833" spans="1:31" x14ac:dyDescent="0.25">
      <c r="A18833" s="7">
        <v>18830</v>
      </c>
      <c r="B18833" s="8">
        <v>42224</v>
      </c>
      <c r="C18833" t="s">
        <v>3</v>
      </c>
      <c r="D18833" t="s">
        <v>1236</v>
      </c>
      <c r="E18833" t="s">
        <v>9</v>
      </c>
      <c r="F18833" t="s">
        <v>1114</v>
      </c>
      <c r="G18833" t="s">
        <v>929</v>
      </c>
      <c r="H18833" s="135" t="s">
        <v>2782</v>
      </c>
      <c r="I18833" t="s">
        <v>1454</v>
      </c>
      <c r="J18833" s="20">
        <v>40</v>
      </c>
      <c r="K18833" s="20" t="s">
        <v>3</v>
      </c>
      <c r="L18833" t="s">
        <v>1463</v>
      </c>
      <c r="M18833" s="20">
        <v>11.4</v>
      </c>
      <c r="N18833" s="20">
        <v>9.6</v>
      </c>
      <c r="AE18833">
        <f t="shared" si="294"/>
        <v>2015</v>
      </c>
    </row>
    <row r="18834" spans="1:31" x14ac:dyDescent="0.25">
      <c r="A18834" s="7">
        <v>18831</v>
      </c>
      <c r="B18834" s="8">
        <v>42224</v>
      </c>
      <c r="C18834" t="s">
        <v>3</v>
      </c>
      <c r="D18834" t="s">
        <v>943</v>
      </c>
      <c r="E18834" t="s">
        <v>9</v>
      </c>
      <c r="F18834" t="s">
        <v>1193</v>
      </c>
      <c r="G18834" t="s">
        <v>929</v>
      </c>
      <c r="H18834" s="9" t="s">
        <v>2652</v>
      </c>
      <c r="I18834" t="s">
        <v>1454</v>
      </c>
      <c r="J18834" s="20">
        <v>64</v>
      </c>
      <c r="K18834" s="20" t="s">
        <v>9</v>
      </c>
      <c r="L18834" t="s">
        <v>1463</v>
      </c>
      <c r="M18834" s="20">
        <v>15.36</v>
      </c>
      <c r="N18834" s="20">
        <v>17.64</v>
      </c>
      <c r="AE18834">
        <f t="shared" si="294"/>
        <v>2015</v>
      </c>
    </row>
    <row r="18835" spans="1:31" x14ac:dyDescent="0.25">
      <c r="A18835" s="7">
        <v>18832</v>
      </c>
      <c r="B18835" s="8">
        <v>42225</v>
      </c>
      <c r="C18835" t="s">
        <v>3</v>
      </c>
      <c r="D18835" t="s">
        <v>943</v>
      </c>
      <c r="E18835" t="s">
        <v>9</v>
      </c>
      <c r="F18835" t="s">
        <v>667</v>
      </c>
      <c r="G18835" t="s">
        <v>633</v>
      </c>
      <c r="H18835" s="135" t="s">
        <v>1775</v>
      </c>
      <c r="I18835" t="s">
        <v>1454</v>
      </c>
      <c r="J18835" s="20">
        <v>27</v>
      </c>
      <c r="K18835" s="20" t="s">
        <v>9</v>
      </c>
      <c r="L18835" t="s">
        <v>1464</v>
      </c>
      <c r="M18835" s="20">
        <v>5.9399999999999995</v>
      </c>
      <c r="N18835" s="20">
        <v>8.56</v>
      </c>
      <c r="AE18835">
        <f t="shared" si="294"/>
        <v>2015</v>
      </c>
    </row>
    <row r="18836" spans="1:31" x14ac:dyDescent="0.25">
      <c r="A18836" s="7">
        <v>18833</v>
      </c>
      <c r="B18836" s="8">
        <v>42225</v>
      </c>
      <c r="C18836" t="s">
        <v>3</v>
      </c>
      <c r="D18836" t="s">
        <v>740</v>
      </c>
      <c r="E18836" t="s">
        <v>9</v>
      </c>
      <c r="F18836" t="s">
        <v>717</v>
      </c>
      <c r="G18836" t="s">
        <v>377</v>
      </c>
      <c r="H18836" s="9" t="s">
        <v>3301</v>
      </c>
      <c r="I18836" t="s">
        <v>1455</v>
      </c>
      <c r="J18836" s="20">
        <v>78</v>
      </c>
      <c r="K18836" s="20" t="s">
        <v>9</v>
      </c>
      <c r="L18836" t="s">
        <v>1463</v>
      </c>
      <c r="M18836" s="20">
        <v>9.36</v>
      </c>
      <c r="N18836" s="20">
        <v>10.64</v>
      </c>
      <c r="AE18836">
        <f t="shared" si="294"/>
        <v>2015</v>
      </c>
    </row>
    <row r="18837" spans="1:31" x14ac:dyDescent="0.25">
      <c r="A18837" s="7">
        <v>18834</v>
      </c>
      <c r="B18837" s="8">
        <v>42225</v>
      </c>
      <c r="C18837" t="s">
        <v>3</v>
      </c>
      <c r="D18837" t="s">
        <v>766</v>
      </c>
      <c r="E18837" t="s">
        <v>9</v>
      </c>
      <c r="F18837" t="s">
        <v>698</v>
      </c>
      <c r="G18837" t="s">
        <v>895</v>
      </c>
      <c r="H18837" s="135" t="s">
        <v>1496</v>
      </c>
      <c r="I18837" t="s">
        <v>1454</v>
      </c>
      <c r="J18837" s="20">
        <v>12</v>
      </c>
      <c r="K18837" s="20" t="s">
        <v>9</v>
      </c>
      <c r="L18837" t="s">
        <v>1463</v>
      </c>
      <c r="M18837" s="20">
        <v>2.88</v>
      </c>
      <c r="N18837" s="20">
        <v>4.12</v>
      </c>
      <c r="AE18837">
        <f t="shared" si="294"/>
        <v>2015</v>
      </c>
    </row>
    <row r="18838" spans="1:31" x14ac:dyDescent="0.25">
      <c r="A18838" s="7">
        <v>18835</v>
      </c>
      <c r="B18838" s="8">
        <v>42226</v>
      </c>
      <c r="C18838" t="s">
        <v>3</v>
      </c>
      <c r="D18838" t="s">
        <v>543</v>
      </c>
      <c r="E18838" t="s">
        <v>9</v>
      </c>
      <c r="F18838" t="s">
        <v>521</v>
      </c>
      <c r="G18838" t="s">
        <v>1170</v>
      </c>
      <c r="H18838" s="135" t="s">
        <v>3242</v>
      </c>
      <c r="I18838" t="s">
        <v>1454</v>
      </c>
      <c r="J18838" s="20">
        <v>21</v>
      </c>
      <c r="K18838" s="20" t="s">
        <v>3</v>
      </c>
      <c r="L18838" t="s">
        <v>1464</v>
      </c>
      <c r="M18838" s="20">
        <v>6.88</v>
      </c>
      <c r="N18838" s="20">
        <v>4.62</v>
      </c>
      <c r="AE18838">
        <f t="shared" si="294"/>
        <v>2015</v>
      </c>
    </row>
    <row r="18839" spans="1:31" x14ac:dyDescent="0.25">
      <c r="A18839" s="7">
        <v>18836</v>
      </c>
      <c r="B18839" s="8">
        <v>42229</v>
      </c>
      <c r="C18839" t="s">
        <v>3</v>
      </c>
      <c r="D18839" t="s">
        <v>740</v>
      </c>
      <c r="E18839" t="s">
        <v>9</v>
      </c>
      <c r="F18839" t="s">
        <v>766</v>
      </c>
      <c r="G18839" t="s">
        <v>377</v>
      </c>
      <c r="H18839" s="135" t="s">
        <v>1496</v>
      </c>
      <c r="I18839" t="s">
        <v>1455</v>
      </c>
      <c r="J18839" s="20">
        <v>1</v>
      </c>
      <c r="K18839" s="20" t="s">
        <v>1465</v>
      </c>
      <c r="L18839" t="s">
        <v>1466</v>
      </c>
      <c r="M18839" s="20">
        <v>0.125</v>
      </c>
      <c r="N18839" s="20">
        <v>0.125</v>
      </c>
      <c r="AE18839">
        <f t="shared" si="294"/>
        <v>2015</v>
      </c>
    </row>
    <row r="18840" spans="1:31" x14ac:dyDescent="0.25">
      <c r="A18840" s="7">
        <v>18837</v>
      </c>
      <c r="B18840" s="8">
        <v>42229</v>
      </c>
      <c r="C18840" t="s">
        <v>3</v>
      </c>
      <c r="D18840" t="s">
        <v>740</v>
      </c>
      <c r="E18840" t="s">
        <v>9</v>
      </c>
      <c r="F18840" t="s">
        <v>766</v>
      </c>
      <c r="G18840" t="s">
        <v>377</v>
      </c>
      <c r="H18840" s="9" t="s">
        <v>2124</v>
      </c>
      <c r="I18840" t="s">
        <v>1455</v>
      </c>
      <c r="J18840" s="20">
        <v>38</v>
      </c>
      <c r="K18840" s="20" t="s">
        <v>3</v>
      </c>
      <c r="L18840" t="s">
        <v>1464</v>
      </c>
      <c r="M18840" s="20">
        <v>5.82</v>
      </c>
      <c r="N18840" s="20">
        <v>4.18</v>
      </c>
      <c r="AE18840">
        <f t="shared" si="294"/>
        <v>2015</v>
      </c>
    </row>
    <row r="18841" spans="1:31" x14ac:dyDescent="0.25">
      <c r="A18841" s="7">
        <v>18838</v>
      </c>
      <c r="B18841" s="8">
        <v>42230</v>
      </c>
      <c r="C18841" t="s">
        <v>3</v>
      </c>
      <c r="D18841" t="s">
        <v>557</v>
      </c>
      <c r="E18841" t="s">
        <v>9</v>
      </c>
      <c r="F18841" t="s">
        <v>727</v>
      </c>
      <c r="G18841" t="s">
        <v>377</v>
      </c>
      <c r="H18841" s="135" t="s">
        <v>1585</v>
      </c>
      <c r="I18841" t="s">
        <v>1454</v>
      </c>
      <c r="J18841" s="20">
        <v>12</v>
      </c>
      <c r="K18841" s="20" t="s">
        <v>3</v>
      </c>
      <c r="L18841" t="s">
        <v>1463</v>
      </c>
      <c r="M18841" s="20">
        <v>4.12</v>
      </c>
      <c r="N18841" s="20">
        <v>2.88</v>
      </c>
      <c r="AE18841">
        <f t="shared" si="294"/>
        <v>2015</v>
      </c>
    </row>
    <row r="18842" spans="1:31" x14ac:dyDescent="0.25">
      <c r="A18842" s="7">
        <v>18839</v>
      </c>
      <c r="B18842" s="8">
        <v>42232</v>
      </c>
      <c r="C18842" t="s">
        <v>3</v>
      </c>
      <c r="D18842" t="s">
        <v>973</v>
      </c>
      <c r="E18842" t="s">
        <v>9</v>
      </c>
      <c r="F18842" t="s">
        <v>91</v>
      </c>
      <c r="G18842" t="s">
        <v>895</v>
      </c>
      <c r="H18842" s="9" t="s">
        <v>2604</v>
      </c>
      <c r="I18842" t="s">
        <v>1454</v>
      </c>
      <c r="J18842" s="20">
        <v>28</v>
      </c>
      <c r="K18842" s="20" t="s">
        <v>9</v>
      </c>
      <c r="L18842" t="s">
        <v>1463</v>
      </c>
      <c r="M18842" s="20">
        <v>6.72</v>
      </c>
      <c r="N18842" s="20">
        <v>8.2800000000000011</v>
      </c>
      <c r="AE18842">
        <f t="shared" si="294"/>
        <v>2015</v>
      </c>
    </row>
    <row r="18843" spans="1:31" x14ac:dyDescent="0.25">
      <c r="A18843" s="7">
        <v>18840</v>
      </c>
      <c r="B18843" s="8">
        <v>42233</v>
      </c>
      <c r="C18843" t="s">
        <v>3</v>
      </c>
      <c r="D18843" t="s">
        <v>543</v>
      </c>
      <c r="E18843" t="s">
        <v>9</v>
      </c>
      <c r="F18843" t="s">
        <v>233</v>
      </c>
      <c r="G18843" t="s">
        <v>929</v>
      </c>
      <c r="H18843" s="135" t="s">
        <v>1496</v>
      </c>
      <c r="I18843" t="s">
        <v>1454</v>
      </c>
      <c r="J18843" s="20">
        <v>14</v>
      </c>
      <c r="K18843" s="20" t="s">
        <v>9</v>
      </c>
      <c r="L18843" t="s">
        <v>1464</v>
      </c>
      <c r="M18843" s="20">
        <v>3.08</v>
      </c>
      <c r="N18843" s="20">
        <v>4.92</v>
      </c>
      <c r="AE18843">
        <f t="shared" si="294"/>
        <v>2015</v>
      </c>
    </row>
    <row r="18844" spans="1:31" x14ac:dyDescent="0.25">
      <c r="A18844" s="7">
        <v>18841</v>
      </c>
      <c r="B18844" s="8">
        <v>42233</v>
      </c>
      <c r="C18844" t="s">
        <v>3</v>
      </c>
      <c r="D18844" t="s">
        <v>1020</v>
      </c>
      <c r="E18844" t="s">
        <v>9</v>
      </c>
      <c r="F18844" t="s">
        <v>727</v>
      </c>
      <c r="G18844" t="s">
        <v>714</v>
      </c>
      <c r="H18844" s="9" t="s">
        <v>2305</v>
      </c>
      <c r="I18844" t="s">
        <v>1454</v>
      </c>
      <c r="J18844" s="20">
        <v>6</v>
      </c>
      <c r="K18844" s="20" t="s">
        <v>1465</v>
      </c>
      <c r="L18844" t="s">
        <v>1466</v>
      </c>
      <c r="M18844" s="20">
        <v>1.5</v>
      </c>
      <c r="N18844" s="20">
        <v>1.5</v>
      </c>
      <c r="AE18844">
        <f t="shared" si="294"/>
        <v>2015</v>
      </c>
    </row>
    <row r="18845" spans="1:31" x14ac:dyDescent="0.25">
      <c r="A18845" s="7">
        <v>18842</v>
      </c>
      <c r="B18845" s="8">
        <v>42234</v>
      </c>
      <c r="C18845" t="s">
        <v>3</v>
      </c>
      <c r="D18845" t="s">
        <v>494</v>
      </c>
      <c r="E18845" t="s">
        <v>9</v>
      </c>
      <c r="F18845" t="s">
        <v>427</v>
      </c>
      <c r="G18845" t="s">
        <v>732</v>
      </c>
      <c r="H18845" s="135" t="s">
        <v>2175</v>
      </c>
      <c r="I18845" t="s">
        <v>1456</v>
      </c>
      <c r="J18845" s="20">
        <v>31</v>
      </c>
      <c r="K18845" s="20" t="s">
        <v>3</v>
      </c>
      <c r="L18845" t="s">
        <v>1464</v>
      </c>
      <c r="M18845" s="20">
        <v>9.68</v>
      </c>
      <c r="N18845" s="20">
        <v>6.82</v>
      </c>
      <c r="O18845" t="s">
        <v>3</v>
      </c>
      <c r="P18845" s="13" t="s">
        <v>543</v>
      </c>
      <c r="Q18845" t="s">
        <v>9</v>
      </c>
      <c r="R18845" t="s">
        <v>521</v>
      </c>
      <c r="S18845" t="s">
        <v>1465</v>
      </c>
      <c r="U18845" t="s">
        <v>1465</v>
      </c>
      <c r="W18845" t="s">
        <v>1465</v>
      </c>
      <c r="Y18845" t="s">
        <v>1465</v>
      </c>
      <c r="AA18845" t="s">
        <v>1465</v>
      </c>
      <c r="AC18845" t="s">
        <v>1465</v>
      </c>
      <c r="AE18845">
        <f t="shared" si="294"/>
        <v>2015</v>
      </c>
    </row>
    <row r="18846" spans="1:31" x14ac:dyDescent="0.25">
      <c r="A18846" s="7">
        <v>18843</v>
      </c>
      <c r="B18846" s="8">
        <v>42234</v>
      </c>
      <c r="C18846" t="s">
        <v>3</v>
      </c>
      <c r="D18846" t="s">
        <v>557</v>
      </c>
      <c r="E18846" t="s">
        <v>9</v>
      </c>
      <c r="F18846" t="s">
        <v>727</v>
      </c>
      <c r="G18846" t="s">
        <v>929</v>
      </c>
      <c r="H18846" s="135" t="s">
        <v>2644</v>
      </c>
      <c r="I18846" t="s">
        <v>1454</v>
      </c>
      <c r="J18846" s="20">
        <v>18</v>
      </c>
      <c r="K18846" s="20" t="s">
        <v>3</v>
      </c>
      <c r="L18846" t="s">
        <v>1464</v>
      </c>
      <c r="M18846" s="20">
        <v>6.04</v>
      </c>
      <c r="N18846" s="20">
        <v>3.96</v>
      </c>
      <c r="AE18846">
        <f t="shared" si="294"/>
        <v>2015</v>
      </c>
    </row>
    <row r="18847" spans="1:31" x14ac:dyDescent="0.25">
      <c r="A18847" s="7">
        <v>18844</v>
      </c>
      <c r="B18847" s="8">
        <v>42239</v>
      </c>
      <c r="C18847" t="s">
        <v>3</v>
      </c>
      <c r="D18847" t="s">
        <v>787</v>
      </c>
      <c r="E18847" t="s">
        <v>9</v>
      </c>
      <c r="F18847" t="s">
        <v>923</v>
      </c>
      <c r="G18847" t="s">
        <v>1170</v>
      </c>
      <c r="H18847" s="135" t="s">
        <v>3302</v>
      </c>
      <c r="I18847" t="s">
        <v>1454</v>
      </c>
      <c r="J18847" s="20">
        <v>40</v>
      </c>
      <c r="K18847" s="20" t="s">
        <v>9</v>
      </c>
      <c r="L18847" t="s">
        <v>1463</v>
      </c>
      <c r="M18847" s="20">
        <v>9.6</v>
      </c>
      <c r="N18847" s="20">
        <v>11.4</v>
      </c>
      <c r="AE18847">
        <f t="shared" si="294"/>
        <v>2015</v>
      </c>
    </row>
    <row r="18848" spans="1:31" x14ac:dyDescent="0.25">
      <c r="A18848" s="7">
        <v>18845</v>
      </c>
      <c r="B18848" s="8">
        <v>42240</v>
      </c>
      <c r="C18848" t="s">
        <v>3</v>
      </c>
      <c r="D18848" t="s">
        <v>810</v>
      </c>
      <c r="E18848" t="s">
        <v>9</v>
      </c>
      <c r="F18848" t="s">
        <v>1243</v>
      </c>
      <c r="G18848" t="s">
        <v>11</v>
      </c>
      <c r="H18848" s="135" t="s">
        <v>1496</v>
      </c>
      <c r="I18848" t="s">
        <v>1454</v>
      </c>
      <c r="J18848" s="20">
        <v>20</v>
      </c>
      <c r="K18848" s="20" t="s">
        <v>1465</v>
      </c>
      <c r="L18848" t="s">
        <v>1466</v>
      </c>
      <c r="M18848" s="20">
        <v>5</v>
      </c>
      <c r="N18848" s="20">
        <v>5</v>
      </c>
      <c r="AE18848">
        <f t="shared" si="294"/>
        <v>2015</v>
      </c>
    </row>
    <row r="18849" spans="1:31" x14ac:dyDescent="0.25">
      <c r="A18849" s="7">
        <v>18846</v>
      </c>
      <c r="B18849" s="8">
        <v>42241</v>
      </c>
      <c r="C18849" t="s">
        <v>3</v>
      </c>
      <c r="D18849" t="s">
        <v>1236</v>
      </c>
      <c r="E18849" t="s">
        <v>9</v>
      </c>
      <c r="F18849" t="s">
        <v>1237</v>
      </c>
      <c r="G18849" t="s">
        <v>714</v>
      </c>
      <c r="H18849" s="135" t="s">
        <v>2004</v>
      </c>
      <c r="I18849" t="s">
        <v>1454</v>
      </c>
      <c r="J18849" s="20">
        <v>50</v>
      </c>
      <c r="K18849" s="20" t="s">
        <v>9</v>
      </c>
      <c r="L18849" t="s">
        <v>1464</v>
      </c>
      <c r="M18849" s="20">
        <v>11</v>
      </c>
      <c r="N18849" s="20">
        <v>15</v>
      </c>
      <c r="AE18849">
        <f t="shared" si="294"/>
        <v>2015</v>
      </c>
    </row>
    <row r="18850" spans="1:31" x14ac:dyDescent="0.25">
      <c r="A18850" s="7">
        <v>18847</v>
      </c>
      <c r="B18850" s="8">
        <v>42243</v>
      </c>
      <c r="C18850" t="s">
        <v>3</v>
      </c>
      <c r="D18850" t="s">
        <v>943</v>
      </c>
      <c r="E18850" t="s">
        <v>9</v>
      </c>
      <c r="F18850" t="s">
        <v>667</v>
      </c>
      <c r="G18850" t="s">
        <v>732</v>
      </c>
      <c r="H18850" s="135" t="s">
        <v>2234</v>
      </c>
      <c r="I18850" t="s">
        <v>1454</v>
      </c>
      <c r="J18850" s="20">
        <v>60</v>
      </c>
      <c r="K18850" s="20" t="s">
        <v>9</v>
      </c>
      <c r="L18850" t="s">
        <v>1464</v>
      </c>
      <c r="M18850" s="20">
        <v>13.2</v>
      </c>
      <c r="N18850" s="20">
        <v>17.8</v>
      </c>
      <c r="AE18850">
        <f t="shared" si="294"/>
        <v>2015</v>
      </c>
    </row>
    <row r="18851" spans="1:31" x14ac:dyDescent="0.25">
      <c r="A18851" s="7">
        <v>18848</v>
      </c>
      <c r="B18851" s="8">
        <v>42243</v>
      </c>
      <c r="C18851" t="s">
        <v>3</v>
      </c>
      <c r="D18851" t="s">
        <v>557</v>
      </c>
      <c r="E18851" t="s">
        <v>9</v>
      </c>
      <c r="F18851" t="s">
        <v>727</v>
      </c>
      <c r="G18851" t="s">
        <v>929</v>
      </c>
      <c r="H18851" s="136" t="s">
        <v>2654</v>
      </c>
      <c r="I18851" t="s">
        <v>1454</v>
      </c>
      <c r="J18851" s="20">
        <v>1</v>
      </c>
      <c r="K18851" s="20" t="s">
        <v>1465</v>
      </c>
      <c r="L18851" t="s">
        <v>1466</v>
      </c>
      <c r="M18851" s="20">
        <v>0.25</v>
      </c>
      <c r="N18851" s="20">
        <v>0.25</v>
      </c>
      <c r="AE18851">
        <f t="shared" si="294"/>
        <v>2015</v>
      </c>
    </row>
    <row r="18852" spans="1:31" x14ac:dyDescent="0.25">
      <c r="A18852" s="7">
        <v>18849</v>
      </c>
      <c r="B18852" s="8">
        <v>42243</v>
      </c>
      <c r="C18852" t="s">
        <v>3</v>
      </c>
      <c r="D18852" t="s">
        <v>557</v>
      </c>
      <c r="E18852" t="s">
        <v>9</v>
      </c>
      <c r="F18852" t="s">
        <v>727</v>
      </c>
      <c r="G18852" t="s">
        <v>929</v>
      </c>
      <c r="H18852" s="136" t="s">
        <v>2654</v>
      </c>
      <c r="I18852" t="s">
        <v>1454</v>
      </c>
      <c r="J18852" s="20">
        <v>10</v>
      </c>
      <c r="K18852" s="20" t="s">
        <v>1465</v>
      </c>
      <c r="L18852" t="s">
        <v>1466</v>
      </c>
      <c r="M18852" s="20">
        <v>2.5</v>
      </c>
      <c r="N18852" s="20">
        <v>2.5</v>
      </c>
      <c r="AE18852">
        <f t="shared" si="294"/>
        <v>2015</v>
      </c>
    </row>
    <row r="18853" spans="1:31" x14ac:dyDescent="0.25">
      <c r="A18853" s="7">
        <v>18850</v>
      </c>
      <c r="B18853" s="8">
        <v>42244</v>
      </c>
      <c r="C18853" t="s">
        <v>3</v>
      </c>
      <c r="D18853" t="s">
        <v>163</v>
      </c>
      <c r="E18853" t="s">
        <v>9</v>
      </c>
      <c r="F18853" t="s">
        <v>286</v>
      </c>
      <c r="G18853" t="s">
        <v>732</v>
      </c>
      <c r="H18853" s="135" t="s">
        <v>2176</v>
      </c>
      <c r="I18853" t="s">
        <v>1454</v>
      </c>
      <c r="J18853" s="20">
        <v>26</v>
      </c>
      <c r="K18853" s="20" t="s">
        <v>9</v>
      </c>
      <c r="L18853" t="s">
        <v>1463</v>
      </c>
      <c r="M18853" s="20">
        <v>6.24</v>
      </c>
      <c r="N18853" s="20">
        <v>7.76</v>
      </c>
      <c r="AE18853">
        <f t="shared" si="294"/>
        <v>2015</v>
      </c>
    </row>
    <row r="18854" spans="1:31" x14ac:dyDescent="0.25">
      <c r="A18854" s="7">
        <v>18851</v>
      </c>
      <c r="B18854" s="8">
        <v>42245</v>
      </c>
      <c r="C18854" t="s">
        <v>3</v>
      </c>
      <c r="D18854" t="s">
        <v>577</v>
      </c>
      <c r="E18854" t="s">
        <v>9</v>
      </c>
      <c r="F18854" t="s">
        <v>908</v>
      </c>
      <c r="G18854" t="s">
        <v>648</v>
      </c>
      <c r="H18854" s="136" t="s">
        <v>1812</v>
      </c>
      <c r="I18854" t="s">
        <v>1454</v>
      </c>
      <c r="J18854" s="20">
        <v>10</v>
      </c>
      <c r="K18854" s="20" t="s">
        <v>1465</v>
      </c>
      <c r="L18854" t="s">
        <v>1466</v>
      </c>
      <c r="M18854" s="20">
        <v>2.5</v>
      </c>
      <c r="N18854" s="20">
        <v>2.5</v>
      </c>
      <c r="AE18854">
        <f t="shared" si="294"/>
        <v>2015</v>
      </c>
    </row>
    <row r="18855" spans="1:31" x14ac:dyDescent="0.25">
      <c r="A18855" s="7">
        <v>18852</v>
      </c>
      <c r="B18855" s="8">
        <v>42245</v>
      </c>
      <c r="C18855" t="s">
        <v>3</v>
      </c>
      <c r="D18855" t="s">
        <v>918</v>
      </c>
      <c r="E18855" t="s">
        <v>9</v>
      </c>
      <c r="F18855" t="s">
        <v>55</v>
      </c>
      <c r="G18855" t="s">
        <v>648</v>
      </c>
      <c r="H18855" s="135" t="s">
        <v>2418</v>
      </c>
      <c r="I18855" t="s">
        <v>1454</v>
      </c>
      <c r="J18855" s="20">
        <v>156</v>
      </c>
      <c r="K18855" s="20" t="s">
        <v>9</v>
      </c>
      <c r="L18855" t="s">
        <v>1464</v>
      </c>
      <c r="M18855" s="20">
        <v>34.32</v>
      </c>
      <c r="N18855" s="20">
        <v>44.68</v>
      </c>
      <c r="AE18855">
        <f t="shared" si="294"/>
        <v>2015</v>
      </c>
    </row>
    <row r="18856" spans="1:31" x14ac:dyDescent="0.25">
      <c r="A18856" s="7">
        <v>18853</v>
      </c>
      <c r="B18856" s="8">
        <v>42245</v>
      </c>
      <c r="C18856" t="s">
        <v>3</v>
      </c>
      <c r="D18856" t="s">
        <v>543</v>
      </c>
      <c r="E18856" t="s">
        <v>9</v>
      </c>
      <c r="F18856" t="s">
        <v>521</v>
      </c>
      <c r="G18856" t="s">
        <v>1170</v>
      </c>
      <c r="H18856" s="136" t="s">
        <v>3201</v>
      </c>
      <c r="I18856" t="s">
        <v>1454</v>
      </c>
      <c r="J18856" s="20">
        <v>16</v>
      </c>
      <c r="K18856" s="20" t="s">
        <v>9</v>
      </c>
      <c r="L18856" t="s">
        <v>1464</v>
      </c>
      <c r="M18856" s="20">
        <v>3.52</v>
      </c>
      <c r="N18856" s="20">
        <v>5.48</v>
      </c>
      <c r="AE18856">
        <f t="shared" si="294"/>
        <v>2015</v>
      </c>
    </row>
    <row r="18857" spans="1:31" x14ac:dyDescent="0.25">
      <c r="A18857" s="7">
        <v>18854</v>
      </c>
      <c r="B18857" s="8">
        <v>42245</v>
      </c>
      <c r="C18857" t="s">
        <v>3</v>
      </c>
      <c r="D18857" t="s">
        <v>521</v>
      </c>
      <c r="E18857" t="s">
        <v>9</v>
      </c>
      <c r="F18857" t="s">
        <v>543</v>
      </c>
      <c r="G18857" t="s">
        <v>895</v>
      </c>
      <c r="H18857" s="135" t="s">
        <v>2577</v>
      </c>
      <c r="I18857" t="s">
        <v>1454</v>
      </c>
      <c r="J18857" s="20">
        <v>25</v>
      </c>
      <c r="K18857" s="20" t="s">
        <v>3</v>
      </c>
      <c r="L18857" t="s">
        <v>1464</v>
      </c>
      <c r="M18857" s="20">
        <v>8</v>
      </c>
      <c r="N18857" s="20">
        <v>5.5</v>
      </c>
      <c r="AE18857">
        <f t="shared" si="294"/>
        <v>2015</v>
      </c>
    </row>
    <row r="18858" spans="1:31" x14ac:dyDescent="0.25">
      <c r="A18858" s="7">
        <v>18855</v>
      </c>
      <c r="B18858" s="8">
        <v>42246</v>
      </c>
      <c r="C18858" t="s">
        <v>3</v>
      </c>
      <c r="D18858" t="s">
        <v>543</v>
      </c>
      <c r="E18858" t="s">
        <v>9</v>
      </c>
      <c r="F18858" t="s">
        <v>45</v>
      </c>
      <c r="G18858" t="s">
        <v>569</v>
      </c>
      <c r="H18858" s="135" t="s">
        <v>2383</v>
      </c>
      <c r="I18858" t="s">
        <v>1454</v>
      </c>
      <c r="J18858" s="20">
        <v>22</v>
      </c>
      <c r="K18858" s="20" t="s">
        <v>9</v>
      </c>
      <c r="L18858" t="s">
        <v>1464</v>
      </c>
      <c r="M18858" s="20">
        <v>4.84</v>
      </c>
      <c r="N18858" s="20">
        <v>7.16</v>
      </c>
      <c r="AE18858">
        <f t="shared" si="294"/>
        <v>2015</v>
      </c>
    </row>
    <row r="18859" spans="1:31" x14ac:dyDescent="0.25">
      <c r="A18859" s="7">
        <v>18856</v>
      </c>
      <c r="B18859" s="8">
        <v>42246</v>
      </c>
      <c r="C18859" t="s">
        <v>3</v>
      </c>
      <c r="D18859" t="s">
        <v>543</v>
      </c>
      <c r="E18859" t="s">
        <v>9</v>
      </c>
      <c r="F18859" t="s">
        <v>521</v>
      </c>
      <c r="G18859" t="s">
        <v>1170</v>
      </c>
      <c r="H18859" s="135" t="s">
        <v>3255</v>
      </c>
      <c r="I18859" t="s">
        <v>1454</v>
      </c>
      <c r="J18859" s="20">
        <v>60</v>
      </c>
      <c r="K18859" s="20" t="s">
        <v>3</v>
      </c>
      <c r="L18859" t="s">
        <v>1464</v>
      </c>
      <c r="M18859" s="20">
        <v>17.8</v>
      </c>
      <c r="N18859" s="20">
        <v>13.2</v>
      </c>
      <c r="AE18859">
        <f t="shared" si="294"/>
        <v>2015</v>
      </c>
    </row>
    <row r="18860" spans="1:31" x14ac:dyDescent="0.25">
      <c r="A18860" s="7">
        <v>18857</v>
      </c>
      <c r="B18860" s="8">
        <v>42247</v>
      </c>
      <c r="C18860" t="s">
        <v>3</v>
      </c>
      <c r="D18860" t="s">
        <v>1203</v>
      </c>
      <c r="E18860" t="s">
        <v>9</v>
      </c>
      <c r="F18860" t="s">
        <v>1219</v>
      </c>
      <c r="G18860" t="s">
        <v>11</v>
      </c>
      <c r="H18860" s="135" t="s">
        <v>1579</v>
      </c>
      <c r="I18860" t="s">
        <v>1454</v>
      </c>
      <c r="J18860" s="20">
        <v>32</v>
      </c>
      <c r="K18860" s="20" t="s">
        <v>3</v>
      </c>
      <c r="L18860" t="s">
        <v>1464</v>
      </c>
      <c r="M18860" s="20">
        <v>9.9600000000000009</v>
      </c>
      <c r="N18860" s="20">
        <v>7.04</v>
      </c>
      <c r="AE18860">
        <f t="shared" si="294"/>
        <v>2015</v>
      </c>
    </row>
    <row r="18861" spans="1:31" x14ac:dyDescent="0.25">
      <c r="A18861" s="7">
        <v>18858</v>
      </c>
      <c r="B18861" s="8">
        <v>42251</v>
      </c>
      <c r="C18861" t="s">
        <v>3</v>
      </c>
      <c r="D18861" t="s">
        <v>914</v>
      </c>
      <c r="E18861" t="s">
        <v>9</v>
      </c>
      <c r="F18861" t="s">
        <v>810</v>
      </c>
      <c r="G18861" t="s">
        <v>1016</v>
      </c>
      <c r="H18861" s="135" t="s">
        <v>3268</v>
      </c>
      <c r="I18861" t="s">
        <v>1454</v>
      </c>
      <c r="J18861" s="20">
        <v>12</v>
      </c>
      <c r="K18861" s="20" t="s">
        <v>1465</v>
      </c>
      <c r="L18861" t="s">
        <v>1466</v>
      </c>
      <c r="M18861" s="20">
        <v>3</v>
      </c>
      <c r="N18861" s="20">
        <v>3</v>
      </c>
      <c r="AE18861">
        <f t="shared" si="294"/>
        <v>2015</v>
      </c>
    </row>
    <row r="18862" spans="1:31" x14ac:dyDescent="0.25">
      <c r="A18862" s="7">
        <v>18859</v>
      </c>
      <c r="B18862" s="8">
        <v>42251</v>
      </c>
      <c r="C18862" t="s">
        <v>3</v>
      </c>
      <c r="D18862" t="s">
        <v>655</v>
      </c>
      <c r="E18862" t="s">
        <v>9</v>
      </c>
      <c r="F18862" t="s">
        <v>787</v>
      </c>
      <c r="G18862" t="s">
        <v>929</v>
      </c>
      <c r="H18862" s="9" t="s">
        <v>3303</v>
      </c>
      <c r="I18862" t="s">
        <v>1455</v>
      </c>
      <c r="J18862" s="20">
        <v>25</v>
      </c>
      <c r="K18862" s="20" t="s">
        <v>9</v>
      </c>
      <c r="L18862" t="s">
        <v>1463</v>
      </c>
      <c r="M18862" s="20">
        <v>3</v>
      </c>
      <c r="N18862" s="20">
        <v>3.75</v>
      </c>
      <c r="AE18862">
        <f t="shared" si="294"/>
        <v>2015</v>
      </c>
    </row>
    <row r="18863" spans="1:31" x14ac:dyDescent="0.25">
      <c r="A18863" s="7">
        <v>18860</v>
      </c>
      <c r="B18863" s="8">
        <v>42253</v>
      </c>
      <c r="C18863" t="s">
        <v>3</v>
      </c>
      <c r="D18863" t="s">
        <v>856</v>
      </c>
      <c r="E18863" t="s">
        <v>9</v>
      </c>
      <c r="F18863" t="s">
        <v>1166</v>
      </c>
      <c r="G18863" t="s">
        <v>14</v>
      </c>
      <c r="H18863" s="135" t="s">
        <v>1501</v>
      </c>
      <c r="I18863" t="s">
        <v>1454</v>
      </c>
      <c r="J18863" s="20">
        <v>73</v>
      </c>
      <c r="K18863" s="20" t="s">
        <v>3</v>
      </c>
      <c r="L18863" t="s">
        <v>1464</v>
      </c>
      <c r="M18863" s="20">
        <v>21.44</v>
      </c>
      <c r="N18863" s="20">
        <v>16.059999999999999</v>
      </c>
      <c r="AE18863">
        <f t="shared" si="294"/>
        <v>2015</v>
      </c>
    </row>
    <row r="18864" spans="1:31" x14ac:dyDescent="0.25">
      <c r="A18864" s="7">
        <v>18861</v>
      </c>
      <c r="B18864" s="8">
        <v>42253</v>
      </c>
      <c r="C18864" t="s">
        <v>3</v>
      </c>
      <c r="D18864" t="s">
        <v>856</v>
      </c>
      <c r="E18864" t="s">
        <v>9</v>
      </c>
      <c r="F18864" t="s">
        <v>1219</v>
      </c>
      <c r="G18864" t="s">
        <v>14</v>
      </c>
      <c r="H18864" s="135" t="s">
        <v>1507</v>
      </c>
      <c r="I18864" t="s">
        <v>1454</v>
      </c>
      <c r="J18864" s="20">
        <v>26</v>
      </c>
      <c r="K18864" s="20" t="s">
        <v>3</v>
      </c>
      <c r="L18864" t="s">
        <v>1464</v>
      </c>
      <c r="M18864" s="20">
        <v>8.2800000000000011</v>
      </c>
      <c r="N18864" s="20">
        <v>5.72</v>
      </c>
      <c r="AE18864">
        <f t="shared" si="294"/>
        <v>2015</v>
      </c>
    </row>
    <row r="18865" spans="1:31" x14ac:dyDescent="0.25">
      <c r="A18865" s="7">
        <v>18862</v>
      </c>
      <c r="B18865" s="8">
        <v>42254</v>
      </c>
      <c r="C18865" t="s">
        <v>3</v>
      </c>
      <c r="D18865" t="s">
        <v>1172</v>
      </c>
      <c r="E18865" t="s">
        <v>9</v>
      </c>
      <c r="F18865" t="s">
        <v>918</v>
      </c>
      <c r="G18865" t="s">
        <v>1170</v>
      </c>
      <c r="H18865" s="135" t="s">
        <v>3196</v>
      </c>
      <c r="I18865" t="s">
        <v>1454</v>
      </c>
      <c r="J18865" s="20">
        <v>40</v>
      </c>
      <c r="K18865" s="20" t="s">
        <v>9</v>
      </c>
      <c r="L18865" t="s">
        <v>1463</v>
      </c>
      <c r="M18865" s="20">
        <v>9.6</v>
      </c>
      <c r="N18865" s="20">
        <v>11.4</v>
      </c>
      <c r="AE18865">
        <f t="shared" si="294"/>
        <v>2015</v>
      </c>
    </row>
    <row r="18866" spans="1:31" x14ac:dyDescent="0.25">
      <c r="A18866" s="7">
        <v>18863</v>
      </c>
      <c r="B18866" s="8">
        <v>42254</v>
      </c>
      <c r="C18866" t="s">
        <v>3</v>
      </c>
      <c r="D18866" t="s">
        <v>787</v>
      </c>
      <c r="E18866" t="s">
        <v>9</v>
      </c>
      <c r="F18866" t="s">
        <v>791</v>
      </c>
      <c r="G18866" t="s">
        <v>1170</v>
      </c>
      <c r="H18866" s="135" t="s">
        <v>3304</v>
      </c>
      <c r="I18866" t="s">
        <v>1455</v>
      </c>
      <c r="J18866" s="20">
        <v>15</v>
      </c>
      <c r="K18866" s="20" t="s">
        <v>9</v>
      </c>
      <c r="L18866" t="s">
        <v>1464</v>
      </c>
      <c r="M18866" s="20">
        <v>1.65</v>
      </c>
      <c r="N18866" s="20">
        <v>2.6</v>
      </c>
      <c r="AE18866">
        <f t="shared" si="294"/>
        <v>2015</v>
      </c>
    </row>
    <row r="18867" spans="1:31" x14ac:dyDescent="0.25">
      <c r="A18867" s="7">
        <v>18864</v>
      </c>
      <c r="B18867" s="8">
        <v>42258</v>
      </c>
      <c r="C18867" t="s">
        <v>3</v>
      </c>
      <c r="D18867" t="s">
        <v>1236</v>
      </c>
      <c r="E18867" t="s">
        <v>9</v>
      </c>
      <c r="F18867" t="s">
        <v>1114</v>
      </c>
      <c r="G18867" t="s">
        <v>569</v>
      </c>
      <c r="H18867" s="135" t="s">
        <v>2306</v>
      </c>
      <c r="I18867" t="s">
        <v>1454</v>
      </c>
      <c r="J18867" s="20">
        <v>21</v>
      </c>
      <c r="K18867" s="20" t="s">
        <v>9</v>
      </c>
      <c r="L18867" t="s">
        <v>1463</v>
      </c>
      <c r="M18867" s="20">
        <v>5.04</v>
      </c>
      <c r="N18867" s="20">
        <v>6.46</v>
      </c>
      <c r="AE18867">
        <f t="shared" si="294"/>
        <v>2015</v>
      </c>
    </row>
    <row r="18868" spans="1:31" x14ac:dyDescent="0.25">
      <c r="A18868" s="7">
        <v>18865</v>
      </c>
      <c r="B18868" s="8">
        <v>42258</v>
      </c>
      <c r="C18868" t="s">
        <v>3</v>
      </c>
      <c r="D18868" t="s">
        <v>1236</v>
      </c>
      <c r="E18868" t="s">
        <v>9</v>
      </c>
      <c r="F18868" t="s">
        <v>1114</v>
      </c>
      <c r="G18868" t="s">
        <v>569</v>
      </c>
      <c r="H18868" s="135" t="s">
        <v>2133</v>
      </c>
      <c r="I18868" t="s">
        <v>1454</v>
      </c>
      <c r="J18868" s="20">
        <v>10</v>
      </c>
      <c r="K18868" s="20" t="s">
        <v>3</v>
      </c>
      <c r="L18868" t="s">
        <v>1464</v>
      </c>
      <c r="M18868" s="20">
        <v>3.8</v>
      </c>
      <c r="N18868" s="20">
        <v>2.2000000000000002</v>
      </c>
      <c r="AE18868">
        <f t="shared" si="294"/>
        <v>2015</v>
      </c>
    </row>
    <row r="18869" spans="1:31" x14ac:dyDescent="0.25">
      <c r="A18869" s="7">
        <v>18866</v>
      </c>
      <c r="B18869" s="8">
        <v>42262</v>
      </c>
      <c r="C18869" t="s">
        <v>3</v>
      </c>
      <c r="D18869" t="s">
        <v>1207</v>
      </c>
      <c r="E18869" t="s">
        <v>9</v>
      </c>
      <c r="F18869" t="s">
        <v>1194</v>
      </c>
      <c r="G18869" t="s">
        <v>732</v>
      </c>
      <c r="H18869" s="135" t="s">
        <v>1496</v>
      </c>
      <c r="I18869" t="s">
        <v>1454</v>
      </c>
      <c r="J18869" s="20">
        <v>21</v>
      </c>
      <c r="K18869" s="20" t="s">
        <v>1465</v>
      </c>
      <c r="L18869" t="s">
        <v>1466</v>
      </c>
      <c r="M18869" s="20">
        <v>5.25</v>
      </c>
      <c r="N18869" s="20">
        <v>5.25</v>
      </c>
      <c r="AE18869">
        <f t="shared" si="294"/>
        <v>2015</v>
      </c>
    </row>
    <row r="18870" spans="1:31" x14ac:dyDescent="0.25">
      <c r="A18870" s="7">
        <v>18867</v>
      </c>
      <c r="B18870" s="8">
        <v>42263</v>
      </c>
      <c r="C18870" t="s">
        <v>3</v>
      </c>
      <c r="D18870" t="s">
        <v>557</v>
      </c>
      <c r="E18870" t="s">
        <v>9</v>
      </c>
      <c r="F18870" t="s">
        <v>727</v>
      </c>
      <c r="G18870" t="s">
        <v>377</v>
      </c>
      <c r="H18870" s="135" t="s">
        <v>1596</v>
      </c>
      <c r="I18870" t="s">
        <v>1454</v>
      </c>
      <c r="J18870" s="20">
        <v>13</v>
      </c>
      <c r="K18870" s="20" t="s">
        <v>3</v>
      </c>
      <c r="L18870" t="s">
        <v>1463</v>
      </c>
      <c r="M18870" s="20">
        <v>4.38</v>
      </c>
      <c r="N18870" s="20">
        <v>3.12</v>
      </c>
      <c r="AE18870">
        <f t="shared" si="294"/>
        <v>2015</v>
      </c>
    </row>
    <row r="18871" spans="1:31" x14ac:dyDescent="0.25">
      <c r="A18871" s="7">
        <v>18868</v>
      </c>
      <c r="B18871" s="8">
        <v>42265</v>
      </c>
      <c r="C18871" t="s">
        <v>3</v>
      </c>
      <c r="D18871" t="s">
        <v>276</v>
      </c>
      <c r="E18871" t="s">
        <v>9</v>
      </c>
      <c r="F18871" t="s">
        <v>45</v>
      </c>
      <c r="G18871" t="s">
        <v>732</v>
      </c>
      <c r="H18871" s="135" t="s">
        <v>2160</v>
      </c>
      <c r="I18871" t="s">
        <v>1454</v>
      </c>
      <c r="J18871" s="20">
        <v>10</v>
      </c>
      <c r="K18871" s="20" t="s">
        <v>3</v>
      </c>
      <c r="L18871" t="s">
        <v>1463</v>
      </c>
      <c r="M18871" s="20">
        <v>3.6</v>
      </c>
      <c r="N18871" s="20">
        <v>2.4</v>
      </c>
      <c r="AE18871">
        <f t="shared" si="294"/>
        <v>2015</v>
      </c>
    </row>
    <row r="18872" spans="1:31" x14ac:dyDescent="0.25">
      <c r="A18872" s="7">
        <v>18869</v>
      </c>
      <c r="B18872" s="8">
        <v>42265</v>
      </c>
      <c r="C18872" t="s">
        <v>3</v>
      </c>
      <c r="D18872" t="s">
        <v>276</v>
      </c>
      <c r="E18872" t="s">
        <v>9</v>
      </c>
      <c r="F18872" t="s">
        <v>1167</v>
      </c>
      <c r="G18872" t="s">
        <v>929</v>
      </c>
      <c r="H18872" s="9" t="s">
        <v>3305</v>
      </c>
      <c r="I18872" t="s">
        <v>1454</v>
      </c>
      <c r="J18872" s="20">
        <v>20</v>
      </c>
      <c r="K18872" s="20" t="s">
        <v>3</v>
      </c>
      <c r="L18872" t="s">
        <v>1464</v>
      </c>
      <c r="M18872" s="20">
        <v>6.6</v>
      </c>
      <c r="N18872" s="20">
        <v>4.4000000000000004</v>
      </c>
      <c r="AE18872">
        <f t="shared" si="294"/>
        <v>2015</v>
      </c>
    </row>
    <row r="18873" spans="1:31" x14ac:dyDescent="0.25">
      <c r="A18873" s="7">
        <v>18870</v>
      </c>
      <c r="B18873" s="8">
        <v>42265</v>
      </c>
      <c r="C18873" t="s">
        <v>3</v>
      </c>
      <c r="D18873" t="s">
        <v>557</v>
      </c>
      <c r="E18873" t="s">
        <v>9</v>
      </c>
      <c r="F18873" t="s">
        <v>727</v>
      </c>
      <c r="G18873" t="s">
        <v>929</v>
      </c>
      <c r="H18873" s="135" t="s">
        <v>2698</v>
      </c>
      <c r="I18873" t="s">
        <v>1454</v>
      </c>
      <c r="J18873" s="20">
        <v>14</v>
      </c>
      <c r="K18873" s="20" t="s">
        <v>3</v>
      </c>
      <c r="L18873" t="s">
        <v>1464</v>
      </c>
      <c r="M18873" s="20">
        <v>4.92</v>
      </c>
      <c r="N18873" s="20">
        <v>3.08</v>
      </c>
      <c r="AE18873">
        <f t="shared" si="294"/>
        <v>2015</v>
      </c>
    </row>
    <row r="18874" spans="1:31" x14ac:dyDescent="0.25">
      <c r="A18874" s="7">
        <v>18871</v>
      </c>
      <c r="B18874" s="8">
        <v>42266</v>
      </c>
      <c r="C18874" t="s">
        <v>3</v>
      </c>
      <c r="D18874" t="s">
        <v>1237</v>
      </c>
      <c r="E18874" t="s">
        <v>9</v>
      </c>
      <c r="F18874" t="s">
        <v>923</v>
      </c>
      <c r="G18874" t="s">
        <v>648</v>
      </c>
      <c r="H18874" s="135" t="s">
        <v>3306</v>
      </c>
      <c r="I18874" t="s">
        <v>1455</v>
      </c>
      <c r="J18874" s="20">
        <v>24</v>
      </c>
      <c r="K18874" s="20" t="s">
        <v>3</v>
      </c>
      <c r="L18874" t="s">
        <v>1464</v>
      </c>
      <c r="M18874" s="20">
        <v>3.86</v>
      </c>
      <c r="N18874" s="20">
        <v>2.64</v>
      </c>
      <c r="AE18874">
        <f t="shared" si="294"/>
        <v>2015</v>
      </c>
    </row>
    <row r="18875" spans="1:31" x14ac:dyDescent="0.25">
      <c r="A18875" s="7">
        <v>18872</v>
      </c>
      <c r="B18875" s="8">
        <v>42268</v>
      </c>
      <c r="C18875" t="s">
        <v>3</v>
      </c>
      <c r="D18875" t="s">
        <v>1083</v>
      </c>
      <c r="E18875" t="s">
        <v>9</v>
      </c>
      <c r="F18875" t="s">
        <v>1021</v>
      </c>
      <c r="G18875" t="s">
        <v>648</v>
      </c>
      <c r="H18875" s="136" t="s">
        <v>3307</v>
      </c>
      <c r="I18875" t="s">
        <v>1454</v>
      </c>
      <c r="J18875" s="20">
        <v>20</v>
      </c>
      <c r="K18875" s="20" t="s">
        <v>9</v>
      </c>
      <c r="L18875" t="s">
        <v>1464</v>
      </c>
      <c r="M18875" s="20">
        <v>4.4000000000000004</v>
      </c>
      <c r="N18875" s="20">
        <v>6.6</v>
      </c>
      <c r="AE18875">
        <f t="shared" si="294"/>
        <v>2015</v>
      </c>
    </row>
    <row r="18876" spans="1:31" x14ac:dyDescent="0.25">
      <c r="A18876" s="7">
        <v>18873</v>
      </c>
      <c r="B18876" s="8">
        <v>42270</v>
      </c>
      <c r="C18876" t="s">
        <v>3</v>
      </c>
      <c r="D18876" t="s">
        <v>1199</v>
      </c>
      <c r="E18876" t="s">
        <v>9</v>
      </c>
      <c r="F18876" t="s">
        <v>1064</v>
      </c>
      <c r="G18876" t="s">
        <v>929</v>
      </c>
      <c r="H18876" s="135" t="s">
        <v>3126</v>
      </c>
      <c r="I18876" t="s">
        <v>1454</v>
      </c>
      <c r="J18876" s="20">
        <v>40</v>
      </c>
      <c r="K18876" s="20" t="s">
        <v>9</v>
      </c>
      <c r="L18876" t="s">
        <v>1464</v>
      </c>
      <c r="M18876" s="20">
        <v>8.8000000000000007</v>
      </c>
      <c r="N18876" s="20">
        <v>12.2</v>
      </c>
      <c r="AE18876">
        <f t="shared" si="294"/>
        <v>2015</v>
      </c>
    </row>
    <row r="18877" spans="1:31" x14ac:dyDescent="0.25">
      <c r="A18877" s="7">
        <v>18874</v>
      </c>
      <c r="B18877" s="8">
        <v>42270</v>
      </c>
      <c r="C18877" t="s">
        <v>3</v>
      </c>
      <c r="D18877" t="s">
        <v>543</v>
      </c>
      <c r="E18877" t="s">
        <v>9</v>
      </c>
      <c r="F18877" t="s">
        <v>427</v>
      </c>
      <c r="G18877" t="s">
        <v>1170</v>
      </c>
      <c r="H18877" s="135" t="s">
        <v>3203</v>
      </c>
      <c r="I18877" t="s">
        <v>1454</v>
      </c>
      <c r="J18877" s="20">
        <v>15</v>
      </c>
      <c r="K18877" s="20" t="s">
        <v>1465</v>
      </c>
      <c r="L18877" t="s">
        <v>1466</v>
      </c>
      <c r="M18877" s="20">
        <v>3.75</v>
      </c>
      <c r="N18877" s="20">
        <v>3.75</v>
      </c>
      <c r="AE18877">
        <f t="shared" si="294"/>
        <v>2015</v>
      </c>
    </row>
    <row r="18878" spans="1:31" x14ac:dyDescent="0.25">
      <c r="A18878" s="7">
        <v>18875</v>
      </c>
      <c r="B18878" s="8">
        <v>42271</v>
      </c>
      <c r="C18878" t="s">
        <v>3</v>
      </c>
      <c r="D18878" t="s">
        <v>543</v>
      </c>
      <c r="E18878" t="s">
        <v>9</v>
      </c>
      <c r="F18878" t="s">
        <v>233</v>
      </c>
      <c r="G18878" t="s">
        <v>929</v>
      </c>
      <c r="H18878" s="135" t="s">
        <v>1496</v>
      </c>
      <c r="I18878" t="s">
        <v>1454</v>
      </c>
      <c r="J18878" s="20">
        <v>12</v>
      </c>
      <c r="K18878" s="20" t="s">
        <v>1465</v>
      </c>
      <c r="L18878" t="s">
        <v>1466</v>
      </c>
      <c r="M18878" s="20">
        <v>3</v>
      </c>
      <c r="N18878" s="20">
        <v>3</v>
      </c>
      <c r="AE18878">
        <f t="shared" si="294"/>
        <v>2015</v>
      </c>
    </row>
    <row r="18879" spans="1:31" x14ac:dyDescent="0.25">
      <c r="A18879" s="7">
        <v>18876</v>
      </c>
      <c r="B18879" s="8">
        <v>42272</v>
      </c>
      <c r="C18879" t="s">
        <v>3</v>
      </c>
      <c r="D18879" t="s">
        <v>1247</v>
      </c>
      <c r="E18879" t="s">
        <v>9</v>
      </c>
      <c r="F18879" t="s">
        <v>1107</v>
      </c>
      <c r="G18879" t="s">
        <v>648</v>
      </c>
      <c r="H18879" s="135" t="s">
        <v>1877</v>
      </c>
      <c r="I18879" t="s">
        <v>1458</v>
      </c>
      <c r="J18879" s="20">
        <v>6</v>
      </c>
      <c r="K18879" s="20" t="s">
        <v>1465</v>
      </c>
      <c r="L18879" t="s">
        <v>1466</v>
      </c>
      <c r="M18879" s="20">
        <v>30</v>
      </c>
      <c r="N18879" s="20">
        <v>10</v>
      </c>
      <c r="AE18879">
        <f t="shared" si="294"/>
        <v>2015</v>
      </c>
    </row>
    <row r="18880" spans="1:31" x14ac:dyDescent="0.25">
      <c r="A18880" s="7">
        <v>18877</v>
      </c>
      <c r="B18880" s="8">
        <v>42273</v>
      </c>
      <c r="C18880" t="s">
        <v>3</v>
      </c>
      <c r="D18880" t="s">
        <v>1215</v>
      </c>
      <c r="E18880" t="s">
        <v>9</v>
      </c>
      <c r="F18880" t="s">
        <v>787</v>
      </c>
      <c r="G18880" t="s">
        <v>861</v>
      </c>
      <c r="H18880" s="135" t="s">
        <v>1496</v>
      </c>
      <c r="I18880" t="s">
        <v>1455</v>
      </c>
      <c r="J18880" s="20">
        <v>39</v>
      </c>
      <c r="K18880" s="20" t="s">
        <v>3</v>
      </c>
      <c r="L18880" t="s">
        <v>1464</v>
      </c>
      <c r="M18880" s="20">
        <v>5.96</v>
      </c>
      <c r="N18880" s="20">
        <v>4.29</v>
      </c>
      <c r="AE18880">
        <f t="shared" si="294"/>
        <v>2015</v>
      </c>
    </row>
    <row r="18881" spans="1:31" x14ac:dyDescent="0.25">
      <c r="A18881" s="7">
        <v>18878</v>
      </c>
      <c r="B18881" s="8">
        <v>42273</v>
      </c>
      <c r="C18881" t="s">
        <v>3</v>
      </c>
      <c r="D18881" t="s">
        <v>557</v>
      </c>
      <c r="E18881" t="s">
        <v>9</v>
      </c>
      <c r="F18881" t="s">
        <v>727</v>
      </c>
      <c r="G18881" t="s">
        <v>929</v>
      </c>
      <c r="H18881" s="9" t="s">
        <v>2652</v>
      </c>
      <c r="I18881" t="s">
        <v>1454</v>
      </c>
      <c r="J18881" s="20">
        <v>9</v>
      </c>
      <c r="K18881" s="20" t="s">
        <v>3</v>
      </c>
      <c r="L18881" t="s">
        <v>1464</v>
      </c>
      <c r="M18881" s="20">
        <v>3.52</v>
      </c>
      <c r="N18881" s="20">
        <v>1.98</v>
      </c>
      <c r="AE18881">
        <f t="shared" si="294"/>
        <v>2015</v>
      </c>
    </row>
    <row r="18882" spans="1:31" x14ac:dyDescent="0.25">
      <c r="A18882" s="7">
        <v>18879</v>
      </c>
      <c r="B18882" s="8">
        <v>42273</v>
      </c>
      <c r="C18882" t="s">
        <v>3</v>
      </c>
      <c r="D18882" t="s">
        <v>787</v>
      </c>
      <c r="E18882" t="s">
        <v>9</v>
      </c>
      <c r="F18882" t="s">
        <v>791</v>
      </c>
      <c r="G18882" t="s">
        <v>1170</v>
      </c>
      <c r="H18882" s="135" t="s">
        <v>1496</v>
      </c>
      <c r="I18882" t="s">
        <v>1455</v>
      </c>
      <c r="J18882" s="20">
        <v>15</v>
      </c>
      <c r="K18882" s="20" t="s">
        <v>1465</v>
      </c>
      <c r="L18882" t="s">
        <v>1466</v>
      </c>
      <c r="M18882" s="20">
        <v>1.875</v>
      </c>
      <c r="N18882" s="20">
        <v>1.875</v>
      </c>
      <c r="AE18882">
        <f t="shared" si="294"/>
        <v>2015</v>
      </c>
    </row>
    <row r="18883" spans="1:31" x14ac:dyDescent="0.25">
      <c r="A18883" s="7">
        <v>18880</v>
      </c>
      <c r="B18883" s="8">
        <v>42274</v>
      </c>
      <c r="C18883" t="s">
        <v>3</v>
      </c>
      <c r="D18883" t="s">
        <v>1096</v>
      </c>
      <c r="E18883" t="s">
        <v>9</v>
      </c>
      <c r="F18883" t="s">
        <v>733</v>
      </c>
      <c r="G18883" t="s">
        <v>1016</v>
      </c>
      <c r="H18883" s="9" t="s">
        <v>3017</v>
      </c>
      <c r="I18883" t="s">
        <v>1454</v>
      </c>
      <c r="J18883" s="20">
        <v>21</v>
      </c>
      <c r="K18883" s="20" t="s">
        <v>3</v>
      </c>
      <c r="L18883" t="s">
        <v>1464</v>
      </c>
      <c r="M18883" s="20">
        <v>6.88</v>
      </c>
      <c r="N18883" s="20">
        <v>4.62</v>
      </c>
      <c r="AE18883">
        <f t="shared" si="294"/>
        <v>2015</v>
      </c>
    </row>
    <row r="18884" spans="1:31" x14ac:dyDescent="0.25">
      <c r="A18884" s="7">
        <v>18881</v>
      </c>
      <c r="B18884" s="8">
        <v>42276</v>
      </c>
      <c r="C18884" t="s">
        <v>3</v>
      </c>
      <c r="D18884" t="s">
        <v>1008</v>
      </c>
      <c r="E18884" t="s">
        <v>9</v>
      </c>
      <c r="F18884" t="s">
        <v>183</v>
      </c>
      <c r="G18884" t="s">
        <v>1170</v>
      </c>
      <c r="H18884" s="135" t="s">
        <v>3238</v>
      </c>
      <c r="I18884" t="s">
        <v>1456</v>
      </c>
      <c r="J18884" s="20">
        <v>75</v>
      </c>
      <c r="K18884" s="20" t="s">
        <v>9</v>
      </c>
      <c r="L18884" t="s">
        <v>1464</v>
      </c>
      <c r="M18884" s="20">
        <v>16.5</v>
      </c>
      <c r="N18884" s="20">
        <v>22</v>
      </c>
      <c r="O18884" t="s">
        <v>9</v>
      </c>
      <c r="P18884" s="13" t="s">
        <v>427</v>
      </c>
      <c r="Q18884" t="s">
        <v>9</v>
      </c>
      <c r="R18884" t="s">
        <v>734</v>
      </c>
      <c r="S18884" t="s">
        <v>9</v>
      </c>
      <c r="T18884" t="s">
        <v>19</v>
      </c>
      <c r="U18884" t="s">
        <v>3</v>
      </c>
      <c r="V18884" t="s">
        <v>265</v>
      </c>
      <c r="W18884" t="s">
        <v>3</v>
      </c>
      <c r="X18884" t="s">
        <v>107</v>
      </c>
      <c r="Y18884" t="s">
        <v>3</v>
      </c>
      <c r="Z18884" t="s">
        <v>918</v>
      </c>
      <c r="AA18884" t="s">
        <v>1465</v>
      </c>
      <c r="AC18884" t="s">
        <v>1465</v>
      </c>
      <c r="AE18884">
        <f t="shared" ref="AE18884:AE18947" si="295">YEAR(B18884)</f>
        <v>2015</v>
      </c>
    </row>
    <row r="18885" spans="1:31" x14ac:dyDescent="0.25">
      <c r="A18885" s="7">
        <v>18882</v>
      </c>
      <c r="B18885" s="8">
        <v>42278</v>
      </c>
      <c r="C18885" t="s">
        <v>3</v>
      </c>
      <c r="D18885" t="s">
        <v>1215</v>
      </c>
      <c r="E18885" t="s">
        <v>9</v>
      </c>
      <c r="F18885" t="s">
        <v>733</v>
      </c>
      <c r="G18885" t="s">
        <v>1016</v>
      </c>
      <c r="H18885" s="9" t="s">
        <v>2870</v>
      </c>
      <c r="I18885" t="s">
        <v>1454</v>
      </c>
      <c r="J18885" s="20">
        <v>35</v>
      </c>
      <c r="K18885" s="20" t="s">
        <v>3</v>
      </c>
      <c r="L18885" t="s">
        <v>1464</v>
      </c>
      <c r="M18885" s="20">
        <v>10.8</v>
      </c>
      <c r="N18885" s="20">
        <v>7.7</v>
      </c>
      <c r="AE18885">
        <f t="shared" si="295"/>
        <v>2015</v>
      </c>
    </row>
    <row r="18886" spans="1:31" x14ac:dyDescent="0.25">
      <c r="A18886" s="7">
        <v>18883</v>
      </c>
      <c r="B18886" s="8">
        <v>42280</v>
      </c>
      <c r="C18886" t="s">
        <v>3</v>
      </c>
      <c r="D18886" t="s">
        <v>1096</v>
      </c>
      <c r="E18886" t="s">
        <v>9</v>
      </c>
      <c r="F18886" t="s">
        <v>904</v>
      </c>
      <c r="G18886" t="s">
        <v>714</v>
      </c>
      <c r="H18886" s="135" t="s">
        <v>2004</v>
      </c>
      <c r="I18886" t="s">
        <v>1456</v>
      </c>
      <c r="J18886" s="20">
        <v>10</v>
      </c>
      <c r="K18886" s="20" t="s">
        <v>9</v>
      </c>
      <c r="L18886" t="s">
        <v>1464</v>
      </c>
      <c r="M18886" s="20">
        <v>2.2000000000000002</v>
      </c>
      <c r="N18886" s="20">
        <v>3.8</v>
      </c>
      <c r="O18886" t="s">
        <v>3</v>
      </c>
      <c r="P18886" s="13" t="s">
        <v>1143</v>
      </c>
      <c r="Q18886" t="s">
        <v>9</v>
      </c>
      <c r="R18886" t="s">
        <v>687</v>
      </c>
      <c r="S18886" t="s">
        <v>1465</v>
      </c>
      <c r="U18886" t="s">
        <v>1465</v>
      </c>
      <c r="W18886" t="s">
        <v>1465</v>
      </c>
      <c r="Y18886" t="s">
        <v>1465</v>
      </c>
      <c r="AA18886" t="s">
        <v>1465</v>
      </c>
      <c r="AC18886" t="s">
        <v>1465</v>
      </c>
      <c r="AE18886">
        <f t="shared" si="295"/>
        <v>2015</v>
      </c>
    </row>
    <row r="18887" spans="1:31" x14ac:dyDescent="0.25">
      <c r="A18887" s="7">
        <v>18884</v>
      </c>
      <c r="B18887" s="8">
        <v>42280</v>
      </c>
      <c r="C18887" t="s">
        <v>3</v>
      </c>
      <c r="D18887" t="s">
        <v>543</v>
      </c>
      <c r="E18887" t="s">
        <v>9</v>
      </c>
      <c r="F18887" t="s">
        <v>427</v>
      </c>
      <c r="G18887" t="s">
        <v>1170</v>
      </c>
      <c r="H18887" s="135" t="s">
        <v>3255</v>
      </c>
      <c r="I18887" t="s">
        <v>1454</v>
      </c>
      <c r="J18887" s="20">
        <v>44</v>
      </c>
      <c r="K18887" s="20" t="s">
        <v>9</v>
      </c>
      <c r="L18887" t="s">
        <v>1464</v>
      </c>
      <c r="M18887" s="20">
        <v>9.68</v>
      </c>
      <c r="N18887" s="20">
        <v>13.32</v>
      </c>
      <c r="AE18887">
        <f t="shared" si="295"/>
        <v>2015</v>
      </c>
    </row>
    <row r="18888" spans="1:31" x14ac:dyDescent="0.25">
      <c r="A18888" s="7">
        <v>18885</v>
      </c>
      <c r="B18888" s="8">
        <v>42281</v>
      </c>
      <c r="C18888" t="s">
        <v>3</v>
      </c>
      <c r="D18888" t="s">
        <v>877</v>
      </c>
      <c r="E18888" t="s">
        <v>9</v>
      </c>
      <c r="F18888" t="s">
        <v>828</v>
      </c>
      <c r="G18888" t="s">
        <v>714</v>
      </c>
      <c r="H18888" s="135" t="s">
        <v>2151</v>
      </c>
      <c r="I18888" t="s">
        <v>1454</v>
      </c>
      <c r="J18888" s="20">
        <v>33</v>
      </c>
      <c r="K18888" s="20" t="s">
        <v>3</v>
      </c>
      <c r="L18888" t="s">
        <v>1463</v>
      </c>
      <c r="M18888" s="20">
        <v>9.58</v>
      </c>
      <c r="N18888" s="20">
        <v>7.92</v>
      </c>
      <c r="AE18888">
        <f t="shared" si="295"/>
        <v>2015</v>
      </c>
    </row>
    <row r="18889" spans="1:31" x14ac:dyDescent="0.25">
      <c r="A18889" s="7">
        <v>18886</v>
      </c>
      <c r="B18889" s="8">
        <v>42282</v>
      </c>
      <c r="C18889" t="s">
        <v>3</v>
      </c>
      <c r="D18889" t="s">
        <v>1236</v>
      </c>
      <c r="E18889" t="s">
        <v>9</v>
      </c>
      <c r="F18889" t="s">
        <v>1194</v>
      </c>
      <c r="G18889" t="s">
        <v>732</v>
      </c>
      <c r="H18889" s="135" t="s">
        <v>2307</v>
      </c>
      <c r="I18889" t="s">
        <v>1454</v>
      </c>
      <c r="J18889" s="20">
        <v>12</v>
      </c>
      <c r="K18889" s="20" t="s">
        <v>3</v>
      </c>
      <c r="L18889" t="s">
        <v>1463</v>
      </c>
      <c r="M18889" s="20">
        <v>4.12</v>
      </c>
      <c r="N18889" s="20">
        <v>2.88</v>
      </c>
      <c r="AE18889">
        <f t="shared" si="295"/>
        <v>2015</v>
      </c>
    </row>
    <row r="18890" spans="1:31" x14ac:dyDescent="0.25">
      <c r="A18890" s="7">
        <v>18887</v>
      </c>
      <c r="B18890" s="8">
        <v>42282</v>
      </c>
      <c r="C18890" t="s">
        <v>3</v>
      </c>
      <c r="D18890" t="s">
        <v>1236</v>
      </c>
      <c r="E18890" t="s">
        <v>9</v>
      </c>
      <c r="F18890" t="s">
        <v>1114</v>
      </c>
      <c r="G18890" t="s">
        <v>732</v>
      </c>
      <c r="H18890" s="135" t="s">
        <v>2161</v>
      </c>
      <c r="I18890" t="s">
        <v>1454</v>
      </c>
      <c r="J18890" s="20">
        <v>20</v>
      </c>
      <c r="K18890" s="20" t="s">
        <v>3</v>
      </c>
      <c r="L18890" t="s">
        <v>1463</v>
      </c>
      <c r="M18890" s="20">
        <v>6.2</v>
      </c>
      <c r="N18890" s="20">
        <v>4.8</v>
      </c>
      <c r="AE18890">
        <f t="shared" si="295"/>
        <v>2015</v>
      </c>
    </row>
    <row r="18891" spans="1:31" x14ac:dyDescent="0.25">
      <c r="A18891" s="7">
        <v>18888</v>
      </c>
      <c r="B18891" s="8">
        <v>42282</v>
      </c>
      <c r="C18891" t="s">
        <v>3</v>
      </c>
      <c r="D18891" t="s">
        <v>1236</v>
      </c>
      <c r="E18891" t="s">
        <v>9</v>
      </c>
      <c r="F18891" t="s">
        <v>1114</v>
      </c>
      <c r="G18891" t="s">
        <v>714</v>
      </c>
      <c r="H18891" s="135" t="s">
        <v>2004</v>
      </c>
      <c r="I18891" t="s">
        <v>1454</v>
      </c>
      <c r="J18891" s="20">
        <v>20</v>
      </c>
      <c r="K18891" s="20" t="s">
        <v>1465</v>
      </c>
      <c r="L18891" t="s">
        <v>1466</v>
      </c>
      <c r="M18891" s="20">
        <v>5</v>
      </c>
      <c r="N18891" s="20">
        <v>5</v>
      </c>
      <c r="AE18891">
        <f t="shared" si="295"/>
        <v>2015</v>
      </c>
    </row>
    <row r="18892" spans="1:31" x14ac:dyDescent="0.25">
      <c r="A18892" s="7">
        <v>18889</v>
      </c>
      <c r="B18892" s="8">
        <v>42282</v>
      </c>
      <c r="C18892" t="s">
        <v>3</v>
      </c>
      <c r="D18892" t="s">
        <v>1199</v>
      </c>
      <c r="E18892" t="s">
        <v>9</v>
      </c>
      <c r="F18892" t="s">
        <v>1236</v>
      </c>
      <c r="G18892" t="s">
        <v>648</v>
      </c>
      <c r="H18892" s="135" t="s">
        <v>2401</v>
      </c>
      <c r="I18892" t="s">
        <v>1454</v>
      </c>
      <c r="J18892" s="20">
        <v>73</v>
      </c>
      <c r="K18892" s="20" t="s">
        <v>3</v>
      </c>
      <c r="L18892" t="s">
        <v>1464</v>
      </c>
      <c r="M18892" s="20">
        <v>21.44</v>
      </c>
      <c r="N18892" s="20">
        <v>16.059999999999999</v>
      </c>
      <c r="AE18892">
        <f t="shared" si="295"/>
        <v>2015</v>
      </c>
    </row>
    <row r="18893" spans="1:31" x14ac:dyDescent="0.25">
      <c r="A18893" s="7">
        <v>18890</v>
      </c>
      <c r="B18893" s="8">
        <v>42286</v>
      </c>
      <c r="C18893" t="s">
        <v>3</v>
      </c>
      <c r="D18893" t="s">
        <v>877</v>
      </c>
      <c r="E18893" t="s">
        <v>9</v>
      </c>
      <c r="F18893" t="s">
        <v>828</v>
      </c>
      <c r="G18893" t="s">
        <v>714</v>
      </c>
      <c r="H18893" s="9" t="s">
        <v>2456</v>
      </c>
      <c r="I18893" t="s">
        <v>1454</v>
      </c>
      <c r="J18893" s="20">
        <v>37</v>
      </c>
      <c r="K18893" s="20" t="s">
        <v>3</v>
      </c>
      <c r="L18893" t="s">
        <v>1463</v>
      </c>
      <c r="M18893" s="20">
        <v>10.62</v>
      </c>
      <c r="N18893" s="20">
        <v>8.8800000000000008</v>
      </c>
      <c r="AE18893">
        <f t="shared" si="295"/>
        <v>2015</v>
      </c>
    </row>
    <row r="18894" spans="1:31" x14ac:dyDescent="0.25">
      <c r="A18894" s="7">
        <v>18891</v>
      </c>
      <c r="B18894" s="8">
        <v>42288</v>
      </c>
      <c r="C18894" t="s">
        <v>3</v>
      </c>
      <c r="D18894" t="s">
        <v>276</v>
      </c>
      <c r="E18894" t="s">
        <v>9</v>
      </c>
      <c r="F18894" t="s">
        <v>45</v>
      </c>
      <c r="G18894" t="s">
        <v>732</v>
      </c>
      <c r="H18894" s="135" t="s">
        <v>3308</v>
      </c>
      <c r="I18894" t="s">
        <v>1454</v>
      </c>
      <c r="J18894" s="20">
        <v>12</v>
      </c>
      <c r="K18894" s="20" t="s">
        <v>3</v>
      </c>
      <c r="L18894" t="s">
        <v>1464</v>
      </c>
      <c r="M18894" s="20">
        <v>4.3599999999999994</v>
      </c>
      <c r="N18894" s="20">
        <v>2.64</v>
      </c>
      <c r="AE18894">
        <f t="shared" si="295"/>
        <v>2015</v>
      </c>
    </row>
    <row r="18895" spans="1:31" x14ac:dyDescent="0.25">
      <c r="A18895" s="7">
        <v>18892</v>
      </c>
      <c r="B18895" s="8">
        <v>42289</v>
      </c>
      <c r="C18895" t="s">
        <v>3</v>
      </c>
      <c r="D18895" t="s">
        <v>968</v>
      </c>
      <c r="E18895" t="s">
        <v>9</v>
      </c>
      <c r="F18895" t="s">
        <v>1229</v>
      </c>
      <c r="G18895" t="s">
        <v>732</v>
      </c>
      <c r="H18895" s="135" t="s">
        <v>1496</v>
      </c>
      <c r="I18895" t="s">
        <v>1454</v>
      </c>
      <c r="J18895" s="20">
        <v>15</v>
      </c>
      <c r="K18895" s="20" t="s">
        <v>9</v>
      </c>
      <c r="L18895" t="s">
        <v>1463</v>
      </c>
      <c r="M18895" s="20">
        <v>3.6</v>
      </c>
      <c r="N18895" s="20">
        <v>4.9000000000000004</v>
      </c>
      <c r="AE18895">
        <f t="shared" si="295"/>
        <v>2015</v>
      </c>
    </row>
    <row r="18896" spans="1:31" x14ac:dyDescent="0.25">
      <c r="A18896" s="7">
        <v>18893</v>
      </c>
      <c r="B18896" s="8">
        <v>42290</v>
      </c>
      <c r="C18896" t="s">
        <v>3</v>
      </c>
      <c r="D18896" s="16" t="s">
        <v>35</v>
      </c>
      <c r="E18896" t="s">
        <v>9</v>
      </c>
      <c r="F18896" t="s">
        <v>687</v>
      </c>
      <c r="G18896" t="s">
        <v>929</v>
      </c>
      <c r="H18896" s="135" t="s">
        <v>2665</v>
      </c>
      <c r="I18896" t="s">
        <v>1454</v>
      </c>
      <c r="J18896" s="20">
        <v>28</v>
      </c>
      <c r="K18896" s="20" t="s">
        <v>3</v>
      </c>
      <c r="L18896" t="s">
        <v>1464</v>
      </c>
      <c r="M18896" s="20">
        <v>8.84</v>
      </c>
      <c r="N18896" s="20">
        <v>6.16</v>
      </c>
      <c r="AE18896">
        <f t="shared" si="295"/>
        <v>2015</v>
      </c>
    </row>
    <row r="18897" spans="1:31" x14ac:dyDescent="0.25">
      <c r="A18897" s="7">
        <v>18894</v>
      </c>
      <c r="B18897" s="8">
        <v>42293</v>
      </c>
      <c r="C18897" t="s">
        <v>3</v>
      </c>
      <c r="D18897" t="s">
        <v>614</v>
      </c>
      <c r="E18897" t="s">
        <v>9</v>
      </c>
      <c r="F18897" t="s">
        <v>727</v>
      </c>
      <c r="G18897" t="s">
        <v>648</v>
      </c>
      <c r="H18897" s="136" t="s">
        <v>2474</v>
      </c>
      <c r="I18897" t="s">
        <v>1454</v>
      </c>
      <c r="J18897" s="20">
        <v>83</v>
      </c>
      <c r="K18897" s="20" t="s">
        <v>3</v>
      </c>
      <c r="L18897" t="s">
        <v>1464</v>
      </c>
      <c r="M18897" s="20">
        <v>24.240000000000002</v>
      </c>
      <c r="N18897" s="20">
        <v>18.259999999999998</v>
      </c>
      <c r="AE18897">
        <f t="shared" si="295"/>
        <v>2015</v>
      </c>
    </row>
    <row r="18898" spans="1:31" x14ac:dyDescent="0.25">
      <c r="A18898" s="7">
        <v>18895</v>
      </c>
      <c r="B18898" s="8">
        <v>42293</v>
      </c>
      <c r="C18898" t="s">
        <v>3</v>
      </c>
      <c r="D18898" t="s">
        <v>557</v>
      </c>
      <c r="E18898" t="s">
        <v>9</v>
      </c>
      <c r="F18898" t="s">
        <v>727</v>
      </c>
      <c r="G18898" t="s">
        <v>929</v>
      </c>
      <c r="H18898" s="135" t="s">
        <v>2686</v>
      </c>
      <c r="I18898" t="s">
        <v>1454</v>
      </c>
      <c r="J18898" s="20">
        <v>40</v>
      </c>
      <c r="K18898" s="20" t="s">
        <v>3</v>
      </c>
      <c r="L18898" t="s">
        <v>1463</v>
      </c>
      <c r="M18898" s="20">
        <v>11.4</v>
      </c>
      <c r="N18898" s="20">
        <v>9.6</v>
      </c>
      <c r="AE18898">
        <f t="shared" si="295"/>
        <v>2015</v>
      </c>
    </row>
    <row r="18899" spans="1:31" x14ac:dyDescent="0.25">
      <c r="A18899" s="7">
        <v>18896</v>
      </c>
      <c r="B18899" s="8">
        <v>42294</v>
      </c>
      <c r="C18899" t="s">
        <v>3</v>
      </c>
      <c r="D18899" t="s">
        <v>787</v>
      </c>
      <c r="E18899" t="s">
        <v>9</v>
      </c>
      <c r="F18899" t="s">
        <v>655</v>
      </c>
      <c r="G18899" t="s">
        <v>870</v>
      </c>
      <c r="H18899" s="135" t="s">
        <v>2469</v>
      </c>
      <c r="I18899" t="s">
        <v>1455</v>
      </c>
      <c r="J18899" s="20">
        <v>16</v>
      </c>
      <c r="K18899" s="20" t="s">
        <v>3</v>
      </c>
      <c r="L18899" t="s">
        <v>1464</v>
      </c>
      <c r="M18899" s="20">
        <v>2.74</v>
      </c>
      <c r="N18899" s="20">
        <v>1.76</v>
      </c>
      <c r="AE18899">
        <f t="shared" si="295"/>
        <v>2015</v>
      </c>
    </row>
    <row r="18900" spans="1:31" x14ac:dyDescent="0.25">
      <c r="A18900" s="7">
        <v>18897</v>
      </c>
      <c r="B18900" s="8">
        <v>42294</v>
      </c>
      <c r="C18900" t="s">
        <v>3</v>
      </c>
      <c r="D18900" t="s">
        <v>222</v>
      </c>
      <c r="E18900" t="s">
        <v>9</v>
      </c>
      <c r="F18900" t="s">
        <v>306</v>
      </c>
      <c r="G18900" t="s">
        <v>1170</v>
      </c>
      <c r="H18900" s="135" t="s">
        <v>3199</v>
      </c>
      <c r="I18900" t="s">
        <v>1454</v>
      </c>
      <c r="J18900" s="20">
        <v>56</v>
      </c>
      <c r="K18900" s="20" t="s">
        <v>3</v>
      </c>
      <c r="L18900" t="s">
        <v>1464</v>
      </c>
      <c r="M18900" s="20">
        <v>16.68</v>
      </c>
      <c r="N18900" s="20">
        <v>12.32</v>
      </c>
      <c r="AE18900">
        <f t="shared" si="295"/>
        <v>2015</v>
      </c>
    </row>
    <row r="18901" spans="1:31" x14ac:dyDescent="0.25">
      <c r="A18901" s="7">
        <v>18898</v>
      </c>
      <c r="B18901" s="8">
        <v>42295</v>
      </c>
      <c r="C18901" t="s">
        <v>3</v>
      </c>
      <c r="D18901" t="s">
        <v>943</v>
      </c>
      <c r="E18901" t="s">
        <v>9</v>
      </c>
      <c r="F18901" t="s">
        <v>1021</v>
      </c>
      <c r="G18901" t="s">
        <v>895</v>
      </c>
      <c r="H18901" s="135" t="s">
        <v>2661</v>
      </c>
      <c r="I18901" t="s">
        <v>1454</v>
      </c>
      <c r="J18901" s="20">
        <v>54</v>
      </c>
      <c r="K18901" s="20" t="s">
        <v>9</v>
      </c>
      <c r="L18901" t="s">
        <v>1464</v>
      </c>
      <c r="M18901" s="20">
        <v>11.879999999999999</v>
      </c>
      <c r="N18901" s="20">
        <v>16.12</v>
      </c>
      <c r="AE18901">
        <f t="shared" si="295"/>
        <v>2015</v>
      </c>
    </row>
    <row r="18902" spans="1:31" x14ac:dyDescent="0.25">
      <c r="A18902" s="7">
        <v>18899</v>
      </c>
      <c r="B18902" s="8">
        <v>42295</v>
      </c>
      <c r="C18902" t="s">
        <v>3</v>
      </c>
      <c r="D18902" t="s">
        <v>787</v>
      </c>
      <c r="E18902" t="s">
        <v>9</v>
      </c>
      <c r="F18902" t="s">
        <v>331</v>
      </c>
      <c r="G18902" t="s">
        <v>929</v>
      </c>
      <c r="H18902" s="135" t="s">
        <v>2686</v>
      </c>
      <c r="I18902" t="s">
        <v>1454</v>
      </c>
      <c r="J18902" s="20">
        <v>37</v>
      </c>
      <c r="K18902" s="20" t="s">
        <v>1465</v>
      </c>
      <c r="L18902" t="s">
        <v>1466</v>
      </c>
      <c r="M18902" s="20">
        <v>9.25</v>
      </c>
      <c r="N18902" s="20">
        <v>9.25</v>
      </c>
      <c r="AE18902">
        <f t="shared" si="295"/>
        <v>2015</v>
      </c>
    </row>
    <row r="18903" spans="1:31" x14ac:dyDescent="0.25">
      <c r="A18903" s="7">
        <v>18900</v>
      </c>
      <c r="B18903" s="8">
        <v>42296</v>
      </c>
      <c r="C18903" t="s">
        <v>3</v>
      </c>
      <c r="D18903" t="s">
        <v>1010</v>
      </c>
      <c r="E18903" t="s">
        <v>9</v>
      </c>
      <c r="F18903" t="s">
        <v>665</v>
      </c>
      <c r="G18903" t="s">
        <v>895</v>
      </c>
      <c r="H18903" s="9" t="s">
        <v>3309</v>
      </c>
      <c r="I18903" t="s">
        <v>1454</v>
      </c>
      <c r="J18903" s="20">
        <v>92</v>
      </c>
      <c r="K18903" s="20" t="s">
        <v>9</v>
      </c>
      <c r="L18903" t="s">
        <v>1464</v>
      </c>
      <c r="M18903" s="20">
        <v>20.240000000000002</v>
      </c>
      <c r="N18903" s="20">
        <v>26.759999999999998</v>
      </c>
      <c r="AE18903">
        <f t="shared" si="295"/>
        <v>2015</v>
      </c>
    </row>
    <row r="18904" spans="1:31" x14ac:dyDescent="0.25">
      <c r="A18904" s="7">
        <v>18901</v>
      </c>
      <c r="B18904" s="8">
        <v>42298</v>
      </c>
      <c r="C18904" t="s">
        <v>3</v>
      </c>
      <c r="D18904" t="s">
        <v>543</v>
      </c>
      <c r="E18904" t="s">
        <v>9</v>
      </c>
      <c r="F18904" t="s">
        <v>190</v>
      </c>
      <c r="G18904" t="s">
        <v>895</v>
      </c>
      <c r="H18904" s="135" t="s">
        <v>2577</v>
      </c>
      <c r="I18904" t="s">
        <v>1454</v>
      </c>
      <c r="J18904" s="20">
        <v>23</v>
      </c>
      <c r="K18904" s="20" t="s">
        <v>9</v>
      </c>
      <c r="L18904" t="s">
        <v>1463</v>
      </c>
      <c r="M18904" s="20">
        <v>5.52</v>
      </c>
      <c r="N18904" s="20">
        <v>6.98</v>
      </c>
      <c r="AE18904">
        <f t="shared" si="295"/>
        <v>2015</v>
      </c>
    </row>
    <row r="18905" spans="1:31" x14ac:dyDescent="0.25">
      <c r="A18905" s="7">
        <v>18902</v>
      </c>
      <c r="B18905" s="8">
        <v>42298</v>
      </c>
      <c r="C18905" t="s">
        <v>3</v>
      </c>
      <c r="D18905" t="s">
        <v>1247</v>
      </c>
      <c r="E18905" t="s">
        <v>9</v>
      </c>
      <c r="F18905" t="s">
        <v>1240</v>
      </c>
      <c r="G18905" t="s">
        <v>14</v>
      </c>
      <c r="H18905" s="135" t="s">
        <v>1496</v>
      </c>
      <c r="I18905" t="s">
        <v>1454</v>
      </c>
      <c r="J18905" s="20">
        <v>18</v>
      </c>
      <c r="K18905" s="20" t="s">
        <v>3</v>
      </c>
      <c r="L18905" t="s">
        <v>1464</v>
      </c>
      <c r="M18905" s="20">
        <v>6.04</v>
      </c>
      <c r="N18905" s="20">
        <v>3.96</v>
      </c>
      <c r="AE18905">
        <f t="shared" si="295"/>
        <v>2015</v>
      </c>
    </row>
    <row r="18906" spans="1:31" x14ac:dyDescent="0.25">
      <c r="A18906" s="7">
        <v>18903</v>
      </c>
      <c r="B18906" s="8">
        <v>42302</v>
      </c>
      <c r="C18906" t="s">
        <v>3</v>
      </c>
      <c r="D18906" t="s">
        <v>1236</v>
      </c>
      <c r="E18906" t="s">
        <v>9</v>
      </c>
      <c r="F18906" t="s">
        <v>1114</v>
      </c>
      <c r="G18906" t="s">
        <v>732</v>
      </c>
      <c r="H18906" s="135" t="s">
        <v>3111</v>
      </c>
      <c r="I18906" t="s">
        <v>1454</v>
      </c>
      <c r="J18906" s="20">
        <v>30</v>
      </c>
      <c r="K18906" s="20" t="s">
        <v>1465</v>
      </c>
      <c r="L18906" t="s">
        <v>1466</v>
      </c>
      <c r="M18906" s="20">
        <v>7.5</v>
      </c>
      <c r="N18906" s="20">
        <v>7.5</v>
      </c>
      <c r="AE18906">
        <f t="shared" si="295"/>
        <v>2015</v>
      </c>
    </row>
    <row r="18907" spans="1:31" x14ac:dyDescent="0.25">
      <c r="A18907" s="7">
        <v>18904</v>
      </c>
      <c r="B18907" s="8">
        <v>42302</v>
      </c>
      <c r="C18907" t="s">
        <v>3</v>
      </c>
      <c r="D18907" t="s">
        <v>1236</v>
      </c>
      <c r="E18907" t="s">
        <v>9</v>
      </c>
      <c r="F18907" t="s">
        <v>904</v>
      </c>
      <c r="G18907" t="s">
        <v>648</v>
      </c>
      <c r="H18907" s="135" t="s">
        <v>2269</v>
      </c>
      <c r="I18907" t="s">
        <v>1454</v>
      </c>
      <c r="J18907" s="20">
        <v>22</v>
      </c>
      <c r="K18907" s="20" t="s">
        <v>9</v>
      </c>
      <c r="L18907" t="s">
        <v>1464</v>
      </c>
      <c r="M18907" s="20">
        <v>4.84</v>
      </c>
      <c r="N18907" s="20">
        <v>7.16</v>
      </c>
      <c r="AE18907">
        <f t="shared" si="295"/>
        <v>2015</v>
      </c>
    </row>
    <row r="18908" spans="1:31" x14ac:dyDescent="0.25">
      <c r="A18908" s="7">
        <v>18905</v>
      </c>
      <c r="B18908" s="8">
        <v>42303</v>
      </c>
      <c r="C18908" t="s">
        <v>3</v>
      </c>
      <c r="D18908" t="s">
        <v>557</v>
      </c>
      <c r="E18908" t="s">
        <v>9</v>
      </c>
      <c r="F18908" t="s">
        <v>727</v>
      </c>
      <c r="G18908" t="s">
        <v>929</v>
      </c>
      <c r="H18908" s="9" t="s">
        <v>2652</v>
      </c>
      <c r="I18908" t="s">
        <v>1454</v>
      </c>
      <c r="J18908" s="20">
        <v>47</v>
      </c>
      <c r="K18908" s="20" t="s">
        <v>3</v>
      </c>
      <c r="L18908" t="s">
        <v>1464</v>
      </c>
      <c r="M18908" s="20">
        <v>14.16</v>
      </c>
      <c r="N18908" s="20">
        <v>10.34</v>
      </c>
      <c r="AE18908">
        <f t="shared" si="295"/>
        <v>2015</v>
      </c>
    </row>
    <row r="18909" spans="1:31" x14ac:dyDescent="0.25">
      <c r="A18909" s="7">
        <v>18906</v>
      </c>
      <c r="B18909" s="8">
        <v>42304</v>
      </c>
      <c r="C18909" t="s">
        <v>3</v>
      </c>
      <c r="D18909" t="s">
        <v>557</v>
      </c>
      <c r="E18909" t="s">
        <v>9</v>
      </c>
      <c r="F18909" t="s">
        <v>727</v>
      </c>
      <c r="G18909" t="s">
        <v>377</v>
      </c>
      <c r="H18909" s="9" t="s">
        <v>2171</v>
      </c>
      <c r="I18909" t="s">
        <v>1454</v>
      </c>
      <c r="J18909" s="20">
        <v>12</v>
      </c>
      <c r="K18909" s="20" t="s">
        <v>9</v>
      </c>
      <c r="L18909" t="s">
        <v>1463</v>
      </c>
      <c r="M18909" s="20">
        <v>2.88</v>
      </c>
      <c r="N18909" s="20">
        <v>4.12</v>
      </c>
      <c r="AE18909">
        <f t="shared" si="295"/>
        <v>2015</v>
      </c>
    </row>
    <row r="18910" spans="1:31" x14ac:dyDescent="0.25">
      <c r="A18910" s="7">
        <v>18907</v>
      </c>
      <c r="B18910" s="8">
        <v>42304</v>
      </c>
      <c r="C18910" t="s">
        <v>3</v>
      </c>
      <c r="D18910" t="s">
        <v>1248</v>
      </c>
      <c r="E18910" t="s">
        <v>9</v>
      </c>
      <c r="F18910" t="s">
        <v>55</v>
      </c>
      <c r="G18910" t="s">
        <v>1225</v>
      </c>
      <c r="H18910" s="9" t="s">
        <v>3310</v>
      </c>
      <c r="I18910" t="s">
        <v>1455</v>
      </c>
      <c r="J18910" s="20">
        <v>25</v>
      </c>
      <c r="K18910" s="20" t="s">
        <v>3</v>
      </c>
      <c r="L18910" t="s">
        <v>1464</v>
      </c>
      <c r="M18910" s="20">
        <v>4</v>
      </c>
      <c r="N18910" s="20">
        <v>2.75</v>
      </c>
      <c r="AE18910">
        <f t="shared" si="295"/>
        <v>2015</v>
      </c>
    </row>
    <row r="18911" spans="1:31" x14ac:dyDescent="0.25">
      <c r="A18911" s="7">
        <v>18908</v>
      </c>
      <c r="B18911" s="8">
        <v>42304</v>
      </c>
      <c r="C18911" t="s">
        <v>3</v>
      </c>
      <c r="D18911" t="s">
        <v>902</v>
      </c>
      <c r="E18911" t="s">
        <v>9</v>
      </c>
      <c r="F18911" t="s">
        <v>1240</v>
      </c>
      <c r="G18911" t="s">
        <v>648</v>
      </c>
      <c r="H18911" s="135" t="s">
        <v>3277</v>
      </c>
      <c r="I18911" t="s">
        <v>1455</v>
      </c>
      <c r="J18911" s="20">
        <v>16</v>
      </c>
      <c r="K18911" s="20" t="s">
        <v>1465</v>
      </c>
      <c r="L18911" t="s">
        <v>1466</v>
      </c>
      <c r="M18911" s="20">
        <v>2</v>
      </c>
      <c r="N18911" s="20">
        <v>2</v>
      </c>
      <c r="AE18911">
        <f t="shared" si="295"/>
        <v>2015</v>
      </c>
    </row>
    <row r="18912" spans="1:31" x14ac:dyDescent="0.25">
      <c r="A18912" s="7">
        <v>18909</v>
      </c>
      <c r="B18912" s="8">
        <v>42307</v>
      </c>
      <c r="C18912" t="s">
        <v>3</v>
      </c>
      <c r="D18912" t="s">
        <v>557</v>
      </c>
      <c r="E18912" t="s">
        <v>9</v>
      </c>
      <c r="F18912" t="s">
        <v>727</v>
      </c>
      <c r="G18912" t="s">
        <v>929</v>
      </c>
      <c r="H18912" s="135" t="s">
        <v>2678</v>
      </c>
      <c r="I18912" t="s">
        <v>1454</v>
      </c>
      <c r="J18912" s="20">
        <v>40</v>
      </c>
      <c r="K18912" s="20" t="s">
        <v>3</v>
      </c>
      <c r="L18912" t="s">
        <v>1464</v>
      </c>
      <c r="M18912" s="20">
        <v>12.2</v>
      </c>
      <c r="N18912" s="20">
        <v>8.8000000000000007</v>
      </c>
      <c r="AE18912">
        <f t="shared" si="295"/>
        <v>2015</v>
      </c>
    </row>
    <row r="18913" spans="1:31" x14ac:dyDescent="0.25">
      <c r="A18913" s="7">
        <v>18910</v>
      </c>
      <c r="B18913" s="8">
        <v>42309</v>
      </c>
      <c r="C18913" t="s">
        <v>3</v>
      </c>
      <c r="D18913" t="s">
        <v>163</v>
      </c>
      <c r="E18913" t="s">
        <v>9</v>
      </c>
      <c r="F18913" t="s">
        <v>286</v>
      </c>
      <c r="G18913" t="s">
        <v>732</v>
      </c>
      <c r="H18913" s="135" t="s">
        <v>2210</v>
      </c>
      <c r="I18913" t="s">
        <v>1454</v>
      </c>
      <c r="J18913" s="20">
        <v>16</v>
      </c>
      <c r="K18913" s="20" t="s">
        <v>3</v>
      </c>
      <c r="L18913" t="s">
        <v>1464</v>
      </c>
      <c r="M18913" s="20">
        <v>5.48</v>
      </c>
      <c r="N18913" s="20">
        <v>3.52</v>
      </c>
      <c r="AE18913">
        <f t="shared" si="295"/>
        <v>2015</v>
      </c>
    </row>
    <row r="18914" spans="1:31" x14ac:dyDescent="0.25">
      <c r="A18914" s="7">
        <v>18911</v>
      </c>
      <c r="B18914" s="8">
        <v>42313</v>
      </c>
      <c r="C18914" t="s">
        <v>3</v>
      </c>
      <c r="D18914" t="s">
        <v>856</v>
      </c>
      <c r="E18914" t="s">
        <v>9</v>
      </c>
      <c r="F18914" t="s">
        <v>1166</v>
      </c>
      <c r="G18914" t="s">
        <v>17</v>
      </c>
      <c r="H18914" s="135" t="s">
        <v>1500</v>
      </c>
      <c r="I18914" t="s">
        <v>1454</v>
      </c>
      <c r="J18914" s="20">
        <v>9</v>
      </c>
      <c r="K18914" s="20" t="s">
        <v>3</v>
      </c>
      <c r="L18914" t="s">
        <v>1464</v>
      </c>
      <c r="M18914" s="20">
        <v>3.52</v>
      </c>
      <c r="N18914" s="20">
        <v>1.98</v>
      </c>
      <c r="AE18914">
        <f t="shared" si="295"/>
        <v>2015</v>
      </c>
    </row>
    <row r="18915" spans="1:31" x14ac:dyDescent="0.25">
      <c r="A18915" s="7">
        <v>18912</v>
      </c>
      <c r="B18915" s="8">
        <v>42314</v>
      </c>
      <c r="C18915" t="s">
        <v>3</v>
      </c>
      <c r="D18915" t="s">
        <v>543</v>
      </c>
      <c r="E18915" t="s">
        <v>9</v>
      </c>
      <c r="F18915" t="s">
        <v>918</v>
      </c>
      <c r="G18915" t="s">
        <v>1016</v>
      </c>
      <c r="H18915" s="9" t="s">
        <v>2901</v>
      </c>
      <c r="I18915" t="s">
        <v>1455</v>
      </c>
      <c r="J18915" s="20">
        <v>40</v>
      </c>
      <c r="K18915" s="20" t="s">
        <v>9</v>
      </c>
      <c r="L18915" t="s">
        <v>1464</v>
      </c>
      <c r="M18915" s="20">
        <v>4.4000000000000004</v>
      </c>
      <c r="N18915" s="20">
        <v>6.1</v>
      </c>
      <c r="AE18915">
        <f t="shared" si="295"/>
        <v>2015</v>
      </c>
    </row>
    <row r="18916" spans="1:31" x14ac:dyDescent="0.25">
      <c r="A18916" s="7">
        <v>18913</v>
      </c>
      <c r="B18916" s="8">
        <v>42315</v>
      </c>
      <c r="C18916" t="s">
        <v>3</v>
      </c>
      <c r="D18916" t="s">
        <v>918</v>
      </c>
      <c r="E18916" t="s">
        <v>9</v>
      </c>
      <c r="F18916" t="s">
        <v>900</v>
      </c>
      <c r="G18916" t="s">
        <v>895</v>
      </c>
      <c r="H18916" s="135" t="s">
        <v>2732</v>
      </c>
      <c r="I18916" t="s">
        <v>1454</v>
      </c>
      <c r="J18916" s="20">
        <v>24</v>
      </c>
      <c r="K18916" s="20" t="s">
        <v>3</v>
      </c>
      <c r="L18916" t="s">
        <v>1464</v>
      </c>
      <c r="M18916" s="20">
        <v>7.72</v>
      </c>
      <c r="N18916" s="20">
        <v>5.28</v>
      </c>
      <c r="AE18916">
        <f t="shared" si="295"/>
        <v>2015</v>
      </c>
    </row>
    <row r="18917" spans="1:31" x14ac:dyDescent="0.25">
      <c r="A18917" s="7">
        <v>18914</v>
      </c>
      <c r="B18917" s="8">
        <v>42315</v>
      </c>
      <c r="C18917" t="s">
        <v>3</v>
      </c>
      <c r="D18917" t="s">
        <v>543</v>
      </c>
      <c r="E18917" t="s">
        <v>9</v>
      </c>
      <c r="F18917" t="s">
        <v>900</v>
      </c>
      <c r="G18917" t="s">
        <v>1016</v>
      </c>
      <c r="H18917" s="9" t="s">
        <v>2877</v>
      </c>
      <c r="I18917" t="s">
        <v>1454</v>
      </c>
      <c r="J18917" s="20">
        <v>12</v>
      </c>
      <c r="K18917" s="20" t="s">
        <v>3</v>
      </c>
      <c r="L18917" t="s">
        <v>1464</v>
      </c>
      <c r="M18917" s="20">
        <v>4.3599999999999994</v>
      </c>
      <c r="N18917" s="20">
        <v>2.64</v>
      </c>
      <c r="AE18917">
        <f t="shared" si="295"/>
        <v>2015</v>
      </c>
    </row>
    <row r="18918" spans="1:31" x14ac:dyDescent="0.25">
      <c r="A18918" s="7">
        <v>18915</v>
      </c>
      <c r="B18918" s="8">
        <v>42315</v>
      </c>
      <c r="C18918" t="s">
        <v>3</v>
      </c>
      <c r="D18918" t="s">
        <v>918</v>
      </c>
      <c r="E18918" t="s">
        <v>9</v>
      </c>
      <c r="F18918" t="s">
        <v>900</v>
      </c>
      <c r="G18918" t="s">
        <v>870</v>
      </c>
      <c r="H18918" s="135" t="s">
        <v>2731</v>
      </c>
      <c r="I18918" t="s">
        <v>1454</v>
      </c>
      <c r="J18918" s="20">
        <v>20</v>
      </c>
      <c r="K18918" s="20" t="s">
        <v>1465</v>
      </c>
      <c r="L18918" t="s">
        <v>1466</v>
      </c>
      <c r="M18918" s="20">
        <v>5</v>
      </c>
      <c r="N18918" s="20">
        <v>5</v>
      </c>
      <c r="AE18918">
        <f t="shared" si="295"/>
        <v>2015</v>
      </c>
    </row>
    <row r="18919" spans="1:31" x14ac:dyDescent="0.25">
      <c r="A18919" s="7">
        <v>18916</v>
      </c>
      <c r="B18919" s="8">
        <v>42315</v>
      </c>
      <c r="C18919" t="s">
        <v>3</v>
      </c>
      <c r="D18919" t="s">
        <v>543</v>
      </c>
      <c r="E18919" t="s">
        <v>9</v>
      </c>
      <c r="F18919" t="s">
        <v>521</v>
      </c>
      <c r="G18919" t="s">
        <v>929</v>
      </c>
      <c r="H18919" s="9" t="s">
        <v>2725</v>
      </c>
      <c r="I18919" t="s">
        <v>1454</v>
      </c>
      <c r="J18919" s="20">
        <v>43</v>
      </c>
      <c r="K18919" s="20" t="s">
        <v>1465</v>
      </c>
      <c r="L18919" t="s">
        <v>1466</v>
      </c>
      <c r="M18919" s="20">
        <v>10.75</v>
      </c>
      <c r="N18919" s="20">
        <v>10.75</v>
      </c>
      <c r="AE18919">
        <f t="shared" si="295"/>
        <v>2015</v>
      </c>
    </row>
    <row r="18920" spans="1:31" x14ac:dyDescent="0.25">
      <c r="A18920" s="7">
        <v>18917</v>
      </c>
      <c r="B18920" s="8">
        <v>42315</v>
      </c>
      <c r="C18920" t="s">
        <v>3</v>
      </c>
      <c r="D18920" t="s">
        <v>968</v>
      </c>
      <c r="E18920" t="s">
        <v>9</v>
      </c>
      <c r="F18920" t="s">
        <v>1229</v>
      </c>
      <c r="G18920" t="s">
        <v>732</v>
      </c>
      <c r="H18920" s="135" t="s">
        <v>1496</v>
      </c>
      <c r="I18920" t="s">
        <v>1454</v>
      </c>
      <c r="J18920" s="20">
        <v>35</v>
      </c>
      <c r="K18920" s="20" t="s">
        <v>9</v>
      </c>
      <c r="L18920" t="s">
        <v>1464</v>
      </c>
      <c r="M18920" s="20">
        <v>7.7</v>
      </c>
      <c r="N18920" s="20">
        <v>10.8</v>
      </c>
      <c r="AE18920">
        <f t="shared" si="295"/>
        <v>2015</v>
      </c>
    </row>
    <row r="18921" spans="1:31" x14ac:dyDescent="0.25">
      <c r="A18921" s="7">
        <v>18918</v>
      </c>
      <c r="B18921" s="8">
        <v>42316</v>
      </c>
      <c r="C18921" t="s">
        <v>3</v>
      </c>
      <c r="D18921" t="s">
        <v>543</v>
      </c>
      <c r="E18921" t="s">
        <v>9</v>
      </c>
      <c r="F18921" t="s">
        <v>45</v>
      </c>
      <c r="G18921" t="s">
        <v>569</v>
      </c>
      <c r="H18921" s="135" t="s">
        <v>1853</v>
      </c>
      <c r="I18921" t="s">
        <v>1454</v>
      </c>
      <c r="J18921" s="20">
        <v>22</v>
      </c>
      <c r="K18921" s="20" t="s">
        <v>3</v>
      </c>
      <c r="L18921" t="s">
        <v>1464</v>
      </c>
      <c r="M18921" s="20">
        <v>7.16</v>
      </c>
      <c r="N18921" s="20">
        <v>4.84</v>
      </c>
      <c r="AE18921">
        <f t="shared" si="295"/>
        <v>2015</v>
      </c>
    </row>
    <row r="18922" spans="1:31" x14ac:dyDescent="0.25">
      <c r="A18922" s="7">
        <v>18919</v>
      </c>
      <c r="B18922" s="8">
        <v>42317</v>
      </c>
      <c r="C18922" t="s">
        <v>3</v>
      </c>
      <c r="D18922" t="s">
        <v>968</v>
      </c>
      <c r="E18922" t="s">
        <v>9</v>
      </c>
      <c r="F18922" t="s">
        <v>1229</v>
      </c>
      <c r="G18922" t="s">
        <v>732</v>
      </c>
      <c r="H18922" s="135" t="s">
        <v>2307</v>
      </c>
      <c r="I18922" t="s">
        <v>1454</v>
      </c>
      <c r="J18922" s="20">
        <v>1</v>
      </c>
      <c r="K18922" s="20" t="s">
        <v>1465</v>
      </c>
      <c r="L18922" t="s">
        <v>1466</v>
      </c>
      <c r="M18922" s="20">
        <v>0.25</v>
      </c>
      <c r="N18922" s="20">
        <v>0.25</v>
      </c>
      <c r="AE18922">
        <f t="shared" si="295"/>
        <v>2015</v>
      </c>
    </row>
    <row r="18923" spans="1:31" x14ac:dyDescent="0.25">
      <c r="A18923" s="7">
        <v>18920</v>
      </c>
      <c r="B18923" s="8">
        <v>42317</v>
      </c>
      <c r="C18923" t="s">
        <v>3</v>
      </c>
      <c r="D18923" t="s">
        <v>968</v>
      </c>
      <c r="E18923" t="s">
        <v>9</v>
      </c>
      <c r="F18923" t="s">
        <v>1229</v>
      </c>
      <c r="G18923" t="s">
        <v>732</v>
      </c>
      <c r="H18923" s="135" t="s">
        <v>2186</v>
      </c>
      <c r="I18923" t="s">
        <v>1454</v>
      </c>
      <c r="J18923" s="20">
        <v>60</v>
      </c>
      <c r="K18923" s="20" t="s">
        <v>9</v>
      </c>
      <c r="L18923" t="s">
        <v>1464</v>
      </c>
      <c r="M18923" s="20">
        <v>13.2</v>
      </c>
      <c r="N18923" s="20">
        <v>17.8</v>
      </c>
      <c r="AE18923">
        <f t="shared" si="295"/>
        <v>2015</v>
      </c>
    </row>
    <row r="18924" spans="1:31" x14ac:dyDescent="0.25">
      <c r="A18924" s="7">
        <v>18921</v>
      </c>
      <c r="B18924" s="8">
        <v>42317</v>
      </c>
      <c r="C18924" t="s">
        <v>3</v>
      </c>
      <c r="D18924" t="s">
        <v>943</v>
      </c>
      <c r="E18924" t="s">
        <v>9</v>
      </c>
      <c r="F18924" t="s">
        <v>1193</v>
      </c>
      <c r="G18924" t="s">
        <v>569</v>
      </c>
      <c r="H18924" s="136" t="s">
        <v>1748</v>
      </c>
      <c r="I18924" t="s">
        <v>1454</v>
      </c>
      <c r="J18924" s="20">
        <v>33</v>
      </c>
      <c r="K18924" s="20" t="s">
        <v>9</v>
      </c>
      <c r="L18924" t="s">
        <v>1464</v>
      </c>
      <c r="M18924" s="20">
        <v>7.26</v>
      </c>
      <c r="N18924" s="20">
        <v>10.24</v>
      </c>
      <c r="AE18924">
        <f t="shared" si="295"/>
        <v>2015</v>
      </c>
    </row>
    <row r="18925" spans="1:31" x14ac:dyDescent="0.25">
      <c r="A18925" s="7">
        <v>18922</v>
      </c>
      <c r="B18925" s="8">
        <v>42319</v>
      </c>
      <c r="C18925" t="s">
        <v>3</v>
      </c>
      <c r="D18925" t="s">
        <v>1247</v>
      </c>
      <c r="E18925" t="s">
        <v>9</v>
      </c>
      <c r="F18925" t="s">
        <v>902</v>
      </c>
      <c r="G18925" t="s">
        <v>870</v>
      </c>
      <c r="H18925" s="135" t="s">
        <v>2639</v>
      </c>
      <c r="I18925" t="s">
        <v>1454</v>
      </c>
      <c r="J18925" s="20">
        <v>90</v>
      </c>
      <c r="K18925" s="20" t="s">
        <v>3</v>
      </c>
      <c r="L18925" t="s">
        <v>1464</v>
      </c>
      <c r="M18925" s="20">
        <v>26.2</v>
      </c>
      <c r="N18925" s="20">
        <v>19.8</v>
      </c>
      <c r="AE18925">
        <f t="shared" si="295"/>
        <v>2015</v>
      </c>
    </row>
    <row r="18926" spans="1:31" x14ac:dyDescent="0.25">
      <c r="A18926" s="7">
        <v>18923</v>
      </c>
      <c r="B18926" s="8">
        <v>42319</v>
      </c>
      <c r="C18926" t="s">
        <v>3</v>
      </c>
      <c r="D18926" t="s">
        <v>1064</v>
      </c>
      <c r="E18926" t="s">
        <v>9</v>
      </c>
      <c r="F18926" t="s">
        <v>1199</v>
      </c>
      <c r="G18926" t="s">
        <v>870</v>
      </c>
      <c r="H18926" s="135" t="s">
        <v>2523</v>
      </c>
      <c r="I18926" t="s">
        <v>1454</v>
      </c>
      <c r="J18926" s="20">
        <v>27</v>
      </c>
      <c r="K18926" s="20" t="s">
        <v>3</v>
      </c>
      <c r="L18926" t="s">
        <v>1464</v>
      </c>
      <c r="M18926" s="20">
        <v>8.56</v>
      </c>
      <c r="N18926" s="20">
        <v>5.9399999999999995</v>
      </c>
      <c r="AE18926">
        <f t="shared" si="295"/>
        <v>2015</v>
      </c>
    </row>
    <row r="18927" spans="1:31" x14ac:dyDescent="0.25">
      <c r="A18927" s="7">
        <v>18924</v>
      </c>
      <c r="B18927" s="8">
        <v>42322</v>
      </c>
      <c r="C18927" t="s">
        <v>3</v>
      </c>
      <c r="D18927" t="s">
        <v>543</v>
      </c>
      <c r="E18927" t="s">
        <v>9</v>
      </c>
      <c r="F18927" t="s">
        <v>45</v>
      </c>
      <c r="G18927" t="s">
        <v>569</v>
      </c>
      <c r="H18927" s="135" t="s">
        <v>2306</v>
      </c>
      <c r="I18927" t="s">
        <v>1454</v>
      </c>
      <c r="J18927" s="20">
        <v>21</v>
      </c>
      <c r="K18927" s="20" t="s">
        <v>9</v>
      </c>
      <c r="L18927" t="s">
        <v>1464</v>
      </c>
      <c r="M18927" s="20">
        <v>4.62</v>
      </c>
      <c r="N18927" s="20">
        <v>6.88</v>
      </c>
      <c r="AE18927">
        <f t="shared" si="295"/>
        <v>2015</v>
      </c>
    </row>
    <row r="18928" spans="1:31" x14ac:dyDescent="0.25">
      <c r="A18928" s="7">
        <v>18925</v>
      </c>
      <c r="B18928" s="8">
        <v>42322</v>
      </c>
      <c r="C18928" t="s">
        <v>3</v>
      </c>
      <c r="D18928" t="s">
        <v>856</v>
      </c>
      <c r="E18928" t="s">
        <v>9</v>
      </c>
      <c r="F18928" t="s">
        <v>1166</v>
      </c>
      <c r="G18928" t="s">
        <v>17</v>
      </c>
      <c r="H18928" s="135" t="s">
        <v>1502</v>
      </c>
      <c r="I18928" t="s">
        <v>1454</v>
      </c>
      <c r="J18928" s="20">
        <v>13</v>
      </c>
      <c r="K18928" s="20" t="s">
        <v>3</v>
      </c>
      <c r="L18928" t="s">
        <v>1464</v>
      </c>
      <c r="M18928" s="20">
        <v>4.6400000000000006</v>
      </c>
      <c r="N18928" s="20">
        <v>2.86</v>
      </c>
      <c r="AE18928">
        <f t="shared" si="295"/>
        <v>2015</v>
      </c>
    </row>
    <row r="18929" spans="1:31" x14ac:dyDescent="0.25">
      <c r="A18929" s="7">
        <v>18926</v>
      </c>
      <c r="B18929" s="8">
        <v>42322</v>
      </c>
      <c r="C18929" t="s">
        <v>3</v>
      </c>
      <c r="D18929" t="s">
        <v>265</v>
      </c>
      <c r="E18929" t="s">
        <v>9</v>
      </c>
      <c r="F18929" t="s">
        <v>1008</v>
      </c>
      <c r="G18929" t="s">
        <v>870</v>
      </c>
      <c r="H18929" s="135" t="s">
        <v>1496</v>
      </c>
      <c r="I18929" t="s">
        <v>1455</v>
      </c>
      <c r="J18929" s="20">
        <v>40</v>
      </c>
      <c r="K18929" s="20" t="s">
        <v>3</v>
      </c>
      <c r="L18929" t="s">
        <v>1464</v>
      </c>
      <c r="M18929" s="20">
        <v>6.1</v>
      </c>
      <c r="N18929" s="20">
        <v>4.4000000000000004</v>
      </c>
      <c r="AE18929">
        <f t="shared" si="295"/>
        <v>2015</v>
      </c>
    </row>
    <row r="18930" spans="1:31" x14ac:dyDescent="0.25">
      <c r="A18930" s="7">
        <v>18927</v>
      </c>
      <c r="B18930" s="8">
        <v>42324</v>
      </c>
      <c r="C18930" t="s">
        <v>3</v>
      </c>
      <c r="D18930" t="s">
        <v>1203</v>
      </c>
      <c r="E18930" t="s">
        <v>9</v>
      </c>
      <c r="F18930" t="s">
        <v>1212</v>
      </c>
      <c r="G18930" t="s">
        <v>24</v>
      </c>
      <c r="H18930" s="135" t="s">
        <v>1497</v>
      </c>
      <c r="I18930" t="s">
        <v>1454</v>
      </c>
      <c r="J18930" s="20">
        <v>30</v>
      </c>
      <c r="K18930" s="20" t="s">
        <v>9</v>
      </c>
      <c r="L18930" t="s">
        <v>1464</v>
      </c>
      <c r="M18930" s="20">
        <v>6.6</v>
      </c>
      <c r="N18930" s="20">
        <v>9.4</v>
      </c>
      <c r="AE18930">
        <f t="shared" si="295"/>
        <v>2015</v>
      </c>
    </row>
    <row r="18931" spans="1:31" x14ac:dyDescent="0.25">
      <c r="A18931" s="7">
        <v>18928</v>
      </c>
      <c r="B18931" s="8">
        <v>42328</v>
      </c>
      <c r="C18931" t="s">
        <v>3</v>
      </c>
      <c r="D18931" t="s">
        <v>1247</v>
      </c>
      <c r="E18931" t="s">
        <v>9</v>
      </c>
      <c r="F18931" t="s">
        <v>904</v>
      </c>
      <c r="G18931" t="s">
        <v>870</v>
      </c>
      <c r="H18931" s="135" t="s">
        <v>2490</v>
      </c>
      <c r="I18931" t="s">
        <v>1454</v>
      </c>
      <c r="J18931" s="20">
        <v>10</v>
      </c>
      <c r="K18931" s="20" t="s">
        <v>9</v>
      </c>
      <c r="L18931" t="s">
        <v>1464</v>
      </c>
      <c r="M18931" s="20">
        <v>2.2000000000000002</v>
      </c>
      <c r="N18931" s="20">
        <v>3.8</v>
      </c>
      <c r="AE18931">
        <f t="shared" si="295"/>
        <v>2015</v>
      </c>
    </row>
    <row r="18932" spans="1:31" x14ac:dyDescent="0.25">
      <c r="A18932" s="7">
        <v>18929</v>
      </c>
      <c r="B18932" s="8">
        <v>42329</v>
      </c>
      <c r="C18932" t="s">
        <v>3</v>
      </c>
      <c r="D18932" t="s">
        <v>543</v>
      </c>
      <c r="E18932" t="s">
        <v>9</v>
      </c>
      <c r="F18932" t="s">
        <v>233</v>
      </c>
      <c r="G18932" t="s">
        <v>929</v>
      </c>
      <c r="H18932" s="135" t="s">
        <v>1496</v>
      </c>
      <c r="I18932" t="s">
        <v>1454</v>
      </c>
      <c r="J18932" s="20">
        <v>19</v>
      </c>
      <c r="K18932" s="20" t="s">
        <v>3</v>
      </c>
      <c r="L18932" t="s">
        <v>1464</v>
      </c>
      <c r="M18932" s="20">
        <v>6.32</v>
      </c>
      <c r="N18932" s="20">
        <v>4.18</v>
      </c>
      <c r="AE18932">
        <f t="shared" si="295"/>
        <v>2015</v>
      </c>
    </row>
    <row r="18933" spans="1:31" x14ac:dyDescent="0.25">
      <c r="A18933" s="7">
        <v>18930</v>
      </c>
      <c r="B18933" s="8">
        <v>42329</v>
      </c>
      <c r="C18933" t="s">
        <v>3</v>
      </c>
      <c r="D18933" t="s">
        <v>914</v>
      </c>
      <c r="E18933" t="s">
        <v>9</v>
      </c>
      <c r="F18933" t="s">
        <v>810</v>
      </c>
      <c r="G18933" t="s">
        <v>633</v>
      </c>
      <c r="H18933" s="135" t="s">
        <v>1496</v>
      </c>
      <c r="I18933" t="s">
        <v>1454</v>
      </c>
      <c r="J18933" s="20">
        <v>13</v>
      </c>
      <c r="K18933" s="20" t="s">
        <v>1465</v>
      </c>
      <c r="L18933" t="s">
        <v>1466</v>
      </c>
      <c r="M18933" s="20">
        <v>3.25</v>
      </c>
      <c r="N18933" s="20">
        <v>3.25</v>
      </c>
      <c r="AE18933">
        <f t="shared" si="295"/>
        <v>2015</v>
      </c>
    </row>
    <row r="18934" spans="1:31" x14ac:dyDescent="0.25">
      <c r="A18934" s="7">
        <v>18931</v>
      </c>
      <c r="B18934" s="8">
        <v>42329</v>
      </c>
      <c r="C18934" t="s">
        <v>3</v>
      </c>
      <c r="D18934" t="s">
        <v>914</v>
      </c>
      <c r="E18934" t="s">
        <v>9</v>
      </c>
      <c r="F18934" t="s">
        <v>810</v>
      </c>
      <c r="G18934" t="s">
        <v>633</v>
      </c>
      <c r="H18934" s="135" t="s">
        <v>1496</v>
      </c>
      <c r="I18934" t="s">
        <v>1454</v>
      </c>
      <c r="J18934" s="20">
        <v>15</v>
      </c>
      <c r="K18934" s="20" t="s">
        <v>9</v>
      </c>
      <c r="L18934" t="s">
        <v>1463</v>
      </c>
      <c r="M18934" s="20">
        <v>3.6</v>
      </c>
      <c r="N18934" s="20">
        <v>4.9000000000000004</v>
      </c>
      <c r="AE18934">
        <f t="shared" si="295"/>
        <v>2015</v>
      </c>
    </row>
    <row r="18935" spans="1:31" x14ac:dyDescent="0.25">
      <c r="A18935" s="7">
        <v>18932</v>
      </c>
      <c r="B18935" s="8">
        <v>42330</v>
      </c>
      <c r="C18935" t="s">
        <v>3</v>
      </c>
      <c r="D18935" t="s">
        <v>973</v>
      </c>
      <c r="E18935" t="s">
        <v>9</v>
      </c>
      <c r="F18935" t="s">
        <v>91</v>
      </c>
      <c r="G18935" t="s">
        <v>895</v>
      </c>
      <c r="H18935" s="9" t="s">
        <v>2607</v>
      </c>
      <c r="I18935" t="s">
        <v>1454</v>
      </c>
      <c r="J18935" s="20">
        <v>35</v>
      </c>
      <c r="K18935" s="20" t="s">
        <v>9</v>
      </c>
      <c r="L18935" t="s">
        <v>1464</v>
      </c>
      <c r="M18935" s="20">
        <v>7.7</v>
      </c>
      <c r="N18935" s="20">
        <v>10.8</v>
      </c>
      <c r="AE18935">
        <f t="shared" si="295"/>
        <v>2015</v>
      </c>
    </row>
    <row r="18936" spans="1:31" x14ac:dyDescent="0.25">
      <c r="A18936" s="7">
        <v>18933</v>
      </c>
      <c r="B18936" s="8">
        <v>42331</v>
      </c>
      <c r="C18936" t="s">
        <v>3</v>
      </c>
      <c r="D18936" t="s">
        <v>973</v>
      </c>
      <c r="E18936" t="s">
        <v>9</v>
      </c>
      <c r="F18936" t="s">
        <v>828</v>
      </c>
      <c r="G18936" t="s">
        <v>929</v>
      </c>
      <c r="H18936" s="135" t="s">
        <v>2713</v>
      </c>
      <c r="I18936" t="s">
        <v>1454</v>
      </c>
      <c r="J18936" s="20">
        <v>20</v>
      </c>
      <c r="K18936" s="20" t="s">
        <v>9</v>
      </c>
      <c r="L18936" t="s">
        <v>1463</v>
      </c>
      <c r="M18936" s="20">
        <v>4.8</v>
      </c>
      <c r="N18936" s="20">
        <v>6.2</v>
      </c>
      <c r="AE18936">
        <f t="shared" si="295"/>
        <v>2015</v>
      </c>
    </row>
    <row r="18937" spans="1:31" x14ac:dyDescent="0.25">
      <c r="A18937" s="7">
        <v>18934</v>
      </c>
      <c r="B18937" s="8">
        <v>42332</v>
      </c>
      <c r="C18937" t="s">
        <v>3</v>
      </c>
      <c r="D18937" t="s">
        <v>557</v>
      </c>
      <c r="E18937" t="s">
        <v>9</v>
      </c>
      <c r="F18937" t="s">
        <v>727</v>
      </c>
      <c r="G18937" t="s">
        <v>569</v>
      </c>
      <c r="H18937" s="135" t="s">
        <v>2139</v>
      </c>
      <c r="I18937" t="s">
        <v>1454</v>
      </c>
      <c r="J18937" s="20">
        <v>12</v>
      </c>
      <c r="K18937" s="20" t="s">
        <v>3</v>
      </c>
      <c r="L18937" t="s">
        <v>1464</v>
      </c>
      <c r="M18937" s="20">
        <v>4.3599999999999994</v>
      </c>
      <c r="N18937" s="20">
        <v>2.64</v>
      </c>
      <c r="AE18937">
        <f t="shared" si="295"/>
        <v>2015</v>
      </c>
    </row>
    <row r="18938" spans="1:31" x14ac:dyDescent="0.25">
      <c r="A18938" s="7">
        <v>18935</v>
      </c>
      <c r="B18938" s="8">
        <v>42334</v>
      </c>
      <c r="C18938" t="s">
        <v>3</v>
      </c>
      <c r="D18938" t="s">
        <v>276</v>
      </c>
      <c r="E18938" t="s">
        <v>9</v>
      </c>
      <c r="F18938" t="s">
        <v>45</v>
      </c>
      <c r="G18938" t="s">
        <v>1016</v>
      </c>
      <c r="H18938" s="9" t="s">
        <v>2962</v>
      </c>
      <c r="I18938" t="s">
        <v>1454</v>
      </c>
      <c r="J18938" s="20">
        <v>40</v>
      </c>
      <c r="K18938" s="20" t="s">
        <v>3</v>
      </c>
      <c r="L18938" t="s">
        <v>1463</v>
      </c>
      <c r="M18938" s="20">
        <v>11.4</v>
      </c>
      <c r="N18938" s="20">
        <v>9.6</v>
      </c>
      <c r="AE18938">
        <f t="shared" si="295"/>
        <v>2015</v>
      </c>
    </row>
    <row r="18939" spans="1:31" x14ac:dyDescent="0.25">
      <c r="A18939" s="7">
        <v>18936</v>
      </c>
      <c r="B18939" s="8">
        <v>42335</v>
      </c>
      <c r="C18939" t="s">
        <v>3</v>
      </c>
      <c r="D18939" t="s">
        <v>1151</v>
      </c>
      <c r="E18939" t="s">
        <v>9</v>
      </c>
      <c r="F18939" t="s">
        <v>904</v>
      </c>
      <c r="G18939" t="s">
        <v>895</v>
      </c>
      <c r="H18939" s="135" t="s">
        <v>2538</v>
      </c>
      <c r="I18939" t="s">
        <v>1454</v>
      </c>
      <c r="J18939" s="20">
        <v>16</v>
      </c>
      <c r="K18939" s="20" t="s">
        <v>9</v>
      </c>
      <c r="L18939" t="s">
        <v>1464</v>
      </c>
      <c r="M18939" s="20">
        <v>3.52</v>
      </c>
      <c r="N18939" s="20">
        <v>5.48</v>
      </c>
      <c r="AE18939">
        <f t="shared" si="295"/>
        <v>2015</v>
      </c>
    </row>
    <row r="18940" spans="1:31" x14ac:dyDescent="0.25">
      <c r="A18940" s="7">
        <v>18937</v>
      </c>
      <c r="B18940" s="8">
        <v>42335</v>
      </c>
      <c r="C18940" t="s">
        <v>3</v>
      </c>
      <c r="D18940" t="s">
        <v>904</v>
      </c>
      <c r="E18940" t="s">
        <v>9</v>
      </c>
      <c r="F18940" t="s">
        <v>1199</v>
      </c>
      <c r="G18940" t="s">
        <v>929</v>
      </c>
      <c r="H18940" s="9" t="s">
        <v>2725</v>
      </c>
      <c r="I18940" t="s">
        <v>1455</v>
      </c>
      <c r="J18940" s="20">
        <v>35</v>
      </c>
      <c r="K18940" s="20" t="s">
        <v>3</v>
      </c>
      <c r="L18940" t="s">
        <v>1464</v>
      </c>
      <c r="M18940" s="20">
        <v>5.4</v>
      </c>
      <c r="N18940" s="20">
        <v>3.85</v>
      </c>
      <c r="AE18940">
        <f t="shared" si="295"/>
        <v>2015</v>
      </c>
    </row>
    <row r="18941" spans="1:31" x14ac:dyDescent="0.25">
      <c r="A18941" s="7">
        <v>18938</v>
      </c>
      <c r="B18941" s="8">
        <v>42343</v>
      </c>
      <c r="C18941" t="s">
        <v>3</v>
      </c>
      <c r="D18941" t="s">
        <v>787</v>
      </c>
      <c r="E18941" t="s">
        <v>9</v>
      </c>
      <c r="F18941" t="s">
        <v>1215</v>
      </c>
      <c r="G18941" t="s">
        <v>861</v>
      </c>
      <c r="H18941" s="135" t="s">
        <v>2444</v>
      </c>
      <c r="I18941" t="s">
        <v>1455</v>
      </c>
      <c r="J18941" s="20">
        <v>18</v>
      </c>
      <c r="K18941" s="20" t="s">
        <v>9</v>
      </c>
      <c r="L18941" t="s">
        <v>1464</v>
      </c>
      <c r="M18941" s="20">
        <v>1.98</v>
      </c>
      <c r="N18941" s="20">
        <v>3.02</v>
      </c>
      <c r="AE18941">
        <f t="shared" si="295"/>
        <v>2015</v>
      </c>
    </row>
    <row r="18942" spans="1:31" x14ac:dyDescent="0.25">
      <c r="A18942" s="7">
        <v>18939</v>
      </c>
      <c r="B18942" s="8">
        <v>42343</v>
      </c>
      <c r="C18942" t="s">
        <v>3</v>
      </c>
      <c r="D18942" t="s">
        <v>1247</v>
      </c>
      <c r="E18942" t="s">
        <v>9</v>
      </c>
      <c r="F18942" t="s">
        <v>1240</v>
      </c>
      <c r="G18942" t="s">
        <v>648</v>
      </c>
      <c r="H18942" s="135" t="s">
        <v>1944</v>
      </c>
      <c r="I18942" t="s">
        <v>1454</v>
      </c>
      <c r="J18942" s="20">
        <v>14</v>
      </c>
      <c r="K18942" s="20" t="s">
        <v>3</v>
      </c>
      <c r="L18942" t="s">
        <v>1464</v>
      </c>
      <c r="M18942" s="20">
        <v>4.92</v>
      </c>
      <c r="N18942" s="20">
        <v>3.08</v>
      </c>
      <c r="AE18942">
        <f t="shared" si="295"/>
        <v>2015</v>
      </c>
    </row>
    <row r="18943" spans="1:31" x14ac:dyDescent="0.25">
      <c r="A18943" s="7">
        <v>18940</v>
      </c>
      <c r="B18943" s="8">
        <v>42343</v>
      </c>
      <c r="C18943" t="s">
        <v>3</v>
      </c>
      <c r="D18943" t="s">
        <v>655</v>
      </c>
      <c r="E18943" t="s">
        <v>9</v>
      </c>
      <c r="F18943" t="s">
        <v>787</v>
      </c>
      <c r="G18943" t="s">
        <v>870</v>
      </c>
      <c r="H18943" s="9" t="s">
        <v>2522</v>
      </c>
      <c r="I18943" t="s">
        <v>1455</v>
      </c>
      <c r="J18943" s="20">
        <v>20</v>
      </c>
      <c r="K18943" s="20" t="s">
        <v>3</v>
      </c>
      <c r="L18943" t="s">
        <v>1464</v>
      </c>
      <c r="M18943" s="20">
        <v>3.3</v>
      </c>
      <c r="N18943" s="20">
        <v>2.2000000000000002</v>
      </c>
      <c r="AE18943">
        <f t="shared" si="295"/>
        <v>2015</v>
      </c>
    </row>
    <row r="18944" spans="1:31" x14ac:dyDescent="0.25">
      <c r="A18944" s="7">
        <v>18941</v>
      </c>
      <c r="B18944" s="8">
        <v>42344</v>
      </c>
      <c r="C18944" t="s">
        <v>3</v>
      </c>
      <c r="D18944" t="s">
        <v>655</v>
      </c>
      <c r="E18944" t="s">
        <v>9</v>
      </c>
      <c r="F18944" t="s">
        <v>787</v>
      </c>
      <c r="G18944" t="s">
        <v>870</v>
      </c>
      <c r="H18944" s="135" t="s">
        <v>2473</v>
      </c>
      <c r="I18944" t="s">
        <v>1455</v>
      </c>
      <c r="J18944" s="20">
        <v>35</v>
      </c>
      <c r="K18944" s="20" t="s">
        <v>3</v>
      </c>
      <c r="L18944" t="s">
        <v>1464</v>
      </c>
      <c r="M18944" s="20">
        <v>5.4</v>
      </c>
      <c r="N18944" s="20">
        <v>3.85</v>
      </c>
      <c r="AE18944">
        <f t="shared" si="295"/>
        <v>2015</v>
      </c>
    </row>
    <row r="18945" spans="1:31" x14ac:dyDescent="0.25">
      <c r="A18945" s="7">
        <v>18942</v>
      </c>
      <c r="B18945" s="8">
        <v>42346</v>
      </c>
      <c r="C18945" t="s">
        <v>3</v>
      </c>
      <c r="D18945" t="s">
        <v>1247</v>
      </c>
      <c r="E18945" t="s">
        <v>9</v>
      </c>
      <c r="F18945" t="s">
        <v>904</v>
      </c>
      <c r="G18945" t="s">
        <v>870</v>
      </c>
      <c r="H18945" s="136" t="s">
        <v>3311</v>
      </c>
      <c r="I18945" t="s">
        <v>1454</v>
      </c>
      <c r="J18945" s="20">
        <v>12</v>
      </c>
      <c r="K18945" s="20" t="s">
        <v>9</v>
      </c>
      <c r="L18945" t="s">
        <v>1464</v>
      </c>
      <c r="M18945" s="20">
        <v>2.64</v>
      </c>
      <c r="N18945" s="20">
        <v>4.3599999999999994</v>
      </c>
      <c r="AE18945">
        <f t="shared" si="295"/>
        <v>2015</v>
      </c>
    </row>
    <row r="18946" spans="1:31" x14ac:dyDescent="0.25">
      <c r="A18946" s="7">
        <v>18943</v>
      </c>
      <c r="B18946" s="8">
        <v>42346</v>
      </c>
      <c r="C18946" t="s">
        <v>3</v>
      </c>
      <c r="D18946" t="s">
        <v>973</v>
      </c>
      <c r="E18946" t="s">
        <v>9</v>
      </c>
      <c r="F18946" t="s">
        <v>997</v>
      </c>
      <c r="G18946" t="s">
        <v>870</v>
      </c>
      <c r="H18946" s="135" t="s">
        <v>1496</v>
      </c>
      <c r="I18946" t="s">
        <v>1454</v>
      </c>
      <c r="J18946" s="20">
        <v>35</v>
      </c>
      <c r="K18946" s="20" t="s">
        <v>1465</v>
      </c>
      <c r="L18946" t="s">
        <v>1466</v>
      </c>
      <c r="M18946" s="20">
        <v>8.75</v>
      </c>
      <c r="N18946" s="20">
        <v>8.75</v>
      </c>
      <c r="AE18946">
        <f t="shared" si="295"/>
        <v>2015</v>
      </c>
    </row>
    <row r="18947" spans="1:31" x14ac:dyDescent="0.25">
      <c r="A18947" s="7">
        <v>18944</v>
      </c>
      <c r="B18947" s="8">
        <v>42346</v>
      </c>
      <c r="C18947" t="s">
        <v>3</v>
      </c>
      <c r="D18947" t="s">
        <v>766</v>
      </c>
      <c r="E18947" t="s">
        <v>9</v>
      </c>
      <c r="F18947" t="s">
        <v>698</v>
      </c>
      <c r="G18947" t="s">
        <v>895</v>
      </c>
      <c r="H18947" s="135" t="s">
        <v>1496</v>
      </c>
      <c r="I18947" t="s">
        <v>1454</v>
      </c>
      <c r="J18947" s="20">
        <v>16</v>
      </c>
      <c r="K18947" s="20" t="s">
        <v>9</v>
      </c>
      <c r="L18947" t="s">
        <v>1464</v>
      </c>
      <c r="M18947" s="20">
        <v>3.52</v>
      </c>
      <c r="N18947" s="20">
        <v>5.48</v>
      </c>
      <c r="AE18947">
        <f t="shared" si="295"/>
        <v>2015</v>
      </c>
    </row>
    <row r="18948" spans="1:31" x14ac:dyDescent="0.25">
      <c r="A18948" s="7">
        <v>18945</v>
      </c>
      <c r="B18948" s="8">
        <v>42348</v>
      </c>
      <c r="C18948" t="s">
        <v>3</v>
      </c>
      <c r="D18948" t="s">
        <v>1219</v>
      </c>
      <c r="E18948" t="s">
        <v>9</v>
      </c>
      <c r="F18948" t="s">
        <v>1156</v>
      </c>
      <c r="G18948" t="s">
        <v>17</v>
      </c>
      <c r="H18948" s="135" t="s">
        <v>1500</v>
      </c>
      <c r="I18948" t="s">
        <v>1455</v>
      </c>
      <c r="J18948" s="20">
        <v>18</v>
      </c>
      <c r="K18948" s="20" t="s">
        <v>3</v>
      </c>
      <c r="L18948" t="s">
        <v>1464</v>
      </c>
      <c r="M18948" s="20">
        <v>3.02</v>
      </c>
      <c r="N18948" s="20">
        <v>1.98</v>
      </c>
      <c r="AE18948">
        <f t="shared" ref="AE18948:AE19011" si="296">YEAR(B18948)</f>
        <v>2015</v>
      </c>
    </row>
    <row r="18949" spans="1:31" x14ac:dyDescent="0.25">
      <c r="A18949" s="7">
        <v>18946</v>
      </c>
      <c r="B18949" s="8">
        <v>42349</v>
      </c>
      <c r="C18949" t="s">
        <v>3</v>
      </c>
      <c r="D18949" t="s">
        <v>55</v>
      </c>
      <c r="E18949" t="s">
        <v>9</v>
      </c>
      <c r="F18949" t="s">
        <v>1249</v>
      </c>
      <c r="G18949" t="s">
        <v>929</v>
      </c>
      <c r="H18949" s="135" t="s">
        <v>2644</v>
      </c>
      <c r="I18949" t="s">
        <v>1458</v>
      </c>
      <c r="J18949" s="20">
        <v>21</v>
      </c>
      <c r="K18949" s="20" t="s">
        <v>1465</v>
      </c>
      <c r="L18949" t="s">
        <v>1466</v>
      </c>
      <c r="M18949" s="20">
        <v>10</v>
      </c>
      <c r="N18949" s="20">
        <v>30</v>
      </c>
      <c r="AE18949">
        <f t="shared" si="296"/>
        <v>2015</v>
      </c>
    </row>
    <row r="18950" spans="1:31" x14ac:dyDescent="0.25">
      <c r="A18950" s="7">
        <v>18947</v>
      </c>
      <c r="B18950" s="8">
        <v>42351</v>
      </c>
      <c r="C18950" t="s">
        <v>3</v>
      </c>
      <c r="D18950" t="s">
        <v>877</v>
      </c>
      <c r="E18950" t="s">
        <v>9</v>
      </c>
      <c r="F18950" t="s">
        <v>1229</v>
      </c>
      <c r="G18950" t="s">
        <v>648</v>
      </c>
      <c r="H18950" s="9" t="s">
        <v>1797</v>
      </c>
      <c r="I18950" t="s">
        <v>1454</v>
      </c>
      <c r="J18950" s="20">
        <v>22</v>
      </c>
      <c r="K18950" s="20" t="s">
        <v>3</v>
      </c>
      <c r="L18950" t="s">
        <v>1464</v>
      </c>
      <c r="M18950" s="20">
        <v>7.16</v>
      </c>
      <c r="N18950" s="20">
        <v>4.84</v>
      </c>
      <c r="AE18950">
        <f t="shared" si="296"/>
        <v>2015</v>
      </c>
    </row>
    <row r="18951" spans="1:31" x14ac:dyDescent="0.25">
      <c r="A18951" s="7">
        <v>18948</v>
      </c>
      <c r="B18951" s="8">
        <v>42351</v>
      </c>
      <c r="C18951" t="s">
        <v>3</v>
      </c>
      <c r="D18951" t="s">
        <v>543</v>
      </c>
      <c r="E18951" t="s">
        <v>9</v>
      </c>
      <c r="F18951" t="s">
        <v>521</v>
      </c>
      <c r="G18951" t="s">
        <v>732</v>
      </c>
      <c r="H18951" s="135" t="s">
        <v>3312</v>
      </c>
      <c r="I18951" t="s">
        <v>1454</v>
      </c>
      <c r="J18951" s="20">
        <v>26</v>
      </c>
      <c r="K18951" s="20" t="s">
        <v>9</v>
      </c>
      <c r="L18951" t="s">
        <v>1463</v>
      </c>
      <c r="M18951" s="20">
        <v>6.24</v>
      </c>
      <c r="N18951" s="20">
        <v>7.76</v>
      </c>
      <c r="AE18951">
        <f t="shared" si="296"/>
        <v>2015</v>
      </c>
    </row>
    <row r="18952" spans="1:31" x14ac:dyDescent="0.25">
      <c r="A18952" s="7">
        <v>18949</v>
      </c>
      <c r="B18952" s="8">
        <v>42352</v>
      </c>
      <c r="C18952" t="s">
        <v>3</v>
      </c>
      <c r="D18952" t="s">
        <v>1085</v>
      </c>
      <c r="E18952" t="s">
        <v>9</v>
      </c>
      <c r="F18952" t="s">
        <v>900</v>
      </c>
      <c r="G18952" t="s">
        <v>929</v>
      </c>
      <c r="H18952" s="135" t="s">
        <v>2767</v>
      </c>
      <c r="I18952" t="s">
        <v>1454</v>
      </c>
      <c r="J18952" s="20">
        <v>11</v>
      </c>
      <c r="K18952" s="20" t="s">
        <v>3</v>
      </c>
      <c r="L18952" t="s">
        <v>1463</v>
      </c>
      <c r="M18952" s="20">
        <v>3.86</v>
      </c>
      <c r="N18952" s="20">
        <v>2.64</v>
      </c>
      <c r="AE18952">
        <f t="shared" si="296"/>
        <v>2015</v>
      </c>
    </row>
    <row r="18953" spans="1:31" x14ac:dyDescent="0.25">
      <c r="A18953" s="7">
        <v>18950</v>
      </c>
      <c r="B18953" s="8">
        <v>42354</v>
      </c>
      <c r="C18953" t="s">
        <v>3</v>
      </c>
      <c r="D18953" t="s">
        <v>904</v>
      </c>
      <c r="E18953" t="s">
        <v>9</v>
      </c>
      <c r="F18953" t="s">
        <v>1199</v>
      </c>
      <c r="G18953" t="s">
        <v>732</v>
      </c>
      <c r="H18953" s="135" t="s">
        <v>2642</v>
      </c>
      <c r="I18953" t="s">
        <v>1455</v>
      </c>
      <c r="J18953" s="20">
        <v>26</v>
      </c>
      <c r="K18953" s="20" t="s">
        <v>3</v>
      </c>
      <c r="L18953" t="s">
        <v>1464</v>
      </c>
      <c r="M18953" s="20">
        <v>4.1400000000000006</v>
      </c>
      <c r="N18953" s="20">
        <v>2.86</v>
      </c>
      <c r="AE18953">
        <f t="shared" si="296"/>
        <v>2015</v>
      </c>
    </row>
    <row r="18954" spans="1:31" x14ac:dyDescent="0.25">
      <c r="A18954" s="7">
        <v>18951</v>
      </c>
      <c r="B18954" s="8">
        <v>42359</v>
      </c>
      <c r="C18954" t="s">
        <v>3</v>
      </c>
      <c r="D18954" t="s">
        <v>543</v>
      </c>
      <c r="E18954" t="s">
        <v>9</v>
      </c>
      <c r="F18954" t="s">
        <v>521</v>
      </c>
      <c r="G18954" t="s">
        <v>732</v>
      </c>
      <c r="H18954" s="135" t="s">
        <v>2131</v>
      </c>
      <c r="I18954" t="s">
        <v>1454</v>
      </c>
      <c r="J18954" s="20">
        <v>25</v>
      </c>
      <c r="K18954" s="20" t="s">
        <v>9</v>
      </c>
      <c r="L18954" t="s">
        <v>1464</v>
      </c>
      <c r="M18954" s="20">
        <v>5.5</v>
      </c>
      <c r="N18954" s="20">
        <v>8</v>
      </c>
      <c r="AE18954">
        <f t="shared" si="296"/>
        <v>2015</v>
      </c>
    </row>
    <row r="18955" spans="1:31" x14ac:dyDescent="0.25">
      <c r="A18955" s="7">
        <v>18952</v>
      </c>
      <c r="B18955" s="8">
        <v>42359</v>
      </c>
      <c r="C18955" t="s">
        <v>3</v>
      </c>
      <c r="D18955" t="s">
        <v>543</v>
      </c>
      <c r="E18955" t="s">
        <v>9</v>
      </c>
      <c r="F18955" t="s">
        <v>900</v>
      </c>
      <c r="G18955" t="s">
        <v>1016</v>
      </c>
      <c r="H18955" s="135" t="s">
        <v>2860</v>
      </c>
      <c r="I18955" t="s">
        <v>1454</v>
      </c>
      <c r="J18955" s="20">
        <v>15</v>
      </c>
      <c r="K18955" s="20" t="s">
        <v>3</v>
      </c>
      <c r="L18955" t="s">
        <v>1464</v>
      </c>
      <c r="M18955" s="20">
        <v>5.2</v>
      </c>
      <c r="N18955" s="20">
        <v>3.3</v>
      </c>
      <c r="AE18955">
        <f t="shared" si="296"/>
        <v>2015</v>
      </c>
    </row>
    <row r="18956" spans="1:31" x14ac:dyDescent="0.25">
      <c r="A18956" s="7">
        <v>18953</v>
      </c>
      <c r="B18956" s="8">
        <v>42361</v>
      </c>
      <c r="C18956" t="s">
        <v>3</v>
      </c>
      <c r="D18956" t="s">
        <v>1021</v>
      </c>
      <c r="E18956" t="s">
        <v>9</v>
      </c>
      <c r="F18956" t="s">
        <v>943</v>
      </c>
      <c r="G18956" t="s">
        <v>895</v>
      </c>
      <c r="H18956" s="135" t="s">
        <v>2661</v>
      </c>
      <c r="I18956" t="s">
        <v>1454</v>
      </c>
      <c r="J18956" s="20">
        <v>40</v>
      </c>
      <c r="K18956" s="20" t="s">
        <v>9</v>
      </c>
      <c r="L18956" t="s">
        <v>1464</v>
      </c>
      <c r="M18956" s="20">
        <v>8.8000000000000007</v>
      </c>
      <c r="N18956" s="20">
        <v>12.2</v>
      </c>
      <c r="AE18956">
        <f t="shared" si="296"/>
        <v>2015</v>
      </c>
    </row>
    <row r="18957" spans="1:31" x14ac:dyDescent="0.25">
      <c r="A18957" s="7">
        <v>18954</v>
      </c>
      <c r="B18957" s="8">
        <v>42361</v>
      </c>
      <c r="C18957" t="s">
        <v>3</v>
      </c>
      <c r="D18957" t="s">
        <v>943</v>
      </c>
      <c r="E18957" t="s">
        <v>9</v>
      </c>
      <c r="F18957" t="s">
        <v>667</v>
      </c>
      <c r="G18957" t="s">
        <v>929</v>
      </c>
      <c r="H18957" s="135" t="s">
        <v>2713</v>
      </c>
      <c r="I18957" t="s">
        <v>1454</v>
      </c>
      <c r="J18957" s="20">
        <v>66</v>
      </c>
      <c r="K18957" s="20" t="s">
        <v>9</v>
      </c>
      <c r="L18957" t="s">
        <v>1463</v>
      </c>
      <c r="M18957" s="20">
        <v>15.84</v>
      </c>
      <c r="N18957" s="20">
        <v>18.16</v>
      </c>
      <c r="AE18957">
        <f t="shared" si="296"/>
        <v>2015</v>
      </c>
    </row>
    <row r="18958" spans="1:31" x14ac:dyDescent="0.25">
      <c r="A18958" s="7">
        <v>18955</v>
      </c>
      <c r="B18958" s="8">
        <v>42362</v>
      </c>
      <c r="C18958" t="s">
        <v>3</v>
      </c>
      <c r="D18958" t="s">
        <v>543</v>
      </c>
      <c r="E18958" t="s">
        <v>9</v>
      </c>
      <c r="F18958" t="s">
        <v>427</v>
      </c>
      <c r="G18958" t="s">
        <v>1170</v>
      </c>
      <c r="H18958" s="135" t="s">
        <v>3274</v>
      </c>
      <c r="I18958" t="s">
        <v>1454</v>
      </c>
      <c r="J18958" s="20">
        <v>20</v>
      </c>
      <c r="K18958" s="20" t="s">
        <v>9</v>
      </c>
      <c r="L18958" t="s">
        <v>1464</v>
      </c>
      <c r="M18958" s="20">
        <v>4.4000000000000004</v>
      </c>
      <c r="N18958" s="20">
        <v>6.6</v>
      </c>
      <c r="AE18958">
        <f t="shared" si="296"/>
        <v>2015</v>
      </c>
    </row>
    <row r="18959" spans="1:31" x14ac:dyDescent="0.25">
      <c r="A18959" s="7">
        <v>18956</v>
      </c>
      <c r="B18959" s="8">
        <v>42366</v>
      </c>
      <c r="C18959" t="s">
        <v>3</v>
      </c>
      <c r="D18959" t="s">
        <v>222</v>
      </c>
      <c r="E18959" t="s">
        <v>9</v>
      </c>
      <c r="F18959" t="s">
        <v>1045</v>
      </c>
      <c r="G18959" t="s">
        <v>633</v>
      </c>
      <c r="H18959" s="135" t="s">
        <v>1738</v>
      </c>
      <c r="I18959" t="s">
        <v>1454</v>
      </c>
      <c r="J18959" s="20">
        <v>10</v>
      </c>
      <c r="K18959" s="20" t="s">
        <v>3</v>
      </c>
      <c r="L18959" t="s">
        <v>1464</v>
      </c>
      <c r="M18959" s="20">
        <v>3.8</v>
      </c>
      <c r="N18959" s="20">
        <v>2.2000000000000002</v>
      </c>
      <c r="AE18959">
        <f t="shared" si="296"/>
        <v>2015</v>
      </c>
    </row>
    <row r="18960" spans="1:31" x14ac:dyDescent="0.25">
      <c r="A18960" s="7">
        <v>18957</v>
      </c>
      <c r="B18960" s="8">
        <v>42366</v>
      </c>
      <c r="C18960" t="s">
        <v>3</v>
      </c>
      <c r="D18960" t="s">
        <v>222</v>
      </c>
      <c r="E18960" t="s">
        <v>9</v>
      </c>
      <c r="F18960" t="s">
        <v>1167</v>
      </c>
      <c r="G18960" t="s">
        <v>929</v>
      </c>
      <c r="H18960" s="135" t="s">
        <v>2665</v>
      </c>
      <c r="I18960" t="s">
        <v>1454</v>
      </c>
      <c r="J18960" s="20">
        <v>1</v>
      </c>
      <c r="K18960" s="20" t="s">
        <v>1465</v>
      </c>
      <c r="L18960" t="s">
        <v>1466</v>
      </c>
      <c r="M18960" s="20">
        <v>0.25</v>
      </c>
      <c r="N18960" s="20">
        <v>0.25</v>
      </c>
      <c r="AE18960">
        <f t="shared" si="296"/>
        <v>2015</v>
      </c>
    </row>
    <row r="18961" spans="1:31" x14ac:dyDescent="0.25">
      <c r="A18961" s="7">
        <v>18958</v>
      </c>
      <c r="B18961" s="8">
        <v>42366</v>
      </c>
      <c r="C18961" t="s">
        <v>3</v>
      </c>
      <c r="D18961" t="s">
        <v>968</v>
      </c>
      <c r="E18961" t="s">
        <v>9</v>
      </c>
      <c r="F18961" t="s">
        <v>1229</v>
      </c>
      <c r="G18961" t="s">
        <v>732</v>
      </c>
      <c r="H18961" s="135" t="s">
        <v>1496</v>
      </c>
      <c r="I18961" t="s">
        <v>1454</v>
      </c>
      <c r="J18961" s="20">
        <v>18</v>
      </c>
      <c r="K18961" s="20" t="s">
        <v>3</v>
      </c>
      <c r="L18961" t="s">
        <v>1464</v>
      </c>
      <c r="M18961" s="20">
        <v>6.04</v>
      </c>
      <c r="N18961" s="20">
        <v>3.96</v>
      </c>
      <c r="AE18961">
        <f t="shared" si="296"/>
        <v>2015</v>
      </c>
    </row>
    <row r="18962" spans="1:31" x14ac:dyDescent="0.25">
      <c r="A18962" s="7">
        <v>18959</v>
      </c>
      <c r="B18962" s="8">
        <v>42370</v>
      </c>
      <c r="C18962" t="s">
        <v>3</v>
      </c>
      <c r="D18962" t="s">
        <v>163</v>
      </c>
      <c r="E18962" t="s">
        <v>9</v>
      </c>
      <c r="F18962" t="s">
        <v>286</v>
      </c>
      <c r="G18962" t="s">
        <v>732</v>
      </c>
      <c r="H18962" s="135" t="s">
        <v>2161</v>
      </c>
      <c r="I18962" t="s">
        <v>1454</v>
      </c>
      <c r="J18962" s="20">
        <v>21</v>
      </c>
      <c r="K18962" s="20" t="s">
        <v>3</v>
      </c>
      <c r="L18962" t="s">
        <v>1464</v>
      </c>
      <c r="M18962" s="20">
        <v>6.88</v>
      </c>
      <c r="N18962" s="20">
        <v>4.62</v>
      </c>
      <c r="AE18962">
        <f t="shared" si="296"/>
        <v>2016</v>
      </c>
    </row>
    <row r="18963" spans="1:31" x14ac:dyDescent="0.25">
      <c r="A18963" s="7">
        <v>18960</v>
      </c>
      <c r="B18963" s="8">
        <v>42370</v>
      </c>
      <c r="C18963" t="s">
        <v>3</v>
      </c>
      <c r="D18963" t="s">
        <v>787</v>
      </c>
      <c r="E18963" t="s">
        <v>9</v>
      </c>
      <c r="F18963" t="s">
        <v>1206</v>
      </c>
      <c r="G18963" t="s">
        <v>895</v>
      </c>
      <c r="H18963" s="135" t="s">
        <v>2606</v>
      </c>
      <c r="I18963" t="s">
        <v>1454</v>
      </c>
      <c r="J18963" s="20">
        <v>27</v>
      </c>
      <c r="K18963" s="20" t="s">
        <v>1465</v>
      </c>
      <c r="L18963" t="s">
        <v>1466</v>
      </c>
      <c r="M18963" s="20">
        <v>6.75</v>
      </c>
      <c r="N18963" s="20">
        <v>6.75</v>
      </c>
      <c r="AE18963">
        <f t="shared" si="296"/>
        <v>2016</v>
      </c>
    </row>
    <row r="18964" spans="1:31" x14ac:dyDescent="0.25">
      <c r="A18964" s="7">
        <v>18961</v>
      </c>
      <c r="B18964" s="8">
        <v>42371</v>
      </c>
      <c r="C18964" t="s">
        <v>3</v>
      </c>
      <c r="D18964" t="s">
        <v>973</v>
      </c>
      <c r="E18964" t="s">
        <v>9</v>
      </c>
      <c r="F18964" t="s">
        <v>828</v>
      </c>
      <c r="G18964" t="s">
        <v>895</v>
      </c>
      <c r="H18964" s="136" t="s">
        <v>3051</v>
      </c>
      <c r="I18964" t="s">
        <v>1454</v>
      </c>
      <c r="J18964" s="20">
        <v>22</v>
      </c>
      <c r="K18964" s="20" t="s">
        <v>9</v>
      </c>
      <c r="L18964" t="s">
        <v>1463</v>
      </c>
      <c r="M18964" s="20">
        <v>5.28</v>
      </c>
      <c r="N18964" s="20">
        <v>6.72</v>
      </c>
      <c r="AE18964">
        <f t="shared" si="296"/>
        <v>2016</v>
      </c>
    </row>
    <row r="18965" spans="1:31" x14ac:dyDescent="0.25">
      <c r="A18965" s="7">
        <v>18962</v>
      </c>
      <c r="B18965" s="8">
        <v>42372</v>
      </c>
      <c r="C18965" t="s">
        <v>3</v>
      </c>
      <c r="D18965" t="s">
        <v>973</v>
      </c>
      <c r="E18965" t="s">
        <v>9</v>
      </c>
      <c r="F18965" t="s">
        <v>1045</v>
      </c>
      <c r="G18965" t="s">
        <v>1170</v>
      </c>
      <c r="H18965" s="135" t="s">
        <v>3210</v>
      </c>
      <c r="I18965" t="s">
        <v>1454</v>
      </c>
      <c r="J18965" s="20">
        <v>33</v>
      </c>
      <c r="K18965" s="20" t="s">
        <v>9</v>
      </c>
      <c r="L18965" t="s">
        <v>1464</v>
      </c>
      <c r="M18965" s="20">
        <v>7.26</v>
      </c>
      <c r="N18965" s="20">
        <v>10.24</v>
      </c>
      <c r="AE18965">
        <f t="shared" si="296"/>
        <v>2016</v>
      </c>
    </row>
    <row r="18966" spans="1:31" x14ac:dyDescent="0.25">
      <c r="A18966" s="7">
        <v>18963</v>
      </c>
      <c r="B18966" s="8">
        <v>42372</v>
      </c>
      <c r="C18966" t="s">
        <v>3</v>
      </c>
      <c r="D18966" t="s">
        <v>973</v>
      </c>
      <c r="E18966" t="s">
        <v>9</v>
      </c>
      <c r="F18966" t="s">
        <v>997</v>
      </c>
      <c r="G18966" t="s">
        <v>870</v>
      </c>
      <c r="H18966" s="135" t="s">
        <v>1496</v>
      </c>
      <c r="I18966" t="s">
        <v>1454</v>
      </c>
      <c r="J18966" s="20">
        <v>7</v>
      </c>
      <c r="K18966" s="20" t="s">
        <v>3</v>
      </c>
      <c r="L18966" t="s">
        <v>1464</v>
      </c>
      <c r="M18966" s="20">
        <v>2.96</v>
      </c>
      <c r="N18966" s="20">
        <v>1.54</v>
      </c>
      <c r="AE18966">
        <f t="shared" si="296"/>
        <v>2016</v>
      </c>
    </row>
    <row r="18967" spans="1:31" x14ac:dyDescent="0.25">
      <c r="A18967" s="7">
        <v>18964</v>
      </c>
      <c r="B18967" s="8">
        <v>42376</v>
      </c>
      <c r="C18967" t="s">
        <v>3</v>
      </c>
      <c r="D18967" t="s">
        <v>1213</v>
      </c>
      <c r="E18967" t="s">
        <v>9</v>
      </c>
      <c r="F18967" t="s">
        <v>1166</v>
      </c>
      <c r="G18967" t="s">
        <v>17</v>
      </c>
      <c r="H18967" s="135" t="s">
        <v>1502</v>
      </c>
      <c r="I18967" t="s">
        <v>1454</v>
      </c>
      <c r="J18967" s="20">
        <v>48</v>
      </c>
      <c r="K18967" s="20" t="s">
        <v>9</v>
      </c>
      <c r="L18967" t="s">
        <v>1464</v>
      </c>
      <c r="M18967" s="20">
        <v>10.56</v>
      </c>
      <c r="N18967" s="20">
        <v>14.44</v>
      </c>
      <c r="AE18967">
        <f t="shared" si="296"/>
        <v>2016</v>
      </c>
    </row>
    <row r="18968" spans="1:31" x14ac:dyDescent="0.25">
      <c r="A18968" s="7">
        <v>18965</v>
      </c>
      <c r="B18968" s="8">
        <v>42377</v>
      </c>
      <c r="C18968" t="s">
        <v>3</v>
      </c>
      <c r="D18968" t="s">
        <v>1247</v>
      </c>
      <c r="E18968" t="s">
        <v>9</v>
      </c>
      <c r="F18968" t="s">
        <v>904</v>
      </c>
      <c r="G18968" t="s">
        <v>870</v>
      </c>
      <c r="H18968" s="135" t="s">
        <v>2485</v>
      </c>
      <c r="I18968" t="s">
        <v>1454</v>
      </c>
      <c r="J18968" s="20">
        <v>30</v>
      </c>
      <c r="K18968" s="20" t="s">
        <v>9</v>
      </c>
      <c r="L18968" t="s">
        <v>1463</v>
      </c>
      <c r="M18968" s="20">
        <v>7.2</v>
      </c>
      <c r="N18968" s="20">
        <v>8.8000000000000007</v>
      </c>
      <c r="AE18968">
        <f t="shared" si="296"/>
        <v>2016</v>
      </c>
    </row>
    <row r="18969" spans="1:31" x14ac:dyDescent="0.25">
      <c r="A18969" s="7">
        <v>18966</v>
      </c>
      <c r="B18969" s="8">
        <v>42378</v>
      </c>
      <c r="C18969" t="s">
        <v>3</v>
      </c>
      <c r="D18969" t="s">
        <v>1189</v>
      </c>
      <c r="E18969" t="s">
        <v>9</v>
      </c>
      <c r="F18969" t="s">
        <v>1249</v>
      </c>
      <c r="G18969" t="s">
        <v>1016</v>
      </c>
      <c r="H18969" s="135" t="s">
        <v>2912</v>
      </c>
      <c r="I18969" t="s">
        <v>1455</v>
      </c>
      <c r="J18969" s="20">
        <v>9</v>
      </c>
      <c r="K18969" s="20" t="s">
        <v>3</v>
      </c>
      <c r="L18969" t="s">
        <v>1464</v>
      </c>
      <c r="M18969" s="20">
        <v>1.76</v>
      </c>
      <c r="N18969" s="20">
        <v>0.99</v>
      </c>
      <c r="AE18969">
        <f t="shared" si="296"/>
        <v>2016</v>
      </c>
    </row>
    <row r="18970" spans="1:31" x14ac:dyDescent="0.25">
      <c r="A18970" s="7">
        <v>18967</v>
      </c>
      <c r="B18970" s="8">
        <v>42379</v>
      </c>
      <c r="C18970" t="s">
        <v>3</v>
      </c>
      <c r="D18970" t="s">
        <v>1206</v>
      </c>
      <c r="E18970" t="s">
        <v>9</v>
      </c>
      <c r="F18970" t="s">
        <v>787</v>
      </c>
      <c r="G18970" t="s">
        <v>895</v>
      </c>
      <c r="H18970" s="135" t="s">
        <v>2606</v>
      </c>
      <c r="I18970" t="s">
        <v>1454</v>
      </c>
      <c r="J18970" s="20">
        <v>25</v>
      </c>
      <c r="K18970" s="20" t="s">
        <v>3</v>
      </c>
      <c r="L18970" t="s">
        <v>1464</v>
      </c>
      <c r="M18970" s="20">
        <v>8</v>
      </c>
      <c r="N18970" s="20">
        <v>5.5</v>
      </c>
      <c r="AE18970">
        <f t="shared" si="296"/>
        <v>2016</v>
      </c>
    </row>
    <row r="18971" spans="1:31" x14ac:dyDescent="0.25">
      <c r="A18971" s="7">
        <v>18968</v>
      </c>
      <c r="B18971" s="8">
        <v>42382</v>
      </c>
      <c r="C18971" t="s">
        <v>3</v>
      </c>
      <c r="D18971" t="s">
        <v>943</v>
      </c>
      <c r="E18971" t="s">
        <v>9</v>
      </c>
      <c r="F18971" t="s">
        <v>1193</v>
      </c>
      <c r="G18971" t="s">
        <v>569</v>
      </c>
      <c r="H18971" s="135" t="s">
        <v>1669</v>
      </c>
      <c r="I18971" t="s">
        <v>1454</v>
      </c>
      <c r="J18971" s="20">
        <v>37</v>
      </c>
      <c r="K18971" s="20" t="s">
        <v>1465</v>
      </c>
      <c r="L18971" t="s">
        <v>1466</v>
      </c>
      <c r="M18971" s="20">
        <v>9.25</v>
      </c>
      <c r="N18971" s="20">
        <v>9.25</v>
      </c>
      <c r="AE18971">
        <f t="shared" si="296"/>
        <v>2016</v>
      </c>
    </row>
    <row r="18972" spans="1:31" x14ac:dyDescent="0.25">
      <c r="A18972" s="7">
        <v>18969</v>
      </c>
      <c r="B18972" s="8">
        <v>42382</v>
      </c>
      <c r="C18972" t="s">
        <v>3</v>
      </c>
      <c r="D18972" t="s">
        <v>222</v>
      </c>
      <c r="E18972" t="s">
        <v>9</v>
      </c>
      <c r="F18972" t="s">
        <v>1045</v>
      </c>
      <c r="G18972" t="s">
        <v>929</v>
      </c>
      <c r="H18972" s="135" t="s">
        <v>2774</v>
      </c>
      <c r="I18972" t="s">
        <v>1454</v>
      </c>
      <c r="J18972" s="20">
        <v>42</v>
      </c>
      <c r="K18972" s="20" t="s">
        <v>9</v>
      </c>
      <c r="L18972" t="s">
        <v>1463</v>
      </c>
      <c r="M18972" s="20">
        <v>10.08</v>
      </c>
      <c r="N18972" s="20">
        <v>11.92</v>
      </c>
      <c r="AE18972">
        <f t="shared" si="296"/>
        <v>2016</v>
      </c>
    </row>
    <row r="18973" spans="1:31" x14ac:dyDescent="0.25">
      <c r="A18973" s="7">
        <v>18970</v>
      </c>
      <c r="B18973" s="8">
        <v>42384</v>
      </c>
      <c r="C18973" t="s">
        <v>3</v>
      </c>
      <c r="D18973" t="s">
        <v>968</v>
      </c>
      <c r="E18973" t="s">
        <v>9</v>
      </c>
      <c r="F18973" t="s">
        <v>734</v>
      </c>
      <c r="G18973" t="s">
        <v>929</v>
      </c>
      <c r="H18973" s="135" t="s">
        <v>2678</v>
      </c>
      <c r="I18973" t="s">
        <v>1454</v>
      </c>
      <c r="J18973" s="20">
        <v>26</v>
      </c>
      <c r="K18973" s="20" t="s">
        <v>9</v>
      </c>
      <c r="L18973" t="s">
        <v>1464</v>
      </c>
      <c r="M18973" s="20">
        <v>5.72</v>
      </c>
      <c r="N18973" s="20">
        <v>8.2800000000000011</v>
      </c>
      <c r="AE18973">
        <f t="shared" si="296"/>
        <v>2016</v>
      </c>
    </row>
    <row r="18974" spans="1:31" x14ac:dyDescent="0.25">
      <c r="A18974" s="7">
        <v>18971</v>
      </c>
      <c r="B18974" s="8">
        <v>42384</v>
      </c>
      <c r="C18974" t="s">
        <v>3</v>
      </c>
      <c r="D18974" t="s">
        <v>968</v>
      </c>
      <c r="E18974" t="s">
        <v>9</v>
      </c>
      <c r="F18974" t="s">
        <v>734</v>
      </c>
      <c r="G18974" t="s">
        <v>929</v>
      </c>
      <c r="H18974" s="135" t="s">
        <v>2644</v>
      </c>
      <c r="I18974" t="s">
        <v>1454</v>
      </c>
      <c r="J18974" s="20">
        <v>18</v>
      </c>
      <c r="K18974" s="20" t="s">
        <v>9</v>
      </c>
      <c r="L18974" t="s">
        <v>1464</v>
      </c>
      <c r="M18974" s="20">
        <v>3.96</v>
      </c>
      <c r="N18974" s="20">
        <v>6.04</v>
      </c>
      <c r="AE18974">
        <f t="shared" si="296"/>
        <v>2016</v>
      </c>
    </row>
    <row r="18975" spans="1:31" x14ac:dyDescent="0.25">
      <c r="A18975" s="7">
        <v>18972</v>
      </c>
      <c r="B18975" s="8">
        <v>42384</v>
      </c>
      <c r="C18975" t="s">
        <v>3</v>
      </c>
      <c r="D18975" t="s">
        <v>877</v>
      </c>
      <c r="E18975" t="s">
        <v>9</v>
      </c>
      <c r="F18975" t="s">
        <v>1210</v>
      </c>
      <c r="G18975" t="s">
        <v>929</v>
      </c>
      <c r="H18975" s="135" t="s">
        <v>3270</v>
      </c>
      <c r="I18975" t="s">
        <v>1454</v>
      </c>
      <c r="J18975" s="20">
        <v>45</v>
      </c>
      <c r="K18975" s="20" t="s">
        <v>3</v>
      </c>
      <c r="L18975" t="s">
        <v>1464</v>
      </c>
      <c r="M18975" s="20">
        <v>13.6</v>
      </c>
      <c r="N18975" s="20">
        <v>9.9</v>
      </c>
      <c r="AE18975">
        <f t="shared" si="296"/>
        <v>2016</v>
      </c>
    </row>
    <row r="18976" spans="1:31" x14ac:dyDescent="0.25">
      <c r="A18976" s="7">
        <v>18973</v>
      </c>
      <c r="B18976" s="8">
        <v>42385</v>
      </c>
      <c r="C18976" t="s">
        <v>3</v>
      </c>
      <c r="D18976" t="s">
        <v>973</v>
      </c>
      <c r="E18976" t="s">
        <v>9</v>
      </c>
      <c r="F18976" t="s">
        <v>91</v>
      </c>
      <c r="G18976" t="s">
        <v>895</v>
      </c>
      <c r="H18976" s="135" t="s">
        <v>2564</v>
      </c>
      <c r="I18976" t="s">
        <v>1454</v>
      </c>
      <c r="J18976" s="20">
        <v>72</v>
      </c>
      <c r="K18976" s="20" t="s">
        <v>9</v>
      </c>
      <c r="L18976" t="s">
        <v>1463</v>
      </c>
      <c r="M18976" s="20">
        <v>17.28</v>
      </c>
      <c r="N18976" s="20">
        <v>19.72</v>
      </c>
      <c r="AE18976">
        <f t="shared" si="296"/>
        <v>2016</v>
      </c>
    </row>
    <row r="18977" spans="1:31" x14ac:dyDescent="0.25">
      <c r="A18977" s="7">
        <v>18974</v>
      </c>
      <c r="B18977" s="8">
        <v>42386</v>
      </c>
      <c r="C18977" t="s">
        <v>3</v>
      </c>
      <c r="D18977" t="s">
        <v>904</v>
      </c>
      <c r="E18977" t="s">
        <v>9</v>
      </c>
      <c r="F18977" t="s">
        <v>922</v>
      </c>
      <c r="G18977" t="s">
        <v>895</v>
      </c>
      <c r="H18977" s="135" t="s">
        <v>2538</v>
      </c>
      <c r="I18977" t="s">
        <v>1455</v>
      </c>
      <c r="J18977" s="20">
        <v>19</v>
      </c>
      <c r="K18977" s="20" t="s">
        <v>3</v>
      </c>
      <c r="L18977" t="s">
        <v>1464</v>
      </c>
      <c r="M18977" s="20">
        <v>3.16</v>
      </c>
      <c r="N18977" s="20">
        <v>2.09</v>
      </c>
      <c r="AE18977">
        <f t="shared" si="296"/>
        <v>2016</v>
      </c>
    </row>
    <row r="18978" spans="1:31" x14ac:dyDescent="0.25">
      <c r="A18978" s="7">
        <v>18975</v>
      </c>
      <c r="B18978" s="8">
        <v>42388</v>
      </c>
      <c r="C18978" t="s">
        <v>3</v>
      </c>
      <c r="D18978" t="s">
        <v>733</v>
      </c>
      <c r="E18978" t="s">
        <v>9</v>
      </c>
      <c r="F18978" t="s">
        <v>1250</v>
      </c>
      <c r="G18978" t="s">
        <v>648</v>
      </c>
      <c r="H18978" s="135" t="s">
        <v>1795</v>
      </c>
      <c r="I18978" t="s">
        <v>1458</v>
      </c>
      <c r="J18978" s="20">
        <v>24</v>
      </c>
      <c r="K18978" s="20" t="s">
        <v>1465</v>
      </c>
      <c r="L18978" t="s">
        <v>1466</v>
      </c>
      <c r="M18978" s="20">
        <v>10</v>
      </c>
      <c r="N18978" s="20">
        <v>30</v>
      </c>
      <c r="AE18978">
        <f t="shared" si="296"/>
        <v>2016</v>
      </c>
    </row>
    <row r="18979" spans="1:31" x14ac:dyDescent="0.25">
      <c r="A18979" s="7">
        <v>18976</v>
      </c>
      <c r="B18979" s="8">
        <v>42389</v>
      </c>
      <c r="C18979" t="s">
        <v>3</v>
      </c>
      <c r="D18979" t="s">
        <v>168</v>
      </c>
      <c r="E18979" t="s">
        <v>9</v>
      </c>
      <c r="F18979" t="s">
        <v>1166</v>
      </c>
      <c r="G18979" t="s">
        <v>17</v>
      </c>
      <c r="H18979" s="135" t="s">
        <v>1500</v>
      </c>
      <c r="I18979" t="s">
        <v>1454</v>
      </c>
      <c r="J18979" s="20">
        <v>42</v>
      </c>
      <c r="K18979" s="20" t="s">
        <v>9</v>
      </c>
      <c r="L18979" t="s">
        <v>1464</v>
      </c>
      <c r="M18979" s="20">
        <v>9.24</v>
      </c>
      <c r="N18979" s="20">
        <v>12.76</v>
      </c>
      <c r="AE18979">
        <f t="shared" si="296"/>
        <v>2016</v>
      </c>
    </row>
    <row r="18980" spans="1:31" x14ac:dyDescent="0.25">
      <c r="A18980" s="7">
        <v>18977</v>
      </c>
      <c r="B18980" s="8">
        <v>42389</v>
      </c>
      <c r="C18980" t="s">
        <v>3</v>
      </c>
      <c r="D18980" t="s">
        <v>543</v>
      </c>
      <c r="E18980" t="s">
        <v>9</v>
      </c>
      <c r="F18980" t="s">
        <v>233</v>
      </c>
      <c r="G18980" t="s">
        <v>929</v>
      </c>
      <c r="H18980" s="135" t="s">
        <v>1496</v>
      </c>
      <c r="I18980" t="s">
        <v>1454</v>
      </c>
      <c r="J18980" s="20">
        <v>11</v>
      </c>
      <c r="K18980" s="20" t="s">
        <v>9</v>
      </c>
      <c r="L18980" t="s">
        <v>1464</v>
      </c>
      <c r="M18980" s="20">
        <v>2.42</v>
      </c>
      <c r="N18980" s="20">
        <v>4.08</v>
      </c>
      <c r="AE18980">
        <f t="shared" si="296"/>
        <v>2016</v>
      </c>
    </row>
    <row r="18981" spans="1:31" x14ac:dyDescent="0.25">
      <c r="A18981" s="7">
        <v>18978</v>
      </c>
      <c r="B18981" s="8">
        <v>42392</v>
      </c>
      <c r="C18981" t="s">
        <v>3</v>
      </c>
      <c r="D18981" t="s">
        <v>1199</v>
      </c>
      <c r="E18981" t="s">
        <v>9</v>
      </c>
      <c r="F18981" t="s">
        <v>904</v>
      </c>
      <c r="G18981" t="s">
        <v>732</v>
      </c>
      <c r="H18981" s="135" t="s">
        <v>2642</v>
      </c>
      <c r="I18981" t="s">
        <v>1455</v>
      </c>
      <c r="J18981" s="20">
        <v>19</v>
      </c>
      <c r="K18981" s="20" t="s">
        <v>9</v>
      </c>
      <c r="L18981" t="s">
        <v>1464</v>
      </c>
      <c r="M18981" s="20">
        <v>2.09</v>
      </c>
      <c r="N18981" s="20">
        <v>3.16</v>
      </c>
      <c r="AE18981">
        <f t="shared" si="296"/>
        <v>2016</v>
      </c>
    </row>
    <row r="18982" spans="1:31" x14ac:dyDescent="0.25">
      <c r="A18982" s="7">
        <v>18979</v>
      </c>
      <c r="B18982" s="8">
        <v>42392</v>
      </c>
      <c r="C18982" t="s">
        <v>3</v>
      </c>
      <c r="D18982" t="s">
        <v>543</v>
      </c>
      <c r="E18982" t="s">
        <v>9</v>
      </c>
      <c r="F18982" t="s">
        <v>521</v>
      </c>
      <c r="G18982" t="s">
        <v>569</v>
      </c>
      <c r="H18982" s="9" t="s">
        <v>2265</v>
      </c>
      <c r="I18982" t="s">
        <v>1454</v>
      </c>
      <c r="J18982" s="20">
        <v>16</v>
      </c>
      <c r="K18982" s="20" t="s">
        <v>3</v>
      </c>
      <c r="L18982" t="s">
        <v>1464</v>
      </c>
      <c r="M18982" s="20">
        <v>5.48</v>
      </c>
      <c r="N18982" s="20">
        <v>3.52</v>
      </c>
      <c r="AE18982">
        <f t="shared" si="296"/>
        <v>2016</v>
      </c>
    </row>
    <row r="18983" spans="1:31" x14ac:dyDescent="0.25">
      <c r="A18983" s="7">
        <v>18980</v>
      </c>
      <c r="B18983" s="8">
        <v>42392</v>
      </c>
      <c r="C18983" t="s">
        <v>3</v>
      </c>
      <c r="D18983" t="s">
        <v>543</v>
      </c>
      <c r="E18983" t="s">
        <v>9</v>
      </c>
      <c r="F18983" t="s">
        <v>521</v>
      </c>
      <c r="G18983" t="s">
        <v>1016</v>
      </c>
      <c r="H18983" s="135" t="s">
        <v>2860</v>
      </c>
      <c r="I18983" t="s">
        <v>1454</v>
      </c>
      <c r="J18983" s="20">
        <v>35</v>
      </c>
      <c r="K18983" s="20" t="s">
        <v>9</v>
      </c>
      <c r="L18983" t="s">
        <v>1464</v>
      </c>
      <c r="M18983" s="20">
        <v>7.7</v>
      </c>
      <c r="N18983" s="20">
        <v>10.8</v>
      </c>
      <c r="AE18983">
        <f t="shared" si="296"/>
        <v>2016</v>
      </c>
    </row>
    <row r="18984" spans="1:31" x14ac:dyDescent="0.25">
      <c r="A18984" s="7">
        <v>18981</v>
      </c>
      <c r="B18984" s="8">
        <v>42392</v>
      </c>
      <c r="C18984" t="s">
        <v>3</v>
      </c>
      <c r="D18984" t="s">
        <v>868</v>
      </c>
      <c r="E18984" t="s">
        <v>9</v>
      </c>
      <c r="F18984" t="s">
        <v>1028</v>
      </c>
      <c r="G18984" t="s">
        <v>861</v>
      </c>
      <c r="H18984" s="9" t="s">
        <v>2970</v>
      </c>
      <c r="I18984" t="s">
        <v>1454</v>
      </c>
      <c r="J18984" s="20">
        <v>29</v>
      </c>
      <c r="K18984" s="20" t="s">
        <v>9</v>
      </c>
      <c r="L18984" t="s">
        <v>1464</v>
      </c>
      <c r="M18984" s="20">
        <v>6.38</v>
      </c>
      <c r="N18984" s="20">
        <v>9.1199999999999992</v>
      </c>
      <c r="AE18984">
        <f t="shared" si="296"/>
        <v>2016</v>
      </c>
    </row>
    <row r="18985" spans="1:31" x14ac:dyDescent="0.25">
      <c r="A18985" s="7">
        <v>18982</v>
      </c>
      <c r="B18985" s="8">
        <v>42396</v>
      </c>
      <c r="C18985" t="s">
        <v>3</v>
      </c>
      <c r="D18985" t="s">
        <v>614</v>
      </c>
      <c r="E18985" t="s">
        <v>9</v>
      </c>
      <c r="F18985" t="s">
        <v>727</v>
      </c>
      <c r="G18985" t="s">
        <v>895</v>
      </c>
      <c r="H18985" s="135" t="s">
        <v>2538</v>
      </c>
      <c r="I18985" t="s">
        <v>1454</v>
      </c>
      <c r="J18985" s="20">
        <v>12</v>
      </c>
      <c r="K18985" s="20" t="s">
        <v>3</v>
      </c>
      <c r="L18985" t="s">
        <v>1464</v>
      </c>
      <c r="M18985" s="20">
        <v>4.3599999999999994</v>
      </c>
      <c r="N18985" s="20">
        <v>2.64</v>
      </c>
      <c r="AE18985">
        <f t="shared" si="296"/>
        <v>2016</v>
      </c>
    </row>
    <row r="18986" spans="1:31" x14ac:dyDescent="0.25">
      <c r="A18986" s="7">
        <v>18983</v>
      </c>
      <c r="B18986" s="8">
        <v>42397</v>
      </c>
      <c r="C18986" t="s">
        <v>3</v>
      </c>
      <c r="D18986" t="s">
        <v>1010</v>
      </c>
      <c r="E18986" t="s">
        <v>9</v>
      </c>
      <c r="F18986" t="s">
        <v>665</v>
      </c>
      <c r="G18986" t="s">
        <v>895</v>
      </c>
      <c r="H18986" s="136" t="s">
        <v>3137</v>
      </c>
      <c r="I18986" t="s">
        <v>1454</v>
      </c>
      <c r="J18986" s="20">
        <v>220</v>
      </c>
      <c r="K18986" s="20" t="s">
        <v>3</v>
      </c>
      <c r="L18986" t="s">
        <v>1463</v>
      </c>
      <c r="M18986" s="20">
        <v>58.2</v>
      </c>
      <c r="N18986" s="20">
        <v>52.8</v>
      </c>
      <c r="AE18986">
        <f t="shared" si="296"/>
        <v>2016</v>
      </c>
    </row>
    <row r="18987" spans="1:31" x14ac:dyDescent="0.25">
      <c r="A18987" s="7">
        <v>18984</v>
      </c>
      <c r="B18987" s="8">
        <v>42398</v>
      </c>
      <c r="C18987" t="s">
        <v>3</v>
      </c>
      <c r="D18987" t="s">
        <v>163</v>
      </c>
      <c r="E18987" t="s">
        <v>9</v>
      </c>
      <c r="F18987" t="s">
        <v>286</v>
      </c>
      <c r="G18987" t="s">
        <v>732</v>
      </c>
      <c r="H18987" s="136" t="s">
        <v>2239</v>
      </c>
      <c r="I18987" t="s">
        <v>1454</v>
      </c>
      <c r="J18987" s="20">
        <v>18</v>
      </c>
      <c r="K18987" s="20" t="s">
        <v>3</v>
      </c>
      <c r="L18987" t="s">
        <v>1464</v>
      </c>
      <c r="M18987" s="20">
        <v>6.04</v>
      </c>
      <c r="N18987" s="20">
        <v>3.96</v>
      </c>
      <c r="AE18987">
        <f t="shared" si="296"/>
        <v>2016</v>
      </c>
    </row>
    <row r="18988" spans="1:31" x14ac:dyDescent="0.25">
      <c r="A18988" s="7">
        <v>18985</v>
      </c>
      <c r="B18988" s="8">
        <v>42399</v>
      </c>
      <c r="C18988" t="s">
        <v>3</v>
      </c>
      <c r="D18988" t="s">
        <v>1243</v>
      </c>
      <c r="E18988" t="s">
        <v>9</v>
      </c>
      <c r="F18988" t="s">
        <v>1113</v>
      </c>
      <c r="G18988" t="s">
        <v>929</v>
      </c>
      <c r="H18988" s="9" t="s">
        <v>3313</v>
      </c>
      <c r="I18988" t="s">
        <v>1454</v>
      </c>
      <c r="J18988" s="20">
        <v>49</v>
      </c>
      <c r="K18988" s="20" t="s">
        <v>9</v>
      </c>
      <c r="L18988" t="s">
        <v>1464</v>
      </c>
      <c r="M18988" s="20">
        <v>10.78</v>
      </c>
      <c r="N18988" s="20">
        <v>14.72</v>
      </c>
      <c r="AE18988">
        <f t="shared" si="296"/>
        <v>2016</v>
      </c>
    </row>
    <row r="18989" spans="1:31" x14ac:dyDescent="0.25">
      <c r="A18989" s="7">
        <v>18986</v>
      </c>
      <c r="B18989" s="8">
        <v>42401</v>
      </c>
      <c r="C18989" t="s">
        <v>3</v>
      </c>
      <c r="D18989" t="s">
        <v>943</v>
      </c>
      <c r="E18989" t="s">
        <v>9</v>
      </c>
      <c r="F18989" t="s">
        <v>1193</v>
      </c>
      <c r="G18989" t="s">
        <v>861</v>
      </c>
      <c r="H18989" s="135" t="s">
        <v>2437</v>
      </c>
      <c r="I18989" t="s">
        <v>1454</v>
      </c>
      <c r="J18989" s="20">
        <v>18</v>
      </c>
      <c r="K18989" s="20" t="s">
        <v>9</v>
      </c>
      <c r="L18989" t="s">
        <v>1464</v>
      </c>
      <c r="M18989" s="20">
        <v>3.96</v>
      </c>
      <c r="N18989" s="20">
        <v>6.04</v>
      </c>
      <c r="AE18989">
        <f t="shared" si="296"/>
        <v>2016</v>
      </c>
    </row>
    <row r="18990" spans="1:31" x14ac:dyDescent="0.25">
      <c r="A18990" s="7">
        <v>18987</v>
      </c>
      <c r="B18990" s="8">
        <v>42404</v>
      </c>
      <c r="C18990" t="s">
        <v>3</v>
      </c>
      <c r="D18990" t="s">
        <v>55</v>
      </c>
      <c r="E18990" t="s">
        <v>9</v>
      </c>
      <c r="F18990" t="s">
        <v>1251</v>
      </c>
      <c r="G18990" t="s">
        <v>24</v>
      </c>
      <c r="H18990" s="135" t="s">
        <v>1493</v>
      </c>
      <c r="I18990" t="s">
        <v>1458</v>
      </c>
      <c r="J18990" s="20">
        <v>38</v>
      </c>
      <c r="K18990" s="20" t="s">
        <v>9</v>
      </c>
      <c r="L18990" t="s">
        <v>1463</v>
      </c>
      <c r="M18990" s="20">
        <v>10</v>
      </c>
      <c r="N18990" s="20">
        <v>30</v>
      </c>
      <c r="AE18990">
        <f t="shared" si="296"/>
        <v>2016</v>
      </c>
    </row>
    <row r="18991" spans="1:31" x14ac:dyDescent="0.25">
      <c r="A18991" s="7">
        <v>18988</v>
      </c>
      <c r="B18991" s="8">
        <v>42404</v>
      </c>
      <c r="C18991" t="s">
        <v>3</v>
      </c>
      <c r="D18991" t="s">
        <v>973</v>
      </c>
      <c r="E18991" t="s">
        <v>9</v>
      </c>
      <c r="F18991" t="s">
        <v>427</v>
      </c>
      <c r="G18991" t="s">
        <v>929</v>
      </c>
      <c r="H18991" s="135" t="s">
        <v>2713</v>
      </c>
      <c r="I18991" t="s">
        <v>1454</v>
      </c>
      <c r="J18991" s="20">
        <v>26</v>
      </c>
      <c r="K18991" s="20" t="s">
        <v>9</v>
      </c>
      <c r="L18991" t="s">
        <v>1464</v>
      </c>
      <c r="M18991" s="20">
        <v>5.72</v>
      </c>
      <c r="N18991" s="20">
        <v>8.2800000000000011</v>
      </c>
      <c r="AE18991">
        <f t="shared" si="296"/>
        <v>2016</v>
      </c>
    </row>
    <row r="18992" spans="1:31" x14ac:dyDescent="0.25">
      <c r="A18992" s="7">
        <v>18989</v>
      </c>
      <c r="B18992" s="8">
        <v>42406</v>
      </c>
      <c r="C18992" t="s">
        <v>3</v>
      </c>
      <c r="D18992" t="s">
        <v>973</v>
      </c>
      <c r="E18992" t="s">
        <v>9</v>
      </c>
      <c r="F18992" t="s">
        <v>1082</v>
      </c>
      <c r="G18992" t="s">
        <v>648</v>
      </c>
      <c r="H18992" s="136" t="s">
        <v>1496</v>
      </c>
      <c r="I18992" t="s">
        <v>1454</v>
      </c>
      <c r="J18992" s="20">
        <v>46</v>
      </c>
      <c r="K18992" s="20" t="s">
        <v>3</v>
      </c>
      <c r="L18992" t="s">
        <v>1463</v>
      </c>
      <c r="M18992" s="20">
        <v>12.96</v>
      </c>
      <c r="N18992" s="20">
        <v>11.04</v>
      </c>
      <c r="AE18992">
        <f t="shared" si="296"/>
        <v>2016</v>
      </c>
    </row>
    <row r="18993" spans="1:31" x14ac:dyDescent="0.25">
      <c r="A18993" s="7">
        <v>18990</v>
      </c>
      <c r="B18993" s="8">
        <v>42406</v>
      </c>
      <c r="C18993" t="s">
        <v>3</v>
      </c>
      <c r="D18993" t="s">
        <v>973</v>
      </c>
      <c r="E18993" t="s">
        <v>9</v>
      </c>
      <c r="F18993" t="s">
        <v>131</v>
      </c>
      <c r="G18993" t="s">
        <v>929</v>
      </c>
      <c r="H18993" s="9" t="s">
        <v>3314</v>
      </c>
      <c r="I18993" t="s">
        <v>1454</v>
      </c>
      <c r="J18993" s="20">
        <v>21</v>
      </c>
      <c r="K18993" s="20" t="s">
        <v>9</v>
      </c>
      <c r="L18993" t="s">
        <v>1464</v>
      </c>
      <c r="M18993" s="20">
        <v>4.62</v>
      </c>
      <c r="N18993" s="20">
        <v>6.88</v>
      </c>
      <c r="AE18993">
        <f t="shared" si="296"/>
        <v>2016</v>
      </c>
    </row>
    <row r="18994" spans="1:31" x14ac:dyDescent="0.25">
      <c r="A18994" s="7">
        <v>18991</v>
      </c>
      <c r="B18994" s="8">
        <v>42406</v>
      </c>
      <c r="C18994" t="s">
        <v>3</v>
      </c>
      <c r="D18994" t="s">
        <v>973</v>
      </c>
      <c r="E18994" t="s">
        <v>9</v>
      </c>
      <c r="F18994" t="s">
        <v>54</v>
      </c>
      <c r="G18994" t="s">
        <v>929</v>
      </c>
      <c r="H18994" s="9" t="s">
        <v>2725</v>
      </c>
      <c r="I18994" t="s">
        <v>1454</v>
      </c>
      <c r="J18994" s="20">
        <v>18</v>
      </c>
      <c r="K18994" s="20" t="s">
        <v>9</v>
      </c>
      <c r="L18994" t="s">
        <v>1464</v>
      </c>
      <c r="M18994" s="20">
        <v>3.96</v>
      </c>
      <c r="N18994" s="20">
        <v>6.04</v>
      </c>
      <c r="AE18994">
        <f t="shared" si="296"/>
        <v>2016</v>
      </c>
    </row>
    <row r="18995" spans="1:31" x14ac:dyDescent="0.25">
      <c r="A18995" s="7">
        <v>18992</v>
      </c>
      <c r="B18995" s="8">
        <v>42406</v>
      </c>
      <c r="C18995" t="s">
        <v>3</v>
      </c>
      <c r="D18995" t="s">
        <v>973</v>
      </c>
      <c r="E18995" t="s">
        <v>9</v>
      </c>
      <c r="F18995" t="s">
        <v>1093</v>
      </c>
      <c r="G18995" t="s">
        <v>870</v>
      </c>
      <c r="H18995" s="135" t="s">
        <v>1496</v>
      </c>
      <c r="I18995" t="s">
        <v>1454</v>
      </c>
      <c r="J18995" s="20">
        <v>23</v>
      </c>
      <c r="K18995" s="20" t="s">
        <v>9</v>
      </c>
      <c r="L18995" t="s">
        <v>1464</v>
      </c>
      <c r="M18995" s="20">
        <v>5.0600000000000005</v>
      </c>
      <c r="N18995" s="20">
        <v>7.4399999999999995</v>
      </c>
      <c r="AE18995">
        <f t="shared" si="296"/>
        <v>2016</v>
      </c>
    </row>
    <row r="18996" spans="1:31" x14ac:dyDescent="0.25">
      <c r="A18996" s="7">
        <v>18993</v>
      </c>
      <c r="B18996" s="8">
        <v>42406</v>
      </c>
      <c r="C18996" t="s">
        <v>3</v>
      </c>
      <c r="D18996" t="s">
        <v>1207</v>
      </c>
      <c r="E18996" t="s">
        <v>9</v>
      </c>
      <c r="F18996" t="s">
        <v>1193</v>
      </c>
      <c r="G18996" t="s">
        <v>929</v>
      </c>
      <c r="H18996" s="135" t="s">
        <v>1496</v>
      </c>
      <c r="I18996" t="s">
        <v>1454</v>
      </c>
      <c r="J18996" s="20">
        <v>21</v>
      </c>
      <c r="K18996" s="20" t="s">
        <v>3</v>
      </c>
      <c r="L18996" t="s">
        <v>1463</v>
      </c>
      <c r="M18996" s="20">
        <v>6.46</v>
      </c>
      <c r="N18996" s="20">
        <v>5.04</v>
      </c>
      <c r="AE18996">
        <f t="shared" si="296"/>
        <v>2016</v>
      </c>
    </row>
    <row r="18997" spans="1:31" x14ac:dyDescent="0.25">
      <c r="A18997" s="7">
        <v>18994</v>
      </c>
      <c r="B18997" s="8">
        <v>42406</v>
      </c>
      <c r="C18997" t="s">
        <v>3</v>
      </c>
      <c r="D18997" t="s">
        <v>973</v>
      </c>
      <c r="E18997" t="s">
        <v>9</v>
      </c>
      <c r="F18997" t="s">
        <v>997</v>
      </c>
      <c r="G18997" t="s">
        <v>929</v>
      </c>
      <c r="H18997" s="135" t="s">
        <v>1496</v>
      </c>
      <c r="I18997" t="s">
        <v>1454</v>
      </c>
      <c r="J18997" s="20">
        <v>14</v>
      </c>
      <c r="K18997" s="20" t="s">
        <v>9</v>
      </c>
      <c r="L18997" t="s">
        <v>1463</v>
      </c>
      <c r="M18997" s="20">
        <v>3.36</v>
      </c>
      <c r="N18997" s="20">
        <v>4.6400000000000006</v>
      </c>
      <c r="AE18997">
        <f t="shared" si="296"/>
        <v>2016</v>
      </c>
    </row>
    <row r="18998" spans="1:31" x14ac:dyDescent="0.25">
      <c r="A18998" s="7">
        <v>18995</v>
      </c>
      <c r="B18998" s="8">
        <v>42406</v>
      </c>
      <c r="C18998" t="s">
        <v>3</v>
      </c>
      <c r="D18998" t="s">
        <v>973</v>
      </c>
      <c r="E18998" t="s">
        <v>9</v>
      </c>
      <c r="F18998" t="s">
        <v>997</v>
      </c>
      <c r="G18998" t="s">
        <v>929</v>
      </c>
      <c r="H18998" s="135" t="s">
        <v>1496</v>
      </c>
      <c r="I18998" t="s">
        <v>1454</v>
      </c>
      <c r="J18998" s="20">
        <v>6</v>
      </c>
      <c r="K18998" s="20" t="s">
        <v>1465</v>
      </c>
      <c r="L18998" t="s">
        <v>1466</v>
      </c>
      <c r="M18998" s="20">
        <v>1.5</v>
      </c>
      <c r="N18998" s="20">
        <v>1.5</v>
      </c>
      <c r="AE18998">
        <f t="shared" si="296"/>
        <v>2016</v>
      </c>
    </row>
    <row r="18999" spans="1:31" x14ac:dyDescent="0.25">
      <c r="A18999" s="7">
        <v>18996</v>
      </c>
      <c r="B18999" s="8">
        <v>42408</v>
      </c>
      <c r="C18999" t="s">
        <v>3</v>
      </c>
      <c r="D18999" t="s">
        <v>856</v>
      </c>
      <c r="E18999" t="s">
        <v>9</v>
      </c>
      <c r="F18999" t="s">
        <v>1252</v>
      </c>
      <c r="G18999" t="s">
        <v>14</v>
      </c>
      <c r="H18999" s="135" t="s">
        <v>1501</v>
      </c>
      <c r="I18999" t="s">
        <v>1454</v>
      </c>
      <c r="J18999" s="20">
        <v>82</v>
      </c>
      <c r="K18999" s="20" t="s">
        <v>3</v>
      </c>
      <c r="L18999" t="s">
        <v>1464</v>
      </c>
      <c r="M18999" s="20">
        <v>23.96</v>
      </c>
      <c r="N18999" s="20">
        <v>18.04</v>
      </c>
      <c r="AE18999">
        <f t="shared" si="296"/>
        <v>2016</v>
      </c>
    </row>
    <row r="19000" spans="1:31" x14ac:dyDescent="0.25">
      <c r="A19000" s="7">
        <v>18997</v>
      </c>
      <c r="B19000" s="8">
        <v>42409</v>
      </c>
      <c r="C19000" t="s">
        <v>3</v>
      </c>
      <c r="D19000" t="s">
        <v>973</v>
      </c>
      <c r="E19000" t="s">
        <v>9</v>
      </c>
      <c r="F19000" t="s">
        <v>285</v>
      </c>
      <c r="G19000" t="s">
        <v>870</v>
      </c>
      <c r="H19000" s="135" t="s">
        <v>1496</v>
      </c>
      <c r="I19000" t="s">
        <v>1454</v>
      </c>
      <c r="J19000" s="20">
        <v>31</v>
      </c>
      <c r="K19000" s="20" t="s">
        <v>9</v>
      </c>
      <c r="L19000" t="s">
        <v>1464</v>
      </c>
      <c r="M19000" s="20">
        <v>6.82</v>
      </c>
      <c r="N19000" s="20">
        <v>9.68</v>
      </c>
      <c r="AE19000">
        <f t="shared" si="296"/>
        <v>2016</v>
      </c>
    </row>
    <row r="19001" spans="1:31" x14ac:dyDescent="0.25">
      <c r="A19001" s="7">
        <v>18998</v>
      </c>
      <c r="B19001" s="8">
        <v>42410</v>
      </c>
      <c r="C19001" t="s">
        <v>3</v>
      </c>
      <c r="D19001" t="s">
        <v>1253</v>
      </c>
      <c r="E19001" t="s">
        <v>9</v>
      </c>
      <c r="F19001" t="s">
        <v>1107</v>
      </c>
      <c r="G19001" t="s">
        <v>732</v>
      </c>
      <c r="H19001" s="135" t="s">
        <v>2160</v>
      </c>
      <c r="I19001" t="s">
        <v>1458</v>
      </c>
      <c r="J19001" s="20">
        <v>10</v>
      </c>
      <c r="K19001" s="20" t="s">
        <v>1465</v>
      </c>
      <c r="L19001" t="s">
        <v>1466</v>
      </c>
      <c r="M19001" s="20">
        <v>30</v>
      </c>
      <c r="N19001" s="20">
        <v>10</v>
      </c>
      <c r="AE19001">
        <f t="shared" si="296"/>
        <v>2016</v>
      </c>
    </row>
    <row r="19002" spans="1:31" x14ac:dyDescent="0.25">
      <c r="A19002" s="7">
        <v>18999</v>
      </c>
      <c r="B19002" s="8">
        <v>42410</v>
      </c>
      <c r="C19002" t="s">
        <v>3</v>
      </c>
      <c r="D19002" t="s">
        <v>1254</v>
      </c>
      <c r="E19002" t="s">
        <v>9</v>
      </c>
      <c r="F19002" t="s">
        <v>678</v>
      </c>
      <c r="G19002" t="s">
        <v>714</v>
      </c>
      <c r="H19002" s="135" t="s">
        <v>2093</v>
      </c>
      <c r="I19002" t="s">
        <v>1458</v>
      </c>
      <c r="J19002" s="20">
        <v>4</v>
      </c>
      <c r="K19002" s="20" t="s">
        <v>9</v>
      </c>
      <c r="L19002" t="s">
        <v>1463</v>
      </c>
      <c r="M19002" s="20">
        <v>30</v>
      </c>
      <c r="N19002" s="20">
        <v>10</v>
      </c>
      <c r="AE19002">
        <f t="shared" si="296"/>
        <v>2016</v>
      </c>
    </row>
    <row r="19003" spans="1:31" x14ac:dyDescent="0.25">
      <c r="A19003" s="7">
        <v>19000</v>
      </c>
      <c r="B19003" s="8">
        <v>42410</v>
      </c>
      <c r="C19003" t="s">
        <v>3</v>
      </c>
      <c r="D19003" t="s">
        <v>766</v>
      </c>
      <c r="E19003" t="s">
        <v>9</v>
      </c>
      <c r="F19003" t="s">
        <v>1189</v>
      </c>
      <c r="G19003" t="s">
        <v>870</v>
      </c>
      <c r="H19003" s="135" t="s">
        <v>2759</v>
      </c>
      <c r="I19003" t="s">
        <v>1456</v>
      </c>
      <c r="J19003" s="20">
        <v>20</v>
      </c>
      <c r="K19003" s="20" t="s">
        <v>9</v>
      </c>
      <c r="L19003" t="s">
        <v>1464</v>
      </c>
      <c r="M19003" s="20">
        <v>4.4000000000000004</v>
      </c>
      <c r="N19003" s="20">
        <v>6.6</v>
      </c>
      <c r="O19003" t="s">
        <v>9</v>
      </c>
      <c r="P19003" s="13" t="s">
        <v>585</v>
      </c>
      <c r="Q19003" t="s">
        <v>9</v>
      </c>
      <c r="R19003" t="s">
        <v>247</v>
      </c>
      <c r="S19003" t="s">
        <v>9</v>
      </c>
      <c r="T19003" t="s">
        <v>1156</v>
      </c>
      <c r="U19003" t="s">
        <v>9</v>
      </c>
      <c r="V19003" t="s">
        <v>1069</v>
      </c>
      <c r="W19003" t="s">
        <v>3</v>
      </c>
      <c r="X19003" t="s">
        <v>740</v>
      </c>
      <c r="Y19003" t="s">
        <v>3</v>
      </c>
      <c r="Z19003" t="s">
        <v>1243</v>
      </c>
      <c r="AA19003" t="s">
        <v>3</v>
      </c>
      <c r="AB19003" t="s">
        <v>1010</v>
      </c>
      <c r="AC19003" t="s">
        <v>3</v>
      </c>
      <c r="AD19003" t="s">
        <v>711</v>
      </c>
      <c r="AE19003">
        <f t="shared" si="296"/>
        <v>2016</v>
      </c>
    </row>
    <row r="19004" spans="1:31" x14ac:dyDescent="0.25">
      <c r="A19004" s="7">
        <v>19001</v>
      </c>
      <c r="B19004" s="8">
        <v>42410</v>
      </c>
      <c r="C19004" t="s">
        <v>3</v>
      </c>
      <c r="D19004" t="s">
        <v>1203</v>
      </c>
      <c r="E19004" t="s">
        <v>9</v>
      </c>
      <c r="F19004" t="s">
        <v>1252</v>
      </c>
      <c r="G19004" t="s">
        <v>14</v>
      </c>
      <c r="H19004" s="135" t="s">
        <v>1501</v>
      </c>
      <c r="I19004" t="s">
        <v>1454</v>
      </c>
      <c r="J19004" s="20">
        <v>78</v>
      </c>
      <c r="K19004" s="20" t="s">
        <v>9</v>
      </c>
      <c r="L19004" t="s">
        <v>1464</v>
      </c>
      <c r="M19004" s="20">
        <v>17.16</v>
      </c>
      <c r="N19004" s="20">
        <v>22.84</v>
      </c>
      <c r="AE19004">
        <f t="shared" si="296"/>
        <v>2016</v>
      </c>
    </row>
    <row r="19005" spans="1:31" x14ac:dyDescent="0.25">
      <c r="A19005" s="7">
        <v>19002</v>
      </c>
      <c r="B19005" s="8">
        <v>42411</v>
      </c>
      <c r="C19005" t="s">
        <v>3</v>
      </c>
      <c r="D19005" t="s">
        <v>168</v>
      </c>
      <c r="E19005" t="s">
        <v>9</v>
      </c>
      <c r="F19005" t="s">
        <v>1252</v>
      </c>
      <c r="G19005" t="s">
        <v>24</v>
      </c>
      <c r="H19005" s="135" t="s">
        <v>1497</v>
      </c>
      <c r="I19005" t="s">
        <v>1454</v>
      </c>
      <c r="J19005" s="20">
        <v>33</v>
      </c>
      <c r="K19005" s="20" t="s">
        <v>9</v>
      </c>
      <c r="L19005" t="s">
        <v>1464</v>
      </c>
      <c r="M19005" s="20">
        <v>7.26</v>
      </c>
      <c r="N19005" s="20">
        <v>10.24</v>
      </c>
      <c r="AE19005">
        <f t="shared" si="296"/>
        <v>2016</v>
      </c>
    </row>
    <row r="19006" spans="1:31" x14ac:dyDescent="0.25">
      <c r="A19006" s="7">
        <v>19003</v>
      </c>
      <c r="B19006" s="8">
        <v>42412</v>
      </c>
      <c r="C19006" t="s">
        <v>3</v>
      </c>
      <c r="D19006" t="s">
        <v>678</v>
      </c>
      <c r="E19006" t="s">
        <v>9</v>
      </c>
      <c r="F19006" t="s">
        <v>1254</v>
      </c>
      <c r="G19006" t="s">
        <v>714</v>
      </c>
      <c r="H19006" s="135" t="s">
        <v>2093</v>
      </c>
      <c r="I19006" t="s">
        <v>1455</v>
      </c>
      <c r="J19006" s="20">
        <v>6</v>
      </c>
      <c r="K19006" s="20" t="s">
        <v>1465</v>
      </c>
      <c r="L19006" t="s">
        <v>1466</v>
      </c>
      <c r="M19006" s="20">
        <v>0.75</v>
      </c>
      <c r="N19006" s="20">
        <v>0.75</v>
      </c>
      <c r="AE19006">
        <f t="shared" si="296"/>
        <v>2016</v>
      </c>
    </row>
    <row r="19007" spans="1:31" x14ac:dyDescent="0.25">
      <c r="A19007" s="7">
        <v>19004</v>
      </c>
      <c r="B19007" s="8">
        <v>42412</v>
      </c>
      <c r="C19007" t="s">
        <v>3</v>
      </c>
      <c r="D19007" t="s">
        <v>465</v>
      </c>
      <c r="E19007" t="s">
        <v>9</v>
      </c>
      <c r="F19007" t="s">
        <v>427</v>
      </c>
      <c r="G19007" t="s">
        <v>929</v>
      </c>
      <c r="H19007" s="135" t="s">
        <v>2713</v>
      </c>
      <c r="I19007" t="s">
        <v>1454</v>
      </c>
      <c r="J19007" s="20">
        <v>16</v>
      </c>
      <c r="K19007" s="20" t="s">
        <v>9</v>
      </c>
      <c r="L19007" t="s">
        <v>1464</v>
      </c>
      <c r="M19007" s="20">
        <v>3.52</v>
      </c>
      <c r="N19007" s="20">
        <v>5.48</v>
      </c>
      <c r="AE19007">
        <f t="shared" si="296"/>
        <v>2016</v>
      </c>
    </row>
    <row r="19008" spans="1:31" x14ac:dyDescent="0.25">
      <c r="A19008" s="7">
        <v>19005</v>
      </c>
      <c r="B19008" s="8">
        <v>42413</v>
      </c>
      <c r="C19008" t="s">
        <v>3</v>
      </c>
      <c r="D19008" t="s">
        <v>1253</v>
      </c>
      <c r="E19008" t="s">
        <v>9</v>
      </c>
      <c r="F19008" t="s">
        <v>1250</v>
      </c>
      <c r="G19008" t="s">
        <v>648</v>
      </c>
      <c r="H19008" s="135" t="s">
        <v>2947</v>
      </c>
      <c r="I19008" t="s">
        <v>1454</v>
      </c>
      <c r="J19008" s="20">
        <v>18</v>
      </c>
      <c r="K19008" s="20" t="s">
        <v>9</v>
      </c>
      <c r="L19008" t="s">
        <v>1463</v>
      </c>
      <c r="M19008" s="20">
        <v>4.32</v>
      </c>
      <c r="N19008" s="20">
        <v>5.68</v>
      </c>
      <c r="AE19008">
        <f t="shared" si="296"/>
        <v>2016</v>
      </c>
    </row>
    <row r="19009" spans="1:31" x14ac:dyDescent="0.25">
      <c r="A19009" s="7">
        <v>19006</v>
      </c>
      <c r="B19009" s="8">
        <v>42414</v>
      </c>
      <c r="C19009" t="s">
        <v>3</v>
      </c>
      <c r="D19009" t="s">
        <v>1123</v>
      </c>
      <c r="E19009" t="s">
        <v>9</v>
      </c>
      <c r="F19009" t="s">
        <v>1198</v>
      </c>
      <c r="G19009" t="s">
        <v>895</v>
      </c>
      <c r="H19009" s="135" t="s">
        <v>2661</v>
      </c>
      <c r="I19009" t="s">
        <v>1454</v>
      </c>
      <c r="J19009" s="20">
        <v>20</v>
      </c>
      <c r="K19009" s="20" t="s">
        <v>1465</v>
      </c>
      <c r="L19009" t="s">
        <v>1466</v>
      </c>
      <c r="M19009" s="20">
        <v>5</v>
      </c>
      <c r="N19009" s="20">
        <v>5</v>
      </c>
      <c r="AE19009">
        <f t="shared" si="296"/>
        <v>2016</v>
      </c>
    </row>
    <row r="19010" spans="1:31" x14ac:dyDescent="0.25">
      <c r="A19010" s="7">
        <v>19007</v>
      </c>
      <c r="B19010" s="8">
        <v>42415</v>
      </c>
      <c r="C19010" t="s">
        <v>3</v>
      </c>
      <c r="D19010" t="s">
        <v>1254</v>
      </c>
      <c r="E19010" t="s">
        <v>9</v>
      </c>
      <c r="F19010" t="s">
        <v>1249</v>
      </c>
      <c r="G19010" t="s">
        <v>714</v>
      </c>
      <c r="H19010" s="135" t="s">
        <v>2434</v>
      </c>
      <c r="I19010" t="s">
        <v>1454</v>
      </c>
      <c r="J19010" s="20">
        <v>21</v>
      </c>
      <c r="K19010" s="20" t="s">
        <v>9</v>
      </c>
      <c r="L19010" t="s">
        <v>1464</v>
      </c>
      <c r="M19010" s="20">
        <v>4.62</v>
      </c>
      <c r="N19010" s="20">
        <v>6.88</v>
      </c>
      <c r="AE19010">
        <f t="shared" si="296"/>
        <v>2016</v>
      </c>
    </row>
    <row r="19011" spans="1:31" x14ac:dyDescent="0.25">
      <c r="A19011" s="7">
        <v>19008</v>
      </c>
      <c r="B19011" s="8">
        <v>42415</v>
      </c>
      <c r="C19011" t="s">
        <v>3</v>
      </c>
      <c r="D19011" t="s">
        <v>968</v>
      </c>
      <c r="E19011" t="s">
        <v>9</v>
      </c>
      <c r="F19011" t="s">
        <v>611</v>
      </c>
      <c r="G19011" t="s">
        <v>377</v>
      </c>
      <c r="H19011" s="135" t="s">
        <v>1496</v>
      </c>
      <c r="I19011" t="s">
        <v>1454</v>
      </c>
      <c r="J19011" s="20">
        <v>35</v>
      </c>
      <c r="K19011" s="20" t="s">
        <v>3</v>
      </c>
      <c r="L19011" t="s">
        <v>1464</v>
      </c>
      <c r="M19011" s="20">
        <v>10.8</v>
      </c>
      <c r="N19011" s="20">
        <v>7.7</v>
      </c>
      <c r="AE19011">
        <f t="shared" si="296"/>
        <v>2016</v>
      </c>
    </row>
    <row r="19012" spans="1:31" x14ac:dyDescent="0.25">
      <c r="A19012" s="7">
        <v>19009</v>
      </c>
      <c r="B19012" s="8">
        <v>42417</v>
      </c>
      <c r="C19012" t="s">
        <v>3</v>
      </c>
      <c r="D19012" t="s">
        <v>973</v>
      </c>
      <c r="E19012" t="s">
        <v>9</v>
      </c>
      <c r="F19012" t="s">
        <v>997</v>
      </c>
      <c r="G19012" t="s">
        <v>929</v>
      </c>
      <c r="H19012" s="135" t="s">
        <v>1496</v>
      </c>
      <c r="I19012" t="s">
        <v>1454</v>
      </c>
      <c r="J19012" s="20">
        <v>20</v>
      </c>
      <c r="K19012" s="20" t="s">
        <v>3</v>
      </c>
      <c r="L19012" t="s">
        <v>1464</v>
      </c>
      <c r="M19012" s="20">
        <v>6.6</v>
      </c>
      <c r="N19012" s="20">
        <v>4.4000000000000004</v>
      </c>
      <c r="AE19012">
        <f t="shared" ref="AE19012:AE19075" si="297">YEAR(B19012)</f>
        <v>2016</v>
      </c>
    </row>
    <row r="19013" spans="1:31" x14ac:dyDescent="0.25">
      <c r="A19013" s="7">
        <v>19010</v>
      </c>
      <c r="B19013" s="8">
        <v>42419</v>
      </c>
      <c r="C19013" t="s">
        <v>3</v>
      </c>
      <c r="D19013" t="s">
        <v>557</v>
      </c>
      <c r="E19013" t="s">
        <v>9</v>
      </c>
      <c r="F19013" t="s">
        <v>727</v>
      </c>
      <c r="G19013" t="s">
        <v>569</v>
      </c>
      <c r="H19013" s="135" t="s">
        <v>2139</v>
      </c>
      <c r="I19013" t="s">
        <v>1454</v>
      </c>
      <c r="J19013" s="20">
        <v>1</v>
      </c>
      <c r="K19013" s="20" t="s">
        <v>1465</v>
      </c>
      <c r="L19013" t="s">
        <v>1466</v>
      </c>
      <c r="M19013" s="20">
        <v>0.25</v>
      </c>
      <c r="N19013" s="20">
        <v>0.25</v>
      </c>
      <c r="AE19013">
        <f t="shared" si="297"/>
        <v>2016</v>
      </c>
    </row>
    <row r="19014" spans="1:31" x14ac:dyDescent="0.25">
      <c r="A19014" s="7">
        <v>19011</v>
      </c>
      <c r="B19014" s="8">
        <v>42419</v>
      </c>
      <c r="C19014" t="s">
        <v>3</v>
      </c>
      <c r="D19014" t="s">
        <v>614</v>
      </c>
      <c r="E19014" t="s">
        <v>9</v>
      </c>
      <c r="F19014" t="s">
        <v>727</v>
      </c>
      <c r="G19014" t="s">
        <v>895</v>
      </c>
      <c r="H19014" s="135" t="s">
        <v>2538</v>
      </c>
      <c r="I19014" t="s">
        <v>1454</v>
      </c>
      <c r="J19014" s="20">
        <v>38</v>
      </c>
      <c r="K19014" s="20" t="s">
        <v>9</v>
      </c>
      <c r="L19014" t="s">
        <v>1463</v>
      </c>
      <c r="M19014" s="20">
        <v>9.1199999999999992</v>
      </c>
      <c r="N19014" s="20">
        <v>10.88</v>
      </c>
      <c r="AE19014">
        <f t="shared" si="297"/>
        <v>2016</v>
      </c>
    </row>
    <row r="19015" spans="1:31" x14ac:dyDescent="0.25">
      <c r="A19015" s="7">
        <v>19012</v>
      </c>
      <c r="B19015" s="8">
        <v>42421</v>
      </c>
      <c r="C19015" t="s">
        <v>3</v>
      </c>
      <c r="D19015" t="s">
        <v>1207</v>
      </c>
      <c r="E19015" t="s">
        <v>9</v>
      </c>
      <c r="F19015" t="s">
        <v>1193</v>
      </c>
      <c r="G19015" t="s">
        <v>929</v>
      </c>
      <c r="H19015" s="135" t="s">
        <v>1496</v>
      </c>
      <c r="I19015" t="s">
        <v>1454</v>
      </c>
      <c r="J19015" s="20">
        <v>10</v>
      </c>
      <c r="K19015" s="20" t="s">
        <v>1465</v>
      </c>
      <c r="L19015" t="s">
        <v>1466</v>
      </c>
      <c r="M19015" s="20">
        <v>2.5</v>
      </c>
      <c r="N19015" s="20">
        <v>2.5</v>
      </c>
      <c r="AE19015">
        <f t="shared" si="297"/>
        <v>2016</v>
      </c>
    </row>
    <row r="19016" spans="1:31" x14ac:dyDescent="0.25">
      <c r="A19016" s="7">
        <v>19013</v>
      </c>
      <c r="B19016" s="8">
        <v>42421</v>
      </c>
      <c r="C19016" t="s">
        <v>3</v>
      </c>
      <c r="D19016" t="s">
        <v>104</v>
      </c>
      <c r="E19016" t="s">
        <v>9</v>
      </c>
      <c r="F19016" t="s">
        <v>727</v>
      </c>
      <c r="G19016" t="s">
        <v>1016</v>
      </c>
      <c r="H19016" s="9" t="s">
        <v>3315</v>
      </c>
      <c r="I19016" t="s">
        <v>1454</v>
      </c>
      <c r="J19016" s="20">
        <v>16</v>
      </c>
      <c r="K19016" s="20" t="s">
        <v>3</v>
      </c>
      <c r="L19016" t="s">
        <v>1464</v>
      </c>
      <c r="M19016" s="20">
        <v>5.48</v>
      </c>
      <c r="N19016" s="20">
        <v>3.52</v>
      </c>
      <c r="AE19016">
        <f t="shared" si="297"/>
        <v>2016</v>
      </c>
    </row>
    <row r="19017" spans="1:31" x14ac:dyDescent="0.25">
      <c r="A19017" s="7">
        <v>19014</v>
      </c>
      <c r="B19017" s="8">
        <v>42422</v>
      </c>
      <c r="C19017" t="s">
        <v>3</v>
      </c>
      <c r="D19017" t="s">
        <v>943</v>
      </c>
      <c r="E19017" t="s">
        <v>9</v>
      </c>
      <c r="F19017" t="s">
        <v>1193</v>
      </c>
      <c r="G19017" t="s">
        <v>861</v>
      </c>
      <c r="H19017" s="135" t="s">
        <v>2733</v>
      </c>
      <c r="I19017" t="s">
        <v>1454</v>
      </c>
      <c r="J19017" s="20">
        <v>13</v>
      </c>
      <c r="K19017" s="20" t="s">
        <v>9</v>
      </c>
      <c r="L19017" t="s">
        <v>1463</v>
      </c>
      <c r="M19017" s="20">
        <v>3.12</v>
      </c>
      <c r="N19017" s="20">
        <v>4.38</v>
      </c>
      <c r="AE19017">
        <f t="shared" si="297"/>
        <v>2016</v>
      </c>
    </row>
    <row r="19018" spans="1:31" x14ac:dyDescent="0.25">
      <c r="A19018" s="7">
        <v>19015</v>
      </c>
      <c r="B19018" s="8">
        <v>42422</v>
      </c>
      <c r="C19018" t="s">
        <v>3</v>
      </c>
      <c r="D19018" t="s">
        <v>943</v>
      </c>
      <c r="E19018" t="s">
        <v>9</v>
      </c>
      <c r="F19018" t="s">
        <v>667</v>
      </c>
      <c r="G19018" t="s">
        <v>929</v>
      </c>
      <c r="H19018" s="135" t="s">
        <v>2665</v>
      </c>
      <c r="I19018" t="s">
        <v>1454</v>
      </c>
      <c r="J19018" s="20">
        <v>34</v>
      </c>
      <c r="K19018" s="20" t="s">
        <v>9</v>
      </c>
      <c r="L19018" t="s">
        <v>1464</v>
      </c>
      <c r="M19018" s="20">
        <v>7.48</v>
      </c>
      <c r="N19018" s="20">
        <v>10.52</v>
      </c>
      <c r="AE19018">
        <f t="shared" si="297"/>
        <v>2016</v>
      </c>
    </row>
    <row r="19019" spans="1:31" x14ac:dyDescent="0.25">
      <c r="A19019" s="7">
        <v>19016</v>
      </c>
      <c r="B19019" s="8">
        <v>42423</v>
      </c>
      <c r="C19019" t="s">
        <v>3</v>
      </c>
      <c r="D19019" t="s">
        <v>877</v>
      </c>
      <c r="E19019" t="s">
        <v>9</v>
      </c>
      <c r="F19019" t="s">
        <v>1166</v>
      </c>
      <c r="G19019" t="s">
        <v>14</v>
      </c>
      <c r="H19019" s="135" t="s">
        <v>1507</v>
      </c>
      <c r="I19019" t="s">
        <v>1454</v>
      </c>
      <c r="J19019" s="20">
        <v>112</v>
      </c>
      <c r="K19019" s="20" t="s">
        <v>1465</v>
      </c>
      <c r="L19019" t="s">
        <v>1466</v>
      </c>
      <c r="M19019" s="20">
        <v>28</v>
      </c>
      <c r="N19019" s="20">
        <v>28</v>
      </c>
      <c r="AE19019">
        <f t="shared" si="297"/>
        <v>2016</v>
      </c>
    </row>
    <row r="19020" spans="1:31" x14ac:dyDescent="0.25">
      <c r="A19020" s="7">
        <v>19017</v>
      </c>
      <c r="B19020" s="8">
        <v>42424</v>
      </c>
      <c r="C19020" t="s">
        <v>3</v>
      </c>
      <c r="D19020" t="s">
        <v>877</v>
      </c>
      <c r="E19020" t="s">
        <v>9</v>
      </c>
      <c r="F19020" t="s">
        <v>1212</v>
      </c>
      <c r="G19020" t="s">
        <v>14</v>
      </c>
      <c r="H19020" s="135" t="s">
        <v>1491</v>
      </c>
      <c r="I19020" t="s">
        <v>1454</v>
      </c>
      <c r="J19020" s="20">
        <v>15</v>
      </c>
      <c r="K19020" s="20" t="s">
        <v>3</v>
      </c>
      <c r="L19020" t="s">
        <v>1464</v>
      </c>
      <c r="M19020" s="20">
        <v>5.2</v>
      </c>
      <c r="N19020" s="20">
        <v>3.3</v>
      </c>
      <c r="AE19020">
        <f t="shared" si="297"/>
        <v>2016</v>
      </c>
    </row>
    <row r="19021" spans="1:31" x14ac:dyDescent="0.25">
      <c r="A19021" s="7">
        <v>19018</v>
      </c>
      <c r="B19021" s="8">
        <v>42425</v>
      </c>
      <c r="C19021" t="s">
        <v>3</v>
      </c>
      <c r="D19021" t="s">
        <v>543</v>
      </c>
      <c r="E19021" t="s">
        <v>9</v>
      </c>
      <c r="F19021" t="s">
        <v>521</v>
      </c>
      <c r="G19021" t="s">
        <v>569</v>
      </c>
      <c r="H19021" s="135" t="s">
        <v>1659</v>
      </c>
      <c r="I19021" t="s">
        <v>1454</v>
      </c>
      <c r="J19021" s="20">
        <v>14</v>
      </c>
      <c r="K19021" s="20" t="s">
        <v>9</v>
      </c>
      <c r="L19021" t="s">
        <v>1463</v>
      </c>
      <c r="M19021" s="20">
        <v>3.36</v>
      </c>
      <c r="N19021" s="20">
        <v>4.6400000000000006</v>
      </c>
      <c r="AE19021">
        <f t="shared" si="297"/>
        <v>2016</v>
      </c>
    </row>
    <row r="19022" spans="1:31" x14ac:dyDescent="0.25">
      <c r="A19022" s="7">
        <v>19019</v>
      </c>
      <c r="B19022" s="8">
        <v>42426</v>
      </c>
      <c r="C19022" t="s">
        <v>3</v>
      </c>
      <c r="D19022" t="s">
        <v>163</v>
      </c>
      <c r="E19022" t="s">
        <v>9</v>
      </c>
      <c r="F19022" t="s">
        <v>286</v>
      </c>
      <c r="G19022" t="s">
        <v>732</v>
      </c>
      <c r="H19022" s="135" t="s">
        <v>2355</v>
      </c>
      <c r="I19022" t="s">
        <v>1454</v>
      </c>
      <c r="J19022" s="20">
        <v>37</v>
      </c>
      <c r="K19022" s="20" t="s">
        <v>1465</v>
      </c>
      <c r="L19022" t="s">
        <v>1466</v>
      </c>
      <c r="M19022" s="20">
        <v>9.25</v>
      </c>
      <c r="N19022" s="20">
        <v>9.25</v>
      </c>
      <c r="AE19022">
        <f t="shared" si="297"/>
        <v>2016</v>
      </c>
    </row>
    <row r="19023" spans="1:31" x14ac:dyDescent="0.25">
      <c r="A19023" s="7">
        <v>19020</v>
      </c>
      <c r="B19023" s="8">
        <v>42427</v>
      </c>
      <c r="C19023" t="s">
        <v>3</v>
      </c>
      <c r="D19023" t="s">
        <v>968</v>
      </c>
      <c r="E19023" t="s">
        <v>9</v>
      </c>
      <c r="F19023" t="s">
        <v>611</v>
      </c>
      <c r="G19023" t="s">
        <v>648</v>
      </c>
      <c r="H19023" s="135" t="s">
        <v>2041</v>
      </c>
      <c r="I19023" t="s">
        <v>1454</v>
      </c>
      <c r="J19023" s="20">
        <v>50</v>
      </c>
      <c r="K19023" s="20" t="s">
        <v>3</v>
      </c>
      <c r="L19023" t="s">
        <v>1464</v>
      </c>
      <c r="M19023" s="20">
        <v>15</v>
      </c>
      <c r="N19023" s="20">
        <v>11</v>
      </c>
      <c r="AE19023">
        <f t="shared" si="297"/>
        <v>2016</v>
      </c>
    </row>
    <row r="19024" spans="1:31" x14ac:dyDescent="0.25">
      <c r="A19024" s="7">
        <v>19021</v>
      </c>
      <c r="B19024" s="8">
        <v>42427</v>
      </c>
      <c r="C19024" t="s">
        <v>3</v>
      </c>
      <c r="D19024" t="s">
        <v>943</v>
      </c>
      <c r="E19024" t="s">
        <v>9</v>
      </c>
      <c r="F19024" t="s">
        <v>1021</v>
      </c>
      <c r="G19024" t="s">
        <v>895</v>
      </c>
      <c r="H19024" s="135" t="s">
        <v>2557</v>
      </c>
      <c r="I19024" t="s">
        <v>1454</v>
      </c>
      <c r="J19024" s="20">
        <v>88</v>
      </c>
      <c r="K19024" s="20" t="s">
        <v>9</v>
      </c>
      <c r="L19024" t="s">
        <v>1464</v>
      </c>
      <c r="M19024" s="20">
        <v>19.36</v>
      </c>
      <c r="N19024" s="20">
        <v>25.64</v>
      </c>
      <c r="AE19024">
        <f t="shared" si="297"/>
        <v>2016</v>
      </c>
    </row>
    <row r="19025" spans="1:31" x14ac:dyDescent="0.25">
      <c r="A19025" s="7">
        <v>19022</v>
      </c>
      <c r="B19025" s="8">
        <v>42427</v>
      </c>
      <c r="C19025" t="s">
        <v>3</v>
      </c>
      <c r="D19025" t="s">
        <v>168</v>
      </c>
      <c r="E19025" t="s">
        <v>9</v>
      </c>
      <c r="F19025" t="s">
        <v>1166</v>
      </c>
      <c r="G19025" t="s">
        <v>17</v>
      </c>
      <c r="H19025" s="135" t="s">
        <v>1500</v>
      </c>
      <c r="I19025" t="s">
        <v>1454</v>
      </c>
      <c r="J19025" s="20">
        <v>49</v>
      </c>
      <c r="K19025" s="20" t="s">
        <v>3</v>
      </c>
      <c r="L19025" t="s">
        <v>1464</v>
      </c>
      <c r="M19025" s="20">
        <v>14.72</v>
      </c>
      <c r="N19025" s="20">
        <v>10.78</v>
      </c>
      <c r="AE19025">
        <f t="shared" si="297"/>
        <v>2016</v>
      </c>
    </row>
    <row r="19026" spans="1:31" x14ac:dyDescent="0.25">
      <c r="A19026" s="7">
        <v>19023</v>
      </c>
      <c r="B19026" s="8">
        <v>42427</v>
      </c>
      <c r="C19026" t="s">
        <v>3</v>
      </c>
      <c r="D19026" t="s">
        <v>543</v>
      </c>
      <c r="E19026" t="s">
        <v>9</v>
      </c>
      <c r="F19026" t="s">
        <v>904</v>
      </c>
      <c r="G19026" t="s">
        <v>648</v>
      </c>
      <c r="H19026" s="9" t="s">
        <v>2957</v>
      </c>
      <c r="I19026" t="s">
        <v>1456</v>
      </c>
      <c r="J19026" s="20">
        <v>20</v>
      </c>
      <c r="K19026" s="20" t="s">
        <v>9</v>
      </c>
      <c r="L19026" t="s">
        <v>1464</v>
      </c>
      <c r="M19026" s="20">
        <v>4.4000000000000004</v>
      </c>
      <c r="N19026" s="20">
        <v>6.6</v>
      </c>
      <c r="O19026" t="s">
        <v>3</v>
      </c>
      <c r="P19026" s="13" t="s">
        <v>918</v>
      </c>
      <c r="Q19026" t="s">
        <v>9</v>
      </c>
      <c r="R19026" t="s">
        <v>427</v>
      </c>
      <c r="S19026" t="s">
        <v>3</v>
      </c>
      <c r="T19026" t="s">
        <v>943</v>
      </c>
      <c r="U19026" t="s">
        <v>9</v>
      </c>
      <c r="V19026" t="s">
        <v>1199</v>
      </c>
      <c r="W19026" t="s">
        <v>1465</v>
      </c>
      <c r="Y19026" t="s">
        <v>1465</v>
      </c>
      <c r="AA19026" t="s">
        <v>1465</v>
      </c>
      <c r="AC19026" t="s">
        <v>1465</v>
      </c>
      <c r="AE19026">
        <f t="shared" si="297"/>
        <v>2016</v>
      </c>
    </row>
    <row r="19027" spans="1:31" x14ac:dyDescent="0.25">
      <c r="A19027" s="7">
        <v>19024</v>
      </c>
      <c r="B19027" s="8">
        <v>42428</v>
      </c>
      <c r="C19027" t="s">
        <v>3</v>
      </c>
      <c r="D19027" t="s">
        <v>1247</v>
      </c>
      <c r="E19027" t="s">
        <v>9</v>
      </c>
      <c r="F19027" t="s">
        <v>1198</v>
      </c>
      <c r="G19027" t="s">
        <v>569</v>
      </c>
      <c r="H19027" s="135" t="s">
        <v>2383</v>
      </c>
      <c r="I19027" t="s">
        <v>1454</v>
      </c>
      <c r="J19027" s="20">
        <v>11</v>
      </c>
      <c r="K19027" s="20" t="s">
        <v>3</v>
      </c>
      <c r="L19027" t="s">
        <v>1464</v>
      </c>
      <c r="M19027" s="20">
        <v>4.08</v>
      </c>
      <c r="N19027" s="20">
        <v>2.42</v>
      </c>
      <c r="AE19027">
        <f t="shared" si="297"/>
        <v>2016</v>
      </c>
    </row>
    <row r="19028" spans="1:31" x14ac:dyDescent="0.25">
      <c r="A19028" s="7">
        <v>19025</v>
      </c>
      <c r="B19028" s="8">
        <v>42428</v>
      </c>
      <c r="C19028" t="s">
        <v>3</v>
      </c>
      <c r="D19028" t="s">
        <v>1247</v>
      </c>
      <c r="E19028" t="s">
        <v>9</v>
      </c>
      <c r="F19028" t="s">
        <v>1193</v>
      </c>
      <c r="G19028" t="s">
        <v>569</v>
      </c>
      <c r="H19028" s="135" t="s">
        <v>2306</v>
      </c>
      <c r="I19028" t="s">
        <v>1454</v>
      </c>
      <c r="J19028" s="20">
        <v>21</v>
      </c>
      <c r="K19028" s="20" t="s">
        <v>3</v>
      </c>
      <c r="L19028" t="s">
        <v>1464</v>
      </c>
      <c r="M19028" s="20">
        <v>6.88</v>
      </c>
      <c r="N19028" s="20">
        <v>4.62</v>
      </c>
      <c r="AE19028">
        <f t="shared" si="297"/>
        <v>2016</v>
      </c>
    </row>
    <row r="19029" spans="1:31" x14ac:dyDescent="0.25">
      <c r="A19029" s="7">
        <v>19026</v>
      </c>
      <c r="B19029" s="8">
        <v>42428</v>
      </c>
      <c r="C19029" t="s">
        <v>3</v>
      </c>
      <c r="D19029" t="s">
        <v>543</v>
      </c>
      <c r="E19029" t="s">
        <v>9</v>
      </c>
      <c r="F19029" t="s">
        <v>521</v>
      </c>
      <c r="G19029" t="s">
        <v>569</v>
      </c>
      <c r="H19029" s="135" t="s">
        <v>1714</v>
      </c>
      <c r="I19029" t="s">
        <v>1454</v>
      </c>
      <c r="J19029" s="20">
        <v>20</v>
      </c>
      <c r="K19029" s="20" t="s">
        <v>9</v>
      </c>
      <c r="L19029" t="s">
        <v>1463</v>
      </c>
      <c r="M19029" s="20">
        <v>4.8</v>
      </c>
      <c r="N19029" s="20">
        <v>6.2</v>
      </c>
      <c r="AE19029">
        <f t="shared" si="297"/>
        <v>2016</v>
      </c>
    </row>
    <row r="19030" spans="1:31" x14ac:dyDescent="0.25">
      <c r="A19030" s="7">
        <v>19027</v>
      </c>
      <c r="B19030" s="8">
        <v>42428</v>
      </c>
      <c r="C19030" t="s">
        <v>3</v>
      </c>
      <c r="D19030" t="s">
        <v>1085</v>
      </c>
      <c r="E19030" t="s">
        <v>9</v>
      </c>
      <c r="F19030" t="s">
        <v>900</v>
      </c>
      <c r="G19030" t="s">
        <v>714</v>
      </c>
      <c r="H19030" s="135" t="s">
        <v>2434</v>
      </c>
      <c r="I19030" t="s">
        <v>1454</v>
      </c>
      <c r="J19030" s="20">
        <v>18</v>
      </c>
      <c r="K19030" s="20" t="s">
        <v>3</v>
      </c>
      <c r="L19030" t="s">
        <v>1464</v>
      </c>
      <c r="M19030" s="20">
        <v>6.04</v>
      </c>
      <c r="N19030" s="20">
        <v>3.96</v>
      </c>
      <c r="AE19030">
        <f t="shared" si="297"/>
        <v>2016</v>
      </c>
    </row>
    <row r="19031" spans="1:31" x14ac:dyDescent="0.25">
      <c r="A19031" s="7">
        <v>19028</v>
      </c>
      <c r="B19031" s="8">
        <v>42428</v>
      </c>
      <c r="C19031" t="s">
        <v>3</v>
      </c>
      <c r="D19031" t="s">
        <v>877</v>
      </c>
      <c r="E19031" t="s">
        <v>9</v>
      </c>
      <c r="F19031" t="s">
        <v>763</v>
      </c>
      <c r="G19031" t="s">
        <v>648</v>
      </c>
      <c r="H19031" s="135" t="s">
        <v>1795</v>
      </c>
      <c r="I19031" t="s">
        <v>1454</v>
      </c>
      <c r="J19031" s="20">
        <v>7</v>
      </c>
      <c r="K19031" s="20" t="s">
        <v>3</v>
      </c>
      <c r="L19031" t="s">
        <v>1464</v>
      </c>
      <c r="M19031" s="20">
        <v>2.96</v>
      </c>
      <c r="N19031" s="20">
        <v>1.54</v>
      </c>
      <c r="AE19031">
        <f t="shared" si="297"/>
        <v>2016</v>
      </c>
    </row>
    <row r="19032" spans="1:31" x14ac:dyDescent="0.25">
      <c r="A19032" s="7">
        <v>19029</v>
      </c>
      <c r="B19032" s="8">
        <v>42428</v>
      </c>
      <c r="C19032" t="s">
        <v>3</v>
      </c>
      <c r="D19032" t="s">
        <v>1247</v>
      </c>
      <c r="E19032" t="s">
        <v>9</v>
      </c>
      <c r="F19032" t="s">
        <v>1240</v>
      </c>
      <c r="G19032" t="s">
        <v>648</v>
      </c>
      <c r="H19032" s="135" t="s">
        <v>1806</v>
      </c>
      <c r="I19032" t="s">
        <v>1454</v>
      </c>
      <c r="J19032" s="20">
        <v>15</v>
      </c>
      <c r="K19032" s="20" t="s">
        <v>3</v>
      </c>
      <c r="L19032" t="s">
        <v>1464</v>
      </c>
      <c r="M19032" s="20">
        <v>5.2</v>
      </c>
      <c r="N19032" s="20">
        <v>3.3</v>
      </c>
      <c r="AE19032">
        <f t="shared" si="297"/>
        <v>2016</v>
      </c>
    </row>
    <row r="19033" spans="1:31" x14ac:dyDescent="0.25">
      <c r="A19033" s="7">
        <v>19030</v>
      </c>
      <c r="B19033" s="8">
        <v>42430</v>
      </c>
      <c r="C19033" t="s">
        <v>3</v>
      </c>
      <c r="D19033" t="s">
        <v>543</v>
      </c>
      <c r="E19033" t="s">
        <v>9</v>
      </c>
      <c r="F19033" t="s">
        <v>233</v>
      </c>
      <c r="G19033" t="s">
        <v>929</v>
      </c>
      <c r="H19033" s="135" t="s">
        <v>1496</v>
      </c>
      <c r="I19033" t="s">
        <v>1454</v>
      </c>
      <c r="J19033" s="20">
        <v>26</v>
      </c>
      <c r="K19033" s="20" t="s">
        <v>9</v>
      </c>
      <c r="L19033" t="s">
        <v>1464</v>
      </c>
      <c r="M19033" s="20">
        <v>5.72</v>
      </c>
      <c r="N19033" s="20">
        <v>8.2800000000000011</v>
      </c>
      <c r="AE19033">
        <f t="shared" si="297"/>
        <v>2016</v>
      </c>
    </row>
    <row r="19034" spans="1:31" x14ac:dyDescent="0.25">
      <c r="A19034" s="7">
        <v>19031</v>
      </c>
      <c r="B19034" s="8">
        <v>42431</v>
      </c>
      <c r="C19034" t="s">
        <v>3</v>
      </c>
      <c r="D19034" t="s">
        <v>943</v>
      </c>
      <c r="E19034" t="s">
        <v>9</v>
      </c>
      <c r="F19034" t="s">
        <v>1193</v>
      </c>
      <c r="G19034" t="s">
        <v>377</v>
      </c>
      <c r="H19034" s="136" t="s">
        <v>1598</v>
      </c>
      <c r="I19034" t="s">
        <v>1454</v>
      </c>
      <c r="J19034" s="20">
        <v>66</v>
      </c>
      <c r="K19034" s="20" t="s">
        <v>9</v>
      </c>
      <c r="L19034" t="s">
        <v>1464</v>
      </c>
      <c r="M19034" s="20">
        <v>14.52</v>
      </c>
      <c r="N19034" s="20">
        <v>19.48</v>
      </c>
      <c r="AE19034">
        <f t="shared" si="297"/>
        <v>2016</v>
      </c>
    </row>
    <row r="19035" spans="1:31" x14ac:dyDescent="0.25">
      <c r="A19035" s="7">
        <v>19032</v>
      </c>
      <c r="B19035" s="8">
        <v>42431</v>
      </c>
      <c r="C19035" t="s">
        <v>3</v>
      </c>
      <c r="D19035" t="s">
        <v>1207</v>
      </c>
      <c r="E19035" t="s">
        <v>9</v>
      </c>
      <c r="F19035" t="s">
        <v>1193</v>
      </c>
      <c r="G19035" t="s">
        <v>929</v>
      </c>
      <c r="H19035" s="135" t="s">
        <v>1496</v>
      </c>
      <c r="I19035" t="s">
        <v>1454</v>
      </c>
      <c r="J19035" s="20">
        <v>36</v>
      </c>
      <c r="K19035" s="20" t="s">
        <v>3</v>
      </c>
      <c r="L19035" t="s">
        <v>1464</v>
      </c>
      <c r="M19035" s="20">
        <v>11.08</v>
      </c>
      <c r="N19035" s="20">
        <v>7.92</v>
      </c>
      <c r="AE19035">
        <f t="shared" si="297"/>
        <v>2016</v>
      </c>
    </row>
    <row r="19036" spans="1:31" x14ac:dyDescent="0.25">
      <c r="A19036" s="7">
        <v>19033</v>
      </c>
      <c r="B19036" s="8">
        <v>42434</v>
      </c>
      <c r="C19036" t="s">
        <v>3</v>
      </c>
      <c r="D19036" t="s">
        <v>557</v>
      </c>
      <c r="E19036" t="s">
        <v>9</v>
      </c>
      <c r="F19036" t="s">
        <v>727</v>
      </c>
      <c r="G19036" t="s">
        <v>377</v>
      </c>
      <c r="H19036" s="136" t="s">
        <v>1598</v>
      </c>
      <c r="I19036" t="s">
        <v>1454</v>
      </c>
      <c r="J19036" s="20">
        <v>35</v>
      </c>
      <c r="K19036" s="20" t="s">
        <v>3</v>
      </c>
      <c r="L19036" t="s">
        <v>1464</v>
      </c>
      <c r="M19036" s="20">
        <v>10.8</v>
      </c>
      <c r="N19036" s="20">
        <v>7.7</v>
      </c>
      <c r="AE19036">
        <f t="shared" si="297"/>
        <v>2016</v>
      </c>
    </row>
    <row r="19037" spans="1:31" x14ac:dyDescent="0.25">
      <c r="A19037" s="7">
        <v>19034</v>
      </c>
      <c r="B19037" s="8">
        <v>42434</v>
      </c>
      <c r="C19037" t="s">
        <v>3</v>
      </c>
      <c r="D19037" t="s">
        <v>766</v>
      </c>
      <c r="E19037" t="s">
        <v>9</v>
      </c>
      <c r="F19037" t="s">
        <v>727</v>
      </c>
      <c r="G19037" t="s">
        <v>648</v>
      </c>
      <c r="H19037" s="135" t="s">
        <v>2258</v>
      </c>
      <c r="I19037" t="s">
        <v>1456</v>
      </c>
      <c r="J19037" s="20">
        <v>26</v>
      </c>
      <c r="K19037" s="20" t="s">
        <v>9</v>
      </c>
      <c r="L19037" t="s">
        <v>1464</v>
      </c>
      <c r="M19037" s="20">
        <v>5.72</v>
      </c>
      <c r="N19037" s="20">
        <v>8.2800000000000011</v>
      </c>
      <c r="O19037" t="s">
        <v>3</v>
      </c>
      <c r="P19037" s="13" t="s">
        <v>1243</v>
      </c>
      <c r="Q19037" t="s">
        <v>9</v>
      </c>
      <c r="R19037" t="s">
        <v>1093</v>
      </c>
      <c r="S19037" t="s">
        <v>1465</v>
      </c>
      <c r="U19037" t="s">
        <v>1465</v>
      </c>
      <c r="W19037" t="s">
        <v>1465</v>
      </c>
      <c r="Y19037" t="s">
        <v>1465</v>
      </c>
      <c r="AA19037" t="s">
        <v>1465</v>
      </c>
      <c r="AC19037" t="s">
        <v>1465</v>
      </c>
      <c r="AE19037">
        <f t="shared" si="297"/>
        <v>2016</v>
      </c>
    </row>
    <row r="19038" spans="1:31" x14ac:dyDescent="0.25">
      <c r="A19038" s="7">
        <v>19035</v>
      </c>
      <c r="B19038" s="8">
        <v>42434</v>
      </c>
      <c r="C19038" t="s">
        <v>3</v>
      </c>
      <c r="D19038" t="s">
        <v>168</v>
      </c>
      <c r="E19038" t="s">
        <v>9</v>
      </c>
      <c r="F19038" t="s">
        <v>1252</v>
      </c>
      <c r="G19038" t="s">
        <v>65</v>
      </c>
      <c r="H19038" s="135" t="s">
        <v>1519</v>
      </c>
      <c r="I19038" t="s">
        <v>1454</v>
      </c>
      <c r="J19038" s="20">
        <v>57</v>
      </c>
      <c r="K19038" s="20" t="s">
        <v>9</v>
      </c>
      <c r="L19038" t="s">
        <v>1464</v>
      </c>
      <c r="M19038" s="20">
        <v>12.54</v>
      </c>
      <c r="N19038" s="20">
        <v>16.96</v>
      </c>
      <c r="AE19038">
        <f t="shared" si="297"/>
        <v>2016</v>
      </c>
    </row>
    <row r="19039" spans="1:31" x14ac:dyDescent="0.25">
      <c r="A19039" s="7">
        <v>19036</v>
      </c>
      <c r="B19039" s="8">
        <v>42434</v>
      </c>
      <c r="C19039" t="s">
        <v>3</v>
      </c>
      <c r="D19039" t="s">
        <v>543</v>
      </c>
      <c r="E19039" t="s">
        <v>9</v>
      </c>
      <c r="F19039" t="s">
        <v>900</v>
      </c>
      <c r="G19039" t="s">
        <v>1170</v>
      </c>
      <c r="H19039" s="135" t="s">
        <v>3189</v>
      </c>
      <c r="I19039" t="s">
        <v>1454</v>
      </c>
      <c r="J19039" s="20">
        <v>31</v>
      </c>
      <c r="K19039" s="20" t="s">
        <v>3</v>
      </c>
      <c r="L19039" t="s">
        <v>1464</v>
      </c>
      <c r="M19039" s="20">
        <v>9.68</v>
      </c>
      <c r="N19039" s="20">
        <v>6.82</v>
      </c>
      <c r="AE19039">
        <f t="shared" si="297"/>
        <v>2016</v>
      </c>
    </row>
    <row r="19040" spans="1:31" x14ac:dyDescent="0.25">
      <c r="A19040" s="7">
        <v>19037</v>
      </c>
      <c r="B19040" s="8">
        <v>42435</v>
      </c>
      <c r="C19040" t="s">
        <v>3</v>
      </c>
      <c r="D19040" t="s">
        <v>787</v>
      </c>
      <c r="E19040" t="s">
        <v>9</v>
      </c>
      <c r="F19040" t="s">
        <v>904</v>
      </c>
      <c r="G19040" t="s">
        <v>929</v>
      </c>
      <c r="H19040" s="135" t="s">
        <v>2747</v>
      </c>
      <c r="I19040" t="s">
        <v>1454</v>
      </c>
      <c r="J19040" s="20">
        <v>21</v>
      </c>
      <c r="K19040" s="20" t="s">
        <v>9</v>
      </c>
      <c r="L19040" t="s">
        <v>1464</v>
      </c>
      <c r="M19040" s="20">
        <v>4.62</v>
      </c>
      <c r="N19040" s="20">
        <v>6.88</v>
      </c>
      <c r="AE19040">
        <f t="shared" si="297"/>
        <v>2016</v>
      </c>
    </row>
    <row r="19041" spans="1:31" x14ac:dyDescent="0.25">
      <c r="A19041" s="7">
        <v>19038</v>
      </c>
      <c r="B19041" s="8">
        <v>42435</v>
      </c>
      <c r="C19041" t="s">
        <v>3</v>
      </c>
      <c r="D19041" t="s">
        <v>787</v>
      </c>
      <c r="E19041" t="s">
        <v>9</v>
      </c>
      <c r="F19041" t="s">
        <v>904</v>
      </c>
      <c r="G19041" t="s">
        <v>929</v>
      </c>
      <c r="H19041" s="135" t="s">
        <v>2747</v>
      </c>
      <c r="I19041" t="s">
        <v>1454</v>
      </c>
      <c r="J19041" s="20">
        <v>21</v>
      </c>
      <c r="K19041" s="20" t="s">
        <v>1465</v>
      </c>
      <c r="L19041" t="s">
        <v>1466</v>
      </c>
      <c r="M19041" s="20">
        <v>5.25</v>
      </c>
      <c r="N19041" s="20">
        <v>5.25</v>
      </c>
      <c r="AE19041">
        <f t="shared" si="297"/>
        <v>2016</v>
      </c>
    </row>
    <row r="19042" spans="1:31" x14ac:dyDescent="0.25">
      <c r="A19042" s="7">
        <v>19039</v>
      </c>
      <c r="B19042" s="8">
        <v>42435</v>
      </c>
      <c r="C19042" t="s">
        <v>3</v>
      </c>
      <c r="D19042" t="s">
        <v>856</v>
      </c>
      <c r="E19042" t="s">
        <v>9</v>
      </c>
      <c r="F19042" t="s">
        <v>1252</v>
      </c>
      <c r="G19042" t="s">
        <v>14</v>
      </c>
      <c r="H19042" s="135" t="s">
        <v>1501</v>
      </c>
      <c r="I19042" t="s">
        <v>1454</v>
      </c>
      <c r="J19042" s="20">
        <v>40</v>
      </c>
      <c r="K19042" s="20" t="s">
        <v>3</v>
      </c>
      <c r="L19042" t="s">
        <v>1464</v>
      </c>
      <c r="M19042" s="20">
        <v>12.2</v>
      </c>
      <c r="N19042" s="20">
        <v>8.8000000000000007</v>
      </c>
      <c r="AE19042">
        <f t="shared" si="297"/>
        <v>2016</v>
      </c>
    </row>
    <row r="19043" spans="1:31" x14ac:dyDescent="0.25">
      <c r="A19043" s="7">
        <v>19040</v>
      </c>
      <c r="B19043" s="8">
        <v>42437</v>
      </c>
      <c r="C19043" t="s">
        <v>3</v>
      </c>
      <c r="D19043" t="s">
        <v>1219</v>
      </c>
      <c r="E19043" t="s">
        <v>9</v>
      </c>
      <c r="F19043" t="s">
        <v>1156</v>
      </c>
      <c r="G19043" t="s">
        <v>24</v>
      </c>
      <c r="H19043" s="135" t="s">
        <v>1494</v>
      </c>
      <c r="I19043" t="s">
        <v>1455</v>
      </c>
      <c r="J19043" s="20">
        <v>5</v>
      </c>
      <c r="K19043" s="20" t="s">
        <v>1465</v>
      </c>
      <c r="L19043" t="s">
        <v>1466</v>
      </c>
      <c r="M19043" s="20">
        <v>0.625</v>
      </c>
      <c r="N19043" s="20">
        <v>0.625</v>
      </c>
      <c r="AE19043">
        <f t="shared" si="297"/>
        <v>2016</v>
      </c>
    </row>
    <row r="19044" spans="1:31" x14ac:dyDescent="0.25">
      <c r="A19044" s="7">
        <v>19041</v>
      </c>
      <c r="B19044" s="8">
        <v>42438</v>
      </c>
      <c r="C19044" t="s">
        <v>3</v>
      </c>
      <c r="D19044" t="s">
        <v>1219</v>
      </c>
      <c r="E19044" t="s">
        <v>9</v>
      </c>
      <c r="F19044" t="s">
        <v>1156</v>
      </c>
      <c r="G19044" t="s">
        <v>17</v>
      </c>
      <c r="H19044" s="135" t="s">
        <v>1504</v>
      </c>
      <c r="I19044" t="s">
        <v>1455</v>
      </c>
      <c r="J19044" s="20">
        <v>21</v>
      </c>
      <c r="K19044" s="20" t="s">
        <v>1465</v>
      </c>
      <c r="L19044" t="s">
        <v>1466</v>
      </c>
      <c r="M19044" s="20">
        <v>2.625</v>
      </c>
      <c r="N19044" s="20">
        <v>2.625</v>
      </c>
      <c r="AE19044">
        <f t="shared" si="297"/>
        <v>2016</v>
      </c>
    </row>
    <row r="19045" spans="1:31" x14ac:dyDescent="0.25">
      <c r="A19045" s="7">
        <v>19042</v>
      </c>
      <c r="B19045" s="8">
        <v>42441</v>
      </c>
      <c r="C19045" t="s">
        <v>3</v>
      </c>
      <c r="D19045" t="s">
        <v>787</v>
      </c>
      <c r="E19045" t="s">
        <v>9</v>
      </c>
      <c r="F19045" t="s">
        <v>763</v>
      </c>
      <c r="G19045" t="s">
        <v>1170</v>
      </c>
      <c r="H19045" s="135" t="s">
        <v>3262</v>
      </c>
      <c r="I19045" t="s">
        <v>1454</v>
      </c>
      <c r="J19045" s="20">
        <v>13</v>
      </c>
      <c r="K19045" s="20" t="s">
        <v>9</v>
      </c>
      <c r="L19045" t="s">
        <v>1464</v>
      </c>
      <c r="M19045" s="20">
        <v>2.86</v>
      </c>
      <c r="N19045" s="20">
        <v>4.6400000000000006</v>
      </c>
      <c r="AE19045">
        <f t="shared" si="297"/>
        <v>2016</v>
      </c>
    </row>
    <row r="19046" spans="1:31" x14ac:dyDescent="0.25">
      <c r="A19046" s="7">
        <v>19043</v>
      </c>
      <c r="B19046" s="8">
        <v>42441</v>
      </c>
      <c r="C19046" t="s">
        <v>3</v>
      </c>
      <c r="D19046" t="s">
        <v>655</v>
      </c>
      <c r="E19046" t="s">
        <v>9</v>
      </c>
      <c r="F19046" t="s">
        <v>787</v>
      </c>
      <c r="G19046" t="s">
        <v>870</v>
      </c>
      <c r="H19046" s="135" t="s">
        <v>2504</v>
      </c>
      <c r="I19046" t="s">
        <v>1455</v>
      </c>
      <c r="J19046" s="20">
        <v>20</v>
      </c>
      <c r="K19046" s="20" t="s">
        <v>9</v>
      </c>
      <c r="L19046" t="s">
        <v>1463</v>
      </c>
      <c r="M19046" s="20">
        <v>2.4</v>
      </c>
      <c r="N19046" s="20">
        <v>3.1</v>
      </c>
      <c r="AE19046">
        <f t="shared" si="297"/>
        <v>2016</v>
      </c>
    </row>
    <row r="19047" spans="1:31" x14ac:dyDescent="0.25">
      <c r="A19047" s="7">
        <v>19044</v>
      </c>
      <c r="B19047" s="8">
        <v>42441</v>
      </c>
      <c r="C19047" t="s">
        <v>3</v>
      </c>
      <c r="D19047" t="s">
        <v>868</v>
      </c>
      <c r="E19047" t="s">
        <v>9</v>
      </c>
      <c r="F19047" t="s">
        <v>1028</v>
      </c>
      <c r="G19047" t="s">
        <v>861</v>
      </c>
      <c r="H19047" s="9" t="s">
        <v>3000</v>
      </c>
      <c r="I19047" t="s">
        <v>1454</v>
      </c>
      <c r="J19047" s="20">
        <v>20</v>
      </c>
      <c r="K19047" s="20" t="s">
        <v>1465</v>
      </c>
      <c r="L19047" t="s">
        <v>1466</v>
      </c>
      <c r="M19047" s="20">
        <v>5</v>
      </c>
      <c r="N19047" s="20">
        <v>5</v>
      </c>
      <c r="AE19047">
        <f t="shared" si="297"/>
        <v>2016</v>
      </c>
    </row>
    <row r="19048" spans="1:31" x14ac:dyDescent="0.25">
      <c r="A19048" s="7">
        <v>19045</v>
      </c>
      <c r="B19048" s="8">
        <v>42443</v>
      </c>
      <c r="C19048" t="s">
        <v>3</v>
      </c>
      <c r="D19048" t="s">
        <v>543</v>
      </c>
      <c r="E19048" t="s">
        <v>9</v>
      </c>
      <c r="F19048" t="s">
        <v>521</v>
      </c>
      <c r="G19048" t="s">
        <v>861</v>
      </c>
      <c r="H19048" s="135" t="s">
        <v>2883</v>
      </c>
      <c r="I19048" t="s">
        <v>1454</v>
      </c>
      <c r="J19048" s="20">
        <v>25</v>
      </c>
      <c r="K19048" s="20" t="s">
        <v>9</v>
      </c>
      <c r="L19048" t="s">
        <v>1463</v>
      </c>
      <c r="M19048" s="20">
        <v>6</v>
      </c>
      <c r="N19048" s="20">
        <v>7.5</v>
      </c>
      <c r="AE19048">
        <f t="shared" si="297"/>
        <v>2016</v>
      </c>
    </row>
    <row r="19049" spans="1:31" x14ac:dyDescent="0.25">
      <c r="A19049" s="7">
        <v>19046</v>
      </c>
      <c r="B19049" s="8">
        <v>42443</v>
      </c>
      <c r="C19049" t="s">
        <v>3</v>
      </c>
      <c r="D19049" t="s">
        <v>543</v>
      </c>
      <c r="E19049" t="s">
        <v>9</v>
      </c>
      <c r="F19049" t="s">
        <v>521</v>
      </c>
      <c r="G19049" t="s">
        <v>1016</v>
      </c>
      <c r="H19049" s="135" t="s">
        <v>2872</v>
      </c>
      <c r="I19049" t="s">
        <v>1454</v>
      </c>
      <c r="J19049" s="20">
        <v>40</v>
      </c>
      <c r="K19049" s="20" t="s">
        <v>1465</v>
      </c>
      <c r="L19049" t="s">
        <v>1466</v>
      </c>
      <c r="M19049" s="20">
        <v>10</v>
      </c>
      <c r="N19049" s="20">
        <v>10</v>
      </c>
      <c r="AE19049">
        <f t="shared" si="297"/>
        <v>2016</v>
      </c>
    </row>
    <row r="19050" spans="1:31" x14ac:dyDescent="0.25">
      <c r="A19050" s="7">
        <v>19047</v>
      </c>
      <c r="B19050" s="8">
        <v>42444</v>
      </c>
      <c r="C19050" t="s">
        <v>3</v>
      </c>
      <c r="D19050" t="s">
        <v>543</v>
      </c>
      <c r="E19050" t="s">
        <v>9</v>
      </c>
      <c r="F19050" t="s">
        <v>45</v>
      </c>
      <c r="G19050" t="s">
        <v>569</v>
      </c>
      <c r="H19050" s="135" t="s">
        <v>1718</v>
      </c>
      <c r="I19050" t="s">
        <v>1454</v>
      </c>
      <c r="J19050" s="20">
        <v>13</v>
      </c>
      <c r="K19050" s="20" t="s">
        <v>1465</v>
      </c>
      <c r="L19050" t="s">
        <v>1466</v>
      </c>
      <c r="M19050" s="20">
        <v>3.25</v>
      </c>
      <c r="N19050" s="20">
        <v>3.25</v>
      </c>
      <c r="AE19050">
        <f t="shared" si="297"/>
        <v>2016</v>
      </c>
    </row>
    <row r="19051" spans="1:31" x14ac:dyDescent="0.25">
      <c r="A19051" s="7">
        <v>19048</v>
      </c>
      <c r="B19051" s="8">
        <v>42444</v>
      </c>
      <c r="C19051" t="s">
        <v>3</v>
      </c>
      <c r="D19051" t="s">
        <v>543</v>
      </c>
      <c r="E19051" t="s">
        <v>9</v>
      </c>
      <c r="F19051" t="s">
        <v>45</v>
      </c>
      <c r="G19051" t="s">
        <v>569</v>
      </c>
      <c r="H19051" s="135" t="s">
        <v>1694</v>
      </c>
      <c r="I19051" t="s">
        <v>1454</v>
      </c>
      <c r="J19051" s="20">
        <v>10</v>
      </c>
      <c r="K19051" s="20" t="s">
        <v>1465</v>
      </c>
      <c r="L19051" t="s">
        <v>1466</v>
      </c>
      <c r="M19051" s="20">
        <v>2.5</v>
      </c>
      <c r="N19051" s="20">
        <v>2.5</v>
      </c>
      <c r="AE19051">
        <f t="shared" si="297"/>
        <v>2016</v>
      </c>
    </row>
    <row r="19052" spans="1:31" x14ac:dyDescent="0.25">
      <c r="A19052" s="7">
        <v>19049</v>
      </c>
      <c r="B19052" s="8">
        <v>42444</v>
      </c>
      <c r="C19052" t="s">
        <v>3</v>
      </c>
      <c r="D19052" t="s">
        <v>543</v>
      </c>
      <c r="E19052" t="s">
        <v>9</v>
      </c>
      <c r="F19052" t="s">
        <v>767</v>
      </c>
      <c r="G19052" t="s">
        <v>714</v>
      </c>
      <c r="H19052" s="135" t="s">
        <v>2791</v>
      </c>
      <c r="I19052" t="s">
        <v>1454</v>
      </c>
      <c r="J19052" s="20">
        <v>60</v>
      </c>
      <c r="K19052" s="20" t="s">
        <v>3</v>
      </c>
      <c r="L19052" t="s">
        <v>1464</v>
      </c>
      <c r="M19052" s="20">
        <v>17.8</v>
      </c>
      <c r="N19052" s="20">
        <v>13.2</v>
      </c>
      <c r="AE19052">
        <f t="shared" si="297"/>
        <v>2016</v>
      </c>
    </row>
    <row r="19053" spans="1:31" x14ac:dyDescent="0.25">
      <c r="A19053" s="7">
        <v>19050</v>
      </c>
      <c r="B19053" s="8">
        <v>42444</v>
      </c>
      <c r="C19053" t="s">
        <v>3</v>
      </c>
      <c r="D19053" t="s">
        <v>614</v>
      </c>
      <c r="E19053" t="s">
        <v>9</v>
      </c>
      <c r="F19053" t="s">
        <v>727</v>
      </c>
      <c r="G19053" t="s">
        <v>895</v>
      </c>
      <c r="H19053" s="135" t="s">
        <v>2577</v>
      </c>
      <c r="I19053" t="s">
        <v>1454</v>
      </c>
      <c r="J19053" s="20">
        <v>60</v>
      </c>
      <c r="K19053" s="20" t="s">
        <v>3</v>
      </c>
      <c r="L19053" t="s">
        <v>1464</v>
      </c>
      <c r="M19053" s="20">
        <v>17.8</v>
      </c>
      <c r="N19053" s="20">
        <v>13.2</v>
      </c>
      <c r="AE19053">
        <f t="shared" si="297"/>
        <v>2016</v>
      </c>
    </row>
    <row r="19054" spans="1:31" x14ac:dyDescent="0.25">
      <c r="A19054" s="7">
        <v>19051</v>
      </c>
      <c r="B19054" s="8">
        <v>42444</v>
      </c>
      <c r="C19054" t="s">
        <v>3</v>
      </c>
      <c r="D19054" t="s">
        <v>1203</v>
      </c>
      <c r="E19054" t="s">
        <v>9</v>
      </c>
      <c r="F19054" t="s">
        <v>285</v>
      </c>
      <c r="G19054" t="s">
        <v>65</v>
      </c>
      <c r="H19054" s="135" t="s">
        <v>1519</v>
      </c>
      <c r="I19054" t="s">
        <v>1454</v>
      </c>
      <c r="J19054" s="20">
        <v>33</v>
      </c>
      <c r="K19054" s="20" t="s">
        <v>3</v>
      </c>
      <c r="L19054" t="s">
        <v>1464</v>
      </c>
      <c r="M19054" s="20">
        <v>10.24</v>
      </c>
      <c r="N19054" s="20">
        <v>7.26</v>
      </c>
      <c r="AE19054">
        <f t="shared" si="297"/>
        <v>2016</v>
      </c>
    </row>
    <row r="19055" spans="1:31" x14ac:dyDescent="0.25">
      <c r="A19055" s="7">
        <v>19052</v>
      </c>
      <c r="B19055" s="8">
        <v>42444</v>
      </c>
      <c r="C19055" t="s">
        <v>3</v>
      </c>
      <c r="D19055" t="s">
        <v>918</v>
      </c>
      <c r="E19055" t="s">
        <v>9</v>
      </c>
      <c r="F19055" t="s">
        <v>543</v>
      </c>
      <c r="G19055" t="s">
        <v>929</v>
      </c>
      <c r="H19055" s="9" t="s">
        <v>2725</v>
      </c>
      <c r="I19055" t="s">
        <v>1455</v>
      </c>
      <c r="J19055" s="20">
        <v>45</v>
      </c>
      <c r="K19055" s="20" t="s">
        <v>9</v>
      </c>
      <c r="L19055" t="s">
        <v>1463</v>
      </c>
      <c r="M19055" s="20">
        <v>5.4</v>
      </c>
      <c r="N19055" s="20">
        <v>6.35</v>
      </c>
      <c r="AE19055">
        <f t="shared" si="297"/>
        <v>2016</v>
      </c>
    </row>
    <row r="19056" spans="1:31" x14ac:dyDescent="0.25">
      <c r="A19056" s="7">
        <v>19053</v>
      </c>
      <c r="B19056" s="8">
        <v>42444</v>
      </c>
      <c r="C19056" t="s">
        <v>3</v>
      </c>
      <c r="D19056" t="s">
        <v>668</v>
      </c>
      <c r="E19056" t="s">
        <v>9</v>
      </c>
      <c r="F19056" t="s">
        <v>854</v>
      </c>
      <c r="G19056" t="s">
        <v>1170</v>
      </c>
      <c r="H19056" s="135" t="s">
        <v>1496</v>
      </c>
      <c r="I19056" t="s">
        <v>1455</v>
      </c>
      <c r="J19056" s="20">
        <v>120</v>
      </c>
      <c r="K19056" s="20" t="s">
        <v>3</v>
      </c>
      <c r="L19056" t="s">
        <v>1463</v>
      </c>
      <c r="M19056" s="20">
        <v>16.100000000000001</v>
      </c>
      <c r="N19056" s="20">
        <v>14.4</v>
      </c>
      <c r="AE19056">
        <f t="shared" si="297"/>
        <v>2016</v>
      </c>
    </row>
    <row r="19057" spans="1:31" x14ac:dyDescent="0.25">
      <c r="A19057" s="7">
        <v>19054</v>
      </c>
      <c r="B19057" s="8">
        <v>42444</v>
      </c>
      <c r="C19057" t="s">
        <v>3</v>
      </c>
      <c r="D19057" t="s">
        <v>668</v>
      </c>
      <c r="E19057" t="s">
        <v>9</v>
      </c>
      <c r="F19057" t="s">
        <v>854</v>
      </c>
      <c r="G19057" t="s">
        <v>732</v>
      </c>
      <c r="H19057" s="135" t="s">
        <v>1496</v>
      </c>
      <c r="I19057" t="s">
        <v>1455</v>
      </c>
      <c r="J19057" s="20">
        <v>72</v>
      </c>
      <c r="K19057" s="20" t="s">
        <v>3</v>
      </c>
      <c r="L19057" t="s">
        <v>1463</v>
      </c>
      <c r="M19057" s="20">
        <v>9.86</v>
      </c>
      <c r="N19057" s="20">
        <v>8.64</v>
      </c>
      <c r="AE19057">
        <f t="shared" si="297"/>
        <v>2016</v>
      </c>
    </row>
    <row r="19058" spans="1:31" x14ac:dyDescent="0.25">
      <c r="A19058" s="7">
        <v>19055</v>
      </c>
      <c r="B19058" s="8">
        <v>42447</v>
      </c>
      <c r="C19058" t="s">
        <v>3</v>
      </c>
      <c r="D19058" t="s">
        <v>543</v>
      </c>
      <c r="E19058" t="s">
        <v>9</v>
      </c>
      <c r="F19058" t="s">
        <v>767</v>
      </c>
      <c r="G19058" t="s">
        <v>714</v>
      </c>
      <c r="H19058" s="135" t="s">
        <v>2151</v>
      </c>
      <c r="I19058" t="s">
        <v>1454</v>
      </c>
      <c r="J19058" s="20">
        <v>46</v>
      </c>
      <c r="K19058" s="20" t="s">
        <v>9</v>
      </c>
      <c r="L19058" t="s">
        <v>1464</v>
      </c>
      <c r="M19058" s="20">
        <v>10.120000000000001</v>
      </c>
      <c r="N19058" s="20">
        <v>13.879999999999999</v>
      </c>
      <c r="AE19058">
        <f t="shared" si="297"/>
        <v>2016</v>
      </c>
    </row>
    <row r="19059" spans="1:31" x14ac:dyDescent="0.25">
      <c r="A19059" s="7">
        <v>19056</v>
      </c>
      <c r="B19059" s="8">
        <v>42447</v>
      </c>
      <c r="C19059" t="s">
        <v>3</v>
      </c>
      <c r="D19059" t="s">
        <v>756</v>
      </c>
      <c r="E19059" t="s">
        <v>9</v>
      </c>
      <c r="F19059" t="s">
        <v>667</v>
      </c>
      <c r="G19059" t="s">
        <v>929</v>
      </c>
      <c r="H19059" s="135" t="s">
        <v>2713</v>
      </c>
      <c r="I19059" t="s">
        <v>1454</v>
      </c>
      <c r="J19059" s="20">
        <v>77</v>
      </c>
      <c r="K19059" s="20" t="s">
        <v>9</v>
      </c>
      <c r="L19059" t="s">
        <v>1463</v>
      </c>
      <c r="M19059" s="20">
        <v>18.48</v>
      </c>
      <c r="N19059" s="20">
        <v>21.02</v>
      </c>
      <c r="AE19059">
        <f t="shared" si="297"/>
        <v>2016</v>
      </c>
    </row>
    <row r="19060" spans="1:31" x14ac:dyDescent="0.25">
      <c r="A19060" s="7">
        <v>19057</v>
      </c>
      <c r="B19060" s="8">
        <v>42447</v>
      </c>
      <c r="C19060" t="s">
        <v>3</v>
      </c>
      <c r="D19060" t="s">
        <v>655</v>
      </c>
      <c r="E19060" t="s">
        <v>9</v>
      </c>
      <c r="F19060" t="s">
        <v>787</v>
      </c>
      <c r="G19060" t="s">
        <v>870</v>
      </c>
      <c r="H19060" s="135" t="s">
        <v>1496</v>
      </c>
      <c r="I19060" t="s">
        <v>1455</v>
      </c>
      <c r="J19060" s="20">
        <v>21</v>
      </c>
      <c r="K19060" s="20" t="s">
        <v>1465</v>
      </c>
      <c r="L19060" t="s">
        <v>1466</v>
      </c>
      <c r="M19060" s="20">
        <v>2.625</v>
      </c>
      <c r="N19060" s="20">
        <v>2.625</v>
      </c>
      <c r="AE19060">
        <f t="shared" si="297"/>
        <v>2016</v>
      </c>
    </row>
    <row r="19061" spans="1:31" x14ac:dyDescent="0.25">
      <c r="A19061" s="7">
        <v>19058</v>
      </c>
      <c r="B19061" s="8">
        <v>42448</v>
      </c>
      <c r="C19061" t="s">
        <v>3</v>
      </c>
      <c r="D19061" t="s">
        <v>557</v>
      </c>
      <c r="E19061" t="s">
        <v>9</v>
      </c>
      <c r="F19061" t="s">
        <v>727</v>
      </c>
      <c r="G19061" t="s">
        <v>569</v>
      </c>
      <c r="H19061" s="135" t="s">
        <v>2129</v>
      </c>
      <c r="I19061" t="s">
        <v>1454</v>
      </c>
      <c r="J19061" s="20">
        <v>11</v>
      </c>
      <c r="K19061" s="20" t="s">
        <v>3</v>
      </c>
      <c r="L19061" t="s">
        <v>1464</v>
      </c>
      <c r="M19061" s="20">
        <v>4.08</v>
      </c>
      <c r="N19061" s="20">
        <v>2.42</v>
      </c>
      <c r="AE19061">
        <f t="shared" si="297"/>
        <v>2016</v>
      </c>
    </row>
    <row r="19062" spans="1:31" x14ac:dyDescent="0.25">
      <c r="A19062" s="7">
        <v>19059</v>
      </c>
      <c r="B19062" s="8">
        <v>42448</v>
      </c>
      <c r="C19062" t="s">
        <v>3</v>
      </c>
      <c r="D19062" t="s">
        <v>557</v>
      </c>
      <c r="E19062" t="s">
        <v>9</v>
      </c>
      <c r="F19062" t="s">
        <v>727</v>
      </c>
      <c r="G19062" t="s">
        <v>377</v>
      </c>
      <c r="H19062" s="135" t="s">
        <v>3042</v>
      </c>
      <c r="I19062" t="s">
        <v>1454</v>
      </c>
      <c r="J19062" s="20">
        <v>43</v>
      </c>
      <c r="K19062" s="20" t="s">
        <v>9</v>
      </c>
      <c r="L19062" t="s">
        <v>1464</v>
      </c>
      <c r="M19062" s="20">
        <v>9.4600000000000009</v>
      </c>
      <c r="N19062" s="20">
        <v>13.04</v>
      </c>
      <c r="AE19062">
        <f t="shared" si="297"/>
        <v>2016</v>
      </c>
    </row>
    <row r="19063" spans="1:31" x14ac:dyDescent="0.25">
      <c r="A19063" s="7">
        <v>19060</v>
      </c>
      <c r="B19063" s="8">
        <v>42448</v>
      </c>
      <c r="C19063" t="s">
        <v>3</v>
      </c>
      <c r="D19063" t="s">
        <v>787</v>
      </c>
      <c r="E19063" t="s">
        <v>9</v>
      </c>
      <c r="F19063" t="s">
        <v>904</v>
      </c>
      <c r="G19063" t="s">
        <v>929</v>
      </c>
      <c r="H19063" s="135" t="s">
        <v>2700</v>
      </c>
      <c r="I19063" t="s">
        <v>1454</v>
      </c>
      <c r="J19063" s="20">
        <v>10</v>
      </c>
      <c r="K19063" s="20" t="s">
        <v>9</v>
      </c>
      <c r="L19063" t="s">
        <v>1464</v>
      </c>
      <c r="M19063" s="20">
        <v>2.2000000000000002</v>
      </c>
      <c r="N19063" s="20">
        <v>3.8</v>
      </c>
      <c r="AE19063">
        <f t="shared" si="297"/>
        <v>2016</v>
      </c>
    </row>
    <row r="19064" spans="1:31" x14ac:dyDescent="0.25">
      <c r="A19064" s="7">
        <v>19061</v>
      </c>
      <c r="B19064" s="8">
        <v>42450</v>
      </c>
      <c r="C19064" t="s">
        <v>3</v>
      </c>
      <c r="D19064" t="s">
        <v>856</v>
      </c>
      <c r="E19064" t="s">
        <v>9</v>
      </c>
      <c r="F19064" t="s">
        <v>1252</v>
      </c>
      <c r="G19064" t="s">
        <v>11</v>
      </c>
      <c r="H19064" s="135" t="s">
        <v>1505</v>
      </c>
      <c r="I19064" t="s">
        <v>1454</v>
      </c>
      <c r="J19064" s="20">
        <v>49</v>
      </c>
      <c r="K19064" s="20" t="s">
        <v>3</v>
      </c>
      <c r="L19064" t="s">
        <v>1464</v>
      </c>
      <c r="M19064" s="20">
        <v>14.72</v>
      </c>
      <c r="N19064" s="20">
        <v>10.78</v>
      </c>
      <c r="AE19064">
        <f t="shared" si="297"/>
        <v>2016</v>
      </c>
    </row>
    <row r="19065" spans="1:31" x14ac:dyDescent="0.25">
      <c r="A19065" s="7">
        <v>19062</v>
      </c>
      <c r="B19065" s="8">
        <v>42456</v>
      </c>
      <c r="C19065" t="s">
        <v>3</v>
      </c>
      <c r="D19065" t="s">
        <v>1085</v>
      </c>
      <c r="E19065" t="s">
        <v>9</v>
      </c>
      <c r="F19065" t="s">
        <v>1205</v>
      </c>
      <c r="G19065" t="s">
        <v>929</v>
      </c>
      <c r="H19065" s="135" t="s">
        <v>2678</v>
      </c>
      <c r="I19065" t="s">
        <v>1454</v>
      </c>
      <c r="J19065" s="20">
        <v>10</v>
      </c>
      <c r="K19065" s="20" t="s">
        <v>1465</v>
      </c>
      <c r="L19065" t="s">
        <v>1466</v>
      </c>
      <c r="M19065" s="20">
        <v>2.5</v>
      </c>
      <c r="N19065" s="20">
        <v>2.5</v>
      </c>
      <c r="AE19065">
        <f t="shared" si="297"/>
        <v>2016</v>
      </c>
    </row>
    <row r="19066" spans="1:31" x14ac:dyDescent="0.25">
      <c r="A19066" s="7">
        <v>19063</v>
      </c>
      <c r="B19066" s="8">
        <v>42459</v>
      </c>
      <c r="C19066" t="s">
        <v>3</v>
      </c>
      <c r="D19066" t="s">
        <v>168</v>
      </c>
      <c r="E19066" t="s">
        <v>9</v>
      </c>
      <c r="F19066" t="s">
        <v>1252</v>
      </c>
      <c r="G19066" t="s">
        <v>14</v>
      </c>
      <c r="H19066" s="135" t="s">
        <v>1507</v>
      </c>
      <c r="I19066" t="s">
        <v>1454</v>
      </c>
      <c r="J19066" s="20">
        <v>81</v>
      </c>
      <c r="K19066" s="20" t="s">
        <v>9</v>
      </c>
      <c r="L19066" t="s">
        <v>1464</v>
      </c>
      <c r="M19066" s="20">
        <v>17.82</v>
      </c>
      <c r="N19066" s="20">
        <v>23.68</v>
      </c>
      <c r="AE19066">
        <f t="shared" si="297"/>
        <v>2016</v>
      </c>
    </row>
    <row r="19067" spans="1:31" x14ac:dyDescent="0.25">
      <c r="A19067" s="7">
        <v>19064</v>
      </c>
      <c r="B19067" s="8">
        <v>42460</v>
      </c>
      <c r="C19067" t="s">
        <v>3</v>
      </c>
      <c r="D19067" t="s">
        <v>543</v>
      </c>
      <c r="E19067" t="s">
        <v>9</v>
      </c>
      <c r="F19067" t="s">
        <v>521</v>
      </c>
      <c r="G19067" t="s">
        <v>732</v>
      </c>
      <c r="H19067" s="135" t="s">
        <v>2966</v>
      </c>
      <c r="I19067" t="s">
        <v>1454</v>
      </c>
      <c r="J19067" s="20">
        <v>450</v>
      </c>
      <c r="K19067" s="20" t="s">
        <v>9</v>
      </c>
      <c r="L19067" t="s">
        <v>1464</v>
      </c>
      <c r="M19067" s="20">
        <v>99</v>
      </c>
      <c r="N19067" s="20">
        <v>127</v>
      </c>
      <c r="AE19067">
        <f t="shared" si="297"/>
        <v>2016</v>
      </c>
    </row>
    <row r="19068" spans="1:31" x14ac:dyDescent="0.25">
      <c r="A19068" s="7">
        <v>19065</v>
      </c>
      <c r="B19068" s="8">
        <v>42460</v>
      </c>
      <c r="C19068" t="s">
        <v>3</v>
      </c>
      <c r="D19068" t="s">
        <v>543</v>
      </c>
      <c r="E19068" t="s">
        <v>9</v>
      </c>
      <c r="F19068" t="s">
        <v>45</v>
      </c>
      <c r="G19068" t="s">
        <v>569</v>
      </c>
      <c r="H19068" s="135" t="s">
        <v>3107</v>
      </c>
      <c r="I19068" t="s">
        <v>1454</v>
      </c>
      <c r="J19068" s="20">
        <v>65</v>
      </c>
      <c r="K19068" s="20" t="s">
        <v>9</v>
      </c>
      <c r="L19068" t="s">
        <v>1463</v>
      </c>
      <c r="M19068" s="20">
        <v>15.6</v>
      </c>
      <c r="N19068" s="20">
        <v>17.899999999999999</v>
      </c>
      <c r="AE19068">
        <f t="shared" si="297"/>
        <v>2016</v>
      </c>
    </row>
    <row r="19069" spans="1:31" x14ac:dyDescent="0.25">
      <c r="A19069" s="7">
        <v>19066</v>
      </c>
      <c r="B19069" s="8">
        <v>42460</v>
      </c>
      <c r="C19069" t="s">
        <v>3</v>
      </c>
      <c r="D19069" t="s">
        <v>543</v>
      </c>
      <c r="E19069" t="s">
        <v>9</v>
      </c>
      <c r="F19069" t="s">
        <v>521</v>
      </c>
      <c r="G19069" t="s">
        <v>870</v>
      </c>
      <c r="H19069" s="135" t="s">
        <v>1496</v>
      </c>
      <c r="I19069" t="s">
        <v>1454</v>
      </c>
      <c r="J19069" s="20">
        <v>84</v>
      </c>
      <c r="K19069" s="20" t="s">
        <v>3</v>
      </c>
      <c r="L19069" t="s">
        <v>1463</v>
      </c>
      <c r="M19069" s="20">
        <v>22.84</v>
      </c>
      <c r="N19069" s="20">
        <v>20.16</v>
      </c>
      <c r="AE19069">
        <f t="shared" si="297"/>
        <v>2016</v>
      </c>
    </row>
    <row r="19070" spans="1:31" x14ac:dyDescent="0.25">
      <c r="A19070" s="7">
        <v>19067</v>
      </c>
      <c r="B19070" s="8">
        <v>42461</v>
      </c>
      <c r="C19070" t="s">
        <v>3</v>
      </c>
      <c r="D19070" t="s">
        <v>427</v>
      </c>
      <c r="E19070" t="s">
        <v>9</v>
      </c>
      <c r="F19070" t="s">
        <v>1255</v>
      </c>
      <c r="G19070" t="s">
        <v>648</v>
      </c>
      <c r="H19070" s="136" t="s">
        <v>2135</v>
      </c>
      <c r="I19070" t="s">
        <v>1458</v>
      </c>
      <c r="J19070" s="20">
        <v>10</v>
      </c>
      <c r="K19070" s="20" t="s">
        <v>3</v>
      </c>
      <c r="L19070" t="s">
        <v>1464</v>
      </c>
      <c r="M19070" s="20">
        <v>10</v>
      </c>
      <c r="N19070" s="20">
        <v>30</v>
      </c>
      <c r="AE19070">
        <f t="shared" si="297"/>
        <v>2016</v>
      </c>
    </row>
    <row r="19071" spans="1:31" x14ac:dyDescent="0.25">
      <c r="A19071" s="7">
        <v>19068</v>
      </c>
      <c r="B19071" s="8">
        <v>42464</v>
      </c>
      <c r="C19071" t="s">
        <v>3</v>
      </c>
      <c r="D19071" t="s">
        <v>1010</v>
      </c>
      <c r="E19071" t="s">
        <v>9</v>
      </c>
      <c r="F19071" t="s">
        <v>665</v>
      </c>
      <c r="G19071" t="s">
        <v>895</v>
      </c>
      <c r="H19071" s="135" t="s">
        <v>2803</v>
      </c>
      <c r="I19071" t="s">
        <v>1454</v>
      </c>
      <c r="J19071" s="20">
        <v>89</v>
      </c>
      <c r="K19071" s="20" t="s">
        <v>1465</v>
      </c>
      <c r="L19071" t="s">
        <v>1466</v>
      </c>
      <c r="M19071" s="20">
        <v>22.25</v>
      </c>
      <c r="N19071" s="20">
        <v>22.25</v>
      </c>
      <c r="AE19071">
        <f t="shared" si="297"/>
        <v>2016</v>
      </c>
    </row>
    <row r="19072" spans="1:31" x14ac:dyDescent="0.25">
      <c r="A19072" s="7">
        <v>19069</v>
      </c>
      <c r="B19072" s="8">
        <v>42466</v>
      </c>
      <c r="C19072" t="s">
        <v>3</v>
      </c>
      <c r="D19072" t="s">
        <v>1252</v>
      </c>
      <c r="E19072" t="s">
        <v>9</v>
      </c>
      <c r="F19072" t="s">
        <v>78</v>
      </c>
      <c r="G19072" t="s">
        <v>14</v>
      </c>
      <c r="H19072" s="135" t="s">
        <v>1501</v>
      </c>
      <c r="I19072" t="s">
        <v>1455</v>
      </c>
      <c r="J19072" s="20">
        <v>149</v>
      </c>
      <c r="K19072" s="20" t="s">
        <v>9</v>
      </c>
      <c r="L19072" t="s">
        <v>1464</v>
      </c>
      <c r="M19072" s="20">
        <v>16.39</v>
      </c>
      <c r="N19072" s="20">
        <v>21.36</v>
      </c>
      <c r="AE19072">
        <f t="shared" si="297"/>
        <v>2016</v>
      </c>
    </row>
    <row r="19073" spans="1:31" x14ac:dyDescent="0.25">
      <c r="A19073" s="7">
        <v>19070</v>
      </c>
      <c r="B19073" s="8">
        <v>42466</v>
      </c>
      <c r="C19073" t="s">
        <v>3</v>
      </c>
      <c r="D19073" t="s">
        <v>1215</v>
      </c>
      <c r="E19073" t="s">
        <v>9</v>
      </c>
      <c r="F19073" t="s">
        <v>1252</v>
      </c>
      <c r="G19073" t="s">
        <v>17</v>
      </c>
      <c r="H19073" s="135" t="s">
        <v>1500</v>
      </c>
      <c r="I19073" t="s">
        <v>1454</v>
      </c>
      <c r="J19073" s="20">
        <v>30</v>
      </c>
      <c r="K19073" s="20" t="s">
        <v>9</v>
      </c>
      <c r="L19073" t="s">
        <v>1464</v>
      </c>
      <c r="M19073" s="20">
        <v>6.6</v>
      </c>
      <c r="N19073" s="20">
        <v>9.4</v>
      </c>
      <c r="AE19073">
        <f t="shared" si="297"/>
        <v>2016</v>
      </c>
    </row>
    <row r="19074" spans="1:31" x14ac:dyDescent="0.25">
      <c r="A19074" s="7">
        <v>19071</v>
      </c>
      <c r="B19074" s="8">
        <v>42466</v>
      </c>
      <c r="C19074" t="s">
        <v>3</v>
      </c>
      <c r="D19074" t="s">
        <v>1156</v>
      </c>
      <c r="E19074" t="s">
        <v>9</v>
      </c>
      <c r="F19074" t="s">
        <v>1252</v>
      </c>
      <c r="G19074" t="s">
        <v>17</v>
      </c>
      <c r="H19074" s="135" t="s">
        <v>1496</v>
      </c>
      <c r="I19074" t="s">
        <v>1455</v>
      </c>
      <c r="J19074" s="20">
        <v>2</v>
      </c>
      <c r="K19074" s="20" t="s">
        <v>1465</v>
      </c>
      <c r="L19074" t="s">
        <v>1466</v>
      </c>
      <c r="M19074" s="20">
        <v>0.25</v>
      </c>
      <c r="N19074" s="20">
        <v>0.25</v>
      </c>
      <c r="AE19074">
        <f t="shared" si="297"/>
        <v>2016</v>
      </c>
    </row>
    <row r="19075" spans="1:31" x14ac:dyDescent="0.25">
      <c r="A19075" s="7">
        <v>19072</v>
      </c>
      <c r="B19075" s="8">
        <v>42468</v>
      </c>
      <c r="C19075" t="s">
        <v>3</v>
      </c>
      <c r="D19075" t="s">
        <v>1256</v>
      </c>
      <c r="E19075" t="s">
        <v>9</v>
      </c>
      <c r="F19075" t="s">
        <v>678</v>
      </c>
      <c r="G19075" t="s">
        <v>732</v>
      </c>
      <c r="H19075" s="135" t="s">
        <v>2160</v>
      </c>
      <c r="I19075" t="s">
        <v>1458</v>
      </c>
      <c r="J19075" s="20">
        <v>10</v>
      </c>
      <c r="K19075" s="20" t="s">
        <v>1465</v>
      </c>
      <c r="L19075" t="s">
        <v>1466</v>
      </c>
      <c r="M19075" s="20">
        <v>30</v>
      </c>
      <c r="N19075" s="20">
        <v>10</v>
      </c>
      <c r="AE19075">
        <f t="shared" si="297"/>
        <v>2016</v>
      </c>
    </row>
    <row r="19076" spans="1:31" x14ac:dyDescent="0.25">
      <c r="A19076" s="7">
        <v>19073</v>
      </c>
      <c r="B19076" s="8">
        <v>42469</v>
      </c>
      <c r="C19076" t="s">
        <v>3</v>
      </c>
      <c r="D19076" t="s">
        <v>973</v>
      </c>
      <c r="E19076" t="s">
        <v>9</v>
      </c>
      <c r="F19076" t="s">
        <v>904</v>
      </c>
      <c r="G19076" t="s">
        <v>895</v>
      </c>
      <c r="H19076" s="135" t="s">
        <v>2682</v>
      </c>
      <c r="I19076" t="s">
        <v>1454</v>
      </c>
      <c r="J19076" s="20">
        <v>11</v>
      </c>
      <c r="K19076" s="20" t="s">
        <v>9</v>
      </c>
      <c r="L19076" t="s">
        <v>1464</v>
      </c>
      <c r="M19076" s="20">
        <v>2.42</v>
      </c>
      <c r="N19076" s="20">
        <v>4.08</v>
      </c>
      <c r="AE19076">
        <f t="shared" ref="AE19076:AE19139" si="298">YEAR(B19076)</f>
        <v>2016</v>
      </c>
    </row>
    <row r="19077" spans="1:31" x14ac:dyDescent="0.25">
      <c r="A19077" s="7">
        <v>19074</v>
      </c>
      <c r="B19077" s="8">
        <v>42469</v>
      </c>
      <c r="C19077" t="s">
        <v>3</v>
      </c>
      <c r="D19077" t="s">
        <v>914</v>
      </c>
      <c r="E19077" t="s">
        <v>9</v>
      </c>
      <c r="F19077" t="s">
        <v>904</v>
      </c>
      <c r="G19077" t="s">
        <v>895</v>
      </c>
      <c r="H19077" s="135" t="s">
        <v>2827</v>
      </c>
      <c r="I19077" t="s">
        <v>1454</v>
      </c>
      <c r="J19077" s="20">
        <v>28</v>
      </c>
      <c r="K19077" s="20" t="s">
        <v>1465</v>
      </c>
      <c r="L19077" t="s">
        <v>1466</v>
      </c>
      <c r="M19077" s="20">
        <v>7</v>
      </c>
      <c r="N19077" s="20">
        <v>7</v>
      </c>
      <c r="AE19077">
        <f t="shared" si="298"/>
        <v>2016</v>
      </c>
    </row>
    <row r="19078" spans="1:31" x14ac:dyDescent="0.25">
      <c r="A19078" s="7">
        <v>19075</v>
      </c>
      <c r="B19078" s="8">
        <v>42469</v>
      </c>
      <c r="C19078" t="s">
        <v>3</v>
      </c>
      <c r="D19078" t="s">
        <v>1257</v>
      </c>
      <c r="E19078" t="s">
        <v>9</v>
      </c>
      <c r="F19078" t="s">
        <v>411</v>
      </c>
      <c r="G19078" t="s">
        <v>65</v>
      </c>
      <c r="H19078" s="135" t="s">
        <v>1511</v>
      </c>
      <c r="I19078" t="s">
        <v>1458</v>
      </c>
      <c r="J19078" s="20">
        <v>18</v>
      </c>
      <c r="K19078" s="20" t="s">
        <v>9</v>
      </c>
      <c r="L19078" t="s">
        <v>1463</v>
      </c>
      <c r="M19078" s="20">
        <v>30</v>
      </c>
      <c r="N19078" s="20">
        <v>10</v>
      </c>
      <c r="AE19078">
        <f t="shared" si="298"/>
        <v>2016</v>
      </c>
    </row>
    <row r="19079" spans="1:31" x14ac:dyDescent="0.25">
      <c r="A19079" s="7">
        <v>19076</v>
      </c>
      <c r="B19079" s="8">
        <v>42470</v>
      </c>
      <c r="C19079" t="s">
        <v>3</v>
      </c>
      <c r="D19079" t="s">
        <v>1247</v>
      </c>
      <c r="E19079" t="s">
        <v>9</v>
      </c>
      <c r="F19079" t="s">
        <v>1193</v>
      </c>
      <c r="G19079" t="s">
        <v>569</v>
      </c>
      <c r="H19079" s="9" t="s">
        <v>2185</v>
      </c>
      <c r="I19079" t="s">
        <v>1454</v>
      </c>
      <c r="J19079" s="20">
        <v>16</v>
      </c>
      <c r="K19079" s="20" t="s">
        <v>3</v>
      </c>
      <c r="L19079" t="s">
        <v>1463</v>
      </c>
      <c r="M19079" s="20">
        <v>5.16</v>
      </c>
      <c r="N19079" s="20">
        <v>3.84</v>
      </c>
      <c r="AE19079">
        <f t="shared" si="298"/>
        <v>2016</v>
      </c>
    </row>
    <row r="19080" spans="1:31" x14ac:dyDescent="0.25">
      <c r="A19080" s="7">
        <v>19077</v>
      </c>
      <c r="B19080" s="8">
        <v>42471</v>
      </c>
      <c r="C19080" t="s">
        <v>3</v>
      </c>
      <c r="D19080" t="s">
        <v>1203</v>
      </c>
      <c r="E19080" t="s">
        <v>9</v>
      </c>
      <c r="F19080" t="s">
        <v>1212</v>
      </c>
      <c r="G19080" t="s">
        <v>17</v>
      </c>
      <c r="H19080" s="135" t="s">
        <v>1581</v>
      </c>
      <c r="I19080" t="s">
        <v>1454</v>
      </c>
      <c r="J19080" s="20">
        <v>24</v>
      </c>
      <c r="K19080" s="20" t="s">
        <v>9</v>
      </c>
      <c r="L19080" t="s">
        <v>1464</v>
      </c>
      <c r="M19080" s="20">
        <v>5.28</v>
      </c>
      <c r="N19080" s="20">
        <v>7.72</v>
      </c>
      <c r="AE19080">
        <f t="shared" si="298"/>
        <v>2016</v>
      </c>
    </row>
    <row r="19081" spans="1:31" x14ac:dyDescent="0.25">
      <c r="A19081" s="7">
        <v>19078</v>
      </c>
      <c r="B19081" s="8">
        <v>42474</v>
      </c>
      <c r="C19081" t="s">
        <v>3</v>
      </c>
      <c r="D19081" t="s">
        <v>543</v>
      </c>
      <c r="E19081" t="s">
        <v>9</v>
      </c>
      <c r="F19081" t="s">
        <v>233</v>
      </c>
      <c r="G19081" t="s">
        <v>929</v>
      </c>
      <c r="H19081" s="135" t="s">
        <v>1496</v>
      </c>
      <c r="I19081" t="s">
        <v>1454</v>
      </c>
      <c r="J19081" s="20">
        <v>29</v>
      </c>
      <c r="K19081" s="20" t="s">
        <v>9</v>
      </c>
      <c r="L19081" t="s">
        <v>1464</v>
      </c>
      <c r="M19081" s="20">
        <v>6.38</v>
      </c>
      <c r="N19081" s="20">
        <v>9.1199999999999992</v>
      </c>
      <c r="AE19081">
        <f t="shared" si="298"/>
        <v>2016</v>
      </c>
    </row>
    <row r="19082" spans="1:31" x14ac:dyDescent="0.25">
      <c r="A19082" s="7">
        <v>19079</v>
      </c>
      <c r="B19082" s="8">
        <v>42474</v>
      </c>
      <c r="C19082" t="s">
        <v>3</v>
      </c>
      <c r="D19082" t="s">
        <v>543</v>
      </c>
      <c r="E19082" t="s">
        <v>9</v>
      </c>
      <c r="F19082" t="s">
        <v>427</v>
      </c>
      <c r="G19082" t="s">
        <v>870</v>
      </c>
      <c r="H19082" s="135" t="s">
        <v>1496</v>
      </c>
      <c r="I19082" t="s">
        <v>1454</v>
      </c>
      <c r="J19082" s="20">
        <v>10</v>
      </c>
      <c r="K19082" s="20" t="s">
        <v>9</v>
      </c>
      <c r="L19082" t="s">
        <v>1464</v>
      </c>
      <c r="M19082" s="20">
        <v>2.2000000000000002</v>
      </c>
      <c r="N19082" s="20">
        <v>3.8</v>
      </c>
      <c r="AE19082">
        <f t="shared" si="298"/>
        <v>2016</v>
      </c>
    </row>
    <row r="19083" spans="1:31" x14ac:dyDescent="0.25">
      <c r="A19083" s="7">
        <v>19080</v>
      </c>
      <c r="B19083" s="8">
        <v>42474</v>
      </c>
      <c r="C19083" t="s">
        <v>3</v>
      </c>
      <c r="D19083" t="s">
        <v>543</v>
      </c>
      <c r="E19083" t="s">
        <v>9</v>
      </c>
      <c r="F19083" t="s">
        <v>427</v>
      </c>
      <c r="G19083" t="s">
        <v>1170</v>
      </c>
      <c r="H19083" s="135" t="s">
        <v>3203</v>
      </c>
      <c r="I19083" t="s">
        <v>1454</v>
      </c>
      <c r="J19083" s="20">
        <v>25</v>
      </c>
      <c r="K19083" s="20" t="s">
        <v>9</v>
      </c>
      <c r="L19083" t="s">
        <v>1464</v>
      </c>
      <c r="M19083" s="20">
        <v>5.5</v>
      </c>
      <c r="N19083" s="20">
        <v>8</v>
      </c>
      <c r="AE19083">
        <f t="shared" si="298"/>
        <v>2016</v>
      </c>
    </row>
    <row r="19084" spans="1:31" x14ac:dyDescent="0.25">
      <c r="A19084" s="7">
        <v>19081</v>
      </c>
      <c r="B19084" s="8">
        <v>42476</v>
      </c>
      <c r="C19084" t="s">
        <v>3</v>
      </c>
      <c r="D19084" t="s">
        <v>1258</v>
      </c>
      <c r="E19084" t="s">
        <v>9</v>
      </c>
      <c r="F19084" t="s">
        <v>1255</v>
      </c>
      <c r="G19084" t="s">
        <v>648</v>
      </c>
      <c r="H19084" s="135" t="s">
        <v>2947</v>
      </c>
      <c r="I19084" t="s">
        <v>1454</v>
      </c>
      <c r="J19084" s="20">
        <v>11</v>
      </c>
      <c r="K19084" s="20" t="s">
        <v>3</v>
      </c>
      <c r="L19084" t="s">
        <v>1464</v>
      </c>
      <c r="M19084" s="20">
        <v>4.08</v>
      </c>
      <c r="N19084" s="20">
        <v>2.42</v>
      </c>
      <c r="AE19084">
        <f t="shared" si="298"/>
        <v>2016</v>
      </c>
    </row>
    <row r="19085" spans="1:31" x14ac:dyDescent="0.25">
      <c r="A19085" s="7">
        <v>19082</v>
      </c>
      <c r="B19085" s="8">
        <v>42480</v>
      </c>
      <c r="C19085" t="s">
        <v>3</v>
      </c>
      <c r="D19085" t="s">
        <v>1256</v>
      </c>
      <c r="E19085" t="s">
        <v>9</v>
      </c>
      <c r="F19085" t="s">
        <v>678</v>
      </c>
      <c r="G19085" t="s">
        <v>648</v>
      </c>
      <c r="H19085" s="135" t="s">
        <v>1877</v>
      </c>
      <c r="I19085" t="s">
        <v>1455</v>
      </c>
      <c r="J19085" s="20">
        <v>6</v>
      </c>
      <c r="K19085" s="20" t="s">
        <v>1465</v>
      </c>
      <c r="L19085" t="s">
        <v>1466</v>
      </c>
      <c r="M19085" s="20">
        <v>0.75</v>
      </c>
      <c r="N19085" s="20">
        <v>0.75</v>
      </c>
      <c r="AE19085">
        <f t="shared" si="298"/>
        <v>2016</v>
      </c>
    </row>
    <row r="19086" spans="1:31" x14ac:dyDescent="0.25">
      <c r="A19086" s="7">
        <v>19083</v>
      </c>
      <c r="B19086" s="8">
        <v>42480</v>
      </c>
      <c r="C19086" t="s">
        <v>3</v>
      </c>
      <c r="D19086" t="s">
        <v>427</v>
      </c>
      <c r="E19086" t="s">
        <v>9</v>
      </c>
      <c r="F19086" t="s">
        <v>1259</v>
      </c>
      <c r="G19086" t="s">
        <v>648</v>
      </c>
      <c r="H19086" s="135" t="s">
        <v>2947</v>
      </c>
      <c r="I19086" t="s">
        <v>1458</v>
      </c>
      <c r="J19086" s="20">
        <v>17</v>
      </c>
      <c r="K19086" s="20" t="s">
        <v>1465</v>
      </c>
      <c r="L19086" t="s">
        <v>1466</v>
      </c>
      <c r="M19086" s="20">
        <v>10</v>
      </c>
      <c r="N19086" s="20">
        <v>30</v>
      </c>
      <c r="AE19086">
        <f t="shared" si="298"/>
        <v>2016</v>
      </c>
    </row>
    <row r="19087" spans="1:31" x14ac:dyDescent="0.25">
      <c r="A19087" s="7">
        <v>19084</v>
      </c>
      <c r="B19087" s="8">
        <v>42480</v>
      </c>
      <c r="C19087" t="s">
        <v>3</v>
      </c>
      <c r="D19087" t="s">
        <v>943</v>
      </c>
      <c r="E19087" t="s">
        <v>9</v>
      </c>
      <c r="F19087" t="s">
        <v>78</v>
      </c>
      <c r="G19087" t="s">
        <v>861</v>
      </c>
      <c r="H19087" s="9" t="s">
        <v>2441</v>
      </c>
      <c r="I19087" t="s">
        <v>1454</v>
      </c>
      <c r="J19087" s="20">
        <v>38</v>
      </c>
      <c r="K19087" s="20" t="s">
        <v>9</v>
      </c>
      <c r="L19087" t="s">
        <v>1464</v>
      </c>
      <c r="M19087" s="20">
        <v>8.36</v>
      </c>
      <c r="N19087" s="20">
        <v>11.64</v>
      </c>
      <c r="AE19087">
        <f t="shared" si="298"/>
        <v>2016</v>
      </c>
    </row>
    <row r="19088" spans="1:31" x14ac:dyDescent="0.25">
      <c r="A19088" s="7">
        <v>19085</v>
      </c>
      <c r="B19088" s="8">
        <v>42481</v>
      </c>
      <c r="C19088" t="s">
        <v>3</v>
      </c>
      <c r="D19088" t="s">
        <v>856</v>
      </c>
      <c r="E19088" t="s">
        <v>9</v>
      </c>
      <c r="F19088" t="s">
        <v>1252</v>
      </c>
      <c r="G19088" t="s">
        <v>17</v>
      </c>
      <c r="H19088" s="135" t="s">
        <v>1520</v>
      </c>
      <c r="I19088" t="s">
        <v>1454</v>
      </c>
      <c r="J19088" s="20">
        <v>45</v>
      </c>
      <c r="K19088" s="20" t="s">
        <v>3</v>
      </c>
      <c r="L19088" t="s">
        <v>1464</v>
      </c>
      <c r="M19088" s="20">
        <v>13.6</v>
      </c>
      <c r="N19088" s="20">
        <v>9.9</v>
      </c>
      <c r="AE19088">
        <f t="shared" si="298"/>
        <v>2016</v>
      </c>
    </row>
    <row r="19089" spans="1:31" x14ac:dyDescent="0.25">
      <c r="A19089" s="7">
        <v>19086</v>
      </c>
      <c r="B19089" s="8">
        <v>42483</v>
      </c>
      <c r="C19089" t="s">
        <v>3</v>
      </c>
      <c r="D19089" t="s">
        <v>763</v>
      </c>
      <c r="E19089" t="s">
        <v>9</v>
      </c>
      <c r="F19089" t="s">
        <v>787</v>
      </c>
      <c r="G19089" t="s">
        <v>1170</v>
      </c>
      <c r="H19089" s="135" t="s">
        <v>3262</v>
      </c>
      <c r="I19089" t="s">
        <v>1454</v>
      </c>
      <c r="J19089" s="20">
        <v>38</v>
      </c>
      <c r="K19089" s="20" t="s">
        <v>9</v>
      </c>
      <c r="L19089" t="s">
        <v>1464</v>
      </c>
      <c r="M19089" s="20">
        <v>8.36</v>
      </c>
      <c r="N19089" s="20">
        <v>11.64</v>
      </c>
      <c r="AE19089">
        <f t="shared" si="298"/>
        <v>2016</v>
      </c>
    </row>
    <row r="19090" spans="1:31" x14ac:dyDescent="0.25">
      <c r="A19090" s="7">
        <v>19087</v>
      </c>
      <c r="B19090" s="8">
        <v>42483</v>
      </c>
      <c r="C19090" t="s">
        <v>3</v>
      </c>
      <c r="D19090" t="s">
        <v>787</v>
      </c>
      <c r="E19090" t="s">
        <v>9</v>
      </c>
      <c r="F19090" t="s">
        <v>763</v>
      </c>
      <c r="G19090" t="s">
        <v>1170</v>
      </c>
      <c r="H19090" s="135" t="s">
        <v>3262</v>
      </c>
      <c r="I19090" t="s">
        <v>1454</v>
      </c>
      <c r="J19090" s="20">
        <v>26</v>
      </c>
      <c r="K19090" s="20" t="s">
        <v>9</v>
      </c>
      <c r="L19090" t="s">
        <v>1464</v>
      </c>
      <c r="M19090" s="20">
        <v>5.72</v>
      </c>
      <c r="N19090" s="20">
        <v>8.2800000000000011</v>
      </c>
      <c r="AE19090">
        <f t="shared" si="298"/>
        <v>2016</v>
      </c>
    </row>
    <row r="19091" spans="1:31" x14ac:dyDescent="0.25">
      <c r="A19091" s="7">
        <v>19088</v>
      </c>
      <c r="B19091" s="8">
        <v>42483</v>
      </c>
      <c r="C19091" t="s">
        <v>3</v>
      </c>
      <c r="D19091" t="s">
        <v>787</v>
      </c>
      <c r="E19091" t="s">
        <v>9</v>
      </c>
      <c r="F19091" t="s">
        <v>904</v>
      </c>
      <c r="G19091" t="s">
        <v>929</v>
      </c>
      <c r="H19091" s="9" t="s">
        <v>2725</v>
      </c>
      <c r="I19091" t="s">
        <v>1454</v>
      </c>
      <c r="J19091" s="20">
        <v>23</v>
      </c>
      <c r="K19091" s="20" t="s">
        <v>9</v>
      </c>
      <c r="L19091" t="s">
        <v>1464</v>
      </c>
      <c r="M19091" s="20">
        <v>5.0600000000000005</v>
      </c>
      <c r="N19091" s="20">
        <v>7.4399999999999995</v>
      </c>
      <c r="AE19091">
        <f t="shared" si="298"/>
        <v>2016</v>
      </c>
    </row>
    <row r="19092" spans="1:31" x14ac:dyDescent="0.25">
      <c r="A19092" s="7">
        <v>19089</v>
      </c>
      <c r="B19092" s="8">
        <v>42485</v>
      </c>
      <c r="C19092" t="s">
        <v>3</v>
      </c>
      <c r="D19092" t="s">
        <v>868</v>
      </c>
      <c r="E19092" t="s">
        <v>9</v>
      </c>
      <c r="F19092" t="s">
        <v>1028</v>
      </c>
      <c r="G19092" t="s">
        <v>648</v>
      </c>
      <c r="H19092" s="135" t="s">
        <v>2352</v>
      </c>
      <c r="I19092" t="s">
        <v>1454</v>
      </c>
      <c r="J19092" s="20">
        <v>32</v>
      </c>
      <c r="K19092" s="20" t="s">
        <v>9</v>
      </c>
      <c r="L19092" t="s">
        <v>1463</v>
      </c>
      <c r="M19092" s="20">
        <v>7.68</v>
      </c>
      <c r="N19092" s="20">
        <v>9.32</v>
      </c>
      <c r="AE19092">
        <f t="shared" si="298"/>
        <v>2016</v>
      </c>
    </row>
    <row r="19093" spans="1:31" x14ac:dyDescent="0.25">
      <c r="A19093" s="7">
        <v>19090</v>
      </c>
      <c r="B19093" s="8">
        <v>42490</v>
      </c>
      <c r="C19093" t="s">
        <v>3</v>
      </c>
      <c r="D19093" t="s">
        <v>222</v>
      </c>
      <c r="E19093" t="s">
        <v>9</v>
      </c>
      <c r="F19093" t="s">
        <v>1045</v>
      </c>
      <c r="G19093" t="s">
        <v>1016</v>
      </c>
      <c r="H19093" s="9" t="s">
        <v>3235</v>
      </c>
      <c r="I19093" t="s">
        <v>1454</v>
      </c>
      <c r="J19093" s="20">
        <v>45</v>
      </c>
      <c r="K19093" s="20" t="s">
        <v>3</v>
      </c>
      <c r="L19093" t="s">
        <v>1464</v>
      </c>
      <c r="M19093" s="20">
        <v>13.6</v>
      </c>
      <c r="N19093" s="20">
        <v>9.9</v>
      </c>
      <c r="AE19093">
        <f t="shared" si="298"/>
        <v>2016</v>
      </c>
    </row>
    <row r="19094" spans="1:31" x14ac:dyDescent="0.25">
      <c r="A19094" s="7">
        <v>19091</v>
      </c>
      <c r="B19094" s="8">
        <v>42490</v>
      </c>
      <c r="C19094" t="s">
        <v>3</v>
      </c>
      <c r="D19094" t="s">
        <v>655</v>
      </c>
      <c r="E19094" t="s">
        <v>9</v>
      </c>
      <c r="F19094" t="s">
        <v>787</v>
      </c>
      <c r="G19094" t="s">
        <v>929</v>
      </c>
      <c r="H19094" s="135" t="s">
        <v>2748</v>
      </c>
      <c r="I19094" t="s">
        <v>1455</v>
      </c>
      <c r="J19094" s="20">
        <v>16</v>
      </c>
      <c r="K19094" s="20" t="s">
        <v>3</v>
      </c>
      <c r="L19094" t="s">
        <v>1464</v>
      </c>
      <c r="M19094" s="20">
        <v>2.74</v>
      </c>
      <c r="N19094" s="20">
        <v>1.76</v>
      </c>
      <c r="AE19094">
        <f t="shared" si="298"/>
        <v>2016</v>
      </c>
    </row>
    <row r="19095" spans="1:31" x14ac:dyDescent="0.25">
      <c r="A19095" s="7">
        <v>19092</v>
      </c>
      <c r="B19095" s="8">
        <v>42490</v>
      </c>
      <c r="C19095" t="s">
        <v>3</v>
      </c>
      <c r="D19095" t="s">
        <v>655</v>
      </c>
      <c r="E19095" t="s">
        <v>9</v>
      </c>
      <c r="F19095" t="s">
        <v>787</v>
      </c>
      <c r="G19095" t="s">
        <v>929</v>
      </c>
      <c r="H19095" s="135" t="s">
        <v>2700</v>
      </c>
      <c r="I19095" t="s">
        <v>1455</v>
      </c>
      <c r="J19095" s="20">
        <v>13</v>
      </c>
      <c r="K19095" s="20" t="s">
        <v>9</v>
      </c>
      <c r="L19095" t="s">
        <v>1463</v>
      </c>
      <c r="M19095" s="20">
        <v>1.56</v>
      </c>
      <c r="N19095" s="20">
        <v>2.19</v>
      </c>
      <c r="AE19095">
        <f t="shared" si="298"/>
        <v>2016</v>
      </c>
    </row>
    <row r="19096" spans="1:31" x14ac:dyDescent="0.25">
      <c r="A19096" s="7">
        <v>19093</v>
      </c>
      <c r="B19096" s="8">
        <v>42491</v>
      </c>
      <c r="C19096" t="s">
        <v>3</v>
      </c>
      <c r="D19096" t="s">
        <v>163</v>
      </c>
      <c r="E19096" t="s">
        <v>9</v>
      </c>
      <c r="F19096" t="s">
        <v>286</v>
      </c>
      <c r="G19096" t="s">
        <v>732</v>
      </c>
      <c r="H19096" s="135" t="s">
        <v>2309</v>
      </c>
      <c r="I19096" t="s">
        <v>1454</v>
      </c>
      <c r="J19096" s="20">
        <v>68</v>
      </c>
      <c r="K19096" s="20" t="s">
        <v>1465</v>
      </c>
      <c r="L19096" t="s">
        <v>1466</v>
      </c>
      <c r="M19096" s="20">
        <v>17</v>
      </c>
      <c r="N19096" s="20">
        <v>17</v>
      </c>
      <c r="AE19096">
        <f t="shared" si="298"/>
        <v>2016</v>
      </c>
    </row>
    <row r="19097" spans="1:31" x14ac:dyDescent="0.25">
      <c r="A19097" s="7">
        <v>19094</v>
      </c>
      <c r="B19097" s="8">
        <v>42495</v>
      </c>
      <c r="C19097" t="s">
        <v>3</v>
      </c>
      <c r="D19097" t="s">
        <v>557</v>
      </c>
      <c r="E19097" t="s">
        <v>9</v>
      </c>
      <c r="F19097" t="s">
        <v>727</v>
      </c>
      <c r="G19097" t="s">
        <v>377</v>
      </c>
      <c r="H19097" s="9" t="s">
        <v>2228</v>
      </c>
      <c r="I19097" t="s">
        <v>1454</v>
      </c>
      <c r="J19097" s="20">
        <v>8</v>
      </c>
      <c r="K19097" s="20" t="s">
        <v>3</v>
      </c>
      <c r="L19097" t="s">
        <v>1463</v>
      </c>
      <c r="M19097" s="20">
        <v>3.08</v>
      </c>
      <c r="N19097" s="20">
        <v>1.92</v>
      </c>
      <c r="AE19097">
        <f t="shared" si="298"/>
        <v>2016</v>
      </c>
    </row>
    <row r="19098" spans="1:31" x14ac:dyDescent="0.25">
      <c r="A19098" s="7">
        <v>19095</v>
      </c>
      <c r="B19098" s="8">
        <v>42495</v>
      </c>
      <c r="C19098" t="s">
        <v>3</v>
      </c>
      <c r="D19098" t="s">
        <v>787</v>
      </c>
      <c r="E19098" t="s">
        <v>9</v>
      </c>
      <c r="F19098" t="s">
        <v>904</v>
      </c>
      <c r="G19098" t="s">
        <v>895</v>
      </c>
      <c r="H19098" s="135" t="s">
        <v>2590</v>
      </c>
      <c r="I19098" t="s">
        <v>1454</v>
      </c>
      <c r="J19098" s="20">
        <v>13</v>
      </c>
      <c r="K19098" s="20" t="s">
        <v>9</v>
      </c>
      <c r="L19098" t="s">
        <v>1464</v>
      </c>
      <c r="M19098" s="20">
        <v>2.86</v>
      </c>
      <c r="N19098" s="20">
        <v>4.6400000000000006</v>
      </c>
      <c r="AE19098">
        <f t="shared" si="298"/>
        <v>2016</v>
      </c>
    </row>
    <row r="19099" spans="1:31" x14ac:dyDescent="0.25">
      <c r="A19099" s="7">
        <v>19096</v>
      </c>
      <c r="B19099" s="8">
        <v>42498</v>
      </c>
      <c r="C19099" t="s">
        <v>3</v>
      </c>
      <c r="D19099" t="s">
        <v>1247</v>
      </c>
      <c r="E19099" t="s">
        <v>9</v>
      </c>
      <c r="F19099" t="s">
        <v>1193</v>
      </c>
      <c r="G19099" t="s">
        <v>861</v>
      </c>
      <c r="H19099" s="135" t="s">
        <v>1496</v>
      </c>
      <c r="I19099" t="s">
        <v>1454</v>
      </c>
      <c r="J19099" s="20">
        <v>24</v>
      </c>
      <c r="K19099" s="20" t="s">
        <v>9</v>
      </c>
      <c r="L19099" t="s">
        <v>1464</v>
      </c>
      <c r="M19099" s="20">
        <v>5.28</v>
      </c>
      <c r="N19099" s="20">
        <v>7.72</v>
      </c>
      <c r="AE19099">
        <f t="shared" si="298"/>
        <v>2016</v>
      </c>
    </row>
    <row r="19100" spans="1:31" x14ac:dyDescent="0.25">
      <c r="A19100" s="7">
        <v>19097</v>
      </c>
      <c r="B19100" s="8">
        <v>42498</v>
      </c>
      <c r="C19100" t="s">
        <v>3</v>
      </c>
      <c r="D19100" t="s">
        <v>1256</v>
      </c>
      <c r="E19100" t="s">
        <v>9</v>
      </c>
      <c r="F19100" t="s">
        <v>1021</v>
      </c>
      <c r="G19100" t="s">
        <v>648</v>
      </c>
      <c r="H19100" s="135" t="s">
        <v>2583</v>
      </c>
      <c r="I19100" t="s">
        <v>1454</v>
      </c>
      <c r="J19100" s="20">
        <v>14</v>
      </c>
      <c r="K19100" s="20" t="s">
        <v>9</v>
      </c>
      <c r="L19100" t="s">
        <v>1464</v>
      </c>
      <c r="M19100" s="20">
        <v>3.08</v>
      </c>
      <c r="N19100" s="20">
        <v>4.92</v>
      </c>
      <c r="AE19100">
        <f t="shared" si="298"/>
        <v>2016</v>
      </c>
    </row>
    <row r="19101" spans="1:31" x14ac:dyDescent="0.25">
      <c r="A19101" s="7">
        <v>19098</v>
      </c>
      <c r="B19101" s="8">
        <v>42498</v>
      </c>
      <c r="C19101" t="s">
        <v>3</v>
      </c>
      <c r="D19101" t="s">
        <v>168</v>
      </c>
      <c r="E19101" t="s">
        <v>9</v>
      </c>
      <c r="F19101" t="s">
        <v>1252</v>
      </c>
      <c r="G19101" t="s">
        <v>11</v>
      </c>
      <c r="H19101" s="135" t="s">
        <v>1505</v>
      </c>
      <c r="I19101" t="s">
        <v>1454</v>
      </c>
      <c r="J19101" s="20">
        <v>46</v>
      </c>
      <c r="K19101" s="20" t="s">
        <v>9</v>
      </c>
      <c r="L19101" t="s">
        <v>1464</v>
      </c>
      <c r="M19101" s="20">
        <v>10.120000000000001</v>
      </c>
      <c r="N19101" s="20">
        <v>13.879999999999999</v>
      </c>
      <c r="AE19101">
        <f t="shared" si="298"/>
        <v>2016</v>
      </c>
    </row>
    <row r="19102" spans="1:31" x14ac:dyDescent="0.25">
      <c r="A19102" s="7">
        <v>19099</v>
      </c>
      <c r="B19102" s="8">
        <v>42501</v>
      </c>
      <c r="C19102" t="s">
        <v>3</v>
      </c>
      <c r="D19102" t="s">
        <v>276</v>
      </c>
      <c r="E19102" t="s">
        <v>9</v>
      </c>
      <c r="F19102" t="s">
        <v>45</v>
      </c>
      <c r="G19102" t="s">
        <v>1016</v>
      </c>
      <c r="H19102" s="9" t="s">
        <v>2961</v>
      </c>
      <c r="I19102" t="s">
        <v>1454</v>
      </c>
      <c r="J19102" s="20">
        <v>40</v>
      </c>
      <c r="K19102" s="20" t="s">
        <v>3</v>
      </c>
      <c r="L19102" t="s">
        <v>1463</v>
      </c>
      <c r="M19102" s="20">
        <v>11.4</v>
      </c>
      <c r="N19102" s="20">
        <v>9.6</v>
      </c>
      <c r="AE19102">
        <f t="shared" si="298"/>
        <v>2016</v>
      </c>
    </row>
    <row r="19103" spans="1:31" x14ac:dyDescent="0.25">
      <c r="A19103" s="7">
        <v>19100</v>
      </c>
      <c r="B19103" s="8">
        <v>42503</v>
      </c>
      <c r="C19103" t="s">
        <v>3</v>
      </c>
      <c r="D19103" t="s">
        <v>543</v>
      </c>
      <c r="E19103" t="s">
        <v>9</v>
      </c>
      <c r="F19103" t="s">
        <v>767</v>
      </c>
      <c r="G19103" t="s">
        <v>633</v>
      </c>
      <c r="H19103" s="135" t="s">
        <v>1752</v>
      </c>
      <c r="I19103" t="s">
        <v>1454</v>
      </c>
      <c r="J19103" s="20">
        <v>18</v>
      </c>
      <c r="K19103" s="20" t="s">
        <v>3</v>
      </c>
      <c r="L19103" t="s">
        <v>1464</v>
      </c>
      <c r="M19103" s="20">
        <v>6.04</v>
      </c>
      <c r="N19103" s="20">
        <v>3.96</v>
      </c>
      <c r="AE19103">
        <f t="shared" si="298"/>
        <v>2016</v>
      </c>
    </row>
    <row r="19104" spans="1:31" x14ac:dyDescent="0.25">
      <c r="A19104" s="7">
        <v>19101</v>
      </c>
      <c r="B19104" s="8">
        <v>42503</v>
      </c>
      <c r="C19104" t="s">
        <v>3</v>
      </c>
      <c r="D19104" t="s">
        <v>543</v>
      </c>
      <c r="E19104" t="s">
        <v>9</v>
      </c>
      <c r="F19104" t="s">
        <v>190</v>
      </c>
      <c r="G19104" t="s">
        <v>929</v>
      </c>
      <c r="H19104" s="9" t="s">
        <v>2725</v>
      </c>
      <c r="I19104" t="s">
        <v>1454</v>
      </c>
      <c r="J19104" s="20">
        <v>43</v>
      </c>
      <c r="K19104" s="20" t="s">
        <v>1465</v>
      </c>
      <c r="L19104" t="s">
        <v>1466</v>
      </c>
      <c r="M19104" s="20">
        <v>10.75</v>
      </c>
      <c r="N19104" s="20">
        <v>10.75</v>
      </c>
      <c r="AE19104">
        <f t="shared" si="298"/>
        <v>2016</v>
      </c>
    </row>
    <row r="19105" spans="1:31" x14ac:dyDescent="0.25">
      <c r="A19105" s="7">
        <v>19102</v>
      </c>
      <c r="B19105" s="8">
        <v>42503</v>
      </c>
      <c r="C19105" t="s">
        <v>3</v>
      </c>
      <c r="D19105" t="s">
        <v>1256</v>
      </c>
      <c r="E19105" t="s">
        <v>9</v>
      </c>
      <c r="F19105" t="s">
        <v>1240</v>
      </c>
      <c r="G19105" t="s">
        <v>648</v>
      </c>
      <c r="H19105" s="135" t="s">
        <v>2947</v>
      </c>
      <c r="I19105" t="s">
        <v>1454</v>
      </c>
      <c r="J19105" s="20">
        <v>6</v>
      </c>
      <c r="K19105" s="20" t="s">
        <v>1465</v>
      </c>
      <c r="L19105" t="s">
        <v>1466</v>
      </c>
      <c r="M19105" s="20">
        <v>1.5</v>
      </c>
      <c r="N19105" s="20">
        <v>1.5</v>
      </c>
      <c r="AE19105">
        <f t="shared" si="298"/>
        <v>2016</v>
      </c>
    </row>
    <row r="19106" spans="1:31" x14ac:dyDescent="0.25">
      <c r="A19106" s="7">
        <v>19103</v>
      </c>
      <c r="B19106" s="8">
        <v>42503</v>
      </c>
      <c r="C19106" t="s">
        <v>3</v>
      </c>
      <c r="D19106" t="s">
        <v>91</v>
      </c>
      <c r="E19106" t="s">
        <v>9</v>
      </c>
      <c r="F19106" t="s">
        <v>1240</v>
      </c>
      <c r="G19106" t="s">
        <v>648</v>
      </c>
      <c r="H19106" s="135" t="s">
        <v>2947</v>
      </c>
      <c r="I19106" t="s">
        <v>1455</v>
      </c>
      <c r="J19106" s="20">
        <v>12</v>
      </c>
      <c r="K19106" s="20" t="s">
        <v>3</v>
      </c>
      <c r="L19106" t="s">
        <v>1464</v>
      </c>
      <c r="M19106" s="20">
        <v>2.1799999999999997</v>
      </c>
      <c r="N19106" s="20">
        <v>1.32</v>
      </c>
      <c r="AE19106">
        <f t="shared" si="298"/>
        <v>2016</v>
      </c>
    </row>
    <row r="19107" spans="1:31" x14ac:dyDescent="0.25">
      <c r="A19107" s="7">
        <v>19104</v>
      </c>
      <c r="B19107" s="8">
        <v>42504</v>
      </c>
      <c r="C19107" t="s">
        <v>3</v>
      </c>
      <c r="D19107" t="s">
        <v>856</v>
      </c>
      <c r="E19107" t="s">
        <v>9</v>
      </c>
      <c r="F19107" t="s">
        <v>1252</v>
      </c>
      <c r="G19107" t="s">
        <v>24</v>
      </c>
      <c r="H19107" s="135" t="s">
        <v>1525</v>
      </c>
      <c r="I19107" t="s">
        <v>1454</v>
      </c>
      <c r="J19107" s="20">
        <v>32</v>
      </c>
      <c r="K19107" s="20" t="s">
        <v>3</v>
      </c>
      <c r="L19107" t="s">
        <v>1464</v>
      </c>
      <c r="M19107" s="20">
        <v>9.9600000000000009</v>
      </c>
      <c r="N19107" s="20">
        <v>7.04</v>
      </c>
      <c r="AE19107">
        <f t="shared" si="298"/>
        <v>2016</v>
      </c>
    </row>
    <row r="19108" spans="1:31" x14ac:dyDescent="0.25">
      <c r="A19108" s="7">
        <v>19105</v>
      </c>
      <c r="B19108" s="8">
        <v>42504</v>
      </c>
      <c r="C19108" t="s">
        <v>3</v>
      </c>
      <c r="D19108" t="s">
        <v>973</v>
      </c>
      <c r="E19108" t="s">
        <v>9</v>
      </c>
      <c r="F19108" t="s">
        <v>91</v>
      </c>
      <c r="G19108" t="s">
        <v>895</v>
      </c>
      <c r="H19108" s="9" t="s">
        <v>3316</v>
      </c>
      <c r="I19108" t="s">
        <v>1454</v>
      </c>
      <c r="J19108" s="20">
        <v>18</v>
      </c>
      <c r="K19108" s="20" t="s">
        <v>9</v>
      </c>
      <c r="L19108" t="s">
        <v>1464</v>
      </c>
      <c r="M19108" s="20">
        <v>3.96</v>
      </c>
      <c r="N19108" s="20">
        <v>6.04</v>
      </c>
      <c r="AE19108">
        <f t="shared" si="298"/>
        <v>2016</v>
      </c>
    </row>
    <row r="19109" spans="1:31" x14ac:dyDescent="0.25">
      <c r="A19109" s="7">
        <v>19106</v>
      </c>
      <c r="B19109" s="8">
        <v>42506</v>
      </c>
      <c r="C19109" t="s">
        <v>3</v>
      </c>
      <c r="D19109" t="s">
        <v>1215</v>
      </c>
      <c r="E19109" t="s">
        <v>9</v>
      </c>
      <c r="F19109" t="s">
        <v>1252</v>
      </c>
      <c r="G19109" t="s">
        <v>24</v>
      </c>
      <c r="H19109" s="135" t="s">
        <v>1525</v>
      </c>
      <c r="I19109" t="s">
        <v>1454</v>
      </c>
      <c r="J19109" s="20">
        <v>22</v>
      </c>
      <c r="K19109" s="20" t="s">
        <v>9</v>
      </c>
      <c r="L19109" t="s">
        <v>1464</v>
      </c>
      <c r="M19109" s="20">
        <v>4.84</v>
      </c>
      <c r="N19109" s="20">
        <v>7.16</v>
      </c>
      <c r="AE19109">
        <f t="shared" si="298"/>
        <v>2016</v>
      </c>
    </row>
    <row r="19110" spans="1:31" x14ac:dyDescent="0.25">
      <c r="A19110" s="7">
        <v>19107</v>
      </c>
      <c r="B19110" s="8">
        <v>42507</v>
      </c>
      <c r="C19110" t="s">
        <v>3</v>
      </c>
      <c r="D19110" t="s">
        <v>779</v>
      </c>
      <c r="E19110" t="s">
        <v>9</v>
      </c>
      <c r="F19110" t="s">
        <v>738</v>
      </c>
      <c r="G19110" t="s">
        <v>732</v>
      </c>
      <c r="H19110" s="135" t="s">
        <v>2277</v>
      </c>
      <c r="I19110" t="s">
        <v>1454</v>
      </c>
      <c r="J19110" s="20">
        <v>15</v>
      </c>
      <c r="K19110" s="20" t="s">
        <v>3</v>
      </c>
      <c r="L19110" t="s">
        <v>1464</v>
      </c>
      <c r="M19110" s="20">
        <v>5.2</v>
      </c>
      <c r="N19110" s="20">
        <v>3.3</v>
      </c>
      <c r="AE19110">
        <f t="shared" si="298"/>
        <v>2016</v>
      </c>
    </row>
    <row r="19111" spans="1:31" x14ac:dyDescent="0.25">
      <c r="A19111" s="7">
        <v>19108</v>
      </c>
      <c r="B19111" s="8">
        <v>42510</v>
      </c>
      <c r="C19111" t="s">
        <v>3</v>
      </c>
      <c r="D19111" t="s">
        <v>557</v>
      </c>
      <c r="E19111" t="s">
        <v>9</v>
      </c>
      <c r="F19111" t="s">
        <v>727</v>
      </c>
      <c r="G19111" t="s">
        <v>895</v>
      </c>
      <c r="H19111" s="135" t="s">
        <v>2543</v>
      </c>
      <c r="I19111" t="s">
        <v>1454</v>
      </c>
      <c r="J19111" s="20">
        <v>29</v>
      </c>
      <c r="K19111" s="20" t="s">
        <v>3</v>
      </c>
      <c r="L19111" t="s">
        <v>1464</v>
      </c>
      <c r="M19111" s="20">
        <v>9.1199999999999992</v>
      </c>
      <c r="N19111" s="20">
        <v>6.38</v>
      </c>
      <c r="AE19111">
        <f t="shared" si="298"/>
        <v>2016</v>
      </c>
    </row>
    <row r="19112" spans="1:31" x14ac:dyDescent="0.25">
      <c r="A19112" s="7">
        <v>19109</v>
      </c>
      <c r="B19112" s="8">
        <v>42510</v>
      </c>
      <c r="C19112" t="s">
        <v>3</v>
      </c>
      <c r="D19112" t="s">
        <v>557</v>
      </c>
      <c r="E19112" t="s">
        <v>9</v>
      </c>
      <c r="F19112" t="s">
        <v>727</v>
      </c>
      <c r="G19112" t="s">
        <v>1016</v>
      </c>
      <c r="H19112" s="9" t="s">
        <v>2884</v>
      </c>
      <c r="I19112" t="s">
        <v>1454</v>
      </c>
      <c r="J19112" s="20">
        <v>55</v>
      </c>
      <c r="K19112" s="20" t="s">
        <v>3</v>
      </c>
      <c r="L19112" t="s">
        <v>1464</v>
      </c>
      <c r="M19112" s="20">
        <v>16.399999999999999</v>
      </c>
      <c r="N19112" s="20">
        <v>12.1</v>
      </c>
      <c r="AE19112">
        <f t="shared" si="298"/>
        <v>2016</v>
      </c>
    </row>
    <row r="19113" spans="1:31" x14ac:dyDescent="0.25">
      <c r="A19113" s="7">
        <v>19110</v>
      </c>
      <c r="B19113" s="8">
        <v>42512</v>
      </c>
      <c r="C19113" t="s">
        <v>3</v>
      </c>
      <c r="D19113" t="s">
        <v>543</v>
      </c>
      <c r="E19113" t="s">
        <v>9</v>
      </c>
      <c r="F19113" t="s">
        <v>767</v>
      </c>
      <c r="G19113" t="s">
        <v>633</v>
      </c>
      <c r="H19113" s="135" t="s">
        <v>1496</v>
      </c>
      <c r="I19113" t="s">
        <v>1454</v>
      </c>
      <c r="J19113" s="20">
        <v>32</v>
      </c>
      <c r="K19113" s="20" t="s">
        <v>3</v>
      </c>
      <c r="L19113" t="s">
        <v>1464</v>
      </c>
      <c r="M19113" s="20">
        <v>9.9600000000000009</v>
      </c>
      <c r="N19113" s="20">
        <v>7.04</v>
      </c>
      <c r="AE19113">
        <f t="shared" si="298"/>
        <v>2016</v>
      </c>
    </row>
    <row r="19114" spans="1:31" x14ac:dyDescent="0.25">
      <c r="A19114" s="7">
        <v>19111</v>
      </c>
      <c r="B19114" s="8">
        <v>42514</v>
      </c>
      <c r="C19114" t="s">
        <v>3</v>
      </c>
      <c r="D19114" t="s">
        <v>1203</v>
      </c>
      <c r="E19114" t="s">
        <v>9</v>
      </c>
      <c r="F19114" t="s">
        <v>1252</v>
      </c>
      <c r="G19114" t="s">
        <v>65</v>
      </c>
      <c r="H19114" s="135" t="s">
        <v>1519</v>
      </c>
      <c r="I19114" t="s">
        <v>1454</v>
      </c>
      <c r="J19114" s="20">
        <v>30</v>
      </c>
      <c r="K19114" s="20" t="s">
        <v>9</v>
      </c>
      <c r="L19114" t="s">
        <v>1464</v>
      </c>
      <c r="M19114" s="20">
        <v>6.6</v>
      </c>
      <c r="N19114" s="20">
        <v>9.4</v>
      </c>
      <c r="AE19114">
        <f t="shared" si="298"/>
        <v>2016</v>
      </c>
    </row>
    <row r="19115" spans="1:31" x14ac:dyDescent="0.25">
      <c r="A19115" s="7">
        <v>19112</v>
      </c>
      <c r="B19115" s="8">
        <v>42518</v>
      </c>
      <c r="C19115" t="s">
        <v>3</v>
      </c>
      <c r="D19115" t="s">
        <v>918</v>
      </c>
      <c r="E19115" t="s">
        <v>9</v>
      </c>
      <c r="F19115" t="s">
        <v>543</v>
      </c>
      <c r="G19115" t="s">
        <v>895</v>
      </c>
      <c r="H19115" s="135" t="s">
        <v>2708</v>
      </c>
      <c r="I19115" t="s">
        <v>1455</v>
      </c>
      <c r="J19115" s="20">
        <v>72</v>
      </c>
      <c r="K19115" s="20" t="s">
        <v>3</v>
      </c>
      <c r="L19115" t="s">
        <v>1463</v>
      </c>
      <c r="M19115" s="20">
        <v>9.86</v>
      </c>
      <c r="N19115" s="20">
        <v>8.64</v>
      </c>
      <c r="AE19115">
        <f t="shared" si="298"/>
        <v>2016</v>
      </c>
    </row>
    <row r="19116" spans="1:31" x14ac:dyDescent="0.25">
      <c r="A19116" s="7">
        <v>19113</v>
      </c>
      <c r="B19116" s="8">
        <v>42521</v>
      </c>
      <c r="C19116" t="s">
        <v>3</v>
      </c>
      <c r="D19116" t="s">
        <v>877</v>
      </c>
      <c r="E19116" t="s">
        <v>9</v>
      </c>
      <c r="F19116" t="s">
        <v>1212</v>
      </c>
      <c r="G19116" t="s">
        <v>17</v>
      </c>
      <c r="H19116" s="135" t="s">
        <v>1500</v>
      </c>
      <c r="I19116" t="s">
        <v>1454</v>
      </c>
      <c r="J19116" s="20">
        <v>17</v>
      </c>
      <c r="K19116" s="20" t="s">
        <v>9</v>
      </c>
      <c r="L19116" t="s">
        <v>1464</v>
      </c>
      <c r="M19116" s="20">
        <v>3.74</v>
      </c>
      <c r="N19116" s="20">
        <v>5.76</v>
      </c>
      <c r="AE19116">
        <f t="shared" si="298"/>
        <v>2016</v>
      </c>
    </row>
    <row r="19117" spans="1:31" x14ac:dyDescent="0.25">
      <c r="A19117" s="7">
        <v>19114</v>
      </c>
      <c r="B19117" s="8">
        <v>42524</v>
      </c>
      <c r="C19117" t="s">
        <v>3</v>
      </c>
      <c r="D19117" t="s">
        <v>787</v>
      </c>
      <c r="E19117" t="s">
        <v>9</v>
      </c>
      <c r="F19117" t="s">
        <v>904</v>
      </c>
      <c r="G19117" t="s">
        <v>732</v>
      </c>
      <c r="H19117" s="135" t="s">
        <v>2419</v>
      </c>
      <c r="I19117" t="s">
        <v>1454</v>
      </c>
      <c r="J19117" s="20">
        <v>8</v>
      </c>
      <c r="K19117" s="20" t="s">
        <v>9</v>
      </c>
      <c r="L19117" t="s">
        <v>1464</v>
      </c>
      <c r="M19117" s="20">
        <v>1.76</v>
      </c>
      <c r="N19117" s="20">
        <v>3.24</v>
      </c>
      <c r="AE19117">
        <f t="shared" si="298"/>
        <v>2016</v>
      </c>
    </row>
    <row r="19118" spans="1:31" x14ac:dyDescent="0.25">
      <c r="A19118" s="7">
        <v>19115</v>
      </c>
      <c r="B19118" s="8">
        <v>42529</v>
      </c>
      <c r="C19118" t="s">
        <v>3</v>
      </c>
      <c r="D19118" t="s">
        <v>1010</v>
      </c>
      <c r="E19118" t="s">
        <v>9</v>
      </c>
      <c r="F19118" t="s">
        <v>665</v>
      </c>
      <c r="G19118" t="s">
        <v>1016</v>
      </c>
      <c r="H19118" s="9" t="s">
        <v>2948</v>
      </c>
      <c r="I19118" t="s">
        <v>1454</v>
      </c>
      <c r="J19118" s="20">
        <v>49</v>
      </c>
      <c r="K19118" s="20" t="s">
        <v>9</v>
      </c>
      <c r="L19118" t="s">
        <v>1464</v>
      </c>
      <c r="M19118" s="20">
        <v>10.78</v>
      </c>
      <c r="N19118" s="20">
        <v>14.72</v>
      </c>
      <c r="AE19118">
        <f t="shared" si="298"/>
        <v>2016</v>
      </c>
    </row>
    <row r="19119" spans="1:31" x14ac:dyDescent="0.25">
      <c r="A19119" s="7">
        <v>19116</v>
      </c>
      <c r="B19119" s="8">
        <v>42531</v>
      </c>
      <c r="C19119" t="s">
        <v>3</v>
      </c>
      <c r="D19119" t="s">
        <v>1247</v>
      </c>
      <c r="E19119" t="s">
        <v>9</v>
      </c>
      <c r="F19119" t="s">
        <v>1193</v>
      </c>
      <c r="G19119" t="s">
        <v>861</v>
      </c>
      <c r="H19119" s="135" t="s">
        <v>1496</v>
      </c>
      <c r="I19119" t="s">
        <v>1454</v>
      </c>
      <c r="J19119" s="20">
        <v>24</v>
      </c>
      <c r="K19119" s="20" t="s">
        <v>9</v>
      </c>
      <c r="L19119" t="s">
        <v>1463</v>
      </c>
      <c r="M19119" s="20">
        <v>5.76</v>
      </c>
      <c r="N19119" s="20">
        <v>7.24</v>
      </c>
      <c r="AE19119">
        <f t="shared" si="298"/>
        <v>2016</v>
      </c>
    </row>
    <row r="19120" spans="1:31" x14ac:dyDescent="0.25">
      <c r="A19120" s="7">
        <v>19117</v>
      </c>
      <c r="B19120" s="8">
        <v>42532</v>
      </c>
      <c r="C19120" t="s">
        <v>3</v>
      </c>
      <c r="D19120" t="s">
        <v>543</v>
      </c>
      <c r="E19120" t="s">
        <v>9</v>
      </c>
      <c r="F19120" t="s">
        <v>427</v>
      </c>
      <c r="G19120" t="s">
        <v>1016</v>
      </c>
      <c r="H19120" s="135" t="s">
        <v>2897</v>
      </c>
      <c r="I19120" t="s">
        <v>1454</v>
      </c>
      <c r="J19120" s="20">
        <v>37</v>
      </c>
      <c r="K19120" s="20" t="s">
        <v>9</v>
      </c>
      <c r="L19120" t="s">
        <v>1464</v>
      </c>
      <c r="M19120" s="20">
        <v>8.14</v>
      </c>
      <c r="N19120" s="20">
        <v>11.36</v>
      </c>
      <c r="AE19120">
        <f t="shared" si="298"/>
        <v>2016</v>
      </c>
    </row>
    <row r="19121" spans="1:31" x14ac:dyDescent="0.25">
      <c r="A19121" s="7">
        <v>19118</v>
      </c>
      <c r="B19121" s="8">
        <v>42532</v>
      </c>
      <c r="C19121" t="s">
        <v>3</v>
      </c>
      <c r="D19121" t="s">
        <v>1207</v>
      </c>
      <c r="E19121" t="s">
        <v>9</v>
      </c>
      <c r="F19121" t="s">
        <v>1193</v>
      </c>
      <c r="G19121" t="s">
        <v>929</v>
      </c>
      <c r="H19121" s="135" t="s">
        <v>1496</v>
      </c>
      <c r="I19121" t="s">
        <v>1454</v>
      </c>
      <c r="J19121" s="20">
        <v>42</v>
      </c>
      <c r="K19121" s="20" t="s">
        <v>3</v>
      </c>
      <c r="L19121" t="s">
        <v>1464</v>
      </c>
      <c r="M19121" s="20">
        <v>12.76</v>
      </c>
      <c r="N19121" s="20">
        <v>9.24</v>
      </c>
      <c r="AE19121">
        <f t="shared" si="298"/>
        <v>2016</v>
      </c>
    </row>
    <row r="19122" spans="1:31" x14ac:dyDescent="0.25">
      <c r="A19122" s="7">
        <v>19119</v>
      </c>
      <c r="B19122" s="8">
        <v>42533</v>
      </c>
      <c r="C19122" t="s">
        <v>3</v>
      </c>
      <c r="D19122" t="s">
        <v>104</v>
      </c>
      <c r="E19122" t="s">
        <v>9</v>
      </c>
      <c r="F19122" t="s">
        <v>727</v>
      </c>
      <c r="G19122" t="s">
        <v>1016</v>
      </c>
      <c r="H19122" s="9" t="s">
        <v>2861</v>
      </c>
      <c r="I19122" t="s">
        <v>1454</v>
      </c>
      <c r="J19122" s="20">
        <v>4</v>
      </c>
      <c r="K19122" s="20" t="s">
        <v>1465</v>
      </c>
      <c r="L19122" t="s">
        <v>1466</v>
      </c>
      <c r="M19122" s="20">
        <v>1</v>
      </c>
      <c r="N19122" s="20">
        <v>1</v>
      </c>
      <c r="AE19122">
        <f t="shared" si="298"/>
        <v>2016</v>
      </c>
    </row>
    <row r="19123" spans="1:31" x14ac:dyDescent="0.25">
      <c r="A19123" s="7">
        <v>19120</v>
      </c>
      <c r="B19123" s="8">
        <v>42535</v>
      </c>
      <c r="C19123" t="s">
        <v>3</v>
      </c>
      <c r="D19123" t="s">
        <v>973</v>
      </c>
      <c r="E19123" t="s">
        <v>9</v>
      </c>
      <c r="F19123" t="s">
        <v>427</v>
      </c>
      <c r="G19123" t="s">
        <v>929</v>
      </c>
      <c r="H19123" s="135" t="s">
        <v>2744</v>
      </c>
      <c r="I19123" t="s">
        <v>1454</v>
      </c>
      <c r="J19123" s="20">
        <v>23</v>
      </c>
      <c r="K19123" s="20" t="s">
        <v>9</v>
      </c>
      <c r="L19123" t="s">
        <v>1464</v>
      </c>
      <c r="M19123" s="20">
        <v>5.0600000000000005</v>
      </c>
      <c r="N19123" s="20">
        <v>7.4399999999999995</v>
      </c>
      <c r="AE19123">
        <f t="shared" si="298"/>
        <v>2016</v>
      </c>
    </row>
    <row r="19124" spans="1:31" x14ac:dyDescent="0.25">
      <c r="A19124" s="7">
        <v>19121</v>
      </c>
      <c r="B19124" s="8">
        <v>42536</v>
      </c>
      <c r="C19124" t="s">
        <v>3</v>
      </c>
      <c r="D19124" t="s">
        <v>973</v>
      </c>
      <c r="E19124" t="s">
        <v>9</v>
      </c>
      <c r="F19124" t="s">
        <v>908</v>
      </c>
      <c r="G19124" t="s">
        <v>929</v>
      </c>
      <c r="H19124" s="135" t="s">
        <v>2744</v>
      </c>
      <c r="I19124" t="s">
        <v>1454</v>
      </c>
      <c r="J19124" s="20">
        <v>16</v>
      </c>
      <c r="K19124" s="20" t="s">
        <v>3</v>
      </c>
      <c r="L19124" t="s">
        <v>1463</v>
      </c>
      <c r="M19124" s="20">
        <v>5.16</v>
      </c>
      <c r="N19124" s="20">
        <v>3.84</v>
      </c>
      <c r="AE19124">
        <f t="shared" si="298"/>
        <v>2016</v>
      </c>
    </row>
    <row r="19125" spans="1:31" x14ac:dyDescent="0.25">
      <c r="A19125" s="7">
        <v>19122</v>
      </c>
      <c r="B19125" s="8">
        <v>42538</v>
      </c>
      <c r="C19125" t="s">
        <v>3</v>
      </c>
      <c r="D19125" t="s">
        <v>787</v>
      </c>
      <c r="E19125" t="s">
        <v>9</v>
      </c>
      <c r="F19125" t="s">
        <v>1215</v>
      </c>
      <c r="G19125" t="s">
        <v>714</v>
      </c>
      <c r="H19125" s="135" t="s">
        <v>2001</v>
      </c>
      <c r="I19125" t="s">
        <v>1455</v>
      </c>
      <c r="J19125" s="20">
        <v>23</v>
      </c>
      <c r="K19125" s="20" t="s">
        <v>1465</v>
      </c>
      <c r="L19125" t="s">
        <v>1466</v>
      </c>
      <c r="M19125" s="20">
        <v>2.875</v>
      </c>
      <c r="N19125" s="20">
        <v>2.875</v>
      </c>
      <c r="AE19125">
        <f t="shared" si="298"/>
        <v>2016</v>
      </c>
    </row>
    <row r="19126" spans="1:31" x14ac:dyDescent="0.25">
      <c r="A19126" s="7">
        <v>19123</v>
      </c>
      <c r="B19126" s="8">
        <v>42538</v>
      </c>
      <c r="C19126" t="s">
        <v>3</v>
      </c>
      <c r="D19126" t="s">
        <v>331</v>
      </c>
      <c r="E19126" t="s">
        <v>9</v>
      </c>
      <c r="F19126" t="s">
        <v>787</v>
      </c>
      <c r="G19126" t="s">
        <v>929</v>
      </c>
      <c r="H19126" s="135" t="s">
        <v>2686</v>
      </c>
      <c r="I19126" t="s">
        <v>1454</v>
      </c>
      <c r="J19126" s="20">
        <v>37</v>
      </c>
      <c r="K19126" s="20" t="s">
        <v>9</v>
      </c>
      <c r="L19126" t="s">
        <v>1463</v>
      </c>
      <c r="M19126" s="20">
        <v>8.8800000000000008</v>
      </c>
      <c r="N19126" s="20">
        <v>10.62</v>
      </c>
      <c r="AE19126">
        <f t="shared" si="298"/>
        <v>2016</v>
      </c>
    </row>
    <row r="19127" spans="1:31" x14ac:dyDescent="0.25">
      <c r="A19127" s="7">
        <v>19124</v>
      </c>
      <c r="B19127" s="8">
        <v>42539</v>
      </c>
      <c r="C19127" t="s">
        <v>3</v>
      </c>
      <c r="D19127" t="s">
        <v>973</v>
      </c>
      <c r="E19127" t="s">
        <v>9</v>
      </c>
      <c r="F19127" t="s">
        <v>904</v>
      </c>
      <c r="G19127" t="s">
        <v>895</v>
      </c>
      <c r="H19127" s="135" t="s">
        <v>2777</v>
      </c>
      <c r="I19127" t="s">
        <v>1454</v>
      </c>
      <c r="J19127" s="20">
        <v>13</v>
      </c>
      <c r="K19127" s="20" t="s">
        <v>9</v>
      </c>
      <c r="L19127" t="s">
        <v>1464</v>
      </c>
      <c r="M19127" s="20">
        <v>2.86</v>
      </c>
      <c r="N19127" s="20">
        <v>4.6400000000000006</v>
      </c>
      <c r="AE19127">
        <f t="shared" si="298"/>
        <v>2016</v>
      </c>
    </row>
    <row r="19128" spans="1:31" x14ac:dyDescent="0.25">
      <c r="A19128" s="7">
        <v>19125</v>
      </c>
      <c r="B19128" s="8">
        <v>42540</v>
      </c>
      <c r="C19128" t="s">
        <v>3</v>
      </c>
      <c r="D19128" t="s">
        <v>543</v>
      </c>
      <c r="E19128" t="s">
        <v>9</v>
      </c>
      <c r="F19128" t="s">
        <v>190</v>
      </c>
      <c r="G19128" t="s">
        <v>714</v>
      </c>
      <c r="H19128" s="135" t="s">
        <v>1994</v>
      </c>
      <c r="I19128" t="s">
        <v>1454</v>
      </c>
      <c r="J19128" s="20">
        <v>23</v>
      </c>
      <c r="K19128" s="20" t="s">
        <v>3</v>
      </c>
      <c r="L19128" t="s">
        <v>1464</v>
      </c>
      <c r="M19128" s="20">
        <v>7.4399999999999995</v>
      </c>
      <c r="N19128" s="20">
        <v>5.0600000000000005</v>
      </c>
      <c r="AE19128">
        <f t="shared" si="298"/>
        <v>2016</v>
      </c>
    </row>
    <row r="19129" spans="1:31" x14ac:dyDescent="0.25">
      <c r="A19129" s="7">
        <v>19126</v>
      </c>
      <c r="B19129" s="8">
        <v>42543</v>
      </c>
      <c r="C19129" t="s">
        <v>3</v>
      </c>
      <c r="D19129" t="s">
        <v>557</v>
      </c>
      <c r="E19129" t="s">
        <v>9</v>
      </c>
      <c r="F19129" t="s">
        <v>727</v>
      </c>
      <c r="G19129" t="s">
        <v>569</v>
      </c>
      <c r="H19129" s="135" t="s">
        <v>1714</v>
      </c>
      <c r="I19129" t="s">
        <v>1454</v>
      </c>
      <c r="J19129" s="20">
        <v>25</v>
      </c>
      <c r="K19129" s="20" t="s">
        <v>9</v>
      </c>
      <c r="L19129" t="s">
        <v>1464</v>
      </c>
      <c r="M19129" s="20">
        <v>5.5</v>
      </c>
      <c r="N19129" s="20">
        <v>8</v>
      </c>
      <c r="AE19129">
        <f t="shared" si="298"/>
        <v>2016</v>
      </c>
    </row>
    <row r="19130" spans="1:31" x14ac:dyDescent="0.25">
      <c r="A19130" s="7">
        <v>19127</v>
      </c>
      <c r="B19130" s="8">
        <v>42549</v>
      </c>
      <c r="C19130" t="s">
        <v>3</v>
      </c>
      <c r="D19130" t="s">
        <v>766</v>
      </c>
      <c r="E19130" t="s">
        <v>9</v>
      </c>
      <c r="F19130" t="s">
        <v>698</v>
      </c>
      <c r="G19130" t="s">
        <v>895</v>
      </c>
      <c r="H19130" s="135" t="s">
        <v>1496</v>
      </c>
      <c r="I19130" t="s">
        <v>1454</v>
      </c>
      <c r="J19130" s="20">
        <v>12</v>
      </c>
      <c r="K19130" s="20" t="s">
        <v>3</v>
      </c>
      <c r="L19130" t="s">
        <v>1464</v>
      </c>
      <c r="M19130" s="20">
        <v>4.3599999999999994</v>
      </c>
      <c r="N19130" s="20">
        <v>2.64</v>
      </c>
      <c r="AE19130">
        <f t="shared" si="298"/>
        <v>2016</v>
      </c>
    </row>
    <row r="19131" spans="1:31" x14ac:dyDescent="0.25">
      <c r="A19131" s="7">
        <v>19128</v>
      </c>
      <c r="B19131" s="8">
        <v>42552</v>
      </c>
      <c r="C19131" t="s">
        <v>3</v>
      </c>
      <c r="D19131" t="s">
        <v>1119</v>
      </c>
      <c r="E19131" t="s">
        <v>9</v>
      </c>
      <c r="F19131" t="s">
        <v>734</v>
      </c>
      <c r="G19131" t="s">
        <v>648</v>
      </c>
      <c r="H19131" s="135" t="s">
        <v>2062</v>
      </c>
      <c r="I19131" t="s">
        <v>1454</v>
      </c>
      <c r="J19131" s="20">
        <v>33</v>
      </c>
      <c r="K19131" s="20" t="s">
        <v>9</v>
      </c>
      <c r="L19131" t="s">
        <v>1463</v>
      </c>
      <c r="M19131" s="20">
        <v>7.92</v>
      </c>
      <c r="N19131" s="20">
        <v>9.58</v>
      </c>
      <c r="AE19131">
        <f t="shared" si="298"/>
        <v>2016</v>
      </c>
    </row>
    <row r="19132" spans="1:31" x14ac:dyDescent="0.25">
      <c r="A19132" s="7">
        <v>19129</v>
      </c>
      <c r="B19132" s="8">
        <v>42552</v>
      </c>
      <c r="C19132" t="s">
        <v>3</v>
      </c>
      <c r="D19132" t="s">
        <v>1119</v>
      </c>
      <c r="E19132" t="s">
        <v>9</v>
      </c>
      <c r="F19132" t="s">
        <v>734</v>
      </c>
      <c r="G19132" t="s">
        <v>648</v>
      </c>
      <c r="H19132" s="135" t="s">
        <v>1952</v>
      </c>
      <c r="I19132" t="s">
        <v>1454</v>
      </c>
      <c r="J19132" s="20">
        <v>26</v>
      </c>
      <c r="K19132" s="20" t="s">
        <v>3</v>
      </c>
      <c r="L19132" t="s">
        <v>1464</v>
      </c>
      <c r="M19132" s="20">
        <v>8.2800000000000011</v>
      </c>
      <c r="N19132" s="20">
        <v>5.72</v>
      </c>
      <c r="AE19132">
        <f t="shared" si="298"/>
        <v>2016</v>
      </c>
    </row>
    <row r="19133" spans="1:31" x14ac:dyDescent="0.25">
      <c r="A19133" s="7">
        <v>19130</v>
      </c>
      <c r="B19133" s="8">
        <v>42553</v>
      </c>
      <c r="C19133" t="s">
        <v>3</v>
      </c>
      <c r="D19133" t="s">
        <v>543</v>
      </c>
      <c r="E19133" t="s">
        <v>9</v>
      </c>
      <c r="F19133" t="s">
        <v>233</v>
      </c>
      <c r="G19133" t="s">
        <v>929</v>
      </c>
      <c r="H19133" s="135" t="s">
        <v>1496</v>
      </c>
      <c r="I19133" t="s">
        <v>1454</v>
      </c>
      <c r="J19133" s="20">
        <v>21</v>
      </c>
      <c r="K19133" s="20" t="s">
        <v>9</v>
      </c>
      <c r="L19133" t="s">
        <v>1464</v>
      </c>
      <c r="M19133" s="20">
        <v>4.62</v>
      </c>
      <c r="N19133" s="20">
        <v>6.88</v>
      </c>
      <c r="AE19133">
        <f t="shared" si="298"/>
        <v>2016</v>
      </c>
    </row>
    <row r="19134" spans="1:31" x14ac:dyDescent="0.25">
      <c r="A19134" s="7">
        <v>19131</v>
      </c>
      <c r="B19134" s="8">
        <v>42554</v>
      </c>
      <c r="C19134" t="s">
        <v>3</v>
      </c>
      <c r="D19134" t="s">
        <v>1205</v>
      </c>
      <c r="E19134" t="s">
        <v>9</v>
      </c>
      <c r="F19134" t="s">
        <v>66</v>
      </c>
      <c r="G19134" t="s">
        <v>895</v>
      </c>
      <c r="H19134" s="135" t="s">
        <v>2579</v>
      </c>
      <c r="I19134" t="s">
        <v>1455</v>
      </c>
      <c r="J19134" s="20">
        <v>22</v>
      </c>
      <c r="K19134" s="20" t="s">
        <v>1465</v>
      </c>
      <c r="L19134" t="s">
        <v>1466</v>
      </c>
      <c r="M19134" s="20">
        <v>2.75</v>
      </c>
      <c r="N19134" s="20">
        <v>2.75</v>
      </c>
      <c r="AE19134">
        <f t="shared" si="298"/>
        <v>2016</v>
      </c>
    </row>
    <row r="19135" spans="1:31" x14ac:dyDescent="0.25">
      <c r="A19135" s="7">
        <v>19132</v>
      </c>
      <c r="B19135" s="8">
        <v>42556</v>
      </c>
      <c r="C19135" t="s">
        <v>3</v>
      </c>
      <c r="D19135" t="s">
        <v>577</v>
      </c>
      <c r="E19135" t="s">
        <v>9</v>
      </c>
      <c r="F19135" t="s">
        <v>908</v>
      </c>
      <c r="G19135" t="s">
        <v>648</v>
      </c>
      <c r="H19135" s="135" t="s">
        <v>1905</v>
      </c>
      <c r="I19135" t="s">
        <v>1454</v>
      </c>
      <c r="J19135" s="20">
        <v>15</v>
      </c>
      <c r="K19135" s="20" t="s">
        <v>9</v>
      </c>
      <c r="L19135" t="s">
        <v>1463</v>
      </c>
      <c r="M19135" s="20">
        <v>3.6</v>
      </c>
      <c r="N19135" s="20">
        <v>4.9000000000000004</v>
      </c>
      <c r="AE19135">
        <f t="shared" si="298"/>
        <v>2016</v>
      </c>
    </row>
    <row r="19136" spans="1:31" x14ac:dyDescent="0.25">
      <c r="A19136" s="7">
        <v>19133</v>
      </c>
      <c r="B19136" s="8">
        <v>42557</v>
      </c>
      <c r="C19136" t="s">
        <v>3</v>
      </c>
      <c r="D19136" t="s">
        <v>557</v>
      </c>
      <c r="E19136" t="s">
        <v>9</v>
      </c>
      <c r="F19136" t="s">
        <v>727</v>
      </c>
      <c r="G19136" t="s">
        <v>569</v>
      </c>
      <c r="H19136" s="135" t="s">
        <v>1964</v>
      </c>
      <c r="I19136" t="s">
        <v>1454</v>
      </c>
      <c r="J19136" s="20">
        <v>31</v>
      </c>
      <c r="K19136" s="20" t="s">
        <v>3</v>
      </c>
      <c r="L19136" t="s">
        <v>1464</v>
      </c>
      <c r="M19136" s="20">
        <v>9.68</v>
      </c>
      <c r="N19136" s="20">
        <v>6.82</v>
      </c>
      <c r="AE19136">
        <f t="shared" si="298"/>
        <v>2016</v>
      </c>
    </row>
    <row r="19137" spans="1:31" x14ac:dyDescent="0.25">
      <c r="A19137" s="7">
        <v>19134</v>
      </c>
      <c r="B19137" s="8">
        <v>42560</v>
      </c>
      <c r="C19137" t="s">
        <v>3</v>
      </c>
      <c r="D19137" t="s">
        <v>1215</v>
      </c>
      <c r="E19137" t="s">
        <v>9</v>
      </c>
      <c r="F19137" t="s">
        <v>787</v>
      </c>
      <c r="G19137" t="s">
        <v>714</v>
      </c>
      <c r="H19137" s="135" t="s">
        <v>3289</v>
      </c>
      <c r="I19137" t="s">
        <v>1455</v>
      </c>
      <c r="J19137" s="20">
        <v>35</v>
      </c>
      <c r="K19137" s="20" t="s">
        <v>3</v>
      </c>
      <c r="L19137" t="s">
        <v>1464</v>
      </c>
      <c r="M19137" s="20">
        <v>5.4</v>
      </c>
      <c r="N19137" s="20">
        <v>3.85</v>
      </c>
      <c r="AE19137">
        <f t="shared" si="298"/>
        <v>2016</v>
      </c>
    </row>
    <row r="19138" spans="1:31" x14ac:dyDescent="0.25">
      <c r="A19138" s="7">
        <v>19135</v>
      </c>
      <c r="B19138" s="8">
        <v>42560</v>
      </c>
      <c r="C19138" t="s">
        <v>3</v>
      </c>
      <c r="D19138" t="s">
        <v>914</v>
      </c>
      <c r="E19138" t="s">
        <v>9</v>
      </c>
      <c r="F19138" t="s">
        <v>904</v>
      </c>
      <c r="G19138" t="s">
        <v>714</v>
      </c>
      <c r="H19138" s="135" t="s">
        <v>2004</v>
      </c>
      <c r="I19138" t="s">
        <v>1454</v>
      </c>
      <c r="J19138" s="20">
        <v>164</v>
      </c>
      <c r="K19138" s="20" t="s">
        <v>3</v>
      </c>
      <c r="L19138" t="s">
        <v>1464</v>
      </c>
      <c r="M19138" s="20">
        <v>46.92</v>
      </c>
      <c r="N19138" s="20">
        <v>36.08</v>
      </c>
      <c r="AE19138">
        <f t="shared" si="298"/>
        <v>2016</v>
      </c>
    </row>
    <row r="19139" spans="1:31" x14ac:dyDescent="0.25">
      <c r="A19139" s="7">
        <v>19136</v>
      </c>
      <c r="B19139" s="8">
        <v>42560</v>
      </c>
      <c r="C19139" t="s">
        <v>3</v>
      </c>
      <c r="D19139" t="s">
        <v>756</v>
      </c>
      <c r="E19139" t="s">
        <v>9</v>
      </c>
      <c r="F19139" t="s">
        <v>904</v>
      </c>
      <c r="G19139" t="s">
        <v>633</v>
      </c>
      <c r="H19139" s="135" t="s">
        <v>1747</v>
      </c>
      <c r="I19139" t="s">
        <v>1454</v>
      </c>
      <c r="J19139" s="20">
        <v>9</v>
      </c>
      <c r="K19139" s="20" t="s">
        <v>9</v>
      </c>
      <c r="L19139" t="s">
        <v>1464</v>
      </c>
      <c r="M19139" s="20">
        <v>1.98</v>
      </c>
      <c r="N19139" s="20">
        <v>3.52</v>
      </c>
      <c r="AE19139">
        <f t="shared" si="298"/>
        <v>2016</v>
      </c>
    </row>
    <row r="19140" spans="1:31" x14ac:dyDescent="0.25">
      <c r="A19140" s="7">
        <v>19137</v>
      </c>
      <c r="B19140" s="8">
        <v>42560</v>
      </c>
      <c r="C19140" t="s">
        <v>3</v>
      </c>
      <c r="D19140" t="s">
        <v>756</v>
      </c>
      <c r="E19140" t="s">
        <v>9</v>
      </c>
      <c r="F19140" t="s">
        <v>904</v>
      </c>
      <c r="G19140" t="s">
        <v>633</v>
      </c>
      <c r="H19140" s="135" t="s">
        <v>1775</v>
      </c>
      <c r="I19140" t="s">
        <v>1454</v>
      </c>
      <c r="J19140" s="20">
        <v>36</v>
      </c>
      <c r="K19140" s="20" t="s">
        <v>9</v>
      </c>
      <c r="L19140" t="s">
        <v>1464</v>
      </c>
      <c r="M19140" s="20">
        <v>7.92</v>
      </c>
      <c r="N19140" s="20">
        <v>11.08</v>
      </c>
      <c r="AE19140">
        <f t="shared" ref="AE19140:AE19203" si="299">YEAR(B19140)</f>
        <v>2016</v>
      </c>
    </row>
    <row r="19141" spans="1:31" x14ac:dyDescent="0.25">
      <c r="A19141" s="7">
        <v>19138</v>
      </c>
      <c r="B19141" s="8">
        <v>42560</v>
      </c>
      <c r="C19141" t="s">
        <v>3</v>
      </c>
      <c r="D19141" t="s">
        <v>756</v>
      </c>
      <c r="E19141" t="s">
        <v>9</v>
      </c>
      <c r="F19141" t="s">
        <v>904</v>
      </c>
      <c r="G19141" t="s">
        <v>633</v>
      </c>
      <c r="H19141" s="135" t="s">
        <v>1496</v>
      </c>
      <c r="I19141" t="s">
        <v>1454</v>
      </c>
      <c r="J19141" s="20">
        <v>5</v>
      </c>
      <c r="K19141" s="20" t="s">
        <v>9</v>
      </c>
      <c r="L19141" t="s">
        <v>1464</v>
      </c>
      <c r="M19141" s="20">
        <v>1.1000000000000001</v>
      </c>
      <c r="N19141" s="20">
        <v>2.4</v>
      </c>
      <c r="AE19141">
        <f t="shared" si="299"/>
        <v>2016</v>
      </c>
    </row>
    <row r="19142" spans="1:31" x14ac:dyDescent="0.25">
      <c r="A19142" s="7">
        <v>19139</v>
      </c>
      <c r="B19142" s="8">
        <v>42560</v>
      </c>
      <c r="C19142" t="s">
        <v>3</v>
      </c>
      <c r="D19142" t="s">
        <v>918</v>
      </c>
      <c r="E19142" t="s">
        <v>9</v>
      </c>
      <c r="F19142" t="s">
        <v>45</v>
      </c>
      <c r="G19142" t="s">
        <v>870</v>
      </c>
      <c r="H19142" s="135" t="s">
        <v>2473</v>
      </c>
      <c r="I19142" t="s">
        <v>1454</v>
      </c>
      <c r="J19142" s="20">
        <v>45</v>
      </c>
      <c r="K19142" s="20" t="s">
        <v>3</v>
      </c>
      <c r="L19142" t="s">
        <v>1464</v>
      </c>
      <c r="M19142" s="20">
        <v>13.6</v>
      </c>
      <c r="N19142" s="20">
        <v>9.9</v>
      </c>
      <c r="AE19142">
        <f t="shared" si="299"/>
        <v>2016</v>
      </c>
    </row>
    <row r="19143" spans="1:31" x14ac:dyDescent="0.25">
      <c r="A19143" s="7">
        <v>19140</v>
      </c>
      <c r="B19143" s="8">
        <v>42562</v>
      </c>
      <c r="C19143" t="s">
        <v>3</v>
      </c>
      <c r="D19143" t="s">
        <v>104</v>
      </c>
      <c r="E19143" t="s">
        <v>9</v>
      </c>
      <c r="F19143" t="s">
        <v>727</v>
      </c>
      <c r="G19143" t="s">
        <v>895</v>
      </c>
      <c r="H19143" s="135" t="s">
        <v>2531</v>
      </c>
      <c r="I19143" t="s">
        <v>1454</v>
      </c>
      <c r="J19143" s="20">
        <v>1</v>
      </c>
      <c r="K19143" s="20" t="s">
        <v>1465</v>
      </c>
      <c r="L19143" t="s">
        <v>1466</v>
      </c>
      <c r="M19143" s="20">
        <v>0.25</v>
      </c>
      <c r="N19143" s="20">
        <v>0.25</v>
      </c>
      <c r="AE19143">
        <f t="shared" si="299"/>
        <v>2016</v>
      </c>
    </row>
    <row r="19144" spans="1:31" x14ac:dyDescent="0.25">
      <c r="A19144" s="7">
        <v>19141</v>
      </c>
      <c r="B19144" s="8">
        <v>42562</v>
      </c>
      <c r="C19144" t="s">
        <v>3</v>
      </c>
      <c r="D19144" t="s">
        <v>543</v>
      </c>
      <c r="E19144" t="s">
        <v>9</v>
      </c>
      <c r="F19144" t="s">
        <v>521</v>
      </c>
      <c r="G19144" t="s">
        <v>870</v>
      </c>
      <c r="H19144" s="135" t="s">
        <v>2525</v>
      </c>
      <c r="I19144" t="s">
        <v>1454</v>
      </c>
      <c r="J19144" s="20">
        <v>15</v>
      </c>
      <c r="K19144" s="20" t="s">
        <v>3</v>
      </c>
      <c r="L19144" t="s">
        <v>1464</v>
      </c>
      <c r="M19144" s="20">
        <v>5.2</v>
      </c>
      <c r="N19144" s="20">
        <v>3.3</v>
      </c>
      <c r="AE19144">
        <f t="shared" si="299"/>
        <v>2016</v>
      </c>
    </row>
    <row r="19145" spans="1:31" x14ac:dyDescent="0.25">
      <c r="A19145" s="7">
        <v>19142</v>
      </c>
      <c r="B19145" s="8">
        <v>42564</v>
      </c>
      <c r="C19145" t="s">
        <v>3</v>
      </c>
      <c r="D19145" t="s">
        <v>543</v>
      </c>
      <c r="E19145" t="s">
        <v>9</v>
      </c>
      <c r="F19145" t="s">
        <v>1249</v>
      </c>
      <c r="G19145" t="s">
        <v>648</v>
      </c>
      <c r="H19145" s="9" t="s">
        <v>1797</v>
      </c>
      <c r="I19145" t="s">
        <v>1454</v>
      </c>
      <c r="J19145" s="20">
        <v>10</v>
      </c>
      <c r="K19145" s="20" t="s">
        <v>1465</v>
      </c>
      <c r="L19145" t="s">
        <v>1466</v>
      </c>
      <c r="M19145" s="20">
        <v>2.5</v>
      </c>
      <c r="N19145" s="20">
        <v>2.5</v>
      </c>
      <c r="AE19145">
        <f t="shared" si="299"/>
        <v>2016</v>
      </c>
    </row>
    <row r="19146" spans="1:31" x14ac:dyDescent="0.25">
      <c r="A19146" s="7">
        <v>19143</v>
      </c>
      <c r="B19146" s="8">
        <v>42566</v>
      </c>
      <c r="C19146" t="s">
        <v>3</v>
      </c>
      <c r="D19146" t="s">
        <v>1119</v>
      </c>
      <c r="E19146" t="s">
        <v>9</v>
      </c>
      <c r="F19146" t="s">
        <v>734</v>
      </c>
      <c r="G19146" t="s">
        <v>648</v>
      </c>
      <c r="H19146" s="135" t="s">
        <v>1917</v>
      </c>
      <c r="I19146" t="s">
        <v>1454</v>
      </c>
      <c r="J19146" s="20">
        <v>38</v>
      </c>
      <c r="K19146" s="20" t="s">
        <v>9</v>
      </c>
      <c r="L19146" t="s">
        <v>1464</v>
      </c>
      <c r="M19146" s="20">
        <v>8.36</v>
      </c>
      <c r="N19146" s="20">
        <v>11.64</v>
      </c>
      <c r="AE19146">
        <f t="shared" si="299"/>
        <v>2016</v>
      </c>
    </row>
    <row r="19147" spans="1:31" x14ac:dyDescent="0.25">
      <c r="A19147" s="7">
        <v>19144</v>
      </c>
      <c r="B19147" s="8">
        <v>42566</v>
      </c>
      <c r="C19147" t="s">
        <v>3</v>
      </c>
      <c r="D19147" t="s">
        <v>973</v>
      </c>
      <c r="E19147" t="s">
        <v>9</v>
      </c>
      <c r="F19147" t="s">
        <v>190</v>
      </c>
      <c r="G19147" t="s">
        <v>929</v>
      </c>
      <c r="H19147" s="135" t="s">
        <v>1496</v>
      </c>
      <c r="I19147" t="s">
        <v>1454</v>
      </c>
      <c r="J19147" s="20">
        <v>13</v>
      </c>
      <c r="K19147" s="20" t="s">
        <v>9</v>
      </c>
      <c r="L19147" t="s">
        <v>1463</v>
      </c>
      <c r="M19147" s="20">
        <v>3.12</v>
      </c>
      <c r="N19147" s="20">
        <v>4.38</v>
      </c>
      <c r="AE19147">
        <f t="shared" si="299"/>
        <v>2016</v>
      </c>
    </row>
    <row r="19148" spans="1:31" x14ac:dyDescent="0.25">
      <c r="A19148" s="7">
        <v>19145</v>
      </c>
      <c r="B19148" s="8">
        <v>42568</v>
      </c>
      <c r="C19148" t="s">
        <v>3</v>
      </c>
      <c r="D19148" t="s">
        <v>1010</v>
      </c>
      <c r="E19148" t="s">
        <v>9</v>
      </c>
      <c r="F19148" t="s">
        <v>665</v>
      </c>
      <c r="G19148" t="s">
        <v>1016</v>
      </c>
      <c r="H19148" s="9" t="s">
        <v>2884</v>
      </c>
      <c r="I19148" t="s">
        <v>1454</v>
      </c>
      <c r="J19148" s="20">
        <v>80</v>
      </c>
      <c r="K19148" s="20" t="s">
        <v>9</v>
      </c>
      <c r="L19148" t="s">
        <v>1464</v>
      </c>
      <c r="M19148" s="20">
        <v>17.600000000000001</v>
      </c>
      <c r="N19148" s="20">
        <v>23.4</v>
      </c>
      <c r="AE19148">
        <f t="shared" si="299"/>
        <v>2016</v>
      </c>
    </row>
    <row r="19149" spans="1:31" x14ac:dyDescent="0.25">
      <c r="A19149" s="7">
        <v>19146</v>
      </c>
      <c r="B19149" s="8">
        <v>42568</v>
      </c>
      <c r="C19149" t="s">
        <v>3</v>
      </c>
      <c r="D19149" t="s">
        <v>1010</v>
      </c>
      <c r="E19149" t="s">
        <v>9</v>
      </c>
      <c r="F19149" t="s">
        <v>665</v>
      </c>
      <c r="G19149" t="s">
        <v>1016</v>
      </c>
      <c r="H19149" s="135" t="s">
        <v>2935</v>
      </c>
      <c r="I19149" t="s">
        <v>1454</v>
      </c>
      <c r="J19149" s="20">
        <v>78</v>
      </c>
      <c r="K19149" s="20" t="s">
        <v>3</v>
      </c>
      <c r="L19149" t="s">
        <v>1464</v>
      </c>
      <c r="M19149" s="20">
        <v>22.84</v>
      </c>
      <c r="N19149" s="20">
        <v>17.16</v>
      </c>
      <c r="AE19149">
        <f t="shared" si="299"/>
        <v>2016</v>
      </c>
    </row>
    <row r="19150" spans="1:31" x14ac:dyDescent="0.25">
      <c r="A19150" s="7">
        <v>19147</v>
      </c>
      <c r="B19150" s="8">
        <v>42570</v>
      </c>
      <c r="C19150" t="s">
        <v>3</v>
      </c>
      <c r="D19150" t="s">
        <v>973</v>
      </c>
      <c r="E19150" t="s">
        <v>9</v>
      </c>
      <c r="F19150" t="s">
        <v>585</v>
      </c>
      <c r="G19150" t="s">
        <v>929</v>
      </c>
      <c r="H19150" s="135" t="s">
        <v>1496</v>
      </c>
      <c r="I19150" t="s">
        <v>1454</v>
      </c>
      <c r="J19150" s="20">
        <v>9</v>
      </c>
      <c r="K19150" s="20" t="s">
        <v>1465</v>
      </c>
      <c r="L19150" t="s">
        <v>1466</v>
      </c>
      <c r="M19150" s="20">
        <v>2.25</v>
      </c>
      <c r="N19150" s="20">
        <v>2.25</v>
      </c>
      <c r="AE19150">
        <f t="shared" si="299"/>
        <v>2016</v>
      </c>
    </row>
    <row r="19151" spans="1:31" x14ac:dyDescent="0.25">
      <c r="A19151" s="7">
        <v>19148</v>
      </c>
      <c r="B19151" s="8">
        <v>42572</v>
      </c>
      <c r="C19151" t="s">
        <v>3</v>
      </c>
      <c r="D19151" t="s">
        <v>557</v>
      </c>
      <c r="E19151" t="s">
        <v>9</v>
      </c>
      <c r="F19151" t="s">
        <v>727</v>
      </c>
      <c r="G19151" t="s">
        <v>861</v>
      </c>
      <c r="H19151" s="135" t="s">
        <v>2464</v>
      </c>
      <c r="I19151" t="s">
        <v>1454</v>
      </c>
      <c r="J19151" s="20">
        <v>136</v>
      </c>
      <c r="K19151" s="20" t="s">
        <v>1465</v>
      </c>
      <c r="L19151" t="s">
        <v>1466</v>
      </c>
      <c r="M19151" s="20">
        <v>34</v>
      </c>
      <c r="N19151" s="20">
        <v>34</v>
      </c>
      <c r="AE19151">
        <f t="shared" si="299"/>
        <v>2016</v>
      </c>
    </row>
    <row r="19152" spans="1:31" x14ac:dyDescent="0.25">
      <c r="A19152" s="7">
        <v>19149</v>
      </c>
      <c r="B19152" s="8">
        <v>42572</v>
      </c>
      <c r="C19152" t="s">
        <v>3</v>
      </c>
      <c r="D19152" t="s">
        <v>614</v>
      </c>
      <c r="E19152" t="s">
        <v>9</v>
      </c>
      <c r="F19152" t="s">
        <v>727</v>
      </c>
      <c r="G19152" t="s">
        <v>929</v>
      </c>
      <c r="H19152" s="135" t="s">
        <v>2644</v>
      </c>
      <c r="I19152" t="s">
        <v>1454</v>
      </c>
      <c r="J19152" s="20">
        <v>21</v>
      </c>
      <c r="K19152" s="20" t="s">
        <v>3</v>
      </c>
      <c r="L19152" t="s">
        <v>1464</v>
      </c>
      <c r="M19152" s="20">
        <v>6.88</v>
      </c>
      <c r="N19152" s="20">
        <v>4.62</v>
      </c>
      <c r="AE19152">
        <f t="shared" si="299"/>
        <v>2016</v>
      </c>
    </row>
    <row r="19153" spans="1:31" x14ac:dyDescent="0.25">
      <c r="A19153" s="7">
        <v>19150</v>
      </c>
      <c r="B19153" s="8">
        <v>42574</v>
      </c>
      <c r="C19153" t="s">
        <v>3</v>
      </c>
      <c r="D19153" t="s">
        <v>1247</v>
      </c>
      <c r="E19153" t="s">
        <v>9</v>
      </c>
      <c r="F19153" t="s">
        <v>1193</v>
      </c>
      <c r="G19153" t="s">
        <v>861</v>
      </c>
      <c r="H19153" s="135" t="s">
        <v>1496</v>
      </c>
      <c r="I19153" t="s">
        <v>1454</v>
      </c>
      <c r="J19153" s="20">
        <v>52</v>
      </c>
      <c r="K19153" s="20" t="s">
        <v>3</v>
      </c>
      <c r="L19153" t="s">
        <v>1464</v>
      </c>
      <c r="M19153" s="20">
        <v>15.56</v>
      </c>
      <c r="N19153" s="20">
        <v>11.44</v>
      </c>
      <c r="AE19153">
        <f t="shared" si="299"/>
        <v>2016</v>
      </c>
    </row>
    <row r="19154" spans="1:31" x14ac:dyDescent="0.25">
      <c r="A19154" s="7">
        <v>19151</v>
      </c>
      <c r="B19154" s="8">
        <v>42574</v>
      </c>
      <c r="C19154" t="s">
        <v>3</v>
      </c>
      <c r="D19154" t="s">
        <v>973</v>
      </c>
      <c r="E19154" t="s">
        <v>9</v>
      </c>
      <c r="F19154" t="s">
        <v>904</v>
      </c>
      <c r="G19154" t="s">
        <v>895</v>
      </c>
      <c r="H19154" s="9" t="s">
        <v>3041</v>
      </c>
      <c r="I19154" t="s">
        <v>1454</v>
      </c>
      <c r="J19154" s="20">
        <v>13</v>
      </c>
      <c r="K19154" s="20" t="s">
        <v>9</v>
      </c>
      <c r="L19154" t="s">
        <v>1464</v>
      </c>
      <c r="M19154" s="20">
        <v>2.86</v>
      </c>
      <c r="N19154" s="20">
        <v>4.6400000000000006</v>
      </c>
      <c r="AE19154">
        <f t="shared" si="299"/>
        <v>2016</v>
      </c>
    </row>
    <row r="19155" spans="1:31" x14ac:dyDescent="0.25">
      <c r="A19155" s="7">
        <v>19152</v>
      </c>
      <c r="B19155" s="8">
        <v>42575</v>
      </c>
      <c r="C19155" t="s">
        <v>3</v>
      </c>
      <c r="D19155" t="s">
        <v>1151</v>
      </c>
      <c r="E19155" t="s">
        <v>9</v>
      </c>
      <c r="F19155" t="s">
        <v>427</v>
      </c>
      <c r="G19155" t="s">
        <v>1170</v>
      </c>
      <c r="H19155" s="135" t="s">
        <v>3189</v>
      </c>
      <c r="I19155" t="s">
        <v>1454</v>
      </c>
      <c r="J19155" s="20">
        <v>36</v>
      </c>
      <c r="K19155" s="20" t="s">
        <v>9</v>
      </c>
      <c r="L19155" t="s">
        <v>1464</v>
      </c>
      <c r="M19155" s="20">
        <v>7.92</v>
      </c>
      <c r="N19155" s="20">
        <v>11.08</v>
      </c>
      <c r="AE19155">
        <f t="shared" si="299"/>
        <v>2016</v>
      </c>
    </row>
    <row r="19156" spans="1:31" x14ac:dyDescent="0.25">
      <c r="A19156" s="7">
        <v>19153</v>
      </c>
      <c r="B19156" s="8">
        <v>42577</v>
      </c>
      <c r="C19156" t="s">
        <v>3</v>
      </c>
      <c r="D19156" t="s">
        <v>668</v>
      </c>
      <c r="E19156" t="s">
        <v>9</v>
      </c>
      <c r="F19156" t="s">
        <v>698</v>
      </c>
      <c r="G19156" t="s">
        <v>732</v>
      </c>
      <c r="H19156" s="135" t="s">
        <v>1496</v>
      </c>
      <c r="I19156" t="s">
        <v>1454</v>
      </c>
      <c r="J19156" s="20">
        <v>15</v>
      </c>
      <c r="K19156" s="20" t="s">
        <v>9</v>
      </c>
      <c r="L19156" t="s">
        <v>1464</v>
      </c>
      <c r="M19156" s="20">
        <v>3.3</v>
      </c>
      <c r="N19156" s="20">
        <v>5.2</v>
      </c>
      <c r="AE19156">
        <f t="shared" si="299"/>
        <v>2016</v>
      </c>
    </row>
    <row r="19157" spans="1:31" x14ac:dyDescent="0.25">
      <c r="A19157" s="7">
        <v>19154</v>
      </c>
      <c r="B19157" s="8">
        <v>42579</v>
      </c>
      <c r="C19157" t="s">
        <v>3</v>
      </c>
      <c r="D19157" t="s">
        <v>968</v>
      </c>
      <c r="E19157" t="s">
        <v>9</v>
      </c>
      <c r="F19157" t="s">
        <v>667</v>
      </c>
      <c r="G19157" t="s">
        <v>648</v>
      </c>
      <c r="H19157" s="135" t="s">
        <v>1785</v>
      </c>
      <c r="I19157" t="s">
        <v>1454</v>
      </c>
      <c r="J19157" s="20">
        <v>47</v>
      </c>
      <c r="K19157" s="20" t="s">
        <v>1465</v>
      </c>
      <c r="L19157" t="s">
        <v>1466</v>
      </c>
      <c r="M19157" s="20">
        <v>11.75</v>
      </c>
      <c r="N19157" s="20">
        <v>11.75</v>
      </c>
      <c r="AE19157">
        <f t="shared" si="299"/>
        <v>2016</v>
      </c>
    </row>
    <row r="19158" spans="1:31" x14ac:dyDescent="0.25">
      <c r="A19158" s="7">
        <v>19155</v>
      </c>
      <c r="B19158" s="8">
        <v>42579</v>
      </c>
      <c r="C19158" t="s">
        <v>3</v>
      </c>
      <c r="D19158" t="s">
        <v>1151</v>
      </c>
      <c r="E19158" t="s">
        <v>9</v>
      </c>
      <c r="F19158" t="s">
        <v>1199</v>
      </c>
      <c r="G19158" t="s">
        <v>929</v>
      </c>
      <c r="H19158" s="135" t="s">
        <v>2728</v>
      </c>
      <c r="I19158" t="s">
        <v>1454</v>
      </c>
      <c r="J19158" s="20">
        <v>32</v>
      </c>
      <c r="K19158" s="20" t="s">
        <v>9</v>
      </c>
      <c r="L19158" t="s">
        <v>1464</v>
      </c>
      <c r="M19158" s="20">
        <v>7.04</v>
      </c>
      <c r="N19158" s="20">
        <v>9.9600000000000009</v>
      </c>
      <c r="AE19158">
        <f t="shared" si="299"/>
        <v>2016</v>
      </c>
    </row>
    <row r="19159" spans="1:31" x14ac:dyDescent="0.25">
      <c r="A19159" s="7">
        <v>19156</v>
      </c>
      <c r="B19159" s="8">
        <v>42579</v>
      </c>
      <c r="C19159" t="s">
        <v>3</v>
      </c>
      <c r="D19159" t="s">
        <v>828</v>
      </c>
      <c r="E19159" t="s">
        <v>9</v>
      </c>
      <c r="F19159" t="s">
        <v>667</v>
      </c>
      <c r="G19159" t="s">
        <v>929</v>
      </c>
      <c r="H19159" s="135" t="s">
        <v>2807</v>
      </c>
      <c r="I19159" t="s">
        <v>1455</v>
      </c>
      <c r="J19159" s="20">
        <v>15</v>
      </c>
      <c r="K19159" s="20" t="s">
        <v>9</v>
      </c>
      <c r="L19159" t="s">
        <v>1464</v>
      </c>
      <c r="M19159" s="20">
        <v>1.65</v>
      </c>
      <c r="N19159" s="20">
        <v>2.6</v>
      </c>
      <c r="AE19159">
        <f t="shared" si="299"/>
        <v>2016</v>
      </c>
    </row>
    <row r="19160" spans="1:31" x14ac:dyDescent="0.25">
      <c r="A19160" s="7">
        <v>19157</v>
      </c>
      <c r="B19160" s="8">
        <v>42580</v>
      </c>
      <c r="C19160" t="s">
        <v>3</v>
      </c>
      <c r="D19160" t="s">
        <v>557</v>
      </c>
      <c r="E19160" t="s">
        <v>9</v>
      </c>
      <c r="F19160" t="s">
        <v>727</v>
      </c>
      <c r="G19160" t="s">
        <v>895</v>
      </c>
      <c r="H19160" s="135" t="s">
        <v>2577</v>
      </c>
      <c r="I19160" t="s">
        <v>1454</v>
      </c>
      <c r="J19160" s="20">
        <v>39</v>
      </c>
      <c r="K19160" s="20" t="s">
        <v>3</v>
      </c>
      <c r="L19160" t="s">
        <v>1464</v>
      </c>
      <c r="M19160" s="20">
        <v>11.92</v>
      </c>
      <c r="N19160" s="20">
        <v>8.58</v>
      </c>
      <c r="AE19160">
        <f t="shared" si="299"/>
        <v>2016</v>
      </c>
    </row>
    <row r="19161" spans="1:31" x14ac:dyDescent="0.25">
      <c r="A19161" s="7">
        <v>19158</v>
      </c>
      <c r="B19161" s="8">
        <v>42581</v>
      </c>
      <c r="C19161" t="s">
        <v>3</v>
      </c>
      <c r="D19161" t="s">
        <v>1258</v>
      </c>
      <c r="E19161" t="s">
        <v>9</v>
      </c>
      <c r="F19161" t="s">
        <v>828</v>
      </c>
      <c r="G19161" t="s">
        <v>648</v>
      </c>
      <c r="H19161" s="135" t="s">
        <v>2947</v>
      </c>
      <c r="I19161" t="s">
        <v>1454</v>
      </c>
      <c r="J19161" s="20">
        <v>18</v>
      </c>
      <c r="K19161" s="20" t="s">
        <v>3</v>
      </c>
      <c r="L19161" t="s">
        <v>1464</v>
      </c>
      <c r="M19161" s="20">
        <v>6.04</v>
      </c>
      <c r="N19161" s="20">
        <v>3.96</v>
      </c>
      <c r="AE19161">
        <f t="shared" si="299"/>
        <v>2016</v>
      </c>
    </row>
    <row r="19162" spans="1:31" x14ac:dyDescent="0.25">
      <c r="A19162" s="7">
        <v>19159</v>
      </c>
      <c r="B19162" s="8">
        <v>42582</v>
      </c>
      <c r="C19162" t="s">
        <v>3</v>
      </c>
      <c r="D19162" t="s">
        <v>543</v>
      </c>
      <c r="E19162" t="s">
        <v>9</v>
      </c>
      <c r="F19162" t="s">
        <v>767</v>
      </c>
      <c r="G19162" t="s">
        <v>633</v>
      </c>
      <c r="H19162" s="136" t="s">
        <v>3233</v>
      </c>
      <c r="I19162" t="s">
        <v>1454</v>
      </c>
      <c r="J19162" s="20">
        <v>48</v>
      </c>
      <c r="K19162" s="20" t="s">
        <v>3</v>
      </c>
      <c r="L19162" t="s">
        <v>1464</v>
      </c>
      <c r="M19162" s="20">
        <v>14.44</v>
      </c>
      <c r="N19162" s="20">
        <v>10.56</v>
      </c>
      <c r="AE19162">
        <f t="shared" si="299"/>
        <v>2016</v>
      </c>
    </row>
    <row r="19163" spans="1:31" x14ac:dyDescent="0.25">
      <c r="A19163" s="7">
        <v>19160</v>
      </c>
      <c r="B19163" s="8">
        <v>42582</v>
      </c>
      <c r="C19163" t="s">
        <v>3</v>
      </c>
      <c r="D19163" t="s">
        <v>543</v>
      </c>
      <c r="E19163" t="s">
        <v>9</v>
      </c>
      <c r="F19163" t="s">
        <v>521</v>
      </c>
      <c r="G19163" t="s">
        <v>633</v>
      </c>
      <c r="H19163" s="135" t="s">
        <v>1752</v>
      </c>
      <c r="I19163" t="s">
        <v>1454</v>
      </c>
      <c r="J19163" s="20">
        <v>22</v>
      </c>
      <c r="K19163" s="20" t="s">
        <v>3</v>
      </c>
      <c r="L19163" t="s">
        <v>1464</v>
      </c>
      <c r="M19163" s="20">
        <v>7.16</v>
      </c>
      <c r="N19163" s="20">
        <v>4.84</v>
      </c>
      <c r="AE19163">
        <f t="shared" si="299"/>
        <v>2016</v>
      </c>
    </row>
    <row r="19164" spans="1:31" x14ac:dyDescent="0.25">
      <c r="A19164" s="7">
        <v>19161</v>
      </c>
      <c r="B19164" s="8">
        <v>42582</v>
      </c>
      <c r="C19164" t="s">
        <v>3</v>
      </c>
      <c r="D19164" t="s">
        <v>766</v>
      </c>
      <c r="E19164" t="s">
        <v>9</v>
      </c>
      <c r="F19164" t="s">
        <v>698</v>
      </c>
      <c r="G19164" t="s">
        <v>895</v>
      </c>
      <c r="H19164" s="135" t="s">
        <v>1496</v>
      </c>
      <c r="I19164" t="s">
        <v>1454</v>
      </c>
      <c r="J19164" s="20">
        <v>11</v>
      </c>
      <c r="K19164" s="20" t="s">
        <v>3</v>
      </c>
      <c r="L19164" t="s">
        <v>1463</v>
      </c>
      <c r="M19164" s="20">
        <v>3.86</v>
      </c>
      <c r="N19164" s="20">
        <v>2.64</v>
      </c>
      <c r="AE19164">
        <f t="shared" si="299"/>
        <v>2016</v>
      </c>
    </row>
    <row r="19165" spans="1:31" x14ac:dyDescent="0.25">
      <c r="A19165" s="7">
        <v>19162</v>
      </c>
      <c r="B19165" s="8">
        <v>42583</v>
      </c>
      <c r="C19165" t="s">
        <v>3</v>
      </c>
      <c r="D19165" t="s">
        <v>968</v>
      </c>
      <c r="E19165" t="s">
        <v>9</v>
      </c>
      <c r="F19165" t="s">
        <v>805</v>
      </c>
      <c r="G19165" t="s">
        <v>1016</v>
      </c>
      <c r="H19165" s="9" t="s">
        <v>2861</v>
      </c>
      <c r="I19165" t="s">
        <v>1454</v>
      </c>
      <c r="J19165" s="20">
        <v>35</v>
      </c>
      <c r="K19165" s="20" t="s">
        <v>9</v>
      </c>
      <c r="L19165" t="s">
        <v>1464</v>
      </c>
      <c r="M19165" s="20">
        <v>7.7</v>
      </c>
      <c r="N19165" s="20">
        <v>10.8</v>
      </c>
      <c r="AE19165">
        <f t="shared" si="299"/>
        <v>2016</v>
      </c>
    </row>
    <row r="19166" spans="1:31" x14ac:dyDescent="0.25">
      <c r="A19166" s="7">
        <v>19163</v>
      </c>
      <c r="B19166" s="8">
        <v>42584</v>
      </c>
      <c r="C19166" t="s">
        <v>3</v>
      </c>
      <c r="D19166" t="s">
        <v>614</v>
      </c>
      <c r="E19166" t="s">
        <v>9</v>
      </c>
      <c r="F19166" t="s">
        <v>727</v>
      </c>
      <c r="G19166" t="s">
        <v>929</v>
      </c>
      <c r="H19166" s="135" t="s">
        <v>2703</v>
      </c>
      <c r="I19166" t="s">
        <v>1454</v>
      </c>
      <c r="J19166" s="20">
        <v>12</v>
      </c>
      <c r="K19166" s="20" t="s">
        <v>3</v>
      </c>
      <c r="L19166" t="s">
        <v>1464</v>
      </c>
      <c r="M19166" s="20">
        <v>4.3599999999999994</v>
      </c>
      <c r="N19166" s="20">
        <v>2.64</v>
      </c>
      <c r="AE19166">
        <f t="shared" si="299"/>
        <v>2016</v>
      </c>
    </row>
    <row r="19167" spans="1:31" x14ac:dyDescent="0.25">
      <c r="A19167" s="7">
        <v>19164</v>
      </c>
      <c r="B19167" s="8">
        <v>42591</v>
      </c>
      <c r="C19167" t="s">
        <v>3</v>
      </c>
      <c r="D19167" t="s">
        <v>1213</v>
      </c>
      <c r="E19167" t="s">
        <v>9</v>
      </c>
      <c r="F19167" t="s">
        <v>1219</v>
      </c>
      <c r="G19167" t="s">
        <v>65</v>
      </c>
      <c r="H19167" s="135" t="s">
        <v>1558</v>
      </c>
      <c r="I19167" t="s">
        <v>1454</v>
      </c>
      <c r="J19167" s="20">
        <v>18</v>
      </c>
      <c r="K19167" s="20" t="s">
        <v>9</v>
      </c>
      <c r="L19167" t="s">
        <v>1463</v>
      </c>
      <c r="M19167" s="20">
        <v>4.32</v>
      </c>
      <c r="N19167" s="20">
        <v>5.68</v>
      </c>
      <c r="AE19167">
        <f t="shared" si="299"/>
        <v>2016</v>
      </c>
    </row>
    <row r="19168" spans="1:31" x14ac:dyDescent="0.25">
      <c r="A19168" s="7">
        <v>19165</v>
      </c>
      <c r="B19168" s="8">
        <v>42593</v>
      </c>
      <c r="C19168" t="s">
        <v>3</v>
      </c>
      <c r="D19168" t="s">
        <v>614</v>
      </c>
      <c r="E19168" t="s">
        <v>9</v>
      </c>
      <c r="F19168" t="s">
        <v>727</v>
      </c>
      <c r="G19168" t="s">
        <v>929</v>
      </c>
      <c r="H19168" s="9" t="s">
        <v>2719</v>
      </c>
      <c r="I19168" t="s">
        <v>1454</v>
      </c>
      <c r="J19168" s="20">
        <v>81</v>
      </c>
      <c r="K19168" s="20" t="s">
        <v>3</v>
      </c>
      <c r="L19168" t="s">
        <v>1464</v>
      </c>
      <c r="M19168" s="20">
        <v>23.68</v>
      </c>
      <c r="N19168" s="20">
        <v>17.82</v>
      </c>
      <c r="AE19168">
        <f t="shared" si="299"/>
        <v>2016</v>
      </c>
    </row>
    <row r="19169" spans="1:31" x14ac:dyDescent="0.25">
      <c r="A19169" s="7">
        <v>19166</v>
      </c>
      <c r="B19169" s="8">
        <v>42598</v>
      </c>
      <c r="C19169" t="s">
        <v>3</v>
      </c>
      <c r="D19169" t="s">
        <v>1166</v>
      </c>
      <c r="E19169" t="s">
        <v>9</v>
      </c>
      <c r="F19169" t="s">
        <v>1219</v>
      </c>
      <c r="G19169" t="s">
        <v>17</v>
      </c>
      <c r="H19169" s="135" t="s">
        <v>1500</v>
      </c>
      <c r="I19169" t="s">
        <v>1455</v>
      </c>
      <c r="J19169" s="20">
        <v>49</v>
      </c>
      <c r="K19169" s="20" t="s">
        <v>3</v>
      </c>
      <c r="L19169" t="s">
        <v>1464</v>
      </c>
      <c r="M19169" s="20">
        <v>7.36</v>
      </c>
      <c r="N19169" s="20">
        <v>5.39</v>
      </c>
      <c r="AE19169">
        <f t="shared" si="299"/>
        <v>2016</v>
      </c>
    </row>
    <row r="19170" spans="1:31" x14ac:dyDescent="0.25">
      <c r="A19170" s="7">
        <v>19167</v>
      </c>
      <c r="B19170" s="8">
        <v>42599</v>
      </c>
      <c r="C19170" t="s">
        <v>3</v>
      </c>
      <c r="D19170" t="s">
        <v>1119</v>
      </c>
      <c r="E19170" t="s">
        <v>9</v>
      </c>
      <c r="F19170" t="s">
        <v>734</v>
      </c>
      <c r="G19170" t="s">
        <v>648</v>
      </c>
      <c r="H19170" s="135" t="s">
        <v>3317</v>
      </c>
      <c r="I19170" t="s">
        <v>1454</v>
      </c>
      <c r="J19170" s="20">
        <v>144</v>
      </c>
      <c r="K19170" s="20" t="s">
        <v>3</v>
      </c>
      <c r="L19170" t="s">
        <v>1464</v>
      </c>
      <c r="M19170" s="20">
        <v>41.32</v>
      </c>
      <c r="N19170" s="20">
        <v>31.68</v>
      </c>
      <c r="AE19170">
        <f t="shared" si="299"/>
        <v>2016</v>
      </c>
    </row>
    <row r="19171" spans="1:31" x14ac:dyDescent="0.25">
      <c r="A19171" s="7">
        <v>19168</v>
      </c>
      <c r="B19171" s="8">
        <v>42600</v>
      </c>
      <c r="C19171" t="s">
        <v>3</v>
      </c>
      <c r="D19171" t="s">
        <v>1166</v>
      </c>
      <c r="E19171" t="s">
        <v>9</v>
      </c>
      <c r="F19171" t="s">
        <v>1219</v>
      </c>
      <c r="G19171" t="s">
        <v>17</v>
      </c>
      <c r="H19171" s="135" t="s">
        <v>1500</v>
      </c>
      <c r="I19171" t="s">
        <v>1455</v>
      </c>
      <c r="J19171" s="20">
        <v>49</v>
      </c>
      <c r="K19171" s="20" t="s">
        <v>3</v>
      </c>
      <c r="L19171" t="s">
        <v>1464</v>
      </c>
      <c r="M19171" s="20">
        <v>7.36</v>
      </c>
      <c r="N19171" s="20">
        <v>5.39</v>
      </c>
      <c r="AE19171">
        <f t="shared" si="299"/>
        <v>2016</v>
      </c>
    </row>
    <row r="19172" spans="1:31" x14ac:dyDescent="0.25">
      <c r="A19172" s="7">
        <v>19169</v>
      </c>
      <c r="B19172" s="8">
        <v>42603</v>
      </c>
      <c r="C19172" t="s">
        <v>3</v>
      </c>
      <c r="D19172" t="s">
        <v>766</v>
      </c>
      <c r="E19172" t="s">
        <v>9</v>
      </c>
      <c r="F19172" t="s">
        <v>1249</v>
      </c>
      <c r="G19172" t="s">
        <v>732</v>
      </c>
      <c r="H19172" s="135" t="s">
        <v>2642</v>
      </c>
      <c r="I19172" t="s">
        <v>1454</v>
      </c>
      <c r="J19172" s="20">
        <v>1</v>
      </c>
      <c r="K19172" s="20" t="s">
        <v>1465</v>
      </c>
      <c r="L19172" t="s">
        <v>1466</v>
      </c>
      <c r="M19172" s="20">
        <v>0.25</v>
      </c>
      <c r="N19172" s="20">
        <v>0.25</v>
      </c>
      <c r="AE19172">
        <f t="shared" si="299"/>
        <v>2016</v>
      </c>
    </row>
    <row r="19173" spans="1:31" x14ac:dyDescent="0.25">
      <c r="A19173" s="7">
        <v>19170</v>
      </c>
      <c r="B19173" s="8">
        <v>42603</v>
      </c>
      <c r="C19173" t="s">
        <v>3</v>
      </c>
      <c r="D19173" t="s">
        <v>543</v>
      </c>
      <c r="E19173" t="s">
        <v>9</v>
      </c>
      <c r="F19173" t="s">
        <v>521</v>
      </c>
      <c r="G19173" t="s">
        <v>633</v>
      </c>
      <c r="H19173" s="135" t="s">
        <v>1735</v>
      </c>
      <c r="I19173" t="s">
        <v>1454</v>
      </c>
      <c r="J19173" s="20">
        <v>71</v>
      </c>
      <c r="K19173" s="20" t="s">
        <v>1465</v>
      </c>
      <c r="L19173" t="s">
        <v>1466</v>
      </c>
      <c r="M19173" s="20">
        <v>17.75</v>
      </c>
      <c r="N19173" s="20">
        <v>17.75</v>
      </c>
      <c r="AE19173">
        <f t="shared" si="299"/>
        <v>2016</v>
      </c>
    </row>
    <row r="19174" spans="1:31" x14ac:dyDescent="0.25">
      <c r="A19174" s="7">
        <v>19171</v>
      </c>
      <c r="B19174" s="8">
        <v>42603</v>
      </c>
      <c r="C19174" t="s">
        <v>3</v>
      </c>
      <c r="D19174" t="s">
        <v>1205</v>
      </c>
      <c r="E19174" t="s">
        <v>9</v>
      </c>
      <c r="F19174" t="s">
        <v>66</v>
      </c>
      <c r="G19174" t="s">
        <v>895</v>
      </c>
      <c r="H19174" s="135" t="s">
        <v>2579</v>
      </c>
      <c r="I19174" t="s">
        <v>1455</v>
      </c>
      <c r="J19174" s="20">
        <v>27</v>
      </c>
      <c r="K19174" s="20" t="s">
        <v>9</v>
      </c>
      <c r="L19174" t="s">
        <v>1463</v>
      </c>
      <c r="M19174" s="20">
        <v>3.24</v>
      </c>
      <c r="N19174" s="20">
        <v>4.01</v>
      </c>
      <c r="AE19174">
        <f t="shared" si="299"/>
        <v>2016</v>
      </c>
    </row>
    <row r="19175" spans="1:31" x14ac:dyDescent="0.25">
      <c r="A19175" s="7">
        <v>19172</v>
      </c>
      <c r="B19175" s="8">
        <v>42603</v>
      </c>
      <c r="C19175" t="s">
        <v>3</v>
      </c>
      <c r="D19175" t="s">
        <v>711</v>
      </c>
      <c r="E19175" t="s">
        <v>9</v>
      </c>
      <c r="F19175" t="s">
        <v>1093</v>
      </c>
      <c r="G19175" t="s">
        <v>1170</v>
      </c>
      <c r="H19175" s="135" t="s">
        <v>3318</v>
      </c>
      <c r="I19175" t="s">
        <v>1456</v>
      </c>
      <c r="J19175" s="20">
        <v>20</v>
      </c>
      <c r="K19175" s="20" t="s">
        <v>3</v>
      </c>
      <c r="L19175" t="s">
        <v>1464</v>
      </c>
      <c r="M19175" s="20">
        <v>6.6</v>
      </c>
      <c r="N19175" s="20">
        <v>4.4000000000000004</v>
      </c>
      <c r="O19175" t="s">
        <v>3</v>
      </c>
      <c r="P19175" s="13" t="s">
        <v>766</v>
      </c>
      <c r="Q19175" t="s">
        <v>9</v>
      </c>
      <c r="R19175" t="s">
        <v>727</v>
      </c>
      <c r="S19175" t="s">
        <v>1465</v>
      </c>
      <c r="U19175" t="s">
        <v>1465</v>
      </c>
      <c r="W19175" t="s">
        <v>1465</v>
      </c>
      <c r="Y19175" t="s">
        <v>1465</v>
      </c>
      <c r="AA19175" t="s">
        <v>1465</v>
      </c>
      <c r="AC19175" t="s">
        <v>1465</v>
      </c>
      <c r="AE19175">
        <f t="shared" si="299"/>
        <v>2016</v>
      </c>
    </row>
    <row r="19176" spans="1:31" x14ac:dyDescent="0.25">
      <c r="A19176" s="7">
        <v>19173</v>
      </c>
      <c r="B19176" s="8">
        <v>42604</v>
      </c>
      <c r="C19176" t="s">
        <v>3</v>
      </c>
      <c r="D19176" t="s">
        <v>202</v>
      </c>
      <c r="E19176" t="s">
        <v>9</v>
      </c>
      <c r="F19176" t="s">
        <v>712</v>
      </c>
      <c r="G19176" t="s">
        <v>648</v>
      </c>
      <c r="H19176" s="136" t="s">
        <v>1496</v>
      </c>
      <c r="I19176" t="s">
        <v>1455</v>
      </c>
      <c r="J19176" s="20">
        <v>1</v>
      </c>
      <c r="K19176" s="20" t="s">
        <v>1465</v>
      </c>
      <c r="L19176" t="s">
        <v>1466</v>
      </c>
      <c r="M19176" s="20">
        <v>0.125</v>
      </c>
      <c r="N19176" s="20">
        <v>0.125</v>
      </c>
      <c r="AE19176">
        <f t="shared" si="299"/>
        <v>2016</v>
      </c>
    </row>
    <row r="19177" spans="1:31" x14ac:dyDescent="0.25">
      <c r="A19177" s="7">
        <v>19174</v>
      </c>
      <c r="B19177" s="8">
        <v>42604</v>
      </c>
      <c r="C19177" t="s">
        <v>3</v>
      </c>
      <c r="D19177" t="s">
        <v>202</v>
      </c>
      <c r="E19177" t="s">
        <v>9</v>
      </c>
      <c r="F19177" t="s">
        <v>712</v>
      </c>
      <c r="G19177" t="s">
        <v>870</v>
      </c>
      <c r="H19177" s="135" t="s">
        <v>1496</v>
      </c>
      <c r="I19177" t="s">
        <v>1455</v>
      </c>
      <c r="J19177" s="20">
        <v>1</v>
      </c>
      <c r="K19177" s="20" t="s">
        <v>1465</v>
      </c>
      <c r="L19177" t="s">
        <v>1466</v>
      </c>
      <c r="M19177" s="20">
        <v>0.125</v>
      </c>
      <c r="N19177" s="20">
        <v>0.125</v>
      </c>
      <c r="AE19177">
        <f t="shared" si="299"/>
        <v>2016</v>
      </c>
    </row>
    <row r="19178" spans="1:31" x14ac:dyDescent="0.25">
      <c r="A19178" s="7">
        <v>19175</v>
      </c>
      <c r="B19178" s="8">
        <v>42604</v>
      </c>
      <c r="C19178" t="s">
        <v>3</v>
      </c>
      <c r="D19178" t="s">
        <v>202</v>
      </c>
      <c r="E19178" t="s">
        <v>9</v>
      </c>
      <c r="F19178" t="s">
        <v>712</v>
      </c>
      <c r="G19178" t="s">
        <v>1170</v>
      </c>
      <c r="H19178" s="135" t="s">
        <v>1496</v>
      </c>
      <c r="I19178" t="s">
        <v>1455</v>
      </c>
      <c r="J19178" s="20">
        <v>1</v>
      </c>
      <c r="K19178" s="20" t="s">
        <v>1465</v>
      </c>
      <c r="L19178" t="s">
        <v>1466</v>
      </c>
      <c r="M19178" s="20">
        <v>0.125</v>
      </c>
      <c r="N19178" s="20">
        <v>0.125</v>
      </c>
      <c r="AE19178">
        <f t="shared" si="299"/>
        <v>2016</v>
      </c>
    </row>
    <row r="19179" spans="1:31" x14ac:dyDescent="0.25">
      <c r="A19179" s="7">
        <v>19176</v>
      </c>
      <c r="B19179" s="8">
        <v>42608</v>
      </c>
      <c r="C19179" t="s">
        <v>3</v>
      </c>
      <c r="D19179" t="s">
        <v>1123</v>
      </c>
      <c r="E19179" t="s">
        <v>9</v>
      </c>
      <c r="F19179" t="s">
        <v>1045</v>
      </c>
      <c r="G19179" t="s">
        <v>648</v>
      </c>
      <c r="H19179" s="135" t="s">
        <v>3132</v>
      </c>
      <c r="I19179" t="s">
        <v>1454</v>
      </c>
      <c r="J19179" s="20">
        <v>64</v>
      </c>
      <c r="K19179" s="20" t="s">
        <v>3</v>
      </c>
      <c r="L19179" t="s">
        <v>1464</v>
      </c>
      <c r="M19179" s="20">
        <v>18.920000000000002</v>
      </c>
      <c r="N19179" s="20">
        <v>14.08</v>
      </c>
      <c r="AE19179">
        <f t="shared" si="299"/>
        <v>2016</v>
      </c>
    </row>
    <row r="19180" spans="1:31" x14ac:dyDescent="0.25">
      <c r="A19180" s="7">
        <v>19177</v>
      </c>
      <c r="B19180" s="8">
        <v>42611</v>
      </c>
      <c r="C19180" t="s">
        <v>3</v>
      </c>
      <c r="D19180" t="s">
        <v>543</v>
      </c>
      <c r="E19180" t="s">
        <v>9</v>
      </c>
      <c r="F19180" t="s">
        <v>427</v>
      </c>
      <c r="G19180" t="s">
        <v>633</v>
      </c>
      <c r="H19180" s="135" t="s">
        <v>1735</v>
      </c>
      <c r="I19180" t="s">
        <v>1454</v>
      </c>
      <c r="J19180" s="20">
        <v>66</v>
      </c>
      <c r="K19180" s="20" t="s">
        <v>9</v>
      </c>
      <c r="L19180" t="s">
        <v>1464</v>
      </c>
      <c r="M19180" s="20">
        <v>14.52</v>
      </c>
      <c r="N19180" s="20">
        <v>19.48</v>
      </c>
      <c r="AE19180">
        <f t="shared" si="299"/>
        <v>2016</v>
      </c>
    </row>
    <row r="19181" spans="1:31" x14ac:dyDescent="0.25">
      <c r="A19181" s="7">
        <v>19178</v>
      </c>
      <c r="B19181" s="8">
        <v>42614</v>
      </c>
      <c r="C19181" t="s">
        <v>3</v>
      </c>
      <c r="D19181" t="s">
        <v>968</v>
      </c>
      <c r="E19181" t="s">
        <v>9</v>
      </c>
      <c r="F19181" t="s">
        <v>1229</v>
      </c>
      <c r="G19181" t="s">
        <v>377</v>
      </c>
      <c r="H19181" s="135" t="s">
        <v>1619</v>
      </c>
      <c r="I19181" t="s">
        <v>1454</v>
      </c>
      <c r="J19181" s="20">
        <v>15</v>
      </c>
      <c r="K19181" s="20" t="s">
        <v>9</v>
      </c>
      <c r="L19181" t="s">
        <v>1464</v>
      </c>
      <c r="M19181" s="20">
        <v>3.3</v>
      </c>
      <c r="N19181" s="20">
        <v>5.2</v>
      </c>
      <c r="AE19181">
        <f t="shared" si="299"/>
        <v>2016</v>
      </c>
    </row>
    <row r="19182" spans="1:31" x14ac:dyDescent="0.25">
      <c r="A19182" s="7">
        <v>19179</v>
      </c>
      <c r="B19182" s="8">
        <v>42615</v>
      </c>
      <c r="C19182" t="s">
        <v>3</v>
      </c>
      <c r="D19182" t="s">
        <v>943</v>
      </c>
      <c r="E19182" t="s">
        <v>9</v>
      </c>
      <c r="F19182" t="s">
        <v>91</v>
      </c>
      <c r="G19182" t="s">
        <v>732</v>
      </c>
      <c r="H19182" s="135" t="s">
        <v>3319</v>
      </c>
      <c r="I19182" t="s">
        <v>1454</v>
      </c>
      <c r="J19182" s="20">
        <v>73</v>
      </c>
      <c r="K19182" s="20" t="s">
        <v>9</v>
      </c>
      <c r="L19182" t="s">
        <v>1464</v>
      </c>
      <c r="M19182" s="20">
        <v>16.059999999999999</v>
      </c>
      <c r="N19182" s="20">
        <v>21.44</v>
      </c>
      <c r="AE19182">
        <f t="shared" si="299"/>
        <v>2016</v>
      </c>
    </row>
    <row r="19183" spans="1:31" x14ac:dyDescent="0.25">
      <c r="A19183" s="7">
        <v>19180</v>
      </c>
      <c r="B19183" s="8">
        <v>42615</v>
      </c>
      <c r="C19183" t="s">
        <v>3</v>
      </c>
      <c r="D19183" t="s">
        <v>1260</v>
      </c>
      <c r="E19183" t="s">
        <v>9</v>
      </c>
      <c r="F19183" t="s">
        <v>678</v>
      </c>
      <c r="G19183" t="s">
        <v>648</v>
      </c>
      <c r="H19183" s="135" t="s">
        <v>1877</v>
      </c>
      <c r="I19183" t="s">
        <v>1458</v>
      </c>
      <c r="J19183" s="20">
        <v>6</v>
      </c>
      <c r="K19183" s="20" t="s">
        <v>1465</v>
      </c>
      <c r="L19183" t="s">
        <v>1466</v>
      </c>
      <c r="M19183" s="20">
        <v>30</v>
      </c>
      <c r="N19183" s="20">
        <v>10</v>
      </c>
      <c r="AE19183">
        <f t="shared" si="299"/>
        <v>2016</v>
      </c>
    </row>
    <row r="19184" spans="1:31" x14ac:dyDescent="0.25">
      <c r="A19184" s="7">
        <v>19181</v>
      </c>
      <c r="B19184" s="8">
        <v>42616</v>
      </c>
      <c r="C19184" t="s">
        <v>3</v>
      </c>
      <c r="D19184" t="s">
        <v>1261</v>
      </c>
      <c r="E19184" t="s">
        <v>9</v>
      </c>
      <c r="F19184" t="s">
        <v>678</v>
      </c>
      <c r="G19184" t="s">
        <v>14</v>
      </c>
      <c r="H19184" s="135" t="s">
        <v>1516</v>
      </c>
      <c r="I19184" t="s">
        <v>1458</v>
      </c>
      <c r="J19184" s="20">
        <v>12</v>
      </c>
      <c r="K19184" s="20" t="s">
        <v>1465</v>
      </c>
      <c r="L19184" t="s">
        <v>1466</v>
      </c>
      <c r="M19184" s="20">
        <v>30</v>
      </c>
      <c r="N19184" s="20">
        <v>10</v>
      </c>
      <c r="AE19184">
        <f t="shared" si="299"/>
        <v>2016</v>
      </c>
    </row>
    <row r="19185" spans="1:31" x14ac:dyDescent="0.25">
      <c r="A19185" s="7">
        <v>19182</v>
      </c>
      <c r="B19185" s="8">
        <v>42617</v>
      </c>
      <c r="C19185" t="s">
        <v>3</v>
      </c>
      <c r="D19185" t="s">
        <v>427</v>
      </c>
      <c r="E19185" t="s">
        <v>9</v>
      </c>
      <c r="F19185" t="s">
        <v>1262</v>
      </c>
      <c r="G19185" t="s">
        <v>648</v>
      </c>
      <c r="H19185" s="135" t="s">
        <v>2947</v>
      </c>
      <c r="I19185" t="s">
        <v>1458</v>
      </c>
      <c r="J19185" s="20">
        <v>14</v>
      </c>
      <c r="K19185" s="20" t="s">
        <v>1465</v>
      </c>
      <c r="L19185" t="s">
        <v>1466</v>
      </c>
      <c r="M19185" s="20">
        <v>10</v>
      </c>
      <c r="N19185" s="20">
        <v>30</v>
      </c>
      <c r="AE19185">
        <f t="shared" si="299"/>
        <v>2016</v>
      </c>
    </row>
    <row r="19186" spans="1:31" x14ac:dyDescent="0.25">
      <c r="A19186" s="7">
        <v>19183</v>
      </c>
      <c r="B19186" s="8">
        <v>42618</v>
      </c>
      <c r="C19186" t="s">
        <v>3</v>
      </c>
      <c r="D19186" t="s">
        <v>589</v>
      </c>
      <c r="E19186" t="s">
        <v>9</v>
      </c>
      <c r="F19186" t="s">
        <v>904</v>
      </c>
      <c r="G19186" t="s">
        <v>861</v>
      </c>
      <c r="H19186" s="135" t="s">
        <v>2549</v>
      </c>
      <c r="I19186" t="s">
        <v>1454</v>
      </c>
      <c r="J19186" s="20">
        <v>30</v>
      </c>
      <c r="K19186" s="20" t="s">
        <v>9</v>
      </c>
      <c r="L19186" t="s">
        <v>1464</v>
      </c>
      <c r="M19186" s="20">
        <v>6.6</v>
      </c>
      <c r="N19186" s="20">
        <v>9.4</v>
      </c>
      <c r="AE19186">
        <f t="shared" si="299"/>
        <v>2016</v>
      </c>
    </row>
    <row r="19187" spans="1:31" x14ac:dyDescent="0.25">
      <c r="A19187" s="7">
        <v>19184</v>
      </c>
      <c r="B19187" s="8">
        <v>42618</v>
      </c>
      <c r="C19187" t="s">
        <v>3</v>
      </c>
      <c r="D19187" t="s">
        <v>589</v>
      </c>
      <c r="E19187" t="s">
        <v>9</v>
      </c>
      <c r="F19187" t="s">
        <v>904</v>
      </c>
      <c r="G19187" t="s">
        <v>870</v>
      </c>
      <c r="H19187" s="135" t="s">
        <v>3046</v>
      </c>
      <c r="I19187" t="s">
        <v>1454</v>
      </c>
      <c r="J19187" s="20">
        <v>1</v>
      </c>
      <c r="K19187" s="20" t="s">
        <v>9</v>
      </c>
      <c r="L19187" t="s">
        <v>1464</v>
      </c>
      <c r="M19187" s="20">
        <v>0.22</v>
      </c>
      <c r="N19187" s="20">
        <v>1.28</v>
      </c>
      <c r="AE19187">
        <f t="shared" si="299"/>
        <v>2016</v>
      </c>
    </row>
    <row r="19188" spans="1:31" x14ac:dyDescent="0.25">
      <c r="A19188" s="7">
        <v>19185</v>
      </c>
      <c r="B19188" s="8">
        <v>42618</v>
      </c>
      <c r="C19188" t="s">
        <v>3</v>
      </c>
      <c r="D19188" t="s">
        <v>543</v>
      </c>
      <c r="E19188" t="s">
        <v>9</v>
      </c>
      <c r="F19188" t="s">
        <v>233</v>
      </c>
      <c r="G19188" t="s">
        <v>929</v>
      </c>
      <c r="H19188" s="135" t="s">
        <v>1496</v>
      </c>
      <c r="I19188" t="s">
        <v>1454</v>
      </c>
      <c r="J19188" s="20">
        <v>14</v>
      </c>
      <c r="K19188" s="20" t="s">
        <v>9</v>
      </c>
      <c r="L19188" t="s">
        <v>1463</v>
      </c>
      <c r="M19188" s="20">
        <v>3.36</v>
      </c>
      <c r="N19188" s="20">
        <v>4.6400000000000006</v>
      </c>
      <c r="AE19188">
        <f t="shared" si="299"/>
        <v>2016</v>
      </c>
    </row>
    <row r="19189" spans="1:31" x14ac:dyDescent="0.25">
      <c r="A19189" s="7">
        <v>19186</v>
      </c>
      <c r="B19189" s="8">
        <v>42618</v>
      </c>
      <c r="C19189" t="s">
        <v>3</v>
      </c>
      <c r="D19189" t="s">
        <v>1258</v>
      </c>
      <c r="E19189" t="s">
        <v>9</v>
      </c>
      <c r="F19189" t="s">
        <v>904</v>
      </c>
      <c r="G19189" t="s">
        <v>648</v>
      </c>
      <c r="H19189" s="135" t="s">
        <v>2947</v>
      </c>
      <c r="I19189" t="s">
        <v>1454</v>
      </c>
      <c r="J19189" s="20">
        <v>18</v>
      </c>
      <c r="K19189" s="20" t="s">
        <v>9</v>
      </c>
      <c r="L19189" t="s">
        <v>1464</v>
      </c>
      <c r="M19189" s="20">
        <v>3.96</v>
      </c>
      <c r="N19189" s="20">
        <v>6.04</v>
      </c>
      <c r="AE19189">
        <f t="shared" si="299"/>
        <v>2016</v>
      </c>
    </row>
    <row r="19190" spans="1:31" x14ac:dyDescent="0.25">
      <c r="A19190" s="7">
        <v>19187</v>
      </c>
      <c r="B19190" s="8">
        <v>42619</v>
      </c>
      <c r="C19190" t="s">
        <v>3</v>
      </c>
      <c r="D19190" t="s">
        <v>1260</v>
      </c>
      <c r="E19190" t="s">
        <v>9</v>
      </c>
      <c r="F19190" t="s">
        <v>787</v>
      </c>
      <c r="G19190" t="s">
        <v>714</v>
      </c>
      <c r="H19190" s="136" t="s">
        <v>2215</v>
      </c>
      <c r="I19190" t="s">
        <v>1455</v>
      </c>
      <c r="J19190" s="20">
        <v>20</v>
      </c>
      <c r="K19190" s="20" t="s">
        <v>1465</v>
      </c>
      <c r="L19190" t="s">
        <v>1466</v>
      </c>
      <c r="M19190" s="20">
        <v>2.5</v>
      </c>
      <c r="N19190" s="20">
        <v>2.5</v>
      </c>
      <c r="AE19190">
        <f t="shared" si="299"/>
        <v>2016</v>
      </c>
    </row>
    <row r="19191" spans="1:31" x14ac:dyDescent="0.25">
      <c r="A19191" s="7">
        <v>19188</v>
      </c>
      <c r="B19191" s="8">
        <v>42619</v>
      </c>
      <c r="C19191" t="s">
        <v>3</v>
      </c>
      <c r="D19191" t="s">
        <v>952</v>
      </c>
      <c r="E19191" t="s">
        <v>9</v>
      </c>
      <c r="F19191" t="s">
        <v>1156</v>
      </c>
      <c r="G19191" t="s">
        <v>929</v>
      </c>
      <c r="H19191" s="135" t="s">
        <v>2665</v>
      </c>
      <c r="I19191" t="s">
        <v>1454</v>
      </c>
      <c r="J19191" s="20">
        <v>36</v>
      </c>
      <c r="K19191" s="20" t="s">
        <v>3</v>
      </c>
      <c r="L19191" t="s">
        <v>1463</v>
      </c>
      <c r="M19191" s="20">
        <v>10.36</v>
      </c>
      <c r="N19191" s="20">
        <v>8.64</v>
      </c>
      <c r="AE19191">
        <f t="shared" si="299"/>
        <v>2016</v>
      </c>
    </row>
    <row r="19192" spans="1:31" x14ac:dyDescent="0.25">
      <c r="A19192" s="7">
        <v>19189</v>
      </c>
      <c r="B19192" s="8">
        <v>42619</v>
      </c>
      <c r="C19192" t="s">
        <v>3</v>
      </c>
      <c r="D19192" t="s">
        <v>1260</v>
      </c>
      <c r="E19192" t="s">
        <v>9</v>
      </c>
      <c r="F19192" t="s">
        <v>678</v>
      </c>
      <c r="G19192" t="s">
        <v>929</v>
      </c>
      <c r="H19192" s="135" t="s">
        <v>2644</v>
      </c>
      <c r="I19192" t="s">
        <v>1455</v>
      </c>
      <c r="J19192" s="20">
        <v>13</v>
      </c>
      <c r="K19192" s="20" t="s">
        <v>1465</v>
      </c>
      <c r="L19192" t="s">
        <v>1466</v>
      </c>
      <c r="M19192" s="20">
        <v>1.625</v>
      </c>
      <c r="N19192" s="20">
        <v>1.625</v>
      </c>
      <c r="AE19192">
        <f t="shared" si="299"/>
        <v>2016</v>
      </c>
    </row>
    <row r="19193" spans="1:31" x14ac:dyDescent="0.25">
      <c r="A19193" s="7">
        <v>19190</v>
      </c>
      <c r="B19193" s="8">
        <v>42620</v>
      </c>
      <c r="C19193" t="s">
        <v>3</v>
      </c>
      <c r="D19193" t="s">
        <v>877</v>
      </c>
      <c r="E19193" t="s">
        <v>9</v>
      </c>
      <c r="F19193" t="s">
        <v>1210</v>
      </c>
      <c r="G19193" t="s">
        <v>569</v>
      </c>
      <c r="H19193" s="136" t="s">
        <v>1677</v>
      </c>
      <c r="I19193" t="s">
        <v>1454</v>
      </c>
      <c r="J19193" s="20">
        <v>10</v>
      </c>
      <c r="K19193" s="20" t="s">
        <v>1465</v>
      </c>
      <c r="L19193" t="s">
        <v>1466</v>
      </c>
      <c r="M19193" s="20">
        <v>2.5</v>
      </c>
      <c r="N19193" s="20">
        <v>2.5</v>
      </c>
      <c r="AE19193">
        <f t="shared" si="299"/>
        <v>2016</v>
      </c>
    </row>
    <row r="19194" spans="1:31" x14ac:dyDescent="0.25">
      <c r="A19194" s="7">
        <v>19191</v>
      </c>
      <c r="B19194" s="8">
        <v>42620</v>
      </c>
      <c r="C19194" t="s">
        <v>3</v>
      </c>
      <c r="D19194" t="s">
        <v>1010</v>
      </c>
      <c r="E19194" t="s">
        <v>9</v>
      </c>
      <c r="F19194" t="s">
        <v>665</v>
      </c>
      <c r="G19194" t="s">
        <v>1016</v>
      </c>
      <c r="H19194" s="9" t="s">
        <v>2870</v>
      </c>
      <c r="I19194" t="s">
        <v>1454</v>
      </c>
      <c r="J19194" s="20">
        <v>34</v>
      </c>
      <c r="K19194" s="20" t="s">
        <v>1465</v>
      </c>
      <c r="L19194" t="s">
        <v>1466</v>
      </c>
      <c r="M19194" s="20">
        <v>8.5</v>
      </c>
      <c r="N19194" s="20">
        <v>8.5</v>
      </c>
      <c r="AE19194">
        <f t="shared" si="299"/>
        <v>2016</v>
      </c>
    </row>
    <row r="19195" spans="1:31" x14ac:dyDescent="0.25">
      <c r="A19195" s="7">
        <v>19192</v>
      </c>
      <c r="B19195" s="8">
        <v>42624</v>
      </c>
      <c r="C19195" t="s">
        <v>3</v>
      </c>
      <c r="D19195" t="s">
        <v>1261</v>
      </c>
      <c r="E19195" t="s">
        <v>9</v>
      </c>
      <c r="F19195" t="s">
        <v>1262</v>
      </c>
      <c r="G19195" t="s">
        <v>17</v>
      </c>
      <c r="H19195" s="135" t="s">
        <v>1537</v>
      </c>
      <c r="I19195" t="s">
        <v>1454</v>
      </c>
      <c r="J19195" s="20">
        <v>22</v>
      </c>
      <c r="K19195" s="20" t="s">
        <v>3</v>
      </c>
      <c r="L19195" t="s">
        <v>1464</v>
      </c>
      <c r="M19195" s="20">
        <v>7.16</v>
      </c>
      <c r="N19195" s="20">
        <v>4.84</v>
      </c>
      <c r="AE19195">
        <f t="shared" si="299"/>
        <v>2016</v>
      </c>
    </row>
    <row r="19196" spans="1:31" x14ac:dyDescent="0.25">
      <c r="A19196" s="7">
        <v>19193</v>
      </c>
      <c r="B19196" s="8">
        <v>42625</v>
      </c>
      <c r="C19196" t="s">
        <v>3</v>
      </c>
      <c r="D19196" t="s">
        <v>1261</v>
      </c>
      <c r="E19196" t="s">
        <v>9</v>
      </c>
      <c r="F19196" t="s">
        <v>91</v>
      </c>
      <c r="G19196" t="s">
        <v>17</v>
      </c>
      <c r="H19196" s="135" t="s">
        <v>1644</v>
      </c>
      <c r="I19196" t="s">
        <v>1454</v>
      </c>
      <c r="J19196" s="20">
        <v>10</v>
      </c>
      <c r="K19196" s="20" t="s">
        <v>3</v>
      </c>
      <c r="L19196" t="s">
        <v>1463</v>
      </c>
      <c r="M19196" s="20">
        <v>3.6</v>
      </c>
      <c r="N19196" s="20">
        <v>2.4</v>
      </c>
      <c r="AE19196">
        <f t="shared" si="299"/>
        <v>2016</v>
      </c>
    </row>
    <row r="19197" spans="1:31" x14ac:dyDescent="0.25">
      <c r="A19197" s="7">
        <v>19194</v>
      </c>
      <c r="B19197" s="8">
        <v>42630</v>
      </c>
      <c r="C19197" t="s">
        <v>3</v>
      </c>
      <c r="D19197" t="s">
        <v>1229</v>
      </c>
      <c r="E19197" t="s">
        <v>9</v>
      </c>
      <c r="F19197" t="s">
        <v>968</v>
      </c>
      <c r="G19197" t="s">
        <v>377</v>
      </c>
      <c r="H19197" s="135" t="s">
        <v>1619</v>
      </c>
      <c r="I19197" t="s">
        <v>1454</v>
      </c>
      <c r="J19197" s="20">
        <v>51</v>
      </c>
      <c r="K19197" s="20" t="s">
        <v>3</v>
      </c>
      <c r="L19197" t="s">
        <v>1464</v>
      </c>
      <c r="M19197" s="20">
        <v>15.28</v>
      </c>
      <c r="N19197" s="20">
        <v>11.22</v>
      </c>
      <c r="AE19197">
        <f t="shared" si="299"/>
        <v>2016</v>
      </c>
    </row>
    <row r="19198" spans="1:31" x14ac:dyDescent="0.25">
      <c r="A19198" s="7">
        <v>19195</v>
      </c>
      <c r="B19198" s="8">
        <v>42630</v>
      </c>
      <c r="C19198" t="s">
        <v>3</v>
      </c>
      <c r="D19198" t="s">
        <v>202</v>
      </c>
      <c r="E19198" t="s">
        <v>9</v>
      </c>
      <c r="F19198" t="s">
        <v>712</v>
      </c>
      <c r="G19198" t="s">
        <v>648</v>
      </c>
      <c r="H19198" s="135" t="s">
        <v>2056</v>
      </c>
      <c r="I19198" t="s">
        <v>1455</v>
      </c>
      <c r="J19198" s="20">
        <v>163</v>
      </c>
      <c r="K19198" s="20" t="s">
        <v>9</v>
      </c>
      <c r="L19198" t="s">
        <v>1464</v>
      </c>
      <c r="M19198" s="20">
        <v>17.93</v>
      </c>
      <c r="N19198" s="20">
        <v>23.32</v>
      </c>
      <c r="AE19198">
        <f t="shared" si="299"/>
        <v>2016</v>
      </c>
    </row>
    <row r="19199" spans="1:31" x14ac:dyDescent="0.25">
      <c r="A19199" s="7">
        <v>19196</v>
      </c>
      <c r="B19199" s="8">
        <v>42630</v>
      </c>
      <c r="C19199" t="s">
        <v>3</v>
      </c>
      <c r="D19199" t="s">
        <v>202</v>
      </c>
      <c r="E19199" t="s">
        <v>9</v>
      </c>
      <c r="F19199" t="s">
        <v>712</v>
      </c>
      <c r="G19199" t="s">
        <v>1170</v>
      </c>
      <c r="H19199" s="135" t="s">
        <v>3184</v>
      </c>
      <c r="I19199" t="s">
        <v>1455</v>
      </c>
      <c r="J19199" s="20">
        <v>88</v>
      </c>
      <c r="K19199" s="20" t="s">
        <v>9</v>
      </c>
      <c r="L19199" t="s">
        <v>1463</v>
      </c>
      <c r="M19199" s="20">
        <v>10.56</v>
      </c>
      <c r="N19199" s="20">
        <v>11.94</v>
      </c>
      <c r="AE19199">
        <f t="shared" si="299"/>
        <v>2016</v>
      </c>
    </row>
    <row r="19200" spans="1:31" x14ac:dyDescent="0.25">
      <c r="A19200" s="7">
        <v>19197</v>
      </c>
      <c r="B19200" s="8">
        <v>42630</v>
      </c>
      <c r="C19200" t="s">
        <v>3</v>
      </c>
      <c r="D19200" t="s">
        <v>202</v>
      </c>
      <c r="E19200" t="s">
        <v>9</v>
      </c>
      <c r="F19200" t="s">
        <v>712</v>
      </c>
      <c r="G19200" t="s">
        <v>870</v>
      </c>
      <c r="H19200" s="135" t="s">
        <v>2471</v>
      </c>
      <c r="I19200" t="s">
        <v>1455</v>
      </c>
      <c r="J19200" s="20">
        <v>39</v>
      </c>
      <c r="K19200" s="20" t="s">
        <v>3</v>
      </c>
      <c r="L19200" t="s">
        <v>1463</v>
      </c>
      <c r="M19200" s="20">
        <v>5.57</v>
      </c>
      <c r="N19200" s="20">
        <v>4.68</v>
      </c>
      <c r="AE19200">
        <f t="shared" si="299"/>
        <v>2016</v>
      </c>
    </row>
    <row r="19201" spans="1:31" x14ac:dyDescent="0.25">
      <c r="A19201" s="7">
        <v>19198</v>
      </c>
      <c r="B19201" s="8">
        <v>42634</v>
      </c>
      <c r="C19201" t="s">
        <v>3</v>
      </c>
      <c r="D19201" t="s">
        <v>1261</v>
      </c>
      <c r="E19201" t="s">
        <v>9</v>
      </c>
      <c r="F19201" t="s">
        <v>1262</v>
      </c>
      <c r="G19201" t="s">
        <v>24</v>
      </c>
      <c r="H19201" s="135" t="s">
        <v>1521</v>
      </c>
      <c r="I19201" t="s">
        <v>1454</v>
      </c>
      <c r="J19201" s="20">
        <v>20</v>
      </c>
      <c r="K19201" s="20" t="s">
        <v>1465</v>
      </c>
      <c r="L19201" t="s">
        <v>1466</v>
      </c>
      <c r="M19201" s="20">
        <v>5</v>
      </c>
      <c r="N19201" s="20">
        <v>5</v>
      </c>
      <c r="AE19201">
        <f t="shared" si="299"/>
        <v>2016</v>
      </c>
    </row>
    <row r="19202" spans="1:31" x14ac:dyDescent="0.25">
      <c r="A19202" s="7">
        <v>19199</v>
      </c>
      <c r="B19202" s="8">
        <v>42636</v>
      </c>
      <c r="C19202" t="s">
        <v>3</v>
      </c>
      <c r="D19202" t="s">
        <v>55</v>
      </c>
      <c r="E19202" t="s">
        <v>9</v>
      </c>
      <c r="F19202" t="s">
        <v>1263</v>
      </c>
      <c r="G19202" t="s">
        <v>929</v>
      </c>
      <c r="H19202" s="135" t="s">
        <v>2812</v>
      </c>
      <c r="I19202" t="s">
        <v>1458</v>
      </c>
      <c r="J19202" s="20">
        <v>12</v>
      </c>
      <c r="K19202" s="20" t="s">
        <v>1465</v>
      </c>
      <c r="L19202" t="s">
        <v>1466</v>
      </c>
      <c r="M19202" s="20">
        <v>10</v>
      </c>
      <c r="N19202" s="20">
        <v>30</v>
      </c>
      <c r="AE19202">
        <f t="shared" si="299"/>
        <v>2016</v>
      </c>
    </row>
    <row r="19203" spans="1:31" x14ac:dyDescent="0.25">
      <c r="A19203" s="7">
        <v>19200</v>
      </c>
      <c r="B19203" s="8">
        <v>42639</v>
      </c>
      <c r="C19203" t="s">
        <v>3</v>
      </c>
      <c r="D19203" t="s">
        <v>1261</v>
      </c>
      <c r="E19203" t="s">
        <v>9</v>
      </c>
      <c r="F19203" t="s">
        <v>91</v>
      </c>
      <c r="G19203" t="s">
        <v>17</v>
      </c>
      <c r="H19203" s="135" t="s">
        <v>1568</v>
      </c>
      <c r="I19203" t="s">
        <v>1454</v>
      </c>
      <c r="J19203" s="20">
        <v>5</v>
      </c>
      <c r="K19203" s="20" t="s">
        <v>1465</v>
      </c>
      <c r="L19203" t="s">
        <v>1466</v>
      </c>
      <c r="M19203" s="20">
        <v>1.25</v>
      </c>
      <c r="N19203" s="20">
        <v>1.25</v>
      </c>
      <c r="AE19203">
        <f t="shared" si="299"/>
        <v>2016</v>
      </c>
    </row>
    <row r="19204" spans="1:31" x14ac:dyDescent="0.25">
      <c r="A19204" s="7">
        <v>19201</v>
      </c>
      <c r="B19204" s="8">
        <v>42641</v>
      </c>
      <c r="C19204" t="s">
        <v>3</v>
      </c>
      <c r="D19204" t="s">
        <v>376</v>
      </c>
      <c r="E19204" t="s">
        <v>9</v>
      </c>
      <c r="F19204" t="s">
        <v>1212</v>
      </c>
      <c r="G19204" t="s">
        <v>14</v>
      </c>
      <c r="H19204" s="135" t="s">
        <v>1501</v>
      </c>
      <c r="I19204" t="s">
        <v>1454</v>
      </c>
      <c r="J19204" s="20">
        <v>81</v>
      </c>
      <c r="K19204" s="20" t="s">
        <v>9</v>
      </c>
      <c r="L19204" t="s">
        <v>1464</v>
      </c>
      <c r="M19204" s="20">
        <v>17.82</v>
      </c>
      <c r="N19204" s="20">
        <v>23.68</v>
      </c>
      <c r="AE19204">
        <f t="shared" ref="AE19204:AE19267" si="300">YEAR(B19204)</f>
        <v>2016</v>
      </c>
    </row>
    <row r="19205" spans="1:31" x14ac:dyDescent="0.25">
      <c r="A19205" s="7">
        <v>19202</v>
      </c>
      <c r="B19205" s="8">
        <v>42642</v>
      </c>
      <c r="C19205" t="s">
        <v>3</v>
      </c>
      <c r="D19205" t="s">
        <v>973</v>
      </c>
      <c r="E19205" t="s">
        <v>9</v>
      </c>
      <c r="F19205" t="s">
        <v>1262</v>
      </c>
      <c r="G19205" t="s">
        <v>648</v>
      </c>
      <c r="H19205" s="135" t="s">
        <v>2062</v>
      </c>
      <c r="I19205" t="s">
        <v>1454</v>
      </c>
      <c r="J19205" s="20">
        <v>13</v>
      </c>
      <c r="K19205" s="20" t="s">
        <v>9</v>
      </c>
      <c r="L19205" t="s">
        <v>1464</v>
      </c>
      <c r="M19205" s="20">
        <v>2.86</v>
      </c>
      <c r="N19205" s="20">
        <v>4.6400000000000006</v>
      </c>
      <c r="AE19205">
        <f t="shared" si="300"/>
        <v>2016</v>
      </c>
    </row>
    <row r="19206" spans="1:31" x14ac:dyDescent="0.25">
      <c r="A19206" s="7">
        <v>19203</v>
      </c>
      <c r="B19206" s="8">
        <v>42643</v>
      </c>
      <c r="C19206" t="s">
        <v>3</v>
      </c>
      <c r="D19206" t="s">
        <v>55</v>
      </c>
      <c r="E19206" t="s">
        <v>9</v>
      </c>
      <c r="F19206" t="s">
        <v>1251</v>
      </c>
      <c r="G19206" t="s">
        <v>648</v>
      </c>
      <c r="H19206" s="135" t="s">
        <v>1785</v>
      </c>
      <c r="I19206" t="s">
        <v>1455</v>
      </c>
      <c r="J19206" s="20">
        <v>47</v>
      </c>
      <c r="K19206" s="20" t="s">
        <v>9</v>
      </c>
      <c r="L19206" t="s">
        <v>1464</v>
      </c>
      <c r="M19206" s="20">
        <v>5.17</v>
      </c>
      <c r="N19206" s="20">
        <v>7.08</v>
      </c>
      <c r="AE19206">
        <f t="shared" si="300"/>
        <v>2016</v>
      </c>
    </row>
    <row r="19207" spans="1:31" x14ac:dyDescent="0.25">
      <c r="A19207" s="7">
        <v>19204</v>
      </c>
      <c r="B19207" s="8">
        <v>42644</v>
      </c>
      <c r="C19207" t="s">
        <v>3</v>
      </c>
      <c r="D19207" t="s">
        <v>968</v>
      </c>
      <c r="E19207" t="s">
        <v>9</v>
      </c>
      <c r="F19207" t="s">
        <v>805</v>
      </c>
      <c r="G19207" t="s">
        <v>648</v>
      </c>
      <c r="H19207" s="135" t="s">
        <v>2217</v>
      </c>
      <c r="I19207" t="s">
        <v>1454</v>
      </c>
      <c r="J19207" s="20">
        <v>69</v>
      </c>
      <c r="K19207" s="20" t="s">
        <v>1465</v>
      </c>
      <c r="L19207" t="s">
        <v>1466</v>
      </c>
      <c r="M19207" s="20">
        <v>17.25</v>
      </c>
      <c r="N19207" s="20">
        <v>17.25</v>
      </c>
      <c r="AE19207">
        <f t="shared" si="300"/>
        <v>2016</v>
      </c>
    </row>
    <row r="19208" spans="1:31" x14ac:dyDescent="0.25">
      <c r="A19208" s="7">
        <v>19205</v>
      </c>
      <c r="B19208" s="8">
        <v>42647</v>
      </c>
      <c r="C19208" t="s">
        <v>3</v>
      </c>
      <c r="D19208" t="s">
        <v>589</v>
      </c>
      <c r="E19208" t="s">
        <v>9</v>
      </c>
      <c r="F19208" t="s">
        <v>1093</v>
      </c>
      <c r="G19208" t="s">
        <v>895</v>
      </c>
      <c r="H19208" s="135" t="s">
        <v>2586</v>
      </c>
      <c r="I19208" t="s">
        <v>1454</v>
      </c>
      <c r="J19208" s="20">
        <v>11</v>
      </c>
      <c r="K19208" s="20" t="s">
        <v>9</v>
      </c>
      <c r="L19208" t="s">
        <v>1464</v>
      </c>
      <c r="M19208" s="20">
        <v>2.42</v>
      </c>
      <c r="N19208" s="20">
        <v>4.08</v>
      </c>
      <c r="AE19208">
        <f t="shared" si="300"/>
        <v>2016</v>
      </c>
    </row>
    <row r="19209" spans="1:31" x14ac:dyDescent="0.25">
      <c r="A19209" s="7">
        <v>19206</v>
      </c>
      <c r="B19209" s="8">
        <v>42650</v>
      </c>
      <c r="C19209" t="s">
        <v>3</v>
      </c>
      <c r="D19209" t="s">
        <v>276</v>
      </c>
      <c r="E19209" t="s">
        <v>9</v>
      </c>
      <c r="F19209" t="s">
        <v>45</v>
      </c>
      <c r="G19209" t="s">
        <v>1016</v>
      </c>
      <c r="H19209" s="9" t="s">
        <v>3076</v>
      </c>
      <c r="I19209" t="s">
        <v>1454</v>
      </c>
      <c r="J19209" s="20">
        <v>30</v>
      </c>
      <c r="K19209" s="20" t="s">
        <v>3</v>
      </c>
      <c r="L19209" t="s">
        <v>1464</v>
      </c>
      <c r="M19209" s="20">
        <v>9.4</v>
      </c>
      <c r="N19209" s="20">
        <v>6.6</v>
      </c>
      <c r="AE19209">
        <f t="shared" si="300"/>
        <v>2016</v>
      </c>
    </row>
    <row r="19210" spans="1:31" x14ac:dyDescent="0.25">
      <c r="A19210" s="7">
        <v>19207</v>
      </c>
      <c r="B19210" s="8">
        <v>42651</v>
      </c>
      <c r="C19210" t="s">
        <v>3</v>
      </c>
      <c r="D19210" t="s">
        <v>543</v>
      </c>
      <c r="E19210" t="s">
        <v>9</v>
      </c>
      <c r="F19210" t="s">
        <v>233</v>
      </c>
      <c r="G19210" t="s">
        <v>929</v>
      </c>
      <c r="H19210" s="135" t="s">
        <v>1496</v>
      </c>
      <c r="I19210" t="s">
        <v>1454</v>
      </c>
      <c r="J19210" s="20">
        <v>31</v>
      </c>
      <c r="K19210" s="20" t="s">
        <v>9</v>
      </c>
      <c r="L19210" t="s">
        <v>1464</v>
      </c>
      <c r="M19210" s="20">
        <v>6.82</v>
      </c>
      <c r="N19210" s="20">
        <v>9.68</v>
      </c>
      <c r="AE19210">
        <f t="shared" si="300"/>
        <v>2016</v>
      </c>
    </row>
    <row r="19211" spans="1:31" x14ac:dyDescent="0.25">
      <c r="A19211" s="7">
        <v>19208</v>
      </c>
      <c r="B19211" s="8">
        <v>42654</v>
      </c>
      <c r="C19211" t="s">
        <v>3</v>
      </c>
      <c r="D19211" t="s">
        <v>787</v>
      </c>
      <c r="E19211" t="s">
        <v>9</v>
      </c>
      <c r="F19211" t="s">
        <v>763</v>
      </c>
      <c r="G19211" t="s">
        <v>714</v>
      </c>
      <c r="H19211" s="135" t="s">
        <v>1994</v>
      </c>
      <c r="I19211" t="s">
        <v>1454</v>
      </c>
      <c r="J19211" s="20">
        <v>23</v>
      </c>
      <c r="K19211" s="20" t="s">
        <v>1465</v>
      </c>
      <c r="L19211" t="s">
        <v>1466</v>
      </c>
      <c r="M19211" s="20">
        <v>5.75</v>
      </c>
      <c r="N19211" s="20">
        <v>5.75</v>
      </c>
      <c r="AE19211">
        <f t="shared" si="300"/>
        <v>2016</v>
      </c>
    </row>
    <row r="19212" spans="1:31" x14ac:dyDescent="0.25">
      <c r="A19212" s="7">
        <v>19209</v>
      </c>
      <c r="B19212" s="8">
        <v>42654</v>
      </c>
      <c r="C19212" t="s">
        <v>3</v>
      </c>
      <c r="D19212" t="s">
        <v>1030</v>
      </c>
      <c r="E19212" t="s">
        <v>9</v>
      </c>
      <c r="F19212" t="s">
        <v>1262</v>
      </c>
      <c r="G19212" t="s">
        <v>14</v>
      </c>
      <c r="H19212" s="135" t="s">
        <v>1501</v>
      </c>
      <c r="I19212" t="s">
        <v>1454</v>
      </c>
      <c r="J19212" s="20">
        <v>100</v>
      </c>
      <c r="K19212" s="20" t="s">
        <v>1465</v>
      </c>
      <c r="L19212" t="s">
        <v>1466</v>
      </c>
      <c r="M19212" s="20">
        <v>25</v>
      </c>
      <c r="N19212" s="20">
        <v>25</v>
      </c>
      <c r="AE19212">
        <f t="shared" si="300"/>
        <v>2016</v>
      </c>
    </row>
    <row r="19213" spans="1:31" x14ac:dyDescent="0.25">
      <c r="A19213" s="7">
        <v>19210</v>
      </c>
      <c r="B19213" s="8">
        <v>42655</v>
      </c>
      <c r="C19213" t="s">
        <v>3</v>
      </c>
      <c r="D19213" t="s">
        <v>1096</v>
      </c>
      <c r="E19213" t="s">
        <v>9</v>
      </c>
      <c r="F19213" t="s">
        <v>727</v>
      </c>
      <c r="G19213" t="s">
        <v>895</v>
      </c>
      <c r="H19213" s="135" t="s">
        <v>2629</v>
      </c>
      <c r="I19213" t="s">
        <v>1456</v>
      </c>
      <c r="J19213" s="20">
        <v>28</v>
      </c>
      <c r="K19213" s="20" t="s">
        <v>3</v>
      </c>
      <c r="L19213" t="s">
        <v>1464</v>
      </c>
      <c r="M19213" s="20">
        <v>8.84</v>
      </c>
      <c r="N19213" s="20">
        <v>6.16</v>
      </c>
      <c r="O19213" t="s">
        <v>3</v>
      </c>
      <c r="P19213" s="13" t="s">
        <v>1143</v>
      </c>
      <c r="Q19213" t="s">
        <v>9</v>
      </c>
      <c r="R19213" t="s">
        <v>1093</v>
      </c>
      <c r="S19213" t="s">
        <v>1465</v>
      </c>
      <c r="U19213" t="s">
        <v>1465</v>
      </c>
      <c r="W19213" t="s">
        <v>1465</v>
      </c>
      <c r="Y19213" t="s">
        <v>1465</v>
      </c>
      <c r="AA19213" t="s">
        <v>1465</v>
      </c>
      <c r="AC19213" t="s">
        <v>1465</v>
      </c>
      <c r="AE19213">
        <f t="shared" si="300"/>
        <v>2016</v>
      </c>
    </row>
    <row r="19214" spans="1:31" x14ac:dyDescent="0.25">
      <c r="A19214" s="7">
        <v>19211</v>
      </c>
      <c r="B19214" s="8">
        <v>42656</v>
      </c>
      <c r="C19214" t="s">
        <v>3</v>
      </c>
      <c r="D19214" t="s">
        <v>952</v>
      </c>
      <c r="E19214" t="s">
        <v>9</v>
      </c>
      <c r="F19214" t="s">
        <v>1156</v>
      </c>
      <c r="G19214" t="s">
        <v>929</v>
      </c>
      <c r="H19214" s="135" t="s">
        <v>2727</v>
      </c>
      <c r="I19214" t="s">
        <v>1454</v>
      </c>
      <c r="J19214" s="20">
        <v>42</v>
      </c>
      <c r="K19214" s="20" t="s">
        <v>9</v>
      </c>
      <c r="L19214" t="s">
        <v>1463</v>
      </c>
      <c r="M19214" s="20">
        <v>10.08</v>
      </c>
      <c r="N19214" s="20">
        <v>11.92</v>
      </c>
      <c r="AE19214">
        <f t="shared" si="300"/>
        <v>2016</v>
      </c>
    </row>
    <row r="19215" spans="1:31" x14ac:dyDescent="0.25">
      <c r="A19215" s="7">
        <v>19212</v>
      </c>
      <c r="B19215" s="8">
        <v>42656</v>
      </c>
      <c r="C19215" t="s">
        <v>3</v>
      </c>
      <c r="D19215" t="s">
        <v>168</v>
      </c>
      <c r="E19215" t="s">
        <v>9</v>
      </c>
      <c r="F19215" t="s">
        <v>1262</v>
      </c>
      <c r="G19215" t="s">
        <v>65</v>
      </c>
      <c r="H19215" s="135" t="s">
        <v>1608</v>
      </c>
      <c r="I19215" t="s">
        <v>1454</v>
      </c>
      <c r="J19215" s="20">
        <v>1</v>
      </c>
      <c r="K19215" s="20" t="s">
        <v>1465</v>
      </c>
      <c r="L19215" t="s">
        <v>1466</v>
      </c>
      <c r="M19215" s="20">
        <v>0.25</v>
      </c>
      <c r="N19215" s="20">
        <v>0.25</v>
      </c>
      <c r="AE19215">
        <f t="shared" si="300"/>
        <v>2016</v>
      </c>
    </row>
    <row r="19216" spans="1:31" x14ac:dyDescent="0.25">
      <c r="A19216" s="7">
        <v>19213</v>
      </c>
      <c r="B19216" s="8">
        <v>42658</v>
      </c>
      <c r="C19216" t="s">
        <v>3</v>
      </c>
      <c r="D19216" t="s">
        <v>557</v>
      </c>
      <c r="E19216" t="s">
        <v>9</v>
      </c>
      <c r="F19216" t="s">
        <v>727</v>
      </c>
      <c r="G19216" t="s">
        <v>861</v>
      </c>
      <c r="H19216" s="135" t="s">
        <v>2435</v>
      </c>
      <c r="I19216" t="s">
        <v>1454</v>
      </c>
      <c r="J19216" s="20">
        <v>35</v>
      </c>
      <c r="K19216" s="20" t="s">
        <v>9</v>
      </c>
      <c r="L19216" t="s">
        <v>1464</v>
      </c>
      <c r="M19216" s="20">
        <v>7.7</v>
      </c>
      <c r="N19216" s="20">
        <v>10.8</v>
      </c>
      <c r="AE19216">
        <f t="shared" si="300"/>
        <v>2016</v>
      </c>
    </row>
    <row r="19217" spans="1:31" x14ac:dyDescent="0.25">
      <c r="A19217" s="7">
        <v>19214</v>
      </c>
      <c r="B19217" s="8">
        <v>42660</v>
      </c>
      <c r="C19217" t="s">
        <v>3</v>
      </c>
      <c r="D19217" t="s">
        <v>1093</v>
      </c>
      <c r="E19217" t="s">
        <v>9</v>
      </c>
      <c r="F19217" t="s">
        <v>766</v>
      </c>
      <c r="G19217" t="s">
        <v>648</v>
      </c>
      <c r="H19217" s="135" t="s">
        <v>2258</v>
      </c>
      <c r="I19217" t="s">
        <v>1456</v>
      </c>
      <c r="J19217" s="20">
        <v>1</v>
      </c>
      <c r="K19217" s="20" t="s">
        <v>1465</v>
      </c>
      <c r="L19217" t="s">
        <v>1466</v>
      </c>
      <c r="M19217" s="20">
        <v>0.25</v>
      </c>
      <c r="N19217" s="20">
        <v>0.25</v>
      </c>
      <c r="O19217" t="s">
        <v>3</v>
      </c>
      <c r="P19217" s="13" t="s">
        <v>727</v>
      </c>
      <c r="Q19217" t="s">
        <v>9</v>
      </c>
      <c r="R19217" t="s">
        <v>1243</v>
      </c>
      <c r="S19217" t="s">
        <v>1465</v>
      </c>
      <c r="U19217" t="s">
        <v>1465</v>
      </c>
      <c r="W19217" t="s">
        <v>1465</v>
      </c>
      <c r="Y19217" t="s">
        <v>1465</v>
      </c>
      <c r="AA19217" t="s">
        <v>1465</v>
      </c>
      <c r="AC19217" t="s">
        <v>1465</v>
      </c>
      <c r="AE19217">
        <f t="shared" si="300"/>
        <v>2016</v>
      </c>
    </row>
    <row r="19218" spans="1:31" x14ac:dyDescent="0.25">
      <c r="A19218" s="7">
        <v>19215</v>
      </c>
      <c r="B19218" s="8">
        <v>42662</v>
      </c>
      <c r="C19218" t="s">
        <v>3</v>
      </c>
      <c r="D19218" t="s">
        <v>557</v>
      </c>
      <c r="E19218" t="s">
        <v>9</v>
      </c>
      <c r="F19218" t="s">
        <v>727</v>
      </c>
      <c r="G19218" t="s">
        <v>1016</v>
      </c>
      <c r="H19218" s="9" t="s">
        <v>2861</v>
      </c>
      <c r="I19218" t="s">
        <v>1454</v>
      </c>
      <c r="J19218" s="20">
        <v>97</v>
      </c>
      <c r="K19218" s="20" t="s">
        <v>3</v>
      </c>
      <c r="L19218" t="s">
        <v>1464</v>
      </c>
      <c r="M19218" s="20">
        <v>28.16</v>
      </c>
      <c r="N19218" s="20">
        <v>21.34</v>
      </c>
      <c r="AE19218">
        <f t="shared" si="300"/>
        <v>2016</v>
      </c>
    </row>
    <row r="19219" spans="1:31" x14ac:dyDescent="0.25">
      <c r="A19219" s="7">
        <v>19216</v>
      </c>
      <c r="B19219" s="8">
        <v>42662</v>
      </c>
      <c r="C19219" t="s">
        <v>3</v>
      </c>
      <c r="D19219" t="s">
        <v>1010</v>
      </c>
      <c r="E19219" t="s">
        <v>9</v>
      </c>
      <c r="F19219" t="s">
        <v>665</v>
      </c>
      <c r="G19219" t="s">
        <v>1016</v>
      </c>
      <c r="H19219" s="9" t="s">
        <v>2916</v>
      </c>
      <c r="I19219" t="s">
        <v>1454</v>
      </c>
      <c r="J19219" s="20">
        <v>80</v>
      </c>
      <c r="K19219" s="20" t="s">
        <v>3</v>
      </c>
      <c r="L19219" t="s">
        <v>1464</v>
      </c>
      <c r="M19219" s="20">
        <v>23.4</v>
      </c>
      <c r="N19219" s="20">
        <v>17.600000000000001</v>
      </c>
      <c r="AE19219">
        <f t="shared" si="300"/>
        <v>2016</v>
      </c>
    </row>
    <row r="19220" spans="1:31" x14ac:dyDescent="0.25">
      <c r="A19220" s="7">
        <v>19217</v>
      </c>
      <c r="B19220" s="8">
        <v>42666</v>
      </c>
      <c r="C19220" t="s">
        <v>3</v>
      </c>
      <c r="D19220" t="s">
        <v>427</v>
      </c>
      <c r="E19220" t="s">
        <v>9</v>
      </c>
      <c r="F19220" t="s">
        <v>1264</v>
      </c>
      <c r="G19220" t="s">
        <v>648</v>
      </c>
      <c r="H19220" s="135" t="s">
        <v>2947</v>
      </c>
      <c r="I19220" t="s">
        <v>1458</v>
      </c>
      <c r="J19220" s="20">
        <v>2</v>
      </c>
      <c r="K19220" s="20" t="s">
        <v>1465</v>
      </c>
      <c r="L19220" t="s">
        <v>1466</v>
      </c>
      <c r="M19220" s="20">
        <v>10</v>
      </c>
      <c r="N19220" s="20">
        <v>30</v>
      </c>
      <c r="AE19220">
        <f t="shared" si="300"/>
        <v>2016</v>
      </c>
    </row>
    <row r="19221" spans="1:31" x14ac:dyDescent="0.25">
      <c r="A19221" s="7">
        <v>19218</v>
      </c>
      <c r="B19221" s="8">
        <v>42667</v>
      </c>
      <c r="C19221" t="s">
        <v>3</v>
      </c>
      <c r="D19221" t="s">
        <v>589</v>
      </c>
      <c r="E19221" t="s">
        <v>9</v>
      </c>
      <c r="F19221" t="s">
        <v>1093</v>
      </c>
      <c r="G19221" t="s">
        <v>861</v>
      </c>
      <c r="H19221" s="135" t="s">
        <v>2549</v>
      </c>
      <c r="I19221" t="s">
        <v>1454</v>
      </c>
      <c r="J19221" s="20">
        <v>35</v>
      </c>
      <c r="K19221" s="20" t="s">
        <v>9</v>
      </c>
      <c r="L19221" t="s">
        <v>1464</v>
      </c>
      <c r="M19221" s="20">
        <v>7.7</v>
      </c>
      <c r="N19221" s="20">
        <v>10.8</v>
      </c>
      <c r="AE19221">
        <f t="shared" si="300"/>
        <v>2016</v>
      </c>
    </row>
    <row r="19222" spans="1:31" x14ac:dyDescent="0.25">
      <c r="A19222" s="7">
        <v>19219</v>
      </c>
      <c r="B19222" s="8">
        <v>42670</v>
      </c>
      <c r="C19222" t="s">
        <v>3</v>
      </c>
      <c r="D19222" t="s">
        <v>1113</v>
      </c>
      <c r="E19222" t="s">
        <v>9</v>
      </c>
      <c r="F19222" t="s">
        <v>734</v>
      </c>
      <c r="G19222" t="s">
        <v>870</v>
      </c>
      <c r="H19222" s="135" t="s">
        <v>2466</v>
      </c>
      <c r="I19222" t="s">
        <v>1455</v>
      </c>
      <c r="J19222" s="20">
        <v>30</v>
      </c>
      <c r="K19222" s="20" t="s">
        <v>9</v>
      </c>
      <c r="L19222" t="s">
        <v>1464</v>
      </c>
      <c r="M19222" s="20">
        <v>3.3</v>
      </c>
      <c r="N19222" s="20">
        <v>4.7</v>
      </c>
      <c r="AE19222">
        <f t="shared" si="300"/>
        <v>2016</v>
      </c>
    </row>
    <row r="19223" spans="1:31" x14ac:dyDescent="0.25">
      <c r="A19223" s="7">
        <v>19220</v>
      </c>
      <c r="B19223" s="8">
        <v>42670</v>
      </c>
      <c r="C19223" t="s">
        <v>3</v>
      </c>
      <c r="D19223" t="s">
        <v>766</v>
      </c>
      <c r="E19223" t="s">
        <v>9</v>
      </c>
      <c r="F19223" t="s">
        <v>1189</v>
      </c>
      <c r="G19223" t="s">
        <v>870</v>
      </c>
      <c r="H19223" s="135" t="s">
        <v>2759</v>
      </c>
      <c r="I19223" t="s">
        <v>1456</v>
      </c>
      <c r="J19223" s="20">
        <v>20</v>
      </c>
      <c r="K19223" s="20" t="s">
        <v>9</v>
      </c>
      <c r="L19223" t="s">
        <v>1464</v>
      </c>
      <c r="M19223" s="20">
        <v>4.4000000000000004</v>
      </c>
      <c r="N19223" s="20">
        <v>6.6</v>
      </c>
      <c r="O19223" t="s">
        <v>9</v>
      </c>
      <c r="P19223" s="13" t="s">
        <v>585</v>
      </c>
      <c r="Q19223" t="s">
        <v>9</v>
      </c>
      <c r="R19223" t="s">
        <v>247</v>
      </c>
      <c r="S19223" t="s">
        <v>9</v>
      </c>
      <c r="T19223" t="s">
        <v>1156</v>
      </c>
      <c r="U19223" t="s">
        <v>9</v>
      </c>
      <c r="V19223" t="s">
        <v>1069</v>
      </c>
      <c r="W19223" t="s">
        <v>3</v>
      </c>
      <c r="X19223" t="s">
        <v>1258</v>
      </c>
      <c r="Y19223" t="s">
        <v>3</v>
      </c>
      <c r="Z19223" t="s">
        <v>1243</v>
      </c>
      <c r="AA19223" t="s">
        <v>3</v>
      </c>
      <c r="AB19223" t="s">
        <v>1010</v>
      </c>
      <c r="AC19223" t="s">
        <v>3</v>
      </c>
      <c r="AD19223" t="s">
        <v>202</v>
      </c>
      <c r="AE19223">
        <f t="shared" si="300"/>
        <v>2016</v>
      </c>
    </row>
    <row r="19224" spans="1:31" x14ac:dyDescent="0.25">
      <c r="A19224" s="7">
        <v>19221</v>
      </c>
      <c r="B19224" s="8">
        <v>42672</v>
      </c>
      <c r="C19224" t="s">
        <v>3</v>
      </c>
      <c r="D19224" t="s">
        <v>543</v>
      </c>
      <c r="E19224" t="s">
        <v>9</v>
      </c>
      <c r="F19224" t="s">
        <v>900</v>
      </c>
      <c r="G19224" t="s">
        <v>1170</v>
      </c>
      <c r="H19224" s="135" t="s">
        <v>3285</v>
      </c>
      <c r="I19224" t="s">
        <v>1454</v>
      </c>
      <c r="J19224" s="20">
        <v>23</v>
      </c>
      <c r="K19224" s="20" t="s">
        <v>3</v>
      </c>
      <c r="L19224" t="s">
        <v>1463</v>
      </c>
      <c r="M19224" s="20">
        <v>6.98</v>
      </c>
      <c r="N19224" s="20">
        <v>5.52</v>
      </c>
      <c r="AE19224">
        <f t="shared" si="300"/>
        <v>2016</v>
      </c>
    </row>
    <row r="19225" spans="1:31" x14ac:dyDescent="0.25">
      <c r="A19225" s="7">
        <v>19222</v>
      </c>
      <c r="B19225" s="8">
        <v>42674</v>
      </c>
      <c r="C19225" t="s">
        <v>3</v>
      </c>
      <c r="D19225" t="s">
        <v>1258</v>
      </c>
      <c r="E19225" t="s">
        <v>9</v>
      </c>
      <c r="F19225" t="s">
        <v>1251</v>
      </c>
      <c r="G19225" t="s">
        <v>929</v>
      </c>
      <c r="H19225" s="9" t="s">
        <v>2652</v>
      </c>
      <c r="I19225" t="s">
        <v>1454</v>
      </c>
      <c r="J19225" s="20">
        <v>81</v>
      </c>
      <c r="K19225" s="20" t="s">
        <v>3</v>
      </c>
      <c r="L19225" t="s">
        <v>1464</v>
      </c>
      <c r="M19225" s="20">
        <v>23.68</v>
      </c>
      <c r="N19225" s="20">
        <v>17.82</v>
      </c>
      <c r="AE19225">
        <f t="shared" si="300"/>
        <v>2016</v>
      </c>
    </row>
    <row r="19226" spans="1:31" x14ac:dyDescent="0.25">
      <c r="A19226" s="7">
        <v>19223</v>
      </c>
      <c r="B19226" s="8">
        <v>42674</v>
      </c>
      <c r="C19226" t="s">
        <v>3</v>
      </c>
      <c r="D19226" t="s">
        <v>1207</v>
      </c>
      <c r="E19226" t="s">
        <v>9</v>
      </c>
      <c r="F19226" t="s">
        <v>1193</v>
      </c>
      <c r="G19226" t="s">
        <v>929</v>
      </c>
      <c r="H19226" s="135" t="s">
        <v>1496</v>
      </c>
      <c r="I19226" t="s">
        <v>1454</v>
      </c>
      <c r="J19226" s="20">
        <v>38</v>
      </c>
      <c r="K19226" s="20" t="s">
        <v>1465</v>
      </c>
      <c r="L19226" t="s">
        <v>1466</v>
      </c>
      <c r="M19226" s="20">
        <v>9.5</v>
      </c>
      <c r="N19226" s="20">
        <v>9.5</v>
      </c>
      <c r="AE19226">
        <f t="shared" si="300"/>
        <v>2016</v>
      </c>
    </row>
    <row r="19227" spans="1:31" x14ac:dyDescent="0.25">
      <c r="A19227" s="7">
        <v>19224</v>
      </c>
      <c r="B19227" s="8">
        <v>42681</v>
      </c>
      <c r="C19227" t="s">
        <v>3</v>
      </c>
      <c r="D19227" t="s">
        <v>973</v>
      </c>
      <c r="E19227" t="s">
        <v>9</v>
      </c>
      <c r="F19227" t="s">
        <v>1123</v>
      </c>
      <c r="G19227" t="s">
        <v>929</v>
      </c>
      <c r="H19227" s="135" t="s">
        <v>2743</v>
      </c>
      <c r="I19227" t="s">
        <v>1455</v>
      </c>
      <c r="J19227" s="20">
        <v>17</v>
      </c>
      <c r="K19227" s="20" t="s">
        <v>9</v>
      </c>
      <c r="L19227" t="s">
        <v>1464</v>
      </c>
      <c r="M19227" s="20">
        <v>1.87</v>
      </c>
      <c r="N19227" s="20">
        <v>2.88</v>
      </c>
      <c r="AE19227">
        <f t="shared" si="300"/>
        <v>2016</v>
      </c>
    </row>
    <row r="19228" spans="1:31" x14ac:dyDescent="0.25">
      <c r="A19228" s="7">
        <v>19225</v>
      </c>
      <c r="B19228" s="8">
        <v>42682</v>
      </c>
      <c r="C19228" t="s">
        <v>3</v>
      </c>
      <c r="D19228" t="s">
        <v>868</v>
      </c>
      <c r="E19228" t="s">
        <v>9</v>
      </c>
      <c r="F19228" t="s">
        <v>733</v>
      </c>
      <c r="G19228" t="s">
        <v>861</v>
      </c>
      <c r="H19228" s="135" t="s">
        <v>2520</v>
      </c>
      <c r="I19228" t="s">
        <v>1454</v>
      </c>
      <c r="J19228" s="20">
        <v>77</v>
      </c>
      <c r="K19228" s="20" t="s">
        <v>3</v>
      </c>
      <c r="L19228" t="s">
        <v>1464</v>
      </c>
      <c r="M19228" s="20">
        <v>22.56</v>
      </c>
      <c r="N19228" s="20">
        <v>16.940000000000001</v>
      </c>
      <c r="AE19228">
        <f t="shared" si="300"/>
        <v>2016</v>
      </c>
    </row>
    <row r="19229" spans="1:31" x14ac:dyDescent="0.25">
      <c r="A19229" s="7">
        <v>19226</v>
      </c>
      <c r="B19229" s="8">
        <v>42682</v>
      </c>
      <c r="C19229" t="s">
        <v>3</v>
      </c>
      <c r="D19229" t="s">
        <v>1032</v>
      </c>
      <c r="E19229" t="s">
        <v>9</v>
      </c>
      <c r="F19229" t="s">
        <v>868</v>
      </c>
      <c r="G19229" t="s">
        <v>929</v>
      </c>
      <c r="H19229" s="135" t="s">
        <v>2902</v>
      </c>
      <c r="I19229" t="s">
        <v>1454</v>
      </c>
      <c r="J19229" s="20">
        <v>14</v>
      </c>
      <c r="K19229" s="20" t="s">
        <v>9</v>
      </c>
      <c r="L19229" t="s">
        <v>1464</v>
      </c>
      <c r="M19229" s="20">
        <v>3.08</v>
      </c>
      <c r="N19229" s="20">
        <v>4.92</v>
      </c>
      <c r="AE19229">
        <f t="shared" si="300"/>
        <v>2016</v>
      </c>
    </row>
    <row r="19230" spans="1:31" x14ac:dyDescent="0.25">
      <c r="A19230" s="7">
        <v>19227</v>
      </c>
      <c r="B19230" s="8">
        <v>42683</v>
      </c>
      <c r="C19230" t="s">
        <v>3</v>
      </c>
      <c r="D19230" t="s">
        <v>968</v>
      </c>
      <c r="E19230" t="s">
        <v>9</v>
      </c>
      <c r="F19230" t="s">
        <v>667</v>
      </c>
      <c r="G19230" t="s">
        <v>648</v>
      </c>
      <c r="H19230" s="135" t="s">
        <v>2116</v>
      </c>
      <c r="I19230" t="s">
        <v>1454</v>
      </c>
      <c r="J19230" s="20">
        <v>75</v>
      </c>
      <c r="K19230" s="20" t="s">
        <v>9</v>
      </c>
      <c r="L19230" t="s">
        <v>1464</v>
      </c>
      <c r="M19230" s="20">
        <v>16.5</v>
      </c>
      <c r="N19230" s="20">
        <v>22</v>
      </c>
      <c r="AE19230">
        <f t="shared" si="300"/>
        <v>2016</v>
      </c>
    </row>
    <row r="19231" spans="1:31" x14ac:dyDescent="0.25">
      <c r="A19231" s="7">
        <v>19228</v>
      </c>
      <c r="B19231" s="8">
        <v>42693</v>
      </c>
      <c r="C19231" t="s">
        <v>3</v>
      </c>
      <c r="D19231" t="s">
        <v>543</v>
      </c>
      <c r="E19231" t="s">
        <v>9</v>
      </c>
      <c r="F19231" t="s">
        <v>767</v>
      </c>
      <c r="G19231" t="s">
        <v>633</v>
      </c>
      <c r="H19231" s="135" t="s">
        <v>2346</v>
      </c>
      <c r="I19231" t="s">
        <v>1454</v>
      </c>
      <c r="J19231" s="20">
        <v>12</v>
      </c>
      <c r="K19231" s="20" t="s">
        <v>3</v>
      </c>
      <c r="L19231" t="s">
        <v>1464</v>
      </c>
      <c r="M19231" s="20">
        <v>4.3599999999999994</v>
      </c>
      <c r="N19231" s="20">
        <v>2.64</v>
      </c>
      <c r="AE19231">
        <f t="shared" si="300"/>
        <v>2016</v>
      </c>
    </row>
    <row r="19232" spans="1:31" x14ac:dyDescent="0.25">
      <c r="A19232" s="7">
        <v>19229</v>
      </c>
      <c r="B19232" s="8">
        <v>42693</v>
      </c>
      <c r="C19232" t="s">
        <v>3</v>
      </c>
      <c r="D19232" t="s">
        <v>543</v>
      </c>
      <c r="E19232" t="s">
        <v>9</v>
      </c>
      <c r="F19232" t="s">
        <v>45</v>
      </c>
      <c r="G19232" t="s">
        <v>1016</v>
      </c>
      <c r="H19232" s="9" t="s">
        <v>2901</v>
      </c>
      <c r="I19232" t="s">
        <v>1454</v>
      </c>
      <c r="J19232" s="20">
        <v>30</v>
      </c>
      <c r="K19232" s="20" t="s">
        <v>9</v>
      </c>
      <c r="L19232" t="s">
        <v>1464</v>
      </c>
      <c r="M19232" s="20">
        <v>6.6</v>
      </c>
      <c r="N19232" s="20">
        <v>9.4</v>
      </c>
      <c r="AE19232">
        <f t="shared" si="300"/>
        <v>2016</v>
      </c>
    </row>
    <row r="19233" spans="1:31" x14ac:dyDescent="0.25">
      <c r="A19233" s="7">
        <v>19230</v>
      </c>
      <c r="B19233" s="8">
        <v>42693</v>
      </c>
      <c r="C19233" t="s">
        <v>3</v>
      </c>
      <c r="D19233" t="s">
        <v>1265</v>
      </c>
      <c r="E19233" t="s">
        <v>9</v>
      </c>
      <c r="F19233" t="s">
        <v>678</v>
      </c>
      <c r="G19233" t="s">
        <v>870</v>
      </c>
      <c r="H19233" s="135" t="s">
        <v>3091</v>
      </c>
      <c r="I19233" t="s">
        <v>1458</v>
      </c>
      <c r="J19233" s="20">
        <v>11</v>
      </c>
      <c r="K19233" s="20" t="s">
        <v>1465</v>
      </c>
      <c r="L19233" t="s">
        <v>1466</v>
      </c>
      <c r="M19233" s="20">
        <v>30</v>
      </c>
      <c r="N19233" s="20">
        <v>10</v>
      </c>
      <c r="AE19233">
        <f t="shared" si="300"/>
        <v>2016</v>
      </c>
    </row>
    <row r="19234" spans="1:31" x14ac:dyDescent="0.25">
      <c r="A19234" s="7">
        <v>19231</v>
      </c>
      <c r="B19234" s="8">
        <v>42696</v>
      </c>
      <c r="C19234" t="s">
        <v>3</v>
      </c>
      <c r="D19234" t="s">
        <v>163</v>
      </c>
      <c r="E19234" t="s">
        <v>9</v>
      </c>
      <c r="F19234" t="s">
        <v>286</v>
      </c>
      <c r="G19234" t="s">
        <v>377</v>
      </c>
      <c r="H19234" s="9" t="s">
        <v>2784</v>
      </c>
      <c r="I19234" t="s">
        <v>1454</v>
      </c>
      <c r="J19234" s="20">
        <v>15</v>
      </c>
      <c r="K19234" s="20" t="s">
        <v>3</v>
      </c>
      <c r="L19234" t="s">
        <v>1463</v>
      </c>
      <c r="M19234" s="20">
        <v>4.9000000000000004</v>
      </c>
      <c r="N19234" s="20">
        <v>3.6</v>
      </c>
      <c r="AE19234">
        <f t="shared" si="300"/>
        <v>2016</v>
      </c>
    </row>
    <row r="19235" spans="1:31" x14ac:dyDescent="0.25">
      <c r="A19235" s="7">
        <v>19232</v>
      </c>
      <c r="B19235" s="8">
        <v>42696</v>
      </c>
      <c r="C19235" t="s">
        <v>3</v>
      </c>
      <c r="D19235" t="s">
        <v>163</v>
      </c>
      <c r="E19235" t="s">
        <v>9</v>
      </c>
      <c r="F19235" t="s">
        <v>286</v>
      </c>
      <c r="G19235" t="s">
        <v>377</v>
      </c>
      <c r="H19235" s="9" t="s">
        <v>2124</v>
      </c>
      <c r="I19235" t="s">
        <v>1454</v>
      </c>
      <c r="J19235" s="20">
        <v>36</v>
      </c>
      <c r="K19235" s="20" t="s">
        <v>3</v>
      </c>
      <c r="L19235" t="s">
        <v>1464</v>
      </c>
      <c r="M19235" s="20">
        <v>11.08</v>
      </c>
      <c r="N19235" s="20">
        <v>7.92</v>
      </c>
      <c r="AE19235">
        <f t="shared" si="300"/>
        <v>2016</v>
      </c>
    </row>
    <row r="19236" spans="1:31" x14ac:dyDescent="0.25">
      <c r="A19236" s="7">
        <v>19233</v>
      </c>
      <c r="B19236" s="8">
        <v>42698</v>
      </c>
      <c r="C19236" t="s">
        <v>3</v>
      </c>
      <c r="D19236" t="s">
        <v>543</v>
      </c>
      <c r="E19236" t="s">
        <v>9</v>
      </c>
      <c r="F19236" t="s">
        <v>91</v>
      </c>
      <c r="G19236" t="s">
        <v>1170</v>
      </c>
      <c r="H19236" s="135" t="s">
        <v>3238</v>
      </c>
      <c r="I19236" t="s">
        <v>1456</v>
      </c>
      <c r="J19236" s="20">
        <v>1</v>
      </c>
      <c r="K19236" s="20" t="s">
        <v>1465</v>
      </c>
      <c r="L19236" t="s">
        <v>1466</v>
      </c>
      <c r="M19236" s="20">
        <v>0.25</v>
      </c>
      <c r="N19236" s="20">
        <v>0.25</v>
      </c>
      <c r="O19236" t="s">
        <v>3</v>
      </c>
      <c r="P19236" s="13" t="s">
        <v>306</v>
      </c>
      <c r="Q19236" t="s">
        <v>3</v>
      </c>
      <c r="R19236" t="s">
        <v>868</v>
      </c>
      <c r="S19236" t="s">
        <v>9</v>
      </c>
      <c r="T19236" t="s">
        <v>817</v>
      </c>
      <c r="U19236" t="s">
        <v>9</v>
      </c>
      <c r="V19236" t="s">
        <v>735</v>
      </c>
      <c r="W19236" t="s">
        <v>9</v>
      </c>
      <c r="X19236" t="s">
        <v>45</v>
      </c>
      <c r="Y19236" t="s">
        <v>1465</v>
      </c>
      <c r="AA19236" t="s">
        <v>1465</v>
      </c>
      <c r="AC19236" t="s">
        <v>1465</v>
      </c>
      <c r="AE19236">
        <f t="shared" si="300"/>
        <v>2016</v>
      </c>
    </row>
    <row r="19237" spans="1:31" x14ac:dyDescent="0.25">
      <c r="A19237" s="7">
        <v>19234</v>
      </c>
      <c r="B19237" s="8">
        <v>42698</v>
      </c>
      <c r="C19237" t="s">
        <v>3</v>
      </c>
      <c r="D19237" t="s">
        <v>543</v>
      </c>
      <c r="E19237" t="s">
        <v>9</v>
      </c>
      <c r="F19237" t="s">
        <v>91</v>
      </c>
      <c r="G19237" t="s">
        <v>1170</v>
      </c>
      <c r="H19237" s="135" t="s">
        <v>3238</v>
      </c>
      <c r="I19237" t="s">
        <v>1456</v>
      </c>
      <c r="J19237" s="20">
        <v>75</v>
      </c>
      <c r="K19237" s="20" t="s">
        <v>1465</v>
      </c>
      <c r="L19237" t="s">
        <v>1466</v>
      </c>
      <c r="M19237" s="20">
        <v>18.75</v>
      </c>
      <c r="N19237" s="20">
        <v>18.75</v>
      </c>
      <c r="O19237" t="s">
        <v>3</v>
      </c>
      <c r="P19237" s="13" t="s">
        <v>1008</v>
      </c>
      <c r="Q19237" t="s">
        <v>3</v>
      </c>
      <c r="R19237" t="s">
        <v>952</v>
      </c>
      <c r="S19237" t="s">
        <v>3</v>
      </c>
      <c r="T19237" t="s">
        <v>918</v>
      </c>
      <c r="U19237" t="s">
        <v>9</v>
      </c>
      <c r="V19237" t="s">
        <v>817</v>
      </c>
      <c r="W19237" t="s">
        <v>9</v>
      </c>
      <c r="X19237" t="s">
        <v>735</v>
      </c>
      <c r="Y19237" t="s">
        <v>9</v>
      </c>
      <c r="Z19237" t="s">
        <v>45</v>
      </c>
      <c r="AA19237" t="s">
        <v>1465</v>
      </c>
      <c r="AC19237" t="s">
        <v>1465</v>
      </c>
      <c r="AE19237">
        <f t="shared" si="300"/>
        <v>2016</v>
      </c>
    </row>
    <row r="19238" spans="1:31" x14ac:dyDescent="0.25">
      <c r="A19238" s="7">
        <v>19235</v>
      </c>
      <c r="B19238" s="8">
        <v>42700</v>
      </c>
      <c r="C19238" t="s">
        <v>3</v>
      </c>
      <c r="D19238" t="s">
        <v>1085</v>
      </c>
      <c r="E19238" t="s">
        <v>9</v>
      </c>
      <c r="F19238" t="s">
        <v>900</v>
      </c>
      <c r="G19238" t="s">
        <v>861</v>
      </c>
      <c r="H19238" s="135" t="s">
        <v>2435</v>
      </c>
      <c r="I19238" t="s">
        <v>1454</v>
      </c>
      <c r="J19238" s="20">
        <v>41</v>
      </c>
      <c r="K19238" s="20" t="s">
        <v>3</v>
      </c>
      <c r="L19238" t="s">
        <v>1464</v>
      </c>
      <c r="M19238" s="20">
        <v>12.48</v>
      </c>
      <c r="N19238" s="20">
        <v>9.02</v>
      </c>
      <c r="AE19238">
        <f t="shared" si="300"/>
        <v>2016</v>
      </c>
    </row>
    <row r="19239" spans="1:31" x14ac:dyDescent="0.25">
      <c r="A19239" s="7">
        <v>19236</v>
      </c>
      <c r="B19239" s="8">
        <v>42700</v>
      </c>
      <c r="C19239" t="s">
        <v>3</v>
      </c>
      <c r="D19239" t="s">
        <v>1085</v>
      </c>
      <c r="E19239" t="s">
        <v>9</v>
      </c>
      <c r="F19239" t="s">
        <v>900</v>
      </c>
      <c r="G19239" t="s">
        <v>861</v>
      </c>
      <c r="H19239" s="135" t="s">
        <v>2437</v>
      </c>
      <c r="I19239" t="s">
        <v>1454</v>
      </c>
      <c r="J19239" s="20">
        <v>13</v>
      </c>
      <c r="K19239" s="20" t="s">
        <v>3</v>
      </c>
      <c r="L19239" t="s">
        <v>1464</v>
      </c>
      <c r="M19239" s="20">
        <v>4.6400000000000006</v>
      </c>
      <c r="N19239" s="20">
        <v>2.86</v>
      </c>
      <c r="AE19239">
        <f t="shared" si="300"/>
        <v>2016</v>
      </c>
    </row>
    <row r="19240" spans="1:31" x14ac:dyDescent="0.25">
      <c r="A19240" s="7">
        <v>19237</v>
      </c>
      <c r="B19240" s="8">
        <v>42701</v>
      </c>
      <c r="C19240" t="s">
        <v>3</v>
      </c>
      <c r="D19240" t="s">
        <v>543</v>
      </c>
      <c r="E19240" t="s">
        <v>9</v>
      </c>
      <c r="F19240" t="s">
        <v>521</v>
      </c>
      <c r="G19240" t="s">
        <v>633</v>
      </c>
      <c r="H19240" s="136" t="s">
        <v>3233</v>
      </c>
      <c r="I19240" t="s">
        <v>1454</v>
      </c>
      <c r="J19240" s="20">
        <v>46</v>
      </c>
      <c r="K19240" s="20" t="s">
        <v>1465</v>
      </c>
      <c r="L19240" t="s">
        <v>1466</v>
      </c>
      <c r="M19240" s="20">
        <v>11.5</v>
      </c>
      <c r="N19240" s="20">
        <v>11.5</v>
      </c>
      <c r="AE19240">
        <f t="shared" si="300"/>
        <v>2016</v>
      </c>
    </row>
    <row r="19241" spans="1:31" x14ac:dyDescent="0.25">
      <c r="A19241" s="7">
        <v>19238</v>
      </c>
      <c r="B19241" s="8">
        <v>42702</v>
      </c>
      <c r="C19241" t="s">
        <v>3</v>
      </c>
      <c r="D19241" t="s">
        <v>1113</v>
      </c>
      <c r="E19241" t="s">
        <v>9</v>
      </c>
      <c r="F19241" t="s">
        <v>734</v>
      </c>
      <c r="G19241" t="s">
        <v>870</v>
      </c>
      <c r="H19241" s="9" t="s">
        <v>3006</v>
      </c>
      <c r="I19241" t="s">
        <v>1455</v>
      </c>
      <c r="J19241" s="20">
        <v>18</v>
      </c>
      <c r="K19241" s="20" t="s">
        <v>9</v>
      </c>
      <c r="L19241" t="s">
        <v>1464</v>
      </c>
      <c r="M19241" s="20">
        <v>1.98</v>
      </c>
      <c r="N19241" s="20">
        <v>3.02</v>
      </c>
      <c r="AE19241">
        <f t="shared" si="300"/>
        <v>2016</v>
      </c>
    </row>
    <row r="19242" spans="1:31" x14ac:dyDescent="0.25">
      <c r="A19242" s="7">
        <v>19239</v>
      </c>
      <c r="B19242" s="8">
        <v>42703</v>
      </c>
      <c r="C19242" t="s">
        <v>3</v>
      </c>
      <c r="D19242" t="s">
        <v>1265</v>
      </c>
      <c r="E19242" t="s">
        <v>9</v>
      </c>
      <c r="F19242" t="s">
        <v>678</v>
      </c>
      <c r="G19242" t="s">
        <v>732</v>
      </c>
      <c r="H19242" s="136" t="s">
        <v>3044</v>
      </c>
      <c r="I19242" t="s">
        <v>1455</v>
      </c>
      <c r="J19242" s="20">
        <v>10</v>
      </c>
      <c r="K19242" s="20" t="s">
        <v>1465</v>
      </c>
      <c r="L19242" t="s">
        <v>1466</v>
      </c>
      <c r="M19242" s="20">
        <v>1.25</v>
      </c>
      <c r="N19242" s="20">
        <v>1.25</v>
      </c>
      <c r="AE19242">
        <f t="shared" si="300"/>
        <v>2016</v>
      </c>
    </row>
    <row r="19243" spans="1:31" x14ac:dyDescent="0.25">
      <c r="A19243" s="7">
        <v>19240</v>
      </c>
      <c r="B19243" s="8">
        <v>42703</v>
      </c>
      <c r="C19243" t="s">
        <v>3</v>
      </c>
      <c r="D19243" t="s">
        <v>973</v>
      </c>
      <c r="E19243" t="s">
        <v>9</v>
      </c>
      <c r="F19243" t="s">
        <v>1045</v>
      </c>
      <c r="G19243" t="s">
        <v>648</v>
      </c>
      <c r="H19243" s="135" t="s">
        <v>2853</v>
      </c>
      <c r="I19243" t="s">
        <v>1454</v>
      </c>
      <c r="J19243" s="20">
        <v>30</v>
      </c>
      <c r="K19243" s="20" t="s">
        <v>9</v>
      </c>
      <c r="L19243" t="s">
        <v>1464</v>
      </c>
      <c r="M19243" s="20">
        <v>6.6</v>
      </c>
      <c r="N19243" s="20">
        <v>9.4</v>
      </c>
      <c r="AE19243">
        <f t="shared" si="300"/>
        <v>2016</v>
      </c>
    </row>
    <row r="19244" spans="1:31" x14ac:dyDescent="0.25">
      <c r="A19244" s="7">
        <v>19241</v>
      </c>
      <c r="B19244" s="8">
        <v>42703</v>
      </c>
      <c r="C19244" t="s">
        <v>3</v>
      </c>
      <c r="D19244" t="s">
        <v>973</v>
      </c>
      <c r="E19244" t="s">
        <v>9</v>
      </c>
      <c r="F19244" t="s">
        <v>427</v>
      </c>
      <c r="G19244" t="s">
        <v>895</v>
      </c>
      <c r="H19244" s="135" t="s">
        <v>2954</v>
      </c>
      <c r="I19244" t="s">
        <v>1454</v>
      </c>
      <c r="J19244" s="20">
        <v>55</v>
      </c>
      <c r="K19244" s="20" t="s">
        <v>9</v>
      </c>
      <c r="L19244" t="s">
        <v>1464</v>
      </c>
      <c r="M19244" s="20">
        <v>12.1</v>
      </c>
      <c r="N19244" s="20">
        <v>16.399999999999999</v>
      </c>
      <c r="AE19244">
        <f t="shared" si="300"/>
        <v>2016</v>
      </c>
    </row>
    <row r="19245" spans="1:31" x14ac:dyDescent="0.25">
      <c r="A19245" s="7">
        <v>19242</v>
      </c>
      <c r="B19245" s="8">
        <v>42703</v>
      </c>
      <c r="C19245" t="s">
        <v>3</v>
      </c>
      <c r="D19245" t="s">
        <v>1265</v>
      </c>
      <c r="E19245" t="s">
        <v>9</v>
      </c>
      <c r="F19245" t="s">
        <v>678</v>
      </c>
      <c r="G19245" t="s">
        <v>929</v>
      </c>
      <c r="H19245" s="136" t="s">
        <v>2654</v>
      </c>
      <c r="I19245" t="s">
        <v>1455</v>
      </c>
      <c r="J19245" s="20">
        <v>10</v>
      </c>
      <c r="K19245" s="20" t="s">
        <v>1465</v>
      </c>
      <c r="L19245" t="s">
        <v>1466</v>
      </c>
      <c r="M19245" s="20">
        <v>1.25</v>
      </c>
      <c r="N19245" s="20">
        <v>1.25</v>
      </c>
      <c r="AE19245">
        <f t="shared" si="300"/>
        <v>2016</v>
      </c>
    </row>
    <row r="19246" spans="1:31" x14ac:dyDescent="0.25">
      <c r="A19246" s="7">
        <v>19243</v>
      </c>
      <c r="B19246" s="8">
        <v>42703</v>
      </c>
      <c r="C19246" t="s">
        <v>3</v>
      </c>
      <c r="D19246" t="s">
        <v>973</v>
      </c>
      <c r="E19246" t="s">
        <v>9</v>
      </c>
      <c r="F19246" t="s">
        <v>828</v>
      </c>
      <c r="G19246" t="s">
        <v>870</v>
      </c>
      <c r="H19246" s="136" t="s">
        <v>2506</v>
      </c>
      <c r="I19246" t="s">
        <v>1454</v>
      </c>
      <c r="J19246" s="20">
        <v>46</v>
      </c>
      <c r="K19246" s="20" t="s">
        <v>3</v>
      </c>
      <c r="L19246" t="s">
        <v>1463</v>
      </c>
      <c r="M19246" s="20">
        <v>12.96</v>
      </c>
      <c r="N19246" s="20">
        <v>11.04</v>
      </c>
      <c r="AE19246">
        <f t="shared" si="300"/>
        <v>2016</v>
      </c>
    </row>
    <row r="19247" spans="1:31" x14ac:dyDescent="0.25">
      <c r="A19247" s="7">
        <v>19244</v>
      </c>
      <c r="B19247" s="8">
        <v>42709</v>
      </c>
      <c r="C19247" t="s">
        <v>3</v>
      </c>
      <c r="D19247" t="s">
        <v>766</v>
      </c>
      <c r="E19247" t="s">
        <v>9</v>
      </c>
      <c r="F19247" t="s">
        <v>698</v>
      </c>
      <c r="G19247" t="s">
        <v>714</v>
      </c>
      <c r="H19247" s="135" t="s">
        <v>1496</v>
      </c>
      <c r="I19247" t="s">
        <v>1454</v>
      </c>
      <c r="J19247" s="20">
        <v>23</v>
      </c>
      <c r="K19247" s="20" t="s">
        <v>3</v>
      </c>
      <c r="L19247" t="s">
        <v>1464</v>
      </c>
      <c r="M19247" s="20">
        <v>7.4399999999999995</v>
      </c>
      <c r="N19247" s="20">
        <v>5.0600000000000005</v>
      </c>
      <c r="AE19247">
        <f t="shared" si="300"/>
        <v>2016</v>
      </c>
    </row>
    <row r="19248" spans="1:31" x14ac:dyDescent="0.25">
      <c r="A19248" s="7">
        <v>19245</v>
      </c>
      <c r="B19248" s="8">
        <v>42709</v>
      </c>
      <c r="C19248" t="s">
        <v>3</v>
      </c>
      <c r="D19248" t="s">
        <v>163</v>
      </c>
      <c r="E19248" t="s">
        <v>9</v>
      </c>
      <c r="F19248" t="s">
        <v>286</v>
      </c>
      <c r="G19248" t="s">
        <v>377</v>
      </c>
      <c r="H19248" s="9" t="s">
        <v>2375</v>
      </c>
      <c r="I19248" t="s">
        <v>1454</v>
      </c>
      <c r="J19248" s="20">
        <v>50</v>
      </c>
      <c r="K19248" s="20" t="s">
        <v>3</v>
      </c>
      <c r="L19248" t="s">
        <v>1463</v>
      </c>
      <c r="M19248" s="20">
        <v>14</v>
      </c>
      <c r="N19248" s="20">
        <v>12</v>
      </c>
      <c r="AE19248">
        <f t="shared" si="300"/>
        <v>2016</v>
      </c>
    </row>
    <row r="19249" spans="1:31" x14ac:dyDescent="0.25">
      <c r="A19249" s="7">
        <v>19246</v>
      </c>
      <c r="B19249" s="8">
        <v>42712</v>
      </c>
      <c r="C19249" t="s">
        <v>3</v>
      </c>
      <c r="D19249" t="s">
        <v>1213</v>
      </c>
      <c r="E19249" t="s">
        <v>9</v>
      </c>
      <c r="F19249" t="s">
        <v>1166</v>
      </c>
      <c r="G19249" t="s">
        <v>14</v>
      </c>
      <c r="H19249" s="135" t="s">
        <v>1507</v>
      </c>
      <c r="I19249" t="s">
        <v>1454</v>
      </c>
      <c r="J19249" s="20">
        <v>82</v>
      </c>
      <c r="K19249" s="20" t="s">
        <v>9</v>
      </c>
      <c r="L19249" t="s">
        <v>1464</v>
      </c>
      <c r="M19249" s="20">
        <v>18.04</v>
      </c>
      <c r="N19249" s="20">
        <v>23.96</v>
      </c>
      <c r="AE19249">
        <f t="shared" si="300"/>
        <v>2016</v>
      </c>
    </row>
    <row r="19250" spans="1:31" x14ac:dyDescent="0.25">
      <c r="A19250" s="7">
        <v>19247</v>
      </c>
      <c r="B19250" s="8">
        <v>42714</v>
      </c>
      <c r="C19250" t="s">
        <v>3</v>
      </c>
      <c r="D19250" t="s">
        <v>1258</v>
      </c>
      <c r="E19250" t="s">
        <v>9</v>
      </c>
      <c r="F19250" t="s">
        <v>1167</v>
      </c>
      <c r="G19250" t="s">
        <v>648</v>
      </c>
      <c r="H19250" s="135" t="s">
        <v>2947</v>
      </c>
      <c r="I19250" t="s">
        <v>1454</v>
      </c>
      <c r="J19250" s="20">
        <v>18</v>
      </c>
      <c r="K19250" s="20" t="s">
        <v>3</v>
      </c>
      <c r="L19250" t="s">
        <v>1464</v>
      </c>
      <c r="M19250" s="20">
        <v>6.04</v>
      </c>
      <c r="N19250" s="20">
        <v>3.96</v>
      </c>
      <c r="AE19250">
        <f t="shared" si="300"/>
        <v>2016</v>
      </c>
    </row>
    <row r="19251" spans="1:31" x14ac:dyDescent="0.25">
      <c r="A19251" s="7">
        <v>19248</v>
      </c>
      <c r="B19251" s="8">
        <v>42715</v>
      </c>
      <c r="C19251" t="s">
        <v>3</v>
      </c>
      <c r="D19251" t="s">
        <v>543</v>
      </c>
      <c r="E19251" t="s">
        <v>9</v>
      </c>
      <c r="F19251" t="s">
        <v>45</v>
      </c>
      <c r="G19251" t="s">
        <v>929</v>
      </c>
      <c r="H19251" s="135" t="s">
        <v>2854</v>
      </c>
      <c r="I19251" t="s">
        <v>1454</v>
      </c>
      <c r="J19251" s="20">
        <v>40</v>
      </c>
      <c r="K19251" s="20" t="s">
        <v>9</v>
      </c>
      <c r="L19251" t="s">
        <v>1464</v>
      </c>
      <c r="M19251" s="20">
        <v>8.8000000000000007</v>
      </c>
      <c r="N19251" s="20">
        <v>12.2</v>
      </c>
      <c r="AE19251">
        <f t="shared" si="300"/>
        <v>2016</v>
      </c>
    </row>
    <row r="19252" spans="1:31" x14ac:dyDescent="0.25">
      <c r="A19252" s="7">
        <v>19249</v>
      </c>
      <c r="B19252" s="8">
        <v>42717</v>
      </c>
      <c r="C19252" t="s">
        <v>3</v>
      </c>
      <c r="D19252" t="s">
        <v>1247</v>
      </c>
      <c r="E19252" t="s">
        <v>9</v>
      </c>
      <c r="F19252" t="s">
        <v>1237</v>
      </c>
      <c r="G19252" t="s">
        <v>648</v>
      </c>
      <c r="H19252" s="135" t="s">
        <v>1785</v>
      </c>
      <c r="I19252" t="s">
        <v>1454</v>
      </c>
      <c r="J19252" s="20">
        <v>43</v>
      </c>
      <c r="K19252" s="20" t="s">
        <v>9</v>
      </c>
      <c r="L19252" t="s">
        <v>1464</v>
      </c>
      <c r="M19252" s="20">
        <v>9.4600000000000009</v>
      </c>
      <c r="N19252" s="20">
        <v>13.04</v>
      </c>
      <c r="AE19252">
        <f t="shared" si="300"/>
        <v>2016</v>
      </c>
    </row>
    <row r="19253" spans="1:31" x14ac:dyDescent="0.25">
      <c r="A19253" s="7">
        <v>19250</v>
      </c>
      <c r="B19253" s="8">
        <v>42717</v>
      </c>
      <c r="C19253" t="s">
        <v>3</v>
      </c>
      <c r="D19253" t="s">
        <v>877</v>
      </c>
      <c r="E19253" t="s">
        <v>9</v>
      </c>
      <c r="F19253" t="s">
        <v>1166</v>
      </c>
      <c r="G19253" t="s">
        <v>17</v>
      </c>
      <c r="H19253" s="135" t="s">
        <v>1500</v>
      </c>
      <c r="I19253" t="s">
        <v>1454</v>
      </c>
      <c r="J19253" s="20">
        <v>16</v>
      </c>
      <c r="K19253" s="20" t="s">
        <v>3</v>
      </c>
      <c r="L19253" t="s">
        <v>1464</v>
      </c>
      <c r="M19253" s="20">
        <v>5.48</v>
      </c>
      <c r="N19253" s="20">
        <v>3.52</v>
      </c>
      <c r="AE19253">
        <f t="shared" si="300"/>
        <v>2016</v>
      </c>
    </row>
    <row r="19254" spans="1:31" x14ac:dyDescent="0.25">
      <c r="A19254" s="7">
        <v>19251</v>
      </c>
      <c r="B19254" s="8">
        <v>42720</v>
      </c>
      <c r="C19254" t="s">
        <v>3</v>
      </c>
      <c r="D19254" t="s">
        <v>168</v>
      </c>
      <c r="E19254" t="s">
        <v>9</v>
      </c>
      <c r="F19254" t="s">
        <v>1252</v>
      </c>
      <c r="G19254" t="s">
        <v>65</v>
      </c>
      <c r="H19254" s="135" t="s">
        <v>1608</v>
      </c>
      <c r="I19254" t="s">
        <v>1454</v>
      </c>
      <c r="J19254" s="20">
        <v>18</v>
      </c>
      <c r="K19254" s="20" t="s">
        <v>9</v>
      </c>
      <c r="L19254" t="s">
        <v>1464</v>
      </c>
      <c r="M19254" s="20">
        <v>3.96</v>
      </c>
      <c r="N19254" s="20">
        <v>6.04</v>
      </c>
      <c r="AE19254">
        <f t="shared" si="300"/>
        <v>2016</v>
      </c>
    </row>
    <row r="19255" spans="1:31" x14ac:dyDescent="0.25">
      <c r="A19255" s="7">
        <v>19252</v>
      </c>
      <c r="B19255" s="8">
        <v>42723</v>
      </c>
      <c r="C19255" t="s">
        <v>3</v>
      </c>
      <c r="D19255" t="s">
        <v>1010</v>
      </c>
      <c r="E19255" t="s">
        <v>9</v>
      </c>
      <c r="F19255" t="s">
        <v>665</v>
      </c>
      <c r="G19255" t="s">
        <v>895</v>
      </c>
      <c r="H19255" s="135" t="s">
        <v>2540</v>
      </c>
      <c r="I19255" t="s">
        <v>1454</v>
      </c>
      <c r="J19255" s="20">
        <v>35</v>
      </c>
      <c r="K19255" s="20" t="s">
        <v>9</v>
      </c>
      <c r="L19255" t="s">
        <v>1463</v>
      </c>
      <c r="M19255" s="20">
        <v>8.4</v>
      </c>
      <c r="N19255" s="20">
        <v>10.1</v>
      </c>
      <c r="AE19255">
        <f t="shared" si="300"/>
        <v>2016</v>
      </c>
    </row>
    <row r="19256" spans="1:31" x14ac:dyDescent="0.25">
      <c r="A19256" s="7">
        <v>19253</v>
      </c>
      <c r="B19256" s="8">
        <v>42725</v>
      </c>
      <c r="C19256" t="s">
        <v>3</v>
      </c>
      <c r="D19256" t="s">
        <v>543</v>
      </c>
      <c r="E19256" t="s">
        <v>9</v>
      </c>
      <c r="F19256" t="s">
        <v>767</v>
      </c>
      <c r="G19256" t="s">
        <v>633</v>
      </c>
      <c r="H19256" s="135" t="s">
        <v>3320</v>
      </c>
      <c r="I19256" t="s">
        <v>1454</v>
      </c>
      <c r="J19256" s="20">
        <v>10</v>
      </c>
      <c r="K19256" s="20" t="s">
        <v>1465</v>
      </c>
      <c r="L19256" t="s">
        <v>1466</v>
      </c>
      <c r="M19256" s="20">
        <v>2.5</v>
      </c>
      <c r="N19256" s="20">
        <v>2.5</v>
      </c>
      <c r="AE19256">
        <f t="shared" si="300"/>
        <v>2016</v>
      </c>
    </row>
    <row r="19257" spans="1:31" x14ac:dyDescent="0.25">
      <c r="A19257" s="7">
        <v>19254</v>
      </c>
      <c r="B19257" s="8">
        <v>42727</v>
      </c>
      <c r="C19257" t="s">
        <v>3</v>
      </c>
      <c r="D19257" t="s">
        <v>589</v>
      </c>
      <c r="E19257" t="s">
        <v>9</v>
      </c>
      <c r="F19257" t="s">
        <v>55</v>
      </c>
      <c r="G19257" t="s">
        <v>861</v>
      </c>
      <c r="H19257" s="135" t="s">
        <v>2549</v>
      </c>
      <c r="I19257" t="s">
        <v>1454</v>
      </c>
      <c r="J19257" s="20">
        <v>66</v>
      </c>
      <c r="K19257" s="20" t="s">
        <v>1465</v>
      </c>
      <c r="L19257" t="s">
        <v>1466</v>
      </c>
      <c r="M19257" s="20">
        <v>16.5</v>
      </c>
      <c r="N19257" s="20">
        <v>16.5</v>
      </c>
      <c r="AE19257">
        <f t="shared" si="300"/>
        <v>2016</v>
      </c>
    </row>
    <row r="19258" spans="1:31" x14ac:dyDescent="0.25">
      <c r="A19258" s="7">
        <v>19255</v>
      </c>
      <c r="B19258" s="8">
        <v>42727</v>
      </c>
      <c r="C19258" t="s">
        <v>3</v>
      </c>
      <c r="D19258" t="s">
        <v>787</v>
      </c>
      <c r="E19258" t="s">
        <v>9</v>
      </c>
      <c r="F19258" t="s">
        <v>1215</v>
      </c>
      <c r="G19258" t="s">
        <v>714</v>
      </c>
      <c r="H19258" s="136" t="s">
        <v>2147</v>
      </c>
      <c r="I19258" t="s">
        <v>1455</v>
      </c>
      <c r="J19258" s="20">
        <v>20</v>
      </c>
      <c r="K19258" s="20" t="s">
        <v>3</v>
      </c>
      <c r="L19258" t="s">
        <v>1463</v>
      </c>
      <c r="M19258" s="20">
        <v>3.1</v>
      </c>
      <c r="N19258" s="20">
        <v>2.4</v>
      </c>
      <c r="AE19258">
        <f t="shared" si="300"/>
        <v>2016</v>
      </c>
    </row>
    <row r="19259" spans="1:31" x14ac:dyDescent="0.25">
      <c r="A19259" s="7">
        <v>19256</v>
      </c>
      <c r="B19259" s="8">
        <v>42727</v>
      </c>
      <c r="C19259" t="s">
        <v>3</v>
      </c>
      <c r="D19259" t="s">
        <v>1258</v>
      </c>
      <c r="E19259" t="s">
        <v>9</v>
      </c>
      <c r="F19259" t="s">
        <v>1199</v>
      </c>
      <c r="G19259" t="s">
        <v>929</v>
      </c>
      <c r="H19259" s="9" t="s">
        <v>2652</v>
      </c>
      <c r="I19259" t="s">
        <v>1454</v>
      </c>
      <c r="J19259" s="20">
        <v>81</v>
      </c>
      <c r="K19259" s="20" t="s">
        <v>1465</v>
      </c>
      <c r="L19259" t="s">
        <v>1466</v>
      </c>
      <c r="M19259" s="20">
        <v>20.25</v>
      </c>
      <c r="N19259" s="20">
        <v>20.25</v>
      </c>
      <c r="AE19259">
        <f t="shared" si="300"/>
        <v>2016</v>
      </c>
    </row>
    <row r="19260" spans="1:31" x14ac:dyDescent="0.25">
      <c r="A19260" s="7">
        <v>19257</v>
      </c>
      <c r="B19260" s="8">
        <v>42731</v>
      </c>
      <c r="C19260" t="s">
        <v>3</v>
      </c>
      <c r="D19260" t="s">
        <v>973</v>
      </c>
      <c r="E19260" t="s">
        <v>9</v>
      </c>
      <c r="F19260" t="s">
        <v>1199</v>
      </c>
      <c r="G19260" t="s">
        <v>929</v>
      </c>
      <c r="H19260" s="135" t="s">
        <v>2650</v>
      </c>
      <c r="I19260" t="s">
        <v>1454</v>
      </c>
      <c r="J19260" s="20">
        <v>20</v>
      </c>
      <c r="K19260" s="20" t="s">
        <v>9</v>
      </c>
      <c r="L19260" t="s">
        <v>1463</v>
      </c>
      <c r="M19260" s="20">
        <v>4.8</v>
      </c>
      <c r="N19260" s="20">
        <v>6.2</v>
      </c>
      <c r="AE19260">
        <f t="shared" si="300"/>
        <v>2016</v>
      </c>
    </row>
    <row r="19261" spans="1:31" x14ac:dyDescent="0.25">
      <c r="A19261" s="7">
        <v>19258</v>
      </c>
      <c r="B19261" s="8">
        <v>42732</v>
      </c>
      <c r="C19261" t="s">
        <v>3</v>
      </c>
      <c r="D19261" t="s">
        <v>973</v>
      </c>
      <c r="E19261" t="s">
        <v>9</v>
      </c>
      <c r="F19261" t="s">
        <v>1199</v>
      </c>
      <c r="G19261" t="s">
        <v>929</v>
      </c>
      <c r="H19261" s="135" t="s">
        <v>2700</v>
      </c>
      <c r="I19261" t="s">
        <v>1454</v>
      </c>
      <c r="J19261" s="20">
        <v>14</v>
      </c>
      <c r="K19261" s="20" t="s">
        <v>1465</v>
      </c>
      <c r="L19261" t="s">
        <v>1466</v>
      </c>
      <c r="M19261" s="20">
        <v>3.5</v>
      </c>
      <c r="N19261" s="20">
        <v>3.5</v>
      </c>
      <c r="AE19261">
        <f t="shared" si="300"/>
        <v>2016</v>
      </c>
    </row>
    <row r="19262" spans="1:31" x14ac:dyDescent="0.25">
      <c r="A19262" s="7">
        <v>19259</v>
      </c>
      <c r="B19262" s="8">
        <v>42733</v>
      </c>
      <c r="C19262" t="s">
        <v>3</v>
      </c>
      <c r="D19262" t="s">
        <v>1207</v>
      </c>
      <c r="E19262" t="s">
        <v>9</v>
      </c>
      <c r="F19262" t="s">
        <v>1193</v>
      </c>
      <c r="G19262" t="s">
        <v>929</v>
      </c>
      <c r="H19262" s="135" t="s">
        <v>1496</v>
      </c>
      <c r="I19262" t="s">
        <v>1454</v>
      </c>
      <c r="J19262" s="20">
        <v>46</v>
      </c>
      <c r="K19262" s="20" t="s">
        <v>3</v>
      </c>
      <c r="L19262" t="s">
        <v>1464</v>
      </c>
      <c r="M19262" s="20">
        <v>13.879999999999999</v>
      </c>
      <c r="N19262" s="20">
        <v>10.120000000000001</v>
      </c>
      <c r="AE19262">
        <f t="shared" si="300"/>
        <v>2016</v>
      </c>
    </row>
    <row r="19263" spans="1:31" x14ac:dyDescent="0.25">
      <c r="A19263" s="7">
        <v>19260</v>
      </c>
      <c r="B19263" s="8">
        <v>42736</v>
      </c>
      <c r="C19263" t="s">
        <v>3</v>
      </c>
      <c r="D19263" t="s">
        <v>543</v>
      </c>
      <c r="E19263" t="s">
        <v>9</v>
      </c>
      <c r="F19263" t="s">
        <v>348</v>
      </c>
      <c r="G19263" t="s">
        <v>648</v>
      </c>
      <c r="H19263" s="135" t="s">
        <v>1810</v>
      </c>
      <c r="I19263" t="s">
        <v>1456</v>
      </c>
      <c r="J19263" s="20">
        <v>91</v>
      </c>
      <c r="K19263" s="20" t="s">
        <v>9</v>
      </c>
      <c r="L19263" t="s">
        <v>1464</v>
      </c>
      <c r="M19263" s="20">
        <v>20.02</v>
      </c>
      <c r="N19263" s="20">
        <v>26.48</v>
      </c>
      <c r="O19263" t="s">
        <v>9</v>
      </c>
      <c r="P19263" s="13" t="s">
        <v>427</v>
      </c>
      <c r="Q19263" t="s">
        <v>9</v>
      </c>
      <c r="R19263" t="s">
        <v>521</v>
      </c>
      <c r="S19263" t="s">
        <v>9</v>
      </c>
      <c r="T19263" t="s">
        <v>687</v>
      </c>
      <c r="U19263" t="s">
        <v>3</v>
      </c>
      <c r="V19263" t="s">
        <v>494</v>
      </c>
      <c r="W19263" t="s">
        <v>3</v>
      </c>
      <c r="X19263" t="s">
        <v>1237</v>
      </c>
      <c r="Y19263" t="s">
        <v>1465</v>
      </c>
      <c r="AA19263" t="s">
        <v>1465</v>
      </c>
      <c r="AC19263" t="s">
        <v>1465</v>
      </c>
      <c r="AE19263">
        <f t="shared" si="300"/>
        <v>2017</v>
      </c>
    </row>
    <row r="19264" spans="1:31" x14ac:dyDescent="0.25">
      <c r="A19264" s="7">
        <v>19261</v>
      </c>
      <c r="B19264" s="8">
        <v>42736</v>
      </c>
      <c r="C19264" t="s">
        <v>3</v>
      </c>
      <c r="D19264" t="s">
        <v>1113</v>
      </c>
      <c r="E19264" t="s">
        <v>9</v>
      </c>
      <c r="F19264" t="s">
        <v>734</v>
      </c>
      <c r="G19264" t="s">
        <v>895</v>
      </c>
      <c r="H19264" s="135" t="s">
        <v>2531</v>
      </c>
      <c r="I19264" t="s">
        <v>1455</v>
      </c>
      <c r="J19264" s="20">
        <v>15</v>
      </c>
      <c r="K19264" s="20" t="s">
        <v>9</v>
      </c>
      <c r="L19264" t="s">
        <v>1464</v>
      </c>
      <c r="M19264" s="20">
        <v>1.65</v>
      </c>
      <c r="N19264" s="20">
        <v>2.6</v>
      </c>
      <c r="AE19264">
        <f t="shared" si="300"/>
        <v>2017</v>
      </c>
    </row>
    <row r="19265" spans="1:31" x14ac:dyDescent="0.25">
      <c r="A19265" s="7">
        <v>19262</v>
      </c>
      <c r="B19265" s="8">
        <v>42736</v>
      </c>
      <c r="C19265" t="s">
        <v>3</v>
      </c>
      <c r="D19265" t="s">
        <v>973</v>
      </c>
      <c r="E19265" t="s">
        <v>9</v>
      </c>
      <c r="F19265" t="s">
        <v>1199</v>
      </c>
      <c r="G19265" t="s">
        <v>929</v>
      </c>
      <c r="H19265" s="9" t="s">
        <v>2725</v>
      </c>
      <c r="I19265" t="s">
        <v>1454</v>
      </c>
      <c r="J19265" s="20">
        <v>37</v>
      </c>
      <c r="K19265" s="20" t="s">
        <v>9</v>
      </c>
      <c r="L19265" t="s">
        <v>1464</v>
      </c>
      <c r="M19265" s="20">
        <v>8.14</v>
      </c>
      <c r="N19265" s="20">
        <v>11.36</v>
      </c>
      <c r="AE19265">
        <f t="shared" si="300"/>
        <v>2017</v>
      </c>
    </row>
    <row r="19266" spans="1:31" x14ac:dyDescent="0.25">
      <c r="A19266" s="7">
        <v>19263</v>
      </c>
      <c r="B19266" s="8">
        <v>42737</v>
      </c>
      <c r="C19266" t="s">
        <v>3</v>
      </c>
      <c r="D19266" t="s">
        <v>543</v>
      </c>
      <c r="E19266" t="s">
        <v>9</v>
      </c>
      <c r="F19266" t="s">
        <v>427</v>
      </c>
      <c r="G19266" t="s">
        <v>633</v>
      </c>
      <c r="H19266" s="136" t="s">
        <v>3233</v>
      </c>
      <c r="I19266" t="s">
        <v>1454</v>
      </c>
      <c r="J19266" s="20">
        <v>17</v>
      </c>
      <c r="K19266" s="20" t="s">
        <v>9</v>
      </c>
      <c r="L19266" t="s">
        <v>1464</v>
      </c>
      <c r="M19266" s="20">
        <v>3.74</v>
      </c>
      <c r="N19266" s="20">
        <v>5.76</v>
      </c>
      <c r="AE19266">
        <f t="shared" si="300"/>
        <v>2017</v>
      </c>
    </row>
    <row r="19267" spans="1:31" x14ac:dyDescent="0.25">
      <c r="A19267" s="7">
        <v>19264</v>
      </c>
      <c r="B19267" s="8">
        <v>42737</v>
      </c>
      <c r="C19267" t="s">
        <v>3</v>
      </c>
      <c r="D19267" t="s">
        <v>543</v>
      </c>
      <c r="E19267" t="s">
        <v>9</v>
      </c>
      <c r="F19267" t="s">
        <v>521</v>
      </c>
      <c r="G19267" t="s">
        <v>633</v>
      </c>
      <c r="H19267" s="135" t="s">
        <v>2346</v>
      </c>
      <c r="I19267" t="s">
        <v>1454</v>
      </c>
      <c r="J19267" s="20">
        <v>9</v>
      </c>
      <c r="K19267" s="20" t="s">
        <v>3</v>
      </c>
      <c r="L19267" t="s">
        <v>1464</v>
      </c>
      <c r="M19267" s="20">
        <v>3.52</v>
      </c>
      <c r="N19267" s="20">
        <v>1.98</v>
      </c>
      <c r="AE19267">
        <f t="shared" si="300"/>
        <v>2017</v>
      </c>
    </row>
    <row r="19268" spans="1:31" x14ac:dyDescent="0.25">
      <c r="A19268" s="7">
        <v>19265</v>
      </c>
      <c r="B19268" s="8">
        <v>42741</v>
      </c>
      <c r="C19268" t="s">
        <v>3</v>
      </c>
      <c r="D19268" t="s">
        <v>1215</v>
      </c>
      <c r="E19268" t="s">
        <v>9</v>
      </c>
      <c r="F19268" t="s">
        <v>1199</v>
      </c>
      <c r="G19268" t="s">
        <v>648</v>
      </c>
      <c r="H19268" s="135" t="s">
        <v>1795</v>
      </c>
      <c r="I19268" t="s">
        <v>1454</v>
      </c>
      <c r="J19268" s="20">
        <v>44</v>
      </c>
      <c r="K19268" s="20" t="s">
        <v>3</v>
      </c>
      <c r="L19268" t="s">
        <v>1463</v>
      </c>
      <c r="M19268" s="20">
        <v>12.44</v>
      </c>
      <c r="N19268" s="20">
        <v>10.56</v>
      </c>
      <c r="AE19268">
        <f t="shared" ref="AE19268:AE19331" si="301">YEAR(B19268)</f>
        <v>2017</v>
      </c>
    </row>
    <row r="19269" spans="1:31" x14ac:dyDescent="0.25">
      <c r="A19269" s="7">
        <v>19266</v>
      </c>
      <c r="B19269" s="8">
        <v>42742</v>
      </c>
      <c r="C19269" t="s">
        <v>3</v>
      </c>
      <c r="D19269" t="s">
        <v>543</v>
      </c>
      <c r="E19269" t="s">
        <v>9</v>
      </c>
      <c r="F19269" t="s">
        <v>521</v>
      </c>
      <c r="G19269" t="s">
        <v>633</v>
      </c>
      <c r="H19269" s="135" t="s">
        <v>2276</v>
      </c>
      <c r="I19269" t="s">
        <v>1454</v>
      </c>
      <c r="J19269" s="20">
        <v>21</v>
      </c>
      <c r="K19269" s="20" t="s">
        <v>9</v>
      </c>
      <c r="L19269" t="s">
        <v>1464</v>
      </c>
      <c r="M19269" s="20">
        <v>4.62</v>
      </c>
      <c r="N19269" s="20">
        <v>6.88</v>
      </c>
      <c r="AE19269">
        <f t="shared" si="301"/>
        <v>2017</v>
      </c>
    </row>
    <row r="19270" spans="1:31" x14ac:dyDescent="0.25">
      <c r="A19270" s="7">
        <v>19267</v>
      </c>
      <c r="B19270" s="8">
        <v>42742</v>
      </c>
      <c r="C19270" t="s">
        <v>3</v>
      </c>
      <c r="D19270" t="s">
        <v>868</v>
      </c>
      <c r="E19270" t="s">
        <v>9</v>
      </c>
      <c r="F19270" t="s">
        <v>222</v>
      </c>
      <c r="G19270" t="s">
        <v>870</v>
      </c>
      <c r="H19270" s="135" t="s">
        <v>2731</v>
      </c>
      <c r="I19270" t="s">
        <v>1455</v>
      </c>
      <c r="J19270" s="20">
        <v>20</v>
      </c>
      <c r="K19270" s="20" t="s">
        <v>9</v>
      </c>
      <c r="L19270" t="s">
        <v>1463</v>
      </c>
      <c r="M19270" s="20">
        <v>2.4</v>
      </c>
      <c r="N19270" s="20">
        <v>3.1</v>
      </c>
      <c r="AE19270">
        <f t="shared" si="301"/>
        <v>2017</v>
      </c>
    </row>
    <row r="19271" spans="1:31" x14ac:dyDescent="0.25">
      <c r="A19271" s="7">
        <v>19268</v>
      </c>
      <c r="B19271" s="8">
        <v>42743</v>
      </c>
      <c r="C19271" t="s">
        <v>3</v>
      </c>
      <c r="D19271" t="s">
        <v>787</v>
      </c>
      <c r="E19271" t="s">
        <v>9</v>
      </c>
      <c r="F19271" t="s">
        <v>1215</v>
      </c>
      <c r="G19271" t="s">
        <v>714</v>
      </c>
      <c r="H19271" s="9" t="s">
        <v>2252</v>
      </c>
      <c r="I19271" t="s">
        <v>1455</v>
      </c>
      <c r="J19271" s="20">
        <v>23</v>
      </c>
      <c r="K19271" s="20" t="s">
        <v>9</v>
      </c>
      <c r="L19271" t="s">
        <v>1463</v>
      </c>
      <c r="M19271" s="20">
        <v>2.76</v>
      </c>
      <c r="N19271" s="20">
        <v>3.49</v>
      </c>
      <c r="AE19271">
        <f t="shared" si="301"/>
        <v>2017</v>
      </c>
    </row>
    <row r="19272" spans="1:31" x14ac:dyDescent="0.25">
      <c r="A19272" s="7">
        <v>19269</v>
      </c>
      <c r="B19272" s="8">
        <v>42746</v>
      </c>
      <c r="C19272" t="s">
        <v>3</v>
      </c>
      <c r="D19272" t="s">
        <v>678</v>
      </c>
      <c r="E19272" t="s">
        <v>9</v>
      </c>
      <c r="F19272" t="s">
        <v>794</v>
      </c>
      <c r="G19272" t="s">
        <v>648</v>
      </c>
      <c r="H19272" s="9" t="s">
        <v>1797</v>
      </c>
      <c r="I19272" t="s">
        <v>1456</v>
      </c>
      <c r="J19272" s="20">
        <v>76</v>
      </c>
      <c r="K19272" s="20" t="s">
        <v>3</v>
      </c>
      <c r="L19272" t="s">
        <v>1464</v>
      </c>
      <c r="M19272" s="20">
        <v>22.28</v>
      </c>
      <c r="N19272" s="20">
        <v>16.72</v>
      </c>
      <c r="O19272" t="s">
        <v>3</v>
      </c>
      <c r="P19272" s="13" t="s">
        <v>1265</v>
      </c>
      <c r="Q19272" t="s">
        <v>1465</v>
      </c>
      <c r="S19272" t="s">
        <v>1465</v>
      </c>
      <c r="U19272" t="s">
        <v>1465</v>
      </c>
      <c r="W19272" t="s">
        <v>1465</v>
      </c>
      <c r="Y19272" t="s">
        <v>1465</v>
      </c>
      <c r="AA19272" t="s">
        <v>1465</v>
      </c>
      <c r="AC19272" t="s">
        <v>1465</v>
      </c>
      <c r="AE19272">
        <f t="shared" si="301"/>
        <v>2017</v>
      </c>
    </row>
    <row r="19273" spans="1:31" x14ac:dyDescent="0.25">
      <c r="A19273" s="7">
        <v>19270</v>
      </c>
      <c r="B19273" s="8">
        <v>42746</v>
      </c>
      <c r="C19273" t="s">
        <v>3</v>
      </c>
      <c r="D19273" t="s">
        <v>168</v>
      </c>
      <c r="E19273" t="s">
        <v>9</v>
      </c>
      <c r="F19273" t="s">
        <v>1252</v>
      </c>
      <c r="G19273" t="s">
        <v>14</v>
      </c>
      <c r="H19273" s="135" t="s">
        <v>1501</v>
      </c>
      <c r="I19273" t="s">
        <v>1454</v>
      </c>
      <c r="J19273" s="20">
        <v>76</v>
      </c>
      <c r="K19273" s="20" t="s">
        <v>9</v>
      </c>
      <c r="L19273" t="s">
        <v>1464</v>
      </c>
      <c r="M19273" s="20">
        <v>16.72</v>
      </c>
      <c r="N19273" s="20">
        <v>22.28</v>
      </c>
      <c r="AE19273">
        <f t="shared" si="301"/>
        <v>2017</v>
      </c>
    </row>
    <row r="19274" spans="1:31" x14ac:dyDescent="0.25">
      <c r="A19274" s="7">
        <v>19271</v>
      </c>
      <c r="B19274" s="8">
        <v>42749</v>
      </c>
      <c r="C19274" t="s">
        <v>3</v>
      </c>
      <c r="D19274" t="s">
        <v>968</v>
      </c>
      <c r="E19274" t="s">
        <v>9</v>
      </c>
      <c r="F19274" t="s">
        <v>1229</v>
      </c>
      <c r="G19274" t="s">
        <v>648</v>
      </c>
      <c r="H19274" s="136" t="s">
        <v>1496</v>
      </c>
      <c r="I19274" t="s">
        <v>1454</v>
      </c>
      <c r="J19274" s="20">
        <v>45</v>
      </c>
      <c r="K19274" s="20" t="s">
        <v>1465</v>
      </c>
      <c r="L19274" t="s">
        <v>1466</v>
      </c>
      <c r="M19274" s="20">
        <v>11.25</v>
      </c>
      <c r="N19274" s="20">
        <v>11.25</v>
      </c>
      <c r="AE19274">
        <f t="shared" si="301"/>
        <v>2017</v>
      </c>
    </row>
    <row r="19275" spans="1:31" x14ac:dyDescent="0.25">
      <c r="A19275" s="7">
        <v>19272</v>
      </c>
      <c r="B19275" s="8">
        <v>42749</v>
      </c>
      <c r="C19275" t="s">
        <v>3</v>
      </c>
      <c r="D19275" t="s">
        <v>1113</v>
      </c>
      <c r="E19275" t="s">
        <v>9</v>
      </c>
      <c r="F19275" t="s">
        <v>734</v>
      </c>
      <c r="G19275" t="s">
        <v>895</v>
      </c>
      <c r="H19275" s="135" t="s">
        <v>2577</v>
      </c>
      <c r="I19275" t="s">
        <v>1455</v>
      </c>
      <c r="J19275" s="20">
        <v>15</v>
      </c>
      <c r="K19275" s="20" t="s">
        <v>9</v>
      </c>
      <c r="L19275" t="s">
        <v>1464</v>
      </c>
      <c r="M19275" s="20">
        <v>1.65</v>
      </c>
      <c r="N19275" s="20">
        <v>2.6</v>
      </c>
      <c r="AE19275">
        <f t="shared" si="301"/>
        <v>2017</v>
      </c>
    </row>
    <row r="19276" spans="1:31" x14ac:dyDescent="0.25">
      <c r="A19276" s="7">
        <v>19273</v>
      </c>
      <c r="B19276" s="8">
        <v>42749</v>
      </c>
      <c r="C19276" t="s">
        <v>3</v>
      </c>
      <c r="D19276" t="s">
        <v>868</v>
      </c>
      <c r="E19276" t="s">
        <v>9</v>
      </c>
      <c r="F19276" t="s">
        <v>1032</v>
      </c>
      <c r="G19276" t="s">
        <v>870</v>
      </c>
      <c r="H19276" s="135" t="s">
        <v>2467</v>
      </c>
      <c r="I19276" t="s">
        <v>1454</v>
      </c>
      <c r="J19276" s="20">
        <v>68</v>
      </c>
      <c r="K19276" s="20" t="s">
        <v>9</v>
      </c>
      <c r="L19276" t="s">
        <v>1464</v>
      </c>
      <c r="M19276" s="20">
        <v>14.96</v>
      </c>
      <c r="N19276" s="20">
        <v>20.04</v>
      </c>
      <c r="AE19276">
        <f t="shared" si="301"/>
        <v>2017</v>
      </c>
    </row>
    <row r="19277" spans="1:31" x14ac:dyDescent="0.25">
      <c r="A19277" s="7">
        <v>19274</v>
      </c>
      <c r="B19277" s="8">
        <v>42750</v>
      </c>
      <c r="C19277" t="s">
        <v>3</v>
      </c>
      <c r="D19277" t="s">
        <v>19</v>
      </c>
      <c r="E19277" t="s">
        <v>9</v>
      </c>
      <c r="F19277" t="s">
        <v>366</v>
      </c>
      <c r="G19277" t="s">
        <v>65</v>
      </c>
      <c r="H19277" s="135" t="s">
        <v>1511</v>
      </c>
      <c r="I19277" t="s">
        <v>1458</v>
      </c>
      <c r="J19277" s="20">
        <v>18</v>
      </c>
      <c r="K19277" s="20" t="s">
        <v>1465</v>
      </c>
      <c r="L19277" t="s">
        <v>1466</v>
      </c>
      <c r="M19277" s="20">
        <v>10</v>
      </c>
      <c r="N19277" s="20">
        <v>30</v>
      </c>
      <c r="AE19277">
        <f t="shared" si="301"/>
        <v>2017</v>
      </c>
    </row>
    <row r="19278" spans="1:31" x14ac:dyDescent="0.25">
      <c r="A19278" s="7">
        <v>19275</v>
      </c>
      <c r="B19278" s="8">
        <v>42752</v>
      </c>
      <c r="C19278" t="s">
        <v>3</v>
      </c>
      <c r="D19278" t="s">
        <v>943</v>
      </c>
      <c r="E19278" t="s">
        <v>9</v>
      </c>
      <c r="F19278" t="s">
        <v>91</v>
      </c>
      <c r="G19278" t="s">
        <v>895</v>
      </c>
      <c r="H19278" s="9" t="s">
        <v>3309</v>
      </c>
      <c r="I19278" t="s">
        <v>1454</v>
      </c>
      <c r="J19278" s="20">
        <v>31</v>
      </c>
      <c r="K19278" s="20" t="s">
        <v>9</v>
      </c>
      <c r="L19278" t="s">
        <v>1464</v>
      </c>
      <c r="M19278" s="20">
        <v>6.82</v>
      </c>
      <c r="N19278" s="20">
        <v>9.68</v>
      </c>
      <c r="AE19278">
        <f t="shared" si="301"/>
        <v>2017</v>
      </c>
    </row>
    <row r="19279" spans="1:31" x14ac:dyDescent="0.25">
      <c r="A19279" s="7">
        <v>19276</v>
      </c>
      <c r="B19279" s="8">
        <v>42753</v>
      </c>
      <c r="C19279" t="s">
        <v>3</v>
      </c>
      <c r="D19279" t="s">
        <v>1113</v>
      </c>
      <c r="E19279" t="s">
        <v>9</v>
      </c>
      <c r="F19279" t="s">
        <v>734</v>
      </c>
      <c r="G19279" t="s">
        <v>895</v>
      </c>
      <c r="H19279" s="9" t="s">
        <v>2558</v>
      </c>
      <c r="I19279" t="s">
        <v>1455</v>
      </c>
      <c r="J19279" s="20">
        <v>54</v>
      </c>
      <c r="K19279" s="20" t="s">
        <v>9</v>
      </c>
      <c r="L19279" t="s">
        <v>1464</v>
      </c>
      <c r="M19279" s="20">
        <v>5.9399999999999995</v>
      </c>
      <c r="N19279" s="20">
        <v>8.06</v>
      </c>
      <c r="AE19279">
        <f t="shared" si="301"/>
        <v>2017</v>
      </c>
    </row>
    <row r="19280" spans="1:31" x14ac:dyDescent="0.25">
      <c r="A19280" s="7">
        <v>19277</v>
      </c>
      <c r="B19280" s="8">
        <v>42756</v>
      </c>
      <c r="C19280" t="s">
        <v>3</v>
      </c>
      <c r="D19280" t="s">
        <v>1213</v>
      </c>
      <c r="E19280" t="s">
        <v>9</v>
      </c>
      <c r="F19280" t="s">
        <v>665</v>
      </c>
      <c r="G19280" t="s">
        <v>1170</v>
      </c>
      <c r="H19280" s="136" t="s">
        <v>3247</v>
      </c>
      <c r="I19280" t="s">
        <v>1454</v>
      </c>
      <c r="J19280" s="20">
        <v>27</v>
      </c>
      <c r="K19280" s="20" t="s">
        <v>9</v>
      </c>
      <c r="L19280" t="s">
        <v>1464</v>
      </c>
      <c r="M19280" s="20">
        <v>5.9399999999999995</v>
      </c>
      <c r="N19280" s="20">
        <v>8.56</v>
      </c>
      <c r="AE19280">
        <f t="shared" si="301"/>
        <v>2017</v>
      </c>
    </row>
    <row r="19281" spans="1:31" x14ac:dyDescent="0.25">
      <c r="A19281" s="7">
        <v>19278</v>
      </c>
      <c r="B19281" s="8">
        <v>42759</v>
      </c>
      <c r="C19281" t="s">
        <v>3</v>
      </c>
      <c r="D19281" t="s">
        <v>376</v>
      </c>
      <c r="E19281" t="s">
        <v>9</v>
      </c>
      <c r="F19281" t="s">
        <v>1212</v>
      </c>
      <c r="G19281" t="s">
        <v>65</v>
      </c>
      <c r="H19281" s="135" t="s">
        <v>1608</v>
      </c>
      <c r="I19281" t="s">
        <v>1454</v>
      </c>
      <c r="J19281" s="20">
        <v>56</v>
      </c>
      <c r="K19281" s="20" t="s">
        <v>9</v>
      </c>
      <c r="L19281" t="s">
        <v>1464</v>
      </c>
      <c r="M19281" s="20">
        <v>12.32</v>
      </c>
      <c r="N19281" s="20">
        <v>16.68</v>
      </c>
      <c r="AE19281">
        <f t="shared" si="301"/>
        <v>2017</v>
      </c>
    </row>
    <row r="19282" spans="1:31" x14ac:dyDescent="0.25">
      <c r="A19282" s="7">
        <v>19279</v>
      </c>
      <c r="B19282" s="8">
        <v>42760</v>
      </c>
      <c r="C19282" t="s">
        <v>3</v>
      </c>
      <c r="D19282" t="s">
        <v>1257</v>
      </c>
      <c r="E19282" t="s">
        <v>9</v>
      </c>
      <c r="F19282" t="s">
        <v>1262</v>
      </c>
      <c r="G19282" t="s">
        <v>65</v>
      </c>
      <c r="H19282" s="135" t="s">
        <v>1558</v>
      </c>
      <c r="I19282" t="s">
        <v>1454</v>
      </c>
      <c r="J19282" s="20">
        <v>3</v>
      </c>
      <c r="K19282" s="20" t="s">
        <v>1465</v>
      </c>
      <c r="L19282" t="s">
        <v>1466</v>
      </c>
      <c r="M19282" s="20">
        <v>0.75</v>
      </c>
      <c r="N19282" s="20">
        <v>0.75</v>
      </c>
      <c r="AE19282">
        <f t="shared" si="301"/>
        <v>2017</v>
      </c>
    </row>
    <row r="19283" spans="1:31" x14ac:dyDescent="0.25">
      <c r="A19283" s="7">
        <v>19280</v>
      </c>
      <c r="B19283" s="8">
        <v>42762</v>
      </c>
      <c r="C19283" t="s">
        <v>3</v>
      </c>
      <c r="D19283" t="s">
        <v>557</v>
      </c>
      <c r="E19283" t="s">
        <v>9</v>
      </c>
      <c r="F19283" t="s">
        <v>727</v>
      </c>
      <c r="G19283" t="s">
        <v>861</v>
      </c>
      <c r="H19283" s="135" t="s">
        <v>2436</v>
      </c>
      <c r="I19283" t="s">
        <v>1454</v>
      </c>
      <c r="J19283" s="20">
        <v>17</v>
      </c>
      <c r="K19283" s="20" t="s">
        <v>9</v>
      </c>
      <c r="L19283" t="s">
        <v>1464</v>
      </c>
      <c r="M19283" s="20">
        <v>3.74</v>
      </c>
      <c r="N19283" s="20">
        <v>5.76</v>
      </c>
      <c r="AE19283">
        <f t="shared" si="301"/>
        <v>2017</v>
      </c>
    </row>
    <row r="19284" spans="1:31" x14ac:dyDescent="0.25">
      <c r="A19284" s="7">
        <v>19281</v>
      </c>
      <c r="B19284" s="8">
        <v>42764</v>
      </c>
      <c r="C19284" t="s">
        <v>3</v>
      </c>
      <c r="D19284" t="s">
        <v>589</v>
      </c>
      <c r="E19284" t="s">
        <v>9</v>
      </c>
      <c r="F19284" t="s">
        <v>1198</v>
      </c>
      <c r="G19284" t="s">
        <v>861</v>
      </c>
      <c r="H19284" s="135" t="s">
        <v>2549</v>
      </c>
      <c r="I19284" t="s">
        <v>1454</v>
      </c>
      <c r="J19284" s="20">
        <v>30</v>
      </c>
      <c r="K19284" s="20" t="s">
        <v>3</v>
      </c>
      <c r="L19284" t="s">
        <v>1463</v>
      </c>
      <c r="M19284" s="20">
        <v>8.8000000000000007</v>
      </c>
      <c r="N19284" s="20">
        <v>7.2</v>
      </c>
      <c r="AE19284">
        <f t="shared" si="301"/>
        <v>2017</v>
      </c>
    </row>
    <row r="19285" spans="1:31" x14ac:dyDescent="0.25">
      <c r="A19285" s="7">
        <v>19282</v>
      </c>
      <c r="B19285" s="8">
        <v>42766</v>
      </c>
      <c r="C19285" t="s">
        <v>3</v>
      </c>
      <c r="D19285" t="s">
        <v>202</v>
      </c>
      <c r="E19285" t="s">
        <v>9</v>
      </c>
      <c r="F19285" t="s">
        <v>190</v>
      </c>
      <c r="G19285" t="s">
        <v>870</v>
      </c>
      <c r="H19285" s="135" t="s">
        <v>2523</v>
      </c>
      <c r="I19285" t="s">
        <v>1456</v>
      </c>
      <c r="J19285" s="20">
        <v>35</v>
      </c>
      <c r="K19285" s="20" t="s">
        <v>9</v>
      </c>
      <c r="L19285" t="s">
        <v>1464</v>
      </c>
      <c r="M19285" s="20">
        <v>7.7</v>
      </c>
      <c r="N19285" s="20">
        <v>10.8</v>
      </c>
      <c r="O19285" t="s">
        <v>9</v>
      </c>
      <c r="P19285" s="13" t="s">
        <v>1189</v>
      </c>
      <c r="Q19285" t="s">
        <v>9</v>
      </c>
      <c r="R19285" t="s">
        <v>381</v>
      </c>
      <c r="S19285" t="s">
        <v>9</v>
      </c>
      <c r="T19285" t="s">
        <v>1066</v>
      </c>
      <c r="U19285" t="s">
        <v>3</v>
      </c>
      <c r="V19285" t="s">
        <v>766</v>
      </c>
      <c r="W19285" t="s">
        <v>3</v>
      </c>
      <c r="X19285" t="s">
        <v>1258</v>
      </c>
      <c r="Y19285" t="s">
        <v>3</v>
      </c>
      <c r="Z19285" t="s">
        <v>712</v>
      </c>
      <c r="AA19285" t="s">
        <v>1465</v>
      </c>
      <c r="AC19285" t="s">
        <v>1465</v>
      </c>
      <c r="AE19285">
        <f t="shared" si="301"/>
        <v>2017</v>
      </c>
    </row>
    <row r="19286" spans="1:31" x14ac:dyDescent="0.25">
      <c r="A19286" s="7">
        <v>19283</v>
      </c>
      <c r="B19286" s="8">
        <v>42769</v>
      </c>
      <c r="C19286" t="s">
        <v>3</v>
      </c>
      <c r="D19286" t="s">
        <v>734</v>
      </c>
      <c r="E19286" t="s">
        <v>9</v>
      </c>
      <c r="F19286" t="s">
        <v>1113</v>
      </c>
      <c r="G19286" t="s">
        <v>569</v>
      </c>
      <c r="H19286" s="135" t="s">
        <v>1669</v>
      </c>
      <c r="I19286" t="s">
        <v>1455</v>
      </c>
      <c r="J19286" s="20">
        <v>41</v>
      </c>
      <c r="K19286" s="20" t="s">
        <v>3</v>
      </c>
      <c r="L19286" t="s">
        <v>1464</v>
      </c>
      <c r="M19286" s="20">
        <v>6.24</v>
      </c>
      <c r="N19286" s="20">
        <v>4.51</v>
      </c>
      <c r="AE19286">
        <f t="shared" si="301"/>
        <v>2017</v>
      </c>
    </row>
    <row r="19287" spans="1:31" x14ac:dyDescent="0.25">
      <c r="A19287" s="7">
        <v>19284</v>
      </c>
      <c r="B19287" s="8">
        <v>42772</v>
      </c>
      <c r="C19287" t="s">
        <v>3</v>
      </c>
      <c r="D19287" t="s">
        <v>43</v>
      </c>
      <c r="E19287" t="s">
        <v>9</v>
      </c>
      <c r="F19287" t="s">
        <v>366</v>
      </c>
      <c r="G19287" t="s">
        <v>14</v>
      </c>
      <c r="H19287" s="135" t="s">
        <v>1516</v>
      </c>
      <c r="I19287" t="s">
        <v>1454</v>
      </c>
      <c r="J19287" s="20">
        <v>12</v>
      </c>
      <c r="K19287" s="20" t="s">
        <v>3</v>
      </c>
      <c r="L19287" t="s">
        <v>1463</v>
      </c>
      <c r="M19287" s="20">
        <v>4.12</v>
      </c>
      <c r="N19287" s="20">
        <v>2.88</v>
      </c>
      <c r="AE19287">
        <f t="shared" si="301"/>
        <v>2017</v>
      </c>
    </row>
    <row r="19288" spans="1:31" x14ac:dyDescent="0.25">
      <c r="A19288" s="7">
        <v>19285</v>
      </c>
      <c r="B19288" s="8">
        <v>42774</v>
      </c>
      <c r="C19288" t="s">
        <v>3</v>
      </c>
      <c r="D19288" t="s">
        <v>918</v>
      </c>
      <c r="E19288" t="s">
        <v>9</v>
      </c>
      <c r="F19288" t="s">
        <v>45</v>
      </c>
      <c r="G19288" t="s">
        <v>1016</v>
      </c>
      <c r="H19288" s="9" t="s">
        <v>3054</v>
      </c>
      <c r="I19288" t="s">
        <v>1454</v>
      </c>
      <c r="J19288" s="20">
        <v>36</v>
      </c>
      <c r="K19288" s="20" t="s">
        <v>3</v>
      </c>
      <c r="L19288" t="s">
        <v>1463</v>
      </c>
      <c r="M19288" s="20">
        <v>10.36</v>
      </c>
      <c r="N19288" s="20">
        <v>8.64</v>
      </c>
      <c r="AE19288">
        <f t="shared" si="301"/>
        <v>2017</v>
      </c>
    </row>
    <row r="19289" spans="1:31" x14ac:dyDescent="0.25">
      <c r="A19289" s="7">
        <v>19286</v>
      </c>
      <c r="B19289" s="8">
        <v>42774</v>
      </c>
      <c r="C19289" t="s">
        <v>3</v>
      </c>
      <c r="D19289" t="s">
        <v>918</v>
      </c>
      <c r="E19289" t="s">
        <v>9</v>
      </c>
      <c r="F19289" t="s">
        <v>45</v>
      </c>
      <c r="G19289" t="s">
        <v>895</v>
      </c>
      <c r="H19289" s="135" t="s">
        <v>2539</v>
      </c>
      <c r="I19289" t="s">
        <v>1454</v>
      </c>
      <c r="J19289" s="20">
        <v>35</v>
      </c>
      <c r="K19289" s="20" t="s">
        <v>3</v>
      </c>
      <c r="L19289" t="s">
        <v>1464</v>
      </c>
      <c r="M19289" s="20">
        <v>10.8</v>
      </c>
      <c r="N19289" s="20">
        <v>7.7</v>
      </c>
      <c r="AE19289">
        <f t="shared" si="301"/>
        <v>2017</v>
      </c>
    </row>
    <row r="19290" spans="1:31" x14ac:dyDescent="0.25">
      <c r="A19290" s="7">
        <v>19287</v>
      </c>
      <c r="B19290" s="8">
        <v>42778</v>
      </c>
      <c r="C19290" t="s">
        <v>3</v>
      </c>
      <c r="D19290" t="s">
        <v>376</v>
      </c>
      <c r="E19290" t="s">
        <v>9</v>
      </c>
      <c r="F19290" t="s">
        <v>1212</v>
      </c>
      <c r="G19290" t="s">
        <v>24</v>
      </c>
      <c r="H19290" s="135" t="s">
        <v>1497</v>
      </c>
      <c r="I19290" t="s">
        <v>1454</v>
      </c>
      <c r="J19290" s="20">
        <v>29</v>
      </c>
      <c r="K19290" s="20" t="s">
        <v>9</v>
      </c>
      <c r="L19290" t="s">
        <v>1464</v>
      </c>
      <c r="M19290" s="20">
        <v>6.38</v>
      </c>
      <c r="N19290" s="20">
        <v>9.1199999999999992</v>
      </c>
      <c r="AE19290">
        <f t="shared" si="301"/>
        <v>2017</v>
      </c>
    </row>
    <row r="19291" spans="1:31" x14ac:dyDescent="0.25">
      <c r="A19291" s="7">
        <v>19288</v>
      </c>
      <c r="B19291" s="8">
        <v>42778</v>
      </c>
      <c r="C19291" t="s">
        <v>3</v>
      </c>
      <c r="D19291" t="s">
        <v>543</v>
      </c>
      <c r="E19291" t="s">
        <v>9</v>
      </c>
      <c r="F19291" t="s">
        <v>233</v>
      </c>
      <c r="G19291" t="s">
        <v>895</v>
      </c>
      <c r="H19291" s="136" t="s">
        <v>3137</v>
      </c>
      <c r="I19291" t="s">
        <v>1454</v>
      </c>
      <c r="J19291" s="20">
        <v>70</v>
      </c>
      <c r="K19291" s="20" t="s">
        <v>9</v>
      </c>
      <c r="L19291" t="s">
        <v>1464</v>
      </c>
      <c r="M19291" s="20">
        <v>15.4</v>
      </c>
      <c r="N19291" s="20">
        <v>20.6</v>
      </c>
      <c r="AE19291">
        <f t="shared" si="301"/>
        <v>2017</v>
      </c>
    </row>
    <row r="19292" spans="1:31" x14ac:dyDescent="0.25">
      <c r="A19292" s="7">
        <v>19289</v>
      </c>
      <c r="B19292" s="8">
        <v>42780</v>
      </c>
      <c r="C19292" t="s">
        <v>3</v>
      </c>
      <c r="D19292" t="s">
        <v>543</v>
      </c>
      <c r="E19292" t="s">
        <v>9</v>
      </c>
      <c r="F19292" t="s">
        <v>900</v>
      </c>
      <c r="G19292" t="s">
        <v>895</v>
      </c>
      <c r="H19292" s="135" t="s">
        <v>2606</v>
      </c>
      <c r="I19292" t="s">
        <v>1454</v>
      </c>
      <c r="J19292" s="20">
        <v>11</v>
      </c>
      <c r="K19292" s="20" t="s">
        <v>3</v>
      </c>
      <c r="L19292" t="s">
        <v>1464</v>
      </c>
      <c r="M19292" s="20">
        <v>4.08</v>
      </c>
      <c r="N19292" s="20">
        <v>2.42</v>
      </c>
      <c r="AE19292">
        <f t="shared" si="301"/>
        <v>2017</v>
      </c>
    </row>
    <row r="19293" spans="1:31" x14ac:dyDescent="0.25">
      <c r="A19293" s="7">
        <v>19290</v>
      </c>
      <c r="B19293" s="8">
        <v>42784</v>
      </c>
      <c r="C19293" t="s">
        <v>3</v>
      </c>
      <c r="D19293" t="s">
        <v>1199</v>
      </c>
      <c r="E19293" t="s">
        <v>9</v>
      </c>
      <c r="F19293" t="s">
        <v>667</v>
      </c>
      <c r="G19293" t="s">
        <v>929</v>
      </c>
      <c r="H19293" s="135" t="s">
        <v>2728</v>
      </c>
      <c r="I19293" t="s">
        <v>1455</v>
      </c>
      <c r="J19293" s="20">
        <v>42</v>
      </c>
      <c r="K19293" s="20" t="s">
        <v>3</v>
      </c>
      <c r="L19293" t="s">
        <v>1464</v>
      </c>
      <c r="M19293" s="20">
        <v>6.38</v>
      </c>
      <c r="N19293" s="20">
        <v>4.62</v>
      </c>
      <c r="AE19293">
        <f t="shared" si="301"/>
        <v>2017</v>
      </c>
    </row>
    <row r="19294" spans="1:31" x14ac:dyDescent="0.25">
      <c r="A19294" s="7">
        <v>19291</v>
      </c>
      <c r="B19294" s="8">
        <v>42789</v>
      </c>
      <c r="C19294" t="s">
        <v>3</v>
      </c>
      <c r="D19294" t="s">
        <v>1207</v>
      </c>
      <c r="E19294" t="s">
        <v>9</v>
      </c>
      <c r="F19294" t="s">
        <v>1193</v>
      </c>
      <c r="G19294" t="s">
        <v>1016</v>
      </c>
      <c r="H19294" s="135" t="s">
        <v>1496</v>
      </c>
      <c r="I19294" t="s">
        <v>1454</v>
      </c>
      <c r="J19294" s="20">
        <v>8</v>
      </c>
      <c r="K19294" s="20" t="s">
        <v>3</v>
      </c>
      <c r="L19294" t="s">
        <v>1463</v>
      </c>
      <c r="M19294" s="20">
        <v>3.08</v>
      </c>
      <c r="N19294" s="20">
        <v>1.92</v>
      </c>
      <c r="AE19294">
        <f t="shared" si="301"/>
        <v>2017</v>
      </c>
    </row>
    <row r="19295" spans="1:31" x14ac:dyDescent="0.25">
      <c r="A19295" s="7">
        <v>19292</v>
      </c>
      <c r="B19295" s="8">
        <v>42792</v>
      </c>
      <c r="C19295" t="s">
        <v>3</v>
      </c>
      <c r="D19295" t="s">
        <v>787</v>
      </c>
      <c r="E19295" t="s">
        <v>9</v>
      </c>
      <c r="F19295" t="s">
        <v>1215</v>
      </c>
      <c r="G19295" t="s">
        <v>714</v>
      </c>
      <c r="H19295" s="135" t="s">
        <v>2295</v>
      </c>
      <c r="I19295" t="s">
        <v>1455</v>
      </c>
      <c r="J19295" s="20">
        <v>12</v>
      </c>
      <c r="K19295" s="20" t="s">
        <v>9</v>
      </c>
      <c r="L19295" t="s">
        <v>1464</v>
      </c>
      <c r="M19295" s="20">
        <v>1.32</v>
      </c>
      <c r="N19295" s="20">
        <v>2.1799999999999997</v>
      </c>
      <c r="AE19295">
        <f t="shared" si="301"/>
        <v>2017</v>
      </c>
    </row>
    <row r="19296" spans="1:31" x14ac:dyDescent="0.25">
      <c r="A19296" s="7">
        <v>19293</v>
      </c>
      <c r="B19296" s="8">
        <v>42792</v>
      </c>
      <c r="C19296" t="s">
        <v>3</v>
      </c>
      <c r="D19296" t="s">
        <v>543</v>
      </c>
      <c r="E19296" t="s">
        <v>9</v>
      </c>
      <c r="F19296" t="s">
        <v>521</v>
      </c>
      <c r="G19296" t="s">
        <v>633</v>
      </c>
      <c r="H19296" s="135" t="s">
        <v>2524</v>
      </c>
      <c r="I19296" t="s">
        <v>1454</v>
      </c>
      <c r="J19296" s="20">
        <v>40</v>
      </c>
      <c r="K19296" s="20" t="s">
        <v>3</v>
      </c>
      <c r="L19296" t="s">
        <v>1464</v>
      </c>
      <c r="M19296" s="20">
        <v>12.2</v>
      </c>
      <c r="N19296" s="20">
        <v>8.8000000000000007</v>
      </c>
      <c r="AE19296">
        <f t="shared" si="301"/>
        <v>2017</v>
      </c>
    </row>
    <row r="19297" spans="1:31" x14ac:dyDescent="0.25">
      <c r="A19297" s="7">
        <v>19294</v>
      </c>
      <c r="B19297" s="8">
        <v>42792</v>
      </c>
      <c r="C19297" t="s">
        <v>3</v>
      </c>
      <c r="D19297" t="s">
        <v>543</v>
      </c>
      <c r="E19297" t="s">
        <v>9</v>
      </c>
      <c r="F19297" t="s">
        <v>521</v>
      </c>
      <c r="G19297" t="s">
        <v>633</v>
      </c>
      <c r="H19297" s="135" t="s">
        <v>3321</v>
      </c>
      <c r="I19297" t="s">
        <v>1454</v>
      </c>
      <c r="J19297" s="20">
        <v>8</v>
      </c>
      <c r="K19297" s="20" t="s">
        <v>3</v>
      </c>
      <c r="L19297" t="s">
        <v>1464</v>
      </c>
      <c r="M19297" s="20">
        <v>3.24</v>
      </c>
      <c r="N19297" s="20">
        <v>1.76</v>
      </c>
      <c r="AE19297">
        <f t="shared" si="301"/>
        <v>2017</v>
      </c>
    </row>
    <row r="19298" spans="1:31" x14ac:dyDescent="0.25">
      <c r="A19298" s="7">
        <v>19295</v>
      </c>
      <c r="B19298" s="8">
        <v>42796</v>
      </c>
      <c r="C19298" t="s">
        <v>3</v>
      </c>
      <c r="D19298" t="s">
        <v>980</v>
      </c>
      <c r="E19298" t="s">
        <v>9</v>
      </c>
      <c r="F19298" t="s">
        <v>678</v>
      </c>
      <c r="G19298" t="s">
        <v>14</v>
      </c>
      <c r="H19298" s="135" t="s">
        <v>1516</v>
      </c>
      <c r="I19298" t="s">
        <v>1455</v>
      </c>
      <c r="J19298" s="20">
        <v>12</v>
      </c>
      <c r="K19298" s="20" t="s">
        <v>1465</v>
      </c>
      <c r="L19298" t="s">
        <v>1466</v>
      </c>
      <c r="M19298" s="20">
        <v>1.5</v>
      </c>
      <c r="N19298" s="20">
        <v>1.5</v>
      </c>
      <c r="AE19298">
        <f t="shared" si="301"/>
        <v>2017</v>
      </c>
    </row>
    <row r="19299" spans="1:31" x14ac:dyDescent="0.25">
      <c r="A19299" s="7">
        <v>19296</v>
      </c>
      <c r="B19299" s="8">
        <v>42797</v>
      </c>
      <c r="C19299" t="s">
        <v>3</v>
      </c>
      <c r="D19299" t="s">
        <v>427</v>
      </c>
      <c r="E19299" t="s">
        <v>9</v>
      </c>
      <c r="F19299" t="s">
        <v>1198</v>
      </c>
      <c r="G19299" t="s">
        <v>1170</v>
      </c>
      <c r="H19299" s="135" t="s">
        <v>3194</v>
      </c>
      <c r="I19299" t="s">
        <v>1455</v>
      </c>
      <c r="J19299" s="20">
        <v>26</v>
      </c>
      <c r="K19299" s="20" t="s">
        <v>9</v>
      </c>
      <c r="L19299" t="s">
        <v>1464</v>
      </c>
      <c r="M19299" s="20">
        <v>2.86</v>
      </c>
      <c r="N19299" s="20">
        <v>4.1400000000000006</v>
      </c>
      <c r="AE19299">
        <f t="shared" si="301"/>
        <v>2017</v>
      </c>
    </row>
    <row r="19300" spans="1:31" x14ac:dyDescent="0.25">
      <c r="A19300" s="7">
        <v>19297</v>
      </c>
      <c r="B19300" s="8">
        <v>42801</v>
      </c>
      <c r="C19300" t="s">
        <v>3</v>
      </c>
      <c r="D19300" t="s">
        <v>1113</v>
      </c>
      <c r="E19300" t="s">
        <v>9</v>
      </c>
      <c r="F19300" t="s">
        <v>1210</v>
      </c>
      <c r="G19300" t="s">
        <v>1225</v>
      </c>
      <c r="H19300" s="9" t="s">
        <v>3310</v>
      </c>
      <c r="I19300" t="s">
        <v>1455</v>
      </c>
      <c r="J19300" s="20">
        <v>87</v>
      </c>
      <c r="K19300" s="20" t="s">
        <v>9</v>
      </c>
      <c r="L19300" t="s">
        <v>1464</v>
      </c>
      <c r="M19300" s="20">
        <v>9.57</v>
      </c>
      <c r="N19300" s="20">
        <v>12.68</v>
      </c>
      <c r="AE19300">
        <f t="shared" si="301"/>
        <v>2017</v>
      </c>
    </row>
    <row r="19301" spans="1:31" x14ac:dyDescent="0.25">
      <c r="A19301" s="7">
        <v>19298</v>
      </c>
      <c r="B19301" s="8">
        <v>42802</v>
      </c>
      <c r="C19301" t="s">
        <v>3</v>
      </c>
      <c r="D19301" t="s">
        <v>1207</v>
      </c>
      <c r="E19301" t="s">
        <v>9</v>
      </c>
      <c r="F19301" t="s">
        <v>1193</v>
      </c>
      <c r="G19301" t="s">
        <v>1016</v>
      </c>
      <c r="H19301" s="135" t="s">
        <v>1496</v>
      </c>
      <c r="I19301" t="s">
        <v>1454</v>
      </c>
      <c r="J19301" s="20">
        <v>22</v>
      </c>
      <c r="K19301" s="20" t="s">
        <v>3</v>
      </c>
      <c r="L19301" t="s">
        <v>1464</v>
      </c>
      <c r="M19301" s="20">
        <v>7.16</v>
      </c>
      <c r="N19301" s="20">
        <v>4.84</v>
      </c>
      <c r="AE19301">
        <f t="shared" si="301"/>
        <v>2017</v>
      </c>
    </row>
    <row r="19302" spans="1:31" x14ac:dyDescent="0.25">
      <c r="A19302" s="7">
        <v>19299</v>
      </c>
      <c r="B19302" s="8">
        <v>42803</v>
      </c>
      <c r="C19302" t="s">
        <v>3</v>
      </c>
      <c r="D19302" t="s">
        <v>766</v>
      </c>
      <c r="E19302" t="s">
        <v>9</v>
      </c>
      <c r="F19302" t="s">
        <v>727</v>
      </c>
      <c r="G19302" t="s">
        <v>895</v>
      </c>
      <c r="H19302" s="135" t="s">
        <v>2594</v>
      </c>
      <c r="I19302" t="s">
        <v>1456</v>
      </c>
      <c r="J19302" s="20">
        <v>1</v>
      </c>
      <c r="K19302" s="20" t="s">
        <v>1465</v>
      </c>
      <c r="L19302" t="s">
        <v>1466</v>
      </c>
      <c r="M19302" s="20">
        <v>0.25</v>
      </c>
      <c r="N19302" s="20">
        <v>0.25</v>
      </c>
      <c r="O19302" t="s">
        <v>3</v>
      </c>
      <c r="P19302" s="13" t="s">
        <v>1243</v>
      </c>
      <c r="Q19302" t="s">
        <v>3</v>
      </c>
      <c r="R19302" t="s">
        <v>546</v>
      </c>
      <c r="S19302" t="s">
        <v>9</v>
      </c>
      <c r="T19302" t="s">
        <v>1093</v>
      </c>
      <c r="U19302" t="s">
        <v>9</v>
      </c>
      <c r="V19302" t="s">
        <v>1017</v>
      </c>
      <c r="W19302" t="s">
        <v>1465</v>
      </c>
      <c r="Y19302" t="s">
        <v>1465</v>
      </c>
      <c r="AA19302" t="s">
        <v>1465</v>
      </c>
      <c r="AC19302" t="s">
        <v>1465</v>
      </c>
      <c r="AE19302">
        <f t="shared" si="301"/>
        <v>2017</v>
      </c>
    </row>
    <row r="19303" spans="1:31" x14ac:dyDescent="0.25">
      <c r="A19303" s="7">
        <v>19300</v>
      </c>
      <c r="B19303" s="8">
        <v>42807</v>
      </c>
      <c r="C19303" t="s">
        <v>3</v>
      </c>
      <c r="D19303" t="s">
        <v>980</v>
      </c>
      <c r="E19303" t="s">
        <v>9</v>
      </c>
      <c r="F19303" t="s">
        <v>678</v>
      </c>
      <c r="G19303" t="s">
        <v>648</v>
      </c>
      <c r="H19303" s="135" t="s">
        <v>2947</v>
      </c>
      <c r="I19303" t="s">
        <v>1455</v>
      </c>
      <c r="J19303" s="20">
        <v>18</v>
      </c>
      <c r="K19303" s="20" t="s">
        <v>1465</v>
      </c>
      <c r="L19303" t="s">
        <v>1466</v>
      </c>
      <c r="M19303" s="20">
        <v>2.25</v>
      </c>
      <c r="N19303" s="20">
        <v>2.25</v>
      </c>
      <c r="AE19303">
        <f t="shared" si="301"/>
        <v>2017</v>
      </c>
    </row>
    <row r="19304" spans="1:31" x14ac:dyDescent="0.25">
      <c r="A19304" s="7">
        <v>19301</v>
      </c>
      <c r="B19304" s="8">
        <v>42809</v>
      </c>
      <c r="C19304" t="s">
        <v>3</v>
      </c>
      <c r="D19304" t="s">
        <v>43</v>
      </c>
      <c r="E19304" t="s">
        <v>9</v>
      </c>
      <c r="F19304" t="s">
        <v>366</v>
      </c>
      <c r="G19304" t="s">
        <v>14</v>
      </c>
      <c r="H19304" s="135" t="s">
        <v>1496</v>
      </c>
      <c r="I19304" t="s">
        <v>1454</v>
      </c>
      <c r="J19304" s="20">
        <v>65</v>
      </c>
      <c r="K19304" s="20" t="s">
        <v>9</v>
      </c>
      <c r="L19304" t="s">
        <v>1464</v>
      </c>
      <c r="M19304" s="20">
        <v>14.3</v>
      </c>
      <c r="N19304" s="20">
        <v>19.2</v>
      </c>
      <c r="AE19304">
        <f t="shared" si="301"/>
        <v>2017</v>
      </c>
    </row>
    <row r="19305" spans="1:31" x14ac:dyDescent="0.25">
      <c r="A19305" s="7">
        <v>19302</v>
      </c>
      <c r="B19305" s="8">
        <v>42813</v>
      </c>
      <c r="C19305" t="s">
        <v>3</v>
      </c>
      <c r="D19305" t="s">
        <v>1119</v>
      </c>
      <c r="E19305" t="s">
        <v>9</v>
      </c>
      <c r="F19305" t="s">
        <v>734</v>
      </c>
      <c r="G19305" t="s">
        <v>648</v>
      </c>
      <c r="H19305" s="136" t="s">
        <v>1496</v>
      </c>
      <c r="I19305" t="s">
        <v>1454</v>
      </c>
      <c r="J19305" s="20">
        <v>125</v>
      </c>
      <c r="K19305" s="20" t="s">
        <v>9</v>
      </c>
      <c r="L19305" t="s">
        <v>1464</v>
      </c>
      <c r="M19305" s="20">
        <v>27.5</v>
      </c>
      <c r="N19305" s="20">
        <v>36</v>
      </c>
      <c r="AE19305">
        <f t="shared" si="301"/>
        <v>2017</v>
      </c>
    </row>
    <row r="19306" spans="1:31" x14ac:dyDescent="0.25">
      <c r="A19306" s="7">
        <v>19303</v>
      </c>
      <c r="B19306" s="8">
        <v>42815</v>
      </c>
      <c r="C19306" t="s">
        <v>3</v>
      </c>
      <c r="D19306" t="s">
        <v>667</v>
      </c>
      <c r="E19306" t="s">
        <v>9</v>
      </c>
      <c r="F19306" t="s">
        <v>1199</v>
      </c>
      <c r="G19306" t="s">
        <v>929</v>
      </c>
      <c r="H19306" s="135" t="s">
        <v>2728</v>
      </c>
      <c r="I19306" t="s">
        <v>1455</v>
      </c>
      <c r="J19306" s="20">
        <v>42</v>
      </c>
      <c r="K19306" s="20" t="s">
        <v>1465</v>
      </c>
      <c r="L19306" t="s">
        <v>1466</v>
      </c>
      <c r="M19306" s="20">
        <v>5.25</v>
      </c>
      <c r="N19306" s="20">
        <v>5.25</v>
      </c>
      <c r="AE19306">
        <f t="shared" si="301"/>
        <v>2017</v>
      </c>
    </row>
    <row r="19307" spans="1:31" x14ac:dyDescent="0.25">
      <c r="A19307" s="7">
        <v>19304</v>
      </c>
      <c r="B19307" s="8">
        <v>42816</v>
      </c>
      <c r="C19307" t="s">
        <v>3</v>
      </c>
      <c r="D19307" t="s">
        <v>376</v>
      </c>
      <c r="E19307" t="s">
        <v>9</v>
      </c>
      <c r="F19307" t="s">
        <v>1212</v>
      </c>
      <c r="G19307" t="s">
        <v>17</v>
      </c>
      <c r="H19307" s="135" t="s">
        <v>1500</v>
      </c>
      <c r="I19307" t="s">
        <v>1454</v>
      </c>
      <c r="J19307" s="20">
        <v>17</v>
      </c>
      <c r="K19307" s="20" t="s">
        <v>9</v>
      </c>
      <c r="L19307" t="s">
        <v>1464</v>
      </c>
      <c r="M19307" s="20">
        <v>3.74</v>
      </c>
      <c r="N19307" s="20">
        <v>5.76</v>
      </c>
      <c r="AE19307">
        <f t="shared" si="301"/>
        <v>2017</v>
      </c>
    </row>
    <row r="19308" spans="1:31" x14ac:dyDescent="0.25">
      <c r="A19308" s="7">
        <v>19305</v>
      </c>
      <c r="B19308" s="8">
        <v>42819</v>
      </c>
      <c r="C19308" t="s">
        <v>3</v>
      </c>
      <c r="D19308" t="s">
        <v>168</v>
      </c>
      <c r="E19308" t="s">
        <v>9</v>
      </c>
      <c r="F19308" t="s">
        <v>1252</v>
      </c>
      <c r="G19308" t="s">
        <v>17</v>
      </c>
      <c r="H19308" s="135" t="s">
        <v>1502</v>
      </c>
      <c r="I19308" t="s">
        <v>1454</v>
      </c>
      <c r="J19308" s="20">
        <v>78</v>
      </c>
      <c r="K19308" s="20" t="s">
        <v>1465</v>
      </c>
      <c r="L19308" t="s">
        <v>1466</v>
      </c>
      <c r="M19308" s="20">
        <v>19.5</v>
      </c>
      <c r="N19308" s="20">
        <v>19.5</v>
      </c>
      <c r="AE19308">
        <f t="shared" si="301"/>
        <v>2017</v>
      </c>
    </row>
    <row r="19309" spans="1:31" x14ac:dyDescent="0.25">
      <c r="A19309" s="7">
        <v>19306</v>
      </c>
      <c r="B19309" s="8">
        <v>42820</v>
      </c>
      <c r="C19309" t="s">
        <v>3</v>
      </c>
      <c r="D19309" t="s">
        <v>787</v>
      </c>
      <c r="E19309" t="s">
        <v>9</v>
      </c>
      <c r="F19309" t="s">
        <v>331</v>
      </c>
      <c r="G19309" t="s">
        <v>648</v>
      </c>
      <c r="H19309" s="135" t="s">
        <v>1795</v>
      </c>
      <c r="I19309" t="s">
        <v>1454</v>
      </c>
      <c r="J19309" s="20">
        <v>40</v>
      </c>
      <c r="K19309" s="20" t="s">
        <v>3</v>
      </c>
      <c r="L19309" t="s">
        <v>1463</v>
      </c>
      <c r="M19309" s="20">
        <v>11.4</v>
      </c>
      <c r="N19309" s="20">
        <v>9.6</v>
      </c>
      <c r="AE19309">
        <f t="shared" si="301"/>
        <v>2017</v>
      </c>
    </row>
    <row r="19310" spans="1:31" x14ac:dyDescent="0.25">
      <c r="A19310" s="7">
        <v>19307</v>
      </c>
      <c r="B19310" s="8">
        <v>42821</v>
      </c>
      <c r="C19310" t="s">
        <v>3</v>
      </c>
      <c r="D19310" t="s">
        <v>557</v>
      </c>
      <c r="E19310" t="s">
        <v>9</v>
      </c>
      <c r="F19310" t="s">
        <v>727</v>
      </c>
      <c r="G19310" t="s">
        <v>861</v>
      </c>
      <c r="H19310" s="135" t="s">
        <v>2444</v>
      </c>
      <c r="I19310" t="s">
        <v>1454</v>
      </c>
      <c r="J19310" s="20">
        <v>18</v>
      </c>
      <c r="K19310" s="20" t="s">
        <v>9</v>
      </c>
      <c r="L19310" t="s">
        <v>1463</v>
      </c>
      <c r="M19310" s="20">
        <v>4.32</v>
      </c>
      <c r="N19310" s="20">
        <v>5.68</v>
      </c>
      <c r="AE19310">
        <f t="shared" si="301"/>
        <v>2017</v>
      </c>
    </row>
    <row r="19311" spans="1:31" x14ac:dyDescent="0.25">
      <c r="A19311" s="7">
        <v>19308</v>
      </c>
      <c r="B19311" s="8">
        <v>42821</v>
      </c>
      <c r="C19311" t="s">
        <v>3</v>
      </c>
      <c r="D19311" t="s">
        <v>1215</v>
      </c>
      <c r="E19311" t="s">
        <v>9</v>
      </c>
      <c r="F19311" t="s">
        <v>787</v>
      </c>
      <c r="G19311" t="s">
        <v>732</v>
      </c>
      <c r="H19311" s="135" t="s">
        <v>2431</v>
      </c>
      <c r="I19311" t="s">
        <v>1455</v>
      </c>
      <c r="J19311" s="20">
        <v>70</v>
      </c>
      <c r="K19311" s="20" t="s">
        <v>3</v>
      </c>
      <c r="L19311" t="s">
        <v>1464</v>
      </c>
      <c r="M19311" s="20">
        <v>10.3</v>
      </c>
      <c r="N19311" s="20">
        <v>7.7</v>
      </c>
      <c r="AE19311">
        <f t="shared" si="301"/>
        <v>2017</v>
      </c>
    </row>
    <row r="19312" spans="1:31" x14ac:dyDescent="0.25">
      <c r="A19312" s="7">
        <v>19309</v>
      </c>
      <c r="B19312" s="8">
        <v>42822</v>
      </c>
      <c r="C19312" t="s">
        <v>3</v>
      </c>
      <c r="D19312" t="s">
        <v>1266</v>
      </c>
      <c r="E19312" t="s">
        <v>9</v>
      </c>
      <c r="F19312" t="s">
        <v>678</v>
      </c>
      <c r="G19312" t="s">
        <v>732</v>
      </c>
      <c r="H19312" s="135" t="s">
        <v>2160</v>
      </c>
      <c r="I19312" t="s">
        <v>1458</v>
      </c>
      <c r="J19312" s="20">
        <v>10</v>
      </c>
      <c r="K19312" s="20" t="s">
        <v>1465</v>
      </c>
      <c r="L19312" t="s">
        <v>1466</v>
      </c>
      <c r="M19312" s="20">
        <v>30</v>
      </c>
      <c r="N19312" s="20">
        <v>10</v>
      </c>
      <c r="AE19312">
        <f t="shared" si="301"/>
        <v>2017</v>
      </c>
    </row>
    <row r="19313" spans="1:31" x14ac:dyDescent="0.25">
      <c r="A19313" s="7">
        <v>19310</v>
      </c>
      <c r="B19313" s="8">
        <v>42823</v>
      </c>
      <c r="C19313" t="s">
        <v>3</v>
      </c>
      <c r="D19313" t="s">
        <v>557</v>
      </c>
      <c r="E19313" t="s">
        <v>9</v>
      </c>
      <c r="F19313" t="s">
        <v>727</v>
      </c>
      <c r="G19313" t="s">
        <v>861</v>
      </c>
      <c r="H19313" s="135" t="s">
        <v>2437</v>
      </c>
      <c r="I19313" t="s">
        <v>1454</v>
      </c>
      <c r="J19313" s="20">
        <v>30</v>
      </c>
      <c r="K19313" s="20" t="s">
        <v>3</v>
      </c>
      <c r="L19313" t="s">
        <v>1464</v>
      </c>
      <c r="M19313" s="20">
        <v>9.4</v>
      </c>
      <c r="N19313" s="20">
        <v>6.6</v>
      </c>
      <c r="AE19313">
        <f t="shared" si="301"/>
        <v>2017</v>
      </c>
    </row>
    <row r="19314" spans="1:31" x14ac:dyDescent="0.25">
      <c r="A19314" s="7">
        <v>19311</v>
      </c>
      <c r="B19314" s="8">
        <v>42825</v>
      </c>
      <c r="C19314" t="s">
        <v>3</v>
      </c>
      <c r="D19314" t="s">
        <v>43</v>
      </c>
      <c r="E19314" t="s">
        <v>9</v>
      </c>
      <c r="F19314" t="s">
        <v>366</v>
      </c>
      <c r="G19314" t="s">
        <v>11</v>
      </c>
      <c r="H19314" s="136" t="s">
        <v>1580</v>
      </c>
      <c r="I19314" t="s">
        <v>1454</v>
      </c>
      <c r="J19314" s="20">
        <v>30</v>
      </c>
      <c r="K19314" s="20" t="s">
        <v>3</v>
      </c>
      <c r="L19314" t="s">
        <v>1463</v>
      </c>
      <c r="M19314" s="20">
        <v>8.8000000000000007</v>
      </c>
      <c r="N19314" s="20">
        <v>7.2</v>
      </c>
      <c r="AE19314">
        <f t="shared" si="301"/>
        <v>2017</v>
      </c>
    </row>
    <row r="19315" spans="1:31" x14ac:dyDescent="0.25">
      <c r="A19315" s="7">
        <v>19312</v>
      </c>
      <c r="B19315" s="8">
        <v>42826</v>
      </c>
      <c r="C19315" t="s">
        <v>3</v>
      </c>
      <c r="D19315" t="s">
        <v>546</v>
      </c>
      <c r="E19315" t="s">
        <v>9</v>
      </c>
      <c r="F19315" t="s">
        <v>1032</v>
      </c>
      <c r="G19315" t="s">
        <v>870</v>
      </c>
      <c r="H19315" s="135" t="s">
        <v>2485</v>
      </c>
      <c r="I19315" t="s">
        <v>1454</v>
      </c>
      <c r="J19315" s="20">
        <v>30</v>
      </c>
      <c r="K19315" s="20" t="s">
        <v>1465</v>
      </c>
      <c r="L19315" t="s">
        <v>1466</v>
      </c>
      <c r="M19315" s="20">
        <v>7.5</v>
      </c>
      <c r="N19315" s="20">
        <v>7.5</v>
      </c>
      <c r="AE19315">
        <f t="shared" si="301"/>
        <v>2017</v>
      </c>
    </row>
    <row r="19316" spans="1:31" x14ac:dyDescent="0.25">
      <c r="A19316" s="7">
        <v>19313</v>
      </c>
      <c r="B19316" s="8">
        <v>42826</v>
      </c>
      <c r="C19316" t="s">
        <v>3</v>
      </c>
      <c r="D19316" t="s">
        <v>31</v>
      </c>
      <c r="E19316" t="s">
        <v>9</v>
      </c>
      <c r="F19316" t="s">
        <v>1193</v>
      </c>
      <c r="G19316" t="s">
        <v>895</v>
      </c>
      <c r="H19316" s="135" t="s">
        <v>2590</v>
      </c>
      <c r="I19316" t="s">
        <v>1454</v>
      </c>
      <c r="J19316" s="20">
        <v>39</v>
      </c>
      <c r="K19316" s="20" t="s">
        <v>9</v>
      </c>
      <c r="L19316" t="s">
        <v>1463</v>
      </c>
      <c r="M19316" s="20">
        <v>9.36</v>
      </c>
      <c r="N19316" s="20">
        <v>11.14</v>
      </c>
      <c r="AE19316">
        <f t="shared" si="301"/>
        <v>2017</v>
      </c>
    </row>
    <row r="19317" spans="1:31" x14ac:dyDescent="0.25">
      <c r="A19317" s="7">
        <v>19314</v>
      </c>
      <c r="B19317" s="8">
        <v>42827</v>
      </c>
      <c r="C19317" t="s">
        <v>3</v>
      </c>
      <c r="D19317" t="s">
        <v>1207</v>
      </c>
      <c r="E19317" t="s">
        <v>9</v>
      </c>
      <c r="F19317" t="s">
        <v>1193</v>
      </c>
      <c r="G19317" t="s">
        <v>1016</v>
      </c>
      <c r="H19317" s="135" t="s">
        <v>1496</v>
      </c>
      <c r="I19317" t="s">
        <v>1454</v>
      </c>
      <c r="J19317" s="20">
        <v>15</v>
      </c>
      <c r="K19317" s="20" t="s">
        <v>1465</v>
      </c>
      <c r="L19317" t="s">
        <v>1466</v>
      </c>
      <c r="M19317" s="20">
        <v>3.75</v>
      </c>
      <c r="N19317" s="20">
        <v>3.75</v>
      </c>
      <c r="AE19317">
        <f t="shared" si="301"/>
        <v>2017</v>
      </c>
    </row>
    <row r="19318" spans="1:31" x14ac:dyDescent="0.25">
      <c r="A19318" s="7">
        <v>19315</v>
      </c>
      <c r="B19318" s="8">
        <v>42828</v>
      </c>
      <c r="C19318" t="s">
        <v>3</v>
      </c>
      <c r="D19318" t="s">
        <v>614</v>
      </c>
      <c r="E19318" t="s">
        <v>9</v>
      </c>
      <c r="F19318" t="s">
        <v>727</v>
      </c>
      <c r="G19318" t="s">
        <v>929</v>
      </c>
      <c r="H19318" s="135" t="s">
        <v>2698</v>
      </c>
      <c r="I19318" t="s">
        <v>1454</v>
      </c>
      <c r="J19318" s="20">
        <v>13</v>
      </c>
      <c r="K19318" s="20" t="s">
        <v>9</v>
      </c>
      <c r="L19318" t="s">
        <v>1463</v>
      </c>
      <c r="M19318" s="20">
        <v>3.12</v>
      </c>
      <c r="N19318" s="20">
        <v>4.38</v>
      </c>
      <c r="AE19318">
        <f t="shared" si="301"/>
        <v>2017</v>
      </c>
    </row>
    <row r="19319" spans="1:31" x14ac:dyDescent="0.25">
      <c r="A19319" s="7">
        <v>19316</v>
      </c>
      <c r="B19319" s="8">
        <v>42830</v>
      </c>
      <c r="C19319" t="s">
        <v>3</v>
      </c>
      <c r="D19319" t="s">
        <v>1265</v>
      </c>
      <c r="E19319" t="s">
        <v>9</v>
      </c>
      <c r="F19319" t="s">
        <v>55</v>
      </c>
      <c r="G19319" t="s">
        <v>1170</v>
      </c>
      <c r="H19319" s="136" t="s">
        <v>3246</v>
      </c>
      <c r="I19319" t="s">
        <v>1454</v>
      </c>
      <c r="J19319" s="20">
        <v>14</v>
      </c>
      <c r="K19319" s="20" t="s">
        <v>9</v>
      </c>
      <c r="L19319" t="s">
        <v>1464</v>
      </c>
      <c r="M19319" s="20">
        <v>3.08</v>
      </c>
      <c r="N19319" s="20">
        <v>4.92</v>
      </c>
      <c r="AE19319">
        <f t="shared" si="301"/>
        <v>2017</v>
      </c>
    </row>
    <row r="19320" spans="1:31" x14ac:dyDescent="0.25">
      <c r="A19320" s="7">
        <v>19317</v>
      </c>
      <c r="B19320" s="8">
        <v>42831</v>
      </c>
      <c r="C19320" t="s">
        <v>3</v>
      </c>
      <c r="D19320" t="s">
        <v>968</v>
      </c>
      <c r="E19320" t="s">
        <v>9</v>
      </c>
      <c r="F19320" t="s">
        <v>1113</v>
      </c>
      <c r="G19320" t="s">
        <v>895</v>
      </c>
      <c r="H19320" s="135" t="s">
        <v>2531</v>
      </c>
      <c r="I19320" t="s">
        <v>1454</v>
      </c>
      <c r="J19320" s="20">
        <v>15</v>
      </c>
      <c r="K19320" s="20" t="s">
        <v>1465</v>
      </c>
      <c r="L19320" t="s">
        <v>1466</v>
      </c>
      <c r="M19320" s="20">
        <v>3.75</v>
      </c>
      <c r="N19320" s="20">
        <v>3.75</v>
      </c>
      <c r="AE19320">
        <f t="shared" si="301"/>
        <v>2017</v>
      </c>
    </row>
    <row r="19321" spans="1:31" x14ac:dyDescent="0.25">
      <c r="A19321" s="7">
        <v>19318</v>
      </c>
      <c r="B19321" s="8">
        <v>42831</v>
      </c>
      <c r="C19321" t="s">
        <v>3</v>
      </c>
      <c r="D19321" t="s">
        <v>276</v>
      </c>
      <c r="E19321" t="s">
        <v>9</v>
      </c>
      <c r="F19321" t="s">
        <v>1166</v>
      </c>
      <c r="G19321" t="s">
        <v>14</v>
      </c>
      <c r="H19321" s="135" t="s">
        <v>1496</v>
      </c>
      <c r="I19321" t="s">
        <v>1454</v>
      </c>
      <c r="J19321" s="20">
        <v>249</v>
      </c>
      <c r="K19321" s="20" t="s">
        <v>3</v>
      </c>
      <c r="L19321" t="s">
        <v>1464</v>
      </c>
      <c r="M19321" s="20">
        <v>70.72</v>
      </c>
      <c r="N19321" s="20">
        <v>54.78</v>
      </c>
      <c r="AE19321">
        <f t="shared" si="301"/>
        <v>2017</v>
      </c>
    </row>
    <row r="19322" spans="1:31" x14ac:dyDescent="0.25">
      <c r="A19322" s="7">
        <v>19319</v>
      </c>
      <c r="B19322" s="8">
        <v>42833</v>
      </c>
      <c r="C19322" t="s">
        <v>3</v>
      </c>
      <c r="D19322" t="s">
        <v>1266</v>
      </c>
      <c r="E19322" t="s">
        <v>9</v>
      </c>
      <c r="F19322" t="s">
        <v>1262</v>
      </c>
      <c r="G19322" t="s">
        <v>648</v>
      </c>
      <c r="H19322" s="135" t="s">
        <v>2947</v>
      </c>
      <c r="I19322" t="s">
        <v>1454</v>
      </c>
      <c r="J19322" s="20">
        <v>12</v>
      </c>
      <c r="K19322" s="20" t="s">
        <v>1465</v>
      </c>
      <c r="L19322" t="s">
        <v>1466</v>
      </c>
      <c r="M19322" s="20">
        <v>3</v>
      </c>
      <c r="N19322" s="20">
        <v>3</v>
      </c>
      <c r="AE19322">
        <f t="shared" si="301"/>
        <v>2017</v>
      </c>
    </row>
    <row r="19323" spans="1:31" x14ac:dyDescent="0.25">
      <c r="A19323" s="7">
        <v>19320</v>
      </c>
      <c r="B19323" s="8">
        <v>42839</v>
      </c>
      <c r="C19323" t="s">
        <v>3</v>
      </c>
      <c r="D19323" t="s">
        <v>543</v>
      </c>
      <c r="E19323" t="s">
        <v>9</v>
      </c>
      <c r="F19323" t="s">
        <v>427</v>
      </c>
      <c r="G19323" t="s">
        <v>633</v>
      </c>
      <c r="H19323" s="136" t="s">
        <v>3233</v>
      </c>
      <c r="I19323" t="s">
        <v>1454</v>
      </c>
      <c r="J19323" s="20">
        <v>18</v>
      </c>
      <c r="K19323" s="20" t="s">
        <v>9</v>
      </c>
      <c r="L19323" t="s">
        <v>1464</v>
      </c>
      <c r="M19323" s="20">
        <v>3.96</v>
      </c>
      <c r="N19323" s="20">
        <v>6.04</v>
      </c>
      <c r="AE19323">
        <f t="shared" si="301"/>
        <v>2017</v>
      </c>
    </row>
    <row r="19324" spans="1:31" x14ac:dyDescent="0.25">
      <c r="A19324" s="7">
        <v>19321</v>
      </c>
      <c r="B19324" s="8">
        <v>42839</v>
      </c>
      <c r="C19324" t="s">
        <v>3</v>
      </c>
      <c r="D19324" t="s">
        <v>502</v>
      </c>
      <c r="E19324" t="s">
        <v>9</v>
      </c>
      <c r="F19324" t="s">
        <v>678</v>
      </c>
      <c r="G19324" t="s">
        <v>929</v>
      </c>
      <c r="H19324" s="135" t="s">
        <v>3036</v>
      </c>
      <c r="I19324" t="s">
        <v>1455</v>
      </c>
      <c r="J19324" s="20">
        <v>33</v>
      </c>
      <c r="K19324" s="20" t="s">
        <v>9</v>
      </c>
      <c r="L19324" t="s">
        <v>1463</v>
      </c>
      <c r="M19324" s="20">
        <v>3.96</v>
      </c>
      <c r="N19324" s="20">
        <v>4.79</v>
      </c>
      <c r="AE19324">
        <f t="shared" si="301"/>
        <v>2017</v>
      </c>
    </row>
    <row r="19325" spans="1:31" x14ac:dyDescent="0.25">
      <c r="A19325" s="7">
        <v>19322</v>
      </c>
      <c r="B19325" s="8">
        <v>42840</v>
      </c>
      <c r="C19325" t="s">
        <v>3</v>
      </c>
      <c r="D19325" t="s">
        <v>543</v>
      </c>
      <c r="E19325" t="s">
        <v>9</v>
      </c>
      <c r="F19325" t="s">
        <v>427</v>
      </c>
      <c r="G19325" t="s">
        <v>633</v>
      </c>
      <c r="H19325" s="135" t="s">
        <v>1496</v>
      </c>
      <c r="I19325" t="s">
        <v>1454</v>
      </c>
      <c r="J19325" s="20">
        <v>21</v>
      </c>
      <c r="K19325" s="20" t="s">
        <v>3</v>
      </c>
      <c r="L19325" t="s">
        <v>1464</v>
      </c>
      <c r="M19325" s="20">
        <v>6.88</v>
      </c>
      <c r="N19325" s="20">
        <v>4.62</v>
      </c>
      <c r="AE19325">
        <f t="shared" si="301"/>
        <v>2017</v>
      </c>
    </row>
    <row r="19326" spans="1:31" x14ac:dyDescent="0.25">
      <c r="A19326" s="7">
        <v>19323</v>
      </c>
      <c r="B19326" s="8">
        <v>42846</v>
      </c>
      <c r="C19326" t="s">
        <v>3</v>
      </c>
      <c r="D19326" t="s">
        <v>1096</v>
      </c>
      <c r="E19326" t="s">
        <v>9</v>
      </c>
      <c r="F19326" t="s">
        <v>727</v>
      </c>
      <c r="G19326" t="s">
        <v>929</v>
      </c>
      <c r="H19326" s="135" t="s">
        <v>2678</v>
      </c>
      <c r="I19326" t="s">
        <v>1456</v>
      </c>
      <c r="J19326" s="20">
        <v>1</v>
      </c>
      <c r="K19326" s="20" t="s">
        <v>1465</v>
      </c>
      <c r="L19326" t="s">
        <v>1466</v>
      </c>
      <c r="M19326" s="20">
        <v>0.25</v>
      </c>
      <c r="N19326" s="20">
        <v>0.25</v>
      </c>
      <c r="O19326" t="s">
        <v>3</v>
      </c>
      <c r="P19326" s="13" t="s">
        <v>1143</v>
      </c>
      <c r="Q19326" t="s">
        <v>9</v>
      </c>
      <c r="R19326" t="s">
        <v>1093</v>
      </c>
      <c r="S19326" t="s">
        <v>1465</v>
      </c>
      <c r="U19326" t="s">
        <v>1465</v>
      </c>
      <c r="W19326" t="s">
        <v>1465</v>
      </c>
      <c r="Y19326" t="s">
        <v>1465</v>
      </c>
      <c r="AA19326" t="s">
        <v>1465</v>
      </c>
      <c r="AC19326" t="s">
        <v>1465</v>
      </c>
      <c r="AE19326">
        <f t="shared" si="301"/>
        <v>2017</v>
      </c>
    </row>
    <row r="19327" spans="1:31" x14ac:dyDescent="0.25">
      <c r="A19327" s="7">
        <v>19324</v>
      </c>
      <c r="B19327" s="8">
        <v>42849</v>
      </c>
      <c r="C19327" t="s">
        <v>3</v>
      </c>
      <c r="D19327" t="s">
        <v>877</v>
      </c>
      <c r="E19327" t="s">
        <v>9</v>
      </c>
      <c r="F19327" t="s">
        <v>1210</v>
      </c>
      <c r="G19327" t="s">
        <v>569</v>
      </c>
      <c r="H19327" s="135" t="s">
        <v>1674</v>
      </c>
      <c r="I19327" t="s">
        <v>1454</v>
      </c>
      <c r="J19327" s="20">
        <v>21</v>
      </c>
      <c r="K19327" s="20" t="s">
        <v>3</v>
      </c>
      <c r="L19327" t="s">
        <v>1463</v>
      </c>
      <c r="M19327" s="20">
        <v>6.46</v>
      </c>
      <c r="N19327" s="20">
        <v>5.04</v>
      </c>
      <c r="AE19327">
        <f t="shared" si="301"/>
        <v>2017</v>
      </c>
    </row>
    <row r="19328" spans="1:31" x14ac:dyDescent="0.25">
      <c r="A19328" s="7">
        <v>19325</v>
      </c>
      <c r="B19328" s="8">
        <v>42850</v>
      </c>
      <c r="C19328" t="s">
        <v>3</v>
      </c>
      <c r="D19328" t="s">
        <v>465</v>
      </c>
      <c r="E19328" t="s">
        <v>9</v>
      </c>
      <c r="F19328" t="s">
        <v>427</v>
      </c>
      <c r="G19328" t="s">
        <v>1170</v>
      </c>
      <c r="H19328" s="135" t="s">
        <v>3322</v>
      </c>
      <c r="I19328" t="s">
        <v>1454</v>
      </c>
      <c r="J19328" s="20">
        <v>6</v>
      </c>
      <c r="K19328" s="20" t="s">
        <v>9</v>
      </c>
      <c r="L19328" t="s">
        <v>1464</v>
      </c>
      <c r="M19328" s="20">
        <v>1.32</v>
      </c>
      <c r="N19328" s="20">
        <v>2.6799999999999997</v>
      </c>
      <c r="AE19328">
        <f t="shared" si="301"/>
        <v>2017</v>
      </c>
    </row>
    <row r="19329" spans="1:31" x14ac:dyDescent="0.25">
      <c r="A19329" s="7">
        <v>19326</v>
      </c>
      <c r="B19329" s="8">
        <v>42852</v>
      </c>
      <c r="C19329" t="s">
        <v>3</v>
      </c>
      <c r="D19329" t="s">
        <v>502</v>
      </c>
      <c r="E19329" t="s">
        <v>9</v>
      </c>
      <c r="F19329" t="s">
        <v>1193</v>
      </c>
      <c r="G19329" t="s">
        <v>895</v>
      </c>
      <c r="H19329" s="135" t="s">
        <v>2803</v>
      </c>
      <c r="I19329" t="s">
        <v>1454</v>
      </c>
      <c r="J19329" s="20">
        <v>56</v>
      </c>
      <c r="K19329" s="20" t="s">
        <v>1465</v>
      </c>
      <c r="L19329" t="s">
        <v>1466</v>
      </c>
      <c r="M19329" s="20">
        <v>14</v>
      </c>
      <c r="N19329" s="20">
        <v>14</v>
      </c>
      <c r="AE19329">
        <f t="shared" si="301"/>
        <v>2017</v>
      </c>
    </row>
    <row r="19330" spans="1:31" x14ac:dyDescent="0.25">
      <c r="A19330" s="7">
        <v>19327</v>
      </c>
      <c r="B19330" s="8">
        <v>42852</v>
      </c>
      <c r="C19330" t="s">
        <v>3</v>
      </c>
      <c r="D19330" t="s">
        <v>1207</v>
      </c>
      <c r="E19330" t="s">
        <v>9</v>
      </c>
      <c r="F19330" t="s">
        <v>1193</v>
      </c>
      <c r="G19330" t="s">
        <v>1016</v>
      </c>
      <c r="H19330" s="135" t="s">
        <v>1496</v>
      </c>
      <c r="I19330" t="s">
        <v>1454</v>
      </c>
      <c r="J19330" s="20">
        <v>26</v>
      </c>
      <c r="K19330" s="20" t="s">
        <v>3</v>
      </c>
      <c r="L19330" t="s">
        <v>1464</v>
      </c>
      <c r="M19330" s="20">
        <v>8.2800000000000011</v>
      </c>
      <c r="N19330" s="20">
        <v>5.72</v>
      </c>
      <c r="AE19330">
        <f t="shared" si="301"/>
        <v>2017</v>
      </c>
    </row>
    <row r="19331" spans="1:31" x14ac:dyDescent="0.25">
      <c r="A19331" s="7">
        <v>19328</v>
      </c>
      <c r="B19331" s="8">
        <v>42855</v>
      </c>
      <c r="C19331" t="s">
        <v>3</v>
      </c>
      <c r="D19331" t="s">
        <v>222</v>
      </c>
      <c r="E19331" t="s">
        <v>9</v>
      </c>
      <c r="F19331" t="s">
        <v>868</v>
      </c>
      <c r="G19331" t="s">
        <v>929</v>
      </c>
      <c r="H19331" s="135" t="s">
        <v>2665</v>
      </c>
      <c r="I19331" t="s">
        <v>1455</v>
      </c>
      <c r="J19331" s="20">
        <v>41</v>
      </c>
      <c r="K19331" s="20" t="s">
        <v>1465</v>
      </c>
      <c r="L19331" t="s">
        <v>1466</v>
      </c>
      <c r="M19331" s="20">
        <v>5.125</v>
      </c>
      <c r="N19331" s="20">
        <v>5.125</v>
      </c>
      <c r="AE19331">
        <f t="shared" si="301"/>
        <v>2017</v>
      </c>
    </row>
    <row r="19332" spans="1:31" x14ac:dyDescent="0.25">
      <c r="A19332" s="7">
        <v>19329</v>
      </c>
      <c r="B19332" s="8">
        <v>42862</v>
      </c>
      <c r="C19332" t="s">
        <v>3</v>
      </c>
      <c r="D19332" t="s">
        <v>1060</v>
      </c>
      <c r="E19332" t="s">
        <v>9</v>
      </c>
      <c r="F19332" t="s">
        <v>1045</v>
      </c>
      <c r="G19332" t="s">
        <v>648</v>
      </c>
      <c r="H19332" s="136" t="s">
        <v>1496</v>
      </c>
      <c r="I19332" t="s">
        <v>1454</v>
      </c>
      <c r="J19332" s="20">
        <v>107</v>
      </c>
      <c r="K19332" s="20" t="s">
        <v>3</v>
      </c>
      <c r="L19332" t="s">
        <v>1464</v>
      </c>
      <c r="M19332" s="20">
        <v>30.96</v>
      </c>
      <c r="N19332" s="20">
        <v>23.54</v>
      </c>
      <c r="AE19332">
        <f t="shared" ref="AE19332:AE19395" si="302">YEAR(B19332)</f>
        <v>2017</v>
      </c>
    </row>
    <row r="19333" spans="1:31" x14ac:dyDescent="0.25">
      <c r="A19333" s="7">
        <v>19330</v>
      </c>
      <c r="B19333" s="8">
        <v>42864</v>
      </c>
      <c r="C19333" t="s">
        <v>3</v>
      </c>
      <c r="D19333" t="s">
        <v>237</v>
      </c>
      <c r="E19333" t="s">
        <v>9</v>
      </c>
      <c r="F19333" t="s">
        <v>186</v>
      </c>
      <c r="G19333" t="s">
        <v>1170</v>
      </c>
      <c r="H19333" s="136" t="s">
        <v>3247</v>
      </c>
      <c r="I19333" t="s">
        <v>1454</v>
      </c>
      <c r="J19333" s="20">
        <v>134</v>
      </c>
      <c r="K19333" s="20" t="s">
        <v>3</v>
      </c>
      <c r="L19333" t="s">
        <v>1464</v>
      </c>
      <c r="M19333" s="20">
        <v>38.519999999999996</v>
      </c>
      <c r="N19333" s="20">
        <v>29.48</v>
      </c>
      <c r="AE19333">
        <f t="shared" si="302"/>
        <v>2017</v>
      </c>
    </row>
    <row r="19334" spans="1:31" x14ac:dyDescent="0.25">
      <c r="A19334" s="7">
        <v>19331</v>
      </c>
      <c r="B19334" s="8">
        <v>42864</v>
      </c>
      <c r="C19334" t="s">
        <v>3</v>
      </c>
      <c r="D19334" t="s">
        <v>237</v>
      </c>
      <c r="E19334" t="s">
        <v>9</v>
      </c>
      <c r="F19334" t="s">
        <v>186</v>
      </c>
      <c r="G19334" t="s">
        <v>895</v>
      </c>
      <c r="H19334" s="135" t="s">
        <v>1496</v>
      </c>
      <c r="I19334" t="s">
        <v>1454</v>
      </c>
      <c r="J19334" s="20">
        <v>511</v>
      </c>
      <c r="K19334" s="20" t="s">
        <v>3</v>
      </c>
      <c r="L19334" t="s">
        <v>1464</v>
      </c>
      <c r="M19334" s="20">
        <v>144.08000000000001</v>
      </c>
      <c r="N19334" s="20">
        <v>112.42</v>
      </c>
      <c r="AE19334">
        <f t="shared" si="302"/>
        <v>2017</v>
      </c>
    </row>
    <row r="19335" spans="1:31" x14ac:dyDescent="0.25">
      <c r="A19335" s="7">
        <v>19332</v>
      </c>
      <c r="B19335" s="8">
        <v>42865</v>
      </c>
      <c r="C19335" t="s">
        <v>3</v>
      </c>
      <c r="D19335" t="s">
        <v>734</v>
      </c>
      <c r="E19335" t="s">
        <v>9</v>
      </c>
      <c r="F19335" t="s">
        <v>1113</v>
      </c>
      <c r="G19335" t="s">
        <v>569</v>
      </c>
      <c r="H19335" s="9" t="s">
        <v>2102</v>
      </c>
      <c r="I19335" t="s">
        <v>1455</v>
      </c>
      <c r="J19335" s="20">
        <v>27</v>
      </c>
      <c r="K19335" s="20" t="s">
        <v>1465</v>
      </c>
      <c r="L19335" t="s">
        <v>1466</v>
      </c>
      <c r="M19335" s="20">
        <v>3.375</v>
      </c>
      <c r="N19335" s="20">
        <v>3.375</v>
      </c>
      <c r="AE19335">
        <f t="shared" si="302"/>
        <v>2017</v>
      </c>
    </row>
    <row r="19336" spans="1:31" x14ac:dyDescent="0.25">
      <c r="A19336" s="7">
        <v>19333</v>
      </c>
      <c r="B19336" s="8">
        <v>42865</v>
      </c>
      <c r="C19336" t="s">
        <v>3</v>
      </c>
      <c r="D19336" t="s">
        <v>734</v>
      </c>
      <c r="E19336" t="s">
        <v>9</v>
      </c>
      <c r="F19336" t="s">
        <v>1113</v>
      </c>
      <c r="G19336" t="s">
        <v>569</v>
      </c>
      <c r="H19336" s="9" t="s">
        <v>2356</v>
      </c>
      <c r="I19336" t="s">
        <v>1455</v>
      </c>
      <c r="J19336" s="20">
        <v>14</v>
      </c>
      <c r="K19336" s="20" t="s">
        <v>3</v>
      </c>
      <c r="L19336" t="s">
        <v>1464</v>
      </c>
      <c r="M19336" s="20">
        <v>2.46</v>
      </c>
      <c r="N19336" s="20">
        <v>1.54</v>
      </c>
      <c r="AE19336">
        <f t="shared" si="302"/>
        <v>2017</v>
      </c>
    </row>
    <row r="19337" spans="1:31" x14ac:dyDescent="0.25">
      <c r="A19337" s="7">
        <v>19334</v>
      </c>
      <c r="B19337" s="8">
        <v>42865</v>
      </c>
      <c r="C19337" t="s">
        <v>3</v>
      </c>
      <c r="D19337" t="s">
        <v>734</v>
      </c>
      <c r="E19337" t="s">
        <v>9</v>
      </c>
      <c r="F19337" t="s">
        <v>1113</v>
      </c>
      <c r="G19337" t="s">
        <v>569</v>
      </c>
      <c r="H19337" s="9" t="s">
        <v>3323</v>
      </c>
      <c r="I19337" t="s">
        <v>1455</v>
      </c>
      <c r="J19337" s="20">
        <v>10</v>
      </c>
      <c r="K19337" s="20" t="s">
        <v>3</v>
      </c>
      <c r="L19337" t="s">
        <v>1464</v>
      </c>
      <c r="M19337" s="20">
        <v>1.9</v>
      </c>
      <c r="N19337" s="20">
        <v>1.1000000000000001</v>
      </c>
      <c r="AE19337">
        <f t="shared" si="302"/>
        <v>2017</v>
      </c>
    </row>
    <row r="19338" spans="1:31" x14ac:dyDescent="0.25">
      <c r="A19338" s="7">
        <v>19335</v>
      </c>
      <c r="B19338" s="8">
        <v>42867</v>
      </c>
      <c r="C19338" t="s">
        <v>3</v>
      </c>
      <c r="D19338" t="s">
        <v>943</v>
      </c>
      <c r="E19338" t="s">
        <v>9</v>
      </c>
      <c r="F19338" t="s">
        <v>1021</v>
      </c>
      <c r="G19338" t="s">
        <v>714</v>
      </c>
      <c r="H19338" s="136" t="s">
        <v>2215</v>
      </c>
      <c r="I19338" t="s">
        <v>1454</v>
      </c>
      <c r="J19338" s="20">
        <v>48</v>
      </c>
      <c r="K19338" s="20" t="s">
        <v>9</v>
      </c>
      <c r="L19338" t="s">
        <v>1464</v>
      </c>
      <c r="M19338" s="20">
        <v>10.56</v>
      </c>
      <c r="N19338" s="20">
        <v>14.44</v>
      </c>
      <c r="AE19338">
        <f t="shared" si="302"/>
        <v>2017</v>
      </c>
    </row>
    <row r="19339" spans="1:31" x14ac:dyDescent="0.25">
      <c r="A19339" s="7">
        <v>19336</v>
      </c>
      <c r="B19339" s="8">
        <v>42867</v>
      </c>
      <c r="C19339" t="s">
        <v>3</v>
      </c>
      <c r="D19339" t="s">
        <v>968</v>
      </c>
      <c r="E19339" t="s">
        <v>9</v>
      </c>
      <c r="F19339" t="s">
        <v>1113</v>
      </c>
      <c r="G19339" t="s">
        <v>895</v>
      </c>
      <c r="H19339" s="135" t="s">
        <v>2577</v>
      </c>
      <c r="I19339" t="s">
        <v>1454</v>
      </c>
      <c r="J19339" s="20">
        <v>14</v>
      </c>
      <c r="K19339" s="20" t="s">
        <v>3</v>
      </c>
      <c r="L19339" t="s">
        <v>1464</v>
      </c>
      <c r="M19339" s="20">
        <v>4.92</v>
      </c>
      <c r="N19339" s="20">
        <v>3.08</v>
      </c>
      <c r="AE19339">
        <f t="shared" si="302"/>
        <v>2017</v>
      </c>
    </row>
    <row r="19340" spans="1:31" x14ac:dyDescent="0.25">
      <c r="A19340" s="7">
        <v>19337</v>
      </c>
      <c r="B19340" s="8">
        <v>42867</v>
      </c>
      <c r="C19340" t="s">
        <v>3</v>
      </c>
      <c r="D19340" t="s">
        <v>1199</v>
      </c>
      <c r="E19340" t="s">
        <v>9</v>
      </c>
      <c r="F19340" t="s">
        <v>667</v>
      </c>
      <c r="G19340" t="s">
        <v>929</v>
      </c>
      <c r="H19340" s="135" t="s">
        <v>2807</v>
      </c>
      <c r="I19340" t="s">
        <v>1455</v>
      </c>
      <c r="J19340" s="20">
        <v>86</v>
      </c>
      <c r="K19340" s="20" t="s">
        <v>1465</v>
      </c>
      <c r="L19340" t="s">
        <v>1466</v>
      </c>
      <c r="M19340" s="20">
        <v>10.75</v>
      </c>
      <c r="N19340" s="20">
        <v>10.75</v>
      </c>
      <c r="AE19340">
        <f t="shared" si="302"/>
        <v>2017</v>
      </c>
    </row>
    <row r="19341" spans="1:31" x14ac:dyDescent="0.25">
      <c r="A19341" s="7">
        <v>19338</v>
      </c>
      <c r="B19341" s="8">
        <v>42871</v>
      </c>
      <c r="C19341" t="s">
        <v>3</v>
      </c>
      <c r="D19341" t="s">
        <v>502</v>
      </c>
      <c r="E19341" t="s">
        <v>9</v>
      </c>
      <c r="F19341" t="s">
        <v>1156</v>
      </c>
      <c r="G19341" t="s">
        <v>648</v>
      </c>
      <c r="H19341" s="135" t="s">
        <v>2269</v>
      </c>
      <c r="I19341" t="s">
        <v>1454</v>
      </c>
      <c r="J19341" s="20">
        <v>42</v>
      </c>
      <c r="K19341" s="20" t="s">
        <v>3</v>
      </c>
      <c r="L19341" t="s">
        <v>1464</v>
      </c>
      <c r="M19341" s="20">
        <v>12.76</v>
      </c>
      <c r="N19341" s="20">
        <v>9.24</v>
      </c>
      <c r="AE19341">
        <f t="shared" si="302"/>
        <v>2017</v>
      </c>
    </row>
    <row r="19342" spans="1:31" x14ac:dyDescent="0.25">
      <c r="A19342" s="7">
        <v>19339</v>
      </c>
      <c r="B19342" s="8">
        <v>42875</v>
      </c>
      <c r="C19342" t="s">
        <v>3</v>
      </c>
      <c r="D19342" t="s">
        <v>543</v>
      </c>
      <c r="E19342" t="s">
        <v>9</v>
      </c>
      <c r="F19342" t="s">
        <v>521</v>
      </c>
      <c r="G19342" t="s">
        <v>732</v>
      </c>
      <c r="H19342" s="135" t="s">
        <v>2454</v>
      </c>
      <c r="I19342" t="s">
        <v>1454</v>
      </c>
      <c r="J19342" s="20">
        <v>17</v>
      </c>
      <c r="K19342" s="20" t="s">
        <v>3</v>
      </c>
      <c r="L19342" t="s">
        <v>1464</v>
      </c>
      <c r="M19342" s="20">
        <v>5.76</v>
      </c>
      <c r="N19342" s="20">
        <v>3.74</v>
      </c>
      <c r="AE19342">
        <f t="shared" si="302"/>
        <v>2017</v>
      </c>
    </row>
    <row r="19343" spans="1:31" x14ac:dyDescent="0.25">
      <c r="A19343" s="7">
        <v>19340</v>
      </c>
      <c r="B19343" s="8">
        <v>42876</v>
      </c>
      <c r="C19343" t="s">
        <v>3</v>
      </c>
      <c r="D19343" t="s">
        <v>973</v>
      </c>
      <c r="E19343" t="s">
        <v>9</v>
      </c>
      <c r="F19343" t="s">
        <v>427</v>
      </c>
      <c r="G19343" t="s">
        <v>895</v>
      </c>
      <c r="H19343" s="135" t="s">
        <v>3324</v>
      </c>
      <c r="I19343" t="s">
        <v>1454</v>
      </c>
      <c r="J19343" s="20">
        <v>23</v>
      </c>
      <c r="K19343" s="20" t="s">
        <v>9</v>
      </c>
      <c r="L19343" t="s">
        <v>1464</v>
      </c>
      <c r="M19343" s="20">
        <v>5.0600000000000005</v>
      </c>
      <c r="N19343" s="20">
        <v>7.4399999999999995</v>
      </c>
      <c r="AE19343">
        <f t="shared" si="302"/>
        <v>2017</v>
      </c>
    </row>
    <row r="19344" spans="1:31" x14ac:dyDescent="0.25">
      <c r="A19344" s="7">
        <v>19341</v>
      </c>
      <c r="B19344" s="8">
        <v>42876</v>
      </c>
      <c r="C19344" t="s">
        <v>3</v>
      </c>
      <c r="D19344" t="s">
        <v>973</v>
      </c>
      <c r="E19344" t="s">
        <v>9</v>
      </c>
      <c r="F19344" t="s">
        <v>585</v>
      </c>
      <c r="G19344" t="s">
        <v>929</v>
      </c>
      <c r="H19344" s="135" t="s">
        <v>2701</v>
      </c>
      <c r="I19344" t="s">
        <v>1454</v>
      </c>
      <c r="J19344" s="20">
        <v>33</v>
      </c>
      <c r="K19344" s="20" t="s">
        <v>9</v>
      </c>
      <c r="L19344" t="s">
        <v>1464</v>
      </c>
      <c r="M19344" s="20">
        <v>7.26</v>
      </c>
      <c r="N19344" s="20">
        <v>10.24</v>
      </c>
      <c r="AE19344">
        <f t="shared" si="302"/>
        <v>2017</v>
      </c>
    </row>
    <row r="19345" spans="1:31" x14ac:dyDescent="0.25">
      <c r="A19345" s="7">
        <v>19342</v>
      </c>
      <c r="B19345" s="8">
        <v>42877</v>
      </c>
      <c r="C19345" t="s">
        <v>3</v>
      </c>
      <c r="D19345" t="s">
        <v>557</v>
      </c>
      <c r="E19345" t="s">
        <v>9</v>
      </c>
      <c r="F19345" t="s">
        <v>727</v>
      </c>
      <c r="G19345" t="s">
        <v>861</v>
      </c>
      <c r="H19345" s="135" t="s">
        <v>2445</v>
      </c>
      <c r="I19345" t="s">
        <v>1454</v>
      </c>
      <c r="J19345" s="20">
        <v>20</v>
      </c>
      <c r="K19345" s="20" t="s">
        <v>3</v>
      </c>
      <c r="L19345" t="s">
        <v>1464</v>
      </c>
      <c r="M19345" s="20">
        <v>6.6</v>
      </c>
      <c r="N19345" s="20">
        <v>4.4000000000000004</v>
      </c>
      <c r="AE19345">
        <f t="shared" si="302"/>
        <v>2017</v>
      </c>
    </row>
    <row r="19346" spans="1:31" x14ac:dyDescent="0.25">
      <c r="A19346" s="7">
        <v>19343</v>
      </c>
      <c r="B19346" s="8">
        <v>42883</v>
      </c>
      <c r="C19346" t="s">
        <v>3</v>
      </c>
      <c r="D19346" t="s">
        <v>973</v>
      </c>
      <c r="E19346" t="s">
        <v>9</v>
      </c>
      <c r="F19346" t="s">
        <v>738</v>
      </c>
      <c r="G19346" t="s">
        <v>569</v>
      </c>
      <c r="H19346" s="135" t="s">
        <v>2770</v>
      </c>
      <c r="I19346" t="s">
        <v>1454</v>
      </c>
      <c r="J19346" s="20">
        <v>20</v>
      </c>
      <c r="K19346" s="20" t="s">
        <v>3</v>
      </c>
      <c r="L19346" t="s">
        <v>1463</v>
      </c>
      <c r="M19346" s="20">
        <v>6.2</v>
      </c>
      <c r="N19346" s="20">
        <v>4.8</v>
      </c>
      <c r="AE19346">
        <f t="shared" si="302"/>
        <v>2017</v>
      </c>
    </row>
    <row r="19347" spans="1:31" x14ac:dyDescent="0.25">
      <c r="A19347" s="7">
        <v>19344</v>
      </c>
      <c r="B19347" s="8">
        <v>42884</v>
      </c>
      <c r="C19347" t="s">
        <v>3</v>
      </c>
      <c r="D19347" t="s">
        <v>614</v>
      </c>
      <c r="E19347" t="s">
        <v>9</v>
      </c>
      <c r="F19347" t="s">
        <v>727</v>
      </c>
      <c r="G19347" t="s">
        <v>929</v>
      </c>
      <c r="H19347" s="135" t="s">
        <v>2686</v>
      </c>
      <c r="I19347" t="s">
        <v>1454</v>
      </c>
      <c r="J19347" s="20">
        <v>41</v>
      </c>
      <c r="K19347" s="20" t="s">
        <v>3</v>
      </c>
      <c r="L19347" t="s">
        <v>1464</v>
      </c>
      <c r="M19347" s="20">
        <v>12.48</v>
      </c>
      <c r="N19347" s="20">
        <v>9.02</v>
      </c>
      <c r="AE19347">
        <f t="shared" si="302"/>
        <v>2017</v>
      </c>
    </row>
    <row r="19348" spans="1:31" x14ac:dyDescent="0.25">
      <c r="A19348" s="7">
        <v>19345</v>
      </c>
      <c r="B19348" s="8">
        <v>42890</v>
      </c>
      <c r="C19348" t="s">
        <v>3</v>
      </c>
      <c r="D19348" t="s">
        <v>589</v>
      </c>
      <c r="E19348" t="s">
        <v>9</v>
      </c>
      <c r="F19348" t="s">
        <v>427</v>
      </c>
      <c r="G19348" t="s">
        <v>714</v>
      </c>
      <c r="H19348" s="135" t="s">
        <v>2060</v>
      </c>
      <c r="I19348" t="s">
        <v>1454</v>
      </c>
      <c r="J19348" s="20">
        <v>60</v>
      </c>
      <c r="K19348" s="20" t="s">
        <v>9</v>
      </c>
      <c r="L19348" t="s">
        <v>1464</v>
      </c>
      <c r="M19348" s="20">
        <v>13.2</v>
      </c>
      <c r="N19348" s="20">
        <v>17.8</v>
      </c>
      <c r="AE19348">
        <f t="shared" si="302"/>
        <v>2017</v>
      </c>
    </row>
    <row r="19349" spans="1:31" x14ac:dyDescent="0.25">
      <c r="A19349" s="7">
        <v>19346</v>
      </c>
      <c r="B19349" s="8">
        <v>42891</v>
      </c>
      <c r="C19349" t="s">
        <v>3</v>
      </c>
      <c r="D19349" t="s">
        <v>973</v>
      </c>
      <c r="E19349" t="s">
        <v>9</v>
      </c>
      <c r="F19349" t="s">
        <v>427</v>
      </c>
      <c r="G19349" t="s">
        <v>929</v>
      </c>
      <c r="H19349" s="135" t="s">
        <v>2767</v>
      </c>
      <c r="I19349" t="s">
        <v>1454</v>
      </c>
      <c r="J19349" s="20">
        <v>13</v>
      </c>
      <c r="K19349" s="20" t="s">
        <v>9</v>
      </c>
      <c r="L19349" t="s">
        <v>1464</v>
      </c>
      <c r="M19349" s="20">
        <v>2.86</v>
      </c>
      <c r="N19349" s="20">
        <v>4.6400000000000006</v>
      </c>
      <c r="AE19349">
        <f t="shared" si="302"/>
        <v>2017</v>
      </c>
    </row>
    <row r="19350" spans="1:31" x14ac:dyDescent="0.25">
      <c r="A19350" s="7">
        <v>19347</v>
      </c>
      <c r="B19350" s="8">
        <v>42896</v>
      </c>
      <c r="C19350" t="s">
        <v>3</v>
      </c>
      <c r="D19350" t="s">
        <v>877</v>
      </c>
      <c r="E19350" t="s">
        <v>9</v>
      </c>
      <c r="F19350" t="s">
        <v>1210</v>
      </c>
      <c r="G19350" t="s">
        <v>569</v>
      </c>
      <c r="H19350" s="135" t="s">
        <v>1659</v>
      </c>
      <c r="I19350" t="s">
        <v>1454</v>
      </c>
      <c r="J19350" s="20">
        <v>14</v>
      </c>
      <c r="K19350" s="20" t="s">
        <v>3</v>
      </c>
      <c r="L19350" t="s">
        <v>1464</v>
      </c>
      <c r="M19350" s="20">
        <v>4.92</v>
      </c>
      <c r="N19350" s="20">
        <v>3.08</v>
      </c>
      <c r="AE19350">
        <f t="shared" si="302"/>
        <v>2017</v>
      </c>
    </row>
    <row r="19351" spans="1:31" x14ac:dyDescent="0.25">
      <c r="A19351" s="7">
        <v>19348</v>
      </c>
      <c r="B19351" s="8">
        <v>42899</v>
      </c>
      <c r="C19351" t="s">
        <v>3</v>
      </c>
      <c r="D19351" t="s">
        <v>502</v>
      </c>
      <c r="E19351" t="s">
        <v>9</v>
      </c>
      <c r="F19351" t="s">
        <v>1237</v>
      </c>
      <c r="G19351" t="s">
        <v>732</v>
      </c>
      <c r="H19351" s="135" t="s">
        <v>2419</v>
      </c>
      <c r="I19351" t="s">
        <v>1454</v>
      </c>
      <c r="J19351" s="20">
        <v>40</v>
      </c>
      <c r="K19351" s="20" t="s">
        <v>9</v>
      </c>
      <c r="L19351" t="s">
        <v>1463</v>
      </c>
      <c r="M19351" s="20">
        <v>9.6</v>
      </c>
      <c r="N19351" s="20">
        <v>11.4</v>
      </c>
      <c r="AE19351">
        <f t="shared" si="302"/>
        <v>2017</v>
      </c>
    </row>
    <row r="19352" spans="1:31" x14ac:dyDescent="0.25">
      <c r="A19352" s="7">
        <v>19349</v>
      </c>
      <c r="B19352" s="8">
        <v>42899</v>
      </c>
      <c r="C19352" t="s">
        <v>3</v>
      </c>
      <c r="D19352" t="s">
        <v>502</v>
      </c>
      <c r="E19352" t="s">
        <v>9</v>
      </c>
      <c r="F19352" t="s">
        <v>1237</v>
      </c>
      <c r="G19352" t="s">
        <v>895</v>
      </c>
      <c r="H19352" s="135" t="s">
        <v>2640</v>
      </c>
      <c r="I19352" t="s">
        <v>1454</v>
      </c>
      <c r="J19352" s="20">
        <v>27</v>
      </c>
      <c r="K19352" s="20" t="s">
        <v>3</v>
      </c>
      <c r="L19352" t="s">
        <v>1464</v>
      </c>
      <c r="M19352" s="20">
        <v>8.56</v>
      </c>
      <c r="N19352" s="20">
        <v>5.9399999999999995</v>
      </c>
      <c r="AE19352">
        <f t="shared" si="302"/>
        <v>2017</v>
      </c>
    </row>
    <row r="19353" spans="1:31" x14ac:dyDescent="0.25">
      <c r="A19353" s="7">
        <v>19350</v>
      </c>
      <c r="B19353" s="8">
        <v>42901</v>
      </c>
      <c r="C19353" t="s">
        <v>3</v>
      </c>
      <c r="D19353" t="s">
        <v>980</v>
      </c>
      <c r="E19353" t="s">
        <v>9</v>
      </c>
      <c r="F19353" t="s">
        <v>1262</v>
      </c>
      <c r="G19353" t="s">
        <v>648</v>
      </c>
      <c r="H19353" s="135" t="s">
        <v>2947</v>
      </c>
      <c r="I19353" t="s">
        <v>1454</v>
      </c>
      <c r="J19353" s="20">
        <v>18</v>
      </c>
      <c r="K19353" s="20" t="s">
        <v>1465</v>
      </c>
      <c r="L19353" t="s">
        <v>1466</v>
      </c>
      <c r="M19353" s="20">
        <v>4.5</v>
      </c>
      <c r="N19353" s="20">
        <v>4.5</v>
      </c>
      <c r="AE19353">
        <f t="shared" si="302"/>
        <v>2017</v>
      </c>
    </row>
    <row r="19354" spans="1:31" x14ac:dyDescent="0.25">
      <c r="A19354" s="7">
        <v>19351</v>
      </c>
      <c r="B19354" s="8">
        <v>42902</v>
      </c>
      <c r="C19354" t="s">
        <v>3</v>
      </c>
      <c r="D19354" t="s">
        <v>968</v>
      </c>
      <c r="E19354" t="s">
        <v>9</v>
      </c>
      <c r="F19354" t="s">
        <v>667</v>
      </c>
      <c r="G19354" t="s">
        <v>648</v>
      </c>
      <c r="H19354" s="135" t="s">
        <v>2041</v>
      </c>
      <c r="I19354" t="s">
        <v>1454</v>
      </c>
      <c r="J19354" s="20">
        <v>117</v>
      </c>
      <c r="K19354" s="20" t="s">
        <v>9</v>
      </c>
      <c r="L19354" t="s">
        <v>1464</v>
      </c>
      <c r="M19354" s="20">
        <v>25.740000000000002</v>
      </c>
      <c r="N19354" s="20">
        <v>33.76</v>
      </c>
      <c r="AE19354">
        <f t="shared" si="302"/>
        <v>2017</v>
      </c>
    </row>
    <row r="19355" spans="1:31" x14ac:dyDescent="0.25">
      <c r="A19355" s="7">
        <v>19352</v>
      </c>
      <c r="B19355" s="8">
        <v>42904</v>
      </c>
      <c r="C19355" t="s">
        <v>3</v>
      </c>
      <c r="D19355" t="s">
        <v>502</v>
      </c>
      <c r="E19355" t="s">
        <v>9</v>
      </c>
      <c r="F19355" t="s">
        <v>1156</v>
      </c>
      <c r="G19355" t="s">
        <v>648</v>
      </c>
      <c r="H19355" s="136" t="s">
        <v>2019</v>
      </c>
      <c r="I19355" t="s">
        <v>1454</v>
      </c>
      <c r="J19355" s="20">
        <v>40</v>
      </c>
      <c r="K19355" s="20" t="s">
        <v>3</v>
      </c>
      <c r="L19355" t="s">
        <v>1464</v>
      </c>
      <c r="M19355" s="20">
        <v>12.2</v>
      </c>
      <c r="N19355" s="20">
        <v>8.8000000000000007</v>
      </c>
      <c r="AE19355">
        <f t="shared" si="302"/>
        <v>2017</v>
      </c>
    </row>
    <row r="19356" spans="1:31" x14ac:dyDescent="0.25">
      <c r="A19356" s="7">
        <v>19353</v>
      </c>
      <c r="B19356" s="8">
        <v>42904</v>
      </c>
      <c r="C19356" t="s">
        <v>3</v>
      </c>
      <c r="D19356" t="s">
        <v>502</v>
      </c>
      <c r="E19356" t="s">
        <v>9</v>
      </c>
      <c r="F19356" t="s">
        <v>976</v>
      </c>
      <c r="G19356" t="s">
        <v>870</v>
      </c>
      <c r="H19356" s="135" t="s">
        <v>2466</v>
      </c>
      <c r="I19356" t="s">
        <v>1454</v>
      </c>
      <c r="J19356" s="20">
        <v>40</v>
      </c>
      <c r="K19356" s="20" t="s">
        <v>3</v>
      </c>
      <c r="L19356" t="s">
        <v>1464</v>
      </c>
      <c r="M19356" s="20">
        <v>12.2</v>
      </c>
      <c r="N19356" s="20">
        <v>8.8000000000000007</v>
      </c>
      <c r="AE19356">
        <f t="shared" si="302"/>
        <v>2017</v>
      </c>
    </row>
    <row r="19357" spans="1:31" x14ac:dyDescent="0.25">
      <c r="A19357" s="7">
        <v>19354</v>
      </c>
      <c r="B19357" s="8">
        <v>42905</v>
      </c>
      <c r="C19357" t="s">
        <v>3</v>
      </c>
      <c r="D19357" t="s">
        <v>202</v>
      </c>
      <c r="E19357" t="s">
        <v>9</v>
      </c>
      <c r="F19357" t="s">
        <v>712</v>
      </c>
      <c r="G19357" t="s">
        <v>870</v>
      </c>
      <c r="H19357" s="9" t="s">
        <v>2482</v>
      </c>
      <c r="I19357" t="s">
        <v>1455</v>
      </c>
      <c r="J19357" s="20">
        <v>14</v>
      </c>
      <c r="K19357" s="20" t="s">
        <v>1465</v>
      </c>
      <c r="L19357" t="s">
        <v>1466</v>
      </c>
      <c r="M19357" s="20">
        <v>1.75</v>
      </c>
      <c r="N19357" s="20">
        <v>1.75</v>
      </c>
      <c r="AE19357">
        <f t="shared" si="302"/>
        <v>2017</v>
      </c>
    </row>
    <row r="19358" spans="1:31" x14ac:dyDescent="0.25">
      <c r="A19358" s="7">
        <v>19355</v>
      </c>
      <c r="B19358" s="8">
        <v>42907</v>
      </c>
      <c r="C19358" t="s">
        <v>3</v>
      </c>
      <c r="D19358" t="s">
        <v>1092</v>
      </c>
      <c r="E19358" t="s">
        <v>9</v>
      </c>
      <c r="F19358" t="s">
        <v>1113</v>
      </c>
      <c r="G19358" t="s">
        <v>895</v>
      </c>
      <c r="H19358" s="135" t="s">
        <v>2708</v>
      </c>
      <c r="I19358" t="s">
        <v>1454</v>
      </c>
      <c r="J19358" s="20">
        <v>50</v>
      </c>
      <c r="K19358" s="20" t="s">
        <v>1465</v>
      </c>
      <c r="L19358" t="s">
        <v>1466</v>
      </c>
      <c r="M19358" s="20">
        <v>12.5</v>
      </c>
      <c r="N19358" s="20">
        <v>12.5</v>
      </c>
      <c r="AE19358">
        <f t="shared" si="302"/>
        <v>2017</v>
      </c>
    </row>
    <row r="19359" spans="1:31" x14ac:dyDescent="0.25">
      <c r="A19359" s="7">
        <v>19356</v>
      </c>
      <c r="B19359" s="8">
        <v>42907</v>
      </c>
      <c r="C19359" t="s">
        <v>3</v>
      </c>
      <c r="D19359" t="s">
        <v>43</v>
      </c>
      <c r="E19359" t="s">
        <v>9</v>
      </c>
      <c r="F19359" t="s">
        <v>1092</v>
      </c>
      <c r="G19359" t="s">
        <v>14</v>
      </c>
      <c r="H19359" s="135" t="s">
        <v>1496</v>
      </c>
      <c r="I19359" t="s">
        <v>1455</v>
      </c>
      <c r="J19359" s="20">
        <v>80</v>
      </c>
      <c r="K19359" s="20" t="s">
        <v>3</v>
      </c>
      <c r="L19359" t="s">
        <v>1464</v>
      </c>
      <c r="M19359" s="20">
        <v>11.7</v>
      </c>
      <c r="N19359" s="20">
        <v>8.8000000000000007</v>
      </c>
      <c r="AE19359">
        <f t="shared" si="302"/>
        <v>2017</v>
      </c>
    </row>
    <row r="19360" spans="1:31" x14ac:dyDescent="0.25">
      <c r="A19360" s="7">
        <v>19357</v>
      </c>
      <c r="B19360" s="8">
        <v>42908</v>
      </c>
      <c r="C19360" t="s">
        <v>3</v>
      </c>
      <c r="D19360" t="s">
        <v>557</v>
      </c>
      <c r="E19360" t="s">
        <v>9</v>
      </c>
      <c r="F19360" t="s">
        <v>727</v>
      </c>
      <c r="G19360" t="s">
        <v>861</v>
      </c>
      <c r="H19360" s="135" t="s">
        <v>2722</v>
      </c>
      <c r="I19360" t="s">
        <v>1454</v>
      </c>
      <c r="J19360" s="20">
        <v>22</v>
      </c>
      <c r="K19360" s="20" t="s">
        <v>3</v>
      </c>
      <c r="L19360" t="s">
        <v>1464</v>
      </c>
      <c r="M19360" s="20">
        <v>7.16</v>
      </c>
      <c r="N19360" s="20">
        <v>4.84</v>
      </c>
      <c r="AE19360">
        <f t="shared" si="302"/>
        <v>2017</v>
      </c>
    </row>
    <row r="19361" spans="1:31" x14ac:dyDescent="0.25">
      <c r="A19361" s="7">
        <v>19358</v>
      </c>
      <c r="B19361" s="8">
        <v>42909</v>
      </c>
      <c r="C19361" t="s">
        <v>3</v>
      </c>
      <c r="D19361" t="s">
        <v>868</v>
      </c>
      <c r="E19361" t="s">
        <v>9</v>
      </c>
      <c r="F19361" t="s">
        <v>427</v>
      </c>
      <c r="G19361" t="s">
        <v>648</v>
      </c>
      <c r="H19361" s="9" t="s">
        <v>2957</v>
      </c>
      <c r="I19361" t="s">
        <v>1456</v>
      </c>
      <c r="J19361" s="20">
        <v>33</v>
      </c>
      <c r="K19361" s="20" t="s">
        <v>9</v>
      </c>
      <c r="L19361" t="s">
        <v>1464</v>
      </c>
      <c r="M19361" s="20">
        <v>7.26</v>
      </c>
      <c r="N19361" s="20">
        <v>10.24</v>
      </c>
      <c r="O19361" t="s">
        <v>9</v>
      </c>
      <c r="P19361" s="13" t="s">
        <v>1262</v>
      </c>
      <c r="Q19361" t="s">
        <v>3</v>
      </c>
      <c r="R19361" t="s">
        <v>54</v>
      </c>
      <c r="S19361" t="s">
        <v>3</v>
      </c>
      <c r="T19361" t="s">
        <v>1018</v>
      </c>
      <c r="U19361" t="s">
        <v>3</v>
      </c>
      <c r="V19361" t="s">
        <v>779</v>
      </c>
      <c r="W19361" t="s">
        <v>1465</v>
      </c>
      <c r="Y19361" t="s">
        <v>1465</v>
      </c>
      <c r="AA19361" t="s">
        <v>1465</v>
      </c>
      <c r="AC19361" t="s">
        <v>1465</v>
      </c>
      <c r="AE19361">
        <f t="shared" si="302"/>
        <v>2017</v>
      </c>
    </row>
    <row r="19362" spans="1:31" x14ac:dyDescent="0.25">
      <c r="A19362" s="7">
        <v>19359</v>
      </c>
      <c r="B19362" s="8">
        <v>42909</v>
      </c>
      <c r="C19362" t="s">
        <v>3</v>
      </c>
      <c r="D19362" t="s">
        <v>1032</v>
      </c>
      <c r="E19362" t="s">
        <v>9</v>
      </c>
      <c r="F19362" t="s">
        <v>427</v>
      </c>
      <c r="G19362" t="s">
        <v>648</v>
      </c>
      <c r="H19362" s="9" t="s">
        <v>2957</v>
      </c>
      <c r="I19362" t="s">
        <v>1456</v>
      </c>
      <c r="J19362" s="20">
        <v>22</v>
      </c>
      <c r="K19362" s="20" t="s">
        <v>3</v>
      </c>
      <c r="L19362" t="s">
        <v>1464</v>
      </c>
      <c r="M19362" s="20">
        <v>7.16</v>
      </c>
      <c r="N19362" s="20">
        <v>4.84</v>
      </c>
      <c r="O19362" t="s">
        <v>9</v>
      </c>
      <c r="P19362" s="13" t="s">
        <v>1198</v>
      </c>
      <c r="Q19362" t="s">
        <v>9</v>
      </c>
      <c r="R19362" t="s">
        <v>19</v>
      </c>
      <c r="S19362" t="s">
        <v>3</v>
      </c>
      <c r="T19362" t="s">
        <v>1092</v>
      </c>
      <c r="U19362" t="s">
        <v>3</v>
      </c>
      <c r="V19362" t="s">
        <v>868</v>
      </c>
      <c r="W19362" t="s">
        <v>3</v>
      </c>
      <c r="X19362" t="s">
        <v>546</v>
      </c>
      <c r="Y19362" t="s">
        <v>1465</v>
      </c>
      <c r="AA19362" t="s">
        <v>1465</v>
      </c>
      <c r="AC19362" t="s">
        <v>1465</v>
      </c>
      <c r="AE19362">
        <f t="shared" si="302"/>
        <v>2017</v>
      </c>
    </row>
    <row r="19363" spans="1:31" x14ac:dyDescent="0.25">
      <c r="A19363" s="7">
        <v>19360</v>
      </c>
      <c r="B19363" s="8">
        <v>42910</v>
      </c>
      <c r="C19363" t="s">
        <v>3</v>
      </c>
      <c r="D19363" t="s">
        <v>543</v>
      </c>
      <c r="E19363" t="s">
        <v>9</v>
      </c>
      <c r="F19363" t="s">
        <v>348</v>
      </c>
      <c r="G19363" t="s">
        <v>895</v>
      </c>
      <c r="H19363" s="135" t="s">
        <v>1496</v>
      </c>
      <c r="I19363" t="s">
        <v>1456</v>
      </c>
      <c r="J19363" s="20">
        <v>75</v>
      </c>
      <c r="K19363" s="20" t="s">
        <v>9</v>
      </c>
      <c r="L19363" t="s">
        <v>1464</v>
      </c>
      <c r="M19363" s="20">
        <v>16.5</v>
      </c>
      <c r="N19363" s="20">
        <v>22</v>
      </c>
      <c r="O19363" t="s">
        <v>3</v>
      </c>
      <c r="P19363" s="13" t="s">
        <v>589</v>
      </c>
      <c r="Q19363" t="s">
        <v>3</v>
      </c>
      <c r="R19363" t="s">
        <v>1237</v>
      </c>
      <c r="S19363" t="s">
        <v>3</v>
      </c>
      <c r="T19363" t="s">
        <v>494</v>
      </c>
      <c r="U19363" t="s">
        <v>9</v>
      </c>
      <c r="V19363" t="s">
        <v>427</v>
      </c>
      <c r="W19363" t="s">
        <v>9</v>
      </c>
      <c r="X19363" t="s">
        <v>687</v>
      </c>
      <c r="Y19363" t="s">
        <v>9</v>
      </c>
      <c r="Z19363" t="s">
        <v>521</v>
      </c>
      <c r="AA19363" t="s">
        <v>1465</v>
      </c>
      <c r="AC19363" t="s">
        <v>1465</v>
      </c>
      <c r="AE19363">
        <f t="shared" si="302"/>
        <v>2017</v>
      </c>
    </row>
    <row r="19364" spans="1:31" x14ac:dyDescent="0.25">
      <c r="A19364" s="7">
        <v>19361</v>
      </c>
      <c r="B19364" s="8">
        <v>42911</v>
      </c>
      <c r="C19364" t="s">
        <v>3</v>
      </c>
      <c r="D19364" s="16" t="s">
        <v>35</v>
      </c>
      <c r="E19364" t="s">
        <v>9</v>
      </c>
      <c r="F19364" t="s">
        <v>1113</v>
      </c>
      <c r="G19364" t="s">
        <v>648</v>
      </c>
      <c r="H19364" s="9" t="s">
        <v>1797</v>
      </c>
      <c r="I19364" t="s">
        <v>1454</v>
      </c>
      <c r="J19364" s="20">
        <v>50</v>
      </c>
      <c r="K19364" s="20" t="s">
        <v>3</v>
      </c>
      <c r="L19364" t="s">
        <v>1464</v>
      </c>
      <c r="M19364" s="20">
        <v>15</v>
      </c>
      <c r="N19364" s="20">
        <v>11</v>
      </c>
      <c r="AE19364">
        <f t="shared" si="302"/>
        <v>2017</v>
      </c>
    </row>
    <row r="19365" spans="1:31" x14ac:dyDescent="0.25">
      <c r="A19365" s="7">
        <v>19362</v>
      </c>
      <c r="B19365" s="8">
        <v>42911</v>
      </c>
      <c r="C19365" t="s">
        <v>3</v>
      </c>
      <c r="D19365" t="s">
        <v>543</v>
      </c>
      <c r="E19365" t="s">
        <v>9</v>
      </c>
      <c r="F19365" t="s">
        <v>521</v>
      </c>
      <c r="G19365" t="s">
        <v>732</v>
      </c>
      <c r="H19365" s="135" t="s">
        <v>2409</v>
      </c>
      <c r="I19365" t="s">
        <v>1454</v>
      </c>
      <c r="J19365" s="20">
        <v>20</v>
      </c>
      <c r="K19365" s="20" t="s">
        <v>3</v>
      </c>
      <c r="L19365" t="s">
        <v>1464</v>
      </c>
      <c r="M19365" s="20">
        <v>6.6</v>
      </c>
      <c r="N19365" s="20">
        <v>4.4000000000000004</v>
      </c>
      <c r="AE19365">
        <f t="shared" si="302"/>
        <v>2017</v>
      </c>
    </row>
    <row r="19366" spans="1:31" x14ac:dyDescent="0.25">
      <c r="A19366" s="7">
        <v>19363</v>
      </c>
      <c r="B19366" s="8">
        <v>42911</v>
      </c>
      <c r="C19366" t="s">
        <v>3</v>
      </c>
      <c r="D19366" t="s">
        <v>543</v>
      </c>
      <c r="E19366" t="s">
        <v>9</v>
      </c>
      <c r="F19366" t="s">
        <v>427</v>
      </c>
      <c r="G19366" t="s">
        <v>895</v>
      </c>
      <c r="H19366" s="135" t="s">
        <v>3179</v>
      </c>
      <c r="I19366" t="s">
        <v>1454</v>
      </c>
      <c r="J19366" s="20">
        <v>23</v>
      </c>
      <c r="K19366" s="20" t="s">
        <v>9</v>
      </c>
      <c r="L19366" t="s">
        <v>1464</v>
      </c>
      <c r="M19366" s="20">
        <v>5.0600000000000005</v>
      </c>
      <c r="N19366" s="20">
        <v>7.4399999999999995</v>
      </c>
      <c r="AE19366">
        <f t="shared" si="302"/>
        <v>2017</v>
      </c>
    </row>
    <row r="19367" spans="1:31" x14ac:dyDescent="0.25">
      <c r="A19367" s="7">
        <v>19364</v>
      </c>
      <c r="B19367" s="8">
        <v>42912</v>
      </c>
      <c r="C19367" t="s">
        <v>3</v>
      </c>
      <c r="D19367" t="s">
        <v>877</v>
      </c>
      <c r="E19367" t="s">
        <v>9</v>
      </c>
      <c r="F19367" t="s">
        <v>1210</v>
      </c>
      <c r="G19367" t="s">
        <v>1170</v>
      </c>
      <c r="H19367" s="136" t="s">
        <v>3201</v>
      </c>
      <c r="I19367" t="s">
        <v>1454</v>
      </c>
      <c r="J19367" s="20">
        <v>14</v>
      </c>
      <c r="K19367" s="20" t="s">
        <v>9</v>
      </c>
      <c r="L19367" t="s">
        <v>1464</v>
      </c>
      <c r="M19367" s="20">
        <v>3.08</v>
      </c>
      <c r="N19367" s="20">
        <v>4.92</v>
      </c>
      <c r="AE19367">
        <f t="shared" si="302"/>
        <v>2017</v>
      </c>
    </row>
    <row r="19368" spans="1:31" x14ac:dyDescent="0.25">
      <c r="A19368" s="7">
        <v>19365</v>
      </c>
      <c r="B19368" s="8">
        <v>42913</v>
      </c>
      <c r="C19368" t="s">
        <v>3</v>
      </c>
      <c r="D19368" t="s">
        <v>43</v>
      </c>
      <c r="E19368" t="s">
        <v>9</v>
      </c>
      <c r="F19368" t="s">
        <v>1212</v>
      </c>
      <c r="G19368" t="s">
        <v>17</v>
      </c>
      <c r="H19368" s="135" t="s">
        <v>1500</v>
      </c>
      <c r="I19368" t="s">
        <v>1454</v>
      </c>
      <c r="J19368" s="20">
        <v>49</v>
      </c>
      <c r="K19368" s="20" t="s">
        <v>9</v>
      </c>
      <c r="L19368" t="s">
        <v>1464</v>
      </c>
      <c r="M19368" s="20">
        <v>10.78</v>
      </c>
      <c r="N19368" s="20">
        <v>14.72</v>
      </c>
      <c r="AE19368">
        <f t="shared" si="302"/>
        <v>2017</v>
      </c>
    </row>
    <row r="19369" spans="1:31" x14ac:dyDescent="0.25">
      <c r="A19369" s="7">
        <v>19366</v>
      </c>
      <c r="B19369" s="8">
        <v>42920</v>
      </c>
      <c r="C19369" t="s">
        <v>3</v>
      </c>
      <c r="D19369" t="s">
        <v>543</v>
      </c>
      <c r="E19369" t="s">
        <v>9</v>
      </c>
      <c r="F19369" t="s">
        <v>427</v>
      </c>
      <c r="G19369" t="s">
        <v>732</v>
      </c>
      <c r="H19369" s="135" t="s">
        <v>2355</v>
      </c>
      <c r="I19369" t="s">
        <v>1454</v>
      </c>
      <c r="J19369" s="20">
        <v>20</v>
      </c>
      <c r="K19369" s="20" t="s">
        <v>9</v>
      </c>
      <c r="L19369" t="s">
        <v>1464</v>
      </c>
      <c r="M19369" s="20">
        <v>4.4000000000000004</v>
      </c>
      <c r="N19369" s="20">
        <v>6.6</v>
      </c>
      <c r="AE19369">
        <f t="shared" si="302"/>
        <v>2017</v>
      </c>
    </row>
    <row r="19370" spans="1:31" x14ac:dyDescent="0.25">
      <c r="A19370" s="7">
        <v>19367</v>
      </c>
      <c r="B19370" s="8">
        <v>42922</v>
      </c>
      <c r="C19370" t="s">
        <v>3</v>
      </c>
      <c r="D19370" t="s">
        <v>557</v>
      </c>
      <c r="E19370" t="s">
        <v>9</v>
      </c>
      <c r="F19370" t="s">
        <v>727</v>
      </c>
      <c r="G19370" t="s">
        <v>861</v>
      </c>
      <c r="H19370" s="135" t="s">
        <v>2733</v>
      </c>
      <c r="I19370" t="s">
        <v>1454</v>
      </c>
      <c r="J19370" s="20">
        <v>25</v>
      </c>
      <c r="K19370" s="20" t="s">
        <v>3</v>
      </c>
      <c r="L19370" t="s">
        <v>1464</v>
      </c>
      <c r="M19370" s="20">
        <v>8</v>
      </c>
      <c r="N19370" s="20">
        <v>5.5</v>
      </c>
      <c r="AE19370">
        <f t="shared" si="302"/>
        <v>2017</v>
      </c>
    </row>
    <row r="19371" spans="1:31" x14ac:dyDescent="0.25">
      <c r="A19371" s="7">
        <v>19368</v>
      </c>
      <c r="B19371" s="8">
        <v>42926</v>
      </c>
      <c r="C19371" t="s">
        <v>3</v>
      </c>
      <c r="D19371" t="s">
        <v>427</v>
      </c>
      <c r="E19371" t="s">
        <v>9</v>
      </c>
      <c r="F19371" t="s">
        <v>1267</v>
      </c>
      <c r="G19371" t="s">
        <v>714</v>
      </c>
      <c r="H19371" s="135" t="s">
        <v>2093</v>
      </c>
      <c r="I19371" t="s">
        <v>1458</v>
      </c>
      <c r="J19371" s="20">
        <v>4</v>
      </c>
      <c r="K19371" s="20" t="s">
        <v>1465</v>
      </c>
      <c r="L19371" t="s">
        <v>1466</v>
      </c>
      <c r="M19371" s="20">
        <v>10</v>
      </c>
      <c r="N19371" s="20">
        <v>30</v>
      </c>
      <c r="AE19371">
        <f t="shared" si="302"/>
        <v>2017</v>
      </c>
    </row>
    <row r="19372" spans="1:31" x14ac:dyDescent="0.25">
      <c r="A19372" s="7">
        <v>19369</v>
      </c>
      <c r="B19372" s="8">
        <v>42926</v>
      </c>
      <c r="C19372" t="s">
        <v>3</v>
      </c>
      <c r="D19372" t="s">
        <v>502</v>
      </c>
      <c r="E19372" t="s">
        <v>9</v>
      </c>
      <c r="F19372" t="s">
        <v>1229</v>
      </c>
      <c r="G19372" t="s">
        <v>714</v>
      </c>
      <c r="H19372" s="135" t="s">
        <v>2004</v>
      </c>
      <c r="I19372" t="s">
        <v>1454</v>
      </c>
      <c r="J19372" s="20">
        <v>40</v>
      </c>
      <c r="K19372" s="20" t="s">
        <v>9</v>
      </c>
      <c r="L19372" t="s">
        <v>1464</v>
      </c>
      <c r="M19372" s="20">
        <v>8.8000000000000007</v>
      </c>
      <c r="N19372" s="20">
        <v>12.2</v>
      </c>
      <c r="AE19372">
        <f t="shared" si="302"/>
        <v>2017</v>
      </c>
    </row>
    <row r="19373" spans="1:31" x14ac:dyDescent="0.25">
      <c r="A19373" s="7">
        <v>19370</v>
      </c>
      <c r="B19373" s="8">
        <v>42930</v>
      </c>
      <c r="C19373" t="s">
        <v>3</v>
      </c>
      <c r="D19373" t="s">
        <v>1247</v>
      </c>
      <c r="E19373" t="s">
        <v>9</v>
      </c>
      <c r="F19373" t="s">
        <v>1193</v>
      </c>
      <c r="G19373" t="s">
        <v>870</v>
      </c>
      <c r="H19373" s="9" t="s">
        <v>2764</v>
      </c>
      <c r="I19373" t="s">
        <v>1454</v>
      </c>
      <c r="J19373" s="20">
        <v>94</v>
      </c>
      <c r="K19373" s="20" t="s">
        <v>3</v>
      </c>
      <c r="L19373" t="s">
        <v>1464</v>
      </c>
      <c r="M19373" s="20">
        <v>27.32</v>
      </c>
      <c r="N19373" s="20">
        <v>20.68</v>
      </c>
      <c r="AE19373">
        <f t="shared" si="302"/>
        <v>2017</v>
      </c>
    </row>
    <row r="19374" spans="1:31" x14ac:dyDescent="0.25">
      <c r="A19374" s="7">
        <v>19371</v>
      </c>
      <c r="B19374" s="8">
        <v>42935</v>
      </c>
      <c r="C19374" t="s">
        <v>3</v>
      </c>
      <c r="D19374" t="s">
        <v>665</v>
      </c>
      <c r="E19374" t="s">
        <v>9</v>
      </c>
      <c r="F19374" t="s">
        <v>1267</v>
      </c>
      <c r="G19374" t="s">
        <v>648</v>
      </c>
      <c r="H19374" s="9" t="s">
        <v>1797</v>
      </c>
      <c r="I19374" t="s">
        <v>1455</v>
      </c>
      <c r="J19374" s="20">
        <v>143</v>
      </c>
      <c r="K19374" s="20" t="s">
        <v>9</v>
      </c>
      <c r="L19374" t="s">
        <v>1464</v>
      </c>
      <c r="M19374" s="20">
        <v>15.73</v>
      </c>
      <c r="N19374" s="20">
        <v>20.52</v>
      </c>
      <c r="AE19374">
        <f t="shared" si="302"/>
        <v>2017</v>
      </c>
    </row>
    <row r="19375" spans="1:31" x14ac:dyDescent="0.25">
      <c r="A19375" s="7">
        <v>19372</v>
      </c>
      <c r="B19375" s="8">
        <v>42936</v>
      </c>
      <c r="C19375" t="s">
        <v>3</v>
      </c>
      <c r="D19375" t="s">
        <v>276</v>
      </c>
      <c r="E19375" t="s">
        <v>9</v>
      </c>
      <c r="F19375" t="s">
        <v>45</v>
      </c>
      <c r="G19375" t="s">
        <v>1016</v>
      </c>
      <c r="H19375" s="9" t="s">
        <v>2988</v>
      </c>
      <c r="I19375" t="s">
        <v>1454</v>
      </c>
      <c r="J19375" s="20">
        <v>37</v>
      </c>
      <c r="K19375" s="20" t="s">
        <v>3</v>
      </c>
      <c r="L19375" t="s">
        <v>1464</v>
      </c>
      <c r="M19375" s="20">
        <v>11.36</v>
      </c>
      <c r="N19375" s="20">
        <v>8.14</v>
      </c>
      <c r="AE19375">
        <f t="shared" si="302"/>
        <v>2017</v>
      </c>
    </row>
    <row r="19376" spans="1:31" x14ac:dyDescent="0.25">
      <c r="A19376" s="7">
        <v>19373</v>
      </c>
      <c r="B19376" s="8">
        <v>42938</v>
      </c>
      <c r="C19376" t="s">
        <v>3</v>
      </c>
      <c r="D19376" t="s">
        <v>943</v>
      </c>
      <c r="E19376" t="s">
        <v>9</v>
      </c>
      <c r="F19376" t="s">
        <v>1021</v>
      </c>
      <c r="G19376" t="s">
        <v>714</v>
      </c>
      <c r="H19376" s="135" t="s">
        <v>2006</v>
      </c>
      <c r="I19376" t="s">
        <v>1454</v>
      </c>
      <c r="J19376" s="20">
        <v>25</v>
      </c>
      <c r="K19376" s="20" t="s">
        <v>9</v>
      </c>
      <c r="L19376" t="s">
        <v>1464</v>
      </c>
      <c r="M19376" s="20">
        <v>5.5</v>
      </c>
      <c r="N19376" s="20">
        <v>8</v>
      </c>
      <c r="AE19376">
        <f t="shared" si="302"/>
        <v>2017</v>
      </c>
    </row>
    <row r="19377" spans="1:31" x14ac:dyDescent="0.25">
      <c r="A19377" s="7">
        <v>19374</v>
      </c>
      <c r="B19377" s="8">
        <v>42938</v>
      </c>
      <c r="C19377" t="s">
        <v>3</v>
      </c>
      <c r="D19377" t="s">
        <v>868</v>
      </c>
      <c r="E19377" t="s">
        <v>9</v>
      </c>
      <c r="F19377" t="s">
        <v>1028</v>
      </c>
      <c r="G19377" t="s">
        <v>648</v>
      </c>
      <c r="H19377" s="135" t="s">
        <v>1790</v>
      </c>
      <c r="I19377" t="s">
        <v>1454</v>
      </c>
      <c r="J19377" s="20">
        <v>48</v>
      </c>
      <c r="K19377" s="20" t="s">
        <v>3</v>
      </c>
      <c r="L19377" t="s">
        <v>1463</v>
      </c>
      <c r="M19377" s="20">
        <v>13.48</v>
      </c>
      <c r="N19377" s="20">
        <v>11.52</v>
      </c>
      <c r="AE19377">
        <f t="shared" si="302"/>
        <v>2017</v>
      </c>
    </row>
    <row r="19378" spans="1:31" x14ac:dyDescent="0.25">
      <c r="A19378" s="7">
        <v>19375</v>
      </c>
      <c r="B19378" s="8">
        <v>42940</v>
      </c>
      <c r="C19378" t="s">
        <v>3</v>
      </c>
      <c r="D19378" t="s">
        <v>877</v>
      </c>
      <c r="E19378" t="s">
        <v>9</v>
      </c>
      <c r="F19378" t="s">
        <v>1166</v>
      </c>
      <c r="G19378" t="s">
        <v>11</v>
      </c>
      <c r="H19378" s="135" t="s">
        <v>1579</v>
      </c>
      <c r="I19378" t="s">
        <v>1454</v>
      </c>
      <c r="J19378" s="20">
        <v>29</v>
      </c>
      <c r="K19378" s="20" t="s">
        <v>3</v>
      </c>
      <c r="L19378" t="s">
        <v>1463</v>
      </c>
      <c r="M19378" s="20">
        <v>8.5399999999999991</v>
      </c>
      <c r="N19378" s="20">
        <v>6.96</v>
      </c>
      <c r="AE19378">
        <f t="shared" si="302"/>
        <v>2017</v>
      </c>
    </row>
    <row r="19379" spans="1:31" x14ac:dyDescent="0.25">
      <c r="A19379" s="7">
        <v>19376</v>
      </c>
      <c r="B19379" s="8">
        <v>42941</v>
      </c>
      <c r="C19379" t="s">
        <v>3</v>
      </c>
      <c r="D19379" t="s">
        <v>494</v>
      </c>
      <c r="E19379" t="s">
        <v>9</v>
      </c>
      <c r="F19379" t="s">
        <v>902</v>
      </c>
      <c r="G19379" t="s">
        <v>870</v>
      </c>
      <c r="H19379" s="135" t="s">
        <v>2627</v>
      </c>
      <c r="I19379" t="s">
        <v>1454</v>
      </c>
      <c r="J19379" s="20">
        <v>102</v>
      </c>
      <c r="K19379" s="20" t="s">
        <v>1465</v>
      </c>
      <c r="L19379" t="s">
        <v>1466</v>
      </c>
      <c r="M19379" s="20">
        <v>25.5</v>
      </c>
      <c r="N19379" s="20">
        <v>25.5</v>
      </c>
      <c r="AE19379">
        <f t="shared" si="302"/>
        <v>2017</v>
      </c>
    </row>
    <row r="19380" spans="1:31" x14ac:dyDescent="0.25">
      <c r="A19380" s="7">
        <v>19377</v>
      </c>
      <c r="B19380" s="8">
        <v>42942</v>
      </c>
      <c r="C19380" t="s">
        <v>3</v>
      </c>
      <c r="D19380" t="s">
        <v>902</v>
      </c>
      <c r="E19380" t="s">
        <v>9</v>
      </c>
      <c r="F19380" t="s">
        <v>1190</v>
      </c>
      <c r="G19380" t="s">
        <v>648</v>
      </c>
      <c r="H19380" s="135" t="s">
        <v>3277</v>
      </c>
      <c r="I19380" t="s">
        <v>1455</v>
      </c>
      <c r="J19380" s="20">
        <v>16</v>
      </c>
      <c r="K19380" s="20" t="s">
        <v>1465</v>
      </c>
      <c r="L19380" t="s">
        <v>1466</v>
      </c>
      <c r="M19380" s="20">
        <v>2</v>
      </c>
      <c r="N19380" s="20">
        <v>2</v>
      </c>
      <c r="AE19380">
        <f t="shared" si="302"/>
        <v>2017</v>
      </c>
    </row>
    <row r="19381" spans="1:31" x14ac:dyDescent="0.25">
      <c r="A19381" s="7">
        <v>19378</v>
      </c>
      <c r="B19381" s="8">
        <v>42955</v>
      </c>
      <c r="C19381" t="s">
        <v>3</v>
      </c>
      <c r="D19381" t="s">
        <v>902</v>
      </c>
      <c r="E19381" t="s">
        <v>9</v>
      </c>
      <c r="F19381" t="s">
        <v>1267</v>
      </c>
      <c r="G19381" t="s">
        <v>648</v>
      </c>
      <c r="H19381" s="135" t="s">
        <v>3277</v>
      </c>
      <c r="I19381" t="s">
        <v>1455</v>
      </c>
      <c r="J19381" s="20">
        <v>16</v>
      </c>
      <c r="K19381" s="20" t="s">
        <v>1465</v>
      </c>
      <c r="L19381" t="s">
        <v>1466</v>
      </c>
      <c r="M19381" s="20">
        <v>2</v>
      </c>
      <c r="N19381" s="20">
        <v>2</v>
      </c>
      <c r="AE19381">
        <f t="shared" si="302"/>
        <v>2017</v>
      </c>
    </row>
    <row r="19382" spans="1:31" x14ac:dyDescent="0.25">
      <c r="A19382" s="7">
        <v>19379</v>
      </c>
      <c r="B19382" s="8">
        <v>42958</v>
      </c>
      <c r="C19382" t="s">
        <v>3</v>
      </c>
      <c r="D19382" t="s">
        <v>1258</v>
      </c>
      <c r="E19382" t="s">
        <v>9</v>
      </c>
      <c r="F19382" t="s">
        <v>1190</v>
      </c>
      <c r="G19382" t="s">
        <v>929</v>
      </c>
      <c r="H19382" s="135" t="s">
        <v>2774</v>
      </c>
      <c r="I19382" t="s">
        <v>1454</v>
      </c>
      <c r="J19382" s="20">
        <v>40</v>
      </c>
      <c r="K19382" s="20" t="s">
        <v>3</v>
      </c>
      <c r="L19382" t="s">
        <v>1463</v>
      </c>
      <c r="M19382" s="20">
        <v>11.4</v>
      </c>
      <c r="N19382" s="20">
        <v>9.6</v>
      </c>
      <c r="AE19382">
        <f t="shared" si="302"/>
        <v>2017</v>
      </c>
    </row>
    <row r="19383" spans="1:31" x14ac:dyDescent="0.25">
      <c r="A19383" s="7">
        <v>19380</v>
      </c>
      <c r="B19383" s="8">
        <v>42958</v>
      </c>
      <c r="C19383" t="s">
        <v>3</v>
      </c>
      <c r="D19383" t="s">
        <v>1266</v>
      </c>
      <c r="E19383" t="s">
        <v>9</v>
      </c>
      <c r="F19383" t="s">
        <v>1267</v>
      </c>
      <c r="G19383" t="s">
        <v>648</v>
      </c>
      <c r="H19383" s="135" t="s">
        <v>2947</v>
      </c>
      <c r="I19383" t="s">
        <v>1454</v>
      </c>
      <c r="J19383" s="20">
        <v>18</v>
      </c>
      <c r="K19383" s="20" t="s">
        <v>9</v>
      </c>
      <c r="L19383" t="s">
        <v>1464</v>
      </c>
      <c r="M19383" s="20">
        <v>3.96</v>
      </c>
      <c r="N19383" s="20">
        <v>6.04</v>
      </c>
      <c r="AE19383">
        <f t="shared" si="302"/>
        <v>2017</v>
      </c>
    </row>
    <row r="19384" spans="1:31" x14ac:dyDescent="0.25">
      <c r="A19384" s="7">
        <v>19381</v>
      </c>
      <c r="B19384" s="8">
        <v>42969</v>
      </c>
      <c r="C19384" t="s">
        <v>3</v>
      </c>
      <c r="D19384" t="s">
        <v>943</v>
      </c>
      <c r="E19384" t="s">
        <v>9</v>
      </c>
      <c r="F19384" t="s">
        <v>1021</v>
      </c>
      <c r="G19384" t="s">
        <v>714</v>
      </c>
      <c r="H19384" s="135" t="s">
        <v>1998</v>
      </c>
      <c r="I19384" t="s">
        <v>1454</v>
      </c>
      <c r="J19384" s="20">
        <v>8</v>
      </c>
      <c r="K19384" s="20" t="s">
        <v>9</v>
      </c>
      <c r="L19384" t="s">
        <v>1464</v>
      </c>
      <c r="M19384" s="20">
        <v>1.76</v>
      </c>
      <c r="N19384" s="20">
        <v>3.24</v>
      </c>
      <c r="AE19384">
        <f t="shared" si="302"/>
        <v>2017</v>
      </c>
    </row>
    <row r="19385" spans="1:31" x14ac:dyDescent="0.25">
      <c r="A19385" s="7">
        <v>19382</v>
      </c>
      <c r="B19385" s="8">
        <v>42969</v>
      </c>
      <c r="C19385" t="s">
        <v>3</v>
      </c>
      <c r="D19385" t="s">
        <v>614</v>
      </c>
      <c r="E19385" t="s">
        <v>9</v>
      </c>
      <c r="F19385" t="s">
        <v>727</v>
      </c>
      <c r="G19385" t="s">
        <v>929</v>
      </c>
      <c r="H19385" s="135" t="s">
        <v>2678</v>
      </c>
      <c r="I19385" t="s">
        <v>1454</v>
      </c>
      <c r="J19385" s="20">
        <v>40</v>
      </c>
      <c r="K19385" s="20" t="s">
        <v>3</v>
      </c>
      <c r="L19385" t="s">
        <v>1464</v>
      </c>
      <c r="M19385" s="20">
        <v>12.2</v>
      </c>
      <c r="N19385" s="20">
        <v>8.8000000000000007</v>
      </c>
      <c r="AE19385">
        <f t="shared" si="302"/>
        <v>2017</v>
      </c>
    </row>
    <row r="19386" spans="1:31" x14ac:dyDescent="0.25">
      <c r="A19386" s="7">
        <v>19383</v>
      </c>
      <c r="B19386" s="8">
        <v>42973</v>
      </c>
      <c r="C19386" t="s">
        <v>3</v>
      </c>
      <c r="D19386" t="s">
        <v>1265</v>
      </c>
      <c r="E19386" t="s">
        <v>9</v>
      </c>
      <c r="F19386" t="s">
        <v>55</v>
      </c>
      <c r="G19386" t="s">
        <v>861</v>
      </c>
      <c r="H19386" s="135" t="s">
        <v>2437</v>
      </c>
      <c r="I19386" t="s">
        <v>1454</v>
      </c>
      <c r="J19386" s="20">
        <v>22</v>
      </c>
      <c r="K19386" s="20" t="s">
        <v>9</v>
      </c>
      <c r="L19386" t="s">
        <v>1464</v>
      </c>
      <c r="M19386" s="20">
        <v>4.84</v>
      </c>
      <c r="N19386" s="20">
        <v>7.16</v>
      </c>
      <c r="AE19386">
        <f t="shared" si="302"/>
        <v>2017</v>
      </c>
    </row>
    <row r="19387" spans="1:31" x14ac:dyDescent="0.25">
      <c r="A19387" s="7">
        <v>19384</v>
      </c>
      <c r="B19387" s="8">
        <v>42974</v>
      </c>
      <c r="C19387" t="s">
        <v>3</v>
      </c>
      <c r="D19387" t="s">
        <v>543</v>
      </c>
      <c r="E19387" t="s">
        <v>9</v>
      </c>
      <c r="F19387" t="s">
        <v>427</v>
      </c>
      <c r="G19387" t="s">
        <v>377</v>
      </c>
      <c r="H19387" s="9" t="s">
        <v>2824</v>
      </c>
      <c r="I19387" t="s">
        <v>1454</v>
      </c>
      <c r="J19387" s="20">
        <v>15</v>
      </c>
      <c r="K19387" s="20" t="s">
        <v>9</v>
      </c>
      <c r="L19387" t="s">
        <v>1464</v>
      </c>
      <c r="M19387" s="20">
        <v>3.3</v>
      </c>
      <c r="N19387" s="20">
        <v>5.2</v>
      </c>
      <c r="AE19387">
        <f t="shared" si="302"/>
        <v>2017</v>
      </c>
    </row>
    <row r="19388" spans="1:31" x14ac:dyDescent="0.25">
      <c r="A19388" s="7">
        <v>19385</v>
      </c>
      <c r="B19388" s="8">
        <v>42974</v>
      </c>
      <c r="C19388" t="s">
        <v>3</v>
      </c>
      <c r="D19388" t="s">
        <v>543</v>
      </c>
      <c r="E19388" t="s">
        <v>9</v>
      </c>
      <c r="F19388" t="s">
        <v>427</v>
      </c>
      <c r="G19388" t="s">
        <v>377</v>
      </c>
      <c r="H19388" s="9" t="s">
        <v>3028</v>
      </c>
      <c r="I19388" t="s">
        <v>1454</v>
      </c>
      <c r="J19388" s="20">
        <v>12</v>
      </c>
      <c r="K19388" s="20" t="s">
        <v>9</v>
      </c>
      <c r="L19388" t="s">
        <v>1464</v>
      </c>
      <c r="M19388" s="20">
        <v>2.64</v>
      </c>
      <c r="N19388" s="20">
        <v>4.3599999999999994</v>
      </c>
      <c r="AE19388">
        <f t="shared" si="302"/>
        <v>2017</v>
      </c>
    </row>
    <row r="19389" spans="1:31" x14ac:dyDescent="0.25">
      <c r="A19389" s="7">
        <v>19386</v>
      </c>
      <c r="B19389" s="8">
        <v>42974</v>
      </c>
      <c r="C19389" t="s">
        <v>3</v>
      </c>
      <c r="D19389" t="s">
        <v>54</v>
      </c>
      <c r="E19389" t="s">
        <v>9</v>
      </c>
      <c r="F19389" t="s">
        <v>1190</v>
      </c>
      <c r="G19389" t="s">
        <v>1170</v>
      </c>
      <c r="H19389" s="136" t="s">
        <v>3190</v>
      </c>
      <c r="I19389" t="s">
        <v>1455</v>
      </c>
      <c r="J19389" s="20">
        <v>59</v>
      </c>
      <c r="K19389" s="20" t="s">
        <v>9</v>
      </c>
      <c r="L19389" t="s">
        <v>1463</v>
      </c>
      <c r="M19389" s="20">
        <v>7.08</v>
      </c>
      <c r="N19389" s="20">
        <v>8.17</v>
      </c>
      <c r="AE19389">
        <f t="shared" si="302"/>
        <v>2017</v>
      </c>
    </row>
    <row r="19390" spans="1:31" x14ac:dyDescent="0.25">
      <c r="A19390" s="7">
        <v>19387</v>
      </c>
      <c r="B19390" s="8">
        <v>42977</v>
      </c>
      <c r="C19390" t="s">
        <v>3</v>
      </c>
      <c r="D19390" t="s">
        <v>918</v>
      </c>
      <c r="E19390" t="s">
        <v>9</v>
      </c>
      <c r="F19390" t="s">
        <v>900</v>
      </c>
      <c r="G19390" t="s">
        <v>895</v>
      </c>
      <c r="H19390" s="135" t="s">
        <v>2803</v>
      </c>
      <c r="I19390" t="s">
        <v>1454</v>
      </c>
      <c r="J19390" s="20">
        <v>60</v>
      </c>
      <c r="K19390" s="20" t="s">
        <v>3</v>
      </c>
      <c r="L19390" t="s">
        <v>1463</v>
      </c>
      <c r="M19390" s="20">
        <v>16.600000000000001</v>
      </c>
      <c r="N19390" s="20">
        <v>14.4</v>
      </c>
      <c r="AE19390">
        <f t="shared" si="302"/>
        <v>2017</v>
      </c>
    </row>
    <row r="19391" spans="1:31" x14ac:dyDescent="0.25">
      <c r="A19391" s="7">
        <v>19388</v>
      </c>
      <c r="B19391" s="8">
        <v>42979</v>
      </c>
      <c r="C19391" t="s">
        <v>3</v>
      </c>
      <c r="D19391" t="s">
        <v>868</v>
      </c>
      <c r="E19391" t="s">
        <v>9</v>
      </c>
      <c r="F19391" t="s">
        <v>733</v>
      </c>
      <c r="G19391" t="s">
        <v>1170</v>
      </c>
      <c r="H19391" s="135" t="s">
        <v>3238</v>
      </c>
      <c r="I19391" t="s">
        <v>1454</v>
      </c>
      <c r="J19391" s="20">
        <v>271</v>
      </c>
      <c r="K19391" s="20" t="s">
        <v>1465</v>
      </c>
      <c r="L19391" t="s">
        <v>1466</v>
      </c>
      <c r="M19391" s="20">
        <v>67.75</v>
      </c>
      <c r="N19391" s="20">
        <v>67.75</v>
      </c>
      <c r="AE19391">
        <f t="shared" si="302"/>
        <v>2017</v>
      </c>
    </row>
    <row r="19392" spans="1:31" x14ac:dyDescent="0.25">
      <c r="A19392" s="7">
        <v>19389</v>
      </c>
      <c r="B19392" s="8">
        <v>42979</v>
      </c>
      <c r="C19392" t="s">
        <v>3</v>
      </c>
      <c r="D19392" t="s">
        <v>222</v>
      </c>
      <c r="E19392" t="s">
        <v>9</v>
      </c>
      <c r="F19392" t="s">
        <v>868</v>
      </c>
      <c r="G19392" t="s">
        <v>929</v>
      </c>
      <c r="H19392" s="135" t="s">
        <v>2665</v>
      </c>
      <c r="I19392" t="s">
        <v>1455</v>
      </c>
      <c r="J19392" s="20">
        <v>42</v>
      </c>
      <c r="K19392" s="20" t="s">
        <v>1465</v>
      </c>
      <c r="L19392" t="s">
        <v>1466</v>
      </c>
      <c r="M19392" s="20">
        <v>5.25</v>
      </c>
      <c r="N19392" s="20">
        <v>5.25</v>
      </c>
      <c r="AE19392">
        <f t="shared" si="302"/>
        <v>2017</v>
      </c>
    </row>
    <row r="19393" spans="1:31" x14ac:dyDescent="0.25">
      <c r="A19393" s="7">
        <v>19390</v>
      </c>
      <c r="B19393" s="8">
        <v>42980</v>
      </c>
      <c r="C19393" t="s">
        <v>3</v>
      </c>
      <c r="D19393" t="s">
        <v>465</v>
      </c>
      <c r="E19393" t="s">
        <v>9</v>
      </c>
      <c r="F19393" t="s">
        <v>427</v>
      </c>
      <c r="G19393" t="s">
        <v>732</v>
      </c>
      <c r="H19393" s="135" t="s">
        <v>2355</v>
      </c>
      <c r="I19393" t="s">
        <v>1454</v>
      </c>
      <c r="J19393" s="20">
        <v>20</v>
      </c>
      <c r="K19393" s="20" t="s">
        <v>1465</v>
      </c>
      <c r="L19393" t="s">
        <v>1466</v>
      </c>
      <c r="M19393" s="20">
        <v>5</v>
      </c>
      <c r="N19393" s="20">
        <v>5</v>
      </c>
      <c r="AE19393">
        <f t="shared" si="302"/>
        <v>2017</v>
      </c>
    </row>
    <row r="19394" spans="1:31" x14ac:dyDescent="0.25">
      <c r="A19394" s="7">
        <v>19391</v>
      </c>
      <c r="B19394" s="8">
        <v>42981</v>
      </c>
      <c r="C19394" t="s">
        <v>3</v>
      </c>
      <c r="D19394" t="s">
        <v>868</v>
      </c>
      <c r="E19394" t="s">
        <v>9</v>
      </c>
      <c r="F19394" t="s">
        <v>1028</v>
      </c>
      <c r="G19394" t="s">
        <v>569</v>
      </c>
      <c r="H19394" s="135" t="s">
        <v>1714</v>
      </c>
      <c r="I19394" t="s">
        <v>1454</v>
      </c>
      <c r="J19394" s="20">
        <v>27</v>
      </c>
      <c r="K19394" s="20" t="s">
        <v>9</v>
      </c>
      <c r="L19394" t="s">
        <v>1464</v>
      </c>
      <c r="M19394" s="20">
        <v>5.9399999999999995</v>
      </c>
      <c r="N19394" s="20">
        <v>8.56</v>
      </c>
      <c r="AE19394">
        <f t="shared" si="302"/>
        <v>2017</v>
      </c>
    </row>
    <row r="19395" spans="1:31" x14ac:dyDescent="0.25">
      <c r="A19395" s="7">
        <v>19392</v>
      </c>
      <c r="B19395" s="8">
        <v>42981</v>
      </c>
      <c r="C19395" t="s">
        <v>3</v>
      </c>
      <c r="D19395" t="s">
        <v>1190</v>
      </c>
      <c r="E19395" t="s">
        <v>9</v>
      </c>
      <c r="F19395" t="s">
        <v>1258</v>
      </c>
      <c r="G19395" t="s">
        <v>929</v>
      </c>
      <c r="H19395" s="135" t="s">
        <v>2774</v>
      </c>
      <c r="I19395" t="s">
        <v>1454</v>
      </c>
      <c r="J19395" s="20">
        <v>42</v>
      </c>
      <c r="K19395" s="20" t="s">
        <v>3</v>
      </c>
      <c r="L19395" t="s">
        <v>1463</v>
      </c>
      <c r="M19395" s="20">
        <v>11.92</v>
      </c>
      <c r="N19395" s="20">
        <v>10.08</v>
      </c>
      <c r="AE19395">
        <f t="shared" si="302"/>
        <v>2017</v>
      </c>
    </row>
    <row r="19396" spans="1:31" x14ac:dyDescent="0.25">
      <c r="A19396" s="7">
        <v>19393</v>
      </c>
      <c r="B19396" s="8">
        <v>42983</v>
      </c>
      <c r="C19396" t="s">
        <v>3</v>
      </c>
      <c r="D19396" t="s">
        <v>943</v>
      </c>
      <c r="E19396" t="s">
        <v>9</v>
      </c>
      <c r="F19396" t="s">
        <v>1021</v>
      </c>
      <c r="G19396" t="s">
        <v>714</v>
      </c>
      <c r="H19396" s="135" t="s">
        <v>2025</v>
      </c>
      <c r="I19396" t="s">
        <v>1454</v>
      </c>
      <c r="J19396" s="20">
        <v>24</v>
      </c>
      <c r="K19396" s="20" t="s">
        <v>9</v>
      </c>
      <c r="L19396" t="s">
        <v>1464</v>
      </c>
      <c r="M19396" s="20">
        <v>5.28</v>
      </c>
      <c r="N19396" s="20">
        <v>7.72</v>
      </c>
      <c r="AE19396">
        <f t="shared" ref="AE19396:AE19459" si="303">YEAR(B19396)</f>
        <v>2017</v>
      </c>
    </row>
    <row r="19397" spans="1:31" x14ac:dyDescent="0.25">
      <c r="A19397" s="7">
        <v>19394</v>
      </c>
      <c r="B19397" s="8">
        <v>42993</v>
      </c>
      <c r="C19397" t="s">
        <v>3</v>
      </c>
      <c r="D19397" t="s">
        <v>55</v>
      </c>
      <c r="E19397" t="s">
        <v>9</v>
      </c>
      <c r="F19397" t="s">
        <v>1268</v>
      </c>
      <c r="G19397" t="s">
        <v>648</v>
      </c>
      <c r="H19397" s="136" t="s">
        <v>2038</v>
      </c>
      <c r="I19397" t="s">
        <v>1455</v>
      </c>
      <c r="J19397" s="20">
        <v>4</v>
      </c>
      <c r="K19397" s="20" t="s">
        <v>3</v>
      </c>
      <c r="L19397" t="s">
        <v>1464</v>
      </c>
      <c r="M19397" s="20">
        <v>1.06</v>
      </c>
      <c r="N19397" s="20">
        <v>0.44</v>
      </c>
      <c r="Q19397" t="s">
        <v>1465</v>
      </c>
      <c r="S19397" t="s">
        <v>1465</v>
      </c>
      <c r="U19397" t="s">
        <v>1465</v>
      </c>
      <c r="W19397" t="s">
        <v>1465</v>
      </c>
      <c r="Y19397" t="s">
        <v>1465</v>
      </c>
      <c r="AA19397" t="s">
        <v>1465</v>
      </c>
      <c r="AC19397" t="s">
        <v>1465</v>
      </c>
      <c r="AE19397">
        <f t="shared" si="303"/>
        <v>2017</v>
      </c>
    </row>
    <row r="19398" spans="1:31" x14ac:dyDescent="0.25">
      <c r="A19398" s="7">
        <v>19395</v>
      </c>
      <c r="B19398" s="8">
        <v>42993</v>
      </c>
      <c r="C19398" t="s">
        <v>3</v>
      </c>
      <c r="D19398" t="s">
        <v>55</v>
      </c>
      <c r="E19398" t="s">
        <v>9</v>
      </c>
      <c r="F19398" t="s">
        <v>1268</v>
      </c>
      <c r="G19398" t="s">
        <v>1225</v>
      </c>
      <c r="H19398" s="9" t="s">
        <v>3325</v>
      </c>
      <c r="I19398" t="s">
        <v>1458</v>
      </c>
      <c r="J19398" s="20">
        <v>8</v>
      </c>
      <c r="K19398" s="20" t="s">
        <v>9</v>
      </c>
      <c r="L19398" t="s">
        <v>1463</v>
      </c>
      <c r="M19398" s="20">
        <v>10</v>
      </c>
      <c r="N19398" s="20">
        <v>30</v>
      </c>
      <c r="AE19398">
        <f t="shared" si="303"/>
        <v>2017</v>
      </c>
    </row>
    <row r="19399" spans="1:31" x14ac:dyDescent="0.25">
      <c r="A19399" s="7">
        <v>19396</v>
      </c>
      <c r="B19399" s="8">
        <v>42995</v>
      </c>
      <c r="C19399" t="s">
        <v>3</v>
      </c>
      <c r="D19399" t="s">
        <v>1269</v>
      </c>
      <c r="E19399" t="s">
        <v>9</v>
      </c>
      <c r="F19399" t="s">
        <v>678</v>
      </c>
      <c r="G19399" t="s">
        <v>732</v>
      </c>
      <c r="H19399" s="135" t="s">
        <v>2160</v>
      </c>
      <c r="I19399" t="s">
        <v>1458</v>
      </c>
      <c r="J19399" s="20">
        <v>10</v>
      </c>
      <c r="K19399" s="20" t="s">
        <v>1465</v>
      </c>
      <c r="L19399" t="s">
        <v>1466</v>
      </c>
      <c r="M19399" s="20">
        <v>30</v>
      </c>
      <c r="N19399" s="20">
        <v>10</v>
      </c>
      <c r="AE19399">
        <f t="shared" si="303"/>
        <v>2017</v>
      </c>
    </row>
    <row r="19400" spans="1:31" x14ac:dyDescent="0.25">
      <c r="A19400" s="7">
        <v>19397</v>
      </c>
      <c r="B19400" s="8">
        <v>42996</v>
      </c>
      <c r="C19400" t="s">
        <v>3</v>
      </c>
      <c r="D19400" t="s">
        <v>1207</v>
      </c>
      <c r="E19400" t="s">
        <v>9</v>
      </c>
      <c r="F19400" t="s">
        <v>1193</v>
      </c>
      <c r="G19400" t="s">
        <v>870</v>
      </c>
      <c r="H19400" s="135" t="s">
        <v>1496</v>
      </c>
      <c r="I19400" t="s">
        <v>1454</v>
      </c>
      <c r="J19400" s="20">
        <v>34</v>
      </c>
      <c r="K19400" s="20" t="s">
        <v>1465</v>
      </c>
      <c r="L19400" t="s">
        <v>1466</v>
      </c>
      <c r="M19400" s="20">
        <v>8.5</v>
      </c>
      <c r="N19400" s="20">
        <v>8.5</v>
      </c>
      <c r="AE19400">
        <f t="shared" si="303"/>
        <v>2017</v>
      </c>
    </row>
    <row r="19401" spans="1:31" x14ac:dyDescent="0.25">
      <c r="A19401" s="7">
        <v>19398</v>
      </c>
      <c r="B19401" s="8">
        <v>42998</v>
      </c>
      <c r="C19401" t="s">
        <v>3</v>
      </c>
      <c r="D19401" t="s">
        <v>378</v>
      </c>
      <c r="E19401" t="s">
        <v>9</v>
      </c>
      <c r="F19401" t="s">
        <v>1267</v>
      </c>
      <c r="G19401" t="s">
        <v>648</v>
      </c>
      <c r="H19401" s="135" t="s">
        <v>2062</v>
      </c>
      <c r="I19401" t="s">
        <v>1454</v>
      </c>
      <c r="J19401" s="20">
        <v>31</v>
      </c>
      <c r="K19401" s="20" t="s">
        <v>1465</v>
      </c>
      <c r="L19401" t="s">
        <v>1466</v>
      </c>
      <c r="M19401" s="20">
        <v>7.75</v>
      </c>
      <c r="N19401" s="20">
        <v>7.75</v>
      </c>
      <c r="AE19401">
        <f t="shared" si="303"/>
        <v>2017</v>
      </c>
    </row>
    <row r="19402" spans="1:31" x14ac:dyDescent="0.25">
      <c r="A19402" s="7">
        <v>19399</v>
      </c>
      <c r="B19402" s="8">
        <v>42999</v>
      </c>
      <c r="C19402" t="s">
        <v>3</v>
      </c>
      <c r="D19402" t="s">
        <v>43</v>
      </c>
      <c r="E19402" t="s">
        <v>9</v>
      </c>
      <c r="F19402" t="s">
        <v>1252</v>
      </c>
      <c r="G19402" t="s">
        <v>14</v>
      </c>
      <c r="H19402" s="135" t="s">
        <v>1496</v>
      </c>
      <c r="I19402" t="s">
        <v>1454</v>
      </c>
      <c r="J19402" s="20">
        <v>149</v>
      </c>
      <c r="K19402" s="20" t="s">
        <v>9</v>
      </c>
      <c r="L19402" t="s">
        <v>1464</v>
      </c>
      <c r="M19402" s="20">
        <v>32.78</v>
      </c>
      <c r="N19402" s="20">
        <v>42.72</v>
      </c>
      <c r="AE19402">
        <f t="shared" si="303"/>
        <v>2017</v>
      </c>
    </row>
    <row r="19403" spans="1:31" x14ac:dyDescent="0.25">
      <c r="A19403" s="7">
        <v>19400</v>
      </c>
      <c r="B19403" s="8">
        <v>43000</v>
      </c>
      <c r="C19403" t="s">
        <v>3</v>
      </c>
      <c r="D19403" t="s">
        <v>1207</v>
      </c>
      <c r="E19403" t="s">
        <v>9</v>
      </c>
      <c r="F19403" t="s">
        <v>1193</v>
      </c>
      <c r="G19403" t="s">
        <v>870</v>
      </c>
      <c r="H19403" s="135" t="s">
        <v>1496</v>
      </c>
      <c r="I19403" t="s">
        <v>1454</v>
      </c>
      <c r="J19403" s="20">
        <v>9</v>
      </c>
      <c r="K19403" s="20" t="s">
        <v>3</v>
      </c>
      <c r="L19403" t="s">
        <v>1464</v>
      </c>
      <c r="M19403" s="20">
        <v>3.52</v>
      </c>
      <c r="N19403" s="20">
        <v>1.98</v>
      </c>
      <c r="AE19403">
        <f t="shared" si="303"/>
        <v>2017</v>
      </c>
    </row>
    <row r="19404" spans="1:31" x14ac:dyDescent="0.25">
      <c r="A19404" s="7">
        <v>19401</v>
      </c>
      <c r="B19404" s="8">
        <v>43003</v>
      </c>
      <c r="C19404" t="s">
        <v>3</v>
      </c>
      <c r="D19404" t="s">
        <v>1270</v>
      </c>
      <c r="E19404" t="s">
        <v>9</v>
      </c>
      <c r="F19404" t="s">
        <v>787</v>
      </c>
      <c r="G19404" t="s">
        <v>732</v>
      </c>
      <c r="H19404" s="135" t="s">
        <v>2186</v>
      </c>
      <c r="I19404" t="s">
        <v>1455</v>
      </c>
      <c r="J19404" s="20">
        <v>16</v>
      </c>
      <c r="K19404" s="20" t="s">
        <v>3</v>
      </c>
      <c r="L19404" t="s">
        <v>1464</v>
      </c>
      <c r="M19404" s="20">
        <v>2.74</v>
      </c>
      <c r="N19404" s="20">
        <v>1.76</v>
      </c>
      <c r="AE19404">
        <f t="shared" si="303"/>
        <v>2017</v>
      </c>
    </row>
    <row r="19405" spans="1:31" x14ac:dyDescent="0.25">
      <c r="A19405" s="7">
        <v>19402</v>
      </c>
      <c r="B19405" s="8">
        <v>43006</v>
      </c>
      <c r="C19405" t="s">
        <v>3</v>
      </c>
      <c r="D19405" t="s">
        <v>55</v>
      </c>
      <c r="E19405" t="s">
        <v>9</v>
      </c>
      <c r="F19405" t="s">
        <v>1268</v>
      </c>
      <c r="G19405" t="s">
        <v>648</v>
      </c>
      <c r="H19405" s="136" t="s">
        <v>2038</v>
      </c>
      <c r="I19405" t="s">
        <v>1455</v>
      </c>
      <c r="J19405" s="20">
        <v>3</v>
      </c>
      <c r="K19405" s="20" t="s">
        <v>3</v>
      </c>
      <c r="L19405" t="s">
        <v>1464</v>
      </c>
      <c r="M19405" s="20">
        <v>0.91999999999999993</v>
      </c>
      <c r="N19405" s="20">
        <v>0.33</v>
      </c>
      <c r="AE19405">
        <f t="shared" si="303"/>
        <v>2017</v>
      </c>
    </row>
    <row r="19406" spans="1:31" x14ac:dyDescent="0.25">
      <c r="A19406" s="7">
        <v>19403</v>
      </c>
      <c r="B19406" s="8">
        <v>43009</v>
      </c>
      <c r="C19406" t="s">
        <v>3</v>
      </c>
      <c r="D19406" t="s">
        <v>1268</v>
      </c>
      <c r="E19406" t="s">
        <v>9</v>
      </c>
      <c r="F19406" t="s">
        <v>55</v>
      </c>
      <c r="G19406" t="s">
        <v>648</v>
      </c>
      <c r="H19406" s="136" t="s">
        <v>2038</v>
      </c>
      <c r="I19406" t="s">
        <v>1455</v>
      </c>
      <c r="J19406" s="20">
        <v>4</v>
      </c>
      <c r="K19406" s="20" t="s">
        <v>3</v>
      </c>
      <c r="L19406" t="s">
        <v>1464</v>
      </c>
      <c r="M19406" s="20">
        <v>1.06</v>
      </c>
      <c r="N19406" s="20">
        <v>0.44</v>
      </c>
      <c r="AE19406">
        <f t="shared" si="303"/>
        <v>2017</v>
      </c>
    </row>
    <row r="19407" spans="1:31" x14ac:dyDescent="0.25">
      <c r="A19407" s="7">
        <v>19404</v>
      </c>
      <c r="B19407" s="8">
        <v>43011</v>
      </c>
      <c r="C19407" t="s">
        <v>3</v>
      </c>
      <c r="D19407" t="s">
        <v>1166</v>
      </c>
      <c r="E19407" t="s">
        <v>9</v>
      </c>
      <c r="F19407" t="s">
        <v>1219</v>
      </c>
      <c r="G19407" t="s">
        <v>17</v>
      </c>
      <c r="H19407" s="135" t="s">
        <v>1502</v>
      </c>
      <c r="I19407" t="s">
        <v>1455</v>
      </c>
      <c r="J19407" s="20">
        <v>78</v>
      </c>
      <c r="K19407" s="20" t="s">
        <v>3</v>
      </c>
      <c r="L19407" t="s">
        <v>1464</v>
      </c>
      <c r="M19407" s="20">
        <v>11.42</v>
      </c>
      <c r="N19407" s="20">
        <v>8.58</v>
      </c>
      <c r="AE19407">
        <f t="shared" si="303"/>
        <v>2017</v>
      </c>
    </row>
    <row r="19408" spans="1:31" x14ac:dyDescent="0.25">
      <c r="A19408" s="7">
        <v>19405</v>
      </c>
      <c r="B19408" s="8">
        <v>43011</v>
      </c>
      <c r="C19408" t="s">
        <v>3</v>
      </c>
      <c r="D19408" t="s">
        <v>877</v>
      </c>
      <c r="E19408" t="s">
        <v>9</v>
      </c>
      <c r="F19408" t="s">
        <v>1166</v>
      </c>
      <c r="G19408" t="s">
        <v>11</v>
      </c>
      <c r="H19408" s="135" t="s">
        <v>1505</v>
      </c>
      <c r="I19408" t="s">
        <v>1454</v>
      </c>
      <c r="J19408" s="20">
        <v>9</v>
      </c>
      <c r="K19408" s="20" t="s">
        <v>3</v>
      </c>
      <c r="L19408" t="s">
        <v>1464</v>
      </c>
      <c r="M19408" s="20">
        <v>3.52</v>
      </c>
      <c r="N19408" s="20">
        <v>1.98</v>
      </c>
      <c r="AE19408">
        <f t="shared" si="303"/>
        <v>2017</v>
      </c>
    </row>
    <row r="19409" spans="1:31" x14ac:dyDescent="0.25">
      <c r="A19409" s="7">
        <v>19406</v>
      </c>
      <c r="B19409" s="8">
        <v>43011</v>
      </c>
      <c r="C19409" t="s">
        <v>3</v>
      </c>
      <c r="D19409" t="s">
        <v>877</v>
      </c>
      <c r="E19409" t="s">
        <v>9</v>
      </c>
      <c r="F19409" t="s">
        <v>1166</v>
      </c>
      <c r="G19409" t="s">
        <v>11</v>
      </c>
      <c r="H19409" s="135" t="s">
        <v>1505</v>
      </c>
      <c r="I19409" t="s">
        <v>1454</v>
      </c>
      <c r="J19409" s="20">
        <v>14</v>
      </c>
      <c r="K19409" s="20" t="s">
        <v>3</v>
      </c>
      <c r="L19409" t="s">
        <v>1464</v>
      </c>
      <c r="M19409" s="20">
        <v>4.92</v>
      </c>
      <c r="N19409" s="20">
        <v>3.08</v>
      </c>
      <c r="AE19409">
        <f t="shared" si="303"/>
        <v>2017</v>
      </c>
    </row>
    <row r="19410" spans="1:31" x14ac:dyDescent="0.25">
      <c r="A19410" s="7">
        <v>19407</v>
      </c>
      <c r="B19410" s="8">
        <v>43013</v>
      </c>
      <c r="C19410" t="s">
        <v>3</v>
      </c>
      <c r="D19410" t="s">
        <v>1270</v>
      </c>
      <c r="E19410" t="s">
        <v>9</v>
      </c>
      <c r="F19410" t="s">
        <v>678</v>
      </c>
      <c r="G19410" t="s">
        <v>929</v>
      </c>
      <c r="H19410" s="135" t="s">
        <v>2659</v>
      </c>
      <c r="I19410" t="s">
        <v>1458</v>
      </c>
      <c r="J19410" s="20">
        <v>12</v>
      </c>
      <c r="K19410" s="20" t="s">
        <v>3</v>
      </c>
      <c r="L19410" t="s">
        <v>1463</v>
      </c>
      <c r="M19410" s="20">
        <v>30</v>
      </c>
      <c r="N19410" s="20">
        <v>10</v>
      </c>
      <c r="AE19410">
        <f t="shared" si="303"/>
        <v>2017</v>
      </c>
    </row>
    <row r="19411" spans="1:31" x14ac:dyDescent="0.25">
      <c r="A19411" s="7">
        <v>19408</v>
      </c>
      <c r="B19411" s="8">
        <v>43018</v>
      </c>
      <c r="C19411" t="s">
        <v>3</v>
      </c>
      <c r="D19411" t="s">
        <v>877</v>
      </c>
      <c r="E19411" t="s">
        <v>9</v>
      </c>
      <c r="F19411" t="s">
        <v>1210</v>
      </c>
      <c r="G19411" t="s">
        <v>569</v>
      </c>
      <c r="H19411" s="135" t="s">
        <v>1853</v>
      </c>
      <c r="I19411" t="s">
        <v>1454</v>
      </c>
      <c r="J19411" s="20">
        <v>18</v>
      </c>
      <c r="K19411" s="20" t="s">
        <v>3</v>
      </c>
      <c r="L19411" t="s">
        <v>1464</v>
      </c>
      <c r="M19411" s="20">
        <v>6.04</v>
      </c>
      <c r="N19411" s="20">
        <v>3.96</v>
      </c>
      <c r="AE19411">
        <f t="shared" si="303"/>
        <v>2017</v>
      </c>
    </row>
    <row r="19412" spans="1:31" x14ac:dyDescent="0.25">
      <c r="A19412" s="7">
        <v>19409</v>
      </c>
      <c r="B19412" s="8">
        <v>43019</v>
      </c>
      <c r="C19412" t="s">
        <v>3</v>
      </c>
      <c r="D19412" t="s">
        <v>952</v>
      </c>
      <c r="E19412" t="s">
        <v>9</v>
      </c>
      <c r="F19412" t="s">
        <v>1271</v>
      </c>
      <c r="G19412" t="s">
        <v>377</v>
      </c>
      <c r="H19412" s="135" t="s">
        <v>1640</v>
      </c>
      <c r="I19412" t="s">
        <v>1454</v>
      </c>
      <c r="J19412" s="20">
        <v>17</v>
      </c>
      <c r="K19412" s="20" t="s">
        <v>9</v>
      </c>
      <c r="L19412" t="s">
        <v>1463</v>
      </c>
      <c r="M19412" s="20">
        <v>4.08</v>
      </c>
      <c r="N19412" s="20">
        <v>5.42</v>
      </c>
      <c r="AE19412">
        <f t="shared" si="303"/>
        <v>2017</v>
      </c>
    </row>
    <row r="19413" spans="1:31" x14ac:dyDescent="0.25">
      <c r="A19413" s="7">
        <v>19410</v>
      </c>
      <c r="B19413" s="8">
        <v>43019</v>
      </c>
      <c r="C19413" t="s">
        <v>3</v>
      </c>
      <c r="D19413" t="s">
        <v>1247</v>
      </c>
      <c r="E19413" t="s">
        <v>9</v>
      </c>
      <c r="F19413" t="s">
        <v>1101</v>
      </c>
      <c r="G19413" t="s">
        <v>870</v>
      </c>
      <c r="H19413" s="135" t="s">
        <v>3326</v>
      </c>
      <c r="I19413" t="s">
        <v>1454</v>
      </c>
      <c r="J19413" s="20">
        <v>18</v>
      </c>
      <c r="K19413" s="20" t="s">
        <v>3</v>
      </c>
      <c r="L19413" t="s">
        <v>1463</v>
      </c>
      <c r="M19413" s="20">
        <v>5.68</v>
      </c>
      <c r="N19413" s="20">
        <v>4.32</v>
      </c>
      <c r="AE19413">
        <f t="shared" si="303"/>
        <v>2017</v>
      </c>
    </row>
    <row r="19414" spans="1:31" x14ac:dyDescent="0.25">
      <c r="A19414" s="7">
        <v>19411</v>
      </c>
      <c r="B19414" s="8">
        <v>43020</v>
      </c>
      <c r="C19414" t="s">
        <v>3</v>
      </c>
      <c r="D19414" t="s">
        <v>973</v>
      </c>
      <c r="E19414" t="s">
        <v>9</v>
      </c>
      <c r="F19414" t="s">
        <v>1113</v>
      </c>
      <c r="G19414" t="s">
        <v>1170</v>
      </c>
      <c r="H19414" s="135" t="s">
        <v>3191</v>
      </c>
      <c r="I19414" t="s">
        <v>1454</v>
      </c>
      <c r="J19414" s="20">
        <v>37</v>
      </c>
      <c r="K19414" s="20" t="s">
        <v>1465</v>
      </c>
      <c r="L19414" t="s">
        <v>1466</v>
      </c>
      <c r="M19414" s="20">
        <v>9.25</v>
      </c>
      <c r="N19414" s="20">
        <v>9.25</v>
      </c>
      <c r="AE19414">
        <f t="shared" si="303"/>
        <v>2017</v>
      </c>
    </row>
    <row r="19415" spans="1:31" x14ac:dyDescent="0.25">
      <c r="A19415" s="7">
        <v>19412</v>
      </c>
      <c r="B19415" s="8">
        <v>43023</v>
      </c>
      <c r="C19415" t="s">
        <v>3</v>
      </c>
      <c r="D19415" t="s">
        <v>1085</v>
      </c>
      <c r="E19415" t="s">
        <v>9</v>
      </c>
      <c r="F19415" t="s">
        <v>1229</v>
      </c>
      <c r="G19415" t="s">
        <v>648</v>
      </c>
      <c r="H19415" s="9" t="s">
        <v>1797</v>
      </c>
      <c r="I19415" t="s">
        <v>1454</v>
      </c>
      <c r="J19415" s="20">
        <v>20</v>
      </c>
      <c r="K19415" s="20" t="s">
        <v>1465</v>
      </c>
      <c r="L19415" t="s">
        <v>1466</v>
      </c>
      <c r="M19415" s="20">
        <v>5</v>
      </c>
      <c r="N19415" s="20">
        <v>5</v>
      </c>
      <c r="AE19415">
        <f t="shared" si="303"/>
        <v>2017</v>
      </c>
    </row>
    <row r="19416" spans="1:31" x14ac:dyDescent="0.25">
      <c r="A19416" s="7">
        <v>19413</v>
      </c>
      <c r="B19416" s="8">
        <v>43023</v>
      </c>
      <c r="C19416" t="s">
        <v>3</v>
      </c>
      <c r="D19416" t="s">
        <v>1085</v>
      </c>
      <c r="E19416" t="s">
        <v>9</v>
      </c>
      <c r="F19416" t="s">
        <v>1229</v>
      </c>
      <c r="G19416" t="s">
        <v>648</v>
      </c>
      <c r="H19416" s="135" t="s">
        <v>2062</v>
      </c>
      <c r="I19416" t="s">
        <v>1454</v>
      </c>
      <c r="J19416" s="20">
        <v>17</v>
      </c>
      <c r="K19416" s="20" t="s">
        <v>9</v>
      </c>
      <c r="L19416" t="s">
        <v>1464</v>
      </c>
      <c r="M19416" s="20">
        <v>3.74</v>
      </c>
      <c r="N19416" s="20">
        <v>5.76</v>
      </c>
      <c r="AE19416">
        <f t="shared" si="303"/>
        <v>2017</v>
      </c>
    </row>
    <row r="19417" spans="1:31" x14ac:dyDescent="0.25">
      <c r="A19417" s="7">
        <v>19414</v>
      </c>
      <c r="B19417" s="8">
        <v>43023</v>
      </c>
      <c r="C19417" t="s">
        <v>3</v>
      </c>
      <c r="D19417" t="s">
        <v>1229</v>
      </c>
      <c r="E19417" t="s">
        <v>9</v>
      </c>
      <c r="F19417" t="s">
        <v>1085</v>
      </c>
      <c r="G19417" t="s">
        <v>929</v>
      </c>
      <c r="H19417" s="135" t="s">
        <v>2807</v>
      </c>
      <c r="I19417" t="s">
        <v>1454</v>
      </c>
      <c r="J19417" s="20">
        <v>20</v>
      </c>
      <c r="K19417" s="20" t="s">
        <v>9</v>
      </c>
      <c r="L19417" t="s">
        <v>1464</v>
      </c>
      <c r="M19417" s="20">
        <v>4.4000000000000004</v>
      </c>
      <c r="N19417" s="20">
        <v>6.6</v>
      </c>
      <c r="AE19417">
        <f t="shared" si="303"/>
        <v>2017</v>
      </c>
    </row>
    <row r="19418" spans="1:31" x14ac:dyDescent="0.25">
      <c r="A19418" s="7">
        <v>19415</v>
      </c>
      <c r="B19418" s="8">
        <v>43023</v>
      </c>
      <c r="C19418" t="s">
        <v>3</v>
      </c>
      <c r="D19418" t="s">
        <v>1270</v>
      </c>
      <c r="E19418" t="s">
        <v>9</v>
      </c>
      <c r="F19418" t="s">
        <v>1268</v>
      </c>
      <c r="G19418" t="s">
        <v>648</v>
      </c>
      <c r="H19418" s="135" t="s">
        <v>2947</v>
      </c>
      <c r="I19418" t="s">
        <v>1454</v>
      </c>
      <c r="J19418" s="20">
        <v>18</v>
      </c>
      <c r="K19418" s="20" t="s">
        <v>3</v>
      </c>
      <c r="L19418" t="s">
        <v>1464</v>
      </c>
      <c r="M19418" s="20">
        <v>6.04</v>
      </c>
      <c r="N19418" s="20">
        <v>3.96</v>
      </c>
      <c r="AE19418">
        <f t="shared" si="303"/>
        <v>2017</v>
      </c>
    </row>
    <row r="19419" spans="1:31" x14ac:dyDescent="0.25">
      <c r="A19419" s="7">
        <v>19416</v>
      </c>
      <c r="B19419" s="8">
        <v>43026</v>
      </c>
      <c r="C19419" t="s">
        <v>3</v>
      </c>
      <c r="D19419" t="s">
        <v>943</v>
      </c>
      <c r="E19419" t="s">
        <v>9</v>
      </c>
      <c r="F19419" t="s">
        <v>55</v>
      </c>
      <c r="G19419" t="s">
        <v>895</v>
      </c>
      <c r="H19419" s="135" t="s">
        <v>2590</v>
      </c>
      <c r="I19419" t="s">
        <v>1454</v>
      </c>
      <c r="J19419" s="20">
        <v>30</v>
      </c>
      <c r="K19419" s="20" t="s">
        <v>9</v>
      </c>
      <c r="L19419" t="s">
        <v>1464</v>
      </c>
      <c r="M19419" s="20">
        <v>6.6</v>
      </c>
      <c r="N19419" s="20">
        <v>9.4</v>
      </c>
      <c r="AE19419">
        <f t="shared" si="303"/>
        <v>2017</v>
      </c>
    </row>
    <row r="19420" spans="1:31" x14ac:dyDescent="0.25">
      <c r="A19420" s="7">
        <v>19417</v>
      </c>
      <c r="B19420" s="8">
        <v>43029</v>
      </c>
      <c r="C19420" t="s">
        <v>3</v>
      </c>
      <c r="D19420" t="s">
        <v>943</v>
      </c>
      <c r="E19420" t="s">
        <v>9</v>
      </c>
      <c r="F19420" t="s">
        <v>1210</v>
      </c>
      <c r="G19420" t="s">
        <v>569</v>
      </c>
      <c r="H19420" s="136" t="s">
        <v>1748</v>
      </c>
      <c r="I19420" t="s">
        <v>1454</v>
      </c>
      <c r="J19420" s="20">
        <v>20</v>
      </c>
      <c r="K19420" s="20" t="s">
        <v>9</v>
      </c>
      <c r="L19420" t="s">
        <v>1464</v>
      </c>
      <c r="M19420" s="20">
        <v>4.4000000000000004</v>
      </c>
      <c r="N19420" s="20">
        <v>6.6</v>
      </c>
      <c r="AE19420">
        <f t="shared" si="303"/>
        <v>2017</v>
      </c>
    </row>
    <row r="19421" spans="1:31" x14ac:dyDescent="0.25">
      <c r="A19421" s="7">
        <v>19418</v>
      </c>
      <c r="B19421" s="8">
        <v>43030</v>
      </c>
      <c r="C19421" t="s">
        <v>3</v>
      </c>
      <c r="D19421" t="s">
        <v>1085</v>
      </c>
      <c r="E19421" t="s">
        <v>9</v>
      </c>
      <c r="F19421" t="s">
        <v>1268</v>
      </c>
      <c r="G19421" t="s">
        <v>929</v>
      </c>
      <c r="H19421" s="135" t="s">
        <v>2744</v>
      </c>
      <c r="I19421" t="s">
        <v>1454</v>
      </c>
      <c r="J19421" s="20">
        <v>13</v>
      </c>
      <c r="K19421" s="20" t="s">
        <v>3</v>
      </c>
      <c r="L19421" t="s">
        <v>1463</v>
      </c>
      <c r="M19421" s="20">
        <v>4.38</v>
      </c>
      <c r="N19421" s="20">
        <v>3.12</v>
      </c>
      <c r="AE19421">
        <f t="shared" si="303"/>
        <v>2017</v>
      </c>
    </row>
    <row r="19422" spans="1:31" x14ac:dyDescent="0.25">
      <c r="A19422" s="7">
        <v>19419</v>
      </c>
      <c r="B19422" s="8">
        <v>43030</v>
      </c>
      <c r="C19422" t="s">
        <v>3</v>
      </c>
      <c r="D19422" t="s">
        <v>247</v>
      </c>
      <c r="E19422" t="s">
        <v>9</v>
      </c>
      <c r="F19422" t="s">
        <v>1268</v>
      </c>
      <c r="G19422" t="s">
        <v>648</v>
      </c>
      <c r="H19422" s="135" t="s">
        <v>2947</v>
      </c>
      <c r="I19422" t="s">
        <v>1455</v>
      </c>
      <c r="J19422" s="20">
        <v>12</v>
      </c>
      <c r="K19422" s="20" t="s">
        <v>3</v>
      </c>
      <c r="L19422" t="s">
        <v>1463</v>
      </c>
      <c r="M19422" s="20">
        <v>2.06</v>
      </c>
      <c r="N19422" s="20">
        <v>1.44</v>
      </c>
      <c r="AE19422">
        <f t="shared" si="303"/>
        <v>2017</v>
      </c>
    </row>
    <row r="19423" spans="1:31" x14ac:dyDescent="0.25">
      <c r="A19423" s="7">
        <v>19420</v>
      </c>
      <c r="B19423" s="8">
        <v>43032</v>
      </c>
      <c r="C19423" t="s">
        <v>3</v>
      </c>
      <c r="D19423" t="s">
        <v>1266</v>
      </c>
      <c r="E19423" t="s">
        <v>9</v>
      </c>
      <c r="F19423" t="s">
        <v>1268</v>
      </c>
      <c r="G19423" t="s">
        <v>648</v>
      </c>
      <c r="H19423" s="135" t="s">
        <v>2947</v>
      </c>
      <c r="I19423" t="s">
        <v>1454</v>
      </c>
      <c r="J19423" s="20">
        <v>18</v>
      </c>
      <c r="K19423" s="20" t="s">
        <v>9</v>
      </c>
      <c r="L19423" t="s">
        <v>1463</v>
      </c>
      <c r="M19423" s="20">
        <v>4.32</v>
      </c>
      <c r="N19423" s="20">
        <v>5.68</v>
      </c>
      <c r="AE19423">
        <f t="shared" si="303"/>
        <v>2017</v>
      </c>
    </row>
    <row r="19424" spans="1:31" x14ac:dyDescent="0.25">
      <c r="A19424" s="7">
        <v>19421</v>
      </c>
      <c r="B19424" s="8">
        <v>43033</v>
      </c>
      <c r="C19424" t="s">
        <v>3</v>
      </c>
      <c r="D19424" t="s">
        <v>43</v>
      </c>
      <c r="E19424" t="s">
        <v>9</v>
      </c>
      <c r="F19424" t="s">
        <v>1212</v>
      </c>
      <c r="G19424" t="s">
        <v>14</v>
      </c>
      <c r="H19424" s="135" t="s">
        <v>1501</v>
      </c>
      <c r="I19424" t="s">
        <v>1454</v>
      </c>
      <c r="J19424" s="20">
        <v>86</v>
      </c>
      <c r="K19424" s="20" t="s">
        <v>3</v>
      </c>
      <c r="L19424" t="s">
        <v>1464</v>
      </c>
      <c r="M19424" s="20">
        <v>25.08</v>
      </c>
      <c r="N19424" s="20">
        <v>18.920000000000002</v>
      </c>
      <c r="AE19424">
        <f t="shared" si="303"/>
        <v>2017</v>
      </c>
    </row>
    <row r="19425" spans="1:31" x14ac:dyDescent="0.25">
      <c r="A19425" s="7">
        <v>19422</v>
      </c>
      <c r="B19425" s="8">
        <v>43034</v>
      </c>
      <c r="C19425" t="s">
        <v>3</v>
      </c>
      <c r="D19425" t="s">
        <v>427</v>
      </c>
      <c r="E19425" t="s">
        <v>9</v>
      </c>
      <c r="F19425" t="s">
        <v>1272</v>
      </c>
      <c r="G19425" t="s">
        <v>648</v>
      </c>
      <c r="H19425" s="135" t="s">
        <v>2947</v>
      </c>
      <c r="I19425" t="s">
        <v>1458</v>
      </c>
      <c r="J19425" s="20">
        <v>18</v>
      </c>
      <c r="K19425" s="20" t="s">
        <v>1465</v>
      </c>
      <c r="L19425" t="s">
        <v>1466</v>
      </c>
      <c r="M19425" s="20">
        <v>10</v>
      </c>
      <c r="N19425" s="20">
        <v>30</v>
      </c>
      <c r="AE19425">
        <f t="shared" si="303"/>
        <v>2017</v>
      </c>
    </row>
    <row r="19426" spans="1:31" x14ac:dyDescent="0.25">
      <c r="A19426" s="7">
        <v>19423</v>
      </c>
      <c r="B19426" s="8">
        <v>43035</v>
      </c>
      <c r="C19426" t="s">
        <v>3</v>
      </c>
      <c r="D19426" t="s">
        <v>787</v>
      </c>
      <c r="E19426" t="s">
        <v>9</v>
      </c>
      <c r="F19426" t="s">
        <v>1270</v>
      </c>
      <c r="G19426" t="s">
        <v>732</v>
      </c>
      <c r="H19426" s="135" t="s">
        <v>2186</v>
      </c>
      <c r="I19426" t="s">
        <v>1455</v>
      </c>
      <c r="J19426" s="20">
        <v>15</v>
      </c>
      <c r="K19426" s="20" t="s">
        <v>3</v>
      </c>
      <c r="L19426" t="s">
        <v>1464</v>
      </c>
      <c r="M19426" s="20">
        <v>2.6</v>
      </c>
      <c r="N19426" s="20">
        <v>1.65</v>
      </c>
      <c r="AE19426">
        <f t="shared" si="303"/>
        <v>2017</v>
      </c>
    </row>
    <row r="19427" spans="1:31" x14ac:dyDescent="0.25">
      <c r="A19427" s="7">
        <v>19424</v>
      </c>
      <c r="B19427" s="8">
        <v>43039</v>
      </c>
      <c r="C19427" t="s">
        <v>3</v>
      </c>
      <c r="D19427" t="s">
        <v>667</v>
      </c>
      <c r="E19427" t="s">
        <v>9</v>
      </c>
      <c r="F19427" t="s">
        <v>1199</v>
      </c>
      <c r="G19427" t="s">
        <v>929</v>
      </c>
      <c r="H19427" s="135" t="s">
        <v>2807</v>
      </c>
      <c r="I19427" t="s">
        <v>1455</v>
      </c>
      <c r="J19427" s="20">
        <v>75</v>
      </c>
      <c r="K19427" s="20" t="s">
        <v>9</v>
      </c>
      <c r="L19427" t="s">
        <v>1464</v>
      </c>
      <c r="M19427" s="20">
        <v>8.25</v>
      </c>
      <c r="N19427" s="20">
        <v>11</v>
      </c>
      <c r="AE19427">
        <f t="shared" si="303"/>
        <v>2017</v>
      </c>
    </row>
    <row r="19428" spans="1:31" x14ac:dyDescent="0.25">
      <c r="A19428" s="7">
        <v>19425</v>
      </c>
      <c r="B19428" s="8">
        <v>43040</v>
      </c>
      <c r="C19428" t="s">
        <v>3</v>
      </c>
      <c r="D19428" t="s">
        <v>1258</v>
      </c>
      <c r="E19428" t="s">
        <v>9</v>
      </c>
      <c r="F19428" t="s">
        <v>1199</v>
      </c>
      <c r="G19428" t="s">
        <v>929</v>
      </c>
      <c r="H19428" s="135" t="s">
        <v>2744</v>
      </c>
      <c r="I19428" t="s">
        <v>1454</v>
      </c>
      <c r="J19428" s="20">
        <v>29</v>
      </c>
      <c r="K19428" s="20" t="s">
        <v>3</v>
      </c>
      <c r="L19428" t="s">
        <v>1463</v>
      </c>
      <c r="M19428" s="20">
        <v>8.5399999999999991</v>
      </c>
      <c r="N19428" s="20">
        <v>6.96</v>
      </c>
      <c r="AE19428">
        <f t="shared" si="303"/>
        <v>2017</v>
      </c>
    </row>
    <row r="19429" spans="1:31" x14ac:dyDescent="0.25">
      <c r="A19429" s="7">
        <v>19426</v>
      </c>
      <c r="B19429" s="8">
        <v>43042</v>
      </c>
      <c r="C19429" t="s">
        <v>3</v>
      </c>
      <c r="D19429" t="s">
        <v>779</v>
      </c>
      <c r="E19429" t="s">
        <v>9</v>
      </c>
      <c r="F19429" t="s">
        <v>1106</v>
      </c>
      <c r="G19429" t="s">
        <v>648</v>
      </c>
      <c r="H19429" s="136" t="s">
        <v>2019</v>
      </c>
      <c r="I19429" t="s">
        <v>1454</v>
      </c>
      <c r="J19429" s="20">
        <v>1</v>
      </c>
      <c r="K19429" s="20" t="s">
        <v>1465</v>
      </c>
      <c r="L19429" t="s">
        <v>1466</v>
      </c>
      <c r="M19429" s="20">
        <v>0.25</v>
      </c>
      <c r="N19429" s="20">
        <v>0.25</v>
      </c>
      <c r="AE19429">
        <f t="shared" si="303"/>
        <v>2017</v>
      </c>
    </row>
    <row r="19430" spans="1:31" x14ac:dyDescent="0.25">
      <c r="A19430" s="7">
        <v>19427</v>
      </c>
      <c r="B19430" s="8">
        <v>43043</v>
      </c>
      <c r="C19430" t="s">
        <v>3</v>
      </c>
      <c r="D19430" t="s">
        <v>557</v>
      </c>
      <c r="E19430" t="s">
        <v>9</v>
      </c>
      <c r="F19430" t="s">
        <v>727</v>
      </c>
      <c r="G19430" t="s">
        <v>861</v>
      </c>
      <c r="H19430" s="135" t="s">
        <v>2452</v>
      </c>
      <c r="I19430" t="s">
        <v>1454</v>
      </c>
      <c r="J19430" s="20">
        <v>18</v>
      </c>
      <c r="K19430" s="20" t="s">
        <v>9</v>
      </c>
      <c r="L19430" t="s">
        <v>1464</v>
      </c>
      <c r="M19430" s="20">
        <v>3.96</v>
      </c>
      <c r="N19430" s="20">
        <v>6.04</v>
      </c>
      <c r="AE19430">
        <f t="shared" si="303"/>
        <v>2017</v>
      </c>
    </row>
    <row r="19431" spans="1:31" x14ac:dyDescent="0.25">
      <c r="A19431" s="7">
        <v>19428</v>
      </c>
      <c r="B19431" s="8">
        <v>43045</v>
      </c>
      <c r="C19431" t="s">
        <v>3</v>
      </c>
      <c r="D19431" t="s">
        <v>543</v>
      </c>
      <c r="E19431" t="s">
        <v>9</v>
      </c>
      <c r="F19431" t="s">
        <v>427</v>
      </c>
      <c r="G19431" t="s">
        <v>377</v>
      </c>
      <c r="H19431" s="9" t="s">
        <v>3327</v>
      </c>
      <c r="I19431" t="s">
        <v>1454</v>
      </c>
      <c r="J19431" s="20">
        <v>8</v>
      </c>
      <c r="K19431" s="20" t="s">
        <v>9</v>
      </c>
      <c r="L19431" t="s">
        <v>1464</v>
      </c>
      <c r="M19431" s="20">
        <v>1.76</v>
      </c>
      <c r="N19431" s="20">
        <v>3.24</v>
      </c>
      <c r="AE19431">
        <f t="shared" si="303"/>
        <v>2017</v>
      </c>
    </row>
    <row r="19432" spans="1:31" x14ac:dyDescent="0.25">
      <c r="A19432" s="7">
        <v>19429</v>
      </c>
      <c r="B19432" s="8">
        <v>43046</v>
      </c>
      <c r="C19432" t="s">
        <v>3</v>
      </c>
      <c r="D19432" t="s">
        <v>43</v>
      </c>
      <c r="E19432" t="s">
        <v>9</v>
      </c>
      <c r="F19432" t="s">
        <v>1252</v>
      </c>
      <c r="G19432" t="s">
        <v>14</v>
      </c>
      <c r="H19432" s="135" t="s">
        <v>1496</v>
      </c>
      <c r="I19432" t="s">
        <v>1454</v>
      </c>
      <c r="J19432" s="20">
        <v>125</v>
      </c>
      <c r="K19432" s="20" t="s">
        <v>3</v>
      </c>
      <c r="L19432" t="s">
        <v>1463</v>
      </c>
      <c r="M19432" s="20">
        <v>33.5</v>
      </c>
      <c r="N19432" s="20">
        <v>30</v>
      </c>
      <c r="AE19432">
        <f t="shared" si="303"/>
        <v>2017</v>
      </c>
    </row>
    <row r="19433" spans="1:31" x14ac:dyDescent="0.25">
      <c r="A19433" s="7">
        <v>19430</v>
      </c>
      <c r="B19433" s="8">
        <v>43047</v>
      </c>
      <c r="C19433" t="s">
        <v>3</v>
      </c>
      <c r="D19433" t="s">
        <v>678</v>
      </c>
      <c r="E19433" t="s">
        <v>9</v>
      </c>
      <c r="F19433" t="s">
        <v>1272</v>
      </c>
      <c r="G19433" t="s">
        <v>648</v>
      </c>
      <c r="H19433" s="9" t="s">
        <v>1797</v>
      </c>
      <c r="I19433" t="s">
        <v>1454</v>
      </c>
      <c r="J19433" s="20">
        <v>16</v>
      </c>
      <c r="K19433" s="20" t="s">
        <v>3</v>
      </c>
      <c r="L19433" t="s">
        <v>1464</v>
      </c>
      <c r="M19433" s="20">
        <v>5.48</v>
      </c>
      <c r="N19433" s="20">
        <v>3.52</v>
      </c>
      <c r="AE19433">
        <f t="shared" si="303"/>
        <v>2017</v>
      </c>
    </row>
    <row r="19434" spans="1:31" x14ac:dyDescent="0.25">
      <c r="A19434" s="7">
        <v>19431</v>
      </c>
      <c r="B19434" s="8">
        <v>43047</v>
      </c>
      <c r="C19434" t="s">
        <v>3</v>
      </c>
      <c r="D19434" t="s">
        <v>868</v>
      </c>
      <c r="E19434" t="s">
        <v>9</v>
      </c>
      <c r="F19434" t="s">
        <v>1032</v>
      </c>
      <c r="G19434" t="s">
        <v>1170</v>
      </c>
      <c r="H19434" s="135" t="s">
        <v>3199</v>
      </c>
      <c r="I19434" t="s">
        <v>1454</v>
      </c>
      <c r="J19434" s="20">
        <v>54</v>
      </c>
      <c r="K19434" s="20" t="s">
        <v>9</v>
      </c>
      <c r="L19434" t="s">
        <v>1464</v>
      </c>
      <c r="M19434" s="20">
        <v>11.879999999999999</v>
      </c>
      <c r="N19434" s="20">
        <v>16.12</v>
      </c>
      <c r="AE19434">
        <f t="shared" si="303"/>
        <v>2017</v>
      </c>
    </row>
    <row r="19435" spans="1:31" x14ac:dyDescent="0.25">
      <c r="A19435" s="7">
        <v>19432</v>
      </c>
      <c r="B19435" s="8">
        <v>43047</v>
      </c>
      <c r="C19435" t="s">
        <v>3</v>
      </c>
      <c r="D19435" t="s">
        <v>1270</v>
      </c>
      <c r="E19435" t="s">
        <v>9</v>
      </c>
      <c r="F19435" t="s">
        <v>1272</v>
      </c>
      <c r="G19435" t="s">
        <v>648</v>
      </c>
      <c r="H19435" s="135" t="s">
        <v>2947</v>
      </c>
      <c r="I19435" t="s">
        <v>1454</v>
      </c>
      <c r="J19435" s="20">
        <v>16</v>
      </c>
      <c r="K19435" s="20" t="s">
        <v>3</v>
      </c>
      <c r="L19435" t="s">
        <v>1464</v>
      </c>
      <c r="M19435" s="20">
        <v>5.48</v>
      </c>
      <c r="N19435" s="20">
        <v>3.52</v>
      </c>
      <c r="AE19435">
        <f t="shared" si="303"/>
        <v>2017</v>
      </c>
    </row>
    <row r="19436" spans="1:31" x14ac:dyDescent="0.25">
      <c r="A19436" s="7">
        <v>19433</v>
      </c>
      <c r="B19436" s="8">
        <v>43050</v>
      </c>
      <c r="C19436" t="s">
        <v>3</v>
      </c>
      <c r="D19436" t="s">
        <v>1247</v>
      </c>
      <c r="E19436" t="s">
        <v>9</v>
      </c>
      <c r="F19436" t="s">
        <v>828</v>
      </c>
      <c r="G19436" t="s">
        <v>648</v>
      </c>
      <c r="H19436" s="135" t="s">
        <v>1901</v>
      </c>
      <c r="I19436" t="s">
        <v>1454</v>
      </c>
      <c r="J19436" s="20">
        <v>24</v>
      </c>
      <c r="K19436" s="20" t="s">
        <v>1465</v>
      </c>
      <c r="L19436" t="s">
        <v>1466</v>
      </c>
      <c r="M19436" s="20">
        <v>6</v>
      </c>
      <c r="N19436" s="20">
        <v>6</v>
      </c>
      <c r="AE19436">
        <f t="shared" si="303"/>
        <v>2017</v>
      </c>
    </row>
    <row r="19437" spans="1:31" x14ac:dyDescent="0.25">
      <c r="A19437" s="7">
        <v>19434</v>
      </c>
      <c r="B19437" s="8">
        <v>43054</v>
      </c>
      <c r="C19437" t="s">
        <v>3</v>
      </c>
      <c r="D19437" t="s">
        <v>1270</v>
      </c>
      <c r="E19437" t="s">
        <v>9</v>
      </c>
      <c r="F19437" t="s">
        <v>1272</v>
      </c>
      <c r="G19437" t="s">
        <v>648</v>
      </c>
      <c r="H19437" s="9" t="s">
        <v>3328</v>
      </c>
      <c r="I19437" t="s">
        <v>1454</v>
      </c>
      <c r="J19437" s="20">
        <v>12</v>
      </c>
      <c r="K19437" s="20" t="s">
        <v>3</v>
      </c>
      <c r="L19437" t="s">
        <v>1464</v>
      </c>
      <c r="M19437" s="20">
        <v>4.3599999999999994</v>
      </c>
      <c r="N19437" s="20">
        <v>2.64</v>
      </c>
      <c r="AE19437">
        <f t="shared" si="303"/>
        <v>2017</v>
      </c>
    </row>
    <row r="19438" spans="1:31" x14ac:dyDescent="0.25">
      <c r="A19438" s="7">
        <v>19435</v>
      </c>
      <c r="B19438" s="8">
        <v>43056</v>
      </c>
      <c r="C19438" t="s">
        <v>3</v>
      </c>
      <c r="D19438" t="s">
        <v>543</v>
      </c>
      <c r="E19438" t="s">
        <v>9</v>
      </c>
      <c r="F19438" t="s">
        <v>521</v>
      </c>
      <c r="G19438" t="s">
        <v>732</v>
      </c>
      <c r="H19438" s="135" t="s">
        <v>2279</v>
      </c>
      <c r="I19438" t="s">
        <v>1454</v>
      </c>
      <c r="J19438" s="20">
        <v>35</v>
      </c>
      <c r="K19438" s="20" t="s">
        <v>3</v>
      </c>
      <c r="L19438" t="s">
        <v>1464</v>
      </c>
      <c r="M19438" s="20">
        <v>10.8</v>
      </c>
      <c r="N19438" s="20">
        <v>7.7</v>
      </c>
      <c r="AE19438">
        <f t="shared" si="303"/>
        <v>2017</v>
      </c>
    </row>
    <row r="19439" spans="1:31" x14ac:dyDescent="0.25">
      <c r="A19439" s="7">
        <v>19436</v>
      </c>
      <c r="B19439" s="8">
        <v>43056</v>
      </c>
      <c r="C19439" t="s">
        <v>3</v>
      </c>
      <c r="D19439" t="s">
        <v>543</v>
      </c>
      <c r="E19439" t="s">
        <v>9</v>
      </c>
      <c r="F19439" t="s">
        <v>521</v>
      </c>
      <c r="G19439" t="s">
        <v>65</v>
      </c>
      <c r="H19439" s="135" t="s">
        <v>1496</v>
      </c>
      <c r="I19439" t="s">
        <v>1454</v>
      </c>
      <c r="J19439" s="20">
        <v>20</v>
      </c>
      <c r="K19439" s="20" t="s">
        <v>9</v>
      </c>
      <c r="L19439" t="s">
        <v>1464</v>
      </c>
      <c r="M19439" s="20">
        <v>4.4000000000000004</v>
      </c>
      <c r="N19439" s="20">
        <v>6.6</v>
      </c>
      <c r="AE19439">
        <f t="shared" si="303"/>
        <v>2017</v>
      </c>
    </row>
    <row r="19440" spans="1:31" x14ac:dyDescent="0.25">
      <c r="A19440" s="7">
        <v>19437</v>
      </c>
      <c r="B19440" s="8">
        <v>43058</v>
      </c>
      <c r="C19440" t="s">
        <v>3</v>
      </c>
      <c r="D19440" t="s">
        <v>1207</v>
      </c>
      <c r="E19440" t="s">
        <v>9</v>
      </c>
      <c r="F19440" t="s">
        <v>1193</v>
      </c>
      <c r="G19440" t="s">
        <v>714</v>
      </c>
      <c r="H19440" s="135" t="s">
        <v>1496</v>
      </c>
      <c r="I19440" t="s">
        <v>1454</v>
      </c>
      <c r="J19440" s="20">
        <v>23</v>
      </c>
      <c r="K19440" s="20" t="s">
        <v>1465</v>
      </c>
      <c r="L19440" t="s">
        <v>1466</v>
      </c>
      <c r="M19440" s="20">
        <v>5.75</v>
      </c>
      <c r="N19440" s="20">
        <v>5.75</v>
      </c>
      <c r="AE19440">
        <f t="shared" si="303"/>
        <v>2017</v>
      </c>
    </row>
    <row r="19441" spans="1:31" x14ac:dyDescent="0.25">
      <c r="A19441" s="7">
        <v>19438</v>
      </c>
      <c r="B19441" s="8">
        <v>43058</v>
      </c>
      <c r="C19441" t="s">
        <v>3</v>
      </c>
      <c r="D19441" t="s">
        <v>543</v>
      </c>
      <c r="E19441" t="s">
        <v>9</v>
      </c>
      <c r="F19441" t="s">
        <v>427</v>
      </c>
      <c r="G19441" t="s">
        <v>377</v>
      </c>
      <c r="H19441" s="9" t="s">
        <v>3329</v>
      </c>
      <c r="I19441" t="s">
        <v>1454</v>
      </c>
      <c r="J19441" s="20">
        <v>26</v>
      </c>
      <c r="K19441" s="20" t="s">
        <v>9</v>
      </c>
      <c r="L19441" t="s">
        <v>1463</v>
      </c>
      <c r="M19441" s="20">
        <v>6.24</v>
      </c>
      <c r="N19441" s="20">
        <v>7.76</v>
      </c>
      <c r="AE19441">
        <f t="shared" si="303"/>
        <v>2017</v>
      </c>
    </row>
    <row r="19442" spans="1:31" x14ac:dyDescent="0.25">
      <c r="A19442" s="7">
        <v>19439</v>
      </c>
      <c r="B19442" s="8">
        <v>43059</v>
      </c>
      <c r="C19442" t="s">
        <v>3</v>
      </c>
      <c r="D19442" t="s">
        <v>1190</v>
      </c>
      <c r="E19442" t="s">
        <v>9</v>
      </c>
      <c r="F19442" t="s">
        <v>54</v>
      </c>
      <c r="G19442" t="s">
        <v>1170</v>
      </c>
      <c r="H19442" s="135" t="s">
        <v>3330</v>
      </c>
      <c r="I19442" t="s">
        <v>1455</v>
      </c>
      <c r="J19442" s="20">
        <v>45</v>
      </c>
      <c r="K19442" s="20" t="s">
        <v>3</v>
      </c>
      <c r="L19442" t="s">
        <v>1463</v>
      </c>
      <c r="M19442" s="20">
        <v>6.35</v>
      </c>
      <c r="N19442" s="20">
        <v>5.4</v>
      </c>
      <c r="AE19442">
        <f t="shared" si="303"/>
        <v>2017</v>
      </c>
    </row>
    <row r="19443" spans="1:31" x14ac:dyDescent="0.25">
      <c r="A19443" s="7">
        <v>19440</v>
      </c>
      <c r="B19443" s="8">
        <v>43061</v>
      </c>
      <c r="C19443" t="s">
        <v>3</v>
      </c>
      <c r="D19443" t="s">
        <v>427</v>
      </c>
      <c r="E19443" t="s">
        <v>9</v>
      </c>
      <c r="F19443" t="s">
        <v>1273</v>
      </c>
      <c r="G19443" t="s">
        <v>648</v>
      </c>
      <c r="H19443" s="135" t="s">
        <v>2947</v>
      </c>
      <c r="I19443" t="s">
        <v>1458</v>
      </c>
      <c r="J19443" s="20">
        <v>12</v>
      </c>
      <c r="K19443" s="20" t="s">
        <v>1465</v>
      </c>
      <c r="L19443" t="s">
        <v>1466</v>
      </c>
      <c r="M19443" s="20">
        <v>10</v>
      </c>
      <c r="N19443" s="20">
        <v>30</v>
      </c>
      <c r="AE19443">
        <f t="shared" si="303"/>
        <v>2017</v>
      </c>
    </row>
    <row r="19444" spans="1:31" x14ac:dyDescent="0.25">
      <c r="A19444" s="7">
        <v>19441</v>
      </c>
      <c r="B19444" s="8">
        <v>43064</v>
      </c>
      <c r="C19444" t="s">
        <v>3</v>
      </c>
      <c r="D19444" t="s">
        <v>868</v>
      </c>
      <c r="E19444" t="s">
        <v>9</v>
      </c>
      <c r="F19444" t="s">
        <v>1028</v>
      </c>
      <c r="G19444" t="s">
        <v>1016</v>
      </c>
      <c r="H19444" s="9" t="s">
        <v>2890</v>
      </c>
      <c r="I19444" t="s">
        <v>1454</v>
      </c>
      <c r="J19444" s="20">
        <v>25</v>
      </c>
      <c r="K19444" s="20" t="s">
        <v>1465</v>
      </c>
      <c r="L19444" t="s">
        <v>1466</v>
      </c>
      <c r="M19444" s="20">
        <v>6.25</v>
      </c>
      <c r="N19444" s="20">
        <v>6.25</v>
      </c>
      <c r="AE19444">
        <f t="shared" si="303"/>
        <v>2017</v>
      </c>
    </row>
    <row r="19445" spans="1:31" x14ac:dyDescent="0.25">
      <c r="A19445" s="7">
        <v>19442</v>
      </c>
      <c r="B19445" s="8">
        <v>43068</v>
      </c>
      <c r="C19445" t="s">
        <v>3</v>
      </c>
      <c r="D19445" t="s">
        <v>427</v>
      </c>
      <c r="E19445" t="s">
        <v>9</v>
      </c>
      <c r="F19445" t="s">
        <v>1274</v>
      </c>
      <c r="G19445" t="s">
        <v>648</v>
      </c>
      <c r="H19445" s="135" t="s">
        <v>2947</v>
      </c>
      <c r="I19445" t="s">
        <v>1458</v>
      </c>
      <c r="J19445" s="20">
        <v>15</v>
      </c>
      <c r="K19445" s="20" t="s">
        <v>1465</v>
      </c>
      <c r="L19445" t="s">
        <v>1466</v>
      </c>
      <c r="M19445" s="20">
        <v>10</v>
      </c>
      <c r="N19445" s="20">
        <v>30</v>
      </c>
      <c r="AE19445">
        <f t="shared" si="303"/>
        <v>2017</v>
      </c>
    </row>
    <row r="19446" spans="1:31" x14ac:dyDescent="0.25">
      <c r="A19446" s="7">
        <v>19443</v>
      </c>
      <c r="B19446" s="8">
        <v>43072</v>
      </c>
      <c r="C19446" t="s">
        <v>3</v>
      </c>
      <c r="D19446" t="s">
        <v>943</v>
      </c>
      <c r="E19446" t="s">
        <v>9</v>
      </c>
      <c r="F19446" t="s">
        <v>1021</v>
      </c>
      <c r="G19446" t="s">
        <v>714</v>
      </c>
      <c r="H19446" s="135" t="s">
        <v>2074</v>
      </c>
      <c r="I19446" t="s">
        <v>1454</v>
      </c>
      <c r="J19446" s="20">
        <v>30</v>
      </c>
      <c r="K19446" s="20" t="s">
        <v>9</v>
      </c>
      <c r="L19446" t="s">
        <v>1464</v>
      </c>
      <c r="M19446" s="20">
        <v>6.6</v>
      </c>
      <c r="N19446" s="20">
        <v>9.4</v>
      </c>
      <c r="AE19446">
        <f t="shared" si="303"/>
        <v>2017</v>
      </c>
    </row>
    <row r="19447" spans="1:31" x14ac:dyDescent="0.25">
      <c r="A19447" s="7">
        <v>19444</v>
      </c>
      <c r="B19447" s="8">
        <v>43073</v>
      </c>
      <c r="C19447" t="s">
        <v>3</v>
      </c>
      <c r="D19447" t="s">
        <v>557</v>
      </c>
      <c r="E19447" t="s">
        <v>9</v>
      </c>
      <c r="F19447" t="s">
        <v>727</v>
      </c>
      <c r="G19447" t="s">
        <v>648</v>
      </c>
      <c r="H19447" s="135" t="s">
        <v>1785</v>
      </c>
      <c r="I19447" t="s">
        <v>1454</v>
      </c>
      <c r="J19447" s="20">
        <v>47</v>
      </c>
      <c r="K19447" s="20" t="s">
        <v>3</v>
      </c>
      <c r="L19447" t="s">
        <v>1464</v>
      </c>
      <c r="M19447" s="20">
        <v>14.16</v>
      </c>
      <c r="N19447" s="20">
        <v>10.34</v>
      </c>
      <c r="AE19447">
        <f t="shared" si="303"/>
        <v>2017</v>
      </c>
    </row>
    <row r="19448" spans="1:31" x14ac:dyDescent="0.25">
      <c r="A19448" s="7">
        <v>19445</v>
      </c>
      <c r="B19448" s="8">
        <v>43076</v>
      </c>
      <c r="C19448" t="s">
        <v>3</v>
      </c>
      <c r="D19448" t="s">
        <v>678</v>
      </c>
      <c r="E19448" t="s">
        <v>9</v>
      </c>
      <c r="F19448" t="s">
        <v>1274</v>
      </c>
      <c r="G19448" t="s">
        <v>732</v>
      </c>
      <c r="H19448" s="135" t="s">
        <v>2138</v>
      </c>
      <c r="I19448" t="s">
        <v>1454</v>
      </c>
      <c r="J19448" s="20">
        <v>20</v>
      </c>
      <c r="K19448" s="20" t="s">
        <v>1465</v>
      </c>
      <c r="L19448" t="s">
        <v>1466</v>
      </c>
      <c r="M19448" s="20">
        <v>5</v>
      </c>
      <c r="N19448" s="20">
        <v>5</v>
      </c>
      <c r="AE19448">
        <f t="shared" si="303"/>
        <v>2017</v>
      </c>
    </row>
    <row r="19449" spans="1:31" x14ac:dyDescent="0.25">
      <c r="A19449" s="7">
        <v>19446</v>
      </c>
      <c r="B19449" s="8">
        <v>43076</v>
      </c>
      <c r="C19449" t="s">
        <v>3</v>
      </c>
      <c r="D19449" t="s">
        <v>980</v>
      </c>
      <c r="E19449" t="s">
        <v>9</v>
      </c>
      <c r="F19449" t="s">
        <v>1274</v>
      </c>
      <c r="G19449" t="s">
        <v>929</v>
      </c>
      <c r="H19449" s="135" t="s">
        <v>2644</v>
      </c>
      <c r="I19449" t="s">
        <v>1454</v>
      </c>
      <c r="J19449" s="20">
        <v>21</v>
      </c>
      <c r="K19449" s="20" t="s">
        <v>3</v>
      </c>
      <c r="L19449" t="s">
        <v>1464</v>
      </c>
      <c r="M19449" s="20">
        <v>6.88</v>
      </c>
      <c r="N19449" s="20">
        <v>4.62</v>
      </c>
      <c r="AE19449">
        <f t="shared" si="303"/>
        <v>2017</v>
      </c>
    </row>
    <row r="19450" spans="1:31" x14ac:dyDescent="0.25">
      <c r="A19450" s="7">
        <v>19447</v>
      </c>
      <c r="B19450" s="8">
        <v>43077</v>
      </c>
      <c r="C19450" t="s">
        <v>3</v>
      </c>
      <c r="D19450" t="s">
        <v>678</v>
      </c>
      <c r="E19450" t="s">
        <v>9</v>
      </c>
      <c r="F19450" t="s">
        <v>1272</v>
      </c>
      <c r="G19450" t="s">
        <v>14</v>
      </c>
      <c r="H19450" s="135" t="s">
        <v>1501</v>
      </c>
      <c r="I19450" t="s">
        <v>1454</v>
      </c>
      <c r="J19450" s="20">
        <v>77</v>
      </c>
      <c r="K19450" s="20" t="s">
        <v>3</v>
      </c>
      <c r="L19450" t="s">
        <v>1464</v>
      </c>
      <c r="M19450" s="20">
        <v>22.56</v>
      </c>
      <c r="N19450" s="20">
        <v>16.940000000000001</v>
      </c>
      <c r="AE19450">
        <f t="shared" si="303"/>
        <v>2017</v>
      </c>
    </row>
    <row r="19451" spans="1:31" x14ac:dyDescent="0.25">
      <c r="A19451" s="7">
        <v>19448</v>
      </c>
      <c r="B19451" s="8">
        <v>43077</v>
      </c>
      <c r="C19451" t="s">
        <v>3</v>
      </c>
      <c r="D19451" t="s">
        <v>43</v>
      </c>
      <c r="E19451" t="s">
        <v>9</v>
      </c>
      <c r="F19451" t="s">
        <v>1252</v>
      </c>
      <c r="G19451" t="s">
        <v>14</v>
      </c>
      <c r="H19451" s="135" t="s">
        <v>1496</v>
      </c>
      <c r="I19451" t="s">
        <v>1454</v>
      </c>
      <c r="J19451" s="20">
        <v>49</v>
      </c>
      <c r="K19451" s="20" t="s">
        <v>3</v>
      </c>
      <c r="L19451" t="s">
        <v>1464</v>
      </c>
      <c r="M19451" s="20">
        <v>14.72</v>
      </c>
      <c r="N19451" s="20">
        <v>10.78</v>
      </c>
      <c r="AE19451">
        <f t="shared" si="303"/>
        <v>2017</v>
      </c>
    </row>
    <row r="19452" spans="1:31" x14ac:dyDescent="0.25">
      <c r="A19452" s="7">
        <v>19449</v>
      </c>
      <c r="B19452" s="8">
        <v>43079</v>
      </c>
      <c r="C19452" t="s">
        <v>3</v>
      </c>
      <c r="D19452" t="s">
        <v>202</v>
      </c>
      <c r="E19452" t="s">
        <v>9</v>
      </c>
      <c r="F19452" t="s">
        <v>712</v>
      </c>
      <c r="G19452" t="s">
        <v>870</v>
      </c>
      <c r="H19452" s="135" t="s">
        <v>2485</v>
      </c>
      <c r="I19452" t="s">
        <v>1455</v>
      </c>
      <c r="J19452" s="20">
        <v>30</v>
      </c>
      <c r="K19452" s="20" t="s">
        <v>9</v>
      </c>
      <c r="L19452" t="s">
        <v>1463</v>
      </c>
      <c r="M19452" s="20">
        <v>3.6</v>
      </c>
      <c r="N19452" s="20">
        <v>4.4000000000000004</v>
      </c>
      <c r="AE19452">
        <f t="shared" si="303"/>
        <v>2017</v>
      </c>
    </row>
    <row r="19453" spans="1:31" x14ac:dyDescent="0.25">
      <c r="A19453" s="7">
        <v>19450</v>
      </c>
      <c r="B19453" s="8">
        <v>43081</v>
      </c>
      <c r="C19453" t="s">
        <v>3</v>
      </c>
      <c r="D19453" t="s">
        <v>247</v>
      </c>
      <c r="E19453" t="s">
        <v>9</v>
      </c>
      <c r="F19453" t="s">
        <v>1274</v>
      </c>
      <c r="G19453" t="s">
        <v>929</v>
      </c>
      <c r="H19453" s="135" t="s">
        <v>2644</v>
      </c>
      <c r="I19453" t="s">
        <v>1455</v>
      </c>
      <c r="J19453" s="20">
        <v>9</v>
      </c>
      <c r="K19453" s="20" t="s">
        <v>3</v>
      </c>
      <c r="L19453" t="s">
        <v>1464</v>
      </c>
      <c r="M19453" s="20">
        <v>1.76</v>
      </c>
      <c r="N19453" s="20">
        <v>0.99</v>
      </c>
      <c r="AE19453">
        <f t="shared" si="303"/>
        <v>2017</v>
      </c>
    </row>
    <row r="19454" spans="1:31" x14ac:dyDescent="0.25">
      <c r="A19454" s="7">
        <v>19451</v>
      </c>
      <c r="B19454" s="8">
        <v>43081</v>
      </c>
      <c r="C19454" t="s">
        <v>3</v>
      </c>
      <c r="D19454" t="s">
        <v>427</v>
      </c>
      <c r="E19454" t="s">
        <v>9</v>
      </c>
      <c r="F19454" t="s">
        <v>1275</v>
      </c>
      <c r="G19454" t="s">
        <v>648</v>
      </c>
      <c r="H19454" s="135" t="s">
        <v>2947</v>
      </c>
      <c r="I19454" t="s">
        <v>1458</v>
      </c>
      <c r="J19454" s="20">
        <v>17</v>
      </c>
      <c r="K19454" s="20" t="s">
        <v>1465</v>
      </c>
      <c r="L19454" t="s">
        <v>1466</v>
      </c>
      <c r="M19454" s="20">
        <v>10</v>
      </c>
      <c r="N19454" s="20">
        <v>30</v>
      </c>
      <c r="AE19454">
        <f t="shared" si="303"/>
        <v>2017</v>
      </c>
    </row>
    <row r="19455" spans="1:31" x14ac:dyDescent="0.25">
      <c r="A19455" s="7">
        <v>19452</v>
      </c>
      <c r="B19455" s="8">
        <v>43083</v>
      </c>
      <c r="C19455" t="s">
        <v>3</v>
      </c>
      <c r="D19455" t="s">
        <v>980</v>
      </c>
      <c r="E19455" t="s">
        <v>9</v>
      </c>
      <c r="F19455" t="s">
        <v>1274</v>
      </c>
      <c r="G19455" t="s">
        <v>929</v>
      </c>
      <c r="H19455" s="135" t="s">
        <v>2699</v>
      </c>
      <c r="I19455" t="s">
        <v>1454</v>
      </c>
      <c r="J19455" s="20">
        <v>40</v>
      </c>
      <c r="K19455" s="20" t="s">
        <v>3</v>
      </c>
      <c r="L19455" t="s">
        <v>1464</v>
      </c>
      <c r="M19455" s="20">
        <v>12.2</v>
      </c>
      <c r="N19455" s="20">
        <v>8.8000000000000007</v>
      </c>
      <c r="AE19455">
        <f t="shared" si="303"/>
        <v>2017</v>
      </c>
    </row>
    <row r="19456" spans="1:31" x14ac:dyDescent="0.25">
      <c r="A19456" s="7">
        <v>19453</v>
      </c>
      <c r="B19456" s="8">
        <v>43083</v>
      </c>
      <c r="C19456" t="s">
        <v>3</v>
      </c>
      <c r="D19456" t="s">
        <v>668</v>
      </c>
      <c r="E19456" t="s">
        <v>9</v>
      </c>
      <c r="F19456" t="s">
        <v>698</v>
      </c>
      <c r="G19456" t="s">
        <v>732</v>
      </c>
      <c r="H19456" s="135" t="s">
        <v>1496</v>
      </c>
      <c r="I19456" t="s">
        <v>1454</v>
      </c>
      <c r="J19456" s="20">
        <v>21</v>
      </c>
      <c r="K19456" s="20" t="s">
        <v>3</v>
      </c>
      <c r="L19456" t="s">
        <v>1463</v>
      </c>
      <c r="M19456" s="20">
        <v>6.46</v>
      </c>
      <c r="N19456" s="20">
        <v>5.04</v>
      </c>
      <c r="AE19456">
        <f t="shared" si="303"/>
        <v>2017</v>
      </c>
    </row>
    <row r="19457" spans="1:31" x14ac:dyDescent="0.25">
      <c r="A19457" s="7">
        <v>19454</v>
      </c>
      <c r="B19457" s="8">
        <v>43084</v>
      </c>
      <c r="C19457" t="s">
        <v>3</v>
      </c>
      <c r="D19457" t="s">
        <v>877</v>
      </c>
      <c r="E19457" t="s">
        <v>9</v>
      </c>
      <c r="F19457" t="s">
        <v>1166</v>
      </c>
      <c r="G19457" t="s">
        <v>24</v>
      </c>
      <c r="H19457" s="135" t="s">
        <v>1497</v>
      </c>
      <c r="I19457" t="s">
        <v>1454</v>
      </c>
      <c r="J19457" s="20">
        <v>16</v>
      </c>
      <c r="K19457" s="20" t="s">
        <v>9</v>
      </c>
      <c r="L19457" t="s">
        <v>1464</v>
      </c>
      <c r="M19457" s="20">
        <v>3.52</v>
      </c>
      <c r="N19457" s="20">
        <v>5.48</v>
      </c>
      <c r="AE19457">
        <f t="shared" si="303"/>
        <v>2017</v>
      </c>
    </row>
    <row r="19458" spans="1:31" x14ac:dyDescent="0.25">
      <c r="A19458" s="7">
        <v>19455</v>
      </c>
      <c r="B19458" s="8">
        <v>43085</v>
      </c>
      <c r="C19458" t="s">
        <v>3</v>
      </c>
      <c r="D19458" t="s">
        <v>543</v>
      </c>
      <c r="E19458" t="s">
        <v>9</v>
      </c>
      <c r="F19458" t="s">
        <v>427</v>
      </c>
      <c r="G19458" t="s">
        <v>732</v>
      </c>
      <c r="H19458" s="135" t="s">
        <v>2409</v>
      </c>
      <c r="I19458" t="s">
        <v>1454</v>
      </c>
      <c r="J19458" s="20">
        <v>16</v>
      </c>
      <c r="K19458" s="20" t="s">
        <v>9</v>
      </c>
      <c r="L19458" t="s">
        <v>1464</v>
      </c>
      <c r="M19458" s="20">
        <v>3.52</v>
      </c>
      <c r="N19458" s="20">
        <v>5.48</v>
      </c>
      <c r="AE19458">
        <f t="shared" si="303"/>
        <v>2017</v>
      </c>
    </row>
    <row r="19459" spans="1:31" x14ac:dyDescent="0.25">
      <c r="A19459" s="7">
        <v>19456</v>
      </c>
      <c r="B19459" s="8">
        <v>43085</v>
      </c>
      <c r="C19459" t="s">
        <v>3</v>
      </c>
      <c r="D19459" t="s">
        <v>1190</v>
      </c>
      <c r="E19459" t="s">
        <v>9</v>
      </c>
      <c r="F19459" t="s">
        <v>54</v>
      </c>
      <c r="G19459" t="s">
        <v>1170</v>
      </c>
      <c r="H19459" s="136" t="s">
        <v>3190</v>
      </c>
      <c r="I19459" t="s">
        <v>1455</v>
      </c>
      <c r="J19459" s="20">
        <v>60</v>
      </c>
      <c r="K19459" s="20" t="s">
        <v>9</v>
      </c>
      <c r="L19459" t="s">
        <v>1463</v>
      </c>
      <c r="M19459" s="20">
        <v>7.2</v>
      </c>
      <c r="N19459" s="20">
        <v>8.3000000000000007</v>
      </c>
      <c r="AE19459">
        <f t="shared" si="303"/>
        <v>2017</v>
      </c>
    </row>
    <row r="19460" spans="1:31" x14ac:dyDescent="0.25">
      <c r="A19460" s="7">
        <v>19457</v>
      </c>
      <c r="B19460" s="8">
        <v>43085</v>
      </c>
      <c r="C19460" t="s">
        <v>3</v>
      </c>
      <c r="D19460" t="s">
        <v>202</v>
      </c>
      <c r="E19460" t="s">
        <v>9</v>
      </c>
      <c r="F19460" t="s">
        <v>712</v>
      </c>
      <c r="G19460" t="s">
        <v>1170</v>
      </c>
      <c r="H19460" s="135" t="s">
        <v>3239</v>
      </c>
      <c r="I19460" t="s">
        <v>1455</v>
      </c>
      <c r="J19460" s="20">
        <v>65</v>
      </c>
      <c r="K19460" s="20" t="s">
        <v>1465</v>
      </c>
      <c r="L19460" t="s">
        <v>1466</v>
      </c>
      <c r="M19460" s="20">
        <v>8.125</v>
      </c>
      <c r="N19460" s="20">
        <v>8.125</v>
      </c>
      <c r="AE19460">
        <f t="shared" ref="AE19460:AE19523" si="304">YEAR(B19460)</f>
        <v>2017</v>
      </c>
    </row>
    <row r="19461" spans="1:31" x14ac:dyDescent="0.25">
      <c r="A19461" s="7">
        <v>19458</v>
      </c>
      <c r="B19461" s="8">
        <v>43085</v>
      </c>
      <c r="C19461" t="s">
        <v>3</v>
      </c>
      <c r="D19461" t="s">
        <v>1271</v>
      </c>
      <c r="E19461" t="s">
        <v>9</v>
      </c>
      <c r="F19461" t="s">
        <v>1243</v>
      </c>
      <c r="G19461" t="s">
        <v>929</v>
      </c>
      <c r="H19461" s="135" t="s">
        <v>2658</v>
      </c>
      <c r="I19461" t="s">
        <v>1454</v>
      </c>
      <c r="J19461" s="20">
        <v>21</v>
      </c>
      <c r="K19461" s="20" t="s">
        <v>9</v>
      </c>
      <c r="L19461" t="s">
        <v>1463</v>
      </c>
      <c r="M19461" s="20">
        <v>5.04</v>
      </c>
      <c r="N19461" s="20">
        <v>6.46</v>
      </c>
      <c r="AE19461">
        <f t="shared" si="304"/>
        <v>2017</v>
      </c>
    </row>
    <row r="19462" spans="1:31" x14ac:dyDescent="0.25">
      <c r="A19462" s="7">
        <v>19459</v>
      </c>
      <c r="B19462" s="8">
        <v>43085</v>
      </c>
      <c r="C19462" t="s">
        <v>3</v>
      </c>
      <c r="D19462" t="s">
        <v>1243</v>
      </c>
      <c r="E19462" t="s">
        <v>9</v>
      </c>
      <c r="F19462" t="s">
        <v>1271</v>
      </c>
      <c r="G19462" t="s">
        <v>929</v>
      </c>
      <c r="H19462" s="135" t="s">
        <v>2658</v>
      </c>
      <c r="I19462" t="s">
        <v>1454</v>
      </c>
      <c r="J19462" s="20">
        <v>21</v>
      </c>
      <c r="K19462" s="20" t="s">
        <v>9</v>
      </c>
      <c r="L19462" t="s">
        <v>1464</v>
      </c>
      <c r="M19462" s="20">
        <v>4.62</v>
      </c>
      <c r="N19462" s="20">
        <v>6.88</v>
      </c>
      <c r="AE19462">
        <f t="shared" si="304"/>
        <v>2017</v>
      </c>
    </row>
    <row r="19463" spans="1:31" x14ac:dyDescent="0.25">
      <c r="A19463" s="7">
        <v>19460</v>
      </c>
      <c r="B19463" s="8">
        <v>43085</v>
      </c>
      <c r="C19463" t="s">
        <v>3</v>
      </c>
      <c r="D19463" t="s">
        <v>543</v>
      </c>
      <c r="E19463" t="s">
        <v>9</v>
      </c>
      <c r="F19463" t="s">
        <v>521</v>
      </c>
      <c r="G19463" t="s">
        <v>1170</v>
      </c>
      <c r="H19463" s="135" t="s">
        <v>1496</v>
      </c>
      <c r="I19463" t="s">
        <v>1454</v>
      </c>
      <c r="J19463" s="20">
        <v>12</v>
      </c>
      <c r="K19463" s="20" t="s">
        <v>3</v>
      </c>
      <c r="L19463" t="s">
        <v>1464</v>
      </c>
      <c r="M19463" s="20">
        <v>4.3599999999999994</v>
      </c>
      <c r="N19463" s="20">
        <v>2.64</v>
      </c>
      <c r="AE19463">
        <f t="shared" si="304"/>
        <v>2017</v>
      </c>
    </row>
    <row r="19464" spans="1:31" x14ac:dyDescent="0.25">
      <c r="A19464" s="7">
        <v>19461</v>
      </c>
      <c r="B19464" s="8">
        <v>43085</v>
      </c>
      <c r="C19464" t="s">
        <v>3</v>
      </c>
      <c r="D19464" t="s">
        <v>543</v>
      </c>
      <c r="E19464" t="s">
        <v>9</v>
      </c>
      <c r="F19464" t="s">
        <v>521</v>
      </c>
      <c r="G19464" t="s">
        <v>1170</v>
      </c>
      <c r="H19464" s="135" t="s">
        <v>1496</v>
      </c>
      <c r="I19464" t="s">
        <v>1454</v>
      </c>
      <c r="J19464" s="20">
        <v>15</v>
      </c>
      <c r="K19464" s="20" t="s">
        <v>3</v>
      </c>
      <c r="L19464" t="s">
        <v>1463</v>
      </c>
      <c r="M19464" s="20">
        <v>4.9000000000000004</v>
      </c>
      <c r="N19464" s="20">
        <v>3.6</v>
      </c>
      <c r="AE19464">
        <f t="shared" si="304"/>
        <v>2017</v>
      </c>
    </row>
    <row r="19465" spans="1:31" x14ac:dyDescent="0.25">
      <c r="A19465" s="7">
        <v>19462</v>
      </c>
      <c r="B19465" s="8">
        <v>43086</v>
      </c>
      <c r="C19465" t="s">
        <v>3</v>
      </c>
      <c r="D19465" t="s">
        <v>1243</v>
      </c>
      <c r="E19465" t="s">
        <v>9</v>
      </c>
      <c r="F19465" t="s">
        <v>1274</v>
      </c>
      <c r="G19465" t="s">
        <v>648</v>
      </c>
      <c r="H19465" s="136" t="s">
        <v>2019</v>
      </c>
      <c r="I19465" t="s">
        <v>1454</v>
      </c>
      <c r="J19465" s="20">
        <v>39</v>
      </c>
      <c r="K19465" s="20" t="s">
        <v>3</v>
      </c>
      <c r="L19465" t="s">
        <v>1464</v>
      </c>
      <c r="M19465" s="20">
        <v>11.92</v>
      </c>
      <c r="N19465" s="20">
        <v>8.58</v>
      </c>
      <c r="AE19465">
        <f t="shared" si="304"/>
        <v>2017</v>
      </c>
    </row>
    <row r="19466" spans="1:31" x14ac:dyDescent="0.25">
      <c r="A19466" s="7">
        <v>19463</v>
      </c>
      <c r="B19466" s="8">
        <v>43088</v>
      </c>
      <c r="C19466" t="s">
        <v>3</v>
      </c>
      <c r="D19466" t="s">
        <v>1272</v>
      </c>
      <c r="E19466" t="s">
        <v>9</v>
      </c>
      <c r="F19466" t="s">
        <v>1275</v>
      </c>
      <c r="G19466" t="s">
        <v>648</v>
      </c>
      <c r="H19466" s="9" t="s">
        <v>3328</v>
      </c>
      <c r="I19466" t="s">
        <v>1455</v>
      </c>
      <c r="J19466" s="20">
        <v>12</v>
      </c>
      <c r="K19466" s="20" t="s">
        <v>1465</v>
      </c>
      <c r="L19466" t="s">
        <v>1466</v>
      </c>
      <c r="M19466" s="20">
        <v>1.5</v>
      </c>
      <c r="N19466" s="20">
        <v>1.5</v>
      </c>
      <c r="AE19466">
        <f t="shared" si="304"/>
        <v>2017</v>
      </c>
    </row>
    <row r="19467" spans="1:31" x14ac:dyDescent="0.25">
      <c r="A19467" s="7">
        <v>19464</v>
      </c>
      <c r="B19467" s="8">
        <v>43090</v>
      </c>
      <c r="C19467" t="s">
        <v>3</v>
      </c>
      <c r="D19467" t="s">
        <v>427</v>
      </c>
      <c r="E19467" t="s">
        <v>9</v>
      </c>
      <c r="F19467" t="s">
        <v>1276</v>
      </c>
      <c r="G19467" t="s">
        <v>648</v>
      </c>
      <c r="H19467" s="135" t="s">
        <v>2947</v>
      </c>
      <c r="I19467" t="s">
        <v>1458</v>
      </c>
      <c r="J19467" s="20">
        <v>18</v>
      </c>
      <c r="K19467" s="20" t="s">
        <v>1465</v>
      </c>
      <c r="L19467" t="s">
        <v>1466</v>
      </c>
      <c r="M19467" s="20">
        <v>10</v>
      </c>
      <c r="N19467" s="20">
        <v>30</v>
      </c>
      <c r="AE19467">
        <f t="shared" si="304"/>
        <v>2017</v>
      </c>
    </row>
    <row r="19468" spans="1:31" x14ac:dyDescent="0.25">
      <c r="A19468" s="7">
        <v>19465</v>
      </c>
      <c r="B19468" s="8">
        <v>43091</v>
      </c>
      <c r="C19468" t="s">
        <v>3</v>
      </c>
      <c r="D19468" t="s">
        <v>557</v>
      </c>
      <c r="E19468" t="s">
        <v>9</v>
      </c>
      <c r="F19468" t="s">
        <v>727</v>
      </c>
      <c r="G19468" t="s">
        <v>648</v>
      </c>
      <c r="H19468" s="135" t="s">
        <v>1790</v>
      </c>
      <c r="I19468" t="s">
        <v>1454</v>
      </c>
      <c r="J19468" s="20">
        <v>28</v>
      </c>
      <c r="K19468" s="20" t="s">
        <v>3</v>
      </c>
      <c r="L19468" t="s">
        <v>1464</v>
      </c>
      <c r="M19468" s="20">
        <v>8.84</v>
      </c>
      <c r="N19468" s="20">
        <v>6.16</v>
      </c>
      <c r="AE19468">
        <f t="shared" si="304"/>
        <v>2017</v>
      </c>
    </row>
    <row r="19469" spans="1:31" x14ac:dyDescent="0.25">
      <c r="A19469" s="7">
        <v>19466</v>
      </c>
      <c r="B19469" s="8">
        <v>43091</v>
      </c>
      <c r="C19469" t="s">
        <v>3</v>
      </c>
      <c r="D19469" t="s">
        <v>43</v>
      </c>
      <c r="E19469" t="s">
        <v>9</v>
      </c>
      <c r="F19469" t="s">
        <v>1212</v>
      </c>
      <c r="G19469" t="s">
        <v>17</v>
      </c>
      <c r="H19469" s="135" t="s">
        <v>1502</v>
      </c>
      <c r="I19469" t="s">
        <v>1454</v>
      </c>
      <c r="J19469" s="20">
        <v>39</v>
      </c>
      <c r="K19469" s="20" t="s">
        <v>3</v>
      </c>
      <c r="L19469" t="s">
        <v>1464</v>
      </c>
      <c r="M19469" s="20">
        <v>11.92</v>
      </c>
      <c r="N19469" s="20">
        <v>8.58</v>
      </c>
      <c r="AE19469">
        <f t="shared" si="304"/>
        <v>2017</v>
      </c>
    </row>
    <row r="19470" spans="1:31" x14ac:dyDescent="0.25">
      <c r="A19470" s="7">
        <v>19467</v>
      </c>
      <c r="B19470" s="8">
        <v>43096</v>
      </c>
      <c r="C19470" t="s">
        <v>3</v>
      </c>
      <c r="D19470" t="s">
        <v>980</v>
      </c>
      <c r="E19470" t="s">
        <v>9</v>
      </c>
      <c r="F19470" t="s">
        <v>1276</v>
      </c>
      <c r="G19470" t="s">
        <v>648</v>
      </c>
      <c r="H19470" s="135" t="s">
        <v>2947</v>
      </c>
      <c r="I19470" t="s">
        <v>1454</v>
      </c>
      <c r="J19470" s="20">
        <v>17</v>
      </c>
      <c r="K19470" s="20" t="s">
        <v>3</v>
      </c>
      <c r="L19470" t="s">
        <v>1464</v>
      </c>
      <c r="M19470" s="20">
        <v>5.76</v>
      </c>
      <c r="N19470" s="20">
        <v>3.74</v>
      </c>
      <c r="AE19470">
        <f t="shared" si="304"/>
        <v>2017</v>
      </c>
    </row>
    <row r="19471" spans="1:31" x14ac:dyDescent="0.25">
      <c r="A19471" s="7">
        <v>19468</v>
      </c>
      <c r="B19471" s="8">
        <v>43100</v>
      </c>
      <c r="C19471" t="s">
        <v>3</v>
      </c>
      <c r="D19471" t="s">
        <v>766</v>
      </c>
      <c r="E19471" t="s">
        <v>9</v>
      </c>
      <c r="F19471" t="s">
        <v>698</v>
      </c>
      <c r="G19471" t="s">
        <v>714</v>
      </c>
      <c r="H19471" s="135" t="s">
        <v>1496</v>
      </c>
      <c r="I19471" t="s">
        <v>1454</v>
      </c>
      <c r="J19471" s="20">
        <v>33</v>
      </c>
      <c r="K19471" s="20" t="s">
        <v>3</v>
      </c>
      <c r="L19471" t="s">
        <v>1464</v>
      </c>
      <c r="M19471" s="20">
        <v>10.24</v>
      </c>
      <c r="N19471" s="20">
        <v>7.26</v>
      </c>
      <c r="AE19471">
        <f t="shared" si="304"/>
        <v>2017</v>
      </c>
    </row>
    <row r="19472" spans="1:31" x14ac:dyDescent="0.25">
      <c r="A19472" s="7">
        <v>19469</v>
      </c>
      <c r="B19472" s="8">
        <v>43101</v>
      </c>
      <c r="C19472" t="s">
        <v>3</v>
      </c>
      <c r="D19472" t="s">
        <v>43</v>
      </c>
      <c r="E19472" t="s">
        <v>9</v>
      </c>
      <c r="F19472" t="s">
        <v>1252</v>
      </c>
      <c r="G19472" t="s">
        <v>14</v>
      </c>
      <c r="H19472" s="135" t="s">
        <v>1496</v>
      </c>
      <c r="I19472" t="s">
        <v>1454</v>
      </c>
      <c r="J19472" s="20">
        <v>82</v>
      </c>
      <c r="K19472" s="20" t="s">
        <v>3</v>
      </c>
      <c r="L19472" t="s">
        <v>1464</v>
      </c>
      <c r="M19472" s="20">
        <v>23.96</v>
      </c>
      <c r="N19472" s="20">
        <v>18.04</v>
      </c>
      <c r="AE19472">
        <f t="shared" si="304"/>
        <v>2018</v>
      </c>
    </row>
    <row r="19473" spans="1:31" x14ac:dyDescent="0.25">
      <c r="A19473" s="7">
        <v>19470</v>
      </c>
      <c r="B19473" s="8">
        <v>43102</v>
      </c>
      <c r="C19473" t="s">
        <v>3</v>
      </c>
      <c r="D19473" t="s">
        <v>980</v>
      </c>
      <c r="E19473" t="s">
        <v>9</v>
      </c>
      <c r="F19473" t="s">
        <v>1274</v>
      </c>
      <c r="G19473" t="s">
        <v>648</v>
      </c>
      <c r="H19473" s="135" t="s">
        <v>1833</v>
      </c>
      <c r="I19473" t="s">
        <v>1454</v>
      </c>
      <c r="J19473" s="20">
        <v>4</v>
      </c>
      <c r="K19473" s="20" t="s">
        <v>1465</v>
      </c>
      <c r="L19473" t="s">
        <v>1466</v>
      </c>
      <c r="M19473" s="20">
        <v>1</v>
      </c>
      <c r="N19473" s="20">
        <v>1</v>
      </c>
      <c r="AE19473">
        <f t="shared" si="304"/>
        <v>2018</v>
      </c>
    </row>
    <row r="19474" spans="1:31" x14ac:dyDescent="0.25">
      <c r="A19474" s="7">
        <v>19471</v>
      </c>
      <c r="B19474" s="8">
        <v>43103</v>
      </c>
      <c r="C19474" t="s">
        <v>3</v>
      </c>
      <c r="D19474" t="s">
        <v>543</v>
      </c>
      <c r="E19474" t="s">
        <v>9</v>
      </c>
      <c r="F19474" t="s">
        <v>521</v>
      </c>
      <c r="G19474" t="s">
        <v>1170</v>
      </c>
      <c r="H19474" s="135" t="s">
        <v>1496</v>
      </c>
      <c r="I19474" t="s">
        <v>1454</v>
      </c>
      <c r="J19474" s="20">
        <v>18</v>
      </c>
      <c r="K19474" s="20" t="s">
        <v>3</v>
      </c>
      <c r="L19474" t="s">
        <v>1464</v>
      </c>
      <c r="M19474" s="20">
        <v>6.04</v>
      </c>
      <c r="N19474" s="20">
        <v>3.96</v>
      </c>
      <c r="AE19474">
        <f t="shared" si="304"/>
        <v>2018</v>
      </c>
    </row>
    <row r="19475" spans="1:31" x14ac:dyDescent="0.25">
      <c r="A19475" s="7">
        <v>19472</v>
      </c>
      <c r="B19475" s="8">
        <v>43104</v>
      </c>
      <c r="C19475" t="s">
        <v>3</v>
      </c>
      <c r="D19475" t="s">
        <v>868</v>
      </c>
      <c r="E19475" t="s">
        <v>9</v>
      </c>
      <c r="F19475" t="s">
        <v>1028</v>
      </c>
      <c r="G19475" t="s">
        <v>377</v>
      </c>
      <c r="H19475" s="135" t="s">
        <v>1593</v>
      </c>
      <c r="I19475" t="s">
        <v>1454</v>
      </c>
      <c r="J19475" s="20">
        <v>12</v>
      </c>
      <c r="K19475" s="20" t="s">
        <v>3</v>
      </c>
      <c r="L19475" t="s">
        <v>1463</v>
      </c>
      <c r="M19475" s="20">
        <v>4.12</v>
      </c>
      <c r="N19475" s="20">
        <v>2.88</v>
      </c>
      <c r="AE19475">
        <f t="shared" si="304"/>
        <v>2018</v>
      </c>
    </row>
    <row r="19476" spans="1:31" x14ac:dyDescent="0.25">
      <c r="A19476" s="7">
        <v>19473</v>
      </c>
      <c r="B19476" s="8">
        <v>43105</v>
      </c>
      <c r="C19476" t="s">
        <v>3</v>
      </c>
      <c r="D19476" t="s">
        <v>968</v>
      </c>
      <c r="E19476" t="s">
        <v>9</v>
      </c>
      <c r="F19476" t="s">
        <v>805</v>
      </c>
      <c r="G19476" t="s">
        <v>929</v>
      </c>
      <c r="H19476" s="135" t="s">
        <v>2678</v>
      </c>
      <c r="I19476" t="s">
        <v>1454</v>
      </c>
      <c r="J19476" s="20">
        <v>38</v>
      </c>
      <c r="K19476" s="20" t="s">
        <v>3</v>
      </c>
      <c r="L19476" t="s">
        <v>1463</v>
      </c>
      <c r="M19476" s="20">
        <v>10.88</v>
      </c>
      <c r="N19476" s="20">
        <v>9.1199999999999992</v>
      </c>
      <c r="AE19476">
        <f t="shared" si="304"/>
        <v>2018</v>
      </c>
    </row>
    <row r="19477" spans="1:31" x14ac:dyDescent="0.25">
      <c r="A19477" s="7">
        <v>19474</v>
      </c>
      <c r="B19477" s="8">
        <v>43107</v>
      </c>
      <c r="C19477" t="s">
        <v>3</v>
      </c>
      <c r="D19477" t="s">
        <v>980</v>
      </c>
      <c r="E19477" t="s">
        <v>9</v>
      </c>
      <c r="F19477" t="s">
        <v>1274</v>
      </c>
      <c r="G19477" t="s">
        <v>714</v>
      </c>
      <c r="H19477" s="135" t="s">
        <v>2100</v>
      </c>
      <c r="I19477" t="s">
        <v>1454</v>
      </c>
      <c r="J19477" s="20">
        <v>23</v>
      </c>
      <c r="K19477" s="20" t="s">
        <v>3</v>
      </c>
      <c r="L19477" t="s">
        <v>1464</v>
      </c>
      <c r="M19477" s="20">
        <v>7.4399999999999995</v>
      </c>
      <c r="N19477" s="20">
        <v>5.0600000000000005</v>
      </c>
      <c r="AE19477">
        <f t="shared" si="304"/>
        <v>2018</v>
      </c>
    </row>
    <row r="19478" spans="1:31" x14ac:dyDescent="0.25">
      <c r="A19478" s="7">
        <v>19475</v>
      </c>
      <c r="B19478" s="8">
        <v>43109</v>
      </c>
      <c r="C19478" t="s">
        <v>3</v>
      </c>
      <c r="D19478" t="s">
        <v>1247</v>
      </c>
      <c r="E19478" t="s">
        <v>9</v>
      </c>
      <c r="F19478" t="s">
        <v>1193</v>
      </c>
      <c r="G19478" t="s">
        <v>648</v>
      </c>
      <c r="H19478" s="135" t="s">
        <v>2217</v>
      </c>
      <c r="I19478" t="s">
        <v>1454</v>
      </c>
      <c r="J19478" s="20">
        <v>101</v>
      </c>
      <c r="K19478" s="20" t="s">
        <v>3</v>
      </c>
      <c r="L19478" t="s">
        <v>1464</v>
      </c>
      <c r="M19478" s="20">
        <v>29.28</v>
      </c>
      <c r="N19478" s="20">
        <v>22.22</v>
      </c>
      <c r="AE19478">
        <f t="shared" si="304"/>
        <v>2018</v>
      </c>
    </row>
    <row r="19479" spans="1:31" x14ac:dyDescent="0.25">
      <c r="A19479" s="7">
        <v>19476</v>
      </c>
      <c r="B19479" s="8">
        <v>43111</v>
      </c>
      <c r="C19479" t="s">
        <v>3</v>
      </c>
      <c r="D19479" t="s">
        <v>1207</v>
      </c>
      <c r="E19479" t="s">
        <v>9</v>
      </c>
      <c r="F19479" t="s">
        <v>1193</v>
      </c>
      <c r="G19479" t="s">
        <v>714</v>
      </c>
      <c r="H19479" s="135" t="s">
        <v>1496</v>
      </c>
      <c r="I19479" t="s">
        <v>1454</v>
      </c>
      <c r="J19479" s="20">
        <v>27</v>
      </c>
      <c r="K19479" s="20" t="s">
        <v>9</v>
      </c>
      <c r="L19479" t="s">
        <v>1463</v>
      </c>
      <c r="M19479" s="20">
        <v>6.48</v>
      </c>
      <c r="N19479" s="20">
        <v>8.02</v>
      </c>
      <c r="AE19479">
        <f t="shared" si="304"/>
        <v>2018</v>
      </c>
    </row>
    <row r="19480" spans="1:31" x14ac:dyDescent="0.25">
      <c r="A19480" s="7">
        <v>19477</v>
      </c>
      <c r="B19480" s="8">
        <v>43113</v>
      </c>
      <c r="C19480" t="s">
        <v>3</v>
      </c>
      <c r="D19480" t="s">
        <v>1083</v>
      </c>
      <c r="E19480" t="s">
        <v>9</v>
      </c>
      <c r="F19480" t="s">
        <v>972</v>
      </c>
      <c r="G19480" t="s">
        <v>648</v>
      </c>
      <c r="H19480" s="135" t="s">
        <v>2602</v>
      </c>
      <c r="I19480" t="s">
        <v>1455</v>
      </c>
      <c r="J19480" s="20">
        <v>15</v>
      </c>
      <c r="K19480" s="20" t="s">
        <v>9</v>
      </c>
      <c r="L19480" t="s">
        <v>1463</v>
      </c>
      <c r="M19480" s="20">
        <v>1.8</v>
      </c>
      <c r="N19480" s="20">
        <v>2.4500000000000002</v>
      </c>
      <c r="AE19480">
        <f t="shared" si="304"/>
        <v>2018</v>
      </c>
    </row>
    <row r="19481" spans="1:31" x14ac:dyDescent="0.25">
      <c r="A19481" s="7">
        <v>19478</v>
      </c>
      <c r="B19481" s="8">
        <v>43113</v>
      </c>
      <c r="C19481" t="s">
        <v>3</v>
      </c>
      <c r="D19481" t="s">
        <v>968</v>
      </c>
      <c r="E19481" t="s">
        <v>9</v>
      </c>
      <c r="F19481" t="s">
        <v>805</v>
      </c>
      <c r="G19481" t="s">
        <v>1170</v>
      </c>
      <c r="H19481" s="135" t="s">
        <v>1496</v>
      </c>
      <c r="I19481" t="s">
        <v>1454</v>
      </c>
      <c r="J19481" s="20">
        <v>73</v>
      </c>
      <c r="K19481" s="20" t="s">
        <v>9</v>
      </c>
      <c r="L19481" t="s">
        <v>1464</v>
      </c>
      <c r="M19481" s="20">
        <v>16.059999999999999</v>
      </c>
      <c r="N19481" s="20">
        <v>21.44</v>
      </c>
      <c r="AE19481">
        <f t="shared" si="304"/>
        <v>2018</v>
      </c>
    </row>
    <row r="19482" spans="1:31" x14ac:dyDescent="0.25">
      <c r="A19482" s="7">
        <v>19479</v>
      </c>
      <c r="B19482" s="8">
        <v>43114</v>
      </c>
      <c r="C19482" t="s">
        <v>3</v>
      </c>
      <c r="D19482" t="s">
        <v>980</v>
      </c>
      <c r="E19482" t="s">
        <v>9</v>
      </c>
      <c r="F19482" t="s">
        <v>1274</v>
      </c>
      <c r="G19482" t="s">
        <v>714</v>
      </c>
      <c r="H19482" s="135" t="s">
        <v>2060</v>
      </c>
      <c r="I19482" t="s">
        <v>1454</v>
      </c>
      <c r="J19482" s="20">
        <v>55</v>
      </c>
      <c r="K19482" s="20" t="s">
        <v>3</v>
      </c>
      <c r="L19482" t="s">
        <v>1464</v>
      </c>
      <c r="M19482" s="20">
        <v>16.399999999999999</v>
      </c>
      <c r="N19482" s="20">
        <v>12.1</v>
      </c>
      <c r="AE19482">
        <f t="shared" si="304"/>
        <v>2018</v>
      </c>
    </row>
    <row r="19483" spans="1:31" x14ac:dyDescent="0.25">
      <c r="A19483" s="7">
        <v>19480</v>
      </c>
      <c r="B19483" s="8">
        <v>43114</v>
      </c>
      <c r="C19483" t="s">
        <v>3</v>
      </c>
      <c r="D19483" t="s">
        <v>943</v>
      </c>
      <c r="E19483" t="s">
        <v>9</v>
      </c>
      <c r="F19483" t="s">
        <v>1021</v>
      </c>
      <c r="G19483" t="s">
        <v>714</v>
      </c>
      <c r="H19483" s="135" t="s">
        <v>2218</v>
      </c>
      <c r="I19483" t="s">
        <v>1454</v>
      </c>
      <c r="J19483" s="20">
        <v>35</v>
      </c>
      <c r="K19483" s="20" t="s">
        <v>9</v>
      </c>
      <c r="L19483" t="s">
        <v>1464</v>
      </c>
      <c r="M19483" s="20">
        <v>7.7</v>
      </c>
      <c r="N19483" s="20">
        <v>10.8</v>
      </c>
      <c r="AE19483">
        <f t="shared" si="304"/>
        <v>2018</v>
      </c>
    </row>
    <row r="19484" spans="1:31" x14ac:dyDescent="0.25">
      <c r="A19484" s="7">
        <v>19481</v>
      </c>
      <c r="B19484" s="8">
        <v>43114</v>
      </c>
      <c r="C19484" t="s">
        <v>3</v>
      </c>
      <c r="D19484" t="s">
        <v>902</v>
      </c>
      <c r="E19484" t="s">
        <v>9</v>
      </c>
      <c r="F19484" t="s">
        <v>1276</v>
      </c>
      <c r="G19484" t="s">
        <v>648</v>
      </c>
      <c r="H19484" s="135" t="s">
        <v>3277</v>
      </c>
      <c r="I19484" t="s">
        <v>1455</v>
      </c>
      <c r="J19484" s="20">
        <v>16</v>
      </c>
      <c r="K19484" s="20" t="s">
        <v>1465</v>
      </c>
      <c r="L19484" t="s">
        <v>1466</v>
      </c>
      <c r="M19484" s="20">
        <v>2</v>
      </c>
      <c r="N19484" s="20">
        <v>2</v>
      </c>
      <c r="AE19484">
        <f t="shared" si="304"/>
        <v>2018</v>
      </c>
    </row>
    <row r="19485" spans="1:31" x14ac:dyDescent="0.25">
      <c r="A19485" s="7">
        <v>19482</v>
      </c>
      <c r="B19485" s="8">
        <v>43115</v>
      </c>
      <c r="C19485" t="s">
        <v>3</v>
      </c>
      <c r="D19485" t="s">
        <v>828</v>
      </c>
      <c r="E19485" t="s">
        <v>9</v>
      </c>
      <c r="F19485" t="s">
        <v>1210</v>
      </c>
      <c r="G19485" t="s">
        <v>1170</v>
      </c>
      <c r="H19485" s="135" t="s">
        <v>3331</v>
      </c>
      <c r="I19485" t="s">
        <v>1455</v>
      </c>
      <c r="J19485" s="20">
        <v>34</v>
      </c>
      <c r="K19485" s="20" t="s">
        <v>1465</v>
      </c>
      <c r="L19485" t="s">
        <v>1466</v>
      </c>
      <c r="M19485" s="20">
        <v>4.25</v>
      </c>
      <c r="N19485" s="20">
        <v>4.25</v>
      </c>
      <c r="AE19485">
        <f t="shared" si="304"/>
        <v>2018</v>
      </c>
    </row>
    <row r="19486" spans="1:31" x14ac:dyDescent="0.25">
      <c r="A19486" s="7">
        <v>19483</v>
      </c>
      <c r="B19486" s="8">
        <v>43116</v>
      </c>
      <c r="C19486" t="s">
        <v>3</v>
      </c>
      <c r="D19486" t="s">
        <v>868</v>
      </c>
      <c r="E19486" t="s">
        <v>9</v>
      </c>
      <c r="F19486" t="s">
        <v>585</v>
      </c>
      <c r="G19486" t="s">
        <v>1277</v>
      </c>
      <c r="H19486" s="9" t="s">
        <v>3332</v>
      </c>
      <c r="I19486" t="s">
        <v>1454</v>
      </c>
      <c r="J19486" s="20">
        <v>30</v>
      </c>
      <c r="K19486" s="20" t="s">
        <v>9</v>
      </c>
      <c r="L19486" t="s">
        <v>1463</v>
      </c>
      <c r="M19486" s="20">
        <v>7.2</v>
      </c>
      <c r="N19486" s="20">
        <v>8.8000000000000007</v>
      </c>
      <c r="AE19486">
        <f t="shared" si="304"/>
        <v>2018</v>
      </c>
    </row>
    <row r="19487" spans="1:31" x14ac:dyDescent="0.25">
      <c r="A19487" s="7">
        <v>19484</v>
      </c>
      <c r="B19487" s="8">
        <v>43117</v>
      </c>
      <c r="C19487" t="s">
        <v>3</v>
      </c>
      <c r="D19487" t="s">
        <v>557</v>
      </c>
      <c r="E19487" t="s">
        <v>9</v>
      </c>
      <c r="F19487" t="s">
        <v>727</v>
      </c>
      <c r="G19487" t="s">
        <v>648</v>
      </c>
      <c r="H19487" s="135" t="s">
        <v>1917</v>
      </c>
      <c r="I19487" t="s">
        <v>1454</v>
      </c>
      <c r="J19487" s="20">
        <v>51</v>
      </c>
      <c r="K19487" s="20" t="s">
        <v>9</v>
      </c>
      <c r="L19487" t="s">
        <v>1464</v>
      </c>
      <c r="M19487" s="20">
        <v>11.22</v>
      </c>
      <c r="N19487" s="20">
        <v>15.28</v>
      </c>
      <c r="AE19487">
        <f t="shared" si="304"/>
        <v>2018</v>
      </c>
    </row>
    <row r="19488" spans="1:31" x14ac:dyDescent="0.25">
      <c r="A19488" s="7">
        <v>19485</v>
      </c>
      <c r="B19488" s="8">
        <v>43120</v>
      </c>
      <c r="C19488" t="s">
        <v>3</v>
      </c>
      <c r="D19488" t="s">
        <v>43</v>
      </c>
      <c r="E19488" t="s">
        <v>9</v>
      </c>
      <c r="F19488" t="s">
        <v>1252</v>
      </c>
      <c r="G19488" t="s">
        <v>17</v>
      </c>
      <c r="H19488" s="135" t="s">
        <v>1502</v>
      </c>
      <c r="I19488" t="s">
        <v>1454</v>
      </c>
      <c r="J19488" s="20">
        <v>47</v>
      </c>
      <c r="K19488" s="20" t="s">
        <v>9</v>
      </c>
      <c r="L19488" t="s">
        <v>1464</v>
      </c>
      <c r="M19488" s="20">
        <v>10.34</v>
      </c>
      <c r="N19488" s="20">
        <v>14.16</v>
      </c>
      <c r="AE19488">
        <f t="shared" si="304"/>
        <v>2018</v>
      </c>
    </row>
    <row r="19489" spans="1:31" x14ac:dyDescent="0.25">
      <c r="A19489" s="7">
        <v>19486</v>
      </c>
      <c r="B19489" s="8">
        <v>43123</v>
      </c>
      <c r="C19489" t="s">
        <v>3</v>
      </c>
      <c r="D19489" t="s">
        <v>972</v>
      </c>
      <c r="E19489" t="s">
        <v>9</v>
      </c>
      <c r="F19489" t="s">
        <v>1276</v>
      </c>
      <c r="G19489" t="s">
        <v>648</v>
      </c>
      <c r="H19489" s="9" t="s">
        <v>1797</v>
      </c>
      <c r="I19489" t="s">
        <v>1454</v>
      </c>
      <c r="J19489" s="20">
        <v>37</v>
      </c>
      <c r="K19489" s="20" t="s">
        <v>3</v>
      </c>
      <c r="L19489" t="s">
        <v>1464</v>
      </c>
      <c r="M19489" s="20">
        <v>11.36</v>
      </c>
      <c r="N19489" s="20">
        <v>8.14</v>
      </c>
      <c r="AE19489">
        <f t="shared" si="304"/>
        <v>2018</v>
      </c>
    </row>
    <row r="19490" spans="1:31" x14ac:dyDescent="0.25">
      <c r="A19490" s="7">
        <v>19487</v>
      </c>
      <c r="B19490" s="8">
        <v>43123</v>
      </c>
      <c r="C19490" t="s">
        <v>3</v>
      </c>
      <c r="D19490" t="s">
        <v>502</v>
      </c>
      <c r="E19490" t="s">
        <v>9</v>
      </c>
      <c r="F19490" t="s">
        <v>1156</v>
      </c>
      <c r="G19490" t="s">
        <v>929</v>
      </c>
      <c r="H19490" s="135" t="s">
        <v>2697</v>
      </c>
      <c r="I19490" t="s">
        <v>1454</v>
      </c>
      <c r="J19490" s="20">
        <v>20</v>
      </c>
      <c r="K19490" s="20" t="s">
        <v>3</v>
      </c>
      <c r="L19490" t="s">
        <v>1464</v>
      </c>
      <c r="M19490" s="20">
        <v>6.6</v>
      </c>
      <c r="N19490" s="20">
        <v>4.4000000000000004</v>
      </c>
      <c r="AE19490">
        <f t="shared" si="304"/>
        <v>2018</v>
      </c>
    </row>
    <row r="19491" spans="1:31" x14ac:dyDescent="0.25">
      <c r="A19491" s="7">
        <v>19488</v>
      </c>
      <c r="B19491" s="8">
        <v>43124</v>
      </c>
      <c r="C19491" t="s">
        <v>3</v>
      </c>
      <c r="D19491" t="s">
        <v>1083</v>
      </c>
      <c r="E19491" t="s">
        <v>9</v>
      </c>
      <c r="F19491" t="s">
        <v>427</v>
      </c>
      <c r="G19491" t="s">
        <v>714</v>
      </c>
      <c r="H19491" s="135" t="s">
        <v>2004</v>
      </c>
      <c r="I19491" t="s">
        <v>1454</v>
      </c>
      <c r="J19491" s="20">
        <v>49</v>
      </c>
      <c r="K19491" s="20" t="s">
        <v>9</v>
      </c>
      <c r="L19491" t="s">
        <v>1464</v>
      </c>
      <c r="M19491" s="20">
        <v>10.78</v>
      </c>
      <c r="N19491" s="20">
        <v>14.72</v>
      </c>
      <c r="AE19491">
        <f t="shared" si="304"/>
        <v>2018</v>
      </c>
    </row>
    <row r="19492" spans="1:31" x14ac:dyDescent="0.25">
      <c r="A19492" s="7">
        <v>19489</v>
      </c>
      <c r="B19492" s="8">
        <v>43124</v>
      </c>
      <c r="C19492" t="s">
        <v>3</v>
      </c>
      <c r="D19492" t="s">
        <v>1258</v>
      </c>
      <c r="E19492" t="s">
        <v>9</v>
      </c>
      <c r="F19492" t="s">
        <v>1199</v>
      </c>
      <c r="G19492" t="s">
        <v>929</v>
      </c>
      <c r="H19492" s="135" t="s">
        <v>2774</v>
      </c>
      <c r="I19492" t="s">
        <v>1454</v>
      </c>
      <c r="J19492" s="20">
        <v>1</v>
      </c>
      <c r="K19492" s="20" t="s">
        <v>1465</v>
      </c>
      <c r="L19492" t="s">
        <v>1466</v>
      </c>
      <c r="M19492" s="20">
        <v>0.25</v>
      </c>
      <c r="N19492" s="20">
        <v>0.25</v>
      </c>
      <c r="AE19492">
        <f t="shared" si="304"/>
        <v>2018</v>
      </c>
    </row>
    <row r="19493" spans="1:31" x14ac:dyDescent="0.25">
      <c r="A19493" s="7">
        <v>19490</v>
      </c>
      <c r="B19493" s="8">
        <v>43124</v>
      </c>
      <c r="C19493" t="s">
        <v>3</v>
      </c>
      <c r="D19493" t="s">
        <v>543</v>
      </c>
      <c r="E19493" t="s">
        <v>9</v>
      </c>
      <c r="F19493" t="s">
        <v>427</v>
      </c>
      <c r="G19493" t="s">
        <v>929</v>
      </c>
      <c r="H19493" s="135" t="s">
        <v>3197</v>
      </c>
      <c r="I19493" t="s">
        <v>1454</v>
      </c>
      <c r="J19493" s="20">
        <v>25</v>
      </c>
      <c r="K19493" s="20" t="s">
        <v>9</v>
      </c>
      <c r="L19493" t="s">
        <v>1464</v>
      </c>
      <c r="M19493" s="20">
        <v>5.5</v>
      </c>
      <c r="N19493" s="20">
        <v>8</v>
      </c>
      <c r="AE19493">
        <f t="shared" si="304"/>
        <v>2018</v>
      </c>
    </row>
    <row r="19494" spans="1:31" x14ac:dyDescent="0.25">
      <c r="A19494" s="7">
        <v>19491</v>
      </c>
      <c r="B19494" s="8">
        <v>43126</v>
      </c>
      <c r="C19494" t="s">
        <v>3</v>
      </c>
      <c r="D19494" t="s">
        <v>918</v>
      </c>
      <c r="E19494" t="s">
        <v>9</v>
      </c>
      <c r="F19494" t="s">
        <v>543</v>
      </c>
      <c r="G19494" t="s">
        <v>895</v>
      </c>
      <c r="H19494" s="135" t="s">
        <v>2920</v>
      </c>
      <c r="I19494" t="s">
        <v>1455</v>
      </c>
      <c r="J19494" s="20">
        <v>75</v>
      </c>
      <c r="K19494" s="20" t="s">
        <v>3</v>
      </c>
      <c r="L19494" t="s">
        <v>1464</v>
      </c>
      <c r="M19494" s="20">
        <v>11</v>
      </c>
      <c r="N19494" s="20">
        <v>8.25</v>
      </c>
      <c r="AE19494">
        <f t="shared" si="304"/>
        <v>2018</v>
      </c>
    </row>
    <row r="19495" spans="1:31" x14ac:dyDescent="0.25">
      <c r="A19495" s="7">
        <v>19492</v>
      </c>
      <c r="B19495" s="8">
        <v>43126</v>
      </c>
      <c r="C19495" t="s">
        <v>3</v>
      </c>
      <c r="D19495" t="s">
        <v>918</v>
      </c>
      <c r="E19495" t="s">
        <v>9</v>
      </c>
      <c r="F19495" t="s">
        <v>543</v>
      </c>
      <c r="G19495" t="s">
        <v>895</v>
      </c>
      <c r="H19495" s="9" t="s">
        <v>2751</v>
      </c>
      <c r="I19495" t="s">
        <v>1455</v>
      </c>
      <c r="J19495" s="20">
        <v>78</v>
      </c>
      <c r="K19495" s="20" t="s">
        <v>3</v>
      </c>
      <c r="L19495" t="s">
        <v>1464</v>
      </c>
      <c r="M19495" s="20">
        <v>11.42</v>
      </c>
      <c r="N19495" s="20">
        <v>8.58</v>
      </c>
      <c r="AE19495">
        <f t="shared" si="304"/>
        <v>2018</v>
      </c>
    </row>
    <row r="19496" spans="1:31" x14ac:dyDescent="0.25">
      <c r="A19496" s="7">
        <v>19493</v>
      </c>
      <c r="B19496" s="8">
        <v>43129</v>
      </c>
      <c r="C19496" t="s">
        <v>3</v>
      </c>
      <c r="D19496" t="s">
        <v>1207</v>
      </c>
      <c r="E19496" t="s">
        <v>9</v>
      </c>
      <c r="F19496" t="s">
        <v>1193</v>
      </c>
      <c r="G19496" t="s">
        <v>714</v>
      </c>
      <c r="H19496" s="135" t="s">
        <v>1496</v>
      </c>
      <c r="I19496" t="s">
        <v>1454</v>
      </c>
      <c r="J19496" s="20">
        <v>95</v>
      </c>
      <c r="K19496" s="20" t="s">
        <v>1465</v>
      </c>
      <c r="L19496" t="s">
        <v>1466</v>
      </c>
      <c r="M19496" s="20">
        <v>23.75</v>
      </c>
      <c r="N19496" s="20">
        <v>23.75</v>
      </c>
      <c r="AE19496">
        <f t="shared" si="304"/>
        <v>2018</v>
      </c>
    </row>
    <row r="19497" spans="1:31" x14ac:dyDescent="0.25">
      <c r="A19497" s="7">
        <v>19494</v>
      </c>
      <c r="B19497" s="8">
        <v>43129</v>
      </c>
      <c r="C19497" t="s">
        <v>3</v>
      </c>
      <c r="D19497" t="s">
        <v>761</v>
      </c>
      <c r="E19497" t="s">
        <v>9</v>
      </c>
      <c r="F19497" t="s">
        <v>908</v>
      </c>
      <c r="G19497" t="s">
        <v>1277</v>
      </c>
      <c r="H19497" s="9" t="s">
        <v>3333</v>
      </c>
      <c r="I19497" t="s">
        <v>1454</v>
      </c>
      <c r="J19497" s="20">
        <v>15</v>
      </c>
      <c r="K19497" s="20" t="s">
        <v>3</v>
      </c>
      <c r="L19497" t="s">
        <v>1464</v>
      </c>
      <c r="M19497" s="20">
        <v>5.2</v>
      </c>
      <c r="N19497" s="20">
        <v>3.3</v>
      </c>
      <c r="AE19497">
        <f t="shared" si="304"/>
        <v>2018</v>
      </c>
    </row>
    <row r="19498" spans="1:31" x14ac:dyDescent="0.25">
      <c r="A19498" s="7">
        <v>19495</v>
      </c>
      <c r="B19498" s="8">
        <v>43130</v>
      </c>
      <c r="C19498" t="s">
        <v>3</v>
      </c>
      <c r="D19498" t="s">
        <v>678</v>
      </c>
      <c r="E19498" t="s">
        <v>9</v>
      </c>
      <c r="F19498" t="s">
        <v>1272</v>
      </c>
      <c r="G19498" t="s">
        <v>1277</v>
      </c>
      <c r="H19498" s="9" t="s">
        <v>3334</v>
      </c>
      <c r="I19498" t="s">
        <v>1454</v>
      </c>
      <c r="J19498" s="20">
        <v>12</v>
      </c>
      <c r="K19498" s="20" t="s">
        <v>1465</v>
      </c>
      <c r="L19498" t="s">
        <v>1466</v>
      </c>
      <c r="M19498" s="20">
        <v>3</v>
      </c>
      <c r="N19498" s="20">
        <v>3</v>
      </c>
      <c r="AE19498">
        <f t="shared" si="304"/>
        <v>2018</v>
      </c>
    </row>
    <row r="19499" spans="1:31" x14ac:dyDescent="0.25">
      <c r="A19499" s="7">
        <v>19496</v>
      </c>
      <c r="B19499" s="8">
        <v>43130</v>
      </c>
      <c r="C19499" t="s">
        <v>3</v>
      </c>
      <c r="D19499" t="s">
        <v>678</v>
      </c>
      <c r="E19499" t="s">
        <v>9</v>
      </c>
      <c r="F19499" t="s">
        <v>1272</v>
      </c>
      <c r="G19499" t="s">
        <v>1277</v>
      </c>
      <c r="H19499" s="9" t="s">
        <v>3334</v>
      </c>
      <c r="I19499" t="s">
        <v>1454</v>
      </c>
      <c r="J19499" s="20">
        <v>12</v>
      </c>
      <c r="K19499" s="20" t="s">
        <v>9</v>
      </c>
      <c r="L19499" t="s">
        <v>1464</v>
      </c>
      <c r="M19499" s="20">
        <v>2.64</v>
      </c>
      <c r="N19499" s="20">
        <v>4.3599999999999994</v>
      </c>
      <c r="AE19499">
        <f t="shared" si="304"/>
        <v>2018</v>
      </c>
    </row>
    <row r="19500" spans="1:31" x14ac:dyDescent="0.25">
      <c r="A19500" s="7">
        <v>19497</v>
      </c>
      <c r="B19500" s="8">
        <v>43130</v>
      </c>
      <c r="C19500" t="s">
        <v>3</v>
      </c>
      <c r="D19500" t="s">
        <v>222</v>
      </c>
      <c r="E19500" t="s">
        <v>9</v>
      </c>
      <c r="F19500" t="s">
        <v>1045</v>
      </c>
      <c r="G19500" t="s">
        <v>11</v>
      </c>
      <c r="H19500" s="135" t="s">
        <v>1496</v>
      </c>
      <c r="I19500" t="s">
        <v>1454</v>
      </c>
      <c r="J19500" s="20">
        <v>27</v>
      </c>
      <c r="K19500" s="20" t="s">
        <v>3</v>
      </c>
      <c r="L19500" t="s">
        <v>1464</v>
      </c>
      <c r="M19500" s="20">
        <v>8.56</v>
      </c>
      <c r="N19500" s="20">
        <v>5.9399999999999995</v>
      </c>
      <c r="AE19500">
        <f t="shared" si="304"/>
        <v>2018</v>
      </c>
    </row>
    <row r="19501" spans="1:31" x14ac:dyDescent="0.25">
      <c r="A19501" s="7">
        <v>19498</v>
      </c>
      <c r="B19501" s="8">
        <v>43130</v>
      </c>
      <c r="C19501" t="s">
        <v>3</v>
      </c>
      <c r="D19501" t="s">
        <v>678</v>
      </c>
      <c r="E19501" t="s">
        <v>9</v>
      </c>
      <c r="F19501" t="s">
        <v>1272</v>
      </c>
      <c r="G19501" t="s">
        <v>1277</v>
      </c>
      <c r="H19501" s="9" t="s">
        <v>3332</v>
      </c>
      <c r="I19501" t="s">
        <v>1454</v>
      </c>
      <c r="J19501" s="20">
        <v>18</v>
      </c>
      <c r="K19501" s="20" t="s">
        <v>9</v>
      </c>
      <c r="L19501" t="s">
        <v>1463</v>
      </c>
      <c r="M19501" s="20">
        <v>4.32</v>
      </c>
      <c r="N19501" s="20">
        <v>5.68</v>
      </c>
      <c r="AE19501">
        <f t="shared" si="304"/>
        <v>2018</v>
      </c>
    </row>
    <row r="19502" spans="1:31" x14ac:dyDescent="0.25">
      <c r="A19502" s="7">
        <v>19499</v>
      </c>
      <c r="B19502" s="8">
        <v>43136</v>
      </c>
      <c r="C19502" t="s">
        <v>3</v>
      </c>
      <c r="D19502" t="s">
        <v>614</v>
      </c>
      <c r="E19502" t="s">
        <v>9</v>
      </c>
      <c r="F19502" t="s">
        <v>727</v>
      </c>
      <c r="G19502" t="s">
        <v>895</v>
      </c>
      <c r="H19502" s="135" t="s">
        <v>2531</v>
      </c>
      <c r="I19502" t="s">
        <v>1454</v>
      </c>
      <c r="J19502" s="20">
        <v>15</v>
      </c>
      <c r="K19502" s="20" t="s">
        <v>3</v>
      </c>
      <c r="L19502" t="s">
        <v>1464</v>
      </c>
      <c r="M19502" s="20">
        <v>5.2</v>
      </c>
      <c r="N19502" s="20">
        <v>3.3</v>
      </c>
      <c r="AE19502">
        <f t="shared" si="304"/>
        <v>2018</v>
      </c>
    </row>
    <row r="19503" spans="1:31" x14ac:dyDescent="0.25">
      <c r="A19503" s="7">
        <v>19500</v>
      </c>
      <c r="B19503" s="8">
        <v>43136</v>
      </c>
      <c r="C19503" t="s">
        <v>3</v>
      </c>
      <c r="D19503" t="s">
        <v>543</v>
      </c>
      <c r="E19503" t="s">
        <v>9</v>
      </c>
      <c r="F19503" t="s">
        <v>521</v>
      </c>
      <c r="G19503" t="s">
        <v>1277</v>
      </c>
      <c r="H19503" s="9" t="s">
        <v>3335</v>
      </c>
      <c r="I19503" t="s">
        <v>1454</v>
      </c>
      <c r="J19503" s="20">
        <v>15</v>
      </c>
      <c r="K19503" s="20" t="s">
        <v>3</v>
      </c>
      <c r="L19503" t="s">
        <v>1464</v>
      </c>
      <c r="M19503" s="20">
        <v>5.2</v>
      </c>
      <c r="N19503" s="20">
        <v>3.3</v>
      </c>
      <c r="AE19503">
        <f t="shared" si="304"/>
        <v>2018</v>
      </c>
    </row>
    <row r="19504" spans="1:31" x14ac:dyDescent="0.25">
      <c r="A19504" s="7">
        <v>19501</v>
      </c>
      <c r="B19504" s="8">
        <v>43140</v>
      </c>
      <c r="C19504" t="s">
        <v>3</v>
      </c>
      <c r="D19504" t="s">
        <v>787</v>
      </c>
      <c r="E19504" t="s">
        <v>9</v>
      </c>
      <c r="F19504" t="s">
        <v>285</v>
      </c>
      <c r="G19504" t="s">
        <v>929</v>
      </c>
      <c r="H19504" s="135" t="s">
        <v>2728</v>
      </c>
      <c r="I19504" t="s">
        <v>1454</v>
      </c>
      <c r="J19504" s="20">
        <v>42</v>
      </c>
      <c r="K19504" s="20" t="s">
        <v>9</v>
      </c>
      <c r="L19504" t="s">
        <v>1464</v>
      </c>
      <c r="M19504" s="20">
        <v>9.24</v>
      </c>
      <c r="N19504" s="20">
        <v>12.76</v>
      </c>
      <c r="AE19504">
        <f t="shared" si="304"/>
        <v>2018</v>
      </c>
    </row>
    <row r="19505" spans="1:31" x14ac:dyDescent="0.25">
      <c r="A19505" s="7">
        <v>19502</v>
      </c>
      <c r="B19505" s="8">
        <v>43140</v>
      </c>
      <c r="C19505" t="s">
        <v>3</v>
      </c>
      <c r="D19505" t="s">
        <v>43</v>
      </c>
      <c r="E19505" t="s">
        <v>9</v>
      </c>
      <c r="F19505" t="s">
        <v>1252</v>
      </c>
      <c r="G19505" t="s">
        <v>17</v>
      </c>
      <c r="H19505" s="135" t="s">
        <v>1502</v>
      </c>
      <c r="I19505" t="s">
        <v>1454</v>
      </c>
      <c r="J19505" s="20">
        <v>47</v>
      </c>
      <c r="K19505" s="20" t="s">
        <v>3</v>
      </c>
      <c r="L19505" t="s">
        <v>1464</v>
      </c>
      <c r="M19505" s="20">
        <v>14.16</v>
      </c>
      <c r="N19505" s="20">
        <v>10.34</v>
      </c>
      <c r="AE19505">
        <f t="shared" si="304"/>
        <v>2018</v>
      </c>
    </row>
    <row r="19506" spans="1:31" x14ac:dyDescent="0.25">
      <c r="A19506" s="7">
        <v>19503</v>
      </c>
      <c r="B19506" s="8">
        <v>43140</v>
      </c>
      <c r="C19506" t="s">
        <v>3</v>
      </c>
      <c r="D19506" t="s">
        <v>1119</v>
      </c>
      <c r="E19506" t="s">
        <v>9</v>
      </c>
      <c r="F19506" t="s">
        <v>734</v>
      </c>
      <c r="G19506" t="s">
        <v>1277</v>
      </c>
      <c r="H19506" s="9" t="s">
        <v>3336</v>
      </c>
      <c r="I19506" t="s">
        <v>1454</v>
      </c>
      <c r="J19506" s="20">
        <v>18</v>
      </c>
      <c r="K19506" s="20" t="s">
        <v>9</v>
      </c>
      <c r="L19506" t="s">
        <v>1464</v>
      </c>
      <c r="M19506" s="20">
        <v>3.96</v>
      </c>
      <c r="N19506" s="20">
        <v>6.04</v>
      </c>
      <c r="AE19506">
        <f t="shared" si="304"/>
        <v>2018</v>
      </c>
    </row>
    <row r="19507" spans="1:31" x14ac:dyDescent="0.25">
      <c r="A19507" s="7">
        <v>19504</v>
      </c>
      <c r="B19507" s="8">
        <v>43143</v>
      </c>
      <c r="C19507" t="s">
        <v>3</v>
      </c>
      <c r="D19507" t="s">
        <v>1247</v>
      </c>
      <c r="E19507" t="s">
        <v>9</v>
      </c>
      <c r="F19507" t="s">
        <v>1101</v>
      </c>
      <c r="G19507" t="s">
        <v>648</v>
      </c>
      <c r="H19507" s="9" t="s">
        <v>1797</v>
      </c>
      <c r="I19507" t="s">
        <v>1454</v>
      </c>
      <c r="J19507" s="20">
        <v>20</v>
      </c>
      <c r="K19507" s="20" t="s">
        <v>3</v>
      </c>
      <c r="L19507" t="s">
        <v>1463</v>
      </c>
      <c r="M19507" s="20">
        <v>6.2</v>
      </c>
      <c r="N19507" s="20">
        <v>4.8</v>
      </c>
      <c r="AE19507">
        <f t="shared" si="304"/>
        <v>2018</v>
      </c>
    </row>
    <row r="19508" spans="1:31" x14ac:dyDescent="0.25">
      <c r="A19508" s="7">
        <v>19505</v>
      </c>
      <c r="B19508" s="8">
        <v>43143</v>
      </c>
      <c r="C19508" t="s">
        <v>3</v>
      </c>
      <c r="D19508" t="s">
        <v>1247</v>
      </c>
      <c r="E19508" t="s">
        <v>9</v>
      </c>
      <c r="F19508" t="s">
        <v>828</v>
      </c>
      <c r="G19508" t="s">
        <v>569</v>
      </c>
      <c r="H19508" s="136" t="s">
        <v>1712</v>
      </c>
      <c r="I19508" t="s">
        <v>1454</v>
      </c>
      <c r="J19508" s="20">
        <v>72</v>
      </c>
      <c r="K19508" s="20" t="s">
        <v>3</v>
      </c>
      <c r="L19508" t="s">
        <v>1464</v>
      </c>
      <c r="M19508" s="20">
        <v>21.16</v>
      </c>
      <c r="N19508" s="20">
        <v>15.84</v>
      </c>
      <c r="AE19508">
        <f t="shared" si="304"/>
        <v>2018</v>
      </c>
    </row>
    <row r="19509" spans="1:31" x14ac:dyDescent="0.25">
      <c r="A19509" s="7">
        <v>19506</v>
      </c>
      <c r="B19509" s="8">
        <v>43146</v>
      </c>
      <c r="C19509" t="s">
        <v>3</v>
      </c>
      <c r="D19509" t="s">
        <v>1243</v>
      </c>
      <c r="E19509" t="s">
        <v>9</v>
      </c>
      <c r="F19509" t="s">
        <v>1274</v>
      </c>
      <c r="G19509" t="s">
        <v>648</v>
      </c>
      <c r="H19509" s="135" t="s">
        <v>2217</v>
      </c>
      <c r="I19509" t="s">
        <v>1454</v>
      </c>
      <c r="J19509" s="20">
        <v>105</v>
      </c>
      <c r="K19509" s="20" t="s">
        <v>1465</v>
      </c>
      <c r="L19509" t="s">
        <v>1466</v>
      </c>
      <c r="M19509" s="20">
        <v>26.25</v>
      </c>
      <c r="N19509" s="20">
        <v>26.25</v>
      </c>
      <c r="AE19509">
        <f t="shared" si="304"/>
        <v>2018</v>
      </c>
    </row>
    <row r="19510" spans="1:31" x14ac:dyDescent="0.25">
      <c r="A19510" s="7">
        <v>19507</v>
      </c>
      <c r="B19510" s="8">
        <v>43147</v>
      </c>
      <c r="C19510" t="s">
        <v>3</v>
      </c>
      <c r="D19510" t="s">
        <v>54</v>
      </c>
      <c r="E19510" t="s">
        <v>9</v>
      </c>
      <c r="F19510" t="s">
        <v>1190</v>
      </c>
      <c r="G19510" t="s">
        <v>1170</v>
      </c>
      <c r="H19510" s="135" t="s">
        <v>3238</v>
      </c>
      <c r="I19510" t="s">
        <v>1455</v>
      </c>
      <c r="J19510" s="20">
        <v>180</v>
      </c>
      <c r="K19510" s="20" t="s">
        <v>9</v>
      </c>
      <c r="L19510" t="s">
        <v>1464</v>
      </c>
      <c r="M19510" s="20">
        <v>19.8</v>
      </c>
      <c r="N19510" s="20">
        <v>25.7</v>
      </c>
      <c r="AE19510">
        <f t="shared" si="304"/>
        <v>2018</v>
      </c>
    </row>
    <row r="19511" spans="1:31" x14ac:dyDescent="0.25">
      <c r="A19511" s="7">
        <v>19508</v>
      </c>
      <c r="B19511" s="8">
        <v>43148</v>
      </c>
      <c r="C19511" t="s">
        <v>3</v>
      </c>
      <c r="D19511" t="s">
        <v>237</v>
      </c>
      <c r="E19511" t="s">
        <v>9</v>
      </c>
      <c r="F19511" t="s">
        <v>186</v>
      </c>
      <c r="G19511" t="s">
        <v>1277</v>
      </c>
      <c r="H19511" s="9" t="s">
        <v>3337</v>
      </c>
      <c r="I19511" t="s">
        <v>1454</v>
      </c>
      <c r="J19511" s="20">
        <v>22</v>
      </c>
      <c r="K19511" s="20" t="s">
        <v>9</v>
      </c>
      <c r="L19511" t="s">
        <v>1464</v>
      </c>
      <c r="M19511" s="20">
        <v>4.84</v>
      </c>
      <c r="N19511" s="20">
        <v>7.16</v>
      </c>
      <c r="AE19511">
        <f t="shared" si="304"/>
        <v>2018</v>
      </c>
    </row>
    <row r="19512" spans="1:31" x14ac:dyDescent="0.25">
      <c r="A19512" s="7">
        <v>19509</v>
      </c>
      <c r="B19512" s="8">
        <v>43148</v>
      </c>
      <c r="C19512" t="s">
        <v>3</v>
      </c>
      <c r="D19512" t="s">
        <v>237</v>
      </c>
      <c r="E19512" t="s">
        <v>9</v>
      </c>
      <c r="F19512" t="s">
        <v>186</v>
      </c>
      <c r="G19512" t="s">
        <v>1277</v>
      </c>
      <c r="H19512" s="9" t="s">
        <v>3338</v>
      </c>
      <c r="I19512" t="s">
        <v>1454</v>
      </c>
      <c r="J19512" s="20">
        <v>22</v>
      </c>
      <c r="K19512" s="20" t="s">
        <v>3</v>
      </c>
      <c r="L19512" t="s">
        <v>1463</v>
      </c>
      <c r="M19512" s="20">
        <v>6.72</v>
      </c>
      <c r="N19512" s="20">
        <v>5.28</v>
      </c>
      <c r="AE19512">
        <f t="shared" si="304"/>
        <v>2018</v>
      </c>
    </row>
    <row r="19513" spans="1:31" x14ac:dyDescent="0.25">
      <c r="A19513" s="7">
        <v>19510</v>
      </c>
      <c r="B19513" s="8">
        <v>43149</v>
      </c>
      <c r="C19513" t="s">
        <v>3</v>
      </c>
      <c r="D19513" t="s">
        <v>943</v>
      </c>
      <c r="E19513" t="s">
        <v>9</v>
      </c>
      <c r="F19513" t="s">
        <v>1021</v>
      </c>
      <c r="G19513" t="s">
        <v>714</v>
      </c>
      <c r="H19513" s="135" t="s">
        <v>2230</v>
      </c>
      <c r="I19513" t="s">
        <v>1454</v>
      </c>
      <c r="J19513" s="20">
        <v>30</v>
      </c>
      <c r="K19513" s="20" t="s">
        <v>9</v>
      </c>
      <c r="L19513" t="s">
        <v>1464</v>
      </c>
      <c r="M19513" s="20">
        <v>6.6</v>
      </c>
      <c r="N19513" s="20">
        <v>9.4</v>
      </c>
      <c r="AE19513">
        <f t="shared" si="304"/>
        <v>2018</v>
      </c>
    </row>
    <row r="19514" spans="1:31" x14ac:dyDescent="0.25">
      <c r="A19514" s="7">
        <v>19511</v>
      </c>
      <c r="B19514" s="8">
        <v>43149</v>
      </c>
      <c r="C19514" t="s">
        <v>3</v>
      </c>
      <c r="D19514" t="s">
        <v>543</v>
      </c>
      <c r="E19514" t="s">
        <v>9</v>
      </c>
      <c r="F19514" t="s">
        <v>521</v>
      </c>
      <c r="G19514" t="s">
        <v>1277</v>
      </c>
      <c r="H19514" s="9" t="s">
        <v>3334</v>
      </c>
      <c r="I19514" t="s">
        <v>1454</v>
      </c>
      <c r="J19514" s="20">
        <v>12</v>
      </c>
      <c r="K19514" s="20" t="s">
        <v>1465</v>
      </c>
      <c r="L19514" t="s">
        <v>1466</v>
      </c>
      <c r="M19514" s="20">
        <v>3</v>
      </c>
      <c r="N19514" s="20">
        <v>3</v>
      </c>
      <c r="AE19514">
        <f t="shared" si="304"/>
        <v>2018</v>
      </c>
    </row>
    <row r="19515" spans="1:31" x14ac:dyDescent="0.25">
      <c r="A19515" s="7">
        <v>19512</v>
      </c>
      <c r="B19515" s="8">
        <v>43150</v>
      </c>
      <c r="C19515" t="s">
        <v>3</v>
      </c>
      <c r="D19515" t="s">
        <v>1275</v>
      </c>
      <c r="E19515" t="s">
        <v>9</v>
      </c>
      <c r="F19515" t="s">
        <v>1272</v>
      </c>
      <c r="G19515" t="s">
        <v>648</v>
      </c>
      <c r="H19515" s="135" t="s">
        <v>1795</v>
      </c>
      <c r="I19515" t="s">
        <v>1455</v>
      </c>
      <c r="J19515" s="20">
        <v>39</v>
      </c>
      <c r="K19515" s="20" t="s">
        <v>1465</v>
      </c>
      <c r="L19515" t="s">
        <v>1466</v>
      </c>
      <c r="M19515" s="20">
        <v>4.875</v>
      </c>
      <c r="N19515" s="20">
        <v>4.875</v>
      </c>
      <c r="AE19515">
        <f t="shared" si="304"/>
        <v>2018</v>
      </c>
    </row>
    <row r="19516" spans="1:31" x14ac:dyDescent="0.25">
      <c r="A19516" s="7">
        <v>19513</v>
      </c>
      <c r="B19516" s="8">
        <v>43152</v>
      </c>
      <c r="C19516" t="s">
        <v>3</v>
      </c>
      <c r="D19516" t="s">
        <v>543</v>
      </c>
      <c r="E19516" t="s">
        <v>9</v>
      </c>
      <c r="F19516" t="s">
        <v>521</v>
      </c>
      <c r="G19516" t="s">
        <v>1277</v>
      </c>
      <c r="H19516" s="9" t="s">
        <v>3332</v>
      </c>
      <c r="I19516" t="s">
        <v>1454</v>
      </c>
      <c r="J19516" s="20">
        <v>30</v>
      </c>
      <c r="K19516" s="20" t="s">
        <v>9</v>
      </c>
      <c r="L19516" t="s">
        <v>1464</v>
      </c>
      <c r="M19516" s="20">
        <v>6.6</v>
      </c>
      <c r="N19516" s="20">
        <v>9.4</v>
      </c>
      <c r="AE19516">
        <f t="shared" si="304"/>
        <v>2018</v>
      </c>
    </row>
    <row r="19517" spans="1:31" x14ac:dyDescent="0.25">
      <c r="A19517" s="7">
        <v>19514</v>
      </c>
      <c r="B19517" s="8">
        <v>43152</v>
      </c>
      <c r="C19517" t="s">
        <v>3</v>
      </c>
      <c r="D19517" t="s">
        <v>543</v>
      </c>
      <c r="E19517" t="s">
        <v>9</v>
      </c>
      <c r="F19517" t="s">
        <v>521</v>
      </c>
      <c r="G19517" t="s">
        <v>1277</v>
      </c>
      <c r="H19517" s="9" t="s">
        <v>3332</v>
      </c>
      <c r="I19517" t="s">
        <v>1454</v>
      </c>
      <c r="J19517" s="20">
        <v>30</v>
      </c>
      <c r="K19517" s="20" t="s">
        <v>9</v>
      </c>
      <c r="L19517" t="s">
        <v>1464</v>
      </c>
      <c r="M19517" s="20">
        <v>6.6</v>
      </c>
      <c r="N19517" s="20">
        <v>9.4</v>
      </c>
      <c r="AE19517">
        <f t="shared" si="304"/>
        <v>2018</v>
      </c>
    </row>
    <row r="19518" spans="1:31" x14ac:dyDescent="0.25">
      <c r="A19518" s="7">
        <v>19515</v>
      </c>
      <c r="B19518" s="8">
        <v>43152</v>
      </c>
      <c r="C19518" t="s">
        <v>3</v>
      </c>
      <c r="D19518" t="s">
        <v>908</v>
      </c>
      <c r="E19518" t="s">
        <v>9</v>
      </c>
      <c r="F19518" t="s">
        <v>577</v>
      </c>
      <c r="G19518" t="s">
        <v>1277</v>
      </c>
      <c r="H19518" s="9" t="s">
        <v>3338</v>
      </c>
      <c r="I19518" t="s">
        <v>1454</v>
      </c>
      <c r="J19518" s="20">
        <v>10</v>
      </c>
      <c r="K19518" s="20" t="s">
        <v>9</v>
      </c>
      <c r="L19518" t="s">
        <v>1464</v>
      </c>
      <c r="M19518" s="20">
        <v>2.2000000000000002</v>
      </c>
      <c r="N19518" s="20">
        <v>3.8</v>
      </c>
      <c r="AE19518">
        <f t="shared" si="304"/>
        <v>2018</v>
      </c>
    </row>
    <row r="19519" spans="1:31" x14ac:dyDescent="0.25">
      <c r="A19519" s="7">
        <v>19516</v>
      </c>
      <c r="B19519" s="8">
        <v>43152</v>
      </c>
      <c r="C19519" t="s">
        <v>3</v>
      </c>
      <c r="D19519" t="s">
        <v>761</v>
      </c>
      <c r="E19519" t="s">
        <v>9</v>
      </c>
      <c r="F19519" t="s">
        <v>908</v>
      </c>
      <c r="G19519" t="s">
        <v>1277</v>
      </c>
      <c r="H19519" s="9" t="s">
        <v>3339</v>
      </c>
      <c r="I19519" t="s">
        <v>1454</v>
      </c>
      <c r="J19519" s="20">
        <v>20</v>
      </c>
      <c r="K19519" s="20" t="s">
        <v>3</v>
      </c>
      <c r="L19519" t="s">
        <v>1463</v>
      </c>
      <c r="M19519" s="20">
        <v>6.2</v>
      </c>
      <c r="N19519" s="20">
        <v>4.8</v>
      </c>
      <c r="AE19519">
        <f t="shared" si="304"/>
        <v>2018</v>
      </c>
    </row>
    <row r="19520" spans="1:31" x14ac:dyDescent="0.25">
      <c r="A19520" s="7">
        <v>19517</v>
      </c>
      <c r="B19520" s="8">
        <v>43152</v>
      </c>
      <c r="C19520" t="s">
        <v>3</v>
      </c>
      <c r="D19520" t="s">
        <v>908</v>
      </c>
      <c r="E19520" t="s">
        <v>9</v>
      </c>
      <c r="F19520" t="s">
        <v>761</v>
      </c>
      <c r="G19520" t="s">
        <v>1277</v>
      </c>
      <c r="H19520" s="9" t="s">
        <v>3340</v>
      </c>
      <c r="I19520" t="s">
        <v>1454</v>
      </c>
      <c r="J19520" s="20">
        <v>18</v>
      </c>
      <c r="K19520" s="20" t="s">
        <v>3</v>
      </c>
      <c r="L19520" t="s">
        <v>1463</v>
      </c>
      <c r="M19520" s="20">
        <v>5.68</v>
      </c>
      <c r="N19520" s="20">
        <v>4.32</v>
      </c>
      <c r="AE19520">
        <f t="shared" si="304"/>
        <v>2018</v>
      </c>
    </row>
    <row r="19521" spans="1:31" x14ac:dyDescent="0.25">
      <c r="A19521" s="7">
        <v>19518</v>
      </c>
      <c r="B19521" s="8">
        <v>43152</v>
      </c>
      <c r="C19521" t="s">
        <v>3</v>
      </c>
      <c r="D19521" t="s">
        <v>908</v>
      </c>
      <c r="E19521" t="s">
        <v>9</v>
      </c>
      <c r="F19521" t="s">
        <v>1113</v>
      </c>
      <c r="G19521" t="s">
        <v>1277</v>
      </c>
      <c r="H19521" s="9" t="s">
        <v>3341</v>
      </c>
      <c r="I19521" t="s">
        <v>1455</v>
      </c>
      <c r="J19521" s="20">
        <v>21</v>
      </c>
      <c r="K19521" s="20" t="s">
        <v>9</v>
      </c>
      <c r="L19521" t="s">
        <v>1463</v>
      </c>
      <c r="M19521" s="20">
        <v>2.52</v>
      </c>
      <c r="N19521" s="20">
        <v>3.23</v>
      </c>
      <c r="AE19521">
        <f t="shared" si="304"/>
        <v>2018</v>
      </c>
    </row>
    <row r="19522" spans="1:31" x14ac:dyDescent="0.25">
      <c r="A19522" s="7">
        <v>19519</v>
      </c>
      <c r="B19522" s="8">
        <v>43156</v>
      </c>
      <c r="C19522" t="s">
        <v>3</v>
      </c>
      <c r="D19522" t="s">
        <v>557</v>
      </c>
      <c r="E19522" t="s">
        <v>9</v>
      </c>
      <c r="F19522" t="s">
        <v>727</v>
      </c>
      <c r="G19522" t="s">
        <v>1170</v>
      </c>
      <c r="H19522" s="135" t="s">
        <v>3184</v>
      </c>
      <c r="I19522" t="s">
        <v>1454</v>
      </c>
      <c r="J19522" s="20">
        <v>77</v>
      </c>
      <c r="K19522" s="20" t="s">
        <v>3</v>
      </c>
      <c r="L19522" t="s">
        <v>1464</v>
      </c>
      <c r="M19522" s="20">
        <v>22.56</v>
      </c>
      <c r="N19522" s="20">
        <v>16.940000000000001</v>
      </c>
      <c r="AE19522">
        <f t="shared" si="304"/>
        <v>2018</v>
      </c>
    </row>
    <row r="19523" spans="1:31" x14ac:dyDescent="0.25">
      <c r="A19523" s="7">
        <v>19520</v>
      </c>
      <c r="B19523" s="8">
        <v>43157</v>
      </c>
      <c r="C19523" t="s">
        <v>3</v>
      </c>
      <c r="D19523" t="s">
        <v>902</v>
      </c>
      <c r="E19523" t="s">
        <v>9</v>
      </c>
      <c r="F19523" t="s">
        <v>1278</v>
      </c>
      <c r="G19523" t="s">
        <v>17</v>
      </c>
      <c r="H19523" s="135" t="s">
        <v>1496</v>
      </c>
      <c r="I19523" t="s">
        <v>1458</v>
      </c>
      <c r="J19523" s="20">
        <v>11</v>
      </c>
      <c r="K19523" s="20" t="s">
        <v>1465</v>
      </c>
      <c r="L19523" t="s">
        <v>1466</v>
      </c>
      <c r="M19523" s="20">
        <v>10</v>
      </c>
      <c r="N19523" s="20">
        <v>30</v>
      </c>
      <c r="AE19523">
        <f t="shared" si="304"/>
        <v>2018</v>
      </c>
    </row>
    <row r="19524" spans="1:31" x14ac:dyDescent="0.25">
      <c r="A19524" s="7">
        <v>19521</v>
      </c>
      <c r="B19524" s="8">
        <v>43157</v>
      </c>
      <c r="C19524" t="s">
        <v>3</v>
      </c>
      <c r="D19524" t="s">
        <v>543</v>
      </c>
      <c r="E19524" t="s">
        <v>9</v>
      </c>
      <c r="F19524" t="s">
        <v>521</v>
      </c>
      <c r="G19524" t="s">
        <v>1277</v>
      </c>
      <c r="H19524" s="9" t="s">
        <v>3342</v>
      </c>
      <c r="I19524" t="s">
        <v>1454</v>
      </c>
      <c r="J19524" s="20">
        <v>12</v>
      </c>
      <c r="K19524" s="20" t="s">
        <v>9</v>
      </c>
      <c r="L19524" t="s">
        <v>1464</v>
      </c>
      <c r="M19524" s="20">
        <v>2.64</v>
      </c>
      <c r="N19524" s="20">
        <v>4.3599999999999994</v>
      </c>
      <c r="AE19524">
        <f t="shared" ref="AE19524:AE19587" si="305">YEAR(B19524)</f>
        <v>2018</v>
      </c>
    </row>
    <row r="19525" spans="1:31" x14ac:dyDescent="0.25">
      <c r="A19525" s="7">
        <v>19522</v>
      </c>
      <c r="B19525" s="8">
        <v>43157</v>
      </c>
      <c r="C19525" t="s">
        <v>3</v>
      </c>
      <c r="D19525" t="s">
        <v>1213</v>
      </c>
      <c r="E19525" t="s">
        <v>9</v>
      </c>
      <c r="F19525" t="s">
        <v>1199</v>
      </c>
      <c r="G19525" t="s">
        <v>1277</v>
      </c>
      <c r="H19525" s="9" t="s">
        <v>3343</v>
      </c>
      <c r="I19525" t="s">
        <v>1454</v>
      </c>
      <c r="J19525" s="20">
        <v>26</v>
      </c>
      <c r="K19525" s="20" t="s">
        <v>9</v>
      </c>
      <c r="L19525" t="s">
        <v>1464</v>
      </c>
      <c r="M19525" s="20">
        <v>5.72</v>
      </c>
      <c r="N19525" s="20">
        <v>8.2800000000000011</v>
      </c>
      <c r="AE19525">
        <f t="shared" si="305"/>
        <v>2018</v>
      </c>
    </row>
    <row r="19526" spans="1:31" x14ac:dyDescent="0.25">
      <c r="A19526" s="7">
        <v>19523</v>
      </c>
      <c r="B19526" s="8">
        <v>43158</v>
      </c>
      <c r="C19526" t="s">
        <v>3</v>
      </c>
      <c r="D19526" t="s">
        <v>868</v>
      </c>
      <c r="E19526" t="s">
        <v>9</v>
      </c>
      <c r="F19526" t="s">
        <v>585</v>
      </c>
      <c r="G19526" t="s">
        <v>1277</v>
      </c>
      <c r="H19526" s="9" t="s">
        <v>3337</v>
      </c>
      <c r="I19526" t="s">
        <v>1454</v>
      </c>
      <c r="J19526" s="20">
        <v>17</v>
      </c>
      <c r="K19526" s="20" t="s">
        <v>9</v>
      </c>
      <c r="L19526" t="s">
        <v>1464</v>
      </c>
      <c r="M19526" s="20">
        <v>3.74</v>
      </c>
      <c r="N19526" s="20">
        <v>5.76</v>
      </c>
      <c r="AE19526">
        <f t="shared" si="305"/>
        <v>2018</v>
      </c>
    </row>
    <row r="19527" spans="1:31" x14ac:dyDescent="0.25">
      <c r="A19527" s="7">
        <v>19524</v>
      </c>
      <c r="B19527" s="8">
        <v>43159</v>
      </c>
      <c r="C19527" t="s">
        <v>3</v>
      </c>
      <c r="D19527" t="s">
        <v>43</v>
      </c>
      <c r="E19527" t="s">
        <v>9</v>
      </c>
      <c r="F19527" t="s">
        <v>1252</v>
      </c>
      <c r="G19527" t="s">
        <v>24</v>
      </c>
      <c r="H19527" s="135" t="s">
        <v>1525</v>
      </c>
      <c r="I19527" t="s">
        <v>1454</v>
      </c>
      <c r="J19527" s="20">
        <v>25</v>
      </c>
      <c r="K19527" s="20" t="s">
        <v>9</v>
      </c>
      <c r="L19527" t="s">
        <v>1464</v>
      </c>
      <c r="M19527" s="20">
        <v>5.5</v>
      </c>
      <c r="N19527" s="20">
        <v>8</v>
      </c>
      <c r="AE19527">
        <f t="shared" si="305"/>
        <v>2018</v>
      </c>
    </row>
    <row r="19528" spans="1:31" x14ac:dyDescent="0.25">
      <c r="A19528" s="7">
        <v>19525</v>
      </c>
      <c r="B19528" s="8">
        <v>43159</v>
      </c>
      <c r="C19528" t="s">
        <v>3</v>
      </c>
      <c r="D19528" t="s">
        <v>1258</v>
      </c>
      <c r="E19528" t="s">
        <v>9</v>
      </c>
      <c r="F19528" t="s">
        <v>1199</v>
      </c>
      <c r="G19528" t="s">
        <v>929</v>
      </c>
      <c r="H19528" s="135" t="s">
        <v>2825</v>
      </c>
      <c r="I19528" t="s">
        <v>1454</v>
      </c>
      <c r="J19528" s="20">
        <v>30</v>
      </c>
      <c r="K19528" s="20" t="s">
        <v>3</v>
      </c>
      <c r="L19528" t="s">
        <v>1463</v>
      </c>
      <c r="M19528" s="20">
        <v>8.8000000000000007</v>
      </c>
      <c r="N19528" s="20">
        <v>7.2</v>
      </c>
      <c r="AE19528">
        <f t="shared" si="305"/>
        <v>2018</v>
      </c>
    </row>
    <row r="19529" spans="1:31" x14ac:dyDescent="0.25">
      <c r="A19529" s="7">
        <v>19526</v>
      </c>
      <c r="B19529" s="8">
        <v>43160</v>
      </c>
      <c r="C19529" t="s">
        <v>3</v>
      </c>
      <c r="D19529" t="s">
        <v>1272</v>
      </c>
      <c r="E19529" t="s">
        <v>9</v>
      </c>
      <c r="F19529" t="s">
        <v>1275</v>
      </c>
      <c r="G19529" t="s">
        <v>648</v>
      </c>
      <c r="H19529" s="136" t="s">
        <v>2135</v>
      </c>
      <c r="I19529" t="s">
        <v>1455</v>
      </c>
      <c r="J19529" s="20">
        <v>12</v>
      </c>
      <c r="K19529" s="20" t="s">
        <v>3</v>
      </c>
      <c r="L19529" t="s">
        <v>1464</v>
      </c>
      <c r="M19529" s="20">
        <v>2.1799999999999997</v>
      </c>
      <c r="N19529" s="20">
        <v>1.32</v>
      </c>
      <c r="AE19529">
        <f t="shared" si="305"/>
        <v>2018</v>
      </c>
    </row>
    <row r="19530" spans="1:31" x14ac:dyDescent="0.25">
      <c r="A19530" s="7">
        <v>19527</v>
      </c>
      <c r="B19530" s="8">
        <v>43160</v>
      </c>
      <c r="C19530" t="s">
        <v>3</v>
      </c>
      <c r="D19530" t="s">
        <v>678</v>
      </c>
      <c r="E19530" t="s">
        <v>9</v>
      </c>
      <c r="F19530" t="s">
        <v>1272</v>
      </c>
      <c r="G19530" t="s">
        <v>895</v>
      </c>
      <c r="H19530" s="135" t="s">
        <v>2718</v>
      </c>
      <c r="I19530" t="s">
        <v>1454</v>
      </c>
      <c r="J19530" s="20">
        <v>30</v>
      </c>
      <c r="K19530" s="20" t="s">
        <v>1465</v>
      </c>
      <c r="L19530" t="s">
        <v>1466</v>
      </c>
      <c r="M19530" s="20">
        <v>7.5</v>
      </c>
      <c r="N19530" s="20">
        <v>7.5</v>
      </c>
      <c r="AE19530">
        <f t="shared" si="305"/>
        <v>2018</v>
      </c>
    </row>
    <row r="19531" spans="1:31" x14ac:dyDescent="0.25">
      <c r="A19531" s="7">
        <v>19528</v>
      </c>
      <c r="B19531" s="8">
        <v>43161</v>
      </c>
      <c r="C19531" t="s">
        <v>3</v>
      </c>
      <c r="D19531" t="s">
        <v>828</v>
      </c>
      <c r="E19531" t="s">
        <v>9</v>
      </c>
      <c r="F19531" t="s">
        <v>1274</v>
      </c>
      <c r="G19531" t="s">
        <v>648</v>
      </c>
      <c r="H19531" s="135" t="s">
        <v>2271</v>
      </c>
      <c r="I19531" t="s">
        <v>1455</v>
      </c>
      <c r="J19531" s="20">
        <v>135</v>
      </c>
      <c r="K19531" s="20" t="s">
        <v>1465</v>
      </c>
      <c r="L19531" t="s">
        <v>1466</v>
      </c>
      <c r="M19531" s="20">
        <v>16.875</v>
      </c>
      <c r="N19531" s="20">
        <v>16.875</v>
      </c>
      <c r="AE19531">
        <f t="shared" si="305"/>
        <v>2018</v>
      </c>
    </row>
    <row r="19532" spans="1:31" x14ac:dyDescent="0.25">
      <c r="A19532" s="7">
        <v>19529</v>
      </c>
      <c r="B19532" s="8">
        <v>43161</v>
      </c>
      <c r="C19532" t="s">
        <v>3</v>
      </c>
      <c r="D19532" t="s">
        <v>168</v>
      </c>
      <c r="E19532" t="s">
        <v>9</v>
      </c>
      <c r="F19532" t="s">
        <v>235</v>
      </c>
      <c r="G19532" t="s">
        <v>65</v>
      </c>
      <c r="H19532" s="135" t="s">
        <v>1519</v>
      </c>
      <c r="I19532" t="s">
        <v>1454</v>
      </c>
      <c r="J19532" s="20">
        <v>20</v>
      </c>
      <c r="K19532" s="20" t="s">
        <v>9</v>
      </c>
      <c r="L19532" t="s">
        <v>1464</v>
      </c>
      <c r="M19532" s="20">
        <v>4.4000000000000004</v>
      </c>
      <c r="N19532" s="20">
        <v>6.6</v>
      </c>
      <c r="AE19532">
        <f t="shared" si="305"/>
        <v>2018</v>
      </c>
    </row>
    <row r="19533" spans="1:31" x14ac:dyDescent="0.25">
      <c r="A19533" s="7">
        <v>19530</v>
      </c>
      <c r="B19533" s="8">
        <v>43161</v>
      </c>
      <c r="C19533" t="s">
        <v>3</v>
      </c>
      <c r="D19533" t="s">
        <v>543</v>
      </c>
      <c r="E19533" t="s">
        <v>9</v>
      </c>
      <c r="F19533" t="s">
        <v>521</v>
      </c>
      <c r="G19533" t="s">
        <v>1277</v>
      </c>
      <c r="H19533" s="9" t="s">
        <v>3344</v>
      </c>
      <c r="I19533" t="s">
        <v>1454</v>
      </c>
      <c r="J19533" s="20">
        <v>9</v>
      </c>
      <c r="K19533" s="20" t="s">
        <v>3</v>
      </c>
      <c r="L19533" t="s">
        <v>1464</v>
      </c>
      <c r="M19533" s="20">
        <v>3.52</v>
      </c>
      <c r="N19533" s="20">
        <v>1.98</v>
      </c>
      <c r="AE19533">
        <f t="shared" si="305"/>
        <v>2018</v>
      </c>
    </row>
    <row r="19534" spans="1:31" x14ac:dyDescent="0.25">
      <c r="A19534" s="7">
        <v>19531</v>
      </c>
      <c r="B19534" s="8">
        <v>43161</v>
      </c>
      <c r="C19534" t="s">
        <v>3</v>
      </c>
      <c r="D19534" t="s">
        <v>543</v>
      </c>
      <c r="E19534" t="s">
        <v>9</v>
      </c>
      <c r="F19534" t="s">
        <v>521</v>
      </c>
      <c r="G19534" t="s">
        <v>1277</v>
      </c>
      <c r="H19534" s="9" t="s">
        <v>3342</v>
      </c>
      <c r="I19534" t="s">
        <v>1454</v>
      </c>
      <c r="J19534" s="20">
        <v>34</v>
      </c>
      <c r="K19534" s="20" t="s">
        <v>9</v>
      </c>
      <c r="L19534" t="s">
        <v>1464</v>
      </c>
      <c r="M19534" s="20">
        <v>7.48</v>
      </c>
      <c r="N19534" s="20">
        <v>10.52</v>
      </c>
      <c r="AE19534">
        <f t="shared" si="305"/>
        <v>2018</v>
      </c>
    </row>
    <row r="19535" spans="1:31" x14ac:dyDescent="0.25">
      <c r="A19535" s="7">
        <v>19532</v>
      </c>
      <c r="B19535" s="8">
        <v>43161</v>
      </c>
      <c r="C19535" t="s">
        <v>3</v>
      </c>
      <c r="D19535" t="s">
        <v>543</v>
      </c>
      <c r="E19535" t="s">
        <v>9</v>
      </c>
      <c r="F19535" t="s">
        <v>521</v>
      </c>
      <c r="G19535" t="s">
        <v>1277</v>
      </c>
      <c r="H19535" s="9" t="s">
        <v>3345</v>
      </c>
      <c r="I19535" t="s">
        <v>1454</v>
      </c>
      <c r="J19535" s="20">
        <v>12</v>
      </c>
      <c r="K19535" s="20" t="s">
        <v>3</v>
      </c>
      <c r="L19535" t="s">
        <v>1464</v>
      </c>
      <c r="M19535" s="20">
        <v>4.3599999999999994</v>
      </c>
      <c r="N19535" s="20">
        <v>2.64</v>
      </c>
      <c r="AE19535">
        <f t="shared" si="305"/>
        <v>2018</v>
      </c>
    </row>
    <row r="19536" spans="1:31" x14ac:dyDescent="0.25">
      <c r="A19536" s="7">
        <v>19533</v>
      </c>
      <c r="B19536" s="8">
        <v>43161</v>
      </c>
      <c r="C19536" t="s">
        <v>3</v>
      </c>
      <c r="D19536" t="s">
        <v>543</v>
      </c>
      <c r="E19536" t="s">
        <v>9</v>
      </c>
      <c r="F19536" t="s">
        <v>521</v>
      </c>
      <c r="G19536" t="s">
        <v>1277</v>
      </c>
      <c r="H19536" s="9" t="s">
        <v>3346</v>
      </c>
      <c r="I19536" t="s">
        <v>1454</v>
      </c>
      <c r="J19536" s="20">
        <v>31</v>
      </c>
      <c r="K19536" s="20" t="s">
        <v>9</v>
      </c>
      <c r="L19536" t="s">
        <v>1463</v>
      </c>
      <c r="M19536" s="20">
        <v>7.44</v>
      </c>
      <c r="N19536" s="20">
        <v>9.06</v>
      </c>
      <c r="AE19536">
        <f t="shared" si="305"/>
        <v>2018</v>
      </c>
    </row>
    <row r="19537" spans="1:31" x14ac:dyDescent="0.25">
      <c r="A19537" s="7">
        <v>19534</v>
      </c>
      <c r="B19537" s="8">
        <v>43163</v>
      </c>
      <c r="C19537" t="s">
        <v>3</v>
      </c>
      <c r="D19537" t="s">
        <v>222</v>
      </c>
      <c r="E19537" t="s">
        <v>9</v>
      </c>
      <c r="F19537" t="s">
        <v>1045</v>
      </c>
      <c r="G19537" t="s">
        <v>714</v>
      </c>
      <c r="H19537" s="135" t="s">
        <v>2025</v>
      </c>
      <c r="I19537" t="s">
        <v>1454</v>
      </c>
      <c r="J19537" s="20">
        <v>29</v>
      </c>
      <c r="K19537" s="20" t="s">
        <v>3</v>
      </c>
      <c r="L19537" t="s">
        <v>1464</v>
      </c>
      <c r="M19537" s="20">
        <v>9.1199999999999992</v>
      </c>
      <c r="N19537" s="20">
        <v>6.38</v>
      </c>
      <c r="AE19537">
        <f t="shared" si="305"/>
        <v>2018</v>
      </c>
    </row>
    <row r="19538" spans="1:31" x14ac:dyDescent="0.25">
      <c r="A19538" s="7">
        <v>19535</v>
      </c>
      <c r="B19538" s="8">
        <v>43163</v>
      </c>
      <c r="C19538" t="s">
        <v>3</v>
      </c>
      <c r="D19538" t="s">
        <v>678</v>
      </c>
      <c r="E19538" t="s">
        <v>9</v>
      </c>
      <c r="F19538" t="s">
        <v>1272</v>
      </c>
      <c r="G19538" t="s">
        <v>1277</v>
      </c>
      <c r="H19538" s="9" t="s">
        <v>3342</v>
      </c>
      <c r="I19538" t="s">
        <v>1454</v>
      </c>
      <c r="J19538" s="20">
        <v>12</v>
      </c>
      <c r="K19538" s="20" t="s">
        <v>9</v>
      </c>
      <c r="L19538" t="s">
        <v>1464</v>
      </c>
      <c r="M19538" s="20">
        <v>2.64</v>
      </c>
      <c r="N19538" s="20">
        <v>4.3599999999999994</v>
      </c>
      <c r="AE19538">
        <f t="shared" si="305"/>
        <v>2018</v>
      </c>
    </row>
    <row r="19539" spans="1:31" x14ac:dyDescent="0.25">
      <c r="A19539" s="7">
        <v>19536</v>
      </c>
      <c r="B19539" s="8">
        <v>43164</v>
      </c>
      <c r="C19539" t="s">
        <v>3</v>
      </c>
      <c r="D19539" t="s">
        <v>168</v>
      </c>
      <c r="E19539" t="s">
        <v>9</v>
      </c>
      <c r="F19539" t="s">
        <v>235</v>
      </c>
      <c r="G19539" t="s">
        <v>14</v>
      </c>
      <c r="H19539" s="135" t="s">
        <v>1507</v>
      </c>
      <c r="I19539" t="s">
        <v>1454</v>
      </c>
      <c r="J19539" s="20">
        <v>60</v>
      </c>
      <c r="K19539" s="20" t="s">
        <v>9</v>
      </c>
      <c r="L19539" t="s">
        <v>1464</v>
      </c>
      <c r="M19539" s="20">
        <v>13.2</v>
      </c>
      <c r="N19539" s="20">
        <v>17.8</v>
      </c>
      <c r="AE19539">
        <f t="shared" si="305"/>
        <v>2018</v>
      </c>
    </row>
    <row r="19540" spans="1:31" x14ac:dyDescent="0.25">
      <c r="A19540" s="7">
        <v>19537</v>
      </c>
      <c r="B19540" s="8">
        <v>43165</v>
      </c>
      <c r="C19540" t="s">
        <v>3</v>
      </c>
      <c r="D19540" t="s">
        <v>1275</v>
      </c>
      <c r="E19540" t="s">
        <v>9</v>
      </c>
      <c r="F19540" t="s">
        <v>1272</v>
      </c>
      <c r="G19540" t="s">
        <v>648</v>
      </c>
      <c r="H19540" s="136" t="s">
        <v>1812</v>
      </c>
      <c r="I19540" t="s">
        <v>1455</v>
      </c>
      <c r="J19540" s="20">
        <v>19</v>
      </c>
      <c r="K19540" s="20" t="s">
        <v>1465</v>
      </c>
      <c r="L19540" t="s">
        <v>1466</v>
      </c>
      <c r="M19540" s="20">
        <v>2.375</v>
      </c>
      <c r="N19540" s="20">
        <v>2.375</v>
      </c>
      <c r="AE19540">
        <f t="shared" si="305"/>
        <v>2018</v>
      </c>
    </row>
    <row r="19541" spans="1:31" x14ac:dyDescent="0.25">
      <c r="A19541" s="7">
        <v>19538</v>
      </c>
      <c r="B19541" s="8">
        <v>43166</v>
      </c>
      <c r="C19541" t="s">
        <v>3</v>
      </c>
      <c r="D19541" t="s">
        <v>868</v>
      </c>
      <c r="E19541" t="s">
        <v>9</v>
      </c>
      <c r="F19541" t="s">
        <v>585</v>
      </c>
      <c r="G19541" t="s">
        <v>1277</v>
      </c>
      <c r="H19541" s="9" t="s">
        <v>3347</v>
      </c>
      <c r="I19541" t="s">
        <v>1454</v>
      </c>
      <c r="J19541" s="20">
        <v>41</v>
      </c>
      <c r="K19541" s="20" t="s">
        <v>1465</v>
      </c>
      <c r="L19541" t="s">
        <v>1466</v>
      </c>
      <c r="M19541" s="20">
        <v>10.25</v>
      </c>
      <c r="N19541" s="20">
        <v>10.25</v>
      </c>
      <c r="AE19541">
        <f t="shared" si="305"/>
        <v>2018</v>
      </c>
    </row>
    <row r="19542" spans="1:31" x14ac:dyDescent="0.25">
      <c r="A19542" s="7">
        <v>19539</v>
      </c>
      <c r="B19542" s="8">
        <v>43166</v>
      </c>
      <c r="C19542" t="s">
        <v>3</v>
      </c>
      <c r="D19542" t="s">
        <v>902</v>
      </c>
      <c r="E19542" t="s">
        <v>9</v>
      </c>
      <c r="F19542" t="s">
        <v>1278</v>
      </c>
      <c r="G19542" t="s">
        <v>14</v>
      </c>
      <c r="H19542" s="135" t="s">
        <v>1516</v>
      </c>
      <c r="I19542" t="s">
        <v>1455</v>
      </c>
      <c r="J19542" s="20">
        <v>12</v>
      </c>
      <c r="K19542" s="20" t="s">
        <v>9</v>
      </c>
      <c r="L19542" t="s">
        <v>1464</v>
      </c>
      <c r="M19542" s="20">
        <v>1.32</v>
      </c>
      <c r="N19542" s="20">
        <v>2.1799999999999997</v>
      </c>
      <c r="AE19542">
        <f t="shared" si="305"/>
        <v>2018</v>
      </c>
    </row>
    <row r="19543" spans="1:31" x14ac:dyDescent="0.25">
      <c r="A19543" s="7">
        <v>19540</v>
      </c>
      <c r="B19543" s="8">
        <v>43167</v>
      </c>
      <c r="C19543" t="s">
        <v>3</v>
      </c>
      <c r="D19543" t="s">
        <v>557</v>
      </c>
      <c r="E19543" t="s">
        <v>9</v>
      </c>
      <c r="F19543" t="s">
        <v>727</v>
      </c>
      <c r="G19543" t="s">
        <v>648</v>
      </c>
      <c r="H19543" s="135" t="s">
        <v>1810</v>
      </c>
      <c r="I19543" t="s">
        <v>1454</v>
      </c>
      <c r="J19543" s="20">
        <v>82</v>
      </c>
      <c r="K19543" s="20" t="s">
        <v>3</v>
      </c>
      <c r="L19543" t="s">
        <v>1464</v>
      </c>
      <c r="M19543" s="20">
        <v>23.96</v>
      </c>
      <c r="N19543" s="20">
        <v>18.04</v>
      </c>
      <c r="AE19543">
        <f t="shared" si="305"/>
        <v>2018</v>
      </c>
    </row>
    <row r="19544" spans="1:31" x14ac:dyDescent="0.25">
      <c r="A19544" s="7">
        <v>19541</v>
      </c>
      <c r="B19544" s="8">
        <v>43167</v>
      </c>
      <c r="C19544" t="s">
        <v>3</v>
      </c>
      <c r="D19544" t="s">
        <v>614</v>
      </c>
      <c r="E19544" t="s">
        <v>9</v>
      </c>
      <c r="F19544" t="s">
        <v>727</v>
      </c>
      <c r="G19544" t="s">
        <v>895</v>
      </c>
      <c r="H19544" s="135" t="s">
        <v>2577</v>
      </c>
      <c r="I19544" t="s">
        <v>1454</v>
      </c>
      <c r="J19544" s="20">
        <v>73</v>
      </c>
      <c r="K19544" s="20" t="s">
        <v>3</v>
      </c>
      <c r="L19544" t="s">
        <v>1464</v>
      </c>
      <c r="M19544" s="20">
        <v>21.44</v>
      </c>
      <c r="N19544" s="20">
        <v>16.059999999999999</v>
      </c>
      <c r="AE19544">
        <f t="shared" si="305"/>
        <v>2018</v>
      </c>
    </row>
    <row r="19545" spans="1:31" x14ac:dyDescent="0.25">
      <c r="A19545" s="7">
        <v>19542</v>
      </c>
      <c r="B19545" s="8">
        <v>43167</v>
      </c>
      <c r="C19545" t="s">
        <v>3</v>
      </c>
      <c r="D19545" t="s">
        <v>1119</v>
      </c>
      <c r="E19545" t="s">
        <v>9</v>
      </c>
      <c r="F19545" t="s">
        <v>734</v>
      </c>
      <c r="G19545" t="s">
        <v>1277</v>
      </c>
      <c r="H19545" s="9" t="s">
        <v>3346</v>
      </c>
      <c r="I19545" t="s">
        <v>1454</v>
      </c>
      <c r="J19545" s="20">
        <v>27</v>
      </c>
      <c r="K19545" s="20" t="s">
        <v>9</v>
      </c>
      <c r="L19545" t="s">
        <v>1464</v>
      </c>
      <c r="M19545" s="20">
        <v>5.9399999999999995</v>
      </c>
      <c r="N19545" s="20">
        <v>8.56</v>
      </c>
      <c r="AE19545">
        <f t="shared" si="305"/>
        <v>2018</v>
      </c>
    </row>
    <row r="19546" spans="1:31" x14ac:dyDescent="0.25">
      <c r="A19546" s="7">
        <v>19543</v>
      </c>
      <c r="B19546" s="8">
        <v>43168</v>
      </c>
      <c r="C19546" t="s">
        <v>3</v>
      </c>
      <c r="D19546" t="s">
        <v>543</v>
      </c>
      <c r="E19546" t="s">
        <v>9</v>
      </c>
      <c r="F19546" t="s">
        <v>45</v>
      </c>
      <c r="G19546" t="s">
        <v>714</v>
      </c>
      <c r="H19546" s="135" t="s">
        <v>2051</v>
      </c>
      <c r="I19546" t="s">
        <v>1454</v>
      </c>
      <c r="J19546" s="20">
        <v>55</v>
      </c>
      <c r="K19546" s="20" t="s">
        <v>9</v>
      </c>
      <c r="L19546" t="s">
        <v>1464</v>
      </c>
      <c r="M19546" s="20">
        <v>12.1</v>
      </c>
      <c r="N19546" s="20">
        <v>16.399999999999999</v>
      </c>
      <c r="AE19546">
        <f t="shared" si="305"/>
        <v>2018</v>
      </c>
    </row>
    <row r="19547" spans="1:31" x14ac:dyDescent="0.25">
      <c r="A19547" s="7">
        <v>19544</v>
      </c>
      <c r="B19547" s="8">
        <v>43168</v>
      </c>
      <c r="C19547" t="s">
        <v>3</v>
      </c>
      <c r="D19547" t="s">
        <v>543</v>
      </c>
      <c r="E19547" t="s">
        <v>9</v>
      </c>
      <c r="F19547" t="s">
        <v>45</v>
      </c>
      <c r="G19547" t="s">
        <v>377</v>
      </c>
      <c r="H19547" s="9" t="s">
        <v>2460</v>
      </c>
      <c r="I19547" t="s">
        <v>1454</v>
      </c>
      <c r="J19547" s="20">
        <v>70</v>
      </c>
      <c r="K19547" s="20" t="s">
        <v>3</v>
      </c>
      <c r="L19547" t="s">
        <v>1463</v>
      </c>
      <c r="M19547" s="20">
        <v>19.2</v>
      </c>
      <c r="N19547" s="20">
        <v>16.8</v>
      </c>
      <c r="AE19547">
        <f t="shared" si="305"/>
        <v>2018</v>
      </c>
    </row>
    <row r="19548" spans="1:31" x14ac:dyDescent="0.25">
      <c r="A19548" s="7">
        <v>19545</v>
      </c>
      <c r="B19548" s="8">
        <v>43168</v>
      </c>
      <c r="C19548" t="s">
        <v>3</v>
      </c>
      <c r="D19548" t="s">
        <v>543</v>
      </c>
      <c r="E19548" t="s">
        <v>9</v>
      </c>
      <c r="F19548" t="s">
        <v>427</v>
      </c>
      <c r="G19548" t="s">
        <v>929</v>
      </c>
      <c r="H19548" s="135" t="s">
        <v>2743</v>
      </c>
      <c r="I19548" t="s">
        <v>1454</v>
      </c>
      <c r="J19548" s="20">
        <v>32</v>
      </c>
      <c r="K19548" s="20" t="s">
        <v>9</v>
      </c>
      <c r="L19548" t="s">
        <v>1464</v>
      </c>
      <c r="M19548" s="20">
        <v>7.04</v>
      </c>
      <c r="N19548" s="20">
        <v>9.9600000000000009</v>
      </c>
      <c r="AE19548">
        <f t="shared" si="305"/>
        <v>2018</v>
      </c>
    </row>
    <row r="19549" spans="1:31" x14ac:dyDescent="0.25">
      <c r="A19549" s="7">
        <v>19546</v>
      </c>
      <c r="B19549" s="8">
        <v>43170</v>
      </c>
      <c r="C19549" t="s">
        <v>3</v>
      </c>
      <c r="D19549" t="s">
        <v>331</v>
      </c>
      <c r="E19549" t="s">
        <v>9</v>
      </c>
      <c r="F19549" t="s">
        <v>787</v>
      </c>
      <c r="G19549" t="s">
        <v>648</v>
      </c>
      <c r="H19549" s="135" t="s">
        <v>2399</v>
      </c>
      <c r="I19549" t="s">
        <v>1454</v>
      </c>
      <c r="J19549" s="20">
        <v>31</v>
      </c>
      <c r="K19549" s="20" t="s">
        <v>3</v>
      </c>
      <c r="L19549" t="s">
        <v>1463</v>
      </c>
      <c r="M19549" s="20">
        <v>9.06</v>
      </c>
      <c r="N19549" s="20">
        <v>7.44</v>
      </c>
      <c r="AE19549">
        <f t="shared" si="305"/>
        <v>2018</v>
      </c>
    </row>
    <row r="19550" spans="1:31" x14ac:dyDescent="0.25">
      <c r="A19550" s="7">
        <v>19547</v>
      </c>
      <c r="B19550" s="8">
        <v>43170</v>
      </c>
      <c r="C19550" t="s">
        <v>3</v>
      </c>
      <c r="D19550" t="s">
        <v>787</v>
      </c>
      <c r="E19550" t="s">
        <v>9</v>
      </c>
      <c r="F19550" t="s">
        <v>331</v>
      </c>
      <c r="G19550" t="s">
        <v>648</v>
      </c>
      <c r="H19550" s="135" t="s">
        <v>2399</v>
      </c>
      <c r="I19550" t="s">
        <v>1454</v>
      </c>
      <c r="J19550" s="20">
        <v>25</v>
      </c>
      <c r="K19550" s="20" t="s">
        <v>1465</v>
      </c>
      <c r="L19550" t="s">
        <v>1466</v>
      </c>
      <c r="M19550" s="20">
        <v>6.25</v>
      </c>
      <c r="N19550" s="20">
        <v>6.25</v>
      </c>
      <c r="AE19550">
        <f t="shared" si="305"/>
        <v>2018</v>
      </c>
    </row>
    <row r="19551" spans="1:31" x14ac:dyDescent="0.25">
      <c r="A19551" s="7">
        <v>19548</v>
      </c>
      <c r="B19551" s="8">
        <v>43170</v>
      </c>
      <c r="C19551" t="s">
        <v>3</v>
      </c>
      <c r="D19551" t="s">
        <v>787</v>
      </c>
      <c r="E19551" t="s">
        <v>9</v>
      </c>
      <c r="F19551" t="s">
        <v>285</v>
      </c>
      <c r="G19551" t="s">
        <v>929</v>
      </c>
      <c r="H19551" s="135" t="s">
        <v>2748</v>
      </c>
      <c r="I19551" t="s">
        <v>1454</v>
      </c>
      <c r="J19551" s="20">
        <v>32</v>
      </c>
      <c r="K19551" s="20" t="s">
        <v>3</v>
      </c>
      <c r="L19551" t="s">
        <v>1464</v>
      </c>
      <c r="M19551" s="20">
        <v>9.9600000000000009</v>
      </c>
      <c r="N19551" s="20">
        <v>7.04</v>
      </c>
      <c r="AE19551">
        <f t="shared" si="305"/>
        <v>2018</v>
      </c>
    </row>
    <row r="19552" spans="1:31" x14ac:dyDescent="0.25">
      <c r="A19552" s="7">
        <v>19549</v>
      </c>
      <c r="B19552" s="8">
        <v>43173</v>
      </c>
      <c r="C19552" t="s">
        <v>3</v>
      </c>
      <c r="D19552" t="s">
        <v>1032</v>
      </c>
      <c r="E19552" t="s">
        <v>9</v>
      </c>
      <c r="F19552" t="s">
        <v>868</v>
      </c>
      <c r="G19552" t="s">
        <v>1170</v>
      </c>
      <c r="H19552" s="135" t="s">
        <v>3199</v>
      </c>
      <c r="I19552" t="s">
        <v>1454</v>
      </c>
      <c r="J19552" s="20">
        <v>55</v>
      </c>
      <c r="K19552" s="20" t="s">
        <v>3</v>
      </c>
      <c r="L19552" t="s">
        <v>1464</v>
      </c>
      <c r="M19552" s="20">
        <v>16.399999999999999</v>
      </c>
      <c r="N19552" s="20">
        <v>12.1</v>
      </c>
      <c r="AE19552">
        <f t="shared" si="305"/>
        <v>2018</v>
      </c>
    </row>
    <row r="19553" spans="1:31" x14ac:dyDescent="0.25">
      <c r="A19553" s="7">
        <v>19550</v>
      </c>
      <c r="B19553" s="8">
        <v>43174</v>
      </c>
      <c r="C19553" t="s">
        <v>3</v>
      </c>
      <c r="D19553" t="s">
        <v>908</v>
      </c>
      <c r="E19553" t="s">
        <v>9</v>
      </c>
      <c r="F19553" t="s">
        <v>761</v>
      </c>
      <c r="G19553" t="s">
        <v>1277</v>
      </c>
      <c r="H19553" s="9" t="s">
        <v>3348</v>
      </c>
      <c r="I19553" t="s">
        <v>1454</v>
      </c>
      <c r="J19553" s="20">
        <v>18</v>
      </c>
      <c r="K19553" s="20" t="s">
        <v>9</v>
      </c>
      <c r="L19553" t="s">
        <v>1464</v>
      </c>
      <c r="M19553" s="20">
        <v>3.96</v>
      </c>
      <c r="N19553" s="20">
        <v>6.04</v>
      </c>
      <c r="AE19553">
        <f t="shared" si="305"/>
        <v>2018</v>
      </c>
    </row>
    <row r="19554" spans="1:31" x14ac:dyDescent="0.25">
      <c r="A19554" s="7">
        <v>19551</v>
      </c>
      <c r="B19554" s="8">
        <v>43174</v>
      </c>
      <c r="C19554" t="s">
        <v>3</v>
      </c>
      <c r="D19554" t="s">
        <v>761</v>
      </c>
      <c r="E19554" t="s">
        <v>9</v>
      </c>
      <c r="F19554" t="s">
        <v>908</v>
      </c>
      <c r="G19554" t="s">
        <v>1277</v>
      </c>
      <c r="H19554" s="9" t="s">
        <v>3348</v>
      </c>
      <c r="I19554" t="s">
        <v>1454</v>
      </c>
      <c r="J19554" s="20">
        <v>18</v>
      </c>
      <c r="K19554" s="20" t="s">
        <v>3</v>
      </c>
      <c r="L19554" t="s">
        <v>1464</v>
      </c>
      <c r="M19554" s="20">
        <v>6.04</v>
      </c>
      <c r="N19554" s="20">
        <v>3.96</v>
      </c>
      <c r="AE19554">
        <f t="shared" si="305"/>
        <v>2018</v>
      </c>
    </row>
    <row r="19555" spans="1:31" x14ac:dyDescent="0.25">
      <c r="A19555" s="7">
        <v>19552</v>
      </c>
      <c r="B19555" s="8">
        <v>43175</v>
      </c>
      <c r="C19555" t="s">
        <v>3</v>
      </c>
      <c r="D19555" t="s">
        <v>1275</v>
      </c>
      <c r="E19555" t="s">
        <v>9</v>
      </c>
      <c r="F19555" t="s">
        <v>1272</v>
      </c>
      <c r="G19555" t="s">
        <v>648</v>
      </c>
      <c r="H19555" s="135" t="s">
        <v>2062</v>
      </c>
      <c r="I19555" t="s">
        <v>1455</v>
      </c>
      <c r="J19555" s="20">
        <v>12</v>
      </c>
      <c r="K19555" s="20" t="s">
        <v>1465</v>
      </c>
      <c r="L19555" t="s">
        <v>1466</v>
      </c>
      <c r="M19555" s="20">
        <v>1.5</v>
      </c>
      <c r="N19555" s="20">
        <v>1.5</v>
      </c>
      <c r="AE19555">
        <f t="shared" si="305"/>
        <v>2018</v>
      </c>
    </row>
    <row r="19556" spans="1:31" x14ac:dyDescent="0.25">
      <c r="A19556" s="7">
        <v>19553</v>
      </c>
      <c r="B19556" s="8">
        <v>43175</v>
      </c>
      <c r="C19556" t="s">
        <v>3</v>
      </c>
      <c r="D19556" t="s">
        <v>43</v>
      </c>
      <c r="E19556" t="s">
        <v>9</v>
      </c>
      <c r="F19556" t="s">
        <v>1278</v>
      </c>
      <c r="G19556" t="s">
        <v>14</v>
      </c>
      <c r="H19556" s="135" t="s">
        <v>1567</v>
      </c>
      <c r="I19556" t="s">
        <v>1454</v>
      </c>
      <c r="J19556" s="20">
        <v>16</v>
      </c>
      <c r="K19556" s="20" t="s">
        <v>3</v>
      </c>
      <c r="L19556" t="s">
        <v>1464</v>
      </c>
      <c r="M19556" s="20">
        <v>5.48</v>
      </c>
      <c r="N19556" s="20">
        <v>3.52</v>
      </c>
      <c r="AE19556">
        <f t="shared" si="305"/>
        <v>2018</v>
      </c>
    </row>
    <row r="19557" spans="1:31" x14ac:dyDescent="0.25">
      <c r="A19557" s="7">
        <v>19554</v>
      </c>
      <c r="B19557" s="8">
        <v>43177</v>
      </c>
      <c r="C19557" t="s">
        <v>3</v>
      </c>
      <c r="D19557" t="s">
        <v>186</v>
      </c>
      <c r="E19557" t="s">
        <v>9</v>
      </c>
      <c r="F19557" t="s">
        <v>237</v>
      </c>
      <c r="G19557" t="s">
        <v>1277</v>
      </c>
      <c r="H19557" s="9" t="s">
        <v>3349</v>
      </c>
      <c r="I19557" t="s">
        <v>1454</v>
      </c>
      <c r="J19557" s="20">
        <v>13</v>
      </c>
      <c r="K19557" s="20" t="s">
        <v>9</v>
      </c>
      <c r="L19557" t="s">
        <v>1464</v>
      </c>
      <c r="M19557" s="20">
        <v>2.86</v>
      </c>
      <c r="N19557" s="20">
        <v>4.6400000000000006</v>
      </c>
      <c r="AE19557">
        <f t="shared" si="305"/>
        <v>2018</v>
      </c>
    </row>
    <row r="19558" spans="1:31" x14ac:dyDescent="0.25">
      <c r="A19558" s="7">
        <v>19555</v>
      </c>
      <c r="B19558" s="8">
        <v>43179</v>
      </c>
      <c r="C19558" t="s">
        <v>3</v>
      </c>
      <c r="D19558" t="s">
        <v>877</v>
      </c>
      <c r="E19558" t="s">
        <v>9</v>
      </c>
      <c r="F19558" t="s">
        <v>1166</v>
      </c>
      <c r="G19558" t="s">
        <v>65</v>
      </c>
      <c r="H19558" s="135" t="s">
        <v>1511</v>
      </c>
      <c r="I19558" t="s">
        <v>1454</v>
      </c>
      <c r="J19558" s="20">
        <v>7</v>
      </c>
      <c r="K19558" s="20" t="s">
        <v>1465</v>
      </c>
      <c r="L19558" t="s">
        <v>1466</v>
      </c>
      <c r="M19558" s="20">
        <v>1.75</v>
      </c>
      <c r="N19558" s="20">
        <v>1.75</v>
      </c>
      <c r="AE19558">
        <f t="shared" si="305"/>
        <v>2018</v>
      </c>
    </row>
    <row r="19559" spans="1:31" x14ac:dyDescent="0.25">
      <c r="A19559" s="7">
        <v>19556</v>
      </c>
      <c r="B19559" s="8">
        <v>43181</v>
      </c>
      <c r="C19559" t="s">
        <v>3</v>
      </c>
      <c r="D19559" t="s">
        <v>632</v>
      </c>
      <c r="E19559" t="s">
        <v>9</v>
      </c>
      <c r="F19559" t="s">
        <v>1210</v>
      </c>
      <c r="G19559" t="s">
        <v>569</v>
      </c>
      <c r="H19559" s="135" t="s">
        <v>1669</v>
      </c>
      <c r="I19559" t="s">
        <v>1454</v>
      </c>
      <c r="J19559" s="20">
        <v>23</v>
      </c>
      <c r="K19559" s="20" t="s">
        <v>3</v>
      </c>
      <c r="L19559" t="s">
        <v>1464</v>
      </c>
      <c r="M19559" s="20">
        <v>7.4399999999999995</v>
      </c>
      <c r="N19559" s="20">
        <v>5.0600000000000005</v>
      </c>
      <c r="AE19559">
        <f t="shared" si="305"/>
        <v>2018</v>
      </c>
    </row>
    <row r="19560" spans="1:31" x14ac:dyDescent="0.25">
      <c r="A19560" s="7">
        <v>19557</v>
      </c>
      <c r="B19560" s="8">
        <v>43185</v>
      </c>
      <c r="C19560" t="s">
        <v>3</v>
      </c>
      <c r="D19560" t="s">
        <v>877</v>
      </c>
      <c r="E19560" t="s">
        <v>9</v>
      </c>
      <c r="F19560" t="s">
        <v>1166</v>
      </c>
      <c r="G19560" t="s">
        <v>65</v>
      </c>
      <c r="H19560" s="135" t="s">
        <v>1511</v>
      </c>
      <c r="I19560" t="s">
        <v>1454</v>
      </c>
      <c r="J19560" s="20">
        <v>6</v>
      </c>
      <c r="K19560" s="20" t="s">
        <v>3</v>
      </c>
      <c r="L19560" t="s">
        <v>1464</v>
      </c>
      <c r="M19560" s="20">
        <v>2.6799999999999997</v>
      </c>
      <c r="N19560" s="20">
        <v>1.32</v>
      </c>
      <c r="AE19560">
        <f t="shared" si="305"/>
        <v>2018</v>
      </c>
    </row>
    <row r="19561" spans="1:31" x14ac:dyDescent="0.25">
      <c r="A19561" s="7">
        <v>19558</v>
      </c>
      <c r="B19561" s="8">
        <v>43185</v>
      </c>
      <c r="C19561" t="s">
        <v>3</v>
      </c>
      <c r="D19561" t="s">
        <v>521</v>
      </c>
      <c r="E19561" t="s">
        <v>9</v>
      </c>
      <c r="F19561" t="s">
        <v>1279</v>
      </c>
      <c r="G19561" t="s">
        <v>1277</v>
      </c>
      <c r="H19561" s="9" t="s">
        <v>3350</v>
      </c>
      <c r="I19561" t="s">
        <v>1458</v>
      </c>
      <c r="J19561" s="20">
        <v>9</v>
      </c>
      <c r="K19561" s="20" t="s">
        <v>9</v>
      </c>
      <c r="L19561" t="s">
        <v>1464</v>
      </c>
      <c r="M19561" s="20">
        <v>10</v>
      </c>
      <c r="N19561" s="20">
        <v>30</v>
      </c>
      <c r="AE19561">
        <f t="shared" si="305"/>
        <v>2018</v>
      </c>
    </row>
    <row r="19562" spans="1:31" x14ac:dyDescent="0.25">
      <c r="A19562" s="7">
        <v>19559</v>
      </c>
      <c r="B19562" s="8">
        <v>43185</v>
      </c>
      <c r="C19562" t="s">
        <v>3</v>
      </c>
      <c r="D19562" t="s">
        <v>761</v>
      </c>
      <c r="E19562" t="s">
        <v>9</v>
      </c>
      <c r="F19562" t="s">
        <v>902</v>
      </c>
      <c r="G19562" t="s">
        <v>1277</v>
      </c>
      <c r="H19562" s="9" t="s">
        <v>3338</v>
      </c>
      <c r="I19562" t="s">
        <v>1454</v>
      </c>
      <c r="J19562" s="20">
        <v>25</v>
      </c>
      <c r="K19562" s="20" t="s">
        <v>3</v>
      </c>
      <c r="L19562" t="s">
        <v>1464</v>
      </c>
      <c r="M19562" s="20">
        <v>8</v>
      </c>
      <c r="N19562" s="20">
        <v>5.5</v>
      </c>
      <c r="AE19562">
        <f t="shared" si="305"/>
        <v>2018</v>
      </c>
    </row>
    <row r="19563" spans="1:31" x14ac:dyDescent="0.25">
      <c r="A19563" s="7">
        <v>19560</v>
      </c>
      <c r="B19563" s="8">
        <v>43185</v>
      </c>
      <c r="C19563" t="s">
        <v>3</v>
      </c>
      <c r="D19563" t="s">
        <v>761</v>
      </c>
      <c r="E19563" t="s">
        <v>9</v>
      </c>
      <c r="F19563" t="s">
        <v>902</v>
      </c>
      <c r="G19563" t="s">
        <v>1277</v>
      </c>
      <c r="H19563" s="9" t="s">
        <v>3351</v>
      </c>
      <c r="I19563" t="s">
        <v>1454</v>
      </c>
      <c r="J19563" s="20">
        <v>12</v>
      </c>
      <c r="K19563" s="20" t="s">
        <v>9</v>
      </c>
      <c r="L19563" t="s">
        <v>1463</v>
      </c>
      <c r="M19563" s="20">
        <v>2.88</v>
      </c>
      <c r="N19563" s="20">
        <v>4.12</v>
      </c>
      <c r="AE19563">
        <f t="shared" si="305"/>
        <v>2018</v>
      </c>
    </row>
    <row r="19564" spans="1:31" x14ac:dyDescent="0.25">
      <c r="A19564" s="7">
        <v>19561</v>
      </c>
      <c r="B19564" s="8">
        <v>43187</v>
      </c>
      <c r="C19564" t="s">
        <v>3</v>
      </c>
      <c r="D19564" t="s">
        <v>43</v>
      </c>
      <c r="E19564" t="s">
        <v>9</v>
      </c>
      <c r="F19564" t="s">
        <v>1252</v>
      </c>
      <c r="G19564" t="s">
        <v>65</v>
      </c>
      <c r="H19564" s="135" t="s">
        <v>1540</v>
      </c>
      <c r="I19564" t="s">
        <v>1454</v>
      </c>
      <c r="J19564" s="20">
        <v>12</v>
      </c>
      <c r="K19564" s="20" t="s">
        <v>3</v>
      </c>
      <c r="L19564" t="s">
        <v>1464</v>
      </c>
      <c r="M19564" s="20">
        <v>4.3599999999999994</v>
      </c>
      <c r="N19564" s="20">
        <v>2.64</v>
      </c>
      <c r="AE19564">
        <f t="shared" si="305"/>
        <v>2018</v>
      </c>
    </row>
    <row r="19565" spans="1:31" x14ac:dyDescent="0.25">
      <c r="A19565" s="7">
        <v>19562</v>
      </c>
      <c r="B19565" s="8">
        <v>43187</v>
      </c>
      <c r="C19565" t="s">
        <v>3</v>
      </c>
      <c r="D19565" t="s">
        <v>1119</v>
      </c>
      <c r="E19565" t="s">
        <v>9</v>
      </c>
      <c r="F19565" t="s">
        <v>734</v>
      </c>
      <c r="G19565" t="s">
        <v>895</v>
      </c>
      <c r="H19565" s="135" t="s">
        <v>2531</v>
      </c>
      <c r="I19565" t="s">
        <v>1454</v>
      </c>
      <c r="J19565" s="20">
        <v>15</v>
      </c>
      <c r="K19565" s="20" t="s">
        <v>9</v>
      </c>
      <c r="L19565" t="s">
        <v>1463</v>
      </c>
      <c r="M19565" s="20">
        <v>3.6</v>
      </c>
      <c r="N19565" s="20">
        <v>4.9000000000000004</v>
      </c>
      <c r="AE19565">
        <f t="shared" si="305"/>
        <v>2018</v>
      </c>
    </row>
    <row r="19566" spans="1:31" x14ac:dyDescent="0.25">
      <c r="A19566" s="7">
        <v>19563</v>
      </c>
      <c r="B19566" s="8">
        <v>43188</v>
      </c>
      <c r="C19566" t="s">
        <v>3</v>
      </c>
      <c r="D19566" t="s">
        <v>543</v>
      </c>
      <c r="E19566" t="s">
        <v>9</v>
      </c>
      <c r="F19566" t="s">
        <v>521</v>
      </c>
      <c r="G19566" t="s">
        <v>1277</v>
      </c>
      <c r="H19566" s="9" t="s">
        <v>3352</v>
      </c>
      <c r="I19566" t="s">
        <v>1454</v>
      </c>
      <c r="J19566" s="20">
        <v>21</v>
      </c>
      <c r="K19566" s="20" t="s">
        <v>3</v>
      </c>
      <c r="L19566" t="s">
        <v>1464</v>
      </c>
      <c r="M19566" s="20">
        <v>6.88</v>
      </c>
      <c r="N19566" s="20">
        <v>4.62</v>
      </c>
      <c r="AE19566">
        <f t="shared" si="305"/>
        <v>2018</v>
      </c>
    </row>
    <row r="19567" spans="1:31" x14ac:dyDescent="0.25">
      <c r="A19567" s="7">
        <v>19564</v>
      </c>
      <c r="B19567" s="8">
        <v>43188</v>
      </c>
      <c r="C19567" t="s">
        <v>3</v>
      </c>
      <c r="D19567" t="s">
        <v>543</v>
      </c>
      <c r="E19567" t="s">
        <v>9</v>
      </c>
      <c r="F19567" t="s">
        <v>521</v>
      </c>
      <c r="G19567" t="s">
        <v>1277</v>
      </c>
      <c r="H19567" s="9" t="s">
        <v>3353</v>
      </c>
      <c r="I19567" t="s">
        <v>1454</v>
      </c>
      <c r="J19567" s="20">
        <v>12</v>
      </c>
      <c r="K19567" s="20" t="s">
        <v>3</v>
      </c>
      <c r="L19567" t="s">
        <v>1464</v>
      </c>
      <c r="M19567" s="20">
        <v>4.3599999999999994</v>
      </c>
      <c r="N19567" s="20">
        <v>2.64</v>
      </c>
      <c r="AE19567">
        <f t="shared" si="305"/>
        <v>2018</v>
      </c>
    </row>
    <row r="19568" spans="1:31" x14ac:dyDescent="0.25">
      <c r="A19568" s="7">
        <v>19565</v>
      </c>
      <c r="B19568" s="8">
        <v>43188</v>
      </c>
      <c r="C19568" t="s">
        <v>3</v>
      </c>
      <c r="D19568" t="s">
        <v>543</v>
      </c>
      <c r="E19568" t="s">
        <v>9</v>
      </c>
      <c r="F19568" t="s">
        <v>521</v>
      </c>
      <c r="G19568" t="s">
        <v>1277</v>
      </c>
      <c r="H19568" s="9" t="s">
        <v>3354</v>
      </c>
      <c r="I19568" t="s">
        <v>1454</v>
      </c>
      <c r="J19568" s="20">
        <v>17</v>
      </c>
      <c r="K19568" s="20" t="s">
        <v>3</v>
      </c>
      <c r="L19568" t="s">
        <v>1464</v>
      </c>
      <c r="M19568" s="20">
        <v>5.76</v>
      </c>
      <c r="N19568" s="20">
        <v>3.74</v>
      </c>
      <c r="AE19568">
        <f t="shared" si="305"/>
        <v>2018</v>
      </c>
    </row>
    <row r="19569" spans="1:31" x14ac:dyDescent="0.25">
      <c r="A19569" s="7">
        <v>19566</v>
      </c>
      <c r="B19569" s="8">
        <v>43190</v>
      </c>
      <c r="C19569" t="s">
        <v>3</v>
      </c>
      <c r="D19569" t="s">
        <v>877</v>
      </c>
      <c r="E19569" t="s">
        <v>9</v>
      </c>
      <c r="F19569" t="s">
        <v>1210</v>
      </c>
      <c r="G19569" t="s">
        <v>569</v>
      </c>
      <c r="H19569" s="135" t="s">
        <v>2129</v>
      </c>
      <c r="I19569" t="s">
        <v>1454</v>
      </c>
      <c r="J19569" s="20">
        <v>11</v>
      </c>
      <c r="K19569" s="20" t="s">
        <v>1465</v>
      </c>
      <c r="L19569" t="s">
        <v>1466</v>
      </c>
      <c r="M19569" s="20">
        <v>2.75</v>
      </c>
      <c r="N19569" s="20">
        <v>2.75</v>
      </c>
      <c r="AE19569">
        <f t="shared" si="305"/>
        <v>2018</v>
      </c>
    </row>
    <row r="19570" spans="1:31" x14ac:dyDescent="0.25">
      <c r="A19570" s="7">
        <v>19567</v>
      </c>
      <c r="B19570" s="8">
        <v>43190</v>
      </c>
      <c r="C19570" t="s">
        <v>3</v>
      </c>
      <c r="D19570" t="s">
        <v>202</v>
      </c>
      <c r="E19570" t="s">
        <v>9</v>
      </c>
      <c r="F19570" t="s">
        <v>712</v>
      </c>
      <c r="G19570" t="s">
        <v>870</v>
      </c>
      <c r="H19570" s="136" t="s">
        <v>2519</v>
      </c>
      <c r="I19570" t="s">
        <v>1455</v>
      </c>
      <c r="J19570" s="20">
        <v>16</v>
      </c>
      <c r="K19570" s="20" t="s">
        <v>9</v>
      </c>
      <c r="L19570" t="s">
        <v>1464</v>
      </c>
      <c r="M19570" s="20">
        <v>1.76</v>
      </c>
      <c r="N19570" s="20">
        <v>2.74</v>
      </c>
      <c r="AE19570">
        <f t="shared" si="305"/>
        <v>2018</v>
      </c>
    </row>
    <row r="19571" spans="1:31" x14ac:dyDescent="0.25">
      <c r="A19571" s="7">
        <v>19568</v>
      </c>
      <c r="B19571" s="8">
        <v>43192</v>
      </c>
      <c r="C19571" t="s">
        <v>3</v>
      </c>
      <c r="D19571" t="s">
        <v>943</v>
      </c>
      <c r="E19571" t="s">
        <v>9</v>
      </c>
      <c r="F19571" t="s">
        <v>1021</v>
      </c>
      <c r="G19571" t="s">
        <v>929</v>
      </c>
      <c r="H19571" s="135" t="s">
        <v>2747</v>
      </c>
      <c r="I19571" t="s">
        <v>1454</v>
      </c>
      <c r="J19571" s="20">
        <v>21</v>
      </c>
      <c r="K19571" s="20" t="s">
        <v>1465</v>
      </c>
      <c r="L19571" t="s">
        <v>1466</v>
      </c>
      <c r="M19571" s="20">
        <v>5.25</v>
      </c>
      <c r="N19571" s="20">
        <v>5.25</v>
      </c>
      <c r="AE19571">
        <f t="shared" si="305"/>
        <v>2018</v>
      </c>
    </row>
    <row r="19572" spans="1:31" x14ac:dyDescent="0.25">
      <c r="A19572" s="7">
        <v>19569</v>
      </c>
      <c r="B19572" s="8">
        <v>43192</v>
      </c>
      <c r="C19572" t="s">
        <v>3</v>
      </c>
      <c r="D19572" t="s">
        <v>980</v>
      </c>
      <c r="E19572" t="s">
        <v>9</v>
      </c>
      <c r="F19572" t="s">
        <v>1274</v>
      </c>
      <c r="G19572" t="s">
        <v>929</v>
      </c>
      <c r="H19572" s="135" t="s">
        <v>2650</v>
      </c>
      <c r="I19572" t="s">
        <v>1454</v>
      </c>
      <c r="J19572" s="20">
        <v>21</v>
      </c>
      <c r="K19572" s="20" t="s">
        <v>1465</v>
      </c>
      <c r="L19572" t="s">
        <v>1466</v>
      </c>
      <c r="M19572" s="20">
        <v>5.25</v>
      </c>
      <c r="N19572" s="20">
        <v>5.25</v>
      </c>
      <c r="AE19572">
        <f t="shared" si="305"/>
        <v>2018</v>
      </c>
    </row>
    <row r="19573" spans="1:31" x14ac:dyDescent="0.25">
      <c r="A19573" s="7">
        <v>19570</v>
      </c>
      <c r="B19573" s="8">
        <v>43192</v>
      </c>
      <c r="C19573" t="s">
        <v>3</v>
      </c>
      <c r="D19573" t="s">
        <v>237</v>
      </c>
      <c r="E19573" t="s">
        <v>9</v>
      </c>
      <c r="F19573" t="s">
        <v>186</v>
      </c>
      <c r="G19573" t="s">
        <v>1277</v>
      </c>
      <c r="H19573" s="9" t="s">
        <v>3355</v>
      </c>
      <c r="I19573" t="s">
        <v>1454</v>
      </c>
      <c r="J19573" s="20">
        <v>20</v>
      </c>
      <c r="K19573" s="20" t="s">
        <v>3</v>
      </c>
      <c r="L19573" t="s">
        <v>1464</v>
      </c>
      <c r="M19573" s="20">
        <v>6.6</v>
      </c>
      <c r="N19573" s="20">
        <v>4.4000000000000004</v>
      </c>
      <c r="AE19573">
        <f t="shared" si="305"/>
        <v>2018</v>
      </c>
    </row>
    <row r="19574" spans="1:31" x14ac:dyDescent="0.25">
      <c r="A19574" s="7">
        <v>19571</v>
      </c>
      <c r="B19574" s="8">
        <v>43197</v>
      </c>
      <c r="C19574" t="s">
        <v>3</v>
      </c>
      <c r="D19574" t="s">
        <v>1113</v>
      </c>
      <c r="E19574" t="s">
        <v>9</v>
      </c>
      <c r="F19574" t="s">
        <v>761</v>
      </c>
      <c r="G19574" t="s">
        <v>1277</v>
      </c>
      <c r="H19574" s="9" t="s">
        <v>3347</v>
      </c>
      <c r="I19574" t="s">
        <v>1454</v>
      </c>
      <c r="J19574" s="20">
        <v>32</v>
      </c>
      <c r="K19574" s="20" t="s">
        <v>9</v>
      </c>
      <c r="L19574" t="s">
        <v>1464</v>
      </c>
      <c r="M19574" s="20">
        <v>7.04</v>
      </c>
      <c r="N19574" s="20">
        <v>9.9600000000000009</v>
      </c>
      <c r="AE19574">
        <f t="shared" si="305"/>
        <v>2018</v>
      </c>
    </row>
    <row r="19575" spans="1:31" x14ac:dyDescent="0.25">
      <c r="A19575" s="7">
        <v>19572</v>
      </c>
      <c r="B19575" s="8">
        <v>43197</v>
      </c>
      <c r="C19575" t="s">
        <v>3</v>
      </c>
      <c r="D19575" t="s">
        <v>761</v>
      </c>
      <c r="E19575" t="s">
        <v>9</v>
      </c>
      <c r="F19575" t="s">
        <v>1113</v>
      </c>
      <c r="G19575" t="s">
        <v>1277</v>
      </c>
      <c r="H19575" s="9" t="s">
        <v>3347</v>
      </c>
      <c r="I19575" t="s">
        <v>1454</v>
      </c>
      <c r="J19575" s="20">
        <v>15</v>
      </c>
      <c r="K19575" s="20" t="s">
        <v>1465</v>
      </c>
      <c r="L19575" t="s">
        <v>1466</v>
      </c>
      <c r="M19575" s="20">
        <v>3.75</v>
      </c>
      <c r="N19575" s="20">
        <v>3.75</v>
      </c>
      <c r="AE19575">
        <f t="shared" si="305"/>
        <v>2018</v>
      </c>
    </row>
    <row r="19576" spans="1:31" x14ac:dyDescent="0.25">
      <c r="A19576" s="7">
        <v>19573</v>
      </c>
      <c r="B19576" s="8">
        <v>43197</v>
      </c>
      <c r="C19576" t="s">
        <v>3</v>
      </c>
      <c r="D19576" t="s">
        <v>761</v>
      </c>
      <c r="E19576" t="s">
        <v>9</v>
      </c>
      <c r="F19576" t="s">
        <v>1113</v>
      </c>
      <c r="G19576" t="s">
        <v>1277</v>
      </c>
      <c r="H19576" s="9" t="s">
        <v>3347</v>
      </c>
      <c r="I19576" t="s">
        <v>1454</v>
      </c>
      <c r="J19576" s="20">
        <v>25</v>
      </c>
      <c r="K19576" s="20" t="s">
        <v>3</v>
      </c>
      <c r="L19576" t="s">
        <v>1464</v>
      </c>
      <c r="M19576" s="20">
        <v>8</v>
      </c>
      <c r="N19576" s="20">
        <v>5.5</v>
      </c>
      <c r="AE19576">
        <f t="shared" si="305"/>
        <v>2018</v>
      </c>
    </row>
    <row r="19577" spans="1:31" x14ac:dyDescent="0.25">
      <c r="A19577" s="7">
        <v>19574</v>
      </c>
      <c r="B19577" s="8">
        <v>43197</v>
      </c>
      <c r="C19577" t="s">
        <v>3</v>
      </c>
      <c r="D19577" t="s">
        <v>787</v>
      </c>
      <c r="E19577" t="s">
        <v>9</v>
      </c>
      <c r="F19577" t="s">
        <v>908</v>
      </c>
      <c r="G19577" t="s">
        <v>1277</v>
      </c>
      <c r="H19577" s="9" t="s">
        <v>3356</v>
      </c>
      <c r="I19577" t="s">
        <v>1454</v>
      </c>
      <c r="J19577" s="20">
        <v>15</v>
      </c>
      <c r="K19577" s="20" t="s">
        <v>9</v>
      </c>
      <c r="L19577" t="s">
        <v>1463</v>
      </c>
      <c r="M19577" s="20">
        <v>3.6</v>
      </c>
      <c r="N19577" s="20">
        <v>4.9000000000000004</v>
      </c>
      <c r="AE19577">
        <f t="shared" si="305"/>
        <v>2018</v>
      </c>
    </row>
    <row r="19578" spans="1:31" x14ac:dyDescent="0.25">
      <c r="A19578" s="7">
        <v>19575</v>
      </c>
      <c r="B19578" s="8">
        <v>43198</v>
      </c>
      <c r="C19578" t="s">
        <v>3</v>
      </c>
      <c r="D19578" t="s">
        <v>761</v>
      </c>
      <c r="E19578" t="s">
        <v>9</v>
      </c>
      <c r="F19578" t="s">
        <v>1113</v>
      </c>
      <c r="G19578" t="s">
        <v>1277</v>
      </c>
      <c r="H19578" s="9" t="s">
        <v>3357</v>
      </c>
      <c r="I19578" t="s">
        <v>1454</v>
      </c>
      <c r="J19578" s="20">
        <v>20</v>
      </c>
      <c r="K19578" s="20" t="s">
        <v>1465</v>
      </c>
      <c r="L19578" t="s">
        <v>1466</v>
      </c>
      <c r="M19578" s="20">
        <v>5</v>
      </c>
      <c r="N19578" s="20">
        <v>5</v>
      </c>
      <c r="AE19578">
        <f t="shared" si="305"/>
        <v>2018</v>
      </c>
    </row>
    <row r="19579" spans="1:31" x14ac:dyDescent="0.25">
      <c r="A19579" s="7">
        <v>19576</v>
      </c>
      <c r="B19579" s="8">
        <v>43198</v>
      </c>
      <c r="C19579" t="s">
        <v>3</v>
      </c>
      <c r="D19579" t="s">
        <v>427</v>
      </c>
      <c r="E19579" t="s">
        <v>9</v>
      </c>
      <c r="F19579" t="s">
        <v>777</v>
      </c>
      <c r="G19579" t="s">
        <v>648</v>
      </c>
      <c r="H19579" s="135" t="s">
        <v>3358</v>
      </c>
      <c r="I19579" t="s">
        <v>1458</v>
      </c>
      <c r="J19579" s="20">
        <v>10</v>
      </c>
      <c r="K19579" s="20" t="s">
        <v>1465</v>
      </c>
      <c r="L19579" t="s">
        <v>1466</v>
      </c>
      <c r="M19579" s="20">
        <v>10</v>
      </c>
      <c r="N19579" s="20">
        <v>30</v>
      </c>
      <c r="AE19579">
        <f t="shared" si="305"/>
        <v>2018</v>
      </c>
    </row>
    <row r="19580" spans="1:31" x14ac:dyDescent="0.25">
      <c r="A19580" s="7">
        <v>19577</v>
      </c>
      <c r="B19580" s="8">
        <v>43199</v>
      </c>
      <c r="C19580" t="s">
        <v>3</v>
      </c>
      <c r="D19580" t="s">
        <v>678</v>
      </c>
      <c r="E19580" t="s">
        <v>9</v>
      </c>
      <c r="F19580" t="s">
        <v>1272</v>
      </c>
      <c r="G19580" t="s">
        <v>929</v>
      </c>
      <c r="H19580" s="135" t="s">
        <v>2678</v>
      </c>
      <c r="I19580" t="s">
        <v>1454</v>
      </c>
      <c r="J19580" s="20">
        <v>19</v>
      </c>
      <c r="K19580" s="20" t="s">
        <v>9</v>
      </c>
      <c r="L19580" t="s">
        <v>1464</v>
      </c>
      <c r="M19580" s="20">
        <v>4.18</v>
      </c>
      <c r="N19580" s="20">
        <v>6.32</v>
      </c>
      <c r="AE19580">
        <f t="shared" si="305"/>
        <v>2018</v>
      </c>
    </row>
    <row r="19581" spans="1:31" x14ac:dyDescent="0.25">
      <c r="A19581" s="7">
        <v>19578</v>
      </c>
      <c r="B19581" s="8">
        <v>43199</v>
      </c>
      <c r="C19581" t="s">
        <v>3</v>
      </c>
      <c r="D19581" t="s">
        <v>1199</v>
      </c>
      <c r="E19581" t="s">
        <v>9</v>
      </c>
      <c r="F19581" t="s">
        <v>908</v>
      </c>
      <c r="G19581" t="s">
        <v>895</v>
      </c>
      <c r="H19581" s="135" t="s">
        <v>2534</v>
      </c>
      <c r="I19581" t="s">
        <v>1455</v>
      </c>
      <c r="J19581" s="20">
        <v>15</v>
      </c>
      <c r="K19581" s="20" t="s">
        <v>1465</v>
      </c>
      <c r="L19581" t="s">
        <v>1466</v>
      </c>
      <c r="M19581" s="20">
        <v>1.875</v>
      </c>
      <c r="N19581" s="20">
        <v>1.875</v>
      </c>
      <c r="AE19581">
        <f t="shared" si="305"/>
        <v>2018</v>
      </c>
    </row>
    <row r="19582" spans="1:31" x14ac:dyDescent="0.25">
      <c r="A19582" s="7">
        <v>19579</v>
      </c>
      <c r="B19582" s="8">
        <v>43199</v>
      </c>
      <c r="C19582" t="s">
        <v>3</v>
      </c>
      <c r="D19582" t="s">
        <v>543</v>
      </c>
      <c r="E19582" t="s">
        <v>9</v>
      </c>
      <c r="F19582" t="s">
        <v>521</v>
      </c>
      <c r="G19582" t="s">
        <v>1277</v>
      </c>
      <c r="H19582" s="9" t="s">
        <v>3359</v>
      </c>
      <c r="I19582" t="s">
        <v>1454</v>
      </c>
      <c r="J19582" s="20">
        <v>12</v>
      </c>
      <c r="K19582" s="20" t="s">
        <v>9</v>
      </c>
      <c r="L19582" t="s">
        <v>1463</v>
      </c>
      <c r="M19582" s="20">
        <v>2.88</v>
      </c>
      <c r="N19582" s="20">
        <v>4.12</v>
      </c>
      <c r="AE19582">
        <f t="shared" si="305"/>
        <v>2018</v>
      </c>
    </row>
    <row r="19583" spans="1:31" x14ac:dyDescent="0.25">
      <c r="A19583" s="7">
        <v>19580</v>
      </c>
      <c r="B19583" s="8">
        <v>43201</v>
      </c>
      <c r="C19583" t="s">
        <v>3</v>
      </c>
      <c r="D19583" t="s">
        <v>973</v>
      </c>
      <c r="E19583" t="s">
        <v>9</v>
      </c>
      <c r="F19583" t="s">
        <v>427</v>
      </c>
      <c r="G19583" t="s">
        <v>929</v>
      </c>
      <c r="H19583" s="135" t="s">
        <v>3126</v>
      </c>
      <c r="I19583" t="s">
        <v>1454</v>
      </c>
      <c r="J19583" s="20">
        <v>16</v>
      </c>
      <c r="K19583" s="20" t="s">
        <v>9</v>
      </c>
      <c r="L19583" t="s">
        <v>1464</v>
      </c>
      <c r="M19583" s="20">
        <v>3.52</v>
      </c>
      <c r="N19583" s="20">
        <v>5.48</v>
      </c>
      <c r="AE19583">
        <f t="shared" si="305"/>
        <v>2018</v>
      </c>
    </row>
    <row r="19584" spans="1:31" x14ac:dyDescent="0.25">
      <c r="A19584" s="7">
        <v>19581</v>
      </c>
      <c r="B19584" s="8">
        <v>43202</v>
      </c>
      <c r="C19584" t="s">
        <v>3</v>
      </c>
      <c r="D19584" t="s">
        <v>202</v>
      </c>
      <c r="E19584" t="s">
        <v>9</v>
      </c>
      <c r="F19584" t="s">
        <v>1189</v>
      </c>
      <c r="G19584" t="s">
        <v>1170</v>
      </c>
      <c r="H19584" s="135" t="s">
        <v>3242</v>
      </c>
      <c r="I19584" t="s">
        <v>1454</v>
      </c>
      <c r="J19584" s="20">
        <v>21</v>
      </c>
      <c r="K19584" s="20" t="s">
        <v>9</v>
      </c>
      <c r="L19584" t="s">
        <v>1463</v>
      </c>
      <c r="M19584" s="20">
        <v>5.04</v>
      </c>
      <c r="N19584" s="20">
        <v>6.46</v>
      </c>
      <c r="AE19584">
        <f t="shared" si="305"/>
        <v>2018</v>
      </c>
    </row>
    <row r="19585" spans="1:31" x14ac:dyDescent="0.25">
      <c r="A19585" s="7">
        <v>19582</v>
      </c>
      <c r="B19585" s="8">
        <v>43206</v>
      </c>
      <c r="C19585" t="s">
        <v>3</v>
      </c>
      <c r="D19585" t="s">
        <v>1113</v>
      </c>
      <c r="E19585" t="s">
        <v>9</v>
      </c>
      <c r="F19585" t="s">
        <v>908</v>
      </c>
      <c r="G19585" t="s">
        <v>895</v>
      </c>
      <c r="H19585" s="135" t="s">
        <v>2598</v>
      </c>
      <c r="I19585" t="s">
        <v>1455</v>
      </c>
      <c r="J19585" s="20">
        <v>12</v>
      </c>
      <c r="K19585" s="20" t="s">
        <v>3</v>
      </c>
      <c r="L19585" t="s">
        <v>1464</v>
      </c>
      <c r="M19585" s="20">
        <v>2.1799999999999997</v>
      </c>
      <c r="N19585" s="20">
        <v>1.32</v>
      </c>
      <c r="AE19585">
        <f t="shared" si="305"/>
        <v>2018</v>
      </c>
    </row>
    <row r="19586" spans="1:31" x14ac:dyDescent="0.25">
      <c r="A19586" s="7">
        <v>19583</v>
      </c>
      <c r="B19586" s="8">
        <v>43206</v>
      </c>
      <c r="C19586" t="s">
        <v>3</v>
      </c>
      <c r="D19586" t="s">
        <v>1199</v>
      </c>
      <c r="E19586" t="s">
        <v>9</v>
      </c>
      <c r="F19586" t="s">
        <v>908</v>
      </c>
      <c r="G19586" t="s">
        <v>895</v>
      </c>
      <c r="H19586" s="135" t="s">
        <v>2598</v>
      </c>
      <c r="I19586" t="s">
        <v>1455</v>
      </c>
      <c r="J19586" s="20">
        <v>12</v>
      </c>
      <c r="K19586" s="20" t="s">
        <v>3</v>
      </c>
      <c r="L19586" t="s">
        <v>1464</v>
      </c>
      <c r="M19586" s="20">
        <v>2.1799999999999997</v>
      </c>
      <c r="N19586" s="20">
        <v>1.32</v>
      </c>
      <c r="AE19586">
        <f t="shared" si="305"/>
        <v>2018</v>
      </c>
    </row>
    <row r="19587" spans="1:31" x14ac:dyDescent="0.25">
      <c r="A19587" s="7">
        <v>19584</v>
      </c>
      <c r="B19587" s="8">
        <v>43208</v>
      </c>
      <c r="C19587" t="s">
        <v>3</v>
      </c>
      <c r="D19587" t="s">
        <v>1113</v>
      </c>
      <c r="E19587" t="s">
        <v>9</v>
      </c>
      <c r="F19587" t="s">
        <v>908</v>
      </c>
      <c r="G19587" t="s">
        <v>895</v>
      </c>
      <c r="H19587" s="135" t="s">
        <v>3360</v>
      </c>
      <c r="I19587" t="s">
        <v>1455</v>
      </c>
      <c r="J19587" s="20">
        <v>10</v>
      </c>
      <c r="K19587" s="20" t="s">
        <v>9</v>
      </c>
      <c r="L19587" t="s">
        <v>1464</v>
      </c>
      <c r="M19587" s="20">
        <v>1.1000000000000001</v>
      </c>
      <c r="N19587" s="20">
        <v>1.9</v>
      </c>
      <c r="AE19587">
        <f t="shared" si="305"/>
        <v>2018</v>
      </c>
    </row>
    <row r="19588" spans="1:31" x14ac:dyDescent="0.25">
      <c r="A19588" s="7">
        <v>19585</v>
      </c>
      <c r="B19588" s="8">
        <v>43211</v>
      </c>
      <c r="C19588" t="s">
        <v>3</v>
      </c>
      <c r="D19588" t="s">
        <v>43</v>
      </c>
      <c r="E19588" t="s">
        <v>9</v>
      </c>
      <c r="F19588" t="s">
        <v>1212</v>
      </c>
      <c r="G19588" t="s">
        <v>65</v>
      </c>
      <c r="H19588" s="135" t="s">
        <v>1540</v>
      </c>
      <c r="I19588" t="s">
        <v>1454</v>
      </c>
      <c r="J19588" s="20">
        <v>23</v>
      </c>
      <c r="K19588" s="20" t="s">
        <v>3</v>
      </c>
      <c r="L19588" t="s">
        <v>1464</v>
      </c>
      <c r="M19588" s="20">
        <v>7.4399999999999995</v>
      </c>
      <c r="N19588" s="20">
        <v>5.0600000000000005</v>
      </c>
      <c r="AE19588">
        <f t="shared" ref="AE19588:AE19651" si="306">YEAR(B19588)</f>
        <v>2018</v>
      </c>
    </row>
    <row r="19589" spans="1:31" x14ac:dyDescent="0.25">
      <c r="A19589" s="7">
        <v>19586</v>
      </c>
      <c r="B19589" s="8">
        <v>43212</v>
      </c>
      <c r="C19589" t="s">
        <v>3</v>
      </c>
      <c r="D19589" t="s">
        <v>1258</v>
      </c>
      <c r="E19589" t="s">
        <v>9</v>
      </c>
      <c r="F19589" t="s">
        <v>1199</v>
      </c>
      <c r="G19589" t="s">
        <v>895</v>
      </c>
      <c r="H19589" s="135" t="s">
        <v>2538</v>
      </c>
      <c r="I19589" t="s">
        <v>1454</v>
      </c>
      <c r="J19589" s="20">
        <v>38</v>
      </c>
      <c r="K19589" s="20" t="s">
        <v>3</v>
      </c>
      <c r="L19589" t="s">
        <v>1463</v>
      </c>
      <c r="M19589" s="20">
        <v>10.88</v>
      </c>
      <c r="N19589" s="20">
        <v>9.1199999999999992</v>
      </c>
      <c r="AE19589">
        <f t="shared" si="306"/>
        <v>2018</v>
      </c>
    </row>
    <row r="19590" spans="1:31" x14ac:dyDescent="0.25">
      <c r="A19590" s="7">
        <v>19587</v>
      </c>
      <c r="B19590" s="8">
        <v>43216</v>
      </c>
      <c r="C19590" t="s">
        <v>3</v>
      </c>
      <c r="D19590" t="s">
        <v>543</v>
      </c>
      <c r="E19590" t="s">
        <v>9</v>
      </c>
      <c r="F19590" t="s">
        <v>521</v>
      </c>
      <c r="G19590" t="s">
        <v>1277</v>
      </c>
      <c r="H19590" s="9" t="s">
        <v>3361</v>
      </c>
      <c r="I19590" t="s">
        <v>1454</v>
      </c>
      <c r="J19590" s="20">
        <v>17</v>
      </c>
      <c r="K19590" s="20" t="s">
        <v>3</v>
      </c>
      <c r="L19590" t="s">
        <v>1464</v>
      </c>
      <c r="M19590" s="20">
        <v>5.76</v>
      </c>
      <c r="N19590" s="20">
        <v>3.74</v>
      </c>
      <c r="AE19590">
        <f t="shared" si="306"/>
        <v>2018</v>
      </c>
    </row>
    <row r="19591" spans="1:31" x14ac:dyDescent="0.25">
      <c r="A19591" s="7">
        <v>19588</v>
      </c>
      <c r="B19591" s="8">
        <v>43219</v>
      </c>
      <c r="C19591" t="s">
        <v>3</v>
      </c>
      <c r="D19591" t="s">
        <v>1199</v>
      </c>
      <c r="E19591" t="s">
        <v>9</v>
      </c>
      <c r="F19591" t="s">
        <v>908</v>
      </c>
      <c r="G19591" t="s">
        <v>895</v>
      </c>
      <c r="H19591" s="135" t="s">
        <v>2565</v>
      </c>
      <c r="I19591" t="s">
        <v>1455</v>
      </c>
      <c r="J19591" s="20">
        <v>15</v>
      </c>
      <c r="K19591" s="20" t="s">
        <v>3</v>
      </c>
      <c r="L19591" t="s">
        <v>1463</v>
      </c>
      <c r="M19591" s="20">
        <v>2.4500000000000002</v>
      </c>
      <c r="N19591" s="20">
        <v>1.8</v>
      </c>
      <c r="AE19591">
        <f t="shared" si="306"/>
        <v>2018</v>
      </c>
    </row>
    <row r="19592" spans="1:31" x14ac:dyDescent="0.25">
      <c r="A19592" s="7">
        <v>19589</v>
      </c>
      <c r="B19592" s="8">
        <v>43220</v>
      </c>
      <c r="C19592" t="s">
        <v>3</v>
      </c>
      <c r="D19592" t="s">
        <v>1252</v>
      </c>
      <c r="E19592" t="s">
        <v>9</v>
      </c>
      <c r="F19592" t="s">
        <v>43</v>
      </c>
      <c r="G19592" t="s">
        <v>14</v>
      </c>
      <c r="H19592" s="135" t="s">
        <v>1496</v>
      </c>
      <c r="I19592" t="s">
        <v>1454</v>
      </c>
      <c r="J19592" s="20">
        <v>76</v>
      </c>
      <c r="K19592" s="20" t="s">
        <v>3</v>
      </c>
      <c r="L19592" t="s">
        <v>1464</v>
      </c>
      <c r="M19592" s="20">
        <v>22.28</v>
      </c>
      <c r="N19592" s="20">
        <v>16.72</v>
      </c>
      <c r="AE19592">
        <f t="shared" si="306"/>
        <v>2018</v>
      </c>
    </row>
    <row r="19593" spans="1:31" x14ac:dyDescent="0.25">
      <c r="A19593" s="7">
        <v>19590</v>
      </c>
      <c r="B19593" s="8">
        <v>43226</v>
      </c>
      <c r="C19593" t="s">
        <v>3</v>
      </c>
      <c r="D19593" t="s">
        <v>1119</v>
      </c>
      <c r="E19593" t="s">
        <v>9</v>
      </c>
      <c r="F19593" t="s">
        <v>734</v>
      </c>
      <c r="G19593" t="s">
        <v>895</v>
      </c>
      <c r="H19593" s="9" t="s">
        <v>2706</v>
      </c>
      <c r="I19593" t="s">
        <v>1454</v>
      </c>
      <c r="J19593" s="20">
        <v>84</v>
      </c>
      <c r="K19593" s="20" t="s">
        <v>1465</v>
      </c>
      <c r="L19593" t="s">
        <v>1466</v>
      </c>
      <c r="M19593" s="20">
        <v>21</v>
      </c>
      <c r="N19593" s="20">
        <v>21</v>
      </c>
      <c r="AE19593">
        <f t="shared" si="306"/>
        <v>2018</v>
      </c>
    </row>
    <row r="19594" spans="1:31" x14ac:dyDescent="0.25">
      <c r="A19594" s="7">
        <v>19591</v>
      </c>
      <c r="B19594" s="8">
        <v>43230</v>
      </c>
      <c r="C19594" t="s">
        <v>3</v>
      </c>
      <c r="D19594" t="s">
        <v>973</v>
      </c>
      <c r="E19594" t="s">
        <v>9</v>
      </c>
      <c r="F19594" t="s">
        <v>585</v>
      </c>
      <c r="G19594" t="s">
        <v>929</v>
      </c>
      <c r="H19594" s="135" t="s">
        <v>2713</v>
      </c>
      <c r="I19594" t="s">
        <v>1454</v>
      </c>
      <c r="J19594" s="20">
        <v>22</v>
      </c>
      <c r="K19594" s="20" t="s">
        <v>9</v>
      </c>
      <c r="L19594" t="s">
        <v>1464</v>
      </c>
      <c r="M19594" s="20">
        <v>4.84</v>
      </c>
      <c r="N19594" s="20">
        <v>7.16</v>
      </c>
      <c r="AE19594">
        <f t="shared" si="306"/>
        <v>2018</v>
      </c>
    </row>
    <row r="19595" spans="1:31" x14ac:dyDescent="0.25">
      <c r="A19595" s="7">
        <v>19592</v>
      </c>
      <c r="B19595" s="8">
        <v>43231</v>
      </c>
      <c r="C19595" t="s">
        <v>3</v>
      </c>
      <c r="D19595" t="s">
        <v>1166</v>
      </c>
      <c r="E19595" t="s">
        <v>9</v>
      </c>
      <c r="F19595" t="s">
        <v>877</v>
      </c>
      <c r="G19595" t="s">
        <v>65</v>
      </c>
      <c r="H19595" s="135" t="s">
        <v>1511</v>
      </c>
      <c r="I19595" t="s">
        <v>1454</v>
      </c>
      <c r="J19595" s="20">
        <v>6</v>
      </c>
      <c r="K19595" s="20" t="s">
        <v>9</v>
      </c>
      <c r="L19595" t="s">
        <v>1464</v>
      </c>
      <c r="M19595" s="20">
        <v>1.32</v>
      </c>
      <c r="N19595" s="20">
        <v>2.6799999999999997</v>
      </c>
      <c r="AE19595">
        <f t="shared" si="306"/>
        <v>2018</v>
      </c>
    </row>
    <row r="19596" spans="1:31" x14ac:dyDescent="0.25">
      <c r="A19596" s="7">
        <v>19593</v>
      </c>
      <c r="B19596" s="8">
        <v>43235</v>
      </c>
      <c r="C19596" t="s">
        <v>3</v>
      </c>
      <c r="D19596" t="s">
        <v>1113</v>
      </c>
      <c r="E19596" t="s">
        <v>9</v>
      </c>
      <c r="F19596" t="s">
        <v>908</v>
      </c>
      <c r="G19596" t="s">
        <v>895</v>
      </c>
      <c r="H19596" s="135" t="s">
        <v>2565</v>
      </c>
      <c r="I19596" t="s">
        <v>1455</v>
      </c>
      <c r="J19596" s="20">
        <v>15</v>
      </c>
      <c r="K19596" s="20" t="s">
        <v>3</v>
      </c>
      <c r="L19596" t="s">
        <v>1463</v>
      </c>
      <c r="M19596" s="20">
        <v>2.4500000000000002</v>
      </c>
      <c r="N19596" s="20">
        <v>1.8</v>
      </c>
      <c r="AE19596">
        <f t="shared" si="306"/>
        <v>2018</v>
      </c>
    </row>
    <row r="19597" spans="1:31" x14ac:dyDescent="0.25">
      <c r="A19597" s="7">
        <v>19594</v>
      </c>
      <c r="B19597" s="8">
        <v>43235</v>
      </c>
      <c r="C19597" t="s">
        <v>3</v>
      </c>
      <c r="D19597" t="s">
        <v>543</v>
      </c>
      <c r="E19597" t="s">
        <v>9</v>
      </c>
      <c r="F19597" t="s">
        <v>521</v>
      </c>
      <c r="G19597" t="s">
        <v>1277</v>
      </c>
      <c r="H19597" s="9" t="s">
        <v>3362</v>
      </c>
      <c r="I19597" t="s">
        <v>1454</v>
      </c>
      <c r="J19597" s="20">
        <v>15</v>
      </c>
      <c r="K19597" s="20" t="s">
        <v>3</v>
      </c>
      <c r="L19597" t="s">
        <v>1464</v>
      </c>
      <c r="M19597" s="20">
        <v>5.2</v>
      </c>
      <c r="N19597" s="20">
        <v>3.3</v>
      </c>
      <c r="AE19597">
        <f t="shared" si="306"/>
        <v>2018</v>
      </c>
    </row>
    <row r="19598" spans="1:31" x14ac:dyDescent="0.25">
      <c r="A19598" s="7">
        <v>19595</v>
      </c>
      <c r="B19598" s="8">
        <v>43238</v>
      </c>
      <c r="C19598" t="s">
        <v>3</v>
      </c>
      <c r="D19598" t="s">
        <v>980</v>
      </c>
      <c r="E19598" t="s">
        <v>9</v>
      </c>
      <c r="F19598" t="s">
        <v>1274</v>
      </c>
      <c r="G19598" t="s">
        <v>929</v>
      </c>
      <c r="H19598" s="135" t="s">
        <v>2756</v>
      </c>
      <c r="I19598" t="s">
        <v>1454</v>
      </c>
      <c r="J19598" s="20">
        <v>21</v>
      </c>
      <c r="K19598" s="20" t="s">
        <v>3</v>
      </c>
      <c r="L19598" t="s">
        <v>1463</v>
      </c>
      <c r="M19598" s="20">
        <v>6.46</v>
      </c>
      <c r="N19598" s="20">
        <v>5.04</v>
      </c>
      <c r="AE19598">
        <f t="shared" si="306"/>
        <v>2018</v>
      </c>
    </row>
    <row r="19599" spans="1:31" x14ac:dyDescent="0.25">
      <c r="A19599" s="7">
        <v>19596</v>
      </c>
      <c r="B19599" s="8">
        <v>43238</v>
      </c>
      <c r="C19599" t="s">
        <v>3</v>
      </c>
      <c r="D19599" t="s">
        <v>980</v>
      </c>
      <c r="E19599" t="s">
        <v>9</v>
      </c>
      <c r="F19599" t="s">
        <v>1274</v>
      </c>
      <c r="G19599" t="s">
        <v>929</v>
      </c>
      <c r="H19599" s="135" t="s">
        <v>3363</v>
      </c>
      <c r="I19599" t="s">
        <v>1454</v>
      </c>
      <c r="J19599" s="20">
        <v>21</v>
      </c>
      <c r="K19599" s="20" t="s">
        <v>1465</v>
      </c>
      <c r="L19599" t="s">
        <v>1466</v>
      </c>
      <c r="M19599" s="20">
        <v>5.25</v>
      </c>
      <c r="N19599" s="20">
        <v>5.25</v>
      </c>
      <c r="AE19599">
        <f t="shared" si="306"/>
        <v>2018</v>
      </c>
    </row>
    <row r="19600" spans="1:31" x14ac:dyDescent="0.25">
      <c r="A19600" s="7">
        <v>19597</v>
      </c>
      <c r="B19600" s="8">
        <v>43238</v>
      </c>
      <c r="C19600" t="s">
        <v>3</v>
      </c>
      <c r="D19600" t="s">
        <v>980</v>
      </c>
      <c r="E19600" t="s">
        <v>9</v>
      </c>
      <c r="F19600" t="s">
        <v>1274</v>
      </c>
      <c r="G19600" t="s">
        <v>929</v>
      </c>
      <c r="H19600" s="135" t="s">
        <v>3364</v>
      </c>
      <c r="I19600" t="s">
        <v>1454</v>
      </c>
      <c r="J19600" s="20">
        <v>10</v>
      </c>
      <c r="K19600" s="20" t="s">
        <v>1465</v>
      </c>
      <c r="L19600" t="s">
        <v>1466</v>
      </c>
      <c r="M19600" s="20">
        <v>2.5</v>
      </c>
      <c r="N19600" s="20">
        <v>2.5</v>
      </c>
      <c r="AE19600">
        <f t="shared" si="306"/>
        <v>2018</v>
      </c>
    </row>
    <row r="19601" spans="1:31" x14ac:dyDescent="0.25">
      <c r="A19601" s="7">
        <v>19598</v>
      </c>
      <c r="B19601" s="8">
        <v>43238</v>
      </c>
      <c r="C19601" t="s">
        <v>3</v>
      </c>
      <c r="D19601" t="s">
        <v>980</v>
      </c>
      <c r="E19601" t="s">
        <v>9</v>
      </c>
      <c r="F19601" t="s">
        <v>1274</v>
      </c>
      <c r="G19601" t="s">
        <v>929</v>
      </c>
      <c r="H19601" s="9" t="s">
        <v>2750</v>
      </c>
      <c r="I19601" t="s">
        <v>1454</v>
      </c>
      <c r="J19601" s="20">
        <v>25</v>
      </c>
      <c r="K19601" s="20" t="s">
        <v>1465</v>
      </c>
      <c r="L19601" t="s">
        <v>1466</v>
      </c>
      <c r="M19601" s="20">
        <v>6.25</v>
      </c>
      <c r="N19601" s="20">
        <v>6.25</v>
      </c>
      <c r="AE19601">
        <f t="shared" si="306"/>
        <v>2018</v>
      </c>
    </row>
    <row r="19602" spans="1:31" x14ac:dyDescent="0.25">
      <c r="A19602" s="7">
        <v>19599</v>
      </c>
      <c r="B19602" s="8">
        <v>43244</v>
      </c>
      <c r="C19602" t="s">
        <v>3</v>
      </c>
      <c r="D19602" t="s">
        <v>237</v>
      </c>
      <c r="E19602" t="s">
        <v>9</v>
      </c>
      <c r="F19602" t="s">
        <v>186</v>
      </c>
      <c r="G19602" t="s">
        <v>1277</v>
      </c>
      <c r="H19602" s="9" t="s">
        <v>3365</v>
      </c>
      <c r="I19602" t="s">
        <v>1454</v>
      </c>
      <c r="J19602" s="20">
        <v>30</v>
      </c>
      <c r="K19602" s="20" t="s">
        <v>9</v>
      </c>
      <c r="L19602" t="s">
        <v>1463</v>
      </c>
      <c r="M19602" s="20">
        <v>7.2</v>
      </c>
      <c r="N19602" s="20">
        <v>8.8000000000000007</v>
      </c>
      <c r="AE19602">
        <f t="shared" si="306"/>
        <v>2018</v>
      </c>
    </row>
    <row r="19603" spans="1:31" x14ac:dyDescent="0.25">
      <c r="A19603" s="7">
        <v>19600</v>
      </c>
      <c r="B19603" s="8">
        <v>43246</v>
      </c>
      <c r="C19603" t="s">
        <v>3</v>
      </c>
      <c r="D19603" t="s">
        <v>222</v>
      </c>
      <c r="E19603" t="s">
        <v>9</v>
      </c>
      <c r="F19603" t="s">
        <v>1045</v>
      </c>
      <c r="G19603" t="s">
        <v>14</v>
      </c>
      <c r="H19603" s="135" t="s">
        <v>1496</v>
      </c>
      <c r="I19603" t="s">
        <v>1454</v>
      </c>
      <c r="J19603" s="20">
        <v>47</v>
      </c>
      <c r="K19603" s="20" t="s">
        <v>1465</v>
      </c>
      <c r="L19603" t="s">
        <v>1466</v>
      </c>
      <c r="M19603" s="20">
        <v>11.75</v>
      </c>
      <c r="N19603" s="20">
        <v>11.75</v>
      </c>
      <c r="AE19603">
        <f t="shared" si="306"/>
        <v>2018</v>
      </c>
    </row>
    <row r="19604" spans="1:31" x14ac:dyDescent="0.25">
      <c r="A19604" s="7">
        <v>19601</v>
      </c>
      <c r="B19604" s="8">
        <v>43250</v>
      </c>
      <c r="C19604" t="s">
        <v>3</v>
      </c>
      <c r="D19604" t="s">
        <v>968</v>
      </c>
      <c r="E19604" t="s">
        <v>9</v>
      </c>
      <c r="F19604" t="s">
        <v>667</v>
      </c>
      <c r="G19604" t="s">
        <v>648</v>
      </c>
      <c r="H19604" s="9" t="s">
        <v>1797</v>
      </c>
      <c r="I19604" t="s">
        <v>1454</v>
      </c>
      <c r="J19604" s="20">
        <v>76</v>
      </c>
      <c r="K19604" s="20" t="s">
        <v>9</v>
      </c>
      <c r="L19604" t="s">
        <v>1464</v>
      </c>
      <c r="M19604" s="20">
        <v>16.72</v>
      </c>
      <c r="N19604" s="20">
        <v>22.28</v>
      </c>
      <c r="AE19604">
        <f t="shared" si="306"/>
        <v>2018</v>
      </c>
    </row>
    <row r="19605" spans="1:31" x14ac:dyDescent="0.25">
      <c r="A19605" s="7">
        <v>19602</v>
      </c>
      <c r="B19605" s="8">
        <v>43254</v>
      </c>
      <c r="C19605" t="s">
        <v>3</v>
      </c>
      <c r="D19605" t="s">
        <v>543</v>
      </c>
      <c r="E19605" t="s">
        <v>9</v>
      </c>
      <c r="F19605" t="s">
        <v>521</v>
      </c>
      <c r="G19605" t="s">
        <v>1277</v>
      </c>
      <c r="H19605" s="9" t="s">
        <v>3366</v>
      </c>
      <c r="I19605" t="s">
        <v>1454</v>
      </c>
      <c r="J19605" s="20">
        <v>10</v>
      </c>
      <c r="K19605" s="20" t="s">
        <v>3</v>
      </c>
      <c r="L19605" t="s">
        <v>1464</v>
      </c>
      <c r="M19605" s="20">
        <v>3.8</v>
      </c>
      <c r="N19605" s="20">
        <v>2.2000000000000002</v>
      </c>
      <c r="AE19605">
        <f t="shared" si="306"/>
        <v>2018</v>
      </c>
    </row>
    <row r="19606" spans="1:31" x14ac:dyDescent="0.25">
      <c r="A19606" s="7">
        <v>19603</v>
      </c>
      <c r="B19606" s="8">
        <v>43257</v>
      </c>
      <c r="C19606" t="s">
        <v>3</v>
      </c>
      <c r="D19606" t="s">
        <v>543</v>
      </c>
      <c r="E19606" t="s">
        <v>9</v>
      </c>
      <c r="F19606" t="s">
        <v>521</v>
      </c>
      <c r="G19606" t="s">
        <v>1277</v>
      </c>
      <c r="H19606" s="9" t="s">
        <v>3367</v>
      </c>
      <c r="I19606" t="s">
        <v>1454</v>
      </c>
      <c r="J19606" s="20">
        <v>24</v>
      </c>
      <c r="K19606" s="20" t="s">
        <v>3</v>
      </c>
      <c r="L19606" t="s">
        <v>1464</v>
      </c>
      <c r="M19606" s="20">
        <v>7.72</v>
      </c>
      <c r="N19606" s="20">
        <v>5.28</v>
      </c>
      <c r="AE19606">
        <f t="shared" si="306"/>
        <v>2018</v>
      </c>
    </row>
    <row r="19607" spans="1:31" x14ac:dyDescent="0.25">
      <c r="A19607" s="7">
        <v>19604</v>
      </c>
      <c r="B19607" s="8">
        <v>43259</v>
      </c>
      <c r="C19607" t="s">
        <v>3</v>
      </c>
      <c r="D19607" t="s">
        <v>943</v>
      </c>
      <c r="E19607" t="s">
        <v>9</v>
      </c>
      <c r="F19607" t="s">
        <v>828</v>
      </c>
      <c r="G19607" t="s">
        <v>861</v>
      </c>
      <c r="H19607" s="135" t="s">
        <v>2549</v>
      </c>
      <c r="I19607" t="s">
        <v>1454</v>
      </c>
      <c r="J19607" s="20">
        <v>45</v>
      </c>
      <c r="K19607" s="20" t="s">
        <v>9</v>
      </c>
      <c r="L19607" t="s">
        <v>1463</v>
      </c>
      <c r="M19607" s="20">
        <v>10.8</v>
      </c>
      <c r="N19607" s="20">
        <v>12.7</v>
      </c>
      <c r="AE19607">
        <f t="shared" si="306"/>
        <v>2018</v>
      </c>
    </row>
    <row r="19608" spans="1:31" x14ac:dyDescent="0.25">
      <c r="A19608" s="7">
        <v>19605</v>
      </c>
      <c r="B19608" s="8">
        <v>43261</v>
      </c>
      <c r="C19608" t="s">
        <v>3</v>
      </c>
      <c r="D19608" t="s">
        <v>237</v>
      </c>
      <c r="E19608" t="s">
        <v>9</v>
      </c>
      <c r="F19608" t="s">
        <v>186</v>
      </c>
      <c r="G19608" t="s">
        <v>1277</v>
      </c>
      <c r="H19608" s="9" t="s">
        <v>3336</v>
      </c>
      <c r="I19608" t="s">
        <v>1454</v>
      </c>
      <c r="J19608" s="20">
        <v>11</v>
      </c>
      <c r="K19608" s="20" t="s">
        <v>9</v>
      </c>
      <c r="L19608" t="s">
        <v>1464</v>
      </c>
      <c r="M19608" s="20">
        <v>2.42</v>
      </c>
      <c r="N19608" s="20">
        <v>4.08</v>
      </c>
      <c r="AE19608">
        <f t="shared" si="306"/>
        <v>2018</v>
      </c>
    </row>
    <row r="19609" spans="1:31" x14ac:dyDescent="0.25">
      <c r="A19609" s="7">
        <v>19606</v>
      </c>
      <c r="B19609" s="8">
        <v>43262</v>
      </c>
      <c r="C19609" t="s">
        <v>3</v>
      </c>
      <c r="D19609" t="s">
        <v>233</v>
      </c>
      <c r="E19609" t="s">
        <v>9</v>
      </c>
      <c r="F19609" t="s">
        <v>543</v>
      </c>
      <c r="G19609" t="s">
        <v>714</v>
      </c>
      <c r="H19609" s="135" t="s">
        <v>2004</v>
      </c>
      <c r="I19609" t="s">
        <v>1454</v>
      </c>
      <c r="J19609" s="20">
        <v>134</v>
      </c>
      <c r="K19609" s="20" t="s">
        <v>3</v>
      </c>
      <c r="L19609" t="s">
        <v>1464</v>
      </c>
      <c r="M19609" s="20">
        <v>38.519999999999996</v>
      </c>
      <c r="N19609" s="20">
        <v>29.48</v>
      </c>
      <c r="AE19609">
        <f t="shared" si="306"/>
        <v>2018</v>
      </c>
    </row>
    <row r="19610" spans="1:31" x14ac:dyDescent="0.25">
      <c r="A19610" s="7">
        <v>19607</v>
      </c>
      <c r="B19610" s="8">
        <v>43267</v>
      </c>
      <c r="C19610" t="s">
        <v>3</v>
      </c>
      <c r="D19610" t="s">
        <v>202</v>
      </c>
      <c r="E19610" t="s">
        <v>9</v>
      </c>
      <c r="F19610" t="s">
        <v>712</v>
      </c>
      <c r="G19610" t="s">
        <v>1170</v>
      </c>
      <c r="H19610" s="135" t="s">
        <v>3206</v>
      </c>
      <c r="I19610" t="s">
        <v>1455</v>
      </c>
      <c r="J19610" s="20">
        <v>11</v>
      </c>
      <c r="K19610" s="20" t="s">
        <v>1465</v>
      </c>
      <c r="L19610" t="s">
        <v>1466</v>
      </c>
      <c r="M19610" s="20">
        <v>1.375</v>
      </c>
      <c r="N19610" s="20">
        <v>1.375</v>
      </c>
      <c r="AE19610">
        <f t="shared" si="306"/>
        <v>2018</v>
      </c>
    </row>
    <row r="19611" spans="1:31" x14ac:dyDescent="0.25">
      <c r="A19611" s="7">
        <v>19608</v>
      </c>
      <c r="B19611" s="8">
        <v>43268</v>
      </c>
      <c r="C19611" t="s">
        <v>3</v>
      </c>
      <c r="D19611" t="s">
        <v>202</v>
      </c>
      <c r="E19611" t="s">
        <v>9</v>
      </c>
      <c r="F19611" t="s">
        <v>712</v>
      </c>
      <c r="G19611" t="s">
        <v>870</v>
      </c>
      <c r="H19611" s="135" t="s">
        <v>2497</v>
      </c>
      <c r="I19611" t="s">
        <v>1455</v>
      </c>
      <c r="J19611" s="20">
        <v>21</v>
      </c>
      <c r="K19611" s="20" t="s">
        <v>3</v>
      </c>
      <c r="L19611" t="s">
        <v>1463</v>
      </c>
      <c r="M19611" s="20">
        <v>3.23</v>
      </c>
      <c r="N19611" s="20">
        <v>2.52</v>
      </c>
      <c r="AE19611">
        <f t="shared" si="306"/>
        <v>2018</v>
      </c>
    </row>
    <row r="19612" spans="1:31" x14ac:dyDescent="0.25">
      <c r="A19612" s="7">
        <v>19609</v>
      </c>
      <c r="B19612" s="8">
        <v>43268</v>
      </c>
      <c r="C19612" t="s">
        <v>3</v>
      </c>
      <c r="D19612" t="s">
        <v>973</v>
      </c>
      <c r="E19612" t="s">
        <v>9</v>
      </c>
      <c r="F19612" t="s">
        <v>427</v>
      </c>
      <c r="G19612" t="s">
        <v>929</v>
      </c>
      <c r="H19612" s="9" t="s">
        <v>3368</v>
      </c>
      <c r="I19612" t="s">
        <v>1454</v>
      </c>
      <c r="J19612" s="20">
        <v>48</v>
      </c>
      <c r="K19612" s="20" t="s">
        <v>9</v>
      </c>
      <c r="L19612" t="s">
        <v>1464</v>
      </c>
      <c r="M19612" s="20">
        <v>10.56</v>
      </c>
      <c r="N19612" s="20">
        <v>14.44</v>
      </c>
      <c r="AE19612">
        <f t="shared" si="306"/>
        <v>2018</v>
      </c>
    </row>
    <row r="19613" spans="1:31" x14ac:dyDescent="0.25">
      <c r="A19613" s="7">
        <v>19610</v>
      </c>
      <c r="B19613" s="8">
        <v>43270</v>
      </c>
      <c r="C19613" t="s">
        <v>3</v>
      </c>
      <c r="D19613" t="s">
        <v>543</v>
      </c>
      <c r="E19613" t="s">
        <v>9</v>
      </c>
      <c r="F19613" t="s">
        <v>521</v>
      </c>
      <c r="G19613" t="s">
        <v>1277</v>
      </c>
      <c r="H19613" s="9" t="s">
        <v>3352</v>
      </c>
      <c r="I19613" t="s">
        <v>1454</v>
      </c>
      <c r="J19613" s="20">
        <v>21</v>
      </c>
      <c r="K19613" s="20" t="s">
        <v>3</v>
      </c>
      <c r="L19613" t="s">
        <v>1464</v>
      </c>
      <c r="M19613" s="20">
        <v>6.88</v>
      </c>
      <c r="N19613" s="20">
        <v>4.62</v>
      </c>
      <c r="AE19613">
        <f t="shared" si="306"/>
        <v>2018</v>
      </c>
    </row>
    <row r="19614" spans="1:31" x14ac:dyDescent="0.25">
      <c r="A19614" s="7">
        <v>19611</v>
      </c>
      <c r="B19614" s="8">
        <v>43274</v>
      </c>
      <c r="C19614" t="s">
        <v>3</v>
      </c>
      <c r="D19614" t="s">
        <v>943</v>
      </c>
      <c r="E19614" t="s">
        <v>9</v>
      </c>
      <c r="F19614" t="s">
        <v>828</v>
      </c>
      <c r="G19614" t="s">
        <v>861</v>
      </c>
      <c r="H19614" s="135" t="s">
        <v>2733</v>
      </c>
      <c r="I19614" t="s">
        <v>1454</v>
      </c>
      <c r="J19614" s="20">
        <v>21</v>
      </c>
      <c r="K19614" s="20" t="s">
        <v>9</v>
      </c>
      <c r="L19614" t="s">
        <v>1463</v>
      </c>
      <c r="M19614" s="20">
        <v>5.04</v>
      </c>
      <c r="N19614" s="20">
        <v>6.46</v>
      </c>
      <c r="AE19614">
        <f t="shared" si="306"/>
        <v>2018</v>
      </c>
    </row>
    <row r="19615" spans="1:31" x14ac:dyDescent="0.25">
      <c r="A19615" s="7">
        <v>19612</v>
      </c>
      <c r="B19615" s="8">
        <v>43281</v>
      </c>
      <c r="C19615" t="s">
        <v>3</v>
      </c>
      <c r="D19615" t="s">
        <v>1213</v>
      </c>
      <c r="E19615" t="s">
        <v>9</v>
      </c>
      <c r="F19615" t="s">
        <v>1166</v>
      </c>
      <c r="G19615" t="s">
        <v>11</v>
      </c>
      <c r="H19615" s="135" t="s">
        <v>1509</v>
      </c>
      <c r="I19615" t="s">
        <v>1454</v>
      </c>
      <c r="J19615" s="20">
        <v>50</v>
      </c>
      <c r="K19615" s="20" t="s">
        <v>9</v>
      </c>
      <c r="L19615" t="s">
        <v>1464</v>
      </c>
      <c r="M19615" s="20">
        <v>11</v>
      </c>
      <c r="N19615" s="20">
        <v>15</v>
      </c>
      <c r="AE19615">
        <f t="shared" si="306"/>
        <v>2018</v>
      </c>
    </row>
    <row r="19616" spans="1:31" x14ac:dyDescent="0.25">
      <c r="A19616" s="7">
        <v>19613</v>
      </c>
      <c r="B19616" s="8">
        <v>43284</v>
      </c>
      <c r="C19616" t="s">
        <v>3</v>
      </c>
      <c r="D19616" t="s">
        <v>543</v>
      </c>
      <c r="E19616" t="s">
        <v>9</v>
      </c>
      <c r="F19616" t="s">
        <v>45</v>
      </c>
      <c r="G19616" t="s">
        <v>870</v>
      </c>
      <c r="H19616" s="135" t="s">
        <v>2466</v>
      </c>
      <c r="I19616" t="s">
        <v>1454</v>
      </c>
      <c r="J19616" s="20">
        <v>46</v>
      </c>
      <c r="K19616" s="20" t="s">
        <v>9</v>
      </c>
      <c r="L19616" t="s">
        <v>1464</v>
      </c>
      <c r="M19616" s="20">
        <v>10.120000000000001</v>
      </c>
      <c r="N19616" s="20">
        <v>13.879999999999999</v>
      </c>
      <c r="AE19616">
        <f t="shared" si="306"/>
        <v>2018</v>
      </c>
    </row>
    <row r="19617" spans="1:31" x14ac:dyDescent="0.25">
      <c r="A19617" s="7">
        <v>19614</v>
      </c>
      <c r="B19617" s="8">
        <v>43284</v>
      </c>
      <c r="C19617" t="s">
        <v>3</v>
      </c>
      <c r="D19617" t="s">
        <v>973</v>
      </c>
      <c r="E19617" t="s">
        <v>9</v>
      </c>
      <c r="F19617" t="s">
        <v>427</v>
      </c>
      <c r="G19617" t="s">
        <v>870</v>
      </c>
      <c r="H19617" s="135" t="s">
        <v>1496</v>
      </c>
      <c r="I19617" t="s">
        <v>1454</v>
      </c>
      <c r="J19617" s="20">
        <v>20</v>
      </c>
      <c r="K19617" s="20" t="s">
        <v>1465</v>
      </c>
      <c r="L19617" t="s">
        <v>1466</v>
      </c>
      <c r="M19617" s="20">
        <v>5</v>
      </c>
      <c r="N19617" s="20">
        <v>5</v>
      </c>
      <c r="AE19617">
        <f t="shared" si="306"/>
        <v>2018</v>
      </c>
    </row>
    <row r="19618" spans="1:31" x14ac:dyDescent="0.25">
      <c r="A19618" s="7">
        <v>19615</v>
      </c>
      <c r="B19618" s="8">
        <v>43285</v>
      </c>
      <c r="C19618" t="s">
        <v>3</v>
      </c>
      <c r="D19618" t="s">
        <v>557</v>
      </c>
      <c r="E19618" t="s">
        <v>9</v>
      </c>
      <c r="F19618" t="s">
        <v>727</v>
      </c>
      <c r="G19618" t="s">
        <v>648</v>
      </c>
      <c r="H19618" s="9" t="s">
        <v>2425</v>
      </c>
      <c r="I19618" t="s">
        <v>1454</v>
      </c>
      <c r="J19618" s="20">
        <v>81</v>
      </c>
      <c r="K19618" s="20" t="s">
        <v>3</v>
      </c>
      <c r="L19618" t="s">
        <v>1464</v>
      </c>
      <c r="M19618" s="20">
        <v>23.68</v>
      </c>
      <c r="N19618" s="20">
        <v>17.82</v>
      </c>
      <c r="AE19618">
        <f t="shared" si="306"/>
        <v>2018</v>
      </c>
    </row>
    <row r="19619" spans="1:31" x14ac:dyDescent="0.25">
      <c r="A19619" s="7">
        <v>19616</v>
      </c>
      <c r="B19619" s="8">
        <v>43288</v>
      </c>
      <c r="C19619" t="s">
        <v>3</v>
      </c>
      <c r="D19619" t="s">
        <v>237</v>
      </c>
      <c r="E19619" t="s">
        <v>9</v>
      </c>
      <c r="F19619" t="s">
        <v>186</v>
      </c>
      <c r="G19619" t="s">
        <v>1277</v>
      </c>
      <c r="H19619" s="9" t="s">
        <v>3369</v>
      </c>
      <c r="I19619" t="s">
        <v>1454</v>
      </c>
      <c r="J19619" s="20">
        <v>15</v>
      </c>
      <c r="K19619" s="20" t="s">
        <v>3</v>
      </c>
      <c r="L19619" t="s">
        <v>1464</v>
      </c>
      <c r="M19619" s="20">
        <v>5.2</v>
      </c>
      <c r="N19619" s="20">
        <v>3.3</v>
      </c>
      <c r="AE19619">
        <f t="shared" si="306"/>
        <v>2018</v>
      </c>
    </row>
    <row r="19620" spans="1:31" x14ac:dyDescent="0.25">
      <c r="A19620" s="7">
        <v>19617</v>
      </c>
      <c r="B19620" s="8">
        <v>43294</v>
      </c>
      <c r="C19620" t="s">
        <v>3</v>
      </c>
      <c r="D19620" t="s">
        <v>1199</v>
      </c>
      <c r="E19620" t="s">
        <v>9</v>
      </c>
      <c r="F19620" t="s">
        <v>908</v>
      </c>
      <c r="G19620" t="s">
        <v>895</v>
      </c>
      <c r="H19620" s="135" t="s">
        <v>2806</v>
      </c>
      <c r="I19620" t="s">
        <v>1455</v>
      </c>
      <c r="J19620" s="20">
        <v>9</v>
      </c>
      <c r="K19620" s="20" t="s">
        <v>9</v>
      </c>
      <c r="L19620" t="s">
        <v>1463</v>
      </c>
      <c r="M19620" s="20">
        <v>1.08</v>
      </c>
      <c r="N19620" s="20">
        <v>1.67</v>
      </c>
      <c r="AE19620">
        <f t="shared" si="306"/>
        <v>2018</v>
      </c>
    </row>
    <row r="19621" spans="1:31" x14ac:dyDescent="0.25">
      <c r="A19621" s="7">
        <v>19618</v>
      </c>
      <c r="B19621" s="8">
        <v>43295</v>
      </c>
      <c r="C19621" t="s">
        <v>3</v>
      </c>
      <c r="D19621" t="s">
        <v>1213</v>
      </c>
      <c r="E19621" t="s">
        <v>9</v>
      </c>
      <c r="F19621" t="s">
        <v>1199</v>
      </c>
      <c r="G19621" t="s">
        <v>377</v>
      </c>
      <c r="H19621" s="9" t="s">
        <v>3370</v>
      </c>
      <c r="I19621" t="s">
        <v>1454</v>
      </c>
      <c r="J19621" s="20">
        <v>37</v>
      </c>
      <c r="K19621" s="20" t="s">
        <v>9</v>
      </c>
      <c r="L19621" t="s">
        <v>1464</v>
      </c>
      <c r="M19621" s="20">
        <v>8.14</v>
      </c>
      <c r="N19621" s="20">
        <v>11.36</v>
      </c>
      <c r="AE19621">
        <f t="shared" si="306"/>
        <v>2018</v>
      </c>
    </row>
    <row r="19622" spans="1:31" x14ac:dyDescent="0.25">
      <c r="A19622" s="7">
        <v>19619</v>
      </c>
      <c r="B19622" s="8">
        <v>43298</v>
      </c>
      <c r="C19622" t="s">
        <v>3</v>
      </c>
      <c r="D19622" t="s">
        <v>43</v>
      </c>
      <c r="E19622" t="s">
        <v>9</v>
      </c>
      <c r="F19622" t="s">
        <v>877</v>
      </c>
      <c r="G19622" t="s">
        <v>24</v>
      </c>
      <c r="H19622" s="135" t="s">
        <v>1493</v>
      </c>
      <c r="I19622" t="s">
        <v>1455</v>
      </c>
      <c r="J19622" s="20">
        <v>29</v>
      </c>
      <c r="K19622" s="20" t="s">
        <v>9</v>
      </c>
      <c r="L19622" t="s">
        <v>1464</v>
      </c>
      <c r="M19622" s="20">
        <v>3.19</v>
      </c>
      <c r="N19622" s="20">
        <v>4.5599999999999996</v>
      </c>
      <c r="AE19622">
        <f t="shared" si="306"/>
        <v>2018</v>
      </c>
    </row>
    <row r="19623" spans="1:31" x14ac:dyDescent="0.25">
      <c r="A19623" s="7">
        <v>19620</v>
      </c>
      <c r="B19623" s="8">
        <v>43298</v>
      </c>
      <c r="C19623" t="s">
        <v>3</v>
      </c>
      <c r="D19623" t="s">
        <v>877</v>
      </c>
      <c r="E19623" t="s">
        <v>9</v>
      </c>
      <c r="F19623" t="s">
        <v>43</v>
      </c>
      <c r="G19623" t="s">
        <v>17</v>
      </c>
      <c r="H19623" s="135" t="s">
        <v>1500</v>
      </c>
      <c r="I19623" t="s">
        <v>1455</v>
      </c>
      <c r="J19623" s="20">
        <v>38</v>
      </c>
      <c r="K19623" s="20" t="s">
        <v>3</v>
      </c>
      <c r="L19623" t="s">
        <v>1464</v>
      </c>
      <c r="M19623" s="20">
        <v>5.82</v>
      </c>
      <c r="N19623" s="20">
        <v>4.18</v>
      </c>
      <c r="AE19623">
        <f t="shared" si="306"/>
        <v>2018</v>
      </c>
    </row>
    <row r="19624" spans="1:31" x14ac:dyDescent="0.25">
      <c r="A19624" s="7">
        <v>19621</v>
      </c>
      <c r="B19624" s="8">
        <v>43301</v>
      </c>
      <c r="C19624" t="s">
        <v>3</v>
      </c>
      <c r="D19624" t="s">
        <v>427</v>
      </c>
      <c r="E19624" t="s">
        <v>9</v>
      </c>
      <c r="F19624" t="s">
        <v>1280</v>
      </c>
      <c r="G19624" t="s">
        <v>648</v>
      </c>
      <c r="H19624" s="135" t="s">
        <v>3358</v>
      </c>
      <c r="I19624" t="s">
        <v>1458</v>
      </c>
      <c r="J19624" s="20">
        <v>8</v>
      </c>
      <c r="K19624" s="20" t="s">
        <v>1465</v>
      </c>
      <c r="L19624" t="s">
        <v>1466</v>
      </c>
      <c r="M19624" s="20">
        <v>10</v>
      </c>
      <c r="N19624" s="20">
        <v>30</v>
      </c>
      <c r="AE19624">
        <f t="shared" si="306"/>
        <v>2018</v>
      </c>
    </row>
    <row r="19625" spans="1:31" x14ac:dyDescent="0.25">
      <c r="A19625" s="7">
        <v>19622</v>
      </c>
      <c r="B19625" s="8">
        <v>43303</v>
      </c>
      <c r="C19625" t="s">
        <v>3</v>
      </c>
      <c r="D19625" t="s">
        <v>904</v>
      </c>
      <c r="E19625" t="s">
        <v>9</v>
      </c>
      <c r="F19625" t="s">
        <v>1281</v>
      </c>
      <c r="G19625" t="s">
        <v>870</v>
      </c>
      <c r="H19625" s="135" t="s">
        <v>2618</v>
      </c>
      <c r="I19625" t="s">
        <v>1455</v>
      </c>
      <c r="J19625" s="20">
        <v>19</v>
      </c>
      <c r="K19625" s="20" t="s">
        <v>3</v>
      </c>
      <c r="L19625" t="s">
        <v>1464</v>
      </c>
      <c r="M19625" s="20">
        <v>3.16</v>
      </c>
      <c r="N19625" s="20">
        <v>2.09</v>
      </c>
      <c r="AE19625">
        <f t="shared" si="306"/>
        <v>2018</v>
      </c>
    </row>
    <row r="19626" spans="1:31" x14ac:dyDescent="0.25">
      <c r="A19626" s="7">
        <v>19623</v>
      </c>
      <c r="B19626" s="8">
        <v>43303</v>
      </c>
      <c r="C19626" t="s">
        <v>3</v>
      </c>
      <c r="D19626" t="s">
        <v>902</v>
      </c>
      <c r="E19626" t="s">
        <v>9</v>
      </c>
      <c r="F19626" t="s">
        <v>1268</v>
      </c>
      <c r="G19626" t="s">
        <v>648</v>
      </c>
      <c r="H19626" s="136" t="s">
        <v>1496</v>
      </c>
      <c r="I19626" t="s">
        <v>1455</v>
      </c>
      <c r="J19626" s="20">
        <v>16</v>
      </c>
      <c r="K19626" s="20" t="s">
        <v>1465</v>
      </c>
      <c r="L19626" t="s">
        <v>1466</v>
      </c>
      <c r="M19626" s="20">
        <v>2</v>
      </c>
      <c r="N19626" s="20">
        <v>2</v>
      </c>
      <c r="AE19626">
        <f t="shared" si="306"/>
        <v>2018</v>
      </c>
    </row>
    <row r="19627" spans="1:31" x14ac:dyDescent="0.25">
      <c r="A19627" s="7">
        <v>19624</v>
      </c>
      <c r="B19627" s="8">
        <v>43303</v>
      </c>
      <c r="C19627" t="s">
        <v>3</v>
      </c>
      <c r="D19627" t="s">
        <v>761</v>
      </c>
      <c r="E19627" t="s">
        <v>9</v>
      </c>
      <c r="F19627" t="s">
        <v>902</v>
      </c>
      <c r="G19627" t="s">
        <v>1277</v>
      </c>
      <c r="H19627" s="9" t="s">
        <v>3359</v>
      </c>
      <c r="I19627" t="s">
        <v>1454</v>
      </c>
      <c r="J19627" s="20">
        <v>12</v>
      </c>
      <c r="K19627" s="20" t="s">
        <v>9</v>
      </c>
      <c r="L19627" t="s">
        <v>1464</v>
      </c>
      <c r="M19627" s="20">
        <v>2.64</v>
      </c>
      <c r="N19627" s="20">
        <v>4.3599999999999994</v>
      </c>
      <c r="AE19627">
        <f t="shared" si="306"/>
        <v>2018</v>
      </c>
    </row>
    <row r="19628" spans="1:31" x14ac:dyDescent="0.25">
      <c r="A19628" s="7">
        <v>19625</v>
      </c>
      <c r="B19628" s="8">
        <v>43304</v>
      </c>
      <c r="C19628" t="s">
        <v>3</v>
      </c>
      <c r="D19628" t="s">
        <v>1199</v>
      </c>
      <c r="E19628" t="s">
        <v>9</v>
      </c>
      <c r="F19628" t="s">
        <v>908</v>
      </c>
      <c r="G19628" t="s">
        <v>895</v>
      </c>
      <c r="H19628" s="135" t="s">
        <v>2923</v>
      </c>
      <c r="I19628" t="s">
        <v>1455</v>
      </c>
      <c r="J19628" s="20">
        <v>12</v>
      </c>
      <c r="K19628" s="20" t="s">
        <v>1465</v>
      </c>
      <c r="L19628" t="s">
        <v>1466</v>
      </c>
      <c r="M19628" s="20">
        <v>1.5</v>
      </c>
      <c r="N19628" s="20">
        <v>1.5</v>
      </c>
      <c r="AE19628">
        <f t="shared" si="306"/>
        <v>2018</v>
      </c>
    </row>
    <row r="19629" spans="1:31" x14ac:dyDescent="0.25">
      <c r="A19629" s="7">
        <v>19626</v>
      </c>
      <c r="B19629" s="8">
        <v>43304</v>
      </c>
      <c r="C19629" t="s">
        <v>3</v>
      </c>
      <c r="D19629" t="s">
        <v>1199</v>
      </c>
      <c r="E19629" t="s">
        <v>9</v>
      </c>
      <c r="F19629" t="s">
        <v>908</v>
      </c>
      <c r="G19629" t="s">
        <v>895</v>
      </c>
      <c r="H19629" s="135" t="s">
        <v>2923</v>
      </c>
      <c r="I19629" t="s">
        <v>1455</v>
      </c>
      <c r="J19629" s="20">
        <v>12</v>
      </c>
      <c r="K19629" s="20" t="s">
        <v>9</v>
      </c>
      <c r="L19629" t="s">
        <v>1464</v>
      </c>
      <c r="M19629" s="20">
        <v>1.32</v>
      </c>
      <c r="N19629" s="20">
        <v>2.1799999999999997</v>
      </c>
      <c r="AE19629">
        <f t="shared" si="306"/>
        <v>2018</v>
      </c>
    </row>
    <row r="19630" spans="1:31" x14ac:dyDescent="0.25">
      <c r="A19630" s="7">
        <v>19627</v>
      </c>
      <c r="B19630" s="8">
        <v>43308</v>
      </c>
      <c r="C19630" t="s">
        <v>3</v>
      </c>
      <c r="D19630" t="s">
        <v>543</v>
      </c>
      <c r="E19630" t="s">
        <v>9</v>
      </c>
      <c r="F19630" t="s">
        <v>427</v>
      </c>
      <c r="G19630" t="s">
        <v>648</v>
      </c>
      <c r="H19630" s="135" t="s">
        <v>2042</v>
      </c>
      <c r="I19630" t="s">
        <v>1454</v>
      </c>
      <c r="J19630" s="20">
        <v>49</v>
      </c>
      <c r="K19630" s="20" t="s">
        <v>9</v>
      </c>
      <c r="L19630" t="s">
        <v>1464</v>
      </c>
      <c r="M19630" s="20">
        <v>10.78</v>
      </c>
      <c r="N19630" s="20">
        <v>14.72</v>
      </c>
      <c r="AE19630">
        <f t="shared" si="306"/>
        <v>2018</v>
      </c>
    </row>
    <row r="19631" spans="1:31" x14ac:dyDescent="0.25">
      <c r="A19631" s="7">
        <v>19628</v>
      </c>
      <c r="B19631" s="8">
        <v>43309</v>
      </c>
      <c r="C19631" t="s">
        <v>3</v>
      </c>
      <c r="D19631" t="s">
        <v>1258</v>
      </c>
      <c r="E19631" t="s">
        <v>9</v>
      </c>
      <c r="F19631" t="s">
        <v>918</v>
      </c>
      <c r="G19631" t="s">
        <v>895</v>
      </c>
      <c r="H19631" s="135" t="s">
        <v>2708</v>
      </c>
      <c r="I19631" t="s">
        <v>1455</v>
      </c>
      <c r="J19631" s="20">
        <v>10</v>
      </c>
      <c r="K19631" s="20" t="s">
        <v>3</v>
      </c>
      <c r="L19631" t="s">
        <v>1463</v>
      </c>
      <c r="M19631" s="20">
        <v>1.8</v>
      </c>
      <c r="N19631" s="20">
        <v>1.2</v>
      </c>
      <c r="AE19631">
        <f t="shared" si="306"/>
        <v>2018</v>
      </c>
    </row>
    <row r="19632" spans="1:31" x14ac:dyDescent="0.25">
      <c r="A19632" s="7">
        <v>19629</v>
      </c>
      <c r="B19632" s="8">
        <v>43313</v>
      </c>
      <c r="C19632" t="s">
        <v>3</v>
      </c>
      <c r="D19632" t="s">
        <v>543</v>
      </c>
      <c r="E19632" t="s">
        <v>9</v>
      </c>
      <c r="F19632" t="s">
        <v>45</v>
      </c>
      <c r="G19632" t="s">
        <v>1170</v>
      </c>
      <c r="H19632" s="135" t="s">
        <v>3238</v>
      </c>
      <c r="I19632" t="s">
        <v>1456</v>
      </c>
      <c r="J19632" s="20">
        <v>248</v>
      </c>
      <c r="K19632" s="20" t="s">
        <v>9</v>
      </c>
      <c r="L19632" t="s">
        <v>1464</v>
      </c>
      <c r="M19632" s="20">
        <v>54.56</v>
      </c>
      <c r="N19632" s="20">
        <v>70.44</v>
      </c>
      <c r="O19632" t="s">
        <v>3</v>
      </c>
      <c r="P19632" s="13" t="s">
        <v>1237</v>
      </c>
      <c r="Q19632" t="s">
        <v>3</v>
      </c>
      <c r="R19632" t="s">
        <v>868</v>
      </c>
      <c r="S19632" t="s">
        <v>3</v>
      </c>
      <c r="T19632" t="s">
        <v>306</v>
      </c>
      <c r="U19632" t="s">
        <v>9</v>
      </c>
      <c r="V19632" s="15" t="s">
        <v>427</v>
      </c>
      <c r="W19632" t="s">
        <v>9</v>
      </c>
      <c r="X19632" s="15" t="s">
        <v>1248</v>
      </c>
      <c r="Y19632" t="s">
        <v>9</v>
      </c>
      <c r="Z19632" t="s">
        <v>735</v>
      </c>
      <c r="AA19632" t="s">
        <v>9</v>
      </c>
      <c r="AB19632" t="s">
        <v>247</v>
      </c>
      <c r="AC19632" t="s">
        <v>1465</v>
      </c>
      <c r="AE19632">
        <f t="shared" si="306"/>
        <v>2018</v>
      </c>
    </row>
    <row r="19633" spans="1:31" x14ac:dyDescent="0.25">
      <c r="A19633" s="7">
        <v>19630</v>
      </c>
      <c r="B19633" s="8">
        <v>43313</v>
      </c>
      <c r="C19633" t="s">
        <v>3</v>
      </c>
      <c r="D19633" t="s">
        <v>543</v>
      </c>
      <c r="E19633" t="s">
        <v>9</v>
      </c>
      <c r="F19633" t="s">
        <v>521</v>
      </c>
      <c r="G19633" t="s">
        <v>1277</v>
      </c>
      <c r="H19633" s="9" t="s">
        <v>3359</v>
      </c>
      <c r="I19633" t="s">
        <v>1454</v>
      </c>
      <c r="J19633" s="20">
        <v>12</v>
      </c>
      <c r="K19633" s="20" t="s">
        <v>9</v>
      </c>
      <c r="L19633" t="s">
        <v>1464</v>
      </c>
      <c r="M19633" s="20">
        <v>2.64</v>
      </c>
      <c r="N19633" s="20">
        <v>4.3599999999999994</v>
      </c>
      <c r="AE19633">
        <f t="shared" si="306"/>
        <v>2018</v>
      </c>
    </row>
    <row r="19634" spans="1:31" x14ac:dyDescent="0.25">
      <c r="A19634" s="7">
        <v>19631</v>
      </c>
      <c r="B19634" s="8">
        <v>43316</v>
      </c>
      <c r="C19634" t="s">
        <v>3</v>
      </c>
      <c r="D19634" t="s">
        <v>427</v>
      </c>
      <c r="E19634" t="s">
        <v>9</v>
      </c>
      <c r="F19634" t="s">
        <v>1280</v>
      </c>
      <c r="G19634" t="s">
        <v>648</v>
      </c>
      <c r="H19634" s="135" t="s">
        <v>2947</v>
      </c>
      <c r="I19634" t="s">
        <v>1457</v>
      </c>
      <c r="J19634" s="20">
        <v>15</v>
      </c>
      <c r="K19634" s="20" t="s">
        <v>1465</v>
      </c>
      <c r="L19634" t="s">
        <v>1466</v>
      </c>
      <c r="M19634" s="20">
        <v>1.875</v>
      </c>
      <c r="N19634" s="20">
        <v>1.875</v>
      </c>
      <c r="O19634" t="s">
        <v>9</v>
      </c>
      <c r="P19634" s="13" t="s">
        <v>902</v>
      </c>
      <c r="Q19634" t="s">
        <v>1465</v>
      </c>
      <c r="S19634" t="s">
        <v>1465</v>
      </c>
      <c r="U19634" t="s">
        <v>1465</v>
      </c>
      <c r="W19634" t="s">
        <v>1465</v>
      </c>
      <c r="Y19634" t="s">
        <v>1465</v>
      </c>
      <c r="AA19634" t="s">
        <v>1465</v>
      </c>
      <c r="AC19634" t="s">
        <v>1465</v>
      </c>
      <c r="AE19634">
        <f t="shared" si="306"/>
        <v>2018</v>
      </c>
    </row>
    <row r="19635" spans="1:31" x14ac:dyDescent="0.25">
      <c r="A19635" s="7">
        <v>19632</v>
      </c>
      <c r="B19635" s="8">
        <v>43317</v>
      </c>
      <c r="C19635" t="s">
        <v>3</v>
      </c>
      <c r="D19635" t="s">
        <v>1274</v>
      </c>
      <c r="E19635" t="s">
        <v>9</v>
      </c>
      <c r="F19635" t="s">
        <v>1280</v>
      </c>
      <c r="G19635" t="s">
        <v>648</v>
      </c>
      <c r="H19635" s="135" t="s">
        <v>1935</v>
      </c>
      <c r="I19635" t="s">
        <v>1455</v>
      </c>
      <c r="J19635" s="20">
        <v>21</v>
      </c>
      <c r="K19635" s="20" t="s">
        <v>9</v>
      </c>
      <c r="L19635" t="s">
        <v>1464</v>
      </c>
      <c r="M19635" s="20">
        <v>2.31</v>
      </c>
      <c r="N19635" s="20">
        <v>3.44</v>
      </c>
      <c r="AE19635">
        <f t="shared" si="306"/>
        <v>2018</v>
      </c>
    </row>
    <row r="19636" spans="1:31" x14ac:dyDescent="0.25">
      <c r="A19636" s="7">
        <v>19633</v>
      </c>
      <c r="B19636" s="8">
        <v>43317</v>
      </c>
      <c r="C19636" t="s">
        <v>3</v>
      </c>
      <c r="D19636" t="s">
        <v>902</v>
      </c>
      <c r="E19636" t="s">
        <v>9</v>
      </c>
      <c r="F19636" t="s">
        <v>1280</v>
      </c>
      <c r="G19636" t="s">
        <v>648</v>
      </c>
      <c r="H19636" s="135" t="s">
        <v>3277</v>
      </c>
      <c r="I19636" t="s">
        <v>1455</v>
      </c>
      <c r="J19636" s="20">
        <v>16</v>
      </c>
      <c r="K19636" s="20" t="s">
        <v>1465</v>
      </c>
      <c r="L19636" t="s">
        <v>1466</v>
      </c>
      <c r="M19636" s="20">
        <v>2</v>
      </c>
      <c r="N19636" s="20">
        <v>2</v>
      </c>
      <c r="AE19636">
        <f t="shared" si="306"/>
        <v>2018</v>
      </c>
    </row>
    <row r="19637" spans="1:31" x14ac:dyDescent="0.25">
      <c r="A19637" s="7">
        <v>19634</v>
      </c>
      <c r="B19637" s="8">
        <v>43319</v>
      </c>
      <c r="C19637" t="s">
        <v>3</v>
      </c>
      <c r="D19637" t="s">
        <v>943</v>
      </c>
      <c r="E19637" t="s">
        <v>9</v>
      </c>
      <c r="F19637" t="s">
        <v>828</v>
      </c>
      <c r="G19637" t="s">
        <v>648</v>
      </c>
      <c r="H19637" s="9" t="s">
        <v>1797</v>
      </c>
      <c r="I19637" t="s">
        <v>1454</v>
      </c>
      <c r="J19637" s="20">
        <v>69</v>
      </c>
      <c r="K19637" s="20" t="s">
        <v>9</v>
      </c>
      <c r="L19637" t="s">
        <v>1464</v>
      </c>
      <c r="M19637" s="20">
        <v>15.18</v>
      </c>
      <c r="N19637" s="20">
        <v>20.32</v>
      </c>
      <c r="AE19637">
        <f t="shared" si="306"/>
        <v>2018</v>
      </c>
    </row>
    <row r="19638" spans="1:31" x14ac:dyDescent="0.25">
      <c r="A19638" s="7">
        <v>19635</v>
      </c>
      <c r="B19638" s="8">
        <v>43319</v>
      </c>
      <c r="C19638" t="s">
        <v>3</v>
      </c>
      <c r="D19638" t="s">
        <v>868</v>
      </c>
      <c r="E19638" t="s">
        <v>9</v>
      </c>
      <c r="F19638" t="s">
        <v>1028</v>
      </c>
      <c r="G19638" t="s">
        <v>377</v>
      </c>
      <c r="H19638" s="9" t="s">
        <v>2412</v>
      </c>
      <c r="I19638" t="s">
        <v>1454</v>
      </c>
      <c r="J19638" s="20">
        <v>98</v>
      </c>
      <c r="K19638" s="20" t="s">
        <v>3</v>
      </c>
      <c r="L19638" t="s">
        <v>1464</v>
      </c>
      <c r="M19638" s="20">
        <v>28.44</v>
      </c>
      <c r="N19638" s="20">
        <v>21.56</v>
      </c>
      <c r="AE19638">
        <f t="shared" si="306"/>
        <v>2018</v>
      </c>
    </row>
    <row r="19639" spans="1:31" x14ac:dyDescent="0.25">
      <c r="A19639" s="7">
        <v>19636</v>
      </c>
      <c r="B19639" s="8">
        <v>43319</v>
      </c>
      <c r="C19639" t="s">
        <v>3</v>
      </c>
      <c r="D19639" t="s">
        <v>54</v>
      </c>
      <c r="E19639" t="s">
        <v>9</v>
      </c>
      <c r="F19639" t="s">
        <v>543</v>
      </c>
      <c r="G19639" t="s">
        <v>648</v>
      </c>
      <c r="H19639" s="135" t="s">
        <v>2488</v>
      </c>
      <c r="I19639" t="s">
        <v>1454</v>
      </c>
      <c r="J19639" s="20">
        <v>35</v>
      </c>
      <c r="K19639" s="20" t="s">
        <v>3</v>
      </c>
      <c r="L19639" t="s">
        <v>1464</v>
      </c>
      <c r="M19639" s="20">
        <v>10.8</v>
      </c>
      <c r="N19639" s="20">
        <v>7.7</v>
      </c>
      <c r="AE19639">
        <f t="shared" si="306"/>
        <v>2018</v>
      </c>
    </row>
    <row r="19640" spans="1:31" x14ac:dyDescent="0.25">
      <c r="A19640" s="7">
        <v>19637</v>
      </c>
      <c r="B19640" s="8">
        <v>43319</v>
      </c>
      <c r="C19640" t="s">
        <v>3</v>
      </c>
      <c r="D19640" t="s">
        <v>868</v>
      </c>
      <c r="E19640" t="s">
        <v>9</v>
      </c>
      <c r="F19640" t="s">
        <v>1028</v>
      </c>
      <c r="G19640" t="s">
        <v>1016</v>
      </c>
      <c r="H19640" s="9" t="s">
        <v>2907</v>
      </c>
      <c r="I19640" t="s">
        <v>1454</v>
      </c>
      <c r="J19640" s="20">
        <v>41</v>
      </c>
      <c r="K19640" s="20" t="s">
        <v>3</v>
      </c>
      <c r="L19640" t="s">
        <v>1464</v>
      </c>
      <c r="M19640" s="20">
        <v>12.48</v>
      </c>
      <c r="N19640" s="20">
        <v>9.02</v>
      </c>
      <c r="AE19640">
        <f t="shared" si="306"/>
        <v>2018</v>
      </c>
    </row>
    <row r="19641" spans="1:31" x14ac:dyDescent="0.25">
      <c r="A19641" s="7">
        <v>19638</v>
      </c>
      <c r="B19641" s="8">
        <v>43322</v>
      </c>
      <c r="C19641" t="s">
        <v>3</v>
      </c>
      <c r="D19641" t="s">
        <v>104</v>
      </c>
      <c r="E19641" t="s">
        <v>9</v>
      </c>
      <c r="F19641" t="s">
        <v>55</v>
      </c>
      <c r="G19641" t="s">
        <v>1277</v>
      </c>
      <c r="H19641" s="9" t="s">
        <v>3338</v>
      </c>
      <c r="I19641" t="s">
        <v>1454</v>
      </c>
      <c r="J19641" s="20">
        <v>16</v>
      </c>
      <c r="K19641" s="20" t="s">
        <v>9</v>
      </c>
      <c r="L19641" t="s">
        <v>1464</v>
      </c>
      <c r="M19641" s="20">
        <v>3.52</v>
      </c>
      <c r="N19641" s="20">
        <v>5.48</v>
      </c>
      <c r="AE19641">
        <f t="shared" si="306"/>
        <v>2018</v>
      </c>
    </row>
    <row r="19642" spans="1:31" x14ac:dyDescent="0.25">
      <c r="A19642" s="7">
        <v>19639</v>
      </c>
      <c r="B19642" s="8">
        <v>43325</v>
      </c>
      <c r="C19642" t="s">
        <v>3</v>
      </c>
      <c r="D19642" t="s">
        <v>1119</v>
      </c>
      <c r="E19642" t="s">
        <v>9</v>
      </c>
      <c r="F19642" t="s">
        <v>734</v>
      </c>
      <c r="G19642" t="s">
        <v>895</v>
      </c>
      <c r="H19642" s="9" t="s">
        <v>2558</v>
      </c>
      <c r="I19642" t="s">
        <v>1454</v>
      </c>
      <c r="J19642" s="20">
        <v>122</v>
      </c>
      <c r="K19642" s="20" t="s">
        <v>3</v>
      </c>
      <c r="L19642" t="s">
        <v>1463</v>
      </c>
      <c r="M19642" s="20">
        <v>32.72</v>
      </c>
      <c r="N19642" s="20">
        <v>29.28</v>
      </c>
      <c r="AE19642">
        <f t="shared" si="306"/>
        <v>2018</v>
      </c>
    </row>
    <row r="19643" spans="1:31" x14ac:dyDescent="0.25">
      <c r="A19643" s="7">
        <v>19640</v>
      </c>
      <c r="B19643" s="8">
        <v>43326</v>
      </c>
      <c r="C19643" t="s">
        <v>3</v>
      </c>
      <c r="D19643" t="s">
        <v>543</v>
      </c>
      <c r="E19643" t="s">
        <v>9</v>
      </c>
      <c r="F19643" t="s">
        <v>521</v>
      </c>
      <c r="G19643" t="s">
        <v>1277</v>
      </c>
      <c r="H19643" s="9" t="s">
        <v>3353</v>
      </c>
      <c r="I19643" t="s">
        <v>1454</v>
      </c>
      <c r="J19643" s="20">
        <v>12</v>
      </c>
      <c r="K19643" s="20" t="s">
        <v>9</v>
      </c>
      <c r="L19643" t="s">
        <v>1464</v>
      </c>
      <c r="M19643" s="20">
        <v>2.64</v>
      </c>
      <c r="N19643" s="20">
        <v>4.3599999999999994</v>
      </c>
      <c r="AE19643">
        <f t="shared" si="306"/>
        <v>2018</v>
      </c>
    </row>
    <row r="19644" spans="1:31" x14ac:dyDescent="0.25">
      <c r="A19644" s="7">
        <v>19641</v>
      </c>
      <c r="B19644" s="8">
        <v>43326</v>
      </c>
      <c r="C19644" t="s">
        <v>3</v>
      </c>
      <c r="D19644" t="s">
        <v>543</v>
      </c>
      <c r="E19644" t="s">
        <v>9</v>
      </c>
      <c r="F19644" t="s">
        <v>521</v>
      </c>
      <c r="G19644" t="s">
        <v>1277</v>
      </c>
      <c r="H19644" s="9" t="s">
        <v>3354</v>
      </c>
      <c r="I19644" t="s">
        <v>1454</v>
      </c>
      <c r="J19644" s="20">
        <v>21</v>
      </c>
      <c r="K19644" s="20" t="s">
        <v>3</v>
      </c>
      <c r="L19644" t="s">
        <v>1464</v>
      </c>
      <c r="M19644" s="20">
        <v>6.88</v>
      </c>
      <c r="N19644" s="20">
        <v>4.62</v>
      </c>
      <c r="AE19644">
        <f t="shared" si="306"/>
        <v>2018</v>
      </c>
    </row>
    <row r="19645" spans="1:31" x14ac:dyDescent="0.25">
      <c r="A19645" s="7">
        <v>19642</v>
      </c>
      <c r="B19645" s="8">
        <v>43335</v>
      </c>
      <c r="C19645" t="s">
        <v>3</v>
      </c>
      <c r="D19645" t="s">
        <v>1280</v>
      </c>
      <c r="E19645" t="s">
        <v>9</v>
      </c>
      <c r="F19645" t="s">
        <v>1281</v>
      </c>
      <c r="G19645" t="s">
        <v>648</v>
      </c>
      <c r="H19645" s="135" t="s">
        <v>1795</v>
      </c>
      <c r="I19645" t="s">
        <v>1455</v>
      </c>
      <c r="J19645" s="20">
        <v>6</v>
      </c>
      <c r="K19645" s="20" t="s">
        <v>1465</v>
      </c>
      <c r="L19645" t="s">
        <v>1466</v>
      </c>
      <c r="M19645" s="20">
        <v>0.75</v>
      </c>
      <c r="N19645" s="20">
        <v>0.75</v>
      </c>
      <c r="AE19645">
        <f t="shared" si="306"/>
        <v>2018</v>
      </c>
    </row>
    <row r="19646" spans="1:31" x14ac:dyDescent="0.25">
      <c r="A19646" s="7">
        <v>19643</v>
      </c>
      <c r="B19646" s="8">
        <v>43335</v>
      </c>
      <c r="C19646" t="s">
        <v>3</v>
      </c>
      <c r="D19646" t="s">
        <v>427</v>
      </c>
      <c r="E19646" t="s">
        <v>9</v>
      </c>
      <c r="F19646" t="s">
        <v>1282</v>
      </c>
      <c r="G19646" t="s">
        <v>648</v>
      </c>
      <c r="H19646" s="135" t="s">
        <v>2947</v>
      </c>
      <c r="I19646" t="s">
        <v>1458</v>
      </c>
      <c r="J19646" s="20">
        <v>18</v>
      </c>
      <c r="K19646" s="20" t="s">
        <v>1465</v>
      </c>
      <c r="L19646" t="s">
        <v>1466</v>
      </c>
      <c r="M19646" s="20">
        <v>10</v>
      </c>
      <c r="N19646" s="20">
        <v>30</v>
      </c>
      <c r="AE19646">
        <f t="shared" si="306"/>
        <v>2018</v>
      </c>
    </row>
    <row r="19647" spans="1:31" x14ac:dyDescent="0.25">
      <c r="A19647" s="7">
        <v>19644</v>
      </c>
      <c r="B19647" s="8">
        <v>43337</v>
      </c>
      <c r="C19647" t="s">
        <v>3</v>
      </c>
      <c r="D19647" t="s">
        <v>1280</v>
      </c>
      <c r="E19647" t="s">
        <v>9</v>
      </c>
      <c r="F19647" t="s">
        <v>1281</v>
      </c>
      <c r="G19647" t="s">
        <v>648</v>
      </c>
      <c r="H19647" s="135" t="s">
        <v>1795</v>
      </c>
      <c r="I19647" t="s">
        <v>1455</v>
      </c>
      <c r="J19647" s="20">
        <v>43</v>
      </c>
      <c r="K19647" s="20" t="s">
        <v>3</v>
      </c>
      <c r="L19647" t="s">
        <v>1464</v>
      </c>
      <c r="M19647" s="20">
        <v>6.52</v>
      </c>
      <c r="N19647" s="20">
        <v>4.7300000000000004</v>
      </c>
      <c r="AE19647">
        <f t="shared" si="306"/>
        <v>2018</v>
      </c>
    </row>
    <row r="19648" spans="1:31" x14ac:dyDescent="0.25">
      <c r="A19648" s="7">
        <v>19645</v>
      </c>
      <c r="B19648" s="8">
        <v>43339</v>
      </c>
      <c r="C19648" t="s">
        <v>3</v>
      </c>
      <c r="D19648" t="s">
        <v>734</v>
      </c>
      <c r="E19648" t="s">
        <v>9</v>
      </c>
      <c r="F19648" t="s">
        <v>687</v>
      </c>
      <c r="G19648" t="s">
        <v>377</v>
      </c>
      <c r="H19648" s="135" t="s">
        <v>1496</v>
      </c>
      <c r="I19648" t="s">
        <v>1455</v>
      </c>
      <c r="J19648" s="20">
        <v>22</v>
      </c>
      <c r="K19648" s="20" t="s">
        <v>3</v>
      </c>
      <c r="L19648" t="s">
        <v>1464</v>
      </c>
      <c r="M19648" s="20">
        <v>3.58</v>
      </c>
      <c r="N19648" s="20">
        <v>2.42</v>
      </c>
      <c r="AE19648">
        <f t="shared" si="306"/>
        <v>2018</v>
      </c>
    </row>
    <row r="19649" spans="1:31" x14ac:dyDescent="0.25">
      <c r="A19649" s="7">
        <v>19646</v>
      </c>
      <c r="B19649" s="8">
        <v>43339</v>
      </c>
      <c r="C19649" t="s">
        <v>3</v>
      </c>
      <c r="D19649" t="s">
        <v>828</v>
      </c>
      <c r="E19649" t="s">
        <v>9</v>
      </c>
      <c r="F19649" t="s">
        <v>1281</v>
      </c>
      <c r="G19649" t="s">
        <v>633</v>
      </c>
      <c r="H19649" s="136" t="s">
        <v>3233</v>
      </c>
      <c r="I19649" t="s">
        <v>1455</v>
      </c>
      <c r="J19649" s="20">
        <v>27</v>
      </c>
      <c r="K19649" s="20" t="s">
        <v>9</v>
      </c>
      <c r="L19649" t="s">
        <v>1464</v>
      </c>
      <c r="M19649" s="20">
        <v>2.9699999999999998</v>
      </c>
      <c r="N19649" s="20">
        <v>4.28</v>
      </c>
      <c r="AE19649">
        <f t="shared" si="306"/>
        <v>2018</v>
      </c>
    </row>
    <row r="19650" spans="1:31" x14ac:dyDescent="0.25">
      <c r="A19650" s="7">
        <v>19647</v>
      </c>
      <c r="B19650" s="8">
        <v>43340</v>
      </c>
      <c r="C19650" t="s">
        <v>3</v>
      </c>
      <c r="D19650" t="s">
        <v>734</v>
      </c>
      <c r="E19650" t="s">
        <v>9</v>
      </c>
      <c r="F19650" t="s">
        <v>687</v>
      </c>
      <c r="G19650" t="s">
        <v>377</v>
      </c>
      <c r="H19650" s="135" t="s">
        <v>1496</v>
      </c>
      <c r="I19650" t="s">
        <v>1455</v>
      </c>
      <c r="J19650" s="20">
        <v>16</v>
      </c>
      <c r="K19650" s="20" t="s">
        <v>3</v>
      </c>
      <c r="L19650" t="s">
        <v>1463</v>
      </c>
      <c r="M19650" s="20">
        <v>2.58</v>
      </c>
      <c r="N19650" s="20">
        <v>1.92</v>
      </c>
      <c r="AE19650">
        <f t="shared" si="306"/>
        <v>2018</v>
      </c>
    </row>
    <row r="19651" spans="1:31" x14ac:dyDescent="0.25">
      <c r="A19651" s="7">
        <v>19648</v>
      </c>
      <c r="B19651" s="8">
        <v>43340</v>
      </c>
      <c r="C19651" t="s">
        <v>3</v>
      </c>
      <c r="D19651" t="s">
        <v>144</v>
      </c>
      <c r="E19651" t="s">
        <v>9</v>
      </c>
      <c r="F19651" t="s">
        <v>1199</v>
      </c>
      <c r="G19651" t="s">
        <v>648</v>
      </c>
      <c r="H19651" s="135" t="s">
        <v>1935</v>
      </c>
      <c r="I19651" t="s">
        <v>1455</v>
      </c>
      <c r="J19651" s="20">
        <v>27</v>
      </c>
      <c r="K19651" s="20" t="s">
        <v>1465</v>
      </c>
      <c r="L19651" t="s">
        <v>1466</v>
      </c>
      <c r="M19651" s="20">
        <v>3.375</v>
      </c>
      <c r="N19651" s="20">
        <v>3.375</v>
      </c>
      <c r="AE19651">
        <f t="shared" si="306"/>
        <v>2018</v>
      </c>
    </row>
    <row r="19652" spans="1:31" x14ac:dyDescent="0.25">
      <c r="A19652" s="7">
        <v>19649</v>
      </c>
      <c r="B19652" s="8">
        <v>43340</v>
      </c>
      <c r="C19652" t="s">
        <v>3</v>
      </c>
      <c r="D19652" t="s">
        <v>1278</v>
      </c>
      <c r="E19652" t="s">
        <v>9</v>
      </c>
      <c r="F19652" t="s">
        <v>1199</v>
      </c>
      <c r="G19652" t="s">
        <v>929</v>
      </c>
      <c r="H19652" s="135" t="s">
        <v>2650</v>
      </c>
      <c r="I19652" t="s">
        <v>1455</v>
      </c>
      <c r="J19652" s="20">
        <v>21</v>
      </c>
      <c r="K19652" s="20" t="s">
        <v>9</v>
      </c>
      <c r="L19652" t="s">
        <v>1464</v>
      </c>
      <c r="M19652" s="20">
        <v>2.31</v>
      </c>
      <c r="N19652" s="20">
        <v>3.44</v>
      </c>
      <c r="AE19652">
        <f t="shared" ref="AE19652:AE19715" si="307">YEAR(B19652)</f>
        <v>2018</v>
      </c>
    </row>
    <row r="19653" spans="1:31" x14ac:dyDescent="0.25">
      <c r="A19653" s="7">
        <v>19650</v>
      </c>
      <c r="B19653" s="8">
        <v>43341</v>
      </c>
      <c r="C19653" t="s">
        <v>3</v>
      </c>
      <c r="D19653" t="s">
        <v>734</v>
      </c>
      <c r="E19653" t="s">
        <v>9</v>
      </c>
      <c r="F19653" t="s">
        <v>687</v>
      </c>
      <c r="G19653" t="s">
        <v>377</v>
      </c>
      <c r="H19653" s="135" t="s">
        <v>1496</v>
      </c>
      <c r="I19653" t="s">
        <v>1455</v>
      </c>
      <c r="J19653" s="20">
        <v>22</v>
      </c>
      <c r="K19653" s="20" t="s">
        <v>1465</v>
      </c>
      <c r="L19653" t="s">
        <v>1466</v>
      </c>
      <c r="M19653" s="20">
        <v>2.75</v>
      </c>
      <c r="N19653" s="20">
        <v>2.75</v>
      </c>
      <c r="AE19653">
        <f t="shared" si="307"/>
        <v>2018</v>
      </c>
    </row>
    <row r="19654" spans="1:31" x14ac:dyDescent="0.25">
      <c r="A19654" s="7">
        <v>19651</v>
      </c>
      <c r="B19654" s="8">
        <v>43342</v>
      </c>
      <c r="C19654" t="s">
        <v>3</v>
      </c>
      <c r="D19654" t="s">
        <v>543</v>
      </c>
      <c r="E19654" t="s">
        <v>9</v>
      </c>
      <c r="F19654" t="s">
        <v>521</v>
      </c>
      <c r="G19654" t="s">
        <v>1277</v>
      </c>
      <c r="H19654" s="9" t="s">
        <v>3340</v>
      </c>
      <c r="I19654" t="s">
        <v>1454</v>
      </c>
      <c r="J19654" s="20">
        <v>18</v>
      </c>
      <c r="K19654" s="20" t="s">
        <v>9</v>
      </c>
      <c r="L19654" t="s">
        <v>1464</v>
      </c>
      <c r="M19654" s="20">
        <v>3.96</v>
      </c>
      <c r="N19654" s="20">
        <v>6.04</v>
      </c>
      <c r="AE19654">
        <f t="shared" si="307"/>
        <v>2018</v>
      </c>
    </row>
    <row r="19655" spans="1:31" x14ac:dyDescent="0.25">
      <c r="A19655" s="7">
        <v>19652</v>
      </c>
      <c r="B19655" s="8">
        <v>43343</v>
      </c>
      <c r="C19655" t="s">
        <v>3</v>
      </c>
      <c r="D19655" t="s">
        <v>918</v>
      </c>
      <c r="E19655" t="s">
        <v>9</v>
      </c>
      <c r="F19655" t="s">
        <v>543</v>
      </c>
      <c r="G19655" t="s">
        <v>895</v>
      </c>
      <c r="H19655" s="135" t="s">
        <v>2532</v>
      </c>
      <c r="I19655" t="s">
        <v>1455</v>
      </c>
      <c r="J19655" s="20">
        <v>84</v>
      </c>
      <c r="K19655" s="20" t="s">
        <v>3</v>
      </c>
      <c r="L19655" t="s">
        <v>1463</v>
      </c>
      <c r="M19655" s="20">
        <v>11.42</v>
      </c>
      <c r="N19655" s="20">
        <v>10.08</v>
      </c>
      <c r="AE19655">
        <f t="shared" si="307"/>
        <v>2018</v>
      </c>
    </row>
    <row r="19656" spans="1:31" x14ac:dyDescent="0.25">
      <c r="A19656" s="7">
        <v>19653</v>
      </c>
      <c r="B19656" s="8">
        <v>43346</v>
      </c>
      <c r="C19656" t="s">
        <v>3</v>
      </c>
      <c r="D19656" t="s">
        <v>734</v>
      </c>
      <c r="E19656" t="s">
        <v>9</v>
      </c>
      <c r="F19656" t="s">
        <v>687</v>
      </c>
      <c r="G19656" t="s">
        <v>377</v>
      </c>
      <c r="H19656" s="135" t="s">
        <v>1496</v>
      </c>
      <c r="I19656" t="s">
        <v>1455</v>
      </c>
      <c r="J19656" s="20">
        <v>43</v>
      </c>
      <c r="K19656" s="20" t="s">
        <v>1465</v>
      </c>
      <c r="L19656" t="s">
        <v>1466</v>
      </c>
      <c r="M19656" s="20">
        <v>5.375</v>
      </c>
      <c r="N19656" s="20">
        <v>5.375</v>
      </c>
      <c r="AE19656">
        <f t="shared" si="307"/>
        <v>2018</v>
      </c>
    </row>
    <row r="19657" spans="1:31" x14ac:dyDescent="0.25">
      <c r="A19657" s="7">
        <v>19654</v>
      </c>
      <c r="B19657" s="8">
        <v>43347</v>
      </c>
      <c r="C19657" t="s">
        <v>3</v>
      </c>
      <c r="D19657" t="s">
        <v>968</v>
      </c>
      <c r="E19657" t="s">
        <v>9</v>
      </c>
      <c r="F19657" t="s">
        <v>805</v>
      </c>
      <c r="G19657" t="s">
        <v>1170</v>
      </c>
      <c r="H19657" s="135" t="s">
        <v>3210</v>
      </c>
      <c r="I19657" t="s">
        <v>1454</v>
      </c>
      <c r="J19657" s="20">
        <v>63</v>
      </c>
      <c r="K19657" s="20" t="s">
        <v>9</v>
      </c>
      <c r="L19657" t="s">
        <v>1464</v>
      </c>
      <c r="M19657" s="20">
        <v>13.86</v>
      </c>
      <c r="N19657" s="20">
        <v>18.64</v>
      </c>
      <c r="AE19657">
        <f t="shared" si="307"/>
        <v>2018</v>
      </c>
    </row>
    <row r="19658" spans="1:31" x14ac:dyDescent="0.25">
      <c r="A19658" s="7">
        <v>19655</v>
      </c>
      <c r="B19658" s="8">
        <v>43347</v>
      </c>
      <c r="C19658" t="s">
        <v>3</v>
      </c>
      <c r="D19658" t="s">
        <v>1270</v>
      </c>
      <c r="E19658" t="s">
        <v>9</v>
      </c>
      <c r="F19658" t="s">
        <v>1280</v>
      </c>
      <c r="G19658" t="s">
        <v>929</v>
      </c>
      <c r="H19658" s="135" t="s">
        <v>2766</v>
      </c>
      <c r="I19658" t="s">
        <v>1454</v>
      </c>
      <c r="J19658" s="20">
        <v>12</v>
      </c>
      <c r="K19658" s="20" t="s">
        <v>1465</v>
      </c>
      <c r="L19658" t="s">
        <v>1466</v>
      </c>
      <c r="M19658" s="20">
        <v>3</v>
      </c>
      <c r="N19658" s="20">
        <v>3</v>
      </c>
      <c r="AE19658">
        <f t="shared" si="307"/>
        <v>2018</v>
      </c>
    </row>
    <row r="19659" spans="1:31" x14ac:dyDescent="0.25">
      <c r="A19659" s="7">
        <v>19656</v>
      </c>
      <c r="B19659" s="8">
        <v>43350</v>
      </c>
      <c r="C19659" t="s">
        <v>3</v>
      </c>
      <c r="D19659" t="s">
        <v>943</v>
      </c>
      <c r="E19659" t="s">
        <v>9</v>
      </c>
      <c r="F19659" t="s">
        <v>1101</v>
      </c>
      <c r="G19659" t="s">
        <v>895</v>
      </c>
      <c r="H19659" s="136" t="s">
        <v>2637</v>
      </c>
      <c r="I19659" t="s">
        <v>1454</v>
      </c>
      <c r="J19659" s="20">
        <v>16</v>
      </c>
      <c r="K19659" s="20" t="s">
        <v>9</v>
      </c>
      <c r="L19659" t="s">
        <v>1463</v>
      </c>
      <c r="M19659" s="20">
        <v>3.84</v>
      </c>
      <c r="N19659" s="20">
        <v>5.16</v>
      </c>
      <c r="AE19659">
        <f t="shared" si="307"/>
        <v>2018</v>
      </c>
    </row>
    <row r="19660" spans="1:31" x14ac:dyDescent="0.25">
      <c r="A19660" s="7">
        <v>19657</v>
      </c>
      <c r="B19660" s="8">
        <v>43350</v>
      </c>
      <c r="C19660" t="s">
        <v>3</v>
      </c>
      <c r="D19660" t="s">
        <v>502</v>
      </c>
      <c r="E19660" t="s">
        <v>9</v>
      </c>
      <c r="F19660" t="s">
        <v>1031</v>
      </c>
      <c r="G19660" t="s">
        <v>929</v>
      </c>
      <c r="H19660" s="135" t="s">
        <v>3371</v>
      </c>
      <c r="I19660" t="s">
        <v>1454</v>
      </c>
      <c r="J19660" s="20">
        <v>40</v>
      </c>
      <c r="K19660" s="20" t="s">
        <v>1465</v>
      </c>
      <c r="L19660" t="s">
        <v>1466</v>
      </c>
      <c r="M19660" s="20">
        <v>10</v>
      </c>
      <c r="N19660" s="20">
        <v>10</v>
      </c>
      <c r="AE19660">
        <f t="shared" si="307"/>
        <v>2018</v>
      </c>
    </row>
    <row r="19661" spans="1:31" x14ac:dyDescent="0.25">
      <c r="A19661" s="7">
        <v>19658</v>
      </c>
      <c r="B19661" s="8">
        <v>43352</v>
      </c>
      <c r="C19661" t="s">
        <v>3</v>
      </c>
      <c r="D19661" t="s">
        <v>1281</v>
      </c>
      <c r="E19661" t="s">
        <v>9</v>
      </c>
      <c r="F19661" t="s">
        <v>828</v>
      </c>
      <c r="G19661" t="s">
        <v>633</v>
      </c>
      <c r="H19661" s="136" t="s">
        <v>3233</v>
      </c>
      <c r="I19661" t="s">
        <v>1455</v>
      </c>
      <c r="J19661" s="20">
        <v>34</v>
      </c>
      <c r="K19661" s="20" t="s">
        <v>9</v>
      </c>
      <c r="L19661" t="s">
        <v>1464</v>
      </c>
      <c r="M19661" s="20">
        <v>3.74</v>
      </c>
      <c r="N19661" s="20">
        <v>5.26</v>
      </c>
      <c r="AE19661">
        <f t="shared" si="307"/>
        <v>2018</v>
      </c>
    </row>
    <row r="19662" spans="1:31" x14ac:dyDescent="0.25">
      <c r="A19662" s="7">
        <v>19659</v>
      </c>
      <c r="B19662" s="8">
        <v>43352</v>
      </c>
      <c r="C19662" t="s">
        <v>3</v>
      </c>
      <c r="D19662" t="s">
        <v>187</v>
      </c>
      <c r="E19662" t="s">
        <v>9</v>
      </c>
      <c r="F19662" t="s">
        <v>1281</v>
      </c>
      <c r="G19662" t="s">
        <v>648</v>
      </c>
      <c r="H19662" s="135" t="s">
        <v>1935</v>
      </c>
      <c r="I19662" t="s">
        <v>1454</v>
      </c>
      <c r="J19662" s="20">
        <v>23</v>
      </c>
      <c r="K19662" s="20" t="s">
        <v>1465</v>
      </c>
      <c r="L19662" t="s">
        <v>1466</v>
      </c>
      <c r="M19662" s="20">
        <v>5.75</v>
      </c>
      <c r="N19662" s="20">
        <v>5.75</v>
      </c>
      <c r="AE19662">
        <f t="shared" si="307"/>
        <v>2018</v>
      </c>
    </row>
    <row r="19663" spans="1:31" x14ac:dyDescent="0.25">
      <c r="A19663" s="7">
        <v>19660</v>
      </c>
      <c r="B19663" s="8">
        <v>43352</v>
      </c>
      <c r="C19663" t="s">
        <v>3</v>
      </c>
      <c r="D19663" t="s">
        <v>904</v>
      </c>
      <c r="E19663" t="s">
        <v>9</v>
      </c>
      <c r="F19663" t="s">
        <v>1281</v>
      </c>
      <c r="G19663" t="s">
        <v>870</v>
      </c>
      <c r="H19663" s="135" t="s">
        <v>2471</v>
      </c>
      <c r="I19663" t="s">
        <v>1455</v>
      </c>
      <c r="J19663" s="20">
        <v>30</v>
      </c>
      <c r="K19663" s="20" t="s">
        <v>3</v>
      </c>
      <c r="L19663" t="s">
        <v>1464</v>
      </c>
      <c r="M19663" s="20">
        <v>4.7</v>
      </c>
      <c r="N19663" s="20">
        <v>3.3</v>
      </c>
      <c r="AE19663">
        <f t="shared" si="307"/>
        <v>2018</v>
      </c>
    </row>
    <row r="19664" spans="1:31" x14ac:dyDescent="0.25">
      <c r="A19664" s="7">
        <v>19661</v>
      </c>
      <c r="B19664" s="8">
        <v>43352</v>
      </c>
      <c r="C19664" t="s">
        <v>3</v>
      </c>
      <c r="D19664" t="s">
        <v>187</v>
      </c>
      <c r="E19664" t="s">
        <v>9</v>
      </c>
      <c r="F19664" t="s">
        <v>1281</v>
      </c>
      <c r="G19664" t="s">
        <v>929</v>
      </c>
      <c r="H19664" s="136" t="s">
        <v>2749</v>
      </c>
      <c r="I19664" t="s">
        <v>1454</v>
      </c>
      <c r="J19664" s="20">
        <v>50</v>
      </c>
      <c r="K19664" s="20" t="s">
        <v>3</v>
      </c>
      <c r="L19664" t="s">
        <v>1464</v>
      </c>
      <c r="M19664" s="20">
        <v>15</v>
      </c>
      <c r="N19664" s="20">
        <v>11</v>
      </c>
      <c r="AE19664">
        <f t="shared" si="307"/>
        <v>2018</v>
      </c>
    </row>
    <row r="19665" spans="1:31" x14ac:dyDescent="0.25">
      <c r="A19665" s="7">
        <v>19662</v>
      </c>
      <c r="B19665" s="8">
        <v>43358</v>
      </c>
      <c r="C19665" t="s">
        <v>3</v>
      </c>
      <c r="D19665" t="s">
        <v>237</v>
      </c>
      <c r="E19665" t="s">
        <v>9</v>
      </c>
      <c r="F19665" t="s">
        <v>186</v>
      </c>
      <c r="G19665" t="s">
        <v>714</v>
      </c>
      <c r="H19665" s="135" t="s">
        <v>2004</v>
      </c>
      <c r="I19665" t="s">
        <v>1454</v>
      </c>
      <c r="J19665" s="20">
        <v>24</v>
      </c>
      <c r="K19665" s="20" t="s">
        <v>9</v>
      </c>
      <c r="L19665" t="s">
        <v>1464</v>
      </c>
      <c r="M19665" s="20">
        <v>5.28</v>
      </c>
      <c r="N19665" s="20">
        <v>7.72</v>
      </c>
      <c r="AE19665">
        <f t="shared" si="307"/>
        <v>2018</v>
      </c>
    </row>
    <row r="19666" spans="1:31" x14ac:dyDescent="0.25">
      <c r="A19666" s="7">
        <v>19663</v>
      </c>
      <c r="B19666" s="8">
        <v>43358</v>
      </c>
      <c r="C19666" t="s">
        <v>3</v>
      </c>
      <c r="D19666" t="s">
        <v>237</v>
      </c>
      <c r="E19666" t="s">
        <v>9</v>
      </c>
      <c r="F19666" t="s">
        <v>186</v>
      </c>
      <c r="G19666" t="s">
        <v>714</v>
      </c>
      <c r="H19666" s="135" t="s">
        <v>2004</v>
      </c>
      <c r="I19666" t="s">
        <v>1454</v>
      </c>
      <c r="J19666" s="20">
        <v>170</v>
      </c>
      <c r="K19666" s="20" t="s">
        <v>1465</v>
      </c>
      <c r="L19666" t="s">
        <v>1466</v>
      </c>
      <c r="M19666" s="20">
        <v>42.5</v>
      </c>
      <c r="N19666" s="20">
        <v>42.5</v>
      </c>
      <c r="AE19666">
        <f t="shared" si="307"/>
        <v>2018</v>
      </c>
    </row>
    <row r="19667" spans="1:31" x14ac:dyDescent="0.25">
      <c r="A19667" s="7">
        <v>19664</v>
      </c>
      <c r="B19667" s="8">
        <v>43365</v>
      </c>
      <c r="C19667" t="s">
        <v>3</v>
      </c>
      <c r="D19667" t="s">
        <v>787</v>
      </c>
      <c r="E19667" t="s">
        <v>9</v>
      </c>
      <c r="F19667" t="s">
        <v>1213</v>
      </c>
      <c r="G19667" t="s">
        <v>1277</v>
      </c>
      <c r="H19667" s="9" t="s">
        <v>3334</v>
      </c>
      <c r="I19667" t="s">
        <v>1455</v>
      </c>
      <c r="J19667" s="20">
        <v>12</v>
      </c>
      <c r="K19667" s="20" t="s">
        <v>9</v>
      </c>
      <c r="L19667" t="s">
        <v>1464</v>
      </c>
      <c r="M19667" s="20">
        <v>1.32</v>
      </c>
      <c r="N19667" s="20">
        <v>2.1799999999999997</v>
      </c>
      <c r="AE19667">
        <f t="shared" si="307"/>
        <v>2018</v>
      </c>
    </row>
    <row r="19668" spans="1:31" x14ac:dyDescent="0.25">
      <c r="A19668" s="7">
        <v>19665</v>
      </c>
      <c r="B19668" s="8">
        <v>43366</v>
      </c>
      <c r="C19668" t="s">
        <v>3</v>
      </c>
      <c r="D19668" t="s">
        <v>1156</v>
      </c>
      <c r="E19668" t="s">
        <v>9</v>
      </c>
      <c r="F19668" t="s">
        <v>1282</v>
      </c>
      <c r="G19668" t="s">
        <v>14</v>
      </c>
      <c r="H19668" s="135" t="s">
        <v>1530</v>
      </c>
      <c r="I19668" t="s">
        <v>1455</v>
      </c>
      <c r="J19668" s="20">
        <v>18</v>
      </c>
      <c r="K19668" s="20" t="s">
        <v>1465</v>
      </c>
      <c r="L19668" t="s">
        <v>1466</v>
      </c>
      <c r="M19668" s="20">
        <v>2.25</v>
      </c>
      <c r="N19668" s="20">
        <v>2.25</v>
      </c>
      <c r="AE19668">
        <f t="shared" si="307"/>
        <v>2018</v>
      </c>
    </row>
    <row r="19669" spans="1:31" x14ac:dyDescent="0.25">
      <c r="A19669" s="7">
        <v>19666</v>
      </c>
      <c r="B19669" s="8">
        <v>43368</v>
      </c>
      <c r="C19669" t="s">
        <v>3</v>
      </c>
      <c r="D19669" t="s">
        <v>276</v>
      </c>
      <c r="E19669" t="s">
        <v>9</v>
      </c>
      <c r="F19669" t="s">
        <v>1166</v>
      </c>
      <c r="G19669" t="s">
        <v>11</v>
      </c>
      <c r="H19669" s="135" t="s">
        <v>1579</v>
      </c>
      <c r="I19669" t="s">
        <v>1454</v>
      </c>
      <c r="J19669" s="20">
        <v>77</v>
      </c>
      <c r="K19669" s="20" t="s">
        <v>3</v>
      </c>
      <c r="L19669" t="s">
        <v>1463</v>
      </c>
      <c r="M19669" s="20">
        <v>21.02</v>
      </c>
      <c r="N19669" s="20">
        <v>18.48</v>
      </c>
      <c r="AE19669">
        <f t="shared" si="307"/>
        <v>2018</v>
      </c>
    </row>
    <row r="19670" spans="1:31" x14ac:dyDescent="0.25">
      <c r="A19670" s="7">
        <v>19667</v>
      </c>
      <c r="B19670" s="8">
        <v>43368</v>
      </c>
      <c r="C19670" t="s">
        <v>3</v>
      </c>
      <c r="D19670" t="s">
        <v>276</v>
      </c>
      <c r="E19670" t="s">
        <v>9</v>
      </c>
      <c r="F19670" t="s">
        <v>45</v>
      </c>
      <c r="G19670" t="s">
        <v>1277</v>
      </c>
      <c r="H19670" s="9" t="s">
        <v>3372</v>
      </c>
      <c r="I19670" t="s">
        <v>1454</v>
      </c>
      <c r="J19670" s="20">
        <v>18</v>
      </c>
      <c r="K19670" s="20" t="s">
        <v>3</v>
      </c>
      <c r="L19670" t="s">
        <v>1464</v>
      </c>
      <c r="M19670" s="20">
        <v>6.04</v>
      </c>
      <c r="N19670" s="20">
        <v>3.96</v>
      </c>
      <c r="AE19670">
        <f t="shared" si="307"/>
        <v>2018</v>
      </c>
    </row>
    <row r="19671" spans="1:31" x14ac:dyDescent="0.25">
      <c r="A19671" s="7">
        <v>19668</v>
      </c>
      <c r="B19671" s="8">
        <v>43369</v>
      </c>
      <c r="C19671" t="s">
        <v>3</v>
      </c>
      <c r="D19671" t="s">
        <v>973</v>
      </c>
      <c r="E19671" t="s">
        <v>9</v>
      </c>
      <c r="F19671" t="s">
        <v>427</v>
      </c>
      <c r="G19671" t="s">
        <v>870</v>
      </c>
      <c r="H19671" s="135" t="s">
        <v>1496</v>
      </c>
      <c r="I19671" t="s">
        <v>1454</v>
      </c>
      <c r="J19671" s="20">
        <v>22</v>
      </c>
      <c r="K19671" s="20" t="s">
        <v>1465</v>
      </c>
      <c r="L19671" t="s">
        <v>1466</v>
      </c>
      <c r="M19671" s="20">
        <v>5.5</v>
      </c>
      <c r="N19671" s="20">
        <v>5.5</v>
      </c>
      <c r="AE19671">
        <f t="shared" si="307"/>
        <v>2018</v>
      </c>
    </row>
    <row r="19672" spans="1:31" x14ac:dyDescent="0.25">
      <c r="A19672" s="7">
        <v>19669</v>
      </c>
      <c r="B19672" s="8">
        <v>43369</v>
      </c>
      <c r="C19672" t="s">
        <v>3</v>
      </c>
      <c r="D19672" t="s">
        <v>543</v>
      </c>
      <c r="E19672" t="s">
        <v>9</v>
      </c>
      <c r="F19672" t="s">
        <v>521</v>
      </c>
      <c r="G19672" t="s">
        <v>1277</v>
      </c>
      <c r="H19672" s="9" t="s">
        <v>3373</v>
      </c>
      <c r="I19672" t="s">
        <v>1454</v>
      </c>
      <c r="J19672" s="20">
        <v>15</v>
      </c>
      <c r="K19672" s="20" t="s">
        <v>9</v>
      </c>
      <c r="L19672" t="s">
        <v>1464</v>
      </c>
      <c r="M19672" s="20">
        <v>3.3</v>
      </c>
      <c r="N19672" s="20">
        <v>5.2</v>
      </c>
      <c r="AE19672">
        <f t="shared" si="307"/>
        <v>2018</v>
      </c>
    </row>
    <row r="19673" spans="1:31" x14ac:dyDescent="0.25">
      <c r="A19673" s="7">
        <v>19670</v>
      </c>
      <c r="B19673" s="8">
        <v>43371</v>
      </c>
      <c r="C19673" t="s">
        <v>3</v>
      </c>
      <c r="D19673" t="s">
        <v>1272</v>
      </c>
      <c r="E19673" t="s">
        <v>9</v>
      </c>
      <c r="F19673" t="s">
        <v>1275</v>
      </c>
      <c r="G19673" t="s">
        <v>929</v>
      </c>
      <c r="H19673" s="135" t="s">
        <v>3113</v>
      </c>
      <c r="I19673" t="s">
        <v>1455</v>
      </c>
      <c r="J19673" s="20">
        <v>15</v>
      </c>
      <c r="K19673" s="20" t="s">
        <v>1465</v>
      </c>
      <c r="L19673" t="s">
        <v>1466</v>
      </c>
      <c r="M19673" s="20">
        <v>1.875</v>
      </c>
      <c r="N19673" s="20">
        <v>1.875</v>
      </c>
      <c r="AE19673">
        <f t="shared" si="307"/>
        <v>2018</v>
      </c>
    </row>
    <row r="19674" spans="1:31" x14ac:dyDescent="0.25">
      <c r="A19674" s="7">
        <v>19671</v>
      </c>
      <c r="B19674" s="8">
        <v>43372</v>
      </c>
      <c r="C19674" t="s">
        <v>3</v>
      </c>
      <c r="D19674" t="s">
        <v>787</v>
      </c>
      <c r="E19674" t="s">
        <v>9</v>
      </c>
      <c r="F19674" t="s">
        <v>1219</v>
      </c>
      <c r="G19674" t="s">
        <v>861</v>
      </c>
      <c r="H19674" s="135" t="s">
        <v>2436</v>
      </c>
      <c r="I19674" t="s">
        <v>1454</v>
      </c>
      <c r="J19674" s="20">
        <v>13</v>
      </c>
      <c r="K19674" s="20" t="s">
        <v>9</v>
      </c>
      <c r="L19674" t="s">
        <v>1463</v>
      </c>
      <c r="M19674" s="20">
        <v>3.12</v>
      </c>
      <c r="N19674" s="20">
        <v>4.38</v>
      </c>
      <c r="AE19674">
        <f t="shared" si="307"/>
        <v>2018</v>
      </c>
    </row>
    <row r="19675" spans="1:31" x14ac:dyDescent="0.25">
      <c r="A19675" s="7">
        <v>19672</v>
      </c>
      <c r="B19675" s="8">
        <v>43373</v>
      </c>
      <c r="C19675" t="s">
        <v>3</v>
      </c>
      <c r="D19675" t="s">
        <v>1258</v>
      </c>
      <c r="E19675" t="s">
        <v>9</v>
      </c>
      <c r="F19675" t="s">
        <v>1199</v>
      </c>
      <c r="G19675" t="s">
        <v>895</v>
      </c>
      <c r="H19675" s="135" t="s">
        <v>2540</v>
      </c>
      <c r="I19675" t="s">
        <v>1454</v>
      </c>
      <c r="J19675" s="20">
        <v>35</v>
      </c>
      <c r="K19675" s="20" t="s">
        <v>3</v>
      </c>
      <c r="L19675" t="s">
        <v>1464</v>
      </c>
      <c r="M19675" s="20">
        <v>10.8</v>
      </c>
      <c r="N19675" s="20">
        <v>7.7</v>
      </c>
      <c r="AE19675">
        <f t="shared" si="307"/>
        <v>2018</v>
      </c>
    </row>
    <row r="19676" spans="1:31" x14ac:dyDescent="0.25">
      <c r="A19676" s="7">
        <v>19673</v>
      </c>
      <c r="B19676" s="8">
        <v>43373</v>
      </c>
      <c r="C19676" t="s">
        <v>3</v>
      </c>
      <c r="D19676" t="s">
        <v>1270</v>
      </c>
      <c r="E19676" t="s">
        <v>9</v>
      </c>
      <c r="F19676" t="s">
        <v>1280</v>
      </c>
      <c r="G19676" t="s">
        <v>929</v>
      </c>
      <c r="H19676" s="135" t="s">
        <v>2683</v>
      </c>
      <c r="I19676" t="s">
        <v>1454</v>
      </c>
      <c r="J19676" s="20">
        <v>8</v>
      </c>
      <c r="K19676" s="20" t="s">
        <v>9</v>
      </c>
      <c r="L19676" t="s">
        <v>1464</v>
      </c>
      <c r="M19676" s="20">
        <v>1.76</v>
      </c>
      <c r="N19676" s="20">
        <v>3.24</v>
      </c>
      <c r="AE19676">
        <f t="shared" si="307"/>
        <v>2018</v>
      </c>
    </row>
    <row r="19677" spans="1:31" x14ac:dyDescent="0.25">
      <c r="A19677" s="7">
        <v>19674</v>
      </c>
      <c r="B19677" s="8">
        <v>43374</v>
      </c>
      <c r="C19677" t="s">
        <v>3</v>
      </c>
      <c r="D19677" t="s">
        <v>980</v>
      </c>
      <c r="E19677" t="s">
        <v>9</v>
      </c>
      <c r="F19677" t="s">
        <v>1274</v>
      </c>
      <c r="G19677" t="s">
        <v>929</v>
      </c>
      <c r="H19677" s="136" t="s">
        <v>2654</v>
      </c>
      <c r="I19677" t="s">
        <v>1454</v>
      </c>
      <c r="J19677" s="20">
        <v>10</v>
      </c>
      <c r="K19677" s="20" t="s">
        <v>3</v>
      </c>
      <c r="L19677" t="s">
        <v>1463</v>
      </c>
      <c r="M19677" s="20">
        <v>3.6</v>
      </c>
      <c r="N19677" s="20">
        <v>2.4</v>
      </c>
      <c r="AE19677">
        <f t="shared" si="307"/>
        <v>2018</v>
      </c>
    </row>
    <row r="19678" spans="1:31" x14ac:dyDescent="0.25">
      <c r="A19678" s="7">
        <v>19675</v>
      </c>
      <c r="B19678" s="8">
        <v>43374</v>
      </c>
      <c r="C19678" t="s">
        <v>3</v>
      </c>
      <c r="D19678" t="s">
        <v>980</v>
      </c>
      <c r="E19678" t="s">
        <v>9</v>
      </c>
      <c r="F19678" t="s">
        <v>1274</v>
      </c>
      <c r="G19678" t="s">
        <v>929</v>
      </c>
      <c r="H19678" s="9" t="s">
        <v>3374</v>
      </c>
      <c r="I19678" t="s">
        <v>1454</v>
      </c>
      <c r="J19678" s="20">
        <v>48</v>
      </c>
      <c r="K19678" s="20" t="s">
        <v>3</v>
      </c>
      <c r="L19678" t="s">
        <v>1464</v>
      </c>
      <c r="M19678" s="20">
        <v>14.44</v>
      </c>
      <c r="N19678" s="20">
        <v>10.56</v>
      </c>
      <c r="AE19678">
        <f t="shared" si="307"/>
        <v>2018</v>
      </c>
    </row>
    <row r="19679" spans="1:31" x14ac:dyDescent="0.25">
      <c r="A19679" s="7">
        <v>19676</v>
      </c>
      <c r="B19679" s="8">
        <v>43375</v>
      </c>
      <c r="C19679" t="s">
        <v>3</v>
      </c>
      <c r="D19679" t="s">
        <v>632</v>
      </c>
      <c r="E19679" t="s">
        <v>9</v>
      </c>
      <c r="F19679" t="s">
        <v>1272</v>
      </c>
      <c r="G19679" t="s">
        <v>929</v>
      </c>
      <c r="H19679" s="135" t="s">
        <v>2644</v>
      </c>
      <c r="I19679" t="s">
        <v>1454</v>
      </c>
      <c r="J19679" s="20">
        <v>11</v>
      </c>
      <c r="K19679" s="20" t="s">
        <v>3</v>
      </c>
      <c r="L19679" t="s">
        <v>1464</v>
      </c>
      <c r="M19679" s="20">
        <v>4.08</v>
      </c>
      <c r="N19679" s="20">
        <v>2.42</v>
      </c>
      <c r="AE19679">
        <f t="shared" si="307"/>
        <v>2018</v>
      </c>
    </row>
    <row r="19680" spans="1:31" x14ac:dyDescent="0.25">
      <c r="A19680" s="7">
        <v>19677</v>
      </c>
      <c r="B19680" s="8">
        <v>43378</v>
      </c>
      <c r="C19680" t="s">
        <v>3</v>
      </c>
      <c r="D19680" t="s">
        <v>678</v>
      </c>
      <c r="E19680" t="s">
        <v>9</v>
      </c>
      <c r="F19680" t="s">
        <v>1272</v>
      </c>
      <c r="G19680" t="s">
        <v>929</v>
      </c>
      <c r="H19680" s="9" t="s">
        <v>2725</v>
      </c>
      <c r="I19680" t="s">
        <v>1454</v>
      </c>
      <c r="J19680" s="20">
        <v>43</v>
      </c>
      <c r="K19680" s="20" t="s">
        <v>3</v>
      </c>
      <c r="L19680" t="s">
        <v>1464</v>
      </c>
      <c r="M19680" s="20">
        <v>13.04</v>
      </c>
      <c r="N19680" s="20">
        <v>9.4600000000000009</v>
      </c>
      <c r="AE19680">
        <f t="shared" si="307"/>
        <v>2018</v>
      </c>
    </row>
    <row r="19681" spans="1:31" x14ac:dyDescent="0.25">
      <c r="A19681" s="7">
        <v>19678</v>
      </c>
      <c r="B19681" s="8">
        <v>43380</v>
      </c>
      <c r="C19681" t="s">
        <v>3</v>
      </c>
      <c r="D19681" t="s">
        <v>787</v>
      </c>
      <c r="E19681" t="s">
        <v>9</v>
      </c>
      <c r="F19681" t="s">
        <v>1219</v>
      </c>
      <c r="G19681" t="s">
        <v>732</v>
      </c>
      <c r="H19681" s="135" t="s">
        <v>2155</v>
      </c>
      <c r="I19681" t="s">
        <v>1454</v>
      </c>
      <c r="J19681" s="20">
        <v>9</v>
      </c>
      <c r="K19681" s="20" t="s">
        <v>9</v>
      </c>
      <c r="L19681" t="s">
        <v>1464</v>
      </c>
      <c r="M19681" s="20">
        <v>1.98</v>
      </c>
      <c r="N19681" s="20">
        <v>3.52</v>
      </c>
      <c r="AE19681">
        <f t="shared" si="307"/>
        <v>2018</v>
      </c>
    </row>
    <row r="19682" spans="1:31" x14ac:dyDescent="0.25">
      <c r="A19682" s="7">
        <v>19679</v>
      </c>
      <c r="B19682" s="8">
        <v>43382</v>
      </c>
      <c r="C19682" t="s">
        <v>3</v>
      </c>
      <c r="D19682" t="s">
        <v>943</v>
      </c>
      <c r="E19682" t="s">
        <v>9</v>
      </c>
      <c r="F19682" t="s">
        <v>1101</v>
      </c>
      <c r="G19682" t="s">
        <v>732</v>
      </c>
      <c r="H19682" s="135" t="s">
        <v>2388</v>
      </c>
      <c r="I19682" t="s">
        <v>1454</v>
      </c>
      <c r="J19682" s="20">
        <v>49</v>
      </c>
      <c r="K19682" s="20" t="s">
        <v>9</v>
      </c>
      <c r="L19682" t="s">
        <v>1463</v>
      </c>
      <c r="M19682" s="20">
        <v>11.76</v>
      </c>
      <c r="N19682" s="20">
        <v>13.74</v>
      </c>
      <c r="AE19682">
        <f t="shared" si="307"/>
        <v>2018</v>
      </c>
    </row>
    <row r="19683" spans="1:31" x14ac:dyDescent="0.25">
      <c r="A19683" s="7">
        <v>19680</v>
      </c>
      <c r="B19683" s="8">
        <v>43382</v>
      </c>
      <c r="C19683" t="s">
        <v>3</v>
      </c>
      <c r="D19683" t="s">
        <v>1219</v>
      </c>
      <c r="E19683" t="s">
        <v>9</v>
      </c>
      <c r="F19683" t="s">
        <v>1281</v>
      </c>
      <c r="G19683" t="s">
        <v>929</v>
      </c>
      <c r="H19683" s="135" t="s">
        <v>3035</v>
      </c>
      <c r="I19683" t="s">
        <v>1455</v>
      </c>
      <c r="J19683" s="20">
        <v>21</v>
      </c>
      <c r="K19683" s="20" t="s">
        <v>9</v>
      </c>
      <c r="L19683" t="s">
        <v>1464</v>
      </c>
      <c r="M19683" s="20">
        <v>2.31</v>
      </c>
      <c r="N19683" s="20">
        <v>3.44</v>
      </c>
      <c r="AE19683">
        <f t="shared" si="307"/>
        <v>2018</v>
      </c>
    </row>
    <row r="19684" spans="1:31" x14ac:dyDescent="0.25">
      <c r="A19684" s="7">
        <v>19681</v>
      </c>
      <c r="B19684" s="8">
        <v>43387</v>
      </c>
      <c r="C19684" t="s">
        <v>3</v>
      </c>
      <c r="D19684" t="s">
        <v>1199</v>
      </c>
      <c r="E19684" t="s">
        <v>9</v>
      </c>
      <c r="F19684" t="s">
        <v>908</v>
      </c>
      <c r="G19684" t="s">
        <v>895</v>
      </c>
      <c r="H19684" s="135" t="s">
        <v>3156</v>
      </c>
      <c r="I19684" t="s">
        <v>1455</v>
      </c>
      <c r="J19684" s="20">
        <v>12</v>
      </c>
      <c r="K19684" s="20" t="s">
        <v>9</v>
      </c>
      <c r="L19684" t="s">
        <v>1464</v>
      </c>
      <c r="M19684" s="20">
        <v>1.32</v>
      </c>
      <c r="N19684" s="20">
        <v>2.1799999999999997</v>
      </c>
      <c r="AE19684">
        <f t="shared" si="307"/>
        <v>2018</v>
      </c>
    </row>
    <row r="19685" spans="1:31" x14ac:dyDescent="0.25">
      <c r="A19685" s="7">
        <v>19682</v>
      </c>
      <c r="B19685" s="8">
        <v>43394</v>
      </c>
      <c r="C19685" t="s">
        <v>3</v>
      </c>
      <c r="D19685" t="s">
        <v>787</v>
      </c>
      <c r="E19685" t="s">
        <v>9</v>
      </c>
      <c r="F19685" t="s">
        <v>1219</v>
      </c>
      <c r="G19685" t="s">
        <v>732</v>
      </c>
      <c r="H19685" s="135" t="s">
        <v>2307</v>
      </c>
      <c r="I19685" t="s">
        <v>1454</v>
      </c>
      <c r="J19685" s="20">
        <v>10</v>
      </c>
      <c r="K19685" s="20" t="s">
        <v>9</v>
      </c>
      <c r="L19685" t="s">
        <v>1464</v>
      </c>
      <c r="M19685" s="20">
        <v>2.2000000000000002</v>
      </c>
      <c r="N19685" s="20">
        <v>3.8</v>
      </c>
      <c r="AE19685">
        <f t="shared" si="307"/>
        <v>2018</v>
      </c>
    </row>
    <row r="19686" spans="1:31" x14ac:dyDescent="0.25">
      <c r="A19686" s="7">
        <v>19683</v>
      </c>
      <c r="B19686" s="8">
        <v>43399</v>
      </c>
      <c r="C19686" t="s">
        <v>3</v>
      </c>
      <c r="D19686" t="s">
        <v>787</v>
      </c>
      <c r="E19686" t="s">
        <v>9</v>
      </c>
      <c r="F19686" t="s">
        <v>1219</v>
      </c>
      <c r="G19686" t="s">
        <v>732</v>
      </c>
      <c r="H19686" s="135" t="s">
        <v>2173</v>
      </c>
      <c r="I19686" t="s">
        <v>1454</v>
      </c>
      <c r="J19686" s="20">
        <v>12</v>
      </c>
      <c r="K19686" s="20" t="s">
        <v>1465</v>
      </c>
      <c r="L19686" t="s">
        <v>1466</v>
      </c>
      <c r="M19686" s="20">
        <v>3</v>
      </c>
      <c r="N19686" s="20">
        <v>3</v>
      </c>
      <c r="AE19686">
        <f t="shared" si="307"/>
        <v>2018</v>
      </c>
    </row>
    <row r="19687" spans="1:31" x14ac:dyDescent="0.25">
      <c r="A19687" s="7">
        <v>19684</v>
      </c>
      <c r="B19687" s="8">
        <v>43407</v>
      </c>
      <c r="C19687" t="s">
        <v>3</v>
      </c>
      <c r="D19687" t="s">
        <v>1270</v>
      </c>
      <c r="E19687" t="s">
        <v>9</v>
      </c>
      <c r="F19687" t="s">
        <v>1280</v>
      </c>
      <c r="G19687" t="s">
        <v>648</v>
      </c>
      <c r="H19687" s="135" t="s">
        <v>1795</v>
      </c>
      <c r="I19687" t="s">
        <v>1454</v>
      </c>
      <c r="J19687" s="20">
        <v>27</v>
      </c>
      <c r="K19687" s="20" t="s">
        <v>9</v>
      </c>
      <c r="L19687" t="s">
        <v>1463</v>
      </c>
      <c r="M19687" s="20">
        <v>6.48</v>
      </c>
      <c r="N19687" s="20">
        <v>8.02</v>
      </c>
      <c r="AE19687">
        <f t="shared" si="307"/>
        <v>2018</v>
      </c>
    </row>
    <row r="19688" spans="1:31" x14ac:dyDescent="0.25">
      <c r="A19688" s="7">
        <v>19685</v>
      </c>
      <c r="B19688" s="8">
        <v>43408</v>
      </c>
      <c r="C19688" t="s">
        <v>3</v>
      </c>
      <c r="D19688" t="s">
        <v>222</v>
      </c>
      <c r="E19688" t="s">
        <v>9</v>
      </c>
      <c r="F19688" t="s">
        <v>268</v>
      </c>
      <c r="G19688" t="s">
        <v>929</v>
      </c>
      <c r="H19688" s="135" t="s">
        <v>2665</v>
      </c>
      <c r="I19688" t="s">
        <v>1454</v>
      </c>
      <c r="J19688" s="20">
        <v>38</v>
      </c>
      <c r="K19688" s="20" t="s">
        <v>1465</v>
      </c>
      <c r="L19688" t="s">
        <v>1466</v>
      </c>
      <c r="M19688" s="20">
        <v>9.5</v>
      </c>
      <c r="N19688" s="20">
        <v>9.5</v>
      </c>
      <c r="AE19688">
        <f t="shared" si="307"/>
        <v>2018</v>
      </c>
    </row>
    <row r="19689" spans="1:31" x14ac:dyDescent="0.25">
      <c r="A19689" s="7">
        <v>19686</v>
      </c>
      <c r="B19689" s="8">
        <v>43408</v>
      </c>
      <c r="C19689" t="s">
        <v>3</v>
      </c>
      <c r="D19689" t="s">
        <v>1085</v>
      </c>
      <c r="E19689" t="s">
        <v>9</v>
      </c>
      <c r="F19689" t="s">
        <v>427</v>
      </c>
      <c r="G19689" t="s">
        <v>648</v>
      </c>
      <c r="H19689" s="135" t="s">
        <v>2041</v>
      </c>
      <c r="I19689" t="s">
        <v>1454</v>
      </c>
      <c r="J19689" s="20">
        <v>19</v>
      </c>
      <c r="K19689" s="20" t="s">
        <v>9</v>
      </c>
      <c r="L19689" t="s">
        <v>1463</v>
      </c>
      <c r="M19689" s="20">
        <v>4.5599999999999996</v>
      </c>
      <c r="N19689" s="20">
        <v>5.94</v>
      </c>
      <c r="AE19689">
        <f t="shared" si="307"/>
        <v>2018</v>
      </c>
    </row>
    <row r="19690" spans="1:31" x14ac:dyDescent="0.25">
      <c r="A19690" s="7">
        <v>19687</v>
      </c>
      <c r="B19690" s="8">
        <v>43408</v>
      </c>
      <c r="C19690" t="s">
        <v>3</v>
      </c>
      <c r="D19690" t="s">
        <v>1272</v>
      </c>
      <c r="E19690" t="s">
        <v>9</v>
      </c>
      <c r="F19690" t="s">
        <v>1275</v>
      </c>
      <c r="G19690" t="s">
        <v>929</v>
      </c>
      <c r="H19690" s="135" t="s">
        <v>2825</v>
      </c>
      <c r="I19690" t="s">
        <v>1455</v>
      </c>
      <c r="J19690" s="20">
        <v>25</v>
      </c>
      <c r="K19690" s="20" t="s">
        <v>3</v>
      </c>
      <c r="L19690" t="s">
        <v>1463</v>
      </c>
      <c r="M19690" s="20">
        <v>3.75</v>
      </c>
      <c r="N19690" s="20">
        <v>3</v>
      </c>
      <c r="AE19690">
        <f t="shared" si="307"/>
        <v>2018</v>
      </c>
    </row>
    <row r="19691" spans="1:31" x14ac:dyDescent="0.25">
      <c r="A19691" s="7">
        <v>19688</v>
      </c>
      <c r="B19691" s="8">
        <v>43408</v>
      </c>
      <c r="C19691" t="s">
        <v>3</v>
      </c>
      <c r="D19691" t="s">
        <v>543</v>
      </c>
      <c r="E19691" t="s">
        <v>9</v>
      </c>
      <c r="F19691" t="s">
        <v>427</v>
      </c>
      <c r="G19691" t="s">
        <v>648</v>
      </c>
      <c r="H19691" s="9" t="s">
        <v>2957</v>
      </c>
      <c r="I19691" t="s">
        <v>1456</v>
      </c>
      <c r="J19691" s="20">
        <v>26</v>
      </c>
      <c r="K19691" s="20" t="s">
        <v>9</v>
      </c>
      <c r="L19691" t="s">
        <v>1464</v>
      </c>
      <c r="M19691" s="20">
        <v>5.72</v>
      </c>
      <c r="N19691" s="20">
        <v>8.2800000000000011</v>
      </c>
      <c r="O19691" t="s">
        <v>9</v>
      </c>
      <c r="P19691" s="13" t="s">
        <v>54</v>
      </c>
      <c r="Q19691" t="s">
        <v>9</v>
      </c>
      <c r="R19691" t="s">
        <v>904</v>
      </c>
      <c r="S19691" t="s">
        <v>3</v>
      </c>
      <c r="T19691" t="s">
        <v>521</v>
      </c>
      <c r="U19691" t="s">
        <v>3</v>
      </c>
      <c r="V19691" t="s">
        <v>45</v>
      </c>
      <c r="W19691" t="s">
        <v>1465</v>
      </c>
      <c r="Y19691" t="s">
        <v>1465</v>
      </c>
      <c r="AA19691" t="s">
        <v>1465</v>
      </c>
      <c r="AC19691" t="s">
        <v>1465</v>
      </c>
      <c r="AE19691">
        <f t="shared" si="307"/>
        <v>2018</v>
      </c>
    </row>
    <row r="19692" spans="1:31" x14ac:dyDescent="0.25">
      <c r="A19692" s="7">
        <v>19689</v>
      </c>
      <c r="B19692" s="8">
        <v>43410</v>
      </c>
      <c r="C19692" t="s">
        <v>3</v>
      </c>
      <c r="D19692" t="s">
        <v>187</v>
      </c>
      <c r="E19692" t="s">
        <v>9</v>
      </c>
      <c r="F19692" t="s">
        <v>1280</v>
      </c>
      <c r="G19692" t="s">
        <v>929</v>
      </c>
      <c r="H19692" s="135" t="s">
        <v>2678</v>
      </c>
      <c r="I19692" t="s">
        <v>1454</v>
      </c>
      <c r="J19692" s="20">
        <v>17</v>
      </c>
      <c r="K19692" s="20" t="s">
        <v>3</v>
      </c>
      <c r="L19692" t="s">
        <v>1464</v>
      </c>
      <c r="M19692" s="20">
        <v>5.76</v>
      </c>
      <c r="N19692" s="20">
        <v>3.74</v>
      </c>
      <c r="AE19692">
        <f t="shared" si="307"/>
        <v>2018</v>
      </c>
    </row>
    <row r="19693" spans="1:31" x14ac:dyDescent="0.25">
      <c r="A19693" s="7">
        <v>19690</v>
      </c>
      <c r="B19693" s="8">
        <v>43411</v>
      </c>
      <c r="C19693" t="s">
        <v>3</v>
      </c>
      <c r="D19693" t="s">
        <v>787</v>
      </c>
      <c r="E19693" t="s">
        <v>9</v>
      </c>
      <c r="F19693" t="s">
        <v>1213</v>
      </c>
      <c r="G19693" t="s">
        <v>1277</v>
      </c>
      <c r="H19693" s="9" t="s">
        <v>3338</v>
      </c>
      <c r="I19693" t="s">
        <v>1455</v>
      </c>
      <c r="J19693" s="20">
        <v>11</v>
      </c>
      <c r="K19693" s="20" t="s">
        <v>9</v>
      </c>
      <c r="L19693" t="s">
        <v>1464</v>
      </c>
      <c r="M19693" s="20">
        <v>1.21</v>
      </c>
      <c r="N19693" s="20">
        <v>2.04</v>
      </c>
      <c r="AE19693">
        <f t="shared" si="307"/>
        <v>2018</v>
      </c>
    </row>
    <row r="19694" spans="1:31" x14ac:dyDescent="0.25">
      <c r="A19694" s="7">
        <v>19691</v>
      </c>
      <c r="B19694" s="8">
        <v>43411</v>
      </c>
      <c r="C19694" t="s">
        <v>3</v>
      </c>
      <c r="D19694" t="s">
        <v>1272</v>
      </c>
      <c r="E19694" t="s">
        <v>9</v>
      </c>
      <c r="F19694" t="s">
        <v>1275</v>
      </c>
      <c r="G19694" t="s">
        <v>648</v>
      </c>
      <c r="H19694" s="135" t="s">
        <v>3277</v>
      </c>
      <c r="I19694" t="s">
        <v>1455</v>
      </c>
      <c r="J19694" s="20">
        <v>16</v>
      </c>
      <c r="K19694" s="20" t="s">
        <v>3</v>
      </c>
      <c r="L19694" t="s">
        <v>1464</v>
      </c>
      <c r="M19694" s="20">
        <v>2.74</v>
      </c>
      <c r="N19694" s="20">
        <v>1.76</v>
      </c>
      <c r="AE19694">
        <f t="shared" si="307"/>
        <v>2018</v>
      </c>
    </row>
    <row r="19695" spans="1:31" x14ac:dyDescent="0.25">
      <c r="A19695" s="7">
        <v>19692</v>
      </c>
      <c r="B19695" s="8">
        <v>43412</v>
      </c>
      <c r="C19695" t="s">
        <v>3</v>
      </c>
      <c r="D19695" t="s">
        <v>787</v>
      </c>
      <c r="E19695" t="s">
        <v>9</v>
      </c>
      <c r="F19695" t="s">
        <v>1219</v>
      </c>
      <c r="G19695" t="s">
        <v>732</v>
      </c>
      <c r="H19695" s="135" t="s">
        <v>1496</v>
      </c>
      <c r="I19695" t="s">
        <v>1454</v>
      </c>
      <c r="J19695" s="20">
        <v>21</v>
      </c>
      <c r="K19695" s="20" t="s">
        <v>9</v>
      </c>
      <c r="L19695" t="s">
        <v>1464</v>
      </c>
      <c r="M19695" s="20">
        <v>4.62</v>
      </c>
      <c r="N19695" s="20">
        <v>6.88</v>
      </c>
      <c r="AE19695">
        <f t="shared" si="307"/>
        <v>2018</v>
      </c>
    </row>
    <row r="19696" spans="1:31" x14ac:dyDescent="0.25">
      <c r="A19696" s="7">
        <v>19693</v>
      </c>
      <c r="B19696" s="8">
        <v>43414</v>
      </c>
      <c r="C19696" t="s">
        <v>3</v>
      </c>
      <c r="D19696" t="s">
        <v>222</v>
      </c>
      <c r="E19696" t="s">
        <v>9</v>
      </c>
      <c r="F19696" t="s">
        <v>687</v>
      </c>
      <c r="G19696" t="s">
        <v>870</v>
      </c>
      <c r="H19696" s="135" t="s">
        <v>2731</v>
      </c>
      <c r="I19696" t="s">
        <v>1454</v>
      </c>
      <c r="J19696" s="20">
        <v>20</v>
      </c>
      <c r="K19696" s="20" t="s">
        <v>3</v>
      </c>
      <c r="L19696" t="s">
        <v>1464</v>
      </c>
      <c r="M19696" s="20">
        <v>6.6</v>
      </c>
      <c r="N19696" s="20">
        <v>4.4000000000000004</v>
      </c>
      <c r="AE19696">
        <f t="shared" si="307"/>
        <v>2018</v>
      </c>
    </row>
    <row r="19697" spans="1:31" x14ac:dyDescent="0.25">
      <c r="A19697" s="7">
        <v>19694</v>
      </c>
      <c r="B19697" s="8">
        <v>43417</v>
      </c>
      <c r="C19697" t="s">
        <v>3</v>
      </c>
      <c r="D19697" t="s">
        <v>943</v>
      </c>
      <c r="E19697" t="s">
        <v>9</v>
      </c>
      <c r="F19697" t="s">
        <v>1021</v>
      </c>
      <c r="G19697" t="s">
        <v>929</v>
      </c>
      <c r="H19697" s="9" t="s">
        <v>2652</v>
      </c>
      <c r="I19697" t="s">
        <v>1454</v>
      </c>
      <c r="J19697" s="20">
        <v>53</v>
      </c>
      <c r="K19697" s="20" t="s">
        <v>9</v>
      </c>
      <c r="L19697" t="s">
        <v>1464</v>
      </c>
      <c r="M19697" s="20">
        <v>11.66</v>
      </c>
      <c r="N19697" s="20">
        <v>15.84</v>
      </c>
      <c r="AE19697">
        <f t="shared" si="307"/>
        <v>2018</v>
      </c>
    </row>
    <row r="19698" spans="1:31" x14ac:dyDescent="0.25">
      <c r="A19698" s="7">
        <v>19695</v>
      </c>
      <c r="B19698" s="8">
        <v>43422</v>
      </c>
      <c r="C19698" t="s">
        <v>3</v>
      </c>
      <c r="D19698" t="s">
        <v>543</v>
      </c>
      <c r="E19698" t="s">
        <v>9</v>
      </c>
      <c r="F19698" t="s">
        <v>54</v>
      </c>
      <c r="G19698" t="s">
        <v>929</v>
      </c>
      <c r="H19698" s="9" t="s">
        <v>2705</v>
      </c>
      <c r="I19698" t="s">
        <v>1454</v>
      </c>
      <c r="J19698" s="20">
        <v>16</v>
      </c>
      <c r="K19698" s="20" t="s">
        <v>9</v>
      </c>
      <c r="L19698" t="s">
        <v>1464</v>
      </c>
      <c r="M19698" s="20">
        <v>3.52</v>
      </c>
      <c r="N19698" s="20">
        <v>5.48</v>
      </c>
      <c r="AE19698">
        <f t="shared" si="307"/>
        <v>2018</v>
      </c>
    </row>
    <row r="19699" spans="1:31" x14ac:dyDescent="0.25">
      <c r="A19699" s="7">
        <v>19696</v>
      </c>
      <c r="B19699" s="8">
        <v>43425</v>
      </c>
      <c r="C19699" t="s">
        <v>3</v>
      </c>
      <c r="D19699" t="s">
        <v>902</v>
      </c>
      <c r="E19699" t="s">
        <v>9</v>
      </c>
      <c r="F19699" t="s">
        <v>1282</v>
      </c>
      <c r="G19699" t="s">
        <v>648</v>
      </c>
      <c r="H19699" s="135" t="s">
        <v>2330</v>
      </c>
      <c r="I19699" t="s">
        <v>1455</v>
      </c>
      <c r="J19699" s="20">
        <v>18</v>
      </c>
      <c r="K19699" s="20" t="s">
        <v>1465</v>
      </c>
      <c r="L19699" t="s">
        <v>1466</v>
      </c>
      <c r="M19699" s="20">
        <v>2.25</v>
      </c>
      <c r="N19699" s="20">
        <v>2.25</v>
      </c>
      <c r="AE19699">
        <f t="shared" si="307"/>
        <v>2018</v>
      </c>
    </row>
    <row r="19700" spans="1:31" x14ac:dyDescent="0.25">
      <c r="A19700" s="7">
        <v>19697</v>
      </c>
      <c r="B19700" s="8">
        <v>43427</v>
      </c>
      <c r="C19700" t="s">
        <v>3</v>
      </c>
      <c r="D19700" t="s">
        <v>104</v>
      </c>
      <c r="E19700" t="s">
        <v>9</v>
      </c>
      <c r="F19700" t="s">
        <v>1167</v>
      </c>
      <c r="G19700" t="s">
        <v>1170</v>
      </c>
      <c r="H19700" s="135" t="s">
        <v>3223</v>
      </c>
      <c r="I19700" t="s">
        <v>1454</v>
      </c>
      <c r="J19700" s="20">
        <v>45</v>
      </c>
      <c r="K19700" s="20" t="s">
        <v>1465</v>
      </c>
      <c r="L19700" t="s">
        <v>1466</v>
      </c>
      <c r="M19700" s="20">
        <v>11.25</v>
      </c>
      <c r="N19700" s="20">
        <v>11.25</v>
      </c>
      <c r="AE19700">
        <f t="shared" si="307"/>
        <v>2018</v>
      </c>
    </row>
    <row r="19701" spans="1:31" x14ac:dyDescent="0.25">
      <c r="A19701" s="7">
        <v>19698</v>
      </c>
      <c r="B19701" s="8">
        <v>43427</v>
      </c>
      <c r="C19701" t="s">
        <v>3</v>
      </c>
      <c r="D19701" t="s">
        <v>973</v>
      </c>
      <c r="E19701" t="s">
        <v>9</v>
      </c>
      <c r="F19701" t="s">
        <v>1167</v>
      </c>
      <c r="G19701" t="s">
        <v>929</v>
      </c>
      <c r="H19701" s="135" t="s">
        <v>2756</v>
      </c>
      <c r="I19701" t="s">
        <v>1454</v>
      </c>
      <c r="J19701" s="20">
        <v>21</v>
      </c>
      <c r="K19701" s="20" t="s">
        <v>9</v>
      </c>
      <c r="L19701" t="s">
        <v>1463</v>
      </c>
      <c r="M19701" s="20">
        <v>5.04</v>
      </c>
      <c r="N19701" s="20">
        <v>6.46</v>
      </c>
      <c r="AE19701">
        <f t="shared" si="307"/>
        <v>2018</v>
      </c>
    </row>
    <row r="19702" spans="1:31" x14ac:dyDescent="0.25">
      <c r="A19702" s="7">
        <v>19699</v>
      </c>
      <c r="B19702" s="8">
        <v>43428</v>
      </c>
      <c r="C19702" t="s">
        <v>3</v>
      </c>
      <c r="D19702" t="s">
        <v>104</v>
      </c>
      <c r="E19702" t="s">
        <v>9</v>
      </c>
      <c r="F19702" t="s">
        <v>55</v>
      </c>
      <c r="G19702" t="s">
        <v>1170</v>
      </c>
      <c r="H19702" s="135" t="s">
        <v>3193</v>
      </c>
      <c r="I19702" t="s">
        <v>1454</v>
      </c>
      <c r="J19702" s="20">
        <v>22</v>
      </c>
      <c r="K19702" s="20" t="s">
        <v>9</v>
      </c>
      <c r="L19702" t="s">
        <v>1464</v>
      </c>
      <c r="M19702" s="20">
        <v>4.84</v>
      </c>
      <c r="N19702" s="20">
        <v>7.16</v>
      </c>
      <c r="AE19702">
        <f t="shared" si="307"/>
        <v>2018</v>
      </c>
    </row>
    <row r="19703" spans="1:31" x14ac:dyDescent="0.25">
      <c r="A19703" s="7">
        <v>19700</v>
      </c>
      <c r="B19703" s="8">
        <v>43429</v>
      </c>
      <c r="C19703" t="s">
        <v>3</v>
      </c>
      <c r="D19703" t="s">
        <v>543</v>
      </c>
      <c r="E19703" t="s">
        <v>9</v>
      </c>
      <c r="F19703" t="s">
        <v>427</v>
      </c>
      <c r="G19703" t="s">
        <v>648</v>
      </c>
      <c r="H19703" s="135" t="s">
        <v>3155</v>
      </c>
      <c r="I19703" t="s">
        <v>1456</v>
      </c>
      <c r="J19703" s="20">
        <v>29</v>
      </c>
      <c r="K19703" s="20" t="s">
        <v>9</v>
      </c>
      <c r="L19703" t="s">
        <v>1464</v>
      </c>
      <c r="M19703" s="20">
        <v>6.38</v>
      </c>
      <c r="N19703" s="20">
        <v>9.1199999999999992</v>
      </c>
      <c r="O19703" t="s">
        <v>9</v>
      </c>
      <c r="P19703" s="13" t="s">
        <v>348</v>
      </c>
      <c r="Q19703" t="s">
        <v>3</v>
      </c>
      <c r="R19703" t="s">
        <v>918</v>
      </c>
      <c r="S19703" t="s">
        <v>1465</v>
      </c>
      <c r="U19703" t="s">
        <v>1465</v>
      </c>
      <c r="W19703" t="s">
        <v>1465</v>
      </c>
      <c r="Y19703" t="s">
        <v>1465</v>
      </c>
      <c r="AA19703" t="s">
        <v>1465</v>
      </c>
      <c r="AC19703" t="s">
        <v>1465</v>
      </c>
      <c r="AE19703">
        <f t="shared" si="307"/>
        <v>2018</v>
      </c>
    </row>
    <row r="19704" spans="1:31" x14ac:dyDescent="0.25">
      <c r="A19704" s="7">
        <v>19701</v>
      </c>
      <c r="B19704" s="8">
        <v>43430</v>
      </c>
      <c r="C19704" t="s">
        <v>3</v>
      </c>
      <c r="D19704" t="s">
        <v>1199</v>
      </c>
      <c r="E19704" t="s">
        <v>9</v>
      </c>
      <c r="F19704" t="s">
        <v>1278</v>
      </c>
      <c r="G19704" t="s">
        <v>929</v>
      </c>
      <c r="H19704" s="135" t="s">
        <v>2650</v>
      </c>
      <c r="I19704" t="s">
        <v>1455</v>
      </c>
      <c r="J19704" s="20">
        <v>21</v>
      </c>
      <c r="K19704" s="20" t="s">
        <v>9</v>
      </c>
      <c r="L19704" t="s">
        <v>1464</v>
      </c>
      <c r="M19704" s="20">
        <v>2.31</v>
      </c>
      <c r="N19704" s="20">
        <v>3.44</v>
      </c>
      <c r="AE19704">
        <f t="shared" si="307"/>
        <v>2018</v>
      </c>
    </row>
    <row r="19705" spans="1:31" x14ac:dyDescent="0.25">
      <c r="A19705" s="7">
        <v>19702</v>
      </c>
      <c r="B19705" s="8">
        <v>43430</v>
      </c>
      <c r="C19705" t="s">
        <v>3</v>
      </c>
      <c r="D19705" t="s">
        <v>543</v>
      </c>
      <c r="E19705" t="s">
        <v>9</v>
      </c>
      <c r="F19705" t="s">
        <v>54</v>
      </c>
      <c r="G19705" t="s">
        <v>929</v>
      </c>
      <c r="H19705" s="9" t="s">
        <v>2754</v>
      </c>
      <c r="I19705" t="s">
        <v>1454</v>
      </c>
      <c r="J19705" s="20">
        <v>10</v>
      </c>
      <c r="K19705" s="20" t="s">
        <v>9</v>
      </c>
      <c r="L19705" t="s">
        <v>1463</v>
      </c>
      <c r="M19705" s="20">
        <v>2.4</v>
      </c>
      <c r="N19705" s="20">
        <v>3.6</v>
      </c>
      <c r="AE19705">
        <f t="shared" si="307"/>
        <v>2018</v>
      </c>
    </row>
    <row r="19706" spans="1:31" x14ac:dyDescent="0.25">
      <c r="A19706" s="7">
        <v>19703</v>
      </c>
      <c r="B19706" s="8">
        <v>43431</v>
      </c>
      <c r="C19706" t="s">
        <v>3</v>
      </c>
      <c r="D19706" t="s">
        <v>972</v>
      </c>
      <c r="E19706" t="s">
        <v>9</v>
      </c>
      <c r="F19706" t="s">
        <v>904</v>
      </c>
      <c r="G19706" t="s">
        <v>714</v>
      </c>
      <c r="H19706" s="9" t="s">
        <v>2571</v>
      </c>
      <c r="I19706" t="s">
        <v>1454</v>
      </c>
      <c r="J19706" s="20">
        <v>20</v>
      </c>
      <c r="K19706" s="20" t="s">
        <v>9</v>
      </c>
      <c r="L19706" t="s">
        <v>1464</v>
      </c>
      <c r="M19706" s="20">
        <v>4.4000000000000004</v>
      </c>
      <c r="N19706" s="20">
        <v>6.6</v>
      </c>
      <c r="AE19706">
        <f t="shared" si="307"/>
        <v>2018</v>
      </c>
    </row>
    <row r="19707" spans="1:31" x14ac:dyDescent="0.25">
      <c r="A19707" s="7">
        <v>19704</v>
      </c>
      <c r="B19707" s="8">
        <v>43432</v>
      </c>
      <c r="C19707" t="s">
        <v>3</v>
      </c>
      <c r="D19707" t="s">
        <v>168</v>
      </c>
      <c r="E19707" t="s">
        <v>9</v>
      </c>
      <c r="F19707" t="s">
        <v>583</v>
      </c>
      <c r="G19707" t="s">
        <v>11</v>
      </c>
      <c r="H19707" s="135" t="s">
        <v>1509</v>
      </c>
      <c r="I19707" t="s">
        <v>1454</v>
      </c>
      <c r="J19707" s="20">
        <v>78</v>
      </c>
      <c r="K19707" s="20" t="s">
        <v>3</v>
      </c>
      <c r="L19707" t="s">
        <v>1464</v>
      </c>
      <c r="M19707" s="20">
        <v>22.84</v>
      </c>
      <c r="N19707" s="20">
        <v>17.16</v>
      </c>
      <c r="AE19707">
        <f t="shared" si="307"/>
        <v>2018</v>
      </c>
    </row>
    <row r="19708" spans="1:31" x14ac:dyDescent="0.25">
      <c r="A19708" s="7">
        <v>19705</v>
      </c>
      <c r="B19708" s="8">
        <v>43433</v>
      </c>
      <c r="C19708" t="s">
        <v>3</v>
      </c>
      <c r="D19708" t="s">
        <v>1280</v>
      </c>
      <c r="E19708" t="s">
        <v>9</v>
      </c>
      <c r="F19708" t="s">
        <v>1282</v>
      </c>
      <c r="G19708" t="s">
        <v>648</v>
      </c>
      <c r="H19708" s="135" t="s">
        <v>2819</v>
      </c>
      <c r="I19708" t="s">
        <v>1455</v>
      </c>
      <c r="J19708" s="20">
        <v>12</v>
      </c>
      <c r="K19708" s="20" t="s">
        <v>1465</v>
      </c>
      <c r="L19708" t="s">
        <v>1466</v>
      </c>
      <c r="M19708" s="20">
        <v>1.5</v>
      </c>
      <c r="N19708" s="20">
        <v>1.5</v>
      </c>
      <c r="AE19708">
        <f t="shared" si="307"/>
        <v>2018</v>
      </c>
    </row>
    <row r="19709" spans="1:31" x14ac:dyDescent="0.25">
      <c r="A19709" s="7">
        <v>19706</v>
      </c>
      <c r="B19709" s="8">
        <v>43436</v>
      </c>
      <c r="C19709" t="s">
        <v>3</v>
      </c>
      <c r="D19709" t="s">
        <v>543</v>
      </c>
      <c r="E19709" t="s">
        <v>9</v>
      </c>
      <c r="F19709" t="s">
        <v>45</v>
      </c>
      <c r="G19709" t="s">
        <v>929</v>
      </c>
      <c r="H19709" s="135" t="s">
        <v>2701</v>
      </c>
      <c r="I19709" t="s">
        <v>1454</v>
      </c>
      <c r="J19709" s="20">
        <v>86</v>
      </c>
      <c r="K19709" s="20" t="s">
        <v>9</v>
      </c>
      <c r="L19709" t="s">
        <v>1463</v>
      </c>
      <c r="M19709" s="20">
        <v>20.64</v>
      </c>
      <c r="N19709" s="20">
        <v>23.36</v>
      </c>
      <c r="AE19709">
        <f t="shared" si="307"/>
        <v>2018</v>
      </c>
    </row>
    <row r="19710" spans="1:31" x14ac:dyDescent="0.25">
      <c r="A19710" s="7">
        <v>19707</v>
      </c>
      <c r="B19710" s="8">
        <v>43439</v>
      </c>
      <c r="C19710" t="s">
        <v>3</v>
      </c>
      <c r="D19710" t="s">
        <v>276</v>
      </c>
      <c r="E19710" t="s">
        <v>9</v>
      </c>
      <c r="F19710" t="s">
        <v>45</v>
      </c>
      <c r="G19710" t="s">
        <v>1277</v>
      </c>
      <c r="H19710" s="9" t="s">
        <v>3355</v>
      </c>
      <c r="I19710" t="s">
        <v>1454</v>
      </c>
      <c r="J19710" s="20">
        <v>21</v>
      </c>
      <c r="K19710" s="20" t="s">
        <v>3</v>
      </c>
      <c r="L19710" t="s">
        <v>1464</v>
      </c>
      <c r="M19710" s="20">
        <v>6.88</v>
      </c>
      <c r="N19710" s="20">
        <v>4.62</v>
      </c>
      <c r="AE19710">
        <f t="shared" si="307"/>
        <v>2018</v>
      </c>
    </row>
    <row r="19711" spans="1:31" x14ac:dyDescent="0.25">
      <c r="A19711" s="7">
        <v>19708</v>
      </c>
      <c r="B19711" s="8">
        <v>43440</v>
      </c>
      <c r="C19711" t="s">
        <v>3</v>
      </c>
      <c r="D19711" t="s">
        <v>54</v>
      </c>
      <c r="E19711" t="s">
        <v>9</v>
      </c>
      <c r="F19711" t="s">
        <v>543</v>
      </c>
      <c r="G19711" t="s">
        <v>648</v>
      </c>
      <c r="H19711" s="9" t="s">
        <v>2957</v>
      </c>
      <c r="I19711" t="s">
        <v>1456</v>
      </c>
      <c r="J19711" s="20">
        <v>19</v>
      </c>
      <c r="K19711" s="20" t="s">
        <v>3</v>
      </c>
      <c r="L19711" t="s">
        <v>1464</v>
      </c>
      <c r="M19711" s="20">
        <v>6.32</v>
      </c>
      <c r="N19711" s="20">
        <v>4.18</v>
      </c>
      <c r="O19711" t="s">
        <v>3</v>
      </c>
      <c r="P19711" s="13" t="s">
        <v>427</v>
      </c>
      <c r="Q19711" t="s">
        <v>9</v>
      </c>
      <c r="R19711" t="s">
        <v>45</v>
      </c>
      <c r="S19711" t="s">
        <v>3</v>
      </c>
      <c r="T19711" t="s">
        <v>904</v>
      </c>
      <c r="U19711" t="s">
        <v>9</v>
      </c>
      <c r="V19711" t="s">
        <v>521</v>
      </c>
      <c r="W19711" t="s">
        <v>1465</v>
      </c>
      <c r="Y19711" t="s">
        <v>1465</v>
      </c>
      <c r="AA19711" t="s">
        <v>1465</v>
      </c>
      <c r="AC19711" t="s">
        <v>1465</v>
      </c>
      <c r="AE19711">
        <f t="shared" si="307"/>
        <v>2018</v>
      </c>
    </row>
    <row r="19712" spans="1:31" x14ac:dyDescent="0.25">
      <c r="A19712" s="7">
        <v>19709</v>
      </c>
      <c r="B19712" s="8">
        <v>43441</v>
      </c>
      <c r="C19712" t="s">
        <v>3</v>
      </c>
      <c r="D19712" t="s">
        <v>968</v>
      </c>
      <c r="E19712" t="s">
        <v>9</v>
      </c>
      <c r="F19712" t="s">
        <v>1278</v>
      </c>
      <c r="G19712" t="s">
        <v>648</v>
      </c>
      <c r="H19712" s="9" t="s">
        <v>1797</v>
      </c>
      <c r="I19712" t="s">
        <v>1454</v>
      </c>
      <c r="J19712" s="20">
        <v>12</v>
      </c>
      <c r="K19712" s="20" t="s">
        <v>1465</v>
      </c>
      <c r="L19712" t="s">
        <v>1466</v>
      </c>
      <c r="M19712" s="20">
        <v>3</v>
      </c>
      <c r="N19712" s="20">
        <v>3</v>
      </c>
      <c r="AE19712">
        <f t="shared" si="307"/>
        <v>2018</v>
      </c>
    </row>
    <row r="19713" spans="1:31" x14ac:dyDescent="0.25">
      <c r="A19713" s="7">
        <v>19710</v>
      </c>
      <c r="B19713" s="8">
        <v>43447</v>
      </c>
      <c r="C19713" t="s">
        <v>3</v>
      </c>
      <c r="D19713" t="s">
        <v>543</v>
      </c>
      <c r="E19713" t="s">
        <v>9</v>
      </c>
      <c r="F19713" t="s">
        <v>521</v>
      </c>
      <c r="G19713" t="s">
        <v>1016</v>
      </c>
      <c r="H19713" s="135" t="s">
        <v>1496</v>
      </c>
      <c r="I19713" t="s">
        <v>1454</v>
      </c>
      <c r="J19713" s="20">
        <v>30</v>
      </c>
      <c r="K19713" s="20" t="s">
        <v>3</v>
      </c>
      <c r="L19713" t="s">
        <v>1463</v>
      </c>
      <c r="M19713" s="20">
        <v>8.8000000000000007</v>
      </c>
      <c r="N19713" s="20">
        <v>7.2</v>
      </c>
      <c r="AE19713">
        <f t="shared" si="307"/>
        <v>2018</v>
      </c>
    </row>
    <row r="19714" spans="1:31" x14ac:dyDescent="0.25">
      <c r="A19714" s="7">
        <v>19711</v>
      </c>
      <c r="B19714" s="8">
        <v>43447</v>
      </c>
      <c r="C19714" t="s">
        <v>3</v>
      </c>
      <c r="D19714" t="s">
        <v>543</v>
      </c>
      <c r="E19714" t="s">
        <v>9</v>
      </c>
      <c r="F19714" t="s">
        <v>521</v>
      </c>
      <c r="G19714" t="s">
        <v>1277</v>
      </c>
      <c r="H19714" s="9" t="s">
        <v>3375</v>
      </c>
      <c r="I19714" t="s">
        <v>1454</v>
      </c>
      <c r="J19714" s="20">
        <v>12</v>
      </c>
      <c r="K19714" s="20" t="s">
        <v>9</v>
      </c>
      <c r="L19714" t="s">
        <v>1464</v>
      </c>
      <c r="M19714" s="20">
        <v>2.64</v>
      </c>
      <c r="N19714" s="20">
        <v>4.3599999999999994</v>
      </c>
      <c r="AE19714">
        <f t="shared" si="307"/>
        <v>2018</v>
      </c>
    </row>
    <row r="19715" spans="1:31" x14ac:dyDescent="0.25">
      <c r="A19715" s="7">
        <v>19712</v>
      </c>
      <c r="B19715" s="8">
        <v>43448</v>
      </c>
      <c r="C19715" t="s">
        <v>3</v>
      </c>
      <c r="D19715" t="s">
        <v>678</v>
      </c>
      <c r="E19715" t="s">
        <v>9</v>
      </c>
      <c r="F19715" t="s">
        <v>1272</v>
      </c>
      <c r="G19715" t="s">
        <v>929</v>
      </c>
      <c r="H19715" s="135" t="s">
        <v>2686</v>
      </c>
      <c r="I19715" t="s">
        <v>1454</v>
      </c>
      <c r="J19715" s="20">
        <v>40</v>
      </c>
      <c r="K19715" s="20" t="s">
        <v>3</v>
      </c>
      <c r="L19715" t="s">
        <v>1464</v>
      </c>
      <c r="M19715" s="20">
        <v>12.2</v>
      </c>
      <c r="N19715" s="20">
        <v>8.8000000000000007</v>
      </c>
      <c r="AE19715">
        <f t="shared" si="307"/>
        <v>2018</v>
      </c>
    </row>
    <row r="19716" spans="1:31" x14ac:dyDescent="0.25">
      <c r="A19716" s="7">
        <v>19713</v>
      </c>
      <c r="B19716" s="8">
        <v>43449</v>
      </c>
      <c r="C19716" t="s">
        <v>3</v>
      </c>
      <c r="D19716" t="s">
        <v>187</v>
      </c>
      <c r="E19716" t="s">
        <v>9</v>
      </c>
      <c r="F19716" t="s">
        <v>1280</v>
      </c>
      <c r="G19716" t="s">
        <v>648</v>
      </c>
      <c r="H19716" s="135" t="s">
        <v>1810</v>
      </c>
      <c r="I19716" t="s">
        <v>1454</v>
      </c>
      <c r="J19716" s="20">
        <v>38</v>
      </c>
      <c r="K19716" s="20" t="s">
        <v>1465</v>
      </c>
      <c r="L19716" t="s">
        <v>1466</v>
      </c>
      <c r="M19716" s="20">
        <v>9.5</v>
      </c>
      <c r="N19716" s="20">
        <v>9.5</v>
      </c>
      <c r="AE19716">
        <f t="shared" ref="AE19716:AE19779" si="308">YEAR(B19716)</f>
        <v>2018</v>
      </c>
    </row>
    <row r="19717" spans="1:31" x14ac:dyDescent="0.25">
      <c r="A19717" s="7">
        <v>19714</v>
      </c>
      <c r="B19717" s="8">
        <v>43451</v>
      </c>
      <c r="C19717" t="s">
        <v>3</v>
      </c>
      <c r="D19717" t="s">
        <v>1272</v>
      </c>
      <c r="E19717" t="s">
        <v>9</v>
      </c>
      <c r="F19717" t="s">
        <v>1275</v>
      </c>
      <c r="G19717" t="s">
        <v>648</v>
      </c>
      <c r="H19717" s="135" t="s">
        <v>3277</v>
      </c>
      <c r="I19717" t="s">
        <v>1455</v>
      </c>
      <c r="J19717" s="20">
        <v>12</v>
      </c>
      <c r="K19717" s="20" t="s">
        <v>3</v>
      </c>
      <c r="L19717" t="s">
        <v>1464</v>
      </c>
      <c r="M19717" s="20">
        <v>2.1799999999999997</v>
      </c>
      <c r="N19717" s="20">
        <v>1.32</v>
      </c>
      <c r="AE19717">
        <f t="shared" si="308"/>
        <v>2018</v>
      </c>
    </row>
    <row r="19718" spans="1:31" x14ac:dyDescent="0.25">
      <c r="A19718" s="7">
        <v>19715</v>
      </c>
      <c r="B19718" s="8">
        <v>43452</v>
      </c>
      <c r="C19718" t="s">
        <v>3</v>
      </c>
      <c r="D19718" t="s">
        <v>787</v>
      </c>
      <c r="E19718" t="s">
        <v>9</v>
      </c>
      <c r="F19718" t="s">
        <v>1219</v>
      </c>
      <c r="G19718" t="s">
        <v>732</v>
      </c>
      <c r="H19718" s="135" t="s">
        <v>1496</v>
      </c>
      <c r="I19718" t="s">
        <v>1454</v>
      </c>
      <c r="J19718" s="20">
        <v>82</v>
      </c>
      <c r="K19718" s="20" t="s">
        <v>1465</v>
      </c>
      <c r="L19718" t="s">
        <v>1466</v>
      </c>
      <c r="M19718" s="20">
        <v>20.5</v>
      </c>
      <c r="N19718" s="20">
        <v>20.5</v>
      </c>
      <c r="AE19718">
        <f t="shared" si="308"/>
        <v>2018</v>
      </c>
    </row>
    <row r="19719" spans="1:31" x14ac:dyDescent="0.25">
      <c r="A19719" s="7">
        <v>19716</v>
      </c>
      <c r="B19719" s="8">
        <v>43453</v>
      </c>
      <c r="C19719" t="s">
        <v>3</v>
      </c>
      <c r="D19719" t="s">
        <v>543</v>
      </c>
      <c r="E19719" t="s">
        <v>9</v>
      </c>
      <c r="F19719" t="s">
        <v>521</v>
      </c>
      <c r="G19719" t="s">
        <v>1277</v>
      </c>
      <c r="H19719" s="9" t="s">
        <v>3362</v>
      </c>
      <c r="I19719" t="s">
        <v>1454</v>
      </c>
      <c r="J19719" s="20">
        <v>15</v>
      </c>
      <c r="K19719" s="20" t="s">
        <v>1465</v>
      </c>
      <c r="L19719" t="s">
        <v>1466</v>
      </c>
      <c r="M19719" s="20">
        <v>3.75</v>
      </c>
      <c r="N19719" s="20">
        <v>3.75</v>
      </c>
      <c r="AE19719">
        <f t="shared" si="308"/>
        <v>2018</v>
      </c>
    </row>
    <row r="19720" spans="1:31" x14ac:dyDescent="0.25">
      <c r="A19720" s="7">
        <v>19717</v>
      </c>
      <c r="B19720" s="8">
        <v>43454</v>
      </c>
      <c r="C19720" t="s">
        <v>3</v>
      </c>
      <c r="D19720" t="s">
        <v>972</v>
      </c>
      <c r="E19720" t="s">
        <v>9</v>
      </c>
      <c r="F19720" t="s">
        <v>904</v>
      </c>
      <c r="G19720" t="s">
        <v>1016</v>
      </c>
      <c r="H19720" s="9" t="s">
        <v>3055</v>
      </c>
      <c r="I19720" t="s">
        <v>1454</v>
      </c>
      <c r="J19720" s="20">
        <v>1</v>
      </c>
      <c r="K19720" s="20" t="s">
        <v>9</v>
      </c>
      <c r="L19720" t="s">
        <v>1464</v>
      </c>
      <c r="M19720" s="20">
        <v>0.22</v>
      </c>
      <c r="N19720" s="20">
        <v>1.28</v>
      </c>
      <c r="AE19720">
        <f t="shared" si="308"/>
        <v>2018</v>
      </c>
    </row>
    <row r="19721" spans="1:31" x14ac:dyDescent="0.25">
      <c r="A19721" s="7">
        <v>19718</v>
      </c>
      <c r="B19721" s="8">
        <v>43454</v>
      </c>
      <c r="C19721" t="s">
        <v>3</v>
      </c>
      <c r="D19721" t="s">
        <v>972</v>
      </c>
      <c r="E19721" t="s">
        <v>9</v>
      </c>
      <c r="F19721" t="s">
        <v>687</v>
      </c>
      <c r="G19721" t="s">
        <v>714</v>
      </c>
      <c r="H19721" s="9" t="s">
        <v>2571</v>
      </c>
      <c r="I19721" t="s">
        <v>1454</v>
      </c>
      <c r="J19721" s="20">
        <v>16</v>
      </c>
      <c r="K19721" s="20" t="s">
        <v>1465</v>
      </c>
      <c r="L19721" t="s">
        <v>1466</v>
      </c>
      <c r="M19721" s="20">
        <v>4</v>
      </c>
      <c r="N19721" s="20">
        <v>4</v>
      </c>
      <c r="AE19721">
        <f t="shared" si="308"/>
        <v>2018</v>
      </c>
    </row>
    <row r="19722" spans="1:31" x14ac:dyDescent="0.25">
      <c r="A19722" s="7">
        <v>19719</v>
      </c>
      <c r="B19722" s="8">
        <v>43456</v>
      </c>
      <c r="C19722" t="s">
        <v>3</v>
      </c>
      <c r="D19722" t="s">
        <v>222</v>
      </c>
      <c r="E19722" t="s">
        <v>9</v>
      </c>
      <c r="F19722" t="s">
        <v>1045</v>
      </c>
      <c r="G19722" t="s">
        <v>929</v>
      </c>
      <c r="H19722" s="135" t="s">
        <v>2958</v>
      </c>
      <c r="I19722" t="s">
        <v>1454</v>
      </c>
      <c r="J19722" s="20">
        <v>40</v>
      </c>
      <c r="K19722" s="20" t="s">
        <v>3</v>
      </c>
      <c r="L19722" t="s">
        <v>1463</v>
      </c>
      <c r="M19722" s="20">
        <v>11.4</v>
      </c>
      <c r="N19722" s="20">
        <v>9.6</v>
      </c>
      <c r="AE19722">
        <f t="shared" si="308"/>
        <v>2018</v>
      </c>
    </row>
    <row r="19723" spans="1:31" x14ac:dyDescent="0.25">
      <c r="A19723" s="7">
        <v>19720</v>
      </c>
      <c r="B19723" s="8">
        <v>43463</v>
      </c>
      <c r="C19723" t="s">
        <v>3</v>
      </c>
      <c r="D19723" t="s">
        <v>543</v>
      </c>
      <c r="E19723" t="s">
        <v>9</v>
      </c>
      <c r="F19723" t="s">
        <v>54</v>
      </c>
      <c r="G19723" t="s">
        <v>929</v>
      </c>
      <c r="H19723" s="9" t="s">
        <v>3376</v>
      </c>
      <c r="I19723" t="s">
        <v>1454</v>
      </c>
      <c r="J19723" s="20">
        <v>18</v>
      </c>
      <c r="K19723" s="20" t="s">
        <v>9</v>
      </c>
      <c r="L19723" t="s">
        <v>1463</v>
      </c>
      <c r="M19723" s="20">
        <v>4.32</v>
      </c>
      <c r="N19723" s="20">
        <v>5.68</v>
      </c>
      <c r="AE19723">
        <f t="shared" si="308"/>
        <v>2018</v>
      </c>
    </row>
    <row r="19724" spans="1:31" x14ac:dyDescent="0.25">
      <c r="A19724" s="7">
        <v>19721</v>
      </c>
      <c r="B19724" s="8">
        <v>43466</v>
      </c>
      <c r="C19724" t="s">
        <v>3</v>
      </c>
      <c r="D19724" t="s">
        <v>943</v>
      </c>
      <c r="E19724" t="s">
        <v>9</v>
      </c>
      <c r="F19724" t="s">
        <v>1021</v>
      </c>
      <c r="G19724" t="s">
        <v>1170</v>
      </c>
      <c r="H19724" s="136" t="s">
        <v>3247</v>
      </c>
      <c r="I19724" t="s">
        <v>1454</v>
      </c>
      <c r="J19724" s="20">
        <v>68</v>
      </c>
      <c r="K19724" s="20" t="s">
        <v>9</v>
      </c>
      <c r="L19724" t="s">
        <v>1464</v>
      </c>
      <c r="M19724" s="20">
        <v>14.96</v>
      </c>
      <c r="N19724" s="20">
        <v>20.04</v>
      </c>
      <c r="AE19724">
        <f t="shared" si="308"/>
        <v>2019</v>
      </c>
    </row>
    <row r="19725" spans="1:31" x14ac:dyDescent="0.25">
      <c r="A19725" s="7">
        <v>19722</v>
      </c>
      <c r="B19725" s="8">
        <v>43466</v>
      </c>
      <c r="C19725" t="s">
        <v>3</v>
      </c>
      <c r="D19725" t="s">
        <v>1207</v>
      </c>
      <c r="E19725" t="s">
        <v>9</v>
      </c>
      <c r="F19725" t="s">
        <v>1193</v>
      </c>
      <c r="G19725" t="s">
        <v>870</v>
      </c>
      <c r="H19725" s="135" t="s">
        <v>1496</v>
      </c>
      <c r="I19725" t="s">
        <v>1454</v>
      </c>
      <c r="J19725" s="20">
        <v>30</v>
      </c>
      <c r="K19725" s="20" t="s">
        <v>1465</v>
      </c>
      <c r="L19725" t="s">
        <v>1466</v>
      </c>
      <c r="M19725" s="20">
        <v>7.5</v>
      </c>
      <c r="N19725" s="20">
        <v>7.5</v>
      </c>
      <c r="AE19725">
        <f t="shared" si="308"/>
        <v>2019</v>
      </c>
    </row>
    <row r="19726" spans="1:31" x14ac:dyDescent="0.25">
      <c r="A19726" s="7">
        <v>19723</v>
      </c>
      <c r="B19726" s="8">
        <v>43467</v>
      </c>
      <c r="C19726" t="s">
        <v>3</v>
      </c>
      <c r="D19726" t="s">
        <v>1190</v>
      </c>
      <c r="E19726" t="s">
        <v>9</v>
      </c>
      <c r="F19726" t="s">
        <v>54</v>
      </c>
      <c r="G19726" t="s">
        <v>1170</v>
      </c>
      <c r="H19726" s="135" t="s">
        <v>3238</v>
      </c>
      <c r="I19726" t="s">
        <v>1455</v>
      </c>
      <c r="J19726" s="20">
        <v>30</v>
      </c>
      <c r="K19726" s="20" t="s">
        <v>9</v>
      </c>
      <c r="L19726" t="s">
        <v>1463</v>
      </c>
      <c r="M19726" s="20">
        <v>3.6</v>
      </c>
      <c r="N19726" s="20">
        <v>4.4000000000000004</v>
      </c>
      <c r="AE19726">
        <f t="shared" si="308"/>
        <v>2019</v>
      </c>
    </row>
    <row r="19727" spans="1:31" x14ac:dyDescent="0.25">
      <c r="A19727" s="7">
        <v>19724</v>
      </c>
      <c r="B19727" s="8">
        <v>43471</v>
      </c>
      <c r="C19727" t="s">
        <v>3</v>
      </c>
      <c r="D19727" t="s">
        <v>1213</v>
      </c>
      <c r="E19727" t="s">
        <v>9</v>
      </c>
      <c r="F19727" t="s">
        <v>1199</v>
      </c>
      <c r="G19727" t="s">
        <v>377</v>
      </c>
      <c r="H19727" s="9" t="s">
        <v>2268</v>
      </c>
      <c r="I19727" t="s">
        <v>1454</v>
      </c>
      <c r="J19727" s="20">
        <v>40</v>
      </c>
      <c r="K19727" s="20" t="s">
        <v>9</v>
      </c>
      <c r="L19727" t="s">
        <v>1463</v>
      </c>
      <c r="M19727" s="20">
        <v>9.6</v>
      </c>
      <c r="N19727" s="20">
        <v>11.4</v>
      </c>
      <c r="AE19727">
        <f t="shared" si="308"/>
        <v>2019</v>
      </c>
    </row>
    <row r="19728" spans="1:31" x14ac:dyDescent="0.25">
      <c r="A19728" s="7">
        <v>19725</v>
      </c>
      <c r="B19728" s="8">
        <v>43471</v>
      </c>
      <c r="C19728" t="s">
        <v>3</v>
      </c>
      <c r="D19728" t="s">
        <v>543</v>
      </c>
      <c r="E19728" t="s">
        <v>9</v>
      </c>
      <c r="F19728" t="s">
        <v>54</v>
      </c>
      <c r="G19728" t="s">
        <v>929</v>
      </c>
      <c r="H19728" s="9" t="s">
        <v>2793</v>
      </c>
      <c r="I19728" t="s">
        <v>1454</v>
      </c>
      <c r="J19728" s="20">
        <v>12</v>
      </c>
      <c r="K19728" s="20" t="s">
        <v>9</v>
      </c>
      <c r="L19728" t="s">
        <v>1464</v>
      </c>
      <c r="M19728" s="20">
        <v>2.64</v>
      </c>
      <c r="N19728" s="20">
        <v>4.3599999999999994</v>
      </c>
      <c r="AE19728">
        <f t="shared" si="308"/>
        <v>2019</v>
      </c>
    </row>
    <row r="19729" spans="1:31" x14ac:dyDescent="0.25">
      <c r="A19729" s="7">
        <v>19726</v>
      </c>
      <c r="B19729" s="8">
        <v>43473</v>
      </c>
      <c r="C19729" t="s">
        <v>3</v>
      </c>
      <c r="D19729" t="s">
        <v>1190</v>
      </c>
      <c r="E19729" t="s">
        <v>9</v>
      </c>
      <c r="F19729" t="s">
        <v>54</v>
      </c>
      <c r="G19729" t="s">
        <v>1170</v>
      </c>
      <c r="H19729" s="135" t="s">
        <v>3238</v>
      </c>
      <c r="I19729" t="s">
        <v>1455</v>
      </c>
      <c r="J19729" s="20">
        <v>46</v>
      </c>
      <c r="K19729" s="20" t="s">
        <v>9</v>
      </c>
      <c r="L19729" t="s">
        <v>1463</v>
      </c>
      <c r="M19729" s="20">
        <v>5.52</v>
      </c>
      <c r="N19729" s="20">
        <v>6.48</v>
      </c>
      <c r="AE19729">
        <f t="shared" si="308"/>
        <v>2019</v>
      </c>
    </row>
    <row r="19730" spans="1:31" x14ac:dyDescent="0.25">
      <c r="A19730" s="7">
        <v>19727</v>
      </c>
      <c r="B19730" s="8">
        <v>43473</v>
      </c>
      <c r="C19730" t="s">
        <v>3</v>
      </c>
      <c r="D19730" t="s">
        <v>787</v>
      </c>
      <c r="E19730" t="s">
        <v>9</v>
      </c>
      <c r="F19730" t="s">
        <v>1213</v>
      </c>
      <c r="G19730" t="s">
        <v>895</v>
      </c>
      <c r="H19730" s="135" t="s">
        <v>1496</v>
      </c>
      <c r="I19730" t="s">
        <v>1455</v>
      </c>
      <c r="J19730" s="20">
        <v>10</v>
      </c>
      <c r="K19730" s="20" t="s">
        <v>3</v>
      </c>
      <c r="L19730" t="s">
        <v>1464</v>
      </c>
      <c r="M19730" s="20">
        <v>1.9</v>
      </c>
      <c r="N19730" s="20">
        <v>1.1000000000000001</v>
      </c>
      <c r="AE19730">
        <f t="shared" si="308"/>
        <v>2019</v>
      </c>
    </row>
    <row r="19731" spans="1:31" x14ac:dyDescent="0.25">
      <c r="A19731" s="7">
        <v>19728</v>
      </c>
      <c r="B19731" s="8">
        <v>43475</v>
      </c>
      <c r="C19731" t="s">
        <v>3</v>
      </c>
      <c r="D19731" t="s">
        <v>868</v>
      </c>
      <c r="E19731" t="s">
        <v>9</v>
      </c>
      <c r="F19731" t="s">
        <v>902</v>
      </c>
      <c r="G19731" t="s">
        <v>861</v>
      </c>
      <c r="H19731" s="135" t="s">
        <v>2436</v>
      </c>
      <c r="I19731" t="s">
        <v>1454</v>
      </c>
      <c r="J19731" s="20">
        <v>18</v>
      </c>
      <c r="K19731" s="20" t="s">
        <v>9</v>
      </c>
      <c r="L19731" t="s">
        <v>1464</v>
      </c>
      <c r="M19731" s="20">
        <v>3.96</v>
      </c>
      <c r="N19731" s="20">
        <v>6.04</v>
      </c>
      <c r="AE19731">
        <f t="shared" si="308"/>
        <v>2019</v>
      </c>
    </row>
    <row r="19732" spans="1:31" x14ac:dyDescent="0.25">
      <c r="A19732" s="7">
        <v>19729</v>
      </c>
      <c r="B19732" s="8">
        <v>43476</v>
      </c>
      <c r="C19732" t="s">
        <v>3</v>
      </c>
      <c r="D19732" t="s">
        <v>543</v>
      </c>
      <c r="E19732" t="s">
        <v>9</v>
      </c>
      <c r="F19732" t="s">
        <v>521</v>
      </c>
      <c r="G19732" t="s">
        <v>1277</v>
      </c>
      <c r="H19732" s="9" t="s">
        <v>3377</v>
      </c>
      <c r="I19732" t="s">
        <v>1454</v>
      </c>
      <c r="J19732" s="20">
        <v>11</v>
      </c>
      <c r="K19732" s="20" t="s">
        <v>3</v>
      </c>
      <c r="L19732" t="s">
        <v>1464</v>
      </c>
      <c r="M19732" s="20">
        <v>4.08</v>
      </c>
      <c r="N19732" s="20">
        <v>2.42</v>
      </c>
      <c r="AE19732">
        <f t="shared" si="308"/>
        <v>2019</v>
      </c>
    </row>
    <row r="19733" spans="1:31" x14ac:dyDescent="0.25">
      <c r="A19733" s="7">
        <v>19730</v>
      </c>
      <c r="B19733" s="8">
        <v>43476</v>
      </c>
      <c r="C19733" t="s">
        <v>3</v>
      </c>
      <c r="D19733" t="s">
        <v>759</v>
      </c>
      <c r="E19733" t="s">
        <v>9</v>
      </c>
      <c r="F19733" t="s">
        <v>678</v>
      </c>
      <c r="G19733" t="s">
        <v>895</v>
      </c>
      <c r="H19733" s="135" t="s">
        <v>2531</v>
      </c>
      <c r="I19733" t="s">
        <v>1458</v>
      </c>
      <c r="J19733" s="20">
        <v>15</v>
      </c>
      <c r="K19733" s="20" t="s">
        <v>1465</v>
      </c>
      <c r="L19733" t="s">
        <v>1466</v>
      </c>
      <c r="M19733" s="20">
        <v>30</v>
      </c>
      <c r="N19733" s="20">
        <v>10</v>
      </c>
      <c r="AE19733">
        <f t="shared" si="308"/>
        <v>2019</v>
      </c>
    </row>
    <row r="19734" spans="1:31" x14ac:dyDescent="0.25">
      <c r="A19734" s="7">
        <v>19731</v>
      </c>
      <c r="B19734" s="8">
        <v>43477</v>
      </c>
      <c r="C19734" t="s">
        <v>3</v>
      </c>
      <c r="D19734" t="s">
        <v>759</v>
      </c>
      <c r="E19734" t="s">
        <v>9</v>
      </c>
      <c r="F19734" t="s">
        <v>1280</v>
      </c>
      <c r="G19734" t="s">
        <v>895</v>
      </c>
      <c r="H19734" s="135" t="s">
        <v>2628</v>
      </c>
      <c r="I19734" t="s">
        <v>1454</v>
      </c>
      <c r="J19734" s="20">
        <v>12</v>
      </c>
      <c r="K19734" s="20" t="s">
        <v>1465</v>
      </c>
      <c r="L19734" t="s">
        <v>1466</v>
      </c>
      <c r="M19734" s="20">
        <v>3</v>
      </c>
      <c r="N19734" s="20">
        <v>3</v>
      </c>
      <c r="AE19734">
        <f t="shared" si="308"/>
        <v>2019</v>
      </c>
    </row>
    <row r="19735" spans="1:31" x14ac:dyDescent="0.25">
      <c r="A19735" s="7">
        <v>19732</v>
      </c>
      <c r="B19735" s="8">
        <v>43481</v>
      </c>
      <c r="C19735" t="s">
        <v>3</v>
      </c>
      <c r="D19735" t="s">
        <v>502</v>
      </c>
      <c r="E19735" t="s">
        <v>9</v>
      </c>
      <c r="F19735" t="s">
        <v>678</v>
      </c>
      <c r="G19735" t="s">
        <v>929</v>
      </c>
      <c r="H19735" s="9" t="s">
        <v>2652</v>
      </c>
      <c r="I19735" t="s">
        <v>1455</v>
      </c>
      <c r="J19735" s="20">
        <v>57</v>
      </c>
      <c r="K19735" s="20" t="s">
        <v>1465</v>
      </c>
      <c r="L19735" t="s">
        <v>1466</v>
      </c>
      <c r="M19735" s="20">
        <v>7.125</v>
      </c>
      <c r="N19735" s="20">
        <v>7.125</v>
      </c>
      <c r="AE19735">
        <f t="shared" si="308"/>
        <v>2019</v>
      </c>
    </row>
    <row r="19736" spans="1:31" x14ac:dyDescent="0.25">
      <c r="A19736" s="7">
        <v>19733</v>
      </c>
      <c r="B19736" s="8">
        <v>43483</v>
      </c>
      <c r="C19736" t="s">
        <v>3</v>
      </c>
      <c r="D19736" t="s">
        <v>543</v>
      </c>
      <c r="E19736" t="s">
        <v>9</v>
      </c>
      <c r="F19736" t="s">
        <v>521</v>
      </c>
      <c r="G19736" t="s">
        <v>1016</v>
      </c>
      <c r="H19736" s="135" t="s">
        <v>2860</v>
      </c>
      <c r="I19736" t="s">
        <v>1454</v>
      </c>
      <c r="J19736" s="20">
        <v>38</v>
      </c>
      <c r="K19736" s="20" t="s">
        <v>3</v>
      </c>
      <c r="L19736" t="s">
        <v>1464</v>
      </c>
      <c r="M19736" s="20">
        <v>11.64</v>
      </c>
      <c r="N19736" s="20">
        <v>8.36</v>
      </c>
      <c r="AE19736">
        <f t="shared" si="308"/>
        <v>2019</v>
      </c>
    </row>
    <row r="19737" spans="1:31" x14ac:dyDescent="0.25">
      <c r="A19737" s="7">
        <v>19734</v>
      </c>
      <c r="B19737" s="8">
        <v>43483</v>
      </c>
      <c r="C19737" t="s">
        <v>3</v>
      </c>
      <c r="D19737" t="s">
        <v>543</v>
      </c>
      <c r="E19737" t="s">
        <v>9</v>
      </c>
      <c r="F19737" t="s">
        <v>521</v>
      </c>
      <c r="G19737" t="s">
        <v>1016</v>
      </c>
      <c r="H19737" s="135" t="s">
        <v>2872</v>
      </c>
      <c r="I19737" t="s">
        <v>1454</v>
      </c>
      <c r="J19737" s="20">
        <v>40</v>
      </c>
      <c r="K19737" s="20" t="s">
        <v>3</v>
      </c>
      <c r="L19737" t="s">
        <v>1464</v>
      </c>
      <c r="M19737" s="20">
        <v>12.2</v>
      </c>
      <c r="N19737" s="20">
        <v>8.8000000000000007</v>
      </c>
      <c r="AE19737">
        <f t="shared" si="308"/>
        <v>2019</v>
      </c>
    </row>
    <row r="19738" spans="1:31" x14ac:dyDescent="0.25">
      <c r="A19738" s="7">
        <v>19735</v>
      </c>
      <c r="B19738" s="8">
        <v>43484</v>
      </c>
      <c r="C19738" t="s">
        <v>3</v>
      </c>
      <c r="D19738" t="s">
        <v>222</v>
      </c>
      <c r="E19738" t="s">
        <v>9</v>
      </c>
      <c r="F19738" t="s">
        <v>1045</v>
      </c>
      <c r="G19738" t="s">
        <v>929</v>
      </c>
      <c r="H19738" s="135" t="s">
        <v>2644</v>
      </c>
      <c r="I19738" t="s">
        <v>1454</v>
      </c>
      <c r="J19738" s="20">
        <v>1</v>
      </c>
      <c r="K19738" s="20" t="s">
        <v>1465</v>
      </c>
      <c r="L19738" t="s">
        <v>1466</v>
      </c>
      <c r="M19738" s="20">
        <v>0.25</v>
      </c>
      <c r="N19738" s="20">
        <v>0.25</v>
      </c>
      <c r="AE19738">
        <f t="shared" si="308"/>
        <v>2019</v>
      </c>
    </row>
    <row r="19739" spans="1:31" x14ac:dyDescent="0.25">
      <c r="A19739" s="7">
        <v>19736</v>
      </c>
      <c r="B19739" s="8">
        <v>43485</v>
      </c>
      <c r="C19739" t="s">
        <v>3</v>
      </c>
      <c r="D19739" t="s">
        <v>759</v>
      </c>
      <c r="E19739" t="s">
        <v>9</v>
      </c>
      <c r="F19739" t="s">
        <v>1189</v>
      </c>
      <c r="G19739" t="s">
        <v>895</v>
      </c>
      <c r="H19739" s="135" t="s">
        <v>2797</v>
      </c>
      <c r="I19739" t="s">
        <v>1454</v>
      </c>
      <c r="J19739" s="20">
        <v>20</v>
      </c>
      <c r="K19739" s="20" t="s">
        <v>9</v>
      </c>
      <c r="L19739" t="s">
        <v>1464</v>
      </c>
      <c r="M19739" s="20">
        <v>4.4000000000000004</v>
      </c>
      <c r="N19739" s="20">
        <v>6.6</v>
      </c>
      <c r="AE19739">
        <f t="shared" si="308"/>
        <v>2019</v>
      </c>
    </row>
    <row r="19740" spans="1:31" x14ac:dyDescent="0.25">
      <c r="A19740" s="7">
        <v>19737</v>
      </c>
      <c r="B19740" s="8">
        <v>43488</v>
      </c>
      <c r="C19740" t="s">
        <v>3</v>
      </c>
      <c r="D19740" t="s">
        <v>868</v>
      </c>
      <c r="E19740" t="s">
        <v>9</v>
      </c>
      <c r="F19740" t="s">
        <v>902</v>
      </c>
      <c r="G19740" t="s">
        <v>861</v>
      </c>
      <c r="H19740" s="135" t="s">
        <v>2444</v>
      </c>
      <c r="I19740" t="s">
        <v>1454</v>
      </c>
      <c r="J19740" s="20">
        <v>18</v>
      </c>
      <c r="K19740" s="20" t="s">
        <v>9</v>
      </c>
      <c r="L19740" t="s">
        <v>1463</v>
      </c>
      <c r="M19740" s="20">
        <v>4.32</v>
      </c>
      <c r="N19740" s="20">
        <v>5.68</v>
      </c>
      <c r="AE19740">
        <f t="shared" si="308"/>
        <v>2019</v>
      </c>
    </row>
    <row r="19741" spans="1:31" x14ac:dyDescent="0.25">
      <c r="A19741" s="7">
        <v>19738</v>
      </c>
      <c r="B19741" s="8">
        <v>43488</v>
      </c>
      <c r="C19741" t="s">
        <v>3</v>
      </c>
      <c r="D19741" t="s">
        <v>759</v>
      </c>
      <c r="E19741" t="s">
        <v>9</v>
      </c>
      <c r="F19741" t="s">
        <v>1280</v>
      </c>
      <c r="G19741" t="s">
        <v>895</v>
      </c>
      <c r="H19741" s="135" t="s">
        <v>2649</v>
      </c>
      <c r="I19741" t="s">
        <v>1454</v>
      </c>
      <c r="J19741" s="20">
        <v>9</v>
      </c>
      <c r="K19741" s="20" t="s">
        <v>9</v>
      </c>
      <c r="L19741" t="s">
        <v>1463</v>
      </c>
      <c r="M19741" s="20">
        <v>2.16</v>
      </c>
      <c r="N19741" s="20">
        <v>3.34</v>
      </c>
      <c r="AE19741">
        <f t="shared" si="308"/>
        <v>2019</v>
      </c>
    </row>
    <row r="19742" spans="1:31" x14ac:dyDescent="0.25">
      <c r="A19742" s="7">
        <v>19739</v>
      </c>
      <c r="B19742" s="8">
        <v>43488</v>
      </c>
      <c r="C19742" t="s">
        <v>3</v>
      </c>
      <c r="D19742" t="s">
        <v>759</v>
      </c>
      <c r="E19742" t="s">
        <v>9</v>
      </c>
      <c r="F19742" t="s">
        <v>585</v>
      </c>
      <c r="G19742" t="s">
        <v>870</v>
      </c>
      <c r="H19742" s="135" t="s">
        <v>2502</v>
      </c>
      <c r="I19742" t="s">
        <v>1454</v>
      </c>
      <c r="J19742" s="20">
        <v>10</v>
      </c>
      <c r="K19742" s="20" t="s">
        <v>1465</v>
      </c>
      <c r="L19742" t="s">
        <v>1466</v>
      </c>
      <c r="M19742" s="20">
        <v>2.5</v>
      </c>
      <c r="N19742" s="20">
        <v>2.5</v>
      </c>
      <c r="AE19742">
        <f t="shared" si="308"/>
        <v>2019</v>
      </c>
    </row>
    <row r="19743" spans="1:31" x14ac:dyDescent="0.25">
      <c r="A19743" s="7">
        <v>19740</v>
      </c>
      <c r="B19743" s="8">
        <v>43488</v>
      </c>
      <c r="C19743" t="s">
        <v>3</v>
      </c>
      <c r="D19743" t="s">
        <v>102</v>
      </c>
      <c r="E19743" t="s">
        <v>9</v>
      </c>
      <c r="F19743" t="s">
        <v>678</v>
      </c>
      <c r="G19743" t="s">
        <v>929</v>
      </c>
      <c r="H19743" s="135" t="s">
        <v>2832</v>
      </c>
      <c r="I19743" t="s">
        <v>1458</v>
      </c>
      <c r="J19743" s="20">
        <v>8</v>
      </c>
      <c r="K19743" s="20" t="s">
        <v>3</v>
      </c>
      <c r="L19743" t="s">
        <v>1464</v>
      </c>
      <c r="M19743" s="20">
        <v>30</v>
      </c>
      <c r="N19743" s="20">
        <v>10</v>
      </c>
      <c r="AE19743">
        <f t="shared" si="308"/>
        <v>2019</v>
      </c>
    </row>
    <row r="19744" spans="1:31" x14ac:dyDescent="0.25">
      <c r="A19744" s="7">
        <v>19741</v>
      </c>
      <c r="B19744" s="8">
        <v>43489</v>
      </c>
      <c r="C19744" t="s">
        <v>3</v>
      </c>
      <c r="D19744" t="s">
        <v>1119</v>
      </c>
      <c r="E19744" t="s">
        <v>9</v>
      </c>
      <c r="F19744" t="s">
        <v>734</v>
      </c>
      <c r="G19744" t="s">
        <v>929</v>
      </c>
      <c r="H19744" s="135" t="s">
        <v>3378</v>
      </c>
      <c r="I19744" t="s">
        <v>1454</v>
      </c>
      <c r="J19744" s="20">
        <v>35</v>
      </c>
      <c r="K19744" s="20" t="s">
        <v>9</v>
      </c>
      <c r="L19744" t="s">
        <v>1464</v>
      </c>
      <c r="M19744" s="20">
        <v>7.7</v>
      </c>
      <c r="N19744" s="20">
        <v>10.8</v>
      </c>
      <c r="AE19744">
        <f t="shared" si="308"/>
        <v>2019</v>
      </c>
    </row>
    <row r="19745" spans="1:31" x14ac:dyDescent="0.25">
      <c r="A19745" s="7">
        <v>19742</v>
      </c>
      <c r="B19745" s="8">
        <v>43492</v>
      </c>
      <c r="C19745" t="s">
        <v>3</v>
      </c>
      <c r="D19745" t="s">
        <v>868</v>
      </c>
      <c r="E19745" t="s">
        <v>9</v>
      </c>
      <c r="F19745" t="s">
        <v>1028</v>
      </c>
      <c r="G19745" t="s">
        <v>648</v>
      </c>
      <c r="H19745" s="9" t="s">
        <v>1797</v>
      </c>
      <c r="I19745" t="s">
        <v>1454</v>
      </c>
      <c r="J19745" s="20">
        <v>55</v>
      </c>
      <c r="K19745" s="20" t="s">
        <v>9</v>
      </c>
      <c r="L19745" t="s">
        <v>1464</v>
      </c>
      <c r="M19745" s="20">
        <v>12.1</v>
      </c>
      <c r="N19745" s="20">
        <v>16.399999999999999</v>
      </c>
      <c r="AE19745">
        <f t="shared" si="308"/>
        <v>2019</v>
      </c>
    </row>
    <row r="19746" spans="1:31" x14ac:dyDescent="0.25">
      <c r="A19746" s="7">
        <v>19743</v>
      </c>
      <c r="B19746" s="8">
        <v>43492</v>
      </c>
      <c r="C19746" t="s">
        <v>3</v>
      </c>
      <c r="D19746" t="s">
        <v>222</v>
      </c>
      <c r="E19746" t="s">
        <v>9</v>
      </c>
      <c r="F19746" t="s">
        <v>1045</v>
      </c>
      <c r="G19746" t="s">
        <v>1170</v>
      </c>
      <c r="H19746" s="135" t="s">
        <v>3281</v>
      </c>
      <c r="I19746" t="s">
        <v>1454</v>
      </c>
      <c r="J19746" s="20">
        <v>17</v>
      </c>
      <c r="K19746" s="20" t="s">
        <v>1465</v>
      </c>
      <c r="L19746" t="s">
        <v>1466</v>
      </c>
      <c r="M19746" s="20">
        <v>4.25</v>
      </c>
      <c r="N19746" s="20">
        <v>4.25</v>
      </c>
      <c r="AE19746">
        <f t="shared" si="308"/>
        <v>2019</v>
      </c>
    </row>
    <row r="19747" spans="1:31" x14ac:dyDescent="0.25">
      <c r="A19747" s="7">
        <v>19744</v>
      </c>
      <c r="B19747" s="8">
        <v>43493</v>
      </c>
      <c r="C19747" t="s">
        <v>3</v>
      </c>
      <c r="D19747" t="s">
        <v>276</v>
      </c>
      <c r="E19747" t="s">
        <v>9</v>
      </c>
      <c r="F19747" t="s">
        <v>45</v>
      </c>
      <c r="G19747" t="s">
        <v>1277</v>
      </c>
      <c r="H19747" s="9" t="s">
        <v>3359</v>
      </c>
      <c r="I19747" t="s">
        <v>1454</v>
      </c>
      <c r="J19747" s="20">
        <v>12</v>
      </c>
      <c r="K19747" s="20" t="s">
        <v>3</v>
      </c>
      <c r="L19747" t="s">
        <v>1464</v>
      </c>
      <c r="M19747" s="20">
        <v>4.3599999999999994</v>
      </c>
      <c r="N19747" s="20">
        <v>2.64</v>
      </c>
      <c r="AE19747">
        <f t="shared" si="308"/>
        <v>2019</v>
      </c>
    </row>
    <row r="19748" spans="1:31" x14ac:dyDescent="0.25">
      <c r="A19748" s="7">
        <v>19745</v>
      </c>
      <c r="B19748" s="8">
        <v>43495</v>
      </c>
      <c r="C19748" t="s">
        <v>3</v>
      </c>
      <c r="D19748" t="s">
        <v>543</v>
      </c>
      <c r="E19748" t="s">
        <v>9</v>
      </c>
      <c r="F19748" t="s">
        <v>54</v>
      </c>
      <c r="G19748" t="s">
        <v>929</v>
      </c>
      <c r="H19748" s="9" t="s">
        <v>3379</v>
      </c>
      <c r="I19748" t="s">
        <v>1454</v>
      </c>
      <c r="J19748" s="20">
        <v>25</v>
      </c>
      <c r="K19748" s="20" t="s">
        <v>1465</v>
      </c>
      <c r="L19748" t="s">
        <v>1466</v>
      </c>
      <c r="M19748" s="20">
        <v>6.25</v>
      </c>
      <c r="N19748" s="20">
        <v>6.25</v>
      </c>
      <c r="AE19748">
        <f t="shared" si="308"/>
        <v>2019</v>
      </c>
    </row>
    <row r="19749" spans="1:31" x14ac:dyDescent="0.25">
      <c r="A19749" s="7">
        <v>19746</v>
      </c>
      <c r="B19749" s="8">
        <v>43496</v>
      </c>
      <c r="C19749" t="s">
        <v>3</v>
      </c>
      <c r="D19749" t="s">
        <v>102</v>
      </c>
      <c r="E19749" t="s">
        <v>9</v>
      </c>
      <c r="F19749" t="s">
        <v>1210</v>
      </c>
      <c r="G19749" t="s">
        <v>569</v>
      </c>
      <c r="H19749" s="135" t="s">
        <v>1714</v>
      </c>
      <c r="I19749" t="s">
        <v>1454</v>
      </c>
      <c r="J19749" s="20">
        <v>27</v>
      </c>
      <c r="K19749" s="20" t="s">
        <v>9</v>
      </c>
      <c r="L19749" t="s">
        <v>1463</v>
      </c>
      <c r="M19749" s="20">
        <v>6.48</v>
      </c>
      <c r="N19749" s="20">
        <v>8.02</v>
      </c>
      <c r="AE19749">
        <f t="shared" si="308"/>
        <v>2019</v>
      </c>
    </row>
    <row r="19750" spans="1:31" x14ac:dyDescent="0.25">
      <c r="A19750" s="7">
        <v>19747</v>
      </c>
      <c r="B19750" s="8">
        <v>43497</v>
      </c>
      <c r="C19750" t="s">
        <v>3</v>
      </c>
      <c r="D19750" t="s">
        <v>868</v>
      </c>
      <c r="E19750" t="s">
        <v>9</v>
      </c>
      <c r="F19750" t="s">
        <v>902</v>
      </c>
      <c r="G19750" t="s">
        <v>861</v>
      </c>
      <c r="H19750" s="135" t="s">
        <v>2549</v>
      </c>
      <c r="I19750" t="s">
        <v>1454</v>
      </c>
      <c r="J19750" s="20">
        <v>77</v>
      </c>
      <c r="K19750" s="20" t="s">
        <v>1465</v>
      </c>
      <c r="L19750" t="s">
        <v>1466</v>
      </c>
      <c r="M19750" s="20">
        <v>19.25</v>
      </c>
      <c r="N19750" s="20">
        <v>19.25</v>
      </c>
      <c r="AE19750">
        <f t="shared" si="308"/>
        <v>2019</v>
      </c>
    </row>
    <row r="19751" spans="1:31" x14ac:dyDescent="0.25">
      <c r="A19751" s="7">
        <v>19748</v>
      </c>
      <c r="B19751" s="8">
        <v>43497</v>
      </c>
      <c r="C19751" t="s">
        <v>3</v>
      </c>
      <c r="D19751" t="s">
        <v>543</v>
      </c>
      <c r="E19751" t="s">
        <v>9</v>
      </c>
      <c r="F19751" t="s">
        <v>427</v>
      </c>
      <c r="G19751" t="s">
        <v>648</v>
      </c>
      <c r="H19751" s="135" t="s">
        <v>2600</v>
      </c>
      <c r="I19751" t="s">
        <v>1454</v>
      </c>
      <c r="J19751" s="20">
        <v>48</v>
      </c>
      <c r="K19751" s="20" t="s">
        <v>9</v>
      </c>
      <c r="L19751" t="s">
        <v>1464</v>
      </c>
      <c r="M19751" s="20">
        <v>10.56</v>
      </c>
      <c r="N19751" s="20">
        <v>14.44</v>
      </c>
      <c r="AE19751">
        <f t="shared" si="308"/>
        <v>2019</v>
      </c>
    </row>
    <row r="19752" spans="1:31" x14ac:dyDescent="0.25">
      <c r="A19752" s="7">
        <v>19749</v>
      </c>
      <c r="B19752" s="8">
        <v>43497</v>
      </c>
      <c r="C19752" t="s">
        <v>3</v>
      </c>
      <c r="D19752" t="s">
        <v>759</v>
      </c>
      <c r="E19752" t="s">
        <v>9</v>
      </c>
      <c r="F19752" t="s">
        <v>1280</v>
      </c>
      <c r="G19752" t="s">
        <v>1016</v>
      </c>
      <c r="H19752" s="135" t="s">
        <v>2888</v>
      </c>
      <c r="I19752" t="s">
        <v>1454</v>
      </c>
      <c r="J19752" s="20">
        <v>10</v>
      </c>
      <c r="K19752" s="20" t="s">
        <v>1465</v>
      </c>
      <c r="L19752" t="s">
        <v>1466</v>
      </c>
      <c r="M19752" s="20">
        <v>2.5</v>
      </c>
      <c r="N19752" s="20">
        <v>2.5</v>
      </c>
      <c r="AE19752">
        <f t="shared" si="308"/>
        <v>2019</v>
      </c>
    </row>
    <row r="19753" spans="1:31" x14ac:dyDescent="0.25">
      <c r="A19753" s="7">
        <v>19750</v>
      </c>
      <c r="B19753" s="8">
        <v>43500</v>
      </c>
      <c r="C19753" t="s">
        <v>3</v>
      </c>
      <c r="D19753" t="s">
        <v>102</v>
      </c>
      <c r="E19753" t="s">
        <v>9</v>
      </c>
      <c r="F19753" t="s">
        <v>738</v>
      </c>
      <c r="G19753" t="s">
        <v>377</v>
      </c>
      <c r="H19753" s="9" t="s">
        <v>3380</v>
      </c>
      <c r="I19753" t="s">
        <v>1454</v>
      </c>
      <c r="J19753" s="20">
        <v>29</v>
      </c>
      <c r="K19753" s="20" t="s">
        <v>3</v>
      </c>
      <c r="L19753" t="s">
        <v>1464</v>
      </c>
      <c r="M19753" s="20">
        <v>9.1199999999999992</v>
      </c>
      <c r="N19753" s="20">
        <v>6.38</v>
      </c>
      <c r="AE19753">
        <f t="shared" si="308"/>
        <v>2019</v>
      </c>
    </row>
    <row r="19754" spans="1:31" x14ac:dyDescent="0.25">
      <c r="A19754" s="7">
        <v>19751</v>
      </c>
      <c r="B19754" s="8">
        <v>43501</v>
      </c>
      <c r="C19754" t="s">
        <v>3</v>
      </c>
      <c r="D19754" t="s">
        <v>904</v>
      </c>
      <c r="E19754" t="s">
        <v>9</v>
      </c>
      <c r="F19754" t="s">
        <v>1281</v>
      </c>
      <c r="G19754" t="s">
        <v>1016</v>
      </c>
      <c r="H19754" s="9" t="s">
        <v>3055</v>
      </c>
      <c r="I19754" t="s">
        <v>1455</v>
      </c>
      <c r="J19754" s="20">
        <v>20</v>
      </c>
      <c r="K19754" s="20" t="s">
        <v>3</v>
      </c>
      <c r="L19754" t="s">
        <v>1464</v>
      </c>
      <c r="M19754" s="20">
        <v>3.3</v>
      </c>
      <c r="N19754" s="20">
        <v>2.2000000000000002</v>
      </c>
      <c r="AE19754">
        <f t="shared" si="308"/>
        <v>2019</v>
      </c>
    </row>
    <row r="19755" spans="1:31" x14ac:dyDescent="0.25">
      <c r="A19755" s="7">
        <v>19752</v>
      </c>
      <c r="B19755" s="8">
        <v>43501</v>
      </c>
      <c r="C19755" t="s">
        <v>3</v>
      </c>
      <c r="D19755" t="s">
        <v>546</v>
      </c>
      <c r="E19755" t="s">
        <v>9</v>
      </c>
      <c r="F19755" t="s">
        <v>1282</v>
      </c>
      <c r="G19755" t="s">
        <v>14</v>
      </c>
      <c r="H19755" s="135" t="s">
        <v>1496</v>
      </c>
      <c r="I19755" t="s">
        <v>1454</v>
      </c>
      <c r="J19755" s="20">
        <v>14</v>
      </c>
      <c r="K19755" s="20" t="s">
        <v>1465</v>
      </c>
      <c r="L19755" t="s">
        <v>1466</v>
      </c>
      <c r="M19755" s="20">
        <v>3.5</v>
      </c>
      <c r="N19755" s="20">
        <v>3.5</v>
      </c>
      <c r="AE19755">
        <f t="shared" si="308"/>
        <v>2019</v>
      </c>
    </row>
    <row r="19756" spans="1:31" x14ac:dyDescent="0.25">
      <c r="A19756" s="7">
        <v>19753</v>
      </c>
      <c r="B19756" s="8">
        <v>43502</v>
      </c>
      <c r="C19756" t="s">
        <v>3</v>
      </c>
      <c r="D19756" s="16" t="s">
        <v>35</v>
      </c>
      <c r="E19756" t="s">
        <v>9</v>
      </c>
      <c r="F19756" t="s">
        <v>1101</v>
      </c>
      <c r="G19756" t="s">
        <v>1277</v>
      </c>
      <c r="H19756" s="9" t="s">
        <v>3351</v>
      </c>
      <c r="I19756" t="s">
        <v>1454</v>
      </c>
      <c r="J19756" s="20">
        <v>12</v>
      </c>
      <c r="K19756" s="20" t="s">
        <v>9</v>
      </c>
      <c r="L19756" t="s">
        <v>1464</v>
      </c>
      <c r="M19756" s="20">
        <v>2.64</v>
      </c>
      <c r="N19756" s="20">
        <v>4.3599999999999994</v>
      </c>
      <c r="AE19756">
        <f t="shared" si="308"/>
        <v>2019</v>
      </c>
    </row>
    <row r="19757" spans="1:31" x14ac:dyDescent="0.25">
      <c r="A19757" s="7">
        <v>19754</v>
      </c>
      <c r="B19757" s="8">
        <v>43505</v>
      </c>
      <c r="C19757" t="s">
        <v>3</v>
      </c>
      <c r="D19757" t="s">
        <v>614</v>
      </c>
      <c r="E19757" t="s">
        <v>9</v>
      </c>
      <c r="F19757" t="s">
        <v>727</v>
      </c>
      <c r="G19757" t="s">
        <v>1277</v>
      </c>
      <c r="H19757" s="9" t="s">
        <v>3334</v>
      </c>
      <c r="I19757" t="s">
        <v>1454</v>
      </c>
      <c r="J19757" s="20">
        <v>12</v>
      </c>
      <c r="K19757" s="20" t="s">
        <v>3</v>
      </c>
      <c r="L19757" t="s">
        <v>1463</v>
      </c>
      <c r="M19757" s="20">
        <v>4.12</v>
      </c>
      <c r="N19757" s="20">
        <v>2.88</v>
      </c>
      <c r="AE19757">
        <f t="shared" si="308"/>
        <v>2019</v>
      </c>
    </row>
    <row r="19758" spans="1:31" x14ac:dyDescent="0.25">
      <c r="A19758" s="7">
        <v>19755</v>
      </c>
      <c r="B19758" s="8">
        <v>43505</v>
      </c>
      <c r="C19758" t="s">
        <v>3</v>
      </c>
      <c r="D19758" t="s">
        <v>543</v>
      </c>
      <c r="E19758" t="s">
        <v>9</v>
      </c>
      <c r="F19758" t="s">
        <v>521</v>
      </c>
      <c r="G19758" t="s">
        <v>1277</v>
      </c>
      <c r="H19758" s="9" t="s">
        <v>3352</v>
      </c>
      <c r="I19758" t="s">
        <v>1454</v>
      </c>
      <c r="J19758" s="20">
        <v>18</v>
      </c>
      <c r="K19758" s="20" t="s">
        <v>3</v>
      </c>
      <c r="L19758" t="s">
        <v>1464</v>
      </c>
      <c r="M19758" s="20">
        <v>6.04</v>
      </c>
      <c r="N19758" s="20">
        <v>3.96</v>
      </c>
      <c r="AE19758">
        <f t="shared" si="308"/>
        <v>2019</v>
      </c>
    </row>
    <row r="19759" spans="1:31" x14ac:dyDescent="0.25">
      <c r="A19759" s="7">
        <v>19756</v>
      </c>
      <c r="B19759" s="8">
        <v>43507</v>
      </c>
      <c r="C19759" t="s">
        <v>3</v>
      </c>
      <c r="D19759" t="s">
        <v>759</v>
      </c>
      <c r="E19759" t="s">
        <v>9</v>
      </c>
      <c r="F19759" t="s">
        <v>1280</v>
      </c>
      <c r="G19759" t="s">
        <v>895</v>
      </c>
      <c r="H19759" s="135" t="s">
        <v>2827</v>
      </c>
      <c r="I19759" t="s">
        <v>1454</v>
      </c>
      <c r="J19759" s="20">
        <v>40</v>
      </c>
      <c r="K19759" s="20" t="s">
        <v>9</v>
      </c>
      <c r="L19759" t="s">
        <v>1463</v>
      </c>
      <c r="M19759" s="20">
        <v>9.6</v>
      </c>
      <c r="N19759" s="20">
        <v>11.4</v>
      </c>
      <c r="AE19759">
        <f t="shared" si="308"/>
        <v>2019</v>
      </c>
    </row>
    <row r="19760" spans="1:31" x14ac:dyDescent="0.25">
      <c r="A19760" s="7">
        <v>19757</v>
      </c>
      <c r="B19760" s="8">
        <v>43508</v>
      </c>
      <c r="C19760" t="s">
        <v>3</v>
      </c>
      <c r="D19760" t="s">
        <v>420</v>
      </c>
      <c r="E19760" t="s">
        <v>9</v>
      </c>
      <c r="F19760" t="s">
        <v>678</v>
      </c>
      <c r="G19760" t="s">
        <v>1016</v>
      </c>
      <c r="H19760" s="135" t="s">
        <v>1496</v>
      </c>
      <c r="I19760" t="s">
        <v>1455</v>
      </c>
      <c r="J19760" s="20">
        <v>48</v>
      </c>
      <c r="K19760" s="20" t="s">
        <v>3</v>
      </c>
      <c r="L19760" t="s">
        <v>1463</v>
      </c>
      <c r="M19760" s="20">
        <v>6.74</v>
      </c>
      <c r="N19760" s="20">
        <v>5.76</v>
      </c>
      <c r="AE19760">
        <f t="shared" si="308"/>
        <v>2019</v>
      </c>
    </row>
    <row r="19761" spans="1:31" x14ac:dyDescent="0.25">
      <c r="A19761" s="7">
        <v>19758</v>
      </c>
      <c r="B19761" s="8">
        <v>43509</v>
      </c>
      <c r="C19761" t="s">
        <v>3</v>
      </c>
      <c r="D19761" t="s">
        <v>918</v>
      </c>
      <c r="E19761" t="s">
        <v>9</v>
      </c>
      <c r="F19761" t="s">
        <v>348</v>
      </c>
      <c r="G19761" t="s">
        <v>648</v>
      </c>
      <c r="H19761" s="135" t="s">
        <v>3155</v>
      </c>
      <c r="I19761" t="s">
        <v>1456</v>
      </c>
      <c r="J19761" s="20">
        <v>29</v>
      </c>
      <c r="K19761" s="20" t="s">
        <v>9</v>
      </c>
      <c r="L19761" t="s">
        <v>1464</v>
      </c>
      <c r="M19761" s="20">
        <v>6.38</v>
      </c>
      <c r="N19761" s="20">
        <v>9.1199999999999992</v>
      </c>
      <c r="O19761" t="s">
        <v>9</v>
      </c>
      <c r="P19761" s="13" t="s">
        <v>427</v>
      </c>
      <c r="Q19761" t="s">
        <v>3</v>
      </c>
      <c r="R19761" t="s">
        <v>543</v>
      </c>
      <c r="S19761" t="s">
        <v>1465</v>
      </c>
      <c r="U19761" t="s">
        <v>1465</v>
      </c>
      <c r="W19761" t="s">
        <v>1465</v>
      </c>
      <c r="Y19761" t="s">
        <v>1465</v>
      </c>
      <c r="AA19761" t="s">
        <v>1465</v>
      </c>
      <c r="AC19761" t="s">
        <v>1465</v>
      </c>
      <c r="AE19761">
        <f t="shared" si="308"/>
        <v>2019</v>
      </c>
    </row>
    <row r="19762" spans="1:31" x14ac:dyDescent="0.25">
      <c r="A19762" s="7">
        <v>19759</v>
      </c>
      <c r="B19762" s="8">
        <v>43509</v>
      </c>
      <c r="C19762" t="s">
        <v>3</v>
      </c>
      <c r="D19762" t="s">
        <v>1243</v>
      </c>
      <c r="E19762" t="s">
        <v>9</v>
      </c>
      <c r="F19762" t="s">
        <v>420</v>
      </c>
      <c r="G19762" t="s">
        <v>1016</v>
      </c>
      <c r="H19762" s="9" t="s">
        <v>2928</v>
      </c>
      <c r="I19762" t="s">
        <v>1455</v>
      </c>
      <c r="J19762" s="20">
        <v>25</v>
      </c>
      <c r="K19762" s="20" t="s">
        <v>1465</v>
      </c>
      <c r="L19762" t="s">
        <v>1466</v>
      </c>
      <c r="M19762" s="20">
        <v>3.125</v>
      </c>
      <c r="N19762" s="20">
        <v>3.125</v>
      </c>
      <c r="AE19762">
        <f t="shared" si="308"/>
        <v>2019</v>
      </c>
    </row>
    <row r="19763" spans="1:31" x14ac:dyDescent="0.25">
      <c r="A19763" s="7">
        <v>19760</v>
      </c>
      <c r="B19763" s="8">
        <v>43510</v>
      </c>
      <c r="C19763" t="s">
        <v>3</v>
      </c>
      <c r="D19763" t="s">
        <v>1275</v>
      </c>
      <c r="E19763" t="s">
        <v>9</v>
      </c>
      <c r="F19763" t="s">
        <v>1272</v>
      </c>
      <c r="G19763" t="s">
        <v>648</v>
      </c>
      <c r="H19763" s="136" t="s">
        <v>2038</v>
      </c>
      <c r="I19763" t="s">
        <v>1455</v>
      </c>
      <c r="J19763" s="20">
        <v>4</v>
      </c>
      <c r="K19763" s="20" t="s">
        <v>3</v>
      </c>
      <c r="L19763" t="s">
        <v>1463</v>
      </c>
      <c r="M19763" s="20">
        <v>1.02</v>
      </c>
      <c r="N19763" s="20">
        <v>0.48</v>
      </c>
      <c r="AE19763">
        <f t="shared" si="308"/>
        <v>2019</v>
      </c>
    </row>
    <row r="19764" spans="1:31" x14ac:dyDescent="0.25">
      <c r="A19764" s="7">
        <v>19761</v>
      </c>
      <c r="B19764" s="8">
        <v>43510</v>
      </c>
      <c r="C19764" t="s">
        <v>3</v>
      </c>
      <c r="D19764" t="s">
        <v>1272</v>
      </c>
      <c r="E19764" t="s">
        <v>9</v>
      </c>
      <c r="F19764" t="s">
        <v>1275</v>
      </c>
      <c r="G19764" t="s">
        <v>1016</v>
      </c>
      <c r="H19764" s="9" t="s">
        <v>2884</v>
      </c>
      <c r="I19764" t="s">
        <v>1455</v>
      </c>
      <c r="J19764" s="20">
        <v>42</v>
      </c>
      <c r="K19764" s="20" t="s">
        <v>3</v>
      </c>
      <c r="L19764" t="s">
        <v>1464</v>
      </c>
      <c r="M19764" s="20">
        <v>6.38</v>
      </c>
      <c r="N19764" s="20">
        <v>4.62</v>
      </c>
      <c r="AE19764">
        <f t="shared" si="308"/>
        <v>2019</v>
      </c>
    </row>
    <row r="19765" spans="1:31" x14ac:dyDescent="0.25">
      <c r="A19765" s="7">
        <v>19762</v>
      </c>
      <c r="B19765" s="8">
        <v>43511</v>
      </c>
      <c r="C19765" t="s">
        <v>3</v>
      </c>
      <c r="D19765" t="s">
        <v>376</v>
      </c>
      <c r="E19765" t="s">
        <v>9</v>
      </c>
      <c r="F19765" t="s">
        <v>678</v>
      </c>
      <c r="G19765" t="s">
        <v>377</v>
      </c>
      <c r="H19765" s="136" t="s">
        <v>1592</v>
      </c>
      <c r="I19765" t="s">
        <v>1455</v>
      </c>
      <c r="J19765" s="20">
        <v>12</v>
      </c>
      <c r="K19765" s="20" t="s">
        <v>1465</v>
      </c>
      <c r="L19765" t="s">
        <v>1466</v>
      </c>
      <c r="M19765" s="20">
        <v>1.5</v>
      </c>
      <c r="N19765" s="20">
        <v>1.5</v>
      </c>
      <c r="AE19765">
        <f t="shared" si="308"/>
        <v>2019</v>
      </c>
    </row>
    <row r="19766" spans="1:31" x14ac:dyDescent="0.25">
      <c r="A19766" s="7">
        <v>19763</v>
      </c>
      <c r="B19766" s="8">
        <v>43511</v>
      </c>
      <c r="C19766" t="s">
        <v>3</v>
      </c>
      <c r="D19766" t="s">
        <v>222</v>
      </c>
      <c r="E19766" t="s">
        <v>9</v>
      </c>
      <c r="F19766" t="s">
        <v>1045</v>
      </c>
      <c r="G19766" t="s">
        <v>929</v>
      </c>
      <c r="H19766" s="135" t="s">
        <v>2644</v>
      </c>
      <c r="I19766" t="s">
        <v>1454</v>
      </c>
      <c r="J19766" s="20">
        <v>13</v>
      </c>
      <c r="K19766" s="20" t="s">
        <v>3</v>
      </c>
      <c r="L19766" t="s">
        <v>1464</v>
      </c>
      <c r="M19766" s="20">
        <v>4.6400000000000006</v>
      </c>
      <c r="N19766" s="20">
        <v>2.86</v>
      </c>
      <c r="AE19766">
        <f t="shared" si="308"/>
        <v>2019</v>
      </c>
    </row>
    <row r="19767" spans="1:31" x14ac:dyDescent="0.25">
      <c r="A19767" s="7">
        <v>19764</v>
      </c>
      <c r="B19767" s="8">
        <v>43514</v>
      </c>
      <c r="C19767" t="s">
        <v>3</v>
      </c>
      <c r="D19767" t="s">
        <v>614</v>
      </c>
      <c r="E19767" t="s">
        <v>9</v>
      </c>
      <c r="F19767" t="s">
        <v>727</v>
      </c>
      <c r="G19767" t="s">
        <v>1277</v>
      </c>
      <c r="H19767" s="9" t="s">
        <v>3337</v>
      </c>
      <c r="I19767" t="s">
        <v>1454</v>
      </c>
      <c r="J19767" s="20">
        <v>25</v>
      </c>
      <c r="K19767" s="20" t="s">
        <v>3</v>
      </c>
      <c r="L19767" t="s">
        <v>1464</v>
      </c>
      <c r="M19767" s="20">
        <v>8</v>
      </c>
      <c r="N19767" s="20">
        <v>5.5</v>
      </c>
      <c r="AE19767">
        <f t="shared" si="308"/>
        <v>2019</v>
      </c>
    </row>
    <row r="19768" spans="1:31" x14ac:dyDescent="0.25">
      <c r="A19768" s="7">
        <v>19765</v>
      </c>
      <c r="B19768" s="8">
        <v>43517</v>
      </c>
      <c r="C19768" t="s">
        <v>3</v>
      </c>
      <c r="D19768" t="s">
        <v>943</v>
      </c>
      <c r="E19768" t="s">
        <v>9</v>
      </c>
      <c r="F19768" t="s">
        <v>1021</v>
      </c>
      <c r="G19768" t="s">
        <v>929</v>
      </c>
      <c r="H19768" s="135" t="s">
        <v>2686</v>
      </c>
      <c r="I19768" t="s">
        <v>1454</v>
      </c>
      <c r="J19768" s="20">
        <v>40</v>
      </c>
      <c r="K19768" s="20" t="s">
        <v>9</v>
      </c>
      <c r="L19768" t="s">
        <v>1464</v>
      </c>
      <c r="M19768" s="20">
        <v>8.8000000000000007</v>
      </c>
      <c r="N19768" s="20">
        <v>12.2</v>
      </c>
      <c r="AE19768">
        <f t="shared" si="308"/>
        <v>2019</v>
      </c>
    </row>
    <row r="19769" spans="1:31" x14ac:dyDescent="0.25">
      <c r="A19769" s="7">
        <v>19766</v>
      </c>
      <c r="B19769" s="8">
        <v>43519</v>
      </c>
      <c r="C19769" t="s">
        <v>3</v>
      </c>
      <c r="D19769" t="s">
        <v>543</v>
      </c>
      <c r="E19769" t="s">
        <v>9</v>
      </c>
      <c r="F19769" t="s">
        <v>54</v>
      </c>
      <c r="G19769" t="s">
        <v>929</v>
      </c>
      <c r="H19769" s="9" t="s">
        <v>3381</v>
      </c>
      <c r="I19769" t="s">
        <v>1454</v>
      </c>
      <c r="J19769" s="20">
        <v>34</v>
      </c>
      <c r="K19769" s="20" t="s">
        <v>9</v>
      </c>
      <c r="L19769" t="s">
        <v>1464</v>
      </c>
      <c r="M19769" s="20">
        <v>7.48</v>
      </c>
      <c r="N19769" s="20">
        <v>10.52</v>
      </c>
      <c r="AE19769">
        <f t="shared" si="308"/>
        <v>2019</v>
      </c>
    </row>
    <row r="19770" spans="1:31" x14ac:dyDescent="0.25">
      <c r="A19770" s="7">
        <v>19767</v>
      </c>
      <c r="B19770" s="8">
        <v>43520</v>
      </c>
      <c r="C19770" t="s">
        <v>3</v>
      </c>
      <c r="D19770" t="s">
        <v>39</v>
      </c>
      <c r="E19770" t="s">
        <v>9</v>
      </c>
      <c r="F19770" t="s">
        <v>678</v>
      </c>
      <c r="G19770" t="s">
        <v>569</v>
      </c>
      <c r="H19770" s="135" t="s">
        <v>2306</v>
      </c>
      <c r="I19770" t="s">
        <v>1458</v>
      </c>
      <c r="J19770" s="20">
        <v>18</v>
      </c>
      <c r="K19770" s="20" t="s">
        <v>3</v>
      </c>
      <c r="L19770" t="s">
        <v>1464</v>
      </c>
      <c r="M19770" s="20">
        <v>30</v>
      </c>
      <c r="N19770" s="20">
        <v>10</v>
      </c>
      <c r="AE19770">
        <f t="shared" si="308"/>
        <v>2019</v>
      </c>
    </row>
    <row r="19771" spans="1:31" x14ac:dyDescent="0.25">
      <c r="A19771" s="7">
        <v>19768</v>
      </c>
      <c r="B19771" s="8">
        <v>43520</v>
      </c>
      <c r="C19771" t="s">
        <v>3</v>
      </c>
      <c r="D19771" t="s">
        <v>104</v>
      </c>
      <c r="E19771" t="s">
        <v>9</v>
      </c>
      <c r="F19771" t="s">
        <v>1167</v>
      </c>
      <c r="G19771" t="s">
        <v>648</v>
      </c>
      <c r="H19771" s="135" t="s">
        <v>1901</v>
      </c>
      <c r="I19771" t="s">
        <v>1454</v>
      </c>
      <c r="J19771" s="20">
        <v>24</v>
      </c>
      <c r="K19771" s="20" t="s">
        <v>9</v>
      </c>
      <c r="L19771" t="s">
        <v>1463</v>
      </c>
      <c r="M19771" s="20">
        <v>5.76</v>
      </c>
      <c r="N19771" s="20">
        <v>7.24</v>
      </c>
      <c r="AE19771">
        <f t="shared" si="308"/>
        <v>2019</v>
      </c>
    </row>
    <row r="19772" spans="1:31" x14ac:dyDescent="0.25">
      <c r="A19772" s="7">
        <v>19769</v>
      </c>
      <c r="B19772" s="8">
        <v>43521</v>
      </c>
      <c r="C19772" t="s">
        <v>3</v>
      </c>
      <c r="D19772" t="s">
        <v>787</v>
      </c>
      <c r="E19772" t="s">
        <v>9</v>
      </c>
      <c r="F19772" t="s">
        <v>1213</v>
      </c>
      <c r="G19772" t="s">
        <v>895</v>
      </c>
      <c r="H19772" s="9" t="s">
        <v>2834</v>
      </c>
      <c r="I19772" t="s">
        <v>1455</v>
      </c>
      <c r="J19772" s="20">
        <v>10</v>
      </c>
      <c r="K19772" s="20" t="s">
        <v>3</v>
      </c>
      <c r="L19772" t="s">
        <v>1464</v>
      </c>
      <c r="M19772" s="20">
        <v>1.9</v>
      </c>
      <c r="N19772" s="20">
        <v>1.1000000000000001</v>
      </c>
      <c r="AE19772">
        <f t="shared" si="308"/>
        <v>2019</v>
      </c>
    </row>
    <row r="19773" spans="1:31" x14ac:dyDescent="0.25">
      <c r="A19773" s="7">
        <v>19770</v>
      </c>
      <c r="B19773" s="8">
        <v>43522</v>
      </c>
      <c r="C19773" t="s">
        <v>3</v>
      </c>
      <c r="D19773" t="s">
        <v>759</v>
      </c>
      <c r="E19773" t="s">
        <v>9</v>
      </c>
      <c r="F19773" t="s">
        <v>779</v>
      </c>
      <c r="G19773" t="s">
        <v>895</v>
      </c>
      <c r="H19773" s="135" t="s">
        <v>2797</v>
      </c>
      <c r="I19773" t="s">
        <v>1455</v>
      </c>
      <c r="J19773" s="20">
        <v>33</v>
      </c>
      <c r="K19773" s="20" t="s">
        <v>9</v>
      </c>
      <c r="L19773" t="s">
        <v>1464</v>
      </c>
      <c r="M19773" s="20">
        <v>3.63</v>
      </c>
      <c r="N19773" s="20">
        <v>5.12</v>
      </c>
      <c r="AE19773">
        <f t="shared" si="308"/>
        <v>2019</v>
      </c>
    </row>
    <row r="19774" spans="1:31" x14ac:dyDescent="0.25">
      <c r="A19774" s="7">
        <v>19771</v>
      </c>
      <c r="B19774" s="8">
        <v>43522</v>
      </c>
      <c r="C19774" t="s">
        <v>3</v>
      </c>
      <c r="D19774" t="s">
        <v>759</v>
      </c>
      <c r="E19774" t="s">
        <v>9</v>
      </c>
      <c r="F19774" t="s">
        <v>678</v>
      </c>
      <c r="G19774" t="s">
        <v>861</v>
      </c>
      <c r="H19774" s="9" t="s">
        <v>2479</v>
      </c>
      <c r="I19774" t="s">
        <v>1455</v>
      </c>
      <c r="J19774" s="20">
        <v>32</v>
      </c>
      <c r="K19774" s="20" t="s">
        <v>1465</v>
      </c>
      <c r="L19774" t="s">
        <v>1466</v>
      </c>
      <c r="M19774" s="20">
        <v>4</v>
      </c>
      <c r="N19774" s="20">
        <v>4</v>
      </c>
      <c r="AE19774">
        <f t="shared" si="308"/>
        <v>2019</v>
      </c>
    </row>
    <row r="19775" spans="1:31" x14ac:dyDescent="0.25">
      <c r="A19775" s="7">
        <v>19772</v>
      </c>
      <c r="B19775" s="8">
        <v>43522</v>
      </c>
      <c r="C19775" t="s">
        <v>3</v>
      </c>
      <c r="D19775" t="s">
        <v>759</v>
      </c>
      <c r="E19775" t="s">
        <v>9</v>
      </c>
      <c r="F19775" t="s">
        <v>585</v>
      </c>
      <c r="G19775" t="s">
        <v>861</v>
      </c>
      <c r="H19775" s="9" t="s">
        <v>2479</v>
      </c>
      <c r="I19775" t="s">
        <v>1454</v>
      </c>
      <c r="J19775" s="20">
        <v>69</v>
      </c>
      <c r="K19775" s="20" t="s">
        <v>9</v>
      </c>
      <c r="L19775" t="s">
        <v>1464</v>
      </c>
      <c r="M19775" s="20">
        <v>15.18</v>
      </c>
      <c r="N19775" s="20">
        <v>20.32</v>
      </c>
      <c r="AE19775">
        <f t="shared" si="308"/>
        <v>2019</v>
      </c>
    </row>
    <row r="19776" spans="1:31" x14ac:dyDescent="0.25">
      <c r="A19776" s="7">
        <v>19773</v>
      </c>
      <c r="B19776" s="8">
        <v>43526</v>
      </c>
      <c r="C19776" t="s">
        <v>3</v>
      </c>
      <c r="D19776" t="s">
        <v>678</v>
      </c>
      <c r="E19776" t="s">
        <v>9</v>
      </c>
      <c r="F19776" t="s">
        <v>112</v>
      </c>
      <c r="G19776" t="s">
        <v>377</v>
      </c>
      <c r="H19776" s="136" t="s">
        <v>1598</v>
      </c>
      <c r="I19776" t="s">
        <v>1455</v>
      </c>
      <c r="J19776" s="20">
        <v>39</v>
      </c>
      <c r="K19776" s="20" t="s">
        <v>1465</v>
      </c>
      <c r="L19776" t="s">
        <v>1466</v>
      </c>
      <c r="M19776" s="20">
        <v>4.875</v>
      </c>
      <c r="N19776" s="20">
        <v>4.875</v>
      </c>
      <c r="AE19776">
        <f t="shared" si="308"/>
        <v>2019</v>
      </c>
    </row>
    <row r="19777" spans="1:31" x14ac:dyDescent="0.25">
      <c r="A19777" s="7">
        <v>19774</v>
      </c>
      <c r="B19777" s="8">
        <v>43526</v>
      </c>
      <c r="C19777" t="s">
        <v>3</v>
      </c>
      <c r="D19777" t="s">
        <v>973</v>
      </c>
      <c r="E19777" t="s">
        <v>9</v>
      </c>
      <c r="F19777" t="s">
        <v>427</v>
      </c>
      <c r="G19777" t="s">
        <v>870</v>
      </c>
      <c r="H19777" s="135" t="s">
        <v>1496</v>
      </c>
      <c r="I19777" t="s">
        <v>1454</v>
      </c>
      <c r="J19777" s="20">
        <v>20</v>
      </c>
      <c r="K19777" s="20" t="s">
        <v>9</v>
      </c>
      <c r="L19777" t="s">
        <v>1463</v>
      </c>
      <c r="M19777" s="20">
        <v>4.8</v>
      </c>
      <c r="N19777" s="20">
        <v>6.2</v>
      </c>
      <c r="AE19777">
        <f t="shared" si="308"/>
        <v>2019</v>
      </c>
    </row>
    <row r="19778" spans="1:31" x14ac:dyDescent="0.25">
      <c r="A19778" s="7">
        <v>19775</v>
      </c>
      <c r="B19778" s="8">
        <v>43527</v>
      </c>
      <c r="C19778" t="s">
        <v>3</v>
      </c>
      <c r="D19778" t="s">
        <v>759</v>
      </c>
      <c r="E19778" t="s">
        <v>9</v>
      </c>
      <c r="F19778" t="s">
        <v>1280</v>
      </c>
      <c r="G19778" t="s">
        <v>895</v>
      </c>
      <c r="H19778" s="135" t="s">
        <v>2538</v>
      </c>
      <c r="I19778" t="s">
        <v>1454</v>
      </c>
      <c r="J19778" s="20">
        <v>27</v>
      </c>
      <c r="K19778" s="20" t="s">
        <v>9</v>
      </c>
      <c r="L19778" t="s">
        <v>1464</v>
      </c>
      <c r="M19778" s="20">
        <v>5.9399999999999995</v>
      </c>
      <c r="N19778" s="20">
        <v>8.56</v>
      </c>
      <c r="AE19778">
        <f t="shared" si="308"/>
        <v>2019</v>
      </c>
    </row>
    <row r="19779" spans="1:31" x14ac:dyDescent="0.25">
      <c r="A19779" s="7">
        <v>19776</v>
      </c>
      <c r="B19779" s="8">
        <v>43527</v>
      </c>
      <c r="C19779" t="s">
        <v>3</v>
      </c>
      <c r="D19779" t="s">
        <v>1258</v>
      </c>
      <c r="E19779" t="s">
        <v>9</v>
      </c>
      <c r="F19779" t="s">
        <v>918</v>
      </c>
      <c r="G19779" t="s">
        <v>895</v>
      </c>
      <c r="H19779" s="135" t="s">
        <v>2532</v>
      </c>
      <c r="I19779" t="s">
        <v>1455</v>
      </c>
      <c r="J19779" s="20">
        <v>36</v>
      </c>
      <c r="K19779" s="20" t="s">
        <v>9</v>
      </c>
      <c r="L19779" t="s">
        <v>1464</v>
      </c>
      <c r="M19779" s="20">
        <v>3.96</v>
      </c>
      <c r="N19779" s="20">
        <v>5.54</v>
      </c>
      <c r="AE19779">
        <f t="shared" si="308"/>
        <v>2019</v>
      </c>
    </row>
    <row r="19780" spans="1:31" x14ac:dyDescent="0.25">
      <c r="A19780" s="7">
        <v>19777</v>
      </c>
      <c r="B19780" s="8">
        <v>43527</v>
      </c>
      <c r="C19780" t="s">
        <v>3</v>
      </c>
      <c r="D19780" t="s">
        <v>1207</v>
      </c>
      <c r="E19780" t="s">
        <v>9</v>
      </c>
      <c r="F19780" t="s">
        <v>1193</v>
      </c>
      <c r="G19780" t="s">
        <v>870</v>
      </c>
      <c r="H19780" s="135" t="s">
        <v>1496</v>
      </c>
      <c r="I19780" t="s">
        <v>1454</v>
      </c>
      <c r="J19780" s="20">
        <v>10</v>
      </c>
      <c r="K19780" s="20" t="s">
        <v>1465</v>
      </c>
      <c r="L19780" t="s">
        <v>1466</v>
      </c>
      <c r="M19780" s="20">
        <v>2.5</v>
      </c>
      <c r="N19780" s="20">
        <v>2.5</v>
      </c>
      <c r="AE19780">
        <f t="shared" ref="AE19780:AE19843" si="309">YEAR(B19780)</f>
        <v>2019</v>
      </c>
    </row>
    <row r="19781" spans="1:31" x14ac:dyDescent="0.25">
      <c r="A19781" s="7">
        <v>19778</v>
      </c>
      <c r="B19781" s="8">
        <v>43528</v>
      </c>
      <c r="C19781" t="s">
        <v>3</v>
      </c>
      <c r="D19781" t="s">
        <v>543</v>
      </c>
      <c r="E19781" t="s">
        <v>9</v>
      </c>
      <c r="F19781" t="s">
        <v>521</v>
      </c>
      <c r="G19781" t="s">
        <v>1277</v>
      </c>
      <c r="H19781" s="9" t="s">
        <v>3382</v>
      </c>
      <c r="I19781" t="s">
        <v>1454</v>
      </c>
      <c r="J19781" s="20">
        <v>10</v>
      </c>
      <c r="K19781" s="20" t="s">
        <v>3</v>
      </c>
      <c r="L19781" t="s">
        <v>1463</v>
      </c>
      <c r="M19781" s="20">
        <v>3.6</v>
      </c>
      <c r="N19781" s="20">
        <v>2.4</v>
      </c>
      <c r="AE19781">
        <f t="shared" si="309"/>
        <v>2019</v>
      </c>
    </row>
    <row r="19782" spans="1:31" x14ac:dyDescent="0.25">
      <c r="A19782" s="7">
        <v>19779</v>
      </c>
      <c r="B19782" s="8">
        <v>43529</v>
      </c>
      <c r="C19782" t="s">
        <v>3</v>
      </c>
      <c r="D19782" t="s">
        <v>1241</v>
      </c>
      <c r="E19782" t="s">
        <v>9</v>
      </c>
      <c r="F19782" t="s">
        <v>678</v>
      </c>
      <c r="G19782" t="s">
        <v>1277</v>
      </c>
      <c r="H19782" s="135" t="s">
        <v>3383</v>
      </c>
      <c r="I19782" t="s">
        <v>1455</v>
      </c>
      <c r="J19782" s="20">
        <v>5</v>
      </c>
      <c r="K19782" s="20" t="s">
        <v>1465</v>
      </c>
      <c r="L19782" t="s">
        <v>1466</v>
      </c>
      <c r="M19782" s="20">
        <v>0.625</v>
      </c>
      <c r="N19782" s="20">
        <v>0.625</v>
      </c>
      <c r="AE19782">
        <f t="shared" si="309"/>
        <v>2019</v>
      </c>
    </row>
    <row r="19783" spans="1:31" x14ac:dyDescent="0.25">
      <c r="A19783" s="7">
        <v>19780</v>
      </c>
      <c r="B19783" s="8">
        <v>43532</v>
      </c>
      <c r="C19783" t="s">
        <v>3</v>
      </c>
      <c r="D19783" t="s">
        <v>222</v>
      </c>
      <c r="E19783" t="s">
        <v>9</v>
      </c>
      <c r="F19783" t="s">
        <v>1045</v>
      </c>
      <c r="G19783" t="s">
        <v>861</v>
      </c>
      <c r="H19783" s="135" t="s">
        <v>2492</v>
      </c>
      <c r="I19783" t="s">
        <v>1454</v>
      </c>
      <c r="J19783" s="20">
        <v>30</v>
      </c>
      <c r="K19783" s="20" t="s">
        <v>3</v>
      </c>
      <c r="L19783" t="s">
        <v>1464</v>
      </c>
      <c r="M19783" s="20">
        <v>9.4</v>
      </c>
      <c r="N19783" s="20">
        <v>6.6</v>
      </c>
      <c r="AE19783">
        <f t="shared" si="309"/>
        <v>2019</v>
      </c>
    </row>
    <row r="19784" spans="1:31" x14ac:dyDescent="0.25">
      <c r="A19784" s="7">
        <v>19781</v>
      </c>
      <c r="B19784" s="8">
        <v>43532</v>
      </c>
      <c r="C19784" t="s">
        <v>3</v>
      </c>
      <c r="D19784" t="s">
        <v>1241</v>
      </c>
      <c r="E19784" t="s">
        <v>9</v>
      </c>
      <c r="F19784" t="s">
        <v>678</v>
      </c>
      <c r="G19784" t="s">
        <v>714</v>
      </c>
      <c r="H19784" s="135" t="s">
        <v>1496</v>
      </c>
      <c r="I19784" t="s">
        <v>1455</v>
      </c>
      <c r="J19784" s="20">
        <v>16</v>
      </c>
      <c r="K19784" s="20" t="s">
        <v>1465</v>
      </c>
      <c r="L19784" t="s">
        <v>1466</v>
      </c>
      <c r="M19784" s="20">
        <v>2</v>
      </c>
      <c r="N19784" s="20">
        <v>2</v>
      </c>
      <c r="AE19784">
        <f t="shared" si="309"/>
        <v>2019</v>
      </c>
    </row>
    <row r="19785" spans="1:31" x14ac:dyDescent="0.25">
      <c r="A19785" s="7">
        <v>19782</v>
      </c>
      <c r="B19785" s="8">
        <v>43532</v>
      </c>
      <c r="C19785" t="s">
        <v>3</v>
      </c>
      <c r="D19785" t="s">
        <v>39</v>
      </c>
      <c r="E19785" t="s">
        <v>9</v>
      </c>
      <c r="F19785" t="s">
        <v>759</v>
      </c>
      <c r="G19785" t="s">
        <v>1016</v>
      </c>
      <c r="H19785" s="9" t="s">
        <v>2890</v>
      </c>
      <c r="I19785" t="s">
        <v>1455</v>
      </c>
      <c r="J19785" s="20">
        <v>35</v>
      </c>
      <c r="K19785" s="20" t="s">
        <v>3</v>
      </c>
      <c r="L19785" t="s">
        <v>1464</v>
      </c>
      <c r="M19785" s="20">
        <v>5.4</v>
      </c>
      <c r="N19785" s="20">
        <v>3.85</v>
      </c>
      <c r="AE19785">
        <f t="shared" si="309"/>
        <v>2019</v>
      </c>
    </row>
    <row r="19786" spans="1:31" x14ac:dyDescent="0.25">
      <c r="A19786" s="7">
        <v>19783</v>
      </c>
      <c r="B19786" s="8">
        <v>43537</v>
      </c>
      <c r="C19786" t="s">
        <v>3</v>
      </c>
      <c r="D19786" t="s">
        <v>1215</v>
      </c>
      <c r="E19786" t="s">
        <v>9</v>
      </c>
      <c r="F19786" t="s">
        <v>1280</v>
      </c>
      <c r="G19786" t="s">
        <v>1016</v>
      </c>
      <c r="H19786" s="135" t="s">
        <v>2888</v>
      </c>
      <c r="I19786" t="s">
        <v>1454</v>
      </c>
      <c r="J19786" s="20">
        <v>14</v>
      </c>
      <c r="K19786" s="20" t="s">
        <v>9</v>
      </c>
      <c r="L19786" t="s">
        <v>1464</v>
      </c>
      <c r="M19786" s="20">
        <v>3.08</v>
      </c>
      <c r="N19786" s="20">
        <v>4.92</v>
      </c>
      <c r="AE19786">
        <f t="shared" si="309"/>
        <v>2019</v>
      </c>
    </row>
    <row r="19787" spans="1:31" x14ac:dyDescent="0.25">
      <c r="A19787" s="7">
        <v>19784</v>
      </c>
      <c r="B19787" s="8">
        <v>43537</v>
      </c>
      <c r="C19787" t="s">
        <v>3</v>
      </c>
      <c r="D19787" t="s">
        <v>786</v>
      </c>
      <c r="E19787" t="s">
        <v>9</v>
      </c>
      <c r="F19787" t="s">
        <v>665</v>
      </c>
      <c r="G19787" t="s">
        <v>870</v>
      </c>
      <c r="H19787" s="135" t="s">
        <v>3046</v>
      </c>
      <c r="I19787" t="s">
        <v>1454</v>
      </c>
      <c r="J19787" s="20">
        <v>38</v>
      </c>
      <c r="K19787" s="20" t="s">
        <v>3</v>
      </c>
      <c r="L19787" t="s">
        <v>1464</v>
      </c>
      <c r="M19787" s="20">
        <v>11.64</v>
      </c>
      <c r="N19787" s="20">
        <v>8.36</v>
      </c>
      <c r="AE19787">
        <f t="shared" si="309"/>
        <v>2019</v>
      </c>
    </row>
    <row r="19788" spans="1:31" x14ac:dyDescent="0.25">
      <c r="A19788" s="7">
        <v>19785</v>
      </c>
      <c r="B19788" s="8">
        <v>43539</v>
      </c>
      <c r="C19788" t="s">
        <v>3</v>
      </c>
      <c r="D19788" t="s">
        <v>759</v>
      </c>
      <c r="E19788" t="s">
        <v>9</v>
      </c>
      <c r="F19788" t="s">
        <v>1280</v>
      </c>
      <c r="G19788" t="s">
        <v>1016</v>
      </c>
      <c r="H19788" s="9" t="s">
        <v>2890</v>
      </c>
      <c r="I19788" t="s">
        <v>1454</v>
      </c>
      <c r="J19788" s="20">
        <v>35</v>
      </c>
      <c r="K19788" s="20" t="s">
        <v>9</v>
      </c>
      <c r="L19788" t="s">
        <v>1463</v>
      </c>
      <c r="M19788" s="20">
        <v>8.4</v>
      </c>
      <c r="N19788" s="20">
        <v>10.1</v>
      </c>
      <c r="AE19788">
        <f t="shared" si="309"/>
        <v>2019</v>
      </c>
    </row>
    <row r="19789" spans="1:31" x14ac:dyDescent="0.25">
      <c r="A19789" s="7">
        <v>19786</v>
      </c>
      <c r="B19789" s="8">
        <v>43540</v>
      </c>
      <c r="C19789" t="s">
        <v>3</v>
      </c>
      <c r="D19789" t="s">
        <v>557</v>
      </c>
      <c r="E19789" t="s">
        <v>9</v>
      </c>
      <c r="F19789" t="s">
        <v>727</v>
      </c>
      <c r="G19789" t="s">
        <v>648</v>
      </c>
      <c r="H19789" s="9" t="s">
        <v>1797</v>
      </c>
      <c r="I19789" t="s">
        <v>1454</v>
      </c>
      <c r="J19789" s="20">
        <v>70</v>
      </c>
      <c r="K19789" s="20" t="s">
        <v>3</v>
      </c>
      <c r="L19789" t="s">
        <v>1464</v>
      </c>
      <c r="M19789" s="20">
        <v>20.6</v>
      </c>
      <c r="N19789" s="20">
        <v>15.4</v>
      </c>
      <c r="AE19789">
        <f t="shared" si="309"/>
        <v>2019</v>
      </c>
    </row>
    <row r="19790" spans="1:31" x14ac:dyDescent="0.25">
      <c r="A19790" s="7">
        <v>19787</v>
      </c>
      <c r="B19790" s="8">
        <v>43544</v>
      </c>
      <c r="C19790" t="s">
        <v>3</v>
      </c>
      <c r="D19790" t="s">
        <v>104</v>
      </c>
      <c r="E19790" t="s">
        <v>9</v>
      </c>
      <c r="F19790" t="s">
        <v>55</v>
      </c>
      <c r="G19790" t="s">
        <v>1277</v>
      </c>
      <c r="H19790" s="9" t="s">
        <v>3337</v>
      </c>
      <c r="I19790" t="s">
        <v>1454</v>
      </c>
      <c r="J19790" s="20">
        <v>40</v>
      </c>
      <c r="K19790" s="20" t="s">
        <v>3</v>
      </c>
      <c r="L19790" t="s">
        <v>1464</v>
      </c>
      <c r="M19790" s="20">
        <v>12.2</v>
      </c>
      <c r="N19790" s="20">
        <v>8.8000000000000007</v>
      </c>
      <c r="AE19790">
        <f t="shared" si="309"/>
        <v>2019</v>
      </c>
    </row>
    <row r="19791" spans="1:31" x14ac:dyDescent="0.25">
      <c r="A19791" s="7">
        <v>19788</v>
      </c>
      <c r="B19791" s="8">
        <v>43545</v>
      </c>
      <c r="C19791" t="s">
        <v>3</v>
      </c>
      <c r="D19791" t="s">
        <v>543</v>
      </c>
      <c r="E19791" t="s">
        <v>9</v>
      </c>
      <c r="F19791" t="s">
        <v>521</v>
      </c>
      <c r="G19791" t="s">
        <v>1277</v>
      </c>
      <c r="H19791" s="9" t="s">
        <v>3333</v>
      </c>
      <c r="I19791" t="s">
        <v>1454</v>
      </c>
      <c r="J19791" s="20">
        <v>18</v>
      </c>
      <c r="K19791" s="20" t="s">
        <v>9</v>
      </c>
      <c r="L19791" t="s">
        <v>1463</v>
      </c>
      <c r="M19791" s="20">
        <v>4.32</v>
      </c>
      <c r="N19791" s="20">
        <v>5.68</v>
      </c>
      <c r="AE19791">
        <f t="shared" si="309"/>
        <v>2019</v>
      </c>
    </row>
    <row r="19792" spans="1:31" x14ac:dyDescent="0.25">
      <c r="A19792" s="7">
        <v>19789</v>
      </c>
      <c r="B19792" s="8">
        <v>43546</v>
      </c>
      <c r="C19792" t="s">
        <v>3</v>
      </c>
      <c r="D19792" t="s">
        <v>102</v>
      </c>
      <c r="E19792" t="s">
        <v>9</v>
      </c>
      <c r="F19792" t="s">
        <v>738</v>
      </c>
      <c r="G19792" t="s">
        <v>732</v>
      </c>
      <c r="H19792" s="135" t="s">
        <v>2126</v>
      </c>
      <c r="I19792" t="s">
        <v>1454</v>
      </c>
      <c r="J19792" s="20">
        <v>13</v>
      </c>
      <c r="K19792" s="20" t="s">
        <v>3</v>
      </c>
      <c r="L19792" t="s">
        <v>1464</v>
      </c>
      <c r="M19792" s="20">
        <v>4.6400000000000006</v>
      </c>
      <c r="N19792" s="20">
        <v>2.86</v>
      </c>
      <c r="AE19792">
        <f t="shared" si="309"/>
        <v>2019</v>
      </c>
    </row>
    <row r="19793" spans="1:31" x14ac:dyDescent="0.25">
      <c r="A19793" s="7">
        <v>19790</v>
      </c>
      <c r="B19793" s="8">
        <v>43547</v>
      </c>
      <c r="C19793" t="s">
        <v>3</v>
      </c>
      <c r="D19793" t="s">
        <v>1190</v>
      </c>
      <c r="E19793" t="s">
        <v>9</v>
      </c>
      <c r="F19793" t="s">
        <v>54</v>
      </c>
      <c r="G19793" t="s">
        <v>1170</v>
      </c>
      <c r="H19793" s="135" t="s">
        <v>3238</v>
      </c>
      <c r="I19793" t="s">
        <v>1455</v>
      </c>
      <c r="J19793" s="20">
        <v>153</v>
      </c>
      <c r="K19793" s="20" t="s">
        <v>9</v>
      </c>
      <c r="L19793" t="s">
        <v>1464</v>
      </c>
      <c r="M19793" s="20">
        <v>16.829999999999998</v>
      </c>
      <c r="N19793" s="20">
        <v>21.92</v>
      </c>
      <c r="AE19793">
        <f t="shared" si="309"/>
        <v>2019</v>
      </c>
    </row>
    <row r="19794" spans="1:31" x14ac:dyDescent="0.25">
      <c r="A19794" s="7">
        <v>19791</v>
      </c>
      <c r="B19794" s="8">
        <v>43547</v>
      </c>
      <c r="C19794" t="s">
        <v>3</v>
      </c>
      <c r="D19794" t="s">
        <v>557</v>
      </c>
      <c r="E19794" t="s">
        <v>9</v>
      </c>
      <c r="F19794" t="s">
        <v>727</v>
      </c>
      <c r="G19794" t="s">
        <v>1170</v>
      </c>
      <c r="H19794" s="135" t="s">
        <v>3239</v>
      </c>
      <c r="I19794" t="s">
        <v>1454</v>
      </c>
      <c r="J19794" s="20">
        <v>1</v>
      </c>
      <c r="K19794" s="20" t="s">
        <v>1465</v>
      </c>
      <c r="L19794" t="s">
        <v>1466</v>
      </c>
      <c r="M19794" s="20">
        <v>0.25</v>
      </c>
      <c r="N19794" s="20">
        <v>0.25</v>
      </c>
      <c r="AE19794">
        <f t="shared" si="309"/>
        <v>2019</v>
      </c>
    </row>
    <row r="19795" spans="1:31" x14ac:dyDescent="0.25">
      <c r="A19795" s="7">
        <v>19792</v>
      </c>
      <c r="B19795" s="8">
        <v>43548</v>
      </c>
      <c r="C19795" t="s">
        <v>3</v>
      </c>
      <c r="D19795" t="s">
        <v>614</v>
      </c>
      <c r="E19795" t="s">
        <v>9</v>
      </c>
      <c r="F19795" t="s">
        <v>727</v>
      </c>
      <c r="G19795" t="s">
        <v>1277</v>
      </c>
      <c r="H19795" s="9" t="s">
        <v>3342</v>
      </c>
      <c r="I19795" t="s">
        <v>1454</v>
      </c>
      <c r="J19795" s="20">
        <v>12</v>
      </c>
      <c r="K19795" s="20" t="s">
        <v>9</v>
      </c>
      <c r="L19795" t="s">
        <v>1464</v>
      </c>
      <c r="M19795" s="20">
        <v>2.64</v>
      </c>
      <c r="N19795" s="20">
        <v>4.3599999999999994</v>
      </c>
      <c r="AE19795">
        <f t="shared" si="309"/>
        <v>2019</v>
      </c>
    </row>
    <row r="19796" spans="1:31" x14ac:dyDescent="0.25">
      <c r="A19796" s="7">
        <v>19793</v>
      </c>
      <c r="B19796" s="8">
        <v>43548</v>
      </c>
      <c r="C19796" t="s">
        <v>3</v>
      </c>
      <c r="D19796" s="16" t="s">
        <v>35</v>
      </c>
      <c r="E19796" t="s">
        <v>9</v>
      </c>
      <c r="F19796" t="s">
        <v>1101</v>
      </c>
      <c r="G19796" t="s">
        <v>1277</v>
      </c>
      <c r="H19796" s="9" t="s">
        <v>3351</v>
      </c>
      <c r="I19796" t="s">
        <v>1454</v>
      </c>
      <c r="J19796" s="20">
        <v>12</v>
      </c>
      <c r="K19796" s="20" t="s">
        <v>3</v>
      </c>
      <c r="L19796" t="s">
        <v>1463</v>
      </c>
      <c r="M19796" s="20">
        <v>4.12</v>
      </c>
      <c r="N19796" s="20">
        <v>2.88</v>
      </c>
      <c r="AE19796">
        <f t="shared" si="309"/>
        <v>2019</v>
      </c>
    </row>
    <row r="19797" spans="1:31" x14ac:dyDescent="0.25">
      <c r="A19797" s="7">
        <v>19794</v>
      </c>
      <c r="B19797" s="8">
        <v>43548</v>
      </c>
      <c r="C19797" t="s">
        <v>3</v>
      </c>
      <c r="D19797" t="s">
        <v>973</v>
      </c>
      <c r="E19797" t="s">
        <v>9</v>
      </c>
      <c r="F19797" t="s">
        <v>665</v>
      </c>
      <c r="G19797" t="s">
        <v>1170</v>
      </c>
      <c r="H19797" s="135" t="s">
        <v>3202</v>
      </c>
      <c r="I19797" t="s">
        <v>1454</v>
      </c>
      <c r="J19797" s="20">
        <v>24</v>
      </c>
      <c r="K19797" s="20" t="s">
        <v>9</v>
      </c>
      <c r="L19797" t="s">
        <v>1464</v>
      </c>
      <c r="M19797" s="20">
        <v>5.28</v>
      </c>
      <c r="N19797" s="20">
        <v>7.72</v>
      </c>
      <c r="AE19797">
        <f t="shared" si="309"/>
        <v>2019</v>
      </c>
    </row>
    <row r="19798" spans="1:31" x14ac:dyDescent="0.25">
      <c r="A19798" s="7">
        <v>19795</v>
      </c>
      <c r="B19798" s="8">
        <v>43549</v>
      </c>
      <c r="C19798" t="s">
        <v>3</v>
      </c>
      <c r="D19798" t="s">
        <v>39</v>
      </c>
      <c r="E19798" t="s">
        <v>9</v>
      </c>
      <c r="F19798" t="s">
        <v>1169</v>
      </c>
      <c r="G19798" t="s">
        <v>377</v>
      </c>
      <c r="H19798" s="135" t="s">
        <v>1496</v>
      </c>
      <c r="I19798" t="s">
        <v>1454</v>
      </c>
      <c r="J19798" s="20">
        <v>1</v>
      </c>
      <c r="K19798" s="20" t="s">
        <v>1465</v>
      </c>
      <c r="L19798" t="s">
        <v>1466</v>
      </c>
      <c r="M19798" s="20">
        <v>0.25</v>
      </c>
      <c r="N19798" s="20">
        <v>0.25</v>
      </c>
      <c r="AE19798">
        <f t="shared" si="309"/>
        <v>2019</v>
      </c>
    </row>
    <row r="19799" spans="1:31" x14ac:dyDescent="0.25">
      <c r="A19799" s="7">
        <v>19796</v>
      </c>
      <c r="B19799" s="8">
        <v>43553</v>
      </c>
      <c r="C19799" t="s">
        <v>3</v>
      </c>
      <c r="D19799" t="s">
        <v>902</v>
      </c>
      <c r="E19799" t="s">
        <v>9</v>
      </c>
      <c r="F19799" t="s">
        <v>1268</v>
      </c>
      <c r="G19799" t="s">
        <v>929</v>
      </c>
      <c r="H19799" s="135" t="s">
        <v>2644</v>
      </c>
      <c r="I19799" t="s">
        <v>1455</v>
      </c>
      <c r="J19799" s="20">
        <v>18</v>
      </c>
      <c r="K19799" s="20" t="s">
        <v>1465</v>
      </c>
      <c r="L19799" t="s">
        <v>1466</v>
      </c>
      <c r="M19799" s="20">
        <v>2.25</v>
      </c>
      <c r="N19799" s="20">
        <v>2.25</v>
      </c>
      <c r="AE19799">
        <f t="shared" si="309"/>
        <v>2019</v>
      </c>
    </row>
    <row r="19800" spans="1:31" x14ac:dyDescent="0.25">
      <c r="A19800" s="7">
        <v>19797</v>
      </c>
      <c r="B19800" s="8">
        <v>43553</v>
      </c>
      <c r="C19800" t="s">
        <v>3</v>
      </c>
      <c r="D19800" t="s">
        <v>1085</v>
      </c>
      <c r="E19800" t="s">
        <v>9</v>
      </c>
      <c r="F19800" t="s">
        <v>1268</v>
      </c>
      <c r="G19800" t="s">
        <v>929</v>
      </c>
      <c r="H19800" s="135" t="s">
        <v>2816</v>
      </c>
      <c r="I19800" t="s">
        <v>1454</v>
      </c>
      <c r="J19800" s="20">
        <v>38</v>
      </c>
      <c r="K19800" s="20" t="s">
        <v>3</v>
      </c>
      <c r="L19800" t="s">
        <v>1464</v>
      </c>
      <c r="M19800" s="20">
        <v>11.64</v>
      </c>
      <c r="N19800" s="20">
        <v>8.36</v>
      </c>
      <c r="AE19800">
        <f t="shared" si="309"/>
        <v>2019</v>
      </c>
    </row>
    <row r="19801" spans="1:31" x14ac:dyDescent="0.25">
      <c r="A19801" s="7">
        <v>19798</v>
      </c>
      <c r="B19801" s="8">
        <v>43554</v>
      </c>
      <c r="C19801" t="s">
        <v>3</v>
      </c>
      <c r="D19801" t="s">
        <v>902</v>
      </c>
      <c r="E19801" t="s">
        <v>9</v>
      </c>
      <c r="F19801" t="s">
        <v>1280</v>
      </c>
      <c r="G19801" t="s">
        <v>648</v>
      </c>
      <c r="H19801" s="135" t="s">
        <v>2330</v>
      </c>
      <c r="I19801" t="s">
        <v>1455</v>
      </c>
      <c r="J19801" s="20">
        <v>18</v>
      </c>
      <c r="K19801" s="20" t="s">
        <v>1465</v>
      </c>
      <c r="L19801" t="s">
        <v>1466</v>
      </c>
      <c r="M19801" s="20">
        <v>2.25</v>
      </c>
      <c r="N19801" s="20">
        <v>2.25</v>
      </c>
      <c r="AE19801">
        <f t="shared" si="309"/>
        <v>2019</v>
      </c>
    </row>
    <row r="19802" spans="1:31" x14ac:dyDescent="0.25">
      <c r="A19802" s="7">
        <v>19799</v>
      </c>
      <c r="B19802" s="8">
        <v>43554</v>
      </c>
      <c r="C19802" t="s">
        <v>3</v>
      </c>
      <c r="D19802" t="s">
        <v>276</v>
      </c>
      <c r="E19802" t="s">
        <v>9</v>
      </c>
      <c r="F19802" t="s">
        <v>45</v>
      </c>
      <c r="G19802" t="s">
        <v>1277</v>
      </c>
      <c r="H19802" s="9" t="s">
        <v>3384</v>
      </c>
      <c r="I19802" t="s">
        <v>1454</v>
      </c>
      <c r="J19802" s="20">
        <v>17</v>
      </c>
      <c r="K19802" s="20" t="s">
        <v>3</v>
      </c>
      <c r="L19802" t="s">
        <v>1463</v>
      </c>
      <c r="M19802" s="20">
        <v>5.42</v>
      </c>
      <c r="N19802" s="20">
        <v>4.08</v>
      </c>
      <c r="AE19802">
        <f t="shared" si="309"/>
        <v>2019</v>
      </c>
    </row>
    <row r="19803" spans="1:31" x14ac:dyDescent="0.25">
      <c r="A19803" s="7">
        <v>19800</v>
      </c>
      <c r="B19803" s="8">
        <v>43555</v>
      </c>
      <c r="C19803" t="s">
        <v>3</v>
      </c>
      <c r="D19803" t="s">
        <v>759</v>
      </c>
      <c r="E19803" t="s">
        <v>9</v>
      </c>
      <c r="F19803" t="s">
        <v>1189</v>
      </c>
      <c r="G19803" t="s">
        <v>895</v>
      </c>
      <c r="H19803" s="135" t="s">
        <v>1496</v>
      </c>
      <c r="I19803" t="s">
        <v>1454</v>
      </c>
      <c r="J19803" s="20">
        <v>7</v>
      </c>
      <c r="K19803" s="20" t="s">
        <v>9</v>
      </c>
      <c r="L19803" t="s">
        <v>1464</v>
      </c>
      <c r="M19803" s="20">
        <v>1.54</v>
      </c>
      <c r="N19803" s="20">
        <v>2.96</v>
      </c>
      <c r="AE19803">
        <f t="shared" si="309"/>
        <v>2019</v>
      </c>
    </row>
    <row r="19804" spans="1:31" x14ac:dyDescent="0.25">
      <c r="A19804" s="7">
        <v>19801</v>
      </c>
      <c r="B19804" s="8">
        <v>43555</v>
      </c>
      <c r="C19804" t="s">
        <v>3</v>
      </c>
      <c r="D19804" t="s">
        <v>1275</v>
      </c>
      <c r="E19804" t="s">
        <v>9</v>
      </c>
      <c r="F19804" t="s">
        <v>1272</v>
      </c>
      <c r="G19804" t="s">
        <v>648</v>
      </c>
      <c r="H19804" s="135" t="s">
        <v>3277</v>
      </c>
      <c r="I19804" t="s">
        <v>1455</v>
      </c>
      <c r="J19804" s="20">
        <v>12</v>
      </c>
      <c r="K19804" s="20" t="s">
        <v>9</v>
      </c>
      <c r="L19804" t="s">
        <v>1464</v>
      </c>
      <c r="M19804" s="20">
        <v>1.32</v>
      </c>
      <c r="N19804" s="20">
        <v>2.1799999999999997</v>
      </c>
      <c r="AE19804">
        <f t="shared" si="309"/>
        <v>2019</v>
      </c>
    </row>
    <row r="19805" spans="1:31" x14ac:dyDescent="0.25">
      <c r="A19805" s="7">
        <v>19802</v>
      </c>
      <c r="B19805" s="8">
        <v>43556</v>
      </c>
      <c r="C19805" t="s">
        <v>3</v>
      </c>
      <c r="D19805" t="s">
        <v>779</v>
      </c>
      <c r="E19805" t="s">
        <v>9</v>
      </c>
      <c r="F19805" t="s">
        <v>1272</v>
      </c>
      <c r="G19805" t="s">
        <v>895</v>
      </c>
      <c r="H19805" s="135" t="s">
        <v>2797</v>
      </c>
      <c r="I19805" t="s">
        <v>1454</v>
      </c>
      <c r="J19805" s="20">
        <v>22</v>
      </c>
      <c r="K19805" s="20" t="s">
        <v>9</v>
      </c>
      <c r="L19805" t="s">
        <v>1463</v>
      </c>
      <c r="M19805" s="20">
        <v>5.28</v>
      </c>
      <c r="N19805" s="20">
        <v>6.72</v>
      </c>
      <c r="AE19805">
        <f t="shared" si="309"/>
        <v>2019</v>
      </c>
    </row>
    <row r="19806" spans="1:31" x14ac:dyDescent="0.25">
      <c r="A19806" s="7">
        <v>19803</v>
      </c>
      <c r="B19806" s="8">
        <v>43556</v>
      </c>
      <c r="C19806" t="s">
        <v>3</v>
      </c>
      <c r="D19806" t="s">
        <v>1151</v>
      </c>
      <c r="E19806" t="s">
        <v>9</v>
      </c>
      <c r="F19806" t="s">
        <v>1272</v>
      </c>
      <c r="G19806" t="s">
        <v>870</v>
      </c>
      <c r="H19806" s="135" t="s">
        <v>2690</v>
      </c>
      <c r="I19806" t="s">
        <v>1454</v>
      </c>
      <c r="J19806" s="20">
        <v>24</v>
      </c>
      <c r="K19806" s="20" t="s">
        <v>9</v>
      </c>
      <c r="L19806" t="s">
        <v>1464</v>
      </c>
      <c r="M19806" s="20">
        <v>5.28</v>
      </c>
      <c r="N19806" s="20">
        <v>7.72</v>
      </c>
      <c r="AE19806">
        <f t="shared" si="309"/>
        <v>2019</v>
      </c>
    </row>
    <row r="19807" spans="1:31" x14ac:dyDescent="0.25">
      <c r="A19807" s="7">
        <v>19804</v>
      </c>
      <c r="B19807" s="8">
        <v>43556</v>
      </c>
      <c r="C19807" t="s">
        <v>3</v>
      </c>
      <c r="D19807" t="s">
        <v>787</v>
      </c>
      <c r="E19807" t="s">
        <v>9</v>
      </c>
      <c r="F19807" t="s">
        <v>632</v>
      </c>
      <c r="G19807" t="s">
        <v>648</v>
      </c>
      <c r="H19807" s="136" t="s">
        <v>1496</v>
      </c>
      <c r="I19807" t="s">
        <v>1455</v>
      </c>
      <c r="J19807" s="20">
        <v>9</v>
      </c>
      <c r="K19807" s="20" t="s">
        <v>9</v>
      </c>
      <c r="L19807" t="s">
        <v>1464</v>
      </c>
      <c r="M19807" s="20">
        <v>0.99</v>
      </c>
      <c r="N19807" s="20">
        <v>1.76</v>
      </c>
      <c r="AE19807">
        <f t="shared" si="309"/>
        <v>2019</v>
      </c>
    </row>
    <row r="19808" spans="1:31" x14ac:dyDescent="0.25">
      <c r="A19808" s="7">
        <v>19805</v>
      </c>
      <c r="B19808" s="8">
        <v>43557</v>
      </c>
      <c r="C19808" t="s">
        <v>3</v>
      </c>
      <c r="D19808" t="s">
        <v>557</v>
      </c>
      <c r="E19808" t="s">
        <v>9</v>
      </c>
      <c r="F19808" t="s">
        <v>868</v>
      </c>
      <c r="G19808" t="s">
        <v>14</v>
      </c>
      <c r="H19808" s="135" t="s">
        <v>1496</v>
      </c>
      <c r="I19808" t="s">
        <v>1455</v>
      </c>
      <c r="J19808" s="20">
        <v>8</v>
      </c>
      <c r="K19808" s="20" t="s">
        <v>3</v>
      </c>
      <c r="L19808" t="s">
        <v>1464</v>
      </c>
      <c r="M19808" s="20">
        <v>1.62</v>
      </c>
      <c r="N19808" s="20">
        <v>0.88</v>
      </c>
      <c r="AE19808">
        <f t="shared" si="309"/>
        <v>2019</v>
      </c>
    </row>
    <row r="19809" spans="1:31" x14ac:dyDescent="0.25">
      <c r="A19809" s="7">
        <v>19806</v>
      </c>
      <c r="B19809" s="8">
        <v>43557</v>
      </c>
      <c r="C19809" t="s">
        <v>3</v>
      </c>
      <c r="D19809" t="s">
        <v>543</v>
      </c>
      <c r="E19809" t="s">
        <v>9</v>
      </c>
      <c r="F19809" t="s">
        <v>980</v>
      </c>
      <c r="G19809" t="s">
        <v>648</v>
      </c>
      <c r="H19809" s="136" t="s">
        <v>1496</v>
      </c>
      <c r="I19809" t="s">
        <v>1455</v>
      </c>
      <c r="J19809" s="20">
        <v>9</v>
      </c>
      <c r="K19809" s="20" t="s">
        <v>3</v>
      </c>
      <c r="L19809" t="s">
        <v>1463</v>
      </c>
      <c r="M19809" s="20">
        <v>1.67</v>
      </c>
      <c r="N19809" s="20">
        <v>1.08</v>
      </c>
      <c r="AE19809">
        <f t="shared" si="309"/>
        <v>2019</v>
      </c>
    </row>
    <row r="19810" spans="1:31" x14ac:dyDescent="0.25">
      <c r="A19810" s="7">
        <v>19807</v>
      </c>
      <c r="B19810" s="8">
        <v>43557</v>
      </c>
      <c r="C19810" t="s">
        <v>3</v>
      </c>
      <c r="D19810" t="s">
        <v>112</v>
      </c>
      <c r="E19810" t="s">
        <v>9</v>
      </c>
      <c r="F19810" t="s">
        <v>779</v>
      </c>
      <c r="G19810" t="s">
        <v>648</v>
      </c>
      <c r="H19810" s="136" t="s">
        <v>1496</v>
      </c>
      <c r="I19810" t="s">
        <v>1455</v>
      </c>
      <c r="J19810" s="20">
        <v>9</v>
      </c>
      <c r="K19810" s="20" t="s">
        <v>3</v>
      </c>
      <c r="L19810" t="s">
        <v>1464</v>
      </c>
      <c r="M19810" s="20">
        <v>1.76</v>
      </c>
      <c r="N19810" s="20">
        <v>0.99</v>
      </c>
      <c r="AE19810">
        <f t="shared" si="309"/>
        <v>2019</v>
      </c>
    </row>
    <row r="19811" spans="1:31" x14ac:dyDescent="0.25">
      <c r="A19811" s="7">
        <v>19808</v>
      </c>
      <c r="B19811" s="8">
        <v>43557</v>
      </c>
      <c r="C19811" t="s">
        <v>3</v>
      </c>
      <c r="D19811" s="16" t="s">
        <v>35</v>
      </c>
      <c r="E19811" t="s">
        <v>9</v>
      </c>
      <c r="F19811" t="s">
        <v>273</v>
      </c>
      <c r="G19811" t="s">
        <v>648</v>
      </c>
      <c r="H19811" s="136" t="s">
        <v>1496</v>
      </c>
      <c r="I19811" t="s">
        <v>1455</v>
      </c>
      <c r="J19811" s="20">
        <v>8</v>
      </c>
      <c r="K19811" s="20" t="s">
        <v>3</v>
      </c>
      <c r="L19811" t="s">
        <v>1464</v>
      </c>
      <c r="M19811" s="20">
        <v>1.62</v>
      </c>
      <c r="N19811" s="20">
        <v>0.88</v>
      </c>
      <c r="AE19811">
        <f t="shared" si="309"/>
        <v>2019</v>
      </c>
    </row>
    <row r="19812" spans="1:31" x14ac:dyDescent="0.25">
      <c r="A19812" s="7">
        <v>19809</v>
      </c>
      <c r="B19812" s="8">
        <v>43558</v>
      </c>
      <c r="C19812" t="s">
        <v>3</v>
      </c>
      <c r="D19812" t="s">
        <v>766</v>
      </c>
      <c r="E19812" t="s">
        <v>9</v>
      </c>
      <c r="F19812" t="s">
        <v>39</v>
      </c>
      <c r="G19812" t="s">
        <v>648</v>
      </c>
      <c r="H19812" s="136" t="s">
        <v>1496</v>
      </c>
      <c r="I19812" t="s">
        <v>1455</v>
      </c>
      <c r="J19812" s="20">
        <v>9</v>
      </c>
      <c r="K19812" s="20" t="s">
        <v>3</v>
      </c>
      <c r="L19812" t="s">
        <v>1464</v>
      </c>
      <c r="M19812" s="20">
        <v>1.76</v>
      </c>
      <c r="N19812" s="20">
        <v>0.99</v>
      </c>
      <c r="AE19812">
        <f t="shared" si="309"/>
        <v>2019</v>
      </c>
    </row>
    <row r="19813" spans="1:31" x14ac:dyDescent="0.25">
      <c r="A19813" s="7">
        <v>19810</v>
      </c>
      <c r="B19813" s="8">
        <v>43559</v>
      </c>
      <c r="C19813" t="s">
        <v>3</v>
      </c>
      <c r="D19813" t="s">
        <v>104</v>
      </c>
      <c r="E19813" t="s">
        <v>9</v>
      </c>
      <c r="F19813" t="s">
        <v>848</v>
      </c>
      <c r="G19813" t="s">
        <v>648</v>
      </c>
      <c r="H19813" s="136" t="s">
        <v>1496</v>
      </c>
      <c r="I19813" t="s">
        <v>1455</v>
      </c>
      <c r="J19813" s="20">
        <v>9</v>
      </c>
      <c r="K19813" s="20" t="s">
        <v>3</v>
      </c>
      <c r="L19813" t="s">
        <v>1464</v>
      </c>
      <c r="M19813" s="20">
        <v>1.76</v>
      </c>
      <c r="N19813" s="20">
        <v>0.99</v>
      </c>
      <c r="AE19813">
        <f t="shared" si="309"/>
        <v>2019</v>
      </c>
    </row>
    <row r="19814" spans="1:31" x14ac:dyDescent="0.25">
      <c r="A19814" s="7">
        <v>19811</v>
      </c>
      <c r="B19814" s="8">
        <v>43559</v>
      </c>
      <c r="C19814" t="s">
        <v>3</v>
      </c>
      <c r="D19814" t="s">
        <v>712</v>
      </c>
      <c r="E19814" t="s">
        <v>9</v>
      </c>
      <c r="F19814" t="s">
        <v>854</v>
      </c>
      <c r="G19814" t="s">
        <v>648</v>
      </c>
      <c r="H19814" s="136" t="s">
        <v>1496</v>
      </c>
      <c r="I19814" t="s">
        <v>1455</v>
      </c>
      <c r="J19814" s="20">
        <v>9</v>
      </c>
      <c r="K19814" s="20" t="s">
        <v>3</v>
      </c>
      <c r="L19814" t="s">
        <v>1463</v>
      </c>
      <c r="M19814" s="20">
        <v>1.67</v>
      </c>
      <c r="N19814" s="20">
        <v>1.08</v>
      </c>
      <c r="AE19814">
        <f t="shared" si="309"/>
        <v>2019</v>
      </c>
    </row>
    <row r="19815" spans="1:31" x14ac:dyDescent="0.25">
      <c r="A19815" s="7">
        <v>19812</v>
      </c>
      <c r="B19815" s="8">
        <v>43561</v>
      </c>
      <c r="C19815" t="s">
        <v>3</v>
      </c>
      <c r="D19815" t="s">
        <v>39</v>
      </c>
      <c r="E19815" t="s">
        <v>9</v>
      </c>
      <c r="F19815" t="s">
        <v>1282</v>
      </c>
      <c r="G19815" t="s">
        <v>648</v>
      </c>
      <c r="H19815" s="9" t="s">
        <v>1797</v>
      </c>
      <c r="I19815" t="s">
        <v>1454</v>
      </c>
      <c r="J19815" s="20">
        <v>57</v>
      </c>
      <c r="K19815" s="20" t="s">
        <v>3</v>
      </c>
      <c r="L19815" t="s">
        <v>1464</v>
      </c>
      <c r="M19815" s="20">
        <v>16.96</v>
      </c>
      <c r="N19815" s="20">
        <v>12.54</v>
      </c>
      <c r="AE19815">
        <f t="shared" si="309"/>
        <v>2019</v>
      </c>
    </row>
    <row r="19816" spans="1:31" x14ac:dyDescent="0.25">
      <c r="A19816" s="7">
        <v>19813</v>
      </c>
      <c r="B19816" s="8">
        <v>43561</v>
      </c>
      <c r="C19816" t="s">
        <v>3</v>
      </c>
      <c r="D19816" t="s">
        <v>759</v>
      </c>
      <c r="E19816" t="s">
        <v>9</v>
      </c>
      <c r="F19816" t="s">
        <v>1280</v>
      </c>
      <c r="G19816" t="s">
        <v>1016</v>
      </c>
      <c r="H19816" s="135" t="s">
        <v>2872</v>
      </c>
      <c r="I19816" t="s">
        <v>1454</v>
      </c>
      <c r="J19816" s="20">
        <v>40</v>
      </c>
      <c r="K19816" s="20" t="s">
        <v>1465</v>
      </c>
      <c r="L19816" t="s">
        <v>1466</v>
      </c>
      <c r="M19816" s="20">
        <v>10</v>
      </c>
      <c r="N19816" s="20">
        <v>10</v>
      </c>
      <c r="AE19816">
        <f t="shared" si="309"/>
        <v>2019</v>
      </c>
    </row>
    <row r="19817" spans="1:31" x14ac:dyDescent="0.25">
      <c r="A19817" s="7">
        <v>19814</v>
      </c>
      <c r="B19817" s="8">
        <v>43561</v>
      </c>
      <c r="C19817" t="s">
        <v>3</v>
      </c>
      <c r="D19817" t="s">
        <v>1085</v>
      </c>
      <c r="E19817" t="s">
        <v>9</v>
      </c>
      <c r="F19817" t="s">
        <v>1092</v>
      </c>
      <c r="G19817" t="s">
        <v>648</v>
      </c>
      <c r="H19817" s="136" t="s">
        <v>1496</v>
      </c>
      <c r="I19817" t="s">
        <v>1455</v>
      </c>
      <c r="J19817" s="20">
        <v>9</v>
      </c>
      <c r="K19817" s="20" t="s">
        <v>3</v>
      </c>
      <c r="L19817" t="s">
        <v>1464</v>
      </c>
      <c r="M19817" s="20">
        <v>1.76</v>
      </c>
      <c r="N19817" s="20">
        <v>0.99</v>
      </c>
      <c r="AE19817">
        <f t="shared" si="309"/>
        <v>2019</v>
      </c>
    </row>
    <row r="19818" spans="1:31" x14ac:dyDescent="0.25">
      <c r="A19818" s="7">
        <v>19815</v>
      </c>
      <c r="B19818" s="8">
        <v>43562</v>
      </c>
      <c r="C19818" t="s">
        <v>3</v>
      </c>
      <c r="D19818" t="s">
        <v>427</v>
      </c>
      <c r="E19818" t="s">
        <v>9</v>
      </c>
      <c r="F19818" t="s">
        <v>448</v>
      </c>
      <c r="G19818" t="s">
        <v>870</v>
      </c>
      <c r="H19818" s="135" t="s">
        <v>2515</v>
      </c>
      <c r="I19818" t="s">
        <v>1455</v>
      </c>
      <c r="J19818" s="20">
        <v>10</v>
      </c>
      <c r="K19818" s="20" t="s">
        <v>1465</v>
      </c>
      <c r="L19818" t="s">
        <v>1466</v>
      </c>
      <c r="M19818" s="20">
        <v>1.25</v>
      </c>
      <c r="N19818" s="20">
        <v>1.25</v>
      </c>
      <c r="AE19818">
        <f t="shared" si="309"/>
        <v>2019</v>
      </c>
    </row>
    <row r="19819" spans="1:31" x14ac:dyDescent="0.25">
      <c r="A19819" s="7">
        <v>19816</v>
      </c>
      <c r="B19819" s="8">
        <v>43563</v>
      </c>
      <c r="C19819" t="s">
        <v>3</v>
      </c>
      <c r="D19819" t="s">
        <v>39</v>
      </c>
      <c r="E19819" t="s">
        <v>9</v>
      </c>
      <c r="F19819" t="s">
        <v>766</v>
      </c>
      <c r="G19819" t="s">
        <v>648</v>
      </c>
      <c r="H19819" s="136" t="s">
        <v>1496</v>
      </c>
      <c r="I19819" t="s">
        <v>1455</v>
      </c>
      <c r="J19819" s="20">
        <v>9</v>
      </c>
      <c r="K19819" s="20" t="s">
        <v>3</v>
      </c>
      <c r="L19819" t="s">
        <v>1463</v>
      </c>
      <c r="M19819" s="20">
        <v>1.67</v>
      </c>
      <c r="N19819" s="20">
        <v>1.08</v>
      </c>
      <c r="AE19819">
        <f t="shared" si="309"/>
        <v>2019</v>
      </c>
    </row>
    <row r="19820" spans="1:31" x14ac:dyDescent="0.25">
      <c r="A19820" s="7">
        <v>19817</v>
      </c>
      <c r="B19820" s="8">
        <v>43565</v>
      </c>
      <c r="C19820" t="s">
        <v>3</v>
      </c>
      <c r="D19820" t="s">
        <v>276</v>
      </c>
      <c r="E19820" t="s">
        <v>9</v>
      </c>
      <c r="F19820" t="s">
        <v>1166</v>
      </c>
      <c r="G19820" t="s">
        <v>11</v>
      </c>
      <c r="H19820" s="135" t="s">
        <v>1541</v>
      </c>
      <c r="I19820" t="s">
        <v>1454</v>
      </c>
      <c r="J19820" s="20">
        <v>25</v>
      </c>
      <c r="K19820" s="20" t="s">
        <v>3</v>
      </c>
      <c r="L19820" t="s">
        <v>1464</v>
      </c>
      <c r="M19820" s="20">
        <v>8</v>
      </c>
      <c r="N19820" s="20">
        <v>5.5</v>
      </c>
      <c r="AE19820">
        <f t="shared" si="309"/>
        <v>2019</v>
      </c>
    </row>
    <row r="19821" spans="1:31" x14ac:dyDescent="0.25">
      <c r="A19821" s="7">
        <v>19818</v>
      </c>
      <c r="B19821" s="8">
        <v>43567</v>
      </c>
      <c r="C19821" t="s">
        <v>3</v>
      </c>
      <c r="D19821" t="s">
        <v>273</v>
      </c>
      <c r="E19821" t="s">
        <v>9</v>
      </c>
      <c r="F19821" s="16" t="s">
        <v>35</v>
      </c>
      <c r="G19821" t="s">
        <v>648</v>
      </c>
      <c r="H19821" s="136" t="s">
        <v>1496</v>
      </c>
      <c r="I19821" t="s">
        <v>1455</v>
      </c>
      <c r="J19821" s="20">
        <v>9</v>
      </c>
      <c r="K19821" s="20" t="s">
        <v>9</v>
      </c>
      <c r="L19821" t="s">
        <v>1463</v>
      </c>
      <c r="M19821" s="20">
        <v>1.08</v>
      </c>
      <c r="N19821" s="20">
        <v>1.67</v>
      </c>
      <c r="AE19821">
        <f t="shared" si="309"/>
        <v>2019</v>
      </c>
    </row>
    <row r="19822" spans="1:31" x14ac:dyDescent="0.25">
      <c r="A19822" s="7">
        <v>19819</v>
      </c>
      <c r="B19822" s="8">
        <v>43568</v>
      </c>
      <c r="C19822" t="s">
        <v>3</v>
      </c>
      <c r="D19822" t="s">
        <v>548</v>
      </c>
      <c r="E19822" t="s">
        <v>9</v>
      </c>
      <c r="F19822" t="s">
        <v>102</v>
      </c>
      <c r="G19822" t="s">
        <v>648</v>
      </c>
      <c r="H19822" s="136" t="s">
        <v>1496</v>
      </c>
      <c r="I19822" t="s">
        <v>1455</v>
      </c>
      <c r="J19822" s="20">
        <v>9</v>
      </c>
      <c r="K19822" s="20" t="s">
        <v>3</v>
      </c>
      <c r="L19822" t="s">
        <v>1463</v>
      </c>
      <c r="M19822" s="20">
        <v>1.67</v>
      </c>
      <c r="N19822" s="20">
        <v>1.08</v>
      </c>
      <c r="AE19822">
        <f t="shared" si="309"/>
        <v>2019</v>
      </c>
    </row>
    <row r="19823" spans="1:31" x14ac:dyDescent="0.25">
      <c r="A19823" s="7">
        <v>19820</v>
      </c>
      <c r="B19823" s="8">
        <v>43569</v>
      </c>
      <c r="C19823" t="s">
        <v>3</v>
      </c>
      <c r="D19823" t="s">
        <v>1283</v>
      </c>
      <c r="E19823" t="s">
        <v>9</v>
      </c>
      <c r="F19823" t="s">
        <v>787</v>
      </c>
      <c r="G19823" t="s">
        <v>648</v>
      </c>
      <c r="H19823" s="135" t="s">
        <v>1877</v>
      </c>
      <c r="I19823" t="s">
        <v>1458</v>
      </c>
      <c r="J19823" s="20">
        <v>6</v>
      </c>
      <c r="K19823" s="20" t="s">
        <v>9</v>
      </c>
      <c r="L19823" t="s">
        <v>1463</v>
      </c>
      <c r="M19823" s="20">
        <v>30</v>
      </c>
      <c r="N19823" s="20">
        <v>10</v>
      </c>
      <c r="AE19823">
        <f t="shared" si="309"/>
        <v>2019</v>
      </c>
    </row>
    <row r="19824" spans="1:31" x14ac:dyDescent="0.25">
      <c r="A19824" s="7">
        <v>19821</v>
      </c>
      <c r="B19824" s="8">
        <v>43569</v>
      </c>
      <c r="C19824" t="s">
        <v>3</v>
      </c>
      <c r="D19824" t="s">
        <v>187</v>
      </c>
      <c r="E19824" t="s">
        <v>9</v>
      </c>
      <c r="F19824" t="s">
        <v>1282</v>
      </c>
      <c r="G19824" t="s">
        <v>648</v>
      </c>
      <c r="H19824" s="135" t="s">
        <v>2478</v>
      </c>
      <c r="I19824" t="s">
        <v>1454</v>
      </c>
      <c r="J19824" s="20">
        <v>34</v>
      </c>
      <c r="K19824" s="20" t="s">
        <v>3</v>
      </c>
      <c r="L19824" t="s">
        <v>1464</v>
      </c>
      <c r="M19824" s="20">
        <v>10.52</v>
      </c>
      <c r="N19824" s="20">
        <v>7.48</v>
      </c>
      <c r="AE19824">
        <f t="shared" si="309"/>
        <v>2019</v>
      </c>
    </row>
    <row r="19825" spans="1:31" x14ac:dyDescent="0.25">
      <c r="A19825" s="7">
        <v>19822</v>
      </c>
      <c r="B19825" s="8">
        <v>43569</v>
      </c>
      <c r="C19825" t="s">
        <v>3</v>
      </c>
      <c r="D19825" t="s">
        <v>786</v>
      </c>
      <c r="E19825" t="s">
        <v>9</v>
      </c>
      <c r="F19825" t="s">
        <v>943</v>
      </c>
      <c r="G19825" t="s">
        <v>14</v>
      </c>
      <c r="H19825" s="135" t="s">
        <v>1496</v>
      </c>
      <c r="I19825" t="s">
        <v>1455</v>
      </c>
      <c r="J19825" s="20">
        <v>9</v>
      </c>
      <c r="K19825" s="20" t="s">
        <v>3</v>
      </c>
      <c r="L19825" t="s">
        <v>1464</v>
      </c>
      <c r="M19825" s="20">
        <v>1.76</v>
      </c>
      <c r="N19825" s="20">
        <v>0.99</v>
      </c>
      <c r="AE19825">
        <f t="shared" si="309"/>
        <v>2019</v>
      </c>
    </row>
    <row r="19826" spans="1:31" x14ac:dyDescent="0.25">
      <c r="A19826" s="7">
        <v>19823</v>
      </c>
      <c r="B19826" s="8">
        <v>43569</v>
      </c>
      <c r="C19826" t="s">
        <v>3</v>
      </c>
      <c r="D19826" t="s">
        <v>411</v>
      </c>
      <c r="E19826" t="s">
        <v>9</v>
      </c>
      <c r="F19826" t="s">
        <v>851</v>
      </c>
      <c r="G19826" t="s">
        <v>648</v>
      </c>
      <c r="H19826" s="136" t="s">
        <v>1496</v>
      </c>
      <c r="I19826" t="s">
        <v>1455</v>
      </c>
      <c r="J19826" s="20">
        <v>9</v>
      </c>
      <c r="K19826" s="20" t="s">
        <v>3</v>
      </c>
      <c r="L19826" t="s">
        <v>1463</v>
      </c>
      <c r="M19826" s="20">
        <v>1.67</v>
      </c>
      <c r="N19826" s="20">
        <v>1.08</v>
      </c>
      <c r="AE19826">
        <f t="shared" si="309"/>
        <v>2019</v>
      </c>
    </row>
    <row r="19827" spans="1:31" x14ac:dyDescent="0.25">
      <c r="A19827" s="7">
        <v>19824</v>
      </c>
      <c r="B19827" s="8">
        <v>43570</v>
      </c>
      <c r="C19827" t="s">
        <v>3</v>
      </c>
      <c r="D19827" t="s">
        <v>693</v>
      </c>
      <c r="E19827" t="s">
        <v>9</v>
      </c>
      <c r="F19827" t="s">
        <v>1207</v>
      </c>
      <c r="G19827" t="s">
        <v>648</v>
      </c>
      <c r="H19827" s="136" t="s">
        <v>1496</v>
      </c>
      <c r="I19827" t="s">
        <v>1455</v>
      </c>
      <c r="J19827" s="20">
        <v>9</v>
      </c>
      <c r="K19827" s="20" t="s">
        <v>1465</v>
      </c>
      <c r="L19827" t="s">
        <v>1466</v>
      </c>
      <c r="M19827" s="20">
        <v>1.125</v>
      </c>
      <c r="N19827" s="20">
        <v>1.125</v>
      </c>
      <c r="AE19827">
        <f t="shared" si="309"/>
        <v>2019</v>
      </c>
    </row>
    <row r="19828" spans="1:31" x14ac:dyDescent="0.25">
      <c r="A19828" s="7">
        <v>19825</v>
      </c>
      <c r="B19828" s="8">
        <v>43571</v>
      </c>
      <c r="C19828" t="s">
        <v>3</v>
      </c>
      <c r="D19828" t="s">
        <v>1241</v>
      </c>
      <c r="E19828" t="s">
        <v>9</v>
      </c>
      <c r="F19828" t="s">
        <v>678</v>
      </c>
      <c r="G19828" t="s">
        <v>714</v>
      </c>
      <c r="H19828" s="135" t="s">
        <v>2060</v>
      </c>
      <c r="I19828" t="s">
        <v>1455</v>
      </c>
      <c r="J19828" s="20">
        <v>22</v>
      </c>
      <c r="K19828" s="20" t="s">
        <v>3</v>
      </c>
      <c r="L19828" t="s">
        <v>1463</v>
      </c>
      <c r="M19828" s="20">
        <v>3.36</v>
      </c>
      <c r="N19828" s="20">
        <v>2.64</v>
      </c>
      <c r="AE19828">
        <f t="shared" si="309"/>
        <v>2019</v>
      </c>
    </row>
    <row r="19829" spans="1:31" x14ac:dyDescent="0.25">
      <c r="A19829" s="7">
        <v>19826</v>
      </c>
      <c r="B19829" s="8">
        <v>43571</v>
      </c>
      <c r="C19829" t="s">
        <v>3</v>
      </c>
      <c r="D19829" t="s">
        <v>104</v>
      </c>
      <c r="E19829" t="s">
        <v>9</v>
      </c>
      <c r="F19829" t="s">
        <v>1167</v>
      </c>
      <c r="G19829" t="s">
        <v>929</v>
      </c>
      <c r="H19829" s="135" t="s">
        <v>2743</v>
      </c>
      <c r="I19829" t="s">
        <v>1454</v>
      </c>
      <c r="J19829" s="20">
        <v>40</v>
      </c>
      <c r="K19829" s="20" t="s">
        <v>3</v>
      </c>
      <c r="L19829" t="s">
        <v>1463</v>
      </c>
      <c r="M19829" s="20">
        <v>11.4</v>
      </c>
      <c r="N19829" s="20">
        <v>9.6</v>
      </c>
      <c r="AE19829">
        <f t="shared" si="309"/>
        <v>2019</v>
      </c>
    </row>
    <row r="19830" spans="1:31" x14ac:dyDescent="0.25">
      <c r="A19830" s="7">
        <v>19827</v>
      </c>
      <c r="B19830" s="8">
        <v>43571</v>
      </c>
      <c r="C19830" t="s">
        <v>3</v>
      </c>
      <c r="D19830" t="s">
        <v>102</v>
      </c>
      <c r="E19830" t="s">
        <v>9</v>
      </c>
      <c r="F19830" t="s">
        <v>548</v>
      </c>
      <c r="G19830" t="s">
        <v>648</v>
      </c>
      <c r="H19830" s="136" t="s">
        <v>1496</v>
      </c>
      <c r="I19830" t="s">
        <v>1455</v>
      </c>
      <c r="J19830" s="20">
        <v>9</v>
      </c>
      <c r="K19830" s="20" t="s">
        <v>3</v>
      </c>
      <c r="L19830" t="s">
        <v>1463</v>
      </c>
      <c r="M19830" s="20">
        <v>1.67</v>
      </c>
      <c r="N19830" s="20">
        <v>1.08</v>
      </c>
      <c r="AE19830">
        <f t="shared" si="309"/>
        <v>2019</v>
      </c>
    </row>
    <row r="19831" spans="1:31" x14ac:dyDescent="0.25">
      <c r="A19831" s="7">
        <v>19828</v>
      </c>
      <c r="B19831" s="8">
        <v>43573</v>
      </c>
      <c r="C19831" t="s">
        <v>3</v>
      </c>
      <c r="D19831" t="s">
        <v>182</v>
      </c>
      <c r="E19831" t="s">
        <v>9</v>
      </c>
      <c r="F19831" t="s">
        <v>678</v>
      </c>
      <c r="G19831" t="s">
        <v>895</v>
      </c>
      <c r="H19831" s="135" t="s">
        <v>2567</v>
      </c>
      <c r="I19831" t="s">
        <v>1455</v>
      </c>
      <c r="J19831" s="20">
        <v>10</v>
      </c>
      <c r="K19831" s="20" t="s">
        <v>1465</v>
      </c>
      <c r="L19831" t="s">
        <v>1466</v>
      </c>
      <c r="M19831" s="20">
        <v>1.25</v>
      </c>
      <c r="N19831" s="20">
        <v>1.25</v>
      </c>
      <c r="AE19831">
        <f t="shared" si="309"/>
        <v>2019</v>
      </c>
    </row>
    <row r="19832" spans="1:31" x14ac:dyDescent="0.25">
      <c r="A19832" s="7">
        <v>19829</v>
      </c>
      <c r="B19832" s="8">
        <v>43574</v>
      </c>
      <c r="C19832" t="s">
        <v>3</v>
      </c>
      <c r="D19832" t="s">
        <v>1283</v>
      </c>
      <c r="E19832" t="s">
        <v>9</v>
      </c>
      <c r="F19832" t="s">
        <v>1280</v>
      </c>
      <c r="G19832" t="s">
        <v>895</v>
      </c>
      <c r="H19832" s="135" t="s">
        <v>2538</v>
      </c>
      <c r="I19832" t="s">
        <v>1454</v>
      </c>
      <c r="J19832" s="20">
        <v>38</v>
      </c>
      <c r="K19832" s="20" t="s">
        <v>9</v>
      </c>
      <c r="L19832" t="s">
        <v>1463</v>
      </c>
      <c r="M19832" s="20">
        <v>9.1199999999999992</v>
      </c>
      <c r="N19832" s="20">
        <v>10.88</v>
      </c>
      <c r="AE19832">
        <f t="shared" si="309"/>
        <v>2019</v>
      </c>
    </row>
    <row r="19833" spans="1:31" x14ac:dyDescent="0.25">
      <c r="A19833" s="7">
        <v>19830</v>
      </c>
      <c r="B19833" s="8">
        <v>43574</v>
      </c>
      <c r="C19833" t="s">
        <v>3</v>
      </c>
      <c r="D19833" t="s">
        <v>276</v>
      </c>
      <c r="E19833" t="s">
        <v>9</v>
      </c>
      <c r="F19833" t="s">
        <v>163</v>
      </c>
      <c r="G19833" t="s">
        <v>648</v>
      </c>
      <c r="H19833" s="136" t="s">
        <v>1496</v>
      </c>
      <c r="I19833" t="s">
        <v>1455</v>
      </c>
      <c r="J19833" s="20">
        <v>9</v>
      </c>
      <c r="K19833" s="20" t="s">
        <v>3</v>
      </c>
      <c r="L19833" t="s">
        <v>1464</v>
      </c>
      <c r="M19833" s="20">
        <v>1.76</v>
      </c>
      <c r="N19833" s="20">
        <v>0.99</v>
      </c>
      <c r="AE19833">
        <f t="shared" si="309"/>
        <v>2019</v>
      </c>
    </row>
    <row r="19834" spans="1:31" x14ac:dyDescent="0.25">
      <c r="A19834" s="7">
        <v>19831</v>
      </c>
      <c r="B19834" s="8">
        <v>43574</v>
      </c>
      <c r="C19834" t="s">
        <v>3</v>
      </c>
      <c r="D19834" t="s">
        <v>914</v>
      </c>
      <c r="E19834" t="s">
        <v>9</v>
      </c>
      <c r="F19834" t="s">
        <v>420</v>
      </c>
      <c r="G19834" t="s">
        <v>648</v>
      </c>
      <c r="H19834" s="136" t="s">
        <v>1496</v>
      </c>
      <c r="I19834" t="s">
        <v>1455</v>
      </c>
      <c r="J19834" s="20">
        <v>9</v>
      </c>
      <c r="K19834" s="20" t="s">
        <v>3</v>
      </c>
      <c r="L19834" t="s">
        <v>1464</v>
      </c>
      <c r="M19834" s="20">
        <v>1.76</v>
      </c>
      <c r="N19834" s="20">
        <v>0.99</v>
      </c>
      <c r="AE19834">
        <f t="shared" si="309"/>
        <v>2019</v>
      </c>
    </row>
    <row r="19835" spans="1:31" x14ac:dyDescent="0.25">
      <c r="A19835" s="7">
        <v>19832</v>
      </c>
      <c r="B19835" s="8">
        <v>43575</v>
      </c>
      <c r="C19835" t="s">
        <v>3</v>
      </c>
      <c r="D19835" t="s">
        <v>1268</v>
      </c>
      <c r="E19835" t="s">
        <v>9</v>
      </c>
      <c r="F19835" t="s">
        <v>902</v>
      </c>
      <c r="G19835" t="s">
        <v>648</v>
      </c>
      <c r="H19835" s="135" t="s">
        <v>1795</v>
      </c>
      <c r="I19835" t="s">
        <v>1455</v>
      </c>
      <c r="J19835" s="20">
        <v>14</v>
      </c>
      <c r="K19835" s="20" t="s">
        <v>1465</v>
      </c>
      <c r="L19835" t="s">
        <v>1466</v>
      </c>
      <c r="M19835" s="20">
        <v>1.75</v>
      </c>
      <c r="N19835" s="20">
        <v>1.75</v>
      </c>
      <c r="AE19835">
        <f t="shared" si="309"/>
        <v>2019</v>
      </c>
    </row>
    <row r="19836" spans="1:31" x14ac:dyDescent="0.25">
      <c r="A19836" s="7">
        <v>19833</v>
      </c>
      <c r="B19836" s="8">
        <v>43575</v>
      </c>
      <c r="C19836" t="s">
        <v>3</v>
      </c>
      <c r="D19836" t="s">
        <v>1085</v>
      </c>
      <c r="E19836" t="s">
        <v>9</v>
      </c>
      <c r="F19836" t="s">
        <v>1092</v>
      </c>
      <c r="G19836" t="s">
        <v>648</v>
      </c>
      <c r="H19836" s="136" t="s">
        <v>1496</v>
      </c>
      <c r="I19836" t="s">
        <v>1455</v>
      </c>
      <c r="J19836" s="20">
        <v>10</v>
      </c>
      <c r="K19836" s="20" t="s">
        <v>1465</v>
      </c>
      <c r="L19836" t="s">
        <v>1466</v>
      </c>
      <c r="M19836" s="20">
        <v>1.25</v>
      </c>
      <c r="N19836" s="20">
        <v>1.25</v>
      </c>
      <c r="AE19836">
        <f t="shared" si="309"/>
        <v>2019</v>
      </c>
    </row>
    <row r="19837" spans="1:31" x14ac:dyDescent="0.25">
      <c r="A19837" s="7">
        <v>19834</v>
      </c>
      <c r="B19837" s="8">
        <v>43576</v>
      </c>
      <c r="C19837" t="s">
        <v>3</v>
      </c>
      <c r="D19837" t="s">
        <v>112</v>
      </c>
      <c r="E19837" t="s">
        <v>9</v>
      </c>
      <c r="F19837" t="s">
        <v>1243</v>
      </c>
      <c r="G19837" t="s">
        <v>648</v>
      </c>
      <c r="H19837" s="136" t="s">
        <v>1496</v>
      </c>
      <c r="I19837" t="s">
        <v>1455</v>
      </c>
      <c r="J19837" s="20">
        <v>9</v>
      </c>
      <c r="K19837" s="20" t="s">
        <v>3</v>
      </c>
      <c r="L19837" t="s">
        <v>1464</v>
      </c>
      <c r="M19837" s="20">
        <v>1.76</v>
      </c>
      <c r="N19837" s="20">
        <v>0.99</v>
      </c>
      <c r="AE19837">
        <f t="shared" si="309"/>
        <v>2019</v>
      </c>
    </row>
    <row r="19838" spans="1:31" x14ac:dyDescent="0.25">
      <c r="A19838" s="7">
        <v>19835</v>
      </c>
      <c r="B19838" s="8">
        <v>43577</v>
      </c>
      <c r="C19838" t="s">
        <v>3</v>
      </c>
      <c r="D19838" t="s">
        <v>980</v>
      </c>
      <c r="E19838" t="s">
        <v>9</v>
      </c>
      <c r="F19838" t="s">
        <v>543</v>
      </c>
      <c r="G19838" t="s">
        <v>648</v>
      </c>
      <c r="H19838" s="136" t="s">
        <v>1496</v>
      </c>
      <c r="I19838" t="s">
        <v>1455</v>
      </c>
      <c r="J19838" s="20">
        <v>9</v>
      </c>
      <c r="K19838" s="20" t="s">
        <v>3</v>
      </c>
      <c r="L19838" t="s">
        <v>1463</v>
      </c>
      <c r="M19838" s="20">
        <v>1.67</v>
      </c>
      <c r="N19838" s="20">
        <v>1.08</v>
      </c>
      <c r="AE19838">
        <f t="shared" si="309"/>
        <v>2019</v>
      </c>
    </row>
    <row r="19839" spans="1:31" x14ac:dyDescent="0.25">
      <c r="A19839" s="7">
        <v>19836</v>
      </c>
      <c r="B19839" s="8">
        <v>43577</v>
      </c>
      <c r="C19839" t="s">
        <v>3</v>
      </c>
      <c r="D19839" t="s">
        <v>848</v>
      </c>
      <c r="E19839" t="s">
        <v>9</v>
      </c>
      <c r="F19839" t="s">
        <v>104</v>
      </c>
      <c r="G19839" t="s">
        <v>648</v>
      </c>
      <c r="H19839" s="136" t="s">
        <v>1496</v>
      </c>
      <c r="I19839" t="s">
        <v>1455</v>
      </c>
      <c r="J19839" s="20">
        <v>9</v>
      </c>
      <c r="K19839" s="20" t="s">
        <v>3</v>
      </c>
      <c r="L19839" t="s">
        <v>1463</v>
      </c>
      <c r="M19839" s="20">
        <v>1.67</v>
      </c>
      <c r="N19839" s="20">
        <v>1.08</v>
      </c>
      <c r="AE19839">
        <f t="shared" si="309"/>
        <v>2019</v>
      </c>
    </row>
    <row r="19840" spans="1:31" x14ac:dyDescent="0.25">
      <c r="A19840" s="7">
        <v>19837</v>
      </c>
      <c r="B19840" s="8">
        <v>43577</v>
      </c>
      <c r="C19840" t="s">
        <v>3</v>
      </c>
      <c r="D19840" t="s">
        <v>1092</v>
      </c>
      <c r="E19840" t="s">
        <v>9</v>
      </c>
      <c r="F19840" t="s">
        <v>1085</v>
      </c>
      <c r="G19840" t="s">
        <v>648</v>
      </c>
      <c r="H19840" s="136" t="s">
        <v>1496</v>
      </c>
      <c r="I19840" t="s">
        <v>1455</v>
      </c>
      <c r="J19840" s="20">
        <v>9</v>
      </c>
      <c r="K19840" s="20" t="s">
        <v>3</v>
      </c>
      <c r="L19840" t="s">
        <v>1463</v>
      </c>
      <c r="M19840" s="20">
        <v>1.67</v>
      </c>
      <c r="N19840" s="20">
        <v>1.08</v>
      </c>
      <c r="AE19840">
        <f t="shared" si="309"/>
        <v>2019</v>
      </c>
    </row>
    <row r="19841" spans="1:31" x14ac:dyDescent="0.25">
      <c r="A19841" s="7">
        <v>19838</v>
      </c>
      <c r="B19841" s="8">
        <v>43578</v>
      </c>
      <c r="C19841" t="s">
        <v>3</v>
      </c>
      <c r="D19841" t="s">
        <v>632</v>
      </c>
      <c r="E19841" t="s">
        <v>9</v>
      </c>
      <c r="F19841" t="s">
        <v>787</v>
      </c>
      <c r="G19841" t="s">
        <v>648</v>
      </c>
      <c r="H19841" s="136" t="s">
        <v>1496</v>
      </c>
      <c r="I19841" t="s">
        <v>1455</v>
      </c>
      <c r="J19841" s="20">
        <v>5</v>
      </c>
      <c r="K19841" s="20" t="s">
        <v>3</v>
      </c>
      <c r="L19841" t="s">
        <v>1464</v>
      </c>
      <c r="M19841" s="20">
        <v>1.2</v>
      </c>
      <c r="N19841" s="20">
        <v>0.55000000000000004</v>
      </c>
      <c r="AE19841">
        <f t="shared" si="309"/>
        <v>2019</v>
      </c>
    </row>
    <row r="19842" spans="1:31" x14ac:dyDescent="0.25">
      <c r="A19842" s="7">
        <v>19839</v>
      </c>
      <c r="B19842" s="8">
        <v>43579</v>
      </c>
      <c r="C19842" t="s">
        <v>3</v>
      </c>
      <c r="D19842" t="s">
        <v>1283</v>
      </c>
      <c r="E19842" t="s">
        <v>9</v>
      </c>
      <c r="F19842" t="s">
        <v>1273</v>
      </c>
      <c r="G19842" t="s">
        <v>648</v>
      </c>
      <c r="H19842" s="135" t="s">
        <v>1795</v>
      </c>
      <c r="I19842" t="s">
        <v>1454</v>
      </c>
      <c r="J19842" s="20">
        <v>14</v>
      </c>
      <c r="K19842" s="20" t="s">
        <v>3</v>
      </c>
      <c r="L19842" t="s">
        <v>1464</v>
      </c>
      <c r="M19842" s="20">
        <v>4.92</v>
      </c>
      <c r="N19842" s="20">
        <v>3.08</v>
      </c>
      <c r="AE19842">
        <f t="shared" si="309"/>
        <v>2019</v>
      </c>
    </row>
    <row r="19843" spans="1:31" x14ac:dyDescent="0.25">
      <c r="A19843" s="7">
        <v>19840</v>
      </c>
      <c r="B19843" s="8">
        <v>43579</v>
      </c>
      <c r="C19843" t="s">
        <v>3</v>
      </c>
      <c r="D19843" t="s">
        <v>168</v>
      </c>
      <c r="E19843" t="s">
        <v>9</v>
      </c>
      <c r="F19843" t="s">
        <v>235</v>
      </c>
      <c r="G19843" t="s">
        <v>17</v>
      </c>
      <c r="H19843" s="135" t="s">
        <v>1502</v>
      </c>
      <c r="I19843" t="s">
        <v>1454</v>
      </c>
      <c r="J19843" s="20">
        <v>24</v>
      </c>
      <c r="K19843" s="20" t="s">
        <v>9</v>
      </c>
      <c r="L19843" t="s">
        <v>1464</v>
      </c>
      <c r="M19843" s="20">
        <v>5.28</v>
      </c>
      <c r="N19843" s="20">
        <v>7.72</v>
      </c>
      <c r="AE19843">
        <f t="shared" si="309"/>
        <v>2019</v>
      </c>
    </row>
    <row r="19844" spans="1:31" x14ac:dyDescent="0.25">
      <c r="A19844" s="7">
        <v>19841</v>
      </c>
      <c r="B19844" s="8">
        <v>43583</v>
      </c>
      <c r="C19844" t="s">
        <v>3</v>
      </c>
      <c r="D19844" t="s">
        <v>543</v>
      </c>
      <c r="E19844" t="s">
        <v>9</v>
      </c>
      <c r="F19844" t="s">
        <v>45</v>
      </c>
      <c r="G19844" t="s">
        <v>732</v>
      </c>
      <c r="H19844" s="135" t="s">
        <v>2233</v>
      </c>
      <c r="I19844" t="s">
        <v>1454</v>
      </c>
      <c r="J19844" s="20">
        <v>52</v>
      </c>
      <c r="K19844" s="20" t="s">
        <v>9</v>
      </c>
      <c r="L19844" t="s">
        <v>1464</v>
      </c>
      <c r="M19844" s="20">
        <v>11.44</v>
      </c>
      <c r="N19844" s="20">
        <v>15.56</v>
      </c>
      <c r="AE19844">
        <f t="shared" ref="AE19844:AE19907" si="310">YEAR(B19844)</f>
        <v>2019</v>
      </c>
    </row>
    <row r="19845" spans="1:31" x14ac:dyDescent="0.25">
      <c r="A19845" s="7">
        <v>19842</v>
      </c>
      <c r="B19845" s="8">
        <v>43583</v>
      </c>
      <c r="C19845" t="s">
        <v>3</v>
      </c>
      <c r="D19845" t="s">
        <v>543</v>
      </c>
      <c r="E19845" t="s">
        <v>9</v>
      </c>
      <c r="F19845" t="s">
        <v>521</v>
      </c>
      <c r="G19845" t="s">
        <v>732</v>
      </c>
      <c r="H19845" s="135" t="s">
        <v>2746</v>
      </c>
      <c r="I19845" t="s">
        <v>1454</v>
      </c>
      <c r="J19845" s="20">
        <v>27</v>
      </c>
      <c r="K19845" s="20" t="s">
        <v>3</v>
      </c>
      <c r="L19845" t="s">
        <v>1464</v>
      </c>
      <c r="M19845" s="20">
        <v>8.56</v>
      </c>
      <c r="N19845" s="20">
        <v>5.9399999999999995</v>
      </c>
      <c r="AE19845">
        <f t="shared" si="310"/>
        <v>2019</v>
      </c>
    </row>
    <row r="19846" spans="1:31" x14ac:dyDescent="0.25">
      <c r="A19846" s="7">
        <v>19843</v>
      </c>
      <c r="B19846" s="8">
        <v>43583</v>
      </c>
      <c r="C19846" t="s">
        <v>3</v>
      </c>
      <c r="D19846" t="s">
        <v>543</v>
      </c>
      <c r="E19846" t="s">
        <v>9</v>
      </c>
      <c r="F19846" t="s">
        <v>521</v>
      </c>
      <c r="G19846" t="s">
        <v>1277</v>
      </c>
      <c r="H19846" s="9" t="s">
        <v>3333</v>
      </c>
      <c r="I19846" t="s">
        <v>1454</v>
      </c>
      <c r="J19846" s="20">
        <v>18</v>
      </c>
      <c r="K19846" s="20" t="s">
        <v>9</v>
      </c>
      <c r="L19846" t="s">
        <v>1464</v>
      </c>
      <c r="M19846" s="20">
        <v>3.96</v>
      </c>
      <c r="N19846" s="20">
        <v>6.04</v>
      </c>
      <c r="AE19846">
        <f t="shared" si="310"/>
        <v>2019</v>
      </c>
    </row>
    <row r="19847" spans="1:31" x14ac:dyDescent="0.25">
      <c r="A19847" s="7">
        <v>19844</v>
      </c>
      <c r="B19847" s="8">
        <v>43583</v>
      </c>
      <c r="C19847" t="s">
        <v>3</v>
      </c>
      <c r="D19847" t="s">
        <v>543</v>
      </c>
      <c r="E19847" t="s">
        <v>9</v>
      </c>
      <c r="F19847" t="s">
        <v>521</v>
      </c>
      <c r="G19847" t="s">
        <v>1277</v>
      </c>
      <c r="H19847" s="9" t="s">
        <v>3335</v>
      </c>
      <c r="I19847" t="s">
        <v>1454</v>
      </c>
      <c r="J19847" s="20">
        <v>15</v>
      </c>
      <c r="K19847" s="20" t="s">
        <v>9</v>
      </c>
      <c r="L19847" t="s">
        <v>1464</v>
      </c>
      <c r="M19847" s="20">
        <v>3.3</v>
      </c>
      <c r="N19847" s="20">
        <v>5.2</v>
      </c>
      <c r="AE19847">
        <f t="shared" si="310"/>
        <v>2019</v>
      </c>
    </row>
    <row r="19848" spans="1:31" x14ac:dyDescent="0.25">
      <c r="A19848" s="7">
        <v>19845</v>
      </c>
      <c r="B19848" s="8">
        <v>43583</v>
      </c>
      <c r="C19848" t="s">
        <v>3</v>
      </c>
      <c r="D19848" t="s">
        <v>54</v>
      </c>
      <c r="E19848" t="s">
        <v>9</v>
      </c>
      <c r="F19848" t="s">
        <v>543</v>
      </c>
      <c r="G19848" t="s">
        <v>929</v>
      </c>
      <c r="H19848" s="135" t="s">
        <v>2644</v>
      </c>
      <c r="I19848" t="s">
        <v>1454</v>
      </c>
      <c r="J19848" s="20">
        <v>17</v>
      </c>
      <c r="K19848" s="20" t="s">
        <v>3</v>
      </c>
      <c r="L19848" t="s">
        <v>1464</v>
      </c>
      <c r="M19848" s="20">
        <v>5.76</v>
      </c>
      <c r="N19848" s="20">
        <v>3.74</v>
      </c>
      <c r="AE19848">
        <f t="shared" si="310"/>
        <v>2019</v>
      </c>
    </row>
    <row r="19849" spans="1:31" x14ac:dyDescent="0.25">
      <c r="A19849" s="7">
        <v>19846</v>
      </c>
      <c r="B19849" s="8">
        <v>43583</v>
      </c>
      <c r="C19849" t="s">
        <v>3</v>
      </c>
      <c r="D19849" t="s">
        <v>851</v>
      </c>
      <c r="E19849" t="s">
        <v>9</v>
      </c>
      <c r="F19849" t="s">
        <v>411</v>
      </c>
      <c r="G19849" t="s">
        <v>648</v>
      </c>
      <c r="H19849" s="136" t="s">
        <v>1496</v>
      </c>
      <c r="I19849" t="s">
        <v>1455</v>
      </c>
      <c r="J19849" s="20">
        <v>9</v>
      </c>
      <c r="K19849" s="20" t="s">
        <v>3</v>
      </c>
      <c r="L19849" t="s">
        <v>1464</v>
      </c>
      <c r="M19849" s="20">
        <v>1.76</v>
      </c>
      <c r="N19849" s="20">
        <v>0.99</v>
      </c>
      <c r="AE19849">
        <f t="shared" si="310"/>
        <v>2019</v>
      </c>
    </row>
    <row r="19850" spans="1:31" x14ac:dyDescent="0.25">
      <c r="A19850" s="7">
        <v>19847</v>
      </c>
      <c r="B19850" s="8">
        <v>43584</v>
      </c>
      <c r="C19850" t="s">
        <v>3</v>
      </c>
      <c r="D19850" t="s">
        <v>1283</v>
      </c>
      <c r="E19850" t="s">
        <v>9</v>
      </c>
      <c r="F19850" t="s">
        <v>1282</v>
      </c>
      <c r="G19850" t="s">
        <v>648</v>
      </c>
      <c r="H19850" s="9" t="s">
        <v>1797</v>
      </c>
      <c r="I19850" t="s">
        <v>1454</v>
      </c>
      <c r="J19850" s="20">
        <v>88</v>
      </c>
      <c r="K19850" s="20" t="s">
        <v>3</v>
      </c>
      <c r="L19850" t="s">
        <v>1464</v>
      </c>
      <c r="M19850" s="20">
        <v>25.64</v>
      </c>
      <c r="N19850" s="20">
        <v>19.36</v>
      </c>
      <c r="AE19850">
        <f t="shared" si="310"/>
        <v>2019</v>
      </c>
    </row>
    <row r="19851" spans="1:31" x14ac:dyDescent="0.25">
      <c r="A19851" s="7">
        <v>19848</v>
      </c>
      <c r="B19851" s="8">
        <v>43588</v>
      </c>
      <c r="C19851" t="s">
        <v>3</v>
      </c>
      <c r="D19851" t="s">
        <v>1283</v>
      </c>
      <c r="E19851" t="s">
        <v>9</v>
      </c>
      <c r="F19851" t="s">
        <v>1175</v>
      </c>
      <c r="G19851" t="s">
        <v>895</v>
      </c>
      <c r="H19851" s="135" t="s">
        <v>2531</v>
      </c>
      <c r="I19851" t="s">
        <v>1454</v>
      </c>
      <c r="J19851" s="20">
        <v>15</v>
      </c>
      <c r="K19851" s="20" t="s">
        <v>3</v>
      </c>
      <c r="L19851" t="s">
        <v>1464</v>
      </c>
      <c r="M19851" s="20">
        <v>5.2</v>
      </c>
      <c r="N19851" s="20">
        <v>3.3</v>
      </c>
      <c r="AE19851">
        <f t="shared" si="310"/>
        <v>2019</v>
      </c>
    </row>
    <row r="19852" spans="1:31" x14ac:dyDescent="0.25">
      <c r="A19852" s="7">
        <v>19849</v>
      </c>
      <c r="B19852" s="8">
        <v>43589</v>
      </c>
      <c r="C19852" t="s">
        <v>3</v>
      </c>
      <c r="D19852" t="s">
        <v>943</v>
      </c>
      <c r="E19852" t="s">
        <v>9</v>
      </c>
      <c r="F19852" t="s">
        <v>1021</v>
      </c>
      <c r="G19852" t="s">
        <v>929</v>
      </c>
      <c r="H19852" s="135" t="s">
        <v>2678</v>
      </c>
      <c r="I19852" t="s">
        <v>1454</v>
      </c>
      <c r="J19852" s="20">
        <v>40</v>
      </c>
      <c r="K19852" s="20" t="s">
        <v>9</v>
      </c>
      <c r="L19852" t="s">
        <v>1464</v>
      </c>
      <c r="M19852" s="20">
        <v>8.8000000000000007</v>
      </c>
      <c r="N19852" s="20">
        <v>12.2</v>
      </c>
      <c r="AE19852">
        <f t="shared" si="310"/>
        <v>2019</v>
      </c>
    </row>
    <row r="19853" spans="1:31" x14ac:dyDescent="0.25">
      <c r="A19853" s="7">
        <v>19850</v>
      </c>
      <c r="B19853" s="8">
        <v>43589</v>
      </c>
      <c r="C19853" t="s">
        <v>3</v>
      </c>
      <c r="D19853" t="s">
        <v>1207</v>
      </c>
      <c r="E19853" t="s">
        <v>9</v>
      </c>
      <c r="F19853" t="s">
        <v>1193</v>
      </c>
      <c r="G19853" t="s">
        <v>870</v>
      </c>
      <c r="H19853" s="135" t="s">
        <v>1496</v>
      </c>
      <c r="I19853" t="s">
        <v>1454</v>
      </c>
      <c r="J19853" s="20">
        <v>89</v>
      </c>
      <c r="K19853" s="20" t="s">
        <v>9</v>
      </c>
      <c r="L19853" t="s">
        <v>1464</v>
      </c>
      <c r="M19853" s="20">
        <v>19.579999999999998</v>
      </c>
      <c r="N19853" s="20">
        <v>25.92</v>
      </c>
      <c r="AE19853">
        <f t="shared" si="310"/>
        <v>2019</v>
      </c>
    </row>
    <row r="19854" spans="1:31" x14ac:dyDescent="0.25">
      <c r="A19854" s="7">
        <v>19851</v>
      </c>
      <c r="B19854" s="8">
        <v>43589</v>
      </c>
      <c r="C19854" t="s">
        <v>3</v>
      </c>
      <c r="D19854" t="s">
        <v>678</v>
      </c>
      <c r="E19854" t="s">
        <v>9</v>
      </c>
      <c r="F19854" t="s">
        <v>1265</v>
      </c>
      <c r="G19854" t="s">
        <v>648</v>
      </c>
      <c r="H19854" s="136" t="s">
        <v>1496</v>
      </c>
      <c r="I19854" t="s">
        <v>1455</v>
      </c>
      <c r="J19854" s="20">
        <v>32</v>
      </c>
      <c r="K19854" s="20" t="s">
        <v>9</v>
      </c>
      <c r="L19854" t="s">
        <v>1464</v>
      </c>
      <c r="M19854" s="20">
        <v>3.52</v>
      </c>
      <c r="N19854" s="20">
        <v>4.9800000000000004</v>
      </c>
      <c r="AE19854">
        <f t="shared" si="310"/>
        <v>2019</v>
      </c>
    </row>
    <row r="19855" spans="1:31" x14ac:dyDescent="0.25">
      <c r="A19855" s="7">
        <v>19852</v>
      </c>
      <c r="B19855" s="8">
        <v>43589</v>
      </c>
      <c r="C19855" t="s">
        <v>3</v>
      </c>
      <c r="D19855" t="s">
        <v>678</v>
      </c>
      <c r="E19855" t="s">
        <v>9</v>
      </c>
      <c r="F19855" t="s">
        <v>1275</v>
      </c>
      <c r="G19855" t="s">
        <v>648</v>
      </c>
      <c r="H19855" s="9" t="s">
        <v>3011</v>
      </c>
      <c r="I19855" t="s">
        <v>1454</v>
      </c>
      <c r="J19855" s="20">
        <v>13</v>
      </c>
      <c r="K19855" s="20" t="s">
        <v>1465</v>
      </c>
      <c r="L19855" t="s">
        <v>1466</v>
      </c>
      <c r="M19855" s="20">
        <v>3.25</v>
      </c>
      <c r="N19855" s="20">
        <v>3.25</v>
      </c>
      <c r="AE19855">
        <f t="shared" si="310"/>
        <v>2019</v>
      </c>
    </row>
    <row r="19856" spans="1:31" x14ac:dyDescent="0.25">
      <c r="A19856" s="7">
        <v>19853</v>
      </c>
      <c r="B19856" s="8">
        <v>43590</v>
      </c>
      <c r="C19856" t="s">
        <v>3</v>
      </c>
      <c r="D19856" t="s">
        <v>1268</v>
      </c>
      <c r="E19856" t="s">
        <v>9</v>
      </c>
      <c r="F19856" t="s">
        <v>902</v>
      </c>
      <c r="G19856" t="s">
        <v>648</v>
      </c>
      <c r="H19856" s="135" t="s">
        <v>1795</v>
      </c>
      <c r="I19856" t="s">
        <v>1455</v>
      </c>
      <c r="J19856" s="20">
        <v>20</v>
      </c>
      <c r="K19856" s="20" t="s">
        <v>1465</v>
      </c>
      <c r="L19856" t="s">
        <v>1466</v>
      </c>
      <c r="M19856" s="20">
        <v>2.5</v>
      </c>
      <c r="N19856" s="20">
        <v>2.5</v>
      </c>
      <c r="AE19856">
        <f t="shared" si="310"/>
        <v>2019</v>
      </c>
    </row>
    <row r="19857" spans="1:31" x14ac:dyDescent="0.25">
      <c r="A19857" s="7">
        <v>19854</v>
      </c>
      <c r="B19857" s="8">
        <v>43590</v>
      </c>
      <c r="C19857" t="s">
        <v>3</v>
      </c>
      <c r="D19857" t="s">
        <v>494</v>
      </c>
      <c r="E19857" t="s">
        <v>9</v>
      </c>
      <c r="F19857" t="s">
        <v>902</v>
      </c>
      <c r="G19857" t="s">
        <v>870</v>
      </c>
      <c r="H19857" s="135" t="s">
        <v>2618</v>
      </c>
      <c r="I19857" t="s">
        <v>1454</v>
      </c>
      <c r="J19857" s="20">
        <v>30</v>
      </c>
      <c r="K19857" s="20" t="s">
        <v>9</v>
      </c>
      <c r="L19857" t="s">
        <v>1463</v>
      </c>
      <c r="M19857" s="20">
        <v>7.2</v>
      </c>
      <c r="N19857" s="20">
        <v>8.8000000000000007</v>
      </c>
      <c r="AE19857">
        <f t="shared" si="310"/>
        <v>2019</v>
      </c>
    </row>
    <row r="19858" spans="1:31" x14ac:dyDescent="0.25">
      <c r="A19858" s="7">
        <v>19855</v>
      </c>
      <c r="B19858" s="8">
        <v>43591</v>
      </c>
      <c r="C19858" t="s">
        <v>3</v>
      </c>
      <c r="D19858" t="s">
        <v>968</v>
      </c>
      <c r="E19858" t="s">
        <v>9</v>
      </c>
      <c r="F19858" t="s">
        <v>974</v>
      </c>
      <c r="G19858" t="s">
        <v>648</v>
      </c>
      <c r="H19858" s="135" t="s">
        <v>1877</v>
      </c>
      <c r="I19858" t="s">
        <v>1455</v>
      </c>
      <c r="J19858" s="20">
        <v>70</v>
      </c>
      <c r="K19858" s="20" t="s">
        <v>3</v>
      </c>
      <c r="L19858" t="s">
        <v>1463</v>
      </c>
      <c r="M19858" s="20">
        <v>9.6</v>
      </c>
      <c r="N19858" s="20">
        <v>8.4</v>
      </c>
      <c r="AE19858">
        <f t="shared" si="310"/>
        <v>2019</v>
      </c>
    </row>
    <row r="19859" spans="1:31" x14ac:dyDescent="0.25">
      <c r="A19859" s="7">
        <v>19856</v>
      </c>
      <c r="B19859" s="8">
        <v>43592</v>
      </c>
      <c r="C19859" t="s">
        <v>3</v>
      </c>
      <c r="D19859" t="s">
        <v>427</v>
      </c>
      <c r="E19859" t="s">
        <v>9</v>
      </c>
      <c r="F19859" t="s">
        <v>1284</v>
      </c>
      <c r="G19859" t="s">
        <v>648</v>
      </c>
      <c r="H19859" s="135" t="s">
        <v>1852</v>
      </c>
      <c r="I19859" t="s">
        <v>1458</v>
      </c>
      <c r="J19859" s="20">
        <v>9</v>
      </c>
      <c r="K19859" s="20" t="s">
        <v>1465</v>
      </c>
      <c r="L19859" t="s">
        <v>1466</v>
      </c>
      <c r="M19859" s="20">
        <v>10</v>
      </c>
      <c r="N19859" s="20">
        <v>30</v>
      </c>
      <c r="AE19859">
        <f t="shared" si="310"/>
        <v>2019</v>
      </c>
    </row>
    <row r="19860" spans="1:31" x14ac:dyDescent="0.25">
      <c r="A19860" s="7">
        <v>19857</v>
      </c>
      <c r="B19860" s="8">
        <v>43593</v>
      </c>
      <c r="C19860" t="s">
        <v>3</v>
      </c>
      <c r="D19860" t="s">
        <v>787</v>
      </c>
      <c r="E19860" t="s">
        <v>9</v>
      </c>
      <c r="F19860" t="s">
        <v>1213</v>
      </c>
      <c r="G19860" t="s">
        <v>895</v>
      </c>
      <c r="H19860" s="135" t="s">
        <v>1496</v>
      </c>
      <c r="I19860" t="s">
        <v>1455</v>
      </c>
      <c r="J19860" s="20">
        <v>35</v>
      </c>
      <c r="K19860" s="20" t="s">
        <v>9</v>
      </c>
      <c r="L19860" t="s">
        <v>1463</v>
      </c>
      <c r="M19860" s="20">
        <v>4.2</v>
      </c>
      <c r="N19860" s="20">
        <v>5.05</v>
      </c>
      <c r="AE19860">
        <f t="shared" si="310"/>
        <v>2019</v>
      </c>
    </row>
    <row r="19861" spans="1:31" x14ac:dyDescent="0.25">
      <c r="A19861" s="7">
        <v>19858</v>
      </c>
      <c r="B19861" s="8">
        <v>43595</v>
      </c>
      <c r="C19861" t="s">
        <v>3</v>
      </c>
      <c r="D19861" t="s">
        <v>102</v>
      </c>
      <c r="E19861" t="s">
        <v>9</v>
      </c>
      <c r="F19861" t="s">
        <v>828</v>
      </c>
      <c r="G19861" t="s">
        <v>895</v>
      </c>
      <c r="H19861" s="135" t="s">
        <v>2954</v>
      </c>
      <c r="I19861" t="s">
        <v>1454</v>
      </c>
      <c r="J19861" s="20">
        <v>35</v>
      </c>
      <c r="K19861" s="20" t="s">
        <v>3</v>
      </c>
      <c r="L19861" t="s">
        <v>1464</v>
      </c>
      <c r="M19861" s="20">
        <v>10.8</v>
      </c>
      <c r="N19861" s="20">
        <v>7.7</v>
      </c>
      <c r="AE19861">
        <f t="shared" si="310"/>
        <v>2019</v>
      </c>
    </row>
    <row r="19862" spans="1:31" x14ac:dyDescent="0.25">
      <c r="A19862" s="7">
        <v>19859</v>
      </c>
      <c r="B19862" s="8">
        <v>43595</v>
      </c>
      <c r="C19862" t="s">
        <v>3</v>
      </c>
      <c r="D19862" t="s">
        <v>427</v>
      </c>
      <c r="E19862" t="s">
        <v>9</v>
      </c>
      <c r="F19862" t="s">
        <v>1285</v>
      </c>
      <c r="G19862" t="s">
        <v>870</v>
      </c>
      <c r="H19862" s="135" t="s">
        <v>2487</v>
      </c>
      <c r="I19862" t="s">
        <v>1458</v>
      </c>
      <c r="J19862" s="20">
        <v>10</v>
      </c>
      <c r="K19862" s="20" t="s">
        <v>1465</v>
      </c>
      <c r="L19862" t="s">
        <v>1466</v>
      </c>
      <c r="M19862" s="20">
        <v>10</v>
      </c>
      <c r="N19862" s="20">
        <v>30</v>
      </c>
      <c r="AE19862">
        <f t="shared" si="310"/>
        <v>2019</v>
      </c>
    </row>
    <row r="19863" spans="1:31" x14ac:dyDescent="0.25">
      <c r="A19863" s="7">
        <v>19860</v>
      </c>
      <c r="B19863" s="8">
        <v>43596</v>
      </c>
      <c r="C19863" t="s">
        <v>3</v>
      </c>
      <c r="D19863" t="s">
        <v>1283</v>
      </c>
      <c r="E19863" t="s">
        <v>9</v>
      </c>
      <c r="F19863" t="s">
        <v>1282</v>
      </c>
      <c r="G19863" t="s">
        <v>648</v>
      </c>
      <c r="H19863" s="135" t="s">
        <v>1792</v>
      </c>
      <c r="I19863" t="s">
        <v>1454</v>
      </c>
      <c r="J19863" s="20">
        <v>6</v>
      </c>
      <c r="K19863" s="20" t="s">
        <v>9</v>
      </c>
      <c r="L19863" t="s">
        <v>1464</v>
      </c>
      <c r="M19863" s="20">
        <v>1.32</v>
      </c>
      <c r="N19863" s="20">
        <v>2.6799999999999997</v>
      </c>
      <c r="AE19863">
        <f t="shared" si="310"/>
        <v>2019</v>
      </c>
    </row>
    <row r="19864" spans="1:31" x14ac:dyDescent="0.25">
      <c r="A19864" s="7">
        <v>19861</v>
      </c>
      <c r="B19864" s="8">
        <v>43596</v>
      </c>
      <c r="C19864" t="s">
        <v>3</v>
      </c>
      <c r="D19864" t="s">
        <v>54</v>
      </c>
      <c r="E19864" t="s">
        <v>9</v>
      </c>
      <c r="F19864" t="s">
        <v>543</v>
      </c>
      <c r="G19864" t="s">
        <v>929</v>
      </c>
      <c r="H19864" s="9" t="s">
        <v>2660</v>
      </c>
      <c r="I19864" t="s">
        <v>1454</v>
      </c>
      <c r="J19864" s="20">
        <v>10</v>
      </c>
      <c r="K19864" s="20" t="s">
        <v>1465</v>
      </c>
      <c r="L19864" t="s">
        <v>1466</v>
      </c>
      <c r="M19864" s="20">
        <v>2.5</v>
      </c>
      <c r="N19864" s="20">
        <v>2.5</v>
      </c>
      <c r="AE19864">
        <f t="shared" si="310"/>
        <v>2019</v>
      </c>
    </row>
    <row r="19865" spans="1:31" x14ac:dyDescent="0.25">
      <c r="A19865" s="7">
        <v>19862</v>
      </c>
      <c r="B19865" s="8">
        <v>43596</v>
      </c>
      <c r="C19865" t="s">
        <v>3</v>
      </c>
      <c r="D19865" t="s">
        <v>614</v>
      </c>
      <c r="E19865" t="s">
        <v>9</v>
      </c>
      <c r="F19865" t="s">
        <v>1151</v>
      </c>
      <c r="G19865" t="s">
        <v>14</v>
      </c>
      <c r="H19865" s="135" t="s">
        <v>1496</v>
      </c>
      <c r="I19865" t="s">
        <v>1455</v>
      </c>
      <c r="J19865" s="20">
        <v>9</v>
      </c>
      <c r="K19865" s="20" t="s">
        <v>3</v>
      </c>
      <c r="L19865" t="s">
        <v>1464</v>
      </c>
      <c r="M19865" s="20">
        <v>1.76</v>
      </c>
      <c r="N19865" s="20">
        <v>0.99</v>
      </c>
      <c r="AE19865">
        <f t="shared" si="310"/>
        <v>2019</v>
      </c>
    </row>
    <row r="19866" spans="1:31" x14ac:dyDescent="0.25">
      <c r="A19866" s="7">
        <v>19863</v>
      </c>
      <c r="B19866" s="8">
        <v>43596</v>
      </c>
      <c r="C19866" t="s">
        <v>3</v>
      </c>
      <c r="D19866" t="s">
        <v>1151</v>
      </c>
      <c r="E19866" t="s">
        <v>9</v>
      </c>
      <c r="F19866" t="s">
        <v>614</v>
      </c>
      <c r="G19866" t="s">
        <v>14</v>
      </c>
      <c r="H19866" s="135" t="s">
        <v>1496</v>
      </c>
      <c r="I19866" t="s">
        <v>1455</v>
      </c>
      <c r="J19866" s="20">
        <v>9</v>
      </c>
      <c r="K19866" s="20" t="s">
        <v>3</v>
      </c>
      <c r="L19866" t="s">
        <v>1463</v>
      </c>
      <c r="M19866" s="20">
        <v>1.67</v>
      </c>
      <c r="N19866" s="20">
        <v>1.08</v>
      </c>
      <c r="AE19866">
        <f t="shared" si="310"/>
        <v>2019</v>
      </c>
    </row>
    <row r="19867" spans="1:31" x14ac:dyDescent="0.25">
      <c r="A19867" s="7">
        <v>19864</v>
      </c>
      <c r="B19867" s="8">
        <v>43596</v>
      </c>
      <c r="C19867" t="s">
        <v>3</v>
      </c>
      <c r="D19867" t="s">
        <v>1207</v>
      </c>
      <c r="E19867" t="s">
        <v>9</v>
      </c>
      <c r="F19867" t="s">
        <v>693</v>
      </c>
      <c r="G19867" t="s">
        <v>648</v>
      </c>
      <c r="H19867" s="136" t="s">
        <v>1496</v>
      </c>
      <c r="I19867" t="s">
        <v>1455</v>
      </c>
      <c r="J19867" s="20">
        <v>9</v>
      </c>
      <c r="K19867" s="20" t="s">
        <v>1465</v>
      </c>
      <c r="L19867" t="s">
        <v>1466</v>
      </c>
      <c r="M19867" s="20">
        <v>1.125</v>
      </c>
      <c r="N19867" s="20">
        <v>1.125</v>
      </c>
      <c r="AE19867">
        <f t="shared" si="310"/>
        <v>2019</v>
      </c>
    </row>
    <row r="19868" spans="1:31" x14ac:dyDescent="0.25">
      <c r="A19868" s="7">
        <v>19865</v>
      </c>
      <c r="B19868" s="8">
        <v>43598</v>
      </c>
      <c r="C19868" t="s">
        <v>3</v>
      </c>
      <c r="D19868" t="s">
        <v>968</v>
      </c>
      <c r="E19868" t="s">
        <v>9</v>
      </c>
      <c r="F19868" t="s">
        <v>805</v>
      </c>
      <c r="G19868" t="s">
        <v>1170</v>
      </c>
      <c r="H19868" s="135" t="s">
        <v>3187</v>
      </c>
      <c r="I19868" t="s">
        <v>1454</v>
      </c>
      <c r="J19868" s="20">
        <v>38</v>
      </c>
      <c r="K19868" s="20" t="s">
        <v>9</v>
      </c>
      <c r="L19868" t="s">
        <v>1463</v>
      </c>
      <c r="M19868" s="20">
        <v>9.1199999999999992</v>
      </c>
      <c r="N19868" s="20">
        <v>10.88</v>
      </c>
      <c r="AE19868">
        <f t="shared" si="310"/>
        <v>2019</v>
      </c>
    </row>
    <row r="19869" spans="1:31" x14ac:dyDescent="0.25">
      <c r="A19869" s="7">
        <v>19866</v>
      </c>
      <c r="B19869" s="8">
        <v>43599</v>
      </c>
      <c r="C19869" t="s">
        <v>3</v>
      </c>
      <c r="D19869" t="s">
        <v>1286</v>
      </c>
      <c r="E19869" t="s">
        <v>9</v>
      </c>
      <c r="F19869" t="s">
        <v>678</v>
      </c>
      <c r="G19869" t="s">
        <v>648</v>
      </c>
      <c r="H19869" s="135" t="s">
        <v>1877</v>
      </c>
      <c r="I19869" t="s">
        <v>1455</v>
      </c>
      <c r="J19869" s="20">
        <v>6</v>
      </c>
      <c r="K19869" s="20" t="s">
        <v>1465</v>
      </c>
      <c r="L19869" t="s">
        <v>1466</v>
      </c>
      <c r="M19869" s="20">
        <v>0.75</v>
      </c>
      <c r="N19869" s="20">
        <v>0.75</v>
      </c>
      <c r="AE19869">
        <f t="shared" si="310"/>
        <v>2019</v>
      </c>
    </row>
    <row r="19870" spans="1:31" x14ac:dyDescent="0.25">
      <c r="A19870" s="7">
        <v>19867</v>
      </c>
      <c r="B19870" s="8">
        <v>43599</v>
      </c>
      <c r="C19870" t="s">
        <v>3</v>
      </c>
      <c r="D19870" t="s">
        <v>427</v>
      </c>
      <c r="E19870" t="s">
        <v>9</v>
      </c>
      <c r="F19870" t="s">
        <v>1287</v>
      </c>
      <c r="G19870" t="s">
        <v>648</v>
      </c>
      <c r="H19870" s="135" t="s">
        <v>1852</v>
      </c>
      <c r="I19870" t="s">
        <v>1458</v>
      </c>
      <c r="J19870" s="20">
        <v>15</v>
      </c>
      <c r="K19870" s="20" t="s">
        <v>1465</v>
      </c>
      <c r="L19870" t="s">
        <v>1466</v>
      </c>
      <c r="M19870" s="20">
        <v>10</v>
      </c>
      <c r="N19870" s="20">
        <v>30</v>
      </c>
      <c r="AE19870">
        <f t="shared" si="310"/>
        <v>2019</v>
      </c>
    </row>
    <row r="19871" spans="1:31" x14ac:dyDescent="0.25">
      <c r="A19871" s="7">
        <v>19868</v>
      </c>
      <c r="B19871" s="8">
        <v>43599</v>
      </c>
      <c r="C19871" t="s">
        <v>3</v>
      </c>
      <c r="D19871" t="s">
        <v>502</v>
      </c>
      <c r="E19871" t="s">
        <v>9</v>
      </c>
      <c r="F19871" t="s">
        <v>678</v>
      </c>
      <c r="G19871" t="s">
        <v>1170</v>
      </c>
      <c r="H19871" s="135" t="s">
        <v>3385</v>
      </c>
      <c r="I19871" t="s">
        <v>1455</v>
      </c>
      <c r="J19871" s="20">
        <v>55</v>
      </c>
      <c r="K19871" s="20" t="s">
        <v>1465</v>
      </c>
      <c r="L19871" t="s">
        <v>1466</v>
      </c>
      <c r="M19871" s="20">
        <v>6.875</v>
      </c>
      <c r="N19871" s="20">
        <v>6.875</v>
      </c>
      <c r="AE19871">
        <f t="shared" si="310"/>
        <v>2019</v>
      </c>
    </row>
    <row r="19872" spans="1:31" x14ac:dyDescent="0.25">
      <c r="A19872" s="7">
        <v>19869</v>
      </c>
      <c r="B19872" s="8">
        <v>43599</v>
      </c>
      <c r="C19872" t="s">
        <v>3</v>
      </c>
      <c r="D19872" t="s">
        <v>502</v>
      </c>
      <c r="E19872" t="s">
        <v>9</v>
      </c>
      <c r="F19872" t="s">
        <v>678</v>
      </c>
      <c r="G19872" t="s">
        <v>648</v>
      </c>
      <c r="H19872" s="136" t="s">
        <v>1496</v>
      </c>
      <c r="I19872" t="s">
        <v>1455</v>
      </c>
      <c r="J19872" s="20">
        <v>13</v>
      </c>
      <c r="K19872" s="20" t="s">
        <v>1465</v>
      </c>
      <c r="L19872" t="s">
        <v>1466</v>
      </c>
      <c r="M19872" s="20">
        <v>1.625</v>
      </c>
      <c r="N19872" s="20">
        <v>1.625</v>
      </c>
      <c r="AE19872">
        <f t="shared" si="310"/>
        <v>2019</v>
      </c>
    </row>
    <row r="19873" spans="1:31" x14ac:dyDescent="0.25">
      <c r="A19873" s="7">
        <v>19870</v>
      </c>
      <c r="B19873" s="8">
        <v>43601</v>
      </c>
      <c r="C19873" t="s">
        <v>3</v>
      </c>
      <c r="D19873" t="s">
        <v>786</v>
      </c>
      <c r="E19873" t="s">
        <v>9</v>
      </c>
      <c r="F19873" t="s">
        <v>1284</v>
      </c>
      <c r="G19873" t="s">
        <v>648</v>
      </c>
      <c r="H19873" s="135" t="s">
        <v>1905</v>
      </c>
      <c r="I19873" t="s">
        <v>1454</v>
      </c>
      <c r="J19873" s="20">
        <v>16</v>
      </c>
      <c r="K19873" s="20" t="s">
        <v>9</v>
      </c>
      <c r="L19873" t="s">
        <v>1464</v>
      </c>
      <c r="M19873" s="20">
        <v>3.52</v>
      </c>
      <c r="N19873" s="20">
        <v>5.48</v>
      </c>
      <c r="AE19873">
        <f t="shared" si="310"/>
        <v>2019</v>
      </c>
    </row>
    <row r="19874" spans="1:31" x14ac:dyDescent="0.25">
      <c r="A19874" s="7">
        <v>19871</v>
      </c>
      <c r="B19874" s="8">
        <v>43601</v>
      </c>
      <c r="C19874" t="s">
        <v>3</v>
      </c>
      <c r="D19874" t="s">
        <v>54</v>
      </c>
      <c r="E19874" t="s">
        <v>9</v>
      </c>
      <c r="F19874" t="s">
        <v>543</v>
      </c>
      <c r="G19874" t="s">
        <v>929</v>
      </c>
      <c r="H19874" s="9" t="s">
        <v>3303</v>
      </c>
      <c r="I19874" t="s">
        <v>1454</v>
      </c>
      <c r="J19874" s="20">
        <v>19</v>
      </c>
      <c r="K19874" s="20" t="s">
        <v>3</v>
      </c>
      <c r="L19874" t="s">
        <v>1464</v>
      </c>
      <c r="M19874" s="20">
        <v>6.32</v>
      </c>
      <c r="N19874" s="20">
        <v>4.18</v>
      </c>
      <c r="AE19874">
        <f t="shared" si="310"/>
        <v>2019</v>
      </c>
    </row>
    <row r="19875" spans="1:31" x14ac:dyDescent="0.25">
      <c r="A19875" s="7">
        <v>19872</v>
      </c>
      <c r="B19875" s="8">
        <v>43605</v>
      </c>
      <c r="C19875" t="s">
        <v>3</v>
      </c>
      <c r="D19875" t="s">
        <v>543</v>
      </c>
      <c r="E19875" t="s">
        <v>9</v>
      </c>
      <c r="F19875" t="s">
        <v>521</v>
      </c>
      <c r="G19875" t="s">
        <v>732</v>
      </c>
      <c r="H19875" s="135" t="s">
        <v>2382</v>
      </c>
      <c r="I19875" t="s">
        <v>1454</v>
      </c>
      <c r="J19875" s="20">
        <v>5</v>
      </c>
      <c r="K19875" s="20" t="s">
        <v>3</v>
      </c>
      <c r="L19875" t="s">
        <v>1464</v>
      </c>
      <c r="M19875" s="20">
        <v>2.4</v>
      </c>
      <c r="N19875" s="20">
        <v>1.1000000000000001</v>
      </c>
      <c r="AE19875">
        <f t="shared" si="310"/>
        <v>2019</v>
      </c>
    </row>
    <row r="19876" spans="1:31" x14ac:dyDescent="0.25">
      <c r="A19876" s="7">
        <v>19873</v>
      </c>
      <c r="B19876" s="8">
        <v>43605</v>
      </c>
      <c r="C19876" t="s">
        <v>3</v>
      </c>
      <c r="D19876" t="s">
        <v>268</v>
      </c>
      <c r="E19876" t="s">
        <v>9</v>
      </c>
      <c r="F19876" t="s">
        <v>448</v>
      </c>
      <c r="G19876" t="s">
        <v>870</v>
      </c>
      <c r="H19876" s="135" t="s">
        <v>2785</v>
      </c>
      <c r="I19876" t="s">
        <v>1455</v>
      </c>
      <c r="J19876" s="20">
        <v>16</v>
      </c>
      <c r="K19876" s="20" t="s">
        <v>9</v>
      </c>
      <c r="L19876" t="s">
        <v>1463</v>
      </c>
      <c r="M19876" s="20">
        <v>1.92</v>
      </c>
      <c r="N19876" s="20">
        <v>2.58</v>
      </c>
      <c r="AE19876">
        <f t="shared" si="310"/>
        <v>2019</v>
      </c>
    </row>
    <row r="19877" spans="1:31" x14ac:dyDescent="0.25">
      <c r="A19877" s="7">
        <v>19874</v>
      </c>
      <c r="B19877" s="8">
        <v>43605</v>
      </c>
      <c r="C19877" t="s">
        <v>3</v>
      </c>
      <c r="D19877" t="s">
        <v>168</v>
      </c>
      <c r="E19877" t="s">
        <v>9</v>
      </c>
      <c r="F19877" t="s">
        <v>235</v>
      </c>
      <c r="G19877" t="s">
        <v>11</v>
      </c>
      <c r="H19877" s="135" t="s">
        <v>1505</v>
      </c>
      <c r="I19877" t="s">
        <v>1454</v>
      </c>
      <c r="J19877" s="20">
        <v>26</v>
      </c>
      <c r="K19877" s="20" t="s">
        <v>9</v>
      </c>
      <c r="L19877" t="s">
        <v>1464</v>
      </c>
      <c r="M19877" s="20">
        <v>5.72</v>
      </c>
      <c r="N19877" s="20">
        <v>8.2800000000000011</v>
      </c>
      <c r="AE19877">
        <f t="shared" si="310"/>
        <v>2019</v>
      </c>
    </row>
    <row r="19878" spans="1:31" x14ac:dyDescent="0.25">
      <c r="A19878" s="7">
        <v>19875</v>
      </c>
      <c r="B19878" s="8">
        <v>43609</v>
      </c>
      <c r="C19878" t="s">
        <v>3</v>
      </c>
      <c r="D19878" t="s">
        <v>1241</v>
      </c>
      <c r="E19878" t="s">
        <v>9</v>
      </c>
      <c r="F19878" t="s">
        <v>678</v>
      </c>
      <c r="G19878" t="s">
        <v>714</v>
      </c>
      <c r="H19878" s="135" t="s">
        <v>2060</v>
      </c>
      <c r="I19878" t="s">
        <v>1455</v>
      </c>
      <c r="J19878" s="20">
        <v>20</v>
      </c>
      <c r="K19878" s="20" t="s">
        <v>3</v>
      </c>
      <c r="L19878" t="s">
        <v>1463</v>
      </c>
      <c r="M19878" s="20">
        <v>3.1</v>
      </c>
      <c r="N19878" s="20">
        <v>2.4</v>
      </c>
      <c r="AE19878">
        <f t="shared" si="310"/>
        <v>2019</v>
      </c>
    </row>
    <row r="19879" spans="1:31" x14ac:dyDescent="0.25">
      <c r="A19879" s="7">
        <v>19876</v>
      </c>
      <c r="B19879" s="8">
        <v>43612</v>
      </c>
      <c r="C19879" t="s">
        <v>3</v>
      </c>
      <c r="D19879" t="s">
        <v>1283</v>
      </c>
      <c r="E19879" t="s">
        <v>9</v>
      </c>
      <c r="F19879" t="s">
        <v>1284</v>
      </c>
      <c r="G19879" t="s">
        <v>1016</v>
      </c>
      <c r="H19879" s="9" t="s">
        <v>2884</v>
      </c>
      <c r="I19879" t="s">
        <v>1454</v>
      </c>
      <c r="J19879" s="20">
        <v>58</v>
      </c>
      <c r="K19879" s="20" t="s">
        <v>3</v>
      </c>
      <c r="L19879" t="s">
        <v>1464</v>
      </c>
      <c r="M19879" s="20">
        <v>17.239999999999998</v>
      </c>
      <c r="N19879" s="20">
        <v>12.76</v>
      </c>
      <c r="AE19879">
        <f t="shared" si="310"/>
        <v>2019</v>
      </c>
    </row>
    <row r="19880" spans="1:31" x14ac:dyDescent="0.25">
      <c r="A19880" s="7">
        <v>19877</v>
      </c>
      <c r="B19880" s="8">
        <v>43614</v>
      </c>
      <c r="C19880" t="s">
        <v>3</v>
      </c>
      <c r="D19880" t="s">
        <v>868</v>
      </c>
      <c r="E19880" t="s">
        <v>9</v>
      </c>
      <c r="F19880" t="s">
        <v>557</v>
      </c>
      <c r="G19880" t="s">
        <v>648</v>
      </c>
      <c r="H19880" s="136" t="s">
        <v>1496</v>
      </c>
      <c r="I19880" t="s">
        <v>1455</v>
      </c>
      <c r="J19880" s="20">
        <v>9</v>
      </c>
      <c r="K19880" s="20" t="s">
        <v>9</v>
      </c>
      <c r="L19880" t="s">
        <v>1464</v>
      </c>
      <c r="M19880" s="20">
        <v>0.99</v>
      </c>
      <c r="N19880" s="20">
        <v>1.76</v>
      </c>
      <c r="AE19880">
        <f t="shared" si="310"/>
        <v>2019</v>
      </c>
    </row>
    <row r="19881" spans="1:31" x14ac:dyDescent="0.25">
      <c r="A19881" s="7">
        <v>19878</v>
      </c>
      <c r="B19881" s="8">
        <v>43615</v>
      </c>
      <c r="C19881" t="s">
        <v>3</v>
      </c>
      <c r="D19881" t="s">
        <v>968</v>
      </c>
      <c r="E19881" t="s">
        <v>9</v>
      </c>
      <c r="F19881" t="s">
        <v>667</v>
      </c>
      <c r="G19881" t="s">
        <v>929</v>
      </c>
      <c r="H19881" s="135" t="s">
        <v>2807</v>
      </c>
      <c r="I19881" t="s">
        <v>1454</v>
      </c>
      <c r="J19881" s="20">
        <v>86</v>
      </c>
      <c r="K19881" s="20" t="s">
        <v>9</v>
      </c>
      <c r="L19881" t="s">
        <v>1464</v>
      </c>
      <c r="M19881" s="20">
        <v>18.920000000000002</v>
      </c>
      <c r="N19881" s="20">
        <v>25.08</v>
      </c>
      <c r="AE19881">
        <f t="shared" si="310"/>
        <v>2019</v>
      </c>
    </row>
    <row r="19882" spans="1:31" x14ac:dyDescent="0.25">
      <c r="A19882" s="7">
        <v>19879</v>
      </c>
      <c r="B19882" s="8">
        <v>43616</v>
      </c>
      <c r="C19882" t="s">
        <v>3</v>
      </c>
      <c r="D19882" t="s">
        <v>759</v>
      </c>
      <c r="E19882" t="s">
        <v>9</v>
      </c>
      <c r="F19882" t="s">
        <v>1280</v>
      </c>
      <c r="G19882" t="s">
        <v>895</v>
      </c>
      <c r="H19882" s="135" t="s">
        <v>2590</v>
      </c>
      <c r="I19882" t="s">
        <v>1454</v>
      </c>
      <c r="J19882" s="20">
        <v>29</v>
      </c>
      <c r="K19882" s="20" t="s">
        <v>9</v>
      </c>
      <c r="L19882" t="s">
        <v>1464</v>
      </c>
      <c r="M19882" s="20">
        <v>6.38</v>
      </c>
      <c r="N19882" s="20">
        <v>9.1199999999999992</v>
      </c>
      <c r="AE19882">
        <f t="shared" si="310"/>
        <v>2019</v>
      </c>
    </row>
    <row r="19883" spans="1:31" x14ac:dyDescent="0.25">
      <c r="A19883" s="7">
        <v>19880</v>
      </c>
      <c r="B19883" s="8">
        <v>43616</v>
      </c>
      <c r="C19883" t="s">
        <v>3</v>
      </c>
      <c r="D19883" t="s">
        <v>787</v>
      </c>
      <c r="E19883" t="s">
        <v>9</v>
      </c>
      <c r="F19883" t="s">
        <v>1219</v>
      </c>
      <c r="G19883" t="s">
        <v>895</v>
      </c>
      <c r="H19883" s="135" t="s">
        <v>1496</v>
      </c>
      <c r="I19883" t="s">
        <v>1454</v>
      </c>
      <c r="J19883" s="20">
        <v>15</v>
      </c>
      <c r="K19883" s="20" t="s">
        <v>3</v>
      </c>
      <c r="L19883" t="s">
        <v>1464</v>
      </c>
      <c r="M19883" s="20">
        <v>5.2</v>
      </c>
      <c r="N19883" s="20">
        <v>3.3</v>
      </c>
      <c r="AE19883">
        <f t="shared" si="310"/>
        <v>2019</v>
      </c>
    </row>
    <row r="19884" spans="1:31" x14ac:dyDescent="0.25">
      <c r="A19884" s="7">
        <v>19881</v>
      </c>
      <c r="B19884" s="8">
        <v>43617</v>
      </c>
      <c r="C19884" t="s">
        <v>3</v>
      </c>
      <c r="D19884" t="s">
        <v>614</v>
      </c>
      <c r="E19884" t="s">
        <v>9</v>
      </c>
      <c r="F19884" t="s">
        <v>727</v>
      </c>
      <c r="G19884" t="s">
        <v>1277</v>
      </c>
      <c r="H19884" s="9" t="s">
        <v>3338</v>
      </c>
      <c r="I19884" t="s">
        <v>1454</v>
      </c>
      <c r="J19884" s="20">
        <v>1</v>
      </c>
      <c r="K19884" s="20" t="s">
        <v>1465</v>
      </c>
      <c r="L19884" t="s">
        <v>1466</v>
      </c>
      <c r="M19884" s="20">
        <v>0.25</v>
      </c>
      <c r="N19884" s="20">
        <v>0.25</v>
      </c>
      <c r="AE19884">
        <f t="shared" si="310"/>
        <v>2019</v>
      </c>
    </row>
    <row r="19885" spans="1:31" x14ac:dyDescent="0.25">
      <c r="A19885" s="7">
        <v>19882</v>
      </c>
      <c r="B19885" s="8">
        <v>43620</v>
      </c>
      <c r="C19885" t="s">
        <v>3</v>
      </c>
      <c r="D19885" t="s">
        <v>112</v>
      </c>
      <c r="E19885" t="s">
        <v>9</v>
      </c>
      <c r="F19885" t="s">
        <v>766</v>
      </c>
      <c r="G19885" t="s">
        <v>648</v>
      </c>
      <c r="H19885" s="9" t="s">
        <v>1797</v>
      </c>
      <c r="I19885" t="s">
        <v>1455</v>
      </c>
      <c r="J19885" s="20">
        <v>1</v>
      </c>
      <c r="K19885" s="20" t="s">
        <v>1465</v>
      </c>
      <c r="L19885" t="s">
        <v>1466</v>
      </c>
      <c r="M19885" s="20">
        <v>0.125</v>
      </c>
      <c r="N19885" s="20">
        <v>0.125</v>
      </c>
      <c r="AE19885">
        <f t="shared" si="310"/>
        <v>2019</v>
      </c>
    </row>
    <row r="19886" spans="1:31" x14ac:dyDescent="0.25">
      <c r="A19886" s="7">
        <v>19883</v>
      </c>
      <c r="B19886" s="8">
        <v>43620</v>
      </c>
      <c r="C19886" t="s">
        <v>3</v>
      </c>
      <c r="D19886" t="s">
        <v>376</v>
      </c>
      <c r="E19886" t="s">
        <v>9</v>
      </c>
      <c r="F19886" t="s">
        <v>678</v>
      </c>
      <c r="G19886" t="s">
        <v>1170</v>
      </c>
      <c r="H19886" s="135" t="s">
        <v>3194</v>
      </c>
      <c r="I19886" t="s">
        <v>1455</v>
      </c>
      <c r="J19886" s="20">
        <v>54</v>
      </c>
      <c r="K19886" s="20" t="s">
        <v>1465</v>
      </c>
      <c r="L19886" t="s">
        <v>1466</v>
      </c>
      <c r="M19886" s="20">
        <v>6.75</v>
      </c>
      <c r="N19886" s="20">
        <v>6.75</v>
      </c>
      <c r="AE19886">
        <f t="shared" si="310"/>
        <v>2019</v>
      </c>
    </row>
    <row r="19887" spans="1:31" x14ac:dyDescent="0.25">
      <c r="A19887" s="7">
        <v>19884</v>
      </c>
      <c r="B19887" s="8">
        <v>43620</v>
      </c>
      <c r="C19887" t="s">
        <v>3</v>
      </c>
      <c r="D19887" t="s">
        <v>1283</v>
      </c>
      <c r="E19887" t="s">
        <v>9</v>
      </c>
      <c r="F19887" t="s">
        <v>1175</v>
      </c>
      <c r="G19887" t="s">
        <v>870</v>
      </c>
      <c r="H19887" s="135" t="s">
        <v>2836</v>
      </c>
      <c r="I19887" t="s">
        <v>1454</v>
      </c>
      <c r="J19887" s="20">
        <v>44</v>
      </c>
      <c r="K19887" s="20" t="s">
        <v>3</v>
      </c>
      <c r="L19887" t="s">
        <v>1464</v>
      </c>
      <c r="M19887" s="20">
        <v>13.32</v>
      </c>
      <c r="N19887" s="20">
        <v>9.68</v>
      </c>
      <c r="AE19887">
        <f t="shared" si="310"/>
        <v>2019</v>
      </c>
    </row>
    <row r="19888" spans="1:31" x14ac:dyDescent="0.25">
      <c r="A19888" s="7">
        <v>19885</v>
      </c>
      <c r="B19888" s="8">
        <v>43620</v>
      </c>
      <c r="C19888" t="s">
        <v>3</v>
      </c>
      <c r="D19888" t="s">
        <v>766</v>
      </c>
      <c r="E19888" t="s">
        <v>9</v>
      </c>
      <c r="F19888" t="s">
        <v>112</v>
      </c>
      <c r="G19888" t="s">
        <v>648</v>
      </c>
      <c r="H19888" s="136" t="s">
        <v>1496</v>
      </c>
      <c r="I19888" t="s">
        <v>1455</v>
      </c>
      <c r="J19888" s="20">
        <v>1</v>
      </c>
      <c r="K19888" s="20" t="s">
        <v>1465</v>
      </c>
      <c r="L19888" t="s">
        <v>1466</v>
      </c>
      <c r="M19888" s="20">
        <v>0.125</v>
      </c>
      <c r="N19888" s="20">
        <v>0.125</v>
      </c>
      <c r="AE19888">
        <f t="shared" si="310"/>
        <v>2019</v>
      </c>
    </row>
    <row r="19889" spans="1:31" x14ac:dyDescent="0.25">
      <c r="A19889" s="7">
        <v>19886</v>
      </c>
      <c r="B19889" s="8">
        <v>43620</v>
      </c>
      <c r="C19889" t="s">
        <v>3</v>
      </c>
      <c r="D19889" t="s">
        <v>112</v>
      </c>
      <c r="E19889" t="s">
        <v>9</v>
      </c>
      <c r="F19889" t="s">
        <v>766</v>
      </c>
      <c r="G19889" t="s">
        <v>648</v>
      </c>
      <c r="H19889" s="136" t="s">
        <v>1496</v>
      </c>
      <c r="I19889" t="s">
        <v>1455</v>
      </c>
      <c r="J19889" s="20">
        <v>8</v>
      </c>
      <c r="K19889" s="20" t="s">
        <v>9</v>
      </c>
      <c r="L19889" t="s">
        <v>1464</v>
      </c>
      <c r="M19889" s="20">
        <v>0.88</v>
      </c>
      <c r="N19889" s="20">
        <v>1.62</v>
      </c>
      <c r="AE19889">
        <f t="shared" si="310"/>
        <v>2019</v>
      </c>
    </row>
    <row r="19890" spans="1:31" x14ac:dyDescent="0.25">
      <c r="A19890" s="7">
        <v>19887</v>
      </c>
      <c r="B19890" s="8">
        <v>43621</v>
      </c>
      <c r="C19890" t="s">
        <v>3</v>
      </c>
      <c r="D19890" t="s">
        <v>39</v>
      </c>
      <c r="E19890" t="s">
        <v>9</v>
      </c>
      <c r="F19890" t="s">
        <v>1282</v>
      </c>
      <c r="G19890" t="s">
        <v>929</v>
      </c>
      <c r="H19890" s="135" t="s">
        <v>2678</v>
      </c>
      <c r="I19890" t="s">
        <v>1454</v>
      </c>
      <c r="J19890" s="20">
        <v>40</v>
      </c>
      <c r="K19890" s="20" t="s">
        <v>3</v>
      </c>
      <c r="L19890" t="s">
        <v>1463</v>
      </c>
      <c r="M19890" s="20">
        <v>11.4</v>
      </c>
      <c r="N19890" s="20">
        <v>9.6</v>
      </c>
      <c r="AE19890">
        <f t="shared" si="310"/>
        <v>2019</v>
      </c>
    </row>
    <row r="19891" spans="1:31" x14ac:dyDescent="0.25">
      <c r="A19891" s="7">
        <v>19888</v>
      </c>
      <c r="B19891" s="8">
        <v>43623</v>
      </c>
      <c r="C19891" t="s">
        <v>3</v>
      </c>
      <c r="D19891" t="s">
        <v>1247</v>
      </c>
      <c r="E19891" t="s">
        <v>9</v>
      </c>
      <c r="F19891" t="s">
        <v>786</v>
      </c>
      <c r="G19891" t="s">
        <v>377</v>
      </c>
      <c r="H19891" s="135" t="s">
        <v>1601</v>
      </c>
      <c r="I19891" t="s">
        <v>1455</v>
      </c>
      <c r="J19891" s="20">
        <v>30</v>
      </c>
      <c r="K19891" s="20" t="s">
        <v>1465</v>
      </c>
      <c r="L19891" t="s">
        <v>1466</v>
      </c>
      <c r="M19891" s="20">
        <v>3.75</v>
      </c>
      <c r="N19891" s="20">
        <v>3.75</v>
      </c>
      <c r="AE19891">
        <f t="shared" si="310"/>
        <v>2019</v>
      </c>
    </row>
    <row r="19892" spans="1:31" x14ac:dyDescent="0.25">
      <c r="A19892" s="7">
        <v>19889</v>
      </c>
      <c r="B19892" s="8">
        <v>43623</v>
      </c>
      <c r="C19892" t="s">
        <v>3</v>
      </c>
      <c r="D19892" t="s">
        <v>250</v>
      </c>
      <c r="E19892" t="s">
        <v>9</v>
      </c>
      <c r="F19892" t="s">
        <v>1252</v>
      </c>
      <c r="G19892" t="s">
        <v>17</v>
      </c>
      <c r="H19892" s="135" t="s">
        <v>1520</v>
      </c>
      <c r="I19892" t="s">
        <v>1454</v>
      </c>
      <c r="J19892" s="20">
        <v>45</v>
      </c>
      <c r="K19892" s="20" t="s">
        <v>1465</v>
      </c>
      <c r="L19892" t="s">
        <v>1466</v>
      </c>
      <c r="M19892" s="20">
        <v>11.25</v>
      </c>
      <c r="N19892" s="20">
        <v>11.25</v>
      </c>
      <c r="AE19892">
        <f t="shared" si="310"/>
        <v>2019</v>
      </c>
    </row>
    <row r="19893" spans="1:31" x14ac:dyDescent="0.25">
      <c r="A19893" s="7">
        <v>19890</v>
      </c>
      <c r="B19893" s="8">
        <v>43623</v>
      </c>
      <c r="C19893" t="s">
        <v>3</v>
      </c>
      <c r="D19893" t="s">
        <v>448</v>
      </c>
      <c r="E19893" t="s">
        <v>9</v>
      </c>
      <c r="F19893" t="s">
        <v>1285</v>
      </c>
      <c r="G19893" t="s">
        <v>895</v>
      </c>
      <c r="H19893" s="9" t="s">
        <v>3386</v>
      </c>
      <c r="I19893" t="s">
        <v>1455</v>
      </c>
      <c r="J19893" s="20">
        <v>20</v>
      </c>
      <c r="K19893" s="20" t="s">
        <v>3</v>
      </c>
      <c r="L19893" t="s">
        <v>1463</v>
      </c>
      <c r="M19893" s="20">
        <v>3.1</v>
      </c>
      <c r="N19893" s="20">
        <v>2.4</v>
      </c>
      <c r="AE19893">
        <f t="shared" si="310"/>
        <v>2019</v>
      </c>
    </row>
    <row r="19894" spans="1:31" x14ac:dyDescent="0.25">
      <c r="A19894" s="7">
        <v>19891</v>
      </c>
      <c r="B19894" s="8">
        <v>43623</v>
      </c>
      <c r="C19894" t="s">
        <v>3</v>
      </c>
      <c r="D19894" t="s">
        <v>854</v>
      </c>
      <c r="E19894" t="s">
        <v>9</v>
      </c>
      <c r="F19894" t="s">
        <v>712</v>
      </c>
      <c r="G19894" t="s">
        <v>648</v>
      </c>
      <c r="H19894" s="136" t="s">
        <v>1496</v>
      </c>
      <c r="I19894" t="s">
        <v>1455</v>
      </c>
      <c r="J19894" s="20">
        <v>9</v>
      </c>
      <c r="K19894" s="20" t="s">
        <v>3</v>
      </c>
      <c r="L19894" t="s">
        <v>1463</v>
      </c>
      <c r="M19894" s="20">
        <v>1.67</v>
      </c>
      <c r="N19894" s="20">
        <v>1.08</v>
      </c>
      <c r="AE19894">
        <f t="shared" si="310"/>
        <v>2019</v>
      </c>
    </row>
    <row r="19895" spans="1:31" x14ac:dyDescent="0.25">
      <c r="A19895" s="7">
        <v>19892</v>
      </c>
      <c r="B19895" s="8">
        <v>43623</v>
      </c>
      <c r="C19895" t="s">
        <v>3</v>
      </c>
      <c r="D19895" t="s">
        <v>557</v>
      </c>
      <c r="E19895" t="s">
        <v>9</v>
      </c>
      <c r="F19895" t="s">
        <v>817</v>
      </c>
      <c r="G19895" t="s">
        <v>648</v>
      </c>
      <c r="H19895" s="136" t="s">
        <v>1496</v>
      </c>
      <c r="I19895" t="s">
        <v>1454</v>
      </c>
      <c r="J19895" s="20">
        <v>16</v>
      </c>
      <c r="K19895" s="20" t="s">
        <v>3</v>
      </c>
      <c r="L19895" t="s">
        <v>1463</v>
      </c>
      <c r="M19895" s="20">
        <v>5.16</v>
      </c>
      <c r="N19895" s="20">
        <v>3.84</v>
      </c>
      <c r="AE19895">
        <f t="shared" si="310"/>
        <v>2019</v>
      </c>
    </row>
    <row r="19896" spans="1:31" x14ac:dyDescent="0.25">
      <c r="A19896" s="7">
        <v>19893</v>
      </c>
      <c r="B19896" s="8">
        <v>43624</v>
      </c>
      <c r="C19896" t="s">
        <v>3</v>
      </c>
      <c r="D19896" t="s">
        <v>1280</v>
      </c>
      <c r="E19896" t="s">
        <v>9</v>
      </c>
      <c r="F19896" t="s">
        <v>585</v>
      </c>
      <c r="G19896" t="s">
        <v>861</v>
      </c>
      <c r="H19896" s="9" t="s">
        <v>2479</v>
      </c>
      <c r="I19896" t="s">
        <v>1457</v>
      </c>
      <c r="J19896" s="20">
        <v>10</v>
      </c>
      <c r="K19896" s="20" t="s">
        <v>1465</v>
      </c>
      <c r="L19896" t="s">
        <v>1466</v>
      </c>
      <c r="M19896" s="20">
        <v>1.25</v>
      </c>
      <c r="N19896" s="20">
        <v>1.25</v>
      </c>
      <c r="O19896" t="s">
        <v>3</v>
      </c>
      <c r="P19896" s="13" t="s">
        <v>759</v>
      </c>
      <c r="Q19896" t="s">
        <v>9</v>
      </c>
      <c r="R19896" t="s">
        <v>190</v>
      </c>
      <c r="S19896" t="s">
        <v>1465</v>
      </c>
      <c r="U19896" t="s">
        <v>1465</v>
      </c>
      <c r="W19896" t="s">
        <v>1465</v>
      </c>
      <c r="Y19896" t="s">
        <v>1465</v>
      </c>
      <c r="AA19896" t="s">
        <v>1465</v>
      </c>
      <c r="AC19896" t="s">
        <v>1465</v>
      </c>
      <c r="AE19896">
        <f t="shared" si="310"/>
        <v>2019</v>
      </c>
    </row>
    <row r="19897" spans="1:31" x14ac:dyDescent="0.25">
      <c r="A19897" s="7">
        <v>19894</v>
      </c>
      <c r="B19897" s="8">
        <v>43625</v>
      </c>
      <c r="C19897" t="s">
        <v>3</v>
      </c>
      <c r="D19897" t="s">
        <v>268</v>
      </c>
      <c r="E19897" t="s">
        <v>9</v>
      </c>
      <c r="F19897" t="s">
        <v>448</v>
      </c>
      <c r="G19897" t="s">
        <v>870</v>
      </c>
      <c r="H19897" s="135" t="s">
        <v>2466</v>
      </c>
      <c r="I19897" t="s">
        <v>1455</v>
      </c>
      <c r="J19897" s="20">
        <v>44</v>
      </c>
      <c r="K19897" s="20" t="s">
        <v>1465</v>
      </c>
      <c r="L19897" t="s">
        <v>1466</v>
      </c>
      <c r="M19897" s="20">
        <v>5.5</v>
      </c>
      <c r="N19897" s="20">
        <v>5.5</v>
      </c>
      <c r="AE19897">
        <f t="shared" si="310"/>
        <v>2019</v>
      </c>
    </row>
    <row r="19898" spans="1:31" x14ac:dyDescent="0.25">
      <c r="A19898" s="7">
        <v>19895</v>
      </c>
      <c r="B19898" s="8">
        <v>43627</v>
      </c>
      <c r="C19898" t="s">
        <v>3</v>
      </c>
      <c r="D19898" t="s">
        <v>102</v>
      </c>
      <c r="E19898" t="s">
        <v>9</v>
      </c>
      <c r="F19898" t="s">
        <v>1210</v>
      </c>
      <c r="G19898" t="s">
        <v>569</v>
      </c>
      <c r="H19898" s="135" t="s">
        <v>1669</v>
      </c>
      <c r="I19898" t="s">
        <v>1454</v>
      </c>
      <c r="J19898" s="20">
        <v>41</v>
      </c>
      <c r="K19898" s="20" t="s">
        <v>1465</v>
      </c>
      <c r="L19898" t="s">
        <v>1466</v>
      </c>
      <c r="M19898" s="20">
        <v>10.25</v>
      </c>
      <c r="N19898" s="20">
        <v>10.25</v>
      </c>
      <c r="AE19898">
        <f t="shared" si="310"/>
        <v>2019</v>
      </c>
    </row>
    <row r="19899" spans="1:31" x14ac:dyDescent="0.25">
      <c r="A19899" s="7">
        <v>19896</v>
      </c>
      <c r="B19899" s="8">
        <v>43628</v>
      </c>
      <c r="C19899" t="s">
        <v>3</v>
      </c>
      <c r="D19899" t="s">
        <v>39</v>
      </c>
      <c r="E19899" t="s">
        <v>9</v>
      </c>
      <c r="F19899" t="s">
        <v>968</v>
      </c>
      <c r="G19899" t="s">
        <v>648</v>
      </c>
      <c r="H19899" s="136" t="s">
        <v>1496</v>
      </c>
      <c r="I19899" t="s">
        <v>1455</v>
      </c>
      <c r="J19899" s="20">
        <v>17</v>
      </c>
      <c r="K19899" s="20" t="s">
        <v>3</v>
      </c>
      <c r="L19899" t="s">
        <v>1463</v>
      </c>
      <c r="M19899" s="20">
        <v>2.71</v>
      </c>
      <c r="N19899" s="20">
        <v>2.04</v>
      </c>
      <c r="AE19899">
        <f t="shared" si="310"/>
        <v>2019</v>
      </c>
    </row>
    <row r="19900" spans="1:31" x14ac:dyDescent="0.25">
      <c r="A19900" s="7">
        <v>19897</v>
      </c>
      <c r="B19900" s="8">
        <v>43629</v>
      </c>
      <c r="C19900" t="s">
        <v>3</v>
      </c>
      <c r="D19900" t="s">
        <v>265</v>
      </c>
      <c r="E19900" t="s">
        <v>9</v>
      </c>
      <c r="F19900" t="s">
        <v>678</v>
      </c>
      <c r="G19900" t="s">
        <v>1016</v>
      </c>
      <c r="H19900" s="9" t="s">
        <v>3258</v>
      </c>
      <c r="I19900" t="s">
        <v>1455</v>
      </c>
      <c r="J19900" s="20">
        <v>19</v>
      </c>
      <c r="K19900" s="20" t="s">
        <v>9</v>
      </c>
      <c r="L19900" t="s">
        <v>1464</v>
      </c>
      <c r="M19900" s="20">
        <v>2.09</v>
      </c>
      <c r="N19900" s="20">
        <v>3.16</v>
      </c>
      <c r="AE19900">
        <f t="shared" si="310"/>
        <v>2019</v>
      </c>
    </row>
    <row r="19901" spans="1:31" x14ac:dyDescent="0.25">
      <c r="A19901" s="7">
        <v>19898</v>
      </c>
      <c r="B19901" s="8">
        <v>43630</v>
      </c>
      <c r="C19901" t="s">
        <v>3</v>
      </c>
      <c r="D19901" t="s">
        <v>543</v>
      </c>
      <c r="E19901" t="s">
        <v>9</v>
      </c>
      <c r="F19901" t="s">
        <v>521</v>
      </c>
      <c r="G19901" t="s">
        <v>732</v>
      </c>
      <c r="H19901" s="135" t="s">
        <v>2804</v>
      </c>
      <c r="I19901" t="s">
        <v>1454</v>
      </c>
      <c r="J19901" s="20">
        <v>56</v>
      </c>
      <c r="K19901" s="20" t="s">
        <v>9</v>
      </c>
      <c r="L19901" t="s">
        <v>1464</v>
      </c>
      <c r="M19901" s="20">
        <v>12.32</v>
      </c>
      <c r="N19901" s="20">
        <v>16.68</v>
      </c>
      <c r="AE19901">
        <f t="shared" si="310"/>
        <v>2019</v>
      </c>
    </row>
    <row r="19902" spans="1:31" x14ac:dyDescent="0.25">
      <c r="A19902" s="7">
        <v>19899</v>
      </c>
      <c r="B19902" s="8">
        <v>43630</v>
      </c>
      <c r="C19902" t="s">
        <v>3</v>
      </c>
      <c r="D19902" t="s">
        <v>902</v>
      </c>
      <c r="E19902" t="s">
        <v>9</v>
      </c>
      <c r="F19902" t="s">
        <v>1288</v>
      </c>
      <c r="G19902" t="s">
        <v>17</v>
      </c>
      <c r="H19902" s="135" t="s">
        <v>1504</v>
      </c>
      <c r="I19902" t="s">
        <v>1458</v>
      </c>
      <c r="J19902" s="20">
        <v>21</v>
      </c>
      <c r="K19902" s="20" t="s">
        <v>1465</v>
      </c>
      <c r="L19902" t="s">
        <v>1466</v>
      </c>
      <c r="M19902" s="20">
        <v>10</v>
      </c>
      <c r="N19902" s="20">
        <v>30</v>
      </c>
      <c r="AE19902">
        <f t="shared" si="310"/>
        <v>2019</v>
      </c>
    </row>
    <row r="19903" spans="1:31" x14ac:dyDescent="0.25">
      <c r="A19903" s="7">
        <v>19900</v>
      </c>
      <c r="B19903" s="8">
        <v>43630</v>
      </c>
      <c r="C19903" t="s">
        <v>3</v>
      </c>
      <c r="D19903" t="s">
        <v>973</v>
      </c>
      <c r="E19903" t="s">
        <v>9</v>
      </c>
      <c r="F19903" t="s">
        <v>1159</v>
      </c>
      <c r="G19903" t="s">
        <v>1170</v>
      </c>
      <c r="H19903" s="135" t="s">
        <v>1496</v>
      </c>
      <c r="I19903" t="s">
        <v>1454</v>
      </c>
      <c r="J19903" s="20">
        <v>66</v>
      </c>
      <c r="K19903" s="20" t="s">
        <v>9</v>
      </c>
      <c r="L19903" t="s">
        <v>1464</v>
      </c>
      <c r="M19903" s="20">
        <v>14.52</v>
      </c>
      <c r="N19903" s="20">
        <v>19.48</v>
      </c>
      <c r="AE19903">
        <f t="shared" si="310"/>
        <v>2019</v>
      </c>
    </row>
    <row r="19904" spans="1:31" x14ac:dyDescent="0.25">
      <c r="A19904" s="7">
        <v>19901</v>
      </c>
      <c r="B19904" s="8">
        <v>43632</v>
      </c>
      <c r="C19904" t="s">
        <v>3</v>
      </c>
      <c r="D19904" t="s">
        <v>411</v>
      </c>
      <c r="E19904" t="s">
        <v>9</v>
      </c>
      <c r="F19904" t="s">
        <v>104</v>
      </c>
      <c r="G19904" t="s">
        <v>648</v>
      </c>
      <c r="H19904" s="136" t="s">
        <v>1496</v>
      </c>
      <c r="I19904" t="s">
        <v>1455</v>
      </c>
      <c r="J19904" s="20">
        <v>17</v>
      </c>
      <c r="K19904" s="20" t="s">
        <v>3</v>
      </c>
      <c r="L19904" t="s">
        <v>1463</v>
      </c>
      <c r="M19904" s="20">
        <v>2.71</v>
      </c>
      <c r="N19904" s="20">
        <v>2.04</v>
      </c>
      <c r="AE19904">
        <f t="shared" si="310"/>
        <v>2019</v>
      </c>
    </row>
    <row r="19905" spans="1:31" x14ac:dyDescent="0.25">
      <c r="A19905" s="7">
        <v>19902</v>
      </c>
      <c r="B19905" s="8">
        <v>43632</v>
      </c>
      <c r="C19905" t="s">
        <v>3</v>
      </c>
      <c r="D19905" t="s">
        <v>712</v>
      </c>
      <c r="E19905" t="s">
        <v>9</v>
      </c>
      <c r="F19905" t="s">
        <v>851</v>
      </c>
      <c r="G19905" t="s">
        <v>648</v>
      </c>
      <c r="H19905" s="136" t="s">
        <v>1496</v>
      </c>
      <c r="I19905" t="s">
        <v>1455</v>
      </c>
      <c r="J19905" s="20">
        <v>17</v>
      </c>
      <c r="K19905" s="20" t="s">
        <v>3</v>
      </c>
      <c r="L19905" t="s">
        <v>1463</v>
      </c>
      <c r="M19905" s="20">
        <v>2.71</v>
      </c>
      <c r="N19905" s="20">
        <v>2.04</v>
      </c>
      <c r="AE19905">
        <f t="shared" si="310"/>
        <v>2019</v>
      </c>
    </row>
    <row r="19906" spans="1:31" x14ac:dyDescent="0.25">
      <c r="A19906" s="7">
        <v>19903</v>
      </c>
      <c r="B19906" s="8">
        <v>43633</v>
      </c>
      <c r="C19906" t="s">
        <v>3</v>
      </c>
      <c r="D19906" t="s">
        <v>54</v>
      </c>
      <c r="E19906" t="s">
        <v>9</v>
      </c>
      <c r="F19906" t="s">
        <v>543</v>
      </c>
      <c r="G19906" t="s">
        <v>929</v>
      </c>
      <c r="H19906" s="9" t="s">
        <v>2793</v>
      </c>
      <c r="I19906" t="s">
        <v>1454</v>
      </c>
      <c r="J19906" s="20">
        <v>32</v>
      </c>
      <c r="K19906" s="20" t="s">
        <v>3</v>
      </c>
      <c r="L19906" t="s">
        <v>1464</v>
      </c>
      <c r="M19906" s="20">
        <v>9.9600000000000009</v>
      </c>
      <c r="N19906" s="20">
        <v>7.04</v>
      </c>
      <c r="AE19906">
        <f t="shared" si="310"/>
        <v>2019</v>
      </c>
    </row>
    <row r="19907" spans="1:31" x14ac:dyDescent="0.25">
      <c r="A19907" s="7">
        <v>19904</v>
      </c>
      <c r="B19907" s="8">
        <v>43634</v>
      </c>
      <c r="C19907" t="s">
        <v>3</v>
      </c>
      <c r="D19907" t="s">
        <v>543</v>
      </c>
      <c r="E19907" t="s">
        <v>9</v>
      </c>
      <c r="F19907" t="s">
        <v>54</v>
      </c>
      <c r="G19907" t="s">
        <v>648</v>
      </c>
      <c r="H19907" s="135" t="s">
        <v>2404</v>
      </c>
      <c r="I19907" t="s">
        <v>1456</v>
      </c>
      <c r="J19907" s="20">
        <v>46</v>
      </c>
      <c r="K19907" s="20" t="s">
        <v>9</v>
      </c>
      <c r="L19907" t="s">
        <v>1464</v>
      </c>
      <c r="M19907" s="20">
        <v>10.120000000000001</v>
      </c>
      <c r="N19907" s="20">
        <v>13.879999999999999</v>
      </c>
      <c r="O19907" t="s">
        <v>3</v>
      </c>
      <c r="P19907" s="13" t="s">
        <v>521</v>
      </c>
      <c r="Q19907" t="s">
        <v>3</v>
      </c>
      <c r="R19907" t="s">
        <v>45</v>
      </c>
      <c r="S19907" t="s">
        <v>9</v>
      </c>
      <c r="T19907" t="s">
        <v>427</v>
      </c>
      <c r="U19907" t="s">
        <v>9</v>
      </c>
      <c r="V19907" t="s">
        <v>904</v>
      </c>
      <c r="W19907" t="s">
        <v>1465</v>
      </c>
      <c r="Y19907" t="s">
        <v>1465</v>
      </c>
      <c r="AA19907" t="s">
        <v>1465</v>
      </c>
      <c r="AC19907" t="s">
        <v>1465</v>
      </c>
      <c r="AE19907">
        <f t="shared" si="310"/>
        <v>2019</v>
      </c>
    </row>
    <row r="19908" spans="1:31" x14ac:dyDescent="0.25">
      <c r="A19908" s="7">
        <v>19905</v>
      </c>
      <c r="B19908" s="8">
        <v>43637</v>
      </c>
      <c r="C19908" t="s">
        <v>3</v>
      </c>
      <c r="D19908" t="s">
        <v>1283</v>
      </c>
      <c r="E19908" t="s">
        <v>9</v>
      </c>
      <c r="F19908" t="s">
        <v>1287</v>
      </c>
      <c r="G19908" t="s">
        <v>648</v>
      </c>
      <c r="H19908" s="135" t="s">
        <v>2041</v>
      </c>
      <c r="I19908" t="s">
        <v>1454</v>
      </c>
      <c r="J19908" s="20">
        <v>59</v>
      </c>
      <c r="K19908" s="20" t="s">
        <v>3</v>
      </c>
      <c r="L19908" t="s">
        <v>1464</v>
      </c>
      <c r="M19908" s="20">
        <v>17.52</v>
      </c>
      <c r="N19908" s="20">
        <v>12.98</v>
      </c>
      <c r="AE19908">
        <f t="shared" ref="AE19908:AE19971" si="311">YEAR(B19908)</f>
        <v>2019</v>
      </c>
    </row>
    <row r="19909" spans="1:31" x14ac:dyDescent="0.25">
      <c r="A19909" s="7">
        <v>19906</v>
      </c>
      <c r="B19909" s="8">
        <v>43637</v>
      </c>
      <c r="C19909" t="s">
        <v>3</v>
      </c>
      <c r="D19909" t="s">
        <v>759</v>
      </c>
      <c r="E19909" t="s">
        <v>9</v>
      </c>
      <c r="F19909" t="s">
        <v>1287</v>
      </c>
      <c r="G19909" t="s">
        <v>870</v>
      </c>
      <c r="H19909" s="135" t="s">
        <v>2523</v>
      </c>
      <c r="I19909" t="s">
        <v>1454</v>
      </c>
      <c r="J19909" s="20">
        <v>25</v>
      </c>
      <c r="K19909" s="20" t="s">
        <v>1465</v>
      </c>
      <c r="L19909" t="s">
        <v>1466</v>
      </c>
      <c r="M19909" s="20">
        <v>6.25</v>
      </c>
      <c r="N19909" s="20">
        <v>6.25</v>
      </c>
      <c r="AE19909">
        <f t="shared" si="311"/>
        <v>2019</v>
      </c>
    </row>
    <row r="19910" spans="1:31" x14ac:dyDescent="0.25">
      <c r="A19910" s="7">
        <v>19907</v>
      </c>
      <c r="B19910" s="8">
        <v>43638</v>
      </c>
      <c r="C19910" t="s">
        <v>3</v>
      </c>
      <c r="D19910" t="s">
        <v>787</v>
      </c>
      <c r="E19910" t="s">
        <v>9</v>
      </c>
      <c r="F19910" t="s">
        <v>1219</v>
      </c>
      <c r="G19910" t="s">
        <v>895</v>
      </c>
      <c r="H19910" s="9" t="s">
        <v>2834</v>
      </c>
      <c r="I19910" t="s">
        <v>1454</v>
      </c>
      <c r="J19910" s="20">
        <v>15</v>
      </c>
      <c r="K19910" s="20" t="s">
        <v>3</v>
      </c>
      <c r="L19910" t="s">
        <v>1464</v>
      </c>
      <c r="M19910" s="20">
        <v>5.2</v>
      </c>
      <c r="N19910" s="20">
        <v>3.3</v>
      </c>
      <c r="AE19910">
        <f t="shared" si="311"/>
        <v>2019</v>
      </c>
    </row>
    <row r="19911" spans="1:31" x14ac:dyDescent="0.25">
      <c r="A19911" s="7">
        <v>19908</v>
      </c>
      <c r="B19911" s="8">
        <v>43640</v>
      </c>
      <c r="C19911" t="s">
        <v>3</v>
      </c>
      <c r="D19911" t="s">
        <v>943</v>
      </c>
      <c r="E19911" t="s">
        <v>9</v>
      </c>
      <c r="F19911" t="s">
        <v>1284</v>
      </c>
      <c r="G19911" t="s">
        <v>1016</v>
      </c>
      <c r="H19911" s="9" t="s">
        <v>3387</v>
      </c>
      <c r="I19911" t="s">
        <v>1454</v>
      </c>
      <c r="J19911" s="20">
        <v>25</v>
      </c>
      <c r="K19911" s="20" t="s">
        <v>9</v>
      </c>
      <c r="L19911" t="s">
        <v>1464</v>
      </c>
      <c r="M19911" s="20">
        <v>5.5</v>
      </c>
      <c r="N19911" s="20">
        <v>8</v>
      </c>
      <c r="AE19911">
        <f t="shared" si="311"/>
        <v>2019</v>
      </c>
    </row>
    <row r="19912" spans="1:31" x14ac:dyDescent="0.25">
      <c r="A19912" s="7">
        <v>19909</v>
      </c>
      <c r="B19912" s="8">
        <v>43642</v>
      </c>
      <c r="C19912" t="s">
        <v>3</v>
      </c>
      <c r="D19912" t="s">
        <v>1241</v>
      </c>
      <c r="E19912" t="s">
        <v>9</v>
      </c>
      <c r="F19912" t="s">
        <v>678</v>
      </c>
      <c r="G19912" t="s">
        <v>714</v>
      </c>
      <c r="H19912" s="135" t="s">
        <v>2058</v>
      </c>
      <c r="I19912" t="s">
        <v>1455</v>
      </c>
      <c r="J19912" s="20">
        <v>7</v>
      </c>
      <c r="K19912" s="20" t="s">
        <v>9</v>
      </c>
      <c r="L19912" t="s">
        <v>1464</v>
      </c>
      <c r="M19912" s="20">
        <v>0.77</v>
      </c>
      <c r="N19912" s="20">
        <v>1.48</v>
      </c>
      <c r="AE19912">
        <f t="shared" si="311"/>
        <v>2019</v>
      </c>
    </row>
    <row r="19913" spans="1:31" x14ac:dyDescent="0.25">
      <c r="A19913" s="7">
        <v>19910</v>
      </c>
      <c r="B19913" s="8">
        <v>43642</v>
      </c>
      <c r="C19913" t="s">
        <v>3</v>
      </c>
      <c r="D19913" t="s">
        <v>786</v>
      </c>
      <c r="E19913" t="s">
        <v>9</v>
      </c>
      <c r="F19913" t="s">
        <v>1284</v>
      </c>
      <c r="G19913" t="s">
        <v>648</v>
      </c>
      <c r="H19913" s="136" t="s">
        <v>1496</v>
      </c>
      <c r="I19913" t="s">
        <v>1454</v>
      </c>
      <c r="J19913" s="20">
        <v>18</v>
      </c>
      <c r="K19913" s="20" t="s">
        <v>3</v>
      </c>
      <c r="L19913" t="s">
        <v>1464</v>
      </c>
      <c r="M19913" s="20">
        <v>6.04</v>
      </c>
      <c r="N19913" s="20">
        <v>3.96</v>
      </c>
      <c r="AE19913">
        <f t="shared" si="311"/>
        <v>2019</v>
      </c>
    </row>
    <row r="19914" spans="1:31" x14ac:dyDescent="0.25">
      <c r="A19914" s="7">
        <v>19911</v>
      </c>
      <c r="B19914" s="8">
        <v>43643</v>
      </c>
      <c r="C19914" t="s">
        <v>3</v>
      </c>
      <c r="D19914" t="s">
        <v>1241</v>
      </c>
      <c r="E19914" t="s">
        <v>9</v>
      </c>
      <c r="F19914" t="s">
        <v>678</v>
      </c>
      <c r="G19914" t="s">
        <v>714</v>
      </c>
      <c r="H19914" s="9" t="s">
        <v>2289</v>
      </c>
      <c r="I19914" t="s">
        <v>1455</v>
      </c>
      <c r="J19914" s="20">
        <v>10</v>
      </c>
      <c r="K19914" s="20" t="s">
        <v>1465</v>
      </c>
      <c r="L19914" t="s">
        <v>1466</v>
      </c>
      <c r="M19914" s="20">
        <v>1.25</v>
      </c>
      <c r="N19914" s="20">
        <v>1.25</v>
      </c>
      <c r="AE19914">
        <f t="shared" si="311"/>
        <v>2019</v>
      </c>
    </row>
    <row r="19915" spans="1:31" x14ac:dyDescent="0.25">
      <c r="A19915" s="7">
        <v>19912</v>
      </c>
      <c r="B19915" s="8">
        <v>43645</v>
      </c>
      <c r="C19915" t="s">
        <v>3</v>
      </c>
      <c r="D19915" t="s">
        <v>427</v>
      </c>
      <c r="E19915" t="s">
        <v>9</v>
      </c>
      <c r="F19915" t="s">
        <v>1289</v>
      </c>
      <c r="G19915" t="s">
        <v>569</v>
      </c>
      <c r="H19915" s="136" t="s">
        <v>1677</v>
      </c>
      <c r="I19915" t="s">
        <v>1458</v>
      </c>
      <c r="J19915" s="20">
        <v>19</v>
      </c>
      <c r="K19915" s="20" t="s">
        <v>1465</v>
      </c>
      <c r="L19915" t="s">
        <v>1466</v>
      </c>
      <c r="M19915" s="20">
        <v>10</v>
      </c>
      <c r="N19915" s="20">
        <v>30</v>
      </c>
      <c r="AE19915">
        <f t="shared" si="311"/>
        <v>2019</v>
      </c>
    </row>
    <row r="19916" spans="1:31" x14ac:dyDescent="0.25">
      <c r="A19916" s="7">
        <v>19913</v>
      </c>
      <c r="B19916" s="8">
        <v>43648</v>
      </c>
      <c r="C19916" t="s">
        <v>3</v>
      </c>
      <c r="D19916" t="s">
        <v>102</v>
      </c>
      <c r="E19916" t="s">
        <v>9</v>
      </c>
      <c r="F19916" t="s">
        <v>265</v>
      </c>
      <c r="G19916" t="s">
        <v>648</v>
      </c>
      <c r="H19916" s="136" t="s">
        <v>1496</v>
      </c>
      <c r="I19916" t="s">
        <v>1455</v>
      </c>
      <c r="J19916" s="20">
        <v>17</v>
      </c>
      <c r="K19916" s="20" t="s">
        <v>3</v>
      </c>
      <c r="L19916" t="s">
        <v>1463</v>
      </c>
      <c r="M19916" s="20">
        <v>2.71</v>
      </c>
      <c r="N19916" s="20">
        <v>2.04</v>
      </c>
      <c r="AE19916">
        <f t="shared" si="311"/>
        <v>2019</v>
      </c>
    </row>
    <row r="19917" spans="1:31" x14ac:dyDescent="0.25">
      <c r="A19917" s="7">
        <v>19914</v>
      </c>
      <c r="B19917" s="8">
        <v>43648</v>
      </c>
      <c r="C19917" t="s">
        <v>3</v>
      </c>
      <c r="D19917" t="s">
        <v>265</v>
      </c>
      <c r="E19917" t="s">
        <v>9</v>
      </c>
      <c r="F19917" t="s">
        <v>102</v>
      </c>
      <c r="G19917" t="s">
        <v>648</v>
      </c>
      <c r="H19917" s="136" t="s">
        <v>1496</v>
      </c>
      <c r="I19917" t="s">
        <v>1455</v>
      </c>
      <c r="J19917" s="20">
        <v>17</v>
      </c>
      <c r="K19917" s="20" t="s">
        <v>1465</v>
      </c>
      <c r="L19917" t="s">
        <v>1466</v>
      </c>
      <c r="M19917" s="20">
        <v>2.125</v>
      </c>
      <c r="N19917" s="20">
        <v>2.125</v>
      </c>
      <c r="AE19917">
        <f t="shared" si="311"/>
        <v>2019</v>
      </c>
    </row>
    <row r="19918" spans="1:31" x14ac:dyDescent="0.25">
      <c r="A19918" s="7">
        <v>19915</v>
      </c>
      <c r="B19918" s="8">
        <v>43650</v>
      </c>
      <c r="C19918" t="s">
        <v>3</v>
      </c>
      <c r="D19918" t="s">
        <v>678</v>
      </c>
      <c r="E19918" t="s">
        <v>9</v>
      </c>
      <c r="F19918" t="s">
        <v>465</v>
      </c>
      <c r="G19918" t="s">
        <v>1170</v>
      </c>
      <c r="H19918" s="135" t="s">
        <v>3188</v>
      </c>
      <c r="I19918" t="s">
        <v>1455</v>
      </c>
      <c r="J19918" s="20">
        <v>15</v>
      </c>
      <c r="K19918" s="20" t="s">
        <v>1465</v>
      </c>
      <c r="L19918" t="s">
        <v>1466</v>
      </c>
      <c r="M19918" s="20">
        <v>1.875</v>
      </c>
      <c r="N19918" s="20">
        <v>1.875</v>
      </c>
      <c r="AE19918">
        <f t="shared" si="311"/>
        <v>2019</v>
      </c>
    </row>
    <row r="19919" spans="1:31" x14ac:dyDescent="0.25">
      <c r="A19919" s="7">
        <v>19916</v>
      </c>
      <c r="B19919" s="8">
        <v>43650</v>
      </c>
      <c r="C19919" t="s">
        <v>3</v>
      </c>
      <c r="D19919" t="s">
        <v>237</v>
      </c>
      <c r="E19919" t="s">
        <v>9</v>
      </c>
      <c r="F19919" t="s">
        <v>186</v>
      </c>
      <c r="G19919" t="s">
        <v>1277</v>
      </c>
      <c r="H19919" s="9" t="s">
        <v>3343</v>
      </c>
      <c r="I19919" t="s">
        <v>1454</v>
      </c>
      <c r="J19919" s="20">
        <v>38</v>
      </c>
      <c r="K19919" s="20" t="s">
        <v>9</v>
      </c>
      <c r="L19919" t="s">
        <v>1463</v>
      </c>
      <c r="M19919" s="20">
        <v>9.1199999999999992</v>
      </c>
      <c r="N19919" s="20">
        <v>10.88</v>
      </c>
      <c r="AE19919">
        <f t="shared" si="311"/>
        <v>2019</v>
      </c>
    </row>
    <row r="19920" spans="1:31" x14ac:dyDescent="0.25">
      <c r="A19920" s="7">
        <v>19917</v>
      </c>
      <c r="B19920" s="8">
        <v>43653</v>
      </c>
      <c r="C19920" t="s">
        <v>3</v>
      </c>
      <c r="D19920" t="s">
        <v>787</v>
      </c>
      <c r="E19920" t="s">
        <v>9</v>
      </c>
      <c r="F19920" t="s">
        <v>1219</v>
      </c>
      <c r="G19920" t="s">
        <v>895</v>
      </c>
      <c r="H19920" s="135" t="s">
        <v>2580</v>
      </c>
      <c r="I19920" t="s">
        <v>1454</v>
      </c>
      <c r="J19920" s="20">
        <v>31</v>
      </c>
      <c r="K19920" s="20" t="s">
        <v>3</v>
      </c>
      <c r="L19920" t="s">
        <v>1464</v>
      </c>
      <c r="M19920" s="20">
        <v>9.68</v>
      </c>
      <c r="N19920" s="20">
        <v>6.82</v>
      </c>
      <c r="AE19920">
        <f t="shared" si="311"/>
        <v>2019</v>
      </c>
    </row>
    <row r="19921" spans="1:31" x14ac:dyDescent="0.25">
      <c r="A19921" s="7">
        <v>19918</v>
      </c>
      <c r="B19921" s="8">
        <v>43653</v>
      </c>
      <c r="C19921" t="s">
        <v>3</v>
      </c>
      <c r="D19921" t="s">
        <v>678</v>
      </c>
      <c r="E19921" t="s">
        <v>9</v>
      </c>
      <c r="F19921" t="s">
        <v>265</v>
      </c>
      <c r="G19921" t="s">
        <v>648</v>
      </c>
      <c r="H19921" s="136" t="s">
        <v>1496</v>
      </c>
      <c r="I19921" t="s">
        <v>1455</v>
      </c>
      <c r="J19921" s="20">
        <v>32</v>
      </c>
      <c r="K19921" s="20" t="s">
        <v>9</v>
      </c>
      <c r="L19921" t="s">
        <v>1464</v>
      </c>
      <c r="M19921" s="20">
        <v>3.52</v>
      </c>
      <c r="N19921" s="20">
        <v>4.9800000000000004</v>
      </c>
      <c r="AE19921">
        <f t="shared" si="311"/>
        <v>2019</v>
      </c>
    </row>
    <row r="19922" spans="1:31" x14ac:dyDescent="0.25">
      <c r="A19922" s="7">
        <v>19919</v>
      </c>
      <c r="B19922" s="8">
        <v>43654</v>
      </c>
      <c r="C19922" t="s">
        <v>3</v>
      </c>
      <c r="D19922" t="s">
        <v>1283</v>
      </c>
      <c r="E19922" t="s">
        <v>9</v>
      </c>
      <c r="F19922" t="s">
        <v>1284</v>
      </c>
      <c r="G19922" t="s">
        <v>895</v>
      </c>
      <c r="H19922" s="135" t="s">
        <v>2594</v>
      </c>
      <c r="I19922" t="s">
        <v>1454</v>
      </c>
      <c r="J19922" s="20">
        <v>95</v>
      </c>
      <c r="K19922" s="20" t="s">
        <v>3</v>
      </c>
      <c r="L19922" t="s">
        <v>1464</v>
      </c>
      <c r="M19922" s="20">
        <v>27.6</v>
      </c>
      <c r="N19922" s="20">
        <v>20.9</v>
      </c>
      <c r="AE19922">
        <f t="shared" si="311"/>
        <v>2019</v>
      </c>
    </row>
    <row r="19923" spans="1:31" x14ac:dyDescent="0.25">
      <c r="A19923" s="7">
        <v>19920</v>
      </c>
      <c r="B19923" s="8">
        <v>43654</v>
      </c>
      <c r="C19923" t="s">
        <v>3</v>
      </c>
      <c r="D19923" t="s">
        <v>1280</v>
      </c>
      <c r="E19923" t="s">
        <v>9</v>
      </c>
      <c r="F19923" t="s">
        <v>759</v>
      </c>
      <c r="G19923" t="s">
        <v>648</v>
      </c>
      <c r="H19923" s="136" t="s">
        <v>1496</v>
      </c>
      <c r="I19923" t="s">
        <v>1454</v>
      </c>
      <c r="J19923" s="20">
        <v>7</v>
      </c>
      <c r="K19923" s="20" t="s">
        <v>3</v>
      </c>
      <c r="L19923" t="s">
        <v>1464</v>
      </c>
      <c r="M19923" s="20">
        <v>2.96</v>
      </c>
      <c r="N19923" s="20">
        <v>1.54</v>
      </c>
      <c r="AE19923">
        <f t="shared" si="311"/>
        <v>2019</v>
      </c>
    </row>
    <row r="19924" spans="1:31" x14ac:dyDescent="0.25">
      <c r="A19924" s="7">
        <v>19921</v>
      </c>
      <c r="B19924" s="8">
        <v>43656</v>
      </c>
      <c r="C19924" t="s">
        <v>3</v>
      </c>
      <c r="D19924" t="s">
        <v>1085</v>
      </c>
      <c r="E19924" t="s">
        <v>9</v>
      </c>
      <c r="F19924" t="s">
        <v>1268</v>
      </c>
      <c r="G19924" t="s">
        <v>929</v>
      </c>
      <c r="H19924" s="135" t="s">
        <v>3363</v>
      </c>
      <c r="I19924" t="s">
        <v>1454</v>
      </c>
      <c r="J19924" s="20">
        <v>12</v>
      </c>
      <c r="K19924" s="20" t="s">
        <v>1465</v>
      </c>
      <c r="L19924" t="s">
        <v>1466</v>
      </c>
      <c r="M19924" s="20">
        <v>3</v>
      </c>
      <c r="N19924" s="20">
        <v>3</v>
      </c>
      <c r="AE19924">
        <f t="shared" si="311"/>
        <v>2019</v>
      </c>
    </row>
    <row r="19925" spans="1:31" x14ac:dyDescent="0.25">
      <c r="A19925" s="7">
        <v>19922</v>
      </c>
      <c r="B19925" s="8">
        <v>43658</v>
      </c>
      <c r="C19925" t="s">
        <v>3</v>
      </c>
      <c r="D19925" t="s">
        <v>787</v>
      </c>
      <c r="E19925" t="s">
        <v>9</v>
      </c>
      <c r="F19925" t="s">
        <v>1189</v>
      </c>
      <c r="G19925" t="s">
        <v>648</v>
      </c>
      <c r="H19925" s="136" t="s">
        <v>1496</v>
      </c>
      <c r="I19925" t="s">
        <v>1454</v>
      </c>
      <c r="J19925" s="20">
        <v>15</v>
      </c>
      <c r="K19925" s="20" t="s">
        <v>9</v>
      </c>
      <c r="L19925" t="s">
        <v>1464</v>
      </c>
      <c r="M19925" s="20">
        <v>3.3</v>
      </c>
      <c r="N19925" s="20">
        <v>5.2</v>
      </c>
      <c r="AE19925">
        <f t="shared" si="311"/>
        <v>2019</v>
      </c>
    </row>
    <row r="19926" spans="1:31" x14ac:dyDescent="0.25">
      <c r="A19926" s="7">
        <v>19923</v>
      </c>
      <c r="B19926" s="8">
        <v>43659</v>
      </c>
      <c r="C19926" t="s">
        <v>3</v>
      </c>
      <c r="D19926" t="s">
        <v>1119</v>
      </c>
      <c r="E19926" t="s">
        <v>9</v>
      </c>
      <c r="F19926" t="s">
        <v>734</v>
      </c>
      <c r="G19926" t="s">
        <v>714</v>
      </c>
      <c r="H19926" s="135" t="s">
        <v>2451</v>
      </c>
      <c r="I19926" t="s">
        <v>1454</v>
      </c>
      <c r="J19926" s="20">
        <v>71</v>
      </c>
      <c r="K19926" s="20" t="s">
        <v>9</v>
      </c>
      <c r="L19926" t="s">
        <v>1464</v>
      </c>
      <c r="M19926" s="20">
        <v>15.620000000000001</v>
      </c>
      <c r="N19926" s="20">
        <v>20.88</v>
      </c>
      <c r="AE19926">
        <f t="shared" si="311"/>
        <v>2019</v>
      </c>
    </row>
    <row r="19927" spans="1:31" x14ac:dyDescent="0.25">
      <c r="A19927" s="7">
        <v>19924</v>
      </c>
      <c r="B19927" s="8">
        <v>43659</v>
      </c>
      <c r="C19927" t="s">
        <v>3</v>
      </c>
      <c r="D19927" t="s">
        <v>786</v>
      </c>
      <c r="E19927" t="s">
        <v>9</v>
      </c>
      <c r="F19927" t="s">
        <v>1284</v>
      </c>
      <c r="G19927" t="s">
        <v>648</v>
      </c>
      <c r="H19927" s="136" t="s">
        <v>2021</v>
      </c>
      <c r="I19927" t="s">
        <v>1454</v>
      </c>
      <c r="J19927" s="20">
        <v>6</v>
      </c>
      <c r="K19927" s="20" t="s">
        <v>1465</v>
      </c>
      <c r="L19927" t="s">
        <v>1466</v>
      </c>
      <c r="M19927" s="20">
        <v>1.5</v>
      </c>
      <c r="N19927" s="20">
        <v>1.5</v>
      </c>
      <c r="AE19927">
        <f t="shared" si="311"/>
        <v>2019</v>
      </c>
    </row>
    <row r="19928" spans="1:31" x14ac:dyDescent="0.25">
      <c r="A19928" s="7">
        <v>19925</v>
      </c>
      <c r="B19928" s="8">
        <v>43659</v>
      </c>
      <c r="C19928" t="s">
        <v>3</v>
      </c>
      <c r="D19928" t="s">
        <v>854</v>
      </c>
      <c r="E19928" t="s">
        <v>9</v>
      </c>
      <c r="F19928" t="s">
        <v>548</v>
      </c>
      <c r="G19928" t="s">
        <v>14</v>
      </c>
      <c r="H19928" s="135" t="s">
        <v>1522</v>
      </c>
      <c r="I19928" t="s">
        <v>1455</v>
      </c>
      <c r="J19928" s="20">
        <v>17</v>
      </c>
      <c r="K19928" s="20" t="s">
        <v>3</v>
      </c>
      <c r="L19928" t="s">
        <v>1463</v>
      </c>
      <c r="M19928" s="20">
        <v>2.71</v>
      </c>
      <c r="N19928" s="20">
        <v>2.04</v>
      </c>
      <c r="AE19928">
        <f t="shared" si="311"/>
        <v>2019</v>
      </c>
    </row>
    <row r="19929" spans="1:31" x14ac:dyDescent="0.25">
      <c r="A19929" s="7">
        <v>19926</v>
      </c>
      <c r="B19929" s="8">
        <v>43659</v>
      </c>
      <c r="C19929" t="s">
        <v>3</v>
      </c>
      <c r="D19929" t="s">
        <v>734</v>
      </c>
      <c r="E19929" t="s">
        <v>9</v>
      </c>
      <c r="F19929" t="s">
        <v>1119</v>
      </c>
      <c r="G19929" t="s">
        <v>648</v>
      </c>
      <c r="H19929" s="9" t="s">
        <v>2957</v>
      </c>
      <c r="I19929" t="s">
        <v>1454</v>
      </c>
      <c r="J19929" s="20">
        <v>118</v>
      </c>
      <c r="K19929" s="20" t="s">
        <v>1465</v>
      </c>
      <c r="L19929" t="s">
        <v>1466</v>
      </c>
      <c r="M19929" s="20">
        <v>29.5</v>
      </c>
      <c r="N19929" s="20">
        <v>29.5</v>
      </c>
      <c r="AE19929">
        <f t="shared" si="311"/>
        <v>2019</v>
      </c>
    </row>
    <row r="19930" spans="1:31" x14ac:dyDescent="0.25">
      <c r="A19930" s="7">
        <v>19927</v>
      </c>
      <c r="B19930" s="8">
        <v>43660</v>
      </c>
      <c r="C19930" t="s">
        <v>3</v>
      </c>
      <c r="D19930" t="s">
        <v>250</v>
      </c>
      <c r="E19930" t="s">
        <v>9</v>
      </c>
      <c r="F19930" t="s">
        <v>1252</v>
      </c>
      <c r="G19930" t="s">
        <v>65</v>
      </c>
      <c r="H19930" s="135" t="s">
        <v>1540</v>
      </c>
      <c r="I19930" t="s">
        <v>1454</v>
      </c>
      <c r="J19930" s="20">
        <v>59</v>
      </c>
      <c r="K19930" s="20" t="s">
        <v>3</v>
      </c>
      <c r="L19930" t="s">
        <v>1464</v>
      </c>
      <c r="M19930" s="20">
        <v>17.52</v>
      </c>
      <c r="N19930" s="20">
        <v>12.98</v>
      </c>
      <c r="AE19930">
        <f t="shared" si="311"/>
        <v>2019</v>
      </c>
    </row>
    <row r="19931" spans="1:31" x14ac:dyDescent="0.25">
      <c r="A19931" s="7">
        <v>19928</v>
      </c>
      <c r="B19931" s="8">
        <v>43663</v>
      </c>
      <c r="C19931" t="s">
        <v>3</v>
      </c>
      <c r="D19931" t="s">
        <v>543</v>
      </c>
      <c r="E19931" t="s">
        <v>9</v>
      </c>
      <c r="F19931" t="s">
        <v>427</v>
      </c>
      <c r="G19931" t="s">
        <v>648</v>
      </c>
      <c r="H19931" s="135" t="s">
        <v>2303</v>
      </c>
      <c r="I19931" t="s">
        <v>1456</v>
      </c>
      <c r="J19931" s="20">
        <v>48</v>
      </c>
      <c r="K19931" s="20" t="s">
        <v>9</v>
      </c>
      <c r="L19931" t="s">
        <v>1464</v>
      </c>
      <c r="M19931" s="20">
        <v>10.56</v>
      </c>
      <c r="N19931" s="20">
        <v>14.44</v>
      </c>
      <c r="O19931" t="s">
        <v>9</v>
      </c>
      <c r="P19931" s="13" t="s">
        <v>348</v>
      </c>
      <c r="Q19931" t="s">
        <v>3</v>
      </c>
      <c r="R19931" t="s">
        <v>918</v>
      </c>
      <c r="S19931" t="s">
        <v>1465</v>
      </c>
      <c r="U19931" t="s">
        <v>1465</v>
      </c>
      <c r="W19931" t="s">
        <v>1465</v>
      </c>
      <c r="Y19931" t="s">
        <v>1465</v>
      </c>
      <c r="AA19931" t="s">
        <v>1465</v>
      </c>
      <c r="AC19931" t="s">
        <v>1465</v>
      </c>
      <c r="AE19931">
        <f t="shared" si="311"/>
        <v>2019</v>
      </c>
    </row>
    <row r="19932" spans="1:31" x14ac:dyDescent="0.25">
      <c r="A19932" s="7">
        <v>19929</v>
      </c>
      <c r="B19932" s="8">
        <v>43663</v>
      </c>
      <c r="C19932" t="s">
        <v>3</v>
      </c>
      <c r="D19932" t="s">
        <v>759</v>
      </c>
      <c r="E19932" t="s">
        <v>9</v>
      </c>
      <c r="F19932" t="s">
        <v>902</v>
      </c>
      <c r="G19932" t="s">
        <v>895</v>
      </c>
      <c r="H19932" s="135" t="s">
        <v>2718</v>
      </c>
      <c r="I19932" t="s">
        <v>1454</v>
      </c>
      <c r="J19932" s="20">
        <v>35</v>
      </c>
      <c r="K19932" s="20" t="s">
        <v>9</v>
      </c>
      <c r="L19932" t="s">
        <v>1463</v>
      </c>
      <c r="M19932" s="20">
        <v>8.4</v>
      </c>
      <c r="N19932" s="20">
        <v>10.1</v>
      </c>
      <c r="AE19932">
        <f t="shared" si="311"/>
        <v>2019</v>
      </c>
    </row>
    <row r="19933" spans="1:31" x14ac:dyDescent="0.25">
      <c r="A19933" s="7">
        <v>19930</v>
      </c>
      <c r="B19933" s="8">
        <v>43663</v>
      </c>
      <c r="C19933" t="s">
        <v>3</v>
      </c>
      <c r="D19933" t="s">
        <v>973</v>
      </c>
      <c r="E19933" t="s">
        <v>9</v>
      </c>
      <c r="F19933" t="s">
        <v>427</v>
      </c>
      <c r="G19933" t="s">
        <v>870</v>
      </c>
      <c r="H19933" s="135" t="s">
        <v>1496</v>
      </c>
      <c r="I19933" t="s">
        <v>1454</v>
      </c>
      <c r="J19933" s="20">
        <v>16</v>
      </c>
      <c r="K19933" s="20" t="s">
        <v>9</v>
      </c>
      <c r="L19933" t="s">
        <v>1464</v>
      </c>
      <c r="M19933" s="20">
        <v>3.52</v>
      </c>
      <c r="N19933" s="20">
        <v>5.48</v>
      </c>
      <c r="AE19933">
        <f t="shared" si="311"/>
        <v>2019</v>
      </c>
    </row>
    <row r="19934" spans="1:31" x14ac:dyDescent="0.25">
      <c r="A19934" s="7">
        <v>19931</v>
      </c>
      <c r="B19934" s="8">
        <v>43666</v>
      </c>
      <c r="C19934" t="s">
        <v>3</v>
      </c>
      <c r="D19934" t="s">
        <v>543</v>
      </c>
      <c r="E19934" t="s">
        <v>9</v>
      </c>
      <c r="F19934" t="s">
        <v>521</v>
      </c>
      <c r="G19934" t="s">
        <v>1277</v>
      </c>
      <c r="H19934" s="9" t="s">
        <v>3388</v>
      </c>
      <c r="I19934" t="s">
        <v>1454</v>
      </c>
      <c r="J19934" s="20">
        <v>21</v>
      </c>
      <c r="K19934" s="20" t="s">
        <v>9</v>
      </c>
      <c r="L19934" t="s">
        <v>1464</v>
      </c>
      <c r="M19934" s="20">
        <v>4.62</v>
      </c>
      <c r="N19934" s="20">
        <v>6.88</v>
      </c>
      <c r="AE19934">
        <f t="shared" si="311"/>
        <v>2019</v>
      </c>
    </row>
    <row r="19935" spans="1:31" x14ac:dyDescent="0.25">
      <c r="A19935" s="7">
        <v>19932</v>
      </c>
      <c r="B19935" s="8">
        <v>43666</v>
      </c>
      <c r="C19935" t="s">
        <v>3</v>
      </c>
      <c r="D19935" t="s">
        <v>543</v>
      </c>
      <c r="E19935" t="s">
        <v>9</v>
      </c>
      <c r="F19935" t="s">
        <v>521</v>
      </c>
      <c r="G19935" t="s">
        <v>1277</v>
      </c>
      <c r="H19935" s="9" t="s">
        <v>3369</v>
      </c>
      <c r="I19935" t="s">
        <v>1454</v>
      </c>
      <c r="J19935" s="20">
        <v>15</v>
      </c>
      <c r="K19935" s="20" t="s">
        <v>1465</v>
      </c>
      <c r="L19935" t="s">
        <v>1466</v>
      </c>
      <c r="M19935" s="20">
        <v>3.75</v>
      </c>
      <c r="N19935" s="20">
        <v>3.75</v>
      </c>
      <c r="AE19935">
        <f t="shared" si="311"/>
        <v>2019</v>
      </c>
    </row>
    <row r="19936" spans="1:31" x14ac:dyDescent="0.25">
      <c r="A19936" s="7">
        <v>19933</v>
      </c>
      <c r="B19936" s="8">
        <v>43667</v>
      </c>
      <c r="C19936" t="s">
        <v>3</v>
      </c>
      <c r="D19936" t="s">
        <v>55</v>
      </c>
      <c r="E19936" t="s">
        <v>9</v>
      </c>
      <c r="F19936" t="s">
        <v>427</v>
      </c>
      <c r="G19936" t="s">
        <v>648</v>
      </c>
      <c r="H19936" s="136" t="s">
        <v>1496</v>
      </c>
      <c r="I19936" t="s">
        <v>1455</v>
      </c>
      <c r="J19936" s="20">
        <v>22</v>
      </c>
      <c r="K19936" s="20" t="s">
        <v>9</v>
      </c>
      <c r="L19936" t="s">
        <v>1464</v>
      </c>
      <c r="M19936" s="20">
        <v>2.42</v>
      </c>
      <c r="N19936" s="20">
        <v>3.58</v>
      </c>
      <c r="AE19936">
        <f t="shared" si="311"/>
        <v>2019</v>
      </c>
    </row>
    <row r="19937" spans="1:31" x14ac:dyDescent="0.25">
      <c r="A19937" s="7">
        <v>19934</v>
      </c>
      <c r="B19937" s="8">
        <v>43668</v>
      </c>
      <c r="C19937" t="s">
        <v>3</v>
      </c>
      <c r="D19937" t="s">
        <v>1252</v>
      </c>
      <c r="E19937" t="s">
        <v>9</v>
      </c>
      <c r="F19937" t="s">
        <v>1288</v>
      </c>
      <c r="G19937" t="s">
        <v>14</v>
      </c>
      <c r="H19937" s="135" t="s">
        <v>1501</v>
      </c>
      <c r="I19937" t="s">
        <v>1455</v>
      </c>
      <c r="J19937" s="20">
        <v>45</v>
      </c>
      <c r="K19937" s="20" t="s">
        <v>9</v>
      </c>
      <c r="L19937" t="s">
        <v>1464</v>
      </c>
      <c r="M19937" s="20">
        <v>4.95</v>
      </c>
      <c r="N19937" s="20">
        <v>6.8</v>
      </c>
      <c r="AE19937">
        <f t="shared" si="311"/>
        <v>2019</v>
      </c>
    </row>
    <row r="19938" spans="1:31" x14ac:dyDescent="0.25">
      <c r="A19938" s="7">
        <v>19935</v>
      </c>
      <c r="B19938" s="8">
        <v>43671</v>
      </c>
      <c r="C19938" t="s">
        <v>3</v>
      </c>
      <c r="D19938" t="s">
        <v>943</v>
      </c>
      <c r="E19938" t="s">
        <v>9</v>
      </c>
      <c r="F19938" t="s">
        <v>1021</v>
      </c>
      <c r="G19938" t="s">
        <v>1016</v>
      </c>
      <c r="H19938" s="9" t="s">
        <v>2900</v>
      </c>
      <c r="I19938" t="s">
        <v>1454</v>
      </c>
      <c r="J19938" s="20">
        <v>25</v>
      </c>
      <c r="K19938" s="20" t="s">
        <v>9</v>
      </c>
      <c r="L19938" t="s">
        <v>1464</v>
      </c>
      <c r="M19938" s="20">
        <v>5.5</v>
      </c>
      <c r="N19938" s="20">
        <v>8</v>
      </c>
      <c r="AE19938">
        <f t="shared" si="311"/>
        <v>2019</v>
      </c>
    </row>
    <row r="19939" spans="1:31" x14ac:dyDescent="0.25">
      <c r="A19939" s="7">
        <v>19936</v>
      </c>
      <c r="B19939" s="8">
        <v>43671</v>
      </c>
      <c r="C19939" t="s">
        <v>3</v>
      </c>
      <c r="D19939" t="s">
        <v>632</v>
      </c>
      <c r="E19939" t="s">
        <v>9</v>
      </c>
      <c r="F19939" t="s">
        <v>918</v>
      </c>
      <c r="G19939" t="s">
        <v>648</v>
      </c>
      <c r="H19939" s="136" t="s">
        <v>1496</v>
      </c>
      <c r="I19939" t="s">
        <v>1455</v>
      </c>
      <c r="J19939" s="20">
        <v>14</v>
      </c>
      <c r="K19939" s="20" t="s">
        <v>3</v>
      </c>
      <c r="L19939" t="s">
        <v>1463</v>
      </c>
      <c r="M19939" s="20">
        <v>2.3200000000000003</v>
      </c>
      <c r="N19939" s="20">
        <v>1.68</v>
      </c>
      <c r="AE19939">
        <f t="shared" si="311"/>
        <v>2019</v>
      </c>
    </row>
    <row r="19940" spans="1:31" x14ac:dyDescent="0.25">
      <c r="A19940" s="7">
        <v>19937</v>
      </c>
      <c r="B19940" s="8">
        <v>43672</v>
      </c>
      <c r="C19940" t="s">
        <v>3</v>
      </c>
      <c r="D19940" t="s">
        <v>918</v>
      </c>
      <c r="E19940" t="s">
        <v>9</v>
      </c>
      <c r="F19940" t="s">
        <v>764</v>
      </c>
      <c r="G19940" t="s">
        <v>895</v>
      </c>
      <c r="H19940" s="135" t="s">
        <v>2938</v>
      </c>
      <c r="I19940" t="s">
        <v>1454</v>
      </c>
      <c r="J19940" s="20">
        <v>18</v>
      </c>
      <c r="K19940" s="20" t="s">
        <v>9</v>
      </c>
      <c r="L19940" t="s">
        <v>1463</v>
      </c>
      <c r="M19940" s="20">
        <v>4.32</v>
      </c>
      <c r="N19940" s="20">
        <v>5.68</v>
      </c>
      <c r="AE19940">
        <f t="shared" si="311"/>
        <v>2019</v>
      </c>
    </row>
    <row r="19941" spans="1:31" x14ac:dyDescent="0.25">
      <c r="A19941" s="7">
        <v>19938</v>
      </c>
      <c r="B19941" s="8">
        <v>43672</v>
      </c>
      <c r="C19941" t="s">
        <v>3</v>
      </c>
      <c r="D19941" t="s">
        <v>543</v>
      </c>
      <c r="E19941" t="s">
        <v>9</v>
      </c>
      <c r="F19941" t="s">
        <v>45</v>
      </c>
      <c r="G19941" t="s">
        <v>929</v>
      </c>
      <c r="H19941" s="135" t="s">
        <v>2679</v>
      </c>
      <c r="I19941" t="s">
        <v>1454</v>
      </c>
      <c r="J19941" s="20">
        <v>83</v>
      </c>
      <c r="K19941" s="20" t="s">
        <v>9</v>
      </c>
      <c r="L19941" t="s">
        <v>1464</v>
      </c>
      <c r="M19941" s="20">
        <v>18.259999999999998</v>
      </c>
      <c r="N19941" s="20">
        <v>24.240000000000002</v>
      </c>
      <c r="AE19941">
        <f t="shared" si="311"/>
        <v>2019</v>
      </c>
    </row>
    <row r="19942" spans="1:31" x14ac:dyDescent="0.25">
      <c r="A19942" s="7">
        <v>19939</v>
      </c>
      <c r="B19942" s="8">
        <v>43672</v>
      </c>
      <c r="C19942" t="s">
        <v>3</v>
      </c>
      <c r="D19942" t="s">
        <v>918</v>
      </c>
      <c r="E19942" t="s">
        <v>9</v>
      </c>
      <c r="F19942" t="s">
        <v>632</v>
      </c>
      <c r="G19942" t="s">
        <v>648</v>
      </c>
      <c r="H19942" s="136" t="s">
        <v>1496</v>
      </c>
      <c r="I19942" t="s">
        <v>1455</v>
      </c>
      <c r="J19942" s="20">
        <v>17</v>
      </c>
      <c r="K19942" s="20" t="s">
        <v>9</v>
      </c>
      <c r="L19942" t="s">
        <v>1463</v>
      </c>
      <c r="M19942" s="20">
        <v>2.04</v>
      </c>
      <c r="N19942" s="20">
        <v>2.71</v>
      </c>
      <c r="AE19942">
        <f t="shared" si="311"/>
        <v>2019</v>
      </c>
    </row>
    <row r="19943" spans="1:31" x14ac:dyDescent="0.25">
      <c r="A19943" s="7">
        <v>19940</v>
      </c>
      <c r="B19943" s="8">
        <v>43672</v>
      </c>
      <c r="C19943" t="s">
        <v>3</v>
      </c>
      <c r="D19943" t="s">
        <v>787</v>
      </c>
      <c r="E19943" t="s">
        <v>9</v>
      </c>
      <c r="F19943" t="s">
        <v>273</v>
      </c>
      <c r="G19943" t="s">
        <v>648</v>
      </c>
      <c r="H19943" s="136" t="s">
        <v>1496</v>
      </c>
      <c r="I19943" t="s">
        <v>1455</v>
      </c>
      <c r="J19943" s="20">
        <v>10</v>
      </c>
      <c r="K19943" s="20" t="s">
        <v>3</v>
      </c>
      <c r="L19943" t="s">
        <v>1463</v>
      </c>
      <c r="M19943" s="20">
        <v>1.8</v>
      </c>
      <c r="N19943" s="20">
        <v>1.2</v>
      </c>
      <c r="AE19943">
        <f t="shared" si="311"/>
        <v>2019</v>
      </c>
    </row>
    <row r="19944" spans="1:31" x14ac:dyDescent="0.25">
      <c r="A19944" s="7">
        <v>19941</v>
      </c>
      <c r="B19944" s="8">
        <v>43675</v>
      </c>
      <c r="C19944" t="s">
        <v>3</v>
      </c>
      <c r="D19944" t="s">
        <v>1085</v>
      </c>
      <c r="E19944" t="s">
        <v>9</v>
      </c>
      <c r="F19944" t="s">
        <v>427</v>
      </c>
      <c r="G19944" t="s">
        <v>929</v>
      </c>
      <c r="H19944" s="135" t="s">
        <v>2744</v>
      </c>
      <c r="I19944" t="s">
        <v>1454</v>
      </c>
      <c r="J19944" s="20">
        <v>29</v>
      </c>
      <c r="K19944" s="20" t="s">
        <v>1465</v>
      </c>
      <c r="L19944" t="s">
        <v>1466</v>
      </c>
      <c r="M19944" s="20">
        <v>7.25</v>
      </c>
      <c r="N19944" s="20">
        <v>7.25</v>
      </c>
      <c r="AE19944">
        <f t="shared" si="311"/>
        <v>2019</v>
      </c>
    </row>
    <row r="19945" spans="1:31" x14ac:dyDescent="0.25">
      <c r="A19945" s="7">
        <v>19942</v>
      </c>
      <c r="B19945" s="8">
        <v>43676</v>
      </c>
      <c r="C19945" t="s">
        <v>3</v>
      </c>
      <c r="D19945" t="s">
        <v>943</v>
      </c>
      <c r="E19945" t="s">
        <v>9</v>
      </c>
      <c r="F19945" t="s">
        <v>1284</v>
      </c>
      <c r="G19945" t="s">
        <v>870</v>
      </c>
      <c r="H19945" s="135" t="s">
        <v>2490</v>
      </c>
      <c r="I19945" t="s">
        <v>1454</v>
      </c>
      <c r="J19945" s="20">
        <v>33</v>
      </c>
      <c r="K19945" s="20" t="s">
        <v>9</v>
      </c>
      <c r="L19945" t="s">
        <v>1463</v>
      </c>
      <c r="M19945" s="20">
        <v>7.92</v>
      </c>
      <c r="N19945" s="20">
        <v>9.58</v>
      </c>
      <c r="AE19945">
        <f t="shared" si="311"/>
        <v>2019</v>
      </c>
    </row>
    <row r="19946" spans="1:31" x14ac:dyDescent="0.25">
      <c r="A19946" s="7">
        <v>19943</v>
      </c>
      <c r="B19946" s="8">
        <v>43680</v>
      </c>
      <c r="C19946" t="s">
        <v>3</v>
      </c>
      <c r="D19946" t="s">
        <v>557</v>
      </c>
      <c r="E19946" t="s">
        <v>9</v>
      </c>
      <c r="F19946" t="s">
        <v>727</v>
      </c>
      <c r="G19946" t="s">
        <v>648</v>
      </c>
      <c r="H19946" s="135" t="s">
        <v>2214</v>
      </c>
      <c r="I19946" t="s">
        <v>1454</v>
      </c>
      <c r="J19946" s="20">
        <v>125</v>
      </c>
      <c r="K19946" s="20" t="s">
        <v>3</v>
      </c>
      <c r="L19946" t="s">
        <v>1464</v>
      </c>
      <c r="M19946" s="20">
        <v>36</v>
      </c>
      <c r="N19946" s="20">
        <v>27.5</v>
      </c>
      <c r="AE19946">
        <f t="shared" si="311"/>
        <v>2019</v>
      </c>
    </row>
    <row r="19947" spans="1:31" x14ac:dyDescent="0.25">
      <c r="A19947" s="7">
        <v>19944</v>
      </c>
      <c r="B19947" s="8">
        <v>43681</v>
      </c>
      <c r="C19947" t="s">
        <v>3</v>
      </c>
      <c r="D19947" t="s">
        <v>420</v>
      </c>
      <c r="E19947" t="s">
        <v>9</v>
      </c>
      <c r="F19947" t="s">
        <v>914</v>
      </c>
      <c r="G19947" t="s">
        <v>648</v>
      </c>
      <c r="H19947" s="136" t="s">
        <v>1496</v>
      </c>
      <c r="I19947" t="s">
        <v>1455</v>
      </c>
      <c r="J19947" s="20">
        <v>9</v>
      </c>
      <c r="K19947" s="20" t="s">
        <v>1465</v>
      </c>
      <c r="L19947" t="s">
        <v>1466</v>
      </c>
      <c r="M19947" s="20">
        <v>1.125</v>
      </c>
      <c r="N19947" s="20">
        <v>1.125</v>
      </c>
      <c r="AE19947">
        <f t="shared" si="311"/>
        <v>2019</v>
      </c>
    </row>
    <row r="19948" spans="1:31" x14ac:dyDescent="0.25">
      <c r="A19948" s="7">
        <v>19945</v>
      </c>
      <c r="B19948" s="8">
        <v>43681</v>
      </c>
      <c r="C19948" t="s">
        <v>3</v>
      </c>
      <c r="D19948" t="s">
        <v>548</v>
      </c>
      <c r="E19948" t="s">
        <v>9</v>
      </c>
      <c r="F19948" t="s">
        <v>854</v>
      </c>
      <c r="G19948" t="s">
        <v>648</v>
      </c>
      <c r="H19948" s="136" t="s">
        <v>1496</v>
      </c>
      <c r="I19948" t="s">
        <v>1455</v>
      </c>
      <c r="J19948" s="20">
        <v>17</v>
      </c>
      <c r="K19948" s="20" t="s">
        <v>3</v>
      </c>
      <c r="L19948" t="s">
        <v>1463</v>
      </c>
      <c r="M19948" s="20">
        <v>2.71</v>
      </c>
      <c r="N19948" s="20">
        <v>2.04</v>
      </c>
      <c r="AE19948">
        <f t="shared" si="311"/>
        <v>2019</v>
      </c>
    </row>
    <row r="19949" spans="1:31" x14ac:dyDescent="0.25">
      <c r="A19949" s="7">
        <v>19946</v>
      </c>
      <c r="B19949" s="8">
        <v>43682</v>
      </c>
      <c r="C19949" t="s">
        <v>3</v>
      </c>
      <c r="D19949" t="s">
        <v>54</v>
      </c>
      <c r="E19949" t="s">
        <v>9</v>
      </c>
      <c r="F19949" t="s">
        <v>543</v>
      </c>
      <c r="G19949" t="s">
        <v>929</v>
      </c>
      <c r="H19949" s="9" t="s">
        <v>3389</v>
      </c>
      <c r="I19949" t="s">
        <v>1454</v>
      </c>
      <c r="J19949" s="20">
        <v>20</v>
      </c>
      <c r="K19949" s="20" t="s">
        <v>3</v>
      </c>
      <c r="L19949" t="s">
        <v>1463</v>
      </c>
      <c r="M19949" s="20">
        <v>6.2</v>
      </c>
      <c r="N19949" s="20">
        <v>4.8</v>
      </c>
      <c r="AE19949">
        <f t="shared" si="311"/>
        <v>2019</v>
      </c>
    </row>
    <row r="19950" spans="1:31" x14ac:dyDescent="0.25">
      <c r="A19950" s="7">
        <v>19947</v>
      </c>
      <c r="B19950" s="8">
        <v>43693</v>
      </c>
      <c r="C19950" t="s">
        <v>3</v>
      </c>
      <c r="D19950" t="s">
        <v>427</v>
      </c>
      <c r="E19950" t="s">
        <v>9</v>
      </c>
      <c r="F19950" t="s">
        <v>1290</v>
      </c>
      <c r="G19950" t="s">
        <v>648</v>
      </c>
      <c r="H19950" s="135" t="s">
        <v>1852</v>
      </c>
      <c r="I19950" t="s">
        <v>1458</v>
      </c>
      <c r="J19950" s="20">
        <v>12</v>
      </c>
      <c r="K19950" s="20" t="s">
        <v>1465</v>
      </c>
      <c r="L19950" t="s">
        <v>1466</v>
      </c>
      <c r="M19950" s="20">
        <v>10</v>
      </c>
      <c r="N19950" s="20">
        <v>30</v>
      </c>
      <c r="AE19950">
        <f t="shared" si="311"/>
        <v>2019</v>
      </c>
    </row>
    <row r="19951" spans="1:31" x14ac:dyDescent="0.25">
      <c r="A19951" s="7">
        <v>19948</v>
      </c>
      <c r="B19951" s="8">
        <v>43695</v>
      </c>
      <c r="C19951" t="s">
        <v>3</v>
      </c>
      <c r="D19951" t="s">
        <v>276</v>
      </c>
      <c r="E19951" t="s">
        <v>9</v>
      </c>
      <c r="F19951" t="s">
        <v>1243</v>
      </c>
      <c r="G19951" t="s">
        <v>648</v>
      </c>
      <c r="H19951" s="9" t="s">
        <v>1797</v>
      </c>
      <c r="I19951" t="s">
        <v>1455</v>
      </c>
      <c r="J19951" s="20">
        <v>17</v>
      </c>
      <c r="K19951" s="20" t="s">
        <v>3</v>
      </c>
      <c r="L19951" t="s">
        <v>1463</v>
      </c>
      <c r="M19951" s="20">
        <v>2.71</v>
      </c>
      <c r="N19951" s="20">
        <v>2.04</v>
      </c>
      <c r="AE19951">
        <f t="shared" si="311"/>
        <v>2019</v>
      </c>
    </row>
    <row r="19952" spans="1:31" x14ac:dyDescent="0.25">
      <c r="A19952" s="7">
        <v>19949</v>
      </c>
      <c r="B19952" s="8">
        <v>43701</v>
      </c>
      <c r="C19952" t="s">
        <v>3</v>
      </c>
      <c r="D19952" t="s">
        <v>1265</v>
      </c>
      <c r="E19952" t="s">
        <v>9</v>
      </c>
      <c r="F19952" t="s">
        <v>557</v>
      </c>
      <c r="G19952" t="s">
        <v>648</v>
      </c>
      <c r="H19952" s="136" t="s">
        <v>1496</v>
      </c>
      <c r="I19952" t="s">
        <v>1455</v>
      </c>
      <c r="J19952" s="20">
        <v>13</v>
      </c>
      <c r="K19952" s="20" t="s">
        <v>1465</v>
      </c>
      <c r="L19952" t="s">
        <v>1466</v>
      </c>
      <c r="M19952" s="20">
        <v>1.625</v>
      </c>
      <c r="N19952" s="20">
        <v>1.625</v>
      </c>
      <c r="AE19952">
        <f t="shared" si="311"/>
        <v>2019</v>
      </c>
    </row>
    <row r="19953" spans="1:31" x14ac:dyDescent="0.25">
      <c r="A19953" s="7">
        <v>19950</v>
      </c>
      <c r="B19953" s="8">
        <v>43704</v>
      </c>
      <c r="C19953" t="s">
        <v>3</v>
      </c>
      <c r="D19953" t="s">
        <v>759</v>
      </c>
      <c r="E19953" t="s">
        <v>9</v>
      </c>
      <c r="F19953" t="s">
        <v>1280</v>
      </c>
      <c r="G19953" t="s">
        <v>929</v>
      </c>
      <c r="H19953" s="135" t="s">
        <v>1496</v>
      </c>
      <c r="I19953" t="s">
        <v>1454</v>
      </c>
      <c r="J19953" s="20">
        <v>21</v>
      </c>
      <c r="K19953" s="20" t="s">
        <v>9</v>
      </c>
      <c r="L19953" t="s">
        <v>1463</v>
      </c>
      <c r="M19953" s="20">
        <v>5.04</v>
      </c>
      <c r="N19953" s="20">
        <v>6.46</v>
      </c>
      <c r="AE19953">
        <f t="shared" si="311"/>
        <v>2019</v>
      </c>
    </row>
    <row r="19954" spans="1:31" x14ac:dyDescent="0.25">
      <c r="A19954" s="7">
        <v>19951</v>
      </c>
      <c r="B19954" s="8">
        <v>43704</v>
      </c>
      <c r="C19954" t="s">
        <v>3</v>
      </c>
      <c r="D19954" t="s">
        <v>914</v>
      </c>
      <c r="E19954" t="s">
        <v>9</v>
      </c>
      <c r="F19954" t="s">
        <v>543</v>
      </c>
      <c r="G19954" t="s">
        <v>648</v>
      </c>
      <c r="H19954" s="136" t="s">
        <v>1496</v>
      </c>
      <c r="I19954" t="s">
        <v>1455</v>
      </c>
      <c r="J19954" s="20">
        <v>15</v>
      </c>
      <c r="K19954" s="20" t="s">
        <v>3</v>
      </c>
      <c r="L19954" t="s">
        <v>1463</v>
      </c>
      <c r="M19954" s="20">
        <v>2.4500000000000002</v>
      </c>
      <c r="N19954" s="20">
        <v>1.8</v>
      </c>
      <c r="AE19954">
        <f t="shared" si="311"/>
        <v>2019</v>
      </c>
    </row>
    <row r="19955" spans="1:31" x14ac:dyDescent="0.25">
      <c r="A19955" s="7">
        <v>19952</v>
      </c>
      <c r="B19955" s="8">
        <v>43704</v>
      </c>
      <c r="C19955" t="s">
        <v>3</v>
      </c>
      <c r="D19955" t="s">
        <v>543</v>
      </c>
      <c r="E19955" t="s">
        <v>9</v>
      </c>
      <c r="F19955" t="s">
        <v>914</v>
      </c>
      <c r="G19955" t="s">
        <v>648</v>
      </c>
      <c r="H19955" s="136" t="s">
        <v>1496</v>
      </c>
      <c r="I19955" t="s">
        <v>1455</v>
      </c>
      <c r="J19955" s="20">
        <v>15</v>
      </c>
      <c r="K19955" s="20" t="s">
        <v>1465</v>
      </c>
      <c r="L19955" t="s">
        <v>1466</v>
      </c>
      <c r="M19955" s="20">
        <v>1.875</v>
      </c>
      <c r="N19955" s="20">
        <v>1.875</v>
      </c>
      <c r="AE19955">
        <f t="shared" si="311"/>
        <v>2019</v>
      </c>
    </row>
    <row r="19956" spans="1:31" x14ac:dyDescent="0.25">
      <c r="A19956" s="7">
        <v>19953</v>
      </c>
      <c r="B19956" s="8">
        <v>43707</v>
      </c>
      <c r="C19956" t="s">
        <v>3</v>
      </c>
      <c r="D19956" t="s">
        <v>766</v>
      </c>
      <c r="E19956" t="s">
        <v>9</v>
      </c>
      <c r="F19956" t="s">
        <v>112</v>
      </c>
      <c r="G19956" t="s">
        <v>14</v>
      </c>
      <c r="H19956" s="135" t="s">
        <v>1496</v>
      </c>
      <c r="I19956" t="s">
        <v>1455</v>
      </c>
      <c r="J19956" s="20">
        <v>17</v>
      </c>
      <c r="K19956" s="20" t="s">
        <v>3</v>
      </c>
      <c r="L19956" t="s">
        <v>1464</v>
      </c>
      <c r="M19956" s="20">
        <v>2.88</v>
      </c>
      <c r="N19956" s="20">
        <v>1.87</v>
      </c>
      <c r="AE19956">
        <f t="shared" si="311"/>
        <v>2019</v>
      </c>
    </row>
    <row r="19957" spans="1:31" x14ac:dyDescent="0.25">
      <c r="A19957" s="7">
        <v>19954</v>
      </c>
      <c r="B19957" s="8">
        <v>43708</v>
      </c>
      <c r="C19957" t="s">
        <v>3</v>
      </c>
      <c r="D19957" t="s">
        <v>787</v>
      </c>
      <c r="E19957" t="s">
        <v>9</v>
      </c>
      <c r="F19957" t="s">
        <v>1219</v>
      </c>
      <c r="G19957" t="s">
        <v>714</v>
      </c>
      <c r="H19957" s="135" t="s">
        <v>2001</v>
      </c>
      <c r="I19957" t="s">
        <v>1454</v>
      </c>
      <c r="J19957" s="20">
        <v>19</v>
      </c>
      <c r="K19957" s="20" t="s">
        <v>3</v>
      </c>
      <c r="L19957" t="s">
        <v>1463</v>
      </c>
      <c r="M19957" s="20">
        <v>5.94</v>
      </c>
      <c r="N19957" s="20">
        <v>4.5599999999999996</v>
      </c>
      <c r="AE19957">
        <f t="shared" si="311"/>
        <v>2019</v>
      </c>
    </row>
    <row r="19958" spans="1:31" x14ac:dyDescent="0.25">
      <c r="A19958" s="7">
        <v>19955</v>
      </c>
      <c r="B19958" s="8">
        <v>43709</v>
      </c>
      <c r="C19958" t="s">
        <v>3</v>
      </c>
      <c r="D19958" t="s">
        <v>54</v>
      </c>
      <c r="E19958" t="s">
        <v>9</v>
      </c>
      <c r="F19958" t="s">
        <v>543</v>
      </c>
      <c r="G19958" t="s">
        <v>929</v>
      </c>
      <c r="H19958" s="9" t="s">
        <v>2828</v>
      </c>
      <c r="I19958" t="s">
        <v>1454</v>
      </c>
      <c r="J19958" s="20">
        <v>36</v>
      </c>
      <c r="K19958" s="20" t="s">
        <v>3</v>
      </c>
      <c r="L19958" t="s">
        <v>1464</v>
      </c>
      <c r="M19958" s="20">
        <v>11.08</v>
      </c>
      <c r="N19958" s="20">
        <v>7.92</v>
      </c>
      <c r="AE19958">
        <f t="shared" si="311"/>
        <v>2019</v>
      </c>
    </row>
    <row r="19959" spans="1:31" x14ac:dyDescent="0.25">
      <c r="A19959" s="7">
        <v>19956</v>
      </c>
      <c r="B19959" s="8">
        <v>43710</v>
      </c>
      <c r="C19959" t="s">
        <v>3</v>
      </c>
      <c r="D19959" t="s">
        <v>851</v>
      </c>
      <c r="E19959" t="s">
        <v>9</v>
      </c>
      <c r="F19959" t="s">
        <v>712</v>
      </c>
      <c r="G19959" t="s">
        <v>648</v>
      </c>
      <c r="H19959" s="136" t="s">
        <v>1496</v>
      </c>
      <c r="I19959" t="s">
        <v>1455</v>
      </c>
      <c r="J19959" s="20">
        <v>9</v>
      </c>
      <c r="K19959" s="20" t="s">
        <v>1465</v>
      </c>
      <c r="L19959" t="s">
        <v>1466</v>
      </c>
      <c r="M19959" s="20">
        <v>1.125</v>
      </c>
      <c r="N19959" s="20">
        <v>1.125</v>
      </c>
      <c r="AE19959">
        <f t="shared" si="311"/>
        <v>2019</v>
      </c>
    </row>
    <row r="19960" spans="1:31" x14ac:dyDescent="0.25">
      <c r="A19960" s="7">
        <v>19957</v>
      </c>
      <c r="B19960" s="8">
        <v>43712</v>
      </c>
      <c r="C19960" t="s">
        <v>3</v>
      </c>
      <c r="D19960" t="s">
        <v>543</v>
      </c>
      <c r="E19960" t="s">
        <v>9</v>
      </c>
      <c r="F19960" t="s">
        <v>521</v>
      </c>
      <c r="G19960" t="s">
        <v>1277</v>
      </c>
      <c r="H19960" s="9" t="s">
        <v>3390</v>
      </c>
      <c r="I19960" t="s">
        <v>1454</v>
      </c>
      <c r="J19960" s="20">
        <v>12</v>
      </c>
      <c r="K19960" s="20" t="s">
        <v>9</v>
      </c>
      <c r="L19960" t="s">
        <v>1464</v>
      </c>
      <c r="M19960" s="20">
        <v>2.64</v>
      </c>
      <c r="N19960" s="20">
        <v>4.3599999999999994</v>
      </c>
      <c r="AE19960">
        <f t="shared" si="311"/>
        <v>2019</v>
      </c>
    </row>
    <row r="19961" spans="1:31" x14ac:dyDescent="0.25">
      <c r="A19961" s="7">
        <v>19958</v>
      </c>
      <c r="B19961" s="8">
        <v>43715</v>
      </c>
      <c r="C19961" t="s">
        <v>3</v>
      </c>
      <c r="D19961" t="s">
        <v>759</v>
      </c>
      <c r="E19961" t="s">
        <v>9</v>
      </c>
      <c r="F19961" t="s">
        <v>1280</v>
      </c>
      <c r="G19961" t="s">
        <v>929</v>
      </c>
      <c r="H19961" s="135" t="s">
        <v>1496</v>
      </c>
      <c r="I19961" t="s">
        <v>1454</v>
      </c>
      <c r="J19961" s="20">
        <v>10</v>
      </c>
      <c r="K19961" s="20" t="s">
        <v>1465</v>
      </c>
      <c r="L19961" t="s">
        <v>1466</v>
      </c>
      <c r="M19961" s="20">
        <v>2.5</v>
      </c>
      <c r="N19961" s="20">
        <v>2.5</v>
      </c>
      <c r="AE19961">
        <f t="shared" si="311"/>
        <v>2019</v>
      </c>
    </row>
    <row r="19962" spans="1:31" x14ac:dyDescent="0.25">
      <c r="A19962" s="7">
        <v>19959</v>
      </c>
      <c r="B19962" s="8">
        <v>43717</v>
      </c>
      <c r="C19962" t="s">
        <v>3</v>
      </c>
      <c r="D19962" t="s">
        <v>237</v>
      </c>
      <c r="E19962" t="s">
        <v>9</v>
      </c>
      <c r="F19962" t="s">
        <v>186</v>
      </c>
      <c r="G19962" t="s">
        <v>1277</v>
      </c>
      <c r="H19962" s="9" t="s">
        <v>3347</v>
      </c>
      <c r="I19962" t="s">
        <v>1454</v>
      </c>
      <c r="J19962" s="20">
        <v>32</v>
      </c>
      <c r="K19962" s="20" t="s">
        <v>3</v>
      </c>
      <c r="L19962" t="s">
        <v>1464</v>
      </c>
      <c r="M19962" s="20">
        <v>9.9600000000000009</v>
      </c>
      <c r="N19962" s="20">
        <v>7.04</v>
      </c>
      <c r="AE19962">
        <f t="shared" si="311"/>
        <v>2019</v>
      </c>
    </row>
    <row r="19963" spans="1:31" x14ac:dyDescent="0.25">
      <c r="A19963" s="7">
        <v>19960</v>
      </c>
      <c r="B19963" s="8">
        <v>43717</v>
      </c>
      <c r="C19963" t="s">
        <v>3</v>
      </c>
      <c r="D19963" t="s">
        <v>233</v>
      </c>
      <c r="E19963" t="s">
        <v>9</v>
      </c>
      <c r="F19963" t="s">
        <v>543</v>
      </c>
      <c r="G19963" t="s">
        <v>648</v>
      </c>
      <c r="H19963" s="136" t="s">
        <v>1496</v>
      </c>
      <c r="I19963" t="s">
        <v>1454</v>
      </c>
      <c r="J19963" s="20">
        <v>45</v>
      </c>
      <c r="K19963" s="20" t="s">
        <v>3</v>
      </c>
      <c r="L19963" t="s">
        <v>1464</v>
      </c>
      <c r="M19963" s="20">
        <v>13.6</v>
      </c>
      <c r="N19963" s="20">
        <v>9.9</v>
      </c>
      <c r="AE19963">
        <f t="shared" si="311"/>
        <v>2019</v>
      </c>
    </row>
    <row r="19964" spans="1:31" x14ac:dyDescent="0.25">
      <c r="A19964" s="7">
        <v>19961</v>
      </c>
      <c r="B19964" s="8">
        <v>43718</v>
      </c>
      <c r="C19964" t="s">
        <v>3</v>
      </c>
      <c r="D19964" t="s">
        <v>759</v>
      </c>
      <c r="E19964" t="s">
        <v>9</v>
      </c>
      <c r="F19964" t="s">
        <v>1287</v>
      </c>
      <c r="G19964" t="s">
        <v>870</v>
      </c>
      <c r="H19964" s="135" t="s">
        <v>2469</v>
      </c>
      <c r="I19964" t="s">
        <v>1454</v>
      </c>
      <c r="J19964" s="20">
        <v>40</v>
      </c>
      <c r="K19964" s="20" t="s">
        <v>3</v>
      </c>
      <c r="L19964" t="s">
        <v>1463</v>
      </c>
      <c r="M19964" s="20">
        <v>11.4</v>
      </c>
      <c r="N19964" s="20">
        <v>9.6</v>
      </c>
      <c r="AE19964">
        <f t="shared" si="311"/>
        <v>2019</v>
      </c>
    </row>
    <row r="19965" spans="1:31" x14ac:dyDescent="0.25">
      <c r="A19965" s="7">
        <v>19962</v>
      </c>
      <c r="B19965" s="8">
        <v>43718</v>
      </c>
      <c r="C19965" t="s">
        <v>3</v>
      </c>
      <c r="D19965" t="s">
        <v>759</v>
      </c>
      <c r="E19965" t="s">
        <v>9</v>
      </c>
      <c r="F19965" t="s">
        <v>1287</v>
      </c>
      <c r="G19965" t="s">
        <v>870</v>
      </c>
      <c r="H19965" s="9" t="s">
        <v>2494</v>
      </c>
      <c r="I19965" t="s">
        <v>1454</v>
      </c>
      <c r="J19965" s="20">
        <v>10</v>
      </c>
      <c r="K19965" s="20" t="s">
        <v>1465</v>
      </c>
      <c r="L19965" t="s">
        <v>1466</v>
      </c>
      <c r="M19965" s="20">
        <v>2.5</v>
      </c>
      <c r="N19965" s="20">
        <v>2.5</v>
      </c>
      <c r="AE19965">
        <f t="shared" si="311"/>
        <v>2019</v>
      </c>
    </row>
    <row r="19966" spans="1:31" x14ac:dyDescent="0.25">
      <c r="A19966" s="7">
        <v>19963</v>
      </c>
      <c r="B19966" s="8">
        <v>43718</v>
      </c>
      <c r="C19966" t="s">
        <v>3</v>
      </c>
      <c r="D19966" t="s">
        <v>759</v>
      </c>
      <c r="E19966" t="s">
        <v>9</v>
      </c>
      <c r="F19966" t="s">
        <v>1287</v>
      </c>
      <c r="G19966" t="s">
        <v>870</v>
      </c>
      <c r="H19966" s="135" t="s">
        <v>2525</v>
      </c>
      <c r="I19966" t="s">
        <v>1454</v>
      </c>
      <c r="J19966" s="20">
        <v>10</v>
      </c>
      <c r="K19966" s="20" t="s">
        <v>1465</v>
      </c>
      <c r="L19966" t="s">
        <v>1466</v>
      </c>
      <c r="M19966" s="20">
        <v>2.5</v>
      </c>
      <c r="N19966" s="20">
        <v>2.5</v>
      </c>
      <c r="AE19966">
        <f t="shared" si="311"/>
        <v>2019</v>
      </c>
    </row>
    <row r="19967" spans="1:31" x14ac:dyDescent="0.25">
      <c r="A19967" s="7">
        <v>19964</v>
      </c>
      <c r="B19967" s="8">
        <v>43719</v>
      </c>
      <c r="C19967" t="s">
        <v>3</v>
      </c>
      <c r="D19967" t="s">
        <v>943</v>
      </c>
      <c r="E19967" t="s">
        <v>9</v>
      </c>
      <c r="F19967" t="s">
        <v>1284</v>
      </c>
      <c r="G19967" t="s">
        <v>870</v>
      </c>
      <c r="H19967" s="9" t="s">
        <v>2480</v>
      </c>
      <c r="I19967" t="s">
        <v>1454</v>
      </c>
      <c r="J19967" s="20">
        <v>28</v>
      </c>
      <c r="K19967" s="20" t="s">
        <v>3</v>
      </c>
      <c r="L19967" t="s">
        <v>1464</v>
      </c>
      <c r="M19967" s="20">
        <v>8.84</v>
      </c>
      <c r="N19967" s="20">
        <v>6.16</v>
      </c>
      <c r="AE19967">
        <f t="shared" si="311"/>
        <v>2019</v>
      </c>
    </row>
    <row r="19968" spans="1:31" x14ac:dyDescent="0.25">
      <c r="A19968" s="7">
        <v>19965</v>
      </c>
      <c r="B19968" s="8">
        <v>43723</v>
      </c>
      <c r="C19968" t="s">
        <v>3</v>
      </c>
      <c r="D19968" t="s">
        <v>786</v>
      </c>
      <c r="E19968" t="s">
        <v>9</v>
      </c>
      <c r="F19968" t="s">
        <v>543</v>
      </c>
      <c r="G19968" t="s">
        <v>14</v>
      </c>
      <c r="H19968" s="135" t="s">
        <v>1496</v>
      </c>
      <c r="I19968" t="s">
        <v>1455</v>
      </c>
      <c r="J19968" s="20">
        <v>34</v>
      </c>
      <c r="K19968" s="20" t="s">
        <v>3</v>
      </c>
      <c r="L19968" t="s">
        <v>1464</v>
      </c>
      <c r="M19968" s="20">
        <v>5.26</v>
      </c>
      <c r="N19968" s="20">
        <v>3.74</v>
      </c>
      <c r="AE19968">
        <f t="shared" si="311"/>
        <v>2019</v>
      </c>
    </row>
    <row r="19969" spans="1:31" x14ac:dyDescent="0.25">
      <c r="A19969" s="7">
        <v>19966</v>
      </c>
      <c r="B19969" s="8">
        <v>43724</v>
      </c>
      <c r="C19969" t="s">
        <v>3</v>
      </c>
      <c r="D19969" t="s">
        <v>1283</v>
      </c>
      <c r="E19969" t="s">
        <v>9</v>
      </c>
      <c r="F19969" t="s">
        <v>1280</v>
      </c>
      <c r="G19969" t="s">
        <v>870</v>
      </c>
      <c r="H19969" s="135" t="s">
        <v>2473</v>
      </c>
      <c r="I19969" t="s">
        <v>1456</v>
      </c>
      <c r="J19969" s="20">
        <v>10</v>
      </c>
      <c r="K19969" s="20" t="s">
        <v>3</v>
      </c>
      <c r="L19969" t="s">
        <v>1464</v>
      </c>
      <c r="M19969" s="20">
        <v>3.8</v>
      </c>
      <c r="N19969" s="20">
        <v>2.2000000000000002</v>
      </c>
      <c r="O19969" t="s">
        <v>3</v>
      </c>
      <c r="P19969" s="13" t="s">
        <v>759</v>
      </c>
      <c r="Q19969" t="s">
        <v>9</v>
      </c>
      <c r="R19969" t="s">
        <v>1272</v>
      </c>
      <c r="S19969" t="s">
        <v>1465</v>
      </c>
      <c r="U19969" t="s">
        <v>1465</v>
      </c>
      <c r="W19969" t="s">
        <v>1465</v>
      </c>
      <c r="Y19969" t="s">
        <v>1465</v>
      </c>
      <c r="AA19969" t="s">
        <v>1465</v>
      </c>
      <c r="AC19969" t="s">
        <v>1465</v>
      </c>
      <c r="AE19969">
        <f t="shared" si="311"/>
        <v>2019</v>
      </c>
    </row>
    <row r="19970" spans="1:31" x14ac:dyDescent="0.25">
      <c r="A19970" s="7">
        <v>19967</v>
      </c>
      <c r="B19970" s="8">
        <v>43728</v>
      </c>
      <c r="C19970" t="s">
        <v>3</v>
      </c>
      <c r="D19970" t="s">
        <v>973</v>
      </c>
      <c r="E19970" t="s">
        <v>9</v>
      </c>
      <c r="F19970" t="s">
        <v>427</v>
      </c>
      <c r="G19970" t="s">
        <v>870</v>
      </c>
      <c r="H19970" s="135" t="s">
        <v>1496</v>
      </c>
      <c r="I19970" t="s">
        <v>1454</v>
      </c>
      <c r="J19970" s="20">
        <v>5</v>
      </c>
      <c r="K19970" s="20" t="s">
        <v>1465</v>
      </c>
      <c r="L19970" t="s">
        <v>1466</v>
      </c>
      <c r="M19970" s="20">
        <v>1.25</v>
      </c>
      <c r="N19970" s="20">
        <v>1.25</v>
      </c>
      <c r="AE19970">
        <f t="shared" si="311"/>
        <v>2019</v>
      </c>
    </row>
    <row r="19971" spans="1:31" x14ac:dyDescent="0.25">
      <c r="A19971" s="7">
        <v>19968</v>
      </c>
      <c r="B19971" s="8">
        <v>43731</v>
      </c>
      <c r="C19971" t="s">
        <v>3</v>
      </c>
      <c r="D19971" t="s">
        <v>104</v>
      </c>
      <c r="E19971" t="s">
        <v>9</v>
      </c>
      <c r="F19971" t="s">
        <v>1167</v>
      </c>
      <c r="G19971" t="s">
        <v>1170</v>
      </c>
      <c r="H19971" s="135" t="s">
        <v>3391</v>
      </c>
      <c r="I19971" t="s">
        <v>1454</v>
      </c>
      <c r="J19971" s="20">
        <v>21</v>
      </c>
      <c r="K19971" s="20" t="s">
        <v>3</v>
      </c>
      <c r="L19971" t="s">
        <v>1464</v>
      </c>
      <c r="M19971" s="20">
        <v>6.88</v>
      </c>
      <c r="N19971" s="20">
        <v>4.62</v>
      </c>
      <c r="AE19971">
        <f t="shared" si="311"/>
        <v>2019</v>
      </c>
    </row>
    <row r="19972" spans="1:31" x14ac:dyDescent="0.25">
      <c r="A19972" s="7">
        <v>19969</v>
      </c>
      <c r="B19972" s="8">
        <v>43734</v>
      </c>
      <c r="C19972" t="s">
        <v>3</v>
      </c>
      <c r="D19972" t="s">
        <v>1190</v>
      </c>
      <c r="E19972" t="s">
        <v>9</v>
      </c>
      <c r="F19972" t="s">
        <v>54</v>
      </c>
      <c r="G19972" t="s">
        <v>1170</v>
      </c>
      <c r="H19972" s="135" t="s">
        <v>3238</v>
      </c>
      <c r="I19972" t="s">
        <v>1455</v>
      </c>
      <c r="J19972" s="20">
        <v>172</v>
      </c>
      <c r="K19972" s="20" t="s">
        <v>9</v>
      </c>
      <c r="L19972" t="s">
        <v>1464</v>
      </c>
      <c r="M19972" s="20">
        <v>18.920000000000002</v>
      </c>
      <c r="N19972" s="20">
        <v>24.58</v>
      </c>
      <c r="AE19972">
        <f t="shared" ref="AE19972:AE20035" si="312">YEAR(B19972)</f>
        <v>2019</v>
      </c>
    </row>
    <row r="19973" spans="1:31" x14ac:dyDescent="0.25">
      <c r="A19973" s="7">
        <v>19970</v>
      </c>
      <c r="B19973" s="8">
        <v>43738</v>
      </c>
      <c r="C19973" t="s">
        <v>3</v>
      </c>
      <c r="D19973" t="s">
        <v>1219</v>
      </c>
      <c r="E19973" t="s">
        <v>9</v>
      </c>
      <c r="F19973" t="s">
        <v>787</v>
      </c>
      <c r="G19973" t="s">
        <v>569</v>
      </c>
      <c r="H19973" s="136" t="s">
        <v>1748</v>
      </c>
      <c r="I19973" t="s">
        <v>1454</v>
      </c>
      <c r="J19973" s="20">
        <v>21</v>
      </c>
      <c r="K19973" s="20" t="s">
        <v>9</v>
      </c>
      <c r="L19973" t="s">
        <v>1463</v>
      </c>
      <c r="M19973" s="20">
        <v>5.04</v>
      </c>
      <c r="N19973" s="20">
        <v>6.46</v>
      </c>
      <c r="AE19973">
        <f t="shared" si="312"/>
        <v>2019</v>
      </c>
    </row>
    <row r="19974" spans="1:31" x14ac:dyDescent="0.25">
      <c r="A19974" s="7">
        <v>19971</v>
      </c>
      <c r="B19974" s="8">
        <v>43738</v>
      </c>
      <c r="C19974" t="s">
        <v>3</v>
      </c>
      <c r="D19974" t="s">
        <v>276</v>
      </c>
      <c r="E19974" t="s">
        <v>9</v>
      </c>
      <c r="F19974" t="s">
        <v>45</v>
      </c>
      <c r="G19974" t="s">
        <v>1277</v>
      </c>
      <c r="H19974" s="9" t="s">
        <v>3366</v>
      </c>
      <c r="I19974" t="s">
        <v>1454</v>
      </c>
      <c r="J19974" s="20">
        <v>10</v>
      </c>
      <c r="K19974" s="20" t="s">
        <v>3</v>
      </c>
      <c r="L19974" t="s">
        <v>1464</v>
      </c>
      <c r="M19974" s="20">
        <v>3.8</v>
      </c>
      <c r="N19974" s="20">
        <v>2.2000000000000002</v>
      </c>
      <c r="AE19974">
        <f t="shared" si="312"/>
        <v>2019</v>
      </c>
    </row>
    <row r="19975" spans="1:31" x14ac:dyDescent="0.25">
      <c r="A19975" s="7">
        <v>19972</v>
      </c>
      <c r="B19975" s="8">
        <v>43750</v>
      </c>
      <c r="C19975" t="s">
        <v>3</v>
      </c>
      <c r="D19975" t="s">
        <v>868</v>
      </c>
      <c r="E19975" t="s">
        <v>9</v>
      </c>
      <c r="F19975" t="s">
        <v>1028</v>
      </c>
      <c r="G19975" t="s">
        <v>648</v>
      </c>
      <c r="H19975" s="135" t="s">
        <v>2214</v>
      </c>
      <c r="I19975" t="s">
        <v>1454</v>
      </c>
      <c r="J19975" s="20">
        <v>100</v>
      </c>
      <c r="K19975" s="20" t="s">
        <v>3</v>
      </c>
      <c r="L19975" t="s">
        <v>1464</v>
      </c>
      <c r="M19975" s="20">
        <v>29</v>
      </c>
      <c r="N19975" s="20">
        <v>22</v>
      </c>
      <c r="AE19975">
        <f t="shared" si="312"/>
        <v>2019</v>
      </c>
    </row>
    <row r="19976" spans="1:31" x14ac:dyDescent="0.25">
      <c r="A19976" s="7">
        <v>19973</v>
      </c>
      <c r="B19976" s="8">
        <v>43750</v>
      </c>
      <c r="C19976" t="s">
        <v>3</v>
      </c>
      <c r="D19976" t="s">
        <v>614</v>
      </c>
      <c r="E19976" t="s">
        <v>9</v>
      </c>
      <c r="F19976" t="s">
        <v>868</v>
      </c>
      <c r="G19976" t="s">
        <v>648</v>
      </c>
      <c r="H19976" s="9" t="s">
        <v>2994</v>
      </c>
      <c r="I19976" t="s">
        <v>1455</v>
      </c>
      <c r="J19976" s="20">
        <v>17</v>
      </c>
      <c r="K19976" s="20" t="s">
        <v>3</v>
      </c>
      <c r="L19976" t="s">
        <v>1463</v>
      </c>
      <c r="M19976" s="20">
        <v>2.71</v>
      </c>
      <c r="N19976" s="20">
        <v>2.04</v>
      </c>
      <c r="AE19976">
        <f t="shared" si="312"/>
        <v>2019</v>
      </c>
    </row>
    <row r="19977" spans="1:31" x14ac:dyDescent="0.25">
      <c r="A19977" s="7">
        <v>19974</v>
      </c>
      <c r="B19977" s="8">
        <v>43753</v>
      </c>
      <c r="C19977" t="s">
        <v>3</v>
      </c>
      <c r="D19977" t="s">
        <v>668</v>
      </c>
      <c r="E19977" t="s">
        <v>9</v>
      </c>
      <c r="F19977" t="s">
        <v>854</v>
      </c>
      <c r="G19977" t="s">
        <v>1170</v>
      </c>
      <c r="H19977" s="135" t="s">
        <v>1496</v>
      </c>
      <c r="I19977" t="s">
        <v>1455</v>
      </c>
      <c r="J19977" s="20">
        <v>70</v>
      </c>
      <c r="K19977" s="20" t="s">
        <v>1465</v>
      </c>
      <c r="L19977" t="s">
        <v>1466</v>
      </c>
      <c r="M19977" s="20">
        <v>8.75</v>
      </c>
      <c r="N19977" s="20">
        <v>8.75</v>
      </c>
      <c r="AE19977">
        <f t="shared" si="312"/>
        <v>2019</v>
      </c>
    </row>
    <row r="19978" spans="1:31" x14ac:dyDescent="0.25">
      <c r="A19978" s="7">
        <v>19975</v>
      </c>
      <c r="B19978" s="8">
        <v>43753</v>
      </c>
      <c r="C19978" t="s">
        <v>3</v>
      </c>
      <c r="D19978" t="s">
        <v>668</v>
      </c>
      <c r="E19978" t="s">
        <v>9</v>
      </c>
      <c r="F19978" t="s">
        <v>854</v>
      </c>
      <c r="G19978" t="s">
        <v>1170</v>
      </c>
      <c r="H19978" s="135" t="s">
        <v>1496</v>
      </c>
      <c r="I19978" t="s">
        <v>1455</v>
      </c>
      <c r="J19978" s="20">
        <v>74</v>
      </c>
      <c r="K19978" s="20" t="s">
        <v>1465</v>
      </c>
      <c r="L19978" t="s">
        <v>1466</v>
      </c>
      <c r="M19978" s="20">
        <v>9.25</v>
      </c>
      <c r="N19978" s="20">
        <v>9.25</v>
      </c>
      <c r="AE19978">
        <f t="shared" si="312"/>
        <v>2019</v>
      </c>
    </row>
    <row r="19979" spans="1:31" x14ac:dyDescent="0.25">
      <c r="A19979" s="7">
        <v>19976</v>
      </c>
      <c r="B19979" s="8">
        <v>43754</v>
      </c>
      <c r="C19979" t="s">
        <v>3</v>
      </c>
      <c r="D19979" t="s">
        <v>759</v>
      </c>
      <c r="E19979" t="s">
        <v>9</v>
      </c>
      <c r="F19979" t="s">
        <v>1287</v>
      </c>
      <c r="G19979" t="s">
        <v>870</v>
      </c>
      <c r="H19979" s="135" t="s">
        <v>2885</v>
      </c>
      <c r="I19979" t="s">
        <v>1454</v>
      </c>
      <c r="J19979" s="20">
        <v>20</v>
      </c>
      <c r="K19979" s="20" t="s">
        <v>1465</v>
      </c>
      <c r="L19979" t="s">
        <v>1466</v>
      </c>
      <c r="M19979" s="20">
        <v>5</v>
      </c>
      <c r="N19979" s="20">
        <v>5</v>
      </c>
      <c r="AE19979">
        <f t="shared" si="312"/>
        <v>2019</v>
      </c>
    </row>
    <row r="19980" spans="1:31" x14ac:dyDescent="0.25">
      <c r="A19980" s="7">
        <v>19977</v>
      </c>
      <c r="B19980" s="8">
        <v>43755</v>
      </c>
      <c r="C19980" t="s">
        <v>3</v>
      </c>
      <c r="D19980" t="s">
        <v>904</v>
      </c>
      <c r="E19980" t="s">
        <v>9</v>
      </c>
      <c r="F19980" t="s">
        <v>908</v>
      </c>
      <c r="G19980" t="s">
        <v>569</v>
      </c>
      <c r="H19980" s="135" t="s">
        <v>2170</v>
      </c>
      <c r="I19980" t="s">
        <v>1455</v>
      </c>
      <c r="J19980" s="20">
        <v>18</v>
      </c>
      <c r="K19980" s="20" t="s">
        <v>3</v>
      </c>
      <c r="L19980" t="s">
        <v>1464</v>
      </c>
      <c r="M19980" s="20">
        <v>3.02</v>
      </c>
      <c r="N19980" s="20">
        <v>1.98</v>
      </c>
      <c r="AE19980">
        <f t="shared" si="312"/>
        <v>2019</v>
      </c>
    </row>
    <row r="19981" spans="1:31" x14ac:dyDescent="0.25">
      <c r="A19981" s="7">
        <v>19978</v>
      </c>
      <c r="B19981" s="8">
        <v>43758</v>
      </c>
      <c r="C19981" t="s">
        <v>3</v>
      </c>
      <c r="D19981" t="s">
        <v>918</v>
      </c>
      <c r="E19981" t="s">
        <v>9</v>
      </c>
      <c r="F19981" t="s">
        <v>543</v>
      </c>
      <c r="G19981" t="s">
        <v>1277</v>
      </c>
      <c r="H19981" s="9" t="s">
        <v>3338</v>
      </c>
      <c r="I19981" t="s">
        <v>1455</v>
      </c>
      <c r="J19981" s="20">
        <v>25</v>
      </c>
      <c r="K19981" s="20" t="s">
        <v>9</v>
      </c>
      <c r="L19981" t="s">
        <v>1464</v>
      </c>
      <c r="M19981" s="20">
        <v>2.75</v>
      </c>
      <c r="N19981" s="20">
        <v>4</v>
      </c>
      <c r="AE19981">
        <f t="shared" si="312"/>
        <v>2019</v>
      </c>
    </row>
    <row r="19982" spans="1:31" x14ac:dyDescent="0.25">
      <c r="A19982" s="7">
        <v>19979</v>
      </c>
      <c r="B19982" s="8">
        <v>43758</v>
      </c>
      <c r="C19982" t="s">
        <v>3</v>
      </c>
      <c r="D19982" t="s">
        <v>543</v>
      </c>
      <c r="E19982" t="s">
        <v>9</v>
      </c>
      <c r="F19982" t="s">
        <v>521</v>
      </c>
      <c r="G19982" t="s">
        <v>895</v>
      </c>
      <c r="H19982" s="135" t="s">
        <v>2307</v>
      </c>
      <c r="I19982" t="s">
        <v>1454</v>
      </c>
      <c r="J19982" s="20">
        <v>5</v>
      </c>
      <c r="K19982" s="20" t="s">
        <v>1465</v>
      </c>
      <c r="L19982" t="s">
        <v>1466</v>
      </c>
      <c r="M19982" s="20">
        <v>1.25</v>
      </c>
      <c r="N19982" s="20">
        <v>1.25</v>
      </c>
      <c r="AE19982">
        <f t="shared" si="312"/>
        <v>2019</v>
      </c>
    </row>
    <row r="19983" spans="1:31" x14ac:dyDescent="0.25">
      <c r="A19983" s="7">
        <v>19980</v>
      </c>
      <c r="B19983" s="8">
        <v>43758</v>
      </c>
      <c r="C19983" t="s">
        <v>3</v>
      </c>
      <c r="D19983" t="s">
        <v>1283</v>
      </c>
      <c r="E19983" t="s">
        <v>9</v>
      </c>
      <c r="F19983" t="s">
        <v>1272</v>
      </c>
      <c r="G19983" t="s">
        <v>895</v>
      </c>
      <c r="H19983" s="135" t="s">
        <v>2797</v>
      </c>
      <c r="I19983" t="s">
        <v>1456</v>
      </c>
      <c r="J19983" s="20">
        <v>21</v>
      </c>
      <c r="K19983" s="20" t="s">
        <v>9</v>
      </c>
      <c r="L19983" t="s">
        <v>1464</v>
      </c>
      <c r="M19983" s="20">
        <v>4.62</v>
      </c>
      <c r="N19983" s="20">
        <v>6.88</v>
      </c>
      <c r="O19983" t="s">
        <v>9</v>
      </c>
      <c r="P19983" s="13" t="s">
        <v>1280</v>
      </c>
      <c r="Q19983" t="s">
        <v>3</v>
      </c>
      <c r="R19983" t="s">
        <v>759</v>
      </c>
      <c r="S19983" t="s">
        <v>1465</v>
      </c>
      <c r="U19983" t="s">
        <v>1465</v>
      </c>
      <c r="W19983" t="s">
        <v>1465</v>
      </c>
      <c r="Y19983" t="s">
        <v>1465</v>
      </c>
      <c r="AA19983" t="s">
        <v>1465</v>
      </c>
      <c r="AC19983" t="s">
        <v>1465</v>
      </c>
      <c r="AE19983">
        <f t="shared" si="312"/>
        <v>2019</v>
      </c>
    </row>
    <row r="19984" spans="1:31" x14ac:dyDescent="0.25">
      <c r="A19984" s="7">
        <v>19981</v>
      </c>
      <c r="B19984" s="8">
        <v>43758</v>
      </c>
      <c r="C19984" t="s">
        <v>3</v>
      </c>
      <c r="D19984" t="s">
        <v>521</v>
      </c>
      <c r="E19984" t="s">
        <v>9</v>
      </c>
      <c r="F19984" t="s">
        <v>543</v>
      </c>
      <c r="G19984" t="s">
        <v>895</v>
      </c>
      <c r="H19984" s="135" t="s">
        <v>1496</v>
      </c>
      <c r="I19984" t="s">
        <v>1454</v>
      </c>
      <c r="J19984" s="20">
        <v>10</v>
      </c>
      <c r="K19984" s="20" t="s">
        <v>1465</v>
      </c>
      <c r="L19984" t="s">
        <v>1466</v>
      </c>
      <c r="M19984" s="20">
        <v>2.5</v>
      </c>
      <c r="N19984" s="20">
        <v>2.5</v>
      </c>
      <c r="AE19984">
        <f t="shared" si="312"/>
        <v>2019</v>
      </c>
    </row>
    <row r="19985" spans="1:31" x14ac:dyDescent="0.25">
      <c r="A19985" s="7">
        <v>19982</v>
      </c>
      <c r="B19985" s="8">
        <v>43758</v>
      </c>
      <c r="C19985" t="s">
        <v>3</v>
      </c>
      <c r="D19985" t="s">
        <v>543</v>
      </c>
      <c r="E19985" t="s">
        <v>9</v>
      </c>
      <c r="F19985" t="s">
        <v>521</v>
      </c>
      <c r="G19985" t="s">
        <v>895</v>
      </c>
      <c r="H19985" s="135" t="s">
        <v>1496</v>
      </c>
      <c r="I19985" t="s">
        <v>1454</v>
      </c>
      <c r="J19985" s="20">
        <v>14</v>
      </c>
      <c r="K19985" s="20" t="s">
        <v>3</v>
      </c>
      <c r="L19985" t="s">
        <v>1464</v>
      </c>
      <c r="M19985" s="20">
        <v>4.92</v>
      </c>
      <c r="N19985" s="20">
        <v>3.08</v>
      </c>
      <c r="AE19985">
        <f t="shared" si="312"/>
        <v>2019</v>
      </c>
    </row>
    <row r="19986" spans="1:31" x14ac:dyDescent="0.25">
      <c r="A19986" s="7">
        <v>19983</v>
      </c>
      <c r="B19986" s="8">
        <v>43758</v>
      </c>
      <c r="C19986" t="s">
        <v>3</v>
      </c>
      <c r="D19986" t="s">
        <v>543</v>
      </c>
      <c r="E19986" t="s">
        <v>9</v>
      </c>
      <c r="F19986" t="s">
        <v>521</v>
      </c>
      <c r="G19986" t="s">
        <v>1170</v>
      </c>
      <c r="H19986" s="135" t="s">
        <v>1496</v>
      </c>
      <c r="I19986" t="s">
        <v>1454</v>
      </c>
      <c r="J19986" s="20">
        <v>68</v>
      </c>
      <c r="K19986" s="20" t="s">
        <v>9</v>
      </c>
      <c r="L19986" t="s">
        <v>1464</v>
      </c>
      <c r="M19986" s="20">
        <v>14.96</v>
      </c>
      <c r="N19986" s="20">
        <v>20.04</v>
      </c>
      <c r="AE19986">
        <f t="shared" si="312"/>
        <v>2019</v>
      </c>
    </row>
    <row r="19987" spans="1:31" x14ac:dyDescent="0.25">
      <c r="A19987" s="7">
        <v>19984</v>
      </c>
      <c r="B19987" s="8">
        <v>43759</v>
      </c>
      <c r="C19987" t="s">
        <v>3</v>
      </c>
      <c r="D19987" t="s">
        <v>331</v>
      </c>
      <c r="E19987" t="s">
        <v>9</v>
      </c>
      <c r="F19987" t="s">
        <v>787</v>
      </c>
      <c r="G19987" t="s">
        <v>569</v>
      </c>
      <c r="H19987" s="136" t="s">
        <v>1748</v>
      </c>
      <c r="I19987" t="s">
        <v>1454</v>
      </c>
      <c r="J19987" s="20">
        <v>1</v>
      </c>
      <c r="K19987" s="20" t="s">
        <v>1465</v>
      </c>
      <c r="L19987" t="s">
        <v>1466</v>
      </c>
      <c r="M19987" s="20">
        <v>0.25</v>
      </c>
      <c r="N19987" s="20">
        <v>0.25</v>
      </c>
      <c r="AE19987">
        <f t="shared" si="312"/>
        <v>2019</v>
      </c>
    </row>
    <row r="19988" spans="1:31" x14ac:dyDescent="0.25">
      <c r="A19988" s="7">
        <v>19985</v>
      </c>
      <c r="B19988" s="8">
        <v>43762</v>
      </c>
      <c r="C19988" t="s">
        <v>3</v>
      </c>
      <c r="D19988" t="s">
        <v>543</v>
      </c>
      <c r="E19988" t="s">
        <v>9</v>
      </c>
      <c r="F19988" t="s">
        <v>427</v>
      </c>
      <c r="G19988" t="s">
        <v>870</v>
      </c>
      <c r="H19988" s="135" t="s">
        <v>2729</v>
      </c>
      <c r="I19988" t="s">
        <v>1454</v>
      </c>
      <c r="J19988" s="20">
        <v>12</v>
      </c>
      <c r="K19988" s="20" t="s">
        <v>1465</v>
      </c>
      <c r="L19988" t="s">
        <v>1466</v>
      </c>
      <c r="M19988" s="20">
        <v>3</v>
      </c>
      <c r="N19988" s="20">
        <v>3</v>
      </c>
      <c r="AE19988">
        <f t="shared" si="312"/>
        <v>2019</v>
      </c>
    </row>
    <row r="19989" spans="1:31" x14ac:dyDescent="0.25">
      <c r="A19989" s="7">
        <v>19986</v>
      </c>
      <c r="B19989" s="8">
        <v>43764</v>
      </c>
      <c r="C19989" t="s">
        <v>3</v>
      </c>
      <c r="D19989" t="s">
        <v>1291</v>
      </c>
      <c r="E19989" t="s">
        <v>9</v>
      </c>
      <c r="F19989" t="s">
        <v>678</v>
      </c>
      <c r="G19989" t="s">
        <v>732</v>
      </c>
      <c r="H19989" s="135" t="s">
        <v>2160</v>
      </c>
      <c r="I19989" t="s">
        <v>1458</v>
      </c>
      <c r="J19989" s="20">
        <v>10</v>
      </c>
      <c r="K19989" s="20" t="s">
        <v>1465</v>
      </c>
      <c r="L19989" t="s">
        <v>1466</v>
      </c>
      <c r="M19989" s="20">
        <v>30</v>
      </c>
      <c r="N19989" s="20">
        <v>10</v>
      </c>
      <c r="AE19989">
        <f t="shared" si="312"/>
        <v>2019</v>
      </c>
    </row>
    <row r="19990" spans="1:31" x14ac:dyDescent="0.25">
      <c r="A19990" s="7">
        <v>19987</v>
      </c>
      <c r="B19990" s="8">
        <v>43764</v>
      </c>
      <c r="C19990" t="s">
        <v>3</v>
      </c>
      <c r="D19990" t="s">
        <v>1283</v>
      </c>
      <c r="E19990" t="s">
        <v>9</v>
      </c>
      <c r="F19990" t="s">
        <v>1287</v>
      </c>
      <c r="G19990" t="s">
        <v>1170</v>
      </c>
      <c r="H19990" s="135" t="s">
        <v>1496</v>
      </c>
      <c r="I19990" t="s">
        <v>1454</v>
      </c>
      <c r="J19990" s="20">
        <v>98</v>
      </c>
      <c r="K19990" s="20" t="s">
        <v>3</v>
      </c>
      <c r="L19990" t="s">
        <v>1464</v>
      </c>
      <c r="M19990" s="20">
        <v>28.44</v>
      </c>
      <c r="N19990" s="20">
        <v>21.56</v>
      </c>
      <c r="AE19990">
        <f t="shared" si="312"/>
        <v>2019</v>
      </c>
    </row>
    <row r="19991" spans="1:31" x14ac:dyDescent="0.25">
      <c r="A19991" s="7">
        <v>19988</v>
      </c>
      <c r="B19991" s="8">
        <v>43767</v>
      </c>
      <c r="C19991" t="s">
        <v>3</v>
      </c>
      <c r="D19991" t="s">
        <v>1252</v>
      </c>
      <c r="E19991" t="s">
        <v>9</v>
      </c>
      <c r="F19991" t="s">
        <v>1288</v>
      </c>
      <c r="G19991" t="s">
        <v>24</v>
      </c>
      <c r="H19991" s="135" t="s">
        <v>1497</v>
      </c>
      <c r="I19991" t="s">
        <v>1455</v>
      </c>
      <c r="J19991" s="20">
        <v>45</v>
      </c>
      <c r="K19991" s="20" t="s">
        <v>1465</v>
      </c>
      <c r="L19991" t="s">
        <v>1466</v>
      </c>
      <c r="M19991" s="20">
        <v>5.625</v>
      </c>
      <c r="N19991" s="20">
        <v>5.625</v>
      </c>
      <c r="AE19991">
        <f t="shared" si="312"/>
        <v>2019</v>
      </c>
    </row>
    <row r="19992" spans="1:31" x14ac:dyDescent="0.25">
      <c r="A19992" s="7">
        <v>19989</v>
      </c>
      <c r="B19992" s="8">
        <v>43767</v>
      </c>
      <c r="C19992" t="s">
        <v>3</v>
      </c>
      <c r="D19992" t="s">
        <v>992</v>
      </c>
      <c r="E19992" t="s">
        <v>9</v>
      </c>
      <c r="F19992" t="s">
        <v>1193</v>
      </c>
      <c r="G19992" t="s">
        <v>648</v>
      </c>
      <c r="H19992" s="135" t="s">
        <v>1795</v>
      </c>
      <c r="I19992" t="s">
        <v>1454</v>
      </c>
      <c r="J19992" s="20">
        <v>38</v>
      </c>
      <c r="K19992" s="20" t="s">
        <v>3</v>
      </c>
      <c r="L19992" t="s">
        <v>1463</v>
      </c>
      <c r="M19992" s="20">
        <v>10.88</v>
      </c>
      <c r="N19992" s="20">
        <v>9.1199999999999992</v>
      </c>
      <c r="AE19992">
        <f t="shared" si="312"/>
        <v>2019</v>
      </c>
    </row>
    <row r="19993" spans="1:31" x14ac:dyDescent="0.25">
      <c r="A19993" s="7">
        <v>19990</v>
      </c>
      <c r="B19993" s="8">
        <v>43767</v>
      </c>
      <c r="C19993" t="s">
        <v>3</v>
      </c>
      <c r="D19993" t="s">
        <v>1252</v>
      </c>
      <c r="E19993" t="s">
        <v>9</v>
      </c>
      <c r="F19993" t="s">
        <v>1288</v>
      </c>
      <c r="G19993" t="s">
        <v>17</v>
      </c>
      <c r="H19993" s="135" t="s">
        <v>1502</v>
      </c>
      <c r="I19993" t="s">
        <v>1455</v>
      </c>
      <c r="J19993" s="20">
        <v>60</v>
      </c>
      <c r="K19993" s="20" t="s">
        <v>3</v>
      </c>
      <c r="L19993" t="s">
        <v>1463</v>
      </c>
      <c r="M19993" s="20">
        <v>8.3000000000000007</v>
      </c>
      <c r="N19993" s="20">
        <v>7.2</v>
      </c>
      <c r="AE19993">
        <f t="shared" si="312"/>
        <v>2019</v>
      </c>
    </row>
    <row r="19994" spans="1:31" x14ac:dyDescent="0.25">
      <c r="A19994" s="7">
        <v>19991</v>
      </c>
      <c r="B19994" s="8">
        <v>43767</v>
      </c>
      <c r="C19994" t="s">
        <v>3</v>
      </c>
      <c r="D19994" t="s">
        <v>1252</v>
      </c>
      <c r="E19994" t="s">
        <v>9</v>
      </c>
      <c r="F19994" t="s">
        <v>1288</v>
      </c>
      <c r="G19994" t="s">
        <v>11</v>
      </c>
      <c r="H19994" s="135" t="s">
        <v>1579</v>
      </c>
      <c r="I19994" t="s">
        <v>1455</v>
      </c>
      <c r="J19994" s="20">
        <v>85</v>
      </c>
      <c r="K19994" s="20" t="s">
        <v>9</v>
      </c>
      <c r="L19994" t="s">
        <v>1463</v>
      </c>
      <c r="M19994" s="20">
        <v>10.199999999999999</v>
      </c>
      <c r="N19994" s="20">
        <v>11.55</v>
      </c>
      <c r="AE19994">
        <f t="shared" si="312"/>
        <v>2019</v>
      </c>
    </row>
    <row r="19995" spans="1:31" x14ac:dyDescent="0.25">
      <c r="A19995" s="7">
        <v>19992</v>
      </c>
      <c r="B19995" s="8">
        <v>43768</v>
      </c>
      <c r="C19995" t="s">
        <v>3</v>
      </c>
      <c r="D19995" t="s">
        <v>543</v>
      </c>
      <c r="E19995" t="s">
        <v>9</v>
      </c>
      <c r="F19995" t="s">
        <v>521</v>
      </c>
      <c r="G19995" t="s">
        <v>895</v>
      </c>
      <c r="H19995" s="135" t="s">
        <v>2307</v>
      </c>
      <c r="I19995" t="s">
        <v>1454</v>
      </c>
      <c r="J19995" s="20">
        <v>25</v>
      </c>
      <c r="K19995" s="20" t="s">
        <v>3</v>
      </c>
      <c r="L19995" t="s">
        <v>1464</v>
      </c>
      <c r="M19995" s="20">
        <v>8</v>
      </c>
      <c r="N19995" s="20">
        <v>5.5</v>
      </c>
      <c r="AE19995">
        <f t="shared" si="312"/>
        <v>2019</v>
      </c>
    </row>
    <row r="19996" spans="1:31" x14ac:dyDescent="0.25">
      <c r="A19996" s="7">
        <v>19993</v>
      </c>
      <c r="B19996" s="8">
        <v>43770</v>
      </c>
      <c r="C19996" t="s">
        <v>3</v>
      </c>
      <c r="D19996" t="s">
        <v>1167</v>
      </c>
      <c r="E19996" t="s">
        <v>9</v>
      </c>
      <c r="F19996" t="s">
        <v>908</v>
      </c>
      <c r="G19996" t="s">
        <v>648</v>
      </c>
      <c r="H19996" s="135" t="s">
        <v>1799</v>
      </c>
      <c r="I19996" t="s">
        <v>1455</v>
      </c>
      <c r="J19996" s="20">
        <v>12</v>
      </c>
      <c r="K19996" s="20" t="s">
        <v>3</v>
      </c>
      <c r="L19996" t="s">
        <v>1464</v>
      </c>
      <c r="M19996" s="20">
        <v>2.1799999999999997</v>
      </c>
      <c r="N19996" s="20">
        <v>1.32</v>
      </c>
      <c r="AE19996">
        <f t="shared" si="312"/>
        <v>2019</v>
      </c>
    </row>
    <row r="19997" spans="1:31" x14ac:dyDescent="0.25">
      <c r="A19997" s="7">
        <v>19994</v>
      </c>
      <c r="B19997" s="8">
        <v>43771</v>
      </c>
      <c r="C19997" t="s">
        <v>3</v>
      </c>
      <c r="D19997" t="s">
        <v>1247</v>
      </c>
      <c r="E19997" t="s">
        <v>9</v>
      </c>
      <c r="F19997" t="s">
        <v>1193</v>
      </c>
      <c r="G19997" t="s">
        <v>648</v>
      </c>
      <c r="H19997" s="135" t="s">
        <v>2056</v>
      </c>
      <c r="I19997" t="s">
        <v>1454</v>
      </c>
      <c r="J19997" s="20">
        <v>115</v>
      </c>
      <c r="K19997" s="20" t="s">
        <v>3</v>
      </c>
      <c r="L19997" t="s">
        <v>1464</v>
      </c>
      <c r="M19997" s="20">
        <v>33.200000000000003</v>
      </c>
      <c r="N19997" s="20">
        <v>25.3</v>
      </c>
      <c r="AE19997">
        <f t="shared" si="312"/>
        <v>2019</v>
      </c>
    </row>
    <row r="19998" spans="1:31" x14ac:dyDescent="0.25">
      <c r="A19998" s="7">
        <v>19995</v>
      </c>
      <c r="B19998" s="8">
        <v>43771</v>
      </c>
      <c r="C19998" t="s">
        <v>3</v>
      </c>
      <c r="D19998" t="s">
        <v>759</v>
      </c>
      <c r="E19998" t="s">
        <v>9</v>
      </c>
      <c r="F19998" t="s">
        <v>1274</v>
      </c>
      <c r="G19998" t="s">
        <v>648</v>
      </c>
      <c r="H19998" s="9" t="s">
        <v>1797</v>
      </c>
      <c r="I19998" t="s">
        <v>1454</v>
      </c>
      <c r="J19998" s="20">
        <v>99</v>
      </c>
      <c r="K19998" s="20" t="s">
        <v>9</v>
      </c>
      <c r="L19998" t="s">
        <v>1464</v>
      </c>
      <c r="M19998" s="20">
        <v>21.78</v>
      </c>
      <c r="N19998" s="20">
        <v>28.72</v>
      </c>
      <c r="AE19998">
        <f t="shared" si="312"/>
        <v>2019</v>
      </c>
    </row>
    <row r="19999" spans="1:31" x14ac:dyDescent="0.25">
      <c r="A19999" s="7">
        <v>19996</v>
      </c>
      <c r="B19999" s="8">
        <v>43775</v>
      </c>
      <c r="C19999" t="s">
        <v>3</v>
      </c>
      <c r="D19999" t="s">
        <v>247</v>
      </c>
      <c r="E19999" t="s">
        <v>9</v>
      </c>
      <c r="F19999" t="s">
        <v>1268</v>
      </c>
      <c r="G19999" t="s">
        <v>648</v>
      </c>
      <c r="H19999" s="135" t="s">
        <v>1795</v>
      </c>
      <c r="I19999" t="s">
        <v>1455</v>
      </c>
      <c r="J19999" s="20">
        <v>19</v>
      </c>
      <c r="K19999" s="20" t="s">
        <v>3</v>
      </c>
      <c r="L19999" t="s">
        <v>1463</v>
      </c>
      <c r="M19999" s="20">
        <v>2.97</v>
      </c>
      <c r="N19999" s="20">
        <v>2.2799999999999998</v>
      </c>
      <c r="AE19999">
        <f t="shared" si="312"/>
        <v>2019</v>
      </c>
    </row>
    <row r="20000" spans="1:31" x14ac:dyDescent="0.25">
      <c r="A20000" s="7">
        <v>19997</v>
      </c>
      <c r="B20000" s="8">
        <v>43778</v>
      </c>
      <c r="C20000" t="s">
        <v>3</v>
      </c>
      <c r="D20000" t="s">
        <v>222</v>
      </c>
      <c r="E20000" t="s">
        <v>9</v>
      </c>
      <c r="F20000" t="s">
        <v>1045</v>
      </c>
      <c r="G20000" t="s">
        <v>895</v>
      </c>
      <c r="H20000" s="136" t="s">
        <v>2637</v>
      </c>
      <c r="I20000" t="s">
        <v>1454</v>
      </c>
      <c r="J20000" s="20">
        <v>35</v>
      </c>
      <c r="K20000" s="20" t="s">
        <v>3</v>
      </c>
      <c r="L20000" t="s">
        <v>1464</v>
      </c>
      <c r="M20000" s="20">
        <v>10.8</v>
      </c>
      <c r="N20000" s="20">
        <v>7.7</v>
      </c>
      <c r="AE20000">
        <f t="shared" si="312"/>
        <v>2019</v>
      </c>
    </row>
    <row r="20001" spans="1:31" x14ac:dyDescent="0.25">
      <c r="A20001" s="7">
        <v>19998</v>
      </c>
      <c r="B20001" s="8">
        <v>43779</v>
      </c>
      <c r="C20001" t="s">
        <v>3</v>
      </c>
      <c r="D20001" t="s">
        <v>854</v>
      </c>
      <c r="E20001" t="s">
        <v>9</v>
      </c>
      <c r="F20001" t="s">
        <v>712</v>
      </c>
      <c r="G20001" t="s">
        <v>1170</v>
      </c>
      <c r="H20001" s="135" t="s">
        <v>3184</v>
      </c>
      <c r="I20001" t="s">
        <v>1455</v>
      </c>
      <c r="J20001" s="20">
        <v>46</v>
      </c>
      <c r="K20001" s="20" t="s">
        <v>3</v>
      </c>
      <c r="L20001" t="s">
        <v>1463</v>
      </c>
      <c r="M20001" s="20">
        <v>6.48</v>
      </c>
      <c r="N20001" s="20">
        <v>5.52</v>
      </c>
      <c r="AE20001">
        <f t="shared" si="312"/>
        <v>2019</v>
      </c>
    </row>
    <row r="20002" spans="1:31" x14ac:dyDescent="0.25">
      <c r="A20002" s="7">
        <v>19999</v>
      </c>
      <c r="B20002" s="8">
        <v>43779</v>
      </c>
      <c r="C20002" t="s">
        <v>3</v>
      </c>
      <c r="D20002" t="s">
        <v>712</v>
      </c>
      <c r="E20002" t="s">
        <v>9</v>
      </c>
      <c r="F20002" t="s">
        <v>678</v>
      </c>
      <c r="G20002" t="s">
        <v>1016</v>
      </c>
      <c r="H20002" s="135" t="s">
        <v>3392</v>
      </c>
      <c r="I20002" t="s">
        <v>1455</v>
      </c>
      <c r="J20002" s="20">
        <v>50</v>
      </c>
      <c r="K20002" s="20" t="s">
        <v>3</v>
      </c>
      <c r="L20002" t="s">
        <v>1463</v>
      </c>
      <c r="M20002" s="20">
        <v>7</v>
      </c>
      <c r="N20002" s="20">
        <v>6</v>
      </c>
      <c r="AE20002">
        <f t="shared" si="312"/>
        <v>2019</v>
      </c>
    </row>
    <row r="20003" spans="1:31" x14ac:dyDescent="0.25">
      <c r="A20003" s="7">
        <v>20000</v>
      </c>
      <c r="B20003" s="8">
        <v>43781</v>
      </c>
      <c r="C20003" t="s">
        <v>3</v>
      </c>
      <c r="D20003" t="s">
        <v>787</v>
      </c>
      <c r="E20003" t="s">
        <v>9</v>
      </c>
      <c r="F20003" t="s">
        <v>1213</v>
      </c>
      <c r="G20003" t="s">
        <v>895</v>
      </c>
      <c r="H20003" s="135" t="s">
        <v>2579</v>
      </c>
      <c r="I20003" t="s">
        <v>1455</v>
      </c>
      <c r="J20003" s="20">
        <v>35</v>
      </c>
      <c r="K20003" s="20" t="s">
        <v>9</v>
      </c>
      <c r="L20003" t="s">
        <v>1463</v>
      </c>
      <c r="M20003" s="20">
        <v>4.2</v>
      </c>
      <c r="N20003" s="20">
        <v>5.05</v>
      </c>
      <c r="AE20003">
        <f t="shared" si="312"/>
        <v>2019</v>
      </c>
    </row>
    <row r="20004" spans="1:31" x14ac:dyDescent="0.25">
      <c r="A20004" s="7">
        <v>20001</v>
      </c>
      <c r="B20004" s="8">
        <v>43785</v>
      </c>
      <c r="C20004" t="s">
        <v>3</v>
      </c>
      <c r="D20004" s="15" t="s">
        <v>448</v>
      </c>
      <c r="E20004" t="s">
        <v>9</v>
      </c>
      <c r="F20004" s="15" t="s">
        <v>1275</v>
      </c>
      <c r="G20004" t="s">
        <v>1016</v>
      </c>
      <c r="H20004" s="135" t="s">
        <v>2872</v>
      </c>
      <c r="I20004" t="s">
        <v>1457</v>
      </c>
      <c r="J20004" s="20">
        <v>33</v>
      </c>
      <c r="K20004" s="20" t="s">
        <v>1465</v>
      </c>
      <c r="L20004" t="s">
        <v>1466</v>
      </c>
      <c r="M20004" s="20">
        <v>4.125</v>
      </c>
      <c r="N20004" s="20">
        <v>4.125</v>
      </c>
      <c r="O20004" t="s">
        <v>9</v>
      </c>
      <c r="P20004" s="25" t="s">
        <v>1272</v>
      </c>
      <c r="Q20004" t="s">
        <v>3</v>
      </c>
      <c r="R20004" s="16" t="s">
        <v>759</v>
      </c>
      <c r="S20004" t="s">
        <v>1465</v>
      </c>
      <c r="U20004" t="s">
        <v>1465</v>
      </c>
      <c r="W20004" t="s">
        <v>1465</v>
      </c>
      <c r="Y20004" t="s">
        <v>1465</v>
      </c>
      <c r="AA20004" t="s">
        <v>1465</v>
      </c>
      <c r="AC20004" t="s">
        <v>1465</v>
      </c>
      <c r="AE20004">
        <f t="shared" si="312"/>
        <v>2019</v>
      </c>
    </row>
    <row r="20005" spans="1:31" x14ac:dyDescent="0.25">
      <c r="A20005" s="7">
        <v>20002</v>
      </c>
      <c r="B20005" s="8">
        <v>43786</v>
      </c>
      <c r="C20005" t="s">
        <v>3</v>
      </c>
      <c r="D20005" t="s">
        <v>632</v>
      </c>
      <c r="E20005" t="s">
        <v>9</v>
      </c>
      <c r="F20005" t="s">
        <v>1272</v>
      </c>
      <c r="G20005" t="s">
        <v>1016</v>
      </c>
      <c r="H20005" s="135" t="s">
        <v>2872</v>
      </c>
      <c r="I20005" t="s">
        <v>1454</v>
      </c>
      <c r="J20005" s="20">
        <v>25</v>
      </c>
      <c r="K20005" s="20" t="s">
        <v>3</v>
      </c>
      <c r="L20005" t="s">
        <v>1464</v>
      </c>
      <c r="M20005" s="20">
        <v>8</v>
      </c>
      <c r="N20005" s="20">
        <v>5.5</v>
      </c>
      <c r="AE20005">
        <f t="shared" si="312"/>
        <v>2019</v>
      </c>
    </row>
    <row r="20006" spans="1:31" x14ac:dyDescent="0.25">
      <c r="A20006" s="7">
        <v>20003</v>
      </c>
      <c r="B20006" s="8">
        <v>43791</v>
      </c>
      <c r="C20006" t="s">
        <v>3</v>
      </c>
      <c r="D20006" t="s">
        <v>237</v>
      </c>
      <c r="E20006" t="s">
        <v>9</v>
      </c>
      <c r="F20006" t="s">
        <v>186</v>
      </c>
      <c r="G20006" t="s">
        <v>1292</v>
      </c>
      <c r="H20006" s="9" t="s">
        <v>3393</v>
      </c>
      <c r="I20006" t="s">
        <v>1454</v>
      </c>
      <c r="J20006" s="20">
        <v>15</v>
      </c>
      <c r="K20006" s="20" t="s">
        <v>9</v>
      </c>
      <c r="L20006" t="s">
        <v>1463</v>
      </c>
      <c r="M20006" s="20">
        <v>3.6</v>
      </c>
      <c r="N20006" s="20">
        <v>4.9000000000000004</v>
      </c>
      <c r="AE20006">
        <f t="shared" si="312"/>
        <v>2019</v>
      </c>
    </row>
    <row r="20007" spans="1:31" x14ac:dyDescent="0.25">
      <c r="A20007" s="7">
        <v>20004</v>
      </c>
      <c r="B20007" s="8">
        <v>43792</v>
      </c>
      <c r="C20007" t="s">
        <v>3</v>
      </c>
      <c r="D20007" t="s">
        <v>968</v>
      </c>
      <c r="E20007" t="s">
        <v>9</v>
      </c>
      <c r="F20007" t="s">
        <v>805</v>
      </c>
      <c r="G20007" t="s">
        <v>1170</v>
      </c>
      <c r="H20007" s="135" t="s">
        <v>3239</v>
      </c>
      <c r="I20007" t="s">
        <v>1454</v>
      </c>
      <c r="J20007" s="20">
        <v>72</v>
      </c>
      <c r="K20007" s="20" t="s">
        <v>9</v>
      </c>
      <c r="L20007" t="s">
        <v>1463</v>
      </c>
      <c r="M20007" s="20">
        <v>17.28</v>
      </c>
      <c r="N20007" s="20">
        <v>19.72</v>
      </c>
      <c r="AE20007">
        <f t="shared" si="312"/>
        <v>2019</v>
      </c>
    </row>
    <row r="20008" spans="1:31" x14ac:dyDescent="0.25">
      <c r="A20008" s="7">
        <v>20005</v>
      </c>
      <c r="B20008" s="8">
        <v>43792</v>
      </c>
      <c r="C20008" t="s">
        <v>3</v>
      </c>
      <c r="D20008" t="s">
        <v>1293</v>
      </c>
      <c r="E20008" t="s">
        <v>9</v>
      </c>
      <c r="F20008" t="s">
        <v>678</v>
      </c>
      <c r="G20008" t="s">
        <v>648</v>
      </c>
      <c r="H20008" s="136" t="s">
        <v>1496</v>
      </c>
      <c r="I20008" t="s">
        <v>1458</v>
      </c>
      <c r="J20008" s="20">
        <v>9</v>
      </c>
      <c r="K20008" s="20" t="s">
        <v>3</v>
      </c>
      <c r="L20008" t="s">
        <v>1463</v>
      </c>
      <c r="M20008" s="20">
        <v>30</v>
      </c>
      <c r="N20008" s="20">
        <v>10</v>
      </c>
      <c r="AE20008">
        <f t="shared" si="312"/>
        <v>2019</v>
      </c>
    </row>
    <row r="20009" spans="1:31" x14ac:dyDescent="0.25">
      <c r="A20009" s="7">
        <v>20006</v>
      </c>
      <c r="B20009" s="8">
        <v>43793</v>
      </c>
      <c r="C20009" t="s">
        <v>3</v>
      </c>
      <c r="D20009" t="s">
        <v>1199</v>
      </c>
      <c r="E20009" t="s">
        <v>9</v>
      </c>
      <c r="F20009" t="s">
        <v>908</v>
      </c>
      <c r="G20009" t="s">
        <v>1292</v>
      </c>
      <c r="H20009" s="9" t="s">
        <v>3394</v>
      </c>
      <c r="I20009" t="s">
        <v>1455</v>
      </c>
      <c r="J20009" s="20">
        <v>12</v>
      </c>
      <c r="K20009" s="20" t="s">
        <v>3</v>
      </c>
      <c r="L20009" t="s">
        <v>1464</v>
      </c>
      <c r="M20009" s="20">
        <v>2.1799999999999997</v>
      </c>
      <c r="N20009" s="20">
        <v>1.32</v>
      </c>
      <c r="AE20009">
        <f t="shared" si="312"/>
        <v>2019</v>
      </c>
    </row>
    <row r="20010" spans="1:31" x14ac:dyDescent="0.25">
      <c r="A20010" s="7">
        <v>20007</v>
      </c>
      <c r="B20010" s="8">
        <v>43795</v>
      </c>
      <c r="C20010" t="s">
        <v>3</v>
      </c>
      <c r="D20010" t="s">
        <v>1252</v>
      </c>
      <c r="E20010" t="s">
        <v>9</v>
      </c>
      <c r="F20010" t="s">
        <v>1278</v>
      </c>
      <c r="G20010" t="s">
        <v>24</v>
      </c>
      <c r="H20010" s="135" t="s">
        <v>1525</v>
      </c>
      <c r="I20010" t="s">
        <v>1459</v>
      </c>
      <c r="J20010" s="20">
        <v>40</v>
      </c>
      <c r="K20010" s="20" t="s">
        <v>3</v>
      </c>
      <c r="L20010" t="s">
        <v>1463</v>
      </c>
      <c r="M20010" s="20">
        <v>5.7</v>
      </c>
      <c r="N20010" s="20">
        <v>4.8</v>
      </c>
      <c r="AE20010">
        <f t="shared" si="312"/>
        <v>2019</v>
      </c>
    </row>
    <row r="20011" spans="1:31" x14ac:dyDescent="0.25">
      <c r="A20011" s="7">
        <v>20008</v>
      </c>
      <c r="B20011" s="8">
        <v>43795</v>
      </c>
      <c r="C20011" t="s">
        <v>3</v>
      </c>
      <c r="D20011" t="s">
        <v>54</v>
      </c>
      <c r="E20011" t="s">
        <v>9</v>
      </c>
      <c r="F20011" t="s">
        <v>543</v>
      </c>
      <c r="G20011" t="s">
        <v>870</v>
      </c>
      <c r="H20011" s="135" t="s">
        <v>1496</v>
      </c>
      <c r="I20011" t="s">
        <v>1454</v>
      </c>
      <c r="J20011" s="20">
        <v>13</v>
      </c>
      <c r="K20011" s="20" t="s">
        <v>3</v>
      </c>
      <c r="L20011" t="s">
        <v>1463</v>
      </c>
      <c r="M20011" s="20">
        <v>4.38</v>
      </c>
      <c r="N20011" s="20">
        <v>3.12</v>
      </c>
      <c r="AE20011">
        <f t="shared" si="312"/>
        <v>2019</v>
      </c>
    </row>
    <row r="20012" spans="1:31" x14ac:dyDescent="0.25">
      <c r="A20012" s="7">
        <v>20009</v>
      </c>
      <c r="B20012" s="8">
        <v>43795</v>
      </c>
      <c r="C20012" t="s">
        <v>3</v>
      </c>
      <c r="D20012" t="s">
        <v>1213</v>
      </c>
      <c r="E20012" t="s">
        <v>9</v>
      </c>
      <c r="F20012" t="s">
        <v>787</v>
      </c>
      <c r="G20012" t="s">
        <v>1292</v>
      </c>
      <c r="H20012" s="9" t="s">
        <v>3395</v>
      </c>
      <c r="I20012" t="s">
        <v>1455</v>
      </c>
      <c r="J20012" s="20">
        <v>14</v>
      </c>
      <c r="K20012" s="20" t="s">
        <v>3</v>
      </c>
      <c r="L20012" t="s">
        <v>1464</v>
      </c>
      <c r="M20012" s="20">
        <v>2.46</v>
      </c>
      <c r="N20012" s="20">
        <v>1.54</v>
      </c>
      <c r="AE20012">
        <f t="shared" si="312"/>
        <v>2019</v>
      </c>
    </row>
    <row r="20013" spans="1:31" x14ac:dyDescent="0.25">
      <c r="A20013" s="7">
        <v>20010</v>
      </c>
      <c r="B20013" s="8">
        <v>43796</v>
      </c>
      <c r="C20013" t="s">
        <v>3</v>
      </c>
      <c r="D20013" t="s">
        <v>1291</v>
      </c>
      <c r="E20013" t="s">
        <v>9</v>
      </c>
      <c r="F20013" t="s">
        <v>678</v>
      </c>
      <c r="G20013" t="s">
        <v>1292</v>
      </c>
      <c r="H20013" s="9" t="s">
        <v>3396</v>
      </c>
      <c r="I20013" t="s">
        <v>1455</v>
      </c>
      <c r="J20013" s="20">
        <v>21</v>
      </c>
      <c r="K20013" s="20" t="s">
        <v>1465</v>
      </c>
      <c r="L20013" t="s">
        <v>1466</v>
      </c>
      <c r="M20013" s="20">
        <v>2.625</v>
      </c>
      <c r="N20013" s="20">
        <v>2.625</v>
      </c>
      <c r="AE20013">
        <f t="shared" si="312"/>
        <v>2019</v>
      </c>
    </row>
    <row r="20014" spans="1:31" x14ac:dyDescent="0.25">
      <c r="A20014" s="7">
        <v>20011</v>
      </c>
      <c r="B20014" s="8">
        <v>43798</v>
      </c>
      <c r="C20014" t="s">
        <v>3</v>
      </c>
      <c r="D20014" t="s">
        <v>222</v>
      </c>
      <c r="E20014" t="s">
        <v>9</v>
      </c>
      <c r="F20014" t="s">
        <v>1045</v>
      </c>
      <c r="G20014" t="s">
        <v>1292</v>
      </c>
      <c r="H20014" s="9" t="s">
        <v>3397</v>
      </c>
      <c r="I20014" t="s">
        <v>1454</v>
      </c>
      <c r="J20014" s="20">
        <v>21</v>
      </c>
      <c r="K20014" s="20" t="s">
        <v>1465</v>
      </c>
      <c r="L20014" t="s">
        <v>1466</v>
      </c>
      <c r="M20014" s="20">
        <v>5.25</v>
      </c>
      <c r="N20014" s="20">
        <v>5.25</v>
      </c>
      <c r="AE20014">
        <f t="shared" si="312"/>
        <v>2019</v>
      </c>
    </row>
    <row r="20015" spans="1:31" x14ac:dyDescent="0.25">
      <c r="A20015" s="7">
        <v>20012</v>
      </c>
      <c r="B20015" s="8">
        <v>43799</v>
      </c>
      <c r="C20015" t="s">
        <v>3</v>
      </c>
      <c r="D20015" t="s">
        <v>54</v>
      </c>
      <c r="E20015" t="s">
        <v>9</v>
      </c>
      <c r="F20015" t="s">
        <v>543</v>
      </c>
      <c r="G20015" t="s">
        <v>870</v>
      </c>
      <c r="H20015" s="135" t="s">
        <v>1496</v>
      </c>
      <c r="I20015" t="s">
        <v>1454</v>
      </c>
      <c r="J20015" s="20">
        <v>4</v>
      </c>
      <c r="K20015" s="20" t="s">
        <v>3</v>
      </c>
      <c r="L20015" t="s">
        <v>1464</v>
      </c>
      <c r="M20015" s="20">
        <v>2.12</v>
      </c>
      <c r="N20015" s="20">
        <v>0.88</v>
      </c>
      <c r="AE20015">
        <f t="shared" si="312"/>
        <v>2019</v>
      </c>
    </row>
    <row r="20016" spans="1:31" x14ac:dyDescent="0.25">
      <c r="A20016" s="7">
        <v>20013</v>
      </c>
      <c r="B20016" s="8">
        <v>43800</v>
      </c>
      <c r="C20016" t="s">
        <v>3</v>
      </c>
      <c r="D20016" t="s">
        <v>1241</v>
      </c>
      <c r="E20016" t="s">
        <v>9</v>
      </c>
      <c r="F20016" t="s">
        <v>678</v>
      </c>
      <c r="G20016" t="s">
        <v>929</v>
      </c>
      <c r="H20016" s="9" t="s">
        <v>2651</v>
      </c>
      <c r="I20016" t="s">
        <v>1455</v>
      </c>
      <c r="J20016" s="20">
        <v>17</v>
      </c>
      <c r="K20016" s="20" t="s">
        <v>1465</v>
      </c>
      <c r="L20016" t="s">
        <v>1466</v>
      </c>
      <c r="M20016" s="20">
        <v>2.125</v>
      </c>
      <c r="N20016" s="20">
        <v>2.125</v>
      </c>
      <c r="AE20016">
        <f t="shared" si="312"/>
        <v>2019</v>
      </c>
    </row>
    <row r="20017" spans="1:31" x14ac:dyDescent="0.25">
      <c r="A20017" s="7">
        <v>20014</v>
      </c>
      <c r="B20017" s="8">
        <v>43800</v>
      </c>
      <c r="C20017" t="s">
        <v>3</v>
      </c>
      <c r="D20017" t="s">
        <v>1241</v>
      </c>
      <c r="E20017" t="s">
        <v>9</v>
      </c>
      <c r="F20017" t="s">
        <v>678</v>
      </c>
      <c r="G20017" t="s">
        <v>929</v>
      </c>
      <c r="H20017" s="9" t="s">
        <v>3094</v>
      </c>
      <c r="I20017" t="s">
        <v>1455</v>
      </c>
      <c r="J20017" s="20">
        <v>12</v>
      </c>
      <c r="K20017" s="20" t="s">
        <v>3</v>
      </c>
      <c r="L20017" t="s">
        <v>1464</v>
      </c>
      <c r="M20017" s="20">
        <v>2.1799999999999997</v>
      </c>
      <c r="N20017" s="20">
        <v>1.32</v>
      </c>
      <c r="AE20017">
        <f t="shared" si="312"/>
        <v>2019</v>
      </c>
    </row>
    <row r="20018" spans="1:31" x14ac:dyDescent="0.25">
      <c r="A20018" s="7">
        <v>20015</v>
      </c>
      <c r="B20018" s="8">
        <v>43800</v>
      </c>
      <c r="C20018" t="s">
        <v>3</v>
      </c>
      <c r="D20018" t="s">
        <v>759</v>
      </c>
      <c r="E20018" t="s">
        <v>9</v>
      </c>
      <c r="F20018" t="s">
        <v>448</v>
      </c>
      <c r="G20018" t="s">
        <v>1016</v>
      </c>
      <c r="H20018" s="9" t="s">
        <v>3398</v>
      </c>
      <c r="I20018" t="s">
        <v>1454</v>
      </c>
      <c r="J20018" s="20">
        <v>24</v>
      </c>
      <c r="K20018" s="20" t="s">
        <v>1465</v>
      </c>
      <c r="L20018" t="s">
        <v>1466</v>
      </c>
      <c r="M20018" s="20">
        <v>6</v>
      </c>
      <c r="N20018" s="20">
        <v>6</v>
      </c>
      <c r="AE20018">
        <f t="shared" si="312"/>
        <v>2019</v>
      </c>
    </row>
    <row r="20019" spans="1:31" x14ac:dyDescent="0.25">
      <c r="A20019" s="7">
        <v>20016</v>
      </c>
      <c r="B20019" s="8">
        <v>43801</v>
      </c>
      <c r="C20019" t="s">
        <v>3</v>
      </c>
      <c r="D20019" t="s">
        <v>1293</v>
      </c>
      <c r="E20019" t="s">
        <v>9</v>
      </c>
      <c r="F20019" t="s">
        <v>1288</v>
      </c>
      <c r="G20019" t="s">
        <v>1292</v>
      </c>
      <c r="H20019" s="9" t="s">
        <v>3397</v>
      </c>
      <c r="I20019" t="s">
        <v>1454</v>
      </c>
      <c r="J20019" s="20">
        <v>21</v>
      </c>
      <c r="K20019" s="20" t="s">
        <v>9</v>
      </c>
      <c r="L20019" t="s">
        <v>1463</v>
      </c>
      <c r="M20019" s="20">
        <v>5.04</v>
      </c>
      <c r="N20019" s="20">
        <v>6.46</v>
      </c>
      <c r="AE20019">
        <f t="shared" si="312"/>
        <v>2019</v>
      </c>
    </row>
    <row r="20020" spans="1:31" x14ac:dyDescent="0.25">
      <c r="A20020" s="7">
        <v>20017</v>
      </c>
      <c r="B20020" s="8">
        <v>43801</v>
      </c>
      <c r="C20020" t="s">
        <v>3</v>
      </c>
      <c r="D20020" t="s">
        <v>237</v>
      </c>
      <c r="E20020" t="s">
        <v>9</v>
      </c>
      <c r="F20020" t="s">
        <v>186</v>
      </c>
      <c r="G20020" t="s">
        <v>1292</v>
      </c>
      <c r="H20020" s="9" t="s">
        <v>3399</v>
      </c>
      <c r="I20020" t="s">
        <v>1454</v>
      </c>
      <c r="J20020" s="20">
        <v>4</v>
      </c>
      <c r="K20020" s="20" t="s">
        <v>3</v>
      </c>
      <c r="L20020" t="s">
        <v>1464</v>
      </c>
      <c r="M20020" s="20">
        <v>2.12</v>
      </c>
      <c r="N20020" s="20">
        <v>0.88</v>
      </c>
      <c r="AE20020">
        <f t="shared" si="312"/>
        <v>2019</v>
      </c>
    </row>
    <row r="20021" spans="1:31" x14ac:dyDescent="0.25">
      <c r="A20021" s="7">
        <v>20018</v>
      </c>
      <c r="B20021" s="8">
        <v>43802</v>
      </c>
      <c r="C20021" t="s">
        <v>3</v>
      </c>
      <c r="D20021" t="s">
        <v>943</v>
      </c>
      <c r="E20021" t="s">
        <v>9</v>
      </c>
      <c r="F20021" t="s">
        <v>1175</v>
      </c>
      <c r="G20021" t="s">
        <v>11</v>
      </c>
      <c r="H20021" s="135" t="s">
        <v>1505</v>
      </c>
      <c r="I20021" t="s">
        <v>1454</v>
      </c>
      <c r="J20021" s="20">
        <v>15</v>
      </c>
      <c r="K20021" s="20" t="s">
        <v>9</v>
      </c>
      <c r="L20021" t="s">
        <v>1464</v>
      </c>
      <c r="M20021" s="20">
        <v>3.3</v>
      </c>
      <c r="N20021" s="20">
        <v>5.2</v>
      </c>
      <c r="AE20021">
        <f t="shared" si="312"/>
        <v>2019</v>
      </c>
    </row>
    <row r="20022" spans="1:31" x14ac:dyDescent="0.25">
      <c r="A20022" s="7">
        <v>20019</v>
      </c>
      <c r="B20022" s="8">
        <v>43804</v>
      </c>
      <c r="C20022" t="s">
        <v>3</v>
      </c>
      <c r="D20022" t="s">
        <v>1272</v>
      </c>
      <c r="E20022" t="s">
        <v>9</v>
      </c>
      <c r="F20022" t="s">
        <v>1275</v>
      </c>
      <c r="G20022" t="s">
        <v>929</v>
      </c>
      <c r="H20022" s="135" t="s">
        <v>2744</v>
      </c>
      <c r="I20022" t="s">
        <v>1455</v>
      </c>
      <c r="J20022" s="20">
        <v>16</v>
      </c>
      <c r="K20022" s="20" t="s">
        <v>1465</v>
      </c>
      <c r="L20022" t="s">
        <v>1466</v>
      </c>
      <c r="M20022" s="20">
        <v>2</v>
      </c>
      <c r="N20022" s="20">
        <v>2</v>
      </c>
      <c r="AE20022">
        <f t="shared" si="312"/>
        <v>2019</v>
      </c>
    </row>
    <row r="20023" spans="1:31" x14ac:dyDescent="0.25">
      <c r="A20023" s="7">
        <v>20020</v>
      </c>
      <c r="B20023" s="8">
        <v>43806</v>
      </c>
      <c r="C20023" t="s">
        <v>3</v>
      </c>
      <c r="D20023" t="s">
        <v>1247</v>
      </c>
      <c r="E20023" t="s">
        <v>9</v>
      </c>
      <c r="F20023" t="s">
        <v>786</v>
      </c>
      <c r="G20023" t="s">
        <v>895</v>
      </c>
      <c r="H20023" s="135" t="s">
        <v>2535</v>
      </c>
      <c r="I20023" t="s">
        <v>1455</v>
      </c>
      <c r="J20023" s="20">
        <v>29</v>
      </c>
      <c r="K20023" s="20" t="s">
        <v>3</v>
      </c>
      <c r="L20023" t="s">
        <v>1464</v>
      </c>
      <c r="M20023" s="20">
        <v>4.5599999999999996</v>
      </c>
      <c r="N20023" s="20">
        <v>3.19</v>
      </c>
      <c r="AE20023">
        <f t="shared" si="312"/>
        <v>2019</v>
      </c>
    </row>
    <row r="20024" spans="1:31" x14ac:dyDescent="0.25">
      <c r="A20024" s="7">
        <v>20021</v>
      </c>
      <c r="B20024" s="8">
        <v>43806</v>
      </c>
      <c r="C20024" t="s">
        <v>3</v>
      </c>
      <c r="D20024" t="s">
        <v>543</v>
      </c>
      <c r="E20024" t="s">
        <v>9</v>
      </c>
      <c r="F20024" t="s">
        <v>786</v>
      </c>
      <c r="G20024" t="s">
        <v>14</v>
      </c>
      <c r="H20024" s="135" t="s">
        <v>1496</v>
      </c>
      <c r="I20024" t="s">
        <v>1455</v>
      </c>
      <c r="J20024" s="20">
        <v>25</v>
      </c>
      <c r="K20024" s="20" t="s">
        <v>9</v>
      </c>
      <c r="L20024" t="s">
        <v>1464</v>
      </c>
      <c r="M20024" s="20">
        <v>2.75</v>
      </c>
      <c r="N20024" s="20">
        <v>4</v>
      </c>
      <c r="AE20024">
        <f t="shared" si="312"/>
        <v>2019</v>
      </c>
    </row>
    <row r="20025" spans="1:31" x14ac:dyDescent="0.25">
      <c r="A20025" s="7">
        <v>20022</v>
      </c>
      <c r="B20025" s="8">
        <v>43811</v>
      </c>
      <c r="C20025" t="s">
        <v>3</v>
      </c>
      <c r="D20025" t="s">
        <v>448</v>
      </c>
      <c r="E20025" t="s">
        <v>9</v>
      </c>
      <c r="F20025" t="s">
        <v>1274</v>
      </c>
      <c r="G20025" t="s">
        <v>648</v>
      </c>
      <c r="H20025" s="135" t="s">
        <v>2401</v>
      </c>
      <c r="I20025" t="s">
        <v>1455</v>
      </c>
      <c r="J20025" s="20">
        <v>18</v>
      </c>
      <c r="K20025" s="20" t="s">
        <v>3</v>
      </c>
      <c r="L20025" t="s">
        <v>1464</v>
      </c>
      <c r="M20025" s="20">
        <v>3.02</v>
      </c>
      <c r="N20025" s="20">
        <v>1.98</v>
      </c>
      <c r="AE20025">
        <f t="shared" si="312"/>
        <v>2019</v>
      </c>
    </row>
    <row r="20026" spans="1:31" x14ac:dyDescent="0.25">
      <c r="A20026" s="7">
        <v>20023</v>
      </c>
      <c r="B20026" s="8">
        <v>43811</v>
      </c>
      <c r="C20026" t="s">
        <v>3</v>
      </c>
      <c r="D20026" t="s">
        <v>1293</v>
      </c>
      <c r="E20026" t="s">
        <v>9</v>
      </c>
      <c r="F20026" t="s">
        <v>1278</v>
      </c>
      <c r="G20026" t="s">
        <v>895</v>
      </c>
      <c r="H20026" s="9" t="s">
        <v>3400</v>
      </c>
      <c r="I20026" t="s">
        <v>1454</v>
      </c>
      <c r="J20026" s="20">
        <v>19</v>
      </c>
      <c r="K20026" s="20" t="s">
        <v>9</v>
      </c>
      <c r="L20026" t="s">
        <v>1463</v>
      </c>
      <c r="M20026" s="20">
        <v>4.5599999999999996</v>
      </c>
      <c r="N20026" s="20">
        <v>5.94</v>
      </c>
      <c r="AE20026">
        <f t="shared" si="312"/>
        <v>2019</v>
      </c>
    </row>
    <row r="20027" spans="1:31" x14ac:dyDescent="0.25">
      <c r="A20027" s="7">
        <v>20024</v>
      </c>
      <c r="B20027" s="8">
        <v>43811</v>
      </c>
      <c r="C20027" t="s">
        <v>3</v>
      </c>
      <c r="D20027" t="s">
        <v>1085</v>
      </c>
      <c r="E20027" t="s">
        <v>9</v>
      </c>
      <c r="F20027" t="s">
        <v>1284</v>
      </c>
      <c r="G20027" t="s">
        <v>895</v>
      </c>
      <c r="H20027" s="9" t="s">
        <v>3400</v>
      </c>
      <c r="I20027" t="s">
        <v>1454</v>
      </c>
      <c r="J20027" s="20">
        <v>23</v>
      </c>
      <c r="K20027" s="20" t="s">
        <v>3</v>
      </c>
      <c r="L20027" t="s">
        <v>1463</v>
      </c>
      <c r="M20027" s="20">
        <v>6.98</v>
      </c>
      <c r="N20027" s="20">
        <v>5.52</v>
      </c>
      <c r="AE20027">
        <f t="shared" si="312"/>
        <v>2019</v>
      </c>
    </row>
    <row r="20028" spans="1:31" x14ac:dyDescent="0.25">
      <c r="A20028" s="7">
        <v>20025</v>
      </c>
      <c r="B20028" s="8">
        <v>43811</v>
      </c>
      <c r="C20028" t="s">
        <v>3</v>
      </c>
      <c r="D20028" t="s">
        <v>914</v>
      </c>
      <c r="E20028" t="s">
        <v>9</v>
      </c>
      <c r="F20028" t="s">
        <v>348</v>
      </c>
      <c r="G20028" t="s">
        <v>895</v>
      </c>
      <c r="H20028" s="9" t="s">
        <v>3401</v>
      </c>
      <c r="I20028" t="s">
        <v>1454</v>
      </c>
      <c r="J20028" s="20">
        <v>30</v>
      </c>
      <c r="K20028" s="20" t="s">
        <v>1465</v>
      </c>
      <c r="L20028" t="s">
        <v>1466</v>
      </c>
      <c r="M20028" s="20">
        <v>7.5</v>
      </c>
      <c r="N20028" s="20">
        <v>7.5</v>
      </c>
      <c r="AE20028">
        <f t="shared" si="312"/>
        <v>2019</v>
      </c>
    </row>
    <row r="20029" spans="1:31" x14ac:dyDescent="0.25">
      <c r="A20029" s="7">
        <v>20026</v>
      </c>
      <c r="B20029" s="8">
        <v>43811</v>
      </c>
      <c r="C20029" t="s">
        <v>3</v>
      </c>
      <c r="D20029" t="s">
        <v>1291</v>
      </c>
      <c r="E20029" t="s">
        <v>9</v>
      </c>
      <c r="F20029" t="s">
        <v>1278</v>
      </c>
      <c r="G20029" t="s">
        <v>895</v>
      </c>
      <c r="H20029" s="9" t="s">
        <v>3401</v>
      </c>
      <c r="I20029" t="s">
        <v>1454</v>
      </c>
      <c r="J20029" s="20">
        <v>23</v>
      </c>
      <c r="K20029" s="20" t="s">
        <v>9</v>
      </c>
      <c r="L20029" t="s">
        <v>1464</v>
      </c>
      <c r="M20029" s="20">
        <v>5.0600000000000005</v>
      </c>
      <c r="N20029" s="20">
        <v>7.4399999999999995</v>
      </c>
      <c r="AE20029">
        <f t="shared" si="312"/>
        <v>2019</v>
      </c>
    </row>
    <row r="20030" spans="1:31" x14ac:dyDescent="0.25">
      <c r="A20030" s="7">
        <v>20027</v>
      </c>
      <c r="B20030" s="8">
        <v>43811</v>
      </c>
      <c r="C20030" t="s">
        <v>3</v>
      </c>
      <c r="D20030" t="s">
        <v>1293</v>
      </c>
      <c r="E20030" t="s">
        <v>9</v>
      </c>
      <c r="F20030" t="s">
        <v>1284</v>
      </c>
      <c r="G20030" t="s">
        <v>895</v>
      </c>
      <c r="H20030" s="9" t="s">
        <v>3401</v>
      </c>
      <c r="I20030" t="s">
        <v>1454</v>
      </c>
      <c r="J20030" s="20">
        <v>11</v>
      </c>
      <c r="K20030" s="20" t="s">
        <v>9</v>
      </c>
      <c r="L20030" t="s">
        <v>1464</v>
      </c>
      <c r="M20030" s="20">
        <v>2.42</v>
      </c>
      <c r="N20030" s="20">
        <v>4.08</v>
      </c>
      <c r="AE20030">
        <f t="shared" si="312"/>
        <v>2019</v>
      </c>
    </row>
    <row r="20031" spans="1:31" x14ac:dyDescent="0.25">
      <c r="A20031" s="7">
        <v>20028</v>
      </c>
      <c r="B20031" s="8">
        <v>43811</v>
      </c>
      <c r="C20031" t="s">
        <v>3</v>
      </c>
      <c r="D20031" s="16" t="s">
        <v>35</v>
      </c>
      <c r="E20031" t="s">
        <v>9</v>
      </c>
      <c r="F20031" t="s">
        <v>805</v>
      </c>
      <c r="G20031" t="s">
        <v>895</v>
      </c>
      <c r="H20031" s="9" t="s">
        <v>3401</v>
      </c>
      <c r="I20031" t="s">
        <v>1454</v>
      </c>
      <c r="J20031" s="20">
        <v>24</v>
      </c>
      <c r="K20031" s="20" t="s">
        <v>1465</v>
      </c>
      <c r="L20031" t="s">
        <v>1466</v>
      </c>
      <c r="M20031" s="20">
        <v>6</v>
      </c>
      <c r="N20031" s="20">
        <v>6</v>
      </c>
      <c r="AE20031">
        <f t="shared" si="312"/>
        <v>2019</v>
      </c>
    </row>
    <row r="20032" spans="1:31" x14ac:dyDescent="0.25">
      <c r="A20032" s="7">
        <v>20029</v>
      </c>
      <c r="B20032" s="8">
        <v>43812</v>
      </c>
      <c r="C20032" t="s">
        <v>3</v>
      </c>
      <c r="D20032" t="s">
        <v>943</v>
      </c>
      <c r="E20032" t="s">
        <v>9</v>
      </c>
      <c r="F20032" t="s">
        <v>1284</v>
      </c>
      <c r="G20032" t="s">
        <v>732</v>
      </c>
      <c r="H20032" s="135" t="s">
        <v>2186</v>
      </c>
      <c r="I20032" t="s">
        <v>1454</v>
      </c>
      <c r="J20032" s="20">
        <v>86</v>
      </c>
      <c r="K20032" s="20" t="s">
        <v>9</v>
      </c>
      <c r="L20032" t="s">
        <v>1464</v>
      </c>
      <c r="M20032" s="20">
        <v>18.920000000000002</v>
      </c>
      <c r="N20032" s="20">
        <v>25.08</v>
      </c>
      <c r="AE20032">
        <f t="shared" si="312"/>
        <v>2019</v>
      </c>
    </row>
    <row r="20033" spans="1:31" x14ac:dyDescent="0.25">
      <c r="A20033" s="7">
        <v>20030</v>
      </c>
      <c r="B20033" s="8">
        <v>43812</v>
      </c>
      <c r="C20033" t="s">
        <v>3</v>
      </c>
      <c r="D20033" t="s">
        <v>787</v>
      </c>
      <c r="E20033" t="s">
        <v>9</v>
      </c>
      <c r="F20033" t="s">
        <v>331</v>
      </c>
      <c r="G20033" t="s">
        <v>1292</v>
      </c>
      <c r="H20033" s="135" t="s">
        <v>2093</v>
      </c>
      <c r="I20033" t="s">
        <v>1454</v>
      </c>
      <c r="J20033" s="20">
        <v>6</v>
      </c>
      <c r="K20033" s="20" t="s">
        <v>9</v>
      </c>
      <c r="L20033" t="s">
        <v>1464</v>
      </c>
      <c r="M20033" s="20">
        <v>1.32</v>
      </c>
      <c r="N20033" s="20">
        <v>2.6799999999999997</v>
      </c>
      <c r="AE20033">
        <f t="shared" si="312"/>
        <v>2019</v>
      </c>
    </row>
    <row r="20034" spans="1:31" x14ac:dyDescent="0.25">
      <c r="A20034" s="7">
        <v>20031</v>
      </c>
      <c r="B20034" s="8">
        <v>43812</v>
      </c>
      <c r="C20034" t="s">
        <v>3</v>
      </c>
      <c r="D20034" t="s">
        <v>102</v>
      </c>
      <c r="E20034" t="s">
        <v>9</v>
      </c>
      <c r="F20034" t="s">
        <v>1189</v>
      </c>
      <c r="G20034" t="s">
        <v>895</v>
      </c>
      <c r="H20034" s="9" t="s">
        <v>3400</v>
      </c>
      <c r="I20034" t="s">
        <v>1454</v>
      </c>
      <c r="J20034" s="20">
        <v>23</v>
      </c>
      <c r="K20034" s="20" t="s">
        <v>1465</v>
      </c>
      <c r="L20034" t="s">
        <v>1466</v>
      </c>
      <c r="M20034" s="20">
        <v>5.75</v>
      </c>
      <c r="N20034" s="20">
        <v>5.75</v>
      </c>
      <c r="AE20034">
        <f t="shared" si="312"/>
        <v>2019</v>
      </c>
    </row>
    <row r="20035" spans="1:31" x14ac:dyDescent="0.25">
      <c r="A20035" s="7">
        <v>20032</v>
      </c>
      <c r="B20035" s="8">
        <v>43812</v>
      </c>
      <c r="C20035" t="s">
        <v>3</v>
      </c>
      <c r="D20035" t="s">
        <v>557</v>
      </c>
      <c r="E20035" t="s">
        <v>9</v>
      </c>
      <c r="F20035" t="s">
        <v>144</v>
      </c>
      <c r="G20035" t="s">
        <v>895</v>
      </c>
      <c r="H20035" s="9" t="s">
        <v>3400</v>
      </c>
      <c r="I20035" t="s">
        <v>1454</v>
      </c>
      <c r="J20035" s="20">
        <v>23</v>
      </c>
      <c r="K20035" s="20" t="s">
        <v>1465</v>
      </c>
      <c r="L20035" t="s">
        <v>1466</v>
      </c>
      <c r="M20035" s="20">
        <v>5.75</v>
      </c>
      <c r="N20035" s="20">
        <v>5.75</v>
      </c>
      <c r="AE20035">
        <f t="shared" si="312"/>
        <v>2019</v>
      </c>
    </row>
    <row r="20036" spans="1:31" x14ac:dyDescent="0.25">
      <c r="A20036" s="7">
        <v>20033</v>
      </c>
      <c r="B20036" s="8">
        <v>43812</v>
      </c>
      <c r="C20036" t="s">
        <v>3</v>
      </c>
      <c r="D20036" t="s">
        <v>102</v>
      </c>
      <c r="E20036" t="s">
        <v>9</v>
      </c>
      <c r="F20036" t="s">
        <v>427</v>
      </c>
      <c r="G20036" t="s">
        <v>895</v>
      </c>
      <c r="H20036" s="9" t="s">
        <v>3401</v>
      </c>
      <c r="I20036" t="s">
        <v>1454</v>
      </c>
      <c r="J20036" s="20">
        <v>25</v>
      </c>
      <c r="K20036" s="20" t="s">
        <v>9</v>
      </c>
      <c r="L20036" t="s">
        <v>1464</v>
      </c>
      <c r="M20036" s="20">
        <v>5.5</v>
      </c>
      <c r="N20036" s="20">
        <v>8</v>
      </c>
      <c r="AE20036">
        <f t="shared" ref="AE20036:AE20099" si="313">YEAR(B20036)</f>
        <v>2019</v>
      </c>
    </row>
    <row r="20037" spans="1:31" x14ac:dyDescent="0.25">
      <c r="A20037" s="7">
        <v>20034</v>
      </c>
      <c r="B20037" s="8">
        <v>43812</v>
      </c>
      <c r="C20037" t="s">
        <v>3</v>
      </c>
      <c r="D20037" t="s">
        <v>543</v>
      </c>
      <c r="E20037" t="s">
        <v>9</v>
      </c>
      <c r="F20037" t="s">
        <v>1189</v>
      </c>
      <c r="G20037" t="s">
        <v>895</v>
      </c>
      <c r="H20037" s="9" t="s">
        <v>3401</v>
      </c>
      <c r="I20037" t="s">
        <v>1454</v>
      </c>
      <c r="J20037" s="20">
        <v>15</v>
      </c>
      <c r="K20037" s="20" t="s">
        <v>9</v>
      </c>
      <c r="L20037" t="s">
        <v>1464</v>
      </c>
      <c r="M20037" s="20">
        <v>3.3</v>
      </c>
      <c r="N20037" s="20">
        <v>5.2</v>
      </c>
      <c r="AE20037">
        <f t="shared" si="313"/>
        <v>2019</v>
      </c>
    </row>
    <row r="20038" spans="1:31" x14ac:dyDescent="0.25">
      <c r="A20038" s="7">
        <v>20035</v>
      </c>
      <c r="B20038" s="8">
        <v>43812</v>
      </c>
      <c r="C20038" t="s">
        <v>3</v>
      </c>
      <c r="D20038" t="s">
        <v>557</v>
      </c>
      <c r="E20038" t="s">
        <v>9</v>
      </c>
      <c r="F20038" t="s">
        <v>306</v>
      </c>
      <c r="G20038" t="s">
        <v>895</v>
      </c>
      <c r="H20038" s="9" t="s">
        <v>3401</v>
      </c>
      <c r="I20038" t="s">
        <v>1454</v>
      </c>
      <c r="J20038" s="20">
        <v>31</v>
      </c>
      <c r="K20038" s="20" t="s">
        <v>3</v>
      </c>
      <c r="L20038" t="s">
        <v>1464</v>
      </c>
      <c r="M20038" s="20">
        <v>9.68</v>
      </c>
      <c r="N20038" s="20">
        <v>6.82</v>
      </c>
      <c r="AE20038">
        <f t="shared" si="313"/>
        <v>2019</v>
      </c>
    </row>
    <row r="20039" spans="1:31" x14ac:dyDescent="0.25">
      <c r="A20039" s="7">
        <v>20036</v>
      </c>
      <c r="B20039" s="8">
        <v>43812</v>
      </c>
      <c r="C20039" t="s">
        <v>3</v>
      </c>
      <c r="D20039" t="s">
        <v>759</v>
      </c>
      <c r="E20039" t="s">
        <v>9</v>
      </c>
      <c r="F20039" t="s">
        <v>1280</v>
      </c>
      <c r="G20039" t="s">
        <v>895</v>
      </c>
      <c r="H20039" s="135" t="s">
        <v>2797</v>
      </c>
      <c r="I20039" t="s">
        <v>1456</v>
      </c>
      <c r="J20039" s="20">
        <v>19</v>
      </c>
      <c r="K20039" s="20" t="s">
        <v>9</v>
      </c>
      <c r="L20039" t="s">
        <v>1464</v>
      </c>
      <c r="M20039" s="20">
        <v>4.18</v>
      </c>
      <c r="N20039" s="20">
        <v>6.32</v>
      </c>
      <c r="O20039" t="s">
        <v>9</v>
      </c>
      <c r="P20039" s="13" t="s">
        <v>1272</v>
      </c>
      <c r="Q20039" t="s">
        <v>9</v>
      </c>
      <c r="R20039" t="s">
        <v>1275</v>
      </c>
      <c r="S20039" t="s">
        <v>9</v>
      </c>
      <c r="T20039" t="s">
        <v>1288</v>
      </c>
      <c r="U20039" t="s">
        <v>3</v>
      </c>
      <c r="V20039" s="16" t="s">
        <v>1291</v>
      </c>
      <c r="W20039" t="s">
        <v>3</v>
      </c>
      <c r="X20039" s="16" t="s">
        <v>1283</v>
      </c>
      <c r="Y20039" t="s">
        <v>3</v>
      </c>
      <c r="Z20039" t="s">
        <v>918</v>
      </c>
      <c r="AA20039" t="s">
        <v>1465</v>
      </c>
      <c r="AC20039" t="s">
        <v>1465</v>
      </c>
      <c r="AE20039">
        <f t="shared" si="313"/>
        <v>2019</v>
      </c>
    </row>
    <row r="20040" spans="1:31" x14ac:dyDescent="0.25">
      <c r="A20040" s="7">
        <v>20037</v>
      </c>
      <c r="B20040" s="8">
        <v>43812</v>
      </c>
      <c r="C20040" t="s">
        <v>3</v>
      </c>
      <c r="D20040" t="s">
        <v>787</v>
      </c>
      <c r="E20040" t="s">
        <v>9</v>
      </c>
      <c r="F20040" t="s">
        <v>904</v>
      </c>
      <c r="G20040" t="s">
        <v>1292</v>
      </c>
      <c r="H20040" s="9" t="s">
        <v>3397</v>
      </c>
      <c r="I20040" t="s">
        <v>1454</v>
      </c>
      <c r="J20040" s="20">
        <v>6</v>
      </c>
      <c r="K20040" s="20" t="s">
        <v>9</v>
      </c>
      <c r="L20040" t="s">
        <v>1464</v>
      </c>
      <c r="M20040" s="20">
        <v>1.32</v>
      </c>
      <c r="N20040" s="20">
        <v>2.6799999999999997</v>
      </c>
      <c r="AE20040">
        <f t="shared" si="313"/>
        <v>2019</v>
      </c>
    </row>
    <row r="20041" spans="1:31" x14ac:dyDescent="0.25">
      <c r="A20041" s="7">
        <v>20038</v>
      </c>
      <c r="B20041" s="8">
        <v>43812</v>
      </c>
      <c r="C20041" t="s">
        <v>3</v>
      </c>
      <c r="D20041" t="s">
        <v>787</v>
      </c>
      <c r="E20041" t="s">
        <v>9</v>
      </c>
      <c r="F20041" t="s">
        <v>904</v>
      </c>
      <c r="G20041" t="s">
        <v>1292</v>
      </c>
      <c r="H20041" s="9" t="s">
        <v>3394</v>
      </c>
      <c r="I20041" t="s">
        <v>1454</v>
      </c>
      <c r="J20041" s="20">
        <v>25</v>
      </c>
      <c r="K20041" s="20" t="s">
        <v>9</v>
      </c>
      <c r="L20041" t="s">
        <v>1464</v>
      </c>
      <c r="M20041" s="20">
        <v>5.5</v>
      </c>
      <c r="N20041" s="20">
        <v>8</v>
      </c>
      <c r="AE20041">
        <f t="shared" si="313"/>
        <v>2019</v>
      </c>
    </row>
    <row r="20042" spans="1:31" x14ac:dyDescent="0.25">
      <c r="A20042" s="7">
        <v>20039</v>
      </c>
      <c r="B20042" s="8">
        <v>43812</v>
      </c>
      <c r="C20042" t="s">
        <v>3</v>
      </c>
      <c r="D20042" t="s">
        <v>759</v>
      </c>
      <c r="E20042" t="s">
        <v>9</v>
      </c>
      <c r="F20042" t="s">
        <v>1280</v>
      </c>
      <c r="G20042" t="s">
        <v>861</v>
      </c>
      <c r="H20042" s="9" t="s">
        <v>2552</v>
      </c>
      <c r="I20042" t="s">
        <v>1457</v>
      </c>
      <c r="J20042" s="20">
        <v>26</v>
      </c>
      <c r="K20042" s="20" t="s">
        <v>9</v>
      </c>
      <c r="L20042" t="s">
        <v>1464</v>
      </c>
      <c r="M20042" s="20">
        <v>2.86</v>
      </c>
      <c r="N20042" s="20">
        <v>4.1400000000000006</v>
      </c>
      <c r="O20042" t="s">
        <v>3</v>
      </c>
      <c r="P20042" s="13" t="s">
        <v>448</v>
      </c>
      <c r="Q20042" t="s">
        <v>9</v>
      </c>
      <c r="R20042" t="s">
        <v>1272</v>
      </c>
      <c r="S20042" t="s">
        <v>9</v>
      </c>
      <c r="T20042" t="s">
        <v>1288</v>
      </c>
      <c r="U20042" t="s">
        <v>1465</v>
      </c>
      <c r="W20042" t="s">
        <v>1465</v>
      </c>
      <c r="Y20042" t="s">
        <v>1465</v>
      </c>
      <c r="AA20042" t="s">
        <v>1465</v>
      </c>
      <c r="AC20042" t="s">
        <v>1465</v>
      </c>
      <c r="AE20042">
        <f t="shared" si="313"/>
        <v>2019</v>
      </c>
    </row>
    <row r="20043" spans="1:31" x14ac:dyDescent="0.25">
      <c r="A20043" s="7">
        <v>20040</v>
      </c>
      <c r="B20043" s="8">
        <v>43813</v>
      </c>
      <c r="C20043" t="s">
        <v>3</v>
      </c>
      <c r="D20043" t="s">
        <v>1119</v>
      </c>
      <c r="E20043" t="s">
        <v>9</v>
      </c>
      <c r="F20043" t="s">
        <v>1280</v>
      </c>
      <c r="G20043" t="s">
        <v>895</v>
      </c>
      <c r="H20043" s="9" t="s">
        <v>3401</v>
      </c>
      <c r="I20043" t="s">
        <v>1454</v>
      </c>
      <c r="J20043" s="20">
        <v>18</v>
      </c>
      <c r="K20043" s="20" t="s">
        <v>9</v>
      </c>
      <c r="L20043" t="s">
        <v>1464</v>
      </c>
      <c r="M20043" s="20">
        <v>3.96</v>
      </c>
      <c r="N20043" s="20">
        <v>6.04</v>
      </c>
      <c r="AE20043">
        <f t="shared" si="313"/>
        <v>2019</v>
      </c>
    </row>
    <row r="20044" spans="1:31" x14ac:dyDescent="0.25">
      <c r="A20044" s="7">
        <v>20041</v>
      </c>
      <c r="B20044" s="8">
        <v>43814</v>
      </c>
      <c r="C20044" t="s">
        <v>3</v>
      </c>
      <c r="D20044" t="s">
        <v>665</v>
      </c>
      <c r="E20044" t="s">
        <v>9</v>
      </c>
      <c r="F20044" t="s">
        <v>1282</v>
      </c>
      <c r="G20044" t="s">
        <v>929</v>
      </c>
      <c r="H20044" s="135" t="s">
        <v>2699</v>
      </c>
      <c r="I20044" t="s">
        <v>1455</v>
      </c>
      <c r="J20044" s="20">
        <v>43</v>
      </c>
      <c r="K20044" s="20" t="s">
        <v>3</v>
      </c>
      <c r="L20044" t="s">
        <v>1464</v>
      </c>
      <c r="M20044" s="20">
        <v>6.52</v>
      </c>
      <c r="N20044" s="20">
        <v>4.7300000000000004</v>
      </c>
      <c r="AE20044">
        <f t="shared" si="313"/>
        <v>2019</v>
      </c>
    </row>
    <row r="20045" spans="1:31" x14ac:dyDescent="0.25">
      <c r="A20045" s="7">
        <v>20042</v>
      </c>
      <c r="B20045" s="8">
        <v>43814</v>
      </c>
      <c r="C20045" t="s">
        <v>3</v>
      </c>
      <c r="D20045" t="s">
        <v>1281</v>
      </c>
      <c r="E20045" t="s">
        <v>9</v>
      </c>
      <c r="F20045" t="s">
        <v>1199</v>
      </c>
      <c r="G20045" t="s">
        <v>929</v>
      </c>
      <c r="H20045" s="135" t="s">
        <v>2744</v>
      </c>
      <c r="I20045" t="s">
        <v>1455</v>
      </c>
      <c r="J20045" s="20">
        <v>30</v>
      </c>
      <c r="K20045" s="20" t="s">
        <v>9</v>
      </c>
      <c r="L20045" t="s">
        <v>1463</v>
      </c>
      <c r="M20045" s="20">
        <v>3.6</v>
      </c>
      <c r="N20045" s="20">
        <v>4.4000000000000004</v>
      </c>
      <c r="AE20045">
        <f t="shared" si="313"/>
        <v>2019</v>
      </c>
    </row>
    <row r="20046" spans="1:31" x14ac:dyDescent="0.25">
      <c r="A20046" s="7">
        <v>20043</v>
      </c>
      <c r="B20046" s="8">
        <v>43814</v>
      </c>
      <c r="C20046" t="s">
        <v>3</v>
      </c>
      <c r="D20046" t="s">
        <v>678</v>
      </c>
      <c r="E20046" t="s">
        <v>9</v>
      </c>
      <c r="F20046" t="s">
        <v>1272</v>
      </c>
      <c r="G20046" t="s">
        <v>1292</v>
      </c>
      <c r="H20046" s="9" t="s">
        <v>3397</v>
      </c>
      <c r="I20046" t="s">
        <v>1454</v>
      </c>
      <c r="J20046" s="20">
        <v>5</v>
      </c>
      <c r="K20046" s="20" t="s">
        <v>1465</v>
      </c>
      <c r="L20046" t="s">
        <v>1466</v>
      </c>
      <c r="M20046" s="20">
        <v>1.25</v>
      </c>
      <c r="N20046" s="20">
        <v>1.25</v>
      </c>
      <c r="AE20046">
        <f t="shared" si="313"/>
        <v>2019</v>
      </c>
    </row>
    <row r="20047" spans="1:31" x14ac:dyDescent="0.25">
      <c r="A20047" s="7">
        <v>20044</v>
      </c>
      <c r="B20047" s="8">
        <v>43814</v>
      </c>
      <c r="C20047" t="s">
        <v>3</v>
      </c>
      <c r="D20047" t="s">
        <v>1213</v>
      </c>
      <c r="E20047" t="s">
        <v>9</v>
      </c>
      <c r="F20047" t="s">
        <v>1199</v>
      </c>
      <c r="G20047" t="s">
        <v>1292</v>
      </c>
      <c r="H20047" s="9" t="s">
        <v>3402</v>
      </c>
      <c r="I20047" t="s">
        <v>1454</v>
      </c>
      <c r="J20047" s="20">
        <v>20</v>
      </c>
      <c r="K20047" s="20" t="s">
        <v>9</v>
      </c>
      <c r="L20047" t="s">
        <v>1463</v>
      </c>
      <c r="M20047" s="20">
        <v>4.8</v>
      </c>
      <c r="N20047" s="20">
        <v>6.2</v>
      </c>
      <c r="AE20047">
        <f t="shared" si="313"/>
        <v>2019</v>
      </c>
    </row>
    <row r="20048" spans="1:31" x14ac:dyDescent="0.25">
      <c r="A20048" s="7">
        <v>20045</v>
      </c>
      <c r="B20048" s="8">
        <v>43816</v>
      </c>
      <c r="C20048" t="s">
        <v>3</v>
      </c>
      <c r="D20048" t="s">
        <v>1281</v>
      </c>
      <c r="E20048" t="s">
        <v>9</v>
      </c>
      <c r="F20048" t="s">
        <v>1199</v>
      </c>
      <c r="G20048" t="s">
        <v>929</v>
      </c>
      <c r="H20048" s="135" t="s">
        <v>2744</v>
      </c>
      <c r="I20048" t="s">
        <v>1455</v>
      </c>
      <c r="J20048" s="20">
        <v>30</v>
      </c>
      <c r="K20048" s="20" t="s">
        <v>9</v>
      </c>
      <c r="L20048" t="s">
        <v>1464</v>
      </c>
      <c r="M20048" s="20">
        <v>3.3</v>
      </c>
      <c r="N20048" s="20">
        <v>4.7</v>
      </c>
      <c r="AE20048">
        <f t="shared" si="313"/>
        <v>2019</v>
      </c>
    </row>
    <row r="20049" spans="1:31" x14ac:dyDescent="0.25">
      <c r="A20049" s="7">
        <v>20046</v>
      </c>
      <c r="B20049" s="8">
        <v>43817</v>
      </c>
      <c r="C20049" t="s">
        <v>3</v>
      </c>
      <c r="D20049" t="s">
        <v>1265</v>
      </c>
      <c r="E20049" t="s">
        <v>9</v>
      </c>
      <c r="F20049" t="s">
        <v>1280</v>
      </c>
      <c r="G20049" t="s">
        <v>895</v>
      </c>
      <c r="H20049" s="9" t="s">
        <v>3400</v>
      </c>
      <c r="I20049" t="s">
        <v>1454</v>
      </c>
      <c r="J20049" s="20">
        <v>23</v>
      </c>
      <c r="K20049" s="20" t="s">
        <v>9</v>
      </c>
      <c r="L20049" t="s">
        <v>1464</v>
      </c>
      <c r="M20049" s="20">
        <v>5.0600000000000005</v>
      </c>
      <c r="N20049" s="20">
        <v>7.4399999999999995</v>
      </c>
      <c r="AE20049">
        <f t="shared" si="313"/>
        <v>2019</v>
      </c>
    </row>
    <row r="20050" spans="1:31" x14ac:dyDescent="0.25">
      <c r="A20050" s="7">
        <v>20047</v>
      </c>
      <c r="B20050" s="8">
        <v>43818</v>
      </c>
      <c r="C20050" t="s">
        <v>3</v>
      </c>
      <c r="D20050" t="s">
        <v>992</v>
      </c>
      <c r="E20050" t="s">
        <v>9</v>
      </c>
      <c r="F20050" t="s">
        <v>678</v>
      </c>
      <c r="G20050" t="s">
        <v>895</v>
      </c>
      <c r="H20050" s="135" t="s">
        <v>2307</v>
      </c>
      <c r="I20050" t="s">
        <v>1455</v>
      </c>
      <c r="J20050" s="20">
        <v>10</v>
      </c>
      <c r="K20050" s="20" t="s">
        <v>1465</v>
      </c>
      <c r="L20050" t="s">
        <v>1466</v>
      </c>
      <c r="M20050" s="20">
        <v>1.25</v>
      </c>
      <c r="N20050" s="20">
        <v>1.25</v>
      </c>
      <c r="AE20050">
        <f t="shared" si="313"/>
        <v>2019</v>
      </c>
    </row>
    <row r="20051" spans="1:31" x14ac:dyDescent="0.25">
      <c r="A20051" s="7">
        <v>20048</v>
      </c>
      <c r="B20051" s="8">
        <v>43821</v>
      </c>
      <c r="C20051" t="s">
        <v>3</v>
      </c>
      <c r="D20051" t="s">
        <v>273</v>
      </c>
      <c r="E20051" t="s">
        <v>9</v>
      </c>
      <c r="F20051" t="s">
        <v>285</v>
      </c>
      <c r="G20051" t="s">
        <v>569</v>
      </c>
      <c r="H20051" s="135" t="s">
        <v>1674</v>
      </c>
      <c r="I20051" t="s">
        <v>1454</v>
      </c>
      <c r="J20051" s="20">
        <v>18</v>
      </c>
      <c r="K20051" s="20" t="s">
        <v>9</v>
      </c>
      <c r="L20051" t="s">
        <v>1464</v>
      </c>
      <c r="M20051" s="20">
        <v>3.96</v>
      </c>
      <c r="N20051" s="20">
        <v>6.04</v>
      </c>
      <c r="AE20051">
        <f t="shared" si="313"/>
        <v>2019</v>
      </c>
    </row>
    <row r="20052" spans="1:31" x14ac:dyDescent="0.25">
      <c r="A20052" s="7">
        <v>20049</v>
      </c>
      <c r="B20052" s="8">
        <v>43821</v>
      </c>
      <c r="C20052" t="s">
        <v>3</v>
      </c>
      <c r="D20052" t="s">
        <v>543</v>
      </c>
      <c r="E20052" t="s">
        <v>9</v>
      </c>
      <c r="F20052" t="s">
        <v>521</v>
      </c>
      <c r="G20052" t="s">
        <v>1292</v>
      </c>
      <c r="H20052" s="9" t="s">
        <v>3397</v>
      </c>
      <c r="I20052" t="s">
        <v>1454</v>
      </c>
      <c r="J20052" s="20">
        <v>21</v>
      </c>
      <c r="K20052" s="20" t="s">
        <v>3</v>
      </c>
      <c r="L20052" t="s">
        <v>1464</v>
      </c>
      <c r="M20052" s="20">
        <v>6.88</v>
      </c>
      <c r="N20052" s="20">
        <v>4.62</v>
      </c>
      <c r="AE20052">
        <f t="shared" si="313"/>
        <v>2019</v>
      </c>
    </row>
    <row r="20053" spans="1:31" x14ac:dyDescent="0.25">
      <c r="A20053" s="7">
        <v>20050</v>
      </c>
      <c r="B20053" s="8">
        <v>43821</v>
      </c>
      <c r="C20053" t="s">
        <v>3</v>
      </c>
      <c r="D20053" t="s">
        <v>521</v>
      </c>
      <c r="E20053" t="s">
        <v>9</v>
      </c>
      <c r="F20053" t="s">
        <v>543</v>
      </c>
      <c r="G20053" t="s">
        <v>895</v>
      </c>
      <c r="H20053" s="135" t="s">
        <v>1496</v>
      </c>
      <c r="I20053" t="s">
        <v>1454</v>
      </c>
      <c r="J20053" s="20">
        <v>23</v>
      </c>
      <c r="K20053" s="20" t="s">
        <v>9</v>
      </c>
      <c r="L20053" t="s">
        <v>1464</v>
      </c>
      <c r="M20053" s="20">
        <v>5.0600000000000005</v>
      </c>
      <c r="N20053" s="20">
        <v>7.4399999999999995</v>
      </c>
      <c r="AE20053">
        <f t="shared" si="313"/>
        <v>2019</v>
      </c>
    </row>
    <row r="20054" spans="1:31" x14ac:dyDescent="0.25">
      <c r="A20054" s="7">
        <v>20051</v>
      </c>
      <c r="B20054" s="8">
        <v>43821</v>
      </c>
      <c r="C20054" t="s">
        <v>3</v>
      </c>
      <c r="D20054" t="s">
        <v>543</v>
      </c>
      <c r="E20054" t="s">
        <v>9</v>
      </c>
      <c r="F20054" t="s">
        <v>521</v>
      </c>
      <c r="G20054" t="s">
        <v>1292</v>
      </c>
      <c r="H20054" s="9" t="s">
        <v>3403</v>
      </c>
      <c r="I20054" t="s">
        <v>1454</v>
      </c>
      <c r="J20054" s="20">
        <v>14</v>
      </c>
      <c r="K20054" s="20" t="s">
        <v>3</v>
      </c>
      <c r="L20054" t="s">
        <v>1464</v>
      </c>
      <c r="M20054" s="20">
        <v>4.92</v>
      </c>
      <c r="N20054" s="20">
        <v>3.08</v>
      </c>
      <c r="AE20054">
        <f t="shared" si="313"/>
        <v>2019</v>
      </c>
    </row>
    <row r="20055" spans="1:31" x14ac:dyDescent="0.25">
      <c r="A20055" s="7">
        <v>20052</v>
      </c>
      <c r="B20055" s="8">
        <v>43822</v>
      </c>
      <c r="C20055" t="s">
        <v>3</v>
      </c>
      <c r="D20055" t="s">
        <v>914</v>
      </c>
      <c r="E20055" t="s">
        <v>9</v>
      </c>
      <c r="F20055" t="s">
        <v>190</v>
      </c>
      <c r="G20055" t="s">
        <v>648</v>
      </c>
      <c r="H20055" s="135" t="s">
        <v>3404</v>
      </c>
      <c r="I20055" t="s">
        <v>1454</v>
      </c>
      <c r="J20055" s="20">
        <v>60</v>
      </c>
      <c r="K20055" s="20" t="s">
        <v>3</v>
      </c>
      <c r="L20055" t="s">
        <v>1464</v>
      </c>
      <c r="M20055" s="20">
        <v>17.8</v>
      </c>
      <c r="N20055" s="20">
        <v>13.2</v>
      </c>
      <c r="AE20055">
        <f t="shared" si="313"/>
        <v>2019</v>
      </c>
    </row>
    <row r="20056" spans="1:31" x14ac:dyDescent="0.25">
      <c r="A20056" s="7">
        <v>20053</v>
      </c>
      <c r="B20056" s="8">
        <v>43822</v>
      </c>
      <c r="C20056" t="s">
        <v>3</v>
      </c>
      <c r="D20056" t="s">
        <v>943</v>
      </c>
      <c r="E20056" t="s">
        <v>9</v>
      </c>
      <c r="F20056" t="s">
        <v>190</v>
      </c>
      <c r="G20056" t="s">
        <v>1170</v>
      </c>
      <c r="H20056" s="135" t="s">
        <v>3292</v>
      </c>
      <c r="I20056" t="s">
        <v>1454</v>
      </c>
      <c r="J20056" s="20">
        <v>32</v>
      </c>
      <c r="K20056" s="20" t="s">
        <v>9</v>
      </c>
      <c r="L20056" t="s">
        <v>1463</v>
      </c>
      <c r="M20056" s="20">
        <v>7.68</v>
      </c>
      <c r="N20056" s="20">
        <v>9.32</v>
      </c>
      <c r="AE20056">
        <f t="shared" si="313"/>
        <v>2019</v>
      </c>
    </row>
    <row r="20057" spans="1:31" x14ac:dyDescent="0.25">
      <c r="A20057" s="7">
        <v>20054</v>
      </c>
      <c r="B20057" s="8">
        <v>43822</v>
      </c>
      <c r="C20057" t="s">
        <v>3</v>
      </c>
      <c r="D20057" t="s">
        <v>222</v>
      </c>
      <c r="E20057" t="s">
        <v>9</v>
      </c>
      <c r="F20057" t="s">
        <v>1045</v>
      </c>
      <c r="G20057" t="s">
        <v>1292</v>
      </c>
      <c r="H20057" s="9" t="s">
        <v>3393</v>
      </c>
      <c r="I20057" t="s">
        <v>1454</v>
      </c>
      <c r="J20057" s="20">
        <v>15</v>
      </c>
      <c r="K20057" s="20" t="s">
        <v>3</v>
      </c>
      <c r="L20057" t="s">
        <v>1463</v>
      </c>
      <c r="M20057" s="20">
        <v>4.9000000000000004</v>
      </c>
      <c r="N20057" s="20">
        <v>3.6</v>
      </c>
      <c r="AE20057">
        <f t="shared" si="313"/>
        <v>2019</v>
      </c>
    </row>
    <row r="20058" spans="1:31" x14ac:dyDescent="0.25">
      <c r="A20058" s="7">
        <v>20055</v>
      </c>
      <c r="B20058" s="8">
        <v>43822</v>
      </c>
      <c r="C20058" t="s">
        <v>3</v>
      </c>
      <c r="D20058" t="s">
        <v>222</v>
      </c>
      <c r="E20058" t="s">
        <v>9</v>
      </c>
      <c r="F20058" t="s">
        <v>1045</v>
      </c>
      <c r="G20058" t="s">
        <v>1292</v>
      </c>
      <c r="H20058" s="9" t="s">
        <v>3405</v>
      </c>
      <c r="I20058" t="s">
        <v>1454</v>
      </c>
      <c r="J20058" s="20">
        <v>10</v>
      </c>
      <c r="K20058" s="20" t="s">
        <v>3</v>
      </c>
      <c r="L20058" t="s">
        <v>1464</v>
      </c>
      <c r="M20058" s="20">
        <v>3.8</v>
      </c>
      <c r="N20058" s="20">
        <v>2.2000000000000002</v>
      </c>
      <c r="AE20058">
        <f t="shared" si="313"/>
        <v>2019</v>
      </c>
    </row>
    <row r="20059" spans="1:31" x14ac:dyDescent="0.25">
      <c r="A20059" s="7">
        <v>20056</v>
      </c>
      <c r="B20059" s="8">
        <v>43824</v>
      </c>
      <c r="C20059" t="s">
        <v>3</v>
      </c>
      <c r="D20059" t="s">
        <v>1294</v>
      </c>
      <c r="E20059" t="s">
        <v>9</v>
      </c>
      <c r="F20059" t="s">
        <v>678</v>
      </c>
      <c r="G20059" t="s">
        <v>929</v>
      </c>
      <c r="H20059" s="135" t="s">
        <v>2832</v>
      </c>
      <c r="I20059" t="s">
        <v>1458</v>
      </c>
      <c r="J20059" s="20">
        <v>12</v>
      </c>
      <c r="K20059" s="20" t="s">
        <v>3</v>
      </c>
      <c r="L20059" t="s">
        <v>1464</v>
      </c>
      <c r="M20059" s="20">
        <v>30</v>
      </c>
      <c r="N20059" s="20">
        <v>10</v>
      </c>
      <c r="AE20059">
        <f t="shared" si="313"/>
        <v>2019</v>
      </c>
    </row>
    <row r="20060" spans="1:31" x14ac:dyDescent="0.25">
      <c r="A20060" s="7">
        <v>20057</v>
      </c>
      <c r="B20060" s="8">
        <v>43825</v>
      </c>
      <c r="C20060" t="s">
        <v>3</v>
      </c>
      <c r="D20060" t="s">
        <v>787</v>
      </c>
      <c r="E20060" t="s">
        <v>9</v>
      </c>
      <c r="F20060" t="s">
        <v>163</v>
      </c>
      <c r="G20060" t="s">
        <v>1292</v>
      </c>
      <c r="H20060" s="9" t="s">
        <v>3397</v>
      </c>
      <c r="I20060" t="s">
        <v>1455</v>
      </c>
      <c r="J20060" s="20">
        <v>21</v>
      </c>
      <c r="K20060" s="20" t="s">
        <v>9</v>
      </c>
      <c r="L20060" t="s">
        <v>1464</v>
      </c>
      <c r="M20060" s="20">
        <v>2.31</v>
      </c>
      <c r="N20060" s="20">
        <v>3.44</v>
      </c>
      <c r="AE20060">
        <f t="shared" si="313"/>
        <v>2019</v>
      </c>
    </row>
    <row r="20061" spans="1:31" x14ac:dyDescent="0.25">
      <c r="A20061" s="7">
        <v>20058</v>
      </c>
      <c r="B20061" s="8">
        <v>43826</v>
      </c>
      <c r="C20061" t="s">
        <v>3</v>
      </c>
      <c r="D20061" t="s">
        <v>1295</v>
      </c>
      <c r="E20061" t="s">
        <v>9</v>
      </c>
      <c r="F20061" t="s">
        <v>678</v>
      </c>
      <c r="G20061" t="s">
        <v>648</v>
      </c>
      <c r="H20061" s="135" t="s">
        <v>1877</v>
      </c>
      <c r="I20061" t="s">
        <v>1458</v>
      </c>
      <c r="J20061" s="20">
        <v>9</v>
      </c>
      <c r="K20061" s="20" t="s">
        <v>3</v>
      </c>
      <c r="L20061" t="s">
        <v>1463</v>
      </c>
      <c r="M20061" s="20">
        <v>30</v>
      </c>
      <c r="N20061" s="20">
        <v>10</v>
      </c>
      <c r="AE20061">
        <f t="shared" si="313"/>
        <v>2019</v>
      </c>
    </row>
    <row r="20062" spans="1:31" x14ac:dyDescent="0.25">
      <c r="A20062" s="7">
        <v>20059</v>
      </c>
      <c r="B20062" s="8">
        <v>43826</v>
      </c>
      <c r="C20062" t="s">
        <v>3</v>
      </c>
      <c r="D20062" t="s">
        <v>1294</v>
      </c>
      <c r="E20062" t="s">
        <v>9</v>
      </c>
      <c r="F20062" t="s">
        <v>678</v>
      </c>
      <c r="G20062" t="s">
        <v>65</v>
      </c>
      <c r="H20062" s="135" t="s">
        <v>1558</v>
      </c>
      <c r="I20062" t="s">
        <v>1455</v>
      </c>
      <c r="J20062" s="20">
        <v>12</v>
      </c>
      <c r="K20062" s="20" t="s">
        <v>3</v>
      </c>
      <c r="L20062" t="s">
        <v>1464</v>
      </c>
      <c r="M20062" s="20">
        <v>2.1799999999999997</v>
      </c>
      <c r="N20062" s="20">
        <v>1.32</v>
      </c>
      <c r="AE20062">
        <f t="shared" si="313"/>
        <v>2019</v>
      </c>
    </row>
    <row r="20063" spans="1:31" x14ac:dyDescent="0.25">
      <c r="A20063" s="7">
        <v>20060</v>
      </c>
      <c r="B20063" s="8">
        <v>43827</v>
      </c>
      <c r="C20063" t="s">
        <v>3</v>
      </c>
      <c r="D20063" t="s">
        <v>54</v>
      </c>
      <c r="E20063" t="s">
        <v>9</v>
      </c>
      <c r="F20063" t="s">
        <v>543</v>
      </c>
      <c r="G20063" t="s">
        <v>870</v>
      </c>
      <c r="H20063" s="135" t="s">
        <v>1496</v>
      </c>
      <c r="I20063" t="s">
        <v>1454</v>
      </c>
      <c r="J20063" s="20">
        <v>13</v>
      </c>
      <c r="K20063" s="20" t="s">
        <v>3</v>
      </c>
      <c r="L20063" t="s">
        <v>1464</v>
      </c>
      <c r="M20063" s="20">
        <v>4.6400000000000006</v>
      </c>
      <c r="N20063" s="20">
        <v>2.86</v>
      </c>
      <c r="AE20063">
        <f t="shared" si="313"/>
        <v>2019</v>
      </c>
    </row>
    <row r="20064" spans="1:31" x14ac:dyDescent="0.25">
      <c r="A20064" s="7">
        <v>20061</v>
      </c>
      <c r="B20064" s="8">
        <v>43829</v>
      </c>
      <c r="C20064" t="s">
        <v>3</v>
      </c>
      <c r="D20064" t="s">
        <v>678</v>
      </c>
      <c r="E20064" t="s">
        <v>9</v>
      </c>
      <c r="F20064" t="s">
        <v>1189</v>
      </c>
      <c r="G20064" t="s">
        <v>648</v>
      </c>
      <c r="H20064" s="136" t="s">
        <v>1496</v>
      </c>
      <c r="I20064" t="s">
        <v>1454</v>
      </c>
      <c r="J20064" s="20">
        <v>15</v>
      </c>
      <c r="K20064" s="20" t="s">
        <v>9</v>
      </c>
      <c r="L20064" t="s">
        <v>1463</v>
      </c>
      <c r="M20064" s="20">
        <v>3.6</v>
      </c>
      <c r="N20064" s="20">
        <v>4.9000000000000004</v>
      </c>
      <c r="AE20064">
        <f t="shared" si="313"/>
        <v>2019</v>
      </c>
    </row>
    <row r="20065" spans="1:31" x14ac:dyDescent="0.25">
      <c r="A20065" s="7">
        <v>20062</v>
      </c>
      <c r="B20065" s="8">
        <v>43830</v>
      </c>
      <c r="C20065" t="s">
        <v>3</v>
      </c>
      <c r="D20065" t="s">
        <v>104</v>
      </c>
      <c r="E20065" t="s">
        <v>9</v>
      </c>
      <c r="F20065" t="s">
        <v>1167</v>
      </c>
      <c r="G20065" t="s">
        <v>648</v>
      </c>
      <c r="H20065" s="9" t="s">
        <v>2347</v>
      </c>
      <c r="I20065" t="s">
        <v>1454</v>
      </c>
      <c r="J20065" s="20">
        <v>38</v>
      </c>
      <c r="K20065" s="20" t="s">
        <v>9</v>
      </c>
      <c r="L20065" t="s">
        <v>1464</v>
      </c>
      <c r="M20065" s="20">
        <v>8.36</v>
      </c>
      <c r="N20065" s="20">
        <v>11.64</v>
      </c>
      <c r="AE20065">
        <f t="shared" si="313"/>
        <v>2019</v>
      </c>
    </row>
    <row r="20066" spans="1:31" x14ac:dyDescent="0.25">
      <c r="A20066" s="7">
        <v>20063</v>
      </c>
      <c r="B20066" s="8">
        <v>43830</v>
      </c>
      <c r="C20066" t="s">
        <v>3</v>
      </c>
      <c r="D20066" t="s">
        <v>787</v>
      </c>
      <c r="E20066" t="s">
        <v>9</v>
      </c>
      <c r="F20066" t="s">
        <v>163</v>
      </c>
      <c r="G20066" t="s">
        <v>1292</v>
      </c>
      <c r="H20066" s="9" t="s">
        <v>3394</v>
      </c>
      <c r="I20066" t="s">
        <v>1455</v>
      </c>
      <c r="J20066" s="20">
        <v>25</v>
      </c>
      <c r="K20066" s="20" t="s">
        <v>3</v>
      </c>
      <c r="L20066" t="s">
        <v>1463</v>
      </c>
      <c r="M20066" s="20">
        <v>3.75</v>
      </c>
      <c r="N20066" s="20">
        <v>3</v>
      </c>
      <c r="AE20066">
        <f t="shared" si="313"/>
        <v>2019</v>
      </c>
    </row>
    <row r="20067" spans="1:31" x14ac:dyDescent="0.25">
      <c r="A20067" s="7">
        <v>20064</v>
      </c>
      <c r="B20067" s="8">
        <v>43831</v>
      </c>
      <c r="C20067" t="s">
        <v>3</v>
      </c>
      <c r="D20067" t="s">
        <v>543</v>
      </c>
      <c r="E20067" t="s">
        <v>9</v>
      </c>
      <c r="F20067" t="s">
        <v>190</v>
      </c>
      <c r="G20067" t="s">
        <v>648</v>
      </c>
      <c r="H20067" s="136" t="s">
        <v>1496</v>
      </c>
      <c r="I20067" t="s">
        <v>1454</v>
      </c>
      <c r="J20067" s="20">
        <v>15</v>
      </c>
      <c r="K20067" s="20" t="s">
        <v>1465</v>
      </c>
      <c r="L20067" t="s">
        <v>1466</v>
      </c>
      <c r="M20067" s="20">
        <v>3.75</v>
      </c>
      <c r="N20067" s="20">
        <v>3.75</v>
      </c>
      <c r="AE20067">
        <f t="shared" si="313"/>
        <v>2020</v>
      </c>
    </row>
    <row r="20068" spans="1:31" x14ac:dyDescent="0.25">
      <c r="A20068" s="7">
        <v>20065</v>
      </c>
      <c r="B20068" s="8">
        <v>43831</v>
      </c>
      <c r="C20068" t="s">
        <v>3</v>
      </c>
      <c r="D20068" t="s">
        <v>222</v>
      </c>
      <c r="E20068" t="s">
        <v>9</v>
      </c>
      <c r="F20068" t="s">
        <v>1045</v>
      </c>
      <c r="G20068" t="s">
        <v>1292</v>
      </c>
      <c r="H20068" s="9" t="s">
        <v>3399</v>
      </c>
      <c r="I20068" t="s">
        <v>1454</v>
      </c>
      <c r="J20068" s="20">
        <v>19</v>
      </c>
      <c r="K20068" s="20" t="s">
        <v>3</v>
      </c>
      <c r="L20068" t="s">
        <v>1464</v>
      </c>
      <c r="M20068" s="20">
        <v>6.32</v>
      </c>
      <c r="N20068" s="20">
        <v>4.18</v>
      </c>
      <c r="AE20068">
        <f t="shared" si="313"/>
        <v>2020</v>
      </c>
    </row>
    <row r="20069" spans="1:31" x14ac:dyDescent="0.25">
      <c r="A20069" s="7">
        <v>20066</v>
      </c>
      <c r="B20069" s="8">
        <v>43832</v>
      </c>
      <c r="C20069" t="s">
        <v>3</v>
      </c>
      <c r="D20069" t="s">
        <v>104</v>
      </c>
      <c r="E20069" t="s">
        <v>9</v>
      </c>
      <c r="F20069" t="s">
        <v>1167</v>
      </c>
      <c r="G20069" t="s">
        <v>1292</v>
      </c>
      <c r="H20069" s="9" t="s">
        <v>3406</v>
      </c>
      <c r="I20069" t="s">
        <v>1454</v>
      </c>
      <c r="J20069" s="20">
        <v>15</v>
      </c>
      <c r="K20069" s="20" t="s">
        <v>3</v>
      </c>
      <c r="L20069" t="s">
        <v>1463</v>
      </c>
      <c r="M20069" s="20">
        <v>4.9000000000000004</v>
      </c>
      <c r="N20069" s="20">
        <v>3.6</v>
      </c>
      <c r="AE20069">
        <f t="shared" si="313"/>
        <v>2020</v>
      </c>
    </row>
    <row r="20070" spans="1:31" x14ac:dyDescent="0.25">
      <c r="A20070" s="7">
        <v>20067</v>
      </c>
      <c r="B20070" s="8">
        <v>43835</v>
      </c>
      <c r="C20070" t="s">
        <v>3</v>
      </c>
      <c r="D20070" t="s">
        <v>1295</v>
      </c>
      <c r="E20070" t="s">
        <v>9</v>
      </c>
      <c r="F20070" t="s">
        <v>91</v>
      </c>
      <c r="G20070" t="s">
        <v>648</v>
      </c>
      <c r="H20070" s="9" t="s">
        <v>1797</v>
      </c>
      <c r="I20070" t="s">
        <v>1454</v>
      </c>
      <c r="J20070" s="20">
        <v>30</v>
      </c>
      <c r="K20070" s="20" t="s">
        <v>3</v>
      </c>
      <c r="L20070" t="s">
        <v>1464</v>
      </c>
      <c r="M20070" s="20">
        <v>9.4</v>
      </c>
      <c r="N20070" s="20">
        <v>6.6</v>
      </c>
      <c r="AE20070">
        <f t="shared" si="313"/>
        <v>2020</v>
      </c>
    </row>
    <row r="20071" spans="1:31" x14ac:dyDescent="0.25">
      <c r="A20071" s="7">
        <v>20068</v>
      </c>
      <c r="B20071" s="8">
        <v>43835</v>
      </c>
      <c r="C20071" t="s">
        <v>3</v>
      </c>
      <c r="D20071" t="s">
        <v>1243</v>
      </c>
      <c r="E20071" t="s">
        <v>9</v>
      </c>
      <c r="F20071" t="s">
        <v>1272</v>
      </c>
      <c r="G20071" t="s">
        <v>895</v>
      </c>
      <c r="H20071" s="9" t="s">
        <v>3400</v>
      </c>
      <c r="I20071" t="s">
        <v>1454</v>
      </c>
      <c r="J20071" s="20">
        <v>23</v>
      </c>
      <c r="K20071" s="20" t="s">
        <v>1465</v>
      </c>
      <c r="L20071" t="s">
        <v>1466</v>
      </c>
      <c r="M20071" s="20">
        <v>5.75</v>
      </c>
      <c r="N20071" s="20">
        <v>5.75</v>
      </c>
      <c r="AE20071">
        <f t="shared" si="313"/>
        <v>2020</v>
      </c>
    </row>
    <row r="20072" spans="1:31" x14ac:dyDescent="0.25">
      <c r="A20072" s="7">
        <v>20069</v>
      </c>
      <c r="B20072" s="8">
        <v>43835</v>
      </c>
      <c r="C20072" t="s">
        <v>3</v>
      </c>
      <c r="D20072" t="s">
        <v>104</v>
      </c>
      <c r="E20072" t="s">
        <v>9</v>
      </c>
      <c r="F20072" t="s">
        <v>45</v>
      </c>
      <c r="G20072" t="s">
        <v>895</v>
      </c>
      <c r="H20072" s="9" t="s">
        <v>3400</v>
      </c>
      <c r="I20072" t="s">
        <v>1454</v>
      </c>
      <c r="J20072" s="20">
        <v>23</v>
      </c>
      <c r="K20072" s="20" t="s">
        <v>1465</v>
      </c>
      <c r="L20072" t="s">
        <v>1466</v>
      </c>
      <c r="M20072" s="20">
        <v>5.75</v>
      </c>
      <c r="N20072" s="20">
        <v>5.75</v>
      </c>
      <c r="AE20072">
        <f t="shared" si="313"/>
        <v>2020</v>
      </c>
    </row>
    <row r="20073" spans="1:31" x14ac:dyDescent="0.25">
      <c r="A20073" s="7">
        <v>20070</v>
      </c>
      <c r="B20073" s="8">
        <v>43835</v>
      </c>
      <c r="C20073" t="s">
        <v>3</v>
      </c>
      <c r="D20073" t="s">
        <v>104</v>
      </c>
      <c r="E20073" t="s">
        <v>9</v>
      </c>
      <c r="F20073" t="s">
        <v>55</v>
      </c>
      <c r="G20073" t="s">
        <v>895</v>
      </c>
      <c r="H20073" s="9" t="s">
        <v>3401</v>
      </c>
      <c r="I20073" t="s">
        <v>1454</v>
      </c>
      <c r="J20073" s="20">
        <v>15</v>
      </c>
      <c r="K20073" s="20" t="s">
        <v>3</v>
      </c>
      <c r="L20073" t="s">
        <v>1464</v>
      </c>
      <c r="M20073" s="20">
        <v>5.2</v>
      </c>
      <c r="N20073" s="20">
        <v>3.3</v>
      </c>
      <c r="AE20073">
        <f t="shared" si="313"/>
        <v>2020</v>
      </c>
    </row>
    <row r="20074" spans="1:31" x14ac:dyDescent="0.25">
      <c r="A20074" s="7">
        <v>20071</v>
      </c>
      <c r="B20074" s="8">
        <v>43835</v>
      </c>
      <c r="C20074" t="s">
        <v>3</v>
      </c>
      <c r="D20074" t="s">
        <v>112</v>
      </c>
      <c r="E20074" t="s">
        <v>9</v>
      </c>
      <c r="F20074" t="s">
        <v>1272</v>
      </c>
      <c r="G20074" t="s">
        <v>895</v>
      </c>
      <c r="H20074" s="9" t="s">
        <v>3401</v>
      </c>
      <c r="I20074" t="s">
        <v>1454</v>
      </c>
      <c r="J20074" s="20">
        <v>18</v>
      </c>
      <c r="K20074" s="20" t="s">
        <v>9</v>
      </c>
      <c r="L20074" t="s">
        <v>1464</v>
      </c>
      <c r="M20074" s="20">
        <v>3.96</v>
      </c>
      <c r="N20074" s="20">
        <v>6.04</v>
      </c>
      <c r="AE20074">
        <f t="shared" si="313"/>
        <v>2020</v>
      </c>
    </row>
    <row r="20075" spans="1:31" x14ac:dyDescent="0.25">
      <c r="A20075" s="7">
        <v>20072</v>
      </c>
      <c r="B20075" s="8">
        <v>43835</v>
      </c>
      <c r="C20075" t="s">
        <v>3</v>
      </c>
      <c r="D20075" t="s">
        <v>1258</v>
      </c>
      <c r="E20075" t="s">
        <v>9</v>
      </c>
      <c r="F20075" t="s">
        <v>1272</v>
      </c>
      <c r="G20075" t="s">
        <v>648</v>
      </c>
      <c r="H20075" s="136" t="s">
        <v>1496</v>
      </c>
      <c r="I20075" t="s">
        <v>1454</v>
      </c>
      <c r="J20075" s="20">
        <v>15</v>
      </c>
      <c r="K20075" s="20" t="s">
        <v>3</v>
      </c>
      <c r="L20075" t="s">
        <v>1463</v>
      </c>
      <c r="M20075" s="20">
        <v>4.9000000000000004</v>
      </c>
      <c r="N20075" s="20">
        <v>3.6</v>
      </c>
      <c r="AE20075">
        <f t="shared" si="313"/>
        <v>2020</v>
      </c>
    </row>
    <row r="20076" spans="1:31" x14ac:dyDescent="0.25">
      <c r="A20076" s="7">
        <v>20073</v>
      </c>
      <c r="B20076" s="8">
        <v>43836</v>
      </c>
      <c r="C20076" t="s">
        <v>3</v>
      </c>
      <c r="D20076" t="s">
        <v>187</v>
      </c>
      <c r="E20076" t="s">
        <v>9</v>
      </c>
      <c r="F20076" t="s">
        <v>665</v>
      </c>
      <c r="G20076" t="s">
        <v>714</v>
      </c>
      <c r="H20076" s="135" t="s">
        <v>2004</v>
      </c>
      <c r="I20076" t="s">
        <v>1454</v>
      </c>
      <c r="J20076" s="20">
        <v>124</v>
      </c>
      <c r="K20076" s="20" t="s">
        <v>3</v>
      </c>
      <c r="L20076" t="s">
        <v>1464</v>
      </c>
      <c r="M20076" s="20">
        <v>35.72</v>
      </c>
      <c r="N20076" s="20">
        <v>27.28</v>
      </c>
      <c r="AE20076">
        <f t="shared" si="313"/>
        <v>2020</v>
      </c>
    </row>
    <row r="20077" spans="1:31" x14ac:dyDescent="0.25">
      <c r="A20077" s="7">
        <v>20074</v>
      </c>
      <c r="B20077" s="8">
        <v>43837</v>
      </c>
      <c r="C20077" t="s">
        <v>3</v>
      </c>
      <c r="D20077" t="s">
        <v>54</v>
      </c>
      <c r="E20077" t="s">
        <v>9</v>
      </c>
      <c r="F20077" t="s">
        <v>543</v>
      </c>
      <c r="G20077" t="s">
        <v>870</v>
      </c>
      <c r="H20077" s="135" t="s">
        <v>1496</v>
      </c>
      <c r="I20077" t="s">
        <v>1454</v>
      </c>
      <c r="J20077" s="20">
        <v>17</v>
      </c>
      <c r="K20077" s="20" t="s">
        <v>3</v>
      </c>
      <c r="L20077" t="s">
        <v>1464</v>
      </c>
      <c r="M20077" s="20">
        <v>5.76</v>
      </c>
      <c r="N20077" s="20">
        <v>3.74</v>
      </c>
      <c r="AE20077">
        <f t="shared" si="313"/>
        <v>2020</v>
      </c>
    </row>
    <row r="20078" spans="1:31" x14ac:dyDescent="0.25">
      <c r="A20078" s="7">
        <v>20075</v>
      </c>
      <c r="B20078" s="8">
        <v>43838</v>
      </c>
      <c r="C20078" t="s">
        <v>3</v>
      </c>
      <c r="D20078" t="s">
        <v>992</v>
      </c>
      <c r="E20078" t="s">
        <v>9</v>
      </c>
      <c r="F20078" t="s">
        <v>1193</v>
      </c>
      <c r="G20078" t="s">
        <v>648</v>
      </c>
      <c r="H20078" s="135" t="s">
        <v>1952</v>
      </c>
      <c r="I20078" t="s">
        <v>1454</v>
      </c>
      <c r="J20078" s="20">
        <v>80</v>
      </c>
      <c r="K20078" s="20" t="s">
        <v>1465</v>
      </c>
      <c r="L20078" t="s">
        <v>1466</v>
      </c>
      <c r="M20078" s="20">
        <v>20</v>
      </c>
      <c r="N20078" s="20">
        <v>20</v>
      </c>
      <c r="AE20078">
        <f t="shared" si="313"/>
        <v>2020</v>
      </c>
    </row>
    <row r="20079" spans="1:31" x14ac:dyDescent="0.25">
      <c r="A20079" s="7">
        <v>20076</v>
      </c>
      <c r="B20079" s="8">
        <v>43838</v>
      </c>
      <c r="C20079" t="s">
        <v>3</v>
      </c>
      <c r="D20079" t="s">
        <v>543</v>
      </c>
      <c r="E20079" t="s">
        <v>9</v>
      </c>
      <c r="F20079" t="s">
        <v>427</v>
      </c>
      <c r="G20079" t="s">
        <v>1292</v>
      </c>
      <c r="H20079" s="9" t="s">
        <v>3396</v>
      </c>
      <c r="I20079" t="s">
        <v>1454</v>
      </c>
      <c r="J20079" s="20">
        <v>18</v>
      </c>
      <c r="K20079" s="20" t="s">
        <v>9</v>
      </c>
      <c r="L20079" t="s">
        <v>1464</v>
      </c>
      <c r="M20079" s="20">
        <v>3.96</v>
      </c>
      <c r="N20079" s="20">
        <v>6.04</v>
      </c>
      <c r="AE20079">
        <f t="shared" si="313"/>
        <v>2020</v>
      </c>
    </row>
    <row r="20080" spans="1:31" x14ac:dyDescent="0.25">
      <c r="A20080" s="7">
        <v>20077</v>
      </c>
      <c r="B20080" s="8">
        <v>43839</v>
      </c>
      <c r="C20080" t="s">
        <v>3</v>
      </c>
      <c r="D20080" t="s">
        <v>766</v>
      </c>
      <c r="E20080" t="s">
        <v>9</v>
      </c>
      <c r="F20080" t="s">
        <v>1034</v>
      </c>
      <c r="G20080" t="s">
        <v>714</v>
      </c>
      <c r="H20080" s="135" t="s">
        <v>1496</v>
      </c>
      <c r="I20080" t="s">
        <v>1454</v>
      </c>
      <c r="J20080" s="20">
        <v>77</v>
      </c>
      <c r="K20080" s="20" t="s">
        <v>9</v>
      </c>
      <c r="L20080" t="s">
        <v>1464</v>
      </c>
      <c r="M20080" s="20">
        <v>16.940000000000001</v>
      </c>
      <c r="N20080" s="20">
        <v>22.56</v>
      </c>
      <c r="AE20080">
        <f t="shared" si="313"/>
        <v>2020</v>
      </c>
    </row>
    <row r="20081" spans="1:31" x14ac:dyDescent="0.25">
      <c r="A20081" s="7">
        <v>20078</v>
      </c>
      <c r="B20081" s="8">
        <v>43839</v>
      </c>
      <c r="C20081" t="s">
        <v>3</v>
      </c>
      <c r="D20081" t="s">
        <v>448</v>
      </c>
      <c r="E20081" t="s">
        <v>9</v>
      </c>
      <c r="F20081" t="s">
        <v>759</v>
      </c>
      <c r="G20081" t="s">
        <v>648</v>
      </c>
      <c r="H20081" s="135" t="s">
        <v>2853</v>
      </c>
      <c r="I20081" t="s">
        <v>1454</v>
      </c>
      <c r="J20081" s="20">
        <v>35</v>
      </c>
      <c r="K20081" s="20" t="s">
        <v>3</v>
      </c>
      <c r="L20081" t="s">
        <v>1464</v>
      </c>
      <c r="M20081" s="20">
        <v>10.8</v>
      </c>
      <c r="N20081" s="20">
        <v>7.7</v>
      </c>
      <c r="AE20081">
        <f t="shared" si="313"/>
        <v>2020</v>
      </c>
    </row>
    <row r="20082" spans="1:31" x14ac:dyDescent="0.25">
      <c r="A20082" s="7">
        <v>20079</v>
      </c>
      <c r="B20082" s="8">
        <v>43839</v>
      </c>
      <c r="C20082" t="s">
        <v>3</v>
      </c>
      <c r="D20082" t="s">
        <v>1291</v>
      </c>
      <c r="E20082" t="s">
        <v>9</v>
      </c>
      <c r="F20082" t="s">
        <v>1288</v>
      </c>
      <c r="G20082" t="s">
        <v>895</v>
      </c>
      <c r="H20082" s="9" t="s">
        <v>3400</v>
      </c>
      <c r="I20082" t="s">
        <v>1454</v>
      </c>
      <c r="J20082" s="20">
        <v>23</v>
      </c>
      <c r="K20082" s="20" t="s">
        <v>9</v>
      </c>
      <c r="L20082" t="s">
        <v>1463</v>
      </c>
      <c r="M20082" s="20">
        <v>5.52</v>
      </c>
      <c r="N20082" s="20">
        <v>6.98</v>
      </c>
      <c r="AE20082">
        <f t="shared" si="313"/>
        <v>2020</v>
      </c>
    </row>
    <row r="20083" spans="1:31" x14ac:dyDescent="0.25">
      <c r="A20083" s="7">
        <v>20080</v>
      </c>
      <c r="B20083" s="8">
        <v>43839</v>
      </c>
      <c r="C20083" t="s">
        <v>3</v>
      </c>
      <c r="D20083" t="s">
        <v>543</v>
      </c>
      <c r="E20083" t="s">
        <v>9</v>
      </c>
      <c r="F20083" t="s">
        <v>1034</v>
      </c>
      <c r="G20083" t="s">
        <v>895</v>
      </c>
      <c r="H20083" s="9" t="s">
        <v>3400</v>
      </c>
      <c r="I20083" t="s">
        <v>1454</v>
      </c>
      <c r="J20083" s="20">
        <v>12</v>
      </c>
      <c r="K20083" s="20" t="s">
        <v>9</v>
      </c>
      <c r="L20083" t="s">
        <v>1464</v>
      </c>
      <c r="M20083" s="20">
        <v>2.64</v>
      </c>
      <c r="N20083" s="20">
        <v>4.3599999999999994</v>
      </c>
      <c r="AE20083">
        <f t="shared" si="313"/>
        <v>2020</v>
      </c>
    </row>
    <row r="20084" spans="1:31" x14ac:dyDescent="0.25">
      <c r="A20084" s="7">
        <v>20081</v>
      </c>
      <c r="B20084" s="8">
        <v>43839</v>
      </c>
      <c r="C20084" t="s">
        <v>3</v>
      </c>
      <c r="D20084" t="s">
        <v>1295</v>
      </c>
      <c r="E20084" t="s">
        <v>9</v>
      </c>
      <c r="F20084" t="s">
        <v>1288</v>
      </c>
      <c r="G20084" t="s">
        <v>929</v>
      </c>
      <c r="H20084" s="9" t="s">
        <v>2652</v>
      </c>
      <c r="I20084" t="s">
        <v>1454</v>
      </c>
      <c r="J20084" s="20">
        <v>20</v>
      </c>
      <c r="K20084" s="20" t="s">
        <v>3</v>
      </c>
      <c r="L20084" t="s">
        <v>1464</v>
      </c>
      <c r="M20084" s="20">
        <v>6.6</v>
      </c>
      <c r="N20084" s="20">
        <v>4.4000000000000004</v>
      </c>
      <c r="AE20084">
        <f t="shared" si="313"/>
        <v>2020</v>
      </c>
    </row>
    <row r="20085" spans="1:31" x14ac:dyDescent="0.25">
      <c r="A20085" s="7">
        <v>20082</v>
      </c>
      <c r="B20085" s="8">
        <v>43839</v>
      </c>
      <c r="C20085" t="s">
        <v>3</v>
      </c>
      <c r="D20085" t="s">
        <v>1252</v>
      </c>
      <c r="E20085" t="s">
        <v>9</v>
      </c>
      <c r="F20085" t="s">
        <v>1288</v>
      </c>
      <c r="G20085" t="s">
        <v>65</v>
      </c>
      <c r="H20085" s="135" t="s">
        <v>1608</v>
      </c>
      <c r="I20085" t="s">
        <v>1455</v>
      </c>
      <c r="J20085" s="20">
        <v>80</v>
      </c>
      <c r="K20085" s="20" t="s">
        <v>3</v>
      </c>
      <c r="L20085" t="s">
        <v>1464</v>
      </c>
      <c r="M20085" s="20">
        <v>11.7</v>
      </c>
      <c r="N20085" s="20">
        <v>8.8000000000000007</v>
      </c>
      <c r="AE20085">
        <f t="shared" si="313"/>
        <v>2020</v>
      </c>
    </row>
    <row r="20086" spans="1:31" x14ac:dyDescent="0.25">
      <c r="A20086" s="7">
        <v>20083</v>
      </c>
      <c r="B20086" s="8">
        <v>43839</v>
      </c>
      <c r="C20086" t="s">
        <v>3</v>
      </c>
      <c r="D20086" t="s">
        <v>1288</v>
      </c>
      <c r="E20086" t="s">
        <v>9</v>
      </c>
      <c r="F20086" t="s">
        <v>1252</v>
      </c>
      <c r="G20086" t="s">
        <v>11</v>
      </c>
      <c r="H20086" s="135" t="s">
        <v>1579</v>
      </c>
      <c r="I20086" t="s">
        <v>1455</v>
      </c>
      <c r="J20086" s="20">
        <v>85</v>
      </c>
      <c r="K20086" s="20" t="s">
        <v>9</v>
      </c>
      <c r="L20086" t="s">
        <v>1463</v>
      </c>
      <c r="M20086" s="20">
        <v>10.199999999999999</v>
      </c>
      <c r="N20086" s="20">
        <v>11.55</v>
      </c>
      <c r="AE20086">
        <f t="shared" si="313"/>
        <v>2020</v>
      </c>
    </row>
    <row r="20087" spans="1:31" x14ac:dyDescent="0.25">
      <c r="A20087" s="7">
        <v>20084</v>
      </c>
      <c r="B20087" s="8">
        <v>43839</v>
      </c>
      <c r="C20087" t="s">
        <v>3</v>
      </c>
      <c r="D20087" t="s">
        <v>1293</v>
      </c>
      <c r="E20087" t="s">
        <v>9</v>
      </c>
      <c r="F20087" t="s">
        <v>1288</v>
      </c>
      <c r="G20087" t="s">
        <v>1292</v>
      </c>
      <c r="H20087" s="9" t="s">
        <v>3395</v>
      </c>
      <c r="I20087" t="s">
        <v>1454</v>
      </c>
      <c r="J20087" s="20">
        <v>21</v>
      </c>
      <c r="K20087" s="20" t="s">
        <v>1465</v>
      </c>
      <c r="L20087" t="s">
        <v>1466</v>
      </c>
      <c r="M20087" s="20">
        <v>5.25</v>
      </c>
      <c r="N20087" s="20">
        <v>5.25</v>
      </c>
      <c r="AE20087">
        <f t="shared" si="313"/>
        <v>2020</v>
      </c>
    </row>
    <row r="20088" spans="1:31" x14ac:dyDescent="0.25">
      <c r="A20088" s="7">
        <v>20085</v>
      </c>
      <c r="B20088" s="8">
        <v>43841</v>
      </c>
      <c r="C20088" t="s">
        <v>3</v>
      </c>
      <c r="D20088" t="s">
        <v>973</v>
      </c>
      <c r="E20088" t="s">
        <v>9</v>
      </c>
      <c r="F20088" t="s">
        <v>1288</v>
      </c>
      <c r="G20088" t="s">
        <v>648</v>
      </c>
      <c r="H20088" s="9" t="s">
        <v>1797</v>
      </c>
      <c r="I20088" t="s">
        <v>1454</v>
      </c>
      <c r="J20088" s="20">
        <v>75</v>
      </c>
      <c r="K20088" s="20" t="s">
        <v>9</v>
      </c>
      <c r="L20088" t="s">
        <v>1463</v>
      </c>
      <c r="M20088" s="20">
        <v>18</v>
      </c>
      <c r="N20088" s="20">
        <v>20.5</v>
      </c>
      <c r="AE20088">
        <f t="shared" si="313"/>
        <v>2020</v>
      </c>
    </row>
    <row r="20089" spans="1:31" x14ac:dyDescent="0.25">
      <c r="A20089" s="7">
        <v>20086</v>
      </c>
      <c r="B20089" s="8">
        <v>43841</v>
      </c>
      <c r="C20089" t="s">
        <v>3</v>
      </c>
      <c r="D20089" t="s">
        <v>787</v>
      </c>
      <c r="E20089" t="s">
        <v>9</v>
      </c>
      <c r="F20089" t="s">
        <v>1288</v>
      </c>
      <c r="G20089" t="s">
        <v>1292</v>
      </c>
      <c r="H20089" s="9" t="s">
        <v>3396</v>
      </c>
      <c r="I20089" t="s">
        <v>1454</v>
      </c>
      <c r="J20089" s="20">
        <v>21</v>
      </c>
      <c r="K20089" s="20" t="s">
        <v>1465</v>
      </c>
      <c r="L20089" t="s">
        <v>1466</v>
      </c>
      <c r="M20089" s="20">
        <v>5.25</v>
      </c>
      <c r="N20089" s="20">
        <v>5.25</v>
      </c>
      <c r="AE20089">
        <f t="shared" si="313"/>
        <v>2020</v>
      </c>
    </row>
    <row r="20090" spans="1:31" x14ac:dyDescent="0.25">
      <c r="A20090" s="7">
        <v>20087</v>
      </c>
      <c r="B20090" s="8">
        <v>43842</v>
      </c>
      <c r="C20090" t="s">
        <v>3</v>
      </c>
      <c r="D20090" t="s">
        <v>1096</v>
      </c>
      <c r="E20090" t="s">
        <v>9</v>
      </c>
      <c r="F20090" t="s">
        <v>1199</v>
      </c>
      <c r="G20090" t="s">
        <v>895</v>
      </c>
      <c r="H20090" s="9" t="s">
        <v>3400</v>
      </c>
      <c r="I20090" t="s">
        <v>1454</v>
      </c>
      <c r="J20090" s="20">
        <v>23</v>
      </c>
      <c r="K20090" s="20" t="s">
        <v>1465</v>
      </c>
      <c r="L20090" t="s">
        <v>1466</v>
      </c>
      <c r="M20090" s="20">
        <v>5.75</v>
      </c>
      <c r="N20090" s="20">
        <v>5.75</v>
      </c>
      <c r="AE20090">
        <f t="shared" si="313"/>
        <v>2020</v>
      </c>
    </row>
    <row r="20091" spans="1:31" x14ac:dyDescent="0.25">
      <c r="A20091" s="7">
        <v>20088</v>
      </c>
      <c r="B20091" s="8">
        <v>43842</v>
      </c>
      <c r="C20091" t="s">
        <v>3</v>
      </c>
      <c r="D20091" t="s">
        <v>1296</v>
      </c>
      <c r="E20091" t="s">
        <v>9</v>
      </c>
      <c r="F20091" t="s">
        <v>678</v>
      </c>
      <c r="G20091" t="s">
        <v>14</v>
      </c>
      <c r="H20091" s="135" t="s">
        <v>1496</v>
      </c>
      <c r="I20091" t="s">
        <v>1458</v>
      </c>
      <c r="J20091" s="20">
        <v>9</v>
      </c>
      <c r="K20091" s="20" t="s">
        <v>9</v>
      </c>
      <c r="L20091" t="s">
        <v>1464</v>
      </c>
      <c r="M20091" s="20">
        <v>30</v>
      </c>
      <c r="N20091" s="20">
        <v>10</v>
      </c>
      <c r="AE20091">
        <f t="shared" si="313"/>
        <v>2020</v>
      </c>
    </row>
    <row r="20092" spans="1:31" x14ac:dyDescent="0.25">
      <c r="A20092" s="7">
        <v>20089</v>
      </c>
      <c r="B20092" s="8">
        <v>43845</v>
      </c>
      <c r="C20092" t="s">
        <v>3</v>
      </c>
      <c r="D20092" t="s">
        <v>1296</v>
      </c>
      <c r="E20092" t="s">
        <v>9</v>
      </c>
      <c r="F20092" t="s">
        <v>1290</v>
      </c>
      <c r="G20092" t="s">
        <v>648</v>
      </c>
      <c r="H20092" s="136" t="s">
        <v>1496</v>
      </c>
      <c r="I20092" t="s">
        <v>1454</v>
      </c>
      <c r="J20092" s="20">
        <v>18</v>
      </c>
      <c r="K20092" s="20" t="s">
        <v>3</v>
      </c>
      <c r="L20092" t="s">
        <v>1464</v>
      </c>
      <c r="M20092" s="20">
        <v>6.04</v>
      </c>
      <c r="N20092" s="20">
        <v>3.96</v>
      </c>
      <c r="AE20092">
        <f t="shared" si="313"/>
        <v>2020</v>
      </c>
    </row>
    <row r="20093" spans="1:31" x14ac:dyDescent="0.25">
      <c r="A20093" s="7">
        <v>20090</v>
      </c>
      <c r="B20093" s="8">
        <v>43846</v>
      </c>
      <c r="C20093" t="s">
        <v>3</v>
      </c>
      <c r="D20093" t="s">
        <v>678</v>
      </c>
      <c r="E20093" t="s">
        <v>9</v>
      </c>
      <c r="F20093" t="s">
        <v>1272</v>
      </c>
      <c r="G20093" t="s">
        <v>1292</v>
      </c>
      <c r="H20093" s="9" t="s">
        <v>3397</v>
      </c>
      <c r="I20093" t="s">
        <v>1454</v>
      </c>
      <c r="J20093" s="20">
        <v>8</v>
      </c>
      <c r="K20093" s="20" t="s">
        <v>1465</v>
      </c>
      <c r="L20093" t="s">
        <v>1466</v>
      </c>
      <c r="M20093" s="20">
        <v>2</v>
      </c>
      <c r="N20093" s="20">
        <v>2</v>
      </c>
      <c r="AE20093">
        <f t="shared" si="313"/>
        <v>2020</v>
      </c>
    </row>
    <row r="20094" spans="1:31" x14ac:dyDescent="0.25">
      <c r="A20094" s="7">
        <v>20091</v>
      </c>
      <c r="B20094" s="8">
        <v>43846</v>
      </c>
      <c r="C20094" t="s">
        <v>3</v>
      </c>
      <c r="D20094" t="s">
        <v>678</v>
      </c>
      <c r="E20094" t="s">
        <v>9</v>
      </c>
      <c r="F20094" t="s">
        <v>1272</v>
      </c>
      <c r="G20094" t="s">
        <v>1292</v>
      </c>
      <c r="H20094" s="9" t="s">
        <v>3403</v>
      </c>
      <c r="I20094" t="s">
        <v>1454</v>
      </c>
      <c r="J20094" s="20">
        <v>19</v>
      </c>
      <c r="K20094" s="20" t="s">
        <v>1465</v>
      </c>
      <c r="L20094" t="s">
        <v>1466</v>
      </c>
      <c r="M20094" s="20">
        <v>4.75</v>
      </c>
      <c r="N20094" s="20">
        <v>4.75</v>
      </c>
      <c r="AE20094">
        <f t="shared" si="313"/>
        <v>2020</v>
      </c>
    </row>
    <row r="20095" spans="1:31" x14ac:dyDescent="0.25">
      <c r="A20095" s="7">
        <v>20092</v>
      </c>
      <c r="B20095" s="8">
        <v>43846</v>
      </c>
      <c r="C20095" t="s">
        <v>3</v>
      </c>
      <c r="D20095" t="s">
        <v>787</v>
      </c>
      <c r="E20095" t="s">
        <v>9</v>
      </c>
      <c r="F20095" t="s">
        <v>904</v>
      </c>
      <c r="G20095" t="s">
        <v>1292</v>
      </c>
      <c r="H20095" s="9" t="s">
        <v>3402</v>
      </c>
      <c r="I20095" t="s">
        <v>1454</v>
      </c>
      <c r="J20095" s="20">
        <v>15</v>
      </c>
      <c r="K20095" s="20" t="s">
        <v>9</v>
      </c>
      <c r="L20095" t="s">
        <v>1464</v>
      </c>
      <c r="M20095" s="20">
        <v>3.3</v>
      </c>
      <c r="N20095" s="20">
        <v>5.2</v>
      </c>
      <c r="AE20095">
        <f t="shared" si="313"/>
        <v>2020</v>
      </c>
    </row>
    <row r="20096" spans="1:31" x14ac:dyDescent="0.25">
      <c r="A20096" s="7">
        <v>20093</v>
      </c>
      <c r="B20096" s="8">
        <v>43846</v>
      </c>
      <c r="C20096" t="s">
        <v>3</v>
      </c>
      <c r="D20096" t="s">
        <v>678</v>
      </c>
      <c r="E20096" t="s">
        <v>9</v>
      </c>
      <c r="F20096" t="s">
        <v>1272</v>
      </c>
      <c r="G20096" t="s">
        <v>1292</v>
      </c>
      <c r="H20096" s="9" t="s">
        <v>3407</v>
      </c>
      <c r="I20096" t="s">
        <v>1454</v>
      </c>
      <c r="J20096" s="20">
        <v>19</v>
      </c>
      <c r="K20096" s="20" t="s">
        <v>1465</v>
      </c>
      <c r="L20096" t="s">
        <v>1466</v>
      </c>
      <c r="M20096" s="20">
        <v>4.75</v>
      </c>
      <c r="N20096" s="20">
        <v>4.75</v>
      </c>
      <c r="AE20096">
        <f t="shared" si="313"/>
        <v>2020</v>
      </c>
    </row>
    <row r="20097" spans="1:31" x14ac:dyDescent="0.25">
      <c r="A20097" s="7">
        <v>20094</v>
      </c>
      <c r="B20097" s="8">
        <v>43847</v>
      </c>
      <c r="C20097" t="s">
        <v>3</v>
      </c>
      <c r="D20097" t="s">
        <v>918</v>
      </c>
      <c r="E20097" t="s">
        <v>9</v>
      </c>
      <c r="F20097" t="s">
        <v>904</v>
      </c>
      <c r="G20097" t="s">
        <v>895</v>
      </c>
      <c r="H20097" s="9" t="s">
        <v>3400</v>
      </c>
      <c r="I20097" t="s">
        <v>1454</v>
      </c>
      <c r="J20097" s="20">
        <v>23</v>
      </c>
      <c r="K20097" s="20" t="s">
        <v>9</v>
      </c>
      <c r="L20097" t="s">
        <v>1464</v>
      </c>
      <c r="M20097" s="20">
        <v>5.0600000000000005</v>
      </c>
      <c r="N20097" s="20">
        <v>7.4399999999999995</v>
      </c>
      <c r="AE20097">
        <f t="shared" si="313"/>
        <v>2020</v>
      </c>
    </row>
    <row r="20098" spans="1:31" x14ac:dyDescent="0.25">
      <c r="A20098" s="7">
        <v>20095</v>
      </c>
      <c r="B20098" s="8">
        <v>43847</v>
      </c>
      <c r="C20098" t="s">
        <v>3</v>
      </c>
      <c r="D20098" t="s">
        <v>265</v>
      </c>
      <c r="E20098" t="s">
        <v>9</v>
      </c>
      <c r="F20098" t="s">
        <v>904</v>
      </c>
      <c r="G20098" t="s">
        <v>895</v>
      </c>
      <c r="H20098" s="9" t="s">
        <v>3401</v>
      </c>
      <c r="I20098" t="s">
        <v>1454</v>
      </c>
      <c r="J20098" s="20">
        <v>13</v>
      </c>
      <c r="K20098" s="20" t="s">
        <v>9</v>
      </c>
      <c r="L20098" t="s">
        <v>1464</v>
      </c>
      <c r="M20098" s="20">
        <v>2.86</v>
      </c>
      <c r="N20098" s="20">
        <v>4.6400000000000006</v>
      </c>
      <c r="AE20098">
        <f t="shared" si="313"/>
        <v>2020</v>
      </c>
    </row>
    <row r="20099" spans="1:31" x14ac:dyDescent="0.25">
      <c r="A20099" s="7">
        <v>20096</v>
      </c>
      <c r="B20099" s="8">
        <v>43849</v>
      </c>
      <c r="C20099" t="s">
        <v>3</v>
      </c>
      <c r="D20099" t="s">
        <v>104</v>
      </c>
      <c r="E20099" t="s">
        <v>9</v>
      </c>
      <c r="F20099" t="s">
        <v>45</v>
      </c>
      <c r="G20099" t="s">
        <v>895</v>
      </c>
      <c r="H20099" s="9" t="s">
        <v>3400</v>
      </c>
      <c r="I20099" t="s">
        <v>1454</v>
      </c>
      <c r="J20099" s="20">
        <v>23</v>
      </c>
      <c r="K20099" s="20" t="s">
        <v>1465</v>
      </c>
      <c r="L20099" t="s">
        <v>1466</v>
      </c>
      <c r="M20099" s="20">
        <v>5.75</v>
      </c>
      <c r="N20099" s="20">
        <v>5.75</v>
      </c>
      <c r="AE20099">
        <f t="shared" si="313"/>
        <v>2020</v>
      </c>
    </row>
    <row r="20100" spans="1:31" x14ac:dyDescent="0.25">
      <c r="A20100" s="7">
        <v>20097</v>
      </c>
      <c r="B20100" s="8">
        <v>43849</v>
      </c>
      <c r="C20100" t="s">
        <v>3</v>
      </c>
      <c r="D20100" t="s">
        <v>1243</v>
      </c>
      <c r="E20100" t="s">
        <v>9</v>
      </c>
      <c r="F20100" t="s">
        <v>45</v>
      </c>
      <c r="G20100" t="s">
        <v>895</v>
      </c>
      <c r="H20100" s="9" t="s">
        <v>3401</v>
      </c>
      <c r="I20100" t="s">
        <v>1454</v>
      </c>
      <c r="J20100" s="20">
        <v>37</v>
      </c>
      <c r="K20100" s="20" t="s">
        <v>3</v>
      </c>
      <c r="L20100" t="s">
        <v>1463</v>
      </c>
      <c r="M20100" s="20">
        <v>10.62</v>
      </c>
      <c r="N20100" s="20">
        <v>8.8800000000000008</v>
      </c>
      <c r="AE20100">
        <f t="shared" ref="AE20100:AE20163" si="314">YEAR(B20100)</f>
        <v>2020</v>
      </c>
    </row>
    <row r="20101" spans="1:31" x14ac:dyDescent="0.25">
      <c r="A20101" s="7">
        <v>20098</v>
      </c>
      <c r="B20101" s="8">
        <v>43849</v>
      </c>
      <c r="C20101" t="s">
        <v>3</v>
      </c>
      <c r="D20101" t="s">
        <v>543</v>
      </c>
      <c r="E20101" t="s">
        <v>9</v>
      </c>
      <c r="F20101" t="s">
        <v>521</v>
      </c>
      <c r="G20101" t="s">
        <v>1170</v>
      </c>
      <c r="H20101" s="135" t="s">
        <v>1496</v>
      </c>
      <c r="I20101" t="s">
        <v>1454</v>
      </c>
      <c r="J20101" s="20">
        <v>21</v>
      </c>
      <c r="K20101" s="20" t="s">
        <v>9</v>
      </c>
      <c r="L20101" t="s">
        <v>1464</v>
      </c>
      <c r="M20101" s="20">
        <v>4.62</v>
      </c>
      <c r="N20101" s="20">
        <v>6.88</v>
      </c>
      <c r="AE20101">
        <f t="shared" si="314"/>
        <v>2020</v>
      </c>
    </row>
    <row r="20102" spans="1:31" x14ac:dyDescent="0.25">
      <c r="A20102" s="7">
        <v>20099</v>
      </c>
      <c r="B20102" s="8">
        <v>43849</v>
      </c>
      <c r="C20102" t="s">
        <v>3</v>
      </c>
      <c r="D20102" t="s">
        <v>543</v>
      </c>
      <c r="E20102" t="s">
        <v>9</v>
      </c>
      <c r="F20102" t="s">
        <v>521</v>
      </c>
      <c r="G20102" t="s">
        <v>1292</v>
      </c>
      <c r="H20102" s="9" t="s">
        <v>3402</v>
      </c>
      <c r="I20102" t="s">
        <v>1454</v>
      </c>
      <c r="J20102" s="20">
        <v>20</v>
      </c>
      <c r="K20102" s="20" t="s">
        <v>3</v>
      </c>
      <c r="L20102" t="s">
        <v>1463</v>
      </c>
      <c r="M20102" s="20">
        <v>6.2</v>
      </c>
      <c r="N20102" s="20">
        <v>4.8</v>
      </c>
      <c r="AE20102">
        <f t="shared" si="314"/>
        <v>2020</v>
      </c>
    </row>
    <row r="20103" spans="1:31" x14ac:dyDescent="0.25">
      <c r="A20103" s="7">
        <v>20100</v>
      </c>
      <c r="B20103" s="8">
        <v>43850</v>
      </c>
      <c r="C20103" t="s">
        <v>3</v>
      </c>
      <c r="D20103" t="s">
        <v>1258</v>
      </c>
      <c r="E20103" t="s">
        <v>9</v>
      </c>
      <c r="F20103" t="s">
        <v>1272</v>
      </c>
      <c r="G20103" t="s">
        <v>569</v>
      </c>
      <c r="H20103" s="135" t="s">
        <v>1783</v>
      </c>
      <c r="I20103" t="s">
        <v>1454</v>
      </c>
      <c r="J20103" s="20">
        <v>21</v>
      </c>
      <c r="K20103" s="20" t="s">
        <v>1465</v>
      </c>
      <c r="L20103" t="s">
        <v>1466</v>
      </c>
      <c r="M20103" s="20">
        <v>5.25</v>
      </c>
      <c r="N20103" s="20">
        <v>5.25</v>
      </c>
      <c r="AE20103">
        <f t="shared" si="314"/>
        <v>2020</v>
      </c>
    </row>
    <row r="20104" spans="1:31" x14ac:dyDescent="0.25">
      <c r="A20104" s="7">
        <v>20101</v>
      </c>
      <c r="B20104" s="8">
        <v>43851</v>
      </c>
      <c r="C20104" t="s">
        <v>3</v>
      </c>
      <c r="D20104" t="s">
        <v>1296</v>
      </c>
      <c r="E20104" t="s">
        <v>9</v>
      </c>
      <c r="F20104" t="s">
        <v>1273</v>
      </c>
      <c r="G20104" t="s">
        <v>648</v>
      </c>
      <c r="H20104" s="135" t="s">
        <v>1795</v>
      </c>
      <c r="I20104" t="s">
        <v>1454</v>
      </c>
      <c r="J20104" s="20">
        <v>31</v>
      </c>
      <c r="K20104" s="20" t="s">
        <v>3</v>
      </c>
      <c r="L20104" t="s">
        <v>1464</v>
      </c>
      <c r="M20104" s="20">
        <v>9.68</v>
      </c>
      <c r="N20104" s="20">
        <v>6.82</v>
      </c>
      <c r="AE20104">
        <f t="shared" si="314"/>
        <v>2020</v>
      </c>
    </row>
    <row r="20105" spans="1:31" x14ac:dyDescent="0.25">
      <c r="A20105" s="7">
        <v>20102</v>
      </c>
      <c r="B20105" s="8">
        <v>43852</v>
      </c>
      <c r="C20105" t="s">
        <v>3</v>
      </c>
      <c r="D20105" t="s">
        <v>1199</v>
      </c>
      <c r="E20105" t="s">
        <v>9</v>
      </c>
      <c r="F20105" t="s">
        <v>1281</v>
      </c>
      <c r="G20105" t="s">
        <v>648</v>
      </c>
      <c r="H20105" s="135" t="s">
        <v>1935</v>
      </c>
      <c r="I20105" t="s">
        <v>1455</v>
      </c>
      <c r="J20105" s="20">
        <v>26</v>
      </c>
      <c r="K20105" s="20" t="s">
        <v>9</v>
      </c>
      <c r="L20105" t="s">
        <v>1464</v>
      </c>
      <c r="M20105" s="20">
        <v>2.86</v>
      </c>
      <c r="N20105" s="20">
        <v>4.1400000000000006</v>
      </c>
      <c r="AE20105">
        <f t="shared" si="314"/>
        <v>2020</v>
      </c>
    </row>
    <row r="20106" spans="1:31" x14ac:dyDescent="0.25">
      <c r="A20106" s="7">
        <v>20103</v>
      </c>
      <c r="B20106" s="8">
        <v>43852</v>
      </c>
      <c r="C20106" t="s">
        <v>3</v>
      </c>
      <c r="D20106" t="s">
        <v>968</v>
      </c>
      <c r="E20106" t="s">
        <v>9</v>
      </c>
      <c r="F20106" t="s">
        <v>521</v>
      </c>
      <c r="G20106" t="s">
        <v>11</v>
      </c>
      <c r="H20106" s="135" t="s">
        <v>1496</v>
      </c>
      <c r="I20106" t="s">
        <v>1454</v>
      </c>
      <c r="J20106" s="20">
        <v>36</v>
      </c>
      <c r="K20106" s="20" t="s">
        <v>9</v>
      </c>
      <c r="L20106" t="s">
        <v>1463</v>
      </c>
      <c r="M20106" s="20">
        <v>8.64</v>
      </c>
      <c r="N20106" s="20">
        <v>10.36</v>
      </c>
      <c r="AE20106">
        <f t="shared" si="314"/>
        <v>2020</v>
      </c>
    </row>
    <row r="20107" spans="1:31" x14ac:dyDescent="0.25">
      <c r="A20107" s="7">
        <v>20104</v>
      </c>
      <c r="B20107" s="8">
        <v>43853</v>
      </c>
      <c r="C20107" t="s">
        <v>3</v>
      </c>
      <c r="D20107" t="s">
        <v>1284</v>
      </c>
      <c r="E20107" t="s">
        <v>9</v>
      </c>
      <c r="F20107" t="s">
        <v>543</v>
      </c>
      <c r="G20107" t="s">
        <v>895</v>
      </c>
      <c r="H20107" s="9" t="s">
        <v>3400</v>
      </c>
      <c r="I20107" t="s">
        <v>1454</v>
      </c>
      <c r="J20107" s="20">
        <v>23</v>
      </c>
      <c r="K20107" s="20" t="s">
        <v>1465</v>
      </c>
      <c r="L20107" t="s">
        <v>1466</v>
      </c>
      <c r="M20107" s="20">
        <v>5.75</v>
      </c>
      <c r="N20107" s="20">
        <v>5.75</v>
      </c>
      <c r="AE20107">
        <f t="shared" si="314"/>
        <v>2020</v>
      </c>
    </row>
    <row r="20108" spans="1:31" x14ac:dyDescent="0.25">
      <c r="A20108" s="7">
        <v>20105</v>
      </c>
      <c r="B20108" s="8">
        <v>43853</v>
      </c>
      <c r="C20108" t="s">
        <v>3</v>
      </c>
      <c r="D20108" t="s">
        <v>276</v>
      </c>
      <c r="E20108" t="s">
        <v>9</v>
      </c>
      <c r="F20108" t="s">
        <v>45</v>
      </c>
      <c r="G20108" t="s">
        <v>870</v>
      </c>
      <c r="H20108" s="135" t="s">
        <v>1496</v>
      </c>
      <c r="I20108" t="s">
        <v>1454</v>
      </c>
      <c r="J20108" s="20">
        <v>30</v>
      </c>
      <c r="K20108" s="20" t="s">
        <v>1465</v>
      </c>
      <c r="L20108" t="s">
        <v>1466</v>
      </c>
      <c r="M20108" s="20">
        <v>7.5</v>
      </c>
      <c r="N20108" s="20">
        <v>7.5</v>
      </c>
      <c r="AE20108">
        <f t="shared" si="314"/>
        <v>2020</v>
      </c>
    </row>
    <row r="20109" spans="1:31" x14ac:dyDescent="0.25">
      <c r="A20109" s="7">
        <v>20106</v>
      </c>
      <c r="B20109" s="8">
        <v>43854</v>
      </c>
      <c r="C20109" t="s">
        <v>3</v>
      </c>
      <c r="D20109" t="s">
        <v>233</v>
      </c>
      <c r="E20109" t="s">
        <v>9</v>
      </c>
      <c r="F20109" t="s">
        <v>543</v>
      </c>
      <c r="G20109" t="s">
        <v>648</v>
      </c>
      <c r="H20109" s="136" t="s">
        <v>1496</v>
      </c>
      <c r="I20109" t="s">
        <v>1454</v>
      </c>
      <c r="J20109" s="20">
        <v>15</v>
      </c>
      <c r="K20109" s="20" t="s">
        <v>1465</v>
      </c>
      <c r="L20109" t="s">
        <v>1466</v>
      </c>
      <c r="M20109" s="20">
        <v>3.75</v>
      </c>
      <c r="N20109" s="20">
        <v>3.75</v>
      </c>
      <c r="AE20109">
        <f t="shared" si="314"/>
        <v>2020</v>
      </c>
    </row>
    <row r="20110" spans="1:31" x14ac:dyDescent="0.25">
      <c r="A20110" s="7">
        <v>20107</v>
      </c>
      <c r="B20110" s="8">
        <v>43854</v>
      </c>
      <c r="C20110" t="s">
        <v>3</v>
      </c>
      <c r="D20110" t="s">
        <v>1295</v>
      </c>
      <c r="E20110" t="s">
        <v>9</v>
      </c>
      <c r="F20110" t="s">
        <v>1288</v>
      </c>
      <c r="G20110" t="s">
        <v>929</v>
      </c>
      <c r="H20110" s="9" t="s">
        <v>2652</v>
      </c>
      <c r="I20110" t="s">
        <v>1454</v>
      </c>
      <c r="J20110" s="20">
        <v>30</v>
      </c>
      <c r="K20110" s="20" t="s">
        <v>3</v>
      </c>
      <c r="L20110" t="s">
        <v>1464</v>
      </c>
      <c r="M20110" s="20">
        <v>9.4</v>
      </c>
      <c r="N20110" s="20">
        <v>6.6</v>
      </c>
      <c r="AE20110">
        <f t="shared" si="314"/>
        <v>2020</v>
      </c>
    </row>
    <row r="20111" spans="1:31" x14ac:dyDescent="0.25">
      <c r="A20111" s="7">
        <v>20108</v>
      </c>
      <c r="B20111" s="8">
        <v>43854</v>
      </c>
      <c r="C20111" t="s">
        <v>3</v>
      </c>
      <c r="D20111" t="s">
        <v>1295</v>
      </c>
      <c r="E20111" t="s">
        <v>9</v>
      </c>
      <c r="F20111" t="s">
        <v>1288</v>
      </c>
      <c r="G20111" t="s">
        <v>929</v>
      </c>
      <c r="H20111" s="135" t="s">
        <v>2678</v>
      </c>
      <c r="I20111" t="s">
        <v>1454</v>
      </c>
      <c r="J20111" s="20">
        <v>32</v>
      </c>
      <c r="K20111" s="20" t="s">
        <v>3</v>
      </c>
      <c r="L20111" t="s">
        <v>1464</v>
      </c>
      <c r="M20111" s="20">
        <v>9.9600000000000009</v>
      </c>
      <c r="N20111" s="20">
        <v>7.04</v>
      </c>
      <c r="AE20111">
        <f t="shared" si="314"/>
        <v>2020</v>
      </c>
    </row>
    <row r="20112" spans="1:31" x14ac:dyDescent="0.25">
      <c r="A20112" s="7">
        <v>20109</v>
      </c>
      <c r="B20112" s="8">
        <v>43854</v>
      </c>
      <c r="C20112" t="s">
        <v>3</v>
      </c>
      <c r="D20112" t="s">
        <v>222</v>
      </c>
      <c r="E20112" t="s">
        <v>9</v>
      </c>
      <c r="F20112" t="s">
        <v>1045</v>
      </c>
      <c r="G20112" t="s">
        <v>1292</v>
      </c>
      <c r="H20112" s="9" t="s">
        <v>3408</v>
      </c>
      <c r="I20112" t="s">
        <v>1454</v>
      </c>
      <c r="J20112" s="20">
        <v>25</v>
      </c>
      <c r="K20112" s="20" t="s">
        <v>1465</v>
      </c>
      <c r="L20112" t="s">
        <v>1466</v>
      </c>
      <c r="M20112" s="20">
        <v>6.25</v>
      </c>
      <c r="N20112" s="20">
        <v>6.25</v>
      </c>
      <c r="AE20112">
        <f t="shared" si="314"/>
        <v>2020</v>
      </c>
    </row>
    <row r="20113" spans="1:31" x14ac:dyDescent="0.25">
      <c r="A20113" s="7">
        <v>20110</v>
      </c>
      <c r="B20113" s="8">
        <v>43855</v>
      </c>
      <c r="C20113" t="s">
        <v>3</v>
      </c>
      <c r="D20113" t="s">
        <v>943</v>
      </c>
      <c r="E20113" t="s">
        <v>9</v>
      </c>
      <c r="F20113" t="s">
        <v>1021</v>
      </c>
      <c r="G20113" t="s">
        <v>1170</v>
      </c>
      <c r="H20113" s="135" t="s">
        <v>3210</v>
      </c>
      <c r="I20113" t="s">
        <v>1454</v>
      </c>
      <c r="J20113" s="20">
        <v>65</v>
      </c>
      <c r="K20113" s="20" t="s">
        <v>9</v>
      </c>
      <c r="L20113" t="s">
        <v>1463</v>
      </c>
      <c r="M20113" s="20">
        <v>15.6</v>
      </c>
      <c r="N20113" s="20">
        <v>17.899999999999999</v>
      </c>
      <c r="AE20113">
        <f t="shared" si="314"/>
        <v>2020</v>
      </c>
    </row>
    <row r="20114" spans="1:31" x14ac:dyDescent="0.25">
      <c r="A20114" s="7">
        <v>20111</v>
      </c>
      <c r="B20114" s="8">
        <v>43855</v>
      </c>
      <c r="C20114" t="s">
        <v>3</v>
      </c>
      <c r="D20114" t="s">
        <v>786</v>
      </c>
      <c r="E20114" t="s">
        <v>9</v>
      </c>
      <c r="F20114" t="s">
        <v>1021</v>
      </c>
      <c r="G20114" t="s">
        <v>895</v>
      </c>
      <c r="H20114" s="9" t="s">
        <v>3400</v>
      </c>
      <c r="I20114" t="s">
        <v>1454</v>
      </c>
      <c r="J20114" s="20">
        <v>17</v>
      </c>
      <c r="K20114" s="20" t="s">
        <v>1465</v>
      </c>
      <c r="L20114" t="s">
        <v>1466</v>
      </c>
      <c r="M20114" s="20">
        <v>4.25</v>
      </c>
      <c r="N20114" s="20">
        <v>4.25</v>
      </c>
      <c r="AE20114">
        <f t="shared" si="314"/>
        <v>2020</v>
      </c>
    </row>
    <row r="20115" spans="1:31" x14ac:dyDescent="0.25">
      <c r="A20115" s="7">
        <v>20112</v>
      </c>
      <c r="B20115" s="8">
        <v>43855</v>
      </c>
      <c r="C20115" t="s">
        <v>3</v>
      </c>
      <c r="D20115" t="s">
        <v>756</v>
      </c>
      <c r="E20115" t="s">
        <v>9</v>
      </c>
      <c r="F20115" t="s">
        <v>1021</v>
      </c>
      <c r="G20115" t="s">
        <v>895</v>
      </c>
      <c r="H20115" s="9" t="s">
        <v>3401</v>
      </c>
      <c r="I20115" t="s">
        <v>1454</v>
      </c>
      <c r="J20115" s="20">
        <v>15</v>
      </c>
      <c r="K20115" s="20" t="s">
        <v>1465</v>
      </c>
      <c r="L20115" t="s">
        <v>1466</v>
      </c>
      <c r="M20115" s="20">
        <v>3.75</v>
      </c>
      <c r="N20115" s="20">
        <v>3.75</v>
      </c>
      <c r="AE20115">
        <f t="shared" si="314"/>
        <v>2020</v>
      </c>
    </row>
    <row r="20116" spans="1:31" x14ac:dyDescent="0.25">
      <c r="A20116" s="7">
        <v>20113</v>
      </c>
      <c r="B20116" s="8">
        <v>43858</v>
      </c>
      <c r="C20116" t="s">
        <v>3</v>
      </c>
      <c r="D20116" t="s">
        <v>943</v>
      </c>
      <c r="E20116" t="s">
        <v>9</v>
      </c>
      <c r="F20116" t="s">
        <v>665</v>
      </c>
      <c r="G20116" t="s">
        <v>861</v>
      </c>
      <c r="H20116" s="135" t="s">
        <v>2549</v>
      </c>
      <c r="I20116" t="s">
        <v>1454</v>
      </c>
      <c r="J20116" s="20">
        <v>47</v>
      </c>
      <c r="K20116" s="20" t="s">
        <v>9</v>
      </c>
      <c r="L20116" t="s">
        <v>1464</v>
      </c>
      <c r="M20116" s="20">
        <v>10.34</v>
      </c>
      <c r="N20116" s="20">
        <v>14.16</v>
      </c>
      <c r="AE20116">
        <f t="shared" si="314"/>
        <v>2020</v>
      </c>
    </row>
    <row r="20117" spans="1:31" x14ac:dyDescent="0.25">
      <c r="A20117" s="7">
        <v>20114</v>
      </c>
      <c r="B20117" s="8">
        <v>43859</v>
      </c>
      <c r="C20117" t="s">
        <v>3</v>
      </c>
      <c r="D20117" t="s">
        <v>632</v>
      </c>
      <c r="E20117" t="s">
        <v>9</v>
      </c>
      <c r="F20117" t="s">
        <v>55</v>
      </c>
      <c r="G20117" t="s">
        <v>895</v>
      </c>
      <c r="H20117" s="9" t="s">
        <v>3400</v>
      </c>
      <c r="I20117" t="s">
        <v>1454</v>
      </c>
      <c r="J20117" s="20">
        <v>10</v>
      </c>
      <c r="K20117" s="20" t="s">
        <v>3</v>
      </c>
      <c r="L20117" t="s">
        <v>1464</v>
      </c>
      <c r="M20117" s="20">
        <v>3.8</v>
      </c>
      <c r="N20117" s="20">
        <v>2.2000000000000002</v>
      </c>
      <c r="AE20117">
        <f t="shared" si="314"/>
        <v>2020</v>
      </c>
    </row>
    <row r="20118" spans="1:31" x14ac:dyDescent="0.25">
      <c r="A20118" s="7">
        <v>20115</v>
      </c>
      <c r="B20118" s="8">
        <v>43860</v>
      </c>
      <c r="C20118" t="s">
        <v>3</v>
      </c>
      <c r="D20118" t="s">
        <v>1268</v>
      </c>
      <c r="E20118" t="s">
        <v>9</v>
      </c>
      <c r="F20118" t="s">
        <v>1179</v>
      </c>
      <c r="G20118" t="s">
        <v>1037</v>
      </c>
      <c r="H20118" s="9" t="s">
        <v>2931</v>
      </c>
      <c r="I20118" t="s">
        <v>1454</v>
      </c>
      <c r="J20118" s="20">
        <v>36</v>
      </c>
      <c r="K20118" s="20" t="s">
        <v>3</v>
      </c>
      <c r="L20118" t="s">
        <v>1464</v>
      </c>
      <c r="M20118" s="20">
        <v>11.08</v>
      </c>
      <c r="N20118" s="20">
        <v>7.92</v>
      </c>
      <c r="AE20118">
        <f t="shared" si="314"/>
        <v>2020</v>
      </c>
    </row>
    <row r="20119" spans="1:31" x14ac:dyDescent="0.25">
      <c r="A20119" s="7">
        <v>20116</v>
      </c>
      <c r="B20119" s="8">
        <v>43861</v>
      </c>
      <c r="C20119" t="s">
        <v>3</v>
      </c>
      <c r="D20119" t="s">
        <v>972</v>
      </c>
      <c r="E20119" t="s">
        <v>9</v>
      </c>
      <c r="F20119" t="s">
        <v>1288</v>
      </c>
      <c r="G20119" t="s">
        <v>1292</v>
      </c>
      <c r="H20119" s="9" t="s">
        <v>3396</v>
      </c>
      <c r="I20119" t="s">
        <v>1454</v>
      </c>
      <c r="J20119" s="20">
        <v>21</v>
      </c>
      <c r="K20119" s="20" t="s">
        <v>1465</v>
      </c>
      <c r="L20119" t="s">
        <v>1466</v>
      </c>
      <c r="M20119" s="20">
        <v>5.25</v>
      </c>
      <c r="N20119" s="20">
        <v>5.25</v>
      </c>
      <c r="AE20119">
        <f t="shared" si="314"/>
        <v>2020</v>
      </c>
    </row>
    <row r="20120" spans="1:31" x14ac:dyDescent="0.25">
      <c r="A20120" s="7">
        <v>20117</v>
      </c>
      <c r="B20120" s="8">
        <v>43861</v>
      </c>
      <c r="C20120" t="s">
        <v>3</v>
      </c>
      <c r="D20120" t="s">
        <v>543</v>
      </c>
      <c r="E20120" t="s">
        <v>9</v>
      </c>
      <c r="F20120" t="s">
        <v>427</v>
      </c>
      <c r="G20120" t="s">
        <v>1292</v>
      </c>
      <c r="H20120" s="9" t="s">
        <v>3406</v>
      </c>
      <c r="I20120" t="s">
        <v>1454</v>
      </c>
      <c r="J20120" s="20">
        <v>11</v>
      </c>
      <c r="K20120" s="20" t="s">
        <v>9</v>
      </c>
      <c r="L20120" t="s">
        <v>1464</v>
      </c>
      <c r="M20120" s="20">
        <v>2.42</v>
      </c>
      <c r="N20120" s="20">
        <v>4.08</v>
      </c>
      <c r="AE20120">
        <f t="shared" si="314"/>
        <v>2020</v>
      </c>
    </row>
    <row r="20121" spans="1:31" x14ac:dyDescent="0.25">
      <c r="A20121" s="7">
        <v>20118</v>
      </c>
      <c r="B20121" s="8">
        <v>43862</v>
      </c>
      <c r="C20121" t="s">
        <v>3</v>
      </c>
      <c r="D20121" t="s">
        <v>1213</v>
      </c>
      <c r="E20121" t="s">
        <v>9</v>
      </c>
      <c r="F20121" t="s">
        <v>787</v>
      </c>
      <c r="G20121" t="s">
        <v>1292</v>
      </c>
      <c r="H20121" s="9" t="s">
        <v>3394</v>
      </c>
      <c r="I20121" t="s">
        <v>1455</v>
      </c>
      <c r="J20121" s="20">
        <v>25</v>
      </c>
      <c r="K20121" s="20" t="s">
        <v>1465</v>
      </c>
      <c r="L20121" t="s">
        <v>1466</v>
      </c>
      <c r="M20121" s="20">
        <v>3.125</v>
      </c>
      <c r="N20121" s="20">
        <v>3.125</v>
      </c>
      <c r="AE20121">
        <f t="shared" si="314"/>
        <v>2020</v>
      </c>
    </row>
    <row r="20122" spans="1:31" x14ac:dyDescent="0.25">
      <c r="A20122" s="7">
        <v>20119</v>
      </c>
      <c r="B20122" s="8">
        <v>43864</v>
      </c>
      <c r="C20122" t="s">
        <v>3</v>
      </c>
      <c r="D20122" t="s">
        <v>54</v>
      </c>
      <c r="E20122" t="s">
        <v>9</v>
      </c>
      <c r="F20122" t="s">
        <v>543</v>
      </c>
      <c r="G20122" t="s">
        <v>870</v>
      </c>
      <c r="H20122" s="135" t="s">
        <v>1496</v>
      </c>
      <c r="I20122" t="s">
        <v>1454</v>
      </c>
      <c r="J20122" s="20">
        <v>9</v>
      </c>
      <c r="K20122" s="20" t="s">
        <v>3</v>
      </c>
      <c r="L20122" t="s">
        <v>1464</v>
      </c>
      <c r="M20122" s="20">
        <v>3.52</v>
      </c>
      <c r="N20122" s="20">
        <v>1.98</v>
      </c>
      <c r="AE20122">
        <f t="shared" si="314"/>
        <v>2020</v>
      </c>
    </row>
    <row r="20123" spans="1:31" x14ac:dyDescent="0.25">
      <c r="A20123" s="7">
        <v>20120</v>
      </c>
      <c r="B20123" s="8">
        <v>43865</v>
      </c>
      <c r="C20123" t="s">
        <v>3</v>
      </c>
      <c r="D20123" t="s">
        <v>973</v>
      </c>
      <c r="E20123" t="s">
        <v>9</v>
      </c>
      <c r="F20123" t="s">
        <v>1159</v>
      </c>
      <c r="G20123" t="s">
        <v>1170</v>
      </c>
      <c r="H20123" s="135" t="s">
        <v>1496</v>
      </c>
      <c r="I20123" t="s">
        <v>1454</v>
      </c>
      <c r="J20123" s="20">
        <v>2</v>
      </c>
      <c r="K20123" s="20" t="s">
        <v>1465</v>
      </c>
      <c r="L20123" t="s">
        <v>1466</v>
      </c>
      <c r="M20123" s="20">
        <v>0.5</v>
      </c>
      <c r="N20123" s="20">
        <v>0.5</v>
      </c>
      <c r="AE20123">
        <f t="shared" si="314"/>
        <v>2020</v>
      </c>
    </row>
    <row r="20124" spans="1:31" x14ac:dyDescent="0.25">
      <c r="A20124" s="7">
        <v>20121</v>
      </c>
      <c r="B20124" s="8">
        <v>43868</v>
      </c>
      <c r="C20124" t="s">
        <v>3</v>
      </c>
      <c r="D20124" t="s">
        <v>1288</v>
      </c>
      <c r="E20124" t="s">
        <v>9</v>
      </c>
      <c r="F20124" t="s">
        <v>1295</v>
      </c>
      <c r="G20124" t="s">
        <v>929</v>
      </c>
      <c r="H20124" s="135" t="s">
        <v>2678</v>
      </c>
      <c r="I20124" t="s">
        <v>1454</v>
      </c>
      <c r="J20124" s="20">
        <v>8</v>
      </c>
      <c r="K20124" s="20" t="s">
        <v>9</v>
      </c>
      <c r="L20124" t="s">
        <v>1464</v>
      </c>
      <c r="M20124" s="20">
        <v>1.76</v>
      </c>
      <c r="N20124" s="20">
        <v>3.24</v>
      </c>
      <c r="AE20124">
        <f t="shared" si="314"/>
        <v>2020</v>
      </c>
    </row>
    <row r="20125" spans="1:31" x14ac:dyDescent="0.25">
      <c r="A20125" s="7">
        <v>20122</v>
      </c>
      <c r="B20125" s="8">
        <v>43869</v>
      </c>
      <c r="C20125" t="s">
        <v>3</v>
      </c>
      <c r="D20125" t="s">
        <v>868</v>
      </c>
      <c r="E20125" t="s">
        <v>9</v>
      </c>
      <c r="F20125" t="s">
        <v>614</v>
      </c>
      <c r="G20125" t="s">
        <v>648</v>
      </c>
      <c r="H20125" s="136" t="s">
        <v>1496</v>
      </c>
      <c r="I20125" t="s">
        <v>1455</v>
      </c>
      <c r="J20125" s="20">
        <v>10</v>
      </c>
      <c r="K20125" s="20" t="s">
        <v>9</v>
      </c>
      <c r="L20125" t="s">
        <v>1464</v>
      </c>
      <c r="M20125" s="20">
        <v>1.1000000000000001</v>
      </c>
      <c r="N20125" s="20">
        <v>1.9</v>
      </c>
      <c r="AE20125">
        <f t="shared" si="314"/>
        <v>2020</v>
      </c>
    </row>
    <row r="20126" spans="1:31" x14ac:dyDescent="0.25">
      <c r="A20126" s="7">
        <v>20123</v>
      </c>
      <c r="B20126" s="8">
        <v>43869</v>
      </c>
      <c r="C20126" t="s">
        <v>3</v>
      </c>
      <c r="D20126" t="s">
        <v>144</v>
      </c>
      <c r="E20126" t="s">
        <v>9</v>
      </c>
      <c r="F20126" t="s">
        <v>557</v>
      </c>
      <c r="G20126" t="s">
        <v>895</v>
      </c>
      <c r="H20126" s="9" t="s">
        <v>3400</v>
      </c>
      <c r="I20126" t="s">
        <v>1454</v>
      </c>
      <c r="J20126" s="20">
        <v>23</v>
      </c>
      <c r="K20126" s="20" t="s">
        <v>9</v>
      </c>
      <c r="L20126" t="s">
        <v>1464</v>
      </c>
      <c r="M20126" s="20">
        <v>5.0600000000000005</v>
      </c>
      <c r="N20126" s="20">
        <v>7.4399999999999995</v>
      </c>
      <c r="AE20126">
        <f t="shared" si="314"/>
        <v>2020</v>
      </c>
    </row>
    <row r="20127" spans="1:31" x14ac:dyDescent="0.25">
      <c r="A20127" s="7">
        <v>20124</v>
      </c>
      <c r="B20127" s="8">
        <v>43871</v>
      </c>
      <c r="C20127" t="s">
        <v>3</v>
      </c>
      <c r="D20127" t="s">
        <v>1295</v>
      </c>
      <c r="E20127" t="s">
        <v>9</v>
      </c>
      <c r="F20127" t="s">
        <v>1287</v>
      </c>
      <c r="G20127" t="s">
        <v>929</v>
      </c>
      <c r="H20127" s="135" t="s">
        <v>2665</v>
      </c>
      <c r="I20127" t="s">
        <v>1454</v>
      </c>
      <c r="J20127" s="20">
        <v>25</v>
      </c>
      <c r="K20127" s="20" t="s">
        <v>3</v>
      </c>
      <c r="L20127" t="s">
        <v>1464</v>
      </c>
      <c r="M20127" s="20">
        <v>8</v>
      </c>
      <c r="N20127" s="20">
        <v>5.5</v>
      </c>
      <c r="AE20127">
        <f t="shared" si="314"/>
        <v>2020</v>
      </c>
    </row>
    <row r="20128" spans="1:31" x14ac:dyDescent="0.25">
      <c r="A20128" s="7">
        <v>20125</v>
      </c>
      <c r="B20128" s="8">
        <v>43871</v>
      </c>
      <c r="C20128" t="s">
        <v>3</v>
      </c>
      <c r="D20128" t="s">
        <v>39</v>
      </c>
      <c r="E20128" t="s">
        <v>9</v>
      </c>
      <c r="F20128" t="s">
        <v>54</v>
      </c>
      <c r="G20128" t="s">
        <v>895</v>
      </c>
      <c r="H20128" s="9" t="s">
        <v>3401</v>
      </c>
      <c r="I20128" t="s">
        <v>1454</v>
      </c>
      <c r="J20128" s="20">
        <v>19</v>
      </c>
      <c r="K20128" s="20" t="s">
        <v>9</v>
      </c>
      <c r="L20128" t="s">
        <v>1464</v>
      </c>
      <c r="M20128" s="20">
        <v>4.18</v>
      </c>
      <c r="N20128" s="20">
        <v>6.32</v>
      </c>
      <c r="AE20128">
        <f t="shared" si="314"/>
        <v>2020</v>
      </c>
    </row>
    <row r="20129" spans="1:31" x14ac:dyDescent="0.25">
      <c r="A20129" s="7">
        <v>20126</v>
      </c>
      <c r="B20129" s="8">
        <v>43871</v>
      </c>
      <c r="C20129" t="s">
        <v>3</v>
      </c>
      <c r="D20129" t="s">
        <v>1291</v>
      </c>
      <c r="E20129" t="s">
        <v>9</v>
      </c>
      <c r="F20129" t="s">
        <v>678</v>
      </c>
      <c r="G20129" t="s">
        <v>648</v>
      </c>
      <c r="H20129" s="135" t="s">
        <v>2947</v>
      </c>
      <c r="I20129" t="s">
        <v>1455</v>
      </c>
      <c r="J20129" s="20">
        <v>18</v>
      </c>
      <c r="K20129" s="20" t="s">
        <v>1465</v>
      </c>
      <c r="L20129" t="s">
        <v>1466</v>
      </c>
      <c r="M20129" s="20">
        <v>2.25</v>
      </c>
      <c r="N20129" s="20">
        <v>2.25</v>
      </c>
      <c r="AE20129">
        <f t="shared" si="314"/>
        <v>2020</v>
      </c>
    </row>
    <row r="20130" spans="1:31" x14ac:dyDescent="0.25">
      <c r="A20130" s="7">
        <v>20127</v>
      </c>
      <c r="B20130" s="8">
        <v>43872</v>
      </c>
      <c r="C20130" t="s">
        <v>3</v>
      </c>
      <c r="D20130" t="s">
        <v>543</v>
      </c>
      <c r="E20130" t="s">
        <v>9</v>
      </c>
      <c r="F20130" t="s">
        <v>45</v>
      </c>
      <c r="G20130" t="s">
        <v>861</v>
      </c>
      <c r="H20130" s="135" t="s">
        <v>2549</v>
      </c>
      <c r="I20130" t="s">
        <v>1454</v>
      </c>
      <c r="J20130" s="20">
        <v>68</v>
      </c>
      <c r="K20130" s="20" t="s">
        <v>9</v>
      </c>
      <c r="L20130" t="s">
        <v>1464</v>
      </c>
      <c r="M20130" s="20">
        <v>14.96</v>
      </c>
      <c r="N20130" s="20">
        <v>20.04</v>
      </c>
      <c r="AE20130">
        <f t="shared" si="314"/>
        <v>2020</v>
      </c>
    </row>
    <row r="20131" spans="1:31" x14ac:dyDescent="0.25">
      <c r="A20131" s="7">
        <v>20128</v>
      </c>
      <c r="B20131" s="8">
        <v>43872</v>
      </c>
      <c r="C20131" t="s">
        <v>3</v>
      </c>
      <c r="D20131" t="s">
        <v>543</v>
      </c>
      <c r="E20131" t="s">
        <v>9</v>
      </c>
      <c r="F20131" t="s">
        <v>45</v>
      </c>
      <c r="G20131" t="s">
        <v>861</v>
      </c>
      <c r="H20131" s="9" t="s">
        <v>2479</v>
      </c>
      <c r="I20131" t="s">
        <v>1454</v>
      </c>
      <c r="J20131" s="20">
        <v>42</v>
      </c>
      <c r="K20131" s="20" t="s">
        <v>9</v>
      </c>
      <c r="L20131" t="s">
        <v>1464</v>
      </c>
      <c r="M20131" s="20">
        <v>9.24</v>
      </c>
      <c r="N20131" s="20">
        <v>12.76</v>
      </c>
      <c r="AE20131">
        <f t="shared" si="314"/>
        <v>2020</v>
      </c>
    </row>
    <row r="20132" spans="1:31" x14ac:dyDescent="0.25">
      <c r="A20132" s="7">
        <v>20129</v>
      </c>
      <c r="B20132" s="8">
        <v>43873</v>
      </c>
      <c r="C20132" t="s">
        <v>3</v>
      </c>
      <c r="D20132" t="s">
        <v>1247</v>
      </c>
      <c r="E20132" t="s">
        <v>9</v>
      </c>
      <c r="F20132" t="s">
        <v>1198</v>
      </c>
      <c r="G20132" t="s">
        <v>895</v>
      </c>
      <c r="H20132" s="9" t="s">
        <v>3400</v>
      </c>
      <c r="I20132" t="s">
        <v>1454</v>
      </c>
      <c r="J20132" s="20">
        <v>23</v>
      </c>
      <c r="K20132" s="20" t="s">
        <v>3</v>
      </c>
      <c r="L20132" t="s">
        <v>1463</v>
      </c>
      <c r="M20132" s="20">
        <v>6.98</v>
      </c>
      <c r="N20132" s="20">
        <v>5.52</v>
      </c>
      <c r="AE20132">
        <f t="shared" si="314"/>
        <v>2020</v>
      </c>
    </row>
    <row r="20133" spans="1:31" x14ac:dyDescent="0.25">
      <c r="A20133" s="7">
        <v>20130</v>
      </c>
      <c r="B20133" s="8">
        <v>43874</v>
      </c>
      <c r="C20133" t="s">
        <v>3</v>
      </c>
      <c r="D20133" t="s">
        <v>1294</v>
      </c>
      <c r="E20133" t="s">
        <v>9</v>
      </c>
      <c r="F20133" t="s">
        <v>1280</v>
      </c>
      <c r="G20133" t="s">
        <v>648</v>
      </c>
      <c r="H20133" s="136" t="s">
        <v>1496</v>
      </c>
      <c r="I20133" t="s">
        <v>1454</v>
      </c>
      <c r="J20133" s="20">
        <v>15</v>
      </c>
      <c r="K20133" s="20" t="s">
        <v>9</v>
      </c>
      <c r="L20133" t="s">
        <v>1464</v>
      </c>
      <c r="M20133" s="20">
        <v>3.3</v>
      </c>
      <c r="N20133" s="20">
        <v>5.2</v>
      </c>
      <c r="AE20133">
        <f t="shared" si="314"/>
        <v>2020</v>
      </c>
    </row>
    <row r="20134" spans="1:31" x14ac:dyDescent="0.25">
      <c r="A20134" s="7">
        <v>20131</v>
      </c>
      <c r="B20134" s="8">
        <v>43875</v>
      </c>
      <c r="C20134" t="s">
        <v>3</v>
      </c>
      <c r="D20134" t="s">
        <v>1283</v>
      </c>
      <c r="E20134" t="s">
        <v>9</v>
      </c>
      <c r="F20134" t="s">
        <v>1282</v>
      </c>
      <c r="G20134" t="s">
        <v>648</v>
      </c>
      <c r="H20134" s="135" t="s">
        <v>2405</v>
      </c>
      <c r="I20134" t="s">
        <v>1454</v>
      </c>
      <c r="J20134" s="20">
        <v>63</v>
      </c>
      <c r="K20134" s="20" t="s">
        <v>9</v>
      </c>
      <c r="L20134" t="s">
        <v>1464</v>
      </c>
      <c r="M20134" s="20">
        <v>13.86</v>
      </c>
      <c r="N20134" s="20">
        <v>18.64</v>
      </c>
      <c r="AE20134">
        <f t="shared" si="314"/>
        <v>2020</v>
      </c>
    </row>
    <row r="20135" spans="1:31" x14ac:dyDescent="0.25">
      <c r="A20135" s="7">
        <v>20132</v>
      </c>
      <c r="B20135" s="8">
        <v>43875</v>
      </c>
      <c r="C20135" t="s">
        <v>3</v>
      </c>
      <c r="D20135" t="s">
        <v>759</v>
      </c>
      <c r="E20135" t="s">
        <v>9</v>
      </c>
      <c r="F20135" t="s">
        <v>1272</v>
      </c>
      <c r="G20135" t="s">
        <v>648</v>
      </c>
      <c r="H20135" s="135" t="s">
        <v>2391</v>
      </c>
      <c r="I20135" t="s">
        <v>1456</v>
      </c>
      <c r="J20135" s="20">
        <v>3</v>
      </c>
      <c r="K20135" s="20" t="s">
        <v>1465</v>
      </c>
      <c r="L20135" t="s">
        <v>1466</v>
      </c>
      <c r="M20135" s="20">
        <v>0.75</v>
      </c>
      <c r="N20135" s="20">
        <v>0.75</v>
      </c>
      <c r="O20135" t="s">
        <v>9</v>
      </c>
      <c r="P20135" s="13" t="s">
        <v>1280</v>
      </c>
      <c r="Q20135" t="s">
        <v>9</v>
      </c>
      <c r="R20135" t="s">
        <v>1288</v>
      </c>
      <c r="S20135" t="s">
        <v>9</v>
      </c>
      <c r="T20135" t="s">
        <v>1275</v>
      </c>
      <c r="U20135" t="s">
        <v>9</v>
      </c>
      <c r="V20135" t="s">
        <v>1278</v>
      </c>
      <c r="W20135" t="s">
        <v>3</v>
      </c>
      <c r="X20135" t="s">
        <v>918</v>
      </c>
      <c r="Y20135" t="s">
        <v>3</v>
      </c>
      <c r="Z20135" t="s">
        <v>1296</v>
      </c>
      <c r="AA20135" t="s">
        <v>3</v>
      </c>
      <c r="AB20135" t="s">
        <v>448</v>
      </c>
      <c r="AC20135" t="s">
        <v>1465</v>
      </c>
      <c r="AE20135">
        <f t="shared" si="314"/>
        <v>2020</v>
      </c>
    </row>
    <row r="20136" spans="1:31" x14ac:dyDescent="0.25">
      <c r="A20136" s="7">
        <v>20133</v>
      </c>
      <c r="B20136" s="8">
        <v>43875</v>
      </c>
      <c r="C20136" t="s">
        <v>3</v>
      </c>
      <c r="D20136" t="s">
        <v>779</v>
      </c>
      <c r="E20136" t="s">
        <v>9</v>
      </c>
      <c r="F20136" t="s">
        <v>1275</v>
      </c>
      <c r="G20136" t="s">
        <v>11</v>
      </c>
      <c r="H20136" s="135" t="s">
        <v>1496</v>
      </c>
      <c r="I20136" t="s">
        <v>1454</v>
      </c>
      <c r="J20136" s="20">
        <v>19</v>
      </c>
      <c r="K20136" s="20" t="s">
        <v>1465</v>
      </c>
      <c r="L20136" t="s">
        <v>1466</v>
      </c>
      <c r="M20136" s="20">
        <v>4.75</v>
      </c>
      <c r="N20136" s="20">
        <v>4.75</v>
      </c>
      <c r="AE20136">
        <f t="shared" si="314"/>
        <v>2020</v>
      </c>
    </row>
    <row r="20137" spans="1:31" x14ac:dyDescent="0.25">
      <c r="A20137" s="7">
        <v>20134</v>
      </c>
      <c r="B20137" s="8">
        <v>43877</v>
      </c>
      <c r="C20137" t="s">
        <v>3</v>
      </c>
      <c r="D20137" t="s">
        <v>187</v>
      </c>
      <c r="E20137" t="s">
        <v>9</v>
      </c>
      <c r="F20137" t="s">
        <v>665</v>
      </c>
      <c r="G20137" t="s">
        <v>648</v>
      </c>
      <c r="H20137" s="135" t="s">
        <v>3231</v>
      </c>
      <c r="I20137" t="s">
        <v>1454</v>
      </c>
      <c r="J20137" s="20">
        <v>70</v>
      </c>
      <c r="K20137" s="20" t="s">
        <v>3</v>
      </c>
      <c r="L20137" t="s">
        <v>1464</v>
      </c>
      <c r="M20137" s="20">
        <v>20.6</v>
      </c>
      <c r="N20137" s="20">
        <v>15.4</v>
      </c>
      <c r="AE20137">
        <f t="shared" si="314"/>
        <v>2020</v>
      </c>
    </row>
    <row r="20138" spans="1:31" x14ac:dyDescent="0.25">
      <c r="A20138" s="7">
        <v>20135</v>
      </c>
      <c r="B20138" s="8">
        <v>43877</v>
      </c>
      <c r="C20138" t="s">
        <v>3</v>
      </c>
      <c r="D20138" t="s">
        <v>943</v>
      </c>
      <c r="E20138" t="s">
        <v>9</v>
      </c>
      <c r="F20138" t="s">
        <v>665</v>
      </c>
      <c r="G20138" t="s">
        <v>895</v>
      </c>
      <c r="H20138" s="135" t="s">
        <v>2557</v>
      </c>
      <c r="I20138" t="s">
        <v>1454</v>
      </c>
      <c r="J20138" s="20">
        <v>33</v>
      </c>
      <c r="K20138" s="20" t="s">
        <v>9</v>
      </c>
      <c r="L20138" t="s">
        <v>1464</v>
      </c>
      <c r="M20138" s="20">
        <v>7.26</v>
      </c>
      <c r="N20138" s="20">
        <v>10.24</v>
      </c>
      <c r="AE20138">
        <f t="shared" si="314"/>
        <v>2020</v>
      </c>
    </row>
    <row r="20139" spans="1:31" x14ac:dyDescent="0.25">
      <c r="A20139" s="7">
        <v>20136</v>
      </c>
      <c r="B20139" s="8">
        <v>43877</v>
      </c>
      <c r="C20139" t="s">
        <v>3</v>
      </c>
      <c r="D20139" t="s">
        <v>1295</v>
      </c>
      <c r="E20139" t="s">
        <v>9</v>
      </c>
      <c r="F20139" t="s">
        <v>904</v>
      </c>
      <c r="G20139" t="s">
        <v>1292</v>
      </c>
      <c r="H20139" s="9" t="s">
        <v>3409</v>
      </c>
      <c r="I20139" t="s">
        <v>1454</v>
      </c>
      <c r="J20139" s="20">
        <v>17</v>
      </c>
      <c r="K20139" s="20" t="s">
        <v>9</v>
      </c>
      <c r="L20139" t="s">
        <v>1464</v>
      </c>
      <c r="M20139" s="20">
        <v>3.74</v>
      </c>
      <c r="N20139" s="20">
        <v>5.76</v>
      </c>
      <c r="AE20139">
        <f t="shared" si="314"/>
        <v>2020</v>
      </c>
    </row>
    <row r="20140" spans="1:31" x14ac:dyDescent="0.25">
      <c r="A20140" s="7">
        <v>20137</v>
      </c>
      <c r="B20140" s="8">
        <v>43878</v>
      </c>
      <c r="C20140" t="s">
        <v>3</v>
      </c>
      <c r="D20140" t="s">
        <v>787</v>
      </c>
      <c r="E20140" t="s">
        <v>9</v>
      </c>
      <c r="F20140" t="s">
        <v>331</v>
      </c>
      <c r="G20140" t="s">
        <v>1292</v>
      </c>
      <c r="H20140" s="9" t="s">
        <v>3397</v>
      </c>
      <c r="I20140" t="s">
        <v>1454</v>
      </c>
      <c r="J20140" s="20">
        <v>11</v>
      </c>
      <c r="K20140" s="20" t="s">
        <v>3</v>
      </c>
      <c r="L20140" t="s">
        <v>1464</v>
      </c>
      <c r="M20140" s="20">
        <v>4.08</v>
      </c>
      <c r="N20140" s="20">
        <v>2.42</v>
      </c>
      <c r="AE20140">
        <f t="shared" si="314"/>
        <v>2020</v>
      </c>
    </row>
    <row r="20141" spans="1:31" x14ac:dyDescent="0.25">
      <c r="A20141" s="7">
        <v>20138</v>
      </c>
      <c r="B20141" s="8">
        <v>43878</v>
      </c>
      <c r="C20141" t="s">
        <v>3</v>
      </c>
      <c r="D20141" t="s">
        <v>1296</v>
      </c>
      <c r="E20141" t="s">
        <v>9</v>
      </c>
      <c r="F20141" t="s">
        <v>1290</v>
      </c>
      <c r="G20141" t="s">
        <v>648</v>
      </c>
      <c r="H20141" s="135" t="s">
        <v>1901</v>
      </c>
      <c r="I20141" t="s">
        <v>1454</v>
      </c>
      <c r="J20141" s="20">
        <v>24</v>
      </c>
      <c r="K20141" s="20" t="s">
        <v>3</v>
      </c>
      <c r="L20141" t="s">
        <v>1463</v>
      </c>
      <c r="M20141" s="20">
        <v>7.24</v>
      </c>
      <c r="N20141" s="20">
        <v>5.76</v>
      </c>
      <c r="AE20141">
        <f t="shared" si="314"/>
        <v>2020</v>
      </c>
    </row>
    <row r="20142" spans="1:31" x14ac:dyDescent="0.25">
      <c r="A20142" s="7">
        <v>20139</v>
      </c>
      <c r="B20142" s="8">
        <v>43878</v>
      </c>
      <c r="C20142" t="s">
        <v>3</v>
      </c>
      <c r="D20142" t="s">
        <v>787</v>
      </c>
      <c r="E20142" t="s">
        <v>9</v>
      </c>
      <c r="F20142" t="s">
        <v>331</v>
      </c>
      <c r="G20142" t="s">
        <v>1292</v>
      </c>
      <c r="H20142" s="9" t="s">
        <v>3393</v>
      </c>
      <c r="I20142" t="s">
        <v>1454</v>
      </c>
      <c r="J20142" s="20">
        <v>11</v>
      </c>
      <c r="K20142" s="20" t="s">
        <v>3</v>
      </c>
      <c r="L20142" t="s">
        <v>1463</v>
      </c>
      <c r="M20142" s="20">
        <v>3.86</v>
      </c>
      <c r="N20142" s="20">
        <v>2.64</v>
      </c>
      <c r="AE20142">
        <f t="shared" si="314"/>
        <v>2020</v>
      </c>
    </row>
    <row r="20143" spans="1:31" x14ac:dyDescent="0.25">
      <c r="A20143" s="7">
        <v>20140</v>
      </c>
      <c r="B20143" s="8">
        <v>43879</v>
      </c>
      <c r="C20143" t="s">
        <v>3</v>
      </c>
      <c r="D20143" t="s">
        <v>1219</v>
      </c>
      <c r="E20143" t="s">
        <v>9</v>
      </c>
      <c r="F20143" t="s">
        <v>1297</v>
      </c>
      <c r="G20143" t="s">
        <v>1037</v>
      </c>
      <c r="H20143" s="9" t="s">
        <v>2931</v>
      </c>
      <c r="I20143" t="s">
        <v>1458</v>
      </c>
      <c r="J20143" s="20">
        <v>10</v>
      </c>
      <c r="K20143" s="20" t="s">
        <v>9</v>
      </c>
      <c r="L20143" t="s">
        <v>1464</v>
      </c>
      <c r="M20143" s="20">
        <v>10</v>
      </c>
      <c r="N20143" s="20">
        <v>30</v>
      </c>
      <c r="AE20143">
        <f t="shared" si="314"/>
        <v>2020</v>
      </c>
    </row>
    <row r="20144" spans="1:31" x14ac:dyDescent="0.25">
      <c r="A20144" s="7">
        <v>20141</v>
      </c>
      <c r="B20144" s="8">
        <v>43880</v>
      </c>
      <c r="C20144" t="s">
        <v>3</v>
      </c>
      <c r="D20144" t="s">
        <v>766</v>
      </c>
      <c r="E20144" t="s">
        <v>9</v>
      </c>
      <c r="F20144" t="s">
        <v>1288</v>
      </c>
      <c r="G20144" t="s">
        <v>648</v>
      </c>
      <c r="H20144" s="135" t="s">
        <v>2062</v>
      </c>
      <c r="I20144" t="s">
        <v>1454</v>
      </c>
      <c r="J20144" s="20">
        <v>35</v>
      </c>
      <c r="K20144" s="20" t="s">
        <v>3</v>
      </c>
      <c r="L20144" t="s">
        <v>1464</v>
      </c>
      <c r="M20144" s="20">
        <v>10.8</v>
      </c>
      <c r="N20144" s="20">
        <v>7.7</v>
      </c>
      <c r="AE20144">
        <f t="shared" si="314"/>
        <v>2020</v>
      </c>
    </row>
    <row r="20145" spans="1:31" x14ac:dyDescent="0.25">
      <c r="A20145" s="7">
        <v>20142</v>
      </c>
      <c r="B20145" s="8">
        <v>43880</v>
      </c>
      <c r="C20145" t="s">
        <v>3</v>
      </c>
      <c r="D20145" t="s">
        <v>766</v>
      </c>
      <c r="E20145" t="s">
        <v>9</v>
      </c>
      <c r="F20145" t="s">
        <v>1288</v>
      </c>
      <c r="G20145" t="s">
        <v>895</v>
      </c>
      <c r="H20145" s="9" t="s">
        <v>3401</v>
      </c>
      <c r="I20145" t="s">
        <v>1454</v>
      </c>
      <c r="J20145" s="20">
        <v>36</v>
      </c>
      <c r="K20145" s="20" t="s">
        <v>3</v>
      </c>
      <c r="L20145" t="s">
        <v>1464</v>
      </c>
      <c r="M20145" s="20">
        <v>11.08</v>
      </c>
      <c r="N20145" s="20">
        <v>7.92</v>
      </c>
      <c r="AE20145">
        <f t="shared" si="314"/>
        <v>2020</v>
      </c>
    </row>
    <row r="20146" spans="1:31" x14ac:dyDescent="0.25">
      <c r="A20146" s="7">
        <v>20143</v>
      </c>
      <c r="B20146" s="8">
        <v>43880</v>
      </c>
      <c r="C20146" t="s">
        <v>3</v>
      </c>
      <c r="D20146" t="s">
        <v>766</v>
      </c>
      <c r="E20146" t="s">
        <v>9</v>
      </c>
      <c r="F20146" t="s">
        <v>1288</v>
      </c>
      <c r="G20146" t="s">
        <v>895</v>
      </c>
      <c r="H20146" s="135" t="s">
        <v>2540</v>
      </c>
      <c r="I20146" t="s">
        <v>1456</v>
      </c>
      <c r="J20146" s="20">
        <v>30</v>
      </c>
      <c r="K20146" s="20" t="s">
        <v>1465</v>
      </c>
      <c r="L20146" t="s">
        <v>1466</v>
      </c>
      <c r="M20146" s="20">
        <v>7.5</v>
      </c>
      <c r="N20146" s="20">
        <v>7.5</v>
      </c>
      <c r="O20146" t="s">
        <v>3</v>
      </c>
      <c r="P20146" s="13" t="s">
        <v>1034</v>
      </c>
      <c r="Q20146" t="s">
        <v>9</v>
      </c>
      <c r="R20146" t="s">
        <v>1278</v>
      </c>
      <c r="S20146" t="s">
        <v>1465</v>
      </c>
      <c r="U20146" t="s">
        <v>1465</v>
      </c>
      <c r="W20146" t="s">
        <v>1465</v>
      </c>
      <c r="Y20146" t="s">
        <v>1465</v>
      </c>
      <c r="AA20146" t="s">
        <v>1465</v>
      </c>
      <c r="AC20146" t="s">
        <v>1465</v>
      </c>
      <c r="AE20146">
        <f t="shared" si="314"/>
        <v>2020</v>
      </c>
    </row>
    <row r="20147" spans="1:31" x14ac:dyDescent="0.25">
      <c r="A20147" s="7">
        <v>20144</v>
      </c>
      <c r="B20147" s="8">
        <v>43881</v>
      </c>
      <c r="C20147" t="s">
        <v>3</v>
      </c>
      <c r="D20147" t="s">
        <v>779</v>
      </c>
      <c r="E20147" t="s">
        <v>9</v>
      </c>
      <c r="F20147" t="s">
        <v>1295</v>
      </c>
      <c r="G20147" t="s">
        <v>648</v>
      </c>
      <c r="H20147" s="9" t="s">
        <v>1797</v>
      </c>
      <c r="I20147" t="s">
        <v>1455</v>
      </c>
      <c r="J20147" s="20">
        <v>13</v>
      </c>
      <c r="K20147" s="20" t="s">
        <v>3</v>
      </c>
      <c r="L20147" t="s">
        <v>1464</v>
      </c>
      <c r="M20147" s="20">
        <v>2.3200000000000003</v>
      </c>
      <c r="N20147" s="20">
        <v>1.43</v>
      </c>
      <c r="AE20147">
        <f t="shared" si="314"/>
        <v>2020</v>
      </c>
    </row>
    <row r="20148" spans="1:31" x14ac:dyDescent="0.25">
      <c r="A20148" s="7">
        <v>20145</v>
      </c>
      <c r="B20148" s="8">
        <v>43882</v>
      </c>
      <c r="C20148" t="s">
        <v>3</v>
      </c>
      <c r="D20148" t="s">
        <v>1213</v>
      </c>
      <c r="E20148" t="s">
        <v>9</v>
      </c>
      <c r="F20148" t="s">
        <v>1199</v>
      </c>
      <c r="G20148" t="s">
        <v>870</v>
      </c>
      <c r="H20148" s="135" t="s">
        <v>3326</v>
      </c>
      <c r="I20148" t="s">
        <v>1454</v>
      </c>
      <c r="J20148" s="20">
        <v>24</v>
      </c>
      <c r="K20148" s="20" t="s">
        <v>9</v>
      </c>
      <c r="L20148" t="s">
        <v>1464</v>
      </c>
      <c r="M20148" s="20">
        <v>5.28</v>
      </c>
      <c r="N20148" s="20">
        <v>7.72</v>
      </c>
      <c r="AE20148">
        <f t="shared" si="314"/>
        <v>2020</v>
      </c>
    </row>
    <row r="20149" spans="1:31" x14ac:dyDescent="0.25">
      <c r="A20149" s="7">
        <v>20146</v>
      </c>
      <c r="B20149" s="8">
        <v>43883</v>
      </c>
      <c r="C20149" t="s">
        <v>3</v>
      </c>
      <c r="D20149" t="s">
        <v>1283</v>
      </c>
      <c r="E20149" t="s">
        <v>9</v>
      </c>
      <c r="F20149" t="s">
        <v>1175</v>
      </c>
      <c r="G20149" t="s">
        <v>732</v>
      </c>
      <c r="H20149" s="135" t="s">
        <v>2186</v>
      </c>
      <c r="I20149" t="s">
        <v>1454</v>
      </c>
      <c r="J20149" s="20">
        <v>65</v>
      </c>
      <c r="K20149" s="20" t="s">
        <v>3</v>
      </c>
      <c r="L20149" t="s">
        <v>1464</v>
      </c>
      <c r="M20149" s="20">
        <v>19.2</v>
      </c>
      <c r="N20149" s="20">
        <v>14.3</v>
      </c>
      <c r="AE20149">
        <f t="shared" si="314"/>
        <v>2020</v>
      </c>
    </row>
    <row r="20150" spans="1:31" x14ac:dyDescent="0.25">
      <c r="A20150" s="7">
        <v>20147</v>
      </c>
      <c r="B20150" s="8">
        <v>43883</v>
      </c>
      <c r="C20150" t="s">
        <v>3</v>
      </c>
      <c r="D20150" t="s">
        <v>868</v>
      </c>
      <c r="E20150" t="s">
        <v>9</v>
      </c>
      <c r="F20150" t="s">
        <v>1028</v>
      </c>
      <c r="G20150" t="s">
        <v>648</v>
      </c>
      <c r="H20150" s="136" t="s">
        <v>1812</v>
      </c>
      <c r="I20150" t="s">
        <v>1454</v>
      </c>
      <c r="J20150" s="20">
        <v>19</v>
      </c>
      <c r="K20150" s="20" t="s">
        <v>3</v>
      </c>
      <c r="L20150" t="s">
        <v>1464</v>
      </c>
      <c r="M20150" s="20">
        <v>6.32</v>
      </c>
      <c r="N20150" s="20">
        <v>4.18</v>
      </c>
      <c r="AE20150">
        <f t="shared" si="314"/>
        <v>2020</v>
      </c>
    </row>
    <row r="20151" spans="1:31" x14ac:dyDescent="0.25">
      <c r="A20151" s="7">
        <v>20148</v>
      </c>
      <c r="B20151" s="8">
        <v>43883</v>
      </c>
      <c r="C20151" t="s">
        <v>3</v>
      </c>
      <c r="D20151" t="s">
        <v>543</v>
      </c>
      <c r="E20151" t="s">
        <v>9</v>
      </c>
      <c r="F20151" t="s">
        <v>521</v>
      </c>
      <c r="G20151" t="s">
        <v>648</v>
      </c>
      <c r="H20151" s="136" t="s">
        <v>1496</v>
      </c>
      <c r="I20151" t="s">
        <v>1454</v>
      </c>
      <c r="J20151" s="20">
        <v>10</v>
      </c>
      <c r="K20151" s="20" t="s">
        <v>9</v>
      </c>
      <c r="L20151" t="s">
        <v>1463</v>
      </c>
      <c r="M20151" s="20">
        <v>2.4</v>
      </c>
      <c r="N20151" s="20">
        <v>3.6</v>
      </c>
      <c r="AE20151">
        <f t="shared" si="314"/>
        <v>2020</v>
      </c>
    </row>
    <row r="20152" spans="1:31" x14ac:dyDescent="0.25">
      <c r="A20152" s="7">
        <v>20149</v>
      </c>
      <c r="B20152" s="8">
        <v>43883</v>
      </c>
      <c r="C20152" t="s">
        <v>3</v>
      </c>
      <c r="D20152" t="s">
        <v>543</v>
      </c>
      <c r="E20152" t="s">
        <v>9</v>
      </c>
      <c r="F20152" t="s">
        <v>521</v>
      </c>
      <c r="G20152" t="s">
        <v>648</v>
      </c>
      <c r="H20152" s="136" t="s">
        <v>1496</v>
      </c>
      <c r="I20152" t="s">
        <v>1454</v>
      </c>
      <c r="J20152" s="20">
        <v>10</v>
      </c>
      <c r="K20152" s="20" t="s">
        <v>1465</v>
      </c>
      <c r="L20152" t="s">
        <v>1466</v>
      </c>
      <c r="M20152" s="20">
        <v>2.5</v>
      </c>
      <c r="N20152" s="20">
        <v>2.5</v>
      </c>
      <c r="AE20152">
        <f t="shared" si="314"/>
        <v>2020</v>
      </c>
    </row>
    <row r="20153" spans="1:31" x14ac:dyDescent="0.25">
      <c r="A20153" s="7">
        <v>20150</v>
      </c>
      <c r="B20153" s="8">
        <v>43884</v>
      </c>
      <c r="C20153" t="s">
        <v>3</v>
      </c>
      <c r="D20153" t="s">
        <v>427</v>
      </c>
      <c r="E20153" t="s">
        <v>9</v>
      </c>
      <c r="F20153" t="s">
        <v>351</v>
      </c>
      <c r="G20153" t="s">
        <v>861</v>
      </c>
      <c r="H20153" s="135" t="s">
        <v>2437</v>
      </c>
      <c r="I20153" t="s">
        <v>1455</v>
      </c>
      <c r="J20153" s="20">
        <v>12</v>
      </c>
      <c r="K20153" s="20" t="s">
        <v>1465</v>
      </c>
      <c r="L20153" t="s">
        <v>1466</v>
      </c>
      <c r="M20153" s="20">
        <v>1.5</v>
      </c>
      <c r="N20153" s="20">
        <v>1.5</v>
      </c>
      <c r="AE20153">
        <f t="shared" si="314"/>
        <v>2020</v>
      </c>
    </row>
    <row r="20154" spans="1:31" x14ac:dyDescent="0.25">
      <c r="A20154" s="7">
        <v>20151</v>
      </c>
      <c r="B20154" s="8">
        <v>43884</v>
      </c>
      <c r="C20154" t="s">
        <v>3</v>
      </c>
      <c r="D20154" t="s">
        <v>39</v>
      </c>
      <c r="E20154" t="s">
        <v>9</v>
      </c>
      <c r="F20154" t="s">
        <v>190</v>
      </c>
      <c r="G20154" t="s">
        <v>895</v>
      </c>
      <c r="H20154" s="9" t="s">
        <v>3400</v>
      </c>
      <c r="I20154" t="s">
        <v>1454</v>
      </c>
      <c r="J20154" s="20">
        <v>23</v>
      </c>
      <c r="K20154" s="20" t="s">
        <v>1465</v>
      </c>
      <c r="L20154" t="s">
        <v>1466</v>
      </c>
      <c r="M20154" s="20">
        <v>5.75</v>
      </c>
      <c r="N20154" s="20">
        <v>5.75</v>
      </c>
      <c r="AE20154">
        <f t="shared" si="314"/>
        <v>2020</v>
      </c>
    </row>
    <row r="20155" spans="1:31" x14ac:dyDescent="0.25">
      <c r="A20155" s="7">
        <v>20152</v>
      </c>
      <c r="B20155" s="8">
        <v>43884</v>
      </c>
      <c r="C20155" t="s">
        <v>3</v>
      </c>
      <c r="D20155" t="s">
        <v>543</v>
      </c>
      <c r="E20155" t="s">
        <v>9</v>
      </c>
      <c r="F20155" t="s">
        <v>1284</v>
      </c>
      <c r="G20155" t="s">
        <v>1292</v>
      </c>
      <c r="H20155" s="9" t="s">
        <v>3395</v>
      </c>
      <c r="I20155" t="s">
        <v>1454</v>
      </c>
      <c r="J20155" s="20">
        <v>21</v>
      </c>
      <c r="K20155" s="20" t="s">
        <v>3</v>
      </c>
      <c r="L20155" t="s">
        <v>1463</v>
      </c>
      <c r="M20155" s="20">
        <v>6.46</v>
      </c>
      <c r="N20155" s="20">
        <v>5.04</v>
      </c>
      <c r="AE20155">
        <f t="shared" si="314"/>
        <v>2020</v>
      </c>
    </row>
    <row r="20156" spans="1:31" x14ac:dyDescent="0.25">
      <c r="A20156" s="7">
        <v>20153</v>
      </c>
      <c r="B20156" s="8">
        <v>43886</v>
      </c>
      <c r="C20156" t="s">
        <v>3</v>
      </c>
      <c r="D20156" t="s">
        <v>787</v>
      </c>
      <c r="E20156" t="s">
        <v>9</v>
      </c>
      <c r="F20156" t="s">
        <v>1219</v>
      </c>
      <c r="G20156" t="s">
        <v>569</v>
      </c>
      <c r="H20156" s="136" t="s">
        <v>1677</v>
      </c>
      <c r="I20156" t="s">
        <v>1454</v>
      </c>
      <c r="J20156" s="20">
        <v>21</v>
      </c>
      <c r="K20156" s="20" t="s">
        <v>9</v>
      </c>
      <c r="L20156" t="s">
        <v>1464</v>
      </c>
      <c r="M20156" s="20">
        <v>4.62</v>
      </c>
      <c r="N20156" s="20">
        <v>6.88</v>
      </c>
      <c r="AE20156">
        <f t="shared" si="314"/>
        <v>2020</v>
      </c>
    </row>
    <row r="20157" spans="1:31" x14ac:dyDescent="0.25">
      <c r="A20157" s="7">
        <v>20154</v>
      </c>
      <c r="B20157" s="8">
        <v>43886</v>
      </c>
      <c r="C20157" t="s">
        <v>3</v>
      </c>
      <c r="D20157" t="s">
        <v>543</v>
      </c>
      <c r="E20157" t="s">
        <v>9</v>
      </c>
      <c r="F20157" t="s">
        <v>427</v>
      </c>
      <c r="G20157" t="s">
        <v>1292</v>
      </c>
      <c r="H20157" s="9" t="s">
        <v>3410</v>
      </c>
      <c r="I20157" t="s">
        <v>1454</v>
      </c>
      <c r="J20157" s="20">
        <v>10</v>
      </c>
      <c r="K20157" s="20" t="s">
        <v>9</v>
      </c>
      <c r="L20157" t="s">
        <v>1464</v>
      </c>
      <c r="M20157" s="20">
        <v>2.2000000000000002</v>
      </c>
      <c r="N20157" s="20">
        <v>3.8</v>
      </c>
      <c r="AE20157">
        <f t="shared" si="314"/>
        <v>2020</v>
      </c>
    </row>
    <row r="20158" spans="1:31" x14ac:dyDescent="0.25">
      <c r="A20158" s="7">
        <v>20155</v>
      </c>
      <c r="B20158" s="8">
        <v>43886</v>
      </c>
      <c r="C20158" t="s">
        <v>3</v>
      </c>
      <c r="D20158" t="s">
        <v>543</v>
      </c>
      <c r="E20158" t="s">
        <v>9</v>
      </c>
      <c r="F20158" t="s">
        <v>521</v>
      </c>
      <c r="G20158" t="s">
        <v>1292</v>
      </c>
      <c r="H20158" s="9" t="s">
        <v>3411</v>
      </c>
      <c r="I20158" t="s">
        <v>1454</v>
      </c>
      <c r="J20158" s="20">
        <v>30</v>
      </c>
      <c r="K20158" s="20" t="s">
        <v>9</v>
      </c>
      <c r="L20158" t="s">
        <v>1464</v>
      </c>
      <c r="M20158" s="20">
        <v>6.6</v>
      </c>
      <c r="N20158" s="20">
        <v>9.4</v>
      </c>
      <c r="AE20158">
        <f t="shared" si="314"/>
        <v>2020</v>
      </c>
    </row>
    <row r="20159" spans="1:31" x14ac:dyDescent="0.25">
      <c r="A20159" s="7">
        <v>20156</v>
      </c>
      <c r="B20159" s="8">
        <v>43887</v>
      </c>
      <c r="C20159" t="s">
        <v>3</v>
      </c>
      <c r="D20159" t="s">
        <v>851</v>
      </c>
      <c r="E20159" t="s">
        <v>9</v>
      </c>
      <c r="F20159" t="s">
        <v>1028</v>
      </c>
      <c r="G20159" t="s">
        <v>895</v>
      </c>
      <c r="H20159" s="9" t="s">
        <v>3400</v>
      </c>
      <c r="I20159" t="s">
        <v>1454</v>
      </c>
      <c r="J20159" s="20">
        <v>23</v>
      </c>
      <c r="K20159" s="20" t="s">
        <v>3</v>
      </c>
      <c r="L20159" t="s">
        <v>1464</v>
      </c>
      <c r="M20159" s="20">
        <v>7.4399999999999995</v>
      </c>
      <c r="N20159" s="20">
        <v>5.0600000000000005</v>
      </c>
      <c r="AE20159">
        <f t="shared" si="314"/>
        <v>2020</v>
      </c>
    </row>
    <row r="20160" spans="1:31" x14ac:dyDescent="0.25">
      <c r="A20160" s="7">
        <v>20157</v>
      </c>
      <c r="B20160" s="8">
        <v>43887</v>
      </c>
      <c r="C20160" t="s">
        <v>3</v>
      </c>
      <c r="D20160" t="s">
        <v>787</v>
      </c>
      <c r="E20160" t="s">
        <v>9</v>
      </c>
      <c r="F20160" t="s">
        <v>1288</v>
      </c>
      <c r="G20160" t="s">
        <v>1292</v>
      </c>
      <c r="H20160" s="9" t="s">
        <v>3406</v>
      </c>
      <c r="I20160" t="s">
        <v>1454</v>
      </c>
      <c r="J20160" s="20">
        <v>15</v>
      </c>
      <c r="K20160" s="20" t="s">
        <v>1465</v>
      </c>
      <c r="L20160" t="s">
        <v>1466</v>
      </c>
      <c r="M20160" s="20">
        <v>3.75</v>
      </c>
      <c r="N20160" s="20">
        <v>3.75</v>
      </c>
      <c r="AE20160">
        <f t="shared" si="314"/>
        <v>2020</v>
      </c>
    </row>
    <row r="20161" spans="1:31" x14ac:dyDescent="0.25">
      <c r="A20161" s="7">
        <v>20158</v>
      </c>
      <c r="B20161" s="8">
        <v>43890</v>
      </c>
      <c r="C20161" t="s">
        <v>3</v>
      </c>
      <c r="D20161" t="s">
        <v>756</v>
      </c>
      <c r="E20161" t="s">
        <v>9</v>
      </c>
      <c r="F20161" t="s">
        <v>186</v>
      </c>
      <c r="G20161" t="s">
        <v>895</v>
      </c>
      <c r="H20161" s="9" t="s">
        <v>3400</v>
      </c>
      <c r="I20161" t="s">
        <v>1454</v>
      </c>
      <c r="J20161" s="20">
        <v>23</v>
      </c>
      <c r="K20161" s="20" t="s">
        <v>1465</v>
      </c>
      <c r="L20161" t="s">
        <v>1466</v>
      </c>
      <c r="M20161" s="20">
        <v>5.75</v>
      </c>
      <c r="N20161" s="20">
        <v>5.75</v>
      </c>
      <c r="AE20161">
        <f t="shared" si="314"/>
        <v>2020</v>
      </c>
    </row>
    <row r="20162" spans="1:31" x14ac:dyDescent="0.25">
      <c r="A20162" s="7">
        <v>20159</v>
      </c>
      <c r="B20162" s="8">
        <v>43890</v>
      </c>
      <c r="C20162" t="s">
        <v>3</v>
      </c>
      <c r="D20162" t="s">
        <v>237</v>
      </c>
      <c r="E20162" t="s">
        <v>9</v>
      </c>
      <c r="F20162" t="s">
        <v>186</v>
      </c>
      <c r="G20162" t="s">
        <v>1292</v>
      </c>
      <c r="H20162" s="9" t="s">
        <v>3412</v>
      </c>
      <c r="I20162" t="s">
        <v>1454</v>
      </c>
      <c r="J20162" s="20">
        <v>27</v>
      </c>
      <c r="K20162" s="20" t="s">
        <v>3</v>
      </c>
      <c r="L20162" t="s">
        <v>1464</v>
      </c>
      <c r="M20162" s="20">
        <v>8.56</v>
      </c>
      <c r="N20162" s="20">
        <v>5.9399999999999995</v>
      </c>
      <c r="AE20162">
        <f t="shared" si="314"/>
        <v>2020</v>
      </c>
    </row>
    <row r="20163" spans="1:31" x14ac:dyDescent="0.25">
      <c r="A20163" s="7">
        <v>20160</v>
      </c>
      <c r="B20163" s="8">
        <v>43890</v>
      </c>
      <c r="C20163" t="s">
        <v>3</v>
      </c>
      <c r="D20163" t="s">
        <v>237</v>
      </c>
      <c r="E20163" t="s">
        <v>9</v>
      </c>
      <c r="F20163" t="s">
        <v>186</v>
      </c>
      <c r="G20163" t="s">
        <v>1292</v>
      </c>
      <c r="H20163" s="9" t="s">
        <v>3413</v>
      </c>
      <c r="I20163" t="s">
        <v>1454</v>
      </c>
      <c r="J20163" s="20">
        <v>24</v>
      </c>
      <c r="K20163" s="20" t="s">
        <v>3</v>
      </c>
      <c r="L20163" t="s">
        <v>1464</v>
      </c>
      <c r="M20163" s="20">
        <v>7.72</v>
      </c>
      <c r="N20163" s="20">
        <v>5.28</v>
      </c>
      <c r="AE20163">
        <f t="shared" si="314"/>
        <v>2020</v>
      </c>
    </row>
    <row r="20164" spans="1:31" x14ac:dyDescent="0.25">
      <c r="A20164" s="7">
        <v>20161</v>
      </c>
      <c r="B20164" s="8">
        <v>43890</v>
      </c>
      <c r="C20164" t="s">
        <v>3</v>
      </c>
      <c r="D20164" t="s">
        <v>237</v>
      </c>
      <c r="E20164" t="s">
        <v>9</v>
      </c>
      <c r="F20164" t="s">
        <v>186</v>
      </c>
      <c r="G20164" t="s">
        <v>1292</v>
      </c>
      <c r="H20164" s="9" t="s">
        <v>3414</v>
      </c>
      <c r="I20164" t="s">
        <v>1454</v>
      </c>
      <c r="J20164" s="20">
        <v>36</v>
      </c>
      <c r="K20164" s="20" t="s">
        <v>9</v>
      </c>
      <c r="L20164" t="s">
        <v>1464</v>
      </c>
      <c r="M20164" s="20">
        <v>7.92</v>
      </c>
      <c r="N20164" s="20">
        <v>11.08</v>
      </c>
      <c r="AE20164">
        <f t="shared" ref="AE20164:AE20227" si="315">YEAR(B20164)</f>
        <v>2020</v>
      </c>
    </row>
    <row r="20165" spans="1:31" x14ac:dyDescent="0.25">
      <c r="A20165" s="7">
        <v>20162</v>
      </c>
      <c r="B20165" s="8">
        <v>43891</v>
      </c>
      <c r="C20165" t="s">
        <v>3</v>
      </c>
      <c r="D20165" t="s">
        <v>112</v>
      </c>
      <c r="E20165" t="s">
        <v>9</v>
      </c>
      <c r="F20165" t="s">
        <v>268</v>
      </c>
      <c r="G20165" t="s">
        <v>895</v>
      </c>
      <c r="H20165" s="9" t="s">
        <v>3400</v>
      </c>
      <c r="I20165" t="s">
        <v>1454</v>
      </c>
      <c r="J20165" s="20">
        <v>18</v>
      </c>
      <c r="K20165" s="20" t="s">
        <v>1465</v>
      </c>
      <c r="L20165" t="s">
        <v>1466</v>
      </c>
      <c r="M20165" s="20">
        <v>4.5</v>
      </c>
      <c r="N20165" s="20">
        <v>4.5</v>
      </c>
      <c r="AE20165">
        <f t="shared" si="315"/>
        <v>2020</v>
      </c>
    </row>
    <row r="20166" spans="1:31" x14ac:dyDescent="0.25">
      <c r="A20166" s="7">
        <v>20163</v>
      </c>
      <c r="B20166" s="8">
        <v>43891</v>
      </c>
      <c r="C20166" t="s">
        <v>3</v>
      </c>
      <c r="D20166" t="s">
        <v>448</v>
      </c>
      <c r="E20166" t="s">
        <v>9</v>
      </c>
      <c r="F20166" t="s">
        <v>904</v>
      </c>
      <c r="G20166" t="s">
        <v>1016</v>
      </c>
      <c r="H20166" s="135" t="s">
        <v>2871</v>
      </c>
      <c r="I20166" t="s">
        <v>1455</v>
      </c>
      <c r="J20166" s="20">
        <v>31</v>
      </c>
      <c r="K20166" s="20" t="s">
        <v>9</v>
      </c>
      <c r="L20166" t="s">
        <v>1464</v>
      </c>
      <c r="M20166" s="20">
        <v>3.41</v>
      </c>
      <c r="N20166" s="20">
        <v>4.84</v>
      </c>
      <c r="AE20166">
        <f t="shared" si="315"/>
        <v>2020</v>
      </c>
    </row>
    <row r="20167" spans="1:31" x14ac:dyDescent="0.25">
      <c r="A20167" s="7">
        <v>20164</v>
      </c>
      <c r="B20167" s="8">
        <v>43891</v>
      </c>
      <c r="C20167" t="s">
        <v>3</v>
      </c>
      <c r="D20167" t="s">
        <v>543</v>
      </c>
      <c r="E20167" t="s">
        <v>9</v>
      </c>
      <c r="F20167" t="s">
        <v>54</v>
      </c>
      <c r="G20167" t="s">
        <v>1292</v>
      </c>
      <c r="H20167" s="9" t="s">
        <v>3395</v>
      </c>
      <c r="I20167" t="s">
        <v>1454</v>
      </c>
      <c r="J20167" s="20">
        <v>21</v>
      </c>
      <c r="K20167" s="20" t="s">
        <v>1465</v>
      </c>
      <c r="L20167" t="s">
        <v>1466</v>
      </c>
      <c r="M20167" s="20">
        <v>5.25</v>
      </c>
      <c r="N20167" s="20">
        <v>5.25</v>
      </c>
      <c r="AE20167">
        <f t="shared" si="315"/>
        <v>2020</v>
      </c>
    </row>
    <row r="20168" spans="1:31" x14ac:dyDescent="0.25">
      <c r="A20168" s="7">
        <v>20165</v>
      </c>
      <c r="B20168" s="8">
        <v>43891</v>
      </c>
      <c r="C20168" t="s">
        <v>3</v>
      </c>
      <c r="D20168" t="s">
        <v>787</v>
      </c>
      <c r="E20168" t="s">
        <v>9</v>
      </c>
      <c r="F20168" t="s">
        <v>1288</v>
      </c>
      <c r="G20168" t="s">
        <v>1292</v>
      </c>
      <c r="H20168" s="9" t="s">
        <v>3410</v>
      </c>
      <c r="I20168" t="s">
        <v>1454</v>
      </c>
      <c r="J20168" s="20">
        <v>10</v>
      </c>
      <c r="K20168" s="20" t="s">
        <v>3</v>
      </c>
      <c r="L20168" t="s">
        <v>1464</v>
      </c>
      <c r="M20168" s="20">
        <v>3.8</v>
      </c>
      <c r="N20168" s="20">
        <v>2.2000000000000002</v>
      </c>
      <c r="AE20168">
        <f t="shared" si="315"/>
        <v>2020</v>
      </c>
    </row>
    <row r="20169" spans="1:31" x14ac:dyDescent="0.25">
      <c r="A20169" s="7">
        <v>20166</v>
      </c>
      <c r="B20169" s="8">
        <v>43892</v>
      </c>
      <c r="C20169" t="s">
        <v>3</v>
      </c>
      <c r="D20169" t="s">
        <v>678</v>
      </c>
      <c r="E20169" t="s">
        <v>9</v>
      </c>
      <c r="F20169" t="s">
        <v>805</v>
      </c>
      <c r="G20169" t="s">
        <v>895</v>
      </c>
      <c r="H20169" s="9" t="s">
        <v>3401</v>
      </c>
      <c r="I20169" t="s">
        <v>1454</v>
      </c>
      <c r="J20169" s="20">
        <v>36</v>
      </c>
      <c r="K20169" s="20" t="s">
        <v>1465</v>
      </c>
      <c r="L20169" t="s">
        <v>1466</v>
      </c>
      <c r="M20169" s="20">
        <v>9</v>
      </c>
      <c r="N20169" s="20">
        <v>9</v>
      </c>
      <c r="AE20169">
        <f t="shared" si="315"/>
        <v>2020</v>
      </c>
    </row>
    <row r="20170" spans="1:31" x14ac:dyDescent="0.25">
      <c r="A20170" s="7">
        <v>20167</v>
      </c>
      <c r="B20170" s="8">
        <v>43893</v>
      </c>
      <c r="C20170" t="s">
        <v>3</v>
      </c>
      <c r="D20170" t="s">
        <v>427</v>
      </c>
      <c r="E20170" t="s">
        <v>9</v>
      </c>
      <c r="F20170" t="s">
        <v>1298</v>
      </c>
      <c r="G20170" t="s">
        <v>1292</v>
      </c>
      <c r="H20170" s="9" t="s">
        <v>3396</v>
      </c>
      <c r="I20170" t="s">
        <v>1458</v>
      </c>
      <c r="J20170" s="20">
        <v>12</v>
      </c>
      <c r="K20170" s="20" t="s">
        <v>1465</v>
      </c>
      <c r="L20170" t="s">
        <v>1466</v>
      </c>
      <c r="M20170" s="20">
        <v>10</v>
      </c>
      <c r="N20170" s="20">
        <v>30</v>
      </c>
      <c r="AE20170">
        <f t="shared" si="315"/>
        <v>2020</v>
      </c>
    </row>
    <row r="20171" spans="1:31" x14ac:dyDescent="0.25">
      <c r="A20171" s="7">
        <v>20168</v>
      </c>
      <c r="B20171" s="8">
        <v>43893</v>
      </c>
      <c r="C20171" t="s">
        <v>3</v>
      </c>
      <c r="D20171" t="s">
        <v>427</v>
      </c>
      <c r="E20171" t="s">
        <v>9</v>
      </c>
      <c r="F20171" t="s">
        <v>1299</v>
      </c>
      <c r="G20171" t="s">
        <v>1292</v>
      </c>
      <c r="H20171" s="9" t="s">
        <v>3396</v>
      </c>
      <c r="I20171" t="s">
        <v>1458</v>
      </c>
      <c r="J20171" s="20">
        <v>21</v>
      </c>
      <c r="K20171" s="20" t="s">
        <v>1465</v>
      </c>
      <c r="L20171" t="s">
        <v>1466</v>
      </c>
      <c r="M20171" s="20">
        <v>10</v>
      </c>
      <c r="N20171" s="20">
        <v>30</v>
      </c>
      <c r="AE20171">
        <f t="shared" si="315"/>
        <v>2020</v>
      </c>
    </row>
    <row r="20172" spans="1:31" x14ac:dyDescent="0.25">
      <c r="A20172" s="7">
        <v>20169</v>
      </c>
      <c r="B20172" s="8">
        <v>43896</v>
      </c>
      <c r="C20172" t="s">
        <v>3</v>
      </c>
      <c r="D20172" t="s">
        <v>104</v>
      </c>
      <c r="E20172" t="s">
        <v>9</v>
      </c>
      <c r="F20172" t="s">
        <v>1167</v>
      </c>
      <c r="G20172" t="s">
        <v>1292</v>
      </c>
      <c r="H20172" s="9" t="s">
        <v>3403</v>
      </c>
      <c r="I20172" t="s">
        <v>1454</v>
      </c>
      <c r="J20172" s="20">
        <v>15</v>
      </c>
      <c r="K20172" s="20" t="s">
        <v>9</v>
      </c>
      <c r="L20172" t="s">
        <v>1463</v>
      </c>
      <c r="M20172" s="20">
        <v>3.6</v>
      </c>
      <c r="N20172" s="20">
        <v>4.9000000000000004</v>
      </c>
      <c r="AE20172">
        <f t="shared" si="315"/>
        <v>2020</v>
      </c>
    </row>
    <row r="20173" spans="1:31" x14ac:dyDescent="0.25">
      <c r="A20173" s="7">
        <v>20170</v>
      </c>
      <c r="B20173" s="8">
        <v>43896</v>
      </c>
      <c r="C20173" t="s">
        <v>3</v>
      </c>
      <c r="D20173" t="s">
        <v>222</v>
      </c>
      <c r="E20173" t="s">
        <v>9</v>
      </c>
      <c r="F20173" t="s">
        <v>1045</v>
      </c>
      <c r="G20173" t="s">
        <v>1292</v>
      </c>
      <c r="H20173" s="9" t="s">
        <v>3415</v>
      </c>
      <c r="I20173" t="s">
        <v>1454</v>
      </c>
      <c r="J20173" s="20">
        <v>15</v>
      </c>
      <c r="K20173" s="20" t="s">
        <v>1465</v>
      </c>
      <c r="L20173" t="s">
        <v>1466</v>
      </c>
      <c r="M20173" s="20">
        <v>3.75</v>
      </c>
      <c r="N20173" s="20">
        <v>3.75</v>
      </c>
      <c r="AE20173">
        <f t="shared" si="315"/>
        <v>2020</v>
      </c>
    </row>
    <row r="20174" spans="1:31" x14ac:dyDescent="0.25">
      <c r="A20174" s="7">
        <v>20171</v>
      </c>
      <c r="B20174" s="8">
        <v>43897</v>
      </c>
      <c r="C20174" t="s">
        <v>3</v>
      </c>
      <c r="D20174" t="s">
        <v>665</v>
      </c>
      <c r="E20174" t="s">
        <v>9</v>
      </c>
      <c r="F20174" t="s">
        <v>1282</v>
      </c>
      <c r="G20174" t="s">
        <v>648</v>
      </c>
      <c r="H20174" s="135" t="s">
        <v>2384</v>
      </c>
      <c r="I20174" t="s">
        <v>1455</v>
      </c>
      <c r="J20174" s="20">
        <v>34</v>
      </c>
      <c r="K20174" s="20" t="s">
        <v>9</v>
      </c>
      <c r="L20174" t="s">
        <v>1464</v>
      </c>
      <c r="M20174" s="20">
        <v>3.74</v>
      </c>
      <c r="N20174" s="20">
        <v>5.26</v>
      </c>
      <c r="AE20174">
        <f t="shared" si="315"/>
        <v>2020</v>
      </c>
    </row>
    <row r="20175" spans="1:31" x14ac:dyDescent="0.25">
      <c r="A20175" s="7">
        <v>20172</v>
      </c>
      <c r="B20175" s="8">
        <v>43897</v>
      </c>
      <c r="C20175" t="s">
        <v>3</v>
      </c>
      <c r="D20175" t="s">
        <v>787</v>
      </c>
      <c r="E20175" t="s">
        <v>9</v>
      </c>
      <c r="F20175" t="s">
        <v>1288</v>
      </c>
      <c r="G20175" t="s">
        <v>1292</v>
      </c>
      <c r="H20175" s="9" t="s">
        <v>3416</v>
      </c>
      <c r="I20175" t="s">
        <v>1454</v>
      </c>
      <c r="J20175" s="20">
        <v>19</v>
      </c>
      <c r="K20175" s="20" t="s">
        <v>3</v>
      </c>
      <c r="L20175" t="s">
        <v>1464</v>
      </c>
      <c r="M20175" s="20">
        <v>6.32</v>
      </c>
      <c r="N20175" s="20">
        <v>4.18</v>
      </c>
      <c r="AE20175">
        <f t="shared" si="315"/>
        <v>2020</v>
      </c>
    </row>
    <row r="20176" spans="1:31" x14ac:dyDescent="0.25">
      <c r="A20176" s="7">
        <v>20173</v>
      </c>
      <c r="B20176" s="8">
        <v>43899</v>
      </c>
      <c r="C20176" t="s">
        <v>3</v>
      </c>
      <c r="D20176" t="s">
        <v>112</v>
      </c>
      <c r="E20176" t="s">
        <v>9</v>
      </c>
      <c r="F20176" t="s">
        <v>1272</v>
      </c>
      <c r="G20176" t="s">
        <v>861</v>
      </c>
      <c r="H20176" s="135" t="s">
        <v>2437</v>
      </c>
      <c r="I20176" t="s">
        <v>1454</v>
      </c>
      <c r="J20176" s="20">
        <v>24</v>
      </c>
      <c r="K20176" s="20" t="s">
        <v>9</v>
      </c>
      <c r="L20176" t="s">
        <v>1464</v>
      </c>
      <c r="M20176" s="20">
        <v>5.28</v>
      </c>
      <c r="N20176" s="20">
        <v>7.72</v>
      </c>
      <c r="AE20176">
        <f t="shared" si="315"/>
        <v>2020</v>
      </c>
    </row>
    <row r="20177" spans="1:31" x14ac:dyDescent="0.25">
      <c r="A20177" s="7">
        <v>20174</v>
      </c>
      <c r="B20177" s="8">
        <v>43899</v>
      </c>
      <c r="C20177" t="s">
        <v>3</v>
      </c>
      <c r="D20177" t="s">
        <v>1288</v>
      </c>
      <c r="E20177" t="s">
        <v>9</v>
      </c>
      <c r="F20177" t="s">
        <v>1252</v>
      </c>
      <c r="G20177" t="s">
        <v>24</v>
      </c>
      <c r="H20177" s="135" t="s">
        <v>1525</v>
      </c>
      <c r="I20177" t="s">
        <v>1455</v>
      </c>
      <c r="J20177" s="20">
        <v>28</v>
      </c>
      <c r="K20177" s="20" t="s">
        <v>9</v>
      </c>
      <c r="L20177" t="s">
        <v>1464</v>
      </c>
      <c r="M20177" s="20">
        <v>3.08</v>
      </c>
      <c r="N20177" s="20">
        <v>4.42</v>
      </c>
      <c r="AE20177">
        <f t="shared" si="315"/>
        <v>2020</v>
      </c>
    </row>
    <row r="20178" spans="1:31" x14ac:dyDescent="0.25">
      <c r="A20178" s="7">
        <v>20175</v>
      </c>
      <c r="B20178" s="8">
        <v>43899</v>
      </c>
      <c r="C20178" t="s">
        <v>3</v>
      </c>
      <c r="D20178" t="s">
        <v>543</v>
      </c>
      <c r="E20178" t="s">
        <v>9</v>
      </c>
      <c r="F20178" t="s">
        <v>521</v>
      </c>
      <c r="G20178" t="s">
        <v>648</v>
      </c>
      <c r="H20178" s="136" t="s">
        <v>1496</v>
      </c>
      <c r="I20178" t="s">
        <v>1454</v>
      </c>
      <c r="J20178" s="20">
        <v>10</v>
      </c>
      <c r="K20178" s="20" t="s">
        <v>3</v>
      </c>
      <c r="L20178" t="s">
        <v>1463</v>
      </c>
      <c r="M20178" s="20">
        <v>3.6</v>
      </c>
      <c r="N20178" s="20">
        <v>2.4</v>
      </c>
      <c r="AE20178">
        <f t="shared" si="315"/>
        <v>2020</v>
      </c>
    </row>
    <row r="20179" spans="1:31" x14ac:dyDescent="0.25">
      <c r="A20179" s="7">
        <v>20176</v>
      </c>
      <c r="B20179" s="8">
        <v>43900</v>
      </c>
      <c r="C20179" t="s">
        <v>3</v>
      </c>
      <c r="D20179" t="s">
        <v>856</v>
      </c>
      <c r="E20179" t="s">
        <v>9</v>
      </c>
      <c r="F20179" t="s">
        <v>678</v>
      </c>
      <c r="G20179" t="s">
        <v>24</v>
      </c>
      <c r="H20179" s="135" t="s">
        <v>1497</v>
      </c>
      <c r="I20179" t="s">
        <v>1455</v>
      </c>
      <c r="J20179" s="20">
        <v>24</v>
      </c>
      <c r="K20179" s="20" t="s">
        <v>3</v>
      </c>
      <c r="L20179" t="s">
        <v>1464</v>
      </c>
      <c r="M20179" s="20">
        <v>3.86</v>
      </c>
      <c r="N20179" s="20">
        <v>2.64</v>
      </c>
      <c r="AE20179">
        <f t="shared" si="315"/>
        <v>2020</v>
      </c>
    </row>
    <row r="20180" spans="1:31" x14ac:dyDescent="0.25">
      <c r="A20180" s="7">
        <v>20177</v>
      </c>
      <c r="B20180" s="8">
        <v>43900</v>
      </c>
      <c r="C20180" t="s">
        <v>3</v>
      </c>
      <c r="D20180" t="s">
        <v>678</v>
      </c>
      <c r="E20180" t="s">
        <v>9</v>
      </c>
      <c r="F20180" t="s">
        <v>376</v>
      </c>
      <c r="G20180" t="s">
        <v>895</v>
      </c>
      <c r="H20180" s="135" t="s">
        <v>2540</v>
      </c>
      <c r="I20180" t="s">
        <v>1455</v>
      </c>
      <c r="J20180" s="20">
        <v>35</v>
      </c>
      <c r="K20180" s="20" t="s">
        <v>1465</v>
      </c>
      <c r="L20180" t="s">
        <v>1466</v>
      </c>
      <c r="M20180" s="20">
        <v>4.375</v>
      </c>
      <c r="N20180" s="20">
        <v>4.375</v>
      </c>
      <c r="AE20180">
        <f t="shared" si="315"/>
        <v>2020</v>
      </c>
    </row>
    <row r="20181" spans="1:31" x14ac:dyDescent="0.25">
      <c r="A20181" s="7">
        <v>20178</v>
      </c>
      <c r="B20181" s="8">
        <v>43902</v>
      </c>
      <c r="C20181" t="s">
        <v>3</v>
      </c>
      <c r="D20181" t="s">
        <v>1280</v>
      </c>
      <c r="E20181" t="s">
        <v>9</v>
      </c>
      <c r="F20181" t="s">
        <v>1300</v>
      </c>
      <c r="G20181" t="s">
        <v>1292</v>
      </c>
      <c r="H20181" s="9" t="s">
        <v>3393</v>
      </c>
      <c r="I20181" t="s">
        <v>1458</v>
      </c>
      <c r="J20181" s="20">
        <v>13</v>
      </c>
      <c r="K20181" s="20" t="s">
        <v>1465</v>
      </c>
      <c r="L20181" t="s">
        <v>1466</v>
      </c>
      <c r="M20181" s="20">
        <v>10</v>
      </c>
      <c r="N20181" s="20">
        <v>30</v>
      </c>
      <c r="AE20181">
        <f t="shared" si="315"/>
        <v>2020</v>
      </c>
    </row>
    <row r="20182" spans="1:31" x14ac:dyDescent="0.25">
      <c r="A20182" s="7">
        <v>20179</v>
      </c>
      <c r="B20182" s="8">
        <v>43903</v>
      </c>
      <c r="C20182" t="s">
        <v>3</v>
      </c>
      <c r="D20182" t="s">
        <v>1291</v>
      </c>
      <c r="E20182" t="s">
        <v>9</v>
      </c>
      <c r="F20182" t="s">
        <v>1159</v>
      </c>
      <c r="G20182" t="s">
        <v>1292</v>
      </c>
      <c r="H20182" s="9" t="s">
        <v>3417</v>
      </c>
      <c r="I20182" t="s">
        <v>1454</v>
      </c>
      <c r="J20182" s="20">
        <v>21</v>
      </c>
      <c r="K20182" s="20" t="s">
        <v>9</v>
      </c>
      <c r="L20182" t="s">
        <v>1463</v>
      </c>
      <c r="M20182" s="20">
        <v>5.04</v>
      </c>
      <c r="N20182" s="20">
        <v>6.46</v>
      </c>
      <c r="AE20182">
        <f t="shared" si="315"/>
        <v>2020</v>
      </c>
    </row>
    <row r="20183" spans="1:31" x14ac:dyDescent="0.25">
      <c r="A20183" s="7">
        <v>20180</v>
      </c>
      <c r="B20183" s="8">
        <v>43904</v>
      </c>
      <c r="C20183" t="s">
        <v>3</v>
      </c>
      <c r="D20183" t="s">
        <v>1295</v>
      </c>
      <c r="E20183" t="s">
        <v>9</v>
      </c>
      <c r="F20183" t="s">
        <v>904</v>
      </c>
      <c r="G20183" t="s">
        <v>714</v>
      </c>
      <c r="H20183" s="9" t="s">
        <v>2106</v>
      </c>
      <c r="I20183" t="s">
        <v>1454</v>
      </c>
      <c r="J20183" s="20">
        <v>23</v>
      </c>
      <c r="K20183" s="20" t="s">
        <v>9</v>
      </c>
      <c r="L20183" t="s">
        <v>1463</v>
      </c>
      <c r="M20183" s="20">
        <v>5.52</v>
      </c>
      <c r="N20183" s="20">
        <v>6.98</v>
      </c>
      <c r="AE20183">
        <f t="shared" si="315"/>
        <v>2020</v>
      </c>
    </row>
    <row r="20184" spans="1:31" x14ac:dyDescent="0.25">
      <c r="A20184" s="7">
        <v>20181</v>
      </c>
      <c r="B20184" s="8">
        <v>43904</v>
      </c>
      <c r="C20184" t="s">
        <v>3</v>
      </c>
      <c r="D20184" t="s">
        <v>1295</v>
      </c>
      <c r="E20184" t="s">
        <v>9</v>
      </c>
      <c r="F20184" t="s">
        <v>351</v>
      </c>
      <c r="G20184" t="s">
        <v>633</v>
      </c>
      <c r="H20184" s="135" t="s">
        <v>1775</v>
      </c>
      <c r="I20184" t="s">
        <v>1454</v>
      </c>
      <c r="J20184" s="20">
        <v>14</v>
      </c>
      <c r="K20184" s="20" t="s">
        <v>1465</v>
      </c>
      <c r="L20184" t="s">
        <v>1466</v>
      </c>
      <c r="M20184" s="20">
        <v>3.5</v>
      </c>
      <c r="N20184" s="20">
        <v>3.5</v>
      </c>
      <c r="AE20184">
        <f t="shared" si="315"/>
        <v>2020</v>
      </c>
    </row>
    <row r="20185" spans="1:31" x14ac:dyDescent="0.25">
      <c r="A20185" s="7">
        <v>20182</v>
      </c>
      <c r="B20185" s="8">
        <v>43904</v>
      </c>
      <c r="C20185" t="s">
        <v>3</v>
      </c>
      <c r="D20185" t="s">
        <v>518</v>
      </c>
      <c r="E20185" t="s">
        <v>9</v>
      </c>
      <c r="F20185" t="s">
        <v>351</v>
      </c>
      <c r="G20185" t="s">
        <v>870</v>
      </c>
      <c r="H20185" s="135" t="s">
        <v>2523</v>
      </c>
      <c r="I20185" t="s">
        <v>1454</v>
      </c>
      <c r="J20185" s="20">
        <v>35</v>
      </c>
      <c r="K20185" s="20" t="s">
        <v>1465</v>
      </c>
      <c r="L20185" t="s">
        <v>1466</v>
      </c>
      <c r="M20185" s="20">
        <v>8.75</v>
      </c>
      <c r="N20185" s="20">
        <v>8.75</v>
      </c>
      <c r="AE20185">
        <f t="shared" si="315"/>
        <v>2020</v>
      </c>
    </row>
    <row r="20186" spans="1:31" x14ac:dyDescent="0.25">
      <c r="A20186" s="7">
        <v>20183</v>
      </c>
      <c r="B20186" s="8">
        <v>43904</v>
      </c>
      <c r="C20186" t="s">
        <v>3</v>
      </c>
      <c r="D20186" t="s">
        <v>678</v>
      </c>
      <c r="E20186" t="s">
        <v>9</v>
      </c>
      <c r="F20186" t="s">
        <v>351</v>
      </c>
      <c r="G20186" t="s">
        <v>1292</v>
      </c>
      <c r="H20186" s="9" t="s">
        <v>3417</v>
      </c>
      <c r="I20186" t="s">
        <v>1454</v>
      </c>
      <c r="J20186" s="20">
        <v>10</v>
      </c>
      <c r="K20186" s="20" t="s">
        <v>1465</v>
      </c>
      <c r="L20186" t="s">
        <v>1466</v>
      </c>
      <c r="M20186" s="20">
        <v>2.5</v>
      </c>
      <c r="N20186" s="20">
        <v>2.5</v>
      </c>
      <c r="AE20186">
        <f t="shared" si="315"/>
        <v>2020</v>
      </c>
    </row>
    <row r="20187" spans="1:31" x14ac:dyDescent="0.25">
      <c r="A20187" s="7">
        <v>20184</v>
      </c>
      <c r="B20187" s="8">
        <v>43905</v>
      </c>
      <c r="C20187" t="s">
        <v>3</v>
      </c>
      <c r="D20187" t="s">
        <v>102</v>
      </c>
      <c r="E20187" t="s">
        <v>9</v>
      </c>
      <c r="F20187" t="s">
        <v>1189</v>
      </c>
      <c r="G20187" t="s">
        <v>732</v>
      </c>
      <c r="H20187" s="135" t="s">
        <v>2131</v>
      </c>
      <c r="I20187" t="s">
        <v>1454</v>
      </c>
      <c r="J20187" s="20">
        <v>46</v>
      </c>
      <c r="K20187" s="20" t="s">
        <v>9</v>
      </c>
      <c r="L20187" t="s">
        <v>1464</v>
      </c>
      <c r="M20187" s="20">
        <v>10.120000000000001</v>
      </c>
      <c r="N20187" s="20">
        <v>13.879999999999999</v>
      </c>
      <c r="AE20187">
        <f t="shared" si="315"/>
        <v>2020</v>
      </c>
    </row>
    <row r="20188" spans="1:31" x14ac:dyDescent="0.25">
      <c r="A20188" s="7">
        <v>20185</v>
      </c>
      <c r="B20188" s="8">
        <v>43906</v>
      </c>
      <c r="C20188" t="s">
        <v>3</v>
      </c>
      <c r="D20188" t="s">
        <v>918</v>
      </c>
      <c r="E20188" t="s">
        <v>9</v>
      </c>
      <c r="F20188" t="s">
        <v>1045</v>
      </c>
      <c r="G20188" t="s">
        <v>895</v>
      </c>
      <c r="H20188" s="9" t="s">
        <v>3401</v>
      </c>
      <c r="I20188" t="s">
        <v>1454</v>
      </c>
      <c r="J20188" s="20">
        <v>40</v>
      </c>
      <c r="K20188" s="20" t="s">
        <v>9</v>
      </c>
      <c r="L20188" t="s">
        <v>1463</v>
      </c>
      <c r="M20188" s="20">
        <v>9.6</v>
      </c>
      <c r="N20188" s="20">
        <v>11.4</v>
      </c>
      <c r="AE20188">
        <f t="shared" si="315"/>
        <v>2020</v>
      </c>
    </row>
    <row r="20189" spans="1:31" x14ac:dyDescent="0.25">
      <c r="A20189" s="7">
        <v>20186</v>
      </c>
      <c r="B20189" s="8">
        <v>43906</v>
      </c>
      <c r="C20189" t="s">
        <v>3</v>
      </c>
      <c r="D20189" t="s">
        <v>787</v>
      </c>
      <c r="E20189" t="s">
        <v>9</v>
      </c>
      <c r="F20189" t="s">
        <v>163</v>
      </c>
      <c r="G20189" t="s">
        <v>1292</v>
      </c>
      <c r="H20189" s="9" t="s">
        <v>3410</v>
      </c>
      <c r="I20189" t="s">
        <v>1455</v>
      </c>
      <c r="J20189" s="20">
        <v>10</v>
      </c>
      <c r="K20189" s="20" t="s">
        <v>9</v>
      </c>
      <c r="L20189" t="s">
        <v>1463</v>
      </c>
      <c r="M20189" s="20">
        <v>1.2</v>
      </c>
      <c r="N20189" s="20">
        <v>1.8</v>
      </c>
      <c r="AE20189">
        <f t="shared" si="315"/>
        <v>2020</v>
      </c>
    </row>
    <row r="20190" spans="1:31" x14ac:dyDescent="0.25">
      <c r="A20190" s="7">
        <v>20187</v>
      </c>
      <c r="B20190" s="8">
        <v>43907</v>
      </c>
      <c r="C20190" t="s">
        <v>3</v>
      </c>
      <c r="D20190" t="s">
        <v>943</v>
      </c>
      <c r="E20190" t="s">
        <v>9</v>
      </c>
      <c r="F20190" t="s">
        <v>1284</v>
      </c>
      <c r="G20190" t="s">
        <v>1292</v>
      </c>
      <c r="H20190" s="9" t="s">
        <v>3396</v>
      </c>
      <c r="I20190" t="s">
        <v>1454</v>
      </c>
      <c r="J20190" s="20">
        <v>21</v>
      </c>
      <c r="K20190" s="20" t="s">
        <v>1465</v>
      </c>
      <c r="L20190" t="s">
        <v>1466</v>
      </c>
      <c r="M20190" s="20">
        <v>5.25</v>
      </c>
      <c r="N20190" s="20">
        <v>5.25</v>
      </c>
      <c r="AE20190">
        <f t="shared" si="315"/>
        <v>2020</v>
      </c>
    </row>
    <row r="20191" spans="1:31" x14ac:dyDescent="0.25">
      <c r="A20191" s="7">
        <v>20188</v>
      </c>
      <c r="B20191" s="8">
        <v>43907</v>
      </c>
      <c r="C20191" t="s">
        <v>3</v>
      </c>
      <c r="D20191" t="s">
        <v>943</v>
      </c>
      <c r="E20191" t="s">
        <v>9</v>
      </c>
      <c r="F20191" t="s">
        <v>1284</v>
      </c>
      <c r="G20191" t="s">
        <v>1292</v>
      </c>
      <c r="H20191" s="9" t="s">
        <v>3406</v>
      </c>
      <c r="I20191" t="s">
        <v>1454</v>
      </c>
      <c r="J20191" s="20">
        <v>15</v>
      </c>
      <c r="K20191" s="20" t="s">
        <v>9</v>
      </c>
      <c r="L20191" t="s">
        <v>1463</v>
      </c>
      <c r="M20191" s="20">
        <v>3.6</v>
      </c>
      <c r="N20191" s="20">
        <v>4.9000000000000004</v>
      </c>
      <c r="AE20191">
        <f t="shared" si="315"/>
        <v>2020</v>
      </c>
    </row>
    <row r="20192" spans="1:31" x14ac:dyDescent="0.25">
      <c r="A20192" s="7">
        <v>20189</v>
      </c>
      <c r="B20192" s="8">
        <v>43907</v>
      </c>
      <c r="C20192" t="s">
        <v>3</v>
      </c>
      <c r="D20192" t="s">
        <v>543</v>
      </c>
      <c r="E20192" t="s">
        <v>9</v>
      </c>
      <c r="F20192" t="s">
        <v>521</v>
      </c>
      <c r="G20192" t="s">
        <v>1292</v>
      </c>
      <c r="H20192" s="9" t="s">
        <v>3418</v>
      </c>
      <c r="I20192" t="s">
        <v>1454</v>
      </c>
      <c r="J20192" s="20">
        <v>21</v>
      </c>
      <c r="K20192" s="20" t="s">
        <v>3</v>
      </c>
      <c r="L20192" t="s">
        <v>1463</v>
      </c>
      <c r="M20192" s="20">
        <v>6.46</v>
      </c>
      <c r="N20192" s="20">
        <v>5.04</v>
      </c>
      <c r="AE20192">
        <f t="shared" si="315"/>
        <v>2020</v>
      </c>
    </row>
    <row r="20193" spans="1:31" x14ac:dyDescent="0.25">
      <c r="A20193" s="7">
        <v>20190</v>
      </c>
      <c r="B20193" s="8">
        <v>43908</v>
      </c>
      <c r="C20193" t="s">
        <v>3</v>
      </c>
      <c r="D20193" t="s">
        <v>1295</v>
      </c>
      <c r="E20193" t="s">
        <v>9</v>
      </c>
      <c r="F20193" t="s">
        <v>351</v>
      </c>
      <c r="G20193" t="s">
        <v>633</v>
      </c>
      <c r="H20193" s="135" t="s">
        <v>1753</v>
      </c>
      <c r="I20193" t="s">
        <v>1454</v>
      </c>
      <c r="J20193" s="20">
        <v>9</v>
      </c>
      <c r="K20193" s="20" t="s">
        <v>3</v>
      </c>
      <c r="L20193" t="s">
        <v>1464</v>
      </c>
      <c r="M20193" s="20">
        <v>3.52</v>
      </c>
      <c r="N20193" s="20">
        <v>1.98</v>
      </c>
      <c r="AE20193">
        <f t="shared" si="315"/>
        <v>2020</v>
      </c>
    </row>
    <row r="20194" spans="1:31" x14ac:dyDescent="0.25">
      <c r="A20194" s="7">
        <v>20191</v>
      </c>
      <c r="B20194" s="8">
        <v>43909</v>
      </c>
      <c r="C20194" t="s">
        <v>3</v>
      </c>
      <c r="D20194" t="s">
        <v>1291</v>
      </c>
      <c r="E20194" t="s">
        <v>9</v>
      </c>
      <c r="F20194" t="s">
        <v>1159</v>
      </c>
      <c r="G20194" t="s">
        <v>1292</v>
      </c>
      <c r="H20194" s="9" t="s">
        <v>3419</v>
      </c>
      <c r="I20194" t="s">
        <v>1454</v>
      </c>
      <c r="J20194" s="20">
        <v>19</v>
      </c>
      <c r="K20194" s="20" t="s">
        <v>9</v>
      </c>
      <c r="L20194" t="s">
        <v>1464</v>
      </c>
      <c r="M20194" s="20">
        <v>4.18</v>
      </c>
      <c r="N20194" s="20">
        <v>6.32</v>
      </c>
      <c r="AE20194">
        <f t="shared" si="315"/>
        <v>2020</v>
      </c>
    </row>
    <row r="20195" spans="1:31" x14ac:dyDescent="0.25">
      <c r="A20195" s="7">
        <v>20192</v>
      </c>
      <c r="B20195" s="8">
        <v>43909</v>
      </c>
      <c r="C20195" t="s">
        <v>3</v>
      </c>
      <c r="D20195" t="s">
        <v>943</v>
      </c>
      <c r="E20195" t="s">
        <v>9</v>
      </c>
      <c r="F20195" t="s">
        <v>1159</v>
      </c>
      <c r="G20195" t="s">
        <v>714</v>
      </c>
      <c r="H20195" s="9" t="s">
        <v>2571</v>
      </c>
      <c r="I20195" t="s">
        <v>1454</v>
      </c>
      <c r="J20195" s="20">
        <v>13</v>
      </c>
      <c r="K20195" s="20" t="s">
        <v>9</v>
      </c>
      <c r="L20195" t="s">
        <v>1463</v>
      </c>
      <c r="M20195" s="20">
        <v>3.12</v>
      </c>
      <c r="N20195" s="20">
        <v>4.38</v>
      </c>
      <c r="AE20195">
        <f t="shared" si="315"/>
        <v>2020</v>
      </c>
    </row>
    <row r="20196" spans="1:31" x14ac:dyDescent="0.25">
      <c r="A20196" s="7">
        <v>20193</v>
      </c>
      <c r="B20196" s="8">
        <v>43911</v>
      </c>
      <c r="C20196" t="s">
        <v>3</v>
      </c>
      <c r="D20196" t="s">
        <v>237</v>
      </c>
      <c r="E20196" t="s">
        <v>9</v>
      </c>
      <c r="F20196" t="s">
        <v>186</v>
      </c>
      <c r="G20196" t="s">
        <v>1292</v>
      </c>
      <c r="H20196" s="9" t="s">
        <v>3415</v>
      </c>
      <c r="I20196" t="s">
        <v>1454</v>
      </c>
      <c r="J20196" s="20">
        <v>11</v>
      </c>
      <c r="K20196" s="20" t="s">
        <v>9</v>
      </c>
      <c r="L20196" t="s">
        <v>1464</v>
      </c>
      <c r="M20196" s="20">
        <v>2.42</v>
      </c>
      <c r="N20196" s="20">
        <v>4.08</v>
      </c>
      <c r="AE20196">
        <f t="shared" si="315"/>
        <v>2020</v>
      </c>
    </row>
    <row r="20197" spans="1:31" x14ac:dyDescent="0.25">
      <c r="A20197" s="7">
        <v>20194</v>
      </c>
      <c r="B20197" s="8">
        <v>43911</v>
      </c>
      <c r="C20197" t="s">
        <v>3</v>
      </c>
      <c r="D20197" t="s">
        <v>237</v>
      </c>
      <c r="E20197" t="s">
        <v>9</v>
      </c>
      <c r="F20197" t="s">
        <v>186</v>
      </c>
      <c r="G20197" t="s">
        <v>1292</v>
      </c>
      <c r="H20197" s="9" t="s">
        <v>3420</v>
      </c>
      <c r="I20197" t="s">
        <v>1454</v>
      </c>
      <c r="J20197" s="20">
        <v>6</v>
      </c>
      <c r="K20197" s="20" t="s">
        <v>3</v>
      </c>
      <c r="L20197" t="s">
        <v>1464</v>
      </c>
      <c r="M20197" s="20">
        <v>2.6799999999999997</v>
      </c>
      <c r="N20197" s="20">
        <v>1.32</v>
      </c>
      <c r="AE20197">
        <f t="shared" si="315"/>
        <v>2020</v>
      </c>
    </row>
    <row r="20198" spans="1:31" x14ac:dyDescent="0.25">
      <c r="A20198" s="7">
        <v>20195</v>
      </c>
      <c r="B20198" s="8">
        <v>43912</v>
      </c>
      <c r="C20198" t="s">
        <v>3</v>
      </c>
      <c r="D20198" t="s">
        <v>1265</v>
      </c>
      <c r="E20198" t="s">
        <v>9</v>
      </c>
      <c r="F20198" t="s">
        <v>1280</v>
      </c>
      <c r="G20198" t="s">
        <v>861</v>
      </c>
      <c r="H20198" s="135" t="s">
        <v>2437</v>
      </c>
      <c r="I20198" t="s">
        <v>1454</v>
      </c>
      <c r="J20198" s="20">
        <v>22</v>
      </c>
      <c r="K20198" s="20" t="s">
        <v>9</v>
      </c>
      <c r="L20198" t="s">
        <v>1463</v>
      </c>
      <c r="M20198" s="20">
        <v>5.28</v>
      </c>
      <c r="N20198" s="20">
        <v>6.72</v>
      </c>
      <c r="AE20198">
        <f t="shared" si="315"/>
        <v>2020</v>
      </c>
    </row>
    <row r="20199" spans="1:31" x14ac:dyDescent="0.25">
      <c r="A20199" s="7">
        <v>20196</v>
      </c>
      <c r="B20199" s="8">
        <v>43912</v>
      </c>
      <c r="C20199" t="s">
        <v>3</v>
      </c>
      <c r="D20199" t="s">
        <v>1301</v>
      </c>
      <c r="E20199" t="s">
        <v>9</v>
      </c>
      <c r="F20199" t="s">
        <v>678</v>
      </c>
      <c r="G20199" t="s">
        <v>569</v>
      </c>
      <c r="H20199" s="135" t="s">
        <v>1693</v>
      </c>
      <c r="I20199" t="s">
        <v>1458</v>
      </c>
      <c r="J20199" s="20">
        <v>10</v>
      </c>
      <c r="K20199" s="20" t="s">
        <v>3</v>
      </c>
      <c r="L20199" t="s">
        <v>1464</v>
      </c>
      <c r="M20199" s="20">
        <v>30</v>
      </c>
      <c r="N20199" s="20">
        <v>10</v>
      </c>
      <c r="AE20199">
        <f t="shared" si="315"/>
        <v>2020</v>
      </c>
    </row>
    <row r="20200" spans="1:31" x14ac:dyDescent="0.25">
      <c r="A20200" s="7">
        <v>20197</v>
      </c>
      <c r="B20200" s="8">
        <v>43912</v>
      </c>
      <c r="C20200" t="s">
        <v>3</v>
      </c>
      <c r="D20200" t="s">
        <v>786</v>
      </c>
      <c r="E20200" t="s">
        <v>9</v>
      </c>
      <c r="F20200" t="s">
        <v>828</v>
      </c>
      <c r="G20200" t="s">
        <v>1277</v>
      </c>
      <c r="H20200" s="9" t="s">
        <v>3347</v>
      </c>
      <c r="I20200" t="s">
        <v>1454</v>
      </c>
      <c r="J20200" s="20">
        <v>33</v>
      </c>
      <c r="K20200" s="20" t="s">
        <v>1465</v>
      </c>
      <c r="L20200" t="s">
        <v>1466</v>
      </c>
      <c r="M20200" s="20">
        <v>8.25</v>
      </c>
      <c r="N20200" s="20">
        <v>8.25</v>
      </c>
      <c r="AE20200">
        <f t="shared" si="315"/>
        <v>2020</v>
      </c>
    </row>
    <row r="20201" spans="1:31" x14ac:dyDescent="0.25">
      <c r="A20201" s="7">
        <v>20198</v>
      </c>
      <c r="B20201" s="8">
        <v>43912</v>
      </c>
      <c r="C20201" t="s">
        <v>3</v>
      </c>
      <c r="D20201" t="s">
        <v>1302</v>
      </c>
      <c r="E20201" t="s">
        <v>9</v>
      </c>
      <c r="F20201" t="s">
        <v>678</v>
      </c>
      <c r="G20201" t="s">
        <v>895</v>
      </c>
      <c r="H20201" s="135" t="s">
        <v>2567</v>
      </c>
      <c r="I20201" t="s">
        <v>1458</v>
      </c>
      <c r="J20201" s="20">
        <v>12</v>
      </c>
      <c r="K20201" s="20" t="s">
        <v>1465</v>
      </c>
      <c r="L20201" t="s">
        <v>1466</v>
      </c>
      <c r="M20201" s="20">
        <v>30</v>
      </c>
      <c r="N20201" s="20">
        <v>10</v>
      </c>
      <c r="AE20201">
        <f t="shared" si="315"/>
        <v>2020</v>
      </c>
    </row>
    <row r="20202" spans="1:31" x14ac:dyDescent="0.25">
      <c r="A20202" s="7">
        <v>20199</v>
      </c>
      <c r="B20202" s="8">
        <v>43912</v>
      </c>
      <c r="C20202" t="s">
        <v>3</v>
      </c>
      <c r="D20202" t="s">
        <v>786</v>
      </c>
      <c r="E20202" t="s">
        <v>9</v>
      </c>
      <c r="F20202" t="s">
        <v>19</v>
      </c>
      <c r="G20202" t="s">
        <v>1016</v>
      </c>
      <c r="H20202" s="135" t="s">
        <v>2897</v>
      </c>
      <c r="I20202" t="s">
        <v>1454</v>
      </c>
      <c r="J20202" s="20">
        <v>20</v>
      </c>
      <c r="K20202" s="20" t="s">
        <v>1465</v>
      </c>
      <c r="L20202" t="s">
        <v>1466</v>
      </c>
      <c r="M20202" s="20">
        <v>5</v>
      </c>
      <c r="N20202" s="20">
        <v>5</v>
      </c>
      <c r="AE20202">
        <f t="shared" si="315"/>
        <v>2020</v>
      </c>
    </row>
    <row r="20203" spans="1:31" x14ac:dyDescent="0.25">
      <c r="A20203" s="7">
        <v>20200</v>
      </c>
      <c r="B20203" s="8">
        <v>43913</v>
      </c>
      <c r="C20203" t="s">
        <v>3</v>
      </c>
      <c r="D20203" t="s">
        <v>798</v>
      </c>
      <c r="E20203" t="s">
        <v>9</v>
      </c>
      <c r="F20203" t="s">
        <v>1159</v>
      </c>
      <c r="G20203" t="s">
        <v>569</v>
      </c>
      <c r="H20203" s="9" t="s">
        <v>2293</v>
      </c>
      <c r="I20203" t="s">
        <v>1454</v>
      </c>
      <c r="J20203" s="20">
        <v>21</v>
      </c>
      <c r="K20203" s="20" t="s">
        <v>9</v>
      </c>
      <c r="L20203" t="s">
        <v>1464</v>
      </c>
      <c r="M20203" s="20">
        <v>4.62</v>
      </c>
      <c r="N20203" s="20">
        <v>6.88</v>
      </c>
      <c r="AE20203">
        <f t="shared" si="315"/>
        <v>2020</v>
      </c>
    </row>
    <row r="20204" spans="1:31" x14ac:dyDescent="0.25">
      <c r="A20204" s="7">
        <v>20201</v>
      </c>
      <c r="B20204" s="8">
        <v>43913</v>
      </c>
      <c r="C20204" t="s">
        <v>3</v>
      </c>
      <c r="D20204" t="s">
        <v>943</v>
      </c>
      <c r="E20204" t="s">
        <v>9</v>
      </c>
      <c r="F20204" t="s">
        <v>1021</v>
      </c>
      <c r="G20204" t="s">
        <v>1170</v>
      </c>
      <c r="H20204" s="135" t="s">
        <v>3239</v>
      </c>
      <c r="I20204" t="s">
        <v>1454</v>
      </c>
      <c r="J20204" s="20">
        <v>55</v>
      </c>
      <c r="K20204" s="20" t="s">
        <v>1465</v>
      </c>
      <c r="L20204" t="s">
        <v>1466</v>
      </c>
      <c r="M20204" s="20">
        <v>13.75</v>
      </c>
      <c r="N20204" s="20">
        <v>13.75</v>
      </c>
      <c r="AE20204">
        <f t="shared" si="315"/>
        <v>2020</v>
      </c>
    </row>
    <row r="20205" spans="1:31" x14ac:dyDescent="0.25">
      <c r="A20205" s="7">
        <v>20202</v>
      </c>
      <c r="B20205" s="8">
        <v>43913</v>
      </c>
      <c r="C20205" t="s">
        <v>3</v>
      </c>
      <c r="D20205" t="s">
        <v>1295</v>
      </c>
      <c r="E20205" t="s">
        <v>9</v>
      </c>
      <c r="F20205" t="s">
        <v>351</v>
      </c>
      <c r="G20205" t="s">
        <v>633</v>
      </c>
      <c r="H20205" s="135" t="s">
        <v>1920</v>
      </c>
      <c r="I20205" t="s">
        <v>1454</v>
      </c>
      <c r="J20205" s="20">
        <v>28</v>
      </c>
      <c r="K20205" s="20" t="s">
        <v>3</v>
      </c>
      <c r="L20205" t="s">
        <v>1464</v>
      </c>
      <c r="M20205" s="20">
        <v>8.84</v>
      </c>
      <c r="N20205" s="20">
        <v>6.16</v>
      </c>
      <c r="AE20205">
        <f t="shared" si="315"/>
        <v>2020</v>
      </c>
    </row>
    <row r="20206" spans="1:31" x14ac:dyDescent="0.25">
      <c r="A20206" s="7">
        <v>20203</v>
      </c>
      <c r="B20206" s="8">
        <v>43913</v>
      </c>
      <c r="C20206" t="s">
        <v>3</v>
      </c>
      <c r="D20206" t="s">
        <v>237</v>
      </c>
      <c r="E20206" t="s">
        <v>9</v>
      </c>
      <c r="F20206" t="s">
        <v>186</v>
      </c>
      <c r="G20206" t="s">
        <v>1292</v>
      </c>
      <c r="H20206" s="9" t="s">
        <v>3421</v>
      </c>
      <c r="I20206" t="s">
        <v>1454</v>
      </c>
      <c r="J20206" s="20">
        <v>18</v>
      </c>
      <c r="K20206" s="20" t="s">
        <v>1465</v>
      </c>
      <c r="L20206" t="s">
        <v>1466</v>
      </c>
      <c r="M20206" s="20">
        <v>4.5</v>
      </c>
      <c r="N20206" s="20">
        <v>4.5</v>
      </c>
      <c r="AE20206">
        <f t="shared" si="315"/>
        <v>2020</v>
      </c>
    </row>
    <row r="20207" spans="1:31" x14ac:dyDescent="0.25">
      <c r="A20207" s="7">
        <v>20204</v>
      </c>
      <c r="B20207" s="8">
        <v>43914</v>
      </c>
      <c r="C20207" t="s">
        <v>3</v>
      </c>
      <c r="D20207" t="s">
        <v>1258</v>
      </c>
      <c r="E20207" t="s">
        <v>9</v>
      </c>
      <c r="F20207" t="s">
        <v>1280</v>
      </c>
      <c r="G20207" t="s">
        <v>569</v>
      </c>
      <c r="H20207" s="135" t="s">
        <v>2383</v>
      </c>
      <c r="I20207" t="s">
        <v>1454</v>
      </c>
      <c r="J20207" s="20">
        <v>24</v>
      </c>
      <c r="K20207" s="20" t="s">
        <v>1465</v>
      </c>
      <c r="L20207" t="s">
        <v>1466</v>
      </c>
      <c r="M20207" s="20">
        <v>6</v>
      </c>
      <c r="N20207" s="20">
        <v>6</v>
      </c>
      <c r="AE20207">
        <f t="shared" si="315"/>
        <v>2020</v>
      </c>
    </row>
    <row r="20208" spans="1:31" x14ac:dyDescent="0.25">
      <c r="A20208" s="7">
        <v>20205</v>
      </c>
      <c r="B20208" s="8">
        <v>43914</v>
      </c>
      <c r="C20208" t="s">
        <v>3</v>
      </c>
      <c r="D20208" t="s">
        <v>1207</v>
      </c>
      <c r="E20208" t="s">
        <v>9</v>
      </c>
      <c r="F20208" t="s">
        <v>1193</v>
      </c>
      <c r="G20208" t="s">
        <v>870</v>
      </c>
      <c r="H20208" s="135" t="s">
        <v>1496</v>
      </c>
      <c r="I20208" t="s">
        <v>1454</v>
      </c>
      <c r="J20208" s="20">
        <v>67</v>
      </c>
      <c r="K20208" s="20" t="s">
        <v>3</v>
      </c>
      <c r="L20208" t="s">
        <v>1464</v>
      </c>
      <c r="M20208" s="20">
        <v>19.759999999999998</v>
      </c>
      <c r="N20208" s="20">
        <v>14.74</v>
      </c>
      <c r="AE20208">
        <f t="shared" si="315"/>
        <v>2020</v>
      </c>
    </row>
    <row r="20209" spans="1:31" x14ac:dyDescent="0.25">
      <c r="A20209" s="7">
        <v>20206</v>
      </c>
      <c r="B20209" s="8">
        <v>43915</v>
      </c>
      <c r="C20209" t="s">
        <v>3</v>
      </c>
      <c r="D20209" t="s">
        <v>1291</v>
      </c>
      <c r="E20209" t="s">
        <v>9</v>
      </c>
      <c r="F20209" t="s">
        <v>1298</v>
      </c>
      <c r="G20209" t="s">
        <v>861</v>
      </c>
      <c r="H20209" s="135" t="s">
        <v>2452</v>
      </c>
      <c r="I20209" t="s">
        <v>1454</v>
      </c>
      <c r="J20209" s="20">
        <v>10</v>
      </c>
      <c r="K20209" s="20" t="s">
        <v>1465</v>
      </c>
      <c r="L20209" t="s">
        <v>1466</v>
      </c>
      <c r="M20209" s="20">
        <v>2.5</v>
      </c>
      <c r="N20209" s="20">
        <v>2.5</v>
      </c>
      <c r="AE20209">
        <f t="shared" si="315"/>
        <v>2020</v>
      </c>
    </row>
    <row r="20210" spans="1:31" x14ac:dyDescent="0.25">
      <c r="A20210" s="7">
        <v>20207</v>
      </c>
      <c r="B20210" s="8">
        <v>43915</v>
      </c>
      <c r="C20210" t="s">
        <v>3</v>
      </c>
      <c r="D20210" t="s">
        <v>798</v>
      </c>
      <c r="E20210" t="s">
        <v>9</v>
      </c>
      <c r="F20210" t="s">
        <v>448</v>
      </c>
      <c r="G20210" t="s">
        <v>895</v>
      </c>
      <c r="H20210" s="135" t="s">
        <v>2535</v>
      </c>
      <c r="I20210" t="s">
        <v>1454</v>
      </c>
      <c r="J20210" s="20">
        <v>35</v>
      </c>
      <c r="K20210" s="20" t="s">
        <v>3</v>
      </c>
      <c r="L20210" t="s">
        <v>1463</v>
      </c>
      <c r="M20210" s="20">
        <v>10.1</v>
      </c>
      <c r="N20210" s="20">
        <v>8.4</v>
      </c>
      <c r="AE20210">
        <f t="shared" si="315"/>
        <v>2020</v>
      </c>
    </row>
    <row r="20211" spans="1:31" x14ac:dyDescent="0.25">
      <c r="A20211" s="7">
        <v>20208</v>
      </c>
      <c r="B20211" s="8">
        <v>43915</v>
      </c>
      <c r="C20211" t="s">
        <v>3</v>
      </c>
      <c r="D20211" t="s">
        <v>1300</v>
      </c>
      <c r="E20211" t="s">
        <v>9</v>
      </c>
      <c r="F20211" t="s">
        <v>351</v>
      </c>
      <c r="G20211" t="s">
        <v>1016</v>
      </c>
      <c r="H20211" s="9" t="s">
        <v>2856</v>
      </c>
      <c r="I20211" t="s">
        <v>1455</v>
      </c>
      <c r="J20211" s="20">
        <v>19</v>
      </c>
      <c r="K20211" s="20" t="s">
        <v>9</v>
      </c>
      <c r="L20211" t="s">
        <v>1463</v>
      </c>
      <c r="M20211" s="20">
        <v>2.2799999999999998</v>
      </c>
      <c r="N20211" s="20">
        <v>2.97</v>
      </c>
      <c r="AE20211">
        <f t="shared" si="315"/>
        <v>2020</v>
      </c>
    </row>
    <row r="20212" spans="1:31" x14ac:dyDescent="0.25">
      <c r="A20212" s="7">
        <v>20209</v>
      </c>
      <c r="B20212" s="8">
        <v>43916</v>
      </c>
      <c r="C20212" t="s">
        <v>3</v>
      </c>
      <c r="D20212" t="s">
        <v>918</v>
      </c>
      <c r="E20212" t="s">
        <v>9</v>
      </c>
      <c r="F20212" t="s">
        <v>543</v>
      </c>
      <c r="G20212" t="s">
        <v>1277</v>
      </c>
      <c r="H20212" s="9" t="s">
        <v>3422</v>
      </c>
      <c r="I20212" t="s">
        <v>1455</v>
      </c>
      <c r="J20212" s="20">
        <v>12</v>
      </c>
      <c r="K20212" s="20" t="s">
        <v>9</v>
      </c>
      <c r="L20212" t="s">
        <v>1463</v>
      </c>
      <c r="M20212" s="20">
        <v>1.44</v>
      </c>
      <c r="N20212" s="20">
        <v>2.06</v>
      </c>
      <c r="AE20212">
        <f t="shared" si="315"/>
        <v>2020</v>
      </c>
    </row>
    <row r="20213" spans="1:31" x14ac:dyDescent="0.25">
      <c r="A20213" s="7">
        <v>20210</v>
      </c>
      <c r="B20213" s="8">
        <v>43916</v>
      </c>
      <c r="C20213" t="s">
        <v>3</v>
      </c>
      <c r="D20213" t="s">
        <v>1303</v>
      </c>
      <c r="E20213" t="s">
        <v>9</v>
      </c>
      <c r="F20213" t="s">
        <v>1243</v>
      </c>
      <c r="G20213" t="s">
        <v>648</v>
      </c>
      <c r="H20213" s="135" t="s">
        <v>1877</v>
      </c>
      <c r="I20213" t="s">
        <v>1458</v>
      </c>
      <c r="J20213" s="20">
        <v>6</v>
      </c>
      <c r="K20213" s="20" t="s">
        <v>3</v>
      </c>
      <c r="L20213" t="s">
        <v>1463</v>
      </c>
      <c r="M20213" s="20">
        <v>30</v>
      </c>
      <c r="N20213" s="20">
        <v>10</v>
      </c>
      <c r="AE20213">
        <f t="shared" si="315"/>
        <v>2020</v>
      </c>
    </row>
    <row r="20214" spans="1:31" x14ac:dyDescent="0.25">
      <c r="A20214" s="7">
        <v>20211</v>
      </c>
      <c r="B20214" s="8">
        <v>43916</v>
      </c>
      <c r="C20214" t="s">
        <v>3</v>
      </c>
      <c r="D20214" t="s">
        <v>543</v>
      </c>
      <c r="E20214" t="s">
        <v>9</v>
      </c>
      <c r="F20214" t="s">
        <v>233</v>
      </c>
      <c r="G20214" t="s">
        <v>648</v>
      </c>
      <c r="H20214" s="135" t="s">
        <v>2555</v>
      </c>
      <c r="I20214" t="s">
        <v>1454</v>
      </c>
      <c r="J20214" s="20">
        <v>62</v>
      </c>
      <c r="K20214" s="20" t="s">
        <v>3</v>
      </c>
      <c r="L20214" t="s">
        <v>1464</v>
      </c>
      <c r="M20214" s="20">
        <v>18.36</v>
      </c>
      <c r="N20214" s="20">
        <v>13.64</v>
      </c>
      <c r="AE20214">
        <f t="shared" si="315"/>
        <v>2020</v>
      </c>
    </row>
    <row r="20215" spans="1:31" x14ac:dyDescent="0.25">
      <c r="A20215" s="7">
        <v>20212</v>
      </c>
      <c r="B20215" s="8">
        <v>43916</v>
      </c>
      <c r="C20215" t="s">
        <v>3</v>
      </c>
      <c r="D20215" t="s">
        <v>543</v>
      </c>
      <c r="E20215" t="s">
        <v>9</v>
      </c>
      <c r="F20215" t="s">
        <v>1284</v>
      </c>
      <c r="G20215" t="s">
        <v>1016</v>
      </c>
      <c r="H20215" s="9" t="s">
        <v>3055</v>
      </c>
      <c r="I20215" t="s">
        <v>1454</v>
      </c>
      <c r="J20215" s="20">
        <v>20</v>
      </c>
      <c r="K20215" s="20" t="s">
        <v>9</v>
      </c>
      <c r="L20215" t="s">
        <v>1463</v>
      </c>
      <c r="M20215" s="20">
        <v>4.8</v>
      </c>
      <c r="N20215" s="20">
        <v>6.2</v>
      </c>
      <c r="AE20215">
        <f t="shared" si="315"/>
        <v>2020</v>
      </c>
    </row>
    <row r="20216" spans="1:31" x14ac:dyDescent="0.25">
      <c r="A20216" s="7">
        <v>20213</v>
      </c>
      <c r="B20216" s="8">
        <v>43916</v>
      </c>
      <c r="C20216" t="s">
        <v>3</v>
      </c>
      <c r="D20216" t="s">
        <v>543</v>
      </c>
      <c r="E20216" t="s">
        <v>9</v>
      </c>
      <c r="F20216" t="s">
        <v>1284</v>
      </c>
      <c r="G20216" t="s">
        <v>1292</v>
      </c>
      <c r="H20216" s="134" t="s">
        <v>3423</v>
      </c>
      <c r="I20216" t="s">
        <v>1454</v>
      </c>
      <c r="J20216" s="20">
        <v>25</v>
      </c>
      <c r="K20216" s="20" t="s">
        <v>1465</v>
      </c>
      <c r="L20216" t="s">
        <v>1466</v>
      </c>
      <c r="M20216" s="20">
        <v>6.25</v>
      </c>
      <c r="N20216" s="20">
        <v>6.25</v>
      </c>
      <c r="AE20216">
        <f t="shared" si="315"/>
        <v>2020</v>
      </c>
    </row>
    <row r="20217" spans="1:31" x14ac:dyDescent="0.25">
      <c r="A20217" s="7">
        <v>20214</v>
      </c>
      <c r="B20217" s="8">
        <v>43917</v>
      </c>
      <c r="C20217" t="s">
        <v>3</v>
      </c>
      <c r="D20217" t="s">
        <v>1302</v>
      </c>
      <c r="E20217" t="s">
        <v>9</v>
      </c>
      <c r="F20217" t="s">
        <v>1298</v>
      </c>
      <c r="G20217" t="s">
        <v>861</v>
      </c>
      <c r="H20217" s="135" t="s">
        <v>2670</v>
      </c>
      <c r="I20217" t="s">
        <v>1454</v>
      </c>
      <c r="J20217" s="20">
        <v>24</v>
      </c>
      <c r="K20217" s="20" t="s">
        <v>3</v>
      </c>
      <c r="L20217" t="s">
        <v>1463</v>
      </c>
      <c r="M20217" s="20">
        <v>7.24</v>
      </c>
      <c r="N20217" s="20">
        <v>5.76</v>
      </c>
      <c r="AE20217">
        <f t="shared" si="315"/>
        <v>2020</v>
      </c>
    </row>
    <row r="20218" spans="1:31" x14ac:dyDescent="0.25">
      <c r="A20218" s="7">
        <v>20215</v>
      </c>
      <c r="B20218" s="8">
        <v>43917</v>
      </c>
      <c r="C20218" t="s">
        <v>3</v>
      </c>
      <c r="D20218" t="s">
        <v>1301</v>
      </c>
      <c r="E20218" t="s">
        <v>9</v>
      </c>
      <c r="F20218" t="s">
        <v>678</v>
      </c>
      <c r="G20218" t="s">
        <v>569</v>
      </c>
      <c r="H20218" s="135" t="s">
        <v>1659</v>
      </c>
      <c r="I20218" t="s">
        <v>1455</v>
      </c>
      <c r="J20218" s="20">
        <v>14</v>
      </c>
      <c r="K20218" s="20" t="s">
        <v>1465</v>
      </c>
      <c r="L20218" t="s">
        <v>1466</v>
      </c>
      <c r="M20218" s="20">
        <v>1.75</v>
      </c>
      <c r="N20218" s="20">
        <v>1.75</v>
      </c>
      <c r="AE20218">
        <f t="shared" si="315"/>
        <v>2020</v>
      </c>
    </row>
    <row r="20219" spans="1:31" x14ac:dyDescent="0.25">
      <c r="A20219" s="7">
        <v>20216</v>
      </c>
      <c r="B20219" s="8">
        <v>43917</v>
      </c>
      <c r="C20219" t="s">
        <v>3</v>
      </c>
      <c r="D20219" t="s">
        <v>543</v>
      </c>
      <c r="E20219" t="s">
        <v>9</v>
      </c>
      <c r="F20219" t="s">
        <v>427</v>
      </c>
      <c r="G20219" t="s">
        <v>1292</v>
      </c>
      <c r="H20219" s="9" t="s">
        <v>3416</v>
      </c>
      <c r="I20219" t="s">
        <v>1454</v>
      </c>
      <c r="J20219" s="20">
        <v>10</v>
      </c>
      <c r="K20219" s="20" t="s">
        <v>9</v>
      </c>
      <c r="L20219" t="s">
        <v>1464</v>
      </c>
      <c r="M20219" s="20">
        <v>2.2000000000000002</v>
      </c>
      <c r="N20219" s="20">
        <v>3.8</v>
      </c>
      <c r="AE20219">
        <f t="shared" si="315"/>
        <v>2020</v>
      </c>
    </row>
    <row r="20220" spans="1:31" x14ac:dyDescent="0.25">
      <c r="A20220" s="7">
        <v>20217</v>
      </c>
      <c r="B20220" s="8">
        <v>43918</v>
      </c>
      <c r="C20220" t="s">
        <v>3</v>
      </c>
      <c r="D20220" t="s">
        <v>543</v>
      </c>
      <c r="E20220" t="s">
        <v>9</v>
      </c>
      <c r="F20220" t="s">
        <v>521</v>
      </c>
      <c r="G20220" t="s">
        <v>648</v>
      </c>
      <c r="H20220" s="9" t="s">
        <v>1797</v>
      </c>
      <c r="I20220" t="s">
        <v>1454</v>
      </c>
      <c r="J20220" s="20">
        <v>15</v>
      </c>
      <c r="K20220" s="20" t="s">
        <v>1465</v>
      </c>
      <c r="L20220" t="s">
        <v>1466</v>
      </c>
      <c r="M20220" s="20">
        <v>3.75</v>
      </c>
      <c r="N20220" s="20">
        <v>3.75</v>
      </c>
      <c r="AE20220">
        <f t="shared" si="315"/>
        <v>2020</v>
      </c>
    </row>
    <row r="20221" spans="1:31" x14ac:dyDescent="0.25">
      <c r="A20221" s="7">
        <v>20218</v>
      </c>
      <c r="B20221" s="8">
        <v>43918</v>
      </c>
      <c r="C20221" t="s">
        <v>3</v>
      </c>
      <c r="D20221" t="s">
        <v>678</v>
      </c>
      <c r="E20221" t="s">
        <v>9</v>
      </c>
      <c r="F20221" t="s">
        <v>351</v>
      </c>
      <c r="G20221" t="s">
        <v>14</v>
      </c>
      <c r="H20221" s="135" t="s">
        <v>1516</v>
      </c>
      <c r="I20221" t="s">
        <v>1454</v>
      </c>
      <c r="J20221" s="20">
        <v>10</v>
      </c>
      <c r="K20221" s="20" t="s">
        <v>1465</v>
      </c>
      <c r="L20221" t="s">
        <v>1466</v>
      </c>
      <c r="M20221" s="20">
        <v>2.5</v>
      </c>
      <c r="N20221" s="20">
        <v>2.5</v>
      </c>
      <c r="AE20221">
        <f t="shared" si="315"/>
        <v>2020</v>
      </c>
    </row>
    <row r="20222" spans="1:31" x14ac:dyDescent="0.25">
      <c r="A20222" s="7">
        <v>20219</v>
      </c>
      <c r="B20222" s="8">
        <v>43918</v>
      </c>
      <c r="C20222" t="s">
        <v>3</v>
      </c>
      <c r="D20222" t="s">
        <v>1301</v>
      </c>
      <c r="E20222" t="s">
        <v>9</v>
      </c>
      <c r="F20222" t="s">
        <v>1288</v>
      </c>
      <c r="G20222" t="s">
        <v>24</v>
      </c>
      <c r="H20222" s="136" t="s">
        <v>1496</v>
      </c>
      <c r="I20222" t="s">
        <v>1454</v>
      </c>
      <c r="J20222" s="20">
        <v>12</v>
      </c>
      <c r="K20222" s="20" t="s">
        <v>1465</v>
      </c>
      <c r="L20222" t="s">
        <v>1466</v>
      </c>
      <c r="M20222" s="20">
        <v>3</v>
      </c>
      <c r="N20222" s="20">
        <v>3</v>
      </c>
      <c r="AE20222">
        <f t="shared" si="315"/>
        <v>2020</v>
      </c>
    </row>
    <row r="20223" spans="1:31" x14ac:dyDescent="0.25">
      <c r="A20223" s="7">
        <v>20220</v>
      </c>
      <c r="B20223" s="8">
        <v>43918</v>
      </c>
      <c r="C20223" t="s">
        <v>3</v>
      </c>
      <c r="D20223" t="s">
        <v>678</v>
      </c>
      <c r="E20223" t="s">
        <v>9</v>
      </c>
      <c r="F20223" t="s">
        <v>351</v>
      </c>
      <c r="G20223" t="s">
        <v>1292</v>
      </c>
      <c r="H20223" s="9" t="s">
        <v>3406</v>
      </c>
      <c r="I20223" t="s">
        <v>1454</v>
      </c>
      <c r="J20223" s="20">
        <v>15</v>
      </c>
      <c r="K20223" s="20" t="s">
        <v>9</v>
      </c>
      <c r="L20223" t="s">
        <v>1463</v>
      </c>
      <c r="M20223" s="20">
        <v>3.6</v>
      </c>
      <c r="N20223" s="20">
        <v>4.9000000000000004</v>
      </c>
      <c r="AE20223">
        <f t="shared" si="315"/>
        <v>2020</v>
      </c>
    </row>
    <row r="20224" spans="1:31" x14ac:dyDescent="0.25">
      <c r="A20224" s="7">
        <v>20221</v>
      </c>
      <c r="B20224" s="8">
        <v>43918</v>
      </c>
      <c r="C20224" t="s">
        <v>3</v>
      </c>
      <c r="D20224" t="s">
        <v>222</v>
      </c>
      <c r="E20224" t="s">
        <v>9</v>
      </c>
      <c r="F20224" t="s">
        <v>1045</v>
      </c>
      <c r="G20224" t="s">
        <v>1292</v>
      </c>
      <c r="H20224" s="9" t="s">
        <v>3420</v>
      </c>
      <c r="I20224" t="s">
        <v>1454</v>
      </c>
      <c r="J20224" s="20">
        <v>15</v>
      </c>
      <c r="K20224" s="20" t="s">
        <v>9</v>
      </c>
      <c r="L20224" t="s">
        <v>1464</v>
      </c>
      <c r="M20224" s="20">
        <v>3.3</v>
      </c>
      <c r="N20224" s="20">
        <v>5.2</v>
      </c>
      <c r="AE20224">
        <f t="shared" si="315"/>
        <v>2020</v>
      </c>
    </row>
    <row r="20225" spans="1:31" x14ac:dyDescent="0.25">
      <c r="A20225" s="7">
        <v>20222</v>
      </c>
      <c r="B20225" s="8">
        <v>43919</v>
      </c>
      <c r="C20225" t="s">
        <v>3</v>
      </c>
      <c r="D20225" t="s">
        <v>543</v>
      </c>
      <c r="E20225" t="s">
        <v>9</v>
      </c>
      <c r="F20225" t="s">
        <v>54</v>
      </c>
      <c r="G20225" t="s">
        <v>1292</v>
      </c>
      <c r="H20225" s="9" t="s">
        <v>3403</v>
      </c>
      <c r="I20225" t="s">
        <v>1454</v>
      </c>
      <c r="J20225" s="20">
        <v>13</v>
      </c>
      <c r="K20225" s="20" t="s">
        <v>9</v>
      </c>
      <c r="L20225" t="s">
        <v>1463</v>
      </c>
      <c r="M20225" s="20">
        <v>3.12</v>
      </c>
      <c r="N20225" s="20">
        <v>4.38</v>
      </c>
      <c r="AE20225">
        <f t="shared" si="315"/>
        <v>2020</v>
      </c>
    </row>
    <row r="20226" spans="1:31" x14ac:dyDescent="0.25">
      <c r="A20226" s="7">
        <v>20223</v>
      </c>
      <c r="B20226" s="8">
        <v>43919</v>
      </c>
      <c r="C20226" t="s">
        <v>3</v>
      </c>
      <c r="D20226" t="s">
        <v>798</v>
      </c>
      <c r="E20226" t="s">
        <v>9</v>
      </c>
      <c r="F20226" t="s">
        <v>1111</v>
      </c>
      <c r="G20226" t="s">
        <v>1292</v>
      </c>
      <c r="H20226" s="9" t="s">
        <v>3409</v>
      </c>
      <c r="I20226" t="s">
        <v>1454</v>
      </c>
      <c r="J20226" s="20">
        <v>24</v>
      </c>
      <c r="K20226" s="20" t="s">
        <v>3</v>
      </c>
      <c r="L20226" t="s">
        <v>1464</v>
      </c>
      <c r="M20226" s="20">
        <v>7.72</v>
      </c>
      <c r="N20226" s="20">
        <v>5.28</v>
      </c>
      <c r="AE20226">
        <f t="shared" si="315"/>
        <v>2020</v>
      </c>
    </row>
    <row r="20227" spans="1:31" x14ac:dyDescent="0.25">
      <c r="A20227" s="7">
        <v>20224</v>
      </c>
      <c r="B20227" s="8">
        <v>43920</v>
      </c>
      <c r="C20227" t="s">
        <v>3</v>
      </c>
      <c r="D20227" t="s">
        <v>187</v>
      </c>
      <c r="E20227" t="s">
        <v>9</v>
      </c>
      <c r="F20227" t="s">
        <v>665</v>
      </c>
      <c r="G20227" t="s">
        <v>648</v>
      </c>
      <c r="H20227" s="136" t="s">
        <v>2021</v>
      </c>
      <c r="I20227" t="s">
        <v>1454</v>
      </c>
      <c r="J20227" s="20">
        <v>60</v>
      </c>
      <c r="K20227" s="20" t="s">
        <v>3</v>
      </c>
      <c r="L20227" t="s">
        <v>1464</v>
      </c>
      <c r="M20227" s="20">
        <v>17.8</v>
      </c>
      <c r="N20227" s="20">
        <v>13.2</v>
      </c>
      <c r="AE20227">
        <f t="shared" si="315"/>
        <v>2020</v>
      </c>
    </row>
    <row r="20228" spans="1:31" x14ac:dyDescent="0.25">
      <c r="A20228" s="7">
        <v>20225</v>
      </c>
      <c r="B20228" s="8">
        <v>43920</v>
      </c>
      <c r="C20228" t="s">
        <v>3</v>
      </c>
      <c r="D20228" t="s">
        <v>187</v>
      </c>
      <c r="E20228" t="s">
        <v>9</v>
      </c>
      <c r="F20228" t="s">
        <v>665</v>
      </c>
      <c r="G20228" t="s">
        <v>648</v>
      </c>
      <c r="H20228" s="136" t="s">
        <v>2991</v>
      </c>
      <c r="I20228" t="s">
        <v>1454</v>
      </c>
      <c r="J20228" s="20">
        <v>21</v>
      </c>
      <c r="K20228" s="20" t="s">
        <v>9</v>
      </c>
      <c r="L20228" t="s">
        <v>1464</v>
      </c>
      <c r="M20228" s="20">
        <v>4.62</v>
      </c>
      <c r="N20228" s="20">
        <v>6.88</v>
      </c>
      <c r="AE20228">
        <f t="shared" ref="AE20228:AE20291" si="316">YEAR(B20228)</f>
        <v>2020</v>
      </c>
    </row>
    <row r="20229" spans="1:31" x14ac:dyDescent="0.25">
      <c r="A20229" s="7">
        <v>20226</v>
      </c>
      <c r="B20229" s="8">
        <v>43920</v>
      </c>
      <c r="C20229" t="s">
        <v>3</v>
      </c>
      <c r="D20229" t="s">
        <v>543</v>
      </c>
      <c r="E20229" t="s">
        <v>9</v>
      </c>
      <c r="F20229" t="s">
        <v>1284</v>
      </c>
      <c r="G20229" t="s">
        <v>1016</v>
      </c>
      <c r="H20229" s="9" t="s">
        <v>3055</v>
      </c>
      <c r="I20229" t="s">
        <v>1454</v>
      </c>
      <c r="J20229" s="20">
        <v>22</v>
      </c>
      <c r="K20229" s="20" t="s">
        <v>3</v>
      </c>
      <c r="L20229" t="s">
        <v>1463</v>
      </c>
      <c r="M20229" s="20">
        <v>6.72</v>
      </c>
      <c r="N20229" s="20">
        <v>5.28</v>
      </c>
      <c r="AE20229">
        <f t="shared" si="316"/>
        <v>2020</v>
      </c>
    </row>
    <row r="20230" spans="1:31" x14ac:dyDescent="0.25">
      <c r="A20230" s="7">
        <v>20227</v>
      </c>
      <c r="B20230" s="8">
        <v>43920</v>
      </c>
      <c r="C20230" t="s">
        <v>3</v>
      </c>
      <c r="D20230" t="s">
        <v>943</v>
      </c>
      <c r="E20230" t="s">
        <v>9</v>
      </c>
      <c r="F20230" t="s">
        <v>665</v>
      </c>
      <c r="G20230" t="s">
        <v>895</v>
      </c>
      <c r="H20230" s="135" t="s">
        <v>2590</v>
      </c>
      <c r="I20230" t="s">
        <v>1454</v>
      </c>
      <c r="J20230" s="20">
        <v>66</v>
      </c>
      <c r="K20230" s="20" t="s">
        <v>9</v>
      </c>
      <c r="L20230" t="s">
        <v>1463</v>
      </c>
      <c r="M20230" s="20">
        <v>15.84</v>
      </c>
      <c r="N20230" s="20">
        <v>18.16</v>
      </c>
      <c r="AE20230">
        <f t="shared" si="316"/>
        <v>2020</v>
      </c>
    </row>
    <row r="20231" spans="1:31" x14ac:dyDescent="0.25">
      <c r="A20231" s="7">
        <v>20228</v>
      </c>
      <c r="B20231" s="8">
        <v>43920</v>
      </c>
      <c r="C20231" t="s">
        <v>3</v>
      </c>
      <c r="D20231" t="s">
        <v>250</v>
      </c>
      <c r="E20231" t="s">
        <v>9</v>
      </c>
      <c r="F20231" t="s">
        <v>1252</v>
      </c>
      <c r="G20231" t="s">
        <v>14</v>
      </c>
      <c r="H20231" s="135" t="s">
        <v>1501</v>
      </c>
      <c r="I20231" t="s">
        <v>1454</v>
      </c>
      <c r="J20231" s="20">
        <v>85</v>
      </c>
      <c r="K20231" s="20" t="s">
        <v>3</v>
      </c>
      <c r="L20231" t="s">
        <v>1464</v>
      </c>
      <c r="M20231" s="20">
        <v>24.8</v>
      </c>
      <c r="N20231" s="20">
        <v>18.7</v>
      </c>
      <c r="AE20231">
        <f t="shared" si="316"/>
        <v>2020</v>
      </c>
    </row>
    <row r="20232" spans="1:31" x14ac:dyDescent="0.25">
      <c r="A20232" s="7">
        <v>20229</v>
      </c>
      <c r="B20232" s="8">
        <v>43920</v>
      </c>
      <c r="C20232" t="s">
        <v>3</v>
      </c>
      <c r="D20232" t="s">
        <v>943</v>
      </c>
      <c r="E20232" t="s">
        <v>9</v>
      </c>
      <c r="F20232" t="s">
        <v>1284</v>
      </c>
      <c r="G20232" t="s">
        <v>1292</v>
      </c>
      <c r="H20232" s="9" t="s">
        <v>3410</v>
      </c>
      <c r="I20232" t="s">
        <v>1454</v>
      </c>
      <c r="J20232" s="20">
        <v>10</v>
      </c>
      <c r="K20232" s="20" t="s">
        <v>9</v>
      </c>
      <c r="L20232" t="s">
        <v>1463</v>
      </c>
      <c r="M20232" s="20">
        <v>2.4</v>
      </c>
      <c r="N20232" s="20">
        <v>3.6</v>
      </c>
      <c r="AE20232">
        <f t="shared" si="316"/>
        <v>2020</v>
      </c>
    </row>
    <row r="20233" spans="1:31" x14ac:dyDescent="0.25">
      <c r="A20233" s="7">
        <v>20230</v>
      </c>
      <c r="B20233" s="8">
        <v>43920</v>
      </c>
      <c r="C20233" t="s">
        <v>3</v>
      </c>
      <c r="D20233" t="s">
        <v>787</v>
      </c>
      <c r="E20233" t="s">
        <v>9</v>
      </c>
      <c r="F20233" t="s">
        <v>1288</v>
      </c>
      <c r="G20233" t="s">
        <v>1292</v>
      </c>
      <c r="H20233" s="9" t="s">
        <v>3424</v>
      </c>
      <c r="I20233" t="s">
        <v>1454</v>
      </c>
      <c r="J20233" s="20">
        <v>8</v>
      </c>
      <c r="K20233" s="20" t="s">
        <v>1465</v>
      </c>
      <c r="L20233" t="s">
        <v>1466</v>
      </c>
      <c r="M20233" s="20">
        <v>2</v>
      </c>
      <c r="N20233" s="20">
        <v>2</v>
      </c>
      <c r="AE20233">
        <f t="shared" si="316"/>
        <v>2020</v>
      </c>
    </row>
    <row r="20234" spans="1:31" x14ac:dyDescent="0.25">
      <c r="A20234" s="7">
        <v>20231</v>
      </c>
      <c r="B20234" s="8">
        <v>43921</v>
      </c>
      <c r="C20234" t="s">
        <v>3</v>
      </c>
      <c r="D20234" t="s">
        <v>351</v>
      </c>
      <c r="E20234" t="s">
        <v>9</v>
      </c>
      <c r="F20234" t="s">
        <v>1300</v>
      </c>
      <c r="G20234" t="s">
        <v>1016</v>
      </c>
      <c r="H20234" s="9" t="s">
        <v>2884</v>
      </c>
      <c r="I20234" t="s">
        <v>1455</v>
      </c>
      <c r="J20234" s="20">
        <v>14</v>
      </c>
      <c r="K20234" s="20" t="s">
        <v>1465</v>
      </c>
      <c r="L20234" t="s">
        <v>1466</v>
      </c>
      <c r="M20234" s="20">
        <v>1.75</v>
      </c>
      <c r="N20234" s="20">
        <v>1.75</v>
      </c>
      <c r="AE20234">
        <f t="shared" si="316"/>
        <v>2020</v>
      </c>
    </row>
    <row r="20235" spans="1:31" x14ac:dyDescent="0.25">
      <c r="A20235" s="7">
        <v>20232</v>
      </c>
      <c r="B20235" s="8">
        <v>43921</v>
      </c>
      <c r="C20235" t="s">
        <v>3</v>
      </c>
      <c r="D20235" t="s">
        <v>518</v>
      </c>
      <c r="E20235" t="s">
        <v>9</v>
      </c>
      <c r="F20235" t="s">
        <v>351</v>
      </c>
      <c r="G20235" t="s">
        <v>1016</v>
      </c>
      <c r="H20235" s="9" t="s">
        <v>3040</v>
      </c>
      <c r="I20235" t="s">
        <v>1454</v>
      </c>
      <c r="J20235" s="20">
        <v>35</v>
      </c>
      <c r="K20235" s="20" t="s">
        <v>1465</v>
      </c>
      <c r="L20235" t="s">
        <v>1466</v>
      </c>
      <c r="M20235" s="20">
        <v>8.75</v>
      </c>
      <c r="N20235" s="20">
        <v>8.75</v>
      </c>
      <c r="AE20235">
        <f t="shared" si="316"/>
        <v>2020</v>
      </c>
    </row>
    <row r="20236" spans="1:31" x14ac:dyDescent="0.25">
      <c r="A20236" s="7">
        <v>20233</v>
      </c>
      <c r="B20236" s="8">
        <v>43923</v>
      </c>
      <c r="C20236" t="s">
        <v>3</v>
      </c>
      <c r="D20236" t="s">
        <v>1303</v>
      </c>
      <c r="E20236" t="s">
        <v>9</v>
      </c>
      <c r="F20236" t="s">
        <v>1243</v>
      </c>
      <c r="G20236" t="s">
        <v>648</v>
      </c>
      <c r="H20236" s="135" t="s">
        <v>1791</v>
      </c>
      <c r="I20236" t="s">
        <v>1455</v>
      </c>
      <c r="J20236" s="20">
        <v>12</v>
      </c>
      <c r="K20236" s="20" t="s">
        <v>3</v>
      </c>
      <c r="L20236" t="s">
        <v>1463</v>
      </c>
      <c r="M20236" s="20">
        <v>2.06</v>
      </c>
      <c r="N20236" s="20">
        <v>1.44</v>
      </c>
      <c r="AE20236">
        <f t="shared" si="316"/>
        <v>2020</v>
      </c>
    </row>
    <row r="20237" spans="1:31" x14ac:dyDescent="0.25">
      <c r="A20237" s="7">
        <v>20234</v>
      </c>
      <c r="B20237" s="8">
        <v>43924</v>
      </c>
      <c r="C20237" t="s">
        <v>3</v>
      </c>
      <c r="D20237" t="s">
        <v>678</v>
      </c>
      <c r="E20237" t="s">
        <v>9</v>
      </c>
      <c r="F20237" t="s">
        <v>351</v>
      </c>
      <c r="G20237" t="s">
        <v>14</v>
      </c>
      <c r="H20237" s="135" t="s">
        <v>1522</v>
      </c>
      <c r="I20237" t="s">
        <v>1454</v>
      </c>
      <c r="J20237" s="20">
        <v>12</v>
      </c>
      <c r="K20237" s="20" t="s">
        <v>3</v>
      </c>
      <c r="L20237" t="s">
        <v>1464</v>
      </c>
      <c r="M20237" s="20">
        <v>4.3599999999999994</v>
      </c>
      <c r="N20237" s="20">
        <v>2.64</v>
      </c>
      <c r="AE20237">
        <f t="shared" si="316"/>
        <v>2020</v>
      </c>
    </row>
    <row r="20238" spans="1:31" x14ac:dyDescent="0.25">
      <c r="A20238" s="7">
        <v>20235</v>
      </c>
      <c r="B20238" s="8">
        <v>43925</v>
      </c>
      <c r="C20238" t="s">
        <v>3</v>
      </c>
      <c r="D20238" t="s">
        <v>1291</v>
      </c>
      <c r="E20238" t="s">
        <v>9</v>
      </c>
      <c r="F20238" t="s">
        <v>1284</v>
      </c>
      <c r="G20238" t="s">
        <v>861</v>
      </c>
      <c r="H20238" s="135" t="s">
        <v>1496</v>
      </c>
      <c r="I20238" t="s">
        <v>1454</v>
      </c>
      <c r="J20238" s="20">
        <v>9</v>
      </c>
      <c r="K20238" s="20" t="s">
        <v>9</v>
      </c>
      <c r="L20238" t="s">
        <v>1463</v>
      </c>
      <c r="M20238" s="20">
        <v>2.16</v>
      </c>
      <c r="N20238" s="20">
        <v>3.34</v>
      </c>
      <c r="AE20238">
        <f t="shared" si="316"/>
        <v>2020</v>
      </c>
    </row>
    <row r="20239" spans="1:31" x14ac:dyDescent="0.25">
      <c r="A20239" s="7">
        <v>20236</v>
      </c>
      <c r="B20239" s="8">
        <v>43925</v>
      </c>
      <c r="C20239" t="s">
        <v>3</v>
      </c>
      <c r="D20239" t="s">
        <v>786</v>
      </c>
      <c r="E20239" t="s">
        <v>9</v>
      </c>
      <c r="F20239" t="s">
        <v>1167</v>
      </c>
      <c r="G20239" t="s">
        <v>929</v>
      </c>
      <c r="H20239" s="135" t="s">
        <v>2672</v>
      </c>
      <c r="I20239" t="s">
        <v>1454</v>
      </c>
      <c r="J20239" s="20">
        <v>12</v>
      </c>
      <c r="K20239" s="20" t="s">
        <v>3</v>
      </c>
      <c r="L20239" t="s">
        <v>1464</v>
      </c>
      <c r="M20239" s="20">
        <v>4.3599999999999994</v>
      </c>
      <c r="N20239" s="20">
        <v>2.64</v>
      </c>
      <c r="AE20239">
        <f t="shared" si="316"/>
        <v>2020</v>
      </c>
    </row>
    <row r="20240" spans="1:31" x14ac:dyDescent="0.25">
      <c r="A20240" s="7">
        <v>20237</v>
      </c>
      <c r="B20240" s="8">
        <v>43926</v>
      </c>
      <c r="C20240" t="s">
        <v>3</v>
      </c>
      <c r="D20240" t="s">
        <v>798</v>
      </c>
      <c r="E20240" t="s">
        <v>9</v>
      </c>
      <c r="F20240" t="s">
        <v>1159</v>
      </c>
      <c r="G20240" t="s">
        <v>569</v>
      </c>
      <c r="H20240" s="9" t="s">
        <v>2265</v>
      </c>
      <c r="I20240" t="s">
        <v>1454</v>
      </c>
      <c r="J20240" s="20">
        <v>17</v>
      </c>
      <c r="K20240" s="20" t="s">
        <v>3</v>
      </c>
      <c r="L20240" t="s">
        <v>1464</v>
      </c>
      <c r="M20240" s="20">
        <v>5.76</v>
      </c>
      <c r="N20240" s="20">
        <v>3.74</v>
      </c>
      <c r="AE20240">
        <f t="shared" si="316"/>
        <v>2020</v>
      </c>
    </row>
    <row r="20241" spans="1:31" x14ac:dyDescent="0.25">
      <c r="A20241" s="7">
        <v>20238</v>
      </c>
      <c r="B20241" s="8">
        <v>43926</v>
      </c>
      <c r="C20241" t="s">
        <v>3</v>
      </c>
      <c r="D20241" t="s">
        <v>1295</v>
      </c>
      <c r="E20241" t="s">
        <v>9</v>
      </c>
      <c r="F20241" t="s">
        <v>904</v>
      </c>
      <c r="G20241" t="s">
        <v>714</v>
      </c>
      <c r="H20241" s="9" t="s">
        <v>3425</v>
      </c>
      <c r="I20241" t="s">
        <v>1454</v>
      </c>
      <c r="J20241" s="20">
        <v>45</v>
      </c>
      <c r="K20241" s="20" t="s">
        <v>9</v>
      </c>
      <c r="L20241" t="s">
        <v>1464</v>
      </c>
      <c r="M20241" s="20">
        <v>9.9</v>
      </c>
      <c r="N20241" s="20">
        <v>13.6</v>
      </c>
      <c r="AE20241">
        <f t="shared" si="316"/>
        <v>2020</v>
      </c>
    </row>
    <row r="20242" spans="1:31" x14ac:dyDescent="0.25">
      <c r="A20242" s="7">
        <v>20239</v>
      </c>
      <c r="B20242" s="8">
        <v>43927</v>
      </c>
      <c r="C20242" t="s">
        <v>3</v>
      </c>
      <c r="D20242" t="s">
        <v>1291</v>
      </c>
      <c r="E20242" t="s">
        <v>9</v>
      </c>
      <c r="F20242" t="s">
        <v>678</v>
      </c>
      <c r="G20242" t="s">
        <v>569</v>
      </c>
      <c r="H20242" s="135" t="s">
        <v>1674</v>
      </c>
      <c r="I20242" t="s">
        <v>1455</v>
      </c>
      <c r="J20242" s="20">
        <v>21</v>
      </c>
      <c r="K20242" s="20" t="s">
        <v>1465</v>
      </c>
      <c r="L20242" t="s">
        <v>1466</v>
      </c>
      <c r="M20242" s="20">
        <v>2.625</v>
      </c>
      <c r="N20242" s="20">
        <v>2.625</v>
      </c>
      <c r="AE20242">
        <f t="shared" si="316"/>
        <v>2020</v>
      </c>
    </row>
    <row r="20243" spans="1:31" x14ac:dyDescent="0.25">
      <c r="A20243" s="7">
        <v>20240</v>
      </c>
      <c r="B20243" s="8">
        <v>43927</v>
      </c>
      <c r="C20243" t="s">
        <v>3</v>
      </c>
      <c r="D20243" t="s">
        <v>1301</v>
      </c>
      <c r="E20243" t="s">
        <v>9</v>
      </c>
      <c r="F20243" t="s">
        <v>1299</v>
      </c>
      <c r="G20243" t="s">
        <v>929</v>
      </c>
      <c r="H20243" s="135" t="s">
        <v>2644</v>
      </c>
      <c r="I20243" t="s">
        <v>1454</v>
      </c>
      <c r="J20243" s="20">
        <v>21</v>
      </c>
      <c r="K20243" s="20" t="s">
        <v>9</v>
      </c>
      <c r="L20243" t="s">
        <v>1464</v>
      </c>
      <c r="M20243" s="20">
        <v>4.62</v>
      </c>
      <c r="N20243" s="20">
        <v>6.88</v>
      </c>
      <c r="AE20243">
        <f t="shared" si="316"/>
        <v>2020</v>
      </c>
    </row>
    <row r="20244" spans="1:31" x14ac:dyDescent="0.25">
      <c r="A20244" s="7">
        <v>20241</v>
      </c>
      <c r="B20244" s="8">
        <v>43928</v>
      </c>
      <c r="C20244" t="s">
        <v>3</v>
      </c>
      <c r="D20244" t="s">
        <v>868</v>
      </c>
      <c r="E20244" t="s">
        <v>9</v>
      </c>
      <c r="F20244" t="s">
        <v>1028</v>
      </c>
      <c r="G20244" t="s">
        <v>895</v>
      </c>
      <c r="H20244" s="135" t="s">
        <v>3088</v>
      </c>
      <c r="I20244" t="s">
        <v>1454</v>
      </c>
      <c r="J20244" s="20">
        <v>16</v>
      </c>
      <c r="K20244" s="20" t="s">
        <v>3</v>
      </c>
      <c r="L20244" t="s">
        <v>1464</v>
      </c>
      <c r="M20244" s="20">
        <v>5.48</v>
      </c>
      <c r="N20244" s="20">
        <v>3.52</v>
      </c>
      <c r="AE20244">
        <f t="shared" si="316"/>
        <v>2020</v>
      </c>
    </row>
    <row r="20245" spans="1:31" x14ac:dyDescent="0.25">
      <c r="A20245" s="7">
        <v>20242</v>
      </c>
      <c r="B20245" s="8">
        <v>43929</v>
      </c>
      <c r="C20245" t="s">
        <v>3</v>
      </c>
      <c r="D20245" t="s">
        <v>1119</v>
      </c>
      <c r="E20245" t="s">
        <v>9</v>
      </c>
      <c r="F20245" t="s">
        <v>734</v>
      </c>
      <c r="G20245" t="s">
        <v>1292</v>
      </c>
      <c r="H20245" s="9" t="s">
        <v>3397</v>
      </c>
      <c r="I20245" t="s">
        <v>1454</v>
      </c>
      <c r="J20245" s="20">
        <v>21</v>
      </c>
      <c r="K20245" s="20" t="s">
        <v>9</v>
      </c>
      <c r="L20245" t="s">
        <v>1464</v>
      </c>
      <c r="M20245" s="20">
        <v>4.62</v>
      </c>
      <c r="N20245" s="20">
        <v>6.88</v>
      </c>
      <c r="AE20245">
        <f t="shared" si="316"/>
        <v>2020</v>
      </c>
    </row>
    <row r="20246" spans="1:31" x14ac:dyDescent="0.25">
      <c r="A20246" s="7">
        <v>20243</v>
      </c>
      <c r="B20246" s="8">
        <v>43929</v>
      </c>
      <c r="C20246" t="s">
        <v>3</v>
      </c>
      <c r="D20246" t="s">
        <v>1303</v>
      </c>
      <c r="E20246" t="s">
        <v>9</v>
      </c>
      <c r="F20246" t="s">
        <v>1289</v>
      </c>
      <c r="G20246" t="s">
        <v>929</v>
      </c>
      <c r="H20246" s="135" t="s">
        <v>2825</v>
      </c>
      <c r="I20246" t="s">
        <v>1454</v>
      </c>
      <c r="J20246" s="20">
        <v>14</v>
      </c>
      <c r="K20246" s="20" t="s">
        <v>9</v>
      </c>
      <c r="L20246" t="s">
        <v>1463</v>
      </c>
      <c r="M20246" s="20">
        <v>3.36</v>
      </c>
      <c r="N20246" s="20">
        <v>4.6400000000000006</v>
      </c>
      <c r="AE20246">
        <f t="shared" si="316"/>
        <v>2020</v>
      </c>
    </row>
    <row r="20247" spans="1:31" x14ac:dyDescent="0.25">
      <c r="A20247" s="7">
        <v>20244</v>
      </c>
      <c r="B20247" s="8">
        <v>43929</v>
      </c>
      <c r="C20247" t="s">
        <v>3</v>
      </c>
      <c r="D20247" t="s">
        <v>543</v>
      </c>
      <c r="E20247" t="s">
        <v>9</v>
      </c>
      <c r="F20247" t="s">
        <v>521</v>
      </c>
      <c r="G20247" t="s">
        <v>648</v>
      </c>
      <c r="H20247" s="136" t="s">
        <v>1496</v>
      </c>
      <c r="I20247" t="s">
        <v>1454</v>
      </c>
      <c r="J20247" s="20">
        <v>10</v>
      </c>
      <c r="K20247" s="20" t="s">
        <v>9</v>
      </c>
      <c r="L20247" t="s">
        <v>1464</v>
      </c>
      <c r="M20247" s="20">
        <v>2.2000000000000002</v>
      </c>
      <c r="N20247" s="20">
        <v>3.8</v>
      </c>
      <c r="AE20247">
        <f t="shared" si="316"/>
        <v>2020</v>
      </c>
    </row>
    <row r="20248" spans="1:31" x14ac:dyDescent="0.25">
      <c r="A20248" s="7">
        <v>20245</v>
      </c>
      <c r="B20248" s="8">
        <v>43929</v>
      </c>
      <c r="C20248" t="s">
        <v>3</v>
      </c>
      <c r="D20248" t="s">
        <v>543</v>
      </c>
      <c r="E20248" t="s">
        <v>9</v>
      </c>
      <c r="F20248" t="s">
        <v>521</v>
      </c>
      <c r="G20248" t="s">
        <v>648</v>
      </c>
      <c r="H20248" s="136" t="s">
        <v>1496</v>
      </c>
      <c r="I20248" t="s">
        <v>1454</v>
      </c>
      <c r="J20248" s="20">
        <v>10</v>
      </c>
      <c r="K20248" s="20" t="s">
        <v>9</v>
      </c>
      <c r="L20248" t="s">
        <v>1463</v>
      </c>
      <c r="M20248" s="20">
        <v>2.4</v>
      </c>
      <c r="N20248" s="20">
        <v>3.6</v>
      </c>
      <c r="AE20248">
        <f t="shared" si="316"/>
        <v>2020</v>
      </c>
    </row>
    <row r="20249" spans="1:31" x14ac:dyDescent="0.25">
      <c r="A20249" s="7">
        <v>20246</v>
      </c>
      <c r="B20249" s="8">
        <v>43929</v>
      </c>
      <c r="C20249" t="s">
        <v>3</v>
      </c>
      <c r="D20249" t="s">
        <v>1280</v>
      </c>
      <c r="E20249" t="s">
        <v>9</v>
      </c>
      <c r="F20249" t="s">
        <v>1304</v>
      </c>
      <c r="G20249" t="s">
        <v>1292</v>
      </c>
      <c r="H20249" s="9" t="s">
        <v>3393</v>
      </c>
      <c r="I20249" t="s">
        <v>1458</v>
      </c>
      <c r="J20249" s="20">
        <v>12</v>
      </c>
      <c r="K20249" s="20" t="s">
        <v>9</v>
      </c>
      <c r="L20249" t="s">
        <v>1463</v>
      </c>
      <c r="M20249" s="20">
        <v>10</v>
      </c>
      <c r="N20249" s="20">
        <v>30</v>
      </c>
      <c r="AE20249">
        <f t="shared" si="316"/>
        <v>2020</v>
      </c>
    </row>
    <row r="20250" spans="1:31" x14ac:dyDescent="0.25">
      <c r="A20250" s="7">
        <v>20247</v>
      </c>
      <c r="B20250" s="8">
        <v>43929</v>
      </c>
      <c r="C20250" t="s">
        <v>3</v>
      </c>
      <c r="D20250" t="s">
        <v>1302</v>
      </c>
      <c r="E20250" t="s">
        <v>9</v>
      </c>
      <c r="F20250" t="s">
        <v>1298</v>
      </c>
      <c r="G20250" t="s">
        <v>1292</v>
      </c>
      <c r="H20250" s="9" t="s">
        <v>3420</v>
      </c>
      <c r="I20250" t="s">
        <v>1454</v>
      </c>
      <c r="J20250" s="20">
        <v>15</v>
      </c>
      <c r="K20250" s="20" t="s">
        <v>1465</v>
      </c>
      <c r="L20250" t="s">
        <v>1466</v>
      </c>
      <c r="M20250" s="20">
        <v>3.75</v>
      </c>
      <c r="N20250" s="20">
        <v>3.75</v>
      </c>
      <c r="AE20250">
        <f t="shared" si="316"/>
        <v>2020</v>
      </c>
    </row>
    <row r="20251" spans="1:31" x14ac:dyDescent="0.25">
      <c r="A20251" s="7">
        <v>20248</v>
      </c>
      <c r="B20251" s="8">
        <v>43929</v>
      </c>
      <c r="C20251" t="s">
        <v>3</v>
      </c>
      <c r="D20251" t="s">
        <v>759</v>
      </c>
      <c r="E20251" t="s">
        <v>9</v>
      </c>
      <c r="F20251" t="s">
        <v>1280</v>
      </c>
      <c r="G20251" t="s">
        <v>861</v>
      </c>
      <c r="H20251" s="135" t="s">
        <v>1496</v>
      </c>
      <c r="I20251" t="s">
        <v>1454</v>
      </c>
      <c r="J20251" s="20">
        <v>6</v>
      </c>
      <c r="K20251" s="20" t="s">
        <v>3</v>
      </c>
      <c r="L20251" t="s">
        <v>1463</v>
      </c>
      <c r="M20251" s="20">
        <v>2.56</v>
      </c>
      <c r="N20251" s="20">
        <v>1.44</v>
      </c>
      <c r="AE20251">
        <f t="shared" si="316"/>
        <v>2020</v>
      </c>
    </row>
    <row r="20252" spans="1:31" x14ac:dyDescent="0.25">
      <c r="A20252" s="7">
        <v>20249</v>
      </c>
      <c r="B20252" s="8">
        <v>43930</v>
      </c>
      <c r="C20252" t="s">
        <v>3</v>
      </c>
      <c r="D20252" t="s">
        <v>557</v>
      </c>
      <c r="E20252" t="s">
        <v>9</v>
      </c>
      <c r="F20252" t="s">
        <v>521</v>
      </c>
      <c r="G20252" t="s">
        <v>861</v>
      </c>
      <c r="H20252" s="135" t="s">
        <v>1496</v>
      </c>
      <c r="I20252" t="s">
        <v>1454</v>
      </c>
      <c r="J20252" s="20">
        <v>36</v>
      </c>
      <c r="K20252" s="20" t="s">
        <v>3</v>
      </c>
      <c r="L20252" t="s">
        <v>1464</v>
      </c>
      <c r="M20252" s="20">
        <v>11.08</v>
      </c>
      <c r="N20252" s="20">
        <v>7.92</v>
      </c>
      <c r="AE20252">
        <f t="shared" si="316"/>
        <v>2020</v>
      </c>
    </row>
    <row r="20253" spans="1:31" x14ac:dyDescent="0.25">
      <c r="A20253" s="7">
        <v>20250</v>
      </c>
      <c r="B20253" s="8">
        <v>43931</v>
      </c>
      <c r="C20253" t="s">
        <v>3</v>
      </c>
      <c r="D20253" t="s">
        <v>250</v>
      </c>
      <c r="E20253" t="s">
        <v>9</v>
      </c>
      <c r="F20253" t="s">
        <v>1252</v>
      </c>
      <c r="G20253" t="s">
        <v>14</v>
      </c>
      <c r="H20253" s="135" t="s">
        <v>1501</v>
      </c>
      <c r="I20253" t="s">
        <v>1454</v>
      </c>
      <c r="J20253" s="20">
        <v>38</v>
      </c>
      <c r="K20253" s="20" t="s">
        <v>3</v>
      </c>
      <c r="L20253" t="s">
        <v>1464</v>
      </c>
      <c r="M20253" s="20">
        <v>11.64</v>
      </c>
      <c r="N20253" s="20">
        <v>8.36</v>
      </c>
      <c r="AE20253">
        <f t="shared" si="316"/>
        <v>2020</v>
      </c>
    </row>
    <row r="20254" spans="1:31" x14ac:dyDescent="0.25">
      <c r="A20254" s="7">
        <v>20251</v>
      </c>
      <c r="B20254" s="8">
        <v>43931</v>
      </c>
      <c r="C20254" t="s">
        <v>3</v>
      </c>
      <c r="D20254" t="s">
        <v>980</v>
      </c>
      <c r="E20254" t="s">
        <v>9</v>
      </c>
      <c r="F20254" t="s">
        <v>1274</v>
      </c>
      <c r="G20254" t="s">
        <v>1292</v>
      </c>
      <c r="H20254" s="9" t="s">
        <v>3426</v>
      </c>
      <c r="I20254" t="s">
        <v>1454</v>
      </c>
      <c r="J20254" s="20">
        <v>21</v>
      </c>
      <c r="K20254" s="20" t="s">
        <v>1465</v>
      </c>
      <c r="L20254" t="s">
        <v>1466</v>
      </c>
      <c r="M20254" s="20">
        <v>5.25</v>
      </c>
      <c r="N20254" s="20">
        <v>5.25</v>
      </c>
      <c r="AE20254">
        <f t="shared" si="316"/>
        <v>2020</v>
      </c>
    </row>
    <row r="20255" spans="1:31" x14ac:dyDescent="0.25">
      <c r="A20255" s="7">
        <v>20252</v>
      </c>
      <c r="B20255" s="8">
        <v>43931</v>
      </c>
      <c r="C20255" t="s">
        <v>3</v>
      </c>
      <c r="D20255" t="s">
        <v>1272</v>
      </c>
      <c r="E20255" t="s">
        <v>9</v>
      </c>
      <c r="F20255" t="s">
        <v>1305</v>
      </c>
      <c r="G20255" t="s">
        <v>1292</v>
      </c>
      <c r="H20255" s="9" t="s">
        <v>3418</v>
      </c>
      <c r="I20255" t="s">
        <v>1458</v>
      </c>
      <c r="J20255" s="20">
        <v>6</v>
      </c>
      <c r="K20255" s="20" t="s">
        <v>1465</v>
      </c>
      <c r="L20255" t="s">
        <v>1466</v>
      </c>
      <c r="M20255" s="20">
        <v>10</v>
      </c>
      <c r="N20255" s="20">
        <v>30</v>
      </c>
      <c r="AE20255">
        <f t="shared" si="316"/>
        <v>2020</v>
      </c>
    </row>
    <row r="20256" spans="1:31" x14ac:dyDescent="0.25">
      <c r="A20256" s="7">
        <v>20253</v>
      </c>
      <c r="B20256" s="8">
        <v>43931</v>
      </c>
      <c r="C20256" t="s">
        <v>3</v>
      </c>
      <c r="D20256" t="s">
        <v>102</v>
      </c>
      <c r="E20256" t="s">
        <v>9</v>
      </c>
      <c r="F20256" t="s">
        <v>338</v>
      </c>
      <c r="G20256" t="s">
        <v>861</v>
      </c>
      <c r="H20256" s="135" t="s">
        <v>1496</v>
      </c>
      <c r="I20256" t="s">
        <v>1454</v>
      </c>
      <c r="J20256" s="20">
        <v>38</v>
      </c>
      <c r="K20256" s="20" t="s">
        <v>3</v>
      </c>
      <c r="L20256" t="s">
        <v>1464</v>
      </c>
      <c r="M20256" s="20">
        <v>11.64</v>
      </c>
      <c r="N20256" s="20">
        <v>8.36</v>
      </c>
      <c r="AE20256">
        <f t="shared" si="316"/>
        <v>2020</v>
      </c>
    </row>
    <row r="20257" spans="1:31" x14ac:dyDescent="0.25">
      <c r="A20257" s="7">
        <v>20254</v>
      </c>
      <c r="B20257" s="8">
        <v>43932</v>
      </c>
      <c r="C20257" t="s">
        <v>3</v>
      </c>
      <c r="D20257" t="s">
        <v>868</v>
      </c>
      <c r="E20257" t="s">
        <v>9</v>
      </c>
      <c r="F20257" t="s">
        <v>448</v>
      </c>
      <c r="G20257" t="s">
        <v>895</v>
      </c>
      <c r="H20257" s="135" t="s">
        <v>1496</v>
      </c>
      <c r="I20257" t="s">
        <v>1454</v>
      </c>
      <c r="J20257" s="20">
        <v>1</v>
      </c>
      <c r="K20257" s="20" t="s">
        <v>1465</v>
      </c>
      <c r="L20257" t="s">
        <v>1466</v>
      </c>
      <c r="M20257" s="20">
        <v>0.25</v>
      </c>
      <c r="N20257" s="20">
        <v>0.25</v>
      </c>
      <c r="AE20257">
        <f t="shared" si="316"/>
        <v>2020</v>
      </c>
    </row>
    <row r="20258" spans="1:31" x14ac:dyDescent="0.25">
      <c r="A20258" s="7">
        <v>20255</v>
      </c>
      <c r="B20258" s="8">
        <v>43932</v>
      </c>
      <c r="C20258" t="s">
        <v>3</v>
      </c>
      <c r="D20258" t="s">
        <v>543</v>
      </c>
      <c r="E20258" t="s">
        <v>9</v>
      </c>
      <c r="F20258" t="s">
        <v>521</v>
      </c>
      <c r="G20258" t="s">
        <v>1292</v>
      </c>
      <c r="H20258" s="9" t="s">
        <v>3408</v>
      </c>
      <c r="I20258" t="s">
        <v>1454</v>
      </c>
      <c r="J20258" s="20">
        <v>25</v>
      </c>
      <c r="K20258" s="20" t="s">
        <v>9</v>
      </c>
      <c r="L20258" t="s">
        <v>1464</v>
      </c>
      <c r="M20258" s="20">
        <v>5.5</v>
      </c>
      <c r="N20258" s="20">
        <v>8</v>
      </c>
      <c r="AE20258">
        <f t="shared" si="316"/>
        <v>2020</v>
      </c>
    </row>
    <row r="20259" spans="1:31" x14ac:dyDescent="0.25">
      <c r="A20259" s="7">
        <v>20256</v>
      </c>
      <c r="B20259" s="8">
        <v>43933</v>
      </c>
      <c r="C20259" t="s">
        <v>3</v>
      </c>
      <c r="D20259" t="s">
        <v>1085</v>
      </c>
      <c r="E20259" t="s">
        <v>9</v>
      </c>
      <c r="F20259" t="s">
        <v>351</v>
      </c>
      <c r="G20259" t="s">
        <v>861</v>
      </c>
      <c r="H20259" s="135" t="s">
        <v>2491</v>
      </c>
      <c r="I20259" t="s">
        <v>1454</v>
      </c>
      <c r="J20259" s="20">
        <v>24</v>
      </c>
      <c r="K20259" s="20" t="s">
        <v>3</v>
      </c>
      <c r="L20259" t="s">
        <v>1464</v>
      </c>
      <c r="M20259" s="20">
        <v>7.72</v>
      </c>
      <c r="N20259" s="20">
        <v>5.28</v>
      </c>
      <c r="AE20259">
        <f t="shared" si="316"/>
        <v>2020</v>
      </c>
    </row>
    <row r="20260" spans="1:31" x14ac:dyDescent="0.25">
      <c r="A20260" s="7">
        <v>20257</v>
      </c>
      <c r="B20260" s="8">
        <v>43933</v>
      </c>
      <c r="C20260" t="s">
        <v>3</v>
      </c>
      <c r="D20260" t="s">
        <v>973</v>
      </c>
      <c r="E20260" t="s">
        <v>9</v>
      </c>
      <c r="F20260" t="s">
        <v>1288</v>
      </c>
      <c r="G20260" t="s">
        <v>895</v>
      </c>
      <c r="H20260" s="135" t="s">
        <v>2708</v>
      </c>
      <c r="I20260" t="s">
        <v>1454</v>
      </c>
      <c r="J20260" s="20">
        <v>30</v>
      </c>
      <c r="K20260" s="20" t="s">
        <v>9</v>
      </c>
      <c r="L20260" t="s">
        <v>1464</v>
      </c>
      <c r="M20260" s="20">
        <v>6.6</v>
      </c>
      <c r="N20260" s="20">
        <v>9.4</v>
      </c>
      <c r="AE20260">
        <f t="shared" si="316"/>
        <v>2020</v>
      </c>
    </row>
    <row r="20261" spans="1:31" x14ac:dyDescent="0.25">
      <c r="A20261" s="7">
        <v>20258</v>
      </c>
      <c r="B20261" s="8">
        <v>43933</v>
      </c>
      <c r="C20261" t="s">
        <v>3</v>
      </c>
      <c r="D20261" t="s">
        <v>1302</v>
      </c>
      <c r="E20261" t="s">
        <v>9</v>
      </c>
      <c r="F20261" t="s">
        <v>1300</v>
      </c>
      <c r="G20261" t="s">
        <v>929</v>
      </c>
      <c r="H20261" s="135" t="s">
        <v>2644</v>
      </c>
      <c r="I20261" t="s">
        <v>1454</v>
      </c>
      <c r="J20261" s="20">
        <v>30</v>
      </c>
      <c r="K20261" s="20" t="s">
        <v>3</v>
      </c>
      <c r="L20261" t="s">
        <v>1463</v>
      </c>
      <c r="M20261" s="20">
        <v>8.8000000000000007</v>
      </c>
      <c r="N20261" s="20">
        <v>7.2</v>
      </c>
      <c r="AE20261">
        <f t="shared" si="316"/>
        <v>2020</v>
      </c>
    </row>
    <row r="20262" spans="1:31" x14ac:dyDescent="0.25">
      <c r="A20262" s="7">
        <v>20259</v>
      </c>
      <c r="B20262" s="8">
        <v>43933</v>
      </c>
      <c r="C20262" t="s">
        <v>3</v>
      </c>
      <c r="D20262" t="s">
        <v>980</v>
      </c>
      <c r="E20262" t="s">
        <v>9</v>
      </c>
      <c r="F20262" t="s">
        <v>1274</v>
      </c>
      <c r="G20262" t="s">
        <v>1292</v>
      </c>
      <c r="H20262" s="9" t="s">
        <v>3406</v>
      </c>
      <c r="I20262" t="s">
        <v>1454</v>
      </c>
      <c r="J20262" s="20">
        <v>25</v>
      </c>
      <c r="K20262" s="20" t="s">
        <v>1465</v>
      </c>
      <c r="L20262" t="s">
        <v>1466</v>
      </c>
      <c r="M20262" s="20">
        <v>6.25</v>
      </c>
      <c r="N20262" s="20">
        <v>6.25</v>
      </c>
      <c r="AE20262">
        <f t="shared" si="316"/>
        <v>2020</v>
      </c>
    </row>
    <row r="20263" spans="1:31" x14ac:dyDescent="0.25">
      <c r="A20263" s="7">
        <v>20260</v>
      </c>
      <c r="B20263" s="8">
        <v>43933</v>
      </c>
      <c r="C20263" t="s">
        <v>3</v>
      </c>
      <c r="D20263" t="s">
        <v>943</v>
      </c>
      <c r="E20263" t="s">
        <v>9</v>
      </c>
      <c r="F20263" t="s">
        <v>1284</v>
      </c>
      <c r="G20263" t="s">
        <v>1292</v>
      </c>
      <c r="H20263" s="9" t="s">
        <v>3416</v>
      </c>
      <c r="I20263" t="s">
        <v>1454</v>
      </c>
      <c r="J20263" s="20">
        <v>19</v>
      </c>
      <c r="K20263" s="20" t="s">
        <v>9</v>
      </c>
      <c r="L20263" t="s">
        <v>1464</v>
      </c>
      <c r="M20263" s="20">
        <v>4.18</v>
      </c>
      <c r="N20263" s="20">
        <v>6.32</v>
      </c>
      <c r="AE20263">
        <f t="shared" si="316"/>
        <v>2020</v>
      </c>
    </row>
    <row r="20264" spans="1:31" x14ac:dyDescent="0.25">
      <c r="A20264" s="7">
        <v>20261</v>
      </c>
      <c r="B20264" s="8">
        <v>43933</v>
      </c>
      <c r="C20264" t="s">
        <v>3</v>
      </c>
      <c r="D20264" t="s">
        <v>543</v>
      </c>
      <c r="E20264" t="s">
        <v>9</v>
      </c>
      <c r="F20264" t="s">
        <v>1284</v>
      </c>
      <c r="G20264" t="s">
        <v>861</v>
      </c>
      <c r="H20264" s="135" t="s">
        <v>1496</v>
      </c>
      <c r="I20264" t="s">
        <v>1454</v>
      </c>
      <c r="J20264" s="20">
        <v>36</v>
      </c>
      <c r="K20264" s="20" t="s">
        <v>1465</v>
      </c>
      <c r="L20264" t="s">
        <v>1466</v>
      </c>
      <c r="M20264" s="20">
        <v>9</v>
      </c>
      <c r="N20264" s="20">
        <v>9</v>
      </c>
      <c r="AE20264">
        <f t="shared" si="316"/>
        <v>2020</v>
      </c>
    </row>
    <row r="20265" spans="1:31" x14ac:dyDescent="0.25">
      <c r="A20265" s="7">
        <v>20262</v>
      </c>
      <c r="B20265" s="8">
        <v>43934</v>
      </c>
      <c r="C20265" t="s">
        <v>3</v>
      </c>
      <c r="D20265" t="s">
        <v>351</v>
      </c>
      <c r="E20265" t="s">
        <v>9</v>
      </c>
      <c r="F20265" t="s">
        <v>1295</v>
      </c>
      <c r="G20265" t="s">
        <v>633</v>
      </c>
      <c r="H20265" s="135" t="s">
        <v>1775</v>
      </c>
      <c r="I20265" t="s">
        <v>1454</v>
      </c>
      <c r="J20265" s="20">
        <v>10</v>
      </c>
      <c r="K20265" s="20" t="s">
        <v>9</v>
      </c>
      <c r="L20265" t="s">
        <v>1464</v>
      </c>
      <c r="M20265" s="20">
        <v>2.2000000000000002</v>
      </c>
      <c r="N20265" s="20">
        <v>3.8</v>
      </c>
      <c r="AE20265">
        <f t="shared" si="316"/>
        <v>2020</v>
      </c>
    </row>
    <row r="20266" spans="1:31" x14ac:dyDescent="0.25">
      <c r="A20266" s="7">
        <v>20263</v>
      </c>
      <c r="B20266" s="8">
        <v>43934</v>
      </c>
      <c r="C20266" t="s">
        <v>3</v>
      </c>
      <c r="D20266" t="s">
        <v>1306</v>
      </c>
      <c r="E20266" t="s">
        <v>9</v>
      </c>
      <c r="F20266" t="s">
        <v>1243</v>
      </c>
      <c r="G20266" t="s">
        <v>895</v>
      </c>
      <c r="H20266" s="135" t="s">
        <v>2567</v>
      </c>
      <c r="I20266" t="s">
        <v>1458</v>
      </c>
      <c r="J20266" s="20">
        <v>12</v>
      </c>
      <c r="K20266" s="20" t="s">
        <v>9</v>
      </c>
      <c r="L20266" t="s">
        <v>1464</v>
      </c>
      <c r="M20266" s="20">
        <v>30</v>
      </c>
      <c r="N20266" s="20">
        <v>10</v>
      </c>
      <c r="AE20266">
        <f t="shared" si="316"/>
        <v>2020</v>
      </c>
    </row>
    <row r="20267" spans="1:31" x14ac:dyDescent="0.25">
      <c r="A20267" s="7">
        <v>20264</v>
      </c>
      <c r="B20267" s="8">
        <v>43934</v>
      </c>
      <c r="C20267" t="s">
        <v>3</v>
      </c>
      <c r="D20267" t="s">
        <v>1306</v>
      </c>
      <c r="E20267" t="s">
        <v>9</v>
      </c>
      <c r="F20267" t="s">
        <v>1299</v>
      </c>
      <c r="G20267" t="s">
        <v>929</v>
      </c>
      <c r="H20267" s="135" t="s">
        <v>3427</v>
      </c>
      <c r="I20267" t="s">
        <v>1454</v>
      </c>
      <c r="J20267" s="20">
        <v>12</v>
      </c>
      <c r="K20267" s="20" t="s">
        <v>1465</v>
      </c>
      <c r="L20267" t="s">
        <v>1466</v>
      </c>
      <c r="M20267" s="20">
        <v>3</v>
      </c>
      <c r="N20267" s="20">
        <v>3</v>
      </c>
      <c r="AE20267">
        <f t="shared" si="316"/>
        <v>2020</v>
      </c>
    </row>
    <row r="20268" spans="1:31" x14ac:dyDescent="0.25">
      <c r="A20268" s="7">
        <v>20265</v>
      </c>
      <c r="B20268" s="8">
        <v>43934</v>
      </c>
      <c r="C20268" t="s">
        <v>3</v>
      </c>
      <c r="D20268" t="s">
        <v>67</v>
      </c>
      <c r="E20268" t="s">
        <v>9</v>
      </c>
      <c r="F20268" t="s">
        <v>521</v>
      </c>
      <c r="G20268" t="s">
        <v>1292</v>
      </c>
      <c r="H20268" s="9" t="s">
        <v>3405</v>
      </c>
      <c r="I20268" t="s">
        <v>1457</v>
      </c>
      <c r="J20268" s="20">
        <v>10</v>
      </c>
      <c r="K20268" s="20" t="s">
        <v>3</v>
      </c>
      <c r="L20268" t="s">
        <v>1464</v>
      </c>
      <c r="M20268" s="20">
        <v>1.9</v>
      </c>
      <c r="N20268" s="20">
        <v>1.1000000000000001</v>
      </c>
      <c r="O20268" t="s">
        <v>9</v>
      </c>
      <c r="P20268" s="13" t="s">
        <v>902</v>
      </c>
      <c r="Q20268" t="s">
        <v>1465</v>
      </c>
      <c r="S20268" t="s">
        <v>1465</v>
      </c>
      <c r="U20268" t="s">
        <v>1465</v>
      </c>
      <c r="W20268" t="s">
        <v>1465</v>
      </c>
      <c r="Y20268" t="s">
        <v>1465</v>
      </c>
      <c r="AA20268" t="s">
        <v>1465</v>
      </c>
      <c r="AC20268" t="s">
        <v>1465</v>
      </c>
      <c r="AE20268">
        <f t="shared" si="316"/>
        <v>2020</v>
      </c>
    </row>
    <row r="20269" spans="1:31" x14ac:dyDescent="0.25">
      <c r="A20269" s="7">
        <v>20266</v>
      </c>
      <c r="B20269" s="8">
        <v>43934</v>
      </c>
      <c r="C20269" t="s">
        <v>3</v>
      </c>
      <c r="D20269" t="s">
        <v>543</v>
      </c>
      <c r="E20269" t="s">
        <v>9</v>
      </c>
      <c r="F20269" t="s">
        <v>54</v>
      </c>
      <c r="G20269" t="s">
        <v>1292</v>
      </c>
      <c r="H20269" s="9" t="s">
        <v>3402</v>
      </c>
      <c r="I20269" t="s">
        <v>1454</v>
      </c>
      <c r="J20269" s="20">
        <v>15</v>
      </c>
      <c r="K20269" s="20" t="s">
        <v>9</v>
      </c>
      <c r="L20269" t="s">
        <v>1463</v>
      </c>
      <c r="M20269" s="20">
        <v>3.6</v>
      </c>
      <c r="N20269" s="20">
        <v>4.9000000000000004</v>
      </c>
      <c r="AE20269">
        <f t="shared" si="316"/>
        <v>2020</v>
      </c>
    </row>
    <row r="20270" spans="1:31" x14ac:dyDescent="0.25">
      <c r="A20270" s="7">
        <v>20267</v>
      </c>
      <c r="B20270" s="8">
        <v>43936</v>
      </c>
      <c r="C20270" t="s">
        <v>3</v>
      </c>
      <c r="D20270" t="s">
        <v>1119</v>
      </c>
      <c r="E20270" t="s">
        <v>9</v>
      </c>
      <c r="F20270" t="s">
        <v>734</v>
      </c>
      <c r="G20270" t="s">
        <v>1292</v>
      </c>
      <c r="H20270" s="9" t="s">
        <v>3393</v>
      </c>
      <c r="I20270" t="s">
        <v>1454</v>
      </c>
      <c r="J20270" s="20">
        <v>14</v>
      </c>
      <c r="K20270" s="20" t="s">
        <v>1465</v>
      </c>
      <c r="L20270" t="s">
        <v>1466</v>
      </c>
      <c r="M20270" s="20">
        <v>3.5</v>
      </c>
      <c r="N20270" s="20">
        <v>3.5</v>
      </c>
      <c r="AE20270">
        <f t="shared" si="316"/>
        <v>2020</v>
      </c>
    </row>
    <row r="20271" spans="1:31" x14ac:dyDescent="0.25">
      <c r="A20271" s="7">
        <v>20268</v>
      </c>
      <c r="B20271" s="8">
        <v>43936</v>
      </c>
      <c r="C20271" t="s">
        <v>3</v>
      </c>
      <c r="D20271" t="s">
        <v>237</v>
      </c>
      <c r="E20271" t="s">
        <v>9</v>
      </c>
      <c r="F20271" t="s">
        <v>186</v>
      </c>
      <c r="G20271" t="s">
        <v>1292</v>
      </c>
      <c r="H20271" s="9" t="s">
        <v>3428</v>
      </c>
      <c r="I20271" t="s">
        <v>1454</v>
      </c>
      <c r="J20271" s="20">
        <v>11</v>
      </c>
      <c r="K20271" s="20" t="s">
        <v>3</v>
      </c>
      <c r="L20271" t="s">
        <v>1464</v>
      </c>
      <c r="M20271" s="20">
        <v>4.08</v>
      </c>
      <c r="N20271" s="20">
        <v>2.42</v>
      </c>
      <c r="AE20271">
        <f t="shared" si="316"/>
        <v>2020</v>
      </c>
    </row>
    <row r="20272" spans="1:31" x14ac:dyDescent="0.25">
      <c r="A20272" s="7">
        <v>20269</v>
      </c>
      <c r="B20272" s="8">
        <v>43937</v>
      </c>
      <c r="C20272" t="s">
        <v>3</v>
      </c>
      <c r="D20272" t="s">
        <v>918</v>
      </c>
      <c r="E20272" t="s">
        <v>9</v>
      </c>
      <c r="F20272" t="s">
        <v>1045</v>
      </c>
      <c r="G20272" t="s">
        <v>895</v>
      </c>
      <c r="H20272" s="135" t="s">
        <v>2585</v>
      </c>
      <c r="I20272" t="s">
        <v>1454</v>
      </c>
      <c r="J20272" s="20">
        <v>85</v>
      </c>
      <c r="K20272" s="20" t="s">
        <v>3</v>
      </c>
      <c r="L20272" t="s">
        <v>1464</v>
      </c>
      <c r="M20272" s="20">
        <v>24.8</v>
      </c>
      <c r="N20272" s="20">
        <v>18.7</v>
      </c>
      <c r="AE20272">
        <f t="shared" si="316"/>
        <v>2020</v>
      </c>
    </row>
    <row r="20273" spans="1:31" x14ac:dyDescent="0.25">
      <c r="A20273" s="7">
        <v>20270</v>
      </c>
      <c r="B20273" s="8">
        <v>43937</v>
      </c>
      <c r="C20273" t="s">
        <v>3</v>
      </c>
      <c r="D20273" t="s">
        <v>1307</v>
      </c>
      <c r="E20273" t="s">
        <v>9</v>
      </c>
      <c r="F20273" t="s">
        <v>1243</v>
      </c>
      <c r="G20273" t="s">
        <v>14</v>
      </c>
      <c r="H20273" s="135" t="s">
        <v>1496</v>
      </c>
      <c r="I20273" t="s">
        <v>1458</v>
      </c>
      <c r="J20273" s="20">
        <v>6</v>
      </c>
      <c r="K20273" s="20" t="s">
        <v>1465</v>
      </c>
      <c r="L20273" t="s">
        <v>1466</v>
      </c>
      <c r="M20273" s="20">
        <v>30</v>
      </c>
      <c r="N20273" s="20">
        <v>10</v>
      </c>
      <c r="AE20273">
        <f t="shared" si="316"/>
        <v>2020</v>
      </c>
    </row>
    <row r="20274" spans="1:31" x14ac:dyDescent="0.25">
      <c r="A20274" s="7">
        <v>20271</v>
      </c>
      <c r="B20274" s="8">
        <v>43938</v>
      </c>
      <c r="C20274" t="s">
        <v>3</v>
      </c>
      <c r="D20274" t="s">
        <v>222</v>
      </c>
      <c r="E20274" t="s">
        <v>9</v>
      </c>
      <c r="F20274" t="s">
        <v>1045</v>
      </c>
      <c r="G20274" t="s">
        <v>895</v>
      </c>
      <c r="H20274" s="135" t="s">
        <v>2570</v>
      </c>
      <c r="I20274" t="s">
        <v>1454</v>
      </c>
      <c r="J20274" s="20">
        <v>21</v>
      </c>
      <c r="K20274" s="20" t="s">
        <v>1465</v>
      </c>
      <c r="L20274" t="s">
        <v>1466</v>
      </c>
      <c r="M20274" s="20">
        <v>5.25</v>
      </c>
      <c r="N20274" s="20">
        <v>5.25</v>
      </c>
      <c r="AE20274">
        <f t="shared" si="316"/>
        <v>2020</v>
      </c>
    </row>
    <row r="20275" spans="1:31" x14ac:dyDescent="0.25">
      <c r="A20275" s="7">
        <v>20272</v>
      </c>
      <c r="B20275" s="8">
        <v>43939</v>
      </c>
      <c r="C20275" t="s">
        <v>3</v>
      </c>
      <c r="D20275" t="s">
        <v>39</v>
      </c>
      <c r="E20275" t="s">
        <v>9</v>
      </c>
      <c r="F20275" t="s">
        <v>1169</v>
      </c>
      <c r="G20275" t="s">
        <v>861</v>
      </c>
      <c r="H20275" s="135" t="s">
        <v>2437</v>
      </c>
      <c r="I20275" t="s">
        <v>1454</v>
      </c>
      <c r="J20275" s="20">
        <v>10</v>
      </c>
      <c r="K20275" s="20" t="s">
        <v>3</v>
      </c>
      <c r="L20275" t="s">
        <v>1463</v>
      </c>
      <c r="M20275" s="20">
        <v>3.6</v>
      </c>
      <c r="N20275" s="20">
        <v>2.4</v>
      </c>
      <c r="AE20275">
        <f t="shared" si="316"/>
        <v>2020</v>
      </c>
    </row>
    <row r="20276" spans="1:31" x14ac:dyDescent="0.25">
      <c r="A20276" s="7">
        <v>20273</v>
      </c>
      <c r="B20276" s="8">
        <v>43939</v>
      </c>
      <c r="C20276" t="s">
        <v>3</v>
      </c>
      <c r="D20276" t="s">
        <v>39</v>
      </c>
      <c r="E20276" t="s">
        <v>9</v>
      </c>
      <c r="F20276" t="s">
        <v>1169</v>
      </c>
      <c r="G20276" t="s">
        <v>377</v>
      </c>
      <c r="H20276" s="9" t="s">
        <v>2227</v>
      </c>
      <c r="I20276" t="s">
        <v>1454</v>
      </c>
      <c r="J20276" s="20">
        <v>30</v>
      </c>
      <c r="K20276" s="20" t="s">
        <v>1465</v>
      </c>
      <c r="L20276" t="s">
        <v>1466</v>
      </c>
      <c r="M20276" s="20">
        <v>7.5</v>
      </c>
      <c r="N20276" s="20">
        <v>7.5</v>
      </c>
      <c r="AE20276">
        <f t="shared" si="316"/>
        <v>2020</v>
      </c>
    </row>
    <row r="20277" spans="1:31" x14ac:dyDescent="0.25">
      <c r="A20277" s="7">
        <v>20274</v>
      </c>
      <c r="B20277" s="8">
        <v>43939</v>
      </c>
      <c r="C20277" t="s">
        <v>3</v>
      </c>
      <c r="D20277" t="s">
        <v>39</v>
      </c>
      <c r="E20277" t="s">
        <v>9</v>
      </c>
      <c r="F20277" t="s">
        <v>1284</v>
      </c>
      <c r="G20277" t="s">
        <v>929</v>
      </c>
      <c r="H20277" s="135" t="s">
        <v>2683</v>
      </c>
      <c r="I20277" t="s">
        <v>1454</v>
      </c>
      <c r="J20277" s="20">
        <v>16</v>
      </c>
      <c r="K20277" s="20" t="s">
        <v>3</v>
      </c>
      <c r="L20277" t="s">
        <v>1463</v>
      </c>
      <c r="M20277" s="20">
        <v>5.16</v>
      </c>
      <c r="N20277" s="20">
        <v>3.84</v>
      </c>
      <c r="AE20277">
        <f t="shared" si="316"/>
        <v>2020</v>
      </c>
    </row>
    <row r="20278" spans="1:31" x14ac:dyDescent="0.25">
      <c r="A20278" s="7">
        <v>20275</v>
      </c>
      <c r="B20278" s="8">
        <v>43940</v>
      </c>
      <c r="C20278" t="s">
        <v>3</v>
      </c>
      <c r="D20278" t="s">
        <v>1302</v>
      </c>
      <c r="E20278" t="s">
        <v>9</v>
      </c>
      <c r="F20278" t="s">
        <v>1298</v>
      </c>
      <c r="G20278" t="s">
        <v>377</v>
      </c>
      <c r="H20278" s="136" t="s">
        <v>1592</v>
      </c>
      <c r="I20278" t="s">
        <v>1454</v>
      </c>
      <c r="J20278" s="20">
        <v>12</v>
      </c>
      <c r="K20278" s="20" t="s">
        <v>3</v>
      </c>
      <c r="L20278" t="s">
        <v>1463</v>
      </c>
      <c r="M20278" s="20">
        <v>4.12</v>
      </c>
      <c r="N20278" s="20">
        <v>2.88</v>
      </c>
      <c r="AE20278">
        <f t="shared" si="316"/>
        <v>2020</v>
      </c>
    </row>
    <row r="20279" spans="1:31" x14ac:dyDescent="0.25">
      <c r="A20279" s="7">
        <v>20276</v>
      </c>
      <c r="B20279" s="8">
        <v>43940</v>
      </c>
      <c r="C20279" t="s">
        <v>3</v>
      </c>
      <c r="D20279" t="s">
        <v>1286</v>
      </c>
      <c r="E20279" t="s">
        <v>9</v>
      </c>
      <c r="F20279" t="s">
        <v>678</v>
      </c>
      <c r="G20279" t="s">
        <v>648</v>
      </c>
      <c r="H20279" s="135" t="s">
        <v>1877</v>
      </c>
      <c r="I20279" t="s">
        <v>1458</v>
      </c>
      <c r="J20279" s="20">
        <v>6</v>
      </c>
      <c r="K20279" s="20" t="s">
        <v>1465</v>
      </c>
      <c r="L20279" t="s">
        <v>1466</v>
      </c>
      <c r="M20279" s="20">
        <v>30</v>
      </c>
      <c r="N20279" s="20">
        <v>10</v>
      </c>
      <c r="AE20279">
        <f t="shared" si="316"/>
        <v>2020</v>
      </c>
    </row>
    <row r="20280" spans="1:31" x14ac:dyDescent="0.25">
      <c r="A20280" s="7">
        <v>20277</v>
      </c>
      <c r="B20280" s="8">
        <v>43940</v>
      </c>
      <c r="C20280" t="s">
        <v>3</v>
      </c>
      <c r="D20280" t="s">
        <v>854</v>
      </c>
      <c r="E20280" t="s">
        <v>9</v>
      </c>
      <c r="F20280" t="s">
        <v>712</v>
      </c>
      <c r="G20280" t="s">
        <v>929</v>
      </c>
      <c r="H20280" s="9" t="s">
        <v>2652</v>
      </c>
      <c r="I20280" t="s">
        <v>1455</v>
      </c>
      <c r="J20280" s="20">
        <v>56</v>
      </c>
      <c r="K20280" s="20" t="s">
        <v>9</v>
      </c>
      <c r="L20280" t="s">
        <v>1464</v>
      </c>
      <c r="M20280" s="20">
        <v>6.16</v>
      </c>
      <c r="N20280" s="20">
        <v>8.34</v>
      </c>
      <c r="AE20280">
        <f t="shared" si="316"/>
        <v>2020</v>
      </c>
    </row>
    <row r="20281" spans="1:31" x14ac:dyDescent="0.25">
      <c r="A20281" s="7">
        <v>20278</v>
      </c>
      <c r="B20281" s="8">
        <v>43940</v>
      </c>
      <c r="C20281" t="s">
        <v>3</v>
      </c>
      <c r="D20281" t="s">
        <v>1286</v>
      </c>
      <c r="E20281" t="s">
        <v>9</v>
      </c>
      <c r="F20281" t="s">
        <v>678</v>
      </c>
      <c r="G20281" t="s">
        <v>870</v>
      </c>
      <c r="H20281" s="136" t="s">
        <v>2622</v>
      </c>
      <c r="I20281" t="s">
        <v>1455</v>
      </c>
      <c r="J20281" s="20">
        <v>21</v>
      </c>
      <c r="K20281" s="20" t="s">
        <v>1465</v>
      </c>
      <c r="L20281" t="s">
        <v>1466</v>
      </c>
      <c r="M20281" s="20">
        <v>2.625</v>
      </c>
      <c r="N20281" s="20">
        <v>2.625</v>
      </c>
      <c r="AE20281">
        <f t="shared" si="316"/>
        <v>2020</v>
      </c>
    </row>
    <row r="20282" spans="1:31" x14ac:dyDescent="0.25">
      <c r="A20282" s="7">
        <v>20279</v>
      </c>
      <c r="B20282" s="8">
        <v>43940</v>
      </c>
      <c r="C20282" t="s">
        <v>3</v>
      </c>
      <c r="D20282" t="s">
        <v>1280</v>
      </c>
      <c r="E20282" t="s">
        <v>9</v>
      </c>
      <c r="F20282" t="s">
        <v>1300</v>
      </c>
      <c r="G20282" t="s">
        <v>1292</v>
      </c>
      <c r="H20282" s="9" t="s">
        <v>3393</v>
      </c>
      <c r="I20282" t="s">
        <v>1455</v>
      </c>
      <c r="J20282" s="20">
        <v>4</v>
      </c>
      <c r="K20282" s="20" t="s">
        <v>1465</v>
      </c>
      <c r="L20282" t="s">
        <v>1466</v>
      </c>
      <c r="M20282" s="20">
        <v>0.5</v>
      </c>
      <c r="N20282" s="20">
        <v>0.5</v>
      </c>
      <c r="AE20282">
        <f t="shared" si="316"/>
        <v>2020</v>
      </c>
    </row>
    <row r="20283" spans="1:31" x14ac:dyDescent="0.25">
      <c r="A20283" s="7">
        <v>20280</v>
      </c>
      <c r="B20283" s="8">
        <v>43940</v>
      </c>
      <c r="C20283" t="s">
        <v>3</v>
      </c>
      <c r="D20283" t="s">
        <v>237</v>
      </c>
      <c r="E20283" t="s">
        <v>9</v>
      </c>
      <c r="F20283" t="s">
        <v>186</v>
      </c>
      <c r="G20283" t="s">
        <v>1292</v>
      </c>
      <c r="H20283" s="9" t="s">
        <v>3429</v>
      </c>
      <c r="I20283" t="s">
        <v>1454</v>
      </c>
      <c r="J20283" s="20">
        <v>3</v>
      </c>
      <c r="K20283" s="20" t="s">
        <v>9</v>
      </c>
      <c r="L20283" t="s">
        <v>1464</v>
      </c>
      <c r="M20283" s="20">
        <v>0.66</v>
      </c>
      <c r="N20283" s="20">
        <v>1.8399999999999999</v>
      </c>
      <c r="AE20283">
        <f t="shared" si="316"/>
        <v>2020</v>
      </c>
    </row>
    <row r="20284" spans="1:31" x14ac:dyDescent="0.25">
      <c r="A20284" s="7">
        <v>20281</v>
      </c>
      <c r="B20284" s="8">
        <v>43941</v>
      </c>
      <c r="C20284" t="s">
        <v>3</v>
      </c>
      <c r="D20284" t="s">
        <v>973</v>
      </c>
      <c r="E20284" t="s">
        <v>9</v>
      </c>
      <c r="F20284" t="s">
        <v>427</v>
      </c>
      <c r="G20284" t="s">
        <v>714</v>
      </c>
      <c r="H20284" s="135" t="s">
        <v>2006</v>
      </c>
      <c r="I20284" t="s">
        <v>1454</v>
      </c>
      <c r="J20284" s="20">
        <v>8</v>
      </c>
      <c r="K20284" s="20" t="s">
        <v>9</v>
      </c>
      <c r="L20284" t="s">
        <v>1464</v>
      </c>
      <c r="M20284" s="20">
        <v>1.76</v>
      </c>
      <c r="N20284" s="20">
        <v>3.24</v>
      </c>
      <c r="AE20284">
        <f t="shared" si="316"/>
        <v>2020</v>
      </c>
    </row>
    <row r="20285" spans="1:31" x14ac:dyDescent="0.25">
      <c r="A20285" s="7">
        <v>20282</v>
      </c>
      <c r="B20285" s="8">
        <v>43941</v>
      </c>
      <c r="C20285" t="s">
        <v>3</v>
      </c>
      <c r="D20285" t="s">
        <v>1282</v>
      </c>
      <c r="E20285" t="s">
        <v>9</v>
      </c>
      <c r="F20285" t="s">
        <v>1280</v>
      </c>
      <c r="G20285" t="s">
        <v>648</v>
      </c>
      <c r="H20285" s="135" t="s">
        <v>1877</v>
      </c>
      <c r="I20285" t="s">
        <v>1455</v>
      </c>
      <c r="J20285" s="20">
        <v>6</v>
      </c>
      <c r="K20285" s="20" t="s">
        <v>1465</v>
      </c>
      <c r="L20285" t="s">
        <v>1466</v>
      </c>
      <c r="M20285" s="20">
        <v>0.75</v>
      </c>
      <c r="N20285" s="20">
        <v>0.75</v>
      </c>
      <c r="AE20285">
        <f t="shared" si="316"/>
        <v>2020</v>
      </c>
    </row>
    <row r="20286" spans="1:31" x14ac:dyDescent="0.25">
      <c r="A20286" s="7">
        <v>20283</v>
      </c>
      <c r="B20286" s="8">
        <v>43941</v>
      </c>
      <c r="C20286" t="s">
        <v>3</v>
      </c>
      <c r="D20286" t="s">
        <v>1280</v>
      </c>
      <c r="E20286" t="s">
        <v>9</v>
      </c>
      <c r="F20286" t="s">
        <v>1282</v>
      </c>
      <c r="G20286" t="s">
        <v>648</v>
      </c>
      <c r="H20286" s="135" t="s">
        <v>1877</v>
      </c>
      <c r="I20286" t="s">
        <v>1455</v>
      </c>
      <c r="J20286" s="20">
        <v>6</v>
      </c>
      <c r="K20286" s="20" t="s">
        <v>1465</v>
      </c>
      <c r="L20286" t="s">
        <v>1466</v>
      </c>
      <c r="M20286" s="20">
        <v>0.75</v>
      </c>
      <c r="N20286" s="20">
        <v>0.75</v>
      </c>
      <c r="AE20286">
        <f t="shared" si="316"/>
        <v>2020</v>
      </c>
    </row>
    <row r="20287" spans="1:31" x14ac:dyDescent="0.25">
      <c r="A20287" s="7">
        <v>20284</v>
      </c>
      <c r="B20287" s="8">
        <v>43941</v>
      </c>
      <c r="C20287" t="s">
        <v>3</v>
      </c>
      <c r="D20287" t="s">
        <v>1280</v>
      </c>
      <c r="E20287" t="s">
        <v>9</v>
      </c>
      <c r="F20287" t="s">
        <v>1282</v>
      </c>
      <c r="G20287" t="s">
        <v>648</v>
      </c>
      <c r="H20287" s="135" t="s">
        <v>1791</v>
      </c>
      <c r="I20287" t="s">
        <v>1455</v>
      </c>
      <c r="J20287" s="20">
        <v>12</v>
      </c>
      <c r="K20287" s="20" t="s">
        <v>1465</v>
      </c>
      <c r="L20287" t="s">
        <v>1466</v>
      </c>
      <c r="M20287" s="20">
        <v>1.5</v>
      </c>
      <c r="N20287" s="20">
        <v>1.5</v>
      </c>
      <c r="AE20287">
        <f t="shared" si="316"/>
        <v>2020</v>
      </c>
    </row>
    <row r="20288" spans="1:31" x14ac:dyDescent="0.25">
      <c r="A20288" s="7">
        <v>20285</v>
      </c>
      <c r="B20288" s="8">
        <v>43941</v>
      </c>
      <c r="C20288" t="s">
        <v>3</v>
      </c>
      <c r="D20288" t="s">
        <v>168</v>
      </c>
      <c r="E20288" t="s">
        <v>9</v>
      </c>
      <c r="F20288" t="s">
        <v>235</v>
      </c>
      <c r="G20288" t="s">
        <v>65</v>
      </c>
      <c r="H20288" s="135" t="s">
        <v>1519</v>
      </c>
      <c r="I20288" t="s">
        <v>1454</v>
      </c>
      <c r="J20288" s="20">
        <v>51</v>
      </c>
      <c r="K20288" s="20" t="s">
        <v>9</v>
      </c>
      <c r="L20288" t="s">
        <v>1464</v>
      </c>
      <c r="M20288" s="20">
        <v>11.22</v>
      </c>
      <c r="N20288" s="20">
        <v>15.28</v>
      </c>
      <c r="AE20288">
        <f t="shared" si="316"/>
        <v>2020</v>
      </c>
    </row>
    <row r="20289" spans="1:31" x14ac:dyDescent="0.25">
      <c r="A20289" s="7">
        <v>20286</v>
      </c>
      <c r="B20289" s="8">
        <v>43941</v>
      </c>
      <c r="C20289" t="s">
        <v>3</v>
      </c>
      <c r="D20289" t="s">
        <v>168</v>
      </c>
      <c r="E20289" t="s">
        <v>9</v>
      </c>
      <c r="F20289" t="s">
        <v>235</v>
      </c>
      <c r="G20289" t="s">
        <v>14</v>
      </c>
      <c r="H20289" s="135" t="s">
        <v>1507</v>
      </c>
      <c r="I20289" t="s">
        <v>1454</v>
      </c>
      <c r="J20289" s="20">
        <v>61</v>
      </c>
      <c r="K20289" s="20" t="s">
        <v>9</v>
      </c>
      <c r="L20289" t="s">
        <v>1464</v>
      </c>
      <c r="M20289" s="20">
        <v>13.42</v>
      </c>
      <c r="N20289" s="20">
        <v>18.079999999999998</v>
      </c>
      <c r="AE20289">
        <f t="shared" si="316"/>
        <v>2020</v>
      </c>
    </row>
    <row r="20290" spans="1:31" x14ac:dyDescent="0.25">
      <c r="A20290" s="7">
        <v>20287</v>
      </c>
      <c r="B20290" s="8">
        <v>43941</v>
      </c>
      <c r="C20290" t="s">
        <v>3</v>
      </c>
      <c r="D20290" t="s">
        <v>1280</v>
      </c>
      <c r="E20290" t="s">
        <v>9</v>
      </c>
      <c r="F20290" t="s">
        <v>1282</v>
      </c>
      <c r="G20290" t="s">
        <v>648</v>
      </c>
      <c r="H20290" s="135" t="s">
        <v>3277</v>
      </c>
      <c r="I20290" t="s">
        <v>1455</v>
      </c>
      <c r="J20290" s="20">
        <v>16</v>
      </c>
      <c r="K20290" s="20" t="s">
        <v>1465</v>
      </c>
      <c r="L20290" t="s">
        <v>1466</v>
      </c>
      <c r="M20290" s="20">
        <v>2</v>
      </c>
      <c r="N20290" s="20">
        <v>2</v>
      </c>
      <c r="AE20290">
        <f t="shared" si="316"/>
        <v>2020</v>
      </c>
    </row>
    <row r="20291" spans="1:31" x14ac:dyDescent="0.25">
      <c r="A20291" s="7">
        <v>20288</v>
      </c>
      <c r="B20291" s="8">
        <v>43942</v>
      </c>
      <c r="C20291" t="s">
        <v>3</v>
      </c>
      <c r="D20291" t="s">
        <v>351</v>
      </c>
      <c r="E20291" t="s">
        <v>9</v>
      </c>
      <c r="F20291" t="s">
        <v>1295</v>
      </c>
      <c r="G20291" t="s">
        <v>633</v>
      </c>
      <c r="H20291" s="136" t="s">
        <v>3233</v>
      </c>
      <c r="I20291" t="s">
        <v>1454</v>
      </c>
      <c r="J20291" s="20">
        <v>29</v>
      </c>
      <c r="K20291" s="20" t="s">
        <v>9</v>
      </c>
      <c r="L20291" t="s">
        <v>1463</v>
      </c>
      <c r="M20291" s="20">
        <v>6.96</v>
      </c>
      <c r="N20291" s="20">
        <v>8.5399999999999991</v>
      </c>
      <c r="AE20291">
        <f t="shared" si="316"/>
        <v>2020</v>
      </c>
    </row>
    <row r="20292" spans="1:31" x14ac:dyDescent="0.25">
      <c r="A20292" s="7">
        <v>20289</v>
      </c>
      <c r="B20292" s="8">
        <v>43942</v>
      </c>
      <c r="C20292" t="s">
        <v>3</v>
      </c>
      <c r="D20292" t="s">
        <v>557</v>
      </c>
      <c r="E20292" t="s">
        <v>9</v>
      </c>
      <c r="F20292" t="s">
        <v>727</v>
      </c>
      <c r="G20292" t="s">
        <v>648</v>
      </c>
      <c r="H20292" s="135" t="s">
        <v>3430</v>
      </c>
      <c r="I20292" t="s">
        <v>1454</v>
      </c>
      <c r="J20292" s="20">
        <v>120</v>
      </c>
      <c r="K20292" s="20" t="s">
        <v>3</v>
      </c>
      <c r="L20292" t="s">
        <v>1464</v>
      </c>
      <c r="M20292" s="20">
        <v>34.6</v>
      </c>
      <c r="N20292" s="20">
        <v>26.4</v>
      </c>
      <c r="AE20292">
        <f t="shared" ref="AE20292:AE20355" si="317">YEAR(B20292)</f>
        <v>2020</v>
      </c>
    </row>
    <row r="20293" spans="1:31" x14ac:dyDescent="0.25">
      <c r="A20293" s="7">
        <v>20290</v>
      </c>
      <c r="B20293" s="8">
        <v>43942</v>
      </c>
      <c r="C20293" t="s">
        <v>3</v>
      </c>
      <c r="D20293" t="s">
        <v>786</v>
      </c>
      <c r="E20293" t="s">
        <v>9</v>
      </c>
      <c r="F20293" t="s">
        <v>19</v>
      </c>
      <c r="G20293" t="s">
        <v>1292</v>
      </c>
      <c r="H20293" s="9" t="s">
        <v>3431</v>
      </c>
      <c r="I20293" t="s">
        <v>1454</v>
      </c>
      <c r="J20293" s="20">
        <v>13</v>
      </c>
      <c r="K20293" s="20" t="s">
        <v>3</v>
      </c>
      <c r="L20293" t="s">
        <v>1464</v>
      </c>
      <c r="M20293" s="20">
        <v>4.6400000000000006</v>
      </c>
      <c r="N20293" s="20">
        <v>2.86</v>
      </c>
      <c r="AE20293">
        <f t="shared" si="317"/>
        <v>2020</v>
      </c>
    </row>
    <row r="20294" spans="1:31" x14ac:dyDescent="0.25">
      <c r="A20294" s="7">
        <v>20291</v>
      </c>
      <c r="B20294" s="8">
        <v>43943</v>
      </c>
      <c r="C20294" t="s">
        <v>3</v>
      </c>
      <c r="D20294" t="s">
        <v>1307</v>
      </c>
      <c r="E20294" t="s">
        <v>9</v>
      </c>
      <c r="F20294" t="s">
        <v>1298</v>
      </c>
      <c r="G20294" t="s">
        <v>1292</v>
      </c>
      <c r="H20294" s="9" t="s">
        <v>3397</v>
      </c>
      <c r="I20294" t="s">
        <v>1454</v>
      </c>
      <c r="J20294" s="20">
        <v>16</v>
      </c>
      <c r="K20294" s="20" t="s">
        <v>3</v>
      </c>
      <c r="L20294" t="s">
        <v>1464</v>
      </c>
      <c r="M20294" s="20">
        <v>5.48</v>
      </c>
      <c r="N20294" s="20">
        <v>3.52</v>
      </c>
      <c r="AE20294">
        <f t="shared" si="317"/>
        <v>2020</v>
      </c>
    </row>
    <row r="20295" spans="1:31" x14ac:dyDescent="0.25">
      <c r="A20295" s="7">
        <v>20292</v>
      </c>
      <c r="B20295" s="8">
        <v>43944</v>
      </c>
      <c r="C20295" t="s">
        <v>3</v>
      </c>
      <c r="D20295" t="s">
        <v>543</v>
      </c>
      <c r="E20295" t="s">
        <v>9</v>
      </c>
      <c r="F20295" t="s">
        <v>521</v>
      </c>
      <c r="G20295" t="s">
        <v>14</v>
      </c>
      <c r="H20295" s="135" t="s">
        <v>1496</v>
      </c>
      <c r="I20295" t="s">
        <v>1454</v>
      </c>
      <c r="J20295" s="20">
        <v>10</v>
      </c>
      <c r="K20295" s="20" t="s">
        <v>9</v>
      </c>
      <c r="L20295" t="s">
        <v>1464</v>
      </c>
      <c r="M20295" s="20">
        <v>2.2000000000000002</v>
      </c>
      <c r="N20295" s="20">
        <v>3.8</v>
      </c>
      <c r="AE20295">
        <f t="shared" si="317"/>
        <v>2020</v>
      </c>
    </row>
    <row r="20296" spans="1:31" x14ac:dyDescent="0.25">
      <c r="A20296" s="7">
        <v>20293</v>
      </c>
      <c r="B20296" s="8">
        <v>43945</v>
      </c>
      <c r="C20296" t="s">
        <v>3</v>
      </c>
      <c r="D20296" t="s">
        <v>521</v>
      </c>
      <c r="E20296" t="s">
        <v>9</v>
      </c>
      <c r="F20296" t="s">
        <v>1308</v>
      </c>
      <c r="G20296" t="s">
        <v>648</v>
      </c>
      <c r="H20296" s="135" t="s">
        <v>1791</v>
      </c>
      <c r="I20296" t="s">
        <v>1455</v>
      </c>
      <c r="J20296" s="20">
        <v>12</v>
      </c>
      <c r="K20296" s="20" t="s">
        <v>3</v>
      </c>
      <c r="L20296" t="s">
        <v>1463</v>
      </c>
      <c r="M20296" s="20">
        <v>2.06</v>
      </c>
      <c r="N20296" s="20">
        <v>1.44</v>
      </c>
      <c r="AE20296">
        <f t="shared" si="317"/>
        <v>2020</v>
      </c>
    </row>
    <row r="20297" spans="1:31" x14ac:dyDescent="0.25">
      <c r="A20297" s="7">
        <v>20294</v>
      </c>
      <c r="B20297" s="8">
        <v>43946</v>
      </c>
      <c r="C20297" t="s">
        <v>3</v>
      </c>
      <c r="D20297" t="s">
        <v>39</v>
      </c>
      <c r="E20297" t="s">
        <v>9</v>
      </c>
      <c r="F20297" t="s">
        <v>190</v>
      </c>
      <c r="G20297" t="s">
        <v>1292</v>
      </c>
      <c r="H20297" s="9" t="s">
        <v>3397</v>
      </c>
      <c r="I20297" t="s">
        <v>1454</v>
      </c>
      <c r="J20297" s="20">
        <v>21</v>
      </c>
      <c r="K20297" s="20" t="s">
        <v>1465</v>
      </c>
      <c r="L20297" t="s">
        <v>1466</v>
      </c>
      <c r="M20297" s="20">
        <v>5.25</v>
      </c>
      <c r="N20297" s="20">
        <v>5.25</v>
      </c>
      <c r="AE20297">
        <f t="shared" si="317"/>
        <v>2020</v>
      </c>
    </row>
    <row r="20298" spans="1:31" x14ac:dyDescent="0.25">
      <c r="A20298" s="7">
        <v>20295</v>
      </c>
      <c r="B20298" s="8">
        <v>43946</v>
      </c>
      <c r="C20298" t="s">
        <v>3</v>
      </c>
      <c r="D20298" t="s">
        <v>1213</v>
      </c>
      <c r="E20298" t="s">
        <v>9</v>
      </c>
      <c r="F20298" t="s">
        <v>787</v>
      </c>
      <c r="G20298" t="s">
        <v>1292</v>
      </c>
      <c r="H20298" s="9" t="s">
        <v>3405</v>
      </c>
      <c r="I20298" t="s">
        <v>1455</v>
      </c>
      <c r="J20298" s="20">
        <v>10</v>
      </c>
      <c r="K20298" s="20" t="s">
        <v>3</v>
      </c>
      <c r="L20298" t="s">
        <v>1463</v>
      </c>
      <c r="M20298" s="20">
        <v>1.8</v>
      </c>
      <c r="N20298" s="20">
        <v>1.2</v>
      </c>
      <c r="AE20298">
        <f t="shared" si="317"/>
        <v>2020</v>
      </c>
    </row>
    <row r="20299" spans="1:31" x14ac:dyDescent="0.25">
      <c r="A20299" s="7">
        <v>20296</v>
      </c>
      <c r="B20299" s="8">
        <v>43946</v>
      </c>
      <c r="C20299" t="s">
        <v>3</v>
      </c>
      <c r="D20299" t="s">
        <v>39</v>
      </c>
      <c r="E20299" t="s">
        <v>9</v>
      </c>
      <c r="F20299" t="s">
        <v>351</v>
      </c>
      <c r="G20299" t="s">
        <v>861</v>
      </c>
      <c r="H20299" s="135" t="s">
        <v>1496</v>
      </c>
      <c r="I20299" t="s">
        <v>1454</v>
      </c>
      <c r="J20299" s="20">
        <v>38</v>
      </c>
      <c r="K20299" s="20" t="s">
        <v>3</v>
      </c>
      <c r="L20299" t="s">
        <v>1463</v>
      </c>
      <c r="M20299" s="20">
        <v>10.88</v>
      </c>
      <c r="N20299" s="20">
        <v>9.1199999999999992</v>
      </c>
      <c r="AE20299">
        <f t="shared" si="317"/>
        <v>2020</v>
      </c>
    </row>
    <row r="20300" spans="1:31" x14ac:dyDescent="0.25">
      <c r="A20300" s="7">
        <v>20297</v>
      </c>
      <c r="B20300" s="8">
        <v>43947</v>
      </c>
      <c r="C20300" t="s">
        <v>3</v>
      </c>
      <c r="D20300" t="s">
        <v>1283</v>
      </c>
      <c r="E20300" t="s">
        <v>9</v>
      </c>
      <c r="F20300" t="s">
        <v>1284</v>
      </c>
      <c r="G20300" t="s">
        <v>861</v>
      </c>
      <c r="H20300" s="135" t="s">
        <v>2520</v>
      </c>
      <c r="I20300" t="s">
        <v>1454</v>
      </c>
      <c r="J20300" s="20">
        <v>75</v>
      </c>
      <c r="K20300" s="20" t="s">
        <v>9</v>
      </c>
      <c r="L20300" t="s">
        <v>1464</v>
      </c>
      <c r="M20300" s="20">
        <v>16.5</v>
      </c>
      <c r="N20300" s="20">
        <v>22</v>
      </c>
      <c r="AE20300">
        <f t="shared" si="317"/>
        <v>2020</v>
      </c>
    </row>
    <row r="20301" spans="1:31" x14ac:dyDescent="0.25">
      <c r="A20301" s="7">
        <v>20298</v>
      </c>
      <c r="B20301" s="8">
        <v>43947</v>
      </c>
      <c r="C20301" t="s">
        <v>3</v>
      </c>
      <c r="D20301" t="s">
        <v>543</v>
      </c>
      <c r="E20301" t="s">
        <v>9</v>
      </c>
      <c r="F20301" t="s">
        <v>1284</v>
      </c>
      <c r="G20301" t="s">
        <v>1016</v>
      </c>
      <c r="H20301" s="9" t="s">
        <v>2918</v>
      </c>
      <c r="I20301" t="s">
        <v>1454</v>
      </c>
      <c r="J20301" s="20">
        <v>6</v>
      </c>
      <c r="K20301" s="20" t="s">
        <v>3</v>
      </c>
      <c r="L20301" t="s">
        <v>1464</v>
      </c>
      <c r="M20301" s="20">
        <v>2.6799999999999997</v>
      </c>
      <c r="N20301" s="20">
        <v>1.32</v>
      </c>
      <c r="AE20301">
        <f t="shared" si="317"/>
        <v>2020</v>
      </c>
    </row>
    <row r="20302" spans="1:31" x14ac:dyDescent="0.25">
      <c r="A20302" s="7">
        <v>20299</v>
      </c>
      <c r="B20302" s="8">
        <v>43947</v>
      </c>
      <c r="C20302" t="s">
        <v>3</v>
      </c>
      <c r="D20302" t="s">
        <v>543</v>
      </c>
      <c r="E20302" t="s">
        <v>9</v>
      </c>
      <c r="F20302" t="s">
        <v>1284</v>
      </c>
      <c r="G20302" t="s">
        <v>1016</v>
      </c>
      <c r="H20302" s="9" t="s">
        <v>3009</v>
      </c>
      <c r="I20302" t="s">
        <v>1454</v>
      </c>
      <c r="J20302" s="20">
        <v>46</v>
      </c>
      <c r="K20302" s="20" t="s">
        <v>1465</v>
      </c>
      <c r="L20302" t="s">
        <v>1466</v>
      </c>
      <c r="M20302" s="20">
        <v>11.5</v>
      </c>
      <c r="N20302" s="20">
        <v>11.5</v>
      </c>
      <c r="AE20302">
        <f t="shared" si="317"/>
        <v>2020</v>
      </c>
    </row>
    <row r="20303" spans="1:31" x14ac:dyDescent="0.25">
      <c r="A20303" s="7">
        <v>20300</v>
      </c>
      <c r="B20303" s="8">
        <v>43947</v>
      </c>
      <c r="C20303" t="s">
        <v>3</v>
      </c>
      <c r="D20303" t="s">
        <v>543</v>
      </c>
      <c r="E20303" t="s">
        <v>9</v>
      </c>
      <c r="F20303" t="s">
        <v>1284</v>
      </c>
      <c r="G20303" t="s">
        <v>1292</v>
      </c>
      <c r="H20303" s="9" t="s">
        <v>3432</v>
      </c>
      <c r="I20303" t="s">
        <v>1454</v>
      </c>
      <c r="J20303" s="20">
        <v>25</v>
      </c>
      <c r="K20303" s="20" t="s">
        <v>9</v>
      </c>
      <c r="L20303" t="s">
        <v>1464</v>
      </c>
      <c r="M20303" s="20">
        <v>5.5</v>
      </c>
      <c r="N20303" s="20">
        <v>8</v>
      </c>
      <c r="AE20303">
        <f t="shared" si="317"/>
        <v>2020</v>
      </c>
    </row>
    <row r="20304" spans="1:31" x14ac:dyDescent="0.25">
      <c r="A20304" s="7">
        <v>20301</v>
      </c>
      <c r="B20304" s="8">
        <v>43947</v>
      </c>
      <c r="C20304" t="s">
        <v>3</v>
      </c>
      <c r="D20304" t="s">
        <v>543</v>
      </c>
      <c r="E20304" t="s">
        <v>9</v>
      </c>
      <c r="F20304" t="s">
        <v>1284</v>
      </c>
      <c r="G20304" t="s">
        <v>861</v>
      </c>
      <c r="H20304" s="135" t="s">
        <v>1496</v>
      </c>
      <c r="I20304" t="s">
        <v>1454</v>
      </c>
      <c r="J20304" s="20">
        <v>1</v>
      </c>
      <c r="K20304" s="20" t="s">
        <v>1465</v>
      </c>
      <c r="L20304" t="s">
        <v>1466</v>
      </c>
      <c r="M20304" s="20">
        <v>0.25</v>
      </c>
      <c r="N20304" s="20">
        <v>0.25</v>
      </c>
      <c r="AE20304">
        <f t="shared" si="317"/>
        <v>2020</v>
      </c>
    </row>
    <row r="20305" spans="1:31" x14ac:dyDescent="0.25">
      <c r="A20305" s="7">
        <v>20302</v>
      </c>
      <c r="B20305" s="8">
        <v>43949</v>
      </c>
      <c r="C20305" t="s">
        <v>3</v>
      </c>
      <c r="D20305" t="s">
        <v>973</v>
      </c>
      <c r="E20305" t="s">
        <v>9</v>
      </c>
      <c r="F20305" t="s">
        <v>427</v>
      </c>
      <c r="G20305" t="s">
        <v>714</v>
      </c>
      <c r="H20305" s="135" t="s">
        <v>2060</v>
      </c>
      <c r="I20305" t="s">
        <v>1454</v>
      </c>
      <c r="J20305" s="20">
        <v>38</v>
      </c>
      <c r="K20305" s="20" t="s">
        <v>9</v>
      </c>
      <c r="L20305" t="s">
        <v>1463</v>
      </c>
      <c r="M20305" s="20">
        <v>9.1199999999999992</v>
      </c>
      <c r="N20305" s="20">
        <v>10.88</v>
      </c>
      <c r="AE20305">
        <f t="shared" si="317"/>
        <v>2020</v>
      </c>
    </row>
    <row r="20306" spans="1:31" x14ac:dyDescent="0.25">
      <c r="A20306" s="7">
        <v>20303</v>
      </c>
      <c r="B20306" s="8">
        <v>43949</v>
      </c>
      <c r="C20306" t="s">
        <v>3</v>
      </c>
      <c r="D20306" t="s">
        <v>1272</v>
      </c>
      <c r="E20306" t="s">
        <v>9</v>
      </c>
      <c r="F20306" t="s">
        <v>1275</v>
      </c>
      <c r="G20306" t="s">
        <v>648</v>
      </c>
      <c r="H20306" s="135" t="s">
        <v>2062</v>
      </c>
      <c r="I20306" t="s">
        <v>1455</v>
      </c>
      <c r="J20306" s="20">
        <v>18</v>
      </c>
      <c r="K20306" s="20" t="s">
        <v>1465</v>
      </c>
      <c r="L20306" t="s">
        <v>1466</v>
      </c>
      <c r="M20306" s="20">
        <v>2.25</v>
      </c>
      <c r="N20306" s="20">
        <v>2.25</v>
      </c>
      <c r="AE20306">
        <f t="shared" si="317"/>
        <v>2020</v>
      </c>
    </row>
    <row r="20307" spans="1:31" x14ac:dyDescent="0.25">
      <c r="A20307" s="7">
        <v>20304</v>
      </c>
      <c r="B20307" s="8">
        <v>43949</v>
      </c>
      <c r="C20307" t="s">
        <v>3</v>
      </c>
      <c r="D20307" t="s">
        <v>1291</v>
      </c>
      <c r="E20307" t="s">
        <v>9</v>
      </c>
      <c r="F20307" t="s">
        <v>1288</v>
      </c>
      <c r="G20307" t="s">
        <v>1170</v>
      </c>
      <c r="H20307" s="136" t="s">
        <v>3247</v>
      </c>
      <c r="I20307" t="s">
        <v>1454</v>
      </c>
      <c r="J20307" s="20">
        <v>30</v>
      </c>
      <c r="K20307" s="20" t="s">
        <v>9</v>
      </c>
      <c r="L20307" t="s">
        <v>1464</v>
      </c>
      <c r="M20307" s="20">
        <v>6.6</v>
      </c>
      <c r="N20307" s="20">
        <v>9.4</v>
      </c>
      <c r="AE20307">
        <f t="shared" si="317"/>
        <v>2020</v>
      </c>
    </row>
    <row r="20308" spans="1:31" x14ac:dyDescent="0.25">
      <c r="A20308" s="7">
        <v>20305</v>
      </c>
      <c r="B20308" s="8">
        <v>43949</v>
      </c>
      <c r="C20308" t="s">
        <v>3</v>
      </c>
      <c r="D20308" t="s">
        <v>1083</v>
      </c>
      <c r="E20308" t="s">
        <v>9</v>
      </c>
      <c r="F20308" t="s">
        <v>678</v>
      </c>
      <c r="G20308" t="s">
        <v>1016</v>
      </c>
      <c r="H20308" s="135" t="s">
        <v>2860</v>
      </c>
      <c r="I20308" t="s">
        <v>1455</v>
      </c>
      <c r="J20308" s="20">
        <v>30</v>
      </c>
      <c r="K20308" s="20" t="s">
        <v>3</v>
      </c>
      <c r="L20308" t="s">
        <v>1464</v>
      </c>
      <c r="M20308" s="20">
        <v>4.7</v>
      </c>
      <c r="N20308" s="20">
        <v>3.3</v>
      </c>
      <c r="AE20308">
        <f t="shared" si="317"/>
        <v>2020</v>
      </c>
    </row>
    <row r="20309" spans="1:31" x14ac:dyDescent="0.25">
      <c r="A20309" s="7">
        <v>20306</v>
      </c>
      <c r="B20309" s="8">
        <v>43949</v>
      </c>
      <c r="C20309" t="s">
        <v>3</v>
      </c>
      <c r="D20309" t="s">
        <v>1306</v>
      </c>
      <c r="E20309" t="s">
        <v>9</v>
      </c>
      <c r="F20309" t="s">
        <v>1305</v>
      </c>
      <c r="G20309" t="s">
        <v>929</v>
      </c>
      <c r="H20309" s="135" t="s">
        <v>2698</v>
      </c>
      <c r="I20309" t="s">
        <v>1454</v>
      </c>
      <c r="J20309" s="20">
        <v>15</v>
      </c>
      <c r="K20309" s="20" t="s">
        <v>3</v>
      </c>
      <c r="L20309" t="s">
        <v>1463</v>
      </c>
      <c r="M20309" s="20">
        <v>4.9000000000000004</v>
      </c>
      <c r="N20309" s="20">
        <v>3.6</v>
      </c>
      <c r="AE20309">
        <f t="shared" si="317"/>
        <v>2020</v>
      </c>
    </row>
    <row r="20310" spans="1:31" x14ac:dyDescent="0.25">
      <c r="A20310" s="7">
        <v>20307</v>
      </c>
      <c r="B20310" s="8">
        <v>43949</v>
      </c>
      <c r="C20310" t="s">
        <v>3</v>
      </c>
      <c r="D20310" t="s">
        <v>1272</v>
      </c>
      <c r="E20310" t="s">
        <v>9</v>
      </c>
      <c r="F20310" t="s">
        <v>1275</v>
      </c>
      <c r="G20310" t="s">
        <v>929</v>
      </c>
      <c r="H20310" s="135" t="s">
        <v>2686</v>
      </c>
      <c r="I20310" t="s">
        <v>1455</v>
      </c>
      <c r="J20310" s="20">
        <v>40</v>
      </c>
      <c r="K20310" s="20" t="s">
        <v>3</v>
      </c>
      <c r="L20310" t="s">
        <v>1464</v>
      </c>
      <c r="M20310" s="20">
        <v>6.1</v>
      </c>
      <c r="N20310" s="20">
        <v>4.4000000000000004</v>
      </c>
      <c r="AE20310">
        <f t="shared" si="317"/>
        <v>2020</v>
      </c>
    </row>
    <row r="20311" spans="1:31" x14ac:dyDescent="0.25">
      <c r="A20311" s="7">
        <v>20308</v>
      </c>
      <c r="B20311" s="8">
        <v>43949</v>
      </c>
      <c r="C20311" t="s">
        <v>3</v>
      </c>
      <c r="D20311" t="s">
        <v>1272</v>
      </c>
      <c r="E20311" t="s">
        <v>9</v>
      </c>
      <c r="F20311" t="s">
        <v>1305</v>
      </c>
      <c r="G20311" t="s">
        <v>648</v>
      </c>
      <c r="H20311" s="135" t="s">
        <v>2947</v>
      </c>
      <c r="I20311" t="s">
        <v>1455</v>
      </c>
      <c r="J20311" s="20">
        <v>18</v>
      </c>
      <c r="K20311" s="20" t="s">
        <v>1465</v>
      </c>
      <c r="L20311" t="s">
        <v>1466</v>
      </c>
      <c r="M20311" s="20">
        <v>2.25</v>
      </c>
      <c r="N20311" s="20">
        <v>2.25</v>
      </c>
      <c r="AE20311">
        <f t="shared" si="317"/>
        <v>2020</v>
      </c>
    </row>
    <row r="20312" spans="1:31" x14ac:dyDescent="0.25">
      <c r="A20312" s="7">
        <v>20309</v>
      </c>
      <c r="B20312" s="8">
        <v>43949</v>
      </c>
      <c r="C20312" t="s">
        <v>3</v>
      </c>
      <c r="D20312" t="s">
        <v>543</v>
      </c>
      <c r="E20312" t="s">
        <v>9</v>
      </c>
      <c r="F20312" t="s">
        <v>54</v>
      </c>
      <c r="G20312" t="s">
        <v>1292</v>
      </c>
      <c r="H20312" s="9" t="s">
        <v>3433</v>
      </c>
      <c r="I20312" t="s">
        <v>1454</v>
      </c>
      <c r="J20312" s="20">
        <v>10</v>
      </c>
      <c r="K20312" s="20" t="s">
        <v>1465</v>
      </c>
      <c r="L20312" t="s">
        <v>1466</v>
      </c>
      <c r="M20312" s="20">
        <v>2.5</v>
      </c>
      <c r="N20312" s="20">
        <v>2.5</v>
      </c>
      <c r="AE20312">
        <f t="shared" si="317"/>
        <v>2020</v>
      </c>
    </row>
    <row r="20313" spans="1:31" x14ac:dyDescent="0.25">
      <c r="A20313" s="7">
        <v>20310</v>
      </c>
      <c r="B20313" s="8">
        <v>43949</v>
      </c>
      <c r="C20313" t="s">
        <v>3</v>
      </c>
      <c r="D20313" t="s">
        <v>798</v>
      </c>
      <c r="E20313" t="s">
        <v>9</v>
      </c>
      <c r="F20313" t="s">
        <v>1159</v>
      </c>
      <c r="G20313" t="s">
        <v>569</v>
      </c>
      <c r="H20313" s="9" t="s">
        <v>3232</v>
      </c>
      <c r="I20313" t="s">
        <v>1454</v>
      </c>
      <c r="J20313" s="20">
        <v>23</v>
      </c>
      <c r="K20313" s="20" t="s">
        <v>9</v>
      </c>
      <c r="L20313" t="s">
        <v>1463</v>
      </c>
      <c r="M20313" s="20">
        <v>5.52</v>
      </c>
      <c r="N20313" s="20">
        <v>6.98</v>
      </c>
      <c r="AE20313">
        <f t="shared" si="317"/>
        <v>2020</v>
      </c>
    </row>
    <row r="20314" spans="1:31" x14ac:dyDescent="0.25">
      <c r="A20314" s="7">
        <v>20311</v>
      </c>
      <c r="B20314" s="8">
        <v>43950</v>
      </c>
      <c r="C20314" t="s">
        <v>3</v>
      </c>
      <c r="D20314" t="s">
        <v>1302</v>
      </c>
      <c r="E20314" t="s">
        <v>9</v>
      </c>
      <c r="F20314" t="s">
        <v>1199</v>
      </c>
      <c r="G20314" t="s">
        <v>648</v>
      </c>
      <c r="H20314" s="135" t="s">
        <v>1795</v>
      </c>
      <c r="I20314" t="s">
        <v>1456</v>
      </c>
      <c r="J20314" s="20">
        <v>44</v>
      </c>
      <c r="K20314" s="20" t="s">
        <v>9</v>
      </c>
      <c r="L20314" t="s">
        <v>1463</v>
      </c>
      <c r="M20314" s="20">
        <v>10.56</v>
      </c>
      <c r="N20314" s="20">
        <v>12.44</v>
      </c>
      <c r="O20314" t="s">
        <v>3</v>
      </c>
      <c r="P20314" s="13" t="s">
        <v>798</v>
      </c>
      <c r="Q20314" t="s">
        <v>9</v>
      </c>
      <c r="R20314" t="s">
        <v>144</v>
      </c>
      <c r="S20314" t="s">
        <v>1465</v>
      </c>
      <c r="U20314" t="s">
        <v>1465</v>
      </c>
      <c r="W20314" t="s">
        <v>1465</v>
      </c>
      <c r="Y20314" t="s">
        <v>1465</v>
      </c>
      <c r="AA20314" t="s">
        <v>1465</v>
      </c>
      <c r="AC20314" t="s">
        <v>1465</v>
      </c>
      <c r="AE20314">
        <f t="shared" si="317"/>
        <v>2020</v>
      </c>
    </row>
    <row r="20315" spans="1:31" x14ac:dyDescent="0.25">
      <c r="A20315" s="7">
        <v>20312</v>
      </c>
      <c r="B20315" s="8">
        <v>43950</v>
      </c>
      <c r="C20315" t="s">
        <v>3</v>
      </c>
      <c r="D20315" t="s">
        <v>798</v>
      </c>
      <c r="E20315" t="s">
        <v>9</v>
      </c>
      <c r="F20315" t="s">
        <v>184</v>
      </c>
      <c r="G20315" t="s">
        <v>1292</v>
      </c>
      <c r="H20315" s="9" t="s">
        <v>3434</v>
      </c>
      <c r="I20315" t="s">
        <v>1454</v>
      </c>
      <c r="J20315" s="20">
        <v>18</v>
      </c>
      <c r="K20315" s="20" t="s">
        <v>3</v>
      </c>
      <c r="L20315" t="s">
        <v>1463</v>
      </c>
      <c r="M20315" s="20">
        <v>5.68</v>
      </c>
      <c r="N20315" s="20">
        <v>4.32</v>
      </c>
      <c r="AE20315">
        <f t="shared" si="317"/>
        <v>2020</v>
      </c>
    </row>
    <row r="20316" spans="1:31" x14ac:dyDescent="0.25">
      <c r="A20316" s="7">
        <v>20313</v>
      </c>
      <c r="B20316" s="8">
        <v>43951</v>
      </c>
      <c r="C20316" t="s">
        <v>3</v>
      </c>
      <c r="D20316" t="s">
        <v>904</v>
      </c>
      <c r="E20316" t="s">
        <v>9</v>
      </c>
      <c r="F20316" t="s">
        <v>1309</v>
      </c>
      <c r="G20316" t="s">
        <v>929</v>
      </c>
      <c r="H20316" s="135" t="s">
        <v>2655</v>
      </c>
      <c r="I20316" t="s">
        <v>1458</v>
      </c>
      <c r="J20316" s="20">
        <v>9</v>
      </c>
      <c r="K20316" s="20" t="s">
        <v>1465</v>
      </c>
      <c r="L20316" t="s">
        <v>1466</v>
      </c>
      <c r="M20316" s="20">
        <v>10</v>
      </c>
      <c r="N20316" s="20">
        <v>30</v>
      </c>
      <c r="AE20316">
        <f t="shared" si="317"/>
        <v>2020</v>
      </c>
    </row>
    <row r="20317" spans="1:31" x14ac:dyDescent="0.25">
      <c r="A20317" s="7">
        <v>20314</v>
      </c>
      <c r="B20317" s="8">
        <v>43952</v>
      </c>
      <c r="C20317" t="s">
        <v>3</v>
      </c>
      <c r="D20317" t="s">
        <v>543</v>
      </c>
      <c r="E20317" t="s">
        <v>9</v>
      </c>
      <c r="F20317" t="s">
        <v>521</v>
      </c>
      <c r="G20317" t="s">
        <v>1292</v>
      </c>
      <c r="H20317" s="9" t="s">
        <v>3435</v>
      </c>
      <c r="I20317" t="s">
        <v>1454</v>
      </c>
      <c r="J20317" s="20">
        <v>10</v>
      </c>
      <c r="K20317" s="20" t="s">
        <v>3</v>
      </c>
      <c r="L20317" t="s">
        <v>1464</v>
      </c>
      <c r="M20317" s="20">
        <v>3.8</v>
      </c>
      <c r="N20317" s="20">
        <v>2.2000000000000002</v>
      </c>
      <c r="AE20317">
        <f t="shared" si="317"/>
        <v>2020</v>
      </c>
    </row>
    <row r="20318" spans="1:31" x14ac:dyDescent="0.25">
      <c r="A20318" s="7">
        <v>20315</v>
      </c>
      <c r="B20318" s="8">
        <v>43952</v>
      </c>
      <c r="C20318" t="s">
        <v>3</v>
      </c>
      <c r="D20318" t="s">
        <v>678</v>
      </c>
      <c r="E20318" t="s">
        <v>9</v>
      </c>
      <c r="F20318" t="s">
        <v>104</v>
      </c>
      <c r="G20318" t="s">
        <v>861</v>
      </c>
      <c r="H20318" s="135" t="s">
        <v>1496</v>
      </c>
      <c r="I20318" t="s">
        <v>1455</v>
      </c>
      <c r="J20318" s="20">
        <v>21</v>
      </c>
      <c r="K20318" s="20" t="s">
        <v>1465</v>
      </c>
      <c r="L20318" t="s">
        <v>1466</v>
      </c>
      <c r="M20318" s="20">
        <v>2.625</v>
      </c>
      <c r="N20318" s="20">
        <v>2.625</v>
      </c>
      <c r="AE20318">
        <f t="shared" si="317"/>
        <v>2020</v>
      </c>
    </row>
    <row r="20319" spans="1:31" x14ac:dyDescent="0.25">
      <c r="A20319" s="7">
        <v>20316</v>
      </c>
      <c r="B20319" s="8">
        <v>43953</v>
      </c>
      <c r="C20319" t="s">
        <v>3</v>
      </c>
      <c r="D20319" t="s">
        <v>589</v>
      </c>
      <c r="E20319" t="s">
        <v>9</v>
      </c>
      <c r="F20319" t="s">
        <v>869</v>
      </c>
      <c r="G20319" t="s">
        <v>714</v>
      </c>
      <c r="H20319" s="9" t="s">
        <v>2509</v>
      </c>
      <c r="I20319" t="s">
        <v>1454</v>
      </c>
      <c r="J20319" s="20">
        <v>40</v>
      </c>
      <c r="K20319" s="20" t="s">
        <v>9</v>
      </c>
      <c r="L20319" t="s">
        <v>1464</v>
      </c>
      <c r="M20319" s="20">
        <v>8.8000000000000007</v>
      </c>
      <c r="N20319" s="20">
        <v>12.2</v>
      </c>
      <c r="AE20319">
        <f t="shared" si="317"/>
        <v>2020</v>
      </c>
    </row>
    <row r="20320" spans="1:31" x14ac:dyDescent="0.25">
      <c r="A20320" s="7">
        <v>20317</v>
      </c>
      <c r="B20320" s="8">
        <v>43953</v>
      </c>
      <c r="C20320" t="s">
        <v>3</v>
      </c>
      <c r="D20320" t="s">
        <v>798</v>
      </c>
      <c r="E20320" t="s">
        <v>9</v>
      </c>
      <c r="F20320" t="s">
        <v>1111</v>
      </c>
      <c r="G20320" t="s">
        <v>1016</v>
      </c>
      <c r="H20320" s="135" t="s">
        <v>2888</v>
      </c>
      <c r="I20320" t="s">
        <v>1454</v>
      </c>
      <c r="J20320" s="20">
        <v>25</v>
      </c>
      <c r="K20320" s="20" t="s">
        <v>3</v>
      </c>
      <c r="L20320" t="s">
        <v>1464</v>
      </c>
      <c r="M20320" s="20">
        <v>8</v>
      </c>
      <c r="N20320" s="20">
        <v>5.5</v>
      </c>
      <c r="AE20320">
        <f t="shared" si="317"/>
        <v>2020</v>
      </c>
    </row>
    <row r="20321" spans="1:31" x14ac:dyDescent="0.25">
      <c r="A20321" s="7">
        <v>20318</v>
      </c>
      <c r="B20321" s="8">
        <v>43953</v>
      </c>
      <c r="C20321" t="s">
        <v>3</v>
      </c>
      <c r="D20321" t="s">
        <v>1213</v>
      </c>
      <c r="E20321" t="s">
        <v>9</v>
      </c>
      <c r="F20321" t="s">
        <v>1199</v>
      </c>
      <c r="G20321" t="s">
        <v>870</v>
      </c>
      <c r="H20321" s="135" t="s">
        <v>2572</v>
      </c>
      <c r="I20321" t="s">
        <v>1454</v>
      </c>
      <c r="J20321" s="20">
        <v>21</v>
      </c>
      <c r="K20321" s="20" t="s">
        <v>1465</v>
      </c>
      <c r="L20321" t="s">
        <v>1466</v>
      </c>
      <c r="M20321" s="20">
        <v>5.25</v>
      </c>
      <c r="N20321" s="20">
        <v>5.25</v>
      </c>
      <c r="AE20321">
        <f t="shared" si="317"/>
        <v>2020</v>
      </c>
    </row>
    <row r="20322" spans="1:31" x14ac:dyDescent="0.25">
      <c r="A20322" s="7">
        <v>20319</v>
      </c>
      <c r="B20322" s="8">
        <v>43955</v>
      </c>
      <c r="C20322" t="s">
        <v>3</v>
      </c>
      <c r="D20322" t="s">
        <v>787</v>
      </c>
      <c r="E20322" t="s">
        <v>9</v>
      </c>
      <c r="F20322" t="s">
        <v>1288</v>
      </c>
      <c r="G20322" t="s">
        <v>1292</v>
      </c>
      <c r="H20322" s="9" t="s">
        <v>3436</v>
      </c>
      <c r="I20322" t="s">
        <v>1454</v>
      </c>
      <c r="J20322" s="20">
        <v>15</v>
      </c>
      <c r="K20322" s="20" t="s">
        <v>1465</v>
      </c>
      <c r="L20322" t="s">
        <v>1466</v>
      </c>
      <c r="M20322" s="20">
        <v>3.75</v>
      </c>
      <c r="N20322" s="20">
        <v>3.75</v>
      </c>
      <c r="AE20322">
        <f t="shared" si="317"/>
        <v>2020</v>
      </c>
    </row>
    <row r="20323" spans="1:31" x14ac:dyDescent="0.25">
      <c r="A20323" s="7">
        <v>20320</v>
      </c>
      <c r="B20323" s="8">
        <v>43956</v>
      </c>
      <c r="C20323" t="s">
        <v>3</v>
      </c>
      <c r="D20323" t="s">
        <v>1291</v>
      </c>
      <c r="E20323" t="s">
        <v>9</v>
      </c>
      <c r="F20323" t="s">
        <v>1298</v>
      </c>
      <c r="G20323" t="s">
        <v>861</v>
      </c>
      <c r="H20323" s="135" t="s">
        <v>2464</v>
      </c>
      <c r="I20323" t="s">
        <v>1454</v>
      </c>
      <c r="J20323" s="20">
        <v>16</v>
      </c>
      <c r="K20323" s="20" t="s">
        <v>1465</v>
      </c>
      <c r="L20323" t="s">
        <v>1466</v>
      </c>
      <c r="M20323" s="20">
        <v>4</v>
      </c>
      <c r="N20323" s="20">
        <v>4</v>
      </c>
      <c r="AE20323">
        <f t="shared" si="317"/>
        <v>2020</v>
      </c>
    </row>
    <row r="20324" spans="1:31" x14ac:dyDescent="0.25">
      <c r="A20324" s="7">
        <v>20321</v>
      </c>
      <c r="B20324" s="8">
        <v>43956</v>
      </c>
      <c r="C20324" t="s">
        <v>3</v>
      </c>
      <c r="D20324" t="s">
        <v>678</v>
      </c>
      <c r="E20324" t="s">
        <v>9</v>
      </c>
      <c r="F20324" t="s">
        <v>427</v>
      </c>
      <c r="G20324" t="s">
        <v>1016</v>
      </c>
      <c r="H20324" s="135" t="s">
        <v>1496</v>
      </c>
      <c r="I20324" t="s">
        <v>1454</v>
      </c>
      <c r="J20324" s="20">
        <v>45</v>
      </c>
      <c r="K20324" s="20" t="s">
        <v>9</v>
      </c>
      <c r="L20324" t="s">
        <v>1464</v>
      </c>
      <c r="M20324" s="20">
        <v>9.9</v>
      </c>
      <c r="N20324" s="20">
        <v>13.6</v>
      </c>
      <c r="AE20324">
        <f t="shared" si="317"/>
        <v>2020</v>
      </c>
    </row>
    <row r="20325" spans="1:31" x14ac:dyDescent="0.25">
      <c r="A20325" s="7">
        <v>20322</v>
      </c>
      <c r="B20325" s="8">
        <v>43956</v>
      </c>
      <c r="C20325" t="s">
        <v>3</v>
      </c>
      <c r="D20325" t="s">
        <v>237</v>
      </c>
      <c r="E20325" t="s">
        <v>9</v>
      </c>
      <c r="F20325" t="s">
        <v>186</v>
      </c>
      <c r="G20325" t="s">
        <v>1292</v>
      </c>
      <c r="H20325" s="9" t="s">
        <v>3437</v>
      </c>
      <c r="I20325" t="s">
        <v>1454</v>
      </c>
      <c r="J20325" s="20">
        <v>59</v>
      </c>
      <c r="K20325" s="20" t="s">
        <v>3</v>
      </c>
      <c r="L20325" t="s">
        <v>1464</v>
      </c>
      <c r="M20325" s="20">
        <v>17.52</v>
      </c>
      <c r="N20325" s="20">
        <v>12.98</v>
      </c>
      <c r="AE20325">
        <f t="shared" si="317"/>
        <v>2020</v>
      </c>
    </row>
    <row r="20326" spans="1:31" x14ac:dyDescent="0.25">
      <c r="A20326" s="7">
        <v>20323</v>
      </c>
      <c r="B20326" s="8">
        <v>43957</v>
      </c>
      <c r="C20326" t="s">
        <v>3</v>
      </c>
      <c r="D20326" t="s">
        <v>1296</v>
      </c>
      <c r="E20326" t="s">
        <v>9</v>
      </c>
      <c r="F20326" t="s">
        <v>1290</v>
      </c>
      <c r="G20326" t="s">
        <v>648</v>
      </c>
      <c r="H20326" s="135" t="s">
        <v>1901</v>
      </c>
      <c r="I20326" t="s">
        <v>1454</v>
      </c>
      <c r="J20326" s="20">
        <v>18</v>
      </c>
      <c r="K20326" s="20" t="s">
        <v>3</v>
      </c>
      <c r="L20326" t="s">
        <v>1464</v>
      </c>
      <c r="M20326" s="20">
        <v>6.04</v>
      </c>
      <c r="N20326" s="20">
        <v>3.96</v>
      </c>
      <c r="AE20326">
        <f t="shared" si="317"/>
        <v>2020</v>
      </c>
    </row>
    <row r="20327" spans="1:31" x14ac:dyDescent="0.25">
      <c r="A20327" s="7">
        <v>20324</v>
      </c>
      <c r="B20327" s="8">
        <v>43957</v>
      </c>
      <c r="C20327" t="s">
        <v>3</v>
      </c>
      <c r="D20327" t="s">
        <v>1119</v>
      </c>
      <c r="E20327" t="s">
        <v>9</v>
      </c>
      <c r="F20327" t="s">
        <v>734</v>
      </c>
      <c r="G20327" t="s">
        <v>1292</v>
      </c>
      <c r="H20327" s="9" t="s">
        <v>3402</v>
      </c>
      <c r="I20327" t="s">
        <v>1454</v>
      </c>
      <c r="J20327" s="20">
        <v>20</v>
      </c>
      <c r="K20327" s="20" t="s">
        <v>1465</v>
      </c>
      <c r="L20327" t="s">
        <v>1466</v>
      </c>
      <c r="M20327" s="20">
        <v>5</v>
      </c>
      <c r="N20327" s="20">
        <v>5</v>
      </c>
      <c r="AE20327">
        <f t="shared" si="317"/>
        <v>2020</v>
      </c>
    </row>
    <row r="20328" spans="1:31" x14ac:dyDescent="0.25">
      <c r="A20328" s="7">
        <v>20325</v>
      </c>
      <c r="B20328" s="8">
        <v>43957</v>
      </c>
      <c r="C20328" t="s">
        <v>3</v>
      </c>
      <c r="D20328" t="s">
        <v>1213</v>
      </c>
      <c r="E20328" t="s">
        <v>9</v>
      </c>
      <c r="F20328" t="s">
        <v>787</v>
      </c>
      <c r="G20328" t="s">
        <v>1292</v>
      </c>
      <c r="H20328" s="9" t="s">
        <v>3399</v>
      </c>
      <c r="I20328" t="s">
        <v>1455</v>
      </c>
      <c r="J20328" s="20">
        <v>19</v>
      </c>
      <c r="K20328" s="20" t="s">
        <v>3</v>
      </c>
      <c r="L20328" t="s">
        <v>1464</v>
      </c>
      <c r="M20328" s="20">
        <v>3.16</v>
      </c>
      <c r="N20328" s="20">
        <v>2.09</v>
      </c>
      <c r="AE20328">
        <f t="shared" si="317"/>
        <v>2020</v>
      </c>
    </row>
    <row r="20329" spans="1:31" x14ac:dyDescent="0.25">
      <c r="A20329" s="7">
        <v>20326</v>
      </c>
      <c r="B20329" s="8">
        <v>43958</v>
      </c>
      <c r="C20329" t="s">
        <v>3</v>
      </c>
      <c r="D20329" t="s">
        <v>557</v>
      </c>
      <c r="E20329" t="s">
        <v>9</v>
      </c>
      <c r="F20329" t="s">
        <v>727</v>
      </c>
      <c r="G20329" t="s">
        <v>1170</v>
      </c>
      <c r="H20329" s="135" t="s">
        <v>3184</v>
      </c>
      <c r="I20329" t="s">
        <v>1454</v>
      </c>
      <c r="J20329" s="20">
        <v>84</v>
      </c>
      <c r="K20329" s="20" t="s">
        <v>3</v>
      </c>
      <c r="L20329" t="s">
        <v>1464</v>
      </c>
      <c r="M20329" s="20">
        <v>24.52</v>
      </c>
      <c r="N20329" s="20">
        <v>18.48</v>
      </c>
      <c r="AE20329">
        <f t="shared" si="317"/>
        <v>2020</v>
      </c>
    </row>
    <row r="20330" spans="1:31" x14ac:dyDescent="0.25">
      <c r="A20330" s="7">
        <v>20327</v>
      </c>
      <c r="B20330" s="8">
        <v>43958</v>
      </c>
      <c r="C20330" t="s">
        <v>3</v>
      </c>
      <c r="D20330" t="s">
        <v>787</v>
      </c>
      <c r="E20330" t="s">
        <v>9</v>
      </c>
      <c r="F20330" t="s">
        <v>163</v>
      </c>
      <c r="G20330" t="s">
        <v>1292</v>
      </c>
      <c r="H20330" s="9" t="s">
        <v>3438</v>
      </c>
      <c r="I20330" t="s">
        <v>1455</v>
      </c>
      <c r="J20330" s="20">
        <v>20</v>
      </c>
      <c r="K20330" s="20" t="s">
        <v>9</v>
      </c>
      <c r="L20330" t="s">
        <v>1464</v>
      </c>
      <c r="M20330" s="20">
        <v>2.2000000000000002</v>
      </c>
      <c r="N20330" s="20">
        <v>3.3</v>
      </c>
      <c r="AE20330">
        <f t="shared" si="317"/>
        <v>2020</v>
      </c>
    </row>
    <row r="20331" spans="1:31" x14ac:dyDescent="0.25">
      <c r="A20331" s="7">
        <v>20328</v>
      </c>
      <c r="B20331" s="8">
        <v>43959</v>
      </c>
      <c r="C20331" t="s">
        <v>3</v>
      </c>
      <c r="D20331" t="s">
        <v>828</v>
      </c>
      <c r="E20331" t="s">
        <v>9</v>
      </c>
      <c r="F20331" t="s">
        <v>1309</v>
      </c>
      <c r="G20331" t="s">
        <v>648</v>
      </c>
      <c r="H20331" s="9" t="s">
        <v>1797</v>
      </c>
      <c r="I20331" t="s">
        <v>1455</v>
      </c>
      <c r="J20331" s="20">
        <v>22</v>
      </c>
      <c r="K20331" s="20" t="s">
        <v>3</v>
      </c>
      <c r="L20331" t="s">
        <v>1464</v>
      </c>
      <c r="M20331" s="20">
        <v>3.58</v>
      </c>
      <c r="N20331" s="20">
        <v>2.42</v>
      </c>
      <c r="AE20331">
        <f t="shared" si="317"/>
        <v>2020</v>
      </c>
    </row>
    <row r="20332" spans="1:31" x14ac:dyDescent="0.25">
      <c r="A20332" s="7">
        <v>20329</v>
      </c>
      <c r="B20332" s="8">
        <v>43959</v>
      </c>
      <c r="C20332" t="s">
        <v>3</v>
      </c>
      <c r="D20332" t="s">
        <v>102</v>
      </c>
      <c r="E20332" t="s">
        <v>9</v>
      </c>
      <c r="F20332" t="s">
        <v>521</v>
      </c>
      <c r="G20332" t="s">
        <v>861</v>
      </c>
      <c r="H20332" s="135" t="s">
        <v>1496</v>
      </c>
      <c r="I20332" t="s">
        <v>1454</v>
      </c>
      <c r="J20332" s="20">
        <v>32</v>
      </c>
      <c r="K20332" s="20" t="s">
        <v>3</v>
      </c>
      <c r="L20332" t="s">
        <v>1464</v>
      </c>
      <c r="M20332" s="20">
        <v>9.9600000000000009</v>
      </c>
      <c r="N20332" s="20">
        <v>7.04</v>
      </c>
      <c r="AE20332">
        <f t="shared" si="317"/>
        <v>2020</v>
      </c>
    </row>
    <row r="20333" spans="1:31" x14ac:dyDescent="0.25">
      <c r="A20333" s="7">
        <v>20330</v>
      </c>
      <c r="B20333" s="8">
        <v>43959</v>
      </c>
      <c r="C20333" t="s">
        <v>3</v>
      </c>
      <c r="D20333" t="s">
        <v>1296</v>
      </c>
      <c r="E20333" t="s">
        <v>9</v>
      </c>
      <c r="F20333" t="s">
        <v>1309</v>
      </c>
      <c r="G20333" t="s">
        <v>648</v>
      </c>
      <c r="H20333" s="135" t="s">
        <v>1795</v>
      </c>
      <c r="I20333" t="s">
        <v>1454</v>
      </c>
      <c r="J20333" s="20">
        <v>30</v>
      </c>
      <c r="K20333" s="20" t="s">
        <v>3</v>
      </c>
      <c r="L20333" t="s">
        <v>1464</v>
      </c>
      <c r="M20333" s="20">
        <v>9.4</v>
      </c>
      <c r="N20333" s="20">
        <v>6.6</v>
      </c>
      <c r="AE20333">
        <f t="shared" si="317"/>
        <v>2020</v>
      </c>
    </row>
    <row r="20334" spans="1:31" x14ac:dyDescent="0.25">
      <c r="A20334" s="7">
        <v>20331</v>
      </c>
      <c r="B20334" s="8">
        <v>43959</v>
      </c>
      <c r="C20334" t="s">
        <v>3</v>
      </c>
      <c r="D20334" t="s">
        <v>532</v>
      </c>
      <c r="E20334" t="s">
        <v>9</v>
      </c>
      <c r="F20334" t="s">
        <v>351</v>
      </c>
      <c r="G20334" t="s">
        <v>929</v>
      </c>
      <c r="H20334" s="135" t="s">
        <v>2665</v>
      </c>
      <c r="I20334" t="s">
        <v>1454</v>
      </c>
      <c r="J20334" s="20">
        <v>45</v>
      </c>
      <c r="K20334" s="20" t="s">
        <v>1465</v>
      </c>
      <c r="L20334" t="s">
        <v>1466</v>
      </c>
      <c r="M20334" s="20">
        <v>11.25</v>
      </c>
      <c r="N20334" s="20">
        <v>11.25</v>
      </c>
      <c r="AE20334">
        <f t="shared" si="317"/>
        <v>2020</v>
      </c>
    </row>
    <row r="20335" spans="1:31" x14ac:dyDescent="0.25">
      <c r="A20335" s="7">
        <v>20332</v>
      </c>
      <c r="B20335" s="8">
        <v>43959</v>
      </c>
      <c r="C20335" t="s">
        <v>3</v>
      </c>
      <c r="D20335" t="s">
        <v>543</v>
      </c>
      <c r="E20335" t="s">
        <v>9</v>
      </c>
      <c r="F20335" t="s">
        <v>54</v>
      </c>
      <c r="G20335" t="s">
        <v>1292</v>
      </c>
      <c r="H20335" s="134" t="s">
        <v>3423</v>
      </c>
      <c r="I20335" t="s">
        <v>1454</v>
      </c>
      <c r="J20335" s="20">
        <v>13</v>
      </c>
      <c r="K20335" s="20" t="s">
        <v>9</v>
      </c>
      <c r="L20335" t="s">
        <v>1463</v>
      </c>
      <c r="M20335" s="20">
        <v>3.12</v>
      </c>
      <c r="N20335" s="20">
        <v>4.38</v>
      </c>
      <c r="AE20335">
        <f t="shared" si="317"/>
        <v>2020</v>
      </c>
    </row>
    <row r="20336" spans="1:31" x14ac:dyDescent="0.25">
      <c r="A20336" s="7">
        <v>20333</v>
      </c>
      <c r="B20336" s="8">
        <v>43960</v>
      </c>
      <c r="C20336" t="s">
        <v>3</v>
      </c>
      <c r="D20336" t="s">
        <v>1309</v>
      </c>
      <c r="E20336" t="s">
        <v>9</v>
      </c>
      <c r="F20336" t="s">
        <v>306</v>
      </c>
      <c r="G20336" t="s">
        <v>1170</v>
      </c>
      <c r="H20336" s="135" t="s">
        <v>3439</v>
      </c>
      <c r="I20336" t="s">
        <v>1455</v>
      </c>
      <c r="J20336" s="20">
        <v>12</v>
      </c>
      <c r="K20336" s="20" t="s">
        <v>9</v>
      </c>
      <c r="L20336" t="s">
        <v>1464</v>
      </c>
      <c r="M20336" s="20">
        <v>1.32</v>
      </c>
      <c r="N20336" s="20">
        <v>2.1799999999999997</v>
      </c>
      <c r="AE20336">
        <f t="shared" si="317"/>
        <v>2020</v>
      </c>
    </row>
    <row r="20337" spans="1:31" x14ac:dyDescent="0.25">
      <c r="A20337" s="7">
        <v>20334</v>
      </c>
      <c r="B20337" s="8">
        <v>43960</v>
      </c>
      <c r="C20337" t="s">
        <v>3</v>
      </c>
      <c r="D20337" t="s">
        <v>798</v>
      </c>
      <c r="E20337" t="s">
        <v>9</v>
      </c>
      <c r="F20337" t="s">
        <v>448</v>
      </c>
      <c r="G20337" t="s">
        <v>895</v>
      </c>
      <c r="H20337" s="135" t="s">
        <v>2539</v>
      </c>
      <c r="I20337" t="s">
        <v>1454</v>
      </c>
      <c r="J20337" s="20">
        <v>35</v>
      </c>
      <c r="K20337" s="20" t="s">
        <v>1465</v>
      </c>
      <c r="L20337" t="s">
        <v>1466</v>
      </c>
      <c r="M20337" s="20">
        <v>8.75</v>
      </c>
      <c r="N20337" s="20">
        <v>8.75</v>
      </c>
      <c r="AE20337">
        <f t="shared" si="317"/>
        <v>2020</v>
      </c>
    </row>
    <row r="20338" spans="1:31" x14ac:dyDescent="0.25">
      <c r="A20338" s="7">
        <v>20335</v>
      </c>
      <c r="B20338" s="8">
        <v>43960</v>
      </c>
      <c r="C20338" t="s">
        <v>3</v>
      </c>
      <c r="D20338" t="s">
        <v>104</v>
      </c>
      <c r="E20338" t="s">
        <v>9</v>
      </c>
      <c r="F20338" t="s">
        <v>1167</v>
      </c>
      <c r="G20338" t="s">
        <v>1292</v>
      </c>
      <c r="H20338" s="9" t="s">
        <v>3436</v>
      </c>
      <c r="I20338" t="s">
        <v>1454</v>
      </c>
      <c r="J20338" s="20">
        <v>15</v>
      </c>
      <c r="K20338" s="20" t="s">
        <v>9</v>
      </c>
      <c r="L20338" t="s">
        <v>1464</v>
      </c>
      <c r="M20338" s="20">
        <v>3.3</v>
      </c>
      <c r="N20338" s="20">
        <v>5.2</v>
      </c>
      <c r="AE20338">
        <f t="shared" si="317"/>
        <v>2020</v>
      </c>
    </row>
    <row r="20339" spans="1:31" x14ac:dyDescent="0.25">
      <c r="A20339" s="7">
        <v>20336</v>
      </c>
      <c r="B20339" s="8">
        <v>43960</v>
      </c>
      <c r="C20339" t="s">
        <v>3</v>
      </c>
      <c r="D20339" t="s">
        <v>104</v>
      </c>
      <c r="E20339" t="s">
        <v>9</v>
      </c>
      <c r="F20339" t="s">
        <v>1167</v>
      </c>
      <c r="G20339" t="s">
        <v>1292</v>
      </c>
      <c r="H20339" s="9" t="s">
        <v>3440</v>
      </c>
      <c r="I20339" t="s">
        <v>1454</v>
      </c>
      <c r="J20339" s="20">
        <v>15</v>
      </c>
      <c r="K20339" s="20" t="s">
        <v>1465</v>
      </c>
      <c r="L20339" t="s">
        <v>1466</v>
      </c>
      <c r="M20339" s="20">
        <v>3.75</v>
      </c>
      <c r="N20339" s="20">
        <v>3.75</v>
      </c>
      <c r="AE20339">
        <f t="shared" si="317"/>
        <v>2020</v>
      </c>
    </row>
    <row r="20340" spans="1:31" x14ac:dyDescent="0.25">
      <c r="A20340" s="7">
        <v>20337</v>
      </c>
      <c r="B20340" s="8">
        <v>43961</v>
      </c>
      <c r="C20340" t="s">
        <v>3</v>
      </c>
      <c r="D20340" t="s">
        <v>992</v>
      </c>
      <c r="E20340" t="s">
        <v>9</v>
      </c>
      <c r="F20340" t="s">
        <v>1193</v>
      </c>
      <c r="G20340" t="s">
        <v>569</v>
      </c>
      <c r="H20340" s="135" t="s">
        <v>1674</v>
      </c>
      <c r="I20340" t="s">
        <v>1454</v>
      </c>
      <c r="J20340" s="20">
        <v>21</v>
      </c>
      <c r="K20340" s="20" t="s">
        <v>3</v>
      </c>
      <c r="L20340" t="s">
        <v>1463</v>
      </c>
      <c r="M20340" s="20">
        <v>6.46</v>
      </c>
      <c r="N20340" s="20">
        <v>5.04</v>
      </c>
      <c r="AE20340">
        <f t="shared" si="317"/>
        <v>2020</v>
      </c>
    </row>
    <row r="20341" spans="1:31" x14ac:dyDescent="0.25">
      <c r="A20341" s="7">
        <v>20338</v>
      </c>
      <c r="B20341" s="8">
        <v>43961</v>
      </c>
      <c r="C20341" t="s">
        <v>3</v>
      </c>
      <c r="D20341" t="s">
        <v>868</v>
      </c>
      <c r="E20341" t="s">
        <v>9</v>
      </c>
      <c r="F20341" t="s">
        <v>54</v>
      </c>
      <c r="G20341" t="s">
        <v>648</v>
      </c>
      <c r="H20341" s="135" t="s">
        <v>1810</v>
      </c>
      <c r="I20341" t="s">
        <v>1454</v>
      </c>
      <c r="J20341" s="20">
        <v>80</v>
      </c>
      <c r="K20341" s="20" t="s">
        <v>9</v>
      </c>
      <c r="L20341" t="s">
        <v>1464</v>
      </c>
      <c r="M20341" s="20">
        <v>17.600000000000001</v>
      </c>
      <c r="N20341" s="20">
        <v>23.4</v>
      </c>
      <c r="AE20341">
        <f t="shared" si="317"/>
        <v>2020</v>
      </c>
    </row>
    <row r="20342" spans="1:31" x14ac:dyDescent="0.25">
      <c r="A20342" s="7">
        <v>20339</v>
      </c>
      <c r="B20342" s="8">
        <v>43961</v>
      </c>
      <c r="C20342" t="s">
        <v>3</v>
      </c>
      <c r="D20342" t="s">
        <v>222</v>
      </c>
      <c r="E20342" t="s">
        <v>9</v>
      </c>
      <c r="F20342" t="s">
        <v>1045</v>
      </c>
      <c r="G20342" t="s">
        <v>377</v>
      </c>
      <c r="H20342" s="9" t="s">
        <v>3086</v>
      </c>
      <c r="I20342" t="s">
        <v>1454</v>
      </c>
      <c r="J20342" s="20">
        <v>23</v>
      </c>
      <c r="K20342" s="20" t="s">
        <v>3</v>
      </c>
      <c r="L20342" t="s">
        <v>1464</v>
      </c>
      <c r="M20342" s="20">
        <v>7.4399999999999995</v>
      </c>
      <c r="N20342" s="20">
        <v>5.0600000000000005</v>
      </c>
      <c r="AE20342">
        <f t="shared" si="317"/>
        <v>2020</v>
      </c>
    </row>
    <row r="20343" spans="1:31" x14ac:dyDescent="0.25">
      <c r="A20343" s="7">
        <v>20340</v>
      </c>
      <c r="B20343" s="8">
        <v>43962</v>
      </c>
      <c r="C20343" t="s">
        <v>3</v>
      </c>
      <c r="D20343" t="s">
        <v>1291</v>
      </c>
      <c r="E20343" t="s">
        <v>9</v>
      </c>
      <c r="F20343" t="s">
        <v>1159</v>
      </c>
      <c r="G20343" t="s">
        <v>1277</v>
      </c>
      <c r="H20343" s="9" t="s">
        <v>3334</v>
      </c>
      <c r="I20343" t="s">
        <v>1454</v>
      </c>
      <c r="J20343" s="20">
        <v>12</v>
      </c>
      <c r="K20343" s="20" t="s">
        <v>9</v>
      </c>
      <c r="L20343" t="s">
        <v>1464</v>
      </c>
      <c r="M20343" s="20">
        <v>2.64</v>
      </c>
      <c r="N20343" s="20">
        <v>4.3599999999999994</v>
      </c>
      <c r="AE20343">
        <f t="shared" si="317"/>
        <v>2020</v>
      </c>
    </row>
    <row r="20344" spans="1:31" x14ac:dyDescent="0.25">
      <c r="A20344" s="7">
        <v>20341</v>
      </c>
      <c r="B20344" s="8">
        <v>43962</v>
      </c>
      <c r="C20344" t="s">
        <v>3</v>
      </c>
      <c r="D20344" t="s">
        <v>1291</v>
      </c>
      <c r="E20344" t="s">
        <v>9</v>
      </c>
      <c r="F20344" t="s">
        <v>678</v>
      </c>
      <c r="G20344" t="s">
        <v>895</v>
      </c>
      <c r="H20344" s="135" t="s">
        <v>2531</v>
      </c>
      <c r="I20344" t="s">
        <v>1455</v>
      </c>
      <c r="J20344" s="20">
        <v>10</v>
      </c>
      <c r="K20344" s="20" t="s">
        <v>1465</v>
      </c>
      <c r="L20344" t="s">
        <v>1466</v>
      </c>
      <c r="M20344" s="20">
        <v>1.25</v>
      </c>
      <c r="N20344" s="20">
        <v>1.25</v>
      </c>
      <c r="AE20344">
        <f t="shared" si="317"/>
        <v>2020</v>
      </c>
    </row>
    <row r="20345" spans="1:31" x14ac:dyDescent="0.25">
      <c r="A20345" s="7">
        <v>20342</v>
      </c>
      <c r="B20345" s="8">
        <v>43963</v>
      </c>
      <c r="C20345" t="s">
        <v>3</v>
      </c>
      <c r="D20345" t="s">
        <v>250</v>
      </c>
      <c r="E20345" t="s">
        <v>9</v>
      </c>
      <c r="F20345" t="s">
        <v>1252</v>
      </c>
      <c r="G20345" t="s">
        <v>24</v>
      </c>
      <c r="H20345" s="135" t="s">
        <v>1525</v>
      </c>
      <c r="I20345" t="s">
        <v>1454</v>
      </c>
      <c r="J20345" s="20">
        <v>34</v>
      </c>
      <c r="K20345" s="20" t="s">
        <v>9</v>
      </c>
      <c r="L20345" t="s">
        <v>1464</v>
      </c>
      <c r="M20345" s="20">
        <v>7.48</v>
      </c>
      <c r="N20345" s="20">
        <v>10.52</v>
      </c>
      <c r="AE20345">
        <f t="shared" si="317"/>
        <v>2020</v>
      </c>
    </row>
    <row r="20346" spans="1:31" x14ac:dyDescent="0.25">
      <c r="A20346" s="7">
        <v>20343</v>
      </c>
      <c r="B20346" s="8">
        <v>43963</v>
      </c>
      <c r="C20346" t="s">
        <v>3</v>
      </c>
      <c r="D20346" t="s">
        <v>425</v>
      </c>
      <c r="E20346" t="s">
        <v>9</v>
      </c>
      <c r="F20346" t="s">
        <v>678</v>
      </c>
      <c r="G20346" t="s">
        <v>1016</v>
      </c>
      <c r="H20346" s="135" t="s">
        <v>3268</v>
      </c>
      <c r="I20346" t="s">
        <v>1455</v>
      </c>
      <c r="J20346" s="20">
        <v>12</v>
      </c>
      <c r="K20346" s="20" t="s">
        <v>1465</v>
      </c>
      <c r="L20346" t="s">
        <v>1466</v>
      </c>
      <c r="M20346" s="20">
        <v>1.5</v>
      </c>
      <c r="N20346" s="20">
        <v>1.5</v>
      </c>
      <c r="AE20346">
        <f t="shared" si="317"/>
        <v>2020</v>
      </c>
    </row>
    <row r="20347" spans="1:31" x14ac:dyDescent="0.25">
      <c r="A20347" s="7">
        <v>20344</v>
      </c>
      <c r="B20347" s="8">
        <v>43963</v>
      </c>
      <c r="C20347" t="s">
        <v>3</v>
      </c>
      <c r="D20347" t="s">
        <v>543</v>
      </c>
      <c r="E20347" t="s">
        <v>9</v>
      </c>
      <c r="F20347" t="s">
        <v>521</v>
      </c>
      <c r="G20347" t="s">
        <v>648</v>
      </c>
      <c r="H20347" s="136" t="s">
        <v>1496</v>
      </c>
      <c r="I20347" t="s">
        <v>1454</v>
      </c>
      <c r="J20347" s="20">
        <v>15</v>
      </c>
      <c r="K20347" s="20" t="s">
        <v>1465</v>
      </c>
      <c r="L20347" t="s">
        <v>1466</v>
      </c>
      <c r="M20347" s="20">
        <v>3.75</v>
      </c>
      <c r="N20347" s="20">
        <v>3.75</v>
      </c>
      <c r="AE20347">
        <f t="shared" si="317"/>
        <v>2020</v>
      </c>
    </row>
    <row r="20348" spans="1:31" x14ac:dyDescent="0.25">
      <c r="A20348" s="7">
        <v>20345</v>
      </c>
      <c r="B20348" s="8">
        <v>43963</v>
      </c>
      <c r="C20348" t="s">
        <v>3</v>
      </c>
      <c r="D20348" t="s">
        <v>1119</v>
      </c>
      <c r="E20348" t="s">
        <v>9</v>
      </c>
      <c r="F20348" t="s">
        <v>734</v>
      </c>
      <c r="G20348" t="s">
        <v>1292</v>
      </c>
      <c r="H20348" s="9" t="s">
        <v>3411</v>
      </c>
      <c r="I20348" t="s">
        <v>1454</v>
      </c>
      <c r="J20348" s="20">
        <v>18</v>
      </c>
      <c r="K20348" s="20" t="s">
        <v>9</v>
      </c>
      <c r="L20348" t="s">
        <v>1464</v>
      </c>
      <c r="M20348" s="20">
        <v>3.96</v>
      </c>
      <c r="N20348" s="20">
        <v>6.04</v>
      </c>
      <c r="AE20348">
        <f t="shared" si="317"/>
        <v>2020</v>
      </c>
    </row>
    <row r="20349" spans="1:31" x14ac:dyDescent="0.25">
      <c r="A20349" s="7">
        <v>20346</v>
      </c>
      <c r="B20349" s="8">
        <v>43963</v>
      </c>
      <c r="C20349" t="s">
        <v>3</v>
      </c>
      <c r="D20349" t="s">
        <v>632</v>
      </c>
      <c r="E20349" t="s">
        <v>9</v>
      </c>
      <c r="F20349" t="s">
        <v>1143</v>
      </c>
      <c r="G20349" t="s">
        <v>1292</v>
      </c>
      <c r="H20349" s="9" t="s">
        <v>3413</v>
      </c>
      <c r="I20349" t="s">
        <v>1454</v>
      </c>
      <c r="J20349" s="20">
        <v>6</v>
      </c>
      <c r="K20349" s="20" t="s">
        <v>3</v>
      </c>
      <c r="L20349" t="s">
        <v>1464</v>
      </c>
      <c r="M20349" s="20">
        <v>2.6799999999999997</v>
      </c>
      <c r="N20349" s="20">
        <v>1.32</v>
      </c>
      <c r="AE20349">
        <f t="shared" si="317"/>
        <v>2020</v>
      </c>
    </row>
    <row r="20350" spans="1:31" x14ac:dyDescent="0.25">
      <c r="A20350" s="7">
        <v>20347</v>
      </c>
      <c r="B20350" s="8">
        <v>43963</v>
      </c>
      <c r="C20350" t="s">
        <v>3</v>
      </c>
      <c r="D20350" t="s">
        <v>968</v>
      </c>
      <c r="E20350" t="s">
        <v>9</v>
      </c>
      <c r="F20350" t="s">
        <v>521</v>
      </c>
      <c r="G20350" t="s">
        <v>648</v>
      </c>
      <c r="H20350" s="9" t="s">
        <v>1797</v>
      </c>
      <c r="I20350" t="s">
        <v>1454</v>
      </c>
      <c r="J20350" s="20">
        <v>130</v>
      </c>
      <c r="K20350" s="20" t="s">
        <v>3</v>
      </c>
      <c r="L20350" t="s">
        <v>1464</v>
      </c>
      <c r="M20350" s="20">
        <v>37.4</v>
      </c>
      <c r="N20350" s="20">
        <v>28.6</v>
      </c>
      <c r="AE20350">
        <f t="shared" si="317"/>
        <v>2020</v>
      </c>
    </row>
    <row r="20351" spans="1:31" x14ac:dyDescent="0.25">
      <c r="A20351" s="7">
        <v>20348</v>
      </c>
      <c r="B20351" s="8">
        <v>43964</v>
      </c>
      <c r="C20351" t="s">
        <v>3</v>
      </c>
      <c r="D20351" t="s">
        <v>543</v>
      </c>
      <c r="E20351" t="s">
        <v>9</v>
      </c>
      <c r="F20351" t="s">
        <v>521</v>
      </c>
      <c r="G20351" t="s">
        <v>1292</v>
      </c>
      <c r="H20351" s="9" t="s">
        <v>3441</v>
      </c>
      <c r="I20351" t="s">
        <v>1454</v>
      </c>
      <c r="J20351" s="20">
        <v>30</v>
      </c>
      <c r="K20351" s="20" t="s">
        <v>3</v>
      </c>
      <c r="L20351" t="s">
        <v>1464</v>
      </c>
      <c r="M20351" s="20">
        <v>9.4</v>
      </c>
      <c r="N20351" s="20">
        <v>6.6</v>
      </c>
      <c r="AE20351">
        <f t="shared" si="317"/>
        <v>2020</v>
      </c>
    </row>
    <row r="20352" spans="1:31" x14ac:dyDescent="0.25">
      <c r="A20352" s="7">
        <v>20349</v>
      </c>
      <c r="B20352" s="8">
        <v>43965</v>
      </c>
      <c r="C20352" t="s">
        <v>3</v>
      </c>
      <c r="D20352" t="s">
        <v>1301</v>
      </c>
      <c r="E20352" t="s">
        <v>9</v>
      </c>
      <c r="F20352" t="s">
        <v>1288</v>
      </c>
      <c r="G20352" t="s">
        <v>929</v>
      </c>
      <c r="H20352" s="135" t="s">
        <v>2658</v>
      </c>
      <c r="I20352" t="s">
        <v>1454</v>
      </c>
      <c r="J20352" s="20">
        <v>21</v>
      </c>
      <c r="K20352" s="20" t="s">
        <v>9</v>
      </c>
      <c r="L20352" t="s">
        <v>1464</v>
      </c>
      <c r="M20352" s="20">
        <v>4.62</v>
      </c>
      <c r="N20352" s="20">
        <v>6.88</v>
      </c>
      <c r="AE20352">
        <f t="shared" si="317"/>
        <v>2020</v>
      </c>
    </row>
    <row r="20353" spans="1:31" x14ac:dyDescent="0.25">
      <c r="A20353" s="7">
        <v>20350</v>
      </c>
      <c r="B20353" s="8">
        <v>43967</v>
      </c>
      <c r="C20353" t="s">
        <v>3</v>
      </c>
      <c r="D20353" t="s">
        <v>1294</v>
      </c>
      <c r="E20353" t="s">
        <v>9</v>
      </c>
      <c r="F20353" t="s">
        <v>1304</v>
      </c>
      <c r="G20353" t="s">
        <v>1292</v>
      </c>
      <c r="H20353" s="9" t="s">
        <v>3397</v>
      </c>
      <c r="I20353" t="s">
        <v>1454</v>
      </c>
      <c r="J20353" s="20">
        <v>7</v>
      </c>
      <c r="K20353" s="20" t="s">
        <v>9</v>
      </c>
      <c r="L20353" t="s">
        <v>1464</v>
      </c>
      <c r="M20353" s="20">
        <v>1.54</v>
      </c>
      <c r="N20353" s="20">
        <v>2.96</v>
      </c>
      <c r="AE20353">
        <f t="shared" si="317"/>
        <v>2020</v>
      </c>
    </row>
    <row r="20354" spans="1:31" x14ac:dyDescent="0.25">
      <c r="A20354" s="7">
        <v>20351</v>
      </c>
      <c r="B20354" s="8">
        <v>43967</v>
      </c>
      <c r="C20354" t="s">
        <v>3</v>
      </c>
      <c r="D20354" t="s">
        <v>448</v>
      </c>
      <c r="E20354" t="s">
        <v>9</v>
      </c>
      <c r="F20354" t="s">
        <v>583</v>
      </c>
      <c r="G20354" t="s">
        <v>648</v>
      </c>
      <c r="H20354" s="135" t="s">
        <v>2311</v>
      </c>
      <c r="I20354" t="s">
        <v>1455</v>
      </c>
      <c r="J20354" s="20">
        <v>53</v>
      </c>
      <c r="K20354" s="20" t="s">
        <v>3</v>
      </c>
      <c r="L20354" t="s">
        <v>1463</v>
      </c>
      <c r="M20354" s="20">
        <v>7.39</v>
      </c>
      <c r="N20354" s="20">
        <v>6.36</v>
      </c>
      <c r="AE20354">
        <f t="shared" si="317"/>
        <v>2020</v>
      </c>
    </row>
    <row r="20355" spans="1:31" x14ac:dyDescent="0.25">
      <c r="A20355" s="7">
        <v>20352</v>
      </c>
      <c r="B20355" s="8">
        <v>43969</v>
      </c>
      <c r="C20355" t="s">
        <v>3</v>
      </c>
      <c r="D20355" t="s">
        <v>798</v>
      </c>
      <c r="E20355" t="s">
        <v>9</v>
      </c>
      <c r="F20355" t="s">
        <v>583</v>
      </c>
      <c r="G20355" t="s">
        <v>648</v>
      </c>
      <c r="H20355" s="136" t="s">
        <v>1812</v>
      </c>
      <c r="I20355" t="s">
        <v>1454</v>
      </c>
      <c r="J20355" s="20">
        <v>19</v>
      </c>
      <c r="K20355" s="20" t="s">
        <v>3</v>
      </c>
      <c r="L20355" t="s">
        <v>1464</v>
      </c>
      <c r="M20355" s="20">
        <v>6.32</v>
      </c>
      <c r="N20355" s="20">
        <v>4.18</v>
      </c>
      <c r="AE20355">
        <f t="shared" si="317"/>
        <v>2020</v>
      </c>
    </row>
    <row r="20356" spans="1:31" x14ac:dyDescent="0.25">
      <c r="A20356" s="7">
        <v>20353</v>
      </c>
      <c r="B20356" s="8">
        <v>43969</v>
      </c>
      <c r="C20356" t="s">
        <v>3</v>
      </c>
      <c r="D20356" t="s">
        <v>1306</v>
      </c>
      <c r="E20356" t="s">
        <v>9</v>
      </c>
      <c r="F20356" t="s">
        <v>1159</v>
      </c>
      <c r="G20356" t="s">
        <v>377</v>
      </c>
      <c r="H20356" s="9" t="s">
        <v>2124</v>
      </c>
      <c r="I20356" t="s">
        <v>1454</v>
      </c>
      <c r="J20356" s="20">
        <v>26</v>
      </c>
      <c r="K20356" s="20" t="s">
        <v>1465</v>
      </c>
      <c r="L20356" t="s">
        <v>1466</v>
      </c>
      <c r="M20356" s="20">
        <v>6.5</v>
      </c>
      <c r="N20356" s="20">
        <v>6.5</v>
      </c>
      <c r="AE20356">
        <f t="shared" ref="AE20356:AE20419" si="318">YEAR(B20356)</f>
        <v>2020</v>
      </c>
    </row>
    <row r="20357" spans="1:31" x14ac:dyDescent="0.25">
      <c r="A20357" s="7">
        <v>20354</v>
      </c>
      <c r="B20357" s="8">
        <v>43970</v>
      </c>
      <c r="C20357" t="s">
        <v>3</v>
      </c>
      <c r="D20357" t="s">
        <v>918</v>
      </c>
      <c r="E20357" t="s">
        <v>9</v>
      </c>
      <c r="F20357" t="s">
        <v>759</v>
      </c>
      <c r="G20357" t="s">
        <v>861</v>
      </c>
      <c r="H20357" s="135" t="s">
        <v>1693</v>
      </c>
      <c r="I20357" t="s">
        <v>1455</v>
      </c>
      <c r="J20357" s="20">
        <v>37</v>
      </c>
      <c r="K20357" s="20" t="s">
        <v>9</v>
      </c>
      <c r="L20357" t="s">
        <v>1463</v>
      </c>
      <c r="M20357" s="20">
        <v>4.4400000000000004</v>
      </c>
      <c r="N20357" s="20">
        <v>5.31</v>
      </c>
      <c r="AE20357">
        <f t="shared" si="318"/>
        <v>2020</v>
      </c>
    </row>
    <row r="20358" spans="1:31" x14ac:dyDescent="0.25">
      <c r="A20358" s="7">
        <v>20355</v>
      </c>
      <c r="B20358" s="8">
        <v>43970</v>
      </c>
      <c r="C20358" t="s">
        <v>3</v>
      </c>
      <c r="D20358" t="s">
        <v>1280</v>
      </c>
      <c r="E20358" t="s">
        <v>9</v>
      </c>
      <c r="F20358" t="s">
        <v>1310</v>
      </c>
      <c r="G20358" t="s">
        <v>929</v>
      </c>
      <c r="H20358" s="135" t="s">
        <v>2766</v>
      </c>
      <c r="I20358" t="s">
        <v>1458</v>
      </c>
      <c r="J20358" s="20">
        <v>11</v>
      </c>
      <c r="K20358" s="20" t="s">
        <v>9</v>
      </c>
      <c r="L20358" t="s">
        <v>1463</v>
      </c>
      <c r="M20358" s="20">
        <v>10</v>
      </c>
      <c r="N20358" s="20">
        <v>30</v>
      </c>
      <c r="AE20358">
        <f t="shared" si="318"/>
        <v>2020</v>
      </c>
    </row>
    <row r="20359" spans="1:31" x14ac:dyDescent="0.25">
      <c r="A20359" s="7">
        <v>20356</v>
      </c>
      <c r="B20359" s="8">
        <v>43970</v>
      </c>
      <c r="C20359" t="s">
        <v>3</v>
      </c>
      <c r="D20359" t="s">
        <v>868</v>
      </c>
      <c r="E20359" t="s">
        <v>9</v>
      </c>
      <c r="F20359" t="s">
        <v>1028</v>
      </c>
      <c r="G20359" t="s">
        <v>870</v>
      </c>
      <c r="H20359" s="9" t="s">
        <v>2576</v>
      </c>
      <c r="I20359" t="s">
        <v>1454</v>
      </c>
      <c r="J20359" s="20">
        <v>16</v>
      </c>
      <c r="K20359" s="20" t="s">
        <v>9</v>
      </c>
      <c r="L20359" t="s">
        <v>1463</v>
      </c>
      <c r="M20359" s="20">
        <v>3.84</v>
      </c>
      <c r="N20359" s="20">
        <v>5.16</v>
      </c>
      <c r="AE20359">
        <f t="shared" si="318"/>
        <v>2020</v>
      </c>
    </row>
    <row r="20360" spans="1:31" x14ac:dyDescent="0.25">
      <c r="A20360" s="7">
        <v>20357</v>
      </c>
      <c r="B20360" s="8">
        <v>43970</v>
      </c>
      <c r="C20360" t="s">
        <v>3</v>
      </c>
      <c r="D20360" t="s">
        <v>798</v>
      </c>
      <c r="E20360" t="s">
        <v>9</v>
      </c>
      <c r="F20360" t="s">
        <v>67</v>
      </c>
      <c r="G20360" t="s">
        <v>870</v>
      </c>
      <c r="H20360" s="135" t="s">
        <v>2523</v>
      </c>
      <c r="I20360" t="s">
        <v>1454</v>
      </c>
      <c r="J20360" s="20">
        <v>13</v>
      </c>
      <c r="K20360" s="20" t="s">
        <v>3</v>
      </c>
      <c r="L20360" t="s">
        <v>1464</v>
      </c>
      <c r="M20360" s="20">
        <v>4.6400000000000006</v>
      </c>
      <c r="N20360" s="20">
        <v>2.86</v>
      </c>
      <c r="AE20360">
        <f t="shared" si="318"/>
        <v>2020</v>
      </c>
    </row>
    <row r="20361" spans="1:31" x14ac:dyDescent="0.25">
      <c r="A20361" s="7">
        <v>20358</v>
      </c>
      <c r="B20361" s="8">
        <v>43971</v>
      </c>
      <c r="C20361" t="s">
        <v>3</v>
      </c>
      <c r="D20361" t="s">
        <v>1085</v>
      </c>
      <c r="E20361" t="s">
        <v>9</v>
      </c>
      <c r="F20361" t="s">
        <v>351</v>
      </c>
      <c r="G20361" t="s">
        <v>861</v>
      </c>
      <c r="H20361" s="135" t="s">
        <v>2435</v>
      </c>
      <c r="I20361" t="s">
        <v>1454</v>
      </c>
      <c r="J20361" s="20">
        <v>38</v>
      </c>
      <c r="K20361" s="20" t="s">
        <v>1465</v>
      </c>
      <c r="L20361" t="s">
        <v>1466</v>
      </c>
      <c r="M20361" s="20">
        <v>9.5</v>
      </c>
      <c r="N20361" s="20">
        <v>9.5</v>
      </c>
      <c r="AE20361">
        <f t="shared" si="318"/>
        <v>2020</v>
      </c>
    </row>
    <row r="20362" spans="1:31" x14ac:dyDescent="0.25">
      <c r="A20362" s="7">
        <v>20359</v>
      </c>
      <c r="B20362" s="8">
        <v>43971</v>
      </c>
      <c r="C20362" t="s">
        <v>3</v>
      </c>
      <c r="D20362" t="s">
        <v>759</v>
      </c>
      <c r="E20362" t="s">
        <v>9</v>
      </c>
      <c r="F20362" t="s">
        <v>1280</v>
      </c>
      <c r="G20362" t="s">
        <v>1292</v>
      </c>
      <c r="H20362" s="9" t="s">
        <v>3395</v>
      </c>
      <c r="I20362" t="s">
        <v>1454</v>
      </c>
      <c r="J20362" s="20">
        <v>21</v>
      </c>
      <c r="K20362" s="20" t="s">
        <v>1465</v>
      </c>
      <c r="L20362" t="s">
        <v>1466</v>
      </c>
      <c r="M20362" s="20">
        <v>5.25</v>
      </c>
      <c r="N20362" s="20">
        <v>5.25</v>
      </c>
      <c r="AE20362">
        <f t="shared" si="318"/>
        <v>2020</v>
      </c>
    </row>
    <row r="20363" spans="1:31" x14ac:dyDescent="0.25">
      <c r="A20363" s="7">
        <v>20360</v>
      </c>
      <c r="B20363" s="8">
        <v>43971</v>
      </c>
      <c r="C20363" t="s">
        <v>3</v>
      </c>
      <c r="D20363" t="s">
        <v>543</v>
      </c>
      <c r="E20363" t="s">
        <v>9</v>
      </c>
      <c r="F20363" t="s">
        <v>1284</v>
      </c>
      <c r="G20363" t="s">
        <v>861</v>
      </c>
      <c r="H20363" s="135" t="s">
        <v>1496</v>
      </c>
      <c r="I20363" t="s">
        <v>1454</v>
      </c>
      <c r="J20363" s="20">
        <v>25</v>
      </c>
      <c r="K20363" s="20" t="s">
        <v>1465</v>
      </c>
      <c r="L20363" t="s">
        <v>1466</v>
      </c>
      <c r="M20363" s="20">
        <v>6.25</v>
      </c>
      <c r="N20363" s="20">
        <v>6.25</v>
      </c>
      <c r="AE20363">
        <f t="shared" si="318"/>
        <v>2020</v>
      </c>
    </row>
    <row r="20364" spans="1:31" x14ac:dyDescent="0.25">
      <c r="A20364" s="7">
        <v>20361</v>
      </c>
      <c r="B20364" s="8">
        <v>43972</v>
      </c>
      <c r="C20364" t="s">
        <v>3</v>
      </c>
      <c r="D20364" t="s">
        <v>943</v>
      </c>
      <c r="E20364" t="s">
        <v>9</v>
      </c>
      <c r="F20364" t="s">
        <v>1159</v>
      </c>
      <c r="G20364" t="s">
        <v>732</v>
      </c>
      <c r="H20364" s="135" t="s">
        <v>2155</v>
      </c>
      <c r="I20364" t="s">
        <v>1454</v>
      </c>
      <c r="J20364" s="20">
        <v>10</v>
      </c>
      <c r="K20364" s="20" t="s">
        <v>9</v>
      </c>
      <c r="L20364" t="s">
        <v>1464</v>
      </c>
      <c r="M20364" s="20">
        <v>2.2000000000000002</v>
      </c>
      <c r="N20364" s="20">
        <v>3.8</v>
      </c>
      <c r="AE20364">
        <f t="shared" si="318"/>
        <v>2020</v>
      </c>
    </row>
    <row r="20365" spans="1:31" x14ac:dyDescent="0.25">
      <c r="A20365" s="7">
        <v>20362</v>
      </c>
      <c r="B20365" s="8">
        <v>43972</v>
      </c>
      <c r="C20365" t="s">
        <v>3</v>
      </c>
      <c r="D20365" t="s">
        <v>759</v>
      </c>
      <c r="E20365" t="s">
        <v>9</v>
      </c>
      <c r="F20365" t="s">
        <v>54</v>
      </c>
      <c r="G20365" t="s">
        <v>648</v>
      </c>
      <c r="H20365" s="135" t="s">
        <v>1810</v>
      </c>
      <c r="I20365" t="s">
        <v>1454</v>
      </c>
      <c r="J20365" s="20">
        <v>22</v>
      </c>
      <c r="K20365" s="20" t="s">
        <v>9</v>
      </c>
      <c r="L20365" t="s">
        <v>1464</v>
      </c>
      <c r="M20365" s="20">
        <v>4.84</v>
      </c>
      <c r="N20365" s="20">
        <v>7.16</v>
      </c>
      <c r="AE20365">
        <f t="shared" si="318"/>
        <v>2020</v>
      </c>
    </row>
    <row r="20366" spans="1:31" x14ac:dyDescent="0.25">
      <c r="A20366" s="7">
        <v>20363</v>
      </c>
      <c r="B20366" s="8">
        <v>43972</v>
      </c>
      <c r="C20366" t="s">
        <v>3</v>
      </c>
      <c r="D20366" t="s">
        <v>54</v>
      </c>
      <c r="E20366" t="s">
        <v>9</v>
      </c>
      <c r="F20366" t="s">
        <v>1190</v>
      </c>
      <c r="G20366" t="s">
        <v>648</v>
      </c>
      <c r="H20366" s="9" t="s">
        <v>2957</v>
      </c>
      <c r="I20366" t="s">
        <v>1455</v>
      </c>
      <c r="J20366" s="20">
        <v>26</v>
      </c>
      <c r="K20366" s="20" t="s">
        <v>3</v>
      </c>
      <c r="L20366" t="s">
        <v>1464</v>
      </c>
      <c r="M20366" s="20">
        <v>4.1400000000000006</v>
      </c>
      <c r="N20366" s="20">
        <v>2.86</v>
      </c>
      <c r="AE20366">
        <f t="shared" si="318"/>
        <v>2020</v>
      </c>
    </row>
    <row r="20367" spans="1:31" x14ac:dyDescent="0.25">
      <c r="A20367" s="7">
        <v>20364</v>
      </c>
      <c r="B20367" s="8">
        <v>43972</v>
      </c>
      <c r="C20367" t="s">
        <v>3</v>
      </c>
      <c r="D20367" t="s">
        <v>543</v>
      </c>
      <c r="E20367" t="s">
        <v>9</v>
      </c>
      <c r="F20367" t="s">
        <v>54</v>
      </c>
      <c r="G20367" t="s">
        <v>1292</v>
      </c>
      <c r="H20367" s="9" t="s">
        <v>3415</v>
      </c>
      <c r="I20367" t="s">
        <v>1454</v>
      </c>
      <c r="J20367" s="20">
        <v>11</v>
      </c>
      <c r="K20367" s="20" t="s">
        <v>9</v>
      </c>
      <c r="L20367" t="s">
        <v>1464</v>
      </c>
      <c r="M20367" s="20">
        <v>2.42</v>
      </c>
      <c r="N20367" s="20">
        <v>4.08</v>
      </c>
      <c r="AE20367">
        <f t="shared" si="318"/>
        <v>2020</v>
      </c>
    </row>
    <row r="20368" spans="1:31" x14ac:dyDescent="0.25">
      <c r="A20368" s="7">
        <v>20365</v>
      </c>
      <c r="B20368" s="8">
        <v>43972</v>
      </c>
      <c r="C20368" t="s">
        <v>3</v>
      </c>
      <c r="D20368" t="s">
        <v>787</v>
      </c>
      <c r="E20368" t="s">
        <v>9</v>
      </c>
      <c r="F20368" t="s">
        <v>1288</v>
      </c>
      <c r="G20368" t="s">
        <v>1292</v>
      </c>
      <c r="H20368" s="9" t="s">
        <v>3440</v>
      </c>
      <c r="I20368" t="s">
        <v>1454</v>
      </c>
      <c r="J20368" s="20">
        <v>15</v>
      </c>
      <c r="K20368" s="20" t="s">
        <v>9</v>
      </c>
      <c r="L20368" t="s">
        <v>1463</v>
      </c>
      <c r="M20368" s="20">
        <v>3.6</v>
      </c>
      <c r="N20368" s="20">
        <v>4.9000000000000004</v>
      </c>
      <c r="AE20368">
        <f t="shared" si="318"/>
        <v>2020</v>
      </c>
    </row>
    <row r="20369" spans="1:31" x14ac:dyDescent="0.25">
      <c r="A20369" s="7">
        <v>20366</v>
      </c>
      <c r="B20369" s="8">
        <v>43973</v>
      </c>
      <c r="C20369" t="s">
        <v>3</v>
      </c>
      <c r="D20369" t="s">
        <v>1258</v>
      </c>
      <c r="E20369" t="s">
        <v>9</v>
      </c>
      <c r="F20369" t="s">
        <v>1288</v>
      </c>
      <c r="G20369" t="s">
        <v>1292</v>
      </c>
      <c r="H20369" s="9" t="s">
        <v>3415</v>
      </c>
      <c r="I20369" t="s">
        <v>1454</v>
      </c>
      <c r="J20369" s="20">
        <v>15</v>
      </c>
      <c r="K20369" s="20" t="s">
        <v>3</v>
      </c>
      <c r="L20369" t="s">
        <v>1464</v>
      </c>
      <c r="M20369" s="20">
        <v>5.2</v>
      </c>
      <c r="N20369" s="20">
        <v>3.3</v>
      </c>
      <c r="AE20369">
        <f t="shared" si="318"/>
        <v>2020</v>
      </c>
    </row>
    <row r="20370" spans="1:31" x14ac:dyDescent="0.25">
      <c r="A20370" s="7">
        <v>20367</v>
      </c>
      <c r="B20370" s="8">
        <v>43974</v>
      </c>
      <c r="C20370" t="s">
        <v>3</v>
      </c>
      <c r="D20370" t="s">
        <v>992</v>
      </c>
      <c r="E20370" t="s">
        <v>9</v>
      </c>
      <c r="F20370" t="s">
        <v>1193</v>
      </c>
      <c r="G20370" t="s">
        <v>1292</v>
      </c>
      <c r="H20370" s="9" t="s">
        <v>3397</v>
      </c>
      <c r="I20370" t="s">
        <v>1454</v>
      </c>
      <c r="J20370" s="20">
        <v>21</v>
      </c>
      <c r="K20370" s="20" t="s">
        <v>1465</v>
      </c>
      <c r="L20370" t="s">
        <v>1466</v>
      </c>
      <c r="M20370" s="20">
        <v>5.25</v>
      </c>
      <c r="N20370" s="20">
        <v>5.25</v>
      </c>
      <c r="AE20370">
        <f t="shared" si="318"/>
        <v>2020</v>
      </c>
    </row>
    <row r="20371" spans="1:31" x14ac:dyDescent="0.25">
      <c r="A20371" s="7">
        <v>20368</v>
      </c>
      <c r="B20371" s="8">
        <v>43974</v>
      </c>
      <c r="C20371" t="s">
        <v>3</v>
      </c>
      <c r="D20371" t="s">
        <v>518</v>
      </c>
      <c r="E20371" t="s">
        <v>9</v>
      </c>
      <c r="F20371" t="s">
        <v>351</v>
      </c>
      <c r="G20371" t="s">
        <v>377</v>
      </c>
      <c r="H20371" s="135" t="s">
        <v>1588</v>
      </c>
      <c r="I20371" t="s">
        <v>1454</v>
      </c>
      <c r="J20371" s="20">
        <v>17</v>
      </c>
      <c r="K20371" s="20" t="s">
        <v>1465</v>
      </c>
      <c r="L20371" t="s">
        <v>1466</v>
      </c>
      <c r="M20371" s="20">
        <v>4.25</v>
      </c>
      <c r="N20371" s="20">
        <v>4.25</v>
      </c>
      <c r="AE20371">
        <f t="shared" si="318"/>
        <v>2020</v>
      </c>
    </row>
    <row r="20372" spans="1:31" x14ac:dyDescent="0.25">
      <c r="A20372" s="7">
        <v>20369</v>
      </c>
      <c r="B20372" s="8">
        <v>43974</v>
      </c>
      <c r="C20372" t="s">
        <v>3</v>
      </c>
      <c r="D20372" t="s">
        <v>1215</v>
      </c>
      <c r="E20372" t="s">
        <v>9</v>
      </c>
      <c r="F20372" t="s">
        <v>1111</v>
      </c>
      <c r="G20372" t="s">
        <v>1170</v>
      </c>
      <c r="H20372" s="136" t="s">
        <v>3209</v>
      </c>
      <c r="I20372" t="s">
        <v>1454</v>
      </c>
      <c r="J20372" s="20">
        <v>34</v>
      </c>
      <c r="K20372" s="20" t="s">
        <v>1465</v>
      </c>
      <c r="L20372" t="s">
        <v>1466</v>
      </c>
      <c r="M20372" s="20">
        <v>8.5</v>
      </c>
      <c r="N20372" s="20">
        <v>8.5</v>
      </c>
      <c r="AE20372">
        <f t="shared" si="318"/>
        <v>2020</v>
      </c>
    </row>
    <row r="20373" spans="1:31" x14ac:dyDescent="0.25">
      <c r="A20373" s="7">
        <v>20370</v>
      </c>
      <c r="B20373" s="8">
        <v>43974</v>
      </c>
      <c r="C20373" t="s">
        <v>3</v>
      </c>
      <c r="D20373" t="s">
        <v>1207</v>
      </c>
      <c r="E20373" t="s">
        <v>9</v>
      </c>
      <c r="F20373" t="s">
        <v>1193</v>
      </c>
      <c r="G20373" t="s">
        <v>895</v>
      </c>
      <c r="H20373" s="135" t="s">
        <v>2590</v>
      </c>
      <c r="I20373" t="s">
        <v>1454</v>
      </c>
      <c r="J20373" s="20">
        <v>64</v>
      </c>
      <c r="K20373" s="20" t="s">
        <v>3</v>
      </c>
      <c r="L20373" t="s">
        <v>1464</v>
      </c>
      <c r="M20373" s="20">
        <v>18.920000000000002</v>
      </c>
      <c r="N20373" s="20">
        <v>14.08</v>
      </c>
      <c r="AE20373">
        <f t="shared" si="318"/>
        <v>2020</v>
      </c>
    </row>
    <row r="20374" spans="1:31" x14ac:dyDescent="0.25">
      <c r="A20374" s="7">
        <v>20371</v>
      </c>
      <c r="B20374" s="8">
        <v>43974</v>
      </c>
      <c r="C20374" t="s">
        <v>3</v>
      </c>
      <c r="D20374" t="s">
        <v>1215</v>
      </c>
      <c r="E20374" t="s">
        <v>9</v>
      </c>
      <c r="F20374" t="s">
        <v>1111</v>
      </c>
      <c r="G20374" t="s">
        <v>1292</v>
      </c>
      <c r="H20374" s="9" t="s">
        <v>3428</v>
      </c>
      <c r="I20374" t="s">
        <v>1454</v>
      </c>
      <c r="J20374" s="20">
        <v>23</v>
      </c>
      <c r="K20374" s="20" t="s">
        <v>1465</v>
      </c>
      <c r="L20374" t="s">
        <v>1466</v>
      </c>
      <c r="M20374" s="20">
        <v>5.75</v>
      </c>
      <c r="N20374" s="20">
        <v>5.75</v>
      </c>
      <c r="AE20374">
        <f t="shared" si="318"/>
        <v>2020</v>
      </c>
    </row>
    <row r="20375" spans="1:31" x14ac:dyDescent="0.25">
      <c r="A20375" s="7">
        <v>20372</v>
      </c>
      <c r="B20375" s="8">
        <v>43975</v>
      </c>
      <c r="C20375" t="s">
        <v>3</v>
      </c>
      <c r="D20375" t="s">
        <v>980</v>
      </c>
      <c r="E20375" t="s">
        <v>9</v>
      </c>
      <c r="F20375" t="s">
        <v>1274</v>
      </c>
      <c r="G20375" t="s">
        <v>929</v>
      </c>
      <c r="H20375" s="135" t="s">
        <v>2728</v>
      </c>
      <c r="I20375" t="s">
        <v>1454</v>
      </c>
      <c r="J20375" s="20">
        <v>12</v>
      </c>
      <c r="K20375" s="20" t="s">
        <v>3</v>
      </c>
      <c r="L20375" t="s">
        <v>1464</v>
      </c>
      <c r="M20375" s="20">
        <v>4.3599999999999994</v>
      </c>
      <c r="N20375" s="20">
        <v>2.64</v>
      </c>
      <c r="AE20375">
        <f t="shared" si="318"/>
        <v>2020</v>
      </c>
    </row>
    <row r="20376" spans="1:31" x14ac:dyDescent="0.25">
      <c r="A20376" s="7">
        <v>20373</v>
      </c>
      <c r="B20376" s="8">
        <v>43975</v>
      </c>
      <c r="C20376" t="s">
        <v>3</v>
      </c>
      <c r="D20376" t="s">
        <v>980</v>
      </c>
      <c r="E20376" t="s">
        <v>9</v>
      </c>
      <c r="F20376" t="s">
        <v>1274</v>
      </c>
      <c r="G20376" t="s">
        <v>929</v>
      </c>
      <c r="H20376" s="135" t="s">
        <v>2728</v>
      </c>
      <c r="I20376" t="s">
        <v>1454</v>
      </c>
      <c r="J20376" s="20">
        <v>42</v>
      </c>
      <c r="K20376" s="20" t="s">
        <v>9</v>
      </c>
      <c r="L20376" t="s">
        <v>1463</v>
      </c>
      <c r="M20376" s="20">
        <v>10.08</v>
      </c>
      <c r="N20376" s="20">
        <v>11.92</v>
      </c>
      <c r="AE20376">
        <f t="shared" si="318"/>
        <v>2020</v>
      </c>
    </row>
    <row r="20377" spans="1:31" x14ac:dyDescent="0.25">
      <c r="A20377" s="7">
        <v>20374</v>
      </c>
      <c r="B20377" s="8">
        <v>43976</v>
      </c>
      <c r="C20377" t="s">
        <v>3</v>
      </c>
      <c r="D20377" t="s">
        <v>351</v>
      </c>
      <c r="E20377" t="s">
        <v>9</v>
      </c>
      <c r="F20377" t="s">
        <v>1295</v>
      </c>
      <c r="G20377" t="s">
        <v>633</v>
      </c>
      <c r="H20377" s="135" t="s">
        <v>1496</v>
      </c>
      <c r="I20377" t="s">
        <v>1454</v>
      </c>
      <c r="J20377" s="20">
        <v>29</v>
      </c>
      <c r="K20377" s="20" t="s">
        <v>9</v>
      </c>
      <c r="L20377" t="s">
        <v>1464</v>
      </c>
      <c r="M20377" s="20">
        <v>6.38</v>
      </c>
      <c r="N20377" s="20">
        <v>9.1199999999999992</v>
      </c>
      <c r="AE20377">
        <f t="shared" si="318"/>
        <v>2020</v>
      </c>
    </row>
    <row r="20378" spans="1:31" x14ac:dyDescent="0.25">
      <c r="A20378" s="7">
        <v>20375</v>
      </c>
      <c r="B20378" s="8">
        <v>43976</v>
      </c>
      <c r="C20378" t="s">
        <v>3</v>
      </c>
      <c r="D20378" t="s">
        <v>798</v>
      </c>
      <c r="E20378" t="s">
        <v>9</v>
      </c>
      <c r="F20378" t="s">
        <v>1288</v>
      </c>
      <c r="G20378" t="s">
        <v>1170</v>
      </c>
      <c r="H20378" s="135" t="s">
        <v>3192</v>
      </c>
      <c r="I20378" t="s">
        <v>1454</v>
      </c>
      <c r="J20378" s="20">
        <v>75</v>
      </c>
      <c r="K20378" s="20" t="s">
        <v>1465</v>
      </c>
      <c r="L20378" t="s">
        <v>1466</v>
      </c>
      <c r="M20378" s="20">
        <v>18.75</v>
      </c>
      <c r="N20378" s="20">
        <v>18.75</v>
      </c>
      <c r="AE20378">
        <f t="shared" si="318"/>
        <v>2020</v>
      </c>
    </row>
    <row r="20379" spans="1:31" x14ac:dyDescent="0.25">
      <c r="A20379" s="7">
        <v>20376</v>
      </c>
      <c r="B20379" s="8">
        <v>43977</v>
      </c>
      <c r="C20379" t="s">
        <v>3</v>
      </c>
      <c r="D20379" t="s">
        <v>798</v>
      </c>
      <c r="E20379" t="s">
        <v>9</v>
      </c>
      <c r="F20379" t="s">
        <v>1111</v>
      </c>
      <c r="G20379" t="s">
        <v>861</v>
      </c>
      <c r="H20379" s="135" t="s">
        <v>2437</v>
      </c>
      <c r="I20379" t="s">
        <v>1454</v>
      </c>
      <c r="J20379" s="20">
        <v>30</v>
      </c>
      <c r="K20379" s="20" t="s">
        <v>1465</v>
      </c>
      <c r="L20379" t="s">
        <v>1466</v>
      </c>
      <c r="M20379" s="20">
        <v>7.5</v>
      </c>
      <c r="N20379" s="20">
        <v>7.5</v>
      </c>
      <c r="AE20379">
        <f t="shared" si="318"/>
        <v>2020</v>
      </c>
    </row>
    <row r="20380" spans="1:31" x14ac:dyDescent="0.25">
      <c r="A20380" s="7">
        <v>20377</v>
      </c>
      <c r="B20380" s="8">
        <v>43978</v>
      </c>
      <c r="C20380" t="s">
        <v>3</v>
      </c>
      <c r="D20380" t="s">
        <v>1306</v>
      </c>
      <c r="E20380" t="s">
        <v>9</v>
      </c>
      <c r="F20380" t="s">
        <v>1159</v>
      </c>
      <c r="G20380" t="s">
        <v>377</v>
      </c>
      <c r="H20380" s="9" t="s">
        <v>3012</v>
      </c>
      <c r="I20380" t="s">
        <v>1454</v>
      </c>
      <c r="J20380" s="20">
        <v>15</v>
      </c>
      <c r="K20380" s="20" t="s">
        <v>1465</v>
      </c>
      <c r="L20380" t="s">
        <v>1466</v>
      </c>
      <c r="M20380" s="20">
        <v>3.75</v>
      </c>
      <c r="N20380" s="20">
        <v>3.75</v>
      </c>
      <c r="AE20380">
        <f t="shared" si="318"/>
        <v>2020</v>
      </c>
    </row>
    <row r="20381" spans="1:31" x14ac:dyDescent="0.25">
      <c r="A20381" s="7">
        <v>20378</v>
      </c>
      <c r="B20381" s="8">
        <v>43978</v>
      </c>
      <c r="C20381" t="s">
        <v>3</v>
      </c>
      <c r="D20381" s="16" t="s">
        <v>35</v>
      </c>
      <c r="E20381" t="s">
        <v>9</v>
      </c>
      <c r="F20381" t="s">
        <v>1275</v>
      </c>
      <c r="G20381" t="s">
        <v>861</v>
      </c>
      <c r="H20381" s="135" t="s">
        <v>1496</v>
      </c>
      <c r="I20381" t="s">
        <v>1454</v>
      </c>
      <c r="J20381" s="20">
        <v>12</v>
      </c>
      <c r="K20381" s="20" t="s">
        <v>1465</v>
      </c>
      <c r="L20381" t="s">
        <v>1466</v>
      </c>
      <c r="M20381" s="20">
        <v>3</v>
      </c>
      <c r="N20381" s="20">
        <v>3</v>
      </c>
      <c r="AE20381">
        <f t="shared" si="318"/>
        <v>2020</v>
      </c>
    </row>
    <row r="20382" spans="1:31" x14ac:dyDescent="0.25">
      <c r="A20382" s="7">
        <v>20379</v>
      </c>
      <c r="B20382" s="8">
        <v>43979</v>
      </c>
      <c r="C20382" t="s">
        <v>3</v>
      </c>
      <c r="D20382" t="s">
        <v>1010</v>
      </c>
      <c r="E20382" t="s">
        <v>9</v>
      </c>
      <c r="F20382" t="s">
        <v>665</v>
      </c>
      <c r="G20382" t="s">
        <v>732</v>
      </c>
      <c r="H20382" s="135" t="s">
        <v>2421</v>
      </c>
      <c r="I20382" t="s">
        <v>1454</v>
      </c>
      <c r="J20382" s="20">
        <v>50</v>
      </c>
      <c r="K20382" s="20" t="s">
        <v>3</v>
      </c>
      <c r="L20382" t="s">
        <v>1464</v>
      </c>
      <c r="M20382" s="20">
        <v>15</v>
      </c>
      <c r="N20382" s="20">
        <v>11</v>
      </c>
      <c r="AE20382">
        <f t="shared" si="318"/>
        <v>2020</v>
      </c>
    </row>
    <row r="20383" spans="1:31" x14ac:dyDescent="0.25">
      <c r="A20383" s="7">
        <v>20380</v>
      </c>
      <c r="B20383" s="8">
        <v>43979</v>
      </c>
      <c r="C20383" t="s">
        <v>3</v>
      </c>
      <c r="D20383" t="s">
        <v>351</v>
      </c>
      <c r="E20383" t="s">
        <v>9</v>
      </c>
      <c r="F20383" t="s">
        <v>1299</v>
      </c>
      <c r="G20383" t="s">
        <v>870</v>
      </c>
      <c r="H20383" s="9" t="s">
        <v>2483</v>
      </c>
      <c r="I20383" t="s">
        <v>1455</v>
      </c>
      <c r="J20383" s="20">
        <v>12</v>
      </c>
      <c r="K20383" s="20" t="s">
        <v>1465</v>
      </c>
      <c r="L20383" t="s">
        <v>1466</v>
      </c>
      <c r="M20383" s="20">
        <v>1.5</v>
      </c>
      <c r="N20383" s="20">
        <v>1.5</v>
      </c>
      <c r="AE20383">
        <f t="shared" si="318"/>
        <v>2020</v>
      </c>
    </row>
    <row r="20384" spans="1:31" x14ac:dyDescent="0.25">
      <c r="A20384" s="7">
        <v>20381</v>
      </c>
      <c r="B20384" s="8">
        <v>43980</v>
      </c>
      <c r="C20384" t="s">
        <v>3</v>
      </c>
      <c r="D20384" t="s">
        <v>1268</v>
      </c>
      <c r="E20384" t="s">
        <v>9</v>
      </c>
      <c r="F20384" t="s">
        <v>1179</v>
      </c>
      <c r="G20384" t="s">
        <v>1037</v>
      </c>
      <c r="H20384" s="9" t="s">
        <v>2931</v>
      </c>
      <c r="I20384" t="s">
        <v>1454</v>
      </c>
      <c r="J20384" s="20">
        <v>32</v>
      </c>
      <c r="K20384" s="20" t="s">
        <v>3</v>
      </c>
      <c r="L20384" t="s">
        <v>1464</v>
      </c>
      <c r="M20384" s="20">
        <v>9.9600000000000009</v>
      </c>
      <c r="N20384" s="20">
        <v>7.04</v>
      </c>
      <c r="AE20384">
        <f t="shared" si="318"/>
        <v>2020</v>
      </c>
    </row>
    <row r="20385" spans="1:31" x14ac:dyDescent="0.25">
      <c r="A20385" s="7">
        <v>20382</v>
      </c>
      <c r="B20385" s="8">
        <v>43981</v>
      </c>
      <c r="C20385" t="s">
        <v>3</v>
      </c>
      <c r="D20385" t="s">
        <v>1010</v>
      </c>
      <c r="E20385" t="s">
        <v>9</v>
      </c>
      <c r="F20385" t="s">
        <v>1038</v>
      </c>
      <c r="G20385" t="s">
        <v>648</v>
      </c>
      <c r="H20385" s="9" t="s">
        <v>1797</v>
      </c>
      <c r="I20385" t="s">
        <v>1454</v>
      </c>
      <c r="J20385" s="20">
        <v>49</v>
      </c>
      <c r="K20385" s="20" t="s">
        <v>3</v>
      </c>
      <c r="L20385" t="s">
        <v>1463</v>
      </c>
      <c r="M20385" s="20">
        <v>13.74</v>
      </c>
      <c r="N20385" s="20">
        <v>11.76</v>
      </c>
      <c r="AE20385">
        <f t="shared" si="318"/>
        <v>2020</v>
      </c>
    </row>
    <row r="20386" spans="1:31" x14ac:dyDescent="0.25">
      <c r="A20386" s="7">
        <v>20383</v>
      </c>
      <c r="B20386" s="8">
        <v>43981</v>
      </c>
      <c r="C20386" t="s">
        <v>3</v>
      </c>
      <c r="D20386" t="s">
        <v>787</v>
      </c>
      <c r="E20386" t="s">
        <v>9</v>
      </c>
      <c r="F20386" t="s">
        <v>1288</v>
      </c>
      <c r="G20386" t="s">
        <v>1292</v>
      </c>
      <c r="H20386" s="135" t="s">
        <v>2093</v>
      </c>
      <c r="I20386" t="s">
        <v>1454</v>
      </c>
      <c r="J20386" s="20">
        <v>6</v>
      </c>
      <c r="K20386" s="20" t="s">
        <v>1465</v>
      </c>
      <c r="L20386" t="s">
        <v>1466</v>
      </c>
      <c r="M20386" s="20">
        <v>1.5</v>
      </c>
      <c r="N20386" s="20">
        <v>1.5</v>
      </c>
      <c r="AE20386">
        <f t="shared" si="318"/>
        <v>2020</v>
      </c>
    </row>
    <row r="20387" spans="1:31" x14ac:dyDescent="0.25">
      <c r="A20387" s="7">
        <v>20384</v>
      </c>
      <c r="B20387" s="8">
        <v>43981</v>
      </c>
      <c r="C20387" t="s">
        <v>3</v>
      </c>
      <c r="D20387" t="s">
        <v>1010</v>
      </c>
      <c r="E20387" t="s">
        <v>9</v>
      </c>
      <c r="F20387" t="s">
        <v>1288</v>
      </c>
      <c r="G20387" t="s">
        <v>648</v>
      </c>
      <c r="H20387" s="135" t="s">
        <v>2726</v>
      </c>
      <c r="I20387" t="s">
        <v>1454</v>
      </c>
      <c r="J20387" s="20">
        <v>50</v>
      </c>
      <c r="K20387" s="20" t="s">
        <v>1465</v>
      </c>
      <c r="L20387" t="s">
        <v>1466</v>
      </c>
      <c r="M20387" s="20">
        <v>12.5</v>
      </c>
      <c r="N20387" s="20">
        <v>12.5</v>
      </c>
      <c r="AE20387">
        <f t="shared" si="318"/>
        <v>2020</v>
      </c>
    </row>
    <row r="20388" spans="1:31" x14ac:dyDescent="0.25">
      <c r="A20388" s="7">
        <v>20385</v>
      </c>
      <c r="B20388" s="8">
        <v>43981</v>
      </c>
      <c r="C20388" t="s">
        <v>3</v>
      </c>
      <c r="D20388" t="s">
        <v>1010</v>
      </c>
      <c r="E20388" t="s">
        <v>9</v>
      </c>
      <c r="F20388" t="s">
        <v>1288</v>
      </c>
      <c r="G20388" t="s">
        <v>648</v>
      </c>
      <c r="H20388" s="135" t="s">
        <v>2726</v>
      </c>
      <c r="I20388" t="s">
        <v>1454</v>
      </c>
      <c r="J20388" s="20">
        <v>60</v>
      </c>
      <c r="K20388" s="20" t="s">
        <v>1465</v>
      </c>
      <c r="L20388" t="s">
        <v>1466</v>
      </c>
      <c r="M20388" s="20">
        <v>15</v>
      </c>
      <c r="N20388" s="20">
        <v>15</v>
      </c>
      <c r="AE20388">
        <f t="shared" si="318"/>
        <v>2020</v>
      </c>
    </row>
    <row r="20389" spans="1:31" x14ac:dyDescent="0.25">
      <c r="A20389" s="7">
        <v>20386</v>
      </c>
      <c r="B20389" s="8">
        <v>43981</v>
      </c>
      <c r="C20389" t="s">
        <v>3</v>
      </c>
      <c r="D20389" t="s">
        <v>1258</v>
      </c>
      <c r="E20389" t="s">
        <v>9</v>
      </c>
      <c r="F20389" t="s">
        <v>1288</v>
      </c>
      <c r="G20389" t="s">
        <v>11</v>
      </c>
      <c r="H20389" s="135" t="s">
        <v>1505</v>
      </c>
      <c r="I20389" t="s">
        <v>1454</v>
      </c>
      <c r="J20389" s="20">
        <v>75</v>
      </c>
      <c r="K20389" s="20" t="s">
        <v>3</v>
      </c>
      <c r="L20389" t="s">
        <v>1464</v>
      </c>
      <c r="M20389" s="20">
        <v>22</v>
      </c>
      <c r="N20389" s="20">
        <v>16.5</v>
      </c>
      <c r="AE20389">
        <f t="shared" si="318"/>
        <v>2020</v>
      </c>
    </row>
    <row r="20390" spans="1:31" x14ac:dyDescent="0.25">
      <c r="A20390" s="7">
        <v>20387</v>
      </c>
      <c r="B20390" s="8">
        <v>43981</v>
      </c>
      <c r="C20390" t="s">
        <v>3</v>
      </c>
      <c r="D20390" t="s">
        <v>787</v>
      </c>
      <c r="E20390" t="s">
        <v>9</v>
      </c>
      <c r="F20390" t="s">
        <v>1288</v>
      </c>
      <c r="G20390" t="s">
        <v>1292</v>
      </c>
      <c r="H20390" s="9" t="s">
        <v>3421</v>
      </c>
      <c r="I20390" t="s">
        <v>1454</v>
      </c>
      <c r="J20390" s="20">
        <v>18</v>
      </c>
      <c r="K20390" s="20" t="s">
        <v>1465</v>
      </c>
      <c r="L20390" t="s">
        <v>1466</v>
      </c>
      <c r="M20390" s="20">
        <v>4.5</v>
      </c>
      <c r="N20390" s="20">
        <v>4.5</v>
      </c>
      <c r="AE20390">
        <f t="shared" si="318"/>
        <v>2020</v>
      </c>
    </row>
    <row r="20391" spans="1:31" x14ac:dyDescent="0.25">
      <c r="A20391" s="7">
        <v>20388</v>
      </c>
      <c r="B20391" s="8">
        <v>43981</v>
      </c>
      <c r="C20391" t="s">
        <v>3</v>
      </c>
      <c r="D20391" t="s">
        <v>787</v>
      </c>
      <c r="E20391" t="s">
        <v>9</v>
      </c>
      <c r="F20391" t="s">
        <v>1288</v>
      </c>
      <c r="G20391" t="s">
        <v>1292</v>
      </c>
      <c r="H20391" s="9" t="s">
        <v>3442</v>
      </c>
      <c r="I20391" t="s">
        <v>1454</v>
      </c>
      <c r="J20391" s="20">
        <v>18</v>
      </c>
      <c r="K20391" s="20" t="s">
        <v>3</v>
      </c>
      <c r="L20391" t="s">
        <v>1464</v>
      </c>
      <c r="M20391" s="20">
        <v>6.04</v>
      </c>
      <c r="N20391" s="20">
        <v>3.96</v>
      </c>
      <c r="AE20391">
        <f t="shared" si="318"/>
        <v>2020</v>
      </c>
    </row>
    <row r="20392" spans="1:31" x14ac:dyDescent="0.25">
      <c r="A20392" s="7">
        <v>20389</v>
      </c>
      <c r="B20392" s="8">
        <v>43981</v>
      </c>
      <c r="C20392" t="s">
        <v>3</v>
      </c>
      <c r="D20392" t="s">
        <v>163</v>
      </c>
      <c r="E20392" t="s">
        <v>9</v>
      </c>
      <c r="F20392" t="s">
        <v>877</v>
      </c>
      <c r="G20392" t="s">
        <v>1292</v>
      </c>
      <c r="H20392" s="9" t="s">
        <v>3409</v>
      </c>
      <c r="I20392" t="s">
        <v>1455</v>
      </c>
      <c r="J20392" s="20">
        <v>24</v>
      </c>
      <c r="K20392" s="20" t="s">
        <v>9</v>
      </c>
      <c r="L20392" t="s">
        <v>1464</v>
      </c>
      <c r="M20392" s="20">
        <v>2.64</v>
      </c>
      <c r="N20392" s="20">
        <v>3.86</v>
      </c>
      <c r="AE20392">
        <f t="shared" si="318"/>
        <v>2020</v>
      </c>
    </row>
    <row r="20393" spans="1:31" x14ac:dyDescent="0.25">
      <c r="A20393" s="7">
        <v>20390</v>
      </c>
      <c r="B20393" s="8">
        <v>43982</v>
      </c>
      <c r="C20393" t="s">
        <v>3</v>
      </c>
      <c r="D20393" t="s">
        <v>787</v>
      </c>
      <c r="E20393" t="s">
        <v>9</v>
      </c>
      <c r="F20393" t="s">
        <v>19</v>
      </c>
      <c r="G20393" t="s">
        <v>1292</v>
      </c>
      <c r="H20393" s="9" t="s">
        <v>3421</v>
      </c>
      <c r="I20393" t="s">
        <v>1454</v>
      </c>
      <c r="J20393" s="20">
        <v>18</v>
      </c>
      <c r="K20393" s="20" t="s">
        <v>3</v>
      </c>
      <c r="L20393" t="s">
        <v>1463</v>
      </c>
      <c r="M20393" s="20">
        <v>5.68</v>
      </c>
      <c r="N20393" s="20">
        <v>4.32</v>
      </c>
      <c r="AE20393">
        <f t="shared" si="318"/>
        <v>2020</v>
      </c>
    </row>
    <row r="20394" spans="1:31" x14ac:dyDescent="0.25">
      <c r="A20394" s="7">
        <v>20391</v>
      </c>
      <c r="B20394" s="8">
        <v>43983</v>
      </c>
      <c r="C20394" t="s">
        <v>3</v>
      </c>
      <c r="D20394" t="s">
        <v>1280</v>
      </c>
      <c r="E20394" t="s">
        <v>9</v>
      </c>
      <c r="F20394" t="s">
        <v>1265</v>
      </c>
      <c r="G20394" t="s">
        <v>861</v>
      </c>
      <c r="H20394" s="135" t="s">
        <v>2437</v>
      </c>
      <c r="I20394" t="s">
        <v>1454</v>
      </c>
      <c r="J20394" s="20">
        <v>14</v>
      </c>
      <c r="K20394" s="20" t="s">
        <v>1465</v>
      </c>
      <c r="L20394" t="s">
        <v>1466</v>
      </c>
      <c r="M20394" s="20">
        <v>3.5</v>
      </c>
      <c r="N20394" s="20">
        <v>3.5</v>
      </c>
      <c r="AE20394">
        <f t="shared" si="318"/>
        <v>2020</v>
      </c>
    </row>
    <row r="20395" spans="1:31" x14ac:dyDescent="0.25">
      <c r="A20395" s="7">
        <v>20392</v>
      </c>
      <c r="B20395" s="8">
        <v>43983</v>
      </c>
      <c r="C20395" t="s">
        <v>3</v>
      </c>
      <c r="D20395" t="s">
        <v>1309</v>
      </c>
      <c r="E20395" t="s">
        <v>9</v>
      </c>
      <c r="F20395" t="s">
        <v>1310</v>
      </c>
      <c r="G20395" t="s">
        <v>732</v>
      </c>
      <c r="H20395" s="135" t="s">
        <v>2161</v>
      </c>
      <c r="I20395" t="s">
        <v>1455</v>
      </c>
      <c r="J20395" s="20">
        <v>7</v>
      </c>
      <c r="K20395" s="20" t="s">
        <v>9</v>
      </c>
      <c r="L20395" t="s">
        <v>1464</v>
      </c>
      <c r="M20395" s="20">
        <v>0.77</v>
      </c>
      <c r="N20395" s="20">
        <v>1.48</v>
      </c>
      <c r="AE20395">
        <f t="shared" si="318"/>
        <v>2020</v>
      </c>
    </row>
    <row r="20396" spans="1:31" x14ac:dyDescent="0.25">
      <c r="A20396" s="7">
        <v>20393</v>
      </c>
      <c r="B20396" s="8">
        <v>43983</v>
      </c>
      <c r="C20396" t="s">
        <v>3</v>
      </c>
      <c r="D20396" t="s">
        <v>1291</v>
      </c>
      <c r="E20396" t="s">
        <v>9</v>
      </c>
      <c r="F20396" t="s">
        <v>1159</v>
      </c>
      <c r="G20396" t="s">
        <v>1277</v>
      </c>
      <c r="H20396" s="9" t="s">
        <v>3443</v>
      </c>
      <c r="I20396" t="s">
        <v>1454</v>
      </c>
      <c r="J20396" s="20">
        <v>9</v>
      </c>
      <c r="K20396" s="20" t="s">
        <v>3</v>
      </c>
      <c r="L20396" t="s">
        <v>1464</v>
      </c>
      <c r="M20396" s="20">
        <v>3.52</v>
      </c>
      <c r="N20396" s="20">
        <v>1.98</v>
      </c>
      <c r="AE20396">
        <f t="shared" si="318"/>
        <v>2020</v>
      </c>
    </row>
    <row r="20397" spans="1:31" x14ac:dyDescent="0.25">
      <c r="A20397" s="7">
        <v>20394</v>
      </c>
      <c r="B20397" s="8">
        <v>43983</v>
      </c>
      <c r="C20397" t="s">
        <v>3</v>
      </c>
      <c r="D20397" t="s">
        <v>1291</v>
      </c>
      <c r="E20397" t="s">
        <v>9</v>
      </c>
      <c r="F20397" t="s">
        <v>1288</v>
      </c>
      <c r="G20397" t="s">
        <v>377</v>
      </c>
      <c r="H20397" s="135" t="s">
        <v>1619</v>
      </c>
      <c r="I20397" t="s">
        <v>1454</v>
      </c>
      <c r="J20397" s="20">
        <v>9</v>
      </c>
      <c r="K20397" s="20" t="s">
        <v>1465</v>
      </c>
      <c r="L20397" t="s">
        <v>1466</v>
      </c>
      <c r="M20397" s="20">
        <v>2.25</v>
      </c>
      <c r="N20397" s="20">
        <v>2.25</v>
      </c>
      <c r="AE20397">
        <f t="shared" si="318"/>
        <v>2020</v>
      </c>
    </row>
    <row r="20398" spans="1:31" x14ac:dyDescent="0.25">
      <c r="A20398" s="7">
        <v>20395</v>
      </c>
      <c r="B20398" s="8">
        <v>43983</v>
      </c>
      <c r="C20398" t="s">
        <v>3</v>
      </c>
      <c r="D20398" t="s">
        <v>1302</v>
      </c>
      <c r="E20398" t="s">
        <v>9</v>
      </c>
      <c r="F20398" t="s">
        <v>1310</v>
      </c>
      <c r="G20398" t="s">
        <v>929</v>
      </c>
      <c r="H20398" s="135" t="s">
        <v>2658</v>
      </c>
      <c r="I20398" t="s">
        <v>1454</v>
      </c>
      <c r="J20398" s="20">
        <v>21</v>
      </c>
      <c r="K20398" s="20" t="s">
        <v>1465</v>
      </c>
      <c r="L20398" t="s">
        <v>1466</v>
      </c>
      <c r="M20398" s="20">
        <v>5.25</v>
      </c>
      <c r="N20398" s="20">
        <v>5.25</v>
      </c>
      <c r="AE20398">
        <f t="shared" si="318"/>
        <v>2020</v>
      </c>
    </row>
    <row r="20399" spans="1:31" x14ac:dyDescent="0.25">
      <c r="A20399" s="7">
        <v>20396</v>
      </c>
      <c r="B20399" s="8">
        <v>43983</v>
      </c>
      <c r="C20399" t="s">
        <v>3</v>
      </c>
      <c r="D20399" t="s">
        <v>543</v>
      </c>
      <c r="E20399" t="s">
        <v>9</v>
      </c>
      <c r="F20399" t="s">
        <v>521</v>
      </c>
      <c r="G20399" t="s">
        <v>648</v>
      </c>
      <c r="H20399" s="136" t="s">
        <v>1496</v>
      </c>
      <c r="I20399" t="s">
        <v>1454</v>
      </c>
      <c r="J20399" s="20">
        <v>30</v>
      </c>
      <c r="K20399" s="20" t="s">
        <v>3</v>
      </c>
      <c r="L20399" t="s">
        <v>1464</v>
      </c>
      <c r="M20399" s="20">
        <v>9.4</v>
      </c>
      <c r="N20399" s="20">
        <v>6.6</v>
      </c>
      <c r="AE20399">
        <f t="shared" si="318"/>
        <v>2020</v>
      </c>
    </row>
    <row r="20400" spans="1:31" x14ac:dyDescent="0.25">
      <c r="A20400" s="7">
        <v>20397</v>
      </c>
      <c r="B20400" s="8">
        <v>43983</v>
      </c>
      <c r="C20400" t="s">
        <v>3</v>
      </c>
      <c r="D20400" t="s">
        <v>1291</v>
      </c>
      <c r="E20400" t="s">
        <v>9</v>
      </c>
      <c r="F20400" t="s">
        <v>1298</v>
      </c>
      <c r="G20400" t="s">
        <v>1292</v>
      </c>
      <c r="H20400" s="9" t="s">
        <v>3438</v>
      </c>
      <c r="I20400" t="s">
        <v>1454</v>
      </c>
      <c r="J20400" s="20">
        <v>16</v>
      </c>
      <c r="K20400" s="20" t="s">
        <v>3</v>
      </c>
      <c r="L20400" t="s">
        <v>1464</v>
      </c>
      <c r="M20400" s="20">
        <v>5.48</v>
      </c>
      <c r="N20400" s="20">
        <v>3.52</v>
      </c>
      <c r="AE20400">
        <f t="shared" si="318"/>
        <v>2020</v>
      </c>
    </row>
    <row r="20401" spans="1:31" x14ac:dyDescent="0.25">
      <c r="A20401" s="7">
        <v>20398</v>
      </c>
      <c r="B20401" s="8">
        <v>43984</v>
      </c>
      <c r="C20401" t="s">
        <v>3</v>
      </c>
      <c r="D20401" t="s">
        <v>557</v>
      </c>
      <c r="E20401" t="s">
        <v>9</v>
      </c>
      <c r="F20401" t="s">
        <v>1280</v>
      </c>
      <c r="G20401" t="s">
        <v>861</v>
      </c>
      <c r="H20401" s="135" t="s">
        <v>2435</v>
      </c>
      <c r="I20401" t="s">
        <v>1454</v>
      </c>
      <c r="J20401" s="20">
        <v>29</v>
      </c>
      <c r="K20401" s="20" t="s">
        <v>9</v>
      </c>
      <c r="L20401" t="s">
        <v>1464</v>
      </c>
      <c r="M20401" s="20">
        <v>6.38</v>
      </c>
      <c r="N20401" s="20">
        <v>9.1199999999999992</v>
      </c>
      <c r="AE20401">
        <f t="shared" si="318"/>
        <v>2020</v>
      </c>
    </row>
    <row r="20402" spans="1:31" x14ac:dyDescent="0.25">
      <c r="A20402" s="7">
        <v>20399</v>
      </c>
      <c r="B20402" s="8">
        <v>43984</v>
      </c>
      <c r="C20402" t="s">
        <v>3</v>
      </c>
      <c r="D20402" t="s">
        <v>1306</v>
      </c>
      <c r="E20402" t="s">
        <v>9</v>
      </c>
      <c r="F20402" t="s">
        <v>285</v>
      </c>
      <c r="G20402" t="s">
        <v>861</v>
      </c>
      <c r="H20402" s="135" t="s">
        <v>1496</v>
      </c>
      <c r="I20402" t="s">
        <v>1454</v>
      </c>
      <c r="J20402" s="20">
        <v>15</v>
      </c>
      <c r="K20402" s="20" t="s">
        <v>9</v>
      </c>
      <c r="L20402" t="s">
        <v>1464</v>
      </c>
      <c r="M20402" s="20">
        <v>3.3</v>
      </c>
      <c r="N20402" s="20">
        <v>5.2</v>
      </c>
      <c r="AE20402">
        <f t="shared" si="318"/>
        <v>2020</v>
      </c>
    </row>
    <row r="20403" spans="1:31" x14ac:dyDescent="0.25">
      <c r="A20403" s="7">
        <v>20400</v>
      </c>
      <c r="B20403" s="8">
        <v>43984</v>
      </c>
      <c r="C20403" t="s">
        <v>3</v>
      </c>
      <c r="D20403" t="s">
        <v>1302</v>
      </c>
      <c r="E20403" t="s">
        <v>9</v>
      </c>
      <c r="F20403" t="s">
        <v>184</v>
      </c>
      <c r="G20403" t="s">
        <v>732</v>
      </c>
      <c r="H20403" s="135" t="s">
        <v>2195</v>
      </c>
      <c r="I20403" t="s">
        <v>1454</v>
      </c>
      <c r="J20403" s="20">
        <v>18</v>
      </c>
      <c r="K20403" s="20" t="s">
        <v>3</v>
      </c>
      <c r="L20403" t="s">
        <v>1464</v>
      </c>
      <c r="M20403" s="20">
        <v>6.04</v>
      </c>
      <c r="N20403" s="20">
        <v>3.96</v>
      </c>
      <c r="AE20403">
        <f t="shared" si="318"/>
        <v>2020</v>
      </c>
    </row>
    <row r="20404" spans="1:31" x14ac:dyDescent="0.25">
      <c r="A20404" s="7">
        <v>20401</v>
      </c>
      <c r="B20404" s="8">
        <v>43984</v>
      </c>
      <c r="C20404" t="s">
        <v>3</v>
      </c>
      <c r="D20404" t="s">
        <v>1247</v>
      </c>
      <c r="E20404" t="s">
        <v>9</v>
      </c>
      <c r="F20404" t="s">
        <v>1198</v>
      </c>
      <c r="G20404" t="s">
        <v>732</v>
      </c>
      <c r="H20404" s="135" t="s">
        <v>2966</v>
      </c>
      <c r="I20404" t="s">
        <v>1454</v>
      </c>
      <c r="J20404" s="20">
        <v>150</v>
      </c>
      <c r="K20404" s="20" t="s">
        <v>1465</v>
      </c>
      <c r="L20404" t="s">
        <v>1466</v>
      </c>
      <c r="M20404" s="20">
        <v>37.5</v>
      </c>
      <c r="N20404" s="20">
        <v>37.5</v>
      </c>
      <c r="AE20404">
        <f t="shared" si="318"/>
        <v>2020</v>
      </c>
    </row>
    <row r="20405" spans="1:31" x14ac:dyDescent="0.25">
      <c r="A20405" s="7">
        <v>20402</v>
      </c>
      <c r="B20405" s="8">
        <v>43985</v>
      </c>
      <c r="C20405" t="s">
        <v>3</v>
      </c>
      <c r="D20405" t="s">
        <v>787</v>
      </c>
      <c r="E20405" t="s">
        <v>9</v>
      </c>
      <c r="F20405" t="s">
        <v>54</v>
      </c>
      <c r="G20405" t="s">
        <v>861</v>
      </c>
      <c r="H20405" s="135" t="s">
        <v>2435</v>
      </c>
      <c r="I20405" t="s">
        <v>1454</v>
      </c>
      <c r="J20405" s="20">
        <v>35</v>
      </c>
      <c r="K20405" s="20" t="s">
        <v>9</v>
      </c>
      <c r="L20405" t="s">
        <v>1464</v>
      </c>
      <c r="M20405" s="20">
        <v>7.7</v>
      </c>
      <c r="N20405" s="20">
        <v>10.8</v>
      </c>
      <c r="AE20405">
        <f t="shared" si="318"/>
        <v>2020</v>
      </c>
    </row>
    <row r="20406" spans="1:31" x14ac:dyDescent="0.25">
      <c r="A20406" s="7">
        <v>20403</v>
      </c>
      <c r="B20406" s="8">
        <v>43985</v>
      </c>
      <c r="C20406" t="s">
        <v>3</v>
      </c>
      <c r="D20406" t="s">
        <v>521</v>
      </c>
      <c r="E20406" t="s">
        <v>9</v>
      </c>
      <c r="F20406" t="s">
        <v>1271</v>
      </c>
      <c r="G20406" t="s">
        <v>1292</v>
      </c>
      <c r="H20406" s="135" t="s">
        <v>2093</v>
      </c>
      <c r="I20406" t="s">
        <v>1455</v>
      </c>
      <c r="J20406" s="20">
        <v>6</v>
      </c>
      <c r="K20406" s="20" t="s">
        <v>9</v>
      </c>
      <c r="L20406" t="s">
        <v>1464</v>
      </c>
      <c r="M20406" s="20">
        <v>0.66</v>
      </c>
      <c r="N20406" s="20">
        <v>1.3399999999999999</v>
      </c>
      <c r="AE20406">
        <f t="shared" si="318"/>
        <v>2020</v>
      </c>
    </row>
    <row r="20407" spans="1:31" x14ac:dyDescent="0.25">
      <c r="A20407" s="7">
        <v>20404</v>
      </c>
      <c r="B20407" s="8">
        <v>43985</v>
      </c>
      <c r="C20407" t="s">
        <v>3</v>
      </c>
      <c r="D20407" t="s">
        <v>543</v>
      </c>
      <c r="E20407" t="s">
        <v>9</v>
      </c>
      <c r="F20407" t="s">
        <v>427</v>
      </c>
      <c r="G20407" t="s">
        <v>1170</v>
      </c>
      <c r="H20407" s="135" t="s">
        <v>3192</v>
      </c>
      <c r="I20407" t="s">
        <v>1456</v>
      </c>
      <c r="J20407" s="20">
        <v>39</v>
      </c>
      <c r="K20407" s="20" t="s">
        <v>9</v>
      </c>
      <c r="L20407" t="s">
        <v>1464</v>
      </c>
      <c r="M20407" s="20">
        <v>8.58</v>
      </c>
      <c r="N20407" s="20">
        <v>11.92</v>
      </c>
      <c r="O20407" t="s">
        <v>9</v>
      </c>
      <c r="P20407" s="13" t="s">
        <v>348</v>
      </c>
      <c r="Q20407" t="s">
        <v>3</v>
      </c>
      <c r="R20407" t="s">
        <v>521</v>
      </c>
      <c r="S20407" t="s">
        <v>1465</v>
      </c>
      <c r="U20407" t="s">
        <v>1465</v>
      </c>
      <c r="W20407" t="s">
        <v>1465</v>
      </c>
      <c r="Y20407" t="s">
        <v>1465</v>
      </c>
      <c r="AA20407" t="s">
        <v>1465</v>
      </c>
      <c r="AC20407" t="s">
        <v>1465</v>
      </c>
      <c r="AE20407">
        <f t="shared" si="318"/>
        <v>2020</v>
      </c>
    </row>
    <row r="20408" spans="1:31" x14ac:dyDescent="0.25">
      <c r="A20408" s="7">
        <v>20405</v>
      </c>
      <c r="B20408" s="8">
        <v>43985</v>
      </c>
      <c r="C20408" t="s">
        <v>3</v>
      </c>
      <c r="D20408" t="s">
        <v>1309</v>
      </c>
      <c r="E20408" t="s">
        <v>9</v>
      </c>
      <c r="F20408" t="s">
        <v>306</v>
      </c>
      <c r="G20408" t="s">
        <v>1170</v>
      </c>
      <c r="H20408" s="136" t="s">
        <v>3204</v>
      </c>
      <c r="I20408" t="s">
        <v>1455</v>
      </c>
      <c r="J20408" s="20">
        <v>24</v>
      </c>
      <c r="K20408" s="20" t="s">
        <v>1465</v>
      </c>
      <c r="L20408" t="s">
        <v>1466</v>
      </c>
      <c r="M20408" s="20">
        <v>3</v>
      </c>
      <c r="N20408" s="20">
        <v>3</v>
      </c>
      <c r="AE20408">
        <f t="shared" si="318"/>
        <v>2020</v>
      </c>
    </row>
    <row r="20409" spans="1:31" x14ac:dyDescent="0.25">
      <c r="A20409" s="7">
        <v>20406</v>
      </c>
      <c r="B20409" s="8">
        <v>43985</v>
      </c>
      <c r="C20409" t="s">
        <v>3</v>
      </c>
      <c r="D20409" t="s">
        <v>1307</v>
      </c>
      <c r="E20409" t="s">
        <v>9</v>
      </c>
      <c r="F20409" t="s">
        <v>1310</v>
      </c>
      <c r="G20409" t="s">
        <v>929</v>
      </c>
      <c r="H20409" s="135" t="s">
        <v>2748</v>
      </c>
      <c r="I20409" t="s">
        <v>1454</v>
      </c>
      <c r="J20409" s="20">
        <v>21</v>
      </c>
      <c r="K20409" s="20" t="s">
        <v>3</v>
      </c>
      <c r="L20409" t="s">
        <v>1463</v>
      </c>
      <c r="M20409" s="20">
        <v>6.46</v>
      </c>
      <c r="N20409" s="20">
        <v>5.04</v>
      </c>
      <c r="AE20409">
        <f t="shared" si="318"/>
        <v>2020</v>
      </c>
    </row>
    <row r="20410" spans="1:31" x14ac:dyDescent="0.25">
      <c r="A20410" s="7">
        <v>20407</v>
      </c>
      <c r="B20410" s="8">
        <v>43987</v>
      </c>
      <c r="C20410" t="s">
        <v>3</v>
      </c>
      <c r="D20410" t="s">
        <v>1268</v>
      </c>
      <c r="E20410" t="s">
        <v>9</v>
      </c>
      <c r="F20410" t="s">
        <v>1156</v>
      </c>
      <c r="G20410" t="s">
        <v>648</v>
      </c>
      <c r="H20410" s="135" t="s">
        <v>1833</v>
      </c>
      <c r="I20410" t="s">
        <v>1458</v>
      </c>
      <c r="J20410" s="20">
        <v>4</v>
      </c>
      <c r="K20410" s="20" t="s">
        <v>3</v>
      </c>
      <c r="L20410" t="s">
        <v>1463</v>
      </c>
      <c r="M20410" s="20">
        <v>10</v>
      </c>
      <c r="N20410" s="20">
        <v>30</v>
      </c>
      <c r="AE20410">
        <f t="shared" si="318"/>
        <v>2020</v>
      </c>
    </row>
    <row r="20411" spans="1:31" x14ac:dyDescent="0.25">
      <c r="A20411" s="7">
        <v>20408</v>
      </c>
      <c r="B20411" s="8">
        <v>43987</v>
      </c>
      <c r="C20411" t="s">
        <v>3</v>
      </c>
      <c r="D20411" t="s">
        <v>543</v>
      </c>
      <c r="E20411" t="s">
        <v>9</v>
      </c>
      <c r="F20411" t="s">
        <v>1284</v>
      </c>
      <c r="G20411" t="s">
        <v>1292</v>
      </c>
      <c r="H20411" s="9" t="s">
        <v>3444</v>
      </c>
      <c r="I20411" t="s">
        <v>1454</v>
      </c>
      <c r="J20411" s="20">
        <v>23</v>
      </c>
      <c r="K20411" s="20" t="s">
        <v>3</v>
      </c>
      <c r="L20411" t="s">
        <v>1464</v>
      </c>
      <c r="M20411" s="20">
        <v>7.4399999999999995</v>
      </c>
      <c r="N20411" s="20">
        <v>5.0600000000000005</v>
      </c>
      <c r="AE20411">
        <f t="shared" si="318"/>
        <v>2020</v>
      </c>
    </row>
    <row r="20412" spans="1:31" x14ac:dyDescent="0.25">
      <c r="A20412" s="7">
        <v>20409</v>
      </c>
      <c r="B20412" s="8">
        <v>43987</v>
      </c>
      <c r="C20412" t="s">
        <v>3</v>
      </c>
      <c r="D20412" t="s">
        <v>543</v>
      </c>
      <c r="E20412" t="s">
        <v>9</v>
      </c>
      <c r="F20412" t="s">
        <v>45</v>
      </c>
      <c r="G20412" t="s">
        <v>861</v>
      </c>
      <c r="H20412" s="135" t="s">
        <v>1496</v>
      </c>
      <c r="I20412" t="s">
        <v>1454</v>
      </c>
      <c r="J20412" s="20">
        <v>30</v>
      </c>
      <c r="K20412" s="20" t="s">
        <v>1465</v>
      </c>
      <c r="L20412" t="s">
        <v>1466</v>
      </c>
      <c r="M20412" s="20">
        <v>7.5</v>
      </c>
      <c r="N20412" s="20">
        <v>7.5</v>
      </c>
      <c r="AE20412">
        <f t="shared" si="318"/>
        <v>2020</v>
      </c>
    </row>
    <row r="20413" spans="1:31" x14ac:dyDescent="0.25">
      <c r="A20413" s="7">
        <v>20410</v>
      </c>
      <c r="B20413" s="8">
        <v>43988</v>
      </c>
      <c r="C20413" t="s">
        <v>3</v>
      </c>
      <c r="D20413" t="s">
        <v>1310</v>
      </c>
      <c r="E20413" t="s">
        <v>9</v>
      </c>
      <c r="F20413" t="s">
        <v>1311</v>
      </c>
      <c r="G20413" t="s">
        <v>732</v>
      </c>
      <c r="H20413" s="135" t="s">
        <v>2161</v>
      </c>
      <c r="I20413" t="s">
        <v>1454</v>
      </c>
      <c r="J20413" s="20">
        <v>8</v>
      </c>
      <c r="K20413" s="20" t="s">
        <v>3</v>
      </c>
      <c r="L20413" t="s">
        <v>1463</v>
      </c>
      <c r="M20413" s="20">
        <v>3.08</v>
      </c>
      <c r="N20413" s="20">
        <v>1.92</v>
      </c>
      <c r="AE20413">
        <f t="shared" si="318"/>
        <v>2020</v>
      </c>
    </row>
    <row r="20414" spans="1:31" x14ac:dyDescent="0.25">
      <c r="A20414" s="7">
        <v>20411</v>
      </c>
      <c r="B20414" s="8">
        <v>43988</v>
      </c>
      <c r="C20414" t="s">
        <v>3</v>
      </c>
      <c r="D20414" t="s">
        <v>1258</v>
      </c>
      <c r="E20414" t="s">
        <v>9</v>
      </c>
      <c r="F20414" t="s">
        <v>1272</v>
      </c>
      <c r="G20414" t="s">
        <v>569</v>
      </c>
      <c r="H20414" s="135" t="s">
        <v>2336</v>
      </c>
      <c r="I20414" t="s">
        <v>1454</v>
      </c>
      <c r="J20414" s="20">
        <v>28</v>
      </c>
      <c r="K20414" s="20" t="s">
        <v>9</v>
      </c>
      <c r="L20414" t="s">
        <v>1464</v>
      </c>
      <c r="M20414" s="20">
        <v>6.16</v>
      </c>
      <c r="N20414" s="20">
        <v>8.84</v>
      </c>
      <c r="AE20414">
        <f t="shared" si="318"/>
        <v>2020</v>
      </c>
    </row>
    <row r="20415" spans="1:31" x14ac:dyDescent="0.25">
      <c r="A20415" s="7">
        <v>20412</v>
      </c>
      <c r="B20415" s="8">
        <v>43988</v>
      </c>
      <c r="C20415" t="s">
        <v>3</v>
      </c>
      <c r="D20415" t="s">
        <v>968</v>
      </c>
      <c r="E20415" t="s">
        <v>9</v>
      </c>
      <c r="F20415" t="s">
        <v>805</v>
      </c>
      <c r="G20415" t="s">
        <v>1170</v>
      </c>
      <c r="H20415" s="135" t="s">
        <v>3239</v>
      </c>
      <c r="I20415" t="s">
        <v>1454</v>
      </c>
      <c r="J20415" s="20">
        <v>72</v>
      </c>
      <c r="K20415" s="20" t="s">
        <v>9</v>
      </c>
      <c r="L20415" t="s">
        <v>1463</v>
      </c>
      <c r="M20415" s="20">
        <v>17.28</v>
      </c>
      <c r="N20415" s="20">
        <v>19.72</v>
      </c>
      <c r="AE20415">
        <f t="shared" si="318"/>
        <v>2020</v>
      </c>
    </row>
    <row r="20416" spans="1:31" x14ac:dyDescent="0.25">
      <c r="A20416" s="7">
        <v>20413</v>
      </c>
      <c r="B20416" s="8">
        <v>43988</v>
      </c>
      <c r="C20416" t="s">
        <v>3</v>
      </c>
      <c r="D20416" t="s">
        <v>1280</v>
      </c>
      <c r="E20416" t="s">
        <v>9</v>
      </c>
      <c r="F20416" t="s">
        <v>1312</v>
      </c>
      <c r="G20416" t="s">
        <v>895</v>
      </c>
      <c r="H20416" s="135" t="s">
        <v>2550</v>
      </c>
      <c r="I20416" t="s">
        <v>1458</v>
      </c>
      <c r="J20416" s="20">
        <v>10</v>
      </c>
      <c r="K20416" s="20" t="s">
        <v>1465</v>
      </c>
      <c r="L20416" t="s">
        <v>1466</v>
      </c>
      <c r="M20416" s="20">
        <v>10</v>
      </c>
      <c r="N20416" s="20">
        <v>30</v>
      </c>
      <c r="AE20416">
        <f t="shared" si="318"/>
        <v>2020</v>
      </c>
    </row>
    <row r="20417" spans="1:31" x14ac:dyDescent="0.25">
      <c r="A20417" s="7">
        <v>20414</v>
      </c>
      <c r="B20417" s="8">
        <v>43988</v>
      </c>
      <c r="C20417" t="s">
        <v>3</v>
      </c>
      <c r="D20417" t="s">
        <v>1272</v>
      </c>
      <c r="E20417" t="s">
        <v>9</v>
      </c>
      <c r="F20417" t="s">
        <v>1312</v>
      </c>
      <c r="G20417" t="s">
        <v>895</v>
      </c>
      <c r="H20417" s="135" t="s">
        <v>2542</v>
      </c>
      <c r="I20417" t="s">
        <v>1455</v>
      </c>
      <c r="J20417" s="20">
        <v>10</v>
      </c>
      <c r="K20417" s="20" t="s">
        <v>1465</v>
      </c>
      <c r="L20417" t="s">
        <v>1466</v>
      </c>
      <c r="M20417" s="20">
        <v>1.25</v>
      </c>
      <c r="N20417" s="20">
        <v>1.25</v>
      </c>
      <c r="AE20417">
        <f t="shared" si="318"/>
        <v>2020</v>
      </c>
    </row>
    <row r="20418" spans="1:31" x14ac:dyDescent="0.25">
      <c r="A20418" s="7">
        <v>20415</v>
      </c>
      <c r="B20418" s="8">
        <v>43988</v>
      </c>
      <c r="C20418" t="s">
        <v>3</v>
      </c>
      <c r="D20418" t="s">
        <v>543</v>
      </c>
      <c r="E20418" t="s">
        <v>9</v>
      </c>
      <c r="F20418" t="s">
        <v>54</v>
      </c>
      <c r="G20418" t="s">
        <v>1292</v>
      </c>
      <c r="H20418" s="9" t="s">
        <v>3444</v>
      </c>
      <c r="I20418" t="s">
        <v>1454</v>
      </c>
      <c r="J20418" s="20">
        <v>7</v>
      </c>
      <c r="K20418" s="20" t="s">
        <v>9</v>
      </c>
      <c r="L20418" t="s">
        <v>1464</v>
      </c>
      <c r="M20418" s="20">
        <v>1.54</v>
      </c>
      <c r="N20418" s="20">
        <v>2.96</v>
      </c>
      <c r="AE20418">
        <f t="shared" si="318"/>
        <v>2020</v>
      </c>
    </row>
    <row r="20419" spans="1:31" x14ac:dyDescent="0.25">
      <c r="A20419" s="7">
        <v>20416</v>
      </c>
      <c r="B20419" s="8">
        <v>43989</v>
      </c>
      <c r="C20419" t="s">
        <v>3</v>
      </c>
      <c r="D20419" t="s">
        <v>1266</v>
      </c>
      <c r="E20419" t="s">
        <v>9</v>
      </c>
      <c r="F20419" t="s">
        <v>351</v>
      </c>
      <c r="G20419" t="s">
        <v>861</v>
      </c>
      <c r="H20419" s="135" t="s">
        <v>2435</v>
      </c>
      <c r="I20419" t="s">
        <v>1454</v>
      </c>
      <c r="J20419" s="20">
        <v>38</v>
      </c>
      <c r="K20419" s="20" t="s">
        <v>9</v>
      </c>
      <c r="L20419" t="s">
        <v>1463</v>
      </c>
      <c r="M20419" s="20">
        <v>9.1199999999999992</v>
      </c>
      <c r="N20419" s="20">
        <v>10.88</v>
      </c>
      <c r="AE20419">
        <f t="shared" si="318"/>
        <v>2020</v>
      </c>
    </row>
    <row r="20420" spans="1:31" x14ac:dyDescent="0.25">
      <c r="A20420" s="7">
        <v>20417</v>
      </c>
      <c r="B20420" s="8">
        <v>43989</v>
      </c>
      <c r="C20420" t="s">
        <v>3</v>
      </c>
      <c r="D20420" t="s">
        <v>532</v>
      </c>
      <c r="E20420" t="s">
        <v>9</v>
      </c>
      <c r="F20420" t="s">
        <v>351</v>
      </c>
      <c r="G20420" t="s">
        <v>929</v>
      </c>
      <c r="H20420" s="9" t="s">
        <v>2652</v>
      </c>
      <c r="I20420" t="s">
        <v>1454</v>
      </c>
      <c r="J20420" s="20">
        <v>72</v>
      </c>
      <c r="K20420" s="20" t="s">
        <v>3</v>
      </c>
      <c r="L20420" t="s">
        <v>1463</v>
      </c>
      <c r="M20420" s="20">
        <v>19.72</v>
      </c>
      <c r="N20420" s="20">
        <v>17.28</v>
      </c>
      <c r="AE20420">
        <f t="shared" ref="AE20420:AE20483" si="319">YEAR(B20420)</f>
        <v>2020</v>
      </c>
    </row>
    <row r="20421" spans="1:31" x14ac:dyDescent="0.25">
      <c r="A20421" s="7">
        <v>20418</v>
      </c>
      <c r="B20421" s="8">
        <v>43989</v>
      </c>
      <c r="C20421" t="s">
        <v>3</v>
      </c>
      <c r="D20421" t="s">
        <v>168</v>
      </c>
      <c r="E20421" t="s">
        <v>9</v>
      </c>
      <c r="F20421" t="s">
        <v>235</v>
      </c>
      <c r="G20421" t="s">
        <v>65</v>
      </c>
      <c r="H20421" s="135" t="s">
        <v>1519</v>
      </c>
      <c r="I20421" t="s">
        <v>1454</v>
      </c>
      <c r="J20421" s="20">
        <v>48</v>
      </c>
      <c r="K20421" s="20" t="s">
        <v>9</v>
      </c>
      <c r="L20421" t="s">
        <v>1464</v>
      </c>
      <c r="M20421" s="20">
        <v>10.56</v>
      </c>
      <c r="N20421" s="20">
        <v>14.44</v>
      </c>
      <c r="AE20421">
        <f t="shared" si="319"/>
        <v>2020</v>
      </c>
    </row>
    <row r="20422" spans="1:31" x14ac:dyDescent="0.25">
      <c r="A20422" s="7">
        <v>20419</v>
      </c>
      <c r="B20422" s="8">
        <v>43989</v>
      </c>
      <c r="C20422" t="s">
        <v>3</v>
      </c>
      <c r="D20422" t="s">
        <v>250</v>
      </c>
      <c r="E20422" t="s">
        <v>9</v>
      </c>
      <c r="F20422" t="s">
        <v>235</v>
      </c>
      <c r="G20422" t="s">
        <v>11</v>
      </c>
      <c r="H20422" s="135" t="s">
        <v>1527</v>
      </c>
      <c r="I20422" t="s">
        <v>1454</v>
      </c>
      <c r="J20422" s="20">
        <v>71</v>
      </c>
      <c r="K20422" s="20" t="s">
        <v>9</v>
      </c>
      <c r="L20422" t="s">
        <v>1464</v>
      </c>
      <c r="M20422" s="20">
        <v>15.620000000000001</v>
      </c>
      <c r="N20422" s="20">
        <v>20.88</v>
      </c>
      <c r="AE20422">
        <f t="shared" si="319"/>
        <v>2020</v>
      </c>
    </row>
    <row r="20423" spans="1:31" x14ac:dyDescent="0.25">
      <c r="A20423" s="7">
        <v>20420</v>
      </c>
      <c r="B20423" s="8">
        <v>43992</v>
      </c>
      <c r="C20423" t="s">
        <v>3</v>
      </c>
      <c r="D20423" t="s">
        <v>1307</v>
      </c>
      <c r="E20423" t="s">
        <v>9</v>
      </c>
      <c r="F20423" t="s">
        <v>1304</v>
      </c>
      <c r="G20423" t="s">
        <v>648</v>
      </c>
      <c r="H20423" s="135" t="s">
        <v>1785</v>
      </c>
      <c r="I20423" t="s">
        <v>1454</v>
      </c>
      <c r="J20423" s="20">
        <v>47</v>
      </c>
      <c r="K20423" s="20" t="s">
        <v>1465</v>
      </c>
      <c r="L20423" t="s">
        <v>1466</v>
      </c>
      <c r="M20423" s="20">
        <v>11.75</v>
      </c>
      <c r="N20423" s="20">
        <v>11.75</v>
      </c>
      <c r="AE20423">
        <f t="shared" si="319"/>
        <v>2020</v>
      </c>
    </row>
    <row r="20424" spans="1:31" x14ac:dyDescent="0.25">
      <c r="A20424" s="7">
        <v>20421</v>
      </c>
      <c r="B20424" s="8">
        <v>43993</v>
      </c>
      <c r="C20424" t="s">
        <v>3</v>
      </c>
      <c r="D20424" t="s">
        <v>518</v>
      </c>
      <c r="E20424" t="s">
        <v>9</v>
      </c>
      <c r="F20424" t="s">
        <v>1189</v>
      </c>
      <c r="G20424" t="s">
        <v>861</v>
      </c>
      <c r="H20424" s="135" t="s">
        <v>2435</v>
      </c>
      <c r="I20424" t="s">
        <v>1454</v>
      </c>
      <c r="J20424" s="20">
        <v>16</v>
      </c>
      <c r="K20424" s="20" t="s">
        <v>9</v>
      </c>
      <c r="L20424" t="s">
        <v>1464</v>
      </c>
      <c r="M20424" s="20">
        <v>3.52</v>
      </c>
      <c r="N20424" s="20">
        <v>5.48</v>
      </c>
      <c r="AE20424">
        <f t="shared" si="319"/>
        <v>2020</v>
      </c>
    </row>
    <row r="20425" spans="1:31" x14ac:dyDescent="0.25">
      <c r="A20425" s="7">
        <v>20422</v>
      </c>
      <c r="B20425" s="8">
        <v>43993</v>
      </c>
      <c r="C20425" t="s">
        <v>3</v>
      </c>
      <c r="D20425" t="s">
        <v>973</v>
      </c>
      <c r="E20425" t="s">
        <v>9</v>
      </c>
      <c r="F20425" t="s">
        <v>1284</v>
      </c>
      <c r="G20425" t="s">
        <v>714</v>
      </c>
      <c r="H20425" s="135" t="s">
        <v>2031</v>
      </c>
      <c r="I20425" t="s">
        <v>1454</v>
      </c>
      <c r="J20425" s="20">
        <v>82</v>
      </c>
      <c r="K20425" s="20" t="s">
        <v>3</v>
      </c>
      <c r="L20425" t="s">
        <v>1463</v>
      </c>
      <c r="M20425" s="20">
        <v>22.32</v>
      </c>
      <c r="N20425" s="20">
        <v>19.68</v>
      </c>
      <c r="AE20425">
        <f t="shared" si="319"/>
        <v>2020</v>
      </c>
    </row>
    <row r="20426" spans="1:31" x14ac:dyDescent="0.25">
      <c r="A20426" s="7">
        <v>20423</v>
      </c>
      <c r="B20426" s="8">
        <v>43994</v>
      </c>
      <c r="C20426" t="s">
        <v>3</v>
      </c>
      <c r="D20426" t="s">
        <v>1156</v>
      </c>
      <c r="E20426" t="s">
        <v>9</v>
      </c>
      <c r="F20426" t="s">
        <v>1310</v>
      </c>
      <c r="G20426" t="s">
        <v>648</v>
      </c>
      <c r="H20426" s="9" t="s">
        <v>2347</v>
      </c>
      <c r="I20426" t="s">
        <v>1455</v>
      </c>
      <c r="J20426" s="20">
        <v>46</v>
      </c>
      <c r="K20426" s="20" t="s">
        <v>9</v>
      </c>
      <c r="L20426" t="s">
        <v>1464</v>
      </c>
      <c r="M20426" s="20">
        <v>5.0600000000000005</v>
      </c>
      <c r="N20426" s="20">
        <v>6.9399999999999995</v>
      </c>
      <c r="AE20426">
        <f t="shared" si="319"/>
        <v>2020</v>
      </c>
    </row>
    <row r="20427" spans="1:31" x14ac:dyDescent="0.25">
      <c r="A20427" s="7">
        <v>20424</v>
      </c>
      <c r="B20427" s="8">
        <v>43994</v>
      </c>
      <c r="C20427" t="s">
        <v>3</v>
      </c>
      <c r="D20427" t="s">
        <v>1312</v>
      </c>
      <c r="E20427" t="s">
        <v>9</v>
      </c>
      <c r="F20427" t="s">
        <v>1272</v>
      </c>
      <c r="G20427" t="s">
        <v>895</v>
      </c>
      <c r="H20427" s="136" t="s">
        <v>2615</v>
      </c>
      <c r="I20427" t="s">
        <v>1455</v>
      </c>
      <c r="J20427" s="20">
        <v>8</v>
      </c>
      <c r="K20427" s="20" t="s">
        <v>1465</v>
      </c>
      <c r="L20427" t="s">
        <v>1466</v>
      </c>
      <c r="M20427" s="20">
        <v>1</v>
      </c>
      <c r="N20427" s="20">
        <v>1</v>
      </c>
      <c r="AE20427">
        <f t="shared" si="319"/>
        <v>2020</v>
      </c>
    </row>
    <row r="20428" spans="1:31" x14ac:dyDescent="0.25">
      <c r="A20428" s="7">
        <v>20425</v>
      </c>
      <c r="B20428" s="8">
        <v>43995</v>
      </c>
      <c r="C20428" t="s">
        <v>3</v>
      </c>
      <c r="D20428" t="s">
        <v>1309</v>
      </c>
      <c r="E20428" t="s">
        <v>9</v>
      </c>
      <c r="F20428" t="s">
        <v>1268</v>
      </c>
      <c r="G20428" t="s">
        <v>929</v>
      </c>
      <c r="H20428" s="135" t="s">
        <v>3061</v>
      </c>
      <c r="I20428" t="s">
        <v>1455</v>
      </c>
      <c r="J20428" s="20">
        <v>37</v>
      </c>
      <c r="K20428" s="20" t="s">
        <v>1465</v>
      </c>
      <c r="L20428" t="s">
        <v>1466</v>
      </c>
      <c r="M20428" s="20">
        <v>4.625</v>
      </c>
      <c r="N20428" s="20">
        <v>4.625</v>
      </c>
      <c r="AE20428">
        <f t="shared" si="319"/>
        <v>2020</v>
      </c>
    </row>
    <row r="20429" spans="1:31" x14ac:dyDescent="0.25">
      <c r="A20429" s="7">
        <v>20426</v>
      </c>
      <c r="B20429" s="8">
        <v>43996</v>
      </c>
      <c r="C20429" t="s">
        <v>3</v>
      </c>
      <c r="D20429" t="s">
        <v>1295</v>
      </c>
      <c r="E20429" t="s">
        <v>9</v>
      </c>
      <c r="F20429" t="s">
        <v>1310</v>
      </c>
      <c r="G20429" t="s">
        <v>861</v>
      </c>
      <c r="H20429" s="135" t="s">
        <v>2437</v>
      </c>
      <c r="I20429" t="s">
        <v>1454</v>
      </c>
      <c r="J20429" s="20">
        <v>29</v>
      </c>
      <c r="K20429" s="20" t="s">
        <v>3</v>
      </c>
      <c r="L20429" t="s">
        <v>1464</v>
      </c>
      <c r="M20429" s="20">
        <v>9.1199999999999992</v>
      </c>
      <c r="N20429" s="20">
        <v>6.38</v>
      </c>
      <c r="AE20429">
        <f t="shared" si="319"/>
        <v>2020</v>
      </c>
    </row>
    <row r="20430" spans="1:31" x14ac:dyDescent="0.25">
      <c r="A20430" s="7">
        <v>20427</v>
      </c>
      <c r="B20430" s="8">
        <v>43996</v>
      </c>
      <c r="C20430" t="s">
        <v>3</v>
      </c>
      <c r="D20430" t="s">
        <v>1291</v>
      </c>
      <c r="E20430" t="s">
        <v>9</v>
      </c>
      <c r="F20430" t="s">
        <v>1298</v>
      </c>
      <c r="G20430" t="s">
        <v>870</v>
      </c>
      <c r="H20430" s="9" t="s">
        <v>2483</v>
      </c>
      <c r="I20430" t="s">
        <v>1454</v>
      </c>
      <c r="J20430" s="20">
        <v>12</v>
      </c>
      <c r="K20430" s="20" t="s">
        <v>3</v>
      </c>
      <c r="L20430" t="s">
        <v>1464</v>
      </c>
      <c r="M20430" s="20">
        <v>4.3599999999999994</v>
      </c>
      <c r="N20430" s="20">
        <v>2.64</v>
      </c>
      <c r="AE20430">
        <f t="shared" si="319"/>
        <v>2020</v>
      </c>
    </row>
    <row r="20431" spans="1:31" x14ac:dyDescent="0.25">
      <c r="A20431" s="7">
        <v>20428</v>
      </c>
      <c r="B20431" s="8">
        <v>43996</v>
      </c>
      <c r="C20431" t="s">
        <v>3</v>
      </c>
      <c r="D20431" t="s">
        <v>1313</v>
      </c>
      <c r="E20431" t="s">
        <v>9</v>
      </c>
      <c r="F20431" t="s">
        <v>678</v>
      </c>
      <c r="G20431" t="s">
        <v>648</v>
      </c>
      <c r="H20431" s="136" t="s">
        <v>1496</v>
      </c>
      <c r="I20431" t="s">
        <v>1458</v>
      </c>
      <c r="J20431" s="20">
        <v>9</v>
      </c>
      <c r="K20431" s="20" t="s">
        <v>3</v>
      </c>
      <c r="L20431" t="s">
        <v>1463</v>
      </c>
      <c r="M20431" s="20">
        <v>30</v>
      </c>
      <c r="N20431" s="20">
        <v>10</v>
      </c>
      <c r="AE20431">
        <f t="shared" si="319"/>
        <v>2020</v>
      </c>
    </row>
    <row r="20432" spans="1:31" x14ac:dyDescent="0.25">
      <c r="A20432" s="7">
        <v>20429</v>
      </c>
      <c r="B20432" s="8">
        <v>43997</v>
      </c>
      <c r="C20432" t="s">
        <v>3</v>
      </c>
      <c r="D20432" t="s">
        <v>518</v>
      </c>
      <c r="E20432" t="s">
        <v>9</v>
      </c>
      <c r="F20432" t="s">
        <v>1272</v>
      </c>
      <c r="G20432" t="s">
        <v>895</v>
      </c>
      <c r="H20432" s="135" t="s">
        <v>2633</v>
      </c>
      <c r="I20432" t="s">
        <v>1454</v>
      </c>
      <c r="J20432" s="20">
        <v>17</v>
      </c>
      <c r="K20432" s="20" t="s">
        <v>1465</v>
      </c>
      <c r="L20432" t="s">
        <v>1466</v>
      </c>
      <c r="M20432" s="20">
        <v>4.25</v>
      </c>
      <c r="N20432" s="20">
        <v>4.25</v>
      </c>
      <c r="AE20432">
        <f t="shared" si="319"/>
        <v>2020</v>
      </c>
    </row>
    <row r="20433" spans="1:31" x14ac:dyDescent="0.25">
      <c r="A20433" s="7">
        <v>20430</v>
      </c>
      <c r="B20433" s="8">
        <v>43998</v>
      </c>
      <c r="C20433" t="s">
        <v>3</v>
      </c>
      <c r="D20433" t="s">
        <v>39</v>
      </c>
      <c r="E20433" t="s">
        <v>9</v>
      </c>
      <c r="F20433" t="s">
        <v>1284</v>
      </c>
      <c r="G20433" t="s">
        <v>377</v>
      </c>
      <c r="H20433" s="136" t="s">
        <v>1598</v>
      </c>
      <c r="I20433" t="s">
        <v>1454</v>
      </c>
      <c r="J20433" s="20">
        <v>39</v>
      </c>
      <c r="K20433" s="20" t="s">
        <v>1465</v>
      </c>
      <c r="L20433" t="s">
        <v>1466</v>
      </c>
      <c r="M20433" s="20">
        <v>9.75</v>
      </c>
      <c r="N20433" s="20">
        <v>9.75</v>
      </c>
      <c r="AE20433">
        <f t="shared" si="319"/>
        <v>2020</v>
      </c>
    </row>
    <row r="20434" spans="1:31" x14ac:dyDescent="0.25">
      <c r="A20434" s="7">
        <v>20431</v>
      </c>
      <c r="B20434" s="8">
        <v>43998</v>
      </c>
      <c r="C20434" t="s">
        <v>3</v>
      </c>
      <c r="D20434" t="s">
        <v>265</v>
      </c>
      <c r="E20434" t="s">
        <v>9</v>
      </c>
      <c r="F20434" t="s">
        <v>91</v>
      </c>
      <c r="G20434" t="s">
        <v>895</v>
      </c>
      <c r="H20434" s="135" t="s">
        <v>2661</v>
      </c>
      <c r="I20434" t="s">
        <v>1454</v>
      </c>
      <c r="J20434" s="20">
        <v>130</v>
      </c>
      <c r="K20434" s="20" t="s">
        <v>3</v>
      </c>
      <c r="L20434" t="s">
        <v>1464</v>
      </c>
      <c r="M20434" s="20">
        <v>37.4</v>
      </c>
      <c r="N20434" s="20">
        <v>28.6</v>
      </c>
      <c r="AE20434">
        <f t="shared" si="319"/>
        <v>2020</v>
      </c>
    </row>
    <row r="20435" spans="1:31" x14ac:dyDescent="0.25">
      <c r="A20435" s="7">
        <v>20432</v>
      </c>
      <c r="B20435" s="8">
        <v>43998</v>
      </c>
      <c r="C20435" t="s">
        <v>3</v>
      </c>
      <c r="D20435" t="s">
        <v>351</v>
      </c>
      <c r="E20435" t="s">
        <v>9</v>
      </c>
      <c r="F20435" t="s">
        <v>1299</v>
      </c>
      <c r="G20435" t="s">
        <v>870</v>
      </c>
      <c r="H20435" s="9" t="s">
        <v>2496</v>
      </c>
      <c r="I20435" t="s">
        <v>1455</v>
      </c>
      <c r="J20435" s="20">
        <v>12</v>
      </c>
      <c r="K20435" s="20" t="s">
        <v>1465</v>
      </c>
      <c r="L20435" t="s">
        <v>1466</v>
      </c>
      <c r="M20435" s="20">
        <v>1.5</v>
      </c>
      <c r="N20435" s="20">
        <v>1.5</v>
      </c>
      <c r="AE20435">
        <f t="shared" si="319"/>
        <v>2020</v>
      </c>
    </row>
    <row r="20436" spans="1:31" x14ac:dyDescent="0.25">
      <c r="A20436" s="7">
        <v>20433</v>
      </c>
      <c r="B20436" s="8">
        <v>43998</v>
      </c>
      <c r="C20436" t="s">
        <v>3</v>
      </c>
      <c r="D20436" t="s">
        <v>968</v>
      </c>
      <c r="E20436" t="s">
        <v>9</v>
      </c>
      <c r="F20436" t="s">
        <v>667</v>
      </c>
      <c r="G20436" t="s">
        <v>929</v>
      </c>
      <c r="H20436" s="135" t="s">
        <v>2678</v>
      </c>
      <c r="I20436" t="s">
        <v>1454</v>
      </c>
      <c r="J20436" s="20">
        <v>28</v>
      </c>
      <c r="K20436" s="20" t="s">
        <v>9</v>
      </c>
      <c r="L20436" t="s">
        <v>1464</v>
      </c>
      <c r="M20436" s="20">
        <v>6.16</v>
      </c>
      <c r="N20436" s="20">
        <v>8.84</v>
      </c>
      <c r="AE20436">
        <f t="shared" si="319"/>
        <v>2020</v>
      </c>
    </row>
    <row r="20437" spans="1:31" x14ac:dyDescent="0.25">
      <c r="A20437" s="7">
        <v>20434</v>
      </c>
      <c r="B20437" s="8">
        <v>43998</v>
      </c>
      <c r="C20437" t="s">
        <v>3</v>
      </c>
      <c r="D20437" t="s">
        <v>39</v>
      </c>
      <c r="E20437" t="s">
        <v>9</v>
      </c>
      <c r="F20437" t="s">
        <v>190</v>
      </c>
      <c r="G20437" t="s">
        <v>1292</v>
      </c>
      <c r="H20437" s="9" t="s">
        <v>3394</v>
      </c>
      <c r="I20437" t="s">
        <v>1454</v>
      </c>
      <c r="J20437" s="20">
        <v>25</v>
      </c>
      <c r="K20437" s="20" t="s">
        <v>1465</v>
      </c>
      <c r="L20437" t="s">
        <v>1466</v>
      </c>
      <c r="M20437" s="20">
        <v>6.25</v>
      </c>
      <c r="N20437" s="20">
        <v>6.25</v>
      </c>
      <c r="AE20437">
        <f t="shared" si="319"/>
        <v>2020</v>
      </c>
    </row>
    <row r="20438" spans="1:31" x14ac:dyDescent="0.25">
      <c r="A20438" s="7">
        <v>20435</v>
      </c>
      <c r="B20438" s="8">
        <v>43998</v>
      </c>
      <c r="C20438" t="s">
        <v>3</v>
      </c>
      <c r="D20438" t="s">
        <v>39</v>
      </c>
      <c r="E20438" t="s">
        <v>9</v>
      </c>
      <c r="F20438" t="s">
        <v>585</v>
      </c>
      <c r="G20438" t="s">
        <v>861</v>
      </c>
      <c r="H20438" s="135" t="s">
        <v>1496</v>
      </c>
      <c r="I20438" t="s">
        <v>1454</v>
      </c>
      <c r="J20438" s="20">
        <v>38</v>
      </c>
      <c r="K20438" s="20" t="s">
        <v>1465</v>
      </c>
      <c r="L20438" t="s">
        <v>1466</v>
      </c>
      <c r="M20438" s="20">
        <v>9.5</v>
      </c>
      <c r="N20438" s="20">
        <v>9.5</v>
      </c>
      <c r="AE20438">
        <f t="shared" si="319"/>
        <v>2020</v>
      </c>
    </row>
    <row r="20439" spans="1:31" x14ac:dyDescent="0.25">
      <c r="A20439" s="7">
        <v>20436</v>
      </c>
      <c r="B20439" s="8">
        <v>43999</v>
      </c>
      <c r="C20439" t="s">
        <v>3</v>
      </c>
      <c r="D20439" t="s">
        <v>1310</v>
      </c>
      <c r="E20439" t="s">
        <v>9</v>
      </c>
      <c r="F20439" t="s">
        <v>1156</v>
      </c>
      <c r="G20439" t="s">
        <v>648</v>
      </c>
      <c r="H20439" s="9" t="s">
        <v>2347</v>
      </c>
      <c r="I20439" t="s">
        <v>1455</v>
      </c>
      <c r="J20439" s="20">
        <v>46</v>
      </c>
      <c r="K20439" s="20" t="s">
        <v>9</v>
      </c>
      <c r="L20439" t="s">
        <v>1464</v>
      </c>
      <c r="M20439" s="20">
        <v>5.0600000000000005</v>
      </c>
      <c r="N20439" s="20">
        <v>6.9399999999999995</v>
      </c>
      <c r="AE20439">
        <f t="shared" si="319"/>
        <v>2020</v>
      </c>
    </row>
    <row r="20440" spans="1:31" x14ac:dyDescent="0.25">
      <c r="A20440" s="7">
        <v>20437</v>
      </c>
      <c r="B20440" s="8">
        <v>44000</v>
      </c>
      <c r="C20440" t="s">
        <v>3</v>
      </c>
      <c r="D20440" t="s">
        <v>39</v>
      </c>
      <c r="E20440" t="s">
        <v>9</v>
      </c>
      <c r="F20440" t="s">
        <v>1169</v>
      </c>
      <c r="G20440" t="s">
        <v>377</v>
      </c>
      <c r="H20440" s="9" t="s">
        <v>3445</v>
      </c>
      <c r="I20440" t="s">
        <v>1454</v>
      </c>
      <c r="J20440" s="20">
        <v>15</v>
      </c>
      <c r="K20440" s="20" t="s">
        <v>1465</v>
      </c>
      <c r="L20440" t="s">
        <v>1466</v>
      </c>
      <c r="M20440" s="20">
        <v>3.75</v>
      </c>
      <c r="N20440" s="20">
        <v>3.75</v>
      </c>
      <c r="AE20440">
        <f t="shared" si="319"/>
        <v>2020</v>
      </c>
    </row>
    <row r="20441" spans="1:31" x14ac:dyDescent="0.25">
      <c r="A20441" s="7">
        <v>20438</v>
      </c>
      <c r="B20441" s="8">
        <v>44000</v>
      </c>
      <c r="C20441" t="s">
        <v>3</v>
      </c>
      <c r="D20441" t="s">
        <v>39</v>
      </c>
      <c r="E20441" t="s">
        <v>9</v>
      </c>
      <c r="F20441" t="s">
        <v>1169</v>
      </c>
      <c r="G20441" t="s">
        <v>377</v>
      </c>
      <c r="H20441" s="9" t="s">
        <v>2097</v>
      </c>
      <c r="I20441" t="s">
        <v>1454</v>
      </c>
      <c r="J20441" s="20">
        <v>65</v>
      </c>
      <c r="K20441" s="20" t="s">
        <v>1465</v>
      </c>
      <c r="L20441" t="s">
        <v>1466</v>
      </c>
      <c r="M20441" s="20">
        <v>16.25</v>
      </c>
      <c r="N20441" s="20">
        <v>16.25</v>
      </c>
      <c r="AE20441">
        <f t="shared" si="319"/>
        <v>2020</v>
      </c>
    </row>
    <row r="20442" spans="1:31" x14ac:dyDescent="0.25">
      <c r="A20442" s="7">
        <v>20439</v>
      </c>
      <c r="B20442" s="8">
        <v>44001</v>
      </c>
      <c r="C20442" t="s">
        <v>3</v>
      </c>
      <c r="D20442" s="16" t="s">
        <v>35</v>
      </c>
      <c r="E20442" t="s">
        <v>9</v>
      </c>
      <c r="F20442" t="s">
        <v>1314</v>
      </c>
      <c r="G20442" t="s">
        <v>648</v>
      </c>
      <c r="H20442" s="9" t="s">
        <v>1797</v>
      </c>
      <c r="I20442" t="s">
        <v>1455</v>
      </c>
      <c r="J20442" s="20">
        <v>86</v>
      </c>
      <c r="K20442" s="20" t="s">
        <v>3</v>
      </c>
      <c r="L20442" t="s">
        <v>1464</v>
      </c>
      <c r="M20442" s="20">
        <v>12.54</v>
      </c>
      <c r="N20442" s="20">
        <v>9.4600000000000009</v>
      </c>
      <c r="AE20442">
        <f t="shared" si="319"/>
        <v>2020</v>
      </c>
    </row>
    <row r="20443" spans="1:31" x14ac:dyDescent="0.25">
      <c r="A20443" s="7">
        <v>20440</v>
      </c>
      <c r="B20443" s="8">
        <v>44001</v>
      </c>
      <c r="C20443" t="s">
        <v>3</v>
      </c>
      <c r="D20443" t="s">
        <v>1291</v>
      </c>
      <c r="E20443" t="s">
        <v>9</v>
      </c>
      <c r="F20443" t="s">
        <v>1159</v>
      </c>
      <c r="G20443" t="s">
        <v>1277</v>
      </c>
      <c r="H20443" s="9" t="s">
        <v>3342</v>
      </c>
      <c r="I20443" t="s">
        <v>1454</v>
      </c>
      <c r="J20443" s="20">
        <v>12</v>
      </c>
      <c r="K20443" s="20" t="s">
        <v>9</v>
      </c>
      <c r="L20443" t="s">
        <v>1464</v>
      </c>
      <c r="M20443" s="20">
        <v>2.64</v>
      </c>
      <c r="N20443" s="20">
        <v>4.3599999999999994</v>
      </c>
      <c r="AE20443">
        <f t="shared" si="319"/>
        <v>2020</v>
      </c>
    </row>
    <row r="20444" spans="1:31" x14ac:dyDescent="0.25">
      <c r="A20444" s="7">
        <v>20441</v>
      </c>
      <c r="B20444" s="8">
        <v>44002</v>
      </c>
      <c r="C20444" t="s">
        <v>3</v>
      </c>
      <c r="D20444" t="s">
        <v>1301</v>
      </c>
      <c r="E20444" t="s">
        <v>9</v>
      </c>
      <c r="F20444" t="s">
        <v>1312</v>
      </c>
      <c r="G20444" t="s">
        <v>569</v>
      </c>
      <c r="H20444" s="135" t="s">
        <v>1714</v>
      </c>
      <c r="I20444" t="s">
        <v>1454</v>
      </c>
      <c r="J20444" s="20">
        <v>14</v>
      </c>
      <c r="K20444" s="20" t="s">
        <v>9</v>
      </c>
      <c r="L20444" t="s">
        <v>1464</v>
      </c>
      <c r="M20444" s="20">
        <v>3.08</v>
      </c>
      <c r="N20444" s="20">
        <v>4.92</v>
      </c>
      <c r="AE20444">
        <f t="shared" si="319"/>
        <v>2020</v>
      </c>
    </row>
    <row r="20445" spans="1:31" x14ac:dyDescent="0.25">
      <c r="A20445" s="7">
        <v>20442</v>
      </c>
      <c r="B20445" s="8">
        <v>44002</v>
      </c>
      <c r="C20445" t="s">
        <v>3</v>
      </c>
      <c r="D20445" t="s">
        <v>787</v>
      </c>
      <c r="E20445" t="s">
        <v>9</v>
      </c>
      <c r="F20445" t="s">
        <v>1288</v>
      </c>
      <c r="G20445" t="s">
        <v>1292</v>
      </c>
      <c r="H20445" s="135" t="s">
        <v>2093</v>
      </c>
      <c r="I20445" t="s">
        <v>1454</v>
      </c>
      <c r="J20445" s="20">
        <v>6</v>
      </c>
      <c r="K20445" s="20" t="s">
        <v>9</v>
      </c>
      <c r="L20445" t="s">
        <v>1464</v>
      </c>
      <c r="M20445" s="20">
        <v>1.32</v>
      </c>
      <c r="N20445" s="20">
        <v>2.6799999999999997</v>
      </c>
      <c r="AE20445">
        <f t="shared" si="319"/>
        <v>2020</v>
      </c>
    </row>
    <row r="20446" spans="1:31" x14ac:dyDescent="0.25">
      <c r="A20446" s="7">
        <v>20443</v>
      </c>
      <c r="B20446" s="8">
        <v>44002</v>
      </c>
      <c r="C20446" t="s">
        <v>3</v>
      </c>
      <c r="D20446" t="s">
        <v>1314</v>
      </c>
      <c r="E20446" t="s">
        <v>9</v>
      </c>
      <c r="F20446" t="s">
        <v>1243</v>
      </c>
      <c r="G20446" t="s">
        <v>648</v>
      </c>
      <c r="H20446" s="135" t="s">
        <v>1877</v>
      </c>
      <c r="I20446" t="s">
        <v>1458</v>
      </c>
      <c r="J20446" s="20">
        <v>6</v>
      </c>
      <c r="K20446" s="20" t="s">
        <v>9</v>
      </c>
      <c r="L20446" t="s">
        <v>1464</v>
      </c>
      <c r="M20446" s="20">
        <v>30</v>
      </c>
      <c r="N20446" s="20">
        <v>10</v>
      </c>
      <c r="AE20446">
        <f t="shared" si="319"/>
        <v>2020</v>
      </c>
    </row>
    <row r="20447" spans="1:31" x14ac:dyDescent="0.25">
      <c r="A20447" s="7">
        <v>20444</v>
      </c>
      <c r="B20447" s="8">
        <v>44005</v>
      </c>
      <c r="C20447" t="s">
        <v>3</v>
      </c>
      <c r="D20447" t="s">
        <v>1283</v>
      </c>
      <c r="E20447" t="s">
        <v>9</v>
      </c>
      <c r="F20447" t="s">
        <v>1284</v>
      </c>
      <c r="G20447" t="s">
        <v>861</v>
      </c>
      <c r="H20447" s="135" t="s">
        <v>2520</v>
      </c>
      <c r="I20447" t="s">
        <v>1454</v>
      </c>
      <c r="J20447" s="20">
        <v>71</v>
      </c>
      <c r="K20447" s="20" t="s">
        <v>3</v>
      </c>
      <c r="L20447" t="s">
        <v>1463</v>
      </c>
      <c r="M20447" s="20">
        <v>19.46</v>
      </c>
      <c r="N20447" s="20">
        <v>17.04</v>
      </c>
      <c r="AE20447">
        <f t="shared" si="319"/>
        <v>2020</v>
      </c>
    </row>
    <row r="20448" spans="1:31" x14ac:dyDescent="0.25">
      <c r="A20448" s="7">
        <v>20445</v>
      </c>
      <c r="B20448" s="8">
        <v>44007</v>
      </c>
      <c r="C20448" t="s">
        <v>3</v>
      </c>
      <c r="D20448" t="s">
        <v>1254</v>
      </c>
      <c r="E20448" t="s">
        <v>9</v>
      </c>
      <c r="F20448" t="s">
        <v>366</v>
      </c>
      <c r="G20448" t="s">
        <v>648</v>
      </c>
      <c r="H20448" s="135" t="s">
        <v>1935</v>
      </c>
      <c r="I20448" t="s">
        <v>1454</v>
      </c>
      <c r="J20448" s="20">
        <v>27</v>
      </c>
      <c r="K20448" s="20" t="s">
        <v>3</v>
      </c>
      <c r="L20448" t="s">
        <v>1464</v>
      </c>
      <c r="M20448" s="20">
        <v>8.56</v>
      </c>
      <c r="N20448" s="20">
        <v>5.9399999999999995</v>
      </c>
      <c r="AE20448">
        <f t="shared" si="319"/>
        <v>2020</v>
      </c>
    </row>
    <row r="20449" spans="1:31" x14ac:dyDescent="0.25">
      <c r="A20449" s="7">
        <v>20446</v>
      </c>
      <c r="B20449" s="8">
        <v>44007</v>
      </c>
      <c r="C20449" t="s">
        <v>3</v>
      </c>
      <c r="D20449" t="s">
        <v>1299</v>
      </c>
      <c r="E20449" t="s">
        <v>9</v>
      </c>
      <c r="F20449" t="s">
        <v>351</v>
      </c>
      <c r="G20449" t="s">
        <v>870</v>
      </c>
      <c r="H20449" s="9" t="s">
        <v>2496</v>
      </c>
      <c r="I20449" t="s">
        <v>1455</v>
      </c>
      <c r="J20449" s="20">
        <v>12</v>
      </c>
      <c r="K20449" s="20" t="s">
        <v>1465</v>
      </c>
      <c r="L20449" t="s">
        <v>1466</v>
      </c>
      <c r="M20449" s="20">
        <v>1.5</v>
      </c>
      <c r="N20449" s="20">
        <v>1.5</v>
      </c>
      <c r="AE20449">
        <f t="shared" si="319"/>
        <v>2020</v>
      </c>
    </row>
    <row r="20450" spans="1:31" x14ac:dyDescent="0.25">
      <c r="A20450" s="7">
        <v>20447</v>
      </c>
      <c r="B20450" s="8">
        <v>44008</v>
      </c>
      <c r="C20450" t="s">
        <v>3</v>
      </c>
      <c r="D20450" t="s">
        <v>1274</v>
      </c>
      <c r="E20450" t="s">
        <v>9</v>
      </c>
      <c r="F20450" t="s">
        <v>1310</v>
      </c>
      <c r="G20450" t="s">
        <v>648</v>
      </c>
      <c r="H20450" s="135" t="s">
        <v>2401</v>
      </c>
      <c r="I20450" t="s">
        <v>1455</v>
      </c>
      <c r="J20450" s="20">
        <v>105</v>
      </c>
      <c r="K20450" s="20" t="s">
        <v>1465</v>
      </c>
      <c r="L20450" t="s">
        <v>1466</v>
      </c>
      <c r="M20450" s="20">
        <v>13.125</v>
      </c>
      <c r="N20450" s="20">
        <v>13.125</v>
      </c>
      <c r="AE20450">
        <f t="shared" si="319"/>
        <v>2020</v>
      </c>
    </row>
    <row r="20451" spans="1:31" x14ac:dyDescent="0.25">
      <c r="A20451" s="7">
        <v>20448</v>
      </c>
      <c r="B20451" s="8">
        <v>44008</v>
      </c>
      <c r="C20451" t="s">
        <v>3</v>
      </c>
      <c r="D20451" t="s">
        <v>1213</v>
      </c>
      <c r="E20451" t="s">
        <v>9</v>
      </c>
      <c r="F20451" t="s">
        <v>787</v>
      </c>
      <c r="G20451" t="s">
        <v>1292</v>
      </c>
      <c r="H20451" s="134" t="s">
        <v>3423</v>
      </c>
      <c r="I20451" t="s">
        <v>1455</v>
      </c>
      <c r="J20451" s="20">
        <v>17</v>
      </c>
      <c r="K20451" s="20" t="s">
        <v>1465</v>
      </c>
      <c r="L20451" t="s">
        <v>1466</v>
      </c>
      <c r="M20451" s="20">
        <v>2.125</v>
      </c>
      <c r="N20451" s="20">
        <v>2.125</v>
      </c>
      <c r="AE20451">
        <f t="shared" si="319"/>
        <v>2020</v>
      </c>
    </row>
    <row r="20452" spans="1:31" x14ac:dyDescent="0.25">
      <c r="A20452" s="7">
        <v>20449</v>
      </c>
      <c r="B20452" s="8">
        <v>44009</v>
      </c>
      <c r="C20452" t="s">
        <v>3</v>
      </c>
      <c r="D20452" t="s">
        <v>589</v>
      </c>
      <c r="E20452" t="s">
        <v>9</v>
      </c>
      <c r="F20452" t="s">
        <v>1309</v>
      </c>
      <c r="G20452" t="s">
        <v>1016</v>
      </c>
      <c r="H20452" s="135" t="s">
        <v>2872</v>
      </c>
      <c r="I20452" t="s">
        <v>1454</v>
      </c>
      <c r="J20452" s="20">
        <v>28</v>
      </c>
      <c r="K20452" s="20" t="s">
        <v>3</v>
      </c>
      <c r="L20452" t="s">
        <v>1464</v>
      </c>
      <c r="M20452" s="20">
        <v>8.84</v>
      </c>
      <c r="N20452" s="20">
        <v>6.16</v>
      </c>
      <c r="AE20452">
        <f t="shared" si="319"/>
        <v>2020</v>
      </c>
    </row>
    <row r="20453" spans="1:31" x14ac:dyDescent="0.25">
      <c r="A20453" s="7">
        <v>20450</v>
      </c>
      <c r="B20453" s="8">
        <v>44010</v>
      </c>
      <c r="C20453" t="s">
        <v>3</v>
      </c>
      <c r="D20453" t="s">
        <v>1083</v>
      </c>
      <c r="E20453" t="s">
        <v>9</v>
      </c>
      <c r="F20453" t="s">
        <v>1028</v>
      </c>
      <c r="G20453" t="s">
        <v>861</v>
      </c>
      <c r="H20453" s="9" t="s">
        <v>3446</v>
      </c>
      <c r="I20453" t="s">
        <v>1454</v>
      </c>
      <c r="J20453" s="20">
        <v>38</v>
      </c>
      <c r="K20453" s="20" t="s">
        <v>9</v>
      </c>
      <c r="L20453" t="s">
        <v>1463</v>
      </c>
      <c r="M20453" s="20">
        <v>9.1199999999999992</v>
      </c>
      <c r="N20453" s="20">
        <v>10.88</v>
      </c>
      <c r="AE20453">
        <f t="shared" si="319"/>
        <v>2020</v>
      </c>
    </row>
    <row r="20454" spans="1:31" x14ac:dyDescent="0.25">
      <c r="A20454" s="7">
        <v>20451</v>
      </c>
      <c r="B20454" s="8">
        <v>44010</v>
      </c>
      <c r="C20454" t="s">
        <v>3</v>
      </c>
      <c r="D20454" t="s">
        <v>420</v>
      </c>
      <c r="E20454" t="s">
        <v>9</v>
      </c>
      <c r="F20454" t="s">
        <v>828</v>
      </c>
      <c r="G20454" t="s">
        <v>861</v>
      </c>
      <c r="H20454" s="9" t="s">
        <v>3446</v>
      </c>
      <c r="I20454" t="s">
        <v>1454</v>
      </c>
      <c r="J20454" s="20">
        <v>38</v>
      </c>
      <c r="K20454" s="20" t="s">
        <v>9</v>
      </c>
      <c r="L20454" t="s">
        <v>1463</v>
      </c>
      <c r="M20454" s="20">
        <v>9.1199999999999992</v>
      </c>
      <c r="N20454" s="20">
        <v>10.88</v>
      </c>
      <c r="AE20454">
        <f t="shared" si="319"/>
        <v>2020</v>
      </c>
    </row>
    <row r="20455" spans="1:31" x14ac:dyDescent="0.25">
      <c r="A20455" s="7">
        <v>20452</v>
      </c>
      <c r="B20455" s="8">
        <v>44010</v>
      </c>
      <c r="C20455" t="s">
        <v>3</v>
      </c>
      <c r="D20455" t="s">
        <v>712</v>
      </c>
      <c r="E20455" t="s">
        <v>9</v>
      </c>
      <c r="F20455" t="s">
        <v>805</v>
      </c>
      <c r="G20455" t="s">
        <v>861</v>
      </c>
      <c r="H20455" s="9" t="s">
        <v>3446</v>
      </c>
      <c r="I20455" t="s">
        <v>1454</v>
      </c>
      <c r="J20455" s="20">
        <v>38</v>
      </c>
      <c r="K20455" s="20" t="s">
        <v>1465</v>
      </c>
      <c r="L20455" t="s">
        <v>1466</v>
      </c>
      <c r="M20455" s="20">
        <v>9.5</v>
      </c>
      <c r="N20455" s="20">
        <v>9.5</v>
      </c>
      <c r="AE20455">
        <f t="shared" si="319"/>
        <v>2020</v>
      </c>
    </row>
    <row r="20456" spans="1:31" x14ac:dyDescent="0.25">
      <c r="A20456" s="7">
        <v>20453</v>
      </c>
      <c r="B20456" s="8">
        <v>44010</v>
      </c>
      <c r="C20456" t="s">
        <v>3</v>
      </c>
      <c r="D20456" t="s">
        <v>1302</v>
      </c>
      <c r="E20456" t="s">
        <v>9</v>
      </c>
      <c r="F20456" t="s">
        <v>812</v>
      </c>
      <c r="G20456" t="s">
        <v>861</v>
      </c>
      <c r="H20456" s="9" t="s">
        <v>3446</v>
      </c>
      <c r="I20456" t="s">
        <v>1456</v>
      </c>
      <c r="J20456" s="20">
        <v>38</v>
      </c>
      <c r="K20456" s="20" t="s">
        <v>9</v>
      </c>
      <c r="L20456" t="s">
        <v>1464</v>
      </c>
      <c r="M20456" s="20">
        <v>8.36</v>
      </c>
      <c r="N20456" s="20">
        <v>11.64</v>
      </c>
      <c r="O20456" t="s">
        <v>9</v>
      </c>
      <c r="P20456" s="13" t="s">
        <v>1274</v>
      </c>
      <c r="Q20456" t="s">
        <v>9</v>
      </c>
      <c r="R20456" t="s">
        <v>1143</v>
      </c>
      <c r="S20456" t="s">
        <v>3</v>
      </c>
      <c r="T20456" t="s">
        <v>1085</v>
      </c>
      <c r="U20456" t="s">
        <v>1465</v>
      </c>
      <c r="W20456" t="s">
        <v>1465</v>
      </c>
      <c r="Y20456" t="s">
        <v>1465</v>
      </c>
      <c r="AA20456" t="s">
        <v>1465</v>
      </c>
      <c r="AC20456" t="s">
        <v>1465</v>
      </c>
      <c r="AE20456">
        <f t="shared" si="319"/>
        <v>2020</v>
      </c>
    </row>
    <row r="20457" spans="1:31" x14ac:dyDescent="0.25">
      <c r="A20457" s="7">
        <v>20454</v>
      </c>
      <c r="B20457" s="8">
        <v>44011</v>
      </c>
      <c r="C20457" t="s">
        <v>3</v>
      </c>
      <c r="D20457" t="s">
        <v>518</v>
      </c>
      <c r="E20457" t="s">
        <v>9</v>
      </c>
      <c r="F20457" t="s">
        <v>1272</v>
      </c>
      <c r="G20457" t="s">
        <v>714</v>
      </c>
      <c r="H20457" s="135" t="s">
        <v>2031</v>
      </c>
      <c r="I20457" t="s">
        <v>1454</v>
      </c>
      <c r="J20457" s="20">
        <v>2</v>
      </c>
      <c r="K20457" s="20" t="s">
        <v>1465</v>
      </c>
      <c r="L20457" t="s">
        <v>1466</v>
      </c>
      <c r="M20457" s="20">
        <v>0.5</v>
      </c>
      <c r="N20457" s="20">
        <v>0.5</v>
      </c>
      <c r="AE20457">
        <f t="shared" si="319"/>
        <v>2020</v>
      </c>
    </row>
    <row r="20458" spans="1:31" x14ac:dyDescent="0.25">
      <c r="A20458" s="7">
        <v>20455</v>
      </c>
      <c r="B20458" s="8">
        <v>44011</v>
      </c>
      <c r="C20458" t="s">
        <v>3</v>
      </c>
      <c r="D20458" t="s">
        <v>1313</v>
      </c>
      <c r="E20458" t="s">
        <v>9</v>
      </c>
      <c r="F20458" t="s">
        <v>1312</v>
      </c>
      <c r="G20458" t="s">
        <v>1292</v>
      </c>
      <c r="H20458" s="9" t="s">
        <v>3397</v>
      </c>
      <c r="I20458" t="s">
        <v>1454</v>
      </c>
      <c r="J20458" s="20">
        <v>4</v>
      </c>
      <c r="K20458" s="20" t="s">
        <v>9</v>
      </c>
      <c r="L20458" t="s">
        <v>1463</v>
      </c>
      <c r="M20458" s="20">
        <v>0.96</v>
      </c>
      <c r="N20458" s="20">
        <v>2.04</v>
      </c>
      <c r="AE20458">
        <f t="shared" si="319"/>
        <v>2020</v>
      </c>
    </row>
    <row r="20459" spans="1:31" x14ac:dyDescent="0.25">
      <c r="A20459" s="7">
        <v>20456</v>
      </c>
      <c r="B20459" s="8">
        <v>44011</v>
      </c>
      <c r="C20459" t="s">
        <v>3</v>
      </c>
      <c r="D20459" t="s">
        <v>1291</v>
      </c>
      <c r="E20459" t="s">
        <v>9</v>
      </c>
      <c r="F20459" t="s">
        <v>1288</v>
      </c>
      <c r="G20459" t="s">
        <v>377</v>
      </c>
      <c r="H20459" s="135" t="s">
        <v>1684</v>
      </c>
      <c r="I20459" t="s">
        <v>1454</v>
      </c>
      <c r="J20459" s="20">
        <v>14</v>
      </c>
      <c r="K20459" s="20" t="s">
        <v>9</v>
      </c>
      <c r="L20459" t="s">
        <v>1463</v>
      </c>
      <c r="M20459" s="20">
        <v>3.36</v>
      </c>
      <c r="N20459" s="20">
        <v>4.6400000000000006</v>
      </c>
      <c r="AE20459">
        <f t="shared" si="319"/>
        <v>2020</v>
      </c>
    </row>
    <row r="20460" spans="1:31" x14ac:dyDescent="0.25">
      <c r="A20460" s="7">
        <v>20457</v>
      </c>
      <c r="B20460" s="8">
        <v>44011</v>
      </c>
      <c r="C20460" t="s">
        <v>3</v>
      </c>
      <c r="D20460" t="s">
        <v>543</v>
      </c>
      <c r="E20460" t="s">
        <v>9</v>
      </c>
      <c r="F20460" t="s">
        <v>427</v>
      </c>
      <c r="G20460" t="s">
        <v>861</v>
      </c>
      <c r="H20460" s="9" t="s">
        <v>3446</v>
      </c>
      <c r="I20460" t="s">
        <v>1454</v>
      </c>
      <c r="J20460" s="20">
        <v>16</v>
      </c>
      <c r="K20460" s="20" t="s">
        <v>3</v>
      </c>
      <c r="L20460" t="s">
        <v>1464</v>
      </c>
      <c r="M20460" s="20">
        <v>5.48</v>
      </c>
      <c r="N20460" s="20">
        <v>3.52</v>
      </c>
      <c r="AE20460">
        <f t="shared" si="319"/>
        <v>2020</v>
      </c>
    </row>
    <row r="20461" spans="1:31" x14ac:dyDescent="0.25">
      <c r="A20461" s="7">
        <v>20458</v>
      </c>
      <c r="B20461" s="8">
        <v>44012</v>
      </c>
      <c r="C20461" t="s">
        <v>3</v>
      </c>
      <c r="D20461" t="s">
        <v>1243</v>
      </c>
      <c r="E20461" t="s">
        <v>9</v>
      </c>
      <c r="F20461" t="s">
        <v>1278</v>
      </c>
      <c r="G20461" t="s">
        <v>861</v>
      </c>
      <c r="H20461" s="9" t="s">
        <v>3447</v>
      </c>
      <c r="I20461" t="s">
        <v>1454</v>
      </c>
      <c r="J20461" s="20">
        <v>37</v>
      </c>
      <c r="K20461" s="20" t="s">
        <v>1465</v>
      </c>
      <c r="L20461" t="s">
        <v>1466</v>
      </c>
      <c r="M20461" s="20">
        <v>9.25</v>
      </c>
      <c r="N20461" s="20">
        <v>9.25</v>
      </c>
      <c r="AE20461">
        <f t="shared" si="319"/>
        <v>2020</v>
      </c>
    </row>
    <row r="20462" spans="1:31" x14ac:dyDescent="0.25">
      <c r="A20462" s="7">
        <v>20459</v>
      </c>
      <c r="B20462" s="8">
        <v>44012</v>
      </c>
      <c r="C20462" t="s">
        <v>3</v>
      </c>
      <c r="D20462" t="s">
        <v>1243</v>
      </c>
      <c r="E20462" t="s">
        <v>9</v>
      </c>
      <c r="F20462" t="s">
        <v>1278</v>
      </c>
      <c r="G20462" t="s">
        <v>861</v>
      </c>
      <c r="H20462" s="9" t="s">
        <v>3448</v>
      </c>
      <c r="I20462" t="s">
        <v>1454</v>
      </c>
      <c r="J20462" s="20">
        <v>37</v>
      </c>
      <c r="K20462" s="20" t="s">
        <v>1465</v>
      </c>
      <c r="L20462" t="s">
        <v>1466</v>
      </c>
      <c r="M20462" s="20">
        <v>9.25</v>
      </c>
      <c r="N20462" s="20">
        <v>9.25</v>
      </c>
      <c r="AE20462">
        <f t="shared" si="319"/>
        <v>2020</v>
      </c>
    </row>
    <row r="20463" spans="1:31" x14ac:dyDescent="0.25">
      <c r="A20463" s="7">
        <v>20460</v>
      </c>
      <c r="B20463" s="8">
        <v>44015</v>
      </c>
      <c r="C20463" t="s">
        <v>3</v>
      </c>
      <c r="D20463" t="s">
        <v>943</v>
      </c>
      <c r="E20463" t="s">
        <v>9</v>
      </c>
      <c r="F20463" t="s">
        <v>1271</v>
      </c>
      <c r="G20463" t="s">
        <v>1292</v>
      </c>
      <c r="H20463" s="9" t="s">
        <v>3397</v>
      </c>
      <c r="I20463" t="s">
        <v>1454</v>
      </c>
      <c r="J20463" s="20">
        <v>15</v>
      </c>
      <c r="K20463" s="20" t="s">
        <v>1465</v>
      </c>
      <c r="L20463" t="s">
        <v>1466</v>
      </c>
      <c r="M20463" s="20">
        <v>3.75</v>
      </c>
      <c r="N20463" s="20">
        <v>3.75</v>
      </c>
      <c r="AE20463">
        <f t="shared" si="319"/>
        <v>2020</v>
      </c>
    </row>
    <row r="20464" spans="1:31" x14ac:dyDescent="0.25">
      <c r="A20464" s="7">
        <v>20461</v>
      </c>
      <c r="B20464" s="8">
        <v>44015</v>
      </c>
      <c r="C20464" t="s">
        <v>3</v>
      </c>
      <c r="D20464" t="s">
        <v>351</v>
      </c>
      <c r="E20464" t="s">
        <v>9</v>
      </c>
      <c r="F20464" t="s">
        <v>1309</v>
      </c>
      <c r="G20464" t="s">
        <v>1292</v>
      </c>
      <c r="H20464" s="9" t="s">
        <v>3393</v>
      </c>
      <c r="I20464" t="s">
        <v>1455</v>
      </c>
      <c r="J20464" s="20">
        <v>13</v>
      </c>
      <c r="K20464" s="20" t="s">
        <v>1465</v>
      </c>
      <c r="L20464" t="s">
        <v>1466</v>
      </c>
      <c r="M20464" s="20">
        <v>1.625</v>
      </c>
      <c r="N20464" s="20">
        <v>1.625</v>
      </c>
      <c r="AE20464">
        <f t="shared" si="319"/>
        <v>2020</v>
      </c>
    </row>
    <row r="20465" spans="1:31" x14ac:dyDescent="0.25">
      <c r="A20465" s="7">
        <v>20462</v>
      </c>
      <c r="B20465" s="8">
        <v>44015</v>
      </c>
      <c r="C20465" t="s">
        <v>3</v>
      </c>
      <c r="D20465" t="s">
        <v>1314</v>
      </c>
      <c r="E20465" t="s">
        <v>9</v>
      </c>
      <c r="F20465" t="s">
        <v>1312</v>
      </c>
      <c r="G20465" t="s">
        <v>895</v>
      </c>
      <c r="H20465" s="135" t="s">
        <v>2531</v>
      </c>
      <c r="I20465" t="s">
        <v>1454</v>
      </c>
      <c r="J20465" s="20">
        <v>8</v>
      </c>
      <c r="K20465" s="20" t="s">
        <v>3</v>
      </c>
      <c r="L20465" t="s">
        <v>1463</v>
      </c>
      <c r="M20465" s="20">
        <v>3.08</v>
      </c>
      <c r="N20465" s="20">
        <v>1.92</v>
      </c>
      <c r="AE20465">
        <f t="shared" si="319"/>
        <v>2020</v>
      </c>
    </row>
    <row r="20466" spans="1:31" x14ac:dyDescent="0.25">
      <c r="A20466" s="7">
        <v>20463</v>
      </c>
      <c r="B20466" s="8">
        <v>44015</v>
      </c>
      <c r="C20466" t="s">
        <v>3</v>
      </c>
      <c r="D20466" t="s">
        <v>1314</v>
      </c>
      <c r="E20466" t="s">
        <v>9</v>
      </c>
      <c r="F20466" t="s">
        <v>1243</v>
      </c>
      <c r="G20466" t="s">
        <v>895</v>
      </c>
      <c r="H20466" s="135" t="s">
        <v>2567</v>
      </c>
      <c r="I20466" t="s">
        <v>1455</v>
      </c>
      <c r="J20466" s="20">
        <v>12</v>
      </c>
      <c r="K20466" s="20" t="s">
        <v>1465</v>
      </c>
      <c r="L20466" t="s">
        <v>1466</v>
      </c>
      <c r="M20466" s="20">
        <v>1.5</v>
      </c>
      <c r="N20466" s="20">
        <v>1.5</v>
      </c>
      <c r="AE20466">
        <f t="shared" si="319"/>
        <v>2020</v>
      </c>
    </row>
    <row r="20467" spans="1:31" x14ac:dyDescent="0.25">
      <c r="A20467" s="7">
        <v>20464</v>
      </c>
      <c r="B20467" s="8">
        <v>44015</v>
      </c>
      <c r="C20467" t="s">
        <v>3</v>
      </c>
      <c r="D20467" t="s">
        <v>351</v>
      </c>
      <c r="E20467" t="s">
        <v>9</v>
      </c>
      <c r="F20467" t="s">
        <v>1299</v>
      </c>
      <c r="G20467" t="s">
        <v>870</v>
      </c>
      <c r="H20467" s="9" t="s">
        <v>2496</v>
      </c>
      <c r="I20467" t="s">
        <v>1455</v>
      </c>
      <c r="J20467" s="20">
        <v>12</v>
      </c>
      <c r="K20467" s="20" t="s">
        <v>1465</v>
      </c>
      <c r="L20467" t="s">
        <v>1466</v>
      </c>
      <c r="M20467" s="20">
        <v>1.5</v>
      </c>
      <c r="N20467" s="20">
        <v>1.5</v>
      </c>
      <c r="AE20467">
        <f t="shared" si="319"/>
        <v>2020</v>
      </c>
    </row>
    <row r="20468" spans="1:31" x14ac:dyDescent="0.25">
      <c r="A20468" s="7">
        <v>20465</v>
      </c>
      <c r="B20468" s="8">
        <v>44015</v>
      </c>
      <c r="C20468" t="s">
        <v>3</v>
      </c>
      <c r="D20468" t="s">
        <v>868</v>
      </c>
      <c r="E20468" t="s">
        <v>9</v>
      </c>
      <c r="F20468" t="s">
        <v>1271</v>
      </c>
      <c r="G20468" t="s">
        <v>1292</v>
      </c>
      <c r="H20468" s="9" t="s">
        <v>3429</v>
      </c>
      <c r="I20468" t="s">
        <v>1454</v>
      </c>
      <c r="J20468" s="20">
        <v>11</v>
      </c>
      <c r="K20468" s="20" t="s">
        <v>3</v>
      </c>
      <c r="L20468" t="s">
        <v>1464</v>
      </c>
      <c r="M20468" s="20">
        <v>4.08</v>
      </c>
      <c r="N20468" s="20">
        <v>2.42</v>
      </c>
      <c r="AE20468">
        <f t="shared" si="319"/>
        <v>2020</v>
      </c>
    </row>
    <row r="20469" spans="1:31" x14ac:dyDescent="0.25">
      <c r="A20469" s="7">
        <v>20466</v>
      </c>
      <c r="B20469" s="8">
        <v>44017</v>
      </c>
      <c r="C20469" t="s">
        <v>3</v>
      </c>
      <c r="D20469" t="s">
        <v>1306</v>
      </c>
      <c r="E20469" t="s">
        <v>9</v>
      </c>
      <c r="F20469" t="s">
        <v>285</v>
      </c>
      <c r="G20469" t="s">
        <v>861</v>
      </c>
      <c r="H20469" s="135" t="s">
        <v>1496</v>
      </c>
      <c r="I20469" t="s">
        <v>1454</v>
      </c>
      <c r="J20469" s="20">
        <v>11</v>
      </c>
      <c r="K20469" s="20" t="s">
        <v>1465</v>
      </c>
      <c r="L20469" t="s">
        <v>1466</v>
      </c>
      <c r="M20469" s="20">
        <v>2.75</v>
      </c>
      <c r="N20469" s="20">
        <v>2.75</v>
      </c>
      <c r="AE20469">
        <f t="shared" si="319"/>
        <v>2020</v>
      </c>
    </row>
    <row r="20470" spans="1:31" x14ac:dyDescent="0.25">
      <c r="A20470" s="7">
        <v>20467</v>
      </c>
      <c r="B20470" s="8">
        <v>44017</v>
      </c>
      <c r="C20470" t="s">
        <v>3</v>
      </c>
      <c r="D20470" t="s">
        <v>589</v>
      </c>
      <c r="E20470" t="s">
        <v>9</v>
      </c>
      <c r="F20470" t="s">
        <v>1312</v>
      </c>
      <c r="G20470" t="s">
        <v>1292</v>
      </c>
      <c r="H20470" s="9" t="s">
        <v>3397</v>
      </c>
      <c r="I20470" t="s">
        <v>1454</v>
      </c>
      <c r="J20470" s="20">
        <v>8</v>
      </c>
      <c r="K20470" s="20" t="s">
        <v>9</v>
      </c>
      <c r="L20470" t="s">
        <v>1464</v>
      </c>
      <c r="M20470" s="20">
        <v>1.76</v>
      </c>
      <c r="N20470" s="20">
        <v>3.24</v>
      </c>
      <c r="AE20470">
        <f t="shared" si="319"/>
        <v>2020</v>
      </c>
    </row>
    <row r="20471" spans="1:31" x14ac:dyDescent="0.25">
      <c r="A20471" s="7">
        <v>20468</v>
      </c>
      <c r="B20471" s="8">
        <v>44017</v>
      </c>
      <c r="C20471" t="s">
        <v>3</v>
      </c>
      <c r="D20471" t="s">
        <v>1315</v>
      </c>
      <c r="E20471" t="s">
        <v>9</v>
      </c>
      <c r="F20471" t="s">
        <v>1243</v>
      </c>
      <c r="G20471" t="s">
        <v>648</v>
      </c>
      <c r="H20471" s="135" t="s">
        <v>1877</v>
      </c>
      <c r="I20471" t="s">
        <v>1458</v>
      </c>
      <c r="J20471" s="20">
        <v>6</v>
      </c>
      <c r="K20471" s="20" t="s">
        <v>1465</v>
      </c>
      <c r="L20471" t="s">
        <v>1466</v>
      </c>
      <c r="M20471" s="20">
        <v>30</v>
      </c>
      <c r="N20471" s="20">
        <v>10</v>
      </c>
      <c r="AE20471">
        <f t="shared" si="319"/>
        <v>2020</v>
      </c>
    </row>
    <row r="20472" spans="1:31" x14ac:dyDescent="0.25">
      <c r="A20472" s="7">
        <v>20469</v>
      </c>
      <c r="B20472" s="8">
        <v>44017</v>
      </c>
      <c r="C20472" t="s">
        <v>3</v>
      </c>
      <c r="D20472" t="s">
        <v>632</v>
      </c>
      <c r="E20472" t="s">
        <v>9</v>
      </c>
      <c r="F20472" t="s">
        <v>1272</v>
      </c>
      <c r="G20472" t="s">
        <v>1292</v>
      </c>
      <c r="H20472" s="9" t="s">
        <v>3413</v>
      </c>
      <c r="I20472" t="s">
        <v>1454</v>
      </c>
      <c r="J20472" s="20">
        <v>24</v>
      </c>
      <c r="K20472" s="20" t="s">
        <v>3</v>
      </c>
      <c r="L20472" t="s">
        <v>1464</v>
      </c>
      <c r="M20472" s="20">
        <v>7.72</v>
      </c>
      <c r="N20472" s="20">
        <v>5.28</v>
      </c>
      <c r="AE20472">
        <f t="shared" si="319"/>
        <v>2020</v>
      </c>
    </row>
    <row r="20473" spans="1:31" x14ac:dyDescent="0.25">
      <c r="A20473" s="7">
        <v>20470</v>
      </c>
      <c r="B20473" s="8">
        <v>44018</v>
      </c>
      <c r="C20473" t="s">
        <v>3</v>
      </c>
      <c r="D20473" t="s">
        <v>992</v>
      </c>
      <c r="E20473" t="s">
        <v>9</v>
      </c>
      <c r="F20473" t="s">
        <v>1193</v>
      </c>
      <c r="G20473" t="s">
        <v>1292</v>
      </c>
      <c r="H20473" s="9" t="s">
        <v>3405</v>
      </c>
      <c r="I20473" t="s">
        <v>1454</v>
      </c>
      <c r="J20473" s="20">
        <v>10</v>
      </c>
      <c r="K20473" s="20" t="s">
        <v>3</v>
      </c>
      <c r="L20473" t="s">
        <v>1464</v>
      </c>
      <c r="M20473" s="20">
        <v>3.8</v>
      </c>
      <c r="N20473" s="20">
        <v>2.2000000000000002</v>
      </c>
      <c r="AE20473">
        <f t="shared" si="319"/>
        <v>2020</v>
      </c>
    </row>
    <row r="20474" spans="1:31" x14ac:dyDescent="0.25">
      <c r="A20474" s="7">
        <v>20471</v>
      </c>
      <c r="B20474" s="8">
        <v>44019</v>
      </c>
      <c r="C20474" t="s">
        <v>3</v>
      </c>
      <c r="D20474" t="s">
        <v>589</v>
      </c>
      <c r="E20474" t="s">
        <v>9</v>
      </c>
      <c r="F20474" t="s">
        <v>734</v>
      </c>
      <c r="G20474" t="s">
        <v>1292</v>
      </c>
      <c r="H20474" s="9" t="s">
        <v>3397</v>
      </c>
      <c r="I20474" t="s">
        <v>1454</v>
      </c>
      <c r="J20474" s="20">
        <v>7</v>
      </c>
      <c r="K20474" s="20" t="s">
        <v>9</v>
      </c>
      <c r="L20474" t="s">
        <v>1464</v>
      </c>
      <c r="M20474" s="20">
        <v>1.54</v>
      </c>
      <c r="N20474" s="20">
        <v>2.96</v>
      </c>
      <c r="AE20474">
        <f t="shared" si="319"/>
        <v>2020</v>
      </c>
    </row>
    <row r="20475" spans="1:31" x14ac:dyDescent="0.25">
      <c r="A20475" s="7">
        <v>20472</v>
      </c>
      <c r="B20475" s="8">
        <v>44019</v>
      </c>
      <c r="C20475" t="s">
        <v>3</v>
      </c>
      <c r="D20475" t="s">
        <v>1280</v>
      </c>
      <c r="E20475" t="s">
        <v>9</v>
      </c>
      <c r="F20475" t="s">
        <v>1316</v>
      </c>
      <c r="G20475" t="s">
        <v>1292</v>
      </c>
      <c r="H20475" s="9" t="s">
        <v>3393</v>
      </c>
      <c r="I20475" t="s">
        <v>1458</v>
      </c>
      <c r="J20475" s="20">
        <v>10</v>
      </c>
      <c r="K20475" s="20" t="s">
        <v>1465</v>
      </c>
      <c r="L20475" t="s">
        <v>1466</v>
      </c>
      <c r="M20475" s="20">
        <v>10</v>
      </c>
      <c r="N20475" s="20">
        <v>30</v>
      </c>
      <c r="AE20475">
        <f t="shared" si="319"/>
        <v>2020</v>
      </c>
    </row>
    <row r="20476" spans="1:31" x14ac:dyDescent="0.25">
      <c r="A20476" s="7">
        <v>20473</v>
      </c>
      <c r="B20476" s="8">
        <v>44019</v>
      </c>
      <c r="C20476" t="s">
        <v>3</v>
      </c>
      <c r="D20476" t="s">
        <v>678</v>
      </c>
      <c r="E20476" t="s">
        <v>9</v>
      </c>
      <c r="F20476" t="s">
        <v>1310</v>
      </c>
      <c r="G20476" t="s">
        <v>377</v>
      </c>
      <c r="H20476" s="136" t="s">
        <v>1592</v>
      </c>
      <c r="I20476" t="s">
        <v>1454</v>
      </c>
      <c r="J20476" s="20">
        <v>12</v>
      </c>
      <c r="K20476" s="20" t="s">
        <v>1465</v>
      </c>
      <c r="L20476" t="s">
        <v>1466</v>
      </c>
      <c r="M20476" s="20">
        <v>3</v>
      </c>
      <c r="N20476" s="20">
        <v>3</v>
      </c>
      <c r="AE20476">
        <f t="shared" si="319"/>
        <v>2020</v>
      </c>
    </row>
    <row r="20477" spans="1:31" x14ac:dyDescent="0.25">
      <c r="A20477" s="7">
        <v>20474</v>
      </c>
      <c r="B20477" s="8">
        <v>44019</v>
      </c>
      <c r="C20477" t="s">
        <v>3</v>
      </c>
      <c r="D20477" t="s">
        <v>589</v>
      </c>
      <c r="E20477" t="s">
        <v>9</v>
      </c>
      <c r="F20477" t="s">
        <v>1156</v>
      </c>
      <c r="G20477" t="s">
        <v>648</v>
      </c>
      <c r="H20477" s="135" t="s">
        <v>1795</v>
      </c>
      <c r="I20477" t="s">
        <v>1454</v>
      </c>
      <c r="J20477" s="20">
        <v>31</v>
      </c>
      <c r="K20477" s="20" t="s">
        <v>3</v>
      </c>
      <c r="L20477" t="s">
        <v>1464</v>
      </c>
      <c r="M20477" s="20">
        <v>9.68</v>
      </c>
      <c r="N20477" s="20">
        <v>6.82</v>
      </c>
      <c r="AE20477">
        <f t="shared" si="319"/>
        <v>2020</v>
      </c>
    </row>
    <row r="20478" spans="1:31" x14ac:dyDescent="0.25">
      <c r="A20478" s="7">
        <v>20475</v>
      </c>
      <c r="B20478" s="8">
        <v>44019</v>
      </c>
      <c r="C20478" t="s">
        <v>3</v>
      </c>
      <c r="D20478" t="s">
        <v>798</v>
      </c>
      <c r="E20478" t="s">
        <v>9</v>
      </c>
      <c r="F20478" t="s">
        <v>583</v>
      </c>
      <c r="G20478" t="s">
        <v>929</v>
      </c>
      <c r="H20478" s="135" t="s">
        <v>3061</v>
      </c>
      <c r="I20478" t="s">
        <v>1454</v>
      </c>
      <c r="J20478" s="20">
        <v>21</v>
      </c>
      <c r="K20478" s="20" t="s">
        <v>3</v>
      </c>
      <c r="L20478" t="s">
        <v>1464</v>
      </c>
      <c r="M20478" s="20">
        <v>6.88</v>
      </c>
      <c r="N20478" s="20">
        <v>4.62</v>
      </c>
      <c r="AE20478">
        <f t="shared" si="319"/>
        <v>2020</v>
      </c>
    </row>
    <row r="20479" spans="1:31" x14ac:dyDescent="0.25">
      <c r="A20479" s="7">
        <v>20476</v>
      </c>
      <c r="B20479" s="8">
        <v>44020</v>
      </c>
      <c r="C20479" t="s">
        <v>3</v>
      </c>
      <c r="D20479" t="s">
        <v>1317</v>
      </c>
      <c r="E20479" t="s">
        <v>9</v>
      </c>
      <c r="F20479" t="s">
        <v>678</v>
      </c>
      <c r="G20479" t="s">
        <v>732</v>
      </c>
      <c r="H20479" s="135" t="s">
        <v>2160</v>
      </c>
      <c r="I20479" t="s">
        <v>1458</v>
      </c>
      <c r="J20479" s="20">
        <v>10</v>
      </c>
      <c r="K20479" s="20" t="s">
        <v>1465</v>
      </c>
      <c r="L20479" t="s">
        <v>1466</v>
      </c>
      <c r="M20479" s="20">
        <v>30</v>
      </c>
      <c r="N20479" s="20">
        <v>10</v>
      </c>
      <c r="AE20479">
        <f t="shared" si="319"/>
        <v>2020</v>
      </c>
    </row>
    <row r="20480" spans="1:31" x14ac:dyDescent="0.25">
      <c r="A20480" s="7">
        <v>20477</v>
      </c>
      <c r="B20480" s="8">
        <v>44021</v>
      </c>
      <c r="C20480" t="s">
        <v>3</v>
      </c>
      <c r="D20480" t="s">
        <v>589</v>
      </c>
      <c r="E20480" t="s">
        <v>9</v>
      </c>
      <c r="F20480" t="s">
        <v>734</v>
      </c>
      <c r="G20480" t="s">
        <v>1292</v>
      </c>
      <c r="H20480" s="9" t="s">
        <v>3449</v>
      </c>
      <c r="I20480" t="s">
        <v>1454</v>
      </c>
      <c r="J20480" s="20">
        <v>19</v>
      </c>
      <c r="K20480" s="20" t="s">
        <v>1465</v>
      </c>
      <c r="L20480" t="s">
        <v>1466</v>
      </c>
      <c r="M20480" s="20">
        <v>4.75</v>
      </c>
      <c r="N20480" s="20">
        <v>4.75</v>
      </c>
      <c r="AE20480">
        <f t="shared" si="319"/>
        <v>2020</v>
      </c>
    </row>
    <row r="20481" spans="1:31" x14ac:dyDescent="0.25">
      <c r="A20481" s="7">
        <v>20478</v>
      </c>
      <c r="B20481" s="8">
        <v>44022</v>
      </c>
      <c r="C20481" t="s">
        <v>3</v>
      </c>
      <c r="D20481" t="s">
        <v>1268</v>
      </c>
      <c r="E20481" t="s">
        <v>9</v>
      </c>
      <c r="F20481" t="s">
        <v>1318</v>
      </c>
      <c r="G20481" t="s">
        <v>870</v>
      </c>
      <c r="H20481" s="135" t="s">
        <v>3091</v>
      </c>
      <c r="I20481" t="s">
        <v>1458</v>
      </c>
      <c r="J20481" s="20">
        <v>11</v>
      </c>
      <c r="K20481" s="20" t="s">
        <v>3</v>
      </c>
      <c r="L20481" t="s">
        <v>1463</v>
      </c>
      <c r="M20481" s="20">
        <v>10</v>
      </c>
      <c r="N20481" s="20">
        <v>30</v>
      </c>
      <c r="AE20481">
        <f t="shared" si="319"/>
        <v>2020</v>
      </c>
    </row>
    <row r="20482" spans="1:31" x14ac:dyDescent="0.25">
      <c r="A20482" s="7">
        <v>20479</v>
      </c>
      <c r="B20482" s="8">
        <v>44023</v>
      </c>
      <c r="C20482" t="s">
        <v>3</v>
      </c>
      <c r="D20482" t="s">
        <v>1313</v>
      </c>
      <c r="E20482" t="s">
        <v>9</v>
      </c>
      <c r="F20482" t="s">
        <v>1312</v>
      </c>
      <c r="G20482" t="s">
        <v>1292</v>
      </c>
      <c r="H20482" s="9" t="s">
        <v>3397</v>
      </c>
      <c r="I20482" t="s">
        <v>1454</v>
      </c>
      <c r="J20482" s="20">
        <v>21</v>
      </c>
      <c r="K20482" s="20" t="s">
        <v>3</v>
      </c>
      <c r="L20482" t="s">
        <v>1464</v>
      </c>
      <c r="M20482" s="20">
        <v>6.88</v>
      </c>
      <c r="N20482" s="20">
        <v>4.62</v>
      </c>
      <c r="AE20482">
        <f t="shared" si="319"/>
        <v>2020</v>
      </c>
    </row>
    <row r="20483" spans="1:31" x14ac:dyDescent="0.25">
      <c r="A20483" s="7">
        <v>20480</v>
      </c>
      <c r="B20483" s="8">
        <v>44023</v>
      </c>
      <c r="C20483" t="s">
        <v>3</v>
      </c>
      <c r="D20483" t="s">
        <v>1274</v>
      </c>
      <c r="E20483" t="s">
        <v>9</v>
      </c>
      <c r="F20483" t="s">
        <v>1288</v>
      </c>
      <c r="G20483" t="s">
        <v>648</v>
      </c>
      <c r="H20483" s="136" t="s">
        <v>2019</v>
      </c>
      <c r="I20483" t="s">
        <v>1455</v>
      </c>
      <c r="J20483" s="20">
        <v>60</v>
      </c>
      <c r="K20483" s="20" t="s">
        <v>9</v>
      </c>
      <c r="L20483" t="s">
        <v>1464</v>
      </c>
      <c r="M20483" s="20">
        <v>6.6</v>
      </c>
      <c r="N20483" s="20">
        <v>8.9</v>
      </c>
      <c r="AE20483">
        <f t="shared" si="319"/>
        <v>2020</v>
      </c>
    </row>
    <row r="20484" spans="1:31" x14ac:dyDescent="0.25">
      <c r="A20484" s="7">
        <v>20481</v>
      </c>
      <c r="B20484" s="8">
        <v>44023</v>
      </c>
      <c r="C20484" t="s">
        <v>3</v>
      </c>
      <c r="D20484" t="s">
        <v>1119</v>
      </c>
      <c r="E20484" t="s">
        <v>9</v>
      </c>
      <c r="F20484" t="s">
        <v>734</v>
      </c>
      <c r="G20484" t="s">
        <v>1292</v>
      </c>
      <c r="H20484" s="134" t="s">
        <v>3423</v>
      </c>
      <c r="I20484" t="s">
        <v>1454</v>
      </c>
      <c r="J20484" s="20">
        <v>19</v>
      </c>
      <c r="K20484" s="20" t="s">
        <v>9</v>
      </c>
      <c r="L20484" t="s">
        <v>1463</v>
      </c>
      <c r="M20484" s="20">
        <v>4.5599999999999996</v>
      </c>
      <c r="N20484" s="20">
        <v>5.94</v>
      </c>
      <c r="AE20484">
        <f t="shared" ref="AE20484:AE20547" si="320">YEAR(B20484)</f>
        <v>2020</v>
      </c>
    </row>
    <row r="20485" spans="1:31" x14ac:dyDescent="0.25">
      <c r="A20485" s="7">
        <v>20482</v>
      </c>
      <c r="B20485" s="8">
        <v>44024</v>
      </c>
      <c r="C20485" t="s">
        <v>3</v>
      </c>
      <c r="D20485" t="s">
        <v>1315</v>
      </c>
      <c r="E20485" t="s">
        <v>9</v>
      </c>
      <c r="F20485" t="s">
        <v>1289</v>
      </c>
      <c r="G20485" t="s">
        <v>569</v>
      </c>
      <c r="H20485" s="135" t="s">
        <v>1674</v>
      </c>
      <c r="I20485" t="s">
        <v>1454</v>
      </c>
      <c r="J20485" s="20">
        <v>21</v>
      </c>
      <c r="K20485" s="20" t="s">
        <v>1465</v>
      </c>
      <c r="L20485" t="s">
        <v>1466</v>
      </c>
      <c r="M20485" s="20">
        <v>5.25</v>
      </c>
      <c r="N20485" s="20">
        <v>5.25</v>
      </c>
      <c r="AE20485">
        <f t="shared" si="320"/>
        <v>2020</v>
      </c>
    </row>
    <row r="20486" spans="1:31" x14ac:dyDescent="0.25">
      <c r="A20486" s="7">
        <v>20483</v>
      </c>
      <c r="B20486" s="8">
        <v>44024</v>
      </c>
      <c r="C20486" t="s">
        <v>3</v>
      </c>
      <c r="D20486" t="s">
        <v>351</v>
      </c>
      <c r="E20486" t="s">
        <v>9</v>
      </c>
      <c r="F20486" t="s">
        <v>1299</v>
      </c>
      <c r="G20486" t="s">
        <v>714</v>
      </c>
      <c r="H20486" s="135" t="s">
        <v>1998</v>
      </c>
      <c r="I20486" t="s">
        <v>1455</v>
      </c>
      <c r="J20486" s="20">
        <v>15</v>
      </c>
      <c r="K20486" s="20" t="s">
        <v>1465</v>
      </c>
      <c r="L20486" t="s">
        <v>1466</v>
      </c>
      <c r="M20486" s="20">
        <v>1.875</v>
      </c>
      <c r="N20486" s="20">
        <v>1.875</v>
      </c>
      <c r="AE20486">
        <f t="shared" si="320"/>
        <v>2020</v>
      </c>
    </row>
    <row r="20487" spans="1:31" x14ac:dyDescent="0.25">
      <c r="A20487" s="7">
        <v>20484</v>
      </c>
      <c r="B20487" s="8">
        <v>44024</v>
      </c>
      <c r="C20487" t="s">
        <v>3</v>
      </c>
      <c r="D20487" t="s">
        <v>1275</v>
      </c>
      <c r="E20487" t="s">
        <v>9</v>
      </c>
      <c r="F20487" t="s">
        <v>1319</v>
      </c>
      <c r="G20487" t="s">
        <v>1292</v>
      </c>
      <c r="H20487" s="9" t="s">
        <v>3393</v>
      </c>
      <c r="I20487" t="s">
        <v>1458</v>
      </c>
      <c r="J20487" s="20">
        <v>10</v>
      </c>
      <c r="K20487" s="20" t="s">
        <v>1465</v>
      </c>
      <c r="L20487" t="s">
        <v>1466</v>
      </c>
      <c r="M20487" s="20">
        <v>10</v>
      </c>
      <c r="N20487" s="20">
        <v>30</v>
      </c>
      <c r="AE20487">
        <f t="shared" si="320"/>
        <v>2020</v>
      </c>
    </row>
    <row r="20488" spans="1:31" x14ac:dyDescent="0.25">
      <c r="A20488" s="7">
        <v>20485</v>
      </c>
      <c r="B20488" s="8">
        <v>44024</v>
      </c>
      <c r="C20488" t="s">
        <v>3</v>
      </c>
      <c r="D20488" t="s">
        <v>1314</v>
      </c>
      <c r="E20488" t="s">
        <v>9</v>
      </c>
      <c r="F20488" t="s">
        <v>1312</v>
      </c>
      <c r="G20488" t="s">
        <v>895</v>
      </c>
      <c r="H20488" s="135" t="s">
        <v>2542</v>
      </c>
      <c r="I20488" t="s">
        <v>1454</v>
      </c>
      <c r="J20488" s="20">
        <v>15</v>
      </c>
      <c r="K20488" s="20" t="s">
        <v>3</v>
      </c>
      <c r="L20488" t="s">
        <v>1463</v>
      </c>
      <c r="M20488" s="20">
        <v>4.9000000000000004</v>
      </c>
      <c r="N20488" s="20">
        <v>3.6</v>
      </c>
      <c r="AE20488">
        <f t="shared" si="320"/>
        <v>2020</v>
      </c>
    </row>
    <row r="20489" spans="1:31" x14ac:dyDescent="0.25">
      <c r="A20489" s="7">
        <v>20486</v>
      </c>
      <c r="B20489" s="8">
        <v>44024</v>
      </c>
      <c r="C20489" t="s">
        <v>3</v>
      </c>
      <c r="D20489" t="s">
        <v>1295</v>
      </c>
      <c r="E20489" t="s">
        <v>9</v>
      </c>
      <c r="F20489" t="s">
        <v>904</v>
      </c>
      <c r="G20489" t="s">
        <v>895</v>
      </c>
      <c r="H20489" s="9" t="s">
        <v>3450</v>
      </c>
      <c r="I20489" t="s">
        <v>1454</v>
      </c>
      <c r="J20489" s="20">
        <v>28</v>
      </c>
      <c r="K20489" s="20" t="s">
        <v>1465</v>
      </c>
      <c r="L20489" t="s">
        <v>1466</v>
      </c>
      <c r="M20489" s="20">
        <v>7</v>
      </c>
      <c r="N20489" s="20">
        <v>7</v>
      </c>
      <c r="AE20489">
        <f t="shared" si="320"/>
        <v>2020</v>
      </c>
    </row>
    <row r="20490" spans="1:31" x14ac:dyDescent="0.25">
      <c r="A20490" s="7">
        <v>20487</v>
      </c>
      <c r="B20490" s="8">
        <v>44025</v>
      </c>
      <c r="C20490" t="s">
        <v>3</v>
      </c>
      <c r="D20490" t="s">
        <v>1315</v>
      </c>
      <c r="E20490" t="s">
        <v>9</v>
      </c>
      <c r="F20490" t="s">
        <v>1305</v>
      </c>
      <c r="G20490" t="s">
        <v>569</v>
      </c>
      <c r="H20490" s="135" t="s">
        <v>1714</v>
      </c>
      <c r="I20490" t="s">
        <v>1454</v>
      </c>
      <c r="J20490" s="20">
        <v>27</v>
      </c>
      <c r="K20490" s="20" t="s">
        <v>9</v>
      </c>
      <c r="L20490" t="s">
        <v>1464</v>
      </c>
      <c r="M20490" s="20">
        <v>5.9399999999999995</v>
      </c>
      <c r="N20490" s="20">
        <v>8.56</v>
      </c>
      <c r="AE20490">
        <f t="shared" si="320"/>
        <v>2020</v>
      </c>
    </row>
    <row r="20491" spans="1:31" x14ac:dyDescent="0.25">
      <c r="A20491" s="7">
        <v>20488</v>
      </c>
      <c r="B20491" s="8">
        <v>44025</v>
      </c>
      <c r="C20491" t="s">
        <v>3</v>
      </c>
      <c r="D20491" t="s">
        <v>1295</v>
      </c>
      <c r="E20491" t="s">
        <v>9</v>
      </c>
      <c r="F20491" t="s">
        <v>190</v>
      </c>
      <c r="G20491" t="s">
        <v>929</v>
      </c>
      <c r="H20491" s="9" t="s">
        <v>2652</v>
      </c>
      <c r="I20491" t="s">
        <v>1454</v>
      </c>
      <c r="J20491" s="20">
        <v>58</v>
      </c>
      <c r="K20491" s="20" t="s">
        <v>3</v>
      </c>
      <c r="L20491" t="s">
        <v>1464</v>
      </c>
      <c r="M20491" s="20">
        <v>17.239999999999998</v>
      </c>
      <c r="N20491" s="20">
        <v>12.76</v>
      </c>
      <c r="AE20491">
        <f t="shared" si="320"/>
        <v>2020</v>
      </c>
    </row>
    <row r="20492" spans="1:31" x14ac:dyDescent="0.25">
      <c r="A20492" s="7">
        <v>20489</v>
      </c>
      <c r="B20492" s="8">
        <v>44025</v>
      </c>
      <c r="C20492" t="s">
        <v>3</v>
      </c>
      <c r="D20492" t="s">
        <v>1313</v>
      </c>
      <c r="E20492" t="s">
        <v>9</v>
      </c>
      <c r="F20492" t="s">
        <v>1309</v>
      </c>
      <c r="G20492" t="s">
        <v>929</v>
      </c>
      <c r="H20492" s="135" t="s">
        <v>2703</v>
      </c>
      <c r="I20492" t="s">
        <v>1454</v>
      </c>
      <c r="J20492" s="20">
        <v>15</v>
      </c>
      <c r="K20492" s="20" t="s">
        <v>1465</v>
      </c>
      <c r="L20492" t="s">
        <v>1466</v>
      </c>
      <c r="M20492" s="20">
        <v>3.75</v>
      </c>
      <c r="N20492" s="20">
        <v>3.75</v>
      </c>
      <c r="AE20492">
        <f t="shared" si="320"/>
        <v>2020</v>
      </c>
    </row>
    <row r="20493" spans="1:31" x14ac:dyDescent="0.25">
      <c r="A20493" s="7">
        <v>20490</v>
      </c>
      <c r="B20493" s="8">
        <v>44025</v>
      </c>
      <c r="C20493" t="s">
        <v>3</v>
      </c>
      <c r="D20493" t="s">
        <v>1295</v>
      </c>
      <c r="E20493" t="s">
        <v>9</v>
      </c>
      <c r="F20493" t="s">
        <v>1310</v>
      </c>
      <c r="G20493" t="s">
        <v>633</v>
      </c>
      <c r="H20493" s="135" t="s">
        <v>1496</v>
      </c>
      <c r="I20493" t="s">
        <v>1454</v>
      </c>
      <c r="J20493" s="20">
        <v>13</v>
      </c>
      <c r="K20493" s="20" t="s">
        <v>1465</v>
      </c>
      <c r="L20493" t="s">
        <v>1466</v>
      </c>
      <c r="M20493" s="20">
        <v>3.25</v>
      </c>
      <c r="N20493" s="20">
        <v>3.25</v>
      </c>
      <c r="AE20493">
        <f t="shared" si="320"/>
        <v>2020</v>
      </c>
    </row>
    <row r="20494" spans="1:31" x14ac:dyDescent="0.25">
      <c r="A20494" s="7">
        <v>20491</v>
      </c>
      <c r="B20494" s="8">
        <v>44025</v>
      </c>
      <c r="C20494" t="s">
        <v>3</v>
      </c>
      <c r="D20494" t="s">
        <v>1309</v>
      </c>
      <c r="E20494" t="s">
        <v>9</v>
      </c>
      <c r="F20494" t="s">
        <v>1312</v>
      </c>
      <c r="G20494" t="s">
        <v>1292</v>
      </c>
      <c r="H20494" s="9" t="s">
        <v>3405</v>
      </c>
      <c r="I20494" t="s">
        <v>1455</v>
      </c>
      <c r="J20494" s="20">
        <v>9</v>
      </c>
      <c r="K20494" s="20" t="s">
        <v>1465</v>
      </c>
      <c r="L20494" t="s">
        <v>1466</v>
      </c>
      <c r="M20494" s="20">
        <v>1.125</v>
      </c>
      <c r="N20494" s="20">
        <v>1.125</v>
      </c>
      <c r="AE20494">
        <f t="shared" si="320"/>
        <v>2020</v>
      </c>
    </row>
    <row r="20495" spans="1:31" x14ac:dyDescent="0.25">
      <c r="A20495" s="7">
        <v>20492</v>
      </c>
      <c r="B20495" s="8">
        <v>44025</v>
      </c>
      <c r="C20495" t="s">
        <v>3</v>
      </c>
      <c r="D20495" t="s">
        <v>557</v>
      </c>
      <c r="E20495" t="s">
        <v>9</v>
      </c>
      <c r="F20495" t="s">
        <v>1280</v>
      </c>
      <c r="G20495" t="s">
        <v>861</v>
      </c>
      <c r="H20495" s="9" t="s">
        <v>3451</v>
      </c>
      <c r="I20495" t="s">
        <v>1454</v>
      </c>
      <c r="J20495" s="20">
        <v>26</v>
      </c>
      <c r="K20495" s="20" t="s">
        <v>1465</v>
      </c>
      <c r="L20495" t="s">
        <v>1466</v>
      </c>
      <c r="M20495" s="20">
        <v>6.5</v>
      </c>
      <c r="N20495" s="20">
        <v>6.5</v>
      </c>
      <c r="AE20495">
        <f t="shared" si="320"/>
        <v>2020</v>
      </c>
    </row>
    <row r="20496" spans="1:31" x14ac:dyDescent="0.25">
      <c r="A20496" s="7">
        <v>20493</v>
      </c>
      <c r="B20496" s="8">
        <v>44027</v>
      </c>
      <c r="C20496" t="s">
        <v>3</v>
      </c>
      <c r="D20496" t="s">
        <v>589</v>
      </c>
      <c r="E20496" t="s">
        <v>9</v>
      </c>
      <c r="F20496" t="s">
        <v>1312</v>
      </c>
      <c r="G20496" t="s">
        <v>895</v>
      </c>
      <c r="H20496" s="136" t="s">
        <v>2615</v>
      </c>
      <c r="I20496" t="s">
        <v>1454</v>
      </c>
      <c r="J20496" s="20">
        <v>1</v>
      </c>
      <c r="K20496" s="20" t="s">
        <v>1465</v>
      </c>
      <c r="L20496" t="s">
        <v>1466</v>
      </c>
      <c r="M20496" s="20">
        <v>0.25</v>
      </c>
      <c r="N20496" s="20">
        <v>0.25</v>
      </c>
      <c r="AE20496">
        <f t="shared" si="320"/>
        <v>2020</v>
      </c>
    </row>
    <row r="20497" spans="1:31" x14ac:dyDescent="0.25">
      <c r="A20497" s="7">
        <v>20494</v>
      </c>
      <c r="B20497" s="8">
        <v>44028</v>
      </c>
      <c r="C20497" t="s">
        <v>3</v>
      </c>
      <c r="D20497" t="s">
        <v>1309</v>
      </c>
      <c r="E20497" t="s">
        <v>9</v>
      </c>
      <c r="F20497" t="s">
        <v>351</v>
      </c>
      <c r="G20497" t="s">
        <v>929</v>
      </c>
      <c r="H20497" s="135" t="s">
        <v>2650</v>
      </c>
      <c r="I20497" t="s">
        <v>1455</v>
      </c>
      <c r="J20497" s="20">
        <v>21</v>
      </c>
      <c r="K20497" s="20" t="s">
        <v>1465</v>
      </c>
      <c r="L20497" t="s">
        <v>1466</v>
      </c>
      <c r="M20497" s="20">
        <v>2.625</v>
      </c>
      <c r="N20497" s="20">
        <v>2.625</v>
      </c>
      <c r="AE20497">
        <f t="shared" si="320"/>
        <v>2020</v>
      </c>
    </row>
    <row r="20498" spans="1:31" x14ac:dyDescent="0.25">
      <c r="A20498" s="7">
        <v>20495</v>
      </c>
      <c r="B20498" s="8">
        <v>44029</v>
      </c>
      <c r="C20498" t="s">
        <v>3</v>
      </c>
      <c r="D20498" t="s">
        <v>1243</v>
      </c>
      <c r="E20498" t="s">
        <v>9</v>
      </c>
      <c r="F20498" t="s">
        <v>1272</v>
      </c>
      <c r="G20498" t="s">
        <v>648</v>
      </c>
      <c r="H20498" s="136" t="s">
        <v>2278</v>
      </c>
      <c r="I20498" t="s">
        <v>1456</v>
      </c>
      <c r="J20498" s="20">
        <v>29</v>
      </c>
      <c r="K20498" s="20" t="s">
        <v>9</v>
      </c>
      <c r="L20498" t="s">
        <v>1464</v>
      </c>
      <c r="M20498" s="20">
        <v>6.38</v>
      </c>
      <c r="N20498" s="20">
        <v>9.1199999999999992</v>
      </c>
      <c r="O20498" t="s">
        <v>9</v>
      </c>
      <c r="P20498" s="13" t="s">
        <v>1280</v>
      </c>
      <c r="Q20498" t="s">
        <v>9</v>
      </c>
      <c r="R20498" t="s">
        <v>1275</v>
      </c>
      <c r="S20498" t="s">
        <v>9</v>
      </c>
      <c r="T20498" t="s">
        <v>1288</v>
      </c>
      <c r="U20498" t="s">
        <v>9</v>
      </c>
      <c r="V20498" t="s">
        <v>1278</v>
      </c>
      <c r="W20498" t="s">
        <v>3</v>
      </c>
      <c r="X20498" t="s">
        <v>1119</v>
      </c>
      <c r="Y20498" t="s">
        <v>3</v>
      </c>
      <c r="Z20498" t="s">
        <v>1294</v>
      </c>
      <c r="AA20498" t="s">
        <v>3</v>
      </c>
      <c r="AB20498" t="s">
        <v>1265</v>
      </c>
      <c r="AC20498" t="s">
        <v>1465</v>
      </c>
      <c r="AE20498">
        <f t="shared" si="320"/>
        <v>2020</v>
      </c>
    </row>
    <row r="20499" spans="1:31" x14ac:dyDescent="0.25">
      <c r="A20499" s="7">
        <v>20496</v>
      </c>
      <c r="B20499" s="8">
        <v>44029</v>
      </c>
      <c r="C20499" t="s">
        <v>3</v>
      </c>
      <c r="D20499" t="s">
        <v>1320</v>
      </c>
      <c r="E20499" t="s">
        <v>9</v>
      </c>
      <c r="F20499" t="s">
        <v>678</v>
      </c>
      <c r="G20499" t="s">
        <v>1170</v>
      </c>
      <c r="H20499" s="135" t="s">
        <v>3191</v>
      </c>
      <c r="I20499" t="s">
        <v>1458</v>
      </c>
      <c r="J20499" s="20">
        <v>8</v>
      </c>
      <c r="K20499" s="20" t="s">
        <v>3</v>
      </c>
      <c r="L20499" t="s">
        <v>1463</v>
      </c>
      <c r="M20499" s="20">
        <v>30</v>
      </c>
      <c r="N20499" s="20">
        <v>10</v>
      </c>
      <c r="AE20499">
        <f t="shared" si="320"/>
        <v>2020</v>
      </c>
    </row>
    <row r="20500" spans="1:31" x14ac:dyDescent="0.25">
      <c r="A20500" s="7">
        <v>20497</v>
      </c>
      <c r="B20500" s="8">
        <v>44031</v>
      </c>
      <c r="C20500" t="s">
        <v>3</v>
      </c>
      <c r="D20500" t="s">
        <v>1317</v>
      </c>
      <c r="E20500" t="s">
        <v>9</v>
      </c>
      <c r="F20500" t="s">
        <v>1310</v>
      </c>
      <c r="G20500" t="s">
        <v>732</v>
      </c>
      <c r="H20500" s="135" t="s">
        <v>2266</v>
      </c>
      <c r="I20500" t="s">
        <v>1454</v>
      </c>
      <c r="J20500" s="20">
        <v>26</v>
      </c>
      <c r="K20500" s="20" t="s">
        <v>3</v>
      </c>
      <c r="L20500" t="s">
        <v>1464</v>
      </c>
      <c r="M20500" s="20">
        <v>8.2800000000000011</v>
      </c>
      <c r="N20500" s="20">
        <v>5.72</v>
      </c>
      <c r="AE20500">
        <f t="shared" si="320"/>
        <v>2020</v>
      </c>
    </row>
    <row r="20501" spans="1:31" x14ac:dyDescent="0.25">
      <c r="A20501" s="7">
        <v>20498</v>
      </c>
      <c r="B20501" s="8">
        <v>44031</v>
      </c>
      <c r="C20501" t="s">
        <v>3</v>
      </c>
      <c r="D20501" t="s">
        <v>1213</v>
      </c>
      <c r="E20501" t="s">
        <v>9</v>
      </c>
      <c r="F20501" t="s">
        <v>1199</v>
      </c>
      <c r="G20501" t="s">
        <v>870</v>
      </c>
      <c r="H20501" s="135" t="s">
        <v>2775</v>
      </c>
      <c r="I20501" t="s">
        <v>1454</v>
      </c>
      <c r="J20501" s="20">
        <v>30</v>
      </c>
      <c r="K20501" s="20" t="s">
        <v>9</v>
      </c>
      <c r="L20501" t="s">
        <v>1464</v>
      </c>
      <c r="M20501" s="20">
        <v>6.6</v>
      </c>
      <c r="N20501" s="20">
        <v>9.4</v>
      </c>
      <c r="AE20501">
        <f t="shared" si="320"/>
        <v>2020</v>
      </c>
    </row>
    <row r="20502" spans="1:31" x14ac:dyDescent="0.25">
      <c r="A20502" s="7">
        <v>20499</v>
      </c>
      <c r="B20502" s="8">
        <v>44032</v>
      </c>
      <c r="C20502" t="s">
        <v>3</v>
      </c>
      <c r="D20502" t="s">
        <v>1317</v>
      </c>
      <c r="E20502" t="s">
        <v>9</v>
      </c>
      <c r="F20502" t="s">
        <v>1316</v>
      </c>
      <c r="G20502" t="s">
        <v>714</v>
      </c>
      <c r="H20502" s="135" t="s">
        <v>2001</v>
      </c>
      <c r="I20502" t="s">
        <v>1454</v>
      </c>
      <c r="J20502" s="20">
        <v>23</v>
      </c>
      <c r="K20502" s="20" t="s">
        <v>9</v>
      </c>
      <c r="L20502" t="s">
        <v>1463</v>
      </c>
      <c r="M20502" s="20">
        <v>5.52</v>
      </c>
      <c r="N20502" s="20">
        <v>6.98</v>
      </c>
      <c r="AE20502">
        <f t="shared" si="320"/>
        <v>2020</v>
      </c>
    </row>
    <row r="20503" spans="1:31" x14ac:dyDescent="0.25">
      <c r="A20503" s="7">
        <v>20500</v>
      </c>
      <c r="B20503" s="8">
        <v>44032</v>
      </c>
      <c r="C20503" t="s">
        <v>3</v>
      </c>
      <c r="D20503" t="s">
        <v>589</v>
      </c>
      <c r="E20503" t="s">
        <v>9</v>
      </c>
      <c r="F20503" t="s">
        <v>1189</v>
      </c>
      <c r="G20503" t="s">
        <v>377</v>
      </c>
      <c r="H20503" s="136" t="s">
        <v>1592</v>
      </c>
      <c r="I20503" t="s">
        <v>1454</v>
      </c>
      <c r="J20503" s="20">
        <v>7</v>
      </c>
      <c r="K20503" s="20" t="s">
        <v>9</v>
      </c>
      <c r="L20503" t="s">
        <v>1464</v>
      </c>
      <c r="M20503" s="20">
        <v>1.54</v>
      </c>
      <c r="N20503" s="20">
        <v>2.96</v>
      </c>
      <c r="AE20503">
        <f t="shared" si="320"/>
        <v>2020</v>
      </c>
    </row>
    <row r="20504" spans="1:31" x14ac:dyDescent="0.25">
      <c r="A20504" s="7">
        <v>20501</v>
      </c>
      <c r="B20504" s="8">
        <v>44032</v>
      </c>
      <c r="C20504" t="s">
        <v>3</v>
      </c>
      <c r="D20504" t="s">
        <v>1295</v>
      </c>
      <c r="E20504" t="s">
        <v>9</v>
      </c>
      <c r="F20504" t="s">
        <v>1310</v>
      </c>
      <c r="G20504" t="s">
        <v>633</v>
      </c>
      <c r="H20504" s="135" t="s">
        <v>1753</v>
      </c>
      <c r="I20504" t="s">
        <v>1454</v>
      </c>
      <c r="J20504" s="20">
        <v>13</v>
      </c>
      <c r="K20504" s="20" t="s">
        <v>3</v>
      </c>
      <c r="L20504" t="s">
        <v>1464</v>
      </c>
      <c r="M20504" s="20">
        <v>4.6400000000000006</v>
      </c>
      <c r="N20504" s="20">
        <v>2.86</v>
      </c>
      <c r="AE20504">
        <f t="shared" si="320"/>
        <v>2020</v>
      </c>
    </row>
    <row r="20505" spans="1:31" x14ac:dyDescent="0.25">
      <c r="A20505" s="7">
        <v>20502</v>
      </c>
      <c r="B20505" s="8">
        <v>44032</v>
      </c>
      <c r="C20505" t="s">
        <v>3</v>
      </c>
      <c r="D20505" t="s">
        <v>1272</v>
      </c>
      <c r="E20505" t="s">
        <v>9</v>
      </c>
      <c r="F20505" t="s">
        <v>1321</v>
      </c>
      <c r="G20505" t="s">
        <v>1170</v>
      </c>
      <c r="H20505" s="135" t="s">
        <v>3452</v>
      </c>
      <c r="I20505" t="s">
        <v>1458</v>
      </c>
      <c r="J20505" s="20">
        <v>8</v>
      </c>
      <c r="K20505" s="20" t="s">
        <v>1465</v>
      </c>
      <c r="L20505" t="s">
        <v>1466</v>
      </c>
      <c r="M20505" s="20">
        <v>10</v>
      </c>
      <c r="N20505" s="20">
        <v>30</v>
      </c>
      <c r="AE20505">
        <f t="shared" si="320"/>
        <v>2020</v>
      </c>
    </row>
    <row r="20506" spans="1:31" x14ac:dyDescent="0.25">
      <c r="A20506" s="7">
        <v>20503</v>
      </c>
      <c r="B20506" s="8">
        <v>44032</v>
      </c>
      <c r="C20506" t="s">
        <v>3</v>
      </c>
      <c r="D20506" t="s">
        <v>1314</v>
      </c>
      <c r="E20506" t="s">
        <v>9</v>
      </c>
      <c r="F20506" t="s">
        <v>1312</v>
      </c>
      <c r="G20506" t="s">
        <v>895</v>
      </c>
      <c r="H20506" s="136" t="s">
        <v>2615</v>
      </c>
      <c r="I20506" t="s">
        <v>1454</v>
      </c>
      <c r="J20506" s="20">
        <v>11</v>
      </c>
      <c r="K20506" s="20" t="s">
        <v>3</v>
      </c>
      <c r="L20506" t="s">
        <v>1463</v>
      </c>
      <c r="M20506" s="20">
        <v>3.86</v>
      </c>
      <c r="N20506" s="20">
        <v>2.64</v>
      </c>
      <c r="AE20506">
        <f t="shared" si="320"/>
        <v>2020</v>
      </c>
    </row>
    <row r="20507" spans="1:31" x14ac:dyDescent="0.25">
      <c r="A20507" s="7">
        <v>20504</v>
      </c>
      <c r="B20507" s="8">
        <v>44032</v>
      </c>
      <c r="C20507" t="s">
        <v>3</v>
      </c>
      <c r="D20507" t="s">
        <v>1309</v>
      </c>
      <c r="E20507" t="s">
        <v>9</v>
      </c>
      <c r="F20507" t="s">
        <v>1312</v>
      </c>
      <c r="G20507" t="s">
        <v>1292</v>
      </c>
      <c r="H20507" s="9" t="s">
        <v>3453</v>
      </c>
      <c r="I20507" t="s">
        <v>1455</v>
      </c>
      <c r="J20507" s="20">
        <v>12</v>
      </c>
      <c r="K20507" s="20" t="s">
        <v>1465</v>
      </c>
      <c r="L20507" t="s">
        <v>1466</v>
      </c>
      <c r="M20507" s="20">
        <v>1.5</v>
      </c>
      <c r="N20507" s="20">
        <v>1.5</v>
      </c>
      <c r="AE20507">
        <f t="shared" si="320"/>
        <v>2020</v>
      </c>
    </row>
    <row r="20508" spans="1:31" x14ac:dyDescent="0.25">
      <c r="A20508" s="7">
        <v>20505</v>
      </c>
      <c r="B20508" s="8">
        <v>44033</v>
      </c>
      <c r="C20508" t="s">
        <v>3</v>
      </c>
      <c r="D20508" t="s">
        <v>798</v>
      </c>
      <c r="E20508" t="s">
        <v>9</v>
      </c>
      <c r="F20508" t="s">
        <v>448</v>
      </c>
      <c r="G20508" t="s">
        <v>929</v>
      </c>
      <c r="H20508" s="9" t="s">
        <v>2750</v>
      </c>
      <c r="I20508" t="s">
        <v>1454</v>
      </c>
      <c r="J20508" s="20">
        <v>45</v>
      </c>
      <c r="K20508" s="20" t="s">
        <v>3</v>
      </c>
      <c r="L20508" t="s">
        <v>1463</v>
      </c>
      <c r="M20508" s="20">
        <v>12.7</v>
      </c>
      <c r="N20508" s="20">
        <v>10.8</v>
      </c>
      <c r="AE20508">
        <f t="shared" si="320"/>
        <v>2020</v>
      </c>
    </row>
    <row r="20509" spans="1:31" x14ac:dyDescent="0.25">
      <c r="A20509" s="7">
        <v>20506</v>
      </c>
      <c r="B20509" s="8">
        <v>44034</v>
      </c>
      <c r="C20509" t="s">
        <v>3</v>
      </c>
      <c r="D20509" t="s">
        <v>1322</v>
      </c>
      <c r="E20509" t="s">
        <v>9</v>
      </c>
      <c r="F20509" t="s">
        <v>1243</v>
      </c>
      <c r="G20509" t="s">
        <v>929</v>
      </c>
      <c r="H20509" s="135" t="s">
        <v>2659</v>
      </c>
      <c r="I20509" t="s">
        <v>1458</v>
      </c>
      <c r="J20509" s="20">
        <v>11</v>
      </c>
      <c r="K20509" s="20" t="s">
        <v>9</v>
      </c>
      <c r="L20509" t="s">
        <v>1463</v>
      </c>
      <c r="M20509" s="20">
        <v>30</v>
      </c>
      <c r="N20509" s="20">
        <v>10</v>
      </c>
      <c r="AE20509">
        <f t="shared" si="320"/>
        <v>2020</v>
      </c>
    </row>
    <row r="20510" spans="1:31" x14ac:dyDescent="0.25">
      <c r="A20510" s="7">
        <v>20507</v>
      </c>
      <c r="B20510" s="8">
        <v>44035</v>
      </c>
      <c r="C20510" t="s">
        <v>3</v>
      </c>
      <c r="D20510" t="s">
        <v>1322</v>
      </c>
      <c r="E20510" t="s">
        <v>9</v>
      </c>
      <c r="F20510" t="s">
        <v>734</v>
      </c>
      <c r="G20510" t="s">
        <v>929</v>
      </c>
      <c r="H20510" s="135" t="s">
        <v>2658</v>
      </c>
      <c r="I20510" t="s">
        <v>1454</v>
      </c>
      <c r="J20510" s="20">
        <v>21</v>
      </c>
      <c r="K20510" s="20" t="s">
        <v>9</v>
      </c>
      <c r="L20510" t="s">
        <v>1463</v>
      </c>
      <c r="M20510" s="20">
        <v>5.04</v>
      </c>
      <c r="N20510" s="20">
        <v>6.46</v>
      </c>
      <c r="AE20510">
        <f t="shared" si="320"/>
        <v>2020</v>
      </c>
    </row>
    <row r="20511" spans="1:31" x14ac:dyDescent="0.25">
      <c r="A20511" s="7">
        <v>20508</v>
      </c>
      <c r="B20511" s="8">
        <v>44035</v>
      </c>
      <c r="C20511" t="s">
        <v>3</v>
      </c>
      <c r="D20511" t="s">
        <v>678</v>
      </c>
      <c r="E20511" t="s">
        <v>9</v>
      </c>
      <c r="F20511" t="s">
        <v>1272</v>
      </c>
      <c r="G20511" t="s">
        <v>1292</v>
      </c>
      <c r="H20511" s="9" t="s">
        <v>3405</v>
      </c>
      <c r="I20511" t="s">
        <v>1454</v>
      </c>
      <c r="J20511" s="20">
        <v>10</v>
      </c>
      <c r="K20511" s="20" t="s">
        <v>9</v>
      </c>
      <c r="L20511" t="s">
        <v>1463</v>
      </c>
      <c r="M20511" s="20">
        <v>2.4</v>
      </c>
      <c r="N20511" s="20">
        <v>3.6</v>
      </c>
      <c r="AE20511">
        <f t="shared" si="320"/>
        <v>2020</v>
      </c>
    </row>
    <row r="20512" spans="1:31" x14ac:dyDescent="0.25">
      <c r="A20512" s="7">
        <v>20509</v>
      </c>
      <c r="B20512" s="8">
        <v>44035</v>
      </c>
      <c r="C20512" t="s">
        <v>3</v>
      </c>
      <c r="D20512" t="s">
        <v>425</v>
      </c>
      <c r="E20512" t="s">
        <v>9</v>
      </c>
      <c r="F20512" t="s">
        <v>67</v>
      </c>
      <c r="G20512" t="s">
        <v>861</v>
      </c>
      <c r="H20512" s="9" t="s">
        <v>3446</v>
      </c>
      <c r="I20512" t="s">
        <v>1454</v>
      </c>
      <c r="J20512" s="20">
        <v>38</v>
      </c>
      <c r="K20512" s="20" t="s">
        <v>9</v>
      </c>
      <c r="L20512" t="s">
        <v>1463</v>
      </c>
      <c r="M20512" s="20">
        <v>9.1199999999999992</v>
      </c>
      <c r="N20512" s="20">
        <v>10.88</v>
      </c>
      <c r="AE20512">
        <f t="shared" si="320"/>
        <v>2020</v>
      </c>
    </row>
    <row r="20513" spans="1:31" x14ac:dyDescent="0.25">
      <c r="A20513" s="7">
        <v>20510</v>
      </c>
      <c r="B20513" s="8">
        <v>44036</v>
      </c>
      <c r="C20513" t="s">
        <v>3</v>
      </c>
      <c r="D20513" t="s">
        <v>589</v>
      </c>
      <c r="E20513" t="s">
        <v>9</v>
      </c>
      <c r="F20513" t="s">
        <v>1288</v>
      </c>
      <c r="G20513" t="s">
        <v>1016</v>
      </c>
      <c r="H20513" s="9" t="s">
        <v>2861</v>
      </c>
      <c r="I20513" t="s">
        <v>1454</v>
      </c>
      <c r="J20513" s="20">
        <v>93</v>
      </c>
      <c r="K20513" s="20" t="s">
        <v>3</v>
      </c>
      <c r="L20513" t="s">
        <v>1464</v>
      </c>
      <c r="M20513" s="20">
        <v>27.04</v>
      </c>
      <c r="N20513" s="20">
        <v>20.46</v>
      </c>
      <c r="AE20513">
        <f t="shared" si="320"/>
        <v>2020</v>
      </c>
    </row>
    <row r="20514" spans="1:31" x14ac:dyDescent="0.25">
      <c r="A20514" s="7">
        <v>20511</v>
      </c>
      <c r="B20514" s="8">
        <v>44036</v>
      </c>
      <c r="C20514" t="s">
        <v>3</v>
      </c>
      <c r="D20514" t="s">
        <v>1322</v>
      </c>
      <c r="E20514" t="s">
        <v>9</v>
      </c>
      <c r="F20514" t="s">
        <v>1299</v>
      </c>
      <c r="G20514" t="s">
        <v>929</v>
      </c>
      <c r="H20514" s="136" t="s">
        <v>2654</v>
      </c>
      <c r="I20514" t="s">
        <v>1454</v>
      </c>
      <c r="J20514" s="20">
        <v>10</v>
      </c>
      <c r="K20514" s="20" t="s">
        <v>1465</v>
      </c>
      <c r="L20514" t="s">
        <v>1466</v>
      </c>
      <c r="M20514" s="20">
        <v>2.5</v>
      </c>
      <c r="N20514" s="20">
        <v>2.5</v>
      </c>
      <c r="AE20514">
        <f t="shared" si="320"/>
        <v>2020</v>
      </c>
    </row>
    <row r="20515" spans="1:31" x14ac:dyDescent="0.25">
      <c r="A20515" s="7">
        <v>20512</v>
      </c>
      <c r="B20515" s="8">
        <v>44036</v>
      </c>
      <c r="C20515" t="s">
        <v>3</v>
      </c>
      <c r="D20515" t="s">
        <v>351</v>
      </c>
      <c r="E20515" t="s">
        <v>9</v>
      </c>
      <c r="F20515" t="s">
        <v>1299</v>
      </c>
      <c r="G20515" t="s">
        <v>929</v>
      </c>
      <c r="H20515" s="136" t="s">
        <v>2654</v>
      </c>
      <c r="I20515" t="s">
        <v>1455</v>
      </c>
      <c r="J20515" s="20">
        <v>10</v>
      </c>
      <c r="K20515" s="20" t="s">
        <v>1465</v>
      </c>
      <c r="L20515" t="s">
        <v>1466</v>
      </c>
      <c r="M20515" s="20">
        <v>1.25</v>
      </c>
      <c r="N20515" s="20">
        <v>1.25</v>
      </c>
      <c r="AE20515">
        <f t="shared" si="320"/>
        <v>2020</v>
      </c>
    </row>
    <row r="20516" spans="1:31" x14ac:dyDescent="0.25">
      <c r="A20516" s="7">
        <v>20513</v>
      </c>
      <c r="B20516" s="8">
        <v>44037</v>
      </c>
      <c r="C20516" t="s">
        <v>3</v>
      </c>
      <c r="D20516" t="s">
        <v>1272</v>
      </c>
      <c r="E20516" t="s">
        <v>9</v>
      </c>
      <c r="F20516" t="s">
        <v>1321</v>
      </c>
      <c r="G20516" t="s">
        <v>1170</v>
      </c>
      <c r="H20516" s="135" t="s">
        <v>3452</v>
      </c>
      <c r="I20516" t="s">
        <v>1455</v>
      </c>
      <c r="J20516" s="20">
        <v>8</v>
      </c>
      <c r="K20516" s="20" t="s">
        <v>3</v>
      </c>
      <c r="L20516" t="s">
        <v>1463</v>
      </c>
      <c r="M20516" s="20">
        <v>1.54</v>
      </c>
      <c r="N20516" s="20">
        <v>0.96</v>
      </c>
      <c r="AE20516">
        <f t="shared" si="320"/>
        <v>2020</v>
      </c>
    </row>
    <row r="20517" spans="1:31" x14ac:dyDescent="0.25">
      <c r="A20517" s="7">
        <v>20514</v>
      </c>
      <c r="B20517" s="8">
        <v>44037</v>
      </c>
      <c r="C20517" t="s">
        <v>3</v>
      </c>
      <c r="D20517" t="s">
        <v>1323</v>
      </c>
      <c r="E20517" t="s">
        <v>9</v>
      </c>
      <c r="F20517" t="s">
        <v>1321</v>
      </c>
      <c r="G20517" t="s">
        <v>1016</v>
      </c>
      <c r="H20517" s="135" t="s">
        <v>3050</v>
      </c>
      <c r="I20517" t="s">
        <v>1454</v>
      </c>
      <c r="J20517" s="20">
        <v>7</v>
      </c>
      <c r="K20517" s="20" t="s">
        <v>3</v>
      </c>
      <c r="L20517" t="s">
        <v>1464</v>
      </c>
      <c r="M20517" s="20">
        <v>2.96</v>
      </c>
      <c r="N20517" s="20">
        <v>1.54</v>
      </c>
      <c r="AE20517">
        <f t="shared" si="320"/>
        <v>2020</v>
      </c>
    </row>
    <row r="20518" spans="1:31" x14ac:dyDescent="0.25">
      <c r="A20518" s="7">
        <v>20515</v>
      </c>
      <c r="B20518" s="8">
        <v>44037</v>
      </c>
      <c r="C20518" t="s">
        <v>3</v>
      </c>
      <c r="D20518" t="s">
        <v>1288</v>
      </c>
      <c r="E20518" t="s">
        <v>9</v>
      </c>
      <c r="F20518" t="s">
        <v>1309</v>
      </c>
      <c r="G20518" t="s">
        <v>895</v>
      </c>
      <c r="H20518" s="135" t="s">
        <v>3244</v>
      </c>
      <c r="I20518" t="s">
        <v>1457</v>
      </c>
      <c r="J20518" s="20">
        <v>10</v>
      </c>
      <c r="K20518" s="20" t="s">
        <v>9</v>
      </c>
      <c r="L20518" t="s">
        <v>1463</v>
      </c>
      <c r="M20518" s="20">
        <v>1.2</v>
      </c>
      <c r="N20518" s="20">
        <v>1.8</v>
      </c>
      <c r="O20518" t="s">
        <v>9</v>
      </c>
      <c r="P20518" s="13" t="s">
        <v>1272</v>
      </c>
      <c r="Q20518" t="s">
        <v>1465</v>
      </c>
      <c r="S20518" t="s">
        <v>1465</v>
      </c>
      <c r="U20518" t="s">
        <v>1465</v>
      </c>
      <c r="W20518" t="s">
        <v>1465</v>
      </c>
      <c r="Y20518" t="s">
        <v>1465</v>
      </c>
      <c r="AA20518" t="s">
        <v>1465</v>
      </c>
      <c r="AC20518" t="s">
        <v>1465</v>
      </c>
      <c r="AE20518">
        <f t="shared" si="320"/>
        <v>2020</v>
      </c>
    </row>
    <row r="20519" spans="1:31" x14ac:dyDescent="0.25">
      <c r="A20519" s="7">
        <v>20516</v>
      </c>
      <c r="B20519" s="8">
        <v>44037</v>
      </c>
      <c r="C20519" t="s">
        <v>3</v>
      </c>
      <c r="D20519" t="s">
        <v>1306</v>
      </c>
      <c r="E20519" t="s">
        <v>9</v>
      </c>
      <c r="F20519" t="s">
        <v>1284</v>
      </c>
      <c r="G20519" t="s">
        <v>861</v>
      </c>
      <c r="H20519" s="9" t="s">
        <v>3446</v>
      </c>
      <c r="I20519" t="s">
        <v>1454</v>
      </c>
      <c r="J20519" s="20">
        <v>38</v>
      </c>
      <c r="K20519" s="20" t="s">
        <v>3</v>
      </c>
      <c r="L20519" t="s">
        <v>1464</v>
      </c>
      <c r="M20519" s="20">
        <v>11.64</v>
      </c>
      <c r="N20519" s="20">
        <v>8.36</v>
      </c>
      <c r="AE20519">
        <f t="shared" si="320"/>
        <v>2020</v>
      </c>
    </row>
    <row r="20520" spans="1:31" x14ac:dyDescent="0.25">
      <c r="A20520" s="7">
        <v>20517</v>
      </c>
      <c r="B20520" s="8">
        <v>44038</v>
      </c>
      <c r="C20520" t="s">
        <v>3</v>
      </c>
      <c r="D20520" t="s">
        <v>798</v>
      </c>
      <c r="E20520" t="s">
        <v>9</v>
      </c>
      <c r="F20520" t="s">
        <v>1289</v>
      </c>
      <c r="G20520" t="s">
        <v>569</v>
      </c>
      <c r="H20520" s="135" t="s">
        <v>2675</v>
      </c>
      <c r="I20520" t="s">
        <v>1454</v>
      </c>
      <c r="J20520" s="20">
        <v>18</v>
      </c>
      <c r="K20520" s="20" t="s">
        <v>3</v>
      </c>
      <c r="L20520" t="s">
        <v>1463</v>
      </c>
      <c r="M20520" s="20">
        <v>5.68</v>
      </c>
      <c r="N20520" s="20">
        <v>4.32</v>
      </c>
      <c r="AE20520">
        <f t="shared" si="320"/>
        <v>2020</v>
      </c>
    </row>
    <row r="20521" spans="1:31" x14ac:dyDescent="0.25">
      <c r="A20521" s="7">
        <v>20518</v>
      </c>
      <c r="B20521" s="8">
        <v>44038</v>
      </c>
      <c r="C20521" t="s">
        <v>3</v>
      </c>
      <c r="D20521" t="s">
        <v>787</v>
      </c>
      <c r="E20521" t="s">
        <v>9</v>
      </c>
      <c r="F20521" t="s">
        <v>54</v>
      </c>
      <c r="G20521" t="s">
        <v>861</v>
      </c>
      <c r="H20521" s="9" t="s">
        <v>3451</v>
      </c>
      <c r="I20521" t="s">
        <v>1454</v>
      </c>
      <c r="J20521" s="20">
        <v>8</v>
      </c>
      <c r="K20521" s="20" t="s">
        <v>9</v>
      </c>
      <c r="L20521" t="s">
        <v>1464</v>
      </c>
      <c r="M20521" s="20">
        <v>1.76</v>
      </c>
      <c r="N20521" s="20">
        <v>3.24</v>
      </c>
      <c r="AE20521">
        <f t="shared" si="320"/>
        <v>2020</v>
      </c>
    </row>
    <row r="20522" spans="1:31" x14ac:dyDescent="0.25">
      <c r="A20522" s="7">
        <v>20519</v>
      </c>
      <c r="B20522" s="8">
        <v>44040</v>
      </c>
      <c r="C20522" t="s">
        <v>3</v>
      </c>
      <c r="D20522" t="s">
        <v>1314</v>
      </c>
      <c r="E20522" t="s">
        <v>9</v>
      </c>
      <c r="F20522" t="s">
        <v>1312</v>
      </c>
      <c r="G20522" t="s">
        <v>732</v>
      </c>
      <c r="H20522" s="135" t="s">
        <v>2179</v>
      </c>
      <c r="I20522" t="s">
        <v>1454</v>
      </c>
      <c r="J20522" s="20">
        <v>19</v>
      </c>
      <c r="K20522" s="20" t="s">
        <v>3</v>
      </c>
      <c r="L20522" t="s">
        <v>1463</v>
      </c>
      <c r="M20522" s="20">
        <v>5.94</v>
      </c>
      <c r="N20522" s="20">
        <v>4.5599999999999996</v>
      </c>
      <c r="AE20522">
        <f t="shared" si="320"/>
        <v>2020</v>
      </c>
    </row>
    <row r="20523" spans="1:31" x14ac:dyDescent="0.25">
      <c r="A20523" s="7">
        <v>20520</v>
      </c>
      <c r="B20523" s="8">
        <v>44040</v>
      </c>
      <c r="C20523" t="s">
        <v>3</v>
      </c>
      <c r="D20523" t="s">
        <v>798</v>
      </c>
      <c r="E20523" t="s">
        <v>9</v>
      </c>
      <c r="F20523" t="s">
        <v>1324</v>
      </c>
      <c r="G20523" t="s">
        <v>714</v>
      </c>
      <c r="H20523" s="9" t="s">
        <v>2106</v>
      </c>
      <c r="I20523" t="s">
        <v>1454</v>
      </c>
      <c r="J20523" s="20">
        <v>23</v>
      </c>
      <c r="K20523" s="20" t="s">
        <v>3</v>
      </c>
      <c r="L20523" t="s">
        <v>1464</v>
      </c>
      <c r="M20523" s="20">
        <v>7.4399999999999995</v>
      </c>
      <c r="N20523" s="20">
        <v>5.0600000000000005</v>
      </c>
      <c r="AE20523">
        <f t="shared" si="320"/>
        <v>2020</v>
      </c>
    </row>
    <row r="20524" spans="1:31" x14ac:dyDescent="0.25">
      <c r="A20524" s="7">
        <v>20521</v>
      </c>
      <c r="B20524" s="8">
        <v>44040</v>
      </c>
      <c r="C20524" t="s">
        <v>3</v>
      </c>
      <c r="D20524" t="s">
        <v>1280</v>
      </c>
      <c r="E20524" t="s">
        <v>9</v>
      </c>
      <c r="F20524" t="s">
        <v>1325</v>
      </c>
      <c r="G20524" t="s">
        <v>1292</v>
      </c>
      <c r="H20524" s="9" t="s">
        <v>3393</v>
      </c>
      <c r="I20524" t="s">
        <v>1458</v>
      </c>
      <c r="J20524" s="20">
        <v>10</v>
      </c>
      <c r="K20524" s="20" t="s">
        <v>1465</v>
      </c>
      <c r="L20524" t="s">
        <v>1466</v>
      </c>
      <c r="M20524" s="20">
        <v>10</v>
      </c>
      <c r="N20524" s="20">
        <v>30</v>
      </c>
      <c r="AE20524">
        <f t="shared" si="320"/>
        <v>2020</v>
      </c>
    </row>
    <row r="20525" spans="1:31" x14ac:dyDescent="0.25">
      <c r="A20525" s="7">
        <v>20522</v>
      </c>
      <c r="B20525" s="8">
        <v>44040</v>
      </c>
      <c r="C20525" t="s">
        <v>3</v>
      </c>
      <c r="D20525" t="s">
        <v>1320</v>
      </c>
      <c r="E20525" t="s">
        <v>9</v>
      </c>
      <c r="F20525" t="s">
        <v>1316</v>
      </c>
      <c r="G20525" t="s">
        <v>1016</v>
      </c>
      <c r="H20525" s="9" t="s">
        <v>2864</v>
      </c>
      <c r="I20525" t="s">
        <v>1454</v>
      </c>
      <c r="J20525" s="20">
        <v>25</v>
      </c>
      <c r="K20525" s="20" t="s">
        <v>3</v>
      </c>
      <c r="L20525" t="s">
        <v>1464</v>
      </c>
      <c r="M20525" s="20">
        <v>8</v>
      </c>
      <c r="N20525" s="20">
        <v>5.5</v>
      </c>
      <c r="AE20525">
        <f t="shared" si="320"/>
        <v>2020</v>
      </c>
    </row>
    <row r="20526" spans="1:31" x14ac:dyDescent="0.25">
      <c r="A20526" s="7">
        <v>20523</v>
      </c>
      <c r="B20526" s="8">
        <v>44041</v>
      </c>
      <c r="C20526" t="s">
        <v>3</v>
      </c>
      <c r="D20526" t="s">
        <v>798</v>
      </c>
      <c r="E20526" t="s">
        <v>9</v>
      </c>
      <c r="F20526" t="s">
        <v>1324</v>
      </c>
      <c r="G20526" t="s">
        <v>714</v>
      </c>
      <c r="H20526" s="9" t="s">
        <v>2123</v>
      </c>
      <c r="I20526" t="s">
        <v>1454</v>
      </c>
      <c r="J20526" s="20">
        <v>17</v>
      </c>
      <c r="K20526" s="20" t="s">
        <v>9</v>
      </c>
      <c r="L20526" t="s">
        <v>1464</v>
      </c>
      <c r="M20526" s="20">
        <v>3.74</v>
      </c>
      <c r="N20526" s="20">
        <v>5.76</v>
      </c>
      <c r="AE20526">
        <f t="shared" si="320"/>
        <v>2020</v>
      </c>
    </row>
    <row r="20527" spans="1:31" x14ac:dyDescent="0.25">
      <c r="A20527" s="7">
        <v>20524</v>
      </c>
      <c r="B20527" s="8">
        <v>44041</v>
      </c>
      <c r="C20527" t="s">
        <v>3</v>
      </c>
      <c r="D20527" t="s">
        <v>779</v>
      </c>
      <c r="E20527" t="s">
        <v>9</v>
      </c>
      <c r="F20527" t="s">
        <v>1271</v>
      </c>
      <c r="G20527" t="s">
        <v>1292</v>
      </c>
      <c r="H20527" s="9" t="s">
        <v>3393</v>
      </c>
      <c r="I20527" t="s">
        <v>1454</v>
      </c>
      <c r="J20527" s="20">
        <v>15</v>
      </c>
      <c r="K20527" s="20" t="s">
        <v>3</v>
      </c>
      <c r="L20527" t="s">
        <v>1464</v>
      </c>
      <c r="M20527" s="20">
        <v>5.2</v>
      </c>
      <c r="N20527" s="20">
        <v>3.3</v>
      </c>
      <c r="AE20527">
        <f t="shared" si="320"/>
        <v>2020</v>
      </c>
    </row>
    <row r="20528" spans="1:31" x14ac:dyDescent="0.25">
      <c r="A20528" s="7">
        <v>20525</v>
      </c>
      <c r="B20528" s="8">
        <v>44041</v>
      </c>
      <c r="C20528" t="s">
        <v>3</v>
      </c>
      <c r="D20528" t="s">
        <v>1322</v>
      </c>
      <c r="E20528" t="s">
        <v>9</v>
      </c>
      <c r="F20528" t="s">
        <v>734</v>
      </c>
      <c r="G20528" t="s">
        <v>929</v>
      </c>
      <c r="H20528" s="135" t="s">
        <v>2665</v>
      </c>
      <c r="I20528" t="s">
        <v>1454</v>
      </c>
      <c r="J20528" s="20">
        <v>33</v>
      </c>
      <c r="K20528" s="20" t="s">
        <v>9</v>
      </c>
      <c r="L20528" t="s">
        <v>1464</v>
      </c>
      <c r="M20528" s="20">
        <v>7.26</v>
      </c>
      <c r="N20528" s="20">
        <v>10.24</v>
      </c>
      <c r="AE20528">
        <f t="shared" si="320"/>
        <v>2020</v>
      </c>
    </row>
    <row r="20529" spans="1:31" x14ac:dyDescent="0.25">
      <c r="A20529" s="7">
        <v>20526</v>
      </c>
      <c r="B20529" s="8">
        <v>44041</v>
      </c>
      <c r="C20529" t="s">
        <v>3</v>
      </c>
      <c r="D20529" t="s">
        <v>1326</v>
      </c>
      <c r="E20529" t="s">
        <v>9</v>
      </c>
      <c r="F20529" t="s">
        <v>678</v>
      </c>
      <c r="G20529" t="s">
        <v>929</v>
      </c>
      <c r="H20529" s="135" t="s">
        <v>2832</v>
      </c>
      <c r="I20529" t="s">
        <v>1458</v>
      </c>
      <c r="J20529" s="20">
        <v>12</v>
      </c>
      <c r="K20529" s="20" t="s">
        <v>1465</v>
      </c>
      <c r="L20529" t="s">
        <v>1466</v>
      </c>
      <c r="M20529" s="20">
        <v>30</v>
      </c>
      <c r="N20529" s="20">
        <v>10</v>
      </c>
      <c r="AE20529">
        <f t="shared" si="320"/>
        <v>2020</v>
      </c>
    </row>
    <row r="20530" spans="1:31" x14ac:dyDescent="0.25">
      <c r="A20530" s="7">
        <v>20527</v>
      </c>
      <c r="B20530" s="8">
        <v>44042</v>
      </c>
      <c r="C20530" t="s">
        <v>3</v>
      </c>
      <c r="D20530" t="s">
        <v>779</v>
      </c>
      <c r="E20530" t="s">
        <v>9</v>
      </c>
      <c r="F20530" t="s">
        <v>1271</v>
      </c>
      <c r="G20530" t="s">
        <v>1292</v>
      </c>
      <c r="H20530" s="9" t="s">
        <v>3393</v>
      </c>
      <c r="I20530" t="s">
        <v>1454</v>
      </c>
      <c r="J20530" s="20">
        <v>10</v>
      </c>
      <c r="K20530" s="20" t="s">
        <v>3</v>
      </c>
      <c r="L20530" t="s">
        <v>1464</v>
      </c>
      <c r="M20530" s="20">
        <v>3.8</v>
      </c>
      <c r="N20530" s="20">
        <v>2.2000000000000002</v>
      </c>
      <c r="AE20530">
        <f t="shared" si="320"/>
        <v>2020</v>
      </c>
    </row>
    <row r="20531" spans="1:31" x14ac:dyDescent="0.25">
      <c r="A20531" s="7">
        <v>20528</v>
      </c>
      <c r="B20531" s="8">
        <v>44042</v>
      </c>
      <c r="C20531" t="s">
        <v>3</v>
      </c>
      <c r="D20531" t="s">
        <v>1322</v>
      </c>
      <c r="E20531" t="s">
        <v>9</v>
      </c>
      <c r="F20531" t="s">
        <v>1258</v>
      </c>
      <c r="G20531" t="s">
        <v>929</v>
      </c>
      <c r="H20531" s="135" t="s">
        <v>2658</v>
      </c>
      <c r="I20531" t="s">
        <v>1455</v>
      </c>
      <c r="J20531" s="20">
        <v>21</v>
      </c>
      <c r="K20531" s="20" t="s">
        <v>9</v>
      </c>
      <c r="L20531" t="s">
        <v>1463</v>
      </c>
      <c r="M20531" s="20">
        <v>2.52</v>
      </c>
      <c r="N20531" s="20">
        <v>3.23</v>
      </c>
      <c r="AE20531">
        <f t="shared" si="320"/>
        <v>2020</v>
      </c>
    </row>
    <row r="20532" spans="1:31" x14ac:dyDescent="0.25">
      <c r="A20532" s="7">
        <v>20529</v>
      </c>
      <c r="B20532" s="8">
        <v>44043</v>
      </c>
      <c r="C20532" t="s">
        <v>3</v>
      </c>
      <c r="D20532" t="s">
        <v>222</v>
      </c>
      <c r="E20532" t="s">
        <v>9</v>
      </c>
      <c r="F20532" t="s">
        <v>1045</v>
      </c>
      <c r="G20532" t="s">
        <v>732</v>
      </c>
      <c r="H20532" s="135" t="s">
        <v>2138</v>
      </c>
      <c r="I20532" t="s">
        <v>1454</v>
      </c>
      <c r="J20532" s="20">
        <v>14</v>
      </c>
      <c r="K20532" s="20" t="s">
        <v>3</v>
      </c>
      <c r="L20532" t="s">
        <v>1464</v>
      </c>
      <c r="M20532" s="20">
        <v>4.92</v>
      </c>
      <c r="N20532" s="20">
        <v>3.08</v>
      </c>
      <c r="AE20532">
        <f t="shared" si="320"/>
        <v>2020</v>
      </c>
    </row>
    <row r="20533" spans="1:31" x14ac:dyDescent="0.25">
      <c r="A20533" s="7">
        <v>20530</v>
      </c>
      <c r="B20533" s="8">
        <v>44043</v>
      </c>
      <c r="C20533" t="s">
        <v>3</v>
      </c>
      <c r="D20533" t="s">
        <v>1010</v>
      </c>
      <c r="E20533" t="s">
        <v>9</v>
      </c>
      <c r="F20533" t="s">
        <v>1288</v>
      </c>
      <c r="G20533" t="s">
        <v>648</v>
      </c>
      <c r="H20533" s="136" t="s">
        <v>2278</v>
      </c>
      <c r="I20533" t="s">
        <v>1454</v>
      </c>
      <c r="J20533" s="20">
        <v>130</v>
      </c>
      <c r="K20533" s="20" t="s">
        <v>9</v>
      </c>
      <c r="L20533" t="s">
        <v>1464</v>
      </c>
      <c r="M20533" s="20">
        <v>28.6</v>
      </c>
      <c r="N20533" s="20">
        <v>37.4</v>
      </c>
      <c r="AE20533">
        <f t="shared" si="320"/>
        <v>2020</v>
      </c>
    </row>
    <row r="20534" spans="1:31" x14ac:dyDescent="0.25">
      <c r="A20534" s="7">
        <v>20531</v>
      </c>
      <c r="B20534" s="8">
        <v>44043</v>
      </c>
      <c r="C20534" t="s">
        <v>3</v>
      </c>
      <c r="D20534" t="s">
        <v>265</v>
      </c>
      <c r="E20534" t="s">
        <v>9</v>
      </c>
      <c r="F20534" t="s">
        <v>678</v>
      </c>
      <c r="G20534" t="s">
        <v>895</v>
      </c>
      <c r="H20534" s="135" t="s">
        <v>2939</v>
      </c>
      <c r="I20534" t="s">
        <v>1455</v>
      </c>
      <c r="J20534" s="20">
        <v>38</v>
      </c>
      <c r="K20534" s="20" t="s">
        <v>1465</v>
      </c>
      <c r="L20534" t="s">
        <v>1466</v>
      </c>
      <c r="M20534" s="20">
        <v>4.75</v>
      </c>
      <c r="N20534" s="20">
        <v>4.75</v>
      </c>
      <c r="AE20534">
        <f t="shared" si="320"/>
        <v>2020</v>
      </c>
    </row>
    <row r="20535" spans="1:31" x14ac:dyDescent="0.25">
      <c r="A20535" s="7">
        <v>20532</v>
      </c>
      <c r="B20535" s="8">
        <v>44043</v>
      </c>
      <c r="C20535" t="s">
        <v>3</v>
      </c>
      <c r="D20535" t="s">
        <v>678</v>
      </c>
      <c r="E20535" t="s">
        <v>9</v>
      </c>
      <c r="F20535" t="s">
        <v>247</v>
      </c>
      <c r="G20535" t="s">
        <v>861</v>
      </c>
      <c r="H20535" s="9" t="s">
        <v>3446</v>
      </c>
      <c r="I20535" t="s">
        <v>1454</v>
      </c>
      <c r="J20535" s="20">
        <v>22</v>
      </c>
      <c r="K20535" s="20" t="s">
        <v>9</v>
      </c>
      <c r="L20535" t="s">
        <v>1464</v>
      </c>
      <c r="M20535" s="20">
        <v>4.84</v>
      </c>
      <c r="N20535" s="20">
        <v>7.16</v>
      </c>
      <c r="AE20535">
        <f t="shared" si="320"/>
        <v>2020</v>
      </c>
    </row>
    <row r="20536" spans="1:31" x14ac:dyDescent="0.25">
      <c r="A20536" s="7">
        <v>20533</v>
      </c>
      <c r="B20536" s="8">
        <v>44044</v>
      </c>
      <c r="C20536" t="s">
        <v>3</v>
      </c>
      <c r="D20536" t="s">
        <v>1320</v>
      </c>
      <c r="E20536" t="s">
        <v>9</v>
      </c>
      <c r="F20536" t="s">
        <v>1325</v>
      </c>
      <c r="G20536" t="s">
        <v>1016</v>
      </c>
      <c r="H20536" s="9" t="s">
        <v>3001</v>
      </c>
      <c r="I20536" t="s">
        <v>1454</v>
      </c>
      <c r="J20536" s="20">
        <v>18</v>
      </c>
      <c r="K20536" s="20" t="s">
        <v>3</v>
      </c>
      <c r="L20536" t="s">
        <v>1464</v>
      </c>
      <c r="M20536" s="20">
        <v>6.04</v>
      </c>
      <c r="N20536" s="20">
        <v>3.96</v>
      </c>
      <c r="AE20536">
        <f t="shared" si="320"/>
        <v>2020</v>
      </c>
    </row>
    <row r="20537" spans="1:31" x14ac:dyDescent="0.25">
      <c r="A20537" s="7">
        <v>20534</v>
      </c>
      <c r="B20537" s="8">
        <v>44045</v>
      </c>
      <c r="C20537" t="s">
        <v>3</v>
      </c>
      <c r="D20537" t="s">
        <v>1272</v>
      </c>
      <c r="E20537" t="s">
        <v>9</v>
      </c>
      <c r="F20537" t="s">
        <v>1321</v>
      </c>
      <c r="G20537" t="s">
        <v>1016</v>
      </c>
      <c r="H20537" s="9" t="s">
        <v>2877</v>
      </c>
      <c r="I20537" t="s">
        <v>1455</v>
      </c>
      <c r="J20537" s="20">
        <v>13</v>
      </c>
      <c r="K20537" s="20" t="s">
        <v>3</v>
      </c>
      <c r="L20537" t="s">
        <v>1464</v>
      </c>
      <c r="M20537" s="20">
        <v>2.3200000000000003</v>
      </c>
      <c r="N20537" s="20">
        <v>1.43</v>
      </c>
      <c r="AE20537">
        <f t="shared" si="320"/>
        <v>2020</v>
      </c>
    </row>
    <row r="20538" spans="1:31" x14ac:dyDescent="0.25">
      <c r="A20538" s="7">
        <v>20535</v>
      </c>
      <c r="B20538" s="8">
        <v>44045</v>
      </c>
      <c r="C20538" t="s">
        <v>3</v>
      </c>
      <c r="D20538" t="s">
        <v>1322</v>
      </c>
      <c r="E20538" t="s">
        <v>9</v>
      </c>
      <c r="F20538" t="s">
        <v>1111</v>
      </c>
      <c r="G20538" t="s">
        <v>929</v>
      </c>
      <c r="H20538" s="135" t="s">
        <v>2698</v>
      </c>
      <c r="I20538" t="s">
        <v>1454</v>
      </c>
      <c r="J20538" s="20">
        <v>15</v>
      </c>
      <c r="K20538" s="20" t="s">
        <v>3</v>
      </c>
      <c r="L20538" t="s">
        <v>1463</v>
      </c>
      <c r="M20538" s="20">
        <v>4.9000000000000004</v>
      </c>
      <c r="N20538" s="20">
        <v>3.6</v>
      </c>
      <c r="AE20538">
        <f t="shared" si="320"/>
        <v>2020</v>
      </c>
    </row>
    <row r="20539" spans="1:31" x14ac:dyDescent="0.25">
      <c r="A20539" s="7">
        <v>20536</v>
      </c>
      <c r="B20539" s="8">
        <v>44045</v>
      </c>
      <c r="C20539" t="s">
        <v>3</v>
      </c>
      <c r="D20539" t="s">
        <v>834</v>
      </c>
      <c r="E20539" t="s">
        <v>9</v>
      </c>
      <c r="F20539" t="s">
        <v>678</v>
      </c>
      <c r="G20539" t="s">
        <v>648</v>
      </c>
      <c r="H20539" s="136" t="s">
        <v>1496</v>
      </c>
      <c r="I20539" t="s">
        <v>1455</v>
      </c>
      <c r="J20539" s="20">
        <v>9</v>
      </c>
      <c r="K20539" s="20" t="s">
        <v>3</v>
      </c>
      <c r="L20539" t="s">
        <v>1463</v>
      </c>
      <c r="M20539" s="20">
        <v>1.67</v>
      </c>
      <c r="N20539" s="20">
        <v>1.08</v>
      </c>
      <c r="AE20539">
        <f t="shared" si="320"/>
        <v>2020</v>
      </c>
    </row>
    <row r="20540" spans="1:31" x14ac:dyDescent="0.25">
      <c r="A20540" s="7">
        <v>20537</v>
      </c>
      <c r="B20540" s="8">
        <v>44047</v>
      </c>
      <c r="C20540" t="s">
        <v>3</v>
      </c>
      <c r="D20540" t="s">
        <v>1085</v>
      </c>
      <c r="E20540" t="s">
        <v>9</v>
      </c>
      <c r="F20540" t="s">
        <v>351</v>
      </c>
      <c r="G20540" t="s">
        <v>861</v>
      </c>
      <c r="H20540" s="135" t="s">
        <v>2436</v>
      </c>
      <c r="I20540" t="s">
        <v>1454</v>
      </c>
      <c r="J20540" s="20">
        <v>18</v>
      </c>
      <c r="K20540" s="20" t="s">
        <v>9</v>
      </c>
      <c r="L20540" t="s">
        <v>1463</v>
      </c>
      <c r="M20540" s="20">
        <v>4.32</v>
      </c>
      <c r="N20540" s="20">
        <v>5.68</v>
      </c>
      <c r="AE20540">
        <f t="shared" si="320"/>
        <v>2020</v>
      </c>
    </row>
    <row r="20541" spans="1:31" x14ac:dyDescent="0.25">
      <c r="A20541" s="7">
        <v>20538</v>
      </c>
      <c r="B20541" s="8">
        <v>44047</v>
      </c>
      <c r="C20541" t="s">
        <v>3</v>
      </c>
      <c r="D20541" t="s">
        <v>532</v>
      </c>
      <c r="E20541" t="s">
        <v>9</v>
      </c>
      <c r="F20541" t="s">
        <v>678</v>
      </c>
      <c r="G20541" t="s">
        <v>732</v>
      </c>
      <c r="H20541" s="135" t="s">
        <v>2186</v>
      </c>
      <c r="I20541" t="s">
        <v>1455</v>
      </c>
      <c r="J20541" s="20">
        <v>62</v>
      </c>
      <c r="K20541" s="20" t="s">
        <v>3</v>
      </c>
      <c r="L20541" t="s">
        <v>1464</v>
      </c>
      <c r="M20541" s="20">
        <v>9.18</v>
      </c>
      <c r="N20541" s="20">
        <v>6.82</v>
      </c>
      <c r="AE20541">
        <f t="shared" si="320"/>
        <v>2020</v>
      </c>
    </row>
    <row r="20542" spans="1:31" x14ac:dyDescent="0.25">
      <c r="A20542" s="7">
        <v>20539</v>
      </c>
      <c r="B20542" s="8">
        <v>44047</v>
      </c>
      <c r="C20542" t="s">
        <v>3</v>
      </c>
      <c r="D20542" t="s">
        <v>448</v>
      </c>
      <c r="E20542" t="s">
        <v>9</v>
      </c>
      <c r="F20542" t="s">
        <v>366</v>
      </c>
      <c r="G20542" t="s">
        <v>895</v>
      </c>
      <c r="H20542" s="135" t="s">
        <v>2797</v>
      </c>
      <c r="I20542" t="s">
        <v>1455</v>
      </c>
      <c r="J20542" s="20">
        <v>38</v>
      </c>
      <c r="K20542" s="20" t="s">
        <v>9</v>
      </c>
      <c r="L20542" t="s">
        <v>1463</v>
      </c>
      <c r="M20542" s="20">
        <v>4.5599999999999996</v>
      </c>
      <c r="N20542" s="20">
        <v>5.44</v>
      </c>
      <c r="AE20542">
        <f t="shared" si="320"/>
        <v>2020</v>
      </c>
    </row>
    <row r="20543" spans="1:31" x14ac:dyDescent="0.25">
      <c r="A20543" s="7">
        <v>20540</v>
      </c>
      <c r="B20543" s="8">
        <v>44047</v>
      </c>
      <c r="C20543" t="s">
        <v>3</v>
      </c>
      <c r="D20543" t="s">
        <v>1032</v>
      </c>
      <c r="E20543" t="s">
        <v>9</v>
      </c>
      <c r="F20543" t="s">
        <v>285</v>
      </c>
      <c r="G20543" t="s">
        <v>929</v>
      </c>
      <c r="H20543" s="135" t="s">
        <v>2807</v>
      </c>
      <c r="I20543" t="s">
        <v>1456</v>
      </c>
      <c r="J20543" s="20">
        <v>69</v>
      </c>
      <c r="K20543" s="20" t="s">
        <v>3</v>
      </c>
      <c r="L20543" t="s">
        <v>1463</v>
      </c>
      <c r="M20543" s="20">
        <v>18.940000000000001</v>
      </c>
      <c r="N20543" s="20">
        <v>16.559999999999999</v>
      </c>
      <c r="O20543" t="s">
        <v>9</v>
      </c>
      <c r="P20543" s="13" t="s">
        <v>1268</v>
      </c>
      <c r="Q20543" t="s">
        <v>3</v>
      </c>
      <c r="R20543" t="s">
        <v>546</v>
      </c>
      <c r="S20543" t="s">
        <v>3</v>
      </c>
      <c r="T20543" t="s">
        <v>1271</v>
      </c>
      <c r="U20543" t="s">
        <v>9</v>
      </c>
      <c r="V20543" t="s">
        <v>265</v>
      </c>
      <c r="W20543" t="s">
        <v>9</v>
      </c>
      <c r="X20543" t="s">
        <v>427</v>
      </c>
      <c r="Y20543" t="s">
        <v>9</v>
      </c>
      <c r="Z20543" t="s">
        <v>1274</v>
      </c>
      <c r="AA20543" t="s">
        <v>9</v>
      </c>
      <c r="AB20543" t="s">
        <v>1085</v>
      </c>
      <c r="AC20543" t="s">
        <v>1465</v>
      </c>
      <c r="AE20543">
        <f t="shared" si="320"/>
        <v>2020</v>
      </c>
    </row>
    <row r="20544" spans="1:31" x14ac:dyDescent="0.25">
      <c r="A20544" s="7">
        <v>20541</v>
      </c>
      <c r="B20544" s="8">
        <v>44047</v>
      </c>
      <c r="C20544" t="s">
        <v>3</v>
      </c>
      <c r="D20544" t="s">
        <v>532</v>
      </c>
      <c r="E20544" t="s">
        <v>9</v>
      </c>
      <c r="F20544" t="s">
        <v>678</v>
      </c>
      <c r="G20544" t="s">
        <v>648</v>
      </c>
      <c r="H20544" s="136" t="s">
        <v>1496</v>
      </c>
      <c r="I20544" t="s">
        <v>1455</v>
      </c>
      <c r="J20544" s="20">
        <v>9</v>
      </c>
      <c r="K20544" s="20" t="s">
        <v>3</v>
      </c>
      <c r="L20544" t="s">
        <v>1463</v>
      </c>
      <c r="M20544" s="20">
        <v>1.67</v>
      </c>
      <c r="N20544" s="20">
        <v>1.08</v>
      </c>
      <c r="AE20544">
        <f t="shared" si="320"/>
        <v>2020</v>
      </c>
    </row>
    <row r="20545" spans="1:31" x14ac:dyDescent="0.25">
      <c r="A20545" s="7">
        <v>20542</v>
      </c>
      <c r="B20545" s="8">
        <v>44047</v>
      </c>
      <c r="C20545" t="s">
        <v>3</v>
      </c>
      <c r="D20545" t="s">
        <v>1323</v>
      </c>
      <c r="E20545" t="s">
        <v>9</v>
      </c>
      <c r="F20545" t="s">
        <v>1310</v>
      </c>
      <c r="G20545" t="s">
        <v>648</v>
      </c>
      <c r="H20545" s="135" t="s">
        <v>2947</v>
      </c>
      <c r="I20545" t="s">
        <v>1454</v>
      </c>
      <c r="J20545" s="20">
        <v>13</v>
      </c>
      <c r="K20545" s="20" t="s">
        <v>3</v>
      </c>
      <c r="L20545" t="s">
        <v>1464</v>
      </c>
      <c r="M20545" s="20">
        <v>4.6400000000000006</v>
      </c>
      <c r="N20545" s="20">
        <v>2.86</v>
      </c>
      <c r="AE20545">
        <f t="shared" si="320"/>
        <v>2020</v>
      </c>
    </row>
    <row r="20546" spans="1:31" x14ac:dyDescent="0.25">
      <c r="A20546" s="7">
        <v>20543</v>
      </c>
      <c r="B20546" s="8">
        <v>44047</v>
      </c>
      <c r="C20546" t="s">
        <v>3</v>
      </c>
      <c r="D20546" t="s">
        <v>1275</v>
      </c>
      <c r="E20546" t="s">
        <v>9</v>
      </c>
      <c r="F20546" t="s">
        <v>1319</v>
      </c>
      <c r="G20546" t="s">
        <v>648</v>
      </c>
      <c r="H20546" s="135" t="s">
        <v>3277</v>
      </c>
      <c r="I20546" t="s">
        <v>1455</v>
      </c>
      <c r="J20546" s="20">
        <v>3</v>
      </c>
      <c r="K20546" s="20" t="s">
        <v>1465</v>
      </c>
      <c r="L20546" t="s">
        <v>1466</v>
      </c>
      <c r="M20546" s="20">
        <v>0.375</v>
      </c>
      <c r="N20546" s="20">
        <v>0.375</v>
      </c>
      <c r="AE20546">
        <f t="shared" si="320"/>
        <v>2020</v>
      </c>
    </row>
    <row r="20547" spans="1:31" x14ac:dyDescent="0.25">
      <c r="A20547" s="7">
        <v>20544</v>
      </c>
      <c r="B20547" s="8">
        <v>44048</v>
      </c>
      <c r="C20547" t="s">
        <v>3</v>
      </c>
      <c r="D20547" t="s">
        <v>1323</v>
      </c>
      <c r="E20547" t="s">
        <v>9</v>
      </c>
      <c r="F20547" t="s">
        <v>1319</v>
      </c>
      <c r="G20547" t="s">
        <v>1292</v>
      </c>
      <c r="H20547" s="9" t="s">
        <v>3397</v>
      </c>
      <c r="I20547" t="s">
        <v>1454</v>
      </c>
      <c r="J20547" s="20">
        <v>21</v>
      </c>
      <c r="K20547" s="20" t="s">
        <v>3</v>
      </c>
      <c r="L20547" t="s">
        <v>1464</v>
      </c>
      <c r="M20547" s="20">
        <v>6.88</v>
      </c>
      <c r="N20547" s="20">
        <v>4.62</v>
      </c>
      <c r="AE20547">
        <f t="shared" si="320"/>
        <v>2020</v>
      </c>
    </row>
    <row r="20548" spans="1:31" x14ac:dyDescent="0.25">
      <c r="A20548" s="7">
        <v>20545</v>
      </c>
      <c r="B20548" s="8">
        <v>44048</v>
      </c>
      <c r="C20548" t="s">
        <v>3</v>
      </c>
      <c r="D20548" t="s">
        <v>1282</v>
      </c>
      <c r="E20548" t="s">
        <v>9</v>
      </c>
      <c r="F20548" t="s">
        <v>1309</v>
      </c>
      <c r="G20548" t="s">
        <v>648</v>
      </c>
      <c r="H20548" s="135" t="s">
        <v>1901</v>
      </c>
      <c r="I20548" t="s">
        <v>1455</v>
      </c>
      <c r="J20548" s="20">
        <v>24</v>
      </c>
      <c r="K20548" s="20" t="s">
        <v>9</v>
      </c>
      <c r="L20548" t="s">
        <v>1463</v>
      </c>
      <c r="M20548" s="20">
        <v>2.88</v>
      </c>
      <c r="N20548" s="20">
        <v>3.62</v>
      </c>
      <c r="AE20548">
        <f t="shared" ref="AE20548:AE20611" si="321">YEAR(B20548)</f>
        <v>2020</v>
      </c>
    </row>
    <row r="20549" spans="1:31" x14ac:dyDescent="0.25">
      <c r="A20549" s="7">
        <v>20546</v>
      </c>
      <c r="B20549" s="8">
        <v>44048</v>
      </c>
      <c r="C20549" t="s">
        <v>3</v>
      </c>
      <c r="D20549" t="s">
        <v>1295</v>
      </c>
      <c r="E20549" t="s">
        <v>9</v>
      </c>
      <c r="F20549" t="s">
        <v>1310</v>
      </c>
      <c r="G20549" t="s">
        <v>633</v>
      </c>
      <c r="H20549" s="135" t="s">
        <v>2381</v>
      </c>
      <c r="I20549" t="s">
        <v>1454</v>
      </c>
      <c r="J20549" s="20">
        <v>59</v>
      </c>
      <c r="K20549" s="20" t="s">
        <v>3</v>
      </c>
      <c r="L20549" t="s">
        <v>1464</v>
      </c>
      <c r="M20549" s="20">
        <v>17.52</v>
      </c>
      <c r="N20549" s="20">
        <v>12.98</v>
      </c>
      <c r="AE20549">
        <f t="shared" si="321"/>
        <v>2020</v>
      </c>
    </row>
    <row r="20550" spans="1:31" x14ac:dyDescent="0.25">
      <c r="A20550" s="7">
        <v>20547</v>
      </c>
      <c r="B20550" s="8">
        <v>44048</v>
      </c>
      <c r="C20550" t="s">
        <v>3</v>
      </c>
      <c r="D20550" t="s">
        <v>589</v>
      </c>
      <c r="E20550" t="s">
        <v>9</v>
      </c>
      <c r="F20550" t="s">
        <v>1189</v>
      </c>
      <c r="G20550" t="s">
        <v>377</v>
      </c>
      <c r="H20550" s="9" t="s">
        <v>3454</v>
      </c>
      <c r="I20550" t="s">
        <v>1454</v>
      </c>
      <c r="J20550" s="20">
        <v>32</v>
      </c>
      <c r="K20550" s="20" t="s">
        <v>9</v>
      </c>
      <c r="L20550" t="s">
        <v>1464</v>
      </c>
      <c r="M20550" s="20">
        <v>7.04</v>
      </c>
      <c r="N20550" s="20">
        <v>9.9600000000000009</v>
      </c>
      <c r="AE20550">
        <f t="shared" si="321"/>
        <v>2020</v>
      </c>
    </row>
    <row r="20551" spans="1:31" x14ac:dyDescent="0.25">
      <c r="A20551" s="7">
        <v>20548</v>
      </c>
      <c r="B20551" s="8">
        <v>44048</v>
      </c>
      <c r="C20551" t="s">
        <v>3</v>
      </c>
      <c r="D20551" t="s">
        <v>1322</v>
      </c>
      <c r="E20551" t="s">
        <v>9</v>
      </c>
      <c r="F20551" t="s">
        <v>1299</v>
      </c>
      <c r="G20551" t="s">
        <v>929</v>
      </c>
      <c r="H20551" s="135" t="s">
        <v>2644</v>
      </c>
      <c r="I20551" t="s">
        <v>1454</v>
      </c>
      <c r="J20551" s="20">
        <v>21</v>
      </c>
      <c r="K20551" s="20" t="s">
        <v>3</v>
      </c>
      <c r="L20551" t="s">
        <v>1464</v>
      </c>
      <c r="M20551" s="20">
        <v>6.88</v>
      </c>
      <c r="N20551" s="20">
        <v>4.62</v>
      </c>
      <c r="AE20551">
        <f t="shared" si="321"/>
        <v>2020</v>
      </c>
    </row>
    <row r="20552" spans="1:31" x14ac:dyDescent="0.25">
      <c r="A20552" s="7">
        <v>20549</v>
      </c>
      <c r="B20552" s="8">
        <v>44048</v>
      </c>
      <c r="C20552" t="s">
        <v>3</v>
      </c>
      <c r="D20552" t="s">
        <v>1266</v>
      </c>
      <c r="E20552" t="s">
        <v>9</v>
      </c>
      <c r="F20552" t="s">
        <v>351</v>
      </c>
      <c r="G20552" t="s">
        <v>861</v>
      </c>
      <c r="H20552" s="9" t="s">
        <v>3451</v>
      </c>
      <c r="I20552" t="s">
        <v>1454</v>
      </c>
      <c r="J20552" s="20">
        <v>38</v>
      </c>
      <c r="K20552" s="20" t="s">
        <v>1465</v>
      </c>
      <c r="L20552" t="s">
        <v>1466</v>
      </c>
      <c r="M20552" s="20">
        <v>9.5</v>
      </c>
      <c r="N20552" s="20">
        <v>9.5</v>
      </c>
      <c r="AE20552">
        <f t="shared" si="321"/>
        <v>2020</v>
      </c>
    </row>
    <row r="20553" spans="1:31" x14ac:dyDescent="0.25">
      <c r="A20553" s="7">
        <v>20550</v>
      </c>
      <c r="B20553" s="8">
        <v>44049</v>
      </c>
      <c r="C20553" t="s">
        <v>3</v>
      </c>
      <c r="D20553" t="s">
        <v>865</v>
      </c>
      <c r="E20553" t="s">
        <v>9</v>
      </c>
      <c r="F20553" t="s">
        <v>869</v>
      </c>
      <c r="G20553" t="s">
        <v>861</v>
      </c>
      <c r="H20553" s="135" t="s">
        <v>2435</v>
      </c>
      <c r="I20553" t="s">
        <v>1454</v>
      </c>
      <c r="J20553" s="20">
        <v>6</v>
      </c>
      <c r="K20553" s="20" t="s">
        <v>9</v>
      </c>
      <c r="L20553" t="s">
        <v>1464</v>
      </c>
      <c r="M20553" s="20">
        <v>1.32</v>
      </c>
      <c r="N20553" s="20">
        <v>2.6799999999999997</v>
      </c>
      <c r="AE20553">
        <f t="shared" si="321"/>
        <v>2020</v>
      </c>
    </row>
    <row r="20554" spans="1:31" x14ac:dyDescent="0.25">
      <c r="A20554" s="7">
        <v>20551</v>
      </c>
      <c r="B20554" s="8">
        <v>44049</v>
      </c>
      <c r="C20554" t="s">
        <v>3</v>
      </c>
      <c r="D20554" t="s">
        <v>1311</v>
      </c>
      <c r="E20554" t="s">
        <v>9</v>
      </c>
      <c r="F20554" t="s">
        <v>1321</v>
      </c>
      <c r="G20554" t="s">
        <v>1016</v>
      </c>
      <c r="H20554" s="135" t="s">
        <v>3050</v>
      </c>
      <c r="I20554" t="s">
        <v>1454</v>
      </c>
      <c r="J20554" s="20">
        <v>10</v>
      </c>
      <c r="K20554" s="20" t="s">
        <v>1465</v>
      </c>
      <c r="L20554" t="s">
        <v>1466</v>
      </c>
      <c r="M20554" s="20">
        <v>2.5</v>
      </c>
      <c r="N20554" s="20">
        <v>2.5</v>
      </c>
      <c r="AE20554">
        <f t="shared" si="321"/>
        <v>2020</v>
      </c>
    </row>
    <row r="20555" spans="1:31" x14ac:dyDescent="0.25">
      <c r="A20555" s="7">
        <v>20552</v>
      </c>
      <c r="B20555" s="8">
        <v>44049</v>
      </c>
      <c r="C20555" t="s">
        <v>3</v>
      </c>
      <c r="D20555" t="s">
        <v>589</v>
      </c>
      <c r="E20555" t="s">
        <v>9</v>
      </c>
      <c r="F20555" t="s">
        <v>869</v>
      </c>
      <c r="G20555" t="s">
        <v>929</v>
      </c>
      <c r="H20555" s="135" t="s">
        <v>2655</v>
      </c>
      <c r="I20555" t="s">
        <v>1454</v>
      </c>
      <c r="J20555" s="20">
        <v>21</v>
      </c>
      <c r="K20555" s="20" t="s">
        <v>9</v>
      </c>
      <c r="L20555" t="s">
        <v>1463</v>
      </c>
      <c r="M20555" s="20">
        <v>5.04</v>
      </c>
      <c r="N20555" s="20">
        <v>6.46</v>
      </c>
      <c r="AE20555">
        <f t="shared" si="321"/>
        <v>2020</v>
      </c>
    </row>
    <row r="20556" spans="1:31" x14ac:dyDescent="0.25">
      <c r="A20556" s="7">
        <v>20553</v>
      </c>
      <c r="B20556" s="8">
        <v>44049</v>
      </c>
      <c r="C20556" t="s">
        <v>3</v>
      </c>
      <c r="D20556" t="s">
        <v>589</v>
      </c>
      <c r="E20556" t="s">
        <v>9</v>
      </c>
      <c r="F20556" t="s">
        <v>869</v>
      </c>
      <c r="G20556" t="s">
        <v>929</v>
      </c>
      <c r="H20556" s="9" t="s">
        <v>2754</v>
      </c>
      <c r="I20556" t="s">
        <v>1454</v>
      </c>
      <c r="J20556" s="20">
        <v>12</v>
      </c>
      <c r="K20556" s="20" t="s">
        <v>9</v>
      </c>
      <c r="L20556" t="s">
        <v>1463</v>
      </c>
      <c r="M20556" s="20">
        <v>2.88</v>
      </c>
      <c r="N20556" s="20">
        <v>4.12</v>
      </c>
      <c r="AE20556">
        <f t="shared" si="321"/>
        <v>2020</v>
      </c>
    </row>
    <row r="20557" spans="1:31" x14ac:dyDescent="0.25">
      <c r="A20557" s="7">
        <v>20554</v>
      </c>
      <c r="B20557" s="8">
        <v>44049</v>
      </c>
      <c r="C20557" t="s">
        <v>3</v>
      </c>
      <c r="D20557" t="s">
        <v>1302</v>
      </c>
      <c r="E20557" t="s">
        <v>9</v>
      </c>
      <c r="F20557" t="s">
        <v>1305</v>
      </c>
      <c r="G20557" t="s">
        <v>861</v>
      </c>
      <c r="H20557" s="9" t="s">
        <v>3446</v>
      </c>
      <c r="I20557" t="s">
        <v>1454</v>
      </c>
      <c r="J20557" s="20">
        <v>38</v>
      </c>
      <c r="K20557" s="20" t="s">
        <v>9</v>
      </c>
      <c r="L20557" t="s">
        <v>1464</v>
      </c>
      <c r="M20557" s="20">
        <v>8.36</v>
      </c>
      <c r="N20557" s="20">
        <v>11.64</v>
      </c>
      <c r="AE20557">
        <f t="shared" si="321"/>
        <v>2020</v>
      </c>
    </row>
    <row r="20558" spans="1:31" x14ac:dyDescent="0.25">
      <c r="A20558" s="7">
        <v>20555</v>
      </c>
      <c r="B20558" s="8">
        <v>44050</v>
      </c>
      <c r="C20558" t="s">
        <v>3</v>
      </c>
      <c r="D20558" t="s">
        <v>678</v>
      </c>
      <c r="E20558" t="s">
        <v>9</v>
      </c>
      <c r="F20558" t="s">
        <v>1272</v>
      </c>
      <c r="G20558" t="s">
        <v>1292</v>
      </c>
      <c r="H20558" s="9" t="s">
        <v>3411</v>
      </c>
      <c r="I20558" t="s">
        <v>1454</v>
      </c>
      <c r="J20558" s="20">
        <v>13</v>
      </c>
      <c r="K20558" s="20" t="s">
        <v>9</v>
      </c>
      <c r="L20558" t="s">
        <v>1463</v>
      </c>
      <c r="M20558" s="20">
        <v>3.12</v>
      </c>
      <c r="N20558" s="20">
        <v>4.38</v>
      </c>
      <c r="AE20558">
        <f t="shared" si="321"/>
        <v>2020</v>
      </c>
    </row>
    <row r="20559" spans="1:31" x14ac:dyDescent="0.25">
      <c r="A20559" s="7">
        <v>20556</v>
      </c>
      <c r="B20559" s="8">
        <v>44051</v>
      </c>
      <c r="C20559" t="s">
        <v>3</v>
      </c>
      <c r="D20559" t="s">
        <v>112</v>
      </c>
      <c r="E20559" t="s">
        <v>9</v>
      </c>
      <c r="F20559" t="s">
        <v>1272</v>
      </c>
      <c r="G20559" t="s">
        <v>1016</v>
      </c>
      <c r="H20559" s="9" t="s">
        <v>2861</v>
      </c>
      <c r="I20559" t="s">
        <v>1454</v>
      </c>
      <c r="J20559" s="20">
        <v>40</v>
      </c>
      <c r="K20559" s="20" t="s">
        <v>1465</v>
      </c>
      <c r="L20559" t="s">
        <v>1466</v>
      </c>
      <c r="M20559" s="20">
        <v>10</v>
      </c>
      <c r="N20559" s="20">
        <v>10</v>
      </c>
      <c r="AE20559">
        <f t="shared" si="321"/>
        <v>2020</v>
      </c>
    </row>
    <row r="20560" spans="1:31" x14ac:dyDescent="0.25">
      <c r="A20560" s="7">
        <v>20557</v>
      </c>
      <c r="B20560" s="8">
        <v>44051</v>
      </c>
      <c r="C20560" t="s">
        <v>3</v>
      </c>
      <c r="D20560" t="s">
        <v>787</v>
      </c>
      <c r="E20560" t="s">
        <v>9</v>
      </c>
      <c r="F20560" t="s">
        <v>1288</v>
      </c>
      <c r="G20560" t="s">
        <v>1292</v>
      </c>
      <c r="H20560" s="9" t="s">
        <v>3455</v>
      </c>
      <c r="I20560" t="s">
        <v>1454</v>
      </c>
      <c r="J20560" s="20">
        <v>24</v>
      </c>
      <c r="K20560" s="20" t="s">
        <v>1465</v>
      </c>
      <c r="L20560" t="s">
        <v>1466</v>
      </c>
      <c r="M20560" s="20">
        <v>6</v>
      </c>
      <c r="N20560" s="20">
        <v>6</v>
      </c>
      <c r="AE20560">
        <f t="shared" si="321"/>
        <v>2020</v>
      </c>
    </row>
    <row r="20561" spans="1:31" x14ac:dyDescent="0.25">
      <c r="A20561" s="7">
        <v>20558</v>
      </c>
      <c r="B20561" s="8">
        <v>44051</v>
      </c>
      <c r="C20561" t="s">
        <v>3</v>
      </c>
      <c r="D20561" t="s">
        <v>39</v>
      </c>
      <c r="E20561" t="s">
        <v>9</v>
      </c>
      <c r="F20561" t="s">
        <v>585</v>
      </c>
      <c r="G20561" t="s">
        <v>861</v>
      </c>
      <c r="H20561" s="9" t="s">
        <v>3446</v>
      </c>
      <c r="I20561" t="s">
        <v>1454</v>
      </c>
      <c r="J20561" s="20">
        <v>20</v>
      </c>
      <c r="K20561" s="20" t="s">
        <v>9</v>
      </c>
      <c r="L20561" t="s">
        <v>1463</v>
      </c>
      <c r="M20561" s="20">
        <v>4.8</v>
      </c>
      <c r="N20561" s="20">
        <v>6.2</v>
      </c>
      <c r="AE20561">
        <f t="shared" si="321"/>
        <v>2020</v>
      </c>
    </row>
    <row r="20562" spans="1:31" x14ac:dyDescent="0.25">
      <c r="A20562" s="7">
        <v>20559</v>
      </c>
      <c r="B20562" s="8">
        <v>44052</v>
      </c>
      <c r="C20562" t="s">
        <v>3</v>
      </c>
      <c r="D20562" t="s">
        <v>787</v>
      </c>
      <c r="E20562" t="s">
        <v>9</v>
      </c>
      <c r="F20562" t="s">
        <v>19</v>
      </c>
      <c r="G20562" t="s">
        <v>1292</v>
      </c>
      <c r="H20562" s="9" t="s">
        <v>3402</v>
      </c>
      <c r="I20562" t="s">
        <v>1454</v>
      </c>
      <c r="J20562" s="20">
        <v>20</v>
      </c>
      <c r="K20562" s="20" t="s">
        <v>1465</v>
      </c>
      <c r="L20562" t="s">
        <v>1466</v>
      </c>
      <c r="M20562" s="20">
        <v>5</v>
      </c>
      <c r="N20562" s="20">
        <v>5</v>
      </c>
      <c r="AE20562">
        <f t="shared" si="321"/>
        <v>2020</v>
      </c>
    </row>
    <row r="20563" spans="1:31" x14ac:dyDescent="0.25">
      <c r="A20563" s="7">
        <v>20560</v>
      </c>
      <c r="B20563" s="8">
        <v>44052</v>
      </c>
      <c r="C20563" t="s">
        <v>3</v>
      </c>
      <c r="D20563" t="s">
        <v>787</v>
      </c>
      <c r="E20563" t="s">
        <v>9</v>
      </c>
      <c r="F20563" t="s">
        <v>1288</v>
      </c>
      <c r="G20563" t="s">
        <v>1292</v>
      </c>
      <c r="H20563" s="9" t="s">
        <v>3456</v>
      </c>
      <c r="I20563" t="s">
        <v>1454</v>
      </c>
      <c r="J20563" s="20">
        <v>18</v>
      </c>
      <c r="K20563" s="20" t="s">
        <v>3</v>
      </c>
      <c r="L20563" t="s">
        <v>1464</v>
      </c>
      <c r="M20563" s="20">
        <v>6.04</v>
      </c>
      <c r="N20563" s="20">
        <v>3.96</v>
      </c>
      <c r="AE20563">
        <f t="shared" si="321"/>
        <v>2020</v>
      </c>
    </row>
    <row r="20564" spans="1:31" x14ac:dyDescent="0.25">
      <c r="A20564" s="7">
        <v>20561</v>
      </c>
      <c r="B20564" s="8">
        <v>44053</v>
      </c>
      <c r="C20564" t="s">
        <v>3</v>
      </c>
      <c r="D20564" t="s">
        <v>1317</v>
      </c>
      <c r="E20564" t="s">
        <v>9</v>
      </c>
      <c r="F20564" t="s">
        <v>1310</v>
      </c>
      <c r="G20564" t="s">
        <v>732</v>
      </c>
      <c r="H20564" s="135" t="s">
        <v>2191</v>
      </c>
      <c r="I20564" t="s">
        <v>1454</v>
      </c>
      <c r="J20564" s="20">
        <v>37</v>
      </c>
      <c r="K20564" s="20" t="s">
        <v>1465</v>
      </c>
      <c r="L20564" t="s">
        <v>1466</v>
      </c>
      <c r="M20564" s="20">
        <v>9.25</v>
      </c>
      <c r="N20564" s="20">
        <v>9.25</v>
      </c>
      <c r="AE20564">
        <f t="shared" si="321"/>
        <v>2020</v>
      </c>
    </row>
    <row r="20565" spans="1:31" x14ac:dyDescent="0.25">
      <c r="A20565" s="7">
        <v>20562</v>
      </c>
      <c r="B20565" s="8">
        <v>44053</v>
      </c>
      <c r="C20565" t="s">
        <v>3</v>
      </c>
      <c r="D20565" t="s">
        <v>1322</v>
      </c>
      <c r="E20565" t="s">
        <v>9</v>
      </c>
      <c r="F20565" t="s">
        <v>1111</v>
      </c>
      <c r="G20565" t="s">
        <v>929</v>
      </c>
      <c r="H20565" s="135" t="s">
        <v>2665</v>
      </c>
      <c r="I20565" t="s">
        <v>1454</v>
      </c>
      <c r="J20565" s="20">
        <v>45</v>
      </c>
      <c r="K20565" s="20" t="s">
        <v>1465</v>
      </c>
      <c r="L20565" t="s">
        <v>1466</v>
      </c>
      <c r="M20565" s="20">
        <v>11.25</v>
      </c>
      <c r="N20565" s="20">
        <v>11.25</v>
      </c>
      <c r="AE20565">
        <f t="shared" si="321"/>
        <v>2020</v>
      </c>
    </row>
    <row r="20566" spans="1:31" x14ac:dyDescent="0.25">
      <c r="A20566" s="7">
        <v>20563</v>
      </c>
      <c r="B20566" s="8">
        <v>44054</v>
      </c>
      <c r="C20566" t="s">
        <v>3</v>
      </c>
      <c r="D20566" t="s">
        <v>589</v>
      </c>
      <c r="E20566" t="s">
        <v>9</v>
      </c>
      <c r="F20566" t="s">
        <v>1284</v>
      </c>
      <c r="G20566" t="s">
        <v>377</v>
      </c>
      <c r="H20566" s="9" t="s">
        <v>3457</v>
      </c>
      <c r="I20566" t="s">
        <v>1454</v>
      </c>
      <c r="J20566" s="20">
        <v>58</v>
      </c>
      <c r="K20566" s="20" t="s">
        <v>9</v>
      </c>
      <c r="L20566" t="s">
        <v>1464</v>
      </c>
      <c r="M20566" s="20">
        <v>12.76</v>
      </c>
      <c r="N20566" s="20">
        <v>17.239999999999998</v>
      </c>
      <c r="AE20566">
        <f t="shared" si="321"/>
        <v>2020</v>
      </c>
    </row>
    <row r="20567" spans="1:31" x14ac:dyDescent="0.25">
      <c r="A20567" s="7">
        <v>20564</v>
      </c>
      <c r="B20567" s="8">
        <v>44055</v>
      </c>
      <c r="C20567" t="s">
        <v>3</v>
      </c>
      <c r="D20567" t="s">
        <v>187</v>
      </c>
      <c r="E20567" t="s">
        <v>9</v>
      </c>
      <c r="F20567" t="s">
        <v>611</v>
      </c>
      <c r="G20567" t="s">
        <v>648</v>
      </c>
      <c r="H20567" s="135" t="s">
        <v>2217</v>
      </c>
      <c r="I20567" t="s">
        <v>1454</v>
      </c>
      <c r="J20567" s="20">
        <v>43</v>
      </c>
      <c r="K20567" s="20" t="s">
        <v>3</v>
      </c>
      <c r="L20567" t="s">
        <v>1464</v>
      </c>
      <c r="M20567" s="20">
        <v>13.04</v>
      </c>
      <c r="N20567" s="20">
        <v>9.4600000000000009</v>
      </c>
      <c r="AE20567">
        <f t="shared" si="321"/>
        <v>2020</v>
      </c>
    </row>
    <row r="20568" spans="1:31" x14ac:dyDescent="0.25">
      <c r="A20568" s="7">
        <v>20565</v>
      </c>
      <c r="B20568" s="8">
        <v>44055</v>
      </c>
      <c r="C20568" t="s">
        <v>3</v>
      </c>
      <c r="D20568" t="s">
        <v>1179</v>
      </c>
      <c r="E20568" t="s">
        <v>9</v>
      </c>
      <c r="F20568" t="s">
        <v>1268</v>
      </c>
      <c r="G20568" t="s">
        <v>1037</v>
      </c>
      <c r="H20568" s="9" t="s">
        <v>2931</v>
      </c>
      <c r="I20568" t="s">
        <v>1454</v>
      </c>
      <c r="J20568" s="20">
        <v>45</v>
      </c>
      <c r="K20568" s="20" t="s">
        <v>3</v>
      </c>
      <c r="L20568" t="s">
        <v>1463</v>
      </c>
      <c r="M20568" s="20">
        <v>12.7</v>
      </c>
      <c r="N20568" s="20">
        <v>10.8</v>
      </c>
      <c r="AE20568">
        <f t="shared" si="321"/>
        <v>2020</v>
      </c>
    </row>
    <row r="20569" spans="1:31" x14ac:dyDescent="0.25">
      <c r="A20569" s="7">
        <v>20566</v>
      </c>
      <c r="B20569" s="8">
        <v>44056</v>
      </c>
      <c r="C20569" t="s">
        <v>3</v>
      </c>
      <c r="D20569" t="s">
        <v>589</v>
      </c>
      <c r="E20569" t="s">
        <v>9</v>
      </c>
      <c r="F20569" t="s">
        <v>869</v>
      </c>
      <c r="G20569" t="s">
        <v>732</v>
      </c>
      <c r="H20569" s="135" t="s">
        <v>2155</v>
      </c>
      <c r="I20569" t="s">
        <v>1454</v>
      </c>
      <c r="J20569" s="20">
        <v>8</v>
      </c>
      <c r="K20569" s="20" t="s">
        <v>1465</v>
      </c>
      <c r="L20569" t="s">
        <v>1466</v>
      </c>
      <c r="M20569" s="20">
        <v>2</v>
      </c>
      <c r="N20569" s="20">
        <v>2</v>
      </c>
      <c r="AE20569">
        <f t="shared" si="321"/>
        <v>2020</v>
      </c>
    </row>
    <row r="20570" spans="1:31" x14ac:dyDescent="0.25">
      <c r="A20570" s="7">
        <v>20567</v>
      </c>
      <c r="B20570" s="8">
        <v>44056</v>
      </c>
      <c r="C20570" t="s">
        <v>3</v>
      </c>
      <c r="D20570" t="s">
        <v>1322</v>
      </c>
      <c r="E20570" t="s">
        <v>9</v>
      </c>
      <c r="F20570" t="s">
        <v>734</v>
      </c>
      <c r="G20570" t="s">
        <v>714</v>
      </c>
      <c r="H20570" s="135" t="s">
        <v>2218</v>
      </c>
      <c r="I20570" t="s">
        <v>1454</v>
      </c>
      <c r="J20570" s="20">
        <v>27</v>
      </c>
      <c r="K20570" s="20" t="s">
        <v>9</v>
      </c>
      <c r="L20570" t="s">
        <v>1464</v>
      </c>
      <c r="M20570" s="20">
        <v>5.9399999999999995</v>
      </c>
      <c r="N20570" s="20">
        <v>8.56</v>
      </c>
      <c r="AE20570">
        <f t="shared" si="321"/>
        <v>2020</v>
      </c>
    </row>
    <row r="20571" spans="1:31" x14ac:dyDescent="0.25">
      <c r="A20571" s="7">
        <v>20568</v>
      </c>
      <c r="B20571" s="8">
        <v>44056</v>
      </c>
      <c r="C20571" t="s">
        <v>3</v>
      </c>
      <c r="D20571" t="s">
        <v>1018</v>
      </c>
      <c r="E20571" t="s">
        <v>9</v>
      </c>
      <c r="F20571" t="s">
        <v>877</v>
      </c>
      <c r="G20571" t="s">
        <v>1292</v>
      </c>
      <c r="H20571" s="9" t="s">
        <v>3397</v>
      </c>
      <c r="I20571" t="s">
        <v>1455</v>
      </c>
      <c r="J20571" s="20">
        <v>21</v>
      </c>
      <c r="K20571" s="20" t="s">
        <v>9</v>
      </c>
      <c r="L20571" t="s">
        <v>1463</v>
      </c>
      <c r="M20571" s="20">
        <v>2.52</v>
      </c>
      <c r="N20571" s="20">
        <v>3.23</v>
      </c>
      <c r="AE20571">
        <f t="shared" si="321"/>
        <v>2020</v>
      </c>
    </row>
    <row r="20572" spans="1:31" x14ac:dyDescent="0.25">
      <c r="A20572" s="7">
        <v>20569</v>
      </c>
      <c r="B20572" s="8">
        <v>44056</v>
      </c>
      <c r="C20572" t="s">
        <v>3</v>
      </c>
      <c r="D20572" t="s">
        <v>1322</v>
      </c>
      <c r="E20572" t="s">
        <v>9</v>
      </c>
      <c r="F20572" t="s">
        <v>1258</v>
      </c>
      <c r="G20572" t="s">
        <v>929</v>
      </c>
      <c r="H20572" s="135" t="s">
        <v>2644</v>
      </c>
      <c r="I20572" t="s">
        <v>1455</v>
      </c>
      <c r="J20572" s="20">
        <v>21</v>
      </c>
      <c r="K20572" s="20" t="s">
        <v>1465</v>
      </c>
      <c r="L20572" t="s">
        <v>1466</v>
      </c>
      <c r="M20572" s="20">
        <v>2.625</v>
      </c>
      <c r="N20572" s="20">
        <v>2.625</v>
      </c>
      <c r="AE20572">
        <f t="shared" si="321"/>
        <v>2020</v>
      </c>
    </row>
    <row r="20573" spans="1:31" x14ac:dyDescent="0.25">
      <c r="A20573" s="7">
        <v>20570</v>
      </c>
      <c r="B20573" s="8">
        <v>44057</v>
      </c>
      <c r="C20573" t="s">
        <v>3</v>
      </c>
      <c r="D20573" t="s">
        <v>589</v>
      </c>
      <c r="E20573" t="s">
        <v>9</v>
      </c>
      <c r="F20573" t="s">
        <v>869</v>
      </c>
      <c r="G20573" t="s">
        <v>732</v>
      </c>
      <c r="H20573" s="135" t="s">
        <v>2553</v>
      </c>
      <c r="I20573" t="s">
        <v>1454</v>
      </c>
      <c r="J20573" s="20">
        <v>10</v>
      </c>
      <c r="K20573" s="20" t="s">
        <v>9</v>
      </c>
      <c r="L20573" t="s">
        <v>1464</v>
      </c>
      <c r="M20573" s="20">
        <v>2.2000000000000002</v>
      </c>
      <c r="N20573" s="20">
        <v>3.8</v>
      </c>
      <c r="AE20573">
        <f t="shared" si="321"/>
        <v>2020</v>
      </c>
    </row>
    <row r="20574" spans="1:31" x14ac:dyDescent="0.25">
      <c r="A20574" s="7">
        <v>20571</v>
      </c>
      <c r="B20574" s="8">
        <v>44057</v>
      </c>
      <c r="C20574" t="s">
        <v>3</v>
      </c>
      <c r="D20574" t="s">
        <v>1322</v>
      </c>
      <c r="E20574" t="s">
        <v>9</v>
      </c>
      <c r="F20574" t="s">
        <v>1325</v>
      </c>
      <c r="G20574" t="s">
        <v>929</v>
      </c>
      <c r="H20574" s="135" t="s">
        <v>2678</v>
      </c>
      <c r="I20574" t="s">
        <v>1454</v>
      </c>
      <c r="J20574" s="20">
        <v>40</v>
      </c>
      <c r="K20574" s="20" t="s">
        <v>3</v>
      </c>
      <c r="L20574" t="s">
        <v>1464</v>
      </c>
      <c r="M20574" s="20">
        <v>12.2</v>
      </c>
      <c r="N20574" s="20">
        <v>8.8000000000000007</v>
      </c>
      <c r="AE20574">
        <f t="shared" si="321"/>
        <v>2020</v>
      </c>
    </row>
    <row r="20575" spans="1:31" x14ac:dyDescent="0.25">
      <c r="A20575" s="7">
        <v>20572</v>
      </c>
      <c r="B20575" s="8">
        <v>44057</v>
      </c>
      <c r="C20575" t="s">
        <v>3</v>
      </c>
      <c r="D20575" t="s">
        <v>1322</v>
      </c>
      <c r="E20575" t="s">
        <v>9</v>
      </c>
      <c r="F20575" t="s">
        <v>611</v>
      </c>
      <c r="G20575" t="s">
        <v>929</v>
      </c>
      <c r="H20575" s="135" t="s">
        <v>2686</v>
      </c>
      <c r="I20575" t="s">
        <v>1454</v>
      </c>
      <c r="J20575" s="20">
        <v>35</v>
      </c>
      <c r="K20575" s="20" t="s">
        <v>3</v>
      </c>
      <c r="L20575" t="s">
        <v>1464</v>
      </c>
      <c r="M20575" s="20">
        <v>10.8</v>
      </c>
      <c r="N20575" s="20">
        <v>7.7</v>
      </c>
      <c r="AE20575">
        <f t="shared" si="321"/>
        <v>2020</v>
      </c>
    </row>
    <row r="20576" spans="1:31" x14ac:dyDescent="0.25">
      <c r="A20576" s="7">
        <v>20573</v>
      </c>
      <c r="B20576" s="8">
        <v>44057</v>
      </c>
      <c r="C20576" t="s">
        <v>3</v>
      </c>
      <c r="D20576" t="s">
        <v>589</v>
      </c>
      <c r="E20576" t="s">
        <v>9</v>
      </c>
      <c r="F20576" t="s">
        <v>869</v>
      </c>
      <c r="G20576" t="s">
        <v>929</v>
      </c>
      <c r="H20576" s="9" t="s">
        <v>3097</v>
      </c>
      <c r="I20576" t="s">
        <v>1454</v>
      </c>
      <c r="J20576" s="20">
        <v>30</v>
      </c>
      <c r="K20576" s="20" t="s">
        <v>9</v>
      </c>
      <c r="L20576" t="s">
        <v>1464</v>
      </c>
      <c r="M20576" s="20">
        <v>6.6</v>
      </c>
      <c r="N20576" s="20">
        <v>9.4</v>
      </c>
      <c r="AE20576">
        <f t="shared" si="321"/>
        <v>2020</v>
      </c>
    </row>
    <row r="20577" spans="1:31" x14ac:dyDescent="0.25">
      <c r="A20577" s="7">
        <v>20574</v>
      </c>
      <c r="B20577" s="8">
        <v>44058</v>
      </c>
      <c r="C20577" t="s">
        <v>3</v>
      </c>
      <c r="D20577" t="s">
        <v>834</v>
      </c>
      <c r="E20577" t="s">
        <v>9</v>
      </c>
      <c r="F20577" t="s">
        <v>1310</v>
      </c>
      <c r="G20577" t="s">
        <v>648</v>
      </c>
      <c r="H20577" s="135" t="s">
        <v>1935</v>
      </c>
      <c r="I20577" t="s">
        <v>1454</v>
      </c>
      <c r="J20577" s="20">
        <v>27</v>
      </c>
      <c r="K20577" s="20" t="s">
        <v>3</v>
      </c>
      <c r="L20577" t="s">
        <v>1464</v>
      </c>
      <c r="M20577" s="20">
        <v>8.56</v>
      </c>
      <c r="N20577" s="20">
        <v>5.9399999999999995</v>
      </c>
      <c r="AE20577">
        <f t="shared" si="321"/>
        <v>2020</v>
      </c>
    </row>
    <row r="20578" spans="1:31" x14ac:dyDescent="0.25">
      <c r="A20578" s="7">
        <v>20575</v>
      </c>
      <c r="B20578" s="8">
        <v>44058</v>
      </c>
      <c r="C20578" t="s">
        <v>3</v>
      </c>
      <c r="D20578" t="s">
        <v>589</v>
      </c>
      <c r="E20578" t="s">
        <v>9</v>
      </c>
      <c r="F20578" t="s">
        <v>1321</v>
      </c>
      <c r="G20578" t="s">
        <v>929</v>
      </c>
      <c r="H20578" s="135" t="s">
        <v>2665</v>
      </c>
      <c r="I20578" t="s">
        <v>1454</v>
      </c>
      <c r="J20578" s="20">
        <v>37</v>
      </c>
      <c r="K20578" s="20" t="s">
        <v>9</v>
      </c>
      <c r="L20578" t="s">
        <v>1463</v>
      </c>
      <c r="M20578" s="20">
        <v>8.8800000000000008</v>
      </c>
      <c r="N20578" s="20">
        <v>10.62</v>
      </c>
      <c r="AE20578">
        <f t="shared" si="321"/>
        <v>2020</v>
      </c>
    </row>
    <row r="20579" spans="1:31" x14ac:dyDescent="0.25">
      <c r="A20579" s="7">
        <v>20576</v>
      </c>
      <c r="B20579" s="8">
        <v>44058</v>
      </c>
      <c r="C20579" t="s">
        <v>3</v>
      </c>
      <c r="D20579" t="s">
        <v>992</v>
      </c>
      <c r="E20579" t="s">
        <v>9</v>
      </c>
      <c r="F20579" t="s">
        <v>1193</v>
      </c>
      <c r="G20579" t="s">
        <v>1292</v>
      </c>
      <c r="H20579" s="9" t="s">
        <v>3418</v>
      </c>
      <c r="I20579" t="s">
        <v>1454</v>
      </c>
      <c r="J20579" s="20">
        <v>8</v>
      </c>
      <c r="K20579" s="20" t="s">
        <v>3</v>
      </c>
      <c r="L20579" t="s">
        <v>1463</v>
      </c>
      <c r="M20579" s="20">
        <v>3.08</v>
      </c>
      <c r="N20579" s="20">
        <v>1.92</v>
      </c>
      <c r="AE20579">
        <f t="shared" si="321"/>
        <v>2020</v>
      </c>
    </row>
    <row r="20580" spans="1:31" x14ac:dyDescent="0.25">
      <c r="A20580" s="7">
        <v>20577</v>
      </c>
      <c r="B20580" s="8">
        <v>44059</v>
      </c>
      <c r="C20580" t="s">
        <v>3</v>
      </c>
      <c r="D20580" t="s">
        <v>973</v>
      </c>
      <c r="E20580" t="s">
        <v>9</v>
      </c>
      <c r="F20580" t="s">
        <v>427</v>
      </c>
      <c r="G20580" t="s">
        <v>714</v>
      </c>
      <c r="H20580" s="135" t="s">
        <v>2002</v>
      </c>
      <c r="I20580" t="s">
        <v>1454</v>
      </c>
      <c r="J20580" s="20">
        <v>26</v>
      </c>
      <c r="K20580" s="20" t="s">
        <v>9</v>
      </c>
      <c r="L20580" t="s">
        <v>1463</v>
      </c>
      <c r="M20580" s="20">
        <v>6.24</v>
      </c>
      <c r="N20580" s="20">
        <v>7.76</v>
      </c>
      <c r="AE20580">
        <f t="shared" si="321"/>
        <v>2020</v>
      </c>
    </row>
    <row r="20581" spans="1:31" x14ac:dyDescent="0.25">
      <c r="A20581" s="7">
        <v>20578</v>
      </c>
      <c r="B20581" s="8">
        <v>44060</v>
      </c>
      <c r="C20581" t="s">
        <v>3</v>
      </c>
      <c r="D20581" t="s">
        <v>1327</v>
      </c>
      <c r="E20581" t="s">
        <v>9</v>
      </c>
      <c r="F20581" t="s">
        <v>1325</v>
      </c>
      <c r="G20581" t="s">
        <v>648</v>
      </c>
      <c r="H20581" s="135" t="s">
        <v>2947</v>
      </c>
      <c r="I20581" t="s">
        <v>1454</v>
      </c>
      <c r="J20581" s="20">
        <v>18</v>
      </c>
      <c r="K20581" s="20" t="s">
        <v>3</v>
      </c>
      <c r="L20581" t="s">
        <v>1464</v>
      </c>
      <c r="M20581" s="20">
        <v>6.04</v>
      </c>
      <c r="N20581" s="20">
        <v>3.96</v>
      </c>
      <c r="AE20581">
        <f t="shared" si="321"/>
        <v>2020</v>
      </c>
    </row>
    <row r="20582" spans="1:31" x14ac:dyDescent="0.25">
      <c r="A20582" s="7">
        <v>20579</v>
      </c>
      <c r="B20582" s="8">
        <v>44062</v>
      </c>
      <c r="C20582" t="s">
        <v>3</v>
      </c>
      <c r="D20582" t="s">
        <v>1241</v>
      </c>
      <c r="E20582" t="s">
        <v>9</v>
      </c>
      <c r="F20582" t="s">
        <v>678</v>
      </c>
      <c r="G20582" t="s">
        <v>929</v>
      </c>
      <c r="H20582" s="9" t="s">
        <v>2652</v>
      </c>
      <c r="I20582" t="s">
        <v>1455</v>
      </c>
      <c r="J20582" s="20">
        <v>43</v>
      </c>
      <c r="K20582" s="20" t="s">
        <v>1465</v>
      </c>
      <c r="L20582" t="s">
        <v>1466</v>
      </c>
      <c r="M20582" s="20">
        <v>5.375</v>
      </c>
      <c r="N20582" s="20">
        <v>5.375</v>
      </c>
      <c r="AE20582">
        <f t="shared" si="321"/>
        <v>2020</v>
      </c>
    </row>
    <row r="20583" spans="1:31" x14ac:dyDescent="0.25">
      <c r="A20583" s="7">
        <v>20580</v>
      </c>
      <c r="B20583" s="8">
        <v>44062</v>
      </c>
      <c r="C20583" t="s">
        <v>3</v>
      </c>
      <c r="D20583" t="s">
        <v>1326</v>
      </c>
      <c r="E20583" t="s">
        <v>9</v>
      </c>
      <c r="F20583" t="s">
        <v>1321</v>
      </c>
      <c r="G20583" t="s">
        <v>929</v>
      </c>
      <c r="H20583" s="135" t="s">
        <v>2889</v>
      </c>
      <c r="I20583" t="s">
        <v>1454</v>
      </c>
      <c r="J20583" s="20">
        <v>15</v>
      </c>
      <c r="K20583" s="20" t="s">
        <v>9</v>
      </c>
      <c r="L20583" t="s">
        <v>1464</v>
      </c>
      <c r="M20583" s="20">
        <v>3.3</v>
      </c>
      <c r="N20583" s="20">
        <v>5.2</v>
      </c>
      <c r="AE20583">
        <f t="shared" si="321"/>
        <v>2020</v>
      </c>
    </row>
    <row r="20584" spans="1:31" x14ac:dyDescent="0.25">
      <c r="A20584" s="7">
        <v>20581</v>
      </c>
      <c r="B20584" s="8">
        <v>44063</v>
      </c>
      <c r="C20584" t="s">
        <v>3</v>
      </c>
      <c r="D20584" t="s">
        <v>1327</v>
      </c>
      <c r="E20584" t="s">
        <v>9</v>
      </c>
      <c r="F20584" t="s">
        <v>1325</v>
      </c>
      <c r="G20584" t="s">
        <v>732</v>
      </c>
      <c r="H20584" s="135" t="s">
        <v>2186</v>
      </c>
      <c r="I20584" t="s">
        <v>1454</v>
      </c>
      <c r="J20584" s="20">
        <v>86</v>
      </c>
      <c r="K20584" s="20" t="s">
        <v>3</v>
      </c>
      <c r="L20584" t="s">
        <v>1464</v>
      </c>
      <c r="M20584" s="20">
        <v>25.08</v>
      </c>
      <c r="N20584" s="20">
        <v>18.920000000000002</v>
      </c>
      <c r="AE20584">
        <f t="shared" si="321"/>
        <v>2020</v>
      </c>
    </row>
    <row r="20585" spans="1:31" x14ac:dyDescent="0.25">
      <c r="A20585" s="7">
        <v>20582</v>
      </c>
      <c r="B20585" s="8">
        <v>44064</v>
      </c>
      <c r="C20585" t="s">
        <v>3</v>
      </c>
      <c r="D20585" t="s">
        <v>1085</v>
      </c>
      <c r="E20585" t="s">
        <v>9</v>
      </c>
      <c r="F20585" t="s">
        <v>1268</v>
      </c>
      <c r="G20585" t="s">
        <v>929</v>
      </c>
      <c r="H20585" s="9" t="s">
        <v>2725</v>
      </c>
      <c r="I20585" t="s">
        <v>1454</v>
      </c>
      <c r="J20585" s="20">
        <v>42</v>
      </c>
      <c r="K20585" s="20" t="s">
        <v>3</v>
      </c>
      <c r="L20585" t="s">
        <v>1463</v>
      </c>
      <c r="M20585" s="20">
        <v>11.92</v>
      </c>
      <c r="N20585" s="20">
        <v>10.08</v>
      </c>
      <c r="AE20585">
        <f t="shared" si="321"/>
        <v>2020</v>
      </c>
    </row>
    <row r="20586" spans="1:31" x14ac:dyDescent="0.25">
      <c r="A20586" s="7">
        <v>20583</v>
      </c>
      <c r="B20586" s="8">
        <v>44065</v>
      </c>
      <c r="C20586" t="s">
        <v>3</v>
      </c>
      <c r="D20586" t="s">
        <v>1268</v>
      </c>
      <c r="E20586" t="s">
        <v>9</v>
      </c>
      <c r="F20586" t="s">
        <v>1318</v>
      </c>
      <c r="G20586" t="s">
        <v>648</v>
      </c>
      <c r="H20586" s="135" t="s">
        <v>1795</v>
      </c>
      <c r="I20586" t="s">
        <v>1455</v>
      </c>
      <c r="J20586" s="20">
        <v>10</v>
      </c>
      <c r="K20586" s="20" t="s">
        <v>1465</v>
      </c>
      <c r="L20586" t="s">
        <v>1466</v>
      </c>
      <c r="M20586" s="20">
        <v>1.25</v>
      </c>
      <c r="N20586" s="20">
        <v>1.25</v>
      </c>
      <c r="AE20586">
        <f t="shared" si="321"/>
        <v>2020</v>
      </c>
    </row>
    <row r="20587" spans="1:31" x14ac:dyDescent="0.25">
      <c r="A20587" s="7">
        <v>20584</v>
      </c>
      <c r="B20587" s="8">
        <v>44065</v>
      </c>
      <c r="C20587" t="s">
        <v>3</v>
      </c>
      <c r="D20587" t="s">
        <v>1315</v>
      </c>
      <c r="E20587" t="s">
        <v>9</v>
      </c>
      <c r="F20587" t="s">
        <v>640</v>
      </c>
      <c r="G20587" t="s">
        <v>929</v>
      </c>
      <c r="H20587" s="135" t="s">
        <v>2678</v>
      </c>
      <c r="I20587" t="s">
        <v>1454</v>
      </c>
      <c r="J20587" s="20">
        <v>40</v>
      </c>
      <c r="K20587" s="20" t="s">
        <v>3</v>
      </c>
      <c r="L20587" t="s">
        <v>1464</v>
      </c>
      <c r="M20587" s="20">
        <v>12.2</v>
      </c>
      <c r="N20587" s="20">
        <v>8.8000000000000007</v>
      </c>
      <c r="AE20587">
        <f t="shared" si="321"/>
        <v>2020</v>
      </c>
    </row>
    <row r="20588" spans="1:31" x14ac:dyDescent="0.25">
      <c r="A20588" s="7">
        <v>20585</v>
      </c>
      <c r="B20588" s="8">
        <v>44065</v>
      </c>
      <c r="C20588" t="s">
        <v>3</v>
      </c>
      <c r="D20588" t="s">
        <v>104</v>
      </c>
      <c r="E20588" t="s">
        <v>9</v>
      </c>
      <c r="F20588" t="s">
        <v>980</v>
      </c>
      <c r="G20588" t="s">
        <v>861</v>
      </c>
      <c r="H20588" s="9" t="s">
        <v>3451</v>
      </c>
      <c r="I20588" t="s">
        <v>1455</v>
      </c>
      <c r="J20588" s="20">
        <v>28</v>
      </c>
      <c r="K20588" s="20" t="s">
        <v>9</v>
      </c>
      <c r="L20588" t="s">
        <v>1464</v>
      </c>
      <c r="M20588" s="20">
        <v>3.08</v>
      </c>
      <c r="N20588" s="20">
        <v>4.42</v>
      </c>
      <c r="AE20588">
        <f t="shared" si="321"/>
        <v>2020</v>
      </c>
    </row>
    <row r="20589" spans="1:31" x14ac:dyDescent="0.25">
      <c r="A20589" s="7">
        <v>20586</v>
      </c>
      <c r="B20589" s="8">
        <v>44065</v>
      </c>
      <c r="C20589" t="s">
        <v>3</v>
      </c>
      <c r="D20589" t="s">
        <v>104</v>
      </c>
      <c r="E20589" t="s">
        <v>9</v>
      </c>
      <c r="F20589" t="s">
        <v>980</v>
      </c>
      <c r="G20589" t="s">
        <v>861</v>
      </c>
      <c r="H20589" s="9" t="s">
        <v>3446</v>
      </c>
      <c r="I20589" t="s">
        <v>1455</v>
      </c>
      <c r="J20589" s="20">
        <v>28</v>
      </c>
      <c r="K20589" s="20" t="s">
        <v>9</v>
      </c>
      <c r="L20589" t="s">
        <v>1464</v>
      </c>
      <c r="M20589" s="20">
        <v>3.08</v>
      </c>
      <c r="N20589" s="20">
        <v>4.42</v>
      </c>
      <c r="AE20589">
        <f t="shared" si="321"/>
        <v>2020</v>
      </c>
    </row>
    <row r="20590" spans="1:31" x14ac:dyDescent="0.25">
      <c r="A20590" s="7">
        <v>20587</v>
      </c>
      <c r="B20590" s="8">
        <v>44066</v>
      </c>
      <c r="C20590" t="s">
        <v>3</v>
      </c>
      <c r="D20590" t="s">
        <v>798</v>
      </c>
      <c r="E20590" t="s">
        <v>9</v>
      </c>
      <c r="F20590" t="s">
        <v>1111</v>
      </c>
      <c r="G20590" t="s">
        <v>732</v>
      </c>
      <c r="H20590" s="135" t="s">
        <v>2223</v>
      </c>
      <c r="I20590" t="s">
        <v>1454</v>
      </c>
      <c r="J20590" s="20">
        <v>86</v>
      </c>
      <c r="K20590" s="20" t="s">
        <v>3</v>
      </c>
      <c r="L20590" t="s">
        <v>1464</v>
      </c>
      <c r="M20590" s="20">
        <v>25.08</v>
      </c>
      <c r="N20590" s="20">
        <v>18.920000000000002</v>
      </c>
      <c r="AE20590">
        <f t="shared" si="321"/>
        <v>2020</v>
      </c>
    </row>
    <row r="20591" spans="1:31" x14ac:dyDescent="0.25">
      <c r="A20591" s="7">
        <v>20588</v>
      </c>
      <c r="B20591" s="8">
        <v>44066</v>
      </c>
      <c r="C20591" t="s">
        <v>3</v>
      </c>
      <c r="D20591" t="s">
        <v>1322</v>
      </c>
      <c r="E20591" t="s">
        <v>9</v>
      </c>
      <c r="F20591" t="s">
        <v>1299</v>
      </c>
      <c r="G20591" t="s">
        <v>714</v>
      </c>
      <c r="H20591" s="135" t="s">
        <v>1994</v>
      </c>
      <c r="I20591" t="s">
        <v>1454</v>
      </c>
      <c r="J20591" s="20">
        <v>23</v>
      </c>
      <c r="K20591" s="20" t="s">
        <v>3</v>
      </c>
      <c r="L20591" t="s">
        <v>1464</v>
      </c>
      <c r="M20591" s="20">
        <v>7.4399999999999995</v>
      </c>
      <c r="N20591" s="20">
        <v>5.0600000000000005</v>
      </c>
      <c r="AE20591">
        <f t="shared" si="321"/>
        <v>2020</v>
      </c>
    </row>
    <row r="20592" spans="1:31" x14ac:dyDescent="0.25">
      <c r="A20592" s="7">
        <v>20589</v>
      </c>
      <c r="B20592" s="8">
        <v>44067</v>
      </c>
      <c r="C20592" t="s">
        <v>3</v>
      </c>
      <c r="D20592" t="s">
        <v>1327</v>
      </c>
      <c r="E20592" t="s">
        <v>9</v>
      </c>
      <c r="F20592" t="s">
        <v>1310</v>
      </c>
      <c r="G20592" t="s">
        <v>861</v>
      </c>
      <c r="H20592" s="135" t="s">
        <v>2437</v>
      </c>
      <c r="I20592" t="s">
        <v>1454</v>
      </c>
      <c r="J20592" s="20">
        <v>30</v>
      </c>
      <c r="K20592" s="20" t="s">
        <v>3</v>
      </c>
      <c r="L20592" t="s">
        <v>1464</v>
      </c>
      <c r="M20592" s="20">
        <v>9.4</v>
      </c>
      <c r="N20592" s="20">
        <v>6.6</v>
      </c>
      <c r="AE20592">
        <f t="shared" si="321"/>
        <v>2020</v>
      </c>
    </row>
    <row r="20593" spans="1:31" x14ac:dyDescent="0.25">
      <c r="A20593" s="7">
        <v>20590</v>
      </c>
      <c r="B20593" s="8">
        <v>44067</v>
      </c>
      <c r="C20593" t="s">
        <v>3</v>
      </c>
      <c r="D20593" t="s">
        <v>351</v>
      </c>
      <c r="E20593" t="s">
        <v>9</v>
      </c>
      <c r="F20593" t="s">
        <v>1328</v>
      </c>
      <c r="G20593" t="s">
        <v>1277</v>
      </c>
      <c r="H20593" s="9" t="s">
        <v>3377</v>
      </c>
      <c r="I20593" t="s">
        <v>1458</v>
      </c>
      <c r="J20593" s="20">
        <v>6</v>
      </c>
      <c r="K20593" s="20" t="s">
        <v>1465</v>
      </c>
      <c r="L20593" t="s">
        <v>1466</v>
      </c>
      <c r="M20593" s="20">
        <v>10</v>
      </c>
      <c r="N20593" s="20">
        <v>30</v>
      </c>
      <c r="AE20593">
        <f t="shared" si="321"/>
        <v>2020</v>
      </c>
    </row>
    <row r="20594" spans="1:31" x14ac:dyDescent="0.25">
      <c r="A20594" s="7">
        <v>20591</v>
      </c>
      <c r="B20594" s="8">
        <v>44067</v>
      </c>
      <c r="C20594" t="s">
        <v>3</v>
      </c>
      <c r="D20594" t="s">
        <v>1327</v>
      </c>
      <c r="E20594" t="s">
        <v>9</v>
      </c>
      <c r="F20594" t="s">
        <v>1243</v>
      </c>
      <c r="G20594" t="s">
        <v>11</v>
      </c>
      <c r="H20594" s="135" t="s">
        <v>1496</v>
      </c>
      <c r="I20594" t="s">
        <v>1458</v>
      </c>
      <c r="J20594" s="20">
        <v>12</v>
      </c>
      <c r="K20594" s="20" t="s">
        <v>3</v>
      </c>
      <c r="L20594" t="s">
        <v>1464</v>
      </c>
      <c r="M20594" s="20">
        <v>30</v>
      </c>
      <c r="N20594" s="20">
        <v>10</v>
      </c>
      <c r="AE20594">
        <f t="shared" si="321"/>
        <v>2020</v>
      </c>
    </row>
    <row r="20595" spans="1:31" x14ac:dyDescent="0.25">
      <c r="A20595" s="7">
        <v>20592</v>
      </c>
      <c r="B20595" s="8">
        <v>44069</v>
      </c>
      <c r="C20595" t="s">
        <v>3</v>
      </c>
      <c r="D20595" t="s">
        <v>589</v>
      </c>
      <c r="E20595" t="s">
        <v>9</v>
      </c>
      <c r="F20595" t="s">
        <v>1284</v>
      </c>
      <c r="G20595" t="s">
        <v>1277</v>
      </c>
      <c r="H20595" s="9" t="s">
        <v>3337</v>
      </c>
      <c r="I20595" t="s">
        <v>1454</v>
      </c>
      <c r="J20595" s="20">
        <v>27</v>
      </c>
      <c r="K20595" s="20" t="s">
        <v>3</v>
      </c>
      <c r="L20595" t="s">
        <v>1464</v>
      </c>
      <c r="M20595" s="20">
        <v>8.56</v>
      </c>
      <c r="N20595" s="20">
        <v>5.9399999999999995</v>
      </c>
      <c r="AE20595">
        <f t="shared" si="321"/>
        <v>2020</v>
      </c>
    </row>
    <row r="20596" spans="1:31" x14ac:dyDescent="0.25">
      <c r="A20596" s="7">
        <v>20593</v>
      </c>
      <c r="B20596" s="8">
        <v>44069</v>
      </c>
      <c r="C20596" t="s">
        <v>3</v>
      </c>
      <c r="D20596" t="s">
        <v>589</v>
      </c>
      <c r="E20596" t="s">
        <v>9</v>
      </c>
      <c r="F20596" t="s">
        <v>869</v>
      </c>
      <c r="G20596" t="s">
        <v>714</v>
      </c>
      <c r="H20596" s="9" t="s">
        <v>2128</v>
      </c>
      <c r="I20596" t="s">
        <v>1454</v>
      </c>
      <c r="J20596" s="20">
        <v>18</v>
      </c>
      <c r="K20596" s="20" t="s">
        <v>9</v>
      </c>
      <c r="L20596" t="s">
        <v>1464</v>
      </c>
      <c r="M20596" s="20">
        <v>3.96</v>
      </c>
      <c r="N20596" s="20">
        <v>6.04</v>
      </c>
      <c r="AE20596">
        <f t="shared" si="321"/>
        <v>2020</v>
      </c>
    </row>
    <row r="20597" spans="1:31" x14ac:dyDescent="0.25">
      <c r="A20597" s="7">
        <v>20594</v>
      </c>
      <c r="B20597" s="8">
        <v>44069</v>
      </c>
      <c r="C20597" t="s">
        <v>3</v>
      </c>
      <c r="D20597" t="s">
        <v>712</v>
      </c>
      <c r="E20597" t="s">
        <v>9</v>
      </c>
      <c r="F20597" t="s">
        <v>805</v>
      </c>
      <c r="G20597" t="s">
        <v>861</v>
      </c>
      <c r="H20597" s="9" t="s">
        <v>3451</v>
      </c>
      <c r="I20597" t="s">
        <v>1454</v>
      </c>
      <c r="J20597" s="20">
        <v>38</v>
      </c>
      <c r="K20597" s="20" t="s">
        <v>1465</v>
      </c>
      <c r="L20597" t="s">
        <v>1466</v>
      </c>
      <c r="M20597" s="20">
        <v>9.5</v>
      </c>
      <c r="N20597" s="20">
        <v>9.5</v>
      </c>
      <c r="AE20597">
        <f t="shared" si="321"/>
        <v>2020</v>
      </c>
    </row>
    <row r="20598" spans="1:31" x14ac:dyDescent="0.25">
      <c r="A20598" s="7">
        <v>20595</v>
      </c>
      <c r="B20598" s="8">
        <v>44070</v>
      </c>
      <c r="C20598" t="s">
        <v>3</v>
      </c>
      <c r="D20598" t="s">
        <v>589</v>
      </c>
      <c r="E20598" t="s">
        <v>9</v>
      </c>
      <c r="F20598" t="s">
        <v>54</v>
      </c>
      <c r="G20598" t="s">
        <v>861</v>
      </c>
      <c r="H20598" s="135" t="s">
        <v>2549</v>
      </c>
      <c r="I20598" t="s">
        <v>1454</v>
      </c>
      <c r="J20598" s="20">
        <v>50</v>
      </c>
      <c r="K20598" s="20" t="s">
        <v>9</v>
      </c>
      <c r="L20598" t="s">
        <v>1464</v>
      </c>
      <c r="M20598" s="20">
        <v>11</v>
      </c>
      <c r="N20598" s="20">
        <v>15</v>
      </c>
      <c r="AE20598">
        <f t="shared" si="321"/>
        <v>2020</v>
      </c>
    </row>
    <row r="20599" spans="1:31" x14ac:dyDescent="0.25">
      <c r="A20599" s="7">
        <v>20596</v>
      </c>
      <c r="B20599" s="8">
        <v>44070</v>
      </c>
      <c r="C20599" t="s">
        <v>3</v>
      </c>
      <c r="D20599" t="s">
        <v>187</v>
      </c>
      <c r="E20599" t="s">
        <v>9</v>
      </c>
      <c r="F20599" t="s">
        <v>1288</v>
      </c>
      <c r="G20599" t="s">
        <v>1170</v>
      </c>
      <c r="H20599" s="135" t="s">
        <v>3202</v>
      </c>
      <c r="I20599" t="s">
        <v>1454</v>
      </c>
      <c r="J20599" s="20">
        <v>36</v>
      </c>
      <c r="K20599" s="20" t="s">
        <v>1465</v>
      </c>
      <c r="L20599" t="s">
        <v>1466</v>
      </c>
      <c r="M20599" s="20">
        <v>9</v>
      </c>
      <c r="N20599" s="20">
        <v>9</v>
      </c>
      <c r="AE20599">
        <f t="shared" si="321"/>
        <v>2020</v>
      </c>
    </row>
    <row r="20600" spans="1:31" x14ac:dyDescent="0.25">
      <c r="A20600" s="7">
        <v>20597</v>
      </c>
      <c r="B20600" s="8">
        <v>44071</v>
      </c>
      <c r="C20600" t="s">
        <v>3</v>
      </c>
      <c r="D20600" t="s">
        <v>301</v>
      </c>
      <c r="E20600" t="s">
        <v>9</v>
      </c>
      <c r="F20600" t="s">
        <v>1325</v>
      </c>
      <c r="G20600" t="s">
        <v>648</v>
      </c>
      <c r="H20600" s="135" t="s">
        <v>1806</v>
      </c>
      <c r="I20600" t="s">
        <v>1454</v>
      </c>
      <c r="J20600" s="20">
        <v>12</v>
      </c>
      <c r="K20600" s="20" t="s">
        <v>3</v>
      </c>
      <c r="L20600" t="s">
        <v>1463</v>
      </c>
      <c r="M20600" s="20">
        <v>4.12</v>
      </c>
      <c r="N20600" s="20">
        <v>2.88</v>
      </c>
      <c r="AE20600">
        <f t="shared" si="321"/>
        <v>2020</v>
      </c>
    </row>
    <row r="20601" spans="1:31" x14ac:dyDescent="0.25">
      <c r="A20601" s="7">
        <v>20598</v>
      </c>
      <c r="B20601" s="8">
        <v>44071</v>
      </c>
      <c r="C20601" t="s">
        <v>3</v>
      </c>
      <c r="D20601" t="s">
        <v>1315</v>
      </c>
      <c r="E20601" t="s">
        <v>9</v>
      </c>
      <c r="F20601" t="s">
        <v>869</v>
      </c>
      <c r="G20601" t="s">
        <v>895</v>
      </c>
      <c r="H20601" s="135" t="s">
        <v>2534</v>
      </c>
      <c r="I20601" t="s">
        <v>1454</v>
      </c>
      <c r="J20601" s="20">
        <v>15</v>
      </c>
      <c r="K20601" s="20" t="s">
        <v>9</v>
      </c>
      <c r="L20601" t="s">
        <v>1463</v>
      </c>
      <c r="M20601" s="20">
        <v>3.6</v>
      </c>
      <c r="N20601" s="20">
        <v>4.9000000000000004</v>
      </c>
      <c r="AE20601">
        <f t="shared" si="321"/>
        <v>2020</v>
      </c>
    </row>
    <row r="20602" spans="1:31" x14ac:dyDescent="0.25">
      <c r="A20602" s="7">
        <v>20599</v>
      </c>
      <c r="B20602" s="8">
        <v>44072</v>
      </c>
      <c r="C20602" t="s">
        <v>3</v>
      </c>
      <c r="D20602" t="s">
        <v>834</v>
      </c>
      <c r="E20602" t="s">
        <v>9</v>
      </c>
      <c r="F20602" t="s">
        <v>1310</v>
      </c>
      <c r="G20602" t="s">
        <v>732</v>
      </c>
      <c r="H20602" s="135" t="s">
        <v>2175</v>
      </c>
      <c r="I20602" t="s">
        <v>1454</v>
      </c>
      <c r="J20602" s="20">
        <v>37</v>
      </c>
      <c r="K20602" s="20" t="s">
        <v>3</v>
      </c>
      <c r="L20602" t="s">
        <v>1464</v>
      </c>
      <c r="M20602" s="20">
        <v>11.36</v>
      </c>
      <c r="N20602" s="20">
        <v>8.14</v>
      </c>
      <c r="AE20602">
        <f t="shared" si="321"/>
        <v>2020</v>
      </c>
    </row>
    <row r="20603" spans="1:31" x14ac:dyDescent="0.25">
      <c r="A20603" s="7">
        <v>20600</v>
      </c>
      <c r="B20603" s="8">
        <v>44073</v>
      </c>
      <c r="C20603" t="s">
        <v>3</v>
      </c>
      <c r="D20603" t="s">
        <v>1291</v>
      </c>
      <c r="E20603" t="s">
        <v>9</v>
      </c>
      <c r="F20603" t="s">
        <v>1298</v>
      </c>
      <c r="G20603" t="s">
        <v>732</v>
      </c>
      <c r="H20603" s="135" t="s">
        <v>2184</v>
      </c>
      <c r="I20603" t="s">
        <v>1454</v>
      </c>
      <c r="J20603" s="20">
        <v>18</v>
      </c>
      <c r="K20603" s="20" t="s">
        <v>9</v>
      </c>
      <c r="L20603" t="s">
        <v>1463</v>
      </c>
      <c r="M20603" s="20">
        <v>4.32</v>
      </c>
      <c r="N20603" s="20">
        <v>5.68</v>
      </c>
      <c r="AE20603">
        <f t="shared" si="321"/>
        <v>2020</v>
      </c>
    </row>
    <row r="20604" spans="1:31" x14ac:dyDescent="0.25">
      <c r="A20604" s="7">
        <v>20601</v>
      </c>
      <c r="B20604" s="8">
        <v>44073</v>
      </c>
      <c r="C20604" t="s">
        <v>3</v>
      </c>
      <c r="D20604" t="s">
        <v>1272</v>
      </c>
      <c r="E20604" t="s">
        <v>9</v>
      </c>
      <c r="F20604" t="s">
        <v>1298</v>
      </c>
      <c r="G20604" t="s">
        <v>732</v>
      </c>
      <c r="H20604" s="135" t="s">
        <v>2454</v>
      </c>
      <c r="I20604" t="s">
        <v>1455</v>
      </c>
      <c r="J20604" s="20">
        <v>10</v>
      </c>
      <c r="K20604" s="20" t="s">
        <v>1465</v>
      </c>
      <c r="L20604" t="s">
        <v>1466</v>
      </c>
      <c r="M20604" s="20">
        <v>1.25</v>
      </c>
      <c r="N20604" s="20">
        <v>1.25</v>
      </c>
      <c r="AE20604">
        <f t="shared" si="321"/>
        <v>2020</v>
      </c>
    </row>
    <row r="20605" spans="1:31" x14ac:dyDescent="0.25">
      <c r="A20605" s="7">
        <v>20602</v>
      </c>
      <c r="B20605" s="8">
        <v>44073</v>
      </c>
      <c r="C20605" t="s">
        <v>3</v>
      </c>
      <c r="D20605" t="s">
        <v>102</v>
      </c>
      <c r="E20605" t="s">
        <v>9</v>
      </c>
      <c r="F20605" t="s">
        <v>91</v>
      </c>
      <c r="G20605" t="s">
        <v>648</v>
      </c>
      <c r="H20605" s="135" t="s">
        <v>1799</v>
      </c>
      <c r="I20605" t="s">
        <v>1456</v>
      </c>
      <c r="J20605" s="20">
        <v>38</v>
      </c>
      <c r="K20605" s="20" t="s">
        <v>1465</v>
      </c>
      <c r="L20605" t="s">
        <v>1466</v>
      </c>
      <c r="M20605" s="20">
        <v>9.5</v>
      </c>
      <c r="N20605" s="20">
        <v>9.5</v>
      </c>
      <c r="O20605" t="s">
        <v>3</v>
      </c>
      <c r="P20605" s="13" t="s">
        <v>678</v>
      </c>
      <c r="Q20605" t="s">
        <v>3</v>
      </c>
      <c r="R20605" t="s">
        <v>39</v>
      </c>
      <c r="S20605" t="s">
        <v>3</v>
      </c>
      <c r="T20605" t="s">
        <v>543</v>
      </c>
      <c r="U20605" t="s">
        <v>3</v>
      </c>
      <c r="V20605" t="s">
        <v>285</v>
      </c>
      <c r="W20605" t="s">
        <v>9</v>
      </c>
      <c r="X20605" t="s">
        <v>1280</v>
      </c>
      <c r="Y20605" t="s">
        <v>9</v>
      </c>
      <c r="Z20605" t="s">
        <v>338</v>
      </c>
      <c r="AA20605" t="s">
        <v>1465</v>
      </c>
      <c r="AC20605" t="s">
        <v>1465</v>
      </c>
      <c r="AE20605">
        <f t="shared" si="321"/>
        <v>2020</v>
      </c>
    </row>
    <row r="20606" spans="1:31" x14ac:dyDescent="0.25">
      <c r="A20606" s="7">
        <v>20603</v>
      </c>
      <c r="B20606" s="8">
        <v>44073</v>
      </c>
      <c r="C20606" t="s">
        <v>3</v>
      </c>
      <c r="D20606" t="s">
        <v>187</v>
      </c>
      <c r="E20606" t="s">
        <v>9</v>
      </c>
      <c r="F20606" t="s">
        <v>1288</v>
      </c>
      <c r="G20606" t="s">
        <v>1170</v>
      </c>
      <c r="H20606" s="136" t="s">
        <v>3247</v>
      </c>
      <c r="I20606" t="s">
        <v>1454</v>
      </c>
      <c r="J20606" s="20">
        <v>75</v>
      </c>
      <c r="K20606" s="20" t="s">
        <v>9</v>
      </c>
      <c r="L20606" t="s">
        <v>1464</v>
      </c>
      <c r="M20606" s="20">
        <v>16.5</v>
      </c>
      <c r="N20606" s="20">
        <v>22</v>
      </c>
      <c r="AE20606">
        <f t="shared" si="321"/>
        <v>2020</v>
      </c>
    </row>
    <row r="20607" spans="1:31" x14ac:dyDescent="0.25">
      <c r="A20607" s="7">
        <v>20604</v>
      </c>
      <c r="B20607" s="8">
        <v>44073</v>
      </c>
      <c r="C20607" t="s">
        <v>3</v>
      </c>
      <c r="D20607" t="s">
        <v>187</v>
      </c>
      <c r="E20607" t="s">
        <v>9</v>
      </c>
      <c r="F20607" t="s">
        <v>1288</v>
      </c>
      <c r="G20607" t="s">
        <v>1170</v>
      </c>
      <c r="H20607" s="135" t="s">
        <v>3202</v>
      </c>
      <c r="I20607" t="s">
        <v>1454</v>
      </c>
      <c r="J20607" s="20">
        <v>36</v>
      </c>
      <c r="K20607" s="20" t="s">
        <v>1465</v>
      </c>
      <c r="L20607" t="s">
        <v>1466</v>
      </c>
      <c r="M20607" s="20">
        <v>9</v>
      </c>
      <c r="N20607" s="20">
        <v>9</v>
      </c>
      <c r="AE20607">
        <f t="shared" si="321"/>
        <v>2020</v>
      </c>
    </row>
    <row r="20608" spans="1:31" x14ac:dyDescent="0.25">
      <c r="A20608" s="7">
        <v>20605</v>
      </c>
      <c r="B20608" s="8">
        <v>44073</v>
      </c>
      <c r="C20608" t="s">
        <v>3</v>
      </c>
      <c r="D20608" t="s">
        <v>1286</v>
      </c>
      <c r="E20608" t="s">
        <v>9</v>
      </c>
      <c r="F20608" t="s">
        <v>678</v>
      </c>
      <c r="G20608" t="s">
        <v>1016</v>
      </c>
      <c r="H20608" s="9" t="s">
        <v>2864</v>
      </c>
      <c r="I20608" t="s">
        <v>1455</v>
      </c>
      <c r="J20608" s="20">
        <v>21</v>
      </c>
      <c r="K20608" s="20" t="s">
        <v>1465</v>
      </c>
      <c r="L20608" t="s">
        <v>1466</v>
      </c>
      <c r="M20608" s="20">
        <v>2.625</v>
      </c>
      <c r="N20608" s="20">
        <v>2.625</v>
      </c>
      <c r="AE20608">
        <f t="shared" si="321"/>
        <v>2020</v>
      </c>
    </row>
    <row r="20609" spans="1:31" x14ac:dyDescent="0.25">
      <c r="A20609" s="7">
        <v>20606</v>
      </c>
      <c r="B20609" s="8">
        <v>44073</v>
      </c>
      <c r="C20609" t="s">
        <v>3</v>
      </c>
      <c r="D20609" t="s">
        <v>376</v>
      </c>
      <c r="E20609" t="s">
        <v>9</v>
      </c>
      <c r="F20609" t="s">
        <v>1288</v>
      </c>
      <c r="G20609" t="s">
        <v>929</v>
      </c>
      <c r="H20609" s="135" t="s">
        <v>2728</v>
      </c>
      <c r="I20609" t="s">
        <v>1454</v>
      </c>
      <c r="J20609" s="20">
        <v>31</v>
      </c>
      <c r="K20609" s="20" t="s">
        <v>3</v>
      </c>
      <c r="L20609" t="s">
        <v>1464</v>
      </c>
      <c r="M20609" s="20">
        <v>9.68</v>
      </c>
      <c r="N20609" s="20">
        <v>6.82</v>
      </c>
      <c r="AE20609">
        <f t="shared" si="321"/>
        <v>2020</v>
      </c>
    </row>
    <row r="20610" spans="1:31" x14ac:dyDescent="0.25">
      <c r="A20610" s="7">
        <v>20607</v>
      </c>
      <c r="B20610" s="8">
        <v>44074</v>
      </c>
      <c r="C20610" t="s">
        <v>3</v>
      </c>
      <c r="D20610" t="s">
        <v>1272</v>
      </c>
      <c r="E20610" t="s">
        <v>9</v>
      </c>
      <c r="F20610" t="s">
        <v>1298</v>
      </c>
      <c r="G20610" t="s">
        <v>861</v>
      </c>
      <c r="H20610" s="9" t="s">
        <v>2448</v>
      </c>
      <c r="I20610" t="s">
        <v>1455</v>
      </c>
      <c r="J20610" s="20">
        <v>12</v>
      </c>
      <c r="K20610" s="20" t="s">
        <v>1465</v>
      </c>
      <c r="L20610" t="s">
        <v>1466</v>
      </c>
      <c r="M20610" s="20">
        <v>1.5</v>
      </c>
      <c r="N20610" s="20">
        <v>1.5</v>
      </c>
      <c r="AE20610">
        <f t="shared" si="321"/>
        <v>2020</v>
      </c>
    </row>
    <row r="20611" spans="1:31" x14ac:dyDescent="0.25">
      <c r="A20611" s="7">
        <v>20608</v>
      </c>
      <c r="B20611" s="8">
        <v>44074</v>
      </c>
      <c r="C20611" t="s">
        <v>3</v>
      </c>
      <c r="D20611" t="s">
        <v>1312</v>
      </c>
      <c r="E20611" t="s">
        <v>9</v>
      </c>
      <c r="F20611" t="s">
        <v>1309</v>
      </c>
      <c r="G20611" t="s">
        <v>732</v>
      </c>
      <c r="H20611" s="135" t="s">
        <v>2320</v>
      </c>
      <c r="I20611" t="s">
        <v>1455</v>
      </c>
      <c r="J20611" s="20">
        <v>20</v>
      </c>
      <c r="K20611" s="20" t="s">
        <v>1465</v>
      </c>
      <c r="L20611" t="s">
        <v>1466</v>
      </c>
      <c r="M20611" s="20">
        <v>2.5</v>
      </c>
      <c r="N20611" s="20">
        <v>2.5</v>
      </c>
      <c r="AE20611">
        <f t="shared" si="321"/>
        <v>2020</v>
      </c>
    </row>
    <row r="20612" spans="1:31" x14ac:dyDescent="0.25">
      <c r="A20612" s="7">
        <v>20609</v>
      </c>
      <c r="B20612" s="8">
        <v>44074</v>
      </c>
      <c r="C20612" t="s">
        <v>3</v>
      </c>
      <c r="D20612" t="s">
        <v>1314</v>
      </c>
      <c r="E20612" t="s">
        <v>9</v>
      </c>
      <c r="F20612" t="s">
        <v>1312</v>
      </c>
      <c r="G20612" t="s">
        <v>65</v>
      </c>
      <c r="H20612" s="135" t="s">
        <v>1496</v>
      </c>
      <c r="I20612" t="s">
        <v>1454</v>
      </c>
      <c r="J20612" s="20">
        <v>25</v>
      </c>
      <c r="K20612" s="20" t="s">
        <v>9</v>
      </c>
      <c r="L20612" t="s">
        <v>1464</v>
      </c>
      <c r="M20612" s="20">
        <v>5.5</v>
      </c>
      <c r="N20612" s="20">
        <v>8</v>
      </c>
      <c r="AE20612">
        <f t="shared" ref="AE20612:AE20675" si="322">YEAR(B20612)</f>
        <v>2020</v>
      </c>
    </row>
    <row r="20613" spans="1:31" x14ac:dyDescent="0.25">
      <c r="A20613" s="7">
        <v>20610</v>
      </c>
      <c r="B20613" s="8">
        <v>44075</v>
      </c>
      <c r="C20613" t="s">
        <v>3</v>
      </c>
      <c r="D20613" t="s">
        <v>1295</v>
      </c>
      <c r="E20613" t="s">
        <v>9</v>
      </c>
      <c r="F20613" t="s">
        <v>583</v>
      </c>
      <c r="G20613" t="s">
        <v>648</v>
      </c>
      <c r="H20613" s="9" t="s">
        <v>1797</v>
      </c>
      <c r="I20613" t="s">
        <v>1454</v>
      </c>
      <c r="J20613" s="20">
        <v>75</v>
      </c>
      <c r="K20613" s="20" t="s">
        <v>3</v>
      </c>
      <c r="L20613" t="s">
        <v>1464</v>
      </c>
      <c r="M20613" s="20">
        <v>22</v>
      </c>
      <c r="N20613" s="20">
        <v>16.5</v>
      </c>
      <c r="AE20613">
        <f t="shared" si="322"/>
        <v>2020</v>
      </c>
    </row>
    <row r="20614" spans="1:31" x14ac:dyDescent="0.25">
      <c r="A20614" s="7">
        <v>20611</v>
      </c>
      <c r="B20614" s="8">
        <v>44075</v>
      </c>
      <c r="C20614" t="s">
        <v>3</v>
      </c>
      <c r="D20614" t="s">
        <v>877</v>
      </c>
      <c r="E20614" t="s">
        <v>9</v>
      </c>
      <c r="F20614" t="s">
        <v>163</v>
      </c>
      <c r="G20614" t="s">
        <v>1292</v>
      </c>
      <c r="H20614" s="9" t="s">
        <v>3420</v>
      </c>
      <c r="I20614" t="s">
        <v>1455</v>
      </c>
      <c r="J20614" s="20">
        <v>14</v>
      </c>
      <c r="K20614" s="20" t="s">
        <v>3</v>
      </c>
      <c r="L20614" t="s">
        <v>1464</v>
      </c>
      <c r="M20614" s="20">
        <v>2.46</v>
      </c>
      <c r="N20614" s="20">
        <v>1.54</v>
      </c>
      <c r="AE20614">
        <f t="shared" si="322"/>
        <v>2020</v>
      </c>
    </row>
    <row r="20615" spans="1:31" x14ac:dyDescent="0.25">
      <c r="A20615" s="7">
        <v>20612</v>
      </c>
      <c r="B20615" s="8">
        <v>44075</v>
      </c>
      <c r="C20615" t="s">
        <v>3</v>
      </c>
      <c r="D20615" t="s">
        <v>351</v>
      </c>
      <c r="E20615" t="s">
        <v>9</v>
      </c>
      <c r="F20615" t="s">
        <v>1328</v>
      </c>
      <c r="G20615" t="s">
        <v>1277</v>
      </c>
      <c r="H20615" s="9" t="s">
        <v>3362</v>
      </c>
      <c r="I20615" t="s">
        <v>1455</v>
      </c>
      <c r="J20615" s="20">
        <v>13</v>
      </c>
      <c r="K20615" s="20" t="s">
        <v>1465</v>
      </c>
      <c r="L20615" t="s">
        <v>1466</v>
      </c>
      <c r="M20615" s="20">
        <v>1.625</v>
      </c>
      <c r="N20615" s="20">
        <v>1.625</v>
      </c>
      <c r="AE20615">
        <f t="shared" si="322"/>
        <v>2020</v>
      </c>
    </row>
    <row r="20616" spans="1:31" x14ac:dyDescent="0.25">
      <c r="A20616" s="7">
        <v>20613</v>
      </c>
      <c r="B20616" s="8">
        <v>44076</v>
      </c>
      <c r="C20616" t="s">
        <v>3</v>
      </c>
      <c r="D20616" t="s">
        <v>1295</v>
      </c>
      <c r="E20616" t="s">
        <v>9</v>
      </c>
      <c r="F20616" t="s">
        <v>427</v>
      </c>
      <c r="G20616" t="s">
        <v>870</v>
      </c>
      <c r="H20616" s="135" t="s">
        <v>2466</v>
      </c>
      <c r="I20616" t="s">
        <v>1454</v>
      </c>
      <c r="J20616" s="20">
        <v>46</v>
      </c>
      <c r="K20616" s="20" t="s">
        <v>9</v>
      </c>
      <c r="L20616" t="s">
        <v>1463</v>
      </c>
      <c r="M20616" s="20">
        <v>11.04</v>
      </c>
      <c r="N20616" s="20">
        <v>12.96</v>
      </c>
      <c r="AE20616">
        <f t="shared" si="322"/>
        <v>2020</v>
      </c>
    </row>
    <row r="20617" spans="1:31" x14ac:dyDescent="0.25">
      <c r="A20617" s="7">
        <v>20614</v>
      </c>
      <c r="B20617" s="8">
        <v>44076</v>
      </c>
      <c r="C20617" t="s">
        <v>3</v>
      </c>
      <c r="D20617" t="s">
        <v>1315</v>
      </c>
      <c r="E20617" t="s">
        <v>9</v>
      </c>
      <c r="F20617" t="s">
        <v>869</v>
      </c>
      <c r="G20617" t="s">
        <v>895</v>
      </c>
      <c r="H20617" s="9" t="s">
        <v>2922</v>
      </c>
      <c r="I20617" t="s">
        <v>1454</v>
      </c>
      <c r="J20617" s="20">
        <v>60</v>
      </c>
      <c r="K20617" s="20" t="s">
        <v>9</v>
      </c>
      <c r="L20617" t="s">
        <v>1464</v>
      </c>
      <c r="M20617" s="20">
        <v>13.2</v>
      </c>
      <c r="N20617" s="20">
        <v>17.8</v>
      </c>
      <c r="AE20617">
        <f t="shared" si="322"/>
        <v>2020</v>
      </c>
    </row>
    <row r="20618" spans="1:31" x14ac:dyDescent="0.25">
      <c r="A20618" s="7">
        <v>20615</v>
      </c>
      <c r="B20618" s="8">
        <v>44076</v>
      </c>
      <c r="C20618" t="s">
        <v>3</v>
      </c>
      <c r="D20618" t="s">
        <v>1323</v>
      </c>
      <c r="E20618" t="s">
        <v>9</v>
      </c>
      <c r="F20618" t="s">
        <v>1310</v>
      </c>
      <c r="G20618" t="s">
        <v>1170</v>
      </c>
      <c r="H20618" s="135" t="s">
        <v>3199</v>
      </c>
      <c r="I20618" t="s">
        <v>1454</v>
      </c>
      <c r="J20618" s="20">
        <v>100</v>
      </c>
      <c r="K20618" s="20" t="s">
        <v>3</v>
      </c>
      <c r="L20618" t="s">
        <v>1464</v>
      </c>
      <c r="M20618" s="20">
        <v>29</v>
      </c>
      <c r="N20618" s="20">
        <v>22</v>
      </c>
      <c r="AE20618">
        <f t="shared" si="322"/>
        <v>2020</v>
      </c>
    </row>
    <row r="20619" spans="1:31" x14ac:dyDescent="0.25">
      <c r="A20619" s="7">
        <v>20616</v>
      </c>
      <c r="B20619" s="8">
        <v>44076</v>
      </c>
      <c r="C20619" t="s">
        <v>3</v>
      </c>
      <c r="D20619" t="s">
        <v>1317</v>
      </c>
      <c r="E20619" t="s">
        <v>9</v>
      </c>
      <c r="F20619" t="s">
        <v>869</v>
      </c>
      <c r="G20619" t="s">
        <v>714</v>
      </c>
      <c r="H20619" s="9" t="s">
        <v>2125</v>
      </c>
      <c r="I20619" t="s">
        <v>1454</v>
      </c>
      <c r="J20619" s="20">
        <v>23</v>
      </c>
      <c r="K20619" s="20" t="s">
        <v>9</v>
      </c>
      <c r="L20619" t="s">
        <v>1464</v>
      </c>
      <c r="M20619" s="20">
        <v>5.0600000000000005</v>
      </c>
      <c r="N20619" s="20">
        <v>7.4399999999999995</v>
      </c>
      <c r="AE20619">
        <f t="shared" si="322"/>
        <v>2020</v>
      </c>
    </row>
    <row r="20620" spans="1:31" x14ac:dyDescent="0.25">
      <c r="A20620" s="7">
        <v>20617</v>
      </c>
      <c r="B20620" s="8">
        <v>44076</v>
      </c>
      <c r="C20620" t="s">
        <v>3</v>
      </c>
      <c r="D20620" t="s">
        <v>1272</v>
      </c>
      <c r="E20620" t="s">
        <v>9</v>
      </c>
      <c r="F20620" t="s">
        <v>1298</v>
      </c>
      <c r="G20620" t="s">
        <v>1292</v>
      </c>
      <c r="H20620" s="9" t="s">
        <v>3421</v>
      </c>
      <c r="I20620" t="s">
        <v>1455</v>
      </c>
      <c r="J20620" s="20">
        <v>10</v>
      </c>
      <c r="K20620" s="20" t="s">
        <v>1465</v>
      </c>
      <c r="L20620" t="s">
        <v>1466</v>
      </c>
      <c r="M20620" s="20">
        <v>1.25</v>
      </c>
      <c r="N20620" s="20">
        <v>1.25</v>
      </c>
      <c r="AE20620">
        <f t="shared" si="322"/>
        <v>2020</v>
      </c>
    </row>
    <row r="20621" spans="1:31" x14ac:dyDescent="0.25">
      <c r="A20621" s="7">
        <v>20618</v>
      </c>
      <c r="B20621" s="8">
        <v>44076</v>
      </c>
      <c r="C20621" t="s">
        <v>3</v>
      </c>
      <c r="D20621" t="s">
        <v>543</v>
      </c>
      <c r="E20621" t="s">
        <v>9</v>
      </c>
      <c r="F20621" t="s">
        <v>918</v>
      </c>
      <c r="G20621" t="s">
        <v>1292</v>
      </c>
      <c r="H20621" s="9" t="s">
        <v>3412</v>
      </c>
      <c r="I20621" t="s">
        <v>1455</v>
      </c>
      <c r="J20621" s="20">
        <v>15</v>
      </c>
      <c r="K20621" s="20" t="s">
        <v>3</v>
      </c>
      <c r="L20621" t="s">
        <v>1463</v>
      </c>
      <c r="M20621" s="20">
        <v>2.4500000000000002</v>
      </c>
      <c r="N20621" s="20">
        <v>1.8</v>
      </c>
      <c r="AE20621">
        <f t="shared" si="322"/>
        <v>2020</v>
      </c>
    </row>
    <row r="20622" spans="1:31" x14ac:dyDescent="0.25">
      <c r="A20622" s="7">
        <v>20619</v>
      </c>
      <c r="B20622" s="8">
        <v>44077</v>
      </c>
      <c r="C20622" t="s">
        <v>3</v>
      </c>
      <c r="D20622" t="s">
        <v>1085</v>
      </c>
      <c r="E20622" t="s">
        <v>9</v>
      </c>
      <c r="F20622" t="s">
        <v>351</v>
      </c>
      <c r="G20622" t="s">
        <v>861</v>
      </c>
      <c r="H20622" s="135" t="s">
        <v>2444</v>
      </c>
      <c r="I20622" t="s">
        <v>1454</v>
      </c>
      <c r="J20622" s="20">
        <v>18</v>
      </c>
      <c r="K20622" s="20" t="s">
        <v>3</v>
      </c>
      <c r="L20622" t="s">
        <v>1463</v>
      </c>
      <c r="M20622" s="20">
        <v>5.68</v>
      </c>
      <c r="N20622" s="20">
        <v>4.32</v>
      </c>
      <c r="AE20622">
        <f t="shared" si="322"/>
        <v>2020</v>
      </c>
    </row>
    <row r="20623" spans="1:31" x14ac:dyDescent="0.25">
      <c r="A20623" s="7">
        <v>20620</v>
      </c>
      <c r="B20623" s="8">
        <v>44077</v>
      </c>
      <c r="C20623" t="s">
        <v>3</v>
      </c>
      <c r="D20623" t="s">
        <v>787</v>
      </c>
      <c r="E20623" t="s">
        <v>9</v>
      </c>
      <c r="F20623" t="s">
        <v>163</v>
      </c>
      <c r="G20623" t="s">
        <v>1292</v>
      </c>
      <c r="H20623" s="9" t="s">
        <v>3458</v>
      </c>
      <c r="I20623" t="s">
        <v>1455</v>
      </c>
      <c r="J20623" s="20">
        <v>25</v>
      </c>
      <c r="K20623" s="20" t="s">
        <v>9</v>
      </c>
      <c r="L20623" t="s">
        <v>1464</v>
      </c>
      <c r="M20623" s="20">
        <v>2.75</v>
      </c>
      <c r="N20623" s="20">
        <v>4</v>
      </c>
      <c r="AE20623">
        <f t="shared" si="322"/>
        <v>2020</v>
      </c>
    </row>
    <row r="20624" spans="1:31" x14ac:dyDescent="0.25">
      <c r="A20624" s="7">
        <v>20621</v>
      </c>
      <c r="B20624" s="8">
        <v>44079</v>
      </c>
      <c r="C20624" t="s">
        <v>3</v>
      </c>
      <c r="D20624" t="s">
        <v>1291</v>
      </c>
      <c r="E20624" t="s">
        <v>9</v>
      </c>
      <c r="F20624" t="s">
        <v>733</v>
      </c>
      <c r="G20624" t="s">
        <v>714</v>
      </c>
      <c r="H20624" s="135" t="s">
        <v>2031</v>
      </c>
      <c r="I20624" t="s">
        <v>1454</v>
      </c>
      <c r="J20624" s="20">
        <v>65</v>
      </c>
      <c r="K20624" s="20" t="s">
        <v>9</v>
      </c>
      <c r="L20624" t="s">
        <v>1463</v>
      </c>
      <c r="M20624" s="20">
        <v>15.6</v>
      </c>
      <c r="N20624" s="20">
        <v>17.899999999999999</v>
      </c>
      <c r="AE20624">
        <f t="shared" si="322"/>
        <v>2020</v>
      </c>
    </row>
    <row r="20625" spans="1:31" x14ac:dyDescent="0.25">
      <c r="A20625" s="7">
        <v>20622</v>
      </c>
      <c r="B20625" s="8">
        <v>44079</v>
      </c>
      <c r="C20625" t="s">
        <v>3</v>
      </c>
      <c r="D20625" t="s">
        <v>787</v>
      </c>
      <c r="E20625" t="s">
        <v>9</v>
      </c>
      <c r="F20625" t="s">
        <v>1288</v>
      </c>
      <c r="G20625" t="s">
        <v>1292</v>
      </c>
      <c r="H20625" s="9" t="s">
        <v>3459</v>
      </c>
      <c r="I20625" t="s">
        <v>1454</v>
      </c>
      <c r="J20625" s="20">
        <v>12</v>
      </c>
      <c r="K20625" s="20" t="s">
        <v>9</v>
      </c>
      <c r="L20625" t="s">
        <v>1464</v>
      </c>
      <c r="M20625" s="20">
        <v>2.64</v>
      </c>
      <c r="N20625" s="20">
        <v>4.3599999999999994</v>
      </c>
      <c r="AE20625">
        <f t="shared" si="322"/>
        <v>2020</v>
      </c>
    </row>
    <row r="20626" spans="1:31" x14ac:dyDescent="0.25">
      <c r="A20626" s="7">
        <v>20623</v>
      </c>
      <c r="B20626" s="8">
        <v>44079</v>
      </c>
      <c r="C20626" t="s">
        <v>3</v>
      </c>
      <c r="D20626" t="s">
        <v>1272</v>
      </c>
      <c r="E20626" t="s">
        <v>9</v>
      </c>
      <c r="F20626" t="s">
        <v>1298</v>
      </c>
      <c r="G20626" t="s">
        <v>1292</v>
      </c>
      <c r="H20626" s="9" t="s">
        <v>3409</v>
      </c>
      <c r="I20626" t="s">
        <v>1455</v>
      </c>
      <c r="J20626" s="20">
        <v>24</v>
      </c>
      <c r="K20626" s="20" t="s">
        <v>9</v>
      </c>
      <c r="L20626" t="s">
        <v>1463</v>
      </c>
      <c r="M20626" s="20">
        <v>2.88</v>
      </c>
      <c r="N20626" s="20">
        <v>3.62</v>
      </c>
      <c r="AE20626">
        <f t="shared" si="322"/>
        <v>2020</v>
      </c>
    </row>
    <row r="20627" spans="1:31" x14ac:dyDescent="0.25">
      <c r="A20627" s="7">
        <v>20624</v>
      </c>
      <c r="B20627" s="8">
        <v>44080</v>
      </c>
      <c r="C20627" t="s">
        <v>3</v>
      </c>
      <c r="D20627" t="s">
        <v>39</v>
      </c>
      <c r="E20627" t="s">
        <v>9</v>
      </c>
      <c r="F20627" t="s">
        <v>1282</v>
      </c>
      <c r="G20627" t="s">
        <v>929</v>
      </c>
      <c r="H20627" s="135" t="s">
        <v>2665</v>
      </c>
      <c r="I20627" t="s">
        <v>1454</v>
      </c>
      <c r="J20627" s="20">
        <v>36</v>
      </c>
      <c r="K20627" s="20" t="s">
        <v>3</v>
      </c>
      <c r="L20627" t="s">
        <v>1464</v>
      </c>
      <c r="M20627" s="20">
        <v>11.08</v>
      </c>
      <c r="N20627" s="20">
        <v>7.92</v>
      </c>
      <c r="AE20627">
        <f t="shared" si="322"/>
        <v>2020</v>
      </c>
    </row>
    <row r="20628" spans="1:31" x14ac:dyDescent="0.25">
      <c r="A20628" s="7">
        <v>20625</v>
      </c>
      <c r="B20628" s="8">
        <v>44080</v>
      </c>
      <c r="C20628" t="s">
        <v>3</v>
      </c>
      <c r="D20628" t="s">
        <v>1320</v>
      </c>
      <c r="E20628" t="s">
        <v>9</v>
      </c>
      <c r="F20628" t="s">
        <v>1325</v>
      </c>
      <c r="G20628" t="s">
        <v>1016</v>
      </c>
      <c r="H20628" s="9" t="s">
        <v>2918</v>
      </c>
      <c r="I20628" t="s">
        <v>1454</v>
      </c>
      <c r="J20628" s="20">
        <v>25</v>
      </c>
      <c r="K20628" s="20" t="s">
        <v>3</v>
      </c>
      <c r="L20628" t="s">
        <v>1464</v>
      </c>
      <c r="M20628" s="20">
        <v>8</v>
      </c>
      <c r="N20628" s="20">
        <v>5.5</v>
      </c>
      <c r="AE20628">
        <f t="shared" si="322"/>
        <v>2020</v>
      </c>
    </row>
    <row r="20629" spans="1:31" x14ac:dyDescent="0.25">
      <c r="A20629" s="7">
        <v>20626</v>
      </c>
      <c r="B20629" s="8">
        <v>44080</v>
      </c>
      <c r="C20629" t="s">
        <v>3</v>
      </c>
      <c r="D20629" t="s">
        <v>1329</v>
      </c>
      <c r="E20629" t="s">
        <v>9</v>
      </c>
      <c r="F20629" t="s">
        <v>1325</v>
      </c>
      <c r="G20629" t="s">
        <v>648</v>
      </c>
      <c r="H20629" s="135" t="s">
        <v>2947</v>
      </c>
      <c r="I20629" t="s">
        <v>1454</v>
      </c>
      <c r="J20629" s="20">
        <v>18</v>
      </c>
      <c r="K20629" s="20" t="s">
        <v>3</v>
      </c>
      <c r="L20629" t="s">
        <v>1464</v>
      </c>
      <c r="M20629" s="20">
        <v>6.04</v>
      </c>
      <c r="N20629" s="20">
        <v>3.96</v>
      </c>
      <c r="AE20629">
        <f t="shared" si="322"/>
        <v>2020</v>
      </c>
    </row>
    <row r="20630" spans="1:31" x14ac:dyDescent="0.25">
      <c r="A20630" s="7">
        <v>20627</v>
      </c>
      <c r="B20630" s="8">
        <v>44081</v>
      </c>
      <c r="C20630" t="s">
        <v>3</v>
      </c>
      <c r="D20630" t="s">
        <v>1322</v>
      </c>
      <c r="E20630" t="s">
        <v>9</v>
      </c>
      <c r="F20630" t="s">
        <v>1325</v>
      </c>
      <c r="G20630" t="s">
        <v>929</v>
      </c>
      <c r="H20630" s="9" t="s">
        <v>2652</v>
      </c>
      <c r="I20630" t="s">
        <v>1454</v>
      </c>
      <c r="J20630" s="20">
        <v>58</v>
      </c>
      <c r="K20630" s="20" t="s">
        <v>3</v>
      </c>
      <c r="L20630" t="s">
        <v>1464</v>
      </c>
      <c r="M20630" s="20">
        <v>17.239999999999998</v>
      </c>
      <c r="N20630" s="20">
        <v>12.76</v>
      </c>
      <c r="AE20630">
        <f t="shared" si="322"/>
        <v>2020</v>
      </c>
    </row>
    <row r="20631" spans="1:31" x14ac:dyDescent="0.25">
      <c r="A20631" s="7">
        <v>20628</v>
      </c>
      <c r="B20631" s="8">
        <v>44082</v>
      </c>
      <c r="C20631" t="s">
        <v>3</v>
      </c>
      <c r="D20631" t="s">
        <v>943</v>
      </c>
      <c r="E20631" t="s">
        <v>9</v>
      </c>
      <c r="F20631" t="s">
        <v>366</v>
      </c>
      <c r="G20631" t="s">
        <v>648</v>
      </c>
      <c r="H20631" s="135" t="s">
        <v>1935</v>
      </c>
      <c r="I20631" t="s">
        <v>1454</v>
      </c>
      <c r="J20631" s="20">
        <v>19</v>
      </c>
      <c r="K20631" s="20" t="s">
        <v>9</v>
      </c>
      <c r="L20631" t="s">
        <v>1464</v>
      </c>
      <c r="M20631" s="20">
        <v>4.18</v>
      </c>
      <c r="N20631" s="20">
        <v>6.32</v>
      </c>
      <c r="AE20631">
        <f t="shared" si="322"/>
        <v>2020</v>
      </c>
    </row>
    <row r="20632" spans="1:31" x14ac:dyDescent="0.25">
      <c r="A20632" s="7">
        <v>20629</v>
      </c>
      <c r="B20632" s="8">
        <v>44082</v>
      </c>
      <c r="C20632" t="s">
        <v>3</v>
      </c>
      <c r="D20632" t="s">
        <v>787</v>
      </c>
      <c r="E20632" t="s">
        <v>9</v>
      </c>
      <c r="F20632" t="s">
        <v>1288</v>
      </c>
      <c r="G20632" t="s">
        <v>1292</v>
      </c>
      <c r="H20632" s="9" t="s">
        <v>3460</v>
      </c>
      <c r="I20632" t="s">
        <v>1454</v>
      </c>
      <c r="J20632" s="20">
        <v>30</v>
      </c>
      <c r="K20632" s="20" t="s">
        <v>9</v>
      </c>
      <c r="L20632" t="s">
        <v>1463</v>
      </c>
      <c r="M20632" s="20">
        <v>7.2</v>
      </c>
      <c r="N20632" s="20">
        <v>8.8000000000000007</v>
      </c>
      <c r="AE20632">
        <f t="shared" si="322"/>
        <v>2020</v>
      </c>
    </row>
    <row r="20633" spans="1:31" x14ac:dyDescent="0.25">
      <c r="A20633" s="7">
        <v>20630</v>
      </c>
      <c r="B20633" s="8">
        <v>44083</v>
      </c>
      <c r="C20633" t="s">
        <v>3</v>
      </c>
      <c r="D20633" t="s">
        <v>787</v>
      </c>
      <c r="E20633" t="s">
        <v>9</v>
      </c>
      <c r="F20633" t="s">
        <v>1219</v>
      </c>
      <c r="G20633" t="s">
        <v>569</v>
      </c>
      <c r="H20633" s="135" t="s">
        <v>1853</v>
      </c>
      <c r="I20633" t="s">
        <v>1454</v>
      </c>
      <c r="J20633" s="20">
        <v>9</v>
      </c>
      <c r="K20633" s="20" t="s">
        <v>1465</v>
      </c>
      <c r="L20633" t="s">
        <v>1466</v>
      </c>
      <c r="M20633" s="20">
        <v>2.25</v>
      </c>
      <c r="N20633" s="20">
        <v>2.25</v>
      </c>
      <c r="AE20633">
        <f t="shared" si="322"/>
        <v>2020</v>
      </c>
    </row>
    <row r="20634" spans="1:31" x14ac:dyDescent="0.25">
      <c r="A20634" s="7">
        <v>20631</v>
      </c>
      <c r="B20634" s="8">
        <v>44083</v>
      </c>
      <c r="C20634" t="s">
        <v>3</v>
      </c>
      <c r="D20634" t="s">
        <v>589</v>
      </c>
      <c r="E20634" t="s">
        <v>9</v>
      </c>
      <c r="F20634" t="s">
        <v>366</v>
      </c>
      <c r="G20634" t="s">
        <v>895</v>
      </c>
      <c r="H20634" s="135" t="s">
        <v>2540</v>
      </c>
      <c r="I20634" t="s">
        <v>1454</v>
      </c>
      <c r="J20634" s="20">
        <v>35</v>
      </c>
      <c r="K20634" s="20" t="s">
        <v>9</v>
      </c>
      <c r="L20634" t="s">
        <v>1464</v>
      </c>
      <c r="M20634" s="20">
        <v>7.7</v>
      </c>
      <c r="N20634" s="20">
        <v>10.8</v>
      </c>
      <c r="AE20634">
        <f t="shared" si="322"/>
        <v>2020</v>
      </c>
    </row>
    <row r="20635" spans="1:31" x14ac:dyDescent="0.25">
      <c r="A20635" s="7">
        <v>20632</v>
      </c>
      <c r="B20635" s="8">
        <v>44083</v>
      </c>
      <c r="C20635" t="s">
        <v>3</v>
      </c>
      <c r="D20635" t="s">
        <v>973</v>
      </c>
      <c r="E20635" t="s">
        <v>9</v>
      </c>
      <c r="F20635" t="s">
        <v>1284</v>
      </c>
      <c r="G20635" t="s">
        <v>895</v>
      </c>
      <c r="H20635" s="135" t="s">
        <v>2661</v>
      </c>
      <c r="I20635" t="s">
        <v>1454</v>
      </c>
      <c r="J20635" s="20">
        <v>53</v>
      </c>
      <c r="K20635" s="20" t="s">
        <v>9</v>
      </c>
      <c r="L20635" t="s">
        <v>1464</v>
      </c>
      <c r="M20635" s="20">
        <v>11.66</v>
      </c>
      <c r="N20635" s="20">
        <v>15.84</v>
      </c>
      <c r="AE20635">
        <f t="shared" si="322"/>
        <v>2020</v>
      </c>
    </row>
    <row r="20636" spans="1:31" x14ac:dyDescent="0.25">
      <c r="A20636" s="7">
        <v>20633</v>
      </c>
      <c r="B20636" s="8">
        <v>44083</v>
      </c>
      <c r="C20636" t="s">
        <v>3</v>
      </c>
      <c r="D20636" t="s">
        <v>250</v>
      </c>
      <c r="E20636" t="s">
        <v>9</v>
      </c>
      <c r="F20636" t="s">
        <v>1252</v>
      </c>
      <c r="G20636" t="s">
        <v>11</v>
      </c>
      <c r="H20636" s="135" t="s">
        <v>1579</v>
      </c>
      <c r="I20636" t="s">
        <v>1454</v>
      </c>
      <c r="J20636" s="20">
        <v>46</v>
      </c>
      <c r="K20636" s="20" t="s">
        <v>3</v>
      </c>
      <c r="L20636" t="s">
        <v>1464</v>
      </c>
      <c r="M20636" s="20">
        <v>13.879999999999999</v>
      </c>
      <c r="N20636" s="20">
        <v>10.120000000000001</v>
      </c>
      <c r="AE20636">
        <f t="shared" si="322"/>
        <v>2020</v>
      </c>
    </row>
    <row r="20637" spans="1:31" x14ac:dyDescent="0.25">
      <c r="A20637" s="7">
        <v>20634</v>
      </c>
      <c r="B20637" s="8">
        <v>44083</v>
      </c>
      <c r="C20637" t="s">
        <v>3</v>
      </c>
      <c r="D20637" t="s">
        <v>1320</v>
      </c>
      <c r="E20637" t="s">
        <v>9</v>
      </c>
      <c r="F20637" t="s">
        <v>1328</v>
      </c>
      <c r="G20637" t="s">
        <v>1277</v>
      </c>
      <c r="H20637" s="9" t="s">
        <v>3461</v>
      </c>
      <c r="I20637" t="s">
        <v>1454</v>
      </c>
      <c r="J20637" s="20">
        <v>15</v>
      </c>
      <c r="K20637" s="20" t="s">
        <v>3</v>
      </c>
      <c r="L20637" t="s">
        <v>1464</v>
      </c>
      <c r="M20637" s="20">
        <v>5.2</v>
      </c>
      <c r="N20637" s="20">
        <v>3.3</v>
      </c>
      <c r="AE20637">
        <f t="shared" si="322"/>
        <v>2020</v>
      </c>
    </row>
    <row r="20638" spans="1:31" x14ac:dyDescent="0.25">
      <c r="A20638" s="7">
        <v>20635</v>
      </c>
      <c r="B20638" s="8">
        <v>44084</v>
      </c>
      <c r="C20638" t="s">
        <v>3</v>
      </c>
      <c r="D20638" t="s">
        <v>973</v>
      </c>
      <c r="E20638" t="s">
        <v>9</v>
      </c>
      <c r="F20638" t="s">
        <v>1284</v>
      </c>
      <c r="G20638" t="s">
        <v>1016</v>
      </c>
      <c r="H20638" s="9" t="s">
        <v>2884</v>
      </c>
      <c r="I20638" t="s">
        <v>1454</v>
      </c>
      <c r="J20638" s="20">
        <v>81</v>
      </c>
      <c r="K20638" s="20" t="s">
        <v>3</v>
      </c>
      <c r="L20638" t="s">
        <v>1463</v>
      </c>
      <c r="M20638" s="20">
        <v>22.06</v>
      </c>
      <c r="N20638" s="20">
        <v>19.440000000000001</v>
      </c>
      <c r="AE20638">
        <f t="shared" si="322"/>
        <v>2020</v>
      </c>
    </row>
    <row r="20639" spans="1:31" x14ac:dyDescent="0.25">
      <c r="A20639" s="7">
        <v>20636</v>
      </c>
      <c r="B20639" s="8">
        <v>44085</v>
      </c>
      <c r="C20639" t="s">
        <v>3</v>
      </c>
      <c r="D20639" t="s">
        <v>1327</v>
      </c>
      <c r="E20639" t="s">
        <v>9</v>
      </c>
      <c r="F20639" t="s">
        <v>1325</v>
      </c>
      <c r="G20639" t="s">
        <v>633</v>
      </c>
      <c r="H20639" s="135" t="s">
        <v>1767</v>
      </c>
      <c r="I20639" t="s">
        <v>1454</v>
      </c>
      <c r="J20639" s="20">
        <v>78</v>
      </c>
      <c r="K20639" s="20" t="s">
        <v>3</v>
      </c>
      <c r="L20639" t="s">
        <v>1464</v>
      </c>
      <c r="M20639" s="20">
        <v>22.84</v>
      </c>
      <c r="N20639" s="20">
        <v>17.16</v>
      </c>
      <c r="AE20639">
        <f t="shared" si="322"/>
        <v>2020</v>
      </c>
    </row>
    <row r="20640" spans="1:31" x14ac:dyDescent="0.25">
      <c r="A20640" s="7">
        <v>20637</v>
      </c>
      <c r="B20640" s="8">
        <v>44085</v>
      </c>
      <c r="C20640" t="s">
        <v>3</v>
      </c>
      <c r="D20640" t="s">
        <v>1320</v>
      </c>
      <c r="E20640" t="s">
        <v>9</v>
      </c>
      <c r="F20640" t="s">
        <v>1325</v>
      </c>
      <c r="G20640" t="s">
        <v>1170</v>
      </c>
      <c r="H20640" s="135" t="s">
        <v>3193</v>
      </c>
      <c r="I20640" t="s">
        <v>1454</v>
      </c>
      <c r="J20640" s="20">
        <v>44</v>
      </c>
      <c r="K20640" s="20" t="s">
        <v>3</v>
      </c>
      <c r="L20640" t="s">
        <v>1464</v>
      </c>
      <c r="M20640" s="20">
        <v>13.32</v>
      </c>
      <c r="N20640" s="20">
        <v>9.68</v>
      </c>
      <c r="AE20640">
        <f t="shared" si="322"/>
        <v>2020</v>
      </c>
    </row>
    <row r="20641" spans="1:31" x14ac:dyDescent="0.25">
      <c r="A20641" s="7">
        <v>20638</v>
      </c>
      <c r="B20641" s="8">
        <v>44085</v>
      </c>
      <c r="C20641" t="s">
        <v>3</v>
      </c>
      <c r="D20641" t="s">
        <v>787</v>
      </c>
      <c r="E20641" t="s">
        <v>9</v>
      </c>
      <c r="F20641" t="s">
        <v>1288</v>
      </c>
      <c r="G20641" t="s">
        <v>1292</v>
      </c>
      <c r="H20641" s="9" t="s">
        <v>3462</v>
      </c>
      <c r="I20641" t="s">
        <v>1454</v>
      </c>
      <c r="J20641" s="20">
        <v>12</v>
      </c>
      <c r="K20641" s="20" t="s">
        <v>9</v>
      </c>
      <c r="L20641" t="s">
        <v>1464</v>
      </c>
      <c r="M20641" s="20">
        <v>2.64</v>
      </c>
      <c r="N20641" s="20">
        <v>4.3599999999999994</v>
      </c>
      <c r="AE20641">
        <f t="shared" si="322"/>
        <v>2020</v>
      </c>
    </row>
    <row r="20642" spans="1:31" x14ac:dyDescent="0.25">
      <c r="A20642" s="7">
        <v>20639</v>
      </c>
      <c r="B20642" s="8">
        <v>44085</v>
      </c>
      <c r="C20642" t="s">
        <v>3</v>
      </c>
      <c r="D20642" t="s">
        <v>237</v>
      </c>
      <c r="E20642" t="s">
        <v>9</v>
      </c>
      <c r="F20642" t="s">
        <v>186</v>
      </c>
      <c r="G20642" t="s">
        <v>1292</v>
      </c>
      <c r="H20642" s="9" t="s">
        <v>3428</v>
      </c>
      <c r="I20642" t="s">
        <v>1454</v>
      </c>
      <c r="J20642" s="20">
        <v>50</v>
      </c>
      <c r="K20642" s="20" t="s">
        <v>3</v>
      </c>
      <c r="L20642" t="s">
        <v>1463</v>
      </c>
      <c r="M20642" s="20">
        <v>14</v>
      </c>
      <c r="N20642" s="20">
        <v>12</v>
      </c>
      <c r="AE20642">
        <f t="shared" si="322"/>
        <v>2020</v>
      </c>
    </row>
    <row r="20643" spans="1:31" x14ac:dyDescent="0.25">
      <c r="A20643" s="7">
        <v>20640</v>
      </c>
      <c r="B20643" s="8">
        <v>44085</v>
      </c>
      <c r="C20643" t="s">
        <v>3</v>
      </c>
      <c r="D20643" t="s">
        <v>237</v>
      </c>
      <c r="E20643" t="s">
        <v>9</v>
      </c>
      <c r="F20643" t="s">
        <v>186</v>
      </c>
      <c r="G20643" t="s">
        <v>732</v>
      </c>
      <c r="H20643" s="135" t="s">
        <v>1496</v>
      </c>
      <c r="I20643" t="s">
        <v>1454</v>
      </c>
      <c r="J20643" s="20">
        <v>50</v>
      </c>
      <c r="K20643" s="20" t="s">
        <v>9</v>
      </c>
      <c r="L20643" t="s">
        <v>1464</v>
      </c>
      <c r="M20643" s="20">
        <v>11</v>
      </c>
      <c r="N20643" s="20">
        <v>15</v>
      </c>
      <c r="AE20643">
        <f t="shared" si="322"/>
        <v>2020</v>
      </c>
    </row>
    <row r="20644" spans="1:31" x14ac:dyDescent="0.25">
      <c r="A20644" s="7">
        <v>20641</v>
      </c>
      <c r="B20644" s="8">
        <v>44086</v>
      </c>
      <c r="C20644" t="s">
        <v>3</v>
      </c>
      <c r="D20644" t="s">
        <v>1213</v>
      </c>
      <c r="E20644" t="s">
        <v>9</v>
      </c>
      <c r="F20644" t="s">
        <v>787</v>
      </c>
      <c r="G20644" t="s">
        <v>1292</v>
      </c>
      <c r="H20644" s="9" t="s">
        <v>3432</v>
      </c>
      <c r="I20644" t="s">
        <v>1455</v>
      </c>
      <c r="J20644" s="20">
        <v>15</v>
      </c>
      <c r="K20644" s="20" t="s">
        <v>9</v>
      </c>
      <c r="L20644" t="s">
        <v>1464</v>
      </c>
      <c r="M20644" s="20">
        <v>1.65</v>
      </c>
      <c r="N20644" s="20">
        <v>2.6</v>
      </c>
      <c r="AE20644">
        <f t="shared" si="322"/>
        <v>2020</v>
      </c>
    </row>
    <row r="20645" spans="1:31" x14ac:dyDescent="0.25">
      <c r="A20645" s="7">
        <v>20642</v>
      </c>
      <c r="B20645" s="8">
        <v>44087</v>
      </c>
      <c r="C20645" t="s">
        <v>3</v>
      </c>
      <c r="D20645" t="s">
        <v>1322</v>
      </c>
      <c r="E20645" t="s">
        <v>9</v>
      </c>
      <c r="F20645" t="s">
        <v>611</v>
      </c>
      <c r="G20645" t="s">
        <v>1016</v>
      </c>
      <c r="H20645" s="9" t="s">
        <v>2915</v>
      </c>
      <c r="I20645" t="s">
        <v>1454</v>
      </c>
      <c r="J20645" s="20">
        <v>43</v>
      </c>
      <c r="K20645" s="20" t="s">
        <v>3</v>
      </c>
      <c r="L20645" t="s">
        <v>1464</v>
      </c>
      <c r="M20645" s="20">
        <v>13.04</v>
      </c>
      <c r="N20645" s="20">
        <v>9.4600000000000009</v>
      </c>
      <c r="AE20645">
        <f t="shared" si="322"/>
        <v>2020</v>
      </c>
    </row>
    <row r="20646" spans="1:31" x14ac:dyDescent="0.25">
      <c r="A20646" s="7">
        <v>20643</v>
      </c>
      <c r="B20646" s="8">
        <v>44087</v>
      </c>
      <c r="C20646" t="s">
        <v>3</v>
      </c>
      <c r="D20646" t="s">
        <v>1320</v>
      </c>
      <c r="E20646" t="s">
        <v>9</v>
      </c>
      <c r="F20646" t="s">
        <v>1328</v>
      </c>
      <c r="G20646" t="s">
        <v>1277</v>
      </c>
      <c r="H20646" s="9" t="s">
        <v>3461</v>
      </c>
      <c r="I20646" t="s">
        <v>1454</v>
      </c>
      <c r="J20646" s="20">
        <v>15</v>
      </c>
      <c r="K20646" s="20" t="s">
        <v>3</v>
      </c>
      <c r="L20646" t="s">
        <v>1464</v>
      </c>
      <c r="M20646" s="20">
        <v>5.2</v>
      </c>
      <c r="N20646" s="20">
        <v>3.3</v>
      </c>
      <c r="AE20646">
        <f t="shared" si="322"/>
        <v>2020</v>
      </c>
    </row>
    <row r="20647" spans="1:31" x14ac:dyDescent="0.25">
      <c r="A20647" s="7">
        <v>20644</v>
      </c>
      <c r="B20647" s="8">
        <v>44088</v>
      </c>
      <c r="C20647" t="s">
        <v>3</v>
      </c>
      <c r="D20647" t="s">
        <v>222</v>
      </c>
      <c r="E20647" t="s">
        <v>9</v>
      </c>
      <c r="F20647" t="s">
        <v>1045</v>
      </c>
      <c r="G20647" t="s">
        <v>732</v>
      </c>
      <c r="H20647" s="135" t="s">
        <v>2186</v>
      </c>
      <c r="I20647" t="s">
        <v>1454</v>
      </c>
      <c r="J20647" s="20">
        <v>75</v>
      </c>
      <c r="K20647" s="20" t="s">
        <v>3</v>
      </c>
      <c r="L20647" t="s">
        <v>1464</v>
      </c>
      <c r="M20647" s="20">
        <v>22</v>
      </c>
      <c r="N20647" s="20">
        <v>16.5</v>
      </c>
      <c r="AE20647">
        <f t="shared" si="322"/>
        <v>2020</v>
      </c>
    </row>
    <row r="20648" spans="1:31" x14ac:dyDescent="0.25">
      <c r="A20648" s="7">
        <v>20645</v>
      </c>
      <c r="B20648" s="8">
        <v>44088</v>
      </c>
      <c r="C20648" t="s">
        <v>3</v>
      </c>
      <c r="D20648" t="s">
        <v>834</v>
      </c>
      <c r="E20648" t="s">
        <v>9</v>
      </c>
      <c r="F20648" t="s">
        <v>1310</v>
      </c>
      <c r="G20648" t="s">
        <v>929</v>
      </c>
      <c r="H20648" s="135" t="s">
        <v>2780</v>
      </c>
      <c r="I20648" t="s">
        <v>1454</v>
      </c>
      <c r="J20648" s="20">
        <v>86</v>
      </c>
      <c r="K20648" s="20" t="s">
        <v>3</v>
      </c>
      <c r="L20648" t="s">
        <v>1464</v>
      </c>
      <c r="M20648" s="20">
        <v>25.08</v>
      </c>
      <c r="N20648" s="20">
        <v>18.920000000000002</v>
      </c>
      <c r="AE20648">
        <f t="shared" si="322"/>
        <v>2020</v>
      </c>
    </row>
    <row r="20649" spans="1:31" x14ac:dyDescent="0.25">
      <c r="A20649" s="7">
        <v>20646</v>
      </c>
      <c r="B20649" s="8">
        <v>44088</v>
      </c>
      <c r="C20649" t="s">
        <v>3</v>
      </c>
      <c r="D20649" t="s">
        <v>968</v>
      </c>
      <c r="E20649" t="s">
        <v>9</v>
      </c>
      <c r="F20649" t="s">
        <v>1031</v>
      </c>
      <c r="G20649" t="s">
        <v>861</v>
      </c>
      <c r="H20649" s="9" t="s">
        <v>2441</v>
      </c>
      <c r="I20649" t="s">
        <v>1454</v>
      </c>
      <c r="J20649" s="20">
        <v>23</v>
      </c>
      <c r="K20649" s="20" t="s">
        <v>9</v>
      </c>
      <c r="L20649" t="s">
        <v>1464</v>
      </c>
      <c r="M20649" s="20">
        <v>5.0600000000000005</v>
      </c>
      <c r="N20649" s="20">
        <v>7.4399999999999995</v>
      </c>
      <c r="AE20649">
        <f t="shared" si="322"/>
        <v>2020</v>
      </c>
    </row>
    <row r="20650" spans="1:31" x14ac:dyDescent="0.25">
      <c r="A20650" s="7">
        <v>20647</v>
      </c>
      <c r="B20650" s="8">
        <v>44089</v>
      </c>
      <c r="C20650" t="s">
        <v>3</v>
      </c>
      <c r="D20650" t="s">
        <v>678</v>
      </c>
      <c r="E20650" t="s">
        <v>9</v>
      </c>
      <c r="F20650" t="s">
        <v>1288</v>
      </c>
      <c r="G20650" t="s">
        <v>714</v>
      </c>
      <c r="H20650" s="135" t="s">
        <v>2617</v>
      </c>
      <c r="I20650" t="s">
        <v>1454</v>
      </c>
      <c r="J20650" s="20">
        <v>61</v>
      </c>
      <c r="K20650" s="20" t="s">
        <v>1465</v>
      </c>
      <c r="L20650" t="s">
        <v>1466</v>
      </c>
      <c r="M20650" s="20">
        <v>15.25</v>
      </c>
      <c r="N20650" s="20">
        <v>15.25</v>
      </c>
      <c r="AE20650">
        <f t="shared" si="322"/>
        <v>2020</v>
      </c>
    </row>
    <row r="20651" spans="1:31" x14ac:dyDescent="0.25">
      <c r="A20651" s="7">
        <v>20648</v>
      </c>
      <c r="B20651" s="8">
        <v>44091</v>
      </c>
      <c r="C20651" t="s">
        <v>3</v>
      </c>
      <c r="D20651" t="s">
        <v>1329</v>
      </c>
      <c r="E20651" t="s">
        <v>9</v>
      </c>
      <c r="F20651" t="s">
        <v>1325</v>
      </c>
      <c r="G20651" t="s">
        <v>895</v>
      </c>
      <c r="H20651" s="135" t="s">
        <v>2557</v>
      </c>
      <c r="I20651" t="s">
        <v>1454</v>
      </c>
      <c r="J20651" s="20">
        <v>57</v>
      </c>
      <c r="K20651" s="20" t="s">
        <v>3</v>
      </c>
      <c r="L20651" t="s">
        <v>1464</v>
      </c>
      <c r="M20651" s="20">
        <v>16.96</v>
      </c>
      <c r="N20651" s="20">
        <v>12.54</v>
      </c>
      <c r="AE20651">
        <f t="shared" si="322"/>
        <v>2020</v>
      </c>
    </row>
    <row r="20652" spans="1:31" x14ac:dyDescent="0.25">
      <c r="A20652" s="7">
        <v>20649</v>
      </c>
      <c r="B20652" s="8">
        <v>44092</v>
      </c>
      <c r="C20652" t="s">
        <v>3</v>
      </c>
      <c r="D20652" t="s">
        <v>1272</v>
      </c>
      <c r="E20652" t="s">
        <v>9</v>
      </c>
      <c r="F20652" t="s">
        <v>1298</v>
      </c>
      <c r="G20652" t="s">
        <v>861</v>
      </c>
      <c r="H20652" s="135" t="s">
        <v>2464</v>
      </c>
      <c r="I20652" t="s">
        <v>1455</v>
      </c>
      <c r="J20652" s="20">
        <v>12</v>
      </c>
      <c r="K20652" s="20" t="s">
        <v>1465</v>
      </c>
      <c r="L20652" t="s">
        <v>1466</v>
      </c>
      <c r="M20652" s="20">
        <v>1.5</v>
      </c>
      <c r="N20652" s="20">
        <v>1.5</v>
      </c>
      <c r="AE20652">
        <f t="shared" si="322"/>
        <v>2020</v>
      </c>
    </row>
    <row r="20653" spans="1:31" x14ac:dyDescent="0.25">
      <c r="A20653" s="7">
        <v>20650</v>
      </c>
      <c r="B20653" s="8">
        <v>44092</v>
      </c>
      <c r="C20653" t="s">
        <v>3</v>
      </c>
      <c r="D20653" t="s">
        <v>1272</v>
      </c>
      <c r="E20653" t="s">
        <v>9</v>
      </c>
      <c r="F20653" t="s">
        <v>1298</v>
      </c>
      <c r="G20653" t="s">
        <v>732</v>
      </c>
      <c r="H20653" s="135" t="s">
        <v>2454</v>
      </c>
      <c r="I20653" t="s">
        <v>1455</v>
      </c>
      <c r="J20653" s="20">
        <v>11</v>
      </c>
      <c r="K20653" s="20" t="s">
        <v>3</v>
      </c>
      <c r="L20653" t="s">
        <v>1464</v>
      </c>
      <c r="M20653" s="20">
        <v>2.04</v>
      </c>
      <c r="N20653" s="20">
        <v>1.21</v>
      </c>
      <c r="AE20653">
        <f t="shared" si="322"/>
        <v>2020</v>
      </c>
    </row>
    <row r="20654" spans="1:31" x14ac:dyDescent="0.25">
      <c r="A20654" s="7">
        <v>20651</v>
      </c>
      <c r="B20654" s="8">
        <v>44092</v>
      </c>
      <c r="C20654" t="s">
        <v>3</v>
      </c>
      <c r="D20654" t="s">
        <v>543</v>
      </c>
      <c r="E20654" t="s">
        <v>9</v>
      </c>
      <c r="F20654" t="s">
        <v>1272</v>
      </c>
      <c r="G20654" t="s">
        <v>648</v>
      </c>
      <c r="H20654" s="9" t="s">
        <v>2957</v>
      </c>
      <c r="I20654" t="s">
        <v>1456</v>
      </c>
      <c r="J20654" s="20">
        <v>31</v>
      </c>
      <c r="K20654" s="20" t="s">
        <v>9</v>
      </c>
      <c r="L20654" t="s">
        <v>1464</v>
      </c>
      <c r="M20654" s="20">
        <v>6.82</v>
      </c>
      <c r="N20654" s="20">
        <v>9.68</v>
      </c>
      <c r="O20654" t="s">
        <v>9</v>
      </c>
      <c r="P20654" s="13" t="s">
        <v>1275</v>
      </c>
      <c r="Q20654" t="s">
        <v>3</v>
      </c>
      <c r="R20654" t="s">
        <v>521</v>
      </c>
      <c r="S20654" t="s">
        <v>3</v>
      </c>
      <c r="T20654" t="s">
        <v>918</v>
      </c>
      <c r="U20654" t="s">
        <v>1465</v>
      </c>
      <c r="W20654" t="s">
        <v>1465</v>
      </c>
      <c r="Y20654" t="s">
        <v>1465</v>
      </c>
      <c r="AA20654" t="s">
        <v>1465</v>
      </c>
      <c r="AC20654" t="s">
        <v>1465</v>
      </c>
      <c r="AE20654">
        <f t="shared" si="322"/>
        <v>2020</v>
      </c>
    </row>
    <row r="20655" spans="1:31" x14ac:dyDescent="0.25">
      <c r="A20655" s="7">
        <v>20652</v>
      </c>
      <c r="B20655" s="8">
        <v>44093</v>
      </c>
      <c r="C20655" t="s">
        <v>3</v>
      </c>
      <c r="D20655" t="s">
        <v>589</v>
      </c>
      <c r="E20655" t="s">
        <v>9</v>
      </c>
      <c r="F20655" t="s">
        <v>1284</v>
      </c>
      <c r="G20655" t="s">
        <v>1292</v>
      </c>
      <c r="H20655" s="135" t="s">
        <v>2093</v>
      </c>
      <c r="I20655" t="s">
        <v>1454</v>
      </c>
      <c r="J20655" s="20">
        <v>6</v>
      </c>
      <c r="K20655" s="20" t="s">
        <v>1465</v>
      </c>
      <c r="L20655" t="s">
        <v>1466</v>
      </c>
      <c r="M20655" s="20">
        <v>1.5</v>
      </c>
      <c r="N20655" s="20">
        <v>1.5</v>
      </c>
      <c r="AE20655">
        <f t="shared" si="322"/>
        <v>2020</v>
      </c>
    </row>
    <row r="20656" spans="1:31" x14ac:dyDescent="0.25">
      <c r="A20656" s="7">
        <v>20653</v>
      </c>
      <c r="B20656" s="8">
        <v>44093</v>
      </c>
      <c r="C20656" t="s">
        <v>3</v>
      </c>
      <c r="D20656" t="s">
        <v>589</v>
      </c>
      <c r="E20656" t="s">
        <v>9</v>
      </c>
      <c r="F20656" t="s">
        <v>1284</v>
      </c>
      <c r="G20656" t="s">
        <v>1292</v>
      </c>
      <c r="H20656" s="9" t="s">
        <v>3393</v>
      </c>
      <c r="I20656" t="s">
        <v>1454</v>
      </c>
      <c r="J20656" s="20">
        <v>15</v>
      </c>
      <c r="K20656" s="20" t="s">
        <v>1465</v>
      </c>
      <c r="L20656" t="s">
        <v>1466</v>
      </c>
      <c r="M20656" s="20">
        <v>3.75</v>
      </c>
      <c r="N20656" s="20">
        <v>3.75</v>
      </c>
      <c r="AE20656">
        <f t="shared" si="322"/>
        <v>2020</v>
      </c>
    </row>
    <row r="20657" spans="1:31" x14ac:dyDescent="0.25">
      <c r="A20657" s="7">
        <v>20654</v>
      </c>
      <c r="B20657" s="8">
        <v>44093</v>
      </c>
      <c r="C20657" t="s">
        <v>3</v>
      </c>
      <c r="D20657" t="s">
        <v>589</v>
      </c>
      <c r="E20657" t="s">
        <v>9</v>
      </c>
      <c r="F20657" t="s">
        <v>1284</v>
      </c>
      <c r="G20657" t="s">
        <v>1292</v>
      </c>
      <c r="H20657" s="9" t="s">
        <v>3405</v>
      </c>
      <c r="I20657" t="s">
        <v>1454</v>
      </c>
      <c r="J20657" s="20">
        <v>10</v>
      </c>
      <c r="K20657" s="20" t="s">
        <v>9</v>
      </c>
      <c r="L20657" t="s">
        <v>1463</v>
      </c>
      <c r="M20657" s="20">
        <v>2.4</v>
      </c>
      <c r="N20657" s="20">
        <v>3.6</v>
      </c>
      <c r="AE20657">
        <f t="shared" si="322"/>
        <v>2020</v>
      </c>
    </row>
    <row r="20658" spans="1:31" x14ac:dyDescent="0.25">
      <c r="A20658" s="7">
        <v>20655</v>
      </c>
      <c r="B20658" s="8">
        <v>44093</v>
      </c>
      <c r="C20658" t="s">
        <v>3</v>
      </c>
      <c r="D20658" t="s">
        <v>1096</v>
      </c>
      <c r="E20658" t="s">
        <v>9</v>
      </c>
      <c r="F20658" t="s">
        <v>1284</v>
      </c>
      <c r="G20658" t="s">
        <v>633</v>
      </c>
      <c r="H20658" s="135" t="s">
        <v>1747</v>
      </c>
      <c r="I20658" t="s">
        <v>1454</v>
      </c>
      <c r="J20658" s="20">
        <v>5</v>
      </c>
      <c r="K20658" s="20" t="s">
        <v>1465</v>
      </c>
      <c r="L20658" t="s">
        <v>1466</v>
      </c>
      <c r="M20658" s="20">
        <v>1.25</v>
      </c>
      <c r="N20658" s="20">
        <v>1.25</v>
      </c>
      <c r="AE20658">
        <f t="shared" si="322"/>
        <v>2020</v>
      </c>
    </row>
    <row r="20659" spans="1:31" x14ac:dyDescent="0.25">
      <c r="A20659" s="7">
        <v>20656</v>
      </c>
      <c r="B20659" s="8">
        <v>44093</v>
      </c>
      <c r="C20659" t="s">
        <v>3</v>
      </c>
      <c r="D20659" t="s">
        <v>301</v>
      </c>
      <c r="E20659" t="s">
        <v>9</v>
      </c>
      <c r="F20659" t="s">
        <v>1284</v>
      </c>
      <c r="G20659" t="s">
        <v>648</v>
      </c>
      <c r="H20659" s="135" t="s">
        <v>2062</v>
      </c>
      <c r="I20659" t="s">
        <v>1454</v>
      </c>
      <c r="J20659" s="20">
        <v>47</v>
      </c>
      <c r="K20659" s="20" t="s">
        <v>1465</v>
      </c>
      <c r="L20659" t="s">
        <v>1466</v>
      </c>
      <c r="M20659" s="20">
        <v>11.75</v>
      </c>
      <c r="N20659" s="20">
        <v>11.75</v>
      </c>
      <c r="AE20659">
        <f t="shared" si="322"/>
        <v>2020</v>
      </c>
    </row>
    <row r="20660" spans="1:31" x14ac:dyDescent="0.25">
      <c r="A20660" s="7">
        <v>20657</v>
      </c>
      <c r="B20660" s="8">
        <v>44093</v>
      </c>
      <c r="C20660" t="s">
        <v>3</v>
      </c>
      <c r="D20660" t="s">
        <v>301</v>
      </c>
      <c r="E20660" t="s">
        <v>9</v>
      </c>
      <c r="F20660" t="s">
        <v>1284</v>
      </c>
      <c r="G20660" t="s">
        <v>648</v>
      </c>
      <c r="H20660" s="135" t="s">
        <v>2342</v>
      </c>
      <c r="I20660" t="s">
        <v>1454</v>
      </c>
      <c r="J20660" s="20">
        <v>104</v>
      </c>
      <c r="K20660" s="20" t="s">
        <v>3</v>
      </c>
      <c r="L20660" t="s">
        <v>1463</v>
      </c>
      <c r="M20660" s="20">
        <v>28.04</v>
      </c>
      <c r="N20660" s="20">
        <v>24.96</v>
      </c>
      <c r="AE20660">
        <f t="shared" si="322"/>
        <v>2020</v>
      </c>
    </row>
    <row r="20661" spans="1:31" x14ac:dyDescent="0.25">
      <c r="A20661" s="7">
        <v>20658</v>
      </c>
      <c r="B20661" s="8">
        <v>44093</v>
      </c>
      <c r="C20661" t="s">
        <v>3</v>
      </c>
      <c r="D20661" t="s">
        <v>798</v>
      </c>
      <c r="E20661" t="s">
        <v>9</v>
      </c>
      <c r="F20661" t="s">
        <v>1288</v>
      </c>
      <c r="G20661" t="s">
        <v>1170</v>
      </c>
      <c r="H20661" s="135" t="s">
        <v>3192</v>
      </c>
      <c r="I20661" t="s">
        <v>1454</v>
      </c>
      <c r="J20661" s="20">
        <v>128</v>
      </c>
      <c r="K20661" s="20" t="s">
        <v>1465</v>
      </c>
      <c r="L20661" t="s">
        <v>1466</v>
      </c>
      <c r="M20661" s="20">
        <v>32</v>
      </c>
      <c r="N20661" s="20">
        <v>32</v>
      </c>
      <c r="AE20661">
        <f t="shared" si="322"/>
        <v>2020</v>
      </c>
    </row>
    <row r="20662" spans="1:31" x14ac:dyDescent="0.25">
      <c r="A20662" s="7">
        <v>20659</v>
      </c>
      <c r="B20662" s="8">
        <v>44093</v>
      </c>
      <c r="C20662" t="s">
        <v>3</v>
      </c>
      <c r="D20662" t="s">
        <v>54</v>
      </c>
      <c r="E20662" t="s">
        <v>9</v>
      </c>
      <c r="F20662" t="s">
        <v>1284</v>
      </c>
      <c r="G20662" t="s">
        <v>895</v>
      </c>
      <c r="H20662" s="135" t="s">
        <v>2577</v>
      </c>
      <c r="I20662" t="s">
        <v>1455</v>
      </c>
      <c r="J20662" s="20">
        <v>11</v>
      </c>
      <c r="K20662" s="20" t="s">
        <v>3</v>
      </c>
      <c r="L20662" t="s">
        <v>1464</v>
      </c>
      <c r="M20662" s="20">
        <v>2.04</v>
      </c>
      <c r="N20662" s="20">
        <v>1.21</v>
      </c>
      <c r="AE20662">
        <f t="shared" si="322"/>
        <v>2020</v>
      </c>
    </row>
    <row r="20663" spans="1:31" x14ac:dyDescent="0.25">
      <c r="A20663" s="7">
        <v>20660</v>
      </c>
      <c r="B20663" s="8">
        <v>44093</v>
      </c>
      <c r="C20663" t="s">
        <v>3</v>
      </c>
      <c r="D20663" t="s">
        <v>589</v>
      </c>
      <c r="E20663" t="s">
        <v>9</v>
      </c>
      <c r="F20663" t="s">
        <v>1284</v>
      </c>
      <c r="G20663" t="s">
        <v>1292</v>
      </c>
      <c r="H20663" s="9" t="s">
        <v>3433</v>
      </c>
      <c r="I20663" t="s">
        <v>1454</v>
      </c>
      <c r="J20663" s="20">
        <v>27</v>
      </c>
      <c r="K20663" s="20" t="s">
        <v>9</v>
      </c>
      <c r="L20663" t="s">
        <v>1464</v>
      </c>
      <c r="M20663" s="20">
        <v>5.9399999999999995</v>
      </c>
      <c r="N20663" s="20">
        <v>8.56</v>
      </c>
      <c r="AE20663">
        <f t="shared" si="322"/>
        <v>2020</v>
      </c>
    </row>
    <row r="20664" spans="1:31" x14ac:dyDescent="0.25">
      <c r="A20664" s="7">
        <v>20661</v>
      </c>
      <c r="B20664" s="8">
        <v>44093</v>
      </c>
      <c r="C20664" t="s">
        <v>3</v>
      </c>
      <c r="D20664" t="s">
        <v>589</v>
      </c>
      <c r="E20664" t="s">
        <v>9</v>
      </c>
      <c r="F20664" t="s">
        <v>1284</v>
      </c>
      <c r="G20664" t="s">
        <v>1292</v>
      </c>
      <c r="H20664" s="9" t="s">
        <v>3418</v>
      </c>
      <c r="I20664" t="s">
        <v>1454</v>
      </c>
      <c r="J20664" s="20">
        <v>8</v>
      </c>
      <c r="K20664" s="20" t="s">
        <v>1465</v>
      </c>
      <c r="L20664" t="s">
        <v>1466</v>
      </c>
      <c r="M20664" s="20">
        <v>2</v>
      </c>
      <c r="N20664" s="20">
        <v>2</v>
      </c>
      <c r="AE20664">
        <f t="shared" si="322"/>
        <v>2020</v>
      </c>
    </row>
    <row r="20665" spans="1:31" x14ac:dyDescent="0.25">
      <c r="A20665" s="7">
        <v>20662</v>
      </c>
      <c r="B20665" s="8">
        <v>44093</v>
      </c>
      <c r="C20665" t="s">
        <v>3</v>
      </c>
      <c r="D20665" t="s">
        <v>589</v>
      </c>
      <c r="E20665" t="s">
        <v>9</v>
      </c>
      <c r="F20665" t="s">
        <v>1284</v>
      </c>
      <c r="G20665" t="s">
        <v>1292</v>
      </c>
      <c r="H20665" s="9" t="s">
        <v>3415</v>
      </c>
      <c r="I20665" t="s">
        <v>1454</v>
      </c>
      <c r="J20665" s="20">
        <v>15</v>
      </c>
      <c r="K20665" s="20" t="s">
        <v>9</v>
      </c>
      <c r="L20665" t="s">
        <v>1464</v>
      </c>
      <c r="M20665" s="20">
        <v>3.3</v>
      </c>
      <c r="N20665" s="20">
        <v>5.2</v>
      </c>
      <c r="AE20665">
        <f t="shared" si="322"/>
        <v>2020</v>
      </c>
    </row>
    <row r="20666" spans="1:31" x14ac:dyDescent="0.25">
      <c r="A20666" s="7">
        <v>20663</v>
      </c>
      <c r="B20666" s="8">
        <v>44093</v>
      </c>
      <c r="C20666" t="s">
        <v>3</v>
      </c>
      <c r="D20666" t="s">
        <v>589</v>
      </c>
      <c r="E20666" t="s">
        <v>9</v>
      </c>
      <c r="F20666" t="s">
        <v>1284</v>
      </c>
      <c r="G20666" t="s">
        <v>1292</v>
      </c>
      <c r="H20666" s="9" t="s">
        <v>3420</v>
      </c>
      <c r="I20666" t="s">
        <v>1454</v>
      </c>
      <c r="J20666" s="20">
        <v>15</v>
      </c>
      <c r="K20666" s="20" t="s">
        <v>1465</v>
      </c>
      <c r="L20666" t="s">
        <v>1466</v>
      </c>
      <c r="M20666" s="20">
        <v>3.75</v>
      </c>
      <c r="N20666" s="20">
        <v>3.75</v>
      </c>
      <c r="AE20666">
        <f t="shared" si="322"/>
        <v>2020</v>
      </c>
    </row>
    <row r="20667" spans="1:31" x14ac:dyDescent="0.25">
      <c r="A20667" s="7">
        <v>20664</v>
      </c>
      <c r="B20667" s="8">
        <v>44094</v>
      </c>
      <c r="C20667" t="s">
        <v>3</v>
      </c>
      <c r="D20667" t="s">
        <v>301</v>
      </c>
      <c r="E20667" t="s">
        <v>9</v>
      </c>
      <c r="F20667" t="s">
        <v>1268</v>
      </c>
      <c r="G20667" t="s">
        <v>929</v>
      </c>
      <c r="H20667" s="135" t="s">
        <v>3115</v>
      </c>
      <c r="I20667" t="s">
        <v>1454</v>
      </c>
      <c r="J20667" s="20">
        <v>29</v>
      </c>
      <c r="K20667" s="20" t="s">
        <v>1465</v>
      </c>
      <c r="L20667" t="s">
        <v>1466</v>
      </c>
      <c r="M20667" s="20">
        <v>7.25</v>
      </c>
      <c r="N20667" s="20">
        <v>7.25</v>
      </c>
      <c r="AE20667">
        <f t="shared" si="322"/>
        <v>2020</v>
      </c>
    </row>
    <row r="20668" spans="1:31" x14ac:dyDescent="0.25">
      <c r="A20668" s="7">
        <v>20665</v>
      </c>
      <c r="B20668" s="8">
        <v>44096</v>
      </c>
      <c r="C20668" t="s">
        <v>3</v>
      </c>
      <c r="D20668" t="s">
        <v>973</v>
      </c>
      <c r="E20668" t="s">
        <v>9</v>
      </c>
      <c r="F20668" t="s">
        <v>285</v>
      </c>
      <c r="G20668" t="s">
        <v>895</v>
      </c>
      <c r="H20668" s="135" t="s">
        <v>2577</v>
      </c>
      <c r="I20668" t="s">
        <v>1454</v>
      </c>
      <c r="J20668" s="20">
        <v>31</v>
      </c>
      <c r="K20668" s="20" t="s">
        <v>9</v>
      </c>
      <c r="L20668" t="s">
        <v>1464</v>
      </c>
      <c r="M20668" s="20">
        <v>6.82</v>
      </c>
      <c r="N20668" s="20">
        <v>9.68</v>
      </c>
      <c r="AE20668">
        <f t="shared" si="322"/>
        <v>2020</v>
      </c>
    </row>
    <row r="20669" spans="1:31" x14ac:dyDescent="0.25">
      <c r="A20669" s="7">
        <v>20666</v>
      </c>
      <c r="B20669" s="8">
        <v>44096</v>
      </c>
      <c r="C20669" t="s">
        <v>3</v>
      </c>
      <c r="D20669" t="s">
        <v>1322</v>
      </c>
      <c r="E20669" t="s">
        <v>9</v>
      </c>
      <c r="F20669" t="s">
        <v>734</v>
      </c>
      <c r="G20669" t="s">
        <v>1016</v>
      </c>
      <c r="H20669" s="9" t="s">
        <v>2864</v>
      </c>
      <c r="I20669" t="s">
        <v>1454</v>
      </c>
      <c r="J20669" s="20">
        <v>15</v>
      </c>
      <c r="K20669" s="20" t="s">
        <v>9</v>
      </c>
      <c r="L20669" t="s">
        <v>1464</v>
      </c>
      <c r="M20669" s="20">
        <v>3.3</v>
      </c>
      <c r="N20669" s="20">
        <v>5.2</v>
      </c>
      <c r="AE20669">
        <f t="shared" si="322"/>
        <v>2020</v>
      </c>
    </row>
    <row r="20670" spans="1:31" x14ac:dyDescent="0.25">
      <c r="A20670" s="7">
        <v>20667</v>
      </c>
      <c r="B20670" s="8">
        <v>44096</v>
      </c>
      <c r="C20670" t="s">
        <v>3</v>
      </c>
      <c r="D20670" t="s">
        <v>798</v>
      </c>
      <c r="E20670" t="s">
        <v>9</v>
      </c>
      <c r="F20670" t="s">
        <v>583</v>
      </c>
      <c r="G20670" t="s">
        <v>929</v>
      </c>
      <c r="H20670" s="135" t="s">
        <v>2685</v>
      </c>
      <c r="I20670" t="s">
        <v>1454</v>
      </c>
      <c r="J20670" s="20">
        <v>21</v>
      </c>
      <c r="K20670" s="20" t="s">
        <v>3</v>
      </c>
      <c r="L20670" t="s">
        <v>1464</v>
      </c>
      <c r="M20670" s="20">
        <v>6.88</v>
      </c>
      <c r="N20670" s="20">
        <v>4.62</v>
      </c>
      <c r="AE20670">
        <f t="shared" si="322"/>
        <v>2020</v>
      </c>
    </row>
    <row r="20671" spans="1:31" x14ac:dyDescent="0.25">
      <c r="A20671" s="7">
        <v>20668</v>
      </c>
      <c r="B20671" s="8">
        <v>44096</v>
      </c>
      <c r="C20671" t="s">
        <v>3</v>
      </c>
      <c r="D20671" t="s">
        <v>1052</v>
      </c>
      <c r="E20671" t="s">
        <v>9</v>
      </c>
      <c r="F20671" t="s">
        <v>1308</v>
      </c>
      <c r="G20671" t="s">
        <v>648</v>
      </c>
      <c r="H20671" s="135" t="s">
        <v>1833</v>
      </c>
      <c r="I20671" t="s">
        <v>1454</v>
      </c>
      <c r="J20671" s="20">
        <v>4</v>
      </c>
      <c r="K20671" s="20" t="s">
        <v>3</v>
      </c>
      <c r="L20671" t="s">
        <v>1464</v>
      </c>
      <c r="M20671" s="20">
        <v>2.12</v>
      </c>
      <c r="N20671" s="20">
        <v>0.88</v>
      </c>
      <c r="AE20671">
        <f t="shared" si="322"/>
        <v>2020</v>
      </c>
    </row>
    <row r="20672" spans="1:31" x14ac:dyDescent="0.25">
      <c r="A20672" s="7">
        <v>20669</v>
      </c>
      <c r="B20672" s="8">
        <v>44096</v>
      </c>
      <c r="C20672" t="s">
        <v>3</v>
      </c>
      <c r="D20672" t="s">
        <v>678</v>
      </c>
      <c r="E20672" t="s">
        <v>9</v>
      </c>
      <c r="F20672" t="s">
        <v>904</v>
      </c>
      <c r="G20672" t="s">
        <v>861</v>
      </c>
      <c r="H20672" s="135" t="s">
        <v>1496</v>
      </c>
      <c r="I20672" t="s">
        <v>1456</v>
      </c>
      <c r="J20672" s="20">
        <v>22</v>
      </c>
      <c r="K20672" s="20" t="s">
        <v>9</v>
      </c>
      <c r="L20672" t="s">
        <v>1464</v>
      </c>
      <c r="M20672" s="20">
        <v>4.84</v>
      </c>
      <c r="N20672" s="20">
        <v>7.16</v>
      </c>
      <c r="O20672" t="s">
        <v>3</v>
      </c>
      <c r="P20672" s="13" t="s">
        <v>104</v>
      </c>
      <c r="Q20672" t="s">
        <v>9</v>
      </c>
      <c r="R20672" t="s">
        <v>521</v>
      </c>
      <c r="S20672" t="s">
        <v>3</v>
      </c>
      <c r="T20672" t="s">
        <v>766</v>
      </c>
      <c r="U20672" t="s">
        <v>9</v>
      </c>
      <c r="V20672" t="s">
        <v>734</v>
      </c>
      <c r="W20672" t="s">
        <v>1465</v>
      </c>
      <c r="Y20672" t="s">
        <v>1465</v>
      </c>
      <c r="AA20672" t="s">
        <v>1465</v>
      </c>
      <c r="AC20672" t="s">
        <v>1465</v>
      </c>
      <c r="AE20672">
        <f t="shared" si="322"/>
        <v>2020</v>
      </c>
    </row>
    <row r="20673" spans="1:31" x14ac:dyDescent="0.25">
      <c r="A20673" s="7">
        <v>20670</v>
      </c>
      <c r="B20673" s="8">
        <v>44097</v>
      </c>
      <c r="C20673" t="s">
        <v>3</v>
      </c>
      <c r="D20673" t="s">
        <v>250</v>
      </c>
      <c r="E20673" t="s">
        <v>9</v>
      </c>
      <c r="F20673" t="s">
        <v>235</v>
      </c>
      <c r="G20673" t="s">
        <v>14</v>
      </c>
      <c r="H20673" s="135" t="s">
        <v>1507</v>
      </c>
      <c r="I20673" t="s">
        <v>1454</v>
      </c>
      <c r="J20673" s="20">
        <v>57</v>
      </c>
      <c r="K20673" s="20" t="s">
        <v>9</v>
      </c>
      <c r="L20673" t="s">
        <v>1464</v>
      </c>
      <c r="M20673" s="20">
        <v>12.54</v>
      </c>
      <c r="N20673" s="20">
        <v>16.96</v>
      </c>
      <c r="AE20673">
        <f t="shared" si="322"/>
        <v>2020</v>
      </c>
    </row>
    <row r="20674" spans="1:31" x14ac:dyDescent="0.25">
      <c r="A20674" s="7">
        <v>20671</v>
      </c>
      <c r="B20674" s="8">
        <v>44098</v>
      </c>
      <c r="C20674" t="s">
        <v>3</v>
      </c>
      <c r="D20674" t="s">
        <v>1207</v>
      </c>
      <c r="E20674" t="s">
        <v>9</v>
      </c>
      <c r="F20674" t="s">
        <v>1193</v>
      </c>
      <c r="G20674" t="s">
        <v>1292</v>
      </c>
      <c r="H20674" s="9" t="s">
        <v>3396</v>
      </c>
      <c r="I20674" t="s">
        <v>1454</v>
      </c>
      <c r="J20674" s="20">
        <v>20</v>
      </c>
      <c r="K20674" s="20" t="s">
        <v>1465</v>
      </c>
      <c r="L20674" t="s">
        <v>1466</v>
      </c>
      <c r="M20674" s="20">
        <v>5</v>
      </c>
      <c r="N20674" s="20">
        <v>5</v>
      </c>
      <c r="AE20674">
        <f t="shared" si="322"/>
        <v>2020</v>
      </c>
    </row>
    <row r="20675" spans="1:31" x14ac:dyDescent="0.25">
      <c r="A20675" s="7">
        <v>20672</v>
      </c>
      <c r="B20675" s="8">
        <v>44098</v>
      </c>
      <c r="C20675" t="s">
        <v>3</v>
      </c>
      <c r="D20675" t="s">
        <v>968</v>
      </c>
      <c r="E20675" t="s">
        <v>9</v>
      </c>
      <c r="F20675" t="s">
        <v>667</v>
      </c>
      <c r="G20675" t="s">
        <v>929</v>
      </c>
      <c r="H20675" s="135" t="s">
        <v>2665</v>
      </c>
      <c r="I20675" t="s">
        <v>1454</v>
      </c>
      <c r="J20675" s="20">
        <v>45</v>
      </c>
      <c r="K20675" s="20" t="s">
        <v>9</v>
      </c>
      <c r="L20675" t="s">
        <v>1464</v>
      </c>
      <c r="M20675" s="20">
        <v>9.9</v>
      </c>
      <c r="N20675" s="20">
        <v>13.6</v>
      </c>
      <c r="AE20675">
        <f t="shared" si="322"/>
        <v>2020</v>
      </c>
    </row>
    <row r="20676" spans="1:31" x14ac:dyDescent="0.25">
      <c r="A20676" s="7">
        <v>20673</v>
      </c>
      <c r="B20676" s="8">
        <v>44099</v>
      </c>
      <c r="C20676" t="s">
        <v>3</v>
      </c>
      <c r="D20676" t="s">
        <v>1327</v>
      </c>
      <c r="E20676" t="s">
        <v>9</v>
      </c>
      <c r="F20676" t="s">
        <v>1284</v>
      </c>
      <c r="G20676" t="s">
        <v>895</v>
      </c>
      <c r="H20676" s="135" t="s">
        <v>2557</v>
      </c>
      <c r="I20676" t="s">
        <v>1454</v>
      </c>
      <c r="J20676" s="20">
        <v>60</v>
      </c>
      <c r="K20676" s="20" t="s">
        <v>3</v>
      </c>
      <c r="L20676" t="s">
        <v>1464</v>
      </c>
      <c r="M20676" s="20">
        <v>17.8</v>
      </c>
      <c r="N20676" s="20">
        <v>13.2</v>
      </c>
      <c r="AE20676">
        <f t="shared" ref="AE20676:AE20739" si="323">YEAR(B20676)</f>
        <v>2020</v>
      </c>
    </row>
    <row r="20677" spans="1:31" x14ac:dyDescent="0.25">
      <c r="A20677" s="7">
        <v>20674</v>
      </c>
      <c r="B20677" s="8">
        <v>44101</v>
      </c>
      <c r="C20677" t="s">
        <v>3</v>
      </c>
      <c r="D20677" t="s">
        <v>1322</v>
      </c>
      <c r="E20677" t="s">
        <v>9</v>
      </c>
      <c r="F20677" t="s">
        <v>184</v>
      </c>
      <c r="G20677" t="s">
        <v>929</v>
      </c>
      <c r="H20677" s="135" t="s">
        <v>2658</v>
      </c>
      <c r="I20677" t="s">
        <v>1454</v>
      </c>
      <c r="J20677" s="20">
        <v>21</v>
      </c>
      <c r="K20677" s="20" t="s">
        <v>1465</v>
      </c>
      <c r="L20677" t="s">
        <v>1466</v>
      </c>
      <c r="M20677" s="20">
        <v>5.25</v>
      </c>
      <c r="N20677" s="20">
        <v>5.25</v>
      </c>
      <c r="AE20677">
        <f t="shared" si="323"/>
        <v>2020</v>
      </c>
    </row>
    <row r="20678" spans="1:31" x14ac:dyDescent="0.25">
      <c r="A20678" s="7">
        <v>20675</v>
      </c>
      <c r="B20678" s="8">
        <v>44101</v>
      </c>
      <c r="C20678" t="s">
        <v>3</v>
      </c>
      <c r="D20678" t="s">
        <v>787</v>
      </c>
      <c r="E20678" t="s">
        <v>9</v>
      </c>
      <c r="F20678" t="s">
        <v>1288</v>
      </c>
      <c r="G20678" t="s">
        <v>1292</v>
      </c>
      <c r="H20678" s="9" t="s">
        <v>3429</v>
      </c>
      <c r="I20678" t="s">
        <v>1454</v>
      </c>
      <c r="J20678" s="20">
        <v>21</v>
      </c>
      <c r="K20678" s="20" t="s">
        <v>1465</v>
      </c>
      <c r="L20678" t="s">
        <v>1466</v>
      </c>
      <c r="M20678" s="20">
        <v>5.25</v>
      </c>
      <c r="N20678" s="20">
        <v>5.25</v>
      </c>
      <c r="AE20678">
        <f t="shared" si="323"/>
        <v>2020</v>
      </c>
    </row>
    <row r="20679" spans="1:31" x14ac:dyDescent="0.25">
      <c r="A20679" s="7">
        <v>20676</v>
      </c>
      <c r="B20679" s="8">
        <v>44102</v>
      </c>
      <c r="C20679" t="s">
        <v>3</v>
      </c>
      <c r="D20679" t="s">
        <v>589</v>
      </c>
      <c r="E20679" t="s">
        <v>9</v>
      </c>
      <c r="F20679" t="s">
        <v>869</v>
      </c>
      <c r="G20679" t="s">
        <v>714</v>
      </c>
      <c r="H20679" s="9" t="s">
        <v>2267</v>
      </c>
      <c r="I20679" t="s">
        <v>1454</v>
      </c>
      <c r="J20679" s="20">
        <v>88</v>
      </c>
      <c r="K20679" s="20" t="s">
        <v>9</v>
      </c>
      <c r="L20679" t="s">
        <v>1464</v>
      </c>
      <c r="M20679" s="20">
        <v>19.36</v>
      </c>
      <c r="N20679" s="20">
        <v>25.64</v>
      </c>
      <c r="AE20679">
        <f t="shared" si="323"/>
        <v>2020</v>
      </c>
    </row>
    <row r="20680" spans="1:31" x14ac:dyDescent="0.25">
      <c r="A20680" s="7">
        <v>20677</v>
      </c>
      <c r="B20680" s="8">
        <v>44102</v>
      </c>
      <c r="C20680" t="s">
        <v>3</v>
      </c>
      <c r="D20680" t="s">
        <v>1317</v>
      </c>
      <c r="E20680" t="s">
        <v>9</v>
      </c>
      <c r="F20680" t="s">
        <v>869</v>
      </c>
      <c r="G20680" t="s">
        <v>714</v>
      </c>
      <c r="H20680" s="9" t="s">
        <v>2104</v>
      </c>
      <c r="I20680" t="s">
        <v>1454</v>
      </c>
      <c r="J20680" s="20">
        <v>36</v>
      </c>
      <c r="K20680" s="20" t="s">
        <v>9</v>
      </c>
      <c r="L20680" t="s">
        <v>1464</v>
      </c>
      <c r="M20680" s="20">
        <v>7.92</v>
      </c>
      <c r="N20680" s="20">
        <v>11.08</v>
      </c>
      <c r="AE20680">
        <f t="shared" si="323"/>
        <v>2020</v>
      </c>
    </row>
    <row r="20681" spans="1:31" x14ac:dyDescent="0.25">
      <c r="A20681" s="7">
        <v>20678</v>
      </c>
      <c r="B20681" s="8">
        <v>44102</v>
      </c>
      <c r="C20681" t="s">
        <v>3</v>
      </c>
      <c r="D20681" t="s">
        <v>1302</v>
      </c>
      <c r="E20681" t="s">
        <v>9</v>
      </c>
      <c r="F20681" t="s">
        <v>1319</v>
      </c>
      <c r="G20681" t="s">
        <v>1292</v>
      </c>
      <c r="H20681" s="9" t="s">
        <v>3393</v>
      </c>
      <c r="I20681" t="s">
        <v>1454</v>
      </c>
      <c r="J20681" s="20">
        <v>13</v>
      </c>
      <c r="K20681" s="20" t="s">
        <v>9</v>
      </c>
      <c r="L20681" t="s">
        <v>1464</v>
      </c>
      <c r="M20681" s="20">
        <v>2.86</v>
      </c>
      <c r="N20681" s="20">
        <v>4.6400000000000006</v>
      </c>
      <c r="AE20681">
        <f t="shared" si="323"/>
        <v>2020</v>
      </c>
    </row>
    <row r="20682" spans="1:31" x14ac:dyDescent="0.25">
      <c r="A20682" s="7">
        <v>20679</v>
      </c>
      <c r="B20682" s="8">
        <v>44102</v>
      </c>
      <c r="C20682" t="s">
        <v>3</v>
      </c>
      <c r="D20682" t="s">
        <v>678</v>
      </c>
      <c r="E20682" t="s">
        <v>9</v>
      </c>
      <c r="F20682" t="s">
        <v>465</v>
      </c>
      <c r="G20682" t="s">
        <v>1170</v>
      </c>
      <c r="H20682" s="135" t="s">
        <v>3391</v>
      </c>
      <c r="I20682" t="s">
        <v>1455</v>
      </c>
      <c r="J20682" s="20">
        <v>14</v>
      </c>
      <c r="K20682" s="20" t="s">
        <v>1465</v>
      </c>
      <c r="L20682" t="s">
        <v>1466</v>
      </c>
      <c r="M20682" s="20">
        <v>1.75</v>
      </c>
      <c r="N20682" s="20">
        <v>1.75</v>
      </c>
      <c r="AE20682">
        <f t="shared" si="323"/>
        <v>2020</v>
      </c>
    </row>
    <row r="20683" spans="1:31" x14ac:dyDescent="0.25">
      <c r="A20683" s="7">
        <v>20680</v>
      </c>
      <c r="B20683" s="8">
        <v>44102</v>
      </c>
      <c r="C20683" t="s">
        <v>3</v>
      </c>
      <c r="D20683" t="s">
        <v>1327</v>
      </c>
      <c r="E20683" t="s">
        <v>9</v>
      </c>
      <c r="F20683" t="s">
        <v>869</v>
      </c>
      <c r="G20683" t="s">
        <v>1016</v>
      </c>
      <c r="H20683" s="9" t="s">
        <v>3146</v>
      </c>
      <c r="I20683" t="s">
        <v>1454</v>
      </c>
      <c r="J20683" s="20">
        <v>9</v>
      </c>
      <c r="K20683" s="20" t="s">
        <v>3</v>
      </c>
      <c r="L20683" t="s">
        <v>1463</v>
      </c>
      <c r="M20683" s="20">
        <v>3.34</v>
      </c>
      <c r="N20683" s="20">
        <v>2.16</v>
      </c>
      <c r="AE20683">
        <f t="shared" si="323"/>
        <v>2020</v>
      </c>
    </row>
    <row r="20684" spans="1:31" x14ac:dyDescent="0.25">
      <c r="A20684" s="7">
        <v>20681</v>
      </c>
      <c r="B20684" s="8">
        <v>44102</v>
      </c>
      <c r="C20684" t="s">
        <v>3</v>
      </c>
      <c r="D20684" t="s">
        <v>465</v>
      </c>
      <c r="E20684" t="s">
        <v>9</v>
      </c>
      <c r="F20684" t="s">
        <v>678</v>
      </c>
      <c r="G20684" t="s">
        <v>648</v>
      </c>
      <c r="H20684" s="135" t="s">
        <v>3277</v>
      </c>
      <c r="I20684" t="s">
        <v>1455</v>
      </c>
      <c r="J20684" s="20">
        <v>16</v>
      </c>
      <c r="K20684" s="20" t="s">
        <v>1465</v>
      </c>
      <c r="L20684" t="s">
        <v>1466</v>
      </c>
      <c r="M20684" s="20">
        <v>2</v>
      </c>
      <c r="N20684" s="20">
        <v>2</v>
      </c>
      <c r="AE20684">
        <f t="shared" si="323"/>
        <v>2020</v>
      </c>
    </row>
    <row r="20685" spans="1:31" x14ac:dyDescent="0.25">
      <c r="A20685" s="7">
        <v>20682</v>
      </c>
      <c r="B20685" s="8">
        <v>44102</v>
      </c>
      <c r="C20685" t="s">
        <v>3</v>
      </c>
      <c r="D20685" t="s">
        <v>1323</v>
      </c>
      <c r="E20685" t="s">
        <v>9</v>
      </c>
      <c r="F20685" t="s">
        <v>1319</v>
      </c>
      <c r="G20685" t="s">
        <v>1292</v>
      </c>
      <c r="H20685" s="9" t="s">
        <v>3428</v>
      </c>
      <c r="I20685" t="s">
        <v>1454</v>
      </c>
      <c r="J20685" s="20">
        <v>41</v>
      </c>
      <c r="K20685" s="20" t="s">
        <v>3</v>
      </c>
      <c r="L20685" t="s">
        <v>1464</v>
      </c>
      <c r="M20685" s="20">
        <v>12.48</v>
      </c>
      <c r="N20685" s="20">
        <v>9.02</v>
      </c>
      <c r="AE20685">
        <f t="shared" si="323"/>
        <v>2020</v>
      </c>
    </row>
    <row r="20686" spans="1:31" x14ac:dyDescent="0.25">
      <c r="A20686" s="7">
        <v>20683</v>
      </c>
      <c r="B20686" s="8">
        <v>44103</v>
      </c>
      <c r="C20686" t="s">
        <v>3</v>
      </c>
      <c r="D20686" t="s">
        <v>112</v>
      </c>
      <c r="E20686" t="s">
        <v>9</v>
      </c>
      <c r="F20686" t="s">
        <v>678</v>
      </c>
      <c r="G20686" t="s">
        <v>1292</v>
      </c>
      <c r="H20686" s="9" t="s">
        <v>3395</v>
      </c>
      <c r="I20686" t="s">
        <v>1455</v>
      </c>
      <c r="J20686" s="20">
        <v>21</v>
      </c>
      <c r="K20686" s="20" t="s">
        <v>1465</v>
      </c>
      <c r="L20686" t="s">
        <v>1466</v>
      </c>
      <c r="M20686" s="20">
        <v>2.625</v>
      </c>
      <c r="N20686" s="20">
        <v>2.625</v>
      </c>
      <c r="AE20686">
        <f t="shared" si="323"/>
        <v>2020</v>
      </c>
    </row>
    <row r="20687" spans="1:31" x14ac:dyDescent="0.25">
      <c r="A20687" s="7">
        <v>20684</v>
      </c>
      <c r="B20687" s="8">
        <v>44103</v>
      </c>
      <c r="C20687" t="s">
        <v>3</v>
      </c>
      <c r="D20687" t="s">
        <v>1315</v>
      </c>
      <c r="E20687" t="s">
        <v>9</v>
      </c>
      <c r="F20687" t="s">
        <v>869</v>
      </c>
      <c r="G20687" t="s">
        <v>895</v>
      </c>
      <c r="H20687" s="135" t="s">
        <v>2564</v>
      </c>
      <c r="I20687" t="s">
        <v>1454</v>
      </c>
      <c r="J20687" s="20">
        <v>65</v>
      </c>
      <c r="K20687" s="20" t="s">
        <v>3</v>
      </c>
      <c r="L20687" t="s">
        <v>1463</v>
      </c>
      <c r="M20687" s="20">
        <v>17.899999999999999</v>
      </c>
      <c r="N20687" s="20">
        <v>15.6</v>
      </c>
      <c r="AE20687">
        <f t="shared" si="323"/>
        <v>2020</v>
      </c>
    </row>
    <row r="20688" spans="1:31" x14ac:dyDescent="0.25">
      <c r="A20688" s="7">
        <v>20685</v>
      </c>
      <c r="B20688" s="8">
        <v>44103</v>
      </c>
      <c r="C20688" t="s">
        <v>3</v>
      </c>
      <c r="D20688" t="s">
        <v>1327</v>
      </c>
      <c r="E20688" t="s">
        <v>9</v>
      </c>
      <c r="F20688" t="s">
        <v>869</v>
      </c>
      <c r="G20688" t="s">
        <v>1016</v>
      </c>
      <c r="H20688" s="9" t="s">
        <v>2918</v>
      </c>
      <c r="I20688" t="s">
        <v>1454</v>
      </c>
      <c r="J20688" s="20">
        <v>25</v>
      </c>
      <c r="K20688" s="20" t="s">
        <v>9</v>
      </c>
      <c r="L20688" t="s">
        <v>1464</v>
      </c>
      <c r="M20688" s="20">
        <v>5.5</v>
      </c>
      <c r="N20688" s="20">
        <v>8</v>
      </c>
      <c r="AE20688">
        <f t="shared" si="323"/>
        <v>2020</v>
      </c>
    </row>
    <row r="20689" spans="1:31" x14ac:dyDescent="0.25">
      <c r="A20689" s="7">
        <v>20686</v>
      </c>
      <c r="B20689" s="8">
        <v>44104</v>
      </c>
      <c r="C20689" t="s">
        <v>3</v>
      </c>
      <c r="D20689" t="s">
        <v>678</v>
      </c>
      <c r="E20689" t="s">
        <v>9</v>
      </c>
      <c r="F20689" t="s">
        <v>1291</v>
      </c>
      <c r="G20689" t="s">
        <v>732</v>
      </c>
      <c r="H20689" s="135" t="s">
        <v>2299</v>
      </c>
      <c r="I20689" t="s">
        <v>1455</v>
      </c>
      <c r="J20689" s="20">
        <v>12</v>
      </c>
      <c r="K20689" s="20" t="s">
        <v>1465</v>
      </c>
      <c r="L20689" t="s">
        <v>1466</v>
      </c>
      <c r="M20689" s="20">
        <v>1.5</v>
      </c>
      <c r="N20689" s="20">
        <v>1.5</v>
      </c>
      <c r="AE20689">
        <f t="shared" si="323"/>
        <v>2020</v>
      </c>
    </row>
    <row r="20690" spans="1:31" x14ac:dyDescent="0.25">
      <c r="A20690" s="7">
        <v>20687</v>
      </c>
      <c r="B20690" s="8">
        <v>44104</v>
      </c>
      <c r="C20690" t="s">
        <v>3</v>
      </c>
      <c r="D20690" t="s">
        <v>1291</v>
      </c>
      <c r="E20690" t="s">
        <v>9</v>
      </c>
      <c r="F20690" t="s">
        <v>678</v>
      </c>
      <c r="G20690" t="s">
        <v>732</v>
      </c>
      <c r="H20690" s="135" t="s">
        <v>2804</v>
      </c>
      <c r="I20690" t="s">
        <v>1455</v>
      </c>
      <c r="J20690" s="20">
        <v>23</v>
      </c>
      <c r="K20690" s="20" t="s">
        <v>1465</v>
      </c>
      <c r="L20690" t="s">
        <v>1466</v>
      </c>
      <c r="M20690" s="20">
        <v>2.875</v>
      </c>
      <c r="N20690" s="20">
        <v>2.875</v>
      </c>
      <c r="AE20690">
        <f t="shared" si="323"/>
        <v>2020</v>
      </c>
    </row>
    <row r="20691" spans="1:31" x14ac:dyDescent="0.25">
      <c r="A20691" s="7">
        <v>20688</v>
      </c>
      <c r="B20691" s="8">
        <v>44104</v>
      </c>
      <c r="C20691" t="s">
        <v>3</v>
      </c>
      <c r="D20691" t="s">
        <v>1322</v>
      </c>
      <c r="E20691" t="s">
        <v>9</v>
      </c>
      <c r="F20691" t="s">
        <v>54</v>
      </c>
      <c r="G20691" t="s">
        <v>929</v>
      </c>
      <c r="H20691" s="135" t="s">
        <v>2807</v>
      </c>
      <c r="I20691" t="s">
        <v>1454</v>
      </c>
      <c r="J20691" s="20">
        <v>26</v>
      </c>
      <c r="K20691" s="20" t="s">
        <v>9</v>
      </c>
      <c r="L20691" t="s">
        <v>1464</v>
      </c>
      <c r="M20691" s="20">
        <v>5.72</v>
      </c>
      <c r="N20691" s="20">
        <v>8.2800000000000011</v>
      </c>
      <c r="AE20691">
        <f t="shared" si="323"/>
        <v>2020</v>
      </c>
    </row>
    <row r="20692" spans="1:31" x14ac:dyDescent="0.25">
      <c r="A20692" s="7">
        <v>20689</v>
      </c>
      <c r="B20692" s="8">
        <v>44104</v>
      </c>
      <c r="C20692" t="s">
        <v>3</v>
      </c>
      <c r="D20692" t="s">
        <v>1083</v>
      </c>
      <c r="E20692" t="s">
        <v>9</v>
      </c>
      <c r="F20692" t="s">
        <v>1028</v>
      </c>
      <c r="G20692" t="s">
        <v>861</v>
      </c>
      <c r="H20692" s="9" t="s">
        <v>3451</v>
      </c>
      <c r="I20692" t="s">
        <v>1454</v>
      </c>
      <c r="J20692" s="20">
        <v>39</v>
      </c>
      <c r="K20692" s="20" t="s">
        <v>3</v>
      </c>
      <c r="L20692" t="s">
        <v>1464</v>
      </c>
      <c r="M20692" s="20">
        <v>11.92</v>
      </c>
      <c r="N20692" s="20">
        <v>8.58</v>
      </c>
      <c r="AE20692">
        <f t="shared" si="323"/>
        <v>2020</v>
      </c>
    </row>
    <row r="20693" spans="1:31" x14ac:dyDescent="0.25">
      <c r="A20693" s="7">
        <v>20690</v>
      </c>
      <c r="B20693" s="8">
        <v>44105</v>
      </c>
      <c r="C20693" t="s">
        <v>3</v>
      </c>
      <c r="D20693" t="s">
        <v>787</v>
      </c>
      <c r="E20693" t="s">
        <v>9</v>
      </c>
      <c r="F20693" t="s">
        <v>331</v>
      </c>
      <c r="G20693" t="s">
        <v>1292</v>
      </c>
      <c r="H20693" s="9" t="s">
        <v>3421</v>
      </c>
      <c r="I20693" t="s">
        <v>1454</v>
      </c>
      <c r="J20693" s="20">
        <v>18</v>
      </c>
      <c r="K20693" s="20" t="s">
        <v>9</v>
      </c>
      <c r="L20693" t="s">
        <v>1463</v>
      </c>
      <c r="M20693" s="20">
        <v>4.32</v>
      </c>
      <c r="N20693" s="20">
        <v>5.68</v>
      </c>
      <c r="AE20693">
        <f t="shared" si="323"/>
        <v>2020</v>
      </c>
    </row>
    <row r="20694" spans="1:31" x14ac:dyDescent="0.25">
      <c r="A20694" s="7">
        <v>20691</v>
      </c>
      <c r="B20694" s="8">
        <v>44106</v>
      </c>
      <c r="C20694" t="s">
        <v>3</v>
      </c>
      <c r="D20694" t="s">
        <v>1322</v>
      </c>
      <c r="E20694" t="s">
        <v>9</v>
      </c>
      <c r="F20694" t="s">
        <v>734</v>
      </c>
      <c r="G20694" t="s">
        <v>648</v>
      </c>
      <c r="H20694" s="9" t="s">
        <v>1797</v>
      </c>
      <c r="I20694" t="s">
        <v>1454</v>
      </c>
      <c r="J20694" s="20">
        <v>15</v>
      </c>
      <c r="K20694" s="20" t="s">
        <v>1465</v>
      </c>
      <c r="L20694" t="s">
        <v>1466</v>
      </c>
      <c r="M20694" s="20">
        <v>3.75</v>
      </c>
      <c r="N20694" s="20">
        <v>3.75</v>
      </c>
      <c r="AE20694">
        <f t="shared" si="323"/>
        <v>2020</v>
      </c>
    </row>
    <row r="20695" spans="1:31" x14ac:dyDescent="0.25">
      <c r="A20695" s="7">
        <v>20692</v>
      </c>
      <c r="B20695" s="8">
        <v>44106</v>
      </c>
      <c r="C20695" t="s">
        <v>3</v>
      </c>
      <c r="D20695" t="s">
        <v>351</v>
      </c>
      <c r="E20695" t="s">
        <v>9</v>
      </c>
      <c r="F20695" t="s">
        <v>448</v>
      </c>
      <c r="G20695" t="s">
        <v>732</v>
      </c>
      <c r="H20695" s="135" t="s">
        <v>2223</v>
      </c>
      <c r="I20695" t="s">
        <v>1455</v>
      </c>
      <c r="J20695" s="20">
        <v>86</v>
      </c>
      <c r="K20695" s="20" t="s">
        <v>1465</v>
      </c>
      <c r="L20695" t="s">
        <v>1466</v>
      </c>
      <c r="M20695" s="20">
        <v>10.75</v>
      </c>
      <c r="N20695" s="20">
        <v>10.75</v>
      </c>
      <c r="AE20695">
        <f t="shared" si="323"/>
        <v>2020</v>
      </c>
    </row>
    <row r="20696" spans="1:31" x14ac:dyDescent="0.25">
      <c r="A20696" s="7">
        <v>20693</v>
      </c>
      <c r="B20696" s="8">
        <v>44106</v>
      </c>
      <c r="C20696" t="s">
        <v>3</v>
      </c>
      <c r="D20696" t="s">
        <v>1280</v>
      </c>
      <c r="E20696" t="s">
        <v>9</v>
      </c>
      <c r="F20696" t="s">
        <v>1330</v>
      </c>
      <c r="G20696" t="s">
        <v>929</v>
      </c>
      <c r="H20696" s="135" t="s">
        <v>2766</v>
      </c>
      <c r="I20696" t="s">
        <v>1458</v>
      </c>
      <c r="J20696" s="20">
        <v>11</v>
      </c>
      <c r="K20696" s="20" t="s">
        <v>1465</v>
      </c>
      <c r="L20696" t="s">
        <v>1466</v>
      </c>
      <c r="M20696" s="20">
        <v>10</v>
      </c>
      <c r="N20696" s="20">
        <v>30</v>
      </c>
      <c r="AE20696">
        <f t="shared" si="323"/>
        <v>2020</v>
      </c>
    </row>
    <row r="20697" spans="1:31" x14ac:dyDescent="0.25">
      <c r="A20697" s="7">
        <v>20694</v>
      </c>
      <c r="B20697" s="8">
        <v>44107</v>
      </c>
      <c r="C20697" t="s">
        <v>3</v>
      </c>
      <c r="D20697" t="s">
        <v>1322</v>
      </c>
      <c r="E20697" t="s">
        <v>9</v>
      </c>
      <c r="F20697" t="s">
        <v>1299</v>
      </c>
      <c r="G20697" t="s">
        <v>929</v>
      </c>
      <c r="H20697" s="135" t="s">
        <v>2812</v>
      </c>
      <c r="I20697" t="s">
        <v>1454</v>
      </c>
      <c r="J20697" s="20">
        <v>12</v>
      </c>
      <c r="K20697" s="20" t="s">
        <v>1465</v>
      </c>
      <c r="L20697" t="s">
        <v>1466</v>
      </c>
      <c r="M20697" s="20">
        <v>3</v>
      </c>
      <c r="N20697" s="20">
        <v>3</v>
      </c>
      <c r="AE20697">
        <f t="shared" si="323"/>
        <v>2020</v>
      </c>
    </row>
    <row r="20698" spans="1:31" x14ac:dyDescent="0.25">
      <c r="A20698" s="7">
        <v>20695</v>
      </c>
      <c r="B20698" s="8">
        <v>44107</v>
      </c>
      <c r="C20698" t="s">
        <v>3</v>
      </c>
      <c r="D20698" t="s">
        <v>1327</v>
      </c>
      <c r="E20698" t="s">
        <v>9</v>
      </c>
      <c r="F20698" t="s">
        <v>1309</v>
      </c>
      <c r="G20698" t="s">
        <v>929</v>
      </c>
      <c r="H20698" s="135" t="s">
        <v>3173</v>
      </c>
      <c r="I20698" t="s">
        <v>1454</v>
      </c>
      <c r="J20698" s="20">
        <v>38</v>
      </c>
      <c r="K20698" s="20" t="s">
        <v>3</v>
      </c>
      <c r="L20698" t="s">
        <v>1464</v>
      </c>
      <c r="M20698" s="20">
        <v>11.64</v>
      </c>
      <c r="N20698" s="20">
        <v>8.36</v>
      </c>
      <c r="AE20698">
        <f t="shared" si="323"/>
        <v>2020</v>
      </c>
    </row>
    <row r="20699" spans="1:31" x14ac:dyDescent="0.25">
      <c r="A20699" s="7">
        <v>20696</v>
      </c>
      <c r="B20699" s="8">
        <v>44108</v>
      </c>
      <c r="C20699" t="s">
        <v>3</v>
      </c>
      <c r="D20699" t="s">
        <v>786</v>
      </c>
      <c r="E20699" t="s">
        <v>9</v>
      </c>
      <c r="F20699" t="s">
        <v>19</v>
      </c>
      <c r="G20699" t="s">
        <v>1292</v>
      </c>
      <c r="H20699" s="9" t="s">
        <v>3393</v>
      </c>
      <c r="I20699" t="s">
        <v>1454</v>
      </c>
      <c r="J20699" s="20">
        <v>15</v>
      </c>
      <c r="K20699" s="20" t="s">
        <v>1465</v>
      </c>
      <c r="L20699" t="s">
        <v>1466</v>
      </c>
      <c r="M20699" s="20">
        <v>3.75</v>
      </c>
      <c r="N20699" s="20">
        <v>3.75</v>
      </c>
      <c r="AE20699">
        <f t="shared" si="323"/>
        <v>2020</v>
      </c>
    </row>
    <row r="20700" spans="1:31" x14ac:dyDescent="0.25">
      <c r="A20700" s="7">
        <v>20697</v>
      </c>
      <c r="B20700" s="8">
        <v>44108</v>
      </c>
      <c r="C20700" t="s">
        <v>3</v>
      </c>
      <c r="D20700" t="s">
        <v>1258</v>
      </c>
      <c r="E20700" t="s">
        <v>9</v>
      </c>
      <c r="F20700" t="s">
        <v>828</v>
      </c>
      <c r="G20700" t="s">
        <v>377</v>
      </c>
      <c r="H20700" s="135" t="s">
        <v>1588</v>
      </c>
      <c r="I20700" t="s">
        <v>1454</v>
      </c>
      <c r="J20700" s="20">
        <v>43</v>
      </c>
      <c r="K20700" s="20" t="s">
        <v>1465</v>
      </c>
      <c r="L20700" t="s">
        <v>1466</v>
      </c>
      <c r="M20700" s="20">
        <v>10.75</v>
      </c>
      <c r="N20700" s="20">
        <v>10.75</v>
      </c>
      <c r="AE20700">
        <f t="shared" si="323"/>
        <v>2020</v>
      </c>
    </row>
    <row r="20701" spans="1:31" x14ac:dyDescent="0.25">
      <c r="A20701" s="7">
        <v>20698</v>
      </c>
      <c r="B20701" s="8">
        <v>44108</v>
      </c>
      <c r="C20701" t="s">
        <v>3</v>
      </c>
      <c r="D20701" t="s">
        <v>1295</v>
      </c>
      <c r="E20701" t="s">
        <v>9</v>
      </c>
      <c r="F20701" t="s">
        <v>1284</v>
      </c>
      <c r="G20701" t="s">
        <v>377</v>
      </c>
      <c r="H20701" s="135" t="s">
        <v>1496</v>
      </c>
      <c r="I20701" t="s">
        <v>1454</v>
      </c>
      <c r="J20701" s="20">
        <v>17</v>
      </c>
      <c r="K20701" s="20" t="s">
        <v>3</v>
      </c>
      <c r="L20701" t="s">
        <v>1464</v>
      </c>
      <c r="M20701" s="20">
        <v>5.76</v>
      </c>
      <c r="N20701" s="20">
        <v>3.74</v>
      </c>
      <c r="AE20701">
        <f t="shared" si="323"/>
        <v>2020</v>
      </c>
    </row>
    <row r="20702" spans="1:31" x14ac:dyDescent="0.25">
      <c r="A20702" s="7">
        <v>20699</v>
      </c>
      <c r="B20702" s="8">
        <v>44108</v>
      </c>
      <c r="C20702" t="s">
        <v>3</v>
      </c>
      <c r="D20702" t="s">
        <v>518</v>
      </c>
      <c r="E20702" t="s">
        <v>9</v>
      </c>
      <c r="F20702" t="s">
        <v>1189</v>
      </c>
      <c r="G20702" t="s">
        <v>861</v>
      </c>
      <c r="H20702" s="9" t="s">
        <v>3451</v>
      </c>
      <c r="I20702" t="s">
        <v>1454</v>
      </c>
      <c r="J20702" s="20">
        <v>38</v>
      </c>
      <c r="K20702" s="20" t="s">
        <v>9</v>
      </c>
      <c r="L20702" t="s">
        <v>1464</v>
      </c>
      <c r="M20702" s="20">
        <v>8.36</v>
      </c>
      <c r="N20702" s="20">
        <v>11.64</v>
      </c>
      <c r="AE20702">
        <f t="shared" si="323"/>
        <v>2020</v>
      </c>
    </row>
    <row r="20703" spans="1:31" x14ac:dyDescent="0.25">
      <c r="A20703" s="7">
        <v>20700</v>
      </c>
      <c r="B20703" s="8">
        <v>44109</v>
      </c>
      <c r="C20703" t="s">
        <v>3</v>
      </c>
      <c r="D20703" t="s">
        <v>1179</v>
      </c>
      <c r="E20703" t="s">
        <v>9</v>
      </c>
      <c r="F20703" t="s">
        <v>1268</v>
      </c>
      <c r="G20703" t="s">
        <v>1037</v>
      </c>
      <c r="H20703" s="9" t="s">
        <v>2931</v>
      </c>
      <c r="I20703" t="s">
        <v>1454</v>
      </c>
      <c r="J20703" s="20">
        <v>45</v>
      </c>
      <c r="K20703" s="20" t="s">
        <v>9</v>
      </c>
      <c r="L20703" t="s">
        <v>1464</v>
      </c>
      <c r="M20703" s="20">
        <v>9.9</v>
      </c>
      <c r="N20703" s="20">
        <v>13.6</v>
      </c>
      <c r="AE20703">
        <f t="shared" si="323"/>
        <v>2020</v>
      </c>
    </row>
    <row r="20704" spans="1:31" x14ac:dyDescent="0.25">
      <c r="A20704" s="7">
        <v>20701</v>
      </c>
      <c r="B20704" s="8">
        <v>44110</v>
      </c>
      <c r="C20704" t="s">
        <v>3</v>
      </c>
      <c r="D20704" t="s">
        <v>1327</v>
      </c>
      <c r="E20704" t="s">
        <v>9</v>
      </c>
      <c r="F20704" t="s">
        <v>869</v>
      </c>
      <c r="G20704" t="s">
        <v>648</v>
      </c>
      <c r="H20704" s="136" t="s">
        <v>1496</v>
      </c>
      <c r="I20704" t="s">
        <v>1454</v>
      </c>
      <c r="J20704" s="20">
        <v>16</v>
      </c>
      <c r="K20704" s="20" t="s">
        <v>3</v>
      </c>
      <c r="L20704" t="s">
        <v>1463</v>
      </c>
      <c r="M20704" s="20">
        <v>5.16</v>
      </c>
      <c r="N20704" s="20">
        <v>3.84</v>
      </c>
      <c r="AE20704">
        <f t="shared" si="323"/>
        <v>2020</v>
      </c>
    </row>
    <row r="20705" spans="1:31" x14ac:dyDescent="0.25">
      <c r="A20705" s="7">
        <v>20702</v>
      </c>
      <c r="B20705" s="8">
        <v>44110</v>
      </c>
      <c r="C20705" t="s">
        <v>3</v>
      </c>
      <c r="D20705" t="s">
        <v>1283</v>
      </c>
      <c r="E20705" t="s">
        <v>9</v>
      </c>
      <c r="F20705" t="s">
        <v>1282</v>
      </c>
      <c r="G20705" t="s">
        <v>929</v>
      </c>
      <c r="H20705" s="9" t="s">
        <v>2725</v>
      </c>
      <c r="I20705" t="s">
        <v>1454</v>
      </c>
      <c r="J20705" s="20">
        <v>33</v>
      </c>
      <c r="K20705" s="20" t="s">
        <v>3</v>
      </c>
      <c r="L20705" t="s">
        <v>1464</v>
      </c>
      <c r="M20705" s="20">
        <v>10.24</v>
      </c>
      <c r="N20705" s="20">
        <v>7.26</v>
      </c>
      <c r="AE20705">
        <f t="shared" si="323"/>
        <v>2020</v>
      </c>
    </row>
    <row r="20706" spans="1:31" x14ac:dyDescent="0.25">
      <c r="A20706" s="7">
        <v>20703</v>
      </c>
      <c r="B20706" s="8">
        <v>44110</v>
      </c>
      <c r="C20706" t="s">
        <v>3</v>
      </c>
      <c r="D20706" t="s">
        <v>1331</v>
      </c>
      <c r="E20706" t="s">
        <v>9</v>
      </c>
      <c r="F20706" t="s">
        <v>1299</v>
      </c>
      <c r="G20706" t="s">
        <v>648</v>
      </c>
      <c r="H20706" s="135" t="s">
        <v>2947</v>
      </c>
      <c r="I20706" t="s">
        <v>1454</v>
      </c>
      <c r="J20706" s="20">
        <v>18</v>
      </c>
      <c r="K20706" s="20" t="s">
        <v>3</v>
      </c>
      <c r="L20706" t="s">
        <v>1463</v>
      </c>
      <c r="M20706" s="20">
        <v>5.68</v>
      </c>
      <c r="N20706" s="20">
        <v>4.32</v>
      </c>
      <c r="AE20706">
        <f t="shared" si="323"/>
        <v>2020</v>
      </c>
    </row>
    <row r="20707" spans="1:31" x14ac:dyDescent="0.25">
      <c r="A20707" s="7">
        <v>20704</v>
      </c>
      <c r="B20707" s="8">
        <v>44112</v>
      </c>
      <c r="C20707" t="s">
        <v>3</v>
      </c>
      <c r="D20707" t="s">
        <v>1327</v>
      </c>
      <c r="E20707" t="s">
        <v>9</v>
      </c>
      <c r="F20707" t="s">
        <v>1325</v>
      </c>
      <c r="G20707" t="s">
        <v>1292</v>
      </c>
      <c r="H20707" s="9" t="s">
        <v>3396</v>
      </c>
      <c r="I20707" t="s">
        <v>1454</v>
      </c>
      <c r="J20707" s="20">
        <v>21</v>
      </c>
      <c r="K20707" s="20" t="s">
        <v>3</v>
      </c>
      <c r="L20707" t="s">
        <v>1464</v>
      </c>
      <c r="M20707" s="20">
        <v>6.88</v>
      </c>
      <c r="N20707" s="20">
        <v>4.62</v>
      </c>
      <c r="AE20707">
        <f t="shared" si="323"/>
        <v>2020</v>
      </c>
    </row>
    <row r="20708" spans="1:31" x14ac:dyDescent="0.25">
      <c r="A20708" s="7">
        <v>20705</v>
      </c>
      <c r="B20708" s="8">
        <v>44112</v>
      </c>
      <c r="C20708" t="s">
        <v>3</v>
      </c>
      <c r="D20708" t="s">
        <v>1327</v>
      </c>
      <c r="E20708" t="s">
        <v>9</v>
      </c>
      <c r="F20708" t="s">
        <v>869</v>
      </c>
      <c r="G20708" t="s">
        <v>648</v>
      </c>
      <c r="H20708" s="135" t="s">
        <v>1917</v>
      </c>
      <c r="I20708" t="s">
        <v>1454</v>
      </c>
      <c r="J20708" s="20">
        <v>20</v>
      </c>
      <c r="K20708" s="20" t="s">
        <v>1465</v>
      </c>
      <c r="L20708" t="s">
        <v>1466</v>
      </c>
      <c r="M20708" s="20">
        <v>5</v>
      </c>
      <c r="N20708" s="20">
        <v>5</v>
      </c>
      <c r="AE20708">
        <f t="shared" si="323"/>
        <v>2020</v>
      </c>
    </row>
    <row r="20709" spans="1:31" x14ac:dyDescent="0.25">
      <c r="A20709" s="7">
        <v>20706</v>
      </c>
      <c r="B20709" s="8">
        <v>44112</v>
      </c>
      <c r="C20709" t="s">
        <v>3</v>
      </c>
      <c r="D20709" t="s">
        <v>1327</v>
      </c>
      <c r="E20709" t="s">
        <v>9</v>
      </c>
      <c r="F20709" t="s">
        <v>869</v>
      </c>
      <c r="G20709" t="s">
        <v>377</v>
      </c>
      <c r="H20709" s="9" t="s">
        <v>3463</v>
      </c>
      <c r="I20709" t="s">
        <v>1454</v>
      </c>
      <c r="J20709" s="20">
        <v>66</v>
      </c>
      <c r="K20709" s="20" t="s">
        <v>9</v>
      </c>
      <c r="L20709" t="s">
        <v>1464</v>
      </c>
      <c r="M20709" s="20">
        <v>14.52</v>
      </c>
      <c r="N20709" s="20">
        <v>19.48</v>
      </c>
      <c r="AE20709">
        <f t="shared" si="323"/>
        <v>2020</v>
      </c>
    </row>
    <row r="20710" spans="1:31" x14ac:dyDescent="0.25">
      <c r="A20710" s="7">
        <v>20707</v>
      </c>
      <c r="B20710" s="8">
        <v>44112</v>
      </c>
      <c r="C20710" t="s">
        <v>3</v>
      </c>
      <c r="D20710" t="s">
        <v>1327</v>
      </c>
      <c r="E20710" t="s">
        <v>9</v>
      </c>
      <c r="F20710" t="s">
        <v>869</v>
      </c>
      <c r="G20710" t="s">
        <v>377</v>
      </c>
      <c r="H20710" s="9" t="s">
        <v>2124</v>
      </c>
      <c r="I20710" t="s">
        <v>1454</v>
      </c>
      <c r="J20710" s="20">
        <v>22</v>
      </c>
      <c r="K20710" s="20" t="s">
        <v>3</v>
      </c>
      <c r="L20710" t="s">
        <v>1464</v>
      </c>
      <c r="M20710" s="20">
        <v>7.16</v>
      </c>
      <c r="N20710" s="20">
        <v>4.84</v>
      </c>
      <c r="AE20710">
        <f t="shared" si="323"/>
        <v>2020</v>
      </c>
    </row>
    <row r="20711" spans="1:31" x14ac:dyDescent="0.25">
      <c r="A20711" s="7">
        <v>20708</v>
      </c>
      <c r="B20711" s="8">
        <v>44113</v>
      </c>
      <c r="C20711" t="s">
        <v>3</v>
      </c>
      <c r="D20711" t="s">
        <v>1322</v>
      </c>
      <c r="E20711" t="s">
        <v>9</v>
      </c>
      <c r="F20711" t="s">
        <v>1324</v>
      </c>
      <c r="G20711" t="s">
        <v>1016</v>
      </c>
      <c r="H20711" s="9" t="s">
        <v>2864</v>
      </c>
      <c r="I20711" t="s">
        <v>1454</v>
      </c>
      <c r="J20711" s="20">
        <v>18</v>
      </c>
      <c r="K20711" s="20" t="s">
        <v>3</v>
      </c>
      <c r="L20711" t="s">
        <v>1464</v>
      </c>
      <c r="M20711" s="20">
        <v>6.04</v>
      </c>
      <c r="N20711" s="20">
        <v>3.96</v>
      </c>
      <c r="AE20711">
        <f t="shared" si="323"/>
        <v>2020</v>
      </c>
    </row>
    <row r="20712" spans="1:31" x14ac:dyDescent="0.25">
      <c r="A20712" s="7">
        <v>20709</v>
      </c>
      <c r="B20712" s="8">
        <v>44113</v>
      </c>
      <c r="C20712" t="s">
        <v>3</v>
      </c>
      <c r="D20712" t="s">
        <v>1329</v>
      </c>
      <c r="E20712" t="s">
        <v>9</v>
      </c>
      <c r="F20712" t="s">
        <v>1304</v>
      </c>
      <c r="G20712" t="s">
        <v>14</v>
      </c>
      <c r="H20712" s="135" t="s">
        <v>1496</v>
      </c>
      <c r="I20712" t="s">
        <v>1454</v>
      </c>
      <c r="J20712" s="20">
        <v>16</v>
      </c>
      <c r="K20712" s="20" t="s">
        <v>1465</v>
      </c>
      <c r="L20712" t="s">
        <v>1466</v>
      </c>
      <c r="M20712" s="20">
        <v>4</v>
      </c>
      <c r="N20712" s="20">
        <v>4</v>
      </c>
      <c r="AE20712">
        <f t="shared" si="323"/>
        <v>2020</v>
      </c>
    </row>
    <row r="20713" spans="1:31" x14ac:dyDescent="0.25">
      <c r="A20713" s="7">
        <v>20710</v>
      </c>
      <c r="B20713" s="8">
        <v>44115</v>
      </c>
      <c r="C20713" t="s">
        <v>3</v>
      </c>
      <c r="D20713" t="s">
        <v>816</v>
      </c>
      <c r="E20713" t="s">
        <v>9</v>
      </c>
      <c r="F20713" t="s">
        <v>1325</v>
      </c>
      <c r="G20713" t="s">
        <v>1016</v>
      </c>
      <c r="H20713" s="9" t="s">
        <v>2861</v>
      </c>
      <c r="I20713" t="s">
        <v>1454</v>
      </c>
      <c r="J20713" s="20">
        <v>94</v>
      </c>
      <c r="K20713" s="20" t="s">
        <v>3</v>
      </c>
      <c r="L20713" t="s">
        <v>1464</v>
      </c>
      <c r="M20713" s="20">
        <v>27.32</v>
      </c>
      <c r="N20713" s="20">
        <v>20.68</v>
      </c>
      <c r="AE20713">
        <f t="shared" si="323"/>
        <v>2020</v>
      </c>
    </row>
    <row r="20714" spans="1:31" x14ac:dyDescent="0.25">
      <c r="A20714" s="7">
        <v>20711</v>
      </c>
      <c r="B20714" s="8">
        <v>44116</v>
      </c>
      <c r="C20714" t="s">
        <v>3</v>
      </c>
      <c r="D20714" t="s">
        <v>711</v>
      </c>
      <c r="E20714" t="s">
        <v>9</v>
      </c>
      <c r="F20714" t="s">
        <v>54</v>
      </c>
      <c r="G20714" t="s">
        <v>714</v>
      </c>
      <c r="H20714" s="135" t="s">
        <v>2004</v>
      </c>
      <c r="I20714" t="s">
        <v>1456</v>
      </c>
      <c r="J20714" s="20">
        <v>16</v>
      </c>
      <c r="K20714" s="20" t="s">
        <v>9</v>
      </c>
      <c r="L20714" t="s">
        <v>1464</v>
      </c>
      <c r="M20714" s="20">
        <v>3.52</v>
      </c>
      <c r="N20714" s="20">
        <v>5.48</v>
      </c>
      <c r="O20714" t="s">
        <v>3</v>
      </c>
      <c r="P20714" s="13" t="s">
        <v>766</v>
      </c>
      <c r="Q20714" t="s">
        <v>3</v>
      </c>
      <c r="R20714" t="s">
        <v>577</v>
      </c>
      <c r="S20714" t="s">
        <v>9</v>
      </c>
      <c r="T20714" t="s">
        <v>904</v>
      </c>
      <c r="U20714" t="s">
        <v>9</v>
      </c>
      <c r="V20714" t="s">
        <v>448</v>
      </c>
      <c r="W20714" t="s">
        <v>1465</v>
      </c>
      <c r="Y20714" t="s">
        <v>1465</v>
      </c>
      <c r="AA20714" t="s">
        <v>1465</v>
      </c>
      <c r="AC20714" t="s">
        <v>1465</v>
      </c>
      <c r="AE20714">
        <f t="shared" si="323"/>
        <v>2020</v>
      </c>
    </row>
    <row r="20715" spans="1:31" x14ac:dyDescent="0.25">
      <c r="A20715" s="7">
        <v>20712</v>
      </c>
      <c r="B20715" s="8">
        <v>44116</v>
      </c>
      <c r="C20715" t="s">
        <v>3</v>
      </c>
      <c r="D20715" t="s">
        <v>1322</v>
      </c>
      <c r="E20715" t="s">
        <v>9</v>
      </c>
      <c r="F20715" t="s">
        <v>1299</v>
      </c>
      <c r="G20715" t="s">
        <v>929</v>
      </c>
      <c r="H20715" s="135" t="s">
        <v>2766</v>
      </c>
      <c r="I20715" t="s">
        <v>1454</v>
      </c>
      <c r="J20715" s="20">
        <v>12</v>
      </c>
      <c r="K20715" s="20" t="s">
        <v>3</v>
      </c>
      <c r="L20715" t="s">
        <v>1463</v>
      </c>
      <c r="M20715" s="20">
        <v>4.12</v>
      </c>
      <c r="N20715" s="20">
        <v>2.88</v>
      </c>
      <c r="AE20715">
        <f t="shared" si="323"/>
        <v>2020</v>
      </c>
    </row>
    <row r="20716" spans="1:31" x14ac:dyDescent="0.25">
      <c r="A20716" s="7">
        <v>20713</v>
      </c>
      <c r="B20716" s="8">
        <v>44117</v>
      </c>
      <c r="C20716" t="s">
        <v>3</v>
      </c>
      <c r="D20716" t="s">
        <v>1315</v>
      </c>
      <c r="E20716" t="s">
        <v>9</v>
      </c>
      <c r="F20716" t="s">
        <v>640</v>
      </c>
      <c r="G20716" t="s">
        <v>1016</v>
      </c>
      <c r="H20716" s="9" t="s">
        <v>2900</v>
      </c>
      <c r="I20716" t="s">
        <v>1454</v>
      </c>
      <c r="J20716" s="20">
        <v>12</v>
      </c>
      <c r="K20716" s="20" t="s">
        <v>1465</v>
      </c>
      <c r="L20716" t="s">
        <v>1466</v>
      </c>
      <c r="M20716" s="20">
        <v>3</v>
      </c>
      <c r="N20716" s="20">
        <v>3</v>
      </c>
      <c r="AE20716">
        <f t="shared" si="323"/>
        <v>2020</v>
      </c>
    </row>
    <row r="20717" spans="1:31" x14ac:dyDescent="0.25">
      <c r="A20717" s="7">
        <v>20714</v>
      </c>
      <c r="B20717" s="8">
        <v>44117</v>
      </c>
      <c r="C20717" t="s">
        <v>3</v>
      </c>
      <c r="D20717" t="s">
        <v>1327</v>
      </c>
      <c r="E20717" t="s">
        <v>9</v>
      </c>
      <c r="F20717" t="s">
        <v>1325</v>
      </c>
      <c r="G20717" t="s">
        <v>1292</v>
      </c>
      <c r="H20717" s="9" t="s">
        <v>3464</v>
      </c>
      <c r="I20717" t="s">
        <v>1454</v>
      </c>
      <c r="J20717" s="20">
        <v>25</v>
      </c>
      <c r="K20717" s="20" t="s">
        <v>3</v>
      </c>
      <c r="L20717" t="s">
        <v>1464</v>
      </c>
      <c r="M20717" s="20">
        <v>8</v>
      </c>
      <c r="N20717" s="20">
        <v>5.5</v>
      </c>
      <c r="AE20717">
        <f t="shared" si="323"/>
        <v>2020</v>
      </c>
    </row>
    <row r="20718" spans="1:31" x14ac:dyDescent="0.25">
      <c r="A20718" s="7">
        <v>20715</v>
      </c>
      <c r="B20718" s="8">
        <v>44118</v>
      </c>
      <c r="C20718" t="s">
        <v>3</v>
      </c>
      <c r="D20718" t="s">
        <v>1322</v>
      </c>
      <c r="E20718" t="s">
        <v>9</v>
      </c>
      <c r="F20718" t="s">
        <v>1325</v>
      </c>
      <c r="G20718" t="s">
        <v>714</v>
      </c>
      <c r="H20718" s="135" t="s">
        <v>2114</v>
      </c>
      <c r="I20718" t="s">
        <v>1454</v>
      </c>
      <c r="J20718" s="20">
        <v>40</v>
      </c>
      <c r="K20718" s="20" t="s">
        <v>3</v>
      </c>
      <c r="L20718" t="s">
        <v>1463</v>
      </c>
      <c r="M20718" s="20">
        <v>11.4</v>
      </c>
      <c r="N20718" s="20">
        <v>9.6</v>
      </c>
      <c r="AE20718">
        <f t="shared" si="323"/>
        <v>2020</v>
      </c>
    </row>
    <row r="20719" spans="1:31" x14ac:dyDescent="0.25">
      <c r="A20719" s="7">
        <v>20716</v>
      </c>
      <c r="B20719" s="8">
        <v>44118</v>
      </c>
      <c r="C20719" t="s">
        <v>3</v>
      </c>
      <c r="D20719" t="s">
        <v>276</v>
      </c>
      <c r="E20719" t="s">
        <v>9</v>
      </c>
      <c r="F20719" t="s">
        <v>45</v>
      </c>
      <c r="G20719" t="s">
        <v>870</v>
      </c>
      <c r="H20719" s="9" t="s">
        <v>2482</v>
      </c>
      <c r="I20719" t="s">
        <v>1454</v>
      </c>
      <c r="J20719" s="20">
        <v>15</v>
      </c>
      <c r="K20719" s="20" t="s">
        <v>3</v>
      </c>
      <c r="L20719" t="s">
        <v>1463</v>
      </c>
      <c r="M20719" s="20">
        <v>4.9000000000000004</v>
      </c>
      <c r="N20719" s="20">
        <v>3.6</v>
      </c>
      <c r="AE20719">
        <f t="shared" si="323"/>
        <v>2020</v>
      </c>
    </row>
    <row r="20720" spans="1:31" x14ac:dyDescent="0.25">
      <c r="A20720" s="7">
        <v>20717</v>
      </c>
      <c r="B20720" s="8">
        <v>44118</v>
      </c>
      <c r="C20720" t="s">
        <v>3</v>
      </c>
      <c r="D20720" t="s">
        <v>1329</v>
      </c>
      <c r="E20720" t="s">
        <v>9</v>
      </c>
      <c r="F20720" t="s">
        <v>1330</v>
      </c>
      <c r="G20720" t="s">
        <v>648</v>
      </c>
      <c r="H20720" s="135" t="s">
        <v>2947</v>
      </c>
      <c r="I20720" t="s">
        <v>1454</v>
      </c>
      <c r="J20720" s="20">
        <v>18</v>
      </c>
      <c r="K20720" s="20" t="s">
        <v>3</v>
      </c>
      <c r="L20720" t="s">
        <v>1464</v>
      </c>
      <c r="M20720" s="20">
        <v>6.04</v>
      </c>
      <c r="N20720" s="20">
        <v>3.96</v>
      </c>
      <c r="AE20720">
        <f t="shared" si="323"/>
        <v>2020</v>
      </c>
    </row>
    <row r="20721" spans="1:31" x14ac:dyDescent="0.25">
      <c r="A20721" s="7">
        <v>20718</v>
      </c>
      <c r="B20721" s="8">
        <v>44119</v>
      </c>
      <c r="C20721" t="s">
        <v>3</v>
      </c>
      <c r="D20721" t="s">
        <v>55</v>
      </c>
      <c r="E20721" t="s">
        <v>9</v>
      </c>
      <c r="F20721" t="s">
        <v>1271</v>
      </c>
      <c r="G20721" t="s">
        <v>1292</v>
      </c>
      <c r="H20721" s="9" t="s">
        <v>3465</v>
      </c>
      <c r="I20721" t="s">
        <v>1455</v>
      </c>
      <c r="J20721" s="20">
        <v>14</v>
      </c>
      <c r="K20721" s="20" t="s">
        <v>1465</v>
      </c>
      <c r="L20721" t="s">
        <v>1466</v>
      </c>
      <c r="M20721" s="20">
        <v>1.75</v>
      </c>
      <c r="N20721" s="20">
        <v>1.75</v>
      </c>
      <c r="AE20721">
        <f t="shared" si="323"/>
        <v>2020</v>
      </c>
    </row>
    <row r="20722" spans="1:31" x14ac:dyDescent="0.25">
      <c r="A20722" s="7">
        <v>20719</v>
      </c>
      <c r="B20722" s="8">
        <v>44119</v>
      </c>
      <c r="C20722" t="s">
        <v>3</v>
      </c>
      <c r="D20722" t="s">
        <v>787</v>
      </c>
      <c r="E20722" t="s">
        <v>9</v>
      </c>
      <c r="F20722" t="s">
        <v>1288</v>
      </c>
      <c r="G20722" t="s">
        <v>1292</v>
      </c>
      <c r="H20722" s="9" t="s">
        <v>3466</v>
      </c>
      <c r="I20722" t="s">
        <v>1454</v>
      </c>
      <c r="J20722" s="20">
        <v>10</v>
      </c>
      <c r="K20722" s="20" t="s">
        <v>9</v>
      </c>
      <c r="L20722" t="s">
        <v>1464</v>
      </c>
      <c r="M20722" s="20">
        <v>2.2000000000000002</v>
      </c>
      <c r="N20722" s="20">
        <v>3.8</v>
      </c>
      <c r="AE20722">
        <f t="shared" si="323"/>
        <v>2020</v>
      </c>
    </row>
    <row r="20723" spans="1:31" x14ac:dyDescent="0.25">
      <c r="A20723" s="7">
        <v>20720</v>
      </c>
      <c r="B20723" s="8">
        <v>44121</v>
      </c>
      <c r="C20723" t="s">
        <v>3</v>
      </c>
      <c r="D20723" t="s">
        <v>1320</v>
      </c>
      <c r="E20723" t="s">
        <v>9</v>
      </c>
      <c r="F20723" t="s">
        <v>1325</v>
      </c>
      <c r="G20723" t="s">
        <v>732</v>
      </c>
      <c r="H20723" s="136" t="s">
        <v>2163</v>
      </c>
      <c r="I20723" t="s">
        <v>1454</v>
      </c>
      <c r="J20723" s="20">
        <v>20</v>
      </c>
      <c r="K20723" s="20" t="s">
        <v>1465</v>
      </c>
      <c r="L20723" t="s">
        <v>1466</v>
      </c>
      <c r="M20723" s="20">
        <v>5</v>
      </c>
      <c r="N20723" s="20">
        <v>5</v>
      </c>
      <c r="AE20723">
        <f t="shared" si="323"/>
        <v>2020</v>
      </c>
    </row>
    <row r="20724" spans="1:31" x14ac:dyDescent="0.25">
      <c r="A20724" s="7">
        <v>20721</v>
      </c>
      <c r="B20724" s="8">
        <v>44121</v>
      </c>
      <c r="C20724" t="s">
        <v>3</v>
      </c>
      <c r="D20724" t="s">
        <v>1119</v>
      </c>
      <c r="E20724" t="s">
        <v>9</v>
      </c>
      <c r="F20724" t="s">
        <v>734</v>
      </c>
      <c r="G20724" t="s">
        <v>1292</v>
      </c>
      <c r="H20724" s="9" t="s">
        <v>3415</v>
      </c>
      <c r="I20724" t="s">
        <v>1454</v>
      </c>
      <c r="J20724" s="20">
        <v>15</v>
      </c>
      <c r="K20724" s="20" t="s">
        <v>1465</v>
      </c>
      <c r="L20724" t="s">
        <v>1466</v>
      </c>
      <c r="M20724" s="20">
        <v>3.75</v>
      </c>
      <c r="N20724" s="20">
        <v>3.75</v>
      </c>
      <c r="AE20724">
        <f t="shared" si="323"/>
        <v>2020</v>
      </c>
    </row>
    <row r="20725" spans="1:31" x14ac:dyDescent="0.25">
      <c r="A20725" s="7">
        <v>20722</v>
      </c>
      <c r="B20725" s="8">
        <v>44121</v>
      </c>
      <c r="C20725" t="s">
        <v>3</v>
      </c>
      <c r="D20725" t="s">
        <v>1332</v>
      </c>
      <c r="E20725" t="s">
        <v>9</v>
      </c>
      <c r="F20725" t="s">
        <v>1312</v>
      </c>
      <c r="G20725" t="s">
        <v>1292</v>
      </c>
      <c r="H20725" s="9" t="s">
        <v>3467</v>
      </c>
      <c r="I20725" t="s">
        <v>1454</v>
      </c>
      <c r="J20725" s="20">
        <v>12</v>
      </c>
      <c r="K20725" s="20" t="s">
        <v>3</v>
      </c>
      <c r="L20725" t="s">
        <v>1463</v>
      </c>
      <c r="M20725" s="20">
        <v>4.12</v>
      </c>
      <c r="N20725" s="20">
        <v>2.88</v>
      </c>
      <c r="AE20725">
        <f t="shared" si="323"/>
        <v>2020</v>
      </c>
    </row>
    <row r="20726" spans="1:31" x14ac:dyDescent="0.25">
      <c r="A20726" s="7">
        <v>20723</v>
      </c>
      <c r="B20726" s="8">
        <v>44122</v>
      </c>
      <c r="C20726" t="s">
        <v>3</v>
      </c>
      <c r="D20726" t="s">
        <v>1322</v>
      </c>
      <c r="E20726" t="s">
        <v>9</v>
      </c>
      <c r="F20726" t="s">
        <v>1111</v>
      </c>
      <c r="G20726" t="s">
        <v>648</v>
      </c>
      <c r="H20726" s="135" t="s">
        <v>1952</v>
      </c>
      <c r="I20726" t="s">
        <v>1454</v>
      </c>
      <c r="J20726" s="20">
        <v>20</v>
      </c>
      <c r="K20726" s="20" t="s">
        <v>3</v>
      </c>
      <c r="L20726" t="s">
        <v>1463</v>
      </c>
      <c r="M20726" s="20">
        <v>6.2</v>
      </c>
      <c r="N20726" s="20">
        <v>4.8</v>
      </c>
      <c r="AE20726">
        <f t="shared" si="323"/>
        <v>2020</v>
      </c>
    </row>
    <row r="20727" spans="1:31" x14ac:dyDescent="0.25">
      <c r="A20727" s="7">
        <v>20724</v>
      </c>
      <c r="B20727" s="8">
        <v>44126</v>
      </c>
      <c r="C20727" t="s">
        <v>3</v>
      </c>
      <c r="D20727" t="s">
        <v>1332</v>
      </c>
      <c r="E20727" t="s">
        <v>9</v>
      </c>
      <c r="F20727" t="s">
        <v>1319</v>
      </c>
      <c r="G20727" t="s">
        <v>1292</v>
      </c>
      <c r="H20727" s="9" t="s">
        <v>3395</v>
      </c>
      <c r="I20727" t="s">
        <v>1454</v>
      </c>
      <c r="J20727" s="20">
        <v>13</v>
      </c>
      <c r="K20727" s="20" t="s">
        <v>3</v>
      </c>
      <c r="L20727" t="s">
        <v>1464</v>
      </c>
      <c r="M20727" s="20">
        <v>4.6400000000000006</v>
      </c>
      <c r="N20727" s="20">
        <v>2.86</v>
      </c>
      <c r="AE20727">
        <f t="shared" si="323"/>
        <v>2020</v>
      </c>
    </row>
    <row r="20728" spans="1:31" x14ac:dyDescent="0.25">
      <c r="A20728" s="7">
        <v>20725</v>
      </c>
      <c r="B20728" s="8">
        <v>44126</v>
      </c>
      <c r="C20728" t="s">
        <v>3</v>
      </c>
      <c r="D20728" t="s">
        <v>1329</v>
      </c>
      <c r="E20728" t="s">
        <v>9</v>
      </c>
      <c r="F20728" t="s">
        <v>1330</v>
      </c>
      <c r="G20728" t="s">
        <v>648</v>
      </c>
      <c r="H20728" s="135" t="s">
        <v>3277</v>
      </c>
      <c r="I20728" t="s">
        <v>1454</v>
      </c>
      <c r="J20728" s="20">
        <v>16</v>
      </c>
      <c r="K20728" s="20" t="s">
        <v>9</v>
      </c>
      <c r="L20728" t="s">
        <v>1463</v>
      </c>
      <c r="M20728" s="20">
        <v>3.84</v>
      </c>
      <c r="N20728" s="20">
        <v>5.16</v>
      </c>
      <c r="AE20728">
        <f t="shared" si="323"/>
        <v>2020</v>
      </c>
    </row>
    <row r="20729" spans="1:31" x14ac:dyDescent="0.25">
      <c r="A20729" s="7">
        <v>20726</v>
      </c>
      <c r="B20729" s="8">
        <v>44127</v>
      </c>
      <c r="C20729" t="s">
        <v>3</v>
      </c>
      <c r="D20729" t="s">
        <v>301</v>
      </c>
      <c r="E20729" t="s">
        <v>9</v>
      </c>
      <c r="F20729" t="s">
        <v>904</v>
      </c>
      <c r="G20729" t="s">
        <v>648</v>
      </c>
      <c r="H20729" s="136" t="s">
        <v>1496</v>
      </c>
      <c r="I20729" t="s">
        <v>1454</v>
      </c>
      <c r="J20729" s="20">
        <v>29</v>
      </c>
      <c r="K20729" s="20" t="s">
        <v>9</v>
      </c>
      <c r="L20729" t="s">
        <v>1464</v>
      </c>
      <c r="M20729" s="20">
        <v>6.38</v>
      </c>
      <c r="N20729" s="20">
        <v>9.1199999999999992</v>
      </c>
      <c r="AE20729">
        <f t="shared" si="323"/>
        <v>2020</v>
      </c>
    </row>
    <row r="20730" spans="1:31" x14ac:dyDescent="0.25">
      <c r="A20730" s="7">
        <v>20727</v>
      </c>
      <c r="B20730" s="8">
        <v>44129</v>
      </c>
      <c r="C20730" t="s">
        <v>3</v>
      </c>
      <c r="D20730" t="s">
        <v>1322</v>
      </c>
      <c r="E20730" t="s">
        <v>9</v>
      </c>
      <c r="F20730" t="s">
        <v>1324</v>
      </c>
      <c r="G20730" t="s">
        <v>1016</v>
      </c>
      <c r="H20730" s="9" t="s">
        <v>2915</v>
      </c>
      <c r="I20730" t="s">
        <v>1454</v>
      </c>
      <c r="J20730" s="20">
        <v>70</v>
      </c>
      <c r="K20730" s="20" t="s">
        <v>3</v>
      </c>
      <c r="L20730" t="s">
        <v>1464</v>
      </c>
      <c r="M20730" s="20">
        <v>20.6</v>
      </c>
      <c r="N20730" s="20">
        <v>15.4</v>
      </c>
      <c r="AE20730">
        <f t="shared" si="323"/>
        <v>2020</v>
      </c>
    </row>
    <row r="20731" spans="1:31" x14ac:dyDescent="0.25">
      <c r="A20731" s="7">
        <v>20728</v>
      </c>
      <c r="B20731" s="8">
        <v>44129</v>
      </c>
      <c r="C20731" t="s">
        <v>3</v>
      </c>
      <c r="D20731" t="s">
        <v>285</v>
      </c>
      <c r="E20731" t="s">
        <v>9</v>
      </c>
      <c r="F20731" t="s">
        <v>1275</v>
      </c>
      <c r="G20731" t="s">
        <v>648</v>
      </c>
      <c r="H20731" s="9" t="s">
        <v>2932</v>
      </c>
      <c r="I20731" t="s">
        <v>1456</v>
      </c>
      <c r="J20731" s="20">
        <v>27</v>
      </c>
      <c r="K20731" s="20" t="s">
        <v>3</v>
      </c>
      <c r="L20731" t="s">
        <v>1463</v>
      </c>
      <c r="M20731" s="20">
        <v>8.02</v>
      </c>
      <c r="N20731" s="20">
        <v>6.48</v>
      </c>
      <c r="O20731" t="s">
        <v>9</v>
      </c>
      <c r="P20731" s="13" t="s">
        <v>1272</v>
      </c>
      <c r="Q20731" t="s">
        <v>3</v>
      </c>
      <c r="R20731" t="s">
        <v>980</v>
      </c>
      <c r="S20731" t="s">
        <v>1465</v>
      </c>
      <c r="U20731" t="s">
        <v>1465</v>
      </c>
      <c r="W20731" t="s">
        <v>1465</v>
      </c>
      <c r="Y20731" t="s">
        <v>1465</v>
      </c>
      <c r="AA20731" t="s">
        <v>1465</v>
      </c>
      <c r="AC20731" t="s">
        <v>1465</v>
      </c>
      <c r="AE20731">
        <f t="shared" si="323"/>
        <v>2020</v>
      </c>
    </row>
    <row r="20732" spans="1:31" x14ac:dyDescent="0.25">
      <c r="A20732" s="7">
        <v>20729</v>
      </c>
      <c r="B20732" s="8">
        <v>44130</v>
      </c>
      <c r="C20732" t="s">
        <v>3</v>
      </c>
      <c r="D20732" t="s">
        <v>1329</v>
      </c>
      <c r="E20732" t="s">
        <v>9</v>
      </c>
      <c r="F20732" t="s">
        <v>1325</v>
      </c>
      <c r="G20732" t="s">
        <v>861</v>
      </c>
      <c r="H20732" s="135" t="s">
        <v>1496</v>
      </c>
      <c r="I20732" t="s">
        <v>1454</v>
      </c>
      <c r="J20732" s="20">
        <v>14</v>
      </c>
      <c r="K20732" s="20" t="s">
        <v>1465</v>
      </c>
      <c r="L20732" t="s">
        <v>1466</v>
      </c>
      <c r="M20732" s="20">
        <v>3.5</v>
      </c>
      <c r="N20732" s="20">
        <v>3.5</v>
      </c>
      <c r="AE20732">
        <f t="shared" si="323"/>
        <v>2020</v>
      </c>
    </row>
    <row r="20733" spans="1:31" x14ac:dyDescent="0.25">
      <c r="A20733" s="7">
        <v>20730</v>
      </c>
      <c r="B20733" s="8">
        <v>44130</v>
      </c>
      <c r="C20733" t="s">
        <v>3</v>
      </c>
      <c r="D20733" t="s">
        <v>360</v>
      </c>
      <c r="E20733" t="s">
        <v>9</v>
      </c>
      <c r="F20733" t="s">
        <v>678</v>
      </c>
      <c r="G20733" t="s">
        <v>1292</v>
      </c>
      <c r="H20733" s="9" t="s">
        <v>3397</v>
      </c>
      <c r="I20733" t="s">
        <v>1455</v>
      </c>
      <c r="J20733" s="20">
        <v>16</v>
      </c>
      <c r="K20733" s="20" t="s">
        <v>1465</v>
      </c>
      <c r="L20733" t="s">
        <v>1466</v>
      </c>
      <c r="M20733" s="20">
        <v>2</v>
      </c>
      <c r="N20733" s="20">
        <v>2</v>
      </c>
      <c r="AE20733">
        <f t="shared" si="323"/>
        <v>2020</v>
      </c>
    </row>
    <row r="20734" spans="1:31" x14ac:dyDescent="0.25">
      <c r="A20734" s="7">
        <v>20731</v>
      </c>
      <c r="B20734" s="8">
        <v>44130</v>
      </c>
      <c r="C20734" t="s">
        <v>3</v>
      </c>
      <c r="D20734" t="s">
        <v>678</v>
      </c>
      <c r="E20734" t="s">
        <v>9</v>
      </c>
      <c r="F20734" t="s">
        <v>360</v>
      </c>
      <c r="G20734" t="s">
        <v>1170</v>
      </c>
      <c r="H20734" s="135" t="s">
        <v>3215</v>
      </c>
      <c r="I20734" t="s">
        <v>1455</v>
      </c>
      <c r="J20734" s="20">
        <v>19</v>
      </c>
      <c r="K20734" s="20" t="s">
        <v>9</v>
      </c>
      <c r="L20734" t="s">
        <v>1464</v>
      </c>
      <c r="M20734" s="20">
        <v>2.09</v>
      </c>
      <c r="N20734" s="20">
        <v>3.16</v>
      </c>
      <c r="AE20734">
        <f t="shared" si="323"/>
        <v>2020</v>
      </c>
    </row>
    <row r="20735" spans="1:31" x14ac:dyDescent="0.25">
      <c r="A20735" s="7">
        <v>20732</v>
      </c>
      <c r="B20735" s="8">
        <v>44130</v>
      </c>
      <c r="C20735" t="s">
        <v>3</v>
      </c>
      <c r="D20735" t="s">
        <v>787</v>
      </c>
      <c r="E20735" t="s">
        <v>9</v>
      </c>
      <c r="F20735" t="s">
        <v>163</v>
      </c>
      <c r="G20735" t="s">
        <v>1292</v>
      </c>
      <c r="H20735" s="9" t="s">
        <v>3468</v>
      </c>
      <c r="I20735" t="s">
        <v>1455</v>
      </c>
      <c r="J20735" s="20">
        <v>9</v>
      </c>
      <c r="K20735" s="20" t="s">
        <v>9</v>
      </c>
      <c r="L20735" t="s">
        <v>1464</v>
      </c>
      <c r="M20735" s="20">
        <v>0.99</v>
      </c>
      <c r="N20735" s="20">
        <v>1.76</v>
      </c>
      <c r="AE20735">
        <f t="shared" si="323"/>
        <v>2020</v>
      </c>
    </row>
    <row r="20736" spans="1:31" x14ac:dyDescent="0.25">
      <c r="A20736" s="7">
        <v>20733</v>
      </c>
      <c r="B20736" s="8">
        <v>44130</v>
      </c>
      <c r="C20736" t="s">
        <v>3</v>
      </c>
      <c r="D20736" t="s">
        <v>787</v>
      </c>
      <c r="E20736" t="s">
        <v>9</v>
      </c>
      <c r="F20736" t="s">
        <v>1288</v>
      </c>
      <c r="G20736" t="s">
        <v>1292</v>
      </c>
      <c r="H20736" s="9" t="s">
        <v>3469</v>
      </c>
      <c r="I20736" t="s">
        <v>1454</v>
      </c>
      <c r="J20736" s="20">
        <v>60</v>
      </c>
      <c r="K20736" s="20" t="s">
        <v>9</v>
      </c>
      <c r="L20736" t="s">
        <v>1463</v>
      </c>
      <c r="M20736" s="20">
        <v>14.4</v>
      </c>
      <c r="N20736" s="20">
        <v>16.600000000000001</v>
      </c>
      <c r="AE20736">
        <f t="shared" si="323"/>
        <v>2020</v>
      </c>
    </row>
    <row r="20737" spans="1:31" x14ac:dyDescent="0.25">
      <c r="A20737" s="7">
        <v>20734</v>
      </c>
      <c r="B20737" s="8">
        <v>44131</v>
      </c>
      <c r="C20737" t="s">
        <v>3</v>
      </c>
      <c r="D20737" t="s">
        <v>1272</v>
      </c>
      <c r="E20737" t="s">
        <v>9</v>
      </c>
      <c r="F20737" t="s">
        <v>1333</v>
      </c>
      <c r="G20737" t="s">
        <v>648</v>
      </c>
      <c r="H20737" s="135" t="s">
        <v>3277</v>
      </c>
      <c r="I20737" t="s">
        <v>1458</v>
      </c>
      <c r="J20737" s="20">
        <v>16</v>
      </c>
      <c r="K20737" s="20" t="s">
        <v>1465</v>
      </c>
      <c r="L20737" t="s">
        <v>1466</v>
      </c>
      <c r="M20737" s="20">
        <v>10</v>
      </c>
      <c r="N20737" s="20">
        <v>30</v>
      </c>
      <c r="AE20737">
        <f t="shared" si="323"/>
        <v>2020</v>
      </c>
    </row>
    <row r="20738" spans="1:31" x14ac:dyDescent="0.25">
      <c r="A20738" s="7">
        <v>20735</v>
      </c>
      <c r="B20738" s="8">
        <v>44132</v>
      </c>
      <c r="C20738" t="s">
        <v>3</v>
      </c>
      <c r="D20738" t="s">
        <v>1295</v>
      </c>
      <c r="E20738" t="s">
        <v>9</v>
      </c>
      <c r="F20738" t="s">
        <v>1310</v>
      </c>
      <c r="G20738" t="s">
        <v>929</v>
      </c>
      <c r="H20738" s="135" t="s">
        <v>2767</v>
      </c>
      <c r="I20738" t="s">
        <v>1454</v>
      </c>
      <c r="J20738" s="20">
        <v>40</v>
      </c>
      <c r="K20738" s="20" t="s">
        <v>3</v>
      </c>
      <c r="L20738" t="s">
        <v>1464</v>
      </c>
      <c r="M20738" s="20">
        <v>12.2</v>
      </c>
      <c r="N20738" s="20">
        <v>8.8000000000000007</v>
      </c>
      <c r="AE20738">
        <f t="shared" si="323"/>
        <v>2020</v>
      </c>
    </row>
    <row r="20739" spans="1:31" x14ac:dyDescent="0.25">
      <c r="A20739" s="7">
        <v>20736</v>
      </c>
      <c r="B20739" s="8">
        <v>44133</v>
      </c>
      <c r="C20739" t="s">
        <v>3</v>
      </c>
      <c r="D20739" t="s">
        <v>1258</v>
      </c>
      <c r="E20739" t="s">
        <v>9</v>
      </c>
      <c r="F20739" t="s">
        <v>1288</v>
      </c>
      <c r="G20739" t="s">
        <v>714</v>
      </c>
      <c r="H20739" s="135" t="s">
        <v>2230</v>
      </c>
      <c r="I20739" t="s">
        <v>1454</v>
      </c>
      <c r="J20739" s="20">
        <v>43</v>
      </c>
      <c r="K20739" s="20" t="s">
        <v>3</v>
      </c>
      <c r="L20739" t="s">
        <v>1464</v>
      </c>
      <c r="M20739" s="20">
        <v>13.04</v>
      </c>
      <c r="N20739" s="20">
        <v>9.4600000000000009</v>
      </c>
      <c r="AE20739">
        <f t="shared" si="323"/>
        <v>2020</v>
      </c>
    </row>
    <row r="20740" spans="1:31" x14ac:dyDescent="0.25">
      <c r="A20740" s="7">
        <v>20737</v>
      </c>
      <c r="B20740" s="8">
        <v>44133</v>
      </c>
      <c r="C20740" t="s">
        <v>3</v>
      </c>
      <c r="D20740" t="s">
        <v>1329</v>
      </c>
      <c r="E20740" t="s">
        <v>9</v>
      </c>
      <c r="F20740" t="s">
        <v>1325</v>
      </c>
      <c r="G20740" t="s">
        <v>648</v>
      </c>
      <c r="H20740" s="135" t="s">
        <v>2371</v>
      </c>
      <c r="I20740" t="s">
        <v>1454</v>
      </c>
      <c r="J20740" s="20">
        <v>59</v>
      </c>
      <c r="K20740" s="20" t="s">
        <v>1465</v>
      </c>
      <c r="L20740" t="s">
        <v>1466</v>
      </c>
      <c r="M20740" s="20">
        <v>14.75</v>
      </c>
      <c r="N20740" s="20">
        <v>14.75</v>
      </c>
      <c r="AE20740">
        <f t="shared" ref="AE20740:AE20803" si="324">YEAR(B20740)</f>
        <v>2020</v>
      </c>
    </row>
    <row r="20741" spans="1:31" x14ac:dyDescent="0.25">
      <c r="A20741" s="7">
        <v>20738</v>
      </c>
      <c r="B20741" s="8">
        <v>44133</v>
      </c>
      <c r="C20741" t="s">
        <v>3</v>
      </c>
      <c r="D20741" t="s">
        <v>1327</v>
      </c>
      <c r="E20741" t="s">
        <v>9</v>
      </c>
      <c r="F20741" t="s">
        <v>869</v>
      </c>
      <c r="G20741" t="s">
        <v>377</v>
      </c>
      <c r="H20741" s="9" t="s">
        <v>2238</v>
      </c>
      <c r="I20741" t="s">
        <v>1454</v>
      </c>
      <c r="J20741" s="20">
        <v>8</v>
      </c>
      <c r="K20741" s="20" t="s">
        <v>1465</v>
      </c>
      <c r="L20741" t="s">
        <v>1466</v>
      </c>
      <c r="M20741" s="20">
        <v>2</v>
      </c>
      <c r="N20741" s="20">
        <v>2</v>
      </c>
      <c r="AE20741">
        <f t="shared" si="324"/>
        <v>2020</v>
      </c>
    </row>
    <row r="20742" spans="1:31" x14ac:dyDescent="0.25">
      <c r="A20742" s="7">
        <v>20739</v>
      </c>
      <c r="B20742" s="8">
        <v>44133</v>
      </c>
      <c r="C20742" t="s">
        <v>3</v>
      </c>
      <c r="D20742" t="s">
        <v>1327</v>
      </c>
      <c r="E20742" t="s">
        <v>9</v>
      </c>
      <c r="F20742" t="s">
        <v>869</v>
      </c>
      <c r="G20742" t="s">
        <v>870</v>
      </c>
      <c r="H20742" s="135" t="s">
        <v>2466</v>
      </c>
      <c r="I20742" t="s">
        <v>1454</v>
      </c>
      <c r="J20742" s="20">
        <v>36</v>
      </c>
      <c r="K20742" s="20" t="s">
        <v>9</v>
      </c>
      <c r="L20742" t="s">
        <v>1464</v>
      </c>
      <c r="M20742" s="20">
        <v>7.92</v>
      </c>
      <c r="N20742" s="20">
        <v>11.08</v>
      </c>
      <c r="AE20742">
        <f t="shared" si="324"/>
        <v>2020</v>
      </c>
    </row>
    <row r="20743" spans="1:31" x14ac:dyDescent="0.25">
      <c r="A20743" s="7">
        <v>20740</v>
      </c>
      <c r="B20743" s="8">
        <v>44133</v>
      </c>
      <c r="C20743" t="s">
        <v>3</v>
      </c>
      <c r="D20743" t="s">
        <v>1327</v>
      </c>
      <c r="E20743" t="s">
        <v>9</v>
      </c>
      <c r="F20743" t="s">
        <v>869</v>
      </c>
      <c r="G20743" t="s">
        <v>870</v>
      </c>
      <c r="H20743" s="9" t="s">
        <v>2482</v>
      </c>
      <c r="I20743" t="s">
        <v>1454</v>
      </c>
      <c r="J20743" s="20">
        <v>28</v>
      </c>
      <c r="K20743" s="20" t="s">
        <v>9</v>
      </c>
      <c r="L20743" t="s">
        <v>1464</v>
      </c>
      <c r="M20743" s="20">
        <v>6.16</v>
      </c>
      <c r="N20743" s="20">
        <v>8.84</v>
      </c>
      <c r="AE20743">
        <f t="shared" si="324"/>
        <v>2020</v>
      </c>
    </row>
    <row r="20744" spans="1:31" x14ac:dyDescent="0.25">
      <c r="A20744" s="7">
        <v>20741</v>
      </c>
      <c r="B20744" s="8">
        <v>44133</v>
      </c>
      <c r="C20744" t="s">
        <v>3</v>
      </c>
      <c r="D20744" t="s">
        <v>1322</v>
      </c>
      <c r="E20744" t="s">
        <v>9</v>
      </c>
      <c r="F20744" t="s">
        <v>1299</v>
      </c>
      <c r="G20744" t="s">
        <v>929</v>
      </c>
      <c r="H20744" s="9" t="s">
        <v>2652</v>
      </c>
      <c r="I20744" t="s">
        <v>1454</v>
      </c>
      <c r="J20744" s="20">
        <v>81</v>
      </c>
      <c r="K20744" s="20" t="s">
        <v>3</v>
      </c>
      <c r="L20744" t="s">
        <v>1463</v>
      </c>
      <c r="M20744" s="20">
        <v>22.06</v>
      </c>
      <c r="N20744" s="20">
        <v>19.440000000000001</v>
      </c>
      <c r="AE20744">
        <f t="shared" si="324"/>
        <v>2020</v>
      </c>
    </row>
    <row r="20745" spans="1:31" x14ac:dyDescent="0.25">
      <c r="A20745" s="7">
        <v>20742</v>
      </c>
      <c r="B20745" s="8">
        <v>44134</v>
      </c>
      <c r="C20745" t="s">
        <v>3</v>
      </c>
      <c r="D20745" t="s">
        <v>1317</v>
      </c>
      <c r="E20745" t="s">
        <v>9</v>
      </c>
      <c r="F20745" t="s">
        <v>1310</v>
      </c>
      <c r="G20745" t="s">
        <v>732</v>
      </c>
      <c r="H20745" s="135" t="s">
        <v>2223</v>
      </c>
      <c r="I20745" t="s">
        <v>1454</v>
      </c>
      <c r="J20745" s="20">
        <v>71</v>
      </c>
      <c r="K20745" s="20" t="s">
        <v>3</v>
      </c>
      <c r="L20745" t="s">
        <v>1464</v>
      </c>
      <c r="M20745" s="20">
        <v>20.88</v>
      </c>
      <c r="N20745" s="20">
        <v>15.620000000000001</v>
      </c>
      <c r="AE20745">
        <f t="shared" si="324"/>
        <v>2020</v>
      </c>
    </row>
    <row r="20746" spans="1:31" x14ac:dyDescent="0.25">
      <c r="A20746" s="7">
        <v>20743</v>
      </c>
      <c r="B20746" s="8">
        <v>44134</v>
      </c>
      <c r="C20746" t="s">
        <v>3</v>
      </c>
      <c r="D20746" t="s">
        <v>1258</v>
      </c>
      <c r="E20746" t="s">
        <v>9</v>
      </c>
      <c r="F20746" t="s">
        <v>828</v>
      </c>
      <c r="G20746" t="s">
        <v>377</v>
      </c>
      <c r="H20746" s="136" t="s">
        <v>1598</v>
      </c>
      <c r="I20746" t="s">
        <v>1454</v>
      </c>
      <c r="J20746" s="20">
        <v>98</v>
      </c>
      <c r="K20746" s="20" t="s">
        <v>3</v>
      </c>
      <c r="L20746" t="s">
        <v>1464</v>
      </c>
      <c r="M20746" s="20">
        <v>28.44</v>
      </c>
      <c r="N20746" s="20">
        <v>21.56</v>
      </c>
      <c r="AE20746">
        <f t="shared" si="324"/>
        <v>2020</v>
      </c>
    </row>
    <row r="20747" spans="1:31" x14ac:dyDescent="0.25">
      <c r="A20747" s="7">
        <v>20744</v>
      </c>
      <c r="B20747" s="8">
        <v>44134</v>
      </c>
      <c r="C20747" t="s">
        <v>3</v>
      </c>
      <c r="D20747" t="s">
        <v>1329</v>
      </c>
      <c r="E20747" t="s">
        <v>9</v>
      </c>
      <c r="F20747" t="s">
        <v>1333</v>
      </c>
      <c r="G20747" t="s">
        <v>1016</v>
      </c>
      <c r="H20747" s="9" t="s">
        <v>2890</v>
      </c>
      <c r="I20747" t="s">
        <v>1454</v>
      </c>
      <c r="J20747" s="20">
        <v>35</v>
      </c>
      <c r="K20747" s="20" t="s">
        <v>3</v>
      </c>
      <c r="L20747" t="s">
        <v>1464</v>
      </c>
      <c r="M20747" s="20">
        <v>10.8</v>
      </c>
      <c r="N20747" s="20">
        <v>7.7</v>
      </c>
      <c r="AE20747">
        <f t="shared" si="324"/>
        <v>2020</v>
      </c>
    </row>
    <row r="20748" spans="1:31" x14ac:dyDescent="0.25">
      <c r="A20748" s="7">
        <v>20745</v>
      </c>
      <c r="B20748" s="8">
        <v>44134</v>
      </c>
      <c r="C20748" t="s">
        <v>3</v>
      </c>
      <c r="D20748" t="s">
        <v>1241</v>
      </c>
      <c r="E20748" t="s">
        <v>9</v>
      </c>
      <c r="F20748" t="s">
        <v>678</v>
      </c>
      <c r="G20748" t="s">
        <v>929</v>
      </c>
      <c r="H20748" s="9" t="s">
        <v>2739</v>
      </c>
      <c r="I20748" t="s">
        <v>1455</v>
      </c>
      <c r="J20748" s="20">
        <v>15</v>
      </c>
      <c r="K20748" s="20" t="s">
        <v>3</v>
      </c>
      <c r="L20748" t="s">
        <v>1464</v>
      </c>
      <c r="M20748" s="20">
        <v>2.6</v>
      </c>
      <c r="N20748" s="20">
        <v>1.65</v>
      </c>
      <c r="AE20748">
        <f t="shared" si="324"/>
        <v>2020</v>
      </c>
    </row>
    <row r="20749" spans="1:31" x14ac:dyDescent="0.25">
      <c r="A20749" s="7">
        <v>20746</v>
      </c>
      <c r="B20749" s="8">
        <v>44134</v>
      </c>
      <c r="C20749" t="s">
        <v>3</v>
      </c>
      <c r="D20749" t="s">
        <v>1241</v>
      </c>
      <c r="E20749" t="s">
        <v>9</v>
      </c>
      <c r="F20749" t="s">
        <v>678</v>
      </c>
      <c r="G20749" t="s">
        <v>929</v>
      </c>
      <c r="H20749" s="9" t="s">
        <v>3470</v>
      </c>
      <c r="I20749" t="s">
        <v>1455</v>
      </c>
      <c r="J20749" s="20">
        <v>33</v>
      </c>
      <c r="K20749" s="20" t="s">
        <v>1465</v>
      </c>
      <c r="L20749" t="s">
        <v>1466</v>
      </c>
      <c r="M20749" s="20">
        <v>4.125</v>
      </c>
      <c r="N20749" s="20">
        <v>4.125</v>
      </c>
      <c r="AE20749">
        <f t="shared" si="324"/>
        <v>2020</v>
      </c>
    </row>
    <row r="20750" spans="1:31" x14ac:dyDescent="0.25">
      <c r="A20750" s="7">
        <v>20747</v>
      </c>
      <c r="B20750" s="8">
        <v>44134</v>
      </c>
      <c r="C20750" t="s">
        <v>3</v>
      </c>
      <c r="D20750" t="s">
        <v>1327</v>
      </c>
      <c r="E20750" t="s">
        <v>9</v>
      </c>
      <c r="F20750" t="s">
        <v>1325</v>
      </c>
      <c r="G20750" t="s">
        <v>1292</v>
      </c>
      <c r="H20750" s="9" t="s">
        <v>3471</v>
      </c>
      <c r="I20750" t="s">
        <v>1454</v>
      </c>
      <c r="J20750" s="20">
        <v>30</v>
      </c>
      <c r="K20750" s="20" t="s">
        <v>3</v>
      </c>
      <c r="L20750" t="s">
        <v>1464</v>
      </c>
      <c r="M20750" s="20">
        <v>9.4</v>
      </c>
      <c r="N20750" s="20">
        <v>6.6</v>
      </c>
      <c r="AE20750">
        <f t="shared" si="324"/>
        <v>2020</v>
      </c>
    </row>
    <row r="20751" spans="1:31" x14ac:dyDescent="0.25">
      <c r="A20751" s="7">
        <v>20748</v>
      </c>
      <c r="B20751" s="8">
        <v>44135</v>
      </c>
      <c r="C20751" t="s">
        <v>3</v>
      </c>
      <c r="D20751" t="s">
        <v>1207</v>
      </c>
      <c r="E20751" t="s">
        <v>9</v>
      </c>
      <c r="F20751" t="s">
        <v>1193</v>
      </c>
      <c r="G20751" t="s">
        <v>1292</v>
      </c>
      <c r="H20751" s="9" t="s">
        <v>3393</v>
      </c>
      <c r="I20751" t="s">
        <v>1454</v>
      </c>
      <c r="J20751" s="20">
        <v>15</v>
      </c>
      <c r="K20751" s="20" t="s">
        <v>3</v>
      </c>
      <c r="L20751" t="s">
        <v>1463</v>
      </c>
      <c r="M20751" s="20">
        <v>4.9000000000000004</v>
      </c>
      <c r="N20751" s="20">
        <v>3.6</v>
      </c>
      <c r="AE20751">
        <f t="shared" si="324"/>
        <v>2020</v>
      </c>
    </row>
    <row r="20752" spans="1:31" x14ac:dyDescent="0.25">
      <c r="A20752" s="7">
        <v>20749</v>
      </c>
      <c r="B20752" s="8">
        <v>44135</v>
      </c>
      <c r="C20752" t="s">
        <v>3</v>
      </c>
      <c r="D20752" t="s">
        <v>1207</v>
      </c>
      <c r="E20752" t="s">
        <v>9</v>
      </c>
      <c r="F20752" t="s">
        <v>1193</v>
      </c>
      <c r="G20752" t="s">
        <v>1292</v>
      </c>
      <c r="H20752" s="9" t="s">
        <v>3405</v>
      </c>
      <c r="I20752" t="s">
        <v>1454</v>
      </c>
      <c r="J20752" s="20">
        <v>10</v>
      </c>
      <c r="K20752" s="20" t="s">
        <v>3</v>
      </c>
      <c r="L20752" t="s">
        <v>1463</v>
      </c>
      <c r="M20752" s="20">
        <v>3.6</v>
      </c>
      <c r="N20752" s="20">
        <v>2.4</v>
      </c>
      <c r="AE20752">
        <f t="shared" si="324"/>
        <v>2020</v>
      </c>
    </row>
    <row r="20753" spans="1:31" x14ac:dyDescent="0.25">
      <c r="A20753" s="7">
        <v>20750</v>
      </c>
      <c r="B20753" s="8">
        <v>44135</v>
      </c>
      <c r="C20753" t="s">
        <v>3</v>
      </c>
      <c r="D20753" t="s">
        <v>1323</v>
      </c>
      <c r="E20753" t="s">
        <v>9</v>
      </c>
      <c r="F20753" t="s">
        <v>1319</v>
      </c>
      <c r="G20753" t="s">
        <v>648</v>
      </c>
      <c r="H20753" s="135" t="s">
        <v>1795</v>
      </c>
      <c r="I20753" t="s">
        <v>1454</v>
      </c>
      <c r="J20753" s="20">
        <v>33</v>
      </c>
      <c r="K20753" s="20" t="s">
        <v>3</v>
      </c>
      <c r="L20753" t="s">
        <v>1463</v>
      </c>
      <c r="M20753" s="20">
        <v>9.58</v>
      </c>
      <c r="N20753" s="20">
        <v>7.92</v>
      </c>
      <c r="AE20753">
        <f t="shared" si="324"/>
        <v>2020</v>
      </c>
    </row>
    <row r="20754" spans="1:31" x14ac:dyDescent="0.25">
      <c r="A20754" s="7">
        <v>20751</v>
      </c>
      <c r="B20754" s="8">
        <v>44135</v>
      </c>
      <c r="C20754" t="s">
        <v>3</v>
      </c>
      <c r="D20754" t="s">
        <v>1291</v>
      </c>
      <c r="E20754" t="s">
        <v>9</v>
      </c>
      <c r="F20754" t="s">
        <v>427</v>
      </c>
      <c r="G20754" t="s">
        <v>1170</v>
      </c>
      <c r="H20754" s="135" t="s">
        <v>3184</v>
      </c>
      <c r="I20754" t="s">
        <v>1454</v>
      </c>
      <c r="J20754" s="20">
        <v>8</v>
      </c>
      <c r="K20754" s="20" t="s">
        <v>9</v>
      </c>
      <c r="L20754" t="s">
        <v>1464</v>
      </c>
      <c r="M20754" s="20">
        <v>1.76</v>
      </c>
      <c r="N20754" s="20">
        <v>3.24</v>
      </c>
      <c r="AE20754">
        <f t="shared" si="324"/>
        <v>2020</v>
      </c>
    </row>
    <row r="20755" spans="1:31" x14ac:dyDescent="0.25">
      <c r="A20755" s="7">
        <v>20752</v>
      </c>
      <c r="B20755" s="8">
        <v>44135</v>
      </c>
      <c r="C20755" t="s">
        <v>3</v>
      </c>
      <c r="D20755" t="s">
        <v>787</v>
      </c>
      <c r="E20755" t="s">
        <v>9</v>
      </c>
      <c r="F20755" t="s">
        <v>1288</v>
      </c>
      <c r="G20755" t="s">
        <v>1292</v>
      </c>
      <c r="H20755" s="135" t="s">
        <v>3472</v>
      </c>
      <c r="I20755" t="s">
        <v>1454</v>
      </c>
      <c r="J20755" s="20">
        <v>16</v>
      </c>
      <c r="K20755" s="20" t="s">
        <v>1465</v>
      </c>
      <c r="L20755" t="s">
        <v>1466</v>
      </c>
      <c r="M20755" s="20">
        <v>4</v>
      </c>
      <c r="N20755" s="20">
        <v>4</v>
      </c>
      <c r="AE20755">
        <f t="shared" si="324"/>
        <v>2020</v>
      </c>
    </row>
    <row r="20756" spans="1:31" x14ac:dyDescent="0.25">
      <c r="A20756" s="7">
        <v>20753</v>
      </c>
      <c r="B20756" s="8">
        <v>44137</v>
      </c>
      <c r="C20756" t="s">
        <v>3</v>
      </c>
      <c r="D20756" t="s">
        <v>376</v>
      </c>
      <c r="E20756" t="s">
        <v>9</v>
      </c>
      <c r="F20756" t="s">
        <v>1288</v>
      </c>
      <c r="G20756" t="s">
        <v>929</v>
      </c>
      <c r="H20756" s="135" t="s">
        <v>2678</v>
      </c>
      <c r="I20756" t="s">
        <v>1454</v>
      </c>
      <c r="J20756" s="20">
        <v>22</v>
      </c>
      <c r="K20756" s="20" t="s">
        <v>3</v>
      </c>
      <c r="L20756" t="s">
        <v>1464</v>
      </c>
      <c r="M20756" s="20">
        <v>7.16</v>
      </c>
      <c r="N20756" s="20">
        <v>4.84</v>
      </c>
      <c r="AE20756">
        <f t="shared" si="324"/>
        <v>2020</v>
      </c>
    </row>
    <row r="20757" spans="1:31" x14ac:dyDescent="0.25">
      <c r="A20757" s="7">
        <v>20754</v>
      </c>
      <c r="B20757" s="8">
        <v>44137</v>
      </c>
      <c r="C20757" t="s">
        <v>3</v>
      </c>
      <c r="D20757" t="s">
        <v>678</v>
      </c>
      <c r="E20757" t="s">
        <v>9</v>
      </c>
      <c r="F20757" t="s">
        <v>1272</v>
      </c>
      <c r="G20757" t="s">
        <v>1292</v>
      </c>
      <c r="H20757" s="134" t="s">
        <v>3423</v>
      </c>
      <c r="I20757" t="s">
        <v>1454</v>
      </c>
      <c r="J20757" s="20">
        <v>15</v>
      </c>
      <c r="K20757" s="20" t="s">
        <v>1465</v>
      </c>
      <c r="L20757" t="s">
        <v>1466</v>
      </c>
      <c r="M20757" s="20">
        <v>3.75</v>
      </c>
      <c r="N20757" s="20">
        <v>3.75</v>
      </c>
      <c r="AE20757">
        <f t="shared" si="324"/>
        <v>2020</v>
      </c>
    </row>
    <row r="20758" spans="1:31" x14ac:dyDescent="0.25">
      <c r="A20758" s="7">
        <v>20755</v>
      </c>
      <c r="B20758" s="8">
        <v>44137</v>
      </c>
      <c r="C20758" t="s">
        <v>3</v>
      </c>
      <c r="D20758" t="s">
        <v>351</v>
      </c>
      <c r="E20758" t="s">
        <v>9</v>
      </c>
      <c r="F20758" t="s">
        <v>1328</v>
      </c>
      <c r="G20758" t="s">
        <v>1277</v>
      </c>
      <c r="H20758" s="9" t="s">
        <v>3362</v>
      </c>
      <c r="I20758" t="s">
        <v>1455</v>
      </c>
      <c r="J20758" s="20">
        <v>11</v>
      </c>
      <c r="K20758" s="20" t="s">
        <v>9</v>
      </c>
      <c r="L20758" t="s">
        <v>1464</v>
      </c>
      <c r="M20758" s="20">
        <v>1.21</v>
      </c>
      <c r="N20758" s="20">
        <v>2.04</v>
      </c>
      <c r="AE20758">
        <f t="shared" si="324"/>
        <v>2020</v>
      </c>
    </row>
    <row r="20759" spans="1:31" x14ac:dyDescent="0.25">
      <c r="A20759" s="7">
        <v>20756</v>
      </c>
      <c r="B20759" s="8">
        <v>44138</v>
      </c>
      <c r="C20759" t="s">
        <v>3</v>
      </c>
      <c r="D20759" t="s">
        <v>1332</v>
      </c>
      <c r="E20759" t="s">
        <v>9</v>
      </c>
      <c r="F20759" t="s">
        <v>1111</v>
      </c>
      <c r="G20759" t="s">
        <v>1292</v>
      </c>
      <c r="H20759" s="9" t="s">
        <v>3473</v>
      </c>
      <c r="I20759" t="s">
        <v>1454</v>
      </c>
      <c r="J20759" s="20">
        <v>21</v>
      </c>
      <c r="K20759" s="20" t="s">
        <v>3</v>
      </c>
      <c r="L20759" t="s">
        <v>1464</v>
      </c>
      <c r="M20759" s="20">
        <v>6.88</v>
      </c>
      <c r="N20759" s="20">
        <v>4.62</v>
      </c>
      <c r="AE20759">
        <f t="shared" si="324"/>
        <v>2020</v>
      </c>
    </row>
    <row r="20760" spans="1:31" x14ac:dyDescent="0.25">
      <c r="A20760" s="7">
        <v>20757</v>
      </c>
      <c r="B20760" s="8">
        <v>44139</v>
      </c>
      <c r="C20760" t="s">
        <v>3</v>
      </c>
      <c r="D20760" t="s">
        <v>1322</v>
      </c>
      <c r="E20760" t="s">
        <v>9</v>
      </c>
      <c r="F20760" t="s">
        <v>1321</v>
      </c>
      <c r="G20760" t="s">
        <v>929</v>
      </c>
      <c r="H20760" s="135" t="s">
        <v>2782</v>
      </c>
      <c r="I20760" t="s">
        <v>1454</v>
      </c>
      <c r="J20760" s="20">
        <v>29</v>
      </c>
      <c r="K20760" s="20" t="s">
        <v>3</v>
      </c>
      <c r="L20760" t="s">
        <v>1464</v>
      </c>
      <c r="M20760" s="20">
        <v>9.1199999999999992</v>
      </c>
      <c r="N20760" s="20">
        <v>6.38</v>
      </c>
      <c r="AE20760">
        <f t="shared" si="324"/>
        <v>2020</v>
      </c>
    </row>
    <row r="20761" spans="1:31" x14ac:dyDescent="0.25">
      <c r="A20761" s="7">
        <v>20758</v>
      </c>
      <c r="B20761" s="8">
        <v>44139</v>
      </c>
      <c r="C20761" t="s">
        <v>3</v>
      </c>
      <c r="D20761" t="s">
        <v>1322</v>
      </c>
      <c r="E20761" t="s">
        <v>9</v>
      </c>
      <c r="F20761" t="s">
        <v>1111</v>
      </c>
      <c r="G20761" t="s">
        <v>929</v>
      </c>
      <c r="H20761" s="135" t="s">
        <v>2678</v>
      </c>
      <c r="I20761" t="s">
        <v>1454</v>
      </c>
      <c r="J20761" s="20">
        <v>40</v>
      </c>
      <c r="K20761" s="20" t="s">
        <v>3</v>
      </c>
      <c r="L20761" t="s">
        <v>1463</v>
      </c>
      <c r="M20761" s="20">
        <v>11.4</v>
      </c>
      <c r="N20761" s="20">
        <v>9.6</v>
      </c>
      <c r="AE20761">
        <f t="shared" si="324"/>
        <v>2020</v>
      </c>
    </row>
    <row r="20762" spans="1:31" x14ac:dyDescent="0.25">
      <c r="A20762" s="7">
        <v>20759</v>
      </c>
      <c r="B20762" s="8">
        <v>44140</v>
      </c>
      <c r="C20762" t="s">
        <v>3</v>
      </c>
      <c r="D20762" t="s">
        <v>1320</v>
      </c>
      <c r="E20762" t="s">
        <v>9</v>
      </c>
      <c r="F20762" t="s">
        <v>1328</v>
      </c>
      <c r="G20762" t="s">
        <v>1277</v>
      </c>
      <c r="H20762" s="9" t="s">
        <v>3474</v>
      </c>
      <c r="I20762" t="s">
        <v>1454</v>
      </c>
      <c r="J20762" s="20">
        <v>8</v>
      </c>
      <c r="K20762" s="20" t="s">
        <v>9</v>
      </c>
      <c r="L20762" t="s">
        <v>1464</v>
      </c>
      <c r="M20762" s="20">
        <v>1.76</v>
      </c>
      <c r="N20762" s="20">
        <v>3.24</v>
      </c>
      <c r="AE20762">
        <f t="shared" si="324"/>
        <v>2020</v>
      </c>
    </row>
    <row r="20763" spans="1:31" x14ac:dyDescent="0.25">
      <c r="A20763" s="7">
        <v>20760</v>
      </c>
      <c r="B20763" s="8">
        <v>44140</v>
      </c>
      <c r="C20763" t="s">
        <v>3</v>
      </c>
      <c r="D20763" t="s">
        <v>1322</v>
      </c>
      <c r="E20763" t="s">
        <v>9</v>
      </c>
      <c r="F20763" t="s">
        <v>1325</v>
      </c>
      <c r="G20763" t="s">
        <v>648</v>
      </c>
      <c r="H20763" s="9" t="s">
        <v>1797</v>
      </c>
      <c r="I20763" t="s">
        <v>1454</v>
      </c>
      <c r="J20763" s="20">
        <v>119</v>
      </c>
      <c r="K20763" s="20" t="s">
        <v>3</v>
      </c>
      <c r="L20763" t="s">
        <v>1464</v>
      </c>
      <c r="M20763" s="20">
        <v>34.32</v>
      </c>
      <c r="N20763" s="20">
        <v>26.18</v>
      </c>
      <c r="AE20763">
        <f t="shared" si="324"/>
        <v>2020</v>
      </c>
    </row>
    <row r="20764" spans="1:31" x14ac:dyDescent="0.25">
      <c r="A20764" s="7">
        <v>20761</v>
      </c>
      <c r="B20764" s="8">
        <v>44142</v>
      </c>
      <c r="C20764" t="s">
        <v>3</v>
      </c>
      <c r="D20764" t="s">
        <v>1272</v>
      </c>
      <c r="E20764" t="s">
        <v>9</v>
      </c>
      <c r="F20764" t="s">
        <v>1289</v>
      </c>
      <c r="G20764" t="s">
        <v>861</v>
      </c>
      <c r="H20764" s="135" t="s">
        <v>2437</v>
      </c>
      <c r="I20764" t="s">
        <v>1455</v>
      </c>
      <c r="J20764" s="20">
        <v>20</v>
      </c>
      <c r="K20764" s="20" t="s">
        <v>1465</v>
      </c>
      <c r="L20764" t="s">
        <v>1466</v>
      </c>
      <c r="M20764" s="20">
        <v>2.5</v>
      </c>
      <c r="N20764" s="20">
        <v>2.5</v>
      </c>
      <c r="AE20764">
        <f t="shared" si="324"/>
        <v>2020</v>
      </c>
    </row>
    <row r="20765" spans="1:31" x14ac:dyDescent="0.25">
      <c r="A20765" s="7">
        <v>20762</v>
      </c>
      <c r="B20765" s="8">
        <v>44142</v>
      </c>
      <c r="C20765" t="s">
        <v>3</v>
      </c>
      <c r="D20765" t="s">
        <v>1329</v>
      </c>
      <c r="E20765" t="s">
        <v>9</v>
      </c>
      <c r="F20765" t="s">
        <v>1288</v>
      </c>
      <c r="G20765" t="s">
        <v>895</v>
      </c>
      <c r="H20765" s="136" t="s">
        <v>3137</v>
      </c>
      <c r="I20765" t="s">
        <v>1454</v>
      </c>
      <c r="J20765" s="20">
        <v>65</v>
      </c>
      <c r="K20765" s="20" t="s">
        <v>1465</v>
      </c>
      <c r="L20765" t="s">
        <v>1466</v>
      </c>
      <c r="M20765" s="20">
        <v>16.25</v>
      </c>
      <c r="N20765" s="20">
        <v>16.25</v>
      </c>
      <c r="AE20765">
        <f t="shared" si="324"/>
        <v>2020</v>
      </c>
    </row>
    <row r="20766" spans="1:31" x14ac:dyDescent="0.25">
      <c r="A20766" s="7">
        <v>20763</v>
      </c>
      <c r="B20766" s="8">
        <v>44143</v>
      </c>
      <c r="C20766" t="s">
        <v>3</v>
      </c>
      <c r="D20766" t="s">
        <v>1213</v>
      </c>
      <c r="E20766" t="s">
        <v>9</v>
      </c>
      <c r="F20766" t="s">
        <v>787</v>
      </c>
      <c r="G20766" t="s">
        <v>1292</v>
      </c>
      <c r="H20766" s="9" t="s">
        <v>3444</v>
      </c>
      <c r="I20766" t="s">
        <v>1455</v>
      </c>
      <c r="J20766" s="20">
        <v>25</v>
      </c>
      <c r="K20766" s="20" t="s">
        <v>9</v>
      </c>
      <c r="L20766" t="s">
        <v>1464</v>
      </c>
      <c r="M20766" s="20">
        <v>2.75</v>
      </c>
      <c r="N20766" s="20">
        <v>4</v>
      </c>
      <c r="AE20766">
        <f t="shared" si="324"/>
        <v>2020</v>
      </c>
    </row>
    <row r="20767" spans="1:31" x14ac:dyDescent="0.25">
      <c r="A20767" s="7">
        <v>20764</v>
      </c>
      <c r="B20767" s="8">
        <v>44144</v>
      </c>
      <c r="C20767" t="s">
        <v>3</v>
      </c>
      <c r="D20767" t="s">
        <v>1322</v>
      </c>
      <c r="E20767" t="s">
        <v>9</v>
      </c>
      <c r="F20767" t="s">
        <v>1288</v>
      </c>
      <c r="G20767" t="s">
        <v>714</v>
      </c>
      <c r="H20767" s="136" t="s">
        <v>2122</v>
      </c>
      <c r="I20767" t="s">
        <v>1454</v>
      </c>
      <c r="J20767" s="20">
        <v>19</v>
      </c>
      <c r="K20767" s="20" t="s">
        <v>3</v>
      </c>
      <c r="L20767" t="s">
        <v>1463</v>
      </c>
      <c r="M20767" s="20">
        <v>5.94</v>
      </c>
      <c r="N20767" s="20">
        <v>4.5599999999999996</v>
      </c>
      <c r="AE20767">
        <f t="shared" si="324"/>
        <v>2020</v>
      </c>
    </row>
    <row r="20768" spans="1:31" x14ac:dyDescent="0.25">
      <c r="A20768" s="7">
        <v>20765</v>
      </c>
      <c r="B20768" s="8">
        <v>44144</v>
      </c>
      <c r="C20768" t="s">
        <v>3</v>
      </c>
      <c r="D20768" t="s">
        <v>1327</v>
      </c>
      <c r="E20768" t="s">
        <v>9</v>
      </c>
      <c r="F20768" t="s">
        <v>869</v>
      </c>
      <c r="G20768" t="s">
        <v>377</v>
      </c>
      <c r="H20768" s="9" t="s">
        <v>2375</v>
      </c>
      <c r="I20768" t="s">
        <v>1454</v>
      </c>
      <c r="J20768" s="20">
        <v>48</v>
      </c>
      <c r="K20768" s="20" t="s">
        <v>9</v>
      </c>
      <c r="L20768" t="s">
        <v>1464</v>
      </c>
      <c r="M20768" s="20">
        <v>10.56</v>
      </c>
      <c r="N20768" s="20">
        <v>14.44</v>
      </c>
      <c r="AE20768">
        <f t="shared" si="324"/>
        <v>2020</v>
      </c>
    </row>
    <row r="20769" spans="1:31" x14ac:dyDescent="0.25">
      <c r="A20769" s="7">
        <v>20766</v>
      </c>
      <c r="B20769" s="8">
        <v>44144</v>
      </c>
      <c r="C20769" t="s">
        <v>3</v>
      </c>
      <c r="D20769" t="s">
        <v>1330</v>
      </c>
      <c r="E20769" t="s">
        <v>9</v>
      </c>
      <c r="F20769" t="s">
        <v>1327</v>
      </c>
      <c r="G20769" t="s">
        <v>929</v>
      </c>
      <c r="H20769" s="135" t="s">
        <v>2665</v>
      </c>
      <c r="I20769" t="s">
        <v>1454</v>
      </c>
      <c r="J20769" s="20">
        <v>39</v>
      </c>
      <c r="K20769" s="20" t="s">
        <v>9</v>
      </c>
      <c r="L20769" t="s">
        <v>1464</v>
      </c>
      <c r="M20769" s="20">
        <v>8.58</v>
      </c>
      <c r="N20769" s="20">
        <v>11.92</v>
      </c>
      <c r="AE20769">
        <f t="shared" si="324"/>
        <v>2020</v>
      </c>
    </row>
    <row r="20770" spans="1:31" x14ac:dyDescent="0.25">
      <c r="A20770" s="7">
        <v>20767</v>
      </c>
      <c r="B20770" s="8">
        <v>44144</v>
      </c>
      <c r="C20770" t="s">
        <v>3</v>
      </c>
      <c r="D20770" t="s">
        <v>1295</v>
      </c>
      <c r="E20770" t="s">
        <v>9</v>
      </c>
      <c r="F20770" t="s">
        <v>306</v>
      </c>
      <c r="G20770" t="s">
        <v>895</v>
      </c>
      <c r="H20770" s="135" t="s">
        <v>2661</v>
      </c>
      <c r="I20770" t="s">
        <v>1454</v>
      </c>
      <c r="J20770" s="20">
        <v>65</v>
      </c>
      <c r="K20770" s="20" t="s">
        <v>3</v>
      </c>
      <c r="L20770" t="s">
        <v>1464</v>
      </c>
      <c r="M20770" s="20">
        <v>19.2</v>
      </c>
      <c r="N20770" s="20">
        <v>14.3</v>
      </c>
      <c r="AE20770">
        <f t="shared" si="324"/>
        <v>2020</v>
      </c>
    </row>
    <row r="20771" spans="1:31" x14ac:dyDescent="0.25">
      <c r="A20771" s="7">
        <v>20768</v>
      </c>
      <c r="B20771" s="8">
        <v>44144</v>
      </c>
      <c r="C20771" t="s">
        <v>3</v>
      </c>
      <c r="D20771" t="s">
        <v>1327</v>
      </c>
      <c r="E20771" t="s">
        <v>9</v>
      </c>
      <c r="F20771" t="s">
        <v>869</v>
      </c>
      <c r="G20771" t="s">
        <v>870</v>
      </c>
      <c r="H20771" s="135" t="s">
        <v>2508</v>
      </c>
      <c r="I20771" t="s">
        <v>1454</v>
      </c>
      <c r="J20771" s="20">
        <v>26</v>
      </c>
      <c r="K20771" s="20" t="s">
        <v>3</v>
      </c>
      <c r="L20771" t="s">
        <v>1463</v>
      </c>
      <c r="M20771" s="20">
        <v>7.76</v>
      </c>
      <c r="N20771" s="20">
        <v>6.24</v>
      </c>
      <c r="AE20771">
        <f t="shared" si="324"/>
        <v>2020</v>
      </c>
    </row>
    <row r="20772" spans="1:31" x14ac:dyDescent="0.25">
      <c r="A20772" s="7">
        <v>20769</v>
      </c>
      <c r="B20772" s="8">
        <v>44144</v>
      </c>
      <c r="C20772" t="s">
        <v>3</v>
      </c>
      <c r="D20772" t="s">
        <v>1332</v>
      </c>
      <c r="E20772" t="s">
        <v>9</v>
      </c>
      <c r="F20772" t="s">
        <v>1288</v>
      </c>
      <c r="G20772" t="s">
        <v>1292</v>
      </c>
      <c r="H20772" s="134" t="s">
        <v>3423</v>
      </c>
      <c r="I20772" t="s">
        <v>1454</v>
      </c>
      <c r="J20772" s="20">
        <v>25</v>
      </c>
      <c r="K20772" s="20" t="s">
        <v>1465</v>
      </c>
      <c r="L20772" t="s">
        <v>1466</v>
      </c>
      <c r="M20772" s="20">
        <v>6.25</v>
      </c>
      <c r="N20772" s="20">
        <v>6.25</v>
      </c>
      <c r="AE20772">
        <f t="shared" si="324"/>
        <v>2020</v>
      </c>
    </row>
    <row r="20773" spans="1:31" x14ac:dyDescent="0.25">
      <c r="A20773" s="7">
        <v>20770</v>
      </c>
      <c r="B20773" s="8">
        <v>44144</v>
      </c>
      <c r="C20773" t="s">
        <v>3</v>
      </c>
      <c r="D20773" t="s">
        <v>1332</v>
      </c>
      <c r="E20773" t="s">
        <v>9</v>
      </c>
      <c r="F20773" t="s">
        <v>1111</v>
      </c>
      <c r="G20773" t="s">
        <v>1292</v>
      </c>
      <c r="H20773" s="9" t="s">
        <v>3432</v>
      </c>
      <c r="I20773" t="s">
        <v>1454</v>
      </c>
      <c r="J20773" s="20">
        <v>25</v>
      </c>
      <c r="K20773" s="20" t="s">
        <v>1465</v>
      </c>
      <c r="L20773" t="s">
        <v>1466</v>
      </c>
      <c r="M20773" s="20">
        <v>6.25</v>
      </c>
      <c r="N20773" s="20">
        <v>6.25</v>
      </c>
      <c r="AE20773">
        <f t="shared" si="324"/>
        <v>2020</v>
      </c>
    </row>
    <row r="20774" spans="1:31" x14ac:dyDescent="0.25">
      <c r="A20774" s="7">
        <v>20771</v>
      </c>
      <c r="B20774" s="8">
        <v>44145</v>
      </c>
      <c r="C20774" t="s">
        <v>3</v>
      </c>
      <c r="D20774" t="s">
        <v>1332</v>
      </c>
      <c r="E20774" t="s">
        <v>9</v>
      </c>
      <c r="F20774" t="s">
        <v>448</v>
      </c>
      <c r="G20774" t="s">
        <v>1292</v>
      </c>
      <c r="H20774" s="9" t="s">
        <v>3475</v>
      </c>
      <c r="I20774" t="s">
        <v>1454</v>
      </c>
      <c r="J20774" s="20">
        <v>16</v>
      </c>
      <c r="K20774" s="20" t="s">
        <v>3</v>
      </c>
      <c r="L20774" t="s">
        <v>1464</v>
      </c>
      <c r="M20774" s="20">
        <v>5.48</v>
      </c>
      <c r="N20774" s="20">
        <v>3.52</v>
      </c>
      <c r="AE20774">
        <f t="shared" si="324"/>
        <v>2020</v>
      </c>
    </row>
    <row r="20775" spans="1:31" x14ac:dyDescent="0.25">
      <c r="A20775" s="7">
        <v>20772</v>
      </c>
      <c r="B20775" s="8">
        <v>44146</v>
      </c>
      <c r="C20775" t="s">
        <v>3</v>
      </c>
      <c r="D20775" t="s">
        <v>1119</v>
      </c>
      <c r="E20775" t="s">
        <v>9</v>
      </c>
      <c r="F20775" t="s">
        <v>734</v>
      </c>
      <c r="G20775" t="s">
        <v>1292</v>
      </c>
      <c r="H20775" s="9" t="s">
        <v>3420</v>
      </c>
      <c r="I20775" t="s">
        <v>1454</v>
      </c>
      <c r="J20775" s="20">
        <v>15</v>
      </c>
      <c r="K20775" s="20" t="s">
        <v>9</v>
      </c>
      <c r="L20775" t="s">
        <v>1464</v>
      </c>
      <c r="M20775" s="20">
        <v>3.3</v>
      </c>
      <c r="N20775" s="20">
        <v>5.2</v>
      </c>
      <c r="AE20775">
        <f t="shared" si="324"/>
        <v>2020</v>
      </c>
    </row>
    <row r="20776" spans="1:31" x14ac:dyDescent="0.25">
      <c r="A20776" s="7">
        <v>20773</v>
      </c>
      <c r="B20776" s="8">
        <v>44146</v>
      </c>
      <c r="C20776" t="s">
        <v>3</v>
      </c>
      <c r="D20776" t="s">
        <v>1328</v>
      </c>
      <c r="E20776" t="s">
        <v>9</v>
      </c>
      <c r="F20776" t="s">
        <v>1288</v>
      </c>
      <c r="G20776" t="s">
        <v>1277</v>
      </c>
      <c r="H20776" s="9" t="s">
        <v>3461</v>
      </c>
      <c r="I20776" t="s">
        <v>1455</v>
      </c>
      <c r="J20776" s="20">
        <v>15</v>
      </c>
      <c r="K20776" s="20" t="s">
        <v>9</v>
      </c>
      <c r="L20776" t="s">
        <v>1463</v>
      </c>
      <c r="M20776" s="20">
        <v>1.8</v>
      </c>
      <c r="N20776" s="20">
        <v>2.4500000000000002</v>
      </c>
      <c r="AE20776">
        <f t="shared" si="324"/>
        <v>2020</v>
      </c>
    </row>
    <row r="20777" spans="1:31" x14ac:dyDescent="0.25">
      <c r="A20777" s="7">
        <v>20774</v>
      </c>
      <c r="B20777" s="8">
        <v>44147</v>
      </c>
      <c r="C20777" t="s">
        <v>3</v>
      </c>
      <c r="D20777" t="s">
        <v>1295</v>
      </c>
      <c r="E20777" t="s">
        <v>9</v>
      </c>
      <c r="F20777" t="s">
        <v>1284</v>
      </c>
      <c r="G20777" t="s">
        <v>377</v>
      </c>
      <c r="H20777" s="135" t="s">
        <v>1496</v>
      </c>
      <c r="I20777" t="s">
        <v>1454</v>
      </c>
      <c r="J20777" s="20">
        <v>12</v>
      </c>
      <c r="K20777" s="20" t="s">
        <v>1465</v>
      </c>
      <c r="L20777" t="s">
        <v>1466</v>
      </c>
      <c r="M20777" s="20">
        <v>3</v>
      </c>
      <c r="N20777" s="20">
        <v>3</v>
      </c>
      <c r="AE20777">
        <f t="shared" si="324"/>
        <v>2020</v>
      </c>
    </row>
    <row r="20778" spans="1:31" x14ac:dyDescent="0.25">
      <c r="A20778" s="7">
        <v>20775</v>
      </c>
      <c r="B20778" s="8">
        <v>44149</v>
      </c>
      <c r="C20778" t="s">
        <v>3</v>
      </c>
      <c r="D20778" t="s">
        <v>1334</v>
      </c>
      <c r="E20778" t="s">
        <v>9</v>
      </c>
      <c r="F20778" t="s">
        <v>1325</v>
      </c>
      <c r="G20778" t="s">
        <v>1292</v>
      </c>
      <c r="H20778" s="9" t="s">
        <v>3476</v>
      </c>
      <c r="I20778" t="s">
        <v>1454</v>
      </c>
      <c r="J20778" s="20">
        <v>25</v>
      </c>
      <c r="K20778" s="20" t="s">
        <v>1465</v>
      </c>
      <c r="L20778" t="s">
        <v>1466</v>
      </c>
      <c r="M20778" s="20">
        <v>6.25</v>
      </c>
      <c r="N20778" s="20">
        <v>6.25</v>
      </c>
      <c r="AE20778">
        <f t="shared" si="324"/>
        <v>2020</v>
      </c>
    </row>
    <row r="20779" spans="1:31" x14ac:dyDescent="0.25">
      <c r="A20779" s="7">
        <v>20776</v>
      </c>
      <c r="B20779" s="8">
        <v>44149</v>
      </c>
      <c r="C20779" t="s">
        <v>3</v>
      </c>
      <c r="D20779" t="s">
        <v>1268</v>
      </c>
      <c r="E20779" t="s">
        <v>9</v>
      </c>
      <c r="F20779" t="s">
        <v>1335</v>
      </c>
      <c r="G20779" t="s">
        <v>1292</v>
      </c>
      <c r="H20779" s="9" t="s">
        <v>3420</v>
      </c>
      <c r="I20779" t="s">
        <v>1458</v>
      </c>
      <c r="J20779" s="20">
        <v>14</v>
      </c>
      <c r="K20779" s="20" t="s">
        <v>1465</v>
      </c>
      <c r="L20779" t="s">
        <v>1466</v>
      </c>
      <c r="M20779" s="20">
        <v>10</v>
      </c>
      <c r="N20779" s="20">
        <v>30</v>
      </c>
      <c r="AE20779">
        <f t="shared" si="324"/>
        <v>2020</v>
      </c>
    </row>
    <row r="20780" spans="1:31" x14ac:dyDescent="0.25">
      <c r="A20780" s="7">
        <v>20777</v>
      </c>
      <c r="B20780" s="8">
        <v>44151</v>
      </c>
      <c r="C20780" t="s">
        <v>3</v>
      </c>
      <c r="D20780" t="s">
        <v>1284</v>
      </c>
      <c r="E20780" t="s">
        <v>9</v>
      </c>
      <c r="F20780" t="s">
        <v>1336</v>
      </c>
      <c r="G20780" t="s">
        <v>648</v>
      </c>
      <c r="H20780" s="135" t="s">
        <v>1996</v>
      </c>
      <c r="I20780" t="s">
        <v>1458</v>
      </c>
      <c r="J20780" s="20">
        <v>13</v>
      </c>
      <c r="K20780" s="20" t="s">
        <v>1465</v>
      </c>
      <c r="L20780" t="s">
        <v>1466</v>
      </c>
      <c r="M20780" s="20">
        <v>10</v>
      </c>
      <c r="N20780" s="20">
        <v>30</v>
      </c>
      <c r="AE20780">
        <f t="shared" si="324"/>
        <v>2020</v>
      </c>
    </row>
    <row r="20781" spans="1:31" x14ac:dyDescent="0.25">
      <c r="A20781" s="7">
        <v>20778</v>
      </c>
      <c r="B20781" s="8">
        <v>44151</v>
      </c>
      <c r="C20781" t="s">
        <v>3</v>
      </c>
      <c r="D20781" t="s">
        <v>1315</v>
      </c>
      <c r="E20781" t="s">
        <v>9</v>
      </c>
      <c r="F20781" t="s">
        <v>1289</v>
      </c>
      <c r="G20781" t="s">
        <v>870</v>
      </c>
      <c r="H20781" s="9" t="s">
        <v>3109</v>
      </c>
      <c r="I20781" t="s">
        <v>1454</v>
      </c>
      <c r="J20781" s="20">
        <v>6</v>
      </c>
      <c r="K20781" s="20" t="s">
        <v>1465</v>
      </c>
      <c r="L20781" t="s">
        <v>1466</v>
      </c>
      <c r="M20781" s="20">
        <v>1.5</v>
      </c>
      <c r="N20781" s="20">
        <v>1.5</v>
      </c>
      <c r="AE20781">
        <f t="shared" si="324"/>
        <v>2020</v>
      </c>
    </row>
    <row r="20782" spans="1:31" x14ac:dyDescent="0.25">
      <c r="A20782" s="7">
        <v>20779</v>
      </c>
      <c r="B20782" s="8">
        <v>44153</v>
      </c>
      <c r="C20782" t="s">
        <v>3</v>
      </c>
      <c r="D20782" t="s">
        <v>1329</v>
      </c>
      <c r="E20782" t="s">
        <v>9</v>
      </c>
      <c r="F20782" t="s">
        <v>1330</v>
      </c>
      <c r="G20782" t="s">
        <v>569</v>
      </c>
      <c r="H20782" s="135" t="s">
        <v>1674</v>
      </c>
      <c r="I20782" t="s">
        <v>1454</v>
      </c>
      <c r="J20782" s="20">
        <v>16</v>
      </c>
      <c r="K20782" s="20" t="s">
        <v>3</v>
      </c>
      <c r="L20782" t="s">
        <v>1463</v>
      </c>
      <c r="M20782" s="20">
        <v>5.16</v>
      </c>
      <c r="N20782" s="20">
        <v>3.84</v>
      </c>
      <c r="AE20782">
        <f t="shared" si="324"/>
        <v>2020</v>
      </c>
    </row>
    <row r="20783" spans="1:31" x14ac:dyDescent="0.25">
      <c r="A20783" s="7">
        <v>20780</v>
      </c>
      <c r="B20783" s="8">
        <v>44153</v>
      </c>
      <c r="C20783" t="s">
        <v>3</v>
      </c>
      <c r="D20783" t="s">
        <v>55</v>
      </c>
      <c r="E20783" t="s">
        <v>9</v>
      </c>
      <c r="F20783" t="s">
        <v>1271</v>
      </c>
      <c r="G20783" t="s">
        <v>1292</v>
      </c>
      <c r="H20783" s="9" t="s">
        <v>3396</v>
      </c>
      <c r="I20783" t="s">
        <v>1455</v>
      </c>
      <c r="J20783" s="20">
        <v>10</v>
      </c>
      <c r="K20783" s="20" t="s">
        <v>9</v>
      </c>
      <c r="L20783" t="s">
        <v>1464</v>
      </c>
      <c r="M20783" s="20">
        <v>1.1000000000000001</v>
      </c>
      <c r="N20783" s="20">
        <v>1.9</v>
      </c>
      <c r="AE20783">
        <f t="shared" si="324"/>
        <v>2020</v>
      </c>
    </row>
    <row r="20784" spans="1:31" x14ac:dyDescent="0.25">
      <c r="A20784" s="7">
        <v>20781</v>
      </c>
      <c r="B20784" s="8">
        <v>44153</v>
      </c>
      <c r="C20784" t="s">
        <v>3</v>
      </c>
      <c r="D20784" t="s">
        <v>787</v>
      </c>
      <c r="E20784" t="s">
        <v>9</v>
      </c>
      <c r="F20784" t="s">
        <v>163</v>
      </c>
      <c r="G20784" t="s">
        <v>1292</v>
      </c>
      <c r="H20784" s="9" t="s">
        <v>3477</v>
      </c>
      <c r="I20784" t="s">
        <v>1455</v>
      </c>
      <c r="J20784" s="20">
        <v>30</v>
      </c>
      <c r="K20784" s="20" t="s">
        <v>9</v>
      </c>
      <c r="L20784" t="s">
        <v>1464</v>
      </c>
      <c r="M20784" s="20">
        <v>3.3</v>
      </c>
      <c r="N20784" s="20">
        <v>4.7</v>
      </c>
      <c r="AE20784">
        <f t="shared" si="324"/>
        <v>2020</v>
      </c>
    </row>
    <row r="20785" spans="1:31" x14ac:dyDescent="0.25">
      <c r="A20785" s="7">
        <v>20782</v>
      </c>
      <c r="B20785" s="8">
        <v>44153</v>
      </c>
      <c r="C20785" t="s">
        <v>3</v>
      </c>
      <c r="D20785" t="s">
        <v>787</v>
      </c>
      <c r="E20785" t="s">
        <v>9</v>
      </c>
      <c r="F20785" t="s">
        <v>19</v>
      </c>
      <c r="G20785" t="s">
        <v>1292</v>
      </c>
      <c r="H20785" s="9" t="s">
        <v>3428</v>
      </c>
      <c r="I20785" t="s">
        <v>1454</v>
      </c>
      <c r="J20785" s="20">
        <v>15</v>
      </c>
      <c r="K20785" s="20" t="s">
        <v>3</v>
      </c>
      <c r="L20785" t="s">
        <v>1464</v>
      </c>
      <c r="M20785" s="20">
        <v>5.2</v>
      </c>
      <c r="N20785" s="20">
        <v>3.3</v>
      </c>
      <c r="AE20785">
        <f t="shared" si="324"/>
        <v>2020</v>
      </c>
    </row>
    <row r="20786" spans="1:31" x14ac:dyDescent="0.25">
      <c r="A20786" s="7">
        <v>20783</v>
      </c>
      <c r="B20786" s="8">
        <v>44153</v>
      </c>
      <c r="C20786" t="s">
        <v>3</v>
      </c>
      <c r="D20786" t="s">
        <v>787</v>
      </c>
      <c r="E20786" t="s">
        <v>9</v>
      </c>
      <c r="F20786" t="s">
        <v>19</v>
      </c>
      <c r="G20786" t="s">
        <v>1292</v>
      </c>
      <c r="H20786" s="135" t="s">
        <v>3478</v>
      </c>
      <c r="I20786" t="s">
        <v>1454</v>
      </c>
      <c r="J20786" s="20">
        <v>15</v>
      </c>
      <c r="K20786" s="20" t="s">
        <v>9</v>
      </c>
      <c r="L20786" t="s">
        <v>1464</v>
      </c>
      <c r="M20786" s="20">
        <v>3.3</v>
      </c>
      <c r="N20786" s="20">
        <v>5.2</v>
      </c>
      <c r="AE20786">
        <f t="shared" si="324"/>
        <v>2020</v>
      </c>
    </row>
    <row r="20787" spans="1:31" x14ac:dyDescent="0.25">
      <c r="A20787" s="7">
        <v>20784</v>
      </c>
      <c r="B20787" s="8">
        <v>44154</v>
      </c>
      <c r="C20787" t="s">
        <v>3</v>
      </c>
      <c r="D20787" t="s">
        <v>1332</v>
      </c>
      <c r="E20787" t="s">
        <v>9</v>
      </c>
      <c r="F20787" t="s">
        <v>1111</v>
      </c>
      <c r="G20787" t="s">
        <v>1292</v>
      </c>
      <c r="H20787" s="9" t="s">
        <v>3393</v>
      </c>
      <c r="I20787" t="s">
        <v>1454</v>
      </c>
      <c r="J20787" s="20">
        <v>15</v>
      </c>
      <c r="K20787" s="20" t="s">
        <v>1465</v>
      </c>
      <c r="L20787" t="s">
        <v>1466</v>
      </c>
      <c r="M20787" s="20">
        <v>3.75</v>
      </c>
      <c r="N20787" s="20">
        <v>3.75</v>
      </c>
      <c r="AE20787">
        <f t="shared" si="324"/>
        <v>2020</v>
      </c>
    </row>
    <row r="20788" spans="1:31" x14ac:dyDescent="0.25">
      <c r="A20788" s="7">
        <v>20785</v>
      </c>
      <c r="B20788" s="8">
        <v>44154</v>
      </c>
      <c r="C20788" t="s">
        <v>3</v>
      </c>
      <c r="D20788" t="s">
        <v>351</v>
      </c>
      <c r="E20788" t="s">
        <v>9</v>
      </c>
      <c r="F20788" t="s">
        <v>1337</v>
      </c>
      <c r="G20788" t="s">
        <v>929</v>
      </c>
      <c r="H20788" s="135" t="s">
        <v>2766</v>
      </c>
      <c r="I20788" t="s">
        <v>1458</v>
      </c>
      <c r="J20788" s="20">
        <v>10</v>
      </c>
      <c r="K20788" s="20" t="s">
        <v>1465</v>
      </c>
      <c r="L20788" t="s">
        <v>1466</v>
      </c>
      <c r="M20788" s="20">
        <v>10</v>
      </c>
      <c r="N20788" s="20">
        <v>30</v>
      </c>
      <c r="AE20788">
        <f t="shared" si="324"/>
        <v>2020</v>
      </c>
    </row>
    <row r="20789" spans="1:31" x14ac:dyDescent="0.25">
      <c r="A20789" s="7">
        <v>20786</v>
      </c>
      <c r="B20789" s="8">
        <v>44154</v>
      </c>
      <c r="C20789" t="s">
        <v>3</v>
      </c>
      <c r="D20789" t="s">
        <v>1266</v>
      </c>
      <c r="E20789" t="s">
        <v>9</v>
      </c>
      <c r="F20789" t="s">
        <v>351</v>
      </c>
      <c r="G20789" t="s">
        <v>861</v>
      </c>
      <c r="H20789" s="9" t="s">
        <v>3448</v>
      </c>
      <c r="I20789" t="s">
        <v>1454</v>
      </c>
      <c r="J20789" s="20">
        <v>38</v>
      </c>
      <c r="K20789" s="20" t="s">
        <v>1465</v>
      </c>
      <c r="L20789" t="s">
        <v>1466</v>
      </c>
      <c r="M20789" s="20">
        <v>9.5</v>
      </c>
      <c r="N20789" s="20">
        <v>9.5</v>
      </c>
      <c r="AE20789">
        <f t="shared" si="324"/>
        <v>2020</v>
      </c>
    </row>
    <row r="20790" spans="1:31" x14ac:dyDescent="0.25">
      <c r="A20790" s="7">
        <v>20787</v>
      </c>
      <c r="B20790" s="8">
        <v>44155</v>
      </c>
      <c r="C20790" t="s">
        <v>3</v>
      </c>
      <c r="D20790" t="s">
        <v>1314</v>
      </c>
      <c r="E20790" t="s">
        <v>9</v>
      </c>
      <c r="F20790" t="s">
        <v>1288</v>
      </c>
      <c r="G20790" t="s">
        <v>929</v>
      </c>
      <c r="H20790" s="135" t="s">
        <v>2665</v>
      </c>
      <c r="I20790" t="s">
        <v>1454</v>
      </c>
      <c r="J20790" s="20">
        <v>34</v>
      </c>
      <c r="K20790" s="20" t="s">
        <v>3</v>
      </c>
      <c r="L20790" t="s">
        <v>1463</v>
      </c>
      <c r="M20790" s="20">
        <v>9.84</v>
      </c>
      <c r="N20790" s="20">
        <v>8.16</v>
      </c>
      <c r="AE20790">
        <f t="shared" si="324"/>
        <v>2020</v>
      </c>
    </row>
    <row r="20791" spans="1:31" x14ac:dyDescent="0.25">
      <c r="A20791" s="7">
        <v>20788</v>
      </c>
      <c r="B20791" s="8">
        <v>44155</v>
      </c>
      <c r="C20791" t="s">
        <v>3</v>
      </c>
      <c r="D20791" t="s">
        <v>914</v>
      </c>
      <c r="E20791" t="s">
        <v>9</v>
      </c>
      <c r="F20791" t="s">
        <v>904</v>
      </c>
      <c r="G20791" t="s">
        <v>861</v>
      </c>
      <c r="H20791" s="9" t="s">
        <v>3451</v>
      </c>
      <c r="I20791" t="s">
        <v>1454</v>
      </c>
      <c r="J20791" s="20">
        <v>21</v>
      </c>
      <c r="K20791" s="20" t="s">
        <v>9</v>
      </c>
      <c r="L20791" t="s">
        <v>1464</v>
      </c>
      <c r="M20791" s="20">
        <v>4.62</v>
      </c>
      <c r="N20791" s="20">
        <v>6.88</v>
      </c>
      <c r="AE20791">
        <f t="shared" si="324"/>
        <v>2020</v>
      </c>
    </row>
    <row r="20792" spans="1:31" x14ac:dyDescent="0.25">
      <c r="A20792" s="7">
        <v>20789</v>
      </c>
      <c r="B20792" s="8">
        <v>44155</v>
      </c>
      <c r="C20792" t="s">
        <v>3</v>
      </c>
      <c r="D20792" t="s">
        <v>1302</v>
      </c>
      <c r="E20792" t="s">
        <v>9</v>
      </c>
      <c r="F20792" t="s">
        <v>812</v>
      </c>
      <c r="G20792" t="s">
        <v>861</v>
      </c>
      <c r="H20792" s="9" t="s">
        <v>3448</v>
      </c>
      <c r="I20792" t="s">
        <v>1456</v>
      </c>
      <c r="J20792" s="20">
        <v>21</v>
      </c>
      <c r="K20792" s="20" t="s">
        <v>9</v>
      </c>
      <c r="L20792" t="s">
        <v>1464</v>
      </c>
      <c r="M20792" s="20">
        <v>4.62</v>
      </c>
      <c r="N20792" s="20">
        <v>6.88</v>
      </c>
      <c r="O20792" t="s">
        <v>9</v>
      </c>
      <c r="P20792" s="13" t="s">
        <v>1274</v>
      </c>
      <c r="Q20792" t="s">
        <v>9</v>
      </c>
      <c r="R20792" t="s">
        <v>1143</v>
      </c>
      <c r="S20792" t="s">
        <v>3</v>
      </c>
      <c r="T20792" t="s">
        <v>1085</v>
      </c>
      <c r="U20792" t="s">
        <v>1465</v>
      </c>
      <c r="W20792" t="s">
        <v>1465</v>
      </c>
      <c r="Y20792" t="s">
        <v>1465</v>
      </c>
      <c r="AA20792" t="s">
        <v>1465</v>
      </c>
      <c r="AC20792" t="s">
        <v>1465</v>
      </c>
      <c r="AE20792">
        <f t="shared" si="324"/>
        <v>2020</v>
      </c>
    </row>
    <row r="20793" spans="1:31" x14ac:dyDescent="0.25">
      <c r="A20793" s="7">
        <v>20790</v>
      </c>
      <c r="B20793" s="8">
        <v>44155</v>
      </c>
      <c r="C20793" t="s">
        <v>3</v>
      </c>
      <c r="D20793" t="s">
        <v>914</v>
      </c>
      <c r="E20793" t="s">
        <v>9</v>
      </c>
      <c r="F20793" t="s">
        <v>904</v>
      </c>
      <c r="G20793" t="s">
        <v>861</v>
      </c>
      <c r="H20793" s="9" t="s">
        <v>3446</v>
      </c>
      <c r="I20793" t="s">
        <v>1454</v>
      </c>
      <c r="J20793" s="20">
        <v>24</v>
      </c>
      <c r="K20793" s="20" t="s">
        <v>9</v>
      </c>
      <c r="L20793" t="s">
        <v>1464</v>
      </c>
      <c r="M20793" s="20">
        <v>5.28</v>
      </c>
      <c r="N20793" s="20">
        <v>7.72</v>
      </c>
      <c r="AE20793">
        <f t="shared" si="324"/>
        <v>2020</v>
      </c>
    </row>
    <row r="20794" spans="1:31" x14ac:dyDescent="0.25">
      <c r="A20794" s="7">
        <v>20791</v>
      </c>
      <c r="B20794" s="8">
        <v>44156</v>
      </c>
      <c r="C20794" t="s">
        <v>3</v>
      </c>
      <c r="D20794" t="s">
        <v>1331</v>
      </c>
      <c r="E20794" t="s">
        <v>9</v>
      </c>
      <c r="F20794" t="s">
        <v>448</v>
      </c>
      <c r="G20794" t="s">
        <v>732</v>
      </c>
      <c r="H20794" s="135" t="s">
        <v>2454</v>
      </c>
      <c r="I20794" t="s">
        <v>1454</v>
      </c>
      <c r="J20794" s="20">
        <v>22</v>
      </c>
      <c r="K20794" s="20" t="s">
        <v>3</v>
      </c>
      <c r="L20794" t="s">
        <v>1464</v>
      </c>
      <c r="M20794" s="20">
        <v>7.16</v>
      </c>
      <c r="N20794" s="20">
        <v>4.84</v>
      </c>
      <c r="AE20794">
        <f t="shared" si="324"/>
        <v>2020</v>
      </c>
    </row>
    <row r="20795" spans="1:31" x14ac:dyDescent="0.25">
      <c r="A20795" s="7">
        <v>20792</v>
      </c>
      <c r="B20795" s="8">
        <v>44156</v>
      </c>
      <c r="C20795" t="s">
        <v>3</v>
      </c>
      <c r="D20795" t="s">
        <v>427</v>
      </c>
      <c r="E20795" t="s">
        <v>9</v>
      </c>
      <c r="F20795" t="s">
        <v>521</v>
      </c>
      <c r="G20795" t="s">
        <v>1170</v>
      </c>
      <c r="H20795" s="135" t="s">
        <v>3192</v>
      </c>
      <c r="I20795" t="s">
        <v>1457</v>
      </c>
      <c r="J20795" s="20">
        <v>69</v>
      </c>
      <c r="K20795" s="20" t="s">
        <v>3</v>
      </c>
      <c r="L20795" t="s">
        <v>1464</v>
      </c>
      <c r="M20795" s="20">
        <v>10.16</v>
      </c>
      <c r="N20795" s="20">
        <v>7.59</v>
      </c>
      <c r="O20795" t="s">
        <v>3</v>
      </c>
      <c r="P20795" s="13" t="s">
        <v>348</v>
      </c>
      <c r="Q20795" t="s">
        <v>9</v>
      </c>
      <c r="R20795" t="s">
        <v>1325</v>
      </c>
      <c r="S20795" t="s">
        <v>1465</v>
      </c>
      <c r="U20795" t="s">
        <v>1465</v>
      </c>
      <c r="W20795" t="s">
        <v>1465</v>
      </c>
      <c r="Y20795" t="s">
        <v>1465</v>
      </c>
      <c r="AA20795" t="s">
        <v>1465</v>
      </c>
      <c r="AC20795" t="s">
        <v>1465</v>
      </c>
      <c r="AE20795">
        <f t="shared" si="324"/>
        <v>2020</v>
      </c>
    </row>
    <row r="20796" spans="1:31" x14ac:dyDescent="0.25">
      <c r="A20796" s="7">
        <v>20793</v>
      </c>
      <c r="B20796" s="8">
        <v>44156</v>
      </c>
      <c r="C20796" t="s">
        <v>3</v>
      </c>
      <c r="D20796" t="s">
        <v>1329</v>
      </c>
      <c r="E20796" t="s">
        <v>9</v>
      </c>
      <c r="F20796" t="s">
        <v>1336</v>
      </c>
      <c r="G20796" t="s">
        <v>1016</v>
      </c>
      <c r="H20796" s="9" t="s">
        <v>2916</v>
      </c>
      <c r="I20796" t="s">
        <v>1454</v>
      </c>
      <c r="J20796" s="20">
        <v>39</v>
      </c>
      <c r="K20796" s="20" t="s">
        <v>9</v>
      </c>
      <c r="L20796" t="s">
        <v>1464</v>
      </c>
      <c r="M20796" s="20">
        <v>8.58</v>
      </c>
      <c r="N20796" s="20">
        <v>11.92</v>
      </c>
      <c r="AE20796">
        <f t="shared" si="324"/>
        <v>2020</v>
      </c>
    </row>
    <row r="20797" spans="1:31" x14ac:dyDescent="0.25">
      <c r="A20797" s="7">
        <v>20794</v>
      </c>
      <c r="B20797" s="8">
        <v>44157</v>
      </c>
      <c r="C20797" t="s">
        <v>3</v>
      </c>
      <c r="D20797" t="s">
        <v>351</v>
      </c>
      <c r="E20797" t="s">
        <v>9</v>
      </c>
      <c r="F20797" t="s">
        <v>1337</v>
      </c>
      <c r="G20797" t="s">
        <v>929</v>
      </c>
      <c r="H20797" s="135" t="s">
        <v>2812</v>
      </c>
      <c r="I20797" t="s">
        <v>1455</v>
      </c>
      <c r="J20797" s="20">
        <v>12</v>
      </c>
      <c r="K20797" s="20" t="s">
        <v>1465</v>
      </c>
      <c r="L20797" t="s">
        <v>1466</v>
      </c>
      <c r="M20797" s="20">
        <v>1.5</v>
      </c>
      <c r="N20797" s="20">
        <v>1.5</v>
      </c>
      <c r="AE20797">
        <f t="shared" si="324"/>
        <v>2020</v>
      </c>
    </row>
    <row r="20798" spans="1:31" x14ac:dyDescent="0.25">
      <c r="A20798" s="7">
        <v>20795</v>
      </c>
      <c r="B20798" s="8">
        <v>44158</v>
      </c>
      <c r="C20798" t="s">
        <v>3</v>
      </c>
      <c r="D20798" t="s">
        <v>168</v>
      </c>
      <c r="E20798" t="s">
        <v>9</v>
      </c>
      <c r="F20798" t="s">
        <v>235</v>
      </c>
      <c r="G20798" t="s">
        <v>14</v>
      </c>
      <c r="H20798" s="135" t="s">
        <v>1507</v>
      </c>
      <c r="I20798" t="s">
        <v>1454</v>
      </c>
      <c r="J20798" s="20">
        <v>68</v>
      </c>
      <c r="K20798" s="20" t="s">
        <v>9</v>
      </c>
      <c r="L20798" t="s">
        <v>1464</v>
      </c>
      <c r="M20798" s="20">
        <v>14.96</v>
      </c>
      <c r="N20798" s="20">
        <v>20.04</v>
      </c>
      <c r="AE20798">
        <f t="shared" si="324"/>
        <v>2020</v>
      </c>
    </row>
    <row r="20799" spans="1:31" x14ac:dyDescent="0.25">
      <c r="A20799" s="7">
        <v>20796</v>
      </c>
      <c r="B20799" s="8">
        <v>44159</v>
      </c>
      <c r="C20799" t="s">
        <v>3</v>
      </c>
      <c r="D20799" t="s">
        <v>1334</v>
      </c>
      <c r="E20799" t="s">
        <v>9</v>
      </c>
      <c r="F20799" t="s">
        <v>1336</v>
      </c>
      <c r="G20799" t="s">
        <v>648</v>
      </c>
      <c r="H20799" s="135" t="s">
        <v>3277</v>
      </c>
      <c r="I20799" t="s">
        <v>1454</v>
      </c>
      <c r="J20799" s="20">
        <v>16</v>
      </c>
      <c r="K20799" s="20" t="s">
        <v>9</v>
      </c>
      <c r="L20799" t="s">
        <v>1464</v>
      </c>
      <c r="M20799" s="20">
        <v>3.52</v>
      </c>
      <c r="N20799" s="20">
        <v>5.48</v>
      </c>
      <c r="AE20799">
        <f t="shared" si="324"/>
        <v>2020</v>
      </c>
    </row>
    <row r="20800" spans="1:31" x14ac:dyDescent="0.25">
      <c r="A20800" s="7">
        <v>20797</v>
      </c>
      <c r="B20800" s="8">
        <v>44160</v>
      </c>
      <c r="C20800" t="s">
        <v>3</v>
      </c>
      <c r="D20800" t="s">
        <v>420</v>
      </c>
      <c r="E20800" t="s">
        <v>9</v>
      </c>
      <c r="F20800" t="s">
        <v>1271</v>
      </c>
      <c r="G20800" t="s">
        <v>1292</v>
      </c>
      <c r="H20800" s="9" t="s">
        <v>3405</v>
      </c>
      <c r="I20800" t="s">
        <v>1454</v>
      </c>
      <c r="J20800" s="20">
        <v>10</v>
      </c>
      <c r="K20800" s="20" t="s">
        <v>9</v>
      </c>
      <c r="L20800" t="s">
        <v>1464</v>
      </c>
      <c r="M20800" s="20">
        <v>2.2000000000000002</v>
      </c>
      <c r="N20800" s="20">
        <v>3.8</v>
      </c>
      <c r="AE20800">
        <f t="shared" si="324"/>
        <v>2020</v>
      </c>
    </row>
    <row r="20801" spans="1:31" x14ac:dyDescent="0.25">
      <c r="A20801" s="7">
        <v>20798</v>
      </c>
      <c r="B20801" s="8">
        <v>44160</v>
      </c>
      <c r="C20801" t="s">
        <v>3</v>
      </c>
      <c r="D20801" t="s">
        <v>1207</v>
      </c>
      <c r="E20801" t="s">
        <v>9</v>
      </c>
      <c r="F20801" t="s">
        <v>1193</v>
      </c>
      <c r="G20801" t="s">
        <v>1292</v>
      </c>
      <c r="H20801" s="9" t="s">
        <v>3399</v>
      </c>
      <c r="I20801" t="s">
        <v>1454</v>
      </c>
      <c r="J20801" s="20">
        <v>19</v>
      </c>
      <c r="K20801" s="20" t="s">
        <v>3</v>
      </c>
      <c r="L20801" t="s">
        <v>1464</v>
      </c>
      <c r="M20801" s="20">
        <v>6.32</v>
      </c>
      <c r="N20801" s="20">
        <v>4.18</v>
      </c>
      <c r="AE20801">
        <f t="shared" si="324"/>
        <v>2020</v>
      </c>
    </row>
    <row r="20802" spans="1:31" x14ac:dyDescent="0.25">
      <c r="A20802" s="7">
        <v>20799</v>
      </c>
      <c r="B20802" s="8">
        <v>44160</v>
      </c>
      <c r="C20802" t="s">
        <v>3</v>
      </c>
      <c r="D20802" t="s">
        <v>1295</v>
      </c>
      <c r="E20802" t="s">
        <v>9</v>
      </c>
      <c r="F20802" t="s">
        <v>1284</v>
      </c>
      <c r="G20802" t="s">
        <v>377</v>
      </c>
      <c r="H20802" s="135" t="s">
        <v>1496</v>
      </c>
      <c r="I20802" t="s">
        <v>1454</v>
      </c>
      <c r="J20802" s="20">
        <v>81</v>
      </c>
      <c r="K20802" s="20" t="s">
        <v>3</v>
      </c>
      <c r="L20802" t="s">
        <v>1464</v>
      </c>
      <c r="M20802" s="20">
        <v>23.68</v>
      </c>
      <c r="N20802" s="20">
        <v>17.82</v>
      </c>
      <c r="AE20802">
        <f t="shared" si="324"/>
        <v>2020</v>
      </c>
    </row>
    <row r="20803" spans="1:31" x14ac:dyDescent="0.25">
      <c r="A20803" s="7">
        <v>20800</v>
      </c>
      <c r="B20803" s="8">
        <v>44161</v>
      </c>
      <c r="C20803" t="s">
        <v>3</v>
      </c>
      <c r="D20803" t="s">
        <v>787</v>
      </c>
      <c r="E20803" t="s">
        <v>9</v>
      </c>
      <c r="F20803" t="s">
        <v>1288</v>
      </c>
      <c r="G20803" t="s">
        <v>1292</v>
      </c>
      <c r="H20803" s="135" t="s">
        <v>3479</v>
      </c>
      <c r="I20803" t="s">
        <v>1454</v>
      </c>
      <c r="J20803" s="20">
        <v>15</v>
      </c>
      <c r="K20803" s="20" t="s">
        <v>1465</v>
      </c>
      <c r="L20803" t="s">
        <v>1466</v>
      </c>
      <c r="M20803" s="20">
        <v>3.75</v>
      </c>
      <c r="N20803" s="20">
        <v>3.75</v>
      </c>
      <c r="AE20803">
        <f t="shared" si="324"/>
        <v>2020</v>
      </c>
    </row>
    <row r="20804" spans="1:31" x14ac:dyDescent="0.25">
      <c r="A20804" s="7">
        <v>20801</v>
      </c>
      <c r="B20804" s="8">
        <v>44162</v>
      </c>
      <c r="C20804" t="s">
        <v>3</v>
      </c>
      <c r="D20804" t="s">
        <v>222</v>
      </c>
      <c r="E20804" t="s">
        <v>9</v>
      </c>
      <c r="F20804" t="s">
        <v>1045</v>
      </c>
      <c r="G20804" t="s">
        <v>732</v>
      </c>
      <c r="H20804" s="135" t="s">
        <v>2175</v>
      </c>
      <c r="I20804" t="s">
        <v>1454</v>
      </c>
      <c r="J20804" s="20">
        <v>34</v>
      </c>
      <c r="K20804" s="20" t="s">
        <v>3</v>
      </c>
      <c r="L20804" t="s">
        <v>1464</v>
      </c>
      <c r="M20804" s="20">
        <v>10.52</v>
      </c>
      <c r="N20804" s="20">
        <v>7.48</v>
      </c>
      <c r="AE20804">
        <f t="shared" ref="AE20804:AE20867" si="325">YEAR(B20804)</f>
        <v>2020</v>
      </c>
    </row>
    <row r="20805" spans="1:31" x14ac:dyDescent="0.25">
      <c r="A20805" s="7">
        <v>20802</v>
      </c>
      <c r="B20805" s="8">
        <v>44162</v>
      </c>
      <c r="C20805" t="s">
        <v>3</v>
      </c>
      <c r="D20805" t="s">
        <v>1258</v>
      </c>
      <c r="E20805" t="s">
        <v>9</v>
      </c>
      <c r="F20805" t="s">
        <v>904</v>
      </c>
      <c r="G20805" t="s">
        <v>895</v>
      </c>
      <c r="H20805" s="135" t="s">
        <v>2599</v>
      </c>
      <c r="I20805" t="s">
        <v>1454</v>
      </c>
      <c r="J20805" s="20">
        <v>30</v>
      </c>
      <c r="K20805" s="20" t="s">
        <v>9</v>
      </c>
      <c r="L20805" t="s">
        <v>1464</v>
      </c>
      <c r="M20805" s="20">
        <v>6.6</v>
      </c>
      <c r="N20805" s="20">
        <v>9.4</v>
      </c>
      <c r="AE20805">
        <f t="shared" si="325"/>
        <v>2020</v>
      </c>
    </row>
    <row r="20806" spans="1:31" x14ac:dyDescent="0.25">
      <c r="A20806" s="7">
        <v>20803</v>
      </c>
      <c r="B20806" s="8">
        <v>44162</v>
      </c>
      <c r="C20806" t="s">
        <v>3</v>
      </c>
      <c r="D20806" t="s">
        <v>1280</v>
      </c>
      <c r="E20806" t="s">
        <v>9</v>
      </c>
      <c r="F20806" t="s">
        <v>1338</v>
      </c>
      <c r="G20806" t="s">
        <v>929</v>
      </c>
      <c r="H20806" s="135" t="s">
        <v>2766</v>
      </c>
      <c r="I20806" t="s">
        <v>1458</v>
      </c>
      <c r="J20806" s="20">
        <v>11</v>
      </c>
      <c r="K20806" s="20" t="s">
        <v>1465</v>
      </c>
      <c r="L20806" t="s">
        <v>1466</v>
      </c>
      <c r="M20806" s="20">
        <v>10</v>
      </c>
      <c r="N20806" s="20">
        <v>30</v>
      </c>
      <c r="AE20806">
        <f t="shared" si="325"/>
        <v>2020</v>
      </c>
    </row>
    <row r="20807" spans="1:31" x14ac:dyDescent="0.25">
      <c r="A20807" s="7">
        <v>20804</v>
      </c>
      <c r="B20807" s="8">
        <v>44162</v>
      </c>
      <c r="C20807" t="s">
        <v>3</v>
      </c>
      <c r="D20807" t="s">
        <v>992</v>
      </c>
      <c r="E20807" t="s">
        <v>9</v>
      </c>
      <c r="F20807" t="s">
        <v>1193</v>
      </c>
      <c r="G20807" t="s">
        <v>1292</v>
      </c>
      <c r="H20807" s="9" t="s">
        <v>3415</v>
      </c>
      <c r="I20807" t="s">
        <v>1454</v>
      </c>
      <c r="J20807" s="20">
        <v>15</v>
      </c>
      <c r="K20807" s="20" t="s">
        <v>3</v>
      </c>
      <c r="L20807" t="s">
        <v>1464</v>
      </c>
      <c r="M20807" s="20">
        <v>5.2</v>
      </c>
      <c r="N20807" s="20">
        <v>3.3</v>
      </c>
      <c r="AE20807">
        <f t="shared" si="325"/>
        <v>2020</v>
      </c>
    </row>
    <row r="20808" spans="1:31" x14ac:dyDescent="0.25">
      <c r="A20808" s="7">
        <v>20805</v>
      </c>
      <c r="B20808" s="8">
        <v>44163</v>
      </c>
      <c r="C20808" t="s">
        <v>3</v>
      </c>
      <c r="D20808" t="s">
        <v>557</v>
      </c>
      <c r="E20808" t="s">
        <v>9</v>
      </c>
      <c r="F20808" t="s">
        <v>727</v>
      </c>
      <c r="G20808" t="s">
        <v>929</v>
      </c>
      <c r="H20808" s="135" t="s">
        <v>2686</v>
      </c>
      <c r="I20808" t="s">
        <v>1454</v>
      </c>
      <c r="J20808" s="20">
        <v>40</v>
      </c>
      <c r="K20808" s="20" t="s">
        <v>3</v>
      </c>
      <c r="L20808" t="s">
        <v>1464</v>
      </c>
      <c r="M20808" s="20">
        <v>12.2</v>
      </c>
      <c r="N20808" s="20">
        <v>8.8000000000000007</v>
      </c>
      <c r="AE20808">
        <f t="shared" si="325"/>
        <v>2020</v>
      </c>
    </row>
    <row r="20809" spans="1:31" x14ac:dyDescent="0.25">
      <c r="A20809" s="7">
        <v>20806</v>
      </c>
      <c r="B20809" s="8">
        <v>44163</v>
      </c>
      <c r="C20809" t="s">
        <v>3</v>
      </c>
      <c r="D20809" t="s">
        <v>1339</v>
      </c>
      <c r="E20809" t="s">
        <v>9</v>
      </c>
      <c r="F20809" t="s">
        <v>1272</v>
      </c>
      <c r="G20809" t="s">
        <v>648</v>
      </c>
      <c r="H20809" s="135" t="s">
        <v>3277</v>
      </c>
      <c r="I20809" t="s">
        <v>1454</v>
      </c>
      <c r="J20809" s="20">
        <v>10</v>
      </c>
      <c r="K20809" s="20" t="s">
        <v>1465</v>
      </c>
      <c r="L20809" t="s">
        <v>1466</v>
      </c>
      <c r="M20809" s="20">
        <v>2.5</v>
      </c>
      <c r="N20809" s="20">
        <v>2.5</v>
      </c>
      <c r="AE20809">
        <f t="shared" si="325"/>
        <v>2020</v>
      </c>
    </row>
    <row r="20810" spans="1:31" x14ac:dyDescent="0.25">
      <c r="A20810" s="7">
        <v>20807</v>
      </c>
      <c r="B20810" s="8">
        <v>44163</v>
      </c>
      <c r="C20810" t="s">
        <v>3</v>
      </c>
      <c r="D20810" t="s">
        <v>1332</v>
      </c>
      <c r="E20810" t="s">
        <v>9</v>
      </c>
      <c r="F20810" t="s">
        <v>1111</v>
      </c>
      <c r="G20810" t="s">
        <v>1292</v>
      </c>
      <c r="H20810" s="9" t="s">
        <v>3428</v>
      </c>
      <c r="I20810" t="s">
        <v>1454</v>
      </c>
      <c r="J20810" s="20">
        <v>38</v>
      </c>
      <c r="K20810" s="20" t="s">
        <v>3</v>
      </c>
      <c r="L20810" t="s">
        <v>1464</v>
      </c>
      <c r="M20810" s="20">
        <v>11.64</v>
      </c>
      <c r="N20810" s="20">
        <v>8.36</v>
      </c>
      <c r="AE20810">
        <f t="shared" si="325"/>
        <v>2020</v>
      </c>
    </row>
    <row r="20811" spans="1:31" x14ac:dyDescent="0.25">
      <c r="A20811" s="7">
        <v>20808</v>
      </c>
      <c r="B20811" s="8">
        <v>44164</v>
      </c>
      <c r="C20811" t="s">
        <v>3</v>
      </c>
      <c r="D20811" t="s">
        <v>1322</v>
      </c>
      <c r="E20811" t="s">
        <v>9</v>
      </c>
      <c r="F20811" t="s">
        <v>734</v>
      </c>
      <c r="G20811" t="s">
        <v>648</v>
      </c>
      <c r="H20811" s="9" t="s">
        <v>1797</v>
      </c>
      <c r="I20811" t="s">
        <v>1454</v>
      </c>
      <c r="J20811" s="20">
        <v>91</v>
      </c>
      <c r="K20811" s="20" t="s">
        <v>9</v>
      </c>
      <c r="L20811" t="s">
        <v>1464</v>
      </c>
      <c r="M20811" s="20">
        <v>20.02</v>
      </c>
      <c r="N20811" s="20">
        <v>26.48</v>
      </c>
      <c r="AE20811">
        <f t="shared" si="325"/>
        <v>2020</v>
      </c>
    </row>
    <row r="20812" spans="1:31" x14ac:dyDescent="0.25">
      <c r="A20812" s="7">
        <v>20809</v>
      </c>
      <c r="B20812" s="8">
        <v>44164</v>
      </c>
      <c r="C20812" t="s">
        <v>3</v>
      </c>
      <c r="D20812" t="s">
        <v>1315</v>
      </c>
      <c r="E20812" t="s">
        <v>9</v>
      </c>
      <c r="F20812" t="s">
        <v>869</v>
      </c>
      <c r="G20812" t="s">
        <v>732</v>
      </c>
      <c r="H20812" s="135" t="s">
        <v>2162</v>
      </c>
      <c r="I20812" t="s">
        <v>1454</v>
      </c>
      <c r="J20812" s="20">
        <v>32</v>
      </c>
      <c r="K20812" s="20" t="s">
        <v>9</v>
      </c>
      <c r="L20812" t="s">
        <v>1464</v>
      </c>
      <c r="M20812" s="20">
        <v>7.04</v>
      </c>
      <c r="N20812" s="20">
        <v>9.9600000000000009</v>
      </c>
      <c r="AE20812">
        <f t="shared" si="325"/>
        <v>2020</v>
      </c>
    </row>
    <row r="20813" spans="1:31" x14ac:dyDescent="0.25">
      <c r="A20813" s="7">
        <v>20810</v>
      </c>
      <c r="B20813" s="8">
        <v>44164</v>
      </c>
      <c r="C20813" t="s">
        <v>3</v>
      </c>
      <c r="D20813" t="s">
        <v>1334</v>
      </c>
      <c r="E20813" t="s">
        <v>9</v>
      </c>
      <c r="F20813" t="s">
        <v>1325</v>
      </c>
      <c r="G20813" t="s">
        <v>648</v>
      </c>
      <c r="H20813" s="135" t="s">
        <v>1795</v>
      </c>
      <c r="I20813" t="s">
        <v>1454</v>
      </c>
      <c r="J20813" s="20">
        <v>44</v>
      </c>
      <c r="K20813" s="20" t="s">
        <v>3</v>
      </c>
      <c r="L20813" t="s">
        <v>1463</v>
      </c>
      <c r="M20813" s="20">
        <v>12.44</v>
      </c>
      <c r="N20813" s="20">
        <v>10.56</v>
      </c>
      <c r="AE20813">
        <f t="shared" si="325"/>
        <v>2020</v>
      </c>
    </row>
    <row r="20814" spans="1:31" x14ac:dyDescent="0.25">
      <c r="A20814" s="7">
        <v>20811</v>
      </c>
      <c r="B20814" s="8">
        <v>44164</v>
      </c>
      <c r="C20814" t="s">
        <v>3</v>
      </c>
      <c r="D20814" t="s">
        <v>1315</v>
      </c>
      <c r="E20814" t="s">
        <v>9</v>
      </c>
      <c r="F20814" t="s">
        <v>1289</v>
      </c>
      <c r="G20814" t="s">
        <v>870</v>
      </c>
      <c r="H20814" s="135" t="s">
        <v>2466</v>
      </c>
      <c r="I20814" t="s">
        <v>1454</v>
      </c>
      <c r="J20814" s="20">
        <v>5</v>
      </c>
      <c r="K20814" s="20" t="s">
        <v>3</v>
      </c>
      <c r="L20814" t="s">
        <v>1463</v>
      </c>
      <c r="M20814" s="20">
        <v>2.2999999999999998</v>
      </c>
      <c r="N20814" s="20">
        <v>1.2</v>
      </c>
      <c r="AE20814">
        <f t="shared" si="325"/>
        <v>2020</v>
      </c>
    </row>
    <row r="20815" spans="1:31" x14ac:dyDescent="0.25">
      <c r="A20815" s="7">
        <v>20812</v>
      </c>
      <c r="B20815" s="8">
        <v>44164</v>
      </c>
      <c r="C20815" t="s">
        <v>3</v>
      </c>
      <c r="D20815" t="s">
        <v>1198</v>
      </c>
      <c r="E20815" t="s">
        <v>9</v>
      </c>
      <c r="F20815" t="s">
        <v>1337</v>
      </c>
      <c r="G20815" t="s">
        <v>929</v>
      </c>
      <c r="H20815" s="136" t="s">
        <v>2654</v>
      </c>
      <c r="I20815" t="s">
        <v>1455</v>
      </c>
      <c r="J20815" s="20">
        <v>10</v>
      </c>
      <c r="K20815" s="20" t="s">
        <v>1465</v>
      </c>
      <c r="L20815" t="s">
        <v>1466</v>
      </c>
      <c r="M20815" s="20">
        <v>1.25</v>
      </c>
      <c r="N20815" s="20">
        <v>1.25</v>
      </c>
      <c r="AE20815">
        <f t="shared" si="325"/>
        <v>2020</v>
      </c>
    </row>
    <row r="20816" spans="1:31" x14ac:dyDescent="0.25">
      <c r="A20816" s="7">
        <v>20813</v>
      </c>
      <c r="B20816" s="8">
        <v>44164</v>
      </c>
      <c r="C20816" t="s">
        <v>3</v>
      </c>
      <c r="D20816" t="s">
        <v>1119</v>
      </c>
      <c r="E20816" t="s">
        <v>9</v>
      </c>
      <c r="F20816" t="s">
        <v>734</v>
      </c>
      <c r="G20816" t="s">
        <v>1292</v>
      </c>
      <c r="H20816" s="9" t="s">
        <v>3444</v>
      </c>
      <c r="I20816" t="s">
        <v>1454</v>
      </c>
      <c r="J20816" s="20">
        <v>30</v>
      </c>
      <c r="K20816" s="20" t="s">
        <v>9</v>
      </c>
      <c r="L20816" t="s">
        <v>1464</v>
      </c>
      <c r="M20816" s="20">
        <v>6.6</v>
      </c>
      <c r="N20816" s="20">
        <v>9.4</v>
      </c>
      <c r="AE20816">
        <f t="shared" si="325"/>
        <v>2020</v>
      </c>
    </row>
    <row r="20817" spans="1:31" x14ac:dyDescent="0.25">
      <c r="A20817" s="7">
        <v>20814</v>
      </c>
      <c r="B20817" s="8">
        <v>44165</v>
      </c>
      <c r="C20817" t="s">
        <v>3</v>
      </c>
      <c r="D20817" t="s">
        <v>1322</v>
      </c>
      <c r="E20817" t="s">
        <v>9</v>
      </c>
      <c r="F20817" t="s">
        <v>1288</v>
      </c>
      <c r="G20817" t="s">
        <v>929</v>
      </c>
      <c r="H20817" s="135" t="s">
        <v>2807</v>
      </c>
      <c r="I20817" t="s">
        <v>1454</v>
      </c>
      <c r="J20817" s="20">
        <v>46</v>
      </c>
      <c r="K20817" s="20" t="s">
        <v>3</v>
      </c>
      <c r="L20817" t="s">
        <v>1464</v>
      </c>
      <c r="M20817" s="20">
        <v>13.879999999999999</v>
      </c>
      <c r="N20817" s="20">
        <v>10.120000000000001</v>
      </c>
      <c r="AE20817">
        <f t="shared" si="325"/>
        <v>2020</v>
      </c>
    </row>
    <row r="20818" spans="1:31" x14ac:dyDescent="0.25">
      <c r="A20818" s="7">
        <v>20815</v>
      </c>
      <c r="B20818" s="8">
        <v>44165</v>
      </c>
      <c r="C20818" t="s">
        <v>3</v>
      </c>
      <c r="D20818" t="s">
        <v>1332</v>
      </c>
      <c r="E20818" t="s">
        <v>9</v>
      </c>
      <c r="F20818" t="s">
        <v>1288</v>
      </c>
      <c r="G20818" t="s">
        <v>1292</v>
      </c>
      <c r="H20818" s="9" t="s">
        <v>3449</v>
      </c>
      <c r="I20818" t="s">
        <v>1454</v>
      </c>
      <c r="J20818" s="20">
        <v>21</v>
      </c>
      <c r="K20818" s="20" t="s">
        <v>3</v>
      </c>
      <c r="L20818" t="s">
        <v>1464</v>
      </c>
      <c r="M20818" s="20">
        <v>6.88</v>
      </c>
      <c r="N20818" s="20">
        <v>4.62</v>
      </c>
      <c r="AE20818">
        <f t="shared" si="325"/>
        <v>2020</v>
      </c>
    </row>
    <row r="20819" spans="1:31" x14ac:dyDescent="0.25">
      <c r="A20819" s="7">
        <v>20816</v>
      </c>
      <c r="B20819" s="8">
        <v>44166</v>
      </c>
      <c r="C20819" t="s">
        <v>3</v>
      </c>
      <c r="D20819" t="s">
        <v>1294</v>
      </c>
      <c r="E20819" t="s">
        <v>9</v>
      </c>
      <c r="F20819" t="s">
        <v>1337</v>
      </c>
      <c r="G20819" t="s">
        <v>1170</v>
      </c>
      <c r="H20819" s="136" t="s">
        <v>3204</v>
      </c>
      <c r="I20819" t="s">
        <v>1454</v>
      </c>
      <c r="J20819" s="20">
        <v>28</v>
      </c>
      <c r="K20819" s="20" t="s">
        <v>3</v>
      </c>
      <c r="L20819" t="s">
        <v>1464</v>
      </c>
      <c r="M20819" s="20">
        <v>8.84</v>
      </c>
      <c r="N20819" s="20">
        <v>6.16</v>
      </c>
      <c r="AE20819">
        <f t="shared" si="325"/>
        <v>2020</v>
      </c>
    </row>
    <row r="20820" spans="1:31" x14ac:dyDescent="0.25">
      <c r="A20820" s="7">
        <v>20817</v>
      </c>
      <c r="B20820" s="8">
        <v>44168</v>
      </c>
      <c r="C20820" t="s">
        <v>3</v>
      </c>
      <c r="D20820" t="s">
        <v>1207</v>
      </c>
      <c r="E20820" t="s">
        <v>9</v>
      </c>
      <c r="F20820" t="s">
        <v>1193</v>
      </c>
      <c r="G20820" t="s">
        <v>1292</v>
      </c>
      <c r="H20820" s="9" t="s">
        <v>3418</v>
      </c>
      <c r="I20820" t="s">
        <v>1454</v>
      </c>
      <c r="J20820" s="20">
        <v>8</v>
      </c>
      <c r="K20820" s="20" t="s">
        <v>9</v>
      </c>
      <c r="L20820" t="s">
        <v>1463</v>
      </c>
      <c r="M20820" s="20">
        <v>1.92</v>
      </c>
      <c r="N20820" s="20">
        <v>3.08</v>
      </c>
      <c r="AE20820">
        <f t="shared" si="325"/>
        <v>2020</v>
      </c>
    </row>
    <row r="20821" spans="1:31" x14ac:dyDescent="0.25">
      <c r="A20821" s="7">
        <v>20818</v>
      </c>
      <c r="B20821" s="8">
        <v>44168</v>
      </c>
      <c r="C20821" t="s">
        <v>3</v>
      </c>
      <c r="D20821" t="s">
        <v>1247</v>
      </c>
      <c r="E20821" t="s">
        <v>9</v>
      </c>
      <c r="F20821" t="s">
        <v>1034</v>
      </c>
      <c r="G20821" t="s">
        <v>861</v>
      </c>
      <c r="H20821" s="9" t="s">
        <v>3451</v>
      </c>
      <c r="I20821" t="s">
        <v>1454</v>
      </c>
      <c r="J20821" s="20">
        <v>8</v>
      </c>
      <c r="K20821" s="20" t="s">
        <v>1465</v>
      </c>
      <c r="L20821" t="s">
        <v>1466</v>
      </c>
      <c r="M20821" s="20">
        <v>2</v>
      </c>
      <c r="N20821" s="20">
        <v>2</v>
      </c>
      <c r="AE20821">
        <f t="shared" si="325"/>
        <v>2020</v>
      </c>
    </row>
    <row r="20822" spans="1:31" x14ac:dyDescent="0.25">
      <c r="A20822" s="7">
        <v>20819</v>
      </c>
      <c r="B20822" s="8">
        <v>44168</v>
      </c>
      <c r="C20822" t="s">
        <v>3</v>
      </c>
      <c r="D20822" t="s">
        <v>1247</v>
      </c>
      <c r="E20822" t="s">
        <v>9</v>
      </c>
      <c r="F20822" t="s">
        <v>1034</v>
      </c>
      <c r="G20822" t="s">
        <v>861</v>
      </c>
      <c r="H20822" s="9" t="s">
        <v>3446</v>
      </c>
      <c r="I20822" t="s">
        <v>1454</v>
      </c>
      <c r="J20822" s="20">
        <v>20</v>
      </c>
      <c r="K20822" s="20" t="s">
        <v>9</v>
      </c>
      <c r="L20822" t="s">
        <v>1464</v>
      </c>
      <c r="M20822" s="20">
        <v>4.4000000000000004</v>
      </c>
      <c r="N20822" s="20">
        <v>6.6</v>
      </c>
      <c r="AE20822">
        <f t="shared" si="325"/>
        <v>2020</v>
      </c>
    </row>
    <row r="20823" spans="1:31" x14ac:dyDescent="0.25">
      <c r="A20823" s="7">
        <v>20820</v>
      </c>
      <c r="B20823" s="8">
        <v>44169</v>
      </c>
      <c r="C20823" t="s">
        <v>3</v>
      </c>
      <c r="D20823" t="s">
        <v>1331</v>
      </c>
      <c r="E20823" t="s">
        <v>9</v>
      </c>
      <c r="F20823" t="s">
        <v>1338</v>
      </c>
      <c r="G20823" t="s">
        <v>648</v>
      </c>
      <c r="H20823" s="135" t="s">
        <v>3277</v>
      </c>
      <c r="I20823" t="s">
        <v>1454</v>
      </c>
      <c r="J20823" s="20">
        <v>11</v>
      </c>
      <c r="K20823" s="20" t="s">
        <v>3</v>
      </c>
      <c r="L20823" t="s">
        <v>1464</v>
      </c>
      <c r="M20823" s="20">
        <v>4.08</v>
      </c>
      <c r="N20823" s="20">
        <v>2.42</v>
      </c>
      <c r="AE20823">
        <f t="shared" si="325"/>
        <v>2020</v>
      </c>
    </row>
    <row r="20824" spans="1:31" x14ac:dyDescent="0.25">
      <c r="A20824" s="7">
        <v>20821</v>
      </c>
      <c r="B20824" s="8">
        <v>44170</v>
      </c>
      <c r="C20824" t="s">
        <v>3</v>
      </c>
      <c r="D20824" t="s">
        <v>1331</v>
      </c>
      <c r="E20824" t="s">
        <v>9</v>
      </c>
      <c r="F20824" t="s">
        <v>1156</v>
      </c>
      <c r="G20824" t="s">
        <v>732</v>
      </c>
      <c r="H20824" s="135" t="s">
        <v>2454</v>
      </c>
      <c r="I20824" t="s">
        <v>1454</v>
      </c>
      <c r="J20824" s="20">
        <v>22</v>
      </c>
      <c r="K20824" s="20" t="s">
        <v>3</v>
      </c>
      <c r="L20824" t="s">
        <v>1464</v>
      </c>
      <c r="M20824" s="20">
        <v>7.16</v>
      </c>
      <c r="N20824" s="20">
        <v>4.84</v>
      </c>
      <c r="AE20824">
        <f t="shared" si="325"/>
        <v>2020</v>
      </c>
    </row>
    <row r="20825" spans="1:31" x14ac:dyDescent="0.25">
      <c r="A20825" s="7">
        <v>20822</v>
      </c>
      <c r="B20825" s="8">
        <v>44170</v>
      </c>
      <c r="C20825" t="s">
        <v>3</v>
      </c>
      <c r="D20825" t="s">
        <v>1327</v>
      </c>
      <c r="E20825" t="s">
        <v>9</v>
      </c>
      <c r="F20825" t="s">
        <v>869</v>
      </c>
      <c r="G20825" t="s">
        <v>870</v>
      </c>
      <c r="H20825" s="135" t="s">
        <v>2497</v>
      </c>
      <c r="I20825" t="s">
        <v>1454</v>
      </c>
      <c r="J20825" s="20">
        <v>28</v>
      </c>
      <c r="K20825" s="20" t="s">
        <v>9</v>
      </c>
      <c r="L20825" t="s">
        <v>1464</v>
      </c>
      <c r="M20825" s="20">
        <v>6.16</v>
      </c>
      <c r="N20825" s="20">
        <v>8.84</v>
      </c>
      <c r="AE20825">
        <f t="shared" si="325"/>
        <v>2020</v>
      </c>
    </row>
    <row r="20826" spans="1:31" x14ac:dyDescent="0.25">
      <c r="A20826" s="7">
        <v>20823</v>
      </c>
      <c r="B20826" s="8">
        <v>44171</v>
      </c>
      <c r="C20826" t="s">
        <v>3</v>
      </c>
      <c r="D20826" t="s">
        <v>1312</v>
      </c>
      <c r="E20826" t="s">
        <v>9</v>
      </c>
      <c r="F20826" t="s">
        <v>1309</v>
      </c>
      <c r="G20826" t="s">
        <v>648</v>
      </c>
      <c r="H20826" s="135" t="s">
        <v>1795</v>
      </c>
      <c r="I20826" t="s">
        <v>1455</v>
      </c>
      <c r="J20826" s="20">
        <v>28</v>
      </c>
      <c r="K20826" s="20" t="s">
        <v>1465</v>
      </c>
      <c r="L20826" t="s">
        <v>1466</v>
      </c>
      <c r="M20826" s="20">
        <v>3.5</v>
      </c>
      <c r="N20826" s="20">
        <v>3.5</v>
      </c>
      <c r="AE20826">
        <f t="shared" si="325"/>
        <v>2020</v>
      </c>
    </row>
    <row r="20827" spans="1:31" x14ac:dyDescent="0.25">
      <c r="A20827" s="7">
        <v>20824</v>
      </c>
      <c r="B20827" s="8">
        <v>44171</v>
      </c>
      <c r="C20827" t="s">
        <v>3</v>
      </c>
      <c r="D20827" t="s">
        <v>1296</v>
      </c>
      <c r="E20827" t="s">
        <v>9</v>
      </c>
      <c r="F20827" t="s">
        <v>1309</v>
      </c>
      <c r="G20827" t="s">
        <v>648</v>
      </c>
      <c r="H20827" s="135" t="s">
        <v>2062</v>
      </c>
      <c r="I20827" t="s">
        <v>1454</v>
      </c>
      <c r="J20827" s="20">
        <v>36</v>
      </c>
      <c r="K20827" s="20" t="s">
        <v>3</v>
      </c>
      <c r="L20827" t="s">
        <v>1463</v>
      </c>
      <c r="M20827" s="20">
        <v>10.36</v>
      </c>
      <c r="N20827" s="20">
        <v>8.64</v>
      </c>
      <c r="AE20827">
        <f t="shared" si="325"/>
        <v>2020</v>
      </c>
    </row>
    <row r="20828" spans="1:31" x14ac:dyDescent="0.25">
      <c r="A20828" s="7">
        <v>20825</v>
      </c>
      <c r="B20828" s="8">
        <v>44173</v>
      </c>
      <c r="C20828" t="s">
        <v>3</v>
      </c>
      <c r="D20828" t="s">
        <v>1314</v>
      </c>
      <c r="E20828" t="s">
        <v>9</v>
      </c>
      <c r="F20828" t="s">
        <v>1337</v>
      </c>
      <c r="G20828" t="s">
        <v>929</v>
      </c>
      <c r="H20828" s="135" t="s">
        <v>2644</v>
      </c>
      <c r="I20828" t="s">
        <v>1454</v>
      </c>
      <c r="J20828" s="20">
        <v>21</v>
      </c>
      <c r="K20828" s="20" t="s">
        <v>3</v>
      </c>
      <c r="L20828" t="s">
        <v>1464</v>
      </c>
      <c r="M20828" s="20">
        <v>6.88</v>
      </c>
      <c r="N20828" s="20">
        <v>4.62</v>
      </c>
      <c r="AE20828">
        <f t="shared" si="325"/>
        <v>2020</v>
      </c>
    </row>
    <row r="20829" spans="1:31" x14ac:dyDescent="0.25">
      <c r="A20829" s="7">
        <v>20826</v>
      </c>
      <c r="B20829" s="8">
        <v>44173</v>
      </c>
      <c r="C20829" t="s">
        <v>3</v>
      </c>
      <c r="D20829" t="s">
        <v>54</v>
      </c>
      <c r="E20829" t="s">
        <v>9</v>
      </c>
      <c r="F20829" t="s">
        <v>306</v>
      </c>
      <c r="G20829" t="s">
        <v>1170</v>
      </c>
      <c r="H20829" s="135" t="s">
        <v>1496</v>
      </c>
      <c r="I20829" t="s">
        <v>1455</v>
      </c>
      <c r="J20829" s="20">
        <v>210</v>
      </c>
      <c r="K20829" s="20" t="s">
        <v>3</v>
      </c>
      <c r="L20829" t="s">
        <v>1463</v>
      </c>
      <c r="M20829" s="20">
        <v>27.8</v>
      </c>
      <c r="N20829" s="20">
        <v>25.2</v>
      </c>
      <c r="AE20829">
        <f t="shared" si="325"/>
        <v>2020</v>
      </c>
    </row>
    <row r="20830" spans="1:31" x14ac:dyDescent="0.25">
      <c r="A20830" s="7">
        <v>20827</v>
      </c>
      <c r="B20830" s="8">
        <v>44174</v>
      </c>
      <c r="C20830" t="s">
        <v>3</v>
      </c>
      <c r="D20830" t="s">
        <v>1280</v>
      </c>
      <c r="E20830" t="s">
        <v>9</v>
      </c>
      <c r="F20830" t="s">
        <v>1340</v>
      </c>
      <c r="G20830" t="s">
        <v>1292</v>
      </c>
      <c r="H20830" s="9" t="s">
        <v>3393</v>
      </c>
      <c r="I20830" t="s">
        <v>1458</v>
      </c>
      <c r="J20830" s="20">
        <v>13</v>
      </c>
      <c r="K20830" s="20" t="s">
        <v>9</v>
      </c>
      <c r="L20830" t="s">
        <v>1463</v>
      </c>
      <c r="M20830" s="20">
        <v>10</v>
      </c>
      <c r="N20830" s="20">
        <v>30</v>
      </c>
      <c r="AE20830">
        <f t="shared" si="325"/>
        <v>2020</v>
      </c>
    </row>
    <row r="20831" spans="1:31" x14ac:dyDescent="0.25">
      <c r="A20831" s="7">
        <v>20828</v>
      </c>
      <c r="B20831" s="8">
        <v>44176</v>
      </c>
      <c r="C20831" t="s">
        <v>3</v>
      </c>
      <c r="D20831" t="s">
        <v>1323</v>
      </c>
      <c r="E20831" t="s">
        <v>9</v>
      </c>
      <c r="F20831" t="s">
        <v>1319</v>
      </c>
      <c r="G20831" t="s">
        <v>1170</v>
      </c>
      <c r="H20831" s="135" t="s">
        <v>3238</v>
      </c>
      <c r="I20831" t="s">
        <v>1454</v>
      </c>
      <c r="J20831" s="20">
        <v>241</v>
      </c>
      <c r="K20831" s="20" t="s">
        <v>3</v>
      </c>
      <c r="L20831" t="s">
        <v>1464</v>
      </c>
      <c r="M20831" s="20">
        <v>68.48</v>
      </c>
      <c r="N20831" s="20">
        <v>53.019999999999996</v>
      </c>
      <c r="AE20831">
        <f t="shared" si="325"/>
        <v>2020</v>
      </c>
    </row>
    <row r="20832" spans="1:31" x14ac:dyDescent="0.25">
      <c r="A20832" s="7">
        <v>20829</v>
      </c>
      <c r="B20832" s="8">
        <v>44177</v>
      </c>
      <c r="C20832" t="s">
        <v>3</v>
      </c>
      <c r="D20832" t="s">
        <v>1296</v>
      </c>
      <c r="E20832" t="s">
        <v>9</v>
      </c>
      <c r="F20832" t="s">
        <v>1298</v>
      </c>
      <c r="G20832" t="s">
        <v>861</v>
      </c>
      <c r="H20832" s="135" t="s">
        <v>2444</v>
      </c>
      <c r="I20832" t="s">
        <v>1454</v>
      </c>
      <c r="J20832" s="20">
        <v>12</v>
      </c>
      <c r="K20832" s="20" t="s">
        <v>3</v>
      </c>
      <c r="L20832" t="s">
        <v>1463</v>
      </c>
      <c r="M20832" s="20">
        <v>4.12</v>
      </c>
      <c r="N20832" s="20">
        <v>2.88</v>
      </c>
      <c r="AE20832">
        <f t="shared" si="325"/>
        <v>2020</v>
      </c>
    </row>
    <row r="20833" spans="1:31" x14ac:dyDescent="0.25">
      <c r="A20833" s="7">
        <v>20830</v>
      </c>
      <c r="B20833" s="8">
        <v>44177</v>
      </c>
      <c r="C20833" t="s">
        <v>3</v>
      </c>
      <c r="D20833" t="s">
        <v>1332</v>
      </c>
      <c r="E20833" t="s">
        <v>9</v>
      </c>
      <c r="F20833" t="s">
        <v>1288</v>
      </c>
      <c r="G20833" t="s">
        <v>377</v>
      </c>
      <c r="H20833" s="136" t="s">
        <v>1598</v>
      </c>
      <c r="I20833" t="s">
        <v>1454</v>
      </c>
      <c r="J20833" s="20">
        <v>52</v>
      </c>
      <c r="K20833" s="20" t="s">
        <v>3</v>
      </c>
      <c r="L20833" t="s">
        <v>1464</v>
      </c>
      <c r="M20833" s="20">
        <v>15.56</v>
      </c>
      <c r="N20833" s="20">
        <v>11.44</v>
      </c>
      <c r="AE20833">
        <f t="shared" si="325"/>
        <v>2020</v>
      </c>
    </row>
    <row r="20834" spans="1:31" x14ac:dyDescent="0.25">
      <c r="A20834" s="7">
        <v>20831</v>
      </c>
      <c r="B20834" s="8">
        <v>44178</v>
      </c>
      <c r="C20834" t="s">
        <v>3</v>
      </c>
      <c r="D20834" t="s">
        <v>39</v>
      </c>
      <c r="E20834" t="s">
        <v>9</v>
      </c>
      <c r="F20834" t="s">
        <v>190</v>
      </c>
      <c r="G20834" t="s">
        <v>1292</v>
      </c>
      <c r="H20834" s="9" t="s">
        <v>3402</v>
      </c>
      <c r="I20834" t="s">
        <v>1454</v>
      </c>
      <c r="J20834" s="20">
        <v>20</v>
      </c>
      <c r="K20834" s="20" t="s">
        <v>3</v>
      </c>
      <c r="L20834" t="s">
        <v>1463</v>
      </c>
      <c r="M20834" s="20">
        <v>6.2</v>
      </c>
      <c r="N20834" s="20">
        <v>4.8</v>
      </c>
      <c r="AE20834">
        <f t="shared" si="325"/>
        <v>2020</v>
      </c>
    </row>
    <row r="20835" spans="1:31" x14ac:dyDescent="0.25">
      <c r="A20835" s="7">
        <v>20832</v>
      </c>
      <c r="B20835" s="8">
        <v>44178</v>
      </c>
      <c r="C20835" t="s">
        <v>3</v>
      </c>
      <c r="D20835" t="s">
        <v>1327</v>
      </c>
      <c r="E20835" t="s">
        <v>9</v>
      </c>
      <c r="F20835" t="s">
        <v>869</v>
      </c>
      <c r="G20835" t="s">
        <v>870</v>
      </c>
      <c r="H20835" s="136" t="s">
        <v>2506</v>
      </c>
      <c r="I20835" t="s">
        <v>1454</v>
      </c>
      <c r="J20835" s="20">
        <v>20</v>
      </c>
      <c r="K20835" s="20" t="s">
        <v>1465</v>
      </c>
      <c r="L20835" t="s">
        <v>1466</v>
      </c>
      <c r="M20835" s="20">
        <v>5</v>
      </c>
      <c r="N20835" s="20">
        <v>5</v>
      </c>
      <c r="AE20835">
        <f t="shared" si="325"/>
        <v>2020</v>
      </c>
    </row>
    <row r="20836" spans="1:31" x14ac:dyDescent="0.25">
      <c r="A20836" s="7">
        <v>20833</v>
      </c>
      <c r="B20836" s="8">
        <v>44178</v>
      </c>
      <c r="C20836" t="s">
        <v>3</v>
      </c>
      <c r="D20836" t="s">
        <v>1291</v>
      </c>
      <c r="E20836" t="s">
        <v>9</v>
      </c>
      <c r="F20836" t="s">
        <v>1336</v>
      </c>
      <c r="G20836" t="s">
        <v>929</v>
      </c>
      <c r="H20836" s="135" t="s">
        <v>2644</v>
      </c>
      <c r="I20836" t="s">
        <v>1454</v>
      </c>
      <c r="J20836" s="20">
        <v>4</v>
      </c>
      <c r="K20836" s="20" t="s">
        <v>1465</v>
      </c>
      <c r="L20836" t="s">
        <v>1466</v>
      </c>
      <c r="M20836" s="20">
        <v>1</v>
      </c>
      <c r="N20836" s="20">
        <v>1</v>
      </c>
      <c r="AE20836">
        <f t="shared" si="325"/>
        <v>2020</v>
      </c>
    </row>
    <row r="20837" spans="1:31" x14ac:dyDescent="0.25">
      <c r="A20837" s="7">
        <v>20834</v>
      </c>
      <c r="B20837" s="8">
        <v>44180</v>
      </c>
      <c r="C20837" t="s">
        <v>3</v>
      </c>
      <c r="D20837" t="s">
        <v>1341</v>
      </c>
      <c r="E20837" t="s">
        <v>9</v>
      </c>
      <c r="F20837" t="s">
        <v>678</v>
      </c>
      <c r="G20837" t="s">
        <v>14</v>
      </c>
      <c r="H20837" s="135" t="s">
        <v>1496</v>
      </c>
      <c r="I20837" t="s">
        <v>1458</v>
      </c>
      <c r="J20837" s="20">
        <v>9</v>
      </c>
      <c r="K20837" s="20" t="s">
        <v>3</v>
      </c>
      <c r="L20837" t="s">
        <v>1463</v>
      </c>
      <c r="M20837" s="20">
        <v>30</v>
      </c>
      <c r="N20837" s="20">
        <v>10</v>
      </c>
      <c r="AE20837">
        <f t="shared" si="325"/>
        <v>2020</v>
      </c>
    </row>
    <row r="20838" spans="1:31" x14ac:dyDescent="0.25">
      <c r="A20838" s="7">
        <v>20835</v>
      </c>
      <c r="B20838" s="8">
        <v>44182</v>
      </c>
      <c r="C20838" t="s">
        <v>3</v>
      </c>
      <c r="D20838" t="s">
        <v>1295</v>
      </c>
      <c r="E20838" t="s">
        <v>9</v>
      </c>
      <c r="F20838" t="s">
        <v>1338</v>
      </c>
      <c r="G20838" t="s">
        <v>895</v>
      </c>
      <c r="H20838" s="135" t="s">
        <v>2633</v>
      </c>
      <c r="I20838" t="s">
        <v>1454</v>
      </c>
      <c r="J20838" s="20">
        <v>8</v>
      </c>
      <c r="K20838" s="20" t="s">
        <v>3</v>
      </c>
      <c r="L20838" t="s">
        <v>1464</v>
      </c>
      <c r="M20838" s="20">
        <v>3.24</v>
      </c>
      <c r="N20838" s="20">
        <v>1.76</v>
      </c>
      <c r="AE20838">
        <f t="shared" si="325"/>
        <v>2020</v>
      </c>
    </row>
    <row r="20839" spans="1:31" x14ac:dyDescent="0.25">
      <c r="A20839" s="7">
        <v>20836</v>
      </c>
      <c r="B20839" s="8">
        <v>44182</v>
      </c>
      <c r="C20839" t="s">
        <v>3</v>
      </c>
      <c r="D20839" t="s">
        <v>1119</v>
      </c>
      <c r="E20839" t="s">
        <v>9</v>
      </c>
      <c r="F20839" t="s">
        <v>734</v>
      </c>
      <c r="G20839" t="s">
        <v>870</v>
      </c>
      <c r="H20839" s="135" t="s">
        <v>2467</v>
      </c>
      <c r="I20839" t="s">
        <v>1454</v>
      </c>
      <c r="J20839" s="20">
        <v>37</v>
      </c>
      <c r="K20839" s="20" t="s">
        <v>1465</v>
      </c>
      <c r="L20839" t="s">
        <v>1466</v>
      </c>
      <c r="M20839" s="20">
        <v>9.25</v>
      </c>
      <c r="N20839" s="20">
        <v>9.25</v>
      </c>
      <c r="AE20839">
        <f t="shared" si="325"/>
        <v>2020</v>
      </c>
    </row>
    <row r="20840" spans="1:31" x14ac:dyDescent="0.25">
      <c r="A20840" s="7">
        <v>20837</v>
      </c>
      <c r="B20840" s="8">
        <v>44182</v>
      </c>
      <c r="C20840" t="s">
        <v>3</v>
      </c>
      <c r="D20840" t="s">
        <v>1341</v>
      </c>
      <c r="E20840" t="s">
        <v>9</v>
      </c>
      <c r="F20840" t="s">
        <v>1335</v>
      </c>
      <c r="G20840" t="s">
        <v>14</v>
      </c>
      <c r="H20840" s="135" t="s">
        <v>1496</v>
      </c>
      <c r="I20840" t="s">
        <v>1454</v>
      </c>
      <c r="J20840" s="20">
        <v>18</v>
      </c>
      <c r="K20840" s="20" t="s">
        <v>9</v>
      </c>
      <c r="L20840" t="s">
        <v>1463</v>
      </c>
      <c r="M20840" s="20">
        <v>4.32</v>
      </c>
      <c r="N20840" s="20">
        <v>5.68</v>
      </c>
      <c r="AE20840">
        <f t="shared" si="325"/>
        <v>2020</v>
      </c>
    </row>
    <row r="20841" spans="1:31" x14ac:dyDescent="0.25">
      <c r="A20841" s="7">
        <v>20838</v>
      </c>
      <c r="B20841" s="8">
        <v>44182</v>
      </c>
      <c r="C20841" t="s">
        <v>3</v>
      </c>
      <c r="D20841" t="s">
        <v>1207</v>
      </c>
      <c r="E20841" t="s">
        <v>9</v>
      </c>
      <c r="F20841" t="s">
        <v>1193</v>
      </c>
      <c r="G20841" t="s">
        <v>1292</v>
      </c>
      <c r="H20841" s="9" t="s">
        <v>3436</v>
      </c>
      <c r="I20841" t="s">
        <v>1454</v>
      </c>
      <c r="J20841" s="20">
        <v>15</v>
      </c>
      <c r="K20841" s="20" t="s">
        <v>3</v>
      </c>
      <c r="L20841" t="s">
        <v>1464</v>
      </c>
      <c r="M20841" s="20">
        <v>5.2</v>
      </c>
      <c r="N20841" s="20">
        <v>3.3</v>
      </c>
      <c r="AE20841">
        <f t="shared" si="325"/>
        <v>2020</v>
      </c>
    </row>
    <row r="20842" spans="1:31" x14ac:dyDescent="0.25">
      <c r="A20842" s="7">
        <v>20839</v>
      </c>
      <c r="B20842" s="8">
        <v>44182</v>
      </c>
      <c r="C20842" t="s">
        <v>3</v>
      </c>
      <c r="D20842" t="s">
        <v>787</v>
      </c>
      <c r="E20842" t="s">
        <v>9</v>
      </c>
      <c r="F20842" t="s">
        <v>1288</v>
      </c>
      <c r="G20842" t="s">
        <v>1292</v>
      </c>
      <c r="H20842" s="9" t="s">
        <v>3480</v>
      </c>
      <c r="I20842" t="s">
        <v>1454</v>
      </c>
      <c r="J20842" s="20">
        <v>36</v>
      </c>
      <c r="K20842" s="20" t="s">
        <v>9</v>
      </c>
      <c r="L20842" t="s">
        <v>1464</v>
      </c>
      <c r="M20842" s="20">
        <v>7.92</v>
      </c>
      <c r="N20842" s="20">
        <v>11.08</v>
      </c>
      <c r="AE20842">
        <f t="shared" si="325"/>
        <v>2020</v>
      </c>
    </row>
    <row r="20843" spans="1:31" x14ac:dyDescent="0.25">
      <c r="A20843" s="7">
        <v>20840</v>
      </c>
      <c r="B20843" s="8">
        <v>44183</v>
      </c>
      <c r="C20843" t="s">
        <v>3</v>
      </c>
      <c r="D20843" t="s">
        <v>39</v>
      </c>
      <c r="E20843" t="s">
        <v>9</v>
      </c>
      <c r="F20843" t="s">
        <v>1337</v>
      </c>
      <c r="G20843" t="s">
        <v>732</v>
      </c>
      <c r="H20843" s="135" t="s">
        <v>2186</v>
      </c>
      <c r="I20843" t="s">
        <v>1454</v>
      </c>
      <c r="J20843" s="20">
        <v>35</v>
      </c>
      <c r="K20843" s="20" t="s">
        <v>3</v>
      </c>
      <c r="L20843" t="s">
        <v>1464</v>
      </c>
      <c r="M20843" s="20">
        <v>10.8</v>
      </c>
      <c r="N20843" s="20">
        <v>7.7</v>
      </c>
      <c r="AE20843">
        <f t="shared" si="325"/>
        <v>2020</v>
      </c>
    </row>
    <row r="20844" spans="1:31" x14ac:dyDescent="0.25">
      <c r="A20844" s="7">
        <v>20841</v>
      </c>
      <c r="B20844" s="8">
        <v>44183</v>
      </c>
      <c r="C20844" t="s">
        <v>3</v>
      </c>
      <c r="D20844" t="s">
        <v>1283</v>
      </c>
      <c r="E20844" t="s">
        <v>9</v>
      </c>
      <c r="F20844" t="s">
        <v>1325</v>
      </c>
      <c r="G20844" t="s">
        <v>929</v>
      </c>
      <c r="H20844" s="135" t="s">
        <v>2852</v>
      </c>
      <c r="I20844" t="s">
        <v>1454</v>
      </c>
      <c r="J20844" s="20">
        <v>40</v>
      </c>
      <c r="K20844" s="20" t="s">
        <v>3</v>
      </c>
      <c r="L20844" t="s">
        <v>1464</v>
      </c>
      <c r="M20844" s="20">
        <v>12.2</v>
      </c>
      <c r="N20844" s="20">
        <v>8.8000000000000007</v>
      </c>
      <c r="AE20844">
        <f t="shared" si="325"/>
        <v>2020</v>
      </c>
    </row>
    <row r="20845" spans="1:31" x14ac:dyDescent="0.25">
      <c r="A20845" s="7">
        <v>20842</v>
      </c>
      <c r="B20845" s="8">
        <v>44184</v>
      </c>
      <c r="C20845" t="s">
        <v>3</v>
      </c>
      <c r="D20845" t="s">
        <v>1332</v>
      </c>
      <c r="E20845" t="s">
        <v>9</v>
      </c>
      <c r="F20845" t="s">
        <v>1340</v>
      </c>
      <c r="G20845" t="s">
        <v>1292</v>
      </c>
      <c r="H20845" s="9" t="s">
        <v>3411</v>
      </c>
      <c r="I20845" t="s">
        <v>1454</v>
      </c>
      <c r="J20845" s="20">
        <v>24</v>
      </c>
      <c r="K20845" s="20" t="s">
        <v>3</v>
      </c>
      <c r="L20845" t="s">
        <v>1464</v>
      </c>
      <c r="M20845" s="20">
        <v>7.72</v>
      </c>
      <c r="N20845" s="20">
        <v>5.28</v>
      </c>
      <c r="AE20845">
        <f t="shared" si="325"/>
        <v>2020</v>
      </c>
    </row>
    <row r="20846" spans="1:31" x14ac:dyDescent="0.25">
      <c r="A20846" s="7">
        <v>20843</v>
      </c>
      <c r="B20846" s="8">
        <v>44184</v>
      </c>
      <c r="C20846" t="s">
        <v>3</v>
      </c>
      <c r="D20846" t="s">
        <v>521</v>
      </c>
      <c r="E20846" t="s">
        <v>9</v>
      </c>
      <c r="F20846" t="s">
        <v>1262</v>
      </c>
      <c r="G20846" t="s">
        <v>895</v>
      </c>
      <c r="H20846" s="135" t="s">
        <v>2535</v>
      </c>
      <c r="I20846" t="s">
        <v>1455</v>
      </c>
      <c r="J20846" s="20">
        <v>26</v>
      </c>
      <c r="K20846" s="20" t="s">
        <v>9</v>
      </c>
      <c r="L20846" t="s">
        <v>1464</v>
      </c>
      <c r="M20846" s="20">
        <v>2.86</v>
      </c>
      <c r="N20846" s="20">
        <v>4.1400000000000006</v>
      </c>
      <c r="AE20846">
        <f t="shared" si="325"/>
        <v>2020</v>
      </c>
    </row>
    <row r="20847" spans="1:31" x14ac:dyDescent="0.25">
      <c r="A20847" s="7">
        <v>20844</v>
      </c>
      <c r="B20847" s="8">
        <v>44184</v>
      </c>
      <c r="C20847" t="s">
        <v>3</v>
      </c>
      <c r="D20847" t="s">
        <v>1332</v>
      </c>
      <c r="E20847" t="s">
        <v>9</v>
      </c>
      <c r="F20847" t="s">
        <v>448</v>
      </c>
      <c r="G20847" t="s">
        <v>1292</v>
      </c>
      <c r="H20847" s="9" t="s">
        <v>3432</v>
      </c>
      <c r="I20847" t="s">
        <v>1454</v>
      </c>
      <c r="J20847" s="20">
        <v>25</v>
      </c>
      <c r="K20847" s="20" t="s">
        <v>3</v>
      </c>
      <c r="L20847" t="s">
        <v>1464</v>
      </c>
      <c r="M20847" s="20">
        <v>8</v>
      </c>
      <c r="N20847" s="20">
        <v>5.5</v>
      </c>
      <c r="AE20847">
        <f t="shared" si="325"/>
        <v>2020</v>
      </c>
    </row>
    <row r="20848" spans="1:31" x14ac:dyDescent="0.25">
      <c r="A20848" s="7">
        <v>20845</v>
      </c>
      <c r="B20848" s="8">
        <v>44185</v>
      </c>
      <c r="C20848" t="s">
        <v>3</v>
      </c>
      <c r="D20848" t="s">
        <v>1315</v>
      </c>
      <c r="E20848" t="s">
        <v>9</v>
      </c>
      <c r="F20848" t="s">
        <v>869</v>
      </c>
      <c r="G20848" t="s">
        <v>732</v>
      </c>
      <c r="H20848" s="135" t="s">
        <v>2184</v>
      </c>
      <c r="I20848" t="s">
        <v>1454</v>
      </c>
      <c r="J20848" s="20">
        <v>18</v>
      </c>
      <c r="K20848" s="20" t="s">
        <v>9</v>
      </c>
      <c r="L20848" t="s">
        <v>1464</v>
      </c>
      <c r="M20848" s="20">
        <v>3.96</v>
      </c>
      <c r="N20848" s="20">
        <v>6.04</v>
      </c>
      <c r="AE20848">
        <f t="shared" si="325"/>
        <v>2020</v>
      </c>
    </row>
    <row r="20849" spans="1:31" x14ac:dyDescent="0.25">
      <c r="A20849" s="7">
        <v>20846</v>
      </c>
      <c r="B20849" s="8">
        <v>44185</v>
      </c>
      <c r="C20849" t="s">
        <v>3</v>
      </c>
      <c r="D20849" t="s">
        <v>366</v>
      </c>
      <c r="E20849" t="s">
        <v>9</v>
      </c>
      <c r="F20849" t="s">
        <v>1275</v>
      </c>
      <c r="G20849" t="s">
        <v>1292</v>
      </c>
      <c r="H20849" s="9" t="s">
        <v>3394</v>
      </c>
      <c r="I20849" t="s">
        <v>1455</v>
      </c>
      <c r="J20849" s="20">
        <v>25</v>
      </c>
      <c r="K20849" s="20" t="s">
        <v>3</v>
      </c>
      <c r="L20849" t="s">
        <v>1463</v>
      </c>
      <c r="M20849" s="20">
        <v>3.75</v>
      </c>
      <c r="N20849" s="20">
        <v>3</v>
      </c>
      <c r="AE20849">
        <f t="shared" si="325"/>
        <v>2020</v>
      </c>
    </row>
    <row r="20850" spans="1:31" x14ac:dyDescent="0.25">
      <c r="A20850" s="7">
        <v>20847</v>
      </c>
      <c r="B20850" s="8">
        <v>44185</v>
      </c>
      <c r="C20850" t="s">
        <v>3</v>
      </c>
      <c r="D20850" t="s">
        <v>589</v>
      </c>
      <c r="E20850" t="s">
        <v>9</v>
      </c>
      <c r="F20850" t="s">
        <v>366</v>
      </c>
      <c r="G20850" t="s">
        <v>1016</v>
      </c>
      <c r="H20850" s="9" t="s">
        <v>2890</v>
      </c>
      <c r="I20850" t="s">
        <v>1454</v>
      </c>
      <c r="J20850" s="20">
        <v>35</v>
      </c>
      <c r="K20850" s="20" t="s">
        <v>9</v>
      </c>
      <c r="L20850" t="s">
        <v>1463</v>
      </c>
      <c r="M20850" s="20">
        <v>8.4</v>
      </c>
      <c r="N20850" s="20">
        <v>10.1</v>
      </c>
      <c r="AE20850">
        <f t="shared" si="325"/>
        <v>2020</v>
      </c>
    </row>
    <row r="20851" spans="1:31" x14ac:dyDescent="0.25">
      <c r="A20851" s="7">
        <v>20848</v>
      </c>
      <c r="B20851" s="8">
        <v>44185</v>
      </c>
      <c r="C20851" t="s">
        <v>3</v>
      </c>
      <c r="D20851" t="s">
        <v>973</v>
      </c>
      <c r="E20851" t="s">
        <v>9</v>
      </c>
      <c r="F20851" t="s">
        <v>366</v>
      </c>
      <c r="G20851" t="s">
        <v>895</v>
      </c>
      <c r="H20851" s="136" t="s">
        <v>3137</v>
      </c>
      <c r="I20851" t="s">
        <v>1454</v>
      </c>
      <c r="J20851" s="20">
        <v>87</v>
      </c>
      <c r="K20851" s="20" t="s">
        <v>9</v>
      </c>
      <c r="L20851" t="s">
        <v>1464</v>
      </c>
      <c r="M20851" s="20">
        <v>19.14</v>
      </c>
      <c r="N20851" s="20">
        <v>25.36</v>
      </c>
      <c r="AE20851">
        <f t="shared" si="325"/>
        <v>2020</v>
      </c>
    </row>
    <row r="20852" spans="1:31" x14ac:dyDescent="0.25">
      <c r="A20852" s="7">
        <v>20849</v>
      </c>
      <c r="B20852" s="8">
        <v>44185</v>
      </c>
      <c r="C20852" t="s">
        <v>3</v>
      </c>
      <c r="D20852" t="s">
        <v>1283</v>
      </c>
      <c r="E20852" t="s">
        <v>9</v>
      </c>
      <c r="F20852" t="s">
        <v>1271</v>
      </c>
      <c r="G20852" t="s">
        <v>895</v>
      </c>
      <c r="H20852" s="136" t="s">
        <v>3051</v>
      </c>
      <c r="I20852" t="s">
        <v>1454</v>
      </c>
      <c r="J20852" s="20">
        <v>38</v>
      </c>
      <c r="K20852" s="20" t="s">
        <v>3</v>
      </c>
      <c r="L20852" t="s">
        <v>1463</v>
      </c>
      <c r="M20852" s="20">
        <v>10.88</v>
      </c>
      <c r="N20852" s="20">
        <v>9.1199999999999992</v>
      </c>
      <c r="AE20852">
        <f t="shared" si="325"/>
        <v>2020</v>
      </c>
    </row>
    <row r="20853" spans="1:31" x14ac:dyDescent="0.25">
      <c r="A20853" s="7">
        <v>20850</v>
      </c>
      <c r="B20853" s="8">
        <v>44185</v>
      </c>
      <c r="C20853" t="s">
        <v>3</v>
      </c>
      <c r="D20853" t="s">
        <v>1326</v>
      </c>
      <c r="E20853" t="s">
        <v>9</v>
      </c>
      <c r="F20853" t="s">
        <v>1318</v>
      </c>
      <c r="G20853" t="s">
        <v>929</v>
      </c>
      <c r="H20853" s="135" t="s">
        <v>2984</v>
      </c>
      <c r="I20853" t="s">
        <v>1454</v>
      </c>
      <c r="J20853" s="20">
        <v>12</v>
      </c>
      <c r="K20853" s="20" t="s">
        <v>3</v>
      </c>
      <c r="L20853" t="s">
        <v>1464</v>
      </c>
      <c r="M20853" s="20">
        <v>4.3599999999999994</v>
      </c>
      <c r="N20853" s="20">
        <v>2.64</v>
      </c>
      <c r="AE20853">
        <f t="shared" si="325"/>
        <v>2020</v>
      </c>
    </row>
    <row r="20854" spans="1:31" x14ac:dyDescent="0.25">
      <c r="A20854" s="7">
        <v>20851</v>
      </c>
      <c r="B20854" s="8">
        <v>44185</v>
      </c>
      <c r="C20854" t="s">
        <v>3</v>
      </c>
      <c r="D20854" t="s">
        <v>1326</v>
      </c>
      <c r="E20854" t="s">
        <v>9</v>
      </c>
      <c r="F20854" t="s">
        <v>1318</v>
      </c>
      <c r="G20854" t="s">
        <v>929</v>
      </c>
      <c r="H20854" s="135" t="s">
        <v>2984</v>
      </c>
      <c r="I20854" t="s">
        <v>1454</v>
      </c>
      <c r="J20854" s="20">
        <v>12</v>
      </c>
      <c r="K20854" s="20" t="s">
        <v>3</v>
      </c>
      <c r="L20854" t="s">
        <v>1464</v>
      </c>
      <c r="M20854" s="20">
        <v>4.3599999999999994</v>
      </c>
      <c r="N20854" s="20">
        <v>2.64</v>
      </c>
      <c r="AE20854">
        <f t="shared" si="325"/>
        <v>2020</v>
      </c>
    </row>
    <row r="20855" spans="1:31" x14ac:dyDescent="0.25">
      <c r="A20855" s="7">
        <v>20852</v>
      </c>
      <c r="B20855" s="8">
        <v>44185</v>
      </c>
      <c r="C20855" t="s">
        <v>3</v>
      </c>
      <c r="D20855" t="s">
        <v>557</v>
      </c>
      <c r="E20855" t="s">
        <v>9</v>
      </c>
      <c r="F20855" t="s">
        <v>727</v>
      </c>
      <c r="G20855" t="s">
        <v>1170</v>
      </c>
      <c r="H20855" s="135" t="s">
        <v>3481</v>
      </c>
      <c r="I20855" t="s">
        <v>1454</v>
      </c>
      <c r="J20855" s="20">
        <v>49</v>
      </c>
      <c r="K20855" s="20" t="s">
        <v>3</v>
      </c>
      <c r="L20855" t="s">
        <v>1464</v>
      </c>
      <c r="M20855" s="20">
        <v>14.72</v>
      </c>
      <c r="N20855" s="20">
        <v>10.78</v>
      </c>
      <c r="AE20855">
        <f t="shared" si="325"/>
        <v>2020</v>
      </c>
    </row>
    <row r="20856" spans="1:31" x14ac:dyDescent="0.25">
      <c r="A20856" s="7">
        <v>20853</v>
      </c>
      <c r="B20856" s="8">
        <v>44186</v>
      </c>
      <c r="C20856" t="s">
        <v>3</v>
      </c>
      <c r="D20856" t="s">
        <v>1334</v>
      </c>
      <c r="E20856" t="s">
        <v>9</v>
      </c>
      <c r="F20856" t="s">
        <v>1325</v>
      </c>
      <c r="G20856" t="s">
        <v>861</v>
      </c>
      <c r="H20856" s="135" t="s">
        <v>2437</v>
      </c>
      <c r="I20856" t="s">
        <v>1454</v>
      </c>
      <c r="J20856" s="20">
        <v>28</v>
      </c>
      <c r="K20856" s="20" t="s">
        <v>3</v>
      </c>
      <c r="L20856" t="s">
        <v>1464</v>
      </c>
      <c r="M20856" s="20">
        <v>8.84</v>
      </c>
      <c r="N20856" s="20">
        <v>6.16</v>
      </c>
      <c r="AE20856">
        <f t="shared" si="325"/>
        <v>2020</v>
      </c>
    </row>
    <row r="20857" spans="1:31" x14ac:dyDescent="0.25">
      <c r="A20857" s="7">
        <v>20854</v>
      </c>
      <c r="B20857" s="8">
        <v>44186</v>
      </c>
      <c r="C20857" t="s">
        <v>3</v>
      </c>
      <c r="D20857" t="s">
        <v>1331</v>
      </c>
      <c r="E20857" t="s">
        <v>9</v>
      </c>
      <c r="F20857" t="s">
        <v>1308</v>
      </c>
      <c r="G20857" t="s">
        <v>929</v>
      </c>
      <c r="H20857" s="135" t="s">
        <v>2678</v>
      </c>
      <c r="I20857" t="s">
        <v>1454</v>
      </c>
      <c r="J20857" s="20">
        <v>1</v>
      </c>
      <c r="K20857" s="20" t="s">
        <v>1465</v>
      </c>
      <c r="L20857" t="s">
        <v>1466</v>
      </c>
      <c r="M20857" s="20">
        <v>0.25</v>
      </c>
      <c r="N20857" s="20">
        <v>0.25</v>
      </c>
      <c r="AE20857">
        <f t="shared" si="325"/>
        <v>2020</v>
      </c>
    </row>
    <row r="20858" spans="1:31" x14ac:dyDescent="0.25">
      <c r="A20858" s="7">
        <v>20855</v>
      </c>
      <c r="B20858" s="8">
        <v>44187</v>
      </c>
      <c r="C20858" t="s">
        <v>3</v>
      </c>
      <c r="D20858" t="s">
        <v>1314</v>
      </c>
      <c r="E20858" t="s">
        <v>9</v>
      </c>
      <c r="F20858" t="s">
        <v>1337</v>
      </c>
      <c r="G20858" t="s">
        <v>714</v>
      </c>
      <c r="H20858" s="136" t="s">
        <v>2122</v>
      </c>
      <c r="I20858" t="s">
        <v>1454</v>
      </c>
      <c r="J20858" s="20">
        <v>51</v>
      </c>
      <c r="K20858" s="20" t="s">
        <v>3</v>
      </c>
      <c r="L20858" t="s">
        <v>1464</v>
      </c>
      <c r="M20858" s="20">
        <v>15.28</v>
      </c>
      <c r="N20858" s="20">
        <v>11.22</v>
      </c>
      <c r="AE20858">
        <f t="shared" si="325"/>
        <v>2020</v>
      </c>
    </row>
    <row r="20859" spans="1:31" x14ac:dyDescent="0.25">
      <c r="A20859" s="7">
        <v>20856</v>
      </c>
      <c r="B20859" s="8">
        <v>44188</v>
      </c>
      <c r="C20859" t="s">
        <v>3</v>
      </c>
      <c r="D20859" t="s">
        <v>427</v>
      </c>
      <c r="E20859" t="s">
        <v>9</v>
      </c>
      <c r="F20859" t="s">
        <v>521</v>
      </c>
      <c r="G20859" t="s">
        <v>648</v>
      </c>
      <c r="H20859" s="135" t="s">
        <v>2583</v>
      </c>
      <c r="I20859" t="s">
        <v>1457</v>
      </c>
      <c r="J20859" s="20">
        <v>65</v>
      </c>
      <c r="K20859" s="20" t="s">
        <v>3</v>
      </c>
      <c r="L20859" t="s">
        <v>1464</v>
      </c>
      <c r="M20859" s="20">
        <v>9.6</v>
      </c>
      <c r="N20859" s="20">
        <v>7.15</v>
      </c>
      <c r="O20859" t="s">
        <v>9</v>
      </c>
      <c r="P20859" s="13" t="s">
        <v>1325</v>
      </c>
      <c r="Q20859" t="s">
        <v>3</v>
      </c>
      <c r="R20859" t="s">
        <v>1262</v>
      </c>
      <c r="S20859" t="s">
        <v>1465</v>
      </c>
      <c r="U20859" t="s">
        <v>1465</v>
      </c>
      <c r="W20859" t="s">
        <v>1465</v>
      </c>
      <c r="Y20859" t="s">
        <v>1465</v>
      </c>
      <c r="AA20859" t="s">
        <v>1465</v>
      </c>
      <c r="AC20859" t="s">
        <v>1465</v>
      </c>
      <c r="AE20859">
        <f t="shared" si="325"/>
        <v>2020</v>
      </c>
    </row>
    <row r="20860" spans="1:31" x14ac:dyDescent="0.25">
      <c r="A20860" s="7">
        <v>20857</v>
      </c>
      <c r="B20860" s="8">
        <v>44188</v>
      </c>
      <c r="C20860" t="s">
        <v>3</v>
      </c>
      <c r="D20860" t="s">
        <v>521</v>
      </c>
      <c r="E20860" t="s">
        <v>9</v>
      </c>
      <c r="F20860" t="s">
        <v>427</v>
      </c>
      <c r="G20860" t="s">
        <v>648</v>
      </c>
      <c r="H20860" s="135" t="s">
        <v>2583</v>
      </c>
      <c r="I20860" t="s">
        <v>1457</v>
      </c>
      <c r="J20860" s="20">
        <v>91</v>
      </c>
      <c r="K20860" s="20" t="s">
        <v>9</v>
      </c>
      <c r="L20860" t="s">
        <v>1464</v>
      </c>
      <c r="M20860" s="20">
        <v>10.01</v>
      </c>
      <c r="N20860" s="20">
        <v>13.24</v>
      </c>
      <c r="O20860" t="s">
        <v>3</v>
      </c>
      <c r="P20860" s="13" t="s">
        <v>1325</v>
      </c>
      <c r="Q20860" t="s">
        <v>9</v>
      </c>
      <c r="R20860" t="s">
        <v>1262</v>
      </c>
      <c r="S20860" t="s">
        <v>1465</v>
      </c>
      <c r="U20860" t="s">
        <v>1465</v>
      </c>
      <c r="W20860" t="s">
        <v>1465</v>
      </c>
      <c r="Y20860" t="s">
        <v>1465</v>
      </c>
      <c r="AA20860" t="s">
        <v>1465</v>
      </c>
      <c r="AC20860" t="s">
        <v>1465</v>
      </c>
      <c r="AE20860">
        <f t="shared" si="325"/>
        <v>2020</v>
      </c>
    </row>
    <row r="20861" spans="1:31" x14ac:dyDescent="0.25">
      <c r="A20861" s="7">
        <v>20858</v>
      </c>
      <c r="B20861" s="8">
        <v>44188</v>
      </c>
      <c r="C20861" t="s">
        <v>3</v>
      </c>
      <c r="D20861" t="s">
        <v>351</v>
      </c>
      <c r="E20861" t="s">
        <v>9</v>
      </c>
      <c r="F20861" t="s">
        <v>448</v>
      </c>
      <c r="G20861" t="s">
        <v>895</v>
      </c>
      <c r="H20861" s="135" t="s">
        <v>2594</v>
      </c>
      <c r="I20861" t="s">
        <v>1455</v>
      </c>
      <c r="J20861" s="20">
        <v>96</v>
      </c>
      <c r="K20861" s="20" t="s">
        <v>1465</v>
      </c>
      <c r="L20861" t="s">
        <v>1466</v>
      </c>
      <c r="M20861" s="20">
        <v>12</v>
      </c>
      <c r="N20861" s="20">
        <v>12</v>
      </c>
      <c r="AE20861">
        <f t="shared" si="325"/>
        <v>2020</v>
      </c>
    </row>
    <row r="20862" spans="1:31" x14ac:dyDescent="0.25">
      <c r="A20862" s="7">
        <v>20859</v>
      </c>
      <c r="B20862" s="8">
        <v>44188</v>
      </c>
      <c r="C20862" t="s">
        <v>3</v>
      </c>
      <c r="D20862" t="s">
        <v>1341</v>
      </c>
      <c r="E20862" t="s">
        <v>9</v>
      </c>
      <c r="F20862" t="s">
        <v>1335</v>
      </c>
      <c r="G20862" t="s">
        <v>929</v>
      </c>
      <c r="H20862" s="9" t="s">
        <v>2652</v>
      </c>
      <c r="I20862" t="s">
        <v>1454</v>
      </c>
      <c r="J20862" s="20">
        <v>69</v>
      </c>
      <c r="K20862" s="20" t="s">
        <v>1465</v>
      </c>
      <c r="L20862" t="s">
        <v>1466</v>
      </c>
      <c r="M20862" s="20">
        <v>17.25</v>
      </c>
      <c r="N20862" s="20">
        <v>17.25</v>
      </c>
      <c r="AE20862">
        <f t="shared" si="325"/>
        <v>2020</v>
      </c>
    </row>
    <row r="20863" spans="1:31" x14ac:dyDescent="0.25">
      <c r="A20863" s="7">
        <v>20860</v>
      </c>
      <c r="B20863" s="8">
        <v>44189</v>
      </c>
      <c r="C20863" t="s">
        <v>3</v>
      </c>
      <c r="D20863" t="s">
        <v>968</v>
      </c>
      <c r="E20863" t="s">
        <v>9</v>
      </c>
      <c r="F20863" t="s">
        <v>667</v>
      </c>
      <c r="G20863" t="s">
        <v>929</v>
      </c>
      <c r="H20863" s="9" t="s">
        <v>2652</v>
      </c>
      <c r="I20863" t="s">
        <v>1454</v>
      </c>
      <c r="J20863" s="20">
        <v>49</v>
      </c>
      <c r="K20863" s="20" t="s">
        <v>9</v>
      </c>
      <c r="L20863" t="s">
        <v>1464</v>
      </c>
      <c r="M20863" s="20">
        <v>10.78</v>
      </c>
      <c r="N20863" s="20">
        <v>14.72</v>
      </c>
      <c r="AE20863">
        <f t="shared" si="325"/>
        <v>2020</v>
      </c>
    </row>
    <row r="20864" spans="1:31" x14ac:dyDescent="0.25">
      <c r="A20864" s="7">
        <v>20861</v>
      </c>
      <c r="B20864" s="8">
        <v>44191</v>
      </c>
      <c r="C20864" t="s">
        <v>3</v>
      </c>
      <c r="D20864" t="s">
        <v>237</v>
      </c>
      <c r="E20864" t="s">
        <v>9</v>
      </c>
      <c r="F20864" t="s">
        <v>186</v>
      </c>
      <c r="G20864" t="s">
        <v>1292</v>
      </c>
      <c r="H20864" s="9" t="s">
        <v>3473</v>
      </c>
      <c r="I20864" t="s">
        <v>1454</v>
      </c>
      <c r="J20864" s="20">
        <v>21</v>
      </c>
      <c r="K20864" s="20" t="s">
        <v>9</v>
      </c>
      <c r="L20864" t="s">
        <v>1464</v>
      </c>
      <c r="M20864" s="20">
        <v>4.62</v>
      </c>
      <c r="N20864" s="20">
        <v>6.88</v>
      </c>
      <c r="AE20864">
        <f t="shared" si="325"/>
        <v>2020</v>
      </c>
    </row>
    <row r="20865" spans="1:31" x14ac:dyDescent="0.25">
      <c r="A20865" s="7">
        <v>20862</v>
      </c>
      <c r="B20865" s="8">
        <v>44191</v>
      </c>
      <c r="C20865" t="s">
        <v>3</v>
      </c>
      <c r="D20865" t="s">
        <v>1207</v>
      </c>
      <c r="E20865" t="s">
        <v>9</v>
      </c>
      <c r="F20865" t="s">
        <v>1193</v>
      </c>
      <c r="G20865" t="s">
        <v>1292</v>
      </c>
      <c r="H20865" s="9" t="s">
        <v>3477</v>
      </c>
      <c r="I20865" t="s">
        <v>1454</v>
      </c>
      <c r="J20865" s="20">
        <v>15</v>
      </c>
      <c r="K20865" s="20" t="s">
        <v>3</v>
      </c>
      <c r="L20865" t="s">
        <v>1464</v>
      </c>
      <c r="M20865" s="20">
        <v>5.2</v>
      </c>
      <c r="N20865" s="20">
        <v>3.3</v>
      </c>
      <c r="AE20865">
        <f t="shared" si="325"/>
        <v>2020</v>
      </c>
    </row>
    <row r="20866" spans="1:31" x14ac:dyDescent="0.25">
      <c r="A20866" s="7">
        <v>20863</v>
      </c>
      <c r="B20866" s="8">
        <v>44192</v>
      </c>
      <c r="C20866" t="s">
        <v>3</v>
      </c>
      <c r="D20866" t="s">
        <v>1313</v>
      </c>
      <c r="E20866" t="s">
        <v>9</v>
      </c>
      <c r="F20866" t="s">
        <v>1333</v>
      </c>
      <c r="G20866" t="s">
        <v>648</v>
      </c>
      <c r="H20866" s="135" t="s">
        <v>2947</v>
      </c>
      <c r="I20866" t="s">
        <v>1454</v>
      </c>
      <c r="J20866" s="20">
        <v>18</v>
      </c>
      <c r="K20866" s="20" t="s">
        <v>3</v>
      </c>
      <c r="L20866" t="s">
        <v>1464</v>
      </c>
      <c r="M20866" s="20">
        <v>6.04</v>
      </c>
      <c r="N20866" s="20">
        <v>3.96</v>
      </c>
      <c r="AE20866">
        <f t="shared" si="325"/>
        <v>2020</v>
      </c>
    </row>
    <row r="20867" spans="1:31" x14ac:dyDescent="0.25">
      <c r="A20867" s="7">
        <v>20864</v>
      </c>
      <c r="B20867" s="8">
        <v>44192</v>
      </c>
      <c r="C20867" t="s">
        <v>3</v>
      </c>
      <c r="D20867" t="s">
        <v>237</v>
      </c>
      <c r="E20867" t="s">
        <v>9</v>
      </c>
      <c r="F20867" t="s">
        <v>186</v>
      </c>
      <c r="G20867" t="s">
        <v>1292</v>
      </c>
      <c r="H20867" s="135" t="s">
        <v>3482</v>
      </c>
      <c r="I20867" t="s">
        <v>1454</v>
      </c>
      <c r="J20867" s="20">
        <v>13</v>
      </c>
      <c r="K20867" s="20" t="s">
        <v>3</v>
      </c>
      <c r="L20867" t="s">
        <v>1463</v>
      </c>
      <c r="M20867" s="20">
        <v>4.38</v>
      </c>
      <c r="N20867" s="20">
        <v>3.12</v>
      </c>
      <c r="AE20867">
        <f t="shared" si="325"/>
        <v>2020</v>
      </c>
    </row>
    <row r="20868" spans="1:31" x14ac:dyDescent="0.25">
      <c r="A20868" s="7">
        <v>20865</v>
      </c>
      <c r="B20868" s="8">
        <v>44193</v>
      </c>
      <c r="C20868" t="s">
        <v>3</v>
      </c>
      <c r="D20868" t="s">
        <v>301</v>
      </c>
      <c r="E20868" t="s">
        <v>9</v>
      </c>
      <c r="F20868" t="s">
        <v>1288</v>
      </c>
      <c r="G20868" t="s">
        <v>929</v>
      </c>
      <c r="H20868" s="136" t="s">
        <v>2749</v>
      </c>
      <c r="I20868" t="s">
        <v>1454</v>
      </c>
      <c r="J20868" s="20">
        <v>83</v>
      </c>
      <c r="K20868" s="20" t="s">
        <v>9</v>
      </c>
      <c r="L20868" t="s">
        <v>1463</v>
      </c>
      <c r="M20868" s="20">
        <v>19.920000000000002</v>
      </c>
      <c r="N20868" s="20">
        <v>22.58</v>
      </c>
      <c r="AE20868">
        <f t="shared" ref="AE20868:AE20931" si="326">YEAR(B20868)</f>
        <v>2020</v>
      </c>
    </row>
    <row r="20869" spans="1:31" x14ac:dyDescent="0.25">
      <c r="A20869" s="7">
        <v>20866</v>
      </c>
      <c r="B20869" s="8">
        <v>44193</v>
      </c>
      <c r="C20869" t="s">
        <v>3</v>
      </c>
      <c r="D20869" t="s">
        <v>1332</v>
      </c>
      <c r="E20869" t="s">
        <v>9</v>
      </c>
      <c r="F20869" t="s">
        <v>448</v>
      </c>
      <c r="G20869" t="s">
        <v>648</v>
      </c>
      <c r="H20869" s="9" t="s">
        <v>1797</v>
      </c>
      <c r="I20869" t="s">
        <v>1454</v>
      </c>
      <c r="J20869" s="20">
        <v>102</v>
      </c>
      <c r="K20869" s="20" t="s">
        <v>9</v>
      </c>
      <c r="L20869" t="s">
        <v>1464</v>
      </c>
      <c r="M20869" s="20">
        <v>22.44</v>
      </c>
      <c r="N20869" s="20">
        <v>29.56</v>
      </c>
      <c r="AE20869">
        <f t="shared" si="326"/>
        <v>2020</v>
      </c>
    </row>
    <row r="20870" spans="1:31" x14ac:dyDescent="0.25">
      <c r="A20870" s="7">
        <v>20867</v>
      </c>
      <c r="B20870" s="8">
        <v>44194</v>
      </c>
      <c r="C20870" t="s">
        <v>3</v>
      </c>
      <c r="D20870" t="s">
        <v>1010</v>
      </c>
      <c r="E20870" t="s">
        <v>9</v>
      </c>
      <c r="F20870" t="s">
        <v>1288</v>
      </c>
      <c r="G20870" t="s">
        <v>648</v>
      </c>
      <c r="H20870" s="135" t="s">
        <v>2853</v>
      </c>
      <c r="I20870" t="s">
        <v>1454</v>
      </c>
      <c r="J20870" s="20">
        <v>203</v>
      </c>
      <c r="K20870" s="20" t="s">
        <v>3</v>
      </c>
      <c r="L20870" t="s">
        <v>1464</v>
      </c>
      <c r="M20870" s="20">
        <v>57.84</v>
      </c>
      <c r="N20870" s="20">
        <v>44.66</v>
      </c>
      <c r="AE20870">
        <f t="shared" si="326"/>
        <v>2020</v>
      </c>
    </row>
    <row r="20871" spans="1:31" x14ac:dyDescent="0.25">
      <c r="A20871" s="7">
        <v>20868</v>
      </c>
      <c r="B20871" s="8">
        <v>44194</v>
      </c>
      <c r="C20871" t="s">
        <v>3</v>
      </c>
      <c r="D20871" t="s">
        <v>1010</v>
      </c>
      <c r="E20871" t="s">
        <v>9</v>
      </c>
      <c r="F20871" t="s">
        <v>1288</v>
      </c>
      <c r="G20871" t="s">
        <v>1170</v>
      </c>
      <c r="H20871" s="136" t="s">
        <v>3247</v>
      </c>
      <c r="I20871" t="s">
        <v>1454</v>
      </c>
      <c r="J20871" s="20">
        <v>130</v>
      </c>
      <c r="K20871" s="20" t="s">
        <v>3</v>
      </c>
      <c r="L20871" t="s">
        <v>1464</v>
      </c>
      <c r="M20871" s="20">
        <v>37.4</v>
      </c>
      <c r="N20871" s="20">
        <v>28.6</v>
      </c>
      <c r="AE20871">
        <f t="shared" si="326"/>
        <v>2020</v>
      </c>
    </row>
    <row r="20872" spans="1:31" x14ac:dyDescent="0.25">
      <c r="A20872" s="7">
        <v>20869</v>
      </c>
      <c r="B20872" s="8">
        <v>44194</v>
      </c>
      <c r="C20872" t="s">
        <v>3</v>
      </c>
      <c r="D20872" t="s">
        <v>1268</v>
      </c>
      <c r="E20872" t="s">
        <v>9</v>
      </c>
      <c r="F20872" t="s">
        <v>1342</v>
      </c>
      <c r="G20872" t="s">
        <v>929</v>
      </c>
      <c r="H20872" s="135" t="s">
        <v>2812</v>
      </c>
      <c r="I20872" t="s">
        <v>1458</v>
      </c>
      <c r="J20872" s="20">
        <v>12</v>
      </c>
      <c r="K20872" s="20" t="s">
        <v>1465</v>
      </c>
      <c r="L20872" t="s">
        <v>1466</v>
      </c>
      <c r="M20872" s="20">
        <v>10</v>
      </c>
      <c r="N20872" s="20">
        <v>30</v>
      </c>
      <c r="AE20872">
        <f t="shared" si="326"/>
        <v>2020</v>
      </c>
    </row>
    <row r="20873" spans="1:31" x14ac:dyDescent="0.25">
      <c r="A20873" s="7">
        <v>20870</v>
      </c>
      <c r="B20873" s="8">
        <v>44194</v>
      </c>
      <c r="C20873" t="s">
        <v>3</v>
      </c>
      <c r="D20873" t="s">
        <v>1341</v>
      </c>
      <c r="E20873" t="s">
        <v>9</v>
      </c>
      <c r="F20873" t="s">
        <v>1343</v>
      </c>
      <c r="G20873" t="s">
        <v>929</v>
      </c>
      <c r="H20873" s="135" t="s">
        <v>2678</v>
      </c>
      <c r="I20873" t="s">
        <v>1455</v>
      </c>
      <c r="J20873" s="20">
        <v>10</v>
      </c>
      <c r="K20873" s="20" t="s">
        <v>9</v>
      </c>
      <c r="L20873" t="s">
        <v>1463</v>
      </c>
      <c r="M20873" s="20">
        <v>1.2</v>
      </c>
      <c r="N20873" s="20">
        <v>1.8</v>
      </c>
      <c r="AE20873">
        <f t="shared" si="326"/>
        <v>2020</v>
      </c>
    </row>
    <row r="20874" spans="1:31" x14ac:dyDescent="0.25">
      <c r="A20874" s="7">
        <v>20871</v>
      </c>
      <c r="B20874" s="8">
        <v>44195</v>
      </c>
      <c r="C20874" t="s">
        <v>3</v>
      </c>
      <c r="D20874" t="s">
        <v>1189</v>
      </c>
      <c r="E20874" t="s">
        <v>9</v>
      </c>
      <c r="F20874" t="s">
        <v>102</v>
      </c>
      <c r="G20874" t="s">
        <v>732</v>
      </c>
      <c r="H20874" s="135" t="s">
        <v>1496</v>
      </c>
      <c r="I20874" t="s">
        <v>1454</v>
      </c>
      <c r="J20874" s="20">
        <v>66</v>
      </c>
      <c r="K20874" s="20" t="s">
        <v>9</v>
      </c>
      <c r="L20874" t="s">
        <v>1464</v>
      </c>
      <c r="M20874" s="20">
        <v>14.52</v>
      </c>
      <c r="N20874" s="20">
        <v>19.48</v>
      </c>
      <c r="AE20874">
        <f t="shared" si="326"/>
        <v>2020</v>
      </c>
    </row>
    <row r="20875" spans="1:31" x14ac:dyDescent="0.25">
      <c r="A20875" s="7">
        <v>20872</v>
      </c>
      <c r="B20875" s="8">
        <v>44196</v>
      </c>
      <c r="C20875" t="s">
        <v>3</v>
      </c>
      <c r="D20875" t="s">
        <v>787</v>
      </c>
      <c r="E20875" t="s">
        <v>9</v>
      </c>
      <c r="F20875" t="s">
        <v>1325</v>
      </c>
      <c r="G20875" t="s">
        <v>1292</v>
      </c>
      <c r="H20875" s="9" t="s">
        <v>3416</v>
      </c>
      <c r="I20875" t="s">
        <v>1454</v>
      </c>
      <c r="J20875" s="20">
        <v>19</v>
      </c>
      <c r="K20875" s="20" t="s">
        <v>3</v>
      </c>
      <c r="L20875" t="s">
        <v>1464</v>
      </c>
      <c r="M20875" s="20">
        <v>6.32</v>
      </c>
      <c r="N20875" s="20">
        <v>4.18</v>
      </c>
      <c r="AE20875">
        <f t="shared" si="326"/>
        <v>2020</v>
      </c>
    </row>
    <row r="20876" spans="1:31" x14ac:dyDescent="0.25">
      <c r="A20876" s="7">
        <v>20873</v>
      </c>
      <c r="B20876" s="8">
        <v>44197</v>
      </c>
      <c r="C20876" t="s">
        <v>3</v>
      </c>
      <c r="D20876" t="s">
        <v>301</v>
      </c>
      <c r="E20876" t="s">
        <v>9</v>
      </c>
      <c r="F20876" t="s">
        <v>1324</v>
      </c>
      <c r="G20876" t="s">
        <v>714</v>
      </c>
      <c r="H20876" s="135" t="s">
        <v>2093</v>
      </c>
      <c r="I20876" t="s">
        <v>1454</v>
      </c>
      <c r="J20876" s="20">
        <v>23</v>
      </c>
      <c r="K20876" s="20" t="s">
        <v>9</v>
      </c>
      <c r="L20876" t="s">
        <v>1463</v>
      </c>
      <c r="M20876" s="20">
        <v>5.52</v>
      </c>
      <c r="N20876" s="20">
        <v>6.98</v>
      </c>
      <c r="AE20876">
        <f t="shared" si="326"/>
        <v>2021</v>
      </c>
    </row>
    <row r="20877" spans="1:31" x14ac:dyDescent="0.25">
      <c r="A20877" s="7">
        <v>20874</v>
      </c>
      <c r="B20877" s="8">
        <v>44197</v>
      </c>
      <c r="C20877" t="s">
        <v>3</v>
      </c>
      <c r="D20877" t="s">
        <v>1332</v>
      </c>
      <c r="E20877" t="s">
        <v>9</v>
      </c>
      <c r="F20877" t="s">
        <v>1111</v>
      </c>
      <c r="G20877" t="s">
        <v>714</v>
      </c>
      <c r="H20877" s="135" t="s">
        <v>2114</v>
      </c>
      <c r="I20877" t="s">
        <v>1454</v>
      </c>
      <c r="J20877" s="20">
        <v>40</v>
      </c>
      <c r="K20877" s="20" t="s">
        <v>9</v>
      </c>
      <c r="L20877" t="s">
        <v>1464</v>
      </c>
      <c r="M20877" s="20">
        <v>8.8000000000000007</v>
      </c>
      <c r="N20877" s="20">
        <v>12.2</v>
      </c>
      <c r="AE20877">
        <f t="shared" si="326"/>
        <v>2021</v>
      </c>
    </row>
    <row r="20878" spans="1:31" x14ac:dyDescent="0.25">
      <c r="A20878" s="7">
        <v>20875</v>
      </c>
      <c r="B20878" s="8">
        <v>44197</v>
      </c>
      <c r="C20878" t="s">
        <v>3</v>
      </c>
      <c r="D20878" t="s">
        <v>102</v>
      </c>
      <c r="E20878" t="s">
        <v>9</v>
      </c>
      <c r="F20878" t="s">
        <v>1280</v>
      </c>
      <c r="G20878" t="s">
        <v>377</v>
      </c>
      <c r="H20878" s="9" t="s">
        <v>2263</v>
      </c>
      <c r="I20878" t="s">
        <v>1454</v>
      </c>
      <c r="J20878" s="20">
        <v>31</v>
      </c>
      <c r="K20878" s="20" t="s">
        <v>1465</v>
      </c>
      <c r="L20878" t="s">
        <v>1466</v>
      </c>
      <c r="M20878" s="20">
        <v>7.75</v>
      </c>
      <c r="N20878" s="20">
        <v>7.75</v>
      </c>
      <c r="AE20878">
        <f t="shared" si="326"/>
        <v>2021</v>
      </c>
    </row>
    <row r="20879" spans="1:31" x14ac:dyDescent="0.25">
      <c r="A20879" s="7">
        <v>20876</v>
      </c>
      <c r="B20879" s="8">
        <v>44197</v>
      </c>
      <c r="C20879" t="s">
        <v>3</v>
      </c>
      <c r="D20879" t="s">
        <v>1332</v>
      </c>
      <c r="E20879" t="s">
        <v>9</v>
      </c>
      <c r="F20879" t="s">
        <v>1340</v>
      </c>
      <c r="G20879" t="s">
        <v>1292</v>
      </c>
      <c r="H20879" s="9" t="s">
        <v>3412</v>
      </c>
      <c r="I20879" t="s">
        <v>1454</v>
      </c>
      <c r="J20879" s="20">
        <v>11</v>
      </c>
      <c r="K20879" s="20" t="s">
        <v>3</v>
      </c>
      <c r="L20879" t="s">
        <v>1464</v>
      </c>
      <c r="M20879" s="20">
        <v>4.08</v>
      </c>
      <c r="N20879" s="20">
        <v>2.42</v>
      </c>
      <c r="AE20879">
        <f t="shared" si="326"/>
        <v>2021</v>
      </c>
    </row>
    <row r="20880" spans="1:31" x14ac:dyDescent="0.25">
      <c r="A20880" s="7">
        <v>20877</v>
      </c>
      <c r="B20880" s="8">
        <v>44198</v>
      </c>
      <c r="C20880" t="s">
        <v>3</v>
      </c>
      <c r="D20880" t="s">
        <v>834</v>
      </c>
      <c r="E20880" t="s">
        <v>9</v>
      </c>
      <c r="F20880" t="s">
        <v>1310</v>
      </c>
      <c r="G20880" t="s">
        <v>732</v>
      </c>
      <c r="H20880" s="135" t="s">
        <v>2904</v>
      </c>
      <c r="I20880" t="s">
        <v>1454</v>
      </c>
      <c r="J20880" s="20">
        <v>36</v>
      </c>
      <c r="K20880" s="20" t="s">
        <v>3</v>
      </c>
      <c r="L20880" t="s">
        <v>1464</v>
      </c>
      <c r="M20880" s="20">
        <v>11.08</v>
      </c>
      <c r="N20880" s="20">
        <v>7.92</v>
      </c>
      <c r="AE20880">
        <f t="shared" si="326"/>
        <v>2021</v>
      </c>
    </row>
    <row r="20881" spans="1:31" x14ac:dyDescent="0.25">
      <c r="A20881" s="7">
        <v>20878</v>
      </c>
      <c r="B20881" s="8">
        <v>44198</v>
      </c>
      <c r="C20881" t="s">
        <v>3</v>
      </c>
      <c r="D20881" t="s">
        <v>1327</v>
      </c>
      <c r="E20881" t="s">
        <v>9</v>
      </c>
      <c r="F20881" t="s">
        <v>1310</v>
      </c>
      <c r="G20881" t="s">
        <v>377</v>
      </c>
      <c r="H20881" s="9" t="s">
        <v>2463</v>
      </c>
      <c r="I20881" t="s">
        <v>1454</v>
      </c>
      <c r="J20881" s="20">
        <v>104</v>
      </c>
      <c r="K20881" s="20" t="s">
        <v>9</v>
      </c>
      <c r="L20881" t="s">
        <v>1464</v>
      </c>
      <c r="M20881" s="20">
        <v>22.88</v>
      </c>
      <c r="N20881" s="20">
        <v>30.12</v>
      </c>
      <c r="AE20881">
        <f t="shared" si="326"/>
        <v>2021</v>
      </c>
    </row>
    <row r="20882" spans="1:31" x14ac:dyDescent="0.25">
      <c r="A20882" s="7">
        <v>20879</v>
      </c>
      <c r="B20882" s="8">
        <v>44198</v>
      </c>
      <c r="C20882" t="s">
        <v>3</v>
      </c>
      <c r="D20882" t="s">
        <v>1323</v>
      </c>
      <c r="E20882" t="s">
        <v>9</v>
      </c>
      <c r="F20882" t="s">
        <v>1310</v>
      </c>
      <c r="G20882" t="s">
        <v>1170</v>
      </c>
      <c r="H20882" s="135" t="s">
        <v>3199</v>
      </c>
      <c r="I20882" t="s">
        <v>1454</v>
      </c>
      <c r="J20882" s="20">
        <v>84</v>
      </c>
      <c r="K20882" s="20" t="s">
        <v>3</v>
      </c>
      <c r="L20882" t="s">
        <v>1464</v>
      </c>
      <c r="M20882" s="20">
        <v>24.52</v>
      </c>
      <c r="N20882" s="20">
        <v>18.48</v>
      </c>
      <c r="AE20882">
        <f t="shared" si="326"/>
        <v>2021</v>
      </c>
    </row>
    <row r="20883" spans="1:31" x14ac:dyDescent="0.25">
      <c r="A20883" s="7">
        <v>20880</v>
      </c>
      <c r="B20883" s="8">
        <v>44198</v>
      </c>
      <c r="C20883" t="s">
        <v>3</v>
      </c>
      <c r="D20883" t="s">
        <v>1295</v>
      </c>
      <c r="E20883" t="s">
        <v>9</v>
      </c>
      <c r="F20883" t="s">
        <v>1310</v>
      </c>
      <c r="G20883" t="s">
        <v>929</v>
      </c>
      <c r="H20883" s="135" t="s">
        <v>2678</v>
      </c>
      <c r="I20883" t="s">
        <v>1454</v>
      </c>
      <c r="J20883" s="20">
        <v>40</v>
      </c>
      <c r="K20883" s="20" t="s">
        <v>3</v>
      </c>
      <c r="L20883" t="s">
        <v>1464</v>
      </c>
      <c r="M20883" s="20">
        <v>12.2</v>
      </c>
      <c r="N20883" s="20">
        <v>8.8000000000000007</v>
      </c>
      <c r="AE20883">
        <f t="shared" si="326"/>
        <v>2021</v>
      </c>
    </row>
    <row r="20884" spans="1:31" x14ac:dyDescent="0.25">
      <c r="A20884" s="7">
        <v>20881</v>
      </c>
      <c r="B20884" s="8">
        <v>44198</v>
      </c>
      <c r="C20884" t="s">
        <v>3</v>
      </c>
      <c r="D20884" t="s">
        <v>182</v>
      </c>
      <c r="E20884" t="s">
        <v>9</v>
      </c>
      <c r="F20884" t="s">
        <v>1310</v>
      </c>
      <c r="G20884" t="s">
        <v>929</v>
      </c>
      <c r="H20884" s="135" t="s">
        <v>2701</v>
      </c>
      <c r="I20884" t="s">
        <v>1454</v>
      </c>
      <c r="J20884" s="20">
        <v>62</v>
      </c>
      <c r="K20884" s="20" t="s">
        <v>3</v>
      </c>
      <c r="L20884" t="s">
        <v>1464</v>
      </c>
      <c r="M20884" s="20">
        <v>18.36</v>
      </c>
      <c r="N20884" s="20">
        <v>13.64</v>
      </c>
      <c r="AE20884">
        <f t="shared" si="326"/>
        <v>2021</v>
      </c>
    </row>
    <row r="20885" spans="1:31" x14ac:dyDescent="0.25">
      <c r="A20885" s="7">
        <v>20882</v>
      </c>
      <c r="B20885" s="8">
        <v>44199</v>
      </c>
      <c r="C20885" t="s">
        <v>3</v>
      </c>
      <c r="D20885" t="s">
        <v>798</v>
      </c>
      <c r="E20885" t="s">
        <v>9</v>
      </c>
      <c r="F20885" t="s">
        <v>1111</v>
      </c>
      <c r="G20885" t="s">
        <v>861</v>
      </c>
      <c r="H20885" s="135" t="s">
        <v>2435</v>
      </c>
      <c r="I20885" t="s">
        <v>1454</v>
      </c>
      <c r="J20885" s="20">
        <v>38</v>
      </c>
      <c r="K20885" s="20" t="s">
        <v>1465</v>
      </c>
      <c r="L20885" t="s">
        <v>1466</v>
      </c>
      <c r="M20885" s="20">
        <v>9.5</v>
      </c>
      <c r="N20885" s="20">
        <v>9.5</v>
      </c>
      <c r="AE20885">
        <f t="shared" si="326"/>
        <v>2021</v>
      </c>
    </row>
    <row r="20886" spans="1:31" x14ac:dyDescent="0.25">
      <c r="A20886" s="7">
        <v>20883</v>
      </c>
      <c r="B20886" s="8">
        <v>44199</v>
      </c>
      <c r="C20886" t="s">
        <v>3</v>
      </c>
      <c r="D20886" t="s">
        <v>798</v>
      </c>
      <c r="E20886" t="s">
        <v>9</v>
      </c>
      <c r="F20886" t="s">
        <v>448</v>
      </c>
      <c r="G20886" t="s">
        <v>895</v>
      </c>
      <c r="H20886" s="135" t="s">
        <v>2661</v>
      </c>
      <c r="I20886" t="s">
        <v>1454</v>
      </c>
      <c r="J20886" s="20">
        <v>43</v>
      </c>
      <c r="K20886" s="20" t="s">
        <v>9</v>
      </c>
      <c r="L20886" t="s">
        <v>1464</v>
      </c>
      <c r="M20886" s="20">
        <v>9.4600000000000009</v>
      </c>
      <c r="N20886" s="20">
        <v>13.04</v>
      </c>
      <c r="AE20886">
        <f t="shared" si="326"/>
        <v>2021</v>
      </c>
    </row>
    <row r="20887" spans="1:31" x14ac:dyDescent="0.25">
      <c r="A20887" s="7">
        <v>20884</v>
      </c>
      <c r="B20887" s="8">
        <v>44199</v>
      </c>
      <c r="C20887" t="s">
        <v>3</v>
      </c>
      <c r="D20887" t="s">
        <v>557</v>
      </c>
      <c r="E20887" t="s">
        <v>9</v>
      </c>
      <c r="F20887" t="s">
        <v>1280</v>
      </c>
      <c r="G20887" t="s">
        <v>861</v>
      </c>
      <c r="H20887" s="9" t="s">
        <v>3447</v>
      </c>
      <c r="I20887" t="s">
        <v>1454</v>
      </c>
      <c r="J20887" s="20">
        <v>20</v>
      </c>
      <c r="K20887" s="20" t="s">
        <v>1465</v>
      </c>
      <c r="L20887" t="s">
        <v>1466</v>
      </c>
      <c r="M20887" s="20">
        <v>5</v>
      </c>
      <c r="N20887" s="20">
        <v>5</v>
      </c>
      <c r="AE20887">
        <f t="shared" si="326"/>
        <v>2021</v>
      </c>
    </row>
    <row r="20888" spans="1:31" x14ac:dyDescent="0.25">
      <c r="A20888" s="7">
        <v>20885</v>
      </c>
      <c r="B20888" s="8">
        <v>44200</v>
      </c>
      <c r="C20888" t="s">
        <v>3</v>
      </c>
      <c r="D20888" t="s">
        <v>1315</v>
      </c>
      <c r="E20888" t="s">
        <v>9</v>
      </c>
      <c r="F20888" t="s">
        <v>869</v>
      </c>
      <c r="G20888" t="s">
        <v>732</v>
      </c>
      <c r="H20888" s="135" t="s">
        <v>2161</v>
      </c>
      <c r="I20888" t="s">
        <v>1454</v>
      </c>
      <c r="J20888" s="20">
        <v>21</v>
      </c>
      <c r="K20888" s="20" t="s">
        <v>3</v>
      </c>
      <c r="L20888" t="s">
        <v>1463</v>
      </c>
      <c r="M20888" s="20">
        <v>6.46</v>
      </c>
      <c r="N20888" s="20">
        <v>5.04</v>
      </c>
      <c r="AE20888">
        <f t="shared" si="326"/>
        <v>2021</v>
      </c>
    </row>
    <row r="20889" spans="1:31" x14ac:dyDescent="0.25">
      <c r="A20889" s="7">
        <v>20886</v>
      </c>
      <c r="B20889" s="8">
        <v>44201</v>
      </c>
      <c r="C20889" t="s">
        <v>3</v>
      </c>
      <c r="D20889" t="s">
        <v>1332</v>
      </c>
      <c r="E20889" t="s">
        <v>9</v>
      </c>
      <c r="F20889" t="s">
        <v>1344</v>
      </c>
      <c r="G20889" t="s">
        <v>1016</v>
      </c>
      <c r="H20889" s="9" t="s">
        <v>2875</v>
      </c>
      <c r="I20889" t="s">
        <v>1454</v>
      </c>
      <c r="J20889" s="20">
        <v>19</v>
      </c>
      <c r="K20889" s="20" t="s">
        <v>3</v>
      </c>
      <c r="L20889" t="s">
        <v>1464</v>
      </c>
      <c r="M20889" s="20">
        <v>6.32</v>
      </c>
      <c r="N20889" s="20">
        <v>4.18</v>
      </c>
      <c r="AE20889">
        <f t="shared" si="326"/>
        <v>2021</v>
      </c>
    </row>
    <row r="20890" spans="1:31" x14ac:dyDescent="0.25">
      <c r="A20890" s="7">
        <v>20887</v>
      </c>
      <c r="B20890" s="8">
        <v>44205</v>
      </c>
      <c r="C20890" t="s">
        <v>3</v>
      </c>
      <c r="D20890" t="s">
        <v>1207</v>
      </c>
      <c r="E20890" t="s">
        <v>9</v>
      </c>
      <c r="F20890" t="s">
        <v>1193</v>
      </c>
      <c r="G20890" t="s">
        <v>1292</v>
      </c>
      <c r="H20890" s="9" t="s">
        <v>3483</v>
      </c>
      <c r="I20890" t="s">
        <v>1454</v>
      </c>
      <c r="J20890" s="20">
        <v>18</v>
      </c>
      <c r="K20890" s="20" t="s">
        <v>3</v>
      </c>
      <c r="L20890" t="s">
        <v>1464</v>
      </c>
      <c r="M20890" s="20">
        <v>6.04</v>
      </c>
      <c r="N20890" s="20">
        <v>3.96</v>
      </c>
      <c r="AE20890">
        <f t="shared" si="326"/>
        <v>2021</v>
      </c>
    </row>
    <row r="20891" spans="1:31" x14ac:dyDescent="0.25">
      <c r="A20891" s="7">
        <v>20888</v>
      </c>
      <c r="B20891" s="8">
        <v>44205</v>
      </c>
      <c r="C20891" t="s">
        <v>3</v>
      </c>
      <c r="D20891" t="s">
        <v>557</v>
      </c>
      <c r="E20891" t="s">
        <v>9</v>
      </c>
      <c r="F20891" t="s">
        <v>1280</v>
      </c>
      <c r="G20891" t="s">
        <v>861</v>
      </c>
      <c r="H20891" s="9" t="s">
        <v>3448</v>
      </c>
      <c r="I20891" t="s">
        <v>1454</v>
      </c>
      <c r="J20891" s="20">
        <v>1</v>
      </c>
      <c r="K20891" s="20" t="s">
        <v>1465</v>
      </c>
      <c r="L20891" t="s">
        <v>1466</v>
      </c>
      <c r="M20891" s="20">
        <v>0.25</v>
      </c>
      <c r="N20891" s="20">
        <v>0.25</v>
      </c>
      <c r="AE20891">
        <f t="shared" si="326"/>
        <v>2021</v>
      </c>
    </row>
    <row r="20892" spans="1:31" x14ac:dyDescent="0.25">
      <c r="A20892" s="7">
        <v>20889</v>
      </c>
      <c r="B20892" s="8">
        <v>44208</v>
      </c>
      <c r="C20892" t="s">
        <v>3</v>
      </c>
      <c r="D20892" t="s">
        <v>834</v>
      </c>
      <c r="E20892" t="s">
        <v>9</v>
      </c>
      <c r="F20892" t="s">
        <v>1310</v>
      </c>
      <c r="G20892" t="s">
        <v>648</v>
      </c>
      <c r="H20892" s="136" t="s">
        <v>2278</v>
      </c>
      <c r="I20892" t="s">
        <v>1454</v>
      </c>
      <c r="J20892" s="20">
        <v>191</v>
      </c>
      <c r="K20892" s="20" t="s">
        <v>3</v>
      </c>
      <c r="L20892" t="s">
        <v>1464</v>
      </c>
      <c r="M20892" s="20">
        <v>54.480000000000004</v>
      </c>
      <c r="N20892" s="20">
        <v>42.019999999999996</v>
      </c>
      <c r="AE20892">
        <f t="shared" si="326"/>
        <v>2021</v>
      </c>
    </row>
    <row r="20893" spans="1:31" x14ac:dyDescent="0.25">
      <c r="A20893" s="7">
        <v>20890</v>
      </c>
      <c r="B20893" s="8">
        <v>44208</v>
      </c>
      <c r="C20893" t="s">
        <v>3</v>
      </c>
      <c r="D20893" t="s">
        <v>1332</v>
      </c>
      <c r="E20893" t="s">
        <v>9</v>
      </c>
      <c r="F20893" t="s">
        <v>1344</v>
      </c>
      <c r="G20893" t="s">
        <v>1016</v>
      </c>
      <c r="H20893" s="9" t="s">
        <v>2863</v>
      </c>
      <c r="I20893" t="s">
        <v>1454</v>
      </c>
      <c r="J20893" s="20">
        <v>23</v>
      </c>
      <c r="K20893" s="20" t="s">
        <v>3</v>
      </c>
      <c r="L20893" t="s">
        <v>1464</v>
      </c>
      <c r="M20893" s="20">
        <v>7.4399999999999995</v>
      </c>
      <c r="N20893" s="20">
        <v>5.0600000000000005</v>
      </c>
      <c r="AE20893">
        <f t="shared" si="326"/>
        <v>2021</v>
      </c>
    </row>
    <row r="20894" spans="1:31" x14ac:dyDescent="0.25">
      <c r="A20894" s="7">
        <v>20891</v>
      </c>
      <c r="B20894" s="8">
        <v>44209</v>
      </c>
      <c r="C20894" t="s">
        <v>3</v>
      </c>
      <c r="D20894" t="s">
        <v>1334</v>
      </c>
      <c r="E20894" t="s">
        <v>9</v>
      </c>
      <c r="F20894" t="s">
        <v>1325</v>
      </c>
      <c r="G20894" t="s">
        <v>861</v>
      </c>
      <c r="H20894" s="135" t="s">
        <v>2437</v>
      </c>
      <c r="I20894" t="s">
        <v>1454</v>
      </c>
      <c r="J20894" s="20">
        <v>28</v>
      </c>
      <c r="K20894" s="20" t="s">
        <v>3</v>
      </c>
      <c r="L20894" t="s">
        <v>1464</v>
      </c>
      <c r="M20894" s="20">
        <v>8.84</v>
      </c>
      <c r="N20894" s="20">
        <v>6.16</v>
      </c>
      <c r="AE20894">
        <f t="shared" si="326"/>
        <v>2021</v>
      </c>
    </row>
    <row r="20895" spans="1:31" x14ac:dyDescent="0.25">
      <c r="A20895" s="7">
        <v>20892</v>
      </c>
      <c r="B20895" s="8">
        <v>44209</v>
      </c>
      <c r="C20895" t="s">
        <v>3</v>
      </c>
      <c r="D20895" t="s">
        <v>787</v>
      </c>
      <c r="E20895" t="s">
        <v>9</v>
      </c>
      <c r="F20895" t="s">
        <v>1325</v>
      </c>
      <c r="G20895" t="s">
        <v>1292</v>
      </c>
      <c r="H20895" s="9" t="s">
        <v>3484</v>
      </c>
      <c r="I20895" t="s">
        <v>1454</v>
      </c>
      <c r="J20895" s="20">
        <v>18</v>
      </c>
      <c r="K20895" s="20" t="s">
        <v>9</v>
      </c>
      <c r="L20895" t="s">
        <v>1463</v>
      </c>
      <c r="M20895" s="20">
        <v>4.32</v>
      </c>
      <c r="N20895" s="20">
        <v>5.68</v>
      </c>
      <c r="AE20895">
        <f t="shared" si="326"/>
        <v>2021</v>
      </c>
    </row>
    <row r="20896" spans="1:31" x14ac:dyDescent="0.25">
      <c r="A20896" s="7">
        <v>20893</v>
      </c>
      <c r="B20896" s="8">
        <v>44211</v>
      </c>
      <c r="C20896" t="s">
        <v>3</v>
      </c>
      <c r="D20896" t="s">
        <v>168</v>
      </c>
      <c r="E20896" t="s">
        <v>9</v>
      </c>
      <c r="F20896" t="s">
        <v>91</v>
      </c>
      <c r="G20896" t="s">
        <v>24</v>
      </c>
      <c r="H20896" s="135" t="s">
        <v>1497</v>
      </c>
      <c r="I20896" t="s">
        <v>1454</v>
      </c>
      <c r="J20896" s="20">
        <v>37</v>
      </c>
      <c r="K20896" s="20" t="s">
        <v>9</v>
      </c>
      <c r="L20896" t="s">
        <v>1464</v>
      </c>
      <c r="M20896" s="20">
        <v>8.14</v>
      </c>
      <c r="N20896" s="20">
        <v>11.36</v>
      </c>
      <c r="AE20896">
        <f t="shared" si="326"/>
        <v>2021</v>
      </c>
    </row>
    <row r="20897" spans="1:31" x14ac:dyDescent="0.25">
      <c r="A20897" s="7">
        <v>20894</v>
      </c>
      <c r="B20897" s="8">
        <v>44211</v>
      </c>
      <c r="C20897" t="s">
        <v>3</v>
      </c>
      <c r="D20897" t="s">
        <v>868</v>
      </c>
      <c r="E20897" t="s">
        <v>9</v>
      </c>
      <c r="F20897" t="s">
        <v>1028</v>
      </c>
      <c r="G20897" t="s">
        <v>895</v>
      </c>
      <c r="H20897" s="135" t="s">
        <v>2564</v>
      </c>
      <c r="I20897" t="s">
        <v>1454</v>
      </c>
      <c r="J20897" s="20">
        <v>27</v>
      </c>
      <c r="K20897" s="20" t="s">
        <v>3</v>
      </c>
      <c r="L20897" t="s">
        <v>1464</v>
      </c>
      <c r="M20897" s="20">
        <v>8.56</v>
      </c>
      <c r="N20897" s="20">
        <v>5.9399999999999995</v>
      </c>
      <c r="AE20897">
        <f t="shared" si="326"/>
        <v>2021</v>
      </c>
    </row>
    <row r="20898" spans="1:31" x14ac:dyDescent="0.25">
      <c r="A20898" s="7">
        <v>20895</v>
      </c>
      <c r="B20898" s="8">
        <v>44211</v>
      </c>
      <c r="C20898" t="s">
        <v>3</v>
      </c>
      <c r="D20898" t="s">
        <v>168</v>
      </c>
      <c r="E20898" t="s">
        <v>9</v>
      </c>
      <c r="F20898" t="s">
        <v>91</v>
      </c>
      <c r="G20898" t="s">
        <v>17</v>
      </c>
      <c r="H20898" s="135" t="s">
        <v>1502</v>
      </c>
      <c r="I20898" t="s">
        <v>1454</v>
      </c>
      <c r="J20898" s="20">
        <v>54</v>
      </c>
      <c r="K20898" s="20" t="s">
        <v>9</v>
      </c>
      <c r="L20898" t="s">
        <v>1464</v>
      </c>
      <c r="M20898" s="20">
        <v>11.879999999999999</v>
      </c>
      <c r="N20898" s="20">
        <v>16.12</v>
      </c>
      <c r="AE20898">
        <f t="shared" si="326"/>
        <v>2021</v>
      </c>
    </row>
    <row r="20899" spans="1:31" x14ac:dyDescent="0.25">
      <c r="A20899" s="7">
        <v>20896</v>
      </c>
      <c r="B20899" s="8">
        <v>44212</v>
      </c>
      <c r="C20899" t="s">
        <v>3</v>
      </c>
      <c r="D20899" t="s">
        <v>1258</v>
      </c>
      <c r="E20899" t="s">
        <v>9</v>
      </c>
      <c r="F20899" t="s">
        <v>1288</v>
      </c>
      <c r="G20899" t="s">
        <v>714</v>
      </c>
      <c r="H20899" s="135" t="s">
        <v>2434</v>
      </c>
      <c r="I20899" t="s">
        <v>1454</v>
      </c>
      <c r="J20899" s="20">
        <v>26</v>
      </c>
      <c r="K20899" s="20" t="s">
        <v>3</v>
      </c>
      <c r="L20899" t="s">
        <v>1464</v>
      </c>
      <c r="M20899" s="20">
        <v>8.2800000000000011</v>
      </c>
      <c r="N20899" s="20">
        <v>5.72</v>
      </c>
      <c r="AE20899">
        <f t="shared" si="326"/>
        <v>2021</v>
      </c>
    </row>
    <row r="20900" spans="1:31" x14ac:dyDescent="0.25">
      <c r="A20900" s="7">
        <v>20897</v>
      </c>
      <c r="B20900" s="8">
        <v>44212</v>
      </c>
      <c r="C20900" t="s">
        <v>3</v>
      </c>
      <c r="D20900" t="s">
        <v>1258</v>
      </c>
      <c r="E20900" t="s">
        <v>9</v>
      </c>
      <c r="F20900" t="s">
        <v>1288</v>
      </c>
      <c r="G20900" t="s">
        <v>929</v>
      </c>
      <c r="H20900" s="135" t="s">
        <v>2713</v>
      </c>
      <c r="I20900" t="s">
        <v>1454</v>
      </c>
      <c r="J20900" s="20">
        <v>86</v>
      </c>
      <c r="K20900" s="20" t="s">
        <v>3</v>
      </c>
      <c r="L20900" t="s">
        <v>1464</v>
      </c>
      <c r="M20900" s="20">
        <v>25.08</v>
      </c>
      <c r="N20900" s="20">
        <v>18.920000000000002</v>
      </c>
      <c r="AE20900">
        <f t="shared" si="326"/>
        <v>2021</v>
      </c>
    </row>
    <row r="20901" spans="1:31" x14ac:dyDescent="0.25">
      <c r="A20901" s="7">
        <v>20898</v>
      </c>
      <c r="B20901" s="8">
        <v>44213</v>
      </c>
      <c r="C20901" t="s">
        <v>3</v>
      </c>
      <c r="D20901" t="s">
        <v>1119</v>
      </c>
      <c r="E20901" t="s">
        <v>9</v>
      </c>
      <c r="F20901" t="s">
        <v>734</v>
      </c>
      <c r="G20901" t="s">
        <v>1170</v>
      </c>
      <c r="H20901" s="136" t="s">
        <v>3246</v>
      </c>
      <c r="I20901" t="s">
        <v>1454</v>
      </c>
      <c r="J20901" s="20">
        <v>24</v>
      </c>
      <c r="K20901" s="20" t="s">
        <v>1465</v>
      </c>
      <c r="L20901" t="s">
        <v>1466</v>
      </c>
      <c r="M20901" s="20">
        <v>6</v>
      </c>
      <c r="N20901" s="20">
        <v>6</v>
      </c>
      <c r="AE20901">
        <f t="shared" si="326"/>
        <v>2021</v>
      </c>
    </row>
    <row r="20902" spans="1:31" x14ac:dyDescent="0.25">
      <c r="A20902" s="7">
        <v>20899</v>
      </c>
      <c r="B20902" s="8">
        <v>44213</v>
      </c>
      <c r="C20902" t="s">
        <v>3</v>
      </c>
      <c r="D20902" t="s">
        <v>1322</v>
      </c>
      <c r="E20902" t="s">
        <v>9</v>
      </c>
      <c r="F20902" t="s">
        <v>734</v>
      </c>
      <c r="G20902" t="s">
        <v>1016</v>
      </c>
      <c r="H20902" s="9" t="s">
        <v>2915</v>
      </c>
      <c r="I20902" t="s">
        <v>1454</v>
      </c>
      <c r="J20902" s="20">
        <v>79</v>
      </c>
      <c r="K20902" s="20" t="s">
        <v>9</v>
      </c>
      <c r="L20902" t="s">
        <v>1463</v>
      </c>
      <c r="M20902" s="20">
        <v>18.96</v>
      </c>
      <c r="N20902" s="20">
        <v>21.54</v>
      </c>
      <c r="AE20902">
        <f t="shared" si="326"/>
        <v>2021</v>
      </c>
    </row>
    <row r="20903" spans="1:31" x14ac:dyDescent="0.25">
      <c r="A20903" s="7">
        <v>20900</v>
      </c>
      <c r="B20903" s="8">
        <v>44213</v>
      </c>
      <c r="C20903" t="s">
        <v>3</v>
      </c>
      <c r="D20903" t="s">
        <v>1322</v>
      </c>
      <c r="E20903" t="s">
        <v>9</v>
      </c>
      <c r="F20903" t="s">
        <v>1111</v>
      </c>
      <c r="G20903" t="s">
        <v>1292</v>
      </c>
      <c r="H20903" s="9" t="s">
        <v>3485</v>
      </c>
      <c r="I20903" t="s">
        <v>1454</v>
      </c>
      <c r="J20903" s="20">
        <v>36</v>
      </c>
      <c r="K20903" s="20" t="s">
        <v>3</v>
      </c>
      <c r="L20903" t="s">
        <v>1463</v>
      </c>
      <c r="M20903" s="20">
        <v>10.36</v>
      </c>
      <c r="N20903" s="20">
        <v>8.64</v>
      </c>
      <c r="AE20903">
        <f t="shared" si="326"/>
        <v>2021</v>
      </c>
    </row>
    <row r="20904" spans="1:31" x14ac:dyDescent="0.25">
      <c r="A20904" s="7">
        <v>20901</v>
      </c>
      <c r="B20904" s="8">
        <v>44214</v>
      </c>
      <c r="C20904" t="s">
        <v>3</v>
      </c>
      <c r="D20904" t="s">
        <v>1315</v>
      </c>
      <c r="E20904" t="s">
        <v>9</v>
      </c>
      <c r="F20904" t="s">
        <v>640</v>
      </c>
      <c r="G20904" t="s">
        <v>861</v>
      </c>
      <c r="H20904" s="9" t="s">
        <v>2448</v>
      </c>
      <c r="I20904" t="s">
        <v>1454</v>
      </c>
      <c r="J20904" s="20">
        <v>16</v>
      </c>
      <c r="K20904" s="20" t="s">
        <v>3</v>
      </c>
      <c r="L20904" t="s">
        <v>1464</v>
      </c>
      <c r="M20904" s="20">
        <v>5.48</v>
      </c>
      <c r="N20904" s="20">
        <v>3.52</v>
      </c>
      <c r="AE20904">
        <f t="shared" si="326"/>
        <v>2021</v>
      </c>
    </row>
    <row r="20905" spans="1:31" x14ac:dyDescent="0.25">
      <c r="A20905" s="7">
        <v>20902</v>
      </c>
      <c r="B20905" s="8">
        <v>44214</v>
      </c>
      <c r="C20905" t="s">
        <v>3</v>
      </c>
      <c r="D20905" t="s">
        <v>1295</v>
      </c>
      <c r="E20905" t="s">
        <v>9</v>
      </c>
      <c r="F20905" t="s">
        <v>1325</v>
      </c>
      <c r="G20905" t="s">
        <v>1170</v>
      </c>
      <c r="H20905" s="135" t="s">
        <v>1496</v>
      </c>
      <c r="I20905" t="s">
        <v>1454</v>
      </c>
      <c r="J20905" s="20">
        <v>17</v>
      </c>
      <c r="K20905" s="20" t="s">
        <v>1465</v>
      </c>
      <c r="L20905" t="s">
        <v>1466</v>
      </c>
      <c r="M20905" s="20">
        <v>4.25</v>
      </c>
      <c r="N20905" s="20">
        <v>4.25</v>
      </c>
      <c r="AE20905">
        <f t="shared" si="326"/>
        <v>2021</v>
      </c>
    </row>
    <row r="20906" spans="1:31" x14ac:dyDescent="0.25">
      <c r="A20906" s="7">
        <v>20903</v>
      </c>
      <c r="B20906" s="8">
        <v>44215</v>
      </c>
      <c r="C20906" t="s">
        <v>3</v>
      </c>
      <c r="D20906" t="s">
        <v>1315</v>
      </c>
      <c r="E20906" t="s">
        <v>9</v>
      </c>
      <c r="F20906" t="s">
        <v>869</v>
      </c>
      <c r="G20906" t="s">
        <v>732</v>
      </c>
      <c r="H20906" s="135" t="s">
        <v>2279</v>
      </c>
      <c r="I20906" t="s">
        <v>1454</v>
      </c>
      <c r="J20906" s="20">
        <v>6</v>
      </c>
      <c r="K20906" s="20" t="s">
        <v>1465</v>
      </c>
      <c r="L20906" t="s">
        <v>1466</v>
      </c>
      <c r="M20906" s="20">
        <v>1.5</v>
      </c>
      <c r="N20906" s="20">
        <v>1.5</v>
      </c>
      <c r="AE20906">
        <f t="shared" si="326"/>
        <v>2021</v>
      </c>
    </row>
    <row r="20907" spans="1:31" x14ac:dyDescent="0.25">
      <c r="A20907" s="7">
        <v>20904</v>
      </c>
      <c r="B20907" s="8">
        <v>44215</v>
      </c>
      <c r="C20907" t="s">
        <v>3</v>
      </c>
      <c r="D20907" t="s">
        <v>1332</v>
      </c>
      <c r="E20907" t="s">
        <v>9</v>
      </c>
      <c r="F20907" t="s">
        <v>1344</v>
      </c>
      <c r="G20907" t="s">
        <v>1016</v>
      </c>
      <c r="H20907" s="9" t="s">
        <v>2861</v>
      </c>
      <c r="I20907" t="s">
        <v>1454</v>
      </c>
      <c r="J20907" s="20">
        <v>110</v>
      </c>
      <c r="K20907" s="20" t="s">
        <v>9</v>
      </c>
      <c r="L20907" t="s">
        <v>1464</v>
      </c>
      <c r="M20907" s="20">
        <v>24.2</v>
      </c>
      <c r="N20907" s="20">
        <v>31.8</v>
      </c>
      <c r="AE20907">
        <f t="shared" si="326"/>
        <v>2021</v>
      </c>
    </row>
    <row r="20908" spans="1:31" x14ac:dyDescent="0.25">
      <c r="A20908" s="7">
        <v>20905</v>
      </c>
      <c r="B20908" s="8">
        <v>44216</v>
      </c>
      <c r="C20908" t="s">
        <v>3</v>
      </c>
      <c r="D20908" t="s">
        <v>557</v>
      </c>
      <c r="E20908" t="s">
        <v>9</v>
      </c>
      <c r="F20908" t="s">
        <v>727</v>
      </c>
      <c r="G20908" t="s">
        <v>861</v>
      </c>
      <c r="H20908" s="135" t="s">
        <v>2435</v>
      </c>
      <c r="I20908" t="s">
        <v>1454</v>
      </c>
      <c r="J20908" s="20">
        <v>38</v>
      </c>
      <c r="K20908" s="20" t="s">
        <v>3</v>
      </c>
      <c r="L20908" t="s">
        <v>1464</v>
      </c>
      <c r="M20908" s="20">
        <v>11.64</v>
      </c>
      <c r="N20908" s="20">
        <v>8.36</v>
      </c>
      <c r="AE20908">
        <f t="shared" si="326"/>
        <v>2021</v>
      </c>
    </row>
    <row r="20909" spans="1:31" x14ac:dyDescent="0.25">
      <c r="A20909" s="7">
        <v>20906</v>
      </c>
      <c r="B20909" s="8">
        <v>44219</v>
      </c>
      <c r="C20909" t="s">
        <v>3</v>
      </c>
      <c r="D20909" t="s">
        <v>1207</v>
      </c>
      <c r="E20909" t="s">
        <v>9</v>
      </c>
      <c r="F20909" t="s">
        <v>1193</v>
      </c>
      <c r="G20909" t="s">
        <v>1292</v>
      </c>
      <c r="H20909" s="9" t="s">
        <v>3412</v>
      </c>
      <c r="I20909" t="s">
        <v>1454</v>
      </c>
      <c r="J20909" s="20">
        <v>27</v>
      </c>
      <c r="K20909" s="20" t="s">
        <v>3</v>
      </c>
      <c r="L20909" t="s">
        <v>1464</v>
      </c>
      <c r="M20909" s="20">
        <v>8.56</v>
      </c>
      <c r="N20909" s="20">
        <v>5.9399999999999995</v>
      </c>
      <c r="AE20909">
        <f t="shared" si="326"/>
        <v>2021</v>
      </c>
    </row>
    <row r="20910" spans="1:31" x14ac:dyDescent="0.25">
      <c r="A20910" s="7">
        <v>20907</v>
      </c>
      <c r="B20910" s="8">
        <v>44220</v>
      </c>
      <c r="C20910" t="s">
        <v>3</v>
      </c>
      <c r="D20910" t="s">
        <v>1172</v>
      </c>
      <c r="E20910" t="s">
        <v>9</v>
      </c>
      <c r="F20910" t="s">
        <v>1167</v>
      </c>
      <c r="G20910" t="s">
        <v>1170</v>
      </c>
      <c r="H20910" s="135" t="s">
        <v>3192</v>
      </c>
      <c r="I20910" t="s">
        <v>1455</v>
      </c>
      <c r="J20910" s="20">
        <v>45</v>
      </c>
      <c r="K20910" s="20" t="s">
        <v>9</v>
      </c>
      <c r="L20910" t="s">
        <v>1463</v>
      </c>
      <c r="M20910" s="20">
        <v>5.4</v>
      </c>
      <c r="N20910" s="20">
        <v>6.35</v>
      </c>
      <c r="AE20910">
        <f t="shared" si="326"/>
        <v>2021</v>
      </c>
    </row>
    <row r="20911" spans="1:31" x14ac:dyDescent="0.25">
      <c r="A20911" s="7">
        <v>20908</v>
      </c>
      <c r="B20911" s="8">
        <v>44222</v>
      </c>
      <c r="C20911" t="s">
        <v>3</v>
      </c>
      <c r="D20911" t="s">
        <v>1332</v>
      </c>
      <c r="E20911" t="s">
        <v>9</v>
      </c>
      <c r="F20911" t="s">
        <v>1167</v>
      </c>
      <c r="G20911" t="s">
        <v>648</v>
      </c>
      <c r="H20911" s="135" t="s">
        <v>1790</v>
      </c>
      <c r="I20911" t="s">
        <v>1454</v>
      </c>
      <c r="J20911" s="20">
        <v>22</v>
      </c>
      <c r="K20911" s="20" t="s">
        <v>3</v>
      </c>
      <c r="L20911" t="s">
        <v>1464</v>
      </c>
      <c r="M20911" s="20">
        <v>7.16</v>
      </c>
      <c r="N20911" s="20">
        <v>4.84</v>
      </c>
      <c r="AE20911">
        <f t="shared" si="326"/>
        <v>2021</v>
      </c>
    </row>
    <row r="20912" spans="1:31" x14ac:dyDescent="0.25">
      <c r="A20912" s="7">
        <v>20909</v>
      </c>
      <c r="B20912" s="8">
        <v>44222</v>
      </c>
      <c r="C20912" t="s">
        <v>3</v>
      </c>
      <c r="D20912" t="s">
        <v>1331</v>
      </c>
      <c r="E20912" t="s">
        <v>9</v>
      </c>
      <c r="F20912" t="s">
        <v>1342</v>
      </c>
      <c r="G20912" t="s">
        <v>929</v>
      </c>
      <c r="H20912" s="135" t="s">
        <v>2665</v>
      </c>
      <c r="I20912" t="s">
        <v>1454</v>
      </c>
      <c r="J20912" s="20">
        <v>35</v>
      </c>
      <c r="K20912" s="20" t="s">
        <v>9</v>
      </c>
      <c r="L20912" t="s">
        <v>1463</v>
      </c>
      <c r="M20912" s="20">
        <v>8.4</v>
      </c>
      <c r="N20912" s="20">
        <v>10.1</v>
      </c>
      <c r="AE20912">
        <f t="shared" si="326"/>
        <v>2021</v>
      </c>
    </row>
    <row r="20913" spans="1:31" x14ac:dyDescent="0.25">
      <c r="A20913" s="7">
        <v>20910</v>
      </c>
      <c r="B20913" s="8">
        <v>44222</v>
      </c>
      <c r="C20913" t="s">
        <v>3</v>
      </c>
      <c r="D20913" t="s">
        <v>1322</v>
      </c>
      <c r="E20913" t="s">
        <v>9</v>
      </c>
      <c r="F20913" t="s">
        <v>665</v>
      </c>
      <c r="G20913" t="s">
        <v>1016</v>
      </c>
      <c r="H20913" s="9" t="s">
        <v>3009</v>
      </c>
      <c r="I20913" t="s">
        <v>1456</v>
      </c>
      <c r="J20913" s="20">
        <v>36</v>
      </c>
      <c r="K20913" s="20" t="s">
        <v>3</v>
      </c>
      <c r="L20913" t="s">
        <v>1464</v>
      </c>
      <c r="M20913" s="20">
        <v>11.08</v>
      </c>
      <c r="N20913" s="20">
        <v>7.92</v>
      </c>
      <c r="O20913" t="s">
        <v>9</v>
      </c>
      <c r="P20913" s="13" t="s">
        <v>1288</v>
      </c>
      <c r="Q20913" t="s">
        <v>9</v>
      </c>
      <c r="R20913" t="s">
        <v>1299</v>
      </c>
      <c r="S20913" t="s">
        <v>9</v>
      </c>
      <c r="T20913" t="s">
        <v>1325</v>
      </c>
      <c r="U20913" t="s">
        <v>3</v>
      </c>
      <c r="V20913" t="s">
        <v>1341</v>
      </c>
      <c r="W20913" t="s">
        <v>3</v>
      </c>
      <c r="X20913" t="s">
        <v>1296</v>
      </c>
      <c r="Y20913" t="s">
        <v>3</v>
      </c>
      <c r="Z20913" t="s">
        <v>1351</v>
      </c>
      <c r="AA20913" t="s">
        <v>1465</v>
      </c>
      <c r="AC20913" t="s">
        <v>1465</v>
      </c>
      <c r="AE20913">
        <f t="shared" si="326"/>
        <v>2021</v>
      </c>
    </row>
    <row r="20914" spans="1:31" x14ac:dyDescent="0.25">
      <c r="A20914" s="7">
        <v>20911</v>
      </c>
      <c r="B20914" s="8">
        <v>44222</v>
      </c>
      <c r="C20914" t="s">
        <v>3</v>
      </c>
      <c r="D20914" t="s">
        <v>1295</v>
      </c>
      <c r="E20914" t="s">
        <v>9</v>
      </c>
      <c r="F20914" t="s">
        <v>1325</v>
      </c>
      <c r="G20914" t="s">
        <v>1170</v>
      </c>
      <c r="H20914" s="135" t="s">
        <v>1496</v>
      </c>
      <c r="I20914" t="s">
        <v>1454</v>
      </c>
      <c r="J20914" s="20">
        <v>78</v>
      </c>
      <c r="K20914" s="20" t="s">
        <v>3</v>
      </c>
      <c r="L20914" t="s">
        <v>1464</v>
      </c>
      <c r="M20914" s="20">
        <v>22.84</v>
      </c>
      <c r="N20914" s="20">
        <v>17.16</v>
      </c>
      <c r="AE20914">
        <f t="shared" si="326"/>
        <v>2021</v>
      </c>
    </row>
    <row r="20915" spans="1:31" x14ac:dyDescent="0.25">
      <c r="A20915" s="7">
        <v>20912</v>
      </c>
      <c r="B20915" s="8">
        <v>44223</v>
      </c>
      <c r="C20915" t="s">
        <v>3</v>
      </c>
      <c r="D20915" t="s">
        <v>1085</v>
      </c>
      <c r="E20915" t="s">
        <v>9</v>
      </c>
      <c r="F20915" t="s">
        <v>351</v>
      </c>
      <c r="G20915" t="s">
        <v>861</v>
      </c>
      <c r="H20915" s="135" t="s">
        <v>2437</v>
      </c>
      <c r="I20915" t="s">
        <v>1454</v>
      </c>
      <c r="J20915" s="20">
        <v>30</v>
      </c>
      <c r="K20915" s="20" t="s">
        <v>1465</v>
      </c>
      <c r="L20915" t="s">
        <v>1466</v>
      </c>
      <c r="M20915" s="20">
        <v>7.5</v>
      </c>
      <c r="N20915" s="20">
        <v>7.5</v>
      </c>
      <c r="AE20915">
        <f t="shared" si="326"/>
        <v>2021</v>
      </c>
    </row>
    <row r="20916" spans="1:31" x14ac:dyDescent="0.25">
      <c r="A20916" s="7">
        <v>20913</v>
      </c>
      <c r="B20916" s="8">
        <v>44224</v>
      </c>
      <c r="C20916" t="s">
        <v>3</v>
      </c>
      <c r="D20916" t="s">
        <v>1315</v>
      </c>
      <c r="E20916" t="s">
        <v>9</v>
      </c>
      <c r="F20916" t="s">
        <v>869</v>
      </c>
      <c r="G20916" t="s">
        <v>732</v>
      </c>
      <c r="H20916" s="135" t="s">
        <v>2292</v>
      </c>
      <c r="I20916" t="s">
        <v>1454</v>
      </c>
      <c r="J20916" s="20">
        <v>40</v>
      </c>
      <c r="K20916" s="20" t="s">
        <v>1465</v>
      </c>
      <c r="L20916" t="s">
        <v>1466</v>
      </c>
      <c r="M20916" s="20">
        <v>10</v>
      </c>
      <c r="N20916" s="20">
        <v>10</v>
      </c>
      <c r="AE20916">
        <f t="shared" si="326"/>
        <v>2021</v>
      </c>
    </row>
    <row r="20917" spans="1:31" x14ac:dyDescent="0.25">
      <c r="A20917" s="7">
        <v>20914</v>
      </c>
      <c r="B20917" s="8">
        <v>44225</v>
      </c>
      <c r="C20917" t="s">
        <v>3</v>
      </c>
      <c r="D20917" t="s">
        <v>1332</v>
      </c>
      <c r="E20917" t="s">
        <v>9</v>
      </c>
      <c r="F20917" t="s">
        <v>908</v>
      </c>
      <c r="G20917" t="s">
        <v>1292</v>
      </c>
      <c r="H20917" s="9" t="s">
        <v>3486</v>
      </c>
      <c r="I20917" t="s">
        <v>1454</v>
      </c>
      <c r="J20917" s="20">
        <v>23</v>
      </c>
      <c r="K20917" s="20" t="s">
        <v>3</v>
      </c>
      <c r="L20917" t="s">
        <v>1464</v>
      </c>
      <c r="M20917" s="20">
        <v>7.4399999999999995</v>
      </c>
      <c r="N20917" s="20">
        <v>5.0600000000000005</v>
      </c>
      <c r="AE20917">
        <f t="shared" si="326"/>
        <v>2021</v>
      </c>
    </row>
    <row r="20918" spans="1:31" x14ac:dyDescent="0.25">
      <c r="A20918" s="7">
        <v>20915</v>
      </c>
      <c r="B20918" s="8">
        <v>44225</v>
      </c>
      <c r="C20918" t="s">
        <v>3</v>
      </c>
      <c r="D20918" t="s">
        <v>1296</v>
      </c>
      <c r="E20918" t="s">
        <v>9</v>
      </c>
      <c r="F20918" t="s">
        <v>1290</v>
      </c>
      <c r="G20918" t="s">
        <v>929</v>
      </c>
      <c r="H20918" s="135" t="s">
        <v>2644</v>
      </c>
      <c r="I20918" t="s">
        <v>1454</v>
      </c>
      <c r="J20918" s="20">
        <v>21</v>
      </c>
      <c r="K20918" s="20" t="s">
        <v>3</v>
      </c>
      <c r="L20918" t="s">
        <v>1464</v>
      </c>
      <c r="M20918" s="20">
        <v>6.88</v>
      </c>
      <c r="N20918" s="20">
        <v>4.62</v>
      </c>
      <c r="AE20918">
        <f t="shared" si="326"/>
        <v>2021</v>
      </c>
    </row>
    <row r="20919" spans="1:31" x14ac:dyDescent="0.25">
      <c r="A20919" s="7">
        <v>20916</v>
      </c>
      <c r="B20919" s="8">
        <v>44225</v>
      </c>
      <c r="C20919" t="s">
        <v>3</v>
      </c>
      <c r="D20919" t="s">
        <v>237</v>
      </c>
      <c r="E20919" t="s">
        <v>9</v>
      </c>
      <c r="F20919" t="s">
        <v>186</v>
      </c>
      <c r="G20919" t="s">
        <v>1292</v>
      </c>
      <c r="H20919" s="9" t="s">
        <v>3487</v>
      </c>
      <c r="I20919" t="s">
        <v>1454</v>
      </c>
      <c r="J20919" s="20">
        <v>12</v>
      </c>
      <c r="K20919" s="20" t="s">
        <v>3</v>
      </c>
      <c r="L20919" t="s">
        <v>1464</v>
      </c>
      <c r="M20919" s="20">
        <v>4.3599999999999994</v>
      </c>
      <c r="N20919" s="20">
        <v>2.64</v>
      </c>
      <c r="AE20919">
        <f t="shared" si="326"/>
        <v>2021</v>
      </c>
    </row>
    <row r="20920" spans="1:31" x14ac:dyDescent="0.25">
      <c r="A20920" s="7">
        <v>20917</v>
      </c>
      <c r="B20920" s="8">
        <v>44225</v>
      </c>
      <c r="C20920" t="s">
        <v>3</v>
      </c>
      <c r="D20920" t="s">
        <v>237</v>
      </c>
      <c r="E20920" t="s">
        <v>9</v>
      </c>
      <c r="F20920" t="s">
        <v>186</v>
      </c>
      <c r="G20920" t="s">
        <v>1292</v>
      </c>
      <c r="H20920" s="9" t="s">
        <v>3409</v>
      </c>
      <c r="I20920" t="s">
        <v>1454</v>
      </c>
      <c r="J20920" s="20">
        <v>18</v>
      </c>
      <c r="K20920" s="20" t="s">
        <v>9</v>
      </c>
      <c r="L20920" t="s">
        <v>1464</v>
      </c>
      <c r="M20920" s="20">
        <v>3.96</v>
      </c>
      <c r="N20920" s="20">
        <v>6.04</v>
      </c>
      <c r="AE20920">
        <f t="shared" si="326"/>
        <v>2021</v>
      </c>
    </row>
    <row r="20921" spans="1:31" x14ac:dyDescent="0.25">
      <c r="A20921" s="7">
        <v>20918</v>
      </c>
      <c r="B20921" s="8">
        <v>44226</v>
      </c>
      <c r="C20921" t="s">
        <v>3</v>
      </c>
      <c r="D20921" t="s">
        <v>1332</v>
      </c>
      <c r="E20921" t="s">
        <v>9</v>
      </c>
      <c r="F20921" t="s">
        <v>1288</v>
      </c>
      <c r="G20921" t="s">
        <v>377</v>
      </c>
      <c r="H20921" s="9" t="s">
        <v>2498</v>
      </c>
      <c r="I20921" t="s">
        <v>1454</v>
      </c>
      <c r="J20921" s="20">
        <v>48</v>
      </c>
      <c r="K20921" s="20" t="s">
        <v>3</v>
      </c>
      <c r="L20921" t="s">
        <v>1464</v>
      </c>
      <c r="M20921" s="20">
        <v>14.44</v>
      </c>
      <c r="N20921" s="20">
        <v>10.56</v>
      </c>
      <c r="AE20921">
        <f t="shared" si="326"/>
        <v>2021</v>
      </c>
    </row>
    <row r="20922" spans="1:31" x14ac:dyDescent="0.25">
      <c r="A20922" s="7">
        <v>20919</v>
      </c>
      <c r="B20922" s="8">
        <v>44226</v>
      </c>
      <c r="C20922" t="s">
        <v>3</v>
      </c>
      <c r="D20922" t="s">
        <v>1119</v>
      </c>
      <c r="E20922" t="s">
        <v>9</v>
      </c>
      <c r="F20922" t="s">
        <v>734</v>
      </c>
      <c r="G20922" t="s">
        <v>1170</v>
      </c>
      <c r="H20922" s="135" t="s">
        <v>3210</v>
      </c>
      <c r="I20922" t="s">
        <v>1454</v>
      </c>
      <c r="J20922" s="20">
        <v>43</v>
      </c>
      <c r="K20922" s="20" t="s">
        <v>9</v>
      </c>
      <c r="L20922" t="s">
        <v>1463</v>
      </c>
      <c r="M20922" s="20">
        <v>10.32</v>
      </c>
      <c r="N20922" s="20">
        <v>12.18</v>
      </c>
      <c r="AE20922">
        <f t="shared" si="326"/>
        <v>2021</v>
      </c>
    </row>
    <row r="20923" spans="1:31" x14ac:dyDescent="0.25">
      <c r="A20923" s="7">
        <v>20920</v>
      </c>
      <c r="B20923" s="8">
        <v>44226</v>
      </c>
      <c r="C20923" t="s">
        <v>3</v>
      </c>
      <c r="D20923" t="s">
        <v>351</v>
      </c>
      <c r="E20923" t="s">
        <v>9</v>
      </c>
      <c r="F20923" t="s">
        <v>1345</v>
      </c>
      <c r="G20923" t="s">
        <v>929</v>
      </c>
      <c r="H20923" s="135" t="s">
        <v>2766</v>
      </c>
      <c r="I20923" t="s">
        <v>1458</v>
      </c>
      <c r="J20923" s="20">
        <v>12</v>
      </c>
      <c r="K20923" s="20" t="s">
        <v>1465</v>
      </c>
      <c r="L20923" t="s">
        <v>1466</v>
      </c>
      <c r="M20923" s="20">
        <v>10</v>
      </c>
      <c r="N20923" s="20">
        <v>30</v>
      </c>
      <c r="AE20923">
        <f t="shared" si="326"/>
        <v>2021</v>
      </c>
    </row>
    <row r="20924" spans="1:31" x14ac:dyDescent="0.25">
      <c r="A20924" s="7">
        <v>20921</v>
      </c>
      <c r="B20924" s="8">
        <v>44226</v>
      </c>
      <c r="C20924" t="s">
        <v>3</v>
      </c>
      <c r="D20924" t="s">
        <v>787</v>
      </c>
      <c r="E20924" t="s">
        <v>9</v>
      </c>
      <c r="F20924" t="s">
        <v>1325</v>
      </c>
      <c r="G20924" t="s">
        <v>1292</v>
      </c>
      <c r="H20924" s="9" t="s">
        <v>3484</v>
      </c>
      <c r="I20924" t="s">
        <v>1454</v>
      </c>
      <c r="J20924" s="20">
        <v>18</v>
      </c>
      <c r="K20924" s="20" t="s">
        <v>9</v>
      </c>
      <c r="L20924" t="s">
        <v>1463</v>
      </c>
      <c r="M20924" s="20">
        <v>4.32</v>
      </c>
      <c r="N20924" s="20">
        <v>5.68</v>
      </c>
      <c r="AE20924">
        <f t="shared" si="326"/>
        <v>2021</v>
      </c>
    </row>
    <row r="20925" spans="1:31" x14ac:dyDescent="0.25">
      <c r="A20925" s="7">
        <v>20922</v>
      </c>
      <c r="B20925" s="8">
        <v>44226</v>
      </c>
      <c r="C20925" t="s">
        <v>3</v>
      </c>
      <c r="D20925" t="s">
        <v>787</v>
      </c>
      <c r="E20925" t="s">
        <v>9</v>
      </c>
      <c r="F20925" t="s">
        <v>1325</v>
      </c>
      <c r="G20925" t="s">
        <v>1292</v>
      </c>
      <c r="H20925" s="9" t="s">
        <v>3488</v>
      </c>
      <c r="I20925" t="s">
        <v>1454</v>
      </c>
      <c r="J20925" s="20">
        <v>16</v>
      </c>
      <c r="K20925" s="20" t="s">
        <v>9</v>
      </c>
      <c r="L20925" t="s">
        <v>1464</v>
      </c>
      <c r="M20925" s="20">
        <v>3.52</v>
      </c>
      <c r="N20925" s="20">
        <v>5.48</v>
      </c>
      <c r="AE20925">
        <f t="shared" si="326"/>
        <v>2021</v>
      </c>
    </row>
    <row r="20926" spans="1:31" x14ac:dyDescent="0.25">
      <c r="A20926" s="7">
        <v>20923</v>
      </c>
      <c r="B20926" s="8">
        <v>44229</v>
      </c>
      <c r="C20926" t="s">
        <v>3</v>
      </c>
      <c r="D20926" t="s">
        <v>301</v>
      </c>
      <c r="E20926" t="s">
        <v>9</v>
      </c>
      <c r="F20926" t="s">
        <v>1284</v>
      </c>
      <c r="G20926" t="s">
        <v>648</v>
      </c>
      <c r="H20926" s="135" t="s">
        <v>1785</v>
      </c>
      <c r="I20926" t="s">
        <v>1454</v>
      </c>
      <c r="J20926" s="20">
        <v>17</v>
      </c>
      <c r="K20926" s="20" t="s">
        <v>1465</v>
      </c>
      <c r="L20926" t="s">
        <v>1466</v>
      </c>
      <c r="M20926" s="20">
        <v>4.25</v>
      </c>
      <c r="N20926" s="20">
        <v>4.25</v>
      </c>
      <c r="AE20926">
        <f t="shared" si="326"/>
        <v>2021</v>
      </c>
    </row>
    <row r="20927" spans="1:31" x14ac:dyDescent="0.25">
      <c r="A20927" s="7">
        <v>20924</v>
      </c>
      <c r="B20927" s="8">
        <v>44229</v>
      </c>
      <c r="C20927" t="s">
        <v>3</v>
      </c>
      <c r="D20927" t="s">
        <v>301</v>
      </c>
      <c r="E20927" t="s">
        <v>9</v>
      </c>
      <c r="F20927" t="s">
        <v>1284</v>
      </c>
      <c r="G20927" t="s">
        <v>648</v>
      </c>
      <c r="H20927" s="136" t="s">
        <v>1496</v>
      </c>
      <c r="I20927" t="s">
        <v>1454</v>
      </c>
      <c r="J20927" s="20">
        <v>131</v>
      </c>
      <c r="K20927" s="20" t="s">
        <v>1465</v>
      </c>
      <c r="L20927" t="s">
        <v>1466</v>
      </c>
      <c r="M20927" s="20">
        <v>32.75</v>
      </c>
      <c r="N20927" s="20">
        <v>32.75</v>
      </c>
      <c r="AE20927">
        <f t="shared" si="326"/>
        <v>2021</v>
      </c>
    </row>
    <row r="20928" spans="1:31" x14ac:dyDescent="0.25">
      <c r="A20928" s="7">
        <v>20925</v>
      </c>
      <c r="B20928" s="8">
        <v>44229</v>
      </c>
      <c r="C20928" t="s">
        <v>3</v>
      </c>
      <c r="D20928" t="s">
        <v>1346</v>
      </c>
      <c r="E20928" t="s">
        <v>9</v>
      </c>
      <c r="F20928" t="s">
        <v>1325</v>
      </c>
      <c r="G20928" t="s">
        <v>929</v>
      </c>
      <c r="H20928" s="135" t="s">
        <v>2698</v>
      </c>
      <c r="I20928" t="s">
        <v>1454</v>
      </c>
      <c r="J20928" s="20">
        <v>15</v>
      </c>
      <c r="K20928" s="20" t="s">
        <v>9</v>
      </c>
      <c r="L20928" t="s">
        <v>1463</v>
      </c>
      <c r="M20928" s="20">
        <v>3.6</v>
      </c>
      <c r="N20928" s="20">
        <v>4.9000000000000004</v>
      </c>
      <c r="AE20928">
        <f t="shared" si="326"/>
        <v>2021</v>
      </c>
    </row>
    <row r="20929" spans="1:31" x14ac:dyDescent="0.25">
      <c r="A20929" s="7">
        <v>20926</v>
      </c>
      <c r="B20929" s="8">
        <v>44229</v>
      </c>
      <c r="C20929" t="s">
        <v>3</v>
      </c>
      <c r="D20929" t="s">
        <v>918</v>
      </c>
      <c r="E20929" t="s">
        <v>9</v>
      </c>
      <c r="F20929" t="s">
        <v>1325</v>
      </c>
      <c r="G20929" t="s">
        <v>1292</v>
      </c>
      <c r="H20929" s="9" t="s">
        <v>3436</v>
      </c>
      <c r="I20929" t="s">
        <v>1454</v>
      </c>
      <c r="J20929" s="20">
        <v>15</v>
      </c>
      <c r="K20929" s="20" t="s">
        <v>3</v>
      </c>
      <c r="L20929" t="s">
        <v>1463</v>
      </c>
      <c r="M20929" s="20">
        <v>4.9000000000000004</v>
      </c>
      <c r="N20929" s="20">
        <v>3.6</v>
      </c>
      <c r="AE20929">
        <f t="shared" si="326"/>
        <v>2021</v>
      </c>
    </row>
    <row r="20930" spans="1:31" x14ac:dyDescent="0.25">
      <c r="A20930" s="7">
        <v>20927</v>
      </c>
      <c r="B20930" s="8">
        <v>44230</v>
      </c>
      <c r="C20930" t="s">
        <v>3</v>
      </c>
      <c r="D20930" t="s">
        <v>798</v>
      </c>
      <c r="E20930" t="s">
        <v>9</v>
      </c>
      <c r="F20930" t="s">
        <v>1167</v>
      </c>
      <c r="G20930" t="s">
        <v>648</v>
      </c>
      <c r="H20930" s="135" t="s">
        <v>1795</v>
      </c>
      <c r="I20930" t="s">
        <v>1454</v>
      </c>
      <c r="J20930" s="20">
        <v>21</v>
      </c>
      <c r="K20930" s="20" t="s">
        <v>3</v>
      </c>
      <c r="L20930" t="s">
        <v>1464</v>
      </c>
      <c r="M20930" s="20">
        <v>6.88</v>
      </c>
      <c r="N20930" s="20">
        <v>4.62</v>
      </c>
      <c r="AE20930">
        <f t="shared" si="326"/>
        <v>2021</v>
      </c>
    </row>
    <row r="20931" spans="1:31" x14ac:dyDescent="0.25">
      <c r="A20931" s="7">
        <v>20928</v>
      </c>
      <c r="B20931" s="8">
        <v>44230</v>
      </c>
      <c r="C20931" t="s">
        <v>3</v>
      </c>
      <c r="D20931" t="s">
        <v>301</v>
      </c>
      <c r="E20931" t="s">
        <v>9</v>
      </c>
      <c r="F20931" t="s">
        <v>1284</v>
      </c>
      <c r="G20931" t="s">
        <v>648</v>
      </c>
      <c r="H20931" s="135" t="s">
        <v>1785</v>
      </c>
      <c r="I20931" t="s">
        <v>1454</v>
      </c>
      <c r="J20931" s="20">
        <v>15</v>
      </c>
      <c r="K20931" s="20" t="s">
        <v>1465</v>
      </c>
      <c r="L20931" t="s">
        <v>1466</v>
      </c>
      <c r="M20931" s="20">
        <v>3.75</v>
      </c>
      <c r="N20931" s="20">
        <v>3.75</v>
      </c>
      <c r="AE20931">
        <f t="shared" si="326"/>
        <v>2021</v>
      </c>
    </row>
    <row r="20932" spans="1:31" x14ac:dyDescent="0.25">
      <c r="A20932" s="7">
        <v>20929</v>
      </c>
      <c r="B20932" s="8">
        <v>44231</v>
      </c>
      <c r="C20932" t="s">
        <v>3</v>
      </c>
      <c r="D20932" t="s">
        <v>1346</v>
      </c>
      <c r="E20932" t="s">
        <v>9</v>
      </c>
      <c r="F20932" t="s">
        <v>1325</v>
      </c>
      <c r="G20932" t="s">
        <v>929</v>
      </c>
      <c r="H20932" s="135" t="s">
        <v>2644</v>
      </c>
      <c r="I20932" t="s">
        <v>1454</v>
      </c>
      <c r="J20932" s="20">
        <v>21</v>
      </c>
      <c r="K20932" s="20" t="s">
        <v>9</v>
      </c>
      <c r="L20932" t="s">
        <v>1463</v>
      </c>
      <c r="M20932" s="20">
        <v>5.04</v>
      </c>
      <c r="N20932" s="20">
        <v>6.46</v>
      </c>
      <c r="AE20932">
        <f t="shared" ref="AE20932:AE20995" si="327">YEAR(B20932)</f>
        <v>2021</v>
      </c>
    </row>
    <row r="20933" spans="1:31" x14ac:dyDescent="0.25">
      <c r="A20933" s="7">
        <v>20930</v>
      </c>
      <c r="B20933" s="8">
        <v>44231</v>
      </c>
      <c r="C20933" t="s">
        <v>3</v>
      </c>
      <c r="D20933" t="s">
        <v>1327</v>
      </c>
      <c r="E20933" t="s">
        <v>9</v>
      </c>
      <c r="F20933" t="s">
        <v>1325</v>
      </c>
      <c r="G20933" t="s">
        <v>929</v>
      </c>
      <c r="H20933" s="9" t="s">
        <v>3489</v>
      </c>
      <c r="I20933" t="s">
        <v>1454</v>
      </c>
      <c r="J20933" s="20">
        <v>48</v>
      </c>
      <c r="K20933" s="20" t="s">
        <v>3</v>
      </c>
      <c r="L20933" t="s">
        <v>1464</v>
      </c>
      <c r="M20933" s="20">
        <v>14.44</v>
      </c>
      <c r="N20933" s="20">
        <v>10.56</v>
      </c>
      <c r="AE20933">
        <f t="shared" si="327"/>
        <v>2021</v>
      </c>
    </row>
    <row r="20934" spans="1:31" x14ac:dyDescent="0.25">
      <c r="A20934" s="7">
        <v>20931</v>
      </c>
      <c r="B20934" s="8">
        <v>44231</v>
      </c>
      <c r="C20934" t="s">
        <v>3</v>
      </c>
      <c r="D20934" t="s">
        <v>798</v>
      </c>
      <c r="E20934" t="s">
        <v>9</v>
      </c>
      <c r="F20934" t="s">
        <v>678</v>
      </c>
      <c r="G20934" t="s">
        <v>1347</v>
      </c>
      <c r="H20934" s="135" t="s">
        <v>1496</v>
      </c>
      <c r="I20934" t="s">
        <v>1455</v>
      </c>
      <c r="J20934" s="20">
        <v>15</v>
      </c>
      <c r="K20934" s="20" t="s">
        <v>1465</v>
      </c>
      <c r="L20934" t="s">
        <v>1466</v>
      </c>
      <c r="M20934" s="20">
        <v>1.875</v>
      </c>
      <c r="N20934" s="20">
        <v>1.875</v>
      </c>
      <c r="AE20934">
        <f t="shared" si="327"/>
        <v>2021</v>
      </c>
    </row>
    <row r="20935" spans="1:31" x14ac:dyDescent="0.25">
      <c r="A20935" s="7">
        <v>20932</v>
      </c>
      <c r="B20935" s="8">
        <v>44232</v>
      </c>
      <c r="C20935" t="s">
        <v>3</v>
      </c>
      <c r="D20935" t="s">
        <v>1329</v>
      </c>
      <c r="E20935" t="s">
        <v>9</v>
      </c>
      <c r="F20935" t="s">
        <v>1336</v>
      </c>
      <c r="G20935" t="s">
        <v>648</v>
      </c>
      <c r="H20935" s="135" t="s">
        <v>1810</v>
      </c>
      <c r="I20935" t="s">
        <v>1454</v>
      </c>
      <c r="J20935" s="20">
        <v>84</v>
      </c>
      <c r="K20935" s="20" t="s">
        <v>3</v>
      </c>
      <c r="L20935" t="s">
        <v>1464</v>
      </c>
      <c r="M20935" s="20">
        <v>24.52</v>
      </c>
      <c r="N20935" s="20">
        <v>18.48</v>
      </c>
      <c r="AE20935">
        <f t="shared" si="327"/>
        <v>2021</v>
      </c>
    </row>
    <row r="20936" spans="1:31" x14ac:dyDescent="0.25">
      <c r="A20936" s="7">
        <v>20933</v>
      </c>
      <c r="B20936" s="8">
        <v>44232</v>
      </c>
      <c r="C20936" t="s">
        <v>3</v>
      </c>
      <c r="D20936" t="s">
        <v>787</v>
      </c>
      <c r="E20936" t="s">
        <v>9</v>
      </c>
      <c r="F20936" t="s">
        <v>1288</v>
      </c>
      <c r="G20936" t="s">
        <v>1292</v>
      </c>
      <c r="H20936" s="9" t="s">
        <v>3490</v>
      </c>
      <c r="I20936" t="s">
        <v>1454</v>
      </c>
      <c r="J20936" s="20">
        <v>12</v>
      </c>
      <c r="K20936" s="20" t="s">
        <v>9</v>
      </c>
      <c r="L20936" t="s">
        <v>1463</v>
      </c>
      <c r="M20936" s="20">
        <v>2.88</v>
      </c>
      <c r="N20936" s="20">
        <v>4.12</v>
      </c>
      <c r="AE20936">
        <f t="shared" si="327"/>
        <v>2021</v>
      </c>
    </row>
    <row r="20937" spans="1:31" x14ac:dyDescent="0.25">
      <c r="A20937" s="7">
        <v>20934</v>
      </c>
      <c r="B20937" s="8">
        <v>44233</v>
      </c>
      <c r="C20937" t="s">
        <v>3</v>
      </c>
      <c r="D20937" t="s">
        <v>798</v>
      </c>
      <c r="E20937" t="s">
        <v>9</v>
      </c>
      <c r="F20937" t="s">
        <v>1325</v>
      </c>
      <c r="G20937" t="s">
        <v>732</v>
      </c>
      <c r="H20937" s="135" t="s">
        <v>2162</v>
      </c>
      <c r="I20937" t="s">
        <v>1454</v>
      </c>
      <c r="J20937" s="20">
        <v>68</v>
      </c>
      <c r="K20937" s="20" t="s">
        <v>9</v>
      </c>
      <c r="L20937" t="s">
        <v>1463</v>
      </c>
      <c r="M20937" s="20">
        <v>16.32</v>
      </c>
      <c r="N20937" s="20">
        <v>18.68</v>
      </c>
      <c r="AE20937">
        <f t="shared" si="327"/>
        <v>2021</v>
      </c>
    </row>
    <row r="20938" spans="1:31" x14ac:dyDescent="0.25">
      <c r="A20938" s="7">
        <v>20935</v>
      </c>
      <c r="B20938" s="8">
        <v>44233</v>
      </c>
      <c r="C20938" t="s">
        <v>3</v>
      </c>
      <c r="D20938" t="s">
        <v>1280</v>
      </c>
      <c r="E20938" t="s">
        <v>9</v>
      </c>
      <c r="F20938" t="s">
        <v>1348</v>
      </c>
      <c r="G20938" t="s">
        <v>714</v>
      </c>
      <c r="H20938" s="135" t="s">
        <v>1998</v>
      </c>
      <c r="I20938" t="s">
        <v>1458</v>
      </c>
      <c r="J20938" s="20">
        <v>9</v>
      </c>
      <c r="K20938" s="20" t="s">
        <v>1465</v>
      </c>
      <c r="L20938" t="s">
        <v>1466</v>
      </c>
      <c r="M20938" s="20">
        <v>10</v>
      </c>
      <c r="N20938" s="20">
        <v>30</v>
      </c>
      <c r="AE20938">
        <f t="shared" si="327"/>
        <v>2021</v>
      </c>
    </row>
    <row r="20939" spans="1:31" x14ac:dyDescent="0.25">
      <c r="A20939" s="7">
        <v>20936</v>
      </c>
      <c r="B20939" s="8">
        <v>44233</v>
      </c>
      <c r="C20939" t="s">
        <v>3</v>
      </c>
      <c r="D20939" t="s">
        <v>1332</v>
      </c>
      <c r="E20939" t="s">
        <v>9</v>
      </c>
      <c r="F20939" t="s">
        <v>908</v>
      </c>
      <c r="G20939" t="s">
        <v>1292</v>
      </c>
      <c r="H20939" s="134" t="s">
        <v>3423</v>
      </c>
      <c r="I20939" t="s">
        <v>1454</v>
      </c>
      <c r="J20939" s="20">
        <v>21</v>
      </c>
      <c r="K20939" s="20" t="s">
        <v>3</v>
      </c>
      <c r="L20939" t="s">
        <v>1464</v>
      </c>
      <c r="M20939" s="20">
        <v>6.88</v>
      </c>
      <c r="N20939" s="20">
        <v>4.62</v>
      </c>
      <c r="AE20939">
        <f t="shared" si="327"/>
        <v>2021</v>
      </c>
    </row>
    <row r="20940" spans="1:31" x14ac:dyDescent="0.25">
      <c r="A20940" s="7">
        <v>20937</v>
      </c>
      <c r="B20940" s="8">
        <v>44233</v>
      </c>
      <c r="C20940" t="s">
        <v>3</v>
      </c>
      <c r="D20940" t="s">
        <v>360</v>
      </c>
      <c r="E20940" t="s">
        <v>9</v>
      </c>
      <c r="F20940" t="s">
        <v>678</v>
      </c>
      <c r="G20940" t="s">
        <v>377</v>
      </c>
      <c r="H20940" s="135" t="s">
        <v>1601</v>
      </c>
      <c r="I20940" t="s">
        <v>1455</v>
      </c>
      <c r="J20940" s="20">
        <v>30</v>
      </c>
      <c r="K20940" s="20" t="s">
        <v>9</v>
      </c>
      <c r="L20940" t="s">
        <v>1463</v>
      </c>
      <c r="M20940" s="20">
        <v>3.6</v>
      </c>
      <c r="N20940" s="20">
        <v>4.4000000000000004</v>
      </c>
      <c r="AE20940">
        <f t="shared" si="327"/>
        <v>2021</v>
      </c>
    </row>
    <row r="20941" spans="1:31" x14ac:dyDescent="0.25">
      <c r="A20941" s="7">
        <v>20938</v>
      </c>
      <c r="B20941" s="8">
        <v>44234</v>
      </c>
      <c r="C20941" t="s">
        <v>3</v>
      </c>
      <c r="D20941" t="s">
        <v>1331</v>
      </c>
      <c r="E20941" t="s">
        <v>9</v>
      </c>
      <c r="F20941" t="s">
        <v>1342</v>
      </c>
      <c r="G20941" t="s">
        <v>929</v>
      </c>
      <c r="H20941" s="135" t="s">
        <v>2774</v>
      </c>
      <c r="I20941" t="s">
        <v>1454</v>
      </c>
      <c r="J20941" s="20">
        <v>40</v>
      </c>
      <c r="K20941" s="20" t="s">
        <v>1465</v>
      </c>
      <c r="L20941" t="s">
        <v>1466</v>
      </c>
      <c r="M20941" s="20">
        <v>10</v>
      </c>
      <c r="N20941" s="20">
        <v>10</v>
      </c>
      <c r="AE20941">
        <f t="shared" si="327"/>
        <v>2021</v>
      </c>
    </row>
    <row r="20942" spans="1:31" x14ac:dyDescent="0.25">
      <c r="A20942" s="7">
        <v>20939</v>
      </c>
      <c r="B20942" s="8">
        <v>44234</v>
      </c>
      <c r="C20942" t="s">
        <v>3</v>
      </c>
      <c r="D20942" t="s">
        <v>351</v>
      </c>
      <c r="E20942" t="s">
        <v>9</v>
      </c>
      <c r="F20942" t="s">
        <v>1345</v>
      </c>
      <c r="G20942" t="s">
        <v>929</v>
      </c>
      <c r="H20942" s="135" t="s">
        <v>2812</v>
      </c>
      <c r="I20942" t="s">
        <v>1455</v>
      </c>
      <c r="J20942" s="20">
        <v>12</v>
      </c>
      <c r="K20942" s="20" t="s">
        <v>1465</v>
      </c>
      <c r="L20942" t="s">
        <v>1466</v>
      </c>
      <c r="M20942" s="20">
        <v>1.5</v>
      </c>
      <c r="N20942" s="20">
        <v>1.5</v>
      </c>
      <c r="AE20942">
        <f t="shared" si="327"/>
        <v>2021</v>
      </c>
    </row>
    <row r="20943" spans="1:31" x14ac:dyDescent="0.25">
      <c r="A20943" s="7">
        <v>20940</v>
      </c>
      <c r="B20943" s="8">
        <v>44235</v>
      </c>
      <c r="C20943" t="s">
        <v>3</v>
      </c>
      <c r="D20943" t="s">
        <v>1323</v>
      </c>
      <c r="E20943" t="s">
        <v>9</v>
      </c>
      <c r="F20943" t="s">
        <v>1319</v>
      </c>
      <c r="G20943" t="s">
        <v>648</v>
      </c>
      <c r="H20943" s="135" t="s">
        <v>2405</v>
      </c>
      <c r="I20943" t="s">
        <v>1454</v>
      </c>
      <c r="J20943" s="20">
        <v>37</v>
      </c>
      <c r="K20943" s="20" t="s">
        <v>3</v>
      </c>
      <c r="L20943" t="s">
        <v>1464</v>
      </c>
      <c r="M20943" s="20">
        <v>11.36</v>
      </c>
      <c r="N20943" s="20">
        <v>8.14</v>
      </c>
      <c r="AE20943">
        <f t="shared" si="327"/>
        <v>2021</v>
      </c>
    </row>
    <row r="20944" spans="1:31" x14ac:dyDescent="0.25">
      <c r="A20944" s="7">
        <v>20941</v>
      </c>
      <c r="B20944" s="8">
        <v>44235</v>
      </c>
      <c r="C20944" t="s">
        <v>3</v>
      </c>
      <c r="D20944" t="s">
        <v>1332</v>
      </c>
      <c r="E20944" t="s">
        <v>9</v>
      </c>
      <c r="F20944" t="s">
        <v>1344</v>
      </c>
      <c r="G20944" t="s">
        <v>895</v>
      </c>
      <c r="H20944" s="135" t="s">
        <v>2590</v>
      </c>
      <c r="I20944" t="s">
        <v>1454</v>
      </c>
      <c r="J20944" s="20">
        <v>72</v>
      </c>
      <c r="K20944" s="20" t="s">
        <v>1465</v>
      </c>
      <c r="L20944" t="s">
        <v>1466</v>
      </c>
      <c r="M20944" s="20">
        <v>18</v>
      </c>
      <c r="N20944" s="20">
        <v>18</v>
      </c>
      <c r="AE20944">
        <f t="shared" si="327"/>
        <v>2021</v>
      </c>
    </row>
    <row r="20945" spans="1:31" x14ac:dyDescent="0.25">
      <c r="A20945" s="7">
        <v>20942</v>
      </c>
      <c r="B20945" s="8">
        <v>44235</v>
      </c>
      <c r="C20945" t="s">
        <v>3</v>
      </c>
      <c r="D20945" t="s">
        <v>973</v>
      </c>
      <c r="E20945" t="s">
        <v>9</v>
      </c>
      <c r="F20945" t="s">
        <v>1344</v>
      </c>
      <c r="G20945" t="s">
        <v>1016</v>
      </c>
      <c r="H20945" s="9" t="s">
        <v>2861</v>
      </c>
      <c r="I20945" t="s">
        <v>1454</v>
      </c>
      <c r="J20945" s="20">
        <v>14</v>
      </c>
      <c r="K20945" s="20" t="s">
        <v>9</v>
      </c>
      <c r="L20945" t="s">
        <v>1464</v>
      </c>
      <c r="M20945" s="20">
        <v>3.08</v>
      </c>
      <c r="N20945" s="20">
        <v>4.92</v>
      </c>
      <c r="AE20945">
        <f t="shared" si="327"/>
        <v>2021</v>
      </c>
    </row>
    <row r="20946" spans="1:31" x14ac:dyDescent="0.25">
      <c r="A20946" s="7">
        <v>20943</v>
      </c>
      <c r="B20946" s="8">
        <v>44237</v>
      </c>
      <c r="C20946" t="s">
        <v>3</v>
      </c>
      <c r="D20946" t="s">
        <v>301</v>
      </c>
      <c r="E20946" t="s">
        <v>9</v>
      </c>
      <c r="F20946" t="s">
        <v>1324</v>
      </c>
      <c r="G20946" t="s">
        <v>714</v>
      </c>
      <c r="H20946" s="135" t="s">
        <v>2060</v>
      </c>
      <c r="I20946" t="s">
        <v>1454</v>
      </c>
      <c r="J20946" s="20">
        <v>69</v>
      </c>
      <c r="K20946" s="20" t="s">
        <v>3</v>
      </c>
      <c r="L20946" t="s">
        <v>1463</v>
      </c>
      <c r="M20946" s="20">
        <v>18.940000000000001</v>
      </c>
      <c r="N20946" s="20">
        <v>16.559999999999999</v>
      </c>
      <c r="AE20946">
        <f t="shared" si="327"/>
        <v>2021</v>
      </c>
    </row>
    <row r="20947" spans="1:31" x14ac:dyDescent="0.25">
      <c r="A20947" s="7">
        <v>20944</v>
      </c>
      <c r="B20947" s="8">
        <v>44237</v>
      </c>
      <c r="C20947" t="s">
        <v>3</v>
      </c>
      <c r="D20947" t="s">
        <v>557</v>
      </c>
      <c r="E20947" t="s">
        <v>9</v>
      </c>
      <c r="F20947" t="s">
        <v>727</v>
      </c>
      <c r="G20947" t="s">
        <v>1277</v>
      </c>
      <c r="H20947" s="9" t="s">
        <v>3334</v>
      </c>
      <c r="I20947" t="s">
        <v>1454</v>
      </c>
      <c r="J20947" s="20">
        <v>12</v>
      </c>
      <c r="K20947" s="20" t="s">
        <v>1465</v>
      </c>
      <c r="L20947" t="s">
        <v>1466</v>
      </c>
      <c r="M20947" s="20">
        <v>3</v>
      </c>
      <c r="N20947" s="20">
        <v>3</v>
      </c>
      <c r="AE20947">
        <f t="shared" si="327"/>
        <v>2021</v>
      </c>
    </row>
    <row r="20948" spans="1:31" x14ac:dyDescent="0.25">
      <c r="A20948" s="7">
        <v>20945</v>
      </c>
      <c r="B20948" s="8">
        <v>44237</v>
      </c>
      <c r="C20948" t="s">
        <v>3</v>
      </c>
      <c r="D20948" t="s">
        <v>557</v>
      </c>
      <c r="E20948" t="s">
        <v>9</v>
      </c>
      <c r="F20948" t="s">
        <v>727</v>
      </c>
      <c r="G20948" t="s">
        <v>1292</v>
      </c>
      <c r="H20948" s="9" t="s">
        <v>3397</v>
      </c>
      <c r="I20948" t="s">
        <v>1454</v>
      </c>
      <c r="J20948" s="20">
        <v>21</v>
      </c>
      <c r="K20948" s="20" t="s">
        <v>9</v>
      </c>
      <c r="L20948" t="s">
        <v>1463</v>
      </c>
      <c r="M20948" s="20">
        <v>5.04</v>
      </c>
      <c r="N20948" s="20">
        <v>6.46</v>
      </c>
      <c r="AE20948">
        <f t="shared" si="327"/>
        <v>2021</v>
      </c>
    </row>
    <row r="20949" spans="1:31" x14ac:dyDescent="0.25">
      <c r="A20949" s="7">
        <v>20946</v>
      </c>
      <c r="B20949" s="8">
        <v>44237</v>
      </c>
      <c r="C20949" t="s">
        <v>3</v>
      </c>
      <c r="D20949" t="s">
        <v>1322</v>
      </c>
      <c r="E20949" t="s">
        <v>9</v>
      </c>
      <c r="F20949" t="s">
        <v>1288</v>
      </c>
      <c r="G20949" t="s">
        <v>648</v>
      </c>
      <c r="H20949" s="135" t="s">
        <v>2041</v>
      </c>
      <c r="I20949" t="s">
        <v>1454</v>
      </c>
      <c r="J20949" s="20">
        <v>55</v>
      </c>
      <c r="K20949" s="20" t="s">
        <v>3</v>
      </c>
      <c r="L20949" t="s">
        <v>1464</v>
      </c>
      <c r="M20949" s="20">
        <v>16.399999999999999</v>
      </c>
      <c r="N20949" s="20">
        <v>12.1</v>
      </c>
      <c r="AE20949">
        <f t="shared" si="327"/>
        <v>2021</v>
      </c>
    </row>
    <row r="20950" spans="1:31" x14ac:dyDescent="0.25">
      <c r="A20950" s="7">
        <v>20947</v>
      </c>
      <c r="B20950" s="8">
        <v>44237</v>
      </c>
      <c r="C20950" t="s">
        <v>3</v>
      </c>
      <c r="D20950" t="s">
        <v>1346</v>
      </c>
      <c r="E20950" t="s">
        <v>9</v>
      </c>
      <c r="F20950" t="s">
        <v>1325</v>
      </c>
      <c r="G20950" t="s">
        <v>929</v>
      </c>
      <c r="H20950" s="135" t="s">
        <v>2678</v>
      </c>
      <c r="I20950" t="s">
        <v>1454</v>
      </c>
      <c r="J20950" s="20">
        <v>23</v>
      </c>
      <c r="K20950" s="20" t="s">
        <v>3</v>
      </c>
      <c r="L20950" t="s">
        <v>1464</v>
      </c>
      <c r="M20950" s="20">
        <v>7.4399999999999995</v>
      </c>
      <c r="N20950" s="20">
        <v>5.0600000000000005</v>
      </c>
      <c r="AE20950">
        <f t="shared" si="327"/>
        <v>2021</v>
      </c>
    </row>
    <row r="20951" spans="1:31" x14ac:dyDescent="0.25">
      <c r="A20951" s="7">
        <v>20948</v>
      </c>
      <c r="B20951" s="8">
        <v>44237</v>
      </c>
      <c r="C20951" t="s">
        <v>3</v>
      </c>
      <c r="D20951" t="s">
        <v>1346</v>
      </c>
      <c r="E20951" t="s">
        <v>9</v>
      </c>
      <c r="F20951" t="s">
        <v>1156</v>
      </c>
      <c r="G20951" t="s">
        <v>929</v>
      </c>
      <c r="H20951" s="135" t="s">
        <v>2698</v>
      </c>
      <c r="I20951" t="s">
        <v>1454</v>
      </c>
      <c r="J20951" s="20">
        <v>15</v>
      </c>
      <c r="K20951" s="20" t="s">
        <v>1465</v>
      </c>
      <c r="L20951" t="s">
        <v>1466</v>
      </c>
      <c r="M20951" s="20">
        <v>3.75</v>
      </c>
      <c r="N20951" s="20">
        <v>3.75</v>
      </c>
      <c r="AE20951">
        <f t="shared" si="327"/>
        <v>2021</v>
      </c>
    </row>
    <row r="20952" spans="1:31" x14ac:dyDescent="0.25">
      <c r="A20952" s="7">
        <v>20949</v>
      </c>
      <c r="B20952" s="8">
        <v>44237</v>
      </c>
      <c r="C20952" t="s">
        <v>3</v>
      </c>
      <c r="D20952" t="s">
        <v>1346</v>
      </c>
      <c r="E20952" t="s">
        <v>9</v>
      </c>
      <c r="F20952" t="s">
        <v>1345</v>
      </c>
      <c r="G20952" t="s">
        <v>929</v>
      </c>
      <c r="H20952" s="135" t="s">
        <v>2644</v>
      </c>
      <c r="I20952" t="s">
        <v>1454</v>
      </c>
      <c r="J20952" s="20">
        <v>21</v>
      </c>
      <c r="K20952" s="20" t="s">
        <v>3</v>
      </c>
      <c r="L20952" t="s">
        <v>1464</v>
      </c>
      <c r="M20952" s="20">
        <v>6.88</v>
      </c>
      <c r="N20952" s="20">
        <v>4.62</v>
      </c>
      <c r="AE20952">
        <f t="shared" si="327"/>
        <v>2021</v>
      </c>
    </row>
    <row r="20953" spans="1:31" x14ac:dyDescent="0.25">
      <c r="A20953" s="7">
        <v>20950</v>
      </c>
      <c r="B20953" s="8">
        <v>44237</v>
      </c>
      <c r="C20953" t="s">
        <v>3</v>
      </c>
      <c r="D20953" t="s">
        <v>301</v>
      </c>
      <c r="E20953" t="s">
        <v>9</v>
      </c>
      <c r="F20953" t="s">
        <v>1167</v>
      </c>
      <c r="G20953" t="s">
        <v>65</v>
      </c>
      <c r="H20953" s="135" t="s">
        <v>1496</v>
      </c>
      <c r="I20953" t="s">
        <v>1454</v>
      </c>
      <c r="J20953" s="20">
        <v>15</v>
      </c>
      <c r="K20953" s="20" t="s">
        <v>3</v>
      </c>
      <c r="L20953" t="s">
        <v>1464</v>
      </c>
      <c r="M20953" s="20">
        <v>5.2</v>
      </c>
      <c r="N20953" s="20">
        <v>3.3</v>
      </c>
      <c r="AE20953">
        <f t="shared" si="327"/>
        <v>2021</v>
      </c>
    </row>
    <row r="20954" spans="1:31" x14ac:dyDescent="0.25">
      <c r="A20954" s="7">
        <v>20951</v>
      </c>
      <c r="B20954" s="8">
        <v>44239</v>
      </c>
      <c r="C20954" t="s">
        <v>3</v>
      </c>
      <c r="D20954" t="s">
        <v>968</v>
      </c>
      <c r="E20954" t="s">
        <v>9</v>
      </c>
      <c r="F20954" t="s">
        <v>1031</v>
      </c>
      <c r="G20954" t="s">
        <v>861</v>
      </c>
      <c r="H20954" s="9" t="s">
        <v>2438</v>
      </c>
      <c r="I20954" t="s">
        <v>1454</v>
      </c>
      <c r="J20954" s="20">
        <v>29</v>
      </c>
      <c r="K20954" s="20" t="s">
        <v>9</v>
      </c>
      <c r="L20954" t="s">
        <v>1464</v>
      </c>
      <c r="M20954" s="20">
        <v>6.38</v>
      </c>
      <c r="N20954" s="20">
        <v>9.1199999999999992</v>
      </c>
      <c r="AE20954">
        <f t="shared" si="327"/>
        <v>2021</v>
      </c>
    </row>
    <row r="20955" spans="1:31" x14ac:dyDescent="0.25">
      <c r="A20955" s="7">
        <v>20952</v>
      </c>
      <c r="B20955" s="8">
        <v>44239</v>
      </c>
      <c r="C20955" t="s">
        <v>3</v>
      </c>
      <c r="D20955" t="s">
        <v>918</v>
      </c>
      <c r="E20955" t="s">
        <v>9</v>
      </c>
      <c r="F20955" t="s">
        <v>1325</v>
      </c>
      <c r="G20955" t="s">
        <v>895</v>
      </c>
      <c r="H20955" s="135" t="s">
        <v>2606</v>
      </c>
      <c r="I20955" t="s">
        <v>1454</v>
      </c>
      <c r="J20955" s="20">
        <v>1</v>
      </c>
      <c r="K20955" s="20" t="s">
        <v>1465</v>
      </c>
      <c r="L20955" t="s">
        <v>1466</v>
      </c>
      <c r="M20955" s="20">
        <v>0.25</v>
      </c>
      <c r="N20955" s="20">
        <v>0.25</v>
      </c>
      <c r="AE20955">
        <f t="shared" si="327"/>
        <v>2021</v>
      </c>
    </row>
    <row r="20956" spans="1:31" x14ac:dyDescent="0.25">
      <c r="A20956" s="7">
        <v>20953</v>
      </c>
      <c r="B20956" s="8">
        <v>44239</v>
      </c>
      <c r="C20956" t="s">
        <v>3</v>
      </c>
      <c r="D20956" t="s">
        <v>1346</v>
      </c>
      <c r="E20956" t="s">
        <v>9</v>
      </c>
      <c r="F20956" t="s">
        <v>1342</v>
      </c>
      <c r="G20956" t="s">
        <v>929</v>
      </c>
      <c r="H20956" s="9" t="s">
        <v>2652</v>
      </c>
      <c r="I20956" t="s">
        <v>1454</v>
      </c>
      <c r="J20956" s="20">
        <v>12</v>
      </c>
      <c r="K20956" s="20" t="s">
        <v>9</v>
      </c>
      <c r="L20956" t="s">
        <v>1464</v>
      </c>
      <c r="M20956" s="20">
        <v>2.64</v>
      </c>
      <c r="N20956" s="20">
        <v>4.3599999999999994</v>
      </c>
      <c r="AE20956">
        <f t="shared" si="327"/>
        <v>2021</v>
      </c>
    </row>
    <row r="20957" spans="1:31" x14ac:dyDescent="0.25">
      <c r="A20957" s="7">
        <v>20954</v>
      </c>
      <c r="B20957" s="8">
        <v>44239</v>
      </c>
      <c r="C20957" t="s">
        <v>3</v>
      </c>
      <c r="D20957" t="s">
        <v>1346</v>
      </c>
      <c r="E20957" t="s">
        <v>9</v>
      </c>
      <c r="F20957" t="s">
        <v>1342</v>
      </c>
      <c r="G20957" t="s">
        <v>929</v>
      </c>
      <c r="H20957" s="135" t="s">
        <v>2644</v>
      </c>
      <c r="I20957" t="s">
        <v>1454</v>
      </c>
      <c r="J20957" s="20">
        <v>25</v>
      </c>
      <c r="K20957" s="20" t="s">
        <v>1465</v>
      </c>
      <c r="L20957" t="s">
        <v>1466</v>
      </c>
      <c r="M20957" s="20">
        <v>6.25</v>
      </c>
      <c r="N20957" s="20">
        <v>6.25</v>
      </c>
      <c r="AE20957">
        <f t="shared" si="327"/>
        <v>2021</v>
      </c>
    </row>
    <row r="20958" spans="1:31" x14ac:dyDescent="0.25">
      <c r="A20958" s="7">
        <v>20955</v>
      </c>
      <c r="B20958" s="8">
        <v>44240</v>
      </c>
      <c r="C20958" t="s">
        <v>3</v>
      </c>
      <c r="D20958" t="s">
        <v>1346</v>
      </c>
      <c r="E20958" t="s">
        <v>9</v>
      </c>
      <c r="F20958" t="s">
        <v>1156</v>
      </c>
      <c r="G20958" t="s">
        <v>929</v>
      </c>
      <c r="H20958" s="135" t="s">
        <v>3491</v>
      </c>
      <c r="I20958" t="s">
        <v>1454</v>
      </c>
      <c r="J20958" s="20">
        <v>25</v>
      </c>
      <c r="K20958" s="20" t="s">
        <v>3</v>
      </c>
      <c r="L20958" t="s">
        <v>1463</v>
      </c>
      <c r="M20958" s="20">
        <v>7.5</v>
      </c>
      <c r="N20958" s="20">
        <v>6</v>
      </c>
      <c r="AE20958">
        <f t="shared" si="327"/>
        <v>2021</v>
      </c>
    </row>
    <row r="20959" spans="1:31" x14ac:dyDescent="0.25">
      <c r="A20959" s="7">
        <v>20956</v>
      </c>
      <c r="B20959" s="8">
        <v>44241</v>
      </c>
      <c r="C20959" t="s">
        <v>3</v>
      </c>
      <c r="D20959" t="s">
        <v>376</v>
      </c>
      <c r="E20959" t="s">
        <v>9</v>
      </c>
      <c r="F20959" t="s">
        <v>1288</v>
      </c>
      <c r="G20959" t="s">
        <v>1170</v>
      </c>
      <c r="H20959" s="135" t="s">
        <v>3210</v>
      </c>
      <c r="I20959" t="s">
        <v>1454</v>
      </c>
      <c r="J20959" s="20">
        <v>57</v>
      </c>
      <c r="K20959" s="20" t="s">
        <v>9</v>
      </c>
      <c r="L20959" t="s">
        <v>1464</v>
      </c>
      <c r="M20959" s="20">
        <v>12.54</v>
      </c>
      <c r="N20959" s="20">
        <v>16.96</v>
      </c>
      <c r="AE20959">
        <f t="shared" si="327"/>
        <v>2021</v>
      </c>
    </row>
    <row r="20960" spans="1:31" x14ac:dyDescent="0.25">
      <c r="A20960" s="7">
        <v>20957</v>
      </c>
      <c r="B20960" s="8">
        <v>44241</v>
      </c>
      <c r="C20960" t="s">
        <v>3</v>
      </c>
      <c r="D20960" t="s">
        <v>1349</v>
      </c>
      <c r="E20960" t="s">
        <v>9</v>
      </c>
      <c r="F20960" t="s">
        <v>1156</v>
      </c>
      <c r="G20960" t="s">
        <v>929</v>
      </c>
      <c r="H20960" s="135" t="s">
        <v>2658</v>
      </c>
      <c r="I20960" t="s">
        <v>1454</v>
      </c>
      <c r="J20960" s="20">
        <v>16</v>
      </c>
      <c r="K20960" s="20" t="s">
        <v>9</v>
      </c>
      <c r="L20960" t="s">
        <v>1463</v>
      </c>
      <c r="M20960" s="20">
        <v>3.84</v>
      </c>
      <c r="N20960" s="20">
        <v>5.16</v>
      </c>
      <c r="AE20960">
        <f t="shared" si="327"/>
        <v>2021</v>
      </c>
    </row>
    <row r="20961" spans="1:31" x14ac:dyDescent="0.25">
      <c r="A20961" s="7">
        <v>20958</v>
      </c>
      <c r="B20961" s="8">
        <v>44241</v>
      </c>
      <c r="C20961" t="s">
        <v>3</v>
      </c>
      <c r="D20961" t="s">
        <v>816</v>
      </c>
      <c r="E20961" t="s">
        <v>9</v>
      </c>
      <c r="F20961" t="s">
        <v>1284</v>
      </c>
      <c r="G20961" t="s">
        <v>929</v>
      </c>
      <c r="H20961" s="135" t="s">
        <v>2678</v>
      </c>
      <c r="I20961" t="s">
        <v>1454</v>
      </c>
      <c r="J20961" s="20">
        <v>21</v>
      </c>
      <c r="K20961" s="20" t="s">
        <v>3</v>
      </c>
      <c r="L20961" t="s">
        <v>1463</v>
      </c>
      <c r="M20961" s="20">
        <v>6.46</v>
      </c>
      <c r="N20961" s="20">
        <v>5.04</v>
      </c>
      <c r="AE20961">
        <f t="shared" si="327"/>
        <v>2021</v>
      </c>
    </row>
    <row r="20962" spans="1:31" x14ac:dyDescent="0.25">
      <c r="A20962" s="7">
        <v>20959</v>
      </c>
      <c r="B20962" s="8">
        <v>44242</v>
      </c>
      <c r="C20962" t="s">
        <v>3</v>
      </c>
      <c r="D20962" t="s">
        <v>1348</v>
      </c>
      <c r="E20962" t="s">
        <v>9</v>
      </c>
      <c r="F20962" t="s">
        <v>1280</v>
      </c>
      <c r="G20962" t="s">
        <v>714</v>
      </c>
      <c r="H20962" s="135" t="s">
        <v>1998</v>
      </c>
      <c r="I20962" t="s">
        <v>1455</v>
      </c>
      <c r="J20962" s="20">
        <v>9</v>
      </c>
      <c r="K20962" s="20" t="s">
        <v>1465</v>
      </c>
      <c r="L20962" t="s">
        <v>1466</v>
      </c>
      <c r="M20962" s="20">
        <v>1.125</v>
      </c>
      <c r="N20962" s="20">
        <v>1.125</v>
      </c>
      <c r="AE20962">
        <f t="shared" si="327"/>
        <v>2021</v>
      </c>
    </row>
    <row r="20963" spans="1:31" x14ac:dyDescent="0.25">
      <c r="A20963" s="7">
        <v>20960</v>
      </c>
      <c r="B20963" s="8">
        <v>44242</v>
      </c>
      <c r="C20963" t="s">
        <v>3</v>
      </c>
      <c r="D20963" t="s">
        <v>1322</v>
      </c>
      <c r="E20963" t="s">
        <v>9</v>
      </c>
      <c r="F20963" t="s">
        <v>1325</v>
      </c>
      <c r="G20963" t="s">
        <v>1292</v>
      </c>
      <c r="H20963" s="9" t="s">
        <v>3397</v>
      </c>
      <c r="I20963" t="s">
        <v>1454</v>
      </c>
      <c r="J20963" s="20">
        <v>21</v>
      </c>
      <c r="K20963" s="20" t="s">
        <v>3</v>
      </c>
      <c r="L20963" t="s">
        <v>1463</v>
      </c>
      <c r="M20963" s="20">
        <v>6.46</v>
      </c>
      <c r="N20963" s="20">
        <v>5.04</v>
      </c>
      <c r="AE20963">
        <f t="shared" si="327"/>
        <v>2021</v>
      </c>
    </row>
    <row r="20964" spans="1:31" x14ac:dyDescent="0.25">
      <c r="A20964" s="7">
        <v>20961</v>
      </c>
      <c r="B20964" s="8">
        <v>44242</v>
      </c>
      <c r="C20964" t="s">
        <v>3</v>
      </c>
      <c r="D20964" t="s">
        <v>1295</v>
      </c>
      <c r="E20964" t="s">
        <v>9</v>
      </c>
      <c r="F20964" t="s">
        <v>1310</v>
      </c>
      <c r="G20964" t="s">
        <v>377</v>
      </c>
      <c r="H20964" s="136" t="s">
        <v>1598</v>
      </c>
      <c r="I20964" t="s">
        <v>1454</v>
      </c>
      <c r="J20964" s="20">
        <v>61</v>
      </c>
      <c r="K20964" s="20" t="s">
        <v>3</v>
      </c>
      <c r="L20964" t="s">
        <v>1464</v>
      </c>
      <c r="M20964" s="20">
        <v>18.079999999999998</v>
      </c>
      <c r="N20964" s="20">
        <v>13.42</v>
      </c>
      <c r="AE20964">
        <f t="shared" si="327"/>
        <v>2021</v>
      </c>
    </row>
    <row r="20965" spans="1:31" x14ac:dyDescent="0.25">
      <c r="A20965" s="7">
        <v>20962</v>
      </c>
      <c r="B20965" s="8">
        <v>44242</v>
      </c>
      <c r="C20965" t="s">
        <v>3</v>
      </c>
      <c r="D20965" t="s">
        <v>1332</v>
      </c>
      <c r="E20965" t="s">
        <v>9</v>
      </c>
      <c r="F20965" t="s">
        <v>448</v>
      </c>
      <c r="G20965" t="s">
        <v>929</v>
      </c>
      <c r="H20965" s="135" t="s">
        <v>2665</v>
      </c>
      <c r="I20965" t="s">
        <v>1454</v>
      </c>
      <c r="J20965" s="20">
        <v>45</v>
      </c>
      <c r="K20965" s="20" t="s">
        <v>1465</v>
      </c>
      <c r="L20965" t="s">
        <v>1466</v>
      </c>
      <c r="M20965" s="20">
        <v>11.25</v>
      </c>
      <c r="N20965" s="20">
        <v>11.25</v>
      </c>
      <c r="AE20965">
        <f t="shared" si="327"/>
        <v>2021</v>
      </c>
    </row>
    <row r="20966" spans="1:31" x14ac:dyDescent="0.25">
      <c r="A20966" s="7">
        <v>20963</v>
      </c>
      <c r="B20966" s="8">
        <v>44243</v>
      </c>
      <c r="C20966" t="s">
        <v>3</v>
      </c>
      <c r="D20966" t="s">
        <v>1332</v>
      </c>
      <c r="E20966" t="s">
        <v>9</v>
      </c>
      <c r="F20966" t="s">
        <v>448</v>
      </c>
      <c r="G20966" t="s">
        <v>714</v>
      </c>
      <c r="H20966" s="135" t="s">
        <v>2060</v>
      </c>
      <c r="I20966" t="s">
        <v>1454</v>
      </c>
      <c r="J20966" s="20">
        <v>40</v>
      </c>
      <c r="K20966" s="20" t="s">
        <v>3</v>
      </c>
      <c r="L20966" t="s">
        <v>1464</v>
      </c>
      <c r="M20966" s="20">
        <v>12.2</v>
      </c>
      <c r="N20966" s="20">
        <v>8.8000000000000007</v>
      </c>
      <c r="AE20966">
        <f t="shared" si="327"/>
        <v>2021</v>
      </c>
    </row>
    <row r="20967" spans="1:31" x14ac:dyDescent="0.25">
      <c r="A20967" s="7">
        <v>20964</v>
      </c>
      <c r="B20967" s="8">
        <v>44243</v>
      </c>
      <c r="C20967" t="s">
        <v>3</v>
      </c>
      <c r="D20967" t="s">
        <v>1346</v>
      </c>
      <c r="E20967" t="s">
        <v>9</v>
      </c>
      <c r="F20967" t="s">
        <v>860</v>
      </c>
      <c r="G20967" t="s">
        <v>1292</v>
      </c>
      <c r="H20967" s="9" t="s">
        <v>3397</v>
      </c>
      <c r="I20967" t="s">
        <v>1454</v>
      </c>
      <c r="J20967" s="20">
        <v>15</v>
      </c>
      <c r="K20967" s="20" t="s">
        <v>9</v>
      </c>
      <c r="L20967" t="s">
        <v>1464</v>
      </c>
      <c r="M20967" s="20">
        <v>3.3</v>
      </c>
      <c r="N20967" s="20">
        <v>5.2</v>
      </c>
      <c r="AE20967">
        <f t="shared" si="327"/>
        <v>2021</v>
      </c>
    </row>
    <row r="20968" spans="1:31" x14ac:dyDescent="0.25">
      <c r="A20968" s="7">
        <v>20965</v>
      </c>
      <c r="B20968" s="8">
        <v>44243</v>
      </c>
      <c r="C20968" t="s">
        <v>3</v>
      </c>
      <c r="D20968" t="s">
        <v>1272</v>
      </c>
      <c r="E20968" t="s">
        <v>9</v>
      </c>
      <c r="F20968" t="s">
        <v>763</v>
      </c>
      <c r="G20968" t="s">
        <v>1292</v>
      </c>
      <c r="H20968" s="9" t="s">
        <v>3397</v>
      </c>
      <c r="I20968" t="s">
        <v>1455</v>
      </c>
      <c r="J20968" s="20">
        <v>16</v>
      </c>
      <c r="K20968" s="20" t="s">
        <v>9</v>
      </c>
      <c r="L20968" t="s">
        <v>1464</v>
      </c>
      <c r="M20968" s="20">
        <v>1.76</v>
      </c>
      <c r="N20968" s="20">
        <v>2.74</v>
      </c>
      <c r="AE20968">
        <f t="shared" si="327"/>
        <v>2021</v>
      </c>
    </row>
    <row r="20969" spans="1:31" x14ac:dyDescent="0.25">
      <c r="A20969" s="7">
        <v>20966</v>
      </c>
      <c r="B20969" s="8">
        <v>44243</v>
      </c>
      <c r="C20969" t="s">
        <v>3</v>
      </c>
      <c r="D20969" t="s">
        <v>1272</v>
      </c>
      <c r="E20969" t="s">
        <v>9</v>
      </c>
      <c r="F20969" t="s">
        <v>1275</v>
      </c>
      <c r="G20969" t="s">
        <v>648</v>
      </c>
      <c r="H20969" s="135" t="s">
        <v>2330</v>
      </c>
      <c r="I20969" t="s">
        <v>1455</v>
      </c>
      <c r="J20969" s="20">
        <v>10</v>
      </c>
      <c r="K20969" s="20" t="s">
        <v>1465</v>
      </c>
      <c r="L20969" t="s">
        <v>1466</v>
      </c>
      <c r="M20969" s="20">
        <v>1.25</v>
      </c>
      <c r="N20969" s="20">
        <v>1.25</v>
      </c>
      <c r="AE20969">
        <f t="shared" si="327"/>
        <v>2021</v>
      </c>
    </row>
    <row r="20970" spans="1:31" x14ac:dyDescent="0.25">
      <c r="A20970" s="7">
        <v>20967</v>
      </c>
      <c r="B20970" s="8">
        <v>44244</v>
      </c>
      <c r="C20970" t="s">
        <v>3</v>
      </c>
      <c r="D20970" t="s">
        <v>1346</v>
      </c>
      <c r="E20970" t="s">
        <v>9</v>
      </c>
      <c r="F20970" t="s">
        <v>860</v>
      </c>
      <c r="G20970" t="s">
        <v>1292</v>
      </c>
      <c r="H20970" s="9" t="s">
        <v>3419</v>
      </c>
      <c r="I20970" t="s">
        <v>1454</v>
      </c>
      <c r="J20970" s="20">
        <v>21</v>
      </c>
      <c r="K20970" s="20" t="s">
        <v>3</v>
      </c>
      <c r="L20970" t="s">
        <v>1463</v>
      </c>
      <c r="M20970" s="20">
        <v>6.46</v>
      </c>
      <c r="N20970" s="20">
        <v>5.04</v>
      </c>
      <c r="AE20970">
        <f t="shared" si="327"/>
        <v>2021</v>
      </c>
    </row>
    <row r="20971" spans="1:31" x14ac:dyDescent="0.25">
      <c r="A20971" s="7">
        <v>20968</v>
      </c>
      <c r="B20971" s="8">
        <v>44244</v>
      </c>
      <c r="C20971" t="s">
        <v>3</v>
      </c>
      <c r="D20971" t="s">
        <v>678</v>
      </c>
      <c r="E20971" t="s">
        <v>9</v>
      </c>
      <c r="F20971" t="s">
        <v>1288</v>
      </c>
      <c r="G20971" t="s">
        <v>929</v>
      </c>
      <c r="H20971" s="135" t="s">
        <v>2771</v>
      </c>
      <c r="I20971" t="s">
        <v>1454</v>
      </c>
      <c r="J20971" s="20">
        <v>34</v>
      </c>
      <c r="K20971" s="20" t="s">
        <v>3</v>
      </c>
      <c r="L20971" t="s">
        <v>1464</v>
      </c>
      <c r="M20971" s="20">
        <v>10.52</v>
      </c>
      <c r="N20971" s="20">
        <v>7.48</v>
      </c>
      <c r="AE20971">
        <f t="shared" si="327"/>
        <v>2021</v>
      </c>
    </row>
    <row r="20972" spans="1:31" x14ac:dyDescent="0.25">
      <c r="A20972" s="7">
        <v>20969</v>
      </c>
      <c r="B20972" s="8">
        <v>44245</v>
      </c>
      <c r="C20972" t="s">
        <v>3</v>
      </c>
      <c r="D20972" t="s">
        <v>301</v>
      </c>
      <c r="E20972" t="s">
        <v>9</v>
      </c>
      <c r="F20972" t="s">
        <v>1288</v>
      </c>
      <c r="G20972" t="s">
        <v>732</v>
      </c>
      <c r="H20972" s="135" t="s">
        <v>2320</v>
      </c>
      <c r="I20972" t="s">
        <v>1454</v>
      </c>
      <c r="J20972" s="20">
        <v>27</v>
      </c>
      <c r="K20972" s="20" t="s">
        <v>3</v>
      </c>
      <c r="L20972" t="s">
        <v>1464</v>
      </c>
      <c r="M20972" s="20">
        <v>8.56</v>
      </c>
      <c r="N20972" s="20">
        <v>5.9399999999999995</v>
      </c>
      <c r="AE20972">
        <f t="shared" si="327"/>
        <v>2021</v>
      </c>
    </row>
    <row r="20973" spans="1:31" x14ac:dyDescent="0.25">
      <c r="A20973" s="7">
        <v>20970</v>
      </c>
      <c r="B20973" s="8">
        <v>44245</v>
      </c>
      <c r="C20973" t="s">
        <v>3</v>
      </c>
      <c r="D20973" t="s">
        <v>1350</v>
      </c>
      <c r="E20973" t="s">
        <v>9</v>
      </c>
      <c r="F20973" t="s">
        <v>1332</v>
      </c>
      <c r="G20973" t="s">
        <v>895</v>
      </c>
      <c r="H20973" s="135" t="s">
        <v>2567</v>
      </c>
      <c r="I20973" t="s">
        <v>1458</v>
      </c>
      <c r="J20973" s="20">
        <v>12</v>
      </c>
      <c r="K20973" s="20" t="s">
        <v>3</v>
      </c>
      <c r="L20973" t="s">
        <v>1464</v>
      </c>
      <c r="M20973" s="20">
        <v>30</v>
      </c>
      <c r="N20973" s="20">
        <v>10</v>
      </c>
      <c r="AE20973">
        <f t="shared" si="327"/>
        <v>2021</v>
      </c>
    </row>
    <row r="20974" spans="1:31" x14ac:dyDescent="0.25">
      <c r="A20974" s="7">
        <v>20971</v>
      </c>
      <c r="B20974" s="8">
        <v>44245</v>
      </c>
      <c r="C20974" t="s">
        <v>3</v>
      </c>
      <c r="D20974" t="s">
        <v>1349</v>
      </c>
      <c r="E20974" t="s">
        <v>9</v>
      </c>
      <c r="F20974" t="s">
        <v>1274</v>
      </c>
      <c r="G20974" t="s">
        <v>929</v>
      </c>
      <c r="H20974" s="135" t="s">
        <v>2780</v>
      </c>
      <c r="I20974" t="s">
        <v>1454</v>
      </c>
      <c r="J20974" s="20">
        <v>45</v>
      </c>
      <c r="K20974" s="20" t="s">
        <v>9</v>
      </c>
      <c r="L20974" t="s">
        <v>1464</v>
      </c>
      <c r="M20974" s="20">
        <v>9.9</v>
      </c>
      <c r="N20974" s="20">
        <v>13.6</v>
      </c>
      <c r="AE20974">
        <f t="shared" si="327"/>
        <v>2021</v>
      </c>
    </row>
    <row r="20975" spans="1:31" x14ac:dyDescent="0.25">
      <c r="A20975" s="7">
        <v>20972</v>
      </c>
      <c r="B20975" s="8">
        <v>44246</v>
      </c>
      <c r="C20975" t="s">
        <v>3</v>
      </c>
      <c r="D20975" t="s">
        <v>1349</v>
      </c>
      <c r="E20975" t="s">
        <v>9</v>
      </c>
      <c r="F20975" t="s">
        <v>585</v>
      </c>
      <c r="G20975" t="s">
        <v>929</v>
      </c>
      <c r="H20975" s="135" t="s">
        <v>2658</v>
      </c>
      <c r="I20975" t="s">
        <v>1454</v>
      </c>
      <c r="J20975" s="20">
        <v>21</v>
      </c>
      <c r="K20975" s="20" t="s">
        <v>9</v>
      </c>
      <c r="L20975" t="s">
        <v>1464</v>
      </c>
      <c r="M20975" s="20">
        <v>4.62</v>
      </c>
      <c r="N20975" s="20">
        <v>6.88</v>
      </c>
      <c r="AE20975">
        <f t="shared" si="327"/>
        <v>2021</v>
      </c>
    </row>
    <row r="20976" spans="1:31" x14ac:dyDescent="0.25">
      <c r="A20976" s="7">
        <v>20973</v>
      </c>
      <c r="B20976" s="8">
        <v>44247</v>
      </c>
      <c r="C20976" t="s">
        <v>3</v>
      </c>
      <c r="D20976" t="s">
        <v>1322</v>
      </c>
      <c r="E20976" t="s">
        <v>9</v>
      </c>
      <c r="F20976" t="s">
        <v>1299</v>
      </c>
      <c r="G20976" t="s">
        <v>648</v>
      </c>
      <c r="H20976" s="135" t="s">
        <v>1795</v>
      </c>
      <c r="I20976" t="s">
        <v>1454</v>
      </c>
      <c r="J20976" s="20">
        <v>44</v>
      </c>
      <c r="K20976" s="20" t="s">
        <v>3</v>
      </c>
      <c r="L20976" t="s">
        <v>1464</v>
      </c>
      <c r="M20976" s="20">
        <v>13.32</v>
      </c>
      <c r="N20976" s="20">
        <v>9.68</v>
      </c>
      <c r="AE20976">
        <f t="shared" si="327"/>
        <v>2021</v>
      </c>
    </row>
    <row r="20977" spans="1:31" x14ac:dyDescent="0.25">
      <c r="A20977" s="7">
        <v>20974</v>
      </c>
      <c r="B20977" s="8">
        <v>44247</v>
      </c>
      <c r="C20977" t="s">
        <v>3</v>
      </c>
      <c r="D20977" t="s">
        <v>1332</v>
      </c>
      <c r="E20977" t="s">
        <v>9</v>
      </c>
      <c r="F20977" t="s">
        <v>1345</v>
      </c>
      <c r="G20977" t="s">
        <v>929</v>
      </c>
      <c r="H20977" s="135" t="s">
        <v>2658</v>
      </c>
      <c r="I20977" t="s">
        <v>1454</v>
      </c>
      <c r="J20977" s="20">
        <v>21</v>
      </c>
      <c r="K20977" s="20" t="s">
        <v>1465</v>
      </c>
      <c r="L20977" t="s">
        <v>1466</v>
      </c>
      <c r="M20977" s="20">
        <v>5.25</v>
      </c>
      <c r="N20977" s="20">
        <v>5.25</v>
      </c>
      <c r="AE20977">
        <f t="shared" si="327"/>
        <v>2021</v>
      </c>
    </row>
    <row r="20978" spans="1:31" x14ac:dyDescent="0.25">
      <c r="A20978" s="7">
        <v>20975</v>
      </c>
      <c r="B20978" s="8">
        <v>44247</v>
      </c>
      <c r="C20978" t="s">
        <v>3</v>
      </c>
      <c r="D20978" t="s">
        <v>1350</v>
      </c>
      <c r="E20978" t="s">
        <v>9</v>
      </c>
      <c r="F20978" t="s">
        <v>1335</v>
      </c>
      <c r="G20978" t="s">
        <v>648</v>
      </c>
      <c r="H20978" s="135" t="s">
        <v>2947</v>
      </c>
      <c r="I20978" t="s">
        <v>1454</v>
      </c>
      <c r="J20978" s="20">
        <v>17</v>
      </c>
      <c r="K20978" s="20" t="s">
        <v>1465</v>
      </c>
      <c r="L20978" t="s">
        <v>1466</v>
      </c>
      <c r="M20978" s="20">
        <v>4.25</v>
      </c>
      <c r="N20978" s="20">
        <v>4.25</v>
      </c>
      <c r="AE20978">
        <f t="shared" si="327"/>
        <v>2021</v>
      </c>
    </row>
    <row r="20979" spans="1:31" x14ac:dyDescent="0.25">
      <c r="A20979" s="7">
        <v>20976</v>
      </c>
      <c r="B20979" s="8">
        <v>44247</v>
      </c>
      <c r="C20979" t="s">
        <v>3</v>
      </c>
      <c r="D20979" t="s">
        <v>1351</v>
      </c>
      <c r="E20979" t="s">
        <v>9</v>
      </c>
      <c r="F20979" t="s">
        <v>1335</v>
      </c>
      <c r="G20979" t="s">
        <v>648</v>
      </c>
      <c r="H20979" s="135" t="s">
        <v>2947</v>
      </c>
      <c r="I20979" t="s">
        <v>1454</v>
      </c>
      <c r="J20979" s="20">
        <v>18</v>
      </c>
      <c r="K20979" s="20" t="s">
        <v>3</v>
      </c>
      <c r="L20979" t="s">
        <v>1464</v>
      </c>
      <c r="M20979" s="20">
        <v>6.04</v>
      </c>
      <c r="N20979" s="20">
        <v>3.96</v>
      </c>
      <c r="AE20979">
        <f t="shared" si="327"/>
        <v>2021</v>
      </c>
    </row>
    <row r="20980" spans="1:31" x14ac:dyDescent="0.25">
      <c r="A20980" s="7">
        <v>20977</v>
      </c>
      <c r="B20980" s="8">
        <v>44248</v>
      </c>
      <c r="C20980" t="s">
        <v>3</v>
      </c>
      <c r="D20980" t="s">
        <v>1283</v>
      </c>
      <c r="E20980" t="s">
        <v>9</v>
      </c>
      <c r="F20980" t="s">
        <v>1335</v>
      </c>
      <c r="G20980" t="s">
        <v>732</v>
      </c>
      <c r="H20980" s="135" t="s">
        <v>2392</v>
      </c>
      <c r="I20980" t="s">
        <v>1454</v>
      </c>
      <c r="J20980" s="20">
        <v>40</v>
      </c>
      <c r="K20980" s="20" t="s">
        <v>3</v>
      </c>
      <c r="L20980" t="s">
        <v>1464</v>
      </c>
      <c r="M20980" s="20">
        <v>12.2</v>
      </c>
      <c r="N20980" s="20">
        <v>8.8000000000000007</v>
      </c>
      <c r="AE20980">
        <f t="shared" si="327"/>
        <v>2021</v>
      </c>
    </row>
    <row r="20981" spans="1:31" x14ac:dyDescent="0.25">
      <c r="A20981" s="7">
        <v>20978</v>
      </c>
      <c r="B20981" s="8">
        <v>44248</v>
      </c>
      <c r="C20981" t="s">
        <v>3</v>
      </c>
      <c r="D20981" t="s">
        <v>798</v>
      </c>
      <c r="E20981" t="s">
        <v>9</v>
      </c>
      <c r="F20981" t="s">
        <v>1325</v>
      </c>
      <c r="G20981" t="s">
        <v>732</v>
      </c>
      <c r="H20981" s="135" t="s">
        <v>2173</v>
      </c>
      <c r="I20981" t="s">
        <v>1454</v>
      </c>
      <c r="J20981" s="20">
        <v>12</v>
      </c>
      <c r="K20981" s="20" t="s">
        <v>1465</v>
      </c>
      <c r="L20981" t="s">
        <v>1466</v>
      </c>
      <c r="M20981" s="20">
        <v>3</v>
      </c>
      <c r="N20981" s="20">
        <v>3</v>
      </c>
      <c r="AE20981">
        <f t="shared" si="327"/>
        <v>2021</v>
      </c>
    </row>
    <row r="20982" spans="1:31" x14ac:dyDescent="0.25">
      <c r="A20982" s="7">
        <v>20979</v>
      </c>
      <c r="B20982" s="8">
        <v>44248</v>
      </c>
      <c r="C20982" t="s">
        <v>3</v>
      </c>
      <c r="D20982" t="s">
        <v>1329</v>
      </c>
      <c r="E20982" t="s">
        <v>9</v>
      </c>
      <c r="F20982" t="s">
        <v>1325</v>
      </c>
      <c r="G20982" t="s">
        <v>714</v>
      </c>
      <c r="H20982" s="135" t="s">
        <v>2031</v>
      </c>
      <c r="I20982" t="s">
        <v>1454</v>
      </c>
      <c r="J20982" s="20">
        <v>49</v>
      </c>
      <c r="K20982" s="20" t="s">
        <v>3</v>
      </c>
      <c r="L20982" t="s">
        <v>1464</v>
      </c>
      <c r="M20982" s="20">
        <v>14.72</v>
      </c>
      <c r="N20982" s="20">
        <v>10.78</v>
      </c>
      <c r="AE20982">
        <f t="shared" si="327"/>
        <v>2021</v>
      </c>
    </row>
    <row r="20983" spans="1:31" x14ac:dyDescent="0.25">
      <c r="A20983" s="7">
        <v>20980</v>
      </c>
      <c r="B20983" s="8">
        <v>44248</v>
      </c>
      <c r="C20983" t="s">
        <v>3</v>
      </c>
      <c r="D20983" t="s">
        <v>918</v>
      </c>
      <c r="E20983" t="s">
        <v>9</v>
      </c>
      <c r="F20983" t="s">
        <v>1325</v>
      </c>
      <c r="G20983" t="s">
        <v>895</v>
      </c>
      <c r="H20983" s="135" t="s">
        <v>2606</v>
      </c>
      <c r="I20983" t="s">
        <v>1454</v>
      </c>
      <c r="J20983" s="20">
        <v>24</v>
      </c>
      <c r="K20983" s="20" t="s">
        <v>3</v>
      </c>
      <c r="L20983" t="s">
        <v>1464</v>
      </c>
      <c r="M20983" s="20">
        <v>7.72</v>
      </c>
      <c r="N20983" s="20">
        <v>5.28</v>
      </c>
      <c r="AE20983">
        <f t="shared" si="327"/>
        <v>2021</v>
      </c>
    </row>
    <row r="20984" spans="1:31" x14ac:dyDescent="0.25">
      <c r="A20984" s="7">
        <v>20981</v>
      </c>
      <c r="B20984" s="8">
        <v>44249</v>
      </c>
      <c r="C20984" t="s">
        <v>3</v>
      </c>
      <c r="D20984" t="s">
        <v>1350</v>
      </c>
      <c r="E20984" t="s">
        <v>9</v>
      </c>
      <c r="F20984" t="s">
        <v>1345</v>
      </c>
      <c r="G20984" t="s">
        <v>732</v>
      </c>
      <c r="H20984" s="135" t="s">
        <v>2109</v>
      </c>
      <c r="I20984" t="s">
        <v>1454</v>
      </c>
      <c r="J20984" s="20">
        <v>16</v>
      </c>
      <c r="K20984" s="20" t="s">
        <v>3</v>
      </c>
      <c r="L20984" t="s">
        <v>1464</v>
      </c>
      <c r="M20984" s="20">
        <v>5.48</v>
      </c>
      <c r="N20984" s="20">
        <v>3.52</v>
      </c>
      <c r="AE20984">
        <f t="shared" si="327"/>
        <v>2021</v>
      </c>
    </row>
    <row r="20985" spans="1:31" x14ac:dyDescent="0.25">
      <c r="A20985" s="7">
        <v>20982</v>
      </c>
      <c r="B20985" s="8">
        <v>44249</v>
      </c>
      <c r="C20985" t="s">
        <v>3</v>
      </c>
      <c r="D20985" t="s">
        <v>1320</v>
      </c>
      <c r="E20985" t="s">
        <v>9</v>
      </c>
      <c r="F20985" t="s">
        <v>1312</v>
      </c>
      <c r="G20985" t="s">
        <v>569</v>
      </c>
      <c r="H20985" s="136" t="s">
        <v>1677</v>
      </c>
      <c r="I20985" t="s">
        <v>1454</v>
      </c>
      <c r="J20985" s="20">
        <v>21</v>
      </c>
      <c r="K20985" s="20" t="s">
        <v>3</v>
      </c>
      <c r="L20985" t="s">
        <v>1463</v>
      </c>
      <c r="M20985" s="20">
        <v>6.46</v>
      </c>
      <c r="N20985" s="20">
        <v>5.04</v>
      </c>
      <c r="AE20985">
        <f t="shared" si="327"/>
        <v>2021</v>
      </c>
    </row>
    <row r="20986" spans="1:31" x14ac:dyDescent="0.25">
      <c r="A20986" s="7">
        <v>20983</v>
      </c>
      <c r="B20986" s="8">
        <v>44249</v>
      </c>
      <c r="C20986" t="s">
        <v>3</v>
      </c>
      <c r="D20986" t="s">
        <v>1322</v>
      </c>
      <c r="E20986" t="s">
        <v>9</v>
      </c>
      <c r="F20986" t="s">
        <v>1325</v>
      </c>
      <c r="G20986" t="s">
        <v>1292</v>
      </c>
      <c r="H20986" s="9" t="s">
        <v>3393</v>
      </c>
      <c r="I20986" t="s">
        <v>1454</v>
      </c>
      <c r="J20986" s="20">
        <v>15</v>
      </c>
      <c r="K20986" s="20" t="s">
        <v>1465</v>
      </c>
      <c r="L20986" t="s">
        <v>1466</v>
      </c>
      <c r="M20986" s="20">
        <v>3.75</v>
      </c>
      <c r="N20986" s="20">
        <v>3.75</v>
      </c>
      <c r="AE20986">
        <f t="shared" si="327"/>
        <v>2021</v>
      </c>
    </row>
    <row r="20987" spans="1:31" x14ac:dyDescent="0.25">
      <c r="A20987" s="7">
        <v>20984</v>
      </c>
      <c r="B20987" s="8">
        <v>44249</v>
      </c>
      <c r="C20987" t="s">
        <v>3</v>
      </c>
      <c r="D20987" t="s">
        <v>1346</v>
      </c>
      <c r="E20987" t="s">
        <v>9</v>
      </c>
      <c r="F20987" t="s">
        <v>1325</v>
      </c>
      <c r="G20987" t="s">
        <v>895</v>
      </c>
      <c r="H20987" s="136" t="s">
        <v>3137</v>
      </c>
      <c r="I20987" t="s">
        <v>1454</v>
      </c>
      <c r="J20987" s="20">
        <v>100</v>
      </c>
      <c r="K20987" s="20" t="s">
        <v>3</v>
      </c>
      <c r="L20987" t="s">
        <v>1464</v>
      </c>
      <c r="M20987" s="20">
        <v>29</v>
      </c>
      <c r="N20987" s="20">
        <v>22</v>
      </c>
      <c r="AE20987">
        <f t="shared" si="327"/>
        <v>2021</v>
      </c>
    </row>
    <row r="20988" spans="1:31" x14ac:dyDescent="0.25">
      <c r="A20988" s="7">
        <v>20985</v>
      </c>
      <c r="B20988" s="8">
        <v>44249</v>
      </c>
      <c r="C20988" t="s">
        <v>3</v>
      </c>
      <c r="D20988" t="s">
        <v>1349</v>
      </c>
      <c r="E20988" t="s">
        <v>9</v>
      </c>
      <c r="F20988" t="s">
        <v>1342</v>
      </c>
      <c r="G20988" t="s">
        <v>929</v>
      </c>
      <c r="H20988" s="135" t="s">
        <v>2644</v>
      </c>
      <c r="I20988" t="s">
        <v>1454</v>
      </c>
      <c r="J20988" s="20">
        <v>15</v>
      </c>
      <c r="K20988" s="20" t="s">
        <v>1465</v>
      </c>
      <c r="L20988" t="s">
        <v>1466</v>
      </c>
      <c r="M20988" s="20">
        <v>3.75</v>
      </c>
      <c r="N20988" s="20">
        <v>3.75</v>
      </c>
      <c r="AE20988">
        <f t="shared" si="327"/>
        <v>2021</v>
      </c>
    </row>
    <row r="20989" spans="1:31" x14ac:dyDescent="0.25">
      <c r="A20989" s="7">
        <v>20986</v>
      </c>
      <c r="B20989" s="8">
        <v>44249</v>
      </c>
      <c r="C20989" t="s">
        <v>3</v>
      </c>
      <c r="D20989" t="s">
        <v>1349</v>
      </c>
      <c r="E20989" t="s">
        <v>9</v>
      </c>
      <c r="F20989" t="s">
        <v>1342</v>
      </c>
      <c r="G20989" t="s">
        <v>929</v>
      </c>
      <c r="H20989" s="135" t="s">
        <v>2825</v>
      </c>
      <c r="I20989" t="s">
        <v>1454</v>
      </c>
      <c r="J20989" s="20">
        <v>15</v>
      </c>
      <c r="K20989" s="20" t="s">
        <v>3</v>
      </c>
      <c r="L20989" t="s">
        <v>1463</v>
      </c>
      <c r="M20989" s="20">
        <v>4.9000000000000004</v>
      </c>
      <c r="N20989" s="20">
        <v>3.6</v>
      </c>
      <c r="AE20989">
        <f t="shared" si="327"/>
        <v>2021</v>
      </c>
    </row>
    <row r="20990" spans="1:31" x14ac:dyDescent="0.25">
      <c r="A20990" s="7">
        <v>20987</v>
      </c>
      <c r="B20990" s="8">
        <v>44250</v>
      </c>
      <c r="C20990" t="s">
        <v>3</v>
      </c>
      <c r="D20990" t="s">
        <v>1346</v>
      </c>
      <c r="E20990" t="s">
        <v>9</v>
      </c>
      <c r="F20990" t="s">
        <v>860</v>
      </c>
      <c r="G20990" t="s">
        <v>648</v>
      </c>
      <c r="H20990" s="135" t="s">
        <v>1795</v>
      </c>
      <c r="I20990" t="s">
        <v>1454</v>
      </c>
      <c r="J20990" s="20">
        <v>25</v>
      </c>
      <c r="K20990" s="20" t="s">
        <v>3</v>
      </c>
      <c r="L20990" t="s">
        <v>1463</v>
      </c>
      <c r="M20990" s="20">
        <v>7.5</v>
      </c>
      <c r="N20990" s="20">
        <v>6</v>
      </c>
      <c r="AE20990">
        <f t="shared" si="327"/>
        <v>2021</v>
      </c>
    </row>
    <row r="20991" spans="1:31" x14ac:dyDescent="0.25">
      <c r="A20991" s="7">
        <v>20988</v>
      </c>
      <c r="B20991" s="8">
        <v>44250</v>
      </c>
      <c r="C20991" t="s">
        <v>3</v>
      </c>
      <c r="D20991" t="s">
        <v>918</v>
      </c>
      <c r="E20991" t="s">
        <v>9</v>
      </c>
      <c r="F20991" t="s">
        <v>1325</v>
      </c>
      <c r="G20991" t="s">
        <v>870</v>
      </c>
      <c r="H20991" s="9" t="s">
        <v>2482</v>
      </c>
      <c r="I20991" t="s">
        <v>1454</v>
      </c>
      <c r="J20991" s="20">
        <v>36</v>
      </c>
      <c r="K20991" s="20" t="s">
        <v>3</v>
      </c>
      <c r="L20991" t="s">
        <v>1464</v>
      </c>
      <c r="M20991" s="20">
        <v>11.08</v>
      </c>
      <c r="N20991" s="20">
        <v>7.92</v>
      </c>
      <c r="AE20991">
        <f t="shared" si="327"/>
        <v>2021</v>
      </c>
    </row>
    <row r="20992" spans="1:31" x14ac:dyDescent="0.25">
      <c r="A20992" s="7">
        <v>20989</v>
      </c>
      <c r="B20992" s="8">
        <v>44251</v>
      </c>
      <c r="C20992" t="s">
        <v>3</v>
      </c>
      <c r="D20992" t="s">
        <v>1323</v>
      </c>
      <c r="E20992" t="s">
        <v>9</v>
      </c>
      <c r="F20992" t="s">
        <v>1310</v>
      </c>
      <c r="G20992" t="s">
        <v>648</v>
      </c>
      <c r="H20992" s="135" t="s">
        <v>1785</v>
      </c>
      <c r="I20992" t="s">
        <v>1454</v>
      </c>
      <c r="J20992" s="20">
        <v>37</v>
      </c>
      <c r="K20992" s="20" t="s">
        <v>3</v>
      </c>
      <c r="L20992" t="s">
        <v>1464</v>
      </c>
      <c r="M20992" s="20">
        <v>11.36</v>
      </c>
      <c r="N20992" s="20">
        <v>8.14</v>
      </c>
      <c r="AE20992">
        <f t="shared" si="327"/>
        <v>2021</v>
      </c>
    </row>
    <row r="20993" spans="1:31" x14ac:dyDescent="0.25">
      <c r="A20993" s="7">
        <v>20990</v>
      </c>
      <c r="B20993" s="8">
        <v>44252</v>
      </c>
      <c r="C20993" t="s">
        <v>3</v>
      </c>
      <c r="D20993" t="s">
        <v>1317</v>
      </c>
      <c r="E20993" t="s">
        <v>9</v>
      </c>
      <c r="F20993" t="s">
        <v>1310</v>
      </c>
      <c r="G20993" t="s">
        <v>732</v>
      </c>
      <c r="H20993" s="135" t="s">
        <v>2186</v>
      </c>
      <c r="I20993" t="s">
        <v>1454</v>
      </c>
      <c r="J20993" s="20">
        <v>86</v>
      </c>
      <c r="K20993" s="20" t="s">
        <v>3</v>
      </c>
      <c r="L20993" t="s">
        <v>1464</v>
      </c>
      <c r="M20993" s="20">
        <v>25.08</v>
      </c>
      <c r="N20993" s="20">
        <v>18.920000000000002</v>
      </c>
      <c r="AE20993">
        <f t="shared" si="327"/>
        <v>2021</v>
      </c>
    </row>
    <row r="20994" spans="1:31" x14ac:dyDescent="0.25">
      <c r="A20994" s="7">
        <v>20991</v>
      </c>
      <c r="B20994" s="8">
        <v>44252</v>
      </c>
      <c r="C20994" t="s">
        <v>3</v>
      </c>
      <c r="D20994" t="s">
        <v>1213</v>
      </c>
      <c r="E20994" t="s">
        <v>9</v>
      </c>
      <c r="F20994" t="s">
        <v>787</v>
      </c>
      <c r="G20994" t="s">
        <v>1292</v>
      </c>
      <c r="H20994" s="9" t="s">
        <v>3429</v>
      </c>
      <c r="I20994" t="s">
        <v>1455</v>
      </c>
      <c r="J20994" s="20">
        <v>5</v>
      </c>
      <c r="K20994" s="20" t="s">
        <v>3</v>
      </c>
      <c r="L20994" t="s">
        <v>1464</v>
      </c>
      <c r="M20994" s="20">
        <v>1.2</v>
      </c>
      <c r="N20994" s="20">
        <v>0.55000000000000004</v>
      </c>
      <c r="AE20994">
        <f t="shared" si="327"/>
        <v>2021</v>
      </c>
    </row>
    <row r="20995" spans="1:31" x14ac:dyDescent="0.25">
      <c r="A20995" s="7">
        <v>20992</v>
      </c>
      <c r="B20995" s="8">
        <v>44253</v>
      </c>
      <c r="C20995" t="s">
        <v>3</v>
      </c>
      <c r="D20995" t="s">
        <v>798</v>
      </c>
      <c r="E20995" t="s">
        <v>9</v>
      </c>
      <c r="F20995" t="s">
        <v>1325</v>
      </c>
      <c r="G20995" t="s">
        <v>732</v>
      </c>
      <c r="H20995" s="135" t="s">
        <v>2155</v>
      </c>
      <c r="I20995" t="s">
        <v>1454</v>
      </c>
      <c r="J20995" s="20">
        <v>18</v>
      </c>
      <c r="K20995" s="20" t="s">
        <v>3</v>
      </c>
      <c r="L20995" t="s">
        <v>1464</v>
      </c>
      <c r="M20995" s="20">
        <v>6.04</v>
      </c>
      <c r="N20995" s="20">
        <v>3.96</v>
      </c>
      <c r="AE20995">
        <f t="shared" si="327"/>
        <v>2021</v>
      </c>
    </row>
    <row r="20996" spans="1:31" x14ac:dyDescent="0.25">
      <c r="A20996" s="7">
        <v>20993</v>
      </c>
      <c r="B20996" s="8">
        <v>44253</v>
      </c>
      <c r="C20996" t="s">
        <v>3</v>
      </c>
      <c r="D20996" t="s">
        <v>1350</v>
      </c>
      <c r="E20996" t="s">
        <v>9</v>
      </c>
      <c r="F20996" t="s">
        <v>1345</v>
      </c>
      <c r="G20996" t="s">
        <v>732</v>
      </c>
      <c r="H20996" s="135" t="s">
        <v>2155</v>
      </c>
      <c r="I20996" t="s">
        <v>1454</v>
      </c>
      <c r="J20996" s="20">
        <v>18</v>
      </c>
      <c r="K20996" s="20" t="s">
        <v>1465</v>
      </c>
      <c r="L20996" t="s">
        <v>1466</v>
      </c>
      <c r="M20996" s="20">
        <v>4.5</v>
      </c>
      <c r="N20996" s="20">
        <v>4.5</v>
      </c>
      <c r="AE20996">
        <f t="shared" ref="AE20996:AE21059" si="328">YEAR(B20996)</f>
        <v>2021</v>
      </c>
    </row>
    <row r="20997" spans="1:31" x14ac:dyDescent="0.25">
      <c r="A20997" s="7">
        <v>20994</v>
      </c>
      <c r="B20997" s="8">
        <v>44254</v>
      </c>
      <c r="C20997" t="s">
        <v>3</v>
      </c>
      <c r="D20997" t="s">
        <v>301</v>
      </c>
      <c r="E20997" t="s">
        <v>9</v>
      </c>
      <c r="F20997" t="s">
        <v>1167</v>
      </c>
      <c r="G20997" t="s">
        <v>732</v>
      </c>
      <c r="H20997" s="135" t="s">
        <v>2176</v>
      </c>
      <c r="I20997" t="s">
        <v>1454</v>
      </c>
      <c r="J20997" s="20">
        <v>12</v>
      </c>
      <c r="K20997" s="20" t="s">
        <v>1465</v>
      </c>
      <c r="L20997" t="s">
        <v>1466</v>
      </c>
      <c r="M20997" s="20">
        <v>3</v>
      </c>
      <c r="N20997" s="20">
        <v>3</v>
      </c>
      <c r="AE20997">
        <f t="shared" si="328"/>
        <v>2021</v>
      </c>
    </row>
    <row r="20998" spans="1:31" x14ac:dyDescent="0.25">
      <c r="A20998" s="7">
        <v>20995</v>
      </c>
      <c r="B20998" s="8">
        <v>44254</v>
      </c>
      <c r="C20998" t="s">
        <v>3</v>
      </c>
      <c r="D20998" t="s">
        <v>301</v>
      </c>
      <c r="E20998" t="s">
        <v>9</v>
      </c>
      <c r="F20998" t="s">
        <v>1324</v>
      </c>
      <c r="G20998" t="s">
        <v>714</v>
      </c>
      <c r="H20998" s="135" t="s">
        <v>2074</v>
      </c>
      <c r="I20998" t="s">
        <v>1454</v>
      </c>
      <c r="J20998" s="20">
        <v>30</v>
      </c>
      <c r="K20998" s="20" t="s">
        <v>9</v>
      </c>
      <c r="L20998" t="s">
        <v>1464</v>
      </c>
      <c r="M20998" s="20">
        <v>6.6</v>
      </c>
      <c r="N20998" s="20">
        <v>9.4</v>
      </c>
      <c r="AE20998">
        <f t="shared" si="328"/>
        <v>2021</v>
      </c>
    </row>
    <row r="20999" spans="1:31" x14ac:dyDescent="0.25">
      <c r="A20999" s="7">
        <v>20996</v>
      </c>
      <c r="B20999" s="8">
        <v>44254</v>
      </c>
      <c r="C20999" t="s">
        <v>3</v>
      </c>
      <c r="D20999" t="s">
        <v>798</v>
      </c>
      <c r="E20999" t="s">
        <v>9</v>
      </c>
      <c r="F20999" t="s">
        <v>1325</v>
      </c>
      <c r="G20999" t="s">
        <v>377</v>
      </c>
      <c r="H20999" s="135" t="s">
        <v>1496</v>
      </c>
      <c r="I20999" t="s">
        <v>1454</v>
      </c>
      <c r="J20999" s="20">
        <v>20</v>
      </c>
      <c r="K20999" s="20" t="s">
        <v>3</v>
      </c>
      <c r="L20999" t="s">
        <v>1463</v>
      </c>
      <c r="M20999" s="20">
        <v>6.2</v>
      </c>
      <c r="N20999" s="20">
        <v>4.8</v>
      </c>
      <c r="AE20999">
        <f t="shared" si="328"/>
        <v>2021</v>
      </c>
    </row>
    <row r="21000" spans="1:31" x14ac:dyDescent="0.25">
      <c r="A21000" s="7">
        <v>20997</v>
      </c>
      <c r="B21000" s="8">
        <v>44254</v>
      </c>
      <c r="C21000" t="s">
        <v>3</v>
      </c>
      <c r="D21000" t="s">
        <v>102</v>
      </c>
      <c r="E21000" t="s">
        <v>9</v>
      </c>
      <c r="F21000" t="s">
        <v>1189</v>
      </c>
      <c r="G21000" t="s">
        <v>633</v>
      </c>
      <c r="H21000" s="135" t="s">
        <v>1496</v>
      </c>
      <c r="I21000" t="s">
        <v>1456</v>
      </c>
      <c r="J21000" s="20">
        <v>25</v>
      </c>
      <c r="K21000" s="20" t="s">
        <v>1465</v>
      </c>
      <c r="L21000" t="s">
        <v>1466</v>
      </c>
      <c r="M21000" s="20">
        <v>6.25</v>
      </c>
      <c r="N21000" s="20">
        <v>6.25</v>
      </c>
      <c r="O21000" t="s">
        <v>3</v>
      </c>
      <c r="P21000" s="13" t="s">
        <v>678</v>
      </c>
      <c r="Q21000" t="s">
        <v>9</v>
      </c>
      <c r="R21000" t="s">
        <v>1280</v>
      </c>
      <c r="S21000" t="s">
        <v>3</v>
      </c>
      <c r="T21000" t="s">
        <v>1332</v>
      </c>
      <c r="U21000" t="s">
        <v>9</v>
      </c>
      <c r="V21000" t="s">
        <v>1311</v>
      </c>
      <c r="W21000" t="s">
        <v>3</v>
      </c>
      <c r="X21000" t="s">
        <v>237</v>
      </c>
      <c r="Y21000" t="s">
        <v>9</v>
      </c>
      <c r="Z21000" t="s">
        <v>1340</v>
      </c>
      <c r="AA21000" t="s">
        <v>9</v>
      </c>
      <c r="AB21000" t="s">
        <v>186</v>
      </c>
      <c r="AC21000" t="s">
        <v>1465</v>
      </c>
      <c r="AE21000">
        <f t="shared" si="328"/>
        <v>2021</v>
      </c>
    </row>
    <row r="21001" spans="1:31" x14ac:dyDescent="0.25">
      <c r="A21001" s="7">
        <v>20998</v>
      </c>
      <c r="B21001" s="8">
        <v>44254</v>
      </c>
      <c r="C21001" t="s">
        <v>3</v>
      </c>
      <c r="D21001" t="s">
        <v>237</v>
      </c>
      <c r="E21001" t="s">
        <v>9</v>
      </c>
      <c r="F21001" t="s">
        <v>186</v>
      </c>
      <c r="G21001" t="s">
        <v>1292</v>
      </c>
      <c r="H21001" s="9" t="s">
        <v>3414</v>
      </c>
      <c r="I21001" t="s">
        <v>1454</v>
      </c>
      <c r="J21001" s="20">
        <v>33</v>
      </c>
      <c r="K21001" s="20" t="s">
        <v>3</v>
      </c>
      <c r="L21001" t="s">
        <v>1463</v>
      </c>
      <c r="M21001" s="20">
        <v>9.58</v>
      </c>
      <c r="N21001" s="20">
        <v>7.92</v>
      </c>
      <c r="AE21001">
        <f t="shared" si="328"/>
        <v>2021</v>
      </c>
    </row>
    <row r="21002" spans="1:31" x14ac:dyDescent="0.25">
      <c r="A21002" s="7">
        <v>20999</v>
      </c>
      <c r="B21002" s="8">
        <v>44255</v>
      </c>
      <c r="C21002" t="s">
        <v>3</v>
      </c>
      <c r="D21002" t="s">
        <v>1352</v>
      </c>
      <c r="E21002" t="s">
        <v>9</v>
      </c>
      <c r="F21002" t="s">
        <v>1348</v>
      </c>
      <c r="G21002" t="s">
        <v>1292</v>
      </c>
      <c r="H21002" s="9" t="s">
        <v>3465</v>
      </c>
      <c r="I21002" t="s">
        <v>1454</v>
      </c>
      <c r="J21002" s="20">
        <v>21</v>
      </c>
      <c r="K21002" s="20" t="s">
        <v>3</v>
      </c>
      <c r="L21002" t="s">
        <v>1464</v>
      </c>
      <c r="M21002" s="20">
        <v>6.88</v>
      </c>
      <c r="N21002" s="20">
        <v>4.62</v>
      </c>
      <c r="AE21002">
        <f t="shared" si="328"/>
        <v>2021</v>
      </c>
    </row>
    <row r="21003" spans="1:31" x14ac:dyDescent="0.25">
      <c r="A21003" s="7">
        <v>21000</v>
      </c>
      <c r="B21003" s="8">
        <v>44255</v>
      </c>
      <c r="C21003" t="s">
        <v>3</v>
      </c>
      <c r="D21003" t="s">
        <v>1346</v>
      </c>
      <c r="E21003" t="s">
        <v>9</v>
      </c>
      <c r="F21003" t="s">
        <v>860</v>
      </c>
      <c r="G21003" t="s">
        <v>929</v>
      </c>
      <c r="H21003" s="135" t="s">
        <v>2780</v>
      </c>
      <c r="I21003" t="s">
        <v>1454</v>
      </c>
      <c r="J21003" s="20">
        <v>25</v>
      </c>
      <c r="K21003" s="20" t="s">
        <v>9</v>
      </c>
      <c r="L21003" t="s">
        <v>1464</v>
      </c>
      <c r="M21003" s="20">
        <v>5.5</v>
      </c>
      <c r="N21003" s="20">
        <v>8</v>
      </c>
      <c r="AE21003">
        <f t="shared" si="328"/>
        <v>2021</v>
      </c>
    </row>
    <row r="21004" spans="1:31" x14ac:dyDescent="0.25">
      <c r="A21004" s="7">
        <v>21001</v>
      </c>
      <c r="B21004" s="8">
        <v>44256</v>
      </c>
      <c r="C21004" t="s">
        <v>3</v>
      </c>
      <c r="D21004" t="s">
        <v>557</v>
      </c>
      <c r="E21004" t="s">
        <v>9</v>
      </c>
      <c r="F21004" t="s">
        <v>727</v>
      </c>
      <c r="G21004" t="s">
        <v>929</v>
      </c>
      <c r="H21004" s="135" t="s">
        <v>2771</v>
      </c>
      <c r="I21004" t="s">
        <v>1454</v>
      </c>
      <c r="J21004" s="20">
        <v>15</v>
      </c>
      <c r="K21004" s="20" t="s">
        <v>9</v>
      </c>
      <c r="L21004" t="s">
        <v>1463</v>
      </c>
      <c r="M21004" s="20">
        <v>3.6</v>
      </c>
      <c r="N21004" s="20">
        <v>4.9000000000000004</v>
      </c>
      <c r="AE21004">
        <f t="shared" si="328"/>
        <v>2021</v>
      </c>
    </row>
    <row r="21005" spans="1:31" x14ac:dyDescent="0.25">
      <c r="A21005" s="7">
        <v>21002</v>
      </c>
      <c r="B21005" s="8">
        <v>44257</v>
      </c>
      <c r="C21005" t="s">
        <v>3</v>
      </c>
      <c r="D21005" t="s">
        <v>766</v>
      </c>
      <c r="E21005" t="s">
        <v>9</v>
      </c>
      <c r="F21005" t="s">
        <v>1271</v>
      </c>
      <c r="G21005" t="s">
        <v>648</v>
      </c>
      <c r="H21005" s="9" t="s">
        <v>1797</v>
      </c>
      <c r="I21005" t="s">
        <v>1454</v>
      </c>
      <c r="J21005" s="20">
        <v>20</v>
      </c>
      <c r="K21005" s="20" t="s">
        <v>1465</v>
      </c>
      <c r="L21005" t="s">
        <v>1466</v>
      </c>
      <c r="M21005" s="20">
        <v>5</v>
      </c>
      <c r="N21005" s="20">
        <v>5</v>
      </c>
      <c r="AE21005">
        <f t="shared" si="328"/>
        <v>2021</v>
      </c>
    </row>
    <row r="21006" spans="1:31" x14ac:dyDescent="0.25">
      <c r="A21006" s="7">
        <v>21003</v>
      </c>
      <c r="B21006" s="8">
        <v>44257</v>
      </c>
      <c r="C21006" t="s">
        <v>3</v>
      </c>
      <c r="D21006" t="s">
        <v>1315</v>
      </c>
      <c r="E21006" t="s">
        <v>9</v>
      </c>
      <c r="F21006" t="s">
        <v>869</v>
      </c>
      <c r="G21006" t="s">
        <v>648</v>
      </c>
      <c r="H21006" s="9" t="s">
        <v>1797</v>
      </c>
      <c r="I21006" t="s">
        <v>1454</v>
      </c>
      <c r="J21006" s="20">
        <v>63</v>
      </c>
      <c r="K21006" s="20" t="s">
        <v>9</v>
      </c>
      <c r="L21006" t="s">
        <v>1464</v>
      </c>
      <c r="M21006" s="20">
        <v>13.86</v>
      </c>
      <c r="N21006" s="20">
        <v>18.64</v>
      </c>
      <c r="AE21006">
        <f t="shared" si="328"/>
        <v>2021</v>
      </c>
    </row>
    <row r="21007" spans="1:31" x14ac:dyDescent="0.25">
      <c r="A21007" s="7">
        <v>21004</v>
      </c>
      <c r="B21007" s="8">
        <v>44257</v>
      </c>
      <c r="C21007" t="s">
        <v>3</v>
      </c>
      <c r="D21007" t="s">
        <v>1346</v>
      </c>
      <c r="E21007" t="s">
        <v>9</v>
      </c>
      <c r="F21007" t="s">
        <v>860</v>
      </c>
      <c r="G21007" t="s">
        <v>895</v>
      </c>
      <c r="H21007" s="135" t="s">
        <v>2594</v>
      </c>
      <c r="I21007" t="s">
        <v>1454</v>
      </c>
      <c r="J21007" s="20">
        <v>46</v>
      </c>
      <c r="K21007" s="20" t="s">
        <v>3</v>
      </c>
      <c r="L21007" t="s">
        <v>1464</v>
      </c>
      <c r="M21007" s="20">
        <v>13.879999999999999</v>
      </c>
      <c r="N21007" s="20">
        <v>10.120000000000001</v>
      </c>
      <c r="AE21007">
        <f t="shared" si="328"/>
        <v>2021</v>
      </c>
    </row>
    <row r="21008" spans="1:31" x14ac:dyDescent="0.25">
      <c r="A21008" s="7">
        <v>21005</v>
      </c>
      <c r="B21008" s="8">
        <v>44258</v>
      </c>
      <c r="C21008" t="s">
        <v>3</v>
      </c>
      <c r="D21008" t="s">
        <v>1322</v>
      </c>
      <c r="E21008" t="s">
        <v>9</v>
      </c>
      <c r="F21008" t="s">
        <v>1325</v>
      </c>
      <c r="G21008" t="s">
        <v>1292</v>
      </c>
      <c r="H21008" s="9" t="s">
        <v>3405</v>
      </c>
      <c r="I21008" t="s">
        <v>1454</v>
      </c>
      <c r="J21008" s="20">
        <v>10</v>
      </c>
      <c r="K21008" s="20" t="s">
        <v>3</v>
      </c>
      <c r="L21008" t="s">
        <v>1464</v>
      </c>
      <c r="M21008" s="20">
        <v>3.8</v>
      </c>
      <c r="N21008" s="20">
        <v>2.2000000000000002</v>
      </c>
      <c r="AE21008">
        <f t="shared" si="328"/>
        <v>2021</v>
      </c>
    </row>
    <row r="21009" spans="1:31" x14ac:dyDescent="0.25">
      <c r="A21009" s="7">
        <v>21006</v>
      </c>
      <c r="B21009" s="8">
        <v>44258</v>
      </c>
      <c r="C21009" t="s">
        <v>3</v>
      </c>
      <c r="D21009" t="s">
        <v>1332</v>
      </c>
      <c r="E21009" t="s">
        <v>9</v>
      </c>
      <c r="F21009" t="s">
        <v>448</v>
      </c>
      <c r="G21009" t="s">
        <v>895</v>
      </c>
      <c r="H21009" s="135" t="s">
        <v>2538</v>
      </c>
      <c r="I21009" t="s">
        <v>1454</v>
      </c>
      <c r="J21009" s="20">
        <v>38</v>
      </c>
      <c r="K21009" s="20" t="s">
        <v>9</v>
      </c>
      <c r="L21009" t="s">
        <v>1463</v>
      </c>
      <c r="M21009" s="20">
        <v>9.1199999999999992</v>
      </c>
      <c r="N21009" s="20">
        <v>10.88</v>
      </c>
      <c r="AE21009">
        <f t="shared" si="328"/>
        <v>2021</v>
      </c>
    </row>
    <row r="21010" spans="1:31" x14ac:dyDescent="0.25">
      <c r="A21010" s="7">
        <v>21007</v>
      </c>
      <c r="B21010" s="8">
        <v>44258</v>
      </c>
      <c r="C21010" t="s">
        <v>3</v>
      </c>
      <c r="D21010" t="s">
        <v>1349</v>
      </c>
      <c r="E21010" t="s">
        <v>9</v>
      </c>
      <c r="F21010" t="s">
        <v>1274</v>
      </c>
      <c r="G21010" t="s">
        <v>929</v>
      </c>
      <c r="H21010" s="9" t="s">
        <v>3492</v>
      </c>
      <c r="I21010" t="s">
        <v>1454</v>
      </c>
      <c r="J21010" s="20">
        <v>48</v>
      </c>
      <c r="K21010" s="20" t="s">
        <v>9</v>
      </c>
      <c r="L21010" t="s">
        <v>1463</v>
      </c>
      <c r="M21010" s="20">
        <v>11.52</v>
      </c>
      <c r="N21010" s="20">
        <v>13.48</v>
      </c>
      <c r="AE21010">
        <f t="shared" si="328"/>
        <v>2021</v>
      </c>
    </row>
    <row r="21011" spans="1:31" x14ac:dyDescent="0.25">
      <c r="A21011" s="7">
        <v>21008</v>
      </c>
      <c r="B21011" s="8">
        <v>44258</v>
      </c>
      <c r="C21011" t="s">
        <v>3</v>
      </c>
      <c r="D21011" t="s">
        <v>1349</v>
      </c>
      <c r="E21011" t="s">
        <v>9</v>
      </c>
      <c r="F21011" t="s">
        <v>1342</v>
      </c>
      <c r="G21011" t="s">
        <v>929</v>
      </c>
      <c r="H21011" s="135" t="s">
        <v>2678</v>
      </c>
      <c r="I21011" t="s">
        <v>1454</v>
      </c>
      <c r="J21011" s="20">
        <v>35</v>
      </c>
      <c r="K21011" s="20" t="s">
        <v>1465</v>
      </c>
      <c r="L21011" t="s">
        <v>1466</v>
      </c>
      <c r="M21011" s="20">
        <v>8.75</v>
      </c>
      <c r="N21011" s="20">
        <v>8.75</v>
      </c>
      <c r="AE21011">
        <f t="shared" si="328"/>
        <v>2021</v>
      </c>
    </row>
    <row r="21012" spans="1:31" x14ac:dyDescent="0.25">
      <c r="A21012" s="7">
        <v>21009</v>
      </c>
      <c r="B21012" s="8">
        <v>44259</v>
      </c>
      <c r="C21012" t="s">
        <v>3</v>
      </c>
      <c r="D21012" t="s">
        <v>427</v>
      </c>
      <c r="E21012" t="s">
        <v>9</v>
      </c>
      <c r="F21012" t="s">
        <v>521</v>
      </c>
      <c r="G21012" t="s">
        <v>895</v>
      </c>
      <c r="H21012" s="135" t="s">
        <v>2803</v>
      </c>
      <c r="I21012" t="s">
        <v>1457</v>
      </c>
      <c r="J21012" s="20">
        <v>68</v>
      </c>
      <c r="K21012" s="20" t="s">
        <v>3</v>
      </c>
      <c r="L21012" t="s">
        <v>1464</v>
      </c>
      <c r="M21012" s="20">
        <v>10.02</v>
      </c>
      <c r="N21012" s="20">
        <v>7.48</v>
      </c>
      <c r="O21012" t="s">
        <v>9</v>
      </c>
      <c r="P21012" s="13" t="s">
        <v>1325</v>
      </c>
      <c r="Q21012" t="s">
        <v>3</v>
      </c>
      <c r="R21012" t="s">
        <v>1262</v>
      </c>
      <c r="S21012" t="s">
        <v>1465</v>
      </c>
      <c r="U21012" t="s">
        <v>1465</v>
      </c>
      <c r="W21012" t="s">
        <v>1465</v>
      </c>
      <c r="Y21012" t="s">
        <v>1465</v>
      </c>
      <c r="AA21012" t="s">
        <v>1465</v>
      </c>
      <c r="AC21012" t="s">
        <v>1465</v>
      </c>
      <c r="AE21012">
        <f t="shared" si="328"/>
        <v>2021</v>
      </c>
    </row>
    <row r="21013" spans="1:31" x14ac:dyDescent="0.25">
      <c r="A21013" s="7">
        <v>21010</v>
      </c>
      <c r="B21013" s="8">
        <v>44260</v>
      </c>
      <c r="C21013" t="s">
        <v>3</v>
      </c>
      <c r="D21013" t="s">
        <v>1339</v>
      </c>
      <c r="E21013" t="s">
        <v>9</v>
      </c>
      <c r="F21013" t="s">
        <v>1272</v>
      </c>
      <c r="G21013" t="s">
        <v>648</v>
      </c>
      <c r="H21013" s="9" t="s">
        <v>1797</v>
      </c>
      <c r="I21013" t="s">
        <v>1454</v>
      </c>
      <c r="J21013" s="20">
        <v>10</v>
      </c>
      <c r="K21013" s="20" t="s">
        <v>1465</v>
      </c>
      <c r="L21013" t="s">
        <v>1466</v>
      </c>
      <c r="M21013" s="20">
        <v>2.5</v>
      </c>
      <c r="N21013" s="20">
        <v>2.5</v>
      </c>
      <c r="AE21013">
        <f t="shared" si="328"/>
        <v>2021</v>
      </c>
    </row>
    <row r="21014" spans="1:31" x14ac:dyDescent="0.25">
      <c r="A21014" s="7">
        <v>21011</v>
      </c>
      <c r="B21014" s="8">
        <v>44261</v>
      </c>
      <c r="C21014" t="s">
        <v>3</v>
      </c>
      <c r="D21014" t="s">
        <v>787</v>
      </c>
      <c r="E21014" t="s">
        <v>9</v>
      </c>
      <c r="F21014" t="s">
        <v>331</v>
      </c>
      <c r="G21014" t="s">
        <v>1292</v>
      </c>
      <c r="H21014" s="9" t="s">
        <v>3393</v>
      </c>
      <c r="I21014" t="s">
        <v>1454</v>
      </c>
      <c r="J21014" s="20">
        <v>15</v>
      </c>
      <c r="K21014" s="20" t="s">
        <v>3</v>
      </c>
      <c r="L21014" t="s">
        <v>1463</v>
      </c>
      <c r="M21014" s="20">
        <v>4.9000000000000004</v>
      </c>
      <c r="N21014" s="20">
        <v>3.6</v>
      </c>
      <c r="AE21014">
        <f t="shared" si="328"/>
        <v>2021</v>
      </c>
    </row>
    <row r="21015" spans="1:31" x14ac:dyDescent="0.25">
      <c r="A21015" s="7">
        <v>21012</v>
      </c>
      <c r="B21015" s="8">
        <v>44261</v>
      </c>
      <c r="C21015" t="s">
        <v>3</v>
      </c>
      <c r="D21015" t="s">
        <v>787</v>
      </c>
      <c r="E21015" t="s">
        <v>9</v>
      </c>
      <c r="F21015" t="s">
        <v>331</v>
      </c>
      <c r="G21015" t="s">
        <v>1292</v>
      </c>
      <c r="H21015" s="9" t="s">
        <v>3469</v>
      </c>
      <c r="I21015" t="s">
        <v>1454</v>
      </c>
      <c r="J21015" s="20">
        <v>60</v>
      </c>
      <c r="K21015" s="20" t="s">
        <v>1465</v>
      </c>
      <c r="L21015" t="s">
        <v>1466</v>
      </c>
      <c r="M21015" s="20">
        <v>15</v>
      </c>
      <c r="N21015" s="20">
        <v>15</v>
      </c>
      <c r="AE21015">
        <f t="shared" si="328"/>
        <v>2021</v>
      </c>
    </row>
    <row r="21016" spans="1:31" x14ac:dyDescent="0.25">
      <c r="A21016" s="7">
        <v>21013</v>
      </c>
      <c r="B21016" s="8">
        <v>44262</v>
      </c>
      <c r="C21016" t="s">
        <v>3</v>
      </c>
      <c r="D21016" t="s">
        <v>301</v>
      </c>
      <c r="E21016" t="s">
        <v>9</v>
      </c>
      <c r="F21016" t="s">
        <v>1167</v>
      </c>
      <c r="G21016" t="s">
        <v>732</v>
      </c>
      <c r="H21016" s="135" t="s">
        <v>2207</v>
      </c>
      <c r="I21016" t="s">
        <v>1454</v>
      </c>
      <c r="J21016" s="20">
        <v>12</v>
      </c>
      <c r="K21016" s="20" t="s">
        <v>9</v>
      </c>
      <c r="L21016" t="s">
        <v>1464</v>
      </c>
      <c r="M21016" s="20">
        <v>2.64</v>
      </c>
      <c r="N21016" s="20">
        <v>4.3599999999999994</v>
      </c>
      <c r="AE21016">
        <f t="shared" si="328"/>
        <v>2021</v>
      </c>
    </row>
    <row r="21017" spans="1:31" x14ac:dyDescent="0.25">
      <c r="A21017" s="7">
        <v>21014</v>
      </c>
      <c r="B21017" s="8">
        <v>44262</v>
      </c>
      <c r="C21017" t="s">
        <v>3</v>
      </c>
      <c r="D21017" t="s">
        <v>301</v>
      </c>
      <c r="E21017" t="s">
        <v>9</v>
      </c>
      <c r="F21017" t="s">
        <v>1288</v>
      </c>
      <c r="G21017" t="s">
        <v>1170</v>
      </c>
      <c r="H21017" s="136" t="s">
        <v>3247</v>
      </c>
      <c r="I21017" t="s">
        <v>1454</v>
      </c>
      <c r="J21017" s="20">
        <v>74</v>
      </c>
      <c r="K21017" s="20" t="s">
        <v>9</v>
      </c>
      <c r="L21017" t="s">
        <v>1464</v>
      </c>
      <c r="M21017" s="20">
        <v>16.28</v>
      </c>
      <c r="N21017" s="20">
        <v>21.72</v>
      </c>
      <c r="AE21017">
        <f t="shared" si="328"/>
        <v>2021</v>
      </c>
    </row>
    <row r="21018" spans="1:31" x14ac:dyDescent="0.25">
      <c r="A21018" s="7">
        <v>21015</v>
      </c>
      <c r="B21018" s="8">
        <v>44262</v>
      </c>
      <c r="C21018" t="s">
        <v>3</v>
      </c>
      <c r="D21018" t="s">
        <v>301</v>
      </c>
      <c r="E21018" t="s">
        <v>9</v>
      </c>
      <c r="F21018" t="s">
        <v>860</v>
      </c>
      <c r="G21018" t="s">
        <v>24</v>
      </c>
      <c r="H21018" s="136" t="s">
        <v>1496</v>
      </c>
      <c r="I21018" t="s">
        <v>1454</v>
      </c>
      <c r="J21018" s="20">
        <v>19</v>
      </c>
      <c r="K21018" s="20" t="s">
        <v>3</v>
      </c>
      <c r="L21018" t="s">
        <v>1464</v>
      </c>
      <c r="M21018" s="20">
        <v>6.32</v>
      </c>
      <c r="N21018" s="20">
        <v>4.18</v>
      </c>
      <c r="AE21018">
        <f t="shared" si="328"/>
        <v>2021</v>
      </c>
    </row>
    <row r="21019" spans="1:31" x14ac:dyDescent="0.25">
      <c r="A21019" s="7">
        <v>21016</v>
      </c>
      <c r="B21019" s="8">
        <v>44263</v>
      </c>
      <c r="C21019" t="s">
        <v>3</v>
      </c>
      <c r="D21019" t="s">
        <v>1353</v>
      </c>
      <c r="E21019" t="s">
        <v>9</v>
      </c>
      <c r="F21019" t="s">
        <v>1332</v>
      </c>
      <c r="G21019" t="s">
        <v>377</v>
      </c>
      <c r="H21019" s="9" t="s">
        <v>2228</v>
      </c>
      <c r="I21019" t="s">
        <v>1458</v>
      </c>
      <c r="J21019" s="20">
        <v>7</v>
      </c>
      <c r="K21019" s="20" t="s">
        <v>9</v>
      </c>
      <c r="L21019" t="s">
        <v>1464</v>
      </c>
      <c r="M21019" s="20">
        <v>30</v>
      </c>
      <c r="N21019" s="20">
        <v>10</v>
      </c>
      <c r="AE21019">
        <f t="shared" si="328"/>
        <v>2021</v>
      </c>
    </row>
    <row r="21020" spans="1:31" x14ac:dyDescent="0.25">
      <c r="A21020" s="7">
        <v>21017</v>
      </c>
      <c r="B21020" s="8">
        <v>44263</v>
      </c>
      <c r="C21020" t="s">
        <v>3</v>
      </c>
      <c r="D21020" t="s">
        <v>1302</v>
      </c>
      <c r="E21020" t="s">
        <v>9</v>
      </c>
      <c r="F21020" t="s">
        <v>1332</v>
      </c>
      <c r="G21020" t="s">
        <v>1292</v>
      </c>
      <c r="H21020" s="9" t="s">
        <v>3432</v>
      </c>
      <c r="I21020" t="s">
        <v>1455</v>
      </c>
      <c r="J21020" s="20">
        <v>14</v>
      </c>
      <c r="K21020" s="20" t="s">
        <v>1465</v>
      </c>
      <c r="L21020" t="s">
        <v>1466</v>
      </c>
      <c r="M21020" s="20">
        <v>1.75</v>
      </c>
      <c r="N21020" s="20">
        <v>1.75</v>
      </c>
      <c r="AE21020">
        <f t="shared" si="328"/>
        <v>2021</v>
      </c>
    </row>
    <row r="21021" spans="1:31" x14ac:dyDescent="0.25">
      <c r="A21021" s="7">
        <v>21018</v>
      </c>
      <c r="B21021" s="8">
        <v>44263</v>
      </c>
      <c r="C21021" t="s">
        <v>3</v>
      </c>
      <c r="D21021" t="s">
        <v>787</v>
      </c>
      <c r="E21021" t="s">
        <v>9</v>
      </c>
      <c r="F21021" t="s">
        <v>1271</v>
      </c>
      <c r="G21021" t="s">
        <v>1292</v>
      </c>
      <c r="H21021" s="9" t="s">
        <v>3440</v>
      </c>
      <c r="I21021" t="s">
        <v>1454</v>
      </c>
      <c r="J21021" s="20">
        <v>15</v>
      </c>
      <c r="K21021" s="20" t="s">
        <v>3</v>
      </c>
      <c r="L21021" t="s">
        <v>1463</v>
      </c>
      <c r="M21021" s="20">
        <v>4.9000000000000004</v>
      </c>
      <c r="N21021" s="20">
        <v>3.6</v>
      </c>
      <c r="AE21021">
        <f t="shared" si="328"/>
        <v>2021</v>
      </c>
    </row>
    <row r="21022" spans="1:31" x14ac:dyDescent="0.25">
      <c r="A21022" s="7">
        <v>21019</v>
      </c>
      <c r="B21022" s="8">
        <v>44264</v>
      </c>
      <c r="C21022" t="s">
        <v>3</v>
      </c>
      <c r="D21022" t="s">
        <v>1322</v>
      </c>
      <c r="E21022" t="s">
        <v>9</v>
      </c>
      <c r="F21022" t="s">
        <v>1325</v>
      </c>
      <c r="G21022" t="s">
        <v>1292</v>
      </c>
      <c r="H21022" s="9" t="s">
        <v>3399</v>
      </c>
      <c r="I21022" t="s">
        <v>1454</v>
      </c>
      <c r="J21022" s="20">
        <v>14</v>
      </c>
      <c r="K21022" s="20" t="s">
        <v>3</v>
      </c>
      <c r="L21022" t="s">
        <v>1464</v>
      </c>
      <c r="M21022" s="20">
        <v>4.92</v>
      </c>
      <c r="N21022" s="20">
        <v>3.08</v>
      </c>
      <c r="AE21022">
        <f t="shared" si="328"/>
        <v>2021</v>
      </c>
    </row>
    <row r="21023" spans="1:31" x14ac:dyDescent="0.25">
      <c r="A21023" s="7">
        <v>21020</v>
      </c>
      <c r="B21023" s="8">
        <v>44264</v>
      </c>
      <c r="C21023" t="s">
        <v>3</v>
      </c>
      <c r="D21023" t="s">
        <v>301</v>
      </c>
      <c r="E21023" t="s">
        <v>9</v>
      </c>
      <c r="F21023" t="s">
        <v>1284</v>
      </c>
      <c r="G21023" t="s">
        <v>648</v>
      </c>
      <c r="H21023" s="135" t="s">
        <v>2116</v>
      </c>
      <c r="I21023" t="s">
        <v>1454</v>
      </c>
      <c r="J21023" s="20">
        <v>69</v>
      </c>
      <c r="K21023" s="20" t="s">
        <v>1465</v>
      </c>
      <c r="L21023" t="s">
        <v>1466</v>
      </c>
      <c r="M21023" s="20">
        <v>17.25</v>
      </c>
      <c r="N21023" s="20">
        <v>17.25</v>
      </c>
      <c r="AE21023">
        <f t="shared" si="328"/>
        <v>2021</v>
      </c>
    </row>
    <row r="21024" spans="1:31" x14ac:dyDescent="0.25">
      <c r="A21024" s="7">
        <v>21021</v>
      </c>
      <c r="B21024" s="8">
        <v>44264</v>
      </c>
      <c r="C21024" t="s">
        <v>3</v>
      </c>
      <c r="D21024" t="s">
        <v>301</v>
      </c>
      <c r="E21024" t="s">
        <v>9</v>
      </c>
      <c r="F21024" t="s">
        <v>860</v>
      </c>
      <c r="G21024" t="s">
        <v>929</v>
      </c>
      <c r="H21024" s="9" t="s">
        <v>2652</v>
      </c>
      <c r="I21024" t="s">
        <v>1454</v>
      </c>
      <c r="J21024" s="20">
        <v>19</v>
      </c>
      <c r="K21024" s="20" t="s">
        <v>3</v>
      </c>
      <c r="L21024" t="s">
        <v>1464</v>
      </c>
      <c r="M21024" s="20">
        <v>6.32</v>
      </c>
      <c r="N21024" s="20">
        <v>4.18</v>
      </c>
      <c r="AE21024">
        <f t="shared" si="328"/>
        <v>2021</v>
      </c>
    </row>
    <row r="21025" spans="1:31" x14ac:dyDescent="0.25">
      <c r="A21025" s="7">
        <v>21022</v>
      </c>
      <c r="B21025" s="8">
        <v>44264</v>
      </c>
      <c r="C21025" t="s">
        <v>3</v>
      </c>
      <c r="D21025" t="s">
        <v>301</v>
      </c>
      <c r="E21025" t="s">
        <v>9</v>
      </c>
      <c r="F21025" t="s">
        <v>54</v>
      </c>
      <c r="G21025" t="s">
        <v>1170</v>
      </c>
      <c r="H21025" s="135" t="s">
        <v>1496</v>
      </c>
      <c r="I21025" t="s">
        <v>1454</v>
      </c>
      <c r="J21025" s="20">
        <v>52</v>
      </c>
      <c r="K21025" s="20" t="s">
        <v>9</v>
      </c>
      <c r="L21025" t="s">
        <v>1463</v>
      </c>
      <c r="M21025" s="20">
        <v>12.48</v>
      </c>
      <c r="N21025" s="20">
        <v>14.52</v>
      </c>
      <c r="AE21025">
        <f t="shared" si="328"/>
        <v>2021</v>
      </c>
    </row>
    <row r="21026" spans="1:31" x14ac:dyDescent="0.25">
      <c r="A21026" s="7">
        <v>21023</v>
      </c>
      <c r="B21026" s="8">
        <v>44264</v>
      </c>
      <c r="C21026" t="s">
        <v>3</v>
      </c>
      <c r="D21026" t="s">
        <v>712</v>
      </c>
      <c r="E21026" t="s">
        <v>9</v>
      </c>
      <c r="F21026" t="s">
        <v>805</v>
      </c>
      <c r="G21026" t="s">
        <v>861</v>
      </c>
      <c r="H21026" s="9" t="s">
        <v>3448</v>
      </c>
      <c r="I21026" t="s">
        <v>1454</v>
      </c>
      <c r="J21026" s="20">
        <v>38</v>
      </c>
      <c r="K21026" s="20" t="s">
        <v>1465</v>
      </c>
      <c r="L21026" t="s">
        <v>1466</v>
      </c>
      <c r="M21026" s="20">
        <v>9.5</v>
      </c>
      <c r="N21026" s="20">
        <v>9.5</v>
      </c>
      <c r="AE21026">
        <f t="shared" si="328"/>
        <v>2021</v>
      </c>
    </row>
    <row r="21027" spans="1:31" x14ac:dyDescent="0.25">
      <c r="A21027" s="7">
        <v>21024</v>
      </c>
      <c r="B21027" s="8">
        <v>44264</v>
      </c>
      <c r="C21027" t="s">
        <v>3</v>
      </c>
      <c r="D21027" t="s">
        <v>39</v>
      </c>
      <c r="E21027" t="s">
        <v>9</v>
      </c>
      <c r="F21027" t="s">
        <v>585</v>
      </c>
      <c r="G21027" t="s">
        <v>861</v>
      </c>
      <c r="H21027" s="9" t="s">
        <v>3446</v>
      </c>
      <c r="I21027" t="s">
        <v>1454</v>
      </c>
      <c r="J21027" s="20">
        <v>37</v>
      </c>
      <c r="K21027" s="20" t="s">
        <v>9</v>
      </c>
      <c r="L21027" t="s">
        <v>1463</v>
      </c>
      <c r="M21027" s="20">
        <v>8.8800000000000008</v>
      </c>
      <c r="N21027" s="20">
        <v>10.62</v>
      </c>
      <c r="AE21027">
        <f t="shared" si="328"/>
        <v>2021</v>
      </c>
    </row>
    <row r="21028" spans="1:31" x14ac:dyDescent="0.25">
      <c r="A21028" s="7">
        <v>21025</v>
      </c>
      <c r="B21028" s="8">
        <v>44265</v>
      </c>
      <c r="C21028" t="s">
        <v>3</v>
      </c>
      <c r="D21028" t="s">
        <v>943</v>
      </c>
      <c r="E21028" t="s">
        <v>9</v>
      </c>
      <c r="F21028" t="s">
        <v>1159</v>
      </c>
      <c r="G21028" t="s">
        <v>732</v>
      </c>
      <c r="H21028" s="135" t="s">
        <v>2162</v>
      </c>
      <c r="I21028" t="s">
        <v>1454</v>
      </c>
      <c r="J21028" s="20">
        <v>26</v>
      </c>
      <c r="K21028" s="20" t="s">
        <v>9</v>
      </c>
      <c r="L21028" t="s">
        <v>1464</v>
      </c>
      <c r="M21028" s="20">
        <v>5.72</v>
      </c>
      <c r="N21028" s="20">
        <v>8.2800000000000011</v>
      </c>
      <c r="AE21028">
        <f t="shared" si="328"/>
        <v>2021</v>
      </c>
    </row>
    <row r="21029" spans="1:31" x14ac:dyDescent="0.25">
      <c r="A21029" s="7">
        <v>21026</v>
      </c>
      <c r="B21029" s="8">
        <v>44265</v>
      </c>
      <c r="C21029" t="s">
        <v>3</v>
      </c>
      <c r="D21029" t="s">
        <v>868</v>
      </c>
      <c r="E21029" t="s">
        <v>9</v>
      </c>
      <c r="F21029" t="s">
        <v>763</v>
      </c>
      <c r="G21029" t="s">
        <v>1292</v>
      </c>
      <c r="H21029" s="9" t="s">
        <v>3393</v>
      </c>
      <c r="I21029" t="s">
        <v>1454</v>
      </c>
      <c r="J21029" s="20">
        <v>15</v>
      </c>
      <c r="K21029" s="20" t="s">
        <v>1465</v>
      </c>
      <c r="L21029" t="s">
        <v>1466</v>
      </c>
      <c r="M21029" s="20">
        <v>3.75</v>
      </c>
      <c r="N21029" s="20">
        <v>3.75</v>
      </c>
      <c r="AE21029">
        <f t="shared" si="328"/>
        <v>2021</v>
      </c>
    </row>
    <row r="21030" spans="1:31" x14ac:dyDescent="0.25">
      <c r="A21030" s="7">
        <v>21027</v>
      </c>
      <c r="B21030" s="8">
        <v>44265</v>
      </c>
      <c r="C21030" t="s">
        <v>3</v>
      </c>
      <c r="D21030" t="s">
        <v>376</v>
      </c>
      <c r="E21030" t="s">
        <v>9</v>
      </c>
      <c r="F21030" t="s">
        <v>1288</v>
      </c>
      <c r="G21030" t="s">
        <v>929</v>
      </c>
      <c r="H21030" s="135" t="s">
        <v>2771</v>
      </c>
      <c r="I21030" t="s">
        <v>1454</v>
      </c>
      <c r="J21030" s="20">
        <v>36</v>
      </c>
      <c r="K21030" s="20" t="s">
        <v>3</v>
      </c>
      <c r="L21030" t="s">
        <v>1464</v>
      </c>
      <c r="M21030" s="20">
        <v>11.08</v>
      </c>
      <c r="N21030" s="20">
        <v>7.92</v>
      </c>
      <c r="AE21030">
        <f t="shared" si="328"/>
        <v>2021</v>
      </c>
    </row>
    <row r="21031" spans="1:31" x14ac:dyDescent="0.25">
      <c r="A21031" s="7">
        <v>21028</v>
      </c>
      <c r="B21031" s="8">
        <v>44265</v>
      </c>
      <c r="C21031" t="s">
        <v>3</v>
      </c>
      <c r="D21031" t="s">
        <v>1207</v>
      </c>
      <c r="E21031" t="s">
        <v>9</v>
      </c>
      <c r="F21031" t="s">
        <v>1193</v>
      </c>
      <c r="G21031" t="s">
        <v>1292</v>
      </c>
      <c r="H21031" s="9" t="s">
        <v>3493</v>
      </c>
      <c r="I21031" t="s">
        <v>1454</v>
      </c>
      <c r="J21031" s="20">
        <v>12</v>
      </c>
      <c r="K21031" s="20" t="s">
        <v>1465</v>
      </c>
      <c r="L21031" t="s">
        <v>1466</v>
      </c>
      <c r="M21031" s="20">
        <v>3</v>
      </c>
      <c r="N21031" s="20">
        <v>3</v>
      </c>
      <c r="AE21031">
        <f t="shared" si="328"/>
        <v>2021</v>
      </c>
    </row>
    <row r="21032" spans="1:31" x14ac:dyDescent="0.25">
      <c r="A21032" s="7">
        <v>21029</v>
      </c>
      <c r="B21032" s="8">
        <v>44267</v>
      </c>
      <c r="C21032" t="s">
        <v>3</v>
      </c>
      <c r="D21032" t="s">
        <v>1312</v>
      </c>
      <c r="E21032" t="s">
        <v>9</v>
      </c>
      <c r="F21032" t="s">
        <v>1320</v>
      </c>
      <c r="G21032" t="s">
        <v>895</v>
      </c>
      <c r="H21032" s="136" t="s">
        <v>2615</v>
      </c>
      <c r="I21032" t="s">
        <v>1454</v>
      </c>
      <c r="J21032" s="20">
        <v>13</v>
      </c>
      <c r="K21032" s="20" t="s">
        <v>9</v>
      </c>
      <c r="L21032" t="s">
        <v>1464</v>
      </c>
      <c r="M21032" s="20">
        <v>2.86</v>
      </c>
      <c r="N21032" s="20">
        <v>4.6400000000000006</v>
      </c>
      <c r="AE21032">
        <f t="shared" si="328"/>
        <v>2021</v>
      </c>
    </row>
    <row r="21033" spans="1:31" x14ac:dyDescent="0.25">
      <c r="A21033" s="7">
        <v>21030</v>
      </c>
      <c r="B21033" s="8">
        <v>44267</v>
      </c>
      <c r="C21033" t="s">
        <v>3</v>
      </c>
      <c r="D21033" t="s">
        <v>1349</v>
      </c>
      <c r="E21033" t="s">
        <v>9</v>
      </c>
      <c r="F21033" t="s">
        <v>585</v>
      </c>
      <c r="G21033" t="s">
        <v>929</v>
      </c>
      <c r="H21033" s="135" t="s">
        <v>2644</v>
      </c>
      <c r="I21033" t="s">
        <v>1454</v>
      </c>
      <c r="J21033" s="20">
        <v>19</v>
      </c>
      <c r="K21033" s="20" t="s">
        <v>9</v>
      </c>
      <c r="L21033" t="s">
        <v>1464</v>
      </c>
      <c r="M21033" s="20">
        <v>4.18</v>
      </c>
      <c r="N21033" s="20">
        <v>6.32</v>
      </c>
      <c r="AE21033">
        <f t="shared" si="328"/>
        <v>2021</v>
      </c>
    </row>
    <row r="21034" spans="1:31" x14ac:dyDescent="0.25">
      <c r="A21034" s="7">
        <v>21031</v>
      </c>
      <c r="B21034" s="8">
        <v>44267</v>
      </c>
      <c r="C21034" t="s">
        <v>3</v>
      </c>
      <c r="D21034" t="s">
        <v>1213</v>
      </c>
      <c r="E21034" t="s">
        <v>9</v>
      </c>
      <c r="F21034" t="s">
        <v>787</v>
      </c>
      <c r="G21034" t="s">
        <v>1292</v>
      </c>
      <c r="H21034" s="9" t="s">
        <v>3437</v>
      </c>
      <c r="I21034" t="s">
        <v>1455</v>
      </c>
      <c r="J21034" s="20">
        <v>47</v>
      </c>
      <c r="K21034" s="20" t="s">
        <v>3</v>
      </c>
      <c r="L21034" t="s">
        <v>1463</v>
      </c>
      <c r="M21034" s="20">
        <v>6.61</v>
      </c>
      <c r="N21034" s="20">
        <v>5.64</v>
      </c>
      <c r="AE21034">
        <f t="shared" si="328"/>
        <v>2021</v>
      </c>
    </row>
    <row r="21035" spans="1:31" x14ac:dyDescent="0.25">
      <c r="A21035" s="7">
        <v>21032</v>
      </c>
      <c r="B21035" s="8">
        <v>44268</v>
      </c>
      <c r="C21035" t="s">
        <v>3</v>
      </c>
      <c r="D21035" t="s">
        <v>425</v>
      </c>
      <c r="E21035" t="s">
        <v>9</v>
      </c>
      <c r="F21035" t="s">
        <v>67</v>
      </c>
      <c r="G21035" t="s">
        <v>861</v>
      </c>
      <c r="H21035" s="9" t="s">
        <v>3451</v>
      </c>
      <c r="I21035" t="s">
        <v>1454</v>
      </c>
      <c r="J21035" s="20">
        <v>18</v>
      </c>
      <c r="K21035" s="20" t="s">
        <v>3</v>
      </c>
      <c r="L21035" t="s">
        <v>1463</v>
      </c>
      <c r="M21035" s="20">
        <v>5.68</v>
      </c>
      <c r="N21035" s="20">
        <v>4.32</v>
      </c>
      <c r="AE21035">
        <f t="shared" si="328"/>
        <v>2021</v>
      </c>
    </row>
    <row r="21036" spans="1:31" x14ac:dyDescent="0.25">
      <c r="A21036" s="7">
        <v>21033</v>
      </c>
      <c r="B21036" s="8">
        <v>44269</v>
      </c>
      <c r="C21036" t="s">
        <v>3</v>
      </c>
      <c r="D21036" t="s">
        <v>301</v>
      </c>
      <c r="E21036" t="s">
        <v>9</v>
      </c>
      <c r="F21036" t="s">
        <v>1167</v>
      </c>
      <c r="G21036" t="s">
        <v>732</v>
      </c>
      <c r="H21036" s="135" t="s">
        <v>2207</v>
      </c>
      <c r="I21036" t="s">
        <v>1454</v>
      </c>
      <c r="J21036" s="20">
        <v>12</v>
      </c>
      <c r="K21036" s="20" t="s">
        <v>9</v>
      </c>
      <c r="L21036" t="s">
        <v>1464</v>
      </c>
      <c r="M21036" s="20">
        <v>2.64</v>
      </c>
      <c r="N21036" s="20">
        <v>4.3599999999999994</v>
      </c>
      <c r="AE21036">
        <f t="shared" si="328"/>
        <v>2021</v>
      </c>
    </row>
    <row r="21037" spans="1:31" x14ac:dyDescent="0.25">
      <c r="A21037" s="7">
        <v>21034</v>
      </c>
      <c r="B21037" s="8">
        <v>44269</v>
      </c>
      <c r="C21037" t="s">
        <v>3</v>
      </c>
      <c r="D21037" t="s">
        <v>1352</v>
      </c>
      <c r="E21037" t="s">
        <v>9</v>
      </c>
      <c r="F21037" t="s">
        <v>1332</v>
      </c>
      <c r="G21037" t="s">
        <v>1292</v>
      </c>
      <c r="H21037" s="134" t="s">
        <v>3423</v>
      </c>
      <c r="I21037" t="s">
        <v>1455</v>
      </c>
      <c r="J21037" s="20">
        <v>24</v>
      </c>
      <c r="K21037" s="20" t="s">
        <v>1465</v>
      </c>
      <c r="L21037" t="s">
        <v>1466</v>
      </c>
      <c r="M21037" s="20">
        <v>3</v>
      </c>
      <c r="N21037" s="20">
        <v>3</v>
      </c>
      <c r="AE21037">
        <f t="shared" si="328"/>
        <v>2021</v>
      </c>
    </row>
    <row r="21038" spans="1:31" x14ac:dyDescent="0.25">
      <c r="A21038" s="7">
        <v>21035</v>
      </c>
      <c r="B21038" s="8">
        <v>44269</v>
      </c>
      <c r="C21038" t="s">
        <v>3</v>
      </c>
      <c r="D21038" t="s">
        <v>1332</v>
      </c>
      <c r="E21038" t="s">
        <v>9</v>
      </c>
      <c r="F21038" t="s">
        <v>1288</v>
      </c>
      <c r="G21038" t="s">
        <v>929</v>
      </c>
      <c r="H21038" s="135" t="s">
        <v>2701</v>
      </c>
      <c r="I21038" t="s">
        <v>1454</v>
      </c>
      <c r="J21038" s="20">
        <v>65</v>
      </c>
      <c r="K21038" s="20" t="s">
        <v>3</v>
      </c>
      <c r="L21038" t="s">
        <v>1464</v>
      </c>
      <c r="M21038" s="20">
        <v>19.2</v>
      </c>
      <c r="N21038" s="20">
        <v>14.3</v>
      </c>
      <c r="AE21038">
        <f t="shared" si="328"/>
        <v>2021</v>
      </c>
    </row>
    <row r="21039" spans="1:31" x14ac:dyDescent="0.25">
      <c r="A21039" s="7">
        <v>21036</v>
      </c>
      <c r="B21039" s="8">
        <v>44269</v>
      </c>
      <c r="C21039" t="s">
        <v>3</v>
      </c>
      <c r="D21039" t="s">
        <v>798</v>
      </c>
      <c r="E21039" t="s">
        <v>9</v>
      </c>
      <c r="F21039" t="s">
        <v>1325</v>
      </c>
      <c r="G21039" t="s">
        <v>377</v>
      </c>
      <c r="H21039" s="9" t="s">
        <v>2099</v>
      </c>
      <c r="I21039" t="s">
        <v>1454</v>
      </c>
      <c r="J21039" s="20">
        <v>25</v>
      </c>
      <c r="K21039" s="20" t="s">
        <v>1465</v>
      </c>
      <c r="L21039" t="s">
        <v>1466</v>
      </c>
      <c r="M21039" s="20">
        <v>6.25</v>
      </c>
      <c r="N21039" s="20">
        <v>6.25</v>
      </c>
      <c r="AE21039">
        <f t="shared" si="328"/>
        <v>2021</v>
      </c>
    </row>
    <row r="21040" spans="1:31" x14ac:dyDescent="0.25">
      <c r="A21040" s="7">
        <v>21037</v>
      </c>
      <c r="B21040" s="8">
        <v>44270</v>
      </c>
      <c r="C21040" t="s">
        <v>3</v>
      </c>
      <c r="D21040" t="s">
        <v>532</v>
      </c>
      <c r="E21040" t="s">
        <v>9</v>
      </c>
      <c r="F21040" t="s">
        <v>678</v>
      </c>
      <c r="G21040" t="s">
        <v>714</v>
      </c>
      <c r="H21040" s="135" t="s">
        <v>2031</v>
      </c>
      <c r="I21040" t="s">
        <v>1455</v>
      </c>
      <c r="J21040" s="20">
        <v>51</v>
      </c>
      <c r="K21040" s="20" t="s">
        <v>1465</v>
      </c>
      <c r="L21040" t="s">
        <v>1466</v>
      </c>
      <c r="M21040" s="20">
        <v>6.375</v>
      </c>
      <c r="N21040" s="20">
        <v>6.375</v>
      </c>
      <c r="AE21040">
        <f t="shared" si="328"/>
        <v>2021</v>
      </c>
    </row>
    <row r="21041" spans="1:31" x14ac:dyDescent="0.25">
      <c r="A21041" s="7">
        <v>21038</v>
      </c>
      <c r="B21041" s="8">
        <v>44270</v>
      </c>
      <c r="C21041" t="s">
        <v>3</v>
      </c>
      <c r="D21041" t="s">
        <v>1346</v>
      </c>
      <c r="E21041" t="s">
        <v>9</v>
      </c>
      <c r="F21041" t="s">
        <v>860</v>
      </c>
      <c r="G21041" t="s">
        <v>714</v>
      </c>
      <c r="H21041" s="135" t="s">
        <v>2031</v>
      </c>
      <c r="I21041" t="s">
        <v>1454</v>
      </c>
      <c r="J21041" s="20">
        <v>28</v>
      </c>
      <c r="K21041" s="20" t="s">
        <v>1465</v>
      </c>
      <c r="L21041" t="s">
        <v>1466</v>
      </c>
      <c r="M21041" s="20">
        <v>7</v>
      </c>
      <c r="N21041" s="20">
        <v>7</v>
      </c>
      <c r="AE21041">
        <f t="shared" si="328"/>
        <v>2021</v>
      </c>
    </row>
    <row r="21042" spans="1:31" x14ac:dyDescent="0.25">
      <c r="A21042" s="7">
        <v>21039</v>
      </c>
      <c r="B21042" s="8">
        <v>44270</v>
      </c>
      <c r="C21042" t="s">
        <v>3</v>
      </c>
      <c r="D21042" t="s">
        <v>1346</v>
      </c>
      <c r="E21042" t="s">
        <v>9</v>
      </c>
      <c r="F21042" t="s">
        <v>860</v>
      </c>
      <c r="G21042" t="s">
        <v>648</v>
      </c>
      <c r="H21042" s="135" t="s">
        <v>3259</v>
      </c>
      <c r="I21042" t="s">
        <v>1454</v>
      </c>
      <c r="J21042" s="20">
        <v>28</v>
      </c>
      <c r="K21042" s="20" t="s">
        <v>3</v>
      </c>
      <c r="L21042" t="s">
        <v>1463</v>
      </c>
      <c r="M21042" s="20">
        <v>8.2800000000000011</v>
      </c>
      <c r="N21042" s="20">
        <v>6.72</v>
      </c>
      <c r="AE21042">
        <f t="shared" si="328"/>
        <v>2021</v>
      </c>
    </row>
    <row r="21043" spans="1:31" x14ac:dyDescent="0.25">
      <c r="A21043" s="7">
        <v>21040</v>
      </c>
      <c r="B21043" s="8">
        <v>44270</v>
      </c>
      <c r="C21043" t="s">
        <v>3</v>
      </c>
      <c r="D21043" t="s">
        <v>1332</v>
      </c>
      <c r="E21043" t="s">
        <v>9</v>
      </c>
      <c r="F21043" t="s">
        <v>1344</v>
      </c>
      <c r="G21043" t="s">
        <v>895</v>
      </c>
      <c r="H21043" s="135" t="s">
        <v>2538</v>
      </c>
      <c r="I21043" t="s">
        <v>1454</v>
      </c>
      <c r="J21043" s="20">
        <v>38</v>
      </c>
      <c r="K21043" s="20" t="s">
        <v>9</v>
      </c>
      <c r="L21043" t="s">
        <v>1464</v>
      </c>
      <c r="M21043" s="20">
        <v>8.36</v>
      </c>
      <c r="N21043" s="20">
        <v>11.64</v>
      </c>
      <c r="AE21043">
        <f t="shared" si="328"/>
        <v>2021</v>
      </c>
    </row>
    <row r="21044" spans="1:31" x14ac:dyDescent="0.25">
      <c r="A21044" s="7">
        <v>21041</v>
      </c>
      <c r="B21044" s="8">
        <v>44270</v>
      </c>
      <c r="C21044" t="s">
        <v>3</v>
      </c>
      <c r="D21044" t="s">
        <v>1120</v>
      </c>
      <c r="E21044" t="s">
        <v>9</v>
      </c>
      <c r="F21044" t="s">
        <v>860</v>
      </c>
      <c r="G21044" t="s">
        <v>895</v>
      </c>
      <c r="H21044" s="135" t="s">
        <v>2594</v>
      </c>
      <c r="I21044" t="s">
        <v>1454</v>
      </c>
      <c r="J21044" s="20">
        <v>24</v>
      </c>
      <c r="K21044" s="20" t="s">
        <v>1465</v>
      </c>
      <c r="L21044" t="s">
        <v>1466</v>
      </c>
      <c r="M21044" s="20">
        <v>6</v>
      </c>
      <c r="N21044" s="20">
        <v>6</v>
      </c>
      <c r="AE21044">
        <f t="shared" si="328"/>
        <v>2021</v>
      </c>
    </row>
    <row r="21045" spans="1:31" x14ac:dyDescent="0.25">
      <c r="A21045" s="7">
        <v>21042</v>
      </c>
      <c r="B21045" s="8">
        <v>44272</v>
      </c>
      <c r="C21045" t="s">
        <v>3</v>
      </c>
      <c r="D21045" t="s">
        <v>1258</v>
      </c>
      <c r="E21045" t="s">
        <v>9</v>
      </c>
      <c r="F21045" t="s">
        <v>1111</v>
      </c>
      <c r="G21045" t="s">
        <v>11</v>
      </c>
      <c r="H21045" s="135" t="s">
        <v>1509</v>
      </c>
      <c r="I21045" t="s">
        <v>1454</v>
      </c>
      <c r="J21045" s="20">
        <v>85</v>
      </c>
      <c r="K21045" s="20" t="s">
        <v>3</v>
      </c>
      <c r="L21045" t="s">
        <v>1464</v>
      </c>
      <c r="M21045" s="20">
        <v>24.8</v>
      </c>
      <c r="N21045" s="20">
        <v>18.7</v>
      </c>
      <c r="AE21045">
        <f t="shared" si="328"/>
        <v>2021</v>
      </c>
    </row>
    <row r="21046" spans="1:31" x14ac:dyDescent="0.25">
      <c r="A21046" s="7">
        <v>21043</v>
      </c>
      <c r="B21046" s="8">
        <v>44272</v>
      </c>
      <c r="C21046" t="s">
        <v>3</v>
      </c>
      <c r="D21046" t="s">
        <v>1332</v>
      </c>
      <c r="E21046" t="s">
        <v>9</v>
      </c>
      <c r="F21046" t="s">
        <v>448</v>
      </c>
      <c r="G21046" t="s">
        <v>1292</v>
      </c>
      <c r="H21046" s="9" t="s">
        <v>3494</v>
      </c>
      <c r="I21046" t="s">
        <v>1454</v>
      </c>
      <c r="J21046" s="20">
        <v>36</v>
      </c>
      <c r="K21046" s="20" t="s">
        <v>9</v>
      </c>
      <c r="L21046" t="s">
        <v>1463</v>
      </c>
      <c r="M21046" s="20">
        <v>8.64</v>
      </c>
      <c r="N21046" s="20">
        <v>10.36</v>
      </c>
      <c r="AE21046">
        <f t="shared" si="328"/>
        <v>2021</v>
      </c>
    </row>
    <row r="21047" spans="1:31" x14ac:dyDescent="0.25">
      <c r="A21047" s="7">
        <v>21044</v>
      </c>
      <c r="B21047" s="8">
        <v>44273</v>
      </c>
      <c r="C21047" t="s">
        <v>3</v>
      </c>
      <c r="D21047" t="s">
        <v>1349</v>
      </c>
      <c r="E21047" t="s">
        <v>9</v>
      </c>
      <c r="F21047" t="s">
        <v>1274</v>
      </c>
      <c r="G21047" t="s">
        <v>929</v>
      </c>
      <c r="H21047" s="135" t="s">
        <v>2644</v>
      </c>
      <c r="I21047" t="s">
        <v>1454</v>
      </c>
      <c r="J21047" s="20">
        <v>21</v>
      </c>
      <c r="K21047" s="20" t="s">
        <v>1465</v>
      </c>
      <c r="L21047" t="s">
        <v>1466</v>
      </c>
      <c r="M21047" s="20">
        <v>5.25</v>
      </c>
      <c r="N21047" s="20">
        <v>5.25</v>
      </c>
      <c r="AE21047">
        <f t="shared" si="328"/>
        <v>2021</v>
      </c>
    </row>
    <row r="21048" spans="1:31" x14ac:dyDescent="0.25">
      <c r="A21048" s="7">
        <v>21045</v>
      </c>
      <c r="B21048" s="8">
        <v>44274</v>
      </c>
      <c r="C21048" t="s">
        <v>3</v>
      </c>
      <c r="D21048" t="s">
        <v>1296</v>
      </c>
      <c r="E21048" t="s">
        <v>9</v>
      </c>
      <c r="F21048" t="s">
        <v>1288</v>
      </c>
      <c r="G21048" t="s">
        <v>870</v>
      </c>
      <c r="H21048" s="135" t="s">
        <v>2731</v>
      </c>
      <c r="I21048" t="s">
        <v>1454</v>
      </c>
      <c r="J21048" s="20">
        <v>20</v>
      </c>
      <c r="K21048" s="20" t="s">
        <v>1465</v>
      </c>
      <c r="L21048" t="s">
        <v>1466</v>
      </c>
      <c r="M21048" s="20">
        <v>5</v>
      </c>
      <c r="N21048" s="20">
        <v>5</v>
      </c>
      <c r="AE21048">
        <f t="shared" si="328"/>
        <v>2021</v>
      </c>
    </row>
    <row r="21049" spans="1:31" x14ac:dyDescent="0.25">
      <c r="A21049" s="7">
        <v>21046</v>
      </c>
      <c r="B21049" s="8">
        <v>44274</v>
      </c>
      <c r="C21049" t="s">
        <v>3</v>
      </c>
      <c r="D21049" t="s">
        <v>787</v>
      </c>
      <c r="E21049" t="s">
        <v>9</v>
      </c>
      <c r="F21049" t="s">
        <v>1288</v>
      </c>
      <c r="G21049" t="s">
        <v>1292</v>
      </c>
      <c r="H21049" s="9" t="s">
        <v>3495</v>
      </c>
      <c r="I21049" t="s">
        <v>1454</v>
      </c>
      <c r="J21049" s="20">
        <v>15</v>
      </c>
      <c r="K21049" s="20" t="s">
        <v>1465</v>
      </c>
      <c r="L21049" t="s">
        <v>1466</v>
      </c>
      <c r="M21049" s="20">
        <v>3.75</v>
      </c>
      <c r="N21049" s="20">
        <v>3.75</v>
      </c>
      <c r="AE21049">
        <f t="shared" si="328"/>
        <v>2021</v>
      </c>
    </row>
    <row r="21050" spans="1:31" x14ac:dyDescent="0.25">
      <c r="A21050" s="7">
        <v>21047</v>
      </c>
      <c r="B21050" s="8">
        <v>44274</v>
      </c>
      <c r="C21050" t="s">
        <v>3</v>
      </c>
      <c r="D21050" t="s">
        <v>1207</v>
      </c>
      <c r="E21050" t="s">
        <v>9</v>
      </c>
      <c r="F21050" t="s">
        <v>1193</v>
      </c>
      <c r="G21050" t="s">
        <v>1292</v>
      </c>
      <c r="H21050" s="9" t="s">
        <v>3496</v>
      </c>
      <c r="I21050" t="s">
        <v>1454</v>
      </c>
      <c r="J21050" s="20">
        <v>10</v>
      </c>
      <c r="K21050" s="20" t="s">
        <v>1465</v>
      </c>
      <c r="L21050" t="s">
        <v>1466</v>
      </c>
      <c r="M21050" s="20">
        <v>2.5</v>
      </c>
      <c r="N21050" s="20">
        <v>2.5</v>
      </c>
      <c r="AE21050">
        <f t="shared" si="328"/>
        <v>2021</v>
      </c>
    </row>
    <row r="21051" spans="1:31" x14ac:dyDescent="0.25">
      <c r="A21051" s="7">
        <v>21048</v>
      </c>
      <c r="B21051" s="8">
        <v>44275</v>
      </c>
      <c r="C21051" t="s">
        <v>3</v>
      </c>
      <c r="D21051" t="s">
        <v>301</v>
      </c>
      <c r="E21051" t="s">
        <v>9</v>
      </c>
      <c r="F21051" t="s">
        <v>1167</v>
      </c>
      <c r="G21051" t="s">
        <v>732</v>
      </c>
      <c r="H21051" s="135" t="s">
        <v>2161</v>
      </c>
      <c r="I21051" t="s">
        <v>1454</v>
      </c>
      <c r="J21051" s="20">
        <v>19</v>
      </c>
      <c r="K21051" s="20" t="s">
        <v>3</v>
      </c>
      <c r="L21051" t="s">
        <v>1464</v>
      </c>
      <c r="M21051" s="20">
        <v>6.32</v>
      </c>
      <c r="N21051" s="20">
        <v>4.18</v>
      </c>
      <c r="AE21051">
        <f t="shared" si="328"/>
        <v>2021</v>
      </c>
    </row>
    <row r="21052" spans="1:31" x14ac:dyDescent="0.25">
      <c r="A21052" s="7">
        <v>21049</v>
      </c>
      <c r="B21052" s="8">
        <v>44276</v>
      </c>
      <c r="C21052" t="s">
        <v>3</v>
      </c>
      <c r="D21052" t="s">
        <v>1346</v>
      </c>
      <c r="E21052" t="s">
        <v>9</v>
      </c>
      <c r="F21052" t="s">
        <v>860</v>
      </c>
      <c r="G21052" t="s">
        <v>929</v>
      </c>
      <c r="H21052" s="135" t="s">
        <v>2678</v>
      </c>
      <c r="I21052" t="s">
        <v>1454</v>
      </c>
      <c r="J21052" s="20">
        <v>19</v>
      </c>
      <c r="K21052" s="20" t="s">
        <v>9</v>
      </c>
      <c r="L21052" t="s">
        <v>1464</v>
      </c>
      <c r="M21052" s="20">
        <v>4.18</v>
      </c>
      <c r="N21052" s="20">
        <v>6.32</v>
      </c>
      <c r="AE21052">
        <f t="shared" si="328"/>
        <v>2021</v>
      </c>
    </row>
    <row r="21053" spans="1:31" x14ac:dyDescent="0.25">
      <c r="A21053" s="7">
        <v>21050</v>
      </c>
      <c r="B21053" s="8">
        <v>44277</v>
      </c>
      <c r="C21053" t="s">
        <v>3</v>
      </c>
      <c r="D21053" t="s">
        <v>973</v>
      </c>
      <c r="E21053" t="s">
        <v>9</v>
      </c>
      <c r="F21053" t="s">
        <v>1344</v>
      </c>
      <c r="G21053" t="s">
        <v>1016</v>
      </c>
      <c r="H21053" s="9" t="s">
        <v>2870</v>
      </c>
      <c r="I21053" t="s">
        <v>1454</v>
      </c>
      <c r="J21053" s="20">
        <v>32</v>
      </c>
      <c r="K21053" s="20" t="s">
        <v>9</v>
      </c>
      <c r="L21053" t="s">
        <v>1463</v>
      </c>
      <c r="M21053" s="20">
        <v>7.68</v>
      </c>
      <c r="N21053" s="20">
        <v>9.32</v>
      </c>
      <c r="AE21053">
        <f t="shared" si="328"/>
        <v>2021</v>
      </c>
    </row>
    <row r="21054" spans="1:31" x14ac:dyDescent="0.25">
      <c r="A21054" s="7">
        <v>21051</v>
      </c>
      <c r="B21054" s="8">
        <v>44277</v>
      </c>
      <c r="C21054" t="s">
        <v>3</v>
      </c>
      <c r="D21054" t="s">
        <v>787</v>
      </c>
      <c r="E21054" t="s">
        <v>9</v>
      </c>
      <c r="F21054" t="s">
        <v>1288</v>
      </c>
      <c r="G21054" t="s">
        <v>1292</v>
      </c>
      <c r="H21054" s="9" t="s">
        <v>3497</v>
      </c>
      <c r="I21054" t="s">
        <v>1454</v>
      </c>
      <c r="J21054" s="20">
        <v>12</v>
      </c>
      <c r="K21054" s="20" t="s">
        <v>1465</v>
      </c>
      <c r="L21054" t="s">
        <v>1466</v>
      </c>
      <c r="M21054" s="20">
        <v>3</v>
      </c>
      <c r="N21054" s="20">
        <v>3</v>
      </c>
      <c r="AE21054">
        <f t="shared" si="328"/>
        <v>2021</v>
      </c>
    </row>
    <row r="21055" spans="1:31" x14ac:dyDescent="0.25">
      <c r="A21055" s="7">
        <v>21052</v>
      </c>
      <c r="B21055" s="8">
        <v>44278</v>
      </c>
      <c r="C21055" t="s">
        <v>3</v>
      </c>
      <c r="D21055" t="s">
        <v>1272</v>
      </c>
      <c r="E21055" t="s">
        <v>9</v>
      </c>
      <c r="F21055" t="s">
        <v>1275</v>
      </c>
      <c r="G21055" t="s">
        <v>648</v>
      </c>
      <c r="H21055" s="135" t="s">
        <v>2330</v>
      </c>
      <c r="I21055" t="s">
        <v>1455</v>
      </c>
      <c r="J21055" s="20">
        <v>18</v>
      </c>
      <c r="K21055" s="20" t="s">
        <v>9</v>
      </c>
      <c r="L21055" t="s">
        <v>1464</v>
      </c>
      <c r="M21055" s="20">
        <v>1.98</v>
      </c>
      <c r="N21055" s="20">
        <v>3.02</v>
      </c>
      <c r="AE21055">
        <f t="shared" si="328"/>
        <v>2021</v>
      </c>
    </row>
    <row r="21056" spans="1:31" x14ac:dyDescent="0.25">
      <c r="A21056" s="7">
        <v>21053</v>
      </c>
      <c r="B21056" s="8">
        <v>44279</v>
      </c>
      <c r="C21056" t="s">
        <v>3</v>
      </c>
      <c r="D21056" t="s">
        <v>1207</v>
      </c>
      <c r="E21056" t="s">
        <v>9</v>
      </c>
      <c r="F21056" t="s">
        <v>1193</v>
      </c>
      <c r="G21056" t="s">
        <v>1292</v>
      </c>
      <c r="H21056" s="9" t="s">
        <v>3409</v>
      </c>
      <c r="I21056" t="s">
        <v>1454</v>
      </c>
      <c r="J21056" s="20">
        <v>24</v>
      </c>
      <c r="K21056" s="20" t="s">
        <v>1465</v>
      </c>
      <c r="L21056" t="s">
        <v>1466</v>
      </c>
      <c r="M21056" s="20">
        <v>6</v>
      </c>
      <c r="N21056" s="20">
        <v>6</v>
      </c>
      <c r="AE21056">
        <f t="shared" si="328"/>
        <v>2021</v>
      </c>
    </row>
    <row r="21057" spans="1:31" x14ac:dyDescent="0.25">
      <c r="A21057" s="7">
        <v>21054</v>
      </c>
      <c r="B21057" s="8">
        <v>44280</v>
      </c>
      <c r="C21057" t="s">
        <v>3</v>
      </c>
      <c r="D21057" t="s">
        <v>918</v>
      </c>
      <c r="E21057" t="s">
        <v>9</v>
      </c>
      <c r="F21057" t="s">
        <v>1325</v>
      </c>
      <c r="G21057" t="s">
        <v>870</v>
      </c>
      <c r="H21057" s="9" t="s">
        <v>2482</v>
      </c>
      <c r="I21057" t="s">
        <v>1454</v>
      </c>
      <c r="J21057" s="20">
        <v>1</v>
      </c>
      <c r="K21057" s="20" t="s">
        <v>1465</v>
      </c>
      <c r="L21057" t="s">
        <v>1466</v>
      </c>
      <c r="M21057" s="20">
        <v>0.25</v>
      </c>
      <c r="N21057" s="20">
        <v>0.25</v>
      </c>
      <c r="AE21057">
        <f t="shared" si="328"/>
        <v>2021</v>
      </c>
    </row>
    <row r="21058" spans="1:31" x14ac:dyDescent="0.25">
      <c r="A21058" s="7">
        <v>21055</v>
      </c>
      <c r="B21058" s="8">
        <v>44281</v>
      </c>
      <c r="C21058" t="s">
        <v>3</v>
      </c>
      <c r="D21058" t="s">
        <v>1283</v>
      </c>
      <c r="E21058" t="s">
        <v>9</v>
      </c>
      <c r="F21058" t="s">
        <v>1271</v>
      </c>
      <c r="G21058" t="s">
        <v>895</v>
      </c>
      <c r="H21058" s="135" t="s">
        <v>2718</v>
      </c>
      <c r="I21058" t="s">
        <v>1454</v>
      </c>
      <c r="J21058" s="20">
        <v>27</v>
      </c>
      <c r="K21058" s="20" t="s">
        <v>3</v>
      </c>
      <c r="L21058" t="s">
        <v>1464</v>
      </c>
      <c r="M21058" s="20">
        <v>8.56</v>
      </c>
      <c r="N21058" s="20">
        <v>5.9399999999999995</v>
      </c>
      <c r="AE21058">
        <f t="shared" si="328"/>
        <v>2021</v>
      </c>
    </row>
    <row r="21059" spans="1:31" x14ac:dyDescent="0.25">
      <c r="A21059" s="7">
        <v>21056</v>
      </c>
      <c r="B21059" s="8">
        <v>44281</v>
      </c>
      <c r="C21059" t="s">
        <v>3</v>
      </c>
      <c r="D21059" t="s">
        <v>1349</v>
      </c>
      <c r="E21059" t="s">
        <v>9</v>
      </c>
      <c r="F21059" t="s">
        <v>860</v>
      </c>
      <c r="G21059" t="s">
        <v>929</v>
      </c>
      <c r="H21059" s="135" t="s">
        <v>2678</v>
      </c>
      <c r="I21059" t="s">
        <v>1454</v>
      </c>
      <c r="J21059" s="20">
        <v>5</v>
      </c>
      <c r="K21059" s="20" t="s">
        <v>1465</v>
      </c>
      <c r="L21059" t="s">
        <v>1466</v>
      </c>
      <c r="M21059" s="20">
        <v>1.25</v>
      </c>
      <c r="N21059" s="20">
        <v>1.25</v>
      </c>
      <c r="AE21059">
        <f t="shared" si="328"/>
        <v>2021</v>
      </c>
    </row>
    <row r="21060" spans="1:31" x14ac:dyDescent="0.25">
      <c r="A21060" s="7">
        <v>21057</v>
      </c>
      <c r="B21060" s="8">
        <v>44281</v>
      </c>
      <c r="C21060" t="s">
        <v>3</v>
      </c>
      <c r="D21060" t="s">
        <v>301</v>
      </c>
      <c r="E21060" t="s">
        <v>9</v>
      </c>
      <c r="F21060" t="s">
        <v>860</v>
      </c>
      <c r="G21060" t="s">
        <v>1170</v>
      </c>
      <c r="H21060" s="135" t="s">
        <v>3193</v>
      </c>
      <c r="I21060" t="s">
        <v>1454</v>
      </c>
      <c r="J21060" s="20">
        <v>24</v>
      </c>
      <c r="K21060" s="20" t="s">
        <v>9</v>
      </c>
      <c r="L21060" t="s">
        <v>1464</v>
      </c>
      <c r="M21060" s="20">
        <v>5.28</v>
      </c>
      <c r="N21060" s="20">
        <v>7.72</v>
      </c>
      <c r="AE21060">
        <f t="shared" ref="AE21060:AE21123" si="329">YEAR(B21060)</f>
        <v>2021</v>
      </c>
    </row>
    <row r="21061" spans="1:31" x14ac:dyDescent="0.25">
      <c r="A21061" s="7">
        <v>21058</v>
      </c>
      <c r="B21061" s="8">
        <v>44281</v>
      </c>
      <c r="C21061" t="s">
        <v>3</v>
      </c>
      <c r="D21061" t="s">
        <v>1352</v>
      </c>
      <c r="E21061" t="s">
        <v>9</v>
      </c>
      <c r="F21061" t="s">
        <v>733</v>
      </c>
      <c r="G21061" t="s">
        <v>1292</v>
      </c>
      <c r="H21061" s="9" t="s">
        <v>3498</v>
      </c>
      <c r="I21061" t="s">
        <v>1454</v>
      </c>
      <c r="J21061" s="20">
        <v>18</v>
      </c>
      <c r="K21061" s="20" t="s">
        <v>3</v>
      </c>
      <c r="L21061" t="s">
        <v>1464</v>
      </c>
      <c r="M21061" s="20">
        <v>6.04</v>
      </c>
      <c r="N21061" s="20">
        <v>3.96</v>
      </c>
      <c r="AE21061">
        <f t="shared" si="329"/>
        <v>2021</v>
      </c>
    </row>
    <row r="21062" spans="1:31" x14ac:dyDescent="0.25">
      <c r="A21062" s="7">
        <v>21059</v>
      </c>
      <c r="B21062" s="8">
        <v>44281</v>
      </c>
      <c r="C21062" t="s">
        <v>3</v>
      </c>
      <c r="D21062" t="s">
        <v>1352</v>
      </c>
      <c r="E21062" t="s">
        <v>9</v>
      </c>
      <c r="F21062" t="s">
        <v>1288</v>
      </c>
      <c r="G21062" t="s">
        <v>1292</v>
      </c>
      <c r="H21062" s="9" t="s">
        <v>3409</v>
      </c>
      <c r="I21062" t="s">
        <v>1454</v>
      </c>
      <c r="J21062" s="20">
        <v>16</v>
      </c>
      <c r="K21062" s="20" t="s">
        <v>1465</v>
      </c>
      <c r="L21062" t="s">
        <v>1466</v>
      </c>
      <c r="M21062" s="20">
        <v>4</v>
      </c>
      <c r="N21062" s="20">
        <v>4</v>
      </c>
      <c r="AE21062">
        <f t="shared" si="329"/>
        <v>2021</v>
      </c>
    </row>
    <row r="21063" spans="1:31" x14ac:dyDescent="0.25">
      <c r="A21063" s="7">
        <v>21060</v>
      </c>
      <c r="B21063" s="8">
        <v>44281</v>
      </c>
      <c r="C21063" t="s">
        <v>3</v>
      </c>
      <c r="D21063" t="s">
        <v>943</v>
      </c>
      <c r="E21063" t="s">
        <v>9</v>
      </c>
      <c r="F21063" t="s">
        <v>1159</v>
      </c>
      <c r="G21063" t="s">
        <v>732</v>
      </c>
      <c r="H21063" s="135" t="s">
        <v>1496</v>
      </c>
      <c r="I21063" t="s">
        <v>1454</v>
      </c>
      <c r="J21063" s="20">
        <v>12</v>
      </c>
      <c r="K21063" s="20" t="s">
        <v>9</v>
      </c>
      <c r="L21063" t="s">
        <v>1464</v>
      </c>
      <c r="M21063" s="20">
        <v>2.64</v>
      </c>
      <c r="N21063" s="20">
        <v>4.3599999999999994</v>
      </c>
      <c r="AE21063">
        <f t="shared" si="329"/>
        <v>2021</v>
      </c>
    </row>
    <row r="21064" spans="1:31" x14ac:dyDescent="0.25">
      <c r="A21064" s="7">
        <v>21061</v>
      </c>
      <c r="B21064" s="8">
        <v>44282</v>
      </c>
      <c r="C21064" t="s">
        <v>3</v>
      </c>
      <c r="D21064" t="s">
        <v>301</v>
      </c>
      <c r="E21064" t="s">
        <v>9</v>
      </c>
      <c r="F21064" t="s">
        <v>1167</v>
      </c>
      <c r="G21064" t="s">
        <v>732</v>
      </c>
      <c r="H21064" s="135" t="s">
        <v>2279</v>
      </c>
      <c r="I21064" t="s">
        <v>1454</v>
      </c>
      <c r="J21064" s="20">
        <v>38</v>
      </c>
      <c r="K21064" s="20" t="s">
        <v>3</v>
      </c>
      <c r="L21064" t="s">
        <v>1464</v>
      </c>
      <c r="M21064" s="20">
        <v>11.64</v>
      </c>
      <c r="N21064" s="20">
        <v>8.36</v>
      </c>
      <c r="AE21064">
        <f t="shared" si="329"/>
        <v>2021</v>
      </c>
    </row>
    <row r="21065" spans="1:31" x14ac:dyDescent="0.25">
      <c r="A21065" s="7">
        <v>21062</v>
      </c>
      <c r="B21065" s="8">
        <v>44282</v>
      </c>
      <c r="C21065" t="s">
        <v>3</v>
      </c>
      <c r="D21065" t="s">
        <v>868</v>
      </c>
      <c r="E21065" t="s">
        <v>9</v>
      </c>
      <c r="F21065" t="s">
        <v>1028</v>
      </c>
      <c r="G21065" t="s">
        <v>929</v>
      </c>
      <c r="H21065" s="135" t="s">
        <v>2644</v>
      </c>
      <c r="I21065" t="s">
        <v>1454</v>
      </c>
      <c r="J21065" s="20">
        <v>21</v>
      </c>
      <c r="K21065" s="20" t="s">
        <v>1465</v>
      </c>
      <c r="L21065" t="s">
        <v>1466</v>
      </c>
      <c r="M21065" s="20">
        <v>5.25</v>
      </c>
      <c r="N21065" s="20">
        <v>5.25</v>
      </c>
      <c r="AE21065">
        <f t="shared" si="329"/>
        <v>2021</v>
      </c>
    </row>
    <row r="21066" spans="1:31" x14ac:dyDescent="0.25">
      <c r="A21066" s="7">
        <v>21063</v>
      </c>
      <c r="B21066" s="8">
        <v>44283</v>
      </c>
      <c r="C21066" t="s">
        <v>3</v>
      </c>
      <c r="D21066" t="s">
        <v>1329</v>
      </c>
      <c r="E21066" t="s">
        <v>9</v>
      </c>
      <c r="F21066" t="s">
        <v>1333</v>
      </c>
      <c r="G21066" t="s">
        <v>1292</v>
      </c>
      <c r="H21066" s="9" t="s">
        <v>3466</v>
      </c>
      <c r="I21066" t="s">
        <v>1454</v>
      </c>
      <c r="J21066" s="20">
        <v>24</v>
      </c>
      <c r="K21066" s="20" t="s">
        <v>3</v>
      </c>
      <c r="L21066" t="s">
        <v>1463</v>
      </c>
      <c r="M21066" s="20">
        <v>7.24</v>
      </c>
      <c r="N21066" s="20">
        <v>5.76</v>
      </c>
      <c r="AE21066">
        <f t="shared" si="329"/>
        <v>2021</v>
      </c>
    </row>
    <row r="21067" spans="1:31" x14ac:dyDescent="0.25">
      <c r="A21067" s="7">
        <v>21064</v>
      </c>
      <c r="B21067" s="8">
        <v>44284</v>
      </c>
      <c r="C21067" t="s">
        <v>3</v>
      </c>
      <c r="D21067" t="s">
        <v>918</v>
      </c>
      <c r="E21067" t="s">
        <v>9</v>
      </c>
      <c r="F21067" t="s">
        <v>1325</v>
      </c>
      <c r="G21067" t="s">
        <v>861</v>
      </c>
      <c r="H21067" s="135" t="s">
        <v>2520</v>
      </c>
      <c r="I21067" t="s">
        <v>1454</v>
      </c>
      <c r="J21067" s="20">
        <v>61</v>
      </c>
      <c r="K21067" s="20" t="s">
        <v>9</v>
      </c>
      <c r="L21067" t="s">
        <v>1464</v>
      </c>
      <c r="M21067" s="20">
        <v>13.42</v>
      </c>
      <c r="N21067" s="20">
        <v>18.079999999999998</v>
      </c>
      <c r="AE21067">
        <f t="shared" si="329"/>
        <v>2021</v>
      </c>
    </row>
    <row r="21068" spans="1:31" x14ac:dyDescent="0.25">
      <c r="A21068" s="7">
        <v>21065</v>
      </c>
      <c r="B21068" s="8">
        <v>44284</v>
      </c>
      <c r="C21068" t="s">
        <v>3</v>
      </c>
      <c r="D21068" t="s">
        <v>848</v>
      </c>
      <c r="E21068" t="s">
        <v>9</v>
      </c>
      <c r="F21068" t="s">
        <v>860</v>
      </c>
      <c r="G21068" t="s">
        <v>648</v>
      </c>
      <c r="H21068" s="9" t="s">
        <v>1797</v>
      </c>
      <c r="I21068" t="s">
        <v>1454</v>
      </c>
      <c r="J21068" s="20">
        <v>52</v>
      </c>
      <c r="K21068" s="20" t="s">
        <v>9</v>
      </c>
      <c r="L21068" t="s">
        <v>1464</v>
      </c>
      <c r="M21068" s="20">
        <v>11.44</v>
      </c>
      <c r="N21068" s="20">
        <v>15.56</v>
      </c>
      <c r="AE21068">
        <f t="shared" si="329"/>
        <v>2021</v>
      </c>
    </row>
    <row r="21069" spans="1:31" x14ac:dyDescent="0.25">
      <c r="A21069" s="7">
        <v>21066</v>
      </c>
      <c r="B21069" s="8">
        <v>44284</v>
      </c>
      <c r="C21069" t="s">
        <v>3</v>
      </c>
      <c r="D21069" t="s">
        <v>1215</v>
      </c>
      <c r="E21069" t="s">
        <v>9</v>
      </c>
      <c r="F21069" t="s">
        <v>678</v>
      </c>
      <c r="G21069" t="s">
        <v>1292</v>
      </c>
      <c r="H21069" s="9" t="s">
        <v>3395</v>
      </c>
      <c r="I21069" t="s">
        <v>1455</v>
      </c>
      <c r="J21069" s="20">
        <v>18</v>
      </c>
      <c r="K21069" s="20" t="s">
        <v>1465</v>
      </c>
      <c r="L21069" t="s">
        <v>1466</v>
      </c>
      <c r="M21069" s="20">
        <v>2.25</v>
      </c>
      <c r="N21069" s="20">
        <v>2.25</v>
      </c>
      <c r="AE21069">
        <f t="shared" si="329"/>
        <v>2021</v>
      </c>
    </row>
    <row r="21070" spans="1:31" x14ac:dyDescent="0.25">
      <c r="A21070" s="7">
        <v>21067</v>
      </c>
      <c r="B21070" s="8">
        <v>44284</v>
      </c>
      <c r="C21070" t="s">
        <v>3</v>
      </c>
      <c r="D21070" t="s">
        <v>453</v>
      </c>
      <c r="E21070" t="s">
        <v>9</v>
      </c>
      <c r="F21070" t="s">
        <v>678</v>
      </c>
      <c r="G21070" t="s">
        <v>1292</v>
      </c>
      <c r="H21070" s="9" t="s">
        <v>3417</v>
      </c>
      <c r="I21070" t="s">
        <v>1455</v>
      </c>
      <c r="J21070" s="20">
        <v>12</v>
      </c>
      <c r="K21070" s="20" t="s">
        <v>1465</v>
      </c>
      <c r="L21070" t="s">
        <v>1466</v>
      </c>
      <c r="M21070" s="20">
        <v>1.5</v>
      </c>
      <c r="N21070" s="20">
        <v>1.5</v>
      </c>
      <c r="AE21070">
        <f t="shared" si="329"/>
        <v>2021</v>
      </c>
    </row>
    <row r="21071" spans="1:31" x14ac:dyDescent="0.25">
      <c r="A21071" s="7">
        <v>21068</v>
      </c>
      <c r="B21071" s="8">
        <v>44284</v>
      </c>
      <c r="C21071" t="s">
        <v>3</v>
      </c>
      <c r="D21071" t="s">
        <v>1322</v>
      </c>
      <c r="E21071" t="s">
        <v>9</v>
      </c>
      <c r="F21071" t="s">
        <v>1325</v>
      </c>
      <c r="G21071" t="s">
        <v>1292</v>
      </c>
      <c r="H21071" s="9" t="s">
        <v>3418</v>
      </c>
      <c r="I21071" t="s">
        <v>1454</v>
      </c>
      <c r="J21071" s="20">
        <v>8</v>
      </c>
      <c r="K21071" s="20" t="s">
        <v>1465</v>
      </c>
      <c r="L21071" t="s">
        <v>1466</v>
      </c>
      <c r="M21071" s="20">
        <v>2</v>
      </c>
      <c r="N21071" s="20">
        <v>2</v>
      </c>
      <c r="AE21071">
        <f t="shared" si="329"/>
        <v>2021</v>
      </c>
    </row>
    <row r="21072" spans="1:31" x14ac:dyDescent="0.25">
      <c r="A21072" s="7">
        <v>21069</v>
      </c>
      <c r="B21072" s="8">
        <v>44284</v>
      </c>
      <c r="C21072" t="s">
        <v>3</v>
      </c>
      <c r="D21072" t="s">
        <v>968</v>
      </c>
      <c r="E21072" t="s">
        <v>9</v>
      </c>
      <c r="F21072" t="s">
        <v>805</v>
      </c>
      <c r="G21072" t="s">
        <v>1170</v>
      </c>
      <c r="H21072" s="135" t="s">
        <v>3206</v>
      </c>
      <c r="I21072" t="s">
        <v>1454</v>
      </c>
      <c r="J21072" s="20">
        <v>54</v>
      </c>
      <c r="K21072" s="20" t="s">
        <v>3</v>
      </c>
      <c r="L21072" t="s">
        <v>1464</v>
      </c>
      <c r="M21072" s="20">
        <v>16.12</v>
      </c>
      <c r="N21072" s="20">
        <v>11.879999999999999</v>
      </c>
      <c r="AE21072">
        <f t="shared" si="329"/>
        <v>2021</v>
      </c>
    </row>
    <row r="21073" spans="1:31" x14ac:dyDescent="0.25">
      <c r="A21073" s="7">
        <v>21070</v>
      </c>
      <c r="B21073" s="8">
        <v>44284</v>
      </c>
      <c r="C21073" t="s">
        <v>3</v>
      </c>
      <c r="D21073" t="s">
        <v>798</v>
      </c>
      <c r="E21073" t="s">
        <v>9</v>
      </c>
      <c r="F21073" t="s">
        <v>1325</v>
      </c>
      <c r="G21073" t="s">
        <v>377</v>
      </c>
      <c r="H21073" s="9" t="s">
        <v>3380</v>
      </c>
      <c r="I21073" t="s">
        <v>1454</v>
      </c>
      <c r="J21073" s="20">
        <v>79</v>
      </c>
      <c r="K21073" s="20" t="s">
        <v>3</v>
      </c>
      <c r="L21073" t="s">
        <v>1464</v>
      </c>
      <c r="M21073" s="20">
        <v>23.12</v>
      </c>
      <c r="N21073" s="20">
        <v>17.38</v>
      </c>
      <c r="AE21073">
        <f t="shared" si="329"/>
        <v>2021</v>
      </c>
    </row>
    <row r="21074" spans="1:31" x14ac:dyDescent="0.25">
      <c r="A21074" s="7">
        <v>21071</v>
      </c>
      <c r="B21074" s="8">
        <v>44284</v>
      </c>
      <c r="C21074" t="s">
        <v>3</v>
      </c>
      <c r="D21074" t="s">
        <v>1346</v>
      </c>
      <c r="E21074" t="s">
        <v>9</v>
      </c>
      <c r="F21074" t="s">
        <v>860</v>
      </c>
      <c r="G21074" t="s">
        <v>895</v>
      </c>
      <c r="H21074" s="135" t="s">
        <v>2540</v>
      </c>
      <c r="I21074" t="s">
        <v>1454</v>
      </c>
      <c r="J21074" s="20">
        <v>24</v>
      </c>
      <c r="K21074" s="20" t="s">
        <v>9</v>
      </c>
      <c r="L21074" t="s">
        <v>1464</v>
      </c>
      <c r="M21074" s="20">
        <v>5.28</v>
      </c>
      <c r="N21074" s="20">
        <v>7.72</v>
      </c>
      <c r="AE21074">
        <f t="shared" si="329"/>
        <v>2021</v>
      </c>
    </row>
    <row r="21075" spans="1:31" x14ac:dyDescent="0.25">
      <c r="A21075" s="7">
        <v>21072</v>
      </c>
      <c r="B21075" s="8">
        <v>44286</v>
      </c>
      <c r="C21075" t="s">
        <v>3</v>
      </c>
      <c r="D21075" t="s">
        <v>557</v>
      </c>
      <c r="E21075" t="s">
        <v>9</v>
      </c>
      <c r="F21075" t="s">
        <v>727</v>
      </c>
      <c r="G21075" t="s">
        <v>1277</v>
      </c>
      <c r="H21075" s="9" t="s">
        <v>3334</v>
      </c>
      <c r="I21075" t="s">
        <v>1454</v>
      </c>
      <c r="J21075" s="20">
        <v>12</v>
      </c>
      <c r="K21075" s="20" t="s">
        <v>1465</v>
      </c>
      <c r="L21075" t="s">
        <v>1466</v>
      </c>
      <c r="M21075" s="20">
        <v>3</v>
      </c>
      <c r="N21075" s="20">
        <v>3</v>
      </c>
      <c r="AE21075">
        <f t="shared" si="329"/>
        <v>2021</v>
      </c>
    </row>
    <row r="21076" spans="1:31" x14ac:dyDescent="0.25">
      <c r="A21076" s="7">
        <v>21073</v>
      </c>
      <c r="B21076" s="8">
        <v>44286</v>
      </c>
      <c r="C21076" t="s">
        <v>3</v>
      </c>
      <c r="D21076" t="s">
        <v>557</v>
      </c>
      <c r="E21076" t="s">
        <v>9</v>
      </c>
      <c r="F21076" t="s">
        <v>727</v>
      </c>
      <c r="G21076" t="s">
        <v>1277</v>
      </c>
      <c r="H21076" s="9" t="s">
        <v>3443</v>
      </c>
      <c r="I21076" t="s">
        <v>1454</v>
      </c>
      <c r="J21076" s="20">
        <v>9</v>
      </c>
      <c r="K21076" s="20" t="s">
        <v>3</v>
      </c>
      <c r="L21076" t="s">
        <v>1464</v>
      </c>
      <c r="M21076" s="20">
        <v>3.52</v>
      </c>
      <c r="N21076" s="20">
        <v>1.98</v>
      </c>
      <c r="AE21076">
        <f t="shared" si="329"/>
        <v>2021</v>
      </c>
    </row>
    <row r="21077" spans="1:31" x14ac:dyDescent="0.25">
      <c r="A21077" s="7">
        <v>21074</v>
      </c>
      <c r="B21077" s="8">
        <v>44286</v>
      </c>
      <c r="C21077" t="s">
        <v>3</v>
      </c>
      <c r="D21077" t="s">
        <v>1349</v>
      </c>
      <c r="E21077" t="s">
        <v>9</v>
      </c>
      <c r="F21077" t="s">
        <v>860</v>
      </c>
      <c r="G21077" t="s">
        <v>929</v>
      </c>
      <c r="H21077" s="135" t="s">
        <v>2686</v>
      </c>
      <c r="I21077" t="s">
        <v>1454</v>
      </c>
      <c r="J21077" s="20">
        <v>31</v>
      </c>
      <c r="K21077" s="20" t="s">
        <v>3</v>
      </c>
      <c r="L21077" t="s">
        <v>1464</v>
      </c>
      <c r="M21077" s="20">
        <v>9.68</v>
      </c>
      <c r="N21077" s="20">
        <v>6.82</v>
      </c>
      <c r="AE21077">
        <f t="shared" si="329"/>
        <v>2021</v>
      </c>
    </row>
    <row r="21078" spans="1:31" x14ac:dyDescent="0.25">
      <c r="A21078" s="7">
        <v>21075</v>
      </c>
      <c r="B21078" s="8">
        <v>44286</v>
      </c>
      <c r="C21078" t="s">
        <v>3</v>
      </c>
      <c r="D21078" t="s">
        <v>851</v>
      </c>
      <c r="E21078" t="s">
        <v>9</v>
      </c>
      <c r="F21078" t="s">
        <v>860</v>
      </c>
      <c r="G21078" t="s">
        <v>929</v>
      </c>
      <c r="H21078" s="135" t="s">
        <v>2686</v>
      </c>
      <c r="I21078" t="s">
        <v>1454</v>
      </c>
      <c r="J21078" s="20">
        <v>34</v>
      </c>
      <c r="K21078" s="20" t="s">
        <v>1465</v>
      </c>
      <c r="L21078" t="s">
        <v>1466</v>
      </c>
      <c r="M21078" s="20">
        <v>8.5</v>
      </c>
      <c r="N21078" s="20">
        <v>8.5</v>
      </c>
      <c r="AE21078">
        <f t="shared" si="329"/>
        <v>2021</v>
      </c>
    </row>
    <row r="21079" spans="1:31" x14ac:dyDescent="0.25">
      <c r="A21079" s="7">
        <v>21076</v>
      </c>
      <c r="B21079" s="8">
        <v>44286</v>
      </c>
      <c r="C21079" t="s">
        <v>3</v>
      </c>
      <c r="D21079" t="s">
        <v>908</v>
      </c>
      <c r="E21079" t="s">
        <v>9</v>
      </c>
      <c r="F21079" t="s">
        <v>1234</v>
      </c>
      <c r="G21079" t="s">
        <v>929</v>
      </c>
      <c r="H21079" s="135" t="s">
        <v>2748</v>
      </c>
      <c r="I21079" t="s">
        <v>1455</v>
      </c>
      <c r="J21079" s="20">
        <v>17</v>
      </c>
      <c r="K21079" s="20" t="s">
        <v>9</v>
      </c>
      <c r="L21079" t="s">
        <v>1463</v>
      </c>
      <c r="M21079" s="20">
        <v>2.04</v>
      </c>
      <c r="N21079" s="20">
        <v>2.71</v>
      </c>
      <c r="AE21079">
        <f t="shared" si="329"/>
        <v>2021</v>
      </c>
    </row>
    <row r="21080" spans="1:31" x14ac:dyDescent="0.25">
      <c r="A21080" s="7">
        <v>21077</v>
      </c>
      <c r="B21080" s="8">
        <v>44287</v>
      </c>
      <c r="C21080" t="s">
        <v>3</v>
      </c>
      <c r="D21080" t="s">
        <v>1346</v>
      </c>
      <c r="E21080" t="s">
        <v>9</v>
      </c>
      <c r="F21080" t="s">
        <v>1344</v>
      </c>
      <c r="G21080" t="s">
        <v>648</v>
      </c>
      <c r="H21080" s="9" t="s">
        <v>1797</v>
      </c>
      <c r="I21080" t="s">
        <v>1454</v>
      </c>
      <c r="J21080" s="20">
        <v>39</v>
      </c>
      <c r="K21080" s="20" t="s">
        <v>9</v>
      </c>
      <c r="L21080" t="s">
        <v>1464</v>
      </c>
      <c r="M21080" s="20">
        <v>8.58</v>
      </c>
      <c r="N21080" s="20">
        <v>11.92</v>
      </c>
      <c r="AE21080">
        <f t="shared" si="329"/>
        <v>2021</v>
      </c>
    </row>
    <row r="21081" spans="1:31" x14ac:dyDescent="0.25">
      <c r="A21081" s="7">
        <v>21078</v>
      </c>
      <c r="B21081" s="8">
        <v>44287</v>
      </c>
      <c r="C21081" t="s">
        <v>3</v>
      </c>
      <c r="D21081" t="s">
        <v>1332</v>
      </c>
      <c r="E21081" t="s">
        <v>9</v>
      </c>
      <c r="F21081" t="s">
        <v>448</v>
      </c>
      <c r="G21081" t="s">
        <v>895</v>
      </c>
      <c r="H21081" s="135" t="s">
        <v>2590</v>
      </c>
      <c r="I21081" t="s">
        <v>1454</v>
      </c>
      <c r="J21081" s="20">
        <v>85</v>
      </c>
      <c r="K21081" s="20" t="s">
        <v>3</v>
      </c>
      <c r="L21081" t="s">
        <v>1463</v>
      </c>
      <c r="M21081" s="20">
        <v>23.1</v>
      </c>
      <c r="N21081" s="20">
        <v>20.399999999999999</v>
      </c>
      <c r="AE21081">
        <f t="shared" si="329"/>
        <v>2021</v>
      </c>
    </row>
    <row r="21082" spans="1:31" x14ac:dyDescent="0.25">
      <c r="A21082" s="7">
        <v>21079</v>
      </c>
      <c r="B21082" s="8">
        <v>44287</v>
      </c>
      <c r="C21082" t="s">
        <v>3</v>
      </c>
      <c r="D21082" t="s">
        <v>1354</v>
      </c>
      <c r="E21082" t="s">
        <v>9</v>
      </c>
      <c r="F21082" t="s">
        <v>1332</v>
      </c>
      <c r="G21082" t="s">
        <v>929</v>
      </c>
      <c r="H21082" s="135" t="s">
        <v>2812</v>
      </c>
      <c r="I21082" t="s">
        <v>1458</v>
      </c>
      <c r="J21082" s="20">
        <v>12</v>
      </c>
      <c r="K21082" s="20" t="s">
        <v>9</v>
      </c>
      <c r="L21082" t="s">
        <v>1463</v>
      </c>
      <c r="M21082" s="20">
        <v>30</v>
      </c>
      <c r="N21082" s="20">
        <v>10</v>
      </c>
      <c r="AE21082">
        <f t="shared" si="329"/>
        <v>2021</v>
      </c>
    </row>
    <row r="21083" spans="1:31" x14ac:dyDescent="0.25">
      <c r="A21083" s="7">
        <v>21080</v>
      </c>
      <c r="B21083" s="8">
        <v>44287</v>
      </c>
      <c r="C21083" t="s">
        <v>3</v>
      </c>
      <c r="D21083" t="s">
        <v>1332</v>
      </c>
      <c r="E21083" t="s">
        <v>9</v>
      </c>
      <c r="F21083" t="s">
        <v>1344</v>
      </c>
      <c r="G21083" t="s">
        <v>929</v>
      </c>
      <c r="H21083" s="9" t="s">
        <v>2652</v>
      </c>
      <c r="I21083" t="s">
        <v>1454</v>
      </c>
      <c r="J21083" s="20">
        <v>67</v>
      </c>
      <c r="K21083" s="20" t="s">
        <v>9</v>
      </c>
      <c r="L21083" t="s">
        <v>1464</v>
      </c>
      <c r="M21083" s="20">
        <v>14.74</v>
      </c>
      <c r="N21083" s="20">
        <v>19.759999999999998</v>
      </c>
      <c r="AE21083">
        <f t="shared" si="329"/>
        <v>2021</v>
      </c>
    </row>
    <row r="21084" spans="1:31" x14ac:dyDescent="0.25">
      <c r="A21084" s="7">
        <v>21081</v>
      </c>
      <c r="B21084" s="8">
        <v>44288</v>
      </c>
      <c r="C21084" t="s">
        <v>3</v>
      </c>
      <c r="D21084" t="s">
        <v>1346</v>
      </c>
      <c r="E21084" t="s">
        <v>9</v>
      </c>
      <c r="F21084" t="s">
        <v>1344</v>
      </c>
      <c r="G21084" t="s">
        <v>895</v>
      </c>
      <c r="H21084" s="135" t="s">
        <v>2718</v>
      </c>
      <c r="I21084" t="s">
        <v>1454</v>
      </c>
      <c r="J21084" s="20">
        <v>25</v>
      </c>
      <c r="K21084" s="20" t="s">
        <v>1465</v>
      </c>
      <c r="L21084" t="s">
        <v>1466</v>
      </c>
      <c r="M21084" s="20">
        <v>6.25</v>
      </c>
      <c r="N21084" s="20">
        <v>6.25</v>
      </c>
      <c r="AE21084">
        <f t="shared" si="329"/>
        <v>2021</v>
      </c>
    </row>
    <row r="21085" spans="1:31" x14ac:dyDescent="0.25">
      <c r="A21085" s="7">
        <v>21082</v>
      </c>
      <c r="B21085" s="8">
        <v>44288</v>
      </c>
      <c r="C21085" t="s">
        <v>3</v>
      </c>
      <c r="D21085" t="s">
        <v>1283</v>
      </c>
      <c r="E21085" t="s">
        <v>9</v>
      </c>
      <c r="F21085" t="s">
        <v>1335</v>
      </c>
      <c r="G21085" t="s">
        <v>929</v>
      </c>
      <c r="H21085" s="135" t="s">
        <v>3115</v>
      </c>
      <c r="I21085" t="s">
        <v>1454</v>
      </c>
      <c r="J21085" s="20">
        <v>45</v>
      </c>
      <c r="K21085" s="20" t="s">
        <v>3</v>
      </c>
      <c r="L21085" t="s">
        <v>1463</v>
      </c>
      <c r="M21085" s="20">
        <v>12.7</v>
      </c>
      <c r="N21085" s="20">
        <v>10.8</v>
      </c>
      <c r="AE21085">
        <f t="shared" si="329"/>
        <v>2021</v>
      </c>
    </row>
    <row r="21086" spans="1:31" x14ac:dyDescent="0.25">
      <c r="A21086" s="7">
        <v>21083</v>
      </c>
      <c r="B21086" s="8">
        <v>44289</v>
      </c>
      <c r="C21086" t="s">
        <v>3</v>
      </c>
      <c r="D21086" t="s">
        <v>1322</v>
      </c>
      <c r="E21086" t="s">
        <v>9</v>
      </c>
      <c r="F21086" t="s">
        <v>1325</v>
      </c>
      <c r="G21086" t="s">
        <v>1292</v>
      </c>
      <c r="H21086" s="9" t="s">
        <v>3415</v>
      </c>
      <c r="I21086" t="s">
        <v>1454</v>
      </c>
      <c r="J21086" s="20">
        <v>15</v>
      </c>
      <c r="K21086" s="20" t="s">
        <v>3</v>
      </c>
      <c r="L21086" t="s">
        <v>1463</v>
      </c>
      <c r="M21086" s="20">
        <v>4.9000000000000004</v>
      </c>
      <c r="N21086" s="20">
        <v>3.6</v>
      </c>
      <c r="AE21086">
        <f t="shared" si="329"/>
        <v>2021</v>
      </c>
    </row>
    <row r="21087" spans="1:31" x14ac:dyDescent="0.25">
      <c r="A21087" s="7">
        <v>21084</v>
      </c>
      <c r="B21087" s="8">
        <v>44289</v>
      </c>
      <c r="C21087" t="s">
        <v>3</v>
      </c>
      <c r="D21087" t="s">
        <v>301</v>
      </c>
      <c r="E21087" t="s">
        <v>9</v>
      </c>
      <c r="F21087" t="s">
        <v>860</v>
      </c>
      <c r="G21087" t="s">
        <v>1170</v>
      </c>
      <c r="H21087" s="136" t="s">
        <v>3247</v>
      </c>
      <c r="I21087" t="s">
        <v>1454</v>
      </c>
      <c r="J21087" s="20">
        <v>40</v>
      </c>
      <c r="K21087" s="20" t="s">
        <v>3</v>
      </c>
      <c r="L21087" t="s">
        <v>1464</v>
      </c>
      <c r="M21087" s="20">
        <v>12.2</v>
      </c>
      <c r="N21087" s="20">
        <v>8.8000000000000007</v>
      </c>
      <c r="AE21087">
        <f t="shared" si="329"/>
        <v>2021</v>
      </c>
    </row>
    <row r="21088" spans="1:31" x14ac:dyDescent="0.25">
      <c r="A21088" s="7">
        <v>21085</v>
      </c>
      <c r="B21088" s="8">
        <v>44289</v>
      </c>
      <c r="C21088" t="s">
        <v>3</v>
      </c>
      <c r="D21088" t="s">
        <v>1149</v>
      </c>
      <c r="E21088" t="s">
        <v>9</v>
      </c>
      <c r="F21088" t="s">
        <v>1337</v>
      </c>
      <c r="G21088" t="s">
        <v>895</v>
      </c>
      <c r="H21088" s="135" t="s">
        <v>2540</v>
      </c>
      <c r="I21088" t="s">
        <v>1454</v>
      </c>
      <c r="J21088" s="20">
        <v>1</v>
      </c>
      <c r="K21088" s="20" t="s">
        <v>1465</v>
      </c>
      <c r="L21088" t="s">
        <v>1466</v>
      </c>
      <c r="M21088" s="20">
        <v>0.25</v>
      </c>
      <c r="N21088" s="20">
        <v>0.25</v>
      </c>
      <c r="AE21088">
        <f t="shared" si="329"/>
        <v>2021</v>
      </c>
    </row>
    <row r="21089" spans="1:31" x14ac:dyDescent="0.25">
      <c r="A21089" s="7">
        <v>21086</v>
      </c>
      <c r="B21089" s="8">
        <v>44290</v>
      </c>
      <c r="C21089" t="s">
        <v>3</v>
      </c>
      <c r="D21089" t="s">
        <v>1295</v>
      </c>
      <c r="E21089" t="s">
        <v>9</v>
      </c>
      <c r="F21089" t="s">
        <v>1159</v>
      </c>
      <c r="G21089" t="s">
        <v>714</v>
      </c>
      <c r="H21089" s="135" t="s">
        <v>1496</v>
      </c>
      <c r="I21089" t="s">
        <v>1454</v>
      </c>
      <c r="J21089" s="20">
        <v>23</v>
      </c>
      <c r="K21089" s="20" t="s">
        <v>1465</v>
      </c>
      <c r="L21089" t="s">
        <v>1466</v>
      </c>
      <c r="M21089" s="20">
        <v>5.75</v>
      </c>
      <c r="N21089" s="20">
        <v>5.75</v>
      </c>
      <c r="AE21089">
        <f t="shared" si="329"/>
        <v>2021</v>
      </c>
    </row>
    <row r="21090" spans="1:31" x14ac:dyDescent="0.25">
      <c r="A21090" s="7">
        <v>21087</v>
      </c>
      <c r="B21090" s="8">
        <v>44291</v>
      </c>
      <c r="C21090" t="s">
        <v>3</v>
      </c>
      <c r="D21090" t="s">
        <v>968</v>
      </c>
      <c r="E21090" t="s">
        <v>9</v>
      </c>
      <c r="F21090" t="s">
        <v>1031</v>
      </c>
      <c r="G21090" t="s">
        <v>861</v>
      </c>
      <c r="H21090" s="9" t="s">
        <v>2462</v>
      </c>
      <c r="I21090" t="s">
        <v>1454</v>
      </c>
      <c r="J21090" s="20">
        <v>18</v>
      </c>
      <c r="K21090" s="20" t="s">
        <v>9</v>
      </c>
      <c r="L21090" t="s">
        <v>1464</v>
      </c>
      <c r="M21090" s="20">
        <v>3.96</v>
      </c>
      <c r="N21090" s="20">
        <v>6.04</v>
      </c>
      <c r="AE21090">
        <f t="shared" si="329"/>
        <v>2021</v>
      </c>
    </row>
    <row r="21091" spans="1:31" x14ac:dyDescent="0.25">
      <c r="A21091" s="7">
        <v>21088</v>
      </c>
      <c r="B21091" s="8">
        <v>44293</v>
      </c>
      <c r="C21091" t="s">
        <v>3</v>
      </c>
      <c r="D21091" t="s">
        <v>1320</v>
      </c>
      <c r="E21091" t="s">
        <v>9</v>
      </c>
      <c r="F21091" t="s">
        <v>1312</v>
      </c>
      <c r="G21091" t="s">
        <v>648</v>
      </c>
      <c r="H21091" s="135" t="s">
        <v>1791</v>
      </c>
      <c r="I21091" t="s">
        <v>1454</v>
      </c>
      <c r="J21091" s="20">
        <v>12</v>
      </c>
      <c r="K21091" s="20" t="s">
        <v>3</v>
      </c>
      <c r="L21091" t="s">
        <v>1464</v>
      </c>
      <c r="M21091" s="20">
        <v>4.3599999999999994</v>
      </c>
      <c r="N21091" s="20">
        <v>2.64</v>
      </c>
      <c r="AE21091">
        <f t="shared" si="329"/>
        <v>2021</v>
      </c>
    </row>
    <row r="21092" spans="1:31" x14ac:dyDescent="0.25">
      <c r="A21092" s="7">
        <v>21089</v>
      </c>
      <c r="B21092" s="8">
        <v>44293</v>
      </c>
      <c r="C21092" t="s">
        <v>3</v>
      </c>
      <c r="D21092" t="s">
        <v>1346</v>
      </c>
      <c r="E21092" t="s">
        <v>9</v>
      </c>
      <c r="F21092" t="s">
        <v>860</v>
      </c>
      <c r="G21092" t="s">
        <v>895</v>
      </c>
      <c r="H21092" s="135" t="s">
        <v>2590</v>
      </c>
      <c r="I21092" t="s">
        <v>1454</v>
      </c>
      <c r="J21092" s="20">
        <v>17</v>
      </c>
      <c r="K21092" s="20" t="s">
        <v>3</v>
      </c>
      <c r="L21092" t="s">
        <v>1464</v>
      </c>
      <c r="M21092" s="20">
        <v>5.76</v>
      </c>
      <c r="N21092" s="20">
        <v>3.74</v>
      </c>
      <c r="AE21092">
        <f t="shared" si="329"/>
        <v>2021</v>
      </c>
    </row>
    <row r="21093" spans="1:31" x14ac:dyDescent="0.25">
      <c r="A21093" s="7">
        <v>21090</v>
      </c>
      <c r="B21093" s="8">
        <v>44293</v>
      </c>
      <c r="C21093" t="s">
        <v>3</v>
      </c>
      <c r="D21093" t="s">
        <v>1354</v>
      </c>
      <c r="E21093" t="s">
        <v>9</v>
      </c>
      <c r="F21093" t="s">
        <v>1345</v>
      </c>
      <c r="G21093" t="s">
        <v>929</v>
      </c>
      <c r="H21093" s="135" t="s">
        <v>2650</v>
      </c>
      <c r="I21093" t="s">
        <v>1454</v>
      </c>
      <c r="J21093" s="20">
        <v>17</v>
      </c>
      <c r="K21093" s="20" t="s">
        <v>3</v>
      </c>
      <c r="L21093" t="s">
        <v>1464</v>
      </c>
      <c r="M21093" s="20">
        <v>5.76</v>
      </c>
      <c r="N21093" s="20">
        <v>3.74</v>
      </c>
      <c r="AE21093">
        <f t="shared" si="329"/>
        <v>2021</v>
      </c>
    </row>
    <row r="21094" spans="1:31" x14ac:dyDescent="0.25">
      <c r="A21094" s="7">
        <v>21091</v>
      </c>
      <c r="B21094" s="8">
        <v>44294</v>
      </c>
      <c r="C21094" t="s">
        <v>3</v>
      </c>
      <c r="D21094" t="s">
        <v>1325</v>
      </c>
      <c r="E21094" t="s">
        <v>9</v>
      </c>
      <c r="F21094" t="s">
        <v>1327</v>
      </c>
      <c r="G21094" t="s">
        <v>648</v>
      </c>
      <c r="H21094" s="9" t="s">
        <v>1797</v>
      </c>
      <c r="I21094" t="s">
        <v>1454</v>
      </c>
      <c r="J21094" s="20">
        <v>86</v>
      </c>
      <c r="K21094" s="20" t="s">
        <v>9</v>
      </c>
      <c r="L21094" t="s">
        <v>1464</v>
      </c>
      <c r="M21094" s="20">
        <v>18.920000000000002</v>
      </c>
      <c r="N21094" s="20">
        <v>25.08</v>
      </c>
      <c r="AE21094">
        <f t="shared" si="329"/>
        <v>2021</v>
      </c>
    </row>
    <row r="21095" spans="1:31" x14ac:dyDescent="0.25">
      <c r="A21095" s="7">
        <v>21092</v>
      </c>
      <c r="B21095" s="8">
        <v>44294</v>
      </c>
      <c r="C21095" t="s">
        <v>3</v>
      </c>
      <c r="D21095" t="s">
        <v>1315</v>
      </c>
      <c r="E21095" t="s">
        <v>9</v>
      </c>
      <c r="F21095" t="s">
        <v>1159</v>
      </c>
      <c r="G21095" t="s">
        <v>929</v>
      </c>
      <c r="H21095" s="135" t="s">
        <v>2644</v>
      </c>
      <c r="I21095" t="s">
        <v>1454</v>
      </c>
      <c r="J21095" s="20">
        <v>21</v>
      </c>
      <c r="K21095" s="20" t="s">
        <v>1465</v>
      </c>
      <c r="L21095" t="s">
        <v>1466</v>
      </c>
      <c r="M21095" s="20">
        <v>5.25</v>
      </c>
      <c r="N21095" s="20">
        <v>5.25</v>
      </c>
      <c r="AE21095">
        <f t="shared" si="329"/>
        <v>2021</v>
      </c>
    </row>
    <row r="21096" spans="1:31" x14ac:dyDescent="0.25">
      <c r="A21096" s="7">
        <v>21093</v>
      </c>
      <c r="B21096" s="8">
        <v>44294</v>
      </c>
      <c r="C21096" t="s">
        <v>3</v>
      </c>
      <c r="D21096" t="s">
        <v>1352</v>
      </c>
      <c r="E21096" t="s">
        <v>9</v>
      </c>
      <c r="F21096" t="s">
        <v>733</v>
      </c>
      <c r="G21096" t="s">
        <v>1292</v>
      </c>
      <c r="H21096" s="9" t="s">
        <v>3432</v>
      </c>
      <c r="I21096" t="s">
        <v>1454</v>
      </c>
      <c r="J21096" s="20">
        <v>21</v>
      </c>
      <c r="K21096" s="20" t="s">
        <v>1465</v>
      </c>
      <c r="L21096" t="s">
        <v>1466</v>
      </c>
      <c r="M21096" s="20">
        <v>5.25</v>
      </c>
      <c r="N21096" s="20">
        <v>5.25</v>
      </c>
      <c r="AE21096">
        <f t="shared" si="329"/>
        <v>2021</v>
      </c>
    </row>
    <row r="21097" spans="1:31" x14ac:dyDescent="0.25">
      <c r="A21097" s="7">
        <v>21094</v>
      </c>
      <c r="B21097" s="8">
        <v>44294</v>
      </c>
      <c r="C21097" t="s">
        <v>3</v>
      </c>
      <c r="D21097" t="s">
        <v>1352</v>
      </c>
      <c r="E21097" t="s">
        <v>9</v>
      </c>
      <c r="F21097" t="s">
        <v>1159</v>
      </c>
      <c r="G21097" t="s">
        <v>1292</v>
      </c>
      <c r="H21097" s="9" t="s">
        <v>3499</v>
      </c>
      <c r="I21097" t="s">
        <v>1454</v>
      </c>
      <c r="J21097" s="20">
        <v>20</v>
      </c>
      <c r="K21097" s="20" t="s">
        <v>9</v>
      </c>
      <c r="L21097" t="s">
        <v>1464</v>
      </c>
      <c r="M21097" s="20">
        <v>4.4000000000000004</v>
      </c>
      <c r="N21097" s="20">
        <v>6.6</v>
      </c>
      <c r="AE21097">
        <f t="shared" si="329"/>
        <v>2021</v>
      </c>
    </row>
    <row r="21098" spans="1:31" x14ac:dyDescent="0.25">
      <c r="A21098" s="7">
        <v>21095</v>
      </c>
      <c r="B21098" s="8">
        <v>44295</v>
      </c>
      <c r="C21098" t="s">
        <v>3</v>
      </c>
      <c r="D21098" t="s">
        <v>973</v>
      </c>
      <c r="E21098" t="s">
        <v>9</v>
      </c>
      <c r="F21098" t="s">
        <v>448</v>
      </c>
      <c r="G21098" t="s">
        <v>714</v>
      </c>
      <c r="H21098" s="135" t="s">
        <v>2060</v>
      </c>
      <c r="I21098" t="s">
        <v>1454</v>
      </c>
      <c r="J21098" s="20">
        <v>52</v>
      </c>
      <c r="K21098" s="20" t="s">
        <v>9</v>
      </c>
      <c r="L21098" t="s">
        <v>1464</v>
      </c>
      <c r="M21098" s="20">
        <v>11.44</v>
      </c>
      <c r="N21098" s="20">
        <v>15.56</v>
      </c>
      <c r="AE21098">
        <f t="shared" si="329"/>
        <v>2021</v>
      </c>
    </row>
    <row r="21099" spans="1:31" x14ac:dyDescent="0.25">
      <c r="A21099" s="7">
        <v>21096</v>
      </c>
      <c r="B21099" s="8">
        <v>44295</v>
      </c>
      <c r="C21099" t="s">
        <v>3</v>
      </c>
      <c r="D21099" t="s">
        <v>1352</v>
      </c>
      <c r="E21099" t="s">
        <v>9</v>
      </c>
      <c r="F21099" t="s">
        <v>1288</v>
      </c>
      <c r="G21099" t="s">
        <v>1292</v>
      </c>
      <c r="H21099" s="9" t="s">
        <v>3402</v>
      </c>
      <c r="I21099" t="s">
        <v>1454</v>
      </c>
      <c r="J21099" s="20">
        <v>20</v>
      </c>
      <c r="K21099" s="20" t="s">
        <v>1465</v>
      </c>
      <c r="L21099" t="s">
        <v>1466</v>
      </c>
      <c r="M21099" s="20">
        <v>5</v>
      </c>
      <c r="N21099" s="20">
        <v>5</v>
      </c>
      <c r="AE21099">
        <f t="shared" si="329"/>
        <v>2021</v>
      </c>
    </row>
    <row r="21100" spans="1:31" x14ac:dyDescent="0.25">
      <c r="A21100" s="7">
        <v>21097</v>
      </c>
      <c r="B21100" s="8">
        <v>44295</v>
      </c>
      <c r="C21100" t="s">
        <v>3</v>
      </c>
      <c r="D21100" t="s">
        <v>1346</v>
      </c>
      <c r="E21100" t="s">
        <v>9</v>
      </c>
      <c r="F21100" t="s">
        <v>860</v>
      </c>
      <c r="G21100" t="s">
        <v>895</v>
      </c>
      <c r="H21100" s="135" t="s">
        <v>2827</v>
      </c>
      <c r="I21100" t="s">
        <v>1456</v>
      </c>
      <c r="J21100" s="20">
        <v>8</v>
      </c>
      <c r="K21100" s="20" t="s">
        <v>3</v>
      </c>
      <c r="L21100" t="s">
        <v>1463</v>
      </c>
      <c r="M21100" s="20">
        <v>3.08</v>
      </c>
      <c r="N21100" s="20">
        <v>1.92</v>
      </c>
      <c r="O21100" t="s">
        <v>3</v>
      </c>
      <c r="P21100" s="13" t="s">
        <v>1354</v>
      </c>
      <c r="Q21100" t="s">
        <v>9</v>
      </c>
      <c r="R21100" t="s">
        <v>1344</v>
      </c>
      <c r="S21100" t="s">
        <v>1465</v>
      </c>
      <c r="U21100" t="s">
        <v>1465</v>
      </c>
      <c r="W21100" t="s">
        <v>1465</v>
      </c>
      <c r="Y21100" t="s">
        <v>1465</v>
      </c>
      <c r="AA21100" t="s">
        <v>1465</v>
      </c>
      <c r="AC21100" t="s">
        <v>1465</v>
      </c>
      <c r="AE21100">
        <f t="shared" si="329"/>
        <v>2021</v>
      </c>
    </row>
    <row r="21101" spans="1:31" x14ac:dyDescent="0.25">
      <c r="A21101" s="7">
        <v>21098</v>
      </c>
      <c r="B21101" s="8">
        <v>44295</v>
      </c>
      <c r="C21101" t="s">
        <v>3</v>
      </c>
      <c r="D21101" t="s">
        <v>787</v>
      </c>
      <c r="E21101" t="s">
        <v>9</v>
      </c>
      <c r="F21101" t="s">
        <v>1288</v>
      </c>
      <c r="G21101" t="s">
        <v>1292</v>
      </c>
      <c r="H21101" s="9" t="s">
        <v>3500</v>
      </c>
      <c r="I21101" t="s">
        <v>1454</v>
      </c>
      <c r="J21101" s="20">
        <v>27</v>
      </c>
      <c r="K21101" s="20" t="s">
        <v>9</v>
      </c>
      <c r="L21101" t="s">
        <v>1463</v>
      </c>
      <c r="M21101" s="20">
        <v>6.48</v>
      </c>
      <c r="N21101" s="20">
        <v>8.02</v>
      </c>
      <c r="AE21101">
        <f t="shared" si="329"/>
        <v>2021</v>
      </c>
    </row>
    <row r="21102" spans="1:31" x14ac:dyDescent="0.25">
      <c r="A21102" s="7">
        <v>21099</v>
      </c>
      <c r="B21102" s="8">
        <v>44296</v>
      </c>
      <c r="C21102" t="s">
        <v>3</v>
      </c>
      <c r="D21102" t="s">
        <v>1329</v>
      </c>
      <c r="E21102" t="s">
        <v>9</v>
      </c>
      <c r="F21102" t="s">
        <v>1325</v>
      </c>
      <c r="G21102" t="s">
        <v>714</v>
      </c>
      <c r="H21102" s="135" t="s">
        <v>2006</v>
      </c>
      <c r="I21102" t="s">
        <v>1454</v>
      </c>
      <c r="J21102" s="20">
        <v>2</v>
      </c>
      <c r="K21102" s="20" t="s">
        <v>1465</v>
      </c>
      <c r="L21102" t="s">
        <v>1466</v>
      </c>
      <c r="M21102" s="20">
        <v>0.5</v>
      </c>
      <c r="N21102" s="20">
        <v>0.5</v>
      </c>
      <c r="AE21102">
        <f t="shared" si="329"/>
        <v>2021</v>
      </c>
    </row>
    <row r="21103" spans="1:31" x14ac:dyDescent="0.25">
      <c r="A21103" s="7">
        <v>21100</v>
      </c>
      <c r="B21103" s="8">
        <v>44296</v>
      </c>
      <c r="C21103" t="s">
        <v>3</v>
      </c>
      <c r="D21103" t="s">
        <v>301</v>
      </c>
      <c r="E21103" t="s">
        <v>9</v>
      </c>
      <c r="F21103" t="s">
        <v>54</v>
      </c>
      <c r="G21103" t="s">
        <v>1170</v>
      </c>
      <c r="H21103" s="135" t="s">
        <v>3238</v>
      </c>
      <c r="I21103" t="s">
        <v>1454</v>
      </c>
      <c r="J21103" s="20">
        <v>147</v>
      </c>
      <c r="K21103" s="20" t="s">
        <v>9</v>
      </c>
      <c r="L21103" t="s">
        <v>1463</v>
      </c>
      <c r="M21103" s="20">
        <v>35.28</v>
      </c>
      <c r="N21103" s="20">
        <v>39.22</v>
      </c>
      <c r="AE21103">
        <f t="shared" si="329"/>
        <v>2021</v>
      </c>
    </row>
    <row r="21104" spans="1:31" x14ac:dyDescent="0.25">
      <c r="A21104" s="7">
        <v>21101</v>
      </c>
      <c r="B21104" s="8">
        <v>44296</v>
      </c>
      <c r="C21104" t="s">
        <v>3</v>
      </c>
      <c r="D21104" t="s">
        <v>868</v>
      </c>
      <c r="E21104" t="s">
        <v>9</v>
      </c>
      <c r="F21104" t="s">
        <v>763</v>
      </c>
      <c r="G21104" t="s">
        <v>929</v>
      </c>
      <c r="H21104" s="136" t="s">
        <v>2654</v>
      </c>
      <c r="I21104" t="s">
        <v>1454</v>
      </c>
      <c r="J21104" s="20">
        <v>10</v>
      </c>
      <c r="K21104" s="20" t="s">
        <v>1465</v>
      </c>
      <c r="L21104" t="s">
        <v>1466</v>
      </c>
      <c r="M21104" s="20">
        <v>2.5</v>
      </c>
      <c r="N21104" s="20">
        <v>2.5</v>
      </c>
      <c r="AE21104">
        <f t="shared" si="329"/>
        <v>2021</v>
      </c>
    </row>
    <row r="21105" spans="1:31" x14ac:dyDescent="0.25">
      <c r="A21105" s="7">
        <v>21102</v>
      </c>
      <c r="B21105" s="8">
        <v>44296</v>
      </c>
      <c r="C21105" t="s">
        <v>3</v>
      </c>
      <c r="D21105" t="s">
        <v>943</v>
      </c>
      <c r="E21105" t="s">
        <v>9</v>
      </c>
      <c r="F21105" t="s">
        <v>1159</v>
      </c>
      <c r="G21105" t="s">
        <v>732</v>
      </c>
      <c r="H21105" s="135" t="s">
        <v>1496</v>
      </c>
      <c r="I21105" t="s">
        <v>1454</v>
      </c>
      <c r="J21105" s="20">
        <v>8</v>
      </c>
      <c r="K21105" s="20" t="s">
        <v>9</v>
      </c>
      <c r="L21105" t="s">
        <v>1464</v>
      </c>
      <c r="M21105" s="20">
        <v>1.76</v>
      </c>
      <c r="N21105" s="20">
        <v>3.24</v>
      </c>
      <c r="AE21105">
        <f t="shared" si="329"/>
        <v>2021</v>
      </c>
    </row>
    <row r="21106" spans="1:31" x14ac:dyDescent="0.25">
      <c r="A21106" s="7">
        <v>21103</v>
      </c>
      <c r="B21106" s="8">
        <v>44297</v>
      </c>
      <c r="C21106" t="s">
        <v>3</v>
      </c>
      <c r="D21106" t="s">
        <v>918</v>
      </c>
      <c r="E21106" t="s">
        <v>9</v>
      </c>
      <c r="F21106" t="s">
        <v>1111</v>
      </c>
      <c r="G21106" t="s">
        <v>870</v>
      </c>
      <c r="H21106" s="135" t="s">
        <v>2731</v>
      </c>
      <c r="I21106" t="s">
        <v>1454</v>
      </c>
      <c r="J21106" s="20">
        <v>20</v>
      </c>
      <c r="K21106" s="20" t="s">
        <v>3</v>
      </c>
      <c r="L21106" t="s">
        <v>1464</v>
      </c>
      <c r="M21106" s="20">
        <v>6.6</v>
      </c>
      <c r="N21106" s="20">
        <v>4.4000000000000004</v>
      </c>
      <c r="AE21106">
        <f t="shared" si="329"/>
        <v>2021</v>
      </c>
    </row>
    <row r="21107" spans="1:31" x14ac:dyDescent="0.25">
      <c r="A21107" s="7">
        <v>21104</v>
      </c>
      <c r="B21107" s="8">
        <v>44297</v>
      </c>
      <c r="C21107" t="s">
        <v>3</v>
      </c>
      <c r="D21107" t="s">
        <v>1355</v>
      </c>
      <c r="E21107" t="s">
        <v>9</v>
      </c>
      <c r="F21107" t="s">
        <v>1332</v>
      </c>
      <c r="G21107" t="s">
        <v>1292</v>
      </c>
      <c r="H21107" s="9" t="s">
        <v>3467</v>
      </c>
      <c r="I21107" t="s">
        <v>1458</v>
      </c>
      <c r="J21107" s="20">
        <v>12</v>
      </c>
      <c r="K21107" s="20" t="s">
        <v>9</v>
      </c>
      <c r="L21107" t="s">
        <v>1463</v>
      </c>
      <c r="M21107" s="20">
        <v>30</v>
      </c>
      <c r="N21107" s="20">
        <v>10</v>
      </c>
      <c r="AE21107">
        <f t="shared" si="329"/>
        <v>2021</v>
      </c>
    </row>
    <row r="21108" spans="1:31" x14ac:dyDescent="0.25">
      <c r="A21108" s="7">
        <v>21105</v>
      </c>
      <c r="B21108" s="8">
        <v>44298</v>
      </c>
      <c r="C21108" t="s">
        <v>3</v>
      </c>
      <c r="D21108" t="s">
        <v>1356</v>
      </c>
      <c r="E21108" t="s">
        <v>9</v>
      </c>
      <c r="F21108" t="s">
        <v>1332</v>
      </c>
      <c r="G21108" t="s">
        <v>929</v>
      </c>
      <c r="H21108" s="135" t="s">
        <v>2812</v>
      </c>
      <c r="I21108" t="s">
        <v>1458</v>
      </c>
      <c r="J21108" s="20">
        <v>12</v>
      </c>
      <c r="K21108" s="20" t="s">
        <v>1465</v>
      </c>
      <c r="L21108" t="s">
        <v>1466</v>
      </c>
      <c r="M21108" s="20">
        <v>30</v>
      </c>
      <c r="N21108" s="20">
        <v>10</v>
      </c>
      <c r="AE21108">
        <f t="shared" si="329"/>
        <v>2021</v>
      </c>
    </row>
    <row r="21109" spans="1:31" x14ac:dyDescent="0.25">
      <c r="A21109" s="7">
        <v>21106</v>
      </c>
      <c r="B21109" s="8">
        <v>44298</v>
      </c>
      <c r="C21109" t="s">
        <v>3</v>
      </c>
      <c r="D21109" t="s">
        <v>1349</v>
      </c>
      <c r="E21109" t="s">
        <v>9</v>
      </c>
      <c r="F21109" t="s">
        <v>860</v>
      </c>
      <c r="G21109" t="s">
        <v>929</v>
      </c>
      <c r="H21109" s="135" t="s">
        <v>2743</v>
      </c>
      <c r="I21109" t="s">
        <v>1454</v>
      </c>
      <c r="J21109" s="20">
        <v>14</v>
      </c>
      <c r="K21109" s="20" t="s">
        <v>9</v>
      </c>
      <c r="L21109" t="s">
        <v>1464</v>
      </c>
      <c r="M21109" s="20">
        <v>3.08</v>
      </c>
      <c r="N21109" s="20">
        <v>4.92</v>
      </c>
      <c r="AE21109">
        <f t="shared" si="329"/>
        <v>2021</v>
      </c>
    </row>
    <row r="21110" spans="1:31" x14ac:dyDescent="0.25">
      <c r="A21110" s="7">
        <v>21107</v>
      </c>
      <c r="B21110" s="8">
        <v>44298</v>
      </c>
      <c r="C21110" t="s">
        <v>3</v>
      </c>
      <c r="D21110" t="s">
        <v>1354</v>
      </c>
      <c r="E21110" t="s">
        <v>9</v>
      </c>
      <c r="F21110" t="s">
        <v>860</v>
      </c>
      <c r="G21110" t="s">
        <v>11</v>
      </c>
      <c r="H21110" s="135" t="s">
        <v>1496</v>
      </c>
      <c r="I21110" t="s">
        <v>1454</v>
      </c>
      <c r="J21110" s="20">
        <v>17</v>
      </c>
      <c r="K21110" s="20" t="s">
        <v>3</v>
      </c>
      <c r="L21110" t="s">
        <v>1463</v>
      </c>
      <c r="M21110" s="20">
        <v>5.42</v>
      </c>
      <c r="N21110" s="20">
        <v>4.08</v>
      </c>
      <c r="AE21110">
        <f t="shared" si="329"/>
        <v>2021</v>
      </c>
    </row>
    <row r="21111" spans="1:31" x14ac:dyDescent="0.25">
      <c r="A21111" s="7">
        <v>21108</v>
      </c>
      <c r="B21111" s="8">
        <v>44299</v>
      </c>
      <c r="C21111" t="s">
        <v>3</v>
      </c>
      <c r="D21111" t="s">
        <v>848</v>
      </c>
      <c r="E21111" t="s">
        <v>9</v>
      </c>
      <c r="F21111" t="s">
        <v>860</v>
      </c>
      <c r="G21111" t="s">
        <v>895</v>
      </c>
      <c r="H21111" s="135" t="s">
        <v>2590</v>
      </c>
      <c r="I21111" t="s">
        <v>1454</v>
      </c>
      <c r="J21111" s="20">
        <v>28</v>
      </c>
      <c r="K21111" s="20" t="s">
        <v>3</v>
      </c>
      <c r="L21111" t="s">
        <v>1463</v>
      </c>
      <c r="M21111" s="20">
        <v>8.2800000000000011</v>
      </c>
      <c r="N21111" s="20">
        <v>6.72</v>
      </c>
      <c r="AE21111">
        <f t="shared" si="329"/>
        <v>2021</v>
      </c>
    </row>
    <row r="21112" spans="1:31" x14ac:dyDescent="0.25">
      <c r="A21112" s="7">
        <v>21109</v>
      </c>
      <c r="B21112" s="8">
        <v>44300</v>
      </c>
      <c r="C21112" t="s">
        <v>3</v>
      </c>
      <c r="D21112" t="s">
        <v>1085</v>
      </c>
      <c r="E21112" t="s">
        <v>9</v>
      </c>
      <c r="F21112" t="s">
        <v>351</v>
      </c>
      <c r="G21112" t="s">
        <v>861</v>
      </c>
      <c r="H21112" s="135" t="s">
        <v>2445</v>
      </c>
      <c r="I21112" t="s">
        <v>1454</v>
      </c>
      <c r="J21112" s="20">
        <v>10</v>
      </c>
      <c r="K21112" s="20" t="s">
        <v>3</v>
      </c>
      <c r="L21112" t="s">
        <v>1463</v>
      </c>
      <c r="M21112" s="20">
        <v>3.6</v>
      </c>
      <c r="N21112" s="20">
        <v>2.4</v>
      </c>
      <c r="AE21112">
        <f t="shared" si="329"/>
        <v>2021</v>
      </c>
    </row>
    <row r="21113" spans="1:31" x14ac:dyDescent="0.25">
      <c r="A21113" s="7">
        <v>21110</v>
      </c>
      <c r="B21113" s="8">
        <v>44300</v>
      </c>
      <c r="C21113" t="s">
        <v>3</v>
      </c>
      <c r="D21113" t="s">
        <v>1329</v>
      </c>
      <c r="E21113" t="s">
        <v>9</v>
      </c>
      <c r="F21113" t="s">
        <v>1325</v>
      </c>
      <c r="G21113" t="s">
        <v>714</v>
      </c>
      <c r="H21113" s="135" t="s">
        <v>2091</v>
      </c>
      <c r="I21113" t="s">
        <v>1454</v>
      </c>
      <c r="J21113" s="20">
        <v>32</v>
      </c>
      <c r="K21113" s="20" t="s">
        <v>3</v>
      </c>
      <c r="L21113" t="s">
        <v>1464</v>
      </c>
      <c r="M21113" s="20">
        <v>9.9600000000000009</v>
      </c>
      <c r="N21113" s="20">
        <v>7.04</v>
      </c>
      <c r="AE21113">
        <f t="shared" si="329"/>
        <v>2021</v>
      </c>
    </row>
    <row r="21114" spans="1:31" x14ac:dyDescent="0.25">
      <c r="A21114" s="7">
        <v>21111</v>
      </c>
      <c r="B21114" s="8">
        <v>44300</v>
      </c>
      <c r="C21114" t="s">
        <v>3</v>
      </c>
      <c r="D21114" t="s">
        <v>102</v>
      </c>
      <c r="E21114" t="s">
        <v>9</v>
      </c>
      <c r="F21114" t="s">
        <v>1309</v>
      </c>
      <c r="G21114" t="s">
        <v>377</v>
      </c>
      <c r="H21114" s="135" t="s">
        <v>1496</v>
      </c>
      <c r="I21114" t="s">
        <v>1454</v>
      </c>
      <c r="J21114" s="20">
        <v>45</v>
      </c>
      <c r="K21114" s="20" t="s">
        <v>3</v>
      </c>
      <c r="L21114" t="s">
        <v>1463</v>
      </c>
      <c r="M21114" s="20">
        <v>12.7</v>
      </c>
      <c r="N21114" s="20">
        <v>10.8</v>
      </c>
      <c r="AE21114">
        <f t="shared" si="329"/>
        <v>2021</v>
      </c>
    </row>
    <row r="21115" spans="1:31" x14ac:dyDescent="0.25">
      <c r="A21115" s="7">
        <v>21112</v>
      </c>
      <c r="B21115" s="8">
        <v>44300</v>
      </c>
      <c r="C21115" t="s">
        <v>3</v>
      </c>
      <c r="D21115" t="s">
        <v>1284</v>
      </c>
      <c r="E21115" t="s">
        <v>9</v>
      </c>
      <c r="F21115" t="s">
        <v>1357</v>
      </c>
      <c r="G21115" t="s">
        <v>1170</v>
      </c>
      <c r="H21115" s="135" t="s">
        <v>3203</v>
      </c>
      <c r="I21115" t="s">
        <v>1458</v>
      </c>
      <c r="J21115" s="20">
        <v>10</v>
      </c>
      <c r="K21115" s="20" t="s">
        <v>1465</v>
      </c>
      <c r="L21115" t="s">
        <v>1466</v>
      </c>
      <c r="M21115" s="20">
        <v>10</v>
      </c>
      <c r="N21115" s="20">
        <v>30</v>
      </c>
      <c r="AE21115">
        <f t="shared" si="329"/>
        <v>2021</v>
      </c>
    </row>
    <row r="21116" spans="1:31" x14ac:dyDescent="0.25">
      <c r="A21116" s="7">
        <v>21113</v>
      </c>
      <c r="B21116" s="8">
        <v>44300</v>
      </c>
      <c r="C21116" t="s">
        <v>3</v>
      </c>
      <c r="D21116" t="s">
        <v>1346</v>
      </c>
      <c r="E21116" t="s">
        <v>9</v>
      </c>
      <c r="F21116" t="s">
        <v>860</v>
      </c>
      <c r="G21116" t="s">
        <v>929</v>
      </c>
      <c r="H21116" s="135" t="s">
        <v>2771</v>
      </c>
      <c r="I21116" t="s">
        <v>1454</v>
      </c>
      <c r="J21116" s="20">
        <v>2</v>
      </c>
      <c r="K21116" s="20" t="s">
        <v>1465</v>
      </c>
      <c r="L21116" t="s">
        <v>1466</v>
      </c>
      <c r="M21116" s="20">
        <v>0.5</v>
      </c>
      <c r="N21116" s="20">
        <v>0.5</v>
      </c>
      <c r="AE21116">
        <f t="shared" si="329"/>
        <v>2021</v>
      </c>
    </row>
    <row r="21117" spans="1:31" x14ac:dyDescent="0.25">
      <c r="A21117" s="7">
        <v>21114</v>
      </c>
      <c r="B21117" s="8">
        <v>44300</v>
      </c>
      <c r="C21117" t="s">
        <v>3</v>
      </c>
      <c r="D21117" t="s">
        <v>1354</v>
      </c>
      <c r="E21117" t="s">
        <v>9</v>
      </c>
      <c r="F21117" t="s">
        <v>1345</v>
      </c>
      <c r="G21117" t="s">
        <v>929</v>
      </c>
      <c r="H21117" s="135" t="s">
        <v>2698</v>
      </c>
      <c r="I21117" t="s">
        <v>1454</v>
      </c>
      <c r="J21117" s="20">
        <v>15</v>
      </c>
      <c r="K21117" s="20" t="s">
        <v>3</v>
      </c>
      <c r="L21117" t="s">
        <v>1464</v>
      </c>
      <c r="M21117" s="20">
        <v>5.2</v>
      </c>
      <c r="N21117" s="20">
        <v>3.3</v>
      </c>
      <c r="AE21117">
        <f t="shared" si="329"/>
        <v>2021</v>
      </c>
    </row>
    <row r="21118" spans="1:31" x14ac:dyDescent="0.25">
      <c r="A21118" s="7">
        <v>21115</v>
      </c>
      <c r="B21118" s="8">
        <v>44301</v>
      </c>
      <c r="C21118" t="s">
        <v>3</v>
      </c>
      <c r="D21118" t="s">
        <v>943</v>
      </c>
      <c r="E21118" t="s">
        <v>9</v>
      </c>
      <c r="F21118" t="s">
        <v>1312</v>
      </c>
      <c r="G21118" t="s">
        <v>569</v>
      </c>
      <c r="H21118" s="136" t="s">
        <v>1748</v>
      </c>
      <c r="I21118" t="s">
        <v>1454</v>
      </c>
      <c r="J21118" s="20">
        <v>28</v>
      </c>
      <c r="K21118" s="20" t="s">
        <v>9</v>
      </c>
      <c r="L21118" t="s">
        <v>1464</v>
      </c>
      <c r="M21118" s="20">
        <v>6.16</v>
      </c>
      <c r="N21118" s="20">
        <v>8.84</v>
      </c>
      <c r="AE21118">
        <f t="shared" si="329"/>
        <v>2021</v>
      </c>
    </row>
    <row r="21119" spans="1:31" x14ac:dyDescent="0.25">
      <c r="A21119" s="7">
        <v>21116</v>
      </c>
      <c r="B21119" s="8">
        <v>44301</v>
      </c>
      <c r="C21119" t="s">
        <v>3</v>
      </c>
      <c r="D21119" t="s">
        <v>943</v>
      </c>
      <c r="E21119" t="s">
        <v>9</v>
      </c>
      <c r="F21119" t="s">
        <v>1312</v>
      </c>
      <c r="G21119" t="s">
        <v>1292</v>
      </c>
      <c r="H21119" s="9" t="s">
        <v>3486</v>
      </c>
      <c r="I21119" t="s">
        <v>1454</v>
      </c>
      <c r="J21119" s="20">
        <v>23</v>
      </c>
      <c r="K21119" s="20" t="s">
        <v>1465</v>
      </c>
      <c r="L21119" t="s">
        <v>1466</v>
      </c>
      <c r="M21119" s="20">
        <v>5.75</v>
      </c>
      <c r="N21119" s="20">
        <v>5.75</v>
      </c>
      <c r="AE21119">
        <f t="shared" si="329"/>
        <v>2021</v>
      </c>
    </row>
    <row r="21120" spans="1:31" x14ac:dyDescent="0.25">
      <c r="A21120" s="7">
        <v>21117</v>
      </c>
      <c r="B21120" s="8">
        <v>44301</v>
      </c>
      <c r="C21120" t="s">
        <v>3</v>
      </c>
      <c r="D21120" t="s">
        <v>1215</v>
      </c>
      <c r="E21120" t="s">
        <v>9</v>
      </c>
      <c r="F21120" t="s">
        <v>860</v>
      </c>
      <c r="G21120" t="s">
        <v>1170</v>
      </c>
      <c r="H21120" s="135" t="s">
        <v>3185</v>
      </c>
      <c r="I21120" t="s">
        <v>1454</v>
      </c>
      <c r="J21120" s="20">
        <v>14</v>
      </c>
      <c r="K21120" s="20" t="s">
        <v>9</v>
      </c>
      <c r="L21120" t="s">
        <v>1464</v>
      </c>
      <c r="M21120" s="20">
        <v>3.08</v>
      </c>
      <c r="N21120" s="20">
        <v>4.92</v>
      </c>
      <c r="AE21120">
        <f t="shared" si="329"/>
        <v>2021</v>
      </c>
    </row>
    <row r="21121" spans="1:31" x14ac:dyDescent="0.25">
      <c r="A21121" s="7">
        <v>21118</v>
      </c>
      <c r="B21121" s="8">
        <v>44301</v>
      </c>
      <c r="C21121" t="s">
        <v>3</v>
      </c>
      <c r="D21121" t="s">
        <v>19</v>
      </c>
      <c r="E21121" t="s">
        <v>9</v>
      </c>
      <c r="F21121" t="s">
        <v>665</v>
      </c>
      <c r="G21121" t="s">
        <v>1170</v>
      </c>
      <c r="H21121" s="135" t="s">
        <v>3294</v>
      </c>
      <c r="I21121" t="s">
        <v>1455</v>
      </c>
      <c r="J21121" s="20">
        <v>50</v>
      </c>
      <c r="K21121" s="20" t="s">
        <v>9</v>
      </c>
      <c r="L21121" t="s">
        <v>1464</v>
      </c>
      <c r="M21121" s="20">
        <v>5.5</v>
      </c>
      <c r="N21121" s="20">
        <v>7.5</v>
      </c>
      <c r="AE21121">
        <f t="shared" si="329"/>
        <v>2021</v>
      </c>
    </row>
    <row r="21122" spans="1:31" x14ac:dyDescent="0.25">
      <c r="A21122" s="7">
        <v>21119</v>
      </c>
      <c r="B21122" s="8">
        <v>44301</v>
      </c>
      <c r="C21122" t="s">
        <v>3</v>
      </c>
      <c r="D21122" t="s">
        <v>1346</v>
      </c>
      <c r="E21122" t="s">
        <v>9</v>
      </c>
      <c r="F21122" t="s">
        <v>860</v>
      </c>
      <c r="G21122" t="s">
        <v>929</v>
      </c>
      <c r="H21122" s="135" t="s">
        <v>3501</v>
      </c>
      <c r="I21122" t="s">
        <v>1454</v>
      </c>
      <c r="J21122" s="20">
        <v>20</v>
      </c>
      <c r="K21122" s="20" t="s">
        <v>3</v>
      </c>
      <c r="L21122" t="s">
        <v>1464</v>
      </c>
      <c r="M21122" s="20">
        <v>6.6</v>
      </c>
      <c r="N21122" s="20">
        <v>4.4000000000000004</v>
      </c>
      <c r="AE21122">
        <f t="shared" si="329"/>
        <v>2021</v>
      </c>
    </row>
    <row r="21123" spans="1:31" x14ac:dyDescent="0.25">
      <c r="A21123" s="7">
        <v>21120</v>
      </c>
      <c r="B21123" s="8">
        <v>44302</v>
      </c>
      <c r="C21123" t="s">
        <v>3</v>
      </c>
      <c r="D21123" t="s">
        <v>1327</v>
      </c>
      <c r="E21123" t="s">
        <v>9</v>
      </c>
      <c r="F21123" t="s">
        <v>1284</v>
      </c>
      <c r="G21123" t="s">
        <v>1277</v>
      </c>
      <c r="H21123" s="9" t="s">
        <v>3337</v>
      </c>
      <c r="I21123" t="s">
        <v>1454</v>
      </c>
      <c r="J21123" s="20">
        <v>9</v>
      </c>
      <c r="K21123" s="20" t="s">
        <v>3</v>
      </c>
      <c r="L21123" t="s">
        <v>1464</v>
      </c>
      <c r="M21123" s="20">
        <v>3.52</v>
      </c>
      <c r="N21123" s="20">
        <v>1.98</v>
      </c>
      <c r="AE21123">
        <f t="shared" si="329"/>
        <v>2021</v>
      </c>
    </row>
    <row r="21124" spans="1:31" x14ac:dyDescent="0.25">
      <c r="A21124" s="7">
        <v>21121</v>
      </c>
      <c r="B21124" s="8">
        <v>44302</v>
      </c>
      <c r="C21124" t="s">
        <v>3</v>
      </c>
      <c r="D21124" t="s">
        <v>1352</v>
      </c>
      <c r="E21124" t="s">
        <v>9</v>
      </c>
      <c r="F21124" t="s">
        <v>1288</v>
      </c>
      <c r="G21124" t="s">
        <v>1292</v>
      </c>
      <c r="H21124" s="134" t="s">
        <v>3423</v>
      </c>
      <c r="I21124" t="s">
        <v>1454</v>
      </c>
      <c r="J21124" s="20">
        <v>25</v>
      </c>
      <c r="K21124" s="20" t="s">
        <v>1465</v>
      </c>
      <c r="L21124" t="s">
        <v>1466</v>
      </c>
      <c r="M21124" s="20">
        <v>6.25</v>
      </c>
      <c r="N21124" s="20">
        <v>6.25</v>
      </c>
      <c r="AE21124">
        <f t="shared" ref="AE21124:AE21187" si="330">YEAR(B21124)</f>
        <v>2021</v>
      </c>
    </row>
    <row r="21125" spans="1:31" x14ac:dyDescent="0.25">
      <c r="A21125" s="7">
        <v>21122</v>
      </c>
      <c r="B21125" s="8">
        <v>44302</v>
      </c>
      <c r="C21125" t="s">
        <v>3</v>
      </c>
      <c r="D21125" t="s">
        <v>712</v>
      </c>
      <c r="E21125" t="s">
        <v>9</v>
      </c>
      <c r="F21125" t="s">
        <v>805</v>
      </c>
      <c r="G21125" t="s">
        <v>861</v>
      </c>
      <c r="H21125" s="9" t="s">
        <v>3451</v>
      </c>
      <c r="I21125" t="s">
        <v>1454</v>
      </c>
      <c r="J21125" s="20">
        <v>38</v>
      </c>
      <c r="K21125" s="20" t="s">
        <v>9</v>
      </c>
      <c r="L21125" t="s">
        <v>1464</v>
      </c>
      <c r="M21125" s="20">
        <v>8.36</v>
      </c>
      <c r="N21125" s="20">
        <v>11.64</v>
      </c>
      <c r="AE21125">
        <f t="shared" si="330"/>
        <v>2021</v>
      </c>
    </row>
    <row r="21126" spans="1:31" x14ac:dyDescent="0.25">
      <c r="A21126" s="7">
        <v>21123</v>
      </c>
      <c r="B21126" s="8">
        <v>44302</v>
      </c>
      <c r="C21126" t="s">
        <v>3</v>
      </c>
      <c r="D21126" t="s">
        <v>712</v>
      </c>
      <c r="E21126" t="s">
        <v>9</v>
      </c>
      <c r="F21126" t="s">
        <v>805</v>
      </c>
      <c r="G21126" t="s">
        <v>861</v>
      </c>
      <c r="H21126" s="9" t="s">
        <v>3448</v>
      </c>
      <c r="I21126" t="s">
        <v>1454</v>
      </c>
      <c r="J21126" s="20">
        <v>38</v>
      </c>
      <c r="K21126" s="20" t="s">
        <v>9</v>
      </c>
      <c r="L21126" t="s">
        <v>1464</v>
      </c>
      <c r="M21126" s="20">
        <v>8.36</v>
      </c>
      <c r="N21126" s="20">
        <v>11.64</v>
      </c>
      <c r="AE21126">
        <f t="shared" si="330"/>
        <v>2021</v>
      </c>
    </row>
    <row r="21127" spans="1:31" x14ac:dyDescent="0.25">
      <c r="A21127" s="7">
        <v>21124</v>
      </c>
      <c r="B21127" s="8">
        <v>44303</v>
      </c>
      <c r="C21127" t="s">
        <v>3</v>
      </c>
      <c r="D21127" t="s">
        <v>1329</v>
      </c>
      <c r="E21127" t="s">
        <v>9</v>
      </c>
      <c r="F21127" t="s">
        <v>1288</v>
      </c>
      <c r="G21127" t="s">
        <v>1170</v>
      </c>
      <c r="H21127" s="136" t="s">
        <v>3247</v>
      </c>
      <c r="I21127" t="s">
        <v>1454</v>
      </c>
      <c r="J21127" s="20">
        <v>97</v>
      </c>
      <c r="K21127" s="20" t="s">
        <v>3</v>
      </c>
      <c r="L21127" t="s">
        <v>1463</v>
      </c>
      <c r="M21127" s="20">
        <v>26.22</v>
      </c>
      <c r="N21127" s="20">
        <v>23.28</v>
      </c>
      <c r="AE21127">
        <f t="shared" si="330"/>
        <v>2021</v>
      </c>
    </row>
    <row r="21128" spans="1:31" x14ac:dyDescent="0.25">
      <c r="A21128" s="7">
        <v>21125</v>
      </c>
      <c r="B21128" s="8">
        <v>44303</v>
      </c>
      <c r="C21128" t="s">
        <v>3</v>
      </c>
      <c r="D21128" t="s">
        <v>1332</v>
      </c>
      <c r="E21128" t="s">
        <v>9</v>
      </c>
      <c r="F21128" t="s">
        <v>1344</v>
      </c>
      <c r="G21128" t="s">
        <v>929</v>
      </c>
      <c r="H21128" s="135" t="s">
        <v>2665</v>
      </c>
      <c r="I21128" t="s">
        <v>1454</v>
      </c>
      <c r="J21128" s="20">
        <v>45</v>
      </c>
      <c r="K21128" s="20" t="s">
        <v>9</v>
      </c>
      <c r="L21128" t="s">
        <v>1464</v>
      </c>
      <c r="M21128" s="20">
        <v>9.9</v>
      </c>
      <c r="N21128" s="20">
        <v>13.6</v>
      </c>
      <c r="AE21128">
        <f t="shared" si="330"/>
        <v>2021</v>
      </c>
    </row>
    <row r="21129" spans="1:31" x14ac:dyDescent="0.25">
      <c r="A21129" s="7">
        <v>21126</v>
      </c>
      <c r="B21129" s="8">
        <v>44303</v>
      </c>
      <c r="C21129" t="s">
        <v>3</v>
      </c>
      <c r="D21129" t="s">
        <v>918</v>
      </c>
      <c r="E21129" t="s">
        <v>9</v>
      </c>
      <c r="F21129" t="s">
        <v>1272</v>
      </c>
      <c r="G21129" t="s">
        <v>870</v>
      </c>
      <c r="H21129" s="135" t="s">
        <v>2836</v>
      </c>
      <c r="I21129" t="s">
        <v>1454</v>
      </c>
      <c r="J21129" s="20">
        <v>25</v>
      </c>
      <c r="K21129" s="20" t="s">
        <v>9</v>
      </c>
      <c r="L21129" t="s">
        <v>1463</v>
      </c>
      <c r="M21129" s="20">
        <v>6</v>
      </c>
      <c r="N21129" s="20">
        <v>7.5</v>
      </c>
      <c r="AE21129">
        <f t="shared" si="330"/>
        <v>2021</v>
      </c>
    </row>
    <row r="21130" spans="1:31" x14ac:dyDescent="0.25">
      <c r="A21130" s="7">
        <v>21127</v>
      </c>
      <c r="B21130" s="8">
        <v>44304</v>
      </c>
      <c r="C21130" t="s">
        <v>3</v>
      </c>
      <c r="D21130" t="s">
        <v>1346</v>
      </c>
      <c r="E21130" t="s">
        <v>9</v>
      </c>
      <c r="F21130" t="s">
        <v>860</v>
      </c>
      <c r="G21130" t="s">
        <v>895</v>
      </c>
      <c r="H21130" s="135" t="s">
        <v>2577</v>
      </c>
      <c r="I21130" t="s">
        <v>1454</v>
      </c>
      <c r="J21130" s="20">
        <v>12</v>
      </c>
      <c r="K21130" s="20" t="s">
        <v>3</v>
      </c>
      <c r="L21130" t="s">
        <v>1464</v>
      </c>
      <c r="M21130" s="20">
        <v>4.3599999999999994</v>
      </c>
      <c r="N21130" s="20">
        <v>2.64</v>
      </c>
      <c r="AE21130">
        <f t="shared" si="330"/>
        <v>2021</v>
      </c>
    </row>
    <row r="21131" spans="1:31" x14ac:dyDescent="0.25">
      <c r="A21131" s="7">
        <v>21128</v>
      </c>
      <c r="B21131" s="8">
        <v>44304</v>
      </c>
      <c r="C21131" t="s">
        <v>3</v>
      </c>
      <c r="D21131" t="s">
        <v>1356</v>
      </c>
      <c r="E21131" t="s">
        <v>9</v>
      </c>
      <c r="F21131" t="s">
        <v>54</v>
      </c>
      <c r="G21131" t="s">
        <v>1016</v>
      </c>
      <c r="H21131" s="9" t="s">
        <v>2890</v>
      </c>
      <c r="I21131" t="s">
        <v>1454</v>
      </c>
      <c r="J21131" s="20">
        <v>35</v>
      </c>
      <c r="K21131" s="20" t="s">
        <v>9</v>
      </c>
      <c r="L21131" t="s">
        <v>1464</v>
      </c>
      <c r="M21131" s="20">
        <v>7.7</v>
      </c>
      <c r="N21131" s="20">
        <v>10.8</v>
      </c>
      <c r="AE21131">
        <f t="shared" si="330"/>
        <v>2021</v>
      </c>
    </row>
    <row r="21132" spans="1:31" x14ac:dyDescent="0.25">
      <c r="A21132" s="7">
        <v>21129</v>
      </c>
      <c r="B21132" s="8">
        <v>44304</v>
      </c>
      <c r="C21132" t="s">
        <v>3</v>
      </c>
      <c r="D21132" t="s">
        <v>1354</v>
      </c>
      <c r="E21132" t="s">
        <v>9</v>
      </c>
      <c r="F21132" t="s">
        <v>860</v>
      </c>
      <c r="G21132" t="s">
        <v>929</v>
      </c>
      <c r="H21132" s="135" t="s">
        <v>2838</v>
      </c>
      <c r="I21132" t="s">
        <v>1454</v>
      </c>
      <c r="J21132" s="20">
        <v>53</v>
      </c>
      <c r="K21132" s="20" t="s">
        <v>3</v>
      </c>
      <c r="L21132" t="s">
        <v>1464</v>
      </c>
      <c r="M21132" s="20">
        <v>15.84</v>
      </c>
      <c r="N21132" s="20">
        <v>11.66</v>
      </c>
      <c r="AE21132">
        <f t="shared" si="330"/>
        <v>2021</v>
      </c>
    </row>
    <row r="21133" spans="1:31" x14ac:dyDescent="0.25">
      <c r="A21133" s="7">
        <v>21130</v>
      </c>
      <c r="B21133" s="8">
        <v>44304</v>
      </c>
      <c r="C21133" t="s">
        <v>3</v>
      </c>
      <c r="D21133" t="s">
        <v>1356</v>
      </c>
      <c r="E21133" t="s">
        <v>9</v>
      </c>
      <c r="F21133" t="s">
        <v>1335</v>
      </c>
      <c r="G21133" t="s">
        <v>929</v>
      </c>
      <c r="H21133" s="135" t="s">
        <v>3093</v>
      </c>
      <c r="I21133" t="s">
        <v>1454</v>
      </c>
      <c r="J21133" s="20">
        <v>24</v>
      </c>
      <c r="K21133" s="20" t="s">
        <v>9</v>
      </c>
      <c r="L21133" t="s">
        <v>1463</v>
      </c>
      <c r="M21133" s="20">
        <v>5.76</v>
      </c>
      <c r="N21133" s="20">
        <v>7.24</v>
      </c>
      <c r="AE21133">
        <f t="shared" si="330"/>
        <v>2021</v>
      </c>
    </row>
    <row r="21134" spans="1:31" x14ac:dyDescent="0.25">
      <c r="A21134" s="7">
        <v>21131</v>
      </c>
      <c r="B21134" s="8">
        <v>44305</v>
      </c>
      <c r="C21134" t="s">
        <v>3</v>
      </c>
      <c r="D21134" t="s">
        <v>1346</v>
      </c>
      <c r="E21134" t="s">
        <v>9</v>
      </c>
      <c r="F21134" t="s">
        <v>1159</v>
      </c>
      <c r="G21134" t="s">
        <v>895</v>
      </c>
      <c r="H21134" s="136" t="s">
        <v>3137</v>
      </c>
      <c r="I21134" t="s">
        <v>1454</v>
      </c>
      <c r="J21134" s="20">
        <v>46</v>
      </c>
      <c r="K21134" s="20" t="s">
        <v>1465</v>
      </c>
      <c r="L21134" t="s">
        <v>1466</v>
      </c>
      <c r="M21134" s="20">
        <v>11.5</v>
      </c>
      <c r="N21134" s="20">
        <v>11.5</v>
      </c>
      <c r="AE21134">
        <f t="shared" si="330"/>
        <v>2021</v>
      </c>
    </row>
    <row r="21135" spans="1:31" x14ac:dyDescent="0.25">
      <c r="A21135" s="7">
        <v>21132</v>
      </c>
      <c r="B21135" s="8">
        <v>44307</v>
      </c>
      <c r="C21135" t="s">
        <v>3</v>
      </c>
      <c r="D21135" t="s">
        <v>1315</v>
      </c>
      <c r="E21135" t="s">
        <v>9</v>
      </c>
      <c r="F21135" t="s">
        <v>869</v>
      </c>
      <c r="G21135" t="s">
        <v>648</v>
      </c>
      <c r="H21135" s="9" t="s">
        <v>1797</v>
      </c>
      <c r="I21135" t="s">
        <v>1454</v>
      </c>
      <c r="J21135" s="20">
        <v>70</v>
      </c>
      <c r="K21135" s="20" t="s">
        <v>9</v>
      </c>
      <c r="L21135" t="s">
        <v>1464</v>
      </c>
      <c r="M21135" s="20">
        <v>15.4</v>
      </c>
      <c r="N21135" s="20">
        <v>20.6</v>
      </c>
      <c r="AE21135">
        <f t="shared" si="330"/>
        <v>2021</v>
      </c>
    </row>
    <row r="21136" spans="1:31" x14ac:dyDescent="0.25">
      <c r="A21136" s="7">
        <v>21133</v>
      </c>
      <c r="B21136" s="8">
        <v>44308</v>
      </c>
      <c r="C21136" t="s">
        <v>3</v>
      </c>
      <c r="D21136" t="s">
        <v>973</v>
      </c>
      <c r="E21136" t="s">
        <v>9</v>
      </c>
      <c r="F21136" t="s">
        <v>1335</v>
      </c>
      <c r="G21136" t="s">
        <v>714</v>
      </c>
      <c r="H21136" s="136" t="s">
        <v>2122</v>
      </c>
      <c r="I21136" t="s">
        <v>1454</v>
      </c>
      <c r="J21136" s="20">
        <v>47</v>
      </c>
      <c r="K21136" s="20" t="s">
        <v>9</v>
      </c>
      <c r="L21136" t="s">
        <v>1464</v>
      </c>
      <c r="M21136" s="20">
        <v>10.34</v>
      </c>
      <c r="N21136" s="20">
        <v>14.16</v>
      </c>
      <c r="AE21136">
        <f t="shared" si="330"/>
        <v>2021</v>
      </c>
    </row>
    <row r="21137" spans="1:31" x14ac:dyDescent="0.25">
      <c r="A21137" s="7">
        <v>21134</v>
      </c>
      <c r="B21137" s="8">
        <v>44308</v>
      </c>
      <c r="C21137" t="s">
        <v>3</v>
      </c>
      <c r="D21137" t="s">
        <v>1272</v>
      </c>
      <c r="E21137" t="s">
        <v>9</v>
      </c>
      <c r="F21137" t="s">
        <v>763</v>
      </c>
      <c r="G21137" t="s">
        <v>569</v>
      </c>
      <c r="H21137" s="135" t="s">
        <v>2675</v>
      </c>
      <c r="I21137" t="s">
        <v>1455</v>
      </c>
      <c r="J21137" s="20">
        <v>15</v>
      </c>
      <c r="K21137" s="20" t="s">
        <v>1465</v>
      </c>
      <c r="L21137" t="s">
        <v>1466</v>
      </c>
      <c r="M21137" s="20">
        <v>1.875</v>
      </c>
      <c r="N21137" s="20">
        <v>1.875</v>
      </c>
      <c r="AE21137">
        <f t="shared" si="330"/>
        <v>2021</v>
      </c>
    </row>
    <row r="21138" spans="1:31" x14ac:dyDescent="0.25">
      <c r="A21138" s="7">
        <v>21135</v>
      </c>
      <c r="B21138" s="8">
        <v>44308</v>
      </c>
      <c r="C21138" t="s">
        <v>3</v>
      </c>
      <c r="D21138" t="s">
        <v>557</v>
      </c>
      <c r="E21138" t="s">
        <v>9</v>
      </c>
      <c r="F21138" t="s">
        <v>727</v>
      </c>
      <c r="G21138" t="s">
        <v>1277</v>
      </c>
      <c r="H21138" s="9" t="s">
        <v>3342</v>
      </c>
      <c r="I21138" t="s">
        <v>1454</v>
      </c>
      <c r="J21138" s="20">
        <v>12</v>
      </c>
      <c r="K21138" s="20" t="s">
        <v>3</v>
      </c>
      <c r="L21138" t="s">
        <v>1464</v>
      </c>
      <c r="M21138" s="20">
        <v>4.3599999999999994</v>
      </c>
      <c r="N21138" s="20">
        <v>2.64</v>
      </c>
      <c r="AE21138">
        <f t="shared" si="330"/>
        <v>2021</v>
      </c>
    </row>
    <row r="21139" spans="1:31" x14ac:dyDescent="0.25">
      <c r="A21139" s="7">
        <v>21136</v>
      </c>
      <c r="B21139" s="8">
        <v>44309</v>
      </c>
      <c r="C21139" t="s">
        <v>3</v>
      </c>
      <c r="D21139" t="s">
        <v>1296</v>
      </c>
      <c r="E21139" t="s">
        <v>9</v>
      </c>
      <c r="F21139" t="s">
        <v>1288</v>
      </c>
      <c r="G21139" t="s">
        <v>861</v>
      </c>
      <c r="H21139" s="135" t="s">
        <v>2436</v>
      </c>
      <c r="I21139" t="s">
        <v>1454</v>
      </c>
      <c r="J21139" s="20">
        <v>18</v>
      </c>
      <c r="K21139" s="20" t="s">
        <v>9</v>
      </c>
      <c r="L21139" t="s">
        <v>1464</v>
      </c>
      <c r="M21139" s="20">
        <v>3.96</v>
      </c>
      <c r="N21139" s="20">
        <v>6.04</v>
      </c>
      <c r="AE21139">
        <f t="shared" si="330"/>
        <v>2021</v>
      </c>
    </row>
    <row r="21140" spans="1:31" x14ac:dyDescent="0.25">
      <c r="A21140" s="7">
        <v>21137</v>
      </c>
      <c r="B21140" s="8">
        <v>44309</v>
      </c>
      <c r="C21140" t="s">
        <v>3</v>
      </c>
      <c r="D21140" t="s">
        <v>1327</v>
      </c>
      <c r="E21140" t="s">
        <v>9</v>
      </c>
      <c r="F21140" t="s">
        <v>1284</v>
      </c>
      <c r="G21140" t="s">
        <v>1277</v>
      </c>
      <c r="H21140" s="9" t="s">
        <v>3334</v>
      </c>
      <c r="I21140" t="s">
        <v>1454</v>
      </c>
      <c r="J21140" s="20">
        <v>4</v>
      </c>
      <c r="K21140" s="20" t="s">
        <v>9</v>
      </c>
      <c r="L21140" t="s">
        <v>1464</v>
      </c>
      <c r="M21140" s="20">
        <v>0.88</v>
      </c>
      <c r="N21140" s="20">
        <v>2.12</v>
      </c>
      <c r="AE21140">
        <f t="shared" si="330"/>
        <v>2021</v>
      </c>
    </row>
    <row r="21141" spans="1:31" x14ac:dyDescent="0.25">
      <c r="A21141" s="7">
        <v>21138</v>
      </c>
      <c r="B21141" s="8">
        <v>44310</v>
      </c>
      <c r="C21141" t="s">
        <v>3</v>
      </c>
      <c r="D21141" t="s">
        <v>1327</v>
      </c>
      <c r="E21141" t="s">
        <v>9</v>
      </c>
      <c r="F21141" t="s">
        <v>1284</v>
      </c>
      <c r="G21141" t="s">
        <v>1277</v>
      </c>
      <c r="H21141" s="9" t="s">
        <v>3332</v>
      </c>
      <c r="I21141" t="s">
        <v>1454</v>
      </c>
      <c r="J21141" s="20">
        <v>30</v>
      </c>
      <c r="K21141" s="20" t="s">
        <v>1465</v>
      </c>
      <c r="L21141" t="s">
        <v>1466</v>
      </c>
      <c r="M21141" s="20">
        <v>7.5</v>
      </c>
      <c r="N21141" s="20">
        <v>7.5</v>
      </c>
      <c r="AE21141">
        <f t="shared" si="330"/>
        <v>2021</v>
      </c>
    </row>
    <row r="21142" spans="1:31" x14ac:dyDescent="0.25">
      <c r="A21142" s="7">
        <v>21139</v>
      </c>
      <c r="B21142" s="8">
        <v>44310</v>
      </c>
      <c r="C21142" t="s">
        <v>3</v>
      </c>
      <c r="D21142" t="s">
        <v>1332</v>
      </c>
      <c r="E21142" t="s">
        <v>9</v>
      </c>
      <c r="F21142" t="s">
        <v>1288</v>
      </c>
      <c r="G21142" t="s">
        <v>929</v>
      </c>
      <c r="H21142" s="9" t="s">
        <v>2652</v>
      </c>
      <c r="I21142" t="s">
        <v>1454</v>
      </c>
      <c r="J21142" s="20">
        <v>50</v>
      </c>
      <c r="K21142" s="20" t="s">
        <v>3</v>
      </c>
      <c r="L21142" t="s">
        <v>1464</v>
      </c>
      <c r="M21142" s="20">
        <v>15</v>
      </c>
      <c r="N21142" s="20">
        <v>11</v>
      </c>
      <c r="AE21142">
        <f t="shared" si="330"/>
        <v>2021</v>
      </c>
    </row>
    <row r="21143" spans="1:31" x14ac:dyDescent="0.25">
      <c r="A21143" s="7">
        <v>21140</v>
      </c>
      <c r="B21143" s="8">
        <v>44310</v>
      </c>
      <c r="C21143" t="s">
        <v>3</v>
      </c>
      <c r="D21143" t="s">
        <v>1119</v>
      </c>
      <c r="E21143" t="s">
        <v>9</v>
      </c>
      <c r="F21143" t="s">
        <v>734</v>
      </c>
      <c r="G21143" t="s">
        <v>1292</v>
      </c>
      <c r="H21143" s="9" t="s">
        <v>3421</v>
      </c>
      <c r="I21143" t="s">
        <v>1454</v>
      </c>
      <c r="J21143" s="20">
        <v>18</v>
      </c>
      <c r="K21143" s="20" t="s">
        <v>9</v>
      </c>
      <c r="L21143" t="s">
        <v>1463</v>
      </c>
      <c r="M21143" s="20">
        <v>4.32</v>
      </c>
      <c r="N21143" s="20">
        <v>5.68</v>
      </c>
      <c r="AE21143">
        <f t="shared" si="330"/>
        <v>2021</v>
      </c>
    </row>
    <row r="21144" spans="1:31" x14ac:dyDescent="0.25">
      <c r="A21144" s="7">
        <v>21141</v>
      </c>
      <c r="B21144" s="8">
        <v>44312</v>
      </c>
      <c r="C21144" t="s">
        <v>3</v>
      </c>
      <c r="D21144" t="s">
        <v>301</v>
      </c>
      <c r="E21144" t="s">
        <v>9</v>
      </c>
      <c r="F21144" t="s">
        <v>1167</v>
      </c>
      <c r="G21144" t="s">
        <v>732</v>
      </c>
      <c r="H21144" s="135" t="s">
        <v>2355</v>
      </c>
      <c r="I21144" t="s">
        <v>1454</v>
      </c>
      <c r="J21144" s="20">
        <v>19</v>
      </c>
      <c r="K21144" s="20" t="s">
        <v>9</v>
      </c>
      <c r="L21144" t="s">
        <v>1464</v>
      </c>
      <c r="M21144" s="20">
        <v>4.18</v>
      </c>
      <c r="N21144" s="20">
        <v>6.32</v>
      </c>
      <c r="AE21144">
        <f t="shared" si="330"/>
        <v>2021</v>
      </c>
    </row>
    <row r="21145" spans="1:31" x14ac:dyDescent="0.25">
      <c r="A21145" s="7">
        <v>21142</v>
      </c>
      <c r="B21145" s="8">
        <v>44312</v>
      </c>
      <c r="C21145" t="s">
        <v>3</v>
      </c>
      <c r="D21145" t="s">
        <v>301</v>
      </c>
      <c r="E21145" t="s">
        <v>9</v>
      </c>
      <c r="F21145" t="s">
        <v>1324</v>
      </c>
      <c r="G21145" t="s">
        <v>714</v>
      </c>
      <c r="H21145" s="135" t="s">
        <v>2151</v>
      </c>
      <c r="I21145" t="s">
        <v>1454</v>
      </c>
      <c r="J21145" s="20">
        <v>45</v>
      </c>
      <c r="K21145" s="20" t="s">
        <v>9</v>
      </c>
      <c r="L21145" t="s">
        <v>1464</v>
      </c>
      <c r="M21145" s="20">
        <v>9.9</v>
      </c>
      <c r="N21145" s="20">
        <v>13.6</v>
      </c>
      <c r="AE21145">
        <f t="shared" si="330"/>
        <v>2021</v>
      </c>
    </row>
    <row r="21146" spans="1:31" x14ac:dyDescent="0.25">
      <c r="A21146" s="7">
        <v>21143</v>
      </c>
      <c r="B21146" s="8">
        <v>44312</v>
      </c>
      <c r="C21146" t="s">
        <v>3</v>
      </c>
      <c r="D21146" t="s">
        <v>1354</v>
      </c>
      <c r="E21146" t="s">
        <v>9</v>
      </c>
      <c r="F21146" t="s">
        <v>1120</v>
      </c>
      <c r="G21146" t="s">
        <v>895</v>
      </c>
      <c r="H21146" s="136" t="s">
        <v>3245</v>
      </c>
      <c r="I21146" t="s">
        <v>1455</v>
      </c>
      <c r="J21146" s="20">
        <v>15</v>
      </c>
      <c r="K21146" s="20" t="s">
        <v>1465</v>
      </c>
      <c r="L21146" t="s">
        <v>1466</v>
      </c>
      <c r="M21146" s="20">
        <v>1.875</v>
      </c>
      <c r="N21146" s="20">
        <v>1.875</v>
      </c>
      <c r="AE21146">
        <f t="shared" si="330"/>
        <v>2021</v>
      </c>
    </row>
    <row r="21147" spans="1:31" x14ac:dyDescent="0.25">
      <c r="A21147" s="7">
        <v>21144</v>
      </c>
      <c r="B21147" s="8">
        <v>44312</v>
      </c>
      <c r="C21147" t="s">
        <v>3</v>
      </c>
      <c r="D21147" t="s">
        <v>1356</v>
      </c>
      <c r="E21147" t="s">
        <v>9</v>
      </c>
      <c r="F21147" t="s">
        <v>1344</v>
      </c>
      <c r="G21147" t="s">
        <v>1016</v>
      </c>
      <c r="H21147" s="9" t="s">
        <v>2861</v>
      </c>
      <c r="I21147" t="s">
        <v>1454</v>
      </c>
      <c r="J21147" s="20">
        <v>110</v>
      </c>
      <c r="K21147" s="20" t="s">
        <v>9</v>
      </c>
      <c r="L21147" t="s">
        <v>1464</v>
      </c>
      <c r="M21147" s="20">
        <v>24.2</v>
      </c>
      <c r="N21147" s="20">
        <v>31.8</v>
      </c>
      <c r="AE21147">
        <f t="shared" si="330"/>
        <v>2021</v>
      </c>
    </row>
    <row r="21148" spans="1:31" x14ac:dyDescent="0.25">
      <c r="A21148" s="7">
        <v>21145</v>
      </c>
      <c r="B21148" s="8">
        <v>44312</v>
      </c>
      <c r="C21148" t="s">
        <v>3</v>
      </c>
      <c r="D21148" t="s">
        <v>1346</v>
      </c>
      <c r="E21148" t="s">
        <v>9</v>
      </c>
      <c r="F21148" t="s">
        <v>860</v>
      </c>
      <c r="G21148" t="s">
        <v>895</v>
      </c>
      <c r="H21148" s="135" t="s">
        <v>2603</v>
      </c>
      <c r="I21148" t="s">
        <v>1454</v>
      </c>
      <c r="J21148" s="20">
        <v>14</v>
      </c>
      <c r="K21148" s="20" t="s">
        <v>1465</v>
      </c>
      <c r="L21148" t="s">
        <v>1466</v>
      </c>
      <c r="M21148" s="20">
        <v>3.5</v>
      </c>
      <c r="N21148" s="20">
        <v>3.5</v>
      </c>
      <c r="AE21148">
        <f t="shared" si="330"/>
        <v>2021</v>
      </c>
    </row>
    <row r="21149" spans="1:31" x14ac:dyDescent="0.25">
      <c r="A21149" s="7">
        <v>21146</v>
      </c>
      <c r="B21149" s="8">
        <v>44312</v>
      </c>
      <c r="C21149" t="s">
        <v>3</v>
      </c>
      <c r="D21149" t="s">
        <v>1346</v>
      </c>
      <c r="E21149" t="s">
        <v>9</v>
      </c>
      <c r="F21149" t="s">
        <v>860</v>
      </c>
      <c r="G21149" t="s">
        <v>895</v>
      </c>
      <c r="H21149" s="135" t="s">
        <v>2603</v>
      </c>
      <c r="I21149" t="s">
        <v>1454</v>
      </c>
      <c r="J21149" s="20">
        <v>14</v>
      </c>
      <c r="K21149" s="20" t="s">
        <v>9</v>
      </c>
      <c r="L21149" t="s">
        <v>1463</v>
      </c>
      <c r="M21149" s="20">
        <v>3.36</v>
      </c>
      <c r="N21149" s="20">
        <v>4.6400000000000006</v>
      </c>
      <c r="AE21149">
        <f t="shared" si="330"/>
        <v>2021</v>
      </c>
    </row>
    <row r="21150" spans="1:31" x14ac:dyDescent="0.25">
      <c r="A21150" s="7">
        <v>21147</v>
      </c>
      <c r="B21150" s="8">
        <v>44312</v>
      </c>
      <c r="C21150" t="s">
        <v>3</v>
      </c>
      <c r="D21150" t="s">
        <v>812</v>
      </c>
      <c r="E21150" t="s">
        <v>9</v>
      </c>
      <c r="F21150" t="s">
        <v>1310</v>
      </c>
      <c r="G21150" t="s">
        <v>929</v>
      </c>
      <c r="H21150" s="135" t="s">
        <v>2683</v>
      </c>
      <c r="I21150" t="s">
        <v>1455</v>
      </c>
      <c r="J21150" s="20">
        <v>16</v>
      </c>
      <c r="K21150" s="20" t="s">
        <v>3</v>
      </c>
      <c r="L21150" t="s">
        <v>1464</v>
      </c>
      <c r="M21150" s="20">
        <v>2.74</v>
      </c>
      <c r="N21150" s="20">
        <v>1.76</v>
      </c>
      <c r="AE21150">
        <f t="shared" si="330"/>
        <v>2021</v>
      </c>
    </row>
    <row r="21151" spans="1:31" x14ac:dyDescent="0.25">
      <c r="A21151" s="7">
        <v>21148</v>
      </c>
      <c r="B21151" s="8">
        <v>44312</v>
      </c>
      <c r="C21151" t="s">
        <v>3</v>
      </c>
      <c r="D21151" t="s">
        <v>1346</v>
      </c>
      <c r="E21151" t="s">
        <v>9</v>
      </c>
      <c r="F21151" t="s">
        <v>860</v>
      </c>
      <c r="G21151" t="s">
        <v>929</v>
      </c>
      <c r="H21151" s="135" t="s">
        <v>2743</v>
      </c>
      <c r="I21151" t="s">
        <v>1454</v>
      </c>
      <c r="J21151" s="20">
        <v>24</v>
      </c>
      <c r="K21151" s="20" t="s">
        <v>9</v>
      </c>
      <c r="L21151" t="s">
        <v>1464</v>
      </c>
      <c r="M21151" s="20">
        <v>5.28</v>
      </c>
      <c r="N21151" s="20">
        <v>7.72</v>
      </c>
      <c r="AE21151">
        <f t="shared" si="330"/>
        <v>2021</v>
      </c>
    </row>
    <row r="21152" spans="1:31" x14ac:dyDescent="0.25">
      <c r="A21152" s="7">
        <v>21149</v>
      </c>
      <c r="B21152" s="8">
        <v>44312</v>
      </c>
      <c r="C21152" t="s">
        <v>3</v>
      </c>
      <c r="D21152" t="s">
        <v>376</v>
      </c>
      <c r="E21152" t="s">
        <v>9</v>
      </c>
      <c r="F21152" t="s">
        <v>1288</v>
      </c>
      <c r="G21152" t="s">
        <v>11</v>
      </c>
      <c r="H21152" s="135" t="s">
        <v>1509</v>
      </c>
      <c r="I21152" t="s">
        <v>1454</v>
      </c>
      <c r="J21152" s="20">
        <v>59</v>
      </c>
      <c r="K21152" s="20" t="s">
        <v>3</v>
      </c>
      <c r="L21152" t="s">
        <v>1463</v>
      </c>
      <c r="M21152" s="20">
        <v>16.34</v>
      </c>
      <c r="N21152" s="20">
        <v>14.16</v>
      </c>
      <c r="AE21152">
        <f t="shared" si="330"/>
        <v>2021</v>
      </c>
    </row>
    <row r="21153" spans="1:31" x14ac:dyDescent="0.25">
      <c r="A21153" s="7">
        <v>21150</v>
      </c>
      <c r="B21153" s="8">
        <v>44313</v>
      </c>
      <c r="C21153" t="s">
        <v>3</v>
      </c>
      <c r="D21153" t="s">
        <v>557</v>
      </c>
      <c r="E21153" t="s">
        <v>9</v>
      </c>
      <c r="F21153" t="s">
        <v>727</v>
      </c>
      <c r="G21153" t="s">
        <v>1292</v>
      </c>
      <c r="H21153" s="9" t="s">
        <v>3393</v>
      </c>
      <c r="I21153" t="s">
        <v>1454</v>
      </c>
      <c r="J21153" s="20">
        <v>15</v>
      </c>
      <c r="K21153" s="20" t="s">
        <v>1465</v>
      </c>
      <c r="L21153" t="s">
        <v>1466</v>
      </c>
      <c r="M21153" s="20">
        <v>3.75</v>
      </c>
      <c r="N21153" s="20">
        <v>3.75</v>
      </c>
      <c r="AE21153">
        <f t="shared" si="330"/>
        <v>2021</v>
      </c>
    </row>
    <row r="21154" spans="1:31" x14ac:dyDescent="0.25">
      <c r="A21154" s="7">
        <v>21151</v>
      </c>
      <c r="B21154" s="8">
        <v>44313</v>
      </c>
      <c r="C21154" t="s">
        <v>3</v>
      </c>
      <c r="D21154" t="s">
        <v>1315</v>
      </c>
      <c r="E21154" t="s">
        <v>9</v>
      </c>
      <c r="F21154" t="s">
        <v>1302</v>
      </c>
      <c r="G21154" t="s">
        <v>929</v>
      </c>
      <c r="H21154" s="135" t="s">
        <v>2949</v>
      </c>
      <c r="I21154" t="s">
        <v>1455</v>
      </c>
      <c r="J21154" s="20">
        <v>10</v>
      </c>
      <c r="K21154" s="20" t="s">
        <v>1465</v>
      </c>
      <c r="L21154" t="s">
        <v>1466</v>
      </c>
      <c r="M21154" s="20">
        <v>1.25</v>
      </c>
      <c r="N21154" s="20">
        <v>1.25</v>
      </c>
      <c r="AE21154">
        <f t="shared" si="330"/>
        <v>2021</v>
      </c>
    </row>
    <row r="21155" spans="1:31" x14ac:dyDescent="0.25">
      <c r="A21155" s="7">
        <v>21152</v>
      </c>
      <c r="B21155" s="8">
        <v>44313</v>
      </c>
      <c r="C21155" t="s">
        <v>3</v>
      </c>
      <c r="D21155" t="s">
        <v>1325</v>
      </c>
      <c r="E21155" t="s">
        <v>9</v>
      </c>
      <c r="F21155" t="s">
        <v>1167</v>
      </c>
      <c r="G21155" t="s">
        <v>929</v>
      </c>
      <c r="H21155" s="135" t="s">
        <v>2949</v>
      </c>
      <c r="I21155" t="s">
        <v>1455</v>
      </c>
      <c r="J21155" s="20">
        <v>10</v>
      </c>
      <c r="K21155" s="20" t="s">
        <v>9</v>
      </c>
      <c r="L21155" t="s">
        <v>1463</v>
      </c>
      <c r="M21155" s="20">
        <v>1.2</v>
      </c>
      <c r="N21155" s="20">
        <v>1.8</v>
      </c>
      <c r="AE21155">
        <f t="shared" si="330"/>
        <v>2021</v>
      </c>
    </row>
    <row r="21156" spans="1:31" x14ac:dyDescent="0.25">
      <c r="A21156" s="7">
        <v>21153</v>
      </c>
      <c r="B21156" s="8">
        <v>44313</v>
      </c>
      <c r="C21156" t="s">
        <v>3</v>
      </c>
      <c r="D21156" t="s">
        <v>1295</v>
      </c>
      <c r="E21156" t="s">
        <v>9</v>
      </c>
      <c r="F21156" t="s">
        <v>1317</v>
      </c>
      <c r="G21156" t="s">
        <v>929</v>
      </c>
      <c r="H21156" s="135" t="s">
        <v>3039</v>
      </c>
      <c r="I21156" t="s">
        <v>1455</v>
      </c>
      <c r="J21156" s="20">
        <v>8</v>
      </c>
      <c r="K21156" s="20" t="s">
        <v>3</v>
      </c>
      <c r="L21156" t="s">
        <v>1464</v>
      </c>
      <c r="M21156" s="20">
        <v>1.62</v>
      </c>
      <c r="N21156" s="20">
        <v>0.88</v>
      </c>
      <c r="AE21156">
        <f t="shared" si="330"/>
        <v>2021</v>
      </c>
    </row>
    <row r="21157" spans="1:31" x14ac:dyDescent="0.25">
      <c r="A21157" s="7">
        <v>21154</v>
      </c>
      <c r="B21157" s="8">
        <v>44314</v>
      </c>
      <c r="C21157" t="s">
        <v>3</v>
      </c>
      <c r="D21157" t="s">
        <v>1296</v>
      </c>
      <c r="E21157" t="s">
        <v>9</v>
      </c>
      <c r="F21157" t="s">
        <v>1288</v>
      </c>
      <c r="G21157" t="s">
        <v>895</v>
      </c>
      <c r="H21157" s="135" t="s">
        <v>2689</v>
      </c>
      <c r="I21157" t="s">
        <v>1454</v>
      </c>
      <c r="J21157" s="20">
        <v>37</v>
      </c>
      <c r="K21157" s="20" t="s">
        <v>3</v>
      </c>
      <c r="L21157" t="s">
        <v>1463</v>
      </c>
      <c r="M21157" s="20">
        <v>10.62</v>
      </c>
      <c r="N21157" s="20">
        <v>8.8800000000000008</v>
      </c>
      <c r="AE21157">
        <f t="shared" si="330"/>
        <v>2021</v>
      </c>
    </row>
    <row r="21158" spans="1:31" x14ac:dyDescent="0.25">
      <c r="A21158" s="7">
        <v>21155</v>
      </c>
      <c r="B21158" s="8">
        <v>44314</v>
      </c>
      <c r="C21158" t="s">
        <v>3</v>
      </c>
      <c r="D21158" t="s">
        <v>425</v>
      </c>
      <c r="E21158" t="s">
        <v>9</v>
      </c>
      <c r="F21158" t="s">
        <v>632</v>
      </c>
      <c r="G21158" t="s">
        <v>929</v>
      </c>
      <c r="H21158" s="135" t="s">
        <v>2949</v>
      </c>
      <c r="I21158" t="s">
        <v>1455</v>
      </c>
      <c r="J21158" s="20">
        <v>10</v>
      </c>
      <c r="K21158" s="20" t="s">
        <v>9</v>
      </c>
      <c r="L21158" t="s">
        <v>1464</v>
      </c>
      <c r="M21158" s="20">
        <v>1.1000000000000001</v>
      </c>
      <c r="N21158" s="20">
        <v>1.9</v>
      </c>
      <c r="AE21158">
        <f t="shared" si="330"/>
        <v>2021</v>
      </c>
    </row>
    <row r="21159" spans="1:31" x14ac:dyDescent="0.25">
      <c r="A21159" s="7">
        <v>21156</v>
      </c>
      <c r="B21159" s="8">
        <v>44314</v>
      </c>
      <c r="C21159" t="s">
        <v>3</v>
      </c>
      <c r="D21159" t="s">
        <v>1332</v>
      </c>
      <c r="E21159" t="s">
        <v>9</v>
      </c>
      <c r="F21159" t="s">
        <v>1344</v>
      </c>
      <c r="G21159" t="s">
        <v>929</v>
      </c>
      <c r="H21159" s="135" t="s">
        <v>2771</v>
      </c>
      <c r="I21159" t="s">
        <v>1454</v>
      </c>
      <c r="J21159" s="20">
        <v>86</v>
      </c>
      <c r="K21159" s="20" t="s">
        <v>3</v>
      </c>
      <c r="L21159" t="s">
        <v>1463</v>
      </c>
      <c r="M21159" s="20">
        <v>23.36</v>
      </c>
      <c r="N21159" s="20">
        <v>20.64</v>
      </c>
      <c r="AE21159">
        <f t="shared" si="330"/>
        <v>2021</v>
      </c>
    </row>
    <row r="21160" spans="1:31" x14ac:dyDescent="0.25">
      <c r="A21160" s="7">
        <v>21157</v>
      </c>
      <c r="B21160" s="8">
        <v>44315</v>
      </c>
      <c r="C21160" t="s">
        <v>3</v>
      </c>
      <c r="D21160" t="s">
        <v>1120</v>
      </c>
      <c r="E21160" t="s">
        <v>9</v>
      </c>
      <c r="F21160" t="s">
        <v>1348</v>
      </c>
      <c r="G21160" t="s">
        <v>1016</v>
      </c>
      <c r="H21160" s="9" t="s">
        <v>2890</v>
      </c>
      <c r="I21160" t="s">
        <v>1454</v>
      </c>
      <c r="J21160" s="20">
        <v>35</v>
      </c>
      <c r="K21160" s="20" t="s">
        <v>3</v>
      </c>
      <c r="L21160" t="s">
        <v>1464</v>
      </c>
      <c r="M21160" s="20">
        <v>10.8</v>
      </c>
      <c r="N21160" s="20">
        <v>7.7</v>
      </c>
      <c r="AE21160">
        <f t="shared" si="330"/>
        <v>2021</v>
      </c>
    </row>
    <row r="21161" spans="1:31" x14ac:dyDescent="0.25">
      <c r="A21161" s="7">
        <v>21158</v>
      </c>
      <c r="B21161" s="8">
        <v>44315</v>
      </c>
      <c r="C21161" t="s">
        <v>3</v>
      </c>
      <c r="D21161" t="s">
        <v>908</v>
      </c>
      <c r="E21161" t="s">
        <v>9</v>
      </c>
      <c r="F21161" t="s">
        <v>1143</v>
      </c>
      <c r="G21161" t="s">
        <v>929</v>
      </c>
      <c r="H21161" s="135" t="s">
        <v>2786</v>
      </c>
      <c r="I21161" t="s">
        <v>1455</v>
      </c>
      <c r="J21161" s="20">
        <v>12</v>
      </c>
      <c r="K21161" s="20" t="s">
        <v>9</v>
      </c>
      <c r="L21161" t="s">
        <v>1463</v>
      </c>
      <c r="M21161" s="20">
        <v>1.44</v>
      </c>
      <c r="N21161" s="20">
        <v>2.06</v>
      </c>
      <c r="AE21161">
        <f t="shared" si="330"/>
        <v>2021</v>
      </c>
    </row>
    <row r="21162" spans="1:31" x14ac:dyDescent="0.25">
      <c r="A21162" s="7">
        <v>21159</v>
      </c>
      <c r="B21162" s="8">
        <v>44315</v>
      </c>
      <c r="C21162" t="s">
        <v>3</v>
      </c>
      <c r="D21162" t="s">
        <v>764</v>
      </c>
      <c r="E21162" t="s">
        <v>9</v>
      </c>
      <c r="F21162" t="s">
        <v>351</v>
      </c>
      <c r="G21162" t="s">
        <v>929</v>
      </c>
      <c r="H21162" s="135" t="s">
        <v>2650</v>
      </c>
      <c r="I21162" t="s">
        <v>1455</v>
      </c>
      <c r="J21162" s="20">
        <v>21</v>
      </c>
      <c r="K21162" s="20" t="s">
        <v>3</v>
      </c>
      <c r="L21162" t="s">
        <v>1463</v>
      </c>
      <c r="M21162" s="20">
        <v>3.23</v>
      </c>
      <c r="N21162" s="20">
        <v>2.52</v>
      </c>
      <c r="AE21162">
        <f t="shared" si="330"/>
        <v>2021</v>
      </c>
    </row>
    <row r="21163" spans="1:31" x14ac:dyDescent="0.25">
      <c r="A21163" s="7">
        <v>21160</v>
      </c>
      <c r="B21163" s="8">
        <v>44315</v>
      </c>
      <c r="C21163" t="s">
        <v>3</v>
      </c>
      <c r="D21163" t="s">
        <v>1085</v>
      </c>
      <c r="E21163" t="s">
        <v>9</v>
      </c>
      <c r="F21163" t="s">
        <v>351</v>
      </c>
      <c r="G21163" t="s">
        <v>24</v>
      </c>
      <c r="H21163" s="136" t="s">
        <v>1496</v>
      </c>
      <c r="I21163" t="s">
        <v>1454</v>
      </c>
      <c r="J21163" s="20">
        <v>21</v>
      </c>
      <c r="K21163" s="20" t="s">
        <v>3</v>
      </c>
      <c r="L21163" t="s">
        <v>1463</v>
      </c>
      <c r="M21163" s="20">
        <v>6.46</v>
      </c>
      <c r="N21163" s="20">
        <v>5.04</v>
      </c>
      <c r="AE21163">
        <f t="shared" si="330"/>
        <v>2021</v>
      </c>
    </row>
    <row r="21164" spans="1:31" x14ac:dyDescent="0.25">
      <c r="A21164" s="7">
        <v>21161</v>
      </c>
      <c r="B21164" s="8">
        <v>44316</v>
      </c>
      <c r="C21164" t="s">
        <v>3</v>
      </c>
      <c r="D21164" t="s">
        <v>1352</v>
      </c>
      <c r="E21164" t="s">
        <v>9</v>
      </c>
      <c r="F21164" t="s">
        <v>1288</v>
      </c>
      <c r="G21164" t="s">
        <v>1292</v>
      </c>
      <c r="H21164" s="9" t="s">
        <v>3433</v>
      </c>
      <c r="I21164" t="s">
        <v>1454</v>
      </c>
      <c r="J21164" s="20">
        <v>23</v>
      </c>
      <c r="K21164" s="20" t="s">
        <v>1465</v>
      </c>
      <c r="L21164" t="s">
        <v>1466</v>
      </c>
      <c r="M21164" s="20">
        <v>5.75</v>
      </c>
      <c r="N21164" s="20">
        <v>5.75</v>
      </c>
      <c r="AE21164">
        <f t="shared" si="330"/>
        <v>2021</v>
      </c>
    </row>
    <row r="21165" spans="1:31" x14ac:dyDescent="0.25">
      <c r="A21165" s="7">
        <v>21162</v>
      </c>
      <c r="B21165" s="8">
        <v>44316</v>
      </c>
      <c r="C21165" t="s">
        <v>3</v>
      </c>
      <c r="D21165" t="s">
        <v>1356</v>
      </c>
      <c r="E21165" t="s">
        <v>9</v>
      </c>
      <c r="F21165" t="s">
        <v>1332</v>
      </c>
      <c r="G21165" t="s">
        <v>1016</v>
      </c>
      <c r="H21165" s="9" t="s">
        <v>2875</v>
      </c>
      <c r="I21165" t="s">
        <v>1455</v>
      </c>
      <c r="J21165" s="20">
        <v>21</v>
      </c>
      <c r="K21165" s="20" t="s">
        <v>3</v>
      </c>
      <c r="L21165" t="s">
        <v>1464</v>
      </c>
      <c r="M21165" s="20">
        <v>3.44</v>
      </c>
      <c r="N21165" s="20">
        <v>2.31</v>
      </c>
      <c r="AE21165">
        <f t="shared" si="330"/>
        <v>2021</v>
      </c>
    </row>
    <row r="21166" spans="1:31" x14ac:dyDescent="0.25">
      <c r="A21166" s="7">
        <v>21163</v>
      </c>
      <c r="B21166" s="8">
        <v>44317</v>
      </c>
      <c r="C21166" t="s">
        <v>3</v>
      </c>
      <c r="D21166" t="s">
        <v>1346</v>
      </c>
      <c r="E21166" t="s">
        <v>9</v>
      </c>
      <c r="F21166" t="s">
        <v>860</v>
      </c>
      <c r="G21166" t="s">
        <v>929</v>
      </c>
      <c r="H21166" s="135" t="s">
        <v>2665</v>
      </c>
      <c r="I21166" t="s">
        <v>1454</v>
      </c>
      <c r="J21166" s="20">
        <v>28</v>
      </c>
      <c r="K21166" s="20" t="s">
        <v>3</v>
      </c>
      <c r="L21166" t="s">
        <v>1464</v>
      </c>
      <c r="M21166" s="20">
        <v>8.84</v>
      </c>
      <c r="N21166" s="20">
        <v>6.16</v>
      </c>
      <c r="AE21166">
        <f t="shared" si="330"/>
        <v>2021</v>
      </c>
    </row>
    <row r="21167" spans="1:31" x14ac:dyDescent="0.25">
      <c r="A21167" s="7">
        <v>21164</v>
      </c>
      <c r="B21167" s="8">
        <v>44317</v>
      </c>
      <c r="C21167" t="s">
        <v>3</v>
      </c>
      <c r="D21167" t="s">
        <v>1345</v>
      </c>
      <c r="E21167" t="s">
        <v>9</v>
      </c>
      <c r="F21167" t="s">
        <v>1354</v>
      </c>
      <c r="G21167" t="s">
        <v>895</v>
      </c>
      <c r="H21167" s="135" t="s">
        <v>2540</v>
      </c>
      <c r="I21167" t="s">
        <v>1454</v>
      </c>
      <c r="J21167" s="20">
        <v>35</v>
      </c>
      <c r="K21167" s="20" t="s">
        <v>3</v>
      </c>
      <c r="L21167" t="s">
        <v>1463</v>
      </c>
      <c r="M21167" s="20">
        <v>10.1</v>
      </c>
      <c r="N21167" s="20">
        <v>8.4</v>
      </c>
      <c r="AE21167">
        <f t="shared" si="330"/>
        <v>2021</v>
      </c>
    </row>
    <row r="21168" spans="1:31" x14ac:dyDescent="0.25">
      <c r="A21168" s="7">
        <v>21165</v>
      </c>
      <c r="B21168" s="8">
        <v>44317</v>
      </c>
      <c r="C21168" t="s">
        <v>3</v>
      </c>
      <c r="D21168" t="s">
        <v>1337</v>
      </c>
      <c r="E21168" t="s">
        <v>9</v>
      </c>
      <c r="F21168" t="s">
        <v>665</v>
      </c>
      <c r="G21168" t="s">
        <v>929</v>
      </c>
      <c r="H21168" s="135" t="s">
        <v>3039</v>
      </c>
      <c r="I21168" t="s">
        <v>1455</v>
      </c>
      <c r="J21168" s="20">
        <v>20</v>
      </c>
      <c r="K21168" s="20" t="s">
        <v>9</v>
      </c>
      <c r="L21168" t="s">
        <v>1463</v>
      </c>
      <c r="M21168" s="20">
        <v>2.4</v>
      </c>
      <c r="N21168" s="20">
        <v>3.1</v>
      </c>
      <c r="AE21168">
        <f t="shared" si="330"/>
        <v>2021</v>
      </c>
    </row>
    <row r="21169" spans="1:31" x14ac:dyDescent="0.25">
      <c r="A21169" s="7">
        <v>21166</v>
      </c>
      <c r="B21169" s="8">
        <v>44317</v>
      </c>
      <c r="C21169" t="s">
        <v>3</v>
      </c>
      <c r="D21169" t="s">
        <v>1355</v>
      </c>
      <c r="E21169" t="s">
        <v>9</v>
      </c>
      <c r="F21169" t="s">
        <v>1340</v>
      </c>
      <c r="G21169" t="s">
        <v>1292</v>
      </c>
      <c r="H21169" s="9" t="s">
        <v>3432</v>
      </c>
      <c r="I21169" t="s">
        <v>1454</v>
      </c>
      <c r="J21169" s="20">
        <v>15</v>
      </c>
      <c r="K21169" s="20" t="s">
        <v>9</v>
      </c>
      <c r="L21169" t="s">
        <v>1463</v>
      </c>
      <c r="M21169" s="20">
        <v>3.6</v>
      </c>
      <c r="N21169" s="20">
        <v>4.9000000000000004</v>
      </c>
      <c r="AE21169">
        <f t="shared" si="330"/>
        <v>2021</v>
      </c>
    </row>
    <row r="21170" spans="1:31" x14ac:dyDescent="0.25">
      <c r="A21170" s="7">
        <v>21167</v>
      </c>
      <c r="B21170" s="8">
        <v>44318</v>
      </c>
      <c r="C21170" t="s">
        <v>3</v>
      </c>
      <c r="D21170" t="s">
        <v>1010</v>
      </c>
      <c r="E21170" t="s">
        <v>9</v>
      </c>
      <c r="F21170" t="s">
        <v>1288</v>
      </c>
      <c r="G21170" t="s">
        <v>1170</v>
      </c>
      <c r="H21170" s="135" t="s">
        <v>3187</v>
      </c>
      <c r="I21170" t="s">
        <v>1454</v>
      </c>
      <c r="J21170" s="20">
        <v>75</v>
      </c>
      <c r="K21170" s="20" t="s">
        <v>9</v>
      </c>
      <c r="L21170" t="s">
        <v>1463</v>
      </c>
      <c r="M21170" s="20">
        <v>18</v>
      </c>
      <c r="N21170" s="20">
        <v>20.5</v>
      </c>
      <c r="AE21170">
        <f t="shared" si="330"/>
        <v>2021</v>
      </c>
    </row>
    <row r="21171" spans="1:31" x14ac:dyDescent="0.25">
      <c r="A21171" s="7">
        <v>21168</v>
      </c>
      <c r="B21171" s="8">
        <v>44319</v>
      </c>
      <c r="C21171" t="s">
        <v>3</v>
      </c>
      <c r="D21171" t="s">
        <v>237</v>
      </c>
      <c r="E21171" t="s">
        <v>9</v>
      </c>
      <c r="F21171" t="s">
        <v>186</v>
      </c>
      <c r="G21171" t="s">
        <v>870</v>
      </c>
      <c r="H21171" s="135" t="s">
        <v>2639</v>
      </c>
      <c r="I21171" t="s">
        <v>1454</v>
      </c>
      <c r="J21171" s="20">
        <v>74</v>
      </c>
      <c r="K21171" s="20" t="s">
        <v>3</v>
      </c>
      <c r="L21171" t="s">
        <v>1464</v>
      </c>
      <c r="M21171" s="20">
        <v>21.72</v>
      </c>
      <c r="N21171" s="20">
        <v>16.28</v>
      </c>
      <c r="AE21171">
        <f t="shared" si="330"/>
        <v>2021</v>
      </c>
    </row>
    <row r="21172" spans="1:31" x14ac:dyDescent="0.25">
      <c r="A21172" s="7">
        <v>21169</v>
      </c>
      <c r="B21172" s="8">
        <v>44319</v>
      </c>
      <c r="C21172" t="s">
        <v>3</v>
      </c>
      <c r="D21172" t="s">
        <v>557</v>
      </c>
      <c r="E21172" t="s">
        <v>9</v>
      </c>
      <c r="F21172" t="s">
        <v>727</v>
      </c>
      <c r="G21172" t="s">
        <v>929</v>
      </c>
      <c r="H21172" s="135" t="s">
        <v>3502</v>
      </c>
      <c r="I21172" t="s">
        <v>1454</v>
      </c>
      <c r="J21172" s="20">
        <v>12</v>
      </c>
      <c r="K21172" s="20" t="s">
        <v>1465</v>
      </c>
      <c r="L21172" t="s">
        <v>1466</v>
      </c>
      <c r="M21172" s="20">
        <v>3</v>
      </c>
      <c r="N21172" s="20">
        <v>3</v>
      </c>
      <c r="AE21172">
        <f t="shared" si="330"/>
        <v>2021</v>
      </c>
    </row>
    <row r="21173" spans="1:31" x14ac:dyDescent="0.25">
      <c r="A21173" s="7">
        <v>21170</v>
      </c>
      <c r="B21173" s="8">
        <v>44320</v>
      </c>
      <c r="C21173" t="s">
        <v>3</v>
      </c>
      <c r="D21173" t="s">
        <v>1284</v>
      </c>
      <c r="E21173" t="s">
        <v>9</v>
      </c>
      <c r="F21173" t="s">
        <v>1357</v>
      </c>
      <c r="G21173" t="s">
        <v>1170</v>
      </c>
      <c r="H21173" s="135" t="s">
        <v>3503</v>
      </c>
      <c r="I21173" t="s">
        <v>1455</v>
      </c>
      <c r="J21173" s="20">
        <v>9</v>
      </c>
      <c r="K21173" s="20" t="s">
        <v>1465</v>
      </c>
      <c r="L21173" t="s">
        <v>1466</v>
      </c>
      <c r="M21173" s="20">
        <v>1.125</v>
      </c>
      <c r="N21173" s="20">
        <v>1.125</v>
      </c>
      <c r="AE21173">
        <f t="shared" si="330"/>
        <v>2021</v>
      </c>
    </row>
    <row r="21174" spans="1:31" x14ac:dyDescent="0.25">
      <c r="A21174" s="7">
        <v>21171</v>
      </c>
      <c r="B21174" s="8">
        <v>44320</v>
      </c>
      <c r="C21174" t="s">
        <v>3</v>
      </c>
      <c r="D21174" t="s">
        <v>1284</v>
      </c>
      <c r="E21174" t="s">
        <v>9</v>
      </c>
      <c r="F21174" t="s">
        <v>1357</v>
      </c>
      <c r="G21174" t="s">
        <v>1170</v>
      </c>
      <c r="H21174" s="135" t="s">
        <v>3203</v>
      </c>
      <c r="I21174" t="s">
        <v>1455</v>
      </c>
      <c r="J21174" s="20">
        <v>10</v>
      </c>
      <c r="K21174" s="20" t="s">
        <v>1465</v>
      </c>
      <c r="L21174" t="s">
        <v>1466</v>
      </c>
      <c r="M21174" s="20">
        <v>1.25</v>
      </c>
      <c r="N21174" s="20">
        <v>1.25</v>
      </c>
      <c r="AE21174">
        <f t="shared" si="330"/>
        <v>2021</v>
      </c>
    </row>
    <row r="21175" spans="1:31" x14ac:dyDescent="0.25">
      <c r="A21175" s="7">
        <v>21172</v>
      </c>
      <c r="B21175" s="8">
        <v>44320</v>
      </c>
      <c r="C21175" t="s">
        <v>3</v>
      </c>
      <c r="D21175" t="s">
        <v>1356</v>
      </c>
      <c r="E21175" t="s">
        <v>9</v>
      </c>
      <c r="F21175" t="s">
        <v>1335</v>
      </c>
      <c r="G21175" t="s">
        <v>929</v>
      </c>
      <c r="H21175" s="135" t="s">
        <v>2678</v>
      </c>
      <c r="I21175" t="s">
        <v>1454</v>
      </c>
      <c r="J21175" s="20">
        <v>40</v>
      </c>
      <c r="K21175" s="20" t="s">
        <v>3</v>
      </c>
      <c r="L21175" t="s">
        <v>1463</v>
      </c>
      <c r="M21175" s="20">
        <v>11.4</v>
      </c>
      <c r="N21175" s="20">
        <v>9.6</v>
      </c>
      <c r="AE21175">
        <f t="shared" si="330"/>
        <v>2021</v>
      </c>
    </row>
    <row r="21176" spans="1:31" x14ac:dyDescent="0.25">
      <c r="A21176" s="7">
        <v>21173</v>
      </c>
      <c r="B21176" s="8">
        <v>44320</v>
      </c>
      <c r="C21176" t="s">
        <v>3</v>
      </c>
      <c r="D21176" t="s">
        <v>1119</v>
      </c>
      <c r="E21176" t="s">
        <v>9</v>
      </c>
      <c r="F21176" t="s">
        <v>734</v>
      </c>
      <c r="G21176" t="s">
        <v>1292</v>
      </c>
      <c r="H21176" s="9" t="s">
        <v>3453</v>
      </c>
      <c r="I21176" t="s">
        <v>1454</v>
      </c>
      <c r="J21176" s="20">
        <v>24</v>
      </c>
      <c r="K21176" s="20" t="s">
        <v>9</v>
      </c>
      <c r="L21176" t="s">
        <v>1464</v>
      </c>
      <c r="M21176" s="20">
        <v>5.28</v>
      </c>
      <c r="N21176" s="20">
        <v>7.72</v>
      </c>
      <c r="AE21176">
        <f t="shared" si="330"/>
        <v>2021</v>
      </c>
    </row>
    <row r="21177" spans="1:31" x14ac:dyDescent="0.25">
      <c r="A21177" s="7">
        <v>21174</v>
      </c>
      <c r="B21177" s="8">
        <v>44320</v>
      </c>
      <c r="C21177" t="s">
        <v>3</v>
      </c>
      <c r="D21177" t="s">
        <v>1352</v>
      </c>
      <c r="E21177" t="s">
        <v>9</v>
      </c>
      <c r="F21177" t="s">
        <v>1348</v>
      </c>
      <c r="G21177" t="s">
        <v>1292</v>
      </c>
      <c r="H21177" s="9" t="s">
        <v>3460</v>
      </c>
      <c r="I21177" t="s">
        <v>1454</v>
      </c>
      <c r="J21177" s="20">
        <v>30</v>
      </c>
      <c r="K21177" s="20" t="s">
        <v>3</v>
      </c>
      <c r="L21177" t="s">
        <v>1463</v>
      </c>
      <c r="M21177" s="20">
        <v>8.8000000000000007</v>
      </c>
      <c r="N21177" s="20">
        <v>7.2</v>
      </c>
      <c r="AE21177">
        <f t="shared" si="330"/>
        <v>2021</v>
      </c>
    </row>
    <row r="21178" spans="1:31" x14ac:dyDescent="0.25">
      <c r="A21178" s="7">
        <v>21175</v>
      </c>
      <c r="B21178" s="8">
        <v>44321</v>
      </c>
      <c r="C21178" t="s">
        <v>3</v>
      </c>
      <c r="D21178" t="s">
        <v>1358</v>
      </c>
      <c r="E21178" t="s">
        <v>9</v>
      </c>
      <c r="F21178" t="s">
        <v>1345</v>
      </c>
      <c r="G21178" t="s">
        <v>929</v>
      </c>
      <c r="H21178" s="135" t="s">
        <v>2644</v>
      </c>
      <c r="I21178" t="s">
        <v>1454</v>
      </c>
      <c r="J21178" s="20">
        <v>21</v>
      </c>
      <c r="K21178" s="20" t="s">
        <v>3</v>
      </c>
      <c r="L21178" t="s">
        <v>1464</v>
      </c>
      <c r="M21178" s="20">
        <v>6.88</v>
      </c>
      <c r="N21178" s="20">
        <v>4.62</v>
      </c>
      <c r="AE21178">
        <f t="shared" si="330"/>
        <v>2021</v>
      </c>
    </row>
    <row r="21179" spans="1:31" x14ac:dyDescent="0.25">
      <c r="A21179" s="7">
        <v>21176</v>
      </c>
      <c r="B21179" s="8">
        <v>44322</v>
      </c>
      <c r="C21179" t="s">
        <v>3</v>
      </c>
      <c r="D21179" t="s">
        <v>1344</v>
      </c>
      <c r="E21179" t="s">
        <v>9</v>
      </c>
      <c r="F21179" t="s">
        <v>1288</v>
      </c>
      <c r="G21179" t="s">
        <v>895</v>
      </c>
      <c r="H21179" s="135" t="s">
        <v>2628</v>
      </c>
      <c r="I21179" t="s">
        <v>1455</v>
      </c>
      <c r="J21179" s="20">
        <v>12</v>
      </c>
      <c r="K21179" s="20" t="s">
        <v>3</v>
      </c>
      <c r="L21179" t="s">
        <v>1464</v>
      </c>
      <c r="M21179" s="20">
        <v>2.1799999999999997</v>
      </c>
      <c r="N21179" s="20">
        <v>1.32</v>
      </c>
      <c r="AE21179">
        <f t="shared" si="330"/>
        <v>2021</v>
      </c>
    </row>
    <row r="21180" spans="1:31" x14ac:dyDescent="0.25">
      <c r="A21180" s="7">
        <v>21177</v>
      </c>
      <c r="B21180" s="8">
        <v>44323</v>
      </c>
      <c r="C21180" t="s">
        <v>3</v>
      </c>
      <c r="D21180" t="s">
        <v>1346</v>
      </c>
      <c r="E21180" t="s">
        <v>9</v>
      </c>
      <c r="F21180" t="s">
        <v>860</v>
      </c>
      <c r="G21180" t="s">
        <v>1016</v>
      </c>
      <c r="H21180" s="9" t="s">
        <v>2884</v>
      </c>
      <c r="I21180" t="s">
        <v>1454</v>
      </c>
      <c r="J21180" s="20">
        <v>59</v>
      </c>
      <c r="K21180" s="20" t="s">
        <v>9</v>
      </c>
      <c r="L21180" t="s">
        <v>1464</v>
      </c>
      <c r="M21180" s="20">
        <v>12.98</v>
      </c>
      <c r="N21180" s="20">
        <v>17.52</v>
      </c>
      <c r="AE21180">
        <f t="shared" si="330"/>
        <v>2021</v>
      </c>
    </row>
    <row r="21181" spans="1:31" x14ac:dyDescent="0.25">
      <c r="A21181" s="7">
        <v>21178</v>
      </c>
      <c r="B21181" s="8">
        <v>44324</v>
      </c>
      <c r="C21181" t="s">
        <v>3</v>
      </c>
      <c r="D21181" t="s">
        <v>1356</v>
      </c>
      <c r="E21181" t="s">
        <v>9</v>
      </c>
      <c r="F21181" t="s">
        <v>1335</v>
      </c>
      <c r="G21181" t="s">
        <v>714</v>
      </c>
      <c r="H21181" s="135" t="s">
        <v>3151</v>
      </c>
      <c r="I21181" t="s">
        <v>1454</v>
      </c>
      <c r="J21181" s="20">
        <v>44</v>
      </c>
      <c r="K21181" s="20" t="s">
        <v>3</v>
      </c>
      <c r="L21181" t="s">
        <v>1463</v>
      </c>
      <c r="M21181" s="20">
        <v>12.44</v>
      </c>
      <c r="N21181" s="20">
        <v>10.56</v>
      </c>
      <c r="AE21181">
        <f t="shared" si="330"/>
        <v>2021</v>
      </c>
    </row>
    <row r="21182" spans="1:31" x14ac:dyDescent="0.25">
      <c r="A21182" s="7">
        <v>21179</v>
      </c>
      <c r="B21182" s="8">
        <v>44324</v>
      </c>
      <c r="C21182" t="s">
        <v>3</v>
      </c>
      <c r="D21182" t="s">
        <v>848</v>
      </c>
      <c r="E21182" t="s">
        <v>9</v>
      </c>
      <c r="F21182" t="s">
        <v>860</v>
      </c>
      <c r="G21182" t="s">
        <v>895</v>
      </c>
      <c r="H21182" s="135" t="s">
        <v>2577</v>
      </c>
      <c r="I21182" t="s">
        <v>1454</v>
      </c>
      <c r="J21182" s="20">
        <v>17</v>
      </c>
      <c r="K21182" s="20" t="s">
        <v>9</v>
      </c>
      <c r="L21182" t="s">
        <v>1464</v>
      </c>
      <c r="M21182" s="20">
        <v>3.74</v>
      </c>
      <c r="N21182" s="20">
        <v>5.76</v>
      </c>
      <c r="AE21182">
        <f t="shared" si="330"/>
        <v>2021</v>
      </c>
    </row>
    <row r="21183" spans="1:31" x14ac:dyDescent="0.25">
      <c r="A21183" s="7">
        <v>21180</v>
      </c>
      <c r="B21183" s="8">
        <v>44324</v>
      </c>
      <c r="C21183" t="s">
        <v>3</v>
      </c>
      <c r="D21183" t="s">
        <v>1346</v>
      </c>
      <c r="E21183" t="s">
        <v>9</v>
      </c>
      <c r="F21183" t="s">
        <v>860</v>
      </c>
      <c r="G21183" t="s">
        <v>895</v>
      </c>
      <c r="H21183" s="135" t="s">
        <v>3082</v>
      </c>
      <c r="I21183" t="s">
        <v>1456</v>
      </c>
      <c r="J21183" s="20">
        <v>25</v>
      </c>
      <c r="K21183" s="20" t="s">
        <v>3</v>
      </c>
      <c r="L21183" t="s">
        <v>1463</v>
      </c>
      <c r="M21183" s="20">
        <v>7.5</v>
      </c>
      <c r="N21183" s="20">
        <v>6</v>
      </c>
      <c r="O21183" t="s">
        <v>9</v>
      </c>
      <c r="P21183" s="13" t="s">
        <v>1344</v>
      </c>
      <c r="Q21183" t="s">
        <v>3</v>
      </c>
      <c r="R21183" t="s">
        <v>1354</v>
      </c>
      <c r="S21183" t="s">
        <v>1465</v>
      </c>
      <c r="U21183" t="s">
        <v>1465</v>
      </c>
      <c r="W21183" t="s">
        <v>1465</v>
      </c>
      <c r="Y21183" t="s">
        <v>1465</v>
      </c>
      <c r="AA21183" t="s">
        <v>1465</v>
      </c>
      <c r="AC21183" t="s">
        <v>1465</v>
      </c>
      <c r="AE21183">
        <f t="shared" si="330"/>
        <v>2021</v>
      </c>
    </row>
    <row r="21184" spans="1:31" x14ac:dyDescent="0.25">
      <c r="A21184" s="7">
        <v>21181</v>
      </c>
      <c r="B21184" s="8">
        <v>44324</v>
      </c>
      <c r="C21184" t="s">
        <v>3</v>
      </c>
      <c r="D21184" t="s">
        <v>918</v>
      </c>
      <c r="E21184" t="s">
        <v>9</v>
      </c>
      <c r="F21184" t="s">
        <v>1272</v>
      </c>
      <c r="G21184" t="s">
        <v>870</v>
      </c>
      <c r="H21184" s="136" t="s">
        <v>2929</v>
      </c>
      <c r="I21184" t="s">
        <v>1454</v>
      </c>
      <c r="J21184" s="20">
        <v>31</v>
      </c>
      <c r="K21184" s="20" t="s">
        <v>3</v>
      </c>
      <c r="L21184" t="s">
        <v>1463</v>
      </c>
      <c r="M21184" s="20">
        <v>9.06</v>
      </c>
      <c r="N21184" s="20">
        <v>7.44</v>
      </c>
      <c r="AE21184">
        <f t="shared" si="330"/>
        <v>2021</v>
      </c>
    </row>
    <row r="21185" spans="1:31" x14ac:dyDescent="0.25">
      <c r="A21185" s="7">
        <v>21182</v>
      </c>
      <c r="B21185" s="8">
        <v>44325</v>
      </c>
      <c r="C21185" t="s">
        <v>3</v>
      </c>
      <c r="D21185" t="s">
        <v>918</v>
      </c>
      <c r="E21185" t="s">
        <v>9</v>
      </c>
      <c r="F21185" t="s">
        <v>1111</v>
      </c>
      <c r="G21185" t="s">
        <v>870</v>
      </c>
      <c r="H21185" s="135" t="s">
        <v>2508</v>
      </c>
      <c r="I21185" t="s">
        <v>1454</v>
      </c>
      <c r="J21185" s="20">
        <v>27</v>
      </c>
      <c r="K21185" s="20" t="s">
        <v>1465</v>
      </c>
      <c r="L21185" t="s">
        <v>1466</v>
      </c>
      <c r="M21185" s="20">
        <v>6.75</v>
      </c>
      <c r="N21185" s="20">
        <v>6.75</v>
      </c>
      <c r="AE21185">
        <f t="shared" si="330"/>
        <v>2021</v>
      </c>
    </row>
    <row r="21186" spans="1:31" x14ac:dyDescent="0.25">
      <c r="A21186" s="7">
        <v>21183</v>
      </c>
      <c r="B21186" s="8">
        <v>44325</v>
      </c>
      <c r="C21186" t="s">
        <v>3</v>
      </c>
      <c r="D21186" t="s">
        <v>448</v>
      </c>
      <c r="E21186" t="s">
        <v>9</v>
      </c>
      <c r="F21186" t="s">
        <v>1111</v>
      </c>
      <c r="G21186" t="s">
        <v>11</v>
      </c>
      <c r="H21186" s="135" t="s">
        <v>1505</v>
      </c>
      <c r="I21186" t="s">
        <v>1455</v>
      </c>
      <c r="J21186" s="20">
        <v>82</v>
      </c>
      <c r="K21186" s="20" t="s">
        <v>3</v>
      </c>
      <c r="L21186" t="s">
        <v>1464</v>
      </c>
      <c r="M21186" s="20">
        <v>11.98</v>
      </c>
      <c r="N21186" s="20">
        <v>9.02</v>
      </c>
      <c r="AE21186">
        <f t="shared" si="330"/>
        <v>2021</v>
      </c>
    </row>
    <row r="21187" spans="1:31" x14ac:dyDescent="0.25">
      <c r="A21187" s="7">
        <v>21184</v>
      </c>
      <c r="B21187" s="8">
        <v>44326</v>
      </c>
      <c r="C21187" t="s">
        <v>3</v>
      </c>
      <c r="D21187" t="s">
        <v>1317</v>
      </c>
      <c r="E21187" t="s">
        <v>9</v>
      </c>
      <c r="F21187" t="s">
        <v>1278</v>
      </c>
      <c r="G21187" t="s">
        <v>648</v>
      </c>
      <c r="H21187" s="9" t="s">
        <v>1797</v>
      </c>
      <c r="I21187" t="s">
        <v>1456</v>
      </c>
      <c r="J21187" s="20">
        <v>21</v>
      </c>
      <c r="K21187" s="20" t="s">
        <v>9</v>
      </c>
      <c r="L21187" t="s">
        <v>1463</v>
      </c>
      <c r="M21187" s="20">
        <v>5.04</v>
      </c>
      <c r="N21187" s="20">
        <v>6.46</v>
      </c>
      <c r="O21187" t="s">
        <v>9</v>
      </c>
      <c r="P21187" s="13" t="s">
        <v>1288</v>
      </c>
      <c r="Q21187" t="s">
        <v>3</v>
      </c>
      <c r="R21187" t="s">
        <v>1302</v>
      </c>
      <c r="S21187" t="s">
        <v>1465</v>
      </c>
      <c r="U21187" t="s">
        <v>1465</v>
      </c>
      <c r="W21187" t="s">
        <v>1465</v>
      </c>
      <c r="Y21187" t="s">
        <v>1465</v>
      </c>
      <c r="AA21187" t="s">
        <v>1465</v>
      </c>
      <c r="AC21187" t="s">
        <v>1465</v>
      </c>
      <c r="AE21187">
        <f t="shared" si="330"/>
        <v>2021</v>
      </c>
    </row>
    <row r="21188" spans="1:31" x14ac:dyDescent="0.25">
      <c r="A21188" s="7">
        <v>21185</v>
      </c>
      <c r="B21188" s="8">
        <v>44326</v>
      </c>
      <c r="C21188" t="s">
        <v>3</v>
      </c>
      <c r="D21188" t="s">
        <v>301</v>
      </c>
      <c r="E21188" t="s">
        <v>9</v>
      </c>
      <c r="F21188" t="s">
        <v>1288</v>
      </c>
      <c r="G21188" t="s">
        <v>1170</v>
      </c>
      <c r="H21188" s="136" t="s">
        <v>3247</v>
      </c>
      <c r="I21188" t="s">
        <v>1454</v>
      </c>
      <c r="J21188" s="20">
        <v>100</v>
      </c>
      <c r="K21188" s="20" t="s">
        <v>9</v>
      </c>
      <c r="L21188" t="s">
        <v>1464</v>
      </c>
      <c r="M21188" s="20">
        <v>22</v>
      </c>
      <c r="N21188" s="20">
        <v>29</v>
      </c>
      <c r="AE21188">
        <f t="shared" ref="AE21188:AE21251" si="331">YEAR(B21188)</f>
        <v>2021</v>
      </c>
    </row>
    <row r="21189" spans="1:31" x14ac:dyDescent="0.25">
      <c r="A21189" s="7">
        <v>21186</v>
      </c>
      <c r="B21189" s="8">
        <v>44326</v>
      </c>
      <c r="C21189" t="s">
        <v>3</v>
      </c>
      <c r="D21189" t="s">
        <v>1199</v>
      </c>
      <c r="E21189" t="s">
        <v>9</v>
      </c>
      <c r="F21189" t="s">
        <v>1267</v>
      </c>
      <c r="G21189" t="s">
        <v>929</v>
      </c>
      <c r="H21189" s="135" t="s">
        <v>2949</v>
      </c>
      <c r="I21189" t="s">
        <v>1455</v>
      </c>
      <c r="J21189" s="20">
        <v>10</v>
      </c>
      <c r="K21189" s="20" t="s">
        <v>1465</v>
      </c>
      <c r="L21189" t="s">
        <v>1466</v>
      </c>
      <c r="M21189" s="20">
        <v>1.25</v>
      </c>
      <c r="N21189" s="20">
        <v>1.25</v>
      </c>
      <c r="AE21189">
        <f t="shared" si="331"/>
        <v>2021</v>
      </c>
    </row>
    <row r="21190" spans="1:31" x14ac:dyDescent="0.25">
      <c r="A21190" s="7">
        <v>21187</v>
      </c>
      <c r="B21190" s="8">
        <v>44327</v>
      </c>
      <c r="C21190" t="s">
        <v>3</v>
      </c>
      <c r="D21190" t="s">
        <v>1352</v>
      </c>
      <c r="E21190" t="s">
        <v>9</v>
      </c>
      <c r="F21190" t="s">
        <v>1288</v>
      </c>
      <c r="G21190" t="s">
        <v>648</v>
      </c>
      <c r="H21190" s="135" t="s">
        <v>2401</v>
      </c>
      <c r="I21190" t="s">
        <v>1454</v>
      </c>
      <c r="J21190" s="20">
        <v>100</v>
      </c>
      <c r="K21190" s="20" t="s">
        <v>9</v>
      </c>
      <c r="L21190" t="s">
        <v>1464</v>
      </c>
      <c r="M21190" s="20">
        <v>22</v>
      </c>
      <c r="N21190" s="20">
        <v>29</v>
      </c>
      <c r="AE21190">
        <f t="shared" si="331"/>
        <v>2021</v>
      </c>
    </row>
    <row r="21191" spans="1:31" x14ac:dyDescent="0.25">
      <c r="A21191" s="7">
        <v>21188</v>
      </c>
      <c r="B21191" s="8">
        <v>44327</v>
      </c>
      <c r="C21191" t="s">
        <v>3</v>
      </c>
      <c r="D21191" t="s">
        <v>54</v>
      </c>
      <c r="E21191" t="s">
        <v>9</v>
      </c>
      <c r="F21191" t="s">
        <v>860</v>
      </c>
      <c r="G21191" t="s">
        <v>1170</v>
      </c>
      <c r="H21191" s="136" t="s">
        <v>3247</v>
      </c>
      <c r="I21191" t="s">
        <v>1455</v>
      </c>
      <c r="J21191" s="20">
        <v>46</v>
      </c>
      <c r="K21191" s="20" t="s">
        <v>3</v>
      </c>
      <c r="L21191" t="s">
        <v>1464</v>
      </c>
      <c r="M21191" s="20">
        <v>6.9399999999999995</v>
      </c>
      <c r="N21191" s="20">
        <v>5.0600000000000005</v>
      </c>
      <c r="AE21191">
        <f t="shared" si="331"/>
        <v>2021</v>
      </c>
    </row>
    <row r="21192" spans="1:31" x14ac:dyDescent="0.25">
      <c r="A21192" s="7">
        <v>21189</v>
      </c>
      <c r="B21192" s="8">
        <v>44327</v>
      </c>
      <c r="C21192" t="s">
        <v>3</v>
      </c>
      <c r="D21192" t="s">
        <v>54</v>
      </c>
      <c r="E21192" t="s">
        <v>9</v>
      </c>
      <c r="F21192" t="s">
        <v>1356</v>
      </c>
      <c r="G21192" t="s">
        <v>1170</v>
      </c>
      <c r="H21192" s="135" t="s">
        <v>3238</v>
      </c>
      <c r="I21192" t="s">
        <v>1454</v>
      </c>
      <c r="J21192" s="20">
        <v>136</v>
      </c>
      <c r="K21192" s="20" t="s">
        <v>1465</v>
      </c>
      <c r="L21192" t="s">
        <v>1466</v>
      </c>
      <c r="M21192" s="20">
        <v>34</v>
      </c>
      <c r="N21192" s="20">
        <v>34</v>
      </c>
      <c r="AE21192">
        <f t="shared" si="331"/>
        <v>2021</v>
      </c>
    </row>
    <row r="21193" spans="1:31" x14ac:dyDescent="0.25">
      <c r="A21193" s="7">
        <v>21190</v>
      </c>
      <c r="B21193" s="8">
        <v>44328</v>
      </c>
      <c r="C21193" t="s">
        <v>3</v>
      </c>
      <c r="D21193" t="s">
        <v>1327</v>
      </c>
      <c r="E21193" t="s">
        <v>9</v>
      </c>
      <c r="F21193" t="s">
        <v>1284</v>
      </c>
      <c r="G21193" t="s">
        <v>648</v>
      </c>
      <c r="H21193" s="9" t="s">
        <v>1797</v>
      </c>
      <c r="I21193" t="s">
        <v>1454</v>
      </c>
      <c r="J21193" s="20">
        <v>107</v>
      </c>
      <c r="K21193" s="20" t="s">
        <v>3</v>
      </c>
      <c r="L21193" t="s">
        <v>1464</v>
      </c>
      <c r="M21193" s="20">
        <v>30.96</v>
      </c>
      <c r="N21193" s="20">
        <v>23.54</v>
      </c>
      <c r="AE21193">
        <f t="shared" si="331"/>
        <v>2021</v>
      </c>
    </row>
    <row r="21194" spans="1:31" x14ac:dyDescent="0.25">
      <c r="A21194" s="7">
        <v>21191</v>
      </c>
      <c r="B21194" s="8">
        <v>44328</v>
      </c>
      <c r="C21194" t="s">
        <v>3</v>
      </c>
      <c r="D21194" t="s">
        <v>1327</v>
      </c>
      <c r="E21194" t="s">
        <v>9</v>
      </c>
      <c r="F21194" t="s">
        <v>1284</v>
      </c>
      <c r="G21194" t="s">
        <v>1277</v>
      </c>
      <c r="H21194" s="9" t="s">
        <v>3443</v>
      </c>
      <c r="I21194" t="s">
        <v>1454</v>
      </c>
      <c r="J21194" s="20">
        <v>9</v>
      </c>
      <c r="K21194" s="20" t="s">
        <v>9</v>
      </c>
      <c r="L21194" t="s">
        <v>1463</v>
      </c>
      <c r="M21194" s="20">
        <v>2.16</v>
      </c>
      <c r="N21194" s="20">
        <v>3.34</v>
      </c>
      <c r="AE21194">
        <f t="shared" si="331"/>
        <v>2021</v>
      </c>
    </row>
    <row r="21195" spans="1:31" x14ac:dyDescent="0.25">
      <c r="A21195" s="7">
        <v>21192</v>
      </c>
      <c r="B21195" s="8">
        <v>44328</v>
      </c>
      <c r="C21195" t="s">
        <v>3</v>
      </c>
      <c r="D21195" t="s">
        <v>868</v>
      </c>
      <c r="E21195" t="s">
        <v>9</v>
      </c>
      <c r="F21195" t="s">
        <v>1028</v>
      </c>
      <c r="G21195" t="s">
        <v>1170</v>
      </c>
      <c r="H21195" s="136" t="s">
        <v>3204</v>
      </c>
      <c r="I21195" t="s">
        <v>1454</v>
      </c>
      <c r="J21195" s="20">
        <v>28</v>
      </c>
      <c r="K21195" s="20" t="s">
        <v>1465</v>
      </c>
      <c r="L21195" t="s">
        <v>1466</v>
      </c>
      <c r="M21195" s="20">
        <v>7</v>
      </c>
      <c r="N21195" s="20">
        <v>7</v>
      </c>
      <c r="AE21195">
        <f t="shared" si="331"/>
        <v>2021</v>
      </c>
    </row>
    <row r="21196" spans="1:31" x14ac:dyDescent="0.25">
      <c r="A21196" s="7">
        <v>21193</v>
      </c>
      <c r="B21196" s="8">
        <v>44328</v>
      </c>
      <c r="C21196" t="s">
        <v>3</v>
      </c>
      <c r="D21196" t="s">
        <v>868</v>
      </c>
      <c r="E21196" t="s">
        <v>9</v>
      </c>
      <c r="F21196" t="s">
        <v>763</v>
      </c>
      <c r="G21196" t="s">
        <v>929</v>
      </c>
      <c r="H21196" s="135" t="s">
        <v>2686</v>
      </c>
      <c r="I21196" t="s">
        <v>1454</v>
      </c>
      <c r="J21196" s="20">
        <v>20</v>
      </c>
      <c r="K21196" s="20" t="s">
        <v>1465</v>
      </c>
      <c r="L21196" t="s">
        <v>1466</v>
      </c>
      <c r="M21196" s="20">
        <v>5</v>
      </c>
      <c r="N21196" s="20">
        <v>5</v>
      </c>
      <c r="AE21196">
        <f t="shared" si="331"/>
        <v>2021</v>
      </c>
    </row>
    <row r="21197" spans="1:31" x14ac:dyDescent="0.25">
      <c r="A21197" s="7">
        <v>21194</v>
      </c>
      <c r="B21197" s="8">
        <v>44328</v>
      </c>
      <c r="C21197" t="s">
        <v>3</v>
      </c>
      <c r="D21197" t="s">
        <v>1359</v>
      </c>
      <c r="E21197" t="s">
        <v>9</v>
      </c>
      <c r="F21197" t="s">
        <v>1332</v>
      </c>
      <c r="G21197" t="s">
        <v>1292</v>
      </c>
      <c r="H21197" s="9" t="s">
        <v>3420</v>
      </c>
      <c r="I21197" t="s">
        <v>1458</v>
      </c>
      <c r="J21197" s="20">
        <v>16</v>
      </c>
      <c r="K21197" s="20" t="s">
        <v>9</v>
      </c>
      <c r="L21197" t="s">
        <v>1464</v>
      </c>
      <c r="M21197" s="20">
        <v>30</v>
      </c>
      <c r="N21197" s="20">
        <v>10</v>
      </c>
      <c r="AE21197">
        <f t="shared" si="331"/>
        <v>2021</v>
      </c>
    </row>
    <row r="21198" spans="1:31" x14ac:dyDescent="0.25">
      <c r="A21198" s="7">
        <v>21195</v>
      </c>
      <c r="B21198" s="8">
        <v>44329</v>
      </c>
      <c r="C21198" t="s">
        <v>3</v>
      </c>
      <c r="D21198" t="s">
        <v>1215</v>
      </c>
      <c r="E21198" t="s">
        <v>9</v>
      </c>
      <c r="F21198" t="s">
        <v>1340</v>
      </c>
      <c r="G21198" t="s">
        <v>1292</v>
      </c>
      <c r="H21198" s="9" t="s">
        <v>3397</v>
      </c>
      <c r="I21198" t="s">
        <v>1454</v>
      </c>
      <c r="J21198" s="20">
        <v>19</v>
      </c>
      <c r="K21198" s="20" t="s">
        <v>1465</v>
      </c>
      <c r="L21198" t="s">
        <v>1466</v>
      </c>
      <c r="M21198" s="20">
        <v>4.75</v>
      </c>
      <c r="N21198" s="20">
        <v>4.75</v>
      </c>
      <c r="AE21198">
        <f t="shared" si="331"/>
        <v>2021</v>
      </c>
    </row>
    <row r="21199" spans="1:31" x14ac:dyDescent="0.25">
      <c r="A21199" s="7">
        <v>21196</v>
      </c>
      <c r="B21199" s="8">
        <v>44329</v>
      </c>
      <c r="C21199" t="s">
        <v>3</v>
      </c>
      <c r="D21199" t="s">
        <v>1329</v>
      </c>
      <c r="E21199" t="s">
        <v>9</v>
      </c>
      <c r="F21199" t="s">
        <v>1288</v>
      </c>
      <c r="G21199" t="s">
        <v>377</v>
      </c>
      <c r="H21199" s="9" t="s">
        <v>2201</v>
      </c>
      <c r="I21199" t="s">
        <v>1454</v>
      </c>
      <c r="J21199" s="20">
        <v>15</v>
      </c>
      <c r="K21199" s="20" t="s">
        <v>1465</v>
      </c>
      <c r="L21199" t="s">
        <v>1466</v>
      </c>
      <c r="M21199" s="20">
        <v>3.75</v>
      </c>
      <c r="N21199" s="20">
        <v>3.75</v>
      </c>
      <c r="AE21199">
        <f t="shared" si="331"/>
        <v>2021</v>
      </c>
    </row>
    <row r="21200" spans="1:31" x14ac:dyDescent="0.25">
      <c r="A21200" s="7">
        <v>21197</v>
      </c>
      <c r="B21200" s="8">
        <v>44330</v>
      </c>
      <c r="C21200" t="s">
        <v>3</v>
      </c>
      <c r="D21200" t="s">
        <v>376</v>
      </c>
      <c r="E21200" t="s">
        <v>9</v>
      </c>
      <c r="F21200" t="s">
        <v>1288</v>
      </c>
      <c r="G21200" t="s">
        <v>929</v>
      </c>
      <c r="H21200" s="135" t="s">
        <v>2728</v>
      </c>
      <c r="I21200" t="s">
        <v>1454</v>
      </c>
      <c r="J21200" s="20">
        <v>42</v>
      </c>
      <c r="K21200" s="20" t="s">
        <v>3</v>
      </c>
      <c r="L21200" t="s">
        <v>1464</v>
      </c>
      <c r="M21200" s="20">
        <v>12.76</v>
      </c>
      <c r="N21200" s="20">
        <v>9.24</v>
      </c>
      <c r="AE21200">
        <f t="shared" si="331"/>
        <v>2021</v>
      </c>
    </row>
    <row r="21201" spans="1:31" x14ac:dyDescent="0.25">
      <c r="A21201" s="7">
        <v>21198</v>
      </c>
      <c r="B21201" s="8">
        <v>44331</v>
      </c>
      <c r="C21201" t="s">
        <v>3</v>
      </c>
      <c r="D21201" t="s">
        <v>91</v>
      </c>
      <c r="E21201" t="s">
        <v>9</v>
      </c>
      <c r="F21201" t="s">
        <v>1288</v>
      </c>
      <c r="G21201" t="s">
        <v>569</v>
      </c>
      <c r="H21201" s="135" t="s">
        <v>1674</v>
      </c>
      <c r="I21201" t="s">
        <v>1455</v>
      </c>
      <c r="J21201" s="20">
        <v>19</v>
      </c>
      <c r="K21201" s="20" t="s">
        <v>3</v>
      </c>
      <c r="L21201" t="s">
        <v>1463</v>
      </c>
      <c r="M21201" s="20">
        <v>2.97</v>
      </c>
      <c r="N21201" s="20">
        <v>2.2799999999999998</v>
      </c>
      <c r="AE21201">
        <f t="shared" si="331"/>
        <v>2021</v>
      </c>
    </row>
    <row r="21202" spans="1:31" x14ac:dyDescent="0.25">
      <c r="A21202" s="7">
        <v>21199</v>
      </c>
      <c r="B21202" s="8">
        <v>44333</v>
      </c>
      <c r="C21202" t="s">
        <v>3</v>
      </c>
      <c r="D21202" t="s">
        <v>848</v>
      </c>
      <c r="E21202" t="s">
        <v>9</v>
      </c>
      <c r="F21202" t="s">
        <v>860</v>
      </c>
      <c r="G21202" t="s">
        <v>929</v>
      </c>
      <c r="H21202" s="135" t="s">
        <v>2665</v>
      </c>
      <c r="I21202" t="s">
        <v>1454</v>
      </c>
      <c r="J21202" s="20">
        <v>24</v>
      </c>
      <c r="K21202" s="20" t="s">
        <v>9</v>
      </c>
      <c r="L21202" t="s">
        <v>1464</v>
      </c>
      <c r="M21202" s="20">
        <v>5.28</v>
      </c>
      <c r="N21202" s="20">
        <v>7.72</v>
      </c>
      <c r="AE21202">
        <f t="shared" si="331"/>
        <v>2021</v>
      </c>
    </row>
    <row r="21203" spans="1:31" x14ac:dyDescent="0.25">
      <c r="A21203" s="7">
        <v>21200</v>
      </c>
      <c r="B21203" s="8">
        <v>44333</v>
      </c>
      <c r="C21203" t="s">
        <v>3</v>
      </c>
      <c r="D21203" t="s">
        <v>848</v>
      </c>
      <c r="E21203" t="s">
        <v>9</v>
      </c>
      <c r="F21203" t="s">
        <v>860</v>
      </c>
      <c r="G21203" t="s">
        <v>1016</v>
      </c>
      <c r="H21203" s="9" t="s">
        <v>2861</v>
      </c>
      <c r="I21203" t="s">
        <v>1454</v>
      </c>
      <c r="J21203" s="20">
        <v>56</v>
      </c>
      <c r="K21203" s="20" t="s">
        <v>9</v>
      </c>
      <c r="L21203" t="s">
        <v>1464</v>
      </c>
      <c r="M21203" s="20">
        <v>12.32</v>
      </c>
      <c r="N21203" s="20">
        <v>16.68</v>
      </c>
      <c r="AE21203">
        <f t="shared" si="331"/>
        <v>2021</v>
      </c>
    </row>
    <row r="21204" spans="1:31" x14ac:dyDescent="0.25">
      <c r="A21204" s="7">
        <v>21201</v>
      </c>
      <c r="B21204" s="8">
        <v>44333</v>
      </c>
      <c r="C21204" t="s">
        <v>3</v>
      </c>
      <c r="D21204" t="s">
        <v>1322</v>
      </c>
      <c r="E21204" t="s">
        <v>9</v>
      </c>
      <c r="F21204" t="s">
        <v>943</v>
      </c>
      <c r="G21204" t="s">
        <v>929</v>
      </c>
      <c r="H21204" s="135" t="s">
        <v>2698</v>
      </c>
      <c r="I21204" t="s">
        <v>1455</v>
      </c>
      <c r="J21204" s="20">
        <v>12</v>
      </c>
      <c r="K21204" s="20" t="s">
        <v>3</v>
      </c>
      <c r="L21204" t="s">
        <v>1464</v>
      </c>
      <c r="M21204" s="20">
        <v>2.1799999999999997</v>
      </c>
      <c r="N21204" s="20">
        <v>1.32</v>
      </c>
      <c r="AE21204">
        <f t="shared" si="331"/>
        <v>2021</v>
      </c>
    </row>
    <row r="21205" spans="1:31" x14ac:dyDescent="0.25">
      <c r="A21205" s="7">
        <v>21202</v>
      </c>
      <c r="B21205" s="8">
        <v>44334</v>
      </c>
      <c r="C21205" t="s">
        <v>3</v>
      </c>
      <c r="D21205" t="s">
        <v>1346</v>
      </c>
      <c r="E21205" t="s">
        <v>9</v>
      </c>
      <c r="F21205" t="s">
        <v>102</v>
      </c>
      <c r="G21205" t="s">
        <v>732</v>
      </c>
      <c r="H21205" s="135" t="s">
        <v>2528</v>
      </c>
      <c r="I21205" t="s">
        <v>1455</v>
      </c>
      <c r="J21205" s="20">
        <v>15</v>
      </c>
      <c r="K21205" s="20" t="s">
        <v>9</v>
      </c>
      <c r="L21205" t="s">
        <v>1464</v>
      </c>
      <c r="M21205" s="20">
        <v>1.65</v>
      </c>
      <c r="N21205" s="20">
        <v>2.6</v>
      </c>
      <c r="AE21205">
        <f t="shared" si="331"/>
        <v>2021</v>
      </c>
    </row>
    <row r="21206" spans="1:31" x14ac:dyDescent="0.25">
      <c r="A21206" s="7">
        <v>21203</v>
      </c>
      <c r="B21206" s="8">
        <v>44335</v>
      </c>
      <c r="C21206" t="s">
        <v>3</v>
      </c>
      <c r="D21206" t="s">
        <v>1323</v>
      </c>
      <c r="E21206" t="s">
        <v>9</v>
      </c>
      <c r="F21206" t="s">
        <v>1296</v>
      </c>
      <c r="G21206" t="s">
        <v>732</v>
      </c>
      <c r="H21206" s="135" t="s">
        <v>2184</v>
      </c>
      <c r="I21206" t="s">
        <v>1455</v>
      </c>
      <c r="J21206" s="20">
        <v>18</v>
      </c>
      <c r="K21206" s="20" t="s">
        <v>3</v>
      </c>
      <c r="L21206" t="s">
        <v>1464</v>
      </c>
      <c r="M21206" s="20">
        <v>3.02</v>
      </c>
      <c r="N21206" s="20">
        <v>1.98</v>
      </c>
      <c r="AE21206">
        <f t="shared" si="331"/>
        <v>2021</v>
      </c>
    </row>
    <row r="21207" spans="1:31" x14ac:dyDescent="0.25">
      <c r="A21207" s="7">
        <v>21204</v>
      </c>
      <c r="B21207" s="8">
        <v>44335</v>
      </c>
      <c r="C21207" t="s">
        <v>3</v>
      </c>
      <c r="D21207" t="s">
        <v>1327</v>
      </c>
      <c r="E21207" t="s">
        <v>9</v>
      </c>
      <c r="F21207" t="s">
        <v>766</v>
      </c>
      <c r="G21207" t="s">
        <v>895</v>
      </c>
      <c r="H21207" s="136" t="s">
        <v>3245</v>
      </c>
      <c r="I21207" t="s">
        <v>1455</v>
      </c>
      <c r="J21207" s="20">
        <v>12</v>
      </c>
      <c r="K21207" s="20" t="s">
        <v>9</v>
      </c>
      <c r="L21207" t="s">
        <v>1464</v>
      </c>
      <c r="M21207" s="20">
        <v>1.32</v>
      </c>
      <c r="N21207" s="20">
        <v>2.1799999999999997</v>
      </c>
      <c r="AE21207">
        <f t="shared" si="331"/>
        <v>2021</v>
      </c>
    </row>
    <row r="21208" spans="1:31" x14ac:dyDescent="0.25">
      <c r="A21208" s="7">
        <v>21205</v>
      </c>
      <c r="B21208" s="8">
        <v>44336</v>
      </c>
      <c r="C21208" t="s">
        <v>3</v>
      </c>
      <c r="D21208" t="s">
        <v>1332</v>
      </c>
      <c r="E21208" t="s">
        <v>9</v>
      </c>
      <c r="F21208" t="s">
        <v>854</v>
      </c>
      <c r="G21208" t="s">
        <v>895</v>
      </c>
      <c r="H21208" s="135" t="s">
        <v>2628</v>
      </c>
      <c r="I21208" t="s">
        <v>1455</v>
      </c>
      <c r="J21208" s="20">
        <v>12</v>
      </c>
      <c r="K21208" s="20" t="s">
        <v>3</v>
      </c>
      <c r="L21208" t="s">
        <v>1464</v>
      </c>
      <c r="M21208" s="20">
        <v>2.1799999999999997</v>
      </c>
      <c r="N21208" s="20">
        <v>1.32</v>
      </c>
      <c r="AE21208">
        <f t="shared" si="331"/>
        <v>2021</v>
      </c>
    </row>
    <row r="21209" spans="1:31" x14ac:dyDescent="0.25">
      <c r="A21209" s="7">
        <v>21206</v>
      </c>
      <c r="B21209" s="8">
        <v>44337</v>
      </c>
      <c r="C21209" t="s">
        <v>3</v>
      </c>
      <c r="D21209" t="s">
        <v>301</v>
      </c>
      <c r="E21209" t="s">
        <v>9</v>
      </c>
      <c r="F21209" t="s">
        <v>1284</v>
      </c>
      <c r="G21209" t="s">
        <v>732</v>
      </c>
      <c r="H21209" s="135" t="s">
        <v>2837</v>
      </c>
      <c r="I21209" t="s">
        <v>1454</v>
      </c>
      <c r="J21209" s="20">
        <v>40</v>
      </c>
      <c r="K21209" s="20" t="s">
        <v>1465</v>
      </c>
      <c r="L21209" t="s">
        <v>1466</v>
      </c>
      <c r="M21209" s="20">
        <v>10</v>
      </c>
      <c r="N21209" s="20">
        <v>10</v>
      </c>
      <c r="AE21209">
        <f t="shared" si="331"/>
        <v>2021</v>
      </c>
    </row>
    <row r="21210" spans="1:31" x14ac:dyDescent="0.25">
      <c r="A21210" s="7">
        <v>21207</v>
      </c>
      <c r="B21210" s="8">
        <v>44338</v>
      </c>
      <c r="C21210" t="s">
        <v>3</v>
      </c>
      <c r="D21210" t="s">
        <v>1295</v>
      </c>
      <c r="E21210" t="s">
        <v>9</v>
      </c>
      <c r="F21210" t="s">
        <v>104</v>
      </c>
      <c r="G21210" t="s">
        <v>732</v>
      </c>
      <c r="H21210" s="135" t="s">
        <v>2528</v>
      </c>
      <c r="I21210" t="s">
        <v>1455</v>
      </c>
      <c r="J21210" s="20">
        <v>15</v>
      </c>
      <c r="K21210" s="20" t="s">
        <v>3</v>
      </c>
      <c r="L21210" t="s">
        <v>1464</v>
      </c>
      <c r="M21210" s="20">
        <v>2.6</v>
      </c>
      <c r="N21210" s="20">
        <v>1.65</v>
      </c>
      <c r="AE21210">
        <f t="shared" si="331"/>
        <v>2021</v>
      </c>
    </row>
    <row r="21211" spans="1:31" x14ac:dyDescent="0.25">
      <c r="A21211" s="7">
        <v>21208</v>
      </c>
      <c r="B21211" s="8">
        <v>44338</v>
      </c>
      <c r="C21211" t="s">
        <v>3</v>
      </c>
      <c r="D21211" t="s">
        <v>973</v>
      </c>
      <c r="E21211" t="s">
        <v>9</v>
      </c>
      <c r="F21211" t="s">
        <v>448</v>
      </c>
      <c r="G21211" t="s">
        <v>714</v>
      </c>
      <c r="H21211" s="135" t="s">
        <v>2025</v>
      </c>
      <c r="I21211" t="s">
        <v>1454</v>
      </c>
      <c r="J21211" s="20">
        <v>16</v>
      </c>
      <c r="K21211" s="20" t="s">
        <v>9</v>
      </c>
      <c r="L21211" t="s">
        <v>1464</v>
      </c>
      <c r="M21211" s="20">
        <v>3.52</v>
      </c>
      <c r="N21211" s="20">
        <v>5.48</v>
      </c>
      <c r="AE21211">
        <f t="shared" si="331"/>
        <v>2021</v>
      </c>
    </row>
    <row r="21212" spans="1:31" x14ac:dyDescent="0.25">
      <c r="A21212" s="7">
        <v>21209</v>
      </c>
      <c r="B21212" s="8">
        <v>44338</v>
      </c>
      <c r="C21212" t="s">
        <v>3</v>
      </c>
      <c r="D21212" t="s">
        <v>448</v>
      </c>
      <c r="E21212" t="s">
        <v>9</v>
      </c>
      <c r="F21212" t="s">
        <v>54</v>
      </c>
      <c r="G21212" t="s">
        <v>929</v>
      </c>
      <c r="H21212" s="135" t="s">
        <v>2683</v>
      </c>
      <c r="I21212" t="s">
        <v>1455</v>
      </c>
      <c r="J21212" s="20">
        <v>12</v>
      </c>
      <c r="K21212" s="20" t="s">
        <v>9</v>
      </c>
      <c r="L21212" t="s">
        <v>1464</v>
      </c>
      <c r="M21212" s="20">
        <v>1.32</v>
      </c>
      <c r="N21212" s="20">
        <v>2.1799999999999997</v>
      </c>
      <c r="AE21212">
        <f t="shared" si="331"/>
        <v>2021</v>
      </c>
    </row>
    <row r="21213" spans="1:31" x14ac:dyDescent="0.25">
      <c r="A21213" s="7">
        <v>21210</v>
      </c>
      <c r="B21213" s="8">
        <v>44338</v>
      </c>
      <c r="C21213" t="s">
        <v>3</v>
      </c>
      <c r="D21213" t="s">
        <v>1323</v>
      </c>
      <c r="E21213" t="s">
        <v>9</v>
      </c>
      <c r="F21213" t="s">
        <v>918</v>
      </c>
      <c r="G21213" t="s">
        <v>929</v>
      </c>
      <c r="H21213" s="135" t="s">
        <v>2698</v>
      </c>
      <c r="I21213" t="s">
        <v>1455</v>
      </c>
      <c r="J21213" s="20">
        <v>13</v>
      </c>
      <c r="K21213" s="20" t="s">
        <v>3</v>
      </c>
      <c r="L21213" t="s">
        <v>1464</v>
      </c>
      <c r="M21213" s="20">
        <v>2.3200000000000003</v>
      </c>
      <c r="N21213" s="20">
        <v>1.43</v>
      </c>
      <c r="AE21213">
        <f t="shared" si="331"/>
        <v>2021</v>
      </c>
    </row>
    <row r="21214" spans="1:31" x14ac:dyDescent="0.25">
      <c r="A21214" s="7">
        <v>21211</v>
      </c>
      <c r="B21214" s="8">
        <v>44338</v>
      </c>
      <c r="C21214" t="s">
        <v>3</v>
      </c>
      <c r="D21214" t="s">
        <v>1272</v>
      </c>
      <c r="E21214" t="s">
        <v>9</v>
      </c>
      <c r="F21214" t="s">
        <v>1360</v>
      </c>
      <c r="G21214" t="s">
        <v>648</v>
      </c>
      <c r="H21214" s="135" t="s">
        <v>3277</v>
      </c>
      <c r="I21214" t="s">
        <v>1458</v>
      </c>
      <c r="J21214" s="20">
        <v>16</v>
      </c>
      <c r="K21214" s="20" t="s">
        <v>1465</v>
      </c>
      <c r="L21214" t="s">
        <v>1466</v>
      </c>
      <c r="M21214" s="20">
        <v>10</v>
      </c>
      <c r="N21214" s="20">
        <v>30</v>
      </c>
      <c r="AE21214">
        <f t="shared" si="331"/>
        <v>2021</v>
      </c>
    </row>
    <row r="21215" spans="1:31" x14ac:dyDescent="0.25">
      <c r="A21215" s="7">
        <v>21212</v>
      </c>
      <c r="B21215" s="8">
        <v>44340</v>
      </c>
      <c r="C21215" t="s">
        <v>3</v>
      </c>
      <c r="D21215" t="s">
        <v>1327</v>
      </c>
      <c r="E21215" t="s">
        <v>9</v>
      </c>
      <c r="F21215" t="s">
        <v>1310</v>
      </c>
      <c r="G21215" t="s">
        <v>633</v>
      </c>
      <c r="H21215" s="136" t="s">
        <v>3233</v>
      </c>
      <c r="I21215" t="s">
        <v>1454</v>
      </c>
      <c r="J21215" s="20">
        <v>48</v>
      </c>
      <c r="K21215" s="20" t="s">
        <v>1465</v>
      </c>
      <c r="L21215" t="s">
        <v>1466</v>
      </c>
      <c r="M21215" s="20">
        <v>12</v>
      </c>
      <c r="N21215" s="20">
        <v>12</v>
      </c>
      <c r="AE21215">
        <f t="shared" si="331"/>
        <v>2021</v>
      </c>
    </row>
    <row r="21216" spans="1:31" x14ac:dyDescent="0.25">
      <c r="A21216" s="7">
        <v>21213</v>
      </c>
      <c r="B21216" s="8">
        <v>44340</v>
      </c>
      <c r="C21216" t="s">
        <v>3</v>
      </c>
      <c r="D21216" t="s">
        <v>1327</v>
      </c>
      <c r="E21216" t="s">
        <v>9</v>
      </c>
      <c r="F21216" t="s">
        <v>1310</v>
      </c>
      <c r="G21216" t="s">
        <v>633</v>
      </c>
      <c r="H21216" s="135" t="s">
        <v>1735</v>
      </c>
      <c r="I21216" t="s">
        <v>1454</v>
      </c>
      <c r="J21216" s="20">
        <v>75</v>
      </c>
      <c r="K21216" s="20" t="s">
        <v>3</v>
      </c>
      <c r="L21216" t="s">
        <v>1464</v>
      </c>
      <c r="M21216" s="20">
        <v>22</v>
      </c>
      <c r="N21216" s="20">
        <v>16.5</v>
      </c>
      <c r="AE21216">
        <f t="shared" si="331"/>
        <v>2021</v>
      </c>
    </row>
    <row r="21217" spans="1:31" x14ac:dyDescent="0.25">
      <c r="A21217" s="7">
        <v>21214</v>
      </c>
      <c r="B21217" s="8">
        <v>44340</v>
      </c>
      <c r="C21217" t="s">
        <v>3</v>
      </c>
      <c r="D21217" t="s">
        <v>1327</v>
      </c>
      <c r="E21217" t="s">
        <v>9</v>
      </c>
      <c r="F21217" t="s">
        <v>1310</v>
      </c>
      <c r="G21217" t="s">
        <v>1170</v>
      </c>
      <c r="H21217" s="135" t="s">
        <v>3193</v>
      </c>
      <c r="I21217" t="s">
        <v>1454</v>
      </c>
      <c r="J21217" s="20">
        <v>44</v>
      </c>
      <c r="K21217" s="20" t="s">
        <v>1465</v>
      </c>
      <c r="L21217" t="s">
        <v>1466</v>
      </c>
      <c r="M21217" s="20">
        <v>11</v>
      </c>
      <c r="N21217" s="20">
        <v>11</v>
      </c>
      <c r="AE21217">
        <f t="shared" si="331"/>
        <v>2021</v>
      </c>
    </row>
    <row r="21218" spans="1:31" x14ac:dyDescent="0.25">
      <c r="A21218" s="7">
        <v>21215</v>
      </c>
      <c r="B21218" s="8">
        <v>44341</v>
      </c>
      <c r="C21218" t="s">
        <v>3</v>
      </c>
      <c r="D21218" t="s">
        <v>1356</v>
      </c>
      <c r="E21218" t="s">
        <v>9</v>
      </c>
      <c r="F21218" t="s">
        <v>1344</v>
      </c>
      <c r="G21218" t="s">
        <v>648</v>
      </c>
      <c r="H21218" s="135" t="s">
        <v>2602</v>
      </c>
      <c r="I21218" t="s">
        <v>1454</v>
      </c>
      <c r="J21218" s="20">
        <v>22</v>
      </c>
      <c r="K21218" s="20" t="s">
        <v>1465</v>
      </c>
      <c r="L21218" t="s">
        <v>1466</v>
      </c>
      <c r="M21218" s="20">
        <v>5.5</v>
      </c>
      <c r="N21218" s="20">
        <v>5.5</v>
      </c>
      <c r="AE21218">
        <f t="shared" si="331"/>
        <v>2021</v>
      </c>
    </row>
    <row r="21219" spans="1:31" x14ac:dyDescent="0.25">
      <c r="A21219" s="7">
        <v>21216</v>
      </c>
      <c r="B21219" s="8">
        <v>44341</v>
      </c>
      <c r="C21219" t="s">
        <v>3</v>
      </c>
      <c r="D21219" t="s">
        <v>798</v>
      </c>
      <c r="E21219" t="s">
        <v>9</v>
      </c>
      <c r="F21219" t="s">
        <v>1325</v>
      </c>
      <c r="G21219" t="s">
        <v>648</v>
      </c>
      <c r="H21219" s="136" t="s">
        <v>1496</v>
      </c>
      <c r="I21219" t="s">
        <v>1454</v>
      </c>
      <c r="J21219" s="20">
        <v>61</v>
      </c>
      <c r="K21219" s="20" t="s">
        <v>3</v>
      </c>
      <c r="L21219" t="s">
        <v>1464</v>
      </c>
      <c r="M21219" s="20">
        <v>18.079999999999998</v>
      </c>
      <c r="N21219" s="20">
        <v>13.42</v>
      </c>
      <c r="AE21219">
        <f t="shared" si="331"/>
        <v>2021</v>
      </c>
    </row>
    <row r="21220" spans="1:31" x14ac:dyDescent="0.25">
      <c r="A21220" s="7">
        <v>21217</v>
      </c>
      <c r="B21220" s="8">
        <v>44341</v>
      </c>
      <c r="C21220" t="s">
        <v>3</v>
      </c>
      <c r="D21220" t="s">
        <v>1322</v>
      </c>
      <c r="E21220" t="s">
        <v>9</v>
      </c>
      <c r="F21220" t="s">
        <v>1325</v>
      </c>
      <c r="G21220" t="s">
        <v>1292</v>
      </c>
      <c r="H21220" s="9" t="s">
        <v>3504</v>
      </c>
      <c r="I21220" t="s">
        <v>1454</v>
      </c>
      <c r="J21220" s="20">
        <v>10</v>
      </c>
      <c r="K21220" s="20" t="s">
        <v>3</v>
      </c>
      <c r="L21220" t="s">
        <v>1464</v>
      </c>
      <c r="M21220" s="20">
        <v>3.8</v>
      </c>
      <c r="N21220" s="20">
        <v>2.2000000000000002</v>
      </c>
      <c r="AE21220">
        <f t="shared" si="331"/>
        <v>2021</v>
      </c>
    </row>
    <row r="21221" spans="1:31" x14ac:dyDescent="0.25">
      <c r="A21221" s="7">
        <v>21218</v>
      </c>
      <c r="B21221" s="8">
        <v>44343</v>
      </c>
      <c r="C21221" t="s">
        <v>3</v>
      </c>
      <c r="D21221" t="s">
        <v>1032</v>
      </c>
      <c r="E21221" t="s">
        <v>9</v>
      </c>
      <c r="F21221" t="s">
        <v>665</v>
      </c>
      <c r="G21221" t="s">
        <v>895</v>
      </c>
      <c r="H21221" s="135" t="s">
        <v>2531</v>
      </c>
      <c r="I21221" t="s">
        <v>1455</v>
      </c>
      <c r="J21221" s="20">
        <v>15</v>
      </c>
      <c r="K21221" s="20" t="s">
        <v>3</v>
      </c>
      <c r="L21221" t="s">
        <v>1463</v>
      </c>
      <c r="M21221" s="20">
        <v>2.4500000000000002</v>
      </c>
      <c r="N21221" s="20">
        <v>1.8</v>
      </c>
      <c r="AE21221">
        <f t="shared" si="331"/>
        <v>2021</v>
      </c>
    </row>
    <row r="21222" spans="1:31" x14ac:dyDescent="0.25">
      <c r="A21222" s="7">
        <v>21219</v>
      </c>
      <c r="B21222" s="8">
        <v>44344</v>
      </c>
      <c r="C21222" t="s">
        <v>3</v>
      </c>
      <c r="D21222" t="s">
        <v>1272</v>
      </c>
      <c r="E21222" t="s">
        <v>9</v>
      </c>
      <c r="F21222" t="s">
        <v>1360</v>
      </c>
      <c r="G21222" t="s">
        <v>648</v>
      </c>
      <c r="H21222" s="135" t="s">
        <v>3277</v>
      </c>
      <c r="I21222" t="s">
        <v>1455</v>
      </c>
      <c r="J21222" s="20">
        <v>16</v>
      </c>
      <c r="K21222" s="20" t="s">
        <v>1465</v>
      </c>
      <c r="L21222" t="s">
        <v>1466</v>
      </c>
      <c r="M21222" s="20">
        <v>2</v>
      </c>
      <c r="N21222" s="20">
        <v>2</v>
      </c>
      <c r="AE21222">
        <f t="shared" si="331"/>
        <v>2021</v>
      </c>
    </row>
    <row r="21223" spans="1:31" x14ac:dyDescent="0.25">
      <c r="A21223" s="7">
        <v>21220</v>
      </c>
      <c r="B21223" s="8">
        <v>44345</v>
      </c>
      <c r="C21223" t="s">
        <v>3</v>
      </c>
      <c r="D21223" t="s">
        <v>1266</v>
      </c>
      <c r="E21223" t="s">
        <v>9</v>
      </c>
      <c r="F21223" t="s">
        <v>1149</v>
      </c>
      <c r="G21223" t="s">
        <v>895</v>
      </c>
      <c r="H21223" s="135" t="s">
        <v>2531</v>
      </c>
      <c r="I21223" t="s">
        <v>1455</v>
      </c>
      <c r="J21223" s="20">
        <v>10</v>
      </c>
      <c r="K21223" s="20" t="s">
        <v>3</v>
      </c>
      <c r="L21223" t="s">
        <v>1464</v>
      </c>
      <c r="M21223" s="20">
        <v>1.9</v>
      </c>
      <c r="N21223" s="20">
        <v>1.1000000000000001</v>
      </c>
      <c r="AE21223">
        <f t="shared" si="331"/>
        <v>2021</v>
      </c>
    </row>
    <row r="21224" spans="1:31" x14ac:dyDescent="0.25">
      <c r="A21224" s="7">
        <v>21221</v>
      </c>
      <c r="B21224" s="8">
        <v>44345</v>
      </c>
      <c r="C21224" t="s">
        <v>3</v>
      </c>
      <c r="D21224" t="s">
        <v>1266</v>
      </c>
      <c r="E21224" t="s">
        <v>9</v>
      </c>
      <c r="F21224" t="s">
        <v>678</v>
      </c>
      <c r="G21224" t="s">
        <v>895</v>
      </c>
      <c r="H21224" s="135" t="s">
        <v>2564</v>
      </c>
      <c r="I21224" t="s">
        <v>1455</v>
      </c>
      <c r="J21224" s="20">
        <v>65</v>
      </c>
      <c r="K21224" s="20" t="s">
        <v>3</v>
      </c>
      <c r="L21224" t="s">
        <v>1464</v>
      </c>
      <c r="M21224" s="20">
        <v>9.6</v>
      </c>
      <c r="N21224" s="20">
        <v>7.15</v>
      </c>
      <c r="AE21224">
        <f t="shared" si="331"/>
        <v>2021</v>
      </c>
    </row>
    <row r="21225" spans="1:31" x14ac:dyDescent="0.25">
      <c r="A21225" s="7">
        <v>21222</v>
      </c>
      <c r="B21225" s="8">
        <v>44345</v>
      </c>
      <c r="C21225" t="s">
        <v>3</v>
      </c>
      <c r="D21225" t="s">
        <v>1296</v>
      </c>
      <c r="E21225" t="s">
        <v>9</v>
      </c>
      <c r="F21225" t="s">
        <v>1288</v>
      </c>
      <c r="G21225" t="s">
        <v>895</v>
      </c>
      <c r="H21225" s="135" t="s">
        <v>2708</v>
      </c>
      <c r="I21225" t="s">
        <v>1454</v>
      </c>
      <c r="J21225" s="20">
        <v>51</v>
      </c>
      <c r="K21225" s="20" t="s">
        <v>1465</v>
      </c>
      <c r="L21225" t="s">
        <v>1466</v>
      </c>
      <c r="M21225" s="20">
        <v>12.75</v>
      </c>
      <c r="N21225" s="20">
        <v>12.75</v>
      </c>
      <c r="AE21225">
        <f t="shared" si="331"/>
        <v>2021</v>
      </c>
    </row>
    <row r="21226" spans="1:31" x14ac:dyDescent="0.25">
      <c r="A21226" s="7">
        <v>21223</v>
      </c>
      <c r="B21226" s="8">
        <v>44345</v>
      </c>
      <c r="C21226" t="s">
        <v>3</v>
      </c>
      <c r="D21226" t="s">
        <v>1315</v>
      </c>
      <c r="E21226" t="s">
        <v>9</v>
      </c>
      <c r="F21226" t="s">
        <v>678</v>
      </c>
      <c r="G21226" t="s">
        <v>895</v>
      </c>
      <c r="H21226" s="135" t="s">
        <v>2628</v>
      </c>
      <c r="I21226" t="s">
        <v>1455</v>
      </c>
      <c r="J21226" s="20">
        <v>12</v>
      </c>
      <c r="K21226" s="20" t="s">
        <v>9</v>
      </c>
      <c r="L21226" t="s">
        <v>1463</v>
      </c>
      <c r="M21226" s="20">
        <v>1.44</v>
      </c>
      <c r="N21226" s="20">
        <v>2.06</v>
      </c>
      <c r="AE21226">
        <f t="shared" si="331"/>
        <v>2021</v>
      </c>
    </row>
    <row r="21227" spans="1:31" x14ac:dyDescent="0.25">
      <c r="A21227" s="7">
        <v>21224</v>
      </c>
      <c r="B21227" s="8">
        <v>44345</v>
      </c>
      <c r="C21227" t="s">
        <v>3</v>
      </c>
      <c r="D21227" t="s">
        <v>1348</v>
      </c>
      <c r="E21227" t="s">
        <v>9</v>
      </c>
      <c r="F21227" t="s">
        <v>860</v>
      </c>
      <c r="G21227" t="s">
        <v>1016</v>
      </c>
      <c r="H21227" s="135" t="s">
        <v>3265</v>
      </c>
      <c r="I21227" t="s">
        <v>1455</v>
      </c>
      <c r="J21227" s="20">
        <v>15</v>
      </c>
      <c r="K21227" s="20" t="s">
        <v>3</v>
      </c>
      <c r="L21227" t="s">
        <v>1464</v>
      </c>
      <c r="M21227" s="20">
        <v>2.6</v>
      </c>
      <c r="N21227" s="20">
        <v>1.65</v>
      </c>
      <c r="AE21227">
        <f t="shared" si="331"/>
        <v>2021</v>
      </c>
    </row>
    <row r="21228" spans="1:31" x14ac:dyDescent="0.25">
      <c r="A21228" s="7">
        <v>21225</v>
      </c>
      <c r="B21228" s="8">
        <v>44345</v>
      </c>
      <c r="C21228" t="s">
        <v>3</v>
      </c>
      <c r="D21228" t="s">
        <v>1296</v>
      </c>
      <c r="E21228" t="s">
        <v>9</v>
      </c>
      <c r="F21228" t="s">
        <v>1346</v>
      </c>
      <c r="G21228" t="s">
        <v>929</v>
      </c>
      <c r="H21228" s="135" t="s">
        <v>2782</v>
      </c>
      <c r="I21228" t="s">
        <v>1455</v>
      </c>
      <c r="J21228" s="20">
        <v>25</v>
      </c>
      <c r="K21228" s="20" t="s">
        <v>9</v>
      </c>
      <c r="L21228" t="s">
        <v>1464</v>
      </c>
      <c r="M21228" s="20">
        <v>2.75</v>
      </c>
      <c r="N21228" s="20">
        <v>4</v>
      </c>
      <c r="AE21228">
        <f t="shared" si="331"/>
        <v>2021</v>
      </c>
    </row>
    <row r="21229" spans="1:31" x14ac:dyDescent="0.25">
      <c r="A21229" s="7">
        <v>21226</v>
      </c>
      <c r="B21229" s="8">
        <v>44345</v>
      </c>
      <c r="C21229" t="s">
        <v>3</v>
      </c>
      <c r="D21229" t="s">
        <v>1315</v>
      </c>
      <c r="E21229" t="s">
        <v>9</v>
      </c>
      <c r="F21229" t="s">
        <v>1159</v>
      </c>
      <c r="G21229" t="s">
        <v>929</v>
      </c>
      <c r="H21229" s="135" t="s">
        <v>3502</v>
      </c>
      <c r="I21229" t="s">
        <v>1454</v>
      </c>
      <c r="J21229" s="20">
        <v>12</v>
      </c>
      <c r="K21229" s="20" t="s">
        <v>3</v>
      </c>
      <c r="L21229" t="s">
        <v>1464</v>
      </c>
      <c r="M21229" s="20">
        <v>4.3599999999999994</v>
      </c>
      <c r="N21229" s="20">
        <v>2.64</v>
      </c>
      <c r="AE21229">
        <f t="shared" si="331"/>
        <v>2021</v>
      </c>
    </row>
    <row r="21230" spans="1:31" x14ac:dyDescent="0.25">
      <c r="A21230" s="7">
        <v>21227</v>
      </c>
      <c r="B21230" s="8">
        <v>44345</v>
      </c>
      <c r="C21230" t="s">
        <v>3</v>
      </c>
      <c r="D21230" t="s">
        <v>1322</v>
      </c>
      <c r="E21230" t="s">
        <v>9</v>
      </c>
      <c r="F21230" t="s">
        <v>1325</v>
      </c>
      <c r="G21230" t="s">
        <v>1292</v>
      </c>
      <c r="H21230" s="9" t="s">
        <v>3420</v>
      </c>
      <c r="I21230" t="s">
        <v>1454</v>
      </c>
      <c r="J21230" s="20">
        <v>12</v>
      </c>
      <c r="K21230" s="20" t="s">
        <v>3</v>
      </c>
      <c r="L21230" t="s">
        <v>1464</v>
      </c>
      <c r="M21230" s="20">
        <v>4.3599999999999994</v>
      </c>
      <c r="N21230" s="20">
        <v>2.64</v>
      </c>
      <c r="AE21230">
        <f t="shared" si="331"/>
        <v>2021</v>
      </c>
    </row>
    <row r="21231" spans="1:31" x14ac:dyDescent="0.25">
      <c r="A21231" s="7">
        <v>21228</v>
      </c>
      <c r="B21231" s="8">
        <v>44346</v>
      </c>
      <c r="C21231" t="s">
        <v>3</v>
      </c>
      <c r="D21231" t="s">
        <v>761</v>
      </c>
      <c r="E21231" t="s">
        <v>9</v>
      </c>
      <c r="F21231" t="s">
        <v>338</v>
      </c>
      <c r="G21231" t="s">
        <v>1292</v>
      </c>
      <c r="H21231" s="9" t="s">
        <v>3397</v>
      </c>
      <c r="I21231" t="s">
        <v>1454</v>
      </c>
      <c r="J21231" s="20">
        <v>18</v>
      </c>
      <c r="K21231" s="20" t="s">
        <v>1465</v>
      </c>
      <c r="L21231" t="s">
        <v>1466</v>
      </c>
      <c r="M21231" s="20">
        <v>4.5</v>
      </c>
      <c r="N21231" s="20">
        <v>4.5</v>
      </c>
      <c r="AE21231">
        <f t="shared" si="331"/>
        <v>2021</v>
      </c>
    </row>
    <row r="21232" spans="1:31" x14ac:dyDescent="0.25">
      <c r="A21232" s="7">
        <v>21229</v>
      </c>
      <c r="B21232" s="8">
        <v>44346</v>
      </c>
      <c r="C21232" t="s">
        <v>3</v>
      </c>
      <c r="D21232" t="s">
        <v>761</v>
      </c>
      <c r="E21232" t="s">
        <v>9</v>
      </c>
      <c r="F21232" t="s">
        <v>338</v>
      </c>
      <c r="G21232" t="s">
        <v>648</v>
      </c>
      <c r="H21232" s="135" t="s">
        <v>1795</v>
      </c>
      <c r="I21232" t="s">
        <v>1454</v>
      </c>
      <c r="J21232" s="20">
        <v>30</v>
      </c>
      <c r="K21232" s="20" t="s">
        <v>3</v>
      </c>
      <c r="L21232" t="s">
        <v>1464</v>
      </c>
      <c r="M21232" s="20">
        <v>9.4</v>
      </c>
      <c r="N21232" s="20">
        <v>6.6</v>
      </c>
      <c r="AE21232">
        <f t="shared" si="331"/>
        <v>2021</v>
      </c>
    </row>
    <row r="21233" spans="1:31" x14ac:dyDescent="0.25">
      <c r="A21233" s="7">
        <v>21230</v>
      </c>
      <c r="B21233" s="8">
        <v>44346</v>
      </c>
      <c r="C21233" t="s">
        <v>3</v>
      </c>
      <c r="D21233" t="s">
        <v>102</v>
      </c>
      <c r="E21233" t="s">
        <v>9</v>
      </c>
      <c r="F21233" t="s">
        <v>1309</v>
      </c>
      <c r="G21233" t="s">
        <v>377</v>
      </c>
      <c r="H21233" s="135" t="s">
        <v>1496</v>
      </c>
      <c r="I21233" t="s">
        <v>1454</v>
      </c>
      <c r="J21233" s="20">
        <v>16</v>
      </c>
      <c r="K21233" s="20" t="s">
        <v>1465</v>
      </c>
      <c r="L21233" t="s">
        <v>1466</v>
      </c>
      <c r="M21233" s="20">
        <v>4</v>
      </c>
      <c r="N21233" s="20">
        <v>4</v>
      </c>
      <c r="AE21233">
        <f t="shared" si="331"/>
        <v>2021</v>
      </c>
    </row>
    <row r="21234" spans="1:31" x14ac:dyDescent="0.25">
      <c r="A21234" s="7">
        <v>21231</v>
      </c>
      <c r="B21234" s="8">
        <v>44346</v>
      </c>
      <c r="C21234" t="s">
        <v>3</v>
      </c>
      <c r="D21234" t="s">
        <v>761</v>
      </c>
      <c r="E21234" t="s">
        <v>9</v>
      </c>
      <c r="F21234" t="s">
        <v>338</v>
      </c>
      <c r="G21234" t="s">
        <v>1170</v>
      </c>
      <c r="H21234" s="136" t="s">
        <v>3246</v>
      </c>
      <c r="I21234" t="s">
        <v>1454</v>
      </c>
      <c r="J21234" s="20">
        <v>12</v>
      </c>
      <c r="K21234" s="20" t="s">
        <v>3</v>
      </c>
      <c r="L21234" t="s">
        <v>1463</v>
      </c>
      <c r="M21234" s="20">
        <v>4.12</v>
      </c>
      <c r="N21234" s="20">
        <v>2.88</v>
      </c>
      <c r="AE21234">
        <f t="shared" si="331"/>
        <v>2021</v>
      </c>
    </row>
    <row r="21235" spans="1:31" x14ac:dyDescent="0.25">
      <c r="A21235" s="7">
        <v>21232</v>
      </c>
      <c r="B21235" s="8">
        <v>44346</v>
      </c>
      <c r="C21235" t="s">
        <v>3</v>
      </c>
      <c r="D21235" t="s">
        <v>761</v>
      </c>
      <c r="E21235" t="s">
        <v>9</v>
      </c>
      <c r="F21235" t="s">
        <v>338</v>
      </c>
      <c r="G21235" t="s">
        <v>929</v>
      </c>
      <c r="H21235" s="135" t="s">
        <v>2683</v>
      </c>
      <c r="I21235" t="s">
        <v>1454</v>
      </c>
      <c r="J21235" s="20">
        <v>12</v>
      </c>
      <c r="K21235" s="20" t="s">
        <v>3</v>
      </c>
      <c r="L21235" t="s">
        <v>1464</v>
      </c>
      <c r="M21235" s="20">
        <v>4.3599999999999994</v>
      </c>
      <c r="N21235" s="20">
        <v>2.64</v>
      </c>
      <c r="AE21235">
        <f t="shared" si="331"/>
        <v>2021</v>
      </c>
    </row>
    <row r="21236" spans="1:31" x14ac:dyDescent="0.25">
      <c r="A21236" s="7">
        <v>21233</v>
      </c>
      <c r="B21236" s="8">
        <v>44346</v>
      </c>
      <c r="C21236" t="s">
        <v>3</v>
      </c>
      <c r="D21236" t="s">
        <v>974</v>
      </c>
      <c r="E21236" t="s">
        <v>9</v>
      </c>
      <c r="F21236" t="s">
        <v>712</v>
      </c>
      <c r="G21236" t="s">
        <v>929</v>
      </c>
      <c r="H21236" s="135" t="s">
        <v>2650</v>
      </c>
      <c r="I21236" t="s">
        <v>1455</v>
      </c>
      <c r="J21236" s="20">
        <v>21</v>
      </c>
      <c r="K21236" s="20" t="s">
        <v>9</v>
      </c>
      <c r="L21236" t="s">
        <v>1464</v>
      </c>
      <c r="M21236" s="20">
        <v>2.31</v>
      </c>
      <c r="N21236" s="20">
        <v>3.44</v>
      </c>
      <c r="AE21236">
        <f t="shared" si="331"/>
        <v>2021</v>
      </c>
    </row>
    <row r="21237" spans="1:31" x14ac:dyDescent="0.25">
      <c r="A21237" s="7">
        <v>21234</v>
      </c>
      <c r="B21237" s="8">
        <v>44347</v>
      </c>
      <c r="C21237" t="s">
        <v>3</v>
      </c>
      <c r="D21237" t="s">
        <v>1329</v>
      </c>
      <c r="E21237" t="s">
        <v>9</v>
      </c>
      <c r="F21237" t="s">
        <v>1325</v>
      </c>
      <c r="G21237" t="s">
        <v>569</v>
      </c>
      <c r="H21237" s="136" t="s">
        <v>1748</v>
      </c>
      <c r="I21237" t="s">
        <v>1454</v>
      </c>
      <c r="J21237" s="20">
        <v>94</v>
      </c>
      <c r="K21237" s="20" t="s">
        <v>3</v>
      </c>
      <c r="L21237" t="s">
        <v>1464</v>
      </c>
      <c r="M21237" s="20">
        <v>27.32</v>
      </c>
      <c r="N21237" s="20">
        <v>20.68</v>
      </c>
      <c r="AE21237">
        <f t="shared" si="331"/>
        <v>2021</v>
      </c>
    </row>
    <row r="21238" spans="1:31" x14ac:dyDescent="0.25">
      <c r="A21238" s="7">
        <v>21235</v>
      </c>
      <c r="B21238" s="8">
        <v>44347</v>
      </c>
      <c r="C21238" t="s">
        <v>3</v>
      </c>
      <c r="D21238" t="s">
        <v>338</v>
      </c>
      <c r="E21238" t="s">
        <v>9</v>
      </c>
      <c r="F21238" t="s">
        <v>761</v>
      </c>
      <c r="G21238" t="s">
        <v>1292</v>
      </c>
      <c r="H21238" s="9" t="s">
        <v>3444</v>
      </c>
      <c r="I21238" t="s">
        <v>1454</v>
      </c>
      <c r="J21238" s="20">
        <v>25</v>
      </c>
      <c r="K21238" s="20" t="s">
        <v>1465</v>
      </c>
      <c r="L21238" t="s">
        <v>1466</v>
      </c>
      <c r="M21238" s="20">
        <v>6.25</v>
      </c>
      <c r="N21238" s="20">
        <v>6.25</v>
      </c>
      <c r="AE21238">
        <f t="shared" si="331"/>
        <v>2021</v>
      </c>
    </row>
    <row r="21239" spans="1:31" x14ac:dyDescent="0.25">
      <c r="A21239" s="7">
        <v>21236</v>
      </c>
      <c r="B21239" s="8">
        <v>44350</v>
      </c>
      <c r="C21239" t="s">
        <v>3</v>
      </c>
      <c r="D21239" t="s">
        <v>678</v>
      </c>
      <c r="E21239" t="s">
        <v>9</v>
      </c>
      <c r="F21239" t="s">
        <v>1360</v>
      </c>
      <c r="G21239" t="s">
        <v>648</v>
      </c>
      <c r="H21239" s="135" t="s">
        <v>1885</v>
      </c>
      <c r="I21239" t="s">
        <v>1454</v>
      </c>
      <c r="J21239" s="20">
        <v>5</v>
      </c>
      <c r="K21239" s="20" t="s">
        <v>1465</v>
      </c>
      <c r="L21239" t="s">
        <v>1466</v>
      </c>
      <c r="M21239" s="20">
        <v>1.25</v>
      </c>
      <c r="N21239" s="20">
        <v>1.25</v>
      </c>
      <c r="AE21239">
        <f t="shared" si="331"/>
        <v>2021</v>
      </c>
    </row>
    <row r="21240" spans="1:31" x14ac:dyDescent="0.25">
      <c r="A21240" s="7">
        <v>21237</v>
      </c>
      <c r="B21240" s="8">
        <v>44351</v>
      </c>
      <c r="C21240" t="s">
        <v>3</v>
      </c>
      <c r="D21240" t="s">
        <v>1361</v>
      </c>
      <c r="E21240" t="s">
        <v>9</v>
      </c>
      <c r="F21240" t="s">
        <v>1332</v>
      </c>
      <c r="G21240" t="s">
        <v>1292</v>
      </c>
      <c r="H21240" s="9" t="s">
        <v>3420</v>
      </c>
      <c r="I21240" t="s">
        <v>1458</v>
      </c>
      <c r="J21240" s="20">
        <v>15</v>
      </c>
      <c r="K21240" s="20" t="s">
        <v>3</v>
      </c>
      <c r="L21240" t="s">
        <v>1463</v>
      </c>
      <c r="M21240" s="20">
        <v>30</v>
      </c>
      <c r="N21240" s="20">
        <v>10</v>
      </c>
      <c r="AE21240">
        <f t="shared" si="331"/>
        <v>2021</v>
      </c>
    </row>
    <row r="21241" spans="1:31" x14ac:dyDescent="0.25">
      <c r="A21241" s="7">
        <v>21238</v>
      </c>
      <c r="B21241" s="8">
        <v>44352</v>
      </c>
      <c r="C21241" t="s">
        <v>3</v>
      </c>
      <c r="D21241" t="s">
        <v>1349</v>
      </c>
      <c r="E21241" t="s">
        <v>9</v>
      </c>
      <c r="F21241" t="s">
        <v>1315</v>
      </c>
      <c r="G21241" t="s">
        <v>929</v>
      </c>
      <c r="H21241" s="135" t="s">
        <v>2782</v>
      </c>
      <c r="I21241" t="s">
        <v>1455</v>
      </c>
      <c r="J21241" s="20">
        <v>23</v>
      </c>
      <c r="K21241" s="20" t="s">
        <v>9</v>
      </c>
      <c r="L21241" t="s">
        <v>1463</v>
      </c>
      <c r="M21241" s="20">
        <v>2.76</v>
      </c>
      <c r="N21241" s="20">
        <v>3.49</v>
      </c>
      <c r="AE21241">
        <f t="shared" si="331"/>
        <v>2021</v>
      </c>
    </row>
    <row r="21242" spans="1:31" x14ac:dyDescent="0.25">
      <c r="A21242" s="7">
        <v>21239</v>
      </c>
      <c r="B21242" s="8">
        <v>44352</v>
      </c>
      <c r="C21242" t="s">
        <v>3</v>
      </c>
      <c r="D21242" t="s">
        <v>1358</v>
      </c>
      <c r="E21242" t="s">
        <v>9</v>
      </c>
      <c r="F21242" t="s">
        <v>1360</v>
      </c>
      <c r="G21242" t="s">
        <v>648</v>
      </c>
      <c r="H21242" s="135" t="s">
        <v>2947</v>
      </c>
      <c r="I21242" t="s">
        <v>1454</v>
      </c>
      <c r="J21242" s="20">
        <v>18</v>
      </c>
      <c r="K21242" s="20" t="s">
        <v>3</v>
      </c>
      <c r="L21242" t="s">
        <v>1464</v>
      </c>
      <c r="M21242" s="20">
        <v>6.04</v>
      </c>
      <c r="N21242" s="20">
        <v>3.96</v>
      </c>
      <c r="AE21242">
        <f t="shared" si="331"/>
        <v>2021</v>
      </c>
    </row>
    <row r="21243" spans="1:31" x14ac:dyDescent="0.25">
      <c r="A21243" s="7">
        <v>21240</v>
      </c>
      <c r="B21243" s="8">
        <v>44352</v>
      </c>
      <c r="C21243" t="s">
        <v>3</v>
      </c>
      <c r="D21243" t="s">
        <v>1207</v>
      </c>
      <c r="E21243" t="s">
        <v>9</v>
      </c>
      <c r="F21243" t="s">
        <v>1193</v>
      </c>
      <c r="G21243" t="s">
        <v>1292</v>
      </c>
      <c r="H21243" s="135" t="s">
        <v>3482</v>
      </c>
      <c r="I21243" t="s">
        <v>1454</v>
      </c>
      <c r="J21243" s="20">
        <v>18</v>
      </c>
      <c r="K21243" s="20" t="s">
        <v>3</v>
      </c>
      <c r="L21243" t="s">
        <v>1464</v>
      </c>
      <c r="M21243" s="20">
        <v>6.04</v>
      </c>
      <c r="N21243" s="20">
        <v>3.96</v>
      </c>
      <c r="AE21243">
        <f t="shared" si="331"/>
        <v>2021</v>
      </c>
    </row>
    <row r="21244" spans="1:31" x14ac:dyDescent="0.25">
      <c r="A21244" s="7">
        <v>21241</v>
      </c>
      <c r="B21244" s="8">
        <v>44353</v>
      </c>
      <c r="C21244" t="s">
        <v>3</v>
      </c>
      <c r="D21244" t="s">
        <v>678</v>
      </c>
      <c r="E21244" t="s">
        <v>9</v>
      </c>
      <c r="F21244" t="s">
        <v>1272</v>
      </c>
      <c r="G21244" t="s">
        <v>1292</v>
      </c>
      <c r="H21244" s="9" t="s">
        <v>3408</v>
      </c>
      <c r="I21244" t="s">
        <v>1454</v>
      </c>
      <c r="J21244" s="20">
        <v>13</v>
      </c>
      <c r="K21244" s="20" t="s">
        <v>1465</v>
      </c>
      <c r="L21244" t="s">
        <v>1466</v>
      </c>
      <c r="M21244" s="20">
        <v>3.25</v>
      </c>
      <c r="N21244" s="20">
        <v>3.25</v>
      </c>
      <c r="AE21244">
        <f t="shared" si="331"/>
        <v>2021</v>
      </c>
    </row>
    <row r="21245" spans="1:31" x14ac:dyDescent="0.25">
      <c r="A21245" s="7">
        <v>21242</v>
      </c>
      <c r="B21245" s="8">
        <v>44353</v>
      </c>
      <c r="C21245" t="s">
        <v>3</v>
      </c>
      <c r="D21245" t="s">
        <v>1272</v>
      </c>
      <c r="E21245" t="s">
        <v>9</v>
      </c>
      <c r="F21245" t="s">
        <v>1360</v>
      </c>
      <c r="G21245" t="s">
        <v>648</v>
      </c>
      <c r="H21245" s="9" t="s">
        <v>3328</v>
      </c>
      <c r="I21245" t="s">
        <v>1455</v>
      </c>
      <c r="J21245" s="20">
        <v>12</v>
      </c>
      <c r="K21245" s="20" t="s">
        <v>1465</v>
      </c>
      <c r="L21245" t="s">
        <v>1466</v>
      </c>
      <c r="M21245" s="20">
        <v>1.5</v>
      </c>
      <c r="N21245" s="20">
        <v>1.5</v>
      </c>
      <c r="AE21245">
        <f t="shared" si="331"/>
        <v>2021</v>
      </c>
    </row>
    <row r="21246" spans="1:31" x14ac:dyDescent="0.25">
      <c r="A21246" s="7">
        <v>21243</v>
      </c>
      <c r="B21246" s="8">
        <v>44353</v>
      </c>
      <c r="C21246" t="s">
        <v>3</v>
      </c>
      <c r="D21246" t="s">
        <v>761</v>
      </c>
      <c r="E21246" t="s">
        <v>9</v>
      </c>
      <c r="F21246" t="s">
        <v>338</v>
      </c>
      <c r="G21246" t="s">
        <v>1016</v>
      </c>
      <c r="H21246" s="135" t="s">
        <v>2872</v>
      </c>
      <c r="I21246" t="s">
        <v>1454</v>
      </c>
      <c r="J21246" s="20">
        <v>40</v>
      </c>
      <c r="K21246" s="20" t="s">
        <v>3</v>
      </c>
      <c r="L21246" t="s">
        <v>1463</v>
      </c>
      <c r="M21246" s="20">
        <v>11.4</v>
      </c>
      <c r="N21246" s="20">
        <v>9.6</v>
      </c>
      <c r="AE21246">
        <f t="shared" si="331"/>
        <v>2021</v>
      </c>
    </row>
    <row r="21247" spans="1:31" x14ac:dyDescent="0.25">
      <c r="A21247" s="7">
        <v>21244</v>
      </c>
      <c r="B21247" s="8">
        <v>44353</v>
      </c>
      <c r="C21247" t="s">
        <v>3</v>
      </c>
      <c r="D21247" t="s">
        <v>918</v>
      </c>
      <c r="E21247" t="s">
        <v>9</v>
      </c>
      <c r="F21247" t="s">
        <v>1288</v>
      </c>
      <c r="G21247" t="s">
        <v>648</v>
      </c>
      <c r="H21247" s="9" t="s">
        <v>3505</v>
      </c>
      <c r="I21247" t="s">
        <v>1456</v>
      </c>
      <c r="J21247" s="20">
        <v>70</v>
      </c>
      <c r="K21247" s="20" t="s">
        <v>9</v>
      </c>
      <c r="L21247" t="s">
        <v>1463</v>
      </c>
      <c r="M21247" s="20">
        <v>16.8</v>
      </c>
      <c r="N21247" s="20">
        <v>19.2</v>
      </c>
      <c r="O21247" t="s">
        <v>9</v>
      </c>
      <c r="P21247" s="13" t="s">
        <v>1272</v>
      </c>
      <c r="Q21247" t="s">
        <v>9</v>
      </c>
      <c r="R21247" t="s">
        <v>1275</v>
      </c>
      <c r="S21247" t="s">
        <v>9</v>
      </c>
      <c r="T21247" t="s">
        <v>1278</v>
      </c>
      <c r="U21247" t="s">
        <v>3</v>
      </c>
      <c r="V21247" t="s">
        <v>877</v>
      </c>
      <c r="W21247" t="s">
        <v>3</v>
      </c>
      <c r="X21247" t="s">
        <v>301</v>
      </c>
      <c r="Y21247" t="s">
        <v>3</v>
      </c>
      <c r="Z21247" t="s">
        <v>376</v>
      </c>
      <c r="AA21247" t="s">
        <v>3</v>
      </c>
      <c r="AB21247" t="s">
        <v>1258</v>
      </c>
      <c r="AC21247" t="s">
        <v>3</v>
      </c>
      <c r="AD21247" t="s">
        <v>104</v>
      </c>
      <c r="AE21247">
        <f t="shared" si="331"/>
        <v>2021</v>
      </c>
    </row>
    <row r="21248" spans="1:31" x14ac:dyDescent="0.25">
      <c r="A21248" s="7">
        <v>21245</v>
      </c>
      <c r="B21248" s="8">
        <v>44356</v>
      </c>
      <c r="C21248" t="s">
        <v>3</v>
      </c>
      <c r="D21248" t="s">
        <v>1315</v>
      </c>
      <c r="E21248" t="s">
        <v>9</v>
      </c>
      <c r="F21248" t="s">
        <v>1159</v>
      </c>
      <c r="G21248" t="s">
        <v>929</v>
      </c>
      <c r="H21248" s="9" t="s">
        <v>3102</v>
      </c>
      <c r="I21248" t="s">
        <v>1454</v>
      </c>
      <c r="J21248" s="20">
        <v>20</v>
      </c>
      <c r="K21248" s="20" t="s">
        <v>1465</v>
      </c>
      <c r="L21248" t="s">
        <v>1466</v>
      </c>
      <c r="M21248" s="20">
        <v>5</v>
      </c>
      <c r="N21248" s="20">
        <v>5</v>
      </c>
      <c r="AE21248">
        <f t="shared" si="331"/>
        <v>2021</v>
      </c>
    </row>
    <row r="21249" spans="1:31" x14ac:dyDescent="0.25">
      <c r="A21249" s="7">
        <v>21246</v>
      </c>
      <c r="B21249" s="8">
        <v>44356</v>
      </c>
      <c r="C21249" t="s">
        <v>3</v>
      </c>
      <c r="D21249" t="s">
        <v>848</v>
      </c>
      <c r="E21249" t="s">
        <v>9</v>
      </c>
      <c r="F21249" t="s">
        <v>860</v>
      </c>
      <c r="G21249" t="s">
        <v>870</v>
      </c>
      <c r="H21249" s="135" t="s">
        <v>2572</v>
      </c>
      <c r="I21249" t="s">
        <v>1454</v>
      </c>
      <c r="J21249" s="20">
        <v>21</v>
      </c>
      <c r="K21249" s="20" t="s">
        <v>1465</v>
      </c>
      <c r="L21249" t="s">
        <v>1466</v>
      </c>
      <c r="M21249" s="20">
        <v>5.25</v>
      </c>
      <c r="N21249" s="20">
        <v>5.25</v>
      </c>
      <c r="AE21249">
        <f t="shared" si="331"/>
        <v>2021</v>
      </c>
    </row>
    <row r="21250" spans="1:31" x14ac:dyDescent="0.25">
      <c r="A21250" s="7">
        <v>21247</v>
      </c>
      <c r="B21250" s="8">
        <v>44356</v>
      </c>
      <c r="C21250" t="s">
        <v>3</v>
      </c>
      <c r="D21250" t="s">
        <v>427</v>
      </c>
      <c r="E21250" t="s">
        <v>9</v>
      </c>
      <c r="F21250" t="s">
        <v>521</v>
      </c>
      <c r="G21250" t="s">
        <v>648</v>
      </c>
      <c r="H21250" s="136" t="s">
        <v>1496</v>
      </c>
      <c r="I21250" t="s">
        <v>1457</v>
      </c>
      <c r="J21250" s="20">
        <v>48</v>
      </c>
      <c r="K21250" s="20" t="s">
        <v>3</v>
      </c>
      <c r="L21250" t="s">
        <v>1464</v>
      </c>
      <c r="M21250" s="20">
        <v>7.22</v>
      </c>
      <c r="N21250" s="20">
        <v>5.28</v>
      </c>
      <c r="O21250" t="s">
        <v>3</v>
      </c>
      <c r="P21250" s="13" t="s">
        <v>348</v>
      </c>
      <c r="Q21250" t="s">
        <v>9</v>
      </c>
      <c r="R21250" t="s">
        <v>1325</v>
      </c>
      <c r="S21250" t="s">
        <v>1465</v>
      </c>
      <c r="U21250" t="s">
        <v>1465</v>
      </c>
      <c r="W21250" t="s">
        <v>1465</v>
      </c>
      <c r="Y21250" t="s">
        <v>1465</v>
      </c>
      <c r="AA21250" t="s">
        <v>1465</v>
      </c>
      <c r="AC21250" t="s">
        <v>1465</v>
      </c>
      <c r="AE21250">
        <f t="shared" si="331"/>
        <v>2021</v>
      </c>
    </row>
    <row r="21251" spans="1:31" x14ac:dyDescent="0.25">
      <c r="A21251" s="7">
        <v>21248</v>
      </c>
      <c r="B21251" s="8">
        <v>44357</v>
      </c>
      <c r="C21251" t="s">
        <v>3</v>
      </c>
      <c r="D21251" t="s">
        <v>1283</v>
      </c>
      <c r="E21251" t="s">
        <v>9</v>
      </c>
      <c r="F21251" t="s">
        <v>908</v>
      </c>
      <c r="G21251" t="s">
        <v>569</v>
      </c>
      <c r="H21251" s="135" t="s">
        <v>2306</v>
      </c>
      <c r="I21251" t="s">
        <v>1454</v>
      </c>
      <c r="J21251" s="20">
        <v>20</v>
      </c>
      <c r="K21251" s="20" t="s">
        <v>3</v>
      </c>
      <c r="L21251" t="s">
        <v>1464</v>
      </c>
      <c r="M21251" s="20">
        <v>6.6</v>
      </c>
      <c r="N21251" s="20">
        <v>4.4000000000000004</v>
      </c>
      <c r="AE21251">
        <f t="shared" si="331"/>
        <v>2021</v>
      </c>
    </row>
    <row r="21252" spans="1:31" x14ac:dyDescent="0.25">
      <c r="A21252" s="7">
        <v>21249</v>
      </c>
      <c r="B21252" s="8">
        <v>44358</v>
      </c>
      <c r="C21252" t="s">
        <v>3</v>
      </c>
      <c r="D21252" t="s">
        <v>1262</v>
      </c>
      <c r="E21252" t="s">
        <v>9</v>
      </c>
      <c r="F21252" t="s">
        <v>1325</v>
      </c>
      <c r="G21252" t="s">
        <v>895</v>
      </c>
      <c r="H21252" s="136" t="s">
        <v>3016</v>
      </c>
      <c r="I21252" t="s">
        <v>1457</v>
      </c>
      <c r="J21252" s="20">
        <v>32</v>
      </c>
      <c r="K21252" s="20" t="s">
        <v>3</v>
      </c>
      <c r="L21252" t="s">
        <v>1464</v>
      </c>
      <c r="M21252" s="20">
        <v>4.9800000000000004</v>
      </c>
      <c r="N21252" s="20">
        <v>3.52</v>
      </c>
      <c r="O21252" t="s">
        <v>3</v>
      </c>
      <c r="P21252" s="13" t="s">
        <v>427</v>
      </c>
      <c r="Q21252" t="s">
        <v>9</v>
      </c>
      <c r="R21252" t="s">
        <v>521</v>
      </c>
      <c r="S21252" t="s">
        <v>1465</v>
      </c>
      <c r="U21252" t="s">
        <v>1465</v>
      </c>
      <c r="W21252" t="s">
        <v>1465</v>
      </c>
      <c r="Y21252" t="s">
        <v>1465</v>
      </c>
      <c r="AA21252" t="s">
        <v>1465</v>
      </c>
      <c r="AC21252" t="s">
        <v>1465</v>
      </c>
      <c r="AE21252">
        <f t="shared" ref="AE21252:AE21315" si="332">YEAR(B21252)</f>
        <v>2021</v>
      </c>
    </row>
    <row r="21253" spans="1:31" x14ac:dyDescent="0.25">
      <c r="A21253" s="7">
        <v>21250</v>
      </c>
      <c r="B21253" s="8">
        <v>44359</v>
      </c>
      <c r="C21253" t="s">
        <v>3</v>
      </c>
      <c r="D21253" t="s">
        <v>281</v>
      </c>
      <c r="E21253" t="s">
        <v>9</v>
      </c>
      <c r="F21253" t="s">
        <v>678</v>
      </c>
      <c r="G21253" t="s">
        <v>714</v>
      </c>
      <c r="H21253" s="135" t="s">
        <v>2006</v>
      </c>
      <c r="I21253" t="s">
        <v>1455</v>
      </c>
      <c r="J21253" s="20">
        <v>37</v>
      </c>
      <c r="K21253" s="20" t="s">
        <v>9</v>
      </c>
      <c r="L21253" t="s">
        <v>1464</v>
      </c>
      <c r="M21253" s="20">
        <v>4.07</v>
      </c>
      <c r="N21253" s="20">
        <v>5.68</v>
      </c>
      <c r="AE21253">
        <f t="shared" si="332"/>
        <v>2021</v>
      </c>
    </row>
    <row r="21254" spans="1:31" x14ac:dyDescent="0.25">
      <c r="A21254" s="7">
        <v>21251</v>
      </c>
      <c r="B21254" s="8">
        <v>44359</v>
      </c>
      <c r="C21254" t="s">
        <v>3</v>
      </c>
      <c r="D21254" t="s">
        <v>1362</v>
      </c>
      <c r="E21254" t="s">
        <v>9</v>
      </c>
      <c r="F21254" t="s">
        <v>1332</v>
      </c>
      <c r="G21254" t="s">
        <v>1292</v>
      </c>
      <c r="H21254" s="134" t="s">
        <v>3423</v>
      </c>
      <c r="I21254" t="s">
        <v>1455</v>
      </c>
      <c r="J21254" s="20">
        <v>11</v>
      </c>
      <c r="K21254" s="20" t="s">
        <v>1465</v>
      </c>
      <c r="L21254" t="s">
        <v>1466</v>
      </c>
      <c r="M21254" s="20">
        <v>1.375</v>
      </c>
      <c r="N21254" s="20">
        <v>1.375</v>
      </c>
      <c r="AE21254">
        <f t="shared" si="332"/>
        <v>2021</v>
      </c>
    </row>
    <row r="21255" spans="1:31" x14ac:dyDescent="0.25">
      <c r="A21255" s="7">
        <v>21252</v>
      </c>
      <c r="B21255" s="8">
        <v>44359</v>
      </c>
      <c r="C21255" t="s">
        <v>3</v>
      </c>
      <c r="D21255" t="s">
        <v>1363</v>
      </c>
      <c r="E21255" t="s">
        <v>9</v>
      </c>
      <c r="F21255" t="s">
        <v>1332</v>
      </c>
      <c r="G21255" t="s">
        <v>895</v>
      </c>
      <c r="H21255" s="135" t="s">
        <v>2567</v>
      </c>
      <c r="I21255" t="s">
        <v>1458</v>
      </c>
      <c r="J21255" s="20">
        <v>12</v>
      </c>
      <c r="K21255" s="20" t="s">
        <v>3</v>
      </c>
      <c r="L21255" t="s">
        <v>1463</v>
      </c>
      <c r="M21255" s="20">
        <v>30</v>
      </c>
      <c r="N21255" s="20">
        <v>10</v>
      </c>
      <c r="AE21255">
        <f t="shared" si="332"/>
        <v>2021</v>
      </c>
    </row>
    <row r="21256" spans="1:31" x14ac:dyDescent="0.25">
      <c r="A21256" s="7">
        <v>21253</v>
      </c>
      <c r="B21256" s="8">
        <v>44360</v>
      </c>
      <c r="C21256" t="s">
        <v>3</v>
      </c>
      <c r="D21256" t="s">
        <v>589</v>
      </c>
      <c r="E21256" t="s">
        <v>9</v>
      </c>
      <c r="F21256" t="s">
        <v>1288</v>
      </c>
      <c r="G21256" t="s">
        <v>1016</v>
      </c>
      <c r="H21256" s="9" t="s">
        <v>2861</v>
      </c>
      <c r="I21256" t="s">
        <v>1454</v>
      </c>
      <c r="J21256" s="20">
        <v>93</v>
      </c>
      <c r="K21256" s="20" t="s">
        <v>3</v>
      </c>
      <c r="L21256" t="s">
        <v>1464</v>
      </c>
      <c r="M21256" s="20">
        <v>27.04</v>
      </c>
      <c r="N21256" s="20">
        <v>20.46</v>
      </c>
      <c r="AE21256">
        <f t="shared" si="332"/>
        <v>2021</v>
      </c>
    </row>
    <row r="21257" spans="1:31" x14ac:dyDescent="0.25">
      <c r="A21257" s="7">
        <v>21254</v>
      </c>
      <c r="B21257" s="8">
        <v>44361</v>
      </c>
      <c r="C21257" t="s">
        <v>3</v>
      </c>
      <c r="D21257" t="s">
        <v>1362</v>
      </c>
      <c r="E21257" t="s">
        <v>9</v>
      </c>
      <c r="F21257" t="s">
        <v>1348</v>
      </c>
      <c r="G21257" t="s">
        <v>1292</v>
      </c>
      <c r="H21257" s="9" t="s">
        <v>3488</v>
      </c>
      <c r="I21257" t="s">
        <v>1454</v>
      </c>
      <c r="J21257" s="20">
        <v>27</v>
      </c>
      <c r="K21257" s="20" t="s">
        <v>1465</v>
      </c>
      <c r="L21257" t="s">
        <v>1466</v>
      </c>
      <c r="M21257" s="20">
        <v>6.75</v>
      </c>
      <c r="N21257" s="20">
        <v>6.75</v>
      </c>
      <c r="AE21257">
        <f t="shared" si="332"/>
        <v>2021</v>
      </c>
    </row>
    <row r="21258" spans="1:31" x14ac:dyDescent="0.25">
      <c r="A21258" s="7">
        <v>21255</v>
      </c>
      <c r="B21258" s="8">
        <v>44361</v>
      </c>
      <c r="C21258" t="s">
        <v>3</v>
      </c>
      <c r="D21258" t="s">
        <v>1266</v>
      </c>
      <c r="E21258" t="s">
        <v>9</v>
      </c>
      <c r="F21258" t="s">
        <v>351</v>
      </c>
      <c r="G21258" t="s">
        <v>861</v>
      </c>
      <c r="H21258" s="9" t="s">
        <v>3447</v>
      </c>
      <c r="I21258" t="s">
        <v>1454</v>
      </c>
      <c r="J21258" s="20">
        <v>31</v>
      </c>
      <c r="K21258" s="20" t="s">
        <v>3</v>
      </c>
      <c r="L21258" t="s">
        <v>1464</v>
      </c>
      <c r="M21258" s="20">
        <v>9.68</v>
      </c>
      <c r="N21258" s="20">
        <v>6.82</v>
      </c>
      <c r="AE21258">
        <f t="shared" si="332"/>
        <v>2021</v>
      </c>
    </row>
    <row r="21259" spans="1:31" x14ac:dyDescent="0.25">
      <c r="A21259" s="7">
        <v>21256</v>
      </c>
      <c r="B21259" s="8">
        <v>44362</v>
      </c>
      <c r="C21259" t="s">
        <v>3</v>
      </c>
      <c r="D21259" t="s">
        <v>848</v>
      </c>
      <c r="E21259" t="s">
        <v>9</v>
      </c>
      <c r="F21259" t="s">
        <v>860</v>
      </c>
      <c r="G21259" t="s">
        <v>714</v>
      </c>
      <c r="H21259" s="135" t="s">
        <v>2091</v>
      </c>
      <c r="I21259" t="s">
        <v>1454</v>
      </c>
      <c r="J21259" s="20">
        <v>28</v>
      </c>
      <c r="K21259" s="20" t="s">
        <v>9</v>
      </c>
      <c r="L21259" t="s">
        <v>1464</v>
      </c>
      <c r="M21259" s="20">
        <v>6.16</v>
      </c>
      <c r="N21259" s="20">
        <v>8.84</v>
      </c>
      <c r="AE21259">
        <f t="shared" si="332"/>
        <v>2021</v>
      </c>
    </row>
    <row r="21260" spans="1:31" x14ac:dyDescent="0.25">
      <c r="A21260" s="7">
        <v>21257</v>
      </c>
      <c r="B21260" s="8">
        <v>44362</v>
      </c>
      <c r="C21260" t="s">
        <v>3</v>
      </c>
      <c r="D21260" t="s">
        <v>1295</v>
      </c>
      <c r="E21260" t="s">
        <v>9</v>
      </c>
      <c r="F21260" t="s">
        <v>1159</v>
      </c>
      <c r="G21260" t="s">
        <v>714</v>
      </c>
      <c r="H21260" s="135" t="s">
        <v>1496</v>
      </c>
      <c r="I21260" t="s">
        <v>1454</v>
      </c>
      <c r="J21260" s="20">
        <v>30</v>
      </c>
      <c r="K21260" s="20" t="s">
        <v>1465</v>
      </c>
      <c r="L21260" t="s">
        <v>1466</v>
      </c>
      <c r="M21260" s="20">
        <v>7.5</v>
      </c>
      <c r="N21260" s="20">
        <v>7.5</v>
      </c>
      <c r="AE21260">
        <f t="shared" si="332"/>
        <v>2021</v>
      </c>
    </row>
    <row r="21261" spans="1:31" x14ac:dyDescent="0.25">
      <c r="A21261" s="7">
        <v>21258</v>
      </c>
      <c r="B21261" s="8">
        <v>44362</v>
      </c>
      <c r="C21261" t="s">
        <v>3</v>
      </c>
      <c r="D21261" t="s">
        <v>1361</v>
      </c>
      <c r="E21261" t="s">
        <v>9</v>
      </c>
      <c r="F21261" t="s">
        <v>1335</v>
      </c>
      <c r="G21261" t="s">
        <v>1292</v>
      </c>
      <c r="H21261" s="9" t="s">
        <v>3395</v>
      </c>
      <c r="I21261" t="s">
        <v>1454</v>
      </c>
      <c r="J21261" s="20">
        <v>21</v>
      </c>
      <c r="K21261" s="20" t="s">
        <v>1465</v>
      </c>
      <c r="L21261" t="s">
        <v>1466</v>
      </c>
      <c r="M21261" s="20">
        <v>5.25</v>
      </c>
      <c r="N21261" s="20">
        <v>5.25</v>
      </c>
      <c r="AE21261">
        <f t="shared" si="332"/>
        <v>2021</v>
      </c>
    </row>
    <row r="21262" spans="1:31" x14ac:dyDescent="0.25">
      <c r="A21262" s="7">
        <v>21259</v>
      </c>
      <c r="B21262" s="8">
        <v>44362</v>
      </c>
      <c r="C21262" t="s">
        <v>3</v>
      </c>
      <c r="D21262" t="s">
        <v>1356</v>
      </c>
      <c r="E21262" t="s">
        <v>9</v>
      </c>
      <c r="F21262" t="s">
        <v>1357</v>
      </c>
      <c r="G21262" t="s">
        <v>1170</v>
      </c>
      <c r="H21262" s="135" t="s">
        <v>3506</v>
      </c>
      <c r="I21262" t="s">
        <v>1454</v>
      </c>
      <c r="J21262" s="20">
        <v>15</v>
      </c>
      <c r="K21262" s="20" t="s">
        <v>9</v>
      </c>
      <c r="L21262" t="s">
        <v>1464</v>
      </c>
      <c r="M21262" s="20">
        <v>3.3</v>
      </c>
      <c r="N21262" s="20">
        <v>5.2</v>
      </c>
      <c r="AE21262">
        <f t="shared" si="332"/>
        <v>2021</v>
      </c>
    </row>
    <row r="21263" spans="1:31" x14ac:dyDescent="0.25">
      <c r="A21263" s="7">
        <v>21260</v>
      </c>
      <c r="B21263" s="8">
        <v>44362</v>
      </c>
      <c r="C21263" t="s">
        <v>3</v>
      </c>
      <c r="D21263" t="s">
        <v>1358</v>
      </c>
      <c r="E21263" t="s">
        <v>9</v>
      </c>
      <c r="F21263" t="s">
        <v>1325</v>
      </c>
      <c r="G21263" t="s">
        <v>895</v>
      </c>
      <c r="H21263" s="136" t="s">
        <v>3016</v>
      </c>
      <c r="I21263" t="s">
        <v>1454</v>
      </c>
      <c r="J21263" s="20">
        <v>40</v>
      </c>
      <c r="K21263" s="20" t="s">
        <v>3</v>
      </c>
      <c r="L21263" t="s">
        <v>1464</v>
      </c>
      <c r="M21263" s="20">
        <v>12.2</v>
      </c>
      <c r="N21263" s="20">
        <v>8.8000000000000007</v>
      </c>
      <c r="AE21263">
        <f t="shared" si="332"/>
        <v>2021</v>
      </c>
    </row>
    <row r="21264" spans="1:31" x14ac:dyDescent="0.25">
      <c r="A21264" s="7">
        <v>21261</v>
      </c>
      <c r="B21264" s="8">
        <v>44362</v>
      </c>
      <c r="C21264" t="s">
        <v>3</v>
      </c>
      <c r="D21264" t="s">
        <v>589</v>
      </c>
      <c r="E21264" t="s">
        <v>9</v>
      </c>
      <c r="F21264" t="s">
        <v>1106</v>
      </c>
      <c r="G21264" t="s">
        <v>929</v>
      </c>
      <c r="H21264" s="135" t="s">
        <v>2678</v>
      </c>
      <c r="I21264" t="s">
        <v>1454</v>
      </c>
      <c r="J21264" s="20">
        <v>26</v>
      </c>
      <c r="K21264" s="20" t="s">
        <v>1465</v>
      </c>
      <c r="L21264" t="s">
        <v>1466</v>
      </c>
      <c r="M21264" s="20">
        <v>6.5</v>
      </c>
      <c r="N21264" s="20">
        <v>6.5</v>
      </c>
      <c r="AE21264">
        <f t="shared" si="332"/>
        <v>2021</v>
      </c>
    </row>
    <row r="21265" spans="1:31" x14ac:dyDescent="0.25">
      <c r="A21265" s="7">
        <v>21262</v>
      </c>
      <c r="B21265" s="8">
        <v>44362</v>
      </c>
      <c r="C21265" t="s">
        <v>3</v>
      </c>
      <c r="D21265" t="s">
        <v>1361</v>
      </c>
      <c r="E21265" t="s">
        <v>9</v>
      </c>
      <c r="F21265" t="s">
        <v>1348</v>
      </c>
      <c r="G21265" t="s">
        <v>1292</v>
      </c>
      <c r="H21265" s="9" t="s">
        <v>3507</v>
      </c>
      <c r="I21265" t="s">
        <v>1454</v>
      </c>
      <c r="J21265" s="20">
        <v>24</v>
      </c>
      <c r="K21265" s="20" t="s">
        <v>3</v>
      </c>
      <c r="L21265" t="s">
        <v>1464</v>
      </c>
      <c r="M21265" s="20">
        <v>7.72</v>
      </c>
      <c r="N21265" s="20">
        <v>5.28</v>
      </c>
      <c r="AE21265">
        <f t="shared" si="332"/>
        <v>2021</v>
      </c>
    </row>
    <row r="21266" spans="1:31" x14ac:dyDescent="0.25">
      <c r="A21266" s="7">
        <v>21263</v>
      </c>
      <c r="B21266" s="8">
        <v>44363</v>
      </c>
      <c r="C21266" t="s">
        <v>3</v>
      </c>
      <c r="D21266" t="s">
        <v>1280</v>
      </c>
      <c r="E21266" t="s">
        <v>9</v>
      </c>
      <c r="F21266" t="s">
        <v>81</v>
      </c>
      <c r="G21266" t="s">
        <v>870</v>
      </c>
      <c r="H21266" s="136" t="s">
        <v>2307</v>
      </c>
      <c r="I21266" t="s">
        <v>1455</v>
      </c>
      <c r="J21266" s="20">
        <v>7</v>
      </c>
      <c r="K21266" s="20" t="s">
        <v>1465</v>
      </c>
      <c r="L21266" t="s">
        <v>1466</v>
      </c>
      <c r="M21266" s="20">
        <v>0.875</v>
      </c>
      <c r="N21266" s="20">
        <v>0.875</v>
      </c>
      <c r="AE21266">
        <f t="shared" si="332"/>
        <v>2021</v>
      </c>
    </row>
    <row r="21267" spans="1:31" x14ac:dyDescent="0.25">
      <c r="A21267" s="7">
        <v>21264</v>
      </c>
      <c r="B21267" s="8">
        <v>44363</v>
      </c>
      <c r="C21267" t="s">
        <v>3</v>
      </c>
      <c r="D21267" t="s">
        <v>557</v>
      </c>
      <c r="E21267" t="s">
        <v>9</v>
      </c>
      <c r="F21267" t="s">
        <v>727</v>
      </c>
      <c r="G21267" t="s">
        <v>1292</v>
      </c>
      <c r="H21267" s="9" t="s">
        <v>3429</v>
      </c>
      <c r="I21267" t="s">
        <v>1454</v>
      </c>
      <c r="J21267" s="20">
        <v>11</v>
      </c>
      <c r="K21267" s="20" t="s">
        <v>3</v>
      </c>
      <c r="L21267" t="s">
        <v>1464</v>
      </c>
      <c r="M21267" s="20">
        <v>4.08</v>
      </c>
      <c r="N21267" s="20">
        <v>2.42</v>
      </c>
      <c r="AE21267">
        <f t="shared" si="332"/>
        <v>2021</v>
      </c>
    </row>
    <row r="21268" spans="1:31" x14ac:dyDescent="0.25">
      <c r="A21268" s="7">
        <v>21265</v>
      </c>
      <c r="B21268" s="8">
        <v>44364</v>
      </c>
      <c r="C21268" t="s">
        <v>3</v>
      </c>
      <c r="D21268" t="s">
        <v>589</v>
      </c>
      <c r="E21268" t="s">
        <v>9</v>
      </c>
      <c r="F21268" t="s">
        <v>1288</v>
      </c>
      <c r="G21268" t="s">
        <v>648</v>
      </c>
      <c r="H21268" s="9" t="s">
        <v>1797</v>
      </c>
      <c r="I21268" t="s">
        <v>1454</v>
      </c>
      <c r="J21268" s="20">
        <v>1</v>
      </c>
      <c r="K21268" s="20" t="s">
        <v>3</v>
      </c>
      <c r="L21268" t="s">
        <v>1464</v>
      </c>
      <c r="M21268" s="20">
        <v>1.28</v>
      </c>
      <c r="N21268" s="20">
        <v>0.22</v>
      </c>
      <c r="AE21268">
        <f t="shared" si="332"/>
        <v>2021</v>
      </c>
    </row>
    <row r="21269" spans="1:31" x14ac:dyDescent="0.25">
      <c r="A21269" s="7">
        <v>21266</v>
      </c>
      <c r="B21269" s="8">
        <v>44364</v>
      </c>
      <c r="C21269" t="s">
        <v>3</v>
      </c>
      <c r="D21269" t="s">
        <v>1361</v>
      </c>
      <c r="E21269" t="s">
        <v>9</v>
      </c>
      <c r="F21269" t="s">
        <v>585</v>
      </c>
      <c r="G21269" t="s">
        <v>714</v>
      </c>
      <c r="H21269" s="135" t="s">
        <v>2006</v>
      </c>
      <c r="I21269" t="s">
        <v>1454</v>
      </c>
      <c r="J21269" s="20">
        <v>18</v>
      </c>
      <c r="K21269" s="20" t="s">
        <v>9</v>
      </c>
      <c r="L21269" t="s">
        <v>1464</v>
      </c>
      <c r="M21269" s="20">
        <v>3.96</v>
      </c>
      <c r="N21269" s="20">
        <v>6.04</v>
      </c>
      <c r="AE21269">
        <f t="shared" si="332"/>
        <v>2021</v>
      </c>
    </row>
    <row r="21270" spans="1:31" x14ac:dyDescent="0.25">
      <c r="A21270" s="7">
        <v>21267</v>
      </c>
      <c r="B21270" s="8">
        <v>44364</v>
      </c>
      <c r="C21270" t="s">
        <v>3</v>
      </c>
      <c r="D21270" t="s">
        <v>787</v>
      </c>
      <c r="E21270" t="s">
        <v>9</v>
      </c>
      <c r="F21270" t="s">
        <v>1288</v>
      </c>
      <c r="G21270" t="s">
        <v>1292</v>
      </c>
      <c r="H21270" s="135" t="s">
        <v>3508</v>
      </c>
      <c r="I21270" t="s">
        <v>1454</v>
      </c>
      <c r="J21270" s="20">
        <v>15</v>
      </c>
      <c r="K21270" s="20" t="s">
        <v>3</v>
      </c>
      <c r="L21270" t="s">
        <v>1463</v>
      </c>
      <c r="M21270" s="20">
        <v>4.9000000000000004</v>
      </c>
      <c r="N21270" s="20">
        <v>3.6</v>
      </c>
      <c r="AE21270">
        <f t="shared" si="332"/>
        <v>2021</v>
      </c>
    </row>
    <row r="21271" spans="1:31" x14ac:dyDescent="0.25">
      <c r="A21271" s="7">
        <v>21268</v>
      </c>
      <c r="B21271" s="8">
        <v>44365</v>
      </c>
      <c r="C21271" t="s">
        <v>3</v>
      </c>
      <c r="D21271" t="s">
        <v>1361</v>
      </c>
      <c r="E21271" t="s">
        <v>9</v>
      </c>
      <c r="F21271" t="s">
        <v>1321</v>
      </c>
      <c r="G21271" t="s">
        <v>929</v>
      </c>
      <c r="H21271" s="135" t="s">
        <v>2683</v>
      </c>
      <c r="I21271" t="s">
        <v>1454</v>
      </c>
      <c r="J21271" s="20">
        <v>15</v>
      </c>
      <c r="K21271" s="20" t="s">
        <v>3</v>
      </c>
      <c r="L21271" t="s">
        <v>1464</v>
      </c>
      <c r="M21271" s="20">
        <v>5.2</v>
      </c>
      <c r="N21271" s="20">
        <v>3.3</v>
      </c>
      <c r="AE21271">
        <f t="shared" si="332"/>
        <v>2021</v>
      </c>
    </row>
    <row r="21272" spans="1:31" x14ac:dyDescent="0.25">
      <c r="A21272" s="7">
        <v>21269</v>
      </c>
      <c r="B21272" s="8">
        <v>44366</v>
      </c>
      <c r="C21272" t="s">
        <v>3</v>
      </c>
      <c r="D21272" t="s">
        <v>268</v>
      </c>
      <c r="E21272" t="s">
        <v>9</v>
      </c>
      <c r="F21272" t="s">
        <v>306</v>
      </c>
      <c r="G21272" t="s">
        <v>929</v>
      </c>
      <c r="H21272" s="135" t="s">
        <v>2683</v>
      </c>
      <c r="I21272" t="s">
        <v>1455</v>
      </c>
      <c r="J21272" s="20">
        <v>16</v>
      </c>
      <c r="K21272" s="20" t="s">
        <v>3</v>
      </c>
      <c r="L21272" t="s">
        <v>1463</v>
      </c>
      <c r="M21272" s="20">
        <v>2.58</v>
      </c>
      <c r="N21272" s="20">
        <v>1.92</v>
      </c>
      <c r="AE21272">
        <f t="shared" si="332"/>
        <v>2021</v>
      </c>
    </row>
    <row r="21273" spans="1:31" x14ac:dyDescent="0.25">
      <c r="A21273" s="7">
        <v>21270</v>
      </c>
      <c r="B21273" s="8">
        <v>44367</v>
      </c>
      <c r="C21273" t="s">
        <v>3</v>
      </c>
      <c r="D21273" t="s">
        <v>904</v>
      </c>
      <c r="E21273" t="s">
        <v>9</v>
      </c>
      <c r="F21273" t="s">
        <v>1143</v>
      </c>
      <c r="G21273" t="s">
        <v>895</v>
      </c>
      <c r="H21273" s="135" t="s">
        <v>2531</v>
      </c>
      <c r="I21273" t="s">
        <v>1455</v>
      </c>
      <c r="J21273" s="20">
        <v>7</v>
      </c>
      <c r="K21273" s="20" t="s">
        <v>3</v>
      </c>
      <c r="L21273" t="s">
        <v>1463</v>
      </c>
      <c r="M21273" s="20">
        <v>1.4100000000000001</v>
      </c>
      <c r="N21273" s="20">
        <v>0.84</v>
      </c>
      <c r="AE21273">
        <f t="shared" si="332"/>
        <v>2021</v>
      </c>
    </row>
    <row r="21274" spans="1:31" x14ac:dyDescent="0.25">
      <c r="A21274" s="7">
        <v>21271</v>
      </c>
      <c r="B21274" s="8">
        <v>44367</v>
      </c>
      <c r="C21274" t="s">
        <v>3</v>
      </c>
      <c r="D21274" t="s">
        <v>1262</v>
      </c>
      <c r="E21274" t="s">
        <v>9</v>
      </c>
      <c r="F21274" t="s">
        <v>1364</v>
      </c>
      <c r="G21274" t="s">
        <v>895</v>
      </c>
      <c r="H21274" s="135" t="s">
        <v>2551</v>
      </c>
      <c r="I21274" t="s">
        <v>1455</v>
      </c>
      <c r="J21274" s="20">
        <v>31</v>
      </c>
      <c r="K21274" s="20" t="s">
        <v>3</v>
      </c>
      <c r="L21274" t="s">
        <v>1464</v>
      </c>
      <c r="M21274" s="20">
        <v>4.84</v>
      </c>
      <c r="N21274" s="20">
        <v>3.41</v>
      </c>
      <c r="AE21274">
        <f t="shared" si="332"/>
        <v>2021</v>
      </c>
    </row>
    <row r="21275" spans="1:31" x14ac:dyDescent="0.25">
      <c r="A21275" s="7">
        <v>21272</v>
      </c>
      <c r="B21275" s="8">
        <v>44367</v>
      </c>
      <c r="C21275" t="s">
        <v>3</v>
      </c>
      <c r="D21275" t="s">
        <v>465</v>
      </c>
      <c r="E21275" t="s">
        <v>9</v>
      </c>
      <c r="F21275" t="s">
        <v>834</v>
      </c>
      <c r="G21275" t="s">
        <v>929</v>
      </c>
      <c r="H21275" s="135" t="s">
        <v>2650</v>
      </c>
      <c r="I21275" t="s">
        <v>1455</v>
      </c>
      <c r="J21275" s="20">
        <v>21</v>
      </c>
      <c r="K21275" s="20" t="s">
        <v>3</v>
      </c>
      <c r="L21275" t="s">
        <v>1464</v>
      </c>
      <c r="M21275" s="20">
        <v>3.44</v>
      </c>
      <c r="N21275" s="20">
        <v>2.31</v>
      </c>
      <c r="AE21275">
        <f t="shared" si="332"/>
        <v>2021</v>
      </c>
    </row>
    <row r="21276" spans="1:31" x14ac:dyDescent="0.25">
      <c r="A21276" s="7">
        <v>21273</v>
      </c>
      <c r="B21276" s="8">
        <v>44368</v>
      </c>
      <c r="C21276" t="s">
        <v>3</v>
      </c>
      <c r="D21276" t="s">
        <v>1346</v>
      </c>
      <c r="E21276" t="s">
        <v>9</v>
      </c>
      <c r="F21276" t="s">
        <v>860</v>
      </c>
      <c r="G21276" t="s">
        <v>1016</v>
      </c>
      <c r="H21276" s="9" t="s">
        <v>2915</v>
      </c>
      <c r="I21276" t="s">
        <v>1454</v>
      </c>
      <c r="J21276" s="20">
        <v>28</v>
      </c>
      <c r="K21276" s="20" t="s">
        <v>3</v>
      </c>
      <c r="L21276" t="s">
        <v>1464</v>
      </c>
      <c r="M21276" s="20">
        <v>8.84</v>
      </c>
      <c r="N21276" s="20">
        <v>6.16</v>
      </c>
      <c r="AE21276">
        <f t="shared" si="332"/>
        <v>2021</v>
      </c>
    </row>
    <row r="21277" spans="1:31" x14ac:dyDescent="0.25">
      <c r="A21277" s="7">
        <v>21274</v>
      </c>
      <c r="B21277" s="8">
        <v>44369</v>
      </c>
      <c r="C21277" t="s">
        <v>3</v>
      </c>
      <c r="D21277" t="s">
        <v>1332</v>
      </c>
      <c r="E21277" t="s">
        <v>9</v>
      </c>
      <c r="F21277" t="s">
        <v>448</v>
      </c>
      <c r="G21277" t="s">
        <v>377</v>
      </c>
      <c r="H21277" s="9" t="s">
        <v>3175</v>
      </c>
      <c r="I21277" t="s">
        <v>1454</v>
      </c>
      <c r="J21277" s="20">
        <v>52</v>
      </c>
      <c r="K21277" s="20" t="s">
        <v>9</v>
      </c>
      <c r="L21277" t="s">
        <v>1464</v>
      </c>
      <c r="M21277" s="20">
        <v>11.44</v>
      </c>
      <c r="N21277" s="20">
        <v>15.56</v>
      </c>
      <c r="AE21277">
        <f t="shared" si="332"/>
        <v>2021</v>
      </c>
    </row>
    <row r="21278" spans="1:31" x14ac:dyDescent="0.25">
      <c r="A21278" s="7">
        <v>21275</v>
      </c>
      <c r="B21278" s="8">
        <v>44369</v>
      </c>
      <c r="C21278" t="s">
        <v>3</v>
      </c>
      <c r="D21278" t="s">
        <v>1167</v>
      </c>
      <c r="E21278" t="s">
        <v>9</v>
      </c>
      <c r="F21278" t="s">
        <v>19</v>
      </c>
      <c r="G21278" t="s">
        <v>895</v>
      </c>
      <c r="H21278" s="135" t="s">
        <v>2603</v>
      </c>
      <c r="I21278" t="s">
        <v>1455</v>
      </c>
      <c r="J21278" s="20">
        <v>17</v>
      </c>
      <c r="K21278" s="20" t="s">
        <v>3</v>
      </c>
      <c r="L21278" t="s">
        <v>1464</v>
      </c>
      <c r="M21278" s="20">
        <v>2.88</v>
      </c>
      <c r="N21278" s="20">
        <v>1.87</v>
      </c>
      <c r="AE21278">
        <f t="shared" si="332"/>
        <v>2021</v>
      </c>
    </row>
    <row r="21279" spans="1:31" x14ac:dyDescent="0.25">
      <c r="A21279" s="7">
        <v>21276</v>
      </c>
      <c r="B21279" s="8">
        <v>44369</v>
      </c>
      <c r="C21279" t="s">
        <v>3</v>
      </c>
      <c r="D21279" t="s">
        <v>868</v>
      </c>
      <c r="E21279" t="s">
        <v>9</v>
      </c>
      <c r="F21279" t="s">
        <v>733</v>
      </c>
      <c r="G21279" t="s">
        <v>1292</v>
      </c>
      <c r="H21279" s="9" t="s">
        <v>3509</v>
      </c>
      <c r="I21279" t="s">
        <v>1454</v>
      </c>
      <c r="J21279" s="20">
        <v>15</v>
      </c>
      <c r="K21279" s="20" t="s">
        <v>1465</v>
      </c>
      <c r="L21279" t="s">
        <v>1466</v>
      </c>
      <c r="M21279" s="20">
        <v>3.75</v>
      </c>
      <c r="N21279" s="20">
        <v>3.75</v>
      </c>
      <c r="AE21279">
        <f t="shared" si="332"/>
        <v>2021</v>
      </c>
    </row>
    <row r="21280" spans="1:31" x14ac:dyDescent="0.25">
      <c r="A21280" s="7">
        <v>21277</v>
      </c>
      <c r="B21280" s="8">
        <v>44371</v>
      </c>
      <c r="C21280" t="s">
        <v>3</v>
      </c>
      <c r="D21280" t="s">
        <v>301</v>
      </c>
      <c r="E21280" t="s">
        <v>9</v>
      </c>
      <c r="F21280" t="s">
        <v>735</v>
      </c>
      <c r="G21280" t="s">
        <v>732</v>
      </c>
      <c r="H21280" s="135" t="s">
        <v>2131</v>
      </c>
      <c r="I21280" t="s">
        <v>1455</v>
      </c>
      <c r="J21280" s="20">
        <v>40</v>
      </c>
      <c r="K21280" s="20" t="s">
        <v>3</v>
      </c>
      <c r="L21280" t="s">
        <v>1463</v>
      </c>
      <c r="M21280" s="20">
        <v>5.7</v>
      </c>
      <c r="N21280" s="20">
        <v>4.8</v>
      </c>
      <c r="AE21280">
        <f t="shared" si="332"/>
        <v>2021</v>
      </c>
    </row>
    <row r="21281" spans="1:31" x14ac:dyDescent="0.25">
      <c r="A21281" s="7">
        <v>21278</v>
      </c>
      <c r="B21281" s="8">
        <v>44371</v>
      </c>
      <c r="C21281" t="s">
        <v>3</v>
      </c>
      <c r="D21281" t="s">
        <v>301</v>
      </c>
      <c r="E21281" t="s">
        <v>9</v>
      </c>
      <c r="F21281" t="s">
        <v>1324</v>
      </c>
      <c r="G21281" t="s">
        <v>714</v>
      </c>
      <c r="H21281" s="135" t="s">
        <v>2151</v>
      </c>
      <c r="I21281" t="s">
        <v>1454</v>
      </c>
      <c r="J21281" s="20">
        <v>65</v>
      </c>
      <c r="K21281" s="20" t="s">
        <v>9</v>
      </c>
      <c r="L21281" t="s">
        <v>1464</v>
      </c>
      <c r="M21281" s="20">
        <v>14.3</v>
      </c>
      <c r="N21281" s="20">
        <v>19.2</v>
      </c>
      <c r="AE21281">
        <f t="shared" si="332"/>
        <v>2021</v>
      </c>
    </row>
    <row r="21282" spans="1:31" x14ac:dyDescent="0.25">
      <c r="A21282" s="7">
        <v>21279</v>
      </c>
      <c r="B21282" s="8">
        <v>44371</v>
      </c>
      <c r="C21282" t="s">
        <v>3</v>
      </c>
      <c r="D21282" t="s">
        <v>1329</v>
      </c>
      <c r="E21282" t="s">
        <v>9</v>
      </c>
      <c r="F21282" t="s">
        <v>1288</v>
      </c>
      <c r="G21282" t="s">
        <v>1170</v>
      </c>
      <c r="H21282" s="135" t="s">
        <v>3187</v>
      </c>
      <c r="I21282" t="s">
        <v>1454</v>
      </c>
      <c r="J21282" s="20">
        <v>67</v>
      </c>
      <c r="K21282" s="20" t="s">
        <v>3</v>
      </c>
      <c r="L21282" t="s">
        <v>1464</v>
      </c>
      <c r="M21282" s="20">
        <v>19.759999999999998</v>
      </c>
      <c r="N21282" s="20">
        <v>14.74</v>
      </c>
      <c r="AE21282">
        <f t="shared" si="332"/>
        <v>2021</v>
      </c>
    </row>
    <row r="21283" spans="1:31" x14ac:dyDescent="0.25">
      <c r="A21283" s="7">
        <v>21280</v>
      </c>
      <c r="B21283" s="8">
        <v>44371</v>
      </c>
      <c r="C21283" t="s">
        <v>3</v>
      </c>
      <c r="D21283" t="s">
        <v>1354</v>
      </c>
      <c r="E21283" t="s">
        <v>9</v>
      </c>
      <c r="F21283" t="s">
        <v>19</v>
      </c>
      <c r="G21283" t="s">
        <v>895</v>
      </c>
      <c r="H21283" s="136" t="s">
        <v>3016</v>
      </c>
      <c r="I21283" t="s">
        <v>1456</v>
      </c>
      <c r="J21283" s="20">
        <v>23</v>
      </c>
      <c r="K21283" s="20" t="s">
        <v>3</v>
      </c>
      <c r="L21283" t="s">
        <v>1464</v>
      </c>
      <c r="M21283" s="20">
        <v>7.4399999999999995</v>
      </c>
      <c r="N21283" s="20">
        <v>5.0600000000000005</v>
      </c>
      <c r="O21283" t="s">
        <v>3</v>
      </c>
      <c r="P21283" s="13" t="s">
        <v>1346</v>
      </c>
      <c r="Q21283" t="s">
        <v>9</v>
      </c>
      <c r="R21283" t="s">
        <v>306</v>
      </c>
      <c r="S21283" t="s">
        <v>1465</v>
      </c>
      <c r="U21283" t="s">
        <v>1465</v>
      </c>
      <c r="W21283" t="s">
        <v>1465</v>
      </c>
      <c r="Y21283" t="s">
        <v>1465</v>
      </c>
      <c r="AA21283" t="s">
        <v>1465</v>
      </c>
      <c r="AC21283" t="s">
        <v>1465</v>
      </c>
      <c r="AE21283">
        <f t="shared" si="332"/>
        <v>2021</v>
      </c>
    </row>
    <row r="21284" spans="1:31" x14ac:dyDescent="0.25">
      <c r="A21284" s="7">
        <v>21281</v>
      </c>
      <c r="B21284" s="8">
        <v>44371</v>
      </c>
      <c r="C21284" t="s">
        <v>3</v>
      </c>
      <c r="D21284" t="s">
        <v>168</v>
      </c>
      <c r="E21284" t="s">
        <v>9</v>
      </c>
      <c r="F21284" t="s">
        <v>1361</v>
      </c>
      <c r="G21284" t="s">
        <v>65</v>
      </c>
      <c r="H21284" s="135" t="s">
        <v>1608</v>
      </c>
      <c r="I21284" t="s">
        <v>1455</v>
      </c>
      <c r="J21284" s="20">
        <v>64</v>
      </c>
      <c r="K21284" s="20" t="s">
        <v>9</v>
      </c>
      <c r="L21284" t="s">
        <v>1464</v>
      </c>
      <c r="M21284" s="20">
        <v>7.04</v>
      </c>
      <c r="N21284" s="20">
        <v>9.4600000000000009</v>
      </c>
      <c r="AE21284">
        <f t="shared" si="332"/>
        <v>2021</v>
      </c>
    </row>
    <row r="21285" spans="1:31" x14ac:dyDescent="0.25">
      <c r="A21285" s="7">
        <v>21282</v>
      </c>
      <c r="B21285" s="8">
        <v>44372</v>
      </c>
      <c r="C21285" t="s">
        <v>3</v>
      </c>
      <c r="D21285" t="s">
        <v>973</v>
      </c>
      <c r="E21285" t="s">
        <v>9</v>
      </c>
      <c r="F21285" t="s">
        <v>1335</v>
      </c>
      <c r="G21285" t="s">
        <v>714</v>
      </c>
      <c r="H21285" s="135" t="s">
        <v>2178</v>
      </c>
      <c r="I21285" t="s">
        <v>1454</v>
      </c>
      <c r="J21285" s="20">
        <v>35</v>
      </c>
      <c r="K21285" s="20" t="s">
        <v>9</v>
      </c>
      <c r="L21285" t="s">
        <v>1464</v>
      </c>
      <c r="M21285" s="20">
        <v>7.7</v>
      </c>
      <c r="N21285" s="20">
        <v>10.8</v>
      </c>
      <c r="AE21285">
        <f t="shared" si="332"/>
        <v>2021</v>
      </c>
    </row>
    <row r="21286" spans="1:31" x14ac:dyDescent="0.25">
      <c r="A21286" s="7">
        <v>21283</v>
      </c>
      <c r="B21286" s="8">
        <v>44372</v>
      </c>
      <c r="C21286" t="s">
        <v>3</v>
      </c>
      <c r="D21286" t="s">
        <v>973</v>
      </c>
      <c r="E21286" t="s">
        <v>9</v>
      </c>
      <c r="F21286" t="s">
        <v>366</v>
      </c>
      <c r="G21286" t="s">
        <v>895</v>
      </c>
      <c r="H21286" s="135" t="s">
        <v>2539</v>
      </c>
      <c r="I21286" t="s">
        <v>1454</v>
      </c>
      <c r="J21286" s="20">
        <v>35</v>
      </c>
      <c r="K21286" s="20" t="s">
        <v>1465</v>
      </c>
      <c r="L21286" t="s">
        <v>1466</v>
      </c>
      <c r="M21286" s="20">
        <v>8.75</v>
      </c>
      <c r="N21286" s="20">
        <v>8.75</v>
      </c>
      <c r="AE21286">
        <f t="shared" si="332"/>
        <v>2021</v>
      </c>
    </row>
    <row r="21287" spans="1:31" x14ac:dyDescent="0.25">
      <c r="A21287" s="7">
        <v>21284</v>
      </c>
      <c r="B21287" s="8">
        <v>44372</v>
      </c>
      <c r="C21287" t="s">
        <v>3</v>
      </c>
      <c r="D21287" t="s">
        <v>973</v>
      </c>
      <c r="E21287" t="s">
        <v>9</v>
      </c>
      <c r="F21287" t="s">
        <v>1344</v>
      </c>
      <c r="G21287" t="s">
        <v>1016</v>
      </c>
      <c r="H21287" s="135" t="s">
        <v>2871</v>
      </c>
      <c r="I21287" t="s">
        <v>1454</v>
      </c>
      <c r="J21287" s="20">
        <v>41</v>
      </c>
      <c r="K21287" s="20" t="s">
        <v>1465</v>
      </c>
      <c r="L21287" t="s">
        <v>1466</v>
      </c>
      <c r="M21287" s="20">
        <v>10.25</v>
      </c>
      <c r="N21287" s="20">
        <v>10.25</v>
      </c>
      <c r="AE21287">
        <f t="shared" si="332"/>
        <v>2021</v>
      </c>
    </row>
    <row r="21288" spans="1:31" x14ac:dyDescent="0.25">
      <c r="A21288" s="7">
        <v>21285</v>
      </c>
      <c r="B21288" s="8">
        <v>44373</v>
      </c>
      <c r="C21288" t="s">
        <v>3</v>
      </c>
      <c r="D21288" t="s">
        <v>1346</v>
      </c>
      <c r="E21288" t="s">
        <v>9</v>
      </c>
      <c r="F21288" t="s">
        <v>860</v>
      </c>
      <c r="G21288" t="s">
        <v>1170</v>
      </c>
      <c r="H21288" s="135" t="s">
        <v>3210</v>
      </c>
      <c r="I21288" t="s">
        <v>1454</v>
      </c>
      <c r="J21288" s="20">
        <v>21</v>
      </c>
      <c r="K21288" s="20" t="s">
        <v>3</v>
      </c>
      <c r="L21288" t="s">
        <v>1464</v>
      </c>
      <c r="M21288" s="20">
        <v>6.88</v>
      </c>
      <c r="N21288" s="20">
        <v>4.62</v>
      </c>
      <c r="AE21288">
        <f t="shared" si="332"/>
        <v>2021</v>
      </c>
    </row>
    <row r="21289" spans="1:31" x14ac:dyDescent="0.25">
      <c r="A21289" s="7">
        <v>21286</v>
      </c>
      <c r="B21289" s="8">
        <v>44373</v>
      </c>
      <c r="C21289" t="s">
        <v>3</v>
      </c>
      <c r="D21289" t="s">
        <v>1363</v>
      </c>
      <c r="E21289" t="s">
        <v>9</v>
      </c>
      <c r="F21289" t="s">
        <v>1335</v>
      </c>
      <c r="G21289" t="s">
        <v>929</v>
      </c>
      <c r="H21289" s="135" t="s">
        <v>2644</v>
      </c>
      <c r="I21289" t="s">
        <v>1454</v>
      </c>
      <c r="J21289" s="20">
        <v>21</v>
      </c>
      <c r="K21289" s="20" t="s">
        <v>9</v>
      </c>
      <c r="L21289" t="s">
        <v>1463</v>
      </c>
      <c r="M21289" s="20">
        <v>5.04</v>
      </c>
      <c r="N21289" s="20">
        <v>6.46</v>
      </c>
      <c r="AE21289">
        <f t="shared" si="332"/>
        <v>2021</v>
      </c>
    </row>
    <row r="21290" spans="1:31" x14ac:dyDescent="0.25">
      <c r="A21290" s="7">
        <v>21287</v>
      </c>
      <c r="B21290" s="8">
        <v>44374</v>
      </c>
      <c r="C21290" t="s">
        <v>3</v>
      </c>
      <c r="D21290" t="s">
        <v>557</v>
      </c>
      <c r="E21290" t="s">
        <v>9</v>
      </c>
      <c r="F21290" t="s">
        <v>727</v>
      </c>
      <c r="G21290" t="s">
        <v>1277</v>
      </c>
      <c r="H21290" s="9" t="s">
        <v>3338</v>
      </c>
      <c r="I21290" t="s">
        <v>1454</v>
      </c>
      <c r="J21290" s="20">
        <v>18</v>
      </c>
      <c r="K21290" s="20" t="s">
        <v>9</v>
      </c>
      <c r="L21290" t="s">
        <v>1464</v>
      </c>
      <c r="M21290" s="20">
        <v>3.96</v>
      </c>
      <c r="N21290" s="20">
        <v>6.04</v>
      </c>
      <c r="AE21290">
        <f t="shared" si="332"/>
        <v>2021</v>
      </c>
    </row>
    <row r="21291" spans="1:31" x14ac:dyDescent="0.25">
      <c r="A21291" s="7">
        <v>21288</v>
      </c>
      <c r="B21291" s="8">
        <v>44375</v>
      </c>
      <c r="C21291" t="s">
        <v>3</v>
      </c>
      <c r="D21291" t="s">
        <v>86</v>
      </c>
      <c r="E21291" t="s">
        <v>9</v>
      </c>
      <c r="F21291" t="s">
        <v>1028</v>
      </c>
      <c r="G21291" t="s">
        <v>648</v>
      </c>
      <c r="H21291" s="135" t="s">
        <v>2311</v>
      </c>
      <c r="I21291" t="s">
        <v>1454</v>
      </c>
      <c r="J21291" s="20">
        <v>17</v>
      </c>
      <c r="K21291" s="20" t="s">
        <v>3</v>
      </c>
      <c r="L21291" t="s">
        <v>1464</v>
      </c>
      <c r="M21291" s="20">
        <v>5.76</v>
      </c>
      <c r="N21291" s="20">
        <v>3.74</v>
      </c>
      <c r="AE21291">
        <f t="shared" si="332"/>
        <v>2021</v>
      </c>
    </row>
    <row r="21292" spans="1:31" x14ac:dyDescent="0.25">
      <c r="A21292" s="7">
        <v>21289</v>
      </c>
      <c r="B21292" s="8">
        <v>44377</v>
      </c>
      <c r="C21292" t="s">
        <v>3</v>
      </c>
      <c r="D21292" t="s">
        <v>1359</v>
      </c>
      <c r="E21292" t="s">
        <v>9</v>
      </c>
      <c r="F21292" t="s">
        <v>1340</v>
      </c>
      <c r="G21292" t="s">
        <v>1292</v>
      </c>
      <c r="H21292" s="9" t="s">
        <v>3396</v>
      </c>
      <c r="I21292" t="s">
        <v>1454</v>
      </c>
      <c r="J21292" s="20">
        <v>20</v>
      </c>
      <c r="K21292" s="20" t="s">
        <v>1465</v>
      </c>
      <c r="L21292" t="s">
        <v>1466</v>
      </c>
      <c r="M21292" s="20">
        <v>5</v>
      </c>
      <c r="N21292" s="20">
        <v>5</v>
      </c>
      <c r="AE21292">
        <f t="shared" si="332"/>
        <v>2021</v>
      </c>
    </row>
    <row r="21293" spans="1:31" x14ac:dyDescent="0.25">
      <c r="A21293" s="7">
        <v>21290</v>
      </c>
      <c r="B21293" s="8">
        <v>44377</v>
      </c>
      <c r="C21293" t="s">
        <v>3</v>
      </c>
      <c r="D21293" t="s">
        <v>1361</v>
      </c>
      <c r="E21293" t="s">
        <v>9</v>
      </c>
      <c r="F21293" t="s">
        <v>129</v>
      </c>
      <c r="G21293" t="s">
        <v>1292</v>
      </c>
      <c r="H21293" s="9" t="s">
        <v>3399</v>
      </c>
      <c r="I21293" t="s">
        <v>1454</v>
      </c>
      <c r="J21293" s="20">
        <v>13</v>
      </c>
      <c r="K21293" s="20" t="s">
        <v>3</v>
      </c>
      <c r="L21293" t="s">
        <v>1464</v>
      </c>
      <c r="M21293" s="20">
        <v>4.6400000000000006</v>
      </c>
      <c r="N21293" s="20">
        <v>2.86</v>
      </c>
      <c r="AE21293">
        <f t="shared" si="332"/>
        <v>2021</v>
      </c>
    </row>
    <row r="21294" spans="1:31" x14ac:dyDescent="0.25">
      <c r="A21294" s="7">
        <v>21291</v>
      </c>
      <c r="B21294" s="8">
        <v>44377</v>
      </c>
      <c r="C21294" t="s">
        <v>3</v>
      </c>
      <c r="D21294" t="s">
        <v>1346</v>
      </c>
      <c r="E21294" t="s">
        <v>9</v>
      </c>
      <c r="F21294" t="s">
        <v>129</v>
      </c>
      <c r="G21294" t="s">
        <v>929</v>
      </c>
      <c r="H21294" s="9" t="s">
        <v>2725</v>
      </c>
      <c r="I21294" t="s">
        <v>1454</v>
      </c>
      <c r="J21294" s="20">
        <v>25</v>
      </c>
      <c r="K21294" s="20" t="s">
        <v>3</v>
      </c>
      <c r="L21294" t="s">
        <v>1464</v>
      </c>
      <c r="M21294" s="20">
        <v>8</v>
      </c>
      <c r="N21294" s="20">
        <v>5.5</v>
      </c>
      <c r="AE21294">
        <f t="shared" si="332"/>
        <v>2021</v>
      </c>
    </row>
    <row r="21295" spans="1:31" x14ac:dyDescent="0.25">
      <c r="A21295" s="7">
        <v>21292</v>
      </c>
      <c r="B21295" s="8">
        <v>44377</v>
      </c>
      <c r="C21295" t="s">
        <v>3</v>
      </c>
      <c r="D21295" t="s">
        <v>521</v>
      </c>
      <c r="E21295" t="s">
        <v>9</v>
      </c>
      <c r="F21295" t="s">
        <v>427</v>
      </c>
      <c r="G21295" t="s">
        <v>648</v>
      </c>
      <c r="H21295" s="136" t="s">
        <v>1496</v>
      </c>
      <c r="I21295" t="s">
        <v>1457</v>
      </c>
      <c r="J21295" s="20">
        <v>20</v>
      </c>
      <c r="K21295" s="20" t="s">
        <v>9</v>
      </c>
      <c r="L21295" t="s">
        <v>1464</v>
      </c>
      <c r="M21295" s="20">
        <v>2.2000000000000002</v>
      </c>
      <c r="N21295" s="20">
        <v>3.3</v>
      </c>
      <c r="O21295" t="s">
        <v>9</v>
      </c>
      <c r="P21295" s="13" t="s">
        <v>1325</v>
      </c>
      <c r="Q21295" t="s">
        <v>1465</v>
      </c>
      <c r="S21295" t="s">
        <v>1465</v>
      </c>
      <c r="U21295" t="s">
        <v>1465</v>
      </c>
      <c r="W21295" t="s">
        <v>1465</v>
      </c>
      <c r="Y21295" t="s">
        <v>1465</v>
      </c>
      <c r="AA21295" t="s">
        <v>1465</v>
      </c>
      <c r="AC21295" t="s">
        <v>1465</v>
      </c>
      <c r="AE21295">
        <f t="shared" si="332"/>
        <v>2021</v>
      </c>
    </row>
    <row r="21296" spans="1:31" x14ac:dyDescent="0.25">
      <c r="A21296" s="7">
        <v>21293</v>
      </c>
      <c r="B21296" s="8">
        <v>44377</v>
      </c>
      <c r="C21296" t="s">
        <v>3</v>
      </c>
      <c r="D21296" t="s">
        <v>1322</v>
      </c>
      <c r="E21296" t="s">
        <v>9</v>
      </c>
      <c r="F21296" t="s">
        <v>1325</v>
      </c>
      <c r="G21296" t="s">
        <v>1292</v>
      </c>
      <c r="H21296" s="9" t="s">
        <v>3421</v>
      </c>
      <c r="I21296" t="s">
        <v>1454</v>
      </c>
      <c r="J21296" s="20">
        <v>18</v>
      </c>
      <c r="K21296" s="20" t="s">
        <v>3</v>
      </c>
      <c r="L21296" t="s">
        <v>1464</v>
      </c>
      <c r="M21296" s="20">
        <v>6.04</v>
      </c>
      <c r="N21296" s="20">
        <v>3.96</v>
      </c>
      <c r="AE21296">
        <f t="shared" si="332"/>
        <v>2021</v>
      </c>
    </row>
    <row r="21297" spans="1:31" x14ac:dyDescent="0.25">
      <c r="A21297" s="7">
        <v>21294</v>
      </c>
      <c r="B21297" s="8">
        <v>44378</v>
      </c>
      <c r="C21297" t="s">
        <v>3</v>
      </c>
      <c r="D21297" t="s">
        <v>1332</v>
      </c>
      <c r="E21297" t="s">
        <v>9</v>
      </c>
      <c r="F21297" t="s">
        <v>1288</v>
      </c>
      <c r="G21297" t="s">
        <v>1016</v>
      </c>
      <c r="H21297" s="9" t="s">
        <v>2890</v>
      </c>
      <c r="I21297" t="s">
        <v>1454</v>
      </c>
      <c r="J21297" s="20">
        <v>35</v>
      </c>
      <c r="K21297" s="20" t="s">
        <v>3</v>
      </c>
      <c r="L21297" t="s">
        <v>1464</v>
      </c>
      <c r="M21297" s="20">
        <v>10.8</v>
      </c>
      <c r="N21297" s="20">
        <v>7.7</v>
      </c>
      <c r="AE21297">
        <f t="shared" si="332"/>
        <v>2021</v>
      </c>
    </row>
    <row r="21298" spans="1:31" x14ac:dyDescent="0.25">
      <c r="A21298" s="7">
        <v>21295</v>
      </c>
      <c r="B21298" s="8">
        <v>44379</v>
      </c>
      <c r="C21298" t="s">
        <v>3</v>
      </c>
      <c r="D21298" t="s">
        <v>351</v>
      </c>
      <c r="E21298" t="s">
        <v>9</v>
      </c>
      <c r="F21298" t="s">
        <v>1365</v>
      </c>
      <c r="G21298" t="s">
        <v>1292</v>
      </c>
      <c r="H21298" s="9" t="s">
        <v>3393</v>
      </c>
      <c r="I21298" t="s">
        <v>1458</v>
      </c>
      <c r="J21298" s="20">
        <v>12</v>
      </c>
      <c r="K21298" s="20" t="s">
        <v>9</v>
      </c>
      <c r="L21298" t="s">
        <v>1463</v>
      </c>
      <c r="M21298" s="20">
        <v>10</v>
      </c>
      <c r="N21298" s="20">
        <v>30</v>
      </c>
      <c r="AE21298">
        <f t="shared" si="332"/>
        <v>2021</v>
      </c>
    </row>
    <row r="21299" spans="1:31" x14ac:dyDescent="0.25">
      <c r="A21299" s="7">
        <v>21296</v>
      </c>
      <c r="B21299" s="8">
        <v>44380</v>
      </c>
      <c r="C21299" t="s">
        <v>3</v>
      </c>
      <c r="D21299" t="s">
        <v>1272</v>
      </c>
      <c r="E21299" t="s">
        <v>9</v>
      </c>
      <c r="F21299" t="s">
        <v>1360</v>
      </c>
      <c r="G21299" t="s">
        <v>648</v>
      </c>
      <c r="H21299" s="135" t="s">
        <v>1901</v>
      </c>
      <c r="I21299" t="s">
        <v>1455</v>
      </c>
      <c r="J21299" s="20">
        <v>15</v>
      </c>
      <c r="K21299" s="20" t="s">
        <v>1465</v>
      </c>
      <c r="L21299" t="s">
        <v>1466</v>
      </c>
      <c r="M21299" s="20">
        <v>1.875</v>
      </c>
      <c r="N21299" s="20">
        <v>1.875</v>
      </c>
      <c r="AE21299">
        <f t="shared" si="332"/>
        <v>2021</v>
      </c>
    </row>
    <row r="21300" spans="1:31" x14ac:dyDescent="0.25">
      <c r="A21300" s="7">
        <v>21297</v>
      </c>
      <c r="B21300" s="8">
        <v>44381</v>
      </c>
      <c r="C21300" t="s">
        <v>3</v>
      </c>
      <c r="D21300" t="s">
        <v>1315</v>
      </c>
      <c r="E21300" t="s">
        <v>9</v>
      </c>
      <c r="F21300" t="s">
        <v>1031</v>
      </c>
      <c r="G21300" t="s">
        <v>895</v>
      </c>
      <c r="H21300" s="135" t="s">
        <v>2540</v>
      </c>
      <c r="I21300" t="s">
        <v>1454</v>
      </c>
      <c r="J21300" s="20">
        <v>35</v>
      </c>
      <c r="K21300" s="20" t="s">
        <v>1465</v>
      </c>
      <c r="L21300" t="s">
        <v>1466</v>
      </c>
      <c r="M21300" s="20">
        <v>8.75</v>
      </c>
      <c r="N21300" s="20">
        <v>8.75</v>
      </c>
      <c r="AE21300">
        <f t="shared" si="332"/>
        <v>2021</v>
      </c>
    </row>
    <row r="21301" spans="1:31" x14ac:dyDescent="0.25">
      <c r="A21301" s="7">
        <v>21298</v>
      </c>
      <c r="B21301" s="8">
        <v>44381</v>
      </c>
      <c r="C21301" t="s">
        <v>3</v>
      </c>
      <c r="D21301" t="s">
        <v>1346</v>
      </c>
      <c r="E21301" t="s">
        <v>9</v>
      </c>
      <c r="F21301" t="s">
        <v>1315</v>
      </c>
      <c r="G21301" t="s">
        <v>1016</v>
      </c>
      <c r="H21301" s="9" t="s">
        <v>2870</v>
      </c>
      <c r="I21301" t="s">
        <v>1455</v>
      </c>
      <c r="J21301" s="20">
        <v>30</v>
      </c>
      <c r="K21301" s="20" t="s">
        <v>9</v>
      </c>
      <c r="L21301" t="s">
        <v>1464</v>
      </c>
      <c r="M21301" s="20">
        <v>3.3</v>
      </c>
      <c r="N21301" s="20">
        <v>4.7</v>
      </c>
      <c r="AE21301">
        <f t="shared" si="332"/>
        <v>2021</v>
      </c>
    </row>
    <row r="21302" spans="1:31" x14ac:dyDescent="0.25">
      <c r="A21302" s="7">
        <v>21299</v>
      </c>
      <c r="B21302" s="8">
        <v>44381</v>
      </c>
      <c r="C21302" t="s">
        <v>3</v>
      </c>
      <c r="D21302" t="s">
        <v>1315</v>
      </c>
      <c r="E21302" t="s">
        <v>9</v>
      </c>
      <c r="F21302" t="s">
        <v>1299</v>
      </c>
      <c r="G21302" t="s">
        <v>895</v>
      </c>
      <c r="H21302" s="135" t="s">
        <v>2599</v>
      </c>
      <c r="I21302" t="s">
        <v>1454</v>
      </c>
      <c r="J21302" s="20">
        <v>40</v>
      </c>
      <c r="K21302" s="20" t="s">
        <v>3</v>
      </c>
      <c r="L21302" t="s">
        <v>1463</v>
      </c>
      <c r="M21302" s="20">
        <v>11.4</v>
      </c>
      <c r="N21302" s="20">
        <v>9.6</v>
      </c>
      <c r="AE21302">
        <f t="shared" si="332"/>
        <v>2021</v>
      </c>
    </row>
    <row r="21303" spans="1:31" x14ac:dyDescent="0.25">
      <c r="A21303" s="7">
        <v>21300</v>
      </c>
      <c r="B21303" s="8">
        <v>44381</v>
      </c>
      <c r="C21303" t="s">
        <v>3</v>
      </c>
      <c r="D21303" t="s">
        <v>1349</v>
      </c>
      <c r="E21303" t="s">
        <v>9</v>
      </c>
      <c r="F21303" t="s">
        <v>1296</v>
      </c>
      <c r="G21303" t="s">
        <v>929</v>
      </c>
      <c r="H21303" s="135" t="s">
        <v>2650</v>
      </c>
      <c r="I21303" t="s">
        <v>1455</v>
      </c>
      <c r="J21303" s="20">
        <v>21</v>
      </c>
      <c r="K21303" s="20" t="s">
        <v>3</v>
      </c>
      <c r="L21303" t="s">
        <v>1463</v>
      </c>
      <c r="M21303" s="20">
        <v>3.23</v>
      </c>
      <c r="N21303" s="20">
        <v>2.52</v>
      </c>
      <c r="AE21303">
        <f t="shared" si="332"/>
        <v>2021</v>
      </c>
    </row>
    <row r="21304" spans="1:31" x14ac:dyDescent="0.25">
      <c r="A21304" s="7">
        <v>21301</v>
      </c>
      <c r="B21304" s="8">
        <v>44382</v>
      </c>
      <c r="C21304" t="s">
        <v>3</v>
      </c>
      <c r="D21304" t="s">
        <v>1295</v>
      </c>
      <c r="E21304" t="s">
        <v>9</v>
      </c>
      <c r="F21304" t="s">
        <v>67</v>
      </c>
      <c r="G21304" t="s">
        <v>732</v>
      </c>
      <c r="H21304" s="136" t="s">
        <v>3044</v>
      </c>
      <c r="I21304" t="s">
        <v>1454</v>
      </c>
      <c r="J21304" s="20">
        <v>5</v>
      </c>
      <c r="K21304" s="20" t="s">
        <v>1465</v>
      </c>
      <c r="L21304" t="s">
        <v>1466</v>
      </c>
      <c r="M21304" s="20">
        <v>1.25</v>
      </c>
      <c r="N21304" s="20">
        <v>1.25</v>
      </c>
      <c r="AE21304">
        <f t="shared" si="332"/>
        <v>2021</v>
      </c>
    </row>
    <row r="21305" spans="1:31" x14ac:dyDescent="0.25">
      <c r="A21305" s="7">
        <v>21302</v>
      </c>
      <c r="B21305" s="8">
        <v>44382</v>
      </c>
      <c r="C21305" t="s">
        <v>3</v>
      </c>
      <c r="D21305" t="s">
        <v>1266</v>
      </c>
      <c r="E21305" t="s">
        <v>9</v>
      </c>
      <c r="F21305" t="s">
        <v>1325</v>
      </c>
      <c r="G21305" t="s">
        <v>732</v>
      </c>
      <c r="H21305" s="135" t="s">
        <v>2642</v>
      </c>
      <c r="I21305" t="s">
        <v>1454</v>
      </c>
      <c r="J21305" s="20">
        <v>31</v>
      </c>
      <c r="K21305" s="20" t="s">
        <v>3</v>
      </c>
      <c r="L21305" t="s">
        <v>1464</v>
      </c>
      <c r="M21305" s="20">
        <v>9.68</v>
      </c>
      <c r="N21305" s="20">
        <v>6.82</v>
      </c>
      <c r="AE21305">
        <f t="shared" si="332"/>
        <v>2021</v>
      </c>
    </row>
    <row r="21306" spans="1:31" x14ac:dyDescent="0.25">
      <c r="A21306" s="7">
        <v>21303</v>
      </c>
      <c r="B21306" s="8">
        <v>44382</v>
      </c>
      <c r="C21306" t="s">
        <v>3</v>
      </c>
      <c r="D21306" t="s">
        <v>1096</v>
      </c>
      <c r="E21306" t="s">
        <v>9</v>
      </c>
      <c r="F21306" t="s">
        <v>1325</v>
      </c>
      <c r="G21306" t="s">
        <v>895</v>
      </c>
      <c r="H21306" s="135" t="s">
        <v>2540</v>
      </c>
      <c r="I21306" t="s">
        <v>1454</v>
      </c>
      <c r="J21306" s="20">
        <v>31</v>
      </c>
      <c r="K21306" s="20" t="s">
        <v>3</v>
      </c>
      <c r="L21306" t="s">
        <v>1464</v>
      </c>
      <c r="M21306" s="20">
        <v>9.68</v>
      </c>
      <c r="N21306" s="20">
        <v>6.82</v>
      </c>
      <c r="AE21306">
        <f t="shared" si="332"/>
        <v>2021</v>
      </c>
    </row>
    <row r="21307" spans="1:31" x14ac:dyDescent="0.25">
      <c r="A21307" s="7">
        <v>21304</v>
      </c>
      <c r="B21307" s="8">
        <v>44382</v>
      </c>
      <c r="C21307" t="s">
        <v>3</v>
      </c>
      <c r="D21307" t="s">
        <v>1085</v>
      </c>
      <c r="E21307" t="s">
        <v>9</v>
      </c>
      <c r="F21307" t="s">
        <v>1021</v>
      </c>
      <c r="G21307" t="s">
        <v>895</v>
      </c>
      <c r="H21307" s="135" t="s">
        <v>2540</v>
      </c>
      <c r="I21307" t="s">
        <v>1454</v>
      </c>
      <c r="J21307" s="20">
        <v>5</v>
      </c>
      <c r="K21307" s="20" t="s">
        <v>1465</v>
      </c>
      <c r="L21307" t="s">
        <v>1466</v>
      </c>
      <c r="M21307" s="20">
        <v>1.25</v>
      </c>
      <c r="N21307" s="20">
        <v>1.25</v>
      </c>
      <c r="AE21307">
        <f t="shared" si="332"/>
        <v>2021</v>
      </c>
    </row>
    <row r="21308" spans="1:31" x14ac:dyDescent="0.25">
      <c r="A21308" s="7">
        <v>21305</v>
      </c>
      <c r="B21308" s="8">
        <v>44382</v>
      </c>
      <c r="C21308" t="s">
        <v>3</v>
      </c>
      <c r="D21308" t="s">
        <v>1266</v>
      </c>
      <c r="E21308" t="s">
        <v>9</v>
      </c>
      <c r="F21308" t="s">
        <v>787</v>
      </c>
      <c r="G21308" t="s">
        <v>895</v>
      </c>
      <c r="H21308" s="135" t="s">
        <v>2628</v>
      </c>
      <c r="I21308" t="s">
        <v>1455</v>
      </c>
      <c r="J21308" s="20">
        <v>12</v>
      </c>
      <c r="K21308" s="20" t="s">
        <v>3</v>
      </c>
      <c r="L21308" t="s">
        <v>1463</v>
      </c>
      <c r="M21308" s="20">
        <v>2.06</v>
      </c>
      <c r="N21308" s="20">
        <v>1.44</v>
      </c>
      <c r="AE21308">
        <f t="shared" si="332"/>
        <v>2021</v>
      </c>
    </row>
    <row r="21309" spans="1:31" x14ac:dyDescent="0.25">
      <c r="A21309" s="7">
        <v>21306</v>
      </c>
      <c r="B21309" s="8">
        <v>44382</v>
      </c>
      <c r="C21309" t="s">
        <v>3</v>
      </c>
      <c r="D21309" t="s">
        <v>834</v>
      </c>
      <c r="E21309" t="s">
        <v>9</v>
      </c>
      <c r="F21309" t="s">
        <v>1031</v>
      </c>
      <c r="G21309" t="s">
        <v>895</v>
      </c>
      <c r="H21309" s="135" t="s">
        <v>3082</v>
      </c>
      <c r="I21309" t="s">
        <v>1454</v>
      </c>
      <c r="J21309" s="20">
        <v>14</v>
      </c>
      <c r="K21309" s="20" t="s">
        <v>1465</v>
      </c>
      <c r="L21309" t="s">
        <v>1466</v>
      </c>
      <c r="M21309" s="20">
        <v>3.5</v>
      </c>
      <c r="N21309" s="20">
        <v>3.5</v>
      </c>
      <c r="AE21309">
        <f t="shared" si="332"/>
        <v>2021</v>
      </c>
    </row>
    <row r="21310" spans="1:31" x14ac:dyDescent="0.25">
      <c r="A21310" s="7">
        <v>21307</v>
      </c>
      <c r="B21310" s="8">
        <v>44382</v>
      </c>
      <c r="C21310" t="s">
        <v>3</v>
      </c>
      <c r="D21310" t="s">
        <v>1327</v>
      </c>
      <c r="E21310" t="s">
        <v>9</v>
      </c>
      <c r="F21310" t="s">
        <v>1325</v>
      </c>
      <c r="G21310" t="s">
        <v>895</v>
      </c>
      <c r="H21310" s="135" t="s">
        <v>3082</v>
      </c>
      <c r="I21310" t="s">
        <v>1454</v>
      </c>
      <c r="J21310" s="20">
        <v>38</v>
      </c>
      <c r="K21310" s="20" t="s">
        <v>3</v>
      </c>
      <c r="L21310" t="s">
        <v>1464</v>
      </c>
      <c r="M21310" s="20">
        <v>11.64</v>
      </c>
      <c r="N21310" s="20">
        <v>8.36</v>
      </c>
      <c r="AE21310">
        <f t="shared" si="332"/>
        <v>2021</v>
      </c>
    </row>
    <row r="21311" spans="1:31" x14ac:dyDescent="0.25">
      <c r="A21311" s="7">
        <v>21308</v>
      </c>
      <c r="B21311" s="8">
        <v>44382</v>
      </c>
      <c r="C21311" t="s">
        <v>3</v>
      </c>
      <c r="D21311" t="s">
        <v>787</v>
      </c>
      <c r="E21311" t="s">
        <v>9</v>
      </c>
      <c r="F21311" t="s">
        <v>19</v>
      </c>
      <c r="G21311" t="s">
        <v>895</v>
      </c>
      <c r="H21311" s="135" t="s">
        <v>3082</v>
      </c>
      <c r="I21311" t="s">
        <v>1454</v>
      </c>
      <c r="J21311" s="20">
        <v>28</v>
      </c>
      <c r="K21311" s="20" t="s">
        <v>3</v>
      </c>
      <c r="L21311" t="s">
        <v>1464</v>
      </c>
      <c r="M21311" s="20">
        <v>8.84</v>
      </c>
      <c r="N21311" s="20">
        <v>6.16</v>
      </c>
      <c r="AE21311">
        <f t="shared" si="332"/>
        <v>2021</v>
      </c>
    </row>
    <row r="21312" spans="1:31" x14ac:dyDescent="0.25">
      <c r="A21312" s="7">
        <v>21309</v>
      </c>
      <c r="B21312" s="8">
        <v>44382</v>
      </c>
      <c r="C21312" t="s">
        <v>3</v>
      </c>
      <c r="D21312" t="s">
        <v>1295</v>
      </c>
      <c r="E21312" t="s">
        <v>9</v>
      </c>
      <c r="F21312" t="s">
        <v>1310</v>
      </c>
      <c r="G21312" t="s">
        <v>895</v>
      </c>
      <c r="H21312" s="135" t="s">
        <v>2599</v>
      </c>
      <c r="I21312" t="s">
        <v>1454</v>
      </c>
      <c r="J21312" s="20">
        <v>40</v>
      </c>
      <c r="K21312" s="20" t="s">
        <v>3</v>
      </c>
      <c r="L21312" t="s">
        <v>1464</v>
      </c>
      <c r="M21312" s="20">
        <v>12.2</v>
      </c>
      <c r="N21312" s="20">
        <v>8.8000000000000007</v>
      </c>
      <c r="AE21312">
        <f t="shared" si="332"/>
        <v>2021</v>
      </c>
    </row>
    <row r="21313" spans="1:31" x14ac:dyDescent="0.25">
      <c r="A21313" s="7">
        <v>21310</v>
      </c>
      <c r="B21313" s="8">
        <v>44382</v>
      </c>
      <c r="C21313" t="s">
        <v>3</v>
      </c>
      <c r="D21313" t="s">
        <v>1332</v>
      </c>
      <c r="E21313" t="s">
        <v>9</v>
      </c>
      <c r="F21313" t="s">
        <v>1031</v>
      </c>
      <c r="G21313" t="s">
        <v>895</v>
      </c>
      <c r="H21313" s="135" t="s">
        <v>2599</v>
      </c>
      <c r="I21313" t="s">
        <v>1454</v>
      </c>
      <c r="J21313" s="20">
        <v>37</v>
      </c>
      <c r="K21313" s="20" t="s">
        <v>3</v>
      </c>
      <c r="L21313" t="s">
        <v>1464</v>
      </c>
      <c r="M21313" s="20">
        <v>11.36</v>
      </c>
      <c r="N21313" s="20">
        <v>8.14</v>
      </c>
      <c r="AE21313">
        <f t="shared" si="332"/>
        <v>2021</v>
      </c>
    </row>
    <row r="21314" spans="1:31" x14ac:dyDescent="0.25">
      <c r="A21314" s="7">
        <v>21311</v>
      </c>
      <c r="B21314" s="8">
        <v>44382</v>
      </c>
      <c r="C21314" t="s">
        <v>3</v>
      </c>
      <c r="D21314" t="s">
        <v>787</v>
      </c>
      <c r="E21314" t="s">
        <v>9</v>
      </c>
      <c r="F21314" t="s">
        <v>828</v>
      </c>
      <c r="G21314" t="s">
        <v>895</v>
      </c>
      <c r="H21314" s="135" t="s">
        <v>2599</v>
      </c>
      <c r="I21314" t="s">
        <v>1454</v>
      </c>
      <c r="J21314" s="20">
        <v>40</v>
      </c>
      <c r="K21314" s="20" t="s">
        <v>1465</v>
      </c>
      <c r="L21314" t="s">
        <v>1466</v>
      </c>
      <c r="M21314" s="20">
        <v>10</v>
      </c>
      <c r="N21314" s="20">
        <v>10</v>
      </c>
      <c r="AE21314">
        <f t="shared" si="332"/>
        <v>2021</v>
      </c>
    </row>
    <row r="21315" spans="1:31" x14ac:dyDescent="0.25">
      <c r="A21315" s="7">
        <v>21312</v>
      </c>
      <c r="B21315" s="8">
        <v>44383</v>
      </c>
      <c r="C21315" t="s">
        <v>3</v>
      </c>
      <c r="D21315" t="s">
        <v>1332</v>
      </c>
      <c r="E21315" t="s">
        <v>9</v>
      </c>
      <c r="F21315" t="s">
        <v>247</v>
      </c>
      <c r="G21315" t="s">
        <v>732</v>
      </c>
      <c r="H21315" s="136" t="s">
        <v>3044</v>
      </c>
      <c r="I21315" t="s">
        <v>1454</v>
      </c>
      <c r="J21315" s="20">
        <v>27</v>
      </c>
      <c r="K21315" s="20" t="s">
        <v>9</v>
      </c>
      <c r="L21315" t="s">
        <v>1464</v>
      </c>
      <c r="M21315" s="20">
        <v>5.9399999999999995</v>
      </c>
      <c r="N21315" s="20">
        <v>8.56</v>
      </c>
      <c r="AE21315">
        <f t="shared" si="332"/>
        <v>2021</v>
      </c>
    </row>
    <row r="21316" spans="1:31" x14ac:dyDescent="0.25">
      <c r="A21316" s="7">
        <v>21313</v>
      </c>
      <c r="B21316" s="8">
        <v>44383</v>
      </c>
      <c r="C21316" t="s">
        <v>3</v>
      </c>
      <c r="D21316" t="s">
        <v>1332</v>
      </c>
      <c r="E21316" t="s">
        <v>9</v>
      </c>
      <c r="F21316" t="s">
        <v>900</v>
      </c>
      <c r="G21316" t="s">
        <v>895</v>
      </c>
      <c r="H21316" s="135" t="s">
        <v>3082</v>
      </c>
      <c r="I21316" t="s">
        <v>1454</v>
      </c>
      <c r="J21316" s="20">
        <v>38</v>
      </c>
      <c r="K21316" s="20" t="s">
        <v>3</v>
      </c>
      <c r="L21316" t="s">
        <v>1464</v>
      </c>
      <c r="M21316" s="20">
        <v>11.64</v>
      </c>
      <c r="N21316" s="20">
        <v>8.36</v>
      </c>
      <c r="AE21316">
        <f t="shared" ref="AE21316:AE21379" si="333">YEAR(B21316)</f>
        <v>2021</v>
      </c>
    </row>
    <row r="21317" spans="1:31" x14ac:dyDescent="0.25">
      <c r="A21317" s="7">
        <v>21314</v>
      </c>
      <c r="B21317" s="8">
        <v>44384</v>
      </c>
      <c r="C21317" t="s">
        <v>3</v>
      </c>
      <c r="D21317" t="s">
        <v>1295</v>
      </c>
      <c r="E21317" t="s">
        <v>9</v>
      </c>
      <c r="F21317" t="s">
        <v>366</v>
      </c>
      <c r="G21317" t="s">
        <v>895</v>
      </c>
      <c r="H21317" s="135" t="s">
        <v>3082</v>
      </c>
      <c r="I21317" t="s">
        <v>1454</v>
      </c>
      <c r="J21317" s="20">
        <v>38</v>
      </c>
      <c r="K21317" s="20" t="s">
        <v>3</v>
      </c>
      <c r="L21317" t="s">
        <v>1463</v>
      </c>
      <c r="M21317" s="20">
        <v>10.88</v>
      </c>
      <c r="N21317" s="20">
        <v>9.1199999999999992</v>
      </c>
      <c r="AE21317">
        <f t="shared" si="333"/>
        <v>2021</v>
      </c>
    </row>
    <row r="21318" spans="1:31" x14ac:dyDescent="0.25">
      <c r="A21318" s="7">
        <v>21315</v>
      </c>
      <c r="B21318" s="8">
        <v>44384</v>
      </c>
      <c r="C21318" t="s">
        <v>3</v>
      </c>
      <c r="D21318" t="s">
        <v>104</v>
      </c>
      <c r="E21318" t="s">
        <v>9</v>
      </c>
      <c r="F21318" t="s">
        <v>1280</v>
      </c>
      <c r="G21318" t="s">
        <v>895</v>
      </c>
      <c r="H21318" s="135" t="s">
        <v>3082</v>
      </c>
      <c r="I21318" t="s">
        <v>1454</v>
      </c>
      <c r="J21318" s="20">
        <v>24</v>
      </c>
      <c r="K21318" s="20" t="s">
        <v>9</v>
      </c>
      <c r="L21318" t="s">
        <v>1463</v>
      </c>
      <c r="M21318" s="20">
        <v>5.76</v>
      </c>
      <c r="N21318" s="20">
        <v>7.24</v>
      </c>
      <c r="AE21318">
        <f t="shared" si="333"/>
        <v>2021</v>
      </c>
    </row>
    <row r="21319" spans="1:31" x14ac:dyDescent="0.25">
      <c r="A21319" s="7">
        <v>21316</v>
      </c>
      <c r="B21319" s="8">
        <v>44385</v>
      </c>
      <c r="C21319" t="s">
        <v>3</v>
      </c>
      <c r="D21319" t="s">
        <v>1213</v>
      </c>
      <c r="E21319" t="s">
        <v>9</v>
      </c>
      <c r="F21319" t="s">
        <v>448</v>
      </c>
      <c r="G21319" t="s">
        <v>895</v>
      </c>
      <c r="H21319" s="135" t="s">
        <v>3082</v>
      </c>
      <c r="I21319" t="s">
        <v>1454</v>
      </c>
      <c r="J21319" s="20">
        <v>32</v>
      </c>
      <c r="K21319" s="20" t="s">
        <v>9</v>
      </c>
      <c r="L21319" t="s">
        <v>1464</v>
      </c>
      <c r="M21319" s="20">
        <v>7.04</v>
      </c>
      <c r="N21319" s="20">
        <v>9.9600000000000009</v>
      </c>
      <c r="AE21319">
        <f t="shared" si="333"/>
        <v>2021</v>
      </c>
    </row>
    <row r="21320" spans="1:31" x14ac:dyDescent="0.25">
      <c r="A21320" s="7">
        <v>21317</v>
      </c>
      <c r="B21320" s="8">
        <v>44385</v>
      </c>
      <c r="C21320" t="s">
        <v>3</v>
      </c>
      <c r="D21320" t="s">
        <v>1283</v>
      </c>
      <c r="E21320" t="s">
        <v>9</v>
      </c>
      <c r="F21320" t="s">
        <v>1310</v>
      </c>
      <c r="G21320" t="s">
        <v>895</v>
      </c>
      <c r="H21320" s="135" t="s">
        <v>3082</v>
      </c>
      <c r="I21320" t="s">
        <v>1454</v>
      </c>
      <c r="J21320" s="20">
        <v>38</v>
      </c>
      <c r="K21320" s="20" t="s">
        <v>3</v>
      </c>
      <c r="L21320" t="s">
        <v>1464</v>
      </c>
      <c r="M21320" s="20">
        <v>11.64</v>
      </c>
      <c r="N21320" s="20">
        <v>8.36</v>
      </c>
      <c r="AE21320">
        <f t="shared" si="333"/>
        <v>2021</v>
      </c>
    </row>
    <row r="21321" spans="1:31" x14ac:dyDescent="0.25">
      <c r="A21321" s="7">
        <v>21318</v>
      </c>
      <c r="B21321" s="8">
        <v>44386</v>
      </c>
      <c r="C21321" t="s">
        <v>3</v>
      </c>
      <c r="D21321" t="s">
        <v>1332</v>
      </c>
      <c r="E21321" t="s">
        <v>9</v>
      </c>
      <c r="F21321" t="s">
        <v>1156</v>
      </c>
      <c r="G21321" t="s">
        <v>895</v>
      </c>
      <c r="H21321" s="135" t="s">
        <v>2540</v>
      </c>
      <c r="I21321" t="s">
        <v>1454</v>
      </c>
      <c r="J21321" s="20">
        <v>17</v>
      </c>
      <c r="K21321" s="20" t="s">
        <v>3</v>
      </c>
      <c r="L21321" t="s">
        <v>1464</v>
      </c>
      <c r="M21321" s="20">
        <v>5.76</v>
      </c>
      <c r="N21321" s="20">
        <v>3.74</v>
      </c>
      <c r="AE21321">
        <f t="shared" si="333"/>
        <v>2021</v>
      </c>
    </row>
    <row r="21322" spans="1:31" x14ac:dyDescent="0.25">
      <c r="A21322" s="7">
        <v>21319</v>
      </c>
      <c r="B21322" s="8">
        <v>44386</v>
      </c>
      <c r="C21322" t="s">
        <v>3</v>
      </c>
      <c r="D21322" t="s">
        <v>1352</v>
      </c>
      <c r="E21322" t="s">
        <v>9</v>
      </c>
      <c r="F21322" t="s">
        <v>733</v>
      </c>
      <c r="G21322" t="s">
        <v>1016</v>
      </c>
      <c r="H21322" s="9" t="s">
        <v>3017</v>
      </c>
      <c r="I21322" t="s">
        <v>1454</v>
      </c>
      <c r="J21322" s="20">
        <v>28</v>
      </c>
      <c r="K21322" s="20" t="s">
        <v>3</v>
      </c>
      <c r="L21322" t="s">
        <v>1464</v>
      </c>
      <c r="M21322" s="20">
        <v>8.84</v>
      </c>
      <c r="N21322" s="20">
        <v>6.16</v>
      </c>
      <c r="AE21322">
        <f t="shared" si="333"/>
        <v>2021</v>
      </c>
    </row>
    <row r="21323" spans="1:31" x14ac:dyDescent="0.25">
      <c r="A21323" s="7">
        <v>21320</v>
      </c>
      <c r="B21323" s="8">
        <v>44387</v>
      </c>
      <c r="C21323" t="s">
        <v>3</v>
      </c>
      <c r="D21323" t="s">
        <v>678</v>
      </c>
      <c r="E21323" t="s">
        <v>9</v>
      </c>
      <c r="F21323" t="s">
        <v>851</v>
      </c>
      <c r="G21323" t="s">
        <v>732</v>
      </c>
      <c r="H21323" s="135" t="s">
        <v>2422</v>
      </c>
      <c r="I21323" t="s">
        <v>1455</v>
      </c>
      <c r="J21323" s="20">
        <v>17</v>
      </c>
      <c r="K21323" s="20" t="s">
        <v>1465</v>
      </c>
      <c r="L21323" t="s">
        <v>1466</v>
      </c>
      <c r="M21323" s="20">
        <v>2.125</v>
      </c>
      <c r="N21323" s="20">
        <v>2.125</v>
      </c>
      <c r="AE21323">
        <f t="shared" si="333"/>
        <v>2021</v>
      </c>
    </row>
    <row r="21324" spans="1:31" x14ac:dyDescent="0.25">
      <c r="A21324" s="7">
        <v>21321</v>
      </c>
      <c r="B21324" s="8">
        <v>44387</v>
      </c>
      <c r="C21324" t="s">
        <v>3</v>
      </c>
      <c r="D21324" t="s">
        <v>1361</v>
      </c>
      <c r="E21324" t="s">
        <v>9</v>
      </c>
      <c r="F21324" t="s">
        <v>1298</v>
      </c>
      <c r="G21324" t="s">
        <v>895</v>
      </c>
      <c r="H21324" s="135" t="s">
        <v>2540</v>
      </c>
      <c r="I21324" t="s">
        <v>1454</v>
      </c>
      <c r="J21324" s="20">
        <v>16</v>
      </c>
      <c r="K21324" s="20" t="s">
        <v>3</v>
      </c>
      <c r="L21324" t="s">
        <v>1464</v>
      </c>
      <c r="M21324" s="20">
        <v>5.48</v>
      </c>
      <c r="N21324" s="20">
        <v>3.52</v>
      </c>
      <c r="AE21324">
        <f t="shared" si="333"/>
        <v>2021</v>
      </c>
    </row>
    <row r="21325" spans="1:31" x14ac:dyDescent="0.25">
      <c r="A21325" s="7">
        <v>21322</v>
      </c>
      <c r="B21325" s="8">
        <v>44387</v>
      </c>
      <c r="C21325" t="s">
        <v>3</v>
      </c>
      <c r="D21325" t="s">
        <v>1096</v>
      </c>
      <c r="E21325" t="s">
        <v>9</v>
      </c>
      <c r="F21325" t="s">
        <v>102</v>
      </c>
      <c r="G21325" t="s">
        <v>895</v>
      </c>
      <c r="H21325" s="135" t="s">
        <v>2603</v>
      </c>
      <c r="I21325" t="s">
        <v>1455</v>
      </c>
      <c r="J21325" s="20">
        <v>17</v>
      </c>
      <c r="K21325" s="20" t="s">
        <v>3</v>
      </c>
      <c r="L21325" t="s">
        <v>1464</v>
      </c>
      <c r="M21325" s="20">
        <v>2.88</v>
      </c>
      <c r="N21325" s="20">
        <v>1.87</v>
      </c>
      <c r="AE21325">
        <f t="shared" si="333"/>
        <v>2021</v>
      </c>
    </row>
    <row r="21326" spans="1:31" x14ac:dyDescent="0.25">
      <c r="A21326" s="7">
        <v>21323</v>
      </c>
      <c r="B21326" s="8">
        <v>44387</v>
      </c>
      <c r="C21326" t="s">
        <v>3</v>
      </c>
      <c r="D21326" t="s">
        <v>1361</v>
      </c>
      <c r="E21326" t="s">
        <v>9</v>
      </c>
      <c r="F21326" t="s">
        <v>1304</v>
      </c>
      <c r="G21326" t="s">
        <v>895</v>
      </c>
      <c r="H21326" s="135" t="s">
        <v>3082</v>
      </c>
      <c r="I21326" t="s">
        <v>1454</v>
      </c>
      <c r="J21326" s="20">
        <v>17</v>
      </c>
      <c r="K21326" s="20" t="s">
        <v>3</v>
      </c>
      <c r="L21326" t="s">
        <v>1464</v>
      </c>
      <c r="M21326" s="20">
        <v>5.76</v>
      </c>
      <c r="N21326" s="20">
        <v>3.74</v>
      </c>
      <c r="AE21326">
        <f t="shared" si="333"/>
        <v>2021</v>
      </c>
    </row>
    <row r="21327" spans="1:31" x14ac:dyDescent="0.25">
      <c r="A21327" s="7">
        <v>21324</v>
      </c>
      <c r="B21327" s="8">
        <v>44387</v>
      </c>
      <c r="C21327" t="s">
        <v>3</v>
      </c>
      <c r="D21327" t="s">
        <v>1361</v>
      </c>
      <c r="E21327" t="s">
        <v>9</v>
      </c>
      <c r="F21327" t="s">
        <v>1348</v>
      </c>
      <c r="G21327" t="s">
        <v>895</v>
      </c>
      <c r="H21327" s="135" t="s">
        <v>2599</v>
      </c>
      <c r="I21327" t="s">
        <v>1454</v>
      </c>
      <c r="J21327" s="20">
        <v>40</v>
      </c>
      <c r="K21327" s="20" t="s">
        <v>3</v>
      </c>
      <c r="L21327" t="s">
        <v>1464</v>
      </c>
      <c r="M21327" s="20">
        <v>12.2</v>
      </c>
      <c r="N21327" s="20">
        <v>8.8000000000000007</v>
      </c>
      <c r="AE21327">
        <f t="shared" si="333"/>
        <v>2021</v>
      </c>
    </row>
    <row r="21328" spans="1:31" x14ac:dyDescent="0.25">
      <c r="A21328" s="7">
        <v>21325</v>
      </c>
      <c r="B21328" s="8">
        <v>44388</v>
      </c>
      <c r="C21328" t="s">
        <v>3</v>
      </c>
      <c r="D21328" t="s">
        <v>798</v>
      </c>
      <c r="E21328" t="s">
        <v>9</v>
      </c>
      <c r="F21328" t="s">
        <v>1111</v>
      </c>
      <c r="G21328" t="s">
        <v>861</v>
      </c>
      <c r="H21328" s="9" t="s">
        <v>2518</v>
      </c>
      <c r="I21328" t="s">
        <v>1454</v>
      </c>
      <c r="J21328" s="20">
        <v>46</v>
      </c>
      <c r="K21328" s="20" t="s">
        <v>3</v>
      </c>
      <c r="L21328" t="s">
        <v>1464</v>
      </c>
      <c r="M21328" s="20">
        <v>13.879999999999999</v>
      </c>
      <c r="N21328" s="20">
        <v>10.120000000000001</v>
      </c>
      <c r="AE21328">
        <f t="shared" si="333"/>
        <v>2021</v>
      </c>
    </row>
    <row r="21329" spans="1:31" x14ac:dyDescent="0.25">
      <c r="A21329" s="7">
        <v>21326</v>
      </c>
      <c r="B21329" s="8">
        <v>44388</v>
      </c>
      <c r="C21329" t="s">
        <v>3</v>
      </c>
      <c r="D21329" t="s">
        <v>1361</v>
      </c>
      <c r="E21329" t="s">
        <v>9</v>
      </c>
      <c r="F21329" t="s">
        <v>1298</v>
      </c>
      <c r="G21329" t="s">
        <v>1292</v>
      </c>
      <c r="H21329" s="9" t="s">
        <v>3397</v>
      </c>
      <c r="I21329" t="s">
        <v>1454</v>
      </c>
      <c r="J21329" s="20">
        <v>17</v>
      </c>
      <c r="K21329" s="20" t="s">
        <v>3</v>
      </c>
      <c r="L21329" t="s">
        <v>1464</v>
      </c>
      <c r="M21329" s="20">
        <v>5.76</v>
      </c>
      <c r="N21329" s="20">
        <v>3.74</v>
      </c>
      <c r="AE21329">
        <f t="shared" si="333"/>
        <v>2021</v>
      </c>
    </row>
    <row r="21330" spans="1:31" x14ac:dyDescent="0.25">
      <c r="A21330" s="7">
        <v>21327</v>
      </c>
      <c r="B21330" s="8">
        <v>44388</v>
      </c>
      <c r="C21330" t="s">
        <v>3</v>
      </c>
      <c r="D21330" t="s">
        <v>1363</v>
      </c>
      <c r="E21330" t="s">
        <v>9</v>
      </c>
      <c r="F21330" t="s">
        <v>1335</v>
      </c>
      <c r="G21330" t="s">
        <v>895</v>
      </c>
      <c r="H21330" s="135" t="s">
        <v>2564</v>
      </c>
      <c r="I21330" t="s">
        <v>1454</v>
      </c>
      <c r="J21330" s="20">
        <v>85</v>
      </c>
      <c r="K21330" s="20" t="s">
        <v>9</v>
      </c>
      <c r="L21330" t="s">
        <v>1464</v>
      </c>
      <c r="M21330" s="20">
        <v>18.7</v>
      </c>
      <c r="N21330" s="20">
        <v>24.8</v>
      </c>
      <c r="AE21330">
        <f t="shared" si="333"/>
        <v>2021</v>
      </c>
    </row>
    <row r="21331" spans="1:31" x14ac:dyDescent="0.25">
      <c r="A21331" s="7">
        <v>21328</v>
      </c>
      <c r="B21331" s="8">
        <v>44388</v>
      </c>
      <c r="C21331" t="s">
        <v>3</v>
      </c>
      <c r="D21331" t="s">
        <v>1361</v>
      </c>
      <c r="E21331" t="s">
        <v>9</v>
      </c>
      <c r="F21331" t="s">
        <v>1337</v>
      </c>
      <c r="G21331" t="s">
        <v>895</v>
      </c>
      <c r="H21331" s="135" t="s">
        <v>3082</v>
      </c>
      <c r="I21331" t="s">
        <v>1454</v>
      </c>
      <c r="J21331" s="20">
        <v>19</v>
      </c>
      <c r="K21331" s="20" t="s">
        <v>3</v>
      </c>
      <c r="L21331" t="s">
        <v>1464</v>
      </c>
      <c r="M21331" s="20">
        <v>6.32</v>
      </c>
      <c r="N21331" s="20">
        <v>4.18</v>
      </c>
      <c r="AE21331">
        <f t="shared" si="333"/>
        <v>2021</v>
      </c>
    </row>
    <row r="21332" spans="1:31" x14ac:dyDescent="0.25">
      <c r="A21332" s="7">
        <v>21329</v>
      </c>
      <c r="B21332" s="8">
        <v>44389</v>
      </c>
      <c r="C21332" t="s">
        <v>3</v>
      </c>
      <c r="D21332" t="s">
        <v>557</v>
      </c>
      <c r="E21332" t="s">
        <v>9</v>
      </c>
      <c r="F21332" t="s">
        <v>727</v>
      </c>
      <c r="G21332" t="s">
        <v>861</v>
      </c>
      <c r="H21332" s="135" t="s">
        <v>2435</v>
      </c>
      <c r="I21332" t="s">
        <v>1454</v>
      </c>
      <c r="J21332" s="20">
        <v>38</v>
      </c>
      <c r="K21332" s="20" t="s">
        <v>1465</v>
      </c>
      <c r="L21332" t="s">
        <v>1466</v>
      </c>
      <c r="M21332" s="20">
        <v>9.5</v>
      </c>
      <c r="N21332" s="20">
        <v>9.5</v>
      </c>
      <c r="AE21332">
        <f t="shared" si="333"/>
        <v>2021</v>
      </c>
    </row>
    <row r="21333" spans="1:31" x14ac:dyDescent="0.25">
      <c r="A21333" s="7">
        <v>21330</v>
      </c>
      <c r="B21333" s="8">
        <v>44389</v>
      </c>
      <c r="C21333" t="s">
        <v>3</v>
      </c>
      <c r="D21333" t="s">
        <v>1327</v>
      </c>
      <c r="E21333" t="s">
        <v>9</v>
      </c>
      <c r="F21333" t="s">
        <v>1310</v>
      </c>
      <c r="G21333" t="s">
        <v>732</v>
      </c>
      <c r="H21333" s="136" t="s">
        <v>3044</v>
      </c>
      <c r="I21333" t="s">
        <v>1454</v>
      </c>
      <c r="J21333" s="20">
        <v>40</v>
      </c>
      <c r="K21333" s="20" t="s">
        <v>3</v>
      </c>
      <c r="L21333" t="s">
        <v>1464</v>
      </c>
      <c r="M21333" s="20">
        <v>12.2</v>
      </c>
      <c r="N21333" s="20">
        <v>8.8000000000000007</v>
      </c>
      <c r="AE21333">
        <f t="shared" si="333"/>
        <v>2021</v>
      </c>
    </row>
    <row r="21334" spans="1:31" x14ac:dyDescent="0.25">
      <c r="A21334" s="7">
        <v>21331</v>
      </c>
      <c r="B21334" s="8">
        <v>44389</v>
      </c>
      <c r="C21334" t="s">
        <v>3</v>
      </c>
      <c r="D21334" t="s">
        <v>1334</v>
      </c>
      <c r="E21334" t="s">
        <v>9</v>
      </c>
      <c r="F21334" t="s">
        <v>1310</v>
      </c>
      <c r="G21334" t="s">
        <v>732</v>
      </c>
      <c r="H21334" s="135" t="s">
        <v>2642</v>
      </c>
      <c r="I21334" t="s">
        <v>1454</v>
      </c>
      <c r="J21334" s="20">
        <v>39</v>
      </c>
      <c r="K21334" s="20" t="s">
        <v>9</v>
      </c>
      <c r="L21334" t="s">
        <v>1464</v>
      </c>
      <c r="M21334" s="20">
        <v>8.58</v>
      </c>
      <c r="N21334" s="20">
        <v>11.92</v>
      </c>
      <c r="AE21334">
        <f t="shared" si="333"/>
        <v>2021</v>
      </c>
    </row>
    <row r="21335" spans="1:31" x14ac:dyDescent="0.25">
      <c r="A21335" s="7">
        <v>21332</v>
      </c>
      <c r="B21335" s="8">
        <v>44389</v>
      </c>
      <c r="C21335" t="s">
        <v>3</v>
      </c>
      <c r="D21335" t="s">
        <v>376</v>
      </c>
      <c r="E21335" t="s">
        <v>9</v>
      </c>
      <c r="F21335" t="s">
        <v>1288</v>
      </c>
      <c r="G21335" t="s">
        <v>1170</v>
      </c>
      <c r="H21335" s="135" t="s">
        <v>3243</v>
      </c>
      <c r="I21335" t="s">
        <v>1454</v>
      </c>
      <c r="J21335" s="20">
        <v>72</v>
      </c>
      <c r="K21335" s="20" t="s">
        <v>9</v>
      </c>
      <c r="L21335" t="s">
        <v>1464</v>
      </c>
      <c r="M21335" s="20">
        <v>15.84</v>
      </c>
      <c r="N21335" s="20">
        <v>21.16</v>
      </c>
      <c r="AE21335">
        <f t="shared" si="333"/>
        <v>2021</v>
      </c>
    </row>
    <row r="21336" spans="1:31" x14ac:dyDescent="0.25">
      <c r="A21336" s="7">
        <v>21333</v>
      </c>
      <c r="B21336" s="8">
        <v>44389</v>
      </c>
      <c r="C21336" t="s">
        <v>3</v>
      </c>
      <c r="D21336" t="s">
        <v>1358</v>
      </c>
      <c r="E21336" t="s">
        <v>9</v>
      </c>
      <c r="F21336" t="s">
        <v>1310</v>
      </c>
      <c r="G21336" t="s">
        <v>895</v>
      </c>
      <c r="H21336" s="135" t="s">
        <v>2540</v>
      </c>
      <c r="I21336" t="s">
        <v>1454</v>
      </c>
      <c r="J21336" s="20">
        <v>35</v>
      </c>
      <c r="K21336" s="20" t="s">
        <v>3</v>
      </c>
      <c r="L21336" t="s">
        <v>1464</v>
      </c>
      <c r="M21336" s="20">
        <v>10.8</v>
      </c>
      <c r="N21336" s="20">
        <v>7.7</v>
      </c>
      <c r="AE21336">
        <f t="shared" si="333"/>
        <v>2021</v>
      </c>
    </row>
    <row r="21337" spans="1:31" x14ac:dyDescent="0.25">
      <c r="A21337" s="7">
        <v>21334</v>
      </c>
      <c r="B21337" s="8">
        <v>44389</v>
      </c>
      <c r="C21337" t="s">
        <v>3</v>
      </c>
      <c r="D21337" t="s">
        <v>918</v>
      </c>
      <c r="E21337" t="s">
        <v>9</v>
      </c>
      <c r="F21337" t="s">
        <v>727</v>
      </c>
      <c r="G21337" t="s">
        <v>895</v>
      </c>
      <c r="H21337" s="135" t="s">
        <v>3082</v>
      </c>
      <c r="I21337" t="s">
        <v>1454</v>
      </c>
      <c r="J21337" s="20">
        <v>38</v>
      </c>
      <c r="K21337" s="20" t="s">
        <v>9</v>
      </c>
      <c r="L21337" t="s">
        <v>1463</v>
      </c>
      <c r="M21337" s="20">
        <v>9.1199999999999992</v>
      </c>
      <c r="N21337" s="20">
        <v>10.88</v>
      </c>
      <c r="AE21337">
        <f t="shared" si="333"/>
        <v>2021</v>
      </c>
    </row>
    <row r="21338" spans="1:31" x14ac:dyDescent="0.25">
      <c r="A21338" s="7">
        <v>21335</v>
      </c>
      <c r="B21338" s="8">
        <v>44390</v>
      </c>
      <c r="C21338" t="s">
        <v>3</v>
      </c>
      <c r="D21338" t="s">
        <v>1361</v>
      </c>
      <c r="E21338" t="s">
        <v>9</v>
      </c>
      <c r="F21338" t="s">
        <v>1298</v>
      </c>
      <c r="G21338" t="s">
        <v>1292</v>
      </c>
      <c r="H21338" s="9" t="s">
        <v>3393</v>
      </c>
      <c r="I21338" t="s">
        <v>1454</v>
      </c>
      <c r="J21338" s="20">
        <v>15</v>
      </c>
      <c r="K21338" s="20" t="s">
        <v>3</v>
      </c>
      <c r="L21338" t="s">
        <v>1464</v>
      </c>
      <c r="M21338" s="20">
        <v>5.2</v>
      </c>
      <c r="N21338" s="20">
        <v>3.3</v>
      </c>
      <c r="AE21338">
        <f t="shared" si="333"/>
        <v>2021</v>
      </c>
    </row>
    <row r="21339" spans="1:31" x14ac:dyDescent="0.25">
      <c r="A21339" s="7">
        <v>21336</v>
      </c>
      <c r="B21339" s="8">
        <v>44390</v>
      </c>
      <c r="C21339" t="s">
        <v>3</v>
      </c>
      <c r="D21339" t="s">
        <v>1361</v>
      </c>
      <c r="E21339" t="s">
        <v>9</v>
      </c>
      <c r="F21339" t="s">
        <v>1298</v>
      </c>
      <c r="G21339" t="s">
        <v>1292</v>
      </c>
      <c r="H21339" s="9" t="s">
        <v>3393</v>
      </c>
      <c r="I21339" t="s">
        <v>1454</v>
      </c>
      <c r="J21339" s="20">
        <v>15</v>
      </c>
      <c r="K21339" s="20" t="s">
        <v>3</v>
      </c>
      <c r="L21339" t="s">
        <v>1464</v>
      </c>
      <c r="M21339" s="20">
        <v>5.2</v>
      </c>
      <c r="N21339" s="20">
        <v>3.3</v>
      </c>
      <c r="AE21339">
        <f t="shared" si="333"/>
        <v>2021</v>
      </c>
    </row>
    <row r="21340" spans="1:31" x14ac:dyDescent="0.25">
      <c r="A21340" s="7">
        <v>21337</v>
      </c>
      <c r="B21340" s="8">
        <v>44390</v>
      </c>
      <c r="C21340" t="s">
        <v>3</v>
      </c>
      <c r="D21340" t="s">
        <v>973</v>
      </c>
      <c r="E21340" t="s">
        <v>9</v>
      </c>
      <c r="F21340" t="s">
        <v>366</v>
      </c>
      <c r="G21340" t="s">
        <v>895</v>
      </c>
      <c r="H21340" s="135" t="s">
        <v>2539</v>
      </c>
      <c r="I21340" t="s">
        <v>1454</v>
      </c>
      <c r="J21340" s="20">
        <v>35</v>
      </c>
      <c r="K21340" s="20" t="s">
        <v>9</v>
      </c>
      <c r="L21340" t="s">
        <v>1463</v>
      </c>
      <c r="M21340" s="20">
        <v>8.4</v>
      </c>
      <c r="N21340" s="20">
        <v>10.1</v>
      </c>
      <c r="AE21340">
        <f t="shared" si="333"/>
        <v>2021</v>
      </c>
    </row>
    <row r="21341" spans="1:31" x14ac:dyDescent="0.25">
      <c r="A21341" s="7">
        <v>21338</v>
      </c>
      <c r="B21341" s="8">
        <v>44390</v>
      </c>
      <c r="C21341" t="s">
        <v>3</v>
      </c>
      <c r="D21341" t="s">
        <v>265</v>
      </c>
      <c r="E21341" t="s">
        <v>9</v>
      </c>
      <c r="F21341" t="s">
        <v>1288</v>
      </c>
      <c r="G21341" t="s">
        <v>895</v>
      </c>
      <c r="H21341" s="135" t="s">
        <v>2564</v>
      </c>
      <c r="I21341" t="s">
        <v>1454</v>
      </c>
      <c r="J21341" s="20">
        <v>31</v>
      </c>
      <c r="K21341" s="20" t="s">
        <v>1465</v>
      </c>
      <c r="L21341" t="s">
        <v>1466</v>
      </c>
      <c r="M21341" s="20">
        <v>7.75</v>
      </c>
      <c r="N21341" s="20">
        <v>7.75</v>
      </c>
      <c r="AE21341">
        <f t="shared" si="333"/>
        <v>2021</v>
      </c>
    </row>
    <row r="21342" spans="1:31" x14ac:dyDescent="0.25">
      <c r="A21342" s="7">
        <v>21339</v>
      </c>
      <c r="B21342" s="8">
        <v>44391</v>
      </c>
      <c r="C21342" t="s">
        <v>3</v>
      </c>
      <c r="D21342" t="s">
        <v>787</v>
      </c>
      <c r="E21342" t="s">
        <v>9</v>
      </c>
      <c r="F21342" t="s">
        <v>727</v>
      </c>
      <c r="G21342" t="s">
        <v>732</v>
      </c>
      <c r="H21342" s="135" t="s">
        <v>2642</v>
      </c>
      <c r="I21342" t="s">
        <v>1454</v>
      </c>
      <c r="J21342" s="20">
        <v>15</v>
      </c>
      <c r="K21342" s="20" t="s">
        <v>9</v>
      </c>
      <c r="L21342" t="s">
        <v>1464</v>
      </c>
      <c r="M21342" s="20">
        <v>3.3</v>
      </c>
      <c r="N21342" s="20">
        <v>5.2</v>
      </c>
      <c r="AE21342">
        <f t="shared" si="333"/>
        <v>2021</v>
      </c>
    </row>
    <row r="21343" spans="1:31" x14ac:dyDescent="0.25">
      <c r="A21343" s="7">
        <v>21340</v>
      </c>
      <c r="B21343" s="8">
        <v>44391</v>
      </c>
      <c r="C21343" t="s">
        <v>3</v>
      </c>
      <c r="D21343" t="s">
        <v>351</v>
      </c>
      <c r="E21343" t="s">
        <v>9</v>
      </c>
      <c r="F21343" t="s">
        <v>1365</v>
      </c>
      <c r="G21343" t="s">
        <v>569</v>
      </c>
      <c r="H21343" s="135" t="s">
        <v>2129</v>
      </c>
      <c r="I21343" t="s">
        <v>1455</v>
      </c>
      <c r="J21343" s="20">
        <v>11</v>
      </c>
      <c r="K21343" s="20" t="s">
        <v>9</v>
      </c>
      <c r="L21343" t="s">
        <v>1463</v>
      </c>
      <c r="M21343" s="20">
        <v>1.32</v>
      </c>
      <c r="N21343" s="20">
        <v>1.93</v>
      </c>
      <c r="AE21343">
        <f t="shared" si="333"/>
        <v>2021</v>
      </c>
    </row>
    <row r="21344" spans="1:31" x14ac:dyDescent="0.25">
      <c r="A21344" s="7">
        <v>21341</v>
      </c>
      <c r="B21344" s="8">
        <v>44391</v>
      </c>
      <c r="C21344" t="s">
        <v>3</v>
      </c>
      <c r="D21344" t="s">
        <v>1361</v>
      </c>
      <c r="E21344" t="s">
        <v>9</v>
      </c>
      <c r="F21344" t="s">
        <v>1298</v>
      </c>
      <c r="G21344" t="s">
        <v>1292</v>
      </c>
      <c r="H21344" s="9" t="s">
        <v>3405</v>
      </c>
      <c r="I21344" t="s">
        <v>1454</v>
      </c>
      <c r="J21344" s="20">
        <v>8</v>
      </c>
      <c r="K21344" s="20" t="s">
        <v>3</v>
      </c>
      <c r="L21344" t="s">
        <v>1464</v>
      </c>
      <c r="M21344" s="20">
        <v>3.24</v>
      </c>
      <c r="N21344" s="20">
        <v>1.76</v>
      </c>
      <c r="AE21344">
        <f t="shared" si="333"/>
        <v>2021</v>
      </c>
    </row>
    <row r="21345" spans="1:31" x14ac:dyDescent="0.25">
      <c r="A21345" s="7">
        <v>21342</v>
      </c>
      <c r="B21345" s="8">
        <v>44391</v>
      </c>
      <c r="C21345" t="s">
        <v>3</v>
      </c>
      <c r="D21345" t="s">
        <v>557</v>
      </c>
      <c r="E21345" t="s">
        <v>9</v>
      </c>
      <c r="F21345" t="s">
        <v>727</v>
      </c>
      <c r="G21345" t="s">
        <v>1292</v>
      </c>
      <c r="H21345" s="9" t="s">
        <v>3402</v>
      </c>
      <c r="I21345" t="s">
        <v>1454</v>
      </c>
      <c r="J21345" s="20">
        <v>20</v>
      </c>
      <c r="K21345" s="20" t="s">
        <v>1465</v>
      </c>
      <c r="L21345" t="s">
        <v>1466</v>
      </c>
      <c r="M21345" s="20">
        <v>5</v>
      </c>
      <c r="N21345" s="20">
        <v>5</v>
      </c>
      <c r="AE21345">
        <f t="shared" si="333"/>
        <v>2021</v>
      </c>
    </row>
    <row r="21346" spans="1:31" x14ac:dyDescent="0.25">
      <c r="A21346" s="7">
        <v>21343</v>
      </c>
      <c r="B21346" s="8">
        <v>44391</v>
      </c>
      <c r="C21346" t="s">
        <v>3</v>
      </c>
      <c r="D21346" t="s">
        <v>1286</v>
      </c>
      <c r="E21346" t="s">
        <v>9</v>
      </c>
      <c r="F21346" t="s">
        <v>678</v>
      </c>
      <c r="G21346" t="s">
        <v>648</v>
      </c>
      <c r="H21346" s="135" t="s">
        <v>1795</v>
      </c>
      <c r="I21346" t="s">
        <v>1455</v>
      </c>
      <c r="J21346" s="20">
        <v>35</v>
      </c>
      <c r="K21346" s="20" t="s">
        <v>1465</v>
      </c>
      <c r="L21346" t="s">
        <v>1466</v>
      </c>
      <c r="M21346" s="20">
        <v>4.375</v>
      </c>
      <c r="N21346" s="20">
        <v>4.375</v>
      </c>
      <c r="AE21346">
        <f t="shared" si="333"/>
        <v>2021</v>
      </c>
    </row>
    <row r="21347" spans="1:31" x14ac:dyDescent="0.25">
      <c r="A21347" s="7">
        <v>21344</v>
      </c>
      <c r="B21347" s="8">
        <v>44392</v>
      </c>
      <c r="C21347" t="s">
        <v>3</v>
      </c>
      <c r="D21347" t="s">
        <v>268</v>
      </c>
      <c r="E21347" t="s">
        <v>9</v>
      </c>
      <c r="F21347" t="s">
        <v>764</v>
      </c>
      <c r="G21347" t="s">
        <v>732</v>
      </c>
      <c r="H21347" s="135" t="s">
        <v>2528</v>
      </c>
      <c r="I21347" t="s">
        <v>1455</v>
      </c>
      <c r="J21347" s="20">
        <v>15</v>
      </c>
      <c r="K21347" s="20" t="s">
        <v>3</v>
      </c>
      <c r="L21347" t="s">
        <v>1464</v>
      </c>
      <c r="M21347" s="20">
        <v>2.6</v>
      </c>
      <c r="N21347" s="20">
        <v>1.65</v>
      </c>
      <c r="AE21347">
        <f t="shared" si="333"/>
        <v>2021</v>
      </c>
    </row>
    <row r="21348" spans="1:31" x14ac:dyDescent="0.25">
      <c r="A21348" s="7">
        <v>21345</v>
      </c>
      <c r="B21348" s="8">
        <v>44392</v>
      </c>
      <c r="C21348" t="s">
        <v>3</v>
      </c>
      <c r="D21348" t="s">
        <v>1361</v>
      </c>
      <c r="E21348" t="s">
        <v>9</v>
      </c>
      <c r="F21348" t="s">
        <v>1298</v>
      </c>
      <c r="G21348" t="s">
        <v>1292</v>
      </c>
      <c r="H21348" s="9" t="s">
        <v>3399</v>
      </c>
      <c r="I21348" t="s">
        <v>1454</v>
      </c>
      <c r="J21348" s="20">
        <v>10</v>
      </c>
      <c r="K21348" s="20" t="s">
        <v>3</v>
      </c>
      <c r="L21348" t="s">
        <v>1464</v>
      </c>
      <c r="M21348" s="20">
        <v>3.8</v>
      </c>
      <c r="N21348" s="20">
        <v>2.2000000000000002</v>
      </c>
      <c r="AE21348">
        <f t="shared" si="333"/>
        <v>2021</v>
      </c>
    </row>
    <row r="21349" spans="1:31" x14ac:dyDescent="0.25">
      <c r="A21349" s="7">
        <v>21346</v>
      </c>
      <c r="B21349" s="8">
        <v>44392</v>
      </c>
      <c r="C21349" t="s">
        <v>3</v>
      </c>
      <c r="D21349" t="s">
        <v>918</v>
      </c>
      <c r="E21349" t="s">
        <v>9</v>
      </c>
      <c r="F21349" t="s">
        <v>268</v>
      </c>
      <c r="G21349" t="s">
        <v>895</v>
      </c>
      <c r="H21349" s="135" t="s">
        <v>2540</v>
      </c>
      <c r="I21349" t="s">
        <v>1454</v>
      </c>
      <c r="J21349" s="20">
        <v>24</v>
      </c>
      <c r="K21349" s="20" t="s">
        <v>9</v>
      </c>
      <c r="L21349" t="s">
        <v>1463</v>
      </c>
      <c r="M21349" s="20">
        <v>5.76</v>
      </c>
      <c r="N21349" s="20">
        <v>7.24</v>
      </c>
      <c r="AE21349">
        <f t="shared" si="333"/>
        <v>2021</v>
      </c>
    </row>
    <row r="21350" spans="1:31" x14ac:dyDescent="0.25">
      <c r="A21350" s="7">
        <v>21347</v>
      </c>
      <c r="B21350" s="8">
        <v>44392</v>
      </c>
      <c r="C21350" t="s">
        <v>3</v>
      </c>
      <c r="D21350" t="s">
        <v>766</v>
      </c>
      <c r="E21350" t="s">
        <v>9</v>
      </c>
      <c r="F21350" t="s">
        <v>268</v>
      </c>
      <c r="G21350" t="s">
        <v>895</v>
      </c>
      <c r="H21350" s="135" t="s">
        <v>3082</v>
      </c>
      <c r="I21350" t="s">
        <v>1454</v>
      </c>
      <c r="J21350" s="20">
        <v>29</v>
      </c>
      <c r="K21350" s="20" t="s">
        <v>3</v>
      </c>
      <c r="L21350" t="s">
        <v>1464</v>
      </c>
      <c r="M21350" s="20">
        <v>9.1199999999999992</v>
      </c>
      <c r="N21350" s="20">
        <v>6.38</v>
      </c>
      <c r="AE21350">
        <f t="shared" si="333"/>
        <v>2021</v>
      </c>
    </row>
    <row r="21351" spans="1:31" x14ac:dyDescent="0.25">
      <c r="A21351" s="7">
        <v>21348</v>
      </c>
      <c r="B21351" s="8">
        <v>44395</v>
      </c>
      <c r="C21351" t="s">
        <v>3</v>
      </c>
      <c r="D21351" t="s">
        <v>1346</v>
      </c>
      <c r="E21351" t="s">
        <v>9</v>
      </c>
      <c r="F21351" t="s">
        <v>1344</v>
      </c>
      <c r="G21351" t="s">
        <v>732</v>
      </c>
      <c r="H21351" s="136" t="s">
        <v>3044</v>
      </c>
      <c r="I21351" t="s">
        <v>1454</v>
      </c>
      <c r="J21351" s="20">
        <v>32</v>
      </c>
      <c r="K21351" s="20" t="s">
        <v>9</v>
      </c>
      <c r="L21351" t="s">
        <v>1464</v>
      </c>
      <c r="M21351" s="20">
        <v>7.04</v>
      </c>
      <c r="N21351" s="20">
        <v>9.9600000000000009</v>
      </c>
      <c r="AE21351">
        <f t="shared" si="333"/>
        <v>2021</v>
      </c>
    </row>
    <row r="21352" spans="1:31" x14ac:dyDescent="0.25">
      <c r="A21352" s="7">
        <v>21349</v>
      </c>
      <c r="B21352" s="8">
        <v>44395</v>
      </c>
      <c r="C21352" t="s">
        <v>3</v>
      </c>
      <c r="D21352" t="s">
        <v>1361</v>
      </c>
      <c r="E21352" t="s">
        <v>9</v>
      </c>
      <c r="F21352" t="s">
        <v>1298</v>
      </c>
      <c r="G21352" t="s">
        <v>1292</v>
      </c>
      <c r="H21352" s="9" t="s">
        <v>3415</v>
      </c>
      <c r="I21352" t="s">
        <v>1454</v>
      </c>
      <c r="J21352" s="20">
        <v>9</v>
      </c>
      <c r="K21352" s="20" t="s">
        <v>3</v>
      </c>
      <c r="L21352" t="s">
        <v>1464</v>
      </c>
      <c r="M21352" s="20">
        <v>3.52</v>
      </c>
      <c r="N21352" s="20">
        <v>1.98</v>
      </c>
      <c r="AE21352">
        <f t="shared" si="333"/>
        <v>2021</v>
      </c>
    </row>
    <row r="21353" spans="1:31" x14ac:dyDescent="0.25">
      <c r="A21353" s="7">
        <v>21350</v>
      </c>
      <c r="B21353" s="8">
        <v>44395</v>
      </c>
      <c r="C21353" t="s">
        <v>3</v>
      </c>
      <c r="D21353" t="s">
        <v>1361</v>
      </c>
      <c r="E21353" t="s">
        <v>9</v>
      </c>
      <c r="F21353" t="s">
        <v>1298</v>
      </c>
      <c r="G21353" t="s">
        <v>1292</v>
      </c>
      <c r="H21353" s="9" t="s">
        <v>3420</v>
      </c>
      <c r="I21353" t="s">
        <v>1454</v>
      </c>
      <c r="J21353" s="20">
        <v>10</v>
      </c>
      <c r="K21353" s="20" t="s">
        <v>3</v>
      </c>
      <c r="L21353" t="s">
        <v>1464</v>
      </c>
      <c r="M21353" s="20">
        <v>3.8</v>
      </c>
      <c r="N21353" s="20">
        <v>2.2000000000000002</v>
      </c>
      <c r="AE21353">
        <f t="shared" si="333"/>
        <v>2021</v>
      </c>
    </row>
    <row r="21354" spans="1:31" x14ac:dyDescent="0.25">
      <c r="A21354" s="7">
        <v>21351</v>
      </c>
      <c r="B21354" s="8">
        <v>44395</v>
      </c>
      <c r="C21354" t="s">
        <v>3</v>
      </c>
      <c r="D21354" t="s">
        <v>761</v>
      </c>
      <c r="E21354" t="s">
        <v>9</v>
      </c>
      <c r="F21354" t="s">
        <v>338</v>
      </c>
      <c r="G21354" t="s">
        <v>377</v>
      </c>
      <c r="H21354" s="9" t="s">
        <v>2375</v>
      </c>
      <c r="I21354" t="s">
        <v>1454</v>
      </c>
      <c r="J21354" s="20">
        <v>36</v>
      </c>
      <c r="K21354" s="20" t="s">
        <v>3</v>
      </c>
      <c r="L21354" t="s">
        <v>1464</v>
      </c>
      <c r="M21354" s="20">
        <v>11.08</v>
      </c>
      <c r="N21354" s="20">
        <v>7.92</v>
      </c>
      <c r="AE21354">
        <f t="shared" si="333"/>
        <v>2021</v>
      </c>
    </row>
    <row r="21355" spans="1:31" x14ac:dyDescent="0.25">
      <c r="A21355" s="7">
        <v>21352</v>
      </c>
      <c r="B21355" s="8">
        <v>44395</v>
      </c>
      <c r="C21355" t="s">
        <v>3</v>
      </c>
      <c r="D21355" t="s">
        <v>1295</v>
      </c>
      <c r="E21355" t="s">
        <v>9</v>
      </c>
      <c r="F21355" t="s">
        <v>1322</v>
      </c>
      <c r="G21355" t="s">
        <v>1016</v>
      </c>
      <c r="H21355" s="9" t="s">
        <v>3212</v>
      </c>
      <c r="I21355" t="s">
        <v>1455</v>
      </c>
      <c r="J21355" s="20">
        <v>12</v>
      </c>
      <c r="K21355" s="20" t="s">
        <v>3</v>
      </c>
      <c r="L21355" t="s">
        <v>1464</v>
      </c>
      <c r="M21355" s="20">
        <v>2.1799999999999997</v>
      </c>
      <c r="N21355" s="20">
        <v>1.32</v>
      </c>
      <c r="AE21355">
        <f t="shared" si="333"/>
        <v>2021</v>
      </c>
    </row>
    <row r="21356" spans="1:31" x14ac:dyDescent="0.25">
      <c r="A21356" s="7">
        <v>21353</v>
      </c>
      <c r="B21356" s="8">
        <v>44395</v>
      </c>
      <c r="C21356" t="s">
        <v>3</v>
      </c>
      <c r="D21356" t="s">
        <v>1266</v>
      </c>
      <c r="E21356" t="s">
        <v>9</v>
      </c>
      <c r="F21356" t="s">
        <v>1298</v>
      </c>
      <c r="G21356" t="s">
        <v>895</v>
      </c>
      <c r="H21356" s="135" t="s">
        <v>3082</v>
      </c>
      <c r="I21356" t="s">
        <v>1454</v>
      </c>
      <c r="J21356" s="20">
        <v>33</v>
      </c>
      <c r="K21356" s="20" t="s">
        <v>3</v>
      </c>
      <c r="L21356" t="s">
        <v>1463</v>
      </c>
      <c r="M21356" s="20">
        <v>9.58</v>
      </c>
      <c r="N21356" s="20">
        <v>7.92</v>
      </c>
      <c r="AE21356">
        <f t="shared" si="333"/>
        <v>2021</v>
      </c>
    </row>
    <row r="21357" spans="1:31" x14ac:dyDescent="0.25">
      <c r="A21357" s="7">
        <v>21354</v>
      </c>
      <c r="B21357" s="8">
        <v>44395</v>
      </c>
      <c r="C21357" t="s">
        <v>3</v>
      </c>
      <c r="D21357" t="s">
        <v>338</v>
      </c>
      <c r="E21357" t="s">
        <v>9</v>
      </c>
      <c r="F21357" t="s">
        <v>761</v>
      </c>
      <c r="G21357" t="s">
        <v>870</v>
      </c>
      <c r="H21357" s="135" t="s">
        <v>2466</v>
      </c>
      <c r="I21357" t="s">
        <v>1454</v>
      </c>
      <c r="J21357" s="20">
        <v>25</v>
      </c>
      <c r="K21357" s="20" t="s">
        <v>9</v>
      </c>
      <c r="L21357" t="s">
        <v>1464</v>
      </c>
      <c r="M21357" s="20">
        <v>5.5</v>
      </c>
      <c r="N21357" s="20">
        <v>8</v>
      </c>
      <c r="AE21357">
        <f t="shared" si="333"/>
        <v>2021</v>
      </c>
    </row>
    <row r="21358" spans="1:31" x14ac:dyDescent="0.25">
      <c r="A21358" s="7">
        <v>21355</v>
      </c>
      <c r="B21358" s="8">
        <v>44395</v>
      </c>
      <c r="C21358" t="s">
        <v>3</v>
      </c>
      <c r="D21358" t="s">
        <v>1349</v>
      </c>
      <c r="E21358" t="s">
        <v>9</v>
      </c>
      <c r="F21358" t="s">
        <v>1296</v>
      </c>
      <c r="G21358" t="s">
        <v>929</v>
      </c>
      <c r="H21358" s="135" t="s">
        <v>2650</v>
      </c>
      <c r="I21358" t="s">
        <v>1455</v>
      </c>
      <c r="J21358" s="20">
        <v>15</v>
      </c>
      <c r="K21358" s="20" t="s">
        <v>3</v>
      </c>
      <c r="L21358" t="s">
        <v>1463</v>
      </c>
      <c r="M21358" s="20">
        <v>2.4500000000000002</v>
      </c>
      <c r="N21358" s="20">
        <v>1.8</v>
      </c>
      <c r="AE21358">
        <f t="shared" si="333"/>
        <v>2021</v>
      </c>
    </row>
    <row r="21359" spans="1:31" x14ac:dyDescent="0.25">
      <c r="A21359" s="7">
        <v>21356</v>
      </c>
      <c r="B21359" s="8">
        <v>44395</v>
      </c>
      <c r="C21359" t="s">
        <v>3</v>
      </c>
      <c r="D21359" t="s">
        <v>285</v>
      </c>
      <c r="E21359" t="s">
        <v>9</v>
      </c>
      <c r="F21359" t="s">
        <v>1344</v>
      </c>
      <c r="G21359" t="s">
        <v>929</v>
      </c>
      <c r="H21359" s="135" t="s">
        <v>2650</v>
      </c>
      <c r="I21359" t="s">
        <v>1455</v>
      </c>
      <c r="J21359" s="20">
        <v>19</v>
      </c>
      <c r="K21359" s="20" t="s">
        <v>9</v>
      </c>
      <c r="L21359" t="s">
        <v>1464</v>
      </c>
      <c r="M21359" s="20">
        <v>2.09</v>
      </c>
      <c r="N21359" s="20">
        <v>3.16</v>
      </c>
      <c r="AE21359">
        <f t="shared" si="333"/>
        <v>2021</v>
      </c>
    </row>
    <row r="21360" spans="1:31" x14ac:dyDescent="0.25">
      <c r="A21360" s="7">
        <v>21357</v>
      </c>
      <c r="B21360" s="8">
        <v>44396</v>
      </c>
      <c r="C21360" t="s">
        <v>3</v>
      </c>
      <c r="D21360" t="s">
        <v>1327</v>
      </c>
      <c r="E21360" t="s">
        <v>9</v>
      </c>
      <c r="F21360" t="s">
        <v>805</v>
      </c>
      <c r="G21360" t="s">
        <v>732</v>
      </c>
      <c r="H21360" s="135" t="s">
        <v>2642</v>
      </c>
      <c r="I21360" t="s">
        <v>1454</v>
      </c>
      <c r="J21360" s="20">
        <v>39</v>
      </c>
      <c r="K21360" s="20" t="s">
        <v>3</v>
      </c>
      <c r="L21360" t="s">
        <v>1464</v>
      </c>
      <c r="M21360" s="20">
        <v>11.92</v>
      </c>
      <c r="N21360" s="20">
        <v>8.58</v>
      </c>
      <c r="AE21360">
        <f t="shared" si="333"/>
        <v>2021</v>
      </c>
    </row>
    <row r="21361" spans="1:31" x14ac:dyDescent="0.25">
      <c r="A21361" s="7">
        <v>21358</v>
      </c>
      <c r="B21361" s="8">
        <v>44396</v>
      </c>
      <c r="C21361" t="s">
        <v>3</v>
      </c>
      <c r="D21361" t="s">
        <v>1327</v>
      </c>
      <c r="E21361" t="s">
        <v>9</v>
      </c>
      <c r="F21361" t="s">
        <v>1167</v>
      </c>
      <c r="G21361" t="s">
        <v>895</v>
      </c>
      <c r="H21361" s="135" t="s">
        <v>2599</v>
      </c>
      <c r="I21361" t="s">
        <v>1454</v>
      </c>
      <c r="J21361" s="20">
        <v>36</v>
      </c>
      <c r="K21361" s="20" t="s">
        <v>3</v>
      </c>
      <c r="L21361" t="s">
        <v>1464</v>
      </c>
      <c r="M21361" s="20">
        <v>11.08</v>
      </c>
      <c r="N21361" s="20">
        <v>7.92</v>
      </c>
      <c r="AE21361">
        <f t="shared" si="333"/>
        <v>2021</v>
      </c>
    </row>
    <row r="21362" spans="1:31" x14ac:dyDescent="0.25">
      <c r="A21362" s="7">
        <v>21359</v>
      </c>
      <c r="B21362" s="8">
        <v>44396</v>
      </c>
      <c r="C21362" t="s">
        <v>3</v>
      </c>
      <c r="D21362" t="s">
        <v>1327</v>
      </c>
      <c r="E21362" t="s">
        <v>9</v>
      </c>
      <c r="F21362" t="s">
        <v>1310</v>
      </c>
      <c r="G21362" t="s">
        <v>870</v>
      </c>
      <c r="H21362" s="135" t="s">
        <v>2790</v>
      </c>
      <c r="I21362" t="s">
        <v>1454</v>
      </c>
      <c r="J21362" s="20">
        <v>62</v>
      </c>
      <c r="K21362" s="20" t="s">
        <v>3</v>
      </c>
      <c r="L21362" t="s">
        <v>1464</v>
      </c>
      <c r="M21362" s="20">
        <v>18.36</v>
      </c>
      <c r="N21362" s="20">
        <v>13.64</v>
      </c>
      <c r="AE21362">
        <f t="shared" si="333"/>
        <v>2021</v>
      </c>
    </row>
    <row r="21363" spans="1:31" x14ac:dyDescent="0.25">
      <c r="A21363" s="7">
        <v>21360</v>
      </c>
      <c r="B21363" s="8">
        <v>44397</v>
      </c>
      <c r="C21363" t="s">
        <v>3</v>
      </c>
      <c r="D21363" t="s">
        <v>787</v>
      </c>
      <c r="E21363" t="s">
        <v>9</v>
      </c>
      <c r="F21363" t="s">
        <v>869</v>
      </c>
      <c r="G21363" t="s">
        <v>732</v>
      </c>
      <c r="H21363" s="136" t="s">
        <v>3044</v>
      </c>
      <c r="I21363" t="s">
        <v>1454</v>
      </c>
      <c r="J21363" s="20">
        <v>11</v>
      </c>
      <c r="K21363" s="20" t="s">
        <v>9</v>
      </c>
      <c r="L21363" t="s">
        <v>1464</v>
      </c>
      <c r="M21363" s="20">
        <v>2.42</v>
      </c>
      <c r="N21363" s="20">
        <v>4.08</v>
      </c>
      <c r="AE21363">
        <f t="shared" si="333"/>
        <v>2021</v>
      </c>
    </row>
    <row r="21364" spans="1:31" x14ac:dyDescent="0.25">
      <c r="A21364" s="7">
        <v>21361</v>
      </c>
      <c r="B21364" s="8">
        <v>44397</v>
      </c>
      <c r="C21364" t="s">
        <v>3</v>
      </c>
      <c r="D21364" t="s">
        <v>1284</v>
      </c>
      <c r="E21364" t="s">
        <v>9</v>
      </c>
      <c r="F21364" t="s">
        <v>1357</v>
      </c>
      <c r="G21364" t="s">
        <v>1170</v>
      </c>
      <c r="H21364" s="136" t="s">
        <v>3204</v>
      </c>
      <c r="I21364" t="s">
        <v>1455</v>
      </c>
      <c r="J21364" s="20">
        <v>28</v>
      </c>
      <c r="K21364" s="20" t="s">
        <v>9</v>
      </c>
      <c r="L21364" t="s">
        <v>1463</v>
      </c>
      <c r="M21364" s="20">
        <v>3.36</v>
      </c>
      <c r="N21364" s="20">
        <v>4.1400000000000006</v>
      </c>
      <c r="AE21364">
        <f t="shared" si="333"/>
        <v>2021</v>
      </c>
    </row>
    <row r="21365" spans="1:31" x14ac:dyDescent="0.25">
      <c r="A21365" s="7">
        <v>21362</v>
      </c>
      <c r="B21365" s="8">
        <v>44397</v>
      </c>
      <c r="C21365" t="s">
        <v>3</v>
      </c>
      <c r="D21365" t="s">
        <v>1361</v>
      </c>
      <c r="E21365" t="s">
        <v>9</v>
      </c>
      <c r="F21365" t="s">
        <v>1298</v>
      </c>
      <c r="G21365" t="s">
        <v>1292</v>
      </c>
      <c r="H21365" s="9" t="s">
        <v>3456</v>
      </c>
      <c r="I21365" t="s">
        <v>1454</v>
      </c>
      <c r="J21365" s="20">
        <v>15</v>
      </c>
      <c r="K21365" s="20" t="s">
        <v>3</v>
      </c>
      <c r="L21365" t="s">
        <v>1464</v>
      </c>
      <c r="M21365" s="20">
        <v>5.2</v>
      </c>
      <c r="N21365" s="20">
        <v>3.3</v>
      </c>
      <c r="AE21365">
        <f t="shared" si="333"/>
        <v>2021</v>
      </c>
    </row>
    <row r="21366" spans="1:31" x14ac:dyDescent="0.25">
      <c r="A21366" s="7">
        <v>21363</v>
      </c>
      <c r="B21366" s="8">
        <v>44397</v>
      </c>
      <c r="C21366" t="s">
        <v>3</v>
      </c>
      <c r="D21366" t="s">
        <v>787</v>
      </c>
      <c r="E21366" t="s">
        <v>9</v>
      </c>
      <c r="F21366" t="s">
        <v>1288</v>
      </c>
      <c r="G21366" t="s">
        <v>1292</v>
      </c>
      <c r="H21366" s="9" t="s">
        <v>3510</v>
      </c>
      <c r="I21366" t="s">
        <v>1454</v>
      </c>
      <c r="J21366" s="20">
        <v>21</v>
      </c>
      <c r="K21366" s="20" t="s">
        <v>9</v>
      </c>
      <c r="L21366" t="s">
        <v>1463</v>
      </c>
      <c r="M21366" s="20">
        <v>5.04</v>
      </c>
      <c r="N21366" s="20">
        <v>6.46</v>
      </c>
      <c r="AE21366">
        <f t="shared" si="333"/>
        <v>2021</v>
      </c>
    </row>
    <row r="21367" spans="1:31" x14ac:dyDescent="0.25">
      <c r="A21367" s="7">
        <v>21364</v>
      </c>
      <c r="B21367" s="8">
        <v>44397</v>
      </c>
      <c r="C21367" t="s">
        <v>3</v>
      </c>
      <c r="D21367" t="s">
        <v>787</v>
      </c>
      <c r="E21367" t="s">
        <v>9</v>
      </c>
      <c r="F21367" t="s">
        <v>1288</v>
      </c>
      <c r="G21367" t="s">
        <v>1292</v>
      </c>
      <c r="H21367" s="9" t="s">
        <v>3469</v>
      </c>
      <c r="I21367" t="s">
        <v>1454</v>
      </c>
      <c r="J21367" s="20">
        <v>60</v>
      </c>
      <c r="K21367" s="20" t="s">
        <v>9</v>
      </c>
      <c r="L21367" t="s">
        <v>1463</v>
      </c>
      <c r="M21367" s="20">
        <v>14.4</v>
      </c>
      <c r="N21367" s="20">
        <v>16.600000000000001</v>
      </c>
      <c r="AE21367">
        <f t="shared" si="333"/>
        <v>2021</v>
      </c>
    </row>
    <row r="21368" spans="1:31" x14ac:dyDescent="0.25">
      <c r="A21368" s="7">
        <v>21365</v>
      </c>
      <c r="B21368" s="8">
        <v>44397</v>
      </c>
      <c r="C21368" t="s">
        <v>3</v>
      </c>
      <c r="D21368" t="s">
        <v>787</v>
      </c>
      <c r="E21368" t="s">
        <v>9</v>
      </c>
      <c r="F21368" t="s">
        <v>1288</v>
      </c>
      <c r="G21368" t="s">
        <v>1292</v>
      </c>
      <c r="H21368" s="9" t="s">
        <v>3511</v>
      </c>
      <c r="I21368" t="s">
        <v>1454</v>
      </c>
      <c r="J21368" s="20">
        <v>18</v>
      </c>
      <c r="K21368" s="20" t="s">
        <v>9</v>
      </c>
      <c r="L21368" t="s">
        <v>1463</v>
      </c>
      <c r="M21368" s="20">
        <v>4.32</v>
      </c>
      <c r="N21368" s="20">
        <v>5.68</v>
      </c>
      <c r="AE21368">
        <f t="shared" si="333"/>
        <v>2021</v>
      </c>
    </row>
    <row r="21369" spans="1:31" x14ac:dyDescent="0.25">
      <c r="A21369" s="7">
        <v>21366</v>
      </c>
      <c r="B21369" s="8">
        <v>44398</v>
      </c>
      <c r="C21369" t="s">
        <v>3</v>
      </c>
      <c r="D21369" t="s">
        <v>19</v>
      </c>
      <c r="E21369" t="s">
        <v>9</v>
      </c>
      <c r="F21369" t="s">
        <v>1366</v>
      </c>
      <c r="G21369" t="s">
        <v>648</v>
      </c>
      <c r="H21369" s="9" t="s">
        <v>1797</v>
      </c>
      <c r="I21369" t="s">
        <v>1458</v>
      </c>
      <c r="J21369" s="20">
        <v>12</v>
      </c>
      <c r="K21369" s="20" t="s">
        <v>1465</v>
      </c>
      <c r="L21369" t="s">
        <v>1466</v>
      </c>
      <c r="M21369" s="20">
        <v>10</v>
      </c>
      <c r="N21369" s="20">
        <v>30</v>
      </c>
      <c r="AE21369">
        <f t="shared" si="333"/>
        <v>2021</v>
      </c>
    </row>
    <row r="21370" spans="1:31" x14ac:dyDescent="0.25">
      <c r="A21370" s="7">
        <v>21367</v>
      </c>
      <c r="B21370" s="8">
        <v>44398</v>
      </c>
      <c r="C21370" t="s">
        <v>3</v>
      </c>
      <c r="D21370" t="s">
        <v>448</v>
      </c>
      <c r="E21370" t="s">
        <v>9</v>
      </c>
      <c r="F21370" t="s">
        <v>973</v>
      </c>
      <c r="G21370" t="s">
        <v>895</v>
      </c>
      <c r="H21370" s="135" t="s">
        <v>2633</v>
      </c>
      <c r="I21370" t="s">
        <v>1454</v>
      </c>
      <c r="J21370" s="20">
        <v>32</v>
      </c>
      <c r="K21370" s="20" t="s">
        <v>9</v>
      </c>
      <c r="L21370" t="s">
        <v>1464</v>
      </c>
      <c r="M21370" s="20">
        <v>7.04</v>
      </c>
      <c r="N21370" s="20">
        <v>9.9600000000000009</v>
      </c>
      <c r="AE21370">
        <f t="shared" si="333"/>
        <v>2021</v>
      </c>
    </row>
    <row r="21371" spans="1:31" x14ac:dyDescent="0.25">
      <c r="A21371" s="7">
        <v>21368</v>
      </c>
      <c r="B21371" s="8">
        <v>44398</v>
      </c>
      <c r="C21371" t="s">
        <v>3</v>
      </c>
      <c r="D21371" t="s">
        <v>1332</v>
      </c>
      <c r="E21371" t="s">
        <v>9</v>
      </c>
      <c r="F21371" t="s">
        <v>1323</v>
      </c>
      <c r="G21371" t="s">
        <v>1016</v>
      </c>
      <c r="H21371" s="135" t="s">
        <v>1496</v>
      </c>
      <c r="I21371" t="s">
        <v>1455</v>
      </c>
      <c r="J21371" s="20">
        <v>12</v>
      </c>
      <c r="K21371" s="20" t="s">
        <v>9</v>
      </c>
      <c r="L21371" t="s">
        <v>1464</v>
      </c>
      <c r="M21371" s="20">
        <v>1.32</v>
      </c>
      <c r="N21371" s="20">
        <v>2.1799999999999997</v>
      </c>
      <c r="AE21371">
        <f t="shared" si="333"/>
        <v>2021</v>
      </c>
    </row>
    <row r="21372" spans="1:31" x14ac:dyDescent="0.25">
      <c r="A21372" s="7">
        <v>21369</v>
      </c>
      <c r="B21372" s="8">
        <v>44399</v>
      </c>
      <c r="C21372" t="s">
        <v>3</v>
      </c>
      <c r="D21372" t="s">
        <v>712</v>
      </c>
      <c r="E21372" t="s">
        <v>9</v>
      </c>
      <c r="F21372" t="s">
        <v>869</v>
      </c>
      <c r="G21372" t="s">
        <v>732</v>
      </c>
      <c r="H21372" s="135" t="s">
        <v>2642</v>
      </c>
      <c r="I21372" t="s">
        <v>1454</v>
      </c>
      <c r="J21372" s="20">
        <v>24</v>
      </c>
      <c r="K21372" s="20" t="s">
        <v>9</v>
      </c>
      <c r="L21372" t="s">
        <v>1464</v>
      </c>
      <c r="M21372" s="20">
        <v>5.28</v>
      </c>
      <c r="N21372" s="20">
        <v>7.72</v>
      </c>
      <c r="AE21372">
        <f t="shared" si="333"/>
        <v>2021</v>
      </c>
    </row>
    <row r="21373" spans="1:31" x14ac:dyDescent="0.25">
      <c r="A21373" s="7">
        <v>21370</v>
      </c>
      <c r="B21373" s="8">
        <v>44399</v>
      </c>
      <c r="C21373" t="s">
        <v>3</v>
      </c>
      <c r="D21373" t="s">
        <v>1018</v>
      </c>
      <c r="E21373" t="s">
        <v>9</v>
      </c>
      <c r="F21373" t="s">
        <v>1357</v>
      </c>
      <c r="G21373" t="s">
        <v>1170</v>
      </c>
      <c r="H21373" s="135" t="s">
        <v>3506</v>
      </c>
      <c r="I21373" t="s">
        <v>1454</v>
      </c>
      <c r="J21373" s="20">
        <v>16</v>
      </c>
      <c r="K21373" s="20" t="s">
        <v>3</v>
      </c>
      <c r="L21373" t="s">
        <v>1464</v>
      </c>
      <c r="M21373" s="20">
        <v>5.48</v>
      </c>
      <c r="N21373" s="20">
        <v>3.52</v>
      </c>
      <c r="AE21373">
        <f t="shared" si="333"/>
        <v>2021</v>
      </c>
    </row>
    <row r="21374" spans="1:31" x14ac:dyDescent="0.25">
      <c r="A21374" s="7">
        <v>21371</v>
      </c>
      <c r="B21374" s="8">
        <v>44399</v>
      </c>
      <c r="C21374" t="s">
        <v>3</v>
      </c>
      <c r="D21374" t="s">
        <v>1092</v>
      </c>
      <c r="E21374" t="s">
        <v>9</v>
      </c>
      <c r="F21374" t="s">
        <v>712</v>
      </c>
      <c r="G21374" t="s">
        <v>895</v>
      </c>
      <c r="H21374" s="135" t="s">
        <v>2531</v>
      </c>
      <c r="I21374" t="s">
        <v>1455</v>
      </c>
      <c r="J21374" s="20">
        <v>12</v>
      </c>
      <c r="K21374" s="20" t="s">
        <v>3</v>
      </c>
      <c r="L21374" t="s">
        <v>1464</v>
      </c>
      <c r="M21374" s="20">
        <v>2.1799999999999997</v>
      </c>
      <c r="N21374" s="20">
        <v>1.32</v>
      </c>
      <c r="AE21374">
        <f t="shared" si="333"/>
        <v>2021</v>
      </c>
    </row>
    <row r="21375" spans="1:31" x14ac:dyDescent="0.25">
      <c r="A21375" s="7">
        <v>21372</v>
      </c>
      <c r="B21375" s="8">
        <v>44399</v>
      </c>
      <c r="C21375" t="s">
        <v>3</v>
      </c>
      <c r="D21375" t="s">
        <v>1359</v>
      </c>
      <c r="E21375" t="s">
        <v>9</v>
      </c>
      <c r="F21375" t="s">
        <v>1365</v>
      </c>
      <c r="G21375" t="s">
        <v>1292</v>
      </c>
      <c r="H21375" s="9" t="s">
        <v>3456</v>
      </c>
      <c r="I21375" t="s">
        <v>1454</v>
      </c>
      <c r="J21375" s="20">
        <v>13</v>
      </c>
      <c r="K21375" s="20" t="s">
        <v>9</v>
      </c>
      <c r="L21375" t="s">
        <v>1464</v>
      </c>
      <c r="M21375" s="20">
        <v>2.86</v>
      </c>
      <c r="N21375" s="20">
        <v>4.6400000000000006</v>
      </c>
      <c r="AE21375">
        <f t="shared" si="333"/>
        <v>2021</v>
      </c>
    </row>
    <row r="21376" spans="1:31" x14ac:dyDescent="0.25">
      <c r="A21376" s="7">
        <v>21373</v>
      </c>
      <c r="B21376" s="8">
        <v>44400</v>
      </c>
      <c r="C21376" t="s">
        <v>3</v>
      </c>
      <c r="D21376" t="s">
        <v>182</v>
      </c>
      <c r="E21376" t="s">
        <v>9</v>
      </c>
      <c r="F21376" t="s">
        <v>1288</v>
      </c>
      <c r="G21376" t="s">
        <v>648</v>
      </c>
      <c r="H21376" s="9" t="s">
        <v>1797</v>
      </c>
      <c r="I21376" t="s">
        <v>1454</v>
      </c>
      <c r="J21376" s="20">
        <v>60</v>
      </c>
      <c r="K21376" s="20" t="s">
        <v>3</v>
      </c>
      <c r="L21376" t="s">
        <v>1464</v>
      </c>
      <c r="M21376" s="20">
        <v>17.8</v>
      </c>
      <c r="N21376" s="20">
        <v>13.2</v>
      </c>
      <c r="AE21376">
        <f t="shared" si="333"/>
        <v>2021</v>
      </c>
    </row>
    <row r="21377" spans="1:31" x14ac:dyDescent="0.25">
      <c r="A21377" s="7">
        <v>21374</v>
      </c>
      <c r="B21377" s="8">
        <v>44400</v>
      </c>
      <c r="C21377" t="s">
        <v>3</v>
      </c>
      <c r="D21377" t="s">
        <v>91</v>
      </c>
      <c r="E21377" t="s">
        <v>9</v>
      </c>
      <c r="F21377" t="s">
        <v>1237</v>
      </c>
      <c r="G21377" t="s">
        <v>732</v>
      </c>
      <c r="H21377" s="135" t="s">
        <v>2528</v>
      </c>
      <c r="I21377" t="s">
        <v>1455</v>
      </c>
      <c r="J21377" s="20">
        <v>15</v>
      </c>
      <c r="K21377" s="20" t="s">
        <v>3</v>
      </c>
      <c r="L21377" t="s">
        <v>1463</v>
      </c>
      <c r="M21377" s="20">
        <v>2.4500000000000002</v>
      </c>
      <c r="N21377" s="20">
        <v>1.8</v>
      </c>
      <c r="AE21377">
        <f t="shared" si="333"/>
        <v>2021</v>
      </c>
    </row>
    <row r="21378" spans="1:31" x14ac:dyDescent="0.25">
      <c r="A21378" s="7">
        <v>21375</v>
      </c>
      <c r="B21378" s="8">
        <v>44400</v>
      </c>
      <c r="C21378" t="s">
        <v>3</v>
      </c>
      <c r="D21378" t="s">
        <v>91</v>
      </c>
      <c r="E21378" t="s">
        <v>9</v>
      </c>
      <c r="F21378" t="s">
        <v>585</v>
      </c>
      <c r="G21378" t="s">
        <v>895</v>
      </c>
      <c r="H21378" s="135" t="s">
        <v>2635</v>
      </c>
      <c r="I21378" t="s">
        <v>1455</v>
      </c>
      <c r="J21378" s="20">
        <v>14</v>
      </c>
      <c r="K21378" s="20" t="s">
        <v>9</v>
      </c>
      <c r="L21378" t="s">
        <v>1463</v>
      </c>
      <c r="M21378" s="20">
        <v>1.68</v>
      </c>
      <c r="N21378" s="20">
        <v>2.3200000000000003</v>
      </c>
      <c r="AE21378">
        <f t="shared" si="333"/>
        <v>2021</v>
      </c>
    </row>
    <row r="21379" spans="1:31" x14ac:dyDescent="0.25">
      <c r="A21379" s="7">
        <v>21376</v>
      </c>
      <c r="B21379" s="8">
        <v>44400</v>
      </c>
      <c r="C21379" t="s">
        <v>3</v>
      </c>
      <c r="D21379" t="s">
        <v>1361</v>
      </c>
      <c r="E21379" t="s">
        <v>9</v>
      </c>
      <c r="F21379" t="s">
        <v>1321</v>
      </c>
      <c r="G21379" t="s">
        <v>929</v>
      </c>
      <c r="H21379" s="135" t="s">
        <v>2748</v>
      </c>
      <c r="I21379" t="s">
        <v>1454</v>
      </c>
      <c r="J21379" s="20">
        <v>21</v>
      </c>
      <c r="K21379" s="20" t="s">
        <v>3</v>
      </c>
      <c r="L21379" t="s">
        <v>1464</v>
      </c>
      <c r="M21379" s="20">
        <v>6.88</v>
      </c>
      <c r="N21379" s="20">
        <v>4.62</v>
      </c>
      <c r="AE21379">
        <f t="shared" si="333"/>
        <v>2021</v>
      </c>
    </row>
    <row r="21380" spans="1:31" x14ac:dyDescent="0.25">
      <c r="A21380" s="7">
        <v>21377</v>
      </c>
      <c r="B21380" s="8">
        <v>44400</v>
      </c>
      <c r="C21380" t="s">
        <v>3</v>
      </c>
      <c r="D21380" t="s">
        <v>1361</v>
      </c>
      <c r="E21380" t="s">
        <v>9</v>
      </c>
      <c r="F21380" t="s">
        <v>1298</v>
      </c>
      <c r="G21380" t="s">
        <v>1292</v>
      </c>
      <c r="H21380" s="9" t="s">
        <v>3475</v>
      </c>
      <c r="I21380" t="s">
        <v>1454</v>
      </c>
      <c r="J21380" s="20">
        <v>12</v>
      </c>
      <c r="K21380" s="20" t="s">
        <v>3</v>
      </c>
      <c r="L21380" t="s">
        <v>1464</v>
      </c>
      <c r="M21380" s="20">
        <v>4.3599999999999994</v>
      </c>
      <c r="N21380" s="20">
        <v>2.64</v>
      </c>
      <c r="AE21380">
        <f t="shared" ref="AE21380:AE21443" si="334">YEAR(B21380)</f>
        <v>2021</v>
      </c>
    </row>
    <row r="21381" spans="1:31" x14ac:dyDescent="0.25">
      <c r="A21381" s="7">
        <v>21378</v>
      </c>
      <c r="B21381" s="8">
        <v>44400</v>
      </c>
      <c r="C21381" t="s">
        <v>3</v>
      </c>
      <c r="D21381" t="s">
        <v>1325</v>
      </c>
      <c r="E21381" t="s">
        <v>9</v>
      </c>
      <c r="F21381" t="s">
        <v>918</v>
      </c>
      <c r="G21381" t="s">
        <v>861</v>
      </c>
      <c r="H21381" s="135" t="s">
        <v>1496</v>
      </c>
      <c r="I21381" t="s">
        <v>1454</v>
      </c>
      <c r="J21381" s="20">
        <v>67</v>
      </c>
      <c r="K21381" s="20" t="s">
        <v>9</v>
      </c>
      <c r="L21381" t="s">
        <v>1463</v>
      </c>
      <c r="M21381" s="20">
        <v>16.079999999999998</v>
      </c>
      <c r="N21381" s="20">
        <v>18.420000000000002</v>
      </c>
      <c r="AE21381">
        <f t="shared" si="334"/>
        <v>2021</v>
      </c>
    </row>
    <row r="21382" spans="1:31" x14ac:dyDescent="0.25">
      <c r="A21382" s="7">
        <v>21379</v>
      </c>
      <c r="B21382" s="8">
        <v>44401</v>
      </c>
      <c r="C21382" t="s">
        <v>3</v>
      </c>
      <c r="D21382" t="s">
        <v>1367</v>
      </c>
      <c r="E21382" t="s">
        <v>9</v>
      </c>
      <c r="F21382" t="s">
        <v>1321</v>
      </c>
      <c r="G21382" t="s">
        <v>648</v>
      </c>
      <c r="H21382" s="135" t="s">
        <v>2947</v>
      </c>
      <c r="I21382" t="s">
        <v>1454</v>
      </c>
      <c r="J21382" s="20">
        <v>3</v>
      </c>
      <c r="K21382" s="20" t="s">
        <v>3</v>
      </c>
      <c r="L21382" t="s">
        <v>1464</v>
      </c>
      <c r="M21382" s="20">
        <v>1.8399999999999999</v>
      </c>
      <c r="N21382" s="20">
        <v>0.66</v>
      </c>
      <c r="AE21382">
        <f t="shared" si="334"/>
        <v>2021</v>
      </c>
    </row>
    <row r="21383" spans="1:31" x14ac:dyDescent="0.25">
      <c r="A21383" s="7">
        <v>21380</v>
      </c>
      <c r="B21383" s="8">
        <v>44402</v>
      </c>
      <c r="C21383" t="s">
        <v>3</v>
      </c>
      <c r="D21383" t="s">
        <v>1295</v>
      </c>
      <c r="E21383" t="s">
        <v>9</v>
      </c>
      <c r="F21383" t="s">
        <v>1284</v>
      </c>
      <c r="G21383" t="s">
        <v>377</v>
      </c>
      <c r="H21383" s="135" t="s">
        <v>1496</v>
      </c>
      <c r="I21383" t="s">
        <v>1454</v>
      </c>
      <c r="J21383" s="20">
        <v>21</v>
      </c>
      <c r="K21383" s="20" t="s">
        <v>1465</v>
      </c>
      <c r="L21383" t="s">
        <v>1466</v>
      </c>
      <c r="M21383" s="20">
        <v>5.25</v>
      </c>
      <c r="N21383" s="20">
        <v>5.25</v>
      </c>
      <c r="AE21383">
        <f t="shared" si="334"/>
        <v>2021</v>
      </c>
    </row>
    <row r="21384" spans="1:31" x14ac:dyDescent="0.25">
      <c r="A21384" s="7">
        <v>21381</v>
      </c>
      <c r="B21384" s="8">
        <v>44402</v>
      </c>
      <c r="C21384" t="s">
        <v>3</v>
      </c>
      <c r="D21384" t="s">
        <v>1351</v>
      </c>
      <c r="E21384" t="s">
        <v>9</v>
      </c>
      <c r="F21384" t="s">
        <v>1342</v>
      </c>
      <c r="G21384" t="s">
        <v>870</v>
      </c>
      <c r="H21384" s="135" t="s">
        <v>2785</v>
      </c>
      <c r="I21384" t="s">
        <v>1454</v>
      </c>
      <c r="J21384" s="20">
        <v>16</v>
      </c>
      <c r="K21384" s="20" t="s">
        <v>3</v>
      </c>
      <c r="L21384" t="s">
        <v>1464</v>
      </c>
      <c r="M21384" s="20">
        <v>5.48</v>
      </c>
      <c r="N21384" s="20">
        <v>3.52</v>
      </c>
      <c r="AE21384">
        <f t="shared" si="334"/>
        <v>2021</v>
      </c>
    </row>
    <row r="21385" spans="1:31" x14ac:dyDescent="0.25">
      <c r="A21385" s="7">
        <v>21382</v>
      </c>
      <c r="B21385" s="8">
        <v>44402</v>
      </c>
      <c r="C21385" t="s">
        <v>3</v>
      </c>
      <c r="D21385" t="s">
        <v>557</v>
      </c>
      <c r="E21385" t="s">
        <v>9</v>
      </c>
      <c r="F21385" t="s">
        <v>727</v>
      </c>
      <c r="G21385" t="s">
        <v>929</v>
      </c>
      <c r="H21385" s="9" t="s">
        <v>2652</v>
      </c>
      <c r="I21385" t="s">
        <v>1454</v>
      </c>
      <c r="J21385" s="20">
        <v>56</v>
      </c>
      <c r="K21385" s="20" t="s">
        <v>3</v>
      </c>
      <c r="L21385" t="s">
        <v>1464</v>
      </c>
      <c r="M21385" s="20">
        <v>16.68</v>
      </c>
      <c r="N21385" s="20">
        <v>12.32</v>
      </c>
      <c r="AE21385">
        <f t="shared" si="334"/>
        <v>2021</v>
      </c>
    </row>
    <row r="21386" spans="1:31" x14ac:dyDescent="0.25">
      <c r="A21386" s="7">
        <v>21383</v>
      </c>
      <c r="B21386" s="8">
        <v>44402</v>
      </c>
      <c r="C21386" t="s">
        <v>3</v>
      </c>
      <c r="D21386" t="s">
        <v>665</v>
      </c>
      <c r="E21386" t="s">
        <v>9</v>
      </c>
      <c r="F21386" t="s">
        <v>974</v>
      </c>
      <c r="G21386" t="s">
        <v>929</v>
      </c>
      <c r="H21386" s="135" t="s">
        <v>2958</v>
      </c>
      <c r="I21386" t="s">
        <v>1454</v>
      </c>
      <c r="J21386" s="20">
        <v>40</v>
      </c>
      <c r="K21386" s="20" t="s">
        <v>3</v>
      </c>
      <c r="L21386" t="s">
        <v>1464</v>
      </c>
      <c r="M21386" s="20">
        <v>12.2</v>
      </c>
      <c r="N21386" s="20">
        <v>8.8000000000000007</v>
      </c>
      <c r="AE21386">
        <f t="shared" si="334"/>
        <v>2021</v>
      </c>
    </row>
    <row r="21387" spans="1:31" x14ac:dyDescent="0.25">
      <c r="A21387" s="7">
        <v>21384</v>
      </c>
      <c r="B21387" s="8">
        <v>44402</v>
      </c>
      <c r="C21387" t="s">
        <v>3</v>
      </c>
      <c r="D21387" t="s">
        <v>1119</v>
      </c>
      <c r="E21387" t="s">
        <v>9</v>
      </c>
      <c r="F21387" t="s">
        <v>734</v>
      </c>
      <c r="G21387" t="s">
        <v>1292</v>
      </c>
      <c r="H21387" s="9" t="s">
        <v>3429</v>
      </c>
      <c r="I21387" t="s">
        <v>1454</v>
      </c>
      <c r="J21387" s="20">
        <v>18</v>
      </c>
      <c r="K21387" s="20" t="s">
        <v>3</v>
      </c>
      <c r="L21387" t="s">
        <v>1464</v>
      </c>
      <c r="M21387" s="20">
        <v>6.04</v>
      </c>
      <c r="N21387" s="20">
        <v>3.96</v>
      </c>
      <c r="AE21387">
        <f t="shared" si="334"/>
        <v>2021</v>
      </c>
    </row>
    <row r="21388" spans="1:31" x14ac:dyDescent="0.25">
      <c r="A21388" s="7">
        <v>21385</v>
      </c>
      <c r="B21388" s="8">
        <v>44403</v>
      </c>
      <c r="C21388" t="s">
        <v>3</v>
      </c>
      <c r="D21388" t="s">
        <v>973</v>
      </c>
      <c r="E21388" t="s">
        <v>9</v>
      </c>
      <c r="F21388" t="s">
        <v>828</v>
      </c>
      <c r="G21388" t="s">
        <v>648</v>
      </c>
      <c r="H21388" s="135" t="s">
        <v>2401</v>
      </c>
      <c r="I21388" t="s">
        <v>1454</v>
      </c>
      <c r="J21388" s="20">
        <v>113</v>
      </c>
      <c r="K21388" s="20" t="s">
        <v>9</v>
      </c>
      <c r="L21388" t="s">
        <v>1464</v>
      </c>
      <c r="M21388" s="20">
        <v>24.86</v>
      </c>
      <c r="N21388" s="20">
        <v>32.64</v>
      </c>
      <c r="AE21388">
        <f t="shared" si="334"/>
        <v>2021</v>
      </c>
    </row>
    <row r="21389" spans="1:31" x14ac:dyDescent="0.25">
      <c r="A21389" s="7">
        <v>21386</v>
      </c>
      <c r="B21389" s="8">
        <v>44403</v>
      </c>
      <c r="C21389" t="s">
        <v>3</v>
      </c>
      <c r="D21389" t="s">
        <v>1367</v>
      </c>
      <c r="E21389" t="s">
        <v>9</v>
      </c>
      <c r="F21389" t="s">
        <v>1360</v>
      </c>
      <c r="G21389" t="s">
        <v>648</v>
      </c>
      <c r="H21389" s="135" t="s">
        <v>3277</v>
      </c>
      <c r="I21389" t="s">
        <v>1454</v>
      </c>
      <c r="J21389" s="20">
        <v>12</v>
      </c>
      <c r="K21389" s="20" t="s">
        <v>3</v>
      </c>
      <c r="L21389" t="s">
        <v>1464</v>
      </c>
      <c r="M21389" s="20">
        <v>4.3599999999999994</v>
      </c>
      <c r="N21389" s="20">
        <v>2.64</v>
      </c>
      <c r="AE21389">
        <f t="shared" si="334"/>
        <v>2021</v>
      </c>
    </row>
    <row r="21390" spans="1:31" x14ac:dyDescent="0.25">
      <c r="A21390" s="7">
        <v>21387</v>
      </c>
      <c r="B21390" s="8">
        <v>44404</v>
      </c>
      <c r="C21390" t="s">
        <v>3</v>
      </c>
      <c r="D21390" t="s">
        <v>1344</v>
      </c>
      <c r="E21390" t="s">
        <v>9</v>
      </c>
      <c r="F21390" t="s">
        <v>54</v>
      </c>
      <c r="G21390" t="s">
        <v>732</v>
      </c>
      <c r="H21390" s="135" t="s">
        <v>2528</v>
      </c>
      <c r="I21390" t="s">
        <v>1455</v>
      </c>
      <c r="J21390" s="20">
        <v>15</v>
      </c>
      <c r="K21390" s="20" t="s">
        <v>1465</v>
      </c>
      <c r="L21390" t="s">
        <v>1466</v>
      </c>
      <c r="M21390" s="20">
        <v>1.875</v>
      </c>
      <c r="N21390" s="20">
        <v>1.875</v>
      </c>
      <c r="AE21390">
        <f t="shared" si="334"/>
        <v>2021</v>
      </c>
    </row>
    <row r="21391" spans="1:31" x14ac:dyDescent="0.25">
      <c r="A21391" s="7">
        <v>21388</v>
      </c>
      <c r="B21391" s="8">
        <v>44404</v>
      </c>
      <c r="C21391" t="s">
        <v>3</v>
      </c>
      <c r="D21391" t="s">
        <v>973</v>
      </c>
      <c r="E21391" t="s">
        <v>9</v>
      </c>
      <c r="F21391" t="s">
        <v>1335</v>
      </c>
      <c r="G21391" t="s">
        <v>714</v>
      </c>
      <c r="H21391" s="135" t="s">
        <v>2060</v>
      </c>
      <c r="I21391" t="s">
        <v>1454</v>
      </c>
      <c r="J21391" s="20">
        <v>73</v>
      </c>
      <c r="K21391" s="20" t="s">
        <v>9</v>
      </c>
      <c r="L21391" t="s">
        <v>1463</v>
      </c>
      <c r="M21391" s="20">
        <v>17.52</v>
      </c>
      <c r="N21391" s="20">
        <v>19.98</v>
      </c>
      <c r="AE21391">
        <f t="shared" si="334"/>
        <v>2021</v>
      </c>
    </row>
    <row r="21392" spans="1:31" x14ac:dyDescent="0.25">
      <c r="A21392" s="7">
        <v>21389</v>
      </c>
      <c r="B21392" s="8">
        <v>44404</v>
      </c>
      <c r="C21392" t="s">
        <v>3</v>
      </c>
      <c r="D21392" t="s">
        <v>1296</v>
      </c>
      <c r="E21392" t="s">
        <v>9</v>
      </c>
      <c r="F21392" t="s">
        <v>1288</v>
      </c>
      <c r="G21392" t="s">
        <v>1292</v>
      </c>
      <c r="H21392" s="9" t="s">
        <v>3403</v>
      </c>
      <c r="I21392" t="s">
        <v>1454</v>
      </c>
      <c r="J21392" s="20">
        <v>25</v>
      </c>
      <c r="K21392" s="20" t="s">
        <v>3</v>
      </c>
      <c r="L21392" t="s">
        <v>1464</v>
      </c>
      <c r="M21392" s="20">
        <v>8</v>
      </c>
      <c r="N21392" s="20">
        <v>5.5</v>
      </c>
      <c r="AE21392">
        <f t="shared" si="334"/>
        <v>2021</v>
      </c>
    </row>
    <row r="21393" spans="1:31" x14ac:dyDescent="0.25">
      <c r="A21393" s="7">
        <v>21390</v>
      </c>
      <c r="B21393" s="8">
        <v>44404</v>
      </c>
      <c r="C21393" t="s">
        <v>3</v>
      </c>
      <c r="D21393" t="s">
        <v>1358</v>
      </c>
      <c r="E21393" t="s">
        <v>9</v>
      </c>
      <c r="F21393" t="s">
        <v>1360</v>
      </c>
      <c r="G21393" t="s">
        <v>648</v>
      </c>
      <c r="H21393" s="135" t="s">
        <v>2094</v>
      </c>
      <c r="I21393" t="s">
        <v>1454</v>
      </c>
      <c r="J21393" s="20">
        <v>31</v>
      </c>
      <c r="K21393" s="20" t="s">
        <v>3</v>
      </c>
      <c r="L21393" t="s">
        <v>1464</v>
      </c>
      <c r="M21393" s="20">
        <v>9.68</v>
      </c>
      <c r="N21393" s="20">
        <v>6.82</v>
      </c>
      <c r="AE21393">
        <f t="shared" si="334"/>
        <v>2021</v>
      </c>
    </row>
    <row r="21394" spans="1:31" x14ac:dyDescent="0.25">
      <c r="A21394" s="7">
        <v>21391</v>
      </c>
      <c r="B21394" s="8">
        <v>44404</v>
      </c>
      <c r="C21394" t="s">
        <v>3</v>
      </c>
      <c r="D21394" t="s">
        <v>1364</v>
      </c>
      <c r="E21394" t="s">
        <v>9</v>
      </c>
      <c r="F21394" t="s">
        <v>1262</v>
      </c>
      <c r="G21394" t="s">
        <v>895</v>
      </c>
      <c r="H21394" s="135" t="s">
        <v>2718</v>
      </c>
      <c r="I21394" t="s">
        <v>1455</v>
      </c>
      <c r="J21394" s="20">
        <v>20</v>
      </c>
      <c r="K21394" s="20" t="s">
        <v>1465</v>
      </c>
      <c r="L21394" t="s">
        <v>1466</v>
      </c>
      <c r="M21394" s="20">
        <v>2.5</v>
      </c>
      <c r="N21394" s="20">
        <v>2.5</v>
      </c>
      <c r="AE21394">
        <f t="shared" si="334"/>
        <v>2021</v>
      </c>
    </row>
    <row r="21395" spans="1:31" x14ac:dyDescent="0.25">
      <c r="A21395" s="7">
        <v>21392</v>
      </c>
      <c r="B21395" s="8">
        <v>44404</v>
      </c>
      <c r="C21395" t="s">
        <v>3</v>
      </c>
      <c r="D21395" t="s">
        <v>1361</v>
      </c>
      <c r="E21395" t="s">
        <v>9</v>
      </c>
      <c r="F21395" t="s">
        <v>1092</v>
      </c>
      <c r="G21395" t="s">
        <v>14</v>
      </c>
      <c r="H21395" s="135" t="s">
        <v>1492</v>
      </c>
      <c r="I21395" t="s">
        <v>1455</v>
      </c>
      <c r="J21395" s="20">
        <v>90</v>
      </c>
      <c r="K21395" s="20" t="s">
        <v>9</v>
      </c>
      <c r="L21395" t="s">
        <v>1464</v>
      </c>
      <c r="M21395" s="20">
        <v>9.9</v>
      </c>
      <c r="N21395" s="20">
        <v>13.1</v>
      </c>
      <c r="AE21395">
        <f t="shared" si="334"/>
        <v>2021</v>
      </c>
    </row>
    <row r="21396" spans="1:31" x14ac:dyDescent="0.25">
      <c r="A21396" s="7">
        <v>21393</v>
      </c>
      <c r="B21396" s="8">
        <v>44405</v>
      </c>
      <c r="C21396" t="s">
        <v>3</v>
      </c>
      <c r="D21396" t="s">
        <v>973</v>
      </c>
      <c r="E21396" t="s">
        <v>9</v>
      </c>
      <c r="F21396" t="s">
        <v>1284</v>
      </c>
      <c r="G21396" t="s">
        <v>648</v>
      </c>
      <c r="H21396" s="135" t="s">
        <v>2217</v>
      </c>
      <c r="I21396" t="s">
        <v>1454</v>
      </c>
      <c r="J21396" s="20">
        <v>78</v>
      </c>
      <c r="K21396" s="20" t="s">
        <v>9</v>
      </c>
      <c r="L21396" t="s">
        <v>1464</v>
      </c>
      <c r="M21396" s="20">
        <v>17.16</v>
      </c>
      <c r="N21396" s="20">
        <v>22.84</v>
      </c>
      <c r="AE21396">
        <f t="shared" si="334"/>
        <v>2021</v>
      </c>
    </row>
    <row r="21397" spans="1:31" x14ac:dyDescent="0.25">
      <c r="A21397" s="7">
        <v>21394</v>
      </c>
      <c r="B21397" s="8">
        <v>44406</v>
      </c>
      <c r="C21397" t="s">
        <v>3</v>
      </c>
      <c r="D21397" t="s">
        <v>1280</v>
      </c>
      <c r="E21397" t="s">
        <v>9</v>
      </c>
      <c r="F21397" t="s">
        <v>1368</v>
      </c>
      <c r="G21397" t="s">
        <v>714</v>
      </c>
      <c r="H21397" s="135" t="s">
        <v>1998</v>
      </c>
      <c r="I21397" t="s">
        <v>1458</v>
      </c>
      <c r="J21397" s="20">
        <v>6</v>
      </c>
      <c r="K21397" s="20" t="s">
        <v>1465</v>
      </c>
      <c r="L21397" t="s">
        <v>1466</v>
      </c>
      <c r="M21397" s="20">
        <v>10</v>
      </c>
      <c r="N21397" s="20">
        <v>30</v>
      </c>
      <c r="AE21397">
        <f t="shared" si="334"/>
        <v>2021</v>
      </c>
    </row>
    <row r="21398" spans="1:31" x14ac:dyDescent="0.25">
      <c r="A21398" s="7">
        <v>21395</v>
      </c>
      <c r="B21398" s="8">
        <v>44406</v>
      </c>
      <c r="C21398" t="s">
        <v>3</v>
      </c>
      <c r="D21398" t="s">
        <v>237</v>
      </c>
      <c r="E21398" t="s">
        <v>9</v>
      </c>
      <c r="F21398" t="s">
        <v>186</v>
      </c>
      <c r="G21398" t="s">
        <v>870</v>
      </c>
      <c r="H21398" s="135" t="s">
        <v>2731</v>
      </c>
      <c r="I21398" t="s">
        <v>1454</v>
      </c>
      <c r="J21398" s="20">
        <v>14</v>
      </c>
      <c r="K21398" s="20" t="s">
        <v>1465</v>
      </c>
      <c r="L21398" t="s">
        <v>1466</v>
      </c>
      <c r="M21398" s="20">
        <v>3.5</v>
      </c>
      <c r="N21398" s="20">
        <v>3.5</v>
      </c>
      <c r="AE21398">
        <f t="shared" si="334"/>
        <v>2021</v>
      </c>
    </row>
    <row r="21399" spans="1:31" x14ac:dyDescent="0.25">
      <c r="A21399" s="7">
        <v>21396</v>
      </c>
      <c r="B21399" s="8">
        <v>44407</v>
      </c>
      <c r="C21399" t="s">
        <v>3</v>
      </c>
      <c r="D21399" t="s">
        <v>1096</v>
      </c>
      <c r="E21399" t="s">
        <v>9</v>
      </c>
      <c r="F21399" t="s">
        <v>1284</v>
      </c>
      <c r="G21399" t="s">
        <v>732</v>
      </c>
      <c r="H21399" s="136" t="s">
        <v>3044</v>
      </c>
      <c r="I21399" t="s">
        <v>1454</v>
      </c>
      <c r="J21399" s="20">
        <v>29</v>
      </c>
      <c r="K21399" s="20" t="s">
        <v>3</v>
      </c>
      <c r="L21399" t="s">
        <v>1464</v>
      </c>
      <c r="M21399" s="20">
        <v>9.1199999999999992</v>
      </c>
      <c r="N21399" s="20">
        <v>6.38</v>
      </c>
      <c r="AE21399">
        <f t="shared" si="334"/>
        <v>2021</v>
      </c>
    </row>
    <row r="21400" spans="1:31" x14ac:dyDescent="0.25">
      <c r="A21400" s="7">
        <v>21397</v>
      </c>
      <c r="B21400" s="8">
        <v>44407</v>
      </c>
      <c r="C21400" t="s">
        <v>3</v>
      </c>
      <c r="D21400" t="s">
        <v>427</v>
      </c>
      <c r="E21400" t="s">
        <v>9</v>
      </c>
      <c r="F21400" t="s">
        <v>1334</v>
      </c>
      <c r="G21400" t="s">
        <v>648</v>
      </c>
      <c r="H21400" s="135" t="s">
        <v>2583</v>
      </c>
      <c r="I21400" t="s">
        <v>1454</v>
      </c>
      <c r="J21400" s="20">
        <v>20</v>
      </c>
      <c r="K21400" s="20" t="s">
        <v>3</v>
      </c>
      <c r="L21400" t="s">
        <v>1464</v>
      </c>
      <c r="M21400" s="20">
        <v>6.6</v>
      </c>
      <c r="N21400" s="20">
        <v>4.4000000000000004</v>
      </c>
      <c r="AE21400">
        <f t="shared" si="334"/>
        <v>2021</v>
      </c>
    </row>
    <row r="21401" spans="1:31" x14ac:dyDescent="0.25">
      <c r="A21401" s="7">
        <v>21398</v>
      </c>
      <c r="B21401" s="8">
        <v>44407</v>
      </c>
      <c r="C21401" t="s">
        <v>3</v>
      </c>
      <c r="D21401" t="s">
        <v>1296</v>
      </c>
      <c r="E21401" t="s">
        <v>9</v>
      </c>
      <c r="F21401" t="s">
        <v>1335</v>
      </c>
      <c r="G21401" t="s">
        <v>895</v>
      </c>
      <c r="H21401" s="135" t="s">
        <v>3082</v>
      </c>
      <c r="I21401" t="s">
        <v>1454</v>
      </c>
      <c r="J21401" s="20">
        <v>36</v>
      </c>
      <c r="K21401" s="20" t="s">
        <v>9</v>
      </c>
      <c r="L21401" t="s">
        <v>1463</v>
      </c>
      <c r="M21401" s="20">
        <v>8.64</v>
      </c>
      <c r="N21401" s="20">
        <v>10.36</v>
      </c>
      <c r="AE21401">
        <f t="shared" si="334"/>
        <v>2021</v>
      </c>
    </row>
    <row r="21402" spans="1:31" x14ac:dyDescent="0.25">
      <c r="A21402" s="7">
        <v>21399</v>
      </c>
      <c r="B21402" s="8">
        <v>44407</v>
      </c>
      <c r="C21402" t="s">
        <v>3</v>
      </c>
      <c r="D21402" t="s">
        <v>848</v>
      </c>
      <c r="E21402" t="s">
        <v>9</v>
      </c>
      <c r="F21402" t="s">
        <v>1284</v>
      </c>
      <c r="G21402" t="s">
        <v>895</v>
      </c>
      <c r="H21402" s="135" t="s">
        <v>2599</v>
      </c>
      <c r="I21402" t="s">
        <v>1454</v>
      </c>
      <c r="J21402" s="20">
        <v>40</v>
      </c>
      <c r="K21402" s="20" t="s">
        <v>9</v>
      </c>
      <c r="L21402" t="s">
        <v>1464</v>
      </c>
      <c r="M21402" s="20">
        <v>8.8000000000000007</v>
      </c>
      <c r="N21402" s="20">
        <v>12.2</v>
      </c>
      <c r="AE21402">
        <f t="shared" si="334"/>
        <v>2021</v>
      </c>
    </row>
    <row r="21403" spans="1:31" x14ac:dyDescent="0.25">
      <c r="A21403" s="7">
        <v>21400</v>
      </c>
      <c r="B21403" s="8">
        <v>44408</v>
      </c>
      <c r="C21403" t="s">
        <v>3</v>
      </c>
      <c r="D21403" t="s">
        <v>557</v>
      </c>
      <c r="E21403" t="s">
        <v>9</v>
      </c>
      <c r="F21403" t="s">
        <v>727</v>
      </c>
      <c r="G21403" t="s">
        <v>648</v>
      </c>
      <c r="H21403" s="136" t="s">
        <v>3512</v>
      </c>
      <c r="I21403" t="s">
        <v>1454</v>
      </c>
      <c r="J21403" s="20">
        <v>43</v>
      </c>
      <c r="K21403" s="20" t="s">
        <v>3</v>
      </c>
      <c r="L21403" t="s">
        <v>1464</v>
      </c>
      <c r="M21403" s="20">
        <v>13.04</v>
      </c>
      <c r="N21403" s="20">
        <v>9.4600000000000009</v>
      </c>
      <c r="AE21403">
        <f t="shared" si="334"/>
        <v>2021</v>
      </c>
    </row>
    <row r="21404" spans="1:31" x14ac:dyDescent="0.25">
      <c r="A21404" s="7">
        <v>21401</v>
      </c>
      <c r="B21404" s="8">
        <v>44408</v>
      </c>
      <c r="C21404" t="s">
        <v>3</v>
      </c>
      <c r="D21404" t="s">
        <v>1348</v>
      </c>
      <c r="E21404" t="s">
        <v>9</v>
      </c>
      <c r="F21404" t="s">
        <v>805</v>
      </c>
      <c r="G21404" t="s">
        <v>1016</v>
      </c>
      <c r="H21404" s="135" t="s">
        <v>2888</v>
      </c>
      <c r="I21404" t="s">
        <v>1455</v>
      </c>
      <c r="J21404" s="20">
        <v>25</v>
      </c>
      <c r="K21404" s="20" t="s">
        <v>1465</v>
      </c>
      <c r="L21404" t="s">
        <v>1466</v>
      </c>
      <c r="M21404" s="20">
        <v>3.125</v>
      </c>
      <c r="N21404" s="20">
        <v>3.125</v>
      </c>
      <c r="AE21404">
        <f t="shared" si="334"/>
        <v>2021</v>
      </c>
    </row>
    <row r="21405" spans="1:31" x14ac:dyDescent="0.25">
      <c r="A21405" s="7">
        <v>21402</v>
      </c>
      <c r="B21405" s="8">
        <v>44408</v>
      </c>
      <c r="C21405" t="s">
        <v>3</v>
      </c>
      <c r="D21405" t="s">
        <v>1085</v>
      </c>
      <c r="E21405" t="s">
        <v>9</v>
      </c>
      <c r="F21405" t="s">
        <v>766</v>
      </c>
      <c r="G21405" t="s">
        <v>1292</v>
      </c>
      <c r="H21405" s="9" t="s">
        <v>3414</v>
      </c>
      <c r="I21405" t="s">
        <v>1457</v>
      </c>
      <c r="J21405" s="20">
        <v>22</v>
      </c>
      <c r="K21405" s="20" t="s">
        <v>3</v>
      </c>
      <c r="L21405" t="s">
        <v>1464</v>
      </c>
      <c r="M21405" s="20">
        <v>3.58</v>
      </c>
      <c r="N21405" s="20">
        <v>2.42</v>
      </c>
      <c r="O21405" t="s">
        <v>3</v>
      </c>
      <c r="P21405" s="13" t="s">
        <v>250</v>
      </c>
      <c r="Q21405" t="s">
        <v>3</v>
      </c>
      <c r="R21405" t="s">
        <v>1320</v>
      </c>
      <c r="S21405" t="s">
        <v>9</v>
      </c>
      <c r="T21405" t="s">
        <v>992</v>
      </c>
      <c r="U21405" t="s">
        <v>9</v>
      </c>
      <c r="V21405" t="s">
        <v>1359</v>
      </c>
      <c r="W21405" t="s">
        <v>9</v>
      </c>
      <c r="X21405" t="s">
        <v>1361</v>
      </c>
      <c r="Y21405" t="s">
        <v>1465</v>
      </c>
      <c r="AA21405" t="s">
        <v>1465</v>
      </c>
      <c r="AC21405" t="s">
        <v>1465</v>
      </c>
      <c r="AE21405">
        <f t="shared" si="334"/>
        <v>2021</v>
      </c>
    </row>
    <row r="21406" spans="1:31" x14ac:dyDescent="0.25">
      <c r="A21406" s="7">
        <v>21403</v>
      </c>
      <c r="B21406" s="8">
        <v>44409</v>
      </c>
      <c r="C21406" t="s">
        <v>3</v>
      </c>
      <c r="D21406" t="s">
        <v>1266</v>
      </c>
      <c r="E21406" t="s">
        <v>9</v>
      </c>
      <c r="F21406" t="s">
        <v>632</v>
      </c>
      <c r="G21406" t="s">
        <v>732</v>
      </c>
      <c r="H21406" s="135" t="s">
        <v>2528</v>
      </c>
      <c r="I21406" t="s">
        <v>1455</v>
      </c>
      <c r="J21406" s="20">
        <v>11</v>
      </c>
      <c r="K21406" s="20" t="s">
        <v>1465</v>
      </c>
      <c r="L21406" t="s">
        <v>1466</v>
      </c>
      <c r="M21406" s="20">
        <v>1.375</v>
      </c>
      <c r="N21406" s="20">
        <v>1.375</v>
      </c>
      <c r="AE21406">
        <f t="shared" si="334"/>
        <v>2021</v>
      </c>
    </row>
    <row r="21407" spans="1:31" x14ac:dyDescent="0.25">
      <c r="A21407" s="7">
        <v>21404</v>
      </c>
      <c r="B21407" s="8">
        <v>44410</v>
      </c>
      <c r="C21407" t="s">
        <v>3</v>
      </c>
      <c r="D21407" t="s">
        <v>1331</v>
      </c>
      <c r="E21407" t="s">
        <v>9</v>
      </c>
      <c r="F21407" t="s">
        <v>1342</v>
      </c>
      <c r="G21407" t="s">
        <v>732</v>
      </c>
      <c r="H21407" s="135" t="s">
        <v>2642</v>
      </c>
      <c r="I21407" t="s">
        <v>1454</v>
      </c>
      <c r="J21407" s="20">
        <v>40</v>
      </c>
      <c r="K21407" s="20" t="s">
        <v>3</v>
      </c>
      <c r="L21407" t="s">
        <v>1463</v>
      </c>
      <c r="M21407" s="20">
        <v>11.4</v>
      </c>
      <c r="N21407" s="20">
        <v>9.6</v>
      </c>
      <c r="AE21407">
        <f t="shared" si="334"/>
        <v>2021</v>
      </c>
    </row>
    <row r="21408" spans="1:31" x14ac:dyDescent="0.25">
      <c r="A21408" s="7">
        <v>21405</v>
      </c>
      <c r="B21408" s="8">
        <v>44410</v>
      </c>
      <c r="C21408" t="s">
        <v>3</v>
      </c>
      <c r="D21408" t="s">
        <v>1367</v>
      </c>
      <c r="E21408" t="s">
        <v>9</v>
      </c>
      <c r="F21408" t="s">
        <v>1357</v>
      </c>
      <c r="G21408" t="s">
        <v>648</v>
      </c>
      <c r="H21408" s="135" t="s">
        <v>1795</v>
      </c>
      <c r="I21408" t="s">
        <v>1454</v>
      </c>
      <c r="J21408" s="20">
        <v>18</v>
      </c>
      <c r="K21408" s="20" t="s">
        <v>3</v>
      </c>
      <c r="L21408" t="s">
        <v>1464</v>
      </c>
      <c r="M21408" s="20">
        <v>6.04</v>
      </c>
      <c r="N21408" s="20">
        <v>3.96</v>
      </c>
      <c r="AE21408">
        <f t="shared" si="334"/>
        <v>2021</v>
      </c>
    </row>
    <row r="21409" spans="1:31" x14ac:dyDescent="0.25">
      <c r="A21409" s="7">
        <v>21406</v>
      </c>
      <c r="B21409" s="8">
        <v>44410</v>
      </c>
      <c r="C21409" t="s">
        <v>3</v>
      </c>
      <c r="D21409" t="s">
        <v>1010</v>
      </c>
      <c r="E21409" t="s">
        <v>9</v>
      </c>
      <c r="F21409" t="s">
        <v>1288</v>
      </c>
      <c r="G21409" t="s">
        <v>1170</v>
      </c>
      <c r="H21409" s="135" t="s">
        <v>3238</v>
      </c>
      <c r="I21409" t="s">
        <v>1454</v>
      </c>
      <c r="J21409" s="20">
        <v>177</v>
      </c>
      <c r="K21409" s="20" t="s">
        <v>1465</v>
      </c>
      <c r="L21409" t="s">
        <v>1466</v>
      </c>
      <c r="M21409" s="20">
        <v>44.25</v>
      </c>
      <c r="N21409" s="20">
        <v>44.25</v>
      </c>
      <c r="AE21409">
        <f t="shared" si="334"/>
        <v>2021</v>
      </c>
    </row>
    <row r="21410" spans="1:31" x14ac:dyDescent="0.25">
      <c r="A21410" s="7">
        <v>21407</v>
      </c>
      <c r="B21410" s="8">
        <v>44410</v>
      </c>
      <c r="C21410" t="s">
        <v>3</v>
      </c>
      <c r="D21410" t="s">
        <v>301</v>
      </c>
      <c r="E21410" t="s">
        <v>9</v>
      </c>
      <c r="F21410" t="s">
        <v>1288</v>
      </c>
      <c r="G21410" t="s">
        <v>895</v>
      </c>
      <c r="H21410" s="9" t="s">
        <v>3513</v>
      </c>
      <c r="I21410" t="s">
        <v>1454</v>
      </c>
      <c r="J21410" s="20">
        <v>35</v>
      </c>
      <c r="K21410" s="20" t="s">
        <v>9</v>
      </c>
      <c r="L21410" t="s">
        <v>1463</v>
      </c>
      <c r="M21410" s="20">
        <v>8.4</v>
      </c>
      <c r="N21410" s="20">
        <v>10.1</v>
      </c>
      <c r="AE21410">
        <f t="shared" si="334"/>
        <v>2021</v>
      </c>
    </row>
    <row r="21411" spans="1:31" x14ac:dyDescent="0.25">
      <c r="A21411" s="7">
        <v>21408</v>
      </c>
      <c r="B21411" s="8">
        <v>44410</v>
      </c>
      <c r="C21411" t="s">
        <v>3</v>
      </c>
      <c r="D21411" t="s">
        <v>1361</v>
      </c>
      <c r="E21411" t="s">
        <v>9</v>
      </c>
      <c r="F21411" t="s">
        <v>1321</v>
      </c>
      <c r="G21411" t="s">
        <v>929</v>
      </c>
      <c r="H21411" s="135" t="s">
        <v>2782</v>
      </c>
      <c r="I21411" t="s">
        <v>1454</v>
      </c>
      <c r="J21411" s="20">
        <v>18</v>
      </c>
      <c r="K21411" s="20" t="s">
        <v>3</v>
      </c>
      <c r="L21411" t="s">
        <v>1464</v>
      </c>
      <c r="M21411" s="20">
        <v>6.04</v>
      </c>
      <c r="N21411" s="20">
        <v>3.96</v>
      </c>
      <c r="AE21411">
        <f t="shared" si="334"/>
        <v>2021</v>
      </c>
    </row>
    <row r="21412" spans="1:31" x14ac:dyDescent="0.25">
      <c r="A21412" s="7">
        <v>21409</v>
      </c>
      <c r="B21412" s="8">
        <v>44413</v>
      </c>
      <c r="C21412" t="s">
        <v>3</v>
      </c>
      <c r="D21412" t="s">
        <v>1358</v>
      </c>
      <c r="E21412" t="s">
        <v>9</v>
      </c>
      <c r="F21412" t="s">
        <v>1288</v>
      </c>
      <c r="G21412" t="s">
        <v>714</v>
      </c>
      <c r="H21412" s="135" t="s">
        <v>2006</v>
      </c>
      <c r="I21412" t="s">
        <v>1454</v>
      </c>
      <c r="J21412" s="20">
        <v>40</v>
      </c>
      <c r="K21412" s="20" t="s">
        <v>9</v>
      </c>
      <c r="L21412" t="s">
        <v>1464</v>
      </c>
      <c r="M21412" s="20">
        <v>8.8000000000000007</v>
      </c>
      <c r="N21412" s="20">
        <v>12.2</v>
      </c>
      <c r="AE21412">
        <f t="shared" si="334"/>
        <v>2021</v>
      </c>
    </row>
    <row r="21413" spans="1:31" x14ac:dyDescent="0.25">
      <c r="A21413" s="7">
        <v>21410</v>
      </c>
      <c r="B21413" s="8">
        <v>44413</v>
      </c>
      <c r="C21413" t="s">
        <v>3</v>
      </c>
      <c r="D21413" t="s">
        <v>798</v>
      </c>
      <c r="E21413" t="s">
        <v>9</v>
      </c>
      <c r="F21413" t="s">
        <v>1325</v>
      </c>
      <c r="G21413" t="s">
        <v>377</v>
      </c>
      <c r="H21413" s="9" t="s">
        <v>3514</v>
      </c>
      <c r="I21413" t="s">
        <v>1454</v>
      </c>
      <c r="J21413" s="20">
        <v>25</v>
      </c>
      <c r="K21413" s="20" t="s">
        <v>3</v>
      </c>
      <c r="L21413" t="s">
        <v>1464</v>
      </c>
      <c r="M21413" s="20">
        <v>8</v>
      </c>
      <c r="N21413" s="20">
        <v>5.5</v>
      </c>
      <c r="AE21413">
        <f t="shared" si="334"/>
        <v>2021</v>
      </c>
    </row>
    <row r="21414" spans="1:31" x14ac:dyDescent="0.25">
      <c r="A21414" s="7">
        <v>21411</v>
      </c>
      <c r="B21414" s="8">
        <v>44414</v>
      </c>
      <c r="C21414" t="s">
        <v>3</v>
      </c>
      <c r="D21414" t="s">
        <v>301</v>
      </c>
      <c r="E21414" t="s">
        <v>9</v>
      </c>
      <c r="F21414" t="s">
        <v>338</v>
      </c>
      <c r="G21414" t="s">
        <v>732</v>
      </c>
      <c r="H21414" s="135" t="s">
        <v>2642</v>
      </c>
      <c r="I21414" t="s">
        <v>1454</v>
      </c>
      <c r="J21414" s="20">
        <v>19</v>
      </c>
      <c r="K21414" s="20" t="s">
        <v>3</v>
      </c>
      <c r="L21414" t="s">
        <v>1463</v>
      </c>
      <c r="M21414" s="20">
        <v>5.94</v>
      </c>
      <c r="N21414" s="20">
        <v>4.5599999999999996</v>
      </c>
      <c r="AE21414">
        <f t="shared" si="334"/>
        <v>2021</v>
      </c>
    </row>
    <row r="21415" spans="1:31" x14ac:dyDescent="0.25">
      <c r="A21415" s="7">
        <v>21412</v>
      </c>
      <c r="B21415" s="8">
        <v>44414</v>
      </c>
      <c r="C21415" t="s">
        <v>3</v>
      </c>
      <c r="D21415" t="s">
        <v>798</v>
      </c>
      <c r="E21415" t="s">
        <v>9</v>
      </c>
      <c r="F21415" t="s">
        <v>1282</v>
      </c>
      <c r="G21415" t="s">
        <v>929</v>
      </c>
      <c r="H21415" s="9" t="s">
        <v>2750</v>
      </c>
      <c r="I21415" t="s">
        <v>1454</v>
      </c>
      <c r="J21415" s="20">
        <v>1</v>
      </c>
      <c r="K21415" s="20" t="s">
        <v>1465</v>
      </c>
      <c r="L21415" t="s">
        <v>1466</v>
      </c>
      <c r="M21415" s="20">
        <v>0.25</v>
      </c>
      <c r="N21415" s="20">
        <v>0.25</v>
      </c>
      <c r="AE21415">
        <f t="shared" si="334"/>
        <v>2021</v>
      </c>
    </row>
    <row r="21416" spans="1:31" x14ac:dyDescent="0.25">
      <c r="A21416" s="7">
        <v>21413</v>
      </c>
      <c r="B21416" s="8">
        <v>44415</v>
      </c>
      <c r="C21416" t="s">
        <v>3</v>
      </c>
      <c r="D21416" t="s">
        <v>1327</v>
      </c>
      <c r="E21416" t="s">
        <v>9</v>
      </c>
      <c r="F21416" t="s">
        <v>1085</v>
      </c>
      <c r="G21416" t="s">
        <v>929</v>
      </c>
      <c r="H21416" s="135" t="s">
        <v>2659</v>
      </c>
      <c r="I21416" t="s">
        <v>1455</v>
      </c>
      <c r="J21416" s="20">
        <v>12</v>
      </c>
      <c r="K21416" s="20" t="s">
        <v>9</v>
      </c>
      <c r="L21416" t="s">
        <v>1464</v>
      </c>
      <c r="M21416" s="20">
        <v>1.32</v>
      </c>
      <c r="N21416" s="20">
        <v>2.1799999999999997</v>
      </c>
      <c r="AE21416">
        <f t="shared" si="334"/>
        <v>2021</v>
      </c>
    </row>
    <row r="21417" spans="1:31" x14ac:dyDescent="0.25">
      <c r="A21417" s="7">
        <v>21414</v>
      </c>
      <c r="B21417" s="8">
        <v>44415</v>
      </c>
      <c r="C21417" t="s">
        <v>3</v>
      </c>
      <c r="D21417" t="s">
        <v>1085</v>
      </c>
      <c r="E21417" t="s">
        <v>9</v>
      </c>
      <c r="F21417" t="s">
        <v>1327</v>
      </c>
      <c r="G21417" t="s">
        <v>929</v>
      </c>
      <c r="H21417" s="9" t="s">
        <v>2750</v>
      </c>
      <c r="I21417" t="s">
        <v>1455</v>
      </c>
      <c r="J21417" s="20">
        <v>45</v>
      </c>
      <c r="K21417" s="20" t="s">
        <v>9</v>
      </c>
      <c r="L21417" t="s">
        <v>1464</v>
      </c>
      <c r="M21417" s="20">
        <v>4.95</v>
      </c>
      <c r="N21417" s="20">
        <v>6.8</v>
      </c>
      <c r="AE21417">
        <f t="shared" si="334"/>
        <v>2021</v>
      </c>
    </row>
    <row r="21418" spans="1:31" x14ac:dyDescent="0.25">
      <c r="A21418" s="7">
        <v>21415</v>
      </c>
      <c r="B21418" s="8">
        <v>44416</v>
      </c>
      <c r="C21418" t="s">
        <v>3</v>
      </c>
      <c r="D21418" t="s">
        <v>1369</v>
      </c>
      <c r="E21418" t="s">
        <v>9</v>
      </c>
      <c r="F21418" t="s">
        <v>1367</v>
      </c>
      <c r="G21418" t="s">
        <v>714</v>
      </c>
      <c r="H21418" s="135" t="s">
        <v>2093</v>
      </c>
      <c r="I21418" t="s">
        <v>1458</v>
      </c>
      <c r="J21418" s="20">
        <v>6</v>
      </c>
      <c r="K21418" s="20" t="s">
        <v>9</v>
      </c>
      <c r="L21418" t="s">
        <v>1463</v>
      </c>
      <c r="M21418" s="20">
        <v>30</v>
      </c>
      <c r="N21418" s="20">
        <v>10</v>
      </c>
      <c r="AE21418">
        <f t="shared" si="334"/>
        <v>2021</v>
      </c>
    </row>
    <row r="21419" spans="1:31" x14ac:dyDescent="0.25">
      <c r="A21419" s="7">
        <v>21416</v>
      </c>
      <c r="B21419" s="8">
        <v>44416</v>
      </c>
      <c r="C21419" t="s">
        <v>3</v>
      </c>
      <c r="D21419" t="s">
        <v>1361</v>
      </c>
      <c r="E21419" t="s">
        <v>9</v>
      </c>
      <c r="F21419" t="s">
        <v>448</v>
      </c>
      <c r="G21419" t="s">
        <v>1016</v>
      </c>
      <c r="H21419" s="9" t="s">
        <v>2884</v>
      </c>
      <c r="I21419" t="s">
        <v>1454</v>
      </c>
      <c r="J21419" s="20">
        <v>46</v>
      </c>
      <c r="K21419" s="20" t="s">
        <v>9</v>
      </c>
      <c r="L21419" t="s">
        <v>1463</v>
      </c>
      <c r="M21419" s="20">
        <v>11.04</v>
      </c>
      <c r="N21419" s="20">
        <v>12.96</v>
      </c>
      <c r="AE21419">
        <f t="shared" si="334"/>
        <v>2021</v>
      </c>
    </row>
    <row r="21420" spans="1:31" x14ac:dyDescent="0.25">
      <c r="A21420" s="7">
        <v>21417</v>
      </c>
      <c r="B21420" s="8">
        <v>44416</v>
      </c>
      <c r="C21420" t="s">
        <v>3</v>
      </c>
      <c r="D21420" t="s">
        <v>1296</v>
      </c>
      <c r="E21420" t="s">
        <v>9</v>
      </c>
      <c r="F21420" t="s">
        <v>1349</v>
      </c>
      <c r="G21420" t="s">
        <v>929</v>
      </c>
      <c r="H21420" s="135" t="s">
        <v>2686</v>
      </c>
      <c r="I21420" t="s">
        <v>1455</v>
      </c>
      <c r="J21420" s="20">
        <v>37</v>
      </c>
      <c r="K21420" s="20" t="s">
        <v>3</v>
      </c>
      <c r="L21420" t="s">
        <v>1464</v>
      </c>
      <c r="M21420" s="20">
        <v>5.68</v>
      </c>
      <c r="N21420" s="20">
        <v>4.07</v>
      </c>
      <c r="AE21420">
        <f t="shared" si="334"/>
        <v>2021</v>
      </c>
    </row>
    <row r="21421" spans="1:31" x14ac:dyDescent="0.25">
      <c r="A21421" s="7">
        <v>21418</v>
      </c>
      <c r="B21421" s="8">
        <v>44417</v>
      </c>
      <c r="C21421" t="s">
        <v>3</v>
      </c>
      <c r="D21421" t="s">
        <v>1329</v>
      </c>
      <c r="E21421" t="s">
        <v>9</v>
      </c>
      <c r="F21421" t="s">
        <v>1325</v>
      </c>
      <c r="G21421" t="s">
        <v>377</v>
      </c>
      <c r="H21421" s="9" t="s">
        <v>2620</v>
      </c>
      <c r="I21421" t="s">
        <v>1454</v>
      </c>
      <c r="J21421" s="20">
        <v>82</v>
      </c>
      <c r="K21421" s="20" t="s">
        <v>3</v>
      </c>
      <c r="L21421" t="s">
        <v>1463</v>
      </c>
      <c r="M21421" s="20">
        <v>22.32</v>
      </c>
      <c r="N21421" s="20">
        <v>19.68</v>
      </c>
      <c r="AE21421">
        <f t="shared" si="334"/>
        <v>2021</v>
      </c>
    </row>
    <row r="21422" spans="1:31" x14ac:dyDescent="0.25">
      <c r="A21422" s="7">
        <v>21419</v>
      </c>
      <c r="B21422" s="8">
        <v>44418</v>
      </c>
      <c r="C21422" t="s">
        <v>3</v>
      </c>
      <c r="D21422" t="s">
        <v>787</v>
      </c>
      <c r="E21422" t="s">
        <v>9</v>
      </c>
      <c r="F21422" t="s">
        <v>45</v>
      </c>
      <c r="G21422" t="s">
        <v>895</v>
      </c>
      <c r="H21422" s="135" t="s">
        <v>2540</v>
      </c>
      <c r="I21422" t="s">
        <v>1454</v>
      </c>
      <c r="J21422" s="20">
        <v>14</v>
      </c>
      <c r="K21422" s="20" t="s">
        <v>9</v>
      </c>
      <c r="L21422" t="s">
        <v>1464</v>
      </c>
      <c r="M21422" s="20">
        <v>3.08</v>
      </c>
      <c r="N21422" s="20">
        <v>4.92</v>
      </c>
      <c r="AE21422">
        <f t="shared" si="334"/>
        <v>2021</v>
      </c>
    </row>
    <row r="21423" spans="1:31" x14ac:dyDescent="0.25">
      <c r="A21423" s="7">
        <v>21420</v>
      </c>
      <c r="B21423" s="8">
        <v>44419</v>
      </c>
      <c r="C21423" t="s">
        <v>3</v>
      </c>
      <c r="D21423" t="s">
        <v>848</v>
      </c>
      <c r="E21423" t="s">
        <v>9</v>
      </c>
      <c r="F21423" t="s">
        <v>860</v>
      </c>
      <c r="G21423" t="s">
        <v>714</v>
      </c>
      <c r="H21423" s="135" t="s">
        <v>1994</v>
      </c>
      <c r="I21423" t="s">
        <v>1454</v>
      </c>
      <c r="J21423" s="20">
        <v>23</v>
      </c>
      <c r="K21423" s="20" t="s">
        <v>9</v>
      </c>
      <c r="L21423" t="s">
        <v>1464</v>
      </c>
      <c r="M21423" s="20">
        <v>5.0600000000000005</v>
      </c>
      <c r="N21423" s="20">
        <v>7.4399999999999995</v>
      </c>
      <c r="AE21423">
        <f t="shared" si="334"/>
        <v>2021</v>
      </c>
    </row>
    <row r="21424" spans="1:31" x14ac:dyDescent="0.25">
      <c r="A21424" s="7">
        <v>21421</v>
      </c>
      <c r="B21424" s="8">
        <v>44419</v>
      </c>
      <c r="C21424" t="s">
        <v>3</v>
      </c>
      <c r="D21424" t="s">
        <v>1296</v>
      </c>
      <c r="E21424" t="s">
        <v>9</v>
      </c>
      <c r="F21424" t="s">
        <v>1288</v>
      </c>
      <c r="G21424" t="s">
        <v>1292</v>
      </c>
      <c r="H21424" s="9" t="s">
        <v>3395</v>
      </c>
      <c r="I21424" t="s">
        <v>1454</v>
      </c>
      <c r="J21424" s="20">
        <v>15</v>
      </c>
      <c r="K21424" s="20" t="s">
        <v>1465</v>
      </c>
      <c r="L21424" t="s">
        <v>1466</v>
      </c>
      <c r="M21424" s="20">
        <v>3.75</v>
      </c>
      <c r="N21424" s="20">
        <v>3.75</v>
      </c>
      <c r="AE21424">
        <f t="shared" si="334"/>
        <v>2021</v>
      </c>
    </row>
    <row r="21425" spans="1:31" x14ac:dyDescent="0.25">
      <c r="A21425" s="7">
        <v>21422</v>
      </c>
      <c r="B21425" s="8">
        <v>44419</v>
      </c>
      <c r="C21425" t="s">
        <v>3</v>
      </c>
      <c r="D21425" t="s">
        <v>1358</v>
      </c>
      <c r="E21425" t="s">
        <v>9</v>
      </c>
      <c r="F21425" t="s">
        <v>1360</v>
      </c>
      <c r="G21425" t="s">
        <v>1292</v>
      </c>
      <c r="H21425" s="9" t="s">
        <v>3394</v>
      </c>
      <c r="I21425" t="s">
        <v>1454</v>
      </c>
      <c r="J21425" s="20">
        <v>25</v>
      </c>
      <c r="K21425" s="20" t="s">
        <v>3</v>
      </c>
      <c r="L21425" t="s">
        <v>1464</v>
      </c>
      <c r="M21425" s="20">
        <v>8</v>
      </c>
      <c r="N21425" s="20">
        <v>5.5</v>
      </c>
      <c r="AE21425">
        <f t="shared" si="334"/>
        <v>2021</v>
      </c>
    </row>
    <row r="21426" spans="1:31" x14ac:dyDescent="0.25">
      <c r="A21426" s="7">
        <v>21423</v>
      </c>
      <c r="B21426" s="8">
        <v>44419</v>
      </c>
      <c r="C21426" t="s">
        <v>3</v>
      </c>
      <c r="D21426" t="s">
        <v>1346</v>
      </c>
      <c r="E21426" t="s">
        <v>9</v>
      </c>
      <c r="F21426" t="s">
        <v>1325</v>
      </c>
      <c r="G21426" t="s">
        <v>1170</v>
      </c>
      <c r="H21426" s="135" t="s">
        <v>3238</v>
      </c>
      <c r="I21426" t="s">
        <v>1454</v>
      </c>
      <c r="J21426" s="20">
        <v>51</v>
      </c>
      <c r="K21426" s="20" t="s">
        <v>1465</v>
      </c>
      <c r="L21426" t="s">
        <v>1466</v>
      </c>
      <c r="M21426" s="20">
        <v>12.75</v>
      </c>
      <c r="N21426" s="20">
        <v>12.75</v>
      </c>
      <c r="AE21426">
        <f t="shared" si="334"/>
        <v>2021</v>
      </c>
    </row>
    <row r="21427" spans="1:31" x14ac:dyDescent="0.25">
      <c r="A21427" s="7">
        <v>21424</v>
      </c>
      <c r="B21427" s="8">
        <v>44419</v>
      </c>
      <c r="C21427" t="s">
        <v>3</v>
      </c>
      <c r="D21427" t="s">
        <v>1358</v>
      </c>
      <c r="E21427" t="s">
        <v>9</v>
      </c>
      <c r="F21427" t="s">
        <v>1325</v>
      </c>
      <c r="G21427" t="s">
        <v>895</v>
      </c>
      <c r="H21427" s="135" t="s">
        <v>2629</v>
      </c>
      <c r="I21427" t="s">
        <v>1454</v>
      </c>
      <c r="J21427" s="20">
        <v>40</v>
      </c>
      <c r="K21427" s="20" t="s">
        <v>3</v>
      </c>
      <c r="L21427" t="s">
        <v>1464</v>
      </c>
      <c r="M21427" s="20">
        <v>12.2</v>
      </c>
      <c r="N21427" s="20">
        <v>8.8000000000000007</v>
      </c>
      <c r="AE21427">
        <f t="shared" si="334"/>
        <v>2021</v>
      </c>
    </row>
    <row r="21428" spans="1:31" x14ac:dyDescent="0.25">
      <c r="A21428" s="7">
        <v>21425</v>
      </c>
      <c r="B21428" s="8">
        <v>44419</v>
      </c>
      <c r="C21428" t="s">
        <v>3</v>
      </c>
      <c r="D21428" t="s">
        <v>237</v>
      </c>
      <c r="E21428" t="s">
        <v>9</v>
      </c>
      <c r="F21428" t="s">
        <v>186</v>
      </c>
      <c r="G21428" t="s">
        <v>870</v>
      </c>
      <c r="H21428" s="135" t="s">
        <v>2776</v>
      </c>
      <c r="I21428" t="s">
        <v>1454</v>
      </c>
      <c r="J21428" s="20">
        <v>23</v>
      </c>
      <c r="K21428" s="20" t="s">
        <v>3</v>
      </c>
      <c r="L21428" t="s">
        <v>1464</v>
      </c>
      <c r="M21428" s="20">
        <v>7.4399999999999995</v>
      </c>
      <c r="N21428" s="20">
        <v>5.0600000000000005</v>
      </c>
      <c r="AE21428">
        <f t="shared" si="334"/>
        <v>2021</v>
      </c>
    </row>
    <row r="21429" spans="1:31" x14ac:dyDescent="0.25">
      <c r="A21429" s="7">
        <v>21426</v>
      </c>
      <c r="B21429" s="8">
        <v>44420</v>
      </c>
      <c r="C21429" t="s">
        <v>3</v>
      </c>
      <c r="D21429" t="s">
        <v>557</v>
      </c>
      <c r="E21429" t="s">
        <v>9</v>
      </c>
      <c r="F21429" t="s">
        <v>727</v>
      </c>
      <c r="G21429" t="s">
        <v>1292</v>
      </c>
      <c r="H21429" s="9" t="s">
        <v>3437</v>
      </c>
      <c r="I21429" t="s">
        <v>1454</v>
      </c>
      <c r="J21429" s="20">
        <v>45</v>
      </c>
      <c r="K21429" s="20" t="s">
        <v>3</v>
      </c>
      <c r="L21429" t="s">
        <v>1464</v>
      </c>
      <c r="M21429" s="20">
        <v>13.6</v>
      </c>
      <c r="N21429" s="20">
        <v>9.9</v>
      </c>
      <c r="AE21429">
        <f t="shared" si="334"/>
        <v>2021</v>
      </c>
    </row>
    <row r="21430" spans="1:31" x14ac:dyDescent="0.25">
      <c r="A21430" s="7">
        <v>21427</v>
      </c>
      <c r="B21430" s="8">
        <v>44421</v>
      </c>
      <c r="C21430" t="s">
        <v>3</v>
      </c>
      <c r="D21430" t="s">
        <v>1355</v>
      </c>
      <c r="E21430" t="s">
        <v>9</v>
      </c>
      <c r="F21430" t="s">
        <v>1364</v>
      </c>
      <c r="G21430" t="s">
        <v>1292</v>
      </c>
      <c r="H21430" s="9" t="s">
        <v>3397</v>
      </c>
      <c r="I21430" t="s">
        <v>1454</v>
      </c>
      <c r="J21430" s="20">
        <v>21</v>
      </c>
      <c r="K21430" s="20" t="s">
        <v>3</v>
      </c>
      <c r="L21430" t="s">
        <v>1463</v>
      </c>
      <c r="M21430" s="20">
        <v>6.46</v>
      </c>
      <c r="N21430" s="20">
        <v>5.04</v>
      </c>
      <c r="AE21430">
        <f t="shared" si="334"/>
        <v>2021</v>
      </c>
    </row>
    <row r="21431" spans="1:31" x14ac:dyDescent="0.25">
      <c r="A21431" s="7">
        <v>21428</v>
      </c>
      <c r="B21431" s="8">
        <v>44423</v>
      </c>
      <c r="C21431" t="s">
        <v>3</v>
      </c>
      <c r="D21431" t="s">
        <v>1322</v>
      </c>
      <c r="E21431" t="s">
        <v>9</v>
      </c>
      <c r="F21431" t="s">
        <v>1315</v>
      </c>
      <c r="G21431" t="s">
        <v>714</v>
      </c>
      <c r="H21431" s="135" t="s">
        <v>1994</v>
      </c>
      <c r="I21431" t="s">
        <v>1455</v>
      </c>
      <c r="J21431" s="20">
        <v>13</v>
      </c>
      <c r="K21431" s="20" t="s">
        <v>9</v>
      </c>
      <c r="L21431" t="s">
        <v>1464</v>
      </c>
      <c r="M21431" s="20">
        <v>1.43</v>
      </c>
      <c r="N21431" s="20">
        <v>2.3200000000000003</v>
      </c>
      <c r="AE21431">
        <f t="shared" si="334"/>
        <v>2021</v>
      </c>
    </row>
    <row r="21432" spans="1:31" x14ac:dyDescent="0.25">
      <c r="A21432" s="7">
        <v>21429</v>
      </c>
      <c r="B21432" s="8">
        <v>44423</v>
      </c>
      <c r="C21432" t="s">
        <v>3</v>
      </c>
      <c r="D21432" t="s">
        <v>465</v>
      </c>
      <c r="E21432" t="s">
        <v>9</v>
      </c>
      <c r="F21432" t="s">
        <v>834</v>
      </c>
      <c r="G21432" t="s">
        <v>929</v>
      </c>
      <c r="H21432" s="135" t="s">
        <v>2650</v>
      </c>
      <c r="I21432" t="s">
        <v>1455</v>
      </c>
      <c r="J21432" s="20">
        <v>21</v>
      </c>
      <c r="K21432" s="20" t="s">
        <v>1465</v>
      </c>
      <c r="L21432" t="s">
        <v>1466</v>
      </c>
      <c r="M21432" s="20">
        <v>2.625</v>
      </c>
      <c r="N21432" s="20">
        <v>2.625</v>
      </c>
      <c r="AE21432">
        <f t="shared" si="334"/>
        <v>2021</v>
      </c>
    </row>
    <row r="21433" spans="1:31" x14ac:dyDescent="0.25">
      <c r="A21433" s="7">
        <v>21430</v>
      </c>
      <c r="B21433" s="8">
        <v>44424</v>
      </c>
      <c r="C21433" t="s">
        <v>3</v>
      </c>
      <c r="D21433" t="s">
        <v>766</v>
      </c>
      <c r="E21433" t="s">
        <v>9</v>
      </c>
      <c r="F21433" t="s">
        <v>828</v>
      </c>
      <c r="G21433" t="s">
        <v>732</v>
      </c>
      <c r="H21433" s="135" t="s">
        <v>2642</v>
      </c>
      <c r="I21433" t="s">
        <v>1454</v>
      </c>
      <c r="J21433" s="20">
        <v>18</v>
      </c>
      <c r="K21433" s="20" t="s">
        <v>3</v>
      </c>
      <c r="L21433" t="s">
        <v>1464</v>
      </c>
      <c r="M21433" s="20">
        <v>6.04</v>
      </c>
      <c r="N21433" s="20">
        <v>3.96</v>
      </c>
      <c r="AE21433">
        <f t="shared" si="334"/>
        <v>2021</v>
      </c>
    </row>
    <row r="21434" spans="1:31" x14ac:dyDescent="0.25">
      <c r="A21434" s="7">
        <v>21431</v>
      </c>
      <c r="B21434" s="8">
        <v>44424</v>
      </c>
      <c r="C21434" t="s">
        <v>3</v>
      </c>
      <c r="D21434" t="s">
        <v>1356</v>
      </c>
      <c r="E21434" t="s">
        <v>9</v>
      </c>
      <c r="F21434" t="s">
        <v>766</v>
      </c>
      <c r="G21434" t="s">
        <v>1016</v>
      </c>
      <c r="H21434" s="135" t="s">
        <v>3268</v>
      </c>
      <c r="I21434" t="s">
        <v>1455</v>
      </c>
      <c r="J21434" s="20">
        <v>7</v>
      </c>
      <c r="K21434" s="20" t="s">
        <v>9</v>
      </c>
      <c r="L21434" t="s">
        <v>1464</v>
      </c>
      <c r="M21434" s="20">
        <v>0.77</v>
      </c>
      <c r="N21434" s="20">
        <v>1.48</v>
      </c>
      <c r="AE21434">
        <f t="shared" si="334"/>
        <v>2021</v>
      </c>
    </row>
    <row r="21435" spans="1:31" x14ac:dyDescent="0.25">
      <c r="A21435" s="7">
        <v>21432</v>
      </c>
      <c r="B21435" s="8">
        <v>44424</v>
      </c>
      <c r="C21435" t="s">
        <v>3</v>
      </c>
      <c r="D21435" t="s">
        <v>1363</v>
      </c>
      <c r="E21435" t="s">
        <v>9</v>
      </c>
      <c r="F21435" t="s">
        <v>1335</v>
      </c>
      <c r="G21435" t="s">
        <v>929</v>
      </c>
      <c r="H21435" s="135" t="s">
        <v>2854</v>
      </c>
      <c r="I21435" t="s">
        <v>1454</v>
      </c>
      <c r="J21435" s="20">
        <v>36</v>
      </c>
      <c r="K21435" s="20" t="s">
        <v>9</v>
      </c>
      <c r="L21435" t="s">
        <v>1464</v>
      </c>
      <c r="M21435" s="20">
        <v>7.92</v>
      </c>
      <c r="N21435" s="20">
        <v>11.08</v>
      </c>
      <c r="AE21435">
        <f t="shared" si="334"/>
        <v>2021</v>
      </c>
    </row>
    <row r="21436" spans="1:31" x14ac:dyDescent="0.25">
      <c r="A21436" s="7">
        <v>21433</v>
      </c>
      <c r="B21436" s="8">
        <v>44425</v>
      </c>
      <c r="C21436" t="s">
        <v>3</v>
      </c>
      <c r="D21436" t="s">
        <v>1368</v>
      </c>
      <c r="E21436" t="s">
        <v>9</v>
      </c>
      <c r="F21436" t="s">
        <v>1280</v>
      </c>
      <c r="G21436" t="s">
        <v>714</v>
      </c>
      <c r="H21436" s="135" t="s">
        <v>1998</v>
      </c>
      <c r="I21436" t="s">
        <v>1455</v>
      </c>
      <c r="J21436" s="20">
        <v>7</v>
      </c>
      <c r="K21436" s="20" t="s">
        <v>1465</v>
      </c>
      <c r="L21436" t="s">
        <v>1466</v>
      </c>
      <c r="M21436" s="20">
        <v>0.875</v>
      </c>
      <c r="N21436" s="20">
        <v>0.875</v>
      </c>
      <c r="AE21436">
        <f t="shared" si="334"/>
        <v>2021</v>
      </c>
    </row>
    <row r="21437" spans="1:31" x14ac:dyDescent="0.25">
      <c r="A21437" s="7">
        <v>21434</v>
      </c>
      <c r="B21437" s="8">
        <v>44427</v>
      </c>
      <c r="C21437" t="s">
        <v>3</v>
      </c>
      <c r="D21437" t="s">
        <v>521</v>
      </c>
      <c r="E21437" t="s">
        <v>9</v>
      </c>
      <c r="F21437" t="s">
        <v>1325</v>
      </c>
      <c r="G21437" t="s">
        <v>1292</v>
      </c>
      <c r="H21437" s="9" t="s">
        <v>3402</v>
      </c>
      <c r="I21437" t="s">
        <v>1455</v>
      </c>
      <c r="J21437" s="20">
        <v>8</v>
      </c>
      <c r="K21437" s="20" t="s">
        <v>1465</v>
      </c>
      <c r="L21437" t="s">
        <v>1466</v>
      </c>
      <c r="M21437" s="20">
        <v>1</v>
      </c>
      <c r="N21437" s="20">
        <v>1</v>
      </c>
      <c r="AE21437">
        <f t="shared" si="334"/>
        <v>2021</v>
      </c>
    </row>
    <row r="21438" spans="1:31" x14ac:dyDescent="0.25">
      <c r="A21438" s="7">
        <v>21435</v>
      </c>
      <c r="B21438" s="8">
        <v>44428</v>
      </c>
      <c r="C21438" t="s">
        <v>3</v>
      </c>
      <c r="D21438" t="s">
        <v>168</v>
      </c>
      <c r="E21438" t="s">
        <v>9</v>
      </c>
      <c r="F21438" t="s">
        <v>1361</v>
      </c>
      <c r="G21438" t="s">
        <v>648</v>
      </c>
      <c r="H21438" s="9" t="s">
        <v>1797</v>
      </c>
      <c r="I21438" t="s">
        <v>1455</v>
      </c>
      <c r="J21438" s="20">
        <v>49</v>
      </c>
      <c r="K21438" s="20" t="s">
        <v>9</v>
      </c>
      <c r="L21438" t="s">
        <v>1464</v>
      </c>
      <c r="M21438" s="20">
        <v>5.39</v>
      </c>
      <c r="N21438" s="20">
        <v>7.36</v>
      </c>
      <c r="AE21438">
        <f t="shared" si="334"/>
        <v>2021</v>
      </c>
    </row>
    <row r="21439" spans="1:31" x14ac:dyDescent="0.25">
      <c r="A21439" s="7">
        <v>21436</v>
      </c>
      <c r="B21439" s="8">
        <v>44428</v>
      </c>
      <c r="C21439" t="s">
        <v>3</v>
      </c>
      <c r="D21439" t="s">
        <v>427</v>
      </c>
      <c r="E21439" t="s">
        <v>9</v>
      </c>
      <c r="F21439" t="s">
        <v>1334</v>
      </c>
      <c r="G21439" t="s">
        <v>648</v>
      </c>
      <c r="H21439" s="135" t="s">
        <v>2583</v>
      </c>
      <c r="I21439" t="s">
        <v>1454</v>
      </c>
      <c r="J21439" s="20">
        <v>12</v>
      </c>
      <c r="K21439" s="20" t="s">
        <v>3</v>
      </c>
      <c r="L21439" t="s">
        <v>1464</v>
      </c>
      <c r="M21439" s="20">
        <v>4.3599999999999994</v>
      </c>
      <c r="N21439" s="20">
        <v>2.64</v>
      </c>
      <c r="AE21439">
        <f t="shared" si="334"/>
        <v>2021</v>
      </c>
    </row>
    <row r="21440" spans="1:31" x14ac:dyDescent="0.25">
      <c r="A21440" s="7">
        <v>21437</v>
      </c>
      <c r="B21440" s="8">
        <v>44429</v>
      </c>
      <c r="C21440" t="s">
        <v>3</v>
      </c>
      <c r="D21440" t="s">
        <v>104</v>
      </c>
      <c r="E21440" t="s">
        <v>9</v>
      </c>
      <c r="F21440" t="s">
        <v>45</v>
      </c>
      <c r="G21440" t="s">
        <v>732</v>
      </c>
      <c r="H21440" s="136" t="s">
        <v>3044</v>
      </c>
      <c r="I21440" t="s">
        <v>1454</v>
      </c>
      <c r="J21440" s="20">
        <v>15</v>
      </c>
      <c r="K21440" s="20" t="s">
        <v>9</v>
      </c>
      <c r="L21440" t="s">
        <v>1464</v>
      </c>
      <c r="M21440" s="20">
        <v>3.3</v>
      </c>
      <c r="N21440" s="20">
        <v>5.2</v>
      </c>
      <c r="AE21440">
        <f t="shared" si="334"/>
        <v>2021</v>
      </c>
    </row>
    <row r="21441" spans="1:31" x14ac:dyDescent="0.25">
      <c r="A21441" s="7">
        <v>21438</v>
      </c>
      <c r="B21441" s="8">
        <v>44429</v>
      </c>
      <c r="C21441" t="s">
        <v>3</v>
      </c>
      <c r="D21441" t="s">
        <v>787</v>
      </c>
      <c r="E21441" t="s">
        <v>9</v>
      </c>
      <c r="F21441" t="s">
        <v>45</v>
      </c>
      <c r="G21441" t="s">
        <v>895</v>
      </c>
      <c r="H21441" s="135" t="s">
        <v>2540</v>
      </c>
      <c r="I21441" t="s">
        <v>1454</v>
      </c>
      <c r="J21441" s="20">
        <v>14</v>
      </c>
      <c r="K21441" s="20" t="s">
        <v>9</v>
      </c>
      <c r="L21441" t="s">
        <v>1464</v>
      </c>
      <c r="M21441" s="20">
        <v>3.08</v>
      </c>
      <c r="N21441" s="20">
        <v>4.92</v>
      </c>
      <c r="AE21441">
        <f t="shared" si="334"/>
        <v>2021</v>
      </c>
    </row>
    <row r="21442" spans="1:31" x14ac:dyDescent="0.25">
      <c r="A21442" s="7">
        <v>21439</v>
      </c>
      <c r="B21442" s="8">
        <v>44429</v>
      </c>
      <c r="C21442" t="s">
        <v>3</v>
      </c>
      <c r="D21442" t="s">
        <v>779</v>
      </c>
      <c r="E21442" t="s">
        <v>9</v>
      </c>
      <c r="F21442" t="s">
        <v>45</v>
      </c>
      <c r="G21442" t="s">
        <v>895</v>
      </c>
      <c r="H21442" s="135" t="s">
        <v>2599</v>
      </c>
      <c r="I21442" t="s">
        <v>1454</v>
      </c>
      <c r="J21442" s="20">
        <v>20</v>
      </c>
      <c r="K21442" s="20" t="s">
        <v>3</v>
      </c>
      <c r="L21442" t="s">
        <v>1464</v>
      </c>
      <c r="M21442" s="20">
        <v>6.6</v>
      </c>
      <c r="N21442" s="20">
        <v>4.4000000000000004</v>
      </c>
      <c r="AE21442">
        <f t="shared" si="334"/>
        <v>2021</v>
      </c>
    </row>
    <row r="21443" spans="1:31" x14ac:dyDescent="0.25">
      <c r="A21443" s="7">
        <v>21440</v>
      </c>
      <c r="B21443" s="8">
        <v>44430</v>
      </c>
      <c r="C21443" t="s">
        <v>3</v>
      </c>
      <c r="D21443" t="s">
        <v>1361</v>
      </c>
      <c r="E21443" t="s">
        <v>9</v>
      </c>
      <c r="F21443" t="s">
        <v>665</v>
      </c>
      <c r="G21443" t="s">
        <v>1277</v>
      </c>
      <c r="H21443" s="9" t="s">
        <v>3347</v>
      </c>
      <c r="I21443" t="s">
        <v>1454</v>
      </c>
      <c r="J21443" s="20">
        <v>20</v>
      </c>
      <c r="K21443" s="20" t="s">
        <v>3</v>
      </c>
      <c r="L21443" t="s">
        <v>1464</v>
      </c>
      <c r="M21443" s="20">
        <v>6.6</v>
      </c>
      <c r="N21443" s="20">
        <v>4.4000000000000004</v>
      </c>
      <c r="AE21443">
        <f t="shared" si="334"/>
        <v>2021</v>
      </c>
    </row>
    <row r="21444" spans="1:31" x14ac:dyDescent="0.25">
      <c r="A21444" s="7">
        <v>21441</v>
      </c>
      <c r="B21444" s="8">
        <v>44431</v>
      </c>
      <c r="C21444" t="s">
        <v>3</v>
      </c>
      <c r="D21444" t="s">
        <v>834</v>
      </c>
      <c r="E21444" t="s">
        <v>9</v>
      </c>
      <c r="F21444" t="s">
        <v>1310</v>
      </c>
      <c r="G21444" t="s">
        <v>732</v>
      </c>
      <c r="H21444" s="136" t="s">
        <v>3044</v>
      </c>
      <c r="I21444" t="s">
        <v>1454</v>
      </c>
      <c r="J21444" s="20">
        <v>40</v>
      </c>
      <c r="K21444" s="20" t="s">
        <v>3</v>
      </c>
      <c r="L21444" t="s">
        <v>1464</v>
      </c>
      <c r="M21444" s="20">
        <v>12.2</v>
      </c>
      <c r="N21444" s="20">
        <v>8.8000000000000007</v>
      </c>
      <c r="AE21444">
        <f t="shared" ref="AE21444:AE21507" si="335">YEAR(B21444)</f>
        <v>2021</v>
      </c>
    </row>
    <row r="21445" spans="1:31" x14ac:dyDescent="0.25">
      <c r="A21445" s="7">
        <v>21442</v>
      </c>
      <c r="B21445" s="8">
        <v>44431</v>
      </c>
      <c r="C21445" t="s">
        <v>3</v>
      </c>
      <c r="D21445" t="s">
        <v>1323</v>
      </c>
      <c r="E21445" t="s">
        <v>9</v>
      </c>
      <c r="F21445" t="s">
        <v>1295</v>
      </c>
      <c r="G21445" t="s">
        <v>895</v>
      </c>
      <c r="H21445" s="135" t="s">
        <v>2635</v>
      </c>
      <c r="I21445" t="s">
        <v>1455</v>
      </c>
      <c r="J21445" s="20">
        <v>12</v>
      </c>
      <c r="K21445" s="20" t="s">
        <v>3</v>
      </c>
      <c r="L21445" t="s">
        <v>1463</v>
      </c>
      <c r="M21445" s="20">
        <v>2.06</v>
      </c>
      <c r="N21445" s="20">
        <v>1.44</v>
      </c>
      <c r="AE21445">
        <f t="shared" si="335"/>
        <v>2021</v>
      </c>
    </row>
    <row r="21446" spans="1:31" x14ac:dyDescent="0.25">
      <c r="A21446" s="7">
        <v>21443</v>
      </c>
      <c r="B21446" s="8">
        <v>44432</v>
      </c>
      <c r="C21446" t="s">
        <v>3</v>
      </c>
      <c r="D21446" t="s">
        <v>1358</v>
      </c>
      <c r="E21446" t="s">
        <v>9</v>
      </c>
      <c r="F21446" t="s">
        <v>1366</v>
      </c>
      <c r="G21446" t="s">
        <v>648</v>
      </c>
      <c r="H21446" s="135" t="s">
        <v>2947</v>
      </c>
      <c r="I21446" t="s">
        <v>1454</v>
      </c>
      <c r="J21446" s="20">
        <v>18</v>
      </c>
      <c r="K21446" s="20" t="s">
        <v>1465</v>
      </c>
      <c r="L21446" t="s">
        <v>1466</v>
      </c>
      <c r="M21446" s="20">
        <v>4.5</v>
      </c>
      <c r="N21446" s="20">
        <v>4.5</v>
      </c>
      <c r="AE21446">
        <f t="shared" si="335"/>
        <v>2021</v>
      </c>
    </row>
    <row r="21447" spans="1:31" x14ac:dyDescent="0.25">
      <c r="A21447" s="7">
        <v>21444</v>
      </c>
      <c r="B21447" s="8">
        <v>44432</v>
      </c>
      <c r="C21447" t="s">
        <v>3</v>
      </c>
      <c r="D21447" t="s">
        <v>1332</v>
      </c>
      <c r="E21447" t="s">
        <v>9</v>
      </c>
      <c r="F21447" t="s">
        <v>102</v>
      </c>
      <c r="G21447" t="s">
        <v>714</v>
      </c>
      <c r="H21447" s="9" t="s">
        <v>2571</v>
      </c>
      <c r="I21447" t="s">
        <v>1456</v>
      </c>
      <c r="J21447" s="20">
        <v>45</v>
      </c>
      <c r="K21447" s="20" t="s">
        <v>3</v>
      </c>
      <c r="L21447" t="s">
        <v>1464</v>
      </c>
      <c r="M21447" s="20">
        <v>13.6</v>
      </c>
      <c r="N21447" s="20">
        <v>9.9</v>
      </c>
      <c r="O21447" t="s">
        <v>3</v>
      </c>
      <c r="P21447" s="13" t="s">
        <v>448</v>
      </c>
      <c r="Q21447" t="s">
        <v>9</v>
      </c>
      <c r="R21447" t="s">
        <v>1346</v>
      </c>
      <c r="S21447" t="s">
        <v>1465</v>
      </c>
      <c r="U21447" t="s">
        <v>1465</v>
      </c>
      <c r="W21447" t="s">
        <v>1465</v>
      </c>
      <c r="Y21447" t="s">
        <v>1465</v>
      </c>
      <c r="AA21447" t="s">
        <v>1465</v>
      </c>
      <c r="AC21447" t="s">
        <v>1465</v>
      </c>
      <c r="AE21447">
        <f t="shared" si="335"/>
        <v>2021</v>
      </c>
    </row>
    <row r="21448" spans="1:31" x14ac:dyDescent="0.25">
      <c r="A21448" s="7">
        <v>21445</v>
      </c>
      <c r="B21448" s="8">
        <v>44433</v>
      </c>
      <c r="C21448" t="s">
        <v>3</v>
      </c>
      <c r="D21448" t="s">
        <v>1370</v>
      </c>
      <c r="E21448" t="s">
        <v>9</v>
      </c>
      <c r="F21448" t="s">
        <v>1367</v>
      </c>
      <c r="G21448" t="s">
        <v>1292</v>
      </c>
      <c r="H21448" s="135" t="s">
        <v>2093</v>
      </c>
      <c r="I21448" t="s">
        <v>1458</v>
      </c>
      <c r="J21448" s="20">
        <v>6</v>
      </c>
      <c r="K21448" s="20" t="s">
        <v>9</v>
      </c>
      <c r="L21448" t="s">
        <v>1464</v>
      </c>
      <c r="M21448" s="20">
        <v>30</v>
      </c>
      <c r="N21448" s="20">
        <v>10</v>
      </c>
      <c r="AE21448">
        <f t="shared" si="335"/>
        <v>2021</v>
      </c>
    </row>
    <row r="21449" spans="1:31" x14ac:dyDescent="0.25">
      <c r="A21449" s="7">
        <v>21446</v>
      </c>
      <c r="B21449" s="8">
        <v>44434</v>
      </c>
      <c r="C21449" t="s">
        <v>3</v>
      </c>
      <c r="D21449" t="s">
        <v>1327</v>
      </c>
      <c r="E21449" t="s">
        <v>9</v>
      </c>
      <c r="F21449" t="s">
        <v>1284</v>
      </c>
      <c r="G21449" t="s">
        <v>861</v>
      </c>
      <c r="H21449" s="135" t="s">
        <v>2444</v>
      </c>
      <c r="I21449" t="s">
        <v>1454</v>
      </c>
      <c r="J21449" s="20">
        <v>18</v>
      </c>
      <c r="K21449" s="20" t="s">
        <v>9</v>
      </c>
      <c r="L21449" t="s">
        <v>1464</v>
      </c>
      <c r="M21449" s="20">
        <v>3.96</v>
      </c>
      <c r="N21449" s="20">
        <v>6.04</v>
      </c>
      <c r="AE21449">
        <f t="shared" si="335"/>
        <v>2021</v>
      </c>
    </row>
    <row r="21450" spans="1:31" x14ac:dyDescent="0.25">
      <c r="A21450" s="7">
        <v>21447</v>
      </c>
      <c r="B21450" s="8">
        <v>44435</v>
      </c>
      <c r="C21450" t="s">
        <v>3</v>
      </c>
      <c r="D21450" t="s">
        <v>834</v>
      </c>
      <c r="E21450" t="s">
        <v>9</v>
      </c>
      <c r="F21450" t="s">
        <v>1310</v>
      </c>
      <c r="G21450" t="s">
        <v>648</v>
      </c>
      <c r="H21450" s="135" t="s">
        <v>2041</v>
      </c>
      <c r="I21450" t="s">
        <v>1454</v>
      </c>
      <c r="J21450" s="20">
        <v>165</v>
      </c>
      <c r="K21450" s="20" t="s">
        <v>3</v>
      </c>
      <c r="L21450" t="s">
        <v>1464</v>
      </c>
      <c r="M21450" s="20">
        <v>47.2</v>
      </c>
      <c r="N21450" s="20">
        <v>36.299999999999997</v>
      </c>
      <c r="AE21450">
        <f t="shared" si="335"/>
        <v>2021</v>
      </c>
    </row>
    <row r="21451" spans="1:31" x14ac:dyDescent="0.25">
      <c r="A21451" s="7">
        <v>21448</v>
      </c>
      <c r="B21451" s="8">
        <v>44438</v>
      </c>
      <c r="C21451" t="s">
        <v>3</v>
      </c>
      <c r="D21451" t="s">
        <v>868</v>
      </c>
      <c r="E21451" t="s">
        <v>9</v>
      </c>
      <c r="F21451" t="s">
        <v>1028</v>
      </c>
      <c r="G21451" t="s">
        <v>929</v>
      </c>
      <c r="H21451" s="135" t="s">
        <v>2644</v>
      </c>
      <c r="I21451" t="s">
        <v>1454</v>
      </c>
      <c r="J21451" s="20">
        <v>16</v>
      </c>
      <c r="K21451" s="20" t="s">
        <v>3</v>
      </c>
      <c r="L21451" t="s">
        <v>1464</v>
      </c>
      <c r="M21451" s="20">
        <v>5.48</v>
      </c>
      <c r="N21451" s="20">
        <v>3.52</v>
      </c>
      <c r="AE21451">
        <f t="shared" si="335"/>
        <v>2021</v>
      </c>
    </row>
    <row r="21452" spans="1:31" x14ac:dyDescent="0.25">
      <c r="A21452" s="7">
        <v>21449</v>
      </c>
      <c r="B21452" s="8">
        <v>44438</v>
      </c>
      <c r="C21452" t="s">
        <v>3</v>
      </c>
      <c r="D21452" t="s">
        <v>868</v>
      </c>
      <c r="E21452" t="s">
        <v>9</v>
      </c>
      <c r="F21452" t="s">
        <v>1028</v>
      </c>
      <c r="G21452" t="s">
        <v>714</v>
      </c>
      <c r="H21452" s="9" t="s">
        <v>2571</v>
      </c>
      <c r="I21452" t="s">
        <v>1454</v>
      </c>
      <c r="J21452" s="20">
        <v>42</v>
      </c>
      <c r="K21452" s="20" t="s">
        <v>3</v>
      </c>
      <c r="L21452" t="s">
        <v>1464</v>
      </c>
      <c r="M21452" s="20">
        <v>12.76</v>
      </c>
      <c r="N21452" s="20">
        <v>9.24</v>
      </c>
      <c r="AE21452">
        <f t="shared" si="335"/>
        <v>2021</v>
      </c>
    </row>
    <row r="21453" spans="1:31" x14ac:dyDescent="0.25">
      <c r="A21453" s="7">
        <v>21450</v>
      </c>
      <c r="B21453" s="8">
        <v>44439</v>
      </c>
      <c r="C21453" t="s">
        <v>3</v>
      </c>
      <c r="D21453" t="s">
        <v>1332</v>
      </c>
      <c r="E21453" t="s">
        <v>9</v>
      </c>
      <c r="F21453" t="s">
        <v>448</v>
      </c>
      <c r="G21453" t="s">
        <v>732</v>
      </c>
      <c r="H21453" s="135" t="s">
        <v>2642</v>
      </c>
      <c r="I21453" t="s">
        <v>1454</v>
      </c>
      <c r="J21453" s="20">
        <v>40</v>
      </c>
      <c r="K21453" s="20" t="s">
        <v>9</v>
      </c>
      <c r="L21453" t="s">
        <v>1463</v>
      </c>
      <c r="M21453" s="20">
        <v>9.6</v>
      </c>
      <c r="N21453" s="20">
        <v>11.4</v>
      </c>
      <c r="AE21453">
        <f t="shared" si="335"/>
        <v>2021</v>
      </c>
    </row>
    <row r="21454" spans="1:31" x14ac:dyDescent="0.25">
      <c r="A21454" s="7">
        <v>21451</v>
      </c>
      <c r="B21454" s="8">
        <v>44441</v>
      </c>
      <c r="C21454" t="s">
        <v>3</v>
      </c>
      <c r="D21454" t="s">
        <v>86</v>
      </c>
      <c r="E21454" t="s">
        <v>9</v>
      </c>
      <c r="F21454" t="s">
        <v>860</v>
      </c>
      <c r="G21454" t="s">
        <v>648</v>
      </c>
      <c r="H21454" s="135" t="s">
        <v>1795</v>
      </c>
      <c r="I21454" t="s">
        <v>1454</v>
      </c>
      <c r="J21454" s="20">
        <v>32</v>
      </c>
      <c r="K21454" s="20" t="s">
        <v>3</v>
      </c>
      <c r="L21454" t="s">
        <v>1464</v>
      </c>
      <c r="M21454" s="20">
        <v>9.9600000000000009</v>
      </c>
      <c r="N21454" s="20">
        <v>7.04</v>
      </c>
      <c r="AE21454">
        <f t="shared" si="335"/>
        <v>2021</v>
      </c>
    </row>
    <row r="21455" spans="1:31" x14ac:dyDescent="0.25">
      <c r="A21455" s="7">
        <v>21452</v>
      </c>
      <c r="B21455" s="8">
        <v>44441</v>
      </c>
      <c r="C21455" t="s">
        <v>3</v>
      </c>
      <c r="D21455" t="s">
        <v>943</v>
      </c>
      <c r="E21455" t="s">
        <v>9</v>
      </c>
      <c r="F21455" t="s">
        <v>665</v>
      </c>
      <c r="G21455" t="s">
        <v>377</v>
      </c>
      <c r="H21455" s="9" t="s">
        <v>2097</v>
      </c>
      <c r="I21455" t="s">
        <v>1454</v>
      </c>
      <c r="J21455" s="20">
        <v>58</v>
      </c>
      <c r="K21455" s="20" t="s">
        <v>9</v>
      </c>
      <c r="L21455" t="s">
        <v>1464</v>
      </c>
      <c r="M21455" s="20">
        <v>12.76</v>
      </c>
      <c r="N21455" s="20">
        <v>17.239999999999998</v>
      </c>
      <c r="AE21455">
        <f t="shared" si="335"/>
        <v>2021</v>
      </c>
    </row>
    <row r="21456" spans="1:31" x14ac:dyDescent="0.25">
      <c r="A21456" s="7">
        <v>21453</v>
      </c>
      <c r="B21456" s="8">
        <v>44441</v>
      </c>
      <c r="C21456" t="s">
        <v>3</v>
      </c>
      <c r="D21456" t="s">
        <v>1329</v>
      </c>
      <c r="E21456" t="s">
        <v>9</v>
      </c>
      <c r="F21456" t="s">
        <v>1288</v>
      </c>
      <c r="G21456" t="s">
        <v>1016</v>
      </c>
      <c r="H21456" s="135" t="s">
        <v>2935</v>
      </c>
      <c r="I21456" t="s">
        <v>1454</v>
      </c>
      <c r="J21456" s="20">
        <v>62</v>
      </c>
      <c r="K21456" s="20" t="s">
        <v>3</v>
      </c>
      <c r="L21456" t="s">
        <v>1464</v>
      </c>
      <c r="M21456" s="20">
        <v>18.36</v>
      </c>
      <c r="N21456" s="20">
        <v>13.64</v>
      </c>
      <c r="AE21456">
        <f t="shared" si="335"/>
        <v>2021</v>
      </c>
    </row>
    <row r="21457" spans="1:31" x14ac:dyDescent="0.25">
      <c r="A21457" s="7">
        <v>21454</v>
      </c>
      <c r="B21457" s="8">
        <v>44442</v>
      </c>
      <c r="C21457" t="s">
        <v>3</v>
      </c>
      <c r="D21457" t="s">
        <v>1332</v>
      </c>
      <c r="E21457" t="s">
        <v>9</v>
      </c>
      <c r="F21457" t="s">
        <v>1344</v>
      </c>
      <c r="G21457" t="s">
        <v>732</v>
      </c>
      <c r="H21457" s="135" t="s">
        <v>2179</v>
      </c>
      <c r="I21457" t="s">
        <v>1454</v>
      </c>
      <c r="J21457" s="20">
        <v>22</v>
      </c>
      <c r="K21457" s="20" t="s">
        <v>3</v>
      </c>
      <c r="L21457" t="s">
        <v>1463</v>
      </c>
      <c r="M21457" s="20">
        <v>6.72</v>
      </c>
      <c r="N21457" s="20">
        <v>5.28</v>
      </c>
      <c r="AE21457">
        <f t="shared" si="335"/>
        <v>2021</v>
      </c>
    </row>
    <row r="21458" spans="1:31" x14ac:dyDescent="0.25">
      <c r="A21458" s="7">
        <v>21455</v>
      </c>
      <c r="B21458" s="8">
        <v>44442</v>
      </c>
      <c r="C21458" t="s">
        <v>3</v>
      </c>
      <c r="D21458" t="s">
        <v>1332</v>
      </c>
      <c r="E21458" t="s">
        <v>9</v>
      </c>
      <c r="F21458" t="s">
        <v>900</v>
      </c>
      <c r="G21458" t="s">
        <v>1292</v>
      </c>
      <c r="H21458" s="9" t="s">
        <v>3432</v>
      </c>
      <c r="I21458" t="s">
        <v>1454</v>
      </c>
      <c r="J21458" s="20">
        <v>25</v>
      </c>
      <c r="K21458" s="20" t="s">
        <v>3</v>
      </c>
      <c r="L21458" t="s">
        <v>1463</v>
      </c>
      <c r="M21458" s="20">
        <v>7.5</v>
      </c>
      <c r="N21458" s="20">
        <v>6</v>
      </c>
      <c r="AE21458">
        <f t="shared" si="335"/>
        <v>2021</v>
      </c>
    </row>
    <row r="21459" spans="1:31" x14ac:dyDescent="0.25">
      <c r="A21459" s="7">
        <v>21456</v>
      </c>
      <c r="B21459" s="8">
        <v>44442</v>
      </c>
      <c r="C21459" t="s">
        <v>3</v>
      </c>
      <c r="D21459" t="s">
        <v>1207</v>
      </c>
      <c r="E21459" t="s">
        <v>9</v>
      </c>
      <c r="F21459" t="s">
        <v>1193</v>
      </c>
      <c r="G21459" t="s">
        <v>1292</v>
      </c>
      <c r="H21459" s="135" t="s">
        <v>3478</v>
      </c>
      <c r="I21459" t="s">
        <v>1454</v>
      </c>
      <c r="J21459" s="20">
        <v>15</v>
      </c>
      <c r="K21459" s="20" t="s">
        <v>1465</v>
      </c>
      <c r="L21459" t="s">
        <v>1466</v>
      </c>
      <c r="M21459" s="20">
        <v>3.75</v>
      </c>
      <c r="N21459" s="20">
        <v>3.75</v>
      </c>
      <c r="AE21459">
        <f t="shared" si="335"/>
        <v>2021</v>
      </c>
    </row>
    <row r="21460" spans="1:31" x14ac:dyDescent="0.25">
      <c r="A21460" s="7">
        <v>21457</v>
      </c>
      <c r="B21460" s="8">
        <v>44443</v>
      </c>
      <c r="C21460" t="s">
        <v>3</v>
      </c>
      <c r="D21460" t="s">
        <v>1280</v>
      </c>
      <c r="E21460" t="s">
        <v>9</v>
      </c>
      <c r="F21460" t="s">
        <v>1371</v>
      </c>
      <c r="G21460" t="s">
        <v>648</v>
      </c>
      <c r="H21460" s="135" t="s">
        <v>1833</v>
      </c>
      <c r="I21460" t="s">
        <v>1458</v>
      </c>
      <c r="J21460" s="20">
        <v>4</v>
      </c>
      <c r="K21460" s="20" t="s">
        <v>1465</v>
      </c>
      <c r="L21460" t="s">
        <v>1466</v>
      </c>
      <c r="M21460" s="20">
        <v>10</v>
      </c>
      <c r="N21460" s="20">
        <v>30</v>
      </c>
      <c r="AE21460">
        <f t="shared" si="335"/>
        <v>2021</v>
      </c>
    </row>
    <row r="21461" spans="1:31" x14ac:dyDescent="0.25">
      <c r="A21461" s="7">
        <v>21458</v>
      </c>
      <c r="B21461" s="8">
        <v>44443</v>
      </c>
      <c r="C21461" t="s">
        <v>3</v>
      </c>
      <c r="D21461" t="s">
        <v>1349</v>
      </c>
      <c r="E21461" t="s">
        <v>9</v>
      </c>
      <c r="F21461" t="s">
        <v>1274</v>
      </c>
      <c r="G21461" t="s">
        <v>648</v>
      </c>
      <c r="H21461" s="136" t="s">
        <v>2019</v>
      </c>
      <c r="I21461" t="s">
        <v>1454</v>
      </c>
      <c r="J21461" s="20">
        <v>71</v>
      </c>
      <c r="K21461" s="20" t="s">
        <v>3</v>
      </c>
      <c r="L21461" t="s">
        <v>1464</v>
      </c>
      <c r="M21461" s="20">
        <v>20.88</v>
      </c>
      <c r="N21461" s="20">
        <v>15.620000000000001</v>
      </c>
      <c r="AE21461">
        <f t="shared" si="335"/>
        <v>2021</v>
      </c>
    </row>
    <row r="21462" spans="1:31" x14ac:dyDescent="0.25">
      <c r="A21462" s="7">
        <v>21459</v>
      </c>
      <c r="B21462" s="8">
        <v>44443</v>
      </c>
      <c r="C21462" t="s">
        <v>3</v>
      </c>
      <c r="D21462" t="s">
        <v>237</v>
      </c>
      <c r="E21462" t="s">
        <v>9</v>
      </c>
      <c r="F21462" t="s">
        <v>186</v>
      </c>
      <c r="G21462" t="s">
        <v>870</v>
      </c>
      <c r="H21462" s="135" t="s">
        <v>3290</v>
      </c>
      <c r="I21462" t="s">
        <v>1454</v>
      </c>
      <c r="J21462" s="20">
        <v>6</v>
      </c>
      <c r="K21462" s="20" t="s">
        <v>3</v>
      </c>
      <c r="L21462" t="s">
        <v>1464</v>
      </c>
      <c r="M21462" s="20">
        <v>2.6799999999999997</v>
      </c>
      <c r="N21462" s="20">
        <v>1.32</v>
      </c>
      <c r="AE21462">
        <f t="shared" si="335"/>
        <v>2021</v>
      </c>
    </row>
    <row r="21463" spans="1:31" x14ac:dyDescent="0.25">
      <c r="A21463" s="7">
        <v>21460</v>
      </c>
      <c r="B21463" s="8">
        <v>44443</v>
      </c>
      <c r="C21463" t="s">
        <v>3</v>
      </c>
      <c r="D21463" t="s">
        <v>1362</v>
      </c>
      <c r="E21463" t="s">
        <v>9</v>
      </c>
      <c r="F21463" t="s">
        <v>1335</v>
      </c>
      <c r="G21463" t="s">
        <v>929</v>
      </c>
      <c r="H21463" s="135" t="s">
        <v>2738</v>
      </c>
      <c r="I21463" t="s">
        <v>1454</v>
      </c>
      <c r="J21463" s="20">
        <v>21</v>
      </c>
      <c r="K21463" s="20" t="s">
        <v>1465</v>
      </c>
      <c r="L21463" t="s">
        <v>1466</v>
      </c>
      <c r="M21463" s="20">
        <v>5.25</v>
      </c>
      <c r="N21463" s="20">
        <v>5.25</v>
      </c>
      <c r="AE21463">
        <f t="shared" si="335"/>
        <v>2021</v>
      </c>
    </row>
    <row r="21464" spans="1:31" x14ac:dyDescent="0.25">
      <c r="A21464" s="7">
        <v>21461</v>
      </c>
      <c r="B21464" s="8">
        <v>44444</v>
      </c>
      <c r="C21464" t="s">
        <v>3</v>
      </c>
      <c r="D21464" t="s">
        <v>1167</v>
      </c>
      <c r="E21464" t="s">
        <v>9</v>
      </c>
      <c r="F21464" t="s">
        <v>268</v>
      </c>
      <c r="G21464" t="s">
        <v>732</v>
      </c>
      <c r="H21464" s="135" t="s">
        <v>2285</v>
      </c>
      <c r="I21464" t="s">
        <v>1455</v>
      </c>
      <c r="J21464" s="20">
        <v>10</v>
      </c>
      <c r="K21464" s="20" t="s">
        <v>1465</v>
      </c>
      <c r="L21464" t="s">
        <v>1466</v>
      </c>
      <c r="M21464" s="20">
        <v>1.25</v>
      </c>
      <c r="N21464" s="20">
        <v>1.25</v>
      </c>
      <c r="AE21464">
        <f t="shared" si="335"/>
        <v>2021</v>
      </c>
    </row>
    <row r="21465" spans="1:31" x14ac:dyDescent="0.25">
      <c r="A21465" s="7">
        <v>21462</v>
      </c>
      <c r="B21465" s="8">
        <v>44444</v>
      </c>
      <c r="C21465" t="s">
        <v>3</v>
      </c>
      <c r="D21465" t="s">
        <v>1371</v>
      </c>
      <c r="E21465" t="s">
        <v>9</v>
      </c>
      <c r="F21465" t="s">
        <v>1337</v>
      </c>
      <c r="G21465" t="s">
        <v>648</v>
      </c>
      <c r="H21465" s="136" t="s">
        <v>2019</v>
      </c>
      <c r="I21465" t="s">
        <v>1455</v>
      </c>
      <c r="J21465" s="20">
        <v>38</v>
      </c>
      <c r="K21465" s="20" t="s">
        <v>3</v>
      </c>
      <c r="L21465" t="s">
        <v>1464</v>
      </c>
      <c r="M21465" s="20">
        <v>5.82</v>
      </c>
      <c r="N21465" s="20">
        <v>4.18</v>
      </c>
      <c r="AE21465">
        <f t="shared" si="335"/>
        <v>2021</v>
      </c>
    </row>
    <row r="21466" spans="1:31" x14ac:dyDescent="0.25">
      <c r="A21466" s="7">
        <v>21463</v>
      </c>
      <c r="B21466" s="8">
        <v>44444</v>
      </c>
      <c r="C21466" t="s">
        <v>3</v>
      </c>
      <c r="D21466" t="s">
        <v>268</v>
      </c>
      <c r="E21466" t="s">
        <v>9</v>
      </c>
      <c r="F21466" t="s">
        <v>764</v>
      </c>
      <c r="G21466" t="s">
        <v>1170</v>
      </c>
      <c r="H21466" s="136" t="s">
        <v>3246</v>
      </c>
      <c r="I21466" t="s">
        <v>1455</v>
      </c>
      <c r="J21466" s="20">
        <v>24</v>
      </c>
      <c r="K21466" s="20" t="s">
        <v>9</v>
      </c>
      <c r="L21466" t="s">
        <v>1463</v>
      </c>
      <c r="M21466" s="20">
        <v>2.88</v>
      </c>
      <c r="N21466" s="20">
        <v>3.62</v>
      </c>
      <c r="AE21466">
        <f t="shared" si="335"/>
        <v>2021</v>
      </c>
    </row>
    <row r="21467" spans="1:31" x14ac:dyDescent="0.25">
      <c r="A21467" s="7">
        <v>21464</v>
      </c>
      <c r="B21467" s="8">
        <v>44444</v>
      </c>
      <c r="C21467" t="s">
        <v>3</v>
      </c>
      <c r="D21467" t="s">
        <v>1361</v>
      </c>
      <c r="E21467" t="s">
        <v>9</v>
      </c>
      <c r="F21467" t="s">
        <v>665</v>
      </c>
      <c r="G21467" t="s">
        <v>929</v>
      </c>
      <c r="H21467" s="135" t="s">
        <v>2701</v>
      </c>
      <c r="I21467" t="s">
        <v>1454</v>
      </c>
      <c r="J21467" s="20">
        <v>76</v>
      </c>
      <c r="K21467" s="20" t="s">
        <v>3</v>
      </c>
      <c r="L21467" t="s">
        <v>1464</v>
      </c>
      <c r="M21467" s="20">
        <v>22.28</v>
      </c>
      <c r="N21467" s="20">
        <v>16.72</v>
      </c>
      <c r="AE21467">
        <f t="shared" si="335"/>
        <v>2021</v>
      </c>
    </row>
    <row r="21468" spans="1:31" x14ac:dyDescent="0.25">
      <c r="A21468" s="7">
        <v>21465</v>
      </c>
      <c r="B21468" s="8">
        <v>44444</v>
      </c>
      <c r="C21468" t="s">
        <v>3</v>
      </c>
      <c r="D21468" t="s">
        <v>798</v>
      </c>
      <c r="E21468" t="s">
        <v>9</v>
      </c>
      <c r="F21468" t="s">
        <v>678</v>
      </c>
      <c r="G21468" t="s">
        <v>929</v>
      </c>
      <c r="H21468" s="135" t="s">
        <v>1496</v>
      </c>
      <c r="I21468" t="s">
        <v>1455</v>
      </c>
      <c r="J21468" s="20">
        <v>23</v>
      </c>
      <c r="K21468" s="20" t="s">
        <v>1465</v>
      </c>
      <c r="L21468" t="s">
        <v>1466</v>
      </c>
      <c r="M21468" s="20">
        <v>2.875</v>
      </c>
      <c r="N21468" s="20">
        <v>2.875</v>
      </c>
      <c r="AE21468">
        <f t="shared" si="335"/>
        <v>2021</v>
      </c>
    </row>
    <row r="21469" spans="1:31" x14ac:dyDescent="0.25">
      <c r="A21469" s="7">
        <v>21466</v>
      </c>
      <c r="B21469" s="8">
        <v>44445</v>
      </c>
      <c r="C21469" t="s">
        <v>3</v>
      </c>
      <c r="D21469" t="s">
        <v>1329</v>
      </c>
      <c r="E21469" t="s">
        <v>9</v>
      </c>
      <c r="F21469" t="s">
        <v>1336</v>
      </c>
      <c r="G21469" t="s">
        <v>1170</v>
      </c>
      <c r="H21469" s="136" t="s">
        <v>3247</v>
      </c>
      <c r="I21469" t="s">
        <v>1454</v>
      </c>
      <c r="J21469" s="20">
        <v>48</v>
      </c>
      <c r="K21469" s="20" t="s">
        <v>1465</v>
      </c>
      <c r="L21469" t="s">
        <v>1466</v>
      </c>
      <c r="M21469" s="20">
        <v>12</v>
      </c>
      <c r="N21469" s="20">
        <v>12</v>
      </c>
      <c r="AE21469">
        <f t="shared" si="335"/>
        <v>2021</v>
      </c>
    </row>
    <row r="21470" spans="1:31" x14ac:dyDescent="0.25">
      <c r="A21470" s="7">
        <v>21467</v>
      </c>
      <c r="B21470" s="8">
        <v>44446</v>
      </c>
      <c r="C21470" t="s">
        <v>3</v>
      </c>
      <c r="D21470" t="s">
        <v>54</v>
      </c>
      <c r="E21470" t="s">
        <v>9</v>
      </c>
      <c r="F21470" t="s">
        <v>247</v>
      </c>
      <c r="G21470" t="s">
        <v>1016</v>
      </c>
      <c r="H21470" s="135" t="s">
        <v>3268</v>
      </c>
      <c r="I21470" t="s">
        <v>1455</v>
      </c>
      <c r="J21470" s="20">
        <v>9</v>
      </c>
      <c r="K21470" s="20" t="s">
        <v>9</v>
      </c>
      <c r="L21470" t="s">
        <v>1464</v>
      </c>
      <c r="M21470" s="20">
        <v>0.99</v>
      </c>
      <c r="N21470" s="20">
        <v>1.76</v>
      </c>
      <c r="AE21470">
        <f t="shared" si="335"/>
        <v>2021</v>
      </c>
    </row>
    <row r="21471" spans="1:31" x14ac:dyDescent="0.25">
      <c r="A21471" s="7">
        <v>21468</v>
      </c>
      <c r="B21471" s="8">
        <v>44446</v>
      </c>
      <c r="C21471" t="s">
        <v>3</v>
      </c>
      <c r="D21471" t="s">
        <v>265</v>
      </c>
      <c r="E21471" t="s">
        <v>9</v>
      </c>
      <c r="F21471" t="s">
        <v>1288</v>
      </c>
      <c r="G21471" t="s">
        <v>895</v>
      </c>
      <c r="H21471" s="135" t="s">
        <v>2954</v>
      </c>
      <c r="I21471" t="s">
        <v>1454</v>
      </c>
      <c r="J21471" s="20">
        <v>52</v>
      </c>
      <c r="K21471" s="20" t="s">
        <v>3</v>
      </c>
      <c r="L21471" t="s">
        <v>1464</v>
      </c>
      <c r="M21471" s="20">
        <v>15.56</v>
      </c>
      <c r="N21471" s="20">
        <v>11.44</v>
      </c>
      <c r="AE21471">
        <f t="shared" si="335"/>
        <v>2021</v>
      </c>
    </row>
    <row r="21472" spans="1:31" x14ac:dyDescent="0.25">
      <c r="A21472" s="7">
        <v>21469</v>
      </c>
      <c r="B21472" s="8">
        <v>44446</v>
      </c>
      <c r="C21472" t="s">
        <v>3</v>
      </c>
      <c r="D21472" s="16" t="s">
        <v>35</v>
      </c>
      <c r="E21472" t="s">
        <v>9</v>
      </c>
      <c r="F21472" t="s">
        <v>265</v>
      </c>
      <c r="G21472" t="s">
        <v>1016</v>
      </c>
      <c r="H21472" s="9" t="s">
        <v>3009</v>
      </c>
      <c r="I21472" t="s">
        <v>1456</v>
      </c>
      <c r="J21472" s="20">
        <v>46</v>
      </c>
      <c r="K21472" s="20" t="s">
        <v>9</v>
      </c>
      <c r="L21472" t="s">
        <v>1464</v>
      </c>
      <c r="M21472" s="20">
        <v>10.120000000000001</v>
      </c>
      <c r="N21472" s="20">
        <v>13.879999999999999</v>
      </c>
      <c r="O21472" t="s">
        <v>9</v>
      </c>
      <c r="P21472" s="13" t="s">
        <v>1288</v>
      </c>
      <c r="Q21472" t="s">
        <v>3</v>
      </c>
      <c r="R21472" t="s">
        <v>1314</v>
      </c>
      <c r="S21472" t="s">
        <v>1465</v>
      </c>
      <c r="U21472" t="s">
        <v>1465</v>
      </c>
      <c r="W21472" t="s">
        <v>1465</v>
      </c>
      <c r="Y21472" t="s">
        <v>1465</v>
      </c>
      <c r="AA21472" t="s">
        <v>1465</v>
      </c>
      <c r="AC21472" t="s">
        <v>1465</v>
      </c>
      <c r="AE21472">
        <f t="shared" si="335"/>
        <v>2021</v>
      </c>
    </row>
    <row r="21473" spans="1:31" x14ac:dyDescent="0.25">
      <c r="A21473" s="7">
        <v>21470</v>
      </c>
      <c r="B21473" s="8">
        <v>44446</v>
      </c>
      <c r="C21473" t="s">
        <v>3</v>
      </c>
      <c r="D21473" t="s">
        <v>265</v>
      </c>
      <c r="E21473" t="s">
        <v>9</v>
      </c>
      <c r="F21473" t="s">
        <v>1288</v>
      </c>
      <c r="G21473" t="s">
        <v>895</v>
      </c>
      <c r="H21473" s="135" t="s">
        <v>2599</v>
      </c>
      <c r="I21473" t="s">
        <v>1454</v>
      </c>
      <c r="J21473" s="20">
        <v>31</v>
      </c>
      <c r="K21473" s="20" t="s">
        <v>3</v>
      </c>
      <c r="L21473" t="s">
        <v>1464</v>
      </c>
      <c r="M21473" s="20">
        <v>9.68</v>
      </c>
      <c r="N21473" s="20">
        <v>6.82</v>
      </c>
      <c r="AE21473">
        <f t="shared" si="335"/>
        <v>2021</v>
      </c>
    </row>
    <row r="21474" spans="1:31" x14ac:dyDescent="0.25">
      <c r="A21474" s="7">
        <v>21471</v>
      </c>
      <c r="B21474" s="8">
        <v>44446</v>
      </c>
      <c r="C21474" t="s">
        <v>3</v>
      </c>
      <c r="D21474" t="s">
        <v>265</v>
      </c>
      <c r="E21474" t="s">
        <v>9</v>
      </c>
      <c r="F21474" t="s">
        <v>348</v>
      </c>
      <c r="G21474" t="s">
        <v>1170</v>
      </c>
      <c r="H21474" s="135" t="s">
        <v>1496</v>
      </c>
      <c r="I21474" t="s">
        <v>1456</v>
      </c>
      <c r="J21474" s="20">
        <v>57</v>
      </c>
      <c r="K21474" s="20" t="s">
        <v>9</v>
      </c>
      <c r="L21474" t="s">
        <v>1463</v>
      </c>
      <c r="M21474" s="20">
        <v>13.68</v>
      </c>
      <c r="N21474" s="20">
        <v>15.82</v>
      </c>
      <c r="O21474" t="s">
        <v>3</v>
      </c>
      <c r="P21474" s="13" t="s">
        <v>1329</v>
      </c>
      <c r="Q21474" t="s">
        <v>3</v>
      </c>
      <c r="R21474" t="s">
        <v>35</v>
      </c>
      <c r="S21474" t="s">
        <v>3</v>
      </c>
      <c r="T21474" t="s">
        <v>1120</v>
      </c>
      <c r="U21474" t="s">
        <v>9</v>
      </c>
      <c r="V21474" t="s">
        <v>1262</v>
      </c>
      <c r="W21474" t="s">
        <v>9</v>
      </c>
      <c r="X21474" t="s">
        <v>521</v>
      </c>
      <c r="Y21474" t="s">
        <v>9</v>
      </c>
      <c r="Z21474" t="s">
        <v>427</v>
      </c>
      <c r="AA21474" t="s">
        <v>1465</v>
      </c>
      <c r="AC21474" t="s">
        <v>1465</v>
      </c>
      <c r="AE21474">
        <f t="shared" si="335"/>
        <v>2021</v>
      </c>
    </row>
    <row r="21475" spans="1:31" x14ac:dyDescent="0.25">
      <c r="A21475" s="7">
        <v>21472</v>
      </c>
      <c r="B21475" s="8">
        <v>44447</v>
      </c>
      <c r="C21475" t="s">
        <v>3</v>
      </c>
      <c r="D21475" t="s">
        <v>19</v>
      </c>
      <c r="E21475" t="s">
        <v>9</v>
      </c>
      <c r="F21475" t="s">
        <v>665</v>
      </c>
      <c r="G21475" t="s">
        <v>569</v>
      </c>
      <c r="H21475" s="136" t="s">
        <v>1748</v>
      </c>
      <c r="I21475" t="s">
        <v>1455</v>
      </c>
      <c r="J21475" s="20">
        <v>6</v>
      </c>
      <c r="K21475" s="20" t="s">
        <v>1465</v>
      </c>
      <c r="L21475" t="s">
        <v>1466</v>
      </c>
      <c r="M21475" s="20">
        <v>0.75</v>
      </c>
      <c r="N21475" s="20">
        <v>0.75</v>
      </c>
      <c r="AE21475">
        <f t="shared" si="335"/>
        <v>2021</v>
      </c>
    </row>
    <row r="21476" spans="1:31" x14ac:dyDescent="0.25">
      <c r="A21476" s="7">
        <v>21473</v>
      </c>
      <c r="B21476" s="8">
        <v>44447</v>
      </c>
      <c r="C21476" t="s">
        <v>3</v>
      </c>
      <c r="D21476" t="s">
        <v>1361</v>
      </c>
      <c r="E21476" t="s">
        <v>9</v>
      </c>
      <c r="F21476" t="s">
        <v>665</v>
      </c>
      <c r="G21476" t="s">
        <v>929</v>
      </c>
      <c r="H21476" s="135" t="s">
        <v>2701</v>
      </c>
      <c r="I21476" t="s">
        <v>1454</v>
      </c>
      <c r="J21476" s="20">
        <v>36</v>
      </c>
      <c r="K21476" s="20" t="s">
        <v>3</v>
      </c>
      <c r="L21476" t="s">
        <v>1464</v>
      </c>
      <c r="M21476" s="20">
        <v>11.08</v>
      </c>
      <c r="N21476" s="20">
        <v>7.92</v>
      </c>
      <c r="AE21476">
        <f t="shared" si="335"/>
        <v>2021</v>
      </c>
    </row>
    <row r="21477" spans="1:31" x14ac:dyDescent="0.25">
      <c r="A21477" s="7">
        <v>21474</v>
      </c>
      <c r="B21477" s="8">
        <v>44449</v>
      </c>
      <c r="C21477" t="s">
        <v>3</v>
      </c>
      <c r="D21477" t="s">
        <v>1329</v>
      </c>
      <c r="E21477" t="s">
        <v>9</v>
      </c>
      <c r="F21477" t="s">
        <v>1336</v>
      </c>
      <c r="G21477" t="s">
        <v>1170</v>
      </c>
      <c r="H21477" s="136" t="s">
        <v>3247</v>
      </c>
      <c r="I21477" t="s">
        <v>1454</v>
      </c>
      <c r="J21477" s="20">
        <v>47</v>
      </c>
      <c r="K21477" s="20" t="s">
        <v>1465</v>
      </c>
      <c r="L21477" t="s">
        <v>1466</v>
      </c>
      <c r="M21477" s="20">
        <v>11.75</v>
      </c>
      <c r="N21477" s="20">
        <v>11.75</v>
      </c>
      <c r="AE21477">
        <f t="shared" si="335"/>
        <v>2021</v>
      </c>
    </row>
    <row r="21478" spans="1:31" x14ac:dyDescent="0.25">
      <c r="A21478" s="7">
        <v>21475</v>
      </c>
      <c r="B21478" s="8">
        <v>44449</v>
      </c>
      <c r="C21478" t="s">
        <v>3</v>
      </c>
      <c r="D21478" t="s">
        <v>1362</v>
      </c>
      <c r="E21478" t="s">
        <v>9</v>
      </c>
      <c r="F21478" t="s">
        <v>1348</v>
      </c>
      <c r="G21478" t="s">
        <v>895</v>
      </c>
      <c r="H21478" s="135" t="s">
        <v>2531</v>
      </c>
      <c r="I21478" t="s">
        <v>1454</v>
      </c>
      <c r="J21478" s="20">
        <v>15</v>
      </c>
      <c r="K21478" s="20" t="s">
        <v>9</v>
      </c>
      <c r="L21478" t="s">
        <v>1464</v>
      </c>
      <c r="M21478" s="20">
        <v>3.3</v>
      </c>
      <c r="N21478" s="20">
        <v>5.2</v>
      </c>
      <c r="AE21478">
        <f t="shared" si="335"/>
        <v>2021</v>
      </c>
    </row>
    <row r="21479" spans="1:31" x14ac:dyDescent="0.25">
      <c r="A21479" s="7">
        <v>21476</v>
      </c>
      <c r="B21479" s="8">
        <v>44449</v>
      </c>
      <c r="C21479" t="s">
        <v>3</v>
      </c>
      <c r="D21479" t="s">
        <v>1361</v>
      </c>
      <c r="E21479" t="s">
        <v>9</v>
      </c>
      <c r="F21479" t="s">
        <v>1337</v>
      </c>
      <c r="G21479" t="s">
        <v>870</v>
      </c>
      <c r="H21479" s="135" t="s">
        <v>3515</v>
      </c>
      <c r="I21479" t="s">
        <v>1454</v>
      </c>
      <c r="J21479" s="20">
        <v>52</v>
      </c>
      <c r="K21479" s="20" t="s">
        <v>3</v>
      </c>
      <c r="L21479" t="s">
        <v>1464</v>
      </c>
      <c r="M21479" s="20">
        <v>15.56</v>
      </c>
      <c r="N21479" s="20">
        <v>11.44</v>
      </c>
      <c r="AE21479">
        <f t="shared" si="335"/>
        <v>2021</v>
      </c>
    </row>
    <row r="21480" spans="1:31" x14ac:dyDescent="0.25">
      <c r="A21480" s="7">
        <v>21477</v>
      </c>
      <c r="B21480" s="8">
        <v>44450</v>
      </c>
      <c r="C21480" t="s">
        <v>3</v>
      </c>
      <c r="D21480" t="s">
        <v>1327</v>
      </c>
      <c r="E21480" t="s">
        <v>9</v>
      </c>
      <c r="F21480" t="s">
        <v>1284</v>
      </c>
      <c r="G21480" t="s">
        <v>861</v>
      </c>
      <c r="H21480" s="135" t="s">
        <v>2444</v>
      </c>
      <c r="I21480" t="s">
        <v>1454</v>
      </c>
      <c r="J21480" s="20">
        <v>18</v>
      </c>
      <c r="K21480" s="20" t="s">
        <v>1465</v>
      </c>
      <c r="L21480" t="s">
        <v>1466</v>
      </c>
      <c r="M21480" s="20">
        <v>4.5</v>
      </c>
      <c r="N21480" s="20">
        <v>4.5</v>
      </c>
      <c r="AE21480">
        <f t="shared" si="335"/>
        <v>2021</v>
      </c>
    </row>
    <row r="21481" spans="1:31" x14ac:dyDescent="0.25">
      <c r="A21481" s="7">
        <v>21478</v>
      </c>
      <c r="B21481" s="8">
        <v>44450</v>
      </c>
      <c r="C21481" t="s">
        <v>3</v>
      </c>
      <c r="D21481" t="s">
        <v>39</v>
      </c>
      <c r="E21481" t="s">
        <v>9</v>
      </c>
      <c r="F21481" t="s">
        <v>285</v>
      </c>
      <c r="G21481" t="s">
        <v>732</v>
      </c>
      <c r="H21481" s="136" t="s">
        <v>3044</v>
      </c>
      <c r="I21481" t="s">
        <v>1454</v>
      </c>
      <c r="J21481" s="20">
        <v>19</v>
      </c>
      <c r="K21481" s="20" t="s">
        <v>1465</v>
      </c>
      <c r="L21481" t="s">
        <v>1466</v>
      </c>
      <c r="M21481" s="20">
        <v>4.75</v>
      </c>
      <c r="N21481" s="20">
        <v>4.75</v>
      </c>
      <c r="AE21481">
        <f t="shared" si="335"/>
        <v>2021</v>
      </c>
    </row>
    <row r="21482" spans="1:31" x14ac:dyDescent="0.25">
      <c r="A21482" s="7">
        <v>21479</v>
      </c>
      <c r="B21482" s="8">
        <v>44450</v>
      </c>
      <c r="C21482" t="s">
        <v>3</v>
      </c>
      <c r="D21482" t="s">
        <v>39</v>
      </c>
      <c r="E21482" t="s">
        <v>9</v>
      </c>
      <c r="F21482" t="s">
        <v>190</v>
      </c>
      <c r="G21482" t="s">
        <v>1292</v>
      </c>
      <c r="H21482" s="9" t="s">
        <v>3411</v>
      </c>
      <c r="I21482" t="s">
        <v>1454</v>
      </c>
      <c r="J21482" s="20">
        <v>30</v>
      </c>
      <c r="K21482" s="20" t="s">
        <v>9</v>
      </c>
      <c r="L21482" t="s">
        <v>1463</v>
      </c>
      <c r="M21482" s="20">
        <v>7.2</v>
      </c>
      <c r="N21482" s="20">
        <v>8.8000000000000007</v>
      </c>
      <c r="AE21482">
        <f t="shared" si="335"/>
        <v>2021</v>
      </c>
    </row>
    <row r="21483" spans="1:31" x14ac:dyDescent="0.25">
      <c r="A21483" s="7">
        <v>21480</v>
      </c>
      <c r="B21483" s="8">
        <v>44450</v>
      </c>
      <c r="C21483" t="s">
        <v>3</v>
      </c>
      <c r="D21483" t="s">
        <v>39</v>
      </c>
      <c r="E21483" t="s">
        <v>9</v>
      </c>
      <c r="F21483" t="s">
        <v>144</v>
      </c>
      <c r="G21483" t="s">
        <v>11</v>
      </c>
      <c r="H21483" s="135" t="s">
        <v>1496</v>
      </c>
      <c r="I21483" t="s">
        <v>1454</v>
      </c>
      <c r="J21483" s="20">
        <v>20</v>
      </c>
      <c r="K21483" s="20" t="s">
        <v>3</v>
      </c>
      <c r="L21483" t="s">
        <v>1464</v>
      </c>
      <c r="M21483" s="20">
        <v>6.6</v>
      </c>
      <c r="N21483" s="20">
        <v>4.4000000000000004</v>
      </c>
      <c r="AE21483">
        <f t="shared" si="335"/>
        <v>2021</v>
      </c>
    </row>
    <row r="21484" spans="1:31" x14ac:dyDescent="0.25">
      <c r="A21484" s="7">
        <v>21481</v>
      </c>
      <c r="B21484" s="8">
        <v>44450</v>
      </c>
      <c r="C21484" t="s">
        <v>3</v>
      </c>
      <c r="D21484" t="s">
        <v>39</v>
      </c>
      <c r="E21484" t="s">
        <v>9</v>
      </c>
      <c r="F21484" t="s">
        <v>585</v>
      </c>
      <c r="G21484" t="s">
        <v>861</v>
      </c>
      <c r="H21484" s="135" t="s">
        <v>1496</v>
      </c>
      <c r="I21484" t="s">
        <v>1454</v>
      </c>
      <c r="J21484" s="20">
        <v>38</v>
      </c>
      <c r="K21484" s="20" t="s">
        <v>1465</v>
      </c>
      <c r="L21484" t="s">
        <v>1466</v>
      </c>
      <c r="M21484" s="20">
        <v>9.5</v>
      </c>
      <c r="N21484" s="20">
        <v>9.5</v>
      </c>
      <c r="AE21484">
        <f t="shared" si="335"/>
        <v>2021</v>
      </c>
    </row>
    <row r="21485" spans="1:31" x14ac:dyDescent="0.25">
      <c r="A21485" s="7">
        <v>21482</v>
      </c>
      <c r="B21485" s="8">
        <v>44452</v>
      </c>
      <c r="C21485" t="s">
        <v>3</v>
      </c>
      <c r="D21485" t="s">
        <v>1327</v>
      </c>
      <c r="E21485" t="s">
        <v>9</v>
      </c>
      <c r="F21485" t="s">
        <v>1284</v>
      </c>
      <c r="G21485" t="s">
        <v>861</v>
      </c>
      <c r="H21485" s="135" t="s">
        <v>2491</v>
      </c>
      <c r="I21485" t="s">
        <v>1454</v>
      </c>
      <c r="J21485" s="20">
        <v>24</v>
      </c>
      <c r="K21485" s="20" t="s">
        <v>1465</v>
      </c>
      <c r="L21485" t="s">
        <v>1466</v>
      </c>
      <c r="M21485" s="20">
        <v>6</v>
      </c>
      <c r="N21485" s="20">
        <v>6</v>
      </c>
      <c r="AE21485">
        <f t="shared" si="335"/>
        <v>2021</v>
      </c>
    </row>
    <row r="21486" spans="1:31" x14ac:dyDescent="0.25">
      <c r="A21486" s="7">
        <v>21483</v>
      </c>
      <c r="B21486" s="8">
        <v>44452</v>
      </c>
      <c r="C21486" t="s">
        <v>3</v>
      </c>
      <c r="D21486" t="s">
        <v>1358</v>
      </c>
      <c r="E21486" t="s">
        <v>9</v>
      </c>
      <c r="F21486" t="s">
        <v>764</v>
      </c>
      <c r="G21486" t="s">
        <v>732</v>
      </c>
      <c r="H21486" s="135" t="s">
        <v>2642</v>
      </c>
      <c r="I21486" t="s">
        <v>1454</v>
      </c>
      <c r="J21486" s="20">
        <v>40</v>
      </c>
      <c r="K21486" s="20" t="s">
        <v>9</v>
      </c>
      <c r="L21486" t="s">
        <v>1464</v>
      </c>
      <c r="M21486" s="20">
        <v>8.8000000000000007</v>
      </c>
      <c r="N21486" s="20">
        <v>12.2</v>
      </c>
      <c r="AE21486">
        <f t="shared" si="335"/>
        <v>2021</v>
      </c>
    </row>
    <row r="21487" spans="1:31" x14ac:dyDescent="0.25">
      <c r="A21487" s="7">
        <v>21484</v>
      </c>
      <c r="B21487" s="8">
        <v>44452</v>
      </c>
      <c r="C21487" t="s">
        <v>3</v>
      </c>
      <c r="D21487" t="s">
        <v>1358</v>
      </c>
      <c r="E21487" t="s">
        <v>9</v>
      </c>
      <c r="F21487" t="s">
        <v>1366</v>
      </c>
      <c r="G21487" t="s">
        <v>1170</v>
      </c>
      <c r="H21487" s="135" t="s">
        <v>3292</v>
      </c>
      <c r="I21487" t="s">
        <v>1454</v>
      </c>
      <c r="J21487" s="20">
        <v>30</v>
      </c>
      <c r="K21487" s="20" t="s">
        <v>1465</v>
      </c>
      <c r="L21487" t="s">
        <v>1466</v>
      </c>
      <c r="M21487" s="20">
        <v>7.5</v>
      </c>
      <c r="N21487" s="20">
        <v>7.5</v>
      </c>
      <c r="AE21487">
        <f t="shared" si="335"/>
        <v>2021</v>
      </c>
    </row>
    <row r="21488" spans="1:31" x14ac:dyDescent="0.25">
      <c r="A21488" s="7">
        <v>21485</v>
      </c>
      <c r="B21488" s="8">
        <v>44453</v>
      </c>
      <c r="C21488" t="s">
        <v>3</v>
      </c>
      <c r="D21488" t="s">
        <v>1346</v>
      </c>
      <c r="E21488" t="s">
        <v>9</v>
      </c>
      <c r="F21488" t="s">
        <v>1344</v>
      </c>
      <c r="G21488" t="s">
        <v>929</v>
      </c>
      <c r="H21488" s="135" t="s">
        <v>2678</v>
      </c>
      <c r="I21488" t="s">
        <v>1454</v>
      </c>
      <c r="J21488" s="20">
        <v>32</v>
      </c>
      <c r="K21488" s="20" t="s">
        <v>9</v>
      </c>
      <c r="L21488" t="s">
        <v>1464</v>
      </c>
      <c r="M21488" s="20">
        <v>7.04</v>
      </c>
      <c r="N21488" s="20">
        <v>9.9600000000000009</v>
      </c>
      <c r="AE21488">
        <f t="shared" si="335"/>
        <v>2021</v>
      </c>
    </row>
    <row r="21489" spans="1:31" x14ac:dyDescent="0.25">
      <c r="A21489" s="7">
        <v>21486</v>
      </c>
      <c r="B21489" s="8">
        <v>44454</v>
      </c>
      <c r="C21489" t="s">
        <v>3</v>
      </c>
      <c r="D21489" t="s">
        <v>632</v>
      </c>
      <c r="E21489" t="s">
        <v>9</v>
      </c>
      <c r="F21489" t="s">
        <v>465</v>
      </c>
      <c r="G21489" t="s">
        <v>895</v>
      </c>
      <c r="H21489" s="135" t="s">
        <v>2531</v>
      </c>
      <c r="I21489" t="s">
        <v>1455</v>
      </c>
      <c r="J21489" s="20">
        <v>6</v>
      </c>
      <c r="K21489" s="20" t="s">
        <v>3</v>
      </c>
      <c r="L21489" t="s">
        <v>1464</v>
      </c>
      <c r="M21489" s="20">
        <v>1.3399999999999999</v>
      </c>
      <c r="N21489" s="20">
        <v>0.66</v>
      </c>
      <c r="AE21489">
        <f t="shared" si="335"/>
        <v>2021</v>
      </c>
    </row>
    <row r="21490" spans="1:31" x14ac:dyDescent="0.25">
      <c r="A21490" s="7">
        <v>21487</v>
      </c>
      <c r="B21490" s="8">
        <v>44455</v>
      </c>
      <c r="C21490" t="s">
        <v>3</v>
      </c>
      <c r="D21490" t="s">
        <v>943</v>
      </c>
      <c r="E21490" t="s">
        <v>9</v>
      </c>
      <c r="F21490" t="s">
        <v>366</v>
      </c>
      <c r="G21490" t="s">
        <v>1016</v>
      </c>
      <c r="H21490" s="9" t="s">
        <v>2890</v>
      </c>
      <c r="I21490" t="s">
        <v>1454</v>
      </c>
      <c r="J21490" s="20">
        <v>35</v>
      </c>
      <c r="K21490" s="20" t="s">
        <v>9</v>
      </c>
      <c r="L21490" t="s">
        <v>1463</v>
      </c>
      <c r="M21490" s="20">
        <v>8.4</v>
      </c>
      <c r="N21490" s="20">
        <v>10.1</v>
      </c>
      <c r="AE21490">
        <f t="shared" si="335"/>
        <v>2021</v>
      </c>
    </row>
    <row r="21491" spans="1:31" x14ac:dyDescent="0.25">
      <c r="A21491" s="7">
        <v>21488</v>
      </c>
      <c r="B21491" s="8">
        <v>44455</v>
      </c>
      <c r="C21491" t="s">
        <v>3</v>
      </c>
      <c r="D21491" t="s">
        <v>1349</v>
      </c>
      <c r="E21491" t="s">
        <v>9</v>
      </c>
      <c r="F21491" t="s">
        <v>1296</v>
      </c>
      <c r="G21491" t="s">
        <v>929</v>
      </c>
      <c r="H21491" s="135" t="s">
        <v>2780</v>
      </c>
      <c r="I21491" t="s">
        <v>1455</v>
      </c>
      <c r="J21491" s="20">
        <v>45</v>
      </c>
      <c r="K21491" s="20" t="s">
        <v>9</v>
      </c>
      <c r="L21491" t="s">
        <v>1464</v>
      </c>
      <c r="M21491" s="20">
        <v>4.95</v>
      </c>
      <c r="N21491" s="20">
        <v>6.8</v>
      </c>
      <c r="AE21491">
        <f t="shared" si="335"/>
        <v>2021</v>
      </c>
    </row>
    <row r="21492" spans="1:31" x14ac:dyDescent="0.25">
      <c r="A21492" s="7">
        <v>21489</v>
      </c>
      <c r="B21492" s="8">
        <v>44457</v>
      </c>
      <c r="C21492" t="s">
        <v>3</v>
      </c>
      <c r="D21492" t="s">
        <v>798</v>
      </c>
      <c r="E21492" t="s">
        <v>9</v>
      </c>
      <c r="F21492" t="s">
        <v>1111</v>
      </c>
      <c r="G21492" t="s">
        <v>1016</v>
      </c>
      <c r="H21492" s="9" t="s">
        <v>2884</v>
      </c>
      <c r="I21492" t="s">
        <v>1454</v>
      </c>
      <c r="J21492" s="20">
        <v>86</v>
      </c>
      <c r="K21492" s="20" t="s">
        <v>3</v>
      </c>
      <c r="L21492" t="s">
        <v>1464</v>
      </c>
      <c r="M21492" s="20">
        <v>25.08</v>
      </c>
      <c r="N21492" s="20">
        <v>18.920000000000002</v>
      </c>
      <c r="AE21492">
        <f t="shared" si="335"/>
        <v>2021</v>
      </c>
    </row>
    <row r="21493" spans="1:31" x14ac:dyDescent="0.25">
      <c r="A21493" s="7">
        <v>21490</v>
      </c>
      <c r="B21493" s="8">
        <v>44457</v>
      </c>
      <c r="C21493" t="s">
        <v>3</v>
      </c>
      <c r="D21493" t="s">
        <v>779</v>
      </c>
      <c r="E21493" t="s">
        <v>9</v>
      </c>
      <c r="F21493" t="s">
        <v>521</v>
      </c>
      <c r="G21493" t="s">
        <v>895</v>
      </c>
      <c r="H21493" s="135" t="s">
        <v>3082</v>
      </c>
      <c r="I21493" t="s">
        <v>1454</v>
      </c>
      <c r="J21493" s="20">
        <v>18</v>
      </c>
      <c r="K21493" s="20" t="s">
        <v>3</v>
      </c>
      <c r="L21493" t="s">
        <v>1464</v>
      </c>
      <c r="M21493" s="20">
        <v>6.04</v>
      </c>
      <c r="N21493" s="20">
        <v>3.96</v>
      </c>
      <c r="AE21493">
        <f t="shared" si="335"/>
        <v>2021</v>
      </c>
    </row>
    <row r="21494" spans="1:31" x14ac:dyDescent="0.25">
      <c r="A21494" s="7">
        <v>21491</v>
      </c>
      <c r="B21494" s="8">
        <v>44458</v>
      </c>
      <c r="C21494" t="s">
        <v>3</v>
      </c>
      <c r="D21494" t="s">
        <v>1332</v>
      </c>
      <c r="E21494" t="s">
        <v>9</v>
      </c>
      <c r="F21494" t="s">
        <v>900</v>
      </c>
      <c r="G21494" t="s">
        <v>1292</v>
      </c>
      <c r="H21494" s="9" t="s">
        <v>3428</v>
      </c>
      <c r="I21494" t="s">
        <v>1454</v>
      </c>
      <c r="J21494" s="20">
        <v>41</v>
      </c>
      <c r="K21494" s="20" t="s">
        <v>3</v>
      </c>
      <c r="L21494" t="s">
        <v>1464</v>
      </c>
      <c r="M21494" s="20">
        <v>12.48</v>
      </c>
      <c r="N21494" s="20">
        <v>9.02</v>
      </c>
      <c r="AE21494">
        <f t="shared" si="335"/>
        <v>2021</v>
      </c>
    </row>
    <row r="21495" spans="1:31" x14ac:dyDescent="0.25">
      <c r="A21495" s="7">
        <v>21492</v>
      </c>
      <c r="B21495" s="8">
        <v>44459</v>
      </c>
      <c r="C21495" t="s">
        <v>3</v>
      </c>
      <c r="D21495" t="s">
        <v>1370</v>
      </c>
      <c r="E21495" t="s">
        <v>9</v>
      </c>
      <c r="F21495" t="s">
        <v>1366</v>
      </c>
      <c r="G21495" t="s">
        <v>1292</v>
      </c>
      <c r="H21495" s="9" t="s">
        <v>3397</v>
      </c>
      <c r="I21495" t="s">
        <v>1454</v>
      </c>
      <c r="J21495" s="20">
        <v>13</v>
      </c>
      <c r="K21495" s="20" t="s">
        <v>1465</v>
      </c>
      <c r="L21495" t="s">
        <v>1466</v>
      </c>
      <c r="M21495" s="20">
        <v>3.25</v>
      </c>
      <c r="N21495" s="20">
        <v>3.25</v>
      </c>
      <c r="AE21495">
        <f t="shared" si="335"/>
        <v>2021</v>
      </c>
    </row>
    <row r="21496" spans="1:31" x14ac:dyDescent="0.25">
      <c r="A21496" s="7">
        <v>21493</v>
      </c>
      <c r="B21496" s="8">
        <v>44460</v>
      </c>
      <c r="C21496" t="s">
        <v>3</v>
      </c>
      <c r="D21496" t="s">
        <v>1092</v>
      </c>
      <c r="E21496" t="s">
        <v>9</v>
      </c>
      <c r="F21496" t="s">
        <v>678</v>
      </c>
      <c r="G21496" t="s">
        <v>732</v>
      </c>
      <c r="H21496" s="136" t="s">
        <v>3516</v>
      </c>
      <c r="I21496" t="s">
        <v>1455</v>
      </c>
      <c r="J21496" s="20">
        <v>11</v>
      </c>
      <c r="K21496" s="20" t="s">
        <v>9</v>
      </c>
      <c r="L21496" t="s">
        <v>1463</v>
      </c>
      <c r="M21496" s="20">
        <v>1.32</v>
      </c>
      <c r="N21496" s="20">
        <v>1.93</v>
      </c>
      <c r="AE21496">
        <f t="shared" si="335"/>
        <v>2021</v>
      </c>
    </row>
    <row r="21497" spans="1:31" x14ac:dyDescent="0.25">
      <c r="A21497" s="7">
        <v>21494</v>
      </c>
      <c r="B21497" s="8">
        <v>44460</v>
      </c>
      <c r="C21497" t="s">
        <v>3</v>
      </c>
      <c r="D21497" t="s">
        <v>1092</v>
      </c>
      <c r="E21497" t="s">
        <v>9</v>
      </c>
      <c r="F21497" t="s">
        <v>904</v>
      </c>
      <c r="G21497" t="s">
        <v>732</v>
      </c>
      <c r="H21497" s="135" t="s">
        <v>2642</v>
      </c>
      <c r="I21497" t="s">
        <v>1454</v>
      </c>
      <c r="J21497" s="20">
        <v>40</v>
      </c>
      <c r="K21497" s="20" t="s">
        <v>9</v>
      </c>
      <c r="L21497" t="s">
        <v>1464</v>
      </c>
      <c r="M21497" s="20">
        <v>8.8000000000000007</v>
      </c>
      <c r="N21497" s="20">
        <v>12.2</v>
      </c>
      <c r="AE21497">
        <f t="shared" si="335"/>
        <v>2021</v>
      </c>
    </row>
    <row r="21498" spans="1:31" x14ac:dyDescent="0.25">
      <c r="A21498" s="7">
        <v>21495</v>
      </c>
      <c r="B21498" s="8">
        <v>44460</v>
      </c>
      <c r="C21498" t="s">
        <v>3</v>
      </c>
      <c r="D21498" t="s">
        <v>1332</v>
      </c>
      <c r="E21498" t="s">
        <v>9</v>
      </c>
      <c r="F21498" t="s">
        <v>1344</v>
      </c>
      <c r="G21498" t="s">
        <v>377</v>
      </c>
      <c r="H21498" s="9" t="s">
        <v>2120</v>
      </c>
      <c r="I21498" t="s">
        <v>1454</v>
      </c>
      <c r="J21498" s="20">
        <v>22</v>
      </c>
      <c r="K21498" s="20" t="s">
        <v>9</v>
      </c>
      <c r="L21498" t="s">
        <v>1464</v>
      </c>
      <c r="M21498" s="20">
        <v>4.84</v>
      </c>
      <c r="N21498" s="20">
        <v>7.16</v>
      </c>
      <c r="AE21498">
        <f t="shared" si="335"/>
        <v>2021</v>
      </c>
    </row>
    <row r="21499" spans="1:31" x14ac:dyDescent="0.25">
      <c r="A21499" s="7">
        <v>21496</v>
      </c>
      <c r="B21499" s="8">
        <v>44460</v>
      </c>
      <c r="C21499" t="s">
        <v>3</v>
      </c>
      <c r="D21499" t="s">
        <v>1092</v>
      </c>
      <c r="E21499" t="s">
        <v>9</v>
      </c>
      <c r="F21499" t="s">
        <v>285</v>
      </c>
      <c r="G21499" t="s">
        <v>895</v>
      </c>
      <c r="H21499" s="135" t="s">
        <v>2599</v>
      </c>
      <c r="I21499" t="s">
        <v>1454</v>
      </c>
      <c r="J21499" s="20">
        <v>20</v>
      </c>
      <c r="K21499" s="20" t="s">
        <v>1465</v>
      </c>
      <c r="L21499" t="s">
        <v>1466</v>
      </c>
      <c r="M21499" s="20">
        <v>5</v>
      </c>
      <c r="N21499" s="20">
        <v>5</v>
      </c>
      <c r="AE21499">
        <f t="shared" si="335"/>
        <v>2021</v>
      </c>
    </row>
    <row r="21500" spans="1:31" x14ac:dyDescent="0.25">
      <c r="A21500" s="7">
        <v>21497</v>
      </c>
      <c r="B21500" s="8">
        <v>44461</v>
      </c>
      <c r="C21500" t="s">
        <v>3</v>
      </c>
      <c r="D21500" t="s">
        <v>1207</v>
      </c>
      <c r="E21500" t="s">
        <v>9</v>
      </c>
      <c r="F21500" t="s">
        <v>1193</v>
      </c>
      <c r="G21500" t="s">
        <v>1292</v>
      </c>
      <c r="H21500" s="9" t="s">
        <v>3485</v>
      </c>
      <c r="I21500" t="s">
        <v>1454</v>
      </c>
      <c r="J21500" s="20">
        <v>36</v>
      </c>
      <c r="K21500" s="20" t="s">
        <v>3</v>
      </c>
      <c r="L21500" t="s">
        <v>1464</v>
      </c>
      <c r="M21500" s="20">
        <v>11.08</v>
      </c>
      <c r="N21500" s="20">
        <v>7.92</v>
      </c>
      <c r="AE21500">
        <f t="shared" si="335"/>
        <v>2021</v>
      </c>
    </row>
    <row r="21501" spans="1:31" x14ac:dyDescent="0.25">
      <c r="A21501" s="7">
        <v>21498</v>
      </c>
      <c r="B21501" s="8">
        <v>44462</v>
      </c>
      <c r="C21501" t="s">
        <v>3</v>
      </c>
      <c r="D21501" t="s">
        <v>798</v>
      </c>
      <c r="E21501" t="s">
        <v>9</v>
      </c>
      <c r="F21501" t="s">
        <v>1325</v>
      </c>
      <c r="G21501" t="s">
        <v>377</v>
      </c>
      <c r="H21501" s="9" t="s">
        <v>2121</v>
      </c>
      <c r="I21501" t="s">
        <v>1454</v>
      </c>
      <c r="J21501" s="20">
        <v>47</v>
      </c>
      <c r="K21501" s="20" t="s">
        <v>3</v>
      </c>
      <c r="L21501" t="s">
        <v>1464</v>
      </c>
      <c r="M21501" s="20">
        <v>14.16</v>
      </c>
      <c r="N21501" s="20">
        <v>10.34</v>
      </c>
      <c r="AE21501">
        <f t="shared" si="335"/>
        <v>2021</v>
      </c>
    </row>
    <row r="21502" spans="1:31" x14ac:dyDescent="0.25">
      <c r="A21502" s="7">
        <v>21499</v>
      </c>
      <c r="B21502" s="8">
        <v>44463</v>
      </c>
      <c r="C21502" t="s">
        <v>3</v>
      </c>
      <c r="D21502" t="s">
        <v>1325</v>
      </c>
      <c r="E21502" t="s">
        <v>9</v>
      </c>
      <c r="F21502" t="s">
        <v>1111</v>
      </c>
      <c r="G21502" t="s">
        <v>929</v>
      </c>
      <c r="H21502" s="135" t="s">
        <v>2713</v>
      </c>
      <c r="I21502" t="s">
        <v>1457</v>
      </c>
      <c r="J21502" s="20">
        <v>1</v>
      </c>
      <c r="K21502" s="20" t="s">
        <v>1465</v>
      </c>
      <c r="L21502" t="s">
        <v>1466</v>
      </c>
      <c r="M21502" s="20">
        <v>0.125</v>
      </c>
      <c r="N21502" s="20">
        <v>0.125</v>
      </c>
      <c r="O21502" t="s">
        <v>9</v>
      </c>
      <c r="P21502" s="13" t="s">
        <v>427</v>
      </c>
      <c r="Q21502" t="s">
        <v>3</v>
      </c>
      <c r="R21502" t="s">
        <v>521</v>
      </c>
      <c r="S21502" t="s">
        <v>1465</v>
      </c>
      <c r="U21502" t="s">
        <v>1465</v>
      </c>
      <c r="W21502" t="s">
        <v>1465</v>
      </c>
      <c r="Y21502" t="s">
        <v>1465</v>
      </c>
      <c r="AA21502" t="s">
        <v>1465</v>
      </c>
      <c r="AC21502" t="s">
        <v>1465</v>
      </c>
      <c r="AE21502">
        <f t="shared" si="335"/>
        <v>2021</v>
      </c>
    </row>
    <row r="21503" spans="1:31" x14ac:dyDescent="0.25">
      <c r="A21503" s="7">
        <v>21500</v>
      </c>
      <c r="B21503" s="8">
        <v>44463</v>
      </c>
      <c r="C21503" t="s">
        <v>3</v>
      </c>
      <c r="D21503" t="s">
        <v>1325</v>
      </c>
      <c r="E21503" t="s">
        <v>9</v>
      </c>
      <c r="F21503" t="s">
        <v>1262</v>
      </c>
      <c r="G21503" t="s">
        <v>929</v>
      </c>
      <c r="H21503" s="135" t="s">
        <v>2713</v>
      </c>
      <c r="I21503" t="s">
        <v>1457</v>
      </c>
      <c r="J21503" s="20">
        <v>10</v>
      </c>
      <c r="K21503" s="20" t="s">
        <v>1465</v>
      </c>
      <c r="L21503" t="s">
        <v>1466</v>
      </c>
      <c r="M21503" s="20">
        <v>1.25</v>
      </c>
      <c r="N21503" s="20">
        <v>1.25</v>
      </c>
      <c r="O21503" t="s">
        <v>3</v>
      </c>
      <c r="P21503" s="13" t="s">
        <v>521</v>
      </c>
      <c r="Q21503" t="s">
        <v>9</v>
      </c>
      <c r="R21503" t="s">
        <v>427</v>
      </c>
      <c r="S21503" t="s">
        <v>1465</v>
      </c>
      <c r="U21503" t="s">
        <v>1465</v>
      </c>
      <c r="W21503" t="s">
        <v>1465</v>
      </c>
      <c r="Y21503" t="s">
        <v>1465</v>
      </c>
      <c r="AA21503" t="s">
        <v>1465</v>
      </c>
      <c r="AC21503" t="s">
        <v>1465</v>
      </c>
      <c r="AE21503">
        <f t="shared" si="335"/>
        <v>2021</v>
      </c>
    </row>
    <row r="21504" spans="1:31" x14ac:dyDescent="0.25">
      <c r="A21504" s="7">
        <v>21501</v>
      </c>
      <c r="B21504" s="8">
        <v>44463</v>
      </c>
      <c r="C21504" t="s">
        <v>3</v>
      </c>
      <c r="D21504" t="s">
        <v>1262</v>
      </c>
      <c r="E21504" t="s">
        <v>9</v>
      </c>
      <c r="F21504" t="s">
        <v>1325</v>
      </c>
      <c r="G21504" t="s">
        <v>929</v>
      </c>
      <c r="H21504" s="135" t="s">
        <v>2713</v>
      </c>
      <c r="I21504" t="s">
        <v>1457</v>
      </c>
      <c r="J21504" s="20">
        <v>10</v>
      </c>
      <c r="K21504" s="20" t="s">
        <v>1465</v>
      </c>
      <c r="L21504" t="s">
        <v>1466</v>
      </c>
      <c r="M21504" s="20">
        <v>1.25</v>
      </c>
      <c r="N21504" s="20">
        <v>1.25</v>
      </c>
      <c r="O21504" t="s">
        <v>9</v>
      </c>
      <c r="P21504" s="13" t="s">
        <v>521</v>
      </c>
      <c r="Q21504" t="s">
        <v>3</v>
      </c>
      <c r="R21504" t="s">
        <v>427</v>
      </c>
      <c r="S21504" t="s">
        <v>1465</v>
      </c>
      <c r="U21504" t="s">
        <v>1465</v>
      </c>
      <c r="W21504" t="s">
        <v>1465</v>
      </c>
      <c r="Y21504" t="s">
        <v>1465</v>
      </c>
      <c r="AA21504" t="s">
        <v>1465</v>
      </c>
      <c r="AC21504" t="s">
        <v>1465</v>
      </c>
      <c r="AE21504">
        <f t="shared" si="335"/>
        <v>2021</v>
      </c>
    </row>
    <row r="21505" spans="1:31" x14ac:dyDescent="0.25">
      <c r="A21505" s="7">
        <v>21502</v>
      </c>
      <c r="B21505" s="8">
        <v>44464</v>
      </c>
      <c r="C21505" t="s">
        <v>3</v>
      </c>
      <c r="D21505" t="s">
        <v>237</v>
      </c>
      <c r="E21505" t="s">
        <v>9</v>
      </c>
      <c r="F21505" t="s">
        <v>186</v>
      </c>
      <c r="G21505" t="s">
        <v>870</v>
      </c>
      <c r="H21505" s="135" t="s">
        <v>2639</v>
      </c>
      <c r="I21505" t="s">
        <v>1454</v>
      </c>
      <c r="J21505" s="20">
        <v>86</v>
      </c>
      <c r="K21505" s="20" t="s">
        <v>3</v>
      </c>
      <c r="L21505" t="s">
        <v>1463</v>
      </c>
      <c r="M21505" s="20">
        <v>23.36</v>
      </c>
      <c r="N21505" s="20">
        <v>20.64</v>
      </c>
      <c r="AE21505">
        <f t="shared" si="335"/>
        <v>2021</v>
      </c>
    </row>
    <row r="21506" spans="1:31" x14ac:dyDescent="0.25">
      <c r="A21506" s="7">
        <v>21503</v>
      </c>
      <c r="B21506" s="8">
        <v>44464</v>
      </c>
      <c r="C21506" t="s">
        <v>3</v>
      </c>
      <c r="D21506" t="s">
        <v>1247</v>
      </c>
      <c r="E21506" t="s">
        <v>9</v>
      </c>
      <c r="F21506" t="s">
        <v>1193</v>
      </c>
      <c r="G21506" t="s">
        <v>929</v>
      </c>
      <c r="H21506" s="135" t="s">
        <v>2679</v>
      </c>
      <c r="I21506" t="s">
        <v>1454</v>
      </c>
      <c r="J21506" s="20">
        <v>63</v>
      </c>
      <c r="K21506" s="20" t="s">
        <v>3</v>
      </c>
      <c r="L21506" t="s">
        <v>1464</v>
      </c>
      <c r="M21506" s="20">
        <v>18.64</v>
      </c>
      <c r="N21506" s="20">
        <v>13.86</v>
      </c>
      <c r="AE21506">
        <f t="shared" si="335"/>
        <v>2021</v>
      </c>
    </row>
    <row r="21507" spans="1:31" x14ac:dyDescent="0.25">
      <c r="A21507" s="7">
        <v>21504</v>
      </c>
      <c r="B21507" s="8">
        <v>44465</v>
      </c>
      <c r="C21507" t="s">
        <v>3</v>
      </c>
      <c r="D21507" t="s">
        <v>265</v>
      </c>
      <c r="E21507" t="s">
        <v>9</v>
      </c>
      <c r="F21507" t="s">
        <v>1288</v>
      </c>
      <c r="G21507" t="s">
        <v>861</v>
      </c>
      <c r="H21507" s="135" t="s">
        <v>2549</v>
      </c>
      <c r="I21507" t="s">
        <v>1454</v>
      </c>
      <c r="J21507" s="20">
        <v>77</v>
      </c>
      <c r="K21507" s="20" t="s">
        <v>1465</v>
      </c>
      <c r="L21507" t="s">
        <v>1466</v>
      </c>
      <c r="M21507" s="20">
        <v>19.25</v>
      </c>
      <c r="N21507" s="20">
        <v>19.25</v>
      </c>
      <c r="AE21507">
        <f t="shared" si="335"/>
        <v>2021</v>
      </c>
    </row>
    <row r="21508" spans="1:31" x14ac:dyDescent="0.25">
      <c r="A21508" s="7">
        <v>21505</v>
      </c>
      <c r="B21508" s="8">
        <v>44465</v>
      </c>
      <c r="C21508" t="s">
        <v>3</v>
      </c>
      <c r="D21508" t="s">
        <v>265</v>
      </c>
      <c r="E21508" t="s">
        <v>9</v>
      </c>
      <c r="F21508" t="s">
        <v>1288</v>
      </c>
      <c r="G21508" t="s">
        <v>648</v>
      </c>
      <c r="H21508" s="135" t="s">
        <v>2555</v>
      </c>
      <c r="I21508" t="s">
        <v>1454</v>
      </c>
      <c r="J21508" s="20">
        <v>16</v>
      </c>
      <c r="K21508" s="20" t="s">
        <v>3</v>
      </c>
      <c r="L21508" t="s">
        <v>1464</v>
      </c>
      <c r="M21508" s="20">
        <v>5.48</v>
      </c>
      <c r="N21508" s="20">
        <v>3.52</v>
      </c>
      <c r="AE21508">
        <f t="shared" ref="AE21508:AE21571" si="336">YEAR(B21508)</f>
        <v>2021</v>
      </c>
    </row>
    <row r="21509" spans="1:31" x14ac:dyDescent="0.25">
      <c r="A21509" s="7">
        <v>21506</v>
      </c>
      <c r="B21509" s="8">
        <v>44465</v>
      </c>
      <c r="C21509" t="s">
        <v>3</v>
      </c>
      <c r="D21509" t="s">
        <v>265</v>
      </c>
      <c r="E21509" t="s">
        <v>9</v>
      </c>
      <c r="F21509" t="s">
        <v>1288</v>
      </c>
      <c r="G21509" t="s">
        <v>648</v>
      </c>
      <c r="H21509" s="135" t="s">
        <v>3517</v>
      </c>
      <c r="I21509" t="s">
        <v>1454</v>
      </c>
      <c r="J21509" s="20">
        <v>71</v>
      </c>
      <c r="K21509" s="20" t="s">
        <v>3</v>
      </c>
      <c r="L21509" t="s">
        <v>1464</v>
      </c>
      <c r="M21509" s="20">
        <v>20.88</v>
      </c>
      <c r="N21509" s="20">
        <v>15.620000000000001</v>
      </c>
      <c r="AE21509">
        <f t="shared" si="336"/>
        <v>2021</v>
      </c>
    </row>
    <row r="21510" spans="1:31" x14ac:dyDescent="0.25">
      <c r="A21510" s="7">
        <v>21507</v>
      </c>
      <c r="B21510" s="8">
        <v>44465</v>
      </c>
      <c r="C21510" t="s">
        <v>3</v>
      </c>
      <c r="D21510" t="s">
        <v>678</v>
      </c>
      <c r="E21510" t="s">
        <v>9</v>
      </c>
      <c r="F21510" t="s">
        <v>828</v>
      </c>
      <c r="G21510" t="s">
        <v>895</v>
      </c>
      <c r="H21510" s="135" t="s">
        <v>2540</v>
      </c>
      <c r="I21510" t="s">
        <v>1454</v>
      </c>
      <c r="J21510" s="20">
        <v>30</v>
      </c>
      <c r="K21510" s="20" t="s">
        <v>1465</v>
      </c>
      <c r="L21510" t="s">
        <v>1466</v>
      </c>
      <c r="M21510" s="20">
        <v>7.5</v>
      </c>
      <c r="N21510" s="20">
        <v>7.5</v>
      </c>
      <c r="AE21510">
        <f t="shared" si="336"/>
        <v>2021</v>
      </c>
    </row>
    <row r="21511" spans="1:31" x14ac:dyDescent="0.25">
      <c r="A21511" s="7">
        <v>21508</v>
      </c>
      <c r="B21511" s="8">
        <v>44465</v>
      </c>
      <c r="C21511" t="s">
        <v>3</v>
      </c>
      <c r="D21511" t="s">
        <v>1092</v>
      </c>
      <c r="E21511" t="s">
        <v>9</v>
      </c>
      <c r="F21511" t="s">
        <v>1344</v>
      </c>
      <c r="G21511" t="s">
        <v>1292</v>
      </c>
      <c r="H21511" s="9" t="s">
        <v>3421</v>
      </c>
      <c r="I21511" t="s">
        <v>1454</v>
      </c>
      <c r="J21511" s="20">
        <v>18</v>
      </c>
      <c r="K21511" s="20" t="s">
        <v>1465</v>
      </c>
      <c r="L21511" t="s">
        <v>1466</v>
      </c>
      <c r="M21511" s="20">
        <v>4.5</v>
      </c>
      <c r="N21511" s="20">
        <v>4.5</v>
      </c>
      <c r="AE21511">
        <f t="shared" si="336"/>
        <v>2021</v>
      </c>
    </row>
    <row r="21512" spans="1:31" x14ac:dyDescent="0.25">
      <c r="A21512" s="7">
        <v>21509</v>
      </c>
      <c r="B21512" s="8">
        <v>44466</v>
      </c>
      <c r="C21512" t="s">
        <v>3</v>
      </c>
      <c r="D21512" t="s">
        <v>1346</v>
      </c>
      <c r="E21512" t="s">
        <v>9</v>
      </c>
      <c r="F21512" t="s">
        <v>1371</v>
      </c>
      <c r="G21512" t="s">
        <v>648</v>
      </c>
      <c r="H21512" s="135" t="s">
        <v>2269</v>
      </c>
      <c r="I21512" t="s">
        <v>1454</v>
      </c>
      <c r="J21512" s="20">
        <v>22</v>
      </c>
      <c r="K21512" s="20" t="s">
        <v>3</v>
      </c>
      <c r="L21512" t="s">
        <v>1464</v>
      </c>
      <c r="M21512" s="20">
        <v>7.16</v>
      </c>
      <c r="N21512" s="20">
        <v>4.84</v>
      </c>
      <c r="AE21512">
        <f t="shared" si="336"/>
        <v>2021</v>
      </c>
    </row>
    <row r="21513" spans="1:31" x14ac:dyDescent="0.25">
      <c r="A21513" s="7">
        <v>21510</v>
      </c>
      <c r="B21513" s="8">
        <v>44466</v>
      </c>
      <c r="C21513" t="s">
        <v>3</v>
      </c>
      <c r="D21513" t="s">
        <v>1362</v>
      </c>
      <c r="E21513" t="s">
        <v>9</v>
      </c>
      <c r="F21513" t="s">
        <v>1371</v>
      </c>
      <c r="G21513" t="s">
        <v>14</v>
      </c>
      <c r="H21513" s="135" t="s">
        <v>1496</v>
      </c>
      <c r="I21513" t="s">
        <v>1454</v>
      </c>
      <c r="J21513" s="20">
        <v>18</v>
      </c>
      <c r="K21513" s="20" t="s">
        <v>1465</v>
      </c>
      <c r="L21513" t="s">
        <v>1466</v>
      </c>
      <c r="M21513" s="20">
        <v>4.5</v>
      </c>
      <c r="N21513" s="20">
        <v>4.5</v>
      </c>
      <c r="AE21513">
        <f t="shared" si="336"/>
        <v>2021</v>
      </c>
    </row>
    <row r="21514" spans="1:31" x14ac:dyDescent="0.25">
      <c r="A21514" s="7">
        <v>21511</v>
      </c>
      <c r="B21514" s="8">
        <v>44467</v>
      </c>
      <c r="C21514" t="s">
        <v>3</v>
      </c>
      <c r="D21514" t="s">
        <v>1372</v>
      </c>
      <c r="E21514" t="s">
        <v>9</v>
      </c>
      <c r="F21514" t="s">
        <v>1335</v>
      </c>
      <c r="G21514" t="s">
        <v>929</v>
      </c>
      <c r="H21514" s="136" t="s">
        <v>2654</v>
      </c>
      <c r="I21514" t="s">
        <v>1454</v>
      </c>
      <c r="J21514" s="20">
        <v>10</v>
      </c>
      <c r="K21514" s="20" t="s">
        <v>9</v>
      </c>
      <c r="L21514" t="s">
        <v>1463</v>
      </c>
      <c r="M21514" s="20">
        <v>2.4</v>
      </c>
      <c r="N21514" s="20">
        <v>3.6</v>
      </c>
      <c r="AE21514">
        <f t="shared" si="336"/>
        <v>2021</v>
      </c>
    </row>
    <row r="21515" spans="1:31" x14ac:dyDescent="0.25">
      <c r="A21515" s="7">
        <v>21512</v>
      </c>
      <c r="B21515" s="8">
        <v>44469</v>
      </c>
      <c r="C21515" t="s">
        <v>3</v>
      </c>
      <c r="D21515" t="s">
        <v>1346</v>
      </c>
      <c r="E21515" t="s">
        <v>9</v>
      </c>
      <c r="F21515" t="s">
        <v>1344</v>
      </c>
      <c r="G21515" t="s">
        <v>732</v>
      </c>
      <c r="H21515" s="136" t="s">
        <v>2153</v>
      </c>
      <c r="I21515" t="s">
        <v>1454</v>
      </c>
      <c r="J21515" s="20">
        <v>31</v>
      </c>
      <c r="K21515" s="20" t="s">
        <v>3</v>
      </c>
      <c r="L21515" t="s">
        <v>1463</v>
      </c>
      <c r="M21515" s="20">
        <v>9.06</v>
      </c>
      <c r="N21515" s="20">
        <v>7.44</v>
      </c>
      <c r="AE21515">
        <f t="shared" si="336"/>
        <v>2021</v>
      </c>
    </row>
    <row r="21516" spans="1:31" x14ac:dyDescent="0.25">
      <c r="A21516" s="7">
        <v>21513</v>
      </c>
      <c r="B21516" s="8">
        <v>44469</v>
      </c>
      <c r="C21516" t="s">
        <v>3</v>
      </c>
      <c r="D21516" t="s">
        <v>1373</v>
      </c>
      <c r="E21516" t="s">
        <v>9</v>
      </c>
      <c r="F21516" t="s">
        <v>1367</v>
      </c>
      <c r="G21516" t="s">
        <v>648</v>
      </c>
      <c r="H21516" s="135" t="s">
        <v>1877</v>
      </c>
      <c r="I21516" t="s">
        <v>1458</v>
      </c>
      <c r="J21516" s="20">
        <v>3</v>
      </c>
      <c r="K21516" s="20" t="s">
        <v>9</v>
      </c>
      <c r="L21516" t="s">
        <v>1464</v>
      </c>
      <c r="M21516" s="20">
        <v>30</v>
      </c>
      <c r="N21516" s="20">
        <v>10</v>
      </c>
      <c r="AE21516">
        <f t="shared" si="336"/>
        <v>2021</v>
      </c>
    </row>
    <row r="21517" spans="1:31" x14ac:dyDescent="0.25">
      <c r="A21517" s="7">
        <v>21514</v>
      </c>
      <c r="B21517" s="8">
        <v>44470</v>
      </c>
      <c r="C21517" t="s">
        <v>3</v>
      </c>
      <c r="D21517" t="s">
        <v>1327</v>
      </c>
      <c r="E21517" t="s">
        <v>9</v>
      </c>
      <c r="F21517" t="s">
        <v>1284</v>
      </c>
      <c r="G21517" t="s">
        <v>861</v>
      </c>
      <c r="H21517" s="135" t="s">
        <v>2883</v>
      </c>
      <c r="I21517" t="s">
        <v>1454</v>
      </c>
      <c r="J21517" s="20">
        <v>22</v>
      </c>
      <c r="K21517" s="20" t="s">
        <v>3</v>
      </c>
      <c r="L21517" t="s">
        <v>1464</v>
      </c>
      <c r="M21517" s="20">
        <v>7.16</v>
      </c>
      <c r="N21517" s="20">
        <v>4.84</v>
      </c>
      <c r="AE21517">
        <f t="shared" si="336"/>
        <v>2021</v>
      </c>
    </row>
    <row r="21518" spans="1:31" x14ac:dyDescent="0.25">
      <c r="A21518" s="7">
        <v>21515</v>
      </c>
      <c r="B21518" s="8">
        <v>44470</v>
      </c>
      <c r="C21518" t="s">
        <v>3</v>
      </c>
      <c r="D21518" t="s">
        <v>1092</v>
      </c>
      <c r="E21518" t="s">
        <v>9</v>
      </c>
      <c r="F21518" t="s">
        <v>1360</v>
      </c>
      <c r="G21518" t="s">
        <v>1292</v>
      </c>
      <c r="H21518" s="9" t="s">
        <v>3397</v>
      </c>
      <c r="I21518" t="s">
        <v>1454</v>
      </c>
      <c r="J21518" s="20">
        <v>21</v>
      </c>
      <c r="K21518" s="20" t="s">
        <v>3</v>
      </c>
      <c r="L21518" t="s">
        <v>1464</v>
      </c>
      <c r="M21518" s="20">
        <v>6.88</v>
      </c>
      <c r="N21518" s="20">
        <v>4.62</v>
      </c>
      <c r="AE21518">
        <f t="shared" si="336"/>
        <v>2021</v>
      </c>
    </row>
    <row r="21519" spans="1:31" x14ac:dyDescent="0.25">
      <c r="A21519" s="7">
        <v>21516</v>
      </c>
      <c r="B21519" s="8">
        <v>44470</v>
      </c>
      <c r="C21519" t="s">
        <v>3</v>
      </c>
      <c r="D21519" t="s">
        <v>1092</v>
      </c>
      <c r="E21519" t="s">
        <v>9</v>
      </c>
      <c r="F21519" t="s">
        <v>1344</v>
      </c>
      <c r="G21519" t="s">
        <v>1292</v>
      </c>
      <c r="H21519" s="9" t="s">
        <v>3421</v>
      </c>
      <c r="I21519" t="s">
        <v>1454</v>
      </c>
      <c r="J21519" s="20">
        <v>18</v>
      </c>
      <c r="K21519" s="20" t="s">
        <v>1465</v>
      </c>
      <c r="L21519" t="s">
        <v>1466</v>
      </c>
      <c r="M21519" s="20">
        <v>4.5</v>
      </c>
      <c r="N21519" s="20">
        <v>4.5</v>
      </c>
      <c r="AE21519">
        <f t="shared" si="336"/>
        <v>2021</v>
      </c>
    </row>
    <row r="21520" spans="1:31" x14ac:dyDescent="0.25">
      <c r="A21520" s="7">
        <v>21517</v>
      </c>
      <c r="B21520" s="8">
        <v>44473</v>
      </c>
      <c r="C21520" t="s">
        <v>3</v>
      </c>
      <c r="D21520" t="s">
        <v>1327</v>
      </c>
      <c r="E21520" t="s">
        <v>9</v>
      </c>
      <c r="F21520" t="s">
        <v>1284</v>
      </c>
      <c r="G21520" t="s">
        <v>861</v>
      </c>
      <c r="H21520" s="135" t="s">
        <v>2883</v>
      </c>
      <c r="I21520" t="s">
        <v>1454</v>
      </c>
      <c r="J21520" s="20">
        <v>38</v>
      </c>
      <c r="K21520" s="20" t="s">
        <v>9</v>
      </c>
      <c r="L21520" t="s">
        <v>1463</v>
      </c>
      <c r="M21520" s="20">
        <v>9.1199999999999992</v>
      </c>
      <c r="N21520" s="20">
        <v>10.88</v>
      </c>
      <c r="AE21520">
        <f t="shared" si="336"/>
        <v>2021</v>
      </c>
    </row>
    <row r="21521" spans="1:31" x14ac:dyDescent="0.25">
      <c r="A21521" s="7">
        <v>21518</v>
      </c>
      <c r="B21521" s="8">
        <v>44473</v>
      </c>
      <c r="C21521" t="s">
        <v>3</v>
      </c>
      <c r="D21521" t="s">
        <v>1372</v>
      </c>
      <c r="E21521" t="s">
        <v>9</v>
      </c>
      <c r="F21521" t="s">
        <v>1335</v>
      </c>
      <c r="G21521" t="s">
        <v>929</v>
      </c>
      <c r="H21521" s="135" t="s">
        <v>1496</v>
      </c>
      <c r="I21521" t="s">
        <v>1454</v>
      </c>
      <c r="J21521" s="20">
        <v>36</v>
      </c>
      <c r="K21521" s="20" t="s">
        <v>9</v>
      </c>
      <c r="L21521" t="s">
        <v>1464</v>
      </c>
      <c r="M21521" s="20">
        <v>7.92</v>
      </c>
      <c r="N21521" s="20">
        <v>11.08</v>
      </c>
      <c r="AE21521">
        <f t="shared" si="336"/>
        <v>2021</v>
      </c>
    </row>
    <row r="21522" spans="1:31" x14ac:dyDescent="0.25">
      <c r="A21522" s="7">
        <v>21519</v>
      </c>
      <c r="B21522" s="8">
        <v>44475</v>
      </c>
      <c r="C21522" t="s">
        <v>3</v>
      </c>
      <c r="D21522" t="s">
        <v>834</v>
      </c>
      <c r="E21522" t="s">
        <v>9</v>
      </c>
      <c r="F21522" t="s">
        <v>1167</v>
      </c>
      <c r="G21522" t="s">
        <v>732</v>
      </c>
      <c r="H21522" s="136" t="s">
        <v>3044</v>
      </c>
      <c r="I21522" t="s">
        <v>1454</v>
      </c>
      <c r="J21522" s="20">
        <v>40</v>
      </c>
      <c r="K21522" s="20" t="s">
        <v>3</v>
      </c>
      <c r="L21522" t="s">
        <v>1464</v>
      </c>
      <c r="M21522" s="20">
        <v>12.2</v>
      </c>
      <c r="N21522" s="20">
        <v>8.8000000000000007</v>
      </c>
      <c r="AE21522">
        <f t="shared" si="336"/>
        <v>2021</v>
      </c>
    </row>
    <row r="21523" spans="1:31" x14ac:dyDescent="0.25">
      <c r="A21523" s="7">
        <v>21520</v>
      </c>
      <c r="B21523" s="8">
        <v>44475</v>
      </c>
      <c r="C21523" t="s">
        <v>3</v>
      </c>
      <c r="D21523" t="s">
        <v>834</v>
      </c>
      <c r="E21523" t="s">
        <v>9</v>
      </c>
      <c r="F21523" t="s">
        <v>465</v>
      </c>
      <c r="G21523" t="s">
        <v>732</v>
      </c>
      <c r="H21523" s="135" t="s">
        <v>2175</v>
      </c>
      <c r="I21523" t="s">
        <v>1455</v>
      </c>
      <c r="J21523" s="20">
        <v>40</v>
      </c>
      <c r="K21523" s="20" t="s">
        <v>3</v>
      </c>
      <c r="L21523" t="s">
        <v>1463</v>
      </c>
      <c r="M21523" s="20">
        <v>5.7</v>
      </c>
      <c r="N21523" s="20">
        <v>4.8</v>
      </c>
      <c r="AE21523">
        <f t="shared" si="336"/>
        <v>2021</v>
      </c>
    </row>
    <row r="21524" spans="1:31" x14ac:dyDescent="0.25">
      <c r="A21524" s="7">
        <v>21521</v>
      </c>
      <c r="B21524" s="8">
        <v>44475</v>
      </c>
      <c r="C21524" t="s">
        <v>3</v>
      </c>
      <c r="D21524" t="s">
        <v>1092</v>
      </c>
      <c r="E21524" t="s">
        <v>9</v>
      </c>
      <c r="F21524" t="s">
        <v>1360</v>
      </c>
      <c r="G21524" t="s">
        <v>1292</v>
      </c>
      <c r="H21524" s="9" t="s">
        <v>3406</v>
      </c>
      <c r="I21524" t="s">
        <v>1454</v>
      </c>
      <c r="J21524" s="20">
        <v>15</v>
      </c>
      <c r="K21524" s="20" t="s">
        <v>3</v>
      </c>
      <c r="L21524" t="s">
        <v>1463</v>
      </c>
      <c r="M21524" s="20">
        <v>4.9000000000000004</v>
      </c>
      <c r="N21524" s="20">
        <v>3.6</v>
      </c>
      <c r="AE21524">
        <f t="shared" si="336"/>
        <v>2021</v>
      </c>
    </row>
    <row r="21525" spans="1:31" x14ac:dyDescent="0.25">
      <c r="A21525" s="7">
        <v>21522</v>
      </c>
      <c r="B21525" s="8">
        <v>44475</v>
      </c>
      <c r="C21525" t="s">
        <v>3</v>
      </c>
      <c r="D21525" t="s">
        <v>1092</v>
      </c>
      <c r="E21525" t="s">
        <v>9</v>
      </c>
      <c r="F21525" t="s">
        <v>1344</v>
      </c>
      <c r="G21525" t="s">
        <v>648</v>
      </c>
      <c r="H21525" s="136" t="s">
        <v>1496</v>
      </c>
      <c r="I21525" t="s">
        <v>1454</v>
      </c>
      <c r="J21525" s="20">
        <v>62</v>
      </c>
      <c r="K21525" s="20" t="s">
        <v>9</v>
      </c>
      <c r="L21525" t="s">
        <v>1464</v>
      </c>
      <c r="M21525" s="20">
        <v>13.64</v>
      </c>
      <c r="N21525" s="20">
        <v>18.36</v>
      </c>
      <c r="AE21525">
        <f t="shared" si="336"/>
        <v>2021</v>
      </c>
    </row>
    <row r="21526" spans="1:31" x14ac:dyDescent="0.25">
      <c r="A21526" s="7">
        <v>21523</v>
      </c>
      <c r="B21526" s="8">
        <v>44475</v>
      </c>
      <c r="C21526" t="s">
        <v>3</v>
      </c>
      <c r="D21526" t="s">
        <v>766</v>
      </c>
      <c r="E21526" t="s">
        <v>9</v>
      </c>
      <c r="F21526" t="s">
        <v>268</v>
      </c>
      <c r="G21526" t="s">
        <v>895</v>
      </c>
      <c r="H21526" s="135" t="s">
        <v>2540</v>
      </c>
      <c r="I21526" t="s">
        <v>1454</v>
      </c>
      <c r="J21526" s="20">
        <v>25</v>
      </c>
      <c r="K21526" s="20" t="s">
        <v>3</v>
      </c>
      <c r="L21526" t="s">
        <v>1464</v>
      </c>
      <c r="M21526" s="20">
        <v>8</v>
      </c>
      <c r="N21526" s="20">
        <v>5.5</v>
      </c>
      <c r="AE21526">
        <f t="shared" si="336"/>
        <v>2021</v>
      </c>
    </row>
    <row r="21527" spans="1:31" x14ac:dyDescent="0.25">
      <c r="A21527" s="7">
        <v>21524</v>
      </c>
      <c r="B21527" s="8">
        <v>44476</v>
      </c>
      <c r="C21527" t="s">
        <v>3</v>
      </c>
      <c r="D21527" t="s">
        <v>1092</v>
      </c>
      <c r="E21527" t="s">
        <v>9</v>
      </c>
      <c r="F21527" t="s">
        <v>1360</v>
      </c>
      <c r="G21527" t="s">
        <v>1292</v>
      </c>
      <c r="H21527" s="9" t="s">
        <v>3410</v>
      </c>
      <c r="I21527" t="s">
        <v>1454</v>
      </c>
      <c r="J21527" s="20">
        <v>10</v>
      </c>
      <c r="K21527" s="20" t="s">
        <v>3</v>
      </c>
      <c r="L21527" t="s">
        <v>1463</v>
      </c>
      <c r="M21527" s="20">
        <v>3.6</v>
      </c>
      <c r="N21527" s="20">
        <v>2.4</v>
      </c>
      <c r="AE21527">
        <f t="shared" si="336"/>
        <v>2021</v>
      </c>
    </row>
    <row r="21528" spans="1:31" x14ac:dyDescent="0.25">
      <c r="A21528" s="7">
        <v>21525</v>
      </c>
      <c r="B21528" s="8">
        <v>44476</v>
      </c>
      <c r="C21528" t="s">
        <v>3</v>
      </c>
      <c r="D21528" t="s">
        <v>557</v>
      </c>
      <c r="E21528" t="s">
        <v>9</v>
      </c>
      <c r="F21528" t="s">
        <v>727</v>
      </c>
      <c r="G21528" t="s">
        <v>895</v>
      </c>
      <c r="H21528" s="135" t="s">
        <v>2590</v>
      </c>
      <c r="I21528" t="s">
        <v>1454</v>
      </c>
      <c r="J21528" s="20">
        <v>35</v>
      </c>
      <c r="K21528" s="20" t="s">
        <v>3</v>
      </c>
      <c r="L21528" t="s">
        <v>1464</v>
      </c>
      <c r="M21528" s="20">
        <v>10.8</v>
      </c>
      <c r="N21528" s="20">
        <v>7.7</v>
      </c>
      <c r="AE21528">
        <f t="shared" si="336"/>
        <v>2021</v>
      </c>
    </row>
    <row r="21529" spans="1:31" x14ac:dyDescent="0.25">
      <c r="A21529" s="7">
        <v>21526</v>
      </c>
      <c r="B21529" s="8">
        <v>44477</v>
      </c>
      <c r="C21529" t="s">
        <v>3</v>
      </c>
      <c r="D21529" t="s">
        <v>31</v>
      </c>
      <c r="E21529" t="s">
        <v>9</v>
      </c>
      <c r="F21529" t="s">
        <v>1325</v>
      </c>
      <c r="G21529" t="s">
        <v>1170</v>
      </c>
      <c r="H21529" s="135" t="s">
        <v>3210</v>
      </c>
      <c r="I21529" t="s">
        <v>1454</v>
      </c>
      <c r="J21529" s="20">
        <v>22</v>
      </c>
      <c r="K21529" s="20" t="s">
        <v>1465</v>
      </c>
      <c r="L21529" t="s">
        <v>1466</v>
      </c>
      <c r="M21529" s="20">
        <v>5.5</v>
      </c>
      <c r="N21529" s="20">
        <v>5.5</v>
      </c>
      <c r="AE21529">
        <f t="shared" si="336"/>
        <v>2021</v>
      </c>
    </row>
    <row r="21530" spans="1:31" x14ac:dyDescent="0.25">
      <c r="A21530" s="7">
        <v>21527</v>
      </c>
      <c r="B21530" s="8">
        <v>44479</v>
      </c>
      <c r="C21530" t="s">
        <v>3</v>
      </c>
      <c r="D21530" t="s">
        <v>1361</v>
      </c>
      <c r="E21530" t="s">
        <v>9</v>
      </c>
      <c r="F21530" t="s">
        <v>665</v>
      </c>
      <c r="G21530" t="s">
        <v>1170</v>
      </c>
      <c r="H21530" s="135" t="s">
        <v>3269</v>
      </c>
      <c r="I21530" t="s">
        <v>1454</v>
      </c>
      <c r="J21530" s="20">
        <v>43</v>
      </c>
      <c r="K21530" s="20" t="s">
        <v>3</v>
      </c>
      <c r="L21530" t="s">
        <v>1464</v>
      </c>
      <c r="M21530" s="20">
        <v>13.04</v>
      </c>
      <c r="N21530" s="20">
        <v>9.4600000000000009</v>
      </c>
      <c r="AE21530">
        <f t="shared" si="336"/>
        <v>2021</v>
      </c>
    </row>
    <row r="21531" spans="1:31" x14ac:dyDescent="0.25">
      <c r="A21531" s="7">
        <v>21528</v>
      </c>
      <c r="B21531" s="8">
        <v>44479</v>
      </c>
      <c r="C21531" t="s">
        <v>3</v>
      </c>
      <c r="D21531" t="s">
        <v>1096</v>
      </c>
      <c r="E21531" t="s">
        <v>9</v>
      </c>
      <c r="F21531" t="s">
        <v>632</v>
      </c>
      <c r="G21531" t="s">
        <v>1016</v>
      </c>
      <c r="H21531" s="135" t="s">
        <v>2888</v>
      </c>
      <c r="I21531" t="s">
        <v>1455</v>
      </c>
      <c r="J21531" s="20">
        <v>3</v>
      </c>
      <c r="K21531" s="20" t="s">
        <v>9</v>
      </c>
      <c r="L21531" t="s">
        <v>1463</v>
      </c>
      <c r="M21531" s="20">
        <v>0.36</v>
      </c>
      <c r="N21531" s="20">
        <v>0.89</v>
      </c>
      <c r="AE21531">
        <f t="shared" si="336"/>
        <v>2021</v>
      </c>
    </row>
    <row r="21532" spans="1:31" x14ac:dyDescent="0.25">
      <c r="A21532" s="7">
        <v>21529</v>
      </c>
      <c r="B21532" s="8">
        <v>44480</v>
      </c>
      <c r="C21532" t="s">
        <v>3</v>
      </c>
      <c r="D21532" t="s">
        <v>797</v>
      </c>
      <c r="E21532" t="s">
        <v>9</v>
      </c>
      <c r="F21532" t="s">
        <v>678</v>
      </c>
      <c r="G21532" t="s">
        <v>648</v>
      </c>
      <c r="H21532" s="136" t="s">
        <v>1496</v>
      </c>
      <c r="I21532" t="s">
        <v>1455</v>
      </c>
      <c r="J21532" s="20">
        <v>9</v>
      </c>
      <c r="K21532" s="20" t="s">
        <v>1465</v>
      </c>
      <c r="L21532" t="s">
        <v>1466</v>
      </c>
      <c r="M21532" s="20">
        <v>1.125</v>
      </c>
      <c r="N21532" s="20">
        <v>1.125</v>
      </c>
      <c r="AE21532">
        <f t="shared" si="336"/>
        <v>2021</v>
      </c>
    </row>
    <row r="21533" spans="1:31" x14ac:dyDescent="0.25">
      <c r="A21533" s="7">
        <v>21530</v>
      </c>
      <c r="B21533" s="8">
        <v>44480</v>
      </c>
      <c r="C21533" t="s">
        <v>3</v>
      </c>
      <c r="D21533" t="s">
        <v>973</v>
      </c>
      <c r="E21533" t="s">
        <v>9</v>
      </c>
      <c r="F21533" t="s">
        <v>54</v>
      </c>
      <c r="G21533" t="s">
        <v>895</v>
      </c>
      <c r="H21533" s="135" t="s">
        <v>2573</v>
      </c>
      <c r="I21533" t="s">
        <v>1454</v>
      </c>
      <c r="J21533" s="20">
        <v>13</v>
      </c>
      <c r="K21533" s="20" t="s">
        <v>9</v>
      </c>
      <c r="L21533" t="s">
        <v>1464</v>
      </c>
      <c r="M21533" s="20">
        <v>2.86</v>
      </c>
      <c r="N21533" s="20">
        <v>4.6400000000000006</v>
      </c>
      <c r="AE21533">
        <f t="shared" si="336"/>
        <v>2021</v>
      </c>
    </row>
    <row r="21534" spans="1:31" x14ac:dyDescent="0.25">
      <c r="A21534" s="7">
        <v>21531</v>
      </c>
      <c r="B21534" s="8">
        <v>44481</v>
      </c>
      <c r="C21534" t="s">
        <v>3</v>
      </c>
      <c r="D21534" t="s">
        <v>1374</v>
      </c>
      <c r="E21534" t="s">
        <v>9</v>
      </c>
      <c r="F21534" t="s">
        <v>1367</v>
      </c>
      <c r="G21534" t="s">
        <v>648</v>
      </c>
      <c r="H21534" s="135" t="s">
        <v>1877</v>
      </c>
      <c r="I21534" t="s">
        <v>1458</v>
      </c>
      <c r="J21534" s="20">
        <v>6</v>
      </c>
      <c r="K21534" s="20" t="s">
        <v>9</v>
      </c>
      <c r="L21534" t="s">
        <v>1464</v>
      </c>
      <c r="M21534" s="20">
        <v>30</v>
      </c>
      <c r="N21534" s="20">
        <v>10</v>
      </c>
      <c r="AE21534">
        <f t="shared" si="336"/>
        <v>2021</v>
      </c>
    </row>
    <row r="21535" spans="1:31" x14ac:dyDescent="0.25">
      <c r="A21535" s="7">
        <v>21532</v>
      </c>
      <c r="B21535" s="8">
        <v>44481</v>
      </c>
      <c r="C21535" t="s">
        <v>3</v>
      </c>
      <c r="D21535" t="s">
        <v>973</v>
      </c>
      <c r="E21535" t="s">
        <v>9</v>
      </c>
      <c r="F21535" t="s">
        <v>366</v>
      </c>
      <c r="G21535" t="s">
        <v>895</v>
      </c>
      <c r="H21535" s="135" t="s">
        <v>2539</v>
      </c>
      <c r="I21535" t="s">
        <v>1454</v>
      </c>
      <c r="J21535" s="20">
        <v>34</v>
      </c>
      <c r="K21535" s="20" t="s">
        <v>9</v>
      </c>
      <c r="L21535" t="s">
        <v>1463</v>
      </c>
      <c r="M21535" s="20">
        <v>8.16</v>
      </c>
      <c r="N21535" s="20">
        <v>9.84</v>
      </c>
      <c r="AE21535">
        <f t="shared" si="336"/>
        <v>2021</v>
      </c>
    </row>
    <row r="21536" spans="1:31" x14ac:dyDescent="0.25">
      <c r="A21536" s="7">
        <v>21533</v>
      </c>
      <c r="B21536" s="8">
        <v>44481</v>
      </c>
      <c r="C21536" t="s">
        <v>3</v>
      </c>
      <c r="D21536" t="s">
        <v>943</v>
      </c>
      <c r="E21536" t="s">
        <v>9</v>
      </c>
      <c r="F21536" t="s">
        <v>366</v>
      </c>
      <c r="G21536" t="s">
        <v>1016</v>
      </c>
      <c r="H21536" s="135" t="s">
        <v>2872</v>
      </c>
      <c r="I21536" t="s">
        <v>1454</v>
      </c>
      <c r="J21536" s="20">
        <v>35</v>
      </c>
      <c r="K21536" s="20" t="s">
        <v>1465</v>
      </c>
      <c r="L21536" t="s">
        <v>1466</v>
      </c>
      <c r="M21536" s="20">
        <v>8.75</v>
      </c>
      <c r="N21536" s="20">
        <v>8.75</v>
      </c>
      <c r="AE21536">
        <f t="shared" si="336"/>
        <v>2021</v>
      </c>
    </row>
    <row r="21537" spans="1:31" x14ac:dyDescent="0.25">
      <c r="A21537" s="7">
        <v>21534</v>
      </c>
      <c r="B21537" s="8">
        <v>44481</v>
      </c>
      <c r="C21537" t="s">
        <v>3</v>
      </c>
      <c r="D21537" t="s">
        <v>454</v>
      </c>
      <c r="E21537" t="s">
        <v>9</v>
      </c>
      <c r="F21537" t="s">
        <v>678</v>
      </c>
      <c r="G21537" t="s">
        <v>648</v>
      </c>
      <c r="H21537" s="135" t="s">
        <v>2947</v>
      </c>
      <c r="I21537" t="s">
        <v>1455</v>
      </c>
      <c r="J21537" s="20">
        <v>18</v>
      </c>
      <c r="K21537" s="20" t="s">
        <v>1465</v>
      </c>
      <c r="L21537" t="s">
        <v>1466</v>
      </c>
      <c r="M21537" s="20">
        <v>2.25</v>
      </c>
      <c r="N21537" s="20">
        <v>2.25</v>
      </c>
      <c r="AE21537">
        <f t="shared" si="336"/>
        <v>2021</v>
      </c>
    </row>
    <row r="21538" spans="1:31" x14ac:dyDescent="0.25">
      <c r="A21538" s="7">
        <v>21535</v>
      </c>
      <c r="B21538" s="8">
        <v>44482</v>
      </c>
      <c r="C21538" t="s">
        <v>3</v>
      </c>
      <c r="D21538" t="s">
        <v>797</v>
      </c>
      <c r="E21538" t="s">
        <v>9</v>
      </c>
      <c r="F21538" t="s">
        <v>1371</v>
      </c>
      <c r="G21538" t="s">
        <v>648</v>
      </c>
      <c r="H21538" s="9" t="s">
        <v>1797</v>
      </c>
      <c r="I21538" t="s">
        <v>1454</v>
      </c>
      <c r="J21538" s="20">
        <v>4</v>
      </c>
      <c r="K21538" s="20" t="s">
        <v>1465</v>
      </c>
      <c r="L21538" t="s">
        <v>1466</v>
      </c>
      <c r="M21538" s="20">
        <v>1</v>
      </c>
      <c r="N21538" s="20">
        <v>1</v>
      </c>
      <c r="AE21538">
        <f t="shared" si="336"/>
        <v>2021</v>
      </c>
    </row>
    <row r="21539" spans="1:31" x14ac:dyDescent="0.25">
      <c r="A21539" s="7">
        <v>21536</v>
      </c>
      <c r="B21539" s="8">
        <v>44482</v>
      </c>
      <c r="C21539" t="s">
        <v>3</v>
      </c>
      <c r="D21539" t="s">
        <v>1092</v>
      </c>
      <c r="E21539" t="s">
        <v>9</v>
      </c>
      <c r="F21539" t="s">
        <v>1360</v>
      </c>
      <c r="G21539" t="s">
        <v>1292</v>
      </c>
      <c r="H21539" s="9" t="s">
        <v>3416</v>
      </c>
      <c r="I21539" t="s">
        <v>1454</v>
      </c>
      <c r="J21539" s="20">
        <v>19</v>
      </c>
      <c r="K21539" s="20" t="s">
        <v>3</v>
      </c>
      <c r="L21539" t="s">
        <v>1464</v>
      </c>
      <c r="M21539" s="20">
        <v>6.32</v>
      </c>
      <c r="N21539" s="20">
        <v>4.18</v>
      </c>
      <c r="AE21539">
        <f t="shared" si="336"/>
        <v>2021</v>
      </c>
    </row>
    <row r="21540" spans="1:31" x14ac:dyDescent="0.25">
      <c r="A21540" s="7">
        <v>21537</v>
      </c>
      <c r="B21540" s="8">
        <v>44482</v>
      </c>
      <c r="C21540" t="s">
        <v>3</v>
      </c>
      <c r="D21540" t="s">
        <v>1092</v>
      </c>
      <c r="E21540" t="s">
        <v>9</v>
      </c>
      <c r="F21540" t="s">
        <v>1360</v>
      </c>
      <c r="G21540" t="s">
        <v>1292</v>
      </c>
      <c r="H21540" s="9" t="s">
        <v>3424</v>
      </c>
      <c r="I21540" t="s">
        <v>1454</v>
      </c>
      <c r="J21540" s="20">
        <v>8</v>
      </c>
      <c r="K21540" s="20" t="s">
        <v>1465</v>
      </c>
      <c r="L21540" t="s">
        <v>1466</v>
      </c>
      <c r="M21540" s="20">
        <v>2</v>
      </c>
      <c r="N21540" s="20">
        <v>2</v>
      </c>
      <c r="AE21540">
        <f t="shared" si="336"/>
        <v>2021</v>
      </c>
    </row>
    <row r="21541" spans="1:31" x14ac:dyDescent="0.25">
      <c r="A21541" s="7">
        <v>21538</v>
      </c>
      <c r="B21541" s="8">
        <v>44482</v>
      </c>
      <c r="C21541" t="s">
        <v>3</v>
      </c>
      <c r="D21541" t="s">
        <v>1092</v>
      </c>
      <c r="E21541" t="s">
        <v>9</v>
      </c>
      <c r="F21541" t="s">
        <v>1360</v>
      </c>
      <c r="G21541" t="s">
        <v>1292</v>
      </c>
      <c r="H21541" s="9" t="s">
        <v>3436</v>
      </c>
      <c r="I21541" t="s">
        <v>1454</v>
      </c>
      <c r="J21541" s="20">
        <v>15</v>
      </c>
      <c r="K21541" s="20" t="s">
        <v>3</v>
      </c>
      <c r="L21541" t="s">
        <v>1463</v>
      </c>
      <c r="M21541" s="20">
        <v>4.9000000000000004</v>
      </c>
      <c r="N21541" s="20">
        <v>3.6</v>
      </c>
      <c r="AE21541">
        <f t="shared" si="336"/>
        <v>2021</v>
      </c>
    </row>
    <row r="21542" spans="1:31" x14ac:dyDescent="0.25">
      <c r="A21542" s="7">
        <v>21539</v>
      </c>
      <c r="B21542" s="8">
        <v>44482</v>
      </c>
      <c r="C21542" t="s">
        <v>3</v>
      </c>
      <c r="D21542" t="s">
        <v>797</v>
      </c>
      <c r="E21542" t="s">
        <v>9</v>
      </c>
      <c r="F21542" t="s">
        <v>860</v>
      </c>
      <c r="G21542" t="s">
        <v>648</v>
      </c>
      <c r="H21542" s="135" t="s">
        <v>1833</v>
      </c>
      <c r="I21542" t="s">
        <v>1454</v>
      </c>
      <c r="J21542" s="20">
        <v>4</v>
      </c>
      <c r="K21542" s="20" t="s">
        <v>1465</v>
      </c>
      <c r="L21542" t="s">
        <v>1466</v>
      </c>
      <c r="M21542" s="20">
        <v>1</v>
      </c>
      <c r="N21542" s="20">
        <v>1</v>
      </c>
      <c r="AE21542">
        <f t="shared" si="336"/>
        <v>2021</v>
      </c>
    </row>
    <row r="21543" spans="1:31" x14ac:dyDescent="0.25">
      <c r="A21543" s="7">
        <v>21540</v>
      </c>
      <c r="B21543" s="8">
        <v>44482</v>
      </c>
      <c r="C21543" t="s">
        <v>3</v>
      </c>
      <c r="D21543" t="s">
        <v>797</v>
      </c>
      <c r="E21543" t="s">
        <v>9</v>
      </c>
      <c r="F21543" t="s">
        <v>1335</v>
      </c>
      <c r="G21543" t="s">
        <v>648</v>
      </c>
      <c r="H21543" s="135" t="s">
        <v>1833</v>
      </c>
      <c r="I21543" t="s">
        <v>1454</v>
      </c>
      <c r="J21543" s="20">
        <v>4</v>
      </c>
      <c r="K21543" s="20" t="s">
        <v>3</v>
      </c>
      <c r="L21543" t="s">
        <v>1463</v>
      </c>
      <c r="M21543" s="20">
        <v>2.04</v>
      </c>
      <c r="N21543" s="20">
        <v>0.96</v>
      </c>
      <c r="AE21543">
        <f t="shared" si="336"/>
        <v>2021</v>
      </c>
    </row>
    <row r="21544" spans="1:31" x14ac:dyDescent="0.25">
      <c r="A21544" s="7">
        <v>21541</v>
      </c>
      <c r="B21544" s="8">
        <v>44482</v>
      </c>
      <c r="C21544" t="s">
        <v>3</v>
      </c>
      <c r="D21544" t="s">
        <v>1179</v>
      </c>
      <c r="E21544" t="s">
        <v>9</v>
      </c>
      <c r="F21544" t="s">
        <v>1268</v>
      </c>
      <c r="G21544" t="s">
        <v>1037</v>
      </c>
      <c r="H21544" s="9" t="s">
        <v>2931</v>
      </c>
      <c r="I21544" t="s">
        <v>1454</v>
      </c>
      <c r="J21544" s="20">
        <v>14</v>
      </c>
      <c r="K21544" s="20" t="s">
        <v>9</v>
      </c>
      <c r="L21544" t="s">
        <v>1464</v>
      </c>
      <c r="M21544" s="20">
        <v>3.08</v>
      </c>
      <c r="N21544" s="20">
        <v>4.92</v>
      </c>
      <c r="AE21544">
        <f t="shared" si="336"/>
        <v>2021</v>
      </c>
    </row>
    <row r="21545" spans="1:31" x14ac:dyDescent="0.25">
      <c r="A21545" s="7">
        <v>21542</v>
      </c>
      <c r="B21545" s="8">
        <v>44483</v>
      </c>
      <c r="C21545" t="s">
        <v>3</v>
      </c>
      <c r="D21545" t="s">
        <v>851</v>
      </c>
      <c r="E21545" t="s">
        <v>9</v>
      </c>
      <c r="F21545" t="s">
        <v>348</v>
      </c>
      <c r="G21545" t="s">
        <v>895</v>
      </c>
      <c r="H21545" s="135" t="s">
        <v>2540</v>
      </c>
      <c r="I21545" t="s">
        <v>1454</v>
      </c>
      <c r="J21545" s="20">
        <v>18</v>
      </c>
      <c r="K21545" s="20" t="s">
        <v>9</v>
      </c>
      <c r="L21545" t="s">
        <v>1464</v>
      </c>
      <c r="M21545" s="20">
        <v>3.96</v>
      </c>
      <c r="N21545" s="20">
        <v>6.04</v>
      </c>
      <c r="AE21545">
        <f t="shared" si="336"/>
        <v>2021</v>
      </c>
    </row>
    <row r="21546" spans="1:31" x14ac:dyDescent="0.25">
      <c r="A21546" s="7">
        <v>21543</v>
      </c>
      <c r="B21546" s="8">
        <v>44484</v>
      </c>
      <c r="C21546" t="s">
        <v>3</v>
      </c>
      <c r="D21546" t="s">
        <v>1092</v>
      </c>
      <c r="E21546" t="s">
        <v>9</v>
      </c>
      <c r="F21546" t="s">
        <v>1360</v>
      </c>
      <c r="G21546" t="s">
        <v>1292</v>
      </c>
      <c r="H21546" s="9" t="s">
        <v>3440</v>
      </c>
      <c r="I21546" t="s">
        <v>1454</v>
      </c>
      <c r="J21546" s="20">
        <v>15</v>
      </c>
      <c r="K21546" s="20" t="s">
        <v>3</v>
      </c>
      <c r="L21546" t="s">
        <v>1464</v>
      </c>
      <c r="M21546" s="20">
        <v>5.2</v>
      </c>
      <c r="N21546" s="20">
        <v>3.3</v>
      </c>
      <c r="AE21546">
        <f t="shared" si="336"/>
        <v>2021</v>
      </c>
    </row>
    <row r="21547" spans="1:31" x14ac:dyDescent="0.25">
      <c r="A21547" s="7">
        <v>21544</v>
      </c>
      <c r="B21547" s="8">
        <v>44486</v>
      </c>
      <c r="C21547" t="s">
        <v>3</v>
      </c>
      <c r="D21547" t="s">
        <v>1327</v>
      </c>
      <c r="E21547" t="s">
        <v>9</v>
      </c>
      <c r="F21547" t="s">
        <v>1085</v>
      </c>
      <c r="G21547" t="s">
        <v>714</v>
      </c>
      <c r="H21547" s="135" t="s">
        <v>2031</v>
      </c>
      <c r="I21547" t="s">
        <v>1455</v>
      </c>
      <c r="J21547" s="20">
        <v>20</v>
      </c>
      <c r="K21547" s="20" t="s">
        <v>3</v>
      </c>
      <c r="L21547" t="s">
        <v>1464</v>
      </c>
      <c r="M21547" s="20">
        <v>3.3</v>
      </c>
      <c r="N21547" s="20">
        <v>2.2000000000000002</v>
      </c>
      <c r="AE21547">
        <f t="shared" si="336"/>
        <v>2021</v>
      </c>
    </row>
    <row r="21548" spans="1:31" x14ac:dyDescent="0.25">
      <c r="A21548" s="7">
        <v>21545</v>
      </c>
      <c r="B21548" s="8">
        <v>44486</v>
      </c>
      <c r="C21548" t="s">
        <v>3</v>
      </c>
      <c r="D21548" t="s">
        <v>86</v>
      </c>
      <c r="E21548" t="s">
        <v>9</v>
      </c>
      <c r="F21548" t="s">
        <v>860</v>
      </c>
      <c r="G21548" t="s">
        <v>929</v>
      </c>
      <c r="H21548" s="135" t="s">
        <v>2665</v>
      </c>
      <c r="I21548" t="s">
        <v>1454</v>
      </c>
      <c r="J21548" s="20">
        <v>23</v>
      </c>
      <c r="K21548" s="20" t="s">
        <v>3</v>
      </c>
      <c r="L21548" t="s">
        <v>1464</v>
      </c>
      <c r="M21548" s="20">
        <v>7.4399999999999995</v>
      </c>
      <c r="N21548" s="20">
        <v>5.0600000000000005</v>
      </c>
      <c r="AE21548">
        <f t="shared" si="336"/>
        <v>2021</v>
      </c>
    </row>
    <row r="21549" spans="1:31" x14ac:dyDescent="0.25">
      <c r="A21549" s="7">
        <v>21546</v>
      </c>
      <c r="B21549" s="8">
        <v>44486</v>
      </c>
      <c r="C21549" t="s">
        <v>3</v>
      </c>
      <c r="D21549" t="s">
        <v>250</v>
      </c>
      <c r="E21549" t="s">
        <v>9</v>
      </c>
      <c r="F21549" t="s">
        <v>665</v>
      </c>
      <c r="G21549" t="s">
        <v>895</v>
      </c>
      <c r="H21549" s="135" t="s">
        <v>2564</v>
      </c>
      <c r="I21549" t="s">
        <v>1454</v>
      </c>
      <c r="J21549" s="20">
        <v>68</v>
      </c>
      <c r="K21549" s="20" t="s">
        <v>3</v>
      </c>
      <c r="L21549" t="s">
        <v>1464</v>
      </c>
      <c r="M21549" s="20">
        <v>20.04</v>
      </c>
      <c r="N21549" s="20">
        <v>14.96</v>
      </c>
      <c r="AE21549">
        <f t="shared" si="336"/>
        <v>2021</v>
      </c>
    </row>
    <row r="21550" spans="1:31" x14ac:dyDescent="0.25">
      <c r="A21550" s="7">
        <v>21547</v>
      </c>
      <c r="B21550" s="8">
        <v>44488</v>
      </c>
      <c r="C21550" t="s">
        <v>3</v>
      </c>
      <c r="D21550" t="s">
        <v>1092</v>
      </c>
      <c r="E21550" t="s">
        <v>9</v>
      </c>
      <c r="F21550" t="s">
        <v>1360</v>
      </c>
      <c r="G21550" t="s">
        <v>732</v>
      </c>
      <c r="H21550" s="135" t="s">
        <v>2138</v>
      </c>
      <c r="I21550" t="s">
        <v>1454</v>
      </c>
      <c r="J21550" s="20">
        <v>20</v>
      </c>
      <c r="K21550" s="20" t="s">
        <v>3</v>
      </c>
      <c r="L21550" t="s">
        <v>1464</v>
      </c>
      <c r="M21550" s="20">
        <v>6.6</v>
      </c>
      <c r="N21550" s="20">
        <v>4.4000000000000004</v>
      </c>
      <c r="AE21550">
        <f t="shared" si="336"/>
        <v>2021</v>
      </c>
    </row>
    <row r="21551" spans="1:31" x14ac:dyDescent="0.25">
      <c r="A21551" s="7">
        <v>21548</v>
      </c>
      <c r="B21551" s="8">
        <v>44488</v>
      </c>
      <c r="C21551" t="s">
        <v>3</v>
      </c>
      <c r="D21551" t="s">
        <v>1092</v>
      </c>
      <c r="E21551" t="s">
        <v>9</v>
      </c>
      <c r="F21551" t="s">
        <v>904</v>
      </c>
      <c r="G21551" t="s">
        <v>732</v>
      </c>
      <c r="H21551" s="135" t="s">
        <v>2642</v>
      </c>
      <c r="I21551" t="s">
        <v>1454</v>
      </c>
      <c r="J21551" s="20">
        <v>30</v>
      </c>
      <c r="K21551" s="20" t="s">
        <v>1465</v>
      </c>
      <c r="L21551" t="s">
        <v>1466</v>
      </c>
      <c r="M21551" s="20">
        <v>7.5</v>
      </c>
      <c r="N21551" s="20">
        <v>7.5</v>
      </c>
      <c r="AE21551">
        <f t="shared" si="336"/>
        <v>2021</v>
      </c>
    </row>
    <row r="21552" spans="1:31" x14ac:dyDescent="0.25">
      <c r="A21552" s="7">
        <v>21549</v>
      </c>
      <c r="B21552" s="8">
        <v>44488</v>
      </c>
      <c r="C21552" t="s">
        <v>3</v>
      </c>
      <c r="D21552" t="s">
        <v>1346</v>
      </c>
      <c r="E21552" t="s">
        <v>9</v>
      </c>
      <c r="F21552" t="s">
        <v>1344</v>
      </c>
      <c r="G21552" t="s">
        <v>648</v>
      </c>
      <c r="H21552" s="135" t="s">
        <v>2269</v>
      </c>
      <c r="I21552" t="s">
        <v>1454</v>
      </c>
      <c r="J21552" s="20">
        <v>30</v>
      </c>
      <c r="K21552" s="20" t="s">
        <v>9</v>
      </c>
      <c r="L21552" t="s">
        <v>1464</v>
      </c>
      <c r="M21552" s="20">
        <v>6.6</v>
      </c>
      <c r="N21552" s="20">
        <v>9.4</v>
      </c>
      <c r="AE21552">
        <f t="shared" si="336"/>
        <v>2021</v>
      </c>
    </row>
    <row r="21553" spans="1:31" x14ac:dyDescent="0.25">
      <c r="A21553" s="7">
        <v>21550</v>
      </c>
      <c r="B21553" s="8">
        <v>44488</v>
      </c>
      <c r="C21553" t="s">
        <v>3</v>
      </c>
      <c r="D21553" t="s">
        <v>1332</v>
      </c>
      <c r="E21553" t="s">
        <v>9</v>
      </c>
      <c r="F21553" t="s">
        <v>900</v>
      </c>
      <c r="G21553" t="s">
        <v>1170</v>
      </c>
      <c r="H21553" s="135" t="s">
        <v>3192</v>
      </c>
      <c r="I21553" t="s">
        <v>1454</v>
      </c>
      <c r="J21553" s="20">
        <v>38</v>
      </c>
      <c r="K21553" s="20" t="s">
        <v>3</v>
      </c>
      <c r="L21553" t="s">
        <v>1464</v>
      </c>
      <c r="M21553" s="20">
        <v>11.64</v>
      </c>
      <c r="N21553" s="20">
        <v>8.36</v>
      </c>
      <c r="AE21553">
        <f t="shared" si="336"/>
        <v>2021</v>
      </c>
    </row>
    <row r="21554" spans="1:31" x14ac:dyDescent="0.25">
      <c r="A21554" s="7">
        <v>21551</v>
      </c>
      <c r="B21554" s="8">
        <v>44488</v>
      </c>
      <c r="C21554" t="s">
        <v>3</v>
      </c>
      <c r="D21554" t="s">
        <v>1018</v>
      </c>
      <c r="E21554" t="s">
        <v>9</v>
      </c>
      <c r="F21554" t="s">
        <v>1357</v>
      </c>
      <c r="G21554" t="s">
        <v>1170</v>
      </c>
      <c r="H21554" s="136" t="s">
        <v>3246</v>
      </c>
      <c r="I21554" t="s">
        <v>1454</v>
      </c>
      <c r="J21554" s="20">
        <v>24</v>
      </c>
      <c r="K21554" s="20" t="s">
        <v>1465</v>
      </c>
      <c r="L21554" t="s">
        <v>1466</v>
      </c>
      <c r="M21554" s="20">
        <v>6</v>
      </c>
      <c r="N21554" s="20">
        <v>6</v>
      </c>
      <c r="AE21554">
        <f t="shared" si="336"/>
        <v>2021</v>
      </c>
    </row>
    <row r="21555" spans="1:31" x14ac:dyDescent="0.25">
      <c r="A21555" s="7">
        <v>21552</v>
      </c>
      <c r="B21555" s="8">
        <v>44489</v>
      </c>
      <c r="C21555" t="s">
        <v>3</v>
      </c>
      <c r="D21555" t="s">
        <v>798</v>
      </c>
      <c r="E21555" t="s">
        <v>9</v>
      </c>
      <c r="F21555" t="s">
        <v>1325</v>
      </c>
      <c r="G21555" t="s">
        <v>1170</v>
      </c>
      <c r="H21555" s="135" t="s">
        <v>3192</v>
      </c>
      <c r="I21555" t="s">
        <v>1454</v>
      </c>
      <c r="J21555" s="20">
        <v>25</v>
      </c>
      <c r="K21555" s="20" t="s">
        <v>3</v>
      </c>
      <c r="L21555" t="s">
        <v>1463</v>
      </c>
      <c r="M21555" s="20">
        <v>7.5</v>
      </c>
      <c r="N21555" s="20">
        <v>6</v>
      </c>
      <c r="AE21555">
        <f t="shared" si="336"/>
        <v>2021</v>
      </c>
    </row>
    <row r="21556" spans="1:31" x14ac:dyDescent="0.25">
      <c r="A21556" s="7">
        <v>21553</v>
      </c>
      <c r="B21556" s="8">
        <v>44490</v>
      </c>
      <c r="C21556" t="s">
        <v>3</v>
      </c>
      <c r="D21556" t="s">
        <v>797</v>
      </c>
      <c r="E21556" t="s">
        <v>9</v>
      </c>
      <c r="F21556" t="s">
        <v>1288</v>
      </c>
      <c r="G21556" t="s">
        <v>648</v>
      </c>
      <c r="H21556" s="135" t="s">
        <v>1833</v>
      </c>
      <c r="I21556" t="s">
        <v>1454</v>
      </c>
      <c r="J21556" s="20">
        <v>4</v>
      </c>
      <c r="K21556" s="20" t="s">
        <v>3</v>
      </c>
      <c r="L21556" t="s">
        <v>1463</v>
      </c>
      <c r="M21556" s="20">
        <v>2.04</v>
      </c>
      <c r="N21556" s="20">
        <v>0.96</v>
      </c>
      <c r="AE21556">
        <f t="shared" si="336"/>
        <v>2021</v>
      </c>
    </row>
    <row r="21557" spans="1:31" x14ac:dyDescent="0.25">
      <c r="A21557" s="7">
        <v>21554</v>
      </c>
      <c r="B21557" s="8">
        <v>44491</v>
      </c>
      <c r="C21557" t="s">
        <v>3</v>
      </c>
      <c r="D21557" t="s">
        <v>1092</v>
      </c>
      <c r="E21557" t="s">
        <v>9</v>
      </c>
      <c r="F21557" t="s">
        <v>1360</v>
      </c>
      <c r="G21557" t="s">
        <v>732</v>
      </c>
      <c r="H21557" s="135" t="s">
        <v>2162</v>
      </c>
      <c r="I21557" t="s">
        <v>1454</v>
      </c>
      <c r="J21557" s="20">
        <v>68</v>
      </c>
      <c r="K21557" s="20" t="s">
        <v>3</v>
      </c>
      <c r="L21557" t="s">
        <v>1464</v>
      </c>
      <c r="M21557" s="20">
        <v>20.04</v>
      </c>
      <c r="N21557" s="20">
        <v>14.96</v>
      </c>
      <c r="AE21557">
        <f t="shared" si="336"/>
        <v>2021</v>
      </c>
    </row>
    <row r="21558" spans="1:31" x14ac:dyDescent="0.25">
      <c r="A21558" s="7">
        <v>21555</v>
      </c>
      <c r="B21558" s="8">
        <v>44493</v>
      </c>
      <c r="C21558" t="s">
        <v>3</v>
      </c>
      <c r="D21558" t="s">
        <v>1361</v>
      </c>
      <c r="E21558" t="s">
        <v>9</v>
      </c>
      <c r="F21558" t="s">
        <v>665</v>
      </c>
      <c r="G21558" t="s">
        <v>714</v>
      </c>
      <c r="H21558" s="135" t="s">
        <v>2004</v>
      </c>
      <c r="I21558" t="s">
        <v>1454</v>
      </c>
      <c r="J21558" s="20">
        <v>100</v>
      </c>
      <c r="K21558" s="20" t="s">
        <v>1465</v>
      </c>
      <c r="L21558" t="s">
        <v>1466</v>
      </c>
      <c r="M21558" s="20">
        <v>25</v>
      </c>
      <c r="N21558" s="20">
        <v>25</v>
      </c>
      <c r="AE21558">
        <f t="shared" si="336"/>
        <v>2021</v>
      </c>
    </row>
    <row r="21559" spans="1:31" x14ac:dyDescent="0.25">
      <c r="A21559" s="7">
        <v>21556</v>
      </c>
      <c r="B21559" s="8">
        <v>44493</v>
      </c>
      <c r="C21559" t="s">
        <v>3</v>
      </c>
      <c r="D21559" t="s">
        <v>797</v>
      </c>
      <c r="E21559" t="s">
        <v>9</v>
      </c>
      <c r="F21559" t="s">
        <v>19</v>
      </c>
      <c r="G21559" t="s">
        <v>648</v>
      </c>
      <c r="H21559" s="135" t="s">
        <v>1833</v>
      </c>
      <c r="I21559" t="s">
        <v>1454</v>
      </c>
      <c r="J21559" s="20">
        <v>4</v>
      </c>
      <c r="K21559" s="20" t="s">
        <v>3</v>
      </c>
      <c r="L21559" t="s">
        <v>1463</v>
      </c>
      <c r="M21559" s="20">
        <v>2.04</v>
      </c>
      <c r="N21559" s="20">
        <v>0.96</v>
      </c>
      <c r="AE21559">
        <f t="shared" si="336"/>
        <v>2021</v>
      </c>
    </row>
    <row r="21560" spans="1:31" x14ac:dyDescent="0.25">
      <c r="A21560" s="7">
        <v>21557</v>
      </c>
      <c r="B21560" s="8">
        <v>44493</v>
      </c>
      <c r="C21560" t="s">
        <v>3</v>
      </c>
      <c r="D21560" t="s">
        <v>797</v>
      </c>
      <c r="E21560" t="s">
        <v>9</v>
      </c>
      <c r="F21560" t="s">
        <v>91</v>
      </c>
      <c r="G21560" t="s">
        <v>648</v>
      </c>
      <c r="H21560" s="135" t="s">
        <v>1833</v>
      </c>
      <c r="I21560" t="s">
        <v>1454</v>
      </c>
      <c r="J21560" s="20">
        <v>4</v>
      </c>
      <c r="K21560" s="20" t="s">
        <v>1465</v>
      </c>
      <c r="L21560" t="s">
        <v>1466</v>
      </c>
      <c r="M21560" s="20">
        <v>1</v>
      </c>
      <c r="N21560" s="20">
        <v>1</v>
      </c>
      <c r="AE21560">
        <f t="shared" si="336"/>
        <v>2021</v>
      </c>
    </row>
    <row r="21561" spans="1:31" x14ac:dyDescent="0.25">
      <c r="A21561" s="7">
        <v>21558</v>
      </c>
      <c r="B21561" s="8">
        <v>44493</v>
      </c>
      <c r="C21561" t="s">
        <v>3</v>
      </c>
      <c r="D21561" t="s">
        <v>797</v>
      </c>
      <c r="E21561" t="s">
        <v>9</v>
      </c>
      <c r="F21561" t="s">
        <v>787</v>
      </c>
      <c r="G21561" t="s">
        <v>648</v>
      </c>
      <c r="H21561" s="135" t="s">
        <v>1791</v>
      </c>
      <c r="I21561" t="s">
        <v>1455</v>
      </c>
      <c r="J21561" s="20">
        <v>12</v>
      </c>
      <c r="K21561" s="20" t="s">
        <v>3</v>
      </c>
      <c r="L21561" t="s">
        <v>1464</v>
      </c>
      <c r="M21561" s="20">
        <v>2.1799999999999997</v>
      </c>
      <c r="N21561" s="20">
        <v>1.32</v>
      </c>
      <c r="AE21561">
        <f t="shared" si="336"/>
        <v>2021</v>
      </c>
    </row>
    <row r="21562" spans="1:31" x14ac:dyDescent="0.25">
      <c r="A21562" s="7">
        <v>21559</v>
      </c>
      <c r="B21562" s="8">
        <v>44493</v>
      </c>
      <c r="C21562" t="s">
        <v>3</v>
      </c>
      <c r="D21562" t="s">
        <v>1375</v>
      </c>
      <c r="E21562" t="s">
        <v>9</v>
      </c>
      <c r="F21562" t="s">
        <v>1366</v>
      </c>
      <c r="G21562" t="s">
        <v>929</v>
      </c>
      <c r="H21562" s="135" t="s">
        <v>2658</v>
      </c>
      <c r="I21562" t="s">
        <v>1454</v>
      </c>
      <c r="J21562" s="20">
        <v>21</v>
      </c>
      <c r="K21562" s="20" t="s">
        <v>9</v>
      </c>
      <c r="L21562" t="s">
        <v>1463</v>
      </c>
      <c r="M21562" s="20">
        <v>5.04</v>
      </c>
      <c r="N21562" s="20">
        <v>6.46</v>
      </c>
      <c r="AE21562">
        <f t="shared" si="336"/>
        <v>2021</v>
      </c>
    </row>
    <row r="21563" spans="1:31" x14ac:dyDescent="0.25">
      <c r="A21563" s="7">
        <v>21560</v>
      </c>
      <c r="B21563" s="8">
        <v>44495</v>
      </c>
      <c r="C21563" t="s">
        <v>3</v>
      </c>
      <c r="D21563" t="s">
        <v>1323</v>
      </c>
      <c r="E21563" t="s">
        <v>9</v>
      </c>
      <c r="F21563" t="s">
        <v>678</v>
      </c>
      <c r="G21563" t="s">
        <v>929</v>
      </c>
      <c r="H21563" s="135" t="s">
        <v>3039</v>
      </c>
      <c r="I21563" t="s">
        <v>1455</v>
      </c>
      <c r="J21563" s="20">
        <v>11</v>
      </c>
      <c r="K21563" s="20" t="s">
        <v>3</v>
      </c>
      <c r="L21563" t="s">
        <v>1464</v>
      </c>
      <c r="M21563" s="20">
        <v>2.04</v>
      </c>
      <c r="N21563" s="20">
        <v>1.21</v>
      </c>
      <c r="AE21563">
        <f t="shared" si="336"/>
        <v>2021</v>
      </c>
    </row>
    <row r="21564" spans="1:31" x14ac:dyDescent="0.25">
      <c r="A21564" s="7">
        <v>21561</v>
      </c>
      <c r="B21564" s="8">
        <v>44496</v>
      </c>
      <c r="C21564" t="s">
        <v>3</v>
      </c>
      <c r="D21564" t="s">
        <v>1361</v>
      </c>
      <c r="E21564" t="s">
        <v>9</v>
      </c>
      <c r="F21564" t="s">
        <v>1337</v>
      </c>
      <c r="G21564" t="s">
        <v>929</v>
      </c>
      <c r="H21564" s="135" t="s">
        <v>2713</v>
      </c>
      <c r="I21564" t="s">
        <v>1454</v>
      </c>
      <c r="J21564" s="20">
        <v>30</v>
      </c>
      <c r="K21564" s="20" t="s">
        <v>3</v>
      </c>
      <c r="L21564" t="s">
        <v>1464</v>
      </c>
      <c r="M21564" s="20">
        <v>9.4</v>
      </c>
      <c r="N21564" s="20">
        <v>6.6</v>
      </c>
      <c r="AE21564">
        <f t="shared" si="336"/>
        <v>2021</v>
      </c>
    </row>
    <row r="21565" spans="1:31" x14ac:dyDescent="0.25">
      <c r="A21565" s="7">
        <v>21562</v>
      </c>
      <c r="B21565" s="8">
        <v>44497</v>
      </c>
      <c r="C21565" t="s">
        <v>3</v>
      </c>
      <c r="D21565" t="s">
        <v>1373</v>
      </c>
      <c r="E21565" t="s">
        <v>9</v>
      </c>
      <c r="F21565" t="s">
        <v>678</v>
      </c>
      <c r="G21565" t="s">
        <v>648</v>
      </c>
      <c r="H21565" s="136" t="s">
        <v>1496</v>
      </c>
      <c r="I21565" t="s">
        <v>1455</v>
      </c>
      <c r="J21565" s="20">
        <v>9</v>
      </c>
      <c r="K21565" s="20" t="s">
        <v>3</v>
      </c>
      <c r="L21565" t="s">
        <v>1463</v>
      </c>
      <c r="M21565" s="20">
        <v>1.67</v>
      </c>
      <c r="N21565" s="20">
        <v>1.08</v>
      </c>
      <c r="AE21565">
        <f t="shared" si="336"/>
        <v>2021</v>
      </c>
    </row>
    <row r="21566" spans="1:31" x14ac:dyDescent="0.25">
      <c r="A21566" s="7">
        <v>21563</v>
      </c>
      <c r="B21566" s="8">
        <v>44500</v>
      </c>
      <c r="C21566" t="s">
        <v>3</v>
      </c>
      <c r="D21566" t="s">
        <v>1374</v>
      </c>
      <c r="E21566" t="s">
        <v>9</v>
      </c>
      <c r="F21566" t="s">
        <v>1360</v>
      </c>
      <c r="G21566" t="s">
        <v>732</v>
      </c>
      <c r="H21566" s="135" t="s">
        <v>3518</v>
      </c>
      <c r="I21566" t="s">
        <v>1454</v>
      </c>
      <c r="J21566" s="20">
        <v>30</v>
      </c>
      <c r="K21566" s="20" t="s">
        <v>3</v>
      </c>
      <c r="L21566" t="s">
        <v>1464</v>
      </c>
      <c r="M21566" s="20">
        <v>9.4</v>
      </c>
      <c r="N21566" s="20">
        <v>6.6</v>
      </c>
      <c r="AE21566">
        <f t="shared" si="336"/>
        <v>2021</v>
      </c>
    </row>
    <row r="21567" spans="1:31" x14ac:dyDescent="0.25">
      <c r="A21567" s="7">
        <v>21564</v>
      </c>
      <c r="B21567" s="8">
        <v>44500</v>
      </c>
      <c r="C21567" t="s">
        <v>3</v>
      </c>
      <c r="D21567" t="s">
        <v>1119</v>
      </c>
      <c r="E21567" t="s">
        <v>9</v>
      </c>
      <c r="F21567" t="s">
        <v>734</v>
      </c>
      <c r="G21567" t="s">
        <v>1292</v>
      </c>
      <c r="H21567" s="9" t="s">
        <v>3437</v>
      </c>
      <c r="I21567" t="s">
        <v>1454</v>
      </c>
      <c r="J21567" s="20">
        <v>60</v>
      </c>
      <c r="K21567" s="20" t="s">
        <v>3</v>
      </c>
      <c r="L21567" t="s">
        <v>1464</v>
      </c>
      <c r="M21567" s="20">
        <v>17.8</v>
      </c>
      <c r="N21567" s="20">
        <v>13.2</v>
      </c>
      <c r="AE21567">
        <f t="shared" si="336"/>
        <v>2021</v>
      </c>
    </row>
    <row r="21568" spans="1:31" x14ac:dyDescent="0.25">
      <c r="A21568" s="7">
        <v>21565</v>
      </c>
      <c r="B21568" s="8">
        <v>44501</v>
      </c>
      <c r="C21568" t="s">
        <v>3</v>
      </c>
      <c r="D21568" t="s">
        <v>1331</v>
      </c>
      <c r="E21568" t="s">
        <v>9</v>
      </c>
      <c r="F21568" t="s">
        <v>1342</v>
      </c>
      <c r="G21568" t="s">
        <v>648</v>
      </c>
      <c r="H21568" s="9" t="s">
        <v>1797</v>
      </c>
      <c r="I21568" t="s">
        <v>1454</v>
      </c>
      <c r="J21568" s="20">
        <v>85</v>
      </c>
      <c r="K21568" s="20" t="s">
        <v>1465</v>
      </c>
      <c r="L21568" t="s">
        <v>1466</v>
      </c>
      <c r="M21568" s="20">
        <v>21.25</v>
      </c>
      <c r="N21568" s="20">
        <v>21.25</v>
      </c>
      <c r="AE21568">
        <f t="shared" si="336"/>
        <v>2021</v>
      </c>
    </row>
    <row r="21569" spans="1:31" x14ac:dyDescent="0.25">
      <c r="A21569" s="7">
        <v>21566</v>
      </c>
      <c r="B21569" s="8">
        <v>44501</v>
      </c>
      <c r="C21569" t="s">
        <v>3</v>
      </c>
      <c r="D21569" t="s">
        <v>1317</v>
      </c>
      <c r="E21569" t="s">
        <v>9</v>
      </c>
      <c r="F21569" t="s">
        <v>1340</v>
      </c>
      <c r="G21569" t="s">
        <v>732</v>
      </c>
      <c r="H21569" s="136" t="s">
        <v>3044</v>
      </c>
      <c r="I21569" t="s">
        <v>1454</v>
      </c>
      <c r="J21569" s="20">
        <v>40</v>
      </c>
      <c r="K21569" s="20" t="s">
        <v>9</v>
      </c>
      <c r="L21569" t="s">
        <v>1464</v>
      </c>
      <c r="M21569" s="20">
        <v>8.8000000000000007</v>
      </c>
      <c r="N21569" s="20">
        <v>12.2</v>
      </c>
      <c r="AE21569">
        <f t="shared" si="336"/>
        <v>2021</v>
      </c>
    </row>
    <row r="21570" spans="1:31" x14ac:dyDescent="0.25">
      <c r="A21570" s="7">
        <v>21567</v>
      </c>
      <c r="B21570" s="8">
        <v>44501</v>
      </c>
      <c r="C21570" t="s">
        <v>3</v>
      </c>
      <c r="D21570" t="s">
        <v>1317</v>
      </c>
      <c r="E21570" t="s">
        <v>9</v>
      </c>
      <c r="F21570" t="s">
        <v>1111</v>
      </c>
      <c r="G21570" t="s">
        <v>732</v>
      </c>
      <c r="H21570" s="135" t="s">
        <v>2642</v>
      </c>
      <c r="I21570" t="s">
        <v>1454</v>
      </c>
      <c r="J21570" s="20">
        <v>40</v>
      </c>
      <c r="K21570" s="20" t="s">
        <v>3</v>
      </c>
      <c r="L21570" t="s">
        <v>1464</v>
      </c>
      <c r="M21570" s="20">
        <v>12.2</v>
      </c>
      <c r="N21570" s="20">
        <v>8.8000000000000007</v>
      </c>
      <c r="AE21570">
        <f t="shared" si="336"/>
        <v>2021</v>
      </c>
    </row>
    <row r="21571" spans="1:31" x14ac:dyDescent="0.25">
      <c r="A21571" s="7">
        <v>21568</v>
      </c>
      <c r="B21571" s="8">
        <v>44501</v>
      </c>
      <c r="C21571" t="s">
        <v>3</v>
      </c>
      <c r="D21571" t="s">
        <v>797</v>
      </c>
      <c r="E21571" t="s">
        <v>9</v>
      </c>
      <c r="F21571" t="s">
        <v>1360</v>
      </c>
      <c r="G21571" t="s">
        <v>648</v>
      </c>
      <c r="H21571" s="135" t="s">
        <v>1833</v>
      </c>
      <c r="I21571" t="s">
        <v>1454</v>
      </c>
      <c r="J21571" s="20">
        <v>4</v>
      </c>
      <c r="K21571" s="20" t="s">
        <v>3</v>
      </c>
      <c r="L21571" t="s">
        <v>1463</v>
      </c>
      <c r="M21571" s="20">
        <v>2.04</v>
      </c>
      <c r="N21571" s="20">
        <v>0.96</v>
      </c>
      <c r="AE21571">
        <f t="shared" si="336"/>
        <v>2021</v>
      </c>
    </row>
    <row r="21572" spans="1:31" x14ac:dyDescent="0.25">
      <c r="A21572" s="7">
        <v>21569</v>
      </c>
      <c r="B21572" s="8">
        <v>44501</v>
      </c>
      <c r="C21572" t="s">
        <v>3</v>
      </c>
      <c r="D21572" t="s">
        <v>1332</v>
      </c>
      <c r="E21572" t="s">
        <v>9</v>
      </c>
      <c r="F21572" t="s">
        <v>900</v>
      </c>
      <c r="G21572" t="s">
        <v>1016</v>
      </c>
      <c r="H21572" s="9" t="s">
        <v>2884</v>
      </c>
      <c r="I21572" t="s">
        <v>1454</v>
      </c>
      <c r="J21572" s="20">
        <v>57</v>
      </c>
      <c r="K21572" s="20" t="s">
        <v>3</v>
      </c>
      <c r="L21572" t="s">
        <v>1464</v>
      </c>
      <c r="M21572" s="20">
        <v>16.96</v>
      </c>
      <c r="N21572" s="20">
        <v>12.54</v>
      </c>
      <c r="AE21572">
        <f t="shared" ref="AE21572:AE21635" si="337">YEAR(B21572)</f>
        <v>2021</v>
      </c>
    </row>
    <row r="21573" spans="1:31" x14ac:dyDescent="0.25">
      <c r="A21573" s="7">
        <v>21570</v>
      </c>
      <c r="B21573" s="8">
        <v>44502</v>
      </c>
      <c r="C21573" t="s">
        <v>3</v>
      </c>
      <c r="D21573" t="s">
        <v>1360</v>
      </c>
      <c r="E21573" t="s">
        <v>9</v>
      </c>
      <c r="F21573" t="s">
        <v>1374</v>
      </c>
      <c r="G21573" t="s">
        <v>1292</v>
      </c>
      <c r="H21573" s="9" t="s">
        <v>3397</v>
      </c>
      <c r="I21573" t="s">
        <v>1454</v>
      </c>
      <c r="J21573" s="20">
        <v>9</v>
      </c>
      <c r="K21573" s="20" t="s">
        <v>9</v>
      </c>
      <c r="L21573" t="s">
        <v>1464</v>
      </c>
      <c r="M21573" s="20">
        <v>1.98</v>
      </c>
      <c r="N21573" s="20">
        <v>3.52</v>
      </c>
      <c r="AE21573">
        <f t="shared" si="337"/>
        <v>2021</v>
      </c>
    </row>
    <row r="21574" spans="1:31" x14ac:dyDescent="0.25">
      <c r="A21574" s="7">
        <v>21571</v>
      </c>
      <c r="B21574" s="8">
        <v>44502</v>
      </c>
      <c r="C21574" t="s">
        <v>3</v>
      </c>
      <c r="D21574" t="s">
        <v>1360</v>
      </c>
      <c r="E21574" t="s">
        <v>9</v>
      </c>
      <c r="F21574" t="s">
        <v>1374</v>
      </c>
      <c r="G21574" t="s">
        <v>1292</v>
      </c>
      <c r="H21574" s="9" t="s">
        <v>3394</v>
      </c>
      <c r="I21574" t="s">
        <v>1454</v>
      </c>
      <c r="J21574" s="20">
        <v>25</v>
      </c>
      <c r="K21574" s="20" t="s">
        <v>1465</v>
      </c>
      <c r="L21574" t="s">
        <v>1466</v>
      </c>
      <c r="M21574" s="20">
        <v>6.25</v>
      </c>
      <c r="N21574" s="20">
        <v>6.25</v>
      </c>
      <c r="AE21574">
        <f t="shared" si="337"/>
        <v>2021</v>
      </c>
    </row>
    <row r="21575" spans="1:31" x14ac:dyDescent="0.25">
      <c r="A21575" s="7">
        <v>21572</v>
      </c>
      <c r="B21575" s="8">
        <v>44502</v>
      </c>
      <c r="C21575" t="s">
        <v>3</v>
      </c>
      <c r="D21575" t="s">
        <v>268</v>
      </c>
      <c r="E21575" t="s">
        <v>9</v>
      </c>
      <c r="F21575" t="s">
        <v>247</v>
      </c>
      <c r="G21575" t="s">
        <v>1016</v>
      </c>
      <c r="H21575" s="135" t="s">
        <v>3265</v>
      </c>
      <c r="I21575" t="s">
        <v>1455</v>
      </c>
      <c r="J21575" s="20">
        <v>17</v>
      </c>
      <c r="K21575" s="20" t="s">
        <v>1465</v>
      </c>
      <c r="L21575" t="s">
        <v>1466</v>
      </c>
      <c r="M21575" s="20">
        <v>2.125</v>
      </c>
      <c r="N21575" s="20">
        <v>2.125</v>
      </c>
      <c r="AE21575">
        <f t="shared" si="337"/>
        <v>2021</v>
      </c>
    </row>
    <row r="21576" spans="1:31" x14ac:dyDescent="0.25">
      <c r="A21576" s="7">
        <v>21573</v>
      </c>
      <c r="B21576" s="8">
        <v>44503</v>
      </c>
      <c r="C21576" t="s">
        <v>3</v>
      </c>
      <c r="D21576" t="s">
        <v>1092</v>
      </c>
      <c r="E21576" t="s">
        <v>9</v>
      </c>
      <c r="F21576" t="s">
        <v>1360</v>
      </c>
      <c r="G21576" t="s">
        <v>732</v>
      </c>
      <c r="H21576" s="135" t="s">
        <v>2138</v>
      </c>
      <c r="I21576" t="s">
        <v>1454</v>
      </c>
      <c r="J21576" s="20">
        <v>20</v>
      </c>
      <c r="K21576" s="20" t="s">
        <v>3</v>
      </c>
      <c r="L21576" t="s">
        <v>1464</v>
      </c>
      <c r="M21576" s="20">
        <v>6.6</v>
      </c>
      <c r="N21576" s="20">
        <v>4.4000000000000004</v>
      </c>
      <c r="AE21576">
        <f t="shared" si="337"/>
        <v>2021</v>
      </c>
    </row>
    <row r="21577" spans="1:31" x14ac:dyDescent="0.25">
      <c r="A21577" s="7">
        <v>21574</v>
      </c>
      <c r="B21577" s="8">
        <v>44503</v>
      </c>
      <c r="C21577" t="s">
        <v>3</v>
      </c>
      <c r="D21577" t="s">
        <v>19</v>
      </c>
      <c r="E21577" t="s">
        <v>9</v>
      </c>
      <c r="F21577" t="s">
        <v>665</v>
      </c>
      <c r="G21577" t="s">
        <v>1292</v>
      </c>
      <c r="H21577" s="9" t="s">
        <v>3428</v>
      </c>
      <c r="I21577" t="s">
        <v>1455</v>
      </c>
      <c r="J21577" s="20">
        <v>27</v>
      </c>
      <c r="K21577" s="20" t="s">
        <v>9</v>
      </c>
      <c r="L21577" t="s">
        <v>1464</v>
      </c>
      <c r="M21577" s="20">
        <v>2.9699999999999998</v>
      </c>
      <c r="N21577" s="20">
        <v>4.28</v>
      </c>
      <c r="AE21577">
        <f t="shared" si="337"/>
        <v>2021</v>
      </c>
    </row>
    <row r="21578" spans="1:31" x14ac:dyDescent="0.25">
      <c r="A21578" s="7">
        <v>21575</v>
      </c>
      <c r="B21578" s="8">
        <v>44504</v>
      </c>
      <c r="C21578" t="s">
        <v>3</v>
      </c>
      <c r="D21578" t="s">
        <v>1346</v>
      </c>
      <c r="E21578" t="s">
        <v>9</v>
      </c>
      <c r="F21578" t="s">
        <v>54</v>
      </c>
      <c r="G21578" t="s">
        <v>732</v>
      </c>
      <c r="H21578" s="135" t="s">
        <v>2419</v>
      </c>
      <c r="I21578" t="s">
        <v>1454</v>
      </c>
      <c r="J21578" s="20">
        <v>26</v>
      </c>
      <c r="K21578" s="20" t="s">
        <v>9</v>
      </c>
      <c r="L21578" t="s">
        <v>1464</v>
      </c>
      <c r="M21578" s="20">
        <v>5.72</v>
      </c>
      <c r="N21578" s="20">
        <v>8.2800000000000011</v>
      </c>
      <c r="AE21578">
        <f t="shared" si="337"/>
        <v>2021</v>
      </c>
    </row>
    <row r="21579" spans="1:31" x14ac:dyDescent="0.25">
      <c r="A21579" s="7">
        <v>21576</v>
      </c>
      <c r="B21579" s="8">
        <v>44504</v>
      </c>
      <c r="C21579" t="s">
        <v>3</v>
      </c>
      <c r="D21579" t="s">
        <v>1119</v>
      </c>
      <c r="E21579" t="s">
        <v>9</v>
      </c>
      <c r="F21579" t="s">
        <v>734</v>
      </c>
      <c r="G21579" t="s">
        <v>1292</v>
      </c>
      <c r="H21579" s="9" t="s">
        <v>3519</v>
      </c>
      <c r="I21579" t="s">
        <v>1454</v>
      </c>
      <c r="J21579" s="20">
        <v>12</v>
      </c>
      <c r="K21579" s="20" t="s">
        <v>1465</v>
      </c>
      <c r="L21579" t="s">
        <v>1466</v>
      </c>
      <c r="M21579" s="20">
        <v>3</v>
      </c>
      <c r="N21579" s="20">
        <v>3</v>
      </c>
      <c r="AE21579">
        <f t="shared" si="337"/>
        <v>2021</v>
      </c>
    </row>
    <row r="21580" spans="1:31" x14ac:dyDescent="0.25">
      <c r="A21580" s="7">
        <v>21577</v>
      </c>
      <c r="B21580" s="8">
        <v>44505</v>
      </c>
      <c r="C21580" t="s">
        <v>3</v>
      </c>
      <c r="D21580" t="s">
        <v>1360</v>
      </c>
      <c r="E21580" t="s">
        <v>9</v>
      </c>
      <c r="F21580" t="s">
        <v>1374</v>
      </c>
      <c r="G21580" t="s">
        <v>1292</v>
      </c>
      <c r="H21580" s="9" t="s">
        <v>3402</v>
      </c>
      <c r="I21580" t="s">
        <v>1454</v>
      </c>
      <c r="J21580" s="20">
        <v>20</v>
      </c>
      <c r="K21580" s="20" t="s">
        <v>1465</v>
      </c>
      <c r="L21580" t="s">
        <v>1466</v>
      </c>
      <c r="M21580" s="20">
        <v>5</v>
      </c>
      <c r="N21580" s="20">
        <v>5</v>
      </c>
      <c r="AE21580">
        <f t="shared" si="337"/>
        <v>2021</v>
      </c>
    </row>
    <row r="21581" spans="1:31" x14ac:dyDescent="0.25">
      <c r="A21581" s="7">
        <v>21578</v>
      </c>
      <c r="B21581" s="8">
        <v>44507</v>
      </c>
      <c r="C21581" t="s">
        <v>3</v>
      </c>
      <c r="D21581" s="16" t="s">
        <v>35</v>
      </c>
      <c r="E21581" t="s">
        <v>9</v>
      </c>
      <c r="F21581" t="s">
        <v>265</v>
      </c>
      <c r="G21581" t="s">
        <v>732</v>
      </c>
      <c r="H21581" s="135" t="s">
        <v>2233</v>
      </c>
      <c r="I21581" t="s">
        <v>1456</v>
      </c>
      <c r="J21581" s="20">
        <v>36</v>
      </c>
      <c r="K21581" s="20" t="s">
        <v>9</v>
      </c>
      <c r="L21581" t="s">
        <v>1464</v>
      </c>
      <c r="M21581" s="20">
        <v>7.92</v>
      </c>
      <c r="N21581" s="20">
        <v>11.08</v>
      </c>
      <c r="O21581" t="s">
        <v>3</v>
      </c>
      <c r="P21581" s="13" t="s">
        <v>1314</v>
      </c>
      <c r="Q21581" t="s">
        <v>9</v>
      </c>
      <c r="R21581" t="s">
        <v>1288</v>
      </c>
      <c r="S21581" t="s">
        <v>1465</v>
      </c>
      <c r="U21581" t="s">
        <v>1465</v>
      </c>
      <c r="W21581" t="s">
        <v>1465</v>
      </c>
      <c r="Y21581" t="s">
        <v>1465</v>
      </c>
      <c r="AA21581" t="s">
        <v>1465</v>
      </c>
      <c r="AC21581" t="s">
        <v>1465</v>
      </c>
      <c r="AE21581">
        <f t="shared" si="337"/>
        <v>2021</v>
      </c>
    </row>
    <row r="21582" spans="1:31" x14ac:dyDescent="0.25">
      <c r="A21582" s="7">
        <v>21579</v>
      </c>
      <c r="B21582" s="8">
        <v>44507</v>
      </c>
      <c r="C21582" t="s">
        <v>3</v>
      </c>
      <c r="D21582" t="s">
        <v>1370</v>
      </c>
      <c r="E21582" t="s">
        <v>9</v>
      </c>
      <c r="F21582" t="s">
        <v>1366</v>
      </c>
      <c r="G21582" t="s">
        <v>1292</v>
      </c>
      <c r="H21582" s="9" t="s">
        <v>3420</v>
      </c>
      <c r="I21582" t="s">
        <v>1454</v>
      </c>
      <c r="J21582" s="20">
        <v>15</v>
      </c>
      <c r="K21582" s="20" t="s">
        <v>9</v>
      </c>
      <c r="L21582" t="s">
        <v>1463</v>
      </c>
      <c r="M21582" s="20">
        <v>3.6</v>
      </c>
      <c r="N21582" s="20">
        <v>4.9000000000000004</v>
      </c>
      <c r="AE21582">
        <f t="shared" si="337"/>
        <v>2021</v>
      </c>
    </row>
    <row r="21583" spans="1:31" x14ac:dyDescent="0.25">
      <c r="A21583" s="7">
        <v>21580</v>
      </c>
      <c r="B21583" s="8">
        <v>44508</v>
      </c>
      <c r="C21583" t="s">
        <v>3</v>
      </c>
      <c r="D21583" t="s">
        <v>1360</v>
      </c>
      <c r="E21583" t="s">
        <v>9</v>
      </c>
      <c r="F21583" t="s">
        <v>1374</v>
      </c>
      <c r="G21583" t="s">
        <v>1292</v>
      </c>
      <c r="H21583" s="9" t="s">
        <v>3433</v>
      </c>
      <c r="I21583" t="s">
        <v>1454</v>
      </c>
      <c r="J21583" s="20">
        <v>27</v>
      </c>
      <c r="K21583" s="20" t="s">
        <v>1465</v>
      </c>
      <c r="L21583" t="s">
        <v>1466</v>
      </c>
      <c r="M21583" s="20">
        <v>6.75</v>
      </c>
      <c r="N21583" s="20">
        <v>6.75</v>
      </c>
      <c r="AE21583">
        <f t="shared" si="337"/>
        <v>2021</v>
      </c>
    </row>
    <row r="21584" spans="1:31" x14ac:dyDescent="0.25">
      <c r="A21584" s="7">
        <v>21581</v>
      </c>
      <c r="B21584" s="8">
        <v>44510</v>
      </c>
      <c r="C21584" t="s">
        <v>3</v>
      </c>
      <c r="D21584" t="s">
        <v>1092</v>
      </c>
      <c r="E21584" t="s">
        <v>9</v>
      </c>
      <c r="F21584" t="s">
        <v>1360</v>
      </c>
      <c r="G21584" t="s">
        <v>732</v>
      </c>
      <c r="H21584" s="135" t="s">
        <v>2161</v>
      </c>
      <c r="I21584" t="s">
        <v>1454</v>
      </c>
      <c r="J21584" s="20">
        <v>21</v>
      </c>
      <c r="K21584" s="20" t="s">
        <v>3</v>
      </c>
      <c r="L21584" t="s">
        <v>1464</v>
      </c>
      <c r="M21584" s="20">
        <v>6.88</v>
      </c>
      <c r="N21584" s="20">
        <v>4.62</v>
      </c>
      <c r="AE21584">
        <f t="shared" si="337"/>
        <v>2021</v>
      </c>
    </row>
    <row r="21585" spans="1:31" x14ac:dyDescent="0.25">
      <c r="A21585" s="7">
        <v>21582</v>
      </c>
      <c r="B21585" s="8">
        <v>44510</v>
      </c>
      <c r="C21585" t="s">
        <v>3</v>
      </c>
      <c r="D21585" t="s">
        <v>1358</v>
      </c>
      <c r="E21585" t="s">
        <v>9</v>
      </c>
      <c r="F21585" t="s">
        <v>1310</v>
      </c>
      <c r="G21585" t="s">
        <v>895</v>
      </c>
      <c r="H21585" s="135" t="s">
        <v>3082</v>
      </c>
      <c r="I21585" t="s">
        <v>1454</v>
      </c>
      <c r="J21585" s="20">
        <v>38</v>
      </c>
      <c r="K21585" s="20" t="s">
        <v>3</v>
      </c>
      <c r="L21585" t="s">
        <v>1464</v>
      </c>
      <c r="M21585" s="20">
        <v>11.64</v>
      </c>
      <c r="N21585" s="20">
        <v>8.36</v>
      </c>
      <c r="AE21585">
        <f t="shared" si="337"/>
        <v>2021</v>
      </c>
    </row>
    <row r="21586" spans="1:31" x14ac:dyDescent="0.25">
      <c r="A21586" s="7">
        <v>21583</v>
      </c>
      <c r="B21586" s="8">
        <v>44511</v>
      </c>
      <c r="C21586" t="s">
        <v>3</v>
      </c>
      <c r="D21586" t="s">
        <v>1370</v>
      </c>
      <c r="E21586" t="s">
        <v>9</v>
      </c>
      <c r="F21586" t="s">
        <v>1248</v>
      </c>
      <c r="G21586" t="s">
        <v>870</v>
      </c>
      <c r="H21586" s="9" t="s">
        <v>2517</v>
      </c>
      <c r="I21586" t="s">
        <v>1454</v>
      </c>
      <c r="J21586" s="20">
        <v>16</v>
      </c>
      <c r="K21586" s="20" t="s">
        <v>3</v>
      </c>
      <c r="L21586" t="s">
        <v>1464</v>
      </c>
      <c r="M21586" s="20">
        <v>5.48</v>
      </c>
      <c r="N21586" s="20">
        <v>3.52</v>
      </c>
      <c r="AE21586">
        <f t="shared" si="337"/>
        <v>2021</v>
      </c>
    </row>
    <row r="21587" spans="1:31" x14ac:dyDescent="0.25">
      <c r="A21587" s="7">
        <v>21584</v>
      </c>
      <c r="B21587" s="8">
        <v>44511</v>
      </c>
      <c r="C21587" t="s">
        <v>3</v>
      </c>
      <c r="D21587" t="s">
        <v>1258</v>
      </c>
      <c r="E21587" t="s">
        <v>9</v>
      </c>
      <c r="F21587" t="s">
        <v>1325</v>
      </c>
      <c r="G21587" t="s">
        <v>1292</v>
      </c>
      <c r="H21587" s="9" t="s">
        <v>3520</v>
      </c>
      <c r="I21587" t="s">
        <v>1454</v>
      </c>
      <c r="J21587" s="20">
        <v>17</v>
      </c>
      <c r="K21587" s="20" t="s">
        <v>3</v>
      </c>
      <c r="L21587" t="s">
        <v>1464</v>
      </c>
      <c r="M21587" s="20">
        <v>5.76</v>
      </c>
      <c r="N21587" s="20">
        <v>3.74</v>
      </c>
      <c r="AE21587">
        <f t="shared" si="337"/>
        <v>2021</v>
      </c>
    </row>
    <row r="21588" spans="1:31" x14ac:dyDescent="0.25">
      <c r="A21588" s="7">
        <v>21585</v>
      </c>
      <c r="B21588" s="8">
        <v>44512</v>
      </c>
      <c r="C21588" t="s">
        <v>3</v>
      </c>
      <c r="D21588" t="s">
        <v>1352</v>
      </c>
      <c r="E21588" t="s">
        <v>9</v>
      </c>
      <c r="F21588" t="s">
        <v>1108</v>
      </c>
      <c r="G21588" t="s">
        <v>648</v>
      </c>
      <c r="H21588" s="136" t="s">
        <v>2278</v>
      </c>
      <c r="I21588" t="s">
        <v>1454</v>
      </c>
      <c r="J21588" s="20">
        <v>21</v>
      </c>
      <c r="K21588" s="20" t="s">
        <v>9</v>
      </c>
      <c r="L21588" t="s">
        <v>1464</v>
      </c>
      <c r="M21588" s="20">
        <v>4.62</v>
      </c>
      <c r="N21588" s="20">
        <v>6.88</v>
      </c>
      <c r="AE21588">
        <f t="shared" si="337"/>
        <v>2021</v>
      </c>
    </row>
    <row r="21589" spans="1:31" x14ac:dyDescent="0.25">
      <c r="A21589" s="7">
        <v>21586</v>
      </c>
      <c r="B21589" s="8">
        <v>44513</v>
      </c>
      <c r="C21589" t="s">
        <v>3</v>
      </c>
      <c r="D21589" t="s">
        <v>1360</v>
      </c>
      <c r="E21589" t="s">
        <v>9</v>
      </c>
      <c r="F21589" t="s">
        <v>1374</v>
      </c>
      <c r="G21589" t="s">
        <v>1292</v>
      </c>
      <c r="H21589" s="9" t="s">
        <v>3418</v>
      </c>
      <c r="I21589" t="s">
        <v>1454</v>
      </c>
      <c r="J21589" s="20">
        <v>8</v>
      </c>
      <c r="K21589" s="20" t="s">
        <v>9</v>
      </c>
      <c r="L21589" t="s">
        <v>1464</v>
      </c>
      <c r="M21589" s="20">
        <v>1.76</v>
      </c>
      <c r="N21589" s="20">
        <v>3.24</v>
      </c>
      <c r="AE21589">
        <f t="shared" si="337"/>
        <v>2021</v>
      </c>
    </row>
    <row r="21590" spans="1:31" x14ac:dyDescent="0.25">
      <c r="A21590" s="7">
        <v>21587</v>
      </c>
      <c r="B21590" s="8">
        <v>44514</v>
      </c>
      <c r="C21590" t="s">
        <v>3</v>
      </c>
      <c r="D21590" t="s">
        <v>1360</v>
      </c>
      <c r="E21590" t="s">
        <v>9</v>
      </c>
      <c r="F21590" t="s">
        <v>1374</v>
      </c>
      <c r="G21590" t="s">
        <v>1292</v>
      </c>
      <c r="H21590" s="9" t="s">
        <v>3415</v>
      </c>
      <c r="I21590" t="s">
        <v>1454</v>
      </c>
      <c r="J21590" s="20">
        <v>15</v>
      </c>
      <c r="K21590" s="20" t="s">
        <v>9</v>
      </c>
      <c r="L21590" t="s">
        <v>1464</v>
      </c>
      <c r="M21590" s="20">
        <v>3.3</v>
      </c>
      <c r="N21590" s="20">
        <v>5.2</v>
      </c>
      <c r="AE21590">
        <f t="shared" si="337"/>
        <v>2021</v>
      </c>
    </row>
    <row r="21591" spans="1:31" x14ac:dyDescent="0.25">
      <c r="A21591" s="7">
        <v>21588</v>
      </c>
      <c r="B21591" s="8">
        <v>44514</v>
      </c>
      <c r="C21591" t="s">
        <v>3</v>
      </c>
      <c r="D21591" t="s">
        <v>250</v>
      </c>
      <c r="E21591" t="s">
        <v>9</v>
      </c>
      <c r="F21591" t="s">
        <v>665</v>
      </c>
      <c r="G21591" t="s">
        <v>1016</v>
      </c>
      <c r="H21591" s="135" t="s">
        <v>2860</v>
      </c>
      <c r="I21591" t="s">
        <v>1454</v>
      </c>
      <c r="J21591" s="20">
        <v>69</v>
      </c>
      <c r="K21591" s="20" t="s">
        <v>3</v>
      </c>
      <c r="L21591" t="s">
        <v>1464</v>
      </c>
      <c r="M21591" s="20">
        <v>20.32</v>
      </c>
      <c r="N21591" s="20">
        <v>15.18</v>
      </c>
      <c r="AE21591">
        <f t="shared" si="337"/>
        <v>2021</v>
      </c>
    </row>
    <row r="21592" spans="1:31" x14ac:dyDescent="0.25">
      <c r="A21592" s="7">
        <v>21589</v>
      </c>
      <c r="B21592" s="8">
        <v>44514</v>
      </c>
      <c r="C21592" t="s">
        <v>3</v>
      </c>
      <c r="D21592" t="s">
        <v>1332</v>
      </c>
      <c r="E21592" t="s">
        <v>9</v>
      </c>
      <c r="F21592" t="s">
        <v>900</v>
      </c>
      <c r="G21592" t="s">
        <v>895</v>
      </c>
      <c r="H21592" s="135" t="s">
        <v>2590</v>
      </c>
      <c r="I21592" t="s">
        <v>1454</v>
      </c>
      <c r="J21592" s="20">
        <v>60</v>
      </c>
      <c r="K21592" s="20" t="s">
        <v>3</v>
      </c>
      <c r="L21592" t="s">
        <v>1464</v>
      </c>
      <c r="M21592" s="20">
        <v>17.8</v>
      </c>
      <c r="N21592" s="20">
        <v>13.2</v>
      </c>
      <c r="AE21592">
        <f t="shared" si="337"/>
        <v>2021</v>
      </c>
    </row>
    <row r="21593" spans="1:31" x14ac:dyDescent="0.25">
      <c r="A21593" s="7">
        <v>21590</v>
      </c>
      <c r="B21593" s="8">
        <v>44514</v>
      </c>
      <c r="C21593" t="s">
        <v>3</v>
      </c>
      <c r="D21593" t="s">
        <v>1346</v>
      </c>
      <c r="E21593" t="s">
        <v>9</v>
      </c>
      <c r="F21593" t="s">
        <v>54</v>
      </c>
      <c r="G21593" t="s">
        <v>895</v>
      </c>
      <c r="H21593" s="135" t="s">
        <v>2708</v>
      </c>
      <c r="I21593" t="s">
        <v>1454</v>
      </c>
      <c r="J21593" s="20">
        <v>33</v>
      </c>
      <c r="K21593" s="20" t="s">
        <v>9</v>
      </c>
      <c r="L21593" t="s">
        <v>1464</v>
      </c>
      <c r="M21593" s="20">
        <v>7.26</v>
      </c>
      <c r="N21593" s="20">
        <v>10.24</v>
      </c>
      <c r="AE21593">
        <f t="shared" si="337"/>
        <v>2021</v>
      </c>
    </row>
    <row r="21594" spans="1:31" x14ac:dyDescent="0.25">
      <c r="A21594" s="7">
        <v>21591</v>
      </c>
      <c r="B21594" s="8">
        <v>44515</v>
      </c>
      <c r="C21594" t="s">
        <v>3</v>
      </c>
      <c r="D21594" t="s">
        <v>1360</v>
      </c>
      <c r="E21594" t="s">
        <v>9</v>
      </c>
      <c r="F21594" t="s">
        <v>1374</v>
      </c>
      <c r="G21594" t="s">
        <v>1292</v>
      </c>
      <c r="H21594" s="9" t="s">
        <v>3420</v>
      </c>
      <c r="I21594" t="s">
        <v>1454</v>
      </c>
      <c r="J21594" s="20">
        <v>15</v>
      </c>
      <c r="K21594" s="20" t="s">
        <v>9</v>
      </c>
      <c r="L21594" t="s">
        <v>1464</v>
      </c>
      <c r="M21594" s="20">
        <v>3.3</v>
      </c>
      <c r="N21594" s="20">
        <v>5.2</v>
      </c>
      <c r="AE21594">
        <f t="shared" si="337"/>
        <v>2021</v>
      </c>
    </row>
    <row r="21595" spans="1:31" x14ac:dyDescent="0.25">
      <c r="A21595" s="7">
        <v>21592</v>
      </c>
      <c r="B21595" s="8">
        <v>44515</v>
      </c>
      <c r="C21595" t="s">
        <v>3</v>
      </c>
      <c r="D21595" t="s">
        <v>1296</v>
      </c>
      <c r="E21595" t="s">
        <v>9</v>
      </c>
      <c r="F21595" t="s">
        <v>1349</v>
      </c>
      <c r="G21595" t="s">
        <v>929</v>
      </c>
      <c r="H21595" s="135" t="s">
        <v>2701</v>
      </c>
      <c r="I21595" t="s">
        <v>1455</v>
      </c>
      <c r="J21595" s="20">
        <v>62</v>
      </c>
      <c r="K21595" s="20" t="s">
        <v>3</v>
      </c>
      <c r="L21595" t="s">
        <v>1464</v>
      </c>
      <c r="M21595" s="20">
        <v>9.18</v>
      </c>
      <c r="N21595" s="20">
        <v>6.82</v>
      </c>
      <c r="AE21595">
        <f t="shared" si="337"/>
        <v>2021</v>
      </c>
    </row>
    <row r="21596" spans="1:31" x14ac:dyDescent="0.25">
      <c r="A21596" s="7">
        <v>21593</v>
      </c>
      <c r="B21596" s="8">
        <v>44516</v>
      </c>
      <c r="C21596" t="s">
        <v>3</v>
      </c>
      <c r="D21596" t="s">
        <v>678</v>
      </c>
      <c r="E21596" t="s">
        <v>9</v>
      </c>
      <c r="F21596" t="s">
        <v>1248</v>
      </c>
      <c r="G21596" t="s">
        <v>377</v>
      </c>
      <c r="H21596" s="136" t="s">
        <v>1598</v>
      </c>
      <c r="I21596" t="s">
        <v>1454</v>
      </c>
      <c r="J21596" s="20">
        <v>61</v>
      </c>
      <c r="K21596" s="20" t="s">
        <v>1465</v>
      </c>
      <c r="L21596" t="s">
        <v>1466</v>
      </c>
      <c r="M21596" s="20">
        <v>15.25</v>
      </c>
      <c r="N21596" s="20">
        <v>15.25</v>
      </c>
      <c r="AE21596">
        <f t="shared" si="337"/>
        <v>2021</v>
      </c>
    </row>
    <row r="21597" spans="1:31" x14ac:dyDescent="0.25">
      <c r="A21597" s="7">
        <v>21594</v>
      </c>
      <c r="B21597" s="8">
        <v>44516</v>
      </c>
      <c r="C21597" t="s">
        <v>3</v>
      </c>
      <c r="D21597" t="s">
        <v>86</v>
      </c>
      <c r="E21597" t="s">
        <v>9</v>
      </c>
      <c r="F21597" t="s">
        <v>860</v>
      </c>
      <c r="G21597" t="s">
        <v>929</v>
      </c>
      <c r="H21597" s="9" t="s">
        <v>2652</v>
      </c>
      <c r="I21597" t="s">
        <v>1454</v>
      </c>
      <c r="J21597" s="20">
        <v>20</v>
      </c>
      <c r="K21597" s="20" t="s">
        <v>3</v>
      </c>
      <c r="L21597" t="s">
        <v>1464</v>
      </c>
      <c r="M21597" s="20">
        <v>6.6</v>
      </c>
      <c r="N21597" s="20">
        <v>4.4000000000000004</v>
      </c>
      <c r="AE21597">
        <f t="shared" si="337"/>
        <v>2021</v>
      </c>
    </row>
    <row r="21598" spans="1:31" x14ac:dyDescent="0.25">
      <c r="A21598" s="7">
        <v>21595</v>
      </c>
      <c r="B21598" s="8">
        <v>44517</v>
      </c>
      <c r="C21598" t="s">
        <v>3</v>
      </c>
      <c r="D21598" t="s">
        <v>1295</v>
      </c>
      <c r="E21598" t="s">
        <v>9</v>
      </c>
      <c r="F21598" t="s">
        <v>1284</v>
      </c>
      <c r="G21598" t="s">
        <v>648</v>
      </c>
      <c r="H21598" s="136" t="s">
        <v>1496</v>
      </c>
      <c r="I21598" t="s">
        <v>1454</v>
      </c>
      <c r="J21598" s="20">
        <v>33</v>
      </c>
      <c r="K21598" s="20" t="s">
        <v>3</v>
      </c>
      <c r="L21598" t="s">
        <v>1464</v>
      </c>
      <c r="M21598" s="20">
        <v>10.24</v>
      </c>
      <c r="N21598" s="20">
        <v>7.26</v>
      </c>
      <c r="AE21598">
        <f t="shared" si="337"/>
        <v>2021</v>
      </c>
    </row>
    <row r="21599" spans="1:31" x14ac:dyDescent="0.25">
      <c r="A21599" s="7">
        <v>21596</v>
      </c>
      <c r="B21599" s="8">
        <v>44517</v>
      </c>
      <c r="C21599" t="s">
        <v>3</v>
      </c>
      <c r="D21599" t="s">
        <v>1213</v>
      </c>
      <c r="E21599" t="s">
        <v>9</v>
      </c>
      <c r="F21599" t="s">
        <v>787</v>
      </c>
      <c r="G21599" t="s">
        <v>1292</v>
      </c>
      <c r="H21599" s="9" t="s">
        <v>3519</v>
      </c>
      <c r="I21599" t="s">
        <v>1455</v>
      </c>
      <c r="J21599" s="20">
        <v>7</v>
      </c>
      <c r="K21599" s="20" t="s">
        <v>9</v>
      </c>
      <c r="L21599" t="s">
        <v>1463</v>
      </c>
      <c r="M21599" s="20">
        <v>0.84</v>
      </c>
      <c r="N21599" s="20">
        <v>1.4100000000000001</v>
      </c>
      <c r="AE21599">
        <f t="shared" si="337"/>
        <v>2021</v>
      </c>
    </row>
    <row r="21600" spans="1:31" x14ac:dyDescent="0.25">
      <c r="A21600" s="7">
        <v>21597</v>
      </c>
      <c r="B21600" s="8">
        <v>44517</v>
      </c>
      <c r="C21600" t="s">
        <v>3</v>
      </c>
      <c r="D21600" t="s">
        <v>1374</v>
      </c>
      <c r="E21600" t="s">
        <v>9</v>
      </c>
      <c r="F21600" t="s">
        <v>1360</v>
      </c>
      <c r="G21600" t="s">
        <v>732</v>
      </c>
      <c r="H21600" s="135" t="s">
        <v>1496</v>
      </c>
      <c r="I21600" t="s">
        <v>1454</v>
      </c>
      <c r="J21600" s="20">
        <v>25</v>
      </c>
      <c r="K21600" s="20" t="s">
        <v>3</v>
      </c>
      <c r="L21600" t="s">
        <v>1464</v>
      </c>
      <c r="M21600" s="20">
        <v>8</v>
      </c>
      <c r="N21600" s="20">
        <v>5.5</v>
      </c>
      <c r="AE21600">
        <f t="shared" si="337"/>
        <v>2021</v>
      </c>
    </row>
    <row r="21601" spans="1:31" x14ac:dyDescent="0.25">
      <c r="A21601" s="7">
        <v>21598</v>
      </c>
      <c r="B21601" s="8">
        <v>44518</v>
      </c>
      <c r="C21601" t="s">
        <v>3</v>
      </c>
      <c r="D21601" t="s">
        <v>1332</v>
      </c>
      <c r="E21601" t="s">
        <v>9</v>
      </c>
      <c r="F21601" t="s">
        <v>860</v>
      </c>
      <c r="G21601" t="s">
        <v>895</v>
      </c>
      <c r="H21601" s="135" t="s">
        <v>2540</v>
      </c>
      <c r="I21601" t="s">
        <v>1454</v>
      </c>
      <c r="J21601" s="20">
        <v>22</v>
      </c>
      <c r="K21601" s="20" t="s">
        <v>3</v>
      </c>
      <c r="L21601" t="s">
        <v>1464</v>
      </c>
      <c r="M21601" s="20">
        <v>7.16</v>
      </c>
      <c r="N21601" s="20">
        <v>4.84</v>
      </c>
      <c r="AE21601">
        <f t="shared" si="337"/>
        <v>2021</v>
      </c>
    </row>
    <row r="21602" spans="1:31" x14ac:dyDescent="0.25">
      <c r="A21602" s="7">
        <v>21599</v>
      </c>
      <c r="B21602" s="8">
        <v>44519</v>
      </c>
      <c r="C21602" t="s">
        <v>3</v>
      </c>
      <c r="D21602" t="s">
        <v>1374</v>
      </c>
      <c r="E21602" t="s">
        <v>9</v>
      </c>
      <c r="F21602" t="s">
        <v>1360</v>
      </c>
      <c r="G21602" t="s">
        <v>732</v>
      </c>
      <c r="H21602" s="135" t="s">
        <v>2973</v>
      </c>
      <c r="I21602" t="s">
        <v>1454</v>
      </c>
      <c r="J21602" s="20">
        <v>40</v>
      </c>
      <c r="K21602" s="20" t="s">
        <v>3</v>
      </c>
      <c r="L21602" t="s">
        <v>1464</v>
      </c>
      <c r="M21602" s="20">
        <v>12.2</v>
      </c>
      <c r="N21602" s="20">
        <v>8.8000000000000007</v>
      </c>
      <c r="AE21602">
        <f t="shared" si="337"/>
        <v>2021</v>
      </c>
    </row>
    <row r="21603" spans="1:31" x14ac:dyDescent="0.25">
      <c r="A21603" s="7">
        <v>21600</v>
      </c>
      <c r="B21603" s="8">
        <v>44520</v>
      </c>
      <c r="C21603" t="s">
        <v>3</v>
      </c>
      <c r="D21603" t="s">
        <v>1332</v>
      </c>
      <c r="E21603" t="s">
        <v>9</v>
      </c>
      <c r="F21603" t="s">
        <v>102</v>
      </c>
      <c r="G21603" t="s">
        <v>1292</v>
      </c>
      <c r="H21603" s="136" t="s">
        <v>1496</v>
      </c>
      <c r="I21603" t="s">
        <v>1456</v>
      </c>
      <c r="J21603" s="20">
        <v>63</v>
      </c>
      <c r="K21603" s="20" t="s">
        <v>9</v>
      </c>
      <c r="L21603" t="s">
        <v>1464</v>
      </c>
      <c r="M21603" s="20">
        <v>13.86</v>
      </c>
      <c r="N21603" s="20">
        <v>18.64</v>
      </c>
      <c r="O21603" t="s">
        <v>3</v>
      </c>
      <c r="P21603" s="13" t="s">
        <v>1327</v>
      </c>
      <c r="Q21603" t="s">
        <v>9</v>
      </c>
      <c r="R21603" t="s">
        <v>448</v>
      </c>
      <c r="S21603" t="s">
        <v>1465</v>
      </c>
      <c r="U21603" t="s">
        <v>1465</v>
      </c>
      <c r="W21603" t="s">
        <v>1465</v>
      </c>
      <c r="Y21603" t="s">
        <v>1465</v>
      </c>
      <c r="AA21603" t="s">
        <v>1465</v>
      </c>
      <c r="AC21603" t="s">
        <v>1465</v>
      </c>
      <c r="AE21603">
        <f t="shared" si="337"/>
        <v>2021</v>
      </c>
    </row>
    <row r="21604" spans="1:31" x14ac:dyDescent="0.25">
      <c r="A21604" s="7">
        <v>21601</v>
      </c>
      <c r="B21604" s="8">
        <v>44521</v>
      </c>
      <c r="C21604" t="s">
        <v>3</v>
      </c>
      <c r="D21604" t="s">
        <v>265</v>
      </c>
      <c r="E21604" t="s">
        <v>9</v>
      </c>
      <c r="F21604" t="s">
        <v>1288</v>
      </c>
      <c r="G21604" t="s">
        <v>648</v>
      </c>
      <c r="H21604" s="135" t="s">
        <v>2555</v>
      </c>
      <c r="I21604" t="s">
        <v>1454</v>
      </c>
      <c r="J21604" s="20">
        <v>38</v>
      </c>
      <c r="K21604" s="20" t="s">
        <v>3</v>
      </c>
      <c r="L21604" t="s">
        <v>1464</v>
      </c>
      <c r="M21604" s="20">
        <v>11.64</v>
      </c>
      <c r="N21604" s="20">
        <v>8.36</v>
      </c>
      <c r="AE21604">
        <f t="shared" si="337"/>
        <v>2021</v>
      </c>
    </row>
    <row r="21605" spans="1:31" x14ac:dyDescent="0.25">
      <c r="A21605" s="7">
        <v>21602</v>
      </c>
      <c r="B21605" s="8">
        <v>44523</v>
      </c>
      <c r="C21605" t="s">
        <v>3</v>
      </c>
      <c r="D21605" t="s">
        <v>1358</v>
      </c>
      <c r="E21605" t="s">
        <v>9</v>
      </c>
      <c r="F21605" t="s">
        <v>860</v>
      </c>
      <c r="G21605" t="s">
        <v>1016</v>
      </c>
      <c r="H21605" s="9" t="s">
        <v>3009</v>
      </c>
      <c r="I21605" t="s">
        <v>1454</v>
      </c>
      <c r="J21605" s="20">
        <v>28</v>
      </c>
      <c r="K21605" s="20" t="s">
        <v>3</v>
      </c>
      <c r="L21605" t="s">
        <v>1464</v>
      </c>
      <c r="M21605" s="20">
        <v>8.84</v>
      </c>
      <c r="N21605" s="20">
        <v>6.16</v>
      </c>
      <c r="AE21605">
        <f t="shared" si="337"/>
        <v>2021</v>
      </c>
    </row>
    <row r="21606" spans="1:31" x14ac:dyDescent="0.25">
      <c r="A21606" s="7">
        <v>21603</v>
      </c>
      <c r="B21606" s="8">
        <v>44523</v>
      </c>
      <c r="C21606" t="s">
        <v>3</v>
      </c>
      <c r="D21606" t="s">
        <v>1302</v>
      </c>
      <c r="E21606" t="s">
        <v>9</v>
      </c>
      <c r="F21606" t="s">
        <v>1335</v>
      </c>
      <c r="G21606" t="s">
        <v>895</v>
      </c>
      <c r="H21606" s="135" t="s">
        <v>2599</v>
      </c>
      <c r="I21606" t="s">
        <v>1454</v>
      </c>
      <c r="J21606" s="20">
        <v>40</v>
      </c>
      <c r="K21606" s="20" t="s">
        <v>9</v>
      </c>
      <c r="L21606" t="s">
        <v>1463</v>
      </c>
      <c r="M21606" s="20">
        <v>9.6</v>
      </c>
      <c r="N21606" s="20">
        <v>11.4</v>
      </c>
      <c r="AE21606">
        <f t="shared" si="337"/>
        <v>2021</v>
      </c>
    </row>
    <row r="21607" spans="1:31" x14ac:dyDescent="0.25">
      <c r="A21607" s="7">
        <v>21604</v>
      </c>
      <c r="B21607" s="8">
        <v>44524</v>
      </c>
      <c r="C21607" t="s">
        <v>3</v>
      </c>
      <c r="D21607" t="s">
        <v>1332</v>
      </c>
      <c r="E21607" t="s">
        <v>9</v>
      </c>
      <c r="F21607" t="s">
        <v>860</v>
      </c>
      <c r="G21607" t="s">
        <v>1292</v>
      </c>
      <c r="H21607" s="134" t="s">
        <v>3423</v>
      </c>
      <c r="I21607" t="s">
        <v>1454</v>
      </c>
      <c r="J21607" s="20">
        <v>25</v>
      </c>
      <c r="K21607" s="20" t="s">
        <v>1465</v>
      </c>
      <c r="L21607" t="s">
        <v>1466</v>
      </c>
      <c r="M21607" s="20">
        <v>6.25</v>
      </c>
      <c r="N21607" s="20">
        <v>6.25</v>
      </c>
      <c r="AE21607">
        <f t="shared" si="337"/>
        <v>2021</v>
      </c>
    </row>
    <row r="21608" spans="1:31" x14ac:dyDescent="0.25">
      <c r="A21608" s="7">
        <v>21605</v>
      </c>
      <c r="B21608" s="8">
        <v>44525</v>
      </c>
      <c r="C21608" t="s">
        <v>3</v>
      </c>
      <c r="D21608" t="s">
        <v>1376</v>
      </c>
      <c r="E21608" t="s">
        <v>9</v>
      </c>
      <c r="F21608" t="s">
        <v>1321</v>
      </c>
      <c r="G21608" t="s">
        <v>1170</v>
      </c>
      <c r="H21608" s="135" t="s">
        <v>3285</v>
      </c>
      <c r="I21608" t="s">
        <v>1454</v>
      </c>
      <c r="J21608" s="20">
        <v>24</v>
      </c>
      <c r="K21608" s="20" t="s">
        <v>9</v>
      </c>
      <c r="L21608" t="s">
        <v>1463</v>
      </c>
      <c r="M21608" s="20">
        <v>5.76</v>
      </c>
      <c r="N21608" s="20">
        <v>7.24</v>
      </c>
      <c r="AE21608">
        <f t="shared" si="337"/>
        <v>2021</v>
      </c>
    </row>
    <row r="21609" spans="1:31" x14ac:dyDescent="0.25">
      <c r="A21609" s="7">
        <v>21606</v>
      </c>
      <c r="B21609" s="8">
        <v>44527</v>
      </c>
      <c r="C21609" t="s">
        <v>3</v>
      </c>
      <c r="D21609" t="s">
        <v>1374</v>
      </c>
      <c r="E21609" t="s">
        <v>9</v>
      </c>
      <c r="F21609" t="s">
        <v>1360</v>
      </c>
      <c r="G21609" t="s">
        <v>732</v>
      </c>
      <c r="H21609" s="135" t="s">
        <v>2299</v>
      </c>
      <c r="I21609" t="s">
        <v>1454</v>
      </c>
      <c r="J21609" s="20">
        <v>56</v>
      </c>
      <c r="K21609" s="20" t="s">
        <v>3</v>
      </c>
      <c r="L21609" t="s">
        <v>1463</v>
      </c>
      <c r="M21609" s="20">
        <v>15.56</v>
      </c>
      <c r="N21609" s="20">
        <v>13.44</v>
      </c>
      <c r="AE21609">
        <f t="shared" si="337"/>
        <v>2021</v>
      </c>
    </row>
    <row r="21610" spans="1:31" x14ac:dyDescent="0.25">
      <c r="A21610" s="7">
        <v>21607</v>
      </c>
      <c r="B21610" s="8">
        <v>44527</v>
      </c>
      <c r="C21610" t="s">
        <v>3</v>
      </c>
      <c r="D21610" t="s">
        <v>557</v>
      </c>
      <c r="E21610" t="s">
        <v>9</v>
      </c>
      <c r="F21610" t="s">
        <v>727</v>
      </c>
      <c r="G21610" t="s">
        <v>1292</v>
      </c>
      <c r="H21610" s="9" t="s">
        <v>3433</v>
      </c>
      <c r="I21610" t="s">
        <v>1454</v>
      </c>
      <c r="J21610" s="20">
        <v>21</v>
      </c>
      <c r="K21610" s="20" t="s">
        <v>3</v>
      </c>
      <c r="L21610" t="s">
        <v>1464</v>
      </c>
      <c r="M21610" s="20">
        <v>6.88</v>
      </c>
      <c r="N21610" s="20">
        <v>4.62</v>
      </c>
      <c r="AE21610">
        <f t="shared" si="337"/>
        <v>2021</v>
      </c>
    </row>
    <row r="21611" spans="1:31" x14ac:dyDescent="0.25">
      <c r="A21611" s="7">
        <v>21608</v>
      </c>
      <c r="B21611" s="8">
        <v>44527</v>
      </c>
      <c r="C21611" t="s">
        <v>3</v>
      </c>
      <c r="D21611" t="s">
        <v>102</v>
      </c>
      <c r="E21611" t="s">
        <v>9</v>
      </c>
      <c r="F21611" t="s">
        <v>448</v>
      </c>
      <c r="G21611" t="s">
        <v>1170</v>
      </c>
      <c r="H21611" s="135" t="s">
        <v>3216</v>
      </c>
      <c r="I21611" t="s">
        <v>1454</v>
      </c>
      <c r="J21611" s="20">
        <v>80</v>
      </c>
      <c r="K21611" s="20" t="s">
        <v>9</v>
      </c>
      <c r="L21611" t="s">
        <v>1464</v>
      </c>
      <c r="M21611" s="20">
        <v>17.600000000000001</v>
      </c>
      <c r="N21611" s="20">
        <v>23.4</v>
      </c>
      <c r="AE21611">
        <f t="shared" si="337"/>
        <v>2021</v>
      </c>
    </row>
    <row r="21612" spans="1:31" x14ac:dyDescent="0.25">
      <c r="A21612" s="7">
        <v>21609</v>
      </c>
      <c r="B21612" s="8">
        <v>44527</v>
      </c>
      <c r="C21612" t="s">
        <v>3</v>
      </c>
      <c r="D21612" t="s">
        <v>301</v>
      </c>
      <c r="E21612" t="s">
        <v>9</v>
      </c>
      <c r="F21612" t="s">
        <v>54</v>
      </c>
      <c r="G21612" t="s">
        <v>1170</v>
      </c>
      <c r="H21612" s="135" t="s">
        <v>1496</v>
      </c>
      <c r="I21612" t="s">
        <v>1454</v>
      </c>
      <c r="J21612" s="20">
        <v>17</v>
      </c>
      <c r="K21612" s="20" t="s">
        <v>9</v>
      </c>
      <c r="L21612" t="s">
        <v>1464</v>
      </c>
      <c r="M21612" s="20">
        <v>3.74</v>
      </c>
      <c r="N21612" s="20">
        <v>5.76</v>
      </c>
      <c r="AE21612">
        <f t="shared" si="337"/>
        <v>2021</v>
      </c>
    </row>
    <row r="21613" spans="1:31" x14ac:dyDescent="0.25">
      <c r="A21613" s="7">
        <v>21610</v>
      </c>
      <c r="B21613" s="8">
        <v>44529</v>
      </c>
      <c r="C21613" t="s">
        <v>3</v>
      </c>
      <c r="D21613" t="s">
        <v>1377</v>
      </c>
      <c r="E21613" t="s">
        <v>9</v>
      </c>
      <c r="F21613" t="s">
        <v>1367</v>
      </c>
      <c r="G21613" t="s">
        <v>648</v>
      </c>
      <c r="H21613" s="135" t="s">
        <v>1877</v>
      </c>
      <c r="I21613" t="s">
        <v>1458</v>
      </c>
      <c r="J21613" s="20">
        <v>6</v>
      </c>
      <c r="K21613" s="20" t="s">
        <v>9</v>
      </c>
      <c r="L21613" t="s">
        <v>1464</v>
      </c>
      <c r="M21613" s="20">
        <v>30</v>
      </c>
      <c r="N21613" s="20">
        <v>10</v>
      </c>
      <c r="AE21613">
        <f t="shared" si="337"/>
        <v>2021</v>
      </c>
    </row>
    <row r="21614" spans="1:31" x14ac:dyDescent="0.25">
      <c r="A21614" s="7">
        <v>21611</v>
      </c>
      <c r="B21614" s="8">
        <v>44529</v>
      </c>
      <c r="C21614" t="s">
        <v>3</v>
      </c>
      <c r="D21614" t="s">
        <v>797</v>
      </c>
      <c r="E21614" t="s">
        <v>9</v>
      </c>
      <c r="F21614" t="s">
        <v>19</v>
      </c>
      <c r="G21614" t="s">
        <v>648</v>
      </c>
      <c r="H21614" s="135" t="s">
        <v>2318</v>
      </c>
      <c r="I21614" t="s">
        <v>1454</v>
      </c>
      <c r="J21614" s="20">
        <v>20</v>
      </c>
      <c r="K21614" s="20" t="s">
        <v>9</v>
      </c>
      <c r="L21614" t="s">
        <v>1463</v>
      </c>
      <c r="M21614" s="20">
        <v>4.8</v>
      </c>
      <c r="N21614" s="20">
        <v>6.2</v>
      </c>
      <c r="AE21614">
        <f t="shared" si="337"/>
        <v>2021</v>
      </c>
    </row>
    <row r="21615" spans="1:31" x14ac:dyDescent="0.25">
      <c r="A21615" s="7">
        <v>21612</v>
      </c>
      <c r="B21615" s="8">
        <v>44530</v>
      </c>
      <c r="C21615" t="s">
        <v>3</v>
      </c>
      <c r="D21615" t="s">
        <v>712</v>
      </c>
      <c r="E21615" t="s">
        <v>9</v>
      </c>
      <c r="F21615" t="s">
        <v>805</v>
      </c>
      <c r="G21615" t="s">
        <v>1292</v>
      </c>
      <c r="H21615" s="9" t="s">
        <v>3421</v>
      </c>
      <c r="I21615" t="s">
        <v>1454</v>
      </c>
      <c r="J21615" s="20">
        <v>13</v>
      </c>
      <c r="K21615" s="20" t="s">
        <v>9</v>
      </c>
      <c r="L21615" t="s">
        <v>1463</v>
      </c>
      <c r="M21615" s="20">
        <v>3.12</v>
      </c>
      <c r="N21615" s="20">
        <v>4.38</v>
      </c>
      <c r="AE21615">
        <f t="shared" si="337"/>
        <v>2021</v>
      </c>
    </row>
    <row r="21616" spans="1:31" x14ac:dyDescent="0.25">
      <c r="A21616" s="7">
        <v>21613</v>
      </c>
      <c r="B21616" s="8">
        <v>44530</v>
      </c>
      <c r="C21616" t="s">
        <v>3</v>
      </c>
      <c r="D21616" t="s">
        <v>854</v>
      </c>
      <c r="E21616" t="s">
        <v>9</v>
      </c>
      <c r="F21616" t="s">
        <v>712</v>
      </c>
      <c r="G21616" t="s">
        <v>1016</v>
      </c>
      <c r="H21616" s="9" t="s">
        <v>2890</v>
      </c>
      <c r="I21616" t="s">
        <v>1455</v>
      </c>
      <c r="J21616" s="20">
        <v>35</v>
      </c>
      <c r="K21616" s="20" t="s">
        <v>9</v>
      </c>
      <c r="L21616" t="s">
        <v>1464</v>
      </c>
      <c r="M21616" s="20">
        <v>3.85</v>
      </c>
      <c r="N21616" s="20">
        <v>5.4</v>
      </c>
      <c r="AE21616">
        <f t="shared" si="337"/>
        <v>2021</v>
      </c>
    </row>
    <row r="21617" spans="1:31" x14ac:dyDescent="0.25">
      <c r="A21617" s="7">
        <v>21614</v>
      </c>
      <c r="B21617" s="8">
        <v>44530</v>
      </c>
      <c r="C21617" t="s">
        <v>3</v>
      </c>
      <c r="D21617" t="s">
        <v>1280</v>
      </c>
      <c r="E21617" t="s">
        <v>9</v>
      </c>
      <c r="F21617" t="s">
        <v>1378</v>
      </c>
      <c r="G21617" t="s">
        <v>929</v>
      </c>
      <c r="H21617" s="135" t="s">
        <v>2766</v>
      </c>
      <c r="I21617" t="s">
        <v>1458</v>
      </c>
      <c r="J21617" s="20">
        <v>12</v>
      </c>
      <c r="K21617" s="20" t="s">
        <v>1465</v>
      </c>
      <c r="L21617" t="s">
        <v>1466</v>
      </c>
      <c r="M21617" s="20">
        <v>10</v>
      </c>
      <c r="N21617" s="20">
        <v>30</v>
      </c>
      <c r="AE21617">
        <f t="shared" si="337"/>
        <v>2021</v>
      </c>
    </row>
    <row r="21618" spans="1:31" x14ac:dyDescent="0.25">
      <c r="A21618" s="7">
        <v>21615</v>
      </c>
      <c r="B21618" s="8">
        <v>44530</v>
      </c>
      <c r="C21618" t="s">
        <v>3</v>
      </c>
      <c r="D21618" t="s">
        <v>1213</v>
      </c>
      <c r="E21618" t="s">
        <v>9</v>
      </c>
      <c r="F21618" t="s">
        <v>787</v>
      </c>
      <c r="G21618" t="s">
        <v>1292</v>
      </c>
      <c r="H21618" s="9" t="s">
        <v>3521</v>
      </c>
      <c r="I21618" t="s">
        <v>1455</v>
      </c>
      <c r="J21618" s="20">
        <v>10</v>
      </c>
      <c r="K21618" s="20" t="s">
        <v>1465</v>
      </c>
      <c r="L21618" t="s">
        <v>1466</v>
      </c>
      <c r="M21618" s="20">
        <v>1.25</v>
      </c>
      <c r="N21618" s="20">
        <v>1.25</v>
      </c>
      <c r="AE21618">
        <f t="shared" si="337"/>
        <v>2021</v>
      </c>
    </row>
    <row r="21619" spans="1:31" x14ac:dyDescent="0.25">
      <c r="A21619" s="7">
        <v>21616</v>
      </c>
      <c r="B21619" s="8">
        <v>44531</v>
      </c>
      <c r="C21619" t="s">
        <v>3</v>
      </c>
      <c r="D21619" t="s">
        <v>1272</v>
      </c>
      <c r="E21619" t="s">
        <v>9</v>
      </c>
      <c r="F21619" t="s">
        <v>1379</v>
      </c>
      <c r="G21619" t="s">
        <v>732</v>
      </c>
      <c r="H21619" s="135" t="s">
        <v>2285</v>
      </c>
      <c r="I21619" t="s">
        <v>1458</v>
      </c>
      <c r="J21619" s="20">
        <v>10</v>
      </c>
      <c r="K21619" s="20" t="s">
        <v>1465</v>
      </c>
      <c r="L21619" t="s">
        <v>1466</v>
      </c>
      <c r="M21619" s="20">
        <v>10</v>
      </c>
      <c r="N21619" s="20">
        <v>30</v>
      </c>
      <c r="AE21619">
        <f t="shared" si="337"/>
        <v>2021</v>
      </c>
    </row>
    <row r="21620" spans="1:31" x14ac:dyDescent="0.25">
      <c r="A21620" s="7">
        <v>21617</v>
      </c>
      <c r="B21620" s="8">
        <v>44531</v>
      </c>
      <c r="C21620" t="s">
        <v>3</v>
      </c>
      <c r="D21620" t="s">
        <v>1361</v>
      </c>
      <c r="E21620" t="s">
        <v>9</v>
      </c>
      <c r="F21620" t="s">
        <v>85</v>
      </c>
      <c r="G21620" t="s">
        <v>1292</v>
      </c>
      <c r="H21620" s="9" t="s">
        <v>3408</v>
      </c>
      <c r="I21620" t="s">
        <v>1454</v>
      </c>
      <c r="J21620" s="20">
        <v>25</v>
      </c>
      <c r="K21620" s="20" t="s">
        <v>3</v>
      </c>
      <c r="L21620" t="s">
        <v>1463</v>
      </c>
      <c r="M21620" s="20">
        <v>7.5</v>
      </c>
      <c r="N21620" s="20">
        <v>6</v>
      </c>
      <c r="AE21620">
        <f t="shared" si="337"/>
        <v>2021</v>
      </c>
    </row>
    <row r="21621" spans="1:31" x14ac:dyDescent="0.25">
      <c r="A21621" s="7">
        <v>21618</v>
      </c>
      <c r="B21621" s="8">
        <v>44531</v>
      </c>
      <c r="C21621" t="s">
        <v>3</v>
      </c>
      <c r="D21621" t="s">
        <v>1376</v>
      </c>
      <c r="E21621" t="s">
        <v>9</v>
      </c>
      <c r="F21621" t="s">
        <v>1366</v>
      </c>
      <c r="G21621" t="s">
        <v>1170</v>
      </c>
      <c r="H21621" s="135" t="s">
        <v>3391</v>
      </c>
      <c r="I21621" t="s">
        <v>1454</v>
      </c>
      <c r="J21621" s="20">
        <v>21</v>
      </c>
      <c r="K21621" s="20" t="s">
        <v>1465</v>
      </c>
      <c r="L21621" t="s">
        <v>1466</v>
      </c>
      <c r="M21621" s="20">
        <v>5.25</v>
      </c>
      <c r="N21621" s="20">
        <v>5.25</v>
      </c>
      <c r="AE21621">
        <f t="shared" si="337"/>
        <v>2021</v>
      </c>
    </row>
    <row r="21622" spans="1:31" x14ac:dyDescent="0.25">
      <c r="A21622" s="7">
        <v>21619</v>
      </c>
      <c r="B21622" s="8">
        <v>44531</v>
      </c>
      <c r="C21622" t="s">
        <v>3</v>
      </c>
      <c r="D21622" t="s">
        <v>1332</v>
      </c>
      <c r="E21622" t="s">
        <v>9</v>
      </c>
      <c r="F21622" t="s">
        <v>54</v>
      </c>
      <c r="G21622" t="s">
        <v>895</v>
      </c>
      <c r="H21622" s="135" t="s">
        <v>2540</v>
      </c>
      <c r="I21622" t="s">
        <v>1454</v>
      </c>
      <c r="J21622" s="20">
        <v>35</v>
      </c>
      <c r="K21622" s="20" t="s">
        <v>9</v>
      </c>
      <c r="L21622" t="s">
        <v>1463</v>
      </c>
      <c r="M21622" s="20">
        <v>8.4</v>
      </c>
      <c r="N21622" s="20">
        <v>10.1</v>
      </c>
      <c r="AE21622">
        <f t="shared" si="337"/>
        <v>2021</v>
      </c>
    </row>
    <row r="21623" spans="1:31" x14ac:dyDescent="0.25">
      <c r="A21623" s="7">
        <v>21620</v>
      </c>
      <c r="B21623" s="8">
        <v>44531</v>
      </c>
      <c r="C21623" t="s">
        <v>3</v>
      </c>
      <c r="D21623" t="s">
        <v>968</v>
      </c>
      <c r="E21623" t="s">
        <v>9</v>
      </c>
      <c r="F21623" t="s">
        <v>521</v>
      </c>
      <c r="G21623" t="s">
        <v>1277</v>
      </c>
      <c r="H21623" s="9" t="s">
        <v>3522</v>
      </c>
      <c r="I21623" t="s">
        <v>1454</v>
      </c>
      <c r="J21623" s="20">
        <v>25</v>
      </c>
      <c r="K21623" s="20" t="s">
        <v>9</v>
      </c>
      <c r="L21623" t="s">
        <v>1464</v>
      </c>
      <c r="M21623" s="20">
        <v>5.5</v>
      </c>
      <c r="N21623" s="20">
        <v>8</v>
      </c>
      <c r="AE21623">
        <f t="shared" si="337"/>
        <v>2021</v>
      </c>
    </row>
    <row r="21624" spans="1:31" x14ac:dyDescent="0.25">
      <c r="A21624" s="7">
        <v>21621</v>
      </c>
      <c r="B21624" s="8">
        <v>44534</v>
      </c>
      <c r="C21624" t="s">
        <v>3</v>
      </c>
      <c r="D21624" t="s">
        <v>102</v>
      </c>
      <c r="E21624" t="s">
        <v>9</v>
      </c>
      <c r="F21624" t="s">
        <v>860</v>
      </c>
      <c r="G21624" t="s">
        <v>929</v>
      </c>
      <c r="H21624" s="135" t="s">
        <v>2774</v>
      </c>
      <c r="I21624" t="s">
        <v>1456</v>
      </c>
      <c r="J21624" s="20">
        <v>33</v>
      </c>
      <c r="K21624" s="20" t="s">
        <v>3</v>
      </c>
      <c r="L21624" t="s">
        <v>1464</v>
      </c>
      <c r="M21624" s="20">
        <v>10.24</v>
      </c>
      <c r="N21624" s="20">
        <v>7.26</v>
      </c>
      <c r="O21624" t="s">
        <v>3</v>
      </c>
      <c r="P21624" s="13" t="s">
        <v>1311</v>
      </c>
      <c r="Q21624" t="s">
        <v>9</v>
      </c>
      <c r="R21624" t="s">
        <v>1340</v>
      </c>
      <c r="S21624" t="s">
        <v>1465</v>
      </c>
      <c r="U21624" t="s">
        <v>1465</v>
      </c>
      <c r="W21624" t="s">
        <v>1465</v>
      </c>
      <c r="Y21624" t="s">
        <v>1465</v>
      </c>
      <c r="AA21624" t="s">
        <v>1465</v>
      </c>
      <c r="AC21624" t="s">
        <v>1465</v>
      </c>
      <c r="AE21624">
        <f t="shared" si="337"/>
        <v>2021</v>
      </c>
    </row>
    <row r="21625" spans="1:31" x14ac:dyDescent="0.25">
      <c r="A21625" s="7">
        <v>21622</v>
      </c>
      <c r="B21625" s="8">
        <v>44534</v>
      </c>
      <c r="C21625" t="s">
        <v>3</v>
      </c>
      <c r="D21625" t="s">
        <v>1332</v>
      </c>
      <c r="E21625" t="s">
        <v>9</v>
      </c>
      <c r="F21625" t="s">
        <v>860</v>
      </c>
      <c r="G21625" t="s">
        <v>929</v>
      </c>
      <c r="H21625" s="135" t="s">
        <v>2780</v>
      </c>
      <c r="I21625" t="s">
        <v>1454</v>
      </c>
      <c r="J21625" s="20">
        <v>39</v>
      </c>
      <c r="K21625" s="20" t="s">
        <v>3</v>
      </c>
      <c r="L21625" t="s">
        <v>1464</v>
      </c>
      <c r="M21625" s="20">
        <v>11.92</v>
      </c>
      <c r="N21625" s="20">
        <v>8.58</v>
      </c>
      <c r="AE21625">
        <f t="shared" si="337"/>
        <v>2021</v>
      </c>
    </row>
    <row r="21626" spans="1:31" x14ac:dyDescent="0.25">
      <c r="A21626" s="7">
        <v>21623</v>
      </c>
      <c r="B21626" s="8">
        <v>44534</v>
      </c>
      <c r="C21626" t="s">
        <v>3</v>
      </c>
      <c r="D21626" t="s">
        <v>1377</v>
      </c>
      <c r="E21626" t="s">
        <v>9</v>
      </c>
      <c r="F21626" t="s">
        <v>1340</v>
      </c>
      <c r="G21626" t="s">
        <v>648</v>
      </c>
      <c r="H21626" s="135" t="s">
        <v>2947</v>
      </c>
      <c r="I21626" t="s">
        <v>1454</v>
      </c>
      <c r="J21626" s="20">
        <v>14</v>
      </c>
      <c r="K21626" s="20" t="s">
        <v>3</v>
      </c>
      <c r="L21626" t="s">
        <v>1464</v>
      </c>
      <c r="M21626" s="20">
        <v>4.92</v>
      </c>
      <c r="N21626" s="20">
        <v>3.08</v>
      </c>
      <c r="AE21626">
        <f t="shared" si="337"/>
        <v>2021</v>
      </c>
    </row>
    <row r="21627" spans="1:31" x14ac:dyDescent="0.25">
      <c r="A21627" s="7">
        <v>21624</v>
      </c>
      <c r="B21627" s="8">
        <v>44535</v>
      </c>
      <c r="C21627" t="s">
        <v>3</v>
      </c>
      <c r="D21627" t="s">
        <v>1272</v>
      </c>
      <c r="E21627" t="s">
        <v>9</v>
      </c>
      <c r="F21627" t="s">
        <v>1379</v>
      </c>
      <c r="G21627" t="s">
        <v>732</v>
      </c>
      <c r="H21627" s="135" t="s">
        <v>2287</v>
      </c>
      <c r="I21627" t="s">
        <v>1455</v>
      </c>
      <c r="J21627" s="20">
        <v>6</v>
      </c>
      <c r="K21627" s="20" t="s">
        <v>9</v>
      </c>
      <c r="L21627" t="s">
        <v>1464</v>
      </c>
      <c r="M21627" s="20">
        <v>0.66</v>
      </c>
      <c r="N21627" s="20">
        <v>1.3399999999999999</v>
      </c>
      <c r="AE21627">
        <f t="shared" si="337"/>
        <v>2021</v>
      </c>
    </row>
    <row r="21628" spans="1:31" x14ac:dyDescent="0.25">
      <c r="A21628" s="7">
        <v>21625</v>
      </c>
      <c r="B21628" s="8">
        <v>44535</v>
      </c>
      <c r="C21628" t="s">
        <v>3</v>
      </c>
      <c r="D21628" t="s">
        <v>1380</v>
      </c>
      <c r="E21628" t="s">
        <v>9</v>
      </c>
      <c r="F21628" t="s">
        <v>1321</v>
      </c>
      <c r="G21628" t="s">
        <v>14</v>
      </c>
      <c r="H21628" s="135" t="s">
        <v>1496</v>
      </c>
      <c r="I21628" t="s">
        <v>1454</v>
      </c>
      <c r="J21628" s="20">
        <v>18</v>
      </c>
      <c r="K21628" s="20" t="s">
        <v>9</v>
      </c>
      <c r="L21628" t="s">
        <v>1464</v>
      </c>
      <c r="M21628" s="20">
        <v>3.96</v>
      </c>
      <c r="N21628" s="20">
        <v>6.04</v>
      </c>
      <c r="AE21628">
        <f t="shared" si="337"/>
        <v>2021</v>
      </c>
    </row>
    <row r="21629" spans="1:31" x14ac:dyDescent="0.25">
      <c r="A21629" s="7">
        <v>21626</v>
      </c>
      <c r="B21629" s="8">
        <v>44536</v>
      </c>
      <c r="C21629" t="s">
        <v>3</v>
      </c>
      <c r="D21629" t="s">
        <v>1295</v>
      </c>
      <c r="E21629" t="s">
        <v>9</v>
      </c>
      <c r="F21629" t="s">
        <v>1379</v>
      </c>
      <c r="G21629" t="s">
        <v>732</v>
      </c>
      <c r="H21629" s="135" t="s">
        <v>2179</v>
      </c>
      <c r="I21629" t="s">
        <v>1454</v>
      </c>
      <c r="J21629" s="20">
        <v>11</v>
      </c>
      <c r="K21629" s="20" t="s">
        <v>3</v>
      </c>
      <c r="L21629" t="s">
        <v>1464</v>
      </c>
      <c r="M21629" s="20">
        <v>4.08</v>
      </c>
      <c r="N21629" s="20">
        <v>2.42</v>
      </c>
      <c r="AE21629">
        <f t="shared" si="337"/>
        <v>2021</v>
      </c>
    </row>
    <row r="21630" spans="1:31" x14ac:dyDescent="0.25">
      <c r="A21630" s="7">
        <v>21627</v>
      </c>
      <c r="B21630" s="8">
        <v>44536</v>
      </c>
      <c r="C21630" t="s">
        <v>3</v>
      </c>
      <c r="D21630" t="s">
        <v>1358</v>
      </c>
      <c r="E21630" t="s">
        <v>9</v>
      </c>
      <c r="F21630" t="s">
        <v>1366</v>
      </c>
      <c r="G21630" t="s">
        <v>1016</v>
      </c>
      <c r="H21630" s="9" t="s">
        <v>2870</v>
      </c>
      <c r="I21630" t="s">
        <v>1454</v>
      </c>
      <c r="J21630" s="20">
        <v>42</v>
      </c>
      <c r="K21630" s="20" t="s">
        <v>9</v>
      </c>
      <c r="L21630" t="s">
        <v>1463</v>
      </c>
      <c r="M21630" s="20">
        <v>10.08</v>
      </c>
      <c r="N21630" s="20">
        <v>11.92</v>
      </c>
      <c r="AE21630">
        <f t="shared" si="337"/>
        <v>2021</v>
      </c>
    </row>
    <row r="21631" spans="1:31" x14ac:dyDescent="0.25">
      <c r="A21631" s="7">
        <v>21628</v>
      </c>
      <c r="B21631" s="8">
        <v>44536</v>
      </c>
      <c r="C21631" t="s">
        <v>3</v>
      </c>
      <c r="D21631" t="s">
        <v>918</v>
      </c>
      <c r="E21631" t="s">
        <v>9</v>
      </c>
      <c r="F21631" t="s">
        <v>1325</v>
      </c>
      <c r="G21631" t="s">
        <v>861</v>
      </c>
      <c r="H21631" s="135" t="s">
        <v>1496</v>
      </c>
      <c r="I21631" t="s">
        <v>1454</v>
      </c>
      <c r="J21631" s="20">
        <v>67</v>
      </c>
      <c r="K21631" s="20" t="s">
        <v>3</v>
      </c>
      <c r="L21631" t="s">
        <v>1463</v>
      </c>
      <c r="M21631" s="20">
        <v>18.420000000000002</v>
      </c>
      <c r="N21631" s="20">
        <v>16.079999999999998</v>
      </c>
      <c r="AE21631">
        <f t="shared" si="337"/>
        <v>2021</v>
      </c>
    </row>
    <row r="21632" spans="1:31" x14ac:dyDescent="0.25">
      <c r="A21632" s="7">
        <v>21629</v>
      </c>
      <c r="B21632" s="8">
        <v>44537</v>
      </c>
      <c r="C21632" t="s">
        <v>3</v>
      </c>
      <c r="D21632" t="s">
        <v>1374</v>
      </c>
      <c r="E21632" t="s">
        <v>9</v>
      </c>
      <c r="F21632" t="s">
        <v>1379</v>
      </c>
      <c r="G21632" t="s">
        <v>732</v>
      </c>
      <c r="H21632" s="135" t="s">
        <v>2528</v>
      </c>
      <c r="I21632" t="s">
        <v>1454</v>
      </c>
      <c r="J21632" s="20">
        <v>15</v>
      </c>
      <c r="K21632" s="20" t="s">
        <v>3</v>
      </c>
      <c r="L21632" t="s">
        <v>1464</v>
      </c>
      <c r="M21632" s="20">
        <v>5.2</v>
      </c>
      <c r="N21632" s="20">
        <v>3.3</v>
      </c>
      <c r="AE21632">
        <f t="shared" si="337"/>
        <v>2021</v>
      </c>
    </row>
    <row r="21633" spans="1:31" x14ac:dyDescent="0.25">
      <c r="A21633" s="7">
        <v>21630</v>
      </c>
      <c r="B21633" s="8">
        <v>44537</v>
      </c>
      <c r="C21633" t="s">
        <v>3</v>
      </c>
      <c r="D21633" t="s">
        <v>1361</v>
      </c>
      <c r="E21633" t="s">
        <v>9</v>
      </c>
      <c r="F21633" t="s">
        <v>85</v>
      </c>
      <c r="G21633" t="s">
        <v>732</v>
      </c>
      <c r="H21633" s="135" t="s">
        <v>2323</v>
      </c>
      <c r="I21633" t="s">
        <v>1454</v>
      </c>
      <c r="J21633" s="20">
        <v>40</v>
      </c>
      <c r="K21633" s="20" t="s">
        <v>1465</v>
      </c>
      <c r="L21633" t="s">
        <v>1466</v>
      </c>
      <c r="M21633" s="20">
        <v>10</v>
      </c>
      <c r="N21633" s="20">
        <v>10</v>
      </c>
      <c r="AE21633">
        <f t="shared" si="337"/>
        <v>2021</v>
      </c>
    </row>
    <row r="21634" spans="1:31" x14ac:dyDescent="0.25">
      <c r="A21634" s="7">
        <v>21631</v>
      </c>
      <c r="B21634" s="8">
        <v>44537</v>
      </c>
      <c r="C21634" t="s">
        <v>3</v>
      </c>
      <c r="D21634" t="s">
        <v>1275</v>
      </c>
      <c r="E21634" t="s">
        <v>9</v>
      </c>
      <c r="F21634" t="s">
        <v>1381</v>
      </c>
      <c r="G21634" t="s">
        <v>648</v>
      </c>
      <c r="H21634" s="135" t="s">
        <v>2296</v>
      </c>
      <c r="I21634" t="s">
        <v>1458</v>
      </c>
      <c r="J21634" s="20">
        <v>4</v>
      </c>
      <c r="K21634" s="20" t="s">
        <v>1465</v>
      </c>
      <c r="L21634" t="s">
        <v>1466</v>
      </c>
      <c r="M21634" s="20">
        <v>10</v>
      </c>
      <c r="N21634" s="20">
        <v>30</v>
      </c>
      <c r="AE21634">
        <f t="shared" si="337"/>
        <v>2021</v>
      </c>
    </row>
    <row r="21635" spans="1:31" x14ac:dyDescent="0.25">
      <c r="A21635" s="7">
        <v>21632</v>
      </c>
      <c r="B21635" s="8">
        <v>44538</v>
      </c>
      <c r="C21635" t="s">
        <v>3</v>
      </c>
      <c r="D21635" t="s">
        <v>1311</v>
      </c>
      <c r="E21635" t="s">
        <v>9</v>
      </c>
      <c r="F21635" t="s">
        <v>1379</v>
      </c>
      <c r="G21635" t="s">
        <v>732</v>
      </c>
      <c r="H21635" s="135" t="s">
        <v>2411</v>
      </c>
      <c r="I21635" t="s">
        <v>1454</v>
      </c>
      <c r="J21635" s="20">
        <v>28</v>
      </c>
      <c r="K21635" s="20" t="s">
        <v>3</v>
      </c>
      <c r="L21635" t="s">
        <v>1464</v>
      </c>
      <c r="M21635" s="20">
        <v>8.84</v>
      </c>
      <c r="N21635" s="20">
        <v>6.16</v>
      </c>
      <c r="AE21635">
        <f t="shared" si="337"/>
        <v>2021</v>
      </c>
    </row>
    <row r="21636" spans="1:31" x14ac:dyDescent="0.25">
      <c r="A21636" s="7">
        <v>21633</v>
      </c>
      <c r="B21636" s="8">
        <v>44538</v>
      </c>
      <c r="C21636" t="s">
        <v>3</v>
      </c>
      <c r="D21636" t="s">
        <v>521</v>
      </c>
      <c r="E21636" t="s">
        <v>9</v>
      </c>
      <c r="F21636" t="s">
        <v>1382</v>
      </c>
      <c r="G21636" t="s">
        <v>648</v>
      </c>
      <c r="H21636" s="135" t="s">
        <v>1885</v>
      </c>
      <c r="I21636" t="s">
        <v>1458</v>
      </c>
      <c r="J21636" s="20">
        <v>5</v>
      </c>
      <c r="K21636" s="20" t="s">
        <v>3</v>
      </c>
      <c r="L21636" t="s">
        <v>1463</v>
      </c>
      <c r="M21636" s="20">
        <v>10</v>
      </c>
      <c r="N21636" s="20">
        <v>30</v>
      </c>
      <c r="AE21636">
        <f t="shared" ref="AE21636:AE21699" si="338">YEAR(B21636)</f>
        <v>2021</v>
      </c>
    </row>
    <row r="21637" spans="1:31" x14ac:dyDescent="0.25">
      <c r="A21637" s="7">
        <v>21634</v>
      </c>
      <c r="B21637" s="8">
        <v>44538</v>
      </c>
      <c r="C21637" t="s">
        <v>3</v>
      </c>
      <c r="D21637" t="s">
        <v>1370</v>
      </c>
      <c r="E21637" t="s">
        <v>9</v>
      </c>
      <c r="F21637" t="s">
        <v>1248</v>
      </c>
      <c r="G21637" t="s">
        <v>870</v>
      </c>
      <c r="H21637" s="135" t="s">
        <v>2473</v>
      </c>
      <c r="I21637" t="s">
        <v>1454</v>
      </c>
      <c r="J21637" s="20">
        <v>18</v>
      </c>
      <c r="K21637" s="20" t="s">
        <v>9</v>
      </c>
      <c r="L21637" t="s">
        <v>1463</v>
      </c>
      <c r="M21637" s="20">
        <v>4.32</v>
      </c>
      <c r="N21637" s="20">
        <v>5.68</v>
      </c>
      <c r="AE21637">
        <f t="shared" si="338"/>
        <v>2021</v>
      </c>
    </row>
    <row r="21638" spans="1:31" x14ac:dyDescent="0.25">
      <c r="A21638" s="7">
        <v>21635</v>
      </c>
      <c r="B21638" s="8">
        <v>44540</v>
      </c>
      <c r="C21638" t="s">
        <v>3</v>
      </c>
      <c r="D21638" t="s">
        <v>1092</v>
      </c>
      <c r="E21638" t="s">
        <v>9</v>
      </c>
      <c r="F21638" t="s">
        <v>1360</v>
      </c>
      <c r="G21638" t="s">
        <v>732</v>
      </c>
      <c r="H21638" s="135" t="s">
        <v>2186</v>
      </c>
      <c r="I21638" t="s">
        <v>1454</v>
      </c>
      <c r="J21638" s="20">
        <v>86</v>
      </c>
      <c r="K21638" s="20" t="s">
        <v>3</v>
      </c>
      <c r="L21638" t="s">
        <v>1464</v>
      </c>
      <c r="M21638" s="20">
        <v>25.08</v>
      </c>
      <c r="N21638" s="20">
        <v>18.920000000000002</v>
      </c>
      <c r="AE21638">
        <f t="shared" si="338"/>
        <v>2021</v>
      </c>
    </row>
    <row r="21639" spans="1:31" x14ac:dyDescent="0.25">
      <c r="A21639" s="7">
        <v>21636</v>
      </c>
      <c r="B21639" s="8">
        <v>44545</v>
      </c>
      <c r="C21639" t="s">
        <v>3</v>
      </c>
      <c r="D21639" t="s">
        <v>1380</v>
      </c>
      <c r="E21639" t="s">
        <v>9</v>
      </c>
      <c r="F21639" t="s">
        <v>1382</v>
      </c>
      <c r="G21639" t="s">
        <v>24</v>
      </c>
      <c r="H21639" s="136" t="s">
        <v>1496</v>
      </c>
      <c r="I21639" t="s">
        <v>1454</v>
      </c>
      <c r="J21639" s="20">
        <v>23</v>
      </c>
      <c r="K21639" s="20" t="s">
        <v>9</v>
      </c>
      <c r="L21639" t="s">
        <v>1464</v>
      </c>
      <c r="M21639" s="20">
        <v>5.0600000000000005</v>
      </c>
      <c r="N21639" s="20">
        <v>7.4399999999999995</v>
      </c>
      <c r="AE21639">
        <f t="shared" si="338"/>
        <v>2021</v>
      </c>
    </row>
    <row r="21640" spans="1:31" x14ac:dyDescent="0.25">
      <c r="A21640" s="7">
        <v>21637</v>
      </c>
      <c r="B21640" s="8">
        <v>44546</v>
      </c>
      <c r="C21640" t="s">
        <v>3</v>
      </c>
      <c r="D21640" t="s">
        <v>1379</v>
      </c>
      <c r="E21640" t="s">
        <v>9</v>
      </c>
      <c r="F21640" t="s">
        <v>1272</v>
      </c>
      <c r="G21640" t="s">
        <v>929</v>
      </c>
      <c r="H21640" s="135" t="s">
        <v>2744</v>
      </c>
      <c r="I21640" t="s">
        <v>1455</v>
      </c>
      <c r="J21640" s="20">
        <v>18</v>
      </c>
      <c r="K21640" s="20" t="s">
        <v>1465</v>
      </c>
      <c r="L21640" t="s">
        <v>1466</v>
      </c>
      <c r="M21640" s="20">
        <v>2.25</v>
      </c>
      <c r="N21640" s="20">
        <v>2.25</v>
      </c>
      <c r="AE21640">
        <f t="shared" si="338"/>
        <v>2021</v>
      </c>
    </row>
    <row r="21641" spans="1:31" x14ac:dyDescent="0.25">
      <c r="A21641" s="7">
        <v>21638</v>
      </c>
      <c r="B21641" s="8">
        <v>44546</v>
      </c>
      <c r="C21641" t="s">
        <v>3</v>
      </c>
      <c r="D21641" t="s">
        <v>54</v>
      </c>
      <c r="E21641" t="s">
        <v>9</v>
      </c>
      <c r="F21641" t="s">
        <v>301</v>
      </c>
      <c r="G21641" t="s">
        <v>1170</v>
      </c>
      <c r="H21641" s="135" t="s">
        <v>1496</v>
      </c>
      <c r="I21641" t="s">
        <v>1454</v>
      </c>
      <c r="J21641" s="20">
        <v>21</v>
      </c>
      <c r="K21641" s="20" t="s">
        <v>3</v>
      </c>
      <c r="L21641" t="s">
        <v>1464</v>
      </c>
      <c r="M21641" s="20">
        <v>6.88</v>
      </c>
      <c r="N21641" s="20">
        <v>4.62</v>
      </c>
      <c r="AE21641">
        <f t="shared" si="338"/>
        <v>2021</v>
      </c>
    </row>
    <row r="21642" spans="1:31" x14ac:dyDescent="0.25">
      <c r="A21642" s="7">
        <v>21639</v>
      </c>
      <c r="B21642" s="8">
        <v>44547</v>
      </c>
      <c r="C21642" t="s">
        <v>3</v>
      </c>
      <c r="D21642" t="s">
        <v>1361</v>
      </c>
      <c r="E21642" t="s">
        <v>9</v>
      </c>
      <c r="F21642" t="s">
        <v>85</v>
      </c>
      <c r="G21642" t="s">
        <v>732</v>
      </c>
      <c r="H21642" s="135" t="s">
        <v>3523</v>
      </c>
      <c r="I21642" t="s">
        <v>1454</v>
      </c>
      <c r="J21642" s="20">
        <v>40</v>
      </c>
      <c r="K21642" s="20" t="s">
        <v>1465</v>
      </c>
      <c r="L21642" t="s">
        <v>1466</v>
      </c>
      <c r="M21642" s="20">
        <v>10</v>
      </c>
      <c r="N21642" s="20">
        <v>10</v>
      </c>
      <c r="AE21642">
        <f t="shared" si="338"/>
        <v>2021</v>
      </c>
    </row>
    <row r="21643" spans="1:31" x14ac:dyDescent="0.25">
      <c r="A21643" s="7">
        <v>21640</v>
      </c>
      <c r="B21643" s="8">
        <v>44547</v>
      </c>
      <c r="C21643" t="s">
        <v>3</v>
      </c>
      <c r="D21643" t="s">
        <v>1361</v>
      </c>
      <c r="E21643" t="s">
        <v>9</v>
      </c>
      <c r="F21643" t="s">
        <v>665</v>
      </c>
      <c r="G21643" t="s">
        <v>895</v>
      </c>
      <c r="H21643" s="135" t="s">
        <v>2797</v>
      </c>
      <c r="I21643" t="s">
        <v>1454</v>
      </c>
      <c r="J21643" s="20">
        <v>6</v>
      </c>
      <c r="K21643" s="20" t="s">
        <v>3</v>
      </c>
      <c r="L21643" t="s">
        <v>1464</v>
      </c>
      <c r="M21643" s="20">
        <v>2.6799999999999997</v>
      </c>
      <c r="N21643" s="20">
        <v>1.32</v>
      </c>
      <c r="AE21643">
        <f t="shared" si="338"/>
        <v>2021</v>
      </c>
    </row>
    <row r="21644" spans="1:31" x14ac:dyDescent="0.25">
      <c r="A21644" s="7">
        <v>21641</v>
      </c>
      <c r="B21644" s="8">
        <v>44547</v>
      </c>
      <c r="C21644" t="s">
        <v>3</v>
      </c>
      <c r="D21644" t="s">
        <v>797</v>
      </c>
      <c r="E21644" t="s">
        <v>9</v>
      </c>
      <c r="F21644" t="s">
        <v>1295</v>
      </c>
      <c r="G21644" t="s">
        <v>1347</v>
      </c>
      <c r="H21644" s="135" t="s">
        <v>3524</v>
      </c>
      <c r="I21644" t="s">
        <v>1455</v>
      </c>
      <c r="J21644" s="20">
        <v>13</v>
      </c>
      <c r="K21644" s="20" t="s">
        <v>9</v>
      </c>
      <c r="L21644" t="s">
        <v>1464</v>
      </c>
      <c r="M21644" s="20">
        <v>1.43</v>
      </c>
      <c r="N21644" s="20">
        <v>2.3200000000000003</v>
      </c>
      <c r="AE21644">
        <f t="shared" si="338"/>
        <v>2021</v>
      </c>
    </row>
    <row r="21645" spans="1:31" x14ac:dyDescent="0.25">
      <c r="A21645" s="7">
        <v>21642</v>
      </c>
      <c r="B21645" s="8">
        <v>44548</v>
      </c>
      <c r="C21645" t="s">
        <v>3</v>
      </c>
      <c r="D21645" t="s">
        <v>1377</v>
      </c>
      <c r="E21645" t="s">
        <v>9</v>
      </c>
      <c r="F21645" t="s">
        <v>1345</v>
      </c>
      <c r="G21645" t="s">
        <v>929</v>
      </c>
      <c r="H21645" s="135" t="s">
        <v>2658</v>
      </c>
      <c r="I21645" t="s">
        <v>1454</v>
      </c>
      <c r="J21645" s="20">
        <v>21</v>
      </c>
      <c r="K21645" s="20" t="s">
        <v>3</v>
      </c>
      <c r="L21645" t="s">
        <v>1464</v>
      </c>
      <c r="M21645" s="20">
        <v>6.88</v>
      </c>
      <c r="N21645" s="20">
        <v>4.62</v>
      </c>
      <c r="AE21645">
        <f t="shared" si="338"/>
        <v>2021</v>
      </c>
    </row>
    <row r="21646" spans="1:31" x14ac:dyDescent="0.25">
      <c r="A21646" s="7">
        <v>21643</v>
      </c>
      <c r="B21646" s="8">
        <v>44549</v>
      </c>
      <c r="C21646" t="s">
        <v>3</v>
      </c>
      <c r="D21646" t="s">
        <v>1295</v>
      </c>
      <c r="E21646" t="s">
        <v>9</v>
      </c>
      <c r="F21646" t="s">
        <v>85</v>
      </c>
      <c r="G21646" t="s">
        <v>1292</v>
      </c>
      <c r="H21646" s="9" t="s">
        <v>3525</v>
      </c>
      <c r="I21646" t="s">
        <v>1454</v>
      </c>
      <c r="J21646" s="20">
        <v>30</v>
      </c>
      <c r="K21646" s="20" t="s">
        <v>3</v>
      </c>
      <c r="L21646" t="s">
        <v>1463</v>
      </c>
      <c r="M21646" s="20">
        <v>8.8000000000000007</v>
      </c>
      <c r="N21646" s="20">
        <v>7.2</v>
      </c>
      <c r="AE21646">
        <f t="shared" si="338"/>
        <v>2021</v>
      </c>
    </row>
    <row r="21647" spans="1:31" x14ac:dyDescent="0.25">
      <c r="A21647" s="7">
        <v>21644</v>
      </c>
      <c r="B21647" s="8">
        <v>44549</v>
      </c>
      <c r="C21647" t="s">
        <v>3</v>
      </c>
      <c r="D21647" t="s">
        <v>1332</v>
      </c>
      <c r="E21647" t="s">
        <v>9</v>
      </c>
      <c r="F21647" t="s">
        <v>900</v>
      </c>
      <c r="G21647" t="s">
        <v>1016</v>
      </c>
      <c r="H21647" s="135" t="s">
        <v>2871</v>
      </c>
      <c r="I21647" t="s">
        <v>1454</v>
      </c>
      <c r="J21647" s="20">
        <v>40</v>
      </c>
      <c r="K21647" s="20" t="s">
        <v>3</v>
      </c>
      <c r="L21647" t="s">
        <v>1464</v>
      </c>
      <c r="M21647" s="20">
        <v>12.2</v>
      </c>
      <c r="N21647" s="20">
        <v>8.8000000000000007</v>
      </c>
      <c r="AE21647">
        <f t="shared" si="338"/>
        <v>2021</v>
      </c>
    </row>
    <row r="21648" spans="1:31" x14ac:dyDescent="0.25">
      <c r="A21648" s="7">
        <v>21645</v>
      </c>
      <c r="B21648" s="8">
        <v>44550</v>
      </c>
      <c r="C21648" t="s">
        <v>3</v>
      </c>
      <c r="D21648" t="s">
        <v>1361</v>
      </c>
      <c r="E21648" t="s">
        <v>9</v>
      </c>
      <c r="F21648" t="s">
        <v>665</v>
      </c>
      <c r="G21648" t="s">
        <v>861</v>
      </c>
      <c r="H21648" s="9" t="s">
        <v>2484</v>
      </c>
      <c r="I21648" t="s">
        <v>1454</v>
      </c>
      <c r="J21648" s="20">
        <v>31</v>
      </c>
      <c r="K21648" s="20" t="s">
        <v>1465</v>
      </c>
      <c r="L21648" t="s">
        <v>1466</v>
      </c>
      <c r="M21648" s="20">
        <v>7.75</v>
      </c>
      <c r="N21648" s="20">
        <v>7.75</v>
      </c>
      <c r="AE21648">
        <f t="shared" si="338"/>
        <v>2021</v>
      </c>
    </row>
    <row r="21649" spans="1:31" x14ac:dyDescent="0.25">
      <c r="A21649" s="7">
        <v>21646</v>
      </c>
      <c r="B21649" s="8">
        <v>44550</v>
      </c>
      <c r="C21649" t="s">
        <v>3</v>
      </c>
      <c r="D21649" t="s">
        <v>787</v>
      </c>
      <c r="E21649" t="s">
        <v>9</v>
      </c>
      <c r="F21649" t="s">
        <v>1111</v>
      </c>
      <c r="G21649" t="s">
        <v>1347</v>
      </c>
      <c r="H21649" s="135" t="s">
        <v>3526</v>
      </c>
      <c r="I21649" t="s">
        <v>1454</v>
      </c>
      <c r="J21649" s="20">
        <v>25</v>
      </c>
      <c r="K21649" s="20" t="s">
        <v>3</v>
      </c>
      <c r="L21649" t="s">
        <v>1464</v>
      </c>
      <c r="M21649" s="20">
        <v>8</v>
      </c>
      <c r="N21649" s="20">
        <v>5.5</v>
      </c>
      <c r="AE21649">
        <f t="shared" si="338"/>
        <v>2021</v>
      </c>
    </row>
    <row r="21650" spans="1:31" x14ac:dyDescent="0.25">
      <c r="A21650" s="7">
        <v>21647</v>
      </c>
      <c r="B21650" s="8">
        <v>44550</v>
      </c>
      <c r="C21650" t="s">
        <v>3</v>
      </c>
      <c r="D21650" t="s">
        <v>1213</v>
      </c>
      <c r="E21650" t="s">
        <v>9</v>
      </c>
      <c r="F21650" t="s">
        <v>787</v>
      </c>
      <c r="G21650" t="s">
        <v>1292</v>
      </c>
      <c r="H21650" s="9" t="s">
        <v>3467</v>
      </c>
      <c r="I21650" t="s">
        <v>1455</v>
      </c>
      <c r="J21650" s="20">
        <v>12</v>
      </c>
      <c r="K21650" s="20" t="s">
        <v>1465</v>
      </c>
      <c r="L21650" t="s">
        <v>1466</v>
      </c>
      <c r="M21650" s="20">
        <v>1.5</v>
      </c>
      <c r="N21650" s="20">
        <v>1.5</v>
      </c>
      <c r="AE21650">
        <f t="shared" si="338"/>
        <v>2021</v>
      </c>
    </row>
    <row r="21651" spans="1:31" x14ac:dyDescent="0.25">
      <c r="A21651" s="7">
        <v>21648</v>
      </c>
      <c r="B21651" s="8">
        <v>44551</v>
      </c>
      <c r="C21651" t="s">
        <v>3</v>
      </c>
      <c r="D21651" t="s">
        <v>1374</v>
      </c>
      <c r="E21651" t="s">
        <v>9</v>
      </c>
      <c r="F21651" t="s">
        <v>1360</v>
      </c>
      <c r="G21651" t="s">
        <v>732</v>
      </c>
      <c r="H21651" s="135" t="s">
        <v>2327</v>
      </c>
      <c r="I21651" t="s">
        <v>1454</v>
      </c>
      <c r="J21651" s="20">
        <v>6</v>
      </c>
      <c r="K21651" s="20" t="s">
        <v>1465</v>
      </c>
      <c r="L21651" t="s">
        <v>1466</v>
      </c>
      <c r="M21651" s="20">
        <v>1.5</v>
      </c>
      <c r="N21651" s="20">
        <v>1.5</v>
      </c>
      <c r="AE21651">
        <f t="shared" si="338"/>
        <v>2021</v>
      </c>
    </row>
    <row r="21652" spans="1:31" x14ac:dyDescent="0.25">
      <c r="A21652" s="7">
        <v>21649</v>
      </c>
      <c r="B21652" s="8">
        <v>44551</v>
      </c>
      <c r="C21652" t="s">
        <v>3</v>
      </c>
      <c r="D21652" t="s">
        <v>1374</v>
      </c>
      <c r="E21652" t="s">
        <v>9</v>
      </c>
      <c r="F21652" t="s">
        <v>1360</v>
      </c>
      <c r="G21652" t="s">
        <v>732</v>
      </c>
      <c r="H21652" s="135" t="s">
        <v>2327</v>
      </c>
      <c r="I21652" t="s">
        <v>1454</v>
      </c>
      <c r="J21652" s="20">
        <v>18</v>
      </c>
      <c r="K21652" s="20" t="s">
        <v>3</v>
      </c>
      <c r="L21652" t="s">
        <v>1463</v>
      </c>
      <c r="M21652" s="20">
        <v>5.68</v>
      </c>
      <c r="N21652" s="20">
        <v>4.32</v>
      </c>
      <c r="AE21652">
        <f t="shared" si="338"/>
        <v>2021</v>
      </c>
    </row>
    <row r="21653" spans="1:31" x14ac:dyDescent="0.25">
      <c r="A21653" s="7">
        <v>21650</v>
      </c>
      <c r="B21653" s="8">
        <v>44551</v>
      </c>
      <c r="C21653" t="s">
        <v>3</v>
      </c>
      <c r="D21653" t="s">
        <v>1323</v>
      </c>
      <c r="E21653" t="s">
        <v>9</v>
      </c>
      <c r="F21653" t="s">
        <v>247</v>
      </c>
      <c r="G21653" t="s">
        <v>929</v>
      </c>
      <c r="H21653" s="135" t="s">
        <v>2744</v>
      </c>
      <c r="I21653" t="s">
        <v>1454</v>
      </c>
      <c r="J21653" s="20">
        <v>18</v>
      </c>
      <c r="K21653" s="20" t="s">
        <v>3</v>
      </c>
      <c r="L21653" t="s">
        <v>1464</v>
      </c>
      <c r="M21653" s="20">
        <v>6.04</v>
      </c>
      <c r="N21653" s="20">
        <v>3.96</v>
      </c>
      <c r="AE21653">
        <f t="shared" si="338"/>
        <v>2021</v>
      </c>
    </row>
    <row r="21654" spans="1:31" x14ac:dyDescent="0.25">
      <c r="A21654" s="7">
        <v>21651</v>
      </c>
      <c r="B21654" s="8">
        <v>44552</v>
      </c>
      <c r="C21654" t="s">
        <v>3</v>
      </c>
      <c r="D21654" t="s">
        <v>678</v>
      </c>
      <c r="E21654" t="s">
        <v>9</v>
      </c>
      <c r="F21654" t="s">
        <v>761</v>
      </c>
      <c r="G21654" t="s">
        <v>1347</v>
      </c>
      <c r="H21654" s="135" t="s">
        <v>3527</v>
      </c>
      <c r="I21654" t="s">
        <v>1455</v>
      </c>
      <c r="J21654" s="20">
        <v>18</v>
      </c>
      <c r="K21654" s="20" t="s">
        <v>3</v>
      </c>
      <c r="L21654" t="s">
        <v>1464</v>
      </c>
      <c r="M21654" s="20">
        <v>3.02</v>
      </c>
      <c r="N21654" s="20">
        <v>1.98</v>
      </c>
      <c r="AE21654">
        <f t="shared" si="338"/>
        <v>2021</v>
      </c>
    </row>
    <row r="21655" spans="1:31" x14ac:dyDescent="0.25">
      <c r="A21655" s="7">
        <v>21652</v>
      </c>
      <c r="B21655" s="8">
        <v>44553</v>
      </c>
      <c r="C21655" t="s">
        <v>3</v>
      </c>
      <c r="D21655" t="s">
        <v>1092</v>
      </c>
      <c r="E21655" t="s">
        <v>9</v>
      </c>
      <c r="F21655" t="s">
        <v>1360</v>
      </c>
      <c r="G21655" t="s">
        <v>648</v>
      </c>
      <c r="H21655" s="135" t="s">
        <v>2062</v>
      </c>
      <c r="I21655" t="s">
        <v>1454</v>
      </c>
      <c r="J21655" s="20">
        <v>47</v>
      </c>
      <c r="K21655" s="20" t="s">
        <v>3</v>
      </c>
      <c r="L21655" t="s">
        <v>1464</v>
      </c>
      <c r="M21655" s="20">
        <v>14.16</v>
      </c>
      <c r="N21655" s="20">
        <v>10.34</v>
      </c>
      <c r="AE21655">
        <f t="shared" si="338"/>
        <v>2021</v>
      </c>
    </row>
    <row r="21656" spans="1:31" x14ac:dyDescent="0.25">
      <c r="A21656" s="7">
        <v>21653</v>
      </c>
      <c r="B21656" s="8">
        <v>44553</v>
      </c>
      <c r="C21656" t="s">
        <v>3</v>
      </c>
      <c r="D21656" t="s">
        <v>761</v>
      </c>
      <c r="E21656" t="s">
        <v>9</v>
      </c>
      <c r="F21656" t="s">
        <v>678</v>
      </c>
      <c r="G21656" t="s">
        <v>1347</v>
      </c>
      <c r="H21656" s="135" t="s">
        <v>3527</v>
      </c>
      <c r="I21656" t="s">
        <v>1455</v>
      </c>
      <c r="J21656" s="20">
        <v>13</v>
      </c>
      <c r="K21656" s="20" t="s">
        <v>3</v>
      </c>
      <c r="L21656" t="s">
        <v>1464</v>
      </c>
      <c r="M21656" s="20">
        <v>2.3200000000000003</v>
      </c>
      <c r="N21656" s="20">
        <v>1.43</v>
      </c>
      <c r="AE21656">
        <f t="shared" si="338"/>
        <v>2021</v>
      </c>
    </row>
    <row r="21657" spans="1:31" x14ac:dyDescent="0.25">
      <c r="A21657" s="7">
        <v>21654</v>
      </c>
      <c r="B21657" s="8">
        <v>44554</v>
      </c>
      <c r="C21657" t="s">
        <v>3</v>
      </c>
      <c r="D21657" t="s">
        <v>860</v>
      </c>
      <c r="E21657" t="s">
        <v>9</v>
      </c>
      <c r="F21657" t="s">
        <v>761</v>
      </c>
      <c r="G21657" t="s">
        <v>648</v>
      </c>
      <c r="H21657" s="135" t="s">
        <v>1795</v>
      </c>
      <c r="I21657" t="s">
        <v>1454</v>
      </c>
      <c r="J21657" s="20">
        <v>25</v>
      </c>
      <c r="K21657" s="20" t="s">
        <v>9</v>
      </c>
      <c r="L21657" t="s">
        <v>1463</v>
      </c>
      <c r="M21657" s="20">
        <v>6</v>
      </c>
      <c r="N21657" s="20">
        <v>7.5</v>
      </c>
      <c r="AE21657">
        <f t="shared" si="338"/>
        <v>2021</v>
      </c>
    </row>
    <row r="21658" spans="1:31" x14ac:dyDescent="0.25">
      <c r="A21658" s="7">
        <v>21655</v>
      </c>
      <c r="B21658" s="8">
        <v>44554</v>
      </c>
      <c r="C21658" t="s">
        <v>3</v>
      </c>
      <c r="D21658" t="s">
        <v>761</v>
      </c>
      <c r="E21658" t="s">
        <v>9</v>
      </c>
      <c r="F21658" t="s">
        <v>860</v>
      </c>
      <c r="G21658" t="s">
        <v>648</v>
      </c>
      <c r="H21658" s="135" t="s">
        <v>1795</v>
      </c>
      <c r="I21658" t="s">
        <v>1454</v>
      </c>
      <c r="J21658" s="20">
        <v>36</v>
      </c>
      <c r="K21658" s="20" t="s">
        <v>3</v>
      </c>
      <c r="L21658" t="s">
        <v>1464</v>
      </c>
      <c r="M21658" s="20">
        <v>11.08</v>
      </c>
      <c r="N21658" s="20">
        <v>7.92</v>
      </c>
      <c r="AE21658">
        <f t="shared" si="338"/>
        <v>2021</v>
      </c>
    </row>
    <row r="21659" spans="1:31" x14ac:dyDescent="0.25">
      <c r="A21659" s="7">
        <v>21656</v>
      </c>
      <c r="B21659" s="8">
        <v>44555</v>
      </c>
      <c r="C21659" t="s">
        <v>3</v>
      </c>
      <c r="D21659" t="s">
        <v>250</v>
      </c>
      <c r="E21659" t="s">
        <v>9</v>
      </c>
      <c r="F21659" t="s">
        <v>860</v>
      </c>
      <c r="G21659" t="s">
        <v>648</v>
      </c>
      <c r="H21659" s="9" t="s">
        <v>1797</v>
      </c>
      <c r="I21659" t="s">
        <v>1454</v>
      </c>
      <c r="J21659" s="20">
        <v>58</v>
      </c>
      <c r="K21659" s="20" t="s">
        <v>1465</v>
      </c>
      <c r="L21659" t="s">
        <v>1466</v>
      </c>
      <c r="M21659" s="20">
        <v>14.5</v>
      </c>
      <c r="N21659" s="20">
        <v>14.5</v>
      </c>
      <c r="AE21659">
        <f t="shared" si="338"/>
        <v>2021</v>
      </c>
    </row>
    <row r="21660" spans="1:31" x14ac:dyDescent="0.25">
      <c r="A21660" s="7">
        <v>21657</v>
      </c>
      <c r="B21660" s="8">
        <v>44555</v>
      </c>
      <c r="C21660" t="s">
        <v>3</v>
      </c>
      <c r="D21660" t="s">
        <v>678</v>
      </c>
      <c r="E21660" t="s">
        <v>9</v>
      </c>
      <c r="F21660" t="s">
        <v>828</v>
      </c>
      <c r="G21660" t="s">
        <v>895</v>
      </c>
      <c r="H21660" s="135" t="s">
        <v>2540</v>
      </c>
      <c r="I21660" t="s">
        <v>1454</v>
      </c>
      <c r="J21660" s="20">
        <v>35</v>
      </c>
      <c r="K21660" s="20" t="s">
        <v>1465</v>
      </c>
      <c r="L21660" t="s">
        <v>1466</v>
      </c>
      <c r="M21660" s="20">
        <v>8.75</v>
      </c>
      <c r="N21660" s="20">
        <v>8.75</v>
      </c>
      <c r="AE21660">
        <f t="shared" si="338"/>
        <v>2021</v>
      </c>
    </row>
    <row r="21661" spans="1:31" x14ac:dyDescent="0.25">
      <c r="A21661" s="7">
        <v>21658</v>
      </c>
      <c r="B21661" s="8">
        <v>44555</v>
      </c>
      <c r="C21661" t="s">
        <v>3</v>
      </c>
      <c r="D21661" t="s">
        <v>678</v>
      </c>
      <c r="E21661" t="s">
        <v>9</v>
      </c>
      <c r="F21661" t="s">
        <v>1288</v>
      </c>
      <c r="G21661" t="s">
        <v>895</v>
      </c>
      <c r="H21661" s="135" t="s">
        <v>2590</v>
      </c>
      <c r="I21661" t="s">
        <v>1454</v>
      </c>
      <c r="J21661" s="20">
        <v>65</v>
      </c>
      <c r="K21661" s="20" t="s">
        <v>3</v>
      </c>
      <c r="L21661" t="s">
        <v>1464</v>
      </c>
      <c r="M21661" s="20">
        <v>19.2</v>
      </c>
      <c r="N21661" s="20">
        <v>14.3</v>
      </c>
      <c r="AE21661">
        <f t="shared" si="338"/>
        <v>2021</v>
      </c>
    </row>
    <row r="21662" spans="1:31" x14ac:dyDescent="0.25">
      <c r="A21662" s="7">
        <v>21659</v>
      </c>
      <c r="B21662" s="8">
        <v>44555</v>
      </c>
      <c r="C21662" t="s">
        <v>3</v>
      </c>
      <c r="D21662" t="s">
        <v>678</v>
      </c>
      <c r="E21662" t="s">
        <v>9</v>
      </c>
      <c r="F21662" t="s">
        <v>1288</v>
      </c>
      <c r="G21662" t="s">
        <v>11</v>
      </c>
      <c r="H21662" s="135" t="s">
        <v>1496</v>
      </c>
      <c r="I21662" t="s">
        <v>1454</v>
      </c>
      <c r="J21662" s="20">
        <v>45</v>
      </c>
      <c r="K21662" s="20" t="s">
        <v>1465</v>
      </c>
      <c r="L21662" t="s">
        <v>1466</v>
      </c>
      <c r="M21662" s="20">
        <v>11.25</v>
      </c>
      <c r="N21662" s="20">
        <v>11.25</v>
      </c>
      <c r="AE21662">
        <f t="shared" si="338"/>
        <v>2021</v>
      </c>
    </row>
    <row r="21663" spans="1:31" x14ac:dyDescent="0.25">
      <c r="A21663" s="7">
        <v>21660</v>
      </c>
      <c r="B21663" s="8">
        <v>44557</v>
      </c>
      <c r="C21663" t="s">
        <v>3</v>
      </c>
      <c r="D21663" t="s">
        <v>360</v>
      </c>
      <c r="E21663" t="s">
        <v>9</v>
      </c>
      <c r="F21663" t="s">
        <v>678</v>
      </c>
      <c r="G21663" t="s">
        <v>732</v>
      </c>
      <c r="H21663" s="135" t="s">
        <v>2186</v>
      </c>
      <c r="I21663" t="s">
        <v>1455</v>
      </c>
      <c r="J21663" s="20">
        <v>86</v>
      </c>
      <c r="K21663" s="20" t="s">
        <v>1465</v>
      </c>
      <c r="L21663" t="s">
        <v>1466</v>
      </c>
      <c r="M21663" s="20">
        <v>10.75</v>
      </c>
      <c r="N21663" s="20">
        <v>10.75</v>
      </c>
      <c r="AE21663">
        <f t="shared" si="338"/>
        <v>2021</v>
      </c>
    </row>
    <row r="21664" spans="1:31" x14ac:dyDescent="0.25">
      <c r="A21664" s="7">
        <v>21661</v>
      </c>
      <c r="B21664" s="8">
        <v>44557</v>
      </c>
      <c r="C21664" t="s">
        <v>3</v>
      </c>
      <c r="D21664" t="s">
        <v>250</v>
      </c>
      <c r="E21664" t="s">
        <v>9</v>
      </c>
      <c r="F21664" t="s">
        <v>860</v>
      </c>
      <c r="G21664" t="s">
        <v>870</v>
      </c>
      <c r="H21664" s="135" t="s">
        <v>2466</v>
      </c>
      <c r="I21664" t="s">
        <v>1454</v>
      </c>
      <c r="J21664" s="20">
        <v>35</v>
      </c>
      <c r="K21664" s="20" t="s">
        <v>9</v>
      </c>
      <c r="L21664" t="s">
        <v>1464</v>
      </c>
      <c r="M21664" s="20">
        <v>7.7</v>
      </c>
      <c r="N21664" s="20">
        <v>10.8</v>
      </c>
      <c r="AE21664">
        <f t="shared" si="338"/>
        <v>2021</v>
      </c>
    </row>
    <row r="21665" spans="1:31" x14ac:dyDescent="0.25">
      <c r="A21665" s="7">
        <v>21662</v>
      </c>
      <c r="B21665" s="8">
        <v>44557</v>
      </c>
      <c r="C21665" t="s">
        <v>3</v>
      </c>
      <c r="D21665" t="s">
        <v>360</v>
      </c>
      <c r="E21665" t="s">
        <v>9</v>
      </c>
      <c r="F21665" t="s">
        <v>678</v>
      </c>
      <c r="G21665" t="s">
        <v>870</v>
      </c>
      <c r="H21665" s="9" t="s">
        <v>2576</v>
      </c>
      <c r="I21665" t="s">
        <v>1455</v>
      </c>
      <c r="J21665" s="20">
        <v>16</v>
      </c>
      <c r="K21665" s="20" t="s">
        <v>1465</v>
      </c>
      <c r="L21665" t="s">
        <v>1466</v>
      </c>
      <c r="M21665" s="20">
        <v>2</v>
      </c>
      <c r="N21665" s="20">
        <v>2</v>
      </c>
      <c r="AE21665">
        <f t="shared" si="338"/>
        <v>2021</v>
      </c>
    </row>
    <row r="21666" spans="1:31" x14ac:dyDescent="0.25">
      <c r="A21666" s="7">
        <v>21663</v>
      </c>
      <c r="B21666" s="8">
        <v>44558</v>
      </c>
      <c r="C21666" t="s">
        <v>3</v>
      </c>
      <c r="D21666" t="s">
        <v>1374</v>
      </c>
      <c r="E21666" t="s">
        <v>9</v>
      </c>
      <c r="F21666" t="s">
        <v>678</v>
      </c>
      <c r="G21666" t="s">
        <v>1347</v>
      </c>
      <c r="H21666" s="135" t="s">
        <v>3528</v>
      </c>
      <c r="I21666" t="s">
        <v>1455</v>
      </c>
      <c r="J21666" s="20">
        <v>21</v>
      </c>
      <c r="K21666" s="20" t="s">
        <v>1465</v>
      </c>
      <c r="L21666" t="s">
        <v>1466</v>
      </c>
      <c r="M21666" s="20">
        <v>2.625</v>
      </c>
      <c r="N21666" s="20">
        <v>2.625</v>
      </c>
      <c r="AE21666">
        <f t="shared" si="338"/>
        <v>2021</v>
      </c>
    </row>
    <row r="21667" spans="1:31" x14ac:dyDescent="0.25">
      <c r="A21667" s="7">
        <v>21664</v>
      </c>
      <c r="B21667" s="8">
        <v>44558</v>
      </c>
      <c r="C21667" t="s">
        <v>3</v>
      </c>
      <c r="D21667" t="s">
        <v>678</v>
      </c>
      <c r="E21667" t="s">
        <v>9</v>
      </c>
      <c r="F21667" t="s">
        <v>1374</v>
      </c>
      <c r="G21667" t="s">
        <v>1347</v>
      </c>
      <c r="H21667" s="135" t="s">
        <v>3528</v>
      </c>
      <c r="I21667" t="s">
        <v>1455</v>
      </c>
      <c r="J21667" s="20">
        <v>17</v>
      </c>
      <c r="K21667" s="20" t="s">
        <v>1465</v>
      </c>
      <c r="L21667" t="s">
        <v>1466</v>
      </c>
      <c r="M21667" s="20">
        <v>2.125</v>
      </c>
      <c r="N21667" s="20">
        <v>2.125</v>
      </c>
      <c r="AE21667">
        <f t="shared" si="338"/>
        <v>2021</v>
      </c>
    </row>
    <row r="21668" spans="1:31" x14ac:dyDescent="0.25">
      <c r="A21668" s="7">
        <v>21665</v>
      </c>
      <c r="B21668" s="8">
        <v>44558</v>
      </c>
      <c r="C21668" t="s">
        <v>3</v>
      </c>
      <c r="D21668" t="s">
        <v>678</v>
      </c>
      <c r="E21668" t="s">
        <v>9</v>
      </c>
      <c r="F21668" t="s">
        <v>1374</v>
      </c>
      <c r="G21668" t="s">
        <v>1347</v>
      </c>
      <c r="H21668" s="135" t="s">
        <v>3529</v>
      </c>
      <c r="I21668" t="s">
        <v>1455</v>
      </c>
      <c r="J21668" s="20">
        <v>16</v>
      </c>
      <c r="K21668" s="20" t="s">
        <v>1465</v>
      </c>
      <c r="L21668" t="s">
        <v>1466</v>
      </c>
      <c r="M21668" s="20">
        <v>2</v>
      </c>
      <c r="N21668" s="20">
        <v>2</v>
      </c>
      <c r="AE21668">
        <f t="shared" si="338"/>
        <v>2021</v>
      </c>
    </row>
    <row r="21669" spans="1:31" x14ac:dyDescent="0.25">
      <c r="A21669" s="7">
        <v>21666</v>
      </c>
      <c r="B21669" s="8">
        <v>44559</v>
      </c>
      <c r="C21669" t="s">
        <v>3</v>
      </c>
      <c r="D21669" t="s">
        <v>1295</v>
      </c>
      <c r="E21669" t="s">
        <v>9</v>
      </c>
      <c r="F21669" t="s">
        <v>1379</v>
      </c>
      <c r="G21669" t="s">
        <v>732</v>
      </c>
      <c r="H21669" s="135" t="s">
        <v>2406</v>
      </c>
      <c r="I21669" t="s">
        <v>1454</v>
      </c>
      <c r="J21669" s="20">
        <v>10</v>
      </c>
      <c r="K21669" s="20" t="s">
        <v>3</v>
      </c>
      <c r="L21669" t="s">
        <v>1464</v>
      </c>
      <c r="M21669" s="20">
        <v>3.8</v>
      </c>
      <c r="N21669" s="20">
        <v>2.2000000000000002</v>
      </c>
      <c r="AE21669">
        <f t="shared" si="338"/>
        <v>2021</v>
      </c>
    </row>
    <row r="21670" spans="1:31" x14ac:dyDescent="0.25">
      <c r="A21670" s="7">
        <v>21667</v>
      </c>
      <c r="B21670" s="8">
        <v>44559</v>
      </c>
      <c r="C21670" t="s">
        <v>3</v>
      </c>
      <c r="D21670" t="s">
        <v>1280</v>
      </c>
      <c r="E21670" t="s">
        <v>9</v>
      </c>
      <c r="F21670" t="s">
        <v>122</v>
      </c>
      <c r="G21670" t="s">
        <v>929</v>
      </c>
      <c r="H21670" s="135" t="s">
        <v>2766</v>
      </c>
      <c r="I21670" t="s">
        <v>1455</v>
      </c>
      <c r="J21670" s="20">
        <v>9</v>
      </c>
      <c r="K21670" s="20" t="s">
        <v>1465</v>
      </c>
      <c r="L21670" t="s">
        <v>1466</v>
      </c>
      <c r="M21670" s="20">
        <v>1.125</v>
      </c>
      <c r="N21670" s="20">
        <v>1.125</v>
      </c>
      <c r="AE21670">
        <f t="shared" si="338"/>
        <v>2021</v>
      </c>
    </row>
    <row r="21671" spans="1:31" x14ac:dyDescent="0.25">
      <c r="A21671" s="7">
        <v>21668</v>
      </c>
      <c r="B21671" s="8">
        <v>44560</v>
      </c>
      <c r="C21671" t="s">
        <v>3</v>
      </c>
      <c r="D21671" t="s">
        <v>1379</v>
      </c>
      <c r="E21671" t="s">
        <v>9</v>
      </c>
      <c r="F21671" t="s">
        <v>1272</v>
      </c>
      <c r="G21671" t="s">
        <v>732</v>
      </c>
      <c r="H21671" s="135" t="s">
        <v>2191</v>
      </c>
      <c r="I21671" t="s">
        <v>1455</v>
      </c>
      <c r="J21671" s="20">
        <v>20</v>
      </c>
      <c r="K21671" s="20" t="s">
        <v>3</v>
      </c>
      <c r="L21671" t="s">
        <v>1463</v>
      </c>
      <c r="M21671" s="20">
        <v>3.1</v>
      </c>
      <c r="N21671" s="20">
        <v>2.4</v>
      </c>
      <c r="AE21671">
        <f t="shared" si="338"/>
        <v>2021</v>
      </c>
    </row>
    <row r="21672" spans="1:31" x14ac:dyDescent="0.25">
      <c r="A21672" s="7">
        <v>21669</v>
      </c>
      <c r="B21672" s="8">
        <v>44561</v>
      </c>
      <c r="C21672" t="s">
        <v>3</v>
      </c>
      <c r="D21672" t="s">
        <v>797</v>
      </c>
      <c r="E21672" t="s">
        <v>9</v>
      </c>
      <c r="F21672" t="s">
        <v>85</v>
      </c>
      <c r="G21672" t="s">
        <v>1347</v>
      </c>
      <c r="H21672" s="135" t="s">
        <v>3526</v>
      </c>
      <c r="I21672" t="s">
        <v>1454</v>
      </c>
      <c r="J21672" s="20">
        <v>18</v>
      </c>
      <c r="K21672" s="20" t="s">
        <v>9</v>
      </c>
      <c r="L21672" t="s">
        <v>1464</v>
      </c>
      <c r="M21672" s="20">
        <v>3.96</v>
      </c>
      <c r="N21672" s="20">
        <v>6.04</v>
      </c>
      <c r="AE21672">
        <f t="shared" si="338"/>
        <v>2021</v>
      </c>
    </row>
    <row r="21673" spans="1:31" x14ac:dyDescent="0.25">
      <c r="A21673" s="7">
        <v>21670</v>
      </c>
      <c r="B21673" s="8">
        <v>44562</v>
      </c>
      <c r="C21673" t="s">
        <v>3</v>
      </c>
      <c r="D21673" t="s">
        <v>1332</v>
      </c>
      <c r="E21673" t="s">
        <v>9</v>
      </c>
      <c r="F21673" t="s">
        <v>54</v>
      </c>
      <c r="G21673" t="s">
        <v>648</v>
      </c>
      <c r="H21673" s="135" t="s">
        <v>2095</v>
      </c>
      <c r="I21673" t="s">
        <v>1454</v>
      </c>
      <c r="J21673" s="20">
        <v>21</v>
      </c>
      <c r="K21673" s="20" t="s">
        <v>9</v>
      </c>
      <c r="L21673" t="s">
        <v>1464</v>
      </c>
      <c r="M21673" s="20">
        <v>4.62</v>
      </c>
      <c r="N21673" s="20">
        <v>6.88</v>
      </c>
      <c r="AE21673">
        <f t="shared" si="338"/>
        <v>2022</v>
      </c>
    </row>
    <row r="21674" spans="1:31" x14ac:dyDescent="0.25">
      <c r="A21674" s="7">
        <v>21671</v>
      </c>
      <c r="B21674" s="8">
        <v>44563</v>
      </c>
      <c r="C21674" t="s">
        <v>3</v>
      </c>
      <c r="D21674" t="s">
        <v>1085</v>
      </c>
      <c r="E21674" t="s">
        <v>9</v>
      </c>
      <c r="F21674" t="s">
        <v>19</v>
      </c>
      <c r="G21674" t="s">
        <v>895</v>
      </c>
      <c r="H21674" s="135" t="s">
        <v>2689</v>
      </c>
      <c r="I21674" t="s">
        <v>1454</v>
      </c>
      <c r="J21674" s="20">
        <v>11</v>
      </c>
      <c r="K21674" s="20" t="s">
        <v>3</v>
      </c>
      <c r="L21674" t="s">
        <v>1464</v>
      </c>
      <c r="M21674" s="20">
        <v>4.08</v>
      </c>
      <c r="N21674" s="20">
        <v>2.42</v>
      </c>
      <c r="AE21674">
        <f t="shared" si="338"/>
        <v>2022</v>
      </c>
    </row>
    <row r="21675" spans="1:31" x14ac:dyDescent="0.25">
      <c r="A21675" s="7">
        <v>21672</v>
      </c>
      <c r="B21675" s="8">
        <v>44563</v>
      </c>
      <c r="C21675" t="s">
        <v>3</v>
      </c>
      <c r="D21675" t="s">
        <v>1315</v>
      </c>
      <c r="E21675" t="s">
        <v>9</v>
      </c>
      <c r="F21675" t="s">
        <v>812</v>
      </c>
      <c r="G21675" t="s">
        <v>895</v>
      </c>
      <c r="H21675" s="135" t="s">
        <v>3530</v>
      </c>
      <c r="I21675" t="s">
        <v>1454</v>
      </c>
      <c r="J21675" s="20">
        <v>27</v>
      </c>
      <c r="K21675" s="20" t="s">
        <v>3</v>
      </c>
      <c r="L21675" t="s">
        <v>1464</v>
      </c>
      <c r="M21675" s="20">
        <v>8.56</v>
      </c>
      <c r="N21675" s="20">
        <v>5.9399999999999995</v>
      </c>
      <c r="AE21675">
        <f t="shared" si="338"/>
        <v>2022</v>
      </c>
    </row>
    <row r="21676" spans="1:31" x14ac:dyDescent="0.25">
      <c r="A21676" s="7">
        <v>21673</v>
      </c>
      <c r="B21676" s="8">
        <v>44563</v>
      </c>
      <c r="C21676" t="s">
        <v>3</v>
      </c>
      <c r="D21676" t="s">
        <v>1151</v>
      </c>
      <c r="E21676" t="s">
        <v>9</v>
      </c>
      <c r="F21676" t="s">
        <v>1366</v>
      </c>
      <c r="G21676" t="s">
        <v>895</v>
      </c>
      <c r="H21676" s="135" t="s">
        <v>3530</v>
      </c>
      <c r="I21676" t="s">
        <v>1454</v>
      </c>
      <c r="J21676" s="20">
        <v>25</v>
      </c>
      <c r="K21676" s="20" t="s">
        <v>9</v>
      </c>
      <c r="L21676" t="s">
        <v>1464</v>
      </c>
      <c r="M21676" s="20">
        <v>5.5</v>
      </c>
      <c r="N21676" s="20">
        <v>8</v>
      </c>
      <c r="AE21676">
        <f t="shared" si="338"/>
        <v>2022</v>
      </c>
    </row>
    <row r="21677" spans="1:31" x14ac:dyDescent="0.25">
      <c r="A21677" s="7">
        <v>21674</v>
      </c>
      <c r="B21677" s="8">
        <v>44563</v>
      </c>
      <c r="C21677" t="s">
        <v>3</v>
      </c>
      <c r="D21677" t="s">
        <v>1315</v>
      </c>
      <c r="E21677" t="s">
        <v>9</v>
      </c>
      <c r="F21677" t="s">
        <v>860</v>
      </c>
      <c r="G21677" t="s">
        <v>895</v>
      </c>
      <c r="H21677" s="135" t="s">
        <v>2797</v>
      </c>
      <c r="I21677" t="s">
        <v>1454</v>
      </c>
      <c r="J21677" s="20">
        <v>38</v>
      </c>
      <c r="K21677" s="20" t="s">
        <v>3</v>
      </c>
      <c r="L21677" t="s">
        <v>1463</v>
      </c>
      <c r="M21677" s="20">
        <v>10.88</v>
      </c>
      <c r="N21677" s="20">
        <v>9.1199999999999992</v>
      </c>
      <c r="AE21677">
        <f t="shared" si="338"/>
        <v>2022</v>
      </c>
    </row>
    <row r="21678" spans="1:31" x14ac:dyDescent="0.25">
      <c r="A21678" s="7">
        <v>21675</v>
      </c>
      <c r="B21678" s="8">
        <v>44563</v>
      </c>
      <c r="C21678" t="s">
        <v>3</v>
      </c>
      <c r="D21678" t="s">
        <v>1295</v>
      </c>
      <c r="E21678" t="s">
        <v>9</v>
      </c>
      <c r="F21678" t="s">
        <v>1325</v>
      </c>
      <c r="G21678" t="s">
        <v>895</v>
      </c>
      <c r="H21678" s="9" t="s">
        <v>3450</v>
      </c>
      <c r="I21678" t="s">
        <v>1454</v>
      </c>
      <c r="J21678" s="20">
        <v>5</v>
      </c>
      <c r="K21678" s="20" t="s">
        <v>1465</v>
      </c>
      <c r="L21678" t="s">
        <v>1466</v>
      </c>
      <c r="M21678" s="20">
        <v>1.25</v>
      </c>
      <c r="N21678" s="20">
        <v>1.25</v>
      </c>
      <c r="AE21678">
        <f t="shared" si="338"/>
        <v>2022</v>
      </c>
    </row>
    <row r="21679" spans="1:31" x14ac:dyDescent="0.25">
      <c r="A21679" s="7">
        <v>21676</v>
      </c>
      <c r="B21679" s="8">
        <v>44563</v>
      </c>
      <c r="C21679" t="s">
        <v>3</v>
      </c>
      <c r="D21679" t="s">
        <v>992</v>
      </c>
      <c r="E21679" t="s">
        <v>9</v>
      </c>
      <c r="F21679" t="s">
        <v>1193</v>
      </c>
      <c r="G21679" t="s">
        <v>929</v>
      </c>
      <c r="H21679" s="9" t="s">
        <v>2725</v>
      </c>
      <c r="I21679" t="s">
        <v>1454</v>
      </c>
      <c r="J21679" s="20">
        <v>30</v>
      </c>
      <c r="K21679" s="20" t="s">
        <v>3</v>
      </c>
      <c r="L21679" t="s">
        <v>1464</v>
      </c>
      <c r="M21679" s="20">
        <v>9.4</v>
      </c>
      <c r="N21679" s="20">
        <v>6.6</v>
      </c>
      <c r="AE21679">
        <f t="shared" si="338"/>
        <v>2022</v>
      </c>
    </row>
    <row r="21680" spans="1:31" x14ac:dyDescent="0.25">
      <c r="A21680" s="7">
        <v>21677</v>
      </c>
      <c r="B21680" s="8">
        <v>44564</v>
      </c>
      <c r="C21680" t="s">
        <v>3</v>
      </c>
      <c r="D21680" t="s">
        <v>1360</v>
      </c>
      <c r="E21680" t="s">
        <v>9</v>
      </c>
      <c r="F21680" t="s">
        <v>1374</v>
      </c>
      <c r="G21680" t="s">
        <v>732</v>
      </c>
      <c r="H21680" s="135" t="s">
        <v>2327</v>
      </c>
      <c r="I21680" t="s">
        <v>1454</v>
      </c>
      <c r="J21680" s="20">
        <v>18</v>
      </c>
      <c r="K21680" s="20" t="s">
        <v>1465</v>
      </c>
      <c r="L21680" t="s">
        <v>1466</v>
      </c>
      <c r="M21680" s="20">
        <v>4.5</v>
      </c>
      <c r="N21680" s="20">
        <v>4.5</v>
      </c>
      <c r="AE21680">
        <f t="shared" si="338"/>
        <v>2022</v>
      </c>
    </row>
    <row r="21681" spans="1:31" x14ac:dyDescent="0.25">
      <c r="A21681" s="7">
        <v>21678</v>
      </c>
      <c r="B21681" s="8">
        <v>44564</v>
      </c>
      <c r="C21681" t="s">
        <v>3</v>
      </c>
      <c r="D21681" t="s">
        <v>1361</v>
      </c>
      <c r="E21681" t="s">
        <v>9</v>
      </c>
      <c r="F21681" t="s">
        <v>665</v>
      </c>
      <c r="G21681" t="s">
        <v>1016</v>
      </c>
      <c r="H21681" s="9" t="s">
        <v>2884</v>
      </c>
      <c r="I21681" t="s">
        <v>1454</v>
      </c>
      <c r="J21681" s="20">
        <v>69</v>
      </c>
      <c r="K21681" s="20" t="s">
        <v>3</v>
      </c>
      <c r="L21681" t="s">
        <v>1464</v>
      </c>
      <c r="M21681" s="20">
        <v>20.32</v>
      </c>
      <c r="N21681" s="20">
        <v>15.18</v>
      </c>
      <c r="AE21681">
        <f t="shared" si="338"/>
        <v>2022</v>
      </c>
    </row>
    <row r="21682" spans="1:31" x14ac:dyDescent="0.25">
      <c r="A21682" s="7">
        <v>21679</v>
      </c>
      <c r="B21682" s="8">
        <v>44564</v>
      </c>
      <c r="C21682" t="s">
        <v>3</v>
      </c>
      <c r="D21682" t="s">
        <v>102</v>
      </c>
      <c r="E21682" t="s">
        <v>9</v>
      </c>
      <c r="F21682" t="s">
        <v>348</v>
      </c>
      <c r="G21682" t="s">
        <v>895</v>
      </c>
      <c r="H21682" s="135" t="s">
        <v>2689</v>
      </c>
      <c r="I21682" t="s">
        <v>1454</v>
      </c>
      <c r="J21682" s="20">
        <v>38</v>
      </c>
      <c r="K21682" s="20" t="s">
        <v>9</v>
      </c>
      <c r="L21682" t="s">
        <v>1463</v>
      </c>
      <c r="M21682" s="20">
        <v>9.1199999999999992</v>
      </c>
      <c r="N21682" s="20">
        <v>10.88</v>
      </c>
      <c r="AE21682">
        <f t="shared" si="338"/>
        <v>2022</v>
      </c>
    </row>
    <row r="21683" spans="1:31" x14ac:dyDescent="0.25">
      <c r="A21683" s="7">
        <v>21680</v>
      </c>
      <c r="B21683" s="8">
        <v>44564</v>
      </c>
      <c r="C21683" t="s">
        <v>3</v>
      </c>
      <c r="D21683" t="s">
        <v>1361</v>
      </c>
      <c r="E21683" t="s">
        <v>9</v>
      </c>
      <c r="F21683" t="s">
        <v>1337</v>
      </c>
      <c r="G21683" t="s">
        <v>895</v>
      </c>
      <c r="H21683" s="135" t="s">
        <v>2689</v>
      </c>
      <c r="I21683" t="s">
        <v>1454</v>
      </c>
      <c r="J21683" s="20">
        <v>18</v>
      </c>
      <c r="K21683" s="20" t="s">
        <v>3</v>
      </c>
      <c r="L21683" t="s">
        <v>1464</v>
      </c>
      <c r="M21683" s="20">
        <v>6.04</v>
      </c>
      <c r="N21683" s="20">
        <v>3.96</v>
      </c>
      <c r="AE21683">
        <f t="shared" si="338"/>
        <v>2022</v>
      </c>
    </row>
    <row r="21684" spans="1:31" x14ac:dyDescent="0.25">
      <c r="A21684" s="7">
        <v>21681</v>
      </c>
      <c r="B21684" s="8">
        <v>44564</v>
      </c>
      <c r="C21684" t="s">
        <v>3</v>
      </c>
      <c r="D21684" t="s">
        <v>1275</v>
      </c>
      <c r="E21684" t="s">
        <v>9</v>
      </c>
      <c r="F21684" t="s">
        <v>1381</v>
      </c>
      <c r="G21684" t="s">
        <v>14</v>
      </c>
      <c r="H21684" s="135" t="s">
        <v>1530</v>
      </c>
      <c r="I21684" t="s">
        <v>1455</v>
      </c>
      <c r="J21684" s="20">
        <v>4</v>
      </c>
      <c r="K21684" s="20" t="s">
        <v>1465</v>
      </c>
      <c r="L21684" t="s">
        <v>1466</v>
      </c>
      <c r="M21684" s="20">
        <v>0.5</v>
      </c>
      <c r="N21684" s="20">
        <v>0.5</v>
      </c>
      <c r="AE21684">
        <f t="shared" si="338"/>
        <v>2022</v>
      </c>
    </row>
    <row r="21685" spans="1:31" x14ac:dyDescent="0.25">
      <c r="A21685" s="7">
        <v>21682</v>
      </c>
      <c r="B21685" s="8">
        <v>44564</v>
      </c>
      <c r="C21685" t="s">
        <v>3</v>
      </c>
      <c r="D21685" t="s">
        <v>1361</v>
      </c>
      <c r="E21685" t="s">
        <v>9</v>
      </c>
      <c r="F21685" t="s">
        <v>1288</v>
      </c>
      <c r="G21685" t="s">
        <v>1347</v>
      </c>
      <c r="H21685" s="135" t="s">
        <v>3531</v>
      </c>
      <c r="I21685" t="s">
        <v>1454</v>
      </c>
      <c r="J21685" s="20">
        <v>15</v>
      </c>
      <c r="K21685" s="20" t="s">
        <v>3</v>
      </c>
      <c r="L21685" t="s">
        <v>1464</v>
      </c>
      <c r="M21685" s="20">
        <v>5.2</v>
      </c>
      <c r="N21685" s="20">
        <v>3.3</v>
      </c>
      <c r="AE21685">
        <f t="shared" si="338"/>
        <v>2022</v>
      </c>
    </row>
    <row r="21686" spans="1:31" x14ac:dyDescent="0.25">
      <c r="A21686" s="7">
        <v>21683</v>
      </c>
      <c r="B21686" s="8">
        <v>44565</v>
      </c>
      <c r="C21686" t="s">
        <v>3</v>
      </c>
      <c r="D21686" t="s">
        <v>848</v>
      </c>
      <c r="E21686" t="s">
        <v>9</v>
      </c>
      <c r="F21686" t="s">
        <v>860</v>
      </c>
      <c r="G21686" t="s">
        <v>714</v>
      </c>
      <c r="H21686" s="135" t="s">
        <v>2617</v>
      </c>
      <c r="I21686" t="s">
        <v>1454</v>
      </c>
      <c r="J21686" s="20">
        <v>51</v>
      </c>
      <c r="K21686" s="20" t="s">
        <v>1465</v>
      </c>
      <c r="L21686" t="s">
        <v>1466</v>
      </c>
      <c r="M21686" s="20">
        <v>12.75</v>
      </c>
      <c r="N21686" s="20">
        <v>12.75</v>
      </c>
      <c r="AE21686">
        <f t="shared" si="338"/>
        <v>2022</v>
      </c>
    </row>
    <row r="21687" spans="1:31" x14ac:dyDescent="0.25">
      <c r="A21687" s="7">
        <v>21684</v>
      </c>
      <c r="B21687" s="8">
        <v>44565</v>
      </c>
      <c r="C21687" t="s">
        <v>3</v>
      </c>
      <c r="D21687" t="s">
        <v>425</v>
      </c>
      <c r="E21687" t="s">
        <v>9</v>
      </c>
      <c r="F21687" t="s">
        <v>900</v>
      </c>
      <c r="G21687" t="s">
        <v>895</v>
      </c>
      <c r="H21687" s="135" t="s">
        <v>3530</v>
      </c>
      <c r="I21687" t="s">
        <v>1454</v>
      </c>
      <c r="J21687" s="20">
        <v>12</v>
      </c>
      <c r="K21687" s="20" t="s">
        <v>3</v>
      </c>
      <c r="L21687" t="s">
        <v>1464</v>
      </c>
      <c r="M21687" s="20">
        <v>4.3599999999999994</v>
      </c>
      <c r="N21687" s="20">
        <v>2.64</v>
      </c>
      <c r="AE21687">
        <f t="shared" si="338"/>
        <v>2022</v>
      </c>
    </row>
    <row r="21688" spans="1:31" x14ac:dyDescent="0.25">
      <c r="A21688" s="7">
        <v>21685</v>
      </c>
      <c r="B21688" s="8">
        <v>44565</v>
      </c>
      <c r="C21688" t="s">
        <v>3</v>
      </c>
      <c r="D21688" t="s">
        <v>1352</v>
      </c>
      <c r="E21688" t="s">
        <v>9</v>
      </c>
      <c r="F21688" t="s">
        <v>122</v>
      </c>
      <c r="G21688" t="s">
        <v>929</v>
      </c>
      <c r="H21688" s="135" t="s">
        <v>2686</v>
      </c>
      <c r="I21688" t="s">
        <v>1454</v>
      </c>
      <c r="J21688" s="20">
        <v>40</v>
      </c>
      <c r="K21688" s="20" t="s">
        <v>1465</v>
      </c>
      <c r="L21688" t="s">
        <v>1466</v>
      </c>
      <c r="M21688" s="20">
        <v>10</v>
      </c>
      <c r="N21688" s="20">
        <v>10</v>
      </c>
      <c r="AE21688">
        <f t="shared" si="338"/>
        <v>2022</v>
      </c>
    </row>
    <row r="21689" spans="1:31" x14ac:dyDescent="0.25">
      <c r="A21689" s="7">
        <v>21686</v>
      </c>
      <c r="B21689" s="8">
        <v>44565</v>
      </c>
      <c r="C21689" t="s">
        <v>3</v>
      </c>
      <c r="D21689" t="s">
        <v>1374</v>
      </c>
      <c r="E21689" t="s">
        <v>9</v>
      </c>
      <c r="F21689" t="s">
        <v>678</v>
      </c>
      <c r="G21689" t="s">
        <v>1347</v>
      </c>
      <c r="H21689" s="135" t="s">
        <v>1496</v>
      </c>
      <c r="I21689" t="s">
        <v>1455</v>
      </c>
      <c r="J21689" s="20">
        <v>25</v>
      </c>
      <c r="K21689" s="20" t="s">
        <v>9</v>
      </c>
      <c r="L21689" t="s">
        <v>1464</v>
      </c>
      <c r="M21689" s="20">
        <v>2.75</v>
      </c>
      <c r="N21689" s="20">
        <v>4</v>
      </c>
      <c r="AE21689">
        <f t="shared" si="338"/>
        <v>2022</v>
      </c>
    </row>
    <row r="21690" spans="1:31" x14ac:dyDescent="0.25">
      <c r="A21690" s="7">
        <v>21687</v>
      </c>
      <c r="B21690" s="8">
        <v>44566</v>
      </c>
      <c r="C21690" t="s">
        <v>3</v>
      </c>
      <c r="D21690" t="s">
        <v>1327</v>
      </c>
      <c r="E21690" t="s">
        <v>9</v>
      </c>
      <c r="F21690" t="s">
        <v>900</v>
      </c>
      <c r="G21690" t="s">
        <v>895</v>
      </c>
      <c r="H21690" s="135" t="s">
        <v>2797</v>
      </c>
      <c r="I21690" t="s">
        <v>1454</v>
      </c>
      <c r="J21690" s="20">
        <v>40</v>
      </c>
      <c r="K21690" s="20" t="s">
        <v>1465</v>
      </c>
      <c r="L21690" t="s">
        <v>1466</v>
      </c>
      <c r="M21690" s="20">
        <v>10</v>
      </c>
      <c r="N21690" s="20">
        <v>10</v>
      </c>
      <c r="AE21690">
        <f t="shared" si="338"/>
        <v>2022</v>
      </c>
    </row>
    <row r="21691" spans="1:31" x14ac:dyDescent="0.25">
      <c r="A21691" s="7">
        <v>21688</v>
      </c>
      <c r="B21691" s="8">
        <v>44567</v>
      </c>
      <c r="C21691" t="s">
        <v>3</v>
      </c>
      <c r="D21691" t="s">
        <v>1374</v>
      </c>
      <c r="E21691" t="s">
        <v>9</v>
      </c>
      <c r="F21691" t="s">
        <v>1360</v>
      </c>
      <c r="G21691" t="s">
        <v>732</v>
      </c>
      <c r="H21691" s="135" t="s">
        <v>2279</v>
      </c>
      <c r="I21691" t="s">
        <v>1454</v>
      </c>
      <c r="J21691" s="20">
        <v>40</v>
      </c>
      <c r="K21691" s="20" t="s">
        <v>3</v>
      </c>
      <c r="L21691" t="s">
        <v>1464</v>
      </c>
      <c r="M21691" s="20">
        <v>12.2</v>
      </c>
      <c r="N21691" s="20">
        <v>8.8000000000000007</v>
      </c>
      <c r="AE21691">
        <f t="shared" si="338"/>
        <v>2022</v>
      </c>
    </row>
    <row r="21692" spans="1:31" x14ac:dyDescent="0.25">
      <c r="A21692" s="7">
        <v>21689</v>
      </c>
      <c r="B21692" s="8">
        <v>44567</v>
      </c>
      <c r="C21692" t="s">
        <v>3</v>
      </c>
      <c r="D21692" t="s">
        <v>1358</v>
      </c>
      <c r="E21692" t="s">
        <v>9</v>
      </c>
      <c r="F21692" t="s">
        <v>860</v>
      </c>
      <c r="G21692" t="s">
        <v>929</v>
      </c>
      <c r="H21692" s="135" t="s">
        <v>2713</v>
      </c>
      <c r="I21692" t="s">
        <v>1454</v>
      </c>
      <c r="J21692" s="20">
        <v>28</v>
      </c>
      <c r="K21692" s="20" t="s">
        <v>9</v>
      </c>
      <c r="L21692" t="s">
        <v>1464</v>
      </c>
      <c r="M21692" s="20">
        <v>6.16</v>
      </c>
      <c r="N21692" s="20">
        <v>8.84</v>
      </c>
      <c r="AE21692">
        <f t="shared" si="338"/>
        <v>2022</v>
      </c>
    </row>
    <row r="21693" spans="1:31" x14ac:dyDescent="0.25">
      <c r="A21693" s="7">
        <v>21690</v>
      </c>
      <c r="B21693" s="8">
        <v>44568</v>
      </c>
      <c r="C21693" t="s">
        <v>3</v>
      </c>
      <c r="D21693" t="s">
        <v>1370</v>
      </c>
      <c r="E21693" t="s">
        <v>9</v>
      </c>
      <c r="F21693" t="s">
        <v>122</v>
      </c>
      <c r="G21693" t="s">
        <v>1292</v>
      </c>
      <c r="H21693" s="9" t="s">
        <v>3397</v>
      </c>
      <c r="I21693" t="s">
        <v>1454</v>
      </c>
      <c r="J21693" s="20">
        <v>11</v>
      </c>
      <c r="K21693" s="20" t="s">
        <v>9</v>
      </c>
      <c r="L21693" t="s">
        <v>1463</v>
      </c>
      <c r="M21693" s="20">
        <v>2.64</v>
      </c>
      <c r="N21693" s="20">
        <v>3.86</v>
      </c>
      <c r="AE21693">
        <f t="shared" si="338"/>
        <v>2022</v>
      </c>
    </row>
    <row r="21694" spans="1:31" x14ac:dyDescent="0.25">
      <c r="A21694" s="7">
        <v>21691</v>
      </c>
      <c r="B21694" s="8">
        <v>44568</v>
      </c>
      <c r="C21694" t="s">
        <v>3</v>
      </c>
      <c r="D21694" t="s">
        <v>1327</v>
      </c>
      <c r="E21694" t="s">
        <v>9</v>
      </c>
      <c r="F21694" t="s">
        <v>1108</v>
      </c>
      <c r="G21694" t="s">
        <v>895</v>
      </c>
      <c r="H21694" s="135" t="s">
        <v>2689</v>
      </c>
      <c r="I21694" t="s">
        <v>1454</v>
      </c>
      <c r="J21694" s="20">
        <v>40</v>
      </c>
      <c r="K21694" s="20" t="s">
        <v>1465</v>
      </c>
      <c r="L21694" t="s">
        <v>1466</v>
      </c>
      <c r="M21694" s="20">
        <v>10</v>
      </c>
      <c r="N21694" s="20">
        <v>10</v>
      </c>
      <c r="AE21694">
        <f t="shared" si="338"/>
        <v>2022</v>
      </c>
    </row>
    <row r="21695" spans="1:31" x14ac:dyDescent="0.25">
      <c r="A21695" s="7">
        <v>21692</v>
      </c>
      <c r="B21695" s="8">
        <v>44568</v>
      </c>
      <c r="C21695" t="s">
        <v>3</v>
      </c>
      <c r="D21695" t="s">
        <v>1327</v>
      </c>
      <c r="E21695" t="s">
        <v>9</v>
      </c>
      <c r="F21695" t="s">
        <v>306</v>
      </c>
      <c r="G21695" t="s">
        <v>895</v>
      </c>
      <c r="H21695" s="135" t="s">
        <v>3530</v>
      </c>
      <c r="I21695" t="s">
        <v>1454</v>
      </c>
      <c r="J21695" s="20">
        <v>19</v>
      </c>
      <c r="K21695" s="20" t="s">
        <v>3</v>
      </c>
      <c r="L21695" t="s">
        <v>1464</v>
      </c>
      <c r="M21695" s="20">
        <v>6.32</v>
      </c>
      <c r="N21695" s="20">
        <v>4.18</v>
      </c>
      <c r="AE21695">
        <f t="shared" si="338"/>
        <v>2022</v>
      </c>
    </row>
    <row r="21696" spans="1:31" x14ac:dyDescent="0.25">
      <c r="A21696" s="7">
        <v>21693</v>
      </c>
      <c r="B21696" s="8">
        <v>44568</v>
      </c>
      <c r="C21696" t="s">
        <v>3</v>
      </c>
      <c r="D21696" t="s">
        <v>797</v>
      </c>
      <c r="E21696" t="s">
        <v>9</v>
      </c>
      <c r="F21696" t="s">
        <v>1295</v>
      </c>
      <c r="G21696" t="s">
        <v>929</v>
      </c>
      <c r="H21696" s="135" t="s">
        <v>2658</v>
      </c>
      <c r="I21696" t="s">
        <v>1455</v>
      </c>
      <c r="J21696" s="20">
        <v>21</v>
      </c>
      <c r="K21696" s="20" t="s">
        <v>9</v>
      </c>
      <c r="L21696" t="s">
        <v>1464</v>
      </c>
      <c r="M21696" s="20">
        <v>2.31</v>
      </c>
      <c r="N21696" s="20">
        <v>3.44</v>
      </c>
      <c r="AE21696">
        <f t="shared" si="338"/>
        <v>2022</v>
      </c>
    </row>
    <row r="21697" spans="1:31" x14ac:dyDescent="0.25">
      <c r="A21697" s="7">
        <v>21694</v>
      </c>
      <c r="B21697" s="8">
        <v>44568</v>
      </c>
      <c r="C21697" t="s">
        <v>3</v>
      </c>
      <c r="D21697" t="s">
        <v>787</v>
      </c>
      <c r="E21697" t="s">
        <v>9</v>
      </c>
      <c r="F21697" t="s">
        <v>1111</v>
      </c>
      <c r="G21697" t="s">
        <v>1347</v>
      </c>
      <c r="H21697" s="135" t="s">
        <v>3532</v>
      </c>
      <c r="I21697" t="s">
        <v>1454</v>
      </c>
      <c r="J21697" s="20">
        <v>9</v>
      </c>
      <c r="K21697" s="20" t="s">
        <v>9</v>
      </c>
      <c r="L21697" t="s">
        <v>1464</v>
      </c>
      <c r="M21697" s="20">
        <v>1.98</v>
      </c>
      <c r="N21697" s="20">
        <v>3.52</v>
      </c>
      <c r="AE21697">
        <f t="shared" si="338"/>
        <v>2022</v>
      </c>
    </row>
    <row r="21698" spans="1:31" x14ac:dyDescent="0.25">
      <c r="A21698" s="7">
        <v>21695</v>
      </c>
      <c r="B21698" s="8">
        <v>44569</v>
      </c>
      <c r="C21698" t="s">
        <v>3</v>
      </c>
      <c r="D21698" t="s">
        <v>797</v>
      </c>
      <c r="E21698" t="s">
        <v>9</v>
      </c>
      <c r="F21698" t="s">
        <v>828</v>
      </c>
      <c r="G21698" t="s">
        <v>1292</v>
      </c>
      <c r="H21698" s="9" t="s">
        <v>3421</v>
      </c>
      <c r="I21698" t="s">
        <v>1454</v>
      </c>
      <c r="J21698" s="20">
        <v>18</v>
      </c>
      <c r="K21698" s="20" t="s">
        <v>3</v>
      </c>
      <c r="L21698" t="s">
        <v>1464</v>
      </c>
      <c r="M21698" s="20">
        <v>6.04</v>
      </c>
      <c r="N21698" s="20">
        <v>3.96</v>
      </c>
      <c r="AE21698">
        <f t="shared" si="338"/>
        <v>2022</v>
      </c>
    </row>
    <row r="21699" spans="1:31" x14ac:dyDescent="0.25">
      <c r="A21699" s="7">
        <v>21696</v>
      </c>
      <c r="B21699" s="8">
        <v>44569</v>
      </c>
      <c r="C21699" t="s">
        <v>3</v>
      </c>
      <c r="D21699" t="s">
        <v>1295</v>
      </c>
      <c r="E21699" t="s">
        <v>9</v>
      </c>
      <c r="F21699" t="s">
        <v>1342</v>
      </c>
      <c r="G21699" t="s">
        <v>895</v>
      </c>
      <c r="H21699" s="135" t="s">
        <v>2689</v>
      </c>
      <c r="I21699" t="s">
        <v>1454</v>
      </c>
      <c r="J21699" s="20">
        <v>39</v>
      </c>
      <c r="K21699" s="20" t="s">
        <v>1465</v>
      </c>
      <c r="L21699" t="s">
        <v>1466</v>
      </c>
      <c r="M21699" s="20">
        <v>9.75</v>
      </c>
      <c r="N21699" s="20">
        <v>9.75</v>
      </c>
      <c r="AE21699">
        <f t="shared" si="338"/>
        <v>2022</v>
      </c>
    </row>
    <row r="21700" spans="1:31" x14ac:dyDescent="0.25">
      <c r="A21700" s="7">
        <v>21697</v>
      </c>
      <c r="B21700" s="8">
        <v>44570</v>
      </c>
      <c r="C21700" t="s">
        <v>3</v>
      </c>
      <c r="D21700" t="s">
        <v>943</v>
      </c>
      <c r="E21700" t="s">
        <v>9</v>
      </c>
      <c r="F21700" t="s">
        <v>122</v>
      </c>
      <c r="G21700" t="s">
        <v>1016</v>
      </c>
      <c r="H21700" s="9" t="s">
        <v>2890</v>
      </c>
      <c r="I21700" t="s">
        <v>1454</v>
      </c>
      <c r="J21700" s="20">
        <v>33</v>
      </c>
      <c r="K21700" s="20" t="s">
        <v>3</v>
      </c>
      <c r="L21700" t="s">
        <v>1463</v>
      </c>
      <c r="M21700" s="20">
        <v>9.58</v>
      </c>
      <c r="N21700" s="20">
        <v>7.92</v>
      </c>
      <c r="AE21700">
        <f t="shared" ref="AE21700:AE21763" si="339">YEAR(B21700)</f>
        <v>2022</v>
      </c>
    </row>
    <row r="21701" spans="1:31" x14ac:dyDescent="0.25">
      <c r="A21701" s="7">
        <v>21698</v>
      </c>
      <c r="B21701" s="8">
        <v>44570</v>
      </c>
      <c r="C21701" t="s">
        <v>3</v>
      </c>
      <c r="D21701" t="s">
        <v>678</v>
      </c>
      <c r="E21701" t="s">
        <v>9</v>
      </c>
      <c r="F21701" t="s">
        <v>983</v>
      </c>
      <c r="G21701" t="s">
        <v>929</v>
      </c>
      <c r="H21701" s="135" t="s">
        <v>2658</v>
      </c>
      <c r="I21701" t="s">
        <v>1454</v>
      </c>
      <c r="J21701" s="20">
        <v>13</v>
      </c>
      <c r="K21701" s="20" t="s">
        <v>3</v>
      </c>
      <c r="L21701" t="s">
        <v>1463</v>
      </c>
      <c r="M21701" s="20">
        <v>4.38</v>
      </c>
      <c r="N21701" s="20">
        <v>3.12</v>
      </c>
      <c r="AE21701">
        <f t="shared" si="339"/>
        <v>2022</v>
      </c>
    </row>
    <row r="21702" spans="1:31" x14ac:dyDescent="0.25">
      <c r="A21702" s="7">
        <v>21699</v>
      </c>
      <c r="B21702" s="8">
        <v>44570</v>
      </c>
      <c r="C21702" t="s">
        <v>3</v>
      </c>
      <c r="D21702" t="s">
        <v>1374</v>
      </c>
      <c r="E21702" t="s">
        <v>9</v>
      </c>
      <c r="F21702" t="s">
        <v>1379</v>
      </c>
      <c r="G21702" t="s">
        <v>929</v>
      </c>
      <c r="H21702" s="135" t="s">
        <v>2686</v>
      </c>
      <c r="I21702" t="s">
        <v>1454</v>
      </c>
      <c r="J21702" s="20">
        <v>35</v>
      </c>
      <c r="K21702" s="20" t="s">
        <v>3</v>
      </c>
      <c r="L21702" t="s">
        <v>1463</v>
      </c>
      <c r="M21702" s="20">
        <v>10.1</v>
      </c>
      <c r="N21702" s="20">
        <v>8.4</v>
      </c>
      <c r="AE21702">
        <f t="shared" si="339"/>
        <v>2022</v>
      </c>
    </row>
    <row r="21703" spans="1:31" x14ac:dyDescent="0.25">
      <c r="A21703" s="7">
        <v>21700</v>
      </c>
      <c r="B21703" s="8">
        <v>44571</v>
      </c>
      <c r="C21703" t="s">
        <v>3</v>
      </c>
      <c r="D21703" t="s">
        <v>1332</v>
      </c>
      <c r="E21703" t="s">
        <v>9</v>
      </c>
      <c r="F21703" t="s">
        <v>285</v>
      </c>
      <c r="G21703" t="s">
        <v>895</v>
      </c>
      <c r="H21703" s="135" t="s">
        <v>2689</v>
      </c>
      <c r="I21703" t="s">
        <v>1454</v>
      </c>
      <c r="J21703" s="20">
        <v>37</v>
      </c>
      <c r="K21703" s="20" t="s">
        <v>1465</v>
      </c>
      <c r="L21703" t="s">
        <v>1466</v>
      </c>
      <c r="M21703" s="20">
        <v>9.25</v>
      </c>
      <c r="N21703" s="20">
        <v>9.25</v>
      </c>
      <c r="AE21703">
        <f t="shared" si="339"/>
        <v>2022</v>
      </c>
    </row>
    <row r="21704" spans="1:31" x14ac:dyDescent="0.25">
      <c r="A21704" s="7">
        <v>21701</v>
      </c>
      <c r="B21704" s="8">
        <v>44571</v>
      </c>
      <c r="C21704" t="s">
        <v>3</v>
      </c>
      <c r="D21704" t="s">
        <v>1332</v>
      </c>
      <c r="E21704" t="s">
        <v>9</v>
      </c>
      <c r="F21704" t="s">
        <v>1344</v>
      </c>
      <c r="G21704" t="s">
        <v>895</v>
      </c>
      <c r="H21704" s="135" t="s">
        <v>2797</v>
      </c>
      <c r="I21704" t="s">
        <v>1454</v>
      </c>
      <c r="J21704" s="20">
        <v>38</v>
      </c>
      <c r="K21704" s="20" t="s">
        <v>3</v>
      </c>
      <c r="L21704" t="s">
        <v>1464</v>
      </c>
      <c r="M21704" s="20">
        <v>11.64</v>
      </c>
      <c r="N21704" s="20">
        <v>8.36</v>
      </c>
      <c r="AE21704">
        <f t="shared" si="339"/>
        <v>2022</v>
      </c>
    </row>
    <row r="21705" spans="1:31" x14ac:dyDescent="0.25">
      <c r="A21705" s="7">
        <v>21702</v>
      </c>
      <c r="B21705" s="8">
        <v>44571</v>
      </c>
      <c r="C21705" t="s">
        <v>3</v>
      </c>
      <c r="D21705" t="s">
        <v>1332</v>
      </c>
      <c r="E21705" t="s">
        <v>9</v>
      </c>
      <c r="F21705" t="s">
        <v>1337</v>
      </c>
      <c r="G21705" t="s">
        <v>11</v>
      </c>
      <c r="H21705" s="135" t="s">
        <v>1496</v>
      </c>
      <c r="I21705" t="s">
        <v>1454</v>
      </c>
      <c r="J21705" s="20">
        <v>16</v>
      </c>
      <c r="K21705" s="20" t="s">
        <v>3</v>
      </c>
      <c r="L21705" t="s">
        <v>1464</v>
      </c>
      <c r="M21705" s="20">
        <v>5.48</v>
      </c>
      <c r="N21705" s="20">
        <v>3.52</v>
      </c>
      <c r="AE21705">
        <f t="shared" si="339"/>
        <v>2022</v>
      </c>
    </row>
    <row r="21706" spans="1:31" x14ac:dyDescent="0.25">
      <c r="A21706" s="7">
        <v>21703</v>
      </c>
      <c r="B21706" s="8">
        <v>44572</v>
      </c>
      <c r="C21706" t="s">
        <v>3</v>
      </c>
      <c r="D21706" t="s">
        <v>1329</v>
      </c>
      <c r="E21706" t="s">
        <v>9</v>
      </c>
      <c r="F21706" t="s">
        <v>187</v>
      </c>
      <c r="G21706" t="s">
        <v>648</v>
      </c>
      <c r="H21706" s="9" t="s">
        <v>1797</v>
      </c>
      <c r="I21706" t="s">
        <v>1456</v>
      </c>
      <c r="J21706" s="20">
        <v>42</v>
      </c>
      <c r="K21706" s="20" t="s">
        <v>9</v>
      </c>
      <c r="L21706" t="s">
        <v>1463</v>
      </c>
      <c r="M21706" s="20">
        <v>10.08</v>
      </c>
      <c r="N21706" s="20">
        <v>11.92</v>
      </c>
      <c r="O21706" t="s">
        <v>3</v>
      </c>
      <c r="P21706" s="13" t="s">
        <v>265</v>
      </c>
      <c r="Q21706" t="s">
        <v>9</v>
      </c>
      <c r="R21706" t="s">
        <v>1288</v>
      </c>
      <c r="S21706" t="s">
        <v>1465</v>
      </c>
      <c r="U21706" t="s">
        <v>1465</v>
      </c>
      <c r="W21706" t="s">
        <v>1465</v>
      </c>
      <c r="Y21706" t="s">
        <v>1465</v>
      </c>
      <c r="AA21706" t="s">
        <v>1465</v>
      </c>
      <c r="AC21706" t="s">
        <v>1465</v>
      </c>
      <c r="AE21706">
        <f t="shared" si="339"/>
        <v>2022</v>
      </c>
    </row>
    <row r="21707" spans="1:31" x14ac:dyDescent="0.25">
      <c r="A21707" s="7">
        <v>21704</v>
      </c>
      <c r="B21707" s="8">
        <v>44572</v>
      </c>
      <c r="C21707" t="s">
        <v>3</v>
      </c>
      <c r="D21707" t="s">
        <v>1374</v>
      </c>
      <c r="E21707" t="s">
        <v>9</v>
      </c>
      <c r="F21707" t="s">
        <v>1360</v>
      </c>
      <c r="G21707" t="s">
        <v>732</v>
      </c>
      <c r="H21707" s="136" t="s">
        <v>2239</v>
      </c>
      <c r="I21707" t="s">
        <v>1454</v>
      </c>
      <c r="J21707" s="20">
        <v>18</v>
      </c>
      <c r="K21707" s="20" t="s">
        <v>3</v>
      </c>
      <c r="L21707" t="s">
        <v>1463</v>
      </c>
      <c r="M21707" s="20">
        <v>5.68</v>
      </c>
      <c r="N21707" s="20">
        <v>4.32</v>
      </c>
      <c r="AE21707">
        <f t="shared" si="339"/>
        <v>2022</v>
      </c>
    </row>
    <row r="21708" spans="1:31" x14ac:dyDescent="0.25">
      <c r="A21708" s="7">
        <v>21705</v>
      </c>
      <c r="B21708" s="8">
        <v>44572</v>
      </c>
      <c r="C21708" t="s">
        <v>3</v>
      </c>
      <c r="D21708" t="s">
        <v>1329</v>
      </c>
      <c r="E21708" t="s">
        <v>9</v>
      </c>
      <c r="F21708" t="s">
        <v>187</v>
      </c>
      <c r="G21708" t="s">
        <v>648</v>
      </c>
      <c r="H21708" s="135" t="s">
        <v>3132</v>
      </c>
      <c r="I21708" t="s">
        <v>1456</v>
      </c>
      <c r="J21708" s="20">
        <v>57</v>
      </c>
      <c r="K21708" s="20" t="s">
        <v>9</v>
      </c>
      <c r="L21708" t="s">
        <v>1464</v>
      </c>
      <c r="M21708" s="20">
        <v>12.54</v>
      </c>
      <c r="N21708" s="20">
        <v>16.96</v>
      </c>
      <c r="O21708" t="s">
        <v>3</v>
      </c>
      <c r="P21708" s="13" t="s">
        <v>265</v>
      </c>
      <c r="Q21708" t="s">
        <v>9</v>
      </c>
      <c r="R21708" t="s">
        <v>1288</v>
      </c>
      <c r="S21708" t="s">
        <v>1465</v>
      </c>
      <c r="U21708" t="s">
        <v>1465</v>
      </c>
      <c r="W21708" t="s">
        <v>1465</v>
      </c>
      <c r="Y21708" t="s">
        <v>1465</v>
      </c>
      <c r="AA21708" t="s">
        <v>1465</v>
      </c>
      <c r="AC21708" t="s">
        <v>1465</v>
      </c>
      <c r="AE21708">
        <f t="shared" si="339"/>
        <v>2022</v>
      </c>
    </row>
    <row r="21709" spans="1:31" x14ac:dyDescent="0.25">
      <c r="A21709" s="7">
        <v>21706</v>
      </c>
      <c r="B21709" s="8">
        <v>44572</v>
      </c>
      <c r="C21709" t="s">
        <v>3</v>
      </c>
      <c r="D21709" t="s">
        <v>1358</v>
      </c>
      <c r="E21709" t="s">
        <v>9</v>
      </c>
      <c r="F21709" t="s">
        <v>1288</v>
      </c>
      <c r="G21709" t="s">
        <v>895</v>
      </c>
      <c r="H21709" s="135" t="s">
        <v>2718</v>
      </c>
      <c r="I21709" t="s">
        <v>1454</v>
      </c>
      <c r="J21709" s="20">
        <v>35</v>
      </c>
      <c r="K21709" s="20" t="s">
        <v>9</v>
      </c>
      <c r="L21709" t="s">
        <v>1463</v>
      </c>
      <c r="M21709" s="20">
        <v>8.4</v>
      </c>
      <c r="N21709" s="20">
        <v>10.1</v>
      </c>
      <c r="AE21709">
        <f t="shared" si="339"/>
        <v>2022</v>
      </c>
    </row>
    <row r="21710" spans="1:31" x14ac:dyDescent="0.25">
      <c r="A21710" s="7">
        <v>21707</v>
      </c>
      <c r="B21710" s="8">
        <v>44572</v>
      </c>
      <c r="C21710" t="s">
        <v>3</v>
      </c>
      <c r="D21710" t="s">
        <v>19</v>
      </c>
      <c r="E21710" t="s">
        <v>9</v>
      </c>
      <c r="F21710" t="s">
        <v>983</v>
      </c>
      <c r="G21710" t="s">
        <v>929</v>
      </c>
      <c r="H21710" s="135" t="s">
        <v>2825</v>
      </c>
      <c r="I21710" t="s">
        <v>1458</v>
      </c>
      <c r="J21710" s="20">
        <v>7</v>
      </c>
      <c r="K21710" s="20" t="s">
        <v>1465</v>
      </c>
      <c r="L21710" t="s">
        <v>1466</v>
      </c>
      <c r="M21710" s="20">
        <v>10</v>
      </c>
      <c r="N21710" s="20">
        <v>30</v>
      </c>
      <c r="AE21710">
        <f t="shared" si="339"/>
        <v>2022</v>
      </c>
    </row>
    <row r="21711" spans="1:31" x14ac:dyDescent="0.25">
      <c r="A21711" s="7">
        <v>21708</v>
      </c>
      <c r="B21711" s="8">
        <v>44572</v>
      </c>
      <c r="C21711" t="s">
        <v>3</v>
      </c>
      <c r="D21711" t="s">
        <v>1376</v>
      </c>
      <c r="E21711" t="s">
        <v>9</v>
      </c>
      <c r="F21711" t="s">
        <v>1366</v>
      </c>
      <c r="G21711" t="s">
        <v>14</v>
      </c>
      <c r="H21711" s="135" t="s">
        <v>1496</v>
      </c>
      <c r="I21711" t="s">
        <v>1454</v>
      </c>
      <c r="J21711" s="20">
        <v>33</v>
      </c>
      <c r="K21711" s="20" t="s">
        <v>1465</v>
      </c>
      <c r="L21711" t="s">
        <v>1466</v>
      </c>
      <c r="M21711" s="20">
        <v>8.25</v>
      </c>
      <c r="N21711" s="20">
        <v>8.25</v>
      </c>
      <c r="AE21711">
        <f t="shared" si="339"/>
        <v>2022</v>
      </c>
    </row>
    <row r="21712" spans="1:31" x14ac:dyDescent="0.25">
      <c r="A21712" s="7">
        <v>21709</v>
      </c>
      <c r="B21712" s="8">
        <v>44573</v>
      </c>
      <c r="C21712" t="s">
        <v>3</v>
      </c>
      <c r="D21712" t="s">
        <v>1317</v>
      </c>
      <c r="E21712" t="s">
        <v>9</v>
      </c>
      <c r="F21712" t="s">
        <v>1310</v>
      </c>
      <c r="G21712" t="s">
        <v>929</v>
      </c>
      <c r="H21712" s="135" t="s">
        <v>2658</v>
      </c>
      <c r="I21712" t="s">
        <v>1454</v>
      </c>
      <c r="J21712" s="20">
        <v>21</v>
      </c>
      <c r="K21712" s="20" t="s">
        <v>9</v>
      </c>
      <c r="L21712" t="s">
        <v>1463</v>
      </c>
      <c r="M21712" s="20">
        <v>5.04</v>
      </c>
      <c r="N21712" s="20">
        <v>6.46</v>
      </c>
      <c r="AE21712">
        <f t="shared" si="339"/>
        <v>2022</v>
      </c>
    </row>
    <row r="21713" spans="1:31" x14ac:dyDescent="0.25">
      <c r="A21713" s="7">
        <v>21710</v>
      </c>
      <c r="B21713" s="8">
        <v>44573</v>
      </c>
      <c r="C21713" t="s">
        <v>3</v>
      </c>
      <c r="D21713" t="s">
        <v>787</v>
      </c>
      <c r="E21713" t="s">
        <v>9</v>
      </c>
      <c r="F21713" t="s">
        <v>1213</v>
      </c>
      <c r="G21713" t="s">
        <v>1347</v>
      </c>
      <c r="H21713" s="135" t="s">
        <v>3533</v>
      </c>
      <c r="I21713" t="s">
        <v>1455</v>
      </c>
      <c r="J21713" s="20">
        <v>33</v>
      </c>
      <c r="K21713" s="20" t="s">
        <v>3</v>
      </c>
      <c r="L21713" t="s">
        <v>1463</v>
      </c>
      <c r="M21713" s="20">
        <v>4.79</v>
      </c>
      <c r="N21713" s="20">
        <v>3.96</v>
      </c>
      <c r="AE21713">
        <f t="shared" si="339"/>
        <v>2022</v>
      </c>
    </row>
    <row r="21714" spans="1:31" x14ac:dyDescent="0.25">
      <c r="A21714" s="7">
        <v>21711</v>
      </c>
      <c r="B21714" s="8">
        <v>44574</v>
      </c>
      <c r="C21714" t="s">
        <v>3</v>
      </c>
      <c r="D21714" t="s">
        <v>1207</v>
      </c>
      <c r="E21714" t="s">
        <v>9</v>
      </c>
      <c r="F21714" t="s">
        <v>1193</v>
      </c>
      <c r="G21714" t="s">
        <v>377</v>
      </c>
      <c r="H21714" s="9" t="s">
        <v>2124</v>
      </c>
      <c r="I21714" t="s">
        <v>1454</v>
      </c>
      <c r="J21714" s="20">
        <v>34</v>
      </c>
      <c r="K21714" s="20" t="s">
        <v>3</v>
      </c>
      <c r="L21714" t="s">
        <v>1464</v>
      </c>
      <c r="M21714" s="20">
        <v>10.52</v>
      </c>
      <c r="N21714" s="20">
        <v>7.48</v>
      </c>
      <c r="AE21714">
        <f t="shared" si="339"/>
        <v>2022</v>
      </c>
    </row>
    <row r="21715" spans="1:31" x14ac:dyDescent="0.25">
      <c r="A21715" s="7">
        <v>21712</v>
      </c>
      <c r="B21715" s="8">
        <v>44574</v>
      </c>
      <c r="C21715" t="s">
        <v>3</v>
      </c>
      <c r="D21715" t="s">
        <v>107</v>
      </c>
      <c r="E21715" t="s">
        <v>9</v>
      </c>
      <c r="F21715" t="s">
        <v>1193</v>
      </c>
      <c r="G21715" t="s">
        <v>895</v>
      </c>
      <c r="H21715" s="135" t="s">
        <v>2689</v>
      </c>
      <c r="I21715" t="s">
        <v>1454</v>
      </c>
      <c r="J21715" s="20">
        <v>40</v>
      </c>
      <c r="K21715" s="20" t="s">
        <v>3</v>
      </c>
      <c r="L21715" t="s">
        <v>1464</v>
      </c>
      <c r="M21715" s="20">
        <v>12.2</v>
      </c>
      <c r="N21715" s="20">
        <v>8.8000000000000007</v>
      </c>
      <c r="AE21715">
        <f t="shared" si="339"/>
        <v>2022</v>
      </c>
    </row>
    <row r="21716" spans="1:31" x14ac:dyDescent="0.25">
      <c r="A21716" s="7">
        <v>21713</v>
      </c>
      <c r="B21716" s="8">
        <v>44575</v>
      </c>
      <c r="C21716" t="s">
        <v>3</v>
      </c>
      <c r="D21716" t="s">
        <v>1010</v>
      </c>
      <c r="E21716" t="s">
        <v>9</v>
      </c>
      <c r="F21716" t="s">
        <v>1288</v>
      </c>
      <c r="G21716" t="s">
        <v>1170</v>
      </c>
      <c r="H21716" s="135" t="s">
        <v>3191</v>
      </c>
      <c r="I21716" t="s">
        <v>1454</v>
      </c>
      <c r="J21716" s="20">
        <v>8</v>
      </c>
      <c r="K21716" s="20" t="s">
        <v>9</v>
      </c>
      <c r="L21716" t="s">
        <v>1463</v>
      </c>
      <c r="M21716" s="20">
        <v>1.92</v>
      </c>
      <c r="N21716" s="20">
        <v>3.08</v>
      </c>
      <c r="AE21716">
        <f t="shared" si="339"/>
        <v>2022</v>
      </c>
    </row>
    <row r="21717" spans="1:31" x14ac:dyDescent="0.25">
      <c r="A21717" s="7">
        <v>21714</v>
      </c>
      <c r="B21717" s="8">
        <v>44575</v>
      </c>
      <c r="C21717" t="s">
        <v>3</v>
      </c>
      <c r="D21717" t="s">
        <v>1361</v>
      </c>
      <c r="E21717" t="s">
        <v>9</v>
      </c>
      <c r="F21717" t="s">
        <v>85</v>
      </c>
      <c r="G21717" t="s">
        <v>895</v>
      </c>
      <c r="H21717" s="135" t="s">
        <v>2551</v>
      </c>
      <c r="I21717" t="s">
        <v>1454</v>
      </c>
      <c r="J21717" s="20">
        <v>35</v>
      </c>
      <c r="K21717" s="20" t="s">
        <v>1465</v>
      </c>
      <c r="L21717" t="s">
        <v>1466</v>
      </c>
      <c r="M21717" s="20">
        <v>8.75</v>
      </c>
      <c r="N21717" s="20">
        <v>8.75</v>
      </c>
      <c r="AE21717">
        <f t="shared" si="339"/>
        <v>2022</v>
      </c>
    </row>
    <row r="21718" spans="1:31" x14ac:dyDescent="0.25">
      <c r="A21718" s="7">
        <v>21715</v>
      </c>
      <c r="B21718" s="8">
        <v>44575</v>
      </c>
      <c r="C21718" t="s">
        <v>3</v>
      </c>
      <c r="D21718" t="s">
        <v>1361</v>
      </c>
      <c r="E21718" t="s">
        <v>9</v>
      </c>
      <c r="F21718" t="s">
        <v>1143</v>
      </c>
      <c r="G21718" t="s">
        <v>895</v>
      </c>
      <c r="H21718" s="135" t="s">
        <v>3530</v>
      </c>
      <c r="I21718" t="s">
        <v>1454</v>
      </c>
      <c r="J21718" s="20">
        <v>13</v>
      </c>
      <c r="K21718" s="20" t="s">
        <v>3</v>
      </c>
      <c r="L21718" t="s">
        <v>1464</v>
      </c>
      <c r="M21718" s="20">
        <v>4.6400000000000006</v>
      </c>
      <c r="N21718" s="20">
        <v>2.86</v>
      </c>
      <c r="AE21718">
        <f t="shared" si="339"/>
        <v>2022</v>
      </c>
    </row>
    <row r="21719" spans="1:31" x14ac:dyDescent="0.25">
      <c r="A21719" s="7">
        <v>21716</v>
      </c>
      <c r="B21719" s="8">
        <v>44575</v>
      </c>
      <c r="C21719" t="s">
        <v>3</v>
      </c>
      <c r="D21719" t="s">
        <v>1361</v>
      </c>
      <c r="E21719" t="s">
        <v>9</v>
      </c>
      <c r="F21719" t="s">
        <v>67</v>
      </c>
      <c r="G21719" t="s">
        <v>895</v>
      </c>
      <c r="H21719" s="135" t="s">
        <v>2797</v>
      </c>
      <c r="I21719" t="s">
        <v>1454</v>
      </c>
      <c r="J21719" s="20">
        <v>26</v>
      </c>
      <c r="K21719" s="20" t="s">
        <v>3</v>
      </c>
      <c r="L21719" t="s">
        <v>1464</v>
      </c>
      <c r="M21719" s="20">
        <v>8.2800000000000011</v>
      </c>
      <c r="N21719" s="20">
        <v>5.72</v>
      </c>
      <c r="AE21719">
        <f t="shared" si="339"/>
        <v>2022</v>
      </c>
    </row>
    <row r="21720" spans="1:31" x14ac:dyDescent="0.25">
      <c r="A21720" s="7">
        <v>21717</v>
      </c>
      <c r="B21720" s="8">
        <v>44576</v>
      </c>
      <c r="C21720" t="s">
        <v>3</v>
      </c>
      <c r="D21720" s="16" t="s">
        <v>35</v>
      </c>
      <c r="E21720" t="s">
        <v>9</v>
      </c>
      <c r="F21720" t="s">
        <v>448</v>
      </c>
      <c r="G21720" t="s">
        <v>895</v>
      </c>
      <c r="H21720" s="135" t="s">
        <v>2630</v>
      </c>
      <c r="I21720" t="s">
        <v>1454</v>
      </c>
      <c r="J21720" s="20">
        <v>21</v>
      </c>
      <c r="K21720" s="20" t="s">
        <v>3</v>
      </c>
      <c r="L21720" t="s">
        <v>1464</v>
      </c>
      <c r="M21720" s="20">
        <v>6.88</v>
      </c>
      <c r="N21720" s="20">
        <v>4.62</v>
      </c>
      <c r="AE21720">
        <f t="shared" si="339"/>
        <v>2022</v>
      </c>
    </row>
    <row r="21721" spans="1:31" x14ac:dyDescent="0.25">
      <c r="A21721" s="7">
        <v>21718</v>
      </c>
      <c r="B21721" s="8">
        <v>44576</v>
      </c>
      <c r="C21721" t="s">
        <v>3</v>
      </c>
      <c r="D21721" t="s">
        <v>868</v>
      </c>
      <c r="E21721" t="s">
        <v>9</v>
      </c>
      <c r="F21721" t="s">
        <v>1028</v>
      </c>
      <c r="G21721" t="s">
        <v>895</v>
      </c>
      <c r="H21721" s="135" t="s">
        <v>2579</v>
      </c>
      <c r="I21721" t="s">
        <v>1454</v>
      </c>
      <c r="J21721" s="20">
        <v>23</v>
      </c>
      <c r="K21721" s="20" t="s">
        <v>1465</v>
      </c>
      <c r="L21721" t="s">
        <v>1466</v>
      </c>
      <c r="M21721" s="20">
        <v>5.75</v>
      </c>
      <c r="N21721" s="20">
        <v>5.75</v>
      </c>
      <c r="AE21721">
        <f t="shared" si="339"/>
        <v>2022</v>
      </c>
    </row>
    <row r="21722" spans="1:31" x14ac:dyDescent="0.25">
      <c r="A21722" s="7">
        <v>21719</v>
      </c>
      <c r="B21722" s="8">
        <v>44576</v>
      </c>
      <c r="C21722" t="s">
        <v>3</v>
      </c>
      <c r="D21722" t="s">
        <v>1374</v>
      </c>
      <c r="E21722" t="s">
        <v>9</v>
      </c>
      <c r="F21722" t="s">
        <v>1367</v>
      </c>
      <c r="G21722" t="s">
        <v>1347</v>
      </c>
      <c r="H21722" s="135" t="s">
        <v>3534</v>
      </c>
      <c r="I21722" t="s">
        <v>1455</v>
      </c>
      <c r="J21722" s="20">
        <v>24</v>
      </c>
      <c r="K21722" s="20" t="s">
        <v>9</v>
      </c>
      <c r="L21722" t="s">
        <v>1464</v>
      </c>
      <c r="M21722" s="20">
        <v>2.64</v>
      </c>
      <c r="N21722" s="20">
        <v>3.86</v>
      </c>
      <c r="AE21722">
        <f t="shared" si="339"/>
        <v>2022</v>
      </c>
    </row>
    <row r="21723" spans="1:31" x14ac:dyDescent="0.25">
      <c r="A21723" s="7">
        <v>21720</v>
      </c>
      <c r="B21723" s="8">
        <v>44577</v>
      </c>
      <c r="C21723" t="s">
        <v>3</v>
      </c>
      <c r="D21723" t="s">
        <v>1358</v>
      </c>
      <c r="E21723" t="s">
        <v>9</v>
      </c>
      <c r="F21723" t="s">
        <v>122</v>
      </c>
      <c r="G21723" t="s">
        <v>1016</v>
      </c>
      <c r="H21723" s="9" t="s">
        <v>2890</v>
      </c>
      <c r="I21723" t="s">
        <v>1454</v>
      </c>
      <c r="J21723" s="20">
        <v>35</v>
      </c>
      <c r="K21723" s="20" t="s">
        <v>3</v>
      </c>
      <c r="L21723" t="s">
        <v>1464</v>
      </c>
      <c r="M21723" s="20">
        <v>10.8</v>
      </c>
      <c r="N21723" s="20">
        <v>7.7</v>
      </c>
      <c r="AE21723">
        <f t="shared" si="339"/>
        <v>2022</v>
      </c>
    </row>
    <row r="21724" spans="1:31" x14ac:dyDescent="0.25">
      <c r="A21724" s="7">
        <v>21721</v>
      </c>
      <c r="B21724" s="8">
        <v>44577</v>
      </c>
      <c r="C21724" t="s">
        <v>3</v>
      </c>
      <c r="D21724" t="s">
        <v>521</v>
      </c>
      <c r="E21724" t="s">
        <v>9</v>
      </c>
      <c r="F21724" t="s">
        <v>1383</v>
      </c>
      <c r="G21724" t="s">
        <v>929</v>
      </c>
      <c r="H21724" s="135" t="s">
        <v>2889</v>
      </c>
      <c r="I21724" t="s">
        <v>1458</v>
      </c>
      <c r="J21724" s="20">
        <v>13</v>
      </c>
      <c r="K21724" s="20" t="s">
        <v>9</v>
      </c>
      <c r="L21724" t="s">
        <v>1464</v>
      </c>
      <c r="M21724" s="20">
        <v>10</v>
      </c>
      <c r="N21724" s="20">
        <v>30</v>
      </c>
      <c r="AE21724">
        <f t="shared" si="339"/>
        <v>2022</v>
      </c>
    </row>
    <row r="21725" spans="1:31" x14ac:dyDescent="0.25">
      <c r="A21725" s="7">
        <v>21722</v>
      </c>
      <c r="B21725" s="8">
        <v>44578</v>
      </c>
      <c r="C21725" t="s">
        <v>3</v>
      </c>
      <c r="D21725" t="s">
        <v>1315</v>
      </c>
      <c r="E21725" t="s">
        <v>9</v>
      </c>
      <c r="F21725" t="s">
        <v>1342</v>
      </c>
      <c r="G21725" t="s">
        <v>895</v>
      </c>
      <c r="H21725" s="135" t="s">
        <v>3530</v>
      </c>
      <c r="I21725" t="s">
        <v>1454</v>
      </c>
      <c r="J21725" s="20">
        <v>17</v>
      </c>
      <c r="K21725" s="20" t="s">
        <v>3</v>
      </c>
      <c r="L21725" t="s">
        <v>1464</v>
      </c>
      <c r="M21725" s="20">
        <v>5.76</v>
      </c>
      <c r="N21725" s="20">
        <v>3.74</v>
      </c>
      <c r="AE21725">
        <f t="shared" si="339"/>
        <v>2022</v>
      </c>
    </row>
    <row r="21726" spans="1:31" x14ac:dyDescent="0.25">
      <c r="A21726" s="7">
        <v>21723</v>
      </c>
      <c r="B21726" s="8">
        <v>44578</v>
      </c>
      <c r="C21726" t="s">
        <v>3</v>
      </c>
      <c r="D21726" t="s">
        <v>1358</v>
      </c>
      <c r="E21726" t="s">
        <v>9</v>
      </c>
      <c r="F21726" t="s">
        <v>351</v>
      </c>
      <c r="G21726" t="s">
        <v>1016</v>
      </c>
      <c r="H21726" s="135" t="s">
        <v>2888</v>
      </c>
      <c r="I21726" t="s">
        <v>1454</v>
      </c>
      <c r="J21726" s="20">
        <v>25</v>
      </c>
      <c r="K21726" s="20" t="s">
        <v>9</v>
      </c>
      <c r="L21726" t="s">
        <v>1463</v>
      </c>
      <c r="M21726" s="20">
        <v>6</v>
      </c>
      <c r="N21726" s="20">
        <v>7.5</v>
      </c>
      <c r="AE21726">
        <f t="shared" si="339"/>
        <v>2022</v>
      </c>
    </row>
    <row r="21727" spans="1:31" x14ac:dyDescent="0.25">
      <c r="A21727" s="7">
        <v>21724</v>
      </c>
      <c r="B21727" s="8">
        <v>44579</v>
      </c>
      <c r="C21727" t="s">
        <v>3</v>
      </c>
      <c r="D21727" t="s">
        <v>698</v>
      </c>
      <c r="E21727" t="s">
        <v>9</v>
      </c>
      <c r="F21727" t="s">
        <v>665</v>
      </c>
      <c r="G21727" t="s">
        <v>1292</v>
      </c>
      <c r="H21727" s="9" t="s">
        <v>3437</v>
      </c>
      <c r="I21727" t="s">
        <v>1455</v>
      </c>
      <c r="J21727" s="20">
        <v>54</v>
      </c>
      <c r="K21727" s="20" t="s">
        <v>3</v>
      </c>
      <c r="L21727" t="s">
        <v>1464</v>
      </c>
      <c r="M21727" s="20">
        <v>8.06</v>
      </c>
      <c r="N21727" s="20">
        <v>5.9399999999999995</v>
      </c>
      <c r="AE21727">
        <f t="shared" si="339"/>
        <v>2022</v>
      </c>
    </row>
    <row r="21728" spans="1:31" x14ac:dyDescent="0.25">
      <c r="A21728" s="7">
        <v>21725</v>
      </c>
      <c r="B21728" s="8">
        <v>44580</v>
      </c>
      <c r="C21728" t="s">
        <v>3</v>
      </c>
      <c r="D21728" t="s">
        <v>265</v>
      </c>
      <c r="E21728" t="s">
        <v>9</v>
      </c>
      <c r="F21728" t="s">
        <v>1272</v>
      </c>
      <c r="G21728" t="s">
        <v>895</v>
      </c>
      <c r="H21728" s="135" t="s">
        <v>2590</v>
      </c>
      <c r="I21728" t="s">
        <v>1456</v>
      </c>
      <c r="J21728" s="20">
        <v>23</v>
      </c>
      <c r="K21728" s="20" t="s">
        <v>3</v>
      </c>
      <c r="L21728" t="s">
        <v>1464</v>
      </c>
      <c r="M21728" s="20">
        <v>7.4399999999999995</v>
      </c>
      <c r="N21728" s="20">
        <v>5.0600000000000005</v>
      </c>
      <c r="O21728" t="s">
        <v>3</v>
      </c>
      <c r="P21728" s="13" t="s">
        <v>1329</v>
      </c>
      <c r="Q21728" t="s">
        <v>3</v>
      </c>
      <c r="R21728" t="s">
        <v>918</v>
      </c>
      <c r="S21728" t="s">
        <v>3</v>
      </c>
      <c r="T21728" t="s">
        <v>107</v>
      </c>
      <c r="U21728" t="s">
        <v>9</v>
      </c>
      <c r="V21728" t="s">
        <v>1275</v>
      </c>
      <c r="W21728" t="s">
        <v>9</v>
      </c>
      <c r="X21728" t="s">
        <v>1288</v>
      </c>
      <c r="Y21728" t="s">
        <v>9</v>
      </c>
      <c r="Z21728" t="s">
        <v>1278</v>
      </c>
      <c r="AA21728" t="s">
        <v>1465</v>
      </c>
      <c r="AC21728" t="s">
        <v>1465</v>
      </c>
      <c r="AE21728">
        <f t="shared" si="339"/>
        <v>2022</v>
      </c>
    </row>
    <row r="21729" spans="1:31" x14ac:dyDescent="0.25">
      <c r="A21729" s="7">
        <v>21726</v>
      </c>
      <c r="B21729" s="8">
        <v>44581</v>
      </c>
      <c r="C21729" t="s">
        <v>3</v>
      </c>
      <c r="D21729" t="s">
        <v>968</v>
      </c>
      <c r="E21729" t="s">
        <v>9</v>
      </c>
      <c r="F21729" t="s">
        <v>54</v>
      </c>
      <c r="G21729" t="s">
        <v>648</v>
      </c>
      <c r="H21729" s="135" t="s">
        <v>1810</v>
      </c>
      <c r="I21729" t="s">
        <v>1454</v>
      </c>
      <c r="J21729" s="20">
        <v>77</v>
      </c>
      <c r="K21729" s="20" t="s">
        <v>9</v>
      </c>
      <c r="L21729" t="s">
        <v>1464</v>
      </c>
      <c r="M21729" s="20">
        <v>16.940000000000001</v>
      </c>
      <c r="N21729" s="20">
        <v>22.56</v>
      </c>
      <c r="AE21729">
        <f t="shared" si="339"/>
        <v>2022</v>
      </c>
    </row>
    <row r="21730" spans="1:31" x14ac:dyDescent="0.25">
      <c r="A21730" s="7">
        <v>21727</v>
      </c>
      <c r="B21730" s="8">
        <v>44581</v>
      </c>
      <c r="C21730" t="s">
        <v>3</v>
      </c>
      <c r="D21730" t="s">
        <v>1283</v>
      </c>
      <c r="E21730" t="s">
        <v>9</v>
      </c>
      <c r="F21730" t="s">
        <v>1278</v>
      </c>
      <c r="G21730" t="s">
        <v>895</v>
      </c>
      <c r="H21730" s="135" t="s">
        <v>2689</v>
      </c>
      <c r="I21730" t="s">
        <v>1454</v>
      </c>
      <c r="J21730" s="20">
        <v>27</v>
      </c>
      <c r="K21730" s="20" t="s">
        <v>3</v>
      </c>
      <c r="L21730" t="s">
        <v>1464</v>
      </c>
      <c r="M21730" s="20">
        <v>8.56</v>
      </c>
      <c r="N21730" s="20">
        <v>5.9399999999999995</v>
      </c>
      <c r="AE21730">
        <f t="shared" si="339"/>
        <v>2022</v>
      </c>
    </row>
    <row r="21731" spans="1:31" x14ac:dyDescent="0.25">
      <c r="A21731" s="7">
        <v>21728</v>
      </c>
      <c r="B21731" s="8">
        <v>44581</v>
      </c>
      <c r="C21731" t="s">
        <v>3</v>
      </c>
      <c r="D21731" t="s">
        <v>1283</v>
      </c>
      <c r="E21731" t="s">
        <v>9</v>
      </c>
      <c r="F21731" t="s">
        <v>1108</v>
      </c>
      <c r="G21731" t="s">
        <v>895</v>
      </c>
      <c r="H21731" s="135" t="s">
        <v>2606</v>
      </c>
      <c r="I21731" t="s">
        <v>1454</v>
      </c>
      <c r="J21731" s="20">
        <v>10</v>
      </c>
      <c r="K21731" s="20" t="s">
        <v>3</v>
      </c>
      <c r="L21731" t="s">
        <v>1463</v>
      </c>
      <c r="M21731" s="20">
        <v>3.6</v>
      </c>
      <c r="N21731" s="20">
        <v>2.4</v>
      </c>
      <c r="AE21731">
        <f t="shared" si="339"/>
        <v>2022</v>
      </c>
    </row>
    <row r="21732" spans="1:31" x14ac:dyDescent="0.25">
      <c r="A21732" s="7">
        <v>21729</v>
      </c>
      <c r="B21732" s="8">
        <v>44581</v>
      </c>
      <c r="C21732" t="s">
        <v>3</v>
      </c>
      <c r="D21732" t="s">
        <v>1375</v>
      </c>
      <c r="E21732" t="s">
        <v>9</v>
      </c>
      <c r="F21732" t="s">
        <v>1381</v>
      </c>
      <c r="G21732" t="s">
        <v>648</v>
      </c>
      <c r="H21732" s="135" t="s">
        <v>2947</v>
      </c>
      <c r="I21732" t="s">
        <v>1454</v>
      </c>
      <c r="J21732" s="20">
        <v>18</v>
      </c>
      <c r="K21732" s="20" t="s">
        <v>1465</v>
      </c>
      <c r="L21732" t="s">
        <v>1466</v>
      </c>
      <c r="M21732" s="20">
        <v>4.5</v>
      </c>
      <c r="N21732" s="20">
        <v>4.5</v>
      </c>
      <c r="AE21732">
        <f t="shared" si="339"/>
        <v>2022</v>
      </c>
    </row>
    <row r="21733" spans="1:31" x14ac:dyDescent="0.25">
      <c r="A21733" s="7">
        <v>21730</v>
      </c>
      <c r="B21733" s="8">
        <v>44582</v>
      </c>
      <c r="C21733" t="s">
        <v>3</v>
      </c>
      <c r="D21733" t="s">
        <v>968</v>
      </c>
      <c r="E21733" t="s">
        <v>9</v>
      </c>
      <c r="F21733" t="s">
        <v>805</v>
      </c>
      <c r="G21733" t="s">
        <v>1170</v>
      </c>
      <c r="H21733" s="135" t="s">
        <v>3199</v>
      </c>
      <c r="I21733" t="s">
        <v>1454</v>
      </c>
      <c r="J21733" s="20">
        <v>77</v>
      </c>
      <c r="K21733" s="20" t="s">
        <v>9</v>
      </c>
      <c r="L21733" t="s">
        <v>1463</v>
      </c>
      <c r="M21733" s="20">
        <v>18.48</v>
      </c>
      <c r="N21733" s="20">
        <v>21.02</v>
      </c>
      <c r="AE21733">
        <f t="shared" si="339"/>
        <v>2022</v>
      </c>
    </row>
    <row r="21734" spans="1:31" x14ac:dyDescent="0.25">
      <c r="A21734" s="7">
        <v>21731</v>
      </c>
      <c r="B21734" s="8">
        <v>44582</v>
      </c>
      <c r="C21734" t="s">
        <v>3</v>
      </c>
      <c r="D21734" t="s">
        <v>787</v>
      </c>
      <c r="E21734" t="s">
        <v>9</v>
      </c>
      <c r="F21734" t="s">
        <v>1111</v>
      </c>
      <c r="G21734" t="s">
        <v>1347</v>
      </c>
      <c r="H21734" s="135" t="s">
        <v>1496</v>
      </c>
      <c r="I21734" t="s">
        <v>1454</v>
      </c>
      <c r="J21734" s="20">
        <v>65</v>
      </c>
      <c r="K21734" s="20" t="s">
        <v>9</v>
      </c>
      <c r="L21734" t="s">
        <v>1464</v>
      </c>
      <c r="M21734" s="20">
        <v>14.3</v>
      </c>
      <c r="N21734" s="20">
        <v>19.2</v>
      </c>
      <c r="AE21734">
        <f t="shared" si="339"/>
        <v>2022</v>
      </c>
    </row>
    <row r="21735" spans="1:31" x14ac:dyDescent="0.25">
      <c r="A21735" s="7">
        <v>21732</v>
      </c>
      <c r="B21735" s="8">
        <v>44583</v>
      </c>
      <c r="C21735" t="s">
        <v>3</v>
      </c>
      <c r="D21735" t="s">
        <v>39</v>
      </c>
      <c r="E21735" t="s">
        <v>9</v>
      </c>
      <c r="F21735" t="s">
        <v>1344</v>
      </c>
      <c r="G21735" t="s">
        <v>895</v>
      </c>
      <c r="H21735" s="135" t="s">
        <v>3530</v>
      </c>
      <c r="I21735" t="s">
        <v>1454</v>
      </c>
      <c r="J21735" s="20">
        <v>23</v>
      </c>
      <c r="K21735" s="20" t="s">
        <v>3</v>
      </c>
      <c r="L21735" t="s">
        <v>1464</v>
      </c>
      <c r="M21735" s="20">
        <v>7.4399999999999995</v>
      </c>
      <c r="N21735" s="20">
        <v>5.0600000000000005</v>
      </c>
      <c r="AE21735">
        <f t="shared" si="339"/>
        <v>2022</v>
      </c>
    </row>
    <row r="21736" spans="1:31" x14ac:dyDescent="0.25">
      <c r="A21736" s="7">
        <v>21733</v>
      </c>
      <c r="B21736" s="8">
        <v>44583</v>
      </c>
      <c r="C21736" t="s">
        <v>3</v>
      </c>
      <c r="D21736" t="s">
        <v>39</v>
      </c>
      <c r="E21736" t="s">
        <v>9</v>
      </c>
      <c r="F21736" t="s">
        <v>1237</v>
      </c>
      <c r="G21736" t="s">
        <v>895</v>
      </c>
      <c r="H21736" s="135" t="s">
        <v>2797</v>
      </c>
      <c r="I21736" t="s">
        <v>1454</v>
      </c>
      <c r="J21736" s="20">
        <v>40</v>
      </c>
      <c r="K21736" s="20" t="s">
        <v>3</v>
      </c>
      <c r="L21736" t="s">
        <v>1463</v>
      </c>
      <c r="M21736" s="20">
        <v>11.4</v>
      </c>
      <c r="N21736" s="20">
        <v>9.6</v>
      </c>
      <c r="AE21736">
        <f t="shared" si="339"/>
        <v>2022</v>
      </c>
    </row>
    <row r="21737" spans="1:31" x14ac:dyDescent="0.25">
      <c r="A21737" s="7">
        <v>21734</v>
      </c>
      <c r="B21737" s="8">
        <v>44583</v>
      </c>
      <c r="C21737" t="s">
        <v>3</v>
      </c>
      <c r="D21737" t="s">
        <v>39</v>
      </c>
      <c r="E21737" t="s">
        <v>9</v>
      </c>
      <c r="F21737" t="s">
        <v>585</v>
      </c>
      <c r="G21737" t="s">
        <v>1347</v>
      </c>
      <c r="H21737" s="135" t="s">
        <v>3533</v>
      </c>
      <c r="I21737" t="s">
        <v>1454</v>
      </c>
      <c r="J21737" s="20">
        <v>38</v>
      </c>
      <c r="K21737" s="20" t="s">
        <v>1465</v>
      </c>
      <c r="L21737" t="s">
        <v>1466</v>
      </c>
      <c r="M21737" s="20">
        <v>9.5</v>
      </c>
      <c r="N21737" s="20">
        <v>9.5</v>
      </c>
      <c r="AE21737">
        <f t="shared" si="339"/>
        <v>2022</v>
      </c>
    </row>
    <row r="21738" spans="1:31" x14ac:dyDescent="0.25">
      <c r="A21738" s="7">
        <v>21735</v>
      </c>
      <c r="B21738" s="8">
        <v>44583</v>
      </c>
      <c r="C21738" t="s">
        <v>3</v>
      </c>
      <c r="D21738" t="s">
        <v>1213</v>
      </c>
      <c r="E21738" t="s">
        <v>9</v>
      </c>
      <c r="F21738" t="s">
        <v>787</v>
      </c>
      <c r="G21738" t="s">
        <v>1292</v>
      </c>
      <c r="H21738" s="9" t="s">
        <v>3475</v>
      </c>
      <c r="I21738" t="s">
        <v>1455</v>
      </c>
      <c r="J21738" s="20">
        <v>21</v>
      </c>
      <c r="K21738" s="20" t="s">
        <v>1465</v>
      </c>
      <c r="L21738" t="s">
        <v>1466</v>
      </c>
      <c r="M21738" s="20">
        <v>2.625</v>
      </c>
      <c r="N21738" s="20">
        <v>2.625</v>
      </c>
      <c r="AE21738">
        <f t="shared" si="339"/>
        <v>2022</v>
      </c>
    </row>
    <row r="21739" spans="1:31" x14ac:dyDescent="0.25">
      <c r="A21739" s="7">
        <v>21736</v>
      </c>
      <c r="B21739" s="8">
        <v>44584</v>
      </c>
      <c r="C21739" t="s">
        <v>3</v>
      </c>
      <c r="D21739" t="s">
        <v>1369</v>
      </c>
      <c r="E21739" t="s">
        <v>9</v>
      </c>
      <c r="F21739" t="s">
        <v>1365</v>
      </c>
      <c r="G21739" t="s">
        <v>1292</v>
      </c>
      <c r="H21739" s="9" t="s">
        <v>3420</v>
      </c>
      <c r="I21739" t="s">
        <v>1454</v>
      </c>
      <c r="J21739" s="20">
        <v>15</v>
      </c>
      <c r="K21739" s="20" t="s">
        <v>1465</v>
      </c>
      <c r="L21739" t="s">
        <v>1466</v>
      </c>
      <c r="M21739" s="20">
        <v>3.75</v>
      </c>
      <c r="N21739" s="20">
        <v>3.75</v>
      </c>
      <c r="AE21739">
        <f t="shared" si="339"/>
        <v>2022</v>
      </c>
    </row>
    <row r="21740" spans="1:31" x14ac:dyDescent="0.25">
      <c r="A21740" s="7">
        <v>21737</v>
      </c>
      <c r="B21740" s="8">
        <v>44585</v>
      </c>
      <c r="C21740" t="s">
        <v>3</v>
      </c>
      <c r="D21740" t="s">
        <v>1314</v>
      </c>
      <c r="E21740" t="s">
        <v>9</v>
      </c>
      <c r="F21740" t="s">
        <v>265</v>
      </c>
      <c r="G21740" t="s">
        <v>732</v>
      </c>
      <c r="H21740" s="135" t="s">
        <v>2223</v>
      </c>
      <c r="I21740" t="s">
        <v>1456</v>
      </c>
      <c r="J21740" s="20">
        <v>77</v>
      </c>
      <c r="K21740" s="20" t="s">
        <v>3</v>
      </c>
      <c r="L21740" t="s">
        <v>1463</v>
      </c>
      <c r="M21740" s="20">
        <v>21.02</v>
      </c>
      <c r="N21740" s="20">
        <v>18.48</v>
      </c>
      <c r="O21740" t="s">
        <v>9</v>
      </c>
      <c r="P21740" s="13" t="s">
        <v>1288</v>
      </c>
      <c r="Q21740" t="s">
        <v>1465</v>
      </c>
      <c r="S21740" t="s">
        <v>1465</v>
      </c>
      <c r="U21740" t="s">
        <v>1465</v>
      </c>
      <c r="W21740" t="s">
        <v>1465</v>
      </c>
      <c r="Y21740" t="s">
        <v>1465</v>
      </c>
      <c r="AA21740" t="s">
        <v>1465</v>
      </c>
      <c r="AC21740" t="s">
        <v>1465</v>
      </c>
      <c r="AE21740">
        <f t="shared" si="339"/>
        <v>2022</v>
      </c>
    </row>
    <row r="21741" spans="1:31" x14ac:dyDescent="0.25">
      <c r="A21741" s="7">
        <v>21738</v>
      </c>
      <c r="B21741" s="8">
        <v>44585</v>
      </c>
      <c r="C21741" t="s">
        <v>3</v>
      </c>
      <c r="D21741" t="s">
        <v>265</v>
      </c>
      <c r="E21741" t="s">
        <v>9</v>
      </c>
      <c r="F21741" t="s">
        <v>1288</v>
      </c>
      <c r="G21741" t="s">
        <v>732</v>
      </c>
      <c r="H21741" s="135" t="s">
        <v>2223</v>
      </c>
      <c r="I21741" t="s">
        <v>1454</v>
      </c>
      <c r="J21741" s="20">
        <v>75</v>
      </c>
      <c r="K21741" s="20" t="s">
        <v>9</v>
      </c>
      <c r="L21741" t="s">
        <v>1464</v>
      </c>
      <c r="M21741" s="20">
        <v>16.5</v>
      </c>
      <c r="N21741" s="20">
        <v>22</v>
      </c>
      <c r="AE21741">
        <f t="shared" si="339"/>
        <v>2022</v>
      </c>
    </row>
    <row r="21742" spans="1:31" x14ac:dyDescent="0.25">
      <c r="A21742" s="7">
        <v>21739</v>
      </c>
      <c r="B21742" s="8">
        <v>44585</v>
      </c>
      <c r="C21742" t="s">
        <v>3</v>
      </c>
      <c r="D21742" t="s">
        <v>1331</v>
      </c>
      <c r="E21742" t="s">
        <v>9</v>
      </c>
      <c r="F21742" t="s">
        <v>1342</v>
      </c>
      <c r="G21742" t="s">
        <v>895</v>
      </c>
      <c r="H21742" s="135" t="s">
        <v>2689</v>
      </c>
      <c r="I21742" t="s">
        <v>1454</v>
      </c>
      <c r="J21742" s="20">
        <v>30</v>
      </c>
      <c r="K21742" s="20" t="s">
        <v>9</v>
      </c>
      <c r="L21742" t="s">
        <v>1463</v>
      </c>
      <c r="M21742" s="20">
        <v>7.2</v>
      </c>
      <c r="N21742" s="20">
        <v>8.8000000000000007</v>
      </c>
      <c r="AE21742">
        <f t="shared" si="339"/>
        <v>2022</v>
      </c>
    </row>
    <row r="21743" spans="1:31" x14ac:dyDescent="0.25">
      <c r="A21743" s="7">
        <v>21740</v>
      </c>
      <c r="B21743" s="8">
        <v>44585</v>
      </c>
      <c r="C21743" t="s">
        <v>3</v>
      </c>
      <c r="D21743" t="s">
        <v>1351</v>
      </c>
      <c r="E21743" t="s">
        <v>9</v>
      </c>
      <c r="F21743" t="s">
        <v>1342</v>
      </c>
      <c r="G21743" t="s">
        <v>895</v>
      </c>
      <c r="H21743" s="135" t="s">
        <v>3530</v>
      </c>
      <c r="I21743" t="s">
        <v>1454</v>
      </c>
      <c r="J21743" s="20">
        <v>27</v>
      </c>
      <c r="K21743" s="20" t="s">
        <v>1465</v>
      </c>
      <c r="L21743" t="s">
        <v>1466</v>
      </c>
      <c r="M21743" s="20">
        <v>6.75</v>
      </c>
      <c r="N21743" s="20">
        <v>6.75</v>
      </c>
      <c r="AE21743">
        <f t="shared" si="339"/>
        <v>2022</v>
      </c>
    </row>
    <row r="21744" spans="1:31" x14ac:dyDescent="0.25">
      <c r="A21744" s="7">
        <v>21741</v>
      </c>
      <c r="B21744" s="8">
        <v>44585</v>
      </c>
      <c r="C21744" t="s">
        <v>3</v>
      </c>
      <c r="D21744" t="s">
        <v>265</v>
      </c>
      <c r="E21744" t="s">
        <v>9</v>
      </c>
      <c r="F21744" t="s">
        <v>1335</v>
      </c>
      <c r="G21744" t="s">
        <v>895</v>
      </c>
      <c r="H21744" s="135" t="s">
        <v>3530</v>
      </c>
      <c r="I21744" t="s">
        <v>1454</v>
      </c>
      <c r="J21744" s="20">
        <v>21</v>
      </c>
      <c r="K21744" s="20" t="s">
        <v>3</v>
      </c>
      <c r="L21744" t="s">
        <v>1464</v>
      </c>
      <c r="M21744" s="20">
        <v>6.88</v>
      </c>
      <c r="N21744" s="20">
        <v>4.62</v>
      </c>
      <c r="AE21744">
        <f t="shared" si="339"/>
        <v>2022</v>
      </c>
    </row>
    <row r="21745" spans="1:31" x14ac:dyDescent="0.25">
      <c r="A21745" s="7">
        <v>21742</v>
      </c>
      <c r="B21745" s="8">
        <v>44585</v>
      </c>
      <c r="C21745" t="s">
        <v>3</v>
      </c>
      <c r="D21745" t="s">
        <v>265</v>
      </c>
      <c r="E21745" t="s">
        <v>9</v>
      </c>
      <c r="F21745" t="s">
        <v>1366</v>
      </c>
      <c r="G21745" t="s">
        <v>895</v>
      </c>
      <c r="H21745" s="135" t="s">
        <v>2797</v>
      </c>
      <c r="I21745" t="s">
        <v>1454</v>
      </c>
      <c r="J21745" s="20">
        <v>37</v>
      </c>
      <c r="K21745" s="20" t="s">
        <v>3</v>
      </c>
      <c r="L21745" t="s">
        <v>1463</v>
      </c>
      <c r="M21745" s="20">
        <v>10.62</v>
      </c>
      <c r="N21745" s="20">
        <v>8.8800000000000008</v>
      </c>
      <c r="AE21745">
        <f t="shared" si="339"/>
        <v>2022</v>
      </c>
    </row>
    <row r="21746" spans="1:31" x14ac:dyDescent="0.25">
      <c r="A21746" s="7">
        <v>21743</v>
      </c>
      <c r="B21746" s="8">
        <v>44587</v>
      </c>
      <c r="C21746" t="s">
        <v>3</v>
      </c>
      <c r="D21746" t="s">
        <v>1384</v>
      </c>
      <c r="E21746" t="s">
        <v>9</v>
      </c>
      <c r="F21746" t="s">
        <v>1382</v>
      </c>
      <c r="G21746" t="s">
        <v>1170</v>
      </c>
      <c r="H21746" s="135" t="s">
        <v>3186</v>
      </c>
      <c r="I21746" t="s">
        <v>1454</v>
      </c>
      <c r="J21746" s="20">
        <v>12</v>
      </c>
      <c r="K21746" s="20" t="s">
        <v>3</v>
      </c>
      <c r="L21746" t="s">
        <v>1464</v>
      </c>
      <c r="M21746" s="20">
        <v>4.3599999999999994</v>
      </c>
      <c r="N21746" s="20">
        <v>2.64</v>
      </c>
      <c r="AE21746">
        <f t="shared" si="339"/>
        <v>2022</v>
      </c>
    </row>
    <row r="21747" spans="1:31" x14ac:dyDescent="0.25">
      <c r="A21747" s="7">
        <v>21744</v>
      </c>
      <c r="B21747" s="8">
        <v>44587</v>
      </c>
      <c r="C21747" t="s">
        <v>3</v>
      </c>
      <c r="D21747" t="s">
        <v>237</v>
      </c>
      <c r="E21747" t="s">
        <v>9</v>
      </c>
      <c r="F21747" t="s">
        <v>186</v>
      </c>
      <c r="G21747" t="s">
        <v>1347</v>
      </c>
      <c r="H21747" s="135" t="s">
        <v>3526</v>
      </c>
      <c r="I21747" t="s">
        <v>1454</v>
      </c>
      <c r="J21747" s="20">
        <v>1</v>
      </c>
      <c r="K21747" s="20" t="s">
        <v>1465</v>
      </c>
      <c r="L21747" t="s">
        <v>1466</v>
      </c>
      <c r="M21747" s="20">
        <v>0.25</v>
      </c>
      <c r="N21747" s="20">
        <v>0.25</v>
      </c>
      <c r="AE21747">
        <f t="shared" si="339"/>
        <v>2022</v>
      </c>
    </row>
    <row r="21748" spans="1:31" x14ac:dyDescent="0.25">
      <c r="A21748" s="7">
        <v>21745</v>
      </c>
      <c r="B21748" s="8">
        <v>44587</v>
      </c>
      <c r="C21748" t="s">
        <v>3</v>
      </c>
      <c r="D21748" t="s">
        <v>237</v>
      </c>
      <c r="E21748" t="s">
        <v>9</v>
      </c>
      <c r="F21748" t="s">
        <v>186</v>
      </c>
      <c r="G21748" t="s">
        <v>1347</v>
      </c>
      <c r="H21748" s="135" t="s">
        <v>3531</v>
      </c>
      <c r="I21748" t="s">
        <v>1454</v>
      </c>
      <c r="J21748" s="20">
        <v>15</v>
      </c>
      <c r="K21748" s="20" t="s">
        <v>9</v>
      </c>
      <c r="L21748" t="s">
        <v>1463</v>
      </c>
      <c r="M21748" s="20">
        <v>3.6</v>
      </c>
      <c r="N21748" s="20">
        <v>4.9000000000000004</v>
      </c>
      <c r="AE21748">
        <f t="shared" si="339"/>
        <v>2022</v>
      </c>
    </row>
    <row r="21749" spans="1:31" x14ac:dyDescent="0.25">
      <c r="A21749" s="7">
        <v>21746</v>
      </c>
      <c r="B21749" s="8">
        <v>44587</v>
      </c>
      <c r="C21749" t="s">
        <v>3</v>
      </c>
      <c r="D21749" t="s">
        <v>237</v>
      </c>
      <c r="E21749" t="s">
        <v>9</v>
      </c>
      <c r="F21749" t="s">
        <v>186</v>
      </c>
      <c r="G21749" t="s">
        <v>1347</v>
      </c>
      <c r="H21749" s="135" t="s">
        <v>3532</v>
      </c>
      <c r="I21749" t="s">
        <v>1454</v>
      </c>
      <c r="J21749" s="20">
        <v>24</v>
      </c>
      <c r="K21749" s="20" t="s">
        <v>9</v>
      </c>
      <c r="L21749" t="s">
        <v>1463</v>
      </c>
      <c r="M21749" s="20">
        <v>5.76</v>
      </c>
      <c r="N21749" s="20">
        <v>7.24</v>
      </c>
      <c r="AE21749">
        <f t="shared" si="339"/>
        <v>2022</v>
      </c>
    </row>
    <row r="21750" spans="1:31" x14ac:dyDescent="0.25">
      <c r="A21750" s="7">
        <v>21747</v>
      </c>
      <c r="B21750" s="8">
        <v>44588</v>
      </c>
      <c r="C21750" t="s">
        <v>3</v>
      </c>
      <c r="D21750" t="s">
        <v>1207</v>
      </c>
      <c r="E21750" t="s">
        <v>9</v>
      </c>
      <c r="F21750" t="s">
        <v>1193</v>
      </c>
      <c r="G21750" t="s">
        <v>377</v>
      </c>
      <c r="H21750" s="9" t="s">
        <v>2784</v>
      </c>
      <c r="I21750" t="s">
        <v>1454</v>
      </c>
      <c r="J21750" s="20">
        <v>15</v>
      </c>
      <c r="K21750" s="20" t="s">
        <v>3</v>
      </c>
      <c r="L21750" t="s">
        <v>1463</v>
      </c>
      <c r="M21750" s="20">
        <v>4.9000000000000004</v>
      </c>
      <c r="N21750" s="20">
        <v>3.6</v>
      </c>
      <c r="AE21750">
        <f t="shared" si="339"/>
        <v>2022</v>
      </c>
    </row>
    <row r="21751" spans="1:31" x14ac:dyDescent="0.25">
      <c r="A21751" s="7">
        <v>21748</v>
      </c>
      <c r="B21751" s="8">
        <v>44589</v>
      </c>
      <c r="C21751" t="s">
        <v>3</v>
      </c>
      <c r="D21751" t="s">
        <v>1329</v>
      </c>
      <c r="E21751" t="s">
        <v>9</v>
      </c>
      <c r="F21751" t="s">
        <v>1310</v>
      </c>
      <c r="G21751" t="s">
        <v>895</v>
      </c>
      <c r="H21751" s="135" t="s">
        <v>3530</v>
      </c>
      <c r="I21751" t="s">
        <v>1454</v>
      </c>
      <c r="J21751" s="20">
        <v>27</v>
      </c>
      <c r="K21751" s="20" t="s">
        <v>3</v>
      </c>
      <c r="L21751" t="s">
        <v>1464</v>
      </c>
      <c r="M21751" s="20">
        <v>8.56</v>
      </c>
      <c r="N21751" s="20">
        <v>5.9399999999999995</v>
      </c>
      <c r="AE21751">
        <f t="shared" si="339"/>
        <v>2022</v>
      </c>
    </row>
    <row r="21752" spans="1:31" x14ac:dyDescent="0.25">
      <c r="A21752" s="7">
        <v>21749</v>
      </c>
      <c r="B21752" s="8">
        <v>44593</v>
      </c>
      <c r="C21752" t="s">
        <v>3</v>
      </c>
      <c r="D21752" t="s">
        <v>196</v>
      </c>
      <c r="E21752" t="s">
        <v>9</v>
      </c>
      <c r="F21752" t="s">
        <v>678</v>
      </c>
      <c r="G21752" t="s">
        <v>714</v>
      </c>
      <c r="H21752" s="135" t="s">
        <v>2031</v>
      </c>
      <c r="I21752" t="s">
        <v>1455</v>
      </c>
      <c r="J21752" s="20">
        <v>77</v>
      </c>
      <c r="K21752" s="20" t="s">
        <v>1465</v>
      </c>
      <c r="L21752" t="s">
        <v>1466</v>
      </c>
      <c r="M21752" s="20">
        <v>9.625</v>
      </c>
      <c r="N21752" s="20">
        <v>9.625</v>
      </c>
      <c r="AE21752">
        <f t="shared" si="339"/>
        <v>2022</v>
      </c>
    </row>
    <row r="21753" spans="1:31" x14ac:dyDescent="0.25">
      <c r="A21753" s="7">
        <v>21750</v>
      </c>
      <c r="B21753" s="8">
        <v>44594</v>
      </c>
      <c r="C21753" t="s">
        <v>3</v>
      </c>
      <c r="D21753" t="s">
        <v>761</v>
      </c>
      <c r="E21753" t="s">
        <v>9</v>
      </c>
      <c r="F21753" t="s">
        <v>860</v>
      </c>
      <c r="G21753" t="s">
        <v>895</v>
      </c>
      <c r="H21753" s="135" t="s">
        <v>2543</v>
      </c>
      <c r="I21753" t="s">
        <v>1454</v>
      </c>
      <c r="J21753" s="20">
        <v>26</v>
      </c>
      <c r="K21753" s="20" t="s">
        <v>3</v>
      </c>
      <c r="L21753" t="s">
        <v>1464</v>
      </c>
      <c r="M21753" s="20">
        <v>8.2800000000000011</v>
      </c>
      <c r="N21753" s="20">
        <v>5.72</v>
      </c>
      <c r="AE21753">
        <f t="shared" si="339"/>
        <v>2022</v>
      </c>
    </row>
    <row r="21754" spans="1:31" x14ac:dyDescent="0.25">
      <c r="A21754" s="7">
        <v>21751</v>
      </c>
      <c r="B21754" s="8">
        <v>44594</v>
      </c>
      <c r="C21754" t="s">
        <v>3</v>
      </c>
      <c r="D21754" t="s">
        <v>1295</v>
      </c>
      <c r="E21754" t="s">
        <v>9</v>
      </c>
      <c r="F21754" t="s">
        <v>1111</v>
      </c>
      <c r="G21754" t="s">
        <v>895</v>
      </c>
      <c r="H21754" s="135" t="s">
        <v>3530</v>
      </c>
      <c r="I21754" t="s">
        <v>1454</v>
      </c>
      <c r="J21754" s="20">
        <v>25</v>
      </c>
      <c r="K21754" s="20" t="s">
        <v>3</v>
      </c>
      <c r="L21754" t="s">
        <v>1464</v>
      </c>
      <c r="M21754" s="20">
        <v>8</v>
      </c>
      <c r="N21754" s="20">
        <v>5.5</v>
      </c>
      <c r="AE21754">
        <f t="shared" si="339"/>
        <v>2022</v>
      </c>
    </row>
    <row r="21755" spans="1:31" x14ac:dyDescent="0.25">
      <c r="A21755" s="7">
        <v>21752</v>
      </c>
      <c r="B21755" s="8">
        <v>44594</v>
      </c>
      <c r="C21755" t="s">
        <v>3</v>
      </c>
      <c r="D21755" t="s">
        <v>1295</v>
      </c>
      <c r="E21755" t="s">
        <v>9</v>
      </c>
      <c r="F21755" t="s">
        <v>1310</v>
      </c>
      <c r="G21755" t="s">
        <v>895</v>
      </c>
      <c r="H21755" s="135" t="s">
        <v>2939</v>
      </c>
      <c r="I21755" t="s">
        <v>1454</v>
      </c>
      <c r="J21755" s="20">
        <v>40</v>
      </c>
      <c r="K21755" s="20" t="s">
        <v>3</v>
      </c>
      <c r="L21755" t="s">
        <v>1464</v>
      </c>
      <c r="M21755" s="20">
        <v>12.2</v>
      </c>
      <c r="N21755" s="20">
        <v>8.8000000000000007</v>
      </c>
      <c r="AE21755">
        <f t="shared" si="339"/>
        <v>2022</v>
      </c>
    </row>
    <row r="21756" spans="1:31" x14ac:dyDescent="0.25">
      <c r="A21756" s="7">
        <v>21753</v>
      </c>
      <c r="B21756" s="8">
        <v>44594</v>
      </c>
      <c r="C21756" t="s">
        <v>3</v>
      </c>
      <c r="D21756" t="s">
        <v>1358</v>
      </c>
      <c r="E21756" t="s">
        <v>9</v>
      </c>
      <c r="F21756" t="s">
        <v>860</v>
      </c>
      <c r="G21756" t="s">
        <v>929</v>
      </c>
      <c r="H21756" s="9" t="s">
        <v>2750</v>
      </c>
      <c r="I21756" t="s">
        <v>1454</v>
      </c>
      <c r="J21756" s="20">
        <v>25</v>
      </c>
      <c r="K21756" s="20" t="s">
        <v>3</v>
      </c>
      <c r="L21756" t="s">
        <v>1464</v>
      </c>
      <c r="M21756" s="20">
        <v>8</v>
      </c>
      <c r="N21756" s="20">
        <v>5.5</v>
      </c>
      <c r="AE21756">
        <f t="shared" si="339"/>
        <v>2022</v>
      </c>
    </row>
    <row r="21757" spans="1:31" x14ac:dyDescent="0.25">
      <c r="A21757" s="7">
        <v>21754</v>
      </c>
      <c r="B21757" s="8">
        <v>44594</v>
      </c>
      <c r="C21757" t="s">
        <v>3</v>
      </c>
      <c r="D21757" t="s">
        <v>678</v>
      </c>
      <c r="E21757" t="s">
        <v>9</v>
      </c>
      <c r="F21757" t="s">
        <v>1248</v>
      </c>
      <c r="G21757" t="s">
        <v>1347</v>
      </c>
      <c r="H21757" s="135" t="s">
        <v>3532</v>
      </c>
      <c r="I21757" t="s">
        <v>1454</v>
      </c>
      <c r="J21757" s="20">
        <v>24</v>
      </c>
      <c r="K21757" s="20" t="s">
        <v>1465</v>
      </c>
      <c r="L21757" t="s">
        <v>1466</v>
      </c>
      <c r="M21757" s="20">
        <v>6</v>
      </c>
      <c r="N21757" s="20">
        <v>6</v>
      </c>
      <c r="AE21757">
        <f t="shared" si="339"/>
        <v>2022</v>
      </c>
    </row>
    <row r="21758" spans="1:31" x14ac:dyDescent="0.25">
      <c r="A21758" s="7">
        <v>21755</v>
      </c>
      <c r="B21758" s="8">
        <v>44594</v>
      </c>
      <c r="C21758" t="s">
        <v>3</v>
      </c>
      <c r="D21758" t="s">
        <v>1361</v>
      </c>
      <c r="E21758" t="s">
        <v>9</v>
      </c>
      <c r="F21758" t="s">
        <v>1288</v>
      </c>
      <c r="G21758" t="s">
        <v>1347</v>
      </c>
      <c r="H21758" s="135" t="s">
        <v>3533</v>
      </c>
      <c r="I21758" t="s">
        <v>1454</v>
      </c>
      <c r="J21758" s="20">
        <v>32</v>
      </c>
      <c r="K21758" s="20" t="s">
        <v>3</v>
      </c>
      <c r="L21758" t="s">
        <v>1464</v>
      </c>
      <c r="M21758" s="20">
        <v>9.9600000000000009</v>
      </c>
      <c r="N21758" s="20">
        <v>7.04</v>
      </c>
      <c r="AE21758">
        <f t="shared" si="339"/>
        <v>2022</v>
      </c>
    </row>
    <row r="21759" spans="1:31" x14ac:dyDescent="0.25">
      <c r="A21759" s="7">
        <v>21756</v>
      </c>
      <c r="B21759" s="8">
        <v>44595</v>
      </c>
      <c r="C21759" t="s">
        <v>3</v>
      </c>
      <c r="D21759" t="s">
        <v>1332</v>
      </c>
      <c r="E21759" t="s">
        <v>9</v>
      </c>
      <c r="F21759" t="s">
        <v>900</v>
      </c>
      <c r="G21759" t="s">
        <v>648</v>
      </c>
      <c r="H21759" s="9" t="s">
        <v>1797</v>
      </c>
      <c r="I21759" t="s">
        <v>1454</v>
      </c>
      <c r="J21759" s="20">
        <v>31</v>
      </c>
      <c r="K21759" s="20" t="s">
        <v>3</v>
      </c>
      <c r="L21759" t="s">
        <v>1464</v>
      </c>
      <c r="M21759" s="20">
        <v>9.68</v>
      </c>
      <c r="N21759" s="20">
        <v>6.82</v>
      </c>
      <c r="AE21759">
        <f t="shared" si="339"/>
        <v>2022</v>
      </c>
    </row>
    <row r="21760" spans="1:31" x14ac:dyDescent="0.25">
      <c r="A21760" s="7">
        <v>21757</v>
      </c>
      <c r="B21760" s="8">
        <v>44595</v>
      </c>
      <c r="C21760" t="s">
        <v>3</v>
      </c>
      <c r="D21760" t="s">
        <v>1370</v>
      </c>
      <c r="E21760" t="s">
        <v>9</v>
      </c>
      <c r="F21760" t="s">
        <v>122</v>
      </c>
      <c r="G21760" t="s">
        <v>1292</v>
      </c>
      <c r="H21760" s="9" t="s">
        <v>3420</v>
      </c>
      <c r="I21760" t="s">
        <v>1454</v>
      </c>
      <c r="J21760" s="20">
        <v>15</v>
      </c>
      <c r="K21760" s="20" t="s">
        <v>3</v>
      </c>
      <c r="L21760" t="s">
        <v>1463</v>
      </c>
      <c r="M21760" s="20">
        <v>4.9000000000000004</v>
      </c>
      <c r="N21760" s="20">
        <v>3.6</v>
      </c>
      <c r="AE21760">
        <f t="shared" si="339"/>
        <v>2022</v>
      </c>
    </row>
    <row r="21761" spans="1:31" x14ac:dyDescent="0.25">
      <c r="A21761" s="7">
        <v>21758</v>
      </c>
      <c r="B21761" s="8">
        <v>44596</v>
      </c>
      <c r="C21761" t="s">
        <v>3</v>
      </c>
      <c r="D21761" t="s">
        <v>678</v>
      </c>
      <c r="E21761" t="s">
        <v>9</v>
      </c>
      <c r="F21761" t="s">
        <v>19</v>
      </c>
      <c r="G21761" t="s">
        <v>1347</v>
      </c>
      <c r="H21761" s="135" t="s">
        <v>3535</v>
      </c>
      <c r="I21761" t="s">
        <v>1454</v>
      </c>
      <c r="J21761" s="20">
        <v>18</v>
      </c>
      <c r="K21761" s="20" t="s">
        <v>3</v>
      </c>
      <c r="L21761" t="s">
        <v>1464</v>
      </c>
      <c r="M21761" s="20">
        <v>6.04</v>
      </c>
      <c r="N21761" s="20">
        <v>3.96</v>
      </c>
      <c r="AE21761">
        <f t="shared" si="339"/>
        <v>2022</v>
      </c>
    </row>
    <row r="21762" spans="1:31" x14ac:dyDescent="0.25">
      <c r="A21762" s="7">
        <v>21759</v>
      </c>
      <c r="B21762" s="8">
        <v>44596</v>
      </c>
      <c r="C21762" t="s">
        <v>3</v>
      </c>
      <c r="D21762" t="s">
        <v>1262</v>
      </c>
      <c r="E21762" t="s">
        <v>9</v>
      </c>
      <c r="F21762" t="s">
        <v>521</v>
      </c>
      <c r="G21762" t="s">
        <v>929</v>
      </c>
      <c r="H21762" s="9" t="s">
        <v>2651</v>
      </c>
      <c r="I21762" t="s">
        <v>1455</v>
      </c>
      <c r="J21762" s="20">
        <v>21</v>
      </c>
      <c r="K21762" s="20" t="s">
        <v>3</v>
      </c>
      <c r="L21762" t="s">
        <v>1463</v>
      </c>
      <c r="M21762" s="20">
        <v>3.23</v>
      </c>
      <c r="N21762" s="20">
        <v>2.52</v>
      </c>
      <c r="AE21762">
        <f t="shared" si="339"/>
        <v>2022</v>
      </c>
    </row>
    <row r="21763" spans="1:31" x14ac:dyDescent="0.25">
      <c r="A21763" s="7">
        <v>21760</v>
      </c>
      <c r="B21763" s="8">
        <v>44596</v>
      </c>
      <c r="C21763" t="s">
        <v>3</v>
      </c>
      <c r="D21763" t="s">
        <v>1262</v>
      </c>
      <c r="E21763" t="s">
        <v>9</v>
      </c>
      <c r="F21763" t="s">
        <v>521</v>
      </c>
      <c r="G21763" t="s">
        <v>929</v>
      </c>
      <c r="H21763" s="9" t="s">
        <v>2736</v>
      </c>
      <c r="I21763" t="s">
        <v>1455</v>
      </c>
      <c r="J21763" s="20">
        <v>15</v>
      </c>
      <c r="K21763" s="20" t="s">
        <v>1465</v>
      </c>
      <c r="L21763" t="s">
        <v>1466</v>
      </c>
      <c r="M21763" s="20">
        <v>1.875</v>
      </c>
      <c r="N21763" s="20">
        <v>1.875</v>
      </c>
      <c r="AE21763">
        <f t="shared" si="339"/>
        <v>2022</v>
      </c>
    </row>
    <row r="21764" spans="1:31" x14ac:dyDescent="0.25">
      <c r="A21764" s="7">
        <v>21761</v>
      </c>
      <c r="B21764" s="8">
        <v>44596</v>
      </c>
      <c r="C21764" t="s">
        <v>3</v>
      </c>
      <c r="D21764" t="s">
        <v>678</v>
      </c>
      <c r="E21764" t="s">
        <v>9</v>
      </c>
      <c r="F21764" t="s">
        <v>229</v>
      </c>
      <c r="G21764" t="s">
        <v>1347</v>
      </c>
      <c r="H21764" s="135" t="s">
        <v>3532</v>
      </c>
      <c r="I21764" t="s">
        <v>1455</v>
      </c>
      <c r="J21764" s="20">
        <v>23</v>
      </c>
      <c r="K21764" s="20" t="s">
        <v>9</v>
      </c>
      <c r="L21764" t="s">
        <v>1464</v>
      </c>
      <c r="M21764" s="20">
        <v>2.5300000000000002</v>
      </c>
      <c r="N21764" s="20">
        <v>3.7199999999999998</v>
      </c>
      <c r="AE21764">
        <f t="shared" ref="AE21764:AE21827" si="340">YEAR(B21764)</f>
        <v>2022</v>
      </c>
    </row>
    <row r="21765" spans="1:31" x14ac:dyDescent="0.25">
      <c r="A21765" s="7">
        <v>21762</v>
      </c>
      <c r="B21765" s="8">
        <v>44596</v>
      </c>
      <c r="C21765" t="s">
        <v>3</v>
      </c>
      <c r="D21765" t="s">
        <v>1374</v>
      </c>
      <c r="E21765" t="s">
        <v>9</v>
      </c>
      <c r="F21765" t="s">
        <v>678</v>
      </c>
      <c r="G21765" t="s">
        <v>1347</v>
      </c>
      <c r="H21765" s="135" t="s">
        <v>1496</v>
      </c>
      <c r="I21765" t="s">
        <v>1455</v>
      </c>
      <c r="J21765" s="20">
        <v>18</v>
      </c>
      <c r="K21765" s="20" t="s">
        <v>9</v>
      </c>
      <c r="L21765" t="s">
        <v>1464</v>
      </c>
      <c r="M21765" s="20">
        <v>1.98</v>
      </c>
      <c r="N21765" s="20">
        <v>3.02</v>
      </c>
      <c r="AE21765">
        <f t="shared" si="340"/>
        <v>2022</v>
      </c>
    </row>
    <row r="21766" spans="1:31" x14ac:dyDescent="0.25">
      <c r="A21766" s="7">
        <v>21763</v>
      </c>
      <c r="B21766" s="8">
        <v>44597</v>
      </c>
      <c r="C21766" t="s">
        <v>3</v>
      </c>
      <c r="D21766" s="16" t="s">
        <v>35</v>
      </c>
      <c r="E21766" t="s">
        <v>9</v>
      </c>
      <c r="F21766" t="s">
        <v>448</v>
      </c>
      <c r="G21766" t="s">
        <v>895</v>
      </c>
      <c r="H21766" s="136" t="s">
        <v>2783</v>
      </c>
      <c r="I21766" t="s">
        <v>1454</v>
      </c>
      <c r="J21766" s="20">
        <v>20</v>
      </c>
      <c r="K21766" s="20" t="s">
        <v>1465</v>
      </c>
      <c r="L21766" t="s">
        <v>1466</v>
      </c>
      <c r="M21766" s="20">
        <v>5</v>
      </c>
      <c r="N21766" s="20">
        <v>5</v>
      </c>
      <c r="AE21766">
        <f t="shared" si="340"/>
        <v>2022</v>
      </c>
    </row>
    <row r="21767" spans="1:31" x14ac:dyDescent="0.25">
      <c r="A21767" s="7">
        <v>21764</v>
      </c>
      <c r="B21767" s="8">
        <v>44599</v>
      </c>
      <c r="C21767" t="s">
        <v>3</v>
      </c>
      <c r="D21767" t="s">
        <v>557</v>
      </c>
      <c r="E21767" t="s">
        <v>9</v>
      </c>
      <c r="F21767" t="s">
        <v>727</v>
      </c>
      <c r="G21767" t="s">
        <v>861</v>
      </c>
      <c r="H21767" s="9" t="s">
        <v>2527</v>
      </c>
      <c r="I21767" t="s">
        <v>1454</v>
      </c>
      <c r="J21767" s="20">
        <v>2</v>
      </c>
      <c r="K21767" s="20" t="s">
        <v>1465</v>
      </c>
      <c r="L21767" t="s">
        <v>1466</v>
      </c>
      <c r="M21767" s="20">
        <v>0.5</v>
      </c>
      <c r="N21767" s="20">
        <v>0.5</v>
      </c>
      <c r="AE21767">
        <f t="shared" si="340"/>
        <v>2022</v>
      </c>
    </row>
    <row r="21768" spans="1:31" x14ac:dyDescent="0.25">
      <c r="A21768" s="7">
        <v>21765</v>
      </c>
      <c r="B21768" s="8">
        <v>44599</v>
      </c>
      <c r="C21768" t="s">
        <v>3</v>
      </c>
      <c r="D21768" t="s">
        <v>712</v>
      </c>
      <c r="E21768" t="s">
        <v>9</v>
      </c>
      <c r="F21768" t="s">
        <v>805</v>
      </c>
      <c r="G21768" t="s">
        <v>1292</v>
      </c>
      <c r="H21768" s="9" t="s">
        <v>3453</v>
      </c>
      <c r="I21768" t="s">
        <v>1454</v>
      </c>
      <c r="J21768" s="20">
        <v>13</v>
      </c>
      <c r="K21768" s="20" t="s">
        <v>1465</v>
      </c>
      <c r="L21768" t="s">
        <v>1466</v>
      </c>
      <c r="M21768" s="20">
        <v>3.25</v>
      </c>
      <c r="N21768" s="20">
        <v>3.25</v>
      </c>
      <c r="AE21768">
        <f t="shared" si="340"/>
        <v>2022</v>
      </c>
    </row>
    <row r="21769" spans="1:31" x14ac:dyDescent="0.25">
      <c r="A21769" s="7">
        <v>21766</v>
      </c>
      <c r="B21769" s="8">
        <v>44599</v>
      </c>
      <c r="C21769" t="s">
        <v>3</v>
      </c>
      <c r="D21769" t="s">
        <v>712</v>
      </c>
      <c r="E21769" t="s">
        <v>9</v>
      </c>
      <c r="F21769" t="s">
        <v>285</v>
      </c>
      <c r="G21769" t="s">
        <v>895</v>
      </c>
      <c r="H21769" s="135" t="s">
        <v>3530</v>
      </c>
      <c r="I21769" t="s">
        <v>1454</v>
      </c>
      <c r="J21769" s="20">
        <v>13</v>
      </c>
      <c r="K21769" s="20" t="s">
        <v>3</v>
      </c>
      <c r="L21769" t="s">
        <v>1464</v>
      </c>
      <c r="M21769" s="20">
        <v>4.6400000000000006</v>
      </c>
      <c r="N21769" s="20">
        <v>2.86</v>
      </c>
      <c r="AE21769">
        <f t="shared" si="340"/>
        <v>2022</v>
      </c>
    </row>
    <row r="21770" spans="1:31" x14ac:dyDescent="0.25">
      <c r="A21770" s="7">
        <v>21767</v>
      </c>
      <c r="B21770" s="8">
        <v>44599</v>
      </c>
      <c r="C21770" t="s">
        <v>3</v>
      </c>
      <c r="D21770" t="s">
        <v>1295</v>
      </c>
      <c r="E21770" t="s">
        <v>9</v>
      </c>
      <c r="F21770" t="s">
        <v>85</v>
      </c>
      <c r="G21770" t="s">
        <v>895</v>
      </c>
      <c r="H21770" s="9" t="s">
        <v>3450</v>
      </c>
      <c r="I21770" t="s">
        <v>1454</v>
      </c>
      <c r="J21770" s="20">
        <v>35</v>
      </c>
      <c r="K21770" s="20" t="s">
        <v>3</v>
      </c>
      <c r="L21770" t="s">
        <v>1463</v>
      </c>
      <c r="M21770" s="20">
        <v>10.1</v>
      </c>
      <c r="N21770" s="20">
        <v>8.4</v>
      </c>
      <c r="AE21770">
        <f t="shared" si="340"/>
        <v>2022</v>
      </c>
    </row>
    <row r="21771" spans="1:31" x14ac:dyDescent="0.25">
      <c r="A21771" s="7">
        <v>21768</v>
      </c>
      <c r="B21771" s="8">
        <v>44599</v>
      </c>
      <c r="C21771" t="s">
        <v>3</v>
      </c>
      <c r="D21771" t="s">
        <v>1262</v>
      </c>
      <c r="E21771" t="s">
        <v>9</v>
      </c>
      <c r="F21771" t="s">
        <v>521</v>
      </c>
      <c r="G21771" t="s">
        <v>929</v>
      </c>
      <c r="H21771" s="9" t="s">
        <v>2765</v>
      </c>
      <c r="I21771" t="s">
        <v>1455</v>
      </c>
      <c r="J21771" s="20">
        <v>39</v>
      </c>
      <c r="K21771" s="20" t="s">
        <v>3</v>
      </c>
      <c r="L21771" t="s">
        <v>1464</v>
      </c>
      <c r="M21771" s="20">
        <v>5.96</v>
      </c>
      <c r="N21771" s="20">
        <v>4.29</v>
      </c>
      <c r="AE21771">
        <f t="shared" si="340"/>
        <v>2022</v>
      </c>
    </row>
    <row r="21772" spans="1:31" x14ac:dyDescent="0.25">
      <c r="A21772" s="7">
        <v>21769</v>
      </c>
      <c r="B21772" s="8">
        <v>44600</v>
      </c>
      <c r="C21772" t="s">
        <v>3</v>
      </c>
      <c r="D21772" t="s">
        <v>1295</v>
      </c>
      <c r="E21772" t="s">
        <v>9</v>
      </c>
      <c r="F21772" t="s">
        <v>122</v>
      </c>
      <c r="G21772" t="s">
        <v>648</v>
      </c>
      <c r="H21772" s="9" t="s">
        <v>1797</v>
      </c>
      <c r="I21772" t="s">
        <v>1454</v>
      </c>
      <c r="J21772" s="20">
        <v>33</v>
      </c>
      <c r="K21772" s="20" t="s">
        <v>3</v>
      </c>
      <c r="L21772" t="s">
        <v>1464</v>
      </c>
      <c r="M21772" s="20">
        <v>10.24</v>
      </c>
      <c r="N21772" s="20">
        <v>7.26</v>
      </c>
      <c r="AE21772">
        <f t="shared" si="340"/>
        <v>2022</v>
      </c>
    </row>
    <row r="21773" spans="1:31" x14ac:dyDescent="0.25">
      <c r="A21773" s="7">
        <v>21770</v>
      </c>
      <c r="B21773" s="8">
        <v>44600</v>
      </c>
      <c r="C21773" t="s">
        <v>3</v>
      </c>
      <c r="D21773" t="s">
        <v>1384</v>
      </c>
      <c r="E21773" t="s">
        <v>9</v>
      </c>
      <c r="F21773" t="s">
        <v>1342</v>
      </c>
      <c r="G21773" t="s">
        <v>895</v>
      </c>
      <c r="H21773" s="135" t="s">
        <v>2797</v>
      </c>
      <c r="I21773" t="s">
        <v>1454</v>
      </c>
      <c r="J21773" s="20">
        <v>23</v>
      </c>
      <c r="K21773" s="20" t="s">
        <v>9</v>
      </c>
      <c r="L21773" t="s">
        <v>1464</v>
      </c>
      <c r="M21773" s="20">
        <v>5.0600000000000005</v>
      </c>
      <c r="N21773" s="20">
        <v>7.4399999999999995</v>
      </c>
      <c r="AE21773">
        <f t="shared" si="340"/>
        <v>2022</v>
      </c>
    </row>
    <row r="21774" spans="1:31" x14ac:dyDescent="0.25">
      <c r="A21774" s="7">
        <v>21771</v>
      </c>
      <c r="B21774" s="8">
        <v>44601</v>
      </c>
      <c r="C21774" t="s">
        <v>3</v>
      </c>
      <c r="D21774" t="s">
        <v>766</v>
      </c>
      <c r="E21774" t="s">
        <v>9</v>
      </c>
      <c r="F21774" t="s">
        <v>812</v>
      </c>
      <c r="G21774" t="s">
        <v>895</v>
      </c>
      <c r="H21774" s="135" t="s">
        <v>2797</v>
      </c>
      <c r="I21774" t="s">
        <v>1454</v>
      </c>
      <c r="J21774" s="20">
        <v>36</v>
      </c>
      <c r="K21774" s="20" t="s">
        <v>3</v>
      </c>
      <c r="L21774" t="s">
        <v>1464</v>
      </c>
      <c r="M21774" s="20">
        <v>11.08</v>
      </c>
      <c r="N21774" s="20">
        <v>7.92</v>
      </c>
      <c r="AE21774">
        <f t="shared" si="340"/>
        <v>2022</v>
      </c>
    </row>
    <row r="21775" spans="1:31" x14ac:dyDescent="0.25">
      <c r="A21775" s="7">
        <v>21772</v>
      </c>
      <c r="B21775" s="8">
        <v>44601</v>
      </c>
      <c r="C21775" t="s">
        <v>3</v>
      </c>
      <c r="D21775" t="s">
        <v>1361</v>
      </c>
      <c r="E21775" t="s">
        <v>9</v>
      </c>
      <c r="F21775" t="s">
        <v>665</v>
      </c>
      <c r="G21775" t="s">
        <v>1170</v>
      </c>
      <c r="H21775" s="135" t="s">
        <v>1496</v>
      </c>
      <c r="I21775" t="s">
        <v>1454</v>
      </c>
      <c r="J21775" s="20">
        <v>100</v>
      </c>
      <c r="K21775" s="20" t="s">
        <v>3</v>
      </c>
      <c r="L21775" t="s">
        <v>1464</v>
      </c>
      <c r="M21775" s="20">
        <v>29</v>
      </c>
      <c r="N21775" s="20">
        <v>22</v>
      </c>
      <c r="AE21775">
        <f t="shared" si="340"/>
        <v>2022</v>
      </c>
    </row>
    <row r="21776" spans="1:31" x14ac:dyDescent="0.25">
      <c r="A21776" s="7">
        <v>21773</v>
      </c>
      <c r="B21776" s="8">
        <v>44602</v>
      </c>
      <c r="C21776" t="s">
        <v>3</v>
      </c>
      <c r="D21776" t="s">
        <v>1327</v>
      </c>
      <c r="E21776" t="s">
        <v>9</v>
      </c>
      <c r="F21776" t="s">
        <v>1325</v>
      </c>
      <c r="G21776" t="s">
        <v>1347</v>
      </c>
      <c r="H21776" s="135" t="s">
        <v>3536</v>
      </c>
      <c r="I21776" t="s">
        <v>1454</v>
      </c>
      <c r="J21776" s="20">
        <v>80</v>
      </c>
      <c r="K21776" s="20" t="s">
        <v>3</v>
      </c>
      <c r="L21776" t="s">
        <v>1464</v>
      </c>
      <c r="M21776" s="20">
        <v>23.4</v>
      </c>
      <c r="N21776" s="20">
        <v>17.600000000000001</v>
      </c>
      <c r="AE21776">
        <f t="shared" si="340"/>
        <v>2022</v>
      </c>
    </row>
    <row r="21777" spans="1:31" x14ac:dyDescent="0.25">
      <c r="A21777" s="7">
        <v>21774</v>
      </c>
      <c r="B21777" s="8">
        <v>44602</v>
      </c>
      <c r="C21777" t="s">
        <v>3</v>
      </c>
      <c r="D21777" t="s">
        <v>1361</v>
      </c>
      <c r="E21777" t="s">
        <v>9</v>
      </c>
      <c r="F21777" t="s">
        <v>1085</v>
      </c>
      <c r="G21777" t="s">
        <v>1292</v>
      </c>
      <c r="H21777" s="9" t="s">
        <v>3413</v>
      </c>
      <c r="I21777" t="s">
        <v>1457</v>
      </c>
      <c r="J21777" s="20">
        <v>12</v>
      </c>
      <c r="K21777" s="20" t="s">
        <v>9</v>
      </c>
      <c r="L21777" t="s">
        <v>1464</v>
      </c>
      <c r="M21777" s="20">
        <v>1.32</v>
      </c>
      <c r="N21777" s="20">
        <v>2.1799999999999997</v>
      </c>
      <c r="O21777" t="s">
        <v>3</v>
      </c>
      <c r="P21777" s="13" t="s">
        <v>992</v>
      </c>
      <c r="Q21777" t="s">
        <v>1465</v>
      </c>
      <c r="S21777" t="s">
        <v>1465</v>
      </c>
      <c r="U21777" t="s">
        <v>1465</v>
      </c>
      <c r="W21777" t="s">
        <v>1465</v>
      </c>
      <c r="Y21777" t="s">
        <v>1465</v>
      </c>
      <c r="AA21777" t="s">
        <v>1465</v>
      </c>
      <c r="AC21777" t="s">
        <v>1465</v>
      </c>
      <c r="AE21777">
        <f t="shared" si="340"/>
        <v>2022</v>
      </c>
    </row>
    <row r="21778" spans="1:31" x14ac:dyDescent="0.25">
      <c r="A21778" s="7">
        <v>21775</v>
      </c>
      <c r="B21778" s="8">
        <v>44603</v>
      </c>
      <c r="C21778" t="s">
        <v>3</v>
      </c>
      <c r="D21778" t="s">
        <v>532</v>
      </c>
      <c r="E21778" t="s">
        <v>9</v>
      </c>
      <c r="F21778" t="s">
        <v>678</v>
      </c>
      <c r="G21778" t="s">
        <v>895</v>
      </c>
      <c r="H21778" s="135" t="s">
        <v>2718</v>
      </c>
      <c r="I21778" t="s">
        <v>1455</v>
      </c>
      <c r="J21778" s="20">
        <v>35</v>
      </c>
      <c r="K21778" s="20" t="s">
        <v>1465</v>
      </c>
      <c r="L21778" t="s">
        <v>1466</v>
      </c>
      <c r="M21778" s="20">
        <v>4.375</v>
      </c>
      <c r="N21778" s="20">
        <v>4.375</v>
      </c>
      <c r="AE21778">
        <f t="shared" si="340"/>
        <v>2022</v>
      </c>
    </row>
    <row r="21779" spans="1:31" x14ac:dyDescent="0.25">
      <c r="A21779" s="7">
        <v>21776</v>
      </c>
      <c r="B21779" s="8">
        <v>44603</v>
      </c>
      <c r="C21779" t="s">
        <v>3</v>
      </c>
      <c r="D21779" t="s">
        <v>678</v>
      </c>
      <c r="E21779" t="s">
        <v>9</v>
      </c>
      <c r="F21779" t="s">
        <v>532</v>
      </c>
      <c r="G21779" t="s">
        <v>895</v>
      </c>
      <c r="H21779" s="9" t="s">
        <v>2969</v>
      </c>
      <c r="I21779" t="s">
        <v>1455</v>
      </c>
      <c r="J21779" s="20">
        <v>37</v>
      </c>
      <c r="K21779" s="20" t="s">
        <v>9</v>
      </c>
      <c r="L21779" t="s">
        <v>1464</v>
      </c>
      <c r="M21779" s="20">
        <v>4.07</v>
      </c>
      <c r="N21779" s="20">
        <v>5.68</v>
      </c>
      <c r="AE21779">
        <f t="shared" si="340"/>
        <v>2022</v>
      </c>
    </row>
    <row r="21780" spans="1:31" x14ac:dyDescent="0.25">
      <c r="A21780" s="7">
        <v>21777</v>
      </c>
      <c r="B21780" s="8">
        <v>44603</v>
      </c>
      <c r="C21780" t="s">
        <v>3</v>
      </c>
      <c r="D21780" t="s">
        <v>678</v>
      </c>
      <c r="E21780" t="s">
        <v>9</v>
      </c>
      <c r="F21780" t="s">
        <v>229</v>
      </c>
      <c r="G21780" t="s">
        <v>1347</v>
      </c>
      <c r="H21780" s="135" t="s">
        <v>3537</v>
      </c>
      <c r="I21780" t="s">
        <v>1455</v>
      </c>
      <c r="J21780" s="20">
        <v>22</v>
      </c>
      <c r="K21780" s="20" t="s">
        <v>9</v>
      </c>
      <c r="L21780" t="s">
        <v>1464</v>
      </c>
      <c r="M21780" s="20">
        <v>2.42</v>
      </c>
      <c r="N21780" s="20">
        <v>3.58</v>
      </c>
      <c r="AE21780">
        <f t="shared" si="340"/>
        <v>2022</v>
      </c>
    </row>
    <row r="21781" spans="1:31" x14ac:dyDescent="0.25">
      <c r="A21781" s="7">
        <v>21778</v>
      </c>
      <c r="B21781" s="8">
        <v>44606</v>
      </c>
      <c r="C21781" t="s">
        <v>3</v>
      </c>
      <c r="D21781" t="s">
        <v>1355</v>
      </c>
      <c r="E21781" t="s">
        <v>9</v>
      </c>
      <c r="F21781" t="s">
        <v>1348</v>
      </c>
      <c r="G21781" t="s">
        <v>895</v>
      </c>
      <c r="H21781" s="135" t="s">
        <v>3082</v>
      </c>
      <c r="I21781" t="s">
        <v>1454</v>
      </c>
      <c r="J21781" s="20">
        <v>38</v>
      </c>
      <c r="K21781" s="20" t="s">
        <v>3</v>
      </c>
      <c r="L21781" t="s">
        <v>1463</v>
      </c>
      <c r="M21781" s="20">
        <v>10.88</v>
      </c>
      <c r="N21781" s="20">
        <v>9.1199999999999992</v>
      </c>
      <c r="AE21781">
        <f t="shared" si="340"/>
        <v>2022</v>
      </c>
    </row>
    <row r="21782" spans="1:31" x14ac:dyDescent="0.25">
      <c r="A21782" s="7">
        <v>21779</v>
      </c>
      <c r="B21782" s="8">
        <v>44606</v>
      </c>
      <c r="C21782" t="s">
        <v>3</v>
      </c>
      <c r="D21782" t="s">
        <v>1361</v>
      </c>
      <c r="E21782" t="s">
        <v>9</v>
      </c>
      <c r="F21782" t="s">
        <v>1288</v>
      </c>
      <c r="G21782" t="s">
        <v>1347</v>
      </c>
      <c r="H21782" s="136" t="s">
        <v>3538</v>
      </c>
      <c r="I21782" t="s">
        <v>1454</v>
      </c>
      <c r="J21782" s="20">
        <v>14</v>
      </c>
      <c r="K21782" s="20" t="s">
        <v>3</v>
      </c>
      <c r="L21782" t="s">
        <v>1463</v>
      </c>
      <c r="M21782" s="20">
        <v>4.6400000000000006</v>
      </c>
      <c r="N21782" s="20">
        <v>3.36</v>
      </c>
      <c r="AE21782">
        <f t="shared" si="340"/>
        <v>2022</v>
      </c>
    </row>
    <row r="21783" spans="1:31" x14ac:dyDescent="0.25">
      <c r="A21783" s="7">
        <v>21780</v>
      </c>
      <c r="B21783" s="8">
        <v>44607</v>
      </c>
      <c r="C21783" t="s">
        <v>3</v>
      </c>
      <c r="D21783" t="s">
        <v>1207</v>
      </c>
      <c r="E21783" t="s">
        <v>9</v>
      </c>
      <c r="F21783" t="s">
        <v>1193</v>
      </c>
      <c r="G21783" t="s">
        <v>377</v>
      </c>
      <c r="H21783" s="9" t="s">
        <v>2154</v>
      </c>
      <c r="I21783" t="s">
        <v>1454</v>
      </c>
      <c r="J21783" s="20">
        <v>22</v>
      </c>
      <c r="K21783" s="20" t="s">
        <v>3</v>
      </c>
      <c r="L21783" t="s">
        <v>1463</v>
      </c>
      <c r="M21783" s="20">
        <v>6.72</v>
      </c>
      <c r="N21783" s="20">
        <v>5.28</v>
      </c>
      <c r="AE21783">
        <f t="shared" si="340"/>
        <v>2022</v>
      </c>
    </row>
    <row r="21784" spans="1:31" x14ac:dyDescent="0.25">
      <c r="A21784" s="7">
        <v>21781</v>
      </c>
      <c r="B21784" s="8">
        <v>44607</v>
      </c>
      <c r="C21784" t="s">
        <v>3</v>
      </c>
      <c r="D21784" t="s">
        <v>1385</v>
      </c>
      <c r="E21784" t="s">
        <v>9</v>
      </c>
      <c r="F21784" t="s">
        <v>1367</v>
      </c>
      <c r="G21784" t="s">
        <v>648</v>
      </c>
      <c r="H21784" s="136" t="s">
        <v>1496</v>
      </c>
      <c r="I21784" t="s">
        <v>1458</v>
      </c>
      <c r="J21784" s="20">
        <v>9</v>
      </c>
      <c r="K21784" s="20" t="s">
        <v>9</v>
      </c>
      <c r="L21784" t="s">
        <v>1464</v>
      </c>
      <c r="M21784" s="20">
        <v>30</v>
      </c>
      <c r="N21784" s="20">
        <v>10</v>
      </c>
      <c r="AE21784">
        <f t="shared" si="340"/>
        <v>2022</v>
      </c>
    </row>
    <row r="21785" spans="1:31" x14ac:dyDescent="0.25">
      <c r="A21785" s="7">
        <v>21782</v>
      </c>
      <c r="B21785" s="8">
        <v>44608</v>
      </c>
      <c r="C21785" t="s">
        <v>3</v>
      </c>
      <c r="D21785" t="s">
        <v>1358</v>
      </c>
      <c r="E21785" t="s">
        <v>9</v>
      </c>
      <c r="F21785" t="s">
        <v>860</v>
      </c>
      <c r="G21785" t="s">
        <v>895</v>
      </c>
      <c r="H21785" s="135" t="s">
        <v>2540</v>
      </c>
      <c r="I21785" t="s">
        <v>1454</v>
      </c>
      <c r="J21785" s="20">
        <v>20</v>
      </c>
      <c r="K21785" s="20" t="s">
        <v>9</v>
      </c>
      <c r="L21785" t="s">
        <v>1464</v>
      </c>
      <c r="M21785" s="20">
        <v>4.4000000000000004</v>
      </c>
      <c r="N21785" s="20">
        <v>6.6</v>
      </c>
      <c r="AE21785">
        <f t="shared" si="340"/>
        <v>2022</v>
      </c>
    </row>
    <row r="21786" spans="1:31" x14ac:dyDescent="0.25">
      <c r="A21786" s="7">
        <v>21783</v>
      </c>
      <c r="B21786" s="8">
        <v>44608</v>
      </c>
      <c r="C21786" t="s">
        <v>3</v>
      </c>
      <c r="D21786" t="s">
        <v>1302</v>
      </c>
      <c r="E21786" t="s">
        <v>9</v>
      </c>
      <c r="F21786" t="s">
        <v>1278</v>
      </c>
      <c r="G21786" t="s">
        <v>895</v>
      </c>
      <c r="H21786" s="135" t="s">
        <v>3530</v>
      </c>
      <c r="I21786" t="s">
        <v>1454</v>
      </c>
      <c r="J21786" s="20">
        <v>23</v>
      </c>
      <c r="K21786" s="20" t="s">
        <v>3</v>
      </c>
      <c r="L21786" t="s">
        <v>1463</v>
      </c>
      <c r="M21786" s="20">
        <v>6.98</v>
      </c>
      <c r="N21786" s="20">
        <v>5.52</v>
      </c>
      <c r="AE21786">
        <f t="shared" si="340"/>
        <v>2022</v>
      </c>
    </row>
    <row r="21787" spans="1:31" x14ac:dyDescent="0.25">
      <c r="A21787" s="7">
        <v>21784</v>
      </c>
      <c r="B21787" s="8">
        <v>44608</v>
      </c>
      <c r="C21787" t="s">
        <v>3</v>
      </c>
      <c r="D21787" t="s">
        <v>1302</v>
      </c>
      <c r="E21787" t="s">
        <v>9</v>
      </c>
      <c r="F21787" t="s">
        <v>1278</v>
      </c>
      <c r="G21787" t="s">
        <v>895</v>
      </c>
      <c r="H21787" s="135" t="s">
        <v>3530</v>
      </c>
      <c r="I21787" t="s">
        <v>1454</v>
      </c>
      <c r="J21787" s="20">
        <v>23</v>
      </c>
      <c r="K21787" s="20" t="s">
        <v>3</v>
      </c>
      <c r="L21787" t="s">
        <v>1463</v>
      </c>
      <c r="M21787" s="20">
        <v>6.98</v>
      </c>
      <c r="N21787" s="20">
        <v>5.52</v>
      </c>
      <c r="AE21787">
        <f t="shared" si="340"/>
        <v>2022</v>
      </c>
    </row>
    <row r="21788" spans="1:31" x14ac:dyDescent="0.25">
      <c r="A21788" s="7">
        <v>21785</v>
      </c>
      <c r="B21788" s="8">
        <v>44608</v>
      </c>
      <c r="C21788" t="s">
        <v>3</v>
      </c>
      <c r="D21788" t="s">
        <v>1358</v>
      </c>
      <c r="E21788" t="s">
        <v>9</v>
      </c>
      <c r="F21788" t="s">
        <v>1288</v>
      </c>
      <c r="G21788" t="s">
        <v>895</v>
      </c>
      <c r="H21788" s="135" t="s">
        <v>2827</v>
      </c>
      <c r="I21788" t="s">
        <v>1454</v>
      </c>
      <c r="J21788" s="20">
        <v>40</v>
      </c>
      <c r="K21788" s="20" t="s">
        <v>3</v>
      </c>
      <c r="L21788" t="s">
        <v>1464</v>
      </c>
      <c r="M21788" s="20">
        <v>12.2</v>
      </c>
      <c r="N21788" s="20">
        <v>8.8000000000000007</v>
      </c>
      <c r="AE21788">
        <f t="shared" si="340"/>
        <v>2022</v>
      </c>
    </row>
    <row r="21789" spans="1:31" x14ac:dyDescent="0.25">
      <c r="A21789" s="7">
        <v>21786</v>
      </c>
      <c r="B21789" s="8">
        <v>44609</v>
      </c>
      <c r="C21789" t="s">
        <v>3</v>
      </c>
      <c r="D21789" t="s">
        <v>1018</v>
      </c>
      <c r="E21789" t="s">
        <v>9</v>
      </c>
      <c r="F21789" t="s">
        <v>1357</v>
      </c>
      <c r="G21789" t="s">
        <v>1170</v>
      </c>
      <c r="H21789" s="135" t="s">
        <v>3211</v>
      </c>
      <c r="I21789" t="s">
        <v>1454</v>
      </c>
      <c r="J21789" s="20">
        <v>12</v>
      </c>
      <c r="K21789" s="20" t="s">
        <v>3</v>
      </c>
      <c r="L21789" t="s">
        <v>1464</v>
      </c>
      <c r="M21789" s="20">
        <v>4.3599999999999994</v>
      </c>
      <c r="N21789" s="20">
        <v>2.64</v>
      </c>
      <c r="AE21789">
        <f t="shared" si="340"/>
        <v>2022</v>
      </c>
    </row>
    <row r="21790" spans="1:31" x14ac:dyDescent="0.25">
      <c r="A21790" s="7">
        <v>21787</v>
      </c>
      <c r="B21790" s="8">
        <v>44610</v>
      </c>
      <c r="C21790" t="s">
        <v>3</v>
      </c>
      <c r="D21790" t="s">
        <v>1332</v>
      </c>
      <c r="E21790" t="s">
        <v>9</v>
      </c>
      <c r="F21790" t="s">
        <v>900</v>
      </c>
      <c r="G21790" t="s">
        <v>648</v>
      </c>
      <c r="H21790" s="135" t="s">
        <v>2214</v>
      </c>
      <c r="I21790" t="s">
        <v>1454</v>
      </c>
      <c r="J21790" s="20">
        <v>65</v>
      </c>
      <c r="K21790" s="20" t="s">
        <v>3</v>
      </c>
      <c r="L21790" t="s">
        <v>1464</v>
      </c>
      <c r="M21790" s="20">
        <v>19.2</v>
      </c>
      <c r="N21790" s="20">
        <v>14.3</v>
      </c>
      <c r="AE21790">
        <f t="shared" si="340"/>
        <v>2022</v>
      </c>
    </row>
    <row r="21791" spans="1:31" x14ac:dyDescent="0.25">
      <c r="A21791" s="7">
        <v>21788</v>
      </c>
      <c r="B21791" s="8">
        <v>44610</v>
      </c>
      <c r="C21791" t="s">
        <v>3</v>
      </c>
      <c r="D21791" t="s">
        <v>31</v>
      </c>
      <c r="E21791" t="s">
        <v>9</v>
      </c>
      <c r="F21791" t="s">
        <v>1325</v>
      </c>
      <c r="G21791" t="s">
        <v>929</v>
      </c>
      <c r="H21791" s="9" t="s">
        <v>2719</v>
      </c>
      <c r="I21791" t="s">
        <v>1454</v>
      </c>
      <c r="J21791" s="20">
        <v>35</v>
      </c>
      <c r="K21791" s="20" t="s">
        <v>3</v>
      </c>
      <c r="L21791" t="s">
        <v>1463</v>
      </c>
      <c r="M21791" s="20">
        <v>10.1</v>
      </c>
      <c r="N21791" s="20">
        <v>8.4</v>
      </c>
      <c r="AE21791">
        <f t="shared" si="340"/>
        <v>2022</v>
      </c>
    </row>
    <row r="21792" spans="1:31" x14ac:dyDescent="0.25">
      <c r="A21792" s="7">
        <v>21789</v>
      </c>
      <c r="B21792" s="8">
        <v>44612</v>
      </c>
      <c r="C21792" t="s">
        <v>3</v>
      </c>
      <c r="D21792" t="s">
        <v>1329</v>
      </c>
      <c r="E21792" t="s">
        <v>9</v>
      </c>
      <c r="F21792" t="s">
        <v>1310</v>
      </c>
      <c r="G21792" t="s">
        <v>1170</v>
      </c>
      <c r="H21792" s="135" t="s">
        <v>3210</v>
      </c>
      <c r="I21792" t="s">
        <v>1454</v>
      </c>
      <c r="J21792" s="20">
        <v>71</v>
      </c>
      <c r="K21792" s="20" t="s">
        <v>3</v>
      </c>
      <c r="L21792" t="s">
        <v>1463</v>
      </c>
      <c r="M21792" s="20">
        <v>19.46</v>
      </c>
      <c r="N21792" s="20">
        <v>17.04</v>
      </c>
      <c r="AE21792">
        <f t="shared" si="340"/>
        <v>2022</v>
      </c>
    </row>
    <row r="21793" spans="1:31" x14ac:dyDescent="0.25">
      <c r="A21793" s="7">
        <v>21790</v>
      </c>
      <c r="B21793" s="8">
        <v>44612</v>
      </c>
      <c r="C21793" t="s">
        <v>3</v>
      </c>
      <c r="D21793" t="s">
        <v>1385</v>
      </c>
      <c r="E21793" t="s">
        <v>9</v>
      </c>
      <c r="F21793" t="s">
        <v>678</v>
      </c>
      <c r="G21793" t="s">
        <v>929</v>
      </c>
      <c r="H21793" s="135" t="s">
        <v>2658</v>
      </c>
      <c r="I21793" t="s">
        <v>1455</v>
      </c>
      <c r="J21793" s="20">
        <v>21</v>
      </c>
      <c r="K21793" s="20" t="s">
        <v>1465</v>
      </c>
      <c r="L21793" t="s">
        <v>1466</v>
      </c>
      <c r="M21793" s="20">
        <v>2.625</v>
      </c>
      <c r="N21793" s="20">
        <v>2.625</v>
      </c>
      <c r="AE21793">
        <f t="shared" si="340"/>
        <v>2022</v>
      </c>
    </row>
    <row r="21794" spans="1:31" x14ac:dyDescent="0.25">
      <c r="A21794" s="7">
        <v>21791</v>
      </c>
      <c r="B21794" s="8">
        <v>44612</v>
      </c>
      <c r="C21794" t="s">
        <v>3</v>
      </c>
      <c r="D21794" t="s">
        <v>1327</v>
      </c>
      <c r="E21794" t="s">
        <v>9</v>
      </c>
      <c r="F21794" t="s">
        <v>1310</v>
      </c>
      <c r="G21794" t="s">
        <v>1347</v>
      </c>
      <c r="H21794" s="136" t="s">
        <v>3539</v>
      </c>
      <c r="I21794" t="s">
        <v>1454</v>
      </c>
      <c r="J21794" s="20">
        <v>105</v>
      </c>
      <c r="K21794" s="20" t="s">
        <v>3</v>
      </c>
      <c r="L21794" t="s">
        <v>1464</v>
      </c>
      <c r="M21794" s="20">
        <v>30.4</v>
      </c>
      <c r="N21794" s="20">
        <v>23.1</v>
      </c>
      <c r="AE21794">
        <f t="shared" si="340"/>
        <v>2022</v>
      </c>
    </row>
    <row r="21795" spans="1:31" x14ac:dyDescent="0.25">
      <c r="A21795" s="7">
        <v>21792</v>
      </c>
      <c r="B21795" s="8">
        <v>44613</v>
      </c>
      <c r="C21795" t="s">
        <v>3</v>
      </c>
      <c r="D21795" t="s">
        <v>19</v>
      </c>
      <c r="E21795" t="s">
        <v>9</v>
      </c>
      <c r="F21795" t="s">
        <v>665</v>
      </c>
      <c r="G21795" t="s">
        <v>633</v>
      </c>
      <c r="H21795" s="135" t="s">
        <v>2231</v>
      </c>
      <c r="I21795" t="s">
        <v>1455</v>
      </c>
      <c r="J21795" s="20">
        <v>36</v>
      </c>
      <c r="K21795" s="20" t="s">
        <v>1465</v>
      </c>
      <c r="L21795" t="s">
        <v>1466</v>
      </c>
      <c r="M21795" s="20">
        <v>4.5</v>
      </c>
      <c r="N21795" s="20">
        <v>4.5</v>
      </c>
      <c r="AE21795">
        <f t="shared" si="340"/>
        <v>2022</v>
      </c>
    </row>
    <row r="21796" spans="1:31" x14ac:dyDescent="0.25">
      <c r="A21796" s="7">
        <v>21793</v>
      </c>
      <c r="B21796" s="8">
        <v>44613</v>
      </c>
      <c r="C21796" t="s">
        <v>3</v>
      </c>
      <c r="D21796" t="s">
        <v>1355</v>
      </c>
      <c r="E21796" t="s">
        <v>9</v>
      </c>
      <c r="F21796" t="s">
        <v>1383</v>
      </c>
      <c r="G21796" t="s">
        <v>929</v>
      </c>
      <c r="H21796" s="135" t="s">
        <v>2698</v>
      </c>
      <c r="I21796" t="s">
        <v>1454</v>
      </c>
      <c r="J21796" s="20">
        <v>10</v>
      </c>
      <c r="K21796" s="20" t="s">
        <v>1465</v>
      </c>
      <c r="L21796" t="s">
        <v>1466</v>
      </c>
      <c r="M21796" s="20">
        <v>2.5</v>
      </c>
      <c r="N21796" s="20">
        <v>2.5</v>
      </c>
      <c r="AE21796">
        <f t="shared" si="340"/>
        <v>2022</v>
      </c>
    </row>
    <row r="21797" spans="1:31" x14ac:dyDescent="0.25">
      <c r="A21797" s="7">
        <v>21794</v>
      </c>
      <c r="B21797" s="8">
        <v>44613</v>
      </c>
      <c r="C21797" t="s">
        <v>3</v>
      </c>
      <c r="D21797" t="s">
        <v>1385</v>
      </c>
      <c r="E21797" t="s">
        <v>9</v>
      </c>
      <c r="F21797" t="s">
        <v>1381</v>
      </c>
      <c r="G21797" t="s">
        <v>648</v>
      </c>
      <c r="H21797" s="135" t="s">
        <v>3277</v>
      </c>
      <c r="I21797" t="s">
        <v>1454</v>
      </c>
      <c r="J21797" s="20">
        <v>16</v>
      </c>
      <c r="K21797" s="20" t="s">
        <v>9</v>
      </c>
      <c r="L21797" t="s">
        <v>1464</v>
      </c>
      <c r="M21797" s="20">
        <v>3.52</v>
      </c>
      <c r="N21797" s="20">
        <v>5.48</v>
      </c>
      <c r="AE21797">
        <f t="shared" si="340"/>
        <v>2022</v>
      </c>
    </row>
    <row r="21798" spans="1:31" x14ac:dyDescent="0.25">
      <c r="A21798" s="7">
        <v>21795</v>
      </c>
      <c r="B21798" s="8">
        <v>44614</v>
      </c>
      <c r="C21798" t="s">
        <v>3</v>
      </c>
      <c r="D21798" t="s">
        <v>1317</v>
      </c>
      <c r="E21798" t="s">
        <v>9</v>
      </c>
      <c r="F21798" t="s">
        <v>1310</v>
      </c>
      <c r="G21798" t="s">
        <v>929</v>
      </c>
      <c r="H21798" s="135" t="s">
        <v>2665</v>
      </c>
      <c r="I21798" t="s">
        <v>1454</v>
      </c>
      <c r="J21798" s="20">
        <v>45</v>
      </c>
      <c r="K21798" s="20" t="s">
        <v>9</v>
      </c>
      <c r="L21798" t="s">
        <v>1463</v>
      </c>
      <c r="M21798" s="20">
        <v>10.8</v>
      </c>
      <c r="N21798" s="20">
        <v>12.7</v>
      </c>
      <c r="AE21798">
        <f t="shared" si="340"/>
        <v>2022</v>
      </c>
    </row>
    <row r="21799" spans="1:31" x14ac:dyDescent="0.25">
      <c r="A21799" s="7">
        <v>21796</v>
      </c>
      <c r="B21799" s="8">
        <v>44614</v>
      </c>
      <c r="C21799" t="s">
        <v>3</v>
      </c>
      <c r="D21799" t="s">
        <v>798</v>
      </c>
      <c r="E21799" t="s">
        <v>9</v>
      </c>
      <c r="F21799" t="s">
        <v>1111</v>
      </c>
      <c r="G21799" t="s">
        <v>1347</v>
      </c>
      <c r="H21799" s="135" t="s">
        <v>3540</v>
      </c>
      <c r="I21799" t="s">
        <v>1454</v>
      </c>
      <c r="J21799" s="20">
        <v>30</v>
      </c>
      <c r="K21799" s="20" t="s">
        <v>1465</v>
      </c>
      <c r="L21799" t="s">
        <v>1466</v>
      </c>
      <c r="M21799" s="20">
        <v>7.5</v>
      </c>
      <c r="N21799" s="20">
        <v>7.5</v>
      </c>
      <c r="AE21799">
        <f t="shared" si="340"/>
        <v>2022</v>
      </c>
    </row>
    <row r="21800" spans="1:31" x14ac:dyDescent="0.25">
      <c r="A21800" s="7">
        <v>21797</v>
      </c>
      <c r="B21800" s="8">
        <v>44614</v>
      </c>
      <c r="C21800" t="s">
        <v>3</v>
      </c>
      <c r="D21800" t="s">
        <v>779</v>
      </c>
      <c r="E21800" t="s">
        <v>9</v>
      </c>
      <c r="F21800" t="s">
        <v>828</v>
      </c>
      <c r="G21800" t="s">
        <v>895</v>
      </c>
      <c r="H21800" s="135" t="s">
        <v>2540</v>
      </c>
      <c r="I21800" t="s">
        <v>1454</v>
      </c>
      <c r="J21800" s="20">
        <v>27</v>
      </c>
      <c r="K21800" s="20" t="s">
        <v>3</v>
      </c>
      <c r="L21800" t="s">
        <v>1464</v>
      </c>
      <c r="M21800" s="20">
        <v>8.56</v>
      </c>
      <c r="N21800" s="20">
        <v>5.9399999999999995</v>
      </c>
      <c r="AE21800">
        <f t="shared" si="340"/>
        <v>2022</v>
      </c>
    </row>
    <row r="21801" spans="1:31" x14ac:dyDescent="0.25">
      <c r="A21801" s="7">
        <v>21798</v>
      </c>
      <c r="B21801" s="8">
        <v>44614</v>
      </c>
      <c r="C21801" t="s">
        <v>3</v>
      </c>
      <c r="D21801" t="s">
        <v>798</v>
      </c>
      <c r="E21801" t="s">
        <v>9</v>
      </c>
      <c r="F21801" t="s">
        <v>1111</v>
      </c>
      <c r="G21801" t="s">
        <v>895</v>
      </c>
      <c r="H21801" s="135" t="s">
        <v>2557</v>
      </c>
      <c r="I21801" t="s">
        <v>1454</v>
      </c>
      <c r="J21801" s="20">
        <v>72</v>
      </c>
      <c r="K21801" s="20" t="s">
        <v>3</v>
      </c>
      <c r="L21801" t="s">
        <v>1464</v>
      </c>
      <c r="M21801" s="20">
        <v>21.16</v>
      </c>
      <c r="N21801" s="20">
        <v>15.84</v>
      </c>
      <c r="AE21801">
        <f t="shared" si="340"/>
        <v>2022</v>
      </c>
    </row>
    <row r="21802" spans="1:31" x14ac:dyDescent="0.25">
      <c r="A21802" s="7">
        <v>21799</v>
      </c>
      <c r="B21802" s="8">
        <v>44614</v>
      </c>
      <c r="C21802" t="s">
        <v>3</v>
      </c>
      <c r="D21802" t="s">
        <v>798</v>
      </c>
      <c r="E21802" t="s">
        <v>9</v>
      </c>
      <c r="F21802" t="s">
        <v>1325</v>
      </c>
      <c r="G21802" t="s">
        <v>1016</v>
      </c>
      <c r="H21802" s="135" t="s">
        <v>2888</v>
      </c>
      <c r="I21802" t="s">
        <v>1454</v>
      </c>
      <c r="J21802" s="20">
        <v>25</v>
      </c>
      <c r="K21802" s="20" t="s">
        <v>3</v>
      </c>
      <c r="L21802" t="s">
        <v>1464</v>
      </c>
      <c r="M21802" s="20">
        <v>8</v>
      </c>
      <c r="N21802" s="20">
        <v>5.5</v>
      </c>
      <c r="AE21802">
        <f t="shared" si="340"/>
        <v>2022</v>
      </c>
    </row>
    <row r="21803" spans="1:31" x14ac:dyDescent="0.25">
      <c r="A21803" s="7">
        <v>21800</v>
      </c>
      <c r="B21803" s="8">
        <v>44614</v>
      </c>
      <c r="C21803" t="s">
        <v>3</v>
      </c>
      <c r="D21803" t="s">
        <v>1317</v>
      </c>
      <c r="E21803" t="s">
        <v>9</v>
      </c>
      <c r="F21803" t="s">
        <v>1310</v>
      </c>
      <c r="G21803" t="s">
        <v>929</v>
      </c>
      <c r="H21803" s="135" t="s">
        <v>2658</v>
      </c>
      <c r="I21803" t="s">
        <v>1454</v>
      </c>
      <c r="J21803" s="20">
        <v>21</v>
      </c>
      <c r="K21803" s="20" t="s">
        <v>3</v>
      </c>
      <c r="L21803" t="s">
        <v>1464</v>
      </c>
      <c r="M21803" s="20">
        <v>6.88</v>
      </c>
      <c r="N21803" s="20">
        <v>4.62</v>
      </c>
      <c r="AE21803">
        <f t="shared" si="340"/>
        <v>2022</v>
      </c>
    </row>
    <row r="21804" spans="1:31" x14ac:dyDescent="0.25">
      <c r="A21804" s="7">
        <v>21801</v>
      </c>
      <c r="B21804" s="8">
        <v>44615</v>
      </c>
      <c r="C21804" t="s">
        <v>3</v>
      </c>
      <c r="D21804" t="s">
        <v>557</v>
      </c>
      <c r="E21804" t="s">
        <v>9</v>
      </c>
      <c r="F21804" t="s">
        <v>727</v>
      </c>
      <c r="G21804" t="s">
        <v>1292</v>
      </c>
      <c r="H21804" s="134" t="s">
        <v>3423</v>
      </c>
      <c r="I21804" t="s">
        <v>1454</v>
      </c>
      <c r="J21804" s="20">
        <v>25</v>
      </c>
      <c r="K21804" s="20" t="s">
        <v>3</v>
      </c>
      <c r="L21804" t="s">
        <v>1464</v>
      </c>
      <c r="M21804" s="20">
        <v>8</v>
      </c>
      <c r="N21804" s="20">
        <v>5.5</v>
      </c>
      <c r="AE21804">
        <f t="shared" si="340"/>
        <v>2022</v>
      </c>
    </row>
    <row r="21805" spans="1:31" x14ac:dyDescent="0.25">
      <c r="A21805" s="7">
        <v>21802</v>
      </c>
      <c r="B21805" s="8">
        <v>44615</v>
      </c>
      <c r="C21805" t="s">
        <v>3</v>
      </c>
      <c r="D21805" t="s">
        <v>1374</v>
      </c>
      <c r="E21805" t="s">
        <v>9</v>
      </c>
      <c r="F21805" t="s">
        <v>1360</v>
      </c>
      <c r="G21805" t="s">
        <v>1292</v>
      </c>
      <c r="H21805" s="9" t="s">
        <v>3541</v>
      </c>
      <c r="I21805" t="s">
        <v>1454</v>
      </c>
      <c r="J21805" s="20">
        <v>30</v>
      </c>
      <c r="K21805" s="20" t="s">
        <v>3</v>
      </c>
      <c r="L21805" t="s">
        <v>1464</v>
      </c>
      <c r="M21805" s="20">
        <v>9.4</v>
      </c>
      <c r="N21805" s="20">
        <v>6.6</v>
      </c>
      <c r="AE21805">
        <f t="shared" si="340"/>
        <v>2022</v>
      </c>
    </row>
    <row r="21806" spans="1:31" x14ac:dyDescent="0.25">
      <c r="A21806" s="7">
        <v>21803</v>
      </c>
      <c r="B21806" s="8">
        <v>44616</v>
      </c>
      <c r="C21806" t="s">
        <v>3</v>
      </c>
      <c r="D21806" t="s">
        <v>1374</v>
      </c>
      <c r="E21806" t="s">
        <v>9</v>
      </c>
      <c r="F21806" t="s">
        <v>1360</v>
      </c>
      <c r="G21806" t="s">
        <v>1292</v>
      </c>
      <c r="H21806" s="9" t="s">
        <v>3453</v>
      </c>
      <c r="I21806" t="s">
        <v>1454</v>
      </c>
      <c r="J21806" s="20">
        <v>18</v>
      </c>
      <c r="K21806" s="20" t="s">
        <v>3</v>
      </c>
      <c r="L21806" t="s">
        <v>1463</v>
      </c>
      <c r="M21806" s="20">
        <v>5.68</v>
      </c>
      <c r="N21806" s="20">
        <v>4.32</v>
      </c>
      <c r="AE21806">
        <f t="shared" si="340"/>
        <v>2022</v>
      </c>
    </row>
    <row r="21807" spans="1:31" x14ac:dyDescent="0.25">
      <c r="A21807" s="7">
        <v>21804</v>
      </c>
      <c r="B21807" s="8">
        <v>44616</v>
      </c>
      <c r="C21807" t="s">
        <v>3</v>
      </c>
      <c r="D21807" t="s">
        <v>265</v>
      </c>
      <c r="E21807" t="s">
        <v>9</v>
      </c>
      <c r="F21807" t="s">
        <v>1272</v>
      </c>
      <c r="G21807" t="s">
        <v>895</v>
      </c>
      <c r="H21807" s="135" t="s">
        <v>1496</v>
      </c>
      <c r="I21807" t="s">
        <v>1456</v>
      </c>
      <c r="J21807" s="20">
        <v>41</v>
      </c>
      <c r="K21807" s="20" t="s">
        <v>3</v>
      </c>
      <c r="L21807" t="s">
        <v>1464</v>
      </c>
      <c r="M21807" s="20">
        <v>12.48</v>
      </c>
      <c r="N21807" s="20">
        <v>9.02</v>
      </c>
      <c r="O21807" t="s">
        <v>3</v>
      </c>
      <c r="P21807" s="13" t="s">
        <v>918</v>
      </c>
      <c r="Q21807" t="s">
        <v>3</v>
      </c>
      <c r="R21807" t="s">
        <v>107</v>
      </c>
      <c r="S21807" t="s">
        <v>3</v>
      </c>
      <c r="T21807" t="s">
        <v>1329</v>
      </c>
      <c r="U21807" t="s">
        <v>9</v>
      </c>
      <c r="V21807" t="s">
        <v>1275</v>
      </c>
      <c r="W21807" t="s">
        <v>9</v>
      </c>
      <c r="X21807" t="s">
        <v>1280</v>
      </c>
      <c r="Y21807" t="s">
        <v>9</v>
      </c>
      <c r="Z21807" t="s">
        <v>585</v>
      </c>
      <c r="AA21807" t="s">
        <v>1465</v>
      </c>
      <c r="AC21807" t="s">
        <v>1465</v>
      </c>
      <c r="AE21807">
        <f t="shared" si="340"/>
        <v>2022</v>
      </c>
    </row>
    <row r="21808" spans="1:31" x14ac:dyDescent="0.25">
      <c r="A21808" s="7">
        <v>21805</v>
      </c>
      <c r="B21808" s="8">
        <v>44617</v>
      </c>
      <c r="C21808" t="s">
        <v>3</v>
      </c>
      <c r="D21808" t="s">
        <v>237</v>
      </c>
      <c r="E21808" t="s">
        <v>9</v>
      </c>
      <c r="F21808" t="s">
        <v>186</v>
      </c>
      <c r="G21808" t="s">
        <v>1016</v>
      </c>
      <c r="H21808" s="9" t="s">
        <v>2884</v>
      </c>
      <c r="I21808" t="s">
        <v>1454</v>
      </c>
      <c r="J21808" s="20">
        <v>86</v>
      </c>
      <c r="K21808" s="20" t="s">
        <v>1465</v>
      </c>
      <c r="L21808" t="s">
        <v>1466</v>
      </c>
      <c r="M21808" s="20">
        <v>21.5</v>
      </c>
      <c r="N21808" s="20">
        <v>21.5</v>
      </c>
      <c r="AE21808">
        <f t="shared" si="340"/>
        <v>2022</v>
      </c>
    </row>
    <row r="21809" spans="1:31" x14ac:dyDescent="0.25">
      <c r="A21809" s="7">
        <v>21806</v>
      </c>
      <c r="B21809" s="8">
        <v>44617</v>
      </c>
      <c r="C21809" t="s">
        <v>3</v>
      </c>
      <c r="D21809" t="s">
        <v>557</v>
      </c>
      <c r="E21809" t="s">
        <v>9</v>
      </c>
      <c r="F21809" t="s">
        <v>727</v>
      </c>
      <c r="G21809" t="s">
        <v>929</v>
      </c>
      <c r="H21809" s="135" t="s">
        <v>2644</v>
      </c>
      <c r="I21809" t="s">
        <v>1454</v>
      </c>
      <c r="J21809" s="20">
        <v>21</v>
      </c>
      <c r="K21809" s="20" t="s">
        <v>3</v>
      </c>
      <c r="L21809" t="s">
        <v>1464</v>
      </c>
      <c r="M21809" s="20">
        <v>6.88</v>
      </c>
      <c r="N21809" s="20">
        <v>4.62</v>
      </c>
      <c r="AE21809">
        <f t="shared" si="340"/>
        <v>2022</v>
      </c>
    </row>
    <row r="21810" spans="1:31" x14ac:dyDescent="0.25">
      <c r="A21810" s="7">
        <v>21807</v>
      </c>
      <c r="B21810" s="8">
        <v>44617</v>
      </c>
      <c r="C21810" t="s">
        <v>3</v>
      </c>
      <c r="D21810" t="s">
        <v>1361</v>
      </c>
      <c r="E21810" t="s">
        <v>9</v>
      </c>
      <c r="F21810" t="s">
        <v>1288</v>
      </c>
      <c r="G21810" t="s">
        <v>1347</v>
      </c>
      <c r="H21810" s="135" t="s">
        <v>3542</v>
      </c>
      <c r="I21810" t="s">
        <v>1454</v>
      </c>
      <c r="J21810" s="20">
        <v>14</v>
      </c>
      <c r="K21810" s="20" t="s">
        <v>3</v>
      </c>
      <c r="L21810" t="s">
        <v>1464</v>
      </c>
      <c r="M21810" s="20">
        <v>4.92</v>
      </c>
      <c r="N21810" s="20">
        <v>3.08</v>
      </c>
      <c r="AE21810">
        <f t="shared" si="340"/>
        <v>2022</v>
      </c>
    </row>
    <row r="21811" spans="1:31" x14ac:dyDescent="0.25">
      <c r="A21811" s="7">
        <v>21808</v>
      </c>
      <c r="B21811" s="8">
        <v>44619</v>
      </c>
      <c r="C21811" t="s">
        <v>3</v>
      </c>
      <c r="D21811" t="s">
        <v>678</v>
      </c>
      <c r="E21811" t="s">
        <v>9</v>
      </c>
      <c r="F21811" t="s">
        <v>983</v>
      </c>
      <c r="G21811" t="s">
        <v>714</v>
      </c>
      <c r="H21811" s="135" t="s">
        <v>2178</v>
      </c>
      <c r="I21811" t="s">
        <v>1454</v>
      </c>
      <c r="J21811" s="20">
        <v>25</v>
      </c>
      <c r="K21811" s="20" t="s">
        <v>1465</v>
      </c>
      <c r="L21811" t="s">
        <v>1466</v>
      </c>
      <c r="M21811" s="20">
        <v>6.25</v>
      </c>
      <c r="N21811" s="20">
        <v>6.25</v>
      </c>
      <c r="AE21811">
        <f t="shared" si="340"/>
        <v>2022</v>
      </c>
    </row>
    <row r="21812" spans="1:31" x14ac:dyDescent="0.25">
      <c r="A21812" s="7">
        <v>21809</v>
      </c>
      <c r="B21812" s="8">
        <v>44619</v>
      </c>
      <c r="C21812" t="s">
        <v>3</v>
      </c>
      <c r="D21812" t="s">
        <v>1085</v>
      </c>
      <c r="E21812" t="s">
        <v>9</v>
      </c>
      <c r="F21812" t="s">
        <v>1322</v>
      </c>
      <c r="G21812" t="s">
        <v>895</v>
      </c>
      <c r="H21812" s="135" t="s">
        <v>3082</v>
      </c>
      <c r="I21812" t="s">
        <v>1457</v>
      </c>
      <c r="J21812" s="20">
        <v>26</v>
      </c>
      <c r="K21812" s="20" t="s">
        <v>3</v>
      </c>
      <c r="L21812" t="s">
        <v>1464</v>
      </c>
      <c r="M21812" s="20">
        <v>4.1400000000000006</v>
      </c>
      <c r="N21812" s="20">
        <v>2.86</v>
      </c>
      <c r="O21812" t="s">
        <v>9</v>
      </c>
      <c r="P21812" s="13" t="s">
        <v>678</v>
      </c>
      <c r="Q21812" t="s">
        <v>3</v>
      </c>
      <c r="R21812" t="s">
        <v>816</v>
      </c>
      <c r="S21812" t="s">
        <v>9</v>
      </c>
      <c r="T21812" t="s">
        <v>1327</v>
      </c>
      <c r="U21812" t="s">
        <v>3</v>
      </c>
      <c r="V21812" t="s">
        <v>1320</v>
      </c>
      <c r="W21812" t="s">
        <v>1465</v>
      </c>
      <c r="Y21812" t="s">
        <v>1465</v>
      </c>
      <c r="AA21812" t="s">
        <v>1465</v>
      </c>
      <c r="AC21812" t="s">
        <v>1465</v>
      </c>
      <c r="AE21812">
        <f t="shared" si="340"/>
        <v>2022</v>
      </c>
    </row>
    <row r="21813" spans="1:31" x14ac:dyDescent="0.25">
      <c r="A21813" s="7">
        <v>21810</v>
      </c>
      <c r="B21813" s="8">
        <v>44619</v>
      </c>
      <c r="C21813" t="s">
        <v>3</v>
      </c>
      <c r="D21813" t="s">
        <v>1262</v>
      </c>
      <c r="E21813" t="s">
        <v>9</v>
      </c>
      <c r="F21813" t="s">
        <v>521</v>
      </c>
      <c r="G21813" t="s">
        <v>929</v>
      </c>
      <c r="H21813" s="9" t="s">
        <v>2739</v>
      </c>
      <c r="I21813" t="s">
        <v>1455</v>
      </c>
      <c r="J21813" s="20">
        <v>15</v>
      </c>
      <c r="K21813" s="20" t="s">
        <v>3</v>
      </c>
      <c r="L21813" t="s">
        <v>1464</v>
      </c>
      <c r="M21813" s="20">
        <v>2.6</v>
      </c>
      <c r="N21813" s="20">
        <v>1.65</v>
      </c>
      <c r="AE21813">
        <f t="shared" si="340"/>
        <v>2022</v>
      </c>
    </row>
    <row r="21814" spans="1:31" x14ac:dyDescent="0.25">
      <c r="A21814" s="7">
        <v>21811</v>
      </c>
      <c r="B21814" s="8">
        <v>44620</v>
      </c>
      <c r="C21814" t="s">
        <v>3</v>
      </c>
      <c r="D21814" t="s">
        <v>1327</v>
      </c>
      <c r="E21814" t="s">
        <v>9</v>
      </c>
      <c r="F21814" t="s">
        <v>900</v>
      </c>
      <c r="G21814" t="s">
        <v>1292</v>
      </c>
      <c r="H21814" s="134" t="s">
        <v>3423</v>
      </c>
      <c r="I21814" t="s">
        <v>1454</v>
      </c>
      <c r="J21814" s="20">
        <v>22</v>
      </c>
      <c r="K21814" s="20" t="s">
        <v>1465</v>
      </c>
      <c r="L21814" t="s">
        <v>1466</v>
      </c>
      <c r="M21814" s="20">
        <v>5.5</v>
      </c>
      <c r="N21814" s="20">
        <v>5.5</v>
      </c>
      <c r="AE21814">
        <f t="shared" si="340"/>
        <v>2022</v>
      </c>
    </row>
    <row r="21815" spans="1:31" x14ac:dyDescent="0.25">
      <c r="A21815" s="7">
        <v>21812</v>
      </c>
      <c r="B21815" s="8">
        <v>44620</v>
      </c>
      <c r="C21815" t="s">
        <v>3</v>
      </c>
      <c r="D21815" t="s">
        <v>1327</v>
      </c>
      <c r="E21815" t="s">
        <v>9</v>
      </c>
      <c r="F21815" t="s">
        <v>900</v>
      </c>
      <c r="G21815" t="s">
        <v>1292</v>
      </c>
      <c r="H21815" s="9" t="s">
        <v>3432</v>
      </c>
      <c r="I21815" t="s">
        <v>1454</v>
      </c>
      <c r="J21815" s="20">
        <v>22</v>
      </c>
      <c r="K21815" s="20" t="s">
        <v>3</v>
      </c>
      <c r="L21815" t="s">
        <v>1464</v>
      </c>
      <c r="M21815" s="20">
        <v>7.16</v>
      </c>
      <c r="N21815" s="20">
        <v>4.84</v>
      </c>
      <c r="AE21815">
        <f t="shared" si="340"/>
        <v>2022</v>
      </c>
    </row>
    <row r="21816" spans="1:31" x14ac:dyDescent="0.25">
      <c r="A21816" s="7">
        <v>21813</v>
      </c>
      <c r="B21816" s="8">
        <v>44620</v>
      </c>
      <c r="C21816" t="s">
        <v>3</v>
      </c>
      <c r="D21816" t="s">
        <v>798</v>
      </c>
      <c r="E21816" t="s">
        <v>9</v>
      </c>
      <c r="F21816" t="s">
        <v>828</v>
      </c>
      <c r="G21816" t="s">
        <v>377</v>
      </c>
      <c r="H21816" s="9" t="s">
        <v>3543</v>
      </c>
      <c r="I21816" t="s">
        <v>1454</v>
      </c>
      <c r="J21816" s="20">
        <v>77</v>
      </c>
      <c r="K21816" s="20" t="s">
        <v>3</v>
      </c>
      <c r="L21816" t="s">
        <v>1464</v>
      </c>
      <c r="M21816" s="20">
        <v>22.56</v>
      </c>
      <c r="N21816" s="20">
        <v>16.940000000000001</v>
      </c>
      <c r="AE21816">
        <f t="shared" si="340"/>
        <v>2022</v>
      </c>
    </row>
    <row r="21817" spans="1:31" x14ac:dyDescent="0.25">
      <c r="A21817" s="7">
        <v>21814</v>
      </c>
      <c r="B21817" s="8">
        <v>44621</v>
      </c>
      <c r="C21817" t="s">
        <v>3</v>
      </c>
      <c r="D21817" t="s">
        <v>39</v>
      </c>
      <c r="E21817" t="s">
        <v>9</v>
      </c>
      <c r="F21817" t="s">
        <v>190</v>
      </c>
      <c r="G21817" t="s">
        <v>1292</v>
      </c>
      <c r="H21817" s="134" t="s">
        <v>3423</v>
      </c>
      <c r="I21817" t="s">
        <v>1454</v>
      </c>
      <c r="J21817" s="20">
        <v>6</v>
      </c>
      <c r="K21817" s="20" t="s">
        <v>1465</v>
      </c>
      <c r="L21817" t="s">
        <v>1466</v>
      </c>
      <c r="M21817" s="20">
        <v>1.5</v>
      </c>
      <c r="N21817" s="20">
        <v>1.5</v>
      </c>
      <c r="AE21817">
        <f t="shared" si="340"/>
        <v>2022</v>
      </c>
    </row>
    <row r="21818" spans="1:31" x14ac:dyDescent="0.25">
      <c r="A21818" s="7">
        <v>21815</v>
      </c>
      <c r="B21818" s="8">
        <v>44621</v>
      </c>
      <c r="C21818" t="s">
        <v>3</v>
      </c>
      <c r="D21818" t="s">
        <v>465</v>
      </c>
      <c r="E21818" t="s">
        <v>9</v>
      </c>
      <c r="F21818" t="s">
        <v>834</v>
      </c>
      <c r="G21818" t="s">
        <v>895</v>
      </c>
      <c r="H21818" s="135" t="s">
        <v>2551</v>
      </c>
      <c r="I21818" t="s">
        <v>1455</v>
      </c>
      <c r="J21818" s="20">
        <v>38</v>
      </c>
      <c r="K21818" s="20" t="s">
        <v>1465</v>
      </c>
      <c r="L21818" t="s">
        <v>1466</v>
      </c>
      <c r="M21818" s="20">
        <v>4.75</v>
      </c>
      <c r="N21818" s="20">
        <v>4.75</v>
      </c>
      <c r="AE21818">
        <f t="shared" si="340"/>
        <v>2022</v>
      </c>
    </row>
    <row r="21819" spans="1:31" x14ac:dyDescent="0.25">
      <c r="A21819" s="7">
        <v>21816</v>
      </c>
      <c r="B21819" s="8">
        <v>44621</v>
      </c>
      <c r="C21819" t="s">
        <v>3</v>
      </c>
      <c r="D21819" t="s">
        <v>1315</v>
      </c>
      <c r="E21819" t="s">
        <v>9</v>
      </c>
      <c r="F21819" t="s">
        <v>1237</v>
      </c>
      <c r="G21819" t="s">
        <v>929</v>
      </c>
      <c r="H21819" s="135" t="s">
        <v>2686</v>
      </c>
      <c r="I21819" t="s">
        <v>1454</v>
      </c>
      <c r="J21819" s="20">
        <v>40</v>
      </c>
      <c r="K21819" s="20" t="s">
        <v>1465</v>
      </c>
      <c r="L21819" t="s">
        <v>1466</v>
      </c>
      <c r="M21819" s="20">
        <v>10</v>
      </c>
      <c r="N21819" s="20">
        <v>10</v>
      </c>
      <c r="AE21819">
        <f t="shared" si="340"/>
        <v>2022</v>
      </c>
    </row>
    <row r="21820" spans="1:31" x14ac:dyDescent="0.25">
      <c r="A21820" s="7">
        <v>21817</v>
      </c>
      <c r="B21820" s="8">
        <v>44621</v>
      </c>
      <c r="C21820" t="s">
        <v>3</v>
      </c>
      <c r="D21820" t="s">
        <v>1385</v>
      </c>
      <c r="E21820" t="s">
        <v>9</v>
      </c>
      <c r="F21820" t="s">
        <v>1382</v>
      </c>
      <c r="G21820" t="s">
        <v>929</v>
      </c>
      <c r="H21820" s="135" t="s">
        <v>2686</v>
      </c>
      <c r="I21820" t="s">
        <v>1454</v>
      </c>
      <c r="J21820" s="20">
        <v>40</v>
      </c>
      <c r="K21820" s="20" t="s">
        <v>9</v>
      </c>
      <c r="L21820" t="s">
        <v>1463</v>
      </c>
      <c r="M21820" s="20">
        <v>9.6</v>
      </c>
      <c r="N21820" s="20">
        <v>11.4</v>
      </c>
      <c r="AE21820">
        <f t="shared" si="340"/>
        <v>2022</v>
      </c>
    </row>
    <row r="21821" spans="1:31" x14ac:dyDescent="0.25">
      <c r="A21821" s="7">
        <v>21818</v>
      </c>
      <c r="B21821" s="8">
        <v>44621</v>
      </c>
      <c r="C21821" t="s">
        <v>3</v>
      </c>
      <c r="D21821" t="s">
        <v>465</v>
      </c>
      <c r="E21821" t="s">
        <v>9</v>
      </c>
      <c r="F21821" t="s">
        <v>727</v>
      </c>
      <c r="G21821" t="s">
        <v>929</v>
      </c>
      <c r="H21821" s="135" t="s">
        <v>2686</v>
      </c>
      <c r="I21821" t="s">
        <v>1454</v>
      </c>
      <c r="J21821" s="20">
        <v>32</v>
      </c>
      <c r="K21821" s="20" t="s">
        <v>9</v>
      </c>
      <c r="L21821" t="s">
        <v>1463</v>
      </c>
      <c r="M21821" s="20">
        <v>7.68</v>
      </c>
      <c r="N21821" s="20">
        <v>9.32</v>
      </c>
      <c r="AE21821">
        <f t="shared" si="340"/>
        <v>2022</v>
      </c>
    </row>
    <row r="21822" spans="1:31" x14ac:dyDescent="0.25">
      <c r="A21822" s="7">
        <v>21819</v>
      </c>
      <c r="B21822" s="8">
        <v>44621</v>
      </c>
      <c r="C21822" t="s">
        <v>3</v>
      </c>
      <c r="D21822" t="s">
        <v>1315</v>
      </c>
      <c r="E21822" t="s">
        <v>9</v>
      </c>
      <c r="F21822" t="s">
        <v>828</v>
      </c>
      <c r="G21822" t="s">
        <v>929</v>
      </c>
      <c r="H21822" s="135" t="s">
        <v>3035</v>
      </c>
      <c r="I21822" t="s">
        <v>1454</v>
      </c>
      <c r="J21822" s="20">
        <v>15</v>
      </c>
      <c r="K21822" s="20" t="s">
        <v>3</v>
      </c>
      <c r="L21822" t="s">
        <v>1463</v>
      </c>
      <c r="M21822" s="20">
        <v>4.9000000000000004</v>
      </c>
      <c r="N21822" s="20">
        <v>3.6</v>
      </c>
      <c r="AE21822">
        <f t="shared" si="340"/>
        <v>2022</v>
      </c>
    </row>
    <row r="21823" spans="1:31" x14ac:dyDescent="0.25">
      <c r="A21823" s="7">
        <v>21820</v>
      </c>
      <c r="B21823" s="8">
        <v>44621</v>
      </c>
      <c r="C21823" t="s">
        <v>3</v>
      </c>
      <c r="D21823" t="s">
        <v>102</v>
      </c>
      <c r="E21823" t="s">
        <v>9</v>
      </c>
      <c r="F21823" t="s">
        <v>427</v>
      </c>
      <c r="G21823" t="s">
        <v>929</v>
      </c>
      <c r="H21823" s="135" t="s">
        <v>3035</v>
      </c>
      <c r="I21823" t="s">
        <v>1454</v>
      </c>
      <c r="J21823" s="20">
        <v>30</v>
      </c>
      <c r="K21823" s="20" t="s">
        <v>3</v>
      </c>
      <c r="L21823" t="s">
        <v>1463</v>
      </c>
      <c r="M21823" s="20">
        <v>8.8000000000000007</v>
      </c>
      <c r="N21823" s="20">
        <v>7.2</v>
      </c>
      <c r="AE21823">
        <f t="shared" si="340"/>
        <v>2022</v>
      </c>
    </row>
    <row r="21824" spans="1:31" x14ac:dyDescent="0.25">
      <c r="A21824" s="7">
        <v>21821</v>
      </c>
      <c r="B21824" s="8">
        <v>44621</v>
      </c>
      <c r="C21824" t="s">
        <v>3</v>
      </c>
      <c r="D21824" t="s">
        <v>787</v>
      </c>
      <c r="E21824" t="s">
        <v>9</v>
      </c>
      <c r="F21824" t="s">
        <v>1325</v>
      </c>
      <c r="G21824" t="s">
        <v>929</v>
      </c>
      <c r="H21824" s="135" t="s">
        <v>3035</v>
      </c>
      <c r="I21824" t="s">
        <v>1454</v>
      </c>
      <c r="J21824" s="20">
        <v>30</v>
      </c>
      <c r="K21824" s="20" t="s">
        <v>3</v>
      </c>
      <c r="L21824" t="s">
        <v>1464</v>
      </c>
      <c r="M21824" s="20">
        <v>9.4</v>
      </c>
      <c r="N21824" s="20">
        <v>6.6</v>
      </c>
      <c r="AE21824">
        <f t="shared" si="340"/>
        <v>2022</v>
      </c>
    </row>
    <row r="21825" spans="1:31" x14ac:dyDescent="0.25">
      <c r="A21825" s="7">
        <v>21822</v>
      </c>
      <c r="B21825" s="8">
        <v>44621</v>
      </c>
      <c r="C21825" t="s">
        <v>3</v>
      </c>
      <c r="D21825" t="s">
        <v>787</v>
      </c>
      <c r="E21825" t="s">
        <v>9</v>
      </c>
      <c r="F21825" t="s">
        <v>727</v>
      </c>
      <c r="G21825" t="s">
        <v>929</v>
      </c>
      <c r="H21825" s="9" t="s">
        <v>3544</v>
      </c>
      <c r="I21825" t="s">
        <v>1454</v>
      </c>
      <c r="J21825" s="20">
        <v>40</v>
      </c>
      <c r="K21825" s="20" t="s">
        <v>3</v>
      </c>
      <c r="L21825" t="s">
        <v>1464</v>
      </c>
      <c r="M21825" s="20">
        <v>12.2</v>
      </c>
      <c r="N21825" s="20">
        <v>8.8000000000000007</v>
      </c>
      <c r="AE21825">
        <f t="shared" si="340"/>
        <v>2022</v>
      </c>
    </row>
    <row r="21826" spans="1:31" x14ac:dyDescent="0.25">
      <c r="A21826" s="7">
        <v>21823</v>
      </c>
      <c r="B21826" s="8">
        <v>44622</v>
      </c>
      <c r="C21826" t="s">
        <v>3</v>
      </c>
      <c r="D21826" t="s">
        <v>1358</v>
      </c>
      <c r="E21826" t="s">
        <v>9</v>
      </c>
      <c r="F21826" t="s">
        <v>860</v>
      </c>
      <c r="G21826" t="s">
        <v>895</v>
      </c>
      <c r="H21826" s="9" t="s">
        <v>2998</v>
      </c>
      <c r="I21826" t="s">
        <v>1454</v>
      </c>
      <c r="J21826" s="20">
        <v>64</v>
      </c>
      <c r="K21826" s="20" t="s">
        <v>9</v>
      </c>
      <c r="L21826" t="s">
        <v>1464</v>
      </c>
      <c r="M21826" s="20">
        <v>14.08</v>
      </c>
      <c r="N21826" s="20">
        <v>18.920000000000002</v>
      </c>
      <c r="AE21826">
        <f t="shared" si="340"/>
        <v>2022</v>
      </c>
    </row>
    <row r="21827" spans="1:31" x14ac:dyDescent="0.25">
      <c r="A21827" s="7">
        <v>21824</v>
      </c>
      <c r="B21827" s="8">
        <v>44622</v>
      </c>
      <c r="C21827" t="s">
        <v>3</v>
      </c>
      <c r="D21827" t="s">
        <v>779</v>
      </c>
      <c r="E21827" t="s">
        <v>9</v>
      </c>
      <c r="F21827" t="s">
        <v>1278</v>
      </c>
      <c r="G21827" t="s">
        <v>929</v>
      </c>
      <c r="H21827" s="135" t="s">
        <v>2659</v>
      </c>
      <c r="I21827" t="s">
        <v>1454</v>
      </c>
      <c r="J21827" s="20">
        <v>32</v>
      </c>
      <c r="K21827" s="20" t="s">
        <v>3</v>
      </c>
      <c r="L21827" t="s">
        <v>1464</v>
      </c>
      <c r="M21827" s="20">
        <v>9.9600000000000009</v>
      </c>
      <c r="N21827" s="20">
        <v>7.04</v>
      </c>
      <c r="AE21827">
        <f t="shared" si="340"/>
        <v>2022</v>
      </c>
    </row>
    <row r="21828" spans="1:31" x14ac:dyDescent="0.25">
      <c r="A21828" s="7">
        <v>21825</v>
      </c>
      <c r="B21828" s="8">
        <v>44622</v>
      </c>
      <c r="C21828" t="s">
        <v>3</v>
      </c>
      <c r="D21828" t="s">
        <v>557</v>
      </c>
      <c r="E21828" t="s">
        <v>9</v>
      </c>
      <c r="F21828" t="s">
        <v>860</v>
      </c>
      <c r="G21828" t="s">
        <v>929</v>
      </c>
      <c r="H21828" s="135" t="s">
        <v>2686</v>
      </c>
      <c r="I21828" t="s">
        <v>1454</v>
      </c>
      <c r="J21828" s="20">
        <v>39</v>
      </c>
      <c r="K21828" s="20" t="s">
        <v>3</v>
      </c>
      <c r="L21828" t="s">
        <v>1464</v>
      </c>
      <c r="M21828" s="20">
        <v>11.92</v>
      </c>
      <c r="N21828" s="20">
        <v>8.58</v>
      </c>
      <c r="AE21828">
        <f t="shared" ref="AE21828:AE21891" si="341">YEAR(B21828)</f>
        <v>2022</v>
      </c>
    </row>
    <row r="21829" spans="1:31" x14ac:dyDescent="0.25">
      <c r="A21829" s="7">
        <v>21826</v>
      </c>
      <c r="B21829" s="8">
        <v>44622</v>
      </c>
      <c r="C21829" t="s">
        <v>3</v>
      </c>
      <c r="D21829" t="s">
        <v>834</v>
      </c>
      <c r="E21829" t="s">
        <v>9</v>
      </c>
      <c r="F21829" t="s">
        <v>1278</v>
      </c>
      <c r="G21829" t="s">
        <v>929</v>
      </c>
      <c r="H21829" s="135" t="s">
        <v>3035</v>
      </c>
      <c r="I21829" t="s">
        <v>1454</v>
      </c>
      <c r="J21829" s="20">
        <v>22</v>
      </c>
      <c r="K21829" s="20" t="s">
        <v>3</v>
      </c>
      <c r="L21829" t="s">
        <v>1464</v>
      </c>
      <c r="M21829" s="20">
        <v>7.16</v>
      </c>
      <c r="N21829" s="20">
        <v>4.84</v>
      </c>
      <c r="AE21829">
        <f t="shared" si="341"/>
        <v>2022</v>
      </c>
    </row>
    <row r="21830" spans="1:31" x14ac:dyDescent="0.25">
      <c r="A21830" s="7">
        <v>21827</v>
      </c>
      <c r="B21830" s="8">
        <v>44622</v>
      </c>
      <c r="C21830" t="s">
        <v>3</v>
      </c>
      <c r="D21830" t="s">
        <v>1295</v>
      </c>
      <c r="E21830" t="s">
        <v>9</v>
      </c>
      <c r="F21830" t="s">
        <v>1278</v>
      </c>
      <c r="G21830" t="s">
        <v>929</v>
      </c>
      <c r="H21830" s="9" t="s">
        <v>3544</v>
      </c>
      <c r="I21830" t="s">
        <v>1454</v>
      </c>
      <c r="J21830" s="20">
        <v>25</v>
      </c>
      <c r="K21830" s="20" t="s">
        <v>3</v>
      </c>
      <c r="L21830" t="s">
        <v>1464</v>
      </c>
      <c r="M21830" s="20">
        <v>8</v>
      </c>
      <c r="N21830" s="20">
        <v>5.5</v>
      </c>
      <c r="AE21830">
        <f t="shared" si="341"/>
        <v>2022</v>
      </c>
    </row>
    <row r="21831" spans="1:31" x14ac:dyDescent="0.25">
      <c r="A21831" s="7">
        <v>21828</v>
      </c>
      <c r="B21831" s="8">
        <v>44623</v>
      </c>
      <c r="C21831" t="s">
        <v>3</v>
      </c>
      <c r="D21831" t="s">
        <v>1351</v>
      </c>
      <c r="E21831" t="s">
        <v>9</v>
      </c>
      <c r="F21831" t="s">
        <v>1342</v>
      </c>
      <c r="G21831" t="s">
        <v>929</v>
      </c>
      <c r="H21831" s="135" t="s">
        <v>2686</v>
      </c>
      <c r="I21831" t="s">
        <v>1454</v>
      </c>
      <c r="J21831" s="20">
        <v>30</v>
      </c>
      <c r="K21831" s="20" t="s">
        <v>9</v>
      </c>
      <c r="L21831" t="s">
        <v>1463</v>
      </c>
      <c r="M21831" s="20">
        <v>7.2</v>
      </c>
      <c r="N21831" s="20">
        <v>8.8000000000000007</v>
      </c>
      <c r="AE21831">
        <f t="shared" si="341"/>
        <v>2022</v>
      </c>
    </row>
    <row r="21832" spans="1:31" x14ac:dyDescent="0.25">
      <c r="A21832" s="7">
        <v>21829</v>
      </c>
      <c r="B21832" s="8">
        <v>44623</v>
      </c>
      <c r="C21832" t="s">
        <v>3</v>
      </c>
      <c r="D21832" t="s">
        <v>1384</v>
      </c>
      <c r="E21832" t="s">
        <v>9</v>
      </c>
      <c r="F21832" t="s">
        <v>1342</v>
      </c>
      <c r="G21832" t="s">
        <v>929</v>
      </c>
      <c r="H21832" s="135" t="s">
        <v>3035</v>
      </c>
      <c r="I21832" t="s">
        <v>1454</v>
      </c>
      <c r="J21832" s="20">
        <v>30</v>
      </c>
      <c r="K21832" s="20" t="s">
        <v>9</v>
      </c>
      <c r="L21832" t="s">
        <v>1463</v>
      </c>
      <c r="M21832" s="20">
        <v>7.2</v>
      </c>
      <c r="N21832" s="20">
        <v>8.8000000000000007</v>
      </c>
      <c r="AE21832">
        <f t="shared" si="341"/>
        <v>2022</v>
      </c>
    </row>
    <row r="21833" spans="1:31" x14ac:dyDescent="0.25">
      <c r="A21833" s="7">
        <v>21830</v>
      </c>
      <c r="B21833" s="8">
        <v>44623</v>
      </c>
      <c r="C21833" t="s">
        <v>3</v>
      </c>
      <c r="D21833" t="s">
        <v>1331</v>
      </c>
      <c r="E21833" t="s">
        <v>9</v>
      </c>
      <c r="F21833" t="s">
        <v>1342</v>
      </c>
      <c r="G21833" t="s">
        <v>929</v>
      </c>
      <c r="H21833" s="9" t="s">
        <v>3544</v>
      </c>
      <c r="I21833" t="s">
        <v>1454</v>
      </c>
      <c r="J21833" s="20">
        <v>40</v>
      </c>
      <c r="K21833" s="20" t="s">
        <v>9</v>
      </c>
      <c r="L21833" t="s">
        <v>1463</v>
      </c>
      <c r="M21833" s="20">
        <v>9.6</v>
      </c>
      <c r="N21833" s="20">
        <v>11.4</v>
      </c>
      <c r="AE21833">
        <f t="shared" si="341"/>
        <v>2022</v>
      </c>
    </row>
    <row r="21834" spans="1:31" x14ac:dyDescent="0.25">
      <c r="A21834" s="7">
        <v>21831</v>
      </c>
      <c r="B21834" s="8">
        <v>44624</v>
      </c>
      <c r="C21834" t="s">
        <v>3</v>
      </c>
      <c r="D21834" t="s">
        <v>678</v>
      </c>
      <c r="E21834" t="s">
        <v>9</v>
      </c>
      <c r="F21834" t="s">
        <v>1031</v>
      </c>
      <c r="G21834" t="s">
        <v>929</v>
      </c>
      <c r="H21834" s="135" t="s">
        <v>2686</v>
      </c>
      <c r="I21834" t="s">
        <v>1454</v>
      </c>
      <c r="J21834" s="20">
        <v>36</v>
      </c>
      <c r="K21834" s="20" t="s">
        <v>9</v>
      </c>
      <c r="L21834" t="s">
        <v>1464</v>
      </c>
      <c r="M21834" s="20">
        <v>7.92</v>
      </c>
      <c r="N21834" s="20">
        <v>11.08</v>
      </c>
      <c r="AE21834">
        <f t="shared" si="341"/>
        <v>2022</v>
      </c>
    </row>
    <row r="21835" spans="1:31" x14ac:dyDescent="0.25">
      <c r="A21835" s="7">
        <v>21832</v>
      </c>
      <c r="B21835" s="8">
        <v>44624</v>
      </c>
      <c r="C21835" t="s">
        <v>3</v>
      </c>
      <c r="D21835" t="s">
        <v>1332</v>
      </c>
      <c r="E21835" t="s">
        <v>9</v>
      </c>
      <c r="F21835" t="s">
        <v>828</v>
      </c>
      <c r="G21835" t="s">
        <v>929</v>
      </c>
      <c r="H21835" s="9" t="s">
        <v>3544</v>
      </c>
      <c r="I21835" t="s">
        <v>1454</v>
      </c>
      <c r="J21835" s="20">
        <v>17</v>
      </c>
      <c r="K21835" s="20" t="s">
        <v>3</v>
      </c>
      <c r="L21835" t="s">
        <v>1464</v>
      </c>
      <c r="M21835" s="20">
        <v>5.76</v>
      </c>
      <c r="N21835" s="20">
        <v>3.74</v>
      </c>
      <c r="AE21835">
        <f t="shared" si="341"/>
        <v>2022</v>
      </c>
    </row>
    <row r="21836" spans="1:31" x14ac:dyDescent="0.25">
      <c r="A21836" s="7">
        <v>21833</v>
      </c>
      <c r="B21836" s="8">
        <v>44625</v>
      </c>
      <c r="C21836" t="s">
        <v>3</v>
      </c>
      <c r="D21836" t="s">
        <v>1119</v>
      </c>
      <c r="E21836" t="s">
        <v>9</v>
      </c>
      <c r="F21836" t="s">
        <v>734</v>
      </c>
      <c r="G21836" t="s">
        <v>1292</v>
      </c>
      <c r="H21836" s="9" t="s">
        <v>3475</v>
      </c>
      <c r="I21836" t="s">
        <v>1454</v>
      </c>
      <c r="J21836" s="20">
        <v>27</v>
      </c>
      <c r="K21836" s="20" t="s">
        <v>9</v>
      </c>
      <c r="L21836" t="s">
        <v>1464</v>
      </c>
      <c r="M21836" s="20">
        <v>5.9399999999999995</v>
      </c>
      <c r="N21836" s="20">
        <v>8.56</v>
      </c>
      <c r="AE21836">
        <f t="shared" si="341"/>
        <v>2022</v>
      </c>
    </row>
    <row r="21837" spans="1:31" x14ac:dyDescent="0.25">
      <c r="A21837" s="7">
        <v>21834</v>
      </c>
      <c r="B21837" s="8">
        <v>44626</v>
      </c>
      <c r="C21837" t="s">
        <v>3</v>
      </c>
      <c r="D21837" t="s">
        <v>1361</v>
      </c>
      <c r="E21837" t="s">
        <v>9</v>
      </c>
      <c r="F21837" t="s">
        <v>1262</v>
      </c>
      <c r="G21837" t="s">
        <v>929</v>
      </c>
      <c r="H21837" s="135" t="s">
        <v>3035</v>
      </c>
      <c r="I21837" t="s">
        <v>1454</v>
      </c>
      <c r="J21837" s="20">
        <v>24</v>
      </c>
      <c r="K21837" s="20" t="s">
        <v>3</v>
      </c>
      <c r="L21837" t="s">
        <v>1464</v>
      </c>
      <c r="M21837" s="20">
        <v>7.72</v>
      </c>
      <c r="N21837" s="20">
        <v>5.28</v>
      </c>
      <c r="AE21837">
        <f t="shared" si="341"/>
        <v>2022</v>
      </c>
    </row>
    <row r="21838" spans="1:31" x14ac:dyDescent="0.25">
      <c r="A21838" s="7">
        <v>21835</v>
      </c>
      <c r="B21838" s="8">
        <v>44626</v>
      </c>
      <c r="C21838" t="s">
        <v>3</v>
      </c>
      <c r="D21838" t="s">
        <v>1262</v>
      </c>
      <c r="E21838" t="s">
        <v>9</v>
      </c>
      <c r="F21838" t="s">
        <v>521</v>
      </c>
      <c r="G21838" t="s">
        <v>929</v>
      </c>
      <c r="H21838" s="9" t="s">
        <v>3545</v>
      </c>
      <c r="I21838" t="s">
        <v>1455</v>
      </c>
      <c r="J21838" s="20">
        <v>65</v>
      </c>
      <c r="K21838" s="20" t="s">
        <v>1465</v>
      </c>
      <c r="L21838" t="s">
        <v>1466</v>
      </c>
      <c r="M21838" s="20">
        <v>8.125</v>
      </c>
      <c r="N21838" s="20">
        <v>8.125</v>
      </c>
      <c r="AE21838">
        <f t="shared" si="341"/>
        <v>2022</v>
      </c>
    </row>
    <row r="21839" spans="1:31" x14ac:dyDescent="0.25">
      <c r="A21839" s="7">
        <v>21836</v>
      </c>
      <c r="B21839" s="8">
        <v>44628</v>
      </c>
      <c r="C21839" t="s">
        <v>3</v>
      </c>
      <c r="D21839" t="s">
        <v>1213</v>
      </c>
      <c r="E21839" t="s">
        <v>9</v>
      </c>
      <c r="F21839" t="s">
        <v>698</v>
      </c>
      <c r="G21839" t="s">
        <v>929</v>
      </c>
      <c r="H21839" s="135" t="s">
        <v>2686</v>
      </c>
      <c r="I21839" t="s">
        <v>1454</v>
      </c>
      <c r="J21839" s="20">
        <v>40</v>
      </c>
      <c r="K21839" s="20" t="s">
        <v>9</v>
      </c>
      <c r="L21839" t="s">
        <v>1463</v>
      </c>
      <c r="M21839" s="20">
        <v>9.6</v>
      </c>
      <c r="N21839" s="20">
        <v>11.4</v>
      </c>
      <c r="AE21839">
        <f t="shared" si="341"/>
        <v>2022</v>
      </c>
    </row>
    <row r="21840" spans="1:31" x14ac:dyDescent="0.25">
      <c r="A21840" s="7">
        <v>21837</v>
      </c>
      <c r="B21840" s="8">
        <v>44629</v>
      </c>
      <c r="C21840" t="s">
        <v>3</v>
      </c>
      <c r="D21840" t="s">
        <v>1119</v>
      </c>
      <c r="E21840" t="s">
        <v>9</v>
      </c>
      <c r="F21840" t="s">
        <v>734</v>
      </c>
      <c r="G21840" t="s">
        <v>1292</v>
      </c>
      <c r="H21840" s="9" t="s">
        <v>3546</v>
      </c>
      <c r="I21840" t="s">
        <v>1454</v>
      </c>
      <c r="J21840" s="20">
        <v>15</v>
      </c>
      <c r="K21840" s="20" t="s">
        <v>1465</v>
      </c>
      <c r="L21840" t="s">
        <v>1466</v>
      </c>
      <c r="M21840" s="20">
        <v>3.75</v>
      </c>
      <c r="N21840" s="20">
        <v>3.75</v>
      </c>
      <c r="AE21840">
        <f t="shared" si="341"/>
        <v>2022</v>
      </c>
    </row>
    <row r="21841" spans="1:31" x14ac:dyDescent="0.25">
      <c r="A21841" s="7">
        <v>21838</v>
      </c>
      <c r="B21841" s="8">
        <v>44630</v>
      </c>
      <c r="C21841" t="s">
        <v>3</v>
      </c>
      <c r="D21841" t="s">
        <v>1010</v>
      </c>
      <c r="E21841" t="s">
        <v>9</v>
      </c>
      <c r="F21841" t="s">
        <v>1288</v>
      </c>
      <c r="G21841" t="s">
        <v>648</v>
      </c>
      <c r="H21841" s="136" t="s">
        <v>2474</v>
      </c>
      <c r="I21841" t="s">
        <v>1454</v>
      </c>
      <c r="J21841" s="20">
        <v>74</v>
      </c>
      <c r="K21841" s="20" t="s">
        <v>3</v>
      </c>
      <c r="L21841" t="s">
        <v>1464</v>
      </c>
      <c r="M21841" s="20">
        <v>21.72</v>
      </c>
      <c r="N21841" s="20">
        <v>16.28</v>
      </c>
      <c r="AE21841">
        <f t="shared" si="341"/>
        <v>2022</v>
      </c>
    </row>
    <row r="21842" spans="1:31" x14ac:dyDescent="0.25">
      <c r="A21842" s="7">
        <v>21839</v>
      </c>
      <c r="B21842" s="8">
        <v>44630</v>
      </c>
      <c r="C21842" t="s">
        <v>3</v>
      </c>
      <c r="D21842" t="s">
        <v>532</v>
      </c>
      <c r="E21842" t="s">
        <v>9</v>
      </c>
      <c r="F21842" t="s">
        <v>1344</v>
      </c>
      <c r="G21842" t="s">
        <v>929</v>
      </c>
      <c r="H21842" s="135" t="s">
        <v>2686</v>
      </c>
      <c r="I21842" t="s">
        <v>1454</v>
      </c>
      <c r="J21842" s="20">
        <v>36</v>
      </c>
      <c r="K21842" s="20" t="s">
        <v>9</v>
      </c>
      <c r="L21842" t="s">
        <v>1464</v>
      </c>
      <c r="M21842" s="20">
        <v>7.92</v>
      </c>
      <c r="N21842" s="20">
        <v>11.08</v>
      </c>
      <c r="AE21842">
        <f t="shared" si="341"/>
        <v>2022</v>
      </c>
    </row>
    <row r="21843" spans="1:31" x14ac:dyDescent="0.25">
      <c r="A21843" s="7">
        <v>21840</v>
      </c>
      <c r="B21843" s="8">
        <v>44630</v>
      </c>
      <c r="C21843" t="s">
        <v>3</v>
      </c>
      <c r="D21843" t="s">
        <v>1092</v>
      </c>
      <c r="E21843" t="s">
        <v>9</v>
      </c>
      <c r="F21843" t="s">
        <v>1344</v>
      </c>
      <c r="G21843" t="s">
        <v>929</v>
      </c>
      <c r="H21843" s="135" t="s">
        <v>3035</v>
      </c>
      <c r="I21843" t="s">
        <v>1454</v>
      </c>
      <c r="J21843" s="20">
        <v>30</v>
      </c>
      <c r="K21843" s="20" t="s">
        <v>1465</v>
      </c>
      <c r="L21843" t="s">
        <v>1466</v>
      </c>
      <c r="M21843" s="20">
        <v>7.5</v>
      </c>
      <c r="N21843" s="20">
        <v>7.5</v>
      </c>
      <c r="AE21843">
        <f t="shared" si="341"/>
        <v>2022</v>
      </c>
    </row>
    <row r="21844" spans="1:31" x14ac:dyDescent="0.25">
      <c r="A21844" s="7">
        <v>21841</v>
      </c>
      <c r="B21844" s="8">
        <v>44630</v>
      </c>
      <c r="C21844" t="s">
        <v>3</v>
      </c>
      <c r="D21844" t="s">
        <v>943</v>
      </c>
      <c r="E21844" t="s">
        <v>9</v>
      </c>
      <c r="F21844" t="s">
        <v>1344</v>
      </c>
      <c r="G21844" t="s">
        <v>929</v>
      </c>
      <c r="H21844" s="9" t="s">
        <v>3544</v>
      </c>
      <c r="I21844" t="s">
        <v>1454</v>
      </c>
      <c r="J21844" s="20">
        <v>40</v>
      </c>
      <c r="K21844" s="20" t="s">
        <v>9</v>
      </c>
      <c r="L21844" t="s">
        <v>1464</v>
      </c>
      <c r="M21844" s="20">
        <v>8.8000000000000007</v>
      </c>
      <c r="N21844" s="20">
        <v>12.2</v>
      </c>
      <c r="AE21844">
        <f t="shared" si="341"/>
        <v>2022</v>
      </c>
    </row>
    <row r="21845" spans="1:31" x14ac:dyDescent="0.25">
      <c r="A21845" s="7">
        <v>21842</v>
      </c>
      <c r="B21845" s="8">
        <v>44630</v>
      </c>
      <c r="C21845" t="s">
        <v>3</v>
      </c>
      <c r="D21845" t="s">
        <v>425</v>
      </c>
      <c r="E21845" t="s">
        <v>9</v>
      </c>
      <c r="F21845" t="s">
        <v>1267</v>
      </c>
      <c r="G21845" t="s">
        <v>24</v>
      </c>
      <c r="H21845" s="136" t="s">
        <v>1496</v>
      </c>
      <c r="I21845" t="s">
        <v>1454</v>
      </c>
      <c r="J21845" s="20">
        <v>40</v>
      </c>
      <c r="K21845" s="20" t="s">
        <v>3</v>
      </c>
      <c r="L21845" t="s">
        <v>1464</v>
      </c>
      <c r="M21845" s="20">
        <v>12.2</v>
      </c>
      <c r="N21845" s="20">
        <v>8.8000000000000007</v>
      </c>
      <c r="AE21845">
        <f t="shared" si="341"/>
        <v>2022</v>
      </c>
    </row>
    <row r="21846" spans="1:31" x14ac:dyDescent="0.25">
      <c r="A21846" s="7">
        <v>21843</v>
      </c>
      <c r="B21846" s="8">
        <v>44632</v>
      </c>
      <c r="C21846" t="s">
        <v>3</v>
      </c>
      <c r="D21846" t="s">
        <v>1371</v>
      </c>
      <c r="E21846" t="s">
        <v>9</v>
      </c>
      <c r="F21846" t="s">
        <v>1325</v>
      </c>
      <c r="G21846" t="s">
        <v>1170</v>
      </c>
      <c r="H21846" s="135" t="s">
        <v>3243</v>
      </c>
      <c r="I21846" t="s">
        <v>1455</v>
      </c>
      <c r="J21846" s="20">
        <v>25</v>
      </c>
      <c r="K21846" s="20" t="s">
        <v>3</v>
      </c>
      <c r="L21846" t="s">
        <v>1464</v>
      </c>
      <c r="M21846" s="20">
        <v>4</v>
      </c>
      <c r="N21846" s="20">
        <v>2.75</v>
      </c>
      <c r="AE21846">
        <f t="shared" si="341"/>
        <v>2022</v>
      </c>
    </row>
    <row r="21847" spans="1:31" x14ac:dyDescent="0.25">
      <c r="A21847" s="7">
        <v>21844</v>
      </c>
      <c r="B21847" s="8">
        <v>44632</v>
      </c>
      <c r="C21847" t="s">
        <v>3</v>
      </c>
      <c r="D21847" t="s">
        <v>557</v>
      </c>
      <c r="E21847" t="s">
        <v>9</v>
      </c>
      <c r="F21847" t="s">
        <v>727</v>
      </c>
      <c r="G21847" t="s">
        <v>895</v>
      </c>
      <c r="H21847" s="135" t="s">
        <v>2606</v>
      </c>
      <c r="I21847" t="s">
        <v>1454</v>
      </c>
      <c r="J21847" s="20">
        <v>24</v>
      </c>
      <c r="K21847" s="20" t="s">
        <v>3</v>
      </c>
      <c r="L21847" t="s">
        <v>1464</v>
      </c>
      <c r="M21847" s="20">
        <v>7.72</v>
      </c>
      <c r="N21847" s="20">
        <v>5.28</v>
      </c>
      <c r="AE21847">
        <f t="shared" si="341"/>
        <v>2022</v>
      </c>
    </row>
    <row r="21848" spans="1:31" x14ac:dyDescent="0.25">
      <c r="A21848" s="7">
        <v>21845</v>
      </c>
      <c r="B21848" s="8">
        <v>44632</v>
      </c>
      <c r="C21848" t="s">
        <v>3</v>
      </c>
      <c r="D21848" t="s">
        <v>712</v>
      </c>
      <c r="E21848" t="s">
        <v>9</v>
      </c>
      <c r="F21848" t="s">
        <v>1299</v>
      </c>
      <c r="G21848" t="s">
        <v>929</v>
      </c>
      <c r="H21848" s="135" t="s">
        <v>3035</v>
      </c>
      <c r="I21848" t="s">
        <v>1454</v>
      </c>
      <c r="J21848" s="20">
        <v>30</v>
      </c>
      <c r="K21848" s="20" t="s">
        <v>3</v>
      </c>
      <c r="L21848" t="s">
        <v>1463</v>
      </c>
      <c r="M21848" s="20">
        <v>8.8000000000000007</v>
      </c>
      <c r="N21848" s="20">
        <v>7.2</v>
      </c>
      <c r="AE21848">
        <f t="shared" si="341"/>
        <v>2022</v>
      </c>
    </row>
    <row r="21849" spans="1:31" x14ac:dyDescent="0.25">
      <c r="A21849" s="7">
        <v>21846</v>
      </c>
      <c r="B21849" s="8">
        <v>44633</v>
      </c>
      <c r="C21849" t="s">
        <v>3</v>
      </c>
      <c r="D21849" t="s">
        <v>848</v>
      </c>
      <c r="E21849" t="s">
        <v>9</v>
      </c>
      <c r="F21849" t="s">
        <v>860</v>
      </c>
      <c r="G21849" t="s">
        <v>714</v>
      </c>
      <c r="H21849" s="135" t="s">
        <v>2433</v>
      </c>
      <c r="I21849" t="s">
        <v>1454</v>
      </c>
      <c r="J21849" s="20">
        <v>26</v>
      </c>
      <c r="K21849" s="20" t="s">
        <v>9</v>
      </c>
      <c r="L21849" t="s">
        <v>1464</v>
      </c>
      <c r="M21849" s="20">
        <v>5.72</v>
      </c>
      <c r="N21849" s="20">
        <v>8.2800000000000011</v>
      </c>
      <c r="AE21849">
        <f t="shared" si="341"/>
        <v>2022</v>
      </c>
    </row>
    <row r="21850" spans="1:31" x14ac:dyDescent="0.25">
      <c r="A21850" s="7">
        <v>21847</v>
      </c>
      <c r="B21850" s="8">
        <v>44633</v>
      </c>
      <c r="C21850" t="s">
        <v>3</v>
      </c>
      <c r="D21850" t="s">
        <v>973</v>
      </c>
      <c r="E21850" t="s">
        <v>9</v>
      </c>
      <c r="F21850" t="s">
        <v>1111</v>
      </c>
      <c r="G21850" t="s">
        <v>1016</v>
      </c>
      <c r="H21850" s="9" t="s">
        <v>2884</v>
      </c>
      <c r="I21850" t="s">
        <v>1454</v>
      </c>
      <c r="J21850" s="20">
        <v>58</v>
      </c>
      <c r="K21850" s="20" t="s">
        <v>3</v>
      </c>
      <c r="L21850" t="s">
        <v>1464</v>
      </c>
      <c r="M21850" s="20">
        <v>17.239999999999998</v>
      </c>
      <c r="N21850" s="20">
        <v>12.76</v>
      </c>
      <c r="AE21850">
        <f t="shared" si="341"/>
        <v>2022</v>
      </c>
    </row>
    <row r="21851" spans="1:31" x14ac:dyDescent="0.25">
      <c r="A21851" s="7">
        <v>21848</v>
      </c>
      <c r="B21851" s="8">
        <v>44633</v>
      </c>
      <c r="C21851" t="s">
        <v>3</v>
      </c>
      <c r="D21851" t="s">
        <v>797</v>
      </c>
      <c r="E21851" t="s">
        <v>9</v>
      </c>
      <c r="F21851" t="s">
        <v>860</v>
      </c>
      <c r="G21851" t="s">
        <v>895</v>
      </c>
      <c r="H21851" s="135" t="s">
        <v>2606</v>
      </c>
      <c r="I21851" t="s">
        <v>1454</v>
      </c>
      <c r="J21851" s="20">
        <v>27</v>
      </c>
      <c r="K21851" s="20" t="s">
        <v>9</v>
      </c>
      <c r="L21851" t="s">
        <v>1463</v>
      </c>
      <c r="M21851" s="20">
        <v>6.48</v>
      </c>
      <c r="N21851" s="20">
        <v>8.02</v>
      </c>
      <c r="AE21851">
        <f t="shared" si="341"/>
        <v>2022</v>
      </c>
    </row>
    <row r="21852" spans="1:31" x14ac:dyDescent="0.25">
      <c r="A21852" s="7">
        <v>21849</v>
      </c>
      <c r="B21852" s="8">
        <v>44634</v>
      </c>
      <c r="C21852" t="s">
        <v>3</v>
      </c>
      <c r="D21852" t="s">
        <v>798</v>
      </c>
      <c r="E21852" t="s">
        <v>9</v>
      </c>
      <c r="F21852" t="s">
        <v>122</v>
      </c>
      <c r="G21852" t="s">
        <v>569</v>
      </c>
      <c r="H21852" s="135" t="s">
        <v>1669</v>
      </c>
      <c r="I21852" t="s">
        <v>1454</v>
      </c>
      <c r="J21852" s="20">
        <v>41</v>
      </c>
      <c r="K21852" s="20" t="s">
        <v>3</v>
      </c>
      <c r="L21852" t="s">
        <v>1464</v>
      </c>
      <c r="M21852" s="20">
        <v>12.48</v>
      </c>
      <c r="N21852" s="20">
        <v>9.02</v>
      </c>
      <c r="AE21852">
        <f t="shared" si="341"/>
        <v>2022</v>
      </c>
    </row>
    <row r="21853" spans="1:31" x14ac:dyDescent="0.25">
      <c r="A21853" s="7">
        <v>21850</v>
      </c>
      <c r="B21853" s="8">
        <v>44636</v>
      </c>
      <c r="C21853" t="s">
        <v>3</v>
      </c>
      <c r="D21853" t="s">
        <v>557</v>
      </c>
      <c r="E21853" t="s">
        <v>9</v>
      </c>
      <c r="F21853" t="s">
        <v>727</v>
      </c>
      <c r="G21853" t="s">
        <v>648</v>
      </c>
      <c r="H21853" s="135" t="s">
        <v>1785</v>
      </c>
      <c r="I21853" t="s">
        <v>1454</v>
      </c>
      <c r="J21853" s="20">
        <v>39</v>
      </c>
      <c r="K21853" s="20" t="s">
        <v>3</v>
      </c>
      <c r="L21853" t="s">
        <v>1464</v>
      </c>
      <c r="M21853" s="20">
        <v>11.92</v>
      </c>
      <c r="N21853" s="20">
        <v>8.58</v>
      </c>
      <c r="AE21853">
        <f t="shared" si="341"/>
        <v>2022</v>
      </c>
    </row>
    <row r="21854" spans="1:31" x14ac:dyDescent="0.25">
      <c r="A21854" s="7">
        <v>21851</v>
      </c>
      <c r="B21854" s="8">
        <v>44636</v>
      </c>
      <c r="C21854" t="s">
        <v>3</v>
      </c>
      <c r="D21854" t="s">
        <v>1284</v>
      </c>
      <c r="E21854" t="s">
        <v>9</v>
      </c>
      <c r="F21854" t="s">
        <v>1386</v>
      </c>
      <c r="G21854" t="s">
        <v>870</v>
      </c>
      <c r="H21854" s="135" t="s">
        <v>2515</v>
      </c>
      <c r="I21854" t="s">
        <v>1458</v>
      </c>
      <c r="J21854" s="20">
        <v>20</v>
      </c>
      <c r="K21854" s="20" t="s">
        <v>1465</v>
      </c>
      <c r="L21854" t="s">
        <v>1466</v>
      </c>
      <c r="M21854" s="20">
        <v>10</v>
      </c>
      <c r="N21854" s="20">
        <v>30</v>
      </c>
      <c r="AE21854">
        <f t="shared" si="341"/>
        <v>2022</v>
      </c>
    </row>
    <row r="21855" spans="1:31" x14ac:dyDescent="0.25">
      <c r="A21855" s="7">
        <v>21852</v>
      </c>
      <c r="B21855" s="8">
        <v>44636</v>
      </c>
      <c r="C21855" t="s">
        <v>3</v>
      </c>
      <c r="D21855" t="s">
        <v>1385</v>
      </c>
      <c r="E21855" t="s">
        <v>9</v>
      </c>
      <c r="F21855" t="s">
        <v>1381</v>
      </c>
      <c r="G21855" t="s">
        <v>929</v>
      </c>
      <c r="H21855" s="135" t="s">
        <v>2825</v>
      </c>
      <c r="I21855" t="s">
        <v>1454</v>
      </c>
      <c r="J21855" s="20">
        <v>5</v>
      </c>
      <c r="K21855" s="20" t="s">
        <v>1465</v>
      </c>
      <c r="L21855" t="s">
        <v>1466</v>
      </c>
      <c r="M21855" s="20">
        <v>1.25</v>
      </c>
      <c r="N21855" s="20">
        <v>1.25</v>
      </c>
      <c r="AE21855">
        <f t="shared" si="341"/>
        <v>2022</v>
      </c>
    </row>
    <row r="21856" spans="1:31" x14ac:dyDescent="0.25">
      <c r="A21856" s="7">
        <v>21853</v>
      </c>
      <c r="B21856" s="8">
        <v>44636</v>
      </c>
      <c r="C21856" t="s">
        <v>3</v>
      </c>
      <c r="D21856" t="s">
        <v>1262</v>
      </c>
      <c r="E21856" t="s">
        <v>9</v>
      </c>
      <c r="F21856" t="s">
        <v>1357</v>
      </c>
      <c r="G21856" t="s">
        <v>648</v>
      </c>
      <c r="H21856" s="135" t="s">
        <v>2947</v>
      </c>
      <c r="I21856" t="s">
        <v>1455</v>
      </c>
      <c r="J21856" s="20">
        <v>18</v>
      </c>
      <c r="K21856" s="20" t="s">
        <v>3</v>
      </c>
      <c r="L21856" t="s">
        <v>1464</v>
      </c>
      <c r="M21856" s="20">
        <v>3.02</v>
      </c>
      <c r="N21856" s="20">
        <v>1.98</v>
      </c>
      <c r="AE21856">
        <f t="shared" si="341"/>
        <v>2022</v>
      </c>
    </row>
    <row r="21857" spans="1:31" x14ac:dyDescent="0.25">
      <c r="A21857" s="7">
        <v>21854</v>
      </c>
      <c r="B21857" s="8">
        <v>44637</v>
      </c>
      <c r="C21857" t="s">
        <v>3</v>
      </c>
      <c r="D21857" t="s">
        <v>974</v>
      </c>
      <c r="E21857" t="s">
        <v>9</v>
      </c>
      <c r="F21857" t="s">
        <v>900</v>
      </c>
      <c r="G21857" t="s">
        <v>24</v>
      </c>
      <c r="H21857" s="136" t="s">
        <v>1496</v>
      </c>
      <c r="I21857" t="s">
        <v>1454</v>
      </c>
      <c r="J21857" s="20">
        <v>23</v>
      </c>
      <c r="K21857" s="20" t="s">
        <v>9</v>
      </c>
      <c r="L21857" t="s">
        <v>1464</v>
      </c>
      <c r="M21857" s="20">
        <v>5.0600000000000005</v>
      </c>
      <c r="N21857" s="20">
        <v>7.4399999999999995</v>
      </c>
      <c r="AE21857">
        <f t="shared" si="341"/>
        <v>2022</v>
      </c>
    </row>
    <row r="21858" spans="1:31" x14ac:dyDescent="0.25">
      <c r="A21858" s="7">
        <v>21855</v>
      </c>
      <c r="B21858" s="8">
        <v>44637</v>
      </c>
      <c r="C21858" t="s">
        <v>3</v>
      </c>
      <c r="D21858" t="s">
        <v>104</v>
      </c>
      <c r="E21858" t="s">
        <v>9</v>
      </c>
      <c r="F21858" t="s">
        <v>900</v>
      </c>
      <c r="G21858" t="s">
        <v>24</v>
      </c>
      <c r="H21858" s="136" t="s">
        <v>1496</v>
      </c>
      <c r="I21858" t="s">
        <v>1454</v>
      </c>
      <c r="J21858" s="20">
        <v>40</v>
      </c>
      <c r="K21858" s="20" t="s">
        <v>1465</v>
      </c>
      <c r="L21858" t="s">
        <v>1466</v>
      </c>
      <c r="M21858" s="20">
        <v>10</v>
      </c>
      <c r="N21858" s="20">
        <v>10</v>
      </c>
      <c r="AE21858">
        <f t="shared" si="341"/>
        <v>2022</v>
      </c>
    </row>
    <row r="21859" spans="1:31" x14ac:dyDescent="0.25">
      <c r="A21859" s="7">
        <v>21856</v>
      </c>
      <c r="B21859" s="8">
        <v>44638</v>
      </c>
      <c r="C21859" t="s">
        <v>3</v>
      </c>
      <c r="D21859" t="s">
        <v>834</v>
      </c>
      <c r="E21859" t="s">
        <v>9</v>
      </c>
      <c r="F21859" t="s">
        <v>1310</v>
      </c>
      <c r="G21859" t="s">
        <v>732</v>
      </c>
      <c r="H21859" s="135" t="s">
        <v>2223</v>
      </c>
      <c r="I21859" t="s">
        <v>1454</v>
      </c>
      <c r="J21859" s="20">
        <v>86</v>
      </c>
      <c r="K21859" s="20" t="s">
        <v>3</v>
      </c>
      <c r="L21859" t="s">
        <v>1464</v>
      </c>
      <c r="M21859" s="20">
        <v>25.08</v>
      </c>
      <c r="N21859" s="20">
        <v>18.920000000000002</v>
      </c>
      <c r="AE21859">
        <f t="shared" si="341"/>
        <v>2022</v>
      </c>
    </row>
    <row r="21860" spans="1:31" x14ac:dyDescent="0.25">
      <c r="A21860" s="7">
        <v>21857</v>
      </c>
      <c r="B21860" s="8">
        <v>44638</v>
      </c>
      <c r="C21860" t="s">
        <v>3</v>
      </c>
      <c r="D21860" t="s">
        <v>1361</v>
      </c>
      <c r="E21860" t="s">
        <v>9</v>
      </c>
      <c r="F21860" t="s">
        <v>665</v>
      </c>
      <c r="G21860" t="s">
        <v>377</v>
      </c>
      <c r="H21860" s="9" t="s">
        <v>2121</v>
      </c>
      <c r="I21860" t="s">
        <v>1454</v>
      </c>
      <c r="J21860" s="20">
        <v>63</v>
      </c>
      <c r="K21860" s="20" t="s">
        <v>3</v>
      </c>
      <c r="L21860" t="s">
        <v>1464</v>
      </c>
      <c r="M21860" s="20">
        <v>18.64</v>
      </c>
      <c r="N21860" s="20">
        <v>13.86</v>
      </c>
      <c r="AE21860">
        <f t="shared" si="341"/>
        <v>2022</v>
      </c>
    </row>
    <row r="21861" spans="1:31" x14ac:dyDescent="0.25">
      <c r="A21861" s="7">
        <v>21858</v>
      </c>
      <c r="B21861" s="8">
        <v>44638</v>
      </c>
      <c r="C21861" t="s">
        <v>3</v>
      </c>
      <c r="D21861" t="s">
        <v>834</v>
      </c>
      <c r="E21861" t="s">
        <v>9</v>
      </c>
      <c r="F21861" t="s">
        <v>465</v>
      </c>
      <c r="G21861" t="s">
        <v>929</v>
      </c>
      <c r="H21861" s="135" t="s">
        <v>2728</v>
      </c>
      <c r="I21861" t="s">
        <v>1455</v>
      </c>
      <c r="J21861" s="20">
        <v>42</v>
      </c>
      <c r="K21861" s="20" t="s">
        <v>1465</v>
      </c>
      <c r="L21861" t="s">
        <v>1466</v>
      </c>
      <c r="M21861" s="20">
        <v>5.25</v>
      </c>
      <c r="N21861" s="20">
        <v>5.25</v>
      </c>
      <c r="AE21861">
        <f t="shared" si="341"/>
        <v>2022</v>
      </c>
    </row>
    <row r="21862" spans="1:31" x14ac:dyDescent="0.25">
      <c r="A21862" s="7">
        <v>21859</v>
      </c>
      <c r="B21862" s="8">
        <v>44638</v>
      </c>
      <c r="C21862" t="s">
        <v>3</v>
      </c>
      <c r="D21862" t="s">
        <v>834</v>
      </c>
      <c r="E21862" t="s">
        <v>9</v>
      </c>
      <c r="F21862" t="s">
        <v>828</v>
      </c>
      <c r="G21862" t="s">
        <v>929</v>
      </c>
      <c r="H21862" s="135" t="s">
        <v>2686</v>
      </c>
      <c r="I21862" t="s">
        <v>1454</v>
      </c>
      <c r="J21862" s="20">
        <v>40</v>
      </c>
      <c r="K21862" s="20" t="s">
        <v>3</v>
      </c>
      <c r="L21862" t="s">
        <v>1464</v>
      </c>
      <c r="M21862" s="20">
        <v>12.2</v>
      </c>
      <c r="N21862" s="20">
        <v>8.8000000000000007</v>
      </c>
      <c r="AE21862">
        <f t="shared" si="341"/>
        <v>2022</v>
      </c>
    </row>
    <row r="21863" spans="1:31" x14ac:dyDescent="0.25">
      <c r="A21863" s="7">
        <v>21860</v>
      </c>
      <c r="B21863" s="8">
        <v>44638</v>
      </c>
      <c r="C21863" t="s">
        <v>3</v>
      </c>
      <c r="D21863" t="s">
        <v>1361</v>
      </c>
      <c r="E21863" t="s">
        <v>9</v>
      </c>
      <c r="F21863" t="s">
        <v>122</v>
      </c>
      <c r="G21863" t="s">
        <v>929</v>
      </c>
      <c r="H21863" s="9" t="s">
        <v>3544</v>
      </c>
      <c r="I21863" t="s">
        <v>1454</v>
      </c>
      <c r="J21863" s="20">
        <v>31</v>
      </c>
      <c r="K21863" s="20" t="s">
        <v>3</v>
      </c>
      <c r="L21863" t="s">
        <v>1464</v>
      </c>
      <c r="M21863" s="20">
        <v>9.68</v>
      </c>
      <c r="N21863" s="20">
        <v>6.82</v>
      </c>
      <c r="AE21863">
        <f t="shared" si="341"/>
        <v>2022</v>
      </c>
    </row>
    <row r="21864" spans="1:31" x14ac:dyDescent="0.25">
      <c r="A21864" s="7">
        <v>21861</v>
      </c>
      <c r="B21864" s="8">
        <v>44638</v>
      </c>
      <c r="C21864" t="s">
        <v>3</v>
      </c>
      <c r="D21864" t="s">
        <v>1361</v>
      </c>
      <c r="E21864" t="s">
        <v>9</v>
      </c>
      <c r="F21864" t="s">
        <v>1288</v>
      </c>
      <c r="G21864" t="s">
        <v>1347</v>
      </c>
      <c r="H21864" s="135" t="s">
        <v>3547</v>
      </c>
      <c r="I21864" t="s">
        <v>1454</v>
      </c>
      <c r="J21864" s="20">
        <v>35</v>
      </c>
      <c r="K21864" s="20" t="s">
        <v>9</v>
      </c>
      <c r="L21864" t="s">
        <v>1463</v>
      </c>
      <c r="M21864" s="20">
        <v>8.4</v>
      </c>
      <c r="N21864" s="20">
        <v>10.1</v>
      </c>
      <c r="AE21864">
        <f t="shared" si="341"/>
        <v>2022</v>
      </c>
    </row>
    <row r="21865" spans="1:31" x14ac:dyDescent="0.25">
      <c r="A21865" s="7">
        <v>21862</v>
      </c>
      <c r="B21865" s="8">
        <v>44638</v>
      </c>
      <c r="C21865" t="s">
        <v>3</v>
      </c>
      <c r="D21865" t="s">
        <v>787</v>
      </c>
      <c r="E21865" t="s">
        <v>9</v>
      </c>
      <c r="F21865" t="s">
        <v>1288</v>
      </c>
      <c r="G21865" t="s">
        <v>1347</v>
      </c>
      <c r="H21865" s="135" t="s">
        <v>1496</v>
      </c>
      <c r="I21865" t="s">
        <v>1454</v>
      </c>
      <c r="J21865" s="20">
        <v>37</v>
      </c>
      <c r="K21865" s="20" t="s">
        <v>1465</v>
      </c>
      <c r="L21865" t="s">
        <v>1466</v>
      </c>
      <c r="M21865" s="20">
        <v>9.25</v>
      </c>
      <c r="N21865" s="20">
        <v>9.25</v>
      </c>
      <c r="AE21865">
        <f t="shared" si="341"/>
        <v>2022</v>
      </c>
    </row>
    <row r="21866" spans="1:31" x14ac:dyDescent="0.25">
      <c r="A21866" s="7">
        <v>21863</v>
      </c>
      <c r="B21866" s="8">
        <v>44638</v>
      </c>
      <c r="C21866" t="s">
        <v>3</v>
      </c>
      <c r="D21866" t="s">
        <v>1367</v>
      </c>
      <c r="E21866" t="s">
        <v>9</v>
      </c>
      <c r="F21866" t="s">
        <v>1371</v>
      </c>
      <c r="G21866" t="s">
        <v>648</v>
      </c>
      <c r="H21866" s="135" t="s">
        <v>3277</v>
      </c>
      <c r="I21866" t="s">
        <v>1454</v>
      </c>
      <c r="J21866" s="20">
        <v>4</v>
      </c>
      <c r="K21866" s="20" t="s">
        <v>3</v>
      </c>
      <c r="L21866" t="s">
        <v>1464</v>
      </c>
      <c r="M21866" s="20">
        <v>2.12</v>
      </c>
      <c r="N21866" s="20">
        <v>0.88</v>
      </c>
      <c r="AE21866">
        <f t="shared" si="341"/>
        <v>2022</v>
      </c>
    </row>
    <row r="21867" spans="1:31" x14ac:dyDescent="0.25">
      <c r="A21867" s="7">
        <v>21864</v>
      </c>
      <c r="B21867" s="8">
        <v>44639</v>
      </c>
      <c r="C21867" t="s">
        <v>3</v>
      </c>
      <c r="D21867" t="s">
        <v>557</v>
      </c>
      <c r="E21867" t="s">
        <v>9</v>
      </c>
      <c r="F21867" t="s">
        <v>727</v>
      </c>
      <c r="G21867" t="s">
        <v>1292</v>
      </c>
      <c r="H21867" s="9" t="s">
        <v>3442</v>
      </c>
      <c r="I21867" t="s">
        <v>1454</v>
      </c>
      <c r="J21867" s="20">
        <v>14</v>
      </c>
      <c r="K21867" s="20" t="s">
        <v>3</v>
      </c>
      <c r="L21867" t="s">
        <v>1464</v>
      </c>
      <c r="M21867" s="20">
        <v>4.92</v>
      </c>
      <c r="N21867" s="20">
        <v>3.08</v>
      </c>
      <c r="AE21867">
        <f t="shared" si="341"/>
        <v>2022</v>
      </c>
    </row>
    <row r="21868" spans="1:31" x14ac:dyDescent="0.25">
      <c r="A21868" s="7">
        <v>21865</v>
      </c>
      <c r="B21868" s="8">
        <v>44640</v>
      </c>
      <c r="C21868" t="s">
        <v>3</v>
      </c>
      <c r="D21868" t="s">
        <v>973</v>
      </c>
      <c r="E21868" t="s">
        <v>9</v>
      </c>
      <c r="F21868" t="s">
        <v>828</v>
      </c>
      <c r="G21868" t="s">
        <v>870</v>
      </c>
      <c r="H21868" s="135" t="s">
        <v>2466</v>
      </c>
      <c r="I21868" t="s">
        <v>1454</v>
      </c>
      <c r="J21868" s="20">
        <v>29</v>
      </c>
      <c r="K21868" s="20" t="s">
        <v>9</v>
      </c>
      <c r="L21868" t="s">
        <v>1463</v>
      </c>
      <c r="M21868" s="20">
        <v>6.96</v>
      </c>
      <c r="N21868" s="20">
        <v>8.5399999999999991</v>
      </c>
      <c r="AE21868">
        <f t="shared" si="341"/>
        <v>2022</v>
      </c>
    </row>
    <row r="21869" spans="1:31" x14ac:dyDescent="0.25">
      <c r="A21869" s="7">
        <v>21866</v>
      </c>
      <c r="B21869" s="8">
        <v>44640</v>
      </c>
      <c r="C21869" t="s">
        <v>3</v>
      </c>
      <c r="D21869" t="s">
        <v>798</v>
      </c>
      <c r="E21869" t="s">
        <v>9</v>
      </c>
      <c r="F21869" t="s">
        <v>1282</v>
      </c>
      <c r="G21869" t="s">
        <v>929</v>
      </c>
      <c r="H21869" s="135" t="s">
        <v>3061</v>
      </c>
      <c r="I21869" t="s">
        <v>1454</v>
      </c>
      <c r="J21869" s="20">
        <v>25</v>
      </c>
      <c r="K21869" s="20" t="s">
        <v>3</v>
      </c>
      <c r="L21869" t="s">
        <v>1463</v>
      </c>
      <c r="M21869" s="20">
        <v>7.5</v>
      </c>
      <c r="N21869" s="20">
        <v>6</v>
      </c>
      <c r="AE21869">
        <f t="shared" si="341"/>
        <v>2022</v>
      </c>
    </row>
    <row r="21870" spans="1:31" x14ac:dyDescent="0.25">
      <c r="A21870" s="7">
        <v>21867</v>
      </c>
      <c r="B21870" s="8">
        <v>44642</v>
      </c>
      <c r="C21870" t="s">
        <v>3</v>
      </c>
      <c r="D21870" t="s">
        <v>1374</v>
      </c>
      <c r="E21870" t="s">
        <v>9</v>
      </c>
      <c r="F21870" t="s">
        <v>1360</v>
      </c>
      <c r="G21870" t="s">
        <v>1292</v>
      </c>
      <c r="H21870" s="9" t="s">
        <v>3429</v>
      </c>
      <c r="I21870" t="s">
        <v>1454</v>
      </c>
      <c r="J21870" s="20">
        <v>9</v>
      </c>
      <c r="K21870" s="20" t="s">
        <v>3</v>
      </c>
      <c r="L21870" t="s">
        <v>1464</v>
      </c>
      <c r="M21870" s="20">
        <v>3.52</v>
      </c>
      <c r="N21870" s="20">
        <v>1.98</v>
      </c>
      <c r="AE21870">
        <f t="shared" si="341"/>
        <v>2022</v>
      </c>
    </row>
    <row r="21871" spans="1:31" x14ac:dyDescent="0.25">
      <c r="A21871" s="7">
        <v>21868</v>
      </c>
      <c r="B21871" s="8">
        <v>44643</v>
      </c>
      <c r="C21871" t="s">
        <v>3</v>
      </c>
      <c r="D21871" t="s">
        <v>868</v>
      </c>
      <c r="E21871" t="s">
        <v>9</v>
      </c>
      <c r="F21871" t="s">
        <v>1344</v>
      </c>
      <c r="G21871" t="s">
        <v>895</v>
      </c>
      <c r="H21871" s="135" t="s">
        <v>3530</v>
      </c>
      <c r="I21871" t="s">
        <v>1454</v>
      </c>
      <c r="J21871" s="20">
        <v>11</v>
      </c>
      <c r="K21871" s="20" t="s">
        <v>9</v>
      </c>
      <c r="L21871" t="s">
        <v>1464</v>
      </c>
      <c r="M21871" s="20">
        <v>2.42</v>
      </c>
      <c r="N21871" s="20">
        <v>4.08</v>
      </c>
      <c r="AE21871">
        <f t="shared" si="341"/>
        <v>2022</v>
      </c>
    </row>
    <row r="21872" spans="1:31" x14ac:dyDescent="0.25">
      <c r="A21872" s="7">
        <v>21869</v>
      </c>
      <c r="B21872" s="8">
        <v>44643</v>
      </c>
      <c r="C21872" t="s">
        <v>3</v>
      </c>
      <c r="D21872" t="s">
        <v>1119</v>
      </c>
      <c r="E21872" t="s">
        <v>9</v>
      </c>
      <c r="F21872" t="s">
        <v>734</v>
      </c>
      <c r="G21872" t="s">
        <v>1292</v>
      </c>
      <c r="H21872" s="9" t="s">
        <v>3548</v>
      </c>
      <c r="I21872" t="s">
        <v>1454</v>
      </c>
      <c r="J21872" s="20">
        <v>18</v>
      </c>
      <c r="K21872" s="20" t="s">
        <v>9</v>
      </c>
      <c r="L21872" t="s">
        <v>1463</v>
      </c>
      <c r="M21872" s="20">
        <v>4.32</v>
      </c>
      <c r="N21872" s="20">
        <v>5.68</v>
      </c>
      <c r="AE21872">
        <f t="shared" si="341"/>
        <v>2022</v>
      </c>
    </row>
    <row r="21873" spans="1:31" x14ac:dyDescent="0.25">
      <c r="A21873" s="7">
        <v>21870</v>
      </c>
      <c r="B21873" s="8">
        <v>44644</v>
      </c>
      <c r="C21873" t="s">
        <v>3</v>
      </c>
      <c r="D21873" t="s">
        <v>1374</v>
      </c>
      <c r="E21873" t="s">
        <v>9</v>
      </c>
      <c r="F21873" t="s">
        <v>1367</v>
      </c>
      <c r="G21873" t="s">
        <v>861</v>
      </c>
      <c r="H21873" s="9" t="s">
        <v>2526</v>
      </c>
      <c r="I21873" t="s">
        <v>1455</v>
      </c>
      <c r="J21873" s="20">
        <v>30</v>
      </c>
      <c r="K21873" s="20" t="s">
        <v>9</v>
      </c>
      <c r="L21873" t="s">
        <v>1464</v>
      </c>
      <c r="M21873" s="20">
        <v>3.3</v>
      </c>
      <c r="N21873" s="20">
        <v>4.7</v>
      </c>
      <c r="AE21873">
        <f t="shared" si="341"/>
        <v>2022</v>
      </c>
    </row>
    <row r="21874" spans="1:31" x14ac:dyDescent="0.25">
      <c r="A21874" s="7">
        <v>21871</v>
      </c>
      <c r="B21874" s="8">
        <v>44644</v>
      </c>
      <c r="C21874" t="s">
        <v>3</v>
      </c>
      <c r="D21874" t="s">
        <v>1302</v>
      </c>
      <c r="E21874" t="s">
        <v>9</v>
      </c>
      <c r="F21874" t="s">
        <v>45</v>
      </c>
      <c r="G21874" t="s">
        <v>895</v>
      </c>
      <c r="H21874" s="135" t="s">
        <v>2689</v>
      </c>
      <c r="I21874" t="s">
        <v>1454</v>
      </c>
      <c r="J21874" s="20">
        <v>37</v>
      </c>
      <c r="K21874" s="20" t="s">
        <v>1465</v>
      </c>
      <c r="L21874" t="s">
        <v>1466</v>
      </c>
      <c r="M21874" s="20">
        <v>9.25</v>
      </c>
      <c r="N21874" s="20">
        <v>9.25</v>
      </c>
      <c r="AE21874">
        <f t="shared" si="341"/>
        <v>2022</v>
      </c>
    </row>
    <row r="21875" spans="1:31" x14ac:dyDescent="0.25">
      <c r="A21875" s="7">
        <v>21872</v>
      </c>
      <c r="B21875" s="8">
        <v>44644</v>
      </c>
      <c r="C21875" t="s">
        <v>3</v>
      </c>
      <c r="D21875" t="s">
        <v>1302</v>
      </c>
      <c r="E21875" t="s">
        <v>9</v>
      </c>
      <c r="F21875" t="s">
        <v>805</v>
      </c>
      <c r="G21875" t="s">
        <v>895</v>
      </c>
      <c r="H21875" s="135" t="s">
        <v>2797</v>
      </c>
      <c r="I21875" t="s">
        <v>1454</v>
      </c>
      <c r="J21875" s="20">
        <v>40</v>
      </c>
      <c r="K21875" s="20" t="s">
        <v>3</v>
      </c>
      <c r="L21875" t="s">
        <v>1463</v>
      </c>
      <c r="M21875" s="20">
        <v>11.4</v>
      </c>
      <c r="N21875" s="20">
        <v>9.6</v>
      </c>
      <c r="AE21875">
        <f t="shared" si="341"/>
        <v>2022</v>
      </c>
    </row>
    <row r="21876" spans="1:31" x14ac:dyDescent="0.25">
      <c r="A21876" s="7">
        <v>21873</v>
      </c>
      <c r="B21876" s="8">
        <v>44645</v>
      </c>
      <c r="C21876" t="s">
        <v>3</v>
      </c>
      <c r="D21876" t="s">
        <v>678</v>
      </c>
      <c r="E21876" t="s">
        <v>9</v>
      </c>
      <c r="F21876" t="s">
        <v>360</v>
      </c>
      <c r="G21876" t="s">
        <v>861</v>
      </c>
      <c r="H21876" s="9" t="s">
        <v>2448</v>
      </c>
      <c r="I21876" t="s">
        <v>1455</v>
      </c>
      <c r="J21876" s="20">
        <v>12</v>
      </c>
      <c r="K21876" s="20" t="s">
        <v>1465</v>
      </c>
      <c r="L21876" t="s">
        <v>1466</v>
      </c>
      <c r="M21876" s="20">
        <v>1.5</v>
      </c>
      <c r="N21876" s="20">
        <v>1.5</v>
      </c>
      <c r="AE21876">
        <f t="shared" si="341"/>
        <v>2022</v>
      </c>
    </row>
    <row r="21877" spans="1:31" x14ac:dyDescent="0.25">
      <c r="A21877" s="7">
        <v>21874</v>
      </c>
      <c r="B21877" s="8">
        <v>44645</v>
      </c>
      <c r="C21877" t="s">
        <v>3</v>
      </c>
      <c r="D21877" t="s">
        <v>678</v>
      </c>
      <c r="E21877" t="s">
        <v>9</v>
      </c>
      <c r="F21877" t="s">
        <v>360</v>
      </c>
      <c r="G21877" t="s">
        <v>861</v>
      </c>
      <c r="H21877" s="135" t="s">
        <v>2435</v>
      </c>
      <c r="I21877" t="s">
        <v>1455</v>
      </c>
      <c r="J21877" s="20">
        <v>38</v>
      </c>
      <c r="K21877" s="20" t="s">
        <v>9</v>
      </c>
      <c r="L21877" t="s">
        <v>1464</v>
      </c>
      <c r="M21877" s="20">
        <v>4.18</v>
      </c>
      <c r="N21877" s="20">
        <v>5.82</v>
      </c>
      <c r="AE21877">
        <f t="shared" si="341"/>
        <v>2022</v>
      </c>
    </row>
    <row r="21878" spans="1:31" x14ac:dyDescent="0.25">
      <c r="A21878" s="7">
        <v>21875</v>
      </c>
      <c r="B21878" s="8">
        <v>44645</v>
      </c>
      <c r="C21878" t="s">
        <v>3</v>
      </c>
      <c r="D21878" t="s">
        <v>678</v>
      </c>
      <c r="E21878" t="s">
        <v>9</v>
      </c>
      <c r="F21878" t="s">
        <v>465</v>
      </c>
      <c r="G21878" t="s">
        <v>569</v>
      </c>
      <c r="H21878" s="135" t="s">
        <v>3107</v>
      </c>
      <c r="I21878" t="s">
        <v>1455</v>
      </c>
      <c r="J21878" s="20">
        <v>24</v>
      </c>
      <c r="K21878" s="20" t="s">
        <v>1465</v>
      </c>
      <c r="L21878" t="s">
        <v>1466</v>
      </c>
      <c r="M21878" s="20">
        <v>3</v>
      </c>
      <c r="N21878" s="20">
        <v>3</v>
      </c>
      <c r="AE21878">
        <f t="shared" si="341"/>
        <v>2022</v>
      </c>
    </row>
    <row r="21879" spans="1:31" x14ac:dyDescent="0.25">
      <c r="A21879" s="7">
        <v>21876</v>
      </c>
      <c r="B21879" s="8">
        <v>44645</v>
      </c>
      <c r="C21879" t="s">
        <v>3</v>
      </c>
      <c r="D21879" t="s">
        <v>1215</v>
      </c>
      <c r="E21879" t="s">
        <v>9</v>
      </c>
      <c r="F21879" t="s">
        <v>1325</v>
      </c>
      <c r="G21879" t="s">
        <v>1170</v>
      </c>
      <c r="H21879" s="135" t="s">
        <v>3243</v>
      </c>
      <c r="I21879" t="s">
        <v>1454</v>
      </c>
      <c r="J21879" s="20">
        <v>25</v>
      </c>
      <c r="K21879" s="20" t="s">
        <v>3</v>
      </c>
      <c r="L21879" t="s">
        <v>1464</v>
      </c>
      <c r="M21879" s="20">
        <v>8</v>
      </c>
      <c r="N21879" s="20">
        <v>5.5</v>
      </c>
      <c r="AE21879">
        <f t="shared" si="341"/>
        <v>2022</v>
      </c>
    </row>
    <row r="21880" spans="1:31" x14ac:dyDescent="0.25">
      <c r="A21880" s="7">
        <v>21877</v>
      </c>
      <c r="B21880" s="8">
        <v>44645</v>
      </c>
      <c r="C21880" t="s">
        <v>3</v>
      </c>
      <c r="D21880" t="s">
        <v>1332</v>
      </c>
      <c r="E21880" t="s">
        <v>9</v>
      </c>
      <c r="F21880" t="s">
        <v>1367</v>
      </c>
      <c r="G21880" t="s">
        <v>648</v>
      </c>
      <c r="H21880" s="136" t="s">
        <v>1496</v>
      </c>
      <c r="I21880" t="s">
        <v>1457</v>
      </c>
      <c r="J21880" s="20">
        <v>42</v>
      </c>
      <c r="K21880" s="20" t="s">
        <v>9</v>
      </c>
      <c r="L21880" t="s">
        <v>1463</v>
      </c>
      <c r="M21880" s="20">
        <v>5.04</v>
      </c>
      <c r="N21880" s="20">
        <v>5.96</v>
      </c>
      <c r="O21880" t="s">
        <v>9</v>
      </c>
      <c r="P21880" s="13" t="s">
        <v>448</v>
      </c>
      <c r="Q21880" t="s">
        <v>9</v>
      </c>
      <c r="R21880" t="s">
        <v>1344</v>
      </c>
      <c r="S21880" t="s">
        <v>3</v>
      </c>
      <c r="T21880" t="s">
        <v>1346</v>
      </c>
      <c r="U21880" t="s">
        <v>3</v>
      </c>
      <c r="V21880" t="s">
        <v>1354</v>
      </c>
      <c r="W21880" t="s">
        <v>1465</v>
      </c>
      <c r="Y21880" t="s">
        <v>1465</v>
      </c>
      <c r="AA21880" t="s">
        <v>1465</v>
      </c>
      <c r="AC21880" t="s">
        <v>1465</v>
      </c>
      <c r="AE21880">
        <f t="shared" si="341"/>
        <v>2022</v>
      </c>
    </row>
    <row r="21881" spans="1:31" x14ac:dyDescent="0.25">
      <c r="A21881" s="7">
        <v>21878</v>
      </c>
      <c r="B21881" s="8">
        <v>44645</v>
      </c>
      <c r="C21881" t="s">
        <v>3</v>
      </c>
      <c r="D21881" t="s">
        <v>1295</v>
      </c>
      <c r="E21881" t="s">
        <v>9</v>
      </c>
      <c r="F21881" t="s">
        <v>1371</v>
      </c>
      <c r="G21881" t="s">
        <v>895</v>
      </c>
      <c r="H21881" s="135" t="s">
        <v>2540</v>
      </c>
      <c r="I21881" t="s">
        <v>1454</v>
      </c>
      <c r="J21881" s="20">
        <v>12</v>
      </c>
      <c r="K21881" s="20" t="s">
        <v>3</v>
      </c>
      <c r="L21881" t="s">
        <v>1464</v>
      </c>
      <c r="M21881" s="20">
        <v>4.3599999999999994</v>
      </c>
      <c r="N21881" s="20">
        <v>2.64</v>
      </c>
      <c r="AE21881">
        <f t="shared" si="341"/>
        <v>2022</v>
      </c>
    </row>
    <row r="21882" spans="1:31" x14ac:dyDescent="0.25">
      <c r="A21882" s="7">
        <v>21879</v>
      </c>
      <c r="B21882" s="8">
        <v>44645</v>
      </c>
      <c r="C21882" t="s">
        <v>3</v>
      </c>
      <c r="D21882" t="s">
        <v>678</v>
      </c>
      <c r="E21882" t="s">
        <v>9</v>
      </c>
      <c r="F21882" t="s">
        <v>465</v>
      </c>
      <c r="G21882" t="s">
        <v>929</v>
      </c>
      <c r="H21882" s="135" t="s">
        <v>2771</v>
      </c>
      <c r="I21882" t="s">
        <v>1455</v>
      </c>
      <c r="J21882" s="20">
        <v>18</v>
      </c>
      <c r="K21882" s="20" t="s">
        <v>9</v>
      </c>
      <c r="L21882" t="s">
        <v>1464</v>
      </c>
      <c r="M21882" s="20">
        <v>1.98</v>
      </c>
      <c r="N21882" s="20">
        <v>3.02</v>
      </c>
      <c r="AE21882">
        <f t="shared" si="341"/>
        <v>2022</v>
      </c>
    </row>
    <row r="21883" spans="1:31" x14ac:dyDescent="0.25">
      <c r="A21883" s="7">
        <v>21880</v>
      </c>
      <c r="B21883" s="8">
        <v>44645</v>
      </c>
      <c r="C21883" t="s">
        <v>3</v>
      </c>
      <c r="D21883" t="s">
        <v>1258</v>
      </c>
      <c r="E21883" t="s">
        <v>9</v>
      </c>
      <c r="F21883" t="s">
        <v>734</v>
      </c>
      <c r="G21883" t="s">
        <v>929</v>
      </c>
      <c r="H21883" s="135" t="s">
        <v>3035</v>
      </c>
      <c r="I21883" t="s">
        <v>1454</v>
      </c>
      <c r="J21883" s="20">
        <v>30</v>
      </c>
      <c r="K21883" s="20" t="s">
        <v>3</v>
      </c>
      <c r="L21883" t="s">
        <v>1463</v>
      </c>
      <c r="M21883" s="20">
        <v>8.8000000000000007</v>
      </c>
      <c r="N21883" s="20">
        <v>7.2</v>
      </c>
      <c r="AE21883">
        <f t="shared" si="341"/>
        <v>2022</v>
      </c>
    </row>
    <row r="21884" spans="1:31" x14ac:dyDescent="0.25">
      <c r="A21884" s="7">
        <v>21881</v>
      </c>
      <c r="B21884" s="8">
        <v>44645</v>
      </c>
      <c r="C21884" t="s">
        <v>3</v>
      </c>
      <c r="D21884" t="s">
        <v>1332</v>
      </c>
      <c r="E21884" t="s">
        <v>9</v>
      </c>
      <c r="F21884" t="s">
        <v>1367</v>
      </c>
      <c r="G21884" t="s">
        <v>1292</v>
      </c>
      <c r="H21884" s="136" t="s">
        <v>1496</v>
      </c>
      <c r="I21884" t="s">
        <v>1456</v>
      </c>
      <c r="J21884" s="20">
        <v>17</v>
      </c>
      <c r="K21884" s="20" t="s">
        <v>9</v>
      </c>
      <c r="L21884" t="s">
        <v>1463</v>
      </c>
      <c r="M21884" s="20">
        <v>4.08</v>
      </c>
      <c r="N21884" s="20">
        <v>5.42</v>
      </c>
      <c r="O21884" t="s">
        <v>9</v>
      </c>
      <c r="P21884" s="13" t="s">
        <v>1346</v>
      </c>
      <c r="Q21884" t="s">
        <v>3</v>
      </c>
      <c r="R21884" t="s">
        <v>1354</v>
      </c>
      <c r="S21884" t="s">
        <v>1465</v>
      </c>
      <c r="U21884" t="s">
        <v>1465</v>
      </c>
      <c r="W21884" t="s">
        <v>1465</v>
      </c>
      <c r="Y21884" t="s">
        <v>1465</v>
      </c>
      <c r="AA21884" t="s">
        <v>1465</v>
      </c>
      <c r="AC21884" t="s">
        <v>1465</v>
      </c>
      <c r="AE21884">
        <f t="shared" si="341"/>
        <v>2022</v>
      </c>
    </row>
    <row r="21885" spans="1:31" x14ac:dyDescent="0.25">
      <c r="A21885" s="7">
        <v>21882</v>
      </c>
      <c r="B21885" s="8">
        <v>44646</v>
      </c>
      <c r="C21885" t="s">
        <v>3</v>
      </c>
      <c r="D21885" t="s">
        <v>54</v>
      </c>
      <c r="E21885" t="s">
        <v>9</v>
      </c>
      <c r="F21885" t="s">
        <v>1325</v>
      </c>
      <c r="G21885" t="s">
        <v>895</v>
      </c>
      <c r="H21885" s="135" t="s">
        <v>2577</v>
      </c>
      <c r="I21885" t="s">
        <v>1455</v>
      </c>
      <c r="J21885" s="20">
        <v>31</v>
      </c>
      <c r="K21885" s="20" t="s">
        <v>3</v>
      </c>
      <c r="L21885" t="s">
        <v>1464</v>
      </c>
      <c r="M21885" s="20">
        <v>4.84</v>
      </c>
      <c r="N21885" s="20">
        <v>3.41</v>
      </c>
      <c r="AE21885">
        <f t="shared" si="341"/>
        <v>2022</v>
      </c>
    </row>
    <row r="21886" spans="1:31" x14ac:dyDescent="0.25">
      <c r="A21886" s="7">
        <v>21883</v>
      </c>
      <c r="B21886" s="8">
        <v>44649</v>
      </c>
      <c r="C21886" t="s">
        <v>3</v>
      </c>
      <c r="D21886" t="s">
        <v>974</v>
      </c>
      <c r="E21886" t="s">
        <v>9</v>
      </c>
      <c r="F21886" t="s">
        <v>1288</v>
      </c>
      <c r="G21886" t="s">
        <v>24</v>
      </c>
      <c r="H21886" s="135" t="s">
        <v>1493</v>
      </c>
      <c r="I21886" t="s">
        <v>1454</v>
      </c>
      <c r="J21886" s="20">
        <v>38</v>
      </c>
      <c r="K21886" s="20" t="s">
        <v>9</v>
      </c>
      <c r="L21886" t="s">
        <v>1464</v>
      </c>
      <c r="M21886" s="20">
        <v>8.36</v>
      </c>
      <c r="N21886" s="20">
        <v>11.64</v>
      </c>
      <c r="AE21886">
        <f t="shared" si="341"/>
        <v>2022</v>
      </c>
    </row>
    <row r="21887" spans="1:31" x14ac:dyDescent="0.25">
      <c r="A21887" s="7">
        <v>21884</v>
      </c>
      <c r="B21887" s="8">
        <v>44650</v>
      </c>
      <c r="C21887" t="s">
        <v>3</v>
      </c>
      <c r="D21887" t="s">
        <v>1295</v>
      </c>
      <c r="E21887" t="s">
        <v>9</v>
      </c>
      <c r="F21887" t="s">
        <v>54</v>
      </c>
      <c r="G21887" t="s">
        <v>732</v>
      </c>
      <c r="H21887" s="135" t="s">
        <v>2292</v>
      </c>
      <c r="I21887" t="s">
        <v>1454</v>
      </c>
      <c r="J21887" s="20">
        <v>32</v>
      </c>
      <c r="K21887" s="20" t="s">
        <v>3</v>
      </c>
      <c r="L21887" t="s">
        <v>1464</v>
      </c>
      <c r="M21887" s="20">
        <v>9.9600000000000009</v>
      </c>
      <c r="N21887" s="20">
        <v>7.04</v>
      </c>
      <c r="AE21887">
        <f t="shared" si="341"/>
        <v>2022</v>
      </c>
    </row>
    <row r="21888" spans="1:31" x14ac:dyDescent="0.25">
      <c r="A21888" s="7">
        <v>21885</v>
      </c>
      <c r="B21888" s="8">
        <v>44650</v>
      </c>
      <c r="C21888" t="s">
        <v>3</v>
      </c>
      <c r="D21888" t="s">
        <v>1358</v>
      </c>
      <c r="E21888" t="s">
        <v>9</v>
      </c>
      <c r="F21888" t="s">
        <v>122</v>
      </c>
      <c r="G21888" t="s">
        <v>929</v>
      </c>
      <c r="H21888" s="135" t="s">
        <v>3035</v>
      </c>
      <c r="I21888" t="s">
        <v>1454</v>
      </c>
      <c r="J21888" s="20">
        <v>30</v>
      </c>
      <c r="K21888" s="20" t="s">
        <v>3</v>
      </c>
      <c r="L21888" t="s">
        <v>1463</v>
      </c>
      <c r="M21888" s="20">
        <v>8.8000000000000007</v>
      </c>
      <c r="N21888" s="20">
        <v>7.2</v>
      </c>
      <c r="AE21888">
        <f t="shared" si="341"/>
        <v>2022</v>
      </c>
    </row>
    <row r="21889" spans="1:31" x14ac:dyDescent="0.25">
      <c r="A21889" s="7">
        <v>21886</v>
      </c>
      <c r="B21889" s="8">
        <v>44651</v>
      </c>
      <c r="C21889" t="s">
        <v>3</v>
      </c>
      <c r="D21889" t="s">
        <v>665</v>
      </c>
      <c r="E21889" t="s">
        <v>9</v>
      </c>
      <c r="F21889" t="s">
        <v>1361</v>
      </c>
      <c r="G21889" t="s">
        <v>377</v>
      </c>
      <c r="H21889" s="9" t="s">
        <v>3549</v>
      </c>
      <c r="I21889" t="s">
        <v>1454</v>
      </c>
      <c r="J21889" s="20">
        <v>78</v>
      </c>
      <c r="K21889" s="20" t="s">
        <v>9</v>
      </c>
      <c r="L21889" t="s">
        <v>1464</v>
      </c>
      <c r="M21889" s="20">
        <v>17.16</v>
      </c>
      <c r="N21889" s="20">
        <v>22.84</v>
      </c>
      <c r="AE21889">
        <f t="shared" si="341"/>
        <v>2022</v>
      </c>
    </row>
    <row r="21890" spans="1:31" x14ac:dyDescent="0.25">
      <c r="A21890" s="7">
        <v>21887</v>
      </c>
      <c r="B21890" s="8">
        <v>44651</v>
      </c>
      <c r="C21890" t="s">
        <v>3</v>
      </c>
      <c r="D21890" t="s">
        <v>557</v>
      </c>
      <c r="E21890" t="s">
        <v>9</v>
      </c>
      <c r="F21890" t="s">
        <v>727</v>
      </c>
      <c r="G21890" t="s">
        <v>929</v>
      </c>
      <c r="H21890" s="135" t="s">
        <v>2674</v>
      </c>
      <c r="I21890" t="s">
        <v>1454</v>
      </c>
      <c r="J21890" s="20">
        <v>30</v>
      </c>
      <c r="K21890" s="20" t="s">
        <v>3</v>
      </c>
      <c r="L21890" t="s">
        <v>1464</v>
      </c>
      <c r="M21890" s="20">
        <v>9.4</v>
      </c>
      <c r="N21890" s="20">
        <v>6.6</v>
      </c>
      <c r="AE21890">
        <f t="shared" si="341"/>
        <v>2022</v>
      </c>
    </row>
    <row r="21891" spans="1:31" x14ac:dyDescent="0.25">
      <c r="A21891" s="7">
        <v>21888</v>
      </c>
      <c r="B21891" s="8">
        <v>44652</v>
      </c>
      <c r="C21891" t="s">
        <v>3</v>
      </c>
      <c r="D21891" t="s">
        <v>779</v>
      </c>
      <c r="E21891" t="s">
        <v>9</v>
      </c>
      <c r="F21891" t="s">
        <v>448</v>
      </c>
      <c r="G21891" t="s">
        <v>895</v>
      </c>
      <c r="H21891" s="135" t="s">
        <v>2689</v>
      </c>
      <c r="I21891" t="s">
        <v>1454</v>
      </c>
      <c r="J21891" s="20">
        <v>40</v>
      </c>
      <c r="K21891" s="20" t="s">
        <v>3</v>
      </c>
      <c r="L21891" t="s">
        <v>1464</v>
      </c>
      <c r="M21891" s="20">
        <v>12.2</v>
      </c>
      <c r="N21891" s="20">
        <v>8.8000000000000007</v>
      </c>
      <c r="AE21891">
        <f t="shared" si="341"/>
        <v>2022</v>
      </c>
    </row>
    <row r="21892" spans="1:31" x14ac:dyDescent="0.25">
      <c r="A21892" s="7">
        <v>21889</v>
      </c>
      <c r="B21892" s="8">
        <v>44652</v>
      </c>
      <c r="C21892" t="s">
        <v>3</v>
      </c>
      <c r="D21892" t="s">
        <v>1358</v>
      </c>
      <c r="E21892" t="s">
        <v>9</v>
      </c>
      <c r="F21892" t="s">
        <v>1299</v>
      </c>
      <c r="G21892" t="s">
        <v>895</v>
      </c>
      <c r="H21892" s="135" t="s">
        <v>2689</v>
      </c>
      <c r="I21892" t="s">
        <v>1454</v>
      </c>
      <c r="J21892" s="20">
        <v>40</v>
      </c>
      <c r="K21892" s="20" t="s">
        <v>3</v>
      </c>
      <c r="L21892" t="s">
        <v>1463</v>
      </c>
      <c r="M21892" s="20">
        <v>11.4</v>
      </c>
      <c r="N21892" s="20">
        <v>9.6</v>
      </c>
      <c r="AE21892">
        <f t="shared" ref="AE21892:AE21955" si="342">YEAR(B21892)</f>
        <v>2022</v>
      </c>
    </row>
    <row r="21893" spans="1:31" x14ac:dyDescent="0.25">
      <c r="A21893" s="7">
        <v>21890</v>
      </c>
      <c r="B21893" s="8">
        <v>44652</v>
      </c>
      <c r="C21893" t="s">
        <v>3</v>
      </c>
      <c r="D21893" t="s">
        <v>1317</v>
      </c>
      <c r="E21893" t="s">
        <v>9</v>
      </c>
      <c r="F21893" t="s">
        <v>1248</v>
      </c>
      <c r="G21893" t="s">
        <v>929</v>
      </c>
      <c r="H21893" s="135" t="s">
        <v>2686</v>
      </c>
      <c r="I21893" t="s">
        <v>1454</v>
      </c>
      <c r="J21893" s="20">
        <v>39</v>
      </c>
      <c r="K21893" s="20" t="s">
        <v>1465</v>
      </c>
      <c r="L21893" t="s">
        <v>1466</v>
      </c>
      <c r="M21893" s="20">
        <v>9.75</v>
      </c>
      <c r="N21893" s="20">
        <v>9.75</v>
      </c>
      <c r="AE21893">
        <f t="shared" si="342"/>
        <v>2022</v>
      </c>
    </row>
    <row r="21894" spans="1:31" x14ac:dyDescent="0.25">
      <c r="A21894" s="7">
        <v>21891</v>
      </c>
      <c r="B21894" s="8">
        <v>44653</v>
      </c>
      <c r="C21894" t="s">
        <v>3</v>
      </c>
      <c r="D21894" t="s">
        <v>848</v>
      </c>
      <c r="E21894" t="s">
        <v>9</v>
      </c>
      <c r="F21894" t="s">
        <v>860</v>
      </c>
      <c r="G21894" t="s">
        <v>1292</v>
      </c>
      <c r="H21894" s="9" t="s">
        <v>3473</v>
      </c>
      <c r="I21894" t="s">
        <v>1454</v>
      </c>
      <c r="J21894" s="20">
        <v>8</v>
      </c>
      <c r="K21894" s="20" t="s">
        <v>9</v>
      </c>
      <c r="L21894" t="s">
        <v>1464</v>
      </c>
      <c r="M21894" s="20">
        <v>1.76</v>
      </c>
      <c r="N21894" s="20">
        <v>3.24</v>
      </c>
      <c r="AE21894">
        <f t="shared" si="342"/>
        <v>2022</v>
      </c>
    </row>
    <row r="21895" spans="1:31" x14ac:dyDescent="0.25">
      <c r="A21895" s="7">
        <v>21892</v>
      </c>
      <c r="B21895" s="8">
        <v>44653</v>
      </c>
      <c r="C21895" t="s">
        <v>3</v>
      </c>
      <c r="D21895" t="s">
        <v>1358</v>
      </c>
      <c r="E21895" t="s">
        <v>9</v>
      </c>
      <c r="F21895" t="s">
        <v>1288</v>
      </c>
      <c r="G21895" t="s">
        <v>1016</v>
      </c>
      <c r="H21895" s="9" t="s">
        <v>3550</v>
      </c>
      <c r="I21895" t="s">
        <v>1454</v>
      </c>
      <c r="J21895" s="20">
        <v>46</v>
      </c>
      <c r="K21895" s="20" t="s">
        <v>1465</v>
      </c>
      <c r="L21895" t="s">
        <v>1466</v>
      </c>
      <c r="M21895" s="20">
        <v>11.5</v>
      </c>
      <c r="N21895" s="20">
        <v>11.5</v>
      </c>
      <c r="AE21895">
        <f t="shared" si="342"/>
        <v>2022</v>
      </c>
    </row>
    <row r="21896" spans="1:31" x14ac:dyDescent="0.25">
      <c r="A21896" s="7">
        <v>21893</v>
      </c>
      <c r="B21896" s="8">
        <v>44654</v>
      </c>
      <c r="C21896" t="s">
        <v>3</v>
      </c>
      <c r="D21896" t="s">
        <v>360</v>
      </c>
      <c r="E21896" t="s">
        <v>9</v>
      </c>
      <c r="F21896" t="s">
        <v>678</v>
      </c>
      <c r="G21896" t="s">
        <v>861</v>
      </c>
      <c r="H21896" s="135" t="s">
        <v>2435</v>
      </c>
      <c r="I21896" t="s">
        <v>1455</v>
      </c>
      <c r="J21896" s="20">
        <v>38</v>
      </c>
      <c r="K21896" s="20" t="s">
        <v>9</v>
      </c>
      <c r="L21896" t="s">
        <v>1464</v>
      </c>
      <c r="M21896" s="20">
        <v>4.18</v>
      </c>
      <c r="N21896" s="20">
        <v>5.82</v>
      </c>
      <c r="AE21896">
        <f t="shared" si="342"/>
        <v>2022</v>
      </c>
    </row>
    <row r="21897" spans="1:31" x14ac:dyDescent="0.25">
      <c r="A21897" s="7">
        <v>21894</v>
      </c>
      <c r="B21897" s="8">
        <v>44654</v>
      </c>
      <c r="C21897" t="s">
        <v>3</v>
      </c>
      <c r="D21897" t="s">
        <v>798</v>
      </c>
      <c r="E21897" t="s">
        <v>9</v>
      </c>
      <c r="F21897" t="s">
        <v>1325</v>
      </c>
      <c r="G21897" t="s">
        <v>895</v>
      </c>
      <c r="H21897" s="135" t="s">
        <v>2535</v>
      </c>
      <c r="I21897" t="s">
        <v>1454</v>
      </c>
      <c r="J21897" s="20">
        <v>24</v>
      </c>
      <c r="K21897" s="20" t="s">
        <v>3</v>
      </c>
      <c r="L21897" t="s">
        <v>1464</v>
      </c>
      <c r="M21897" s="20">
        <v>7.72</v>
      </c>
      <c r="N21897" s="20">
        <v>5.28</v>
      </c>
      <c r="AE21897">
        <f t="shared" si="342"/>
        <v>2022</v>
      </c>
    </row>
    <row r="21898" spans="1:31" x14ac:dyDescent="0.25">
      <c r="A21898" s="7">
        <v>21895</v>
      </c>
      <c r="B21898" s="8">
        <v>44654</v>
      </c>
      <c r="C21898" t="s">
        <v>3</v>
      </c>
      <c r="D21898" t="s">
        <v>163</v>
      </c>
      <c r="E21898" t="s">
        <v>9</v>
      </c>
      <c r="F21898" t="s">
        <v>1325</v>
      </c>
      <c r="G21898" t="s">
        <v>929</v>
      </c>
      <c r="H21898" s="135" t="s">
        <v>2699</v>
      </c>
      <c r="I21898" t="s">
        <v>1454</v>
      </c>
      <c r="J21898" s="20">
        <v>35</v>
      </c>
      <c r="K21898" s="20" t="s">
        <v>3</v>
      </c>
      <c r="L21898" t="s">
        <v>1464</v>
      </c>
      <c r="M21898" s="20">
        <v>10.8</v>
      </c>
      <c r="N21898" s="20">
        <v>7.7</v>
      </c>
      <c r="AE21898">
        <f t="shared" si="342"/>
        <v>2022</v>
      </c>
    </row>
    <row r="21899" spans="1:31" x14ac:dyDescent="0.25">
      <c r="A21899" s="7">
        <v>21896</v>
      </c>
      <c r="B21899" s="8">
        <v>44654</v>
      </c>
      <c r="C21899" t="s">
        <v>3</v>
      </c>
      <c r="D21899" t="s">
        <v>1283</v>
      </c>
      <c r="E21899" t="s">
        <v>9</v>
      </c>
      <c r="F21899" t="s">
        <v>268</v>
      </c>
      <c r="G21899" t="s">
        <v>929</v>
      </c>
      <c r="H21899" s="9" t="s">
        <v>3544</v>
      </c>
      <c r="I21899" t="s">
        <v>1454</v>
      </c>
      <c r="J21899" s="20">
        <v>15</v>
      </c>
      <c r="K21899" s="20" t="s">
        <v>3</v>
      </c>
      <c r="L21899" t="s">
        <v>1464</v>
      </c>
      <c r="M21899" s="20">
        <v>5.2</v>
      </c>
      <c r="N21899" s="20">
        <v>3.3</v>
      </c>
      <c r="AE21899">
        <f t="shared" si="342"/>
        <v>2022</v>
      </c>
    </row>
    <row r="21900" spans="1:31" x14ac:dyDescent="0.25">
      <c r="A21900" s="7">
        <v>21897</v>
      </c>
      <c r="B21900" s="8">
        <v>44656</v>
      </c>
      <c r="C21900" t="s">
        <v>3</v>
      </c>
      <c r="D21900" t="s">
        <v>1295</v>
      </c>
      <c r="E21900" t="s">
        <v>9</v>
      </c>
      <c r="F21900" t="s">
        <v>122</v>
      </c>
      <c r="G21900" t="s">
        <v>861</v>
      </c>
      <c r="H21900" s="135" t="s">
        <v>1496</v>
      </c>
      <c r="I21900" t="s">
        <v>1454</v>
      </c>
      <c r="J21900" s="20">
        <v>38</v>
      </c>
      <c r="K21900" s="20" t="s">
        <v>3</v>
      </c>
      <c r="L21900" t="s">
        <v>1464</v>
      </c>
      <c r="M21900" s="20">
        <v>11.64</v>
      </c>
      <c r="N21900" s="20">
        <v>8.36</v>
      </c>
      <c r="AE21900">
        <f t="shared" si="342"/>
        <v>2022</v>
      </c>
    </row>
    <row r="21901" spans="1:31" x14ac:dyDescent="0.25">
      <c r="A21901" s="7">
        <v>21898</v>
      </c>
      <c r="B21901" s="8">
        <v>44656</v>
      </c>
      <c r="C21901" t="s">
        <v>3</v>
      </c>
      <c r="D21901" t="s">
        <v>698</v>
      </c>
      <c r="E21901" t="s">
        <v>9</v>
      </c>
      <c r="F21901" t="s">
        <v>665</v>
      </c>
      <c r="G21901" t="s">
        <v>1292</v>
      </c>
      <c r="H21901" s="9" t="s">
        <v>3473</v>
      </c>
      <c r="I21901" t="s">
        <v>1455</v>
      </c>
      <c r="J21901" s="20">
        <v>11</v>
      </c>
      <c r="K21901" s="20" t="s">
        <v>9</v>
      </c>
      <c r="L21901" t="s">
        <v>1464</v>
      </c>
      <c r="M21901" s="20">
        <v>1.21</v>
      </c>
      <c r="N21901" s="20">
        <v>2.04</v>
      </c>
      <c r="AE21901">
        <f t="shared" si="342"/>
        <v>2022</v>
      </c>
    </row>
    <row r="21902" spans="1:31" x14ac:dyDescent="0.25">
      <c r="A21902" s="7">
        <v>21899</v>
      </c>
      <c r="B21902" s="8">
        <v>44657</v>
      </c>
      <c r="C21902" t="s">
        <v>3</v>
      </c>
      <c r="D21902" t="s">
        <v>848</v>
      </c>
      <c r="E21902" t="s">
        <v>9</v>
      </c>
      <c r="F21902" t="s">
        <v>860</v>
      </c>
      <c r="G21902" t="s">
        <v>1292</v>
      </c>
      <c r="H21902" s="9" t="s">
        <v>3393</v>
      </c>
      <c r="I21902" t="s">
        <v>1454</v>
      </c>
      <c r="J21902" s="20">
        <v>14</v>
      </c>
      <c r="K21902" s="20" t="s">
        <v>1465</v>
      </c>
      <c r="L21902" t="s">
        <v>1466</v>
      </c>
      <c r="M21902" s="20">
        <v>3.5</v>
      </c>
      <c r="N21902" s="20">
        <v>3.5</v>
      </c>
      <c r="AE21902">
        <f t="shared" si="342"/>
        <v>2022</v>
      </c>
    </row>
    <row r="21903" spans="1:31" x14ac:dyDescent="0.25">
      <c r="A21903" s="7">
        <v>21900</v>
      </c>
      <c r="B21903" s="8">
        <v>44657</v>
      </c>
      <c r="C21903" t="s">
        <v>3</v>
      </c>
      <c r="D21903" t="s">
        <v>848</v>
      </c>
      <c r="E21903" t="s">
        <v>9</v>
      </c>
      <c r="F21903" t="s">
        <v>860</v>
      </c>
      <c r="G21903" t="s">
        <v>1292</v>
      </c>
      <c r="H21903" s="9" t="s">
        <v>3418</v>
      </c>
      <c r="I21903" t="s">
        <v>1454</v>
      </c>
      <c r="J21903" s="20">
        <v>8</v>
      </c>
      <c r="K21903" s="20" t="s">
        <v>1465</v>
      </c>
      <c r="L21903" t="s">
        <v>1466</v>
      </c>
      <c r="M21903" s="20">
        <v>2</v>
      </c>
      <c r="N21903" s="20">
        <v>2</v>
      </c>
      <c r="AE21903">
        <f t="shared" si="342"/>
        <v>2022</v>
      </c>
    </row>
    <row r="21904" spans="1:31" x14ac:dyDescent="0.25">
      <c r="A21904" s="7">
        <v>21901</v>
      </c>
      <c r="B21904" s="8">
        <v>44657</v>
      </c>
      <c r="C21904" t="s">
        <v>3</v>
      </c>
      <c r="D21904" t="s">
        <v>1287</v>
      </c>
      <c r="E21904" t="s">
        <v>9</v>
      </c>
      <c r="F21904" t="s">
        <v>1325</v>
      </c>
      <c r="G21904" t="s">
        <v>1170</v>
      </c>
      <c r="H21904" s="136" t="s">
        <v>3209</v>
      </c>
      <c r="I21904" t="s">
        <v>1455</v>
      </c>
      <c r="J21904" s="20">
        <v>16</v>
      </c>
      <c r="K21904" s="20" t="s">
        <v>1465</v>
      </c>
      <c r="L21904" t="s">
        <v>1466</v>
      </c>
      <c r="M21904" s="20">
        <v>2</v>
      </c>
      <c r="N21904" s="20">
        <v>2</v>
      </c>
      <c r="AE21904">
        <f t="shared" si="342"/>
        <v>2022</v>
      </c>
    </row>
    <row r="21905" spans="1:31" x14ac:dyDescent="0.25">
      <c r="A21905" s="7">
        <v>21902</v>
      </c>
      <c r="B21905" s="8">
        <v>44658</v>
      </c>
      <c r="C21905" t="s">
        <v>3</v>
      </c>
      <c r="D21905" t="s">
        <v>301</v>
      </c>
      <c r="E21905" t="s">
        <v>9</v>
      </c>
      <c r="F21905" t="s">
        <v>1310</v>
      </c>
      <c r="G21905" t="s">
        <v>929</v>
      </c>
      <c r="H21905" s="135" t="s">
        <v>3035</v>
      </c>
      <c r="I21905" t="s">
        <v>1454</v>
      </c>
      <c r="J21905" s="20">
        <v>30</v>
      </c>
      <c r="K21905" s="20" t="s">
        <v>1465</v>
      </c>
      <c r="L21905" t="s">
        <v>1466</v>
      </c>
      <c r="M21905" s="20">
        <v>7.5</v>
      </c>
      <c r="N21905" s="20">
        <v>7.5</v>
      </c>
      <c r="AE21905">
        <f t="shared" si="342"/>
        <v>2022</v>
      </c>
    </row>
    <row r="21906" spans="1:31" x14ac:dyDescent="0.25">
      <c r="A21906" s="7">
        <v>21903</v>
      </c>
      <c r="B21906" s="8">
        <v>44658</v>
      </c>
      <c r="C21906" t="s">
        <v>3</v>
      </c>
      <c r="D21906" t="s">
        <v>1332</v>
      </c>
      <c r="E21906" t="s">
        <v>9</v>
      </c>
      <c r="F21906" t="s">
        <v>1344</v>
      </c>
      <c r="G21906" t="s">
        <v>732</v>
      </c>
      <c r="H21906" s="135" t="s">
        <v>1496</v>
      </c>
      <c r="I21906" t="s">
        <v>1456</v>
      </c>
      <c r="J21906" s="20">
        <v>32</v>
      </c>
      <c r="K21906" s="20" t="s">
        <v>9</v>
      </c>
      <c r="L21906" t="s">
        <v>1464</v>
      </c>
      <c r="M21906" s="20">
        <v>7.04</v>
      </c>
      <c r="N21906" s="20">
        <v>9.9600000000000009</v>
      </c>
      <c r="O21906" t="s">
        <v>3</v>
      </c>
      <c r="P21906" s="13" t="s">
        <v>1361</v>
      </c>
      <c r="Q21906" t="s">
        <v>9</v>
      </c>
      <c r="R21906" t="s">
        <v>448</v>
      </c>
      <c r="S21906" t="s">
        <v>1465</v>
      </c>
      <c r="U21906" t="s">
        <v>1465</v>
      </c>
      <c r="W21906" t="s">
        <v>1465</v>
      </c>
      <c r="Y21906" t="s">
        <v>1465</v>
      </c>
      <c r="AA21906" t="s">
        <v>1465</v>
      </c>
      <c r="AC21906" t="s">
        <v>1465</v>
      </c>
      <c r="AE21906">
        <f t="shared" si="342"/>
        <v>2022</v>
      </c>
    </row>
    <row r="21907" spans="1:31" x14ac:dyDescent="0.25">
      <c r="A21907" s="7">
        <v>21904</v>
      </c>
      <c r="B21907" s="8">
        <v>44660</v>
      </c>
      <c r="C21907" t="s">
        <v>3</v>
      </c>
      <c r="D21907" t="s">
        <v>848</v>
      </c>
      <c r="E21907" t="s">
        <v>9</v>
      </c>
      <c r="F21907" t="s">
        <v>860</v>
      </c>
      <c r="G21907" t="s">
        <v>1292</v>
      </c>
      <c r="H21907" s="9" t="s">
        <v>3453</v>
      </c>
      <c r="I21907" t="s">
        <v>1454</v>
      </c>
      <c r="J21907" s="20">
        <v>9</v>
      </c>
      <c r="K21907" s="20" t="s">
        <v>9</v>
      </c>
      <c r="L21907" t="s">
        <v>1464</v>
      </c>
      <c r="M21907" s="20">
        <v>1.98</v>
      </c>
      <c r="N21907" s="20">
        <v>3.52</v>
      </c>
      <c r="AE21907">
        <f t="shared" si="342"/>
        <v>2022</v>
      </c>
    </row>
    <row r="21908" spans="1:31" x14ac:dyDescent="0.25">
      <c r="A21908" s="7">
        <v>21905</v>
      </c>
      <c r="B21908" s="8">
        <v>44662</v>
      </c>
      <c r="C21908" t="s">
        <v>3</v>
      </c>
      <c r="D21908" t="s">
        <v>1332</v>
      </c>
      <c r="E21908" t="s">
        <v>9</v>
      </c>
      <c r="F21908" t="s">
        <v>900</v>
      </c>
      <c r="G21908" t="s">
        <v>633</v>
      </c>
      <c r="H21908" s="135" t="s">
        <v>1735</v>
      </c>
      <c r="I21908" t="s">
        <v>1454</v>
      </c>
      <c r="J21908" s="20">
        <v>59</v>
      </c>
      <c r="K21908" s="20" t="s">
        <v>3</v>
      </c>
      <c r="L21908" t="s">
        <v>1464</v>
      </c>
      <c r="M21908" s="20">
        <v>17.52</v>
      </c>
      <c r="N21908" s="20">
        <v>12.98</v>
      </c>
      <c r="AE21908">
        <f t="shared" si="342"/>
        <v>2022</v>
      </c>
    </row>
    <row r="21909" spans="1:31" x14ac:dyDescent="0.25">
      <c r="A21909" s="7">
        <v>21906</v>
      </c>
      <c r="B21909" s="8">
        <v>44662</v>
      </c>
      <c r="C21909" t="s">
        <v>3</v>
      </c>
      <c r="D21909" t="s">
        <v>1010</v>
      </c>
      <c r="E21909" t="s">
        <v>9</v>
      </c>
      <c r="F21909" t="s">
        <v>1288</v>
      </c>
      <c r="G21909" t="s">
        <v>648</v>
      </c>
      <c r="H21909" s="135" t="s">
        <v>2602</v>
      </c>
      <c r="I21909" t="s">
        <v>1454</v>
      </c>
      <c r="J21909" s="20">
        <v>100</v>
      </c>
      <c r="K21909" s="20" t="s">
        <v>1465</v>
      </c>
      <c r="L21909" t="s">
        <v>1466</v>
      </c>
      <c r="M21909" s="20">
        <v>25</v>
      </c>
      <c r="N21909" s="20">
        <v>25</v>
      </c>
      <c r="AE21909">
        <f t="shared" si="342"/>
        <v>2022</v>
      </c>
    </row>
    <row r="21910" spans="1:31" x14ac:dyDescent="0.25">
      <c r="A21910" s="7">
        <v>21907</v>
      </c>
      <c r="B21910" s="8">
        <v>44664</v>
      </c>
      <c r="C21910" t="s">
        <v>3</v>
      </c>
      <c r="D21910" t="s">
        <v>1370</v>
      </c>
      <c r="E21910" t="s">
        <v>9</v>
      </c>
      <c r="F21910" t="s">
        <v>1379</v>
      </c>
      <c r="G21910" t="s">
        <v>929</v>
      </c>
      <c r="H21910" s="135" t="s">
        <v>3035</v>
      </c>
      <c r="I21910" t="s">
        <v>1454</v>
      </c>
      <c r="J21910" s="20">
        <v>13</v>
      </c>
      <c r="K21910" s="20" t="s">
        <v>3</v>
      </c>
      <c r="L21910" t="s">
        <v>1463</v>
      </c>
      <c r="M21910" s="20">
        <v>4.38</v>
      </c>
      <c r="N21910" s="20">
        <v>3.12</v>
      </c>
      <c r="AE21910">
        <f t="shared" si="342"/>
        <v>2022</v>
      </c>
    </row>
    <row r="21911" spans="1:31" x14ac:dyDescent="0.25">
      <c r="A21911" s="7">
        <v>21908</v>
      </c>
      <c r="B21911" s="8">
        <v>44664</v>
      </c>
      <c r="C21911" t="s">
        <v>3</v>
      </c>
      <c r="D21911" t="s">
        <v>1361</v>
      </c>
      <c r="E21911" t="s">
        <v>9</v>
      </c>
      <c r="F21911" t="s">
        <v>1288</v>
      </c>
      <c r="G21911" t="s">
        <v>1347</v>
      </c>
      <c r="H21911" s="135" t="s">
        <v>3551</v>
      </c>
      <c r="I21911" t="s">
        <v>1454</v>
      </c>
      <c r="J21911" s="20">
        <v>39</v>
      </c>
      <c r="K21911" s="20" t="s">
        <v>3</v>
      </c>
      <c r="L21911" t="s">
        <v>1464</v>
      </c>
      <c r="M21911" s="20">
        <v>11.92</v>
      </c>
      <c r="N21911" s="20">
        <v>8.58</v>
      </c>
      <c r="AE21911">
        <f t="shared" si="342"/>
        <v>2022</v>
      </c>
    </row>
    <row r="21912" spans="1:31" x14ac:dyDescent="0.25">
      <c r="A21912" s="7">
        <v>21909</v>
      </c>
      <c r="B21912" s="8">
        <v>44665</v>
      </c>
      <c r="C21912" t="s">
        <v>3</v>
      </c>
      <c r="D21912" t="s">
        <v>1361</v>
      </c>
      <c r="E21912" t="s">
        <v>9</v>
      </c>
      <c r="F21912" t="s">
        <v>122</v>
      </c>
      <c r="G21912" t="s">
        <v>861</v>
      </c>
      <c r="H21912" s="9" t="s">
        <v>2484</v>
      </c>
      <c r="I21912" t="s">
        <v>1454</v>
      </c>
      <c r="J21912" s="20">
        <v>31</v>
      </c>
      <c r="K21912" s="20" t="s">
        <v>3</v>
      </c>
      <c r="L21912" t="s">
        <v>1464</v>
      </c>
      <c r="M21912" s="20">
        <v>9.68</v>
      </c>
      <c r="N21912" s="20">
        <v>6.82</v>
      </c>
      <c r="AE21912">
        <f t="shared" si="342"/>
        <v>2022</v>
      </c>
    </row>
    <row r="21913" spans="1:31" x14ac:dyDescent="0.25">
      <c r="A21913" s="7">
        <v>21910</v>
      </c>
      <c r="B21913" s="8">
        <v>44665</v>
      </c>
      <c r="C21913" t="s">
        <v>3</v>
      </c>
      <c r="D21913" t="s">
        <v>1361</v>
      </c>
      <c r="E21913" t="s">
        <v>9</v>
      </c>
      <c r="F21913" t="s">
        <v>665</v>
      </c>
      <c r="G21913" t="s">
        <v>648</v>
      </c>
      <c r="H21913" s="135" t="s">
        <v>3552</v>
      </c>
      <c r="I21913" t="s">
        <v>1454</v>
      </c>
      <c r="J21913" s="20">
        <v>40</v>
      </c>
      <c r="K21913" s="20" t="s">
        <v>3</v>
      </c>
      <c r="L21913" t="s">
        <v>1463</v>
      </c>
      <c r="M21913" s="20">
        <v>11.4</v>
      </c>
      <c r="N21913" s="20">
        <v>9.6</v>
      </c>
      <c r="AE21913">
        <f t="shared" si="342"/>
        <v>2022</v>
      </c>
    </row>
    <row r="21914" spans="1:31" x14ac:dyDescent="0.25">
      <c r="A21914" s="7">
        <v>21911</v>
      </c>
      <c r="B21914" s="8">
        <v>44665</v>
      </c>
      <c r="C21914" t="s">
        <v>3</v>
      </c>
      <c r="D21914" t="s">
        <v>1327</v>
      </c>
      <c r="E21914" t="s">
        <v>9</v>
      </c>
      <c r="F21914" t="s">
        <v>1262</v>
      </c>
      <c r="G21914" t="s">
        <v>929</v>
      </c>
      <c r="H21914" s="135" t="s">
        <v>2686</v>
      </c>
      <c r="I21914" t="s">
        <v>1454</v>
      </c>
      <c r="J21914" s="20">
        <v>40</v>
      </c>
      <c r="K21914" s="20" t="s">
        <v>9</v>
      </c>
      <c r="L21914" t="s">
        <v>1464</v>
      </c>
      <c r="M21914" s="20">
        <v>8.8000000000000007</v>
      </c>
      <c r="N21914" s="20">
        <v>12.2</v>
      </c>
      <c r="AE21914">
        <f t="shared" si="342"/>
        <v>2022</v>
      </c>
    </row>
    <row r="21915" spans="1:31" x14ac:dyDescent="0.25">
      <c r="A21915" s="7">
        <v>21912</v>
      </c>
      <c r="B21915" s="8">
        <v>44666</v>
      </c>
      <c r="C21915" t="s">
        <v>3</v>
      </c>
      <c r="D21915" t="s">
        <v>1302</v>
      </c>
      <c r="E21915" t="s">
        <v>9</v>
      </c>
      <c r="F21915" t="s">
        <v>1237</v>
      </c>
      <c r="G21915" t="s">
        <v>929</v>
      </c>
      <c r="H21915" s="135" t="s">
        <v>3035</v>
      </c>
      <c r="I21915" t="s">
        <v>1454</v>
      </c>
      <c r="J21915" s="20">
        <v>40</v>
      </c>
      <c r="K21915" s="20" t="s">
        <v>3</v>
      </c>
      <c r="L21915" t="s">
        <v>1463</v>
      </c>
      <c r="M21915" s="20">
        <v>11.4</v>
      </c>
      <c r="N21915" s="20">
        <v>9.6</v>
      </c>
      <c r="AE21915">
        <f t="shared" si="342"/>
        <v>2022</v>
      </c>
    </row>
    <row r="21916" spans="1:31" x14ac:dyDescent="0.25">
      <c r="A21916" s="7">
        <v>21913</v>
      </c>
      <c r="B21916" s="8">
        <v>44666</v>
      </c>
      <c r="C21916" t="s">
        <v>3</v>
      </c>
      <c r="D21916" t="s">
        <v>787</v>
      </c>
      <c r="E21916" t="s">
        <v>9</v>
      </c>
      <c r="F21916" t="s">
        <v>1213</v>
      </c>
      <c r="G21916" t="s">
        <v>1347</v>
      </c>
      <c r="H21916" s="136" t="s">
        <v>3538</v>
      </c>
      <c r="I21916" t="s">
        <v>1455</v>
      </c>
      <c r="J21916" s="20">
        <v>14</v>
      </c>
      <c r="K21916" s="20" t="s">
        <v>3</v>
      </c>
      <c r="L21916" t="s">
        <v>1463</v>
      </c>
      <c r="M21916" s="20">
        <v>2.3200000000000003</v>
      </c>
      <c r="N21916" s="20">
        <v>1.68</v>
      </c>
      <c r="AE21916">
        <f t="shared" si="342"/>
        <v>2022</v>
      </c>
    </row>
    <row r="21917" spans="1:31" x14ac:dyDescent="0.25">
      <c r="A21917" s="7">
        <v>21914</v>
      </c>
      <c r="B21917" s="8">
        <v>44666</v>
      </c>
      <c r="C21917" t="s">
        <v>3</v>
      </c>
      <c r="D21917" t="s">
        <v>1213</v>
      </c>
      <c r="E21917" t="s">
        <v>9</v>
      </c>
      <c r="F21917" t="s">
        <v>787</v>
      </c>
      <c r="G21917" t="s">
        <v>1292</v>
      </c>
      <c r="H21917" s="9" t="s">
        <v>3546</v>
      </c>
      <c r="I21917" t="s">
        <v>1455</v>
      </c>
      <c r="J21917" s="20">
        <v>15</v>
      </c>
      <c r="K21917" s="20" t="s">
        <v>9</v>
      </c>
      <c r="L21917" t="s">
        <v>1463</v>
      </c>
      <c r="M21917" s="20">
        <v>1.8</v>
      </c>
      <c r="N21917" s="20">
        <v>2.4500000000000002</v>
      </c>
      <c r="AE21917">
        <f t="shared" si="342"/>
        <v>2022</v>
      </c>
    </row>
    <row r="21918" spans="1:31" x14ac:dyDescent="0.25">
      <c r="A21918" s="7">
        <v>21915</v>
      </c>
      <c r="B21918" s="8">
        <v>44667</v>
      </c>
      <c r="C21918" t="s">
        <v>3</v>
      </c>
      <c r="D21918" t="s">
        <v>1295</v>
      </c>
      <c r="E21918" t="s">
        <v>9</v>
      </c>
      <c r="F21918" t="s">
        <v>122</v>
      </c>
      <c r="G21918" t="s">
        <v>732</v>
      </c>
      <c r="H21918" s="135" t="s">
        <v>2186</v>
      </c>
      <c r="I21918" t="s">
        <v>1454</v>
      </c>
      <c r="J21918" s="20">
        <v>22</v>
      </c>
      <c r="K21918" s="20" t="s">
        <v>3</v>
      </c>
      <c r="L21918" t="s">
        <v>1464</v>
      </c>
      <c r="M21918" s="20">
        <v>7.16</v>
      </c>
      <c r="N21918" s="20">
        <v>4.84</v>
      </c>
      <c r="AE21918">
        <f t="shared" si="342"/>
        <v>2022</v>
      </c>
    </row>
    <row r="21919" spans="1:31" x14ac:dyDescent="0.25">
      <c r="A21919" s="7">
        <v>21916</v>
      </c>
      <c r="B21919" s="8">
        <v>44667</v>
      </c>
      <c r="C21919" t="s">
        <v>3</v>
      </c>
      <c r="D21919" t="s">
        <v>992</v>
      </c>
      <c r="E21919" t="s">
        <v>9</v>
      </c>
      <c r="F21919" t="s">
        <v>1193</v>
      </c>
      <c r="G21919" t="s">
        <v>569</v>
      </c>
      <c r="H21919" s="9" t="s">
        <v>2244</v>
      </c>
      <c r="I21919" t="s">
        <v>1454</v>
      </c>
      <c r="J21919" s="20">
        <v>57</v>
      </c>
      <c r="K21919" s="20" t="s">
        <v>3</v>
      </c>
      <c r="L21919" t="s">
        <v>1464</v>
      </c>
      <c r="M21919" s="20">
        <v>16.96</v>
      </c>
      <c r="N21919" s="20">
        <v>12.54</v>
      </c>
      <c r="AE21919">
        <f t="shared" si="342"/>
        <v>2022</v>
      </c>
    </row>
    <row r="21920" spans="1:31" x14ac:dyDescent="0.25">
      <c r="A21920" s="7">
        <v>21917</v>
      </c>
      <c r="B21920" s="8">
        <v>44667</v>
      </c>
      <c r="C21920" t="s">
        <v>3</v>
      </c>
      <c r="D21920" t="s">
        <v>1085</v>
      </c>
      <c r="E21920" t="s">
        <v>9</v>
      </c>
      <c r="F21920" t="s">
        <v>614</v>
      </c>
      <c r="G21920" t="s">
        <v>895</v>
      </c>
      <c r="H21920" s="135" t="s">
        <v>2718</v>
      </c>
      <c r="I21920" t="s">
        <v>1457</v>
      </c>
      <c r="J21920" s="20">
        <v>30</v>
      </c>
      <c r="K21920" s="20" t="s">
        <v>9</v>
      </c>
      <c r="L21920" t="s">
        <v>1464</v>
      </c>
      <c r="M21920" s="20">
        <v>3.3</v>
      </c>
      <c r="N21920" s="20">
        <v>4.7</v>
      </c>
      <c r="O21920" t="s">
        <v>9</v>
      </c>
      <c r="P21920" s="13" t="s">
        <v>1374</v>
      </c>
      <c r="Q21920" t="s">
        <v>9</v>
      </c>
      <c r="R21920" t="s">
        <v>1311</v>
      </c>
      <c r="S21920" t="s">
        <v>3</v>
      </c>
      <c r="T21920" t="s">
        <v>816</v>
      </c>
      <c r="U21920" t="s">
        <v>3</v>
      </c>
      <c r="V21920" t="s">
        <v>1149</v>
      </c>
      <c r="W21920" t="s">
        <v>3</v>
      </c>
      <c r="X21920" t="s">
        <v>250</v>
      </c>
      <c r="Y21920" t="s">
        <v>1465</v>
      </c>
      <c r="AA21920" t="s">
        <v>1465</v>
      </c>
      <c r="AC21920" t="s">
        <v>1465</v>
      </c>
      <c r="AE21920">
        <f t="shared" si="342"/>
        <v>2022</v>
      </c>
    </row>
    <row r="21921" spans="1:31" x14ac:dyDescent="0.25">
      <c r="A21921" s="7">
        <v>21918</v>
      </c>
      <c r="B21921" s="8">
        <v>44667</v>
      </c>
      <c r="C21921" t="s">
        <v>3</v>
      </c>
      <c r="D21921" t="s">
        <v>1085</v>
      </c>
      <c r="E21921" t="s">
        <v>9</v>
      </c>
      <c r="F21921" t="s">
        <v>122</v>
      </c>
      <c r="G21921" t="s">
        <v>929</v>
      </c>
      <c r="H21921" s="135" t="s">
        <v>2686</v>
      </c>
      <c r="I21921" t="s">
        <v>1454</v>
      </c>
      <c r="J21921" s="20">
        <v>33</v>
      </c>
      <c r="K21921" s="20" t="s">
        <v>3</v>
      </c>
      <c r="L21921" t="s">
        <v>1464</v>
      </c>
      <c r="M21921" s="20">
        <v>10.24</v>
      </c>
      <c r="N21921" s="20">
        <v>7.26</v>
      </c>
      <c r="AE21921">
        <f t="shared" si="342"/>
        <v>2022</v>
      </c>
    </row>
    <row r="21922" spans="1:31" x14ac:dyDescent="0.25">
      <c r="A21922" s="7">
        <v>21919</v>
      </c>
      <c r="B21922" s="8">
        <v>44668</v>
      </c>
      <c r="C21922" t="s">
        <v>3</v>
      </c>
      <c r="D21922" t="s">
        <v>848</v>
      </c>
      <c r="E21922" t="s">
        <v>9</v>
      </c>
      <c r="F21922" t="s">
        <v>860</v>
      </c>
      <c r="G21922" t="s">
        <v>648</v>
      </c>
      <c r="H21922" s="9" t="s">
        <v>1797</v>
      </c>
      <c r="I21922" t="s">
        <v>1454</v>
      </c>
      <c r="J21922" s="20">
        <v>14</v>
      </c>
      <c r="K21922" s="20" t="s">
        <v>9</v>
      </c>
      <c r="L21922" t="s">
        <v>1464</v>
      </c>
      <c r="M21922" s="20">
        <v>3.08</v>
      </c>
      <c r="N21922" s="20">
        <v>4.92</v>
      </c>
      <c r="AE21922">
        <f t="shared" si="342"/>
        <v>2022</v>
      </c>
    </row>
    <row r="21923" spans="1:31" x14ac:dyDescent="0.25">
      <c r="A21923" s="7">
        <v>21920</v>
      </c>
      <c r="B21923" s="8">
        <v>44668</v>
      </c>
      <c r="C21923" t="s">
        <v>3</v>
      </c>
      <c r="D21923" t="s">
        <v>557</v>
      </c>
      <c r="E21923" t="s">
        <v>9</v>
      </c>
      <c r="F21923" t="s">
        <v>860</v>
      </c>
      <c r="G21923" t="s">
        <v>648</v>
      </c>
      <c r="H21923" s="9" t="s">
        <v>1797</v>
      </c>
      <c r="I21923" t="s">
        <v>1454</v>
      </c>
      <c r="J21923" s="20">
        <v>30</v>
      </c>
      <c r="K21923" s="20" t="s">
        <v>3</v>
      </c>
      <c r="L21923" t="s">
        <v>1463</v>
      </c>
      <c r="M21923" s="20">
        <v>8.8000000000000007</v>
      </c>
      <c r="N21923" s="20">
        <v>7.2</v>
      </c>
      <c r="AE21923">
        <f t="shared" si="342"/>
        <v>2022</v>
      </c>
    </row>
    <row r="21924" spans="1:31" x14ac:dyDescent="0.25">
      <c r="A21924" s="7">
        <v>21921</v>
      </c>
      <c r="B21924" s="8">
        <v>44668</v>
      </c>
      <c r="C21924" t="s">
        <v>3</v>
      </c>
      <c r="D21924" t="s">
        <v>1295</v>
      </c>
      <c r="E21924" t="s">
        <v>9</v>
      </c>
      <c r="F21924" t="s">
        <v>1371</v>
      </c>
      <c r="G21924" t="s">
        <v>895</v>
      </c>
      <c r="H21924" s="135" t="s">
        <v>2540</v>
      </c>
      <c r="I21924" t="s">
        <v>1454</v>
      </c>
      <c r="J21924" s="20">
        <v>18</v>
      </c>
      <c r="K21924" s="20" t="s">
        <v>3</v>
      </c>
      <c r="L21924" t="s">
        <v>1464</v>
      </c>
      <c r="M21924" s="20">
        <v>6.04</v>
      </c>
      <c r="N21924" s="20">
        <v>3.96</v>
      </c>
      <c r="AE21924">
        <f t="shared" si="342"/>
        <v>2022</v>
      </c>
    </row>
    <row r="21925" spans="1:31" x14ac:dyDescent="0.25">
      <c r="A21925" s="7">
        <v>21922</v>
      </c>
      <c r="B21925" s="8">
        <v>44668</v>
      </c>
      <c r="C21925" t="s">
        <v>3</v>
      </c>
      <c r="D21925" t="s">
        <v>229</v>
      </c>
      <c r="E21925" t="s">
        <v>9</v>
      </c>
      <c r="F21925" t="s">
        <v>306</v>
      </c>
      <c r="G21925" t="s">
        <v>929</v>
      </c>
      <c r="H21925" s="135" t="s">
        <v>2686</v>
      </c>
      <c r="I21925" t="s">
        <v>1454</v>
      </c>
      <c r="J21925" s="20">
        <v>39</v>
      </c>
      <c r="K21925" s="20" t="s">
        <v>3</v>
      </c>
      <c r="L21925" t="s">
        <v>1464</v>
      </c>
      <c r="M21925" s="20">
        <v>11.92</v>
      </c>
      <c r="N21925" s="20">
        <v>8.58</v>
      </c>
      <c r="AE21925">
        <f t="shared" si="342"/>
        <v>2022</v>
      </c>
    </row>
    <row r="21926" spans="1:31" x14ac:dyDescent="0.25">
      <c r="A21926" s="7">
        <v>21923</v>
      </c>
      <c r="B21926" s="8">
        <v>44669</v>
      </c>
      <c r="C21926" t="s">
        <v>3</v>
      </c>
      <c r="D21926" t="s">
        <v>766</v>
      </c>
      <c r="E21926" t="s">
        <v>9</v>
      </c>
      <c r="F21926" t="s">
        <v>1383</v>
      </c>
      <c r="G21926" t="s">
        <v>929</v>
      </c>
      <c r="H21926" s="135" t="s">
        <v>3035</v>
      </c>
      <c r="I21926" t="s">
        <v>1454</v>
      </c>
      <c r="J21926" s="20">
        <v>11</v>
      </c>
      <c r="K21926" s="20" t="s">
        <v>3</v>
      </c>
      <c r="L21926" t="s">
        <v>1464</v>
      </c>
      <c r="M21926" s="20">
        <v>4.08</v>
      </c>
      <c r="N21926" s="20">
        <v>2.42</v>
      </c>
      <c r="AE21926">
        <f t="shared" si="342"/>
        <v>2022</v>
      </c>
    </row>
    <row r="21927" spans="1:31" x14ac:dyDescent="0.25">
      <c r="A21927" s="7">
        <v>21924</v>
      </c>
      <c r="B21927" s="8">
        <v>44670</v>
      </c>
      <c r="C21927" t="s">
        <v>3</v>
      </c>
      <c r="D21927" t="s">
        <v>1296</v>
      </c>
      <c r="E21927" t="s">
        <v>9</v>
      </c>
      <c r="F21927" t="s">
        <v>268</v>
      </c>
      <c r="G21927" t="s">
        <v>929</v>
      </c>
      <c r="H21927" s="135" t="s">
        <v>3035</v>
      </c>
      <c r="I21927" t="s">
        <v>1454</v>
      </c>
      <c r="J21927" s="20">
        <v>30</v>
      </c>
      <c r="K21927" s="20" t="s">
        <v>9</v>
      </c>
      <c r="L21927" t="s">
        <v>1463</v>
      </c>
      <c r="M21927" s="20">
        <v>7.2</v>
      </c>
      <c r="N21927" s="20">
        <v>8.8000000000000007</v>
      </c>
      <c r="AE21927">
        <f t="shared" si="342"/>
        <v>2022</v>
      </c>
    </row>
    <row r="21928" spans="1:31" x14ac:dyDescent="0.25">
      <c r="A21928" s="7">
        <v>21925</v>
      </c>
      <c r="B21928" s="8">
        <v>44670</v>
      </c>
      <c r="C21928" t="s">
        <v>3</v>
      </c>
      <c r="D21928" t="s">
        <v>1327</v>
      </c>
      <c r="E21928" t="s">
        <v>9</v>
      </c>
      <c r="F21928" t="s">
        <v>1111</v>
      </c>
      <c r="G21928" t="s">
        <v>24</v>
      </c>
      <c r="H21928" s="136" t="s">
        <v>1496</v>
      </c>
      <c r="I21928" t="s">
        <v>1454</v>
      </c>
      <c r="J21928" s="20">
        <v>30</v>
      </c>
      <c r="K21928" s="20" t="s">
        <v>3</v>
      </c>
      <c r="L21928" t="s">
        <v>1464</v>
      </c>
      <c r="M21928" s="20">
        <v>9.4</v>
      </c>
      <c r="N21928" s="20">
        <v>6.6</v>
      </c>
      <c r="AE21928">
        <f t="shared" si="342"/>
        <v>2022</v>
      </c>
    </row>
    <row r="21929" spans="1:31" x14ac:dyDescent="0.25">
      <c r="A21929" s="7">
        <v>21926</v>
      </c>
      <c r="B21929" s="8">
        <v>44671</v>
      </c>
      <c r="C21929" t="s">
        <v>3</v>
      </c>
      <c r="D21929" t="s">
        <v>1295</v>
      </c>
      <c r="E21929" t="s">
        <v>9</v>
      </c>
      <c r="F21929" t="s">
        <v>1335</v>
      </c>
      <c r="G21929" t="s">
        <v>929</v>
      </c>
      <c r="H21929" s="135" t="s">
        <v>3035</v>
      </c>
      <c r="I21929" t="s">
        <v>1454</v>
      </c>
      <c r="J21929" s="20">
        <v>26</v>
      </c>
      <c r="K21929" s="20" t="s">
        <v>3</v>
      </c>
      <c r="L21929" t="s">
        <v>1464</v>
      </c>
      <c r="M21929" s="20">
        <v>8.2800000000000011</v>
      </c>
      <c r="N21929" s="20">
        <v>5.72</v>
      </c>
      <c r="AE21929">
        <f t="shared" si="342"/>
        <v>2022</v>
      </c>
    </row>
    <row r="21930" spans="1:31" x14ac:dyDescent="0.25">
      <c r="A21930" s="7">
        <v>21927</v>
      </c>
      <c r="B21930" s="8">
        <v>44672</v>
      </c>
      <c r="C21930" t="s">
        <v>3</v>
      </c>
      <c r="D21930" t="s">
        <v>712</v>
      </c>
      <c r="E21930" t="s">
        <v>9</v>
      </c>
      <c r="F21930" t="s">
        <v>805</v>
      </c>
      <c r="G21930" t="s">
        <v>1292</v>
      </c>
      <c r="H21930" s="9" t="s">
        <v>3553</v>
      </c>
      <c r="I21930" t="s">
        <v>1454</v>
      </c>
      <c r="J21930" s="20">
        <v>12</v>
      </c>
      <c r="K21930" s="20" t="s">
        <v>1465</v>
      </c>
      <c r="L21930" t="s">
        <v>1466</v>
      </c>
      <c r="M21930" s="20">
        <v>3</v>
      </c>
      <c r="N21930" s="20">
        <v>3</v>
      </c>
      <c r="AE21930">
        <f t="shared" si="342"/>
        <v>2022</v>
      </c>
    </row>
    <row r="21931" spans="1:31" x14ac:dyDescent="0.25">
      <c r="A21931" s="7">
        <v>21928</v>
      </c>
      <c r="B21931" s="8">
        <v>44673</v>
      </c>
      <c r="C21931" t="s">
        <v>3</v>
      </c>
      <c r="D21931" t="s">
        <v>1262</v>
      </c>
      <c r="E21931" t="s">
        <v>9</v>
      </c>
      <c r="F21931" t="s">
        <v>1387</v>
      </c>
      <c r="G21931" t="s">
        <v>929</v>
      </c>
      <c r="H21931" s="135" t="s">
        <v>2748</v>
      </c>
      <c r="I21931" t="s">
        <v>1458</v>
      </c>
      <c r="J21931" s="20">
        <v>21</v>
      </c>
      <c r="K21931" s="20" t="s">
        <v>1465</v>
      </c>
      <c r="L21931" t="s">
        <v>1466</v>
      </c>
      <c r="M21931" s="20">
        <v>10</v>
      </c>
      <c r="N21931" s="20">
        <v>30</v>
      </c>
      <c r="AE21931">
        <f t="shared" si="342"/>
        <v>2022</v>
      </c>
    </row>
    <row r="21932" spans="1:31" x14ac:dyDescent="0.25">
      <c r="A21932" s="7">
        <v>21929</v>
      </c>
      <c r="B21932" s="8">
        <v>44673</v>
      </c>
      <c r="C21932" t="s">
        <v>3</v>
      </c>
      <c r="D21932" t="s">
        <v>787</v>
      </c>
      <c r="E21932" t="s">
        <v>9</v>
      </c>
      <c r="F21932" t="s">
        <v>1213</v>
      </c>
      <c r="G21932" t="s">
        <v>1347</v>
      </c>
      <c r="H21932" s="135" t="s">
        <v>3542</v>
      </c>
      <c r="I21932" t="s">
        <v>1455</v>
      </c>
      <c r="J21932" s="20">
        <v>25</v>
      </c>
      <c r="K21932" s="20" t="s">
        <v>3</v>
      </c>
      <c r="L21932" t="s">
        <v>1464</v>
      </c>
      <c r="M21932" s="20">
        <v>4</v>
      </c>
      <c r="N21932" s="20">
        <v>2.75</v>
      </c>
      <c r="AE21932">
        <f t="shared" si="342"/>
        <v>2022</v>
      </c>
    </row>
    <row r="21933" spans="1:31" x14ac:dyDescent="0.25">
      <c r="A21933" s="7">
        <v>21930</v>
      </c>
      <c r="B21933" s="8">
        <v>44676</v>
      </c>
      <c r="C21933" t="s">
        <v>3</v>
      </c>
      <c r="D21933" t="s">
        <v>557</v>
      </c>
      <c r="E21933" t="s">
        <v>9</v>
      </c>
      <c r="F21933" t="s">
        <v>727</v>
      </c>
      <c r="G21933" t="s">
        <v>1292</v>
      </c>
      <c r="H21933" s="9" t="s">
        <v>3415</v>
      </c>
      <c r="I21933" t="s">
        <v>1454</v>
      </c>
      <c r="J21933" s="20">
        <v>16</v>
      </c>
      <c r="K21933" s="20" t="s">
        <v>9</v>
      </c>
      <c r="L21933" t="s">
        <v>1463</v>
      </c>
      <c r="M21933" s="20">
        <v>3.84</v>
      </c>
      <c r="N21933" s="20">
        <v>5.16</v>
      </c>
      <c r="AE21933">
        <f t="shared" si="342"/>
        <v>2022</v>
      </c>
    </row>
    <row r="21934" spans="1:31" x14ac:dyDescent="0.25">
      <c r="A21934" s="7">
        <v>21931</v>
      </c>
      <c r="B21934" s="8">
        <v>44676</v>
      </c>
      <c r="C21934" t="s">
        <v>3</v>
      </c>
      <c r="D21934" t="s">
        <v>1358</v>
      </c>
      <c r="E21934" t="s">
        <v>9</v>
      </c>
      <c r="F21934" t="s">
        <v>1167</v>
      </c>
      <c r="G21934" t="s">
        <v>895</v>
      </c>
      <c r="H21934" s="135" t="s">
        <v>2797</v>
      </c>
      <c r="I21934" t="s">
        <v>1454</v>
      </c>
      <c r="J21934" s="20">
        <v>32</v>
      </c>
      <c r="K21934" s="20" t="s">
        <v>9</v>
      </c>
      <c r="L21934" t="s">
        <v>1463</v>
      </c>
      <c r="M21934" s="20">
        <v>7.68</v>
      </c>
      <c r="N21934" s="20">
        <v>9.32</v>
      </c>
      <c r="AE21934">
        <f t="shared" si="342"/>
        <v>2022</v>
      </c>
    </row>
    <row r="21935" spans="1:31" x14ac:dyDescent="0.25">
      <c r="A21935" s="7">
        <v>21932</v>
      </c>
      <c r="B21935" s="8">
        <v>44677</v>
      </c>
      <c r="C21935" t="s">
        <v>3</v>
      </c>
      <c r="D21935" t="s">
        <v>557</v>
      </c>
      <c r="E21935" t="s">
        <v>9</v>
      </c>
      <c r="F21935" t="s">
        <v>727</v>
      </c>
      <c r="G21935" t="s">
        <v>929</v>
      </c>
      <c r="H21935" s="135" t="s">
        <v>2703</v>
      </c>
      <c r="I21935" t="s">
        <v>1454</v>
      </c>
      <c r="J21935" s="20">
        <v>12</v>
      </c>
      <c r="K21935" s="20" t="s">
        <v>3</v>
      </c>
      <c r="L21935" t="s">
        <v>1464</v>
      </c>
      <c r="M21935" s="20">
        <v>4.3599999999999994</v>
      </c>
      <c r="N21935" s="20">
        <v>2.64</v>
      </c>
      <c r="AE21935">
        <f t="shared" si="342"/>
        <v>2022</v>
      </c>
    </row>
    <row r="21936" spans="1:31" x14ac:dyDescent="0.25">
      <c r="A21936" s="7">
        <v>21933</v>
      </c>
      <c r="B21936" s="8">
        <v>44678</v>
      </c>
      <c r="C21936" t="s">
        <v>3</v>
      </c>
      <c r="D21936" s="16" t="s">
        <v>35</v>
      </c>
      <c r="E21936" t="s">
        <v>9</v>
      </c>
      <c r="F21936" t="s">
        <v>45</v>
      </c>
      <c r="G21936" t="s">
        <v>929</v>
      </c>
      <c r="H21936" s="135" t="s">
        <v>2686</v>
      </c>
      <c r="I21936" t="s">
        <v>1454</v>
      </c>
      <c r="J21936" s="20">
        <v>40</v>
      </c>
      <c r="K21936" s="20" t="s">
        <v>3</v>
      </c>
      <c r="L21936" t="s">
        <v>1464</v>
      </c>
      <c r="M21936" s="20">
        <v>12.2</v>
      </c>
      <c r="N21936" s="20">
        <v>8.8000000000000007</v>
      </c>
      <c r="AE21936">
        <f t="shared" si="342"/>
        <v>2022</v>
      </c>
    </row>
    <row r="21937" spans="1:31" x14ac:dyDescent="0.25">
      <c r="A21937" s="7">
        <v>21934</v>
      </c>
      <c r="B21937" s="8">
        <v>44681</v>
      </c>
      <c r="C21937" t="s">
        <v>3</v>
      </c>
      <c r="D21937" t="s">
        <v>1385</v>
      </c>
      <c r="E21937" t="s">
        <v>9</v>
      </c>
      <c r="F21937" s="15" t="s">
        <v>28</v>
      </c>
      <c r="G21937" t="s">
        <v>861</v>
      </c>
      <c r="H21937" s="135" t="s">
        <v>2491</v>
      </c>
      <c r="I21937" t="s">
        <v>1454</v>
      </c>
      <c r="J21937" s="20">
        <v>12</v>
      </c>
      <c r="K21937" s="20" t="s">
        <v>3</v>
      </c>
      <c r="L21937" t="s">
        <v>1464</v>
      </c>
      <c r="M21937" s="20">
        <v>4.3599999999999994</v>
      </c>
      <c r="N21937" s="20">
        <v>2.64</v>
      </c>
      <c r="AE21937">
        <f t="shared" si="342"/>
        <v>2022</v>
      </c>
    </row>
    <row r="21938" spans="1:31" x14ac:dyDescent="0.25">
      <c r="A21938" s="7">
        <v>21935</v>
      </c>
      <c r="B21938" s="8">
        <v>44681</v>
      </c>
      <c r="C21938" t="s">
        <v>3</v>
      </c>
      <c r="D21938" t="s">
        <v>1283</v>
      </c>
      <c r="E21938" t="s">
        <v>9</v>
      </c>
      <c r="F21938" t="s">
        <v>1325</v>
      </c>
      <c r="G21938" t="s">
        <v>714</v>
      </c>
      <c r="H21938" s="135" t="s">
        <v>2617</v>
      </c>
      <c r="I21938" t="s">
        <v>1454</v>
      </c>
      <c r="J21938" s="20">
        <v>40</v>
      </c>
      <c r="K21938" s="20" t="s">
        <v>3</v>
      </c>
      <c r="L21938" t="s">
        <v>1464</v>
      </c>
      <c r="M21938" s="20">
        <v>12.2</v>
      </c>
      <c r="N21938" s="20">
        <v>8.8000000000000007</v>
      </c>
      <c r="AE21938">
        <f t="shared" si="342"/>
        <v>2022</v>
      </c>
    </row>
    <row r="21939" spans="1:31" x14ac:dyDescent="0.25">
      <c r="A21939" s="7">
        <v>21936</v>
      </c>
      <c r="B21939" s="8">
        <v>44681</v>
      </c>
      <c r="C21939" t="s">
        <v>3</v>
      </c>
      <c r="D21939" t="s">
        <v>86</v>
      </c>
      <c r="E21939" t="s">
        <v>9</v>
      </c>
      <c r="F21939" t="s">
        <v>1028</v>
      </c>
      <c r="G21939" t="s">
        <v>648</v>
      </c>
      <c r="H21939" s="135" t="s">
        <v>2062</v>
      </c>
      <c r="I21939" t="s">
        <v>1454</v>
      </c>
      <c r="J21939" s="20">
        <v>37</v>
      </c>
      <c r="K21939" s="20" t="s">
        <v>3</v>
      </c>
      <c r="L21939" t="s">
        <v>1464</v>
      </c>
      <c r="M21939" s="20">
        <v>11.36</v>
      </c>
      <c r="N21939" s="20">
        <v>8.14</v>
      </c>
      <c r="AE21939">
        <f t="shared" si="342"/>
        <v>2022</v>
      </c>
    </row>
    <row r="21940" spans="1:31" x14ac:dyDescent="0.25">
      <c r="A21940" s="7">
        <v>21937</v>
      </c>
      <c r="B21940" s="8">
        <v>44682</v>
      </c>
      <c r="C21940" t="s">
        <v>3</v>
      </c>
      <c r="D21940" t="s">
        <v>1315</v>
      </c>
      <c r="E21940" t="s">
        <v>9</v>
      </c>
      <c r="F21940" t="s">
        <v>1344</v>
      </c>
      <c r="G21940" t="s">
        <v>861</v>
      </c>
      <c r="H21940" s="135" t="s">
        <v>2491</v>
      </c>
      <c r="I21940" t="s">
        <v>1454</v>
      </c>
      <c r="J21940" s="20">
        <v>22</v>
      </c>
      <c r="K21940" s="20" t="s">
        <v>1465</v>
      </c>
      <c r="L21940" t="s">
        <v>1466</v>
      </c>
      <c r="M21940" s="20">
        <v>5.5</v>
      </c>
      <c r="N21940" s="20">
        <v>5.5</v>
      </c>
      <c r="AE21940">
        <f t="shared" si="342"/>
        <v>2022</v>
      </c>
    </row>
    <row r="21941" spans="1:31" x14ac:dyDescent="0.25">
      <c r="A21941" s="7">
        <v>21938</v>
      </c>
      <c r="B21941" s="8">
        <v>44682</v>
      </c>
      <c r="C21941" t="s">
        <v>3</v>
      </c>
      <c r="D21941" t="s">
        <v>1302</v>
      </c>
      <c r="E21941" t="s">
        <v>9</v>
      </c>
      <c r="F21941" t="s">
        <v>448</v>
      </c>
      <c r="G21941" t="s">
        <v>861</v>
      </c>
      <c r="H21941" s="135" t="s">
        <v>2491</v>
      </c>
      <c r="I21941" t="s">
        <v>1454</v>
      </c>
      <c r="J21941" s="20">
        <v>24</v>
      </c>
      <c r="K21941" s="20" t="s">
        <v>1465</v>
      </c>
      <c r="L21941" t="s">
        <v>1466</v>
      </c>
      <c r="M21941" s="20">
        <v>6</v>
      </c>
      <c r="N21941" s="20">
        <v>6</v>
      </c>
      <c r="AE21941">
        <f t="shared" si="342"/>
        <v>2022</v>
      </c>
    </row>
    <row r="21942" spans="1:31" x14ac:dyDescent="0.25">
      <c r="A21942" s="7">
        <v>21939</v>
      </c>
      <c r="B21942" s="8">
        <v>44682</v>
      </c>
      <c r="C21942" t="s">
        <v>3</v>
      </c>
      <c r="D21942" t="s">
        <v>1085</v>
      </c>
      <c r="E21942" t="s">
        <v>9</v>
      </c>
      <c r="F21942" t="s">
        <v>727</v>
      </c>
      <c r="G21942" t="s">
        <v>861</v>
      </c>
      <c r="H21942" s="135" t="s">
        <v>2491</v>
      </c>
      <c r="I21942" t="s">
        <v>1454</v>
      </c>
      <c r="J21942" s="20">
        <v>23</v>
      </c>
      <c r="K21942" s="20" t="s">
        <v>3</v>
      </c>
      <c r="L21942" t="s">
        <v>1464</v>
      </c>
      <c r="M21942" s="20">
        <v>7.4399999999999995</v>
      </c>
      <c r="N21942" s="20">
        <v>5.0600000000000005</v>
      </c>
      <c r="AE21942">
        <f t="shared" si="342"/>
        <v>2022</v>
      </c>
    </row>
    <row r="21943" spans="1:31" x14ac:dyDescent="0.25">
      <c r="A21943" s="7">
        <v>21940</v>
      </c>
      <c r="B21943" s="8">
        <v>44682</v>
      </c>
      <c r="C21943" t="s">
        <v>3</v>
      </c>
      <c r="D21943" t="s">
        <v>712</v>
      </c>
      <c r="E21943" t="s">
        <v>9</v>
      </c>
      <c r="F21943" t="s">
        <v>900</v>
      </c>
      <c r="G21943" t="s">
        <v>861</v>
      </c>
      <c r="H21943" s="135" t="s">
        <v>2491</v>
      </c>
      <c r="I21943" t="s">
        <v>1454</v>
      </c>
      <c r="J21943" s="20">
        <v>19</v>
      </c>
      <c r="K21943" s="20" t="s">
        <v>3</v>
      </c>
      <c r="L21943" t="s">
        <v>1463</v>
      </c>
      <c r="M21943" s="20">
        <v>5.94</v>
      </c>
      <c r="N21943" s="20">
        <v>4.5599999999999996</v>
      </c>
      <c r="AE21943">
        <f t="shared" si="342"/>
        <v>2022</v>
      </c>
    </row>
    <row r="21944" spans="1:31" x14ac:dyDescent="0.25">
      <c r="A21944" s="7">
        <v>21941</v>
      </c>
      <c r="B21944" s="8">
        <v>44682</v>
      </c>
      <c r="C21944" t="s">
        <v>3</v>
      </c>
      <c r="D21944" t="s">
        <v>1315</v>
      </c>
      <c r="E21944" t="s">
        <v>9</v>
      </c>
      <c r="F21944" t="s">
        <v>1143</v>
      </c>
      <c r="G21944" t="s">
        <v>861</v>
      </c>
      <c r="H21944" s="135" t="s">
        <v>2492</v>
      </c>
      <c r="I21944" t="s">
        <v>1454</v>
      </c>
      <c r="J21944" s="20">
        <v>30</v>
      </c>
      <c r="K21944" s="20" t="s">
        <v>1465</v>
      </c>
      <c r="L21944" t="s">
        <v>1466</v>
      </c>
      <c r="M21944" s="20">
        <v>7.5</v>
      </c>
      <c r="N21944" s="20">
        <v>7.5</v>
      </c>
      <c r="AE21944">
        <f t="shared" si="342"/>
        <v>2022</v>
      </c>
    </row>
    <row r="21945" spans="1:31" x14ac:dyDescent="0.25">
      <c r="A21945" s="7">
        <v>21942</v>
      </c>
      <c r="B21945" s="8">
        <v>44682</v>
      </c>
      <c r="C21945" t="s">
        <v>3</v>
      </c>
      <c r="D21945" t="s">
        <v>1302</v>
      </c>
      <c r="E21945" t="s">
        <v>9</v>
      </c>
      <c r="F21945" t="s">
        <v>1290</v>
      </c>
      <c r="G21945" t="s">
        <v>861</v>
      </c>
      <c r="H21945" s="135" t="s">
        <v>2492</v>
      </c>
      <c r="I21945" t="s">
        <v>1454</v>
      </c>
      <c r="J21945" s="20">
        <v>27</v>
      </c>
      <c r="K21945" s="20" t="s">
        <v>3</v>
      </c>
      <c r="L21945" t="s">
        <v>1464</v>
      </c>
      <c r="M21945" s="20">
        <v>8.56</v>
      </c>
      <c r="N21945" s="20">
        <v>5.9399999999999995</v>
      </c>
      <c r="AE21945">
        <f t="shared" si="342"/>
        <v>2022</v>
      </c>
    </row>
    <row r="21946" spans="1:31" x14ac:dyDescent="0.25">
      <c r="A21946" s="7">
        <v>21943</v>
      </c>
      <c r="B21946" s="8">
        <v>44682</v>
      </c>
      <c r="C21946" t="s">
        <v>3</v>
      </c>
      <c r="D21946" t="s">
        <v>834</v>
      </c>
      <c r="E21946" t="s">
        <v>9</v>
      </c>
      <c r="F21946" t="s">
        <v>727</v>
      </c>
      <c r="G21946" t="s">
        <v>861</v>
      </c>
      <c r="H21946" s="135" t="s">
        <v>2492</v>
      </c>
      <c r="I21946" t="s">
        <v>1454</v>
      </c>
      <c r="J21946" s="20">
        <v>30</v>
      </c>
      <c r="K21946" s="20" t="s">
        <v>3</v>
      </c>
      <c r="L21946" t="s">
        <v>1463</v>
      </c>
      <c r="M21946" s="20">
        <v>8.8000000000000007</v>
      </c>
      <c r="N21946" s="20">
        <v>7.2</v>
      </c>
      <c r="AE21946">
        <f t="shared" si="342"/>
        <v>2022</v>
      </c>
    </row>
    <row r="21947" spans="1:31" x14ac:dyDescent="0.25">
      <c r="A21947" s="7">
        <v>21944</v>
      </c>
      <c r="B21947" s="8">
        <v>44682</v>
      </c>
      <c r="C21947" t="s">
        <v>3</v>
      </c>
      <c r="D21947" t="s">
        <v>1295</v>
      </c>
      <c r="E21947" t="s">
        <v>9</v>
      </c>
      <c r="F21947" t="s">
        <v>900</v>
      </c>
      <c r="G21947" t="s">
        <v>861</v>
      </c>
      <c r="H21947" s="9" t="s">
        <v>2440</v>
      </c>
      <c r="I21947" t="s">
        <v>1454</v>
      </c>
      <c r="J21947" s="20">
        <v>18</v>
      </c>
      <c r="K21947" s="20" t="s">
        <v>3</v>
      </c>
      <c r="L21947" t="s">
        <v>1464</v>
      </c>
      <c r="M21947" s="20">
        <v>6.04</v>
      </c>
      <c r="N21947" s="20">
        <v>3.96</v>
      </c>
      <c r="AE21947">
        <f t="shared" si="342"/>
        <v>2022</v>
      </c>
    </row>
    <row r="21948" spans="1:31" x14ac:dyDescent="0.25">
      <c r="A21948" s="7">
        <v>21945</v>
      </c>
      <c r="B21948" s="8">
        <v>44682</v>
      </c>
      <c r="C21948" t="s">
        <v>3</v>
      </c>
      <c r="D21948" t="s">
        <v>1315</v>
      </c>
      <c r="E21948" t="s">
        <v>9</v>
      </c>
      <c r="F21948" t="s">
        <v>1289</v>
      </c>
      <c r="G21948" t="s">
        <v>861</v>
      </c>
      <c r="H21948" s="9" t="s">
        <v>2440</v>
      </c>
      <c r="I21948" t="s">
        <v>1454</v>
      </c>
      <c r="J21948" s="20">
        <v>22</v>
      </c>
      <c r="K21948" s="20" t="s">
        <v>3</v>
      </c>
      <c r="L21948" t="s">
        <v>1464</v>
      </c>
      <c r="M21948" s="20">
        <v>7.16</v>
      </c>
      <c r="N21948" s="20">
        <v>4.84</v>
      </c>
      <c r="AE21948">
        <f t="shared" si="342"/>
        <v>2022</v>
      </c>
    </row>
    <row r="21949" spans="1:31" x14ac:dyDescent="0.25">
      <c r="A21949" s="7">
        <v>21946</v>
      </c>
      <c r="B21949" s="8">
        <v>44682</v>
      </c>
      <c r="C21949" t="s">
        <v>3</v>
      </c>
      <c r="D21949" t="s">
        <v>104</v>
      </c>
      <c r="E21949" t="s">
        <v>9</v>
      </c>
      <c r="F21949" t="s">
        <v>727</v>
      </c>
      <c r="G21949" t="s">
        <v>861</v>
      </c>
      <c r="H21949" s="9" t="s">
        <v>2440</v>
      </c>
      <c r="I21949" t="s">
        <v>1454</v>
      </c>
      <c r="J21949" s="20">
        <v>34</v>
      </c>
      <c r="K21949" s="20" t="s">
        <v>3</v>
      </c>
      <c r="L21949" t="s">
        <v>1464</v>
      </c>
      <c r="M21949" s="20">
        <v>10.52</v>
      </c>
      <c r="N21949" s="20">
        <v>7.48</v>
      </c>
      <c r="AE21949">
        <f t="shared" si="342"/>
        <v>2022</v>
      </c>
    </row>
    <row r="21950" spans="1:31" x14ac:dyDescent="0.25">
      <c r="A21950" s="7">
        <v>21947</v>
      </c>
      <c r="B21950" s="8">
        <v>44682</v>
      </c>
      <c r="C21950" t="s">
        <v>3</v>
      </c>
      <c r="D21950" t="s">
        <v>1302</v>
      </c>
      <c r="E21950" t="s">
        <v>9</v>
      </c>
      <c r="F21950" t="s">
        <v>45</v>
      </c>
      <c r="G21950" t="s">
        <v>861</v>
      </c>
      <c r="H21950" s="9" t="s">
        <v>2440</v>
      </c>
      <c r="I21950" t="s">
        <v>1454</v>
      </c>
      <c r="J21950" s="20">
        <v>34</v>
      </c>
      <c r="K21950" s="20" t="s">
        <v>9</v>
      </c>
      <c r="L21950" t="s">
        <v>1463</v>
      </c>
      <c r="M21950" s="20">
        <v>8.16</v>
      </c>
      <c r="N21950" s="20">
        <v>9.84</v>
      </c>
      <c r="AE21950">
        <f t="shared" si="342"/>
        <v>2022</v>
      </c>
    </row>
    <row r="21951" spans="1:31" x14ac:dyDescent="0.25">
      <c r="A21951" s="7">
        <v>21948</v>
      </c>
      <c r="B21951" s="8">
        <v>44682</v>
      </c>
      <c r="C21951" t="s">
        <v>3</v>
      </c>
      <c r="D21951" t="s">
        <v>1374</v>
      </c>
      <c r="E21951" t="s">
        <v>9</v>
      </c>
      <c r="F21951" t="s">
        <v>787</v>
      </c>
      <c r="G21951" t="s">
        <v>732</v>
      </c>
      <c r="H21951" s="135" t="s">
        <v>2277</v>
      </c>
      <c r="I21951" t="s">
        <v>1455</v>
      </c>
      <c r="J21951" s="20">
        <v>13</v>
      </c>
      <c r="K21951" s="20" t="s">
        <v>3</v>
      </c>
      <c r="L21951" t="s">
        <v>1464</v>
      </c>
      <c r="M21951" s="20">
        <v>2.3200000000000003</v>
      </c>
      <c r="N21951" s="20">
        <v>1.43</v>
      </c>
      <c r="AE21951">
        <f t="shared" si="342"/>
        <v>2022</v>
      </c>
    </row>
    <row r="21952" spans="1:31" x14ac:dyDescent="0.25">
      <c r="A21952" s="7">
        <v>21949</v>
      </c>
      <c r="B21952" s="8">
        <v>44682</v>
      </c>
      <c r="C21952" t="s">
        <v>3</v>
      </c>
      <c r="D21952" t="s">
        <v>1327</v>
      </c>
      <c r="E21952" t="s">
        <v>9</v>
      </c>
      <c r="F21952" t="s">
        <v>900</v>
      </c>
      <c r="G21952" t="s">
        <v>1170</v>
      </c>
      <c r="H21952" s="135" t="s">
        <v>3196</v>
      </c>
      <c r="I21952" t="s">
        <v>1454</v>
      </c>
      <c r="J21952" s="20">
        <v>35</v>
      </c>
      <c r="K21952" s="20" t="s">
        <v>1465</v>
      </c>
      <c r="L21952" t="s">
        <v>1466</v>
      </c>
      <c r="M21952" s="20">
        <v>8.75</v>
      </c>
      <c r="N21952" s="20">
        <v>8.75</v>
      </c>
      <c r="AE21952">
        <f t="shared" si="342"/>
        <v>2022</v>
      </c>
    </row>
    <row r="21953" spans="1:31" x14ac:dyDescent="0.25">
      <c r="A21953" s="7">
        <v>21950</v>
      </c>
      <c r="B21953" s="8">
        <v>44683</v>
      </c>
      <c r="C21953" t="s">
        <v>3</v>
      </c>
      <c r="D21953" t="s">
        <v>698</v>
      </c>
      <c r="E21953" t="s">
        <v>9</v>
      </c>
      <c r="F21953" t="s">
        <v>665</v>
      </c>
      <c r="G21953" t="s">
        <v>1292</v>
      </c>
      <c r="H21953" s="9" t="s">
        <v>3393</v>
      </c>
      <c r="I21953" t="s">
        <v>1455</v>
      </c>
      <c r="J21953" s="20">
        <v>15</v>
      </c>
      <c r="K21953" s="20" t="s">
        <v>3</v>
      </c>
      <c r="L21953" t="s">
        <v>1464</v>
      </c>
      <c r="M21953" s="20">
        <v>2.6</v>
      </c>
      <c r="N21953" s="20">
        <v>1.65</v>
      </c>
      <c r="AE21953">
        <f t="shared" si="342"/>
        <v>2022</v>
      </c>
    </row>
    <row r="21954" spans="1:31" x14ac:dyDescent="0.25">
      <c r="A21954" s="7">
        <v>21951</v>
      </c>
      <c r="B21954" s="8">
        <v>44683</v>
      </c>
      <c r="C21954" t="s">
        <v>3</v>
      </c>
      <c r="D21954" t="s">
        <v>1010</v>
      </c>
      <c r="E21954" t="s">
        <v>9</v>
      </c>
      <c r="F21954" t="s">
        <v>1288</v>
      </c>
      <c r="G21954" t="s">
        <v>648</v>
      </c>
      <c r="H21954" s="135" t="s">
        <v>2602</v>
      </c>
      <c r="I21954" t="s">
        <v>1454</v>
      </c>
      <c r="J21954" s="20">
        <v>48</v>
      </c>
      <c r="K21954" s="20" t="s">
        <v>3</v>
      </c>
      <c r="L21954" t="s">
        <v>1463</v>
      </c>
      <c r="M21954" s="20">
        <v>13.48</v>
      </c>
      <c r="N21954" s="20">
        <v>11.52</v>
      </c>
      <c r="AE21954">
        <f t="shared" si="342"/>
        <v>2022</v>
      </c>
    </row>
    <row r="21955" spans="1:31" x14ac:dyDescent="0.25">
      <c r="A21955" s="7">
        <v>21952</v>
      </c>
      <c r="B21955" s="8">
        <v>44684</v>
      </c>
      <c r="C21955" t="s">
        <v>3</v>
      </c>
      <c r="D21955" t="s">
        <v>1351</v>
      </c>
      <c r="E21955" t="s">
        <v>9</v>
      </c>
      <c r="F21955" t="s">
        <v>585</v>
      </c>
      <c r="G21955" t="s">
        <v>861</v>
      </c>
      <c r="H21955" s="135" t="s">
        <v>2491</v>
      </c>
      <c r="I21955" t="s">
        <v>1454</v>
      </c>
      <c r="J21955" s="20">
        <v>12</v>
      </c>
      <c r="K21955" s="20" t="s">
        <v>3</v>
      </c>
      <c r="L21955" t="s">
        <v>1464</v>
      </c>
      <c r="M21955" s="20">
        <v>4.3599999999999994</v>
      </c>
      <c r="N21955" s="20">
        <v>2.64</v>
      </c>
      <c r="AE21955">
        <f t="shared" si="342"/>
        <v>2022</v>
      </c>
    </row>
    <row r="21956" spans="1:31" x14ac:dyDescent="0.25">
      <c r="A21956" s="7">
        <v>21953</v>
      </c>
      <c r="B21956" s="8">
        <v>44684</v>
      </c>
      <c r="C21956" t="s">
        <v>3</v>
      </c>
      <c r="D21956" t="s">
        <v>1360</v>
      </c>
      <c r="E21956" t="s">
        <v>9</v>
      </c>
      <c r="F21956" t="s">
        <v>1374</v>
      </c>
      <c r="G21956" t="s">
        <v>1292</v>
      </c>
      <c r="H21956" s="9" t="s">
        <v>3429</v>
      </c>
      <c r="I21956" t="s">
        <v>1454</v>
      </c>
      <c r="J21956" s="20">
        <v>21</v>
      </c>
      <c r="K21956" s="20" t="s">
        <v>1465</v>
      </c>
      <c r="L21956" t="s">
        <v>1466</v>
      </c>
      <c r="M21956" s="20">
        <v>5.25</v>
      </c>
      <c r="N21956" s="20">
        <v>5.25</v>
      </c>
      <c r="AE21956">
        <f t="shared" ref="AE21956:AE22019" si="343">YEAR(B21956)</f>
        <v>2022</v>
      </c>
    </row>
    <row r="21957" spans="1:31" x14ac:dyDescent="0.25">
      <c r="A21957" s="7">
        <v>21954</v>
      </c>
      <c r="B21957" s="8">
        <v>44684</v>
      </c>
      <c r="C21957" t="s">
        <v>3</v>
      </c>
      <c r="D21957" t="s">
        <v>1295</v>
      </c>
      <c r="E21957" t="s">
        <v>9</v>
      </c>
      <c r="F21957" t="s">
        <v>54</v>
      </c>
      <c r="G21957" t="s">
        <v>648</v>
      </c>
      <c r="H21957" s="136" t="s">
        <v>1496</v>
      </c>
      <c r="I21957" t="s">
        <v>1454</v>
      </c>
      <c r="J21957" s="20">
        <v>32</v>
      </c>
      <c r="K21957" s="20" t="s">
        <v>3</v>
      </c>
      <c r="L21957" t="s">
        <v>1463</v>
      </c>
      <c r="M21957" s="20">
        <v>9.32</v>
      </c>
      <c r="N21957" s="20">
        <v>7.68</v>
      </c>
      <c r="AE21957">
        <f t="shared" si="343"/>
        <v>2022</v>
      </c>
    </row>
    <row r="21958" spans="1:31" x14ac:dyDescent="0.25">
      <c r="A21958" s="7">
        <v>21955</v>
      </c>
      <c r="B21958" s="8">
        <v>44684</v>
      </c>
      <c r="C21958" t="s">
        <v>3</v>
      </c>
      <c r="D21958" t="s">
        <v>1374</v>
      </c>
      <c r="E21958" t="s">
        <v>9</v>
      </c>
      <c r="F21958" t="s">
        <v>678</v>
      </c>
      <c r="G21958" t="s">
        <v>1347</v>
      </c>
      <c r="H21958" s="135" t="s">
        <v>1496</v>
      </c>
      <c r="I21958" t="s">
        <v>1455</v>
      </c>
      <c r="J21958" s="20">
        <v>36</v>
      </c>
      <c r="K21958" s="20" t="s">
        <v>3</v>
      </c>
      <c r="L21958" t="s">
        <v>1464</v>
      </c>
      <c r="M21958" s="20">
        <v>5.54</v>
      </c>
      <c r="N21958" s="20">
        <v>3.96</v>
      </c>
      <c r="AE21958">
        <f t="shared" si="343"/>
        <v>2022</v>
      </c>
    </row>
    <row r="21959" spans="1:31" x14ac:dyDescent="0.25">
      <c r="A21959" s="7">
        <v>21956</v>
      </c>
      <c r="B21959" s="8">
        <v>44685</v>
      </c>
      <c r="C21959" t="s">
        <v>3</v>
      </c>
      <c r="D21959" t="s">
        <v>1385</v>
      </c>
      <c r="E21959" t="s">
        <v>9</v>
      </c>
      <c r="F21959" t="s">
        <v>121</v>
      </c>
      <c r="G21959" t="s">
        <v>861</v>
      </c>
      <c r="H21959" s="135" t="s">
        <v>2673</v>
      </c>
      <c r="I21959" t="s">
        <v>1454</v>
      </c>
      <c r="J21959" s="20">
        <v>27</v>
      </c>
      <c r="K21959" s="20" t="s">
        <v>9</v>
      </c>
      <c r="L21959" t="s">
        <v>1464</v>
      </c>
      <c r="M21959" s="20">
        <v>5.9399999999999995</v>
      </c>
      <c r="N21959" s="20">
        <v>8.56</v>
      </c>
      <c r="AE21959">
        <f t="shared" si="343"/>
        <v>2022</v>
      </c>
    </row>
    <row r="21960" spans="1:31" x14ac:dyDescent="0.25">
      <c r="A21960" s="7">
        <v>21957</v>
      </c>
      <c r="B21960" s="8">
        <v>44685</v>
      </c>
      <c r="C21960" t="s">
        <v>3</v>
      </c>
      <c r="D21960" t="s">
        <v>766</v>
      </c>
      <c r="E21960" t="s">
        <v>9</v>
      </c>
      <c r="F21960" t="s">
        <v>1310</v>
      </c>
      <c r="G21960" t="s">
        <v>861</v>
      </c>
      <c r="H21960" s="135" t="s">
        <v>2492</v>
      </c>
      <c r="I21960" t="s">
        <v>1454</v>
      </c>
      <c r="J21960" s="20">
        <v>26</v>
      </c>
      <c r="K21960" s="20" t="s">
        <v>3</v>
      </c>
      <c r="L21960" t="s">
        <v>1464</v>
      </c>
      <c r="M21960" s="20">
        <v>8.2800000000000011</v>
      </c>
      <c r="N21960" s="20">
        <v>5.72</v>
      </c>
      <c r="AE21960">
        <f t="shared" si="343"/>
        <v>2022</v>
      </c>
    </row>
    <row r="21961" spans="1:31" x14ac:dyDescent="0.25">
      <c r="A21961" s="7">
        <v>21958</v>
      </c>
      <c r="B21961" s="8">
        <v>44685</v>
      </c>
      <c r="C21961" t="s">
        <v>3</v>
      </c>
      <c r="D21961" t="s">
        <v>1361</v>
      </c>
      <c r="E21961" t="s">
        <v>9</v>
      </c>
      <c r="F21961" t="s">
        <v>1237</v>
      </c>
      <c r="G21961" t="s">
        <v>861</v>
      </c>
      <c r="H21961" s="135" t="s">
        <v>2492</v>
      </c>
      <c r="I21961" t="s">
        <v>1454</v>
      </c>
      <c r="J21961" s="20">
        <v>30</v>
      </c>
      <c r="K21961" s="20" t="s">
        <v>3</v>
      </c>
      <c r="L21961" t="s">
        <v>1463</v>
      </c>
      <c r="M21961" s="20">
        <v>8.8000000000000007</v>
      </c>
      <c r="N21961" s="20">
        <v>7.2</v>
      </c>
      <c r="AE21961">
        <f t="shared" si="343"/>
        <v>2022</v>
      </c>
    </row>
    <row r="21962" spans="1:31" x14ac:dyDescent="0.25">
      <c r="A21962" s="7">
        <v>21959</v>
      </c>
      <c r="B21962" s="8">
        <v>44685</v>
      </c>
      <c r="C21962" t="s">
        <v>3</v>
      </c>
      <c r="D21962" t="s">
        <v>465</v>
      </c>
      <c r="E21962" t="s">
        <v>9</v>
      </c>
      <c r="F21962" t="s">
        <v>727</v>
      </c>
      <c r="G21962" t="s">
        <v>648</v>
      </c>
      <c r="H21962" s="135" t="s">
        <v>1785</v>
      </c>
      <c r="I21962" t="s">
        <v>1454</v>
      </c>
      <c r="J21962" s="20">
        <v>47</v>
      </c>
      <c r="K21962" s="20" t="s">
        <v>3</v>
      </c>
      <c r="L21962" t="s">
        <v>1463</v>
      </c>
      <c r="M21962" s="20">
        <v>13.22</v>
      </c>
      <c r="N21962" s="20">
        <v>11.28</v>
      </c>
      <c r="AE21962">
        <f t="shared" si="343"/>
        <v>2022</v>
      </c>
    </row>
    <row r="21963" spans="1:31" x14ac:dyDescent="0.25">
      <c r="A21963" s="7">
        <v>21960</v>
      </c>
      <c r="B21963" s="8">
        <v>44685</v>
      </c>
      <c r="C21963" t="s">
        <v>3</v>
      </c>
      <c r="D21963" t="s">
        <v>448</v>
      </c>
      <c r="E21963" t="s">
        <v>9</v>
      </c>
      <c r="F21963" t="s">
        <v>102</v>
      </c>
      <c r="G21963" t="s">
        <v>377</v>
      </c>
      <c r="H21963" s="135" t="s">
        <v>1496</v>
      </c>
      <c r="I21963" t="s">
        <v>1454</v>
      </c>
      <c r="J21963" s="20">
        <v>25</v>
      </c>
      <c r="K21963" s="20" t="s">
        <v>3</v>
      </c>
      <c r="L21963" t="s">
        <v>1463</v>
      </c>
      <c r="M21963" s="20">
        <v>7.5</v>
      </c>
      <c r="N21963" s="20">
        <v>6</v>
      </c>
      <c r="AE21963">
        <f t="shared" si="343"/>
        <v>2022</v>
      </c>
    </row>
    <row r="21964" spans="1:31" x14ac:dyDescent="0.25">
      <c r="A21964" s="7">
        <v>21961</v>
      </c>
      <c r="B21964" s="8">
        <v>44685</v>
      </c>
      <c r="C21964" t="s">
        <v>3</v>
      </c>
      <c r="D21964" t="s">
        <v>1358</v>
      </c>
      <c r="E21964" t="s">
        <v>9</v>
      </c>
      <c r="F21964" t="s">
        <v>1237</v>
      </c>
      <c r="G21964" t="s">
        <v>895</v>
      </c>
      <c r="H21964" s="135" t="s">
        <v>2606</v>
      </c>
      <c r="I21964" t="s">
        <v>1454</v>
      </c>
      <c r="J21964" s="20">
        <v>14</v>
      </c>
      <c r="K21964" s="20" t="s">
        <v>9</v>
      </c>
      <c r="L21964" t="s">
        <v>1464</v>
      </c>
      <c r="M21964" s="20">
        <v>3.08</v>
      </c>
      <c r="N21964" s="20">
        <v>4.92</v>
      </c>
      <c r="AE21964">
        <f t="shared" si="343"/>
        <v>2022</v>
      </c>
    </row>
    <row r="21965" spans="1:31" x14ac:dyDescent="0.25">
      <c r="A21965" s="7">
        <v>21962</v>
      </c>
      <c r="B21965" s="8">
        <v>44685</v>
      </c>
      <c r="C21965" t="s">
        <v>3</v>
      </c>
      <c r="D21965" t="s">
        <v>918</v>
      </c>
      <c r="E21965" t="s">
        <v>9</v>
      </c>
      <c r="F21965" t="s">
        <v>1288</v>
      </c>
      <c r="G21965" t="s">
        <v>1016</v>
      </c>
      <c r="H21965" s="9" t="s">
        <v>2870</v>
      </c>
      <c r="I21965" t="s">
        <v>1456</v>
      </c>
      <c r="J21965" s="20">
        <v>23</v>
      </c>
      <c r="K21965" s="20" t="s">
        <v>3</v>
      </c>
      <c r="L21965" t="s">
        <v>1464</v>
      </c>
      <c r="M21965" s="20">
        <v>7.4399999999999995</v>
      </c>
      <c r="N21965" s="20">
        <v>5.0600000000000005</v>
      </c>
      <c r="O21965" t="s">
        <v>3</v>
      </c>
      <c r="P21965" s="13" t="s">
        <v>265</v>
      </c>
      <c r="Q21965" t="s">
        <v>9</v>
      </c>
      <c r="R21965" t="s">
        <v>1358</v>
      </c>
      <c r="S21965" t="s">
        <v>1465</v>
      </c>
      <c r="U21965" t="s">
        <v>1465</v>
      </c>
      <c r="W21965" t="s">
        <v>1465</v>
      </c>
      <c r="Y21965" t="s">
        <v>1465</v>
      </c>
      <c r="AA21965" t="s">
        <v>1465</v>
      </c>
      <c r="AC21965" t="s">
        <v>1465</v>
      </c>
      <c r="AE21965">
        <f t="shared" si="343"/>
        <v>2022</v>
      </c>
    </row>
    <row r="21966" spans="1:31" x14ac:dyDescent="0.25">
      <c r="A21966" s="7">
        <v>21963</v>
      </c>
      <c r="B21966" s="8">
        <v>44685</v>
      </c>
      <c r="C21966" t="s">
        <v>3</v>
      </c>
      <c r="D21966" t="s">
        <v>1358</v>
      </c>
      <c r="E21966" t="s">
        <v>9</v>
      </c>
      <c r="F21966" t="s">
        <v>1360</v>
      </c>
      <c r="G21966" t="s">
        <v>895</v>
      </c>
      <c r="H21966" s="9" t="s">
        <v>3554</v>
      </c>
      <c r="I21966" t="s">
        <v>1454</v>
      </c>
      <c r="J21966" s="20">
        <v>29</v>
      </c>
      <c r="K21966" s="20" t="s">
        <v>3</v>
      </c>
      <c r="L21966" t="s">
        <v>1464</v>
      </c>
      <c r="M21966" s="20">
        <v>9.1199999999999992</v>
      </c>
      <c r="N21966" s="20">
        <v>6.38</v>
      </c>
      <c r="AE21966">
        <f t="shared" si="343"/>
        <v>2022</v>
      </c>
    </row>
    <row r="21967" spans="1:31" x14ac:dyDescent="0.25">
      <c r="A21967" s="7">
        <v>21964</v>
      </c>
      <c r="B21967" s="8">
        <v>44685</v>
      </c>
      <c r="C21967" t="s">
        <v>3</v>
      </c>
      <c r="D21967" t="s">
        <v>848</v>
      </c>
      <c r="E21967" t="s">
        <v>9</v>
      </c>
      <c r="F21967" t="s">
        <v>860</v>
      </c>
      <c r="G21967" t="s">
        <v>870</v>
      </c>
      <c r="H21967" s="135" t="s">
        <v>1496</v>
      </c>
      <c r="I21967" t="s">
        <v>1454</v>
      </c>
      <c r="J21967" s="20">
        <v>24</v>
      </c>
      <c r="K21967" s="20" t="s">
        <v>9</v>
      </c>
      <c r="L21967" t="s">
        <v>1463</v>
      </c>
      <c r="M21967" s="20">
        <v>5.76</v>
      </c>
      <c r="N21967" s="20">
        <v>7.24</v>
      </c>
      <c r="AE21967">
        <f t="shared" si="343"/>
        <v>2022</v>
      </c>
    </row>
    <row r="21968" spans="1:31" x14ac:dyDescent="0.25">
      <c r="A21968" s="7">
        <v>21965</v>
      </c>
      <c r="B21968" s="8">
        <v>44685</v>
      </c>
      <c r="C21968" t="s">
        <v>3</v>
      </c>
      <c r="D21968" t="s">
        <v>848</v>
      </c>
      <c r="E21968" t="s">
        <v>9</v>
      </c>
      <c r="F21968" t="s">
        <v>860</v>
      </c>
      <c r="G21968" t="s">
        <v>870</v>
      </c>
      <c r="H21968" s="135" t="s">
        <v>1496</v>
      </c>
      <c r="I21968" t="s">
        <v>1454</v>
      </c>
      <c r="J21968" s="20">
        <v>14</v>
      </c>
      <c r="K21968" s="20" t="s">
        <v>9</v>
      </c>
      <c r="L21968" t="s">
        <v>1464</v>
      </c>
      <c r="M21968" s="20">
        <v>3.08</v>
      </c>
      <c r="N21968" s="20">
        <v>4.92</v>
      </c>
      <c r="AE21968">
        <f t="shared" si="343"/>
        <v>2022</v>
      </c>
    </row>
    <row r="21969" spans="1:31" x14ac:dyDescent="0.25">
      <c r="A21969" s="7">
        <v>21966</v>
      </c>
      <c r="B21969" s="8">
        <v>44686</v>
      </c>
      <c r="C21969" t="s">
        <v>3</v>
      </c>
      <c r="D21969" t="s">
        <v>425</v>
      </c>
      <c r="E21969" t="s">
        <v>9</v>
      </c>
      <c r="F21969" t="s">
        <v>1325</v>
      </c>
      <c r="G21969" t="s">
        <v>861</v>
      </c>
      <c r="H21969" s="135" t="s">
        <v>2491</v>
      </c>
      <c r="I21969" t="s">
        <v>1454</v>
      </c>
      <c r="J21969" s="20">
        <v>18</v>
      </c>
      <c r="K21969" s="20" t="s">
        <v>3</v>
      </c>
      <c r="L21969" t="s">
        <v>1464</v>
      </c>
      <c r="M21969" s="20">
        <v>6.04</v>
      </c>
      <c r="N21969" s="20">
        <v>3.96</v>
      </c>
      <c r="AE21969">
        <f t="shared" si="343"/>
        <v>2022</v>
      </c>
    </row>
    <row r="21970" spans="1:31" x14ac:dyDescent="0.25">
      <c r="A21970" s="7">
        <v>21967</v>
      </c>
      <c r="B21970" s="8">
        <v>44686</v>
      </c>
      <c r="C21970" t="s">
        <v>3</v>
      </c>
      <c r="D21970" t="s">
        <v>1329</v>
      </c>
      <c r="E21970" t="s">
        <v>9</v>
      </c>
      <c r="F21970" t="s">
        <v>585</v>
      </c>
      <c r="G21970" t="s">
        <v>929</v>
      </c>
      <c r="H21970" s="135" t="s">
        <v>2686</v>
      </c>
      <c r="I21970" t="s">
        <v>1454</v>
      </c>
      <c r="J21970" s="20">
        <v>40</v>
      </c>
      <c r="K21970" s="20" t="s">
        <v>1465</v>
      </c>
      <c r="L21970" t="s">
        <v>1466</v>
      </c>
      <c r="M21970" s="20">
        <v>10</v>
      </c>
      <c r="N21970" s="20">
        <v>10</v>
      </c>
      <c r="AE21970">
        <f t="shared" si="343"/>
        <v>2022</v>
      </c>
    </row>
    <row r="21971" spans="1:31" x14ac:dyDescent="0.25">
      <c r="A21971" s="7">
        <v>21968</v>
      </c>
      <c r="B21971" s="8">
        <v>44687</v>
      </c>
      <c r="C21971" t="s">
        <v>3</v>
      </c>
      <c r="D21971" t="s">
        <v>557</v>
      </c>
      <c r="E21971" t="s">
        <v>9</v>
      </c>
      <c r="F21971" t="s">
        <v>727</v>
      </c>
      <c r="G21971" t="s">
        <v>1292</v>
      </c>
      <c r="H21971" s="9" t="s">
        <v>3412</v>
      </c>
      <c r="I21971" t="s">
        <v>1454</v>
      </c>
      <c r="J21971" s="20">
        <v>12</v>
      </c>
      <c r="K21971" s="20" t="s">
        <v>3</v>
      </c>
      <c r="L21971" t="s">
        <v>1464</v>
      </c>
      <c r="M21971" s="20">
        <v>4.3599999999999994</v>
      </c>
      <c r="N21971" s="20">
        <v>2.64</v>
      </c>
      <c r="AE21971">
        <f t="shared" si="343"/>
        <v>2022</v>
      </c>
    </row>
    <row r="21972" spans="1:31" x14ac:dyDescent="0.25">
      <c r="A21972" s="7">
        <v>21969</v>
      </c>
      <c r="B21972" s="8">
        <v>44688</v>
      </c>
      <c r="C21972" t="s">
        <v>3</v>
      </c>
      <c r="D21972" t="s">
        <v>834</v>
      </c>
      <c r="E21972" t="s">
        <v>9</v>
      </c>
      <c r="F21972" t="s">
        <v>1143</v>
      </c>
      <c r="G21972" t="s">
        <v>861</v>
      </c>
      <c r="H21972" s="135" t="s">
        <v>2491</v>
      </c>
      <c r="I21972" t="s">
        <v>1454</v>
      </c>
      <c r="J21972" s="20">
        <v>24</v>
      </c>
      <c r="K21972" s="20" t="s">
        <v>3</v>
      </c>
      <c r="L21972" t="s">
        <v>1463</v>
      </c>
      <c r="M21972" s="20">
        <v>7.24</v>
      </c>
      <c r="N21972" s="20">
        <v>5.76</v>
      </c>
      <c r="AE21972">
        <f t="shared" si="343"/>
        <v>2022</v>
      </c>
    </row>
    <row r="21973" spans="1:31" x14ac:dyDescent="0.25">
      <c r="A21973" s="7">
        <v>21970</v>
      </c>
      <c r="B21973" s="8">
        <v>44689</v>
      </c>
      <c r="C21973" t="s">
        <v>3</v>
      </c>
      <c r="D21973" t="s">
        <v>1374</v>
      </c>
      <c r="E21973" t="s">
        <v>9</v>
      </c>
      <c r="F21973" t="s">
        <v>787</v>
      </c>
      <c r="G21973" t="s">
        <v>732</v>
      </c>
      <c r="H21973" s="135" t="s">
        <v>3230</v>
      </c>
      <c r="I21973" t="s">
        <v>1455</v>
      </c>
      <c r="J21973" s="20">
        <v>18</v>
      </c>
      <c r="K21973" s="20" t="s">
        <v>1465</v>
      </c>
      <c r="L21973" t="s">
        <v>1466</v>
      </c>
      <c r="M21973" s="20">
        <v>2.25</v>
      </c>
      <c r="N21973" s="20">
        <v>2.25</v>
      </c>
      <c r="AE21973">
        <f t="shared" si="343"/>
        <v>2022</v>
      </c>
    </row>
    <row r="21974" spans="1:31" x14ac:dyDescent="0.25">
      <c r="A21974" s="7">
        <v>21971</v>
      </c>
      <c r="B21974" s="8">
        <v>44691</v>
      </c>
      <c r="C21974" t="s">
        <v>3</v>
      </c>
      <c r="D21974" t="s">
        <v>19</v>
      </c>
      <c r="E21974" t="s">
        <v>9</v>
      </c>
      <c r="F21974" t="s">
        <v>1123</v>
      </c>
      <c r="G21974" t="s">
        <v>1016</v>
      </c>
      <c r="H21974" s="9" t="s">
        <v>2884</v>
      </c>
      <c r="I21974" t="s">
        <v>1454</v>
      </c>
      <c r="J21974" s="20">
        <v>59</v>
      </c>
      <c r="K21974" s="20" t="s">
        <v>9</v>
      </c>
      <c r="L21974" t="s">
        <v>1464</v>
      </c>
      <c r="M21974" s="20">
        <v>12.98</v>
      </c>
      <c r="N21974" s="20">
        <v>17.52</v>
      </c>
      <c r="AE21974">
        <f t="shared" si="343"/>
        <v>2022</v>
      </c>
    </row>
    <row r="21975" spans="1:31" x14ac:dyDescent="0.25">
      <c r="A21975" s="7">
        <v>21972</v>
      </c>
      <c r="B21975" s="8">
        <v>44692</v>
      </c>
      <c r="C21975" t="s">
        <v>3</v>
      </c>
      <c r="D21975" t="s">
        <v>798</v>
      </c>
      <c r="E21975" t="s">
        <v>9</v>
      </c>
      <c r="F21975" t="s">
        <v>122</v>
      </c>
      <c r="G21975" t="s">
        <v>861</v>
      </c>
      <c r="H21975" s="9" t="s">
        <v>2479</v>
      </c>
      <c r="I21975" t="s">
        <v>1454</v>
      </c>
      <c r="J21975" s="20">
        <v>48</v>
      </c>
      <c r="K21975" s="20" t="s">
        <v>3</v>
      </c>
      <c r="L21975" t="s">
        <v>1464</v>
      </c>
      <c r="M21975" s="20">
        <v>14.44</v>
      </c>
      <c r="N21975" s="20">
        <v>10.56</v>
      </c>
      <c r="AE21975">
        <f t="shared" si="343"/>
        <v>2022</v>
      </c>
    </row>
    <row r="21976" spans="1:31" x14ac:dyDescent="0.25">
      <c r="A21976" s="7">
        <v>21973</v>
      </c>
      <c r="B21976" s="8">
        <v>44694</v>
      </c>
      <c r="C21976" t="s">
        <v>3</v>
      </c>
      <c r="D21976" t="s">
        <v>1283</v>
      </c>
      <c r="E21976" t="s">
        <v>9</v>
      </c>
      <c r="F21976" t="s">
        <v>1111</v>
      </c>
      <c r="G21976" t="s">
        <v>861</v>
      </c>
      <c r="H21976" s="135" t="s">
        <v>2491</v>
      </c>
      <c r="I21976" t="s">
        <v>1454</v>
      </c>
      <c r="J21976" s="20">
        <v>24</v>
      </c>
      <c r="K21976" s="20" t="s">
        <v>3</v>
      </c>
      <c r="L21976" t="s">
        <v>1463</v>
      </c>
      <c r="M21976" s="20">
        <v>7.24</v>
      </c>
      <c r="N21976" s="20">
        <v>5.76</v>
      </c>
      <c r="AE21976">
        <f t="shared" si="343"/>
        <v>2022</v>
      </c>
    </row>
    <row r="21977" spans="1:31" x14ac:dyDescent="0.25">
      <c r="A21977" s="7">
        <v>21974</v>
      </c>
      <c r="B21977" s="8">
        <v>44696</v>
      </c>
      <c r="C21977" t="s">
        <v>3</v>
      </c>
      <c r="D21977" t="s">
        <v>1327</v>
      </c>
      <c r="E21977" t="s">
        <v>9</v>
      </c>
      <c r="F21977" t="s">
        <v>448</v>
      </c>
      <c r="G21977" t="s">
        <v>861</v>
      </c>
      <c r="H21977" s="9" t="s">
        <v>2552</v>
      </c>
      <c r="I21977" t="s">
        <v>1454</v>
      </c>
      <c r="J21977" s="20">
        <v>20</v>
      </c>
      <c r="K21977" s="20" t="s">
        <v>9</v>
      </c>
      <c r="L21977" t="s">
        <v>1464</v>
      </c>
      <c r="M21977" s="20">
        <v>4.4000000000000004</v>
      </c>
      <c r="N21977" s="20">
        <v>6.6</v>
      </c>
      <c r="AE21977">
        <f t="shared" si="343"/>
        <v>2022</v>
      </c>
    </row>
    <row r="21978" spans="1:31" x14ac:dyDescent="0.25">
      <c r="A21978" s="7">
        <v>21975</v>
      </c>
      <c r="B21978" s="8">
        <v>44696</v>
      </c>
      <c r="C21978" t="s">
        <v>3</v>
      </c>
      <c r="D21978" t="s">
        <v>1296</v>
      </c>
      <c r="E21978" t="s">
        <v>9</v>
      </c>
      <c r="F21978" t="s">
        <v>1344</v>
      </c>
      <c r="G21978" t="s">
        <v>861</v>
      </c>
      <c r="H21978" s="9" t="s">
        <v>2440</v>
      </c>
      <c r="I21978" t="s">
        <v>1454</v>
      </c>
      <c r="J21978" s="20">
        <v>30</v>
      </c>
      <c r="K21978" s="20" t="s">
        <v>1465</v>
      </c>
      <c r="L21978" t="s">
        <v>1466</v>
      </c>
      <c r="M21978" s="20">
        <v>7.5</v>
      </c>
      <c r="N21978" s="20">
        <v>7.5</v>
      </c>
      <c r="AE21978">
        <f t="shared" si="343"/>
        <v>2022</v>
      </c>
    </row>
    <row r="21979" spans="1:31" x14ac:dyDescent="0.25">
      <c r="A21979" s="7">
        <v>21976</v>
      </c>
      <c r="B21979" s="8">
        <v>44696</v>
      </c>
      <c r="C21979" t="s">
        <v>3</v>
      </c>
      <c r="D21979" t="s">
        <v>943</v>
      </c>
      <c r="E21979" t="s">
        <v>9</v>
      </c>
      <c r="F21979" t="s">
        <v>1344</v>
      </c>
      <c r="G21979" t="s">
        <v>732</v>
      </c>
      <c r="H21979" s="135" t="s">
        <v>2837</v>
      </c>
      <c r="I21979" t="s">
        <v>1454</v>
      </c>
      <c r="J21979" s="20">
        <v>19</v>
      </c>
      <c r="K21979" s="20" t="s">
        <v>9</v>
      </c>
      <c r="L21979" t="s">
        <v>1464</v>
      </c>
      <c r="M21979" s="20">
        <v>4.18</v>
      </c>
      <c r="N21979" s="20">
        <v>6.32</v>
      </c>
      <c r="AE21979">
        <f t="shared" si="343"/>
        <v>2022</v>
      </c>
    </row>
    <row r="21980" spans="1:31" x14ac:dyDescent="0.25">
      <c r="A21980" s="7">
        <v>21977</v>
      </c>
      <c r="B21980" s="8">
        <v>44696</v>
      </c>
      <c r="C21980" t="s">
        <v>3</v>
      </c>
      <c r="D21980" t="s">
        <v>1327</v>
      </c>
      <c r="E21980" t="s">
        <v>9</v>
      </c>
      <c r="F21980" t="s">
        <v>448</v>
      </c>
      <c r="G21980" t="s">
        <v>1016</v>
      </c>
      <c r="H21980" s="9" t="s">
        <v>2915</v>
      </c>
      <c r="I21980" t="s">
        <v>1454</v>
      </c>
      <c r="J21980" s="20">
        <v>50</v>
      </c>
      <c r="K21980" s="20" t="s">
        <v>3</v>
      </c>
      <c r="L21980" t="s">
        <v>1464</v>
      </c>
      <c r="M21980" s="20">
        <v>15</v>
      </c>
      <c r="N21980" s="20">
        <v>11</v>
      </c>
      <c r="AE21980">
        <f t="shared" si="343"/>
        <v>2022</v>
      </c>
    </row>
    <row r="21981" spans="1:31" x14ac:dyDescent="0.25">
      <c r="A21981" s="7">
        <v>21978</v>
      </c>
      <c r="B21981" s="8">
        <v>44697</v>
      </c>
      <c r="C21981" t="s">
        <v>3</v>
      </c>
      <c r="D21981" t="s">
        <v>1327</v>
      </c>
      <c r="E21981" t="s">
        <v>9</v>
      </c>
      <c r="F21981" t="s">
        <v>448</v>
      </c>
      <c r="G21981" t="s">
        <v>1170</v>
      </c>
      <c r="H21981" s="135" t="s">
        <v>3240</v>
      </c>
      <c r="I21981" t="s">
        <v>1454</v>
      </c>
      <c r="J21981" s="20">
        <v>15</v>
      </c>
      <c r="K21981" s="20" t="s">
        <v>3</v>
      </c>
      <c r="L21981" t="s">
        <v>1463</v>
      </c>
      <c r="M21981" s="20">
        <v>4.9000000000000004</v>
      </c>
      <c r="N21981" s="20">
        <v>3.6</v>
      </c>
      <c r="AE21981">
        <f t="shared" si="343"/>
        <v>2022</v>
      </c>
    </row>
    <row r="21982" spans="1:31" x14ac:dyDescent="0.25">
      <c r="A21982" s="7">
        <v>21979</v>
      </c>
      <c r="B21982" s="8">
        <v>44697</v>
      </c>
      <c r="C21982" t="s">
        <v>3</v>
      </c>
      <c r="D21982" t="s">
        <v>1213</v>
      </c>
      <c r="E21982" t="s">
        <v>9</v>
      </c>
      <c r="F21982" t="s">
        <v>787</v>
      </c>
      <c r="G21982" t="s">
        <v>1292</v>
      </c>
      <c r="H21982" s="9" t="s">
        <v>3548</v>
      </c>
      <c r="I21982" t="s">
        <v>1455</v>
      </c>
      <c r="J21982" s="20">
        <v>12</v>
      </c>
      <c r="K21982" s="20" t="s">
        <v>9</v>
      </c>
      <c r="L21982" t="s">
        <v>1464</v>
      </c>
      <c r="M21982" s="20">
        <v>1.32</v>
      </c>
      <c r="N21982" s="20">
        <v>2.1799999999999997</v>
      </c>
      <c r="AE21982">
        <f t="shared" si="343"/>
        <v>2022</v>
      </c>
    </row>
    <row r="21983" spans="1:31" x14ac:dyDescent="0.25">
      <c r="A21983" s="7">
        <v>21980</v>
      </c>
      <c r="B21983" s="8">
        <v>44698</v>
      </c>
      <c r="C21983" t="s">
        <v>3</v>
      </c>
      <c r="D21983" t="s">
        <v>1388</v>
      </c>
      <c r="E21983" t="s">
        <v>9</v>
      </c>
      <c r="F21983" t="s">
        <v>1365</v>
      </c>
      <c r="G21983" t="s">
        <v>861</v>
      </c>
      <c r="H21983" s="9" t="s">
        <v>2448</v>
      </c>
      <c r="I21983" t="s">
        <v>1454</v>
      </c>
      <c r="J21983" s="20">
        <v>16</v>
      </c>
      <c r="K21983" s="20" t="s">
        <v>9</v>
      </c>
      <c r="L21983" t="s">
        <v>1463</v>
      </c>
      <c r="M21983" s="20">
        <v>3.84</v>
      </c>
      <c r="N21983" s="20">
        <v>5.16</v>
      </c>
      <c r="AE21983">
        <f t="shared" si="343"/>
        <v>2022</v>
      </c>
    </row>
    <row r="21984" spans="1:31" x14ac:dyDescent="0.25">
      <c r="A21984" s="7">
        <v>21981</v>
      </c>
      <c r="B21984" s="8">
        <v>44698</v>
      </c>
      <c r="C21984" t="s">
        <v>3</v>
      </c>
      <c r="D21984" t="s">
        <v>19</v>
      </c>
      <c r="E21984" t="s">
        <v>9</v>
      </c>
      <c r="F21984" t="s">
        <v>1389</v>
      </c>
      <c r="G21984" t="s">
        <v>929</v>
      </c>
      <c r="H21984" s="135" t="s">
        <v>2825</v>
      </c>
      <c r="I21984" t="s">
        <v>1458</v>
      </c>
      <c r="J21984" s="20">
        <v>11</v>
      </c>
      <c r="K21984" s="20" t="s">
        <v>1465</v>
      </c>
      <c r="L21984" t="s">
        <v>1466</v>
      </c>
      <c r="M21984" s="20">
        <v>10</v>
      </c>
      <c r="N21984" s="20">
        <v>30</v>
      </c>
      <c r="AE21984">
        <f t="shared" si="343"/>
        <v>2022</v>
      </c>
    </row>
    <row r="21985" spans="1:31" x14ac:dyDescent="0.25">
      <c r="A21985" s="7">
        <v>21982</v>
      </c>
      <c r="B21985" s="8">
        <v>44698</v>
      </c>
      <c r="C21985" t="s">
        <v>3</v>
      </c>
      <c r="D21985" t="s">
        <v>1361</v>
      </c>
      <c r="E21985" t="s">
        <v>9</v>
      </c>
      <c r="F21985" t="s">
        <v>1288</v>
      </c>
      <c r="G21985" t="s">
        <v>1347</v>
      </c>
      <c r="H21985" s="135" t="s">
        <v>3555</v>
      </c>
      <c r="I21985" t="s">
        <v>1454</v>
      </c>
      <c r="J21985" s="20">
        <v>37</v>
      </c>
      <c r="K21985" s="20" t="s">
        <v>3</v>
      </c>
      <c r="L21985" t="s">
        <v>1464</v>
      </c>
      <c r="M21985" s="20">
        <v>11.36</v>
      </c>
      <c r="N21985" s="20">
        <v>8.14</v>
      </c>
      <c r="AE21985">
        <f t="shared" si="343"/>
        <v>2022</v>
      </c>
    </row>
    <row r="21986" spans="1:31" x14ac:dyDescent="0.25">
      <c r="A21986" s="7">
        <v>21983</v>
      </c>
      <c r="B21986" s="8">
        <v>44699</v>
      </c>
      <c r="C21986" t="s">
        <v>3</v>
      </c>
      <c r="D21986" t="s">
        <v>1351</v>
      </c>
      <c r="E21986" t="s">
        <v>9</v>
      </c>
      <c r="F21986" t="s">
        <v>585</v>
      </c>
      <c r="G21986" t="s">
        <v>861</v>
      </c>
      <c r="H21986" s="9" t="s">
        <v>2440</v>
      </c>
      <c r="I21986" t="s">
        <v>1454</v>
      </c>
      <c r="J21986" s="20">
        <v>28</v>
      </c>
      <c r="K21986" s="20" t="s">
        <v>1465</v>
      </c>
      <c r="L21986" t="s">
        <v>1466</v>
      </c>
      <c r="M21986" s="20">
        <v>7</v>
      </c>
      <c r="N21986" s="20">
        <v>7</v>
      </c>
      <c r="AE21986">
        <f t="shared" si="343"/>
        <v>2022</v>
      </c>
    </row>
    <row r="21987" spans="1:31" x14ac:dyDescent="0.25">
      <c r="A21987" s="7">
        <v>21984</v>
      </c>
      <c r="B21987" s="8">
        <v>44700</v>
      </c>
      <c r="C21987" t="s">
        <v>3</v>
      </c>
      <c r="D21987" t="s">
        <v>1069</v>
      </c>
      <c r="E21987" t="s">
        <v>9</v>
      </c>
      <c r="F21987" t="s">
        <v>997</v>
      </c>
      <c r="G21987" t="s">
        <v>895</v>
      </c>
      <c r="H21987" s="135" t="s">
        <v>2577</v>
      </c>
      <c r="I21987" t="s">
        <v>1455</v>
      </c>
      <c r="J21987" s="20">
        <v>17</v>
      </c>
      <c r="K21987" s="20" t="s">
        <v>3</v>
      </c>
      <c r="L21987" t="s">
        <v>1464</v>
      </c>
      <c r="M21987" s="20">
        <v>2.88</v>
      </c>
      <c r="N21987" s="20">
        <v>1.87</v>
      </c>
      <c r="AE21987">
        <f t="shared" si="343"/>
        <v>2022</v>
      </c>
    </row>
    <row r="21988" spans="1:31" x14ac:dyDescent="0.25">
      <c r="A21988" s="7">
        <v>21985</v>
      </c>
      <c r="B21988" s="8">
        <v>44700</v>
      </c>
      <c r="C21988" t="s">
        <v>3</v>
      </c>
      <c r="D21988" t="s">
        <v>1215</v>
      </c>
      <c r="E21988" t="s">
        <v>9</v>
      </c>
      <c r="F21988" t="s">
        <v>1287</v>
      </c>
      <c r="G21988" t="s">
        <v>11</v>
      </c>
      <c r="H21988" s="135" t="s">
        <v>1496</v>
      </c>
      <c r="I21988" t="s">
        <v>1454</v>
      </c>
      <c r="J21988" s="20">
        <v>20</v>
      </c>
      <c r="K21988" s="20" t="s">
        <v>3</v>
      </c>
      <c r="L21988" t="s">
        <v>1464</v>
      </c>
      <c r="M21988" s="20">
        <v>6.6</v>
      </c>
      <c r="N21988" s="20">
        <v>4.4000000000000004</v>
      </c>
      <c r="AE21988">
        <f t="shared" si="343"/>
        <v>2022</v>
      </c>
    </row>
    <row r="21989" spans="1:31" x14ac:dyDescent="0.25">
      <c r="A21989" s="7">
        <v>21986</v>
      </c>
      <c r="B21989" s="8">
        <v>44701</v>
      </c>
      <c r="C21989" t="s">
        <v>3</v>
      </c>
      <c r="D21989" t="s">
        <v>943</v>
      </c>
      <c r="E21989" t="s">
        <v>9</v>
      </c>
      <c r="F21989" t="s">
        <v>268</v>
      </c>
      <c r="G21989" t="s">
        <v>861</v>
      </c>
      <c r="H21989" s="135" t="s">
        <v>2492</v>
      </c>
      <c r="I21989" t="s">
        <v>1454</v>
      </c>
      <c r="J21989" s="20">
        <v>10</v>
      </c>
      <c r="K21989" s="20" t="s">
        <v>9</v>
      </c>
      <c r="L21989" t="s">
        <v>1464</v>
      </c>
      <c r="M21989" s="20">
        <v>2.2000000000000002</v>
      </c>
      <c r="N21989" s="20">
        <v>3.8</v>
      </c>
      <c r="AE21989">
        <f t="shared" si="343"/>
        <v>2022</v>
      </c>
    </row>
    <row r="21990" spans="1:31" x14ac:dyDescent="0.25">
      <c r="A21990" s="7">
        <v>21987</v>
      </c>
      <c r="B21990" s="8">
        <v>44703</v>
      </c>
      <c r="C21990" t="s">
        <v>3</v>
      </c>
      <c r="D21990" t="s">
        <v>1385</v>
      </c>
      <c r="E21990" t="s">
        <v>9</v>
      </c>
      <c r="F21990" t="s">
        <v>1287</v>
      </c>
      <c r="G21990" t="s">
        <v>861</v>
      </c>
      <c r="H21990" s="135" t="s">
        <v>2492</v>
      </c>
      <c r="I21990" t="s">
        <v>1454</v>
      </c>
      <c r="J21990" s="20">
        <v>21</v>
      </c>
      <c r="K21990" s="20" t="s">
        <v>3</v>
      </c>
      <c r="L21990" t="s">
        <v>1464</v>
      </c>
      <c r="M21990" s="20">
        <v>6.88</v>
      </c>
      <c r="N21990" s="20">
        <v>4.62</v>
      </c>
      <c r="AE21990">
        <f t="shared" si="343"/>
        <v>2022</v>
      </c>
    </row>
    <row r="21991" spans="1:31" x14ac:dyDescent="0.25">
      <c r="A21991" s="7">
        <v>21988</v>
      </c>
      <c r="B21991" s="8">
        <v>44703</v>
      </c>
      <c r="C21991" t="s">
        <v>3</v>
      </c>
      <c r="D21991" t="s">
        <v>834</v>
      </c>
      <c r="E21991" t="s">
        <v>9</v>
      </c>
      <c r="F21991" t="s">
        <v>1310</v>
      </c>
      <c r="G21991" t="s">
        <v>861</v>
      </c>
      <c r="H21991" s="9" t="s">
        <v>2440</v>
      </c>
      <c r="I21991" t="s">
        <v>1454</v>
      </c>
      <c r="J21991" s="20">
        <v>34</v>
      </c>
      <c r="K21991" s="20" t="s">
        <v>3</v>
      </c>
      <c r="L21991" t="s">
        <v>1463</v>
      </c>
      <c r="M21991" s="20">
        <v>9.84</v>
      </c>
      <c r="N21991" s="20">
        <v>8.16</v>
      </c>
      <c r="AE21991">
        <f t="shared" si="343"/>
        <v>2022</v>
      </c>
    </row>
    <row r="21992" spans="1:31" x14ac:dyDescent="0.25">
      <c r="A21992" s="7">
        <v>21989</v>
      </c>
      <c r="B21992" s="8">
        <v>44705</v>
      </c>
      <c r="C21992" t="s">
        <v>3</v>
      </c>
      <c r="D21992" t="s">
        <v>1388</v>
      </c>
      <c r="E21992" t="s">
        <v>9</v>
      </c>
      <c r="F21992" t="s">
        <v>1387</v>
      </c>
      <c r="G21992" t="s">
        <v>732</v>
      </c>
      <c r="H21992" s="135" t="s">
        <v>3556</v>
      </c>
      <c r="I21992" t="s">
        <v>1454</v>
      </c>
      <c r="J21992" s="20">
        <v>10</v>
      </c>
      <c r="K21992" s="20" t="s">
        <v>1465</v>
      </c>
      <c r="L21992" t="s">
        <v>1466</v>
      </c>
      <c r="M21992" s="20">
        <v>2.5</v>
      </c>
      <c r="N21992" s="20">
        <v>2.5</v>
      </c>
      <c r="AE21992">
        <f t="shared" si="343"/>
        <v>2022</v>
      </c>
    </row>
    <row r="21993" spans="1:31" x14ac:dyDescent="0.25">
      <c r="A21993" s="7">
        <v>21990</v>
      </c>
      <c r="B21993" s="8">
        <v>44705</v>
      </c>
      <c r="C21993" t="s">
        <v>3</v>
      </c>
      <c r="D21993" t="s">
        <v>1295</v>
      </c>
      <c r="E21993" t="s">
        <v>9</v>
      </c>
      <c r="F21993" t="s">
        <v>122</v>
      </c>
      <c r="G21993" t="s">
        <v>569</v>
      </c>
      <c r="H21993" s="136" t="s">
        <v>1677</v>
      </c>
      <c r="I21993" t="s">
        <v>1454</v>
      </c>
      <c r="J21993" s="20">
        <v>21</v>
      </c>
      <c r="K21993" s="20" t="s">
        <v>9</v>
      </c>
      <c r="L21993" t="s">
        <v>1464</v>
      </c>
      <c r="M21993" s="20">
        <v>4.62</v>
      </c>
      <c r="N21993" s="20">
        <v>6.88</v>
      </c>
      <c r="AE21993">
        <f t="shared" si="343"/>
        <v>2022</v>
      </c>
    </row>
    <row r="21994" spans="1:31" x14ac:dyDescent="0.25">
      <c r="A21994" s="7">
        <v>21991</v>
      </c>
      <c r="B21994" s="8">
        <v>44705</v>
      </c>
      <c r="C21994" t="s">
        <v>3</v>
      </c>
      <c r="D21994" t="s">
        <v>39</v>
      </c>
      <c r="E21994" t="s">
        <v>9</v>
      </c>
      <c r="F21994" t="s">
        <v>585</v>
      </c>
      <c r="G21994" t="s">
        <v>861</v>
      </c>
      <c r="H21994" s="9" t="s">
        <v>3448</v>
      </c>
      <c r="I21994" t="s">
        <v>1454</v>
      </c>
      <c r="J21994" s="20">
        <v>24</v>
      </c>
      <c r="K21994" s="20" t="s">
        <v>9</v>
      </c>
      <c r="L21994" t="s">
        <v>1463</v>
      </c>
      <c r="M21994" s="20">
        <v>5.76</v>
      </c>
      <c r="N21994" s="20">
        <v>7.24</v>
      </c>
      <c r="AE21994">
        <f t="shared" si="343"/>
        <v>2022</v>
      </c>
    </row>
    <row r="21995" spans="1:31" x14ac:dyDescent="0.25">
      <c r="A21995" s="7">
        <v>21992</v>
      </c>
      <c r="B21995" s="8">
        <v>44706</v>
      </c>
      <c r="C21995" t="s">
        <v>3</v>
      </c>
      <c r="D21995" t="s">
        <v>1295</v>
      </c>
      <c r="E21995" t="s">
        <v>9</v>
      </c>
      <c r="F21995" t="s">
        <v>448</v>
      </c>
      <c r="G21995" t="s">
        <v>861</v>
      </c>
      <c r="H21995" s="135" t="s">
        <v>2492</v>
      </c>
      <c r="I21995" t="s">
        <v>1454</v>
      </c>
      <c r="J21995" s="20">
        <v>30</v>
      </c>
      <c r="K21995" s="20" t="s">
        <v>3</v>
      </c>
      <c r="L21995" t="s">
        <v>1463</v>
      </c>
      <c r="M21995" s="20">
        <v>8.8000000000000007</v>
      </c>
      <c r="N21995" s="20">
        <v>7.2</v>
      </c>
      <c r="AE21995">
        <f t="shared" si="343"/>
        <v>2022</v>
      </c>
    </row>
    <row r="21996" spans="1:31" x14ac:dyDescent="0.25">
      <c r="A21996" s="7">
        <v>21993</v>
      </c>
      <c r="B21996" s="8">
        <v>44706</v>
      </c>
      <c r="C21996" t="s">
        <v>3</v>
      </c>
      <c r="D21996" t="s">
        <v>1361</v>
      </c>
      <c r="E21996" t="s">
        <v>9</v>
      </c>
      <c r="F21996" t="s">
        <v>122</v>
      </c>
      <c r="G21996" t="s">
        <v>1277</v>
      </c>
      <c r="H21996" s="9" t="s">
        <v>3343</v>
      </c>
      <c r="I21996" t="s">
        <v>1454</v>
      </c>
      <c r="J21996" s="20">
        <v>40</v>
      </c>
      <c r="K21996" s="20" t="s">
        <v>3</v>
      </c>
      <c r="L21996" t="s">
        <v>1464</v>
      </c>
      <c r="M21996" s="20">
        <v>12.2</v>
      </c>
      <c r="N21996" s="20">
        <v>8.8000000000000007</v>
      </c>
      <c r="AE21996">
        <f t="shared" si="343"/>
        <v>2022</v>
      </c>
    </row>
    <row r="21997" spans="1:31" x14ac:dyDescent="0.25">
      <c r="A21997" s="7">
        <v>21994</v>
      </c>
      <c r="B21997" s="8">
        <v>44707</v>
      </c>
      <c r="C21997" t="s">
        <v>3</v>
      </c>
      <c r="D21997" t="s">
        <v>1388</v>
      </c>
      <c r="E21997" t="s">
        <v>9</v>
      </c>
      <c r="F21997" t="s">
        <v>1365</v>
      </c>
      <c r="G21997" t="s">
        <v>870</v>
      </c>
      <c r="H21997" s="135" t="s">
        <v>2471</v>
      </c>
      <c r="I21997" t="s">
        <v>1454</v>
      </c>
      <c r="J21997" s="20">
        <v>26</v>
      </c>
      <c r="K21997" s="20" t="s">
        <v>1465</v>
      </c>
      <c r="L21997" t="s">
        <v>1466</v>
      </c>
      <c r="M21997" s="20">
        <v>6.5</v>
      </c>
      <c r="N21997" s="20">
        <v>6.5</v>
      </c>
      <c r="AE21997">
        <f t="shared" si="343"/>
        <v>2022</v>
      </c>
    </row>
    <row r="21998" spans="1:31" x14ac:dyDescent="0.25">
      <c r="A21998" s="7">
        <v>21995</v>
      </c>
      <c r="B21998" s="8">
        <v>44708</v>
      </c>
      <c r="C21998" t="s">
        <v>3</v>
      </c>
      <c r="D21998" t="s">
        <v>787</v>
      </c>
      <c r="E21998" t="s">
        <v>9</v>
      </c>
      <c r="F21998" t="s">
        <v>764</v>
      </c>
      <c r="G21998" t="s">
        <v>1292</v>
      </c>
      <c r="H21998" s="9" t="s">
        <v>3466</v>
      </c>
      <c r="I21998" t="s">
        <v>1454</v>
      </c>
      <c r="J21998" s="20">
        <v>24</v>
      </c>
      <c r="K21998" s="20" t="s">
        <v>9</v>
      </c>
      <c r="L21998" t="s">
        <v>1464</v>
      </c>
      <c r="M21998" s="20">
        <v>5.28</v>
      </c>
      <c r="N21998" s="20">
        <v>7.72</v>
      </c>
      <c r="AE21998">
        <f t="shared" si="343"/>
        <v>2022</v>
      </c>
    </row>
    <row r="21999" spans="1:31" x14ac:dyDescent="0.25">
      <c r="A21999" s="7">
        <v>21996</v>
      </c>
      <c r="B21999" s="8">
        <v>44709</v>
      </c>
      <c r="C21999" t="s">
        <v>3</v>
      </c>
      <c r="D21999" t="s">
        <v>787</v>
      </c>
      <c r="E21999" t="s">
        <v>9</v>
      </c>
      <c r="F21999" t="s">
        <v>764</v>
      </c>
      <c r="G21999" t="s">
        <v>1292</v>
      </c>
      <c r="H21999" s="9" t="s">
        <v>3488</v>
      </c>
      <c r="I21999" t="s">
        <v>1454</v>
      </c>
      <c r="J21999" s="20">
        <v>27</v>
      </c>
      <c r="K21999" s="20" t="s">
        <v>3</v>
      </c>
      <c r="L21999" t="s">
        <v>1464</v>
      </c>
      <c r="M21999" s="20">
        <v>8.56</v>
      </c>
      <c r="N21999" s="20">
        <v>5.9399999999999995</v>
      </c>
      <c r="AE21999">
        <f t="shared" si="343"/>
        <v>2022</v>
      </c>
    </row>
    <row r="22000" spans="1:31" x14ac:dyDescent="0.25">
      <c r="A22000" s="7">
        <v>21997</v>
      </c>
      <c r="B22000" s="8">
        <v>44711</v>
      </c>
      <c r="C22000" t="s">
        <v>3</v>
      </c>
      <c r="D22000" t="s">
        <v>1295</v>
      </c>
      <c r="E22000" t="s">
        <v>9</v>
      </c>
      <c r="F22000" t="s">
        <v>1310</v>
      </c>
      <c r="G22000" t="s">
        <v>861</v>
      </c>
      <c r="H22000" s="135" t="s">
        <v>2491</v>
      </c>
      <c r="I22000" t="s">
        <v>1454</v>
      </c>
      <c r="J22000" s="20">
        <v>24</v>
      </c>
      <c r="K22000" s="20" t="s">
        <v>3</v>
      </c>
      <c r="L22000" t="s">
        <v>1464</v>
      </c>
      <c r="M22000" s="20">
        <v>7.72</v>
      </c>
      <c r="N22000" s="20">
        <v>5.28</v>
      </c>
      <c r="AE22000">
        <f t="shared" si="343"/>
        <v>2022</v>
      </c>
    </row>
    <row r="22001" spans="1:31" x14ac:dyDescent="0.25">
      <c r="A22001" s="7">
        <v>21998</v>
      </c>
      <c r="B22001" s="8">
        <v>44711</v>
      </c>
      <c r="C22001" t="s">
        <v>3</v>
      </c>
      <c r="D22001" s="16" t="s">
        <v>35</v>
      </c>
      <c r="E22001" t="s">
        <v>9</v>
      </c>
      <c r="F22001" t="s">
        <v>1287</v>
      </c>
      <c r="G22001" t="s">
        <v>861</v>
      </c>
      <c r="H22001" s="135" t="s">
        <v>2491</v>
      </c>
      <c r="I22001" t="s">
        <v>1454</v>
      </c>
      <c r="J22001" s="20">
        <v>20</v>
      </c>
      <c r="K22001" s="20" t="s">
        <v>3</v>
      </c>
      <c r="L22001" t="s">
        <v>1464</v>
      </c>
      <c r="M22001" s="20">
        <v>6.6</v>
      </c>
      <c r="N22001" s="20">
        <v>4.4000000000000004</v>
      </c>
      <c r="AE22001">
        <f t="shared" si="343"/>
        <v>2022</v>
      </c>
    </row>
    <row r="22002" spans="1:31" x14ac:dyDescent="0.25">
      <c r="A22002" s="7">
        <v>21999</v>
      </c>
      <c r="B22002" s="8">
        <v>44711</v>
      </c>
      <c r="C22002" t="s">
        <v>3</v>
      </c>
      <c r="D22002" t="s">
        <v>1390</v>
      </c>
      <c r="E22002" t="s">
        <v>9</v>
      </c>
      <c r="F22002" t="s">
        <v>448</v>
      </c>
      <c r="G22002" t="s">
        <v>861</v>
      </c>
      <c r="H22002" s="9" t="s">
        <v>2440</v>
      </c>
      <c r="I22002" t="s">
        <v>1454</v>
      </c>
      <c r="J22002" s="20">
        <v>29</v>
      </c>
      <c r="K22002" s="20" t="s">
        <v>9</v>
      </c>
      <c r="L22002" t="s">
        <v>1464</v>
      </c>
      <c r="M22002" s="20">
        <v>6.38</v>
      </c>
      <c r="N22002" s="20">
        <v>9.1199999999999992</v>
      </c>
      <c r="AE22002">
        <f t="shared" si="343"/>
        <v>2022</v>
      </c>
    </row>
    <row r="22003" spans="1:31" x14ac:dyDescent="0.25">
      <c r="A22003" s="7">
        <v>22000</v>
      </c>
      <c r="B22003" s="8">
        <v>44711</v>
      </c>
      <c r="C22003" t="s">
        <v>3</v>
      </c>
      <c r="D22003" t="s">
        <v>1207</v>
      </c>
      <c r="E22003" t="s">
        <v>9</v>
      </c>
      <c r="F22003" t="s">
        <v>1193</v>
      </c>
      <c r="G22003" t="s">
        <v>377</v>
      </c>
      <c r="H22003" s="9" t="s">
        <v>2098</v>
      </c>
      <c r="I22003" t="s">
        <v>1454</v>
      </c>
      <c r="J22003" s="20">
        <v>28</v>
      </c>
      <c r="K22003" s="20" t="s">
        <v>9</v>
      </c>
      <c r="L22003" t="s">
        <v>1463</v>
      </c>
      <c r="M22003" s="20">
        <v>6.72</v>
      </c>
      <c r="N22003" s="20">
        <v>8.2800000000000011</v>
      </c>
      <c r="AE22003">
        <f t="shared" si="343"/>
        <v>2022</v>
      </c>
    </row>
    <row r="22004" spans="1:31" x14ac:dyDescent="0.25">
      <c r="A22004" s="7">
        <v>22001</v>
      </c>
      <c r="B22004" s="8">
        <v>44712</v>
      </c>
      <c r="C22004" t="s">
        <v>3</v>
      </c>
      <c r="D22004" t="s">
        <v>1329</v>
      </c>
      <c r="E22004" t="s">
        <v>9</v>
      </c>
      <c r="F22004" t="s">
        <v>1310</v>
      </c>
      <c r="G22004" t="s">
        <v>377</v>
      </c>
      <c r="H22004" s="136" t="s">
        <v>1598</v>
      </c>
      <c r="I22004" t="s">
        <v>1454</v>
      </c>
      <c r="J22004" s="20">
        <v>69</v>
      </c>
      <c r="K22004" s="20" t="s">
        <v>3</v>
      </c>
      <c r="L22004" t="s">
        <v>1464</v>
      </c>
      <c r="M22004" s="20">
        <v>20.32</v>
      </c>
      <c r="N22004" s="20">
        <v>15.18</v>
      </c>
      <c r="AE22004">
        <f t="shared" si="343"/>
        <v>2022</v>
      </c>
    </row>
    <row r="22005" spans="1:31" x14ac:dyDescent="0.25">
      <c r="A22005" s="7">
        <v>22002</v>
      </c>
      <c r="B22005" s="8">
        <v>44712</v>
      </c>
      <c r="C22005" t="s">
        <v>3</v>
      </c>
      <c r="D22005" t="s">
        <v>834</v>
      </c>
      <c r="E22005" t="s">
        <v>9</v>
      </c>
      <c r="F22005" t="s">
        <v>1310</v>
      </c>
      <c r="G22005" t="s">
        <v>895</v>
      </c>
      <c r="H22005" s="135" t="s">
        <v>2577</v>
      </c>
      <c r="I22005" t="s">
        <v>1454</v>
      </c>
      <c r="J22005" s="20">
        <v>85</v>
      </c>
      <c r="K22005" s="20" t="s">
        <v>3</v>
      </c>
      <c r="L22005" t="s">
        <v>1463</v>
      </c>
      <c r="M22005" s="20">
        <v>23.1</v>
      </c>
      <c r="N22005" s="20">
        <v>20.399999999999999</v>
      </c>
      <c r="AE22005">
        <f t="shared" si="343"/>
        <v>2022</v>
      </c>
    </row>
    <row r="22006" spans="1:31" x14ac:dyDescent="0.25">
      <c r="A22006" s="7">
        <v>22003</v>
      </c>
      <c r="B22006" s="8">
        <v>44712</v>
      </c>
      <c r="C22006" t="s">
        <v>3</v>
      </c>
      <c r="D22006" t="s">
        <v>1123</v>
      </c>
      <c r="E22006" t="s">
        <v>9</v>
      </c>
      <c r="F22006" t="s">
        <v>19</v>
      </c>
      <c r="G22006" t="s">
        <v>929</v>
      </c>
      <c r="H22006" s="135" t="s">
        <v>2727</v>
      </c>
      <c r="I22006" t="s">
        <v>1454</v>
      </c>
      <c r="J22006" s="20">
        <v>23</v>
      </c>
      <c r="K22006" s="20" t="s">
        <v>3</v>
      </c>
      <c r="L22006" t="s">
        <v>1464</v>
      </c>
      <c r="M22006" s="20">
        <v>7.4399999999999995</v>
      </c>
      <c r="N22006" s="20">
        <v>5.0600000000000005</v>
      </c>
      <c r="AE22006">
        <f t="shared" si="343"/>
        <v>2022</v>
      </c>
    </row>
    <row r="22007" spans="1:31" x14ac:dyDescent="0.25">
      <c r="A22007" s="7">
        <v>22004</v>
      </c>
      <c r="B22007" s="8">
        <v>44713</v>
      </c>
      <c r="C22007" t="s">
        <v>3</v>
      </c>
      <c r="D22007" t="s">
        <v>1296</v>
      </c>
      <c r="E22007" t="s">
        <v>9</v>
      </c>
      <c r="F22007" t="s">
        <v>1111</v>
      </c>
      <c r="G22007" t="s">
        <v>929</v>
      </c>
      <c r="H22007" s="135" t="s">
        <v>2686</v>
      </c>
      <c r="I22007" t="s">
        <v>1454</v>
      </c>
      <c r="J22007" s="20">
        <v>40</v>
      </c>
      <c r="K22007" s="20" t="s">
        <v>3</v>
      </c>
      <c r="L22007" t="s">
        <v>1464</v>
      </c>
      <c r="M22007" s="20">
        <v>12.2</v>
      </c>
      <c r="N22007" s="20">
        <v>8.8000000000000007</v>
      </c>
      <c r="AE22007">
        <f t="shared" si="343"/>
        <v>2022</v>
      </c>
    </row>
    <row r="22008" spans="1:31" x14ac:dyDescent="0.25">
      <c r="A22008" s="7">
        <v>22005</v>
      </c>
      <c r="B22008" s="8">
        <v>44714</v>
      </c>
      <c r="C22008" t="s">
        <v>3</v>
      </c>
      <c r="D22008" t="s">
        <v>868</v>
      </c>
      <c r="E22008" t="s">
        <v>9</v>
      </c>
      <c r="F22008" t="s">
        <v>1325</v>
      </c>
      <c r="G22008" t="s">
        <v>895</v>
      </c>
      <c r="H22008" s="135" t="s">
        <v>3530</v>
      </c>
      <c r="I22008" t="s">
        <v>1454</v>
      </c>
      <c r="J22008" s="20">
        <v>27</v>
      </c>
      <c r="K22008" s="20" t="s">
        <v>9</v>
      </c>
      <c r="L22008" t="s">
        <v>1464</v>
      </c>
      <c r="M22008" s="20">
        <v>5.9399999999999995</v>
      </c>
      <c r="N22008" s="20">
        <v>8.56</v>
      </c>
      <c r="AE22008">
        <f t="shared" si="343"/>
        <v>2022</v>
      </c>
    </row>
    <row r="22009" spans="1:31" x14ac:dyDescent="0.25">
      <c r="A22009" s="7">
        <v>22006</v>
      </c>
      <c r="B22009" s="8">
        <v>44715</v>
      </c>
      <c r="C22009" t="s">
        <v>3</v>
      </c>
      <c r="D22009" t="s">
        <v>1384</v>
      </c>
      <c r="E22009" t="s">
        <v>9</v>
      </c>
      <c r="F22009" t="s">
        <v>1342</v>
      </c>
      <c r="G22009" t="s">
        <v>929</v>
      </c>
      <c r="H22009" s="135" t="s">
        <v>2665</v>
      </c>
      <c r="I22009" t="s">
        <v>1454</v>
      </c>
      <c r="J22009" s="20">
        <v>35</v>
      </c>
      <c r="K22009" s="20" t="s">
        <v>3</v>
      </c>
      <c r="L22009" t="s">
        <v>1463</v>
      </c>
      <c r="M22009" s="20">
        <v>10.1</v>
      </c>
      <c r="N22009" s="20">
        <v>8.4</v>
      </c>
      <c r="AE22009">
        <f t="shared" si="343"/>
        <v>2022</v>
      </c>
    </row>
    <row r="22010" spans="1:31" x14ac:dyDescent="0.25">
      <c r="A22010" s="7">
        <v>22007</v>
      </c>
      <c r="B22010" s="8">
        <v>44715</v>
      </c>
      <c r="C22010" t="s">
        <v>3</v>
      </c>
      <c r="D22010" t="s">
        <v>733</v>
      </c>
      <c r="E22010" t="s">
        <v>9</v>
      </c>
      <c r="F22010" t="s">
        <v>1342</v>
      </c>
      <c r="G22010" t="s">
        <v>929</v>
      </c>
      <c r="H22010" s="135" t="s">
        <v>2832</v>
      </c>
      <c r="I22010" t="s">
        <v>1455</v>
      </c>
      <c r="J22010" s="20">
        <v>12</v>
      </c>
      <c r="K22010" s="20" t="s">
        <v>9</v>
      </c>
      <c r="L22010" t="s">
        <v>1464</v>
      </c>
      <c r="M22010" s="20">
        <v>1.32</v>
      </c>
      <c r="N22010" s="20">
        <v>2.1799999999999997</v>
      </c>
      <c r="AE22010">
        <f t="shared" si="343"/>
        <v>2022</v>
      </c>
    </row>
    <row r="22011" spans="1:31" x14ac:dyDescent="0.25">
      <c r="A22011" s="7">
        <v>22008</v>
      </c>
      <c r="B22011" s="8">
        <v>44716</v>
      </c>
      <c r="C22011" t="s">
        <v>3</v>
      </c>
      <c r="D22011" t="s">
        <v>1295</v>
      </c>
      <c r="E22011" t="s">
        <v>9</v>
      </c>
      <c r="F22011" t="s">
        <v>122</v>
      </c>
      <c r="G22011" t="s">
        <v>569</v>
      </c>
      <c r="H22011" s="135" t="s">
        <v>1853</v>
      </c>
      <c r="I22011" t="s">
        <v>1454</v>
      </c>
      <c r="J22011" s="20">
        <v>10</v>
      </c>
      <c r="K22011" s="20" t="s">
        <v>3</v>
      </c>
      <c r="L22011" t="s">
        <v>1464</v>
      </c>
      <c r="M22011" s="20">
        <v>3.8</v>
      </c>
      <c r="N22011" s="20">
        <v>2.2000000000000002</v>
      </c>
      <c r="AE22011">
        <f t="shared" si="343"/>
        <v>2022</v>
      </c>
    </row>
    <row r="22012" spans="1:31" x14ac:dyDescent="0.25">
      <c r="A22012" s="7">
        <v>22009</v>
      </c>
      <c r="B22012" s="8">
        <v>44716</v>
      </c>
      <c r="C22012" t="s">
        <v>3</v>
      </c>
      <c r="D22012" t="s">
        <v>1391</v>
      </c>
      <c r="E22012" t="s">
        <v>9</v>
      </c>
      <c r="F22012" t="s">
        <v>678</v>
      </c>
      <c r="G22012" t="s">
        <v>648</v>
      </c>
      <c r="H22012" s="135" t="s">
        <v>1877</v>
      </c>
      <c r="I22012" t="s">
        <v>1458</v>
      </c>
      <c r="J22012" s="20">
        <v>6</v>
      </c>
      <c r="K22012" s="20" t="s">
        <v>1465</v>
      </c>
      <c r="L22012" t="s">
        <v>1466</v>
      </c>
      <c r="M22012" s="20">
        <v>30</v>
      </c>
      <c r="N22012" s="20">
        <v>10</v>
      </c>
      <c r="AE22012">
        <f t="shared" si="343"/>
        <v>2022</v>
      </c>
    </row>
    <row r="22013" spans="1:31" x14ac:dyDescent="0.25">
      <c r="A22013" s="7">
        <v>22010</v>
      </c>
      <c r="B22013" s="8">
        <v>44717</v>
      </c>
      <c r="C22013" t="s">
        <v>3</v>
      </c>
      <c r="D22013" t="s">
        <v>1388</v>
      </c>
      <c r="E22013" t="s">
        <v>9</v>
      </c>
      <c r="F22013" t="s">
        <v>1387</v>
      </c>
      <c r="G22013" t="s">
        <v>732</v>
      </c>
      <c r="H22013" s="135" t="s">
        <v>2191</v>
      </c>
      <c r="I22013" t="s">
        <v>1454</v>
      </c>
      <c r="J22013" s="20">
        <v>20</v>
      </c>
      <c r="K22013" s="20" t="s">
        <v>9</v>
      </c>
      <c r="L22013" t="s">
        <v>1464</v>
      </c>
      <c r="M22013" s="20">
        <v>4.4000000000000004</v>
      </c>
      <c r="N22013" s="20">
        <v>6.6</v>
      </c>
      <c r="AE22013">
        <f t="shared" si="343"/>
        <v>2022</v>
      </c>
    </row>
    <row r="22014" spans="1:31" x14ac:dyDescent="0.25">
      <c r="A22014" s="7">
        <v>22011</v>
      </c>
      <c r="B22014" s="8">
        <v>44718</v>
      </c>
      <c r="C22014" t="s">
        <v>3</v>
      </c>
      <c r="D22014" t="s">
        <v>1332</v>
      </c>
      <c r="E22014" t="s">
        <v>9</v>
      </c>
      <c r="F22014" t="s">
        <v>448</v>
      </c>
      <c r="G22014" t="s">
        <v>732</v>
      </c>
      <c r="H22014" s="135" t="s">
        <v>2223</v>
      </c>
      <c r="I22014" t="s">
        <v>1454</v>
      </c>
      <c r="J22014" s="20">
        <v>85</v>
      </c>
      <c r="K22014" s="20" t="s">
        <v>1465</v>
      </c>
      <c r="L22014" t="s">
        <v>1466</v>
      </c>
      <c r="M22014" s="20">
        <v>21.25</v>
      </c>
      <c r="N22014" s="20">
        <v>21.25</v>
      </c>
      <c r="AE22014">
        <f t="shared" si="343"/>
        <v>2022</v>
      </c>
    </row>
    <row r="22015" spans="1:31" x14ac:dyDescent="0.25">
      <c r="A22015" s="7">
        <v>22012</v>
      </c>
      <c r="B22015" s="8">
        <v>44718</v>
      </c>
      <c r="C22015" t="s">
        <v>3</v>
      </c>
      <c r="D22015" t="s">
        <v>1332</v>
      </c>
      <c r="E22015" t="s">
        <v>9</v>
      </c>
      <c r="F22015" t="s">
        <v>900</v>
      </c>
      <c r="G22015" t="s">
        <v>714</v>
      </c>
      <c r="H22015" s="135" t="s">
        <v>2004</v>
      </c>
      <c r="I22015" t="s">
        <v>1454</v>
      </c>
      <c r="J22015" s="20">
        <v>68</v>
      </c>
      <c r="K22015" s="20" t="s">
        <v>3</v>
      </c>
      <c r="L22015" t="s">
        <v>1464</v>
      </c>
      <c r="M22015" s="20">
        <v>20.04</v>
      </c>
      <c r="N22015" s="20">
        <v>14.96</v>
      </c>
      <c r="AE22015">
        <f t="shared" si="343"/>
        <v>2022</v>
      </c>
    </row>
    <row r="22016" spans="1:31" x14ac:dyDescent="0.25">
      <c r="A22016" s="7">
        <v>22013</v>
      </c>
      <c r="B22016" s="8">
        <v>44718</v>
      </c>
      <c r="C22016" t="s">
        <v>3</v>
      </c>
      <c r="D22016" t="s">
        <v>1332</v>
      </c>
      <c r="E22016" t="s">
        <v>9</v>
      </c>
      <c r="F22016" t="s">
        <v>1344</v>
      </c>
      <c r="G22016" t="s">
        <v>929</v>
      </c>
      <c r="H22016" s="135" t="s">
        <v>2780</v>
      </c>
      <c r="I22016" t="s">
        <v>1454</v>
      </c>
      <c r="J22016" s="20">
        <v>81</v>
      </c>
      <c r="K22016" s="20" t="s">
        <v>9</v>
      </c>
      <c r="L22016" t="s">
        <v>1464</v>
      </c>
      <c r="M22016" s="20">
        <v>17.82</v>
      </c>
      <c r="N22016" s="20">
        <v>23.68</v>
      </c>
      <c r="AE22016">
        <f t="shared" si="343"/>
        <v>2022</v>
      </c>
    </row>
    <row r="22017" spans="1:31" x14ac:dyDescent="0.25">
      <c r="A22017" s="7">
        <v>22014</v>
      </c>
      <c r="B22017" s="8">
        <v>44718</v>
      </c>
      <c r="C22017" t="s">
        <v>3</v>
      </c>
      <c r="D22017" t="s">
        <v>1374</v>
      </c>
      <c r="E22017" t="s">
        <v>9</v>
      </c>
      <c r="F22017" t="s">
        <v>787</v>
      </c>
      <c r="G22017" t="s">
        <v>732</v>
      </c>
      <c r="H22017" s="135" t="s">
        <v>1496</v>
      </c>
      <c r="I22017" t="s">
        <v>1455</v>
      </c>
      <c r="J22017" s="20">
        <v>12</v>
      </c>
      <c r="K22017" s="20" t="s">
        <v>3</v>
      </c>
      <c r="L22017" t="s">
        <v>1463</v>
      </c>
      <c r="M22017" s="20">
        <v>2.06</v>
      </c>
      <c r="N22017" s="20">
        <v>1.44</v>
      </c>
      <c r="AE22017">
        <f t="shared" si="343"/>
        <v>2022</v>
      </c>
    </row>
    <row r="22018" spans="1:31" x14ac:dyDescent="0.25">
      <c r="A22018" s="7">
        <v>22015</v>
      </c>
      <c r="B22018" s="8">
        <v>44719</v>
      </c>
      <c r="C22018" t="s">
        <v>3</v>
      </c>
      <c r="D22018" t="s">
        <v>787</v>
      </c>
      <c r="E22018" t="s">
        <v>9</v>
      </c>
      <c r="F22018" t="s">
        <v>727</v>
      </c>
      <c r="G22018" t="s">
        <v>648</v>
      </c>
      <c r="H22018" s="135" t="s">
        <v>1810</v>
      </c>
      <c r="I22018" t="s">
        <v>1454</v>
      </c>
      <c r="J22018" s="20">
        <v>13</v>
      </c>
      <c r="K22018" s="20" t="s">
        <v>9</v>
      </c>
      <c r="L22018" t="s">
        <v>1464</v>
      </c>
      <c r="M22018" s="20">
        <v>2.86</v>
      </c>
      <c r="N22018" s="20">
        <v>4.6400000000000006</v>
      </c>
      <c r="AE22018">
        <f t="shared" si="343"/>
        <v>2022</v>
      </c>
    </row>
    <row r="22019" spans="1:31" x14ac:dyDescent="0.25">
      <c r="A22019" s="7">
        <v>22016</v>
      </c>
      <c r="B22019" s="8">
        <v>44720</v>
      </c>
      <c r="C22019" t="s">
        <v>3</v>
      </c>
      <c r="D22019" t="s">
        <v>798</v>
      </c>
      <c r="E22019" t="s">
        <v>9</v>
      </c>
      <c r="F22019" t="s">
        <v>1366</v>
      </c>
      <c r="G22019" t="s">
        <v>861</v>
      </c>
      <c r="H22019" s="135" t="s">
        <v>2491</v>
      </c>
      <c r="I22019" t="s">
        <v>1454</v>
      </c>
      <c r="J22019" s="20">
        <v>24</v>
      </c>
      <c r="K22019" s="20" t="s">
        <v>1465</v>
      </c>
      <c r="L22019" t="s">
        <v>1466</v>
      </c>
      <c r="M22019" s="20">
        <v>6</v>
      </c>
      <c r="N22019" s="20">
        <v>6</v>
      </c>
      <c r="AE22019">
        <f t="shared" si="343"/>
        <v>2022</v>
      </c>
    </row>
    <row r="22020" spans="1:31" x14ac:dyDescent="0.25">
      <c r="A22020" s="7">
        <v>22017</v>
      </c>
      <c r="B22020" s="8">
        <v>44720</v>
      </c>
      <c r="C22020" t="s">
        <v>3</v>
      </c>
      <c r="D22020" t="s">
        <v>448</v>
      </c>
      <c r="E22020" t="s">
        <v>9</v>
      </c>
      <c r="F22020" t="s">
        <v>102</v>
      </c>
      <c r="G22020" t="s">
        <v>377</v>
      </c>
      <c r="H22020" s="135" t="s">
        <v>1496</v>
      </c>
      <c r="I22020" t="s">
        <v>1454</v>
      </c>
      <c r="J22020" s="20">
        <v>52</v>
      </c>
      <c r="K22020" s="20" t="s">
        <v>9</v>
      </c>
      <c r="L22020" t="s">
        <v>1463</v>
      </c>
      <c r="M22020" s="20">
        <v>12.48</v>
      </c>
      <c r="N22020" s="20">
        <v>14.52</v>
      </c>
      <c r="AE22020">
        <f t="shared" ref="AE22020:AE22083" si="344">YEAR(B22020)</f>
        <v>2022</v>
      </c>
    </row>
    <row r="22021" spans="1:31" x14ac:dyDescent="0.25">
      <c r="A22021" s="7">
        <v>22018</v>
      </c>
      <c r="B22021" s="8">
        <v>44720</v>
      </c>
      <c r="C22021" t="s">
        <v>3</v>
      </c>
      <c r="D22021" t="s">
        <v>1332</v>
      </c>
      <c r="E22021" t="s">
        <v>9</v>
      </c>
      <c r="F22021" t="s">
        <v>872</v>
      </c>
      <c r="G22021" t="s">
        <v>1292</v>
      </c>
      <c r="H22021" s="136" t="s">
        <v>1496</v>
      </c>
      <c r="I22021" t="s">
        <v>1454</v>
      </c>
      <c r="J22021" s="20">
        <v>21</v>
      </c>
      <c r="K22021" s="20" t="s">
        <v>3</v>
      </c>
      <c r="L22021" t="s">
        <v>1463</v>
      </c>
      <c r="M22021" s="20">
        <v>6.46</v>
      </c>
      <c r="N22021" s="20">
        <v>5.04</v>
      </c>
      <c r="AE22021">
        <f t="shared" si="344"/>
        <v>2022</v>
      </c>
    </row>
    <row r="22022" spans="1:31" x14ac:dyDescent="0.25">
      <c r="A22022" s="7">
        <v>22019</v>
      </c>
      <c r="B22022" s="8">
        <v>44721</v>
      </c>
      <c r="C22022" t="s">
        <v>3</v>
      </c>
      <c r="D22022" t="s">
        <v>787</v>
      </c>
      <c r="E22022" t="s">
        <v>9</v>
      </c>
      <c r="F22022" t="s">
        <v>1213</v>
      </c>
      <c r="G22022" t="s">
        <v>1347</v>
      </c>
      <c r="H22022" s="135" t="s">
        <v>3547</v>
      </c>
      <c r="I22022" t="s">
        <v>1455</v>
      </c>
      <c r="J22022" s="20">
        <v>36</v>
      </c>
      <c r="K22022" s="20" t="s">
        <v>9</v>
      </c>
      <c r="L22022" t="s">
        <v>1464</v>
      </c>
      <c r="M22022" s="20">
        <v>3.96</v>
      </c>
      <c r="N22022" s="20">
        <v>5.54</v>
      </c>
      <c r="AE22022">
        <f t="shared" si="344"/>
        <v>2022</v>
      </c>
    </row>
    <row r="22023" spans="1:31" x14ac:dyDescent="0.25">
      <c r="A22023" s="7">
        <v>22020</v>
      </c>
      <c r="B22023" s="8">
        <v>44722</v>
      </c>
      <c r="C22023" t="s">
        <v>3</v>
      </c>
      <c r="D22023" t="s">
        <v>1388</v>
      </c>
      <c r="E22023" t="s">
        <v>9</v>
      </c>
      <c r="F22023" t="s">
        <v>1167</v>
      </c>
      <c r="G22023" t="s">
        <v>895</v>
      </c>
      <c r="H22023" s="135" t="s">
        <v>2629</v>
      </c>
      <c r="I22023" t="s">
        <v>1454</v>
      </c>
      <c r="J22023" s="20">
        <v>20</v>
      </c>
      <c r="K22023" s="20" t="s">
        <v>9</v>
      </c>
      <c r="L22023" t="s">
        <v>1464</v>
      </c>
      <c r="M22023" s="20">
        <v>4.4000000000000004</v>
      </c>
      <c r="N22023" s="20">
        <v>6.6</v>
      </c>
      <c r="AE22023">
        <f t="shared" si="344"/>
        <v>2022</v>
      </c>
    </row>
    <row r="22024" spans="1:31" x14ac:dyDescent="0.25">
      <c r="A22024" s="7">
        <v>22021</v>
      </c>
      <c r="B22024" s="8">
        <v>44722</v>
      </c>
      <c r="C22024" t="s">
        <v>3</v>
      </c>
      <c r="D22024" t="s">
        <v>521</v>
      </c>
      <c r="E22024" t="s">
        <v>9</v>
      </c>
      <c r="F22024" t="s">
        <v>1262</v>
      </c>
      <c r="G22024" t="s">
        <v>870</v>
      </c>
      <c r="H22024" s="135" t="s">
        <v>2523</v>
      </c>
      <c r="I22024" t="s">
        <v>1455</v>
      </c>
      <c r="J22024" s="20">
        <v>20</v>
      </c>
      <c r="K22024" s="20" t="s">
        <v>3</v>
      </c>
      <c r="L22024" t="s">
        <v>1463</v>
      </c>
      <c r="M22024" s="20">
        <v>3.1</v>
      </c>
      <c r="N22024" s="20">
        <v>2.4</v>
      </c>
      <c r="AE22024">
        <f t="shared" si="344"/>
        <v>2022</v>
      </c>
    </row>
    <row r="22025" spans="1:31" x14ac:dyDescent="0.25">
      <c r="A22025" s="7">
        <v>22022</v>
      </c>
      <c r="B22025" s="8">
        <v>44723</v>
      </c>
      <c r="C22025" t="s">
        <v>3</v>
      </c>
      <c r="D22025" t="s">
        <v>1327</v>
      </c>
      <c r="E22025" t="s">
        <v>9</v>
      </c>
      <c r="F22025" t="s">
        <v>1366</v>
      </c>
      <c r="G22025" t="s">
        <v>861</v>
      </c>
      <c r="H22025" s="9" t="s">
        <v>2440</v>
      </c>
      <c r="I22025" t="s">
        <v>1454</v>
      </c>
      <c r="J22025" s="20">
        <v>31</v>
      </c>
      <c r="K22025" s="20" t="s">
        <v>9</v>
      </c>
      <c r="L22025" t="s">
        <v>1464</v>
      </c>
      <c r="M22025" s="20">
        <v>6.82</v>
      </c>
      <c r="N22025" s="20">
        <v>9.68</v>
      </c>
      <c r="AE22025">
        <f t="shared" si="344"/>
        <v>2022</v>
      </c>
    </row>
    <row r="22026" spans="1:31" x14ac:dyDescent="0.25">
      <c r="A22026" s="7">
        <v>22023</v>
      </c>
      <c r="B22026" s="8">
        <v>44723</v>
      </c>
      <c r="C22026" t="s">
        <v>3</v>
      </c>
      <c r="D22026" t="s">
        <v>1358</v>
      </c>
      <c r="E22026" t="s">
        <v>9</v>
      </c>
      <c r="F22026" t="s">
        <v>1366</v>
      </c>
      <c r="G22026" t="s">
        <v>14</v>
      </c>
      <c r="H22026" s="135" t="s">
        <v>1501</v>
      </c>
      <c r="I22026" t="s">
        <v>1454</v>
      </c>
      <c r="J22026" s="20">
        <v>33</v>
      </c>
      <c r="K22026" s="20" t="s">
        <v>1465</v>
      </c>
      <c r="L22026" t="s">
        <v>1466</v>
      </c>
      <c r="M22026" s="20">
        <v>8.25</v>
      </c>
      <c r="N22026" s="20">
        <v>8.25</v>
      </c>
      <c r="AE22026">
        <f t="shared" si="344"/>
        <v>2022</v>
      </c>
    </row>
    <row r="22027" spans="1:31" x14ac:dyDescent="0.25">
      <c r="A22027" s="7">
        <v>22024</v>
      </c>
      <c r="B22027" s="8">
        <v>44724</v>
      </c>
      <c r="C22027" t="s">
        <v>3</v>
      </c>
      <c r="D22027" t="s">
        <v>868</v>
      </c>
      <c r="E22027" t="s">
        <v>9</v>
      </c>
      <c r="F22027" t="s">
        <v>1028</v>
      </c>
      <c r="G22027" t="s">
        <v>377</v>
      </c>
      <c r="H22027" s="136" t="s">
        <v>1598</v>
      </c>
      <c r="I22027" t="s">
        <v>1454</v>
      </c>
      <c r="J22027" s="20">
        <v>21</v>
      </c>
      <c r="K22027" s="20" t="s">
        <v>3</v>
      </c>
      <c r="L22027" t="s">
        <v>1464</v>
      </c>
      <c r="M22027" s="20">
        <v>6.88</v>
      </c>
      <c r="N22027" s="20">
        <v>4.62</v>
      </c>
      <c r="AE22027">
        <f t="shared" si="344"/>
        <v>2022</v>
      </c>
    </row>
    <row r="22028" spans="1:31" x14ac:dyDescent="0.25">
      <c r="A22028" s="7">
        <v>22025</v>
      </c>
      <c r="B22028" s="8">
        <v>44725</v>
      </c>
      <c r="C22028" t="s">
        <v>3</v>
      </c>
      <c r="D22028" t="s">
        <v>1296</v>
      </c>
      <c r="E22028" t="s">
        <v>9</v>
      </c>
      <c r="F22028" t="s">
        <v>1325</v>
      </c>
      <c r="G22028" t="s">
        <v>861</v>
      </c>
      <c r="H22028" s="135" t="s">
        <v>2492</v>
      </c>
      <c r="I22028" t="s">
        <v>1454</v>
      </c>
      <c r="J22028" s="20">
        <v>26</v>
      </c>
      <c r="K22028" s="20" t="s">
        <v>3</v>
      </c>
      <c r="L22028" t="s">
        <v>1463</v>
      </c>
      <c r="M22028" s="20">
        <v>7.76</v>
      </c>
      <c r="N22028" s="20">
        <v>6.24</v>
      </c>
      <c r="AE22028">
        <f t="shared" si="344"/>
        <v>2022</v>
      </c>
    </row>
    <row r="22029" spans="1:31" x14ac:dyDescent="0.25">
      <c r="A22029" s="7">
        <v>22026</v>
      </c>
      <c r="B22029" s="8">
        <v>44725</v>
      </c>
      <c r="C22029" t="s">
        <v>3</v>
      </c>
      <c r="D22029" t="s">
        <v>1262</v>
      </c>
      <c r="E22029" t="s">
        <v>9</v>
      </c>
      <c r="F22029" t="s">
        <v>1387</v>
      </c>
      <c r="G22029" t="s">
        <v>929</v>
      </c>
      <c r="H22029" s="135" t="s">
        <v>2727</v>
      </c>
      <c r="I22029" t="s">
        <v>1455</v>
      </c>
      <c r="J22029" s="20">
        <v>42</v>
      </c>
      <c r="K22029" s="20" t="s">
        <v>3</v>
      </c>
      <c r="L22029" t="s">
        <v>1464</v>
      </c>
      <c r="M22029" s="20">
        <v>6.38</v>
      </c>
      <c r="N22029" s="20">
        <v>4.62</v>
      </c>
      <c r="AE22029">
        <f t="shared" si="344"/>
        <v>2022</v>
      </c>
    </row>
    <row r="22030" spans="1:31" x14ac:dyDescent="0.25">
      <c r="A22030" s="7">
        <v>22027</v>
      </c>
      <c r="B22030" s="8">
        <v>44726</v>
      </c>
      <c r="C22030" t="s">
        <v>3</v>
      </c>
      <c r="D22030" t="s">
        <v>877</v>
      </c>
      <c r="E22030" t="s">
        <v>9</v>
      </c>
      <c r="F22030" t="s">
        <v>678</v>
      </c>
      <c r="G22030" t="s">
        <v>895</v>
      </c>
      <c r="H22030" s="9" t="s">
        <v>2537</v>
      </c>
      <c r="I22030" t="s">
        <v>1455</v>
      </c>
      <c r="J22030" s="20">
        <v>32</v>
      </c>
      <c r="K22030" s="20" t="s">
        <v>3</v>
      </c>
      <c r="L22030" t="s">
        <v>1464</v>
      </c>
      <c r="M22030" s="20">
        <v>4.9800000000000004</v>
      </c>
      <c r="N22030" s="20">
        <v>3.52</v>
      </c>
      <c r="AE22030">
        <f t="shared" si="344"/>
        <v>2022</v>
      </c>
    </row>
    <row r="22031" spans="1:31" x14ac:dyDescent="0.25">
      <c r="A22031" s="7">
        <v>22028</v>
      </c>
      <c r="B22031" s="8">
        <v>44726</v>
      </c>
      <c r="C22031" t="s">
        <v>3</v>
      </c>
      <c r="D22031" t="s">
        <v>678</v>
      </c>
      <c r="E22031" t="s">
        <v>9</v>
      </c>
      <c r="F22031" t="s">
        <v>877</v>
      </c>
      <c r="G22031" t="s">
        <v>895</v>
      </c>
      <c r="H22031" s="9" t="s">
        <v>2537</v>
      </c>
      <c r="I22031" t="s">
        <v>1455</v>
      </c>
      <c r="J22031" s="20">
        <v>27</v>
      </c>
      <c r="K22031" s="20" t="s">
        <v>1465</v>
      </c>
      <c r="L22031" t="s">
        <v>1466</v>
      </c>
      <c r="M22031" s="20">
        <v>3.375</v>
      </c>
      <c r="N22031" s="20">
        <v>3.375</v>
      </c>
      <c r="AE22031">
        <f t="shared" si="344"/>
        <v>2022</v>
      </c>
    </row>
    <row r="22032" spans="1:31" x14ac:dyDescent="0.25">
      <c r="A22032" s="7">
        <v>22029</v>
      </c>
      <c r="B22032" s="8">
        <v>44727</v>
      </c>
      <c r="C22032" t="s">
        <v>3</v>
      </c>
      <c r="D22032" t="s">
        <v>1296</v>
      </c>
      <c r="E22032" t="s">
        <v>9</v>
      </c>
      <c r="F22032" t="s">
        <v>1344</v>
      </c>
      <c r="G22032" t="s">
        <v>895</v>
      </c>
      <c r="H22032" s="135" t="s">
        <v>2777</v>
      </c>
      <c r="I22032" t="s">
        <v>1454</v>
      </c>
      <c r="J22032" s="20">
        <v>35</v>
      </c>
      <c r="K22032" s="20" t="s">
        <v>9</v>
      </c>
      <c r="L22032" t="s">
        <v>1464</v>
      </c>
      <c r="M22032" s="20">
        <v>7.7</v>
      </c>
      <c r="N22032" s="20">
        <v>10.8</v>
      </c>
      <c r="AE22032">
        <f t="shared" si="344"/>
        <v>2022</v>
      </c>
    </row>
    <row r="22033" spans="1:31" x14ac:dyDescent="0.25">
      <c r="A22033" s="7">
        <v>22030</v>
      </c>
      <c r="B22033" s="8">
        <v>44728</v>
      </c>
      <c r="C22033" t="s">
        <v>3</v>
      </c>
      <c r="D22033" t="s">
        <v>1388</v>
      </c>
      <c r="E22033" t="s">
        <v>9</v>
      </c>
      <c r="F22033" t="s">
        <v>1288</v>
      </c>
      <c r="G22033" t="s">
        <v>861</v>
      </c>
      <c r="H22033" s="9" t="s">
        <v>2518</v>
      </c>
      <c r="I22033" t="s">
        <v>1454</v>
      </c>
      <c r="J22033" s="20">
        <v>20</v>
      </c>
      <c r="K22033" s="20" t="s">
        <v>9</v>
      </c>
      <c r="L22033" t="s">
        <v>1464</v>
      </c>
      <c r="M22033" s="20">
        <v>4.4000000000000004</v>
      </c>
      <c r="N22033" s="20">
        <v>6.6</v>
      </c>
      <c r="AE22033">
        <f t="shared" si="344"/>
        <v>2022</v>
      </c>
    </row>
    <row r="22034" spans="1:31" x14ac:dyDescent="0.25">
      <c r="A22034" s="7">
        <v>22031</v>
      </c>
      <c r="B22034" s="8">
        <v>44728</v>
      </c>
      <c r="C22034" t="s">
        <v>3</v>
      </c>
      <c r="D22034" t="s">
        <v>1361</v>
      </c>
      <c r="E22034" t="s">
        <v>9</v>
      </c>
      <c r="F22034" t="s">
        <v>1237</v>
      </c>
      <c r="G22034" t="s">
        <v>870</v>
      </c>
      <c r="H22034" s="135" t="s">
        <v>2469</v>
      </c>
      <c r="I22034" t="s">
        <v>1454</v>
      </c>
      <c r="J22034" s="20">
        <v>14</v>
      </c>
      <c r="K22034" s="20" t="s">
        <v>9</v>
      </c>
      <c r="L22034" t="s">
        <v>1464</v>
      </c>
      <c r="M22034" s="20">
        <v>3.08</v>
      </c>
      <c r="N22034" s="20">
        <v>4.92</v>
      </c>
      <c r="AE22034">
        <f t="shared" si="344"/>
        <v>2022</v>
      </c>
    </row>
    <row r="22035" spans="1:31" x14ac:dyDescent="0.25">
      <c r="A22035" s="7">
        <v>22032</v>
      </c>
      <c r="B22035" s="8">
        <v>44729</v>
      </c>
      <c r="C22035" t="s">
        <v>3</v>
      </c>
      <c r="D22035" t="s">
        <v>54</v>
      </c>
      <c r="E22035" t="s">
        <v>9</v>
      </c>
      <c r="F22035" t="s">
        <v>1325</v>
      </c>
      <c r="G22035" t="s">
        <v>732</v>
      </c>
      <c r="H22035" s="135" t="s">
        <v>2186</v>
      </c>
      <c r="I22035" t="s">
        <v>1455</v>
      </c>
      <c r="J22035" s="20">
        <v>25</v>
      </c>
      <c r="K22035" s="20" t="s">
        <v>3</v>
      </c>
      <c r="L22035" t="s">
        <v>1464</v>
      </c>
      <c r="M22035" s="20">
        <v>4</v>
      </c>
      <c r="N22035" s="20">
        <v>2.75</v>
      </c>
      <c r="AE22035">
        <f t="shared" si="344"/>
        <v>2022</v>
      </c>
    </row>
    <row r="22036" spans="1:31" x14ac:dyDescent="0.25">
      <c r="A22036" s="7">
        <v>22033</v>
      </c>
      <c r="B22036" s="8">
        <v>44729</v>
      </c>
      <c r="C22036" t="s">
        <v>3</v>
      </c>
      <c r="D22036" t="s">
        <v>712</v>
      </c>
      <c r="E22036" t="s">
        <v>9</v>
      </c>
      <c r="F22036" t="s">
        <v>805</v>
      </c>
      <c r="G22036" t="s">
        <v>1292</v>
      </c>
      <c r="H22036" s="9" t="s">
        <v>3429</v>
      </c>
      <c r="I22036" t="s">
        <v>1454</v>
      </c>
      <c r="J22036" s="20">
        <v>25</v>
      </c>
      <c r="K22036" s="20" t="s">
        <v>3</v>
      </c>
      <c r="L22036" t="s">
        <v>1463</v>
      </c>
      <c r="M22036" s="20">
        <v>7.5</v>
      </c>
      <c r="N22036" s="20">
        <v>6</v>
      </c>
      <c r="AE22036">
        <f t="shared" si="344"/>
        <v>2022</v>
      </c>
    </row>
    <row r="22037" spans="1:31" x14ac:dyDescent="0.25">
      <c r="A22037" s="7">
        <v>22034</v>
      </c>
      <c r="B22037" s="8">
        <v>44729</v>
      </c>
      <c r="C22037" t="s">
        <v>3</v>
      </c>
      <c r="D22037" t="s">
        <v>1295</v>
      </c>
      <c r="E22037" t="s">
        <v>9</v>
      </c>
      <c r="F22037" t="s">
        <v>54</v>
      </c>
      <c r="G22037" t="s">
        <v>648</v>
      </c>
      <c r="H22037" s="136" t="s">
        <v>1496</v>
      </c>
      <c r="I22037" t="s">
        <v>1454</v>
      </c>
      <c r="J22037" s="20">
        <v>78</v>
      </c>
      <c r="K22037" s="20" t="s">
        <v>3</v>
      </c>
      <c r="L22037" t="s">
        <v>1464</v>
      </c>
      <c r="M22037" s="20">
        <v>22.84</v>
      </c>
      <c r="N22037" s="20">
        <v>17.16</v>
      </c>
      <c r="AE22037">
        <f t="shared" si="344"/>
        <v>2022</v>
      </c>
    </row>
    <row r="22038" spans="1:31" x14ac:dyDescent="0.25">
      <c r="A22038" s="7">
        <v>22035</v>
      </c>
      <c r="B22038" s="8">
        <v>44729</v>
      </c>
      <c r="C22038" t="s">
        <v>3</v>
      </c>
      <c r="D22038" t="s">
        <v>1390</v>
      </c>
      <c r="E22038" t="s">
        <v>9</v>
      </c>
      <c r="F22038" t="s">
        <v>1389</v>
      </c>
      <c r="G22038" t="s">
        <v>1170</v>
      </c>
      <c r="H22038" s="136" t="s">
        <v>3237</v>
      </c>
      <c r="I22038" t="s">
        <v>1454</v>
      </c>
      <c r="J22038" s="20">
        <v>14</v>
      </c>
      <c r="K22038" s="20" t="s">
        <v>9</v>
      </c>
      <c r="L22038" t="s">
        <v>1463</v>
      </c>
      <c r="M22038" s="20">
        <v>3.36</v>
      </c>
      <c r="N22038" s="20">
        <v>4.6400000000000006</v>
      </c>
      <c r="AE22038">
        <f t="shared" si="344"/>
        <v>2022</v>
      </c>
    </row>
    <row r="22039" spans="1:31" x14ac:dyDescent="0.25">
      <c r="A22039" s="7">
        <v>22036</v>
      </c>
      <c r="B22039" s="8">
        <v>44729</v>
      </c>
      <c r="C22039" t="s">
        <v>3</v>
      </c>
      <c r="D22039" t="s">
        <v>163</v>
      </c>
      <c r="E22039" t="s">
        <v>9</v>
      </c>
      <c r="F22039" t="s">
        <v>1325</v>
      </c>
      <c r="G22039" t="s">
        <v>633</v>
      </c>
      <c r="H22039" s="135" t="s">
        <v>1496</v>
      </c>
      <c r="I22039" t="s">
        <v>1454</v>
      </c>
      <c r="J22039" s="20">
        <v>12</v>
      </c>
      <c r="K22039" s="20" t="s">
        <v>3</v>
      </c>
      <c r="L22039" t="s">
        <v>1464</v>
      </c>
      <c r="M22039" s="20">
        <v>4.3599999999999994</v>
      </c>
      <c r="N22039" s="20">
        <v>2.64</v>
      </c>
      <c r="AE22039">
        <f t="shared" si="344"/>
        <v>2022</v>
      </c>
    </row>
    <row r="22040" spans="1:31" x14ac:dyDescent="0.25">
      <c r="A22040" s="7">
        <v>22037</v>
      </c>
      <c r="B22040" s="8">
        <v>44730</v>
      </c>
      <c r="C22040" t="s">
        <v>3</v>
      </c>
      <c r="D22040" t="s">
        <v>237</v>
      </c>
      <c r="E22040" t="s">
        <v>9</v>
      </c>
      <c r="F22040" t="s">
        <v>186</v>
      </c>
      <c r="G22040" t="s">
        <v>732</v>
      </c>
      <c r="H22040" s="135" t="s">
        <v>2966</v>
      </c>
      <c r="I22040" t="s">
        <v>1454</v>
      </c>
      <c r="J22040" s="20">
        <v>41</v>
      </c>
      <c r="K22040" s="20" t="s">
        <v>9</v>
      </c>
      <c r="L22040" t="s">
        <v>1463</v>
      </c>
      <c r="M22040" s="20">
        <v>9.84</v>
      </c>
      <c r="N22040" s="20">
        <v>11.66</v>
      </c>
      <c r="AE22040">
        <f t="shared" si="344"/>
        <v>2022</v>
      </c>
    </row>
    <row r="22041" spans="1:31" x14ac:dyDescent="0.25">
      <c r="A22041" s="7">
        <v>22038</v>
      </c>
      <c r="B22041" s="8">
        <v>44730</v>
      </c>
      <c r="C22041" t="s">
        <v>3</v>
      </c>
      <c r="D22041" t="s">
        <v>237</v>
      </c>
      <c r="E22041" t="s">
        <v>9</v>
      </c>
      <c r="F22041" t="s">
        <v>186</v>
      </c>
      <c r="G22041" t="s">
        <v>633</v>
      </c>
      <c r="H22041" s="135" t="s">
        <v>1747</v>
      </c>
      <c r="I22041" t="s">
        <v>1454</v>
      </c>
      <c r="J22041" s="20">
        <v>5</v>
      </c>
      <c r="K22041" s="20" t="s">
        <v>9</v>
      </c>
      <c r="L22041" t="s">
        <v>1463</v>
      </c>
      <c r="M22041" s="20">
        <v>1.2</v>
      </c>
      <c r="N22041" s="20">
        <v>2.2999999999999998</v>
      </c>
      <c r="AE22041">
        <f t="shared" si="344"/>
        <v>2022</v>
      </c>
    </row>
    <row r="22042" spans="1:31" x14ac:dyDescent="0.25">
      <c r="A22042" s="7">
        <v>22039</v>
      </c>
      <c r="B22042" s="8">
        <v>44732</v>
      </c>
      <c r="C22042" t="s">
        <v>3</v>
      </c>
      <c r="D22042" t="s">
        <v>1388</v>
      </c>
      <c r="E22042" t="s">
        <v>9</v>
      </c>
      <c r="F22042" t="s">
        <v>733</v>
      </c>
      <c r="G22042" t="s">
        <v>1347</v>
      </c>
      <c r="H22042" s="135" t="s">
        <v>3557</v>
      </c>
      <c r="I22042" t="s">
        <v>1454</v>
      </c>
      <c r="J22042" s="20">
        <v>57</v>
      </c>
      <c r="K22042" s="20" t="s">
        <v>1465</v>
      </c>
      <c r="L22042" t="s">
        <v>1466</v>
      </c>
      <c r="M22042" s="20">
        <v>14.25</v>
      </c>
      <c r="N22042" s="20">
        <v>14.25</v>
      </c>
      <c r="AE22042">
        <f t="shared" si="344"/>
        <v>2022</v>
      </c>
    </row>
    <row r="22043" spans="1:31" x14ac:dyDescent="0.25">
      <c r="A22043" s="7">
        <v>22040</v>
      </c>
      <c r="B22043" s="8">
        <v>44733</v>
      </c>
      <c r="C22043" t="s">
        <v>3</v>
      </c>
      <c r="D22043" t="s">
        <v>1302</v>
      </c>
      <c r="E22043" t="s">
        <v>9</v>
      </c>
      <c r="F22043" t="s">
        <v>448</v>
      </c>
      <c r="G22043" t="s">
        <v>714</v>
      </c>
      <c r="H22043" s="135" t="s">
        <v>2218</v>
      </c>
      <c r="I22043" t="s">
        <v>1454</v>
      </c>
      <c r="J22043" s="20">
        <v>20</v>
      </c>
      <c r="K22043" s="20" t="s">
        <v>9</v>
      </c>
      <c r="L22043" t="s">
        <v>1464</v>
      </c>
      <c r="M22043" s="20">
        <v>4.4000000000000004</v>
      </c>
      <c r="N22043" s="20">
        <v>6.6</v>
      </c>
      <c r="AE22043">
        <f t="shared" si="344"/>
        <v>2022</v>
      </c>
    </row>
    <row r="22044" spans="1:31" x14ac:dyDescent="0.25">
      <c r="A22044" s="7">
        <v>22041</v>
      </c>
      <c r="B22044" s="8">
        <v>44734</v>
      </c>
      <c r="C22044" t="s">
        <v>3</v>
      </c>
      <c r="D22044" t="s">
        <v>1361</v>
      </c>
      <c r="E22044" t="s">
        <v>9</v>
      </c>
      <c r="F22044" t="s">
        <v>1288</v>
      </c>
      <c r="G22044" t="s">
        <v>870</v>
      </c>
      <c r="H22044" s="135" t="s">
        <v>2466</v>
      </c>
      <c r="I22044" t="s">
        <v>1454</v>
      </c>
      <c r="J22044" s="20">
        <v>28</v>
      </c>
      <c r="K22044" s="20" t="s">
        <v>3</v>
      </c>
      <c r="L22044" t="s">
        <v>1464</v>
      </c>
      <c r="M22044" s="20">
        <v>8.84</v>
      </c>
      <c r="N22044" s="20">
        <v>6.16</v>
      </c>
      <c r="AE22044">
        <f t="shared" si="344"/>
        <v>2022</v>
      </c>
    </row>
    <row r="22045" spans="1:31" x14ac:dyDescent="0.25">
      <c r="A22045" s="7">
        <v>22042</v>
      </c>
      <c r="B22045" s="8">
        <v>44734</v>
      </c>
      <c r="C22045" t="s">
        <v>3</v>
      </c>
      <c r="D22045" t="s">
        <v>1355</v>
      </c>
      <c r="E22045" t="s">
        <v>9</v>
      </c>
      <c r="F22045" t="s">
        <v>1325</v>
      </c>
      <c r="G22045" t="s">
        <v>1292</v>
      </c>
      <c r="H22045" s="9" t="s">
        <v>3466</v>
      </c>
      <c r="I22045" t="s">
        <v>1454</v>
      </c>
      <c r="J22045" s="20">
        <v>15</v>
      </c>
      <c r="K22045" s="20" t="s">
        <v>1465</v>
      </c>
      <c r="L22045" t="s">
        <v>1466</v>
      </c>
      <c r="M22045" s="20">
        <v>3.75</v>
      </c>
      <c r="N22045" s="20">
        <v>3.75</v>
      </c>
      <c r="AE22045">
        <f t="shared" si="344"/>
        <v>2022</v>
      </c>
    </row>
    <row r="22046" spans="1:31" x14ac:dyDescent="0.25">
      <c r="A22046" s="7">
        <v>22043</v>
      </c>
      <c r="B22046" s="8">
        <v>44738</v>
      </c>
      <c r="C22046" t="s">
        <v>3</v>
      </c>
      <c r="D22046" t="s">
        <v>943</v>
      </c>
      <c r="E22046" t="s">
        <v>9</v>
      </c>
      <c r="F22046" t="s">
        <v>1344</v>
      </c>
      <c r="G22046" t="s">
        <v>714</v>
      </c>
      <c r="H22046" s="135" t="s">
        <v>2006</v>
      </c>
      <c r="I22046" t="s">
        <v>1454</v>
      </c>
      <c r="J22046" s="20">
        <v>15</v>
      </c>
      <c r="K22046" s="20" t="s">
        <v>9</v>
      </c>
      <c r="L22046" t="s">
        <v>1464</v>
      </c>
      <c r="M22046" s="20">
        <v>3.3</v>
      </c>
      <c r="N22046" s="20">
        <v>5.2</v>
      </c>
      <c r="AE22046">
        <f t="shared" si="344"/>
        <v>2022</v>
      </c>
    </row>
    <row r="22047" spans="1:31" x14ac:dyDescent="0.25">
      <c r="A22047" s="7">
        <v>22044</v>
      </c>
      <c r="B22047" s="8">
        <v>44738</v>
      </c>
      <c r="C22047" t="s">
        <v>3</v>
      </c>
      <c r="D22047" t="s">
        <v>698</v>
      </c>
      <c r="E22047" t="s">
        <v>9</v>
      </c>
      <c r="F22047" t="s">
        <v>665</v>
      </c>
      <c r="G22047" t="s">
        <v>1292</v>
      </c>
      <c r="H22047" s="9" t="s">
        <v>3402</v>
      </c>
      <c r="I22047" t="s">
        <v>1455</v>
      </c>
      <c r="J22047" s="20">
        <v>20</v>
      </c>
      <c r="K22047" s="20" t="s">
        <v>3</v>
      </c>
      <c r="L22047" t="s">
        <v>1463</v>
      </c>
      <c r="M22047" s="20">
        <v>3.1</v>
      </c>
      <c r="N22047" s="20">
        <v>2.4</v>
      </c>
      <c r="AE22047">
        <f t="shared" si="344"/>
        <v>2022</v>
      </c>
    </row>
    <row r="22048" spans="1:31" x14ac:dyDescent="0.25">
      <c r="A22048" s="7">
        <v>22045</v>
      </c>
      <c r="B22048" s="8">
        <v>44738</v>
      </c>
      <c r="C22048" t="s">
        <v>3</v>
      </c>
      <c r="D22048" t="s">
        <v>1207</v>
      </c>
      <c r="E22048" t="s">
        <v>9</v>
      </c>
      <c r="F22048" t="s">
        <v>1193</v>
      </c>
      <c r="G22048" t="s">
        <v>377</v>
      </c>
      <c r="H22048" s="9" t="s">
        <v>2370</v>
      </c>
      <c r="I22048" t="s">
        <v>1454</v>
      </c>
      <c r="J22048" s="20">
        <v>45</v>
      </c>
      <c r="K22048" s="20" t="s">
        <v>3</v>
      </c>
      <c r="L22048" t="s">
        <v>1463</v>
      </c>
      <c r="M22048" s="20">
        <v>12.7</v>
      </c>
      <c r="N22048" s="20">
        <v>10.8</v>
      </c>
      <c r="AE22048">
        <f t="shared" si="344"/>
        <v>2022</v>
      </c>
    </row>
    <row r="22049" spans="1:31" x14ac:dyDescent="0.25">
      <c r="A22049" s="7">
        <v>22046</v>
      </c>
      <c r="B22049" s="8">
        <v>44739</v>
      </c>
      <c r="C22049" t="s">
        <v>3</v>
      </c>
      <c r="D22049" t="s">
        <v>1018</v>
      </c>
      <c r="E22049" t="s">
        <v>9</v>
      </c>
      <c r="F22049" t="s">
        <v>1357</v>
      </c>
      <c r="G22049" t="s">
        <v>648</v>
      </c>
      <c r="H22049" s="135" t="s">
        <v>1905</v>
      </c>
      <c r="I22049" t="s">
        <v>1454</v>
      </c>
      <c r="J22049" s="20">
        <v>20</v>
      </c>
      <c r="K22049" s="20" t="s">
        <v>3</v>
      </c>
      <c r="L22049" t="s">
        <v>1464</v>
      </c>
      <c r="M22049" s="20">
        <v>6.6</v>
      </c>
      <c r="N22049" s="20">
        <v>4.4000000000000004</v>
      </c>
      <c r="AE22049">
        <f t="shared" si="344"/>
        <v>2022</v>
      </c>
    </row>
    <row r="22050" spans="1:31" x14ac:dyDescent="0.25">
      <c r="A22050" s="7">
        <v>22047</v>
      </c>
      <c r="B22050" s="8">
        <v>44740</v>
      </c>
      <c r="C22050" t="s">
        <v>3</v>
      </c>
      <c r="D22050" t="s">
        <v>798</v>
      </c>
      <c r="E22050" t="s">
        <v>9</v>
      </c>
      <c r="F22050" t="s">
        <v>1366</v>
      </c>
      <c r="G22050" t="s">
        <v>1016</v>
      </c>
      <c r="H22050" s="135" t="s">
        <v>2860</v>
      </c>
      <c r="I22050" t="s">
        <v>1454</v>
      </c>
      <c r="J22050" s="20">
        <v>15</v>
      </c>
      <c r="K22050" s="20" t="s">
        <v>1465</v>
      </c>
      <c r="L22050" t="s">
        <v>1466</v>
      </c>
      <c r="M22050" s="20">
        <v>3.75</v>
      </c>
      <c r="N22050" s="20">
        <v>3.75</v>
      </c>
      <c r="AE22050">
        <f t="shared" si="344"/>
        <v>2022</v>
      </c>
    </row>
    <row r="22051" spans="1:31" x14ac:dyDescent="0.25">
      <c r="A22051" s="7">
        <v>22048</v>
      </c>
      <c r="B22051" s="8">
        <v>44740</v>
      </c>
      <c r="C22051" t="s">
        <v>3</v>
      </c>
      <c r="D22051" t="s">
        <v>787</v>
      </c>
      <c r="E22051" t="s">
        <v>9</v>
      </c>
      <c r="F22051" t="s">
        <v>1111</v>
      </c>
      <c r="G22051" t="s">
        <v>1347</v>
      </c>
      <c r="H22051" s="135" t="s">
        <v>1496</v>
      </c>
      <c r="I22051" t="s">
        <v>1454</v>
      </c>
      <c r="J22051" s="20">
        <v>26</v>
      </c>
      <c r="K22051" s="20" t="s">
        <v>9</v>
      </c>
      <c r="L22051" t="s">
        <v>1464</v>
      </c>
      <c r="M22051" s="20">
        <v>5.72</v>
      </c>
      <c r="N22051" s="20">
        <v>8.2800000000000011</v>
      </c>
      <c r="AE22051">
        <f t="shared" si="344"/>
        <v>2022</v>
      </c>
    </row>
    <row r="22052" spans="1:31" x14ac:dyDescent="0.25">
      <c r="A22052" s="7">
        <v>22049</v>
      </c>
      <c r="B22052" s="8">
        <v>44741</v>
      </c>
      <c r="C22052" t="s">
        <v>3</v>
      </c>
      <c r="D22052" t="s">
        <v>973</v>
      </c>
      <c r="E22052" t="s">
        <v>9</v>
      </c>
      <c r="F22052" t="s">
        <v>1189</v>
      </c>
      <c r="G22052" t="s">
        <v>929</v>
      </c>
      <c r="H22052" s="9" t="s">
        <v>3305</v>
      </c>
      <c r="I22052" t="s">
        <v>1454</v>
      </c>
      <c r="J22052" s="20">
        <v>21</v>
      </c>
      <c r="K22052" s="20" t="s">
        <v>9</v>
      </c>
      <c r="L22052" t="s">
        <v>1464</v>
      </c>
      <c r="M22052" s="20">
        <v>4.62</v>
      </c>
      <c r="N22052" s="20">
        <v>6.88</v>
      </c>
      <c r="AE22052">
        <f t="shared" si="344"/>
        <v>2022</v>
      </c>
    </row>
    <row r="22053" spans="1:31" x14ac:dyDescent="0.25">
      <c r="A22053" s="7">
        <v>22050</v>
      </c>
      <c r="B22053" s="8">
        <v>44742</v>
      </c>
      <c r="C22053" t="s">
        <v>3</v>
      </c>
      <c r="D22053" t="s">
        <v>1361</v>
      </c>
      <c r="E22053" t="s">
        <v>9</v>
      </c>
      <c r="F22053" t="s">
        <v>1289</v>
      </c>
      <c r="G22053" t="s">
        <v>861</v>
      </c>
      <c r="H22053" s="135" t="s">
        <v>2491</v>
      </c>
      <c r="I22053" t="s">
        <v>1454</v>
      </c>
      <c r="J22053" s="20">
        <v>9</v>
      </c>
      <c r="K22053" s="20" t="s">
        <v>3</v>
      </c>
      <c r="L22053" t="s">
        <v>1464</v>
      </c>
      <c r="M22053" s="20">
        <v>3.52</v>
      </c>
      <c r="N22053" s="20">
        <v>1.98</v>
      </c>
      <c r="AE22053">
        <f t="shared" si="344"/>
        <v>2022</v>
      </c>
    </row>
    <row r="22054" spans="1:31" x14ac:dyDescent="0.25">
      <c r="A22054" s="7">
        <v>22051</v>
      </c>
      <c r="B22054" s="8">
        <v>44742</v>
      </c>
      <c r="C22054" t="s">
        <v>3</v>
      </c>
      <c r="D22054" t="s">
        <v>1361</v>
      </c>
      <c r="E22054" t="s">
        <v>9</v>
      </c>
      <c r="F22054" t="s">
        <v>19</v>
      </c>
      <c r="G22054" t="s">
        <v>861</v>
      </c>
      <c r="H22054" s="9" t="s">
        <v>2440</v>
      </c>
      <c r="I22054" t="s">
        <v>1454</v>
      </c>
      <c r="J22054" s="20">
        <v>23</v>
      </c>
      <c r="K22054" s="20" t="s">
        <v>3</v>
      </c>
      <c r="L22054" t="s">
        <v>1464</v>
      </c>
      <c r="M22054" s="20">
        <v>7.4399999999999995</v>
      </c>
      <c r="N22054" s="20">
        <v>5.0600000000000005</v>
      </c>
      <c r="AE22054">
        <f t="shared" si="344"/>
        <v>2022</v>
      </c>
    </row>
    <row r="22055" spans="1:31" x14ac:dyDescent="0.25">
      <c r="A22055" s="7">
        <v>22052</v>
      </c>
      <c r="B22055" s="8">
        <v>44742</v>
      </c>
      <c r="C22055" t="s">
        <v>3</v>
      </c>
      <c r="D22055" t="s">
        <v>1361</v>
      </c>
      <c r="E22055" t="s">
        <v>9</v>
      </c>
      <c r="F22055" t="s">
        <v>665</v>
      </c>
      <c r="G22055" t="s">
        <v>732</v>
      </c>
      <c r="H22055" s="135" t="s">
        <v>2299</v>
      </c>
      <c r="I22055" t="s">
        <v>1454</v>
      </c>
      <c r="J22055" s="20">
        <v>52</v>
      </c>
      <c r="K22055" s="20" t="s">
        <v>3</v>
      </c>
      <c r="L22055" t="s">
        <v>1463</v>
      </c>
      <c r="M22055" s="20">
        <v>14.52</v>
      </c>
      <c r="N22055" s="20">
        <v>12.48</v>
      </c>
      <c r="AE22055">
        <f t="shared" si="344"/>
        <v>2022</v>
      </c>
    </row>
    <row r="22056" spans="1:31" x14ac:dyDescent="0.25">
      <c r="A22056" s="7">
        <v>22053</v>
      </c>
      <c r="B22056" s="8">
        <v>44742</v>
      </c>
      <c r="C22056" t="s">
        <v>3</v>
      </c>
      <c r="D22056" t="s">
        <v>1361</v>
      </c>
      <c r="E22056" t="s">
        <v>9</v>
      </c>
      <c r="F22056" t="s">
        <v>1237</v>
      </c>
      <c r="G22056" t="s">
        <v>1016</v>
      </c>
      <c r="H22056" s="9" t="s">
        <v>3110</v>
      </c>
      <c r="I22056" t="s">
        <v>1454</v>
      </c>
      <c r="J22056" s="20">
        <v>58</v>
      </c>
      <c r="K22056" s="20" t="s">
        <v>3</v>
      </c>
      <c r="L22056" t="s">
        <v>1464</v>
      </c>
      <c r="M22056" s="20">
        <v>17.239999999999998</v>
      </c>
      <c r="N22056" s="20">
        <v>12.76</v>
      </c>
      <c r="AE22056">
        <f t="shared" si="344"/>
        <v>2022</v>
      </c>
    </row>
    <row r="22057" spans="1:31" x14ac:dyDescent="0.25">
      <c r="A22057" s="7">
        <v>22054</v>
      </c>
      <c r="B22057" s="8">
        <v>44742</v>
      </c>
      <c r="C22057" t="s">
        <v>3</v>
      </c>
      <c r="D22057" t="s">
        <v>1361</v>
      </c>
      <c r="E22057" t="s">
        <v>9</v>
      </c>
      <c r="F22057" t="s">
        <v>1288</v>
      </c>
      <c r="G22057" t="s">
        <v>870</v>
      </c>
      <c r="H22057" s="9" t="s">
        <v>2494</v>
      </c>
      <c r="I22057" t="s">
        <v>1454</v>
      </c>
      <c r="J22057" s="20">
        <v>11</v>
      </c>
      <c r="K22057" s="20" t="s">
        <v>3</v>
      </c>
      <c r="L22057" t="s">
        <v>1464</v>
      </c>
      <c r="M22057" s="20">
        <v>4.08</v>
      </c>
      <c r="N22057" s="20">
        <v>2.42</v>
      </c>
      <c r="AE22057">
        <f t="shared" si="344"/>
        <v>2022</v>
      </c>
    </row>
    <row r="22058" spans="1:31" x14ac:dyDescent="0.25">
      <c r="A22058" s="7">
        <v>22055</v>
      </c>
      <c r="B22058" s="8">
        <v>44742</v>
      </c>
      <c r="C22058" t="s">
        <v>3</v>
      </c>
      <c r="D22058" t="s">
        <v>1361</v>
      </c>
      <c r="E22058" t="s">
        <v>9</v>
      </c>
      <c r="F22058" t="s">
        <v>122</v>
      </c>
      <c r="G22058" t="s">
        <v>1292</v>
      </c>
      <c r="H22058" s="9" t="s">
        <v>3414</v>
      </c>
      <c r="I22058" t="s">
        <v>1454</v>
      </c>
      <c r="J22058" s="20">
        <v>26</v>
      </c>
      <c r="K22058" s="20" t="s">
        <v>1465</v>
      </c>
      <c r="L22058" t="s">
        <v>1466</v>
      </c>
      <c r="M22058" s="20">
        <v>6.5</v>
      </c>
      <c r="N22058" s="20">
        <v>6.5</v>
      </c>
      <c r="AE22058">
        <f t="shared" si="344"/>
        <v>2022</v>
      </c>
    </row>
    <row r="22059" spans="1:31" x14ac:dyDescent="0.25">
      <c r="A22059" s="7">
        <v>22056</v>
      </c>
      <c r="B22059" s="8">
        <v>44743</v>
      </c>
      <c r="C22059" t="s">
        <v>3</v>
      </c>
      <c r="D22059" t="s">
        <v>1384</v>
      </c>
      <c r="E22059" t="s">
        <v>9</v>
      </c>
      <c r="F22059" t="s">
        <v>1342</v>
      </c>
      <c r="G22059" t="s">
        <v>1016</v>
      </c>
      <c r="H22059" s="9" t="s">
        <v>2890</v>
      </c>
      <c r="I22059" t="s">
        <v>1454</v>
      </c>
      <c r="J22059" s="20">
        <v>26</v>
      </c>
      <c r="K22059" s="20" t="s">
        <v>9</v>
      </c>
      <c r="L22059" t="s">
        <v>1464</v>
      </c>
      <c r="M22059" s="20">
        <v>5.72</v>
      </c>
      <c r="N22059" s="20">
        <v>8.2800000000000011</v>
      </c>
      <c r="AE22059">
        <f t="shared" si="344"/>
        <v>2022</v>
      </c>
    </row>
    <row r="22060" spans="1:31" x14ac:dyDescent="0.25">
      <c r="A22060" s="7">
        <v>22057</v>
      </c>
      <c r="B22060" s="8">
        <v>44743</v>
      </c>
      <c r="C22060" t="s">
        <v>3</v>
      </c>
      <c r="D22060" t="s">
        <v>1315</v>
      </c>
      <c r="E22060" t="s">
        <v>9</v>
      </c>
      <c r="F22060" t="s">
        <v>1288</v>
      </c>
      <c r="G22060" t="s">
        <v>1016</v>
      </c>
      <c r="H22060" s="9" t="s">
        <v>2890</v>
      </c>
      <c r="I22060" t="s">
        <v>1454</v>
      </c>
      <c r="J22060" s="20">
        <v>33</v>
      </c>
      <c r="K22060" s="20" t="s">
        <v>1465</v>
      </c>
      <c r="L22060" t="s">
        <v>1466</v>
      </c>
      <c r="M22060" s="20">
        <v>8.25</v>
      </c>
      <c r="N22060" s="20">
        <v>8.25</v>
      </c>
      <c r="AE22060">
        <f t="shared" si="344"/>
        <v>2022</v>
      </c>
    </row>
    <row r="22061" spans="1:31" x14ac:dyDescent="0.25">
      <c r="A22061" s="7">
        <v>22058</v>
      </c>
      <c r="B22061" s="8">
        <v>44743</v>
      </c>
      <c r="C22061" t="s">
        <v>3</v>
      </c>
      <c r="D22061" t="s">
        <v>1315</v>
      </c>
      <c r="E22061" t="s">
        <v>9</v>
      </c>
      <c r="F22061" t="s">
        <v>828</v>
      </c>
      <c r="G22061" t="s">
        <v>1016</v>
      </c>
      <c r="H22061" s="9" t="s">
        <v>3017</v>
      </c>
      <c r="I22061" t="s">
        <v>1454</v>
      </c>
      <c r="J22061" s="20">
        <v>22</v>
      </c>
      <c r="K22061" s="20" t="s">
        <v>3</v>
      </c>
      <c r="L22061" t="s">
        <v>1463</v>
      </c>
      <c r="M22061" s="20">
        <v>6.72</v>
      </c>
      <c r="N22061" s="20">
        <v>5.28</v>
      </c>
      <c r="AE22061">
        <f t="shared" si="344"/>
        <v>2022</v>
      </c>
    </row>
    <row r="22062" spans="1:31" x14ac:dyDescent="0.25">
      <c r="A22062" s="7">
        <v>22059</v>
      </c>
      <c r="B22062" s="8">
        <v>44745</v>
      </c>
      <c r="C22062" t="s">
        <v>3</v>
      </c>
      <c r="D22062" t="s">
        <v>1052</v>
      </c>
      <c r="E22062" t="s">
        <v>9</v>
      </c>
      <c r="F22062" t="s">
        <v>1308</v>
      </c>
      <c r="G22062" t="s">
        <v>648</v>
      </c>
      <c r="H22062" s="9" t="s">
        <v>1797</v>
      </c>
      <c r="I22062" t="s">
        <v>1454</v>
      </c>
      <c r="J22062" s="20">
        <v>117</v>
      </c>
      <c r="K22062" s="20" t="s">
        <v>3</v>
      </c>
      <c r="L22062" t="s">
        <v>1464</v>
      </c>
      <c r="M22062" s="20">
        <v>33.76</v>
      </c>
      <c r="N22062" s="20">
        <v>25.74</v>
      </c>
      <c r="AE22062">
        <f t="shared" si="344"/>
        <v>2022</v>
      </c>
    </row>
    <row r="22063" spans="1:31" x14ac:dyDescent="0.25">
      <c r="A22063" s="7">
        <v>22060</v>
      </c>
      <c r="B22063" s="8">
        <v>44745</v>
      </c>
      <c r="C22063" t="s">
        <v>3</v>
      </c>
      <c r="D22063" t="s">
        <v>1052</v>
      </c>
      <c r="E22063" t="s">
        <v>9</v>
      </c>
      <c r="F22063" t="s">
        <v>787</v>
      </c>
      <c r="G22063" t="s">
        <v>732</v>
      </c>
      <c r="H22063" s="135" t="s">
        <v>3558</v>
      </c>
      <c r="I22063" t="s">
        <v>1455</v>
      </c>
      <c r="J22063" s="20">
        <v>21</v>
      </c>
      <c r="K22063" s="20" t="s">
        <v>3</v>
      </c>
      <c r="L22063" t="s">
        <v>1464</v>
      </c>
      <c r="M22063" s="20">
        <v>3.44</v>
      </c>
      <c r="N22063" s="20">
        <v>2.31</v>
      </c>
      <c r="AE22063">
        <f t="shared" si="344"/>
        <v>2022</v>
      </c>
    </row>
    <row r="22064" spans="1:31" x14ac:dyDescent="0.25">
      <c r="A22064" s="7">
        <v>22061</v>
      </c>
      <c r="B22064" s="8">
        <v>44745</v>
      </c>
      <c r="C22064" t="s">
        <v>3</v>
      </c>
      <c r="D22064" t="s">
        <v>1052</v>
      </c>
      <c r="E22064" t="s">
        <v>9</v>
      </c>
      <c r="F22064" t="s">
        <v>678</v>
      </c>
      <c r="G22064" t="s">
        <v>732</v>
      </c>
      <c r="H22064" s="135" t="s">
        <v>2160</v>
      </c>
      <c r="I22064" t="s">
        <v>1458</v>
      </c>
      <c r="J22064" s="20">
        <v>10</v>
      </c>
      <c r="K22064" s="20" t="s">
        <v>3</v>
      </c>
      <c r="L22064" t="s">
        <v>1464</v>
      </c>
      <c r="M22064" s="20">
        <v>30</v>
      </c>
      <c r="N22064" s="20">
        <v>10</v>
      </c>
      <c r="AE22064">
        <f t="shared" si="344"/>
        <v>2022</v>
      </c>
    </row>
    <row r="22065" spans="1:31" x14ac:dyDescent="0.25">
      <c r="A22065" s="7">
        <v>22062</v>
      </c>
      <c r="B22065" s="8">
        <v>44745</v>
      </c>
      <c r="C22065" t="s">
        <v>3</v>
      </c>
      <c r="D22065" t="s">
        <v>1052</v>
      </c>
      <c r="E22065" t="s">
        <v>9</v>
      </c>
      <c r="F22065" t="s">
        <v>787</v>
      </c>
      <c r="G22065" t="s">
        <v>732</v>
      </c>
      <c r="H22065" s="135" t="s">
        <v>2417</v>
      </c>
      <c r="I22065" t="s">
        <v>1455</v>
      </c>
      <c r="J22065" s="20">
        <v>40</v>
      </c>
      <c r="K22065" s="20" t="s">
        <v>3</v>
      </c>
      <c r="L22065" t="s">
        <v>1464</v>
      </c>
      <c r="M22065" s="20">
        <v>6.1</v>
      </c>
      <c r="N22065" s="20">
        <v>4.4000000000000004</v>
      </c>
      <c r="AE22065">
        <f t="shared" si="344"/>
        <v>2022</v>
      </c>
    </row>
    <row r="22066" spans="1:31" x14ac:dyDescent="0.25">
      <c r="A22066" s="7">
        <v>22063</v>
      </c>
      <c r="B22066" s="8">
        <v>44745</v>
      </c>
      <c r="C22066" t="s">
        <v>3</v>
      </c>
      <c r="D22066" t="s">
        <v>980</v>
      </c>
      <c r="E22066" t="s">
        <v>9</v>
      </c>
      <c r="F22066" t="s">
        <v>1052</v>
      </c>
      <c r="G22066" t="s">
        <v>569</v>
      </c>
      <c r="H22066" s="135" t="s">
        <v>1674</v>
      </c>
      <c r="I22066" t="s">
        <v>1455</v>
      </c>
      <c r="J22066" s="20">
        <v>21</v>
      </c>
      <c r="K22066" s="20" t="s">
        <v>9</v>
      </c>
      <c r="L22066" t="s">
        <v>1463</v>
      </c>
      <c r="M22066" s="20">
        <v>2.52</v>
      </c>
      <c r="N22066" s="20">
        <v>3.23</v>
      </c>
      <c r="AE22066">
        <f t="shared" si="344"/>
        <v>2022</v>
      </c>
    </row>
    <row r="22067" spans="1:31" x14ac:dyDescent="0.25">
      <c r="A22067" s="7">
        <v>22064</v>
      </c>
      <c r="B22067" s="8">
        <v>44745</v>
      </c>
      <c r="C22067" t="s">
        <v>3</v>
      </c>
      <c r="D22067" t="s">
        <v>1052</v>
      </c>
      <c r="E22067" t="s">
        <v>9</v>
      </c>
      <c r="F22067" t="s">
        <v>1280</v>
      </c>
      <c r="G22067" t="s">
        <v>714</v>
      </c>
      <c r="H22067" s="135" t="s">
        <v>2028</v>
      </c>
      <c r="I22067" t="s">
        <v>1454</v>
      </c>
      <c r="J22067" s="20">
        <v>34</v>
      </c>
      <c r="K22067" s="20" t="s">
        <v>1465</v>
      </c>
      <c r="L22067" t="s">
        <v>1466</v>
      </c>
      <c r="M22067" s="20">
        <v>8.5</v>
      </c>
      <c r="N22067" s="20">
        <v>8.5</v>
      </c>
      <c r="AE22067">
        <f t="shared" si="344"/>
        <v>2022</v>
      </c>
    </row>
    <row r="22068" spans="1:31" x14ac:dyDescent="0.25">
      <c r="A22068" s="7">
        <v>22065</v>
      </c>
      <c r="B22068" s="8">
        <v>44745</v>
      </c>
      <c r="C22068" t="s">
        <v>3</v>
      </c>
      <c r="D22068" t="s">
        <v>1052</v>
      </c>
      <c r="E22068" t="s">
        <v>9</v>
      </c>
      <c r="F22068" t="s">
        <v>1308</v>
      </c>
      <c r="G22068" t="s">
        <v>1292</v>
      </c>
      <c r="H22068" s="9" t="s">
        <v>3395</v>
      </c>
      <c r="I22068" t="s">
        <v>1454</v>
      </c>
      <c r="J22068" s="20">
        <v>18</v>
      </c>
      <c r="K22068" s="20" t="s">
        <v>3</v>
      </c>
      <c r="L22068" t="s">
        <v>1463</v>
      </c>
      <c r="M22068" s="20">
        <v>5.68</v>
      </c>
      <c r="N22068" s="20">
        <v>4.32</v>
      </c>
      <c r="AE22068">
        <f t="shared" si="344"/>
        <v>2022</v>
      </c>
    </row>
    <row r="22069" spans="1:31" x14ac:dyDescent="0.25">
      <c r="A22069" s="7">
        <v>22066</v>
      </c>
      <c r="B22069" s="8">
        <v>44745</v>
      </c>
      <c r="C22069" t="s">
        <v>3</v>
      </c>
      <c r="D22069" t="s">
        <v>1052</v>
      </c>
      <c r="E22069" t="s">
        <v>9</v>
      </c>
      <c r="F22069" t="s">
        <v>1271</v>
      </c>
      <c r="G22069" t="s">
        <v>377</v>
      </c>
      <c r="H22069" s="9" t="s">
        <v>2171</v>
      </c>
      <c r="I22069" t="s">
        <v>1454</v>
      </c>
      <c r="J22069" s="20">
        <v>12</v>
      </c>
      <c r="K22069" s="20" t="s">
        <v>1465</v>
      </c>
      <c r="L22069" t="s">
        <v>1466</v>
      </c>
      <c r="M22069" s="20">
        <v>3</v>
      </c>
      <c r="N22069" s="20">
        <v>3</v>
      </c>
      <c r="AE22069">
        <f t="shared" si="344"/>
        <v>2022</v>
      </c>
    </row>
    <row r="22070" spans="1:31" x14ac:dyDescent="0.25">
      <c r="A22070" s="7">
        <v>22067</v>
      </c>
      <c r="B22070" s="8">
        <v>44745</v>
      </c>
      <c r="C22070" t="s">
        <v>3</v>
      </c>
      <c r="D22070" t="s">
        <v>1052</v>
      </c>
      <c r="E22070" t="s">
        <v>9</v>
      </c>
      <c r="F22070" t="s">
        <v>787</v>
      </c>
      <c r="G22070" t="s">
        <v>633</v>
      </c>
      <c r="H22070" s="135" t="s">
        <v>1738</v>
      </c>
      <c r="I22070" t="s">
        <v>1455</v>
      </c>
      <c r="J22070" s="20">
        <v>15</v>
      </c>
      <c r="K22070" s="20" t="s">
        <v>3</v>
      </c>
      <c r="L22070" t="s">
        <v>1464</v>
      </c>
      <c r="M22070" s="20">
        <v>2.6</v>
      </c>
      <c r="N22070" s="20">
        <v>1.65</v>
      </c>
      <c r="AE22070">
        <f t="shared" si="344"/>
        <v>2022</v>
      </c>
    </row>
    <row r="22071" spans="1:31" x14ac:dyDescent="0.25">
      <c r="A22071" s="7">
        <v>22068</v>
      </c>
      <c r="B22071" s="8">
        <v>44745</v>
      </c>
      <c r="C22071" t="s">
        <v>3</v>
      </c>
      <c r="D22071" t="s">
        <v>1323</v>
      </c>
      <c r="E22071" t="s">
        <v>9</v>
      </c>
      <c r="F22071" t="s">
        <v>1052</v>
      </c>
      <c r="G22071" t="s">
        <v>648</v>
      </c>
      <c r="H22071" s="135" t="s">
        <v>1877</v>
      </c>
      <c r="I22071" t="s">
        <v>1458</v>
      </c>
      <c r="J22071" s="20">
        <v>6</v>
      </c>
      <c r="K22071" s="20" t="s">
        <v>3</v>
      </c>
      <c r="L22071" t="s">
        <v>1464</v>
      </c>
      <c r="M22071" s="20">
        <v>30</v>
      </c>
      <c r="N22071" s="20">
        <v>10</v>
      </c>
      <c r="AE22071">
        <f t="shared" si="344"/>
        <v>2022</v>
      </c>
    </row>
    <row r="22072" spans="1:31" x14ac:dyDescent="0.25">
      <c r="A22072" s="7">
        <v>22069</v>
      </c>
      <c r="B22072" s="8">
        <v>44745</v>
      </c>
      <c r="C22072" t="s">
        <v>3</v>
      </c>
      <c r="D22072" t="s">
        <v>1339</v>
      </c>
      <c r="E22072" t="s">
        <v>9</v>
      </c>
      <c r="F22072" t="s">
        <v>1052</v>
      </c>
      <c r="G22072" t="s">
        <v>648</v>
      </c>
      <c r="H22072" s="135" t="s">
        <v>1877</v>
      </c>
      <c r="I22072" t="s">
        <v>1458</v>
      </c>
      <c r="J22072" s="20">
        <v>6</v>
      </c>
      <c r="K22072" s="20" t="s">
        <v>9</v>
      </c>
      <c r="L22072" t="s">
        <v>1464</v>
      </c>
      <c r="M22072" s="20">
        <v>30</v>
      </c>
      <c r="N22072" s="20">
        <v>10</v>
      </c>
      <c r="AE22072">
        <f t="shared" si="344"/>
        <v>2022</v>
      </c>
    </row>
    <row r="22073" spans="1:31" x14ac:dyDescent="0.25">
      <c r="A22073" s="7">
        <v>22070</v>
      </c>
      <c r="B22073" s="8">
        <v>44745</v>
      </c>
      <c r="C22073" t="s">
        <v>3</v>
      </c>
      <c r="D22073" t="s">
        <v>1329</v>
      </c>
      <c r="E22073" t="s">
        <v>9</v>
      </c>
      <c r="F22073" t="s">
        <v>1052</v>
      </c>
      <c r="G22073" t="s">
        <v>648</v>
      </c>
      <c r="H22073" s="135" t="s">
        <v>1877</v>
      </c>
      <c r="I22073" t="s">
        <v>1458</v>
      </c>
      <c r="J22073" s="20">
        <v>6</v>
      </c>
      <c r="K22073" s="20" t="s">
        <v>9</v>
      </c>
      <c r="L22073" t="s">
        <v>1464</v>
      </c>
      <c r="M22073" s="20">
        <v>30</v>
      </c>
      <c r="N22073" s="20">
        <v>10</v>
      </c>
      <c r="AE22073">
        <f t="shared" si="344"/>
        <v>2022</v>
      </c>
    </row>
    <row r="22074" spans="1:31" x14ac:dyDescent="0.25">
      <c r="A22074" s="7">
        <v>22071</v>
      </c>
      <c r="B22074" s="8">
        <v>44745</v>
      </c>
      <c r="C22074" t="s">
        <v>3</v>
      </c>
      <c r="D22074" t="s">
        <v>1052</v>
      </c>
      <c r="E22074" t="s">
        <v>9</v>
      </c>
      <c r="F22074" t="s">
        <v>1308</v>
      </c>
      <c r="G22074" t="s">
        <v>648</v>
      </c>
      <c r="H22074" s="135" t="s">
        <v>1877</v>
      </c>
      <c r="I22074" t="s">
        <v>1454</v>
      </c>
      <c r="J22074" s="20">
        <v>6</v>
      </c>
      <c r="K22074" s="20" t="s">
        <v>3</v>
      </c>
      <c r="L22074" t="s">
        <v>1464</v>
      </c>
      <c r="M22074" s="20">
        <v>2.68</v>
      </c>
      <c r="N22074" s="20">
        <v>1.32</v>
      </c>
      <c r="AE22074">
        <f t="shared" si="344"/>
        <v>2022</v>
      </c>
    </row>
    <row r="22075" spans="1:31" x14ac:dyDescent="0.25">
      <c r="A22075" s="7">
        <v>22072</v>
      </c>
      <c r="B22075" s="8">
        <v>44745</v>
      </c>
      <c r="C22075" t="s">
        <v>3</v>
      </c>
      <c r="D22075" t="s">
        <v>1339</v>
      </c>
      <c r="E22075" t="s">
        <v>9</v>
      </c>
      <c r="F22075" t="s">
        <v>1052</v>
      </c>
      <c r="G22075" t="s">
        <v>648</v>
      </c>
      <c r="H22075" s="135" t="s">
        <v>1877</v>
      </c>
      <c r="I22075" t="s">
        <v>1455</v>
      </c>
      <c r="J22075" s="20">
        <v>6</v>
      </c>
      <c r="K22075" s="20" t="s">
        <v>9</v>
      </c>
      <c r="L22075" t="s">
        <v>1464</v>
      </c>
      <c r="M22075" s="20">
        <v>0.66</v>
      </c>
      <c r="N22075" s="20">
        <v>1.3399999999999999</v>
      </c>
      <c r="AE22075">
        <f t="shared" si="344"/>
        <v>2022</v>
      </c>
    </row>
    <row r="22076" spans="1:31" x14ac:dyDescent="0.25">
      <c r="A22076" s="7">
        <v>22073</v>
      </c>
      <c r="B22076" s="8">
        <v>44745</v>
      </c>
      <c r="C22076" t="s">
        <v>3</v>
      </c>
      <c r="D22076" t="s">
        <v>1123</v>
      </c>
      <c r="E22076" t="s">
        <v>9</v>
      </c>
      <c r="F22076" t="s">
        <v>19</v>
      </c>
      <c r="G22076" t="s">
        <v>648</v>
      </c>
      <c r="H22076" s="9" t="s">
        <v>3559</v>
      </c>
      <c r="I22076" t="s">
        <v>1454</v>
      </c>
      <c r="J22076" s="20">
        <v>47</v>
      </c>
      <c r="K22076" s="20" t="s">
        <v>3</v>
      </c>
      <c r="L22076" t="s">
        <v>1464</v>
      </c>
      <c r="M22076" s="20">
        <v>14.16</v>
      </c>
      <c r="N22076" s="20">
        <v>10.34</v>
      </c>
      <c r="AE22076">
        <f t="shared" si="344"/>
        <v>2022</v>
      </c>
    </row>
    <row r="22077" spans="1:31" x14ac:dyDescent="0.25">
      <c r="A22077" s="7">
        <v>22074</v>
      </c>
      <c r="B22077" s="8">
        <v>44745</v>
      </c>
      <c r="C22077" t="s">
        <v>3</v>
      </c>
      <c r="D22077" t="s">
        <v>1052</v>
      </c>
      <c r="E22077" t="s">
        <v>9</v>
      </c>
      <c r="F22077" t="s">
        <v>665</v>
      </c>
      <c r="G22077" t="s">
        <v>929</v>
      </c>
      <c r="H22077" s="135" t="s">
        <v>2665</v>
      </c>
      <c r="I22077" t="s">
        <v>1454</v>
      </c>
      <c r="J22077" s="20">
        <v>12</v>
      </c>
      <c r="K22077" s="20" t="s">
        <v>3</v>
      </c>
      <c r="L22077" t="s">
        <v>1464</v>
      </c>
      <c r="M22077" s="20">
        <v>4.3599999999999994</v>
      </c>
      <c r="N22077" s="20">
        <v>2.64</v>
      </c>
      <c r="AE22077">
        <f t="shared" si="344"/>
        <v>2022</v>
      </c>
    </row>
    <row r="22078" spans="1:31" x14ac:dyDescent="0.25">
      <c r="A22078" s="7">
        <v>22075</v>
      </c>
      <c r="B22078" s="8">
        <v>44745</v>
      </c>
      <c r="C22078" t="s">
        <v>3</v>
      </c>
      <c r="D22078" t="s">
        <v>1052</v>
      </c>
      <c r="E22078" t="s">
        <v>9</v>
      </c>
      <c r="F22078" t="s">
        <v>1271</v>
      </c>
      <c r="G22078" t="s">
        <v>377</v>
      </c>
      <c r="H22078" s="9" t="s">
        <v>3560</v>
      </c>
      <c r="I22078" t="s">
        <v>1454</v>
      </c>
      <c r="J22078" s="20">
        <v>35</v>
      </c>
      <c r="K22078" s="20" t="s">
        <v>1465</v>
      </c>
      <c r="L22078" t="s">
        <v>1466</v>
      </c>
      <c r="M22078" s="20">
        <v>8.75</v>
      </c>
      <c r="N22078" s="20">
        <v>8.75</v>
      </c>
      <c r="AE22078">
        <f t="shared" si="344"/>
        <v>2022</v>
      </c>
    </row>
    <row r="22079" spans="1:31" x14ac:dyDescent="0.25">
      <c r="A22079" s="7">
        <v>22076</v>
      </c>
      <c r="B22079" s="8">
        <v>44745</v>
      </c>
      <c r="C22079" t="s">
        <v>3</v>
      </c>
      <c r="D22079" t="s">
        <v>828</v>
      </c>
      <c r="E22079" t="s">
        <v>9</v>
      </c>
      <c r="F22079" t="s">
        <v>1052</v>
      </c>
      <c r="G22079" t="s">
        <v>1016</v>
      </c>
      <c r="H22079" s="9" t="s">
        <v>2884</v>
      </c>
      <c r="I22079" t="s">
        <v>1454</v>
      </c>
      <c r="J22079" s="20">
        <v>86</v>
      </c>
      <c r="K22079" s="20" t="s">
        <v>9</v>
      </c>
      <c r="L22079" t="s">
        <v>1464</v>
      </c>
      <c r="M22079" s="20">
        <v>18.920000000000002</v>
      </c>
      <c r="N22079" s="20">
        <v>25.08</v>
      </c>
      <c r="AE22079">
        <f t="shared" si="344"/>
        <v>2022</v>
      </c>
    </row>
    <row r="22080" spans="1:31" x14ac:dyDescent="0.25">
      <c r="A22080" s="7">
        <v>22077</v>
      </c>
      <c r="B22080" s="8">
        <v>44745</v>
      </c>
      <c r="C22080" t="s">
        <v>3</v>
      </c>
      <c r="D22080" t="s">
        <v>1052</v>
      </c>
      <c r="E22080" t="s">
        <v>9</v>
      </c>
      <c r="F22080" t="s">
        <v>1190</v>
      </c>
      <c r="G22080" t="s">
        <v>1016</v>
      </c>
      <c r="H22080" s="9" t="s">
        <v>2884</v>
      </c>
      <c r="I22080" t="s">
        <v>1454</v>
      </c>
      <c r="J22080" s="20">
        <v>86</v>
      </c>
      <c r="K22080" s="20" t="s">
        <v>1465</v>
      </c>
      <c r="L22080" t="s">
        <v>1466</v>
      </c>
      <c r="M22080" s="20">
        <v>21.5</v>
      </c>
      <c r="N22080" s="20">
        <v>21.5</v>
      </c>
      <c r="AE22080">
        <f t="shared" si="344"/>
        <v>2022</v>
      </c>
    </row>
    <row r="22081" spans="1:31" x14ac:dyDescent="0.25">
      <c r="A22081" s="7">
        <v>22078</v>
      </c>
      <c r="B22081" s="8">
        <v>44745</v>
      </c>
      <c r="C22081" t="s">
        <v>3</v>
      </c>
      <c r="D22081" t="s">
        <v>1052</v>
      </c>
      <c r="E22081" t="s">
        <v>9</v>
      </c>
      <c r="F22081" t="s">
        <v>665</v>
      </c>
      <c r="G22081" t="s">
        <v>1016</v>
      </c>
      <c r="H22081" s="9" t="s">
        <v>2884</v>
      </c>
      <c r="I22081" t="s">
        <v>1454</v>
      </c>
      <c r="J22081" s="20">
        <v>86</v>
      </c>
      <c r="K22081" s="20" t="s">
        <v>3</v>
      </c>
      <c r="L22081" t="s">
        <v>1464</v>
      </c>
      <c r="M22081" s="20">
        <v>25.08</v>
      </c>
      <c r="N22081" s="20">
        <v>18.920000000000002</v>
      </c>
      <c r="AE22081">
        <f t="shared" si="344"/>
        <v>2022</v>
      </c>
    </row>
    <row r="22082" spans="1:31" x14ac:dyDescent="0.25">
      <c r="A22082" s="7">
        <v>22079</v>
      </c>
      <c r="B22082" s="8">
        <v>44745</v>
      </c>
      <c r="C22082" t="s">
        <v>3</v>
      </c>
      <c r="D22082" t="s">
        <v>1052</v>
      </c>
      <c r="E22082" t="s">
        <v>9</v>
      </c>
      <c r="F22082" t="s">
        <v>952</v>
      </c>
      <c r="G22082" t="s">
        <v>895</v>
      </c>
      <c r="H22082" s="135" t="s">
        <v>2718</v>
      </c>
      <c r="I22082" t="s">
        <v>1455</v>
      </c>
      <c r="J22082" s="20">
        <v>30</v>
      </c>
      <c r="K22082" s="20" t="s">
        <v>3</v>
      </c>
      <c r="L22082" t="s">
        <v>1464</v>
      </c>
      <c r="M22082" s="20">
        <v>4.7</v>
      </c>
      <c r="N22082" s="20">
        <v>3.3</v>
      </c>
      <c r="AE22082">
        <f t="shared" si="344"/>
        <v>2022</v>
      </c>
    </row>
    <row r="22083" spans="1:31" x14ac:dyDescent="0.25">
      <c r="A22083" s="7">
        <v>22080</v>
      </c>
      <c r="B22083" s="8">
        <v>44745</v>
      </c>
      <c r="C22083" t="s">
        <v>3</v>
      </c>
      <c r="D22083" t="s">
        <v>1052</v>
      </c>
      <c r="E22083" t="s">
        <v>9</v>
      </c>
      <c r="F22083" t="s">
        <v>980</v>
      </c>
      <c r="G22083" t="s">
        <v>895</v>
      </c>
      <c r="H22083" s="135" t="s">
        <v>2718</v>
      </c>
      <c r="I22083" t="s">
        <v>1455</v>
      </c>
      <c r="J22083" s="20">
        <v>30</v>
      </c>
      <c r="K22083" s="20" t="s">
        <v>3</v>
      </c>
      <c r="L22083" t="s">
        <v>1464</v>
      </c>
      <c r="M22083" s="20">
        <v>4.7</v>
      </c>
      <c r="N22083" s="20">
        <v>3.3</v>
      </c>
      <c r="AE22083">
        <f t="shared" si="344"/>
        <v>2022</v>
      </c>
    </row>
    <row r="22084" spans="1:31" x14ac:dyDescent="0.25">
      <c r="A22084" s="7">
        <v>22081</v>
      </c>
      <c r="B22084" s="8">
        <v>44745</v>
      </c>
      <c r="C22084" t="s">
        <v>3</v>
      </c>
      <c r="D22084" t="s">
        <v>107</v>
      </c>
      <c r="E22084" t="s">
        <v>9</v>
      </c>
      <c r="F22084" t="s">
        <v>1325</v>
      </c>
      <c r="G22084" t="s">
        <v>1016</v>
      </c>
      <c r="H22084" s="9" t="s">
        <v>2890</v>
      </c>
      <c r="I22084" t="s">
        <v>1454</v>
      </c>
      <c r="J22084" s="20">
        <v>17</v>
      </c>
      <c r="K22084" s="20" t="s">
        <v>3</v>
      </c>
      <c r="L22084" t="s">
        <v>1464</v>
      </c>
      <c r="M22084" s="20">
        <v>5.76</v>
      </c>
      <c r="N22084" s="20">
        <v>3.74</v>
      </c>
      <c r="AE22084">
        <f t="shared" ref="AE22084:AE22147" si="345">YEAR(B22084)</f>
        <v>2022</v>
      </c>
    </row>
    <row r="22085" spans="1:31" x14ac:dyDescent="0.25">
      <c r="A22085" s="7">
        <v>22082</v>
      </c>
      <c r="B22085" s="8">
        <v>44745</v>
      </c>
      <c r="C22085" t="s">
        <v>3</v>
      </c>
      <c r="D22085" t="s">
        <v>766</v>
      </c>
      <c r="E22085" t="s">
        <v>9</v>
      </c>
      <c r="F22085" t="s">
        <v>1387</v>
      </c>
      <c r="G22085" t="s">
        <v>1016</v>
      </c>
      <c r="H22085" s="9" t="s">
        <v>2890</v>
      </c>
      <c r="I22085" t="s">
        <v>1454</v>
      </c>
      <c r="J22085" s="20">
        <v>23</v>
      </c>
      <c r="K22085" s="20" t="s">
        <v>3</v>
      </c>
      <c r="L22085" t="s">
        <v>1464</v>
      </c>
      <c r="M22085" s="20">
        <v>7.4399999999999995</v>
      </c>
      <c r="N22085" s="20">
        <v>5.0600000000000005</v>
      </c>
      <c r="AE22085">
        <f t="shared" si="345"/>
        <v>2022</v>
      </c>
    </row>
    <row r="22086" spans="1:31" x14ac:dyDescent="0.25">
      <c r="A22086" s="7">
        <v>22083</v>
      </c>
      <c r="B22086" s="8">
        <v>44745</v>
      </c>
      <c r="C22086" t="s">
        <v>3</v>
      </c>
      <c r="D22086" t="s">
        <v>1052</v>
      </c>
      <c r="E22086" t="s">
        <v>9</v>
      </c>
      <c r="F22086" t="s">
        <v>1280</v>
      </c>
      <c r="G22086" t="s">
        <v>895</v>
      </c>
      <c r="H22086" s="135" t="s">
        <v>2708</v>
      </c>
      <c r="I22086" t="s">
        <v>1454</v>
      </c>
      <c r="J22086" s="20">
        <v>38</v>
      </c>
      <c r="K22086" s="20" t="s">
        <v>1465</v>
      </c>
      <c r="L22086" t="s">
        <v>1466</v>
      </c>
      <c r="M22086" s="20">
        <v>9.5</v>
      </c>
      <c r="N22086" s="20">
        <v>9.5</v>
      </c>
      <c r="AE22086">
        <f t="shared" si="345"/>
        <v>2022</v>
      </c>
    </row>
    <row r="22087" spans="1:31" x14ac:dyDescent="0.25">
      <c r="A22087" s="7">
        <v>22084</v>
      </c>
      <c r="B22087" s="8">
        <v>44745</v>
      </c>
      <c r="C22087" t="s">
        <v>3</v>
      </c>
      <c r="D22087" t="s">
        <v>1052</v>
      </c>
      <c r="E22087" t="s">
        <v>9</v>
      </c>
      <c r="F22087" t="s">
        <v>1280</v>
      </c>
      <c r="G22087" t="s">
        <v>895</v>
      </c>
      <c r="H22087" s="135" t="s">
        <v>2628</v>
      </c>
      <c r="I22087" t="s">
        <v>1454</v>
      </c>
      <c r="J22087" s="20">
        <v>12</v>
      </c>
      <c r="K22087" s="20" t="s">
        <v>1465</v>
      </c>
      <c r="L22087" t="s">
        <v>1466</v>
      </c>
      <c r="M22087" s="20">
        <v>3</v>
      </c>
      <c r="N22087" s="20">
        <v>3</v>
      </c>
      <c r="AE22087">
        <f t="shared" si="345"/>
        <v>2022</v>
      </c>
    </row>
    <row r="22088" spans="1:31" x14ac:dyDescent="0.25">
      <c r="A22088" s="7">
        <v>22085</v>
      </c>
      <c r="B22088" s="8">
        <v>44745</v>
      </c>
      <c r="C22088" t="s">
        <v>3</v>
      </c>
      <c r="D22088" t="s">
        <v>1052</v>
      </c>
      <c r="E22088" t="s">
        <v>9</v>
      </c>
      <c r="F22088" t="s">
        <v>665</v>
      </c>
      <c r="G22088" t="s">
        <v>1016</v>
      </c>
      <c r="H22088" s="9" t="s">
        <v>2870</v>
      </c>
      <c r="I22088" t="s">
        <v>1454</v>
      </c>
      <c r="J22088" s="20">
        <v>11</v>
      </c>
      <c r="K22088" s="20" t="s">
        <v>9</v>
      </c>
      <c r="L22088" t="s">
        <v>1464</v>
      </c>
      <c r="M22088" s="20">
        <v>2.42</v>
      </c>
      <c r="N22088" s="20">
        <v>4.08</v>
      </c>
      <c r="AE22088">
        <f t="shared" si="345"/>
        <v>2022</v>
      </c>
    </row>
    <row r="22089" spans="1:31" x14ac:dyDescent="0.25">
      <c r="A22089" s="7">
        <v>22086</v>
      </c>
      <c r="B22089" s="8">
        <v>44745</v>
      </c>
      <c r="C22089" t="s">
        <v>3</v>
      </c>
      <c r="D22089" t="s">
        <v>1052</v>
      </c>
      <c r="E22089" t="s">
        <v>9</v>
      </c>
      <c r="F22089" t="s">
        <v>1101</v>
      </c>
      <c r="G22089" t="s">
        <v>1016</v>
      </c>
      <c r="H22089" s="9" t="s">
        <v>2870</v>
      </c>
      <c r="I22089" t="s">
        <v>1454</v>
      </c>
      <c r="J22089" s="20">
        <v>30</v>
      </c>
      <c r="K22089" s="20" t="s">
        <v>3</v>
      </c>
      <c r="L22089" t="s">
        <v>1464</v>
      </c>
      <c r="M22089" s="20">
        <v>9.4</v>
      </c>
      <c r="N22089" s="20">
        <v>6.6</v>
      </c>
      <c r="AE22089">
        <f t="shared" si="345"/>
        <v>2022</v>
      </c>
    </row>
    <row r="22090" spans="1:31" x14ac:dyDescent="0.25">
      <c r="A22090" s="7">
        <v>22087</v>
      </c>
      <c r="B22090" s="8">
        <v>44745</v>
      </c>
      <c r="C22090" t="s">
        <v>3</v>
      </c>
      <c r="D22090" t="s">
        <v>943</v>
      </c>
      <c r="E22090" t="s">
        <v>9</v>
      </c>
      <c r="F22090" t="s">
        <v>1325</v>
      </c>
      <c r="G22090" t="s">
        <v>1016</v>
      </c>
      <c r="H22090" s="9" t="s">
        <v>3017</v>
      </c>
      <c r="I22090" t="s">
        <v>1454</v>
      </c>
      <c r="J22090" s="20">
        <v>9</v>
      </c>
      <c r="K22090" s="20" t="s">
        <v>9</v>
      </c>
      <c r="L22090" t="s">
        <v>1464</v>
      </c>
      <c r="M22090" s="20">
        <v>1.98</v>
      </c>
      <c r="N22090" s="20">
        <v>3.52</v>
      </c>
      <c r="AE22090">
        <f t="shared" si="345"/>
        <v>2022</v>
      </c>
    </row>
    <row r="22091" spans="1:31" x14ac:dyDescent="0.25">
      <c r="A22091" s="7">
        <v>22088</v>
      </c>
      <c r="B22091" s="8">
        <v>44745</v>
      </c>
      <c r="C22091" t="s">
        <v>3</v>
      </c>
      <c r="D22091" t="s">
        <v>1052</v>
      </c>
      <c r="E22091" t="s">
        <v>9</v>
      </c>
      <c r="F22091" t="s">
        <v>1281</v>
      </c>
      <c r="G22091" t="s">
        <v>929</v>
      </c>
      <c r="H22091" s="135" t="s">
        <v>2658</v>
      </c>
      <c r="I22091" t="s">
        <v>1454</v>
      </c>
      <c r="J22091" s="20">
        <v>21</v>
      </c>
      <c r="K22091" s="20" t="s">
        <v>3</v>
      </c>
      <c r="L22091" t="s">
        <v>1463</v>
      </c>
      <c r="M22091" s="20">
        <v>6.46</v>
      </c>
      <c r="N22091" s="20">
        <v>5.04</v>
      </c>
      <c r="AE22091">
        <f t="shared" si="345"/>
        <v>2022</v>
      </c>
    </row>
    <row r="22092" spans="1:31" x14ac:dyDescent="0.25">
      <c r="A22092" s="7">
        <v>22089</v>
      </c>
      <c r="B22092" s="8">
        <v>44745</v>
      </c>
      <c r="C22092" t="s">
        <v>3</v>
      </c>
      <c r="D22092" t="s">
        <v>1052</v>
      </c>
      <c r="E22092" t="s">
        <v>9</v>
      </c>
      <c r="F22092" t="s">
        <v>1281</v>
      </c>
      <c r="G22092" t="s">
        <v>929</v>
      </c>
      <c r="H22092" s="135" t="s">
        <v>2812</v>
      </c>
      <c r="I22092" t="s">
        <v>1454</v>
      </c>
      <c r="J22092" s="20">
        <v>12</v>
      </c>
      <c r="K22092" s="20" t="s">
        <v>3</v>
      </c>
      <c r="L22092" t="s">
        <v>1463</v>
      </c>
      <c r="M22092" s="20">
        <v>4.12</v>
      </c>
      <c r="N22092" s="20">
        <v>2.88</v>
      </c>
      <c r="AE22092">
        <f t="shared" si="345"/>
        <v>2022</v>
      </c>
    </row>
    <row r="22093" spans="1:31" x14ac:dyDescent="0.25">
      <c r="A22093" s="7">
        <v>22090</v>
      </c>
      <c r="B22093" s="8">
        <v>44745</v>
      </c>
      <c r="C22093" t="s">
        <v>3</v>
      </c>
      <c r="D22093" t="s">
        <v>1052</v>
      </c>
      <c r="E22093" t="s">
        <v>9</v>
      </c>
      <c r="F22093" t="s">
        <v>1280</v>
      </c>
      <c r="G22093" t="s">
        <v>929</v>
      </c>
      <c r="H22093" s="136" t="s">
        <v>2654</v>
      </c>
      <c r="I22093" t="s">
        <v>1454</v>
      </c>
      <c r="J22093" s="20">
        <v>10</v>
      </c>
      <c r="K22093" s="20" t="s">
        <v>3</v>
      </c>
      <c r="L22093" t="s">
        <v>1463</v>
      </c>
      <c r="M22093" s="20">
        <v>3.6</v>
      </c>
      <c r="N22093" s="20">
        <v>2.4</v>
      </c>
      <c r="AE22093">
        <f t="shared" si="345"/>
        <v>2022</v>
      </c>
    </row>
    <row r="22094" spans="1:31" x14ac:dyDescent="0.25">
      <c r="A22094" s="7">
        <v>22091</v>
      </c>
      <c r="B22094" s="8">
        <v>44745</v>
      </c>
      <c r="C22094" t="s">
        <v>3</v>
      </c>
      <c r="D22094" t="s">
        <v>1052</v>
      </c>
      <c r="E22094" t="s">
        <v>9</v>
      </c>
      <c r="F22094" t="s">
        <v>665</v>
      </c>
      <c r="G22094" t="s">
        <v>929</v>
      </c>
      <c r="H22094" s="135" t="s">
        <v>2854</v>
      </c>
      <c r="I22094" t="s">
        <v>1454</v>
      </c>
      <c r="J22094" s="20">
        <v>31</v>
      </c>
      <c r="K22094" s="20" t="s">
        <v>3</v>
      </c>
      <c r="L22094" t="s">
        <v>1464</v>
      </c>
      <c r="M22094" s="20">
        <v>9.68</v>
      </c>
      <c r="N22094" s="20">
        <v>6.82</v>
      </c>
      <c r="AE22094">
        <f t="shared" si="345"/>
        <v>2022</v>
      </c>
    </row>
    <row r="22095" spans="1:31" x14ac:dyDescent="0.25">
      <c r="A22095" s="7">
        <v>22092</v>
      </c>
      <c r="B22095" s="8">
        <v>44745</v>
      </c>
      <c r="C22095" t="s">
        <v>3</v>
      </c>
      <c r="D22095" t="s">
        <v>1052</v>
      </c>
      <c r="E22095" t="s">
        <v>9</v>
      </c>
      <c r="F22095" t="s">
        <v>1321</v>
      </c>
      <c r="G22095" t="s">
        <v>929</v>
      </c>
      <c r="H22095" s="135" t="s">
        <v>2683</v>
      </c>
      <c r="I22095" t="s">
        <v>1454</v>
      </c>
      <c r="J22095" s="20">
        <v>13</v>
      </c>
      <c r="K22095" s="20" t="s">
        <v>3</v>
      </c>
      <c r="L22095" t="s">
        <v>1464</v>
      </c>
      <c r="M22095" s="20">
        <v>4.6400000000000006</v>
      </c>
      <c r="N22095" s="20">
        <v>2.86</v>
      </c>
      <c r="AE22095">
        <f t="shared" si="345"/>
        <v>2022</v>
      </c>
    </row>
    <row r="22096" spans="1:31" x14ac:dyDescent="0.25">
      <c r="A22096" s="7">
        <v>22093</v>
      </c>
      <c r="B22096" s="8">
        <v>44745</v>
      </c>
      <c r="C22096" t="s">
        <v>3</v>
      </c>
      <c r="D22096" t="s">
        <v>1052</v>
      </c>
      <c r="E22096" t="s">
        <v>9</v>
      </c>
      <c r="F22096" t="s">
        <v>1321</v>
      </c>
      <c r="G22096" t="s">
        <v>929</v>
      </c>
      <c r="H22096" s="135" t="s">
        <v>2683</v>
      </c>
      <c r="I22096" t="s">
        <v>1454</v>
      </c>
      <c r="J22096" s="20">
        <v>16</v>
      </c>
      <c r="K22096" s="20" t="s">
        <v>3</v>
      </c>
      <c r="L22096" t="s">
        <v>1464</v>
      </c>
      <c r="M22096" s="20">
        <v>5.48</v>
      </c>
      <c r="N22096" s="20">
        <v>3.52</v>
      </c>
      <c r="AE22096">
        <f t="shared" si="345"/>
        <v>2022</v>
      </c>
    </row>
    <row r="22097" spans="1:31" x14ac:dyDescent="0.25">
      <c r="A22097" s="7">
        <v>22094</v>
      </c>
      <c r="B22097" s="8">
        <v>44745</v>
      </c>
      <c r="C22097" t="s">
        <v>3</v>
      </c>
      <c r="D22097" t="s">
        <v>1052</v>
      </c>
      <c r="E22097" t="s">
        <v>9</v>
      </c>
      <c r="F22097" t="s">
        <v>1156</v>
      </c>
      <c r="G22097" t="s">
        <v>929</v>
      </c>
      <c r="H22097" s="135" t="s">
        <v>2852</v>
      </c>
      <c r="I22097" t="s">
        <v>1454</v>
      </c>
      <c r="J22097" s="20">
        <v>20</v>
      </c>
      <c r="K22097" s="20" t="s">
        <v>1465</v>
      </c>
      <c r="L22097" t="s">
        <v>1466</v>
      </c>
      <c r="M22097" s="20">
        <v>5</v>
      </c>
      <c r="N22097" s="20">
        <v>5</v>
      </c>
      <c r="AE22097">
        <f t="shared" si="345"/>
        <v>2022</v>
      </c>
    </row>
    <row r="22098" spans="1:31" x14ac:dyDescent="0.25">
      <c r="A22098" s="7">
        <v>22095</v>
      </c>
      <c r="B22098" s="8">
        <v>44745</v>
      </c>
      <c r="C22098" t="s">
        <v>3</v>
      </c>
      <c r="D22098" t="s">
        <v>1052</v>
      </c>
      <c r="E22098" t="s">
        <v>9</v>
      </c>
      <c r="F22098" t="s">
        <v>665</v>
      </c>
      <c r="G22098" t="s">
        <v>929</v>
      </c>
      <c r="H22098" s="135" t="s">
        <v>2852</v>
      </c>
      <c r="I22098" t="s">
        <v>1454</v>
      </c>
      <c r="J22098" s="20">
        <v>31</v>
      </c>
      <c r="K22098" s="20" t="s">
        <v>9</v>
      </c>
      <c r="L22098" t="s">
        <v>1464</v>
      </c>
      <c r="M22098" s="20">
        <v>6.82</v>
      </c>
      <c r="N22098" s="20">
        <v>9.68</v>
      </c>
      <c r="AE22098">
        <f t="shared" si="345"/>
        <v>2022</v>
      </c>
    </row>
    <row r="22099" spans="1:31" x14ac:dyDescent="0.25">
      <c r="A22099" s="7">
        <v>22096</v>
      </c>
      <c r="B22099" s="8">
        <v>44745</v>
      </c>
      <c r="C22099" t="s">
        <v>3</v>
      </c>
      <c r="D22099" t="s">
        <v>1052</v>
      </c>
      <c r="E22099" t="s">
        <v>9</v>
      </c>
      <c r="F22099" t="s">
        <v>1271</v>
      </c>
      <c r="G22099" t="s">
        <v>929</v>
      </c>
      <c r="H22099" s="135" t="s">
        <v>2852</v>
      </c>
      <c r="I22099" t="s">
        <v>1454</v>
      </c>
      <c r="J22099" s="20">
        <v>40</v>
      </c>
      <c r="K22099" s="20" t="s">
        <v>3</v>
      </c>
      <c r="L22099" t="s">
        <v>1463</v>
      </c>
      <c r="M22099" s="20">
        <v>11.4</v>
      </c>
      <c r="N22099" s="20">
        <v>9.6</v>
      </c>
      <c r="AE22099">
        <f t="shared" si="345"/>
        <v>2022</v>
      </c>
    </row>
    <row r="22100" spans="1:31" x14ac:dyDescent="0.25">
      <c r="A22100" s="7">
        <v>22097</v>
      </c>
      <c r="B22100" s="8">
        <v>44745</v>
      </c>
      <c r="C22100" t="s">
        <v>3</v>
      </c>
      <c r="D22100" t="s">
        <v>1280</v>
      </c>
      <c r="E22100" t="s">
        <v>9</v>
      </c>
      <c r="F22100" t="s">
        <v>1052</v>
      </c>
      <c r="G22100" t="s">
        <v>929</v>
      </c>
      <c r="H22100" s="135" t="s">
        <v>2842</v>
      </c>
      <c r="I22100" t="s">
        <v>1454</v>
      </c>
      <c r="J22100" s="20">
        <v>5</v>
      </c>
      <c r="K22100" s="20" t="s">
        <v>9</v>
      </c>
      <c r="L22100" t="s">
        <v>1464</v>
      </c>
      <c r="M22100" s="20">
        <v>1.1000000000000001</v>
      </c>
      <c r="N22100" s="20">
        <v>2.4</v>
      </c>
      <c r="AE22100">
        <f t="shared" si="345"/>
        <v>2022</v>
      </c>
    </row>
    <row r="22101" spans="1:31" x14ac:dyDescent="0.25">
      <c r="A22101" s="7">
        <v>22098</v>
      </c>
      <c r="B22101" s="8">
        <v>44745</v>
      </c>
      <c r="C22101" t="s">
        <v>3</v>
      </c>
      <c r="D22101" t="s">
        <v>1052</v>
      </c>
      <c r="E22101" t="s">
        <v>9</v>
      </c>
      <c r="F22101" t="s">
        <v>980</v>
      </c>
      <c r="G22101" t="s">
        <v>929</v>
      </c>
      <c r="H22101" s="135" t="s">
        <v>2644</v>
      </c>
      <c r="I22101" t="s">
        <v>1455</v>
      </c>
      <c r="J22101" s="20">
        <v>17</v>
      </c>
      <c r="K22101" s="20" t="s">
        <v>1465</v>
      </c>
      <c r="L22101" t="s">
        <v>1466</v>
      </c>
      <c r="M22101" s="20">
        <v>2.125</v>
      </c>
      <c r="N22101" s="20">
        <v>2.125</v>
      </c>
      <c r="AE22101">
        <f t="shared" si="345"/>
        <v>2022</v>
      </c>
    </row>
    <row r="22102" spans="1:31" x14ac:dyDescent="0.25">
      <c r="A22102" s="7">
        <v>22099</v>
      </c>
      <c r="B22102" s="8">
        <v>44745</v>
      </c>
      <c r="C22102" t="s">
        <v>3</v>
      </c>
      <c r="D22102" t="s">
        <v>1052</v>
      </c>
      <c r="E22102" t="s">
        <v>9</v>
      </c>
      <c r="F22102" t="s">
        <v>665</v>
      </c>
      <c r="G22102" t="s">
        <v>929</v>
      </c>
      <c r="H22102" s="135" t="s">
        <v>2644</v>
      </c>
      <c r="I22102" t="s">
        <v>1454</v>
      </c>
      <c r="J22102" s="20">
        <v>21</v>
      </c>
      <c r="K22102" s="20" t="s">
        <v>3</v>
      </c>
      <c r="L22102" t="s">
        <v>1464</v>
      </c>
      <c r="M22102" s="20">
        <v>6.88</v>
      </c>
      <c r="N22102" s="20">
        <v>4.62</v>
      </c>
      <c r="AE22102">
        <f t="shared" si="345"/>
        <v>2022</v>
      </c>
    </row>
    <row r="22103" spans="1:31" x14ac:dyDescent="0.25">
      <c r="A22103" s="7">
        <v>22100</v>
      </c>
      <c r="B22103" s="8">
        <v>44745</v>
      </c>
      <c r="C22103" t="s">
        <v>3</v>
      </c>
      <c r="D22103" t="s">
        <v>1052</v>
      </c>
      <c r="E22103" t="s">
        <v>9</v>
      </c>
      <c r="F22103" t="s">
        <v>1280</v>
      </c>
      <c r="G22103" t="s">
        <v>929</v>
      </c>
      <c r="H22103" s="135" t="s">
        <v>2644</v>
      </c>
      <c r="I22103" t="s">
        <v>1454</v>
      </c>
      <c r="J22103" s="20">
        <v>11</v>
      </c>
      <c r="K22103" s="20" t="s">
        <v>1465</v>
      </c>
      <c r="L22103" t="s">
        <v>1466</v>
      </c>
      <c r="M22103" s="20">
        <v>2.75</v>
      </c>
      <c r="N22103" s="20">
        <v>2.75</v>
      </c>
      <c r="AE22103">
        <f t="shared" si="345"/>
        <v>2022</v>
      </c>
    </row>
    <row r="22104" spans="1:31" x14ac:dyDescent="0.25">
      <c r="A22104" s="7">
        <v>22101</v>
      </c>
      <c r="B22104" s="8">
        <v>44745</v>
      </c>
      <c r="C22104" t="s">
        <v>3</v>
      </c>
      <c r="D22104" t="s">
        <v>766</v>
      </c>
      <c r="E22104" t="s">
        <v>9</v>
      </c>
      <c r="F22104" t="s">
        <v>448</v>
      </c>
      <c r="G22104" t="s">
        <v>1016</v>
      </c>
      <c r="H22104" s="135" t="s">
        <v>1496</v>
      </c>
      <c r="I22104" t="s">
        <v>1454</v>
      </c>
      <c r="J22104" s="20">
        <v>11</v>
      </c>
      <c r="K22104" s="20" t="s">
        <v>3</v>
      </c>
      <c r="L22104" t="s">
        <v>1464</v>
      </c>
      <c r="M22104" s="20">
        <v>4.08</v>
      </c>
      <c r="N22104" s="20">
        <v>2.42</v>
      </c>
      <c r="AE22104">
        <f t="shared" si="345"/>
        <v>2022</v>
      </c>
    </row>
    <row r="22105" spans="1:31" x14ac:dyDescent="0.25">
      <c r="A22105" s="7">
        <v>22102</v>
      </c>
      <c r="B22105" s="8">
        <v>44746</v>
      </c>
      <c r="C22105" t="s">
        <v>3</v>
      </c>
      <c r="D22105" t="s">
        <v>943</v>
      </c>
      <c r="E22105" t="s">
        <v>9</v>
      </c>
      <c r="F22105" t="s">
        <v>521</v>
      </c>
      <c r="G22105" t="s">
        <v>861</v>
      </c>
      <c r="H22105" s="135" t="s">
        <v>2491</v>
      </c>
      <c r="I22105" t="s">
        <v>1454</v>
      </c>
      <c r="J22105" s="20">
        <v>24</v>
      </c>
      <c r="K22105" s="20" t="s">
        <v>1465</v>
      </c>
      <c r="L22105" t="s">
        <v>1466</v>
      </c>
      <c r="M22105" s="20">
        <v>6</v>
      </c>
      <c r="N22105" s="20">
        <v>6</v>
      </c>
      <c r="AE22105">
        <f t="shared" si="345"/>
        <v>2022</v>
      </c>
    </row>
    <row r="22106" spans="1:31" x14ac:dyDescent="0.25">
      <c r="A22106" s="7">
        <v>22103</v>
      </c>
      <c r="B22106" s="8">
        <v>44746</v>
      </c>
      <c r="C22106" t="s">
        <v>3</v>
      </c>
      <c r="D22106" t="s">
        <v>1052</v>
      </c>
      <c r="E22106" t="s">
        <v>9</v>
      </c>
      <c r="F22106" t="s">
        <v>1325</v>
      </c>
      <c r="G22106" t="s">
        <v>732</v>
      </c>
      <c r="H22106" s="136" t="s">
        <v>2153</v>
      </c>
      <c r="I22106" t="s">
        <v>1456</v>
      </c>
      <c r="J22106" s="20">
        <v>13</v>
      </c>
      <c r="K22106" s="20" t="s">
        <v>3</v>
      </c>
      <c r="L22106" t="s">
        <v>1464</v>
      </c>
      <c r="M22106" s="20">
        <v>4.6400000000000006</v>
      </c>
      <c r="N22106" s="20">
        <v>2.86</v>
      </c>
      <c r="O22106" t="s">
        <v>3</v>
      </c>
      <c r="P22106" s="13" t="s">
        <v>1331</v>
      </c>
      <c r="Q22106" t="s">
        <v>9</v>
      </c>
      <c r="R22106" t="s">
        <v>1311</v>
      </c>
      <c r="S22106" t="s">
        <v>1465</v>
      </c>
      <c r="U22106" t="s">
        <v>1465</v>
      </c>
      <c r="W22106" t="s">
        <v>1465</v>
      </c>
      <c r="Y22106" t="s">
        <v>1465</v>
      </c>
      <c r="AA22106" t="s">
        <v>1465</v>
      </c>
      <c r="AC22106" t="s">
        <v>1465</v>
      </c>
      <c r="AE22106">
        <f t="shared" si="345"/>
        <v>2022</v>
      </c>
    </row>
    <row r="22107" spans="1:31" x14ac:dyDescent="0.25">
      <c r="A22107" s="7">
        <v>22104</v>
      </c>
      <c r="B22107" s="8">
        <v>44746</v>
      </c>
      <c r="C22107" t="s">
        <v>3</v>
      </c>
      <c r="D22107" t="s">
        <v>1327</v>
      </c>
      <c r="E22107" t="s">
        <v>9</v>
      </c>
      <c r="F22107" t="s">
        <v>1052</v>
      </c>
      <c r="G22107" t="s">
        <v>732</v>
      </c>
      <c r="H22107" s="136" t="s">
        <v>3044</v>
      </c>
      <c r="I22107" t="s">
        <v>1455</v>
      </c>
      <c r="J22107" s="20">
        <v>10</v>
      </c>
      <c r="K22107" s="20" t="s">
        <v>9</v>
      </c>
      <c r="L22107" t="s">
        <v>1464</v>
      </c>
      <c r="M22107" s="20">
        <v>1.1000000000000001</v>
      </c>
      <c r="N22107" s="20">
        <v>1.9</v>
      </c>
      <c r="AE22107">
        <f t="shared" si="345"/>
        <v>2022</v>
      </c>
    </row>
    <row r="22108" spans="1:31" x14ac:dyDescent="0.25">
      <c r="A22108" s="7">
        <v>22105</v>
      </c>
      <c r="B22108" s="8">
        <v>44746</v>
      </c>
      <c r="C22108" t="s">
        <v>3</v>
      </c>
      <c r="D22108" t="s">
        <v>1323</v>
      </c>
      <c r="E22108" t="s">
        <v>9</v>
      </c>
      <c r="F22108" t="s">
        <v>904</v>
      </c>
      <c r="G22108" t="s">
        <v>732</v>
      </c>
      <c r="H22108" s="135" t="s">
        <v>2234</v>
      </c>
      <c r="I22108" t="s">
        <v>1456</v>
      </c>
      <c r="J22108" s="20">
        <v>21</v>
      </c>
      <c r="K22108" s="20" t="s">
        <v>1465</v>
      </c>
      <c r="L22108" t="s">
        <v>1466</v>
      </c>
      <c r="M22108" s="20">
        <v>5.25</v>
      </c>
      <c r="N22108" s="20">
        <v>5.25</v>
      </c>
      <c r="O22108" t="s">
        <v>3</v>
      </c>
      <c r="P22108" s="13" t="s">
        <v>1052</v>
      </c>
      <c r="Q22108" t="s">
        <v>9</v>
      </c>
      <c r="R22108" t="s">
        <v>1325</v>
      </c>
      <c r="S22108" t="s">
        <v>1465</v>
      </c>
      <c r="U22108" t="s">
        <v>1465</v>
      </c>
      <c r="W22108" t="s">
        <v>1465</v>
      </c>
      <c r="Y22108" t="s">
        <v>1465</v>
      </c>
      <c r="AA22108" t="s">
        <v>1465</v>
      </c>
      <c r="AC22108" t="s">
        <v>1465</v>
      </c>
      <c r="AE22108">
        <f t="shared" si="345"/>
        <v>2022</v>
      </c>
    </row>
    <row r="22109" spans="1:31" x14ac:dyDescent="0.25">
      <c r="A22109" s="7">
        <v>22106</v>
      </c>
      <c r="B22109" s="8">
        <v>44746</v>
      </c>
      <c r="C22109" t="s">
        <v>3</v>
      </c>
      <c r="D22109" t="s">
        <v>973</v>
      </c>
      <c r="E22109" t="s">
        <v>9</v>
      </c>
      <c r="F22109" t="s">
        <v>1167</v>
      </c>
      <c r="G22109" t="s">
        <v>24</v>
      </c>
      <c r="H22109" s="135" t="s">
        <v>1493</v>
      </c>
      <c r="I22109" t="s">
        <v>1454</v>
      </c>
      <c r="J22109" s="20">
        <v>14</v>
      </c>
      <c r="K22109" s="20" t="s">
        <v>1465</v>
      </c>
      <c r="L22109" t="s">
        <v>1466</v>
      </c>
      <c r="M22109" s="20">
        <v>3.5</v>
      </c>
      <c r="N22109" s="20">
        <v>3.5</v>
      </c>
      <c r="AE22109">
        <f t="shared" si="345"/>
        <v>2022</v>
      </c>
    </row>
    <row r="22110" spans="1:31" x14ac:dyDescent="0.25">
      <c r="A22110" s="7">
        <v>22107</v>
      </c>
      <c r="B22110" s="8">
        <v>44746</v>
      </c>
      <c r="C22110" t="s">
        <v>3</v>
      </c>
      <c r="D22110" t="s">
        <v>1332</v>
      </c>
      <c r="E22110" t="s">
        <v>9</v>
      </c>
      <c r="F22110" t="s">
        <v>1052</v>
      </c>
      <c r="G22110" t="s">
        <v>1292</v>
      </c>
      <c r="H22110" s="9" t="s">
        <v>3405</v>
      </c>
      <c r="I22110" t="s">
        <v>1458</v>
      </c>
      <c r="J22110" s="20">
        <v>10</v>
      </c>
      <c r="K22110" s="20" t="s">
        <v>3</v>
      </c>
      <c r="L22110" t="s">
        <v>1463</v>
      </c>
      <c r="M22110" s="20">
        <v>30</v>
      </c>
      <c r="N22110" s="20">
        <v>10</v>
      </c>
      <c r="AE22110">
        <f t="shared" si="345"/>
        <v>2022</v>
      </c>
    </row>
    <row r="22111" spans="1:31" x14ac:dyDescent="0.25">
      <c r="A22111" s="7">
        <v>22108</v>
      </c>
      <c r="B22111" s="8">
        <v>44746</v>
      </c>
      <c r="C22111" t="s">
        <v>3</v>
      </c>
      <c r="D22111" t="s">
        <v>1332</v>
      </c>
      <c r="E22111" t="s">
        <v>9</v>
      </c>
      <c r="F22111" t="s">
        <v>1052</v>
      </c>
      <c r="G22111" t="s">
        <v>1292</v>
      </c>
      <c r="H22111" s="9" t="s">
        <v>3432</v>
      </c>
      <c r="I22111" t="s">
        <v>1455</v>
      </c>
      <c r="J22111" s="20">
        <v>25</v>
      </c>
      <c r="K22111" s="20" t="s">
        <v>9</v>
      </c>
      <c r="L22111" t="s">
        <v>1464</v>
      </c>
      <c r="M22111" s="20">
        <v>2.75</v>
      </c>
      <c r="N22111" s="20">
        <v>4</v>
      </c>
      <c r="AE22111">
        <f t="shared" si="345"/>
        <v>2022</v>
      </c>
    </row>
    <row r="22112" spans="1:31" x14ac:dyDescent="0.25">
      <c r="A22112" s="7">
        <v>22109</v>
      </c>
      <c r="B22112" s="8">
        <v>44746</v>
      </c>
      <c r="C22112" t="s">
        <v>3</v>
      </c>
      <c r="D22112" t="s">
        <v>1331</v>
      </c>
      <c r="E22112" t="s">
        <v>9</v>
      </c>
      <c r="F22112" t="s">
        <v>1052</v>
      </c>
      <c r="G22112" t="s">
        <v>648</v>
      </c>
      <c r="H22112" s="135" t="s">
        <v>1877</v>
      </c>
      <c r="I22112" t="s">
        <v>1458</v>
      </c>
      <c r="J22112" s="20">
        <v>6</v>
      </c>
      <c r="K22112" s="20" t="s">
        <v>9</v>
      </c>
      <c r="L22112" t="s">
        <v>1464</v>
      </c>
      <c r="M22112" s="20">
        <v>30</v>
      </c>
      <c r="N22112" s="20">
        <v>10</v>
      </c>
      <c r="AE22112">
        <f t="shared" si="345"/>
        <v>2022</v>
      </c>
    </row>
    <row r="22113" spans="1:31" x14ac:dyDescent="0.25">
      <c r="A22113" s="7">
        <v>22110</v>
      </c>
      <c r="B22113" s="8">
        <v>44746</v>
      </c>
      <c r="C22113" t="s">
        <v>3</v>
      </c>
      <c r="D22113" t="s">
        <v>1052</v>
      </c>
      <c r="E22113" t="s">
        <v>9</v>
      </c>
      <c r="F22113" t="s">
        <v>1312</v>
      </c>
      <c r="G22113" t="s">
        <v>895</v>
      </c>
      <c r="H22113" s="135" t="s">
        <v>2540</v>
      </c>
      <c r="I22113" t="s">
        <v>1456</v>
      </c>
      <c r="J22113" s="20">
        <v>8</v>
      </c>
      <c r="K22113" s="20" t="s">
        <v>3</v>
      </c>
      <c r="L22113" t="s">
        <v>1464</v>
      </c>
      <c r="M22113" s="20">
        <v>3.24</v>
      </c>
      <c r="N22113" s="20">
        <v>1.76</v>
      </c>
      <c r="O22113" t="s">
        <v>3</v>
      </c>
      <c r="P22113" s="13" t="s">
        <v>1323</v>
      </c>
      <c r="Q22113" t="s">
        <v>9</v>
      </c>
      <c r="R22113" t="s">
        <v>1311</v>
      </c>
      <c r="S22113" t="s">
        <v>1465</v>
      </c>
      <c r="U22113" t="s">
        <v>1465</v>
      </c>
      <c r="W22113" t="s">
        <v>1465</v>
      </c>
      <c r="Y22113" t="s">
        <v>1465</v>
      </c>
      <c r="AA22113" t="s">
        <v>1465</v>
      </c>
      <c r="AC22113" t="s">
        <v>1465</v>
      </c>
      <c r="AE22113">
        <f t="shared" si="345"/>
        <v>2022</v>
      </c>
    </row>
    <row r="22114" spans="1:31" x14ac:dyDescent="0.25">
      <c r="A22114" s="7">
        <v>22111</v>
      </c>
      <c r="B22114" s="8">
        <v>44746</v>
      </c>
      <c r="C22114" t="s">
        <v>3</v>
      </c>
      <c r="D22114" t="s">
        <v>973</v>
      </c>
      <c r="E22114" t="s">
        <v>9</v>
      </c>
      <c r="F22114" t="s">
        <v>727</v>
      </c>
      <c r="G22114" t="s">
        <v>1016</v>
      </c>
      <c r="H22114" s="9" t="s">
        <v>2890</v>
      </c>
      <c r="I22114" t="s">
        <v>1454</v>
      </c>
      <c r="J22114" s="20">
        <v>35</v>
      </c>
      <c r="K22114" s="20" t="s">
        <v>1465</v>
      </c>
      <c r="L22114" t="s">
        <v>1466</v>
      </c>
      <c r="M22114" s="20">
        <v>8.75</v>
      </c>
      <c r="N22114" s="20">
        <v>8.75</v>
      </c>
      <c r="AE22114">
        <f t="shared" si="345"/>
        <v>2022</v>
      </c>
    </row>
    <row r="22115" spans="1:31" x14ac:dyDescent="0.25">
      <c r="A22115" s="7">
        <v>22112</v>
      </c>
      <c r="B22115" s="8">
        <v>44746</v>
      </c>
      <c r="C22115" t="s">
        <v>3</v>
      </c>
      <c r="D22115" t="s">
        <v>1295</v>
      </c>
      <c r="E22115" t="s">
        <v>9</v>
      </c>
      <c r="F22115" t="s">
        <v>19</v>
      </c>
      <c r="G22115" t="s">
        <v>1016</v>
      </c>
      <c r="H22115" s="9" t="s">
        <v>2863</v>
      </c>
      <c r="I22115" t="s">
        <v>1454</v>
      </c>
      <c r="J22115" s="20">
        <v>12</v>
      </c>
      <c r="K22115" s="20" t="s">
        <v>3</v>
      </c>
      <c r="L22115" t="s">
        <v>1464</v>
      </c>
      <c r="M22115" s="20">
        <v>4.3599999999999994</v>
      </c>
      <c r="N22115" s="20">
        <v>2.64</v>
      </c>
      <c r="AE22115">
        <f t="shared" si="345"/>
        <v>2022</v>
      </c>
    </row>
    <row r="22116" spans="1:31" x14ac:dyDescent="0.25">
      <c r="A22116" s="7">
        <v>22113</v>
      </c>
      <c r="B22116" s="8">
        <v>44746</v>
      </c>
      <c r="C22116" t="s">
        <v>3</v>
      </c>
      <c r="D22116" t="s">
        <v>1149</v>
      </c>
      <c r="E22116" t="s">
        <v>9</v>
      </c>
      <c r="F22116" t="s">
        <v>727</v>
      </c>
      <c r="G22116" t="s">
        <v>1016</v>
      </c>
      <c r="H22116" s="9" t="s">
        <v>3017</v>
      </c>
      <c r="I22116" t="s">
        <v>1454</v>
      </c>
      <c r="J22116" s="20">
        <v>7</v>
      </c>
      <c r="K22116" s="20" t="s">
        <v>1465</v>
      </c>
      <c r="L22116" t="s">
        <v>1466</v>
      </c>
      <c r="M22116" s="20">
        <v>1.75</v>
      </c>
      <c r="N22116" s="20">
        <v>1.75</v>
      </c>
      <c r="AE22116">
        <f t="shared" si="345"/>
        <v>2022</v>
      </c>
    </row>
    <row r="22117" spans="1:31" x14ac:dyDescent="0.25">
      <c r="A22117" s="7">
        <v>22114</v>
      </c>
      <c r="B22117" s="8">
        <v>44746</v>
      </c>
      <c r="C22117" t="s">
        <v>3</v>
      </c>
      <c r="D22117" t="s">
        <v>1052</v>
      </c>
      <c r="E22117" t="s">
        <v>9</v>
      </c>
      <c r="F22117" t="s">
        <v>1325</v>
      </c>
      <c r="G22117" t="s">
        <v>929</v>
      </c>
      <c r="H22117" s="135" t="s">
        <v>2774</v>
      </c>
      <c r="I22117" t="s">
        <v>1456</v>
      </c>
      <c r="J22117" s="20">
        <v>15</v>
      </c>
      <c r="K22117" s="20" t="s">
        <v>3</v>
      </c>
      <c r="L22117" t="s">
        <v>1464</v>
      </c>
      <c r="M22117" s="20">
        <v>5.2</v>
      </c>
      <c r="N22117" s="20">
        <v>3.3</v>
      </c>
      <c r="O22117" t="s">
        <v>3</v>
      </c>
      <c r="P22117" s="13" t="s">
        <v>1323</v>
      </c>
      <c r="Q22117" t="s">
        <v>9</v>
      </c>
      <c r="R22117" t="s">
        <v>904</v>
      </c>
      <c r="S22117" t="s">
        <v>1465</v>
      </c>
      <c r="U22117" t="s">
        <v>1465</v>
      </c>
      <c r="W22117" t="s">
        <v>1465</v>
      </c>
      <c r="Y22117" t="s">
        <v>1465</v>
      </c>
      <c r="AA22117" t="s">
        <v>1465</v>
      </c>
      <c r="AC22117" t="s">
        <v>1465</v>
      </c>
      <c r="AE22117">
        <f t="shared" si="345"/>
        <v>2022</v>
      </c>
    </row>
    <row r="22118" spans="1:31" x14ac:dyDescent="0.25">
      <c r="A22118" s="7">
        <v>22115</v>
      </c>
      <c r="B22118" s="8">
        <v>44746</v>
      </c>
      <c r="C22118" t="s">
        <v>3</v>
      </c>
      <c r="D22118" t="s">
        <v>1321</v>
      </c>
      <c r="E22118" t="s">
        <v>9</v>
      </c>
      <c r="F22118" t="s">
        <v>1052</v>
      </c>
      <c r="G22118" t="s">
        <v>929</v>
      </c>
      <c r="H22118" s="135" t="s">
        <v>2683</v>
      </c>
      <c r="I22118" t="s">
        <v>1454</v>
      </c>
      <c r="J22118" s="20">
        <v>16</v>
      </c>
      <c r="K22118" s="20" t="s">
        <v>9</v>
      </c>
      <c r="L22118" t="s">
        <v>1464</v>
      </c>
      <c r="M22118" s="20">
        <v>3.52</v>
      </c>
      <c r="N22118" s="20">
        <v>5.48</v>
      </c>
      <c r="AE22118">
        <f t="shared" si="345"/>
        <v>2022</v>
      </c>
    </row>
    <row r="22119" spans="1:31" x14ac:dyDescent="0.25">
      <c r="A22119" s="7">
        <v>22116</v>
      </c>
      <c r="B22119" s="8">
        <v>44746</v>
      </c>
      <c r="C22119" t="s">
        <v>3</v>
      </c>
      <c r="D22119" t="s">
        <v>1283</v>
      </c>
      <c r="E22119" t="s">
        <v>9</v>
      </c>
      <c r="F22119" t="s">
        <v>1167</v>
      </c>
      <c r="G22119" t="s">
        <v>1170</v>
      </c>
      <c r="H22119" s="135" t="s">
        <v>1496</v>
      </c>
      <c r="I22119" t="s">
        <v>1454</v>
      </c>
      <c r="J22119" s="20">
        <v>26</v>
      </c>
      <c r="K22119" s="20" t="s">
        <v>3</v>
      </c>
      <c r="L22119" t="s">
        <v>1463</v>
      </c>
      <c r="M22119" s="20">
        <v>7.76</v>
      </c>
      <c r="N22119" s="20">
        <v>6.24</v>
      </c>
      <c r="AE22119">
        <f t="shared" si="345"/>
        <v>2022</v>
      </c>
    </row>
    <row r="22120" spans="1:31" x14ac:dyDescent="0.25">
      <c r="A22120" s="7">
        <v>22117</v>
      </c>
      <c r="B22120" s="8">
        <v>44747</v>
      </c>
      <c r="C22120" t="s">
        <v>3</v>
      </c>
      <c r="D22120" t="s">
        <v>1332</v>
      </c>
      <c r="E22120" t="s">
        <v>9</v>
      </c>
      <c r="F22120" t="s">
        <v>45</v>
      </c>
      <c r="G22120" t="s">
        <v>1016</v>
      </c>
      <c r="H22120" s="9" t="s">
        <v>3561</v>
      </c>
      <c r="I22120" t="s">
        <v>1454</v>
      </c>
      <c r="J22120" s="20">
        <v>14</v>
      </c>
      <c r="K22120" s="20" t="s">
        <v>3</v>
      </c>
      <c r="L22120" t="s">
        <v>1464</v>
      </c>
      <c r="M22120" s="20">
        <v>4.92</v>
      </c>
      <c r="N22120" s="20">
        <v>3.08</v>
      </c>
      <c r="AE22120">
        <f t="shared" si="345"/>
        <v>2022</v>
      </c>
    </row>
    <row r="22121" spans="1:31" x14ac:dyDescent="0.25">
      <c r="A22121" s="7">
        <v>22118</v>
      </c>
      <c r="B22121" s="8">
        <v>44748</v>
      </c>
      <c r="C22121" t="s">
        <v>3</v>
      </c>
      <c r="D22121" t="s">
        <v>1385</v>
      </c>
      <c r="E22121" t="s">
        <v>9</v>
      </c>
      <c r="F22121" t="s">
        <v>285</v>
      </c>
      <c r="G22121" t="s">
        <v>1016</v>
      </c>
      <c r="H22121" s="9" t="s">
        <v>2863</v>
      </c>
      <c r="I22121" t="s">
        <v>1454</v>
      </c>
      <c r="J22121" s="20">
        <v>15</v>
      </c>
      <c r="K22121" s="20" t="s">
        <v>9</v>
      </c>
      <c r="L22121" t="s">
        <v>1463</v>
      </c>
      <c r="M22121" s="20">
        <v>3.6</v>
      </c>
      <c r="N22121" s="20">
        <v>4.9000000000000004</v>
      </c>
      <c r="AE22121">
        <f t="shared" si="345"/>
        <v>2022</v>
      </c>
    </row>
    <row r="22122" spans="1:31" x14ac:dyDescent="0.25">
      <c r="A22122" s="7">
        <v>22119</v>
      </c>
      <c r="B22122" s="8">
        <v>44748</v>
      </c>
      <c r="C22122" t="s">
        <v>3</v>
      </c>
      <c r="D22122" t="s">
        <v>1385</v>
      </c>
      <c r="E22122" t="s">
        <v>9</v>
      </c>
      <c r="F22122" t="s">
        <v>1111</v>
      </c>
      <c r="G22122" t="s">
        <v>1016</v>
      </c>
      <c r="H22122" s="9" t="s">
        <v>3561</v>
      </c>
      <c r="I22122" t="s">
        <v>1454</v>
      </c>
      <c r="J22122" s="20">
        <v>33</v>
      </c>
      <c r="K22122" s="20" t="s">
        <v>3</v>
      </c>
      <c r="L22122" t="s">
        <v>1464</v>
      </c>
      <c r="M22122" s="20">
        <v>10.24</v>
      </c>
      <c r="N22122" s="20">
        <v>7.26</v>
      </c>
      <c r="AE22122">
        <f t="shared" si="345"/>
        <v>2022</v>
      </c>
    </row>
    <row r="22123" spans="1:31" x14ac:dyDescent="0.25">
      <c r="A22123" s="7">
        <v>22120</v>
      </c>
      <c r="B22123" s="8">
        <v>44749</v>
      </c>
      <c r="C22123" t="s">
        <v>3</v>
      </c>
      <c r="D22123" t="s">
        <v>968</v>
      </c>
      <c r="E22123" t="s">
        <v>9</v>
      </c>
      <c r="F22123" t="s">
        <v>54</v>
      </c>
      <c r="G22123" t="s">
        <v>648</v>
      </c>
      <c r="H22123" s="135" t="s">
        <v>1810</v>
      </c>
      <c r="I22123" t="s">
        <v>1454</v>
      </c>
      <c r="J22123" s="20">
        <v>83</v>
      </c>
      <c r="K22123" s="20" t="s">
        <v>9</v>
      </c>
      <c r="L22123" t="s">
        <v>1464</v>
      </c>
      <c r="M22123" s="20">
        <v>18.259999999999998</v>
      </c>
      <c r="N22123" s="20">
        <v>24.240000000000002</v>
      </c>
      <c r="AE22123">
        <f t="shared" si="345"/>
        <v>2022</v>
      </c>
    </row>
    <row r="22124" spans="1:31" x14ac:dyDescent="0.25">
      <c r="A22124" s="7">
        <v>22121</v>
      </c>
      <c r="B22124" s="8">
        <v>44749</v>
      </c>
      <c r="C22124" t="s">
        <v>3</v>
      </c>
      <c r="D22124" t="s">
        <v>306</v>
      </c>
      <c r="E22124" t="s">
        <v>9</v>
      </c>
      <c r="F22124" t="s">
        <v>54</v>
      </c>
      <c r="G22124" t="s">
        <v>1170</v>
      </c>
      <c r="H22124" s="135" t="s">
        <v>1496</v>
      </c>
      <c r="I22124" t="s">
        <v>1455</v>
      </c>
      <c r="J22124" s="20">
        <v>159</v>
      </c>
      <c r="K22124" s="20" t="s">
        <v>9</v>
      </c>
      <c r="L22124" t="s">
        <v>1463</v>
      </c>
      <c r="M22124" s="20">
        <v>19.079999999999998</v>
      </c>
      <c r="N22124" s="20">
        <v>21.17</v>
      </c>
      <c r="AE22124">
        <f t="shared" si="345"/>
        <v>2022</v>
      </c>
    </row>
    <row r="22125" spans="1:31" x14ac:dyDescent="0.25">
      <c r="A22125" s="7">
        <v>22122</v>
      </c>
      <c r="B22125" s="8">
        <v>44752</v>
      </c>
      <c r="C22125" t="s">
        <v>3</v>
      </c>
      <c r="D22125" t="s">
        <v>1332</v>
      </c>
      <c r="E22125" t="s">
        <v>9</v>
      </c>
      <c r="F22125" t="s">
        <v>448</v>
      </c>
      <c r="G22125" t="s">
        <v>929</v>
      </c>
      <c r="H22125" s="135" t="s">
        <v>2838</v>
      </c>
      <c r="I22125" t="s">
        <v>1454</v>
      </c>
      <c r="J22125" s="20">
        <v>70</v>
      </c>
      <c r="K22125" s="20" t="s">
        <v>3</v>
      </c>
      <c r="L22125" t="s">
        <v>1464</v>
      </c>
      <c r="M22125" s="20">
        <v>20.6</v>
      </c>
      <c r="N22125" s="20">
        <v>15.4</v>
      </c>
      <c r="AE22125">
        <f t="shared" si="345"/>
        <v>2022</v>
      </c>
    </row>
    <row r="22126" spans="1:31" x14ac:dyDescent="0.25">
      <c r="A22126" s="7">
        <v>22123</v>
      </c>
      <c r="B22126" s="8">
        <v>44753</v>
      </c>
      <c r="C22126" t="s">
        <v>3</v>
      </c>
      <c r="D22126" t="s">
        <v>1361</v>
      </c>
      <c r="E22126" t="s">
        <v>9</v>
      </c>
      <c r="F22126" t="s">
        <v>1237</v>
      </c>
      <c r="G22126" t="s">
        <v>569</v>
      </c>
      <c r="H22126" s="135" t="s">
        <v>1853</v>
      </c>
      <c r="I22126" t="s">
        <v>1454</v>
      </c>
      <c r="J22126" s="20">
        <v>16</v>
      </c>
      <c r="K22126" s="20" t="s">
        <v>3</v>
      </c>
      <c r="L22126" t="s">
        <v>1464</v>
      </c>
      <c r="M22126" s="20">
        <v>5.48</v>
      </c>
      <c r="N22126" s="20">
        <v>3.52</v>
      </c>
      <c r="AE22126">
        <f t="shared" si="345"/>
        <v>2022</v>
      </c>
    </row>
    <row r="22127" spans="1:31" x14ac:dyDescent="0.25">
      <c r="A22127" s="7">
        <v>22124</v>
      </c>
      <c r="B22127" s="8">
        <v>44753</v>
      </c>
      <c r="C22127" t="s">
        <v>3</v>
      </c>
      <c r="D22127" t="s">
        <v>1361</v>
      </c>
      <c r="E22127" t="s">
        <v>9</v>
      </c>
      <c r="F22127" t="s">
        <v>665</v>
      </c>
      <c r="G22127" t="s">
        <v>870</v>
      </c>
      <c r="H22127" s="135" t="s">
        <v>2467</v>
      </c>
      <c r="I22127" t="s">
        <v>1454</v>
      </c>
      <c r="J22127" s="20">
        <v>67</v>
      </c>
      <c r="K22127" s="20" t="s">
        <v>3</v>
      </c>
      <c r="L22127" t="s">
        <v>1464</v>
      </c>
      <c r="M22127" s="20">
        <v>19.759999999999998</v>
      </c>
      <c r="N22127" s="20">
        <v>14.74</v>
      </c>
      <c r="AE22127">
        <f t="shared" si="345"/>
        <v>2022</v>
      </c>
    </row>
    <row r="22128" spans="1:31" x14ac:dyDescent="0.25">
      <c r="A22128" s="7">
        <v>22125</v>
      </c>
      <c r="B22128" s="8">
        <v>44755</v>
      </c>
      <c r="C22128" t="s">
        <v>3</v>
      </c>
      <c r="D22128" t="s">
        <v>1302</v>
      </c>
      <c r="E22128" t="s">
        <v>9</v>
      </c>
      <c r="F22128" t="s">
        <v>268</v>
      </c>
      <c r="G22128" t="s">
        <v>1016</v>
      </c>
      <c r="H22128" s="9" t="s">
        <v>2863</v>
      </c>
      <c r="I22128" t="s">
        <v>1454</v>
      </c>
      <c r="J22128" s="20">
        <v>25</v>
      </c>
      <c r="K22128" s="20" t="s">
        <v>9</v>
      </c>
      <c r="L22128" t="s">
        <v>1464</v>
      </c>
      <c r="M22128" s="20">
        <v>5.5</v>
      </c>
      <c r="N22128" s="20">
        <v>8</v>
      </c>
      <c r="AE22128">
        <f t="shared" si="345"/>
        <v>2022</v>
      </c>
    </row>
    <row r="22129" spans="1:31" x14ac:dyDescent="0.25">
      <c r="A22129" s="7">
        <v>22126</v>
      </c>
      <c r="B22129" s="8">
        <v>44755</v>
      </c>
      <c r="C22129" t="s">
        <v>3</v>
      </c>
      <c r="D22129" t="s">
        <v>1295</v>
      </c>
      <c r="E22129" t="s">
        <v>9</v>
      </c>
      <c r="F22129" t="s">
        <v>268</v>
      </c>
      <c r="G22129" t="s">
        <v>1016</v>
      </c>
      <c r="H22129" s="9" t="s">
        <v>3235</v>
      </c>
      <c r="I22129" t="s">
        <v>1454</v>
      </c>
      <c r="J22129" s="20">
        <v>24</v>
      </c>
      <c r="K22129" s="20" t="s">
        <v>3</v>
      </c>
      <c r="L22129" t="s">
        <v>1463</v>
      </c>
      <c r="M22129" s="20">
        <v>7.24</v>
      </c>
      <c r="N22129" s="20">
        <v>5.76</v>
      </c>
      <c r="AE22129">
        <f t="shared" si="345"/>
        <v>2022</v>
      </c>
    </row>
    <row r="22130" spans="1:31" x14ac:dyDescent="0.25">
      <c r="A22130" s="7">
        <v>22127</v>
      </c>
      <c r="B22130" s="8">
        <v>44756</v>
      </c>
      <c r="C22130" t="s">
        <v>3</v>
      </c>
      <c r="D22130" t="s">
        <v>222</v>
      </c>
      <c r="E22130" t="s">
        <v>9</v>
      </c>
      <c r="F22130" t="s">
        <v>1381</v>
      </c>
      <c r="G22130" t="s">
        <v>648</v>
      </c>
      <c r="H22130" s="135" t="s">
        <v>1795</v>
      </c>
      <c r="I22130" t="s">
        <v>1454</v>
      </c>
      <c r="J22130" s="20">
        <v>30</v>
      </c>
      <c r="K22130" s="20" t="s">
        <v>3</v>
      </c>
      <c r="L22130" t="s">
        <v>1463</v>
      </c>
      <c r="M22130" s="20">
        <v>8.8000000000000007</v>
      </c>
      <c r="N22130" s="20">
        <v>7.2</v>
      </c>
      <c r="AE22130">
        <f t="shared" si="345"/>
        <v>2022</v>
      </c>
    </row>
    <row r="22131" spans="1:31" x14ac:dyDescent="0.25">
      <c r="A22131" s="7">
        <v>22128</v>
      </c>
      <c r="B22131" s="8">
        <v>44756</v>
      </c>
      <c r="C22131" t="s">
        <v>3</v>
      </c>
      <c r="D22131" t="s">
        <v>1329</v>
      </c>
      <c r="E22131" t="s">
        <v>9</v>
      </c>
      <c r="F22131" t="s">
        <v>1288</v>
      </c>
      <c r="G22131" t="s">
        <v>1016</v>
      </c>
      <c r="H22131" s="9" t="s">
        <v>2884</v>
      </c>
      <c r="I22131" t="s">
        <v>1456</v>
      </c>
      <c r="J22131" s="20">
        <v>56</v>
      </c>
      <c r="K22131" s="20" t="s">
        <v>1465</v>
      </c>
      <c r="L22131" t="s">
        <v>1466</v>
      </c>
      <c r="M22131" s="20">
        <v>14</v>
      </c>
      <c r="N22131" s="20">
        <v>14</v>
      </c>
      <c r="O22131" t="s">
        <v>3</v>
      </c>
      <c r="P22131" s="13" t="s">
        <v>265</v>
      </c>
      <c r="Q22131" t="s">
        <v>9</v>
      </c>
      <c r="R22131" t="s">
        <v>187</v>
      </c>
      <c r="S22131" t="s">
        <v>1465</v>
      </c>
      <c r="U22131" t="s">
        <v>1465</v>
      </c>
      <c r="W22131" t="s">
        <v>1465</v>
      </c>
      <c r="Y22131" t="s">
        <v>1465</v>
      </c>
      <c r="AA22131" t="s">
        <v>1465</v>
      </c>
      <c r="AC22131" t="s">
        <v>1465</v>
      </c>
      <c r="AE22131">
        <f t="shared" si="345"/>
        <v>2022</v>
      </c>
    </row>
    <row r="22132" spans="1:31" x14ac:dyDescent="0.25">
      <c r="A22132" s="7">
        <v>22129</v>
      </c>
      <c r="B22132" s="8">
        <v>44756</v>
      </c>
      <c r="C22132" t="s">
        <v>3</v>
      </c>
      <c r="D22132" t="s">
        <v>1052</v>
      </c>
      <c r="E22132" t="s">
        <v>9</v>
      </c>
      <c r="F22132" t="s">
        <v>1351</v>
      </c>
      <c r="G22132" t="s">
        <v>1016</v>
      </c>
      <c r="H22132" s="9" t="s">
        <v>2890</v>
      </c>
      <c r="I22132" t="s">
        <v>1455</v>
      </c>
      <c r="J22132" s="20">
        <v>28</v>
      </c>
      <c r="K22132" s="20" t="s">
        <v>3</v>
      </c>
      <c r="L22132" t="s">
        <v>1464</v>
      </c>
      <c r="M22132" s="20">
        <v>4.42</v>
      </c>
      <c r="N22132" s="20">
        <v>3.08</v>
      </c>
      <c r="AE22132">
        <f t="shared" si="345"/>
        <v>2022</v>
      </c>
    </row>
    <row r="22133" spans="1:31" x14ac:dyDescent="0.25">
      <c r="A22133" s="7">
        <v>22130</v>
      </c>
      <c r="B22133" s="8">
        <v>44756</v>
      </c>
      <c r="C22133" t="s">
        <v>3</v>
      </c>
      <c r="D22133" t="s">
        <v>1295</v>
      </c>
      <c r="E22133" t="s">
        <v>9</v>
      </c>
      <c r="F22133" t="s">
        <v>122</v>
      </c>
      <c r="G22133" t="s">
        <v>569</v>
      </c>
      <c r="H22133" s="9" t="s">
        <v>2165</v>
      </c>
      <c r="I22133" t="s">
        <v>1454</v>
      </c>
      <c r="J22133" s="20">
        <v>22</v>
      </c>
      <c r="K22133" s="20" t="s">
        <v>3</v>
      </c>
      <c r="L22133" t="s">
        <v>1463</v>
      </c>
      <c r="M22133" s="20">
        <v>6.72</v>
      </c>
      <c r="N22133" s="20">
        <v>5.28</v>
      </c>
      <c r="AE22133">
        <f t="shared" si="345"/>
        <v>2022</v>
      </c>
    </row>
    <row r="22134" spans="1:31" x14ac:dyDescent="0.25">
      <c r="A22134" s="7">
        <v>22131</v>
      </c>
      <c r="B22134" s="8">
        <v>44758</v>
      </c>
      <c r="C22134" t="s">
        <v>3</v>
      </c>
      <c r="D22134" t="s">
        <v>1361</v>
      </c>
      <c r="E22134" t="s">
        <v>9</v>
      </c>
      <c r="F22134" t="s">
        <v>1237</v>
      </c>
      <c r="G22134" t="s">
        <v>569</v>
      </c>
      <c r="H22134" s="135" t="s">
        <v>2306</v>
      </c>
      <c r="I22134" t="s">
        <v>1454</v>
      </c>
      <c r="J22134" s="20">
        <v>21</v>
      </c>
      <c r="K22134" s="20" t="s">
        <v>3</v>
      </c>
      <c r="L22134" t="s">
        <v>1463</v>
      </c>
      <c r="M22134" s="20">
        <v>6.46</v>
      </c>
      <c r="N22134" s="20">
        <v>5.04</v>
      </c>
      <c r="AE22134">
        <f t="shared" si="345"/>
        <v>2022</v>
      </c>
    </row>
    <row r="22135" spans="1:31" x14ac:dyDescent="0.25">
      <c r="A22135" s="7">
        <v>22132</v>
      </c>
      <c r="B22135" s="8">
        <v>44758</v>
      </c>
      <c r="C22135" t="s">
        <v>3</v>
      </c>
      <c r="D22135" t="s">
        <v>1331</v>
      </c>
      <c r="E22135" t="s">
        <v>9</v>
      </c>
      <c r="F22135" t="s">
        <v>121</v>
      </c>
      <c r="G22135" t="s">
        <v>1016</v>
      </c>
      <c r="H22135" s="9" t="s">
        <v>3561</v>
      </c>
      <c r="I22135" t="s">
        <v>1454</v>
      </c>
      <c r="J22135" s="20">
        <v>10</v>
      </c>
      <c r="K22135" s="20" t="s">
        <v>3</v>
      </c>
      <c r="L22135" t="s">
        <v>1464</v>
      </c>
      <c r="M22135" s="20">
        <v>3.8</v>
      </c>
      <c r="N22135" s="20">
        <v>2.2000000000000002</v>
      </c>
      <c r="AE22135">
        <f t="shared" si="345"/>
        <v>2022</v>
      </c>
    </row>
    <row r="22136" spans="1:31" x14ac:dyDescent="0.25">
      <c r="A22136" s="7">
        <v>22133</v>
      </c>
      <c r="B22136" s="8">
        <v>44759</v>
      </c>
      <c r="C22136" t="s">
        <v>3</v>
      </c>
      <c r="D22136" t="s">
        <v>1052</v>
      </c>
      <c r="E22136" t="s">
        <v>9</v>
      </c>
      <c r="F22136" t="s">
        <v>1309</v>
      </c>
      <c r="G22136" t="s">
        <v>732</v>
      </c>
      <c r="H22136" s="135" t="s">
        <v>2155</v>
      </c>
      <c r="I22136" t="s">
        <v>1454</v>
      </c>
      <c r="J22136" s="20">
        <v>8</v>
      </c>
      <c r="K22136" s="20" t="s">
        <v>3</v>
      </c>
      <c r="L22136" t="s">
        <v>1464</v>
      </c>
      <c r="M22136" s="20">
        <v>3.24</v>
      </c>
      <c r="N22136" s="20">
        <v>1.76</v>
      </c>
      <c r="AE22136">
        <f t="shared" si="345"/>
        <v>2022</v>
      </c>
    </row>
    <row r="22137" spans="1:31" x14ac:dyDescent="0.25">
      <c r="A22137" s="7">
        <v>22134</v>
      </c>
      <c r="B22137" s="8">
        <v>44759</v>
      </c>
      <c r="C22137" t="s">
        <v>3</v>
      </c>
      <c r="D22137" t="s">
        <v>1052</v>
      </c>
      <c r="E22137" t="s">
        <v>9</v>
      </c>
      <c r="F22137" t="s">
        <v>1331</v>
      </c>
      <c r="G22137" t="s">
        <v>732</v>
      </c>
      <c r="H22137" s="135" t="s">
        <v>2837</v>
      </c>
      <c r="I22137" t="s">
        <v>1455</v>
      </c>
      <c r="J22137" s="20">
        <v>72</v>
      </c>
      <c r="K22137" s="20" t="s">
        <v>3</v>
      </c>
      <c r="L22137" t="s">
        <v>1464</v>
      </c>
      <c r="M22137" s="20">
        <v>10.58</v>
      </c>
      <c r="N22137" s="20">
        <v>7.92</v>
      </c>
      <c r="AE22137">
        <f t="shared" si="345"/>
        <v>2022</v>
      </c>
    </row>
    <row r="22138" spans="1:31" x14ac:dyDescent="0.25">
      <c r="A22138" s="7">
        <v>22135</v>
      </c>
      <c r="B22138" s="8">
        <v>44759</v>
      </c>
      <c r="C22138" t="s">
        <v>3</v>
      </c>
      <c r="D22138" t="s">
        <v>1052</v>
      </c>
      <c r="E22138" t="s">
        <v>9</v>
      </c>
      <c r="F22138" t="s">
        <v>1332</v>
      </c>
      <c r="G22138" t="s">
        <v>1292</v>
      </c>
      <c r="H22138" s="9" t="s">
        <v>3411</v>
      </c>
      <c r="I22138" t="s">
        <v>1455</v>
      </c>
      <c r="J22138" s="20">
        <v>28</v>
      </c>
      <c r="K22138" s="20" t="s">
        <v>3</v>
      </c>
      <c r="L22138" t="s">
        <v>1464</v>
      </c>
      <c r="M22138" s="20">
        <v>4.42</v>
      </c>
      <c r="N22138" s="20">
        <v>3.08</v>
      </c>
      <c r="AE22138">
        <f t="shared" si="345"/>
        <v>2022</v>
      </c>
    </row>
    <row r="22139" spans="1:31" x14ac:dyDescent="0.25">
      <c r="A22139" s="7">
        <v>22136</v>
      </c>
      <c r="B22139" s="8">
        <v>44759</v>
      </c>
      <c r="C22139" t="s">
        <v>3</v>
      </c>
      <c r="D22139" t="s">
        <v>1052</v>
      </c>
      <c r="E22139" t="s">
        <v>9</v>
      </c>
      <c r="F22139" t="s">
        <v>1309</v>
      </c>
      <c r="G22139" t="s">
        <v>929</v>
      </c>
      <c r="H22139" s="135" t="s">
        <v>2683</v>
      </c>
      <c r="I22139" t="s">
        <v>1454</v>
      </c>
      <c r="J22139" s="20">
        <v>11</v>
      </c>
      <c r="K22139" s="20" t="s">
        <v>3</v>
      </c>
      <c r="L22139" t="s">
        <v>1464</v>
      </c>
      <c r="M22139" s="20">
        <v>4.08</v>
      </c>
      <c r="N22139" s="20">
        <v>2.42</v>
      </c>
      <c r="AE22139">
        <f t="shared" si="345"/>
        <v>2022</v>
      </c>
    </row>
    <row r="22140" spans="1:31" x14ac:dyDescent="0.25">
      <c r="A22140" s="7">
        <v>22137</v>
      </c>
      <c r="B22140" s="8">
        <v>44759</v>
      </c>
      <c r="C22140" t="s">
        <v>3</v>
      </c>
      <c r="D22140" t="s">
        <v>1052</v>
      </c>
      <c r="E22140" t="s">
        <v>9</v>
      </c>
      <c r="F22140" t="s">
        <v>1325</v>
      </c>
      <c r="G22140" t="s">
        <v>929</v>
      </c>
      <c r="H22140" s="135" t="s">
        <v>2771</v>
      </c>
      <c r="I22140" t="s">
        <v>1456</v>
      </c>
      <c r="J22140" s="20">
        <v>22</v>
      </c>
      <c r="K22140" s="20" t="s">
        <v>3</v>
      </c>
      <c r="L22140" t="s">
        <v>1464</v>
      </c>
      <c r="M22140" s="20">
        <v>7.16</v>
      </c>
      <c r="N22140" s="20">
        <v>4.84</v>
      </c>
      <c r="O22140" t="s">
        <v>3</v>
      </c>
      <c r="P22140" s="13" t="s">
        <v>1323</v>
      </c>
      <c r="Q22140" t="s">
        <v>9</v>
      </c>
      <c r="R22140" t="s">
        <v>1111</v>
      </c>
      <c r="S22140" t="s">
        <v>1465</v>
      </c>
      <c r="U22140" t="s">
        <v>1465</v>
      </c>
      <c r="W22140" t="s">
        <v>1465</v>
      </c>
      <c r="Y22140" t="s">
        <v>1465</v>
      </c>
      <c r="AA22140" t="s">
        <v>1465</v>
      </c>
      <c r="AC22140" t="s">
        <v>1465</v>
      </c>
      <c r="AE22140">
        <f t="shared" si="345"/>
        <v>2022</v>
      </c>
    </row>
    <row r="22141" spans="1:31" x14ac:dyDescent="0.25">
      <c r="A22141" s="7">
        <v>22138</v>
      </c>
      <c r="B22141" s="8">
        <v>44760</v>
      </c>
      <c r="C22141" t="s">
        <v>3</v>
      </c>
      <c r="D22141" t="s">
        <v>237</v>
      </c>
      <c r="E22141" t="s">
        <v>9</v>
      </c>
      <c r="F22141" t="s">
        <v>186</v>
      </c>
      <c r="G22141" t="s">
        <v>861</v>
      </c>
      <c r="H22141" s="135" t="s">
        <v>2520</v>
      </c>
      <c r="I22141" t="s">
        <v>1454</v>
      </c>
      <c r="J22141" s="20">
        <v>65</v>
      </c>
      <c r="K22141" s="20" t="s">
        <v>9</v>
      </c>
      <c r="L22141" t="s">
        <v>1463</v>
      </c>
      <c r="M22141" s="20">
        <v>15.6</v>
      </c>
      <c r="N22141" s="20">
        <v>17.899999999999999</v>
      </c>
      <c r="AE22141">
        <f t="shared" si="345"/>
        <v>2022</v>
      </c>
    </row>
    <row r="22142" spans="1:31" x14ac:dyDescent="0.25">
      <c r="A22142" s="7">
        <v>22139</v>
      </c>
      <c r="B22142" s="8">
        <v>44760</v>
      </c>
      <c r="C22142" t="s">
        <v>3</v>
      </c>
      <c r="D22142" t="s">
        <v>1052</v>
      </c>
      <c r="E22142" t="s">
        <v>9</v>
      </c>
      <c r="F22142" t="s">
        <v>1308</v>
      </c>
      <c r="G22142" t="s">
        <v>732</v>
      </c>
      <c r="H22142" s="135" t="s">
        <v>2234</v>
      </c>
      <c r="I22142" t="s">
        <v>1454</v>
      </c>
      <c r="J22142" s="20">
        <v>15</v>
      </c>
      <c r="K22142" s="20" t="s">
        <v>3</v>
      </c>
      <c r="L22142" t="s">
        <v>1464</v>
      </c>
      <c r="M22142" s="20">
        <v>5.2</v>
      </c>
      <c r="N22142" s="20">
        <v>3.3</v>
      </c>
      <c r="AE22142">
        <f t="shared" si="345"/>
        <v>2022</v>
      </c>
    </row>
    <row r="22143" spans="1:31" x14ac:dyDescent="0.25">
      <c r="A22143" s="7">
        <v>22140</v>
      </c>
      <c r="B22143" s="8">
        <v>44760</v>
      </c>
      <c r="C22143" t="s">
        <v>3</v>
      </c>
      <c r="D22143" t="s">
        <v>1346</v>
      </c>
      <c r="E22143" t="s">
        <v>9</v>
      </c>
      <c r="F22143" t="s">
        <v>1052</v>
      </c>
      <c r="G22143" t="s">
        <v>1292</v>
      </c>
      <c r="H22143" s="9" t="s">
        <v>3432</v>
      </c>
      <c r="I22143" t="s">
        <v>1458</v>
      </c>
      <c r="J22143" s="20">
        <v>10</v>
      </c>
      <c r="K22143" s="20" t="s">
        <v>9</v>
      </c>
      <c r="L22143" t="s">
        <v>1464</v>
      </c>
      <c r="M22143" s="20">
        <v>30</v>
      </c>
      <c r="N22143" s="20">
        <v>10</v>
      </c>
      <c r="AE22143">
        <f t="shared" si="345"/>
        <v>2022</v>
      </c>
    </row>
    <row r="22144" spans="1:31" x14ac:dyDescent="0.25">
      <c r="A22144" s="7">
        <v>22141</v>
      </c>
      <c r="B22144" s="8">
        <v>44760</v>
      </c>
      <c r="C22144" t="s">
        <v>3</v>
      </c>
      <c r="D22144" t="s">
        <v>1334</v>
      </c>
      <c r="E22144" t="s">
        <v>9</v>
      </c>
      <c r="F22144" t="s">
        <v>1052</v>
      </c>
      <c r="G22144" t="s">
        <v>648</v>
      </c>
      <c r="H22144" s="135" t="s">
        <v>1877</v>
      </c>
      <c r="I22144" t="s">
        <v>1458</v>
      </c>
      <c r="J22144" s="20">
        <v>6</v>
      </c>
      <c r="K22144" s="20" t="s">
        <v>9</v>
      </c>
      <c r="L22144" t="s">
        <v>1464</v>
      </c>
      <c r="M22144" s="20">
        <v>30</v>
      </c>
      <c r="N22144" s="20">
        <v>10</v>
      </c>
      <c r="AE22144">
        <f t="shared" si="345"/>
        <v>2022</v>
      </c>
    </row>
    <row r="22145" spans="1:31" x14ac:dyDescent="0.25">
      <c r="A22145" s="7">
        <v>22142</v>
      </c>
      <c r="B22145" s="8">
        <v>44760</v>
      </c>
      <c r="C22145" t="s">
        <v>3</v>
      </c>
      <c r="D22145" t="s">
        <v>1351</v>
      </c>
      <c r="E22145" t="s">
        <v>9</v>
      </c>
      <c r="F22145" t="s">
        <v>1052</v>
      </c>
      <c r="G22145" t="s">
        <v>648</v>
      </c>
      <c r="H22145" s="135" t="s">
        <v>1877</v>
      </c>
      <c r="I22145" t="s">
        <v>1458</v>
      </c>
      <c r="J22145" s="20">
        <v>6</v>
      </c>
      <c r="K22145" s="20" t="s">
        <v>9</v>
      </c>
      <c r="L22145" t="s">
        <v>1464</v>
      </c>
      <c r="M22145" s="20">
        <v>30</v>
      </c>
      <c r="N22145" s="20">
        <v>10</v>
      </c>
      <c r="AE22145">
        <f t="shared" si="345"/>
        <v>2022</v>
      </c>
    </row>
    <row r="22146" spans="1:31" x14ac:dyDescent="0.25">
      <c r="A22146" s="7">
        <v>22143</v>
      </c>
      <c r="B22146" s="8">
        <v>44760</v>
      </c>
      <c r="C22146" t="s">
        <v>3</v>
      </c>
      <c r="D22146" t="s">
        <v>1329</v>
      </c>
      <c r="E22146" t="s">
        <v>9</v>
      </c>
      <c r="F22146" t="s">
        <v>1310</v>
      </c>
      <c r="G22146" t="s">
        <v>648</v>
      </c>
      <c r="H22146" s="135" t="s">
        <v>2214</v>
      </c>
      <c r="I22146" t="s">
        <v>1454</v>
      </c>
      <c r="J22146" s="20">
        <v>131</v>
      </c>
      <c r="K22146" s="20" t="s">
        <v>3</v>
      </c>
      <c r="L22146" t="s">
        <v>1464</v>
      </c>
      <c r="M22146" s="20">
        <v>37.68</v>
      </c>
      <c r="N22146" s="20">
        <v>28.82</v>
      </c>
      <c r="AE22146">
        <f t="shared" si="345"/>
        <v>2022</v>
      </c>
    </row>
    <row r="22147" spans="1:31" x14ac:dyDescent="0.25">
      <c r="A22147" s="7">
        <v>22144</v>
      </c>
      <c r="B22147" s="8">
        <v>44760</v>
      </c>
      <c r="C22147" t="s">
        <v>3</v>
      </c>
      <c r="D22147" t="s">
        <v>1052</v>
      </c>
      <c r="E22147" t="s">
        <v>9</v>
      </c>
      <c r="F22147" t="s">
        <v>908</v>
      </c>
      <c r="G22147" t="s">
        <v>895</v>
      </c>
      <c r="H22147" s="135" t="s">
        <v>2540</v>
      </c>
      <c r="I22147" t="s">
        <v>1454</v>
      </c>
      <c r="J22147" s="20">
        <v>25</v>
      </c>
      <c r="K22147" s="20" t="s">
        <v>3</v>
      </c>
      <c r="L22147" t="s">
        <v>1464</v>
      </c>
      <c r="M22147" s="20">
        <v>8</v>
      </c>
      <c r="N22147" s="20">
        <v>5.5</v>
      </c>
      <c r="AE22147">
        <f t="shared" si="345"/>
        <v>2022</v>
      </c>
    </row>
    <row r="22148" spans="1:31" x14ac:dyDescent="0.25">
      <c r="A22148" s="7">
        <v>22145</v>
      </c>
      <c r="B22148" s="8">
        <v>44760</v>
      </c>
      <c r="C22148" t="s">
        <v>3</v>
      </c>
      <c r="D22148" t="s">
        <v>1349</v>
      </c>
      <c r="E22148" t="s">
        <v>9</v>
      </c>
      <c r="F22148" t="s">
        <v>1052</v>
      </c>
      <c r="G22148" t="s">
        <v>929</v>
      </c>
      <c r="H22148" s="135" t="s">
        <v>2812</v>
      </c>
      <c r="I22148" t="s">
        <v>1458</v>
      </c>
      <c r="J22148" s="20">
        <v>12</v>
      </c>
      <c r="K22148" s="20" t="s">
        <v>9</v>
      </c>
      <c r="L22148" t="s">
        <v>1464</v>
      </c>
      <c r="M22148" s="20">
        <v>30</v>
      </c>
      <c r="N22148" s="20">
        <v>10</v>
      </c>
      <c r="AE22148">
        <f t="shared" ref="AE22148:AE22211" si="346">YEAR(B22148)</f>
        <v>2022</v>
      </c>
    </row>
    <row r="22149" spans="1:31" x14ac:dyDescent="0.25">
      <c r="A22149" s="7">
        <v>22146</v>
      </c>
      <c r="B22149" s="8">
        <v>44760</v>
      </c>
      <c r="C22149" t="s">
        <v>3</v>
      </c>
      <c r="D22149" t="s">
        <v>1052</v>
      </c>
      <c r="E22149" t="s">
        <v>9</v>
      </c>
      <c r="F22149" t="s">
        <v>1350</v>
      </c>
      <c r="G22149" t="s">
        <v>929</v>
      </c>
      <c r="H22149" s="135" t="s">
        <v>2683</v>
      </c>
      <c r="I22149" t="s">
        <v>1455</v>
      </c>
      <c r="J22149" s="20">
        <v>8</v>
      </c>
      <c r="K22149" s="20" t="s">
        <v>3</v>
      </c>
      <c r="L22149" t="s">
        <v>1464</v>
      </c>
      <c r="M22149" s="20">
        <v>1.62</v>
      </c>
      <c r="N22149" s="20">
        <v>0.88</v>
      </c>
      <c r="AE22149">
        <f t="shared" si="346"/>
        <v>2022</v>
      </c>
    </row>
    <row r="22150" spans="1:31" x14ac:dyDescent="0.25">
      <c r="A22150" s="7">
        <v>22147</v>
      </c>
      <c r="B22150" s="8">
        <v>44760</v>
      </c>
      <c r="C22150" t="s">
        <v>3</v>
      </c>
      <c r="D22150" t="s">
        <v>1052</v>
      </c>
      <c r="E22150" t="s">
        <v>9</v>
      </c>
      <c r="F22150" t="s">
        <v>1346</v>
      </c>
      <c r="G22150" t="s">
        <v>929</v>
      </c>
      <c r="H22150" s="135" t="s">
        <v>2683</v>
      </c>
      <c r="I22150" t="s">
        <v>1455</v>
      </c>
      <c r="J22150" s="20">
        <v>12</v>
      </c>
      <c r="K22150" s="20" t="s">
        <v>3</v>
      </c>
      <c r="L22150" t="s">
        <v>1464</v>
      </c>
      <c r="M22150" s="20">
        <v>2.1799999999999997</v>
      </c>
      <c r="N22150" s="20">
        <v>1.32</v>
      </c>
      <c r="AE22150">
        <f t="shared" si="346"/>
        <v>2022</v>
      </c>
    </row>
    <row r="22151" spans="1:31" x14ac:dyDescent="0.25">
      <c r="A22151" s="7">
        <v>22148</v>
      </c>
      <c r="B22151" s="8">
        <v>44760</v>
      </c>
      <c r="C22151" t="s">
        <v>3</v>
      </c>
      <c r="D22151" t="s">
        <v>1350</v>
      </c>
      <c r="E22151" t="s">
        <v>9</v>
      </c>
      <c r="F22151" t="s">
        <v>1052</v>
      </c>
      <c r="G22151" t="s">
        <v>929</v>
      </c>
      <c r="H22151" s="135" t="s">
        <v>2683</v>
      </c>
      <c r="I22151" t="s">
        <v>1455</v>
      </c>
      <c r="J22151" s="20">
        <v>7</v>
      </c>
      <c r="K22151" s="20" t="s">
        <v>9</v>
      </c>
      <c r="L22151" t="s">
        <v>1464</v>
      </c>
      <c r="M22151" s="20">
        <v>0.77</v>
      </c>
      <c r="N22151" s="20">
        <v>1.48</v>
      </c>
      <c r="AE22151">
        <f t="shared" si="346"/>
        <v>2022</v>
      </c>
    </row>
    <row r="22152" spans="1:31" x14ac:dyDescent="0.25">
      <c r="A22152" s="7">
        <v>22149</v>
      </c>
      <c r="B22152" s="8">
        <v>44760</v>
      </c>
      <c r="C22152" t="s">
        <v>3</v>
      </c>
      <c r="D22152" t="s">
        <v>1052</v>
      </c>
      <c r="E22152" t="s">
        <v>9</v>
      </c>
      <c r="F22152" t="s">
        <v>1331</v>
      </c>
      <c r="G22152" t="s">
        <v>929</v>
      </c>
      <c r="H22152" s="135" t="s">
        <v>2665</v>
      </c>
      <c r="I22152" t="s">
        <v>1455</v>
      </c>
      <c r="J22152" s="20">
        <v>28</v>
      </c>
      <c r="K22152" s="20" t="s">
        <v>3</v>
      </c>
      <c r="L22152" t="s">
        <v>1464</v>
      </c>
      <c r="M22152" s="20">
        <v>4.42</v>
      </c>
      <c r="N22152" s="20">
        <v>3.08</v>
      </c>
      <c r="AE22152">
        <f t="shared" si="346"/>
        <v>2022</v>
      </c>
    </row>
    <row r="22153" spans="1:31" x14ac:dyDescent="0.25">
      <c r="A22153" s="7">
        <v>22150</v>
      </c>
      <c r="B22153" s="8">
        <v>44760</v>
      </c>
      <c r="C22153" t="s">
        <v>3</v>
      </c>
      <c r="D22153" t="s">
        <v>1052</v>
      </c>
      <c r="E22153" t="s">
        <v>9</v>
      </c>
      <c r="F22153" t="s">
        <v>1335</v>
      </c>
      <c r="G22153" t="s">
        <v>1170</v>
      </c>
      <c r="H22153" s="135" t="s">
        <v>1496</v>
      </c>
      <c r="I22153" t="s">
        <v>1454</v>
      </c>
      <c r="J22153" s="20">
        <v>60</v>
      </c>
      <c r="K22153" s="20" t="s">
        <v>1465</v>
      </c>
      <c r="L22153" t="s">
        <v>1466</v>
      </c>
      <c r="M22153" s="20">
        <v>15</v>
      </c>
      <c r="N22153" s="20">
        <v>15</v>
      </c>
      <c r="AE22153">
        <f t="shared" si="346"/>
        <v>2022</v>
      </c>
    </row>
    <row r="22154" spans="1:31" x14ac:dyDescent="0.25">
      <c r="A22154" s="7">
        <v>22151</v>
      </c>
      <c r="B22154" s="8">
        <v>44760</v>
      </c>
      <c r="C22154" t="s">
        <v>3</v>
      </c>
      <c r="D22154" t="s">
        <v>1331</v>
      </c>
      <c r="E22154" t="s">
        <v>9</v>
      </c>
      <c r="F22154" t="s">
        <v>1052</v>
      </c>
      <c r="G22154" t="s">
        <v>648</v>
      </c>
      <c r="H22154" s="9" t="s">
        <v>1797</v>
      </c>
      <c r="I22154" t="s">
        <v>1455</v>
      </c>
      <c r="J22154" s="20">
        <v>156</v>
      </c>
      <c r="K22154" s="20" t="s">
        <v>9</v>
      </c>
      <c r="L22154" t="s">
        <v>1464</v>
      </c>
      <c r="M22154" s="20">
        <v>17.16</v>
      </c>
      <c r="N22154" s="20">
        <v>22.34</v>
      </c>
      <c r="AE22154">
        <f t="shared" si="346"/>
        <v>2022</v>
      </c>
    </row>
    <row r="22155" spans="1:31" x14ac:dyDescent="0.25">
      <c r="A22155" s="7">
        <v>22152</v>
      </c>
      <c r="B22155" s="8">
        <v>44761</v>
      </c>
      <c r="C22155" t="s">
        <v>3</v>
      </c>
      <c r="D22155" t="s">
        <v>1052</v>
      </c>
      <c r="E22155" t="s">
        <v>9</v>
      </c>
      <c r="F22155" t="s">
        <v>1351</v>
      </c>
      <c r="G22155" t="s">
        <v>732</v>
      </c>
      <c r="H22155" s="135" t="s">
        <v>2223</v>
      </c>
      <c r="I22155" t="s">
        <v>1455</v>
      </c>
      <c r="J22155" s="20">
        <v>65</v>
      </c>
      <c r="K22155" s="20" t="s">
        <v>3</v>
      </c>
      <c r="L22155" t="s">
        <v>1464</v>
      </c>
      <c r="M22155" s="20">
        <v>9.6</v>
      </c>
      <c r="N22155" s="20">
        <v>7.15</v>
      </c>
      <c r="AE22155">
        <f t="shared" si="346"/>
        <v>2022</v>
      </c>
    </row>
    <row r="22156" spans="1:31" x14ac:dyDescent="0.25">
      <c r="A22156" s="7">
        <v>22153</v>
      </c>
      <c r="B22156" s="8">
        <v>44761</v>
      </c>
      <c r="C22156" t="s">
        <v>3</v>
      </c>
      <c r="D22156" t="s">
        <v>1052</v>
      </c>
      <c r="E22156" t="s">
        <v>9</v>
      </c>
      <c r="F22156" t="s">
        <v>1120</v>
      </c>
      <c r="G22156" t="s">
        <v>732</v>
      </c>
      <c r="H22156" s="135" t="s">
        <v>2285</v>
      </c>
      <c r="I22156" t="s">
        <v>1455</v>
      </c>
      <c r="J22156" s="20">
        <v>10</v>
      </c>
      <c r="K22156" s="20" t="s">
        <v>1465</v>
      </c>
      <c r="L22156" t="s">
        <v>1466</v>
      </c>
      <c r="M22156" s="20">
        <v>1.25</v>
      </c>
      <c r="N22156" s="20">
        <v>1.25</v>
      </c>
      <c r="AE22156">
        <f t="shared" si="346"/>
        <v>2022</v>
      </c>
    </row>
    <row r="22157" spans="1:31" x14ac:dyDescent="0.25">
      <c r="A22157" s="7">
        <v>22154</v>
      </c>
      <c r="B22157" s="8">
        <v>44761</v>
      </c>
      <c r="C22157" t="s">
        <v>3</v>
      </c>
      <c r="D22157" t="s">
        <v>1353</v>
      </c>
      <c r="E22157" t="s">
        <v>9</v>
      </c>
      <c r="F22157" t="s">
        <v>1052</v>
      </c>
      <c r="G22157" t="s">
        <v>732</v>
      </c>
      <c r="H22157" s="135" t="s">
        <v>2285</v>
      </c>
      <c r="I22157" t="s">
        <v>1455</v>
      </c>
      <c r="J22157" s="20">
        <v>10</v>
      </c>
      <c r="K22157" s="20" t="s">
        <v>9</v>
      </c>
      <c r="L22157" t="s">
        <v>1464</v>
      </c>
      <c r="M22157" s="20">
        <v>1.1000000000000001</v>
      </c>
      <c r="N22157" s="20">
        <v>1.9</v>
      </c>
      <c r="AE22157">
        <f t="shared" si="346"/>
        <v>2022</v>
      </c>
    </row>
    <row r="22158" spans="1:31" x14ac:dyDescent="0.25">
      <c r="A22158" s="7">
        <v>22155</v>
      </c>
      <c r="B22158" s="8">
        <v>44761</v>
      </c>
      <c r="C22158" t="s">
        <v>3</v>
      </c>
      <c r="D22158" t="s">
        <v>698</v>
      </c>
      <c r="E22158" t="s">
        <v>9</v>
      </c>
      <c r="F22158" t="s">
        <v>665</v>
      </c>
      <c r="G22158" t="s">
        <v>1292</v>
      </c>
      <c r="H22158" s="9" t="s">
        <v>3411</v>
      </c>
      <c r="I22158" t="s">
        <v>1455</v>
      </c>
      <c r="J22158" s="20">
        <v>20</v>
      </c>
      <c r="K22158" s="20" t="s">
        <v>9</v>
      </c>
      <c r="L22158" t="s">
        <v>1464</v>
      </c>
      <c r="M22158" s="20">
        <v>2.2000000000000002</v>
      </c>
      <c r="N22158" s="20">
        <v>3.3</v>
      </c>
      <c r="AE22158">
        <f t="shared" si="346"/>
        <v>2022</v>
      </c>
    </row>
    <row r="22159" spans="1:31" x14ac:dyDescent="0.25">
      <c r="A22159" s="7">
        <v>22156</v>
      </c>
      <c r="B22159" s="8">
        <v>44761</v>
      </c>
      <c r="C22159" t="s">
        <v>3</v>
      </c>
      <c r="D22159" t="s">
        <v>1052</v>
      </c>
      <c r="E22159" t="s">
        <v>9</v>
      </c>
      <c r="F22159" t="s">
        <v>1308</v>
      </c>
      <c r="G22159" t="s">
        <v>1292</v>
      </c>
      <c r="H22159" s="9" t="s">
        <v>3432</v>
      </c>
      <c r="I22159" t="s">
        <v>1454</v>
      </c>
      <c r="J22159" s="20">
        <v>20</v>
      </c>
      <c r="K22159" s="20" t="s">
        <v>3</v>
      </c>
      <c r="L22159" t="s">
        <v>1464</v>
      </c>
      <c r="M22159" s="20">
        <v>6.6</v>
      </c>
      <c r="N22159" s="20">
        <v>4.4000000000000004</v>
      </c>
      <c r="AE22159">
        <f t="shared" si="346"/>
        <v>2022</v>
      </c>
    </row>
    <row r="22160" spans="1:31" x14ac:dyDescent="0.25">
      <c r="A22160" s="7">
        <v>22157</v>
      </c>
      <c r="B22160" s="8">
        <v>44761</v>
      </c>
      <c r="C22160" t="s">
        <v>3</v>
      </c>
      <c r="D22160" t="s">
        <v>1052</v>
      </c>
      <c r="E22160" t="s">
        <v>9</v>
      </c>
      <c r="F22160" t="s">
        <v>1199</v>
      </c>
      <c r="G22160" t="s">
        <v>648</v>
      </c>
      <c r="H22160" s="135" t="s">
        <v>1795</v>
      </c>
      <c r="I22160" t="s">
        <v>1456</v>
      </c>
      <c r="J22160" s="20">
        <v>40</v>
      </c>
      <c r="K22160" s="20" t="s">
        <v>3</v>
      </c>
      <c r="L22160" t="s">
        <v>1464</v>
      </c>
      <c r="M22160" s="20">
        <v>12.2</v>
      </c>
      <c r="N22160" s="20">
        <v>8.8000000000000007</v>
      </c>
      <c r="O22160" t="s">
        <v>3</v>
      </c>
      <c r="P22160" s="13" t="s">
        <v>1323</v>
      </c>
      <c r="Q22160" t="s">
        <v>9</v>
      </c>
      <c r="R22160" t="s">
        <v>144</v>
      </c>
      <c r="S22160" t="s">
        <v>1465</v>
      </c>
      <c r="U22160" t="s">
        <v>1465</v>
      </c>
      <c r="W22160" t="s">
        <v>1465</v>
      </c>
      <c r="Y22160" t="s">
        <v>1465</v>
      </c>
      <c r="AA22160" t="s">
        <v>1465</v>
      </c>
      <c r="AC22160" t="s">
        <v>1465</v>
      </c>
      <c r="AE22160">
        <f t="shared" si="346"/>
        <v>2022</v>
      </c>
    </row>
    <row r="22161" spans="1:31" x14ac:dyDescent="0.25">
      <c r="A22161" s="7">
        <v>22158</v>
      </c>
      <c r="B22161" s="8">
        <v>44761</v>
      </c>
      <c r="C22161" t="s">
        <v>3</v>
      </c>
      <c r="D22161" t="s">
        <v>1384</v>
      </c>
      <c r="E22161" t="s">
        <v>9</v>
      </c>
      <c r="F22161" t="s">
        <v>1052</v>
      </c>
      <c r="G22161" t="s">
        <v>648</v>
      </c>
      <c r="H22161" s="135" t="s">
        <v>1877</v>
      </c>
      <c r="I22161" t="s">
        <v>1458</v>
      </c>
      <c r="J22161" s="20">
        <v>6</v>
      </c>
      <c r="K22161" s="20" t="s">
        <v>9</v>
      </c>
      <c r="L22161" t="s">
        <v>1464</v>
      </c>
      <c r="M22161" s="20">
        <v>30</v>
      </c>
      <c r="N22161" s="20">
        <v>10</v>
      </c>
      <c r="AE22161">
        <f t="shared" si="346"/>
        <v>2022</v>
      </c>
    </row>
    <row r="22162" spans="1:31" x14ac:dyDescent="0.25">
      <c r="A22162" s="7">
        <v>22159</v>
      </c>
      <c r="B22162" s="8">
        <v>44761</v>
      </c>
      <c r="C22162" t="s">
        <v>3</v>
      </c>
      <c r="D22162" t="s">
        <v>1367</v>
      </c>
      <c r="E22162" t="s">
        <v>9</v>
      </c>
      <c r="F22162" t="s">
        <v>1052</v>
      </c>
      <c r="G22162" t="s">
        <v>648</v>
      </c>
      <c r="H22162" s="135" t="s">
        <v>1877</v>
      </c>
      <c r="I22162" t="s">
        <v>1458</v>
      </c>
      <c r="J22162" s="20">
        <v>6</v>
      </c>
      <c r="K22162" s="20" t="s">
        <v>9</v>
      </c>
      <c r="L22162" t="s">
        <v>1464</v>
      </c>
      <c r="M22162" s="20">
        <v>30</v>
      </c>
      <c r="N22162" s="20">
        <v>10</v>
      </c>
      <c r="AE22162">
        <f t="shared" si="346"/>
        <v>2022</v>
      </c>
    </row>
    <row r="22163" spans="1:31" x14ac:dyDescent="0.25">
      <c r="A22163" s="7">
        <v>22160</v>
      </c>
      <c r="B22163" s="8">
        <v>44761</v>
      </c>
      <c r="C22163" t="s">
        <v>3</v>
      </c>
      <c r="D22163" t="s">
        <v>1352</v>
      </c>
      <c r="E22163" t="s">
        <v>9</v>
      </c>
      <c r="F22163" t="s">
        <v>1052</v>
      </c>
      <c r="G22163" t="s">
        <v>648</v>
      </c>
      <c r="H22163" s="135" t="s">
        <v>1877</v>
      </c>
      <c r="I22163" t="s">
        <v>1458</v>
      </c>
      <c r="J22163" s="20">
        <v>6</v>
      </c>
      <c r="K22163" s="20" t="s">
        <v>9</v>
      </c>
      <c r="L22163" t="s">
        <v>1464</v>
      </c>
      <c r="M22163" s="20">
        <v>30</v>
      </c>
      <c r="N22163" s="20">
        <v>10</v>
      </c>
      <c r="AE22163">
        <f t="shared" si="346"/>
        <v>2022</v>
      </c>
    </row>
    <row r="22164" spans="1:31" x14ac:dyDescent="0.25">
      <c r="A22164" s="7">
        <v>22161</v>
      </c>
      <c r="B22164" s="8">
        <v>44761</v>
      </c>
      <c r="C22164" t="s">
        <v>3</v>
      </c>
      <c r="D22164" t="s">
        <v>1358</v>
      </c>
      <c r="E22164" t="s">
        <v>9</v>
      </c>
      <c r="F22164" t="s">
        <v>1052</v>
      </c>
      <c r="G22164" t="s">
        <v>648</v>
      </c>
      <c r="H22164" s="135" t="s">
        <v>1877</v>
      </c>
      <c r="I22164" t="s">
        <v>1458</v>
      </c>
      <c r="J22164" s="20">
        <v>6</v>
      </c>
      <c r="K22164" s="20" t="s">
        <v>9</v>
      </c>
      <c r="L22164" t="s">
        <v>1464</v>
      </c>
      <c r="M22164" s="20">
        <v>30</v>
      </c>
      <c r="N22164" s="20">
        <v>10</v>
      </c>
      <c r="AE22164">
        <f t="shared" si="346"/>
        <v>2022</v>
      </c>
    </row>
    <row r="22165" spans="1:31" x14ac:dyDescent="0.25">
      <c r="A22165" s="7">
        <v>22162</v>
      </c>
      <c r="B22165" s="8">
        <v>44761</v>
      </c>
      <c r="C22165" t="s">
        <v>3</v>
      </c>
      <c r="D22165" t="s">
        <v>1372</v>
      </c>
      <c r="E22165" t="s">
        <v>9</v>
      </c>
      <c r="F22165" t="s">
        <v>1052</v>
      </c>
      <c r="G22165" t="s">
        <v>648</v>
      </c>
      <c r="H22165" s="135" t="s">
        <v>1877</v>
      </c>
      <c r="I22165" t="s">
        <v>1458</v>
      </c>
      <c r="J22165" s="20">
        <v>6</v>
      </c>
      <c r="K22165" s="20" t="s">
        <v>9</v>
      </c>
      <c r="L22165" t="s">
        <v>1464</v>
      </c>
      <c r="M22165" s="20">
        <v>30</v>
      </c>
      <c r="N22165" s="20">
        <v>10</v>
      </c>
      <c r="AE22165">
        <f t="shared" si="346"/>
        <v>2022</v>
      </c>
    </row>
    <row r="22166" spans="1:31" x14ac:dyDescent="0.25">
      <c r="A22166" s="7">
        <v>22163</v>
      </c>
      <c r="B22166" s="8">
        <v>44761</v>
      </c>
      <c r="C22166" t="s">
        <v>3</v>
      </c>
      <c r="D22166" t="s">
        <v>1362</v>
      </c>
      <c r="E22166" t="s">
        <v>9</v>
      </c>
      <c r="F22166" t="s">
        <v>1052</v>
      </c>
      <c r="G22166" t="s">
        <v>648</v>
      </c>
      <c r="H22166" s="135" t="s">
        <v>1877</v>
      </c>
      <c r="I22166" t="s">
        <v>1458</v>
      </c>
      <c r="J22166" s="20">
        <v>6</v>
      </c>
      <c r="K22166" s="20" t="s">
        <v>9</v>
      </c>
      <c r="L22166" t="s">
        <v>1464</v>
      </c>
      <c r="M22166" s="20">
        <v>30</v>
      </c>
      <c r="N22166" s="20">
        <v>10</v>
      </c>
      <c r="AE22166">
        <f t="shared" si="346"/>
        <v>2022</v>
      </c>
    </row>
    <row r="22167" spans="1:31" x14ac:dyDescent="0.25">
      <c r="A22167" s="7">
        <v>22164</v>
      </c>
      <c r="B22167" s="8">
        <v>44761</v>
      </c>
      <c r="C22167" t="s">
        <v>3</v>
      </c>
      <c r="D22167" t="s">
        <v>1052</v>
      </c>
      <c r="E22167" t="s">
        <v>9</v>
      </c>
      <c r="F22167" t="s">
        <v>1351</v>
      </c>
      <c r="G22167" t="s">
        <v>1170</v>
      </c>
      <c r="H22167" s="135" t="s">
        <v>3192</v>
      </c>
      <c r="I22167" t="s">
        <v>1455</v>
      </c>
      <c r="J22167" s="20">
        <v>91</v>
      </c>
      <c r="K22167" s="20" t="s">
        <v>3</v>
      </c>
      <c r="L22167" t="s">
        <v>1464</v>
      </c>
      <c r="M22167" s="20">
        <v>13.24</v>
      </c>
      <c r="N22167" s="20">
        <v>10.01</v>
      </c>
      <c r="AE22167">
        <f t="shared" si="346"/>
        <v>2022</v>
      </c>
    </row>
    <row r="22168" spans="1:31" x14ac:dyDescent="0.25">
      <c r="A22168" s="7">
        <v>22165</v>
      </c>
      <c r="B22168" s="8">
        <v>44761</v>
      </c>
      <c r="C22168" t="s">
        <v>3</v>
      </c>
      <c r="D22168" t="s">
        <v>1376</v>
      </c>
      <c r="E22168" t="s">
        <v>9</v>
      </c>
      <c r="F22168" t="s">
        <v>1052</v>
      </c>
      <c r="G22168" t="s">
        <v>1170</v>
      </c>
      <c r="H22168" s="136" t="s">
        <v>3246</v>
      </c>
      <c r="I22168" t="s">
        <v>1458</v>
      </c>
      <c r="J22168" s="20">
        <v>12</v>
      </c>
      <c r="K22168" s="20" t="s">
        <v>9</v>
      </c>
      <c r="L22168" t="s">
        <v>1464</v>
      </c>
      <c r="M22168" s="20">
        <v>30</v>
      </c>
      <c r="N22168" s="20">
        <v>10</v>
      </c>
      <c r="AE22168">
        <f t="shared" si="346"/>
        <v>2022</v>
      </c>
    </row>
    <row r="22169" spans="1:31" x14ac:dyDescent="0.25">
      <c r="A22169" s="7">
        <v>22166</v>
      </c>
      <c r="B22169" s="8">
        <v>44761</v>
      </c>
      <c r="C22169" t="s">
        <v>3</v>
      </c>
      <c r="D22169" t="s">
        <v>1390</v>
      </c>
      <c r="E22169" t="s">
        <v>9</v>
      </c>
      <c r="F22169" t="s">
        <v>1052</v>
      </c>
      <c r="G22169" t="s">
        <v>1170</v>
      </c>
      <c r="H22169" s="135" t="s">
        <v>3222</v>
      </c>
      <c r="I22169" t="s">
        <v>1458</v>
      </c>
      <c r="J22169" s="20">
        <v>11</v>
      </c>
      <c r="K22169" s="20" t="s">
        <v>1465</v>
      </c>
      <c r="L22169" t="s">
        <v>1466</v>
      </c>
      <c r="M22169" s="20">
        <v>30</v>
      </c>
      <c r="N22169" s="20">
        <v>10</v>
      </c>
      <c r="AE22169">
        <f t="shared" si="346"/>
        <v>2022</v>
      </c>
    </row>
    <row r="22170" spans="1:31" x14ac:dyDescent="0.25">
      <c r="A22170" s="7">
        <v>22167</v>
      </c>
      <c r="B22170" s="8">
        <v>44761</v>
      </c>
      <c r="C22170" t="s">
        <v>3</v>
      </c>
      <c r="D22170" t="s">
        <v>1052</v>
      </c>
      <c r="E22170" t="s">
        <v>9</v>
      </c>
      <c r="F22170" t="s">
        <v>1199</v>
      </c>
      <c r="G22170" t="s">
        <v>895</v>
      </c>
      <c r="H22170" s="135" t="s">
        <v>2538</v>
      </c>
      <c r="I22170" t="s">
        <v>1456</v>
      </c>
      <c r="J22170" s="20">
        <v>24</v>
      </c>
      <c r="K22170" s="20" t="s">
        <v>3</v>
      </c>
      <c r="L22170" t="s">
        <v>1464</v>
      </c>
      <c r="M22170" s="20">
        <v>7.72</v>
      </c>
      <c r="N22170" s="20">
        <v>5.28</v>
      </c>
      <c r="O22170" t="s">
        <v>3</v>
      </c>
      <c r="P22170" s="13" t="s">
        <v>1351</v>
      </c>
      <c r="Q22170" t="s">
        <v>9</v>
      </c>
      <c r="R22170" t="s">
        <v>144</v>
      </c>
      <c r="S22170" t="s">
        <v>1465</v>
      </c>
      <c r="U22170" t="s">
        <v>1465</v>
      </c>
      <c r="W22170" t="s">
        <v>1465</v>
      </c>
      <c r="Y22170" t="s">
        <v>1465</v>
      </c>
      <c r="AA22170" t="s">
        <v>1465</v>
      </c>
      <c r="AC22170" t="s">
        <v>1465</v>
      </c>
      <c r="AE22170">
        <f t="shared" si="346"/>
        <v>2022</v>
      </c>
    </row>
    <row r="22171" spans="1:31" x14ac:dyDescent="0.25">
      <c r="A22171" s="7">
        <v>22168</v>
      </c>
      <c r="B22171" s="8">
        <v>44761</v>
      </c>
      <c r="C22171" t="s">
        <v>3</v>
      </c>
      <c r="D22171" t="s">
        <v>1388</v>
      </c>
      <c r="E22171" t="s">
        <v>9</v>
      </c>
      <c r="F22171" t="s">
        <v>1052</v>
      </c>
      <c r="G22171" t="s">
        <v>870</v>
      </c>
      <c r="H22171" s="136" t="s">
        <v>2307</v>
      </c>
      <c r="I22171" t="s">
        <v>1458</v>
      </c>
      <c r="J22171" s="20">
        <v>10</v>
      </c>
      <c r="K22171" s="20" t="s">
        <v>9</v>
      </c>
      <c r="L22171" t="s">
        <v>1464</v>
      </c>
      <c r="M22171" s="20">
        <v>30</v>
      </c>
      <c r="N22171" s="20">
        <v>10</v>
      </c>
      <c r="AE22171">
        <f t="shared" si="346"/>
        <v>2022</v>
      </c>
    </row>
    <row r="22172" spans="1:31" x14ac:dyDescent="0.25">
      <c r="A22172" s="7">
        <v>22169</v>
      </c>
      <c r="B22172" s="8">
        <v>44761</v>
      </c>
      <c r="C22172" t="s">
        <v>3</v>
      </c>
      <c r="D22172" t="s">
        <v>1052</v>
      </c>
      <c r="E22172" t="s">
        <v>9</v>
      </c>
      <c r="F22172" t="s">
        <v>1384</v>
      </c>
      <c r="G22172" t="s">
        <v>870</v>
      </c>
      <c r="H22172" s="135" t="s">
        <v>2466</v>
      </c>
      <c r="I22172" t="s">
        <v>1455</v>
      </c>
      <c r="J22172" s="20">
        <v>45</v>
      </c>
      <c r="K22172" s="20" t="s">
        <v>3</v>
      </c>
      <c r="L22172" t="s">
        <v>1464</v>
      </c>
      <c r="M22172" s="20">
        <v>6.8</v>
      </c>
      <c r="N22172" s="20">
        <v>4.95</v>
      </c>
      <c r="AE22172">
        <f t="shared" si="346"/>
        <v>2022</v>
      </c>
    </row>
    <row r="22173" spans="1:31" x14ac:dyDescent="0.25">
      <c r="A22173" s="7">
        <v>22170</v>
      </c>
      <c r="B22173" s="8">
        <v>44761</v>
      </c>
      <c r="C22173" t="s">
        <v>3</v>
      </c>
      <c r="D22173" t="s">
        <v>1375</v>
      </c>
      <c r="E22173" t="s">
        <v>9</v>
      </c>
      <c r="F22173" t="s">
        <v>1052</v>
      </c>
      <c r="G22173" t="s">
        <v>929</v>
      </c>
      <c r="H22173" s="135" t="s">
        <v>2659</v>
      </c>
      <c r="I22173" t="s">
        <v>1458</v>
      </c>
      <c r="J22173" s="20">
        <v>10</v>
      </c>
      <c r="K22173" s="20" t="s">
        <v>9</v>
      </c>
      <c r="L22173" t="s">
        <v>1463</v>
      </c>
      <c r="M22173" s="20">
        <v>30</v>
      </c>
      <c r="N22173" s="20">
        <v>10</v>
      </c>
      <c r="AE22173">
        <f t="shared" si="346"/>
        <v>2022</v>
      </c>
    </row>
    <row r="22174" spans="1:31" x14ac:dyDescent="0.25">
      <c r="A22174" s="7">
        <v>22171</v>
      </c>
      <c r="B22174" s="8">
        <v>44761</v>
      </c>
      <c r="C22174" t="s">
        <v>3</v>
      </c>
      <c r="D22174" t="s">
        <v>1052</v>
      </c>
      <c r="E22174" t="s">
        <v>9</v>
      </c>
      <c r="F22174" t="s">
        <v>1351</v>
      </c>
      <c r="G22174" t="s">
        <v>929</v>
      </c>
      <c r="H22174" s="9" t="s">
        <v>2652</v>
      </c>
      <c r="I22174" t="s">
        <v>1455</v>
      </c>
      <c r="J22174" s="20">
        <v>61</v>
      </c>
      <c r="K22174" s="20" t="s">
        <v>3</v>
      </c>
      <c r="L22174" t="s">
        <v>1464</v>
      </c>
      <c r="M22174" s="20">
        <v>9.0399999999999991</v>
      </c>
      <c r="N22174" s="20">
        <v>6.71</v>
      </c>
      <c r="AE22174">
        <f t="shared" si="346"/>
        <v>2022</v>
      </c>
    </row>
    <row r="22175" spans="1:31" x14ac:dyDescent="0.25">
      <c r="A22175" s="7">
        <v>22172</v>
      </c>
      <c r="B22175" s="8">
        <v>44761</v>
      </c>
      <c r="C22175" t="s">
        <v>3</v>
      </c>
      <c r="D22175" t="s">
        <v>1343</v>
      </c>
      <c r="E22175" t="s">
        <v>9</v>
      </c>
      <c r="F22175" t="s">
        <v>1052</v>
      </c>
      <c r="G22175" t="s">
        <v>929</v>
      </c>
      <c r="H22175" s="136" t="s">
        <v>2654</v>
      </c>
      <c r="I22175" t="s">
        <v>1458</v>
      </c>
      <c r="J22175" s="20">
        <v>10</v>
      </c>
      <c r="K22175" s="20" t="s">
        <v>9</v>
      </c>
      <c r="L22175" t="s">
        <v>1464</v>
      </c>
      <c r="M22175" s="20">
        <v>30</v>
      </c>
      <c r="N22175" s="20">
        <v>10</v>
      </c>
      <c r="AE22175">
        <f t="shared" si="346"/>
        <v>2022</v>
      </c>
    </row>
    <row r="22176" spans="1:31" x14ac:dyDescent="0.25">
      <c r="A22176" s="7">
        <v>22173</v>
      </c>
      <c r="B22176" s="8">
        <v>44761</v>
      </c>
      <c r="C22176" t="s">
        <v>3</v>
      </c>
      <c r="D22176" t="s">
        <v>1052</v>
      </c>
      <c r="E22176" t="s">
        <v>9</v>
      </c>
      <c r="F22176" t="s">
        <v>1351</v>
      </c>
      <c r="G22176" t="s">
        <v>929</v>
      </c>
      <c r="H22176" s="135" t="s">
        <v>2678</v>
      </c>
      <c r="I22176" t="s">
        <v>1455</v>
      </c>
      <c r="J22176" s="20">
        <v>31</v>
      </c>
      <c r="K22176" s="20" t="s">
        <v>3</v>
      </c>
      <c r="L22176" t="s">
        <v>1464</v>
      </c>
      <c r="M22176" s="20">
        <v>4.84</v>
      </c>
      <c r="N22176" s="20">
        <v>3.41</v>
      </c>
      <c r="AE22176">
        <f t="shared" si="346"/>
        <v>2022</v>
      </c>
    </row>
    <row r="22177" spans="1:31" x14ac:dyDescent="0.25">
      <c r="A22177" s="7">
        <v>22174</v>
      </c>
      <c r="B22177" s="8">
        <v>44761</v>
      </c>
      <c r="C22177" t="s">
        <v>3</v>
      </c>
      <c r="D22177" t="s">
        <v>1052</v>
      </c>
      <c r="E22177" t="s">
        <v>9</v>
      </c>
      <c r="F22177" t="s">
        <v>1156</v>
      </c>
      <c r="G22177" t="s">
        <v>929</v>
      </c>
      <c r="H22177" s="135" t="s">
        <v>2683</v>
      </c>
      <c r="I22177" t="s">
        <v>1456</v>
      </c>
      <c r="J22177" s="20">
        <v>16</v>
      </c>
      <c r="K22177" s="20" t="s">
        <v>3</v>
      </c>
      <c r="L22177" t="s">
        <v>1464</v>
      </c>
      <c r="M22177" s="20">
        <v>5.48</v>
      </c>
      <c r="N22177" s="20">
        <v>3.52</v>
      </c>
      <c r="O22177" t="s">
        <v>3</v>
      </c>
      <c r="P22177" s="13" t="s">
        <v>1346</v>
      </c>
      <c r="Q22177" t="s">
        <v>9</v>
      </c>
      <c r="R22177" t="s">
        <v>1351</v>
      </c>
      <c r="S22177" t="s">
        <v>1465</v>
      </c>
      <c r="U22177" t="s">
        <v>1465</v>
      </c>
      <c r="W22177" t="s">
        <v>1465</v>
      </c>
      <c r="Y22177" t="s">
        <v>1465</v>
      </c>
      <c r="AA22177" t="s">
        <v>1465</v>
      </c>
      <c r="AC22177" t="s">
        <v>1465</v>
      </c>
      <c r="AE22177">
        <f t="shared" si="346"/>
        <v>2022</v>
      </c>
    </row>
    <row r="22178" spans="1:31" x14ac:dyDescent="0.25">
      <c r="A22178" s="7">
        <v>22175</v>
      </c>
      <c r="B22178" s="8">
        <v>44761</v>
      </c>
      <c r="C22178" t="s">
        <v>3</v>
      </c>
      <c r="D22178" t="s">
        <v>1367</v>
      </c>
      <c r="E22178" t="s">
        <v>9</v>
      </c>
      <c r="F22178" t="s">
        <v>1052</v>
      </c>
      <c r="G22178" t="s">
        <v>870</v>
      </c>
      <c r="H22178" s="135" t="s">
        <v>2731</v>
      </c>
      <c r="I22178" t="s">
        <v>1455</v>
      </c>
      <c r="J22178" s="20">
        <v>20</v>
      </c>
      <c r="K22178" s="20" t="s">
        <v>3</v>
      </c>
      <c r="L22178" t="s">
        <v>1463</v>
      </c>
      <c r="M22178" s="20">
        <v>3.1</v>
      </c>
      <c r="N22178" s="20">
        <v>2.4</v>
      </c>
      <c r="AE22178">
        <f t="shared" si="346"/>
        <v>2022</v>
      </c>
    </row>
    <row r="22179" spans="1:31" x14ac:dyDescent="0.25">
      <c r="A22179" s="7">
        <v>22176</v>
      </c>
      <c r="B22179" s="8">
        <v>44761</v>
      </c>
      <c r="C22179" t="s">
        <v>3</v>
      </c>
      <c r="D22179" t="s">
        <v>1380</v>
      </c>
      <c r="E22179" t="s">
        <v>9</v>
      </c>
      <c r="F22179" t="s">
        <v>1052</v>
      </c>
      <c r="G22179" t="s">
        <v>870</v>
      </c>
      <c r="H22179" s="9" t="s">
        <v>3296</v>
      </c>
      <c r="I22179" t="s">
        <v>1458</v>
      </c>
      <c r="J22179" s="20">
        <v>13</v>
      </c>
      <c r="K22179" s="20" t="s">
        <v>9</v>
      </c>
      <c r="L22179" t="s">
        <v>1464</v>
      </c>
      <c r="M22179" s="20">
        <v>30</v>
      </c>
      <c r="N22179" s="20">
        <v>10</v>
      </c>
      <c r="AE22179">
        <f t="shared" si="346"/>
        <v>2022</v>
      </c>
    </row>
    <row r="22180" spans="1:31" x14ac:dyDescent="0.25">
      <c r="A22180" s="7">
        <v>22177</v>
      </c>
      <c r="B22180" s="8">
        <v>44761</v>
      </c>
      <c r="C22180" t="s">
        <v>3</v>
      </c>
      <c r="D22180" t="s">
        <v>1052</v>
      </c>
      <c r="E22180" t="s">
        <v>9</v>
      </c>
      <c r="F22180" t="s">
        <v>448</v>
      </c>
      <c r="G22180" t="s">
        <v>929</v>
      </c>
      <c r="H22180" s="135" t="s">
        <v>2829</v>
      </c>
      <c r="I22180" t="s">
        <v>1454</v>
      </c>
      <c r="J22180" s="20">
        <v>10</v>
      </c>
      <c r="K22180" s="20" t="s">
        <v>3</v>
      </c>
      <c r="L22180" t="s">
        <v>1464</v>
      </c>
      <c r="M22180" s="20">
        <v>3.8</v>
      </c>
      <c r="N22180" s="20">
        <v>2.2000000000000002</v>
      </c>
      <c r="AE22180">
        <f t="shared" si="346"/>
        <v>2022</v>
      </c>
    </row>
    <row r="22181" spans="1:31" x14ac:dyDescent="0.25">
      <c r="A22181" s="7">
        <v>22178</v>
      </c>
      <c r="B22181" s="8">
        <v>44761</v>
      </c>
      <c r="C22181" t="s">
        <v>3</v>
      </c>
      <c r="D22181" t="s">
        <v>787</v>
      </c>
      <c r="E22181" t="s">
        <v>9</v>
      </c>
      <c r="F22181" t="s">
        <v>1052</v>
      </c>
      <c r="G22181" t="s">
        <v>1347</v>
      </c>
      <c r="H22181" s="136" t="s">
        <v>3538</v>
      </c>
      <c r="I22181" t="s">
        <v>1455</v>
      </c>
      <c r="J22181" s="20">
        <v>14</v>
      </c>
      <c r="K22181" s="20" t="s">
        <v>9</v>
      </c>
      <c r="L22181" t="s">
        <v>1463</v>
      </c>
      <c r="M22181" s="20">
        <v>1.68</v>
      </c>
      <c r="N22181" s="20">
        <v>2.3200000000000003</v>
      </c>
      <c r="AE22181">
        <f t="shared" si="346"/>
        <v>2022</v>
      </c>
    </row>
    <row r="22182" spans="1:31" x14ac:dyDescent="0.25">
      <c r="A22182" s="7">
        <v>22179</v>
      </c>
      <c r="B22182" s="8">
        <v>44761</v>
      </c>
      <c r="C22182" t="s">
        <v>3</v>
      </c>
      <c r="D22182" t="s">
        <v>1362</v>
      </c>
      <c r="E22182" t="s">
        <v>9</v>
      </c>
      <c r="F22182" t="s">
        <v>1052</v>
      </c>
      <c r="G22182" t="s">
        <v>648</v>
      </c>
      <c r="H22182" s="135" t="s">
        <v>2947</v>
      </c>
      <c r="I22182" t="s">
        <v>1455</v>
      </c>
      <c r="J22182" s="20">
        <v>18</v>
      </c>
      <c r="K22182" s="20" t="s">
        <v>9</v>
      </c>
      <c r="L22182" t="s">
        <v>1464</v>
      </c>
      <c r="M22182" s="20">
        <v>1.98</v>
      </c>
      <c r="N22182" s="20">
        <v>3.02</v>
      </c>
      <c r="AE22182">
        <f t="shared" si="346"/>
        <v>2022</v>
      </c>
    </row>
    <row r="22183" spans="1:31" x14ac:dyDescent="0.25">
      <c r="A22183" s="7">
        <v>22180</v>
      </c>
      <c r="B22183" s="8">
        <v>44761</v>
      </c>
      <c r="C22183" t="s">
        <v>3</v>
      </c>
      <c r="D22183" t="s">
        <v>1052</v>
      </c>
      <c r="E22183" t="s">
        <v>9</v>
      </c>
      <c r="F22183" t="s">
        <v>1156</v>
      </c>
      <c r="G22183" t="s">
        <v>929</v>
      </c>
      <c r="H22183" s="135" t="s">
        <v>2665</v>
      </c>
      <c r="I22183" t="s">
        <v>1456</v>
      </c>
      <c r="J22183" s="20">
        <v>20</v>
      </c>
      <c r="K22183" s="20" t="s">
        <v>3</v>
      </c>
      <c r="L22183" t="s">
        <v>1464</v>
      </c>
      <c r="M22183" s="20">
        <v>6.6</v>
      </c>
      <c r="N22183" s="20">
        <v>4.4000000000000004</v>
      </c>
      <c r="O22183" t="s">
        <v>9</v>
      </c>
      <c r="P22183" s="13" t="s">
        <v>1351</v>
      </c>
      <c r="Q22183" t="s">
        <v>3</v>
      </c>
      <c r="R22183" t="s">
        <v>1346</v>
      </c>
      <c r="S22183" t="s">
        <v>1465</v>
      </c>
      <c r="U22183" t="s">
        <v>1465</v>
      </c>
      <c r="W22183" t="s">
        <v>1465</v>
      </c>
      <c r="Y22183" t="s">
        <v>1465</v>
      </c>
      <c r="AA22183" t="s">
        <v>1465</v>
      </c>
      <c r="AC22183" t="s">
        <v>1465</v>
      </c>
      <c r="AE22183">
        <f t="shared" si="346"/>
        <v>2022</v>
      </c>
    </row>
    <row r="22184" spans="1:31" x14ac:dyDescent="0.25">
      <c r="A22184" s="7">
        <v>22181</v>
      </c>
      <c r="B22184" s="8">
        <v>44762</v>
      </c>
      <c r="C22184" t="s">
        <v>3</v>
      </c>
      <c r="D22184" t="s">
        <v>1361</v>
      </c>
      <c r="E22184" t="s">
        <v>9</v>
      </c>
      <c r="F22184" t="s">
        <v>1237</v>
      </c>
      <c r="G22184" t="s">
        <v>569</v>
      </c>
      <c r="H22184" s="135" t="s">
        <v>2133</v>
      </c>
      <c r="I22184" t="s">
        <v>1454</v>
      </c>
      <c r="J22184" s="20">
        <v>23</v>
      </c>
      <c r="K22184" s="20" t="s">
        <v>3</v>
      </c>
      <c r="L22184" t="s">
        <v>1464</v>
      </c>
      <c r="M22184" s="20">
        <v>7.4399999999999995</v>
      </c>
      <c r="N22184" s="20">
        <v>5.0600000000000005</v>
      </c>
      <c r="AE22184">
        <f t="shared" si="346"/>
        <v>2022</v>
      </c>
    </row>
    <row r="22185" spans="1:31" x14ac:dyDescent="0.25">
      <c r="A22185" s="7">
        <v>22182</v>
      </c>
      <c r="B22185" s="8">
        <v>44763</v>
      </c>
      <c r="C22185" t="s">
        <v>3</v>
      </c>
      <c r="D22185" t="s">
        <v>1302</v>
      </c>
      <c r="E22185" t="s">
        <v>9</v>
      </c>
      <c r="F22185" t="s">
        <v>448</v>
      </c>
      <c r="G22185" t="s">
        <v>870</v>
      </c>
      <c r="H22185" s="135" t="s">
        <v>2504</v>
      </c>
      <c r="I22185" t="s">
        <v>1454</v>
      </c>
      <c r="J22185" s="20">
        <v>26</v>
      </c>
      <c r="K22185" s="20" t="s">
        <v>9</v>
      </c>
      <c r="L22185" t="s">
        <v>1463</v>
      </c>
      <c r="M22185" s="20">
        <v>6.24</v>
      </c>
      <c r="N22185" s="20">
        <v>7.76</v>
      </c>
      <c r="AE22185">
        <f t="shared" si="346"/>
        <v>2022</v>
      </c>
    </row>
    <row r="22186" spans="1:31" x14ac:dyDescent="0.25">
      <c r="A22186" s="7">
        <v>22183</v>
      </c>
      <c r="B22186" s="8">
        <v>44765</v>
      </c>
      <c r="C22186" t="s">
        <v>3</v>
      </c>
      <c r="D22186" t="s">
        <v>1085</v>
      </c>
      <c r="E22186" t="s">
        <v>9</v>
      </c>
      <c r="F22186" t="s">
        <v>727</v>
      </c>
      <c r="G22186" t="s">
        <v>861</v>
      </c>
      <c r="H22186" s="135" t="s">
        <v>2491</v>
      </c>
      <c r="I22186" t="s">
        <v>1454</v>
      </c>
      <c r="J22186" s="20">
        <v>23</v>
      </c>
      <c r="K22186" s="20" t="s">
        <v>3</v>
      </c>
      <c r="L22186" t="s">
        <v>1464</v>
      </c>
      <c r="M22186" s="20">
        <v>7.4399999999999995</v>
      </c>
      <c r="N22186" s="20">
        <v>5.0600000000000005</v>
      </c>
      <c r="AE22186">
        <f t="shared" si="346"/>
        <v>2022</v>
      </c>
    </row>
    <row r="22187" spans="1:31" x14ac:dyDescent="0.25">
      <c r="A22187" s="7">
        <v>22184</v>
      </c>
      <c r="B22187" s="8">
        <v>44765</v>
      </c>
      <c r="C22187" t="s">
        <v>3</v>
      </c>
      <c r="D22187" t="s">
        <v>1052</v>
      </c>
      <c r="E22187" t="s">
        <v>9</v>
      </c>
      <c r="F22187" t="s">
        <v>1362</v>
      </c>
      <c r="G22187" t="s">
        <v>1347</v>
      </c>
      <c r="H22187" s="135" t="s">
        <v>3528</v>
      </c>
      <c r="I22187" t="s">
        <v>1455</v>
      </c>
      <c r="J22187" s="20">
        <v>21</v>
      </c>
      <c r="K22187" s="20" t="s">
        <v>1465</v>
      </c>
      <c r="L22187" t="s">
        <v>1466</v>
      </c>
      <c r="M22187" s="20">
        <v>2.625</v>
      </c>
      <c r="N22187" s="20">
        <v>2.625</v>
      </c>
      <c r="AE22187">
        <f t="shared" si="346"/>
        <v>2022</v>
      </c>
    </row>
    <row r="22188" spans="1:31" x14ac:dyDescent="0.25">
      <c r="A22188" s="7">
        <v>22185</v>
      </c>
      <c r="B22188" s="8">
        <v>44765</v>
      </c>
      <c r="C22188" t="s">
        <v>3</v>
      </c>
      <c r="D22188" t="s">
        <v>973</v>
      </c>
      <c r="E22188" t="s">
        <v>9</v>
      </c>
      <c r="F22188" t="s">
        <v>828</v>
      </c>
      <c r="G22188" t="s">
        <v>870</v>
      </c>
      <c r="H22188" s="9" t="s">
        <v>2480</v>
      </c>
      <c r="I22188" t="s">
        <v>1454</v>
      </c>
      <c r="J22188" s="20">
        <v>19</v>
      </c>
      <c r="K22188" s="20" t="s">
        <v>3</v>
      </c>
      <c r="L22188" t="s">
        <v>1464</v>
      </c>
      <c r="M22188" s="20">
        <v>6.32</v>
      </c>
      <c r="N22188" s="20">
        <v>4.18</v>
      </c>
      <c r="AE22188">
        <f t="shared" si="346"/>
        <v>2022</v>
      </c>
    </row>
    <row r="22189" spans="1:31" x14ac:dyDescent="0.25">
      <c r="A22189" s="7">
        <v>22186</v>
      </c>
      <c r="B22189" s="8">
        <v>44766</v>
      </c>
      <c r="C22189" t="s">
        <v>3</v>
      </c>
      <c r="D22189" t="s">
        <v>163</v>
      </c>
      <c r="E22189" t="s">
        <v>9</v>
      </c>
      <c r="F22189" t="s">
        <v>997</v>
      </c>
      <c r="G22189" t="s">
        <v>732</v>
      </c>
      <c r="H22189" s="135" t="s">
        <v>2223</v>
      </c>
      <c r="I22189" t="s">
        <v>1454</v>
      </c>
      <c r="J22189" s="20">
        <v>63</v>
      </c>
      <c r="K22189" s="20" t="s">
        <v>3</v>
      </c>
      <c r="L22189" t="s">
        <v>1463</v>
      </c>
      <c r="M22189" s="20">
        <v>17.38</v>
      </c>
      <c r="N22189" s="20">
        <v>15.12</v>
      </c>
      <c r="AE22189">
        <f t="shared" si="346"/>
        <v>2022</v>
      </c>
    </row>
    <row r="22190" spans="1:31" x14ac:dyDescent="0.25">
      <c r="A22190" s="7">
        <v>22187</v>
      </c>
      <c r="B22190" s="8">
        <v>44766</v>
      </c>
      <c r="C22190" t="s">
        <v>3</v>
      </c>
      <c r="D22190" t="s">
        <v>973</v>
      </c>
      <c r="E22190" t="s">
        <v>9</v>
      </c>
      <c r="F22190" t="s">
        <v>1111</v>
      </c>
      <c r="G22190" t="s">
        <v>895</v>
      </c>
      <c r="H22190" s="136" t="s">
        <v>3137</v>
      </c>
      <c r="I22190" t="s">
        <v>1454</v>
      </c>
      <c r="J22190" s="20">
        <v>54</v>
      </c>
      <c r="K22190" s="20" t="s">
        <v>9</v>
      </c>
      <c r="L22190" t="s">
        <v>1463</v>
      </c>
      <c r="M22190" s="20">
        <v>12.96</v>
      </c>
      <c r="N22190" s="20">
        <v>15.04</v>
      </c>
      <c r="AE22190">
        <f t="shared" si="346"/>
        <v>2022</v>
      </c>
    </row>
    <row r="22191" spans="1:31" x14ac:dyDescent="0.25">
      <c r="A22191" s="7">
        <v>22188</v>
      </c>
      <c r="B22191" s="8">
        <v>44768</v>
      </c>
      <c r="C22191" t="s">
        <v>3</v>
      </c>
      <c r="D22191" t="s">
        <v>678</v>
      </c>
      <c r="E22191" t="s">
        <v>9</v>
      </c>
      <c r="F22191" t="s">
        <v>1374</v>
      </c>
      <c r="G22191" t="s">
        <v>1347</v>
      </c>
      <c r="H22191" s="135" t="s">
        <v>3562</v>
      </c>
      <c r="I22191" t="s">
        <v>1455</v>
      </c>
      <c r="J22191" s="20">
        <v>18</v>
      </c>
      <c r="K22191" s="20" t="s">
        <v>1465</v>
      </c>
      <c r="L22191" t="s">
        <v>1466</v>
      </c>
      <c r="M22191" s="20">
        <v>2.25</v>
      </c>
      <c r="N22191" s="20">
        <v>2.25</v>
      </c>
      <c r="AE22191">
        <f t="shared" si="346"/>
        <v>2022</v>
      </c>
    </row>
    <row r="22192" spans="1:31" x14ac:dyDescent="0.25">
      <c r="A22192" s="7">
        <v>22189</v>
      </c>
      <c r="B22192" s="8">
        <v>44768</v>
      </c>
      <c r="C22192" t="s">
        <v>3</v>
      </c>
      <c r="D22192" t="s">
        <v>1361</v>
      </c>
      <c r="E22192" t="s">
        <v>9</v>
      </c>
      <c r="F22192" t="s">
        <v>67</v>
      </c>
      <c r="G22192" t="s">
        <v>1016</v>
      </c>
      <c r="H22192" s="9" t="s">
        <v>2890</v>
      </c>
      <c r="I22192" t="s">
        <v>1454</v>
      </c>
      <c r="J22192" s="20">
        <v>32</v>
      </c>
      <c r="K22192" s="20" t="s">
        <v>3</v>
      </c>
      <c r="L22192" t="s">
        <v>1464</v>
      </c>
      <c r="M22192" s="20">
        <v>9.9600000000000009</v>
      </c>
      <c r="N22192" s="20">
        <v>7.04</v>
      </c>
      <c r="AE22192">
        <f t="shared" si="346"/>
        <v>2022</v>
      </c>
    </row>
    <row r="22193" spans="1:31" x14ac:dyDescent="0.25">
      <c r="A22193" s="7">
        <v>22190</v>
      </c>
      <c r="B22193" s="8">
        <v>44769</v>
      </c>
      <c r="C22193" t="s">
        <v>3</v>
      </c>
      <c r="D22193" t="s">
        <v>1332</v>
      </c>
      <c r="E22193" t="s">
        <v>9</v>
      </c>
      <c r="F22193" t="s">
        <v>900</v>
      </c>
      <c r="G22193" t="s">
        <v>732</v>
      </c>
      <c r="H22193" s="135" t="s">
        <v>2223</v>
      </c>
      <c r="I22193" t="s">
        <v>1454</v>
      </c>
      <c r="J22193" s="20">
        <v>60</v>
      </c>
      <c r="K22193" s="20" t="s">
        <v>3</v>
      </c>
      <c r="L22193" t="s">
        <v>1464</v>
      </c>
      <c r="M22193" s="20">
        <v>17.8</v>
      </c>
      <c r="N22193" s="20">
        <v>13.2</v>
      </c>
      <c r="AE22193">
        <f t="shared" si="346"/>
        <v>2022</v>
      </c>
    </row>
    <row r="22194" spans="1:31" x14ac:dyDescent="0.25">
      <c r="A22194" s="7">
        <v>22191</v>
      </c>
      <c r="B22194" s="8">
        <v>44769</v>
      </c>
      <c r="C22194" t="s">
        <v>3</v>
      </c>
      <c r="D22194" t="s">
        <v>1332</v>
      </c>
      <c r="E22194" t="s">
        <v>9</v>
      </c>
      <c r="F22194" t="s">
        <v>1342</v>
      </c>
      <c r="G22194" t="s">
        <v>895</v>
      </c>
      <c r="H22194" s="135" t="s">
        <v>2540</v>
      </c>
      <c r="I22194" t="s">
        <v>1454</v>
      </c>
      <c r="J22194" s="20">
        <v>35</v>
      </c>
      <c r="K22194" s="20" t="s">
        <v>9</v>
      </c>
      <c r="L22194" t="s">
        <v>1464</v>
      </c>
      <c r="M22194" s="20">
        <v>7.7</v>
      </c>
      <c r="N22194" s="20">
        <v>10.8</v>
      </c>
      <c r="AE22194">
        <f t="shared" si="346"/>
        <v>2022</v>
      </c>
    </row>
    <row r="22195" spans="1:31" x14ac:dyDescent="0.25">
      <c r="A22195" s="7">
        <v>22192</v>
      </c>
      <c r="B22195" s="8">
        <v>44770</v>
      </c>
      <c r="C22195" t="s">
        <v>3</v>
      </c>
      <c r="D22195" t="s">
        <v>678</v>
      </c>
      <c r="E22195" t="s">
        <v>9</v>
      </c>
      <c r="F22195" t="s">
        <v>1288</v>
      </c>
      <c r="G22195" t="s">
        <v>648</v>
      </c>
      <c r="H22195" s="136" t="s">
        <v>2474</v>
      </c>
      <c r="I22195" t="s">
        <v>1454</v>
      </c>
      <c r="J22195" s="20">
        <v>63</v>
      </c>
      <c r="K22195" s="20" t="s">
        <v>9</v>
      </c>
      <c r="L22195" t="s">
        <v>1464</v>
      </c>
      <c r="M22195" s="20">
        <v>13.86</v>
      </c>
      <c r="N22195" s="20">
        <v>18.64</v>
      </c>
      <c r="AE22195">
        <f t="shared" si="346"/>
        <v>2022</v>
      </c>
    </row>
    <row r="22196" spans="1:31" x14ac:dyDescent="0.25">
      <c r="A22196" s="7">
        <v>22193</v>
      </c>
      <c r="B22196" s="8">
        <v>44771</v>
      </c>
      <c r="C22196" t="s">
        <v>3</v>
      </c>
      <c r="D22196" t="s">
        <v>968</v>
      </c>
      <c r="E22196" t="s">
        <v>9</v>
      </c>
      <c r="F22196" t="s">
        <v>805</v>
      </c>
      <c r="G22196" t="s">
        <v>1292</v>
      </c>
      <c r="H22196" s="9" t="s">
        <v>3394</v>
      </c>
      <c r="I22196" t="s">
        <v>1454</v>
      </c>
      <c r="J22196" s="20">
        <v>21</v>
      </c>
      <c r="K22196" s="20" t="s">
        <v>3</v>
      </c>
      <c r="L22196" t="s">
        <v>1463</v>
      </c>
      <c r="M22196" s="20">
        <v>6.46</v>
      </c>
      <c r="N22196" s="20">
        <v>5.04</v>
      </c>
      <c r="AE22196">
        <f t="shared" si="346"/>
        <v>2022</v>
      </c>
    </row>
    <row r="22197" spans="1:31" x14ac:dyDescent="0.25">
      <c r="A22197" s="7">
        <v>22194</v>
      </c>
      <c r="B22197" s="8">
        <v>44771</v>
      </c>
      <c r="C22197" t="s">
        <v>3</v>
      </c>
      <c r="D22197" t="s">
        <v>968</v>
      </c>
      <c r="E22197" t="s">
        <v>9</v>
      </c>
      <c r="F22197" t="s">
        <v>805</v>
      </c>
      <c r="G22197" t="s">
        <v>1292</v>
      </c>
      <c r="H22197" s="9" t="s">
        <v>3402</v>
      </c>
      <c r="I22197" t="s">
        <v>1454</v>
      </c>
      <c r="J22197" s="20">
        <v>20</v>
      </c>
      <c r="K22197" s="20" t="s">
        <v>1465</v>
      </c>
      <c r="L22197" t="s">
        <v>1466</v>
      </c>
      <c r="M22197" s="20">
        <v>5</v>
      </c>
      <c r="N22197" s="20">
        <v>5</v>
      </c>
      <c r="AE22197">
        <f t="shared" si="346"/>
        <v>2022</v>
      </c>
    </row>
    <row r="22198" spans="1:31" x14ac:dyDescent="0.25">
      <c r="A22198" s="7">
        <v>22195</v>
      </c>
      <c r="B22198" s="8">
        <v>44772</v>
      </c>
      <c r="C22198" t="s">
        <v>3</v>
      </c>
      <c r="D22198" t="s">
        <v>1295</v>
      </c>
      <c r="E22198" t="s">
        <v>9</v>
      </c>
      <c r="F22198" t="s">
        <v>122</v>
      </c>
      <c r="G22198" t="s">
        <v>377</v>
      </c>
      <c r="H22198" s="135" t="s">
        <v>1496</v>
      </c>
      <c r="I22198" t="s">
        <v>1454</v>
      </c>
      <c r="J22198" s="20">
        <v>20</v>
      </c>
      <c r="K22198" s="20" t="s">
        <v>3</v>
      </c>
      <c r="L22198" t="s">
        <v>1463</v>
      </c>
      <c r="M22198" s="20">
        <v>6.2</v>
      </c>
      <c r="N22198" s="20">
        <v>4.8</v>
      </c>
      <c r="AE22198">
        <f t="shared" si="346"/>
        <v>2022</v>
      </c>
    </row>
    <row r="22199" spans="1:31" x14ac:dyDescent="0.25">
      <c r="A22199" s="7">
        <v>22196</v>
      </c>
      <c r="B22199" s="8">
        <v>44774</v>
      </c>
      <c r="C22199" t="s">
        <v>3</v>
      </c>
      <c r="D22199" t="s">
        <v>1388</v>
      </c>
      <c r="E22199" t="s">
        <v>9</v>
      </c>
      <c r="F22199" t="s">
        <v>1167</v>
      </c>
      <c r="G22199" t="s">
        <v>895</v>
      </c>
      <c r="H22199" s="136" t="s">
        <v>3051</v>
      </c>
      <c r="I22199" t="s">
        <v>1454</v>
      </c>
      <c r="J22199" s="20">
        <v>21</v>
      </c>
      <c r="K22199" s="20" t="s">
        <v>9</v>
      </c>
      <c r="L22199" t="s">
        <v>1464</v>
      </c>
      <c r="M22199" s="20">
        <v>4.62</v>
      </c>
      <c r="N22199" s="20">
        <v>6.88</v>
      </c>
      <c r="AE22199">
        <f t="shared" si="346"/>
        <v>2022</v>
      </c>
    </row>
    <row r="22200" spans="1:31" x14ac:dyDescent="0.25">
      <c r="A22200" s="7">
        <v>22197</v>
      </c>
      <c r="B22200" s="8">
        <v>44774</v>
      </c>
      <c r="C22200" t="s">
        <v>3</v>
      </c>
      <c r="D22200" t="s">
        <v>1388</v>
      </c>
      <c r="E22200" t="s">
        <v>9</v>
      </c>
      <c r="F22200" t="s">
        <v>1167</v>
      </c>
      <c r="G22200" t="s">
        <v>929</v>
      </c>
      <c r="H22200" s="135" t="s">
        <v>2748</v>
      </c>
      <c r="I22200" t="s">
        <v>1454</v>
      </c>
      <c r="J22200" s="20">
        <v>21</v>
      </c>
      <c r="K22200" s="20" t="s">
        <v>1465</v>
      </c>
      <c r="L22200" t="s">
        <v>1466</v>
      </c>
      <c r="M22200" s="20">
        <v>5.25</v>
      </c>
      <c r="N22200" s="20">
        <v>5.25</v>
      </c>
      <c r="AE22200">
        <f t="shared" si="346"/>
        <v>2022</v>
      </c>
    </row>
    <row r="22201" spans="1:31" x14ac:dyDescent="0.25">
      <c r="A22201" s="7">
        <v>22198</v>
      </c>
      <c r="B22201" s="8">
        <v>44774</v>
      </c>
      <c r="C22201" t="s">
        <v>3</v>
      </c>
      <c r="D22201" t="s">
        <v>1317</v>
      </c>
      <c r="E22201" t="s">
        <v>9</v>
      </c>
      <c r="F22201" t="s">
        <v>1310</v>
      </c>
      <c r="G22201" t="s">
        <v>648</v>
      </c>
      <c r="H22201" s="9" t="s">
        <v>1797</v>
      </c>
      <c r="I22201" t="s">
        <v>1454</v>
      </c>
      <c r="J22201" s="20">
        <v>156</v>
      </c>
      <c r="K22201" s="20" t="s">
        <v>3</v>
      </c>
      <c r="L22201" t="s">
        <v>1464</v>
      </c>
      <c r="M22201" s="20">
        <v>44.68</v>
      </c>
      <c r="N22201" s="20">
        <v>34.32</v>
      </c>
      <c r="AE22201">
        <f t="shared" si="346"/>
        <v>2022</v>
      </c>
    </row>
    <row r="22202" spans="1:31" x14ac:dyDescent="0.25">
      <c r="A22202" s="7">
        <v>22199</v>
      </c>
      <c r="B22202" s="8">
        <v>44775</v>
      </c>
      <c r="C22202" t="s">
        <v>3</v>
      </c>
      <c r="D22202" t="s">
        <v>1361</v>
      </c>
      <c r="E22202" t="s">
        <v>9</v>
      </c>
      <c r="F22202" t="s">
        <v>1288</v>
      </c>
      <c r="G22202" t="s">
        <v>861</v>
      </c>
      <c r="H22202" s="136" t="s">
        <v>3065</v>
      </c>
      <c r="I22202" t="s">
        <v>1454</v>
      </c>
      <c r="J22202" s="20">
        <v>98</v>
      </c>
      <c r="K22202" s="20" t="s">
        <v>3</v>
      </c>
      <c r="L22202" t="s">
        <v>1464</v>
      </c>
      <c r="M22202" s="20">
        <v>28.44</v>
      </c>
      <c r="N22202" s="20">
        <v>21.56</v>
      </c>
      <c r="AE22202">
        <f t="shared" si="346"/>
        <v>2022</v>
      </c>
    </row>
    <row r="22203" spans="1:31" x14ac:dyDescent="0.25">
      <c r="A22203" s="7">
        <v>22200</v>
      </c>
      <c r="B22203" s="8">
        <v>44775</v>
      </c>
      <c r="C22203" t="s">
        <v>3</v>
      </c>
      <c r="D22203" t="s">
        <v>1361</v>
      </c>
      <c r="E22203" t="s">
        <v>9</v>
      </c>
      <c r="F22203" t="s">
        <v>1237</v>
      </c>
      <c r="G22203" t="s">
        <v>569</v>
      </c>
      <c r="H22203" s="136" t="s">
        <v>1748</v>
      </c>
      <c r="I22203" t="s">
        <v>1454</v>
      </c>
      <c r="J22203" s="20">
        <v>83</v>
      </c>
      <c r="K22203" s="20" t="s">
        <v>1465</v>
      </c>
      <c r="L22203" t="s">
        <v>1466</v>
      </c>
      <c r="M22203" s="20">
        <v>20.75</v>
      </c>
      <c r="N22203" s="20">
        <v>20.75</v>
      </c>
      <c r="AE22203">
        <f t="shared" si="346"/>
        <v>2022</v>
      </c>
    </row>
    <row r="22204" spans="1:31" x14ac:dyDescent="0.25">
      <c r="A22204" s="7">
        <v>22201</v>
      </c>
      <c r="B22204" s="8">
        <v>44775</v>
      </c>
      <c r="C22204" t="s">
        <v>3</v>
      </c>
      <c r="D22204" t="s">
        <v>1361</v>
      </c>
      <c r="E22204" t="s">
        <v>9</v>
      </c>
      <c r="F22204" t="s">
        <v>122</v>
      </c>
      <c r="G22204" t="s">
        <v>1292</v>
      </c>
      <c r="H22204" s="9" t="s">
        <v>3397</v>
      </c>
      <c r="I22204" t="s">
        <v>1454</v>
      </c>
      <c r="J22204" s="20">
        <v>21</v>
      </c>
      <c r="K22204" s="20" t="s">
        <v>3</v>
      </c>
      <c r="L22204" t="s">
        <v>1464</v>
      </c>
      <c r="M22204" s="20">
        <v>6.88</v>
      </c>
      <c r="N22204" s="20">
        <v>4.62</v>
      </c>
      <c r="AE22204">
        <f t="shared" si="346"/>
        <v>2022</v>
      </c>
    </row>
    <row r="22205" spans="1:31" x14ac:dyDescent="0.25">
      <c r="A22205" s="7">
        <v>22202</v>
      </c>
      <c r="B22205" s="8">
        <v>44775</v>
      </c>
      <c r="C22205" t="s">
        <v>3</v>
      </c>
      <c r="D22205" t="s">
        <v>1361</v>
      </c>
      <c r="E22205" t="s">
        <v>9</v>
      </c>
      <c r="F22205" t="s">
        <v>764</v>
      </c>
      <c r="G22205" t="s">
        <v>1016</v>
      </c>
      <c r="H22205" s="9" t="s">
        <v>2863</v>
      </c>
      <c r="I22205" t="s">
        <v>1454</v>
      </c>
      <c r="J22205" s="20">
        <v>25</v>
      </c>
      <c r="K22205" s="20" t="s">
        <v>3</v>
      </c>
      <c r="L22205" t="s">
        <v>1464</v>
      </c>
      <c r="M22205" s="20">
        <v>8</v>
      </c>
      <c r="N22205" s="20">
        <v>5.5</v>
      </c>
      <c r="AE22205">
        <f t="shared" si="346"/>
        <v>2022</v>
      </c>
    </row>
    <row r="22206" spans="1:31" x14ac:dyDescent="0.25">
      <c r="A22206" s="7">
        <v>22203</v>
      </c>
      <c r="B22206" s="8">
        <v>44775</v>
      </c>
      <c r="C22206" t="s">
        <v>3</v>
      </c>
      <c r="D22206" t="s">
        <v>1361</v>
      </c>
      <c r="E22206" t="s">
        <v>9</v>
      </c>
      <c r="F22206" t="s">
        <v>1143</v>
      </c>
      <c r="G22206" t="s">
        <v>1016</v>
      </c>
      <c r="H22206" s="9" t="s">
        <v>3561</v>
      </c>
      <c r="I22206" t="s">
        <v>1454</v>
      </c>
      <c r="J22206" s="20">
        <v>36</v>
      </c>
      <c r="K22206" s="20" t="s">
        <v>1465</v>
      </c>
      <c r="L22206" t="s">
        <v>1466</v>
      </c>
      <c r="M22206" s="20">
        <v>9</v>
      </c>
      <c r="N22206" s="20">
        <v>9</v>
      </c>
      <c r="AE22206">
        <f t="shared" si="346"/>
        <v>2022</v>
      </c>
    </row>
    <row r="22207" spans="1:31" x14ac:dyDescent="0.25">
      <c r="A22207" s="7">
        <v>22204</v>
      </c>
      <c r="B22207" s="8">
        <v>44775</v>
      </c>
      <c r="C22207" t="s">
        <v>3</v>
      </c>
      <c r="D22207" t="s">
        <v>1361</v>
      </c>
      <c r="E22207" t="s">
        <v>9</v>
      </c>
      <c r="F22207" t="s">
        <v>665</v>
      </c>
      <c r="G22207" t="s">
        <v>929</v>
      </c>
      <c r="H22207" s="135" t="s">
        <v>2852</v>
      </c>
      <c r="I22207" t="s">
        <v>1454</v>
      </c>
      <c r="J22207" s="20">
        <v>24</v>
      </c>
      <c r="K22207" s="20" t="s">
        <v>3</v>
      </c>
      <c r="L22207" t="s">
        <v>1464</v>
      </c>
      <c r="M22207" s="20">
        <v>7.72</v>
      </c>
      <c r="N22207" s="20">
        <v>5.28</v>
      </c>
      <c r="AE22207">
        <f t="shared" si="346"/>
        <v>2022</v>
      </c>
    </row>
    <row r="22208" spans="1:31" x14ac:dyDescent="0.25">
      <c r="A22208" s="7">
        <v>22205</v>
      </c>
      <c r="B22208" s="8">
        <v>44775</v>
      </c>
      <c r="C22208" t="s">
        <v>3</v>
      </c>
      <c r="D22208" t="s">
        <v>1361</v>
      </c>
      <c r="E22208" t="s">
        <v>9</v>
      </c>
      <c r="F22208" t="s">
        <v>67</v>
      </c>
      <c r="G22208" t="s">
        <v>1347</v>
      </c>
      <c r="H22208" s="135" t="s">
        <v>3563</v>
      </c>
      <c r="I22208" t="s">
        <v>1454</v>
      </c>
      <c r="J22208" s="20">
        <v>10</v>
      </c>
      <c r="K22208" s="20" t="s">
        <v>1465</v>
      </c>
      <c r="L22208" t="s">
        <v>1466</v>
      </c>
      <c r="M22208" s="20">
        <v>2.5</v>
      </c>
      <c r="N22208" s="20">
        <v>2.5</v>
      </c>
      <c r="AE22208">
        <f t="shared" si="346"/>
        <v>2022</v>
      </c>
    </row>
    <row r="22209" spans="1:31" x14ac:dyDescent="0.25">
      <c r="A22209" s="7">
        <v>22206</v>
      </c>
      <c r="B22209" s="8">
        <v>44776</v>
      </c>
      <c r="C22209" t="s">
        <v>3</v>
      </c>
      <c r="D22209" t="s">
        <v>1392</v>
      </c>
      <c r="E22209" t="s">
        <v>9</v>
      </c>
      <c r="F22209" t="s">
        <v>1367</v>
      </c>
      <c r="G22209" t="s">
        <v>648</v>
      </c>
      <c r="H22209" s="135" t="s">
        <v>1877</v>
      </c>
      <c r="I22209" t="s">
        <v>1458</v>
      </c>
      <c r="J22209" s="20">
        <v>6</v>
      </c>
      <c r="K22209" s="20" t="s">
        <v>9</v>
      </c>
      <c r="L22209" t="s">
        <v>1464</v>
      </c>
      <c r="M22209" s="20">
        <v>30</v>
      </c>
      <c r="N22209" s="20">
        <v>10</v>
      </c>
      <c r="AE22209">
        <f t="shared" si="346"/>
        <v>2022</v>
      </c>
    </row>
    <row r="22210" spans="1:31" x14ac:dyDescent="0.25">
      <c r="A22210" s="7">
        <v>22207</v>
      </c>
      <c r="B22210" s="8">
        <v>44777</v>
      </c>
      <c r="C22210" t="s">
        <v>3</v>
      </c>
      <c r="D22210" t="s">
        <v>678</v>
      </c>
      <c r="E22210" t="s">
        <v>9</v>
      </c>
      <c r="F22210" t="s">
        <v>518</v>
      </c>
      <c r="G22210" t="s">
        <v>648</v>
      </c>
      <c r="H22210" s="135" t="s">
        <v>2947</v>
      </c>
      <c r="I22210" t="s">
        <v>1455</v>
      </c>
      <c r="J22210" s="20">
        <v>18</v>
      </c>
      <c r="K22210" s="20" t="s">
        <v>1465</v>
      </c>
      <c r="L22210" t="s">
        <v>1466</v>
      </c>
      <c r="M22210" s="20">
        <v>2.25</v>
      </c>
      <c r="N22210" s="20">
        <v>2.25</v>
      </c>
      <c r="AE22210">
        <f t="shared" si="346"/>
        <v>2022</v>
      </c>
    </row>
    <row r="22211" spans="1:31" x14ac:dyDescent="0.25">
      <c r="A22211" s="7">
        <v>22208</v>
      </c>
      <c r="B22211" s="8">
        <v>44779</v>
      </c>
      <c r="C22211" t="s">
        <v>3</v>
      </c>
      <c r="D22211" t="s">
        <v>163</v>
      </c>
      <c r="E22211" t="s">
        <v>9</v>
      </c>
      <c r="F22211" t="s">
        <v>997</v>
      </c>
      <c r="G22211" t="s">
        <v>732</v>
      </c>
      <c r="H22211" s="135" t="s">
        <v>2131</v>
      </c>
      <c r="I22211" t="s">
        <v>1454</v>
      </c>
      <c r="J22211" s="20">
        <v>40</v>
      </c>
      <c r="K22211" s="20" t="s">
        <v>9</v>
      </c>
      <c r="L22211" t="s">
        <v>1463</v>
      </c>
      <c r="M22211" s="20">
        <v>9.6</v>
      </c>
      <c r="N22211" s="20">
        <v>11.4</v>
      </c>
      <c r="AE22211">
        <f t="shared" si="346"/>
        <v>2022</v>
      </c>
    </row>
    <row r="22212" spans="1:31" x14ac:dyDescent="0.25">
      <c r="A22212" s="7">
        <v>22209</v>
      </c>
      <c r="B22212" s="8">
        <v>44780</v>
      </c>
      <c r="C22212" t="s">
        <v>3</v>
      </c>
      <c r="D22212" t="s">
        <v>1367</v>
      </c>
      <c r="E22212" t="s">
        <v>9</v>
      </c>
      <c r="F22212" t="s">
        <v>1374</v>
      </c>
      <c r="G22212" t="s">
        <v>861</v>
      </c>
      <c r="H22212" s="9" t="s">
        <v>2526</v>
      </c>
      <c r="I22212" t="s">
        <v>1455</v>
      </c>
      <c r="J22212" s="20">
        <v>3</v>
      </c>
      <c r="K22212" s="20" t="s">
        <v>1465</v>
      </c>
      <c r="L22212" t="s">
        <v>1466</v>
      </c>
      <c r="M22212" s="20">
        <v>0.375</v>
      </c>
      <c r="N22212" s="20">
        <v>0.375</v>
      </c>
      <c r="AE22212">
        <f t="shared" ref="AE22212:AE22275" si="347">YEAR(B22212)</f>
        <v>2022</v>
      </c>
    </row>
    <row r="22213" spans="1:31" x14ac:dyDescent="0.25">
      <c r="A22213" s="7">
        <v>22210</v>
      </c>
      <c r="B22213" s="8">
        <v>44780</v>
      </c>
      <c r="C22213" t="s">
        <v>3</v>
      </c>
      <c r="D22213" t="s">
        <v>1392</v>
      </c>
      <c r="E22213" t="s">
        <v>9</v>
      </c>
      <c r="F22213" t="s">
        <v>678</v>
      </c>
      <c r="G22213" t="s">
        <v>648</v>
      </c>
      <c r="H22213" s="136" t="s">
        <v>1496</v>
      </c>
      <c r="I22213" t="s">
        <v>1455</v>
      </c>
      <c r="J22213" s="20">
        <v>9</v>
      </c>
      <c r="K22213" s="20" t="s">
        <v>3</v>
      </c>
      <c r="L22213" t="s">
        <v>1463</v>
      </c>
      <c r="M22213" s="20">
        <v>1.67</v>
      </c>
      <c r="N22213" s="20">
        <v>1.08</v>
      </c>
      <c r="AE22213">
        <f t="shared" si="347"/>
        <v>2022</v>
      </c>
    </row>
    <row r="22214" spans="1:31" x14ac:dyDescent="0.25">
      <c r="A22214" s="7">
        <v>22211</v>
      </c>
      <c r="B22214" s="8">
        <v>44780</v>
      </c>
      <c r="C22214" t="s">
        <v>3</v>
      </c>
      <c r="D22214" t="s">
        <v>1243</v>
      </c>
      <c r="E22214" t="s">
        <v>9</v>
      </c>
      <c r="F22214" t="s">
        <v>1344</v>
      </c>
      <c r="G22214" t="s">
        <v>1016</v>
      </c>
      <c r="H22214" s="9" t="s">
        <v>2890</v>
      </c>
      <c r="I22214" t="s">
        <v>1454</v>
      </c>
      <c r="J22214" s="20">
        <v>35</v>
      </c>
      <c r="K22214" s="20" t="s">
        <v>9</v>
      </c>
      <c r="L22214" t="s">
        <v>1463</v>
      </c>
      <c r="M22214" s="20">
        <v>8.4</v>
      </c>
      <c r="N22214" s="20">
        <v>10.1</v>
      </c>
      <c r="AE22214">
        <f t="shared" si="347"/>
        <v>2022</v>
      </c>
    </row>
    <row r="22215" spans="1:31" x14ac:dyDescent="0.25">
      <c r="A22215" s="7">
        <v>22212</v>
      </c>
      <c r="B22215" s="8">
        <v>44781</v>
      </c>
      <c r="C22215" t="s">
        <v>3</v>
      </c>
      <c r="D22215" t="s">
        <v>1322</v>
      </c>
      <c r="E22215" t="s">
        <v>9</v>
      </c>
      <c r="F22215" t="s">
        <v>997</v>
      </c>
      <c r="G22215" t="s">
        <v>929</v>
      </c>
      <c r="H22215" s="135" t="s">
        <v>2674</v>
      </c>
      <c r="I22215" t="s">
        <v>1454</v>
      </c>
      <c r="J22215" s="20">
        <v>53</v>
      </c>
      <c r="K22215" s="20" t="s">
        <v>1465</v>
      </c>
      <c r="L22215" t="s">
        <v>1466</v>
      </c>
      <c r="M22215" s="20">
        <v>13.25</v>
      </c>
      <c r="N22215" s="20">
        <v>13.25</v>
      </c>
      <c r="AE22215">
        <f t="shared" si="347"/>
        <v>2022</v>
      </c>
    </row>
    <row r="22216" spans="1:31" x14ac:dyDescent="0.25">
      <c r="A22216" s="7">
        <v>22213</v>
      </c>
      <c r="B22216" s="8">
        <v>44782</v>
      </c>
      <c r="C22216" t="s">
        <v>3</v>
      </c>
      <c r="D22216" t="s">
        <v>1393</v>
      </c>
      <c r="E22216" t="s">
        <v>9</v>
      </c>
      <c r="F22216" t="s">
        <v>678</v>
      </c>
      <c r="G22216" t="s">
        <v>648</v>
      </c>
      <c r="H22216" s="136" t="s">
        <v>1496</v>
      </c>
      <c r="I22216" t="s">
        <v>1458</v>
      </c>
      <c r="J22216" s="20">
        <v>8</v>
      </c>
      <c r="K22216" s="20" t="s">
        <v>1465</v>
      </c>
      <c r="L22216" t="s">
        <v>1466</v>
      </c>
      <c r="M22216" s="20">
        <v>30</v>
      </c>
      <c r="N22216" s="20">
        <v>10</v>
      </c>
      <c r="AE22216">
        <f t="shared" si="347"/>
        <v>2022</v>
      </c>
    </row>
    <row r="22217" spans="1:31" x14ac:dyDescent="0.25">
      <c r="A22217" s="7">
        <v>22214</v>
      </c>
      <c r="B22217" s="8">
        <v>44782</v>
      </c>
      <c r="C22217" t="s">
        <v>3</v>
      </c>
      <c r="D22217" s="16" t="s">
        <v>35</v>
      </c>
      <c r="E22217" t="s">
        <v>9</v>
      </c>
      <c r="F22217" t="s">
        <v>1243</v>
      </c>
      <c r="G22217" t="s">
        <v>1016</v>
      </c>
      <c r="H22217" s="9" t="s">
        <v>3561</v>
      </c>
      <c r="I22217" t="s">
        <v>1455</v>
      </c>
      <c r="J22217" s="20">
        <v>18</v>
      </c>
      <c r="K22217" s="20" t="s">
        <v>1465</v>
      </c>
      <c r="L22217" t="s">
        <v>1466</v>
      </c>
      <c r="M22217" s="20">
        <v>2.25</v>
      </c>
      <c r="N22217" s="20">
        <v>2.25</v>
      </c>
      <c r="AE22217">
        <f t="shared" si="347"/>
        <v>2022</v>
      </c>
    </row>
    <row r="22218" spans="1:31" x14ac:dyDescent="0.25">
      <c r="A22218" s="7">
        <v>22215</v>
      </c>
      <c r="B22218" s="8">
        <v>44783</v>
      </c>
      <c r="C22218" t="s">
        <v>3</v>
      </c>
      <c r="D22218" t="s">
        <v>1258</v>
      </c>
      <c r="E22218" t="s">
        <v>9</v>
      </c>
      <c r="F22218" t="s">
        <v>1382</v>
      </c>
      <c r="G22218" t="s">
        <v>648</v>
      </c>
      <c r="H22218" s="135" t="s">
        <v>1901</v>
      </c>
      <c r="I22218" t="s">
        <v>1454</v>
      </c>
      <c r="J22218" s="20">
        <v>24</v>
      </c>
      <c r="K22218" s="20" t="s">
        <v>1465</v>
      </c>
      <c r="L22218" t="s">
        <v>1466</v>
      </c>
      <c r="M22218" s="20">
        <v>6</v>
      </c>
      <c r="N22218" s="20">
        <v>6</v>
      </c>
      <c r="AE22218">
        <f t="shared" si="347"/>
        <v>2022</v>
      </c>
    </row>
    <row r="22219" spans="1:31" x14ac:dyDescent="0.25">
      <c r="A22219" s="7">
        <v>22216</v>
      </c>
      <c r="B22219" s="8">
        <v>44783</v>
      </c>
      <c r="C22219" t="s">
        <v>3</v>
      </c>
      <c r="D22219" t="s">
        <v>1322</v>
      </c>
      <c r="E22219" t="s">
        <v>9</v>
      </c>
      <c r="F22219" t="s">
        <v>1382</v>
      </c>
      <c r="G22219" t="s">
        <v>929</v>
      </c>
      <c r="H22219" s="135" t="s">
        <v>2744</v>
      </c>
      <c r="I22219" t="s">
        <v>1454</v>
      </c>
      <c r="J22219" s="20">
        <v>16</v>
      </c>
      <c r="K22219" s="20" t="s">
        <v>9</v>
      </c>
      <c r="L22219" t="s">
        <v>1464</v>
      </c>
      <c r="M22219" s="20">
        <v>3.52</v>
      </c>
      <c r="N22219" s="20">
        <v>5.48</v>
      </c>
      <c r="AE22219">
        <f t="shared" si="347"/>
        <v>2022</v>
      </c>
    </row>
    <row r="22220" spans="1:31" x14ac:dyDescent="0.25">
      <c r="A22220" s="7">
        <v>22217</v>
      </c>
      <c r="B22220" s="8">
        <v>44784</v>
      </c>
      <c r="C22220" t="s">
        <v>3</v>
      </c>
      <c r="D22220" t="s">
        <v>712</v>
      </c>
      <c r="E22220" t="s">
        <v>9</v>
      </c>
      <c r="F22220" t="s">
        <v>1237</v>
      </c>
      <c r="G22220" t="s">
        <v>1016</v>
      </c>
      <c r="H22220" s="9" t="s">
        <v>3561</v>
      </c>
      <c r="I22220" t="s">
        <v>1454</v>
      </c>
      <c r="J22220" s="20">
        <v>21</v>
      </c>
      <c r="K22220" s="20" t="s">
        <v>3</v>
      </c>
      <c r="L22220" t="s">
        <v>1464</v>
      </c>
      <c r="M22220" s="20">
        <v>6.88</v>
      </c>
      <c r="N22220" s="20">
        <v>4.62</v>
      </c>
      <c r="AE22220">
        <f t="shared" si="347"/>
        <v>2022</v>
      </c>
    </row>
    <row r="22221" spans="1:31" x14ac:dyDescent="0.25">
      <c r="A22221" s="7">
        <v>22218</v>
      </c>
      <c r="B22221" s="8">
        <v>44785</v>
      </c>
      <c r="C22221" t="s">
        <v>3</v>
      </c>
      <c r="D22221" t="s">
        <v>1392</v>
      </c>
      <c r="E22221" t="s">
        <v>9</v>
      </c>
      <c r="F22221" t="s">
        <v>1389</v>
      </c>
      <c r="G22221" t="s">
        <v>1292</v>
      </c>
      <c r="H22221" s="9" t="s">
        <v>3499</v>
      </c>
      <c r="I22221" t="s">
        <v>1454</v>
      </c>
      <c r="J22221" s="20">
        <v>30</v>
      </c>
      <c r="K22221" s="20" t="s">
        <v>9</v>
      </c>
      <c r="L22221" t="s">
        <v>1464</v>
      </c>
      <c r="M22221" s="20">
        <v>6.6</v>
      </c>
      <c r="N22221" s="20">
        <v>9.4</v>
      </c>
      <c r="AE22221">
        <f t="shared" si="347"/>
        <v>2022</v>
      </c>
    </row>
    <row r="22222" spans="1:31" x14ac:dyDescent="0.25">
      <c r="A22222" s="7">
        <v>22219</v>
      </c>
      <c r="B22222" s="8">
        <v>44786</v>
      </c>
      <c r="C22222" t="s">
        <v>3</v>
      </c>
      <c r="D22222" t="s">
        <v>1349</v>
      </c>
      <c r="E22222" t="s">
        <v>9</v>
      </c>
      <c r="F22222" t="s">
        <v>1274</v>
      </c>
      <c r="G22222" t="s">
        <v>648</v>
      </c>
      <c r="H22222" s="135" t="s">
        <v>3259</v>
      </c>
      <c r="I22222" t="s">
        <v>1454</v>
      </c>
      <c r="J22222" s="20">
        <v>141</v>
      </c>
      <c r="K22222" s="20" t="s">
        <v>1465</v>
      </c>
      <c r="L22222" t="s">
        <v>1466</v>
      </c>
      <c r="M22222" s="20">
        <v>35.25</v>
      </c>
      <c r="N22222" s="20">
        <v>35.25</v>
      </c>
      <c r="AE22222">
        <f t="shared" si="347"/>
        <v>2022</v>
      </c>
    </row>
    <row r="22223" spans="1:31" x14ac:dyDescent="0.25">
      <c r="A22223" s="7">
        <v>22220</v>
      </c>
      <c r="B22223" s="8">
        <v>44787</v>
      </c>
      <c r="C22223" t="s">
        <v>3</v>
      </c>
      <c r="D22223" t="s">
        <v>448</v>
      </c>
      <c r="E22223" t="s">
        <v>9</v>
      </c>
      <c r="F22223" t="s">
        <v>102</v>
      </c>
      <c r="G22223" t="s">
        <v>377</v>
      </c>
      <c r="H22223" s="135" t="s">
        <v>1496</v>
      </c>
      <c r="I22223" t="s">
        <v>1454</v>
      </c>
      <c r="J22223" s="20">
        <v>58</v>
      </c>
      <c r="K22223" s="20" t="s">
        <v>9</v>
      </c>
      <c r="L22223" t="s">
        <v>1463</v>
      </c>
      <c r="M22223" s="20">
        <v>13.92</v>
      </c>
      <c r="N22223" s="20">
        <v>16.079999999999998</v>
      </c>
      <c r="AE22223">
        <f t="shared" si="347"/>
        <v>2022</v>
      </c>
    </row>
    <row r="22224" spans="1:31" x14ac:dyDescent="0.25">
      <c r="A22224" s="7">
        <v>22221</v>
      </c>
      <c r="B22224" s="8">
        <v>44787</v>
      </c>
      <c r="C22224" t="s">
        <v>3</v>
      </c>
      <c r="D22224" t="s">
        <v>448</v>
      </c>
      <c r="E22224" t="s">
        <v>9</v>
      </c>
      <c r="F22224" t="s">
        <v>102</v>
      </c>
      <c r="G22224" t="s">
        <v>929</v>
      </c>
      <c r="H22224" s="135" t="s">
        <v>3257</v>
      </c>
      <c r="I22224" t="s">
        <v>1454</v>
      </c>
      <c r="J22224" s="20">
        <v>85</v>
      </c>
      <c r="K22224" s="20" t="s">
        <v>3</v>
      </c>
      <c r="L22224" t="s">
        <v>1463</v>
      </c>
      <c r="M22224" s="20">
        <v>23.1</v>
      </c>
      <c r="N22224" s="20">
        <v>20.399999999999999</v>
      </c>
      <c r="AE22224">
        <f t="shared" si="347"/>
        <v>2022</v>
      </c>
    </row>
    <row r="22225" spans="1:31" x14ac:dyDescent="0.25">
      <c r="A22225" s="7">
        <v>22222</v>
      </c>
      <c r="B22225" s="8">
        <v>44788</v>
      </c>
      <c r="C22225" t="s">
        <v>3</v>
      </c>
      <c r="D22225" t="s">
        <v>943</v>
      </c>
      <c r="E22225" t="s">
        <v>9</v>
      </c>
      <c r="F22225" t="s">
        <v>1344</v>
      </c>
      <c r="G22225" t="s">
        <v>714</v>
      </c>
      <c r="H22225" s="135" t="s">
        <v>1496</v>
      </c>
      <c r="I22225" t="s">
        <v>1454</v>
      </c>
      <c r="J22225" s="20">
        <v>23</v>
      </c>
      <c r="K22225" s="20" t="s">
        <v>9</v>
      </c>
      <c r="L22225" t="s">
        <v>1464</v>
      </c>
      <c r="M22225" s="20">
        <v>5.0600000000000005</v>
      </c>
      <c r="N22225" s="20">
        <v>7.4399999999999995</v>
      </c>
      <c r="AE22225">
        <f t="shared" si="347"/>
        <v>2022</v>
      </c>
    </row>
    <row r="22226" spans="1:31" x14ac:dyDescent="0.25">
      <c r="A22226" s="7">
        <v>22223</v>
      </c>
      <c r="B22226" s="8">
        <v>44788</v>
      </c>
      <c r="C22226" t="s">
        <v>3</v>
      </c>
      <c r="D22226" t="s">
        <v>265</v>
      </c>
      <c r="E22226" t="s">
        <v>9</v>
      </c>
      <c r="F22226" t="s">
        <v>1385</v>
      </c>
      <c r="G22226" t="s">
        <v>377</v>
      </c>
      <c r="H22226" s="135" t="s">
        <v>1496</v>
      </c>
      <c r="I22226" t="s">
        <v>1456</v>
      </c>
      <c r="J22226" s="20">
        <v>50</v>
      </c>
      <c r="K22226" s="20" t="s">
        <v>3</v>
      </c>
      <c r="L22226" t="s">
        <v>1464</v>
      </c>
      <c r="M22226" s="20">
        <v>15</v>
      </c>
      <c r="N22226" s="20">
        <v>11</v>
      </c>
      <c r="O22226" t="s">
        <v>3</v>
      </c>
      <c r="P22226" s="13" t="s">
        <v>808</v>
      </c>
      <c r="Q22226" t="s">
        <v>3</v>
      </c>
      <c r="R22226" t="s">
        <v>107</v>
      </c>
      <c r="S22226" t="s">
        <v>3</v>
      </c>
      <c r="T22226" t="s">
        <v>678</v>
      </c>
      <c r="U22226" t="s">
        <v>3</v>
      </c>
      <c r="V22226" t="s">
        <v>1329</v>
      </c>
      <c r="W22226" t="s">
        <v>9</v>
      </c>
      <c r="X22226" t="s">
        <v>102</v>
      </c>
      <c r="Y22226" t="s">
        <v>9</v>
      </c>
      <c r="Z22226" t="s">
        <v>1309</v>
      </c>
      <c r="AA22226" t="s">
        <v>9</v>
      </c>
      <c r="AB22226" t="s">
        <v>1358</v>
      </c>
      <c r="AC22226" t="s">
        <v>9</v>
      </c>
      <c r="AD22226" t="s">
        <v>1344</v>
      </c>
      <c r="AE22226">
        <f t="shared" si="347"/>
        <v>2022</v>
      </c>
    </row>
    <row r="22227" spans="1:31" x14ac:dyDescent="0.25">
      <c r="A22227" s="7">
        <v>22224</v>
      </c>
      <c r="B22227" s="8">
        <v>44789</v>
      </c>
      <c r="C22227" t="s">
        <v>3</v>
      </c>
      <c r="D22227" t="s">
        <v>1361</v>
      </c>
      <c r="E22227" t="s">
        <v>9</v>
      </c>
      <c r="F22227" t="s">
        <v>122</v>
      </c>
      <c r="G22227" t="s">
        <v>1292</v>
      </c>
      <c r="H22227" s="9" t="s">
        <v>3393</v>
      </c>
      <c r="I22227" t="s">
        <v>1454</v>
      </c>
      <c r="J22227" s="20">
        <v>10</v>
      </c>
      <c r="K22227" s="20" t="s">
        <v>3</v>
      </c>
      <c r="L22227" t="s">
        <v>1464</v>
      </c>
      <c r="M22227" s="20">
        <v>3.8</v>
      </c>
      <c r="N22227" s="20">
        <v>2.2000000000000002</v>
      </c>
      <c r="AE22227">
        <f t="shared" si="347"/>
        <v>2022</v>
      </c>
    </row>
    <row r="22228" spans="1:31" x14ac:dyDescent="0.25">
      <c r="A22228" s="7">
        <v>22225</v>
      </c>
      <c r="B22228" s="8">
        <v>44790</v>
      </c>
      <c r="C22228" t="s">
        <v>3</v>
      </c>
      <c r="D22228" t="s">
        <v>1394</v>
      </c>
      <c r="E22228" t="s">
        <v>9</v>
      </c>
      <c r="F22228" t="s">
        <v>1332</v>
      </c>
      <c r="G22228" t="s">
        <v>929</v>
      </c>
      <c r="H22228" s="135" t="s">
        <v>2774</v>
      </c>
      <c r="I22228" t="s">
        <v>1455</v>
      </c>
      <c r="J22228" s="20">
        <v>42</v>
      </c>
      <c r="K22228" s="20" t="s">
        <v>9</v>
      </c>
      <c r="L22228" t="s">
        <v>1464</v>
      </c>
      <c r="M22228" s="20">
        <v>4.62</v>
      </c>
      <c r="N22228" s="20">
        <v>6.38</v>
      </c>
      <c r="AE22228">
        <f t="shared" si="347"/>
        <v>2022</v>
      </c>
    </row>
    <row r="22229" spans="1:31" x14ac:dyDescent="0.25">
      <c r="A22229" s="7">
        <v>22226</v>
      </c>
      <c r="B22229" s="8">
        <v>44790</v>
      </c>
      <c r="C22229" t="s">
        <v>3</v>
      </c>
      <c r="D22229" t="s">
        <v>1394</v>
      </c>
      <c r="E22229" t="s">
        <v>9</v>
      </c>
      <c r="F22229" t="s">
        <v>1052</v>
      </c>
      <c r="G22229" t="s">
        <v>929</v>
      </c>
      <c r="H22229" s="135" t="s">
        <v>2683</v>
      </c>
      <c r="I22229" t="s">
        <v>1455</v>
      </c>
      <c r="J22229" s="20">
        <v>9</v>
      </c>
      <c r="K22229" s="20" t="s">
        <v>9</v>
      </c>
      <c r="L22229" t="s">
        <v>1464</v>
      </c>
      <c r="M22229" s="20">
        <v>0.99</v>
      </c>
      <c r="N22229" s="20">
        <v>1.76</v>
      </c>
      <c r="AE22229">
        <f t="shared" si="347"/>
        <v>2022</v>
      </c>
    </row>
    <row r="22230" spans="1:31" x14ac:dyDescent="0.25">
      <c r="A22230" s="7">
        <v>22227</v>
      </c>
      <c r="B22230" s="8">
        <v>44791</v>
      </c>
      <c r="C22230" t="s">
        <v>3</v>
      </c>
      <c r="D22230" t="s">
        <v>104</v>
      </c>
      <c r="E22230" t="s">
        <v>9</v>
      </c>
      <c r="F22230" t="s">
        <v>285</v>
      </c>
      <c r="G22230" t="s">
        <v>861</v>
      </c>
      <c r="H22230" s="135" t="s">
        <v>2491</v>
      </c>
      <c r="I22230" t="s">
        <v>1454</v>
      </c>
      <c r="J22230" s="20">
        <v>24</v>
      </c>
      <c r="K22230" s="20" t="s">
        <v>1465</v>
      </c>
      <c r="L22230" t="s">
        <v>1466</v>
      </c>
      <c r="M22230" s="20">
        <v>6</v>
      </c>
      <c r="N22230" s="20">
        <v>6</v>
      </c>
      <c r="AE22230">
        <f t="shared" si="347"/>
        <v>2022</v>
      </c>
    </row>
    <row r="22231" spans="1:31" x14ac:dyDescent="0.25">
      <c r="A22231" s="7">
        <v>22228</v>
      </c>
      <c r="B22231" s="8">
        <v>44791</v>
      </c>
      <c r="C22231" t="s">
        <v>3</v>
      </c>
      <c r="D22231" t="s">
        <v>1243</v>
      </c>
      <c r="E22231" t="s">
        <v>9</v>
      </c>
      <c r="F22231" t="s">
        <v>285</v>
      </c>
      <c r="G22231" t="s">
        <v>1347</v>
      </c>
      <c r="H22231" s="135" t="s">
        <v>3532</v>
      </c>
      <c r="I22231" t="s">
        <v>1454</v>
      </c>
      <c r="J22231" s="20">
        <v>24</v>
      </c>
      <c r="K22231" s="20" t="s">
        <v>3</v>
      </c>
      <c r="L22231" t="s">
        <v>1463</v>
      </c>
      <c r="M22231" s="20">
        <v>7.24</v>
      </c>
      <c r="N22231" s="20">
        <v>5.76</v>
      </c>
      <c r="AE22231">
        <f t="shared" si="347"/>
        <v>2022</v>
      </c>
    </row>
    <row r="22232" spans="1:31" x14ac:dyDescent="0.25">
      <c r="A22232" s="7">
        <v>22229</v>
      </c>
      <c r="B22232" s="8">
        <v>44791</v>
      </c>
      <c r="C22232" t="s">
        <v>3</v>
      </c>
      <c r="D22232" t="s">
        <v>532</v>
      </c>
      <c r="E22232" t="s">
        <v>9</v>
      </c>
      <c r="F22232" t="s">
        <v>285</v>
      </c>
      <c r="G22232" t="s">
        <v>895</v>
      </c>
      <c r="H22232" s="135" t="s">
        <v>2577</v>
      </c>
      <c r="I22232" t="s">
        <v>1454</v>
      </c>
      <c r="J22232" s="20">
        <v>132</v>
      </c>
      <c r="K22232" s="20" t="s">
        <v>9</v>
      </c>
      <c r="L22232" t="s">
        <v>1463</v>
      </c>
      <c r="M22232" s="20">
        <v>31.68</v>
      </c>
      <c r="N22232" s="20">
        <v>35.32</v>
      </c>
      <c r="AE22232">
        <f t="shared" si="347"/>
        <v>2022</v>
      </c>
    </row>
    <row r="22233" spans="1:31" x14ac:dyDescent="0.25">
      <c r="A22233" s="7">
        <v>22230</v>
      </c>
      <c r="B22233" s="8">
        <v>44791</v>
      </c>
      <c r="C22233" t="s">
        <v>3</v>
      </c>
      <c r="D22233" t="s">
        <v>1317</v>
      </c>
      <c r="E22233" t="s">
        <v>9</v>
      </c>
      <c r="F22233" t="s">
        <v>285</v>
      </c>
      <c r="G22233" t="s">
        <v>929</v>
      </c>
      <c r="H22233" s="135" t="s">
        <v>3035</v>
      </c>
      <c r="I22233" t="s">
        <v>1454</v>
      </c>
      <c r="J22233" s="20">
        <v>30</v>
      </c>
      <c r="K22233" s="20" t="s">
        <v>9</v>
      </c>
      <c r="L22233" t="s">
        <v>1464</v>
      </c>
      <c r="M22233" s="20">
        <v>6.6</v>
      </c>
      <c r="N22233" s="20">
        <v>9.4</v>
      </c>
      <c r="AE22233">
        <f t="shared" si="347"/>
        <v>2022</v>
      </c>
    </row>
    <row r="22234" spans="1:31" x14ac:dyDescent="0.25">
      <c r="A22234" s="7">
        <v>22231</v>
      </c>
      <c r="B22234" s="8">
        <v>44792</v>
      </c>
      <c r="C22234" t="s">
        <v>3</v>
      </c>
      <c r="D22234" t="s">
        <v>1322</v>
      </c>
      <c r="E22234" t="s">
        <v>9</v>
      </c>
      <c r="F22234" t="s">
        <v>1288</v>
      </c>
      <c r="G22234" t="s">
        <v>929</v>
      </c>
      <c r="H22234" s="135" t="s">
        <v>2782</v>
      </c>
      <c r="I22234" t="s">
        <v>1454</v>
      </c>
      <c r="J22234" s="20">
        <v>32</v>
      </c>
      <c r="K22234" s="20" t="s">
        <v>1465</v>
      </c>
      <c r="L22234" t="s">
        <v>1466</v>
      </c>
      <c r="M22234" s="20">
        <v>8</v>
      </c>
      <c r="N22234" s="20">
        <v>8</v>
      </c>
      <c r="AE22234">
        <f t="shared" si="347"/>
        <v>2022</v>
      </c>
    </row>
    <row r="22235" spans="1:31" x14ac:dyDescent="0.25">
      <c r="A22235" s="7">
        <v>22232</v>
      </c>
      <c r="B22235" s="8">
        <v>44792</v>
      </c>
      <c r="C22235" t="s">
        <v>3</v>
      </c>
      <c r="D22235" t="s">
        <v>779</v>
      </c>
      <c r="E22235" t="s">
        <v>9</v>
      </c>
      <c r="F22235" t="s">
        <v>872</v>
      </c>
      <c r="G22235" t="s">
        <v>929</v>
      </c>
      <c r="H22235" s="135" t="s">
        <v>1496</v>
      </c>
      <c r="I22235" t="s">
        <v>1454</v>
      </c>
      <c r="J22235" s="20">
        <v>21</v>
      </c>
      <c r="K22235" s="20" t="s">
        <v>3</v>
      </c>
      <c r="L22235" t="s">
        <v>1463</v>
      </c>
      <c r="M22235" s="20">
        <v>6.46</v>
      </c>
      <c r="N22235" s="20">
        <v>5.04</v>
      </c>
      <c r="AE22235">
        <f t="shared" si="347"/>
        <v>2022</v>
      </c>
    </row>
    <row r="22236" spans="1:31" x14ac:dyDescent="0.25">
      <c r="A22236" s="7">
        <v>22233</v>
      </c>
      <c r="B22236" s="8">
        <v>44795</v>
      </c>
      <c r="C22236" t="s">
        <v>3</v>
      </c>
      <c r="D22236" t="s">
        <v>1332</v>
      </c>
      <c r="E22236" t="s">
        <v>9</v>
      </c>
      <c r="F22236" t="s">
        <v>448</v>
      </c>
      <c r="G22236" t="s">
        <v>377</v>
      </c>
      <c r="H22236" s="9" t="s">
        <v>2270</v>
      </c>
      <c r="I22236" t="s">
        <v>1454</v>
      </c>
      <c r="J22236" s="20">
        <v>48</v>
      </c>
      <c r="K22236" s="20" t="s">
        <v>3</v>
      </c>
      <c r="L22236" t="s">
        <v>1464</v>
      </c>
      <c r="M22236" s="20">
        <v>14.44</v>
      </c>
      <c r="N22236" s="20">
        <v>10.56</v>
      </c>
      <c r="AE22236">
        <f t="shared" si="347"/>
        <v>2022</v>
      </c>
    </row>
    <row r="22237" spans="1:31" x14ac:dyDescent="0.25">
      <c r="A22237" s="7">
        <v>22234</v>
      </c>
      <c r="B22237" s="8">
        <v>44796</v>
      </c>
      <c r="C22237" t="s">
        <v>3</v>
      </c>
      <c r="D22237" t="s">
        <v>698</v>
      </c>
      <c r="E22237" t="s">
        <v>9</v>
      </c>
      <c r="F22237" t="s">
        <v>665</v>
      </c>
      <c r="G22237" t="s">
        <v>1292</v>
      </c>
      <c r="H22237" s="134" t="s">
        <v>3423</v>
      </c>
      <c r="I22237" t="s">
        <v>1455</v>
      </c>
      <c r="J22237" s="20">
        <v>16</v>
      </c>
      <c r="K22237" s="20" t="s">
        <v>9</v>
      </c>
      <c r="L22237" t="s">
        <v>1464</v>
      </c>
      <c r="M22237" s="20">
        <v>1.76</v>
      </c>
      <c r="N22237" s="20">
        <v>2.74</v>
      </c>
      <c r="AE22237">
        <f t="shared" si="347"/>
        <v>2022</v>
      </c>
    </row>
    <row r="22238" spans="1:31" x14ac:dyDescent="0.25">
      <c r="A22238" s="7">
        <v>22235</v>
      </c>
      <c r="B22238" s="8">
        <v>44796</v>
      </c>
      <c r="C22238" t="s">
        <v>3</v>
      </c>
      <c r="D22238" t="s">
        <v>1096</v>
      </c>
      <c r="E22238" t="s">
        <v>9</v>
      </c>
      <c r="F22238" t="s">
        <v>427</v>
      </c>
      <c r="G22238" t="s">
        <v>1016</v>
      </c>
      <c r="H22238" s="9" t="s">
        <v>2890</v>
      </c>
      <c r="I22238" t="s">
        <v>1454</v>
      </c>
      <c r="J22238" s="20">
        <v>20</v>
      </c>
      <c r="K22238" s="20" t="s">
        <v>1465</v>
      </c>
      <c r="L22238" t="s">
        <v>1466</v>
      </c>
      <c r="M22238" s="20">
        <v>5</v>
      </c>
      <c r="N22238" s="20">
        <v>5</v>
      </c>
      <c r="AE22238">
        <f t="shared" si="347"/>
        <v>2022</v>
      </c>
    </row>
    <row r="22239" spans="1:31" x14ac:dyDescent="0.25">
      <c r="A22239" s="7">
        <v>22236</v>
      </c>
      <c r="B22239" s="8">
        <v>44796</v>
      </c>
      <c r="C22239" t="s">
        <v>3</v>
      </c>
      <c r="D22239" t="s">
        <v>1395</v>
      </c>
      <c r="E22239" t="s">
        <v>9</v>
      </c>
      <c r="F22239" t="s">
        <v>1052</v>
      </c>
      <c r="G22239" t="s">
        <v>929</v>
      </c>
      <c r="H22239" s="135" t="s">
        <v>2659</v>
      </c>
      <c r="I22239" t="s">
        <v>1458</v>
      </c>
      <c r="J22239" s="20">
        <v>10</v>
      </c>
      <c r="K22239" s="20" t="s">
        <v>9</v>
      </c>
      <c r="L22239" t="s">
        <v>1464</v>
      </c>
      <c r="M22239" s="20">
        <v>30</v>
      </c>
      <c r="N22239" s="20">
        <v>10</v>
      </c>
      <c r="AE22239">
        <f t="shared" si="347"/>
        <v>2022</v>
      </c>
    </row>
    <row r="22240" spans="1:31" x14ac:dyDescent="0.25">
      <c r="A22240" s="7">
        <v>22237</v>
      </c>
      <c r="B22240" s="8">
        <v>44800</v>
      </c>
      <c r="C22240" t="s">
        <v>3</v>
      </c>
      <c r="D22240" t="s">
        <v>968</v>
      </c>
      <c r="E22240" t="s">
        <v>9</v>
      </c>
      <c r="F22240" t="s">
        <v>1371</v>
      </c>
      <c r="G22240" t="s">
        <v>648</v>
      </c>
      <c r="H22240" s="135" t="s">
        <v>1810</v>
      </c>
      <c r="I22240" t="s">
        <v>1454</v>
      </c>
      <c r="J22240" s="20">
        <v>47</v>
      </c>
      <c r="K22240" s="20" t="s">
        <v>3</v>
      </c>
      <c r="L22240" t="s">
        <v>1464</v>
      </c>
      <c r="M22240" s="20">
        <v>14.16</v>
      </c>
      <c r="N22240" s="20">
        <v>10.34</v>
      </c>
      <c r="AE22240">
        <f t="shared" si="347"/>
        <v>2022</v>
      </c>
    </row>
    <row r="22241" spans="1:31" x14ac:dyDescent="0.25">
      <c r="A22241" s="7">
        <v>22238</v>
      </c>
      <c r="B22241" s="8">
        <v>44800</v>
      </c>
      <c r="C22241" t="s">
        <v>3</v>
      </c>
      <c r="D22241" t="s">
        <v>1332</v>
      </c>
      <c r="E22241" t="s">
        <v>9</v>
      </c>
      <c r="F22241" t="s">
        <v>900</v>
      </c>
      <c r="G22241" t="s">
        <v>1170</v>
      </c>
      <c r="H22241" s="135" t="s">
        <v>3564</v>
      </c>
      <c r="I22241" t="s">
        <v>1454</v>
      </c>
      <c r="J22241" s="20">
        <v>53</v>
      </c>
      <c r="K22241" s="20" t="s">
        <v>3</v>
      </c>
      <c r="L22241" t="s">
        <v>1464</v>
      </c>
      <c r="M22241" s="20">
        <v>15.84</v>
      </c>
      <c r="N22241" s="20">
        <v>11.66</v>
      </c>
      <c r="AE22241">
        <f t="shared" si="347"/>
        <v>2022</v>
      </c>
    </row>
    <row r="22242" spans="1:31" x14ac:dyDescent="0.25">
      <c r="A22242" s="7">
        <v>22239</v>
      </c>
      <c r="B22242" s="8">
        <v>44802</v>
      </c>
      <c r="C22242" t="s">
        <v>3</v>
      </c>
      <c r="D22242" t="s">
        <v>1361</v>
      </c>
      <c r="E22242" t="s">
        <v>9</v>
      </c>
      <c r="F22242" t="s">
        <v>665</v>
      </c>
      <c r="G22242" t="s">
        <v>1170</v>
      </c>
      <c r="H22242" s="135" t="s">
        <v>3223</v>
      </c>
      <c r="I22242" t="s">
        <v>1454</v>
      </c>
      <c r="J22242" s="20">
        <v>20</v>
      </c>
      <c r="K22242" s="20" t="s">
        <v>1465</v>
      </c>
      <c r="L22242" t="s">
        <v>1466</v>
      </c>
      <c r="M22242" s="20">
        <v>5</v>
      </c>
      <c r="N22242" s="20">
        <v>5</v>
      </c>
      <c r="AE22242">
        <f t="shared" si="347"/>
        <v>2022</v>
      </c>
    </row>
    <row r="22243" spans="1:31" x14ac:dyDescent="0.25">
      <c r="A22243" s="7">
        <v>22240</v>
      </c>
      <c r="B22243" s="8">
        <v>44802</v>
      </c>
      <c r="C22243" t="s">
        <v>3</v>
      </c>
      <c r="D22243" t="s">
        <v>1394</v>
      </c>
      <c r="E22243" t="s">
        <v>9</v>
      </c>
      <c r="F22243" t="s">
        <v>1387</v>
      </c>
      <c r="G22243" t="s">
        <v>929</v>
      </c>
      <c r="H22243" s="135" t="s">
        <v>2683</v>
      </c>
      <c r="I22243" t="s">
        <v>1454</v>
      </c>
      <c r="J22243" s="20">
        <v>16</v>
      </c>
      <c r="K22243" s="20" t="s">
        <v>3</v>
      </c>
      <c r="L22243" t="s">
        <v>1464</v>
      </c>
      <c r="M22243" s="20">
        <v>5.48</v>
      </c>
      <c r="N22243" s="20">
        <v>3.52</v>
      </c>
      <c r="AE22243">
        <f t="shared" si="347"/>
        <v>2022</v>
      </c>
    </row>
    <row r="22244" spans="1:31" x14ac:dyDescent="0.25">
      <c r="A22244" s="7">
        <v>22241</v>
      </c>
      <c r="B22244" s="8">
        <v>44803</v>
      </c>
      <c r="C22244" t="s">
        <v>3</v>
      </c>
      <c r="D22244" t="s">
        <v>1388</v>
      </c>
      <c r="E22244" t="s">
        <v>9</v>
      </c>
      <c r="F22244" t="s">
        <v>1288</v>
      </c>
      <c r="G22244" t="s">
        <v>929</v>
      </c>
      <c r="H22244" s="135" t="s">
        <v>3019</v>
      </c>
      <c r="I22244" t="s">
        <v>1454</v>
      </c>
      <c r="J22244" s="20">
        <v>15</v>
      </c>
      <c r="K22244" s="20" t="s">
        <v>1465</v>
      </c>
      <c r="L22244" t="s">
        <v>1466</v>
      </c>
      <c r="M22244" s="20">
        <v>3.75</v>
      </c>
      <c r="N22244" s="20">
        <v>3.75</v>
      </c>
      <c r="AE22244">
        <f t="shared" si="347"/>
        <v>2022</v>
      </c>
    </row>
    <row r="22245" spans="1:31" x14ac:dyDescent="0.25">
      <c r="A22245" s="7">
        <v>22242</v>
      </c>
      <c r="B22245" s="8">
        <v>44805</v>
      </c>
      <c r="C22245" t="s">
        <v>3</v>
      </c>
      <c r="D22245" t="s">
        <v>1315</v>
      </c>
      <c r="E22245" t="s">
        <v>9</v>
      </c>
      <c r="F22245" t="s">
        <v>1288</v>
      </c>
      <c r="G22245" t="s">
        <v>569</v>
      </c>
      <c r="H22245" s="9" t="s">
        <v>3565</v>
      </c>
      <c r="I22245" t="s">
        <v>1454</v>
      </c>
      <c r="J22245" s="20">
        <v>19</v>
      </c>
      <c r="K22245" s="20" t="s">
        <v>9</v>
      </c>
      <c r="L22245" t="s">
        <v>1463</v>
      </c>
      <c r="M22245" s="20">
        <v>4.5599999999999996</v>
      </c>
      <c r="N22245" s="20">
        <v>5.94</v>
      </c>
      <c r="AE22245">
        <f t="shared" si="347"/>
        <v>2022</v>
      </c>
    </row>
    <row r="22246" spans="1:31" x14ac:dyDescent="0.25">
      <c r="A22246" s="7">
        <v>22243</v>
      </c>
      <c r="B22246" s="8">
        <v>44805</v>
      </c>
      <c r="C22246" t="s">
        <v>3</v>
      </c>
      <c r="D22246" t="s">
        <v>1351</v>
      </c>
      <c r="E22246" t="s">
        <v>9</v>
      </c>
      <c r="F22246" t="s">
        <v>1342</v>
      </c>
      <c r="G22246" t="s">
        <v>569</v>
      </c>
      <c r="H22246" s="9" t="s">
        <v>2310</v>
      </c>
      <c r="I22246" t="s">
        <v>1454</v>
      </c>
      <c r="J22246" s="20">
        <v>20</v>
      </c>
      <c r="K22246" s="20" t="s">
        <v>9</v>
      </c>
      <c r="L22246" t="s">
        <v>1463</v>
      </c>
      <c r="M22246" s="20">
        <v>4.8</v>
      </c>
      <c r="N22246" s="20">
        <v>6.2</v>
      </c>
      <c r="AE22246">
        <f t="shared" si="347"/>
        <v>2022</v>
      </c>
    </row>
    <row r="22247" spans="1:31" x14ac:dyDescent="0.25">
      <c r="A22247" s="7">
        <v>22244</v>
      </c>
      <c r="B22247" s="8">
        <v>44805</v>
      </c>
      <c r="C22247" t="s">
        <v>3</v>
      </c>
      <c r="D22247" t="s">
        <v>1362</v>
      </c>
      <c r="E22247" t="s">
        <v>9</v>
      </c>
      <c r="F22247" t="s">
        <v>1342</v>
      </c>
      <c r="G22247" t="s">
        <v>1347</v>
      </c>
      <c r="H22247" s="135" t="s">
        <v>3528</v>
      </c>
      <c r="I22247" t="s">
        <v>1454</v>
      </c>
      <c r="J22247" s="20">
        <v>19</v>
      </c>
      <c r="K22247" s="20" t="s">
        <v>9</v>
      </c>
      <c r="L22247" t="s">
        <v>1463</v>
      </c>
      <c r="M22247" s="20">
        <v>4.5599999999999996</v>
      </c>
      <c r="N22247" s="20">
        <v>5.94</v>
      </c>
      <c r="AE22247">
        <f t="shared" si="347"/>
        <v>2022</v>
      </c>
    </row>
    <row r="22248" spans="1:31" x14ac:dyDescent="0.25">
      <c r="A22248" s="7">
        <v>22245</v>
      </c>
      <c r="B22248" s="8">
        <v>44805</v>
      </c>
      <c r="C22248" t="s">
        <v>3</v>
      </c>
      <c r="D22248" t="s">
        <v>1052</v>
      </c>
      <c r="E22248" t="s">
        <v>9</v>
      </c>
      <c r="F22248" t="s">
        <v>1342</v>
      </c>
      <c r="G22248" t="s">
        <v>1347</v>
      </c>
      <c r="H22248" s="135" t="s">
        <v>3532</v>
      </c>
      <c r="I22248" t="s">
        <v>1454</v>
      </c>
      <c r="J22248" s="20">
        <v>19</v>
      </c>
      <c r="K22248" s="20" t="s">
        <v>3</v>
      </c>
      <c r="L22248" t="s">
        <v>1463</v>
      </c>
      <c r="M22248" s="20">
        <v>5.94</v>
      </c>
      <c r="N22248" s="20">
        <v>4.5599999999999996</v>
      </c>
      <c r="AE22248">
        <f t="shared" si="347"/>
        <v>2022</v>
      </c>
    </row>
    <row r="22249" spans="1:31" x14ac:dyDescent="0.25">
      <c r="A22249" s="7">
        <v>22246</v>
      </c>
      <c r="B22249" s="8">
        <v>44805</v>
      </c>
      <c r="C22249" t="s">
        <v>3</v>
      </c>
      <c r="D22249" t="s">
        <v>1361</v>
      </c>
      <c r="E22249" t="s">
        <v>9</v>
      </c>
      <c r="F22249" t="s">
        <v>665</v>
      </c>
      <c r="G22249" t="s">
        <v>1170</v>
      </c>
      <c r="H22249" s="135" t="s">
        <v>1496</v>
      </c>
      <c r="I22249" t="s">
        <v>1454</v>
      </c>
      <c r="J22249" s="20">
        <v>24</v>
      </c>
      <c r="K22249" s="20" t="s">
        <v>3</v>
      </c>
      <c r="L22249" t="s">
        <v>1464</v>
      </c>
      <c r="M22249" s="20">
        <v>7.72</v>
      </c>
      <c r="N22249" s="20">
        <v>5.28</v>
      </c>
      <c r="AE22249">
        <f t="shared" si="347"/>
        <v>2022</v>
      </c>
    </row>
    <row r="22250" spans="1:31" x14ac:dyDescent="0.25">
      <c r="A22250" s="7">
        <v>22247</v>
      </c>
      <c r="B22250" s="8">
        <v>44805</v>
      </c>
      <c r="C22250" t="s">
        <v>3</v>
      </c>
      <c r="D22250" t="s">
        <v>1315</v>
      </c>
      <c r="E22250" t="s">
        <v>9</v>
      </c>
      <c r="F22250" t="s">
        <v>1387</v>
      </c>
      <c r="G22250" t="s">
        <v>569</v>
      </c>
      <c r="H22250" s="9" t="s">
        <v>2165</v>
      </c>
      <c r="I22250" t="s">
        <v>1454</v>
      </c>
      <c r="J22250" s="20">
        <v>23</v>
      </c>
      <c r="K22250" s="20" t="s">
        <v>3</v>
      </c>
      <c r="L22250" t="s">
        <v>1464</v>
      </c>
      <c r="M22250" s="20">
        <v>7.4399999999999995</v>
      </c>
      <c r="N22250" s="20">
        <v>5.0600000000000005</v>
      </c>
      <c r="AE22250">
        <f t="shared" si="347"/>
        <v>2022</v>
      </c>
    </row>
    <row r="22251" spans="1:31" x14ac:dyDescent="0.25">
      <c r="A22251" s="7">
        <v>22248</v>
      </c>
      <c r="B22251" s="8">
        <v>44805</v>
      </c>
      <c r="C22251" t="s">
        <v>3</v>
      </c>
      <c r="D22251" t="s">
        <v>102</v>
      </c>
      <c r="E22251" t="s">
        <v>9</v>
      </c>
      <c r="F22251" t="s">
        <v>1342</v>
      </c>
      <c r="G22251" t="s">
        <v>569</v>
      </c>
      <c r="H22251" s="9" t="s">
        <v>2165</v>
      </c>
      <c r="I22251" t="s">
        <v>1454</v>
      </c>
      <c r="J22251" s="20">
        <v>23</v>
      </c>
      <c r="K22251" s="20" t="s">
        <v>9</v>
      </c>
      <c r="L22251" t="s">
        <v>1464</v>
      </c>
      <c r="M22251" s="20">
        <v>5.0600000000000005</v>
      </c>
      <c r="N22251" s="20">
        <v>7.4399999999999995</v>
      </c>
      <c r="AE22251">
        <f t="shared" si="347"/>
        <v>2022</v>
      </c>
    </row>
    <row r="22252" spans="1:31" x14ac:dyDescent="0.25">
      <c r="A22252" s="7">
        <v>22249</v>
      </c>
      <c r="B22252" s="8">
        <v>44805</v>
      </c>
      <c r="C22252" t="s">
        <v>3</v>
      </c>
      <c r="D22252" t="s">
        <v>465</v>
      </c>
      <c r="E22252" t="s">
        <v>9</v>
      </c>
      <c r="F22252" t="s">
        <v>727</v>
      </c>
      <c r="G22252" t="s">
        <v>569</v>
      </c>
      <c r="H22252" s="9" t="s">
        <v>2165</v>
      </c>
      <c r="I22252" t="s">
        <v>1454</v>
      </c>
      <c r="J22252" s="20">
        <v>23</v>
      </c>
      <c r="K22252" s="20" t="s">
        <v>3</v>
      </c>
      <c r="L22252" t="s">
        <v>1463</v>
      </c>
      <c r="M22252" s="20">
        <v>6.98</v>
      </c>
      <c r="N22252" s="20">
        <v>5.52</v>
      </c>
      <c r="AE22252">
        <f t="shared" si="347"/>
        <v>2022</v>
      </c>
    </row>
    <row r="22253" spans="1:31" x14ac:dyDescent="0.25">
      <c r="A22253" s="7">
        <v>22250</v>
      </c>
      <c r="B22253" s="8">
        <v>44806</v>
      </c>
      <c r="C22253" t="s">
        <v>3</v>
      </c>
      <c r="D22253" t="s">
        <v>678</v>
      </c>
      <c r="E22253" t="s">
        <v>9</v>
      </c>
      <c r="F22253" t="s">
        <v>727</v>
      </c>
      <c r="G22253" t="s">
        <v>569</v>
      </c>
      <c r="H22253" s="9" t="s">
        <v>2310</v>
      </c>
      <c r="I22253" t="s">
        <v>1454</v>
      </c>
      <c r="J22253" s="20">
        <v>20</v>
      </c>
      <c r="K22253" s="20" t="s">
        <v>9</v>
      </c>
      <c r="L22253" t="s">
        <v>1464</v>
      </c>
      <c r="M22253" s="20">
        <v>4.4000000000000004</v>
      </c>
      <c r="N22253" s="20">
        <v>6.6</v>
      </c>
      <c r="AE22253">
        <f t="shared" si="347"/>
        <v>2022</v>
      </c>
    </row>
    <row r="22254" spans="1:31" x14ac:dyDescent="0.25">
      <c r="A22254" s="7">
        <v>22251</v>
      </c>
      <c r="B22254" s="8">
        <v>44806</v>
      </c>
      <c r="C22254" t="s">
        <v>3</v>
      </c>
      <c r="D22254" t="s">
        <v>1295</v>
      </c>
      <c r="E22254" t="s">
        <v>9</v>
      </c>
      <c r="F22254" t="s">
        <v>585</v>
      </c>
      <c r="G22254" t="s">
        <v>1016</v>
      </c>
      <c r="H22254" s="9" t="s">
        <v>2890</v>
      </c>
      <c r="I22254" t="s">
        <v>1454</v>
      </c>
      <c r="J22254" s="20">
        <v>35</v>
      </c>
      <c r="K22254" s="20" t="s">
        <v>3</v>
      </c>
      <c r="L22254" t="s">
        <v>1464</v>
      </c>
      <c r="M22254" s="20">
        <v>10.8</v>
      </c>
      <c r="N22254" s="20">
        <v>7.7</v>
      </c>
      <c r="AE22254">
        <f t="shared" si="347"/>
        <v>2022</v>
      </c>
    </row>
    <row r="22255" spans="1:31" x14ac:dyDescent="0.25">
      <c r="A22255" s="7">
        <v>22252</v>
      </c>
      <c r="B22255" s="8">
        <v>44807</v>
      </c>
      <c r="C22255" t="s">
        <v>3</v>
      </c>
      <c r="D22255" t="s">
        <v>1302</v>
      </c>
      <c r="E22255" t="s">
        <v>9</v>
      </c>
      <c r="F22255" t="s">
        <v>268</v>
      </c>
      <c r="G22255" t="s">
        <v>569</v>
      </c>
      <c r="H22255" s="9" t="s">
        <v>2310</v>
      </c>
      <c r="I22255" t="s">
        <v>1454</v>
      </c>
      <c r="J22255" s="20">
        <v>22</v>
      </c>
      <c r="K22255" s="20" t="s">
        <v>9</v>
      </c>
      <c r="L22255" t="s">
        <v>1464</v>
      </c>
      <c r="M22255" s="20">
        <v>4.84</v>
      </c>
      <c r="N22255" s="20">
        <v>7.16</v>
      </c>
      <c r="AE22255">
        <f t="shared" si="347"/>
        <v>2022</v>
      </c>
    </row>
    <row r="22256" spans="1:31" x14ac:dyDescent="0.25">
      <c r="A22256" s="7">
        <v>22253</v>
      </c>
      <c r="B22256" s="8">
        <v>44807</v>
      </c>
      <c r="C22256" t="s">
        <v>3</v>
      </c>
      <c r="D22256" t="s">
        <v>1361</v>
      </c>
      <c r="E22256" t="s">
        <v>9</v>
      </c>
      <c r="F22256" t="s">
        <v>268</v>
      </c>
      <c r="G22256" t="s">
        <v>1347</v>
      </c>
      <c r="H22256" s="135" t="s">
        <v>3566</v>
      </c>
      <c r="I22256" t="s">
        <v>1454</v>
      </c>
      <c r="J22256" s="20">
        <v>27</v>
      </c>
      <c r="K22256" s="20" t="s">
        <v>1465</v>
      </c>
      <c r="L22256" t="s">
        <v>1466</v>
      </c>
      <c r="M22256" s="20">
        <v>6.75</v>
      </c>
      <c r="N22256" s="20">
        <v>6.75</v>
      </c>
      <c r="AE22256">
        <f t="shared" si="347"/>
        <v>2022</v>
      </c>
    </row>
    <row r="22257" spans="1:31" x14ac:dyDescent="0.25">
      <c r="A22257" s="7">
        <v>22254</v>
      </c>
      <c r="B22257" s="8">
        <v>44808</v>
      </c>
      <c r="C22257" t="s">
        <v>3</v>
      </c>
      <c r="D22257" t="s">
        <v>1262</v>
      </c>
      <c r="E22257" t="s">
        <v>9</v>
      </c>
      <c r="F22257" t="s">
        <v>1396</v>
      </c>
      <c r="G22257" t="s">
        <v>648</v>
      </c>
      <c r="H22257" s="135" t="s">
        <v>2947</v>
      </c>
      <c r="I22257" t="s">
        <v>1458</v>
      </c>
      <c r="J22257" s="20">
        <v>18</v>
      </c>
      <c r="K22257" s="20" t="s">
        <v>1465</v>
      </c>
      <c r="L22257" t="s">
        <v>1466</v>
      </c>
      <c r="M22257" s="20">
        <v>10</v>
      </c>
      <c r="N22257" s="20">
        <v>30</v>
      </c>
      <c r="AE22257">
        <f t="shared" si="347"/>
        <v>2022</v>
      </c>
    </row>
    <row r="22258" spans="1:31" x14ac:dyDescent="0.25">
      <c r="A22258" s="7">
        <v>22255</v>
      </c>
      <c r="B22258" s="8">
        <v>44809</v>
      </c>
      <c r="C22258" t="s">
        <v>3</v>
      </c>
      <c r="D22258" t="s">
        <v>1243</v>
      </c>
      <c r="E22258" t="s">
        <v>9</v>
      </c>
      <c r="F22258" t="s">
        <v>285</v>
      </c>
      <c r="G22258" t="s">
        <v>1347</v>
      </c>
      <c r="H22258" s="135" t="s">
        <v>3532</v>
      </c>
      <c r="I22258" t="s">
        <v>1454</v>
      </c>
      <c r="J22258" s="20">
        <v>24</v>
      </c>
      <c r="K22258" s="20" t="s">
        <v>3</v>
      </c>
      <c r="L22258" t="s">
        <v>1463</v>
      </c>
      <c r="M22258" s="20">
        <v>7.24</v>
      </c>
      <c r="N22258" s="20">
        <v>5.76</v>
      </c>
      <c r="AE22258">
        <f t="shared" si="347"/>
        <v>2022</v>
      </c>
    </row>
    <row r="22259" spans="1:31" x14ac:dyDescent="0.25">
      <c r="A22259" s="7">
        <v>22256</v>
      </c>
      <c r="B22259" s="8">
        <v>44810</v>
      </c>
      <c r="C22259" t="s">
        <v>3</v>
      </c>
      <c r="D22259" t="s">
        <v>1096</v>
      </c>
      <c r="E22259" t="s">
        <v>9</v>
      </c>
      <c r="F22259" t="s">
        <v>285</v>
      </c>
      <c r="G22259" t="s">
        <v>569</v>
      </c>
      <c r="H22259" s="9" t="s">
        <v>2310</v>
      </c>
      <c r="I22259" t="s">
        <v>1454</v>
      </c>
      <c r="J22259" s="20">
        <v>25</v>
      </c>
      <c r="K22259" s="20" t="s">
        <v>3</v>
      </c>
      <c r="L22259" t="s">
        <v>1464</v>
      </c>
      <c r="M22259" s="20">
        <v>8</v>
      </c>
      <c r="N22259" s="20">
        <v>5.5</v>
      </c>
      <c r="AE22259">
        <f t="shared" si="347"/>
        <v>2022</v>
      </c>
    </row>
    <row r="22260" spans="1:31" x14ac:dyDescent="0.25">
      <c r="A22260" s="7">
        <v>22257</v>
      </c>
      <c r="B22260" s="8">
        <v>44810</v>
      </c>
      <c r="C22260" t="s">
        <v>3</v>
      </c>
      <c r="D22260" t="s">
        <v>712</v>
      </c>
      <c r="E22260" t="s">
        <v>9</v>
      </c>
      <c r="F22260" t="s">
        <v>285</v>
      </c>
      <c r="G22260" t="s">
        <v>1347</v>
      </c>
      <c r="H22260" s="135" t="s">
        <v>3528</v>
      </c>
      <c r="I22260" t="s">
        <v>1454</v>
      </c>
      <c r="J22260" s="20">
        <v>21</v>
      </c>
      <c r="K22260" s="20" t="s">
        <v>3</v>
      </c>
      <c r="L22260" t="s">
        <v>1463</v>
      </c>
      <c r="M22260" s="20">
        <v>6.46</v>
      </c>
      <c r="N22260" s="20">
        <v>5.04</v>
      </c>
      <c r="AE22260">
        <f t="shared" si="347"/>
        <v>2022</v>
      </c>
    </row>
    <row r="22261" spans="1:31" x14ac:dyDescent="0.25">
      <c r="A22261" s="7">
        <v>22258</v>
      </c>
      <c r="B22261" s="8">
        <v>44810</v>
      </c>
      <c r="C22261" t="s">
        <v>3</v>
      </c>
      <c r="D22261" t="s">
        <v>1362</v>
      </c>
      <c r="E22261" t="s">
        <v>9</v>
      </c>
      <c r="F22261" t="s">
        <v>285</v>
      </c>
      <c r="G22261" t="s">
        <v>1347</v>
      </c>
      <c r="H22261" s="135" t="s">
        <v>3532</v>
      </c>
      <c r="I22261" t="s">
        <v>1454</v>
      </c>
      <c r="J22261" s="20">
        <v>18</v>
      </c>
      <c r="K22261" s="20" t="s">
        <v>9</v>
      </c>
      <c r="L22261" t="s">
        <v>1464</v>
      </c>
      <c r="M22261" s="20">
        <v>3.96</v>
      </c>
      <c r="N22261" s="20">
        <v>6.04</v>
      </c>
      <c r="AE22261">
        <f t="shared" si="347"/>
        <v>2022</v>
      </c>
    </row>
    <row r="22262" spans="1:31" x14ac:dyDescent="0.25">
      <c r="A22262" s="7">
        <v>22259</v>
      </c>
      <c r="B22262" s="8">
        <v>44810</v>
      </c>
      <c r="C22262" t="s">
        <v>3</v>
      </c>
      <c r="D22262" t="s">
        <v>1296</v>
      </c>
      <c r="E22262" t="s">
        <v>9</v>
      </c>
      <c r="F22262" t="s">
        <v>1288</v>
      </c>
      <c r="G22262" t="s">
        <v>1016</v>
      </c>
      <c r="H22262" s="9" t="s">
        <v>3017</v>
      </c>
      <c r="I22262" t="s">
        <v>1454</v>
      </c>
      <c r="J22262" s="20">
        <v>31</v>
      </c>
      <c r="K22262" s="20" t="s">
        <v>3</v>
      </c>
      <c r="L22262" t="s">
        <v>1463</v>
      </c>
      <c r="M22262" s="20">
        <v>9.06</v>
      </c>
      <c r="N22262" s="20">
        <v>7.44</v>
      </c>
      <c r="AE22262">
        <f t="shared" si="347"/>
        <v>2022</v>
      </c>
    </row>
    <row r="22263" spans="1:31" x14ac:dyDescent="0.25">
      <c r="A22263" s="7">
        <v>22260</v>
      </c>
      <c r="B22263" s="8">
        <v>44811</v>
      </c>
      <c r="C22263" t="s">
        <v>3</v>
      </c>
      <c r="D22263" t="s">
        <v>712</v>
      </c>
      <c r="E22263" t="s">
        <v>9</v>
      </c>
      <c r="F22263" t="s">
        <v>805</v>
      </c>
      <c r="G22263" t="s">
        <v>1292</v>
      </c>
      <c r="H22263" s="9" t="s">
        <v>3437</v>
      </c>
      <c r="I22263" t="s">
        <v>1454</v>
      </c>
      <c r="J22263" s="20">
        <v>12</v>
      </c>
      <c r="K22263" s="20" t="s">
        <v>1465</v>
      </c>
      <c r="L22263" t="s">
        <v>1466</v>
      </c>
      <c r="M22263" s="20">
        <v>3</v>
      </c>
      <c r="N22263" s="20">
        <v>3</v>
      </c>
      <c r="AE22263">
        <f t="shared" si="347"/>
        <v>2022</v>
      </c>
    </row>
    <row r="22264" spans="1:31" x14ac:dyDescent="0.25">
      <c r="A22264" s="7">
        <v>22261</v>
      </c>
      <c r="B22264" s="8">
        <v>44811</v>
      </c>
      <c r="C22264" t="s">
        <v>3</v>
      </c>
      <c r="D22264" t="s">
        <v>1315</v>
      </c>
      <c r="E22264" t="s">
        <v>9</v>
      </c>
      <c r="F22264" t="s">
        <v>1288</v>
      </c>
      <c r="G22264" t="s">
        <v>648</v>
      </c>
      <c r="H22264" s="135" t="s">
        <v>2802</v>
      </c>
      <c r="I22264" t="s">
        <v>1454</v>
      </c>
      <c r="J22264" s="20">
        <v>29</v>
      </c>
      <c r="K22264" s="20" t="s">
        <v>1465</v>
      </c>
      <c r="L22264" t="s">
        <v>1466</v>
      </c>
      <c r="M22264" s="20">
        <v>7.25</v>
      </c>
      <c r="N22264" s="20">
        <v>7.25</v>
      </c>
      <c r="AE22264">
        <f t="shared" si="347"/>
        <v>2022</v>
      </c>
    </row>
    <row r="22265" spans="1:31" x14ac:dyDescent="0.25">
      <c r="A22265" s="7">
        <v>22262</v>
      </c>
      <c r="B22265" s="8">
        <v>44811</v>
      </c>
      <c r="C22265" t="s">
        <v>3</v>
      </c>
      <c r="D22265" t="s">
        <v>557</v>
      </c>
      <c r="E22265" t="s">
        <v>9</v>
      </c>
      <c r="F22265" t="s">
        <v>727</v>
      </c>
      <c r="G22265" t="s">
        <v>1292</v>
      </c>
      <c r="H22265" s="9" t="s">
        <v>3493</v>
      </c>
      <c r="I22265" t="s">
        <v>1454</v>
      </c>
      <c r="J22265" s="20">
        <v>20</v>
      </c>
      <c r="K22265" s="20" t="s">
        <v>3</v>
      </c>
      <c r="L22265" t="s">
        <v>1464</v>
      </c>
      <c r="M22265" s="20">
        <v>6.6</v>
      </c>
      <c r="N22265" s="20">
        <v>4.4000000000000004</v>
      </c>
      <c r="AE22265">
        <f t="shared" si="347"/>
        <v>2022</v>
      </c>
    </row>
    <row r="22266" spans="1:31" x14ac:dyDescent="0.25">
      <c r="A22266" s="7">
        <v>22263</v>
      </c>
      <c r="B22266" s="8">
        <v>44812</v>
      </c>
      <c r="C22266" t="s">
        <v>3</v>
      </c>
      <c r="D22266" t="s">
        <v>1361</v>
      </c>
      <c r="E22266" t="s">
        <v>9</v>
      </c>
      <c r="F22266" t="s">
        <v>1237</v>
      </c>
      <c r="G22266" t="s">
        <v>569</v>
      </c>
      <c r="H22266" s="135" t="s">
        <v>1964</v>
      </c>
      <c r="I22266" t="s">
        <v>1454</v>
      </c>
      <c r="J22266" s="20">
        <v>38</v>
      </c>
      <c r="K22266" s="20" t="s">
        <v>3</v>
      </c>
      <c r="L22266" t="s">
        <v>1464</v>
      </c>
      <c r="M22266" s="20">
        <v>11.64</v>
      </c>
      <c r="N22266" s="20">
        <v>8.36</v>
      </c>
      <c r="AE22266">
        <f t="shared" si="347"/>
        <v>2022</v>
      </c>
    </row>
    <row r="22267" spans="1:31" x14ac:dyDescent="0.25">
      <c r="A22267" s="7">
        <v>22264</v>
      </c>
      <c r="B22267" s="8">
        <v>44813</v>
      </c>
      <c r="C22267" t="s">
        <v>3</v>
      </c>
      <c r="D22267" t="s">
        <v>518</v>
      </c>
      <c r="E22267" t="s">
        <v>9</v>
      </c>
      <c r="F22267" t="s">
        <v>1288</v>
      </c>
      <c r="G22267" t="s">
        <v>1170</v>
      </c>
      <c r="H22267" s="135" t="s">
        <v>3567</v>
      </c>
      <c r="I22267" t="s">
        <v>1454</v>
      </c>
      <c r="J22267" s="20">
        <v>28</v>
      </c>
      <c r="K22267" s="20" t="s">
        <v>3</v>
      </c>
      <c r="L22267" t="s">
        <v>1464</v>
      </c>
      <c r="M22267" s="20">
        <v>8.84</v>
      </c>
      <c r="N22267" s="20">
        <v>6.16</v>
      </c>
      <c r="AE22267">
        <f t="shared" si="347"/>
        <v>2022</v>
      </c>
    </row>
    <row r="22268" spans="1:31" x14ac:dyDescent="0.25">
      <c r="A22268" s="7">
        <v>22265</v>
      </c>
      <c r="B22268" s="8">
        <v>44813</v>
      </c>
      <c r="C22268" t="s">
        <v>3</v>
      </c>
      <c r="D22268" t="s">
        <v>1296</v>
      </c>
      <c r="E22268" t="s">
        <v>9</v>
      </c>
      <c r="F22268" t="s">
        <v>521</v>
      </c>
      <c r="G22268" t="s">
        <v>1016</v>
      </c>
      <c r="H22268" s="9" t="s">
        <v>2890</v>
      </c>
      <c r="I22268" t="s">
        <v>1454</v>
      </c>
      <c r="J22268" s="20">
        <v>35</v>
      </c>
      <c r="K22268" s="20" t="s">
        <v>3</v>
      </c>
      <c r="L22268" t="s">
        <v>1463</v>
      </c>
      <c r="M22268" s="20">
        <v>10.1</v>
      </c>
      <c r="N22268" s="20">
        <v>8.4</v>
      </c>
      <c r="AE22268">
        <f t="shared" si="347"/>
        <v>2022</v>
      </c>
    </row>
    <row r="22269" spans="1:31" x14ac:dyDescent="0.25">
      <c r="A22269" s="7">
        <v>22266</v>
      </c>
      <c r="B22269" s="8">
        <v>44813</v>
      </c>
      <c r="C22269" t="s">
        <v>3</v>
      </c>
      <c r="D22269" t="s">
        <v>518</v>
      </c>
      <c r="E22269" t="s">
        <v>9</v>
      </c>
      <c r="F22269" t="s">
        <v>1288</v>
      </c>
      <c r="G22269" t="s">
        <v>1016</v>
      </c>
      <c r="H22269" s="9" t="s">
        <v>2924</v>
      </c>
      <c r="I22269" t="s">
        <v>1454</v>
      </c>
      <c r="J22269" s="20">
        <v>75</v>
      </c>
      <c r="K22269" s="20" t="s">
        <v>9</v>
      </c>
      <c r="L22269" t="s">
        <v>1464</v>
      </c>
      <c r="M22269" s="20">
        <v>16.5</v>
      </c>
      <c r="N22269" s="20">
        <v>22</v>
      </c>
      <c r="AE22269">
        <f t="shared" si="347"/>
        <v>2022</v>
      </c>
    </row>
    <row r="22270" spans="1:31" x14ac:dyDescent="0.25">
      <c r="A22270" s="7">
        <v>22267</v>
      </c>
      <c r="B22270" s="8">
        <v>44813</v>
      </c>
      <c r="C22270" t="s">
        <v>3</v>
      </c>
      <c r="D22270" t="s">
        <v>1388</v>
      </c>
      <c r="E22270" t="s">
        <v>9</v>
      </c>
      <c r="F22270" t="s">
        <v>1387</v>
      </c>
      <c r="G22270" t="s">
        <v>929</v>
      </c>
      <c r="H22270" s="135" t="s">
        <v>2852</v>
      </c>
      <c r="I22270" t="s">
        <v>1454</v>
      </c>
      <c r="J22270" s="20">
        <v>34</v>
      </c>
      <c r="K22270" s="20" t="s">
        <v>9</v>
      </c>
      <c r="L22270" t="s">
        <v>1463</v>
      </c>
      <c r="M22270" s="20">
        <v>8.16</v>
      </c>
      <c r="N22270" s="20">
        <v>9.84</v>
      </c>
      <c r="AE22270">
        <f t="shared" si="347"/>
        <v>2022</v>
      </c>
    </row>
    <row r="22271" spans="1:31" x14ac:dyDescent="0.25">
      <c r="A22271" s="7">
        <v>22268</v>
      </c>
      <c r="B22271" s="8">
        <v>44814</v>
      </c>
      <c r="C22271" t="s">
        <v>3</v>
      </c>
      <c r="D22271" t="s">
        <v>851</v>
      </c>
      <c r="E22271" t="s">
        <v>9</v>
      </c>
      <c r="F22271" t="s">
        <v>727</v>
      </c>
      <c r="G22271" t="s">
        <v>1347</v>
      </c>
      <c r="H22271" s="135" t="s">
        <v>3568</v>
      </c>
      <c r="I22271" t="s">
        <v>1454</v>
      </c>
      <c r="J22271" s="20">
        <v>19</v>
      </c>
      <c r="K22271" s="20" t="s">
        <v>3</v>
      </c>
      <c r="L22271" t="s">
        <v>1464</v>
      </c>
      <c r="M22271" s="20">
        <v>6.32</v>
      </c>
      <c r="N22271" s="20">
        <v>4.18</v>
      </c>
      <c r="AE22271">
        <f t="shared" si="347"/>
        <v>2022</v>
      </c>
    </row>
    <row r="22272" spans="1:31" x14ac:dyDescent="0.25">
      <c r="A22272" s="7">
        <v>22269</v>
      </c>
      <c r="B22272" s="8">
        <v>44816</v>
      </c>
      <c r="C22272" t="s">
        <v>3</v>
      </c>
      <c r="D22272" t="s">
        <v>465</v>
      </c>
      <c r="E22272" t="s">
        <v>9</v>
      </c>
      <c r="F22272" t="s">
        <v>698</v>
      </c>
      <c r="G22272" t="s">
        <v>569</v>
      </c>
      <c r="H22272" s="9" t="s">
        <v>3565</v>
      </c>
      <c r="I22272" t="s">
        <v>1454</v>
      </c>
      <c r="J22272" s="20">
        <v>19</v>
      </c>
      <c r="K22272" s="20" t="s">
        <v>9</v>
      </c>
      <c r="L22272" t="s">
        <v>1463</v>
      </c>
      <c r="M22272" s="20">
        <v>4.5599999999999996</v>
      </c>
      <c r="N22272" s="20">
        <v>5.94</v>
      </c>
      <c r="AE22272">
        <f t="shared" si="347"/>
        <v>2022</v>
      </c>
    </row>
    <row r="22273" spans="1:31" x14ac:dyDescent="0.25">
      <c r="A22273" s="7">
        <v>22270</v>
      </c>
      <c r="B22273" s="8">
        <v>44816</v>
      </c>
      <c r="C22273" t="s">
        <v>3</v>
      </c>
      <c r="D22273" t="s">
        <v>1322</v>
      </c>
      <c r="E22273" t="s">
        <v>9</v>
      </c>
      <c r="F22273" t="s">
        <v>1288</v>
      </c>
      <c r="G22273" t="s">
        <v>648</v>
      </c>
      <c r="H22273" s="135" t="s">
        <v>2802</v>
      </c>
      <c r="I22273" t="s">
        <v>1454</v>
      </c>
      <c r="J22273" s="20">
        <v>33</v>
      </c>
      <c r="K22273" s="20" t="s">
        <v>1465</v>
      </c>
      <c r="L22273" t="s">
        <v>1466</v>
      </c>
      <c r="M22273" s="20">
        <v>8.25</v>
      </c>
      <c r="N22273" s="20">
        <v>8.25</v>
      </c>
      <c r="AE22273">
        <f t="shared" si="347"/>
        <v>2022</v>
      </c>
    </row>
    <row r="22274" spans="1:31" x14ac:dyDescent="0.25">
      <c r="A22274" s="7">
        <v>22271</v>
      </c>
      <c r="B22274" s="8">
        <v>44816</v>
      </c>
      <c r="C22274" t="s">
        <v>3</v>
      </c>
      <c r="D22274" t="s">
        <v>102</v>
      </c>
      <c r="E22274" t="s">
        <v>9</v>
      </c>
      <c r="F22274" t="s">
        <v>45</v>
      </c>
      <c r="G22274" t="s">
        <v>1347</v>
      </c>
      <c r="H22274" s="135" t="s">
        <v>3528</v>
      </c>
      <c r="I22274" t="s">
        <v>1454</v>
      </c>
      <c r="J22274" s="20">
        <v>19</v>
      </c>
      <c r="K22274" s="20" t="s">
        <v>3</v>
      </c>
      <c r="L22274" t="s">
        <v>1464</v>
      </c>
      <c r="M22274" s="20">
        <v>6.32</v>
      </c>
      <c r="N22274" s="20">
        <v>4.18</v>
      </c>
      <c r="AE22274">
        <f t="shared" si="347"/>
        <v>2022</v>
      </c>
    </row>
    <row r="22275" spans="1:31" x14ac:dyDescent="0.25">
      <c r="A22275" s="7">
        <v>22272</v>
      </c>
      <c r="B22275" s="8">
        <v>44816</v>
      </c>
      <c r="C22275" t="s">
        <v>3</v>
      </c>
      <c r="D22275" t="s">
        <v>779</v>
      </c>
      <c r="E22275" t="s">
        <v>9</v>
      </c>
      <c r="F22275" t="s">
        <v>843</v>
      </c>
      <c r="G22275" t="s">
        <v>1016</v>
      </c>
      <c r="H22275" s="9" t="s">
        <v>2890</v>
      </c>
      <c r="I22275" t="s">
        <v>1454</v>
      </c>
      <c r="J22275" s="20">
        <v>35</v>
      </c>
      <c r="K22275" s="20" t="s">
        <v>3</v>
      </c>
      <c r="L22275" t="s">
        <v>1464</v>
      </c>
      <c r="M22275" s="20">
        <v>10.8</v>
      </c>
      <c r="N22275" s="20">
        <v>7.7</v>
      </c>
      <c r="AE22275">
        <f t="shared" si="347"/>
        <v>2022</v>
      </c>
    </row>
    <row r="22276" spans="1:31" x14ac:dyDescent="0.25">
      <c r="A22276" s="7">
        <v>22273</v>
      </c>
      <c r="B22276" s="8">
        <v>44816</v>
      </c>
      <c r="C22276" t="s">
        <v>3</v>
      </c>
      <c r="D22276" t="s">
        <v>1351</v>
      </c>
      <c r="E22276" t="s">
        <v>9</v>
      </c>
      <c r="F22276" t="s">
        <v>1143</v>
      </c>
      <c r="G22276" t="s">
        <v>569</v>
      </c>
      <c r="H22276" s="9" t="s">
        <v>2165</v>
      </c>
      <c r="I22276" t="s">
        <v>1454</v>
      </c>
      <c r="J22276" s="20">
        <v>18</v>
      </c>
      <c r="K22276" s="20" t="s">
        <v>1465</v>
      </c>
      <c r="L22276" t="s">
        <v>1466</v>
      </c>
      <c r="M22276" s="20">
        <v>4.5</v>
      </c>
      <c r="N22276" s="20">
        <v>4.5</v>
      </c>
      <c r="AE22276">
        <f t="shared" ref="AE22276:AE22339" si="348">YEAR(B22276)</f>
        <v>2022</v>
      </c>
    </row>
    <row r="22277" spans="1:31" x14ac:dyDescent="0.25">
      <c r="A22277" s="7">
        <v>22274</v>
      </c>
      <c r="B22277" s="8">
        <v>44816</v>
      </c>
      <c r="C22277" t="s">
        <v>3</v>
      </c>
      <c r="D22277" t="s">
        <v>1361</v>
      </c>
      <c r="E22277" t="s">
        <v>9</v>
      </c>
      <c r="F22277" t="s">
        <v>665</v>
      </c>
      <c r="G22277" t="s">
        <v>861</v>
      </c>
      <c r="H22277" s="9" t="s">
        <v>2441</v>
      </c>
      <c r="I22277" t="s">
        <v>1454</v>
      </c>
      <c r="J22277" s="20">
        <v>13</v>
      </c>
      <c r="K22277" s="20" t="s">
        <v>9</v>
      </c>
      <c r="L22277" t="s">
        <v>1464</v>
      </c>
      <c r="M22277" s="20">
        <v>2.86</v>
      </c>
      <c r="N22277" s="20">
        <v>4.6400000000000006</v>
      </c>
      <c r="AE22277">
        <f t="shared" si="348"/>
        <v>2022</v>
      </c>
    </row>
    <row r="22278" spans="1:31" x14ac:dyDescent="0.25">
      <c r="A22278" s="7">
        <v>22275</v>
      </c>
      <c r="B22278" s="8">
        <v>44818</v>
      </c>
      <c r="C22278" t="s">
        <v>3</v>
      </c>
      <c r="D22278" t="s">
        <v>1361</v>
      </c>
      <c r="E22278" t="s">
        <v>9</v>
      </c>
      <c r="F22278" t="s">
        <v>764</v>
      </c>
      <c r="G22278" t="s">
        <v>732</v>
      </c>
      <c r="H22278" s="136" t="s">
        <v>3044</v>
      </c>
      <c r="I22278" t="s">
        <v>1454</v>
      </c>
      <c r="J22278" s="20">
        <v>40</v>
      </c>
      <c r="K22278" s="20" t="s">
        <v>3</v>
      </c>
      <c r="L22278" t="s">
        <v>1464</v>
      </c>
      <c r="M22278" s="20">
        <v>12.2</v>
      </c>
      <c r="N22278" s="20">
        <v>8.8000000000000007</v>
      </c>
      <c r="AE22278">
        <f t="shared" si="348"/>
        <v>2022</v>
      </c>
    </row>
    <row r="22279" spans="1:31" x14ac:dyDescent="0.25">
      <c r="A22279" s="7">
        <v>22276</v>
      </c>
      <c r="B22279" s="8">
        <v>44818</v>
      </c>
      <c r="C22279" t="s">
        <v>3</v>
      </c>
      <c r="D22279" t="s">
        <v>1361</v>
      </c>
      <c r="E22279" t="s">
        <v>9</v>
      </c>
      <c r="F22279" t="s">
        <v>1237</v>
      </c>
      <c r="G22279" t="s">
        <v>569</v>
      </c>
      <c r="H22279" s="136" t="s">
        <v>1677</v>
      </c>
      <c r="I22279" t="s">
        <v>1454</v>
      </c>
      <c r="J22279" s="20">
        <v>21</v>
      </c>
      <c r="K22279" s="20" t="s">
        <v>1465</v>
      </c>
      <c r="L22279" t="s">
        <v>1466</v>
      </c>
      <c r="M22279" s="20">
        <v>5.25</v>
      </c>
      <c r="N22279" s="20">
        <v>5.25</v>
      </c>
      <c r="AE22279">
        <f t="shared" si="348"/>
        <v>2022</v>
      </c>
    </row>
    <row r="22280" spans="1:31" x14ac:dyDescent="0.25">
      <c r="A22280" s="7">
        <v>22277</v>
      </c>
      <c r="B22280" s="8">
        <v>44818</v>
      </c>
      <c r="C22280" t="s">
        <v>3</v>
      </c>
      <c r="D22280" t="s">
        <v>1361</v>
      </c>
      <c r="E22280" t="s">
        <v>9</v>
      </c>
      <c r="F22280" t="s">
        <v>1387</v>
      </c>
      <c r="G22280" t="s">
        <v>569</v>
      </c>
      <c r="H22280" s="135" t="s">
        <v>1714</v>
      </c>
      <c r="I22280" t="s">
        <v>1454</v>
      </c>
      <c r="J22280" s="20">
        <v>27</v>
      </c>
      <c r="K22280" s="20" t="s">
        <v>9</v>
      </c>
      <c r="L22280" t="s">
        <v>1463</v>
      </c>
      <c r="M22280" s="20">
        <v>6.48</v>
      </c>
      <c r="N22280" s="20">
        <v>8.02</v>
      </c>
      <c r="AE22280">
        <f t="shared" si="348"/>
        <v>2022</v>
      </c>
    </row>
    <row r="22281" spans="1:31" x14ac:dyDescent="0.25">
      <c r="A22281" s="7">
        <v>22278</v>
      </c>
      <c r="B22281" s="8">
        <v>44818</v>
      </c>
      <c r="C22281" t="s">
        <v>3</v>
      </c>
      <c r="D22281" t="s">
        <v>1361</v>
      </c>
      <c r="E22281" t="s">
        <v>9</v>
      </c>
      <c r="F22281" t="s">
        <v>1111</v>
      </c>
      <c r="G22281" t="s">
        <v>1347</v>
      </c>
      <c r="H22281" s="135" t="s">
        <v>3528</v>
      </c>
      <c r="I22281" t="s">
        <v>1454</v>
      </c>
      <c r="J22281" s="20">
        <v>21</v>
      </c>
      <c r="K22281" s="20" t="s">
        <v>3</v>
      </c>
      <c r="L22281" t="s">
        <v>1464</v>
      </c>
      <c r="M22281" s="20">
        <v>6.88</v>
      </c>
      <c r="N22281" s="20">
        <v>4.62</v>
      </c>
      <c r="AE22281">
        <f t="shared" si="348"/>
        <v>2022</v>
      </c>
    </row>
    <row r="22282" spans="1:31" x14ac:dyDescent="0.25">
      <c r="A22282" s="7">
        <v>22279</v>
      </c>
      <c r="B22282" s="8">
        <v>44818</v>
      </c>
      <c r="C22282" t="s">
        <v>3</v>
      </c>
      <c r="D22282" t="s">
        <v>1351</v>
      </c>
      <c r="E22282" t="s">
        <v>9</v>
      </c>
      <c r="F22282" t="s">
        <v>727</v>
      </c>
      <c r="G22282" t="s">
        <v>1347</v>
      </c>
      <c r="H22282" s="135" t="s">
        <v>3532</v>
      </c>
      <c r="I22282" t="s">
        <v>1454</v>
      </c>
      <c r="J22282" s="20">
        <v>17</v>
      </c>
      <c r="K22282" s="20" t="s">
        <v>3</v>
      </c>
      <c r="L22282" t="s">
        <v>1464</v>
      </c>
      <c r="M22282" s="20">
        <v>5.76</v>
      </c>
      <c r="N22282" s="20">
        <v>3.74</v>
      </c>
      <c r="AE22282">
        <f t="shared" si="348"/>
        <v>2022</v>
      </c>
    </row>
    <row r="22283" spans="1:31" x14ac:dyDescent="0.25">
      <c r="A22283" s="7">
        <v>22280</v>
      </c>
      <c r="B22283" s="8">
        <v>44820</v>
      </c>
      <c r="C22283" t="s">
        <v>3</v>
      </c>
      <c r="D22283" t="s">
        <v>698</v>
      </c>
      <c r="E22283" t="s">
        <v>9</v>
      </c>
      <c r="F22283" t="s">
        <v>665</v>
      </c>
      <c r="G22283" t="s">
        <v>1292</v>
      </c>
      <c r="H22283" s="9" t="s">
        <v>3432</v>
      </c>
      <c r="I22283" t="s">
        <v>1455</v>
      </c>
      <c r="J22283" s="20">
        <v>14</v>
      </c>
      <c r="K22283" s="20" t="s">
        <v>9</v>
      </c>
      <c r="L22283" t="s">
        <v>1464</v>
      </c>
      <c r="M22283" s="20">
        <v>1.54</v>
      </c>
      <c r="N22283" s="20">
        <v>2.46</v>
      </c>
      <c r="AE22283">
        <f t="shared" si="348"/>
        <v>2022</v>
      </c>
    </row>
    <row r="22284" spans="1:31" x14ac:dyDescent="0.25">
      <c r="A22284" s="7">
        <v>22281</v>
      </c>
      <c r="B22284" s="8">
        <v>44821</v>
      </c>
      <c r="C22284" t="s">
        <v>3</v>
      </c>
      <c r="D22284" t="s">
        <v>834</v>
      </c>
      <c r="E22284" t="s">
        <v>9</v>
      </c>
      <c r="F22284" t="s">
        <v>1310</v>
      </c>
      <c r="G22284" t="s">
        <v>648</v>
      </c>
      <c r="H22284" s="135" t="s">
        <v>2094</v>
      </c>
      <c r="I22284" t="s">
        <v>1454</v>
      </c>
      <c r="J22284" s="20">
        <v>64</v>
      </c>
      <c r="K22284" s="20" t="s">
        <v>3</v>
      </c>
      <c r="L22284" t="s">
        <v>1464</v>
      </c>
      <c r="M22284" s="20">
        <v>18.920000000000002</v>
      </c>
      <c r="N22284" s="20">
        <v>14.08</v>
      </c>
      <c r="AE22284">
        <f t="shared" si="348"/>
        <v>2022</v>
      </c>
    </row>
    <row r="22285" spans="1:31" x14ac:dyDescent="0.25">
      <c r="A22285" s="7">
        <v>22282</v>
      </c>
      <c r="B22285" s="8">
        <v>44822</v>
      </c>
      <c r="C22285" t="s">
        <v>3</v>
      </c>
      <c r="D22285" t="s">
        <v>237</v>
      </c>
      <c r="E22285" t="s">
        <v>9</v>
      </c>
      <c r="F22285" t="s">
        <v>186</v>
      </c>
      <c r="G22285" t="s">
        <v>732</v>
      </c>
      <c r="H22285" s="135" t="s">
        <v>2343</v>
      </c>
      <c r="I22285" t="s">
        <v>1454</v>
      </c>
      <c r="J22285" s="20">
        <v>83</v>
      </c>
      <c r="K22285" s="20" t="s">
        <v>3</v>
      </c>
      <c r="L22285" t="s">
        <v>1464</v>
      </c>
      <c r="M22285" s="20">
        <v>24.240000000000002</v>
      </c>
      <c r="N22285" s="20">
        <v>18.259999999999998</v>
      </c>
      <c r="AE22285">
        <f t="shared" si="348"/>
        <v>2022</v>
      </c>
    </row>
    <row r="22286" spans="1:31" x14ac:dyDescent="0.25">
      <c r="A22286" s="7">
        <v>22283</v>
      </c>
      <c r="B22286" s="8">
        <v>44822</v>
      </c>
      <c r="C22286" t="s">
        <v>3</v>
      </c>
      <c r="D22286" t="s">
        <v>1296</v>
      </c>
      <c r="E22286" t="s">
        <v>9</v>
      </c>
      <c r="F22286" t="s">
        <v>122</v>
      </c>
      <c r="G22286" t="s">
        <v>1016</v>
      </c>
      <c r="H22286" s="9" t="s">
        <v>2863</v>
      </c>
      <c r="I22286" t="s">
        <v>1454</v>
      </c>
      <c r="J22286" s="20">
        <v>25</v>
      </c>
      <c r="K22286" s="20" t="s">
        <v>3</v>
      </c>
      <c r="L22286" t="s">
        <v>1464</v>
      </c>
      <c r="M22286" s="20">
        <v>8</v>
      </c>
      <c r="N22286" s="20">
        <v>5.5</v>
      </c>
      <c r="AE22286">
        <f t="shared" si="348"/>
        <v>2022</v>
      </c>
    </row>
    <row r="22287" spans="1:31" x14ac:dyDescent="0.25">
      <c r="A22287" s="7">
        <v>22284</v>
      </c>
      <c r="B22287" s="8">
        <v>44823</v>
      </c>
      <c r="C22287" t="s">
        <v>3</v>
      </c>
      <c r="D22287" t="s">
        <v>54</v>
      </c>
      <c r="E22287" t="s">
        <v>9</v>
      </c>
      <c r="F22287" t="s">
        <v>306</v>
      </c>
      <c r="G22287" t="s">
        <v>895</v>
      </c>
      <c r="H22287" s="136" t="s">
        <v>3137</v>
      </c>
      <c r="I22287" t="s">
        <v>1455</v>
      </c>
      <c r="J22287" s="20">
        <v>55</v>
      </c>
      <c r="K22287" s="20" t="s">
        <v>3</v>
      </c>
      <c r="L22287" t="s">
        <v>1464</v>
      </c>
      <c r="M22287" s="20">
        <v>8.1999999999999993</v>
      </c>
      <c r="N22287" s="20">
        <v>6.05</v>
      </c>
      <c r="AE22287">
        <f t="shared" si="348"/>
        <v>2022</v>
      </c>
    </row>
    <row r="22288" spans="1:31" x14ac:dyDescent="0.25">
      <c r="A22288" s="7">
        <v>22285</v>
      </c>
      <c r="B22288" s="8">
        <v>44824</v>
      </c>
      <c r="C22288" t="s">
        <v>3</v>
      </c>
      <c r="D22288" t="s">
        <v>1384</v>
      </c>
      <c r="E22288" t="s">
        <v>9</v>
      </c>
      <c r="F22288" t="s">
        <v>1342</v>
      </c>
      <c r="G22288" t="s">
        <v>732</v>
      </c>
      <c r="H22288" s="9" t="s">
        <v>2202</v>
      </c>
      <c r="I22288" t="s">
        <v>1454</v>
      </c>
      <c r="J22288" s="20">
        <v>20</v>
      </c>
      <c r="K22288" s="20" t="s">
        <v>9</v>
      </c>
      <c r="L22288" t="s">
        <v>1463</v>
      </c>
      <c r="M22288" s="20">
        <v>4.8</v>
      </c>
      <c r="N22288" s="20">
        <v>6.2</v>
      </c>
      <c r="AE22288">
        <f t="shared" si="348"/>
        <v>2022</v>
      </c>
    </row>
    <row r="22289" spans="1:31" x14ac:dyDescent="0.25">
      <c r="A22289" s="7">
        <v>22286</v>
      </c>
      <c r="B22289" s="8">
        <v>44824</v>
      </c>
      <c r="C22289" t="s">
        <v>3</v>
      </c>
      <c r="D22289" t="s">
        <v>1302</v>
      </c>
      <c r="E22289" t="s">
        <v>9</v>
      </c>
      <c r="F22289" t="s">
        <v>1237</v>
      </c>
      <c r="G22289" t="s">
        <v>569</v>
      </c>
      <c r="H22289" s="9" t="s">
        <v>3565</v>
      </c>
      <c r="I22289" t="s">
        <v>1454</v>
      </c>
      <c r="J22289" s="20">
        <v>19</v>
      </c>
      <c r="K22289" s="20" t="s">
        <v>9</v>
      </c>
      <c r="L22289" t="s">
        <v>1463</v>
      </c>
      <c r="M22289" s="20">
        <v>4.5599999999999996</v>
      </c>
      <c r="N22289" s="20">
        <v>5.94</v>
      </c>
      <c r="AE22289">
        <f t="shared" si="348"/>
        <v>2022</v>
      </c>
    </row>
    <row r="22290" spans="1:31" x14ac:dyDescent="0.25">
      <c r="A22290" s="7">
        <v>22287</v>
      </c>
      <c r="B22290" s="8">
        <v>44825</v>
      </c>
      <c r="C22290" t="s">
        <v>3</v>
      </c>
      <c r="D22290" t="s">
        <v>1315</v>
      </c>
      <c r="E22290" t="s">
        <v>9</v>
      </c>
      <c r="F22290" t="s">
        <v>1288</v>
      </c>
      <c r="G22290" t="s">
        <v>732</v>
      </c>
      <c r="H22290" s="135" t="s">
        <v>2186</v>
      </c>
      <c r="I22290" t="s">
        <v>1454</v>
      </c>
      <c r="J22290" s="20">
        <v>15</v>
      </c>
      <c r="K22290" s="20" t="s">
        <v>1465</v>
      </c>
      <c r="L22290" t="s">
        <v>1466</v>
      </c>
      <c r="M22290" s="20">
        <v>3.75</v>
      </c>
      <c r="N22290" s="20">
        <v>3.75</v>
      </c>
      <c r="AE22290">
        <f t="shared" si="348"/>
        <v>2022</v>
      </c>
    </row>
    <row r="22291" spans="1:31" x14ac:dyDescent="0.25">
      <c r="A22291" s="7">
        <v>22288</v>
      </c>
      <c r="B22291" s="8">
        <v>44825</v>
      </c>
      <c r="C22291" t="s">
        <v>3</v>
      </c>
      <c r="D22291" t="s">
        <v>1358</v>
      </c>
      <c r="E22291" t="s">
        <v>9</v>
      </c>
      <c r="F22291" t="s">
        <v>67</v>
      </c>
      <c r="G22291" t="s">
        <v>1016</v>
      </c>
      <c r="H22291" s="9" t="s">
        <v>3561</v>
      </c>
      <c r="I22291" t="s">
        <v>1454</v>
      </c>
      <c r="J22291" s="20">
        <v>15</v>
      </c>
      <c r="K22291" s="20" t="s">
        <v>3</v>
      </c>
      <c r="L22291" t="s">
        <v>1463</v>
      </c>
      <c r="M22291" s="20">
        <v>4.9000000000000004</v>
      </c>
      <c r="N22291" s="20">
        <v>3.6</v>
      </c>
      <c r="AE22291">
        <f t="shared" si="348"/>
        <v>2022</v>
      </c>
    </row>
    <row r="22292" spans="1:31" x14ac:dyDescent="0.25">
      <c r="A22292" s="7">
        <v>22289</v>
      </c>
      <c r="B22292" s="8">
        <v>44826</v>
      </c>
      <c r="C22292" t="s">
        <v>3</v>
      </c>
      <c r="D22292" t="s">
        <v>1361</v>
      </c>
      <c r="E22292" t="s">
        <v>9</v>
      </c>
      <c r="F22292" t="s">
        <v>665</v>
      </c>
      <c r="G22292" t="s">
        <v>861</v>
      </c>
      <c r="H22292" s="9" t="s">
        <v>2527</v>
      </c>
      <c r="I22292" t="s">
        <v>1454</v>
      </c>
      <c r="J22292" s="20">
        <v>15</v>
      </c>
      <c r="K22292" s="20" t="s">
        <v>9</v>
      </c>
      <c r="L22292" t="s">
        <v>1464</v>
      </c>
      <c r="M22292" s="20">
        <v>3.3</v>
      </c>
      <c r="N22292" s="20">
        <v>5.2</v>
      </c>
      <c r="AE22292">
        <f t="shared" si="348"/>
        <v>2022</v>
      </c>
    </row>
    <row r="22293" spans="1:31" x14ac:dyDescent="0.25">
      <c r="A22293" s="7">
        <v>22290</v>
      </c>
      <c r="B22293" s="8">
        <v>44826</v>
      </c>
      <c r="C22293" t="s">
        <v>3</v>
      </c>
      <c r="D22293" t="s">
        <v>1358</v>
      </c>
      <c r="E22293" t="s">
        <v>9</v>
      </c>
      <c r="F22293" t="s">
        <v>1344</v>
      </c>
      <c r="G22293" t="s">
        <v>569</v>
      </c>
      <c r="H22293" s="9" t="s">
        <v>3565</v>
      </c>
      <c r="I22293" t="s">
        <v>1454</v>
      </c>
      <c r="J22293" s="20">
        <v>19</v>
      </c>
      <c r="K22293" s="20" t="s">
        <v>9</v>
      </c>
      <c r="L22293" t="s">
        <v>1464</v>
      </c>
      <c r="M22293" s="20">
        <v>4.18</v>
      </c>
      <c r="N22293" s="20">
        <v>6.32</v>
      </c>
      <c r="AE22293">
        <f t="shared" si="348"/>
        <v>2022</v>
      </c>
    </row>
    <row r="22294" spans="1:31" x14ac:dyDescent="0.25">
      <c r="A22294" s="7">
        <v>22291</v>
      </c>
      <c r="B22294" s="8">
        <v>44826</v>
      </c>
      <c r="C22294" t="s">
        <v>3</v>
      </c>
      <c r="D22294" t="s">
        <v>943</v>
      </c>
      <c r="E22294" t="s">
        <v>9</v>
      </c>
      <c r="F22294" t="s">
        <v>1344</v>
      </c>
      <c r="G22294" t="s">
        <v>714</v>
      </c>
      <c r="H22294" s="135" t="s">
        <v>2004</v>
      </c>
      <c r="I22294" t="s">
        <v>1454</v>
      </c>
      <c r="J22294" s="20">
        <v>54</v>
      </c>
      <c r="K22294" s="20" t="s">
        <v>9</v>
      </c>
      <c r="L22294" t="s">
        <v>1464</v>
      </c>
      <c r="M22294" s="20">
        <v>11.879999999999999</v>
      </c>
      <c r="N22294" s="20">
        <v>16.12</v>
      </c>
      <c r="AE22294">
        <f t="shared" si="348"/>
        <v>2022</v>
      </c>
    </row>
    <row r="22295" spans="1:31" x14ac:dyDescent="0.25">
      <c r="A22295" s="7">
        <v>22292</v>
      </c>
      <c r="B22295" s="8">
        <v>44826</v>
      </c>
      <c r="C22295" t="s">
        <v>3</v>
      </c>
      <c r="D22295" t="s">
        <v>1397</v>
      </c>
      <c r="E22295" t="s">
        <v>9</v>
      </c>
      <c r="F22295" t="s">
        <v>1052</v>
      </c>
      <c r="G22295" t="s">
        <v>648</v>
      </c>
      <c r="H22295" s="135" t="s">
        <v>1877</v>
      </c>
      <c r="I22295" t="s">
        <v>1458</v>
      </c>
      <c r="J22295" s="20">
        <v>6</v>
      </c>
      <c r="K22295" s="20" t="s">
        <v>9</v>
      </c>
      <c r="L22295" t="s">
        <v>1464</v>
      </c>
      <c r="M22295" s="20">
        <v>30</v>
      </c>
      <c r="N22295" s="20">
        <v>10</v>
      </c>
      <c r="AE22295">
        <f t="shared" si="348"/>
        <v>2022</v>
      </c>
    </row>
    <row r="22296" spans="1:31" x14ac:dyDescent="0.25">
      <c r="A22296" s="7">
        <v>22293</v>
      </c>
      <c r="B22296" s="8">
        <v>44826</v>
      </c>
      <c r="C22296" t="s">
        <v>3</v>
      </c>
      <c r="D22296" t="s">
        <v>1361</v>
      </c>
      <c r="E22296" t="s">
        <v>9</v>
      </c>
      <c r="F22296" t="s">
        <v>67</v>
      </c>
      <c r="G22296" t="s">
        <v>1347</v>
      </c>
      <c r="H22296" s="135" t="s">
        <v>3569</v>
      </c>
      <c r="I22296" t="s">
        <v>1454</v>
      </c>
      <c r="J22296" s="20">
        <v>22</v>
      </c>
      <c r="K22296" s="20" t="s">
        <v>3</v>
      </c>
      <c r="L22296" t="s">
        <v>1464</v>
      </c>
      <c r="M22296" s="20">
        <v>7.16</v>
      </c>
      <c r="N22296" s="20">
        <v>4.84</v>
      </c>
      <c r="AE22296">
        <f t="shared" si="348"/>
        <v>2022</v>
      </c>
    </row>
    <row r="22297" spans="1:31" x14ac:dyDescent="0.25">
      <c r="A22297" s="7">
        <v>22294</v>
      </c>
      <c r="B22297" s="8">
        <v>44826</v>
      </c>
      <c r="C22297" t="s">
        <v>3</v>
      </c>
      <c r="D22297" t="s">
        <v>1295</v>
      </c>
      <c r="E22297" t="s">
        <v>9</v>
      </c>
      <c r="F22297" t="s">
        <v>1344</v>
      </c>
      <c r="G22297" t="s">
        <v>1347</v>
      </c>
      <c r="H22297" s="135" t="s">
        <v>3528</v>
      </c>
      <c r="I22297" t="s">
        <v>1454</v>
      </c>
      <c r="J22297" s="20">
        <v>21</v>
      </c>
      <c r="K22297" s="20" t="s">
        <v>3</v>
      </c>
      <c r="L22297" t="s">
        <v>1464</v>
      </c>
      <c r="M22297" s="20">
        <v>6.88</v>
      </c>
      <c r="N22297" s="20">
        <v>4.62</v>
      </c>
      <c r="AE22297">
        <f t="shared" si="348"/>
        <v>2022</v>
      </c>
    </row>
    <row r="22298" spans="1:31" x14ac:dyDescent="0.25">
      <c r="A22298" s="7">
        <v>22295</v>
      </c>
      <c r="B22298" s="8">
        <v>44826</v>
      </c>
      <c r="C22298" t="s">
        <v>3</v>
      </c>
      <c r="D22298" t="s">
        <v>1243</v>
      </c>
      <c r="E22298" t="s">
        <v>9</v>
      </c>
      <c r="F22298" t="s">
        <v>1344</v>
      </c>
      <c r="G22298" t="s">
        <v>1347</v>
      </c>
      <c r="H22298" s="135" t="s">
        <v>3532</v>
      </c>
      <c r="I22298" t="s">
        <v>1454</v>
      </c>
      <c r="J22298" s="20">
        <v>17</v>
      </c>
      <c r="K22298" s="20" t="s">
        <v>9</v>
      </c>
      <c r="L22298" t="s">
        <v>1464</v>
      </c>
      <c r="M22298" s="20">
        <v>3.74</v>
      </c>
      <c r="N22298" s="20">
        <v>5.76</v>
      </c>
      <c r="AE22298">
        <f t="shared" si="348"/>
        <v>2022</v>
      </c>
    </row>
    <row r="22299" spans="1:31" x14ac:dyDescent="0.25">
      <c r="A22299" s="7">
        <v>22296</v>
      </c>
      <c r="B22299" s="8">
        <v>44826</v>
      </c>
      <c r="C22299" t="s">
        <v>3</v>
      </c>
      <c r="D22299" t="s">
        <v>851</v>
      </c>
      <c r="E22299" t="s">
        <v>9</v>
      </c>
      <c r="F22299" t="s">
        <v>1344</v>
      </c>
      <c r="G22299" t="s">
        <v>569</v>
      </c>
      <c r="H22299" s="9" t="s">
        <v>2165</v>
      </c>
      <c r="I22299" t="s">
        <v>1454</v>
      </c>
      <c r="J22299" s="20">
        <v>19</v>
      </c>
      <c r="K22299" s="20" t="s">
        <v>9</v>
      </c>
      <c r="L22299" t="s">
        <v>1464</v>
      </c>
      <c r="M22299" s="20">
        <v>4.18</v>
      </c>
      <c r="N22299" s="20">
        <v>6.32</v>
      </c>
      <c r="AE22299">
        <f t="shared" si="348"/>
        <v>2022</v>
      </c>
    </row>
    <row r="22300" spans="1:31" x14ac:dyDescent="0.25">
      <c r="A22300" s="7">
        <v>22297</v>
      </c>
      <c r="B22300" s="8">
        <v>44829</v>
      </c>
      <c r="C22300" t="s">
        <v>3</v>
      </c>
      <c r="D22300" t="s">
        <v>518</v>
      </c>
      <c r="E22300" t="s">
        <v>9</v>
      </c>
      <c r="F22300" t="s">
        <v>54</v>
      </c>
      <c r="G22300" t="s">
        <v>870</v>
      </c>
      <c r="H22300" s="135" t="s">
        <v>1496</v>
      </c>
      <c r="I22300" t="s">
        <v>1454</v>
      </c>
      <c r="J22300" s="20">
        <v>36</v>
      </c>
      <c r="K22300" s="20" t="s">
        <v>9</v>
      </c>
      <c r="L22300" t="s">
        <v>1464</v>
      </c>
      <c r="M22300" s="20">
        <v>7.92</v>
      </c>
      <c r="N22300" s="20">
        <v>11.08</v>
      </c>
      <c r="AE22300">
        <f t="shared" si="348"/>
        <v>2022</v>
      </c>
    </row>
    <row r="22301" spans="1:31" x14ac:dyDescent="0.25">
      <c r="A22301" s="7">
        <v>22298</v>
      </c>
      <c r="B22301" s="8">
        <v>44829</v>
      </c>
      <c r="C22301" t="s">
        <v>3</v>
      </c>
      <c r="D22301" t="s">
        <v>787</v>
      </c>
      <c r="E22301" t="s">
        <v>9</v>
      </c>
      <c r="F22301" t="s">
        <v>1213</v>
      </c>
      <c r="G22301" t="s">
        <v>1347</v>
      </c>
      <c r="H22301" s="135" t="s">
        <v>3551</v>
      </c>
      <c r="I22301" t="s">
        <v>1455</v>
      </c>
      <c r="J22301" s="20">
        <v>22</v>
      </c>
      <c r="K22301" s="20" t="s">
        <v>9</v>
      </c>
      <c r="L22301" t="s">
        <v>1464</v>
      </c>
      <c r="M22301" s="20">
        <v>2.42</v>
      </c>
      <c r="N22301" s="20">
        <v>3.58</v>
      </c>
      <c r="AE22301">
        <f t="shared" si="348"/>
        <v>2022</v>
      </c>
    </row>
    <row r="22302" spans="1:31" x14ac:dyDescent="0.25">
      <c r="A22302" s="7">
        <v>22299</v>
      </c>
      <c r="B22302" s="8">
        <v>44829</v>
      </c>
      <c r="C22302" t="s">
        <v>3</v>
      </c>
      <c r="D22302" t="s">
        <v>1295</v>
      </c>
      <c r="E22302" t="s">
        <v>9</v>
      </c>
      <c r="F22302" t="s">
        <v>997</v>
      </c>
      <c r="G22302" t="s">
        <v>569</v>
      </c>
      <c r="H22302" s="9" t="s">
        <v>2165</v>
      </c>
      <c r="I22302" t="s">
        <v>1454</v>
      </c>
      <c r="J22302" s="20">
        <v>13</v>
      </c>
      <c r="K22302" s="20" t="s">
        <v>3</v>
      </c>
      <c r="L22302" t="s">
        <v>1464</v>
      </c>
      <c r="M22302" s="20">
        <v>4.6400000000000006</v>
      </c>
      <c r="N22302" s="20">
        <v>2.86</v>
      </c>
      <c r="AE22302">
        <f t="shared" si="348"/>
        <v>2022</v>
      </c>
    </row>
    <row r="22303" spans="1:31" x14ac:dyDescent="0.25">
      <c r="A22303" s="7">
        <v>22300</v>
      </c>
      <c r="B22303" s="8">
        <v>44830</v>
      </c>
      <c r="C22303" t="s">
        <v>3</v>
      </c>
      <c r="D22303" t="s">
        <v>968</v>
      </c>
      <c r="E22303" t="s">
        <v>9</v>
      </c>
      <c r="F22303" t="s">
        <v>1371</v>
      </c>
      <c r="G22303" t="s">
        <v>648</v>
      </c>
      <c r="H22303" s="135" t="s">
        <v>2041</v>
      </c>
      <c r="I22303" t="s">
        <v>1454</v>
      </c>
      <c r="J22303" s="20">
        <v>30</v>
      </c>
      <c r="K22303" s="20" t="s">
        <v>3</v>
      </c>
      <c r="L22303" t="s">
        <v>1464</v>
      </c>
      <c r="M22303" s="20">
        <v>9.4</v>
      </c>
      <c r="N22303" s="20">
        <v>6.6</v>
      </c>
      <c r="AE22303">
        <f t="shared" si="348"/>
        <v>2022</v>
      </c>
    </row>
    <row r="22304" spans="1:31" x14ac:dyDescent="0.25">
      <c r="A22304" s="7">
        <v>22301</v>
      </c>
      <c r="B22304" s="8">
        <v>44830</v>
      </c>
      <c r="C22304" t="s">
        <v>3</v>
      </c>
      <c r="D22304" t="s">
        <v>787</v>
      </c>
      <c r="E22304" t="s">
        <v>9</v>
      </c>
      <c r="F22304" t="s">
        <v>812</v>
      </c>
      <c r="G22304" t="s">
        <v>1347</v>
      </c>
      <c r="H22304" s="135" t="s">
        <v>3566</v>
      </c>
      <c r="I22304" t="s">
        <v>1454</v>
      </c>
      <c r="J22304" s="20">
        <v>14</v>
      </c>
      <c r="K22304" s="20" t="s">
        <v>9</v>
      </c>
      <c r="L22304" t="s">
        <v>1464</v>
      </c>
      <c r="M22304" s="20">
        <v>3.08</v>
      </c>
      <c r="N22304" s="20">
        <v>4.92</v>
      </c>
      <c r="AE22304">
        <f t="shared" si="348"/>
        <v>2022</v>
      </c>
    </row>
    <row r="22305" spans="1:31" x14ac:dyDescent="0.25">
      <c r="A22305" s="7">
        <v>22302</v>
      </c>
      <c r="B22305" s="8">
        <v>44831</v>
      </c>
      <c r="C22305" t="s">
        <v>3</v>
      </c>
      <c r="D22305" t="s">
        <v>1311</v>
      </c>
      <c r="E22305" t="s">
        <v>9</v>
      </c>
      <c r="F22305" t="s">
        <v>1344</v>
      </c>
      <c r="G22305" t="s">
        <v>1016</v>
      </c>
      <c r="H22305" s="9" t="s">
        <v>2861</v>
      </c>
      <c r="I22305" t="s">
        <v>1454</v>
      </c>
      <c r="J22305" s="20">
        <v>20</v>
      </c>
      <c r="K22305" s="20" t="s">
        <v>9</v>
      </c>
      <c r="L22305" t="s">
        <v>1464</v>
      </c>
      <c r="M22305" s="20">
        <v>4.4000000000000004</v>
      </c>
      <c r="N22305" s="20">
        <v>6.6</v>
      </c>
      <c r="AE22305">
        <f t="shared" si="348"/>
        <v>2022</v>
      </c>
    </row>
    <row r="22306" spans="1:31" x14ac:dyDescent="0.25">
      <c r="A22306" s="7">
        <v>22303</v>
      </c>
      <c r="B22306" s="8">
        <v>44831</v>
      </c>
      <c r="C22306" t="s">
        <v>3</v>
      </c>
      <c r="D22306" t="s">
        <v>1358</v>
      </c>
      <c r="E22306" t="s">
        <v>9</v>
      </c>
      <c r="F22306" t="s">
        <v>45</v>
      </c>
      <c r="G22306" t="s">
        <v>1016</v>
      </c>
      <c r="H22306" s="9" t="s">
        <v>2863</v>
      </c>
      <c r="I22306" t="s">
        <v>1454</v>
      </c>
      <c r="J22306" s="20">
        <v>25</v>
      </c>
      <c r="K22306" s="20" t="s">
        <v>3</v>
      </c>
      <c r="L22306" t="s">
        <v>1464</v>
      </c>
      <c r="M22306" s="20">
        <v>8</v>
      </c>
      <c r="N22306" s="20">
        <v>5.5</v>
      </c>
      <c r="AE22306">
        <f t="shared" si="348"/>
        <v>2022</v>
      </c>
    </row>
    <row r="22307" spans="1:31" x14ac:dyDescent="0.25">
      <c r="A22307" s="7">
        <v>22304</v>
      </c>
      <c r="B22307" s="8">
        <v>44831</v>
      </c>
      <c r="C22307" t="s">
        <v>3</v>
      </c>
      <c r="D22307" t="s">
        <v>1397</v>
      </c>
      <c r="E22307" t="s">
        <v>9</v>
      </c>
      <c r="F22307" t="s">
        <v>1332</v>
      </c>
      <c r="G22307" t="s">
        <v>1016</v>
      </c>
      <c r="H22307" s="135" t="s">
        <v>2871</v>
      </c>
      <c r="I22307" t="s">
        <v>1455</v>
      </c>
      <c r="J22307" s="20">
        <v>24</v>
      </c>
      <c r="K22307" s="20" t="s">
        <v>9</v>
      </c>
      <c r="L22307" t="s">
        <v>1464</v>
      </c>
      <c r="M22307" s="20">
        <v>2.64</v>
      </c>
      <c r="N22307" s="20">
        <v>3.86</v>
      </c>
      <c r="AE22307">
        <f t="shared" si="348"/>
        <v>2022</v>
      </c>
    </row>
    <row r="22308" spans="1:31" x14ac:dyDescent="0.25">
      <c r="A22308" s="7">
        <v>22305</v>
      </c>
      <c r="B22308" s="8">
        <v>44832</v>
      </c>
      <c r="C22308" t="s">
        <v>3</v>
      </c>
      <c r="D22308" t="s">
        <v>1374</v>
      </c>
      <c r="E22308" t="s">
        <v>9</v>
      </c>
      <c r="F22308" t="s">
        <v>585</v>
      </c>
      <c r="G22308" t="s">
        <v>569</v>
      </c>
      <c r="H22308" s="9" t="s">
        <v>2165</v>
      </c>
      <c r="I22308" t="s">
        <v>1454</v>
      </c>
      <c r="J22308" s="20">
        <v>23</v>
      </c>
      <c r="K22308" s="20" t="s">
        <v>9</v>
      </c>
      <c r="L22308" t="s">
        <v>1463</v>
      </c>
      <c r="M22308" s="20">
        <v>5.52</v>
      </c>
      <c r="N22308" s="20">
        <v>6.98</v>
      </c>
      <c r="AE22308">
        <f t="shared" si="348"/>
        <v>2022</v>
      </c>
    </row>
    <row r="22309" spans="1:31" x14ac:dyDescent="0.25">
      <c r="A22309" s="7">
        <v>22306</v>
      </c>
      <c r="B22309" s="8">
        <v>44832</v>
      </c>
      <c r="C22309" t="s">
        <v>3</v>
      </c>
      <c r="D22309" t="s">
        <v>779</v>
      </c>
      <c r="E22309" t="s">
        <v>9</v>
      </c>
      <c r="F22309" t="s">
        <v>1143</v>
      </c>
      <c r="G22309" t="s">
        <v>861</v>
      </c>
      <c r="H22309" s="9" t="s">
        <v>3570</v>
      </c>
      <c r="I22309" t="s">
        <v>1454</v>
      </c>
      <c r="J22309" s="20">
        <v>34</v>
      </c>
      <c r="K22309" s="20" t="s">
        <v>1465</v>
      </c>
      <c r="L22309" t="s">
        <v>1466</v>
      </c>
      <c r="M22309" s="20">
        <v>8.5</v>
      </c>
      <c r="N22309" s="20">
        <v>8.5</v>
      </c>
      <c r="AE22309">
        <f t="shared" si="348"/>
        <v>2022</v>
      </c>
    </row>
    <row r="22310" spans="1:31" x14ac:dyDescent="0.25">
      <c r="A22310" s="7">
        <v>22307</v>
      </c>
      <c r="B22310" s="8">
        <v>44833</v>
      </c>
      <c r="C22310" t="s">
        <v>3</v>
      </c>
      <c r="D22310" t="s">
        <v>360</v>
      </c>
      <c r="E22310" t="s">
        <v>9</v>
      </c>
      <c r="F22310" t="s">
        <v>1342</v>
      </c>
      <c r="G22310" t="s">
        <v>1277</v>
      </c>
      <c r="H22310" s="9" t="s">
        <v>3443</v>
      </c>
      <c r="I22310" t="s">
        <v>1454</v>
      </c>
      <c r="J22310" s="20">
        <v>9</v>
      </c>
      <c r="K22310" s="20" t="s">
        <v>9</v>
      </c>
      <c r="L22310" t="s">
        <v>1463</v>
      </c>
      <c r="M22310" s="20">
        <v>2.16</v>
      </c>
      <c r="N22310" s="20">
        <v>3.34</v>
      </c>
      <c r="AE22310">
        <f t="shared" si="348"/>
        <v>2022</v>
      </c>
    </row>
    <row r="22311" spans="1:31" x14ac:dyDescent="0.25">
      <c r="A22311" s="7">
        <v>22308</v>
      </c>
      <c r="B22311" s="8">
        <v>44834</v>
      </c>
      <c r="C22311" t="s">
        <v>3</v>
      </c>
      <c r="D22311" t="s">
        <v>1295</v>
      </c>
      <c r="E22311" t="s">
        <v>9</v>
      </c>
      <c r="F22311" t="s">
        <v>1284</v>
      </c>
      <c r="G22311" t="s">
        <v>569</v>
      </c>
      <c r="H22311" s="9" t="s">
        <v>2310</v>
      </c>
      <c r="I22311" t="s">
        <v>1454</v>
      </c>
      <c r="J22311" s="20">
        <v>23</v>
      </c>
      <c r="K22311" s="20" t="s">
        <v>3</v>
      </c>
      <c r="L22311" t="s">
        <v>1464</v>
      </c>
      <c r="M22311" s="20">
        <v>7.4399999999999995</v>
      </c>
      <c r="N22311" s="20">
        <v>5.0600000000000005</v>
      </c>
      <c r="AE22311">
        <f t="shared" si="348"/>
        <v>2022</v>
      </c>
    </row>
    <row r="22312" spans="1:31" x14ac:dyDescent="0.25">
      <c r="A22312" s="7">
        <v>22309</v>
      </c>
      <c r="B22312" s="8">
        <v>44834</v>
      </c>
      <c r="C22312" t="s">
        <v>3</v>
      </c>
      <c r="D22312" t="s">
        <v>1315</v>
      </c>
      <c r="E22312" t="s">
        <v>9</v>
      </c>
      <c r="F22312" t="s">
        <v>1288</v>
      </c>
      <c r="G22312" t="s">
        <v>648</v>
      </c>
      <c r="H22312" s="135" t="s">
        <v>3231</v>
      </c>
      <c r="I22312" t="s">
        <v>1454</v>
      </c>
      <c r="J22312" s="20">
        <v>18</v>
      </c>
      <c r="K22312" s="20" t="s">
        <v>9</v>
      </c>
      <c r="L22312" t="s">
        <v>1463</v>
      </c>
      <c r="M22312" s="20">
        <v>4.32</v>
      </c>
      <c r="N22312" s="20">
        <v>5.68</v>
      </c>
      <c r="AE22312">
        <f t="shared" si="348"/>
        <v>2022</v>
      </c>
    </row>
    <row r="22313" spans="1:31" x14ac:dyDescent="0.25">
      <c r="A22313" s="7">
        <v>22310</v>
      </c>
      <c r="B22313" s="8">
        <v>44834</v>
      </c>
      <c r="C22313" t="s">
        <v>3</v>
      </c>
      <c r="D22313" t="s">
        <v>425</v>
      </c>
      <c r="E22313" t="s">
        <v>9</v>
      </c>
      <c r="F22313" t="s">
        <v>1143</v>
      </c>
      <c r="G22313" t="s">
        <v>1016</v>
      </c>
      <c r="H22313" s="9" t="s">
        <v>2890</v>
      </c>
      <c r="I22313" t="s">
        <v>1454</v>
      </c>
      <c r="J22313" s="20">
        <v>24</v>
      </c>
      <c r="K22313" s="20" t="s">
        <v>1465</v>
      </c>
      <c r="L22313" t="s">
        <v>1466</v>
      </c>
      <c r="M22313" s="20">
        <v>6</v>
      </c>
      <c r="N22313" s="20">
        <v>6</v>
      </c>
      <c r="AE22313">
        <f t="shared" si="348"/>
        <v>2022</v>
      </c>
    </row>
    <row r="22314" spans="1:31" x14ac:dyDescent="0.25">
      <c r="A22314" s="7">
        <v>22311</v>
      </c>
      <c r="B22314" s="8">
        <v>44835</v>
      </c>
      <c r="C22314" t="s">
        <v>3</v>
      </c>
      <c r="D22314" t="s">
        <v>104</v>
      </c>
      <c r="E22314" t="s">
        <v>9</v>
      </c>
      <c r="F22314" t="s">
        <v>997</v>
      </c>
      <c r="G22314" t="s">
        <v>569</v>
      </c>
      <c r="H22314" s="9" t="s">
        <v>2247</v>
      </c>
      <c r="I22314" t="s">
        <v>1454</v>
      </c>
      <c r="J22314" s="20">
        <v>10</v>
      </c>
      <c r="K22314" s="20" t="s">
        <v>3</v>
      </c>
      <c r="L22314" t="s">
        <v>1464</v>
      </c>
      <c r="M22314" s="20">
        <v>3.8</v>
      </c>
      <c r="N22314" s="20">
        <v>2.2000000000000002</v>
      </c>
      <c r="AE22314">
        <f t="shared" si="348"/>
        <v>2022</v>
      </c>
    </row>
    <row r="22315" spans="1:31" x14ac:dyDescent="0.25">
      <c r="A22315" s="7">
        <v>22312</v>
      </c>
      <c r="B22315" s="8">
        <v>44835</v>
      </c>
      <c r="C22315" t="s">
        <v>3</v>
      </c>
      <c r="D22315" t="s">
        <v>1361</v>
      </c>
      <c r="E22315" t="s">
        <v>9</v>
      </c>
      <c r="F22315" t="s">
        <v>1237</v>
      </c>
      <c r="G22315" t="s">
        <v>714</v>
      </c>
      <c r="H22315" s="135" t="s">
        <v>1496</v>
      </c>
      <c r="I22315" t="s">
        <v>1454</v>
      </c>
      <c r="J22315" s="20">
        <v>11</v>
      </c>
      <c r="K22315" s="20" t="s">
        <v>3</v>
      </c>
      <c r="L22315" t="s">
        <v>1464</v>
      </c>
      <c r="M22315" s="20">
        <v>4.08</v>
      </c>
      <c r="N22315" s="20">
        <v>2.42</v>
      </c>
      <c r="AE22315">
        <f t="shared" si="348"/>
        <v>2022</v>
      </c>
    </row>
    <row r="22316" spans="1:31" x14ac:dyDescent="0.25">
      <c r="A22316" s="7">
        <v>22313</v>
      </c>
      <c r="B22316" s="8">
        <v>44835</v>
      </c>
      <c r="C22316" t="s">
        <v>3</v>
      </c>
      <c r="D22316" t="s">
        <v>1302</v>
      </c>
      <c r="E22316" t="s">
        <v>9</v>
      </c>
      <c r="F22316" t="s">
        <v>997</v>
      </c>
      <c r="G22316" t="s">
        <v>1347</v>
      </c>
      <c r="H22316" s="135" t="s">
        <v>3532</v>
      </c>
      <c r="I22316" t="s">
        <v>1454</v>
      </c>
      <c r="J22316" s="20">
        <v>23</v>
      </c>
      <c r="K22316" s="20" t="s">
        <v>9</v>
      </c>
      <c r="L22316" t="s">
        <v>1464</v>
      </c>
      <c r="M22316" s="20">
        <v>5.0600000000000005</v>
      </c>
      <c r="N22316" s="20">
        <v>7.4399999999999995</v>
      </c>
      <c r="AE22316">
        <f t="shared" si="348"/>
        <v>2022</v>
      </c>
    </row>
    <row r="22317" spans="1:31" x14ac:dyDescent="0.25">
      <c r="A22317" s="7">
        <v>22314</v>
      </c>
      <c r="B22317" s="8">
        <v>44835</v>
      </c>
      <c r="C22317" t="s">
        <v>3</v>
      </c>
      <c r="D22317" t="s">
        <v>425</v>
      </c>
      <c r="E22317" t="s">
        <v>9</v>
      </c>
      <c r="F22317" t="s">
        <v>997</v>
      </c>
      <c r="G22317" t="s">
        <v>1347</v>
      </c>
      <c r="H22317" s="135" t="s">
        <v>3566</v>
      </c>
      <c r="I22317" t="s">
        <v>1454</v>
      </c>
      <c r="J22317" s="20">
        <v>25</v>
      </c>
      <c r="K22317" s="20" t="s">
        <v>9</v>
      </c>
      <c r="L22317" t="s">
        <v>1464</v>
      </c>
      <c r="M22317" s="20">
        <v>5.5</v>
      </c>
      <c r="N22317" s="20">
        <v>8</v>
      </c>
      <c r="AE22317">
        <f t="shared" si="348"/>
        <v>2022</v>
      </c>
    </row>
    <row r="22318" spans="1:31" x14ac:dyDescent="0.25">
      <c r="A22318" s="7">
        <v>22315</v>
      </c>
      <c r="B22318" s="8">
        <v>44837</v>
      </c>
      <c r="C22318" t="s">
        <v>3</v>
      </c>
      <c r="D22318" t="s">
        <v>1272</v>
      </c>
      <c r="E22318" t="s">
        <v>9</v>
      </c>
      <c r="F22318" t="s">
        <v>1275</v>
      </c>
      <c r="G22318" t="s">
        <v>732</v>
      </c>
      <c r="H22318" s="135" t="s">
        <v>2323</v>
      </c>
      <c r="I22318" t="s">
        <v>1455</v>
      </c>
      <c r="J22318" s="20">
        <v>30</v>
      </c>
      <c r="K22318" s="20" t="s">
        <v>3</v>
      </c>
      <c r="L22318" t="s">
        <v>1464</v>
      </c>
      <c r="M22318" s="20">
        <v>4.7</v>
      </c>
      <c r="N22318" s="20">
        <v>3.3</v>
      </c>
      <c r="AE22318">
        <f t="shared" si="348"/>
        <v>2022</v>
      </c>
    </row>
    <row r="22319" spans="1:31" x14ac:dyDescent="0.25">
      <c r="A22319" s="7">
        <v>22316</v>
      </c>
      <c r="B22319" s="8">
        <v>44837</v>
      </c>
      <c r="C22319" t="s">
        <v>3</v>
      </c>
      <c r="D22319" t="s">
        <v>1275</v>
      </c>
      <c r="E22319" t="s">
        <v>9</v>
      </c>
      <c r="F22319" t="s">
        <v>1272</v>
      </c>
      <c r="G22319" t="s">
        <v>648</v>
      </c>
      <c r="H22319" s="135" t="s">
        <v>1877</v>
      </c>
      <c r="I22319" t="s">
        <v>1455</v>
      </c>
      <c r="J22319" s="20">
        <v>5</v>
      </c>
      <c r="K22319" s="20" t="s">
        <v>3</v>
      </c>
      <c r="L22319" t="s">
        <v>1463</v>
      </c>
      <c r="M22319" s="20">
        <v>1.1499999999999999</v>
      </c>
      <c r="N22319" s="20">
        <v>0.6</v>
      </c>
      <c r="AE22319">
        <f t="shared" si="348"/>
        <v>2022</v>
      </c>
    </row>
    <row r="22320" spans="1:31" x14ac:dyDescent="0.25">
      <c r="A22320" s="7">
        <v>22317</v>
      </c>
      <c r="B22320" s="8">
        <v>44837</v>
      </c>
      <c r="C22320" t="s">
        <v>3</v>
      </c>
      <c r="D22320" t="s">
        <v>1322</v>
      </c>
      <c r="E22320" t="s">
        <v>9</v>
      </c>
      <c r="F22320" t="s">
        <v>1382</v>
      </c>
      <c r="G22320" t="s">
        <v>895</v>
      </c>
      <c r="H22320" s="135" t="s">
        <v>3082</v>
      </c>
      <c r="I22320" t="s">
        <v>1454</v>
      </c>
      <c r="J22320" s="20">
        <v>38</v>
      </c>
      <c r="K22320" s="20" t="s">
        <v>9</v>
      </c>
      <c r="L22320" t="s">
        <v>1463</v>
      </c>
      <c r="M22320" s="20">
        <v>9.1199999999999992</v>
      </c>
      <c r="N22320" s="20">
        <v>10.88</v>
      </c>
      <c r="AE22320">
        <f t="shared" si="348"/>
        <v>2022</v>
      </c>
    </row>
    <row r="22321" spans="1:31" x14ac:dyDescent="0.25">
      <c r="A22321" s="7">
        <v>22318</v>
      </c>
      <c r="B22321" s="8">
        <v>44838</v>
      </c>
      <c r="C22321" t="s">
        <v>3</v>
      </c>
      <c r="D22321" t="s">
        <v>787</v>
      </c>
      <c r="E22321" t="s">
        <v>9</v>
      </c>
      <c r="F22321" t="s">
        <v>427</v>
      </c>
      <c r="G22321" t="s">
        <v>569</v>
      </c>
      <c r="H22321" s="9" t="s">
        <v>3565</v>
      </c>
      <c r="I22321" t="s">
        <v>1454</v>
      </c>
      <c r="J22321" s="20">
        <v>15</v>
      </c>
      <c r="K22321" s="20" t="s">
        <v>9</v>
      </c>
      <c r="L22321" t="s">
        <v>1464</v>
      </c>
      <c r="M22321" s="20">
        <v>3.3</v>
      </c>
      <c r="N22321" s="20">
        <v>5.2</v>
      </c>
      <c r="AE22321">
        <f t="shared" si="348"/>
        <v>2022</v>
      </c>
    </row>
    <row r="22322" spans="1:31" x14ac:dyDescent="0.25">
      <c r="A22322" s="7">
        <v>22319</v>
      </c>
      <c r="B22322" s="8">
        <v>44838</v>
      </c>
      <c r="C22322" t="s">
        <v>3</v>
      </c>
      <c r="D22322" t="s">
        <v>787</v>
      </c>
      <c r="E22322" t="s">
        <v>9</v>
      </c>
      <c r="F22322" t="s">
        <v>1310</v>
      </c>
      <c r="G22322" t="s">
        <v>569</v>
      </c>
      <c r="H22322" s="9" t="s">
        <v>3565</v>
      </c>
      <c r="I22322" t="s">
        <v>1454</v>
      </c>
      <c r="J22322" s="20">
        <v>19</v>
      </c>
      <c r="K22322" s="20" t="s">
        <v>3</v>
      </c>
      <c r="L22322" t="s">
        <v>1464</v>
      </c>
      <c r="M22322" s="20">
        <v>6.32</v>
      </c>
      <c r="N22322" s="20">
        <v>4.18</v>
      </c>
      <c r="AE22322">
        <f t="shared" si="348"/>
        <v>2022</v>
      </c>
    </row>
    <row r="22323" spans="1:31" x14ac:dyDescent="0.25">
      <c r="A22323" s="7">
        <v>22320</v>
      </c>
      <c r="B22323" s="8">
        <v>44838</v>
      </c>
      <c r="C22323" t="s">
        <v>3</v>
      </c>
      <c r="D22323" t="s">
        <v>787</v>
      </c>
      <c r="E22323" t="s">
        <v>9</v>
      </c>
      <c r="F22323" t="s">
        <v>1310</v>
      </c>
      <c r="G22323" t="s">
        <v>569</v>
      </c>
      <c r="H22323" s="9" t="s">
        <v>2310</v>
      </c>
      <c r="I22323" t="s">
        <v>1454</v>
      </c>
      <c r="J22323" s="20">
        <v>27</v>
      </c>
      <c r="K22323" s="20" t="s">
        <v>1465</v>
      </c>
      <c r="L22323" t="s">
        <v>1466</v>
      </c>
      <c r="M22323" s="20">
        <v>6.75</v>
      </c>
      <c r="N22323" s="20">
        <v>6.75</v>
      </c>
      <c r="AE22323">
        <f t="shared" si="348"/>
        <v>2022</v>
      </c>
    </row>
    <row r="22324" spans="1:31" x14ac:dyDescent="0.25">
      <c r="A22324" s="7">
        <v>22321</v>
      </c>
      <c r="B22324" s="8">
        <v>44838</v>
      </c>
      <c r="C22324" t="s">
        <v>3</v>
      </c>
      <c r="D22324" t="s">
        <v>787</v>
      </c>
      <c r="E22324" t="s">
        <v>9</v>
      </c>
      <c r="F22324" t="s">
        <v>306</v>
      </c>
      <c r="G22324" t="s">
        <v>1347</v>
      </c>
      <c r="H22324" s="135" t="s">
        <v>3528</v>
      </c>
      <c r="I22324" t="s">
        <v>1454</v>
      </c>
      <c r="J22324" s="20">
        <v>8</v>
      </c>
      <c r="K22324" s="20" t="s">
        <v>9</v>
      </c>
      <c r="L22324" t="s">
        <v>1464</v>
      </c>
      <c r="M22324" s="20">
        <v>1.76</v>
      </c>
      <c r="N22324" s="20">
        <v>3.24</v>
      </c>
      <c r="AE22324">
        <f t="shared" si="348"/>
        <v>2022</v>
      </c>
    </row>
    <row r="22325" spans="1:31" x14ac:dyDescent="0.25">
      <c r="A22325" s="7">
        <v>22322</v>
      </c>
      <c r="B22325" s="8">
        <v>44838</v>
      </c>
      <c r="C22325" t="s">
        <v>3</v>
      </c>
      <c r="D22325" t="s">
        <v>787</v>
      </c>
      <c r="E22325" t="s">
        <v>9</v>
      </c>
      <c r="F22325" t="s">
        <v>45</v>
      </c>
      <c r="G22325" t="s">
        <v>1347</v>
      </c>
      <c r="H22325" s="135" t="s">
        <v>3532</v>
      </c>
      <c r="I22325" t="s">
        <v>1454</v>
      </c>
      <c r="J22325" s="20">
        <v>16</v>
      </c>
      <c r="K22325" s="20" t="s">
        <v>3</v>
      </c>
      <c r="L22325" t="s">
        <v>1464</v>
      </c>
      <c r="M22325" s="20">
        <v>5.48</v>
      </c>
      <c r="N22325" s="20">
        <v>3.52</v>
      </c>
      <c r="AE22325">
        <f t="shared" si="348"/>
        <v>2022</v>
      </c>
    </row>
    <row r="22326" spans="1:31" x14ac:dyDescent="0.25">
      <c r="A22326" s="7">
        <v>22323</v>
      </c>
      <c r="B22326" s="8">
        <v>44841</v>
      </c>
      <c r="C22326" t="s">
        <v>3</v>
      </c>
      <c r="D22326" t="s">
        <v>360</v>
      </c>
      <c r="E22326" t="s">
        <v>9</v>
      </c>
      <c r="F22326" t="s">
        <v>1342</v>
      </c>
      <c r="G22326" t="s">
        <v>1277</v>
      </c>
      <c r="H22326" s="9" t="s">
        <v>3333</v>
      </c>
      <c r="I22326" t="s">
        <v>1454</v>
      </c>
      <c r="J22326" s="20">
        <v>18</v>
      </c>
      <c r="K22326" s="20" t="s">
        <v>1465</v>
      </c>
      <c r="L22326" t="s">
        <v>1466</v>
      </c>
      <c r="M22326" s="20">
        <v>4.5</v>
      </c>
      <c r="N22326" s="20">
        <v>4.5</v>
      </c>
      <c r="AE22326">
        <f t="shared" si="348"/>
        <v>2022</v>
      </c>
    </row>
    <row r="22327" spans="1:31" x14ac:dyDescent="0.25">
      <c r="A22327" s="7">
        <v>22324</v>
      </c>
      <c r="B22327" s="8">
        <v>44843</v>
      </c>
      <c r="C22327" t="s">
        <v>3</v>
      </c>
      <c r="D22327" t="s">
        <v>678</v>
      </c>
      <c r="E22327" t="s">
        <v>9</v>
      </c>
      <c r="F22327" t="s">
        <v>1111</v>
      </c>
      <c r="G22327" t="s">
        <v>1347</v>
      </c>
      <c r="H22327" s="135" t="s">
        <v>3532</v>
      </c>
      <c r="I22327" t="s">
        <v>1454</v>
      </c>
      <c r="J22327" s="20">
        <v>24</v>
      </c>
      <c r="K22327" s="20" t="s">
        <v>3</v>
      </c>
      <c r="L22327" t="s">
        <v>1464</v>
      </c>
      <c r="M22327" s="20">
        <v>7.72</v>
      </c>
      <c r="N22327" s="20">
        <v>5.28</v>
      </c>
      <c r="AE22327">
        <f t="shared" si="348"/>
        <v>2022</v>
      </c>
    </row>
    <row r="22328" spans="1:31" x14ac:dyDescent="0.25">
      <c r="A22328" s="7">
        <v>22325</v>
      </c>
      <c r="B22328" s="8">
        <v>44844</v>
      </c>
      <c r="C22328" t="s">
        <v>3</v>
      </c>
      <c r="D22328" t="s">
        <v>678</v>
      </c>
      <c r="E22328" t="s">
        <v>9</v>
      </c>
      <c r="F22328" t="s">
        <v>1348</v>
      </c>
      <c r="G22328" t="s">
        <v>1016</v>
      </c>
      <c r="H22328" s="9" t="s">
        <v>2863</v>
      </c>
      <c r="I22328" t="s">
        <v>1454</v>
      </c>
      <c r="J22328" s="20">
        <v>25</v>
      </c>
      <c r="K22328" s="20" t="s">
        <v>3</v>
      </c>
      <c r="L22328" t="s">
        <v>1464</v>
      </c>
      <c r="M22328" s="20">
        <v>8</v>
      </c>
      <c r="N22328" s="20">
        <v>5.5</v>
      </c>
      <c r="AE22328">
        <f t="shared" si="348"/>
        <v>2022</v>
      </c>
    </row>
    <row r="22329" spans="1:31" x14ac:dyDescent="0.25">
      <c r="A22329" s="7">
        <v>22326</v>
      </c>
      <c r="B22329" s="8">
        <v>44844</v>
      </c>
      <c r="C22329" t="s">
        <v>3</v>
      </c>
      <c r="D22329" t="s">
        <v>1272</v>
      </c>
      <c r="E22329" t="s">
        <v>9</v>
      </c>
      <c r="F22329" t="s">
        <v>1275</v>
      </c>
      <c r="G22329" t="s">
        <v>895</v>
      </c>
      <c r="H22329" s="135" t="s">
        <v>2811</v>
      </c>
      <c r="I22329" t="s">
        <v>1455</v>
      </c>
      <c r="J22329" s="20">
        <v>5</v>
      </c>
      <c r="K22329" s="20" t="s">
        <v>9</v>
      </c>
      <c r="L22329" t="s">
        <v>1464</v>
      </c>
      <c r="M22329" s="20">
        <v>0.55000000000000004</v>
      </c>
      <c r="N22329" s="20">
        <v>1.2</v>
      </c>
      <c r="AE22329">
        <f t="shared" si="348"/>
        <v>2022</v>
      </c>
    </row>
    <row r="22330" spans="1:31" x14ac:dyDescent="0.25">
      <c r="A22330" s="7">
        <v>22327</v>
      </c>
      <c r="B22330" s="8">
        <v>44845</v>
      </c>
      <c r="C22330" t="s">
        <v>3</v>
      </c>
      <c r="D22330" t="s">
        <v>1327</v>
      </c>
      <c r="E22330" t="s">
        <v>9</v>
      </c>
      <c r="F22330" t="s">
        <v>190</v>
      </c>
      <c r="G22330" t="s">
        <v>1016</v>
      </c>
      <c r="H22330" s="9" t="s">
        <v>2890</v>
      </c>
      <c r="I22330" t="s">
        <v>1454</v>
      </c>
      <c r="J22330" s="20">
        <v>35</v>
      </c>
      <c r="K22330" s="20" t="s">
        <v>1465</v>
      </c>
      <c r="L22330" t="s">
        <v>1466</v>
      </c>
      <c r="M22330" s="20">
        <v>8.75</v>
      </c>
      <c r="N22330" s="20">
        <v>8.75</v>
      </c>
      <c r="AE22330">
        <f t="shared" si="348"/>
        <v>2022</v>
      </c>
    </row>
    <row r="22331" spans="1:31" x14ac:dyDescent="0.25">
      <c r="A22331" s="7">
        <v>22328</v>
      </c>
      <c r="B22331" s="8">
        <v>44847</v>
      </c>
      <c r="C22331" t="s">
        <v>3</v>
      </c>
      <c r="D22331" t="s">
        <v>943</v>
      </c>
      <c r="E22331" t="s">
        <v>9</v>
      </c>
      <c r="F22331" t="s">
        <v>1344</v>
      </c>
      <c r="G22331" t="s">
        <v>714</v>
      </c>
      <c r="H22331" s="135" t="s">
        <v>1496</v>
      </c>
      <c r="I22331" t="s">
        <v>1454</v>
      </c>
      <c r="J22331" s="20">
        <v>31</v>
      </c>
      <c r="K22331" s="20" t="s">
        <v>9</v>
      </c>
      <c r="L22331" t="s">
        <v>1464</v>
      </c>
      <c r="M22331" s="20">
        <v>6.82</v>
      </c>
      <c r="N22331" s="20">
        <v>9.68</v>
      </c>
      <c r="AE22331">
        <f t="shared" si="348"/>
        <v>2022</v>
      </c>
    </row>
    <row r="22332" spans="1:31" x14ac:dyDescent="0.25">
      <c r="A22332" s="7">
        <v>22329</v>
      </c>
      <c r="B22332" s="8">
        <v>44847</v>
      </c>
      <c r="C22332" t="s">
        <v>3</v>
      </c>
      <c r="D22332" t="s">
        <v>1272</v>
      </c>
      <c r="E22332" t="s">
        <v>9</v>
      </c>
      <c r="F22332" t="s">
        <v>1275</v>
      </c>
      <c r="G22332" t="s">
        <v>895</v>
      </c>
      <c r="H22332" s="136" t="s">
        <v>2615</v>
      </c>
      <c r="I22332" t="s">
        <v>1455</v>
      </c>
      <c r="J22332" s="20">
        <v>12</v>
      </c>
      <c r="K22332" s="20" t="s">
        <v>1465</v>
      </c>
      <c r="L22332" t="s">
        <v>1466</v>
      </c>
      <c r="M22332" s="20">
        <v>1.5</v>
      </c>
      <c r="N22332" s="20">
        <v>1.5</v>
      </c>
      <c r="AE22332">
        <f t="shared" si="348"/>
        <v>2022</v>
      </c>
    </row>
    <row r="22333" spans="1:31" x14ac:dyDescent="0.25">
      <c r="A22333" s="7">
        <v>22330</v>
      </c>
      <c r="B22333" s="8">
        <v>44850</v>
      </c>
      <c r="C22333" t="s">
        <v>3</v>
      </c>
      <c r="D22333" t="s">
        <v>1096</v>
      </c>
      <c r="E22333" t="s">
        <v>9</v>
      </c>
      <c r="F22333" t="s">
        <v>67</v>
      </c>
      <c r="G22333" t="s">
        <v>569</v>
      </c>
      <c r="H22333" s="9" t="s">
        <v>3565</v>
      </c>
      <c r="I22333" t="s">
        <v>1454</v>
      </c>
      <c r="J22333" s="20">
        <v>12</v>
      </c>
      <c r="K22333" s="20" t="s">
        <v>3</v>
      </c>
      <c r="L22333" t="s">
        <v>1464</v>
      </c>
      <c r="M22333" s="20">
        <v>4.3599999999999994</v>
      </c>
      <c r="N22333" s="20">
        <v>2.64</v>
      </c>
      <c r="AE22333">
        <f t="shared" si="348"/>
        <v>2022</v>
      </c>
    </row>
    <row r="22334" spans="1:31" x14ac:dyDescent="0.25">
      <c r="A22334" s="7">
        <v>22331</v>
      </c>
      <c r="B22334" s="8">
        <v>44852</v>
      </c>
      <c r="C22334" t="s">
        <v>3</v>
      </c>
      <c r="D22334" t="s">
        <v>1388</v>
      </c>
      <c r="E22334" t="s">
        <v>9</v>
      </c>
      <c r="F22334" t="s">
        <v>1288</v>
      </c>
      <c r="G22334" t="s">
        <v>929</v>
      </c>
      <c r="H22334" s="135" t="s">
        <v>2685</v>
      </c>
      <c r="I22334" t="s">
        <v>1454</v>
      </c>
      <c r="J22334" s="20">
        <v>21</v>
      </c>
      <c r="K22334" s="20" t="s">
        <v>3</v>
      </c>
      <c r="L22334" t="s">
        <v>1463</v>
      </c>
      <c r="M22334" s="20">
        <v>6.46</v>
      </c>
      <c r="N22334" s="20">
        <v>5.04</v>
      </c>
      <c r="AE22334">
        <f t="shared" si="348"/>
        <v>2022</v>
      </c>
    </row>
    <row r="22335" spans="1:31" x14ac:dyDescent="0.25">
      <c r="A22335" s="7">
        <v>22332</v>
      </c>
      <c r="B22335" s="8">
        <v>44852</v>
      </c>
      <c r="C22335" t="s">
        <v>3</v>
      </c>
      <c r="D22335" t="s">
        <v>1388</v>
      </c>
      <c r="E22335" t="s">
        <v>9</v>
      </c>
      <c r="F22335" t="s">
        <v>1288</v>
      </c>
      <c r="G22335" t="s">
        <v>929</v>
      </c>
      <c r="H22335" s="135" t="s">
        <v>3019</v>
      </c>
      <c r="I22335" t="s">
        <v>1454</v>
      </c>
      <c r="J22335" s="20">
        <v>15</v>
      </c>
      <c r="K22335" s="20" t="s">
        <v>9</v>
      </c>
      <c r="L22335" t="s">
        <v>1463</v>
      </c>
      <c r="M22335" s="20">
        <v>3.6</v>
      </c>
      <c r="N22335" s="20">
        <v>4.9000000000000004</v>
      </c>
      <c r="AE22335">
        <f t="shared" si="348"/>
        <v>2022</v>
      </c>
    </row>
    <row r="22336" spans="1:31" x14ac:dyDescent="0.25">
      <c r="A22336" s="7">
        <v>22333</v>
      </c>
      <c r="B22336" s="8">
        <v>44853</v>
      </c>
      <c r="C22336" t="s">
        <v>3</v>
      </c>
      <c r="D22336" t="s">
        <v>698</v>
      </c>
      <c r="E22336" t="s">
        <v>9</v>
      </c>
      <c r="F22336" t="s">
        <v>665</v>
      </c>
      <c r="G22336" t="s">
        <v>1292</v>
      </c>
      <c r="H22336" s="9" t="s">
        <v>3441</v>
      </c>
      <c r="I22336" t="s">
        <v>1455</v>
      </c>
      <c r="J22336" s="20">
        <v>3</v>
      </c>
      <c r="K22336" s="20" t="s">
        <v>1465</v>
      </c>
      <c r="L22336" t="s">
        <v>1466</v>
      </c>
      <c r="M22336" s="20">
        <v>0.375</v>
      </c>
      <c r="N22336" s="20">
        <v>0.375</v>
      </c>
      <c r="AE22336">
        <f t="shared" si="348"/>
        <v>2022</v>
      </c>
    </row>
    <row r="22337" spans="1:31" x14ac:dyDescent="0.25">
      <c r="A22337" s="7">
        <v>22334</v>
      </c>
      <c r="B22337" s="8">
        <v>44854</v>
      </c>
      <c r="C22337" t="s">
        <v>3</v>
      </c>
      <c r="D22337" t="s">
        <v>1332</v>
      </c>
      <c r="E22337" t="s">
        <v>9</v>
      </c>
      <c r="F22337" t="s">
        <v>900</v>
      </c>
      <c r="G22337" t="s">
        <v>648</v>
      </c>
      <c r="H22337" s="135" t="s">
        <v>2095</v>
      </c>
      <c r="I22337" t="s">
        <v>1454</v>
      </c>
      <c r="J22337" s="20">
        <v>15</v>
      </c>
      <c r="K22337" s="20" t="s">
        <v>3</v>
      </c>
      <c r="L22337" t="s">
        <v>1464</v>
      </c>
      <c r="M22337" s="20">
        <v>5.2</v>
      </c>
      <c r="N22337" s="20">
        <v>3.3</v>
      </c>
      <c r="AE22337">
        <f t="shared" si="348"/>
        <v>2022</v>
      </c>
    </row>
    <row r="22338" spans="1:31" x14ac:dyDescent="0.25">
      <c r="A22338" s="7">
        <v>22335</v>
      </c>
      <c r="B22338" s="8">
        <v>44854</v>
      </c>
      <c r="C22338" t="s">
        <v>3</v>
      </c>
      <c r="D22338" t="s">
        <v>1332</v>
      </c>
      <c r="E22338" t="s">
        <v>9</v>
      </c>
      <c r="F22338" t="s">
        <v>1344</v>
      </c>
      <c r="G22338" t="s">
        <v>648</v>
      </c>
      <c r="H22338" s="136" t="s">
        <v>1496</v>
      </c>
      <c r="I22338" t="s">
        <v>1456</v>
      </c>
      <c r="J22338" s="20">
        <v>46</v>
      </c>
      <c r="K22338" s="20" t="s">
        <v>3</v>
      </c>
      <c r="L22338" t="s">
        <v>1464</v>
      </c>
      <c r="M22338" s="20">
        <v>13.879999999999999</v>
      </c>
      <c r="N22338" s="20">
        <v>10.120000000000001</v>
      </c>
      <c r="O22338" t="s">
        <v>3</v>
      </c>
      <c r="P22338" s="13" t="s">
        <v>1367</v>
      </c>
      <c r="Q22338" t="s">
        <v>3</v>
      </c>
      <c r="R22338" t="s">
        <v>1374</v>
      </c>
      <c r="S22338" t="s">
        <v>9</v>
      </c>
      <c r="T22338" t="s">
        <v>900</v>
      </c>
      <c r="U22338" t="s">
        <v>9</v>
      </c>
      <c r="V22338" t="s">
        <v>1385</v>
      </c>
      <c r="W22338" t="s">
        <v>1465</v>
      </c>
      <c r="Y22338" t="s">
        <v>1465</v>
      </c>
      <c r="AA22338" t="s">
        <v>1465</v>
      </c>
      <c r="AC22338" t="s">
        <v>1465</v>
      </c>
      <c r="AE22338">
        <f t="shared" si="348"/>
        <v>2022</v>
      </c>
    </row>
    <row r="22339" spans="1:31" x14ac:dyDescent="0.25">
      <c r="A22339" s="7">
        <v>22336</v>
      </c>
      <c r="B22339" s="8">
        <v>44854</v>
      </c>
      <c r="C22339" t="s">
        <v>3</v>
      </c>
      <c r="D22339" t="s">
        <v>1351</v>
      </c>
      <c r="E22339" t="s">
        <v>9</v>
      </c>
      <c r="F22339" t="s">
        <v>67</v>
      </c>
      <c r="G22339" t="s">
        <v>1347</v>
      </c>
      <c r="H22339" s="135" t="s">
        <v>3566</v>
      </c>
      <c r="I22339" t="s">
        <v>1454</v>
      </c>
      <c r="J22339" s="20">
        <v>20</v>
      </c>
      <c r="K22339" s="20" t="s">
        <v>1465</v>
      </c>
      <c r="L22339" t="s">
        <v>1466</v>
      </c>
      <c r="M22339" s="20">
        <v>5</v>
      </c>
      <c r="N22339" s="20">
        <v>5</v>
      </c>
      <c r="AE22339">
        <f t="shared" si="348"/>
        <v>2022</v>
      </c>
    </row>
    <row r="22340" spans="1:31" x14ac:dyDescent="0.25">
      <c r="A22340" s="7">
        <v>22337</v>
      </c>
      <c r="B22340" s="8">
        <v>44856</v>
      </c>
      <c r="C22340" t="s">
        <v>3</v>
      </c>
      <c r="D22340" t="s">
        <v>1329</v>
      </c>
      <c r="E22340" t="s">
        <v>9</v>
      </c>
      <c r="F22340" t="s">
        <v>1272</v>
      </c>
      <c r="G22340" t="s">
        <v>648</v>
      </c>
      <c r="H22340" s="136" t="s">
        <v>1496</v>
      </c>
      <c r="I22340" t="s">
        <v>1456</v>
      </c>
      <c r="J22340" s="20">
        <v>48</v>
      </c>
      <c r="K22340" s="20" t="s">
        <v>9</v>
      </c>
      <c r="L22340" t="s">
        <v>1464</v>
      </c>
      <c r="M22340" s="20">
        <v>10.56</v>
      </c>
      <c r="N22340" s="20">
        <v>14.44</v>
      </c>
      <c r="O22340" t="s">
        <v>3</v>
      </c>
      <c r="P22340" s="13" t="s">
        <v>265</v>
      </c>
      <c r="Q22340" t="s">
        <v>9</v>
      </c>
      <c r="R22340" t="s">
        <v>348</v>
      </c>
      <c r="S22340" t="s">
        <v>3</v>
      </c>
      <c r="T22340" t="s">
        <v>1120</v>
      </c>
      <c r="U22340" t="s">
        <v>9</v>
      </c>
      <c r="V22340" t="s">
        <v>1275</v>
      </c>
      <c r="W22340" t="s">
        <v>1465</v>
      </c>
      <c r="Y22340" t="s">
        <v>1465</v>
      </c>
      <c r="AA22340" t="s">
        <v>1465</v>
      </c>
      <c r="AC22340" t="s">
        <v>1465</v>
      </c>
      <c r="AE22340">
        <f t="shared" ref="AE22340:AE22403" si="349">YEAR(B22340)</f>
        <v>2022</v>
      </c>
    </row>
    <row r="22341" spans="1:31" x14ac:dyDescent="0.25">
      <c r="A22341" s="7">
        <v>22338</v>
      </c>
      <c r="B22341" s="8">
        <v>44856</v>
      </c>
      <c r="C22341" t="s">
        <v>3</v>
      </c>
      <c r="D22341" t="s">
        <v>187</v>
      </c>
      <c r="E22341" t="s">
        <v>9</v>
      </c>
      <c r="F22341" t="s">
        <v>1272</v>
      </c>
      <c r="G22341" t="s">
        <v>870</v>
      </c>
      <c r="H22341" s="135" t="s">
        <v>2729</v>
      </c>
      <c r="I22341" t="s">
        <v>1454</v>
      </c>
      <c r="J22341" s="20">
        <v>14</v>
      </c>
      <c r="K22341" s="20" t="s">
        <v>1465</v>
      </c>
      <c r="L22341" t="s">
        <v>1466</v>
      </c>
      <c r="M22341" s="20">
        <v>3.5</v>
      </c>
      <c r="N22341" s="20">
        <v>3.5</v>
      </c>
      <c r="AE22341">
        <f t="shared" si="349"/>
        <v>2022</v>
      </c>
    </row>
    <row r="22342" spans="1:31" x14ac:dyDescent="0.25">
      <c r="A22342" s="7">
        <v>22339</v>
      </c>
      <c r="B22342" s="8">
        <v>44857</v>
      </c>
      <c r="C22342" t="s">
        <v>3</v>
      </c>
      <c r="D22342" t="s">
        <v>1361</v>
      </c>
      <c r="E22342" t="s">
        <v>9</v>
      </c>
      <c r="F22342" t="s">
        <v>665</v>
      </c>
      <c r="G22342" t="s">
        <v>861</v>
      </c>
      <c r="H22342" s="135" t="s">
        <v>1496</v>
      </c>
      <c r="I22342" t="s">
        <v>1454</v>
      </c>
      <c r="J22342" s="20">
        <v>67</v>
      </c>
      <c r="K22342" s="20" t="s">
        <v>3</v>
      </c>
      <c r="L22342" t="s">
        <v>1464</v>
      </c>
      <c r="M22342" s="20">
        <v>19.759999999999998</v>
      </c>
      <c r="N22342" s="20">
        <v>14.74</v>
      </c>
      <c r="AE22342">
        <f t="shared" si="349"/>
        <v>2022</v>
      </c>
    </row>
    <row r="22343" spans="1:31" x14ac:dyDescent="0.25">
      <c r="A22343" s="7">
        <v>22340</v>
      </c>
      <c r="B22343" s="8">
        <v>44857</v>
      </c>
      <c r="C22343" t="s">
        <v>3</v>
      </c>
      <c r="D22343" t="s">
        <v>787</v>
      </c>
      <c r="E22343" t="s">
        <v>9</v>
      </c>
      <c r="F22343" t="s">
        <v>812</v>
      </c>
      <c r="G22343" t="s">
        <v>929</v>
      </c>
      <c r="H22343" s="9" t="s">
        <v>2652</v>
      </c>
      <c r="I22343" t="s">
        <v>1454</v>
      </c>
      <c r="J22343" s="20">
        <v>18</v>
      </c>
      <c r="K22343" s="20" t="s">
        <v>9</v>
      </c>
      <c r="L22343" t="s">
        <v>1464</v>
      </c>
      <c r="M22343" s="20">
        <v>3.96</v>
      </c>
      <c r="N22343" s="20">
        <v>6.04</v>
      </c>
      <c r="AE22343">
        <f t="shared" si="349"/>
        <v>2022</v>
      </c>
    </row>
    <row r="22344" spans="1:31" x14ac:dyDescent="0.25">
      <c r="A22344" s="7">
        <v>22341</v>
      </c>
      <c r="B22344" s="8">
        <v>44858</v>
      </c>
      <c r="C22344" t="s">
        <v>3</v>
      </c>
      <c r="D22344" t="s">
        <v>1361</v>
      </c>
      <c r="E22344" t="s">
        <v>9</v>
      </c>
      <c r="F22344" t="s">
        <v>665</v>
      </c>
      <c r="G22344" t="s">
        <v>732</v>
      </c>
      <c r="H22344" s="135" t="s">
        <v>2155</v>
      </c>
      <c r="I22344" t="s">
        <v>1454</v>
      </c>
      <c r="J22344" s="20">
        <v>18</v>
      </c>
      <c r="K22344" s="20" t="s">
        <v>3</v>
      </c>
      <c r="L22344" t="s">
        <v>1463</v>
      </c>
      <c r="M22344" s="20">
        <v>5.68</v>
      </c>
      <c r="N22344" s="20">
        <v>4.32</v>
      </c>
      <c r="AE22344">
        <f t="shared" si="349"/>
        <v>2022</v>
      </c>
    </row>
    <row r="22345" spans="1:31" x14ac:dyDescent="0.25">
      <c r="A22345" s="7">
        <v>22342</v>
      </c>
      <c r="B22345" s="8">
        <v>44858</v>
      </c>
      <c r="C22345" t="s">
        <v>3</v>
      </c>
      <c r="D22345" t="s">
        <v>1361</v>
      </c>
      <c r="E22345" t="s">
        <v>9</v>
      </c>
      <c r="F22345" t="s">
        <v>764</v>
      </c>
      <c r="G22345" t="s">
        <v>732</v>
      </c>
      <c r="H22345" s="135" t="s">
        <v>2186</v>
      </c>
      <c r="I22345" t="s">
        <v>1454</v>
      </c>
      <c r="J22345" s="20">
        <v>34</v>
      </c>
      <c r="K22345" s="20" t="s">
        <v>9</v>
      </c>
      <c r="L22345" t="s">
        <v>1464</v>
      </c>
      <c r="M22345" s="20">
        <v>7.48</v>
      </c>
      <c r="N22345" s="20">
        <v>10.52</v>
      </c>
      <c r="AE22345">
        <f t="shared" si="349"/>
        <v>2022</v>
      </c>
    </row>
    <row r="22346" spans="1:31" x14ac:dyDescent="0.25">
      <c r="A22346" s="7">
        <v>22343</v>
      </c>
      <c r="B22346" s="8">
        <v>44858</v>
      </c>
      <c r="C22346" t="s">
        <v>3</v>
      </c>
      <c r="D22346" t="s">
        <v>1361</v>
      </c>
      <c r="E22346" t="s">
        <v>9</v>
      </c>
      <c r="F22346" t="s">
        <v>1387</v>
      </c>
      <c r="G22346" t="s">
        <v>569</v>
      </c>
      <c r="H22346" s="9" t="s">
        <v>2310</v>
      </c>
      <c r="I22346" t="s">
        <v>1454</v>
      </c>
      <c r="J22346" s="20">
        <v>27</v>
      </c>
      <c r="K22346" s="20" t="s">
        <v>3</v>
      </c>
      <c r="L22346" t="s">
        <v>1464</v>
      </c>
      <c r="M22346" s="20">
        <v>8.56</v>
      </c>
      <c r="N22346" s="20">
        <v>5.9399999999999995</v>
      </c>
      <c r="AE22346">
        <f t="shared" si="349"/>
        <v>2022</v>
      </c>
    </row>
    <row r="22347" spans="1:31" x14ac:dyDescent="0.25">
      <c r="A22347" s="7">
        <v>22344</v>
      </c>
      <c r="B22347" s="8">
        <v>44858</v>
      </c>
      <c r="C22347" t="s">
        <v>3</v>
      </c>
      <c r="D22347" t="s">
        <v>1361</v>
      </c>
      <c r="E22347" t="s">
        <v>9</v>
      </c>
      <c r="F22347" t="s">
        <v>67</v>
      </c>
      <c r="G22347" t="s">
        <v>1347</v>
      </c>
      <c r="H22347" s="135" t="s">
        <v>3531</v>
      </c>
      <c r="I22347" t="s">
        <v>1454</v>
      </c>
      <c r="J22347" s="20">
        <v>11</v>
      </c>
      <c r="K22347" s="20" t="s">
        <v>3</v>
      </c>
      <c r="L22347" t="s">
        <v>1464</v>
      </c>
      <c r="M22347" s="20">
        <v>4.08</v>
      </c>
      <c r="N22347" s="20">
        <v>2.42</v>
      </c>
      <c r="AE22347">
        <f t="shared" si="349"/>
        <v>2022</v>
      </c>
    </row>
    <row r="22348" spans="1:31" x14ac:dyDescent="0.25">
      <c r="A22348" s="7">
        <v>22345</v>
      </c>
      <c r="B22348" s="8">
        <v>44860</v>
      </c>
      <c r="C22348" t="s">
        <v>3</v>
      </c>
      <c r="D22348" t="s">
        <v>698</v>
      </c>
      <c r="E22348" t="s">
        <v>9</v>
      </c>
      <c r="F22348" t="s">
        <v>665</v>
      </c>
      <c r="G22348" t="s">
        <v>569</v>
      </c>
      <c r="H22348" s="135" t="s">
        <v>1496</v>
      </c>
      <c r="I22348" t="s">
        <v>1455</v>
      </c>
      <c r="J22348" s="20">
        <v>18</v>
      </c>
      <c r="K22348" s="20" t="s">
        <v>9</v>
      </c>
      <c r="L22348" t="s">
        <v>1464</v>
      </c>
      <c r="M22348" s="20">
        <v>1.98</v>
      </c>
      <c r="N22348" s="20">
        <v>3.02</v>
      </c>
      <c r="AE22348">
        <f t="shared" si="349"/>
        <v>2022</v>
      </c>
    </row>
    <row r="22349" spans="1:31" x14ac:dyDescent="0.25">
      <c r="A22349" s="7">
        <v>22346</v>
      </c>
      <c r="B22349" s="8">
        <v>44861</v>
      </c>
      <c r="C22349" t="s">
        <v>3</v>
      </c>
      <c r="D22349" t="s">
        <v>973</v>
      </c>
      <c r="E22349" t="s">
        <v>9</v>
      </c>
      <c r="F22349" t="s">
        <v>1167</v>
      </c>
      <c r="G22349" t="s">
        <v>929</v>
      </c>
      <c r="H22349" s="135" t="s">
        <v>2727</v>
      </c>
      <c r="I22349" t="s">
        <v>1454</v>
      </c>
      <c r="J22349" s="20">
        <v>32</v>
      </c>
      <c r="K22349" s="20" t="s">
        <v>9</v>
      </c>
      <c r="L22349" t="s">
        <v>1463</v>
      </c>
      <c r="M22349" s="20">
        <v>7.68</v>
      </c>
      <c r="N22349" s="20">
        <v>9.32</v>
      </c>
      <c r="AE22349">
        <f t="shared" si="349"/>
        <v>2022</v>
      </c>
    </row>
    <row r="22350" spans="1:31" x14ac:dyDescent="0.25">
      <c r="A22350" s="7">
        <v>22347</v>
      </c>
      <c r="B22350" s="8">
        <v>44863</v>
      </c>
      <c r="C22350" t="s">
        <v>3</v>
      </c>
      <c r="D22350" t="s">
        <v>1322</v>
      </c>
      <c r="E22350" t="s">
        <v>9</v>
      </c>
      <c r="F22350" t="s">
        <v>997</v>
      </c>
      <c r="G22350" t="s">
        <v>929</v>
      </c>
      <c r="H22350" s="135" t="s">
        <v>2674</v>
      </c>
      <c r="I22350" t="s">
        <v>1454</v>
      </c>
      <c r="J22350" s="20">
        <v>51</v>
      </c>
      <c r="K22350" s="20" t="s">
        <v>1465</v>
      </c>
      <c r="L22350" t="s">
        <v>1466</v>
      </c>
      <c r="M22350" s="20">
        <v>12.75</v>
      </c>
      <c r="N22350" s="20">
        <v>12.75</v>
      </c>
      <c r="AE22350">
        <f t="shared" si="349"/>
        <v>2022</v>
      </c>
    </row>
    <row r="22351" spans="1:31" x14ac:dyDescent="0.25">
      <c r="A22351" s="7">
        <v>22348</v>
      </c>
      <c r="B22351" s="8">
        <v>44863</v>
      </c>
      <c r="C22351" t="s">
        <v>3</v>
      </c>
      <c r="D22351" t="s">
        <v>1388</v>
      </c>
      <c r="E22351" t="s">
        <v>9</v>
      </c>
      <c r="F22351" t="s">
        <v>1167</v>
      </c>
      <c r="G22351" t="s">
        <v>732</v>
      </c>
      <c r="H22351" s="135" t="s">
        <v>1496</v>
      </c>
      <c r="I22351" t="s">
        <v>1454</v>
      </c>
      <c r="J22351" s="20">
        <v>10</v>
      </c>
      <c r="K22351" s="20" t="s">
        <v>3</v>
      </c>
      <c r="L22351" t="s">
        <v>1463</v>
      </c>
      <c r="M22351" s="20">
        <v>3.6</v>
      </c>
      <c r="N22351" s="20">
        <v>2.4</v>
      </c>
      <c r="AE22351">
        <f t="shared" si="349"/>
        <v>2022</v>
      </c>
    </row>
    <row r="22352" spans="1:31" x14ac:dyDescent="0.25">
      <c r="A22352" s="7">
        <v>22349</v>
      </c>
      <c r="B22352" s="8">
        <v>44864</v>
      </c>
      <c r="C22352" t="s">
        <v>3</v>
      </c>
      <c r="D22352" t="s">
        <v>1315</v>
      </c>
      <c r="E22352" t="s">
        <v>9</v>
      </c>
      <c r="F22352" t="s">
        <v>268</v>
      </c>
      <c r="G22352" t="s">
        <v>1277</v>
      </c>
      <c r="H22352" s="9" t="s">
        <v>3571</v>
      </c>
      <c r="I22352" t="s">
        <v>1454</v>
      </c>
      <c r="J22352" s="20">
        <v>20</v>
      </c>
      <c r="K22352" s="20" t="s">
        <v>1465</v>
      </c>
      <c r="L22352" t="s">
        <v>1466</v>
      </c>
      <c r="M22352" s="20">
        <v>5</v>
      </c>
      <c r="N22352" s="20">
        <v>5</v>
      </c>
      <c r="AE22352">
        <f t="shared" si="349"/>
        <v>2022</v>
      </c>
    </row>
    <row r="22353" spans="1:31" x14ac:dyDescent="0.25">
      <c r="A22353" s="7">
        <v>22350</v>
      </c>
      <c r="B22353" s="8">
        <v>44864</v>
      </c>
      <c r="C22353" t="s">
        <v>3</v>
      </c>
      <c r="D22353" t="s">
        <v>1315</v>
      </c>
      <c r="E22353" t="s">
        <v>9</v>
      </c>
      <c r="F22353" t="s">
        <v>1284</v>
      </c>
      <c r="G22353" t="s">
        <v>633</v>
      </c>
      <c r="H22353" s="135" t="s">
        <v>1731</v>
      </c>
      <c r="I22353" t="s">
        <v>1454</v>
      </c>
      <c r="J22353" s="20">
        <v>12</v>
      </c>
      <c r="K22353" s="20" t="s">
        <v>3</v>
      </c>
      <c r="L22353" t="s">
        <v>1464</v>
      </c>
      <c r="M22353" s="20">
        <v>4.3599999999999994</v>
      </c>
      <c r="N22353" s="20">
        <v>2.64</v>
      </c>
      <c r="AE22353">
        <f t="shared" si="349"/>
        <v>2022</v>
      </c>
    </row>
    <row r="22354" spans="1:31" x14ac:dyDescent="0.25">
      <c r="A22354" s="7">
        <v>22351</v>
      </c>
      <c r="B22354" s="8">
        <v>44864</v>
      </c>
      <c r="C22354" t="s">
        <v>3</v>
      </c>
      <c r="D22354" t="s">
        <v>1332</v>
      </c>
      <c r="E22354" t="s">
        <v>9</v>
      </c>
      <c r="F22354" t="s">
        <v>1189</v>
      </c>
      <c r="G22354" t="s">
        <v>633</v>
      </c>
      <c r="H22354" s="135" t="s">
        <v>1731</v>
      </c>
      <c r="I22354" t="s">
        <v>1454</v>
      </c>
      <c r="J22354" s="20">
        <v>15</v>
      </c>
      <c r="K22354" s="20" t="s">
        <v>9</v>
      </c>
      <c r="L22354" t="s">
        <v>1463</v>
      </c>
      <c r="M22354" s="20">
        <v>3.6</v>
      </c>
      <c r="N22354" s="20">
        <v>4.9000000000000004</v>
      </c>
      <c r="AE22354">
        <f t="shared" si="349"/>
        <v>2022</v>
      </c>
    </row>
    <row r="22355" spans="1:31" x14ac:dyDescent="0.25">
      <c r="A22355" s="7">
        <v>22352</v>
      </c>
      <c r="B22355" s="8">
        <v>44864</v>
      </c>
      <c r="C22355" t="s">
        <v>3</v>
      </c>
      <c r="D22355" t="s">
        <v>1315</v>
      </c>
      <c r="E22355" t="s">
        <v>9</v>
      </c>
      <c r="F22355" t="s">
        <v>1288</v>
      </c>
      <c r="G22355" t="s">
        <v>648</v>
      </c>
      <c r="H22355" s="136" t="s">
        <v>2019</v>
      </c>
      <c r="I22355" t="s">
        <v>1454</v>
      </c>
      <c r="J22355" s="20">
        <v>10</v>
      </c>
      <c r="K22355" s="20" t="s">
        <v>1465</v>
      </c>
      <c r="L22355" t="s">
        <v>1466</v>
      </c>
      <c r="M22355" s="20">
        <v>2.5</v>
      </c>
      <c r="N22355" s="20">
        <v>2.5</v>
      </c>
      <c r="AE22355">
        <f t="shared" si="349"/>
        <v>2022</v>
      </c>
    </row>
    <row r="22356" spans="1:31" x14ac:dyDescent="0.25">
      <c r="A22356" s="7">
        <v>22353</v>
      </c>
      <c r="B22356" s="8">
        <v>44864</v>
      </c>
      <c r="C22356" t="s">
        <v>3</v>
      </c>
      <c r="D22356" t="s">
        <v>1322</v>
      </c>
      <c r="E22356" t="s">
        <v>9</v>
      </c>
      <c r="F22356" t="s">
        <v>997</v>
      </c>
      <c r="G22356" t="s">
        <v>1016</v>
      </c>
      <c r="H22356" s="9" t="s">
        <v>2915</v>
      </c>
      <c r="I22356" t="s">
        <v>1454</v>
      </c>
      <c r="J22356" s="20">
        <v>35</v>
      </c>
      <c r="K22356" s="20" t="s">
        <v>3</v>
      </c>
      <c r="L22356" t="s">
        <v>1464</v>
      </c>
      <c r="M22356" s="20">
        <v>10.8</v>
      </c>
      <c r="N22356" s="20">
        <v>7.7</v>
      </c>
      <c r="AE22356">
        <f t="shared" si="349"/>
        <v>2022</v>
      </c>
    </row>
    <row r="22357" spans="1:31" x14ac:dyDescent="0.25">
      <c r="A22357" s="7">
        <v>22354</v>
      </c>
      <c r="B22357" s="8">
        <v>44864</v>
      </c>
      <c r="C22357" t="s">
        <v>3</v>
      </c>
      <c r="D22357" t="s">
        <v>1315</v>
      </c>
      <c r="E22357" t="s">
        <v>9</v>
      </c>
      <c r="F22357" t="s">
        <v>448</v>
      </c>
      <c r="G22357" t="s">
        <v>1277</v>
      </c>
      <c r="H22357" s="9" t="s">
        <v>3367</v>
      </c>
      <c r="I22357" t="s">
        <v>1454</v>
      </c>
      <c r="J22357" s="20">
        <v>24</v>
      </c>
      <c r="K22357" s="20" t="s">
        <v>1465</v>
      </c>
      <c r="L22357" t="s">
        <v>1466</v>
      </c>
      <c r="M22357" s="20">
        <v>6</v>
      </c>
      <c r="N22357" s="20">
        <v>6</v>
      </c>
      <c r="AE22357">
        <f t="shared" si="349"/>
        <v>2022</v>
      </c>
    </row>
    <row r="22358" spans="1:31" x14ac:dyDescent="0.25">
      <c r="A22358" s="7">
        <v>22355</v>
      </c>
      <c r="B22358" s="8">
        <v>44865</v>
      </c>
      <c r="C22358" t="s">
        <v>3</v>
      </c>
      <c r="D22358" t="s">
        <v>787</v>
      </c>
      <c r="E22358" t="s">
        <v>9</v>
      </c>
      <c r="F22358" t="s">
        <v>67</v>
      </c>
      <c r="G22358" t="s">
        <v>633</v>
      </c>
      <c r="H22358" s="135" t="s">
        <v>1752</v>
      </c>
      <c r="I22358" t="s">
        <v>1454</v>
      </c>
      <c r="J22358" s="20">
        <v>23</v>
      </c>
      <c r="K22358" s="20" t="s">
        <v>3</v>
      </c>
      <c r="L22358" t="s">
        <v>1464</v>
      </c>
      <c r="M22358" s="20">
        <v>7.4399999999999995</v>
      </c>
      <c r="N22358" s="20">
        <v>5.0600000000000005</v>
      </c>
      <c r="AE22358">
        <f t="shared" si="349"/>
        <v>2022</v>
      </c>
    </row>
    <row r="22359" spans="1:31" x14ac:dyDescent="0.25">
      <c r="A22359" s="7">
        <v>22356</v>
      </c>
      <c r="B22359" s="8">
        <v>44865</v>
      </c>
      <c r="C22359" t="s">
        <v>3</v>
      </c>
      <c r="D22359" t="s">
        <v>787</v>
      </c>
      <c r="E22359" t="s">
        <v>9</v>
      </c>
      <c r="F22359" t="s">
        <v>1237</v>
      </c>
      <c r="G22359" t="s">
        <v>633</v>
      </c>
      <c r="H22359" s="135" t="s">
        <v>1731</v>
      </c>
      <c r="I22359" t="s">
        <v>1454</v>
      </c>
      <c r="J22359" s="20">
        <v>8</v>
      </c>
      <c r="K22359" s="20" t="s">
        <v>9</v>
      </c>
      <c r="L22359" t="s">
        <v>1464</v>
      </c>
      <c r="M22359" s="20">
        <v>1.76</v>
      </c>
      <c r="N22359" s="20">
        <v>3.24</v>
      </c>
      <c r="AE22359">
        <f t="shared" si="349"/>
        <v>2022</v>
      </c>
    </row>
    <row r="22360" spans="1:31" x14ac:dyDescent="0.25">
      <c r="A22360" s="7">
        <v>22357</v>
      </c>
      <c r="B22360" s="8">
        <v>44865</v>
      </c>
      <c r="C22360" t="s">
        <v>3</v>
      </c>
      <c r="D22360" t="s">
        <v>787</v>
      </c>
      <c r="E22360" t="s">
        <v>9</v>
      </c>
      <c r="F22360" t="s">
        <v>764</v>
      </c>
      <c r="G22360" t="s">
        <v>1277</v>
      </c>
      <c r="H22360" s="9" t="s">
        <v>3367</v>
      </c>
      <c r="I22360" t="s">
        <v>1454</v>
      </c>
      <c r="J22360" s="20">
        <v>10</v>
      </c>
      <c r="K22360" s="20" t="s">
        <v>9</v>
      </c>
      <c r="L22360" t="s">
        <v>1464</v>
      </c>
      <c r="M22360" s="20">
        <v>2.2000000000000002</v>
      </c>
      <c r="N22360" s="20">
        <v>3.8</v>
      </c>
      <c r="AE22360">
        <f t="shared" si="349"/>
        <v>2022</v>
      </c>
    </row>
    <row r="22361" spans="1:31" x14ac:dyDescent="0.25">
      <c r="A22361" s="7">
        <v>22358</v>
      </c>
      <c r="B22361" s="8">
        <v>44866</v>
      </c>
      <c r="C22361" t="s">
        <v>3</v>
      </c>
      <c r="D22361" t="s">
        <v>1358</v>
      </c>
      <c r="E22361" t="s">
        <v>9</v>
      </c>
      <c r="F22361" t="s">
        <v>1342</v>
      </c>
      <c r="G22361" t="s">
        <v>1277</v>
      </c>
      <c r="H22361" s="9" t="s">
        <v>3571</v>
      </c>
      <c r="I22361" t="s">
        <v>1454</v>
      </c>
      <c r="J22361" s="20">
        <v>12</v>
      </c>
      <c r="K22361" s="20" t="s">
        <v>3</v>
      </c>
      <c r="L22361" t="s">
        <v>1464</v>
      </c>
      <c r="M22361" s="20">
        <v>4.3599999999999994</v>
      </c>
      <c r="N22361" s="20">
        <v>2.64</v>
      </c>
      <c r="AE22361">
        <f t="shared" si="349"/>
        <v>2022</v>
      </c>
    </row>
    <row r="22362" spans="1:31" x14ac:dyDescent="0.25">
      <c r="A22362" s="7">
        <v>22359</v>
      </c>
      <c r="B22362" s="8">
        <v>44866</v>
      </c>
      <c r="C22362" t="s">
        <v>3</v>
      </c>
      <c r="D22362" t="s">
        <v>557</v>
      </c>
      <c r="E22362" t="s">
        <v>9</v>
      </c>
      <c r="F22362" t="s">
        <v>1342</v>
      </c>
      <c r="G22362" t="s">
        <v>1277</v>
      </c>
      <c r="H22362" s="9" t="s">
        <v>3367</v>
      </c>
      <c r="I22362" t="s">
        <v>1454</v>
      </c>
      <c r="J22362" s="20">
        <v>15</v>
      </c>
      <c r="K22362" s="20" t="s">
        <v>9</v>
      </c>
      <c r="L22362" t="s">
        <v>1464</v>
      </c>
      <c r="M22362" s="20">
        <v>3.3</v>
      </c>
      <c r="N22362" s="20">
        <v>5.2</v>
      </c>
      <c r="AE22362">
        <f t="shared" si="349"/>
        <v>2022</v>
      </c>
    </row>
    <row r="22363" spans="1:31" x14ac:dyDescent="0.25">
      <c r="A22363" s="7">
        <v>22360</v>
      </c>
      <c r="B22363" s="8">
        <v>44867</v>
      </c>
      <c r="C22363" t="s">
        <v>3</v>
      </c>
      <c r="D22363" t="s">
        <v>1361</v>
      </c>
      <c r="E22363" t="s">
        <v>9</v>
      </c>
      <c r="F22363" t="s">
        <v>665</v>
      </c>
      <c r="G22363" t="s">
        <v>732</v>
      </c>
      <c r="H22363" s="135" t="s">
        <v>3572</v>
      </c>
      <c r="I22363" t="s">
        <v>1454</v>
      </c>
      <c r="J22363" s="20">
        <v>18</v>
      </c>
      <c r="K22363" s="20" t="s">
        <v>3</v>
      </c>
      <c r="L22363" t="s">
        <v>1464</v>
      </c>
      <c r="M22363" s="20">
        <v>6.04</v>
      </c>
      <c r="N22363" s="20">
        <v>3.96</v>
      </c>
      <c r="AE22363">
        <f t="shared" si="349"/>
        <v>2022</v>
      </c>
    </row>
    <row r="22364" spans="1:31" x14ac:dyDescent="0.25">
      <c r="A22364" s="7">
        <v>22361</v>
      </c>
      <c r="B22364" s="8">
        <v>44867</v>
      </c>
      <c r="C22364" t="s">
        <v>3</v>
      </c>
      <c r="D22364" t="s">
        <v>1243</v>
      </c>
      <c r="E22364" t="s">
        <v>9</v>
      </c>
      <c r="F22364" t="s">
        <v>19</v>
      </c>
      <c r="G22364" t="s">
        <v>569</v>
      </c>
      <c r="H22364" s="9" t="s">
        <v>3565</v>
      </c>
      <c r="I22364" t="s">
        <v>1454</v>
      </c>
      <c r="J22364" s="20">
        <v>19</v>
      </c>
      <c r="K22364" s="20" t="s">
        <v>3</v>
      </c>
      <c r="L22364" t="s">
        <v>1464</v>
      </c>
      <c r="M22364" s="20">
        <v>6.32</v>
      </c>
      <c r="N22364" s="20">
        <v>4.18</v>
      </c>
      <c r="AE22364">
        <f t="shared" si="349"/>
        <v>2022</v>
      </c>
    </row>
    <row r="22365" spans="1:31" x14ac:dyDescent="0.25">
      <c r="A22365" s="7">
        <v>22362</v>
      </c>
      <c r="B22365" s="8">
        <v>44867</v>
      </c>
      <c r="C22365" t="s">
        <v>3</v>
      </c>
      <c r="D22365" t="s">
        <v>1361</v>
      </c>
      <c r="E22365" t="s">
        <v>9</v>
      </c>
      <c r="F22365" t="s">
        <v>1344</v>
      </c>
      <c r="G22365" t="s">
        <v>633</v>
      </c>
      <c r="H22365" s="135" t="s">
        <v>1731</v>
      </c>
      <c r="I22365" t="s">
        <v>1454</v>
      </c>
      <c r="J22365" s="20">
        <v>11</v>
      </c>
      <c r="K22365" s="20" t="s">
        <v>3</v>
      </c>
      <c r="L22365" t="s">
        <v>1464</v>
      </c>
      <c r="M22365" s="20">
        <v>4.08</v>
      </c>
      <c r="N22365" s="20">
        <v>2.42</v>
      </c>
      <c r="AE22365">
        <f t="shared" si="349"/>
        <v>2022</v>
      </c>
    </row>
    <row r="22366" spans="1:31" x14ac:dyDescent="0.25">
      <c r="A22366" s="7">
        <v>22363</v>
      </c>
      <c r="B22366" s="8">
        <v>44867</v>
      </c>
      <c r="C22366" t="s">
        <v>3</v>
      </c>
      <c r="D22366" t="s">
        <v>1332</v>
      </c>
      <c r="E22366" t="s">
        <v>9</v>
      </c>
      <c r="F22366" t="s">
        <v>1248</v>
      </c>
      <c r="G22366" t="s">
        <v>1277</v>
      </c>
      <c r="H22366" s="9" t="s">
        <v>3367</v>
      </c>
      <c r="I22366" t="s">
        <v>1454</v>
      </c>
      <c r="J22366" s="20">
        <v>24</v>
      </c>
      <c r="K22366" s="20" t="s">
        <v>9</v>
      </c>
      <c r="L22366" t="s">
        <v>1463</v>
      </c>
      <c r="M22366" s="20">
        <v>5.76</v>
      </c>
      <c r="N22366" s="20">
        <v>7.24</v>
      </c>
      <c r="AE22366">
        <f t="shared" si="349"/>
        <v>2022</v>
      </c>
    </row>
    <row r="22367" spans="1:31" x14ac:dyDescent="0.25">
      <c r="A22367" s="7">
        <v>22364</v>
      </c>
      <c r="B22367" s="8">
        <v>44868</v>
      </c>
      <c r="C22367" t="s">
        <v>3</v>
      </c>
      <c r="D22367" t="s">
        <v>1358</v>
      </c>
      <c r="E22367" t="s">
        <v>9</v>
      </c>
      <c r="F22367" t="s">
        <v>665</v>
      </c>
      <c r="G22367" t="s">
        <v>1277</v>
      </c>
      <c r="H22367" s="9" t="s">
        <v>3571</v>
      </c>
      <c r="I22367" t="s">
        <v>1454</v>
      </c>
      <c r="J22367" s="20">
        <v>13</v>
      </c>
      <c r="K22367" s="20" t="s">
        <v>3</v>
      </c>
      <c r="L22367" t="s">
        <v>1464</v>
      </c>
      <c r="M22367" s="20">
        <v>4.6400000000000006</v>
      </c>
      <c r="N22367" s="20">
        <v>2.86</v>
      </c>
      <c r="AE22367">
        <f t="shared" si="349"/>
        <v>2022</v>
      </c>
    </row>
    <row r="22368" spans="1:31" x14ac:dyDescent="0.25">
      <c r="A22368" s="7">
        <v>22365</v>
      </c>
      <c r="B22368" s="8">
        <v>44868</v>
      </c>
      <c r="C22368" t="s">
        <v>3</v>
      </c>
      <c r="D22368" t="s">
        <v>425</v>
      </c>
      <c r="E22368" t="s">
        <v>9</v>
      </c>
      <c r="F22368" t="s">
        <v>665</v>
      </c>
      <c r="G22368" t="s">
        <v>1277</v>
      </c>
      <c r="H22368" s="9" t="s">
        <v>3571</v>
      </c>
      <c r="I22368" t="s">
        <v>1454</v>
      </c>
      <c r="J22368" s="20">
        <v>16</v>
      </c>
      <c r="K22368" s="20" t="s">
        <v>3</v>
      </c>
      <c r="L22368" t="s">
        <v>1463</v>
      </c>
      <c r="M22368" s="20">
        <v>5.16</v>
      </c>
      <c r="N22368" s="20">
        <v>3.84</v>
      </c>
      <c r="AE22368">
        <f t="shared" si="349"/>
        <v>2022</v>
      </c>
    </row>
    <row r="22369" spans="1:31" x14ac:dyDescent="0.25">
      <c r="A22369" s="7">
        <v>22366</v>
      </c>
      <c r="B22369" s="8">
        <v>44868</v>
      </c>
      <c r="C22369" t="s">
        <v>3</v>
      </c>
      <c r="D22369" t="s">
        <v>848</v>
      </c>
      <c r="E22369" t="s">
        <v>9</v>
      </c>
      <c r="F22369" t="s">
        <v>665</v>
      </c>
      <c r="G22369" t="s">
        <v>633</v>
      </c>
      <c r="H22369" s="135" t="s">
        <v>1752</v>
      </c>
      <c r="I22369" t="s">
        <v>1454</v>
      </c>
      <c r="J22369" s="20">
        <v>23</v>
      </c>
      <c r="K22369" s="20" t="s">
        <v>1465</v>
      </c>
      <c r="L22369" t="s">
        <v>1466</v>
      </c>
      <c r="M22369" s="20">
        <v>5.75</v>
      </c>
      <c r="N22369" s="20">
        <v>5.75</v>
      </c>
      <c r="AE22369">
        <f t="shared" si="349"/>
        <v>2022</v>
      </c>
    </row>
    <row r="22370" spans="1:31" x14ac:dyDescent="0.25">
      <c r="A22370" s="7">
        <v>22367</v>
      </c>
      <c r="B22370" s="8">
        <v>44868</v>
      </c>
      <c r="C22370" t="s">
        <v>3</v>
      </c>
      <c r="D22370" t="s">
        <v>1398</v>
      </c>
      <c r="E22370" t="s">
        <v>9</v>
      </c>
      <c r="F22370" t="s">
        <v>1367</v>
      </c>
      <c r="G22370" t="s">
        <v>648</v>
      </c>
      <c r="H22370" s="135" t="s">
        <v>1877</v>
      </c>
      <c r="I22370" t="s">
        <v>1458</v>
      </c>
      <c r="J22370" s="20">
        <v>6</v>
      </c>
      <c r="K22370" s="20" t="s">
        <v>9</v>
      </c>
      <c r="L22370" t="s">
        <v>1464</v>
      </c>
      <c r="M22370" s="20">
        <v>30</v>
      </c>
      <c r="N22370" s="20">
        <v>10</v>
      </c>
      <c r="AE22370">
        <f t="shared" si="349"/>
        <v>2022</v>
      </c>
    </row>
    <row r="22371" spans="1:31" x14ac:dyDescent="0.25">
      <c r="A22371" s="7">
        <v>22368</v>
      </c>
      <c r="B22371" s="8">
        <v>44869</v>
      </c>
      <c r="C22371" t="s">
        <v>3</v>
      </c>
      <c r="D22371" t="s">
        <v>992</v>
      </c>
      <c r="E22371" t="s">
        <v>9</v>
      </c>
      <c r="F22371" t="s">
        <v>1193</v>
      </c>
      <c r="G22371" t="s">
        <v>569</v>
      </c>
      <c r="H22371" s="135" t="s">
        <v>2170</v>
      </c>
      <c r="I22371" t="s">
        <v>1454</v>
      </c>
      <c r="J22371" s="20">
        <v>27</v>
      </c>
      <c r="K22371" s="20" t="s">
        <v>3</v>
      </c>
      <c r="L22371" t="s">
        <v>1463</v>
      </c>
      <c r="M22371" s="20">
        <v>8.02</v>
      </c>
      <c r="N22371" s="20">
        <v>6.48</v>
      </c>
      <c r="AE22371">
        <f t="shared" si="349"/>
        <v>2022</v>
      </c>
    </row>
    <row r="22372" spans="1:31" x14ac:dyDescent="0.25">
      <c r="A22372" s="7">
        <v>22369</v>
      </c>
      <c r="B22372" s="8">
        <v>44869</v>
      </c>
      <c r="C22372" t="s">
        <v>3</v>
      </c>
      <c r="D22372" t="s">
        <v>1207</v>
      </c>
      <c r="E22372" t="s">
        <v>9</v>
      </c>
      <c r="F22372" t="s">
        <v>1193</v>
      </c>
      <c r="G22372" t="s">
        <v>648</v>
      </c>
      <c r="H22372" s="135" t="s">
        <v>1785</v>
      </c>
      <c r="I22372" t="s">
        <v>1454</v>
      </c>
      <c r="J22372" s="20">
        <v>47</v>
      </c>
      <c r="K22372" s="20" t="s">
        <v>3</v>
      </c>
      <c r="L22372" t="s">
        <v>1464</v>
      </c>
      <c r="M22372" s="20">
        <v>14.16</v>
      </c>
      <c r="N22372" s="20">
        <v>10.34</v>
      </c>
      <c r="AE22372">
        <f t="shared" si="349"/>
        <v>2022</v>
      </c>
    </row>
    <row r="22373" spans="1:31" x14ac:dyDescent="0.25">
      <c r="A22373" s="7">
        <v>22370</v>
      </c>
      <c r="B22373" s="8">
        <v>44869</v>
      </c>
      <c r="C22373" t="s">
        <v>3</v>
      </c>
      <c r="D22373" t="s">
        <v>187</v>
      </c>
      <c r="E22373" t="s">
        <v>9</v>
      </c>
      <c r="F22373" t="s">
        <v>1272</v>
      </c>
      <c r="G22373" t="s">
        <v>929</v>
      </c>
      <c r="H22373" s="135" t="s">
        <v>2780</v>
      </c>
      <c r="I22373" t="s">
        <v>1454</v>
      </c>
      <c r="J22373" s="20">
        <v>34</v>
      </c>
      <c r="K22373" s="20" t="s">
        <v>1465</v>
      </c>
      <c r="L22373" t="s">
        <v>1466</v>
      </c>
      <c r="M22373" s="20">
        <v>8.5</v>
      </c>
      <c r="N22373" s="20">
        <v>8.5</v>
      </c>
      <c r="AE22373">
        <f t="shared" si="349"/>
        <v>2022</v>
      </c>
    </row>
    <row r="22374" spans="1:31" x14ac:dyDescent="0.25">
      <c r="A22374" s="7">
        <v>22371</v>
      </c>
      <c r="B22374" s="8">
        <v>44870</v>
      </c>
      <c r="C22374" t="s">
        <v>3</v>
      </c>
      <c r="D22374" t="s">
        <v>1295</v>
      </c>
      <c r="E22374" t="s">
        <v>9</v>
      </c>
      <c r="F22374" t="s">
        <v>1310</v>
      </c>
      <c r="G22374" t="s">
        <v>633</v>
      </c>
      <c r="H22374" s="135" t="s">
        <v>1731</v>
      </c>
      <c r="I22374" t="s">
        <v>1454</v>
      </c>
      <c r="J22374" s="20">
        <v>7</v>
      </c>
      <c r="K22374" s="20" t="s">
        <v>3</v>
      </c>
      <c r="L22374" t="s">
        <v>1464</v>
      </c>
      <c r="M22374" s="20">
        <v>2.96</v>
      </c>
      <c r="N22374" s="20">
        <v>1.54</v>
      </c>
      <c r="AE22374">
        <f t="shared" si="349"/>
        <v>2022</v>
      </c>
    </row>
    <row r="22375" spans="1:31" x14ac:dyDescent="0.25">
      <c r="A22375" s="7">
        <v>22372</v>
      </c>
      <c r="B22375" s="8">
        <v>44870</v>
      </c>
      <c r="C22375" t="s">
        <v>3</v>
      </c>
      <c r="D22375" t="s">
        <v>54</v>
      </c>
      <c r="E22375" t="s">
        <v>9</v>
      </c>
      <c r="F22375" t="s">
        <v>306</v>
      </c>
      <c r="G22375" t="s">
        <v>648</v>
      </c>
      <c r="H22375" s="135" t="s">
        <v>2269</v>
      </c>
      <c r="I22375" t="s">
        <v>1455</v>
      </c>
      <c r="J22375" s="20">
        <v>21</v>
      </c>
      <c r="K22375" s="20" t="s">
        <v>3</v>
      </c>
      <c r="L22375" t="s">
        <v>1464</v>
      </c>
      <c r="M22375" s="20">
        <v>3.44</v>
      </c>
      <c r="N22375" s="20">
        <v>2.31</v>
      </c>
      <c r="AE22375">
        <f t="shared" si="349"/>
        <v>2022</v>
      </c>
    </row>
    <row r="22376" spans="1:31" x14ac:dyDescent="0.25">
      <c r="A22376" s="7">
        <v>22373</v>
      </c>
      <c r="B22376" s="8">
        <v>44870</v>
      </c>
      <c r="C22376" t="s">
        <v>3</v>
      </c>
      <c r="D22376" t="s">
        <v>1295</v>
      </c>
      <c r="E22376" t="s">
        <v>9</v>
      </c>
      <c r="F22376" t="s">
        <v>1143</v>
      </c>
      <c r="G22376" t="s">
        <v>1347</v>
      </c>
      <c r="H22376" s="135" t="s">
        <v>3532</v>
      </c>
      <c r="I22376" t="s">
        <v>1454</v>
      </c>
      <c r="J22376" s="20">
        <v>13</v>
      </c>
      <c r="K22376" s="20" t="s">
        <v>3</v>
      </c>
      <c r="L22376" t="s">
        <v>1463</v>
      </c>
      <c r="M22376" s="20">
        <v>4.38</v>
      </c>
      <c r="N22376" s="20">
        <v>3.12</v>
      </c>
      <c r="AE22376">
        <f t="shared" si="349"/>
        <v>2022</v>
      </c>
    </row>
    <row r="22377" spans="1:31" x14ac:dyDescent="0.25">
      <c r="A22377" s="7">
        <v>22374</v>
      </c>
      <c r="B22377" s="8">
        <v>44871</v>
      </c>
      <c r="C22377" t="s">
        <v>3</v>
      </c>
      <c r="D22377" t="s">
        <v>1358</v>
      </c>
      <c r="E22377" t="s">
        <v>9</v>
      </c>
      <c r="F22377" t="s">
        <v>1342</v>
      </c>
      <c r="G22377" t="s">
        <v>1277</v>
      </c>
      <c r="H22377" s="9" t="s">
        <v>3571</v>
      </c>
      <c r="I22377" t="s">
        <v>1454</v>
      </c>
      <c r="J22377" s="20">
        <v>20</v>
      </c>
      <c r="K22377" s="20" t="s">
        <v>9</v>
      </c>
      <c r="L22377" t="s">
        <v>1464</v>
      </c>
      <c r="M22377" s="20">
        <v>4.4000000000000004</v>
      </c>
      <c r="N22377" s="20">
        <v>6.6</v>
      </c>
      <c r="AE22377">
        <f t="shared" si="349"/>
        <v>2022</v>
      </c>
    </row>
    <row r="22378" spans="1:31" x14ac:dyDescent="0.25">
      <c r="A22378" s="7">
        <v>22375</v>
      </c>
      <c r="B22378" s="8">
        <v>44871</v>
      </c>
      <c r="C22378" t="s">
        <v>3</v>
      </c>
      <c r="D22378" t="s">
        <v>1351</v>
      </c>
      <c r="E22378" t="s">
        <v>9</v>
      </c>
      <c r="F22378" t="s">
        <v>1342</v>
      </c>
      <c r="G22378" t="s">
        <v>633</v>
      </c>
      <c r="H22378" s="135" t="s">
        <v>1752</v>
      </c>
      <c r="I22378" t="s">
        <v>1454</v>
      </c>
      <c r="J22378" s="20">
        <v>20</v>
      </c>
      <c r="K22378" s="20" t="s">
        <v>9</v>
      </c>
      <c r="L22378" t="s">
        <v>1463</v>
      </c>
      <c r="M22378" s="20">
        <v>4.8</v>
      </c>
      <c r="N22378" s="20">
        <v>6.2</v>
      </c>
      <c r="AE22378">
        <f t="shared" si="349"/>
        <v>2022</v>
      </c>
    </row>
    <row r="22379" spans="1:31" x14ac:dyDescent="0.25">
      <c r="A22379" s="7">
        <v>22376</v>
      </c>
      <c r="B22379" s="8">
        <v>44871</v>
      </c>
      <c r="C22379" t="s">
        <v>3</v>
      </c>
      <c r="D22379" t="s">
        <v>1295</v>
      </c>
      <c r="E22379" t="s">
        <v>9</v>
      </c>
      <c r="F22379" t="s">
        <v>1310</v>
      </c>
      <c r="G22379" t="s">
        <v>633</v>
      </c>
      <c r="H22379" s="135" t="s">
        <v>1731</v>
      </c>
      <c r="I22379" t="s">
        <v>1454</v>
      </c>
      <c r="J22379" s="20">
        <v>13</v>
      </c>
      <c r="K22379" s="20" t="s">
        <v>3</v>
      </c>
      <c r="L22379" t="s">
        <v>1464</v>
      </c>
      <c r="M22379" s="20">
        <v>4.6400000000000006</v>
      </c>
      <c r="N22379" s="20">
        <v>2.86</v>
      </c>
      <c r="AE22379">
        <f t="shared" si="349"/>
        <v>2022</v>
      </c>
    </row>
    <row r="22380" spans="1:31" x14ac:dyDescent="0.25">
      <c r="A22380" s="7">
        <v>22377</v>
      </c>
      <c r="B22380" s="8">
        <v>44872</v>
      </c>
      <c r="C22380" t="s">
        <v>3</v>
      </c>
      <c r="D22380" t="s">
        <v>1302</v>
      </c>
      <c r="E22380" t="s">
        <v>9</v>
      </c>
      <c r="F22380" t="s">
        <v>1310</v>
      </c>
      <c r="G22380" t="s">
        <v>1347</v>
      </c>
      <c r="H22380" s="135" t="s">
        <v>3529</v>
      </c>
      <c r="I22380" t="s">
        <v>1454</v>
      </c>
      <c r="J22380" s="20">
        <v>21</v>
      </c>
      <c r="K22380" s="20" t="s">
        <v>1465</v>
      </c>
      <c r="L22380" t="s">
        <v>1466</v>
      </c>
      <c r="M22380" s="20">
        <v>5.25</v>
      </c>
      <c r="N22380" s="20">
        <v>5.25</v>
      </c>
      <c r="AE22380">
        <f t="shared" si="349"/>
        <v>2022</v>
      </c>
    </row>
    <row r="22381" spans="1:31" x14ac:dyDescent="0.25">
      <c r="A22381" s="7">
        <v>22378</v>
      </c>
      <c r="B22381" s="8">
        <v>44872</v>
      </c>
      <c r="C22381" t="s">
        <v>3</v>
      </c>
      <c r="D22381" t="s">
        <v>1272</v>
      </c>
      <c r="E22381" t="s">
        <v>9</v>
      </c>
      <c r="F22381" t="s">
        <v>1399</v>
      </c>
      <c r="G22381" t="s">
        <v>648</v>
      </c>
      <c r="H22381" s="135" t="s">
        <v>3277</v>
      </c>
      <c r="I22381" t="s">
        <v>1458</v>
      </c>
      <c r="J22381" s="20">
        <v>9</v>
      </c>
      <c r="K22381" s="20" t="s">
        <v>1465</v>
      </c>
      <c r="L22381" t="s">
        <v>1466</v>
      </c>
      <c r="M22381" s="20">
        <v>10</v>
      </c>
      <c r="N22381" s="20">
        <v>30</v>
      </c>
      <c r="AE22381">
        <f t="shared" si="349"/>
        <v>2022</v>
      </c>
    </row>
    <row r="22382" spans="1:31" x14ac:dyDescent="0.25">
      <c r="A22382" s="7">
        <v>22379</v>
      </c>
      <c r="B22382" s="8">
        <v>44873</v>
      </c>
      <c r="C22382" t="s">
        <v>3</v>
      </c>
      <c r="D22382" t="s">
        <v>1332</v>
      </c>
      <c r="E22382" t="s">
        <v>9</v>
      </c>
      <c r="F22382" t="s">
        <v>900</v>
      </c>
      <c r="G22382" t="s">
        <v>732</v>
      </c>
      <c r="H22382" s="136" t="s">
        <v>3044</v>
      </c>
      <c r="I22382" t="s">
        <v>1454</v>
      </c>
      <c r="J22382" s="20">
        <v>33</v>
      </c>
      <c r="K22382" s="20" t="s">
        <v>3</v>
      </c>
      <c r="L22382" t="s">
        <v>1464</v>
      </c>
      <c r="M22382" s="20">
        <v>10.24</v>
      </c>
      <c r="N22382" s="20">
        <v>7.26</v>
      </c>
      <c r="AE22382">
        <f t="shared" si="349"/>
        <v>2022</v>
      </c>
    </row>
    <row r="22383" spans="1:31" x14ac:dyDescent="0.25">
      <c r="A22383" s="7">
        <v>22380</v>
      </c>
      <c r="B22383" s="8">
        <v>44873</v>
      </c>
      <c r="C22383" t="s">
        <v>3</v>
      </c>
      <c r="D22383" t="s">
        <v>973</v>
      </c>
      <c r="E22383" t="s">
        <v>9</v>
      </c>
      <c r="F22383" t="s">
        <v>67</v>
      </c>
      <c r="G22383" t="s">
        <v>24</v>
      </c>
      <c r="H22383" s="135" t="s">
        <v>1493</v>
      </c>
      <c r="I22383" t="s">
        <v>1454</v>
      </c>
      <c r="J22383" s="20">
        <v>19</v>
      </c>
      <c r="K22383" s="20" t="s">
        <v>9</v>
      </c>
      <c r="L22383" t="s">
        <v>1463</v>
      </c>
      <c r="M22383" s="20">
        <v>4.5599999999999996</v>
      </c>
      <c r="N22383" s="20">
        <v>5.94</v>
      </c>
      <c r="AE22383">
        <f t="shared" si="349"/>
        <v>2022</v>
      </c>
    </row>
    <row r="22384" spans="1:31" x14ac:dyDescent="0.25">
      <c r="A22384" s="7">
        <v>22381</v>
      </c>
      <c r="B22384" s="8">
        <v>44873</v>
      </c>
      <c r="C22384" t="s">
        <v>3</v>
      </c>
      <c r="D22384" t="s">
        <v>1362</v>
      </c>
      <c r="E22384" t="s">
        <v>9</v>
      </c>
      <c r="F22384" t="s">
        <v>67</v>
      </c>
      <c r="G22384" t="s">
        <v>569</v>
      </c>
      <c r="H22384" s="9" t="s">
        <v>2310</v>
      </c>
      <c r="I22384" t="s">
        <v>1454</v>
      </c>
      <c r="J22384" s="20">
        <v>9</v>
      </c>
      <c r="K22384" s="20" t="s">
        <v>9</v>
      </c>
      <c r="L22384" t="s">
        <v>1464</v>
      </c>
      <c r="M22384" s="20">
        <v>1.98</v>
      </c>
      <c r="N22384" s="20">
        <v>3.52</v>
      </c>
      <c r="AE22384">
        <f t="shared" si="349"/>
        <v>2022</v>
      </c>
    </row>
    <row r="22385" spans="1:31" x14ac:dyDescent="0.25">
      <c r="A22385" s="7">
        <v>22382</v>
      </c>
      <c r="B22385" s="8">
        <v>44873</v>
      </c>
      <c r="C22385" t="s">
        <v>3</v>
      </c>
      <c r="D22385" t="s">
        <v>1295</v>
      </c>
      <c r="E22385" t="s">
        <v>9</v>
      </c>
      <c r="F22385" t="s">
        <v>67</v>
      </c>
      <c r="G22385" t="s">
        <v>1277</v>
      </c>
      <c r="H22385" s="9" t="s">
        <v>3571</v>
      </c>
      <c r="I22385" t="s">
        <v>1454</v>
      </c>
      <c r="J22385" s="20">
        <v>13</v>
      </c>
      <c r="K22385" s="20" t="s">
        <v>3</v>
      </c>
      <c r="L22385" t="s">
        <v>1464</v>
      </c>
      <c r="M22385" s="20">
        <v>4.6400000000000006</v>
      </c>
      <c r="N22385" s="20">
        <v>2.86</v>
      </c>
      <c r="AE22385">
        <f t="shared" si="349"/>
        <v>2022</v>
      </c>
    </row>
    <row r="22386" spans="1:31" x14ac:dyDescent="0.25">
      <c r="A22386" s="7">
        <v>22383</v>
      </c>
      <c r="B22386" s="8">
        <v>44873</v>
      </c>
      <c r="C22386" t="s">
        <v>3</v>
      </c>
      <c r="D22386" t="s">
        <v>360</v>
      </c>
      <c r="E22386" t="s">
        <v>9</v>
      </c>
      <c r="F22386" t="s">
        <v>67</v>
      </c>
      <c r="G22386" t="s">
        <v>633</v>
      </c>
      <c r="H22386" s="135" t="s">
        <v>1731</v>
      </c>
      <c r="I22386" t="s">
        <v>1454</v>
      </c>
      <c r="J22386" s="20">
        <v>23</v>
      </c>
      <c r="K22386" s="20" t="s">
        <v>3</v>
      </c>
      <c r="L22386" t="s">
        <v>1463</v>
      </c>
      <c r="M22386" s="20">
        <v>6.98</v>
      </c>
      <c r="N22386" s="20">
        <v>5.52</v>
      </c>
      <c r="AE22386">
        <f t="shared" si="349"/>
        <v>2022</v>
      </c>
    </row>
    <row r="22387" spans="1:31" x14ac:dyDescent="0.25">
      <c r="A22387" s="7">
        <v>22384</v>
      </c>
      <c r="B22387" s="8">
        <v>44873</v>
      </c>
      <c r="C22387" t="s">
        <v>3</v>
      </c>
      <c r="D22387" t="s">
        <v>1296</v>
      </c>
      <c r="E22387" t="s">
        <v>9</v>
      </c>
      <c r="F22387" t="s">
        <v>67</v>
      </c>
      <c r="G22387" t="s">
        <v>1277</v>
      </c>
      <c r="H22387" s="9" t="s">
        <v>3367</v>
      </c>
      <c r="I22387" t="s">
        <v>1454</v>
      </c>
      <c r="J22387" s="20">
        <v>24</v>
      </c>
      <c r="K22387" s="20" t="s">
        <v>3</v>
      </c>
      <c r="L22387" t="s">
        <v>1463</v>
      </c>
      <c r="M22387" s="20">
        <v>7.24</v>
      </c>
      <c r="N22387" s="20">
        <v>5.76</v>
      </c>
      <c r="AE22387">
        <f t="shared" si="349"/>
        <v>2022</v>
      </c>
    </row>
    <row r="22388" spans="1:31" x14ac:dyDescent="0.25">
      <c r="A22388" s="7">
        <v>22385</v>
      </c>
      <c r="B22388" s="8">
        <v>44875</v>
      </c>
      <c r="C22388" t="s">
        <v>3</v>
      </c>
      <c r="D22388" t="s">
        <v>1290</v>
      </c>
      <c r="E22388" t="s">
        <v>9</v>
      </c>
      <c r="F22388" t="s">
        <v>1399</v>
      </c>
      <c r="G22388" t="s">
        <v>648</v>
      </c>
      <c r="H22388" s="9" t="s">
        <v>1797</v>
      </c>
      <c r="I22388" t="s">
        <v>1455</v>
      </c>
      <c r="J22388" s="20">
        <v>27</v>
      </c>
      <c r="K22388" s="20" t="s">
        <v>1465</v>
      </c>
      <c r="L22388" t="s">
        <v>1466</v>
      </c>
      <c r="M22388" s="20">
        <v>3.375</v>
      </c>
      <c r="N22388" s="20">
        <v>3.375</v>
      </c>
      <c r="AE22388">
        <f t="shared" si="349"/>
        <v>2022</v>
      </c>
    </row>
    <row r="22389" spans="1:31" x14ac:dyDescent="0.25">
      <c r="A22389" s="7">
        <v>22386</v>
      </c>
      <c r="B22389" s="8">
        <v>44876</v>
      </c>
      <c r="C22389" t="s">
        <v>3</v>
      </c>
      <c r="D22389" t="s">
        <v>1385</v>
      </c>
      <c r="E22389" t="s">
        <v>9</v>
      </c>
      <c r="F22389" t="s">
        <v>1344</v>
      </c>
      <c r="G22389" t="s">
        <v>1277</v>
      </c>
      <c r="H22389" s="9" t="s">
        <v>3571</v>
      </c>
      <c r="I22389" t="s">
        <v>1454</v>
      </c>
      <c r="J22389" s="20">
        <v>18</v>
      </c>
      <c r="K22389" s="20" t="s">
        <v>9</v>
      </c>
      <c r="L22389" t="s">
        <v>1464</v>
      </c>
      <c r="M22389" s="20">
        <v>3.96</v>
      </c>
      <c r="N22389" s="20">
        <v>6.04</v>
      </c>
      <c r="AE22389">
        <f t="shared" si="349"/>
        <v>2022</v>
      </c>
    </row>
    <row r="22390" spans="1:31" x14ac:dyDescent="0.25">
      <c r="A22390" s="7">
        <v>22387</v>
      </c>
      <c r="B22390" s="8">
        <v>44876</v>
      </c>
      <c r="C22390" t="s">
        <v>3</v>
      </c>
      <c r="D22390" t="s">
        <v>1296</v>
      </c>
      <c r="E22390" t="s">
        <v>9</v>
      </c>
      <c r="F22390" t="s">
        <v>1344</v>
      </c>
      <c r="G22390" t="s">
        <v>633</v>
      </c>
      <c r="H22390" s="135" t="s">
        <v>1752</v>
      </c>
      <c r="I22390" t="s">
        <v>1454</v>
      </c>
      <c r="J22390" s="20">
        <v>23</v>
      </c>
      <c r="K22390" s="20" t="s">
        <v>1465</v>
      </c>
      <c r="L22390" t="s">
        <v>1466</v>
      </c>
      <c r="M22390" s="20">
        <v>5.75</v>
      </c>
      <c r="N22390" s="20">
        <v>5.75</v>
      </c>
      <c r="AE22390">
        <f t="shared" si="349"/>
        <v>2022</v>
      </c>
    </row>
    <row r="22391" spans="1:31" x14ac:dyDescent="0.25">
      <c r="A22391" s="7">
        <v>22388</v>
      </c>
      <c r="B22391" s="8">
        <v>44876</v>
      </c>
      <c r="C22391" t="s">
        <v>3</v>
      </c>
      <c r="D22391" t="s">
        <v>1358</v>
      </c>
      <c r="E22391" t="s">
        <v>9</v>
      </c>
      <c r="F22391" t="s">
        <v>1344</v>
      </c>
      <c r="G22391" t="s">
        <v>929</v>
      </c>
      <c r="H22391" s="135" t="s">
        <v>2774</v>
      </c>
      <c r="I22391" t="s">
        <v>1454</v>
      </c>
      <c r="J22391" s="20">
        <v>31</v>
      </c>
      <c r="K22391" s="20" t="s">
        <v>9</v>
      </c>
      <c r="L22391" t="s">
        <v>1464</v>
      </c>
      <c r="M22391" s="20">
        <v>6.82</v>
      </c>
      <c r="N22391" s="20">
        <v>9.68</v>
      </c>
      <c r="AE22391">
        <f t="shared" si="349"/>
        <v>2022</v>
      </c>
    </row>
    <row r="22392" spans="1:31" x14ac:dyDescent="0.25">
      <c r="A22392" s="7">
        <v>22389</v>
      </c>
      <c r="B22392" s="8">
        <v>44876</v>
      </c>
      <c r="C22392" t="s">
        <v>3</v>
      </c>
      <c r="D22392" t="s">
        <v>712</v>
      </c>
      <c r="E22392" t="s">
        <v>9</v>
      </c>
      <c r="F22392" t="s">
        <v>1344</v>
      </c>
      <c r="G22392" t="s">
        <v>1277</v>
      </c>
      <c r="H22392" s="9" t="s">
        <v>3367</v>
      </c>
      <c r="I22392" t="s">
        <v>1454</v>
      </c>
      <c r="J22392" s="20">
        <v>24</v>
      </c>
      <c r="K22392" s="20" t="s">
        <v>1465</v>
      </c>
      <c r="L22392" t="s">
        <v>1466</v>
      </c>
      <c r="M22392" s="20">
        <v>6</v>
      </c>
      <c r="N22392" s="20">
        <v>6</v>
      </c>
      <c r="AE22392">
        <f t="shared" si="349"/>
        <v>2022</v>
      </c>
    </row>
    <row r="22393" spans="1:31" x14ac:dyDescent="0.25">
      <c r="A22393" s="7">
        <v>22390</v>
      </c>
      <c r="B22393" s="8">
        <v>44877</v>
      </c>
      <c r="C22393" t="s">
        <v>3</v>
      </c>
      <c r="D22393" t="s">
        <v>712</v>
      </c>
      <c r="E22393" t="s">
        <v>9</v>
      </c>
      <c r="F22393" t="s">
        <v>1389</v>
      </c>
      <c r="G22393" t="s">
        <v>569</v>
      </c>
      <c r="H22393" s="9" t="s">
        <v>3565</v>
      </c>
      <c r="I22393" t="s">
        <v>1454</v>
      </c>
      <c r="J22393" s="20">
        <v>13</v>
      </c>
      <c r="K22393" s="20" t="s">
        <v>9</v>
      </c>
      <c r="L22393" t="s">
        <v>1463</v>
      </c>
      <c r="M22393" s="20">
        <v>3.12</v>
      </c>
      <c r="N22393" s="20">
        <v>4.38</v>
      </c>
      <c r="AE22393">
        <f t="shared" si="349"/>
        <v>2022</v>
      </c>
    </row>
    <row r="22394" spans="1:31" x14ac:dyDescent="0.25">
      <c r="A22394" s="7">
        <v>22391</v>
      </c>
      <c r="B22394" s="8">
        <v>44877</v>
      </c>
      <c r="C22394" t="s">
        <v>3</v>
      </c>
      <c r="D22394" t="s">
        <v>163</v>
      </c>
      <c r="E22394" t="s">
        <v>9</v>
      </c>
      <c r="F22394" t="s">
        <v>997</v>
      </c>
      <c r="G22394" t="s">
        <v>895</v>
      </c>
      <c r="H22394" s="135" t="s">
        <v>2606</v>
      </c>
      <c r="I22394" t="s">
        <v>1454</v>
      </c>
      <c r="J22394" s="20">
        <v>15</v>
      </c>
      <c r="K22394" s="20" t="s">
        <v>3</v>
      </c>
      <c r="L22394" t="s">
        <v>1464</v>
      </c>
      <c r="M22394" s="20">
        <v>5.2</v>
      </c>
      <c r="N22394" s="20">
        <v>3.3</v>
      </c>
      <c r="AE22394">
        <f t="shared" si="349"/>
        <v>2022</v>
      </c>
    </row>
    <row r="22395" spans="1:31" x14ac:dyDescent="0.25">
      <c r="A22395" s="7">
        <v>22392</v>
      </c>
      <c r="B22395" s="8">
        <v>44877</v>
      </c>
      <c r="C22395" t="s">
        <v>3</v>
      </c>
      <c r="D22395" t="s">
        <v>1349</v>
      </c>
      <c r="E22395" t="s">
        <v>9</v>
      </c>
      <c r="F22395" t="s">
        <v>190</v>
      </c>
      <c r="G22395" t="s">
        <v>929</v>
      </c>
      <c r="H22395" s="135" t="s">
        <v>3173</v>
      </c>
      <c r="I22395" t="s">
        <v>1454</v>
      </c>
      <c r="J22395" s="20">
        <v>36</v>
      </c>
      <c r="K22395" s="20" t="s">
        <v>9</v>
      </c>
      <c r="L22395" t="s">
        <v>1464</v>
      </c>
      <c r="M22395" s="20">
        <v>7.92</v>
      </c>
      <c r="N22395" s="20">
        <v>11.08</v>
      </c>
      <c r="AE22395">
        <f t="shared" si="349"/>
        <v>2022</v>
      </c>
    </row>
    <row r="22396" spans="1:31" x14ac:dyDescent="0.25">
      <c r="A22396" s="7">
        <v>22393</v>
      </c>
      <c r="B22396" s="8">
        <v>44878</v>
      </c>
      <c r="C22396" t="s">
        <v>3</v>
      </c>
      <c r="D22396" t="s">
        <v>1361</v>
      </c>
      <c r="E22396" t="s">
        <v>9</v>
      </c>
      <c r="F22396" t="s">
        <v>665</v>
      </c>
      <c r="G22396" t="s">
        <v>377</v>
      </c>
      <c r="H22396" s="135" t="s">
        <v>1640</v>
      </c>
      <c r="I22396" t="s">
        <v>1454</v>
      </c>
      <c r="J22396" s="20">
        <v>17</v>
      </c>
      <c r="K22396" s="20" t="s">
        <v>3</v>
      </c>
      <c r="L22396" t="s">
        <v>1464</v>
      </c>
      <c r="M22396" s="20">
        <v>5.76</v>
      </c>
      <c r="N22396" s="20">
        <v>3.74</v>
      </c>
      <c r="AE22396">
        <f t="shared" si="349"/>
        <v>2022</v>
      </c>
    </row>
    <row r="22397" spans="1:31" x14ac:dyDescent="0.25">
      <c r="A22397" s="7">
        <v>22394</v>
      </c>
      <c r="B22397" s="8">
        <v>44881</v>
      </c>
      <c r="C22397" t="s">
        <v>3</v>
      </c>
      <c r="D22397" t="s">
        <v>1322</v>
      </c>
      <c r="E22397" t="s">
        <v>9</v>
      </c>
      <c r="F22397" t="s">
        <v>900</v>
      </c>
      <c r="G22397" t="s">
        <v>1277</v>
      </c>
      <c r="H22397" s="9" t="s">
        <v>3339</v>
      </c>
      <c r="I22397" t="s">
        <v>1454</v>
      </c>
      <c r="J22397" s="20">
        <v>18</v>
      </c>
      <c r="K22397" s="20" t="s">
        <v>1465</v>
      </c>
      <c r="L22397" t="s">
        <v>1466</v>
      </c>
      <c r="M22397" s="20">
        <v>4.5</v>
      </c>
      <c r="N22397" s="20">
        <v>4.5</v>
      </c>
      <c r="AE22397">
        <f t="shared" si="349"/>
        <v>2022</v>
      </c>
    </row>
    <row r="22398" spans="1:31" x14ac:dyDescent="0.25">
      <c r="A22398" s="7">
        <v>22395</v>
      </c>
      <c r="B22398" s="8">
        <v>44881</v>
      </c>
      <c r="C22398" t="s">
        <v>3</v>
      </c>
      <c r="D22398" t="s">
        <v>1322</v>
      </c>
      <c r="E22398" t="s">
        <v>9</v>
      </c>
      <c r="F22398" t="s">
        <v>1310</v>
      </c>
      <c r="G22398" t="s">
        <v>633</v>
      </c>
      <c r="H22398" s="135" t="s">
        <v>1752</v>
      </c>
      <c r="I22398" t="s">
        <v>1454</v>
      </c>
      <c r="J22398" s="20">
        <v>23</v>
      </c>
      <c r="K22398" s="20" t="s">
        <v>3</v>
      </c>
      <c r="L22398" t="s">
        <v>1464</v>
      </c>
      <c r="M22398" s="20">
        <v>7.4399999999999995</v>
      </c>
      <c r="N22398" s="20">
        <v>5.0600000000000005</v>
      </c>
      <c r="AE22398">
        <f t="shared" si="349"/>
        <v>2022</v>
      </c>
    </row>
    <row r="22399" spans="1:31" x14ac:dyDescent="0.25">
      <c r="A22399" s="7">
        <v>22396</v>
      </c>
      <c r="B22399" s="8">
        <v>44882</v>
      </c>
      <c r="C22399" t="s">
        <v>3</v>
      </c>
      <c r="D22399" t="s">
        <v>1283</v>
      </c>
      <c r="E22399" t="s">
        <v>9</v>
      </c>
      <c r="F22399" t="s">
        <v>1167</v>
      </c>
      <c r="G22399" t="s">
        <v>732</v>
      </c>
      <c r="H22399" s="135" t="s">
        <v>2355</v>
      </c>
      <c r="I22399" t="s">
        <v>1454</v>
      </c>
      <c r="J22399" s="20">
        <v>19</v>
      </c>
      <c r="K22399" s="20" t="s">
        <v>3</v>
      </c>
      <c r="L22399" t="s">
        <v>1464</v>
      </c>
      <c r="M22399" s="20">
        <v>6.32</v>
      </c>
      <c r="N22399" s="20">
        <v>4.18</v>
      </c>
      <c r="AE22399">
        <f t="shared" si="349"/>
        <v>2022</v>
      </c>
    </row>
    <row r="22400" spans="1:31" x14ac:dyDescent="0.25">
      <c r="A22400" s="7">
        <v>22397</v>
      </c>
      <c r="B22400" s="8">
        <v>44882</v>
      </c>
      <c r="C22400" t="s">
        <v>3</v>
      </c>
      <c r="D22400" t="s">
        <v>104</v>
      </c>
      <c r="E22400" t="s">
        <v>9</v>
      </c>
      <c r="F22400" t="s">
        <v>1342</v>
      </c>
      <c r="G22400" t="s">
        <v>633</v>
      </c>
      <c r="H22400" s="135" t="s">
        <v>1731</v>
      </c>
      <c r="I22400" t="s">
        <v>1454</v>
      </c>
      <c r="J22400" s="20">
        <v>9</v>
      </c>
      <c r="K22400" s="20" t="s">
        <v>3</v>
      </c>
      <c r="L22400" t="s">
        <v>1464</v>
      </c>
      <c r="M22400" s="20">
        <v>3.52</v>
      </c>
      <c r="N22400" s="20">
        <v>1.98</v>
      </c>
      <c r="AE22400">
        <f t="shared" si="349"/>
        <v>2022</v>
      </c>
    </row>
    <row r="22401" spans="1:31" x14ac:dyDescent="0.25">
      <c r="A22401" s="7">
        <v>22398</v>
      </c>
      <c r="B22401" s="8">
        <v>44882</v>
      </c>
      <c r="C22401" t="s">
        <v>3</v>
      </c>
      <c r="D22401" t="s">
        <v>1394</v>
      </c>
      <c r="E22401" t="s">
        <v>9</v>
      </c>
      <c r="F22401" t="s">
        <v>1262</v>
      </c>
      <c r="G22401" t="s">
        <v>929</v>
      </c>
      <c r="H22401" s="136" t="s">
        <v>2749</v>
      </c>
      <c r="I22401" t="s">
        <v>1454</v>
      </c>
      <c r="J22401" s="20">
        <v>38</v>
      </c>
      <c r="K22401" s="20" t="s">
        <v>1465</v>
      </c>
      <c r="L22401" t="s">
        <v>1466</v>
      </c>
      <c r="M22401" s="20">
        <v>9.5</v>
      </c>
      <c r="N22401" s="20">
        <v>9.5</v>
      </c>
      <c r="AE22401">
        <f t="shared" si="349"/>
        <v>2022</v>
      </c>
    </row>
    <row r="22402" spans="1:31" x14ac:dyDescent="0.25">
      <c r="A22402" s="7">
        <v>22399</v>
      </c>
      <c r="B22402" s="8">
        <v>44883</v>
      </c>
      <c r="C22402" t="s">
        <v>3</v>
      </c>
      <c r="D22402" t="s">
        <v>1322</v>
      </c>
      <c r="E22402" t="s">
        <v>9</v>
      </c>
      <c r="F22402" t="s">
        <v>1288</v>
      </c>
      <c r="G22402" t="s">
        <v>732</v>
      </c>
      <c r="H22402" s="135" t="s">
        <v>2186</v>
      </c>
      <c r="I22402" t="s">
        <v>1454</v>
      </c>
      <c r="J22402" s="20">
        <v>59</v>
      </c>
      <c r="K22402" s="20" t="s">
        <v>3</v>
      </c>
      <c r="L22402" t="s">
        <v>1464</v>
      </c>
      <c r="M22402" s="20">
        <v>17.52</v>
      </c>
      <c r="N22402" s="20">
        <v>12.98</v>
      </c>
      <c r="AE22402">
        <f t="shared" si="349"/>
        <v>2022</v>
      </c>
    </row>
    <row r="22403" spans="1:31" x14ac:dyDescent="0.25">
      <c r="A22403" s="7">
        <v>22400</v>
      </c>
      <c r="B22403" s="8">
        <v>44883</v>
      </c>
      <c r="C22403" t="s">
        <v>3</v>
      </c>
      <c r="D22403" t="s">
        <v>1295</v>
      </c>
      <c r="E22403" t="s">
        <v>9</v>
      </c>
      <c r="F22403" t="s">
        <v>1237</v>
      </c>
      <c r="G22403" t="s">
        <v>1277</v>
      </c>
      <c r="H22403" s="9" t="s">
        <v>3367</v>
      </c>
      <c r="I22403" t="s">
        <v>1454</v>
      </c>
      <c r="J22403" s="20">
        <v>24</v>
      </c>
      <c r="K22403" s="20" t="s">
        <v>3</v>
      </c>
      <c r="L22403" t="s">
        <v>1464</v>
      </c>
      <c r="M22403" s="20">
        <v>7.72</v>
      </c>
      <c r="N22403" s="20">
        <v>5.28</v>
      </c>
      <c r="AE22403">
        <f t="shared" si="349"/>
        <v>2022</v>
      </c>
    </row>
    <row r="22404" spans="1:31" x14ac:dyDescent="0.25">
      <c r="A22404" s="7">
        <v>22401</v>
      </c>
      <c r="B22404" s="8">
        <v>44885</v>
      </c>
      <c r="C22404" t="s">
        <v>3</v>
      </c>
      <c r="D22404" t="s">
        <v>102</v>
      </c>
      <c r="E22404" t="s">
        <v>9</v>
      </c>
      <c r="F22404" t="s">
        <v>764</v>
      </c>
      <c r="G22404" t="s">
        <v>1277</v>
      </c>
      <c r="H22404" s="9" t="s">
        <v>3571</v>
      </c>
      <c r="I22404" t="s">
        <v>1454</v>
      </c>
      <c r="J22404" s="20">
        <v>20</v>
      </c>
      <c r="K22404" s="20" t="s">
        <v>3</v>
      </c>
      <c r="L22404" t="s">
        <v>1464</v>
      </c>
      <c r="M22404" s="20">
        <v>6.6</v>
      </c>
      <c r="N22404" s="20">
        <v>4.4000000000000004</v>
      </c>
      <c r="AE22404">
        <f t="shared" ref="AE22404:AE22467" si="350">YEAR(B22404)</f>
        <v>2022</v>
      </c>
    </row>
    <row r="22405" spans="1:31" x14ac:dyDescent="0.25">
      <c r="A22405" s="7">
        <v>22402</v>
      </c>
      <c r="B22405" s="8">
        <v>44885</v>
      </c>
      <c r="C22405" t="s">
        <v>3</v>
      </c>
      <c r="D22405" t="s">
        <v>102</v>
      </c>
      <c r="E22405" t="s">
        <v>9</v>
      </c>
      <c r="F22405" t="s">
        <v>900</v>
      </c>
      <c r="G22405" t="s">
        <v>633</v>
      </c>
      <c r="H22405" s="135" t="s">
        <v>1731</v>
      </c>
      <c r="I22405" t="s">
        <v>1454</v>
      </c>
      <c r="J22405" s="20">
        <v>13</v>
      </c>
      <c r="K22405" s="20" t="s">
        <v>3</v>
      </c>
      <c r="L22405" t="s">
        <v>1464</v>
      </c>
      <c r="M22405" s="20">
        <v>4.6400000000000006</v>
      </c>
      <c r="N22405" s="20">
        <v>2.86</v>
      </c>
      <c r="AE22405">
        <f t="shared" si="350"/>
        <v>2022</v>
      </c>
    </row>
    <row r="22406" spans="1:31" x14ac:dyDescent="0.25">
      <c r="A22406" s="7">
        <v>22403</v>
      </c>
      <c r="B22406" s="8">
        <v>44886</v>
      </c>
      <c r="C22406" t="s">
        <v>3</v>
      </c>
      <c r="D22406" t="s">
        <v>1358</v>
      </c>
      <c r="E22406" t="s">
        <v>9</v>
      </c>
      <c r="F22406" t="s">
        <v>1167</v>
      </c>
      <c r="G22406" t="s">
        <v>929</v>
      </c>
      <c r="H22406" s="135" t="s">
        <v>2701</v>
      </c>
      <c r="I22406" t="s">
        <v>1456</v>
      </c>
      <c r="J22406" s="20">
        <v>26</v>
      </c>
      <c r="K22406" s="20" t="s">
        <v>3</v>
      </c>
      <c r="L22406" t="s">
        <v>1464</v>
      </c>
      <c r="M22406" s="20">
        <v>8.2800000000000011</v>
      </c>
      <c r="N22406" s="20">
        <v>5.72</v>
      </c>
      <c r="O22406" t="s">
        <v>3</v>
      </c>
      <c r="P22406" s="13" t="s">
        <v>1367</v>
      </c>
      <c r="Q22406" t="s">
        <v>9</v>
      </c>
      <c r="R22406" t="s">
        <v>448</v>
      </c>
      <c r="S22406" t="s">
        <v>9</v>
      </c>
      <c r="T22406" t="s">
        <v>55</v>
      </c>
      <c r="U22406" t="s">
        <v>1465</v>
      </c>
      <c r="W22406" t="s">
        <v>1465</v>
      </c>
      <c r="Y22406" t="s">
        <v>1465</v>
      </c>
      <c r="AA22406" t="s">
        <v>1465</v>
      </c>
      <c r="AC22406" t="s">
        <v>1465</v>
      </c>
      <c r="AE22406">
        <f t="shared" si="350"/>
        <v>2022</v>
      </c>
    </row>
    <row r="22407" spans="1:31" x14ac:dyDescent="0.25">
      <c r="A22407" s="7">
        <v>22404</v>
      </c>
      <c r="B22407" s="8">
        <v>44888</v>
      </c>
      <c r="C22407" t="s">
        <v>3</v>
      </c>
      <c r="D22407" t="s">
        <v>1296</v>
      </c>
      <c r="E22407" t="s">
        <v>9</v>
      </c>
      <c r="F22407" t="s">
        <v>1288</v>
      </c>
      <c r="G22407" t="s">
        <v>1277</v>
      </c>
      <c r="H22407" s="9" t="s">
        <v>3571</v>
      </c>
      <c r="I22407" t="s">
        <v>1454</v>
      </c>
      <c r="J22407" s="20">
        <v>20</v>
      </c>
      <c r="K22407" s="20" t="s">
        <v>3</v>
      </c>
      <c r="L22407" t="s">
        <v>1463</v>
      </c>
      <c r="M22407" s="20">
        <v>6.2</v>
      </c>
      <c r="N22407" s="20">
        <v>4.8</v>
      </c>
      <c r="AE22407">
        <f t="shared" si="350"/>
        <v>2022</v>
      </c>
    </row>
    <row r="22408" spans="1:31" x14ac:dyDescent="0.25">
      <c r="A22408" s="7">
        <v>22405</v>
      </c>
      <c r="B22408" s="8">
        <v>44888</v>
      </c>
      <c r="C22408" t="s">
        <v>3</v>
      </c>
      <c r="D22408" t="s">
        <v>1322</v>
      </c>
      <c r="E22408" t="s">
        <v>9</v>
      </c>
      <c r="F22408" t="s">
        <v>900</v>
      </c>
      <c r="G22408" t="s">
        <v>1277</v>
      </c>
      <c r="H22408" s="9" t="s">
        <v>3571</v>
      </c>
      <c r="I22408" t="s">
        <v>1454</v>
      </c>
      <c r="J22408" s="20">
        <v>20</v>
      </c>
      <c r="K22408" s="20" t="s">
        <v>1465</v>
      </c>
      <c r="L22408" t="s">
        <v>1466</v>
      </c>
      <c r="M22408" s="20">
        <v>5</v>
      </c>
      <c r="N22408" s="20">
        <v>5</v>
      </c>
      <c r="AE22408">
        <f t="shared" si="350"/>
        <v>2022</v>
      </c>
    </row>
    <row r="22409" spans="1:31" x14ac:dyDescent="0.25">
      <c r="A22409" s="7">
        <v>22406</v>
      </c>
      <c r="B22409" s="8">
        <v>44888</v>
      </c>
      <c r="C22409" t="s">
        <v>3</v>
      </c>
      <c r="D22409" t="s">
        <v>1302</v>
      </c>
      <c r="E22409" t="s">
        <v>9</v>
      </c>
      <c r="F22409" t="s">
        <v>900</v>
      </c>
      <c r="G22409" t="s">
        <v>633</v>
      </c>
      <c r="H22409" s="135" t="s">
        <v>1752</v>
      </c>
      <c r="I22409" t="s">
        <v>1454</v>
      </c>
      <c r="J22409" s="20">
        <v>23</v>
      </c>
      <c r="K22409" s="20" t="s">
        <v>9</v>
      </c>
      <c r="L22409" t="s">
        <v>1463</v>
      </c>
      <c r="M22409" s="20">
        <v>5.52</v>
      </c>
      <c r="N22409" s="20">
        <v>6.98</v>
      </c>
      <c r="AE22409">
        <f t="shared" si="350"/>
        <v>2022</v>
      </c>
    </row>
    <row r="22410" spans="1:31" x14ac:dyDescent="0.25">
      <c r="A22410" s="7">
        <v>22407</v>
      </c>
      <c r="B22410" s="8">
        <v>44888</v>
      </c>
      <c r="C22410" t="s">
        <v>3</v>
      </c>
      <c r="D22410" t="s">
        <v>102</v>
      </c>
      <c r="E22410" t="s">
        <v>9</v>
      </c>
      <c r="F22410" t="s">
        <v>900</v>
      </c>
      <c r="G22410" t="s">
        <v>633</v>
      </c>
      <c r="H22410" s="135" t="s">
        <v>1731</v>
      </c>
      <c r="I22410" t="s">
        <v>1454</v>
      </c>
      <c r="J22410" s="20">
        <v>14</v>
      </c>
      <c r="K22410" s="20" t="s">
        <v>3</v>
      </c>
      <c r="L22410" t="s">
        <v>1464</v>
      </c>
      <c r="M22410" s="20">
        <v>4.92</v>
      </c>
      <c r="N22410" s="20">
        <v>3.08</v>
      </c>
      <c r="AE22410">
        <f t="shared" si="350"/>
        <v>2022</v>
      </c>
    </row>
    <row r="22411" spans="1:31" x14ac:dyDescent="0.25">
      <c r="A22411" s="7">
        <v>22408</v>
      </c>
      <c r="B22411" s="8">
        <v>44888</v>
      </c>
      <c r="C22411" t="s">
        <v>3</v>
      </c>
      <c r="D22411" t="s">
        <v>1327</v>
      </c>
      <c r="E22411" t="s">
        <v>9</v>
      </c>
      <c r="F22411" t="s">
        <v>900</v>
      </c>
      <c r="G22411" t="s">
        <v>1277</v>
      </c>
      <c r="H22411" s="9" t="s">
        <v>3367</v>
      </c>
      <c r="I22411" t="s">
        <v>1454</v>
      </c>
      <c r="J22411" s="20">
        <v>24</v>
      </c>
      <c r="K22411" s="20" t="s">
        <v>9</v>
      </c>
      <c r="L22411" t="s">
        <v>1464</v>
      </c>
      <c r="M22411" s="20">
        <v>5.28</v>
      </c>
      <c r="N22411" s="20">
        <v>7.72</v>
      </c>
      <c r="AE22411">
        <f t="shared" si="350"/>
        <v>2022</v>
      </c>
    </row>
    <row r="22412" spans="1:31" x14ac:dyDescent="0.25">
      <c r="A22412" s="7">
        <v>22409</v>
      </c>
      <c r="B22412" s="8">
        <v>44889</v>
      </c>
      <c r="C22412" t="s">
        <v>3</v>
      </c>
      <c r="D22412" t="s">
        <v>1400</v>
      </c>
      <c r="E22412" t="s">
        <v>9</v>
      </c>
      <c r="F22412" t="s">
        <v>1332</v>
      </c>
      <c r="G22412" t="s">
        <v>648</v>
      </c>
      <c r="H22412" s="135" t="s">
        <v>1877</v>
      </c>
      <c r="I22412" t="s">
        <v>1458</v>
      </c>
      <c r="J22412" s="20">
        <v>6</v>
      </c>
      <c r="K22412" s="20" t="s">
        <v>9</v>
      </c>
      <c r="L22412" t="s">
        <v>1464</v>
      </c>
      <c r="M22412" s="20">
        <v>30</v>
      </c>
      <c r="N22412" s="20">
        <v>10</v>
      </c>
      <c r="AE22412">
        <f t="shared" si="350"/>
        <v>2022</v>
      </c>
    </row>
    <row r="22413" spans="1:31" x14ac:dyDescent="0.25">
      <c r="A22413" s="7">
        <v>22410</v>
      </c>
      <c r="B22413" s="8">
        <v>44890</v>
      </c>
      <c r="C22413" t="s">
        <v>3</v>
      </c>
      <c r="D22413" t="s">
        <v>86</v>
      </c>
      <c r="E22413" t="s">
        <v>9</v>
      </c>
      <c r="F22413" t="s">
        <v>448</v>
      </c>
      <c r="G22413" t="s">
        <v>633</v>
      </c>
      <c r="H22413" s="135" t="s">
        <v>1752</v>
      </c>
      <c r="I22413" t="s">
        <v>1454</v>
      </c>
      <c r="J22413" s="20">
        <v>23</v>
      </c>
      <c r="K22413" s="20" t="s">
        <v>3</v>
      </c>
      <c r="L22413" t="s">
        <v>1463</v>
      </c>
      <c r="M22413" s="20">
        <v>6.98</v>
      </c>
      <c r="N22413" s="20">
        <v>5.52</v>
      </c>
      <c r="AE22413">
        <f t="shared" si="350"/>
        <v>2022</v>
      </c>
    </row>
    <row r="22414" spans="1:31" x14ac:dyDescent="0.25">
      <c r="A22414" s="7">
        <v>22411</v>
      </c>
      <c r="B22414" s="8">
        <v>44890</v>
      </c>
      <c r="C22414" t="s">
        <v>3</v>
      </c>
      <c r="D22414" t="s">
        <v>86</v>
      </c>
      <c r="E22414" t="s">
        <v>9</v>
      </c>
      <c r="F22414" t="s">
        <v>1288</v>
      </c>
      <c r="G22414" t="s">
        <v>633</v>
      </c>
      <c r="H22414" s="135" t="s">
        <v>1731</v>
      </c>
      <c r="I22414" t="s">
        <v>1454</v>
      </c>
      <c r="J22414" s="20">
        <v>15</v>
      </c>
      <c r="K22414" s="20" t="s">
        <v>3</v>
      </c>
      <c r="L22414" t="s">
        <v>1464</v>
      </c>
      <c r="M22414" s="20">
        <v>5.2</v>
      </c>
      <c r="N22414" s="20">
        <v>3.3</v>
      </c>
      <c r="AE22414">
        <f t="shared" si="350"/>
        <v>2022</v>
      </c>
    </row>
    <row r="22415" spans="1:31" x14ac:dyDescent="0.25">
      <c r="A22415" s="7">
        <v>22412</v>
      </c>
      <c r="B22415" s="8">
        <v>44890</v>
      </c>
      <c r="C22415" t="s">
        <v>3</v>
      </c>
      <c r="D22415" t="s">
        <v>1295</v>
      </c>
      <c r="E22415" t="s">
        <v>9</v>
      </c>
      <c r="F22415" t="s">
        <v>1310</v>
      </c>
      <c r="G22415" t="s">
        <v>633</v>
      </c>
      <c r="H22415" s="135" t="s">
        <v>3573</v>
      </c>
      <c r="I22415" t="s">
        <v>1454</v>
      </c>
      <c r="J22415" s="20">
        <v>15</v>
      </c>
      <c r="K22415" s="20" t="s">
        <v>9</v>
      </c>
      <c r="L22415" t="s">
        <v>1464</v>
      </c>
      <c r="M22415" s="20">
        <v>3.3</v>
      </c>
      <c r="N22415" s="20">
        <v>5.2</v>
      </c>
      <c r="AE22415">
        <f t="shared" si="350"/>
        <v>2022</v>
      </c>
    </row>
    <row r="22416" spans="1:31" x14ac:dyDescent="0.25">
      <c r="A22416" s="7">
        <v>22413</v>
      </c>
      <c r="B22416" s="8">
        <v>44892</v>
      </c>
      <c r="C22416" t="s">
        <v>3</v>
      </c>
      <c r="D22416" t="s">
        <v>678</v>
      </c>
      <c r="E22416" t="s">
        <v>9</v>
      </c>
      <c r="F22416" t="s">
        <v>1272</v>
      </c>
      <c r="G22416" t="s">
        <v>1292</v>
      </c>
      <c r="H22416" s="9" t="s">
        <v>3444</v>
      </c>
      <c r="I22416" t="s">
        <v>1454</v>
      </c>
      <c r="J22416" s="20">
        <v>24</v>
      </c>
      <c r="K22416" s="20" t="s">
        <v>1465</v>
      </c>
      <c r="L22416" t="s">
        <v>1466</v>
      </c>
      <c r="M22416" s="20">
        <v>6</v>
      </c>
      <c r="N22416" s="20">
        <v>6</v>
      </c>
      <c r="AE22416">
        <f t="shared" si="350"/>
        <v>2022</v>
      </c>
    </row>
    <row r="22417" spans="1:31" x14ac:dyDescent="0.25">
      <c r="A22417" s="7">
        <v>22414</v>
      </c>
      <c r="B22417" s="8">
        <v>44892</v>
      </c>
      <c r="C22417" t="s">
        <v>3</v>
      </c>
      <c r="D22417" t="s">
        <v>465</v>
      </c>
      <c r="E22417" t="s">
        <v>9</v>
      </c>
      <c r="F22417" t="s">
        <v>678</v>
      </c>
      <c r="G22417" t="s">
        <v>648</v>
      </c>
      <c r="H22417" s="9" t="s">
        <v>2347</v>
      </c>
      <c r="I22417" t="s">
        <v>1455</v>
      </c>
      <c r="J22417" s="20">
        <v>17</v>
      </c>
      <c r="K22417" s="20" t="s">
        <v>1465</v>
      </c>
      <c r="L22417" t="s">
        <v>1466</v>
      </c>
      <c r="M22417" s="20">
        <v>2.125</v>
      </c>
      <c r="N22417" s="20">
        <v>2.125</v>
      </c>
      <c r="AE22417">
        <f t="shared" si="350"/>
        <v>2022</v>
      </c>
    </row>
    <row r="22418" spans="1:31" x14ac:dyDescent="0.25">
      <c r="A22418" s="7">
        <v>22415</v>
      </c>
      <c r="B22418" s="8">
        <v>44893</v>
      </c>
      <c r="C22418" t="s">
        <v>3</v>
      </c>
      <c r="D22418" t="s">
        <v>992</v>
      </c>
      <c r="E22418" t="s">
        <v>9</v>
      </c>
      <c r="F22418" t="s">
        <v>1193</v>
      </c>
      <c r="G22418" t="s">
        <v>569</v>
      </c>
      <c r="H22418" s="135" t="s">
        <v>2383</v>
      </c>
      <c r="I22418" t="s">
        <v>1454</v>
      </c>
      <c r="J22418" s="20">
        <v>24</v>
      </c>
      <c r="K22418" s="20" t="s">
        <v>9</v>
      </c>
      <c r="L22418" t="s">
        <v>1463</v>
      </c>
      <c r="M22418" s="20">
        <v>5.76</v>
      </c>
      <c r="N22418" s="20">
        <v>7.24</v>
      </c>
      <c r="AE22418">
        <f t="shared" si="350"/>
        <v>2022</v>
      </c>
    </row>
    <row r="22419" spans="1:31" x14ac:dyDescent="0.25">
      <c r="A22419" s="7">
        <v>22416</v>
      </c>
      <c r="B22419" s="8">
        <v>44893</v>
      </c>
      <c r="C22419" t="s">
        <v>3</v>
      </c>
      <c r="D22419" t="s">
        <v>196</v>
      </c>
      <c r="E22419" t="s">
        <v>9</v>
      </c>
      <c r="F22419" t="s">
        <v>1111</v>
      </c>
      <c r="G22419" t="s">
        <v>633</v>
      </c>
      <c r="H22419" s="135" t="s">
        <v>1731</v>
      </c>
      <c r="I22419" t="s">
        <v>1454</v>
      </c>
      <c r="J22419" s="20">
        <v>15</v>
      </c>
      <c r="K22419" s="20" t="s">
        <v>1465</v>
      </c>
      <c r="L22419" t="s">
        <v>1466</v>
      </c>
      <c r="M22419" s="20">
        <v>3.75</v>
      </c>
      <c r="N22419" s="20">
        <v>3.75</v>
      </c>
      <c r="AE22419">
        <f t="shared" si="350"/>
        <v>2022</v>
      </c>
    </row>
    <row r="22420" spans="1:31" x14ac:dyDescent="0.25">
      <c r="A22420" s="7">
        <v>22417</v>
      </c>
      <c r="B22420" s="8">
        <v>44894</v>
      </c>
      <c r="C22420" t="s">
        <v>3</v>
      </c>
      <c r="D22420" t="s">
        <v>1361</v>
      </c>
      <c r="E22420" t="s">
        <v>9</v>
      </c>
      <c r="F22420" t="s">
        <v>1342</v>
      </c>
      <c r="G22420" t="s">
        <v>633</v>
      </c>
      <c r="H22420" s="135" t="s">
        <v>1752</v>
      </c>
      <c r="I22420" t="s">
        <v>1454</v>
      </c>
      <c r="J22420" s="20">
        <v>18</v>
      </c>
      <c r="K22420" s="20" t="s">
        <v>3</v>
      </c>
      <c r="L22420" t="s">
        <v>1464</v>
      </c>
      <c r="M22420" s="20">
        <v>6.04</v>
      </c>
      <c r="N22420" s="20">
        <v>3.96</v>
      </c>
      <c r="AE22420">
        <f t="shared" si="350"/>
        <v>2022</v>
      </c>
    </row>
    <row r="22421" spans="1:31" x14ac:dyDescent="0.25">
      <c r="A22421" s="7">
        <v>22418</v>
      </c>
      <c r="B22421" s="8">
        <v>44894</v>
      </c>
      <c r="C22421" t="s">
        <v>3</v>
      </c>
      <c r="D22421" t="s">
        <v>1018</v>
      </c>
      <c r="E22421" t="s">
        <v>9</v>
      </c>
      <c r="F22421" t="s">
        <v>1357</v>
      </c>
      <c r="G22421" t="s">
        <v>648</v>
      </c>
      <c r="H22421" s="136" t="s">
        <v>2020</v>
      </c>
      <c r="I22421" t="s">
        <v>1454</v>
      </c>
      <c r="J22421" s="20">
        <v>13</v>
      </c>
      <c r="K22421" s="20" t="s">
        <v>1465</v>
      </c>
      <c r="L22421" t="s">
        <v>1466</v>
      </c>
      <c r="M22421" s="20">
        <v>3.25</v>
      </c>
      <c r="N22421" s="20">
        <v>3.25</v>
      </c>
      <c r="AE22421">
        <f t="shared" si="350"/>
        <v>2022</v>
      </c>
    </row>
    <row r="22422" spans="1:31" x14ac:dyDescent="0.25">
      <c r="A22422" s="7">
        <v>22419</v>
      </c>
      <c r="B22422" s="8">
        <v>44895</v>
      </c>
      <c r="C22422" t="s">
        <v>3</v>
      </c>
      <c r="D22422" t="s">
        <v>1327</v>
      </c>
      <c r="E22422" t="s">
        <v>9</v>
      </c>
      <c r="F22422" t="s">
        <v>900</v>
      </c>
      <c r="G22422" t="s">
        <v>648</v>
      </c>
      <c r="H22422" s="135" t="s">
        <v>3574</v>
      </c>
      <c r="I22422" t="s">
        <v>1454</v>
      </c>
      <c r="J22422" s="20">
        <v>127</v>
      </c>
      <c r="K22422" s="20" t="s">
        <v>9</v>
      </c>
      <c r="L22422" t="s">
        <v>1463</v>
      </c>
      <c r="M22422" s="20">
        <v>30.48</v>
      </c>
      <c r="N22422" s="20">
        <v>34.020000000000003</v>
      </c>
      <c r="AE22422">
        <f t="shared" si="350"/>
        <v>2022</v>
      </c>
    </row>
    <row r="22423" spans="1:31" x14ac:dyDescent="0.25">
      <c r="A22423" s="7">
        <v>22420</v>
      </c>
      <c r="B22423" s="8">
        <v>44897</v>
      </c>
      <c r="C22423" t="s">
        <v>3</v>
      </c>
      <c r="D22423" t="s">
        <v>301</v>
      </c>
      <c r="E22423" t="s">
        <v>9</v>
      </c>
      <c r="F22423" t="s">
        <v>1379</v>
      </c>
      <c r="G22423" t="s">
        <v>929</v>
      </c>
      <c r="H22423" s="135" t="s">
        <v>2686</v>
      </c>
      <c r="I22423" t="s">
        <v>1454</v>
      </c>
      <c r="J22423" s="20">
        <v>40</v>
      </c>
      <c r="K22423" s="20" t="s">
        <v>3</v>
      </c>
      <c r="L22423" t="s">
        <v>1463</v>
      </c>
      <c r="M22423" s="20">
        <v>11.4</v>
      </c>
      <c r="N22423" s="20">
        <v>9.6</v>
      </c>
      <c r="AE22423">
        <f t="shared" si="350"/>
        <v>2022</v>
      </c>
    </row>
    <row r="22424" spans="1:31" x14ac:dyDescent="0.25">
      <c r="A22424" s="7">
        <v>22421</v>
      </c>
      <c r="B22424" s="8">
        <v>44899</v>
      </c>
      <c r="C22424" t="s">
        <v>3</v>
      </c>
      <c r="D22424" t="s">
        <v>1332</v>
      </c>
      <c r="E22424" t="s">
        <v>9</v>
      </c>
      <c r="F22424" t="s">
        <v>448</v>
      </c>
      <c r="G22424" t="s">
        <v>648</v>
      </c>
      <c r="H22424" s="135" t="s">
        <v>3574</v>
      </c>
      <c r="I22424" t="s">
        <v>1454</v>
      </c>
      <c r="J22424" s="20">
        <v>72</v>
      </c>
      <c r="K22424" s="20" t="s">
        <v>9</v>
      </c>
      <c r="L22424" t="s">
        <v>1464</v>
      </c>
      <c r="M22424" s="20">
        <v>15.84</v>
      </c>
      <c r="N22424" s="20">
        <v>21.16</v>
      </c>
      <c r="AE22424">
        <f t="shared" si="350"/>
        <v>2022</v>
      </c>
    </row>
    <row r="22425" spans="1:31" x14ac:dyDescent="0.25">
      <c r="A22425" s="7">
        <v>22422</v>
      </c>
      <c r="B22425" s="8">
        <v>44900</v>
      </c>
      <c r="C22425" t="s">
        <v>3</v>
      </c>
      <c r="D22425" t="s">
        <v>798</v>
      </c>
      <c r="E22425" t="s">
        <v>9</v>
      </c>
      <c r="F22425" t="s">
        <v>1379</v>
      </c>
      <c r="G22425" t="s">
        <v>732</v>
      </c>
      <c r="H22425" s="135" t="s">
        <v>2280</v>
      </c>
      <c r="I22425" t="s">
        <v>1454</v>
      </c>
      <c r="J22425" s="20">
        <v>15</v>
      </c>
      <c r="K22425" s="20" t="s">
        <v>3</v>
      </c>
      <c r="L22425" t="s">
        <v>1464</v>
      </c>
      <c r="M22425" s="20">
        <v>5.2</v>
      </c>
      <c r="N22425" s="20">
        <v>3.3</v>
      </c>
      <c r="AE22425">
        <f t="shared" si="350"/>
        <v>2022</v>
      </c>
    </row>
    <row r="22426" spans="1:31" x14ac:dyDescent="0.25">
      <c r="A22426" s="7">
        <v>22423</v>
      </c>
      <c r="B22426" s="8">
        <v>44900</v>
      </c>
      <c r="C22426" t="s">
        <v>3</v>
      </c>
      <c r="D22426" t="s">
        <v>798</v>
      </c>
      <c r="E22426" t="s">
        <v>9</v>
      </c>
      <c r="F22426" t="s">
        <v>1379</v>
      </c>
      <c r="G22426" t="s">
        <v>732</v>
      </c>
      <c r="H22426" s="135" t="s">
        <v>2326</v>
      </c>
      <c r="I22426" t="s">
        <v>1454</v>
      </c>
      <c r="J22426" s="20">
        <v>8</v>
      </c>
      <c r="K22426" s="20" t="s">
        <v>3</v>
      </c>
      <c r="L22426" t="s">
        <v>1464</v>
      </c>
      <c r="M22426" s="20">
        <v>3.24</v>
      </c>
      <c r="N22426" s="20">
        <v>1.76</v>
      </c>
      <c r="AE22426">
        <f t="shared" si="350"/>
        <v>2022</v>
      </c>
    </row>
    <row r="22427" spans="1:31" x14ac:dyDescent="0.25">
      <c r="A22427" s="7">
        <v>22424</v>
      </c>
      <c r="B22427" s="8">
        <v>44900</v>
      </c>
      <c r="C22427" t="s">
        <v>3</v>
      </c>
      <c r="D22427" t="s">
        <v>798</v>
      </c>
      <c r="E22427" t="s">
        <v>9</v>
      </c>
      <c r="F22427" t="s">
        <v>1111</v>
      </c>
      <c r="G22427" t="s">
        <v>714</v>
      </c>
      <c r="H22427" s="135" t="s">
        <v>2004</v>
      </c>
      <c r="I22427" t="s">
        <v>1454</v>
      </c>
      <c r="J22427" s="20">
        <v>100</v>
      </c>
      <c r="K22427" s="20" t="s">
        <v>1465</v>
      </c>
      <c r="L22427" t="s">
        <v>1466</v>
      </c>
      <c r="M22427" s="20">
        <v>25</v>
      </c>
      <c r="N22427" s="20">
        <v>25</v>
      </c>
      <c r="AE22427">
        <f t="shared" si="350"/>
        <v>2022</v>
      </c>
    </row>
    <row r="22428" spans="1:31" x14ac:dyDescent="0.25">
      <c r="A22428" s="7">
        <v>22425</v>
      </c>
      <c r="B22428" s="8">
        <v>44900</v>
      </c>
      <c r="C22428" t="s">
        <v>3</v>
      </c>
      <c r="D22428" t="s">
        <v>1311</v>
      </c>
      <c r="E22428" t="s">
        <v>9</v>
      </c>
      <c r="F22428" t="s">
        <v>1344</v>
      </c>
      <c r="G22428" t="s">
        <v>633</v>
      </c>
      <c r="H22428" s="135" t="s">
        <v>3575</v>
      </c>
      <c r="I22428" t="s">
        <v>1454</v>
      </c>
      <c r="J22428" s="20">
        <v>10</v>
      </c>
      <c r="K22428" s="20" t="s">
        <v>9</v>
      </c>
      <c r="L22428" t="s">
        <v>1464</v>
      </c>
      <c r="M22428" s="20">
        <v>2.2000000000000002</v>
      </c>
      <c r="N22428" s="20">
        <v>3.8</v>
      </c>
      <c r="AE22428">
        <f t="shared" si="350"/>
        <v>2022</v>
      </c>
    </row>
    <row r="22429" spans="1:31" x14ac:dyDescent="0.25">
      <c r="A22429" s="7">
        <v>22426</v>
      </c>
      <c r="B22429" s="8">
        <v>44900</v>
      </c>
      <c r="C22429" t="s">
        <v>3</v>
      </c>
      <c r="D22429" t="s">
        <v>1327</v>
      </c>
      <c r="E22429" t="s">
        <v>9</v>
      </c>
      <c r="F22429" t="s">
        <v>1288</v>
      </c>
      <c r="G22429" t="s">
        <v>648</v>
      </c>
      <c r="H22429" s="135" t="s">
        <v>3574</v>
      </c>
      <c r="I22429" t="s">
        <v>1454</v>
      </c>
      <c r="J22429" s="20">
        <v>109</v>
      </c>
      <c r="K22429" s="20" t="s">
        <v>3</v>
      </c>
      <c r="L22429" t="s">
        <v>1463</v>
      </c>
      <c r="M22429" s="20">
        <v>29.34</v>
      </c>
      <c r="N22429" s="20">
        <v>26.16</v>
      </c>
      <c r="AE22429">
        <f t="shared" si="350"/>
        <v>2022</v>
      </c>
    </row>
    <row r="22430" spans="1:31" x14ac:dyDescent="0.25">
      <c r="A22430" s="7">
        <v>22427</v>
      </c>
      <c r="B22430" s="8">
        <v>44900</v>
      </c>
      <c r="C22430" t="s">
        <v>3</v>
      </c>
      <c r="D22430" t="s">
        <v>1069</v>
      </c>
      <c r="E22430" t="s">
        <v>9</v>
      </c>
      <c r="F22430" t="s">
        <v>997</v>
      </c>
      <c r="G22430" t="s">
        <v>895</v>
      </c>
      <c r="H22430" s="135" t="s">
        <v>2532</v>
      </c>
      <c r="I22430" t="s">
        <v>1455</v>
      </c>
      <c r="J22430" s="20">
        <v>67</v>
      </c>
      <c r="K22430" s="20" t="s">
        <v>9</v>
      </c>
      <c r="L22430" t="s">
        <v>1463</v>
      </c>
      <c r="M22430" s="20">
        <v>8.0399999999999991</v>
      </c>
      <c r="N22430" s="20">
        <v>9.2100000000000009</v>
      </c>
      <c r="AE22430">
        <f t="shared" si="350"/>
        <v>2022</v>
      </c>
    </row>
    <row r="22431" spans="1:31" x14ac:dyDescent="0.25">
      <c r="A22431" s="7">
        <v>22428</v>
      </c>
      <c r="B22431" s="8">
        <v>44900</v>
      </c>
      <c r="C22431" t="s">
        <v>3</v>
      </c>
      <c r="D22431" t="s">
        <v>763</v>
      </c>
      <c r="E22431" t="s">
        <v>9</v>
      </c>
      <c r="F22431" t="s">
        <v>665</v>
      </c>
      <c r="G22431" t="s">
        <v>895</v>
      </c>
      <c r="H22431" s="135" t="s">
        <v>2920</v>
      </c>
      <c r="I22431" t="s">
        <v>1455</v>
      </c>
      <c r="J22431" s="20">
        <v>69</v>
      </c>
      <c r="K22431" s="20" t="s">
        <v>9</v>
      </c>
      <c r="L22431" t="s">
        <v>1464</v>
      </c>
      <c r="M22431" s="20">
        <v>7.59</v>
      </c>
      <c r="N22431" s="20">
        <v>10.16</v>
      </c>
      <c r="AE22431">
        <f t="shared" si="350"/>
        <v>2022</v>
      </c>
    </row>
    <row r="22432" spans="1:31" x14ac:dyDescent="0.25">
      <c r="A22432" s="7">
        <v>22429</v>
      </c>
      <c r="B22432" s="8">
        <v>44900</v>
      </c>
      <c r="C22432" t="s">
        <v>3</v>
      </c>
      <c r="D22432" t="s">
        <v>1361</v>
      </c>
      <c r="E22432" t="s">
        <v>9</v>
      </c>
      <c r="F22432" t="s">
        <v>1237</v>
      </c>
      <c r="G22432" t="s">
        <v>714</v>
      </c>
      <c r="H22432" s="9" t="s">
        <v>2571</v>
      </c>
      <c r="I22432" t="s">
        <v>1454</v>
      </c>
      <c r="J22432" s="20">
        <v>70</v>
      </c>
      <c r="K22432" s="20" t="s">
        <v>3</v>
      </c>
      <c r="L22432" t="s">
        <v>1464</v>
      </c>
      <c r="M22432" s="20">
        <v>20.6</v>
      </c>
      <c r="N22432" s="20">
        <v>15.4</v>
      </c>
      <c r="AE22432">
        <f t="shared" si="350"/>
        <v>2022</v>
      </c>
    </row>
    <row r="22433" spans="1:31" x14ac:dyDescent="0.25">
      <c r="A22433" s="7">
        <v>22430</v>
      </c>
      <c r="B22433" s="8">
        <v>44901</v>
      </c>
      <c r="C22433" t="s">
        <v>3</v>
      </c>
      <c r="D22433" t="s">
        <v>834</v>
      </c>
      <c r="E22433" t="s">
        <v>9</v>
      </c>
      <c r="F22433" t="s">
        <v>1310</v>
      </c>
      <c r="G22433" t="s">
        <v>648</v>
      </c>
      <c r="H22433" s="9" t="s">
        <v>1797</v>
      </c>
      <c r="I22433" t="s">
        <v>1454</v>
      </c>
      <c r="J22433" s="20">
        <v>142</v>
      </c>
      <c r="K22433" s="20" t="s">
        <v>3</v>
      </c>
      <c r="L22433" t="s">
        <v>1464</v>
      </c>
      <c r="M22433" s="20">
        <v>40.76</v>
      </c>
      <c r="N22433" s="20">
        <v>31.240000000000002</v>
      </c>
      <c r="AE22433">
        <f t="shared" si="350"/>
        <v>2022</v>
      </c>
    </row>
    <row r="22434" spans="1:31" x14ac:dyDescent="0.25">
      <c r="A22434" s="7">
        <v>22431</v>
      </c>
      <c r="B22434" s="8">
        <v>44901</v>
      </c>
      <c r="C22434" t="s">
        <v>3</v>
      </c>
      <c r="D22434" t="s">
        <v>787</v>
      </c>
      <c r="E22434" t="s">
        <v>9</v>
      </c>
      <c r="F22434" t="s">
        <v>67</v>
      </c>
      <c r="G22434" t="s">
        <v>648</v>
      </c>
      <c r="H22434" s="136" t="s">
        <v>1496</v>
      </c>
      <c r="I22434" t="s">
        <v>1454</v>
      </c>
      <c r="J22434" s="20">
        <v>16</v>
      </c>
      <c r="K22434" s="20" t="s">
        <v>9</v>
      </c>
      <c r="L22434" t="s">
        <v>1463</v>
      </c>
      <c r="M22434" s="20">
        <v>3.84</v>
      </c>
      <c r="N22434" s="20">
        <v>5.16</v>
      </c>
      <c r="AE22434">
        <f t="shared" si="350"/>
        <v>2022</v>
      </c>
    </row>
    <row r="22435" spans="1:31" x14ac:dyDescent="0.25">
      <c r="A22435" s="7">
        <v>22432</v>
      </c>
      <c r="B22435" s="8">
        <v>44901</v>
      </c>
      <c r="C22435" t="s">
        <v>3</v>
      </c>
      <c r="D22435" t="s">
        <v>834</v>
      </c>
      <c r="E22435" t="s">
        <v>9</v>
      </c>
      <c r="F22435" t="s">
        <v>1310</v>
      </c>
      <c r="G22435" t="s">
        <v>929</v>
      </c>
      <c r="H22435" s="9" t="s">
        <v>2652</v>
      </c>
      <c r="I22435" t="s">
        <v>1454</v>
      </c>
      <c r="J22435" s="20">
        <v>81</v>
      </c>
      <c r="K22435" s="20" t="s">
        <v>3</v>
      </c>
      <c r="L22435" t="s">
        <v>1464</v>
      </c>
      <c r="M22435" s="20">
        <v>23.68</v>
      </c>
      <c r="N22435" s="20">
        <v>17.82</v>
      </c>
      <c r="AE22435">
        <f t="shared" si="350"/>
        <v>2022</v>
      </c>
    </row>
    <row r="22436" spans="1:31" x14ac:dyDescent="0.25">
      <c r="A22436" s="7">
        <v>22433</v>
      </c>
      <c r="B22436" s="8">
        <v>44905</v>
      </c>
      <c r="C22436" t="s">
        <v>3</v>
      </c>
      <c r="D22436" t="s">
        <v>1398</v>
      </c>
      <c r="E22436" t="s">
        <v>9</v>
      </c>
      <c r="F22436" t="s">
        <v>678</v>
      </c>
      <c r="G22436" t="s">
        <v>14</v>
      </c>
      <c r="H22436" s="135" t="s">
        <v>1501</v>
      </c>
      <c r="I22436" t="s">
        <v>1455</v>
      </c>
      <c r="J22436" s="20">
        <v>9</v>
      </c>
      <c r="K22436" s="20" t="s">
        <v>1465</v>
      </c>
      <c r="L22436" t="s">
        <v>1466</v>
      </c>
      <c r="M22436" s="20">
        <v>1.125</v>
      </c>
      <c r="N22436" s="20">
        <v>1.125</v>
      </c>
      <c r="AE22436">
        <f t="shared" si="350"/>
        <v>2022</v>
      </c>
    </row>
    <row r="22437" spans="1:31" x14ac:dyDescent="0.25">
      <c r="A22437" s="7">
        <v>22434</v>
      </c>
      <c r="B22437" s="8">
        <v>44906</v>
      </c>
      <c r="C22437" t="s">
        <v>3</v>
      </c>
      <c r="D22437" t="s">
        <v>760</v>
      </c>
      <c r="E22437" t="s">
        <v>9</v>
      </c>
      <c r="F22437" t="s">
        <v>678</v>
      </c>
      <c r="G22437" t="s">
        <v>648</v>
      </c>
      <c r="H22437" s="135" t="s">
        <v>1833</v>
      </c>
      <c r="I22437" t="s">
        <v>1455</v>
      </c>
      <c r="J22437" s="20">
        <v>9</v>
      </c>
      <c r="K22437" s="20" t="s">
        <v>3</v>
      </c>
      <c r="L22437" t="s">
        <v>1463</v>
      </c>
      <c r="M22437" s="20">
        <v>1.67</v>
      </c>
      <c r="N22437" s="20">
        <v>1.08</v>
      </c>
      <c r="AE22437">
        <f t="shared" si="350"/>
        <v>2022</v>
      </c>
    </row>
    <row r="22438" spans="1:31" x14ac:dyDescent="0.25">
      <c r="A22438" s="7">
        <v>22435</v>
      </c>
      <c r="B22438" s="8">
        <v>44906</v>
      </c>
      <c r="C22438" t="s">
        <v>3</v>
      </c>
      <c r="D22438" t="s">
        <v>187</v>
      </c>
      <c r="E22438" t="s">
        <v>9</v>
      </c>
      <c r="F22438" t="s">
        <v>1272</v>
      </c>
      <c r="G22438" t="s">
        <v>648</v>
      </c>
      <c r="H22438" s="135" t="s">
        <v>3576</v>
      </c>
      <c r="I22438" t="s">
        <v>1454</v>
      </c>
      <c r="J22438" s="20">
        <v>30</v>
      </c>
      <c r="K22438" s="20" t="s">
        <v>3</v>
      </c>
      <c r="L22438" t="s">
        <v>1463</v>
      </c>
      <c r="M22438" s="20">
        <v>8.8000000000000007</v>
      </c>
      <c r="N22438" s="20">
        <v>7.2</v>
      </c>
      <c r="AE22438">
        <f t="shared" si="350"/>
        <v>2022</v>
      </c>
    </row>
    <row r="22439" spans="1:31" x14ac:dyDescent="0.25">
      <c r="A22439" s="7">
        <v>22436</v>
      </c>
      <c r="B22439" s="8">
        <v>44907</v>
      </c>
      <c r="C22439" t="s">
        <v>3</v>
      </c>
      <c r="D22439" t="s">
        <v>992</v>
      </c>
      <c r="E22439" t="s">
        <v>9</v>
      </c>
      <c r="F22439" t="s">
        <v>1193</v>
      </c>
      <c r="G22439" t="s">
        <v>569</v>
      </c>
      <c r="H22439" s="9" t="s">
        <v>2667</v>
      </c>
      <c r="I22439" t="s">
        <v>1454</v>
      </c>
      <c r="J22439" s="20">
        <v>41</v>
      </c>
      <c r="K22439" s="20" t="s">
        <v>3</v>
      </c>
      <c r="L22439" t="s">
        <v>1464</v>
      </c>
      <c r="M22439" s="20">
        <v>12.48</v>
      </c>
      <c r="N22439" s="20">
        <v>9.02</v>
      </c>
      <c r="AE22439">
        <f t="shared" si="350"/>
        <v>2022</v>
      </c>
    </row>
    <row r="22440" spans="1:31" x14ac:dyDescent="0.25">
      <c r="A22440" s="7">
        <v>22437</v>
      </c>
      <c r="B22440" s="8">
        <v>44907</v>
      </c>
      <c r="C22440" t="s">
        <v>3</v>
      </c>
      <c r="D22440" t="s">
        <v>834</v>
      </c>
      <c r="E22440" t="s">
        <v>9</v>
      </c>
      <c r="F22440" t="s">
        <v>1310</v>
      </c>
      <c r="G22440" t="s">
        <v>648</v>
      </c>
      <c r="H22440" s="135" t="s">
        <v>3574</v>
      </c>
      <c r="I22440" t="s">
        <v>1454</v>
      </c>
      <c r="J22440" s="20">
        <v>134</v>
      </c>
      <c r="K22440" s="20" t="s">
        <v>3</v>
      </c>
      <c r="L22440" t="s">
        <v>1464</v>
      </c>
      <c r="M22440" s="20">
        <v>38.519999999999996</v>
      </c>
      <c r="N22440" s="20">
        <v>29.48</v>
      </c>
      <c r="AE22440">
        <f t="shared" si="350"/>
        <v>2022</v>
      </c>
    </row>
    <row r="22441" spans="1:31" x14ac:dyDescent="0.25">
      <c r="A22441" s="7">
        <v>22438</v>
      </c>
      <c r="B22441" s="8">
        <v>44907</v>
      </c>
      <c r="C22441" t="s">
        <v>3</v>
      </c>
      <c r="D22441" t="s">
        <v>1329</v>
      </c>
      <c r="E22441" t="s">
        <v>9</v>
      </c>
      <c r="F22441" t="s">
        <v>1310</v>
      </c>
      <c r="G22441" t="s">
        <v>648</v>
      </c>
      <c r="H22441" s="135" t="s">
        <v>3574</v>
      </c>
      <c r="I22441" t="s">
        <v>1454</v>
      </c>
      <c r="J22441" s="20">
        <v>71</v>
      </c>
      <c r="K22441" s="20" t="s">
        <v>3</v>
      </c>
      <c r="L22441" t="s">
        <v>1464</v>
      </c>
      <c r="M22441" s="20">
        <v>20.88</v>
      </c>
      <c r="N22441" s="20">
        <v>15.620000000000001</v>
      </c>
      <c r="AE22441">
        <f t="shared" si="350"/>
        <v>2022</v>
      </c>
    </row>
    <row r="22442" spans="1:31" x14ac:dyDescent="0.25">
      <c r="A22442" s="7">
        <v>22439</v>
      </c>
      <c r="B22442" s="8">
        <v>44907</v>
      </c>
      <c r="C22442" t="s">
        <v>3</v>
      </c>
      <c r="D22442" t="s">
        <v>1322</v>
      </c>
      <c r="E22442" t="s">
        <v>9</v>
      </c>
      <c r="F22442" t="s">
        <v>1310</v>
      </c>
      <c r="G22442" t="s">
        <v>1016</v>
      </c>
      <c r="H22442" s="9" t="s">
        <v>2924</v>
      </c>
      <c r="I22442" t="s">
        <v>1454</v>
      </c>
      <c r="J22442" s="20">
        <v>54</v>
      </c>
      <c r="K22442" s="20" t="s">
        <v>3</v>
      </c>
      <c r="L22442" t="s">
        <v>1464</v>
      </c>
      <c r="M22442" s="20">
        <v>16.12</v>
      </c>
      <c r="N22442" s="20">
        <v>11.879999999999999</v>
      </c>
      <c r="AE22442">
        <f t="shared" si="350"/>
        <v>2022</v>
      </c>
    </row>
    <row r="22443" spans="1:31" x14ac:dyDescent="0.25">
      <c r="A22443" s="7">
        <v>22440</v>
      </c>
      <c r="B22443" s="8">
        <v>44907</v>
      </c>
      <c r="C22443" t="s">
        <v>3</v>
      </c>
      <c r="D22443" t="s">
        <v>834</v>
      </c>
      <c r="E22443" t="s">
        <v>9</v>
      </c>
      <c r="F22443" t="s">
        <v>1310</v>
      </c>
      <c r="G22443" t="s">
        <v>648</v>
      </c>
      <c r="H22443" s="135" t="s">
        <v>3574</v>
      </c>
      <c r="I22443" t="s">
        <v>1454</v>
      </c>
      <c r="J22443" s="20">
        <v>134</v>
      </c>
      <c r="K22443" s="20" t="s">
        <v>3</v>
      </c>
      <c r="L22443" t="s">
        <v>1464</v>
      </c>
      <c r="M22443" s="20">
        <v>38.519999999999996</v>
      </c>
      <c r="N22443" s="20">
        <v>29.48</v>
      </c>
      <c r="AE22443">
        <f t="shared" si="350"/>
        <v>2022</v>
      </c>
    </row>
    <row r="22444" spans="1:31" x14ac:dyDescent="0.25">
      <c r="A22444" s="7">
        <v>22441</v>
      </c>
      <c r="B22444" s="8">
        <v>44908</v>
      </c>
      <c r="C22444" t="s">
        <v>3</v>
      </c>
      <c r="D22444" t="s">
        <v>760</v>
      </c>
      <c r="E22444" t="s">
        <v>9</v>
      </c>
      <c r="F22444" t="s">
        <v>678</v>
      </c>
      <c r="G22444" t="s">
        <v>648</v>
      </c>
      <c r="H22444" s="135" t="s">
        <v>1877</v>
      </c>
      <c r="I22444" t="s">
        <v>1455</v>
      </c>
      <c r="J22444" s="20">
        <v>7</v>
      </c>
      <c r="K22444" s="20" t="s">
        <v>3</v>
      </c>
      <c r="L22444" t="s">
        <v>1464</v>
      </c>
      <c r="M22444" s="20">
        <v>1.48</v>
      </c>
      <c r="N22444" s="20">
        <v>0.77</v>
      </c>
      <c r="AE22444">
        <f t="shared" si="350"/>
        <v>2022</v>
      </c>
    </row>
    <row r="22445" spans="1:31" x14ac:dyDescent="0.25">
      <c r="A22445" s="7">
        <v>22442</v>
      </c>
      <c r="B22445" s="8">
        <v>44908</v>
      </c>
      <c r="C22445" t="s">
        <v>3</v>
      </c>
      <c r="D22445" t="s">
        <v>1352</v>
      </c>
      <c r="E22445" t="s">
        <v>9</v>
      </c>
      <c r="F22445" t="s">
        <v>1399</v>
      </c>
      <c r="G22445" t="s">
        <v>648</v>
      </c>
      <c r="H22445" s="135" t="s">
        <v>1790</v>
      </c>
      <c r="I22445" t="s">
        <v>1454</v>
      </c>
      <c r="J22445" s="20">
        <v>65</v>
      </c>
      <c r="K22445" s="20" t="s">
        <v>3</v>
      </c>
      <c r="L22445" t="s">
        <v>1463</v>
      </c>
      <c r="M22445" s="20">
        <v>17.899999999999999</v>
      </c>
      <c r="N22445" s="20">
        <v>15.6</v>
      </c>
      <c r="AE22445">
        <f t="shared" si="350"/>
        <v>2022</v>
      </c>
    </row>
    <row r="22446" spans="1:31" x14ac:dyDescent="0.25">
      <c r="A22446" s="7">
        <v>22443</v>
      </c>
      <c r="B22446" s="8">
        <v>44909</v>
      </c>
      <c r="C22446" t="s">
        <v>3</v>
      </c>
      <c r="D22446" t="s">
        <v>678</v>
      </c>
      <c r="E22446" t="s">
        <v>9</v>
      </c>
      <c r="F22446" t="s">
        <v>1397</v>
      </c>
      <c r="G22446" t="s">
        <v>895</v>
      </c>
      <c r="H22446" s="135" t="s">
        <v>2534</v>
      </c>
      <c r="I22446" t="s">
        <v>1455</v>
      </c>
      <c r="J22446" s="20">
        <v>10</v>
      </c>
      <c r="K22446" s="20" t="s">
        <v>1465</v>
      </c>
      <c r="L22446" t="s">
        <v>1466</v>
      </c>
      <c r="M22446" s="20">
        <v>1.25</v>
      </c>
      <c r="N22446" s="20">
        <v>1.25</v>
      </c>
      <c r="AE22446">
        <f t="shared" si="350"/>
        <v>2022</v>
      </c>
    </row>
    <row r="22447" spans="1:31" x14ac:dyDescent="0.25">
      <c r="A22447" s="7">
        <v>22444</v>
      </c>
      <c r="B22447" s="8">
        <v>44910</v>
      </c>
      <c r="C22447" t="s">
        <v>3</v>
      </c>
      <c r="D22447" t="s">
        <v>698</v>
      </c>
      <c r="E22447" t="s">
        <v>9</v>
      </c>
      <c r="F22447" t="s">
        <v>665</v>
      </c>
      <c r="G22447" t="s">
        <v>569</v>
      </c>
      <c r="H22447" s="135" t="s">
        <v>1496</v>
      </c>
      <c r="I22447" t="s">
        <v>1455</v>
      </c>
      <c r="J22447" s="20">
        <v>15</v>
      </c>
      <c r="K22447" s="20" t="s">
        <v>3</v>
      </c>
      <c r="L22447" t="s">
        <v>1464</v>
      </c>
      <c r="M22447" s="20">
        <v>2.6</v>
      </c>
      <c r="N22447" s="20">
        <v>1.65</v>
      </c>
      <c r="AE22447">
        <f t="shared" si="350"/>
        <v>2022</v>
      </c>
    </row>
    <row r="22448" spans="1:31" x14ac:dyDescent="0.25">
      <c r="A22448" s="7">
        <v>22445</v>
      </c>
      <c r="B22448" s="8">
        <v>44910</v>
      </c>
      <c r="C22448" t="s">
        <v>3</v>
      </c>
      <c r="D22448" t="s">
        <v>187</v>
      </c>
      <c r="E22448" t="s">
        <v>9</v>
      </c>
      <c r="F22448" t="s">
        <v>54</v>
      </c>
      <c r="G22448" t="s">
        <v>895</v>
      </c>
      <c r="H22448" s="135" t="s">
        <v>2590</v>
      </c>
      <c r="I22448" t="s">
        <v>1454</v>
      </c>
      <c r="J22448" s="20">
        <v>50</v>
      </c>
      <c r="K22448" s="20" t="s">
        <v>3</v>
      </c>
      <c r="L22448" t="s">
        <v>1464</v>
      </c>
      <c r="M22448" s="20">
        <v>15</v>
      </c>
      <c r="N22448" s="20">
        <v>11</v>
      </c>
      <c r="AE22448">
        <f t="shared" si="350"/>
        <v>2022</v>
      </c>
    </row>
    <row r="22449" spans="1:31" x14ac:dyDescent="0.25">
      <c r="A22449" s="7">
        <v>22446</v>
      </c>
      <c r="B22449" s="8">
        <v>44912</v>
      </c>
      <c r="C22449" t="s">
        <v>3</v>
      </c>
      <c r="D22449" t="s">
        <v>973</v>
      </c>
      <c r="E22449" t="s">
        <v>9</v>
      </c>
      <c r="F22449" t="s">
        <v>1167</v>
      </c>
      <c r="G22449" t="s">
        <v>929</v>
      </c>
      <c r="H22449" s="135" t="s">
        <v>2756</v>
      </c>
      <c r="I22449" t="s">
        <v>1454</v>
      </c>
      <c r="J22449" s="20">
        <v>21</v>
      </c>
      <c r="K22449" s="20" t="s">
        <v>9</v>
      </c>
      <c r="L22449" t="s">
        <v>1463</v>
      </c>
      <c r="M22449" s="20">
        <v>5.04</v>
      </c>
      <c r="N22449" s="20">
        <v>6.46</v>
      </c>
      <c r="AE22449">
        <f t="shared" si="350"/>
        <v>2022</v>
      </c>
    </row>
    <row r="22450" spans="1:31" x14ac:dyDescent="0.25">
      <c r="A22450" s="7">
        <v>22447</v>
      </c>
      <c r="B22450" s="8">
        <v>44913</v>
      </c>
      <c r="C22450" t="s">
        <v>3</v>
      </c>
      <c r="D22450" t="s">
        <v>1296</v>
      </c>
      <c r="E22450" t="s">
        <v>9</v>
      </c>
      <c r="F22450" t="s">
        <v>1344</v>
      </c>
      <c r="G22450" t="s">
        <v>648</v>
      </c>
      <c r="H22450" s="135" t="s">
        <v>3574</v>
      </c>
      <c r="I22450" t="s">
        <v>1454</v>
      </c>
      <c r="J22450" s="20">
        <v>59</v>
      </c>
      <c r="K22450" s="20" t="s">
        <v>9</v>
      </c>
      <c r="L22450" t="s">
        <v>1464</v>
      </c>
      <c r="M22450" s="20">
        <v>12.98</v>
      </c>
      <c r="N22450" s="20">
        <v>17.52</v>
      </c>
      <c r="AE22450">
        <f t="shared" si="350"/>
        <v>2022</v>
      </c>
    </row>
    <row r="22451" spans="1:31" x14ac:dyDescent="0.25">
      <c r="A22451" s="7">
        <v>22448</v>
      </c>
      <c r="B22451" s="8">
        <v>44913</v>
      </c>
      <c r="C22451" t="s">
        <v>3</v>
      </c>
      <c r="D22451" t="s">
        <v>943</v>
      </c>
      <c r="E22451" t="s">
        <v>9</v>
      </c>
      <c r="F22451" t="s">
        <v>1344</v>
      </c>
      <c r="G22451" t="s">
        <v>929</v>
      </c>
      <c r="H22451" s="9" t="s">
        <v>2652</v>
      </c>
      <c r="I22451" t="s">
        <v>1454</v>
      </c>
      <c r="J22451" s="20">
        <v>21</v>
      </c>
      <c r="K22451" s="20" t="s">
        <v>9</v>
      </c>
      <c r="L22451" t="s">
        <v>1464</v>
      </c>
      <c r="M22451" s="20">
        <v>4.62</v>
      </c>
      <c r="N22451" s="20">
        <v>6.88</v>
      </c>
      <c r="AE22451">
        <f t="shared" si="350"/>
        <v>2022</v>
      </c>
    </row>
    <row r="22452" spans="1:31" x14ac:dyDescent="0.25">
      <c r="A22452" s="7">
        <v>22449</v>
      </c>
      <c r="B22452" s="8">
        <v>44914</v>
      </c>
      <c r="C22452" t="s">
        <v>3</v>
      </c>
      <c r="D22452" t="s">
        <v>1322</v>
      </c>
      <c r="E22452" t="s">
        <v>9</v>
      </c>
      <c r="F22452" t="s">
        <v>1288</v>
      </c>
      <c r="G22452" t="s">
        <v>648</v>
      </c>
      <c r="H22452" s="135" t="s">
        <v>3574</v>
      </c>
      <c r="I22452" t="s">
        <v>1454</v>
      </c>
      <c r="J22452" s="20">
        <v>118</v>
      </c>
      <c r="K22452" s="20" t="s">
        <v>1465</v>
      </c>
      <c r="L22452" t="s">
        <v>1466</v>
      </c>
      <c r="M22452" s="20">
        <v>29.5</v>
      </c>
      <c r="N22452" s="20">
        <v>29.5</v>
      </c>
      <c r="AE22452">
        <f t="shared" si="350"/>
        <v>2022</v>
      </c>
    </row>
    <row r="22453" spans="1:31" x14ac:dyDescent="0.25">
      <c r="A22453" s="7">
        <v>22450</v>
      </c>
      <c r="B22453" s="8">
        <v>44914</v>
      </c>
      <c r="C22453" t="s">
        <v>3</v>
      </c>
      <c r="D22453" t="s">
        <v>425</v>
      </c>
      <c r="E22453" t="s">
        <v>9</v>
      </c>
      <c r="F22453" t="s">
        <v>1389</v>
      </c>
      <c r="G22453" t="s">
        <v>1347</v>
      </c>
      <c r="H22453" s="135" t="s">
        <v>3528</v>
      </c>
      <c r="I22453" t="s">
        <v>1454</v>
      </c>
      <c r="J22453" s="20">
        <v>21</v>
      </c>
      <c r="K22453" s="20" t="s">
        <v>9</v>
      </c>
      <c r="L22453" t="s">
        <v>1464</v>
      </c>
      <c r="M22453" s="20">
        <v>4.62</v>
      </c>
      <c r="N22453" s="20">
        <v>6.88</v>
      </c>
      <c r="AE22453">
        <f t="shared" si="350"/>
        <v>2022</v>
      </c>
    </row>
    <row r="22454" spans="1:31" x14ac:dyDescent="0.25">
      <c r="A22454" s="7">
        <v>22451</v>
      </c>
      <c r="B22454" s="8">
        <v>44914</v>
      </c>
      <c r="C22454" t="s">
        <v>3</v>
      </c>
      <c r="D22454" t="s">
        <v>798</v>
      </c>
      <c r="E22454" t="s">
        <v>9</v>
      </c>
      <c r="F22454" t="s">
        <v>1379</v>
      </c>
      <c r="G22454" t="s">
        <v>929</v>
      </c>
      <c r="H22454" s="135" t="s">
        <v>3113</v>
      </c>
      <c r="I22454" t="s">
        <v>1454</v>
      </c>
      <c r="J22454" s="20">
        <v>15</v>
      </c>
      <c r="K22454" s="20" t="s">
        <v>3</v>
      </c>
      <c r="L22454" t="s">
        <v>1464</v>
      </c>
      <c r="M22454" s="20">
        <v>5.2</v>
      </c>
      <c r="N22454" s="20">
        <v>3.3</v>
      </c>
      <c r="AE22454">
        <f t="shared" si="350"/>
        <v>2022</v>
      </c>
    </row>
    <row r="22455" spans="1:31" x14ac:dyDescent="0.25">
      <c r="A22455" s="7">
        <v>22452</v>
      </c>
      <c r="B22455" s="8">
        <v>44914</v>
      </c>
      <c r="C22455" t="s">
        <v>3</v>
      </c>
      <c r="D22455" t="s">
        <v>1322</v>
      </c>
      <c r="E22455" t="s">
        <v>9</v>
      </c>
      <c r="F22455" t="s">
        <v>900</v>
      </c>
      <c r="G22455" t="s">
        <v>11</v>
      </c>
      <c r="H22455" s="135" t="s">
        <v>1505</v>
      </c>
      <c r="I22455" t="s">
        <v>1454</v>
      </c>
      <c r="J22455" s="20">
        <v>60</v>
      </c>
      <c r="K22455" s="20" t="s">
        <v>9</v>
      </c>
      <c r="L22455" t="s">
        <v>1464</v>
      </c>
      <c r="M22455" s="20">
        <v>13.2</v>
      </c>
      <c r="N22455" s="20">
        <v>17.8</v>
      </c>
      <c r="AE22455">
        <f t="shared" si="350"/>
        <v>2022</v>
      </c>
    </row>
    <row r="22456" spans="1:31" x14ac:dyDescent="0.25">
      <c r="A22456" s="7">
        <v>22453</v>
      </c>
      <c r="B22456" s="8">
        <v>44916</v>
      </c>
      <c r="C22456" t="s">
        <v>3</v>
      </c>
      <c r="D22456" t="s">
        <v>1302</v>
      </c>
      <c r="E22456" t="s">
        <v>9</v>
      </c>
      <c r="F22456" t="s">
        <v>1111</v>
      </c>
      <c r="G22456" t="s">
        <v>1277</v>
      </c>
      <c r="H22456" s="9" t="s">
        <v>3367</v>
      </c>
      <c r="I22456" t="s">
        <v>1454</v>
      </c>
      <c r="J22456" s="20">
        <v>24</v>
      </c>
      <c r="K22456" s="20" t="s">
        <v>9</v>
      </c>
      <c r="L22456" t="s">
        <v>1463</v>
      </c>
      <c r="M22456" s="20">
        <v>5.76</v>
      </c>
      <c r="N22456" s="20">
        <v>7.24</v>
      </c>
      <c r="AE22456">
        <f t="shared" si="350"/>
        <v>2022</v>
      </c>
    </row>
    <row r="22457" spans="1:31" x14ac:dyDescent="0.25">
      <c r="A22457" s="7">
        <v>22454</v>
      </c>
      <c r="B22457" s="8">
        <v>44916</v>
      </c>
      <c r="C22457" t="s">
        <v>3</v>
      </c>
      <c r="D22457" t="s">
        <v>1213</v>
      </c>
      <c r="E22457" t="s">
        <v>9</v>
      </c>
      <c r="F22457" t="s">
        <v>448</v>
      </c>
      <c r="G22457" t="s">
        <v>633</v>
      </c>
      <c r="H22457" s="135" t="s">
        <v>1731</v>
      </c>
      <c r="I22457" t="s">
        <v>1454</v>
      </c>
      <c r="J22457" s="20">
        <v>15</v>
      </c>
      <c r="K22457" s="20" t="s">
        <v>9</v>
      </c>
      <c r="L22457" t="s">
        <v>1463</v>
      </c>
      <c r="M22457" s="20">
        <v>3.6</v>
      </c>
      <c r="N22457" s="20">
        <v>4.9000000000000004</v>
      </c>
      <c r="AE22457">
        <f t="shared" si="350"/>
        <v>2022</v>
      </c>
    </row>
    <row r="22458" spans="1:31" x14ac:dyDescent="0.25">
      <c r="A22458" s="7">
        <v>22455</v>
      </c>
      <c r="B22458" s="8">
        <v>44917</v>
      </c>
      <c r="C22458" t="s">
        <v>3</v>
      </c>
      <c r="D22458" t="s">
        <v>766</v>
      </c>
      <c r="E22458" t="s">
        <v>9</v>
      </c>
      <c r="F22458" t="s">
        <v>585</v>
      </c>
      <c r="G22458" t="s">
        <v>633</v>
      </c>
      <c r="H22458" s="135" t="s">
        <v>1752</v>
      </c>
      <c r="I22458" t="s">
        <v>1454</v>
      </c>
      <c r="J22458" s="20">
        <v>22</v>
      </c>
      <c r="K22458" s="20" t="s">
        <v>3</v>
      </c>
      <c r="L22458" t="s">
        <v>1464</v>
      </c>
      <c r="M22458" s="20">
        <v>7.16</v>
      </c>
      <c r="N22458" s="20">
        <v>4.84</v>
      </c>
      <c r="AE22458">
        <f t="shared" si="350"/>
        <v>2022</v>
      </c>
    </row>
    <row r="22459" spans="1:31" x14ac:dyDescent="0.25">
      <c r="A22459" s="7">
        <v>22456</v>
      </c>
      <c r="B22459" s="8">
        <v>44917</v>
      </c>
      <c r="C22459" t="s">
        <v>3</v>
      </c>
      <c r="D22459" t="s">
        <v>102</v>
      </c>
      <c r="E22459" t="s">
        <v>9</v>
      </c>
      <c r="F22459" t="s">
        <v>1096</v>
      </c>
      <c r="G22459" t="s">
        <v>648</v>
      </c>
      <c r="H22459" s="135" t="s">
        <v>3574</v>
      </c>
      <c r="I22459" t="s">
        <v>1456</v>
      </c>
      <c r="J22459" s="20">
        <v>21</v>
      </c>
      <c r="K22459" s="20" t="s">
        <v>9</v>
      </c>
      <c r="L22459" t="s">
        <v>1464</v>
      </c>
      <c r="M22459" s="20">
        <v>4.62</v>
      </c>
      <c r="N22459" s="20">
        <v>6.88</v>
      </c>
      <c r="O22459" t="s">
        <v>3</v>
      </c>
      <c r="P22459" s="13" t="s">
        <v>1311</v>
      </c>
      <c r="Q22459" t="s">
        <v>9</v>
      </c>
      <c r="R22459" t="s">
        <v>1143</v>
      </c>
      <c r="S22459" t="s">
        <v>1465</v>
      </c>
      <c r="U22459" t="s">
        <v>1465</v>
      </c>
      <c r="W22459" t="s">
        <v>1465</v>
      </c>
      <c r="Y22459" t="s">
        <v>1465</v>
      </c>
      <c r="AA22459" t="s">
        <v>1465</v>
      </c>
      <c r="AC22459" t="s">
        <v>1465</v>
      </c>
      <c r="AE22459">
        <f t="shared" si="350"/>
        <v>2022</v>
      </c>
    </row>
    <row r="22460" spans="1:31" x14ac:dyDescent="0.25">
      <c r="A22460" s="7">
        <v>22457</v>
      </c>
      <c r="B22460" s="8">
        <v>44918</v>
      </c>
      <c r="C22460" t="s">
        <v>3</v>
      </c>
      <c r="D22460" t="s">
        <v>222</v>
      </c>
      <c r="E22460" t="s">
        <v>9</v>
      </c>
      <c r="F22460" t="s">
        <v>67</v>
      </c>
      <c r="G22460" t="s">
        <v>929</v>
      </c>
      <c r="H22460" s="135" t="s">
        <v>2665</v>
      </c>
      <c r="I22460" t="s">
        <v>1454</v>
      </c>
      <c r="J22460" s="20">
        <v>16</v>
      </c>
      <c r="K22460" s="20" t="s">
        <v>3</v>
      </c>
      <c r="L22460" t="s">
        <v>1463</v>
      </c>
      <c r="M22460" s="20">
        <v>5.16</v>
      </c>
      <c r="N22460" s="20">
        <v>3.84</v>
      </c>
      <c r="AE22460">
        <f t="shared" si="350"/>
        <v>2022</v>
      </c>
    </row>
    <row r="22461" spans="1:31" x14ac:dyDescent="0.25">
      <c r="A22461" s="7">
        <v>22458</v>
      </c>
      <c r="B22461" s="8">
        <v>44918</v>
      </c>
      <c r="C22461" t="s">
        <v>3</v>
      </c>
      <c r="D22461" t="s">
        <v>787</v>
      </c>
      <c r="E22461" t="s">
        <v>9</v>
      </c>
      <c r="F22461" t="s">
        <v>67</v>
      </c>
      <c r="G22461" t="s">
        <v>648</v>
      </c>
      <c r="H22461" s="135" t="s">
        <v>3574</v>
      </c>
      <c r="I22461" t="s">
        <v>1454</v>
      </c>
      <c r="J22461" s="20">
        <v>35</v>
      </c>
      <c r="K22461" s="20" t="s">
        <v>3</v>
      </c>
      <c r="L22461" t="s">
        <v>1464</v>
      </c>
      <c r="M22461" s="20">
        <v>10.8</v>
      </c>
      <c r="N22461" s="20">
        <v>7.7</v>
      </c>
      <c r="AE22461">
        <f t="shared" si="350"/>
        <v>2022</v>
      </c>
    </row>
    <row r="22462" spans="1:31" x14ac:dyDescent="0.25">
      <c r="A22462" s="7">
        <v>22459</v>
      </c>
      <c r="B22462" s="8">
        <v>44918</v>
      </c>
      <c r="C22462" t="s">
        <v>3</v>
      </c>
      <c r="D22462" t="s">
        <v>1361</v>
      </c>
      <c r="E22462" t="s">
        <v>9</v>
      </c>
      <c r="F22462" t="s">
        <v>67</v>
      </c>
      <c r="G22462" t="s">
        <v>648</v>
      </c>
      <c r="H22462" s="135" t="s">
        <v>3574</v>
      </c>
      <c r="I22462" t="s">
        <v>1454</v>
      </c>
      <c r="J22462" s="20">
        <v>37</v>
      </c>
      <c r="K22462" s="20" t="s">
        <v>3</v>
      </c>
      <c r="L22462" t="s">
        <v>1464</v>
      </c>
      <c r="M22462" s="20">
        <v>11.36</v>
      </c>
      <c r="N22462" s="20">
        <v>8.14</v>
      </c>
      <c r="AE22462">
        <f t="shared" si="350"/>
        <v>2022</v>
      </c>
    </row>
    <row r="22463" spans="1:31" x14ac:dyDescent="0.25">
      <c r="A22463" s="7">
        <v>22460</v>
      </c>
      <c r="B22463" s="8">
        <v>44921</v>
      </c>
      <c r="C22463" t="s">
        <v>3</v>
      </c>
      <c r="D22463" t="s">
        <v>787</v>
      </c>
      <c r="E22463" t="s">
        <v>9</v>
      </c>
      <c r="F22463" t="s">
        <v>812</v>
      </c>
      <c r="G22463" t="s">
        <v>732</v>
      </c>
      <c r="H22463" s="135" t="s">
        <v>2138</v>
      </c>
      <c r="I22463" t="s">
        <v>1454</v>
      </c>
      <c r="J22463" s="20">
        <v>20</v>
      </c>
      <c r="K22463" s="20" t="s">
        <v>9</v>
      </c>
      <c r="L22463" t="s">
        <v>1463</v>
      </c>
      <c r="M22463" s="20">
        <v>4.8</v>
      </c>
      <c r="N22463" s="20">
        <v>6.2</v>
      </c>
      <c r="AE22463">
        <f t="shared" si="350"/>
        <v>2022</v>
      </c>
    </row>
    <row r="22464" spans="1:31" x14ac:dyDescent="0.25">
      <c r="A22464" s="7">
        <v>22461</v>
      </c>
      <c r="B22464" s="8">
        <v>44921</v>
      </c>
      <c r="C22464" t="s">
        <v>3</v>
      </c>
      <c r="D22464" t="s">
        <v>1302</v>
      </c>
      <c r="E22464" t="s">
        <v>9</v>
      </c>
      <c r="F22464" t="s">
        <v>45</v>
      </c>
      <c r="G22464" t="s">
        <v>1277</v>
      </c>
      <c r="H22464" s="9" t="s">
        <v>3571</v>
      </c>
      <c r="I22464" t="s">
        <v>1454</v>
      </c>
      <c r="J22464" s="20">
        <v>20</v>
      </c>
      <c r="K22464" s="20" t="s">
        <v>3</v>
      </c>
      <c r="L22464" t="s">
        <v>1463</v>
      </c>
      <c r="M22464" s="20">
        <v>6.2</v>
      </c>
      <c r="N22464" s="20">
        <v>4.8</v>
      </c>
      <c r="AE22464">
        <f t="shared" si="350"/>
        <v>2022</v>
      </c>
    </row>
    <row r="22465" spans="1:31" x14ac:dyDescent="0.25">
      <c r="A22465" s="7">
        <v>22462</v>
      </c>
      <c r="B22465" s="8">
        <v>44923</v>
      </c>
      <c r="C22465" t="s">
        <v>3</v>
      </c>
      <c r="D22465" t="s">
        <v>760</v>
      </c>
      <c r="E22465" t="s">
        <v>9</v>
      </c>
      <c r="F22465" t="s">
        <v>54</v>
      </c>
      <c r="G22465" t="s">
        <v>648</v>
      </c>
      <c r="H22465" s="135" t="s">
        <v>3574</v>
      </c>
      <c r="I22465" t="s">
        <v>1454</v>
      </c>
      <c r="J22465" s="20">
        <v>57</v>
      </c>
      <c r="K22465" s="20" t="s">
        <v>9</v>
      </c>
      <c r="L22465" t="s">
        <v>1464</v>
      </c>
      <c r="M22465" s="20">
        <v>12.54</v>
      </c>
      <c r="N22465" s="20">
        <v>16.96</v>
      </c>
      <c r="AE22465">
        <f t="shared" si="350"/>
        <v>2022</v>
      </c>
    </row>
    <row r="22466" spans="1:31" x14ac:dyDescent="0.25">
      <c r="A22466" s="7">
        <v>22463</v>
      </c>
      <c r="B22466" s="8">
        <v>44925</v>
      </c>
      <c r="C22466" t="s">
        <v>3</v>
      </c>
      <c r="D22466" t="s">
        <v>222</v>
      </c>
      <c r="E22466" t="s">
        <v>9</v>
      </c>
      <c r="F22466" t="s">
        <v>1379</v>
      </c>
      <c r="G22466" t="s">
        <v>861</v>
      </c>
      <c r="H22466" s="135" t="s">
        <v>2445</v>
      </c>
      <c r="I22466" t="s">
        <v>1454</v>
      </c>
      <c r="J22466" s="20">
        <v>6</v>
      </c>
      <c r="K22466" s="20" t="s">
        <v>3</v>
      </c>
      <c r="L22466" t="s">
        <v>1463</v>
      </c>
      <c r="M22466" s="20">
        <v>2.56</v>
      </c>
      <c r="N22466" s="20">
        <v>1.44</v>
      </c>
      <c r="AE22466">
        <f t="shared" si="350"/>
        <v>2022</v>
      </c>
    </row>
    <row r="22467" spans="1:31" x14ac:dyDescent="0.25">
      <c r="A22467" s="7">
        <v>22464</v>
      </c>
      <c r="B22467" s="8">
        <v>44925</v>
      </c>
      <c r="C22467" t="s">
        <v>3</v>
      </c>
      <c r="D22467" t="s">
        <v>1349</v>
      </c>
      <c r="E22467" t="s">
        <v>9</v>
      </c>
      <c r="F22467" t="s">
        <v>1379</v>
      </c>
      <c r="G22467" t="s">
        <v>732</v>
      </c>
      <c r="H22467" s="135" t="s">
        <v>2131</v>
      </c>
      <c r="I22467" t="s">
        <v>1454</v>
      </c>
      <c r="J22467" s="20">
        <v>35</v>
      </c>
      <c r="K22467" s="20" t="s">
        <v>3</v>
      </c>
      <c r="L22467" t="s">
        <v>1464</v>
      </c>
      <c r="M22467" s="20">
        <v>10.8</v>
      </c>
      <c r="N22467" s="20">
        <v>7.7</v>
      </c>
      <c r="AE22467">
        <f t="shared" si="350"/>
        <v>2022</v>
      </c>
    </row>
    <row r="22468" spans="1:31" x14ac:dyDescent="0.25">
      <c r="A22468" s="7">
        <v>22465</v>
      </c>
      <c r="B22468" s="8">
        <v>44926</v>
      </c>
      <c r="C22468" t="s">
        <v>3</v>
      </c>
      <c r="D22468" t="s">
        <v>678</v>
      </c>
      <c r="E22468" t="s">
        <v>9</v>
      </c>
      <c r="F22468" t="s">
        <v>1272</v>
      </c>
      <c r="G22468" t="s">
        <v>648</v>
      </c>
      <c r="H22468" s="136" t="s">
        <v>1496</v>
      </c>
      <c r="I22468" t="s">
        <v>1456</v>
      </c>
      <c r="J22468" s="20">
        <v>87</v>
      </c>
      <c r="K22468" s="20" t="s">
        <v>9</v>
      </c>
      <c r="L22468" t="s">
        <v>1464</v>
      </c>
      <c r="M22468" s="20">
        <v>19.14</v>
      </c>
      <c r="N22468" s="20">
        <v>25.36</v>
      </c>
      <c r="O22468" t="s">
        <v>3</v>
      </c>
      <c r="P22468" s="13" t="s">
        <v>1243</v>
      </c>
      <c r="Q22468" t="s">
        <v>9</v>
      </c>
      <c r="R22468" t="s">
        <v>1275</v>
      </c>
      <c r="S22468" t="s">
        <v>1465</v>
      </c>
      <c r="U22468" t="s">
        <v>1465</v>
      </c>
      <c r="W22468" t="s">
        <v>1465</v>
      </c>
      <c r="Y22468" t="s">
        <v>1465</v>
      </c>
      <c r="AA22468" t="s">
        <v>1465</v>
      </c>
      <c r="AC22468" t="s">
        <v>1465</v>
      </c>
      <c r="AE22468">
        <f t="shared" ref="AE22468:AE22531" si="351">YEAR(B22468)</f>
        <v>2022</v>
      </c>
    </row>
    <row r="22469" spans="1:31" x14ac:dyDescent="0.25">
      <c r="A22469" s="7">
        <v>22466</v>
      </c>
      <c r="B22469" s="8">
        <v>44926</v>
      </c>
      <c r="C22469" t="s">
        <v>3</v>
      </c>
      <c r="D22469" t="s">
        <v>265</v>
      </c>
      <c r="E22469" t="s">
        <v>9</v>
      </c>
      <c r="F22469" t="s">
        <v>1366</v>
      </c>
      <c r="G22469" t="s">
        <v>895</v>
      </c>
      <c r="H22469" s="135" t="s">
        <v>2590</v>
      </c>
      <c r="I22469" t="s">
        <v>1456</v>
      </c>
      <c r="J22469" s="20">
        <v>14</v>
      </c>
      <c r="K22469" s="20" t="s">
        <v>3</v>
      </c>
      <c r="L22469" t="s">
        <v>1464</v>
      </c>
      <c r="M22469" s="20">
        <v>4.92</v>
      </c>
      <c r="N22469" s="20">
        <v>3.08</v>
      </c>
      <c r="O22469" t="s">
        <v>3</v>
      </c>
      <c r="P22469" s="13" t="s">
        <v>107</v>
      </c>
      <c r="Q22469" t="s">
        <v>3</v>
      </c>
      <c r="R22469" t="s">
        <v>943</v>
      </c>
      <c r="S22469" t="s">
        <v>1465</v>
      </c>
      <c r="U22469" t="s">
        <v>1465</v>
      </c>
      <c r="W22469" t="s">
        <v>1465</v>
      </c>
      <c r="Y22469" t="s">
        <v>1465</v>
      </c>
      <c r="AA22469" t="s">
        <v>1465</v>
      </c>
      <c r="AC22469" t="s">
        <v>1465</v>
      </c>
      <c r="AE22469">
        <f t="shared" si="351"/>
        <v>2022</v>
      </c>
    </row>
    <row r="22470" spans="1:31" x14ac:dyDescent="0.25">
      <c r="A22470" s="7">
        <v>22467</v>
      </c>
      <c r="B22470" s="8">
        <v>44926</v>
      </c>
      <c r="C22470" t="s">
        <v>3</v>
      </c>
      <c r="D22470" t="s">
        <v>1280</v>
      </c>
      <c r="E22470" t="s">
        <v>9</v>
      </c>
      <c r="F22470" t="s">
        <v>1401</v>
      </c>
      <c r="G22470" t="s">
        <v>929</v>
      </c>
      <c r="H22470" s="135" t="s">
        <v>2766</v>
      </c>
      <c r="I22470" t="s">
        <v>1458</v>
      </c>
      <c r="J22470" s="20">
        <v>12</v>
      </c>
      <c r="K22470" s="20" t="s">
        <v>1465</v>
      </c>
      <c r="L22470" t="s">
        <v>1466</v>
      </c>
      <c r="M22470" s="20">
        <v>10</v>
      </c>
      <c r="N22470" s="20">
        <v>30</v>
      </c>
      <c r="AE22470">
        <f t="shared" si="351"/>
        <v>2022</v>
      </c>
    </row>
    <row r="22471" spans="1:31" x14ac:dyDescent="0.25">
      <c r="A22471" s="7">
        <v>22468</v>
      </c>
      <c r="B22471" s="8">
        <v>44927</v>
      </c>
      <c r="C22471" t="s">
        <v>3</v>
      </c>
      <c r="D22471" t="s">
        <v>1274</v>
      </c>
      <c r="E22471" t="s">
        <v>9</v>
      </c>
      <c r="F22471" t="s">
        <v>448</v>
      </c>
      <c r="G22471" t="s">
        <v>732</v>
      </c>
      <c r="H22471" s="135" t="s">
        <v>2256</v>
      </c>
      <c r="I22471" t="s">
        <v>1455</v>
      </c>
      <c r="J22471" s="20">
        <v>56</v>
      </c>
      <c r="K22471" s="20" t="s">
        <v>9</v>
      </c>
      <c r="L22471" t="s">
        <v>1463</v>
      </c>
      <c r="M22471" s="20">
        <v>6.72</v>
      </c>
      <c r="N22471" s="20">
        <v>7.78</v>
      </c>
      <c r="AE22471">
        <f t="shared" si="351"/>
        <v>2023</v>
      </c>
    </row>
    <row r="22472" spans="1:31" x14ac:dyDescent="0.25">
      <c r="A22472" s="7">
        <v>22469</v>
      </c>
      <c r="B22472" s="8">
        <v>44927</v>
      </c>
      <c r="C22472" t="s">
        <v>3</v>
      </c>
      <c r="D22472" t="s">
        <v>787</v>
      </c>
      <c r="E22472" t="s">
        <v>9</v>
      </c>
      <c r="F22472" t="s">
        <v>812</v>
      </c>
      <c r="G22472" t="s">
        <v>732</v>
      </c>
      <c r="H22472" s="135" t="s">
        <v>2160</v>
      </c>
      <c r="I22472" t="s">
        <v>1454</v>
      </c>
      <c r="J22472" s="20">
        <v>10</v>
      </c>
      <c r="K22472" s="20" t="s">
        <v>1465</v>
      </c>
      <c r="L22472" t="s">
        <v>1466</v>
      </c>
      <c r="M22472" s="20">
        <v>2.5</v>
      </c>
      <c r="N22472" s="20">
        <v>2.5</v>
      </c>
      <c r="AE22472">
        <f t="shared" si="351"/>
        <v>2023</v>
      </c>
    </row>
    <row r="22473" spans="1:31" x14ac:dyDescent="0.25">
      <c r="A22473" s="7">
        <v>22470</v>
      </c>
      <c r="B22473" s="8">
        <v>44927</v>
      </c>
      <c r="C22473" t="s">
        <v>3</v>
      </c>
      <c r="D22473" t="s">
        <v>518</v>
      </c>
      <c r="E22473" t="s">
        <v>9</v>
      </c>
      <c r="F22473" t="s">
        <v>1189</v>
      </c>
      <c r="G22473" t="s">
        <v>633</v>
      </c>
      <c r="H22473" s="135" t="s">
        <v>1752</v>
      </c>
      <c r="I22473" t="s">
        <v>1454</v>
      </c>
      <c r="J22473" s="20">
        <v>15</v>
      </c>
      <c r="K22473" s="20" t="s">
        <v>9</v>
      </c>
      <c r="L22473" t="s">
        <v>1464</v>
      </c>
      <c r="M22473" s="20">
        <v>3.3</v>
      </c>
      <c r="N22473" s="20">
        <v>5.2</v>
      </c>
      <c r="AE22473">
        <f t="shared" si="351"/>
        <v>2023</v>
      </c>
    </row>
    <row r="22474" spans="1:31" x14ac:dyDescent="0.25">
      <c r="A22474" s="7">
        <v>22471</v>
      </c>
      <c r="B22474" s="8">
        <v>44927</v>
      </c>
      <c r="C22474" t="s">
        <v>3</v>
      </c>
      <c r="D22474" t="s">
        <v>1397</v>
      </c>
      <c r="E22474" t="s">
        <v>9</v>
      </c>
      <c r="F22474" t="s">
        <v>1396</v>
      </c>
      <c r="G22474" t="s">
        <v>648</v>
      </c>
      <c r="H22474" s="135" t="s">
        <v>3277</v>
      </c>
      <c r="I22474" t="s">
        <v>1454</v>
      </c>
      <c r="J22474" s="20">
        <v>16</v>
      </c>
      <c r="K22474" s="20" t="s">
        <v>1465</v>
      </c>
      <c r="L22474" t="s">
        <v>1466</v>
      </c>
      <c r="M22474" s="20">
        <v>4</v>
      </c>
      <c r="N22474" s="20">
        <v>4</v>
      </c>
      <c r="AE22474">
        <f t="shared" si="351"/>
        <v>2023</v>
      </c>
    </row>
    <row r="22475" spans="1:31" x14ac:dyDescent="0.25">
      <c r="A22475" s="7">
        <v>22472</v>
      </c>
      <c r="B22475" s="8">
        <v>44930</v>
      </c>
      <c r="C22475" t="s">
        <v>3</v>
      </c>
      <c r="D22475" t="s">
        <v>1311</v>
      </c>
      <c r="E22475" t="s">
        <v>9</v>
      </c>
      <c r="F22475" t="s">
        <v>1344</v>
      </c>
      <c r="G22475" t="s">
        <v>861</v>
      </c>
      <c r="H22475" s="135" t="s">
        <v>1496</v>
      </c>
      <c r="I22475" t="s">
        <v>1454</v>
      </c>
      <c r="J22475" s="20">
        <v>15</v>
      </c>
      <c r="K22475" s="20" t="s">
        <v>9</v>
      </c>
      <c r="L22475" t="s">
        <v>1464</v>
      </c>
      <c r="M22475" s="20">
        <v>3.3</v>
      </c>
      <c r="N22475" s="20">
        <v>5.2</v>
      </c>
      <c r="AE22475">
        <f t="shared" si="351"/>
        <v>2023</v>
      </c>
    </row>
    <row r="22476" spans="1:31" x14ac:dyDescent="0.25">
      <c r="A22476" s="7">
        <v>22473</v>
      </c>
      <c r="B22476" s="8">
        <v>44930</v>
      </c>
      <c r="C22476" t="s">
        <v>3</v>
      </c>
      <c r="D22476" t="s">
        <v>1327</v>
      </c>
      <c r="E22476" t="s">
        <v>9</v>
      </c>
      <c r="F22476" t="s">
        <v>1310</v>
      </c>
      <c r="G22476" t="s">
        <v>895</v>
      </c>
      <c r="H22476" s="135" t="s">
        <v>2577</v>
      </c>
      <c r="I22476" t="s">
        <v>1454</v>
      </c>
      <c r="J22476" s="20">
        <v>132</v>
      </c>
      <c r="K22476" s="20" t="s">
        <v>3</v>
      </c>
      <c r="L22476" t="s">
        <v>1464</v>
      </c>
      <c r="M22476" s="20">
        <v>37.96</v>
      </c>
      <c r="N22476" s="20">
        <v>29.04</v>
      </c>
      <c r="AE22476">
        <f t="shared" si="351"/>
        <v>2023</v>
      </c>
    </row>
    <row r="22477" spans="1:31" x14ac:dyDescent="0.25">
      <c r="A22477" s="7">
        <v>22474</v>
      </c>
      <c r="B22477" s="8">
        <v>44931</v>
      </c>
      <c r="C22477" t="s">
        <v>3</v>
      </c>
      <c r="D22477" t="s">
        <v>798</v>
      </c>
      <c r="E22477" t="s">
        <v>9</v>
      </c>
      <c r="F22477" t="s">
        <v>1379</v>
      </c>
      <c r="G22477" t="s">
        <v>648</v>
      </c>
      <c r="H22477" s="135" t="s">
        <v>3574</v>
      </c>
      <c r="I22477" t="s">
        <v>1454</v>
      </c>
      <c r="J22477" s="20">
        <v>63</v>
      </c>
      <c r="K22477" s="20" t="s">
        <v>3</v>
      </c>
      <c r="L22477" t="s">
        <v>1464</v>
      </c>
      <c r="M22477" s="20">
        <v>18.64</v>
      </c>
      <c r="N22477" s="20">
        <v>13.86</v>
      </c>
      <c r="AE22477">
        <f t="shared" si="351"/>
        <v>2023</v>
      </c>
    </row>
    <row r="22478" spans="1:31" x14ac:dyDescent="0.25">
      <c r="A22478" s="7">
        <v>22475</v>
      </c>
      <c r="B22478" s="8">
        <v>44932</v>
      </c>
      <c r="C22478" t="s">
        <v>3</v>
      </c>
      <c r="D22478" t="s">
        <v>943</v>
      </c>
      <c r="E22478" t="s">
        <v>9</v>
      </c>
      <c r="F22478" t="s">
        <v>1344</v>
      </c>
      <c r="G22478" t="s">
        <v>569</v>
      </c>
      <c r="H22478" s="135" t="s">
        <v>1496</v>
      </c>
      <c r="I22478" t="s">
        <v>1454</v>
      </c>
      <c r="J22478" s="20">
        <v>12</v>
      </c>
      <c r="K22478" s="20" t="s">
        <v>9</v>
      </c>
      <c r="L22478" t="s">
        <v>1463</v>
      </c>
      <c r="M22478" s="20">
        <v>2.88</v>
      </c>
      <c r="N22478" s="20">
        <v>4.12</v>
      </c>
      <c r="AE22478">
        <f t="shared" si="351"/>
        <v>2023</v>
      </c>
    </row>
    <row r="22479" spans="1:31" x14ac:dyDescent="0.25">
      <c r="A22479" s="7">
        <v>22476</v>
      </c>
      <c r="B22479" s="8">
        <v>44932</v>
      </c>
      <c r="C22479" t="s">
        <v>3</v>
      </c>
      <c r="D22479" t="s">
        <v>943</v>
      </c>
      <c r="E22479" t="s">
        <v>9</v>
      </c>
      <c r="F22479" t="s">
        <v>1344</v>
      </c>
      <c r="G22479" t="s">
        <v>569</v>
      </c>
      <c r="H22479" s="135" t="s">
        <v>1496</v>
      </c>
      <c r="I22479" t="s">
        <v>1454</v>
      </c>
      <c r="J22479" s="20">
        <v>15</v>
      </c>
      <c r="K22479" s="20" t="s">
        <v>9</v>
      </c>
      <c r="L22479" t="s">
        <v>1463</v>
      </c>
      <c r="M22479" s="20">
        <v>3.6</v>
      </c>
      <c r="N22479" s="20">
        <v>4.9000000000000004</v>
      </c>
      <c r="AE22479">
        <f t="shared" si="351"/>
        <v>2023</v>
      </c>
    </row>
    <row r="22480" spans="1:31" x14ac:dyDescent="0.25">
      <c r="A22480" s="7">
        <v>22477</v>
      </c>
      <c r="B22480" s="8">
        <v>44933</v>
      </c>
      <c r="C22480" t="s">
        <v>3</v>
      </c>
      <c r="D22480" t="s">
        <v>1361</v>
      </c>
      <c r="E22480" t="s">
        <v>9</v>
      </c>
      <c r="F22480" t="s">
        <v>665</v>
      </c>
      <c r="G22480" t="s">
        <v>377</v>
      </c>
      <c r="H22480" s="135" t="s">
        <v>1640</v>
      </c>
      <c r="I22480" t="s">
        <v>1454</v>
      </c>
      <c r="J22480" s="20">
        <v>17</v>
      </c>
      <c r="K22480" s="20" t="s">
        <v>3</v>
      </c>
      <c r="L22480" t="s">
        <v>1463</v>
      </c>
      <c r="M22480" s="20">
        <v>5.42</v>
      </c>
      <c r="N22480" s="20">
        <v>4.08</v>
      </c>
      <c r="AE22480">
        <f t="shared" si="351"/>
        <v>2023</v>
      </c>
    </row>
    <row r="22481" spans="1:31" x14ac:dyDescent="0.25">
      <c r="A22481" s="7">
        <v>22478</v>
      </c>
      <c r="B22481" s="8">
        <v>44935</v>
      </c>
      <c r="C22481" t="s">
        <v>3</v>
      </c>
      <c r="D22481" t="s">
        <v>678</v>
      </c>
      <c r="E22481" t="s">
        <v>9</v>
      </c>
      <c r="F22481" t="s">
        <v>1344</v>
      </c>
      <c r="G22481" t="s">
        <v>377</v>
      </c>
      <c r="H22481" s="135" t="s">
        <v>1496</v>
      </c>
      <c r="I22481" t="s">
        <v>1454</v>
      </c>
      <c r="J22481" s="20">
        <v>44</v>
      </c>
      <c r="K22481" s="20" t="s">
        <v>1465</v>
      </c>
      <c r="L22481" t="s">
        <v>1466</v>
      </c>
      <c r="M22481" s="20">
        <v>11</v>
      </c>
      <c r="N22481" s="20">
        <v>11</v>
      </c>
      <c r="AE22481">
        <f t="shared" si="351"/>
        <v>2023</v>
      </c>
    </row>
    <row r="22482" spans="1:31" x14ac:dyDescent="0.25">
      <c r="A22482" s="7">
        <v>22479</v>
      </c>
      <c r="B22482" s="8">
        <v>44935</v>
      </c>
      <c r="C22482" t="s">
        <v>3</v>
      </c>
      <c r="D22482" t="s">
        <v>787</v>
      </c>
      <c r="E22482" t="s">
        <v>9</v>
      </c>
      <c r="F22482" t="s">
        <v>1213</v>
      </c>
      <c r="G22482" t="s">
        <v>1347</v>
      </c>
      <c r="H22482" s="135" t="s">
        <v>3577</v>
      </c>
      <c r="I22482" t="s">
        <v>1455</v>
      </c>
      <c r="J22482" s="20">
        <v>22</v>
      </c>
      <c r="K22482" s="20" t="s">
        <v>3</v>
      </c>
      <c r="L22482" t="s">
        <v>1464</v>
      </c>
      <c r="M22482" s="20">
        <v>3.58</v>
      </c>
      <c r="N22482" s="20">
        <v>2.42</v>
      </c>
      <c r="AE22482">
        <f t="shared" si="351"/>
        <v>2023</v>
      </c>
    </row>
    <row r="22483" spans="1:31" x14ac:dyDescent="0.25">
      <c r="A22483" s="7">
        <v>22480</v>
      </c>
      <c r="B22483" s="8">
        <v>44936</v>
      </c>
      <c r="C22483" t="s">
        <v>3</v>
      </c>
      <c r="D22483" t="s">
        <v>1262</v>
      </c>
      <c r="E22483" t="s">
        <v>9</v>
      </c>
      <c r="F22483" t="s">
        <v>1402</v>
      </c>
      <c r="G22483" t="s">
        <v>929</v>
      </c>
      <c r="H22483" s="135" t="s">
        <v>2744</v>
      </c>
      <c r="I22483" t="s">
        <v>1455</v>
      </c>
      <c r="J22483" s="20">
        <v>22</v>
      </c>
      <c r="K22483" s="20" t="s">
        <v>3</v>
      </c>
      <c r="L22483" t="s">
        <v>1464</v>
      </c>
      <c r="M22483" s="20">
        <v>3.58</v>
      </c>
      <c r="N22483" s="20">
        <v>2.42</v>
      </c>
      <c r="AE22483">
        <f t="shared" si="351"/>
        <v>2023</v>
      </c>
    </row>
    <row r="22484" spans="1:31" x14ac:dyDescent="0.25">
      <c r="A22484" s="7">
        <v>22481</v>
      </c>
      <c r="B22484" s="8">
        <v>44936</v>
      </c>
      <c r="C22484" t="s">
        <v>3</v>
      </c>
      <c r="D22484" t="s">
        <v>1262</v>
      </c>
      <c r="E22484" t="s">
        <v>9</v>
      </c>
      <c r="F22484" t="s">
        <v>1402</v>
      </c>
      <c r="G22484" t="s">
        <v>929</v>
      </c>
      <c r="H22484" s="135" t="s">
        <v>3035</v>
      </c>
      <c r="I22484" t="s">
        <v>1458</v>
      </c>
      <c r="J22484" s="20">
        <v>21</v>
      </c>
      <c r="K22484" s="20" t="s">
        <v>1465</v>
      </c>
      <c r="L22484" t="s">
        <v>1466</v>
      </c>
      <c r="M22484" s="20">
        <v>10</v>
      </c>
      <c r="N22484" s="20">
        <v>30</v>
      </c>
      <c r="AE22484">
        <f t="shared" si="351"/>
        <v>2023</v>
      </c>
    </row>
    <row r="22485" spans="1:31" x14ac:dyDescent="0.25">
      <c r="A22485" s="7">
        <v>22482</v>
      </c>
      <c r="B22485" s="8">
        <v>44937</v>
      </c>
      <c r="C22485" t="s">
        <v>3</v>
      </c>
      <c r="D22485" t="s">
        <v>766</v>
      </c>
      <c r="E22485" t="s">
        <v>9</v>
      </c>
      <c r="F22485" t="s">
        <v>1288</v>
      </c>
      <c r="G22485" t="s">
        <v>648</v>
      </c>
      <c r="H22485" s="136" t="s">
        <v>1496</v>
      </c>
      <c r="I22485" t="s">
        <v>1456</v>
      </c>
      <c r="J22485" s="20">
        <v>107</v>
      </c>
      <c r="K22485" s="20" t="s">
        <v>9</v>
      </c>
      <c r="L22485" t="s">
        <v>1463</v>
      </c>
      <c r="M22485" s="20">
        <v>25.68</v>
      </c>
      <c r="N22485" s="20">
        <v>28.82</v>
      </c>
      <c r="O22485" t="s">
        <v>3</v>
      </c>
      <c r="P22485" s="13" t="s">
        <v>1349</v>
      </c>
      <c r="Q22485" t="s">
        <v>9</v>
      </c>
      <c r="R22485" t="s">
        <v>1366</v>
      </c>
      <c r="S22485" t="s">
        <v>1465</v>
      </c>
      <c r="U22485" t="s">
        <v>1465</v>
      </c>
      <c r="W22485" t="s">
        <v>1465</v>
      </c>
      <c r="Y22485" t="s">
        <v>1465</v>
      </c>
      <c r="AA22485" t="s">
        <v>1465</v>
      </c>
      <c r="AC22485" t="s">
        <v>1465</v>
      </c>
      <c r="AE22485">
        <f t="shared" si="351"/>
        <v>2023</v>
      </c>
    </row>
    <row r="22486" spans="1:31" x14ac:dyDescent="0.25">
      <c r="A22486" s="7">
        <v>22483</v>
      </c>
      <c r="B22486" s="8">
        <v>44938</v>
      </c>
      <c r="C22486" t="s">
        <v>3</v>
      </c>
      <c r="D22486" t="s">
        <v>1349</v>
      </c>
      <c r="E22486" t="s">
        <v>9</v>
      </c>
      <c r="F22486" t="s">
        <v>448</v>
      </c>
      <c r="G22486" t="s">
        <v>732</v>
      </c>
      <c r="H22486" s="135" t="s">
        <v>2256</v>
      </c>
      <c r="I22486" t="s">
        <v>1454</v>
      </c>
      <c r="J22486" s="20">
        <v>56</v>
      </c>
      <c r="K22486" s="20" t="s">
        <v>9</v>
      </c>
      <c r="L22486" t="s">
        <v>1463</v>
      </c>
      <c r="M22486" s="20">
        <v>13.44</v>
      </c>
      <c r="N22486" s="20">
        <v>15.56</v>
      </c>
      <c r="AE22486">
        <f t="shared" si="351"/>
        <v>2023</v>
      </c>
    </row>
    <row r="22487" spans="1:31" x14ac:dyDescent="0.25">
      <c r="A22487" s="7">
        <v>22484</v>
      </c>
      <c r="B22487" s="8">
        <v>44938</v>
      </c>
      <c r="C22487" t="s">
        <v>3</v>
      </c>
      <c r="D22487" t="s">
        <v>698</v>
      </c>
      <c r="E22487" t="s">
        <v>9</v>
      </c>
      <c r="F22487" t="s">
        <v>665</v>
      </c>
      <c r="G22487" t="s">
        <v>569</v>
      </c>
      <c r="H22487" s="135" t="s">
        <v>1496</v>
      </c>
      <c r="I22487" t="s">
        <v>1455</v>
      </c>
      <c r="J22487" s="20">
        <v>23</v>
      </c>
      <c r="K22487" s="20" t="s">
        <v>1465</v>
      </c>
      <c r="L22487" t="s">
        <v>1466</v>
      </c>
      <c r="M22487" s="20">
        <v>2.875</v>
      </c>
      <c r="N22487" s="20">
        <v>2.875</v>
      </c>
      <c r="AE22487">
        <f t="shared" si="351"/>
        <v>2023</v>
      </c>
    </row>
    <row r="22488" spans="1:31" x14ac:dyDescent="0.25">
      <c r="A22488" s="7">
        <v>22485</v>
      </c>
      <c r="B22488" s="8">
        <v>44938</v>
      </c>
      <c r="C22488" t="s">
        <v>3</v>
      </c>
      <c r="D22488" t="s">
        <v>1374</v>
      </c>
      <c r="E22488" t="s">
        <v>9</v>
      </c>
      <c r="F22488" t="s">
        <v>585</v>
      </c>
      <c r="G22488" t="s">
        <v>648</v>
      </c>
      <c r="H22488" s="135" t="s">
        <v>3574</v>
      </c>
      <c r="I22488" t="s">
        <v>1454</v>
      </c>
      <c r="J22488" s="20">
        <v>115</v>
      </c>
      <c r="K22488" s="20" t="s">
        <v>9</v>
      </c>
      <c r="L22488" t="s">
        <v>1463</v>
      </c>
      <c r="M22488" s="20">
        <v>27.6</v>
      </c>
      <c r="N22488" s="20">
        <v>30.9</v>
      </c>
      <c r="AE22488">
        <f t="shared" si="351"/>
        <v>2023</v>
      </c>
    </row>
    <row r="22489" spans="1:31" x14ac:dyDescent="0.25">
      <c r="A22489" s="7">
        <v>22486</v>
      </c>
      <c r="B22489" s="8">
        <v>44938</v>
      </c>
      <c r="C22489" t="s">
        <v>3</v>
      </c>
      <c r="D22489" t="s">
        <v>1120</v>
      </c>
      <c r="E22489" t="s">
        <v>9</v>
      </c>
      <c r="F22489" t="s">
        <v>1329</v>
      </c>
      <c r="G22489" t="s">
        <v>870</v>
      </c>
      <c r="H22489" s="135" t="s">
        <v>2836</v>
      </c>
      <c r="I22489" t="s">
        <v>1457</v>
      </c>
      <c r="J22489" s="20">
        <v>25</v>
      </c>
      <c r="K22489" s="20" t="s">
        <v>9</v>
      </c>
      <c r="L22489" t="s">
        <v>1464</v>
      </c>
      <c r="M22489" s="20">
        <v>2.75</v>
      </c>
      <c r="N22489" s="20">
        <v>4</v>
      </c>
      <c r="O22489" t="s">
        <v>9</v>
      </c>
      <c r="P22489" s="13" t="s">
        <v>808</v>
      </c>
      <c r="Q22489" t="s">
        <v>9</v>
      </c>
      <c r="R22489" t="s">
        <v>265</v>
      </c>
      <c r="S22489" t="s">
        <v>3</v>
      </c>
      <c r="T22489" t="s">
        <v>420</v>
      </c>
      <c r="U22489" t="s">
        <v>3</v>
      </c>
      <c r="V22489" t="s">
        <v>107</v>
      </c>
      <c r="W22489" t="s">
        <v>1465</v>
      </c>
      <c r="Y22489" t="s">
        <v>1465</v>
      </c>
      <c r="AA22489" t="s">
        <v>1465</v>
      </c>
      <c r="AC22489" t="s">
        <v>1465</v>
      </c>
      <c r="AE22489">
        <f t="shared" si="351"/>
        <v>2023</v>
      </c>
    </row>
    <row r="22490" spans="1:31" x14ac:dyDescent="0.25">
      <c r="A22490" s="7">
        <v>22487</v>
      </c>
      <c r="B22490" s="8">
        <v>44938</v>
      </c>
      <c r="C22490" t="s">
        <v>3</v>
      </c>
      <c r="D22490" t="s">
        <v>1355</v>
      </c>
      <c r="E22490" t="s">
        <v>9</v>
      </c>
      <c r="F22490" t="s">
        <v>1402</v>
      </c>
      <c r="G22490" t="s">
        <v>929</v>
      </c>
      <c r="H22490" s="136" t="s">
        <v>2654</v>
      </c>
      <c r="I22490" t="s">
        <v>1454</v>
      </c>
      <c r="J22490" s="20">
        <v>10</v>
      </c>
      <c r="K22490" s="20" t="s">
        <v>9</v>
      </c>
      <c r="L22490" t="s">
        <v>1463</v>
      </c>
      <c r="M22490" s="20">
        <v>2.4</v>
      </c>
      <c r="N22490" s="20">
        <v>3.6</v>
      </c>
      <c r="AE22490">
        <f t="shared" si="351"/>
        <v>2023</v>
      </c>
    </row>
    <row r="22491" spans="1:31" x14ac:dyDescent="0.25">
      <c r="A22491" s="7">
        <v>22488</v>
      </c>
      <c r="B22491" s="8">
        <v>44938</v>
      </c>
      <c r="C22491" t="s">
        <v>3</v>
      </c>
      <c r="D22491" t="s">
        <v>1379</v>
      </c>
      <c r="E22491" t="s">
        <v>9</v>
      </c>
      <c r="F22491" t="s">
        <v>1374</v>
      </c>
      <c r="G22491" t="s">
        <v>929</v>
      </c>
      <c r="H22491" s="135" t="s">
        <v>2698</v>
      </c>
      <c r="I22491" t="s">
        <v>1454</v>
      </c>
      <c r="J22491" s="20">
        <v>13</v>
      </c>
      <c r="K22491" s="20" t="s">
        <v>9</v>
      </c>
      <c r="L22491" t="s">
        <v>1464</v>
      </c>
      <c r="M22491" s="20">
        <v>2.86</v>
      </c>
      <c r="N22491" s="20">
        <v>4.6400000000000006</v>
      </c>
      <c r="AE22491">
        <f t="shared" si="351"/>
        <v>2023</v>
      </c>
    </row>
    <row r="22492" spans="1:31" x14ac:dyDescent="0.25">
      <c r="A22492" s="7">
        <v>22489</v>
      </c>
      <c r="B22492" s="8">
        <v>44938</v>
      </c>
      <c r="C22492" t="s">
        <v>3</v>
      </c>
      <c r="D22492" t="s">
        <v>1402</v>
      </c>
      <c r="E22492" t="s">
        <v>9</v>
      </c>
      <c r="F22492" t="s">
        <v>678</v>
      </c>
      <c r="G22492" t="s">
        <v>714</v>
      </c>
      <c r="H22492" s="9" t="s">
        <v>2571</v>
      </c>
      <c r="I22492" t="s">
        <v>1454</v>
      </c>
      <c r="J22492" s="20">
        <v>32</v>
      </c>
      <c r="K22492" s="20" t="s">
        <v>1465</v>
      </c>
      <c r="L22492" t="s">
        <v>1466</v>
      </c>
      <c r="M22492" s="20">
        <v>8</v>
      </c>
      <c r="N22492" s="20">
        <v>8</v>
      </c>
      <c r="AE22492">
        <f t="shared" si="351"/>
        <v>2023</v>
      </c>
    </row>
    <row r="22493" spans="1:31" x14ac:dyDescent="0.25">
      <c r="A22493" s="7">
        <v>22490</v>
      </c>
      <c r="B22493" s="8">
        <v>44940</v>
      </c>
      <c r="C22493" t="s">
        <v>3</v>
      </c>
      <c r="D22493" t="s">
        <v>779</v>
      </c>
      <c r="E22493" t="s">
        <v>9</v>
      </c>
      <c r="F22493" t="s">
        <v>1360</v>
      </c>
      <c r="G22493" t="s">
        <v>648</v>
      </c>
      <c r="H22493" s="136" t="s">
        <v>1496</v>
      </c>
      <c r="I22493" t="s">
        <v>1454</v>
      </c>
      <c r="J22493" s="20">
        <v>120</v>
      </c>
      <c r="K22493" s="20" t="s">
        <v>3</v>
      </c>
      <c r="L22493" t="s">
        <v>1464</v>
      </c>
      <c r="M22493" s="20">
        <v>34.6</v>
      </c>
      <c r="N22493" s="20">
        <v>26.4</v>
      </c>
      <c r="AE22493">
        <f t="shared" si="351"/>
        <v>2023</v>
      </c>
    </row>
    <row r="22494" spans="1:31" x14ac:dyDescent="0.25">
      <c r="A22494" s="7">
        <v>22491</v>
      </c>
      <c r="B22494" s="8">
        <v>44942</v>
      </c>
      <c r="C22494" t="s">
        <v>3</v>
      </c>
      <c r="D22494" t="s">
        <v>798</v>
      </c>
      <c r="E22494" t="s">
        <v>9</v>
      </c>
      <c r="F22494" t="s">
        <v>678</v>
      </c>
      <c r="G22494" t="s">
        <v>1347</v>
      </c>
      <c r="H22494" s="135" t="s">
        <v>1496</v>
      </c>
      <c r="I22494" t="s">
        <v>1455</v>
      </c>
      <c r="J22494" s="20">
        <v>32</v>
      </c>
      <c r="K22494" s="20" t="s">
        <v>1465</v>
      </c>
      <c r="L22494" t="s">
        <v>1466</v>
      </c>
      <c r="M22494" s="20">
        <v>4</v>
      </c>
      <c r="N22494" s="20">
        <v>4</v>
      </c>
      <c r="AE22494">
        <f t="shared" si="351"/>
        <v>2023</v>
      </c>
    </row>
    <row r="22495" spans="1:31" x14ac:dyDescent="0.25">
      <c r="A22495" s="7">
        <v>22492</v>
      </c>
      <c r="B22495" s="8">
        <v>44943</v>
      </c>
      <c r="C22495" t="s">
        <v>3</v>
      </c>
      <c r="D22495" t="s">
        <v>943</v>
      </c>
      <c r="E22495" t="s">
        <v>9</v>
      </c>
      <c r="F22495" t="s">
        <v>1344</v>
      </c>
      <c r="G22495" t="s">
        <v>569</v>
      </c>
      <c r="H22495" s="135" t="s">
        <v>1496</v>
      </c>
      <c r="I22495" t="s">
        <v>1454</v>
      </c>
      <c r="J22495" s="20">
        <v>25</v>
      </c>
      <c r="K22495" s="20" t="s">
        <v>3</v>
      </c>
      <c r="L22495" t="s">
        <v>1463</v>
      </c>
      <c r="M22495" s="20">
        <v>7.5</v>
      </c>
      <c r="N22495" s="20">
        <v>6</v>
      </c>
      <c r="AE22495">
        <f t="shared" si="351"/>
        <v>2023</v>
      </c>
    </row>
    <row r="22496" spans="1:31" x14ac:dyDescent="0.25">
      <c r="A22496" s="7">
        <v>22493</v>
      </c>
      <c r="B22496" s="8">
        <v>44943</v>
      </c>
      <c r="C22496" t="s">
        <v>3</v>
      </c>
      <c r="D22496" t="s">
        <v>1262</v>
      </c>
      <c r="E22496" t="s">
        <v>9</v>
      </c>
      <c r="F22496" t="s">
        <v>521</v>
      </c>
      <c r="G22496" t="s">
        <v>929</v>
      </c>
      <c r="H22496" s="135" t="s">
        <v>2825</v>
      </c>
      <c r="I22496" t="s">
        <v>1457</v>
      </c>
      <c r="J22496" s="20">
        <v>18</v>
      </c>
      <c r="K22496" s="20" t="s">
        <v>3</v>
      </c>
      <c r="L22496" t="s">
        <v>1463</v>
      </c>
      <c r="M22496" s="20">
        <v>2.84</v>
      </c>
      <c r="N22496" s="20">
        <v>2.16</v>
      </c>
      <c r="O22496" t="s">
        <v>3</v>
      </c>
      <c r="P22496" s="13" t="s">
        <v>1402</v>
      </c>
      <c r="Q22496" t="s">
        <v>1465</v>
      </c>
      <c r="S22496" t="s">
        <v>1465</v>
      </c>
      <c r="U22496" t="s">
        <v>1465</v>
      </c>
      <c r="W22496" t="s">
        <v>1465</v>
      </c>
      <c r="Y22496" t="s">
        <v>1465</v>
      </c>
      <c r="AA22496" t="s">
        <v>1465</v>
      </c>
      <c r="AC22496" t="s">
        <v>1465</v>
      </c>
      <c r="AE22496">
        <f t="shared" si="351"/>
        <v>2023</v>
      </c>
    </row>
    <row r="22497" spans="1:31" x14ac:dyDescent="0.25">
      <c r="A22497" s="7">
        <v>22494</v>
      </c>
      <c r="B22497" s="8">
        <v>44944</v>
      </c>
      <c r="C22497" t="s">
        <v>3</v>
      </c>
      <c r="D22497" t="s">
        <v>918</v>
      </c>
      <c r="E22497" t="s">
        <v>9</v>
      </c>
      <c r="F22497" t="s">
        <v>1085</v>
      </c>
      <c r="G22497" t="s">
        <v>895</v>
      </c>
      <c r="H22497" s="135" t="s">
        <v>2718</v>
      </c>
      <c r="I22497" t="s">
        <v>1457</v>
      </c>
      <c r="J22497" s="20">
        <v>35</v>
      </c>
      <c r="K22497" s="20" t="s">
        <v>3</v>
      </c>
      <c r="L22497" t="s">
        <v>1463</v>
      </c>
      <c r="M22497" s="20">
        <v>5.05</v>
      </c>
      <c r="N22497" s="20">
        <v>4.2</v>
      </c>
      <c r="O22497" t="s">
        <v>3</v>
      </c>
      <c r="P22497" s="13" t="s">
        <v>678</v>
      </c>
      <c r="Q22497" t="s">
        <v>9</v>
      </c>
      <c r="R22497" t="s">
        <v>1149</v>
      </c>
      <c r="S22497" t="s">
        <v>3</v>
      </c>
      <c r="T22497" t="s">
        <v>420</v>
      </c>
      <c r="U22497" t="s">
        <v>9</v>
      </c>
      <c r="V22497" t="s">
        <v>1320</v>
      </c>
      <c r="W22497" t="s">
        <v>1465</v>
      </c>
      <c r="Y22497" t="s">
        <v>1465</v>
      </c>
      <c r="AA22497" t="s">
        <v>1465</v>
      </c>
      <c r="AC22497" t="s">
        <v>1465</v>
      </c>
      <c r="AE22497">
        <f t="shared" si="351"/>
        <v>2023</v>
      </c>
    </row>
    <row r="22498" spans="1:31" x14ac:dyDescent="0.25">
      <c r="A22498" s="7">
        <v>22495</v>
      </c>
      <c r="B22498" s="8">
        <v>44944</v>
      </c>
      <c r="C22498" t="s">
        <v>3</v>
      </c>
      <c r="D22498" t="s">
        <v>1402</v>
      </c>
      <c r="E22498" t="s">
        <v>9</v>
      </c>
      <c r="F22498" t="s">
        <v>1355</v>
      </c>
      <c r="G22498" t="s">
        <v>929</v>
      </c>
      <c r="H22498" s="135" t="s">
        <v>2678</v>
      </c>
      <c r="I22498" t="s">
        <v>1454</v>
      </c>
      <c r="J22498" s="20">
        <v>10</v>
      </c>
      <c r="K22498" s="20" t="s">
        <v>3</v>
      </c>
      <c r="L22498" t="s">
        <v>1464</v>
      </c>
      <c r="M22498" s="20">
        <v>3.8</v>
      </c>
      <c r="N22498" s="20">
        <v>2.2000000000000002</v>
      </c>
      <c r="AE22498">
        <f t="shared" si="351"/>
        <v>2023</v>
      </c>
    </row>
    <row r="22499" spans="1:31" x14ac:dyDescent="0.25">
      <c r="A22499" s="7">
        <v>22496</v>
      </c>
      <c r="B22499" s="8">
        <v>44945</v>
      </c>
      <c r="C22499" t="s">
        <v>3</v>
      </c>
      <c r="D22499" t="s">
        <v>678</v>
      </c>
      <c r="E22499" t="s">
        <v>9</v>
      </c>
      <c r="F22499" t="s">
        <v>1344</v>
      </c>
      <c r="G22499" t="s">
        <v>377</v>
      </c>
      <c r="H22499" s="9" t="s">
        <v>2140</v>
      </c>
      <c r="I22499" t="s">
        <v>1454</v>
      </c>
      <c r="J22499" s="20">
        <v>23</v>
      </c>
      <c r="K22499" s="20" t="s">
        <v>1465</v>
      </c>
      <c r="L22499" t="s">
        <v>1466</v>
      </c>
      <c r="M22499" s="20">
        <v>5.75</v>
      </c>
      <c r="N22499" s="20">
        <v>5.75</v>
      </c>
      <c r="AE22499">
        <f t="shared" si="351"/>
        <v>2023</v>
      </c>
    </row>
    <row r="22500" spans="1:31" x14ac:dyDescent="0.25">
      <c r="A22500" s="7">
        <v>22497</v>
      </c>
      <c r="B22500" s="8">
        <v>44946</v>
      </c>
      <c r="C22500" t="s">
        <v>3</v>
      </c>
      <c r="D22500" t="s">
        <v>787</v>
      </c>
      <c r="E22500" t="s">
        <v>9</v>
      </c>
      <c r="F22500" t="s">
        <v>812</v>
      </c>
      <c r="G22500" t="s">
        <v>732</v>
      </c>
      <c r="H22500" s="135" t="s">
        <v>2173</v>
      </c>
      <c r="I22500" t="s">
        <v>1454</v>
      </c>
      <c r="J22500" s="20">
        <v>12</v>
      </c>
      <c r="K22500" s="20" t="s">
        <v>1465</v>
      </c>
      <c r="L22500" t="s">
        <v>1466</v>
      </c>
      <c r="M22500" s="20">
        <v>3</v>
      </c>
      <c r="N22500" s="20">
        <v>3</v>
      </c>
      <c r="AE22500">
        <f t="shared" si="351"/>
        <v>2023</v>
      </c>
    </row>
    <row r="22501" spans="1:31" x14ac:dyDescent="0.25">
      <c r="A22501" s="7">
        <v>22498</v>
      </c>
      <c r="B22501" s="8">
        <v>44947</v>
      </c>
      <c r="C22501" t="s">
        <v>3</v>
      </c>
      <c r="D22501" t="s">
        <v>678</v>
      </c>
      <c r="E22501" t="s">
        <v>9</v>
      </c>
      <c r="F22501" t="s">
        <v>1397</v>
      </c>
      <c r="G22501" t="s">
        <v>1347</v>
      </c>
      <c r="H22501" s="135" t="s">
        <v>3531</v>
      </c>
      <c r="I22501" t="s">
        <v>1455</v>
      </c>
      <c r="J22501" s="20">
        <v>20</v>
      </c>
      <c r="K22501" s="20" t="s">
        <v>1465</v>
      </c>
      <c r="L22501" t="s">
        <v>1466</v>
      </c>
      <c r="M22501" s="20">
        <v>2.5</v>
      </c>
      <c r="N22501" s="20">
        <v>2.5</v>
      </c>
      <c r="AE22501">
        <f t="shared" si="351"/>
        <v>2023</v>
      </c>
    </row>
    <row r="22502" spans="1:31" x14ac:dyDescent="0.25">
      <c r="A22502" s="7">
        <v>22499</v>
      </c>
      <c r="B22502" s="8">
        <v>44948</v>
      </c>
      <c r="C22502" t="s">
        <v>3</v>
      </c>
      <c r="D22502" t="s">
        <v>760</v>
      </c>
      <c r="E22502" t="s">
        <v>9</v>
      </c>
      <c r="F22502" t="s">
        <v>678</v>
      </c>
      <c r="G22502" t="s">
        <v>648</v>
      </c>
      <c r="H22502" s="135" t="s">
        <v>1795</v>
      </c>
      <c r="I22502" t="s">
        <v>1455</v>
      </c>
      <c r="J22502" s="20">
        <v>32</v>
      </c>
      <c r="K22502" s="20" t="s">
        <v>3</v>
      </c>
      <c r="L22502" t="s">
        <v>1463</v>
      </c>
      <c r="M22502" s="20">
        <v>4.66</v>
      </c>
      <c r="N22502" s="20">
        <v>3.84</v>
      </c>
      <c r="AE22502">
        <f t="shared" si="351"/>
        <v>2023</v>
      </c>
    </row>
    <row r="22503" spans="1:31" x14ac:dyDescent="0.25">
      <c r="A22503" s="7">
        <v>22500</v>
      </c>
      <c r="B22503" s="8">
        <v>44948</v>
      </c>
      <c r="C22503" t="s">
        <v>3</v>
      </c>
      <c r="D22503" t="s">
        <v>465</v>
      </c>
      <c r="E22503" t="s">
        <v>9</v>
      </c>
      <c r="F22503" t="s">
        <v>1288</v>
      </c>
      <c r="G22503" t="s">
        <v>648</v>
      </c>
      <c r="H22503" s="136" t="s">
        <v>2021</v>
      </c>
      <c r="I22503" t="s">
        <v>1454</v>
      </c>
      <c r="J22503" s="20">
        <v>100</v>
      </c>
      <c r="K22503" s="20" t="s">
        <v>9</v>
      </c>
      <c r="L22503" t="s">
        <v>1464</v>
      </c>
      <c r="M22503" s="20">
        <v>22</v>
      </c>
      <c r="N22503" s="20">
        <v>29</v>
      </c>
      <c r="AE22503">
        <f t="shared" si="351"/>
        <v>2023</v>
      </c>
    </row>
    <row r="22504" spans="1:31" x14ac:dyDescent="0.25">
      <c r="A22504" s="7">
        <v>22501</v>
      </c>
      <c r="B22504" s="8">
        <v>44948</v>
      </c>
      <c r="C22504" t="s">
        <v>3</v>
      </c>
      <c r="D22504" t="s">
        <v>465</v>
      </c>
      <c r="E22504" t="s">
        <v>9</v>
      </c>
      <c r="F22504" t="s">
        <v>678</v>
      </c>
      <c r="G22504" t="s">
        <v>648</v>
      </c>
      <c r="H22504" s="135" t="s">
        <v>2041</v>
      </c>
      <c r="I22504" t="s">
        <v>1455</v>
      </c>
      <c r="J22504" s="20">
        <v>17</v>
      </c>
      <c r="K22504" s="20" t="s">
        <v>1465</v>
      </c>
      <c r="L22504" t="s">
        <v>1466</v>
      </c>
      <c r="M22504" s="20">
        <v>2.125</v>
      </c>
      <c r="N22504" s="20">
        <v>2.125</v>
      </c>
      <c r="AE22504">
        <f t="shared" si="351"/>
        <v>2023</v>
      </c>
    </row>
    <row r="22505" spans="1:31" x14ac:dyDescent="0.25">
      <c r="A22505" s="7">
        <v>22502</v>
      </c>
      <c r="B22505" s="8">
        <v>44949</v>
      </c>
      <c r="C22505" t="s">
        <v>3</v>
      </c>
      <c r="D22505" t="s">
        <v>1327</v>
      </c>
      <c r="E22505" t="s">
        <v>9</v>
      </c>
      <c r="F22505" t="s">
        <v>1288</v>
      </c>
      <c r="G22505" t="s">
        <v>1277</v>
      </c>
      <c r="H22505" s="9" t="s">
        <v>3578</v>
      </c>
      <c r="I22505" t="s">
        <v>1454</v>
      </c>
      <c r="J22505" s="20">
        <v>25</v>
      </c>
      <c r="K22505" s="20" t="s">
        <v>9</v>
      </c>
      <c r="L22505" t="s">
        <v>1463</v>
      </c>
      <c r="M22505" s="20">
        <v>6</v>
      </c>
      <c r="N22505" s="20">
        <v>7.5</v>
      </c>
      <c r="AE22505">
        <f t="shared" si="351"/>
        <v>2023</v>
      </c>
    </row>
    <row r="22506" spans="1:31" x14ac:dyDescent="0.25">
      <c r="A22506" s="7">
        <v>22503</v>
      </c>
      <c r="B22506" s="8">
        <v>44949</v>
      </c>
      <c r="C22506" t="s">
        <v>3</v>
      </c>
      <c r="D22506" t="s">
        <v>1207</v>
      </c>
      <c r="E22506" t="s">
        <v>9</v>
      </c>
      <c r="F22506" t="s">
        <v>1193</v>
      </c>
      <c r="G22506" t="s">
        <v>648</v>
      </c>
      <c r="H22506" s="135" t="s">
        <v>2116</v>
      </c>
      <c r="I22506" t="s">
        <v>1454</v>
      </c>
      <c r="J22506" s="20">
        <v>128</v>
      </c>
      <c r="K22506" s="20" t="s">
        <v>3</v>
      </c>
      <c r="L22506" t="s">
        <v>1464</v>
      </c>
      <c r="M22506" s="20">
        <v>36.840000000000003</v>
      </c>
      <c r="N22506" s="20">
        <v>28.16</v>
      </c>
      <c r="AE22506">
        <f t="shared" si="351"/>
        <v>2023</v>
      </c>
    </row>
    <row r="22507" spans="1:31" x14ac:dyDescent="0.25">
      <c r="A22507" s="7">
        <v>22504</v>
      </c>
      <c r="B22507" s="8">
        <v>44950</v>
      </c>
      <c r="C22507" t="s">
        <v>3</v>
      </c>
      <c r="D22507" t="s">
        <v>1262</v>
      </c>
      <c r="E22507" t="s">
        <v>9</v>
      </c>
      <c r="F22507" t="s">
        <v>1402</v>
      </c>
      <c r="G22507" t="s">
        <v>929</v>
      </c>
      <c r="H22507" s="136" t="s">
        <v>2749</v>
      </c>
      <c r="I22507" t="s">
        <v>1455</v>
      </c>
      <c r="J22507" s="20">
        <v>78</v>
      </c>
      <c r="K22507" s="20" t="s">
        <v>3</v>
      </c>
      <c r="L22507" t="s">
        <v>1464</v>
      </c>
      <c r="M22507" s="20">
        <v>11.42</v>
      </c>
      <c r="N22507" s="20">
        <v>8.58</v>
      </c>
      <c r="AE22507">
        <f t="shared" si="351"/>
        <v>2023</v>
      </c>
    </row>
    <row r="22508" spans="1:31" x14ac:dyDescent="0.25">
      <c r="A22508" s="7">
        <v>22505</v>
      </c>
      <c r="B22508" s="8">
        <v>44953</v>
      </c>
      <c r="C22508" t="s">
        <v>3</v>
      </c>
      <c r="D22508" t="s">
        <v>1361</v>
      </c>
      <c r="E22508" t="s">
        <v>9</v>
      </c>
      <c r="F22508" t="s">
        <v>1288</v>
      </c>
      <c r="G22508" t="s">
        <v>377</v>
      </c>
      <c r="H22508" s="9" t="s">
        <v>2099</v>
      </c>
      <c r="I22508" t="s">
        <v>1454</v>
      </c>
      <c r="J22508" s="20">
        <v>25</v>
      </c>
      <c r="K22508" s="20" t="s">
        <v>1465</v>
      </c>
      <c r="L22508" t="s">
        <v>1466</v>
      </c>
      <c r="M22508" s="20">
        <v>6.25</v>
      </c>
      <c r="N22508" s="20">
        <v>6.25</v>
      </c>
      <c r="AE22508">
        <f t="shared" si="351"/>
        <v>2023</v>
      </c>
    </row>
    <row r="22509" spans="1:31" x14ac:dyDescent="0.25">
      <c r="A22509" s="7">
        <v>22506</v>
      </c>
      <c r="B22509" s="8">
        <v>44954</v>
      </c>
      <c r="C22509" t="s">
        <v>3</v>
      </c>
      <c r="D22509" t="s">
        <v>1123</v>
      </c>
      <c r="E22509" t="s">
        <v>9</v>
      </c>
      <c r="F22509" t="s">
        <v>1401</v>
      </c>
      <c r="G22509" t="s">
        <v>929</v>
      </c>
      <c r="H22509" s="135" t="s">
        <v>2728</v>
      </c>
      <c r="I22509" t="s">
        <v>1454</v>
      </c>
      <c r="J22509" s="20">
        <v>42</v>
      </c>
      <c r="K22509" s="20" t="s">
        <v>3</v>
      </c>
      <c r="L22509" t="s">
        <v>1464</v>
      </c>
      <c r="M22509" s="20">
        <v>12.76</v>
      </c>
      <c r="N22509" s="20">
        <v>9.24</v>
      </c>
      <c r="AE22509">
        <f t="shared" si="351"/>
        <v>2023</v>
      </c>
    </row>
    <row r="22510" spans="1:31" x14ac:dyDescent="0.25">
      <c r="A22510" s="7">
        <v>22507</v>
      </c>
      <c r="B22510" s="8">
        <v>44955</v>
      </c>
      <c r="C22510" t="s">
        <v>3</v>
      </c>
      <c r="D22510" t="s">
        <v>1096</v>
      </c>
      <c r="E22510" t="s">
        <v>9</v>
      </c>
      <c r="F22510" t="s">
        <v>1111</v>
      </c>
      <c r="G22510" t="s">
        <v>1277</v>
      </c>
      <c r="H22510" s="9" t="s">
        <v>3571</v>
      </c>
      <c r="I22510" t="s">
        <v>1454</v>
      </c>
      <c r="J22510" s="20">
        <v>20</v>
      </c>
      <c r="K22510" s="20" t="s">
        <v>3</v>
      </c>
      <c r="L22510" t="s">
        <v>1464</v>
      </c>
      <c r="M22510" s="20">
        <v>6.6</v>
      </c>
      <c r="N22510" s="20">
        <v>4.4000000000000004</v>
      </c>
      <c r="AE22510">
        <f t="shared" si="351"/>
        <v>2023</v>
      </c>
    </row>
    <row r="22511" spans="1:31" x14ac:dyDescent="0.25">
      <c r="A22511" s="7">
        <v>22508</v>
      </c>
      <c r="B22511" s="8">
        <v>44955</v>
      </c>
      <c r="C22511" t="s">
        <v>3</v>
      </c>
      <c r="D22511" t="s">
        <v>1402</v>
      </c>
      <c r="E22511" t="s">
        <v>9</v>
      </c>
      <c r="F22511" t="s">
        <v>1355</v>
      </c>
      <c r="G22511" t="s">
        <v>929</v>
      </c>
      <c r="H22511" s="135" t="s">
        <v>2678</v>
      </c>
      <c r="I22511" t="s">
        <v>1454</v>
      </c>
      <c r="J22511" s="20">
        <v>10</v>
      </c>
      <c r="K22511" s="20" t="s">
        <v>1465</v>
      </c>
      <c r="L22511" t="s">
        <v>1466</v>
      </c>
      <c r="M22511" s="20">
        <v>2.5</v>
      </c>
      <c r="N22511" s="20">
        <v>2.5</v>
      </c>
      <c r="AE22511">
        <f t="shared" si="351"/>
        <v>2023</v>
      </c>
    </row>
    <row r="22512" spans="1:31" x14ac:dyDescent="0.25">
      <c r="A22512" s="7">
        <v>22509</v>
      </c>
      <c r="B22512" s="8">
        <v>44955</v>
      </c>
      <c r="C22512" t="s">
        <v>3</v>
      </c>
      <c r="D22512" t="s">
        <v>1398</v>
      </c>
      <c r="E22512" t="s">
        <v>9</v>
      </c>
      <c r="F22512" t="s">
        <v>678</v>
      </c>
      <c r="G22512" t="s">
        <v>861</v>
      </c>
      <c r="H22512" s="9" t="s">
        <v>2441</v>
      </c>
      <c r="I22512" t="s">
        <v>1455</v>
      </c>
      <c r="J22512" s="20">
        <v>24</v>
      </c>
      <c r="K22512" s="20" t="s">
        <v>9</v>
      </c>
      <c r="L22512" t="s">
        <v>1463</v>
      </c>
      <c r="M22512" s="20">
        <v>2.88</v>
      </c>
      <c r="N22512" s="20">
        <v>3.62</v>
      </c>
      <c r="AE22512">
        <f t="shared" si="351"/>
        <v>2023</v>
      </c>
    </row>
    <row r="22513" spans="1:31" x14ac:dyDescent="0.25">
      <c r="A22513" s="7">
        <v>22510</v>
      </c>
      <c r="B22513" s="8">
        <v>44957</v>
      </c>
      <c r="C22513" t="s">
        <v>3</v>
      </c>
      <c r="D22513" t="s">
        <v>1358</v>
      </c>
      <c r="E22513" t="s">
        <v>9</v>
      </c>
      <c r="F22513" t="s">
        <v>45</v>
      </c>
      <c r="G22513" t="s">
        <v>895</v>
      </c>
      <c r="H22513" s="135" t="s">
        <v>2540</v>
      </c>
      <c r="I22513" t="s">
        <v>1454</v>
      </c>
      <c r="J22513" s="20">
        <v>33</v>
      </c>
      <c r="K22513" s="20" t="s">
        <v>3</v>
      </c>
      <c r="L22513" t="s">
        <v>1464</v>
      </c>
      <c r="M22513" s="20">
        <v>10.24</v>
      </c>
      <c r="N22513" s="20">
        <v>7.26</v>
      </c>
      <c r="AE22513">
        <f t="shared" si="351"/>
        <v>2023</v>
      </c>
    </row>
    <row r="22514" spans="1:31" x14ac:dyDescent="0.25">
      <c r="A22514" s="7">
        <v>22511</v>
      </c>
      <c r="B22514" s="8">
        <v>44958</v>
      </c>
      <c r="C22514" t="s">
        <v>3</v>
      </c>
      <c r="D22514" t="s">
        <v>1327</v>
      </c>
      <c r="E22514" t="s">
        <v>9</v>
      </c>
      <c r="F22514" t="s">
        <v>1288</v>
      </c>
      <c r="G22514" t="s">
        <v>1277</v>
      </c>
      <c r="H22514" s="9" t="s">
        <v>3579</v>
      </c>
      <c r="I22514" t="s">
        <v>1454</v>
      </c>
      <c r="J22514" s="20">
        <v>12</v>
      </c>
      <c r="K22514" s="20" t="s">
        <v>3</v>
      </c>
      <c r="L22514" t="s">
        <v>1463</v>
      </c>
      <c r="M22514" s="20">
        <v>4.12</v>
      </c>
      <c r="N22514" s="20">
        <v>2.88</v>
      </c>
      <c r="AE22514">
        <f t="shared" si="351"/>
        <v>2023</v>
      </c>
    </row>
    <row r="22515" spans="1:31" x14ac:dyDescent="0.25">
      <c r="A22515" s="7">
        <v>22512</v>
      </c>
      <c r="B22515" s="8">
        <v>44958</v>
      </c>
      <c r="C22515" t="s">
        <v>3</v>
      </c>
      <c r="D22515" t="s">
        <v>102</v>
      </c>
      <c r="E22515" t="s">
        <v>9</v>
      </c>
      <c r="F22515" t="s">
        <v>1272</v>
      </c>
      <c r="G22515" t="s">
        <v>648</v>
      </c>
      <c r="H22515" s="135" t="s">
        <v>3574</v>
      </c>
      <c r="I22515" t="s">
        <v>1456</v>
      </c>
      <c r="J22515" s="20">
        <v>64</v>
      </c>
      <c r="K22515" s="20" t="s">
        <v>3</v>
      </c>
      <c r="L22515" t="s">
        <v>1463</v>
      </c>
      <c r="M22515" s="20">
        <v>17.64</v>
      </c>
      <c r="N22515" s="20">
        <v>15.36</v>
      </c>
      <c r="O22515" t="s">
        <v>3</v>
      </c>
      <c r="P22515" s="13" t="s">
        <v>1311</v>
      </c>
      <c r="Q22515" t="s">
        <v>9</v>
      </c>
      <c r="R22515" t="s">
        <v>1275</v>
      </c>
      <c r="S22515" t="s">
        <v>1465</v>
      </c>
      <c r="U22515" t="s">
        <v>1465</v>
      </c>
      <c r="W22515" t="s">
        <v>1465</v>
      </c>
      <c r="Y22515" t="s">
        <v>1465</v>
      </c>
      <c r="AA22515" t="s">
        <v>1465</v>
      </c>
      <c r="AC22515" t="s">
        <v>1465</v>
      </c>
      <c r="AE22515">
        <f t="shared" si="351"/>
        <v>2023</v>
      </c>
    </row>
    <row r="22516" spans="1:31" x14ac:dyDescent="0.25">
      <c r="A22516" s="7">
        <v>22513</v>
      </c>
      <c r="B22516" s="8">
        <v>44958</v>
      </c>
      <c r="C22516" t="s">
        <v>3</v>
      </c>
      <c r="D22516" t="s">
        <v>1327</v>
      </c>
      <c r="E22516" t="s">
        <v>9</v>
      </c>
      <c r="F22516" t="s">
        <v>900</v>
      </c>
      <c r="G22516" t="s">
        <v>1170</v>
      </c>
      <c r="H22516" s="135" t="s">
        <v>3223</v>
      </c>
      <c r="I22516" t="s">
        <v>1454</v>
      </c>
      <c r="J22516" s="20">
        <v>55</v>
      </c>
      <c r="K22516" s="20" t="s">
        <v>3</v>
      </c>
      <c r="L22516" t="s">
        <v>1464</v>
      </c>
      <c r="M22516" s="20">
        <v>16.399999999999999</v>
      </c>
      <c r="N22516" s="20">
        <v>12.1</v>
      </c>
      <c r="AE22516">
        <f t="shared" si="351"/>
        <v>2023</v>
      </c>
    </row>
    <row r="22517" spans="1:31" x14ac:dyDescent="0.25">
      <c r="A22517" s="7">
        <v>22514</v>
      </c>
      <c r="B22517" s="8">
        <v>44958</v>
      </c>
      <c r="C22517" t="s">
        <v>3</v>
      </c>
      <c r="D22517" t="s">
        <v>1397</v>
      </c>
      <c r="E22517" t="s">
        <v>9</v>
      </c>
      <c r="F22517" t="s">
        <v>1401</v>
      </c>
      <c r="G22517" t="s">
        <v>929</v>
      </c>
      <c r="H22517" s="135" t="s">
        <v>2655</v>
      </c>
      <c r="I22517" t="s">
        <v>1454</v>
      </c>
      <c r="J22517" s="20">
        <v>17</v>
      </c>
      <c r="K22517" s="20" t="s">
        <v>3</v>
      </c>
      <c r="L22517" t="s">
        <v>1464</v>
      </c>
      <c r="M22517" s="20">
        <v>5.76</v>
      </c>
      <c r="N22517" s="20">
        <v>3.74</v>
      </c>
      <c r="AE22517">
        <f t="shared" si="351"/>
        <v>2023</v>
      </c>
    </row>
    <row r="22518" spans="1:31" x14ac:dyDescent="0.25">
      <c r="A22518" s="7">
        <v>22515</v>
      </c>
      <c r="B22518" s="8">
        <v>44959</v>
      </c>
      <c r="C22518" t="s">
        <v>3</v>
      </c>
      <c r="D22518" t="s">
        <v>1398</v>
      </c>
      <c r="E22518" t="s">
        <v>9</v>
      </c>
      <c r="F22518" t="s">
        <v>678</v>
      </c>
      <c r="G22518" t="s">
        <v>861</v>
      </c>
      <c r="H22518" s="135" t="s">
        <v>1496</v>
      </c>
      <c r="I22518" t="s">
        <v>1455</v>
      </c>
      <c r="J22518" s="20">
        <v>12</v>
      </c>
      <c r="K22518" s="20" t="s">
        <v>3</v>
      </c>
      <c r="L22518" t="s">
        <v>1464</v>
      </c>
      <c r="M22518" s="20">
        <v>2.1799999999999997</v>
      </c>
      <c r="N22518" s="20">
        <v>1.32</v>
      </c>
      <c r="AE22518">
        <f t="shared" si="351"/>
        <v>2023</v>
      </c>
    </row>
    <row r="22519" spans="1:31" x14ac:dyDescent="0.25">
      <c r="A22519" s="7">
        <v>22516</v>
      </c>
      <c r="B22519" s="8">
        <v>44959</v>
      </c>
      <c r="C22519" t="s">
        <v>3</v>
      </c>
      <c r="D22519" t="s">
        <v>678</v>
      </c>
      <c r="E22519" t="s">
        <v>9</v>
      </c>
      <c r="F22519" t="s">
        <v>1402</v>
      </c>
      <c r="G22519" t="s">
        <v>714</v>
      </c>
      <c r="H22519" s="9" t="s">
        <v>2571</v>
      </c>
      <c r="I22519" t="s">
        <v>1454</v>
      </c>
      <c r="J22519" s="20">
        <v>23</v>
      </c>
      <c r="K22519" s="20" t="s">
        <v>1465</v>
      </c>
      <c r="L22519" t="s">
        <v>1466</v>
      </c>
      <c r="M22519" s="20">
        <v>5.75</v>
      </c>
      <c r="N22519" s="20">
        <v>5.75</v>
      </c>
      <c r="AE22519">
        <f t="shared" si="351"/>
        <v>2023</v>
      </c>
    </row>
    <row r="22520" spans="1:31" x14ac:dyDescent="0.25">
      <c r="A22520" s="7">
        <v>22517</v>
      </c>
      <c r="B22520" s="8">
        <v>44961</v>
      </c>
      <c r="C22520" t="s">
        <v>3</v>
      </c>
      <c r="D22520" t="s">
        <v>1349</v>
      </c>
      <c r="E22520" t="s">
        <v>9</v>
      </c>
      <c r="F22520" t="s">
        <v>1288</v>
      </c>
      <c r="G22520" t="s">
        <v>929</v>
      </c>
      <c r="H22520" s="9" t="s">
        <v>2652</v>
      </c>
      <c r="I22520" t="s">
        <v>1454</v>
      </c>
      <c r="J22520" s="20">
        <v>63</v>
      </c>
      <c r="K22520" s="20" t="s">
        <v>3</v>
      </c>
      <c r="L22520" t="s">
        <v>1463</v>
      </c>
      <c r="M22520" s="20">
        <v>17.38</v>
      </c>
      <c r="N22520" s="20">
        <v>15.12</v>
      </c>
      <c r="AE22520">
        <f t="shared" si="351"/>
        <v>2023</v>
      </c>
    </row>
    <row r="22521" spans="1:31" x14ac:dyDescent="0.25">
      <c r="A22521" s="7">
        <v>22518</v>
      </c>
      <c r="B22521" s="8">
        <v>44962</v>
      </c>
      <c r="C22521" t="s">
        <v>3</v>
      </c>
      <c r="D22521" t="s">
        <v>1332</v>
      </c>
      <c r="E22521" t="s">
        <v>9</v>
      </c>
      <c r="F22521" t="s">
        <v>1272</v>
      </c>
      <c r="G22521" t="s">
        <v>861</v>
      </c>
      <c r="H22521" s="135" t="s">
        <v>1496</v>
      </c>
      <c r="I22521" t="s">
        <v>1456</v>
      </c>
      <c r="J22521" s="20">
        <v>29</v>
      </c>
      <c r="K22521" s="20" t="s">
        <v>3</v>
      </c>
      <c r="L22521" t="s">
        <v>1464</v>
      </c>
      <c r="M22521" s="20">
        <v>9.1199999999999992</v>
      </c>
      <c r="N22521" s="20">
        <v>6.38</v>
      </c>
      <c r="O22521" t="s">
        <v>3</v>
      </c>
      <c r="P22521" s="13" t="s">
        <v>1327</v>
      </c>
      <c r="Q22521" t="s">
        <v>9</v>
      </c>
      <c r="R22521" t="s">
        <v>1275</v>
      </c>
      <c r="S22521" t="s">
        <v>1465</v>
      </c>
      <c r="U22521" t="s">
        <v>1465</v>
      </c>
      <c r="W22521" t="s">
        <v>1465</v>
      </c>
      <c r="Y22521" t="s">
        <v>1465</v>
      </c>
      <c r="AA22521" t="s">
        <v>1465</v>
      </c>
      <c r="AC22521" t="s">
        <v>1465</v>
      </c>
      <c r="AE22521">
        <f t="shared" si="351"/>
        <v>2023</v>
      </c>
    </row>
    <row r="22522" spans="1:31" x14ac:dyDescent="0.25">
      <c r="A22522" s="7">
        <v>22519</v>
      </c>
      <c r="B22522" s="8">
        <v>44962</v>
      </c>
      <c r="C22522" t="s">
        <v>3</v>
      </c>
      <c r="D22522" t="s">
        <v>848</v>
      </c>
      <c r="E22522" t="s">
        <v>9</v>
      </c>
      <c r="F22522" t="s">
        <v>268</v>
      </c>
      <c r="G22522" t="s">
        <v>633</v>
      </c>
      <c r="H22522" s="135" t="s">
        <v>1731</v>
      </c>
      <c r="I22522" t="s">
        <v>1454</v>
      </c>
      <c r="J22522" s="20">
        <v>15</v>
      </c>
      <c r="K22522" s="20" t="s">
        <v>9</v>
      </c>
      <c r="L22522" t="s">
        <v>1463</v>
      </c>
      <c r="M22522" s="20">
        <v>3.6</v>
      </c>
      <c r="N22522" s="20">
        <v>4.9000000000000004</v>
      </c>
      <c r="AE22522">
        <f t="shared" si="351"/>
        <v>2023</v>
      </c>
    </row>
    <row r="22523" spans="1:31" x14ac:dyDescent="0.25">
      <c r="A22523" s="7">
        <v>22520</v>
      </c>
      <c r="B22523" s="8">
        <v>44962</v>
      </c>
      <c r="C22523" t="s">
        <v>3</v>
      </c>
      <c r="D22523" t="s">
        <v>1332</v>
      </c>
      <c r="E22523" t="s">
        <v>9</v>
      </c>
      <c r="F22523" t="s">
        <v>900</v>
      </c>
      <c r="G22523" t="s">
        <v>895</v>
      </c>
      <c r="H22523" s="135" t="s">
        <v>2708</v>
      </c>
      <c r="I22523" t="s">
        <v>1454</v>
      </c>
      <c r="J22523" s="20">
        <v>64</v>
      </c>
      <c r="K22523" s="20" t="s">
        <v>3</v>
      </c>
      <c r="L22523" t="s">
        <v>1464</v>
      </c>
      <c r="M22523" s="20">
        <v>18.920000000000002</v>
      </c>
      <c r="N22523" s="20">
        <v>14.08</v>
      </c>
      <c r="AE22523">
        <f t="shared" si="351"/>
        <v>2023</v>
      </c>
    </row>
    <row r="22524" spans="1:31" x14ac:dyDescent="0.25">
      <c r="A22524" s="7">
        <v>22521</v>
      </c>
      <c r="B22524" s="8">
        <v>44964</v>
      </c>
      <c r="C22524" t="s">
        <v>3</v>
      </c>
      <c r="D22524" t="s">
        <v>665</v>
      </c>
      <c r="E22524" t="s">
        <v>9</v>
      </c>
      <c r="F22524" t="s">
        <v>1325</v>
      </c>
      <c r="G22524" t="s">
        <v>714</v>
      </c>
      <c r="H22524" s="135" t="s">
        <v>1994</v>
      </c>
      <c r="I22524" t="s">
        <v>1455</v>
      </c>
      <c r="J22524" s="20">
        <v>22</v>
      </c>
      <c r="K22524" s="20" t="s">
        <v>3</v>
      </c>
      <c r="L22524" t="s">
        <v>1464</v>
      </c>
      <c r="M22524" s="20">
        <v>3.58</v>
      </c>
      <c r="N22524" s="20">
        <v>2.42</v>
      </c>
      <c r="AE22524">
        <f t="shared" si="351"/>
        <v>2023</v>
      </c>
    </row>
    <row r="22525" spans="1:31" x14ac:dyDescent="0.25">
      <c r="A22525" s="7">
        <v>22522</v>
      </c>
      <c r="B22525" s="8">
        <v>44969</v>
      </c>
      <c r="C22525" t="s">
        <v>3</v>
      </c>
      <c r="D22525" t="s">
        <v>1258</v>
      </c>
      <c r="E22525" t="s">
        <v>9</v>
      </c>
      <c r="F22525" t="s">
        <v>1111</v>
      </c>
      <c r="G22525" t="s">
        <v>732</v>
      </c>
      <c r="H22525" s="135" t="s">
        <v>2186</v>
      </c>
      <c r="I22525" t="s">
        <v>1454</v>
      </c>
      <c r="J22525" s="20">
        <v>86</v>
      </c>
      <c r="K22525" s="20" t="s">
        <v>3</v>
      </c>
      <c r="L22525" t="s">
        <v>1464</v>
      </c>
      <c r="M22525" s="20">
        <v>25.08</v>
      </c>
      <c r="N22525" s="20">
        <v>18.920000000000002</v>
      </c>
      <c r="AE22525">
        <f t="shared" si="351"/>
        <v>2023</v>
      </c>
    </row>
    <row r="22526" spans="1:31" x14ac:dyDescent="0.25">
      <c r="A22526" s="7">
        <v>22523</v>
      </c>
      <c r="B22526" s="8">
        <v>44969</v>
      </c>
      <c r="C22526" t="s">
        <v>3</v>
      </c>
      <c r="D22526" t="s">
        <v>992</v>
      </c>
      <c r="E22526" t="s">
        <v>9</v>
      </c>
      <c r="F22526" t="s">
        <v>1193</v>
      </c>
      <c r="G22526" t="s">
        <v>929</v>
      </c>
      <c r="H22526" s="135" t="s">
        <v>2728</v>
      </c>
      <c r="I22526" t="s">
        <v>1454</v>
      </c>
      <c r="J22526" s="20">
        <v>42</v>
      </c>
      <c r="K22526" s="20" t="s">
        <v>3</v>
      </c>
      <c r="L22526" t="s">
        <v>1463</v>
      </c>
      <c r="M22526" s="20">
        <v>11.92</v>
      </c>
      <c r="N22526" s="20">
        <v>10.08</v>
      </c>
      <c r="AE22526">
        <f t="shared" si="351"/>
        <v>2023</v>
      </c>
    </row>
    <row r="22527" spans="1:31" x14ac:dyDescent="0.25">
      <c r="A22527" s="7">
        <v>22524</v>
      </c>
      <c r="B22527" s="8">
        <v>44971</v>
      </c>
      <c r="C22527" t="s">
        <v>3</v>
      </c>
      <c r="D22527" t="s">
        <v>712</v>
      </c>
      <c r="E22527" t="s">
        <v>9</v>
      </c>
      <c r="F22527" t="s">
        <v>805</v>
      </c>
      <c r="G22527" t="s">
        <v>895</v>
      </c>
      <c r="H22527" s="135" t="s">
        <v>2540</v>
      </c>
      <c r="I22527" t="s">
        <v>1454</v>
      </c>
      <c r="J22527" s="20">
        <v>35</v>
      </c>
      <c r="K22527" s="20" t="s">
        <v>3</v>
      </c>
      <c r="L22527" t="s">
        <v>1463</v>
      </c>
      <c r="M22527" s="20">
        <v>10.1</v>
      </c>
      <c r="N22527" s="20">
        <v>8.4</v>
      </c>
      <c r="AE22527">
        <f t="shared" si="351"/>
        <v>2023</v>
      </c>
    </row>
    <row r="22528" spans="1:31" x14ac:dyDescent="0.25">
      <c r="A22528" s="7">
        <v>22525</v>
      </c>
      <c r="B22528" s="8">
        <v>44972</v>
      </c>
      <c r="C22528" t="s">
        <v>3</v>
      </c>
      <c r="D22528" t="s">
        <v>1295</v>
      </c>
      <c r="E22528" t="s">
        <v>9</v>
      </c>
      <c r="F22528" t="s">
        <v>1371</v>
      </c>
      <c r="G22528" t="s">
        <v>929</v>
      </c>
      <c r="H22528" s="135" t="s">
        <v>3234</v>
      </c>
      <c r="I22528" t="s">
        <v>1454</v>
      </c>
      <c r="J22528" s="20">
        <v>27</v>
      </c>
      <c r="K22528" s="20" t="s">
        <v>3</v>
      </c>
      <c r="L22528" t="s">
        <v>1464</v>
      </c>
      <c r="M22528" s="20">
        <v>8.56</v>
      </c>
      <c r="N22528" s="20">
        <v>5.9399999999999995</v>
      </c>
      <c r="AE22528">
        <f t="shared" si="351"/>
        <v>2023</v>
      </c>
    </row>
    <row r="22529" spans="1:31" x14ac:dyDescent="0.25">
      <c r="A22529" s="7">
        <v>22526</v>
      </c>
      <c r="B22529" s="8">
        <v>44972</v>
      </c>
      <c r="C22529" t="s">
        <v>3</v>
      </c>
      <c r="D22529" t="s">
        <v>869</v>
      </c>
      <c r="E22529" t="s">
        <v>9</v>
      </c>
      <c r="F22529" t="s">
        <v>1288</v>
      </c>
      <c r="G22529" t="s">
        <v>929</v>
      </c>
      <c r="H22529" s="9" t="s">
        <v>3580</v>
      </c>
      <c r="I22529" t="s">
        <v>1455</v>
      </c>
      <c r="J22529" s="20">
        <v>40</v>
      </c>
      <c r="K22529" s="20" t="s">
        <v>9</v>
      </c>
      <c r="L22529" t="s">
        <v>1464</v>
      </c>
      <c r="M22529" s="20">
        <v>4.4000000000000004</v>
      </c>
      <c r="N22529" s="20">
        <v>6.1</v>
      </c>
      <c r="AE22529">
        <f t="shared" si="351"/>
        <v>2023</v>
      </c>
    </row>
    <row r="22530" spans="1:31" x14ac:dyDescent="0.25">
      <c r="A22530" s="7">
        <v>22527</v>
      </c>
      <c r="B22530" s="8">
        <v>44973</v>
      </c>
      <c r="C22530" t="s">
        <v>3</v>
      </c>
      <c r="D22530" t="s">
        <v>454</v>
      </c>
      <c r="E22530" t="s">
        <v>9</v>
      </c>
      <c r="F22530" t="s">
        <v>1325</v>
      </c>
      <c r="G22530" t="s">
        <v>1016</v>
      </c>
      <c r="H22530" s="9" t="s">
        <v>2900</v>
      </c>
      <c r="I22530" t="s">
        <v>1454</v>
      </c>
      <c r="J22530" s="20">
        <v>36</v>
      </c>
      <c r="K22530" s="20" t="s">
        <v>3</v>
      </c>
      <c r="L22530" t="s">
        <v>1464</v>
      </c>
      <c r="M22530" s="20">
        <v>11.08</v>
      </c>
      <c r="N22530" s="20">
        <v>7.92</v>
      </c>
      <c r="AE22530">
        <f t="shared" si="351"/>
        <v>2023</v>
      </c>
    </row>
    <row r="22531" spans="1:31" x14ac:dyDescent="0.25">
      <c r="A22531" s="7">
        <v>22528</v>
      </c>
      <c r="B22531" s="8">
        <v>44973</v>
      </c>
      <c r="C22531" t="s">
        <v>3</v>
      </c>
      <c r="D22531" t="s">
        <v>973</v>
      </c>
      <c r="E22531" t="s">
        <v>9</v>
      </c>
      <c r="F22531" t="s">
        <v>1340</v>
      </c>
      <c r="G22531" t="s">
        <v>929</v>
      </c>
      <c r="H22531" s="135" t="s">
        <v>2679</v>
      </c>
      <c r="I22531" t="s">
        <v>1454</v>
      </c>
      <c r="J22531" s="20">
        <v>80</v>
      </c>
      <c r="K22531" s="20" t="s">
        <v>1465</v>
      </c>
      <c r="L22531" t="s">
        <v>1466</v>
      </c>
      <c r="M22531" s="20">
        <v>20</v>
      </c>
      <c r="N22531" s="20">
        <v>20</v>
      </c>
      <c r="AE22531">
        <f t="shared" si="351"/>
        <v>2023</v>
      </c>
    </row>
    <row r="22532" spans="1:31" x14ac:dyDescent="0.25">
      <c r="A22532" s="7">
        <v>22529</v>
      </c>
      <c r="B22532" s="8">
        <v>44974</v>
      </c>
      <c r="C22532" t="s">
        <v>3</v>
      </c>
      <c r="D22532" t="s">
        <v>698</v>
      </c>
      <c r="E22532" t="s">
        <v>9</v>
      </c>
      <c r="F22532" t="s">
        <v>665</v>
      </c>
      <c r="G22532" t="s">
        <v>861</v>
      </c>
      <c r="H22532" s="135" t="s">
        <v>1496</v>
      </c>
      <c r="I22532" t="s">
        <v>1455</v>
      </c>
      <c r="J22532" s="20">
        <v>38</v>
      </c>
      <c r="K22532" s="20" t="s">
        <v>9</v>
      </c>
      <c r="L22532" t="s">
        <v>1464</v>
      </c>
      <c r="M22532" s="20">
        <v>4.18</v>
      </c>
      <c r="N22532" s="20">
        <v>5.82</v>
      </c>
      <c r="AE22532">
        <f t="shared" ref="AE22532:AE22595" si="352">YEAR(B22532)</f>
        <v>2023</v>
      </c>
    </row>
    <row r="22533" spans="1:31" x14ac:dyDescent="0.25">
      <c r="A22533" s="7">
        <v>22530</v>
      </c>
      <c r="B22533" s="8">
        <v>44974</v>
      </c>
      <c r="C22533" t="s">
        <v>3</v>
      </c>
      <c r="D22533" t="s">
        <v>1060</v>
      </c>
      <c r="E22533" t="s">
        <v>9</v>
      </c>
      <c r="F22533" t="s">
        <v>678</v>
      </c>
      <c r="G22533" t="s">
        <v>1170</v>
      </c>
      <c r="H22533" s="135" t="s">
        <v>1496</v>
      </c>
      <c r="I22533" t="s">
        <v>1455</v>
      </c>
      <c r="J22533" s="20">
        <v>10</v>
      </c>
      <c r="K22533" s="20" t="s">
        <v>3</v>
      </c>
      <c r="L22533" t="s">
        <v>1463</v>
      </c>
      <c r="M22533" s="20">
        <v>1.8</v>
      </c>
      <c r="N22533" s="20">
        <v>1.2</v>
      </c>
      <c r="AE22533">
        <f t="shared" si="352"/>
        <v>2023</v>
      </c>
    </row>
    <row r="22534" spans="1:31" x14ac:dyDescent="0.25">
      <c r="A22534" s="7">
        <v>22531</v>
      </c>
      <c r="B22534" s="8">
        <v>44975</v>
      </c>
      <c r="C22534" t="s">
        <v>3</v>
      </c>
      <c r="D22534" t="s">
        <v>787</v>
      </c>
      <c r="E22534" t="s">
        <v>9</v>
      </c>
      <c r="F22534" t="s">
        <v>812</v>
      </c>
      <c r="G22534" t="s">
        <v>732</v>
      </c>
      <c r="H22534" s="9" t="s">
        <v>2202</v>
      </c>
      <c r="I22534" t="s">
        <v>1454</v>
      </c>
      <c r="J22534" s="20">
        <v>13</v>
      </c>
      <c r="K22534" s="20" t="s">
        <v>9</v>
      </c>
      <c r="L22534" t="s">
        <v>1464</v>
      </c>
      <c r="M22534" s="20">
        <v>2.86</v>
      </c>
      <c r="N22534" s="20">
        <v>4.6400000000000006</v>
      </c>
      <c r="AE22534">
        <f t="shared" si="352"/>
        <v>2023</v>
      </c>
    </row>
    <row r="22535" spans="1:31" x14ac:dyDescent="0.25">
      <c r="A22535" s="7">
        <v>22532</v>
      </c>
      <c r="B22535" s="8">
        <v>44975</v>
      </c>
      <c r="C22535" t="s">
        <v>3</v>
      </c>
      <c r="D22535" t="s">
        <v>237</v>
      </c>
      <c r="E22535" t="s">
        <v>9</v>
      </c>
      <c r="F22535" t="s">
        <v>186</v>
      </c>
      <c r="G22535" t="s">
        <v>929</v>
      </c>
      <c r="H22535" s="9" t="s">
        <v>2652</v>
      </c>
      <c r="I22535" t="s">
        <v>1454</v>
      </c>
      <c r="J22535" s="20">
        <v>67</v>
      </c>
      <c r="K22535" s="20" t="s">
        <v>9</v>
      </c>
      <c r="L22535" t="s">
        <v>1464</v>
      </c>
      <c r="M22535" s="20">
        <v>14.74</v>
      </c>
      <c r="N22535" s="20">
        <v>19.759999999999998</v>
      </c>
      <c r="AE22535">
        <f t="shared" si="352"/>
        <v>2023</v>
      </c>
    </row>
    <row r="22536" spans="1:31" x14ac:dyDescent="0.25">
      <c r="A22536" s="7">
        <v>22533</v>
      </c>
      <c r="B22536" s="8">
        <v>44976</v>
      </c>
      <c r="C22536" t="s">
        <v>3</v>
      </c>
      <c r="D22536" t="s">
        <v>665</v>
      </c>
      <c r="E22536" t="s">
        <v>9</v>
      </c>
      <c r="F22536" t="s">
        <v>1325</v>
      </c>
      <c r="G22536" t="s">
        <v>1170</v>
      </c>
      <c r="H22536" s="135" t="s">
        <v>3292</v>
      </c>
      <c r="I22536" t="s">
        <v>1455</v>
      </c>
      <c r="J22536" s="20">
        <v>15</v>
      </c>
      <c r="K22536" s="20" t="s">
        <v>3</v>
      </c>
      <c r="L22536" t="s">
        <v>1464</v>
      </c>
      <c r="M22536" s="20">
        <v>2.6</v>
      </c>
      <c r="N22536" s="20">
        <v>1.65</v>
      </c>
      <c r="AE22536">
        <f t="shared" si="352"/>
        <v>2023</v>
      </c>
    </row>
    <row r="22537" spans="1:31" x14ac:dyDescent="0.25">
      <c r="A22537" s="7">
        <v>22534</v>
      </c>
      <c r="B22537" s="8">
        <v>44976</v>
      </c>
      <c r="C22537" t="s">
        <v>3</v>
      </c>
      <c r="D22537" t="s">
        <v>973</v>
      </c>
      <c r="E22537" t="s">
        <v>9</v>
      </c>
      <c r="F22537" t="s">
        <v>1167</v>
      </c>
      <c r="G22537" t="s">
        <v>929</v>
      </c>
      <c r="H22537" s="135" t="s">
        <v>2743</v>
      </c>
      <c r="I22537" t="s">
        <v>1454</v>
      </c>
      <c r="J22537" s="20">
        <v>17</v>
      </c>
      <c r="K22537" s="20" t="s">
        <v>9</v>
      </c>
      <c r="L22537" t="s">
        <v>1463</v>
      </c>
      <c r="M22537" s="20">
        <v>4.08</v>
      </c>
      <c r="N22537" s="20">
        <v>5.42</v>
      </c>
      <c r="AE22537">
        <f t="shared" si="352"/>
        <v>2023</v>
      </c>
    </row>
    <row r="22538" spans="1:31" x14ac:dyDescent="0.25">
      <c r="A22538" s="7">
        <v>22535</v>
      </c>
      <c r="B22538" s="8">
        <v>44977</v>
      </c>
      <c r="C22538" t="s">
        <v>3</v>
      </c>
      <c r="D22538" t="s">
        <v>787</v>
      </c>
      <c r="E22538" t="s">
        <v>9</v>
      </c>
      <c r="F22538" t="s">
        <v>812</v>
      </c>
      <c r="G22538" t="s">
        <v>895</v>
      </c>
      <c r="H22538" s="135" t="s">
        <v>2531</v>
      </c>
      <c r="I22538" t="s">
        <v>1454</v>
      </c>
      <c r="J22538" s="20">
        <v>14</v>
      </c>
      <c r="K22538" s="20" t="s">
        <v>9</v>
      </c>
      <c r="L22538" t="s">
        <v>1463</v>
      </c>
      <c r="M22538" s="20">
        <v>3.36</v>
      </c>
      <c r="N22538" s="20">
        <v>4.6400000000000006</v>
      </c>
      <c r="AE22538">
        <f t="shared" si="352"/>
        <v>2023</v>
      </c>
    </row>
    <row r="22539" spans="1:31" x14ac:dyDescent="0.25">
      <c r="A22539" s="7">
        <v>22536</v>
      </c>
      <c r="B22539" s="8">
        <v>44979</v>
      </c>
      <c r="C22539" t="s">
        <v>3</v>
      </c>
      <c r="D22539" t="s">
        <v>787</v>
      </c>
      <c r="E22539" t="s">
        <v>9</v>
      </c>
      <c r="F22539" t="s">
        <v>779</v>
      </c>
      <c r="G22539" t="s">
        <v>648</v>
      </c>
      <c r="H22539" s="136" t="s">
        <v>1496</v>
      </c>
      <c r="I22539" t="s">
        <v>1455</v>
      </c>
      <c r="J22539" s="20">
        <v>22</v>
      </c>
      <c r="K22539" s="20" t="s">
        <v>3</v>
      </c>
      <c r="L22539" t="s">
        <v>1464</v>
      </c>
      <c r="M22539" s="20">
        <v>3.58</v>
      </c>
      <c r="N22539" s="20">
        <v>2.42</v>
      </c>
      <c r="AE22539">
        <f t="shared" si="352"/>
        <v>2023</v>
      </c>
    </row>
    <row r="22540" spans="1:31" x14ac:dyDescent="0.25">
      <c r="A22540" s="7">
        <v>22537</v>
      </c>
      <c r="B22540" s="8">
        <v>44979</v>
      </c>
      <c r="C22540" t="s">
        <v>3</v>
      </c>
      <c r="D22540" t="s">
        <v>518</v>
      </c>
      <c r="E22540" t="s">
        <v>9</v>
      </c>
      <c r="F22540" t="s">
        <v>1288</v>
      </c>
      <c r="G22540" t="s">
        <v>1016</v>
      </c>
      <c r="H22540" s="9" t="s">
        <v>2924</v>
      </c>
      <c r="I22540" t="s">
        <v>1454</v>
      </c>
      <c r="J22540" s="20">
        <v>58</v>
      </c>
      <c r="K22540" s="20" t="s">
        <v>3</v>
      </c>
      <c r="L22540" t="s">
        <v>1464</v>
      </c>
      <c r="M22540" s="20">
        <v>17.239999999999998</v>
      </c>
      <c r="N22540" s="20">
        <v>12.76</v>
      </c>
      <c r="AE22540">
        <f t="shared" si="352"/>
        <v>2023</v>
      </c>
    </row>
    <row r="22541" spans="1:31" x14ac:dyDescent="0.25">
      <c r="A22541" s="7">
        <v>22538</v>
      </c>
      <c r="B22541" s="8">
        <v>44981</v>
      </c>
      <c r="C22541" t="s">
        <v>3</v>
      </c>
      <c r="D22541" t="s">
        <v>1384</v>
      </c>
      <c r="E22541" t="s">
        <v>9</v>
      </c>
      <c r="F22541" t="s">
        <v>184</v>
      </c>
      <c r="G22541" t="s">
        <v>732</v>
      </c>
      <c r="H22541" s="135" t="s">
        <v>2155</v>
      </c>
      <c r="I22541" t="s">
        <v>1454</v>
      </c>
      <c r="J22541" s="20">
        <v>18</v>
      </c>
      <c r="K22541" s="20" t="s">
        <v>3</v>
      </c>
      <c r="L22541" t="s">
        <v>1464</v>
      </c>
      <c r="M22541" s="20">
        <v>6.04</v>
      </c>
      <c r="N22541" s="20">
        <v>3.96</v>
      </c>
      <c r="AE22541">
        <f t="shared" si="352"/>
        <v>2023</v>
      </c>
    </row>
    <row r="22542" spans="1:31" x14ac:dyDescent="0.25">
      <c r="A22542" s="7">
        <v>22539</v>
      </c>
      <c r="B22542" s="8">
        <v>44981</v>
      </c>
      <c r="C22542" t="s">
        <v>3</v>
      </c>
      <c r="D22542" t="s">
        <v>521</v>
      </c>
      <c r="E22542" t="s">
        <v>9</v>
      </c>
      <c r="F22542" t="s">
        <v>1262</v>
      </c>
      <c r="G22542" t="s">
        <v>929</v>
      </c>
      <c r="H22542" s="135" t="s">
        <v>2825</v>
      </c>
      <c r="I22542" t="s">
        <v>1457</v>
      </c>
      <c r="J22542" s="20">
        <v>30</v>
      </c>
      <c r="K22542" s="20" t="s">
        <v>9</v>
      </c>
      <c r="L22542" t="s">
        <v>1463</v>
      </c>
      <c r="M22542" s="20">
        <v>3.6</v>
      </c>
      <c r="N22542" s="20">
        <v>4.4000000000000004</v>
      </c>
      <c r="O22542" t="s">
        <v>9</v>
      </c>
      <c r="P22542" s="13" t="s">
        <v>1402</v>
      </c>
      <c r="Q22542" t="s">
        <v>1465</v>
      </c>
      <c r="S22542" t="s">
        <v>1465</v>
      </c>
      <c r="U22542" t="s">
        <v>1465</v>
      </c>
      <c r="W22542" t="s">
        <v>1465</v>
      </c>
      <c r="Y22542" t="s">
        <v>1465</v>
      </c>
      <c r="AA22542" t="s">
        <v>1465</v>
      </c>
      <c r="AC22542" t="s">
        <v>1465</v>
      </c>
      <c r="AE22542">
        <f t="shared" si="352"/>
        <v>2023</v>
      </c>
    </row>
    <row r="22543" spans="1:31" x14ac:dyDescent="0.25">
      <c r="A22543" s="7">
        <v>22540</v>
      </c>
      <c r="B22543" s="8">
        <v>44982</v>
      </c>
      <c r="C22543" t="s">
        <v>3</v>
      </c>
      <c r="D22543" t="s">
        <v>787</v>
      </c>
      <c r="E22543" t="s">
        <v>9</v>
      </c>
      <c r="F22543" t="s">
        <v>1325</v>
      </c>
      <c r="G22543" t="s">
        <v>11</v>
      </c>
      <c r="H22543" s="135" t="s">
        <v>1574</v>
      </c>
      <c r="I22543" t="s">
        <v>1454</v>
      </c>
      <c r="J22543" s="20">
        <v>3</v>
      </c>
      <c r="K22543" s="20" t="s">
        <v>3</v>
      </c>
      <c r="L22543" t="s">
        <v>1464</v>
      </c>
      <c r="M22543" s="20">
        <v>1.8399999999999999</v>
      </c>
      <c r="N22543" s="20">
        <v>0.66</v>
      </c>
      <c r="AE22543">
        <f t="shared" si="352"/>
        <v>2023</v>
      </c>
    </row>
    <row r="22544" spans="1:31" x14ac:dyDescent="0.25">
      <c r="A22544" s="7">
        <v>22541</v>
      </c>
      <c r="B22544" s="8">
        <v>44983</v>
      </c>
      <c r="C22544" t="s">
        <v>3</v>
      </c>
      <c r="D22544" t="s">
        <v>787</v>
      </c>
      <c r="E22544" t="s">
        <v>9</v>
      </c>
      <c r="F22544" t="s">
        <v>1288</v>
      </c>
      <c r="G22544" t="s">
        <v>1347</v>
      </c>
      <c r="H22544" s="135" t="s">
        <v>3581</v>
      </c>
      <c r="I22544" t="s">
        <v>1454</v>
      </c>
      <c r="J22544" s="20">
        <v>17</v>
      </c>
      <c r="K22544" s="20" t="s">
        <v>9</v>
      </c>
      <c r="L22544" t="s">
        <v>1464</v>
      </c>
      <c r="M22544" s="20">
        <v>3.74</v>
      </c>
      <c r="N22544" s="20">
        <v>5.76</v>
      </c>
      <c r="AE22544">
        <f t="shared" si="352"/>
        <v>2023</v>
      </c>
    </row>
    <row r="22545" spans="1:31" x14ac:dyDescent="0.25">
      <c r="A22545" s="7">
        <v>22542</v>
      </c>
      <c r="B22545" s="8">
        <v>44985</v>
      </c>
      <c r="C22545" t="s">
        <v>3</v>
      </c>
      <c r="D22545" t="s">
        <v>968</v>
      </c>
      <c r="E22545" t="s">
        <v>9</v>
      </c>
      <c r="F22545" t="s">
        <v>54</v>
      </c>
      <c r="G22545" t="s">
        <v>1170</v>
      </c>
      <c r="H22545" s="135" t="s">
        <v>3199</v>
      </c>
      <c r="I22545" t="s">
        <v>1454</v>
      </c>
      <c r="J22545" s="20">
        <v>79</v>
      </c>
      <c r="K22545" s="20" t="s">
        <v>9</v>
      </c>
      <c r="L22545" t="s">
        <v>1464</v>
      </c>
      <c r="M22545" s="20">
        <v>17.38</v>
      </c>
      <c r="N22545" s="20">
        <v>23.12</v>
      </c>
      <c r="AE22545">
        <f t="shared" si="352"/>
        <v>2023</v>
      </c>
    </row>
    <row r="22546" spans="1:31" x14ac:dyDescent="0.25">
      <c r="A22546" s="7">
        <v>22543</v>
      </c>
      <c r="B22546" s="8">
        <v>44985</v>
      </c>
      <c r="C22546" t="s">
        <v>3</v>
      </c>
      <c r="D22546" t="s">
        <v>518</v>
      </c>
      <c r="E22546" t="s">
        <v>9</v>
      </c>
      <c r="F22546" t="s">
        <v>54</v>
      </c>
      <c r="G22546" t="s">
        <v>870</v>
      </c>
      <c r="H22546" s="135" t="s">
        <v>1496</v>
      </c>
      <c r="I22546" t="s">
        <v>1454</v>
      </c>
      <c r="J22546" s="20">
        <v>2</v>
      </c>
      <c r="K22546" s="20" t="s">
        <v>9</v>
      </c>
      <c r="L22546" t="s">
        <v>1464</v>
      </c>
      <c r="M22546" s="20">
        <v>0.44</v>
      </c>
      <c r="N22546" s="20">
        <v>1.56</v>
      </c>
      <c r="AE22546">
        <f t="shared" si="352"/>
        <v>2023</v>
      </c>
    </row>
    <row r="22547" spans="1:31" x14ac:dyDescent="0.25">
      <c r="A22547" s="7">
        <v>22544</v>
      </c>
      <c r="B22547" s="8">
        <v>44986</v>
      </c>
      <c r="C22547" t="s">
        <v>3</v>
      </c>
      <c r="D22547" t="s">
        <v>1358</v>
      </c>
      <c r="E22547" t="s">
        <v>9</v>
      </c>
      <c r="F22547" t="s">
        <v>1284</v>
      </c>
      <c r="G22547" t="s">
        <v>861</v>
      </c>
      <c r="H22547" s="9" t="s">
        <v>2526</v>
      </c>
      <c r="I22547" t="s">
        <v>1454</v>
      </c>
      <c r="J22547" s="20">
        <v>45</v>
      </c>
      <c r="K22547" s="20" t="s">
        <v>1465</v>
      </c>
      <c r="L22547" t="s">
        <v>1466</v>
      </c>
      <c r="M22547" s="20">
        <v>11.25</v>
      </c>
      <c r="N22547" s="20">
        <v>11.25</v>
      </c>
      <c r="AE22547">
        <f t="shared" si="352"/>
        <v>2023</v>
      </c>
    </row>
    <row r="22548" spans="1:31" x14ac:dyDescent="0.25">
      <c r="A22548" s="7">
        <v>22545</v>
      </c>
      <c r="B22548" s="8">
        <v>44986</v>
      </c>
      <c r="C22548" t="s">
        <v>3</v>
      </c>
      <c r="D22548" t="s">
        <v>787</v>
      </c>
      <c r="E22548" t="s">
        <v>9</v>
      </c>
      <c r="F22548" t="s">
        <v>727</v>
      </c>
      <c r="G22548" t="s">
        <v>861</v>
      </c>
      <c r="H22548" s="9" t="s">
        <v>2526</v>
      </c>
      <c r="I22548" t="s">
        <v>1454</v>
      </c>
      <c r="J22548" s="20">
        <v>15</v>
      </c>
      <c r="K22548" s="20" t="s">
        <v>1465</v>
      </c>
      <c r="L22548" t="s">
        <v>1466</v>
      </c>
      <c r="M22548" s="20">
        <v>3.75</v>
      </c>
      <c r="N22548" s="20">
        <v>3.75</v>
      </c>
      <c r="AE22548">
        <f t="shared" si="352"/>
        <v>2023</v>
      </c>
    </row>
    <row r="22549" spans="1:31" x14ac:dyDescent="0.25">
      <c r="A22549" s="7">
        <v>22546</v>
      </c>
      <c r="B22549" s="8">
        <v>44986</v>
      </c>
      <c r="C22549" t="s">
        <v>3</v>
      </c>
      <c r="D22549" t="s">
        <v>1327</v>
      </c>
      <c r="E22549" t="s">
        <v>9</v>
      </c>
      <c r="F22549" t="s">
        <v>1284</v>
      </c>
      <c r="G22549" t="s">
        <v>861</v>
      </c>
      <c r="H22549" s="9" t="s">
        <v>2527</v>
      </c>
      <c r="I22549" t="s">
        <v>1454</v>
      </c>
      <c r="J22549" s="20">
        <v>42</v>
      </c>
      <c r="K22549" s="20" t="s">
        <v>1465</v>
      </c>
      <c r="L22549" t="s">
        <v>1466</v>
      </c>
      <c r="M22549" s="20">
        <v>10.5</v>
      </c>
      <c r="N22549" s="20">
        <v>10.5</v>
      </c>
      <c r="AE22549">
        <f t="shared" si="352"/>
        <v>2023</v>
      </c>
    </row>
    <row r="22550" spans="1:31" x14ac:dyDescent="0.25">
      <c r="A22550" s="7">
        <v>22547</v>
      </c>
      <c r="B22550" s="8">
        <v>44986</v>
      </c>
      <c r="C22550" t="s">
        <v>3</v>
      </c>
      <c r="D22550" t="s">
        <v>102</v>
      </c>
      <c r="E22550" t="s">
        <v>9</v>
      </c>
      <c r="F22550" t="s">
        <v>1237</v>
      </c>
      <c r="G22550" t="s">
        <v>861</v>
      </c>
      <c r="H22550" s="9" t="s">
        <v>2443</v>
      </c>
      <c r="I22550" t="s">
        <v>1454</v>
      </c>
      <c r="J22550" s="20">
        <v>38</v>
      </c>
      <c r="K22550" s="20" t="s">
        <v>1465</v>
      </c>
      <c r="L22550" t="s">
        <v>1466</v>
      </c>
      <c r="M22550" s="20">
        <v>9.5</v>
      </c>
      <c r="N22550" s="20">
        <v>9.5</v>
      </c>
      <c r="AE22550">
        <f t="shared" si="352"/>
        <v>2023</v>
      </c>
    </row>
    <row r="22551" spans="1:31" x14ac:dyDescent="0.25">
      <c r="A22551" s="7">
        <v>22548</v>
      </c>
      <c r="B22551" s="8">
        <v>44986</v>
      </c>
      <c r="C22551" t="s">
        <v>3</v>
      </c>
      <c r="D22551" t="s">
        <v>1385</v>
      </c>
      <c r="E22551" t="s">
        <v>9</v>
      </c>
      <c r="F22551" t="s">
        <v>54</v>
      </c>
      <c r="G22551" t="s">
        <v>861</v>
      </c>
      <c r="H22551" s="9" t="s">
        <v>2443</v>
      </c>
      <c r="I22551" t="s">
        <v>1454</v>
      </c>
      <c r="J22551" s="20">
        <v>34</v>
      </c>
      <c r="K22551" s="20" t="s">
        <v>9</v>
      </c>
      <c r="L22551" t="s">
        <v>1464</v>
      </c>
      <c r="M22551" s="20">
        <v>7.48</v>
      </c>
      <c r="N22551" s="20">
        <v>10.52</v>
      </c>
      <c r="AE22551">
        <f t="shared" si="352"/>
        <v>2023</v>
      </c>
    </row>
    <row r="22552" spans="1:31" x14ac:dyDescent="0.25">
      <c r="A22552" s="7">
        <v>22549</v>
      </c>
      <c r="B22552" s="8">
        <v>44986</v>
      </c>
      <c r="C22552" t="s">
        <v>3</v>
      </c>
      <c r="D22552" t="s">
        <v>1327</v>
      </c>
      <c r="E22552" t="s">
        <v>9</v>
      </c>
      <c r="F22552" t="s">
        <v>727</v>
      </c>
      <c r="G22552" t="s">
        <v>861</v>
      </c>
      <c r="H22552" s="9" t="s">
        <v>2443</v>
      </c>
      <c r="I22552" t="s">
        <v>1454</v>
      </c>
      <c r="J22552" s="20">
        <v>38</v>
      </c>
      <c r="K22552" s="20" t="s">
        <v>1465</v>
      </c>
      <c r="L22552" t="s">
        <v>1466</v>
      </c>
      <c r="M22552" s="20">
        <v>9.5</v>
      </c>
      <c r="N22552" s="20">
        <v>9.5</v>
      </c>
      <c r="AE22552">
        <f t="shared" si="352"/>
        <v>2023</v>
      </c>
    </row>
    <row r="22553" spans="1:31" x14ac:dyDescent="0.25">
      <c r="A22553" s="7">
        <v>22550</v>
      </c>
      <c r="B22553" s="8">
        <v>44987</v>
      </c>
      <c r="C22553" t="s">
        <v>3</v>
      </c>
      <c r="D22553" t="s">
        <v>1315</v>
      </c>
      <c r="E22553" t="s">
        <v>9</v>
      </c>
      <c r="F22553" t="s">
        <v>268</v>
      </c>
      <c r="G22553" t="s">
        <v>861</v>
      </c>
      <c r="H22553" s="9" t="s">
        <v>2526</v>
      </c>
      <c r="I22553" t="s">
        <v>1454</v>
      </c>
      <c r="J22553" s="20">
        <v>26</v>
      </c>
      <c r="K22553" s="20" t="s">
        <v>9</v>
      </c>
      <c r="L22553" t="s">
        <v>1463</v>
      </c>
      <c r="M22553" s="20">
        <v>6.24</v>
      </c>
      <c r="N22553" s="20">
        <v>7.76</v>
      </c>
      <c r="AE22553">
        <f t="shared" si="352"/>
        <v>2023</v>
      </c>
    </row>
    <row r="22554" spans="1:31" x14ac:dyDescent="0.25">
      <c r="A22554" s="7">
        <v>22551</v>
      </c>
      <c r="B22554" s="8">
        <v>44987</v>
      </c>
      <c r="C22554" t="s">
        <v>3</v>
      </c>
      <c r="D22554" t="s">
        <v>1398</v>
      </c>
      <c r="E22554" t="s">
        <v>9</v>
      </c>
      <c r="F22554" t="s">
        <v>1325</v>
      </c>
      <c r="G22554" t="s">
        <v>861</v>
      </c>
      <c r="H22554" s="9" t="s">
        <v>2526</v>
      </c>
      <c r="I22554" t="s">
        <v>1454</v>
      </c>
      <c r="J22554" s="20">
        <v>12</v>
      </c>
      <c r="K22554" s="20" t="s">
        <v>3</v>
      </c>
      <c r="L22554" t="s">
        <v>1464</v>
      </c>
      <c r="M22554" s="20">
        <v>4.3599999999999994</v>
      </c>
      <c r="N22554" s="20">
        <v>2.64</v>
      </c>
      <c r="AE22554">
        <f t="shared" si="352"/>
        <v>2023</v>
      </c>
    </row>
    <row r="22555" spans="1:31" x14ac:dyDescent="0.25">
      <c r="A22555" s="7">
        <v>22552</v>
      </c>
      <c r="B22555" s="8">
        <v>44987</v>
      </c>
      <c r="C22555" t="s">
        <v>3</v>
      </c>
      <c r="D22555" t="s">
        <v>454</v>
      </c>
      <c r="E22555" t="s">
        <v>9</v>
      </c>
      <c r="F22555" t="s">
        <v>1325</v>
      </c>
      <c r="G22555" t="s">
        <v>1016</v>
      </c>
      <c r="H22555" s="135" t="s">
        <v>2860</v>
      </c>
      <c r="I22555" t="s">
        <v>1454</v>
      </c>
      <c r="J22555" s="20">
        <v>15</v>
      </c>
      <c r="K22555" s="20" t="s">
        <v>3</v>
      </c>
      <c r="L22555" t="s">
        <v>1464</v>
      </c>
      <c r="M22555" s="20">
        <v>5.2</v>
      </c>
      <c r="N22555" s="20">
        <v>3.3</v>
      </c>
      <c r="AE22555">
        <f t="shared" si="352"/>
        <v>2023</v>
      </c>
    </row>
    <row r="22556" spans="1:31" x14ac:dyDescent="0.25">
      <c r="A22556" s="7">
        <v>22553</v>
      </c>
      <c r="B22556" s="8">
        <v>44987</v>
      </c>
      <c r="C22556" t="s">
        <v>3</v>
      </c>
      <c r="D22556" t="s">
        <v>1315</v>
      </c>
      <c r="E22556" t="s">
        <v>9</v>
      </c>
      <c r="F22556" t="s">
        <v>665</v>
      </c>
      <c r="G22556" t="s">
        <v>861</v>
      </c>
      <c r="H22556" s="9" t="s">
        <v>2443</v>
      </c>
      <c r="I22556" t="s">
        <v>1454</v>
      </c>
      <c r="J22556" s="20">
        <v>38</v>
      </c>
      <c r="K22556" s="20" t="s">
        <v>1465</v>
      </c>
      <c r="L22556" t="s">
        <v>1466</v>
      </c>
      <c r="M22556" s="20">
        <v>9.5</v>
      </c>
      <c r="N22556" s="20">
        <v>9.5</v>
      </c>
      <c r="AE22556">
        <f t="shared" si="352"/>
        <v>2023</v>
      </c>
    </row>
    <row r="22557" spans="1:31" x14ac:dyDescent="0.25">
      <c r="A22557" s="7">
        <v>22554</v>
      </c>
      <c r="B22557" s="8">
        <v>44988</v>
      </c>
      <c r="C22557" t="s">
        <v>3</v>
      </c>
      <c r="D22557" t="s">
        <v>766</v>
      </c>
      <c r="E22557" t="s">
        <v>9</v>
      </c>
      <c r="F22557" t="s">
        <v>285</v>
      </c>
      <c r="G22557" t="s">
        <v>861</v>
      </c>
      <c r="H22557" s="9" t="s">
        <v>2526</v>
      </c>
      <c r="I22557" t="s">
        <v>1454</v>
      </c>
      <c r="J22557" s="20">
        <v>40</v>
      </c>
      <c r="K22557" s="20" t="s">
        <v>3</v>
      </c>
      <c r="L22557" t="s">
        <v>1464</v>
      </c>
      <c r="M22557" s="20">
        <v>12.2</v>
      </c>
      <c r="N22557" s="20">
        <v>8.8000000000000007</v>
      </c>
      <c r="AE22557">
        <f t="shared" si="352"/>
        <v>2023</v>
      </c>
    </row>
    <row r="22558" spans="1:31" x14ac:dyDescent="0.25">
      <c r="A22558" s="7">
        <v>22555</v>
      </c>
      <c r="B22558" s="8">
        <v>44988</v>
      </c>
      <c r="C22558" t="s">
        <v>3</v>
      </c>
      <c r="D22558" t="s">
        <v>1361</v>
      </c>
      <c r="E22558" t="s">
        <v>9</v>
      </c>
      <c r="F22558" t="s">
        <v>764</v>
      </c>
      <c r="G22558" t="s">
        <v>633</v>
      </c>
      <c r="H22558" s="135" t="s">
        <v>1909</v>
      </c>
      <c r="I22558" t="s">
        <v>1454</v>
      </c>
      <c r="J22558" s="20">
        <v>21</v>
      </c>
      <c r="K22558" s="20" t="s">
        <v>9</v>
      </c>
      <c r="L22558" t="s">
        <v>1464</v>
      </c>
      <c r="M22558" s="20">
        <v>4.62</v>
      </c>
      <c r="N22558" s="20">
        <v>6.88</v>
      </c>
      <c r="AE22558">
        <f t="shared" si="352"/>
        <v>2023</v>
      </c>
    </row>
    <row r="22559" spans="1:31" x14ac:dyDescent="0.25">
      <c r="A22559" s="7">
        <v>22556</v>
      </c>
      <c r="B22559" s="8">
        <v>44988</v>
      </c>
      <c r="C22559" t="s">
        <v>3</v>
      </c>
      <c r="D22559" t="s">
        <v>1361</v>
      </c>
      <c r="E22559" t="s">
        <v>9</v>
      </c>
      <c r="F22559" t="s">
        <v>764</v>
      </c>
      <c r="G22559" t="s">
        <v>633</v>
      </c>
      <c r="H22559" s="135" t="s">
        <v>1780</v>
      </c>
      <c r="I22559" t="s">
        <v>1454</v>
      </c>
      <c r="J22559" s="20">
        <v>18</v>
      </c>
      <c r="K22559" s="20" t="s">
        <v>3</v>
      </c>
      <c r="L22559" t="s">
        <v>1463</v>
      </c>
      <c r="M22559" s="20">
        <v>5.68</v>
      </c>
      <c r="N22559" s="20">
        <v>4.32</v>
      </c>
      <c r="AE22559">
        <f t="shared" si="352"/>
        <v>2023</v>
      </c>
    </row>
    <row r="22560" spans="1:31" x14ac:dyDescent="0.25">
      <c r="A22560" s="7">
        <v>22557</v>
      </c>
      <c r="B22560" s="8">
        <v>44988</v>
      </c>
      <c r="C22560" t="s">
        <v>3</v>
      </c>
      <c r="D22560" t="s">
        <v>1361</v>
      </c>
      <c r="E22560" t="s">
        <v>9</v>
      </c>
      <c r="F22560" t="s">
        <v>1329</v>
      </c>
      <c r="G22560" t="s">
        <v>870</v>
      </c>
      <c r="H22560" s="135" t="s">
        <v>1496</v>
      </c>
      <c r="I22560" t="s">
        <v>1455</v>
      </c>
      <c r="J22560" s="20">
        <v>17</v>
      </c>
      <c r="K22560" s="20" t="s">
        <v>3</v>
      </c>
      <c r="L22560" t="s">
        <v>1463</v>
      </c>
      <c r="M22560" s="20">
        <v>2.71</v>
      </c>
      <c r="N22560" s="20">
        <v>2.04</v>
      </c>
      <c r="AE22560">
        <f t="shared" si="352"/>
        <v>2023</v>
      </c>
    </row>
    <row r="22561" spans="1:31" x14ac:dyDescent="0.25">
      <c r="A22561" s="7">
        <v>22558</v>
      </c>
      <c r="B22561" s="8">
        <v>44988</v>
      </c>
      <c r="C22561" t="s">
        <v>3</v>
      </c>
      <c r="D22561" t="s">
        <v>1351</v>
      </c>
      <c r="E22561" t="s">
        <v>9</v>
      </c>
      <c r="F22561" t="s">
        <v>1342</v>
      </c>
      <c r="G22561" t="s">
        <v>861</v>
      </c>
      <c r="H22561" s="9" t="s">
        <v>2443</v>
      </c>
      <c r="I22561" t="s">
        <v>1454</v>
      </c>
      <c r="J22561" s="20">
        <v>30</v>
      </c>
      <c r="K22561" s="20" t="s">
        <v>1465</v>
      </c>
      <c r="L22561" t="s">
        <v>1466</v>
      </c>
      <c r="M22561" s="20">
        <v>7.5</v>
      </c>
      <c r="N22561" s="20">
        <v>7.5</v>
      </c>
      <c r="AE22561">
        <f t="shared" si="352"/>
        <v>2023</v>
      </c>
    </row>
    <row r="22562" spans="1:31" x14ac:dyDescent="0.25">
      <c r="A22562" s="7">
        <v>22559</v>
      </c>
      <c r="B22562" s="8">
        <v>44989</v>
      </c>
      <c r="C22562" t="s">
        <v>3</v>
      </c>
      <c r="D22562" t="s">
        <v>1374</v>
      </c>
      <c r="E22562" t="s">
        <v>9</v>
      </c>
      <c r="F22562" t="s">
        <v>1288</v>
      </c>
      <c r="G22562" t="s">
        <v>861</v>
      </c>
      <c r="H22562" s="9" t="s">
        <v>2526</v>
      </c>
      <c r="I22562" t="s">
        <v>1454</v>
      </c>
      <c r="J22562" s="20">
        <v>40</v>
      </c>
      <c r="K22562" s="20" t="s">
        <v>3</v>
      </c>
      <c r="L22562" t="s">
        <v>1464</v>
      </c>
      <c r="M22562" s="20">
        <v>12.2</v>
      </c>
      <c r="N22562" s="20">
        <v>8.8000000000000007</v>
      </c>
      <c r="AE22562">
        <f t="shared" si="352"/>
        <v>2023</v>
      </c>
    </row>
    <row r="22563" spans="1:31" x14ac:dyDescent="0.25">
      <c r="A22563" s="7">
        <v>22560</v>
      </c>
      <c r="B22563" s="8">
        <v>44989</v>
      </c>
      <c r="C22563" t="s">
        <v>3</v>
      </c>
      <c r="D22563" t="s">
        <v>1327</v>
      </c>
      <c r="E22563" t="s">
        <v>9</v>
      </c>
      <c r="F22563" t="s">
        <v>1111</v>
      </c>
      <c r="G22563" t="s">
        <v>861</v>
      </c>
      <c r="H22563" s="9" t="s">
        <v>2443</v>
      </c>
      <c r="I22563" t="s">
        <v>1454</v>
      </c>
      <c r="J22563" s="20">
        <v>38</v>
      </c>
      <c r="K22563" s="20" t="s">
        <v>3</v>
      </c>
      <c r="L22563" t="s">
        <v>1464</v>
      </c>
      <c r="M22563" s="20">
        <v>11.64</v>
      </c>
      <c r="N22563" s="20">
        <v>8.36</v>
      </c>
      <c r="AE22563">
        <f t="shared" si="352"/>
        <v>2023</v>
      </c>
    </row>
    <row r="22564" spans="1:31" x14ac:dyDescent="0.25">
      <c r="A22564" s="7">
        <v>22561</v>
      </c>
      <c r="B22564" s="8">
        <v>44990</v>
      </c>
      <c r="C22564" t="s">
        <v>3</v>
      </c>
      <c r="D22564" t="s">
        <v>943</v>
      </c>
      <c r="E22564" t="s">
        <v>9</v>
      </c>
      <c r="F22564" t="s">
        <v>1342</v>
      </c>
      <c r="G22564" t="s">
        <v>861</v>
      </c>
      <c r="H22564" s="9" t="s">
        <v>2526</v>
      </c>
      <c r="I22564" t="s">
        <v>1454</v>
      </c>
      <c r="J22564" s="20">
        <v>30</v>
      </c>
      <c r="K22564" s="20" t="s">
        <v>9</v>
      </c>
      <c r="L22564" t="s">
        <v>1464</v>
      </c>
      <c r="M22564" s="20">
        <v>6.6</v>
      </c>
      <c r="N22564" s="20">
        <v>9.4</v>
      </c>
      <c r="AE22564">
        <f t="shared" si="352"/>
        <v>2023</v>
      </c>
    </row>
    <row r="22565" spans="1:31" x14ac:dyDescent="0.25">
      <c r="A22565" s="7">
        <v>22562</v>
      </c>
      <c r="B22565" s="8">
        <v>44990</v>
      </c>
      <c r="C22565" t="s">
        <v>3</v>
      </c>
      <c r="D22565" t="s">
        <v>1327</v>
      </c>
      <c r="E22565" t="s">
        <v>9</v>
      </c>
      <c r="F22565" t="s">
        <v>900</v>
      </c>
      <c r="G22565" t="s">
        <v>861</v>
      </c>
      <c r="H22565" s="9" t="s">
        <v>2526</v>
      </c>
      <c r="I22565" t="s">
        <v>1454</v>
      </c>
      <c r="J22565" s="20">
        <v>38</v>
      </c>
      <c r="K22565" s="20" t="s">
        <v>1465</v>
      </c>
      <c r="L22565" t="s">
        <v>1466</v>
      </c>
      <c r="M22565" s="20">
        <v>9.5</v>
      </c>
      <c r="N22565" s="20">
        <v>9.5</v>
      </c>
      <c r="AE22565">
        <f t="shared" si="352"/>
        <v>2023</v>
      </c>
    </row>
    <row r="22566" spans="1:31" x14ac:dyDescent="0.25">
      <c r="A22566" s="7">
        <v>22563</v>
      </c>
      <c r="B22566" s="8">
        <v>44990</v>
      </c>
      <c r="C22566" t="s">
        <v>3</v>
      </c>
      <c r="D22566" t="s">
        <v>1329</v>
      </c>
      <c r="E22566" t="s">
        <v>9</v>
      </c>
      <c r="F22566" t="s">
        <v>1342</v>
      </c>
      <c r="G22566" t="s">
        <v>861</v>
      </c>
      <c r="H22566" s="9" t="s">
        <v>2527</v>
      </c>
      <c r="I22566" t="s">
        <v>1454</v>
      </c>
      <c r="J22566" s="20">
        <v>28</v>
      </c>
      <c r="K22566" s="20" t="s">
        <v>9</v>
      </c>
      <c r="L22566" t="s">
        <v>1464</v>
      </c>
      <c r="M22566" s="20">
        <v>6.16</v>
      </c>
      <c r="N22566" s="20">
        <v>8.84</v>
      </c>
      <c r="AE22566">
        <f t="shared" si="352"/>
        <v>2023</v>
      </c>
    </row>
    <row r="22567" spans="1:31" x14ac:dyDescent="0.25">
      <c r="A22567" s="7">
        <v>22564</v>
      </c>
      <c r="B22567" s="8">
        <v>44990</v>
      </c>
      <c r="C22567" t="s">
        <v>3</v>
      </c>
      <c r="D22567" t="s">
        <v>1332</v>
      </c>
      <c r="E22567" t="s">
        <v>9</v>
      </c>
      <c r="F22567" t="s">
        <v>448</v>
      </c>
      <c r="G22567" t="s">
        <v>861</v>
      </c>
      <c r="H22567" s="9" t="s">
        <v>2641</v>
      </c>
      <c r="I22567" t="s">
        <v>1454</v>
      </c>
      <c r="J22567" s="20">
        <v>59</v>
      </c>
      <c r="K22567" s="20" t="s">
        <v>9</v>
      </c>
      <c r="L22567" t="s">
        <v>1464</v>
      </c>
      <c r="M22567" s="20">
        <v>12.98</v>
      </c>
      <c r="N22567" s="20">
        <v>17.52</v>
      </c>
      <c r="AE22567">
        <f t="shared" si="352"/>
        <v>2023</v>
      </c>
    </row>
    <row r="22568" spans="1:31" x14ac:dyDescent="0.25">
      <c r="A22568" s="7">
        <v>22565</v>
      </c>
      <c r="B22568" s="8">
        <v>44990</v>
      </c>
      <c r="C22568" t="s">
        <v>3</v>
      </c>
      <c r="D22568" t="s">
        <v>1358</v>
      </c>
      <c r="E22568" t="s">
        <v>9</v>
      </c>
      <c r="F22568" t="s">
        <v>1360</v>
      </c>
      <c r="G22568" t="s">
        <v>732</v>
      </c>
      <c r="H22568" s="135" t="s">
        <v>2223</v>
      </c>
      <c r="I22568" t="s">
        <v>1454</v>
      </c>
      <c r="J22568" s="20">
        <v>56</v>
      </c>
      <c r="K22568" s="20" t="s">
        <v>3</v>
      </c>
      <c r="L22568" t="s">
        <v>1464</v>
      </c>
      <c r="M22568" s="20">
        <v>16.68</v>
      </c>
      <c r="N22568" s="20">
        <v>12.32</v>
      </c>
      <c r="AE22568">
        <f t="shared" si="352"/>
        <v>2023</v>
      </c>
    </row>
    <row r="22569" spans="1:31" x14ac:dyDescent="0.25">
      <c r="A22569" s="7">
        <v>22566</v>
      </c>
      <c r="B22569" s="8">
        <v>44991</v>
      </c>
      <c r="C22569" t="s">
        <v>3</v>
      </c>
      <c r="D22569" t="s">
        <v>766</v>
      </c>
      <c r="E22569" t="s">
        <v>9</v>
      </c>
      <c r="F22569" t="s">
        <v>45</v>
      </c>
      <c r="G22569" t="s">
        <v>861</v>
      </c>
      <c r="H22569" s="9" t="s">
        <v>2527</v>
      </c>
      <c r="I22569" t="s">
        <v>1454</v>
      </c>
      <c r="J22569" s="20">
        <v>46</v>
      </c>
      <c r="K22569" s="20" t="s">
        <v>3</v>
      </c>
      <c r="L22569" t="s">
        <v>1464</v>
      </c>
      <c r="M22569" s="20">
        <v>13.879999999999999</v>
      </c>
      <c r="N22569" s="20">
        <v>10.120000000000001</v>
      </c>
      <c r="AE22569">
        <f t="shared" si="352"/>
        <v>2023</v>
      </c>
    </row>
    <row r="22570" spans="1:31" x14ac:dyDescent="0.25">
      <c r="A22570" s="7">
        <v>22567</v>
      </c>
      <c r="B22570" s="8">
        <v>44991</v>
      </c>
      <c r="C22570" t="s">
        <v>3</v>
      </c>
      <c r="D22570" t="s">
        <v>1085</v>
      </c>
      <c r="E22570" t="s">
        <v>9</v>
      </c>
      <c r="F22570" t="s">
        <v>665</v>
      </c>
      <c r="G22570" t="s">
        <v>861</v>
      </c>
      <c r="H22570" s="9" t="s">
        <v>2527</v>
      </c>
      <c r="I22570" t="s">
        <v>1454</v>
      </c>
      <c r="J22570" s="20">
        <v>46</v>
      </c>
      <c r="K22570" s="20" t="s">
        <v>3</v>
      </c>
      <c r="L22570" t="s">
        <v>1464</v>
      </c>
      <c r="M22570" s="20">
        <v>13.879999999999999</v>
      </c>
      <c r="N22570" s="20">
        <v>10.120000000000001</v>
      </c>
      <c r="AE22570">
        <f t="shared" si="352"/>
        <v>2023</v>
      </c>
    </row>
    <row r="22571" spans="1:31" x14ac:dyDescent="0.25">
      <c r="A22571" s="7">
        <v>22568</v>
      </c>
      <c r="B22571" s="8">
        <v>44991</v>
      </c>
      <c r="C22571" t="s">
        <v>3</v>
      </c>
      <c r="D22571" t="s">
        <v>54</v>
      </c>
      <c r="E22571" t="s">
        <v>9</v>
      </c>
      <c r="F22571" t="s">
        <v>306</v>
      </c>
      <c r="G22571" t="s">
        <v>895</v>
      </c>
      <c r="H22571" s="135" t="s">
        <v>2718</v>
      </c>
      <c r="I22571" t="s">
        <v>1455</v>
      </c>
      <c r="J22571" s="20">
        <v>34</v>
      </c>
      <c r="K22571" s="20" t="s">
        <v>3</v>
      </c>
      <c r="L22571" t="s">
        <v>1464</v>
      </c>
      <c r="M22571" s="20">
        <v>5.26</v>
      </c>
      <c r="N22571" s="20">
        <v>3.74</v>
      </c>
      <c r="AE22571">
        <f t="shared" si="352"/>
        <v>2023</v>
      </c>
    </row>
    <row r="22572" spans="1:31" x14ac:dyDescent="0.25">
      <c r="A22572" s="7">
        <v>22569</v>
      </c>
      <c r="B22572" s="8">
        <v>44993</v>
      </c>
      <c r="C22572" t="s">
        <v>3</v>
      </c>
      <c r="D22572" t="s">
        <v>104</v>
      </c>
      <c r="E22572" t="s">
        <v>9</v>
      </c>
      <c r="F22572" t="s">
        <v>698</v>
      </c>
      <c r="G22572" t="s">
        <v>861</v>
      </c>
      <c r="H22572" s="9" t="s">
        <v>2527</v>
      </c>
      <c r="I22572" t="s">
        <v>1454</v>
      </c>
      <c r="J22572" s="20">
        <v>30</v>
      </c>
      <c r="K22572" s="20" t="s">
        <v>9</v>
      </c>
      <c r="L22572" t="s">
        <v>1464</v>
      </c>
      <c r="M22572" s="20">
        <v>6.6</v>
      </c>
      <c r="N22572" s="20">
        <v>9.4</v>
      </c>
      <c r="AE22572">
        <f t="shared" si="352"/>
        <v>2023</v>
      </c>
    </row>
    <row r="22573" spans="1:31" x14ac:dyDescent="0.25">
      <c r="A22573" s="7">
        <v>22570</v>
      </c>
      <c r="B22573" s="8">
        <v>44993</v>
      </c>
      <c r="C22573" t="s">
        <v>3</v>
      </c>
      <c r="D22573" t="s">
        <v>779</v>
      </c>
      <c r="E22573" t="s">
        <v>9</v>
      </c>
      <c r="F22573" t="s">
        <v>1360</v>
      </c>
      <c r="G22573" t="s">
        <v>648</v>
      </c>
      <c r="H22573" s="136" t="s">
        <v>1496</v>
      </c>
      <c r="I22573" t="s">
        <v>1454</v>
      </c>
      <c r="J22573" s="20">
        <v>80</v>
      </c>
      <c r="K22573" s="20" t="s">
        <v>3</v>
      </c>
      <c r="L22573" t="s">
        <v>1464</v>
      </c>
      <c r="M22573" s="20">
        <v>23.4</v>
      </c>
      <c r="N22573" s="20">
        <v>17.600000000000001</v>
      </c>
      <c r="AE22573">
        <f t="shared" si="352"/>
        <v>2023</v>
      </c>
    </row>
    <row r="22574" spans="1:31" x14ac:dyDescent="0.25">
      <c r="A22574" s="7">
        <v>22571</v>
      </c>
      <c r="B22574" s="8">
        <v>44993</v>
      </c>
      <c r="C22574" t="s">
        <v>3</v>
      </c>
      <c r="D22574" t="s">
        <v>1332</v>
      </c>
      <c r="E22574" t="s">
        <v>9</v>
      </c>
      <c r="F22574" t="s">
        <v>1344</v>
      </c>
      <c r="G22574" t="s">
        <v>648</v>
      </c>
      <c r="H22574" s="136" t="s">
        <v>1496</v>
      </c>
      <c r="I22574" t="s">
        <v>1456</v>
      </c>
      <c r="J22574" s="20">
        <v>18</v>
      </c>
      <c r="K22574" s="20" t="s">
        <v>3</v>
      </c>
      <c r="L22574" t="s">
        <v>1464</v>
      </c>
      <c r="M22574" s="20">
        <v>6.04</v>
      </c>
      <c r="N22574" s="20">
        <v>3.96</v>
      </c>
      <c r="O22574" t="s">
        <v>3</v>
      </c>
      <c r="P22574" s="13" t="s">
        <v>1385</v>
      </c>
      <c r="Q22574" t="s">
        <v>9</v>
      </c>
      <c r="R22574" t="s">
        <v>1374</v>
      </c>
      <c r="S22574" t="s">
        <v>1465</v>
      </c>
      <c r="U22574" t="s">
        <v>1465</v>
      </c>
      <c r="W22574" t="s">
        <v>1465</v>
      </c>
      <c r="Y22574" t="s">
        <v>1465</v>
      </c>
      <c r="AA22574" t="s">
        <v>1465</v>
      </c>
      <c r="AC22574" t="s">
        <v>1465</v>
      </c>
      <c r="AE22574">
        <f t="shared" si="352"/>
        <v>2023</v>
      </c>
    </row>
    <row r="22575" spans="1:31" x14ac:dyDescent="0.25">
      <c r="A22575" s="7">
        <v>22572</v>
      </c>
      <c r="B22575" s="8">
        <v>44993</v>
      </c>
      <c r="C22575" t="s">
        <v>3</v>
      </c>
      <c r="D22575" t="s">
        <v>1358</v>
      </c>
      <c r="E22575" t="s">
        <v>9</v>
      </c>
      <c r="F22575" t="s">
        <v>1401</v>
      </c>
      <c r="G22575" t="s">
        <v>895</v>
      </c>
      <c r="H22575" s="135" t="s">
        <v>3582</v>
      </c>
      <c r="I22575" t="s">
        <v>1456</v>
      </c>
      <c r="J22575" s="20">
        <v>15</v>
      </c>
      <c r="K22575" s="20" t="s">
        <v>3</v>
      </c>
      <c r="L22575" t="s">
        <v>1464</v>
      </c>
      <c r="M22575" s="20">
        <v>5.2</v>
      </c>
      <c r="N22575" s="20">
        <v>3.3</v>
      </c>
      <c r="O22575" t="s">
        <v>3</v>
      </c>
      <c r="P22575" s="13" t="s">
        <v>1119</v>
      </c>
      <c r="Q22575" t="s">
        <v>9</v>
      </c>
      <c r="R22575" t="s">
        <v>1360</v>
      </c>
      <c r="S22575" t="s">
        <v>1465</v>
      </c>
      <c r="U22575" t="s">
        <v>1465</v>
      </c>
      <c r="W22575" t="s">
        <v>1465</v>
      </c>
      <c r="Y22575" t="s">
        <v>1465</v>
      </c>
      <c r="AA22575" t="s">
        <v>1465</v>
      </c>
      <c r="AC22575" t="s">
        <v>1465</v>
      </c>
      <c r="AE22575">
        <f t="shared" si="352"/>
        <v>2023</v>
      </c>
    </row>
    <row r="22576" spans="1:31" x14ac:dyDescent="0.25">
      <c r="A22576" s="7">
        <v>22573</v>
      </c>
      <c r="B22576" s="8">
        <v>44994</v>
      </c>
      <c r="C22576" t="s">
        <v>3</v>
      </c>
      <c r="D22576" t="s">
        <v>678</v>
      </c>
      <c r="E22576" t="s">
        <v>9</v>
      </c>
      <c r="F22576" t="s">
        <v>1344</v>
      </c>
      <c r="G22576" t="s">
        <v>377</v>
      </c>
      <c r="H22576" s="9" t="s">
        <v>2375</v>
      </c>
      <c r="I22576" t="s">
        <v>1454</v>
      </c>
      <c r="J22576" s="20">
        <v>38</v>
      </c>
      <c r="K22576" s="20" t="s">
        <v>1465</v>
      </c>
      <c r="L22576" t="s">
        <v>1466</v>
      </c>
      <c r="M22576" s="20">
        <v>9.5</v>
      </c>
      <c r="N22576" s="20">
        <v>9.5</v>
      </c>
      <c r="AE22576">
        <f t="shared" si="352"/>
        <v>2023</v>
      </c>
    </row>
    <row r="22577" spans="1:31" x14ac:dyDescent="0.25">
      <c r="A22577" s="7">
        <v>22574</v>
      </c>
      <c r="B22577" s="8">
        <v>44998</v>
      </c>
      <c r="C22577" t="s">
        <v>3</v>
      </c>
      <c r="D22577" t="s">
        <v>1403</v>
      </c>
      <c r="E22577" t="s">
        <v>9</v>
      </c>
      <c r="F22577" t="s">
        <v>678</v>
      </c>
      <c r="G22577" t="s">
        <v>648</v>
      </c>
      <c r="H22577" s="136" t="s">
        <v>1496</v>
      </c>
      <c r="I22577" t="s">
        <v>1458</v>
      </c>
      <c r="J22577" s="20">
        <v>9</v>
      </c>
      <c r="K22577" s="20" t="s">
        <v>1465</v>
      </c>
      <c r="L22577" t="s">
        <v>1466</v>
      </c>
      <c r="M22577" s="20">
        <v>30</v>
      </c>
      <c r="N22577" s="20">
        <v>10</v>
      </c>
      <c r="AE22577">
        <f t="shared" si="352"/>
        <v>2023</v>
      </c>
    </row>
    <row r="22578" spans="1:31" x14ac:dyDescent="0.25">
      <c r="A22578" s="7">
        <v>22575</v>
      </c>
      <c r="B22578" s="8">
        <v>44998</v>
      </c>
      <c r="C22578" t="s">
        <v>3</v>
      </c>
      <c r="D22578" t="s">
        <v>1151</v>
      </c>
      <c r="E22578" t="s">
        <v>9</v>
      </c>
      <c r="F22578" t="s">
        <v>678</v>
      </c>
      <c r="G22578" t="s">
        <v>1170</v>
      </c>
      <c r="H22578" s="135" t="s">
        <v>1496</v>
      </c>
      <c r="I22578" t="s">
        <v>1455</v>
      </c>
      <c r="J22578" s="20">
        <v>10</v>
      </c>
      <c r="K22578" s="20" t="s">
        <v>1465</v>
      </c>
      <c r="L22578" t="s">
        <v>1466</v>
      </c>
      <c r="M22578" s="20">
        <v>1.25</v>
      </c>
      <c r="N22578" s="20">
        <v>1.25</v>
      </c>
      <c r="AE22578">
        <f t="shared" si="352"/>
        <v>2023</v>
      </c>
    </row>
    <row r="22579" spans="1:31" x14ac:dyDescent="0.25">
      <c r="A22579" s="7">
        <v>22576</v>
      </c>
      <c r="B22579" s="8">
        <v>44998</v>
      </c>
      <c r="C22579" t="s">
        <v>3</v>
      </c>
      <c r="D22579" t="s">
        <v>678</v>
      </c>
      <c r="E22579" t="s">
        <v>9</v>
      </c>
      <c r="F22579" t="s">
        <v>1151</v>
      </c>
      <c r="G22579" t="s">
        <v>1170</v>
      </c>
      <c r="H22579" s="135" t="s">
        <v>1496</v>
      </c>
      <c r="I22579" t="s">
        <v>1455</v>
      </c>
      <c r="J22579" s="20">
        <v>14</v>
      </c>
      <c r="K22579" s="20" t="s">
        <v>1465</v>
      </c>
      <c r="L22579" t="s">
        <v>1466</v>
      </c>
      <c r="M22579" s="20">
        <v>1.75</v>
      </c>
      <c r="N22579" s="20">
        <v>1.75</v>
      </c>
      <c r="AE22579">
        <f t="shared" si="352"/>
        <v>2023</v>
      </c>
    </row>
    <row r="22580" spans="1:31" x14ac:dyDescent="0.25">
      <c r="A22580" s="7">
        <v>22577</v>
      </c>
      <c r="B22580" s="8">
        <v>45001</v>
      </c>
      <c r="C22580" t="s">
        <v>3</v>
      </c>
      <c r="D22580" t="s">
        <v>1358</v>
      </c>
      <c r="E22580" t="s">
        <v>9</v>
      </c>
      <c r="F22580" t="s">
        <v>1360</v>
      </c>
      <c r="G22580" t="s">
        <v>732</v>
      </c>
      <c r="H22580" s="135" t="s">
        <v>2642</v>
      </c>
      <c r="I22580" t="s">
        <v>1454</v>
      </c>
      <c r="J22580" s="20">
        <v>28</v>
      </c>
      <c r="K22580" s="20" t="s">
        <v>3</v>
      </c>
      <c r="L22580" t="s">
        <v>1463</v>
      </c>
      <c r="M22580" s="20">
        <v>8.2800000000000011</v>
      </c>
      <c r="N22580" s="20">
        <v>6.72</v>
      </c>
      <c r="AE22580">
        <f t="shared" si="352"/>
        <v>2023</v>
      </c>
    </row>
    <row r="22581" spans="1:31" x14ac:dyDescent="0.25">
      <c r="A22581" s="7">
        <v>22578</v>
      </c>
      <c r="B22581" s="8">
        <v>45002</v>
      </c>
      <c r="C22581" t="s">
        <v>3</v>
      </c>
      <c r="D22581" t="s">
        <v>1010</v>
      </c>
      <c r="E22581" t="s">
        <v>9</v>
      </c>
      <c r="F22581" t="s">
        <v>1288</v>
      </c>
      <c r="G22581" t="s">
        <v>648</v>
      </c>
      <c r="H22581" s="9" t="s">
        <v>1797</v>
      </c>
      <c r="I22581" t="s">
        <v>1454</v>
      </c>
      <c r="J22581" s="20">
        <v>125</v>
      </c>
      <c r="K22581" s="20" t="s">
        <v>1465</v>
      </c>
      <c r="L22581" t="s">
        <v>1466</v>
      </c>
      <c r="M22581" s="20">
        <v>31.25</v>
      </c>
      <c r="N22581" s="20">
        <v>31.25</v>
      </c>
      <c r="AE22581">
        <f t="shared" si="352"/>
        <v>2023</v>
      </c>
    </row>
    <row r="22582" spans="1:31" x14ac:dyDescent="0.25">
      <c r="A22582" s="7">
        <v>22579</v>
      </c>
      <c r="B22582" s="8">
        <v>45002</v>
      </c>
      <c r="C22582" t="s">
        <v>3</v>
      </c>
      <c r="D22582" t="s">
        <v>1296</v>
      </c>
      <c r="E22582" t="s">
        <v>9</v>
      </c>
      <c r="F22582" t="s">
        <v>1288</v>
      </c>
      <c r="G22582" t="s">
        <v>648</v>
      </c>
      <c r="H22582" s="135" t="s">
        <v>3574</v>
      </c>
      <c r="I22582" t="s">
        <v>1454</v>
      </c>
      <c r="J22582" s="20">
        <v>84</v>
      </c>
      <c r="K22582" s="20" t="s">
        <v>3</v>
      </c>
      <c r="L22582" t="s">
        <v>1464</v>
      </c>
      <c r="M22582" s="20">
        <v>24.52</v>
      </c>
      <c r="N22582" s="20">
        <v>18.48</v>
      </c>
      <c r="AE22582">
        <f t="shared" si="352"/>
        <v>2023</v>
      </c>
    </row>
    <row r="22583" spans="1:31" x14ac:dyDescent="0.25">
      <c r="A22583" s="7">
        <v>22580</v>
      </c>
      <c r="B22583" s="8">
        <v>45002</v>
      </c>
      <c r="C22583" t="s">
        <v>3</v>
      </c>
      <c r="D22583" t="s">
        <v>1374</v>
      </c>
      <c r="E22583" t="s">
        <v>9</v>
      </c>
      <c r="F22583" t="s">
        <v>1045</v>
      </c>
      <c r="G22583" t="s">
        <v>861</v>
      </c>
      <c r="H22583" s="9" t="s">
        <v>2443</v>
      </c>
      <c r="I22583" t="s">
        <v>1454</v>
      </c>
      <c r="J22583" s="20">
        <v>38</v>
      </c>
      <c r="K22583" s="20" t="s">
        <v>1465</v>
      </c>
      <c r="L22583" t="s">
        <v>1466</v>
      </c>
      <c r="M22583" s="20">
        <v>9.5</v>
      </c>
      <c r="N22583" s="20">
        <v>9.5</v>
      </c>
      <c r="AE22583">
        <f t="shared" si="352"/>
        <v>2023</v>
      </c>
    </row>
    <row r="22584" spans="1:31" x14ac:dyDescent="0.25">
      <c r="A22584" s="7">
        <v>22581</v>
      </c>
      <c r="B22584" s="8">
        <v>45003</v>
      </c>
      <c r="C22584" t="s">
        <v>3</v>
      </c>
      <c r="D22584" t="s">
        <v>1284</v>
      </c>
      <c r="E22584" t="s">
        <v>9</v>
      </c>
      <c r="F22584" t="s">
        <v>1404</v>
      </c>
      <c r="G22584" t="s">
        <v>732</v>
      </c>
      <c r="H22584" s="135" t="s">
        <v>2186</v>
      </c>
      <c r="I22584" t="s">
        <v>1455</v>
      </c>
      <c r="J22584" s="20">
        <v>66</v>
      </c>
      <c r="K22584" s="20" t="s">
        <v>9</v>
      </c>
      <c r="L22584" t="s">
        <v>1464</v>
      </c>
      <c r="M22584" s="20">
        <v>7.26</v>
      </c>
      <c r="N22584" s="20">
        <v>9.74</v>
      </c>
      <c r="AE22584">
        <f t="shared" si="352"/>
        <v>2023</v>
      </c>
    </row>
    <row r="22585" spans="1:31" x14ac:dyDescent="0.25">
      <c r="A22585" s="7">
        <v>22582</v>
      </c>
      <c r="B22585" s="8">
        <v>45003</v>
      </c>
      <c r="C22585" t="s">
        <v>3</v>
      </c>
      <c r="D22585" t="s">
        <v>1284</v>
      </c>
      <c r="E22585" t="s">
        <v>9</v>
      </c>
      <c r="F22585" t="s">
        <v>1404</v>
      </c>
      <c r="G22585" t="s">
        <v>1292</v>
      </c>
      <c r="H22585" s="9" t="s">
        <v>3409</v>
      </c>
      <c r="I22585" t="s">
        <v>1458</v>
      </c>
      <c r="J22585" s="20">
        <v>20</v>
      </c>
      <c r="K22585" s="20" t="s">
        <v>1465</v>
      </c>
      <c r="L22585" t="s">
        <v>1466</v>
      </c>
      <c r="M22585" s="20">
        <v>10</v>
      </c>
      <c r="N22585" s="20">
        <v>30</v>
      </c>
      <c r="AE22585">
        <f t="shared" si="352"/>
        <v>2023</v>
      </c>
    </row>
    <row r="22586" spans="1:31" x14ac:dyDescent="0.25">
      <c r="A22586" s="7">
        <v>22583</v>
      </c>
      <c r="B22586" s="8">
        <v>45004</v>
      </c>
      <c r="C22586" t="s">
        <v>3</v>
      </c>
      <c r="D22586" t="s">
        <v>1355</v>
      </c>
      <c r="E22586" t="s">
        <v>9</v>
      </c>
      <c r="F22586" t="s">
        <v>1402</v>
      </c>
      <c r="G22586" t="s">
        <v>648</v>
      </c>
      <c r="H22586" s="9" t="s">
        <v>1797</v>
      </c>
      <c r="I22586" t="s">
        <v>1454</v>
      </c>
      <c r="J22586" s="20">
        <v>59</v>
      </c>
      <c r="K22586" s="20" t="s">
        <v>3</v>
      </c>
      <c r="L22586" t="s">
        <v>1463</v>
      </c>
      <c r="M22586" s="20">
        <v>16.34</v>
      </c>
      <c r="N22586" s="20">
        <v>14.16</v>
      </c>
      <c r="AE22586">
        <f t="shared" si="352"/>
        <v>2023</v>
      </c>
    </row>
    <row r="22587" spans="1:31" x14ac:dyDescent="0.25">
      <c r="A22587" s="7">
        <v>22584</v>
      </c>
      <c r="B22587" s="8">
        <v>45004</v>
      </c>
      <c r="C22587" t="s">
        <v>3</v>
      </c>
      <c r="D22587" t="s">
        <v>1355</v>
      </c>
      <c r="E22587" t="s">
        <v>9</v>
      </c>
      <c r="F22587" t="s">
        <v>1402</v>
      </c>
      <c r="G22587" t="s">
        <v>648</v>
      </c>
      <c r="H22587" s="135" t="s">
        <v>1952</v>
      </c>
      <c r="I22587" t="s">
        <v>1454</v>
      </c>
      <c r="J22587" s="20">
        <v>56</v>
      </c>
      <c r="K22587" s="20" t="s">
        <v>1465</v>
      </c>
      <c r="L22587" t="s">
        <v>1466</v>
      </c>
      <c r="M22587" s="20">
        <v>14</v>
      </c>
      <c r="N22587" s="20">
        <v>14</v>
      </c>
      <c r="AE22587">
        <f t="shared" si="352"/>
        <v>2023</v>
      </c>
    </row>
    <row r="22588" spans="1:31" x14ac:dyDescent="0.25">
      <c r="A22588" s="7">
        <v>22585</v>
      </c>
      <c r="B22588" s="8">
        <v>45004</v>
      </c>
      <c r="C22588" t="s">
        <v>3</v>
      </c>
      <c r="D22588" t="s">
        <v>1403</v>
      </c>
      <c r="E22588" t="s">
        <v>9</v>
      </c>
      <c r="F22588" t="s">
        <v>1404</v>
      </c>
      <c r="G22588" t="s">
        <v>929</v>
      </c>
      <c r="H22588" s="135" t="s">
        <v>2683</v>
      </c>
      <c r="I22588" t="s">
        <v>1454</v>
      </c>
      <c r="J22588" s="20">
        <v>11</v>
      </c>
      <c r="K22588" s="20" t="s">
        <v>9</v>
      </c>
      <c r="L22588" t="s">
        <v>1464</v>
      </c>
      <c r="M22588" s="20">
        <v>2.42</v>
      </c>
      <c r="N22588" s="20">
        <v>4.08</v>
      </c>
      <c r="AE22588">
        <f t="shared" si="352"/>
        <v>2023</v>
      </c>
    </row>
    <row r="22589" spans="1:31" x14ac:dyDescent="0.25">
      <c r="A22589" s="7">
        <v>22586</v>
      </c>
      <c r="B22589" s="8">
        <v>45006</v>
      </c>
      <c r="C22589" t="s">
        <v>3</v>
      </c>
      <c r="D22589" t="s">
        <v>168</v>
      </c>
      <c r="E22589" t="s">
        <v>9</v>
      </c>
      <c r="F22589" t="s">
        <v>828</v>
      </c>
      <c r="G22589" t="s">
        <v>24</v>
      </c>
      <c r="H22589" s="135" t="s">
        <v>1497</v>
      </c>
      <c r="I22589" t="s">
        <v>1454</v>
      </c>
      <c r="J22589" s="20">
        <v>40</v>
      </c>
      <c r="K22589" s="20" t="s">
        <v>9</v>
      </c>
      <c r="L22589" t="s">
        <v>1464</v>
      </c>
      <c r="M22589" s="20">
        <v>8.8000000000000007</v>
      </c>
      <c r="N22589" s="20">
        <v>12.2</v>
      </c>
      <c r="AE22589">
        <f t="shared" si="352"/>
        <v>2023</v>
      </c>
    </row>
    <row r="22590" spans="1:31" x14ac:dyDescent="0.25">
      <c r="A22590" s="7">
        <v>22587</v>
      </c>
      <c r="B22590" s="8">
        <v>45006</v>
      </c>
      <c r="C22590" t="s">
        <v>3</v>
      </c>
      <c r="D22590" t="s">
        <v>54</v>
      </c>
      <c r="E22590" t="s">
        <v>9</v>
      </c>
      <c r="F22590" t="s">
        <v>306</v>
      </c>
      <c r="G22590" t="s">
        <v>895</v>
      </c>
      <c r="H22590" s="135" t="s">
        <v>2633</v>
      </c>
      <c r="I22590" t="s">
        <v>1455</v>
      </c>
      <c r="J22590" s="20">
        <v>34</v>
      </c>
      <c r="K22590" s="20" t="s">
        <v>3</v>
      </c>
      <c r="L22590" t="s">
        <v>1463</v>
      </c>
      <c r="M22590" s="20">
        <v>4.92</v>
      </c>
      <c r="N22590" s="20">
        <v>4.08</v>
      </c>
      <c r="AE22590">
        <f t="shared" si="352"/>
        <v>2023</v>
      </c>
    </row>
    <row r="22591" spans="1:31" x14ac:dyDescent="0.25">
      <c r="A22591" s="7">
        <v>22588</v>
      </c>
      <c r="B22591" s="8">
        <v>45006</v>
      </c>
      <c r="C22591" t="s">
        <v>3</v>
      </c>
      <c r="D22591" t="s">
        <v>237</v>
      </c>
      <c r="E22591" t="s">
        <v>9</v>
      </c>
      <c r="F22591" t="s">
        <v>186</v>
      </c>
      <c r="G22591" t="s">
        <v>895</v>
      </c>
      <c r="H22591" s="135" t="s">
        <v>2590</v>
      </c>
      <c r="I22591" t="s">
        <v>1454</v>
      </c>
      <c r="J22591" s="20">
        <v>61</v>
      </c>
      <c r="K22591" s="20" t="s">
        <v>3</v>
      </c>
      <c r="L22591" t="s">
        <v>1464</v>
      </c>
      <c r="M22591" s="20">
        <v>18.079999999999998</v>
      </c>
      <c r="N22591" s="20">
        <v>13.42</v>
      </c>
      <c r="AE22591">
        <f t="shared" si="352"/>
        <v>2023</v>
      </c>
    </row>
    <row r="22592" spans="1:31" x14ac:dyDescent="0.25">
      <c r="A22592" s="7">
        <v>22589</v>
      </c>
      <c r="B22592" s="8">
        <v>45009</v>
      </c>
      <c r="C22592" t="s">
        <v>3</v>
      </c>
      <c r="D22592" t="s">
        <v>1358</v>
      </c>
      <c r="E22592" t="s">
        <v>9</v>
      </c>
      <c r="F22592" t="s">
        <v>1360</v>
      </c>
      <c r="G22592" t="s">
        <v>732</v>
      </c>
      <c r="H22592" s="135" t="s">
        <v>2454</v>
      </c>
      <c r="I22592" t="s">
        <v>1454</v>
      </c>
      <c r="J22592" s="20">
        <v>30</v>
      </c>
      <c r="K22592" s="20" t="s">
        <v>3</v>
      </c>
      <c r="L22592" t="s">
        <v>1464</v>
      </c>
      <c r="M22592" s="20">
        <v>9.4</v>
      </c>
      <c r="N22592" s="20">
        <v>6.6</v>
      </c>
      <c r="AE22592">
        <f t="shared" si="352"/>
        <v>2023</v>
      </c>
    </row>
    <row r="22593" spans="1:31" x14ac:dyDescent="0.25">
      <c r="A22593" s="7">
        <v>22590</v>
      </c>
      <c r="B22593" s="8">
        <v>45009</v>
      </c>
      <c r="C22593" t="s">
        <v>3</v>
      </c>
      <c r="D22593" t="s">
        <v>1280</v>
      </c>
      <c r="E22593" t="s">
        <v>9</v>
      </c>
      <c r="F22593" t="s">
        <v>1405</v>
      </c>
      <c r="G22593" t="s">
        <v>1406</v>
      </c>
      <c r="H22593" s="135" t="s">
        <v>3583</v>
      </c>
      <c r="I22593" t="s">
        <v>1458</v>
      </c>
      <c r="J22593" s="20">
        <v>5</v>
      </c>
      <c r="K22593" s="20" t="s">
        <v>1465</v>
      </c>
      <c r="L22593" t="s">
        <v>1466</v>
      </c>
      <c r="M22593" s="20">
        <v>10</v>
      </c>
      <c r="N22593" s="20">
        <v>30</v>
      </c>
      <c r="AE22593">
        <f t="shared" si="352"/>
        <v>2023</v>
      </c>
    </row>
    <row r="22594" spans="1:31" x14ac:dyDescent="0.25">
      <c r="A22594" s="7">
        <v>22591</v>
      </c>
      <c r="B22594" s="8">
        <v>45011</v>
      </c>
      <c r="C22594" t="s">
        <v>3</v>
      </c>
      <c r="D22594" t="s">
        <v>1123</v>
      </c>
      <c r="E22594" t="s">
        <v>9</v>
      </c>
      <c r="F22594" t="s">
        <v>1344</v>
      </c>
      <c r="G22594" t="s">
        <v>861</v>
      </c>
      <c r="H22594" s="9" t="s">
        <v>2526</v>
      </c>
      <c r="I22594" t="s">
        <v>1454</v>
      </c>
      <c r="J22594" s="20">
        <v>45</v>
      </c>
      <c r="K22594" s="20" t="s">
        <v>1465</v>
      </c>
      <c r="L22594" t="s">
        <v>1466</v>
      </c>
      <c r="M22594" s="20">
        <v>11.25</v>
      </c>
      <c r="N22594" s="20">
        <v>11.25</v>
      </c>
      <c r="AE22594">
        <f t="shared" si="352"/>
        <v>2023</v>
      </c>
    </row>
    <row r="22595" spans="1:31" x14ac:dyDescent="0.25">
      <c r="A22595" s="7">
        <v>22592</v>
      </c>
      <c r="B22595" s="8">
        <v>45011</v>
      </c>
      <c r="C22595" t="s">
        <v>3</v>
      </c>
      <c r="D22595" t="s">
        <v>1384</v>
      </c>
      <c r="E22595" t="s">
        <v>9</v>
      </c>
      <c r="F22595" t="s">
        <v>1387</v>
      </c>
      <c r="G22595" t="s">
        <v>24</v>
      </c>
      <c r="H22595" s="136" t="s">
        <v>1496</v>
      </c>
      <c r="I22595" t="s">
        <v>1454</v>
      </c>
      <c r="J22595" s="20">
        <v>21</v>
      </c>
      <c r="K22595" s="20" t="s">
        <v>3</v>
      </c>
      <c r="L22595" t="s">
        <v>1463</v>
      </c>
      <c r="M22595" s="20">
        <v>6.46</v>
      </c>
      <c r="N22595" s="20">
        <v>5.04</v>
      </c>
      <c r="AE22595">
        <f t="shared" si="352"/>
        <v>2023</v>
      </c>
    </row>
    <row r="22596" spans="1:31" x14ac:dyDescent="0.25">
      <c r="A22596" s="7">
        <v>22593</v>
      </c>
      <c r="B22596" s="8">
        <v>45012</v>
      </c>
      <c r="C22596" t="s">
        <v>3</v>
      </c>
      <c r="D22596" t="s">
        <v>1296</v>
      </c>
      <c r="E22596" t="s">
        <v>9</v>
      </c>
      <c r="F22596" t="s">
        <v>448</v>
      </c>
      <c r="G22596" t="s">
        <v>861</v>
      </c>
      <c r="H22596" s="9" t="s">
        <v>3446</v>
      </c>
      <c r="I22596" t="s">
        <v>1454</v>
      </c>
      <c r="J22596" s="20">
        <v>15</v>
      </c>
      <c r="K22596" s="20" t="s">
        <v>9</v>
      </c>
      <c r="L22596" t="s">
        <v>1463</v>
      </c>
      <c r="M22596" s="20">
        <v>3.6</v>
      </c>
      <c r="N22596" s="20">
        <v>4.9000000000000004</v>
      </c>
      <c r="AE22596">
        <f t="shared" ref="AE22596:AE22659" si="353">YEAR(B22596)</f>
        <v>2023</v>
      </c>
    </row>
    <row r="22597" spans="1:31" x14ac:dyDescent="0.25">
      <c r="A22597" s="7">
        <v>22594</v>
      </c>
      <c r="B22597" s="8">
        <v>45012</v>
      </c>
      <c r="C22597" t="s">
        <v>3</v>
      </c>
      <c r="D22597" t="s">
        <v>1349</v>
      </c>
      <c r="E22597" t="s">
        <v>9</v>
      </c>
      <c r="F22597" t="s">
        <v>1402</v>
      </c>
      <c r="G22597" t="s">
        <v>929</v>
      </c>
      <c r="H22597" s="135" t="s">
        <v>2701</v>
      </c>
      <c r="I22597" t="s">
        <v>1454</v>
      </c>
      <c r="J22597" s="20">
        <v>62</v>
      </c>
      <c r="K22597" s="20" t="s">
        <v>3</v>
      </c>
      <c r="L22597" t="s">
        <v>1464</v>
      </c>
      <c r="M22597" s="20">
        <v>18.36</v>
      </c>
      <c r="N22597" s="20">
        <v>13.64</v>
      </c>
      <c r="AE22597">
        <f t="shared" si="353"/>
        <v>2023</v>
      </c>
    </row>
    <row r="22598" spans="1:31" x14ac:dyDescent="0.25">
      <c r="A22598" s="7">
        <v>22595</v>
      </c>
      <c r="B22598" s="8">
        <v>45012</v>
      </c>
      <c r="C22598" t="s">
        <v>3</v>
      </c>
      <c r="D22598" t="s">
        <v>1317</v>
      </c>
      <c r="E22598" t="s">
        <v>9</v>
      </c>
      <c r="F22598" t="s">
        <v>1360</v>
      </c>
      <c r="G22598" t="s">
        <v>1406</v>
      </c>
      <c r="H22598" s="135" t="s">
        <v>3584</v>
      </c>
      <c r="I22598" t="s">
        <v>1454</v>
      </c>
      <c r="J22598" s="20">
        <v>45</v>
      </c>
      <c r="K22598" s="20" t="s">
        <v>3</v>
      </c>
      <c r="L22598" t="s">
        <v>1464</v>
      </c>
      <c r="M22598" s="20">
        <v>13.6</v>
      </c>
      <c r="N22598" s="20">
        <v>9.9</v>
      </c>
      <c r="AE22598">
        <f t="shared" si="353"/>
        <v>2023</v>
      </c>
    </row>
    <row r="22599" spans="1:31" x14ac:dyDescent="0.25">
      <c r="A22599" s="7">
        <v>22596</v>
      </c>
      <c r="B22599" s="8">
        <v>45013</v>
      </c>
      <c r="C22599" t="s">
        <v>3</v>
      </c>
      <c r="D22599" t="s">
        <v>1262</v>
      </c>
      <c r="E22599" t="s">
        <v>9</v>
      </c>
      <c r="F22599" t="s">
        <v>1402</v>
      </c>
      <c r="G22599" t="s">
        <v>648</v>
      </c>
      <c r="H22599" s="135" t="s">
        <v>2947</v>
      </c>
      <c r="I22599" t="s">
        <v>1455</v>
      </c>
      <c r="J22599" s="20">
        <v>18</v>
      </c>
      <c r="K22599" s="20" t="s">
        <v>3</v>
      </c>
      <c r="L22599" t="s">
        <v>1463</v>
      </c>
      <c r="M22599" s="20">
        <v>2.84</v>
      </c>
      <c r="N22599" s="20">
        <v>2.16</v>
      </c>
      <c r="AE22599">
        <f t="shared" si="353"/>
        <v>2023</v>
      </c>
    </row>
    <row r="22600" spans="1:31" x14ac:dyDescent="0.25">
      <c r="A22600" s="7">
        <v>22597</v>
      </c>
      <c r="B22600" s="8">
        <v>45015</v>
      </c>
      <c r="C22600" t="s">
        <v>3</v>
      </c>
      <c r="D22600" t="s">
        <v>1283</v>
      </c>
      <c r="E22600" t="s">
        <v>9</v>
      </c>
      <c r="F22600" t="s">
        <v>268</v>
      </c>
      <c r="G22600" t="s">
        <v>861</v>
      </c>
      <c r="H22600" s="9" t="s">
        <v>2527</v>
      </c>
      <c r="I22600" t="s">
        <v>1454</v>
      </c>
      <c r="J22600" s="20">
        <v>43</v>
      </c>
      <c r="K22600" s="20" t="s">
        <v>9</v>
      </c>
      <c r="L22600" t="s">
        <v>1464</v>
      </c>
      <c r="M22600" s="20">
        <v>9.4600000000000009</v>
      </c>
      <c r="N22600" s="20">
        <v>13.04</v>
      </c>
      <c r="AE22600">
        <f t="shared" si="353"/>
        <v>2023</v>
      </c>
    </row>
    <row r="22601" spans="1:31" x14ac:dyDescent="0.25">
      <c r="A22601" s="7">
        <v>22598</v>
      </c>
      <c r="B22601" s="8">
        <v>45016</v>
      </c>
      <c r="C22601" t="s">
        <v>3</v>
      </c>
      <c r="D22601" t="s">
        <v>632</v>
      </c>
      <c r="E22601" t="s">
        <v>9</v>
      </c>
      <c r="F22601" t="s">
        <v>67</v>
      </c>
      <c r="G22601" t="s">
        <v>861</v>
      </c>
      <c r="H22601" s="9" t="s">
        <v>2527</v>
      </c>
      <c r="I22601" t="s">
        <v>1454</v>
      </c>
      <c r="J22601" s="20">
        <v>14</v>
      </c>
      <c r="K22601" s="20" t="s">
        <v>3</v>
      </c>
      <c r="L22601" t="s">
        <v>1464</v>
      </c>
      <c r="M22601" s="20">
        <v>4.92</v>
      </c>
      <c r="N22601" s="20">
        <v>3.08</v>
      </c>
      <c r="AE22601">
        <f t="shared" si="353"/>
        <v>2023</v>
      </c>
    </row>
    <row r="22602" spans="1:31" x14ac:dyDescent="0.25">
      <c r="A22602" s="7">
        <v>22599</v>
      </c>
      <c r="B22602" s="8">
        <v>45016</v>
      </c>
      <c r="C22602" t="s">
        <v>3</v>
      </c>
      <c r="D22602" t="s">
        <v>1360</v>
      </c>
      <c r="E22602" t="s">
        <v>9</v>
      </c>
      <c r="F22602" t="s">
        <v>779</v>
      </c>
      <c r="G22602" t="s">
        <v>648</v>
      </c>
      <c r="H22602" s="136" t="s">
        <v>1496</v>
      </c>
      <c r="I22602" t="s">
        <v>1454</v>
      </c>
      <c r="J22602" s="20">
        <v>65</v>
      </c>
      <c r="K22602" s="20" t="s">
        <v>9</v>
      </c>
      <c r="L22602" t="s">
        <v>1464</v>
      </c>
      <c r="M22602" s="20">
        <v>14.3</v>
      </c>
      <c r="N22602" s="20">
        <v>19.2</v>
      </c>
      <c r="AE22602">
        <f t="shared" si="353"/>
        <v>2023</v>
      </c>
    </row>
    <row r="22603" spans="1:31" x14ac:dyDescent="0.25">
      <c r="A22603" s="7">
        <v>22600</v>
      </c>
      <c r="B22603" s="8">
        <v>45016</v>
      </c>
      <c r="C22603" t="s">
        <v>3</v>
      </c>
      <c r="D22603" t="s">
        <v>877</v>
      </c>
      <c r="E22603" t="s">
        <v>9</v>
      </c>
      <c r="F22603" t="s">
        <v>678</v>
      </c>
      <c r="G22603" t="s">
        <v>895</v>
      </c>
      <c r="H22603" s="135" t="s">
        <v>2590</v>
      </c>
      <c r="I22603" t="s">
        <v>1455</v>
      </c>
      <c r="J22603" s="20">
        <v>55</v>
      </c>
      <c r="K22603" s="20" t="s">
        <v>1465</v>
      </c>
      <c r="L22603" t="s">
        <v>1466</v>
      </c>
      <c r="M22603" s="20">
        <v>6.875</v>
      </c>
      <c r="N22603" s="20">
        <v>6.875</v>
      </c>
      <c r="AE22603">
        <f t="shared" si="353"/>
        <v>2023</v>
      </c>
    </row>
    <row r="22604" spans="1:31" x14ac:dyDescent="0.25">
      <c r="A22604" s="7">
        <v>22601</v>
      </c>
      <c r="B22604" s="8">
        <v>45017</v>
      </c>
      <c r="C22604" t="s">
        <v>3</v>
      </c>
      <c r="D22604" t="s">
        <v>1295</v>
      </c>
      <c r="E22604" t="s">
        <v>9</v>
      </c>
      <c r="F22604" t="s">
        <v>448</v>
      </c>
      <c r="G22604" t="s">
        <v>861</v>
      </c>
      <c r="H22604" s="9" t="s">
        <v>2527</v>
      </c>
      <c r="I22604" t="s">
        <v>1454</v>
      </c>
      <c r="J22604" s="20">
        <v>42</v>
      </c>
      <c r="K22604" s="20" t="s">
        <v>3</v>
      </c>
      <c r="L22604" t="s">
        <v>1463</v>
      </c>
      <c r="M22604" s="20">
        <v>11.92</v>
      </c>
      <c r="N22604" s="20">
        <v>10.08</v>
      </c>
      <c r="AE22604">
        <f t="shared" si="353"/>
        <v>2023</v>
      </c>
    </row>
    <row r="22605" spans="1:31" x14ac:dyDescent="0.25">
      <c r="A22605" s="7">
        <v>22602</v>
      </c>
      <c r="B22605" s="8">
        <v>45020</v>
      </c>
      <c r="C22605" t="s">
        <v>3</v>
      </c>
      <c r="D22605" t="s">
        <v>851</v>
      </c>
      <c r="E22605" t="s">
        <v>9</v>
      </c>
      <c r="F22605" t="s">
        <v>1156</v>
      </c>
      <c r="G22605" t="s">
        <v>648</v>
      </c>
      <c r="H22605" s="135" t="s">
        <v>3574</v>
      </c>
      <c r="I22605" t="s">
        <v>1454</v>
      </c>
      <c r="J22605" s="20">
        <v>25</v>
      </c>
      <c r="K22605" s="20" t="s">
        <v>3</v>
      </c>
      <c r="L22605" t="s">
        <v>1463</v>
      </c>
      <c r="M22605" s="20">
        <v>7.5</v>
      </c>
      <c r="N22605" s="20">
        <v>6</v>
      </c>
      <c r="AE22605">
        <f t="shared" si="353"/>
        <v>2023</v>
      </c>
    </row>
    <row r="22606" spans="1:31" x14ac:dyDescent="0.25">
      <c r="A22606" s="7">
        <v>22603</v>
      </c>
      <c r="B22606" s="8">
        <v>45021</v>
      </c>
      <c r="C22606" t="s">
        <v>3</v>
      </c>
      <c r="D22606" t="s">
        <v>1361</v>
      </c>
      <c r="E22606" t="s">
        <v>9</v>
      </c>
      <c r="F22606" t="s">
        <v>85</v>
      </c>
      <c r="G22606" t="s">
        <v>861</v>
      </c>
      <c r="H22606" s="9" t="s">
        <v>2527</v>
      </c>
      <c r="I22606" t="s">
        <v>1454</v>
      </c>
      <c r="J22606" s="20">
        <v>22</v>
      </c>
      <c r="K22606" s="20" t="s">
        <v>9</v>
      </c>
      <c r="L22606" t="s">
        <v>1463</v>
      </c>
      <c r="M22606" s="20">
        <v>5.28</v>
      </c>
      <c r="N22606" s="20">
        <v>6.72</v>
      </c>
      <c r="AE22606">
        <f t="shared" si="353"/>
        <v>2023</v>
      </c>
    </row>
    <row r="22607" spans="1:31" x14ac:dyDescent="0.25">
      <c r="A22607" s="7">
        <v>22604</v>
      </c>
      <c r="B22607" s="8">
        <v>45021</v>
      </c>
      <c r="C22607" t="s">
        <v>3</v>
      </c>
      <c r="D22607" t="s">
        <v>1361</v>
      </c>
      <c r="E22607" t="s">
        <v>9</v>
      </c>
      <c r="F22607" t="s">
        <v>764</v>
      </c>
      <c r="G22607" t="s">
        <v>633</v>
      </c>
      <c r="H22607" s="135" t="s">
        <v>1920</v>
      </c>
      <c r="I22607" t="s">
        <v>1454</v>
      </c>
      <c r="J22607" s="20">
        <v>22</v>
      </c>
      <c r="K22607" s="20" t="s">
        <v>3</v>
      </c>
      <c r="L22607" t="s">
        <v>1464</v>
      </c>
      <c r="M22607" s="20">
        <v>7.16</v>
      </c>
      <c r="N22607" s="20">
        <v>4.84</v>
      </c>
      <c r="AE22607">
        <f t="shared" si="353"/>
        <v>2023</v>
      </c>
    </row>
    <row r="22608" spans="1:31" x14ac:dyDescent="0.25">
      <c r="A22608" s="7">
        <v>22605</v>
      </c>
      <c r="B22608" s="8">
        <v>45022</v>
      </c>
      <c r="C22608" t="s">
        <v>3</v>
      </c>
      <c r="D22608" t="s">
        <v>306</v>
      </c>
      <c r="E22608" t="s">
        <v>9</v>
      </c>
      <c r="F22608" t="s">
        <v>54</v>
      </c>
      <c r="G22608" t="s">
        <v>648</v>
      </c>
      <c r="H22608" s="135" t="s">
        <v>2853</v>
      </c>
      <c r="I22608" t="s">
        <v>1455</v>
      </c>
      <c r="J22608" s="20">
        <v>195</v>
      </c>
      <c r="K22608" s="20" t="s">
        <v>9</v>
      </c>
      <c r="L22608" t="s">
        <v>1464</v>
      </c>
      <c r="M22608" s="20">
        <v>21.45</v>
      </c>
      <c r="N22608" s="20">
        <v>27.8</v>
      </c>
      <c r="AE22608">
        <f t="shared" si="353"/>
        <v>2023</v>
      </c>
    </row>
    <row r="22609" spans="1:31" x14ac:dyDescent="0.25">
      <c r="A22609" s="7">
        <v>22606</v>
      </c>
      <c r="B22609" s="8">
        <v>45023</v>
      </c>
      <c r="C22609" t="s">
        <v>3</v>
      </c>
      <c r="D22609" t="s">
        <v>1332</v>
      </c>
      <c r="E22609" t="s">
        <v>9</v>
      </c>
      <c r="F22609" t="s">
        <v>900</v>
      </c>
      <c r="G22609" t="s">
        <v>895</v>
      </c>
      <c r="H22609" s="135" t="s">
        <v>2599</v>
      </c>
      <c r="I22609" t="s">
        <v>1456</v>
      </c>
      <c r="J22609" s="20">
        <v>34</v>
      </c>
      <c r="K22609" s="20" t="s">
        <v>9</v>
      </c>
      <c r="L22609" t="s">
        <v>1464</v>
      </c>
      <c r="M22609" s="20">
        <v>7.48</v>
      </c>
      <c r="N22609" s="20">
        <v>10.52</v>
      </c>
      <c r="O22609" t="s">
        <v>3</v>
      </c>
      <c r="P22609" s="13" t="s">
        <v>1385</v>
      </c>
      <c r="Q22609" t="s">
        <v>9</v>
      </c>
      <c r="R22609" t="s">
        <v>448</v>
      </c>
      <c r="S22609" t="s">
        <v>1465</v>
      </c>
      <c r="U22609" t="s">
        <v>1465</v>
      </c>
      <c r="W22609" t="s">
        <v>1465</v>
      </c>
      <c r="Y22609" t="s">
        <v>1465</v>
      </c>
      <c r="AA22609" t="s">
        <v>1465</v>
      </c>
      <c r="AC22609" t="s">
        <v>1465</v>
      </c>
      <c r="AE22609">
        <f t="shared" si="353"/>
        <v>2023</v>
      </c>
    </row>
    <row r="22610" spans="1:31" x14ac:dyDescent="0.25">
      <c r="A22610" s="7">
        <v>22607</v>
      </c>
      <c r="B22610" s="8">
        <v>45025</v>
      </c>
      <c r="C22610" t="s">
        <v>3</v>
      </c>
      <c r="D22610" t="s">
        <v>1407</v>
      </c>
      <c r="E22610" t="s">
        <v>9</v>
      </c>
      <c r="F22610" t="s">
        <v>678</v>
      </c>
      <c r="G22610" t="s">
        <v>1406</v>
      </c>
      <c r="H22610" s="135" t="s">
        <v>3585</v>
      </c>
      <c r="I22610" t="s">
        <v>1458</v>
      </c>
      <c r="J22610" s="20">
        <v>10</v>
      </c>
      <c r="K22610" s="20" t="s">
        <v>3</v>
      </c>
      <c r="L22610" t="s">
        <v>1463</v>
      </c>
      <c r="M22610" s="20">
        <v>30</v>
      </c>
      <c r="N22610" s="20">
        <v>10</v>
      </c>
      <c r="AE22610">
        <f t="shared" si="353"/>
        <v>2023</v>
      </c>
    </row>
    <row r="22611" spans="1:31" x14ac:dyDescent="0.25">
      <c r="A22611" s="7">
        <v>22608</v>
      </c>
      <c r="B22611" s="8">
        <v>45025</v>
      </c>
      <c r="C22611" t="s">
        <v>3</v>
      </c>
      <c r="D22611" t="s">
        <v>1052</v>
      </c>
      <c r="E22611" t="s">
        <v>9</v>
      </c>
      <c r="F22611" t="s">
        <v>1342</v>
      </c>
      <c r="G22611" t="s">
        <v>895</v>
      </c>
      <c r="H22611" s="135" t="s">
        <v>2540</v>
      </c>
      <c r="I22611" t="s">
        <v>1454</v>
      </c>
      <c r="J22611" s="20">
        <v>31</v>
      </c>
      <c r="K22611" s="20" t="s">
        <v>3</v>
      </c>
      <c r="L22611" t="s">
        <v>1463</v>
      </c>
      <c r="M22611" s="20">
        <v>9.06</v>
      </c>
      <c r="N22611" s="20">
        <v>7.44</v>
      </c>
      <c r="AE22611">
        <f t="shared" si="353"/>
        <v>2023</v>
      </c>
    </row>
    <row r="22612" spans="1:31" x14ac:dyDescent="0.25">
      <c r="A22612" s="7">
        <v>22609</v>
      </c>
      <c r="B22612" s="8">
        <v>45025</v>
      </c>
      <c r="C22612" t="s">
        <v>3</v>
      </c>
      <c r="D22612" t="s">
        <v>1407</v>
      </c>
      <c r="E22612" t="s">
        <v>9</v>
      </c>
      <c r="F22612" t="s">
        <v>678</v>
      </c>
      <c r="G22612" t="s">
        <v>1406</v>
      </c>
      <c r="H22612" s="135" t="s">
        <v>3584</v>
      </c>
      <c r="I22612" t="s">
        <v>1455</v>
      </c>
      <c r="J22612" s="20">
        <v>15</v>
      </c>
      <c r="K22612" s="20" t="s">
        <v>1465</v>
      </c>
      <c r="L22612" t="s">
        <v>1466</v>
      </c>
      <c r="M22612" s="20">
        <v>1.875</v>
      </c>
      <c r="N22612" s="20">
        <v>1.875</v>
      </c>
      <c r="AE22612">
        <f t="shared" si="353"/>
        <v>2023</v>
      </c>
    </row>
    <row r="22613" spans="1:31" x14ac:dyDescent="0.25">
      <c r="A22613" s="7">
        <v>22610</v>
      </c>
      <c r="B22613" s="8">
        <v>45026</v>
      </c>
      <c r="C22613" t="s">
        <v>3</v>
      </c>
      <c r="D22613" t="s">
        <v>1361</v>
      </c>
      <c r="E22613" t="s">
        <v>9</v>
      </c>
      <c r="F22613" t="s">
        <v>1288</v>
      </c>
      <c r="G22613" t="s">
        <v>377</v>
      </c>
      <c r="H22613" s="9" t="s">
        <v>3023</v>
      </c>
      <c r="I22613" t="s">
        <v>1454</v>
      </c>
      <c r="J22613" s="20">
        <v>52</v>
      </c>
      <c r="K22613" s="20" t="s">
        <v>9</v>
      </c>
      <c r="L22613" t="s">
        <v>1463</v>
      </c>
      <c r="M22613" s="20">
        <v>12.48</v>
      </c>
      <c r="N22613" s="20">
        <v>14.52</v>
      </c>
      <c r="AE22613">
        <f t="shared" si="353"/>
        <v>2023</v>
      </c>
    </row>
    <row r="22614" spans="1:31" x14ac:dyDescent="0.25">
      <c r="A22614" s="7">
        <v>22611</v>
      </c>
      <c r="B22614" s="8">
        <v>45026</v>
      </c>
      <c r="C22614" t="s">
        <v>3</v>
      </c>
      <c r="D22614" t="s">
        <v>1332</v>
      </c>
      <c r="E22614" t="s">
        <v>9</v>
      </c>
      <c r="F22614" t="s">
        <v>1357</v>
      </c>
      <c r="G22614" t="s">
        <v>1170</v>
      </c>
      <c r="H22614" s="135" t="s">
        <v>3331</v>
      </c>
      <c r="I22614" t="s">
        <v>1454</v>
      </c>
      <c r="J22614" s="20">
        <v>22</v>
      </c>
      <c r="K22614" s="20" t="s">
        <v>3</v>
      </c>
      <c r="L22614" t="s">
        <v>1464</v>
      </c>
      <c r="M22614" s="20">
        <v>7.16</v>
      </c>
      <c r="N22614" s="20">
        <v>4.84</v>
      </c>
      <c r="AE22614">
        <f t="shared" si="353"/>
        <v>2023</v>
      </c>
    </row>
    <row r="22615" spans="1:31" x14ac:dyDescent="0.25">
      <c r="A22615" s="7">
        <v>22612</v>
      </c>
      <c r="B22615" s="8">
        <v>45027</v>
      </c>
      <c r="C22615" t="s">
        <v>3</v>
      </c>
      <c r="D22615" t="s">
        <v>992</v>
      </c>
      <c r="E22615" t="s">
        <v>9</v>
      </c>
      <c r="F22615" t="s">
        <v>1193</v>
      </c>
      <c r="G22615" t="s">
        <v>929</v>
      </c>
      <c r="H22615" s="135" t="s">
        <v>2771</v>
      </c>
      <c r="I22615" t="s">
        <v>1454</v>
      </c>
      <c r="J22615" s="20">
        <v>81</v>
      </c>
      <c r="K22615" s="20" t="s">
        <v>3</v>
      </c>
      <c r="L22615" t="s">
        <v>1464</v>
      </c>
      <c r="M22615" s="20">
        <v>23.68</v>
      </c>
      <c r="N22615" s="20">
        <v>17.82</v>
      </c>
      <c r="AE22615">
        <f t="shared" si="353"/>
        <v>2023</v>
      </c>
    </row>
    <row r="22616" spans="1:31" x14ac:dyDescent="0.25">
      <c r="A22616" s="7">
        <v>22613</v>
      </c>
      <c r="B22616" s="8">
        <v>45028</v>
      </c>
      <c r="C22616" t="s">
        <v>3</v>
      </c>
      <c r="D22616" t="s">
        <v>877</v>
      </c>
      <c r="E22616" t="s">
        <v>9</v>
      </c>
      <c r="F22616" t="s">
        <v>1288</v>
      </c>
      <c r="G22616" t="s">
        <v>861</v>
      </c>
      <c r="H22616" s="9" t="s">
        <v>2457</v>
      </c>
      <c r="I22616" t="s">
        <v>1454</v>
      </c>
      <c r="J22616" s="20">
        <v>27</v>
      </c>
      <c r="K22616" s="20" t="s">
        <v>3</v>
      </c>
      <c r="L22616" t="s">
        <v>1464</v>
      </c>
      <c r="M22616" s="20">
        <v>8.56</v>
      </c>
      <c r="N22616" s="20">
        <v>5.9399999999999995</v>
      </c>
      <c r="AE22616">
        <f t="shared" si="353"/>
        <v>2023</v>
      </c>
    </row>
    <row r="22617" spans="1:31" x14ac:dyDescent="0.25">
      <c r="A22617" s="7">
        <v>22614</v>
      </c>
      <c r="B22617" s="8">
        <v>45028</v>
      </c>
      <c r="C22617" t="s">
        <v>3</v>
      </c>
      <c r="D22617" t="s">
        <v>877</v>
      </c>
      <c r="E22617" t="s">
        <v>9</v>
      </c>
      <c r="F22617" t="s">
        <v>678</v>
      </c>
      <c r="G22617" t="s">
        <v>895</v>
      </c>
      <c r="H22617" s="135" t="s">
        <v>2590</v>
      </c>
      <c r="I22617" t="s">
        <v>1455</v>
      </c>
      <c r="J22617" s="20">
        <v>53</v>
      </c>
      <c r="K22617" s="20" t="s">
        <v>1465</v>
      </c>
      <c r="L22617" t="s">
        <v>1466</v>
      </c>
      <c r="M22617" s="20">
        <v>6.625</v>
      </c>
      <c r="N22617" s="20">
        <v>6.625</v>
      </c>
      <c r="AE22617">
        <f t="shared" si="353"/>
        <v>2023</v>
      </c>
    </row>
    <row r="22618" spans="1:31" x14ac:dyDescent="0.25">
      <c r="A22618" s="7">
        <v>22615</v>
      </c>
      <c r="B22618" s="8">
        <v>45029</v>
      </c>
      <c r="C22618" t="s">
        <v>3</v>
      </c>
      <c r="D22618" t="s">
        <v>1361</v>
      </c>
      <c r="E22618" t="s">
        <v>9</v>
      </c>
      <c r="F22618" t="s">
        <v>1288</v>
      </c>
      <c r="G22618" t="s">
        <v>648</v>
      </c>
      <c r="H22618" s="135" t="s">
        <v>3574</v>
      </c>
      <c r="I22618" t="s">
        <v>1454</v>
      </c>
      <c r="J22618" s="20">
        <v>142</v>
      </c>
      <c r="K22618" s="20" t="s">
        <v>3</v>
      </c>
      <c r="L22618" t="s">
        <v>1464</v>
      </c>
      <c r="M22618" s="20">
        <v>40.76</v>
      </c>
      <c r="N22618" s="20">
        <v>31.240000000000002</v>
      </c>
      <c r="AE22618">
        <f t="shared" si="353"/>
        <v>2023</v>
      </c>
    </row>
    <row r="22619" spans="1:31" x14ac:dyDescent="0.25">
      <c r="A22619" s="7">
        <v>22616</v>
      </c>
      <c r="B22619" s="8">
        <v>45030</v>
      </c>
      <c r="C22619" t="s">
        <v>3</v>
      </c>
      <c r="D22619" t="s">
        <v>678</v>
      </c>
      <c r="E22619" t="s">
        <v>9</v>
      </c>
      <c r="F22619" t="s">
        <v>1389</v>
      </c>
      <c r="G22619" t="s">
        <v>861</v>
      </c>
      <c r="H22619" s="9" t="s">
        <v>2443</v>
      </c>
      <c r="I22619" t="s">
        <v>1454</v>
      </c>
      <c r="J22619" s="20">
        <v>23</v>
      </c>
      <c r="K22619" s="20" t="s">
        <v>9</v>
      </c>
      <c r="L22619" t="s">
        <v>1464</v>
      </c>
      <c r="M22619" s="20">
        <v>5.0600000000000005</v>
      </c>
      <c r="N22619" s="20">
        <v>7.4399999999999995</v>
      </c>
      <c r="AE22619">
        <f t="shared" si="353"/>
        <v>2023</v>
      </c>
    </row>
    <row r="22620" spans="1:31" x14ac:dyDescent="0.25">
      <c r="A22620" s="7">
        <v>22617</v>
      </c>
      <c r="B22620" s="8">
        <v>45033</v>
      </c>
      <c r="C22620" t="s">
        <v>3</v>
      </c>
      <c r="D22620" t="s">
        <v>1288</v>
      </c>
      <c r="E22620" t="s">
        <v>9</v>
      </c>
      <c r="F22620" t="s">
        <v>1374</v>
      </c>
      <c r="G22620" t="s">
        <v>861</v>
      </c>
      <c r="H22620" s="9" t="s">
        <v>2526</v>
      </c>
      <c r="I22620" t="s">
        <v>1454</v>
      </c>
      <c r="J22620" s="20">
        <v>42</v>
      </c>
      <c r="K22620" s="20" t="s">
        <v>9</v>
      </c>
      <c r="L22620" t="s">
        <v>1464</v>
      </c>
      <c r="M22620" s="20">
        <v>9.24</v>
      </c>
      <c r="N22620" s="20">
        <v>12.76</v>
      </c>
      <c r="AE22620">
        <f t="shared" si="353"/>
        <v>2023</v>
      </c>
    </row>
    <row r="22621" spans="1:31" x14ac:dyDescent="0.25">
      <c r="A22621" s="7">
        <v>22618</v>
      </c>
      <c r="B22621" s="8">
        <v>45033</v>
      </c>
      <c r="C22621" t="s">
        <v>3</v>
      </c>
      <c r="D22621" t="s">
        <v>454</v>
      </c>
      <c r="E22621" t="s">
        <v>9</v>
      </c>
      <c r="F22621" t="s">
        <v>1325</v>
      </c>
      <c r="G22621" t="s">
        <v>648</v>
      </c>
      <c r="H22621" s="135" t="s">
        <v>3574</v>
      </c>
      <c r="I22621" t="s">
        <v>1454</v>
      </c>
      <c r="J22621" s="20">
        <v>20</v>
      </c>
      <c r="K22621" s="20" t="s">
        <v>3</v>
      </c>
      <c r="L22621" t="s">
        <v>1464</v>
      </c>
      <c r="M22621" s="20">
        <v>6.6</v>
      </c>
      <c r="N22621" s="20">
        <v>4.4000000000000004</v>
      </c>
      <c r="AE22621">
        <f t="shared" si="353"/>
        <v>2023</v>
      </c>
    </row>
    <row r="22622" spans="1:31" x14ac:dyDescent="0.25">
      <c r="A22622" s="7">
        <v>22619</v>
      </c>
      <c r="B22622" s="8">
        <v>45033</v>
      </c>
      <c r="C22622" t="s">
        <v>3</v>
      </c>
      <c r="D22622" t="s">
        <v>1352</v>
      </c>
      <c r="E22622" t="s">
        <v>9</v>
      </c>
      <c r="F22622" t="s">
        <v>1325</v>
      </c>
      <c r="G22622" t="s">
        <v>1170</v>
      </c>
      <c r="H22622" s="135" t="s">
        <v>3206</v>
      </c>
      <c r="I22622" t="s">
        <v>1454</v>
      </c>
      <c r="J22622" s="20">
        <v>15</v>
      </c>
      <c r="K22622" s="20" t="s">
        <v>3</v>
      </c>
      <c r="L22622" t="s">
        <v>1464</v>
      </c>
      <c r="M22622" s="20">
        <v>5.2</v>
      </c>
      <c r="N22622" s="20">
        <v>3.3</v>
      </c>
      <c r="AE22622">
        <f t="shared" si="353"/>
        <v>2023</v>
      </c>
    </row>
    <row r="22623" spans="1:31" x14ac:dyDescent="0.25">
      <c r="A22623" s="7">
        <v>22620</v>
      </c>
      <c r="B22623" s="8">
        <v>45036</v>
      </c>
      <c r="C22623" t="s">
        <v>3</v>
      </c>
      <c r="D22623" t="s">
        <v>1351</v>
      </c>
      <c r="E22623" t="s">
        <v>9</v>
      </c>
      <c r="F22623" t="s">
        <v>448</v>
      </c>
      <c r="G22623" t="s">
        <v>861</v>
      </c>
      <c r="H22623" s="9" t="s">
        <v>2526</v>
      </c>
      <c r="I22623" t="s">
        <v>1454</v>
      </c>
      <c r="J22623" s="20">
        <v>25</v>
      </c>
      <c r="K22623" s="20" t="s">
        <v>3</v>
      </c>
      <c r="L22623" t="s">
        <v>1464</v>
      </c>
      <c r="M22623" s="20">
        <v>8</v>
      </c>
      <c r="N22623" s="20">
        <v>5.5</v>
      </c>
      <c r="AE22623">
        <f t="shared" si="353"/>
        <v>2023</v>
      </c>
    </row>
    <row r="22624" spans="1:31" x14ac:dyDescent="0.25">
      <c r="A22624" s="7">
        <v>22621</v>
      </c>
      <c r="B22624" s="8">
        <v>45036</v>
      </c>
      <c r="C22624" t="s">
        <v>3</v>
      </c>
      <c r="D22624" t="s">
        <v>1358</v>
      </c>
      <c r="E22624" t="s">
        <v>9</v>
      </c>
      <c r="F22624" t="s">
        <v>1360</v>
      </c>
      <c r="G22624" t="s">
        <v>895</v>
      </c>
      <c r="H22624" s="136" t="s">
        <v>3137</v>
      </c>
      <c r="I22624" t="s">
        <v>1454</v>
      </c>
      <c r="J22624" s="20">
        <v>60</v>
      </c>
      <c r="K22624" s="20" t="s">
        <v>3</v>
      </c>
      <c r="L22624" t="s">
        <v>1464</v>
      </c>
      <c r="M22624" s="20">
        <v>17.8</v>
      </c>
      <c r="N22624" s="20">
        <v>13.2</v>
      </c>
      <c r="AE22624">
        <f t="shared" si="353"/>
        <v>2023</v>
      </c>
    </row>
    <row r="22625" spans="1:31" x14ac:dyDescent="0.25">
      <c r="A22625" s="7">
        <v>22622</v>
      </c>
      <c r="B22625" s="8">
        <v>45037</v>
      </c>
      <c r="C22625" t="s">
        <v>3</v>
      </c>
      <c r="D22625" t="s">
        <v>1262</v>
      </c>
      <c r="E22625" t="s">
        <v>9</v>
      </c>
      <c r="F22625" t="s">
        <v>1408</v>
      </c>
      <c r="G22625" t="s">
        <v>648</v>
      </c>
      <c r="H22625" s="135" t="s">
        <v>2947</v>
      </c>
      <c r="I22625" t="s">
        <v>1458</v>
      </c>
      <c r="J22625" s="20">
        <v>18</v>
      </c>
      <c r="K22625" s="20" t="s">
        <v>1465</v>
      </c>
      <c r="L22625" t="s">
        <v>1466</v>
      </c>
      <c r="M22625" s="20">
        <v>10</v>
      </c>
      <c r="N22625" s="20">
        <v>30</v>
      </c>
      <c r="AE22625">
        <f t="shared" si="353"/>
        <v>2023</v>
      </c>
    </row>
    <row r="22626" spans="1:31" x14ac:dyDescent="0.25">
      <c r="A22626" s="7">
        <v>22623</v>
      </c>
      <c r="B22626" s="8">
        <v>45037</v>
      </c>
      <c r="C22626" t="s">
        <v>3</v>
      </c>
      <c r="D22626" t="s">
        <v>760</v>
      </c>
      <c r="E22626" t="s">
        <v>9</v>
      </c>
      <c r="F22626" t="s">
        <v>1408</v>
      </c>
      <c r="G22626" t="s">
        <v>648</v>
      </c>
      <c r="H22626" s="135" t="s">
        <v>3277</v>
      </c>
      <c r="I22626" t="s">
        <v>1454</v>
      </c>
      <c r="J22626" s="20">
        <v>16</v>
      </c>
      <c r="K22626" s="20" t="s">
        <v>1465</v>
      </c>
      <c r="L22626" t="s">
        <v>1466</v>
      </c>
      <c r="M22626" s="20">
        <v>4</v>
      </c>
      <c r="N22626" s="20">
        <v>4</v>
      </c>
      <c r="AE22626">
        <f t="shared" si="353"/>
        <v>2023</v>
      </c>
    </row>
    <row r="22627" spans="1:31" x14ac:dyDescent="0.25">
      <c r="A22627" s="7">
        <v>22624</v>
      </c>
      <c r="B22627" s="8">
        <v>45038</v>
      </c>
      <c r="C22627" t="s">
        <v>3</v>
      </c>
      <c r="D22627" t="s">
        <v>1296</v>
      </c>
      <c r="E22627" t="s">
        <v>9</v>
      </c>
      <c r="F22627" t="s">
        <v>900</v>
      </c>
      <c r="G22627" t="s">
        <v>861</v>
      </c>
      <c r="H22627" s="9" t="s">
        <v>2527</v>
      </c>
      <c r="I22627" t="s">
        <v>1454</v>
      </c>
      <c r="J22627" s="20">
        <v>30</v>
      </c>
      <c r="K22627" s="20" t="s">
        <v>1465</v>
      </c>
      <c r="L22627" t="s">
        <v>1466</v>
      </c>
      <c r="M22627" s="20">
        <v>7.5</v>
      </c>
      <c r="N22627" s="20">
        <v>7.5</v>
      </c>
      <c r="AE22627">
        <f t="shared" si="353"/>
        <v>2023</v>
      </c>
    </row>
    <row r="22628" spans="1:31" x14ac:dyDescent="0.25">
      <c r="A22628" s="7">
        <v>22625</v>
      </c>
      <c r="B22628" s="8">
        <v>45038</v>
      </c>
      <c r="C22628" t="s">
        <v>3</v>
      </c>
      <c r="D22628" s="16" t="s">
        <v>35</v>
      </c>
      <c r="E22628" t="s">
        <v>9</v>
      </c>
      <c r="F22628" t="s">
        <v>900</v>
      </c>
      <c r="G22628" t="s">
        <v>861</v>
      </c>
      <c r="H22628" s="9" t="s">
        <v>2443</v>
      </c>
      <c r="I22628" t="s">
        <v>1454</v>
      </c>
      <c r="J22628" s="20">
        <v>38</v>
      </c>
      <c r="K22628" s="20" t="s">
        <v>9</v>
      </c>
      <c r="L22628" t="s">
        <v>1463</v>
      </c>
      <c r="M22628" s="20">
        <v>9.1199999999999992</v>
      </c>
      <c r="N22628" s="20">
        <v>10.88</v>
      </c>
      <c r="AE22628">
        <f t="shared" si="353"/>
        <v>2023</v>
      </c>
    </row>
    <row r="22629" spans="1:31" x14ac:dyDescent="0.25">
      <c r="A22629" s="7">
        <v>22626</v>
      </c>
      <c r="B22629" s="8">
        <v>45039</v>
      </c>
      <c r="C22629" t="s">
        <v>3</v>
      </c>
      <c r="D22629" t="s">
        <v>1349</v>
      </c>
      <c r="E22629" t="s">
        <v>9</v>
      </c>
      <c r="F22629" t="s">
        <v>614</v>
      </c>
      <c r="G22629" t="s">
        <v>714</v>
      </c>
      <c r="H22629" s="135" t="s">
        <v>2791</v>
      </c>
      <c r="I22629" t="s">
        <v>1455</v>
      </c>
      <c r="J22629" s="20">
        <v>38</v>
      </c>
      <c r="K22629" s="20" t="s">
        <v>9</v>
      </c>
      <c r="L22629" t="s">
        <v>1464</v>
      </c>
      <c r="M22629" s="20">
        <v>4.18</v>
      </c>
      <c r="N22629" s="20">
        <v>5.82</v>
      </c>
      <c r="AE22629">
        <f t="shared" si="353"/>
        <v>2023</v>
      </c>
    </row>
    <row r="22630" spans="1:31" x14ac:dyDescent="0.25">
      <c r="A22630" s="7">
        <v>22627</v>
      </c>
      <c r="B22630" s="8">
        <v>45039</v>
      </c>
      <c r="C22630" t="s">
        <v>3</v>
      </c>
      <c r="D22630" t="s">
        <v>614</v>
      </c>
      <c r="E22630" t="s">
        <v>9</v>
      </c>
      <c r="F22630" t="s">
        <v>1288</v>
      </c>
      <c r="G22630" t="s">
        <v>714</v>
      </c>
      <c r="H22630" s="135" t="s">
        <v>3586</v>
      </c>
      <c r="I22630" t="s">
        <v>1456</v>
      </c>
      <c r="J22630" s="20">
        <v>23</v>
      </c>
      <c r="K22630" s="20" t="s">
        <v>3</v>
      </c>
      <c r="L22630" t="s">
        <v>1464</v>
      </c>
      <c r="M22630" s="20">
        <v>7.4399999999999995</v>
      </c>
      <c r="N22630" s="20">
        <v>5.0600000000000005</v>
      </c>
      <c r="O22630" t="s">
        <v>3</v>
      </c>
      <c r="P22630" s="13" t="s">
        <v>1358</v>
      </c>
      <c r="Q22630" t="s">
        <v>9</v>
      </c>
      <c r="R22630" t="s">
        <v>1366</v>
      </c>
      <c r="S22630" t="s">
        <v>1465</v>
      </c>
      <c r="U22630" t="s">
        <v>1465</v>
      </c>
      <c r="W22630" t="s">
        <v>1465</v>
      </c>
      <c r="Y22630" t="s">
        <v>1465</v>
      </c>
      <c r="AA22630" t="s">
        <v>1465</v>
      </c>
      <c r="AC22630" t="s">
        <v>1465</v>
      </c>
      <c r="AE22630">
        <f t="shared" si="353"/>
        <v>2023</v>
      </c>
    </row>
    <row r="22631" spans="1:31" x14ac:dyDescent="0.25">
      <c r="A22631" s="7">
        <v>22628</v>
      </c>
      <c r="B22631" s="8">
        <v>45039</v>
      </c>
      <c r="C22631" t="s">
        <v>3</v>
      </c>
      <c r="D22631" t="s">
        <v>508</v>
      </c>
      <c r="E22631" t="s">
        <v>9</v>
      </c>
      <c r="F22631" t="s">
        <v>1332</v>
      </c>
      <c r="G22631" t="s">
        <v>648</v>
      </c>
      <c r="H22631" s="135" t="s">
        <v>1877</v>
      </c>
      <c r="I22631" t="s">
        <v>1455</v>
      </c>
      <c r="J22631" s="20">
        <v>6</v>
      </c>
      <c r="K22631" s="20" t="s">
        <v>9</v>
      </c>
      <c r="L22631" t="s">
        <v>1464</v>
      </c>
      <c r="M22631" s="20">
        <v>0.66</v>
      </c>
      <c r="N22631" s="20">
        <v>1.3399999999999999</v>
      </c>
      <c r="AE22631">
        <f t="shared" si="353"/>
        <v>2023</v>
      </c>
    </row>
    <row r="22632" spans="1:31" x14ac:dyDescent="0.25">
      <c r="A22632" s="7">
        <v>22629</v>
      </c>
      <c r="B22632" s="8">
        <v>45039</v>
      </c>
      <c r="C22632" t="s">
        <v>3</v>
      </c>
      <c r="D22632" t="s">
        <v>1402</v>
      </c>
      <c r="E22632" t="s">
        <v>9</v>
      </c>
      <c r="F22632" t="s">
        <v>1262</v>
      </c>
      <c r="G22632" t="s">
        <v>895</v>
      </c>
      <c r="H22632" s="135" t="s">
        <v>2543</v>
      </c>
      <c r="I22632" t="s">
        <v>1455</v>
      </c>
      <c r="J22632" s="20">
        <v>35</v>
      </c>
      <c r="K22632" s="20" t="s">
        <v>9</v>
      </c>
      <c r="L22632" t="s">
        <v>1464</v>
      </c>
      <c r="M22632" s="20">
        <v>3.85</v>
      </c>
      <c r="N22632" s="20">
        <v>5.4</v>
      </c>
      <c r="AE22632">
        <f t="shared" si="353"/>
        <v>2023</v>
      </c>
    </row>
    <row r="22633" spans="1:31" x14ac:dyDescent="0.25">
      <c r="A22633" s="7">
        <v>22630</v>
      </c>
      <c r="B22633" s="8">
        <v>45039</v>
      </c>
      <c r="C22633" t="s">
        <v>3</v>
      </c>
      <c r="D22633" t="s">
        <v>19</v>
      </c>
      <c r="E22633" t="s">
        <v>9</v>
      </c>
      <c r="F22633" t="s">
        <v>1409</v>
      </c>
      <c r="G22633" t="s">
        <v>929</v>
      </c>
      <c r="H22633" s="135" t="s">
        <v>2728</v>
      </c>
      <c r="I22633" t="s">
        <v>1455</v>
      </c>
      <c r="J22633" s="20">
        <v>25</v>
      </c>
      <c r="K22633" s="20" t="s">
        <v>9</v>
      </c>
      <c r="L22633" t="s">
        <v>1464</v>
      </c>
      <c r="M22633" s="20">
        <v>2.75</v>
      </c>
      <c r="N22633" s="20">
        <v>4</v>
      </c>
      <c r="AE22633">
        <f t="shared" si="353"/>
        <v>2023</v>
      </c>
    </row>
    <row r="22634" spans="1:31" x14ac:dyDescent="0.25">
      <c r="A22634" s="7">
        <v>22631</v>
      </c>
      <c r="B22634" s="8">
        <v>45039</v>
      </c>
      <c r="C22634" t="s">
        <v>3</v>
      </c>
      <c r="D22634" t="s">
        <v>19</v>
      </c>
      <c r="E22634" t="s">
        <v>9</v>
      </c>
      <c r="F22634" t="s">
        <v>1409</v>
      </c>
      <c r="G22634" t="s">
        <v>929</v>
      </c>
      <c r="H22634" s="135" t="s">
        <v>2774</v>
      </c>
      <c r="I22634" t="s">
        <v>1458</v>
      </c>
      <c r="J22634" s="20">
        <v>20</v>
      </c>
      <c r="K22634" s="20" t="s">
        <v>1465</v>
      </c>
      <c r="L22634" t="s">
        <v>1466</v>
      </c>
      <c r="M22634" s="20">
        <v>10</v>
      </c>
      <c r="N22634" s="20">
        <v>30</v>
      </c>
      <c r="AE22634">
        <f t="shared" si="353"/>
        <v>2023</v>
      </c>
    </row>
    <row r="22635" spans="1:31" x14ac:dyDescent="0.25">
      <c r="A22635" s="7">
        <v>22632</v>
      </c>
      <c r="B22635" s="8">
        <v>45039</v>
      </c>
      <c r="C22635" t="s">
        <v>3</v>
      </c>
      <c r="D22635" t="s">
        <v>521</v>
      </c>
      <c r="E22635" t="s">
        <v>9</v>
      </c>
      <c r="F22635" t="s">
        <v>1262</v>
      </c>
      <c r="G22635" t="s">
        <v>929</v>
      </c>
      <c r="H22635" s="9" t="s">
        <v>2725</v>
      </c>
      <c r="I22635" t="s">
        <v>1457</v>
      </c>
      <c r="J22635" s="20">
        <v>45</v>
      </c>
      <c r="K22635" s="20" t="s">
        <v>3</v>
      </c>
      <c r="L22635" t="s">
        <v>1463</v>
      </c>
      <c r="M22635" s="20">
        <v>6.35</v>
      </c>
      <c r="N22635" s="20">
        <v>5.4</v>
      </c>
      <c r="O22635" t="s">
        <v>3</v>
      </c>
      <c r="P22635" s="13" t="s">
        <v>427</v>
      </c>
      <c r="Q22635" t="s">
        <v>9</v>
      </c>
      <c r="R22635" t="s">
        <v>1402</v>
      </c>
      <c r="S22635" t="s">
        <v>1465</v>
      </c>
      <c r="U22635" t="s">
        <v>1465</v>
      </c>
      <c r="W22635" t="s">
        <v>1465</v>
      </c>
      <c r="Y22635" t="s">
        <v>1465</v>
      </c>
      <c r="AA22635" t="s">
        <v>1465</v>
      </c>
      <c r="AC22635" t="s">
        <v>1465</v>
      </c>
      <c r="AE22635">
        <f t="shared" si="353"/>
        <v>2023</v>
      </c>
    </row>
    <row r="22636" spans="1:31" x14ac:dyDescent="0.25">
      <c r="A22636" s="7">
        <v>22633</v>
      </c>
      <c r="B22636" s="8">
        <v>45040</v>
      </c>
      <c r="C22636" t="s">
        <v>3</v>
      </c>
      <c r="D22636" t="s">
        <v>779</v>
      </c>
      <c r="E22636" t="s">
        <v>9</v>
      </c>
      <c r="F22636" t="s">
        <v>665</v>
      </c>
      <c r="G22636" t="s">
        <v>861</v>
      </c>
      <c r="H22636" s="9" t="s">
        <v>2484</v>
      </c>
      <c r="I22636" t="s">
        <v>1454</v>
      </c>
      <c r="J22636" s="20">
        <v>45</v>
      </c>
      <c r="K22636" s="20" t="s">
        <v>3</v>
      </c>
      <c r="L22636" t="s">
        <v>1463</v>
      </c>
      <c r="M22636" s="20">
        <v>12.7</v>
      </c>
      <c r="N22636" s="20">
        <v>10.8</v>
      </c>
      <c r="AE22636">
        <f t="shared" si="353"/>
        <v>2023</v>
      </c>
    </row>
    <row r="22637" spans="1:31" x14ac:dyDescent="0.25">
      <c r="A22637" s="7">
        <v>22634</v>
      </c>
      <c r="B22637" s="8">
        <v>45040</v>
      </c>
      <c r="C22637" t="s">
        <v>3</v>
      </c>
      <c r="D22637" t="s">
        <v>521</v>
      </c>
      <c r="E22637" t="s">
        <v>9</v>
      </c>
      <c r="F22637" t="s">
        <v>1408</v>
      </c>
      <c r="G22637" t="s">
        <v>714</v>
      </c>
      <c r="H22637" s="135" t="s">
        <v>1998</v>
      </c>
      <c r="I22637" t="s">
        <v>1455</v>
      </c>
      <c r="J22637" s="20">
        <v>1</v>
      </c>
      <c r="K22637" s="20" t="s">
        <v>1465</v>
      </c>
      <c r="L22637" t="s">
        <v>1466</v>
      </c>
      <c r="M22637" s="20">
        <v>0.125</v>
      </c>
      <c r="N22637" s="20">
        <v>0.125</v>
      </c>
      <c r="AE22637">
        <f t="shared" si="353"/>
        <v>2023</v>
      </c>
    </row>
    <row r="22638" spans="1:31" x14ac:dyDescent="0.25">
      <c r="A22638" s="7">
        <v>22635</v>
      </c>
      <c r="B22638" s="8">
        <v>45041</v>
      </c>
      <c r="C22638" t="s">
        <v>3</v>
      </c>
      <c r="D22638" t="s">
        <v>521</v>
      </c>
      <c r="E22638" t="s">
        <v>9</v>
      </c>
      <c r="F22638" t="s">
        <v>1408</v>
      </c>
      <c r="G22638" t="s">
        <v>929</v>
      </c>
      <c r="H22638" s="136" t="s">
        <v>2654</v>
      </c>
      <c r="I22638" t="s">
        <v>1455</v>
      </c>
      <c r="J22638" s="20">
        <v>10</v>
      </c>
      <c r="K22638" s="20" t="s">
        <v>1465</v>
      </c>
      <c r="L22638" t="s">
        <v>1466</v>
      </c>
      <c r="M22638" s="20">
        <v>1.25</v>
      </c>
      <c r="N22638" s="20">
        <v>1.25</v>
      </c>
      <c r="AE22638">
        <f t="shared" si="353"/>
        <v>2023</v>
      </c>
    </row>
    <row r="22639" spans="1:31" x14ac:dyDescent="0.25">
      <c r="A22639" s="7">
        <v>22636</v>
      </c>
      <c r="B22639" s="8">
        <v>45042</v>
      </c>
      <c r="C22639" t="s">
        <v>3</v>
      </c>
      <c r="D22639" t="s">
        <v>508</v>
      </c>
      <c r="E22639" t="s">
        <v>9</v>
      </c>
      <c r="F22639" t="s">
        <v>1332</v>
      </c>
      <c r="G22639" t="s">
        <v>1292</v>
      </c>
      <c r="H22639" s="9" t="s">
        <v>3449</v>
      </c>
      <c r="I22639" t="s">
        <v>1455</v>
      </c>
      <c r="J22639" s="20">
        <v>15</v>
      </c>
      <c r="K22639" s="20" t="s">
        <v>9</v>
      </c>
      <c r="L22639" t="s">
        <v>1464</v>
      </c>
      <c r="M22639" s="20">
        <v>1.65</v>
      </c>
      <c r="N22639" s="20">
        <v>2.6</v>
      </c>
      <c r="AE22639">
        <f t="shared" si="353"/>
        <v>2023</v>
      </c>
    </row>
    <row r="22640" spans="1:31" x14ac:dyDescent="0.25">
      <c r="A22640" s="7">
        <v>22637</v>
      </c>
      <c r="B22640" s="8">
        <v>45043</v>
      </c>
      <c r="C22640" t="s">
        <v>3</v>
      </c>
      <c r="D22640" t="s">
        <v>521</v>
      </c>
      <c r="E22640" t="s">
        <v>9</v>
      </c>
      <c r="F22640" t="s">
        <v>1408</v>
      </c>
      <c r="G22640" t="s">
        <v>929</v>
      </c>
      <c r="H22640" s="136" t="s">
        <v>2654</v>
      </c>
      <c r="I22640" t="s">
        <v>1455</v>
      </c>
      <c r="J22640" s="20">
        <v>10</v>
      </c>
      <c r="K22640" s="20" t="s">
        <v>1465</v>
      </c>
      <c r="L22640" t="s">
        <v>1466</v>
      </c>
      <c r="M22640" s="20">
        <v>1.25</v>
      </c>
      <c r="N22640" s="20">
        <v>1.25</v>
      </c>
      <c r="AE22640">
        <f t="shared" si="353"/>
        <v>2023</v>
      </c>
    </row>
    <row r="22641" spans="1:31" x14ac:dyDescent="0.25">
      <c r="A22641" s="7">
        <v>22638</v>
      </c>
      <c r="B22641" s="8">
        <v>45044</v>
      </c>
      <c r="C22641" t="s">
        <v>3</v>
      </c>
      <c r="D22641" t="s">
        <v>163</v>
      </c>
      <c r="E22641" t="s">
        <v>9</v>
      </c>
      <c r="F22641" t="s">
        <v>1402</v>
      </c>
      <c r="G22641" t="s">
        <v>929</v>
      </c>
      <c r="H22641" s="135" t="s">
        <v>2678</v>
      </c>
      <c r="I22641" t="s">
        <v>1454</v>
      </c>
      <c r="J22641" s="20">
        <v>40</v>
      </c>
      <c r="K22641" s="20" t="s">
        <v>3</v>
      </c>
      <c r="L22641" t="s">
        <v>1463</v>
      </c>
      <c r="M22641" s="20">
        <v>11.4</v>
      </c>
      <c r="N22641" s="20">
        <v>9.6</v>
      </c>
      <c r="AE22641">
        <f t="shared" si="353"/>
        <v>2023</v>
      </c>
    </row>
    <row r="22642" spans="1:31" x14ac:dyDescent="0.25">
      <c r="A22642" s="7">
        <v>22639</v>
      </c>
      <c r="B22642" s="8">
        <v>45044</v>
      </c>
      <c r="C22642" t="s">
        <v>3</v>
      </c>
      <c r="D22642" t="s">
        <v>1243</v>
      </c>
      <c r="E22642" t="s">
        <v>9</v>
      </c>
      <c r="F22642" t="s">
        <v>348</v>
      </c>
      <c r="G22642" t="s">
        <v>1170</v>
      </c>
      <c r="H22642" s="135" t="s">
        <v>1496</v>
      </c>
      <c r="I22642" t="s">
        <v>1456</v>
      </c>
      <c r="J22642" s="20">
        <v>47</v>
      </c>
      <c r="K22642" s="20" t="s">
        <v>9</v>
      </c>
      <c r="L22642" t="s">
        <v>1464</v>
      </c>
      <c r="M22642" s="20">
        <v>10.34</v>
      </c>
      <c r="N22642" s="20">
        <v>14.16</v>
      </c>
      <c r="O22642" t="s">
        <v>3</v>
      </c>
      <c r="P22642" s="13" t="s">
        <v>678</v>
      </c>
      <c r="Q22642" t="s">
        <v>3</v>
      </c>
      <c r="R22642" t="s">
        <v>1385</v>
      </c>
      <c r="S22642" t="s">
        <v>3</v>
      </c>
      <c r="T22642" t="s">
        <v>1361</v>
      </c>
      <c r="U22642" t="s">
        <v>9</v>
      </c>
      <c r="V22642" t="s">
        <v>427</v>
      </c>
      <c r="W22642" t="s">
        <v>9</v>
      </c>
      <c r="X22642" t="s">
        <v>1262</v>
      </c>
      <c r="Y22642" t="s">
        <v>9</v>
      </c>
      <c r="Z22642" t="s">
        <v>521</v>
      </c>
      <c r="AA22642" t="s">
        <v>1465</v>
      </c>
      <c r="AC22642" t="s">
        <v>1465</v>
      </c>
      <c r="AE22642">
        <f t="shared" si="353"/>
        <v>2023</v>
      </c>
    </row>
    <row r="22643" spans="1:31" x14ac:dyDescent="0.25">
      <c r="A22643" s="7">
        <v>22640</v>
      </c>
      <c r="B22643" s="8">
        <v>45045</v>
      </c>
      <c r="C22643" t="s">
        <v>3</v>
      </c>
      <c r="D22643" t="s">
        <v>1302</v>
      </c>
      <c r="E22643" t="s">
        <v>9</v>
      </c>
      <c r="F22643" t="s">
        <v>1344</v>
      </c>
      <c r="G22643" t="s">
        <v>861</v>
      </c>
      <c r="H22643" s="9" t="s">
        <v>2443</v>
      </c>
      <c r="I22643" t="s">
        <v>1454</v>
      </c>
      <c r="J22643" s="20">
        <v>31</v>
      </c>
      <c r="K22643" s="20" t="s">
        <v>9</v>
      </c>
      <c r="L22643" t="s">
        <v>1463</v>
      </c>
      <c r="M22643" s="20">
        <v>7.44</v>
      </c>
      <c r="N22643" s="20">
        <v>9.06</v>
      </c>
      <c r="AE22643">
        <f t="shared" si="353"/>
        <v>2023</v>
      </c>
    </row>
    <row r="22644" spans="1:31" x14ac:dyDescent="0.25">
      <c r="A22644" s="7">
        <v>22641</v>
      </c>
      <c r="B22644" s="8">
        <v>45046</v>
      </c>
      <c r="C22644" t="s">
        <v>3</v>
      </c>
      <c r="D22644" t="s">
        <v>1402</v>
      </c>
      <c r="E22644" t="s">
        <v>9</v>
      </c>
      <c r="F22644" t="s">
        <v>1408</v>
      </c>
      <c r="G22644" t="s">
        <v>929</v>
      </c>
      <c r="H22644" s="9" t="s">
        <v>2750</v>
      </c>
      <c r="I22644" t="s">
        <v>1455</v>
      </c>
      <c r="J22644" s="20">
        <v>42</v>
      </c>
      <c r="K22644" s="20" t="s">
        <v>3</v>
      </c>
      <c r="L22644" t="s">
        <v>1463</v>
      </c>
      <c r="M22644" s="20">
        <v>5.96</v>
      </c>
      <c r="N22644" s="20">
        <v>5.04</v>
      </c>
      <c r="AE22644">
        <f t="shared" si="353"/>
        <v>2023</v>
      </c>
    </row>
    <row r="22645" spans="1:31" x14ac:dyDescent="0.25">
      <c r="A22645" s="7">
        <v>22642</v>
      </c>
      <c r="B22645" s="8">
        <v>45047</v>
      </c>
      <c r="C22645" t="s">
        <v>3</v>
      </c>
      <c r="D22645" t="s">
        <v>1302</v>
      </c>
      <c r="E22645" t="s">
        <v>9</v>
      </c>
      <c r="F22645" t="s">
        <v>738</v>
      </c>
      <c r="G22645" t="s">
        <v>861</v>
      </c>
      <c r="H22645" s="9" t="s">
        <v>2527</v>
      </c>
      <c r="I22645" t="s">
        <v>1454</v>
      </c>
      <c r="J22645" s="20">
        <v>3</v>
      </c>
      <c r="K22645" s="20" t="s">
        <v>3</v>
      </c>
      <c r="L22645" t="s">
        <v>1463</v>
      </c>
      <c r="M22645" s="20">
        <v>1.78</v>
      </c>
      <c r="N22645" s="20">
        <v>0.72</v>
      </c>
      <c r="AE22645">
        <f t="shared" si="353"/>
        <v>2023</v>
      </c>
    </row>
    <row r="22646" spans="1:31" x14ac:dyDescent="0.25">
      <c r="A22646" s="7">
        <v>22643</v>
      </c>
      <c r="B22646" s="8">
        <v>45049</v>
      </c>
      <c r="C22646" t="s">
        <v>3</v>
      </c>
      <c r="D22646" t="s">
        <v>1407</v>
      </c>
      <c r="E22646" t="s">
        <v>9</v>
      </c>
      <c r="F22646" t="s">
        <v>1404</v>
      </c>
      <c r="G22646" t="s">
        <v>1406</v>
      </c>
      <c r="H22646" s="135" t="s">
        <v>3584</v>
      </c>
      <c r="I22646" t="s">
        <v>1454</v>
      </c>
      <c r="J22646" s="20">
        <v>15</v>
      </c>
      <c r="K22646" s="20" t="s">
        <v>1465</v>
      </c>
      <c r="L22646" t="s">
        <v>1466</v>
      </c>
      <c r="M22646" s="20">
        <v>3.75</v>
      </c>
      <c r="N22646" s="20">
        <v>3.75</v>
      </c>
      <c r="AE22646">
        <f t="shared" si="353"/>
        <v>2023</v>
      </c>
    </row>
    <row r="22647" spans="1:31" x14ac:dyDescent="0.25">
      <c r="A22647" s="7">
        <v>22644</v>
      </c>
      <c r="B22647" s="8">
        <v>45050</v>
      </c>
      <c r="C22647" t="s">
        <v>3</v>
      </c>
      <c r="D22647" t="s">
        <v>1395</v>
      </c>
      <c r="E22647" t="s">
        <v>9</v>
      </c>
      <c r="F22647" t="s">
        <v>1408</v>
      </c>
      <c r="G22647" t="s">
        <v>929</v>
      </c>
      <c r="H22647" s="135" t="s">
        <v>2744</v>
      </c>
      <c r="I22647" t="s">
        <v>1454</v>
      </c>
      <c r="J22647" s="20">
        <v>11</v>
      </c>
      <c r="K22647" s="20" t="s">
        <v>9</v>
      </c>
      <c r="L22647" t="s">
        <v>1464</v>
      </c>
      <c r="M22647" s="20">
        <v>2.42</v>
      </c>
      <c r="N22647" s="20">
        <v>4.08</v>
      </c>
      <c r="AE22647">
        <f t="shared" si="353"/>
        <v>2023</v>
      </c>
    </row>
    <row r="22648" spans="1:31" x14ac:dyDescent="0.25">
      <c r="A22648" s="7">
        <v>22645</v>
      </c>
      <c r="B22648" s="8">
        <v>45052</v>
      </c>
      <c r="C22648" t="s">
        <v>3</v>
      </c>
      <c r="D22648" t="s">
        <v>542</v>
      </c>
      <c r="E22648" t="s">
        <v>9</v>
      </c>
      <c r="F22648" t="s">
        <v>678</v>
      </c>
      <c r="G22648" t="s">
        <v>1406</v>
      </c>
      <c r="H22648" s="135" t="s">
        <v>3585</v>
      </c>
      <c r="I22648" t="s">
        <v>1455</v>
      </c>
      <c r="J22648" s="20">
        <v>10</v>
      </c>
      <c r="K22648" s="20" t="s">
        <v>1465</v>
      </c>
      <c r="L22648" t="s">
        <v>1466</v>
      </c>
      <c r="M22648" s="20">
        <v>1.25</v>
      </c>
      <c r="N22648" s="20">
        <v>1.25</v>
      </c>
      <c r="AE22648">
        <f t="shared" si="353"/>
        <v>2023</v>
      </c>
    </row>
    <row r="22649" spans="1:31" x14ac:dyDescent="0.25">
      <c r="A22649" s="7">
        <v>22646</v>
      </c>
      <c r="B22649" s="8">
        <v>45052</v>
      </c>
      <c r="C22649" t="s">
        <v>3</v>
      </c>
      <c r="D22649" t="s">
        <v>868</v>
      </c>
      <c r="E22649" t="s">
        <v>9</v>
      </c>
      <c r="F22649" t="s">
        <v>1028</v>
      </c>
      <c r="G22649" t="s">
        <v>1406</v>
      </c>
      <c r="H22649" s="135" t="s">
        <v>3587</v>
      </c>
      <c r="I22649" t="s">
        <v>1454</v>
      </c>
      <c r="J22649" s="20">
        <v>14</v>
      </c>
      <c r="K22649" s="20" t="s">
        <v>3</v>
      </c>
      <c r="L22649" t="s">
        <v>1464</v>
      </c>
      <c r="M22649" s="20">
        <v>4.92</v>
      </c>
      <c r="N22649" s="20">
        <v>3.08</v>
      </c>
      <c r="AE22649">
        <f t="shared" si="353"/>
        <v>2023</v>
      </c>
    </row>
    <row r="22650" spans="1:31" x14ac:dyDescent="0.25">
      <c r="A22650" s="7">
        <v>22647</v>
      </c>
      <c r="B22650" s="8">
        <v>45054</v>
      </c>
      <c r="C22650" t="s">
        <v>3</v>
      </c>
      <c r="D22650" t="s">
        <v>1361</v>
      </c>
      <c r="E22650" t="s">
        <v>9</v>
      </c>
      <c r="F22650" t="s">
        <v>1288</v>
      </c>
      <c r="G22650" t="s">
        <v>929</v>
      </c>
      <c r="H22650" s="135" t="s">
        <v>3061</v>
      </c>
      <c r="I22650" t="s">
        <v>1454</v>
      </c>
      <c r="J22650" s="20">
        <v>37</v>
      </c>
      <c r="K22650" s="20" t="s">
        <v>3</v>
      </c>
      <c r="L22650" t="s">
        <v>1464</v>
      </c>
      <c r="M22650" s="20">
        <v>11.36</v>
      </c>
      <c r="N22650" s="20">
        <v>8.14</v>
      </c>
      <c r="AE22650">
        <f t="shared" si="353"/>
        <v>2023</v>
      </c>
    </row>
    <row r="22651" spans="1:31" x14ac:dyDescent="0.25">
      <c r="A22651" s="7">
        <v>22648</v>
      </c>
      <c r="B22651" s="8">
        <v>45054</v>
      </c>
      <c r="C22651" t="s">
        <v>3</v>
      </c>
      <c r="D22651" t="s">
        <v>1361</v>
      </c>
      <c r="E22651" t="s">
        <v>9</v>
      </c>
      <c r="F22651" t="s">
        <v>764</v>
      </c>
      <c r="G22651" t="s">
        <v>929</v>
      </c>
      <c r="H22651" s="135" t="s">
        <v>2748</v>
      </c>
      <c r="I22651" t="s">
        <v>1454</v>
      </c>
      <c r="J22651" s="20">
        <v>21</v>
      </c>
      <c r="K22651" s="20" t="s">
        <v>3</v>
      </c>
      <c r="L22651" t="s">
        <v>1464</v>
      </c>
      <c r="M22651" s="20">
        <v>6.88</v>
      </c>
      <c r="N22651" s="20">
        <v>4.62</v>
      </c>
      <c r="AE22651">
        <f t="shared" si="353"/>
        <v>2023</v>
      </c>
    </row>
    <row r="22652" spans="1:31" x14ac:dyDescent="0.25">
      <c r="A22652" s="7">
        <v>22649</v>
      </c>
      <c r="B22652" s="8">
        <v>45055</v>
      </c>
      <c r="C22652" t="s">
        <v>3</v>
      </c>
      <c r="D22652" t="s">
        <v>1268</v>
      </c>
      <c r="E22652" t="s">
        <v>9</v>
      </c>
      <c r="F22652" t="s">
        <v>1179</v>
      </c>
      <c r="G22652" t="s">
        <v>1037</v>
      </c>
      <c r="H22652" s="9" t="s">
        <v>2931</v>
      </c>
      <c r="I22652" t="s">
        <v>1454</v>
      </c>
      <c r="J22652" s="20">
        <v>12</v>
      </c>
      <c r="K22652" s="20" t="s">
        <v>9</v>
      </c>
      <c r="L22652" t="s">
        <v>1464</v>
      </c>
      <c r="M22652" s="20">
        <v>2.64</v>
      </c>
      <c r="N22652" s="20">
        <v>4.3599999999999994</v>
      </c>
      <c r="AE22652">
        <f t="shared" si="353"/>
        <v>2023</v>
      </c>
    </row>
    <row r="22653" spans="1:31" x14ac:dyDescent="0.25">
      <c r="A22653" s="7">
        <v>22650</v>
      </c>
      <c r="B22653" s="8">
        <v>45056</v>
      </c>
      <c r="C22653" t="s">
        <v>3</v>
      </c>
      <c r="D22653" t="s">
        <v>1262</v>
      </c>
      <c r="E22653" t="s">
        <v>9</v>
      </c>
      <c r="F22653" t="s">
        <v>1410</v>
      </c>
      <c r="G22653" t="s">
        <v>929</v>
      </c>
      <c r="H22653" s="135" t="s">
        <v>2644</v>
      </c>
      <c r="I22653" t="s">
        <v>1458</v>
      </c>
      <c r="J22653" s="20">
        <v>21</v>
      </c>
      <c r="K22653" s="20" t="s">
        <v>1465</v>
      </c>
      <c r="L22653" t="s">
        <v>1466</v>
      </c>
      <c r="M22653" s="20">
        <v>10</v>
      </c>
      <c r="N22653" s="20">
        <v>30</v>
      </c>
      <c r="AE22653">
        <f t="shared" si="353"/>
        <v>2023</v>
      </c>
    </row>
    <row r="22654" spans="1:31" x14ac:dyDescent="0.25">
      <c r="A22654" s="7">
        <v>22651</v>
      </c>
      <c r="B22654" s="8">
        <v>45058</v>
      </c>
      <c r="C22654" t="s">
        <v>3</v>
      </c>
      <c r="D22654" t="s">
        <v>1361</v>
      </c>
      <c r="E22654" t="s">
        <v>9</v>
      </c>
      <c r="F22654" t="s">
        <v>1288</v>
      </c>
      <c r="G22654" t="s">
        <v>714</v>
      </c>
      <c r="H22654" s="135" t="s">
        <v>2791</v>
      </c>
      <c r="I22654" t="s">
        <v>1454</v>
      </c>
      <c r="J22654" s="20">
        <v>50</v>
      </c>
      <c r="K22654" s="20" t="s">
        <v>3</v>
      </c>
      <c r="L22654" t="s">
        <v>1464</v>
      </c>
      <c r="M22654" s="20">
        <v>15</v>
      </c>
      <c r="N22654" s="20">
        <v>11</v>
      </c>
      <c r="AE22654">
        <f t="shared" si="353"/>
        <v>2023</v>
      </c>
    </row>
    <row r="22655" spans="1:31" x14ac:dyDescent="0.25">
      <c r="A22655" s="7">
        <v>22652</v>
      </c>
      <c r="B22655" s="8">
        <v>45059</v>
      </c>
      <c r="C22655" t="s">
        <v>3</v>
      </c>
      <c r="D22655" t="s">
        <v>877</v>
      </c>
      <c r="E22655" t="s">
        <v>9</v>
      </c>
      <c r="F22655" t="s">
        <v>1288</v>
      </c>
      <c r="G22655" t="s">
        <v>714</v>
      </c>
      <c r="H22655" s="135" t="s">
        <v>3160</v>
      </c>
      <c r="I22655" t="s">
        <v>1454</v>
      </c>
      <c r="J22655" s="20">
        <v>19</v>
      </c>
      <c r="K22655" s="20" t="s">
        <v>3</v>
      </c>
      <c r="L22655" t="s">
        <v>1464</v>
      </c>
      <c r="M22655" s="20">
        <v>6.32</v>
      </c>
      <c r="N22655" s="20">
        <v>4.18</v>
      </c>
      <c r="AE22655">
        <f t="shared" si="353"/>
        <v>2023</v>
      </c>
    </row>
    <row r="22656" spans="1:31" x14ac:dyDescent="0.25">
      <c r="A22656" s="7">
        <v>22653</v>
      </c>
      <c r="B22656" s="8">
        <v>45059</v>
      </c>
      <c r="C22656" t="s">
        <v>3</v>
      </c>
      <c r="D22656" t="s">
        <v>1332</v>
      </c>
      <c r="E22656" t="s">
        <v>9</v>
      </c>
      <c r="F22656" t="s">
        <v>184</v>
      </c>
      <c r="G22656" t="s">
        <v>1292</v>
      </c>
      <c r="H22656" s="134" t="s">
        <v>3423</v>
      </c>
      <c r="I22656" t="s">
        <v>1454</v>
      </c>
      <c r="J22656" s="20">
        <v>13</v>
      </c>
      <c r="K22656" s="20" t="s">
        <v>3</v>
      </c>
      <c r="L22656" t="s">
        <v>1464</v>
      </c>
      <c r="M22656" s="20">
        <v>4.6400000000000006</v>
      </c>
      <c r="N22656" s="20">
        <v>2.86</v>
      </c>
      <c r="AE22656">
        <f t="shared" si="353"/>
        <v>2023</v>
      </c>
    </row>
    <row r="22657" spans="1:31" x14ac:dyDescent="0.25">
      <c r="A22657" s="7">
        <v>22654</v>
      </c>
      <c r="B22657" s="8">
        <v>45059</v>
      </c>
      <c r="C22657" t="s">
        <v>3</v>
      </c>
      <c r="D22657" t="s">
        <v>1262</v>
      </c>
      <c r="E22657" t="s">
        <v>9</v>
      </c>
      <c r="F22657" t="s">
        <v>1402</v>
      </c>
      <c r="G22657" t="s">
        <v>895</v>
      </c>
      <c r="H22657" s="135" t="s">
        <v>2543</v>
      </c>
      <c r="I22657" t="s">
        <v>1455</v>
      </c>
      <c r="J22657" s="20">
        <v>35</v>
      </c>
      <c r="K22657" s="20" t="s">
        <v>3</v>
      </c>
      <c r="L22657" t="s">
        <v>1464</v>
      </c>
      <c r="M22657" s="20">
        <v>5.4</v>
      </c>
      <c r="N22657" s="20">
        <v>3.85</v>
      </c>
      <c r="AE22657">
        <f t="shared" si="353"/>
        <v>2023</v>
      </c>
    </row>
    <row r="22658" spans="1:31" x14ac:dyDescent="0.25">
      <c r="A22658" s="7">
        <v>22655</v>
      </c>
      <c r="B22658" s="8">
        <v>45061</v>
      </c>
      <c r="C22658" t="s">
        <v>3</v>
      </c>
      <c r="D22658" t="s">
        <v>1295</v>
      </c>
      <c r="E22658" t="s">
        <v>9</v>
      </c>
      <c r="F22658" t="s">
        <v>812</v>
      </c>
      <c r="G22658" t="s">
        <v>861</v>
      </c>
      <c r="H22658" s="9" t="s">
        <v>2443</v>
      </c>
      <c r="I22658" t="s">
        <v>1454</v>
      </c>
      <c r="J22658" s="20">
        <v>38</v>
      </c>
      <c r="K22658" s="20" t="s">
        <v>3</v>
      </c>
      <c r="L22658" t="s">
        <v>1463</v>
      </c>
      <c r="M22658" s="20">
        <v>10.88</v>
      </c>
      <c r="N22658" s="20">
        <v>9.1199999999999992</v>
      </c>
      <c r="AE22658">
        <f t="shared" si="353"/>
        <v>2023</v>
      </c>
    </row>
    <row r="22659" spans="1:31" x14ac:dyDescent="0.25">
      <c r="A22659" s="7">
        <v>22656</v>
      </c>
      <c r="B22659" s="8">
        <v>45064</v>
      </c>
      <c r="C22659" t="s">
        <v>3</v>
      </c>
      <c r="D22659" t="s">
        <v>1262</v>
      </c>
      <c r="E22659" t="s">
        <v>9</v>
      </c>
      <c r="F22659" t="s">
        <v>1411</v>
      </c>
      <c r="G22659" t="s">
        <v>648</v>
      </c>
      <c r="H22659" s="135" t="s">
        <v>2947</v>
      </c>
      <c r="I22659" t="s">
        <v>1458</v>
      </c>
      <c r="J22659" s="20">
        <v>18</v>
      </c>
      <c r="K22659" s="20" t="s">
        <v>1465</v>
      </c>
      <c r="L22659" t="s">
        <v>1466</v>
      </c>
      <c r="M22659" s="20">
        <v>10</v>
      </c>
      <c r="N22659" s="20">
        <v>30</v>
      </c>
      <c r="AE22659">
        <f t="shared" si="353"/>
        <v>2023</v>
      </c>
    </row>
    <row r="22660" spans="1:31" x14ac:dyDescent="0.25">
      <c r="A22660" s="7">
        <v>22657</v>
      </c>
      <c r="B22660" s="8">
        <v>45068</v>
      </c>
      <c r="C22660" t="s">
        <v>3</v>
      </c>
      <c r="D22660" t="s">
        <v>1407</v>
      </c>
      <c r="E22660" t="s">
        <v>9</v>
      </c>
      <c r="F22660" t="s">
        <v>1401</v>
      </c>
      <c r="G22660" t="s">
        <v>1406</v>
      </c>
      <c r="H22660" s="135" t="s">
        <v>3588</v>
      </c>
      <c r="I22660" t="s">
        <v>1454</v>
      </c>
      <c r="J22660" s="20">
        <v>37</v>
      </c>
      <c r="K22660" s="20" t="s">
        <v>1465</v>
      </c>
      <c r="L22660" t="s">
        <v>1466</v>
      </c>
      <c r="M22660" s="20">
        <v>9.25</v>
      </c>
      <c r="N22660" s="20">
        <v>9.25</v>
      </c>
      <c r="AE22660">
        <f t="shared" ref="AE22660:AE22723" si="354">YEAR(B22660)</f>
        <v>2023</v>
      </c>
    </row>
    <row r="22661" spans="1:31" x14ac:dyDescent="0.25">
      <c r="A22661" s="7">
        <v>22658</v>
      </c>
      <c r="B22661" s="8">
        <v>45069</v>
      </c>
      <c r="C22661" t="s">
        <v>3</v>
      </c>
      <c r="D22661" t="s">
        <v>779</v>
      </c>
      <c r="E22661" t="s">
        <v>9</v>
      </c>
      <c r="F22661" t="s">
        <v>1360</v>
      </c>
      <c r="G22661" t="s">
        <v>648</v>
      </c>
      <c r="H22661" s="9" t="s">
        <v>1797</v>
      </c>
      <c r="I22661" t="s">
        <v>1454</v>
      </c>
      <c r="J22661" s="20">
        <v>80</v>
      </c>
      <c r="K22661" s="20" t="s">
        <v>3</v>
      </c>
      <c r="L22661" t="s">
        <v>1464</v>
      </c>
      <c r="M22661" s="20">
        <v>23.4</v>
      </c>
      <c r="N22661" s="20">
        <v>17.600000000000001</v>
      </c>
      <c r="AE22661">
        <f t="shared" si="354"/>
        <v>2023</v>
      </c>
    </row>
    <row r="22662" spans="1:31" x14ac:dyDescent="0.25">
      <c r="A22662" s="7">
        <v>22659</v>
      </c>
      <c r="B22662" s="8">
        <v>45069</v>
      </c>
      <c r="C22662" t="s">
        <v>3</v>
      </c>
      <c r="D22662" t="s">
        <v>1010</v>
      </c>
      <c r="E22662" t="s">
        <v>9</v>
      </c>
      <c r="F22662" t="s">
        <v>665</v>
      </c>
      <c r="G22662" t="s">
        <v>648</v>
      </c>
      <c r="H22662" s="136" t="s">
        <v>2474</v>
      </c>
      <c r="I22662" t="s">
        <v>1454</v>
      </c>
      <c r="J22662" s="20">
        <v>6</v>
      </c>
      <c r="K22662" s="20" t="s">
        <v>3</v>
      </c>
      <c r="L22662" t="s">
        <v>1464</v>
      </c>
      <c r="M22662" s="20">
        <v>2.6799999999999997</v>
      </c>
      <c r="N22662" s="20">
        <v>1.32</v>
      </c>
      <c r="AE22662">
        <f t="shared" si="354"/>
        <v>2023</v>
      </c>
    </row>
    <row r="22663" spans="1:31" x14ac:dyDescent="0.25">
      <c r="A22663" s="7">
        <v>22660</v>
      </c>
      <c r="B22663" s="8">
        <v>45069</v>
      </c>
      <c r="C22663" t="s">
        <v>3</v>
      </c>
      <c r="D22663" t="s">
        <v>1295</v>
      </c>
      <c r="E22663" t="s">
        <v>9</v>
      </c>
      <c r="F22663" t="s">
        <v>448</v>
      </c>
      <c r="G22663" t="s">
        <v>1016</v>
      </c>
      <c r="H22663" s="9" t="s">
        <v>2884</v>
      </c>
      <c r="I22663" t="s">
        <v>1454</v>
      </c>
      <c r="J22663" s="20">
        <v>68</v>
      </c>
      <c r="K22663" s="20" t="s">
        <v>3</v>
      </c>
      <c r="L22663" t="s">
        <v>1464</v>
      </c>
      <c r="M22663" s="20">
        <v>20.04</v>
      </c>
      <c r="N22663" s="20">
        <v>14.96</v>
      </c>
      <c r="AE22663">
        <f t="shared" si="354"/>
        <v>2023</v>
      </c>
    </row>
    <row r="22664" spans="1:31" x14ac:dyDescent="0.25">
      <c r="A22664" s="7">
        <v>22661</v>
      </c>
      <c r="B22664" s="8">
        <v>45072</v>
      </c>
      <c r="C22664" t="s">
        <v>3</v>
      </c>
      <c r="D22664" t="s">
        <v>678</v>
      </c>
      <c r="E22664" t="s">
        <v>9</v>
      </c>
      <c r="F22664" t="s">
        <v>1111</v>
      </c>
      <c r="G22664" t="s">
        <v>377</v>
      </c>
      <c r="H22664" s="135" t="s">
        <v>3589</v>
      </c>
      <c r="I22664" t="s">
        <v>1454</v>
      </c>
      <c r="J22664" s="20">
        <v>58</v>
      </c>
      <c r="K22664" s="20" t="s">
        <v>1465</v>
      </c>
      <c r="L22664" t="s">
        <v>1466</v>
      </c>
      <c r="M22664" s="20">
        <v>14.5</v>
      </c>
      <c r="N22664" s="20">
        <v>14.5</v>
      </c>
      <c r="AE22664">
        <f t="shared" si="354"/>
        <v>2023</v>
      </c>
    </row>
    <row r="22665" spans="1:31" x14ac:dyDescent="0.25">
      <c r="A22665" s="7">
        <v>22662</v>
      </c>
      <c r="B22665" s="8">
        <v>45072</v>
      </c>
      <c r="C22665" t="s">
        <v>3</v>
      </c>
      <c r="D22665" t="s">
        <v>1010</v>
      </c>
      <c r="E22665" t="s">
        <v>9</v>
      </c>
      <c r="F22665" t="s">
        <v>665</v>
      </c>
      <c r="G22665" t="s">
        <v>648</v>
      </c>
      <c r="H22665" s="136" t="s">
        <v>2474</v>
      </c>
      <c r="I22665" t="s">
        <v>1454</v>
      </c>
      <c r="J22665" s="20">
        <v>82</v>
      </c>
      <c r="K22665" s="20" t="s">
        <v>3</v>
      </c>
      <c r="L22665" t="s">
        <v>1464</v>
      </c>
      <c r="M22665" s="20">
        <v>23.96</v>
      </c>
      <c r="N22665" s="20">
        <v>18.04</v>
      </c>
      <c r="AE22665">
        <f t="shared" si="354"/>
        <v>2023</v>
      </c>
    </row>
    <row r="22666" spans="1:31" x14ac:dyDescent="0.25">
      <c r="A22666" s="7">
        <v>22663</v>
      </c>
      <c r="B22666" s="8">
        <v>45072</v>
      </c>
      <c r="C22666" t="s">
        <v>3</v>
      </c>
      <c r="D22666" t="s">
        <v>237</v>
      </c>
      <c r="E22666" t="s">
        <v>9</v>
      </c>
      <c r="F22666" t="s">
        <v>186</v>
      </c>
      <c r="G22666" t="s">
        <v>929</v>
      </c>
      <c r="H22666" s="9" t="s">
        <v>2652</v>
      </c>
      <c r="I22666" t="s">
        <v>1454</v>
      </c>
      <c r="J22666" s="20">
        <v>52</v>
      </c>
      <c r="K22666" s="20" t="s">
        <v>3</v>
      </c>
      <c r="L22666" t="s">
        <v>1463</v>
      </c>
      <c r="M22666" s="20">
        <v>14.52</v>
      </c>
      <c r="N22666" s="20">
        <v>12.48</v>
      </c>
      <c r="AE22666">
        <f t="shared" si="354"/>
        <v>2023</v>
      </c>
    </row>
    <row r="22667" spans="1:31" x14ac:dyDescent="0.25">
      <c r="A22667" s="7">
        <v>22664</v>
      </c>
      <c r="B22667" s="8">
        <v>45073</v>
      </c>
      <c r="C22667" t="s">
        <v>3</v>
      </c>
      <c r="D22667" t="s">
        <v>1361</v>
      </c>
      <c r="E22667" t="s">
        <v>9</v>
      </c>
      <c r="F22667" t="s">
        <v>764</v>
      </c>
      <c r="G22667" t="s">
        <v>929</v>
      </c>
      <c r="H22667" s="135" t="s">
        <v>2712</v>
      </c>
      <c r="I22667" t="s">
        <v>1454</v>
      </c>
      <c r="J22667" s="20">
        <v>10</v>
      </c>
      <c r="K22667" s="20" t="s">
        <v>3</v>
      </c>
      <c r="L22667" t="s">
        <v>1463</v>
      </c>
      <c r="M22667" s="20">
        <v>3.6</v>
      </c>
      <c r="N22667" s="20">
        <v>2.4</v>
      </c>
      <c r="AE22667">
        <f t="shared" si="354"/>
        <v>2023</v>
      </c>
    </row>
    <row r="22668" spans="1:31" x14ac:dyDescent="0.25">
      <c r="A22668" s="7">
        <v>22665</v>
      </c>
      <c r="B22668" s="8">
        <v>45074</v>
      </c>
      <c r="C22668" t="s">
        <v>3</v>
      </c>
      <c r="D22668" t="s">
        <v>518</v>
      </c>
      <c r="E22668" t="s">
        <v>9</v>
      </c>
      <c r="F22668" t="s">
        <v>1288</v>
      </c>
      <c r="G22668" t="s">
        <v>929</v>
      </c>
      <c r="H22668" s="135" t="s">
        <v>2665</v>
      </c>
      <c r="I22668" t="s">
        <v>1454</v>
      </c>
      <c r="J22668" s="20">
        <v>38</v>
      </c>
      <c r="K22668" s="20" t="s">
        <v>1465</v>
      </c>
      <c r="L22668" t="s">
        <v>1466</v>
      </c>
      <c r="M22668" s="20">
        <v>9.5</v>
      </c>
      <c r="N22668" s="20">
        <v>9.5</v>
      </c>
      <c r="AE22668">
        <f t="shared" si="354"/>
        <v>2023</v>
      </c>
    </row>
    <row r="22669" spans="1:31" x14ac:dyDescent="0.25">
      <c r="A22669" s="7">
        <v>22666</v>
      </c>
      <c r="B22669" s="8">
        <v>45075</v>
      </c>
      <c r="C22669" t="s">
        <v>3</v>
      </c>
      <c r="D22669" t="s">
        <v>868</v>
      </c>
      <c r="E22669" t="s">
        <v>9</v>
      </c>
      <c r="F22669" t="s">
        <v>1028</v>
      </c>
      <c r="G22669" t="s">
        <v>714</v>
      </c>
      <c r="H22669" s="135" t="s">
        <v>2230</v>
      </c>
      <c r="I22669" t="s">
        <v>1454</v>
      </c>
      <c r="J22669" s="20">
        <v>21</v>
      </c>
      <c r="K22669" s="20" t="s">
        <v>9</v>
      </c>
      <c r="L22669" t="s">
        <v>1464</v>
      </c>
      <c r="M22669" s="20">
        <v>4.62</v>
      </c>
      <c r="N22669" s="20">
        <v>6.88</v>
      </c>
      <c r="AE22669">
        <f t="shared" si="354"/>
        <v>2023</v>
      </c>
    </row>
    <row r="22670" spans="1:31" x14ac:dyDescent="0.25">
      <c r="A22670" s="7">
        <v>22667</v>
      </c>
      <c r="B22670" s="8">
        <v>45075</v>
      </c>
      <c r="C22670" t="s">
        <v>3</v>
      </c>
      <c r="D22670" t="s">
        <v>168</v>
      </c>
      <c r="E22670" t="s">
        <v>9</v>
      </c>
      <c r="F22670" t="s">
        <v>828</v>
      </c>
      <c r="G22670" t="s">
        <v>17</v>
      </c>
      <c r="H22670" s="135" t="s">
        <v>1502</v>
      </c>
      <c r="I22670" t="s">
        <v>1454</v>
      </c>
      <c r="J22670" s="20">
        <v>18</v>
      </c>
      <c r="K22670" s="20" t="s">
        <v>9</v>
      </c>
      <c r="L22670" t="s">
        <v>1464</v>
      </c>
      <c r="M22670" s="20">
        <v>3.96</v>
      </c>
      <c r="N22670" s="20">
        <v>6.04</v>
      </c>
      <c r="AE22670">
        <f t="shared" si="354"/>
        <v>2023</v>
      </c>
    </row>
    <row r="22671" spans="1:31" x14ac:dyDescent="0.25">
      <c r="A22671" s="7">
        <v>22668</v>
      </c>
      <c r="B22671" s="8">
        <v>45077</v>
      </c>
      <c r="C22671" t="s">
        <v>3</v>
      </c>
      <c r="D22671" t="s">
        <v>508</v>
      </c>
      <c r="E22671" t="s">
        <v>9</v>
      </c>
      <c r="F22671" t="s">
        <v>54</v>
      </c>
      <c r="G22671" t="s">
        <v>929</v>
      </c>
      <c r="H22671" s="135" t="s">
        <v>2665</v>
      </c>
      <c r="I22671" t="s">
        <v>1454</v>
      </c>
      <c r="J22671" s="20">
        <v>17</v>
      </c>
      <c r="K22671" s="20" t="s">
        <v>9</v>
      </c>
      <c r="L22671" t="s">
        <v>1464</v>
      </c>
      <c r="M22671" s="20">
        <v>3.74</v>
      </c>
      <c r="N22671" s="20">
        <v>5.76</v>
      </c>
      <c r="AE22671">
        <f t="shared" si="354"/>
        <v>2023</v>
      </c>
    </row>
    <row r="22672" spans="1:31" x14ac:dyDescent="0.25">
      <c r="A22672" s="7">
        <v>22669</v>
      </c>
      <c r="B22672" s="8">
        <v>45078</v>
      </c>
      <c r="C22672" t="s">
        <v>3</v>
      </c>
      <c r="D22672" t="s">
        <v>851</v>
      </c>
      <c r="E22672" t="s">
        <v>9</v>
      </c>
      <c r="F22672" t="s">
        <v>67</v>
      </c>
      <c r="G22672" t="s">
        <v>861</v>
      </c>
      <c r="H22672" s="9" t="s">
        <v>2526</v>
      </c>
      <c r="I22672" t="s">
        <v>1454</v>
      </c>
      <c r="J22672" s="20">
        <v>24</v>
      </c>
      <c r="K22672" s="20" t="s">
        <v>9</v>
      </c>
      <c r="L22672" t="s">
        <v>1463</v>
      </c>
      <c r="M22672" s="20">
        <v>5.76</v>
      </c>
      <c r="N22672" s="20">
        <v>7.24</v>
      </c>
      <c r="AE22672">
        <f t="shared" si="354"/>
        <v>2023</v>
      </c>
    </row>
    <row r="22673" spans="1:31" x14ac:dyDescent="0.25">
      <c r="A22673" s="7">
        <v>22670</v>
      </c>
      <c r="B22673" s="8">
        <v>45078</v>
      </c>
      <c r="C22673" t="s">
        <v>3</v>
      </c>
      <c r="D22673" t="s">
        <v>968</v>
      </c>
      <c r="E22673" t="s">
        <v>9</v>
      </c>
      <c r="F22673" t="s">
        <v>67</v>
      </c>
      <c r="G22673" t="s">
        <v>1292</v>
      </c>
      <c r="H22673" s="9" t="s">
        <v>3433</v>
      </c>
      <c r="I22673" t="s">
        <v>1454</v>
      </c>
      <c r="J22673" s="20">
        <v>10</v>
      </c>
      <c r="K22673" s="20" t="s">
        <v>3</v>
      </c>
      <c r="L22673" t="s">
        <v>1463</v>
      </c>
      <c r="M22673" s="20">
        <v>3.6</v>
      </c>
      <c r="N22673" s="20">
        <v>2.4</v>
      </c>
      <c r="AE22673">
        <f t="shared" si="354"/>
        <v>2023</v>
      </c>
    </row>
    <row r="22674" spans="1:31" x14ac:dyDescent="0.25">
      <c r="A22674" s="7">
        <v>22671</v>
      </c>
      <c r="B22674" s="8">
        <v>45078</v>
      </c>
      <c r="C22674" t="s">
        <v>3</v>
      </c>
      <c r="D22674" t="s">
        <v>1327</v>
      </c>
      <c r="E22674" t="s">
        <v>9</v>
      </c>
      <c r="F22674" t="s">
        <v>900</v>
      </c>
      <c r="G22674" t="s">
        <v>1292</v>
      </c>
      <c r="H22674" s="9" t="s">
        <v>3433</v>
      </c>
      <c r="I22674" t="s">
        <v>1454</v>
      </c>
      <c r="J22674" s="20">
        <v>18</v>
      </c>
      <c r="K22674" s="20" t="s">
        <v>3</v>
      </c>
      <c r="L22674" t="s">
        <v>1463</v>
      </c>
      <c r="M22674" s="20">
        <v>5.68</v>
      </c>
      <c r="N22674" s="20">
        <v>4.32</v>
      </c>
      <c r="AE22674">
        <f t="shared" si="354"/>
        <v>2023</v>
      </c>
    </row>
    <row r="22675" spans="1:31" x14ac:dyDescent="0.25">
      <c r="A22675" s="7">
        <v>22672</v>
      </c>
      <c r="B22675" s="8">
        <v>45078</v>
      </c>
      <c r="C22675" t="s">
        <v>3</v>
      </c>
      <c r="D22675" t="s">
        <v>508</v>
      </c>
      <c r="E22675" t="s">
        <v>9</v>
      </c>
      <c r="F22675" t="s">
        <v>1237</v>
      </c>
      <c r="G22675" t="s">
        <v>1292</v>
      </c>
      <c r="H22675" s="134" t="s">
        <v>3423</v>
      </c>
      <c r="I22675" t="s">
        <v>1454</v>
      </c>
      <c r="J22675" s="20">
        <v>21</v>
      </c>
      <c r="K22675" s="20" t="s">
        <v>1465</v>
      </c>
      <c r="L22675" t="s">
        <v>1466</v>
      </c>
      <c r="M22675" s="20">
        <v>5.25</v>
      </c>
      <c r="N22675" s="20">
        <v>5.25</v>
      </c>
      <c r="AE22675">
        <f t="shared" si="354"/>
        <v>2023</v>
      </c>
    </row>
    <row r="22676" spans="1:31" x14ac:dyDescent="0.25">
      <c r="A22676" s="7">
        <v>22673</v>
      </c>
      <c r="B22676" s="8">
        <v>45078</v>
      </c>
      <c r="C22676" t="s">
        <v>3</v>
      </c>
      <c r="D22676" t="s">
        <v>712</v>
      </c>
      <c r="E22676" t="s">
        <v>9</v>
      </c>
      <c r="F22676" t="s">
        <v>67</v>
      </c>
      <c r="G22676" t="s">
        <v>1292</v>
      </c>
      <c r="H22676" s="134" t="s">
        <v>3423</v>
      </c>
      <c r="I22676" t="s">
        <v>1454</v>
      </c>
      <c r="J22676" s="20">
        <v>21</v>
      </c>
      <c r="K22676" s="20" t="s">
        <v>3</v>
      </c>
      <c r="L22676" t="s">
        <v>1464</v>
      </c>
      <c r="M22676" s="20">
        <v>6.88</v>
      </c>
      <c r="N22676" s="20">
        <v>4.62</v>
      </c>
      <c r="AE22676">
        <f t="shared" si="354"/>
        <v>2023</v>
      </c>
    </row>
    <row r="22677" spans="1:31" x14ac:dyDescent="0.25">
      <c r="A22677" s="7">
        <v>22674</v>
      </c>
      <c r="B22677" s="8">
        <v>45078</v>
      </c>
      <c r="C22677" t="s">
        <v>3</v>
      </c>
      <c r="D22677" t="s">
        <v>1327</v>
      </c>
      <c r="E22677" t="s">
        <v>9</v>
      </c>
      <c r="F22677" t="s">
        <v>1111</v>
      </c>
      <c r="G22677" t="s">
        <v>1292</v>
      </c>
      <c r="H22677" s="134" t="s">
        <v>3423</v>
      </c>
      <c r="I22677" t="s">
        <v>1454</v>
      </c>
      <c r="J22677" s="20">
        <v>25</v>
      </c>
      <c r="K22677" s="20" t="s">
        <v>3</v>
      </c>
      <c r="L22677" t="s">
        <v>1464</v>
      </c>
      <c r="M22677" s="20">
        <v>8</v>
      </c>
      <c r="N22677" s="20">
        <v>5.5</v>
      </c>
      <c r="AE22677">
        <f t="shared" si="354"/>
        <v>2023</v>
      </c>
    </row>
    <row r="22678" spans="1:31" x14ac:dyDescent="0.25">
      <c r="A22678" s="7">
        <v>22675</v>
      </c>
      <c r="B22678" s="8">
        <v>45078</v>
      </c>
      <c r="C22678" t="s">
        <v>3</v>
      </c>
      <c r="D22678" t="s">
        <v>508</v>
      </c>
      <c r="E22678" t="s">
        <v>9</v>
      </c>
      <c r="F22678" t="s">
        <v>1310</v>
      </c>
      <c r="G22678" t="s">
        <v>1292</v>
      </c>
      <c r="H22678" s="9" t="s">
        <v>3444</v>
      </c>
      <c r="I22678" t="s">
        <v>1454</v>
      </c>
      <c r="J22678" s="20">
        <v>23</v>
      </c>
      <c r="K22678" s="20" t="s">
        <v>3</v>
      </c>
      <c r="L22678" t="s">
        <v>1464</v>
      </c>
      <c r="M22678" s="20">
        <v>7.4399999999999995</v>
      </c>
      <c r="N22678" s="20">
        <v>5.0600000000000005</v>
      </c>
      <c r="AE22678">
        <f t="shared" si="354"/>
        <v>2023</v>
      </c>
    </row>
    <row r="22679" spans="1:31" x14ac:dyDescent="0.25">
      <c r="A22679" s="7">
        <v>22676</v>
      </c>
      <c r="B22679" s="8">
        <v>45078</v>
      </c>
      <c r="C22679" t="s">
        <v>3</v>
      </c>
      <c r="D22679" t="s">
        <v>454</v>
      </c>
      <c r="E22679" t="s">
        <v>9</v>
      </c>
      <c r="F22679" t="s">
        <v>67</v>
      </c>
      <c r="G22679" t="s">
        <v>1292</v>
      </c>
      <c r="H22679" s="9" t="s">
        <v>3444</v>
      </c>
      <c r="I22679" t="s">
        <v>1454</v>
      </c>
      <c r="J22679" s="20">
        <v>25</v>
      </c>
      <c r="K22679" s="20" t="s">
        <v>9</v>
      </c>
      <c r="L22679" t="s">
        <v>1464</v>
      </c>
      <c r="M22679" s="20">
        <v>5.5</v>
      </c>
      <c r="N22679" s="20">
        <v>8</v>
      </c>
      <c r="AE22679">
        <f t="shared" si="354"/>
        <v>2023</v>
      </c>
    </row>
    <row r="22680" spans="1:31" x14ac:dyDescent="0.25">
      <c r="A22680" s="7">
        <v>22677</v>
      </c>
      <c r="B22680" s="8">
        <v>45078</v>
      </c>
      <c r="C22680" t="s">
        <v>3</v>
      </c>
      <c r="D22680" t="s">
        <v>1327</v>
      </c>
      <c r="E22680" t="s">
        <v>9</v>
      </c>
      <c r="F22680" t="s">
        <v>1289</v>
      </c>
      <c r="G22680" t="s">
        <v>1292</v>
      </c>
      <c r="H22680" s="9" t="s">
        <v>3444</v>
      </c>
      <c r="I22680" t="s">
        <v>1454</v>
      </c>
      <c r="J22680" s="20">
        <v>15</v>
      </c>
      <c r="K22680" s="20" t="s">
        <v>3</v>
      </c>
      <c r="L22680" t="s">
        <v>1464</v>
      </c>
      <c r="M22680" s="20">
        <v>5.2</v>
      </c>
      <c r="N22680" s="20">
        <v>3.3</v>
      </c>
      <c r="AE22680">
        <f t="shared" si="354"/>
        <v>2023</v>
      </c>
    </row>
    <row r="22681" spans="1:31" x14ac:dyDescent="0.25">
      <c r="A22681" s="7">
        <v>22678</v>
      </c>
      <c r="B22681" s="8">
        <v>45078</v>
      </c>
      <c r="C22681" t="s">
        <v>3</v>
      </c>
      <c r="D22681" t="s">
        <v>1361</v>
      </c>
      <c r="E22681" t="s">
        <v>9</v>
      </c>
      <c r="F22681" t="s">
        <v>67</v>
      </c>
      <c r="G22681" t="s">
        <v>377</v>
      </c>
      <c r="H22681" s="9" t="s">
        <v>3027</v>
      </c>
      <c r="I22681" t="s">
        <v>1454</v>
      </c>
      <c r="J22681" s="20">
        <v>30</v>
      </c>
      <c r="K22681" s="20" t="s">
        <v>9</v>
      </c>
      <c r="L22681" t="s">
        <v>1463</v>
      </c>
      <c r="M22681" s="20">
        <v>7.2</v>
      </c>
      <c r="N22681" s="20">
        <v>8.8000000000000007</v>
      </c>
      <c r="AE22681">
        <f t="shared" si="354"/>
        <v>2023</v>
      </c>
    </row>
    <row r="22682" spans="1:31" x14ac:dyDescent="0.25">
      <c r="A22682" s="7">
        <v>22679</v>
      </c>
      <c r="B22682" s="8">
        <v>45078</v>
      </c>
      <c r="C22682" t="s">
        <v>3</v>
      </c>
      <c r="D22682" t="s">
        <v>518</v>
      </c>
      <c r="E22682" t="s">
        <v>9</v>
      </c>
      <c r="F22682" t="s">
        <v>54</v>
      </c>
      <c r="G22682" t="s">
        <v>895</v>
      </c>
      <c r="H22682" s="135" t="s">
        <v>2599</v>
      </c>
      <c r="I22682" t="s">
        <v>1454</v>
      </c>
      <c r="J22682" s="20">
        <v>14</v>
      </c>
      <c r="K22682" s="20" t="s">
        <v>9</v>
      </c>
      <c r="L22682" t="s">
        <v>1464</v>
      </c>
      <c r="M22682" s="20">
        <v>3.08</v>
      </c>
      <c r="N22682" s="20">
        <v>4.92</v>
      </c>
      <c r="AE22682">
        <f t="shared" si="354"/>
        <v>2023</v>
      </c>
    </row>
    <row r="22683" spans="1:31" x14ac:dyDescent="0.25">
      <c r="A22683" s="7">
        <v>22680</v>
      </c>
      <c r="B22683" s="8">
        <v>45078</v>
      </c>
      <c r="C22683" t="s">
        <v>3</v>
      </c>
      <c r="D22683" t="s">
        <v>1358</v>
      </c>
      <c r="E22683" t="s">
        <v>9</v>
      </c>
      <c r="F22683" t="s">
        <v>67</v>
      </c>
      <c r="G22683" t="s">
        <v>861</v>
      </c>
      <c r="H22683" s="9" t="s">
        <v>2443</v>
      </c>
      <c r="I22683" t="s">
        <v>1454</v>
      </c>
      <c r="J22683" s="20">
        <v>26</v>
      </c>
      <c r="K22683" s="20" t="s">
        <v>9</v>
      </c>
      <c r="L22683" t="s">
        <v>1464</v>
      </c>
      <c r="M22683" s="20">
        <v>5.72</v>
      </c>
      <c r="N22683" s="20">
        <v>8.2800000000000011</v>
      </c>
      <c r="AE22683">
        <f t="shared" si="354"/>
        <v>2023</v>
      </c>
    </row>
    <row r="22684" spans="1:31" x14ac:dyDescent="0.25">
      <c r="A22684" s="7">
        <v>22681</v>
      </c>
      <c r="B22684" s="8">
        <v>45079</v>
      </c>
      <c r="C22684" t="s">
        <v>3</v>
      </c>
      <c r="D22684" t="s">
        <v>868</v>
      </c>
      <c r="E22684" t="s">
        <v>9</v>
      </c>
      <c r="F22684" t="s">
        <v>1156</v>
      </c>
      <c r="G22684" t="s">
        <v>1292</v>
      </c>
      <c r="H22684" s="9" t="s">
        <v>3433</v>
      </c>
      <c r="I22684" t="s">
        <v>1454</v>
      </c>
      <c r="J22684" s="20">
        <v>18</v>
      </c>
      <c r="K22684" s="20" t="s">
        <v>3</v>
      </c>
      <c r="L22684" t="s">
        <v>1464</v>
      </c>
      <c r="M22684" s="20">
        <v>6.04</v>
      </c>
      <c r="N22684" s="20">
        <v>3.96</v>
      </c>
      <c r="AE22684">
        <f t="shared" si="354"/>
        <v>2023</v>
      </c>
    </row>
    <row r="22685" spans="1:31" x14ac:dyDescent="0.25">
      <c r="A22685" s="7">
        <v>22682</v>
      </c>
      <c r="B22685" s="8">
        <v>45079</v>
      </c>
      <c r="C22685" t="s">
        <v>3</v>
      </c>
      <c r="D22685" t="s">
        <v>1361</v>
      </c>
      <c r="E22685" t="s">
        <v>9</v>
      </c>
      <c r="F22685" t="s">
        <v>1237</v>
      </c>
      <c r="G22685" t="s">
        <v>1292</v>
      </c>
      <c r="H22685" s="9" t="s">
        <v>3408</v>
      </c>
      <c r="I22685" t="s">
        <v>1454</v>
      </c>
      <c r="J22685" s="20">
        <v>25</v>
      </c>
      <c r="K22685" s="20" t="s">
        <v>3</v>
      </c>
      <c r="L22685" t="s">
        <v>1464</v>
      </c>
      <c r="M22685" s="20">
        <v>8</v>
      </c>
      <c r="N22685" s="20">
        <v>5.5</v>
      </c>
      <c r="AE22685">
        <f t="shared" si="354"/>
        <v>2023</v>
      </c>
    </row>
    <row r="22686" spans="1:31" x14ac:dyDescent="0.25">
      <c r="A22686" s="7">
        <v>22683</v>
      </c>
      <c r="B22686" s="8">
        <v>45079</v>
      </c>
      <c r="C22686" t="s">
        <v>3</v>
      </c>
      <c r="D22686" t="s">
        <v>1315</v>
      </c>
      <c r="E22686" t="s">
        <v>9</v>
      </c>
      <c r="F22686" t="s">
        <v>1111</v>
      </c>
      <c r="G22686" t="s">
        <v>1292</v>
      </c>
      <c r="H22686" s="9" t="s">
        <v>3444</v>
      </c>
      <c r="I22686" t="s">
        <v>1454</v>
      </c>
      <c r="J22686" s="20">
        <v>24</v>
      </c>
      <c r="K22686" s="20" t="s">
        <v>3</v>
      </c>
      <c r="L22686" t="s">
        <v>1464</v>
      </c>
      <c r="M22686" s="20">
        <v>7.72</v>
      </c>
      <c r="N22686" s="20">
        <v>5.28</v>
      </c>
      <c r="AE22686">
        <f t="shared" si="354"/>
        <v>2023</v>
      </c>
    </row>
    <row r="22687" spans="1:31" x14ac:dyDescent="0.25">
      <c r="A22687" s="7">
        <v>22684</v>
      </c>
      <c r="B22687" s="8">
        <v>45079</v>
      </c>
      <c r="C22687" t="s">
        <v>3</v>
      </c>
      <c r="D22687" t="s">
        <v>1361</v>
      </c>
      <c r="E22687" t="s">
        <v>9</v>
      </c>
      <c r="F22687" t="s">
        <v>45</v>
      </c>
      <c r="G22687" t="s">
        <v>861</v>
      </c>
      <c r="H22687" s="9" t="s">
        <v>2443</v>
      </c>
      <c r="I22687" t="s">
        <v>1454</v>
      </c>
      <c r="J22687" s="20">
        <v>38</v>
      </c>
      <c r="K22687" s="20" t="s">
        <v>3</v>
      </c>
      <c r="L22687" t="s">
        <v>1463</v>
      </c>
      <c r="M22687" s="20">
        <v>10.88</v>
      </c>
      <c r="N22687" s="20">
        <v>9.1199999999999992</v>
      </c>
      <c r="AE22687">
        <f t="shared" si="354"/>
        <v>2023</v>
      </c>
    </row>
    <row r="22688" spans="1:31" x14ac:dyDescent="0.25">
      <c r="A22688" s="7">
        <v>22685</v>
      </c>
      <c r="B22688" s="8">
        <v>45080</v>
      </c>
      <c r="C22688" t="s">
        <v>3</v>
      </c>
      <c r="D22688" t="s">
        <v>678</v>
      </c>
      <c r="E22688" t="s">
        <v>9</v>
      </c>
      <c r="F22688" t="s">
        <v>1111</v>
      </c>
      <c r="G22688" t="s">
        <v>377</v>
      </c>
      <c r="H22688" s="135" t="s">
        <v>3589</v>
      </c>
      <c r="I22688" t="s">
        <v>1454</v>
      </c>
      <c r="J22688" s="20">
        <v>39</v>
      </c>
      <c r="K22688" s="20" t="s">
        <v>3</v>
      </c>
      <c r="L22688" t="s">
        <v>1464</v>
      </c>
      <c r="M22688" s="20">
        <v>11.92</v>
      </c>
      <c r="N22688" s="20">
        <v>8.58</v>
      </c>
      <c r="AE22688">
        <f t="shared" si="354"/>
        <v>2023</v>
      </c>
    </row>
    <row r="22689" spans="1:31" x14ac:dyDescent="0.25">
      <c r="A22689" s="7">
        <v>22686</v>
      </c>
      <c r="B22689" s="8">
        <v>45081</v>
      </c>
      <c r="C22689" t="s">
        <v>3</v>
      </c>
      <c r="D22689" t="s">
        <v>1123</v>
      </c>
      <c r="E22689" t="s">
        <v>9</v>
      </c>
      <c r="F22689" t="s">
        <v>1360</v>
      </c>
      <c r="G22689" t="s">
        <v>1292</v>
      </c>
      <c r="H22689" s="134" t="s">
        <v>3423</v>
      </c>
      <c r="I22689" t="s">
        <v>1454</v>
      </c>
      <c r="J22689" s="20">
        <v>25</v>
      </c>
      <c r="K22689" s="20" t="s">
        <v>3</v>
      </c>
      <c r="L22689" t="s">
        <v>1464</v>
      </c>
      <c r="M22689" s="20">
        <v>8</v>
      </c>
      <c r="N22689" s="20">
        <v>5.5</v>
      </c>
      <c r="AE22689">
        <f t="shared" si="354"/>
        <v>2023</v>
      </c>
    </row>
    <row r="22690" spans="1:31" x14ac:dyDescent="0.25">
      <c r="A22690" s="7">
        <v>22687</v>
      </c>
      <c r="B22690" s="8">
        <v>45081</v>
      </c>
      <c r="C22690" t="s">
        <v>3</v>
      </c>
      <c r="D22690" t="s">
        <v>1213</v>
      </c>
      <c r="E22690" t="s">
        <v>9</v>
      </c>
      <c r="F22690" t="s">
        <v>45</v>
      </c>
      <c r="G22690" t="s">
        <v>1292</v>
      </c>
      <c r="H22690" s="134" t="s">
        <v>3423</v>
      </c>
      <c r="I22690" t="s">
        <v>1454</v>
      </c>
      <c r="J22690" s="20">
        <v>24</v>
      </c>
      <c r="K22690" s="20" t="s">
        <v>1465</v>
      </c>
      <c r="L22690" t="s">
        <v>1466</v>
      </c>
      <c r="M22690" s="20">
        <v>6</v>
      </c>
      <c r="N22690" s="20">
        <v>6</v>
      </c>
      <c r="AE22690">
        <f t="shared" si="354"/>
        <v>2023</v>
      </c>
    </row>
    <row r="22691" spans="1:31" x14ac:dyDescent="0.25">
      <c r="A22691" s="7">
        <v>22688</v>
      </c>
      <c r="B22691" s="8">
        <v>45082</v>
      </c>
      <c r="C22691" t="s">
        <v>3</v>
      </c>
      <c r="D22691" t="s">
        <v>1123</v>
      </c>
      <c r="E22691" t="s">
        <v>9</v>
      </c>
      <c r="F22691" t="s">
        <v>900</v>
      </c>
      <c r="G22691" t="s">
        <v>1292</v>
      </c>
      <c r="H22691" s="9" t="s">
        <v>3590</v>
      </c>
      <c r="I22691" t="s">
        <v>1454</v>
      </c>
      <c r="J22691" s="20">
        <v>30</v>
      </c>
      <c r="K22691" s="20" t="s">
        <v>1465</v>
      </c>
      <c r="L22691" t="s">
        <v>1466</v>
      </c>
      <c r="M22691" s="20">
        <v>7.5</v>
      </c>
      <c r="N22691" s="20">
        <v>7.5</v>
      </c>
      <c r="AE22691">
        <f t="shared" si="354"/>
        <v>2023</v>
      </c>
    </row>
    <row r="22692" spans="1:31" x14ac:dyDescent="0.25">
      <c r="A22692" s="7">
        <v>22689</v>
      </c>
      <c r="B22692" s="8">
        <v>45082</v>
      </c>
      <c r="C22692" t="s">
        <v>3</v>
      </c>
      <c r="D22692" t="s">
        <v>808</v>
      </c>
      <c r="E22692" t="s">
        <v>9</v>
      </c>
      <c r="F22692" t="s">
        <v>665</v>
      </c>
      <c r="G22692" t="s">
        <v>1292</v>
      </c>
      <c r="H22692" s="9" t="s">
        <v>3444</v>
      </c>
      <c r="I22692" t="s">
        <v>1454</v>
      </c>
      <c r="J22692" s="20">
        <v>12</v>
      </c>
      <c r="K22692" s="20" t="s">
        <v>3</v>
      </c>
      <c r="L22692" t="s">
        <v>1464</v>
      </c>
      <c r="M22692" s="20">
        <v>4.3599999999999994</v>
      </c>
      <c r="N22692" s="20">
        <v>2.64</v>
      </c>
      <c r="AE22692">
        <f t="shared" si="354"/>
        <v>2023</v>
      </c>
    </row>
    <row r="22693" spans="1:31" x14ac:dyDescent="0.25">
      <c r="A22693" s="7">
        <v>22690</v>
      </c>
      <c r="B22693" s="8">
        <v>45084</v>
      </c>
      <c r="C22693" t="s">
        <v>3</v>
      </c>
      <c r="D22693" t="s">
        <v>1361</v>
      </c>
      <c r="E22693" t="s">
        <v>9</v>
      </c>
      <c r="F22693" t="s">
        <v>1237</v>
      </c>
      <c r="G22693" t="s">
        <v>1292</v>
      </c>
      <c r="H22693" s="9" t="s">
        <v>3591</v>
      </c>
      <c r="I22693" t="s">
        <v>1454</v>
      </c>
      <c r="J22693" s="20">
        <v>15</v>
      </c>
      <c r="K22693" s="20" t="s">
        <v>3</v>
      </c>
      <c r="L22693" t="s">
        <v>1464</v>
      </c>
      <c r="M22693" s="20">
        <v>5.2</v>
      </c>
      <c r="N22693" s="20">
        <v>3.3</v>
      </c>
      <c r="AE22693">
        <f t="shared" si="354"/>
        <v>2023</v>
      </c>
    </row>
    <row r="22694" spans="1:31" x14ac:dyDescent="0.25">
      <c r="A22694" s="7">
        <v>22691</v>
      </c>
      <c r="B22694" s="8">
        <v>45085</v>
      </c>
      <c r="C22694" t="s">
        <v>3</v>
      </c>
      <c r="D22694" t="s">
        <v>1313</v>
      </c>
      <c r="E22694" t="s">
        <v>9</v>
      </c>
      <c r="F22694" t="s">
        <v>268</v>
      </c>
      <c r="G22694" t="s">
        <v>1292</v>
      </c>
      <c r="H22694" s="9" t="s">
        <v>3433</v>
      </c>
      <c r="I22694" t="s">
        <v>1454</v>
      </c>
      <c r="J22694" s="20">
        <v>24</v>
      </c>
      <c r="K22694" s="20" t="s">
        <v>1465</v>
      </c>
      <c r="L22694" t="s">
        <v>1466</v>
      </c>
      <c r="M22694" s="20">
        <v>6</v>
      </c>
      <c r="N22694" s="20">
        <v>6</v>
      </c>
      <c r="AE22694">
        <f t="shared" si="354"/>
        <v>2023</v>
      </c>
    </row>
    <row r="22695" spans="1:31" x14ac:dyDescent="0.25">
      <c r="A22695" s="7">
        <v>22692</v>
      </c>
      <c r="B22695" s="8">
        <v>45085</v>
      </c>
      <c r="C22695" t="s">
        <v>3</v>
      </c>
      <c r="D22695" t="s">
        <v>1361</v>
      </c>
      <c r="E22695" t="s">
        <v>9</v>
      </c>
      <c r="F22695" t="s">
        <v>268</v>
      </c>
      <c r="G22695" t="s">
        <v>1292</v>
      </c>
      <c r="H22695" s="9" t="s">
        <v>3444</v>
      </c>
      <c r="I22695" t="s">
        <v>1454</v>
      </c>
      <c r="J22695" s="20">
        <v>14</v>
      </c>
      <c r="K22695" s="20" t="s">
        <v>3</v>
      </c>
      <c r="L22695" t="s">
        <v>1464</v>
      </c>
      <c r="M22695" s="20">
        <v>4.92</v>
      </c>
      <c r="N22695" s="20">
        <v>3.08</v>
      </c>
      <c r="AE22695">
        <f t="shared" si="354"/>
        <v>2023</v>
      </c>
    </row>
    <row r="22696" spans="1:31" x14ac:dyDescent="0.25">
      <c r="A22696" s="7">
        <v>22693</v>
      </c>
      <c r="B22696" s="8">
        <v>45087</v>
      </c>
      <c r="C22696" t="s">
        <v>3</v>
      </c>
      <c r="D22696" t="s">
        <v>104</v>
      </c>
      <c r="E22696" t="s">
        <v>9</v>
      </c>
      <c r="F22696" t="s">
        <v>1344</v>
      </c>
      <c r="G22696" t="s">
        <v>1292</v>
      </c>
      <c r="H22696" s="9" t="s">
        <v>3433</v>
      </c>
      <c r="I22696" t="s">
        <v>1454</v>
      </c>
      <c r="J22696" s="20">
        <v>27</v>
      </c>
      <c r="K22696" s="20" t="s">
        <v>1465</v>
      </c>
      <c r="L22696" t="s">
        <v>1466</v>
      </c>
      <c r="M22696" s="20">
        <v>6.75</v>
      </c>
      <c r="N22696" s="20">
        <v>6.75</v>
      </c>
      <c r="AE22696">
        <f t="shared" si="354"/>
        <v>2023</v>
      </c>
    </row>
    <row r="22697" spans="1:31" x14ac:dyDescent="0.25">
      <c r="A22697" s="7">
        <v>22694</v>
      </c>
      <c r="B22697" s="8">
        <v>45087</v>
      </c>
      <c r="C22697" t="s">
        <v>3</v>
      </c>
      <c r="D22697" t="s">
        <v>1295</v>
      </c>
      <c r="E22697" t="s">
        <v>9</v>
      </c>
      <c r="F22697" t="s">
        <v>1344</v>
      </c>
      <c r="G22697" t="s">
        <v>1292</v>
      </c>
      <c r="H22697" s="9" t="s">
        <v>3444</v>
      </c>
      <c r="I22697" t="s">
        <v>1454</v>
      </c>
      <c r="J22697" s="20">
        <v>14</v>
      </c>
      <c r="K22697" s="20" t="s">
        <v>3</v>
      </c>
      <c r="L22697" t="s">
        <v>1464</v>
      </c>
      <c r="M22697" s="20">
        <v>4.92</v>
      </c>
      <c r="N22697" s="20">
        <v>3.08</v>
      </c>
      <c r="AE22697">
        <f t="shared" si="354"/>
        <v>2023</v>
      </c>
    </row>
    <row r="22698" spans="1:31" x14ac:dyDescent="0.25">
      <c r="A22698" s="7">
        <v>22695</v>
      </c>
      <c r="B22698" s="8">
        <v>45088</v>
      </c>
      <c r="C22698" t="s">
        <v>3</v>
      </c>
      <c r="D22698" t="s">
        <v>614</v>
      </c>
      <c r="E22698" t="s">
        <v>9</v>
      </c>
      <c r="F22698" t="s">
        <v>1288</v>
      </c>
      <c r="G22698" t="s">
        <v>648</v>
      </c>
      <c r="H22698" s="135" t="s">
        <v>2853</v>
      </c>
      <c r="I22698" t="s">
        <v>1456</v>
      </c>
      <c r="J22698" s="20">
        <v>23</v>
      </c>
      <c r="K22698" s="20" t="s">
        <v>3</v>
      </c>
      <c r="L22698" t="s">
        <v>1464</v>
      </c>
      <c r="M22698" s="20">
        <v>7.4399999999999995</v>
      </c>
      <c r="N22698" s="20">
        <v>5.0600000000000005</v>
      </c>
      <c r="O22698" t="s">
        <v>3</v>
      </c>
      <c r="P22698" s="13" t="s">
        <v>766</v>
      </c>
      <c r="Q22698" t="s">
        <v>3</v>
      </c>
      <c r="R22698" t="s">
        <v>1349</v>
      </c>
      <c r="S22698" t="s">
        <v>9</v>
      </c>
      <c r="T22698" t="s">
        <v>1357</v>
      </c>
      <c r="U22698" t="s">
        <v>9</v>
      </c>
      <c r="V22698" t="s">
        <v>1401</v>
      </c>
      <c r="W22698" t="s">
        <v>1465</v>
      </c>
      <c r="Y22698" t="s">
        <v>1465</v>
      </c>
      <c r="AA22698" t="s">
        <v>1465</v>
      </c>
      <c r="AC22698" t="s">
        <v>1465</v>
      </c>
      <c r="AE22698">
        <f t="shared" si="354"/>
        <v>2023</v>
      </c>
    </row>
    <row r="22699" spans="1:31" x14ac:dyDescent="0.25">
      <c r="A22699" s="7">
        <v>22696</v>
      </c>
      <c r="B22699" s="8">
        <v>45089</v>
      </c>
      <c r="C22699" t="s">
        <v>3</v>
      </c>
      <c r="D22699" t="s">
        <v>104</v>
      </c>
      <c r="E22699" t="s">
        <v>9</v>
      </c>
      <c r="F22699" t="s">
        <v>190</v>
      </c>
      <c r="G22699" t="s">
        <v>861</v>
      </c>
      <c r="H22699" s="135" t="s">
        <v>2435</v>
      </c>
      <c r="I22699" t="s">
        <v>1454</v>
      </c>
      <c r="J22699" s="20">
        <v>26</v>
      </c>
      <c r="K22699" s="20" t="s">
        <v>9</v>
      </c>
      <c r="L22699" t="s">
        <v>1463</v>
      </c>
      <c r="M22699" s="20">
        <v>6.24</v>
      </c>
      <c r="N22699" s="20">
        <v>7.76</v>
      </c>
      <c r="AE22699">
        <f t="shared" si="354"/>
        <v>2023</v>
      </c>
    </row>
    <row r="22700" spans="1:31" x14ac:dyDescent="0.25">
      <c r="A22700" s="7">
        <v>22697</v>
      </c>
      <c r="B22700" s="8">
        <v>45089</v>
      </c>
      <c r="C22700" t="s">
        <v>3</v>
      </c>
      <c r="D22700" t="s">
        <v>698</v>
      </c>
      <c r="E22700" t="s">
        <v>9</v>
      </c>
      <c r="F22700" t="s">
        <v>665</v>
      </c>
      <c r="G22700" t="s">
        <v>861</v>
      </c>
      <c r="H22700" s="135" t="s">
        <v>1496</v>
      </c>
      <c r="I22700" t="s">
        <v>1455</v>
      </c>
      <c r="J22700" s="20">
        <v>37</v>
      </c>
      <c r="K22700" s="20" t="s">
        <v>9</v>
      </c>
      <c r="L22700" t="s">
        <v>1464</v>
      </c>
      <c r="M22700" s="20">
        <v>4.07</v>
      </c>
      <c r="N22700" s="20">
        <v>5.68</v>
      </c>
      <c r="AE22700">
        <f t="shared" si="354"/>
        <v>2023</v>
      </c>
    </row>
    <row r="22701" spans="1:31" x14ac:dyDescent="0.25">
      <c r="A22701" s="7">
        <v>22698</v>
      </c>
      <c r="B22701" s="8">
        <v>45090</v>
      </c>
      <c r="C22701" t="s">
        <v>3</v>
      </c>
      <c r="D22701" t="s">
        <v>557</v>
      </c>
      <c r="E22701" t="s">
        <v>9</v>
      </c>
      <c r="F22701" t="s">
        <v>54</v>
      </c>
      <c r="G22701" t="s">
        <v>1292</v>
      </c>
      <c r="H22701" s="9" t="s">
        <v>3433</v>
      </c>
      <c r="I22701" t="s">
        <v>1454</v>
      </c>
      <c r="J22701" s="20">
        <v>21</v>
      </c>
      <c r="K22701" s="20" t="s">
        <v>3</v>
      </c>
      <c r="L22701" t="s">
        <v>1464</v>
      </c>
      <c r="M22701" s="20">
        <v>6.88</v>
      </c>
      <c r="N22701" s="20">
        <v>4.62</v>
      </c>
      <c r="AE22701">
        <f t="shared" si="354"/>
        <v>2023</v>
      </c>
    </row>
    <row r="22702" spans="1:31" x14ac:dyDescent="0.25">
      <c r="A22702" s="7">
        <v>22699</v>
      </c>
      <c r="B22702" s="8">
        <v>45090</v>
      </c>
      <c r="C22702" t="s">
        <v>3</v>
      </c>
      <c r="D22702" t="s">
        <v>1361</v>
      </c>
      <c r="E22702" t="s">
        <v>9</v>
      </c>
      <c r="F22702" t="s">
        <v>448</v>
      </c>
      <c r="G22702" t="s">
        <v>1292</v>
      </c>
      <c r="H22702" s="134" t="s">
        <v>3423</v>
      </c>
      <c r="I22702" t="s">
        <v>1454</v>
      </c>
      <c r="J22702" s="20">
        <v>18</v>
      </c>
      <c r="K22702" s="20" t="s">
        <v>3</v>
      </c>
      <c r="L22702" t="s">
        <v>1464</v>
      </c>
      <c r="M22702" s="20">
        <v>6.04</v>
      </c>
      <c r="N22702" s="20">
        <v>3.96</v>
      </c>
      <c r="AE22702">
        <f t="shared" si="354"/>
        <v>2023</v>
      </c>
    </row>
    <row r="22703" spans="1:31" x14ac:dyDescent="0.25">
      <c r="A22703" s="7">
        <v>22700</v>
      </c>
      <c r="B22703" s="8">
        <v>45090</v>
      </c>
      <c r="C22703" t="s">
        <v>3</v>
      </c>
      <c r="D22703" t="s">
        <v>779</v>
      </c>
      <c r="E22703" t="s">
        <v>9</v>
      </c>
      <c r="F22703" t="s">
        <v>1360</v>
      </c>
      <c r="G22703" t="s">
        <v>1347</v>
      </c>
      <c r="H22703" s="135" t="s">
        <v>1496</v>
      </c>
      <c r="I22703" t="s">
        <v>1454</v>
      </c>
      <c r="J22703" s="20">
        <v>25</v>
      </c>
      <c r="K22703" s="20" t="s">
        <v>1465</v>
      </c>
      <c r="L22703" t="s">
        <v>1466</v>
      </c>
      <c r="M22703" s="20">
        <v>6.25</v>
      </c>
      <c r="N22703" s="20">
        <v>6.25</v>
      </c>
      <c r="AE22703">
        <f t="shared" si="354"/>
        <v>2023</v>
      </c>
    </row>
    <row r="22704" spans="1:31" x14ac:dyDescent="0.25">
      <c r="A22704" s="7">
        <v>22701</v>
      </c>
      <c r="B22704" s="8">
        <v>45091</v>
      </c>
      <c r="C22704" t="s">
        <v>3</v>
      </c>
      <c r="D22704" t="s">
        <v>968</v>
      </c>
      <c r="E22704" t="s">
        <v>9</v>
      </c>
      <c r="F22704" t="s">
        <v>67</v>
      </c>
      <c r="G22704" t="s">
        <v>1292</v>
      </c>
      <c r="H22704" s="9" t="s">
        <v>3433</v>
      </c>
      <c r="I22704" t="s">
        <v>1454</v>
      </c>
      <c r="J22704" s="20">
        <v>7</v>
      </c>
      <c r="K22704" s="20" t="s">
        <v>9</v>
      </c>
      <c r="L22704" t="s">
        <v>1463</v>
      </c>
      <c r="M22704" s="20">
        <v>1.68</v>
      </c>
      <c r="N22704" s="20">
        <v>2.8200000000000003</v>
      </c>
      <c r="AE22704">
        <f t="shared" si="354"/>
        <v>2023</v>
      </c>
    </row>
    <row r="22705" spans="1:31" x14ac:dyDescent="0.25">
      <c r="A22705" s="7">
        <v>22702</v>
      </c>
      <c r="B22705" s="8">
        <v>45091</v>
      </c>
      <c r="C22705" t="s">
        <v>3</v>
      </c>
      <c r="D22705" t="s">
        <v>712</v>
      </c>
      <c r="E22705" t="s">
        <v>9</v>
      </c>
      <c r="F22705" t="s">
        <v>67</v>
      </c>
      <c r="G22705" t="s">
        <v>1292</v>
      </c>
      <c r="H22705" s="134" t="s">
        <v>3423</v>
      </c>
      <c r="I22705" t="s">
        <v>1454</v>
      </c>
      <c r="J22705" s="20">
        <v>20</v>
      </c>
      <c r="K22705" s="20" t="s">
        <v>3</v>
      </c>
      <c r="L22705" t="s">
        <v>1463</v>
      </c>
      <c r="M22705" s="20">
        <v>6.2</v>
      </c>
      <c r="N22705" s="20">
        <v>4.8</v>
      </c>
      <c r="AE22705">
        <f t="shared" si="354"/>
        <v>2023</v>
      </c>
    </row>
    <row r="22706" spans="1:31" x14ac:dyDescent="0.25">
      <c r="A22706" s="7">
        <v>22703</v>
      </c>
      <c r="B22706" s="8">
        <v>45091</v>
      </c>
      <c r="C22706" t="s">
        <v>3</v>
      </c>
      <c r="D22706" t="s">
        <v>454</v>
      </c>
      <c r="E22706" t="s">
        <v>9</v>
      </c>
      <c r="F22706" t="s">
        <v>67</v>
      </c>
      <c r="G22706" t="s">
        <v>1292</v>
      </c>
      <c r="H22706" s="9" t="s">
        <v>3444</v>
      </c>
      <c r="I22706" t="s">
        <v>1454</v>
      </c>
      <c r="J22706" s="20">
        <v>25</v>
      </c>
      <c r="K22706" s="20" t="s">
        <v>9</v>
      </c>
      <c r="L22706" t="s">
        <v>1464</v>
      </c>
      <c r="M22706" s="20">
        <v>5.5</v>
      </c>
      <c r="N22706" s="20">
        <v>8</v>
      </c>
      <c r="AE22706">
        <f t="shared" si="354"/>
        <v>2023</v>
      </c>
    </row>
    <row r="22707" spans="1:31" x14ac:dyDescent="0.25">
      <c r="A22707" s="7">
        <v>22704</v>
      </c>
      <c r="B22707" s="8">
        <v>45092</v>
      </c>
      <c r="C22707" t="s">
        <v>3</v>
      </c>
      <c r="D22707" t="s">
        <v>462</v>
      </c>
      <c r="E22707" t="s">
        <v>9</v>
      </c>
      <c r="F22707" t="s">
        <v>448</v>
      </c>
      <c r="G22707" t="s">
        <v>861</v>
      </c>
      <c r="H22707" s="9" t="s">
        <v>2439</v>
      </c>
      <c r="I22707" t="s">
        <v>1454</v>
      </c>
      <c r="J22707" s="20">
        <v>26</v>
      </c>
      <c r="K22707" s="20" t="s">
        <v>9</v>
      </c>
      <c r="L22707" t="s">
        <v>1464</v>
      </c>
      <c r="M22707" s="20">
        <v>5.72</v>
      </c>
      <c r="N22707" s="20">
        <v>8.2800000000000011</v>
      </c>
      <c r="AE22707">
        <f t="shared" si="354"/>
        <v>2023</v>
      </c>
    </row>
    <row r="22708" spans="1:31" x14ac:dyDescent="0.25">
      <c r="A22708" s="7">
        <v>22705</v>
      </c>
      <c r="B22708" s="8">
        <v>45094</v>
      </c>
      <c r="C22708" t="s">
        <v>3</v>
      </c>
      <c r="D22708" t="s">
        <v>1329</v>
      </c>
      <c r="E22708" t="s">
        <v>9</v>
      </c>
      <c r="F22708" t="s">
        <v>1288</v>
      </c>
      <c r="G22708" t="s">
        <v>648</v>
      </c>
      <c r="H22708" s="135" t="s">
        <v>3157</v>
      </c>
      <c r="I22708" t="s">
        <v>1454</v>
      </c>
      <c r="J22708" s="20">
        <v>85</v>
      </c>
      <c r="K22708" s="20" t="s">
        <v>3</v>
      </c>
      <c r="L22708" t="s">
        <v>1464</v>
      </c>
      <c r="M22708" s="20">
        <v>24.8</v>
      </c>
      <c r="N22708" s="20">
        <v>18.7</v>
      </c>
      <c r="AE22708">
        <f t="shared" si="354"/>
        <v>2023</v>
      </c>
    </row>
    <row r="22709" spans="1:31" x14ac:dyDescent="0.25">
      <c r="A22709" s="7">
        <v>22706</v>
      </c>
      <c r="B22709" s="8">
        <v>45095</v>
      </c>
      <c r="C22709" t="s">
        <v>3</v>
      </c>
      <c r="D22709" t="s">
        <v>614</v>
      </c>
      <c r="E22709" t="s">
        <v>9</v>
      </c>
      <c r="F22709" t="s">
        <v>1288</v>
      </c>
      <c r="G22709" t="s">
        <v>648</v>
      </c>
      <c r="H22709" s="136" t="s">
        <v>1496</v>
      </c>
      <c r="I22709" t="s">
        <v>1456</v>
      </c>
      <c r="J22709" s="20">
        <v>115</v>
      </c>
      <c r="K22709" s="20" t="s">
        <v>3</v>
      </c>
      <c r="L22709" t="s">
        <v>1464</v>
      </c>
      <c r="M22709" s="20">
        <v>33.200000000000003</v>
      </c>
      <c r="N22709" s="20">
        <v>25.3</v>
      </c>
      <c r="O22709" t="s">
        <v>3</v>
      </c>
      <c r="P22709" s="13" t="s">
        <v>766</v>
      </c>
      <c r="Q22709" t="s">
        <v>3</v>
      </c>
      <c r="R22709" t="s">
        <v>877</v>
      </c>
      <c r="S22709" t="s">
        <v>3</v>
      </c>
      <c r="T22709" t="s">
        <v>1349</v>
      </c>
      <c r="U22709" t="s">
        <v>9</v>
      </c>
      <c r="V22709" t="s">
        <v>1357</v>
      </c>
      <c r="W22709" t="s">
        <v>9</v>
      </c>
      <c r="X22709" t="s">
        <v>1401</v>
      </c>
      <c r="Y22709" t="s">
        <v>9</v>
      </c>
      <c r="Z22709" t="s">
        <v>1366</v>
      </c>
      <c r="AA22709" t="s">
        <v>1465</v>
      </c>
      <c r="AC22709" t="s">
        <v>1465</v>
      </c>
      <c r="AE22709">
        <f t="shared" si="354"/>
        <v>2023</v>
      </c>
    </row>
    <row r="22710" spans="1:31" x14ac:dyDescent="0.25">
      <c r="A22710" s="7">
        <v>22707</v>
      </c>
      <c r="B22710" s="8">
        <v>45095</v>
      </c>
      <c r="C22710" t="s">
        <v>3</v>
      </c>
      <c r="D22710" t="s">
        <v>1402</v>
      </c>
      <c r="E22710" t="s">
        <v>9</v>
      </c>
      <c r="F22710" t="s">
        <v>1262</v>
      </c>
      <c r="G22710" t="s">
        <v>895</v>
      </c>
      <c r="H22710" s="135" t="s">
        <v>2629</v>
      </c>
      <c r="I22710" t="s">
        <v>1455</v>
      </c>
      <c r="J22710" s="20">
        <v>40</v>
      </c>
      <c r="K22710" s="20" t="s">
        <v>9</v>
      </c>
      <c r="L22710" t="s">
        <v>1463</v>
      </c>
      <c r="M22710" s="20">
        <v>4.8</v>
      </c>
      <c r="N22710" s="20">
        <v>5.7</v>
      </c>
      <c r="AE22710">
        <f t="shared" si="354"/>
        <v>2023</v>
      </c>
    </row>
    <row r="22711" spans="1:31" x14ac:dyDescent="0.25">
      <c r="A22711" s="7">
        <v>22708</v>
      </c>
      <c r="B22711" s="8">
        <v>45096</v>
      </c>
      <c r="C22711" t="s">
        <v>3</v>
      </c>
      <c r="D22711" t="s">
        <v>834</v>
      </c>
      <c r="E22711" t="s">
        <v>9</v>
      </c>
      <c r="F22711" t="s">
        <v>1310</v>
      </c>
      <c r="G22711" t="s">
        <v>732</v>
      </c>
      <c r="H22711" s="135" t="s">
        <v>3180</v>
      </c>
      <c r="I22711" t="s">
        <v>1454</v>
      </c>
      <c r="J22711" s="20">
        <v>80</v>
      </c>
      <c r="K22711" s="20" t="s">
        <v>3</v>
      </c>
      <c r="L22711" t="s">
        <v>1464</v>
      </c>
      <c r="M22711" s="20">
        <v>23.4</v>
      </c>
      <c r="N22711" s="20">
        <v>17.600000000000001</v>
      </c>
      <c r="AE22711">
        <f t="shared" si="354"/>
        <v>2023</v>
      </c>
    </row>
    <row r="22712" spans="1:31" x14ac:dyDescent="0.25">
      <c r="A22712" s="7">
        <v>22709</v>
      </c>
      <c r="B22712" s="8">
        <v>45096</v>
      </c>
      <c r="C22712" t="s">
        <v>3</v>
      </c>
      <c r="D22712" t="s">
        <v>779</v>
      </c>
      <c r="E22712" t="s">
        <v>9</v>
      </c>
      <c r="F22712" t="s">
        <v>1360</v>
      </c>
      <c r="G22712" t="s">
        <v>1347</v>
      </c>
      <c r="H22712" s="135" t="s">
        <v>1496</v>
      </c>
      <c r="I22712" t="s">
        <v>1454</v>
      </c>
      <c r="J22712" s="20">
        <v>24</v>
      </c>
      <c r="K22712" s="20" t="s">
        <v>3</v>
      </c>
      <c r="L22712" t="s">
        <v>1464</v>
      </c>
      <c r="M22712" s="20">
        <v>7.72</v>
      </c>
      <c r="N22712" s="20">
        <v>5.28</v>
      </c>
      <c r="AE22712">
        <f t="shared" si="354"/>
        <v>2023</v>
      </c>
    </row>
    <row r="22713" spans="1:31" x14ac:dyDescent="0.25">
      <c r="A22713" s="7">
        <v>22710</v>
      </c>
      <c r="B22713" s="8">
        <v>45097</v>
      </c>
      <c r="C22713" t="s">
        <v>3</v>
      </c>
      <c r="D22713" t="s">
        <v>1407</v>
      </c>
      <c r="E22713" t="s">
        <v>9</v>
      </c>
      <c r="F22713" t="s">
        <v>1401</v>
      </c>
      <c r="G22713" t="s">
        <v>648</v>
      </c>
      <c r="H22713" s="9" t="s">
        <v>1797</v>
      </c>
      <c r="I22713" t="s">
        <v>1454</v>
      </c>
      <c r="J22713" s="20">
        <v>63</v>
      </c>
      <c r="K22713" s="20" t="s">
        <v>3</v>
      </c>
      <c r="L22713" t="s">
        <v>1463</v>
      </c>
      <c r="M22713" s="20">
        <v>17.38</v>
      </c>
      <c r="N22713" s="20">
        <v>15.12</v>
      </c>
      <c r="AE22713">
        <f t="shared" si="354"/>
        <v>2023</v>
      </c>
    </row>
    <row r="22714" spans="1:31" x14ac:dyDescent="0.25">
      <c r="A22714" s="7">
        <v>22711</v>
      </c>
      <c r="B22714" s="8">
        <v>45097</v>
      </c>
      <c r="C22714" t="s">
        <v>3</v>
      </c>
      <c r="D22714" t="s">
        <v>1370</v>
      </c>
      <c r="E22714" t="s">
        <v>9</v>
      </c>
      <c r="F22714" t="s">
        <v>190</v>
      </c>
      <c r="G22714" t="s">
        <v>569</v>
      </c>
      <c r="H22714" s="135" t="s">
        <v>1964</v>
      </c>
      <c r="I22714" t="s">
        <v>1454</v>
      </c>
      <c r="J22714" s="20">
        <v>30</v>
      </c>
      <c r="K22714" s="20" t="s">
        <v>9</v>
      </c>
      <c r="L22714" t="s">
        <v>1463</v>
      </c>
      <c r="M22714" s="20">
        <v>7.2</v>
      </c>
      <c r="N22714" s="20">
        <v>8.8000000000000007</v>
      </c>
      <c r="AE22714">
        <f t="shared" si="354"/>
        <v>2023</v>
      </c>
    </row>
    <row r="22715" spans="1:31" x14ac:dyDescent="0.25">
      <c r="A22715" s="7">
        <v>22712</v>
      </c>
      <c r="B22715" s="8">
        <v>45097</v>
      </c>
      <c r="C22715" t="s">
        <v>3</v>
      </c>
      <c r="D22715" t="s">
        <v>1302</v>
      </c>
      <c r="E22715" t="s">
        <v>9</v>
      </c>
      <c r="F22715" t="s">
        <v>1189</v>
      </c>
      <c r="G22715" t="s">
        <v>1292</v>
      </c>
      <c r="H22715" s="9" t="s">
        <v>3444</v>
      </c>
      <c r="I22715" t="s">
        <v>1454</v>
      </c>
      <c r="J22715" s="20">
        <v>26</v>
      </c>
      <c r="K22715" s="20" t="s">
        <v>9</v>
      </c>
      <c r="L22715" t="s">
        <v>1464</v>
      </c>
      <c r="M22715" s="20">
        <v>5.72</v>
      </c>
      <c r="N22715" s="20">
        <v>8.2800000000000011</v>
      </c>
      <c r="AE22715">
        <f t="shared" si="354"/>
        <v>2023</v>
      </c>
    </row>
    <row r="22716" spans="1:31" x14ac:dyDescent="0.25">
      <c r="A22716" s="7">
        <v>22713</v>
      </c>
      <c r="B22716" s="8">
        <v>45097</v>
      </c>
      <c r="C22716" t="s">
        <v>3</v>
      </c>
      <c r="D22716" t="s">
        <v>1403</v>
      </c>
      <c r="E22716" t="s">
        <v>9</v>
      </c>
      <c r="F22716" t="s">
        <v>1412</v>
      </c>
      <c r="G22716" t="s">
        <v>648</v>
      </c>
      <c r="H22716" s="135" t="s">
        <v>3277</v>
      </c>
      <c r="I22716" t="s">
        <v>1454</v>
      </c>
      <c r="J22716" s="20">
        <v>16</v>
      </c>
      <c r="K22716" s="20" t="s">
        <v>1465</v>
      </c>
      <c r="L22716" t="s">
        <v>1466</v>
      </c>
      <c r="M22716" s="20">
        <v>4</v>
      </c>
      <c r="N22716" s="20">
        <v>4</v>
      </c>
      <c r="AE22716">
        <f t="shared" si="354"/>
        <v>2023</v>
      </c>
    </row>
    <row r="22717" spans="1:31" x14ac:dyDescent="0.25">
      <c r="A22717" s="7">
        <v>22714</v>
      </c>
      <c r="B22717" s="8">
        <v>45098</v>
      </c>
      <c r="C22717" t="s">
        <v>3</v>
      </c>
      <c r="D22717" t="s">
        <v>877</v>
      </c>
      <c r="E22717" t="s">
        <v>9</v>
      </c>
      <c r="F22717" t="s">
        <v>678</v>
      </c>
      <c r="G22717" t="s">
        <v>714</v>
      </c>
      <c r="H22717" s="135" t="s">
        <v>2791</v>
      </c>
      <c r="I22717" t="s">
        <v>1455</v>
      </c>
      <c r="J22717" s="20">
        <v>23</v>
      </c>
      <c r="K22717" s="20" t="s">
        <v>1465</v>
      </c>
      <c r="L22717" t="s">
        <v>1466</v>
      </c>
      <c r="M22717" s="20">
        <v>2.875</v>
      </c>
      <c r="N22717" s="20">
        <v>2.875</v>
      </c>
      <c r="AE22717">
        <f t="shared" si="354"/>
        <v>2023</v>
      </c>
    </row>
    <row r="22718" spans="1:31" x14ac:dyDescent="0.25">
      <c r="A22718" s="7">
        <v>22715</v>
      </c>
      <c r="B22718" s="8">
        <v>45098</v>
      </c>
      <c r="C22718" t="s">
        <v>3</v>
      </c>
      <c r="D22718" t="s">
        <v>1407</v>
      </c>
      <c r="E22718" t="s">
        <v>9</v>
      </c>
      <c r="F22718" t="s">
        <v>1404</v>
      </c>
      <c r="G22718" t="s">
        <v>648</v>
      </c>
      <c r="H22718" s="135" t="s">
        <v>1905</v>
      </c>
      <c r="I22718" t="s">
        <v>1454</v>
      </c>
      <c r="J22718" s="20">
        <v>11</v>
      </c>
      <c r="K22718" s="20" t="s">
        <v>9</v>
      </c>
      <c r="L22718" t="s">
        <v>1464</v>
      </c>
      <c r="M22718" s="20">
        <v>2.42</v>
      </c>
      <c r="N22718" s="20">
        <v>4.08</v>
      </c>
      <c r="AE22718">
        <f t="shared" si="354"/>
        <v>2023</v>
      </c>
    </row>
    <row r="22719" spans="1:31" x14ac:dyDescent="0.25">
      <c r="A22719" s="7">
        <v>22716</v>
      </c>
      <c r="B22719" s="8">
        <v>45098</v>
      </c>
      <c r="C22719" t="s">
        <v>3</v>
      </c>
      <c r="D22719" t="s">
        <v>1123</v>
      </c>
      <c r="E22719" t="s">
        <v>9</v>
      </c>
      <c r="F22719" t="s">
        <v>1360</v>
      </c>
      <c r="G22719" t="s">
        <v>929</v>
      </c>
      <c r="H22719" s="135" t="s">
        <v>2749</v>
      </c>
      <c r="I22719" t="s">
        <v>1454</v>
      </c>
      <c r="J22719" s="20">
        <v>46</v>
      </c>
      <c r="K22719" s="20" t="s">
        <v>3</v>
      </c>
      <c r="L22719" t="s">
        <v>1464</v>
      </c>
      <c r="M22719" s="20">
        <v>13.879999999999999</v>
      </c>
      <c r="N22719" s="20">
        <v>10.120000000000001</v>
      </c>
      <c r="AE22719">
        <f t="shared" si="354"/>
        <v>2023</v>
      </c>
    </row>
    <row r="22720" spans="1:31" x14ac:dyDescent="0.25">
      <c r="A22720" s="7">
        <v>22717</v>
      </c>
      <c r="B22720" s="8">
        <v>45100</v>
      </c>
      <c r="C22720" t="s">
        <v>3</v>
      </c>
      <c r="D22720" t="s">
        <v>1111</v>
      </c>
      <c r="E22720" t="s">
        <v>9</v>
      </c>
      <c r="F22720" t="s">
        <v>1412</v>
      </c>
      <c r="G22720" t="s">
        <v>648</v>
      </c>
      <c r="H22720" s="135" t="s">
        <v>1877</v>
      </c>
      <c r="I22720" t="s">
        <v>1458</v>
      </c>
      <c r="J22720" s="20">
        <v>6</v>
      </c>
      <c r="K22720" s="20" t="s">
        <v>1465</v>
      </c>
      <c r="L22720" t="s">
        <v>1466</v>
      </c>
      <c r="M22720" s="20">
        <v>10</v>
      </c>
      <c r="N22720" s="20">
        <v>30</v>
      </c>
      <c r="AE22720">
        <f t="shared" si="354"/>
        <v>2023</v>
      </c>
    </row>
    <row r="22721" spans="1:31" x14ac:dyDescent="0.25">
      <c r="A22721" s="7">
        <v>22718</v>
      </c>
      <c r="B22721" s="8">
        <v>45101</v>
      </c>
      <c r="C22721" t="s">
        <v>3</v>
      </c>
      <c r="D22721" t="s">
        <v>39</v>
      </c>
      <c r="E22721" t="s">
        <v>9</v>
      </c>
      <c r="F22721" t="s">
        <v>45</v>
      </c>
      <c r="G22721" t="s">
        <v>1292</v>
      </c>
      <c r="H22721" s="9" t="s">
        <v>3444</v>
      </c>
      <c r="I22721" t="s">
        <v>1454</v>
      </c>
      <c r="J22721" s="20">
        <v>15</v>
      </c>
      <c r="K22721" s="20" t="s">
        <v>3</v>
      </c>
      <c r="L22721" t="s">
        <v>1464</v>
      </c>
      <c r="M22721" s="20">
        <v>5.2</v>
      </c>
      <c r="N22721" s="20">
        <v>3.3</v>
      </c>
      <c r="AE22721">
        <f t="shared" si="354"/>
        <v>2023</v>
      </c>
    </row>
    <row r="22722" spans="1:31" x14ac:dyDescent="0.25">
      <c r="A22722" s="7">
        <v>22719</v>
      </c>
      <c r="B22722" s="8">
        <v>45103</v>
      </c>
      <c r="C22722" t="s">
        <v>3</v>
      </c>
      <c r="D22722" t="s">
        <v>632</v>
      </c>
      <c r="E22722" t="s">
        <v>9</v>
      </c>
      <c r="F22722" t="s">
        <v>1310</v>
      </c>
      <c r="G22722" t="s">
        <v>1292</v>
      </c>
      <c r="H22722" s="9" t="s">
        <v>3433</v>
      </c>
      <c r="I22722" t="s">
        <v>1454</v>
      </c>
      <c r="J22722" s="20">
        <v>21</v>
      </c>
      <c r="K22722" s="20" t="s">
        <v>3</v>
      </c>
      <c r="L22722" t="s">
        <v>1464</v>
      </c>
      <c r="M22722" s="20">
        <v>6.88</v>
      </c>
      <c r="N22722" s="20">
        <v>4.62</v>
      </c>
      <c r="AE22722">
        <f t="shared" si="354"/>
        <v>2023</v>
      </c>
    </row>
    <row r="22723" spans="1:31" x14ac:dyDescent="0.25">
      <c r="A22723" s="7">
        <v>22720</v>
      </c>
      <c r="B22723" s="8">
        <v>45105</v>
      </c>
      <c r="C22723" t="s">
        <v>3</v>
      </c>
      <c r="D22723" t="s">
        <v>1361</v>
      </c>
      <c r="E22723" t="s">
        <v>9</v>
      </c>
      <c r="F22723" t="s">
        <v>1045</v>
      </c>
      <c r="G22723" t="s">
        <v>1292</v>
      </c>
      <c r="H22723" s="9" t="s">
        <v>3433</v>
      </c>
      <c r="I22723" t="s">
        <v>1454</v>
      </c>
      <c r="J22723" s="20">
        <v>25</v>
      </c>
      <c r="K22723" s="20" t="s">
        <v>3</v>
      </c>
      <c r="L22723" t="s">
        <v>1464</v>
      </c>
      <c r="M22723" s="20">
        <v>8</v>
      </c>
      <c r="N22723" s="20">
        <v>5.5</v>
      </c>
      <c r="AE22723">
        <f t="shared" si="354"/>
        <v>2023</v>
      </c>
    </row>
    <row r="22724" spans="1:31" x14ac:dyDescent="0.25">
      <c r="A22724" s="7">
        <v>22721</v>
      </c>
      <c r="B22724" s="8">
        <v>45105</v>
      </c>
      <c r="C22724" t="s">
        <v>3</v>
      </c>
      <c r="D22724" t="s">
        <v>1361</v>
      </c>
      <c r="E22724" t="s">
        <v>9</v>
      </c>
      <c r="F22724" t="s">
        <v>1237</v>
      </c>
      <c r="G22724" t="s">
        <v>1292</v>
      </c>
      <c r="H22724" s="9" t="s">
        <v>3421</v>
      </c>
      <c r="I22724" t="s">
        <v>1454</v>
      </c>
      <c r="J22724" s="20">
        <v>18</v>
      </c>
      <c r="K22724" s="20" t="s">
        <v>9</v>
      </c>
      <c r="L22724" t="s">
        <v>1464</v>
      </c>
      <c r="M22724" s="20">
        <v>3.96</v>
      </c>
      <c r="N22724" s="20">
        <v>6.04</v>
      </c>
      <c r="AE22724">
        <f t="shared" ref="AE22724:AE22787" si="355">YEAR(B22724)</f>
        <v>2023</v>
      </c>
    </row>
    <row r="22725" spans="1:31" x14ac:dyDescent="0.25">
      <c r="A22725" s="7">
        <v>22722</v>
      </c>
      <c r="B22725" s="8">
        <v>45106</v>
      </c>
      <c r="C22725" t="s">
        <v>3</v>
      </c>
      <c r="D22725" t="s">
        <v>465</v>
      </c>
      <c r="E22725" t="s">
        <v>9</v>
      </c>
      <c r="F22725" t="s">
        <v>1310</v>
      </c>
      <c r="G22725" t="s">
        <v>861</v>
      </c>
      <c r="H22725" s="9" t="s">
        <v>2438</v>
      </c>
      <c r="I22725" t="s">
        <v>1454</v>
      </c>
      <c r="J22725" s="20">
        <v>46</v>
      </c>
      <c r="K22725" s="20" t="s">
        <v>9</v>
      </c>
      <c r="L22725" t="s">
        <v>1464</v>
      </c>
      <c r="M22725" s="20">
        <v>10.120000000000001</v>
      </c>
      <c r="N22725" s="20">
        <v>13.879999999999999</v>
      </c>
      <c r="AE22725">
        <f t="shared" si="355"/>
        <v>2023</v>
      </c>
    </row>
    <row r="22726" spans="1:31" x14ac:dyDescent="0.25">
      <c r="A22726" s="7">
        <v>22723</v>
      </c>
      <c r="B22726" s="8">
        <v>45106</v>
      </c>
      <c r="C22726" t="s">
        <v>3</v>
      </c>
      <c r="D22726" t="s">
        <v>1388</v>
      </c>
      <c r="E22726" t="s">
        <v>9</v>
      </c>
      <c r="F22726" t="s">
        <v>1410</v>
      </c>
      <c r="G22726" t="s">
        <v>732</v>
      </c>
      <c r="H22726" s="135" t="s">
        <v>2283</v>
      </c>
      <c r="I22726" t="s">
        <v>1454</v>
      </c>
      <c r="J22726" s="20">
        <v>22</v>
      </c>
      <c r="K22726" s="20" t="s">
        <v>3</v>
      </c>
      <c r="L22726" t="s">
        <v>1463</v>
      </c>
      <c r="M22726" s="20">
        <v>6.72</v>
      </c>
      <c r="N22726" s="20">
        <v>5.28</v>
      </c>
      <c r="AE22726">
        <f t="shared" si="355"/>
        <v>2023</v>
      </c>
    </row>
    <row r="22727" spans="1:31" x14ac:dyDescent="0.25">
      <c r="A22727" s="7">
        <v>22724</v>
      </c>
      <c r="B22727" s="8">
        <v>45106</v>
      </c>
      <c r="C22727" t="s">
        <v>3</v>
      </c>
      <c r="D22727" t="s">
        <v>1388</v>
      </c>
      <c r="E22727" t="s">
        <v>9</v>
      </c>
      <c r="F22727" t="s">
        <v>1410</v>
      </c>
      <c r="G22727" t="s">
        <v>732</v>
      </c>
      <c r="H22727" s="135" t="s">
        <v>2176</v>
      </c>
      <c r="I22727" t="s">
        <v>1454</v>
      </c>
      <c r="J22727" s="20">
        <v>21</v>
      </c>
      <c r="K22727" s="20" t="s">
        <v>9</v>
      </c>
      <c r="L22727" t="s">
        <v>1464</v>
      </c>
      <c r="M22727" s="20">
        <v>4.62</v>
      </c>
      <c r="N22727" s="20">
        <v>6.88</v>
      </c>
      <c r="AE22727">
        <f t="shared" si="355"/>
        <v>2023</v>
      </c>
    </row>
    <row r="22728" spans="1:31" x14ac:dyDescent="0.25">
      <c r="A22728" s="7">
        <v>22725</v>
      </c>
      <c r="B22728" s="8">
        <v>45106</v>
      </c>
      <c r="C22728" t="s">
        <v>3</v>
      </c>
      <c r="D22728" t="s">
        <v>1262</v>
      </c>
      <c r="E22728" t="s">
        <v>9</v>
      </c>
      <c r="F22728" t="s">
        <v>1413</v>
      </c>
      <c r="G22728" t="s">
        <v>648</v>
      </c>
      <c r="H22728" s="135" t="s">
        <v>2947</v>
      </c>
      <c r="I22728" t="s">
        <v>1458</v>
      </c>
      <c r="J22728" s="20">
        <v>13</v>
      </c>
      <c r="K22728" s="20" t="s">
        <v>1465</v>
      </c>
      <c r="L22728" t="s">
        <v>1466</v>
      </c>
      <c r="M22728" s="20">
        <v>10</v>
      </c>
      <c r="N22728" s="20">
        <v>30</v>
      </c>
      <c r="AE22728">
        <f t="shared" si="355"/>
        <v>2023</v>
      </c>
    </row>
    <row r="22729" spans="1:31" x14ac:dyDescent="0.25">
      <c r="A22729" s="7">
        <v>22726</v>
      </c>
      <c r="B22729" s="8">
        <v>45108</v>
      </c>
      <c r="C22729" t="s">
        <v>3</v>
      </c>
      <c r="D22729" t="s">
        <v>49</v>
      </c>
      <c r="E22729" t="s">
        <v>9</v>
      </c>
      <c r="F22729" t="s">
        <v>462</v>
      </c>
      <c r="G22729" t="s">
        <v>648</v>
      </c>
      <c r="H22729" s="9" t="s">
        <v>1797</v>
      </c>
      <c r="I22729" t="s">
        <v>1455</v>
      </c>
      <c r="J22729" s="20">
        <v>32</v>
      </c>
      <c r="K22729" s="20" t="s">
        <v>1465</v>
      </c>
      <c r="L22729" t="s">
        <v>1466</v>
      </c>
      <c r="M22729" s="20">
        <v>4</v>
      </c>
      <c r="N22729" s="20">
        <v>4</v>
      </c>
      <c r="AE22729">
        <f t="shared" si="355"/>
        <v>2023</v>
      </c>
    </row>
    <row r="22730" spans="1:31" x14ac:dyDescent="0.25">
      <c r="A22730" s="7">
        <v>22727</v>
      </c>
      <c r="B22730" s="8">
        <v>45109</v>
      </c>
      <c r="C22730" t="s">
        <v>3</v>
      </c>
      <c r="D22730" t="s">
        <v>1295</v>
      </c>
      <c r="E22730" t="s">
        <v>9</v>
      </c>
      <c r="F22730" t="s">
        <v>366</v>
      </c>
      <c r="G22730" t="s">
        <v>1292</v>
      </c>
      <c r="H22730" s="134" t="s">
        <v>3423</v>
      </c>
      <c r="I22730" t="s">
        <v>1454</v>
      </c>
      <c r="J22730" s="20">
        <v>25</v>
      </c>
      <c r="K22730" s="20" t="s">
        <v>3</v>
      </c>
      <c r="L22730" t="s">
        <v>1463</v>
      </c>
      <c r="M22730" s="20">
        <v>7.5</v>
      </c>
      <c r="N22730" s="20">
        <v>6</v>
      </c>
      <c r="AE22730">
        <f t="shared" si="355"/>
        <v>2023</v>
      </c>
    </row>
    <row r="22731" spans="1:31" x14ac:dyDescent="0.25">
      <c r="A22731" s="7">
        <v>22728</v>
      </c>
      <c r="B22731" s="8">
        <v>45109</v>
      </c>
      <c r="C22731" t="s">
        <v>3</v>
      </c>
      <c r="D22731" t="s">
        <v>376</v>
      </c>
      <c r="E22731" t="s">
        <v>9</v>
      </c>
      <c r="F22731" t="s">
        <v>144</v>
      </c>
      <c r="G22731" t="s">
        <v>1292</v>
      </c>
      <c r="H22731" s="9" t="s">
        <v>3444</v>
      </c>
      <c r="I22731" t="s">
        <v>1454</v>
      </c>
      <c r="J22731" s="20">
        <v>30</v>
      </c>
      <c r="K22731" s="20" t="s">
        <v>3</v>
      </c>
      <c r="L22731" t="s">
        <v>1463</v>
      </c>
      <c r="M22731" s="20">
        <v>8.8000000000000007</v>
      </c>
      <c r="N22731" s="20">
        <v>7.2</v>
      </c>
      <c r="AE22731">
        <f t="shared" si="355"/>
        <v>2023</v>
      </c>
    </row>
    <row r="22732" spans="1:31" x14ac:dyDescent="0.25">
      <c r="A22732" s="7">
        <v>22729</v>
      </c>
      <c r="B22732" s="8">
        <v>45109</v>
      </c>
      <c r="C22732" t="s">
        <v>3</v>
      </c>
      <c r="D22732" t="s">
        <v>1407</v>
      </c>
      <c r="E22732" t="s">
        <v>9</v>
      </c>
      <c r="F22732" t="s">
        <v>1404</v>
      </c>
      <c r="G22732" t="s">
        <v>648</v>
      </c>
      <c r="H22732" s="136" t="s">
        <v>2078</v>
      </c>
      <c r="I22732" t="s">
        <v>1454</v>
      </c>
      <c r="J22732" s="20">
        <v>7</v>
      </c>
      <c r="K22732" s="20" t="s">
        <v>9</v>
      </c>
      <c r="L22732" t="s">
        <v>1463</v>
      </c>
      <c r="M22732" s="20">
        <v>1.68</v>
      </c>
      <c r="N22732" s="20">
        <v>2.8200000000000003</v>
      </c>
      <c r="AE22732">
        <f t="shared" si="355"/>
        <v>2023</v>
      </c>
    </row>
    <row r="22733" spans="1:31" x14ac:dyDescent="0.25">
      <c r="A22733" s="7">
        <v>22730</v>
      </c>
      <c r="B22733" s="8">
        <v>45110</v>
      </c>
      <c r="C22733" t="s">
        <v>3</v>
      </c>
      <c r="D22733" t="s">
        <v>1361</v>
      </c>
      <c r="E22733" t="s">
        <v>9</v>
      </c>
      <c r="F22733" t="s">
        <v>1288</v>
      </c>
      <c r="G22733" t="s">
        <v>929</v>
      </c>
      <c r="H22733" s="135" t="s">
        <v>2807</v>
      </c>
      <c r="I22733" t="s">
        <v>1454</v>
      </c>
      <c r="J22733" s="20">
        <v>28</v>
      </c>
      <c r="K22733" s="20" t="s">
        <v>3</v>
      </c>
      <c r="L22733" t="s">
        <v>1464</v>
      </c>
      <c r="M22733" s="20">
        <v>8.84</v>
      </c>
      <c r="N22733" s="20">
        <v>6.16</v>
      </c>
      <c r="AE22733">
        <f t="shared" si="355"/>
        <v>2023</v>
      </c>
    </row>
    <row r="22734" spans="1:31" x14ac:dyDescent="0.25">
      <c r="A22734" s="7">
        <v>22731</v>
      </c>
      <c r="B22734" s="8">
        <v>45111</v>
      </c>
      <c r="C22734" t="s">
        <v>3</v>
      </c>
      <c r="D22734" t="s">
        <v>518</v>
      </c>
      <c r="E22734" t="s">
        <v>9</v>
      </c>
      <c r="F22734" t="s">
        <v>1143</v>
      </c>
      <c r="G22734" t="s">
        <v>861</v>
      </c>
      <c r="H22734" s="9" t="s">
        <v>2484</v>
      </c>
      <c r="I22734" t="s">
        <v>1454</v>
      </c>
      <c r="J22734" s="20">
        <v>24</v>
      </c>
      <c r="K22734" s="20" t="s">
        <v>1465</v>
      </c>
      <c r="L22734" t="s">
        <v>1466</v>
      </c>
      <c r="M22734" s="20">
        <v>6</v>
      </c>
      <c r="N22734" s="20">
        <v>6</v>
      </c>
      <c r="AE22734">
        <f t="shared" si="355"/>
        <v>2023</v>
      </c>
    </row>
    <row r="22735" spans="1:31" x14ac:dyDescent="0.25">
      <c r="A22735" s="7">
        <v>22732</v>
      </c>
      <c r="B22735" s="8">
        <v>45111</v>
      </c>
      <c r="C22735" t="s">
        <v>3</v>
      </c>
      <c r="D22735" t="s">
        <v>183</v>
      </c>
      <c r="E22735" t="s">
        <v>9</v>
      </c>
      <c r="F22735" t="s">
        <v>49</v>
      </c>
      <c r="G22735" t="s">
        <v>648</v>
      </c>
      <c r="H22735" s="135" t="s">
        <v>1795</v>
      </c>
      <c r="I22735" t="s">
        <v>1454</v>
      </c>
      <c r="J22735" s="20">
        <v>32</v>
      </c>
      <c r="K22735" s="20" t="s">
        <v>1465</v>
      </c>
      <c r="L22735" t="s">
        <v>1466</v>
      </c>
      <c r="M22735" s="20">
        <v>8</v>
      </c>
      <c r="N22735" s="20">
        <v>8</v>
      </c>
      <c r="AE22735">
        <f t="shared" si="355"/>
        <v>2023</v>
      </c>
    </row>
    <row r="22736" spans="1:31" x14ac:dyDescent="0.25">
      <c r="A22736" s="7">
        <v>22733</v>
      </c>
      <c r="B22736" s="8">
        <v>45112</v>
      </c>
      <c r="C22736" t="s">
        <v>3</v>
      </c>
      <c r="D22736" t="s">
        <v>1414</v>
      </c>
      <c r="E22736" t="s">
        <v>9</v>
      </c>
      <c r="F22736" t="s">
        <v>1367</v>
      </c>
      <c r="G22736" t="s">
        <v>1292</v>
      </c>
      <c r="H22736" s="135" t="s">
        <v>2093</v>
      </c>
      <c r="I22736" t="s">
        <v>1458</v>
      </c>
      <c r="J22736" s="20">
        <v>6</v>
      </c>
      <c r="K22736" s="20" t="s">
        <v>1465</v>
      </c>
      <c r="L22736" t="s">
        <v>1466</v>
      </c>
      <c r="M22736" s="20">
        <v>30</v>
      </c>
      <c r="N22736" s="20">
        <v>10</v>
      </c>
      <c r="AE22736">
        <f t="shared" si="355"/>
        <v>2023</v>
      </c>
    </row>
    <row r="22737" spans="1:31" x14ac:dyDescent="0.25">
      <c r="A22737" s="7">
        <v>22734</v>
      </c>
      <c r="B22737" s="8">
        <v>45113</v>
      </c>
      <c r="C22737" t="s">
        <v>3</v>
      </c>
      <c r="D22737" t="s">
        <v>518</v>
      </c>
      <c r="E22737" t="s">
        <v>9</v>
      </c>
      <c r="F22737" t="s">
        <v>1310</v>
      </c>
      <c r="G22737" t="s">
        <v>1292</v>
      </c>
      <c r="H22737" s="134" t="s">
        <v>3423</v>
      </c>
      <c r="I22737" t="s">
        <v>1454</v>
      </c>
      <c r="J22737" s="20">
        <v>25</v>
      </c>
      <c r="K22737" s="20" t="s">
        <v>1465</v>
      </c>
      <c r="L22737" t="s">
        <v>1466</v>
      </c>
      <c r="M22737" s="20">
        <v>6.25</v>
      </c>
      <c r="N22737" s="20">
        <v>6.25</v>
      </c>
      <c r="AE22737">
        <f t="shared" si="355"/>
        <v>2023</v>
      </c>
    </row>
    <row r="22738" spans="1:31" x14ac:dyDescent="0.25">
      <c r="A22738" s="7">
        <v>22735</v>
      </c>
      <c r="B22738" s="8">
        <v>45114</v>
      </c>
      <c r="C22738" t="s">
        <v>3</v>
      </c>
      <c r="D22738" t="s">
        <v>1355</v>
      </c>
      <c r="E22738" t="s">
        <v>9</v>
      </c>
      <c r="F22738" t="s">
        <v>1402</v>
      </c>
      <c r="G22738" t="s">
        <v>65</v>
      </c>
      <c r="H22738" s="135" t="s">
        <v>1496</v>
      </c>
      <c r="I22738" t="s">
        <v>1454</v>
      </c>
      <c r="J22738" s="20">
        <v>18</v>
      </c>
      <c r="K22738" s="20" t="s">
        <v>1465</v>
      </c>
      <c r="L22738" t="s">
        <v>1466</v>
      </c>
      <c r="M22738" s="20">
        <v>4.5</v>
      </c>
      <c r="N22738" s="20">
        <v>4.5</v>
      </c>
      <c r="AE22738">
        <f t="shared" si="355"/>
        <v>2023</v>
      </c>
    </row>
    <row r="22739" spans="1:31" x14ac:dyDescent="0.25">
      <c r="A22739" s="7">
        <v>22736</v>
      </c>
      <c r="B22739" s="8">
        <v>45114</v>
      </c>
      <c r="C22739" t="s">
        <v>3</v>
      </c>
      <c r="D22739" t="s">
        <v>779</v>
      </c>
      <c r="E22739" t="s">
        <v>9</v>
      </c>
      <c r="F22739" t="s">
        <v>1360</v>
      </c>
      <c r="G22739" t="s">
        <v>1347</v>
      </c>
      <c r="H22739" s="135" t="s">
        <v>1496</v>
      </c>
      <c r="I22739" t="s">
        <v>1454</v>
      </c>
      <c r="J22739" s="20">
        <v>70</v>
      </c>
      <c r="K22739" s="20" t="s">
        <v>3</v>
      </c>
      <c r="L22739" t="s">
        <v>1464</v>
      </c>
      <c r="M22739" s="20">
        <v>20.6</v>
      </c>
      <c r="N22739" s="20">
        <v>15.4</v>
      </c>
      <c r="AE22739">
        <f t="shared" si="355"/>
        <v>2023</v>
      </c>
    </row>
    <row r="22740" spans="1:31" x14ac:dyDescent="0.25">
      <c r="A22740" s="7">
        <v>22737</v>
      </c>
      <c r="B22740" s="8">
        <v>45116</v>
      </c>
      <c r="C22740" t="s">
        <v>3</v>
      </c>
      <c r="D22740" t="s">
        <v>1123</v>
      </c>
      <c r="E22740" t="s">
        <v>9</v>
      </c>
      <c r="F22740" t="s">
        <v>1360</v>
      </c>
      <c r="G22740" t="s">
        <v>895</v>
      </c>
      <c r="H22740" s="135" t="s">
        <v>2708</v>
      </c>
      <c r="I22740" t="s">
        <v>1454</v>
      </c>
      <c r="J22740" s="20">
        <v>52</v>
      </c>
      <c r="K22740" s="20" t="s">
        <v>3</v>
      </c>
      <c r="L22740" t="s">
        <v>1464</v>
      </c>
      <c r="M22740" s="20">
        <v>15.56</v>
      </c>
      <c r="N22740" s="20">
        <v>11.44</v>
      </c>
      <c r="AE22740">
        <f t="shared" si="355"/>
        <v>2023</v>
      </c>
    </row>
    <row r="22741" spans="1:31" x14ac:dyDescent="0.25">
      <c r="A22741" s="7">
        <v>22738</v>
      </c>
      <c r="B22741" s="8">
        <v>45118</v>
      </c>
      <c r="C22741" t="s">
        <v>3</v>
      </c>
      <c r="D22741" t="s">
        <v>1398</v>
      </c>
      <c r="E22741" t="s">
        <v>9</v>
      </c>
      <c r="F22741" t="s">
        <v>678</v>
      </c>
      <c r="G22741" t="s">
        <v>861</v>
      </c>
      <c r="H22741" s="9" t="s">
        <v>2526</v>
      </c>
      <c r="I22741" t="s">
        <v>1455</v>
      </c>
      <c r="J22741" s="20">
        <v>33</v>
      </c>
      <c r="K22741" s="20" t="s">
        <v>1465</v>
      </c>
      <c r="L22741" t="s">
        <v>1466</v>
      </c>
      <c r="M22741" s="20">
        <v>4.125</v>
      </c>
      <c r="N22741" s="20">
        <v>4.125</v>
      </c>
      <c r="AE22741">
        <f t="shared" si="355"/>
        <v>2023</v>
      </c>
    </row>
    <row r="22742" spans="1:31" x14ac:dyDescent="0.25">
      <c r="A22742" s="7">
        <v>22739</v>
      </c>
      <c r="B22742" s="8">
        <v>45118</v>
      </c>
      <c r="C22742" t="s">
        <v>3</v>
      </c>
      <c r="D22742" t="s">
        <v>1414</v>
      </c>
      <c r="E22742" t="s">
        <v>9</v>
      </c>
      <c r="F22742" t="s">
        <v>1402</v>
      </c>
      <c r="G22742" t="s">
        <v>929</v>
      </c>
      <c r="H22742" s="135" t="s">
        <v>2658</v>
      </c>
      <c r="I22742" t="s">
        <v>1454</v>
      </c>
      <c r="J22742" s="20">
        <v>17</v>
      </c>
      <c r="K22742" s="20" t="s">
        <v>9</v>
      </c>
      <c r="L22742" t="s">
        <v>1463</v>
      </c>
      <c r="M22742" s="20">
        <v>4.08</v>
      </c>
      <c r="N22742" s="20">
        <v>5.42</v>
      </c>
      <c r="AE22742">
        <f t="shared" si="355"/>
        <v>2023</v>
      </c>
    </row>
    <row r="22743" spans="1:31" x14ac:dyDescent="0.25">
      <c r="A22743" s="7">
        <v>22740</v>
      </c>
      <c r="B22743" s="8">
        <v>45119</v>
      </c>
      <c r="C22743" t="s">
        <v>3</v>
      </c>
      <c r="D22743" t="s">
        <v>1349</v>
      </c>
      <c r="E22743" t="s">
        <v>9</v>
      </c>
      <c r="F22743" t="s">
        <v>1357</v>
      </c>
      <c r="G22743" t="s">
        <v>648</v>
      </c>
      <c r="H22743" s="135" t="s">
        <v>3574</v>
      </c>
      <c r="I22743" t="s">
        <v>1454</v>
      </c>
      <c r="J22743" s="20">
        <v>75</v>
      </c>
      <c r="K22743" s="20" t="s">
        <v>3</v>
      </c>
      <c r="L22743" t="s">
        <v>1464</v>
      </c>
      <c r="M22743" s="20">
        <v>22</v>
      </c>
      <c r="N22743" s="20">
        <v>16.5</v>
      </c>
      <c r="AE22743">
        <f t="shared" si="355"/>
        <v>2023</v>
      </c>
    </row>
    <row r="22744" spans="1:31" x14ac:dyDescent="0.25">
      <c r="A22744" s="7">
        <v>22741</v>
      </c>
      <c r="B22744" s="8">
        <v>45119</v>
      </c>
      <c r="C22744" t="s">
        <v>3</v>
      </c>
      <c r="D22744" t="s">
        <v>779</v>
      </c>
      <c r="E22744" t="s">
        <v>9</v>
      </c>
      <c r="F22744" t="s">
        <v>1360</v>
      </c>
      <c r="G22744" t="s">
        <v>648</v>
      </c>
      <c r="H22744" s="135" t="s">
        <v>1917</v>
      </c>
      <c r="I22744" t="s">
        <v>1454</v>
      </c>
      <c r="J22744" s="20">
        <v>72</v>
      </c>
      <c r="K22744" s="20" t="s">
        <v>3</v>
      </c>
      <c r="L22744" t="s">
        <v>1464</v>
      </c>
      <c r="M22744" s="20">
        <v>21.16</v>
      </c>
      <c r="N22744" s="20">
        <v>15.84</v>
      </c>
      <c r="AE22744">
        <f t="shared" si="355"/>
        <v>2023</v>
      </c>
    </row>
    <row r="22745" spans="1:31" x14ac:dyDescent="0.25">
      <c r="A22745" s="7">
        <v>22742</v>
      </c>
      <c r="B22745" s="8">
        <v>45119</v>
      </c>
      <c r="C22745" t="s">
        <v>3</v>
      </c>
      <c r="D22745" t="s">
        <v>1349</v>
      </c>
      <c r="E22745" t="s">
        <v>9</v>
      </c>
      <c r="F22745" t="s">
        <v>1288</v>
      </c>
      <c r="G22745" t="s">
        <v>929</v>
      </c>
      <c r="H22745" s="9" t="s">
        <v>2652</v>
      </c>
      <c r="I22745" t="s">
        <v>1456</v>
      </c>
      <c r="J22745" s="20">
        <v>49</v>
      </c>
      <c r="K22745" s="20" t="s">
        <v>3</v>
      </c>
      <c r="L22745" t="s">
        <v>1463</v>
      </c>
      <c r="M22745" s="20">
        <v>13.74</v>
      </c>
      <c r="N22745" s="20">
        <v>11.76</v>
      </c>
      <c r="O22745" t="s">
        <v>3</v>
      </c>
      <c r="P22745" s="13" t="s">
        <v>766</v>
      </c>
      <c r="Q22745" t="s">
        <v>9</v>
      </c>
      <c r="R22745" t="s">
        <v>1366</v>
      </c>
      <c r="S22745" t="s">
        <v>1465</v>
      </c>
      <c r="U22745" t="s">
        <v>1465</v>
      </c>
      <c r="W22745" t="s">
        <v>1465</v>
      </c>
      <c r="Y22745" t="s">
        <v>1465</v>
      </c>
      <c r="AA22745" t="s">
        <v>1465</v>
      </c>
      <c r="AC22745" t="s">
        <v>1465</v>
      </c>
      <c r="AE22745">
        <f t="shared" si="355"/>
        <v>2023</v>
      </c>
    </row>
    <row r="22746" spans="1:31" x14ac:dyDescent="0.25">
      <c r="A22746" s="7">
        <v>22743</v>
      </c>
      <c r="B22746" s="8">
        <v>45121</v>
      </c>
      <c r="C22746" t="s">
        <v>3</v>
      </c>
      <c r="D22746" t="s">
        <v>1359</v>
      </c>
      <c r="E22746" t="s">
        <v>9</v>
      </c>
      <c r="F22746" t="s">
        <v>448</v>
      </c>
      <c r="G22746" t="s">
        <v>1292</v>
      </c>
      <c r="H22746" s="9" t="s">
        <v>3399</v>
      </c>
      <c r="I22746" t="s">
        <v>1454</v>
      </c>
      <c r="J22746" s="20">
        <v>18</v>
      </c>
      <c r="K22746" s="20" t="s">
        <v>1465</v>
      </c>
      <c r="L22746" t="s">
        <v>1466</v>
      </c>
      <c r="M22746" s="20">
        <v>4.5</v>
      </c>
      <c r="N22746" s="20">
        <v>4.5</v>
      </c>
      <c r="AE22746">
        <f t="shared" si="355"/>
        <v>2023</v>
      </c>
    </row>
    <row r="22747" spans="1:31" x14ac:dyDescent="0.25">
      <c r="A22747" s="7">
        <v>22744</v>
      </c>
      <c r="B22747" s="8">
        <v>45121</v>
      </c>
      <c r="C22747" t="s">
        <v>3</v>
      </c>
      <c r="D22747" t="s">
        <v>1361</v>
      </c>
      <c r="E22747" t="s">
        <v>9</v>
      </c>
      <c r="F22747" t="s">
        <v>1288</v>
      </c>
      <c r="G22747" t="s">
        <v>1277</v>
      </c>
      <c r="H22747" s="9" t="s">
        <v>3592</v>
      </c>
      <c r="I22747" t="s">
        <v>1454</v>
      </c>
      <c r="J22747" s="20">
        <v>15</v>
      </c>
      <c r="K22747" s="20" t="s">
        <v>3</v>
      </c>
      <c r="L22747" t="s">
        <v>1464</v>
      </c>
      <c r="M22747" s="20">
        <v>5.2</v>
      </c>
      <c r="N22747" s="20">
        <v>3.3</v>
      </c>
      <c r="AE22747">
        <f t="shared" si="355"/>
        <v>2023</v>
      </c>
    </row>
    <row r="22748" spans="1:31" x14ac:dyDescent="0.25">
      <c r="A22748" s="7">
        <v>22745</v>
      </c>
      <c r="B22748" s="8">
        <v>45121</v>
      </c>
      <c r="C22748" t="s">
        <v>3</v>
      </c>
      <c r="D22748" t="s">
        <v>1361</v>
      </c>
      <c r="E22748" t="s">
        <v>9</v>
      </c>
      <c r="F22748" t="s">
        <v>1288</v>
      </c>
      <c r="G22748" t="s">
        <v>1170</v>
      </c>
      <c r="H22748" s="135" t="s">
        <v>3239</v>
      </c>
      <c r="I22748" t="s">
        <v>1454</v>
      </c>
      <c r="J22748" s="20">
        <v>26</v>
      </c>
      <c r="K22748" s="20" t="s">
        <v>1465</v>
      </c>
      <c r="L22748" t="s">
        <v>1466</v>
      </c>
      <c r="M22748" s="20">
        <v>6.5</v>
      </c>
      <c r="N22748" s="20">
        <v>6.5</v>
      </c>
      <c r="AE22748">
        <f t="shared" si="355"/>
        <v>2023</v>
      </c>
    </row>
    <row r="22749" spans="1:31" x14ac:dyDescent="0.25">
      <c r="A22749" s="7">
        <v>22746</v>
      </c>
      <c r="B22749" s="8">
        <v>45121</v>
      </c>
      <c r="C22749" t="s">
        <v>3</v>
      </c>
      <c r="D22749" t="s">
        <v>1414</v>
      </c>
      <c r="E22749" t="s">
        <v>9</v>
      </c>
      <c r="F22749" t="s">
        <v>678</v>
      </c>
      <c r="G22749" t="s">
        <v>1406</v>
      </c>
      <c r="H22749" s="135" t="s">
        <v>3585</v>
      </c>
      <c r="I22749" t="s">
        <v>1455</v>
      </c>
      <c r="J22749" s="20">
        <v>10</v>
      </c>
      <c r="K22749" s="20" t="s">
        <v>9</v>
      </c>
      <c r="L22749" t="s">
        <v>1463</v>
      </c>
      <c r="M22749" s="20">
        <v>1.2</v>
      </c>
      <c r="N22749" s="20">
        <v>1.8</v>
      </c>
      <c r="AE22749">
        <f t="shared" si="355"/>
        <v>2023</v>
      </c>
    </row>
    <row r="22750" spans="1:31" x14ac:dyDescent="0.25">
      <c r="A22750" s="7">
        <v>22747</v>
      </c>
      <c r="B22750" s="8">
        <v>45121</v>
      </c>
      <c r="C22750" t="s">
        <v>3</v>
      </c>
      <c r="D22750" t="s">
        <v>1414</v>
      </c>
      <c r="E22750" t="s">
        <v>9</v>
      </c>
      <c r="F22750" t="s">
        <v>1412</v>
      </c>
      <c r="G22750" t="s">
        <v>929</v>
      </c>
      <c r="H22750" s="135" t="s">
        <v>3035</v>
      </c>
      <c r="I22750" t="s">
        <v>1454</v>
      </c>
      <c r="J22750" s="20">
        <v>30</v>
      </c>
      <c r="K22750" s="20" t="s">
        <v>3</v>
      </c>
      <c r="L22750" t="s">
        <v>1463</v>
      </c>
      <c r="M22750" s="20">
        <v>8.8000000000000007</v>
      </c>
      <c r="N22750" s="20">
        <v>7.2</v>
      </c>
      <c r="AE22750">
        <f t="shared" si="355"/>
        <v>2023</v>
      </c>
    </row>
    <row r="22751" spans="1:31" x14ac:dyDescent="0.25">
      <c r="A22751" s="7">
        <v>22748</v>
      </c>
      <c r="B22751" s="8">
        <v>45123</v>
      </c>
      <c r="C22751" t="s">
        <v>3</v>
      </c>
      <c r="D22751" t="s">
        <v>532</v>
      </c>
      <c r="E22751" t="s">
        <v>9</v>
      </c>
      <c r="F22751" t="s">
        <v>265</v>
      </c>
      <c r="G22751" t="s">
        <v>895</v>
      </c>
      <c r="H22751" s="135" t="s">
        <v>2590</v>
      </c>
      <c r="I22751" t="s">
        <v>1455</v>
      </c>
      <c r="J22751" s="20">
        <v>27</v>
      </c>
      <c r="K22751" s="20" t="s">
        <v>1465</v>
      </c>
      <c r="L22751" t="s">
        <v>1466</v>
      </c>
      <c r="M22751" s="20">
        <v>3.375</v>
      </c>
      <c r="N22751" s="20">
        <v>3.375</v>
      </c>
      <c r="AE22751">
        <f t="shared" si="355"/>
        <v>2023</v>
      </c>
    </row>
    <row r="22752" spans="1:31" x14ac:dyDescent="0.25">
      <c r="A22752" s="7">
        <v>22749</v>
      </c>
      <c r="B22752" s="8">
        <v>45123</v>
      </c>
      <c r="C22752" t="s">
        <v>3</v>
      </c>
      <c r="D22752" t="s">
        <v>1262</v>
      </c>
      <c r="E22752" t="s">
        <v>9</v>
      </c>
      <c r="F22752" t="s">
        <v>1415</v>
      </c>
      <c r="G22752" t="s">
        <v>929</v>
      </c>
      <c r="H22752" s="135" t="s">
        <v>2644</v>
      </c>
      <c r="I22752" t="s">
        <v>1458</v>
      </c>
      <c r="J22752" s="20">
        <v>21</v>
      </c>
      <c r="K22752" s="20" t="s">
        <v>1465</v>
      </c>
      <c r="L22752" t="s">
        <v>1466</v>
      </c>
      <c r="M22752" s="20">
        <v>10</v>
      </c>
      <c r="N22752" s="20">
        <v>30</v>
      </c>
      <c r="AE22752">
        <f t="shared" si="355"/>
        <v>2023</v>
      </c>
    </row>
    <row r="22753" spans="1:31" x14ac:dyDescent="0.25">
      <c r="A22753" s="7">
        <v>22750</v>
      </c>
      <c r="B22753" s="8">
        <v>45125</v>
      </c>
      <c r="C22753" t="s">
        <v>3</v>
      </c>
      <c r="D22753" t="s">
        <v>454</v>
      </c>
      <c r="E22753" t="s">
        <v>9</v>
      </c>
      <c r="F22753" t="s">
        <v>1344</v>
      </c>
      <c r="G22753" t="s">
        <v>1292</v>
      </c>
      <c r="H22753" s="134" t="s">
        <v>3423</v>
      </c>
      <c r="I22753" t="s">
        <v>1454</v>
      </c>
      <c r="J22753" s="20">
        <v>25</v>
      </c>
      <c r="K22753" s="20" t="s">
        <v>9</v>
      </c>
      <c r="L22753" t="s">
        <v>1463</v>
      </c>
      <c r="M22753" s="20">
        <v>6</v>
      </c>
      <c r="N22753" s="20">
        <v>7.5</v>
      </c>
      <c r="AE22753">
        <f t="shared" si="355"/>
        <v>2023</v>
      </c>
    </row>
    <row r="22754" spans="1:31" x14ac:dyDescent="0.25">
      <c r="A22754" s="7">
        <v>22751</v>
      </c>
      <c r="B22754" s="8">
        <v>45125</v>
      </c>
      <c r="C22754" t="s">
        <v>3</v>
      </c>
      <c r="D22754" t="s">
        <v>237</v>
      </c>
      <c r="E22754" t="s">
        <v>9</v>
      </c>
      <c r="F22754" t="s">
        <v>186</v>
      </c>
      <c r="G22754" t="s">
        <v>929</v>
      </c>
      <c r="H22754" s="135" t="s">
        <v>2767</v>
      </c>
      <c r="I22754" t="s">
        <v>1454</v>
      </c>
      <c r="J22754" s="20">
        <v>40</v>
      </c>
      <c r="K22754" s="20" t="s">
        <v>1465</v>
      </c>
      <c r="L22754" t="s">
        <v>1466</v>
      </c>
      <c r="M22754" s="20">
        <v>10</v>
      </c>
      <c r="N22754" s="20">
        <v>10</v>
      </c>
      <c r="AE22754">
        <f t="shared" si="355"/>
        <v>2023</v>
      </c>
    </row>
    <row r="22755" spans="1:31" x14ac:dyDescent="0.25">
      <c r="A22755" s="7">
        <v>22752</v>
      </c>
      <c r="B22755" s="8">
        <v>45126</v>
      </c>
      <c r="C22755" t="s">
        <v>3</v>
      </c>
      <c r="D22755" t="s">
        <v>1414</v>
      </c>
      <c r="E22755" t="s">
        <v>9</v>
      </c>
      <c r="F22755" t="s">
        <v>1413</v>
      </c>
      <c r="G22755" t="s">
        <v>714</v>
      </c>
      <c r="H22755" s="135" t="s">
        <v>2025</v>
      </c>
      <c r="I22755" t="s">
        <v>1454</v>
      </c>
      <c r="J22755" s="20">
        <v>12</v>
      </c>
      <c r="K22755" s="20" t="s">
        <v>9</v>
      </c>
      <c r="L22755" t="s">
        <v>1464</v>
      </c>
      <c r="M22755" s="20">
        <v>2.64</v>
      </c>
      <c r="N22755" s="20">
        <v>4.3599999999999994</v>
      </c>
      <c r="AE22755">
        <f t="shared" si="355"/>
        <v>2023</v>
      </c>
    </row>
    <row r="22756" spans="1:31" x14ac:dyDescent="0.25">
      <c r="A22756" s="7">
        <v>22753</v>
      </c>
      <c r="B22756" s="8">
        <v>45126</v>
      </c>
      <c r="C22756" t="s">
        <v>3</v>
      </c>
      <c r="D22756" t="s">
        <v>222</v>
      </c>
      <c r="E22756" t="s">
        <v>9</v>
      </c>
      <c r="F22756" t="s">
        <v>1357</v>
      </c>
      <c r="G22756" t="s">
        <v>1170</v>
      </c>
      <c r="H22756" s="135" t="s">
        <v>3186</v>
      </c>
      <c r="I22756" t="s">
        <v>1454</v>
      </c>
      <c r="J22756" s="20">
        <v>12</v>
      </c>
      <c r="K22756" s="20" t="s">
        <v>3</v>
      </c>
      <c r="L22756" t="s">
        <v>1463</v>
      </c>
      <c r="M22756" s="20">
        <v>4.12</v>
      </c>
      <c r="N22756" s="20">
        <v>2.88</v>
      </c>
      <c r="AE22756">
        <f t="shared" si="355"/>
        <v>2023</v>
      </c>
    </row>
    <row r="22757" spans="1:31" x14ac:dyDescent="0.25">
      <c r="A22757" s="7">
        <v>22754</v>
      </c>
      <c r="B22757" s="8">
        <v>45126</v>
      </c>
      <c r="C22757" t="s">
        <v>3</v>
      </c>
      <c r="D22757" t="s">
        <v>1413</v>
      </c>
      <c r="E22757" t="s">
        <v>9</v>
      </c>
      <c r="F22757" t="s">
        <v>1262</v>
      </c>
      <c r="G22757" t="s">
        <v>895</v>
      </c>
      <c r="H22757" s="135" t="s">
        <v>2543</v>
      </c>
      <c r="I22757" t="s">
        <v>1455</v>
      </c>
      <c r="J22757" s="20">
        <v>23</v>
      </c>
      <c r="K22757" s="20" t="s">
        <v>3</v>
      </c>
      <c r="L22757" t="s">
        <v>1463</v>
      </c>
      <c r="M22757" s="20">
        <v>3.49</v>
      </c>
      <c r="N22757" s="20">
        <v>2.76</v>
      </c>
      <c r="AE22757">
        <f t="shared" si="355"/>
        <v>2023</v>
      </c>
    </row>
    <row r="22758" spans="1:31" x14ac:dyDescent="0.25">
      <c r="A22758" s="7">
        <v>22755</v>
      </c>
      <c r="B22758" s="8">
        <v>45126</v>
      </c>
      <c r="C22758" t="s">
        <v>3</v>
      </c>
      <c r="D22758" t="s">
        <v>1414</v>
      </c>
      <c r="E22758" t="s">
        <v>9</v>
      </c>
      <c r="F22758" t="s">
        <v>1409</v>
      </c>
      <c r="G22758" t="s">
        <v>929</v>
      </c>
      <c r="H22758" s="135" t="s">
        <v>3035</v>
      </c>
      <c r="I22758" t="s">
        <v>1454</v>
      </c>
      <c r="J22758" s="20">
        <v>30</v>
      </c>
      <c r="K22758" s="20" t="s">
        <v>3</v>
      </c>
      <c r="L22758" t="s">
        <v>1464</v>
      </c>
      <c r="M22758" s="20">
        <v>9.4</v>
      </c>
      <c r="N22758" s="20">
        <v>6.6</v>
      </c>
      <c r="AE22758">
        <f t="shared" si="355"/>
        <v>2023</v>
      </c>
    </row>
    <row r="22759" spans="1:31" x14ac:dyDescent="0.25">
      <c r="A22759" s="7">
        <v>22756</v>
      </c>
      <c r="B22759" s="8">
        <v>45127</v>
      </c>
      <c r="C22759" t="s">
        <v>3</v>
      </c>
      <c r="D22759" t="s">
        <v>500</v>
      </c>
      <c r="E22759" t="s">
        <v>9</v>
      </c>
      <c r="F22759" t="s">
        <v>678</v>
      </c>
      <c r="G22759" t="s">
        <v>1406</v>
      </c>
      <c r="H22759" s="135" t="s">
        <v>3585</v>
      </c>
      <c r="I22759" t="s">
        <v>1455</v>
      </c>
      <c r="J22759" s="20">
        <v>10</v>
      </c>
      <c r="K22759" s="20" t="s">
        <v>1465</v>
      </c>
      <c r="L22759" t="s">
        <v>1466</v>
      </c>
      <c r="M22759" s="20">
        <v>1.25</v>
      </c>
      <c r="N22759" s="20">
        <v>1.25</v>
      </c>
      <c r="AE22759">
        <f t="shared" si="355"/>
        <v>2023</v>
      </c>
    </row>
    <row r="22760" spans="1:31" x14ac:dyDescent="0.25">
      <c r="A22760" s="7">
        <v>22757</v>
      </c>
      <c r="B22760" s="8">
        <v>45127</v>
      </c>
      <c r="C22760" t="s">
        <v>3</v>
      </c>
      <c r="D22760" t="s">
        <v>1111</v>
      </c>
      <c r="E22760" t="s">
        <v>9</v>
      </c>
      <c r="F22760" t="s">
        <v>500</v>
      </c>
      <c r="G22760" t="s">
        <v>929</v>
      </c>
      <c r="H22760" s="135" t="s">
        <v>2698</v>
      </c>
      <c r="I22760" t="s">
        <v>1454</v>
      </c>
      <c r="J22760" s="20">
        <v>15</v>
      </c>
      <c r="K22760" s="20" t="s">
        <v>3</v>
      </c>
      <c r="L22760" t="s">
        <v>1463</v>
      </c>
      <c r="M22760" s="20">
        <v>4.9000000000000004</v>
      </c>
      <c r="N22760" s="20">
        <v>3.6</v>
      </c>
      <c r="AE22760">
        <f t="shared" si="355"/>
        <v>2023</v>
      </c>
    </row>
    <row r="22761" spans="1:31" x14ac:dyDescent="0.25">
      <c r="A22761" s="7">
        <v>22758</v>
      </c>
      <c r="B22761" s="8">
        <v>45132</v>
      </c>
      <c r="C22761" t="s">
        <v>3</v>
      </c>
      <c r="D22761" t="s">
        <v>779</v>
      </c>
      <c r="E22761" t="s">
        <v>9</v>
      </c>
      <c r="F22761" t="s">
        <v>1360</v>
      </c>
      <c r="G22761" t="s">
        <v>648</v>
      </c>
      <c r="H22761" s="135" t="s">
        <v>3277</v>
      </c>
      <c r="I22761" t="s">
        <v>1454</v>
      </c>
      <c r="J22761" s="20">
        <v>16</v>
      </c>
      <c r="K22761" s="20" t="s">
        <v>3</v>
      </c>
      <c r="L22761" t="s">
        <v>1464</v>
      </c>
      <c r="M22761" s="20">
        <v>5.48</v>
      </c>
      <c r="N22761" s="20">
        <v>3.52</v>
      </c>
      <c r="AE22761">
        <f t="shared" si="355"/>
        <v>2023</v>
      </c>
    </row>
    <row r="22762" spans="1:31" x14ac:dyDescent="0.25">
      <c r="A22762" s="7">
        <v>22759</v>
      </c>
      <c r="B22762" s="8">
        <v>45135</v>
      </c>
      <c r="C22762" t="s">
        <v>3</v>
      </c>
      <c r="D22762" t="s">
        <v>1361</v>
      </c>
      <c r="E22762" t="s">
        <v>9</v>
      </c>
      <c r="F22762" t="s">
        <v>1237</v>
      </c>
      <c r="G22762" t="s">
        <v>1292</v>
      </c>
      <c r="H22762" s="9" t="s">
        <v>3428</v>
      </c>
      <c r="I22762" t="s">
        <v>1454</v>
      </c>
      <c r="J22762" s="20">
        <v>42</v>
      </c>
      <c r="K22762" s="20" t="s">
        <v>3</v>
      </c>
      <c r="L22762" t="s">
        <v>1463</v>
      </c>
      <c r="M22762" s="20">
        <v>11.92</v>
      </c>
      <c r="N22762" s="20">
        <v>10.08</v>
      </c>
      <c r="AE22762">
        <f t="shared" si="355"/>
        <v>2023</v>
      </c>
    </row>
    <row r="22763" spans="1:31" x14ac:dyDescent="0.25">
      <c r="A22763" s="7">
        <v>22760</v>
      </c>
      <c r="B22763" s="8">
        <v>45137</v>
      </c>
      <c r="C22763" t="s">
        <v>3</v>
      </c>
      <c r="D22763" t="s">
        <v>1414</v>
      </c>
      <c r="E22763" t="s">
        <v>9</v>
      </c>
      <c r="F22763" t="s">
        <v>1402</v>
      </c>
      <c r="G22763" t="s">
        <v>732</v>
      </c>
      <c r="H22763" s="135" t="s">
        <v>2138</v>
      </c>
      <c r="I22763" t="s">
        <v>1454</v>
      </c>
      <c r="J22763" s="20">
        <v>28</v>
      </c>
      <c r="K22763" s="20" t="s">
        <v>3</v>
      </c>
      <c r="L22763" t="s">
        <v>1464</v>
      </c>
      <c r="M22763" s="20">
        <v>8.84</v>
      </c>
      <c r="N22763" s="20">
        <v>6.16</v>
      </c>
      <c r="AE22763">
        <f t="shared" si="355"/>
        <v>2023</v>
      </c>
    </row>
    <row r="22764" spans="1:31" x14ac:dyDescent="0.25">
      <c r="A22764" s="7">
        <v>22761</v>
      </c>
      <c r="B22764" s="8">
        <v>45137</v>
      </c>
      <c r="C22764" t="s">
        <v>3</v>
      </c>
      <c r="D22764" t="s">
        <v>1085</v>
      </c>
      <c r="E22764" t="s">
        <v>9</v>
      </c>
      <c r="F22764" t="s">
        <v>812</v>
      </c>
      <c r="G22764" t="s">
        <v>1292</v>
      </c>
      <c r="H22764" s="9" t="s">
        <v>3433</v>
      </c>
      <c r="I22764" t="s">
        <v>1454</v>
      </c>
      <c r="J22764" s="20">
        <v>17</v>
      </c>
      <c r="K22764" s="20" t="s">
        <v>3</v>
      </c>
      <c r="L22764" t="s">
        <v>1464</v>
      </c>
      <c r="M22764" s="20">
        <v>5.76</v>
      </c>
      <c r="N22764" s="20">
        <v>3.74</v>
      </c>
      <c r="AE22764">
        <f t="shared" si="355"/>
        <v>2023</v>
      </c>
    </row>
    <row r="22765" spans="1:31" x14ac:dyDescent="0.25">
      <c r="A22765" s="7">
        <v>22762</v>
      </c>
      <c r="B22765" s="8">
        <v>45137</v>
      </c>
      <c r="C22765" t="s">
        <v>3</v>
      </c>
      <c r="D22765" t="s">
        <v>222</v>
      </c>
      <c r="E22765" t="s">
        <v>9</v>
      </c>
      <c r="F22765" t="s">
        <v>1357</v>
      </c>
      <c r="G22765" t="s">
        <v>648</v>
      </c>
      <c r="H22765" s="135" t="s">
        <v>1795</v>
      </c>
      <c r="I22765" t="s">
        <v>1454</v>
      </c>
      <c r="J22765" s="20">
        <v>35</v>
      </c>
      <c r="K22765" s="20" t="s">
        <v>3</v>
      </c>
      <c r="L22765" t="s">
        <v>1463</v>
      </c>
      <c r="M22765" s="20">
        <v>10.1</v>
      </c>
      <c r="N22765" s="20">
        <v>8.4</v>
      </c>
      <c r="AE22765">
        <f t="shared" si="355"/>
        <v>2023</v>
      </c>
    </row>
    <row r="22766" spans="1:31" x14ac:dyDescent="0.25">
      <c r="A22766" s="7">
        <v>22763</v>
      </c>
      <c r="B22766" s="8">
        <v>45137</v>
      </c>
      <c r="C22766" t="s">
        <v>3</v>
      </c>
      <c r="D22766" t="s">
        <v>1123</v>
      </c>
      <c r="E22766" t="s">
        <v>9</v>
      </c>
      <c r="F22766" t="s">
        <v>1360</v>
      </c>
      <c r="G22766" t="s">
        <v>929</v>
      </c>
      <c r="H22766" s="135" t="s">
        <v>2743</v>
      </c>
      <c r="I22766" t="s">
        <v>1454</v>
      </c>
      <c r="J22766" s="20">
        <v>27</v>
      </c>
      <c r="K22766" s="20" t="s">
        <v>3</v>
      </c>
      <c r="L22766" t="s">
        <v>1464</v>
      </c>
      <c r="M22766" s="20">
        <v>8.56</v>
      </c>
      <c r="N22766" s="20">
        <v>5.9399999999999995</v>
      </c>
      <c r="AE22766">
        <f t="shared" si="355"/>
        <v>2023</v>
      </c>
    </row>
    <row r="22767" spans="1:31" x14ac:dyDescent="0.25">
      <c r="A22767" s="7">
        <v>22764</v>
      </c>
      <c r="B22767" s="8">
        <v>45138</v>
      </c>
      <c r="C22767" t="s">
        <v>3</v>
      </c>
      <c r="D22767" t="s">
        <v>834</v>
      </c>
      <c r="E22767" t="s">
        <v>9</v>
      </c>
      <c r="F22767" t="s">
        <v>1310</v>
      </c>
      <c r="G22767" t="s">
        <v>861</v>
      </c>
      <c r="H22767" s="135" t="s">
        <v>2464</v>
      </c>
      <c r="I22767" t="s">
        <v>1454</v>
      </c>
      <c r="J22767" s="20">
        <v>198</v>
      </c>
      <c r="K22767" s="20" t="s">
        <v>1465</v>
      </c>
      <c r="L22767" t="s">
        <v>1466</v>
      </c>
      <c r="M22767" s="20">
        <v>49.5</v>
      </c>
      <c r="N22767" s="20">
        <v>49.5</v>
      </c>
      <c r="AE22767">
        <f t="shared" si="355"/>
        <v>2023</v>
      </c>
    </row>
    <row r="22768" spans="1:31" x14ac:dyDescent="0.25">
      <c r="A22768" s="7">
        <v>22765</v>
      </c>
      <c r="B22768" s="8">
        <v>45138</v>
      </c>
      <c r="C22768" t="s">
        <v>3</v>
      </c>
      <c r="D22768" t="s">
        <v>834</v>
      </c>
      <c r="E22768" t="s">
        <v>9</v>
      </c>
      <c r="F22768" t="s">
        <v>1310</v>
      </c>
      <c r="G22768" t="s">
        <v>861</v>
      </c>
      <c r="H22768" s="135" t="s">
        <v>2520</v>
      </c>
      <c r="I22768" t="s">
        <v>1454</v>
      </c>
      <c r="J22768" s="20">
        <v>77</v>
      </c>
      <c r="K22768" s="20" t="s">
        <v>3</v>
      </c>
      <c r="L22768" t="s">
        <v>1464</v>
      </c>
      <c r="M22768" s="20">
        <v>22.56</v>
      </c>
      <c r="N22768" s="20">
        <v>16.940000000000001</v>
      </c>
      <c r="AE22768">
        <f t="shared" si="355"/>
        <v>2023</v>
      </c>
    </row>
    <row r="22769" spans="1:31" x14ac:dyDescent="0.25">
      <c r="A22769" s="7">
        <v>22766</v>
      </c>
      <c r="B22769" s="8">
        <v>45138</v>
      </c>
      <c r="C22769" t="s">
        <v>3</v>
      </c>
      <c r="D22769" t="s">
        <v>832</v>
      </c>
      <c r="E22769" t="s">
        <v>9</v>
      </c>
      <c r="F22769" t="s">
        <v>900</v>
      </c>
      <c r="G22769" t="s">
        <v>1292</v>
      </c>
      <c r="H22769" s="135" t="s">
        <v>2093</v>
      </c>
      <c r="I22769" t="s">
        <v>1454</v>
      </c>
      <c r="J22769" s="20">
        <v>18</v>
      </c>
      <c r="K22769" s="20" t="s">
        <v>1465</v>
      </c>
      <c r="L22769" t="s">
        <v>1466</v>
      </c>
      <c r="M22769" s="20">
        <v>4.5</v>
      </c>
      <c r="N22769" s="20">
        <v>4.5</v>
      </c>
      <c r="AE22769">
        <f t="shared" si="355"/>
        <v>2023</v>
      </c>
    </row>
    <row r="22770" spans="1:31" x14ac:dyDescent="0.25">
      <c r="A22770" s="7">
        <v>22767</v>
      </c>
      <c r="B22770" s="8">
        <v>45138</v>
      </c>
      <c r="C22770" t="s">
        <v>3</v>
      </c>
      <c r="D22770" t="s">
        <v>102</v>
      </c>
      <c r="E22770" t="s">
        <v>9</v>
      </c>
      <c r="F22770" t="s">
        <v>1340</v>
      </c>
      <c r="G22770" t="s">
        <v>1292</v>
      </c>
      <c r="H22770" s="134" t="s">
        <v>3423</v>
      </c>
      <c r="I22770" t="s">
        <v>1454</v>
      </c>
      <c r="J22770" s="20">
        <v>23</v>
      </c>
      <c r="K22770" s="20" t="s">
        <v>3</v>
      </c>
      <c r="L22770" t="s">
        <v>1464</v>
      </c>
      <c r="M22770" s="20">
        <v>7.4399999999999995</v>
      </c>
      <c r="N22770" s="20">
        <v>5.0600000000000005</v>
      </c>
      <c r="AE22770">
        <f t="shared" si="355"/>
        <v>2023</v>
      </c>
    </row>
    <row r="22771" spans="1:31" x14ac:dyDescent="0.25">
      <c r="A22771" s="7">
        <v>22768</v>
      </c>
      <c r="B22771" s="8">
        <v>45138</v>
      </c>
      <c r="C22771" t="s">
        <v>3</v>
      </c>
      <c r="D22771" t="s">
        <v>1361</v>
      </c>
      <c r="E22771" t="s">
        <v>9</v>
      </c>
      <c r="F22771" t="s">
        <v>1288</v>
      </c>
      <c r="G22771" t="s">
        <v>1277</v>
      </c>
      <c r="H22771" s="9" t="s">
        <v>3593</v>
      </c>
      <c r="I22771" t="s">
        <v>1454</v>
      </c>
      <c r="J22771" s="20">
        <v>21</v>
      </c>
      <c r="K22771" s="20" t="s">
        <v>3</v>
      </c>
      <c r="L22771" t="s">
        <v>1464</v>
      </c>
      <c r="M22771" s="20">
        <v>6.88</v>
      </c>
      <c r="N22771" s="20">
        <v>4.62</v>
      </c>
      <c r="AE22771">
        <f t="shared" si="355"/>
        <v>2023</v>
      </c>
    </row>
    <row r="22772" spans="1:31" x14ac:dyDescent="0.25">
      <c r="A22772" s="7">
        <v>22769</v>
      </c>
      <c r="B22772" s="8">
        <v>45139</v>
      </c>
      <c r="C22772" t="s">
        <v>3</v>
      </c>
      <c r="D22772" t="s">
        <v>1413</v>
      </c>
      <c r="E22772" t="s">
        <v>9</v>
      </c>
      <c r="F22772" t="s">
        <v>1402</v>
      </c>
      <c r="G22772" t="s">
        <v>732</v>
      </c>
      <c r="H22772" s="136" t="s">
        <v>2239</v>
      </c>
      <c r="I22772" t="s">
        <v>1455</v>
      </c>
      <c r="J22772" s="20">
        <v>18</v>
      </c>
      <c r="K22772" s="20" t="s">
        <v>3</v>
      </c>
      <c r="L22772" t="s">
        <v>1464</v>
      </c>
      <c r="M22772" s="20">
        <v>3.02</v>
      </c>
      <c r="N22772" s="20">
        <v>1.98</v>
      </c>
      <c r="AE22772">
        <f t="shared" si="355"/>
        <v>2023</v>
      </c>
    </row>
    <row r="22773" spans="1:31" x14ac:dyDescent="0.25">
      <c r="A22773" s="7">
        <v>22770</v>
      </c>
      <c r="B22773" s="8">
        <v>45139</v>
      </c>
      <c r="C22773" t="s">
        <v>3</v>
      </c>
      <c r="D22773" t="s">
        <v>454</v>
      </c>
      <c r="E22773" t="s">
        <v>9</v>
      </c>
      <c r="F22773" t="s">
        <v>1344</v>
      </c>
      <c r="G22773" t="s">
        <v>633</v>
      </c>
      <c r="H22773" s="135" t="s">
        <v>1767</v>
      </c>
      <c r="I22773" t="s">
        <v>1454</v>
      </c>
      <c r="J22773" s="20">
        <v>13</v>
      </c>
      <c r="K22773" s="20" t="s">
        <v>9</v>
      </c>
      <c r="L22773" t="s">
        <v>1464</v>
      </c>
      <c r="M22773" s="20">
        <v>2.86</v>
      </c>
      <c r="N22773" s="20">
        <v>4.6400000000000006</v>
      </c>
      <c r="AE22773">
        <f t="shared" si="355"/>
        <v>2023</v>
      </c>
    </row>
    <row r="22774" spans="1:31" x14ac:dyDescent="0.25">
      <c r="A22774" s="7">
        <v>22771</v>
      </c>
      <c r="B22774" s="8">
        <v>45139</v>
      </c>
      <c r="C22774" t="s">
        <v>3</v>
      </c>
      <c r="D22774" t="s">
        <v>1403</v>
      </c>
      <c r="E22774" t="s">
        <v>9</v>
      </c>
      <c r="F22774" t="s">
        <v>1413</v>
      </c>
      <c r="G22774" t="s">
        <v>648</v>
      </c>
      <c r="H22774" s="135" t="s">
        <v>3277</v>
      </c>
      <c r="I22774" t="s">
        <v>1454</v>
      </c>
      <c r="J22774" s="20">
        <v>14</v>
      </c>
      <c r="K22774" s="20" t="s">
        <v>9</v>
      </c>
      <c r="L22774" t="s">
        <v>1464</v>
      </c>
      <c r="M22774" s="20">
        <v>3.08</v>
      </c>
      <c r="N22774" s="20">
        <v>4.92</v>
      </c>
      <c r="AE22774">
        <f t="shared" si="355"/>
        <v>2023</v>
      </c>
    </row>
    <row r="22775" spans="1:31" x14ac:dyDescent="0.25">
      <c r="A22775" s="7">
        <v>22772</v>
      </c>
      <c r="B22775" s="8">
        <v>45141</v>
      </c>
      <c r="C22775" t="s">
        <v>3</v>
      </c>
      <c r="D22775" t="s">
        <v>1416</v>
      </c>
      <c r="E22775" t="s">
        <v>9</v>
      </c>
      <c r="F22775" t="s">
        <v>678</v>
      </c>
      <c r="G22775" t="s">
        <v>648</v>
      </c>
      <c r="H22775" s="135" t="s">
        <v>2947</v>
      </c>
      <c r="I22775" t="s">
        <v>1458</v>
      </c>
      <c r="J22775" s="20">
        <v>18</v>
      </c>
      <c r="K22775" s="20" t="s">
        <v>1465</v>
      </c>
      <c r="L22775" t="s">
        <v>1466</v>
      </c>
      <c r="M22775" s="20">
        <v>30</v>
      </c>
      <c r="N22775" s="20">
        <v>10</v>
      </c>
      <c r="AE22775">
        <f t="shared" si="355"/>
        <v>2023</v>
      </c>
    </row>
    <row r="22776" spans="1:31" x14ac:dyDescent="0.25">
      <c r="A22776" s="7">
        <v>22773</v>
      </c>
      <c r="B22776" s="8">
        <v>45142</v>
      </c>
      <c r="C22776" t="s">
        <v>3</v>
      </c>
      <c r="D22776" t="s">
        <v>851</v>
      </c>
      <c r="E22776" t="s">
        <v>9</v>
      </c>
      <c r="F22776" t="s">
        <v>19</v>
      </c>
      <c r="G22776" t="s">
        <v>1292</v>
      </c>
      <c r="H22776" s="9" t="s">
        <v>3433</v>
      </c>
      <c r="I22776" t="s">
        <v>1454</v>
      </c>
      <c r="J22776" s="20">
        <v>12</v>
      </c>
      <c r="K22776" s="20" t="s">
        <v>3</v>
      </c>
      <c r="L22776" t="s">
        <v>1464</v>
      </c>
      <c r="M22776" s="20">
        <v>4.3599999999999994</v>
      </c>
      <c r="N22776" s="20">
        <v>2.64</v>
      </c>
      <c r="AE22776">
        <f t="shared" si="355"/>
        <v>2023</v>
      </c>
    </row>
    <row r="22777" spans="1:31" x14ac:dyDescent="0.25">
      <c r="A22777" s="7">
        <v>22774</v>
      </c>
      <c r="B22777" s="8">
        <v>45142</v>
      </c>
      <c r="C22777" t="s">
        <v>3</v>
      </c>
      <c r="D22777" t="s">
        <v>49</v>
      </c>
      <c r="E22777" t="s">
        <v>9</v>
      </c>
      <c r="F22777" t="s">
        <v>55</v>
      </c>
      <c r="G22777" t="s">
        <v>929</v>
      </c>
      <c r="H22777" s="135" t="s">
        <v>2665</v>
      </c>
      <c r="I22777" t="s">
        <v>1454</v>
      </c>
      <c r="J22777" s="20">
        <v>15</v>
      </c>
      <c r="K22777" s="20" t="s">
        <v>3</v>
      </c>
      <c r="L22777" t="s">
        <v>1463</v>
      </c>
      <c r="M22777" s="20">
        <v>4.9000000000000004</v>
      </c>
      <c r="N22777" s="20">
        <v>3.6</v>
      </c>
      <c r="AE22777">
        <f t="shared" si="355"/>
        <v>2023</v>
      </c>
    </row>
    <row r="22778" spans="1:31" x14ac:dyDescent="0.25">
      <c r="A22778" s="7">
        <v>22775</v>
      </c>
      <c r="B22778" s="8">
        <v>45144</v>
      </c>
      <c r="C22778" t="s">
        <v>3</v>
      </c>
      <c r="D22778" t="s">
        <v>1329</v>
      </c>
      <c r="E22778" t="s">
        <v>9</v>
      </c>
      <c r="F22778" t="s">
        <v>107</v>
      </c>
      <c r="G22778" t="s">
        <v>870</v>
      </c>
      <c r="H22778" s="135" t="s">
        <v>2729</v>
      </c>
      <c r="I22778" t="s">
        <v>1457</v>
      </c>
      <c r="J22778" s="20">
        <v>42</v>
      </c>
      <c r="K22778" s="20" t="s">
        <v>9</v>
      </c>
      <c r="L22778" t="s">
        <v>1463</v>
      </c>
      <c r="M22778" s="20">
        <v>5.04</v>
      </c>
      <c r="N22778" s="20">
        <v>5.96</v>
      </c>
      <c r="O22778" t="s">
        <v>3</v>
      </c>
      <c r="P22778" s="13" t="s">
        <v>265</v>
      </c>
      <c r="Q22778" t="s">
        <v>1465</v>
      </c>
      <c r="S22778" t="s">
        <v>1465</v>
      </c>
      <c r="U22778" t="s">
        <v>1465</v>
      </c>
      <c r="W22778" t="s">
        <v>1465</v>
      </c>
      <c r="Y22778" t="s">
        <v>1465</v>
      </c>
      <c r="AA22778" t="s">
        <v>1465</v>
      </c>
      <c r="AC22778" t="s">
        <v>1465</v>
      </c>
      <c r="AE22778">
        <f t="shared" si="355"/>
        <v>2023</v>
      </c>
    </row>
    <row r="22779" spans="1:31" x14ac:dyDescent="0.25">
      <c r="A22779" s="7">
        <v>22776</v>
      </c>
      <c r="B22779" s="8">
        <v>45146</v>
      </c>
      <c r="C22779" t="s">
        <v>3</v>
      </c>
      <c r="D22779" t="s">
        <v>1361</v>
      </c>
      <c r="E22779" t="s">
        <v>9</v>
      </c>
      <c r="F22779" t="s">
        <v>1237</v>
      </c>
      <c r="G22779" t="s">
        <v>1292</v>
      </c>
      <c r="H22779" s="9" t="s">
        <v>3429</v>
      </c>
      <c r="I22779" t="s">
        <v>1454</v>
      </c>
      <c r="J22779" s="20">
        <v>19</v>
      </c>
      <c r="K22779" s="20" t="s">
        <v>3</v>
      </c>
      <c r="L22779" t="s">
        <v>1464</v>
      </c>
      <c r="M22779" s="20">
        <v>6.32</v>
      </c>
      <c r="N22779" s="20">
        <v>4.18</v>
      </c>
      <c r="AE22779">
        <f t="shared" si="355"/>
        <v>2023</v>
      </c>
    </row>
    <row r="22780" spans="1:31" x14ac:dyDescent="0.25">
      <c r="A22780" s="7">
        <v>22777</v>
      </c>
      <c r="B22780" s="8">
        <v>45146</v>
      </c>
      <c r="C22780" t="s">
        <v>3</v>
      </c>
      <c r="D22780" t="s">
        <v>1361</v>
      </c>
      <c r="E22780" t="s">
        <v>9</v>
      </c>
      <c r="F22780" t="s">
        <v>764</v>
      </c>
      <c r="G22780" t="s">
        <v>929</v>
      </c>
      <c r="H22780" s="9" t="s">
        <v>2719</v>
      </c>
      <c r="I22780" t="s">
        <v>1454</v>
      </c>
      <c r="J22780" s="20">
        <v>24</v>
      </c>
      <c r="K22780" s="20" t="s">
        <v>9</v>
      </c>
      <c r="L22780" t="s">
        <v>1463</v>
      </c>
      <c r="M22780" s="20">
        <v>5.76</v>
      </c>
      <c r="N22780" s="20">
        <v>7.24</v>
      </c>
      <c r="AE22780">
        <f t="shared" si="355"/>
        <v>2023</v>
      </c>
    </row>
    <row r="22781" spans="1:31" x14ac:dyDescent="0.25">
      <c r="A22781" s="7">
        <v>22778</v>
      </c>
      <c r="B22781" s="8">
        <v>45148</v>
      </c>
      <c r="C22781" t="s">
        <v>3</v>
      </c>
      <c r="D22781" t="s">
        <v>1123</v>
      </c>
      <c r="E22781" t="s">
        <v>9</v>
      </c>
      <c r="F22781" t="s">
        <v>1360</v>
      </c>
      <c r="G22781" t="s">
        <v>732</v>
      </c>
      <c r="H22781" s="135" t="s">
        <v>2223</v>
      </c>
      <c r="I22781" t="s">
        <v>1454</v>
      </c>
      <c r="J22781" s="20">
        <v>68</v>
      </c>
      <c r="K22781" s="20" t="s">
        <v>3</v>
      </c>
      <c r="L22781" t="s">
        <v>1464</v>
      </c>
      <c r="M22781" s="20">
        <v>20.04</v>
      </c>
      <c r="N22781" s="20">
        <v>14.96</v>
      </c>
      <c r="AE22781">
        <f t="shared" si="355"/>
        <v>2023</v>
      </c>
    </row>
    <row r="22782" spans="1:31" x14ac:dyDescent="0.25">
      <c r="A22782" s="7">
        <v>22779</v>
      </c>
      <c r="B22782" s="8">
        <v>45151</v>
      </c>
      <c r="C22782" t="s">
        <v>3</v>
      </c>
      <c r="D22782" t="s">
        <v>1355</v>
      </c>
      <c r="E22782" t="s">
        <v>9</v>
      </c>
      <c r="F22782" t="s">
        <v>1402</v>
      </c>
      <c r="G22782" t="s">
        <v>732</v>
      </c>
      <c r="H22782" s="135" t="s">
        <v>2131</v>
      </c>
      <c r="I22782" t="s">
        <v>1454</v>
      </c>
      <c r="J22782" s="20">
        <v>31</v>
      </c>
      <c r="K22782" s="20" t="s">
        <v>3</v>
      </c>
      <c r="L22782" t="s">
        <v>1464</v>
      </c>
      <c r="M22782" s="20">
        <v>9.68</v>
      </c>
      <c r="N22782" s="20">
        <v>6.82</v>
      </c>
      <c r="AE22782">
        <f t="shared" si="355"/>
        <v>2023</v>
      </c>
    </row>
    <row r="22783" spans="1:31" x14ac:dyDescent="0.25">
      <c r="A22783" s="7">
        <v>22780</v>
      </c>
      <c r="B22783" s="8">
        <v>45153</v>
      </c>
      <c r="C22783" t="s">
        <v>3</v>
      </c>
      <c r="D22783" t="s">
        <v>973</v>
      </c>
      <c r="E22783" t="s">
        <v>9</v>
      </c>
      <c r="F22783" t="s">
        <v>427</v>
      </c>
      <c r="G22783" t="s">
        <v>1016</v>
      </c>
      <c r="H22783" s="135" t="s">
        <v>2871</v>
      </c>
      <c r="I22783" t="s">
        <v>1454</v>
      </c>
      <c r="J22783" s="20">
        <v>30</v>
      </c>
      <c r="K22783" s="20" t="s">
        <v>9</v>
      </c>
      <c r="L22783" t="s">
        <v>1464</v>
      </c>
      <c r="M22783" s="20">
        <v>6.6</v>
      </c>
      <c r="N22783" s="20">
        <v>9.4</v>
      </c>
      <c r="AE22783">
        <f t="shared" si="355"/>
        <v>2023</v>
      </c>
    </row>
    <row r="22784" spans="1:31" x14ac:dyDescent="0.25">
      <c r="A22784" s="7">
        <v>22781</v>
      </c>
      <c r="B22784" s="8">
        <v>45154</v>
      </c>
      <c r="C22784" t="s">
        <v>3</v>
      </c>
      <c r="D22784" t="s">
        <v>518</v>
      </c>
      <c r="E22784" t="s">
        <v>9</v>
      </c>
      <c r="F22784" t="s">
        <v>1288</v>
      </c>
      <c r="G22784" t="s">
        <v>648</v>
      </c>
      <c r="H22784" s="136" t="s">
        <v>1496</v>
      </c>
      <c r="I22784" t="s">
        <v>1456</v>
      </c>
      <c r="J22784" s="20">
        <v>46</v>
      </c>
      <c r="K22784" s="20" t="s">
        <v>1465</v>
      </c>
      <c r="L22784" t="s">
        <v>1466</v>
      </c>
      <c r="M22784" s="20">
        <v>11.5</v>
      </c>
      <c r="N22784" s="20">
        <v>11.5</v>
      </c>
      <c r="O22784" t="s">
        <v>3</v>
      </c>
      <c r="P22784" s="13" t="s">
        <v>102</v>
      </c>
      <c r="Q22784" t="s">
        <v>9</v>
      </c>
      <c r="R22784" t="s">
        <v>144</v>
      </c>
      <c r="S22784" t="s">
        <v>1465</v>
      </c>
      <c r="U22784" t="s">
        <v>1465</v>
      </c>
      <c r="W22784" t="s">
        <v>1465</v>
      </c>
      <c r="Y22784" t="s">
        <v>1465</v>
      </c>
      <c r="AA22784" t="s">
        <v>1465</v>
      </c>
      <c r="AC22784" t="s">
        <v>1465</v>
      </c>
      <c r="AE22784">
        <f t="shared" si="355"/>
        <v>2023</v>
      </c>
    </row>
    <row r="22785" spans="1:31" x14ac:dyDescent="0.25">
      <c r="A22785" s="7">
        <v>22782</v>
      </c>
      <c r="B22785" s="8">
        <v>45154</v>
      </c>
      <c r="C22785" t="s">
        <v>3</v>
      </c>
      <c r="D22785" t="s">
        <v>1416</v>
      </c>
      <c r="E22785" t="s">
        <v>9</v>
      </c>
      <c r="F22785" t="s">
        <v>678</v>
      </c>
      <c r="G22785" t="s">
        <v>1406</v>
      </c>
      <c r="H22785" s="135" t="s">
        <v>3585</v>
      </c>
      <c r="I22785" t="s">
        <v>1455</v>
      </c>
      <c r="J22785" s="20">
        <v>10</v>
      </c>
      <c r="K22785" s="20" t="s">
        <v>1465</v>
      </c>
      <c r="L22785" t="s">
        <v>1466</v>
      </c>
      <c r="M22785" s="20">
        <v>1.25</v>
      </c>
      <c r="N22785" s="20">
        <v>1.25</v>
      </c>
      <c r="AE22785">
        <f t="shared" si="355"/>
        <v>2023</v>
      </c>
    </row>
    <row r="22786" spans="1:31" x14ac:dyDescent="0.25">
      <c r="A22786" s="7">
        <v>22783</v>
      </c>
      <c r="B22786" s="8">
        <v>45159</v>
      </c>
      <c r="C22786" t="s">
        <v>3</v>
      </c>
      <c r="D22786" t="s">
        <v>1416</v>
      </c>
      <c r="E22786" t="s">
        <v>9</v>
      </c>
      <c r="F22786" t="s">
        <v>1413</v>
      </c>
      <c r="G22786" t="s">
        <v>648</v>
      </c>
      <c r="H22786" s="135" t="s">
        <v>2947</v>
      </c>
      <c r="I22786" t="s">
        <v>1454</v>
      </c>
      <c r="J22786" s="20">
        <v>8</v>
      </c>
      <c r="K22786" s="20" t="s">
        <v>9</v>
      </c>
      <c r="L22786" t="s">
        <v>1464</v>
      </c>
      <c r="M22786" s="20">
        <v>1.76</v>
      </c>
      <c r="N22786" s="20">
        <v>3.24</v>
      </c>
      <c r="AE22786">
        <f t="shared" si="355"/>
        <v>2023</v>
      </c>
    </row>
    <row r="22787" spans="1:31" x14ac:dyDescent="0.25">
      <c r="A22787" s="7">
        <v>22784</v>
      </c>
      <c r="B22787" s="8">
        <v>45159</v>
      </c>
      <c r="C22787" t="s">
        <v>3</v>
      </c>
      <c r="D22787" t="s">
        <v>94</v>
      </c>
      <c r="E22787" t="s">
        <v>9</v>
      </c>
      <c r="F22787" t="s">
        <v>678</v>
      </c>
      <c r="G22787" t="s">
        <v>1406</v>
      </c>
      <c r="H22787" s="135" t="s">
        <v>3585</v>
      </c>
      <c r="I22787" t="s">
        <v>1455</v>
      </c>
      <c r="J22787" s="20">
        <v>10</v>
      </c>
      <c r="K22787" s="20" t="s">
        <v>1465</v>
      </c>
      <c r="L22787" t="s">
        <v>1466</v>
      </c>
      <c r="M22787" s="20">
        <v>1.25</v>
      </c>
      <c r="N22787" s="20">
        <v>1.25</v>
      </c>
      <c r="AE22787">
        <f t="shared" si="355"/>
        <v>2023</v>
      </c>
    </row>
    <row r="22788" spans="1:31" x14ac:dyDescent="0.25">
      <c r="A22788" s="7">
        <v>22785</v>
      </c>
      <c r="B22788" s="8">
        <v>45159</v>
      </c>
      <c r="C22788" t="s">
        <v>3</v>
      </c>
      <c r="D22788" t="s">
        <v>1416</v>
      </c>
      <c r="E22788" t="s">
        <v>9</v>
      </c>
      <c r="F22788" t="s">
        <v>1404</v>
      </c>
      <c r="G22788" t="s">
        <v>648</v>
      </c>
      <c r="H22788" s="135" t="s">
        <v>3277</v>
      </c>
      <c r="I22788" t="s">
        <v>1454</v>
      </c>
      <c r="J22788" s="20">
        <v>16</v>
      </c>
      <c r="K22788" s="20" t="s">
        <v>9</v>
      </c>
      <c r="L22788" t="s">
        <v>1464</v>
      </c>
      <c r="M22788" s="20">
        <v>3.52</v>
      </c>
      <c r="N22788" s="20">
        <v>5.48</v>
      </c>
      <c r="AE22788">
        <f t="shared" ref="AE22788:AE22851" si="356">YEAR(B22788)</f>
        <v>2023</v>
      </c>
    </row>
    <row r="22789" spans="1:31" x14ac:dyDescent="0.25">
      <c r="A22789" s="7">
        <v>22786</v>
      </c>
      <c r="B22789" s="8">
        <v>45162</v>
      </c>
      <c r="C22789" t="s">
        <v>3</v>
      </c>
      <c r="D22789" t="s">
        <v>542</v>
      </c>
      <c r="E22789" t="s">
        <v>9</v>
      </c>
      <c r="F22789" t="s">
        <v>678</v>
      </c>
      <c r="G22789" t="s">
        <v>1406</v>
      </c>
      <c r="H22789" s="135" t="s">
        <v>3587</v>
      </c>
      <c r="I22789" t="s">
        <v>1455</v>
      </c>
      <c r="J22789" s="20">
        <v>14</v>
      </c>
      <c r="K22789" s="20" t="s">
        <v>3</v>
      </c>
      <c r="L22789" t="s">
        <v>1464</v>
      </c>
      <c r="M22789" s="20">
        <v>2.46</v>
      </c>
      <c r="N22789" s="20">
        <v>1.54</v>
      </c>
      <c r="AE22789">
        <f t="shared" si="356"/>
        <v>2023</v>
      </c>
    </row>
    <row r="22790" spans="1:31" x14ac:dyDescent="0.25">
      <c r="A22790" s="7">
        <v>22787</v>
      </c>
      <c r="B22790" s="8">
        <v>45164</v>
      </c>
      <c r="C22790" t="s">
        <v>3</v>
      </c>
      <c r="D22790" t="s">
        <v>107</v>
      </c>
      <c r="E22790" t="s">
        <v>9</v>
      </c>
      <c r="F22790" t="s">
        <v>918</v>
      </c>
      <c r="G22790" t="s">
        <v>895</v>
      </c>
      <c r="H22790" s="135" t="s">
        <v>2540</v>
      </c>
      <c r="I22790" t="s">
        <v>1457</v>
      </c>
      <c r="J22790" s="20">
        <v>30</v>
      </c>
      <c r="K22790" s="20" t="s">
        <v>3</v>
      </c>
      <c r="L22790" t="s">
        <v>1463</v>
      </c>
      <c r="M22790" s="20">
        <v>4.4000000000000004</v>
      </c>
      <c r="N22790" s="20">
        <v>3.6</v>
      </c>
      <c r="O22790" t="s">
        <v>3</v>
      </c>
      <c r="P22790" s="13" t="s">
        <v>1120</v>
      </c>
      <c r="Q22790" t="s">
        <v>3</v>
      </c>
      <c r="R22790" t="s">
        <v>1329</v>
      </c>
      <c r="S22790" t="s">
        <v>9</v>
      </c>
      <c r="T22790" t="s">
        <v>808</v>
      </c>
      <c r="U22790" t="s">
        <v>9</v>
      </c>
      <c r="V22790" t="s">
        <v>420</v>
      </c>
      <c r="W22790" t="s">
        <v>1465</v>
      </c>
      <c r="Y22790" t="s">
        <v>1465</v>
      </c>
      <c r="AA22790" t="s">
        <v>1465</v>
      </c>
      <c r="AC22790" t="s">
        <v>1465</v>
      </c>
      <c r="AE22790">
        <f t="shared" si="356"/>
        <v>2023</v>
      </c>
    </row>
    <row r="22791" spans="1:31" x14ac:dyDescent="0.25">
      <c r="A22791" s="7">
        <v>22788</v>
      </c>
      <c r="B22791" s="8">
        <v>45166</v>
      </c>
      <c r="C22791" t="s">
        <v>3</v>
      </c>
      <c r="D22791" t="s">
        <v>1272</v>
      </c>
      <c r="E22791" t="s">
        <v>9</v>
      </c>
      <c r="F22791" t="s">
        <v>1417</v>
      </c>
      <c r="G22791" t="s">
        <v>929</v>
      </c>
      <c r="H22791" s="135" t="s">
        <v>2683</v>
      </c>
      <c r="I22791" t="s">
        <v>1458</v>
      </c>
      <c r="J22791" s="20">
        <v>16</v>
      </c>
      <c r="K22791" s="20" t="s">
        <v>1465</v>
      </c>
      <c r="L22791" t="s">
        <v>1466</v>
      </c>
      <c r="M22791" s="20">
        <v>10</v>
      </c>
      <c r="N22791" s="20">
        <v>30</v>
      </c>
      <c r="AE22791">
        <f t="shared" si="356"/>
        <v>2023</v>
      </c>
    </row>
    <row r="22792" spans="1:31" x14ac:dyDescent="0.25">
      <c r="A22792" s="7">
        <v>22789</v>
      </c>
      <c r="B22792" s="8">
        <v>45167</v>
      </c>
      <c r="C22792" t="s">
        <v>3</v>
      </c>
      <c r="D22792" t="s">
        <v>521</v>
      </c>
      <c r="E22792" t="s">
        <v>9</v>
      </c>
      <c r="F22792" t="s">
        <v>1418</v>
      </c>
      <c r="G22792" t="s">
        <v>648</v>
      </c>
      <c r="H22792" s="136" t="s">
        <v>2038</v>
      </c>
      <c r="I22792" t="s">
        <v>1458</v>
      </c>
      <c r="J22792" s="20">
        <v>4</v>
      </c>
      <c r="K22792" s="20" t="s">
        <v>1465</v>
      </c>
      <c r="L22792" t="s">
        <v>1466</v>
      </c>
      <c r="M22792" s="20">
        <v>10</v>
      </c>
      <c r="N22792" s="20">
        <v>30</v>
      </c>
      <c r="AE22792">
        <f t="shared" si="356"/>
        <v>2023</v>
      </c>
    </row>
    <row r="22793" spans="1:31" x14ac:dyDescent="0.25">
      <c r="A22793" s="7">
        <v>22790</v>
      </c>
      <c r="B22793" s="8">
        <v>45168</v>
      </c>
      <c r="C22793" t="s">
        <v>3</v>
      </c>
      <c r="D22793" s="16" t="s">
        <v>35</v>
      </c>
      <c r="E22793" t="s">
        <v>9</v>
      </c>
      <c r="F22793" t="s">
        <v>698</v>
      </c>
      <c r="G22793" t="s">
        <v>1292</v>
      </c>
      <c r="H22793" s="9" t="s">
        <v>3499</v>
      </c>
      <c r="I22793" t="s">
        <v>1454</v>
      </c>
      <c r="J22793" s="20">
        <v>15</v>
      </c>
      <c r="K22793" s="20" t="s">
        <v>9</v>
      </c>
      <c r="L22793" t="s">
        <v>1464</v>
      </c>
      <c r="M22793" s="20">
        <v>3.3</v>
      </c>
      <c r="N22793" s="20">
        <v>5.2</v>
      </c>
      <c r="AE22793">
        <f t="shared" si="356"/>
        <v>2023</v>
      </c>
    </row>
    <row r="22794" spans="1:31" x14ac:dyDescent="0.25">
      <c r="A22794" s="7">
        <v>22791</v>
      </c>
      <c r="B22794" s="8">
        <v>45169</v>
      </c>
      <c r="C22794" t="s">
        <v>3</v>
      </c>
      <c r="D22794" t="s">
        <v>1315</v>
      </c>
      <c r="E22794" t="s">
        <v>9</v>
      </c>
      <c r="F22794" t="s">
        <v>45</v>
      </c>
      <c r="G22794" t="s">
        <v>1292</v>
      </c>
      <c r="H22794" s="9" t="s">
        <v>3483</v>
      </c>
      <c r="I22794" t="s">
        <v>1454</v>
      </c>
      <c r="J22794" s="20">
        <v>18</v>
      </c>
      <c r="K22794" s="20" t="s">
        <v>1465</v>
      </c>
      <c r="L22794" t="s">
        <v>1466</v>
      </c>
      <c r="M22794" s="20">
        <v>4.5</v>
      </c>
      <c r="N22794" s="20">
        <v>4.5</v>
      </c>
      <c r="AE22794">
        <f t="shared" si="356"/>
        <v>2023</v>
      </c>
    </row>
    <row r="22795" spans="1:31" x14ac:dyDescent="0.25">
      <c r="A22795" s="7">
        <v>22792</v>
      </c>
      <c r="B22795" s="8">
        <v>45169</v>
      </c>
      <c r="C22795" t="s">
        <v>3</v>
      </c>
      <c r="D22795" t="s">
        <v>1315</v>
      </c>
      <c r="E22795" t="s">
        <v>9</v>
      </c>
      <c r="F22795" t="s">
        <v>1344</v>
      </c>
      <c r="G22795" t="s">
        <v>1292</v>
      </c>
      <c r="H22795" s="9" t="s">
        <v>3499</v>
      </c>
      <c r="I22795" t="s">
        <v>1454</v>
      </c>
      <c r="J22795" s="20">
        <v>22</v>
      </c>
      <c r="K22795" s="20" t="s">
        <v>1465</v>
      </c>
      <c r="L22795" t="s">
        <v>1466</v>
      </c>
      <c r="M22795" s="20">
        <v>5.5</v>
      </c>
      <c r="N22795" s="20">
        <v>5.5</v>
      </c>
      <c r="AE22795">
        <f t="shared" si="356"/>
        <v>2023</v>
      </c>
    </row>
    <row r="22796" spans="1:31" x14ac:dyDescent="0.25">
      <c r="A22796" s="7">
        <v>22793</v>
      </c>
      <c r="B22796" s="8">
        <v>45169</v>
      </c>
      <c r="C22796" t="s">
        <v>3</v>
      </c>
      <c r="D22796" t="s">
        <v>1283</v>
      </c>
      <c r="E22796" t="s">
        <v>9</v>
      </c>
      <c r="F22796" t="s">
        <v>1288</v>
      </c>
      <c r="G22796" t="s">
        <v>929</v>
      </c>
      <c r="H22796" s="9" t="s">
        <v>2750</v>
      </c>
      <c r="I22796" t="s">
        <v>1454</v>
      </c>
      <c r="J22796" s="20">
        <v>40</v>
      </c>
      <c r="K22796" s="20" t="s">
        <v>3</v>
      </c>
      <c r="L22796" t="s">
        <v>1464</v>
      </c>
      <c r="M22796" s="20">
        <v>12.2</v>
      </c>
      <c r="N22796" s="20">
        <v>8.8000000000000007</v>
      </c>
      <c r="AE22796">
        <f t="shared" si="356"/>
        <v>2023</v>
      </c>
    </row>
    <row r="22797" spans="1:31" x14ac:dyDescent="0.25">
      <c r="A22797" s="7">
        <v>22794</v>
      </c>
      <c r="B22797" s="8">
        <v>45169</v>
      </c>
      <c r="C22797" t="s">
        <v>3</v>
      </c>
      <c r="D22797" t="s">
        <v>1302</v>
      </c>
      <c r="E22797" t="s">
        <v>9</v>
      </c>
      <c r="F22797" t="s">
        <v>1342</v>
      </c>
      <c r="G22797" t="s">
        <v>1292</v>
      </c>
      <c r="H22797" s="9" t="s">
        <v>3413</v>
      </c>
      <c r="I22797" t="s">
        <v>1454</v>
      </c>
      <c r="J22797" s="20">
        <v>20</v>
      </c>
      <c r="K22797" s="20" t="s">
        <v>9</v>
      </c>
      <c r="L22797" t="s">
        <v>1464</v>
      </c>
      <c r="M22797" s="20">
        <v>4.4000000000000004</v>
      </c>
      <c r="N22797" s="20">
        <v>6.6</v>
      </c>
      <c r="AE22797">
        <f t="shared" si="356"/>
        <v>2023</v>
      </c>
    </row>
    <row r="22798" spans="1:31" x14ac:dyDescent="0.25">
      <c r="A22798" s="7">
        <v>22795</v>
      </c>
      <c r="B22798" s="8">
        <v>45170</v>
      </c>
      <c r="C22798" t="s">
        <v>3</v>
      </c>
      <c r="D22798" t="s">
        <v>237</v>
      </c>
      <c r="E22798" t="s">
        <v>9</v>
      </c>
      <c r="F22798" t="s">
        <v>186</v>
      </c>
      <c r="G22798" t="s">
        <v>929</v>
      </c>
      <c r="H22798" s="135" t="s">
        <v>2852</v>
      </c>
      <c r="I22798" t="s">
        <v>1454</v>
      </c>
      <c r="J22798" s="20">
        <v>28</v>
      </c>
      <c r="K22798" s="20" t="s">
        <v>1465</v>
      </c>
      <c r="L22798" t="s">
        <v>1466</v>
      </c>
      <c r="M22798" s="20">
        <v>7</v>
      </c>
      <c r="N22798" s="20">
        <v>7</v>
      </c>
      <c r="AE22798">
        <f t="shared" si="356"/>
        <v>2023</v>
      </c>
    </row>
    <row r="22799" spans="1:31" x14ac:dyDescent="0.25">
      <c r="A22799" s="7">
        <v>22796</v>
      </c>
      <c r="B22799" s="8">
        <v>45173</v>
      </c>
      <c r="C22799" t="s">
        <v>3</v>
      </c>
      <c r="D22799" t="s">
        <v>1327</v>
      </c>
      <c r="E22799" t="s">
        <v>9</v>
      </c>
      <c r="F22799" t="s">
        <v>1288</v>
      </c>
      <c r="G22799" t="s">
        <v>870</v>
      </c>
      <c r="H22799" s="135" t="s">
        <v>2610</v>
      </c>
      <c r="I22799" t="s">
        <v>1454</v>
      </c>
      <c r="J22799" s="20">
        <v>102</v>
      </c>
      <c r="K22799" s="20" t="s">
        <v>1465</v>
      </c>
      <c r="L22799" t="s">
        <v>1466</v>
      </c>
      <c r="M22799" s="20">
        <v>25.5</v>
      </c>
      <c r="N22799" s="20">
        <v>25.5</v>
      </c>
      <c r="AE22799">
        <f t="shared" si="356"/>
        <v>2023</v>
      </c>
    </row>
    <row r="22800" spans="1:31" x14ac:dyDescent="0.25">
      <c r="A22800" s="7">
        <v>22797</v>
      </c>
      <c r="B22800" s="8">
        <v>45174</v>
      </c>
      <c r="C22800" t="s">
        <v>3</v>
      </c>
      <c r="D22800" t="s">
        <v>1361</v>
      </c>
      <c r="E22800" t="s">
        <v>9</v>
      </c>
      <c r="F22800" t="s">
        <v>45</v>
      </c>
      <c r="G22800" t="s">
        <v>861</v>
      </c>
      <c r="H22800" s="9" t="s">
        <v>2484</v>
      </c>
      <c r="I22800" t="s">
        <v>1454</v>
      </c>
      <c r="J22800" s="20">
        <v>30</v>
      </c>
      <c r="K22800" s="20" t="s">
        <v>3</v>
      </c>
      <c r="L22800" t="s">
        <v>1464</v>
      </c>
      <c r="M22800" s="20">
        <v>9.4</v>
      </c>
      <c r="N22800" s="20">
        <v>6.6</v>
      </c>
      <c r="AE22800">
        <f t="shared" si="356"/>
        <v>2023</v>
      </c>
    </row>
    <row r="22801" spans="1:31" x14ac:dyDescent="0.25">
      <c r="A22801" s="7">
        <v>22798</v>
      </c>
      <c r="B22801" s="8">
        <v>45174</v>
      </c>
      <c r="C22801" t="s">
        <v>3</v>
      </c>
      <c r="D22801" t="s">
        <v>1361</v>
      </c>
      <c r="E22801" t="s">
        <v>9</v>
      </c>
      <c r="F22801" t="s">
        <v>1237</v>
      </c>
      <c r="G22801" t="s">
        <v>1292</v>
      </c>
      <c r="H22801" s="9" t="s">
        <v>3437</v>
      </c>
      <c r="I22801" t="s">
        <v>1454</v>
      </c>
      <c r="J22801" s="20">
        <v>58</v>
      </c>
      <c r="K22801" s="20" t="s">
        <v>3</v>
      </c>
      <c r="L22801" t="s">
        <v>1464</v>
      </c>
      <c r="M22801" s="20">
        <v>17.239999999999998</v>
      </c>
      <c r="N22801" s="20">
        <v>12.76</v>
      </c>
      <c r="AE22801">
        <f t="shared" si="356"/>
        <v>2023</v>
      </c>
    </row>
    <row r="22802" spans="1:31" x14ac:dyDescent="0.25">
      <c r="A22802" s="7">
        <v>22799</v>
      </c>
      <c r="B22802" s="8">
        <v>45174</v>
      </c>
      <c r="C22802" t="s">
        <v>3</v>
      </c>
      <c r="D22802" t="s">
        <v>1361</v>
      </c>
      <c r="E22802" t="s">
        <v>9</v>
      </c>
      <c r="F22802" t="s">
        <v>45</v>
      </c>
      <c r="G22802" t="s">
        <v>1170</v>
      </c>
      <c r="H22802" s="135" t="s">
        <v>1496</v>
      </c>
      <c r="I22802" t="s">
        <v>1454</v>
      </c>
      <c r="J22802" s="20">
        <v>26</v>
      </c>
      <c r="K22802" s="20" t="s">
        <v>3</v>
      </c>
      <c r="L22802" t="s">
        <v>1463</v>
      </c>
      <c r="M22802" s="20">
        <v>7.76</v>
      </c>
      <c r="N22802" s="20">
        <v>6.24</v>
      </c>
      <c r="AE22802">
        <f t="shared" si="356"/>
        <v>2023</v>
      </c>
    </row>
    <row r="22803" spans="1:31" x14ac:dyDescent="0.25">
      <c r="A22803" s="7">
        <v>22800</v>
      </c>
      <c r="B22803" s="8">
        <v>45174</v>
      </c>
      <c r="C22803" t="s">
        <v>3</v>
      </c>
      <c r="D22803" t="s">
        <v>1213</v>
      </c>
      <c r="E22803" t="s">
        <v>9</v>
      </c>
      <c r="F22803" t="s">
        <v>1336</v>
      </c>
      <c r="G22803" t="s">
        <v>1292</v>
      </c>
      <c r="H22803" s="9" t="s">
        <v>3413</v>
      </c>
      <c r="I22803" t="s">
        <v>1454</v>
      </c>
      <c r="J22803" s="20">
        <v>15</v>
      </c>
      <c r="K22803" s="20" t="s">
        <v>9</v>
      </c>
      <c r="L22803" t="s">
        <v>1464</v>
      </c>
      <c r="M22803" s="20">
        <v>3.3</v>
      </c>
      <c r="N22803" s="20">
        <v>5.2</v>
      </c>
      <c r="AE22803">
        <f t="shared" si="356"/>
        <v>2023</v>
      </c>
    </row>
    <row r="22804" spans="1:31" x14ac:dyDescent="0.25">
      <c r="A22804" s="7">
        <v>22801</v>
      </c>
      <c r="B22804" s="8">
        <v>45174</v>
      </c>
      <c r="C22804" t="s">
        <v>3</v>
      </c>
      <c r="D22804" t="s">
        <v>1361</v>
      </c>
      <c r="E22804" t="s">
        <v>9</v>
      </c>
      <c r="F22804" t="s">
        <v>448</v>
      </c>
      <c r="G22804" t="s">
        <v>1292</v>
      </c>
      <c r="H22804" s="9" t="s">
        <v>3413</v>
      </c>
      <c r="I22804" t="s">
        <v>1454</v>
      </c>
      <c r="J22804" s="20">
        <v>12</v>
      </c>
      <c r="K22804" s="20" t="s">
        <v>3</v>
      </c>
      <c r="L22804" t="s">
        <v>1464</v>
      </c>
      <c r="M22804" s="20">
        <v>4.3599999999999994</v>
      </c>
      <c r="N22804" s="20">
        <v>2.64</v>
      </c>
      <c r="AE22804">
        <f t="shared" si="356"/>
        <v>2023</v>
      </c>
    </row>
    <row r="22805" spans="1:31" x14ac:dyDescent="0.25">
      <c r="A22805" s="7">
        <v>22802</v>
      </c>
      <c r="B22805" s="8">
        <v>45175</v>
      </c>
      <c r="C22805" t="s">
        <v>3</v>
      </c>
      <c r="D22805" t="s">
        <v>1414</v>
      </c>
      <c r="E22805" t="s">
        <v>9</v>
      </c>
      <c r="F22805" t="s">
        <v>1417</v>
      </c>
      <c r="G22805" t="s">
        <v>929</v>
      </c>
      <c r="H22805" s="135" t="s">
        <v>2644</v>
      </c>
      <c r="I22805" t="s">
        <v>1454</v>
      </c>
      <c r="J22805" s="20">
        <v>21</v>
      </c>
      <c r="K22805" s="20" t="s">
        <v>9</v>
      </c>
      <c r="L22805" t="s">
        <v>1463</v>
      </c>
      <c r="M22805" s="20">
        <v>5.04</v>
      </c>
      <c r="N22805" s="20">
        <v>6.46</v>
      </c>
      <c r="AE22805">
        <f t="shared" si="356"/>
        <v>2023</v>
      </c>
    </row>
    <row r="22806" spans="1:31" x14ac:dyDescent="0.25">
      <c r="A22806" s="7">
        <v>22803</v>
      </c>
      <c r="B22806" s="8">
        <v>45175</v>
      </c>
      <c r="C22806" t="s">
        <v>3</v>
      </c>
      <c r="D22806" t="s">
        <v>1272</v>
      </c>
      <c r="E22806" t="s">
        <v>9</v>
      </c>
      <c r="F22806" t="s">
        <v>1417</v>
      </c>
      <c r="G22806" t="s">
        <v>648</v>
      </c>
      <c r="H22806" s="135" t="s">
        <v>3277</v>
      </c>
      <c r="I22806" t="s">
        <v>1455</v>
      </c>
      <c r="J22806" s="20">
        <v>16</v>
      </c>
      <c r="K22806" s="20" t="s">
        <v>3</v>
      </c>
      <c r="L22806" t="s">
        <v>1464</v>
      </c>
      <c r="M22806" s="20">
        <v>2.74</v>
      </c>
      <c r="N22806" s="20">
        <v>1.76</v>
      </c>
      <c r="AE22806">
        <f t="shared" si="356"/>
        <v>2023</v>
      </c>
    </row>
    <row r="22807" spans="1:31" x14ac:dyDescent="0.25">
      <c r="A22807" s="7">
        <v>22804</v>
      </c>
      <c r="B22807" s="8">
        <v>45179</v>
      </c>
      <c r="C22807" t="s">
        <v>3</v>
      </c>
      <c r="D22807" t="s">
        <v>1403</v>
      </c>
      <c r="E22807" t="s">
        <v>9</v>
      </c>
      <c r="F22807" t="s">
        <v>1418</v>
      </c>
      <c r="G22807" t="s">
        <v>648</v>
      </c>
      <c r="H22807" s="135" t="s">
        <v>2947</v>
      </c>
      <c r="I22807" t="s">
        <v>1454</v>
      </c>
      <c r="J22807" s="20">
        <v>18</v>
      </c>
      <c r="K22807" s="20" t="s">
        <v>9</v>
      </c>
      <c r="L22807" t="s">
        <v>1463</v>
      </c>
      <c r="M22807" s="20">
        <v>4.32</v>
      </c>
      <c r="N22807" s="20">
        <v>5.68</v>
      </c>
      <c r="AE22807">
        <f t="shared" si="356"/>
        <v>2023</v>
      </c>
    </row>
    <row r="22808" spans="1:31" x14ac:dyDescent="0.25">
      <c r="A22808" s="7">
        <v>22805</v>
      </c>
      <c r="B22808" s="8">
        <v>45179</v>
      </c>
      <c r="C22808" t="s">
        <v>3</v>
      </c>
      <c r="D22808" t="s">
        <v>1295</v>
      </c>
      <c r="E22808" t="s">
        <v>9</v>
      </c>
      <c r="F22808" t="s">
        <v>45</v>
      </c>
      <c r="G22808" t="s">
        <v>1292</v>
      </c>
      <c r="H22808" s="9" t="s">
        <v>3413</v>
      </c>
      <c r="I22808" t="s">
        <v>1454</v>
      </c>
      <c r="J22808" s="20">
        <v>8</v>
      </c>
      <c r="K22808" s="20" t="s">
        <v>3</v>
      </c>
      <c r="L22808" t="s">
        <v>1464</v>
      </c>
      <c r="M22808" s="20">
        <v>3.24</v>
      </c>
      <c r="N22808" s="20">
        <v>1.76</v>
      </c>
      <c r="AE22808">
        <f t="shared" si="356"/>
        <v>2023</v>
      </c>
    </row>
    <row r="22809" spans="1:31" x14ac:dyDescent="0.25">
      <c r="A22809" s="7">
        <v>22806</v>
      </c>
      <c r="B22809" s="8">
        <v>45180</v>
      </c>
      <c r="C22809" t="s">
        <v>3</v>
      </c>
      <c r="D22809" t="s">
        <v>678</v>
      </c>
      <c r="E22809" t="s">
        <v>9</v>
      </c>
      <c r="F22809" t="s">
        <v>1419</v>
      </c>
      <c r="G22809" t="s">
        <v>861</v>
      </c>
      <c r="H22809" s="9" t="s">
        <v>2448</v>
      </c>
      <c r="I22809" t="s">
        <v>1458</v>
      </c>
      <c r="J22809" s="20">
        <v>16</v>
      </c>
      <c r="K22809" s="20" t="s">
        <v>1465</v>
      </c>
      <c r="L22809" t="s">
        <v>1466</v>
      </c>
      <c r="M22809" s="20">
        <v>10</v>
      </c>
      <c r="N22809" s="20">
        <v>30</v>
      </c>
      <c r="AE22809">
        <f t="shared" si="356"/>
        <v>2023</v>
      </c>
    </row>
    <row r="22810" spans="1:31" x14ac:dyDescent="0.25">
      <c r="A22810" s="7">
        <v>22807</v>
      </c>
      <c r="B22810" s="8">
        <v>45180</v>
      </c>
      <c r="C22810" t="s">
        <v>3</v>
      </c>
      <c r="D22810" t="s">
        <v>678</v>
      </c>
      <c r="E22810" t="s">
        <v>9</v>
      </c>
      <c r="F22810" t="s">
        <v>1419</v>
      </c>
      <c r="G22810" t="s">
        <v>648</v>
      </c>
      <c r="H22810" s="135" t="s">
        <v>1877</v>
      </c>
      <c r="I22810" t="s">
        <v>1454</v>
      </c>
      <c r="J22810" s="20">
        <v>6</v>
      </c>
      <c r="K22810" s="20" t="s">
        <v>3</v>
      </c>
      <c r="L22810" t="s">
        <v>1464</v>
      </c>
      <c r="M22810" s="20">
        <v>2.6799999999999997</v>
      </c>
      <c r="N22810" s="20">
        <v>1.32</v>
      </c>
      <c r="AE22810">
        <f t="shared" si="356"/>
        <v>2023</v>
      </c>
    </row>
    <row r="22811" spans="1:31" x14ac:dyDescent="0.25">
      <c r="A22811" s="7">
        <v>22808</v>
      </c>
      <c r="B22811" s="8">
        <v>45181</v>
      </c>
      <c r="C22811" t="s">
        <v>3</v>
      </c>
      <c r="D22811" t="s">
        <v>698</v>
      </c>
      <c r="E22811" t="s">
        <v>9</v>
      </c>
      <c r="F22811" t="s">
        <v>665</v>
      </c>
      <c r="G22811" t="s">
        <v>861</v>
      </c>
      <c r="H22811" s="135" t="s">
        <v>1496</v>
      </c>
      <c r="I22811" t="s">
        <v>1455</v>
      </c>
      <c r="J22811" s="20">
        <v>15</v>
      </c>
      <c r="K22811" s="20" t="s">
        <v>9</v>
      </c>
      <c r="L22811" t="s">
        <v>1464</v>
      </c>
      <c r="M22811" s="20">
        <v>1.65</v>
      </c>
      <c r="N22811" s="20">
        <v>2.6</v>
      </c>
      <c r="AE22811">
        <f t="shared" si="356"/>
        <v>2023</v>
      </c>
    </row>
    <row r="22812" spans="1:31" x14ac:dyDescent="0.25">
      <c r="A22812" s="7">
        <v>22809</v>
      </c>
      <c r="B22812" s="8">
        <v>45181</v>
      </c>
      <c r="C22812" t="s">
        <v>3</v>
      </c>
      <c r="D22812" t="s">
        <v>1361</v>
      </c>
      <c r="E22812" t="s">
        <v>9</v>
      </c>
      <c r="F22812" t="s">
        <v>1344</v>
      </c>
      <c r="G22812" t="s">
        <v>1292</v>
      </c>
      <c r="H22812" s="9" t="s">
        <v>3483</v>
      </c>
      <c r="I22812" t="s">
        <v>1454</v>
      </c>
      <c r="J22812" s="20">
        <v>18</v>
      </c>
      <c r="K22812" s="20" t="s">
        <v>1465</v>
      </c>
      <c r="L22812" t="s">
        <v>1466</v>
      </c>
      <c r="M22812" s="20">
        <v>4.5</v>
      </c>
      <c r="N22812" s="20">
        <v>4.5</v>
      </c>
      <c r="AE22812">
        <f t="shared" si="356"/>
        <v>2023</v>
      </c>
    </row>
    <row r="22813" spans="1:31" x14ac:dyDescent="0.25">
      <c r="A22813" s="7">
        <v>22810</v>
      </c>
      <c r="B22813" s="8">
        <v>45182</v>
      </c>
      <c r="C22813" t="s">
        <v>3</v>
      </c>
      <c r="D22813" t="s">
        <v>532</v>
      </c>
      <c r="E22813" t="s">
        <v>9</v>
      </c>
      <c r="F22813" t="s">
        <v>678</v>
      </c>
      <c r="G22813" t="s">
        <v>895</v>
      </c>
      <c r="H22813" s="135" t="s">
        <v>2564</v>
      </c>
      <c r="I22813" t="s">
        <v>1455</v>
      </c>
      <c r="J22813" s="20">
        <v>45</v>
      </c>
      <c r="K22813" s="20" t="s">
        <v>1465</v>
      </c>
      <c r="L22813" t="s">
        <v>1466</v>
      </c>
      <c r="M22813" s="20">
        <v>5.625</v>
      </c>
      <c r="N22813" s="20">
        <v>5.625</v>
      </c>
      <c r="AE22813">
        <f t="shared" si="356"/>
        <v>2023</v>
      </c>
    </row>
    <row r="22814" spans="1:31" x14ac:dyDescent="0.25">
      <c r="A22814" s="7">
        <v>22811</v>
      </c>
      <c r="B22814" s="8">
        <v>45182</v>
      </c>
      <c r="C22814" t="s">
        <v>3</v>
      </c>
      <c r="D22814" t="s">
        <v>532</v>
      </c>
      <c r="E22814" t="s">
        <v>9</v>
      </c>
      <c r="F22814" t="s">
        <v>678</v>
      </c>
      <c r="G22814" t="s">
        <v>648</v>
      </c>
      <c r="H22814" s="9" t="s">
        <v>3594</v>
      </c>
      <c r="I22814" t="s">
        <v>1455</v>
      </c>
      <c r="J22814" s="20">
        <v>70</v>
      </c>
      <c r="K22814" s="20" t="s">
        <v>1465</v>
      </c>
      <c r="L22814" t="s">
        <v>1466</v>
      </c>
      <c r="M22814" s="20">
        <v>8.75</v>
      </c>
      <c r="N22814" s="20">
        <v>8.75</v>
      </c>
      <c r="AE22814">
        <f t="shared" si="356"/>
        <v>2023</v>
      </c>
    </row>
    <row r="22815" spans="1:31" x14ac:dyDescent="0.25">
      <c r="A22815" s="7">
        <v>22812</v>
      </c>
      <c r="B22815" s="8">
        <v>45183</v>
      </c>
      <c r="C22815" t="s">
        <v>3</v>
      </c>
      <c r="D22815" t="s">
        <v>1151</v>
      </c>
      <c r="E22815" t="s">
        <v>9</v>
      </c>
      <c r="F22815" t="s">
        <v>1418</v>
      </c>
      <c r="G22815" t="s">
        <v>648</v>
      </c>
      <c r="H22815" s="9" t="s">
        <v>1797</v>
      </c>
      <c r="I22815" t="s">
        <v>1454</v>
      </c>
      <c r="J22815" s="20">
        <v>42</v>
      </c>
      <c r="K22815" s="20" t="s">
        <v>9</v>
      </c>
      <c r="L22815" t="s">
        <v>1464</v>
      </c>
      <c r="M22815" s="20">
        <v>9.24</v>
      </c>
      <c r="N22815" s="20">
        <v>12.76</v>
      </c>
      <c r="AE22815">
        <f t="shared" si="356"/>
        <v>2023</v>
      </c>
    </row>
    <row r="22816" spans="1:31" x14ac:dyDescent="0.25">
      <c r="A22816" s="7">
        <v>22813</v>
      </c>
      <c r="B22816" s="8">
        <v>45183</v>
      </c>
      <c r="C22816" t="s">
        <v>3</v>
      </c>
      <c r="D22816" t="s">
        <v>1243</v>
      </c>
      <c r="E22816" t="s">
        <v>9</v>
      </c>
      <c r="F22816" t="s">
        <v>1272</v>
      </c>
      <c r="G22816" t="s">
        <v>861</v>
      </c>
      <c r="H22816" s="135" t="s">
        <v>1496</v>
      </c>
      <c r="I22816" t="s">
        <v>1456</v>
      </c>
      <c r="J22816" s="20">
        <v>18</v>
      </c>
      <c r="K22816" s="20" t="s">
        <v>9</v>
      </c>
      <c r="L22816" t="s">
        <v>1464</v>
      </c>
      <c r="M22816" s="20">
        <v>3.96</v>
      </c>
      <c r="N22816" s="20">
        <v>6.04</v>
      </c>
      <c r="O22816" t="s">
        <v>3</v>
      </c>
      <c r="P22816" s="13" t="s">
        <v>1358</v>
      </c>
      <c r="Q22816" t="s">
        <v>9</v>
      </c>
      <c r="R22816" t="s">
        <v>1280</v>
      </c>
      <c r="S22816" t="s">
        <v>1465</v>
      </c>
      <c r="U22816" t="s">
        <v>1465</v>
      </c>
      <c r="W22816" t="s">
        <v>1465</v>
      </c>
      <c r="Y22816" t="s">
        <v>1465</v>
      </c>
      <c r="AA22816" t="s">
        <v>1465</v>
      </c>
      <c r="AC22816" t="s">
        <v>1465</v>
      </c>
      <c r="AE22816">
        <f t="shared" si="356"/>
        <v>2023</v>
      </c>
    </row>
    <row r="22817" spans="1:31" x14ac:dyDescent="0.25">
      <c r="A22817" s="7">
        <v>22814</v>
      </c>
      <c r="B22817" s="8">
        <v>45183</v>
      </c>
      <c r="C22817" t="s">
        <v>3</v>
      </c>
      <c r="D22817" t="s">
        <v>1272</v>
      </c>
      <c r="E22817" t="s">
        <v>9</v>
      </c>
      <c r="F22817" t="s">
        <v>1417</v>
      </c>
      <c r="G22817" t="s">
        <v>648</v>
      </c>
      <c r="H22817" s="135" t="s">
        <v>3277</v>
      </c>
      <c r="I22817" t="s">
        <v>1455</v>
      </c>
      <c r="J22817" s="20">
        <v>16</v>
      </c>
      <c r="K22817" s="20" t="s">
        <v>1465</v>
      </c>
      <c r="L22817" t="s">
        <v>1466</v>
      </c>
      <c r="M22817" s="20">
        <v>2</v>
      </c>
      <c r="N22817" s="20">
        <v>2</v>
      </c>
      <c r="AE22817">
        <f t="shared" si="356"/>
        <v>2023</v>
      </c>
    </row>
    <row r="22818" spans="1:31" x14ac:dyDescent="0.25">
      <c r="A22818" s="7">
        <v>22815</v>
      </c>
      <c r="B22818" s="8">
        <v>45184</v>
      </c>
      <c r="C22818" t="s">
        <v>3</v>
      </c>
      <c r="D22818" t="s">
        <v>1370</v>
      </c>
      <c r="E22818" t="s">
        <v>9</v>
      </c>
      <c r="F22818" t="s">
        <v>1237</v>
      </c>
      <c r="G22818" t="s">
        <v>1292</v>
      </c>
      <c r="H22818" s="9" t="s">
        <v>3483</v>
      </c>
      <c r="I22818" t="s">
        <v>1454</v>
      </c>
      <c r="J22818" s="20">
        <v>18</v>
      </c>
      <c r="K22818" s="20" t="s">
        <v>1465</v>
      </c>
      <c r="L22818" t="s">
        <v>1466</v>
      </c>
      <c r="M22818" s="20">
        <v>4.5</v>
      </c>
      <c r="N22818" s="20">
        <v>4.5</v>
      </c>
      <c r="AE22818">
        <f t="shared" si="356"/>
        <v>2023</v>
      </c>
    </row>
    <row r="22819" spans="1:31" x14ac:dyDescent="0.25">
      <c r="A22819" s="7">
        <v>22816</v>
      </c>
      <c r="B22819" s="8">
        <v>45184</v>
      </c>
      <c r="C22819" t="s">
        <v>3</v>
      </c>
      <c r="D22819" t="s">
        <v>500</v>
      </c>
      <c r="E22819" t="s">
        <v>9</v>
      </c>
      <c r="F22819" t="s">
        <v>1344</v>
      </c>
      <c r="G22819" t="s">
        <v>1292</v>
      </c>
      <c r="H22819" s="9" t="s">
        <v>3413</v>
      </c>
      <c r="I22819" t="s">
        <v>1454</v>
      </c>
      <c r="J22819" s="20">
        <v>1</v>
      </c>
      <c r="K22819" s="20" t="s">
        <v>9</v>
      </c>
      <c r="L22819" t="s">
        <v>1464</v>
      </c>
      <c r="M22819" s="20">
        <v>0.22</v>
      </c>
      <c r="N22819" s="20">
        <v>1.28</v>
      </c>
      <c r="AE22819">
        <f t="shared" si="356"/>
        <v>2023</v>
      </c>
    </row>
    <row r="22820" spans="1:31" x14ac:dyDescent="0.25">
      <c r="A22820" s="7">
        <v>22817</v>
      </c>
      <c r="B22820" s="8">
        <v>45185</v>
      </c>
      <c r="C22820" t="s">
        <v>3</v>
      </c>
      <c r="D22820" t="s">
        <v>1322</v>
      </c>
      <c r="E22820" t="s">
        <v>9</v>
      </c>
      <c r="F22820" t="s">
        <v>1288</v>
      </c>
      <c r="G22820" t="s">
        <v>648</v>
      </c>
      <c r="H22820" s="135" t="s">
        <v>2371</v>
      </c>
      <c r="I22820" t="s">
        <v>1454</v>
      </c>
      <c r="J22820" s="20">
        <v>66</v>
      </c>
      <c r="K22820" s="20" t="s">
        <v>3</v>
      </c>
      <c r="L22820" t="s">
        <v>1464</v>
      </c>
      <c r="M22820" s="20">
        <v>19.48</v>
      </c>
      <c r="N22820" s="20">
        <v>14.52</v>
      </c>
      <c r="AE22820">
        <f t="shared" si="356"/>
        <v>2023</v>
      </c>
    </row>
    <row r="22821" spans="1:31" x14ac:dyDescent="0.25">
      <c r="A22821" s="7">
        <v>22818</v>
      </c>
      <c r="B22821" s="8">
        <v>45186</v>
      </c>
      <c r="C22821" t="s">
        <v>3</v>
      </c>
      <c r="D22821" t="s">
        <v>40</v>
      </c>
      <c r="E22821" t="s">
        <v>9</v>
      </c>
      <c r="F22821" t="s">
        <v>678</v>
      </c>
      <c r="G22821" t="s">
        <v>1406</v>
      </c>
      <c r="H22821" s="135" t="s">
        <v>3585</v>
      </c>
      <c r="I22821" t="s">
        <v>1454</v>
      </c>
      <c r="J22821" s="20">
        <v>10</v>
      </c>
      <c r="K22821" s="20" t="s">
        <v>9</v>
      </c>
      <c r="L22821" t="s">
        <v>1463</v>
      </c>
      <c r="M22821" s="20">
        <v>2.4</v>
      </c>
      <c r="N22821" s="20">
        <v>3.6</v>
      </c>
      <c r="AE22821">
        <f t="shared" si="356"/>
        <v>2023</v>
      </c>
    </row>
    <row r="22822" spans="1:31" x14ac:dyDescent="0.25">
      <c r="A22822" s="7">
        <v>22819</v>
      </c>
      <c r="B22822" s="8">
        <v>45187</v>
      </c>
      <c r="C22822" t="s">
        <v>3</v>
      </c>
      <c r="D22822" t="s">
        <v>1361</v>
      </c>
      <c r="E22822" t="s">
        <v>9</v>
      </c>
      <c r="F22822" t="s">
        <v>900</v>
      </c>
      <c r="G22822" t="s">
        <v>1292</v>
      </c>
      <c r="H22822" s="9" t="s">
        <v>3499</v>
      </c>
      <c r="I22822" t="s">
        <v>1454</v>
      </c>
      <c r="J22822" s="20">
        <v>12</v>
      </c>
      <c r="K22822" s="20" t="s">
        <v>3</v>
      </c>
      <c r="L22822" t="s">
        <v>1464</v>
      </c>
      <c r="M22822" s="20">
        <v>4.3599999999999994</v>
      </c>
      <c r="N22822" s="20">
        <v>2.64</v>
      </c>
      <c r="AE22822">
        <f t="shared" si="356"/>
        <v>2023</v>
      </c>
    </row>
    <row r="22823" spans="1:31" x14ac:dyDescent="0.25">
      <c r="A22823" s="7">
        <v>22820</v>
      </c>
      <c r="B22823" s="8">
        <v>45190</v>
      </c>
      <c r="C22823" t="s">
        <v>3</v>
      </c>
      <c r="D22823" t="s">
        <v>1272</v>
      </c>
      <c r="E22823" t="s">
        <v>9</v>
      </c>
      <c r="F22823" t="s">
        <v>1417</v>
      </c>
      <c r="G22823" t="s">
        <v>377</v>
      </c>
      <c r="H22823" s="135" t="s">
        <v>1496</v>
      </c>
      <c r="I22823" t="s">
        <v>1455</v>
      </c>
      <c r="J22823" s="20">
        <v>52</v>
      </c>
      <c r="K22823" s="20" t="s">
        <v>9</v>
      </c>
      <c r="L22823" t="s">
        <v>1463</v>
      </c>
      <c r="M22823" s="20">
        <v>6.24</v>
      </c>
      <c r="N22823" s="20">
        <v>7.26</v>
      </c>
      <c r="AE22823">
        <f t="shared" si="356"/>
        <v>2023</v>
      </c>
    </row>
    <row r="22824" spans="1:31" x14ac:dyDescent="0.25">
      <c r="A22824" s="7">
        <v>22821</v>
      </c>
      <c r="B22824" s="8">
        <v>45191</v>
      </c>
      <c r="C22824" t="s">
        <v>3</v>
      </c>
      <c r="D22824" t="s">
        <v>1327</v>
      </c>
      <c r="E22824" t="s">
        <v>9</v>
      </c>
      <c r="F22824" t="s">
        <v>1360</v>
      </c>
      <c r="G22824" t="s">
        <v>1292</v>
      </c>
      <c r="H22824" s="9" t="s">
        <v>3413</v>
      </c>
      <c r="I22824" t="s">
        <v>1454</v>
      </c>
      <c r="J22824" s="20">
        <v>21</v>
      </c>
      <c r="K22824" s="20" t="s">
        <v>3</v>
      </c>
      <c r="L22824" t="s">
        <v>1464</v>
      </c>
      <c r="M22824" s="20">
        <v>6.88</v>
      </c>
      <c r="N22824" s="20">
        <v>4.62</v>
      </c>
      <c r="AE22824">
        <f t="shared" si="356"/>
        <v>2023</v>
      </c>
    </row>
    <row r="22825" spans="1:31" x14ac:dyDescent="0.25">
      <c r="A22825" s="7">
        <v>22822</v>
      </c>
      <c r="B22825" s="8">
        <v>45192</v>
      </c>
      <c r="C22825" t="s">
        <v>3</v>
      </c>
      <c r="D22825" t="s">
        <v>104</v>
      </c>
      <c r="E22825" t="s">
        <v>9</v>
      </c>
      <c r="F22825" t="s">
        <v>1340</v>
      </c>
      <c r="G22825" t="s">
        <v>1292</v>
      </c>
      <c r="H22825" s="134" t="s">
        <v>3423</v>
      </c>
      <c r="I22825" t="s">
        <v>1454</v>
      </c>
      <c r="J22825" s="20">
        <v>15</v>
      </c>
      <c r="K22825" s="20" t="s">
        <v>3</v>
      </c>
      <c r="L22825" t="s">
        <v>1463</v>
      </c>
      <c r="M22825" s="20">
        <v>4.9000000000000004</v>
      </c>
      <c r="N22825" s="20">
        <v>3.6</v>
      </c>
      <c r="AE22825">
        <f t="shared" si="356"/>
        <v>2023</v>
      </c>
    </row>
    <row r="22826" spans="1:31" x14ac:dyDescent="0.25">
      <c r="A22826" s="7">
        <v>22823</v>
      </c>
      <c r="B22826" s="8">
        <v>45192</v>
      </c>
      <c r="C22826" t="s">
        <v>3</v>
      </c>
      <c r="D22826" t="s">
        <v>1327</v>
      </c>
      <c r="E22826" t="s">
        <v>9</v>
      </c>
      <c r="F22826" t="s">
        <v>190</v>
      </c>
      <c r="G22826" t="s">
        <v>1292</v>
      </c>
      <c r="H22826" s="9" t="s">
        <v>3499</v>
      </c>
      <c r="I22826" t="s">
        <v>1454</v>
      </c>
      <c r="J22826" s="20">
        <v>30</v>
      </c>
      <c r="K22826" s="20" t="s">
        <v>1465</v>
      </c>
      <c r="L22826" t="s">
        <v>1466</v>
      </c>
      <c r="M22826" s="20">
        <v>7.5</v>
      </c>
      <c r="N22826" s="20">
        <v>7.5</v>
      </c>
      <c r="AE22826">
        <f t="shared" si="356"/>
        <v>2023</v>
      </c>
    </row>
    <row r="22827" spans="1:31" x14ac:dyDescent="0.25">
      <c r="A22827" s="7">
        <v>22824</v>
      </c>
      <c r="B22827" s="8">
        <v>45193</v>
      </c>
      <c r="C22827" t="s">
        <v>3</v>
      </c>
      <c r="D22827" t="s">
        <v>1358</v>
      </c>
      <c r="E22827" t="s">
        <v>9</v>
      </c>
      <c r="F22827" t="s">
        <v>900</v>
      </c>
      <c r="G22827" t="s">
        <v>861</v>
      </c>
      <c r="H22827" s="135" t="s">
        <v>1496</v>
      </c>
      <c r="I22827" t="s">
        <v>1456</v>
      </c>
      <c r="J22827" s="20">
        <v>13</v>
      </c>
      <c r="K22827" s="20" t="s">
        <v>9</v>
      </c>
      <c r="L22827" t="s">
        <v>1464</v>
      </c>
      <c r="M22827" s="20">
        <v>2.86</v>
      </c>
      <c r="N22827" s="20">
        <v>4.6400000000000006</v>
      </c>
      <c r="O22827" t="s">
        <v>3</v>
      </c>
      <c r="P22827" s="13" t="s">
        <v>1360</v>
      </c>
      <c r="Q22827" t="s">
        <v>9</v>
      </c>
      <c r="R22827" t="s">
        <v>1344</v>
      </c>
      <c r="S22827" t="s">
        <v>1465</v>
      </c>
      <c r="U22827" t="s">
        <v>1465</v>
      </c>
      <c r="W22827" t="s">
        <v>1465</v>
      </c>
      <c r="Y22827" t="s">
        <v>1465</v>
      </c>
      <c r="AA22827" t="s">
        <v>1465</v>
      </c>
      <c r="AC22827" t="s">
        <v>1465</v>
      </c>
      <c r="AE22827">
        <f t="shared" si="356"/>
        <v>2023</v>
      </c>
    </row>
    <row r="22828" spans="1:31" x14ac:dyDescent="0.25">
      <c r="A22828" s="7">
        <v>22825</v>
      </c>
      <c r="B22828" s="8">
        <v>45194</v>
      </c>
      <c r="C22828" t="s">
        <v>3</v>
      </c>
      <c r="D22828" t="s">
        <v>1315</v>
      </c>
      <c r="E22828" t="s">
        <v>9</v>
      </c>
      <c r="F22828" t="s">
        <v>1389</v>
      </c>
      <c r="G22828" t="s">
        <v>1292</v>
      </c>
      <c r="H22828" s="9" t="s">
        <v>3433</v>
      </c>
      <c r="I22828" t="s">
        <v>1454</v>
      </c>
      <c r="J22828" s="20">
        <v>27</v>
      </c>
      <c r="K22828" s="20" t="s">
        <v>1465</v>
      </c>
      <c r="L22828" t="s">
        <v>1466</v>
      </c>
      <c r="M22828" s="20">
        <v>6.75</v>
      </c>
      <c r="N22828" s="20">
        <v>6.75</v>
      </c>
      <c r="AE22828">
        <f t="shared" si="356"/>
        <v>2023</v>
      </c>
    </row>
    <row r="22829" spans="1:31" x14ac:dyDescent="0.25">
      <c r="A22829" s="7">
        <v>22826</v>
      </c>
      <c r="B22829" s="8">
        <v>45194</v>
      </c>
      <c r="C22829" t="s">
        <v>3</v>
      </c>
      <c r="D22829" t="s">
        <v>1315</v>
      </c>
      <c r="E22829" t="s">
        <v>9</v>
      </c>
      <c r="F22829" t="s">
        <v>45</v>
      </c>
      <c r="G22829" t="s">
        <v>1292</v>
      </c>
      <c r="H22829" s="9" t="s">
        <v>3413</v>
      </c>
      <c r="I22829" t="s">
        <v>1454</v>
      </c>
      <c r="J22829" s="20">
        <v>24</v>
      </c>
      <c r="K22829" s="20" t="s">
        <v>3</v>
      </c>
      <c r="L22829" t="s">
        <v>1464</v>
      </c>
      <c r="M22829" s="20">
        <v>7.72</v>
      </c>
      <c r="N22829" s="20">
        <v>5.28</v>
      </c>
      <c r="AE22829">
        <f t="shared" si="356"/>
        <v>2023</v>
      </c>
    </row>
    <row r="22830" spans="1:31" x14ac:dyDescent="0.25">
      <c r="A22830" s="7">
        <v>22827</v>
      </c>
      <c r="B22830" s="8">
        <v>45195</v>
      </c>
      <c r="C22830" t="s">
        <v>3</v>
      </c>
      <c r="D22830" t="s">
        <v>1359</v>
      </c>
      <c r="E22830" t="s">
        <v>9</v>
      </c>
      <c r="F22830" t="s">
        <v>1413</v>
      </c>
      <c r="G22830" t="s">
        <v>1292</v>
      </c>
      <c r="H22830" s="9" t="s">
        <v>3483</v>
      </c>
      <c r="I22830" t="s">
        <v>1454</v>
      </c>
      <c r="J22830" s="20">
        <v>12</v>
      </c>
      <c r="K22830" s="20" t="s">
        <v>9</v>
      </c>
      <c r="L22830" t="s">
        <v>1463</v>
      </c>
      <c r="M22830" s="20">
        <v>2.88</v>
      </c>
      <c r="N22830" s="20">
        <v>4.12</v>
      </c>
      <c r="AE22830">
        <f t="shared" si="356"/>
        <v>2023</v>
      </c>
    </row>
    <row r="22831" spans="1:31" x14ac:dyDescent="0.25">
      <c r="A22831" s="7">
        <v>22828</v>
      </c>
      <c r="B22831" s="8">
        <v>45197</v>
      </c>
      <c r="C22831" t="s">
        <v>3</v>
      </c>
      <c r="D22831" t="s">
        <v>1329</v>
      </c>
      <c r="E22831" t="s">
        <v>9</v>
      </c>
      <c r="F22831" t="s">
        <v>1288</v>
      </c>
      <c r="G22831" t="s">
        <v>648</v>
      </c>
      <c r="H22831" s="136" t="s">
        <v>1496</v>
      </c>
      <c r="I22831" t="s">
        <v>1454</v>
      </c>
      <c r="J22831" s="20">
        <v>110</v>
      </c>
      <c r="K22831" s="20" t="s">
        <v>3</v>
      </c>
      <c r="L22831" t="s">
        <v>1464</v>
      </c>
      <c r="M22831" s="20">
        <v>31.8</v>
      </c>
      <c r="N22831" s="20">
        <v>24.2</v>
      </c>
      <c r="AE22831">
        <f t="shared" si="356"/>
        <v>2023</v>
      </c>
    </row>
    <row r="22832" spans="1:31" x14ac:dyDescent="0.25">
      <c r="A22832" s="7">
        <v>22829</v>
      </c>
      <c r="B22832" s="8">
        <v>45198</v>
      </c>
      <c r="C22832" t="s">
        <v>3</v>
      </c>
      <c r="D22832" t="s">
        <v>1416</v>
      </c>
      <c r="E22832" t="s">
        <v>9</v>
      </c>
      <c r="F22832" t="s">
        <v>1419</v>
      </c>
      <c r="G22832" t="s">
        <v>648</v>
      </c>
      <c r="H22832" s="9" t="s">
        <v>3011</v>
      </c>
      <c r="I22832" t="s">
        <v>1454</v>
      </c>
      <c r="J22832" s="20">
        <v>16</v>
      </c>
      <c r="K22832" s="20" t="s">
        <v>3</v>
      </c>
      <c r="L22832" t="s">
        <v>1464</v>
      </c>
      <c r="M22832" s="20">
        <v>5.48</v>
      </c>
      <c r="N22832" s="20">
        <v>3.52</v>
      </c>
      <c r="AE22832">
        <f t="shared" si="356"/>
        <v>2023</v>
      </c>
    </row>
    <row r="22833" spans="1:31" x14ac:dyDescent="0.25">
      <c r="A22833" s="7">
        <v>22830</v>
      </c>
      <c r="B22833" s="8">
        <v>45199</v>
      </c>
      <c r="C22833" t="s">
        <v>3</v>
      </c>
      <c r="D22833" t="s">
        <v>94</v>
      </c>
      <c r="E22833" t="s">
        <v>9</v>
      </c>
      <c r="F22833" t="s">
        <v>1288</v>
      </c>
      <c r="G22833" t="s">
        <v>1292</v>
      </c>
      <c r="H22833" s="9" t="s">
        <v>3499</v>
      </c>
      <c r="I22833" t="s">
        <v>1454</v>
      </c>
      <c r="J22833" s="20">
        <v>16</v>
      </c>
      <c r="K22833" s="20" t="s">
        <v>3</v>
      </c>
      <c r="L22833" t="s">
        <v>1464</v>
      </c>
      <c r="M22833" s="20">
        <v>5.48</v>
      </c>
      <c r="N22833" s="20">
        <v>3.52</v>
      </c>
      <c r="AE22833">
        <f t="shared" si="356"/>
        <v>2023</v>
      </c>
    </row>
    <row r="22834" spans="1:31" x14ac:dyDescent="0.25">
      <c r="A22834" s="7">
        <v>22831</v>
      </c>
      <c r="B22834" s="8">
        <v>45201</v>
      </c>
      <c r="C22834" t="s">
        <v>3</v>
      </c>
      <c r="D22834" t="s">
        <v>1361</v>
      </c>
      <c r="E22834" t="s">
        <v>9</v>
      </c>
      <c r="F22834" t="s">
        <v>1237</v>
      </c>
      <c r="G22834" t="s">
        <v>895</v>
      </c>
      <c r="H22834" s="135" t="s">
        <v>2797</v>
      </c>
      <c r="I22834" t="s">
        <v>1454</v>
      </c>
      <c r="J22834" s="20">
        <v>40</v>
      </c>
      <c r="K22834" s="20" t="s">
        <v>3</v>
      </c>
      <c r="L22834" t="s">
        <v>1463</v>
      </c>
      <c r="M22834" s="20">
        <v>11.4</v>
      </c>
      <c r="N22834" s="20">
        <v>9.6</v>
      </c>
      <c r="AE22834">
        <f t="shared" si="356"/>
        <v>2023</v>
      </c>
    </row>
    <row r="22835" spans="1:31" x14ac:dyDescent="0.25">
      <c r="A22835" s="7">
        <v>22832</v>
      </c>
      <c r="B22835" s="8">
        <v>45203</v>
      </c>
      <c r="C22835" t="s">
        <v>3</v>
      </c>
      <c r="D22835" t="s">
        <v>1295</v>
      </c>
      <c r="E22835" t="s">
        <v>9</v>
      </c>
      <c r="F22835" t="s">
        <v>812</v>
      </c>
      <c r="G22835" t="s">
        <v>1292</v>
      </c>
      <c r="H22835" s="9" t="s">
        <v>3483</v>
      </c>
      <c r="I22835" t="s">
        <v>1454</v>
      </c>
      <c r="J22835" s="20">
        <v>18</v>
      </c>
      <c r="K22835" s="20" t="s">
        <v>3</v>
      </c>
      <c r="L22835" t="s">
        <v>1464</v>
      </c>
      <c r="M22835" s="20">
        <v>6.04</v>
      </c>
      <c r="N22835" s="20">
        <v>3.96</v>
      </c>
      <c r="AE22835">
        <f t="shared" si="356"/>
        <v>2023</v>
      </c>
    </row>
    <row r="22836" spans="1:31" x14ac:dyDescent="0.25">
      <c r="A22836" s="7">
        <v>22833</v>
      </c>
      <c r="B22836" s="8">
        <v>45205</v>
      </c>
      <c r="C22836" t="s">
        <v>3</v>
      </c>
      <c r="D22836" t="s">
        <v>1322</v>
      </c>
      <c r="E22836" t="s">
        <v>9</v>
      </c>
      <c r="F22836" t="s">
        <v>54</v>
      </c>
      <c r="G22836" t="s">
        <v>648</v>
      </c>
      <c r="H22836" s="135" t="s">
        <v>2041</v>
      </c>
      <c r="I22836" t="s">
        <v>1454</v>
      </c>
      <c r="J22836" s="20">
        <v>58</v>
      </c>
      <c r="K22836" s="20" t="s">
        <v>9</v>
      </c>
      <c r="L22836" t="s">
        <v>1464</v>
      </c>
      <c r="M22836" s="20">
        <v>12.76</v>
      </c>
      <c r="N22836" s="20">
        <v>17.239999999999998</v>
      </c>
      <c r="AE22836">
        <f t="shared" si="356"/>
        <v>2023</v>
      </c>
    </row>
    <row r="22837" spans="1:31" x14ac:dyDescent="0.25">
      <c r="A22837" s="7">
        <v>22834</v>
      </c>
      <c r="B22837" s="8">
        <v>45205</v>
      </c>
      <c r="C22837" t="s">
        <v>3</v>
      </c>
      <c r="D22837" t="s">
        <v>678</v>
      </c>
      <c r="E22837" t="s">
        <v>9</v>
      </c>
      <c r="F22837" t="s">
        <v>983</v>
      </c>
      <c r="G22837" t="s">
        <v>1170</v>
      </c>
      <c r="H22837" s="136" t="s">
        <v>3247</v>
      </c>
      <c r="I22837" t="s">
        <v>1454</v>
      </c>
      <c r="J22837" s="20">
        <v>19</v>
      </c>
      <c r="K22837" s="20" t="s">
        <v>3</v>
      </c>
      <c r="L22837" t="s">
        <v>1463</v>
      </c>
      <c r="M22837" s="20">
        <v>5.94</v>
      </c>
      <c r="N22837" s="20">
        <v>4.5599999999999996</v>
      </c>
      <c r="AE22837">
        <f t="shared" si="356"/>
        <v>2023</v>
      </c>
    </row>
    <row r="22838" spans="1:31" x14ac:dyDescent="0.25">
      <c r="A22838" s="7">
        <v>22835</v>
      </c>
      <c r="B22838" s="8">
        <v>45205</v>
      </c>
      <c r="C22838" t="s">
        <v>3</v>
      </c>
      <c r="D22838" t="s">
        <v>992</v>
      </c>
      <c r="E22838" t="s">
        <v>9</v>
      </c>
      <c r="F22838" t="s">
        <v>1193</v>
      </c>
      <c r="G22838" t="s">
        <v>1016</v>
      </c>
      <c r="H22838" s="9" t="s">
        <v>2870</v>
      </c>
      <c r="I22838" t="s">
        <v>1454</v>
      </c>
      <c r="J22838" s="20">
        <v>35</v>
      </c>
      <c r="K22838" s="20" t="s">
        <v>1465</v>
      </c>
      <c r="L22838" t="s">
        <v>1466</v>
      </c>
      <c r="M22838" s="20">
        <v>8.75</v>
      </c>
      <c r="N22838" s="20">
        <v>8.75</v>
      </c>
      <c r="AE22838">
        <f t="shared" si="356"/>
        <v>2023</v>
      </c>
    </row>
    <row r="22839" spans="1:31" x14ac:dyDescent="0.25">
      <c r="A22839" s="7">
        <v>22836</v>
      </c>
      <c r="B22839" s="8">
        <v>45208</v>
      </c>
      <c r="C22839" t="s">
        <v>3</v>
      </c>
      <c r="D22839" t="s">
        <v>1215</v>
      </c>
      <c r="E22839" t="s">
        <v>9</v>
      </c>
      <c r="F22839" t="s">
        <v>1156</v>
      </c>
      <c r="G22839" t="s">
        <v>1292</v>
      </c>
      <c r="H22839" s="9" t="s">
        <v>3444</v>
      </c>
      <c r="I22839" t="s">
        <v>1454</v>
      </c>
      <c r="J22839" s="20">
        <v>30</v>
      </c>
      <c r="K22839" s="20" t="s">
        <v>3</v>
      </c>
      <c r="L22839" t="s">
        <v>1464</v>
      </c>
      <c r="M22839" s="20">
        <v>9.4</v>
      </c>
      <c r="N22839" s="20">
        <v>6.6</v>
      </c>
      <c r="AE22839">
        <f t="shared" si="356"/>
        <v>2023</v>
      </c>
    </row>
    <row r="22840" spans="1:31" x14ac:dyDescent="0.25">
      <c r="A22840" s="7">
        <v>22837</v>
      </c>
      <c r="B22840" s="8">
        <v>45212</v>
      </c>
      <c r="C22840" t="s">
        <v>3</v>
      </c>
      <c r="D22840" t="s">
        <v>1215</v>
      </c>
      <c r="E22840" t="s">
        <v>9</v>
      </c>
      <c r="F22840" t="s">
        <v>448</v>
      </c>
      <c r="G22840" t="s">
        <v>1292</v>
      </c>
      <c r="H22840" s="9" t="s">
        <v>3499</v>
      </c>
      <c r="I22840" t="s">
        <v>1454</v>
      </c>
      <c r="J22840" s="20">
        <v>30</v>
      </c>
      <c r="K22840" s="20" t="s">
        <v>3</v>
      </c>
      <c r="L22840" t="s">
        <v>1463</v>
      </c>
      <c r="M22840" s="20">
        <v>8.8000000000000007</v>
      </c>
      <c r="N22840" s="20">
        <v>7.2</v>
      </c>
      <c r="AE22840">
        <f t="shared" si="356"/>
        <v>2023</v>
      </c>
    </row>
    <row r="22841" spans="1:31" x14ac:dyDescent="0.25">
      <c r="A22841" s="7">
        <v>22838</v>
      </c>
      <c r="B22841" s="8">
        <v>45212</v>
      </c>
      <c r="C22841" t="s">
        <v>3</v>
      </c>
      <c r="D22841" t="s">
        <v>1361</v>
      </c>
      <c r="E22841" t="s">
        <v>9</v>
      </c>
      <c r="F22841" t="s">
        <v>448</v>
      </c>
      <c r="G22841" t="s">
        <v>1016</v>
      </c>
      <c r="H22841" s="9" t="s">
        <v>2884</v>
      </c>
      <c r="I22841" t="s">
        <v>1454</v>
      </c>
      <c r="J22841" s="20">
        <v>62</v>
      </c>
      <c r="K22841" s="20" t="s">
        <v>3</v>
      </c>
      <c r="L22841" t="s">
        <v>1464</v>
      </c>
      <c r="M22841" s="20">
        <v>18.36</v>
      </c>
      <c r="N22841" s="20">
        <v>13.64</v>
      </c>
      <c r="AE22841">
        <f t="shared" si="356"/>
        <v>2023</v>
      </c>
    </row>
    <row r="22842" spans="1:31" x14ac:dyDescent="0.25">
      <c r="A22842" s="7">
        <v>22839</v>
      </c>
      <c r="B22842" s="8">
        <v>45212</v>
      </c>
      <c r="C22842" t="s">
        <v>3</v>
      </c>
      <c r="D22842" t="s">
        <v>1327</v>
      </c>
      <c r="E22842" t="s">
        <v>9</v>
      </c>
      <c r="F22842" t="s">
        <v>1288</v>
      </c>
      <c r="G22842" t="s">
        <v>1406</v>
      </c>
      <c r="H22842" s="135" t="s">
        <v>3588</v>
      </c>
      <c r="I22842" t="s">
        <v>1454</v>
      </c>
      <c r="J22842" s="20">
        <v>40</v>
      </c>
      <c r="K22842" s="20" t="s">
        <v>9</v>
      </c>
      <c r="L22842" t="s">
        <v>1463</v>
      </c>
      <c r="M22842" s="20">
        <v>9.6</v>
      </c>
      <c r="N22842" s="20">
        <v>11.4</v>
      </c>
      <c r="AE22842">
        <f t="shared" si="356"/>
        <v>2023</v>
      </c>
    </row>
    <row r="22843" spans="1:31" x14ac:dyDescent="0.25">
      <c r="A22843" s="7">
        <v>22840</v>
      </c>
      <c r="B22843" s="8">
        <v>45213</v>
      </c>
      <c r="C22843" t="s">
        <v>3</v>
      </c>
      <c r="D22843" t="s">
        <v>678</v>
      </c>
      <c r="E22843" t="s">
        <v>9</v>
      </c>
      <c r="F22843" t="s">
        <v>1344</v>
      </c>
      <c r="G22843" t="s">
        <v>377</v>
      </c>
      <c r="H22843" s="9" t="s">
        <v>2098</v>
      </c>
      <c r="I22843" t="s">
        <v>1454</v>
      </c>
      <c r="J22843" s="20">
        <v>56</v>
      </c>
      <c r="K22843" s="20" t="s">
        <v>9</v>
      </c>
      <c r="L22843" t="s">
        <v>1464</v>
      </c>
      <c r="M22843" s="20">
        <v>12.32</v>
      </c>
      <c r="N22843" s="20">
        <v>16.68</v>
      </c>
      <c r="AE22843">
        <f t="shared" si="356"/>
        <v>2023</v>
      </c>
    </row>
    <row r="22844" spans="1:31" x14ac:dyDescent="0.25">
      <c r="A22844" s="7">
        <v>22841</v>
      </c>
      <c r="B22844" s="8">
        <v>45216</v>
      </c>
      <c r="C22844" t="s">
        <v>3</v>
      </c>
      <c r="D22844" t="s">
        <v>1367</v>
      </c>
      <c r="E22844" t="s">
        <v>9</v>
      </c>
      <c r="F22844" t="s">
        <v>348</v>
      </c>
      <c r="G22844" t="s">
        <v>1170</v>
      </c>
      <c r="H22844" s="135" t="s">
        <v>1496</v>
      </c>
      <c r="I22844" t="s">
        <v>1456</v>
      </c>
      <c r="J22844" s="20">
        <v>28</v>
      </c>
      <c r="K22844" s="20" t="s">
        <v>3</v>
      </c>
      <c r="L22844" t="s">
        <v>1464</v>
      </c>
      <c r="M22844" s="20">
        <v>8.84</v>
      </c>
      <c r="N22844" s="20">
        <v>6.16</v>
      </c>
      <c r="O22844" t="s">
        <v>3</v>
      </c>
      <c r="P22844" s="13" t="s">
        <v>1374</v>
      </c>
      <c r="Q22844" t="s">
        <v>9</v>
      </c>
      <c r="R22844" t="s">
        <v>812</v>
      </c>
      <c r="S22844" t="s">
        <v>3</v>
      </c>
      <c r="T22844" t="s">
        <v>265</v>
      </c>
      <c r="U22844" t="s">
        <v>9</v>
      </c>
      <c r="V22844" t="s">
        <v>585</v>
      </c>
      <c r="W22844" t="s">
        <v>3</v>
      </c>
      <c r="X22844" t="s">
        <v>808</v>
      </c>
      <c r="Y22844" t="s">
        <v>9</v>
      </c>
      <c r="Z22844" t="s">
        <v>427</v>
      </c>
      <c r="AA22844" t="s">
        <v>3</v>
      </c>
      <c r="AB22844" t="s">
        <v>107</v>
      </c>
      <c r="AC22844" t="s">
        <v>9</v>
      </c>
      <c r="AD22844" t="s">
        <v>1344</v>
      </c>
      <c r="AE22844">
        <f t="shared" si="356"/>
        <v>2023</v>
      </c>
    </row>
    <row r="22845" spans="1:31" x14ac:dyDescent="0.25">
      <c r="A22845" s="7">
        <v>22842</v>
      </c>
      <c r="B22845" s="8">
        <v>45218</v>
      </c>
      <c r="C22845" t="s">
        <v>3</v>
      </c>
      <c r="D22845" t="s">
        <v>1361</v>
      </c>
      <c r="E22845" t="s">
        <v>9</v>
      </c>
      <c r="F22845" t="s">
        <v>1045</v>
      </c>
      <c r="G22845" t="s">
        <v>648</v>
      </c>
      <c r="H22845" s="9" t="s">
        <v>3559</v>
      </c>
      <c r="I22845" t="s">
        <v>1454</v>
      </c>
      <c r="J22845" s="20">
        <v>68</v>
      </c>
      <c r="K22845" s="20" t="s">
        <v>3</v>
      </c>
      <c r="L22845" t="s">
        <v>1464</v>
      </c>
      <c r="M22845" s="20">
        <v>20.04</v>
      </c>
      <c r="N22845" s="20">
        <v>14.96</v>
      </c>
      <c r="AE22845">
        <f t="shared" si="356"/>
        <v>2023</v>
      </c>
    </row>
    <row r="22846" spans="1:31" x14ac:dyDescent="0.25">
      <c r="A22846" s="7">
        <v>22843</v>
      </c>
      <c r="B22846" s="8">
        <v>45220</v>
      </c>
      <c r="C22846" t="s">
        <v>3</v>
      </c>
      <c r="D22846" t="s">
        <v>1327</v>
      </c>
      <c r="E22846" t="s">
        <v>9</v>
      </c>
      <c r="F22846" t="s">
        <v>1360</v>
      </c>
      <c r="G22846" t="s">
        <v>895</v>
      </c>
      <c r="H22846" s="135" t="s">
        <v>2606</v>
      </c>
      <c r="I22846" t="s">
        <v>1454</v>
      </c>
      <c r="J22846" s="20">
        <v>25</v>
      </c>
      <c r="K22846" s="20" t="s">
        <v>1465</v>
      </c>
      <c r="L22846" t="s">
        <v>1466</v>
      </c>
      <c r="M22846" s="20">
        <v>6.25</v>
      </c>
      <c r="N22846" s="20">
        <v>6.25</v>
      </c>
      <c r="AE22846">
        <f t="shared" si="356"/>
        <v>2023</v>
      </c>
    </row>
    <row r="22847" spans="1:31" x14ac:dyDescent="0.25">
      <c r="A22847" s="7">
        <v>22844</v>
      </c>
      <c r="B22847" s="8">
        <v>45220</v>
      </c>
      <c r="C22847" t="s">
        <v>3</v>
      </c>
      <c r="D22847" t="s">
        <v>1327</v>
      </c>
      <c r="E22847" t="s">
        <v>9</v>
      </c>
      <c r="F22847" t="s">
        <v>1360</v>
      </c>
      <c r="G22847" t="s">
        <v>895</v>
      </c>
      <c r="H22847" s="135" t="s">
        <v>2803</v>
      </c>
      <c r="I22847" t="s">
        <v>1454</v>
      </c>
      <c r="J22847" s="20">
        <v>22</v>
      </c>
      <c r="K22847" s="20" t="s">
        <v>3</v>
      </c>
      <c r="L22847" t="s">
        <v>1464</v>
      </c>
      <c r="M22847" s="20">
        <v>7.16</v>
      </c>
      <c r="N22847" s="20">
        <v>4.84</v>
      </c>
      <c r="AE22847">
        <f t="shared" si="356"/>
        <v>2023</v>
      </c>
    </row>
    <row r="22848" spans="1:31" x14ac:dyDescent="0.25">
      <c r="A22848" s="7">
        <v>22845</v>
      </c>
      <c r="B22848" s="8">
        <v>45220</v>
      </c>
      <c r="C22848" t="s">
        <v>3</v>
      </c>
      <c r="D22848" t="s">
        <v>102</v>
      </c>
      <c r="E22848" t="s">
        <v>9</v>
      </c>
      <c r="F22848" t="s">
        <v>1310</v>
      </c>
      <c r="G22848" t="s">
        <v>1292</v>
      </c>
      <c r="H22848" s="9" t="s">
        <v>3413</v>
      </c>
      <c r="I22848" t="s">
        <v>1454</v>
      </c>
      <c r="J22848" s="20">
        <v>24</v>
      </c>
      <c r="K22848" s="20" t="s">
        <v>3</v>
      </c>
      <c r="L22848" t="s">
        <v>1464</v>
      </c>
      <c r="M22848" s="20">
        <v>7.72</v>
      </c>
      <c r="N22848" s="20">
        <v>5.28</v>
      </c>
      <c r="AE22848">
        <f t="shared" si="356"/>
        <v>2023</v>
      </c>
    </row>
    <row r="22849" spans="1:31" x14ac:dyDescent="0.25">
      <c r="A22849" s="7">
        <v>22846</v>
      </c>
      <c r="B22849" s="8">
        <v>45221</v>
      </c>
      <c r="C22849" t="s">
        <v>3</v>
      </c>
      <c r="D22849" t="s">
        <v>1215</v>
      </c>
      <c r="E22849" t="s">
        <v>9</v>
      </c>
      <c r="F22849" t="s">
        <v>1310</v>
      </c>
      <c r="G22849" t="s">
        <v>1292</v>
      </c>
      <c r="H22849" s="9" t="s">
        <v>3483</v>
      </c>
      <c r="I22849" t="s">
        <v>1454</v>
      </c>
      <c r="J22849" s="20">
        <v>18</v>
      </c>
      <c r="K22849" s="20" t="s">
        <v>1465</v>
      </c>
      <c r="L22849" t="s">
        <v>1466</v>
      </c>
      <c r="M22849" s="20">
        <v>4.5</v>
      </c>
      <c r="N22849" s="20">
        <v>4.5</v>
      </c>
      <c r="AE22849">
        <f t="shared" si="356"/>
        <v>2023</v>
      </c>
    </row>
    <row r="22850" spans="1:31" x14ac:dyDescent="0.25">
      <c r="A22850" s="7">
        <v>22847</v>
      </c>
      <c r="B22850" s="8">
        <v>45221</v>
      </c>
      <c r="C22850" t="s">
        <v>3</v>
      </c>
      <c r="D22850" t="s">
        <v>678</v>
      </c>
      <c r="E22850" t="s">
        <v>9</v>
      </c>
      <c r="F22850" t="s">
        <v>1345</v>
      </c>
      <c r="G22850" t="s">
        <v>929</v>
      </c>
      <c r="H22850" s="136" t="s">
        <v>2654</v>
      </c>
      <c r="I22850" t="s">
        <v>1454</v>
      </c>
      <c r="J22850" s="20">
        <v>10</v>
      </c>
      <c r="K22850" s="20" t="s">
        <v>3</v>
      </c>
      <c r="L22850" t="s">
        <v>1463</v>
      </c>
      <c r="M22850" s="20">
        <v>3.6</v>
      </c>
      <c r="N22850" s="20">
        <v>2.4</v>
      </c>
      <c r="AE22850">
        <f t="shared" si="356"/>
        <v>2023</v>
      </c>
    </row>
    <row r="22851" spans="1:31" x14ac:dyDescent="0.25">
      <c r="A22851" s="7">
        <v>22848</v>
      </c>
      <c r="B22851" s="8">
        <v>45222</v>
      </c>
      <c r="C22851" t="s">
        <v>3</v>
      </c>
      <c r="D22851" t="s">
        <v>265</v>
      </c>
      <c r="E22851" t="s">
        <v>9</v>
      </c>
      <c r="F22851" t="s">
        <v>1360</v>
      </c>
      <c r="G22851" t="s">
        <v>1292</v>
      </c>
      <c r="H22851" s="9" t="s">
        <v>3499</v>
      </c>
      <c r="I22851" t="s">
        <v>1454</v>
      </c>
      <c r="J22851" s="20">
        <v>15</v>
      </c>
      <c r="K22851" s="20" t="s">
        <v>3</v>
      </c>
      <c r="L22851" t="s">
        <v>1464</v>
      </c>
      <c r="M22851" s="20">
        <v>5.2</v>
      </c>
      <c r="N22851" s="20">
        <v>3.3</v>
      </c>
      <c r="AE22851">
        <f t="shared" si="356"/>
        <v>2023</v>
      </c>
    </row>
    <row r="22852" spans="1:31" x14ac:dyDescent="0.25">
      <c r="A22852" s="7">
        <v>22849</v>
      </c>
      <c r="B22852" s="8">
        <v>45223</v>
      </c>
      <c r="C22852" t="s">
        <v>3</v>
      </c>
      <c r="D22852" t="s">
        <v>779</v>
      </c>
      <c r="E22852" t="s">
        <v>9</v>
      </c>
      <c r="F22852" t="s">
        <v>1360</v>
      </c>
      <c r="G22852" t="s">
        <v>648</v>
      </c>
      <c r="H22852" s="136" t="s">
        <v>2021</v>
      </c>
      <c r="I22852" t="s">
        <v>1454</v>
      </c>
      <c r="J22852" s="20">
        <v>35</v>
      </c>
      <c r="K22852" s="20" t="s">
        <v>1465</v>
      </c>
      <c r="L22852" t="s">
        <v>1466</v>
      </c>
      <c r="M22852" s="20">
        <v>8.75</v>
      </c>
      <c r="N22852" s="20">
        <v>8.75</v>
      </c>
      <c r="AE22852">
        <f t="shared" ref="AE22852:AE22915" si="357">YEAR(B22852)</f>
        <v>2023</v>
      </c>
    </row>
    <row r="22853" spans="1:31" x14ac:dyDescent="0.25">
      <c r="A22853" s="7">
        <v>22850</v>
      </c>
      <c r="B22853" s="8">
        <v>45224</v>
      </c>
      <c r="C22853" t="s">
        <v>3</v>
      </c>
      <c r="D22853" t="s">
        <v>632</v>
      </c>
      <c r="E22853" t="s">
        <v>9</v>
      </c>
      <c r="F22853" t="s">
        <v>1156</v>
      </c>
      <c r="G22853" t="s">
        <v>1292</v>
      </c>
      <c r="H22853" s="9" t="s">
        <v>3413</v>
      </c>
      <c r="I22853" t="s">
        <v>1454</v>
      </c>
      <c r="J22853" s="20">
        <v>6</v>
      </c>
      <c r="K22853" s="20" t="s">
        <v>3</v>
      </c>
      <c r="L22853" t="s">
        <v>1464</v>
      </c>
      <c r="M22853" s="20">
        <v>2.6799999999999997</v>
      </c>
      <c r="N22853" s="20">
        <v>1.32</v>
      </c>
      <c r="AE22853">
        <f t="shared" si="357"/>
        <v>2023</v>
      </c>
    </row>
    <row r="22854" spans="1:31" x14ac:dyDescent="0.25">
      <c r="A22854" s="7">
        <v>22851</v>
      </c>
      <c r="B22854" s="8">
        <v>45226</v>
      </c>
      <c r="C22854" t="s">
        <v>3</v>
      </c>
      <c r="D22854" t="s">
        <v>1327</v>
      </c>
      <c r="E22854" t="s">
        <v>9</v>
      </c>
      <c r="F22854" t="s">
        <v>1288</v>
      </c>
      <c r="G22854" t="s">
        <v>1347</v>
      </c>
      <c r="H22854" s="135" t="s">
        <v>3595</v>
      </c>
      <c r="I22854" t="s">
        <v>1454</v>
      </c>
      <c r="J22854" s="20">
        <v>21</v>
      </c>
      <c r="K22854" s="20" t="s">
        <v>9</v>
      </c>
      <c r="L22854" t="s">
        <v>1463</v>
      </c>
      <c r="M22854" s="20">
        <v>5.04</v>
      </c>
      <c r="N22854" s="20">
        <v>6.46</v>
      </c>
      <c r="AE22854">
        <f t="shared" si="357"/>
        <v>2023</v>
      </c>
    </row>
    <row r="22855" spans="1:31" x14ac:dyDescent="0.25">
      <c r="A22855" s="7">
        <v>22852</v>
      </c>
      <c r="B22855" s="8">
        <v>45226</v>
      </c>
      <c r="C22855" t="s">
        <v>3</v>
      </c>
      <c r="D22855" t="s">
        <v>678</v>
      </c>
      <c r="E22855" t="s">
        <v>9</v>
      </c>
      <c r="F22855" t="s">
        <v>983</v>
      </c>
      <c r="G22855" t="s">
        <v>1406</v>
      </c>
      <c r="H22855" s="135" t="s">
        <v>3584</v>
      </c>
      <c r="I22855" t="s">
        <v>1454</v>
      </c>
      <c r="J22855" s="20">
        <v>10</v>
      </c>
      <c r="K22855" s="20" t="s">
        <v>1465</v>
      </c>
      <c r="L22855" t="s">
        <v>1466</v>
      </c>
      <c r="M22855" s="20">
        <v>2.5</v>
      </c>
      <c r="N22855" s="20">
        <v>2.5</v>
      </c>
      <c r="AE22855">
        <f t="shared" si="357"/>
        <v>2023</v>
      </c>
    </row>
    <row r="22856" spans="1:31" x14ac:dyDescent="0.25">
      <c r="A22856" s="7">
        <v>22853</v>
      </c>
      <c r="B22856" s="8">
        <v>45227</v>
      </c>
      <c r="C22856" t="s">
        <v>3</v>
      </c>
      <c r="D22856" t="s">
        <v>943</v>
      </c>
      <c r="E22856" t="s">
        <v>9</v>
      </c>
      <c r="F22856" t="s">
        <v>1310</v>
      </c>
      <c r="G22856" t="s">
        <v>870</v>
      </c>
      <c r="H22856" s="9" t="s">
        <v>3006</v>
      </c>
      <c r="I22856" t="s">
        <v>1454</v>
      </c>
      <c r="J22856" s="20">
        <v>46</v>
      </c>
      <c r="K22856" s="20" t="s">
        <v>3</v>
      </c>
      <c r="L22856" t="s">
        <v>1464</v>
      </c>
      <c r="M22856" s="20">
        <v>13.879999999999999</v>
      </c>
      <c r="N22856" s="20">
        <v>10.120000000000001</v>
      </c>
      <c r="AE22856">
        <f t="shared" si="357"/>
        <v>2023</v>
      </c>
    </row>
    <row r="22857" spans="1:31" x14ac:dyDescent="0.25">
      <c r="A22857" s="7">
        <v>22854</v>
      </c>
      <c r="B22857" s="8">
        <v>45231</v>
      </c>
      <c r="C22857" t="s">
        <v>3</v>
      </c>
      <c r="D22857" t="s">
        <v>1361</v>
      </c>
      <c r="E22857" t="s">
        <v>9</v>
      </c>
      <c r="F22857" t="s">
        <v>448</v>
      </c>
      <c r="G22857" t="s">
        <v>633</v>
      </c>
      <c r="H22857" s="135" t="s">
        <v>1735</v>
      </c>
      <c r="I22857" t="s">
        <v>1454</v>
      </c>
      <c r="J22857" s="20">
        <v>57</v>
      </c>
      <c r="K22857" s="20" t="s">
        <v>3</v>
      </c>
      <c r="L22857" t="s">
        <v>1464</v>
      </c>
      <c r="M22857" s="20">
        <v>16.96</v>
      </c>
      <c r="N22857" s="20">
        <v>12.54</v>
      </c>
      <c r="AE22857">
        <f t="shared" si="357"/>
        <v>2023</v>
      </c>
    </row>
    <row r="22858" spans="1:31" x14ac:dyDescent="0.25">
      <c r="A22858" s="7">
        <v>22855</v>
      </c>
      <c r="B22858" s="8">
        <v>45231</v>
      </c>
      <c r="C22858" t="s">
        <v>3</v>
      </c>
      <c r="D22858" t="s">
        <v>1361</v>
      </c>
      <c r="E22858" t="s">
        <v>9</v>
      </c>
      <c r="F22858" t="s">
        <v>45</v>
      </c>
      <c r="G22858" t="s">
        <v>1170</v>
      </c>
      <c r="H22858" s="135" t="s">
        <v>3203</v>
      </c>
      <c r="I22858" t="s">
        <v>1454</v>
      </c>
      <c r="J22858" s="20">
        <v>23</v>
      </c>
      <c r="K22858" s="20" t="s">
        <v>9</v>
      </c>
      <c r="L22858" t="s">
        <v>1464</v>
      </c>
      <c r="M22858" s="20">
        <v>5.0600000000000005</v>
      </c>
      <c r="N22858" s="20">
        <v>7.4399999999999995</v>
      </c>
      <c r="AE22858">
        <f t="shared" si="357"/>
        <v>2023</v>
      </c>
    </row>
    <row r="22859" spans="1:31" x14ac:dyDescent="0.25">
      <c r="A22859" s="7">
        <v>22856</v>
      </c>
      <c r="B22859" s="8">
        <v>45231</v>
      </c>
      <c r="C22859" t="s">
        <v>3</v>
      </c>
      <c r="D22859" t="s">
        <v>1361</v>
      </c>
      <c r="E22859" t="s">
        <v>9</v>
      </c>
      <c r="F22859" t="s">
        <v>1237</v>
      </c>
      <c r="G22859" t="s">
        <v>870</v>
      </c>
      <c r="H22859" s="135" t="s">
        <v>2466</v>
      </c>
      <c r="I22859" t="s">
        <v>1454</v>
      </c>
      <c r="J22859" s="20">
        <v>38</v>
      </c>
      <c r="K22859" s="20" t="s">
        <v>3</v>
      </c>
      <c r="L22859" t="s">
        <v>1464</v>
      </c>
      <c r="M22859" s="20">
        <v>11.64</v>
      </c>
      <c r="N22859" s="20">
        <v>8.36</v>
      </c>
      <c r="AE22859">
        <f t="shared" si="357"/>
        <v>2023</v>
      </c>
    </row>
    <row r="22860" spans="1:31" x14ac:dyDescent="0.25">
      <c r="A22860" s="7">
        <v>22857</v>
      </c>
      <c r="B22860" s="8">
        <v>45232</v>
      </c>
      <c r="C22860" t="s">
        <v>3</v>
      </c>
      <c r="D22860" t="s">
        <v>1417</v>
      </c>
      <c r="E22860" t="s">
        <v>9</v>
      </c>
      <c r="F22860" t="s">
        <v>1272</v>
      </c>
      <c r="G22860" t="s">
        <v>377</v>
      </c>
      <c r="H22860" s="135" t="s">
        <v>1496</v>
      </c>
      <c r="I22860" t="s">
        <v>1455</v>
      </c>
      <c r="J22860" s="20">
        <v>42</v>
      </c>
      <c r="K22860" s="20" t="s">
        <v>9</v>
      </c>
      <c r="L22860" t="s">
        <v>1464</v>
      </c>
      <c r="M22860" s="20">
        <v>4.62</v>
      </c>
      <c r="N22860" s="20">
        <v>6.38</v>
      </c>
      <c r="AE22860">
        <f t="shared" si="357"/>
        <v>2023</v>
      </c>
    </row>
    <row r="22861" spans="1:31" x14ac:dyDescent="0.25">
      <c r="A22861" s="7">
        <v>22858</v>
      </c>
      <c r="B22861" s="8">
        <v>45233</v>
      </c>
      <c r="C22861" t="s">
        <v>3</v>
      </c>
      <c r="D22861" t="s">
        <v>1420</v>
      </c>
      <c r="E22861" t="s">
        <v>9</v>
      </c>
      <c r="F22861" t="s">
        <v>678</v>
      </c>
      <c r="G22861" t="s">
        <v>1406</v>
      </c>
      <c r="H22861" s="135" t="s">
        <v>3585</v>
      </c>
      <c r="I22861" t="s">
        <v>1458</v>
      </c>
      <c r="J22861" s="20">
        <v>10</v>
      </c>
      <c r="K22861" s="20" t="s">
        <v>1465</v>
      </c>
      <c r="L22861" t="s">
        <v>1466</v>
      </c>
      <c r="M22861" s="20">
        <v>30</v>
      </c>
      <c r="N22861" s="20">
        <v>10</v>
      </c>
      <c r="AE22861">
        <f t="shared" si="357"/>
        <v>2023</v>
      </c>
    </row>
    <row r="22862" spans="1:31" x14ac:dyDescent="0.25">
      <c r="A22862" s="7">
        <v>22859</v>
      </c>
      <c r="B22862" s="8">
        <v>45234</v>
      </c>
      <c r="C22862" t="s">
        <v>3</v>
      </c>
      <c r="D22862" t="s">
        <v>1414</v>
      </c>
      <c r="E22862" t="s">
        <v>9</v>
      </c>
      <c r="F22862" t="s">
        <v>1402</v>
      </c>
      <c r="G22862" t="s">
        <v>732</v>
      </c>
      <c r="H22862" s="135" t="s">
        <v>2179</v>
      </c>
      <c r="I22862" t="s">
        <v>1454</v>
      </c>
      <c r="J22862" s="20">
        <v>15</v>
      </c>
      <c r="K22862" s="20" t="s">
        <v>3</v>
      </c>
      <c r="L22862" t="s">
        <v>1463</v>
      </c>
      <c r="M22862" s="20">
        <v>4.9000000000000004</v>
      </c>
      <c r="N22862" s="20">
        <v>3.6</v>
      </c>
      <c r="AE22862">
        <f t="shared" si="357"/>
        <v>2023</v>
      </c>
    </row>
    <row r="22863" spans="1:31" x14ac:dyDescent="0.25">
      <c r="A22863" s="7">
        <v>22860</v>
      </c>
      <c r="B22863" s="8">
        <v>45234</v>
      </c>
      <c r="C22863" t="s">
        <v>3</v>
      </c>
      <c r="D22863" t="s">
        <v>1414</v>
      </c>
      <c r="E22863" t="s">
        <v>9</v>
      </c>
      <c r="F22863" t="s">
        <v>67</v>
      </c>
      <c r="G22863" t="s">
        <v>1292</v>
      </c>
      <c r="H22863" s="9" t="s">
        <v>3483</v>
      </c>
      <c r="I22863" t="s">
        <v>1454</v>
      </c>
      <c r="J22863" s="20">
        <v>18</v>
      </c>
      <c r="K22863" s="20" t="s">
        <v>9</v>
      </c>
      <c r="L22863" t="s">
        <v>1463</v>
      </c>
      <c r="M22863" s="20">
        <v>4.32</v>
      </c>
      <c r="N22863" s="20">
        <v>5.68</v>
      </c>
      <c r="AE22863">
        <f t="shared" si="357"/>
        <v>2023</v>
      </c>
    </row>
    <row r="22864" spans="1:31" x14ac:dyDescent="0.25">
      <c r="A22864" s="7">
        <v>22861</v>
      </c>
      <c r="B22864" s="8">
        <v>45234</v>
      </c>
      <c r="C22864" t="s">
        <v>3</v>
      </c>
      <c r="D22864" t="s">
        <v>1414</v>
      </c>
      <c r="E22864" t="s">
        <v>9</v>
      </c>
      <c r="F22864" t="s">
        <v>1413</v>
      </c>
      <c r="G22864" t="s">
        <v>1292</v>
      </c>
      <c r="H22864" s="9" t="s">
        <v>3499</v>
      </c>
      <c r="I22864" t="s">
        <v>1454</v>
      </c>
      <c r="J22864" s="20">
        <v>15</v>
      </c>
      <c r="K22864" s="20" t="s">
        <v>9</v>
      </c>
      <c r="L22864" t="s">
        <v>1463</v>
      </c>
      <c r="M22864" s="20">
        <v>3.6</v>
      </c>
      <c r="N22864" s="20">
        <v>4.9000000000000004</v>
      </c>
      <c r="AE22864">
        <f t="shared" si="357"/>
        <v>2023</v>
      </c>
    </row>
    <row r="22865" spans="1:31" x14ac:dyDescent="0.25">
      <c r="A22865" s="7">
        <v>22862</v>
      </c>
      <c r="B22865" s="8">
        <v>45234</v>
      </c>
      <c r="C22865" t="s">
        <v>3</v>
      </c>
      <c r="D22865" t="s">
        <v>1327</v>
      </c>
      <c r="E22865" t="s">
        <v>9</v>
      </c>
      <c r="F22865" t="s">
        <v>1288</v>
      </c>
      <c r="G22865" t="s">
        <v>1347</v>
      </c>
      <c r="H22865" s="135" t="s">
        <v>3532</v>
      </c>
      <c r="I22865" t="s">
        <v>1454</v>
      </c>
      <c r="J22865" s="20">
        <v>12</v>
      </c>
      <c r="K22865" s="20" t="s">
        <v>9</v>
      </c>
      <c r="L22865" t="s">
        <v>1464</v>
      </c>
      <c r="M22865" s="20">
        <v>2.64</v>
      </c>
      <c r="N22865" s="20">
        <v>4.3599999999999994</v>
      </c>
      <c r="AE22865">
        <f t="shared" si="357"/>
        <v>2023</v>
      </c>
    </row>
    <row r="22866" spans="1:31" x14ac:dyDescent="0.25">
      <c r="A22866" s="7">
        <v>22863</v>
      </c>
      <c r="B22866" s="8">
        <v>45234</v>
      </c>
      <c r="C22866" t="s">
        <v>3</v>
      </c>
      <c r="D22866" t="s">
        <v>1414</v>
      </c>
      <c r="E22866" t="s">
        <v>9</v>
      </c>
      <c r="F22866" t="s">
        <v>1412</v>
      </c>
      <c r="G22866" t="s">
        <v>1292</v>
      </c>
      <c r="H22866" s="9" t="s">
        <v>3413</v>
      </c>
      <c r="I22866" t="s">
        <v>1454</v>
      </c>
      <c r="J22866" s="20">
        <v>15</v>
      </c>
      <c r="K22866" s="20" t="s">
        <v>9</v>
      </c>
      <c r="L22866" t="s">
        <v>1464</v>
      </c>
      <c r="M22866" s="20">
        <v>3.3</v>
      </c>
      <c r="N22866" s="20">
        <v>5.2</v>
      </c>
      <c r="AE22866">
        <f t="shared" si="357"/>
        <v>2023</v>
      </c>
    </row>
    <row r="22867" spans="1:31" x14ac:dyDescent="0.25">
      <c r="A22867" s="7">
        <v>22864</v>
      </c>
      <c r="B22867" s="8">
        <v>45235</v>
      </c>
      <c r="C22867" t="s">
        <v>3</v>
      </c>
      <c r="D22867" t="s">
        <v>518</v>
      </c>
      <c r="E22867" t="s">
        <v>9</v>
      </c>
      <c r="F22867" t="s">
        <v>285</v>
      </c>
      <c r="G22867" t="s">
        <v>861</v>
      </c>
      <c r="H22867" s="9" t="s">
        <v>2443</v>
      </c>
      <c r="I22867" t="s">
        <v>1454</v>
      </c>
      <c r="J22867" s="20">
        <v>38</v>
      </c>
      <c r="K22867" s="20" t="s">
        <v>9</v>
      </c>
      <c r="L22867" t="s">
        <v>1463</v>
      </c>
      <c r="M22867" s="20">
        <v>9.1199999999999992</v>
      </c>
      <c r="N22867" s="20">
        <v>10.88</v>
      </c>
      <c r="AE22867">
        <f t="shared" si="357"/>
        <v>2023</v>
      </c>
    </row>
    <row r="22868" spans="1:31" x14ac:dyDescent="0.25">
      <c r="A22868" s="7">
        <v>22865</v>
      </c>
      <c r="B22868" s="8">
        <v>45238</v>
      </c>
      <c r="C22868" t="s">
        <v>3</v>
      </c>
      <c r="D22868" t="s">
        <v>698</v>
      </c>
      <c r="E22868" t="s">
        <v>9</v>
      </c>
      <c r="F22868" t="s">
        <v>665</v>
      </c>
      <c r="G22868" t="s">
        <v>861</v>
      </c>
      <c r="H22868" s="135" t="s">
        <v>1496</v>
      </c>
      <c r="I22868" t="s">
        <v>1455</v>
      </c>
      <c r="J22868" s="20">
        <v>15</v>
      </c>
      <c r="K22868" s="20" t="s">
        <v>1465</v>
      </c>
      <c r="L22868" t="s">
        <v>1466</v>
      </c>
      <c r="M22868" s="20">
        <v>1.875</v>
      </c>
      <c r="N22868" s="20">
        <v>1.875</v>
      </c>
      <c r="AE22868">
        <f t="shared" si="357"/>
        <v>2023</v>
      </c>
    </row>
    <row r="22869" spans="1:31" x14ac:dyDescent="0.25">
      <c r="A22869" s="7">
        <v>22866</v>
      </c>
      <c r="B22869" s="8">
        <v>45239</v>
      </c>
      <c r="C22869" t="s">
        <v>3</v>
      </c>
      <c r="D22869" t="s">
        <v>102</v>
      </c>
      <c r="E22869" t="s">
        <v>9</v>
      </c>
      <c r="F22869" t="s">
        <v>1310</v>
      </c>
      <c r="G22869" t="s">
        <v>11</v>
      </c>
      <c r="H22869" s="135" t="s">
        <v>1496</v>
      </c>
      <c r="I22869" t="s">
        <v>1454</v>
      </c>
      <c r="J22869" s="20">
        <v>16</v>
      </c>
      <c r="K22869" s="20" t="s">
        <v>1465</v>
      </c>
      <c r="L22869" t="s">
        <v>1466</v>
      </c>
      <c r="M22869" s="20">
        <v>4</v>
      </c>
      <c r="N22869" s="20">
        <v>4</v>
      </c>
      <c r="AE22869">
        <f t="shared" si="357"/>
        <v>2023</v>
      </c>
    </row>
    <row r="22870" spans="1:31" x14ac:dyDescent="0.25">
      <c r="A22870" s="7">
        <v>22867</v>
      </c>
      <c r="B22870" s="8">
        <v>45240</v>
      </c>
      <c r="C22870" t="s">
        <v>3</v>
      </c>
      <c r="D22870" t="s">
        <v>1352</v>
      </c>
      <c r="E22870" t="s">
        <v>9</v>
      </c>
      <c r="F22870" t="s">
        <v>40</v>
      </c>
      <c r="G22870" t="s">
        <v>648</v>
      </c>
      <c r="H22870" s="135" t="s">
        <v>2303</v>
      </c>
      <c r="I22870" t="s">
        <v>1454</v>
      </c>
      <c r="J22870" s="20">
        <v>66</v>
      </c>
      <c r="K22870" s="20" t="s">
        <v>9</v>
      </c>
      <c r="L22870" t="s">
        <v>1464</v>
      </c>
      <c r="M22870" s="20">
        <v>14.52</v>
      </c>
      <c r="N22870" s="20">
        <v>19.48</v>
      </c>
      <c r="AE22870">
        <f t="shared" si="357"/>
        <v>2023</v>
      </c>
    </row>
    <row r="22871" spans="1:31" x14ac:dyDescent="0.25">
      <c r="A22871" s="7">
        <v>22868</v>
      </c>
      <c r="B22871" s="8">
        <v>45240</v>
      </c>
      <c r="C22871" t="s">
        <v>3</v>
      </c>
      <c r="D22871" t="s">
        <v>542</v>
      </c>
      <c r="E22871" t="s">
        <v>9</v>
      </c>
      <c r="F22871" t="s">
        <v>40</v>
      </c>
      <c r="G22871" t="s">
        <v>648</v>
      </c>
      <c r="H22871" s="135" t="s">
        <v>2303</v>
      </c>
      <c r="I22871" t="s">
        <v>1454</v>
      </c>
      <c r="J22871" s="20">
        <v>125</v>
      </c>
      <c r="K22871" s="20" t="s">
        <v>9</v>
      </c>
      <c r="L22871" t="s">
        <v>1463</v>
      </c>
      <c r="M22871" s="20">
        <v>30</v>
      </c>
      <c r="N22871" s="20">
        <v>33.5</v>
      </c>
      <c r="AE22871">
        <f t="shared" si="357"/>
        <v>2023</v>
      </c>
    </row>
    <row r="22872" spans="1:31" x14ac:dyDescent="0.25">
      <c r="A22872" s="7">
        <v>22869</v>
      </c>
      <c r="B22872" s="8">
        <v>45240</v>
      </c>
      <c r="C22872" t="s">
        <v>3</v>
      </c>
      <c r="D22872" t="s">
        <v>40</v>
      </c>
      <c r="E22872" t="s">
        <v>9</v>
      </c>
      <c r="F22872" t="s">
        <v>122</v>
      </c>
      <c r="G22872" t="s">
        <v>895</v>
      </c>
      <c r="H22872" s="135" t="s">
        <v>2540</v>
      </c>
      <c r="I22872" t="s">
        <v>1455</v>
      </c>
      <c r="J22872" s="20">
        <v>25</v>
      </c>
      <c r="K22872" s="20" t="s">
        <v>3</v>
      </c>
      <c r="L22872" t="s">
        <v>1464</v>
      </c>
      <c r="M22872" s="20">
        <v>4</v>
      </c>
      <c r="N22872" s="20">
        <v>2.75</v>
      </c>
      <c r="AE22872">
        <f t="shared" si="357"/>
        <v>2023</v>
      </c>
    </row>
    <row r="22873" spans="1:31" x14ac:dyDescent="0.25">
      <c r="A22873" s="7">
        <v>22870</v>
      </c>
      <c r="B22873" s="8">
        <v>45240</v>
      </c>
      <c r="C22873" t="s">
        <v>3</v>
      </c>
      <c r="D22873" t="s">
        <v>1421</v>
      </c>
      <c r="E22873" t="s">
        <v>9</v>
      </c>
      <c r="F22873" t="s">
        <v>678</v>
      </c>
      <c r="G22873" t="s">
        <v>929</v>
      </c>
      <c r="H22873" s="136" t="s">
        <v>3208</v>
      </c>
      <c r="I22873" t="s">
        <v>1458</v>
      </c>
      <c r="J22873" s="20">
        <v>10</v>
      </c>
      <c r="K22873" s="20" t="s">
        <v>1465</v>
      </c>
      <c r="L22873" t="s">
        <v>1466</v>
      </c>
      <c r="M22873" s="20">
        <v>30</v>
      </c>
      <c r="N22873" s="20">
        <v>10</v>
      </c>
      <c r="AE22873">
        <f t="shared" si="357"/>
        <v>2023</v>
      </c>
    </row>
    <row r="22874" spans="1:31" x14ac:dyDescent="0.25">
      <c r="A22874" s="7">
        <v>22871</v>
      </c>
      <c r="B22874" s="8">
        <v>45241</v>
      </c>
      <c r="C22874" t="s">
        <v>3</v>
      </c>
      <c r="D22874" t="s">
        <v>1349</v>
      </c>
      <c r="E22874" t="s">
        <v>9</v>
      </c>
      <c r="F22874" t="s">
        <v>1274</v>
      </c>
      <c r="G22874" t="s">
        <v>929</v>
      </c>
      <c r="H22874" s="135" t="s">
        <v>2774</v>
      </c>
      <c r="I22874" t="s">
        <v>1454</v>
      </c>
      <c r="J22874" s="20">
        <v>23</v>
      </c>
      <c r="K22874" s="20" t="s">
        <v>3</v>
      </c>
      <c r="L22874" t="s">
        <v>1463</v>
      </c>
      <c r="M22874" s="20">
        <v>6.98</v>
      </c>
      <c r="N22874" s="20">
        <v>5.52</v>
      </c>
      <c r="AE22874">
        <f t="shared" si="357"/>
        <v>2023</v>
      </c>
    </row>
    <row r="22875" spans="1:31" x14ac:dyDescent="0.25">
      <c r="A22875" s="7">
        <v>22872</v>
      </c>
      <c r="B22875" s="8">
        <v>45245</v>
      </c>
      <c r="C22875" t="s">
        <v>3</v>
      </c>
      <c r="D22875" t="s">
        <v>1403</v>
      </c>
      <c r="E22875" t="s">
        <v>9</v>
      </c>
      <c r="F22875" t="s">
        <v>1413</v>
      </c>
      <c r="G22875" t="s">
        <v>929</v>
      </c>
      <c r="H22875" s="135" t="s">
        <v>2644</v>
      </c>
      <c r="I22875" t="s">
        <v>1454</v>
      </c>
      <c r="J22875" s="20">
        <v>21</v>
      </c>
      <c r="K22875" s="20" t="s">
        <v>1465</v>
      </c>
      <c r="L22875" t="s">
        <v>1466</v>
      </c>
      <c r="M22875" s="20">
        <v>5.25</v>
      </c>
      <c r="N22875" s="20">
        <v>5.25</v>
      </c>
      <c r="AE22875">
        <f t="shared" si="357"/>
        <v>2023</v>
      </c>
    </row>
    <row r="22876" spans="1:31" x14ac:dyDescent="0.25">
      <c r="A22876" s="7">
        <v>22873</v>
      </c>
      <c r="B22876" s="8">
        <v>45246</v>
      </c>
      <c r="C22876" t="s">
        <v>3</v>
      </c>
      <c r="D22876" t="s">
        <v>992</v>
      </c>
      <c r="E22876" t="s">
        <v>9</v>
      </c>
      <c r="F22876" t="s">
        <v>1193</v>
      </c>
      <c r="G22876" t="s">
        <v>569</v>
      </c>
      <c r="H22876" s="136" t="s">
        <v>1748</v>
      </c>
      <c r="I22876" t="s">
        <v>1454</v>
      </c>
      <c r="J22876" s="20">
        <v>94</v>
      </c>
      <c r="K22876" s="20" t="s">
        <v>3</v>
      </c>
      <c r="L22876" t="s">
        <v>1464</v>
      </c>
      <c r="M22876" s="20">
        <v>27.32</v>
      </c>
      <c r="N22876" s="20">
        <v>20.68</v>
      </c>
      <c r="AE22876">
        <f t="shared" si="357"/>
        <v>2023</v>
      </c>
    </row>
    <row r="22877" spans="1:31" x14ac:dyDescent="0.25">
      <c r="A22877" s="7">
        <v>22874</v>
      </c>
      <c r="B22877" s="8">
        <v>45248</v>
      </c>
      <c r="C22877" t="s">
        <v>3</v>
      </c>
      <c r="D22877" t="s">
        <v>1420</v>
      </c>
      <c r="E22877" t="s">
        <v>9</v>
      </c>
      <c r="F22877" t="s">
        <v>1417</v>
      </c>
      <c r="G22877" t="s">
        <v>1406</v>
      </c>
      <c r="H22877" s="135" t="s">
        <v>3584</v>
      </c>
      <c r="I22877" t="s">
        <v>1454</v>
      </c>
      <c r="J22877" s="20">
        <v>5</v>
      </c>
      <c r="K22877" s="20" t="s">
        <v>1465</v>
      </c>
      <c r="L22877" t="s">
        <v>1466</v>
      </c>
      <c r="M22877" s="20">
        <v>1.25</v>
      </c>
      <c r="N22877" s="20">
        <v>1.25</v>
      </c>
      <c r="AE22877">
        <f t="shared" si="357"/>
        <v>2023</v>
      </c>
    </row>
    <row r="22878" spans="1:31" x14ac:dyDescent="0.25">
      <c r="A22878" s="7">
        <v>22875</v>
      </c>
      <c r="B22878" s="8">
        <v>45248</v>
      </c>
      <c r="C22878" t="s">
        <v>3</v>
      </c>
      <c r="D22878" t="s">
        <v>834</v>
      </c>
      <c r="E22878" t="s">
        <v>9</v>
      </c>
      <c r="F22878" t="s">
        <v>1310</v>
      </c>
      <c r="G22878" t="s">
        <v>24</v>
      </c>
      <c r="H22878" s="135" t="s">
        <v>1493</v>
      </c>
      <c r="I22878" t="s">
        <v>1454</v>
      </c>
      <c r="J22878" s="20">
        <v>38</v>
      </c>
      <c r="K22878" s="20" t="s">
        <v>3</v>
      </c>
      <c r="L22878" t="s">
        <v>1464</v>
      </c>
      <c r="M22878" s="20">
        <v>11.64</v>
      </c>
      <c r="N22878" s="20">
        <v>8.36</v>
      </c>
      <c r="AE22878">
        <f t="shared" si="357"/>
        <v>2023</v>
      </c>
    </row>
    <row r="22879" spans="1:31" x14ac:dyDescent="0.25">
      <c r="A22879" s="7">
        <v>22876</v>
      </c>
      <c r="B22879" s="8">
        <v>45249</v>
      </c>
      <c r="C22879" t="s">
        <v>3</v>
      </c>
      <c r="D22879" t="s">
        <v>168</v>
      </c>
      <c r="E22879" t="s">
        <v>9</v>
      </c>
      <c r="F22879" t="s">
        <v>250</v>
      </c>
      <c r="G22879" t="s">
        <v>65</v>
      </c>
      <c r="H22879" s="135" t="s">
        <v>1608</v>
      </c>
      <c r="I22879" t="s">
        <v>1455</v>
      </c>
      <c r="J22879" s="20">
        <v>23</v>
      </c>
      <c r="K22879" s="20" t="s">
        <v>3</v>
      </c>
      <c r="L22879" t="s">
        <v>1464</v>
      </c>
      <c r="M22879" s="20">
        <v>3.7199999999999998</v>
      </c>
      <c r="N22879" s="20">
        <v>2.5300000000000002</v>
      </c>
      <c r="AE22879">
        <f t="shared" si="357"/>
        <v>2023</v>
      </c>
    </row>
    <row r="22880" spans="1:31" x14ac:dyDescent="0.25">
      <c r="A22880" s="7">
        <v>22877</v>
      </c>
      <c r="B22880" s="8">
        <v>45250</v>
      </c>
      <c r="C22880" t="s">
        <v>3</v>
      </c>
      <c r="D22880" t="s">
        <v>1329</v>
      </c>
      <c r="E22880" t="s">
        <v>9</v>
      </c>
      <c r="F22880" t="s">
        <v>1374</v>
      </c>
      <c r="G22880" t="s">
        <v>377</v>
      </c>
      <c r="H22880" s="136" t="s">
        <v>1592</v>
      </c>
      <c r="I22880" t="s">
        <v>1455</v>
      </c>
      <c r="J22880" s="20">
        <v>12</v>
      </c>
      <c r="K22880" s="20" t="s">
        <v>1465</v>
      </c>
      <c r="L22880" t="s">
        <v>1466</v>
      </c>
      <c r="M22880" s="20">
        <v>1.5</v>
      </c>
      <c r="N22880" s="20">
        <v>1.5</v>
      </c>
      <c r="AE22880">
        <f t="shared" si="357"/>
        <v>2023</v>
      </c>
    </row>
    <row r="22881" spans="1:31" x14ac:dyDescent="0.25">
      <c r="A22881" s="7">
        <v>22878</v>
      </c>
      <c r="B22881" s="8">
        <v>45251</v>
      </c>
      <c r="C22881" t="s">
        <v>3</v>
      </c>
      <c r="D22881" t="s">
        <v>102</v>
      </c>
      <c r="E22881" t="s">
        <v>9</v>
      </c>
      <c r="F22881" t="s">
        <v>1310</v>
      </c>
      <c r="G22881" t="s">
        <v>895</v>
      </c>
      <c r="H22881" s="135" t="s">
        <v>2577</v>
      </c>
      <c r="I22881" t="s">
        <v>1454</v>
      </c>
      <c r="J22881" s="20">
        <v>78</v>
      </c>
      <c r="K22881" s="20" t="s">
        <v>3</v>
      </c>
      <c r="L22881" t="s">
        <v>1464</v>
      </c>
      <c r="M22881" s="20">
        <v>22.84</v>
      </c>
      <c r="N22881" s="20">
        <v>17.16</v>
      </c>
      <c r="AE22881">
        <f t="shared" si="357"/>
        <v>2023</v>
      </c>
    </row>
    <row r="22882" spans="1:31" x14ac:dyDescent="0.25">
      <c r="A22882" s="7">
        <v>22879</v>
      </c>
      <c r="B22882" s="8">
        <v>45251</v>
      </c>
      <c r="C22882" t="s">
        <v>3</v>
      </c>
      <c r="D22882" t="s">
        <v>102</v>
      </c>
      <c r="E22882" t="s">
        <v>9</v>
      </c>
      <c r="F22882" t="s">
        <v>1310</v>
      </c>
      <c r="G22882" t="s">
        <v>11</v>
      </c>
      <c r="H22882" s="135" t="s">
        <v>1505</v>
      </c>
      <c r="I22882" t="s">
        <v>1454</v>
      </c>
      <c r="J22882" s="20">
        <v>77</v>
      </c>
      <c r="K22882" s="20" t="s">
        <v>3</v>
      </c>
      <c r="L22882" t="s">
        <v>1464</v>
      </c>
      <c r="M22882" s="20">
        <v>22.56</v>
      </c>
      <c r="N22882" s="20">
        <v>16.940000000000001</v>
      </c>
      <c r="AE22882">
        <f t="shared" si="357"/>
        <v>2023</v>
      </c>
    </row>
    <row r="22883" spans="1:31" x14ac:dyDescent="0.25">
      <c r="A22883" s="7">
        <v>22880</v>
      </c>
      <c r="B22883" s="8">
        <v>45252</v>
      </c>
      <c r="C22883" t="s">
        <v>3</v>
      </c>
      <c r="D22883" t="s">
        <v>39</v>
      </c>
      <c r="E22883" t="s">
        <v>9</v>
      </c>
      <c r="F22883" t="s">
        <v>45</v>
      </c>
      <c r="G22883" t="s">
        <v>1347</v>
      </c>
      <c r="H22883" s="135" t="s">
        <v>3596</v>
      </c>
      <c r="I22883" t="s">
        <v>1454</v>
      </c>
      <c r="J22883" s="20">
        <v>35</v>
      </c>
      <c r="K22883" s="20" t="s">
        <v>3</v>
      </c>
      <c r="L22883" t="s">
        <v>1464</v>
      </c>
      <c r="M22883" s="20">
        <v>10.8</v>
      </c>
      <c r="N22883" s="20">
        <v>7.7</v>
      </c>
      <c r="AE22883">
        <f t="shared" si="357"/>
        <v>2023</v>
      </c>
    </row>
    <row r="22884" spans="1:31" x14ac:dyDescent="0.25">
      <c r="A22884" s="7">
        <v>22881</v>
      </c>
      <c r="B22884" s="8">
        <v>45258</v>
      </c>
      <c r="C22884" t="s">
        <v>3</v>
      </c>
      <c r="D22884" t="s">
        <v>1361</v>
      </c>
      <c r="E22884" t="s">
        <v>9</v>
      </c>
      <c r="F22884" t="s">
        <v>45</v>
      </c>
      <c r="G22884" t="s">
        <v>1170</v>
      </c>
      <c r="H22884" s="136" t="s">
        <v>3204</v>
      </c>
      <c r="I22884" t="s">
        <v>1454</v>
      </c>
      <c r="J22884" s="20">
        <v>27</v>
      </c>
      <c r="K22884" s="20" t="s">
        <v>3</v>
      </c>
      <c r="L22884" t="s">
        <v>1463</v>
      </c>
      <c r="M22884" s="20">
        <v>8.02</v>
      </c>
      <c r="N22884" s="20">
        <v>6.48</v>
      </c>
      <c r="AE22884">
        <f t="shared" si="357"/>
        <v>2023</v>
      </c>
    </row>
    <row r="22885" spans="1:31" x14ac:dyDescent="0.25">
      <c r="A22885" s="7">
        <v>22882</v>
      </c>
      <c r="B22885" s="8">
        <v>45258</v>
      </c>
      <c r="C22885" t="s">
        <v>3</v>
      </c>
      <c r="D22885" t="s">
        <v>1422</v>
      </c>
      <c r="E22885" t="s">
        <v>9</v>
      </c>
      <c r="F22885" t="s">
        <v>678</v>
      </c>
      <c r="G22885" t="s">
        <v>1406</v>
      </c>
      <c r="H22885" s="135" t="s">
        <v>3585</v>
      </c>
      <c r="I22885" t="s">
        <v>1458</v>
      </c>
      <c r="J22885" s="20">
        <v>10</v>
      </c>
      <c r="K22885" s="20" t="s">
        <v>9</v>
      </c>
      <c r="L22885" t="s">
        <v>1463</v>
      </c>
      <c r="M22885" s="20">
        <v>30</v>
      </c>
      <c r="N22885" s="20">
        <v>10</v>
      </c>
      <c r="AE22885">
        <f t="shared" si="357"/>
        <v>2023</v>
      </c>
    </row>
    <row r="22886" spans="1:31" x14ac:dyDescent="0.25">
      <c r="A22886" s="7">
        <v>22883</v>
      </c>
      <c r="B22886" s="8">
        <v>45259</v>
      </c>
      <c r="C22886" t="s">
        <v>3</v>
      </c>
      <c r="D22886" t="s">
        <v>974</v>
      </c>
      <c r="E22886" t="s">
        <v>9</v>
      </c>
      <c r="F22886" t="s">
        <v>285</v>
      </c>
      <c r="G22886" t="s">
        <v>1292</v>
      </c>
      <c r="H22886" s="134" t="s">
        <v>3423</v>
      </c>
      <c r="I22886" t="s">
        <v>1454</v>
      </c>
      <c r="J22886" s="20">
        <v>19</v>
      </c>
      <c r="K22886" s="20" t="s">
        <v>9</v>
      </c>
      <c r="L22886" t="s">
        <v>1464</v>
      </c>
      <c r="M22886" s="20">
        <v>4.18</v>
      </c>
      <c r="N22886" s="20">
        <v>6.32</v>
      </c>
      <c r="AE22886">
        <f t="shared" si="357"/>
        <v>2023</v>
      </c>
    </row>
    <row r="22887" spans="1:31" x14ac:dyDescent="0.25">
      <c r="A22887" s="7">
        <v>22884</v>
      </c>
      <c r="B22887" s="8">
        <v>45259</v>
      </c>
      <c r="C22887" t="s">
        <v>3</v>
      </c>
      <c r="D22887" t="s">
        <v>360</v>
      </c>
      <c r="E22887" t="s">
        <v>9</v>
      </c>
      <c r="F22887" t="s">
        <v>285</v>
      </c>
      <c r="G22887" t="s">
        <v>1292</v>
      </c>
      <c r="H22887" s="9" t="s">
        <v>3444</v>
      </c>
      <c r="I22887" t="s">
        <v>1454</v>
      </c>
      <c r="J22887" s="20">
        <v>25</v>
      </c>
      <c r="K22887" s="20" t="s">
        <v>3</v>
      </c>
      <c r="L22887" t="s">
        <v>1464</v>
      </c>
      <c r="M22887" s="20">
        <v>8</v>
      </c>
      <c r="N22887" s="20">
        <v>5.5</v>
      </c>
      <c r="AE22887">
        <f t="shared" si="357"/>
        <v>2023</v>
      </c>
    </row>
    <row r="22888" spans="1:31" x14ac:dyDescent="0.25">
      <c r="A22888" s="7">
        <v>22885</v>
      </c>
      <c r="B22888" s="8">
        <v>45259</v>
      </c>
      <c r="C22888" t="s">
        <v>3</v>
      </c>
      <c r="D22888" t="s">
        <v>678</v>
      </c>
      <c r="E22888" t="s">
        <v>9</v>
      </c>
      <c r="F22888" t="s">
        <v>900</v>
      </c>
      <c r="G22888" t="s">
        <v>24</v>
      </c>
      <c r="H22888" s="135" t="s">
        <v>1493</v>
      </c>
      <c r="I22888" t="s">
        <v>1456</v>
      </c>
      <c r="J22888" s="20">
        <v>27</v>
      </c>
      <c r="K22888" s="20" t="s">
        <v>9</v>
      </c>
      <c r="L22888" t="s">
        <v>1464</v>
      </c>
      <c r="M22888" s="20">
        <v>5.9399999999999995</v>
      </c>
      <c r="N22888" s="20">
        <v>8.56</v>
      </c>
      <c r="O22888" t="s">
        <v>9</v>
      </c>
      <c r="P22888" s="13" t="s">
        <v>1344</v>
      </c>
      <c r="Q22888" t="s">
        <v>3</v>
      </c>
      <c r="R22888" t="s">
        <v>1385</v>
      </c>
      <c r="S22888" t="s">
        <v>1465</v>
      </c>
      <c r="U22888" t="s">
        <v>1465</v>
      </c>
      <c r="W22888" t="s">
        <v>1465</v>
      </c>
      <c r="Y22888" t="s">
        <v>1465</v>
      </c>
      <c r="AA22888" t="s">
        <v>1465</v>
      </c>
      <c r="AC22888" t="s">
        <v>1465</v>
      </c>
      <c r="AE22888">
        <f t="shared" si="357"/>
        <v>2023</v>
      </c>
    </row>
    <row r="22889" spans="1:31" x14ac:dyDescent="0.25">
      <c r="A22889" s="7">
        <v>22886</v>
      </c>
      <c r="B22889" s="8">
        <v>45260</v>
      </c>
      <c r="C22889" t="s">
        <v>3</v>
      </c>
      <c r="D22889" t="s">
        <v>766</v>
      </c>
      <c r="E22889" t="s">
        <v>9</v>
      </c>
      <c r="F22889" t="s">
        <v>585</v>
      </c>
      <c r="G22889" t="s">
        <v>895</v>
      </c>
      <c r="H22889" s="135" t="s">
        <v>2797</v>
      </c>
      <c r="I22889" t="s">
        <v>1456</v>
      </c>
      <c r="J22889" s="20">
        <v>36</v>
      </c>
      <c r="K22889" s="20" t="s">
        <v>3</v>
      </c>
      <c r="L22889" t="s">
        <v>1464</v>
      </c>
      <c r="M22889" s="20">
        <v>11.08</v>
      </c>
      <c r="N22889" s="20">
        <v>7.92</v>
      </c>
      <c r="O22889" t="s">
        <v>3</v>
      </c>
      <c r="P22889" s="13" t="s">
        <v>1349</v>
      </c>
      <c r="Q22889" t="s">
        <v>9</v>
      </c>
      <c r="R22889" t="s">
        <v>190</v>
      </c>
      <c r="S22889" t="s">
        <v>1465</v>
      </c>
      <c r="U22889" t="s">
        <v>1465</v>
      </c>
      <c r="W22889" t="s">
        <v>1465</v>
      </c>
      <c r="Y22889" t="s">
        <v>1465</v>
      </c>
      <c r="AA22889" t="s">
        <v>1465</v>
      </c>
      <c r="AC22889" t="s">
        <v>1465</v>
      </c>
      <c r="AE22889">
        <f t="shared" si="357"/>
        <v>2023</v>
      </c>
    </row>
    <row r="22890" spans="1:31" x14ac:dyDescent="0.25">
      <c r="A22890" s="7">
        <v>22887</v>
      </c>
      <c r="B22890" s="8">
        <v>45260</v>
      </c>
      <c r="C22890" t="s">
        <v>3</v>
      </c>
      <c r="D22890" t="s">
        <v>834</v>
      </c>
      <c r="E22890" t="s">
        <v>9</v>
      </c>
      <c r="F22890" t="s">
        <v>1310</v>
      </c>
      <c r="G22890" t="s">
        <v>929</v>
      </c>
      <c r="H22890" s="136" t="s">
        <v>2654</v>
      </c>
      <c r="I22890" t="s">
        <v>1454</v>
      </c>
      <c r="J22890" s="20">
        <v>10</v>
      </c>
      <c r="K22890" s="20" t="s">
        <v>1465</v>
      </c>
      <c r="L22890" t="s">
        <v>1466</v>
      </c>
      <c r="M22890" s="20">
        <v>2.5</v>
      </c>
      <c r="N22890" s="20">
        <v>2.5</v>
      </c>
      <c r="AE22890">
        <f t="shared" si="357"/>
        <v>2023</v>
      </c>
    </row>
    <row r="22891" spans="1:31" x14ac:dyDescent="0.25">
      <c r="A22891" s="7">
        <v>22888</v>
      </c>
      <c r="B22891" s="8">
        <v>45262</v>
      </c>
      <c r="C22891" t="s">
        <v>3</v>
      </c>
      <c r="D22891" t="s">
        <v>1243</v>
      </c>
      <c r="E22891" t="s">
        <v>9</v>
      </c>
      <c r="F22891" t="s">
        <v>122</v>
      </c>
      <c r="G22891" t="s">
        <v>732</v>
      </c>
      <c r="H22891" s="135" t="s">
        <v>2223</v>
      </c>
      <c r="I22891" t="s">
        <v>1454</v>
      </c>
      <c r="J22891" s="20">
        <v>57</v>
      </c>
      <c r="K22891" s="20" t="s">
        <v>3</v>
      </c>
      <c r="L22891" t="s">
        <v>1464</v>
      </c>
      <c r="M22891" s="20">
        <v>16.96</v>
      </c>
      <c r="N22891" s="20">
        <v>12.54</v>
      </c>
      <c r="AE22891">
        <f t="shared" si="357"/>
        <v>2023</v>
      </c>
    </row>
    <row r="22892" spans="1:31" x14ac:dyDescent="0.25">
      <c r="A22892" s="7">
        <v>22889</v>
      </c>
      <c r="B22892" s="8">
        <v>45262</v>
      </c>
      <c r="C22892" t="s">
        <v>3</v>
      </c>
      <c r="D22892" t="s">
        <v>1422</v>
      </c>
      <c r="E22892" t="s">
        <v>9</v>
      </c>
      <c r="F22892" t="s">
        <v>678</v>
      </c>
      <c r="G22892" t="s">
        <v>1016</v>
      </c>
      <c r="H22892" s="135" t="s">
        <v>3078</v>
      </c>
      <c r="I22892" t="s">
        <v>1455</v>
      </c>
      <c r="J22892" s="20">
        <v>13</v>
      </c>
      <c r="K22892" s="20" t="s">
        <v>1465</v>
      </c>
      <c r="L22892" t="s">
        <v>1466</v>
      </c>
      <c r="M22892" s="20">
        <v>1.625</v>
      </c>
      <c r="N22892" s="20">
        <v>1.625</v>
      </c>
      <c r="AE22892">
        <f t="shared" si="357"/>
        <v>2023</v>
      </c>
    </row>
    <row r="22893" spans="1:31" x14ac:dyDescent="0.25">
      <c r="A22893" s="7">
        <v>22890</v>
      </c>
      <c r="B22893" s="8">
        <v>45264</v>
      </c>
      <c r="C22893" t="s">
        <v>3</v>
      </c>
      <c r="D22893" t="s">
        <v>1349</v>
      </c>
      <c r="E22893" t="s">
        <v>9</v>
      </c>
      <c r="F22893" t="s">
        <v>122</v>
      </c>
      <c r="G22893" t="s">
        <v>929</v>
      </c>
      <c r="H22893" s="135" t="s">
        <v>2774</v>
      </c>
      <c r="I22893" t="s">
        <v>1454</v>
      </c>
      <c r="J22893" s="20">
        <v>42</v>
      </c>
      <c r="K22893" s="20" t="s">
        <v>1465</v>
      </c>
      <c r="L22893" t="s">
        <v>1466</v>
      </c>
      <c r="M22893" s="20">
        <v>10.5</v>
      </c>
      <c r="N22893" s="20">
        <v>10.5</v>
      </c>
      <c r="AE22893">
        <f t="shared" si="357"/>
        <v>2023</v>
      </c>
    </row>
    <row r="22894" spans="1:31" x14ac:dyDescent="0.25">
      <c r="A22894" s="7">
        <v>22891</v>
      </c>
      <c r="B22894" s="8">
        <v>45266</v>
      </c>
      <c r="C22894" t="s">
        <v>3</v>
      </c>
      <c r="D22894" t="s">
        <v>102</v>
      </c>
      <c r="E22894" t="s">
        <v>9</v>
      </c>
      <c r="F22894" t="s">
        <v>40</v>
      </c>
      <c r="G22894" t="s">
        <v>377</v>
      </c>
      <c r="H22894" s="135" t="s">
        <v>1496</v>
      </c>
      <c r="I22894" t="s">
        <v>1454</v>
      </c>
      <c r="J22894" s="20">
        <v>25</v>
      </c>
      <c r="K22894" s="20" t="s">
        <v>1465</v>
      </c>
      <c r="L22894" t="s">
        <v>1466</v>
      </c>
      <c r="M22894" s="20">
        <v>6.25</v>
      </c>
      <c r="N22894" s="20">
        <v>6.25</v>
      </c>
      <c r="AE22894">
        <f t="shared" si="357"/>
        <v>2023</v>
      </c>
    </row>
    <row r="22895" spans="1:31" x14ac:dyDescent="0.25">
      <c r="A22895" s="7">
        <v>22892</v>
      </c>
      <c r="B22895" s="8">
        <v>45266</v>
      </c>
      <c r="C22895" t="s">
        <v>3</v>
      </c>
      <c r="D22895" t="s">
        <v>1349</v>
      </c>
      <c r="E22895" t="s">
        <v>9</v>
      </c>
      <c r="F22895" t="s">
        <v>122</v>
      </c>
      <c r="G22895" t="s">
        <v>895</v>
      </c>
      <c r="H22895" s="135" t="s">
        <v>2599</v>
      </c>
      <c r="I22895" t="s">
        <v>1454</v>
      </c>
      <c r="J22895" s="20">
        <v>35</v>
      </c>
      <c r="K22895" s="20" t="s">
        <v>3</v>
      </c>
      <c r="L22895" t="s">
        <v>1464</v>
      </c>
      <c r="M22895" s="20">
        <v>10.8</v>
      </c>
      <c r="N22895" s="20">
        <v>7.7</v>
      </c>
      <c r="AE22895">
        <f t="shared" si="357"/>
        <v>2023</v>
      </c>
    </row>
    <row r="22896" spans="1:31" x14ac:dyDescent="0.25">
      <c r="A22896" s="7">
        <v>22893</v>
      </c>
      <c r="B22896" s="8">
        <v>45267</v>
      </c>
      <c r="C22896" t="s">
        <v>3</v>
      </c>
      <c r="D22896" t="s">
        <v>1361</v>
      </c>
      <c r="E22896" t="s">
        <v>9</v>
      </c>
      <c r="F22896" t="s">
        <v>448</v>
      </c>
      <c r="G22896" t="s">
        <v>732</v>
      </c>
      <c r="H22896" s="135" t="s">
        <v>2233</v>
      </c>
      <c r="I22896" t="s">
        <v>1454</v>
      </c>
      <c r="J22896" s="20">
        <v>76</v>
      </c>
      <c r="K22896" s="20" t="s">
        <v>3</v>
      </c>
      <c r="L22896" t="s">
        <v>1464</v>
      </c>
      <c r="M22896" s="20">
        <v>22.28</v>
      </c>
      <c r="N22896" s="20">
        <v>16.72</v>
      </c>
      <c r="AE22896">
        <f t="shared" si="357"/>
        <v>2023</v>
      </c>
    </row>
    <row r="22897" spans="1:31" x14ac:dyDescent="0.25">
      <c r="A22897" s="7">
        <v>22894</v>
      </c>
      <c r="B22897" s="8">
        <v>45267</v>
      </c>
      <c r="C22897" t="s">
        <v>3</v>
      </c>
      <c r="D22897" t="s">
        <v>1272</v>
      </c>
      <c r="E22897" t="s">
        <v>9</v>
      </c>
      <c r="F22897" t="s">
        <v>1417</v>
      </c>
      <c r="G22897" t="s">
        <v>929</v>
      </c>
      <c r="H22897" s="135" t="s">
        <v>3100</v>
      </c>
      <c r="I22897" t="s">
        <v>1455</v>
      </c>
      <c r="J22897" s="20">
        <v>12</v>
      </c>
      <c r="K22897" s="20" t="s">
        <v>1465</v>
      </c>
      <c r="L22897" t="s">
        <v>1466</v>
      </c>
      <c r="M22897" s="20">
        <v>1.5</v>
      </c>
      <c r="N22897" s="20">
        <v>1.5</v>
      </c>
      <c r="AE22897">
        <f t="shared" si="357"/>
        <v>2023</v>
      </c>
    </row>
    <row r="22898" spans="1:31" x14ac:dyDescent="0.25">
      <c r="A22898" s="7">
        <v>22895</v>
      </c>
      <c r="B22898" s="8">
        <v>45269</v>
      </c>
      <c r="C22898" t="s">
        <v>3</v>
      </c>
      <c r="D22898" t="s">
        <v>973</v>
      </c>
      <c r="E22898" t="s">
        <v>9</v>
      </c>
      <c r="F22898" t="s">
        <v>122</v>
      </c>
      <c r="G22898" t="s">
        <v>1292</v>
      </c>
      <c r="H22898" s="9" t="s">
        <v>3396</v>
      </c>
      <c r="I22898" t="s">
        <v>1454</v>
      </c>
      <c r="J22898" s="20">
        <v>17</v>
      </c>
      <c r="K22898" s="20" t="s">
        <v>9</v>
      </c>
      <c r="L22898" t="s">
        <v>1463</v>
      </c>
      <c r="M22898" s="20">
        <v>4.08</v>
      </c>
      <c r="N22898" s="20">
        <v>5.42</v>
      </c>
      <c r="AE22898">
        <f t="shared" si="357"/>
        <v>2023</v>
      </c>
    </row>
    <row r="22899" spans="1:31" x14ac:dyDescent="0.25">
      <c r="A22899" s="7">
        <v>22896</v>
      </c>
      <c r="B22899" s="8">
        <v>45272</v>
      </c>
      <c r="C22899" t="s">
        <v>3</v>
      </c>
      <c r="D22899" t="s">
        <v>1327</v>
      </c>
      <c r="E22899" t="s">
        <v>9</v>
      </c>
      <c r="F22899" t="s">
        <v>1310</v>
      </c>
      <c r="G22899" t="s">
        <v>1292</v>
      </c>
      <c r="H22899" s="9" t="s">
        <v>3494</v>
      </c>
      <c r="I22899" t="s">
        <v>1454</v>
      </c>
      <c r="J22899" s="20">
        <v>36</v>
      </c>
      <c r="K22899" s="20" t="s">
        <v>3</v>
      </c>
      <c r="L22899" t="s">
        <v>1464</v>
      </c>
      <c r="M22899" s="20">
        <v>11.08</v>
      </c>
      <c r="N22899" s="20">
        <v>7.92</v>
      </c>
      <c r="AE22899">
        <f t="shared" si="357"/>
        <v>2023</v>
      </c>
    </row>
    <row r="22900" spans="1:31" x14ac:dyDescent="0.25">
      <c r="A22900" s="7">
        <v>22897</v>
      </c>
      <c r="B22900" s="8">
        <v>45272</v>
      </c>
      <c r="C22900" t="s">
        <v>3</v>
      </c>
      <c r="D22900" t="s">
        <v>1361</v>
      </c>
      <c r="E22900" t="s">
        <v>9</v>
      </c>
      <c r="F22900" t="s">
        <v>1288</v>
      </c>
      <c r="G22900" t="s">
        <v>648</v>
      </c>
      <c r="H22900" s="135" t="s">
        <v>3404</v>
      </c>
      <c r="I22900" t="s">
        <v>1454</v>
      </c>
      <c r="J22900" s="20">
        <v>126</v>
      </c>
      <c r="K22900" s="20" t="s">
        <v>3</v>
      </c>
      <c r="L22900" t="s">
        <v>1464</v>
      </c>
      <c r="M22900" s="20">
        <v>36.28</v>
      </c>
      <c r="N22900" s="20">
        <v>27.72</v>
      </c>
      <c r="AE22900">
        <f t="shared" si="357"/>
        <v>2023</v>
      </c>
    </row>
    <row r="22901" spans="1:31" x14ac:dyDescent="0.25">
      <c r="A22901" s="7">
        <v>22898</v>
      </c>
      <c r="B22901" s="8">
        <v>45272</v>
      </c>
      <c r="C22901" t="s">
        <v>3</v>
      </c>
      <c r="D22901" t="s">
        <v>1361</v>
      </c>
      <c r="E22901" t="s">
        <v>9</v>
      </c>
      <c r="F22901" t="s">
        <v>1237</v>
      </c>
      <c r="G22901" t="s">
        <v>870</v>
      </c>
      <c r="H22901" s="9" t="s">
        <v>3597</v>
      </c>
      <c r="I22901" t="s">
        <v>1454</v>
      </c>
      <c r="J22901" s="20">
        <v>36</v>
      </c>
      <c r="K22901" s="20" t="s">
        <v>1465</v>
      </c>
      <c r="L22901" t="s">
        <v>1466</v>
      </c>
      <c r="M22901" s="20">
        <v>9</v>
      </c>
      <c r="N22901" s="20">
        <v>9</v>
      </c>
      <c r="AE22901">
        <f t="shared" si="357"/>
        <v>2023</v>
      </c>
    </row>
    <row r="22902" spans="1:31" x14ac:dyDescent="0.25">
      <c r="A22902" s="7">
        <v>22899</v>
      </c>
      <c r="B22902" s="8">
        <v>45273</v>
      </c>
      <c r="C22902" t="s">
        <v>3</v>
      </c>
      <c r="D22902" t="s">
        <v>1272</v>
      </c>
      <c r="E22902" t="s">
        <v>9</v>
      </c>
      <c r="F22902" t="s">
        <v>1417</v>
      </c>
      <c r="G22902" t="s">
        <v>929</v>
      </c>
      <c r="H22902" s="135" t="s">
        <v>2744</v>
      </c>
      <c r="I22902" t="s">
        <v>1455</v>
      </c>
      <c r="J22902" s="20">
        <v>30</v>
      </c>
      <c r="K22902" s="20" t="s">
        <v>1465</v>
      </c>
      <c r="L22902" t="s">
        <v>1466</v>
      </c>
      <c r="M22902" s="20">
        <v>3.75</v>
      </c>
      <c r="N22902" s="20">
        <v>3.75</v>
      </c>
      <c r="AE22902">
        <f t="shared" si="357"/>
        <v>2023</v>
      </c>
    </row>
    <row r="22903" spans="1:31" x14ac:dyDescent="0.25">
      <c r="A22903" s="7">
        <v>22900</v>
      </c>
      <c r="B22903" s="8">
        <v>45274</v>
      </c>
      <c r="C22903" t="s">
        <v>3</v>
      </c>
      <c r="D22903" t="s">
        <v>1322</v>
      </c>
      <c r="E22903" t="s">
        <v>9</v>
      </c>
      <c r="F22903" t="s">
        <v>1288</v>
      </c>
      <c r="G22903" t="s">
        <v>929</v>
      </c>
      <c r="H22903" s="135" t="s">
        <v>2701</v>
      </c>
      <c r="I22903" t="s">
        <v>1454</v>
      </c>
      <c r="J22903" s="20">
        <v>59</v>
      </c>
      <c r="K22903" s="20" t="s">
        <v>3</v>
      </c>
      <c r="L22903" t="s">
        <v>1464</v>
      </c>
      <c r="M22903" s="20">
        <v>17.52</v>
      </c>
      <c r="N22903" s="20">
        <v>12.98</v>
      </c>
      <c r="AE22903">
        <f t="shared" si="357"/>
        <v>2023</v>
      </c>
    </row>
    <row r="22904" spans="1:31" x14ac:dyDescent="0.25">
      <c r="A22904" s="7">
        <v>22901</v>
      </c>
      <c r="B22904" s="8">
        <v>45275</v>
      </c>
      <c r="C22904" t="s">
        <v>3</v>
      </c>
      <c r="D22904" t="s">
        <v>1315</v>
      </c>
      <c r="E22904" t="s">
        <v>9</v>
      </c>
      <c r="F22904" t="s">
        <v>45</v>
      </c>
      <c r="G22904" t="s">
        <v>895</v>
      </c>
      <c r="H22904" s="135" t="s">
        <v>2538</v>
      </c>
      <c r="I22904" t="s">
        <v>1454</v>
      </c>
      <c r="J22904" s="20">
        <v>38</v>
      </c>
      <c r="K22904" s="20" t="s">
        <v>3</v>
      </c>
      <c r="L22904" t="s">
        <v>1463</v>
      </c>
      <c r="M22904" s="20">
        <v>10.88</v>
      </c>
      <c r="N22904" s="20">
        <v>9.1199999999999992</v>
      </c>
      <c r="AE22904">
        <f t="shared" si="357"/>
        <v>2023</v>
      </c>
    </row>
    <row r="22905" spans="1:31" x14ac:dyDescent="0.25">
      <c r="A22905" s="7">
        <v>22902</v>
      </c>
      <c r="B22905" s="8">
        <v>45276</v>
      </c>
      <c r="C22905" t="s">
        <v>3</v>
      </c>
      <c r="D22905" t="s">
        <v>222</v>
      </c>
      <c r="E22905" t="s">
        <v>9</v>
      </c>
      <c r="F22905" t="s">
        <v>1357</v>
      </c>
      <c r="G22905" t="s">
        <v>1170</v>
      </c>
      <c r="H22905" s="135" t="s">
        <v>3598</v>
      </c>
      <c r="I22905" t="s">
        <v>1454</v>
      </c>
      <c r="J22905" s="20">
        <v>12</v>
      </c>
      <c r="K22905" s="20" t="s">
        <v>3</v>
      </c>
      <c r="L22905" t="s">
        <v>1464</v>
      </c>
      <c r="M22905" s="20">
        <v>4.3599999999999994</v>
      </c>
      <c r="N22905" s="20">
        <v>2.64</v>
      </c>
      <c r="AE22905">
        <f t="shared" si="357"/>
        <v>2023</v>
      </c>
    </row>
    <row r="22906" spans="1:31" x14ac:dyDescent="0.25">
      <c r="A22906" s="7">
        <v>22903</v>
      </c>
      <c r="B22906" s="8">
        <v>45277</v>
      </c>
      <c r="C22906" t="s">
        <v>3</v>
      </c>
      <c r="D22906" t="s">
        <v>102</v>
      </c>
      <c r="E22906" t="s">
        <v>9</v>
      </c>
      <c r="F22906" t="s">
        <v>40</v>
      </c>
      <c r="G22906" t="s">
        <v>377</v>
      </c>
      <c r="H22906" s="135" t="s">
        <v>1496</v>
      </c>
      <c r="I22906" t="s">
        <v>1454</v>
      </c>
      <c r="J22906" s="20">
        <v>30</v>
      </c>
      <c r="K22906" s="20" t="s">
        <v>3</v>
      </c>
      <c r="L22906" t="s">
        <v>1463</v>
      </c>
      <c r="M22906" s="20">
        <v>8.8000000000000007</v>
      </c>
      <c r="N22906" s="20">
        <v>7.2</v>
      </c>
      <c r="AE22906">
        <f t="shared" si="357"/>
        <v>2023</v>
      </c>
    </row>
    <row r="22907" spans="1:31" x14ac:dyDescent="0.25">
      <c r="A22907" s="7">
        <v>22904</v>
      </c>
      <c r="B22907" s="8">
        <v>45277</v>
      </c>
      <c r="C22907" t="s">
        <v>3</v>
      </c>
      <c r="D22907" t="s">
        <v>265</v>
      </c>
      <c r="E22907" t="s">
        <v>9</v>
      </c>
      <c r="F22907" t="s">
        <v>1342</v>
      </c>
      <c r="G22907" t="s">
        <v>895</v>
      </c>
      <c r="H22907" s="135" t="s">
        <v>2540</v>
      </c>
      <c r="I22907" t="s">
        <v>1456</v>
      </c>
      <c r="J22907" s="20">
        <v>17</v>
      </c>
      <c r="K22907" s="20" t="s">
        <v>1465</v>
      </c>
      <c r="L22907" t="s">
        <v>1466</v>
      </c>
      <c r="M22907" s="20">
        <v>4.25</v>
      </c>
      <c r="N22907" s="20">
        <v>4.25</v>
      </c>
      <c r="O22907" t="s">
        <v>3</v>
      </c>
      <c r="P22907" s="13" t="s">
        <v>107</v>
      </c>
      <c r="Q22907" t="s">
        <v>3</v>
      </c>
      <c r="R22907" t="s">
        <v>1329</v>
      </c>
      <c r="S22907" t="s">
        <v>3</v>
      </c>
      <c r="T22907" t="s">
        <v>1385</v>
      </c>
      <c r="U22907" t="s">
        <v>3</v>
      </c>
      <c r="V22907" t="s">
        <v>808</v>
      </c>
      <c r="W22907" t="s">
        <v>9</v>
      </c>
      <c r="X22907" t="s">
        <v>247</v>
      </c>
      <c r="Y22907" t="s">
        <v>1465</v>
      </c>
      <c r="AA22907" t="s">
        <v>1465</v>
      </c>
      <c r="AC22907" t="s">
        <v>1465</v>
      </c>
      <c r="AE22907">
        <f t="shared" si="357"/>
        <v>2023</v>
      </c>
    </row>
    <row r="22908" spans="1:31" x14ac:dyDescent="0.25">
      <c r="A22908" s="7">
        <v>22905</v>
      </c>
      <c r="B22908" s="8">
        <v>45277</v>
      </c>
      <c r="C22908" t="s">
        <v>3</v>
      </c>
      <c r="D22908" t="s">
        <v>1349</v>
      </c>
      <c r="E22908" t="s">
        <v>9</v>
      </c>
      <c r="F22908" t="s">
        <v>122</v>
      </c>
      <c r="G22908" t="s">
        <v>929</v>
      </c>
      <c r="H22908" s="135" t="s">
        <v>3036</v>
      </c>
      <c r="I22908" t="s">
        <v>1454</v>
      </c>
      <c r="J22908" s="20">
        <v>40</v>
      </c>
      <c r="K22908" s="20" t="s">
        <v>3</v>
      </c>
      <c r="L22908" t="s">
        <v>1464</v>
      </c>
      <c r="M22908" s="20">
        <v>12.2</v>
      </c>
      <c r="N22908" s="20">
        <v>8.8000000000000007</v>
      </c>
      <c r="AE22908">
        <f t="shared" si="357"/>
        <v>2023</v>
      </c>
    </row>
    <row r="22909" spans="1:31" x14ac:dyDescent="0.25">
      <c r="A22909" s="7">
        <v>22906</v>
      </c>
      <c r="B22909" s="8">
        <v>45278</v>
      </c>
      <c r="C22909" t="s">
        <v>3</v>
      </c>
      <c r="D22909" t="s">
        <v>102</v>
      </c>
      <c r="E22909" t="s">
        <v>9</v>
      </c>
      <c r="F22909" t="s">
        <v>40</v>
      </c>
      <c r="G22909" t="s">
        <v>377</v>
      </c>
      <c r="H22909" s="135" t="s">
        <v>1496</v>
      </c>
      <c r="I22909" t="s">
        <v>1454</v>
      </c>
      <c r="J22909" s="20">
        <v>104</v>
      </c>
      <c r="K22909" s="20" t="s">
        <v>9</v>
      </c>
      <c r="L22909" t="s">
        <v>1463</v>
      </c>
      <c r="M22909" s="20">
        <v>24.96</v>
      </c>
      <c r="N22909" s="20">
        <v>28.04</v>
      </c>
      <c r="AE22909">
        <f t="shared" si="357"/>
        <v>2023</v>
      </c>
    </row>
    <row r="22910" spans="1:31" x14ac:dyDescent="0.25">
      <c r="A22910" s="7">
        <v>22907</v>
      </c>
      <c r="B22910" s="8">
        <v>45279</v>
      </c>
      <c r="C22910" t="s">
        <v>3</v>
      </c>
      <c r="D22910" t="s">
        <v>518</v>
      </c>
      <c r="E22910" t="s">
        <v>9</v>
      </c>
      <c r="F22910" t="s">
        <v>900</v>
      </c>
      <c r="G22910" t="s">
        <v>1292</v>
      </c>
      <c r="H22910" s="9" t="s">
        <v>3413</v>
      </c>
      <c r="I22910" t="s">
        <v>1454</v>
      </c>
      <c r="J22910" s="20">
        <v>12</v>
      </c>
      <c r="K22910" s="20" t="s">
        <v>9</v>
      </c>
      <c r="L22910" t="s">
        <v>1463</v>
      </c>
      <c r="M22910" s="20">
        <v>2.88</v>
      </c>
      <c r="N22910" s="20">
        <v>4.12</v>
      </c>
      <c r="AE22910">
        <f t="shared" si="357"/>
        <v>2023</v>
      </c>
    </row>
    <row r="22911" spans="1:31" x14ac:dyDescent="0.25">
      <c r="A22911" s="7">
        <v>22908</v>
      </c>
      <c r="B22911" s="8">
        <v>45281</v>
      </c>
      <c r="C22911" t="s">
        <v>3</v>
      </c>
      <c r="D22911" t="s">
        <v>1423</v>
      </c>
      <c r="E22911" t="s">
        <v>9</v>
      </c>
      <c r="F22911" t="s">
        <v>678</v>
      </c>
      <c r="G22911" t="s">
        <v>1406</v>
      </c>
      <c r="H22911" s="135" t="s">
        <v>3585</v>
      </c>
      <c r="I22911" t="s">
        <v>1458</v>
      </c>
      <c r="J22911" s="20">
        <v>10</v>
      </c>
      <c r="K22911" s="20" t="s">
        <v>1465</v>
      </c>
      <c r="L22911" t="s">
        <v>1466</v>
      </c>
      <c r="M22911" s="20">
        <v>30</v>
      </c>
      <c r="N22911" s="20">
        <v>10</v>
      </c>
      <c r="AE22911">
        <f t="shared" si="357"/>
        <v>2023</v>
      </c>
    </row>
    <row r="22912" spans="1:31" x14ac:dyDescent="0.25">
      <c r="A22912" s="7">
        <v>22909</v>
      </c>
      <c r="B22912" s="8">
        <v>45283</v>
      </c>
      <c r="C22912" t="s">
        <v>3</v>
      </c>
      <c r="D22912" t="s">
        <v>1404</v>
      </c>
      <c r="E22912" t="s">
        <v>9</v>
      </c>
      <c r="F22912" t="s">
        <v>585</v>
      </c>
      <c r="G22912" t="s">
        <v>377</v>
      </c>
      <c r="H22912" s="136" t="s">
        <v>1592</v>
      </c>
      <c r="I22912" t="s">
        <v>1455</v>
      </c>
      <c r="J22912" s="20">
        <v>11</v>
      </c>
      <c r="K22912" s="20" t="s">
        <v>9</v>
      </c>
      <c r="L22912" t="s">
        <v>1463</v>
      </c>
      <c r="M22912" s="20">
        <v>1.32</v>
      </c>
      <c r="N22912" s="20">
        <v>1.93</v>
      </c>
      <c r="AE22912">
        <f t="shared" si="357"/>
        <v>2023</v>
      </c>
    </row>
    <row r="22913" spans="1:31" x14ac:dyDescent="0.25">
      <c r="A22913" s="7">
        <v>22910</v>
      </c>
      <c r="B22913" s="8">
        <v>45283</v>
      </c>
      <c r="C22913" t="s">
        <v>3</v>
      </c>
      <c r="D22913" t="s">
        <v>1424</v>
      </c>
      <c r="E22913" t="s">
        <v>9</v>
      </c>
      <c r="F22913" t="s">
        <v>1272</v>
      </c>
      <c r="G22913" t="s">
        <v>648</v>
      </c>
      <c r="H22913" s="136" t="s">
        <v>2078</v>
      </c>
      <c r="I22913" t="s">
        <v>1458</v>
      </c>
      <c r="J22913" s="20">
        <v>6</v>
      </c>
      <c r="K22913" s="20" t="s">
        <v>1465</v>
      </c>
      <c r="L22913" t="s">
        <v>1466</v>
      </c>
      <c r="M22913" s="20">
        <v>10</v>
      </c>
      <c r="N22913" s="20">
        <v>30</v>
      </c>
      <c r="AE22913">
        <f t="shared" si="357"/>
        <v>2023</v>
      </c>
    </row>
    <row r="22914" spans="1:31" x14ac:dyDescent="0.25">
      <c r="A22914" s="7">
        <v>22911</v>
      </c>
      <c r="B22914" s="8">
        <v>45288</v>
      </c>
      <c r="C22914" t="s">
        <v>3</v>
      </c>
      <c r="D22914" t="s">
        <v>798</v>
      </c>
      <c r="E22914" t="s">
        <v>9</v>
      </c>
      <c r="F22914" t="s">
        <v>1419</v>
      </c>
      <c r="G22914" t="s">
        <v>648</v>
      </c>
      <c r="H22914" s="9" t="s">
        <v>1797</v>
      </c>
      <c r="I22914" t="s">
        <v>1454</v>
      </c>
      <c r="J22914" s="20">
        <v>123</v>
      </c>
      <c r="K22914" s="20" t="s">
        <v>3</v>
      </c>
      <c r="L22914" t="s">
        <v>1464</v>
      </c>
      <c r="M22914" s="20">
        <v>35.44</v>
      </c>
      <c r="N22914" s="20">
        <v>27.06</v>
      </c>
      <c r="AE22914">
        <f t="shared" si="357"/>
        <v>2023</v>
      </c>
    </row>
    <row r="22915" spans="1:31" x14ac:dyDescent="0.25">
      <c r="A22915" s="7">
        <v>22912</v>
      </c>
      <c r="B22915" s="8">
        <v>45288</v>
      </c>
      <c r="C22915" t="s">
        <v>3</v>
      </c>
      <c r="D22915" t="s">
        <v>798</v>
      </c>
      <c r="E22915" t="s">
        <v>9</v>
      </c>
      <c r="F22915" t="s">
        <v>1412</v>
      </c>
      <c r="G22915" t="s">
        <v>895</v>
      </c>
      <c r="H22915" s="135" t="s">
        <v>2564</v>
      </c>
      <c r="I22915" t="s">
        <v>1454</v>
      </c>
      <c r="J22915" s="20">
        <v>52</v>
      </c>
      <c r="K22915" s="20" t="s">
        <v>3</v>
      </c>
      <c r="L22915" t="s">
        <v>1464</v>
      </c>
      <c r="M22915" s="20">
        <v>15.56</v>
      </c>
      <c r="N22915" s="20">
        <v>11.44</v>
      </c>
      <c r="AE22915">
        <f t="shared" si="357"/>
        <v>2023</v>
      </c>
    </row>
    <row r="22916" spans="1:31" x14ac:dyDescent="0.25">
      <c r="A22916" s="7">
        <v>22913</v>
      </c>
      <c r="B22916" s="8">
        <v>45288</v>
      </c>
      <c r="C22916" t="s">
        <v>3</v>
      </c>
      <c r="D22916" t="s">
        <v>798</v>
      </c>
      <c r="E22916" t="s">
        <v>9</v>
      </c>
      <c r="F22916" t="s">
        <v>1419</v>
      </c>
      <c r="G22916" t="s">
        <v>929</v>
      </c>
      <c r="H22916" s="9" t="s">
        <v>2652</v>
      </c>
      <c r="I22916" t="s">
        <v>1454</v>
      </c>
      <c r="J22916" s="20">
        <v>70</v>
      </c>
      <c r="K22916" s="20" t="s">
        <v>1465</v>
      </c>
      <c r="L22916" t="s">
        <v>1466</v>
      </c>
      <c r="M22916" s="20">
        <v>17.5</v>
      </c>
      <c r="N22916" s="20">
        <v>17.5</v>
      </c>
      <c r="AE22916">
        <f t="shared" ref="AE22916:AE22979" si="358">YEAR(B22916)</f>
        <v>2023</v>
      </c>
    </row>
    <row r="22917" spans="1:31" x14ac:dyDescent="0.25">
      <c r="A22917" s="7">
        <v>22914</v>
      </c>
      <c r="B22917" s="8">
        <v>45289</v>
      </c>
      <c r="C22917" t="s">
        <v>3</v>
      </c>
      <c r="D22917" t="s">
        <v>1385</v>
      </c>
      <c r="E22917" t="s">
        <v>9</v>
      </c>
      <c r="F22917" t="s">
        <v>1342</v>
      </c>
      <c r="G22917" t="s">
        <v>648</v>
      </c>
      <c r="H22917" s="135" t="s">
        <v>3599</v>
      </c>
      <c r="I22917" t="s">
        <v>1454</v>
      </c>
      <c r="J22917" s="20">
        <v>9</v>
      </c>
      <c r="K22917" s="20" t="s">
        <v>9</v>
      </c>
      <c r="L22917" t="s">
        <v>1464</v>
      </c>
      <c r="M22917" s="20">
        <v>1.98</v>
      </c>
      <c r="N22917" s="20">
        <v>3.52</v>
      </c>
      <c r="AE22917">
        <f t="shared" si="358"/>
        <v>2023</v>
      </c>
    </row>
    <row r="22918" spans="1:31" x14ac:dyDescent="0.25">
      <c r="A22918" s="7">
        <v>22915</v>
      </c>
      <c r="B22918" s="8">
        <v>45290</v>
      </c>
      <c r="C22918" t="s">
        <v>3</v>
      </c>
      <c r="D22918" t="s">
        <v>798</v>
      </c>
      <c r="E22918" t="s">
        <v>9</v>
      </c>
      <c r="F22918" t="s">
        <v>1412</v>
      </c>
      <c r="G22918" t="s">
        <v>861</v>
      </c>
      <c r="H22918" s="135" t="s">
        <v>2549</v>
      </c>
      <c r="I22918" t="s">
        <v>1454</v>
      </c>
      <c r="J22918" s="20">
        <v>21</v>
      </c>
      <c r="K22918" s="20" t="s">
        <v>3</v>
      </c>
      <c r="L22918" t="s">
        <v>1464</v>
      </c>
      <c r="M22918" s="20">
        <v>6.88</v>
      </c>
      <c r="N22918" s="20">
        <v>4.62</v>
      </c>
      <c r="AE22918">
        <f t="shared" si="358"/>
        <v>2023</v>
      </c>
    </row>
    <row r="22919" spans="1:31" x14ac:dyDescent="0.25">
      <c r="A22919" s="7">
        <v>22916</v>
      </c>
      <c r="B22919" s="8">
        <v>45290</v>
      </c>
      <c r="C22919" t="s">
        <v>3</v>
      </c>
      <c r="D22919" t="s">
        <v>1283</v>
      </c>
      <c r="E22919" t="s">
        <v>9</v>
      </c>
      <c r="F22919" t="s">
        <v>54</v>
      </c>
      <c r="G22919" t="s">
        <v>1170</v>
      </c>
      <c r="H22919" s="135" t="s">
        <v>3294</v>
      </c>
      <c r="I22919" t="s">
        <v>1454</v>
      </c>
      <c r="J22919" s="20">
        <v>66</v>
      </c>
      <c r="K22919" s="20" t="s">
        <v>9</v>
      </c>
      <c r="L22919" t="s">
        <v>1464</v>
      </c>
      <c r="M22919" s="20">
        <v>14.52</v>
      </c>
      <c r="N22919" s="20">
        <v>19.48</v>
      </c>
      <c r="AE22919">
        <f t="shared" si="358"/>
        <v>2023</v>
      </c>
    </row>
    <row r="22920" spans="1:31" x14ac:dyDescent="0.25">
      <c r="A22920" s="7">
        <v>22917</v>
      </c>
      <c r="B22920" s="8">
        <v>45290</v>
      </c>
      <c r="C22920" t="s">
        <v>3</v>
      </c>
      <c r="D22920" t="s">
        <v>868</v>
      </c>
      <c r="E22920" t="s">
        <v>9</v>
      </c>
      <c r="F22920" t="s">
        <v>1028</v>
      </c>
      <c r="G22920" t="s">
        <v>870</v>
      </c>
      <c r="H22920" s="9" t="s">
        <v>3219</v>
      </c>
      <c r="I22920" t="s">
        <v>1454</v>
      </c>
      <c r="J22920" s="20">
        <v>12</v>
      </c>
      <c r="K22920" s="20" t="s">
        <v>3</v>
      </c>
      <c r="L22920" t="s">
        <v>1463</v>
      </c>
      <c r="M22920" s="20">
        <v>4.12</v>
      </c>
      <c r="N22920" s="20">
        <v>2.88</v>
      </c>
      <c r="AE22920">
        <f t="shared" si="358"/>
        <v>2023</v>
      </c>
    </row>
    <row r="22921" spans="1:31" x14ac:dyDescent="0.25">
      <c r="A22921" s="7">
        <v>22918</v>
      </c>
      <c r="B22921" s="8">
        <v>45290</v>
      </c>
      <c r="C22921" t="s">
        <v>3</v>
      </c>
      <c r="D22921" t="s">
        <v>1283</v>
      </c>
      <c r="E22921" t="s">
        <v>9</v>
      </c>
      <c r="F22921" t="s">
        <v>1325</v>
      </c>
      <c r="G22921" t="s">
        <v>377</v>
      </c>
      <c r="H22921" s="9" t="s">
        <v>3012</v>
      </c>
      <c r="I22921" t="s">
        <v>1454</v>
      </c>
      <c r="J22921" s="20">
        <v>52</v>
      </c>
      <c r="K22921" s="20" t="s">
        <v>3</v>
      </c>
      <c r="L22921" t="s">
        <v>1464</v>
      </c>
      <c r="M22921" s="20">
        <v>15.56</v>
      </c>
      <c r="N22921" s="20">
        <v>11.44</v>
      </c>
      <c r="AE22921">
        <f t="shared" si="358"/>
        <v>2023</v>
      </c>
    </row>
    <row r="22922" spans="1:31" x14ac:dyDescent="0.25">
      <c r="A22922" s="7">
        <v>22919</v>
      </c>
      <c r="B22922" s="8">
        <v>45292</v>
      </c>
      <c r="C22922" t="s">
        <v>3</v>
      </c>
      <c r="D22922" t="s">
        <v>1414</v>
      </c>
      <c r="E22922" t="s">
        <v>9</v>
      </c>
      <c r="F22922" t="s">
        <v>1345</v>
      </c>
      <c r="G22922" t="s">
        <v>1292</v>
      </c>
      <c r="H22922" s="9" t="s">
        <v>3397</v>
      </c>
      <c r="I22922" t="s">
        <v>1454</v>
      </c>
      <c r="J22922" s="20">
        <v>15</v>
      </c>
      <c r="K22922" s="20" t="s">
        <v>9</v>
      </c>
      <c r="L22922" t="s">
        <v>1463</v>
      </c>
      <c r="M22922" s="20">
        <v>3.6</v>
      </c>
      <c r="N22922" s="20">
        <v>4.9000000000000004</v>
      </c>
      <c r="AE22922">
        <f t="shared" si="358"/>
        <v>2024</v>
      </c>
    </row>
    <row r="22923" spans="1:31" x14ac:dyDescent="0.25">
      <c r="A22923" s="7">
        <v>22920</v>
      </c>
      <c r="B22923" s="8">
        <v>45293</v>
      </c>
      <c r="C22923" t="s">
        <v>3</v>
      </c>
      <c r="D22923" t="s">
        <v>265</v>
      </c>
      <c r="E22923" t="s">
        <v>9</v>
      </c>
      <c r="F22923" t="s">
        <v>1329</v>
      </c>
      <c r="G22923" t="s">
        <v>648</v>
      </c>
      <c r="H22923" s="135" t="s">
        <v>3599</v>
      </c>
      <c r="I22923" t="s">
        <v>1455</v>
      </c>
      <c r="J22923" s="20">
        <v>75</v>
      </c>
      <c r="K22923" s="20" t="s">
        <v>9</v>
      </c>
      <c r="L22923" t="s">
        <v>1464</v>
      </c>
      <c r="M22923" s="20">
        <v>8.25</v>
      </c>
      <c r="N22923" s="20">
        <v>11</v>
      </c>
      <c r="AE22923">
        <f t="shared" si="358"/>
        <v>2024</v>
      </c>
    </row>
    <row r="22924" spans="1:31" x14ac:dyDescent="0.25">
      <c r="A22924" s="7">
        <v>22921</v>
      </c>
      <c r="B22924" s="8">
        <v>45293</v>
      </c>
      <c r="C22924" t="s">
        <v>3</v>
      </c>
      <c r="D22924" t="s">
        <v>614</v>
      </c>
      <c r="E22924" t="s">
        <v>9</v>
      </c>
      <c r="F22924" t="s">
        <v>1288</v>
      </c>
      <c r="G22924" t="s">
        <v>14</v>
      </c>
      <c r="H22924" s="135" t="s">
        <v>1496</v>
      </c>
      <c r="I22924" t="s">
        <v>1456</v>
      </c>
      <c r="J22924" s="20">
        <v>77</v>
      </c>
      <c r="K22924" s="20" t="s">
        <v>3</v>
      </c>
      <c r="L22924" t="s">
        <v>1463</v>
      </c>
      <c r="M22924" s="20">
        <v>21.02</v>
      </c>
      <c r="N22924" s="20">
        <v>18.48</v>
      </c>
      <c r="O22924" t="s">
        <v>3</v>
      </c>
      <c r="P22924" s="13" t="s">
        <v>1349</v>
      </c>
      <c r="Q22924" t="s">
        <v>3</v>
      </c>
      <c r="R22924" t="s">
        <v>766</v>
      </c>
      <c r="S22924" t="s">
        <v>3</v>
      </c>
      <c r="T22924" t="s">
        <v>877</v>
      </c>
      <c r="U22924" t="s">
        <v>9</v>
      </c>
      <c r="V22924" t="s">
        <v>1401</v>
      </c>
      <c r="W22924" t="s">
        <v>9</v>
      </c>
      <c r="X22924" t="s">
        <v>1357</v>
      </c>
      <c r="Y22924" t="s">
        <v>9</v>
      </c>
      <c r="Z22924" t="s">
        <v>1366</v>
      </c>
      <c r="AA22924" t="s">
        <v>1465</v>
      </c>
      <c r="AC22924" t="s">
        <v>1465</v>
      </c>
      <c r="AE22924">
        <f t="shared" si="358"/>
        <v>2024</v>
      </c>
    </row>
    <row r="22925" spans="1:31" x14ac:dyDescent="0.25">
      <c r="A22925" s="7">
        <v>22922</v>
      </c>
      <c r="B22925" s="8">
        <v>45294</v>
      </c>
      <c r="C22925" t="s">
        <v>3</v>
      </c>
      <c r="D22925" t="s">
        <v>1213</v>
      </c>
      <c r="E22925" t="s">
        <v>9</v>
      </c>
      <c r="F22925" t="s">
        <v>163</v>
      </c>
      <c r="G22925" t="s">
        <v>1406</v>
      </c>
      <c r="H22925" s="135" t="s">
        <v>3583</v>
      </c>
      <c r="I22925" t="s">
        <v>1455</v>
      </c>
      <c r="J22925" s="20">
        <v>40</v>
      </c>
      <c r="K22925" s="20" t="s">
        <v>1465</v>
      </c>
      <c r="L22925" t="s">
        <v>1466</v>
      </c>
      <c r="M22925" s="20">
        <v>5</v>
      </c>
      <c r="N22925" s="20">
        <v>5</v>
      </c>
      <c r="AE22925">
        <f t="shared" si="358"/>
        <v>2024</v>
      </c>
    </row>
    <row r="22926" spans="1:31" x14ac:dyDescent="0.25">
      <c r="A22926" s="7">
        <v>22923</v>
      </c>
      <c r="B22926" s="8">
        <v>45295</v>
      </c>
      <c r="C22926" t="s">
        <v>3</v>
      </c>
      <c r="D22926" t="s">
        <v>1414</v>
      </c>
      <c r="E22926" t="s">
        <v>9</v>
      </c>
      <c r="F22926" t="s">
        <v>1417</v>
      </c>
      <c r="G22926" t="s">
        <v>929</v>
      </c>
      <c r="H22926" s="135" t="s">
        <v>2774</v>
      </c>
      <c r="I22926" t="s">
        <v>1454</v>
      </c>
      <c r="J22926" s="20">
        <v>26</v>
      </c>
      <c r="K22926" s="20" t="s">
        <v>9</v>
      </c>
      <c r="L22926" t="s">
        <v>1464</v>
      </c>
      <c r="M22926" s="20">
        <v>5.72</v>
      </c>
      <c r="N22926" s="20">
        <v>8.2800000000000011</v>
      </c>
      <c r="AE22926">
        <f t="shared" si="358"/>
        <v>2024</v>
      </c>
    </row>
    <row r="22927" spans="1:31" x14ac:dyDescent="0.25">
      <c r="A22927" s="7">
        <v>22924</v>
      </c>
      <c r="B22927" s="8">
        <v>45296</v>
      </c>
      <c r="C22927" t="s">
        <v>3</v>
      </c>
      <c r="D22927" t="s">
        <v>1425</v>
      </c>
      <c r="E22927" t="s">
        <v>9</v>
      </c>
      <c r="F22927" t="s">
        <v>1367</v>
      </c>
      <c r="G22927" t="s">
        <v>648</v>
      </c>
      <c r="H22927" s="135" t="s">
        <v>1877</v>
      </c>
      <c r="I22927" t="s">
        <v>1458</v>
      </c>
      <c r="J22927" s="20">
        <v>6</v>
      </c>
      <c r="K22927" s="20" t="s">
        <v>9</v>
      </c>
      <c r="L22927" t="s">
        <v>1464</v>
      </c>
      <c r="M22927" s="20">
        <v>30</v>
      </c>
      <c r="N22927" s="20">
        <v>10</v>
      </c>
      <c r="AE22927">
        <f t="shared" si="358"/>
        <v>2024</v>
      </c>
    </row>
    <row r="22928" spans="1:31" x14ac:dyDescent="0.25">
      <c r="A22928" s="7">
        <v>22925</v>
      </c>
      <c r="B22928" s="8">
        <v>45296</v>
      </c>
      <c r="C22928" t="s">
        <v>3</v>
      </c>
      <c r="D22928" t="s">
        <v>1349</v>
      </c>
      <c r="E22928" t="s">
        <v>9</v>
      </c>
      <c r="F22928" t="s">
        <v>1401</v>
      </c>
      <c r="G22928" t="s">
        <v>929</v>
      </c>
      <c r="H22928" s="135" t="s">
        <v>2701</v>
      </c>
      <c r="I22928" t="s">
        <v>1454</v>
      </c>
      <c r="J22928" s="20">
        <v>44</v>
      </c>
      <c r="K22928" s="20" t="s">
        <v>3</v>
      </c>
      <c r="L22928" t="s">
        <v>1464</v>
      </c>
      <c r="M22928" s="20">
        <v>13.32</v>
      </c>
      <c r="N22928" s="20">
        <v>9.68</v>
      </c>
      <c r="AE22928">
        <f t="shared" si="358"/>
        <v>2024</v>
      </c>
    </row>
    <row r="22929" spans="1:31" x14ac:dyDescent="0.25">
      <c r="A22929" s="7">
        <v>22926</v>
      </c>
      <c r="B22929" s="8">
        <v>45298</v>
      </c>
      <c r="C22929" t="s">
        <v>3</v>
      </c>
      <c r="D22929" t="s">
        <v>1349</v>
      </c>
      <c r="E22929" t="s">
        <v>9</v>
      </c>
      <c r="F22929" t="s">
        <v>1402</v>
      </c>
      <c r="G22929" t="s">
        <v>714</v>
      </c>
      <c r="H22929" s="135" t="s">
        <v>2209</v>
      </c>
      <c r="I22929" t="s">
        <v>1454</v>
      </c>
      <c r="J22929" s="20">
        <v>62</v>
      </c>
      <c r="K22929" s="20" t="s">
        <v>9</v>
      </c>
      <c r="L22929" t="s">
        <v>1464</v>
      </c>
      <c r="M22929" s="20">
        <v>13.64</v>
      </c>
      <c r="N22929" s="20">
        <v>18.36</v>
      </c>
      <c r="AE22929">
        <f t="shared" si="358"/>
        <v>2024</v>
      </c>
    </row>
    <row r="22930" spans="1:31" x14ac:dyDescent="0.25">
      <c r="A22930" s="7">
        <v>22927</v>
      </c>
      <c r="B22930" s="8">
        <v>45298</v>
      </c>
      <c r="C22930" t="s">
        <v>3</v>
      </c>
      <c r="D22930" t="s">
        <v>1414</v>
      </c>
      <c r="E22930" t="s">
        <v>9</v>
      </c>
      <c r="F22930" t="s">
        <v>1409</v>
      </c>
      <c r="G22930" t="s">
        <v>929</v>
      </c>
      <c r="H22930" s="135" t="s">
        <v>2683</v>
      </c>
      <c r="I22930" t="s">
        <v>1454</v>
      </c>
      <c r="J22930" s="20">
        <v>16</v>
      </c>
      <c r="K22930" s="20" t="s">
        <v>3</v>
      </c>
      <c r="L22930" t="s">
        <v>1463</v>
      </c>
      <c r="M22930" s="20">
        <v>5.16</v>
      </c>
      <c r="N22930" s="20">
        <v>3.84</v>
      </c>
      <c r="AE22930">
        <f t="shared" si="358"/>
        <v>2024</v>
      </c>
    </row>
    <row r="22931" spans="1:31" x14ac:dyDescent="0.25">
      <c r="A22931" s="7">
        <v>22928</v>
      </c>
      <c r="B22931" s="8">
        <v>45301</v>
      </c>
      <c r="C22931" t="s">
        <v>3</v>
      </c>
      <c r="D22931" t="s">
        <v>1361</v>
      </c>
      <c r="E22931" t="s">
        <v>9</v>
      </c>
      <c r="F22931" t="s">
        <v>448</v>
      </c>
      <c r="G22931" t="s">
        <v>895</v>
      </c>
      <c r="H22931" s="136" t="s">
        <v>2783</v>
      </c>
      <c r="I22931" t="s">
        <v>1454</v>
      </c>
      <c r="J22931" s="20">
        <v>27</v>
      </c>
      <c r="K22931" s="20" t="s">
        <v>3</v>
      </c>
      <c r="L22931" t="s">
        <v>1464</v>
      </c>
      <c r="M22931" s="20">
        <v>8.56</v>
      </c>
      <c r="N22931" s="20">
        <v>5.9399999999999995</v>
      </c>
      <c r="AE22931">
        <f t="shared" si="358"/>
        <v>2024</v>
      </c>
    </row>
    <row r="22932" spans="1:31" x14ac:dyDescent="0.25">
      <c r="A22932" s="7">
        <v>22929</v>
      </c>
      <c r="B22932" s="8">
        <v>45304</v>
      </c>
      <c r="C22932" t="s">
        <v>3</v>
      </c>
      <c r="D22932" t="s">
        <v>868</v>
      </c>
      <c r="E22932" t="s">
        <v>9</v>
      </c>
      <c r="F22932" t="s">
        <v>1028</v>
      </c>
      <c r="G22932" t="s">
        <v>929</v>
      </c>
      <c r="H22932" s="135" t="s">
        <v>3600</v>
      </c>
      <c r="I22932" t="s">
        <v>1454</v>
      </c>
      <c r="J22932" s="20">
        <v>26</v>
      </c>
      <c r="K22932" s="20" t="s">
        <v>3</v>
      </c>
      <c r="L22932" t="s">
        <v>1464</v>
      </c>
      <c r="M22932" s="20">
        <v>8.2800000000000011</v>
      </c>
      <c r="N22932" s="20">
        <v>5.72</v>
      </c>
      <c r="AE22932">
        <f t="shared" si="358"/>
        <v>2024</v>
      </c>
    </row>
    <row r="22933" spans="1:31" x14ac:dyDescent="0.25">
      <c r="A22933" s="7">
        <v>22930</v>
      </c>
      <c r="B22933" s="8">
        <v>45307</v>
      </c>
      <c r="C22933" t="s">
        <v>3</v>
      </c>
      <c r="D22933" t="s">
        <v>812</v>
      </c>
      <c r="E22933" t="s">
        <v>9</v>
      </c>
      <c r="F22933" t="s">
        <v>1329</v>
      </c>
      <c r="G22933" t="s">
        <v>1016</v>
      </c>
      <c r="H22933" s="135" t="s">
        <v>2935</v>
      </c>
      <c r="I22933" t="s">
        <v>1456</v>
      </c>
      <c r="J22933" s="20">
        <v>17</v>
      </c>
      <c r="K22933" s="20" t="s">
        <v>9</v>
      </c>
      <c r="L22933" t="s">
        <v>1464</v>
      </c>
      <c r="M22933" s="20">
        <v>3.74</v>
      </c>
      <c r="N22933" s="20">
        <v>5.76</v>
      </c>
      <c r="O22933" t="s">
        <v>3</v>
      </c>
      <c r="P22933" s="13" t="s">
        <v>1288</v>
      </c>
      <c r="Q22933" t="s">
        <v>9</v>
      </c>
      <c r="R22933" t="s">
        <v>808</v>
      </c>
      <c r="S22933" t="s">
        <v>3</v>
      </c>
      <c r="T22933" t="s">
        <v>190</v>
      </c>
      <c r="U22933" t="s">
        <v>9</v>
      </c>
      <c r="V22933" t="s">
        <v>107</v>
      </c>
      <c r="W22933" t="s">
        <v>3</v>
      </c>
      <c r="X22933" t="s">
        <v>900</v>
      </c>
      <c r="Y22933" t="s">
        <v>9</v>
      </c>
      <c r="Z22933" t="s">
        <v>1374</v>
      </c>
      <c r="AA22933" t="s">
        <v>3</v>
      </c>
      <c r="AB22933" t="s">
        <v>1325</v>
      </c>
      <c r="AC22933" t="s">
        <v>9</v>
      </c>
      <c r="AD22933" t="s">
        <v>265</v>
      </c>
      <c r="AE22933">
        <f t="shared" si="358"/>
        <v>2024</v>
      </c>
    </row>
    <row r="22934" spans="1:31" x14ac:dyDescent="0.25">
      <c r="A22934" s="7">
        <v>22931</v>
      </c>
      <c r="B22934" s="8">
        <v>45308</v>
      </c>
      <c r="C22934" t="s">
        <v>3</v>
      </c>
      <c r="D22934" t="s">
        <v>31</v>
      </c>
      <c r="E22934" t="s">
        <v>9</v>
      </c>
      <c r="F22934" t="s">
        <v>1325</v>
      </c>
      <c r="G22934" t="s">
        <v>929</v>
      </c>
      <c r="H22934" s="135" t="s">
        <v>3036</v>
      </c>
      <c r="I22934" t="s">
        <v>1454</v>
      </c>
      <c r="J22934" s="20">
        <v>20</v>
      </c>
      <c r="K22934" s="20" t="s">
        <v>3</v>
      </c>
      <c r="L22934" t="s">
        <v>1463</v>
      </c>
      <c r="M22934" s="20">
        <v>6.2</v>
      </c>
      <c r="N22934" s="20">
        <v>4.8</v>
      </c>
      <c r="AE22934">
        <f t="shared" si="358"/>
        <v>2024</v>
      </c>
    </row>
    <row r="22935" spans="1:31" x14ac:dyDescent="0.25">
      <c r="A22935" s="7">
        <v>22932</v>
      </c>
      <c r="B22935" s="8">
        <v>45309</v>
      </c>
      <c r="C22935" t="s">
        <v>3</v>
      </c>
      <c r="D22935" t="s">
        <v>265</v>
      </c>
      <c r="E22935" t="s">
        <v>9</v>
      </c>
      <c r="F22935" t="s">
        <v>1288</v>
      </c>
      <c r="G22935" t="s">
        <v>648</v>
      </c>
      <c r="H22935" s="135" t="s">
        <v>3599</v>
      </c>
      <c r="I22935" t="s">
        <v>1456</v>
      </c>
      <c r="J22935" s="20">
        <v>34</v>
      </c>
      <c r="K22935" s="20" t="s">
        <v>3</v>
      </c>
      <c r="L22935" t="s">
        <v>1464</v>
      </c>
      <c r="M22935" s="20">
        <v>10.52</v>
      </c>
      <c r="N22935" s="20">
        <v>7.48</v>
      </c>
      <c r="O22935" t="s">
        <v>3</v>
      </c>
      <c r="P22935" s="13" t="s">
        <v>918</v>
      </c>
      <c r="Q22935" t="s">
        <v>3</v>
      </c>
      <c r="R22935" t="s">
        <v>107</v>
      </c>
      <c r="S22935" t="s">
        <v>3</v>
      </c>
      <c r="T22935" t="s">
        <v>1329</v>
      </c>
      <c r="U22935" t="s">
        <v>3</v>
      </c>
      <c r="V22935" t="s">
        <v>808</v>
      </c>
      <c r="W22935" t="s">
        <v>9</v>
      </c>
      <c r="X22935" t="s">
        <v>144</v>
      </c>
      <c r="Y22935" t="s">
        <v>9</v>
      </c>
      <c r="Z22935" t="s">
        <v>812</v>
      </c>
      <c r="AA22935" t="s">
        <v>1465</v>
      </c>
      <c r="AC22935" t="s">
        <v>1465</v>
      </c>
      <c r="AE22935">
        <f t="shared" si="358"/>
        <v>2024</v>
      </c>
    </row>
    <row r="22936" spans="1:31" x14ac:dyDescent="0.25">
      <c r="A22936" s="7">
        <v>22933</v>
      </c>
      <c r="B22936" s="8">
        <v>45309</v>
      </c>
      <c r="C22936" t="s">
        <v>3</v>
      </c>
      <c r="D22936" t="s">
        <v>968</v>
      </c>
      <c r="E22936" t="s">
        <v>9</v>
      </c>
      <c r="F22936" t="s">
        <v>678</v>
      </c>
      <c r="G22936" t="s">
        <v>648</v>
      </c>
      <c r="H22936" s="135" t="s">
        <v>1810</v>
      </c>
      <c r="I22936" t="s">
        <v>1455</v>
      </c>
      <c r="J22936" s="20">
        <v>96</v>
      </c>
      <c r="K22936" s="20" t="s">
        <v>1465</v>
      </c>
      <c r="L22936" t="s">
        <v>1466</v>
      </c>
      <c r="M22936" s="20">
        <v>12</v>
      </c>
      <c r="N22936" s="20">
        <v>12</v>
      </c>
      <c r="AE22936">
        <f t="shared" si="358"/>
        <v>2024</v>
      </c>
    </row>
    <row r="22937" spans="1:31" x14ac:dyDescent="0.25">
      <c r="A22937" s="7">
        <v>22934</v>
      </c>
      <c r="B22937" s="8">
        <v>45311</v>
      </c>
      <c r="C22937" t="s">
        <v>3</v>
      </c>
      <c r="D22937" t="s">
        <v>237</v>
      </c>
      <c r="E22937" t="s">
        <v>9</v>
      </c>
      <c r="F22937" t="s">
        <v>186</v>
      </c>
      <c r="G22937" t="s">
        <v>648</v>
      </c>
      <c r="H22937" s="135" t="s">
        <v>3599</v>
      </c>
      <c r="I22937" t="s">
        <v>1454</v>
      </c>
      <c r="J22937" s="20">
        <v>72</v>
      </c>
      <c r="K22937" s="20" t="s">
        <v>9</v>
      </c>
      <c r="L22937" t="s">
        <v>1464</v>
      </c>
      <c r="M22937" s="20">
        <v>15.84</v>
      </c>
      <c r="N22937" s="20">
        <v>21.16</v>
      </c>
      <c r="AE22937">
        <f t="shared" si="358"/>
        <v>2024</v>
      </c>
    </row>
    <row r="22938" spans="1:31" x14ac:dyDescent="0.25">
      <c r="A22938" s="7">
        <v>22935</v>
      </c>
      <c r="B22938" s="8">
        <v>45311</v>
      </c>
      <c r="C22938" t="s">
        <v>3</v>
      </c>
      <c r="D22938" t="s">
        <v>1355</v>
      </c>
      <c r="E22938" t="s">
        <v>9</v>
      </c>
      <c r="F22938" t="s">
        <v>1402</v>
      </c>
      <c r="G22938" t="s">
        <v>929</v>
      </c>
      <c r="H22938" s="135" t="s">
        <v>2665</v>
      </c>
      <c r="I22938" t="s">
        <v>1454</v>
      </c>
      <c r="J22938" s="20">
        <v>3</v>
      </c>
      <c r="K22938" s="20" t="s">
        <v>1465</v>
      </c>
      <c r="L22938" t="s">
        <v>1466</v>
      </c>
      <c r="M22938" s="20">
        <v>0.75</v>
      </c>
      <c r="N22938" s="20">
        <v>0.75</v>
      </c>
      <c r="AE22938">
        <f t="shared" si="358"/>
        <v>2024</v>
      </c>
    </row>
    <row r="22939" spans="1:31" x14ac:dyDescent="0.25">
      <c r="A22939" s="7">
        <v>22936</v>
      </c>
      <c r="B22939" s="8">
        <v>45311</v>
      </c>
      <c r="C22939" t="s">
        <v>3</v>
      </c>
      <c r="D22939" t="s">
        <v>237</v>
      </c>
      <c r="E22939" t="s">
        <v>9</v>
      </c>
      <c r="F22939" t="s">
        <v>186</v>
      </c>
      <c r="G22939" t="s">
        <v>895</v>
      </c>
      <c r="H22939" s="135" t="s">
        <v>2532</v>
      </c>
      <c r="I22939" t="s">
        <v>1454</v>
      </c>
      <c r="J22939" s="20">
        <v>85</v>
      </c>
      <c r="K22939" s="20" t="s">
        <v>1465</v>
      </c>
      <c r="L22939" t="s">
        <v>1466</v>
      </c>
      <c r="M22939" s="20">
        <v>21.25</v>
      </c>
      <c r="N22939" s="20">
        <v>21.25</v>
      </c>
      <c r="AE22939">
        <f t="shared" si="358"/>
        <v>2024</v>
      </c>
    </row>
    <row r="22940" spans="1:31" x14ac:dyDescent="0.25">
      <c r="A22940" s="7">
        <v>22937</v>
      </c>
      <c r="B22940" s="8">
        <v>45311</v>
      </c>
      <c r="C22940" t="s">
        <v>3</v>
      </c>
      <c r="D22940" t="s">
        <v>1262</v>
      </c>
      <c r="E22940" t="s">
        <v>9</v>
      </c>
      <c r="F22940" t="s">
        <v>777</v>
      </c>
      <c r="G22940" t="s">
        <v>929</v>
      </c>
      <c r="H22940" s="135" t="s">
        <v>2744</v>
      </c>
      <c r="I22940" t="s">
        <v>1455</v>
      </c>
      <c r="J22940" s="20">
        <v>16</v>
      </c>
      <c r="K22940" s="20" t="s">
        <v>3</v>
      </c>
      <c r="L22940" t="s">
        <v>1463</v>
      </c>
      <c r="M22940" s="20">
        <v>2.58</v>
      </c>
      <c r="N22940" s="20">
        <v>1.92</v>
      </c>
      <c r="AE22940">
        <f t="shared" si="358"/>
        <v>2024</v>
      </c>
    </row>
    <row r="22941" spans="1:31" x14ac:dyDescent="0.25">
      <c r="A22941" s="7">
        <v>22938</v>
      </c>
      <c r="B22941" s="8">
        <v>45311</v>
      </c>
      <c r="C22941" t="s">
        <v>3</v>
      </c>
      <c r="D22941" t="s">
        <v>1355</v>
      </c>
      <c r="E22941" t="s">
        <v>9</v>
      </c>
      <c r="F22941" t="s">
        <v>1402</v>
      </c>
      <c r="G22941" t="s">
        <v>929</v>
      </c>
      <c r="H22941" s="135" t="s">
        <v>2693</v>
      </c>
      <c r="I22941" t="s">
        <v>1454</v>
      </c>
      <c r="J22941" s="20">
        <v>40</v>
      </c>
      <c r="K22941" s="20" t="s">
        <v>3</v>
      </c>
      <c r="L22941" t="s">
        <v>1463</v>
      </c>
      <c r="M22941" s="20">
        <v>11.4</v>
      </c>
      <c r="N22941" s="20">
        <v>9.6</v>
      </c>
      <c r="AE22941">
        <f t="shared" si="358"/>
        <v>2024</v>
      </c>
    </row>
    <row r="22942" spans="1:31" x14ac:dyDescent="0.25">
      <c r="A22942" s="7">
        <v>22939</v>
      </c>
      <c r="B22942" s="8">
        <v>45313</v>
      </c>
      <c r="C22942" t="s">
        <v>3</v>
      </c>
      <c r="D22942" t="s">
        <v>1361</v>
      </c>
      <c r="E22942" t="s">
        <v>9</v>
      </c>
      <c r="F22942" t="s">
        <v>1237</v>
      </c>
      <c r="G22942" t="s">
        <v>870</v>
      </c>
      <c r="H22942" s="135" t="s">
        <v>2610</v>
      </c>
      <c r="I22942" t="s">
        <v>1454</v>
      </c>
      <c r="J22942" s="20">
        <v>36</v>
      </c>
      <c r="K22942" s="20" t="s">
        <v>9</v>
      </c>
      <c r="L22942" t="s">
        <v>1464</v>
      </c>
      <c r="M22942" s="20">
        <v>7.92</v>
      </c>
      <c r="N22942" s="20">
        <v>11.08</v>
      </c>
      <c r="AE22942">
        <f t="shared" si="358"/>
        <v>2024</v>
      </c>
    </row>
    <row r="22943" spans="1:31" x14ac:dyDescent="0.25">
      <c r="A22943" s="7">
        <v>22940</v>
      </c>
      <c r="B22943" s="8">
        <v>45316</v>
      </c>
      <c r="C22943" t="s">
        <v>3</v>
      </c>
      <c r="D22943" t="s">
        <v>832</v>
      </c>
      <c r="E22943" t="s">
        <v>9</v>
      </c>
      <c r="F22943" t="s">
        <v>1412</v>
      </c>
      <c r="G22943" t="s">
        <v>1292</v>
      </c>
      <c r="H22943" s="9" t="s">
        <v>3476</v>
      </c>
      <c r="I22943" t="s">
        <v>1454</v>
      </c>
      <c r="J22943" s="20">
        <v>25</v>
      </c>
      <c r="K22943" s="20" t="s">
        <v>1465</v>
      </c>
      <c r="L22943" t="s">
        <v>1466</v>
      </c>
      <c r="M22943" s="20">
        <v>6.25</v>
      </c>
      <c r="N22943" s="20">
        <v>6.25</v>
      </c>
      <c r="AE22943">
        <f t="shared" si="358"/>
        <v>2024</v>
      </c>
    </row>
    <row r="22944" spans="1:31" x14ac:dyDescent="0.25">
      <c r="A22944" s="7">
        <v>22941</v>
      </c>
      <c r="B22944" s="8">
        <v>45318</v>
      </c>
      <c r="C22944" t="s">
        <v>3</v>
      </c>
      <c r="D22944" t="s">
        <v>1414</v>
      </c>
      <c r="E22944" t="s">
        <v>9</v>
      </c>
      <c r="F22944" t="s">
        <v>777</v>
      </c>
      <c r="G22944" t="s">
        <v>1292</v>
      </c>
      <c r="H22944" s="9" t="s">
        <v>3421</v>
      </c>
      <c r="I22944" t="s">
        <v>1454</v>
      </c>
      <c r="J22944" s="20">
        <v>16</v>
      </c>
      <c r="K22944" s="20" t="s">
        <v>3</v>
      </c>
      <c r="L22944" t="s">
        <v>1464</v>
      </c>
      <c r="M22944" s="20">
        <v>5.48</v>
      </c>
      <c r="N22944" s="20">
        <v>3.52</v>
      </c>
      <c r="AE22944">
        <f t="shared" si="358"/>
        <v>2024</v>
      </c>
    </row>
    <row r="22945" spans="1:31" x14ac:dyDescent="0.25">
      <c r="A22945" s="7">
        <v>22942</v>
      </c>
      <c r="B22945" s="8">
        <v>45318</v>
      </c>
      <c r="C22945" t="s">
        <v>3</v>
      </c>
      <c r="D22945" t="s">
        <v>1272</v>
      </c>
      <c r="E22945" t="s">
        <v>9</v>
      </c>
      <c r="F22945" t="s">
        <v>1417</v>
      </c>
      <c r="G22945" t="s">
        <v>648</v>
      </c>
      <c r="H22945" s="135" t="s">
        <v>3601</v>
      </c>
      <c r="I22945" t="s">
        <v>1455</v>
      </c>
      <c r="J22945" s="20">
        <v>16</v>
      </c>
      <c r="K22945" s="20" t="s">
        <v>1465</v>
      </c>
      <c r="L22945" t="s">
        <v>1466</v>
      </c>
      <c r="M22945" s="20">
        <v>2</v>
      </c>
      <c r="N22945" s="20">
        <v>2</v>
      </c>
      <c r="AE22945">
        <f t="shared" si="358"/>
        <v>2024</v>
      </c>
    </row>
    <row r="22946" spans="1:31" x14ac:dyDescent="0.25">
      <c r="A22946" s="7">
        <v>22943</v>
      </c>
      <c r="B22946" s="8">
        <v>45318</v>
      </c>
      <c r="C22946" t="s">
        <v>3</v>
      </c>
      <c r="D22946" t="s">
        <v>1322</v>
      </c>
      <c r="E22946" t="s">
        <v>9</v>
      </c>
      <c r="F22946" t="s">
        <v>54</v>
      </c>
      <c r="G22946" t="s">
        <v>648</v>
      </c>
      <c r="H22946" s="135" t="s">
        <v>2217</v>
      </c>
      <c r="I22946" t="s">
        <v>1454</v>
      </c>
      <c r="J22946" s="20">
        <v>45</v>
      </c>
      <c r="K22946" s="20" t="s">
        <v>9</v>
      </c>
      <c r="L22946" t="s">
        <v>1464</v>
      </c>
      <c r="M22946" s="20">
        <v>9.9</v>
      </c>
      <c r="N22946" s="20">
        <v>13.6</v>
      </c>
      <c r="AE22946">
        <f t="shared" si="358"/>
        <v>2024</v>
      </c>
    </row>
    <row r="22947" spans="1:31" x14ac:dyDescent="0.25">
      <c r="A22947" s="7">
        <v>22944</v>
      </c>
      <c r="B22947" s="8">
        <v>45319</v>
      </c>
      <c r="C22947" t="s">
        <v>3</v>
      </c>
      <c r="D22947" t="s">
        <v>1426</v>
      </c>
      <c r="E22947" t="s">
        <v>9</v>
      </c>
      <c r="F22947" t="s">
        <v>1367</v>
      </c>
      <c r="G22947" t="s">
        <v>648</v>
      </c>
      <c r="H22947" s="135" t="s">
        <v>1877</v>
      </c>
      <c r="I22947" t="s">
        <v>1458</v>
      </c>
      <c r="J22947" s="20">
        <v>6</v>
      </c>
      <c r="K22947" s="20" t="s">
        <v>9</v>
      </c>
      <c r="L22947" t="s">
        <v>1464</v>
      </c>
      <c r="M22947" s="20">
        <v>30</v>
      </c>
      <c r="N22947" s="20">
        <v>10</v>
      </c>
      <c r="AE22947">
        <f t="shared" si="358"/>
        <v>2024</v>
      </c>
    </row>
    <row r="22948" spans="1:31" x14ac:dyDescent="0.25">
      <c r="A22948" s="7">
        <v>22945</v>
      </c>
      <c r="B22948" s="8">
        <v>45319</v>
      </c>
      <c r="C22948" t="s">
        <v>3</v>
      </c>
      <c r="D22948" t="s">
        <v>1426</v>
      </c>
      <c r="E22948" t="s">
        <v>9</v>
      </c>
      <c r="F22948" t="s">
        <v>259</v>
      </c>
      <c r="G22948" t="s">
        <v>1347</v>
      </c>
      <c r="H22948" s="135" t="s">
        <v>3531</v>
      </c>
      <c r="I22948" t="s">
        <v>1454</v>
      </c>
      <c r="J22948" s="20">
        <v>23</v>
      </c>
      <c r="K22948" s="20" t="s">
        <v>9</v>
      </c>
      <c r="L22948" t="s">
        <v>1464</v>
      </c>
      <c r="M22948" s="20">
        <v>5.0600000000000005</v>
      </c>
      <c r="N22948" s="20">
        <v>7.4399999999999995</v>
      </c>
      <c r="AE22948">
        <f t="shared" si="358"/>
        <v>2024</v>
      </c>
    </row>
    <row r="22949" spans="1:31" x14ac:dyDescent="0.25">
      <c r="A22949" s="7">
        <v>22946</v>
      </c>
      <c r="B22949" s="8">
        <v>45319</v>
      </c>
      <c r="C22949" t="s">
        <v>3</v>
      </c>
      <c r="D22949" t="s">
        <v>1272</v>
      </c>
      <c r="E22949" t="s">
        <v>9</v>
      </c>
      <c r="F22949" t="s">
        <v>1417</v>
      </c>
      <c r="G22949" t="s">
        <v>929</v>
      </c>
      <c r="H22949" s="135" t="s">
        <v>3100</v>
      </c>
      <c r="I22949" t="s">
        <v>1455</v>
      </c>
      <c r="J22949" s="20">
        <v>12</v>
      </c>
      <c r="K22949" s="20" t="s">
        <v>1465</v>
      </c>
      <c r="L22949" t="s">
        <v>1466</v>
      </c>
      <c r="M22949" s="20">
        <v>1.5</v>
      </c>
      <c r="N22949" s="20">
        <v>1.5</v>
      </c>
      <c r="AE22949">
        <f t="shared" si="358"/>
        <v>2024</v>
      </c>
    </row>
    <row r="22950" spans="1:31" x14ac:dyDescent="0.25">
      <c r="A22950" s="7">
        <v>22947</v>
      </c>
      <c r="B22950" s="8">
        <v>45320</v>
      </c>
      <c r="C22950" t="s">
        <v>3</v>
      </c>
      <c r="D22950" t="s">
        <v>1427</v>
      </c>
      <c r="E22950" t="s">
        <v>9</v>
      </c>
      <c r="F22950" t="s">
        <v>678</v>
      </c>
      <c r="G22950" t="s">
        <v>1406</v>
      </c>
      <c r="H22950" s="135" t="s">
        <v>3585</v>
      </c>
      <c r="I22950" t="s">
        <v>1458</v>
      </c>
      <c r="J22950" s="20">
        <v>10</v>
      </c>
      <c r="K22950" s="20" t="s">
        <v>1465</v>
      </c>
      <c r="L22950" t="s">
        <v>1466</v>
      </c>
      <c r="M22950" s="20">
        <v>30</v>
      </c>
      <c r="N22950" s="20">
        <v>10</v>
      </c>
      <c r="AE22950">
        <f t="shared" si="358"/>
        <v>2024</v>
      </c>
    </row>
    <row r="22951" spans="1:31" x14ac:dyDescent="0.25">
      <c r="A22951" s="7">
        <v>22948</v>
      </c>
      <c r="B22951" s="8">
        <v>45321</v>
      </c>
      <c r="C22951" t="s">
        <v>3</v>
      </c>
      <c r="D22951" t="s">
        <v>1351</v>
      </c>
      <c r="E22951" t="s">
        <v>9</v>
      </c>
      <c r="F22951" t="s">
        <v>1342</v>
      </c>
      <c r="G22951" t="s">
        <v>732</v>
      </c>
      <c r="H22951" s="135" t="s">
        <v>2186</v>
      </c>
      <c r="I22951" t="s">
        <v>1456</v>
      </c>
      <c r="J22951" s="20">
        <v>35</v>
      </c>
      <c r="K22951" s="20" t="s">
        <v>9</v>
      </c>
      <c r="L22951" t="s">
        <v>1464</v>
      </c>
      <c r="M22951" s="20">
        <v>7.7</v>
      </c>
      <c r="N22951" s="20">
        <v>10.8</v>
      </c>
      <c r="O22951" t="s">
        <v>9</v>
      </c>
      <c r="P22951" s="13" t="s">
        <v>1344</v>
      </c>
      <c r="Q22951" t="s">
        <v>9</v>
      </c>
      <c r="R22951" t="s">
        <v>900</v>
      </c>
      <c r="S22951" t="s">
        <v>3</v>
      </c>
      <c r="T22951" t="s">
        <v>1331</v>
      </c>
      <c r="U22951" t="s">
        <v>1465</v>
      </c>
      <c r="W22951" t="s">
        <v>1465</v>
      </c>
      <c r="Y22951" t="s">
        <v>1465</v>
      </c>
      <c r="AA22951" t="s">
        <v>1465</v>
      </c>
      <c r="AC22951" t="s">
        <v>1465</v>
      </c>
      <c r="AE22951">
        <f t="shared" si="358"/>
        <v>2024</v>
      </c>
    </row>
    <row r="22952" spans="1:31" x14ac:dyDescent="0.25">
      <c r="A22952" s="7">
        <v>22949</v>
      </c>
      <c r="B22952" s="8">
        <v>45321</v>
      </c>
      <c r="C22952" t="s">
        <v>3</v>
      </c>
      <c r="D22952" t="s">
        <v>1385</v>
      </c>
      <c r="E22952" t="s">
        <v>9</v>
      </c>
      <c r="F22952" t="s">
        <v>1344</v>
      </c>
      <c r="G22952" t="s">
        <v>1277</v>
      </c>
      <c r="H22952" s="9" t="s">
        <v>3367</v>
      </c>
      <c r="I22952" t="s">
        <v>1456</v>
      </c>
      <c r="J22952" s="20">
        <v>15</v>
      </c>
      <c r="K22952" s="20" t="s">
        <v>9</v>
      </c>
      <c r="L22952" t="s">
        <v>1464</v>
      </c>
      <c r="M22952" s="20">
        <v>3.3</v>
      </c>
      <c r="N22952" s="20">
        <v>5.2</v>
      </c>
      <c r="O22952" t="s">
        <v>3</v>
      </c>
      <c r="P22952" s="13" t="s">
        <v>678</v>
      </c>
      <c r="Q22952" t="s">
        <v>9</v>
      </c>
      <c r="R22952" t="s">
        <v>900</v>
      </c>
      <c r="S22952" t="s">
        <v>1465</v>
      </c>
      <c r="U22952" t="s">
        <v>1465</v>
      </c>
      <c r="W22952" t="s">
        <v>1465</v>
      </c>
      <c r="Y22952" t="s">
        <v>1465</v>
      </c>
      <c r="AA22952" t="s">
        <v>1465</v>
      </c>
      <c r="AC22952" t="s">
        <v>1465</v>
      </c>
      <c r="AE22952">
        <f t="shared" si="358"/>
        <v>2024</v>
      </c>
    </row>
    <row r="22953" spans="1:31" x14ac:dyDescent="0.25">
      <c r="A22953" s="7">
        <v>22950</v>
      </c>
      <c r="B22953" s="8">
        <v>45321</v>
      </c>
      <c r="C22953" t="s">
        <v>3</v>
      </c>
      <c r="D22953" t="s">
        <v>265</v>
      </c>
      <c r="E22953" t="s">
        <v>9</v>
      </c>
      <c r="F22953" t="s">
        <v>1342</v>
      </c>
      <c r="G22953" t="s">
        <v>648</v>
      </c>
      <c r="H22953" s="135" t="s">
        <v>3601</v>
      </c>
      <c r="I22953" t="s">
        <v>1456</v>
      </c>
      <c r="J22953" s="20">
        <v>15</v>
      </c>
      <c r="K22953" s="20" t="s">
        <v>9</v>
      </c>
      <c r="L22953" t="s">
        <v>1464</v>
      </c>
      <c r="M22953" s="20">
        <v>3.3</v>
      </c>
      <c r="N22953" s="20">
        <v>5.2</v>
      </c>
      <c r="O22953" t="s">
        <v>3</v>
      </c>
      <c r="P22953" s="13" t="s">
        <v>1329</v>
      </c>
      <c r="Q22953" t="s">
        <v>3</v>
      </c>
      <c r="R22953" t="s">
        <v>107</v>
      </c>
      <c r="S22953" t="s">
        <v>9</v>
      </c>
      <c r="T22953" t="s">
        <v>1344</v>
      </c>
      <c r="U22953" t="s">
        <v>9</v>
      </c>
      <c r="V22953" t="s">
        <v>900</v>
      </c>
      <c r="W22953" t="s">
        <v>9</v>
      </c>
      <c r="X22953" t="s">
        <v>1280</v>
      </c>
      <c r="Y22953" t="s">
        <v>1465</v>
      </c>
      <c r="AA22953" t="s">
        <v>1465</v>
      </c>
      <c r="AC22953" t="s">
        <v>1465</v>
      </c>
      <c r="AE22953">
        <f t="shared" si="358"/>
        <v>2024</v>
      </c>
    </row>
    <row r="22954" spans="1:31" x14ac:dyDescent="0.25">
      <c r="A22954" s="7">
        <v>22951</v>
      </c>
      <c r="B22954" s="8">
        <v>45321</v>
      </c>
      <c r="C22954" t="s">
        <v>3</v>
      </c>
      <c r="D22954" t="s">
        <v>1361</v>
      </c>
      <c r="E22954" t="s">
        <v>9</v>
      </c>
      <c r="F22954" t="s">
        <v>448</v>
      </c>
      <c r="G22954" t="s">
        <v>377</v>
      </c>
      <c r="H22954" s="9" t="s">
        <v>2270</v>
      </c>
      <c r="I22954" t="s">
        <v>1454</v>
      </c>
      <c r="J22954" s="20">
        <v>24</v>
      </c>
      <c r="K22954" s="20" t="s">
        <v>3</v>
      </c>
      <c r="L22954" t="s">
        <v>1464</v>
      </c>
      <c r="M22954" s="20">
        <v>7.72</v>
      </c>
      <c r="N22954" s="20">
        <v>5.28</v>
      </c>
      <c r="AE22954">
        <f t="shared" si="358"/>
        <v>2024</v>
      </c>
    </row>
    <row r="22955" spans="1:31" x14ac:dyDescent="0.25">
      <c r="A22955" s="7">
        <v>22952</v>
      </c>
      <c r="B22955" s="8">
        <v>45321</v>
      </c>
      <c r="C22955" t="s">
        <v>3</v>
      </c>
      <c r="D22955" t="s">
        <v>1361</v>
      </c>
      <c r="E22955" t="s">
        <v>9</v>
      </c>
      <c r="F22955" t="s">
        <v>45</v>
      </c>
      <c r="G22955" t="s">
        <v>1170</v>
      </c>
      <c r="H22955" s="135" t="s">
        <v>3195</v>
      </c>
      <c r="I22955" t="s">
        <v>1454</v>
      </c>
      <c r="J22955" s="20">
        <v>17</v>
      </c>
      <c r="K22955" s="20" t="s">
        <v>3</v>
      </c>
      <c r="L22955" t="s">
        <v>1464</v>
      </c>
      <c r="M22955" s="20">
        <v>5.76</v>
      </c>
      <c r="N22955" s="20">
        <v>3.74</v>
      </c>
      <c r="AE22955">
        <f t="shared" si="358"/>
        <v>2024</v>
      </c>
    </row>
    <row r="22956" spans="1:31" x14ac:dyDescent="0.25">
      <c r="A22956" s="7">
        <v>22953</v>
      </c>
      <c r="B22956" s="8">
        <v>45323</v>
      </c>
      <c r="C22956" t="s">
        <v>3</v>
      </c>
      <c r="D22956" t="s">
        <v>1427</v>
      </c>
      <c r="E22956" t="s">
        <v>9</v>
      </c>
      <c r="F22956" t="s">
        <v>1418</v>
      </c>
      <c r="G22956" t="s">
        <v>648</v>
      </c>
      <c r="H22956" s="135" t="s">
        <v>2947</v>
      </c>
      <c r="I22956" t="s">
        <v>1454</v>
      </c>
      <c r="J22956" s="20">
        <v>15</v>
      </c>
      <c r="K22956" s="20" t="s">
        <v>9</v>
      </c>
      <c r="L22956" t="s">
        <v>1464</v>
      </c>
      <c r="M22956" s="20">
        <v>3.3</v>
      </c>
      <c r="N22956" s="20">
        <v>5.2</v>
      </c>
      <c r="AE22956">
        <f t="shared" si="358"/>
        <v>2024</v>
      </c>
    </row>
    <row r="22957" spans="1:31" x14ac:dyDescent="0.25">
      <c r="A22957" s="7">
        <v>22954</v>
      </c>
      <c r="B22957" s="8">
        <v>45324</v>
      </c>
      <c r="C22957" t="s">
        <v>3</v>
      </c>
      <c r="D22957" t="s">
        <v>1428</v>
      </c>
      <c r="E22957" t="s">
        <v>9</v>
      </c>
      <c r="F22957" t="s">
        <v>1367</v>
      </c>
      <c r="G22957" t="s">
        <v>648</v>
      </c>
      <c r="H22957" s="135" t="s">
        <v>1877</v>
      </c>
      <c r="I22957" t="s">
        <v>1458</v>
      </c>
      <c r="J22957" s="20">
        <v>6</v>
      </c>
      <c r="K22957" s="20" t="s">
        <v>9</v>
      </c>
      <c r="L22957" t="s">
        <v>1464</v>
      </c>
      <c r="M22957" s="20">
        <v>30</v>
      </c>
      <c r="N22957" s="20">
        <v>10</v>
      </c>
      <c r="AE22957">
        <f t="shared" si="358"/>
        <v>2024</v>
      </c>
    </row>
    <row r="22958" spans="1:31" x14ac:dyDescent="0.25">
      <c r="A22958" s="7">
        <v>22955</v>
      </c>
      <c r="B22958" s="8">
        <v>45326</v>
      </c>
      <c r="C22958" t="s">
        <v>3</v>
      </c>
      <c r="D22958" t="s">
        <v>1417</v>
      </c>
      <c r="E22958" t="s">
        <v>9</v>
      </c>
      <c r="F22958" t="s">
        <v>1272</v>
      </c>
      <c r="G22958" t="s">
        <v>929</v>
      </c>
      <c r="H22958" s="135" t="s">
        <v>2701</v>
      </c>
      <c r="I22958" t="s">
        <v>1455</v>
      </c>
      <c r="J22958" s="20">
        <v>68</v>
      </c>
      <c r="K22958" s="20" t="s">
        <v>3</v>
      </c>
      <c r="L22958" t="s">
        <v>1464</v>
      </c>
      <c r="M22958" s="20">
        <v>10.02</v>
      </c>
      <c r="N22958" s="20">
        <v>7.48</v>
      </c>
      <c r="AE22958">
        <f t="shared" si="358"/>
        <v>2024</v>
      </c>
    </row>
    <row r="22959" spans="1:31" x14ac:dyDescent="0.25">
      <c r="A22959" s="7">
        <v>22956</v>
      </c>
      <c r="B22959" s="8">
        <v>45327</v>
      </c>
      <c r="C22959" t="s">
        <v>3</v>
      </c>
      <c r="D22959" t="s">
        <v>834</v>
      </c>
      <c r="E22959" t="s">
        <v>9</v>
      </c>
      <c r="F22959" t="s">
        <v>1310</v>
      </c>
      <c r="G22959" t="s">
        <v>929</v>
      </c>
      <c r="H22959" s="9" t="s">
        <v>2652</v>
      </c>
      <c r="I22959" t="s">
        <v>1454</v>
      </c>
      <c r="J22959" s="20">
        <v>81</v>
      </c>
      <c r="K22959" s="20" t="s">
        <v>3</v>
      </c>
      <c r="L22959" t="s">
        <v>1464</v>
      </c>
      <c r="M22959" s="20">
        <v>23.68</v>
      </c>
      <c r="N22959" s="20">
        <v>17.82</v>
      </c>
      <c r="AE22959">
        <f t="shared" si="358"/>
        <v>2024</v>
      </c>
    </row>
    <row r="22960" spans="1:31" x14ac:dyDescent="0.25">
      <c r="A22960" s="7">
        <v>22957</v>
      </c>
      <c r="B22960" s="8">
        <v>45328</v>
      </c>
      <c r="C22960" t="s">
        <v>3</v>
      </c>
      <c r="D22960" t="s">
        <v>1427</v>
      </c>
      <c r="E22960" t="s">
        <v>9</v>
      </c>
      <c r="F22960" t="s">
        <v>1348</v>
      </c>
      <c r="G22960" t="s">
        <v>895</v>
      </c>
      <c r="H22960" s="135" t="s">
        <v>2936</v>
      </c>
      <c r="I22960" t="s">
        <v>1454</v>
      </c>
      <c r="J22960" s="20">
        <v>18</v>
      </c>
      <c r="K22960" s="20" t="s">
        <v>9</v>
      </c>
      <c r="L22960" t="s">
        <v>1463</v>
      </c>
      <c r="M22960" s="20">
        <v>4.32</v>
      </c>
      <c r="N22960" s="20">
        <v>5.68</v>
      </c>
      <c r="AE22960">
        <f t="shared" si="358"/>
        <v>2024</v>
      </c>
    </row>
    <row r="22961" spans="1:31" x14ac:dyDescent="0.25">
      <c r="A22961" s="7">
        <v>22958</v>
      </c>
      <c r="B22961" s="8">
        <v>45332</v>
      </c>
      <c r="C22961" t="s">
        <v>3</v>
      </c>
      <c r="D22961" t="s">
        <v>1329</v>
      </c>
      <c r="E22961" t="s">
        <v>9</v>
      </c>
      <c r="F22961" t="s">
        <v>1189</v>
      </c>
      <c r="G22961" t="s">
        <v>648</v>
      </c>
      <c r="H22961" s="135" t="s">
        <v>3602</v>
      </c>
      <c r="I22961" t="s">
        <v>1456</v>
      </c>
      <c r="J22961" s="20">
        <v>47</v>
      </c>
      <c r="K22961" s="20" t="s">
        <v>9</v>
      </c>
      <c r="L22961" t="s">
        <v>1463</v>
      </c>
      <c r="M22961" s="20">
        <v>11.28</v>
      </c>
      <c r="N22961" s="20">
        <v>13.22</v>
      </c>
      <c r="O22961" t="s">
        <v>3</v>
      </c>
      <c r="P22961" s="13" t="s">
        <v>265</v>
      </c>
      <c r="Q22961" t="s">
        <v>9</v>
      </c>
      <c r="R22961" t="s">
        <v>247</v>
      </c>
      <c r="S22961" t="s">
        <v>3</v>
      </c>
      <c r="T22961" t="s">
        <v>808</v>
      </c>
      <c r="U22961" t="s">
        <v>9</v>
      </c>
      <c r="V22961" t="s">
        <v>190</v>
      </c>
      <c r="W22961" t="s">
        <v>3</v>
      </c>
      <c r="X22961" t="s">
        <v>107</v>
      </c>
      <c r="Y22961" t="s">
        <v>1465</v>
      </c>
      <c r="AA22961" t="s">
        <v>1465</v>
      </c>
      <c r="AC22961" t="s">
        <v>1465</v>
      </c>
      <c r="AE22961">
        <f t="shared" si="358"/>
        <v>2024</v>
      </c>
    </row>
    <row r="22962" spans="1:31" x14ac:dyDescent="0.25">
      <c r="A22962" s="7">
        <v>22959</v>
      </c>
      <c r="B22962" s="8">
        <v>45334</v>
      </c>
      <c r="C22962" t="s">
        <v>3</v>
      </c>
      <c r="D22962" t="s">
        <v>1426</v>
      </c>
      <c r="E22962" t="s">
        <v>9</v>
      </c>
      <c r="F22962" t="s">
        <v>1427</v>
      </c>
      <c r="G22962" t="s">
        <v>895</v>
      </c>
      <c r="H22962" s="135" t="s">
        <v>2531</v>
      </c>
      <c r="I22962" t="s">
        <v>1455</v>
      </c>
      <c r="J22962" s="20">
        <v>15</v>
      </c>
      <c r="K22962" s="20" t="s">
        <v>1465</v>
      </c>
      <c r="L22962" t="s">
        <v>1466</v>
      </c>
      <c r="M22962" s="20">
        <v>1.875</v>
      </c>
      <c r="N22962" s="20">
        <v>1.875</v>
      </c>
      <c r="AE22962">
        <f t="shared" si="358"/>
        <v>2024</v>
      </c>
    </row>
    <row r="22963" spans="1:31" x14ac:dyDescent="0.25">
      <c r="A22963" s="7">
        <v>22960</v>
      </c>
      <c r="B22963" s="8">
        <v>45334</v>
      </c>
      <c r="C22963" t="s">
        <v>3</v>
      </c>
      <c r="D22963" t="s">
        <v>1315</v>
      </c>
      <c r="E22963" t="s">
        <v>9</v>
      </c>
      <c r="F22963" t="s">
        <v>45</v>
      </c>
      <c r="G22963" t="s">
        <v>895</v>
      </c>
      <c r="H22963" s="135" t="s">
        <v>2577</v>
      </c>
      <c r="I22963" t="s">
        <v>1454</v>
      </c>
      <c r="J22963" s="20">
        <v>132</v>
      </c>
      <c r="K22963" s="20" t="s">
        <v>1465</v>
      </c>
      <c r="L22963" t="s">
        <v>1466</v>
      </c>
      <c r="M22963" s="20">
        <v>33</v>
      </c>
      <c r="N22963" s="20">
        <v>33</v>
      </c>
      <c r="AE22963">
        <f t="shared" si="358"/>
        <v>2024</v>
      </c>
    </row>
    <row r="22964" spans="1:31" x14ac:dyDescent="0.25">
      <c r="A22964" s="7">
        <v>22961</v>
      </c>
      <c r="B22964" s="8">
        <v>45334</v>
      </c>
      <c r="C22964" t="s">
        <v>3</v>
      </c>
      <c r="D22964" t="s">
        <v>1427</v>
      </c>
      <c r="E22964" t="s">
        <v>9</v>
      </c>
      <c r="F22964" t="s">
        <v>1413</v>
      </c>
      <c r="G22964" t="s">
        <v>929</v>
      </c>
      <c r="H22964" s="135" t="s">
        <v>2683</v>
      </c>
      <c r="I22964" t="s">
        <v>1454</v>
      </c>
      <c r="J22964" s="20">
        <v>7</v>
      </c>
      <c r="K22964" s="20" t="s">
        <v>9</v>
      </c>
      <c r="L22964" t="s">
        <v>1464</v>
      </c>
      <c r="M22964" s="20">
        <v>1.54</v>
      </c>
      <c r="N22964" s="20">
        <v>2.96</v>
      </c>
      <c r="AE22964">
        <f t="shared" si="358"/>
        <v>2024</v>
      </c>
    </row>
    <row r="22965" spans="1:31" x14ac:dyDescent="0.25">
      <c r="A22965" s="7">
        <v>22962</v>
      </c>
      <c r="B22965" s="8">
        <v>45335</v>
      </c>
      <c r="C22965" t="s">
        <v>3</v>
      </c>
      <c r="D22965" t="s">
        <v>1361</v>
      </c>
      <c r="E22965" t="s">
        <v>9</v>
      </c>
      <c r="F22965" t="s">
        <v>764</v>
      </c>
      <c r="G22965" t="s">
        <v>929</v>
      </c>
      <c r="H22965" s="9" t="s">
        <v>3470</v>
      </c>
      <c r="I22965" t="s">
        <v>1454</v>
      </c>
      <c r="J22965" s="20">
        <v>40</v>
      </c>
      <c r="K22965" s="20" t="s">
        <v>3</v>
      </c>
      <c r="L22965" t="s">
        <v>1464</v>
      </c>
      <c r="M22965" s="20">
        <v>12.2</v>
      </c>
      <c r="N22965" s="20">
        <v>8.8000000000000007</v>
      </c>
      <c r="AE22965">
        <f t="shared" si="358"/>
        <v>2024</v>
      </c>
    </row>
    <row r="22966" spans="1:31" x14ac:dyDescent="0.25">
      <c r="A22966" s="7">
        <v>22963</v>
      </c>
      <c r="B22966" s="8">
        <v>45336</v>
      </c>
      <c r="C22966" t="s">
        <v>3</v>
      </c>
      <c r="D22966" t="s">
        <v>1349</v>
      </c>
      <c r="E22966" t="s">
        <v>9</v>
      </c>
      <c r="F22966" t="s">
        <v>1401</v>
      </c>
      <c r="G22966" t="s">
        <v>929</v>
      </c>
      <c r="H22966" s="9" t="s">
        <v>3102</v>
      </c>
      <c r="I22966" t="s">
        <v>1454</v>
      </c>
      <c r="J22966" s="20">
        <v>20</v>
      </c>
      <c r="K22966" s="20" t="s">
        <v>3</v>
      </c>
      <c r="L22966" t="s">
        <v>1464</v>
      </c>
      <c r="M22966" s="20">
        <v>6.6</v>
      </c>
      <c r="N22966" s="20">
        <v>4.4000000000000004</v>
      </c>
      <c r="AE22966">
        <f t="shared" si="358"/>
        <v>2024</v>
      </c>
    </row>
    <row r="22967" spans="1:31" x14ac:dyDescent="0.25">
      <c r="A22967" s="7">
        <v>22964</v>
      </c>
      <c r="B22967" s="8">
        <v>45337</v>
      </c>
      <c r="C22967" t="s">
        <v>3</v>
      </c>
      <c r="D22967" t="s">
        <v>678</v>
      </c>
      <c r="E22967" t="s">
        <v>9</v>
      </c>
      <c r="F22967" t="s">
        <v>1429</v>
      </c>
      <c r="G22967" t="s">
        <v>895</v>
      </c>
      <c r="H22967" s="135" t="s">
        <v>2590</v>
      </c>
      <c r="I22967" t="s">
        <v>1454</v>
      </c>
      <c r="J22967" s="20">
        <v>9</v>
      </c>
      <c r="K22967" s="20" t="s">
        <v>3</v>
      </c>
      <c r="L22967" t="s">
        <v>1464</v>
      </c>
      <c r="M22967" s="20">
        <v>3.52</v>
      </c>
      <c r="N22967" s="20">
        <v>1.98</v>
      </c>
      <c r="AE22967">
        <f t="shared" si="358"/>
        <v>2024</v>
      </c>
    </row>
    <row r="22968" spans="1:31" x14ac:dyDescent="0.25">
      <c r="A22968" s="7">
        <v>22965</v>
      </c>
      <c r="B22968" s="8">
        <v>45340</v>
      </c>
      <c r="C22968" t="s">
        <v>3</v>
      </c>
      <c r="D22968" t="s">
        <v>1283</v>
      </c>
      <c r="E22968" t="s">
        <v>9</v>
      </c>
      <c r="F22968" t="s">
        <v>1288</v>
      </c>
      <c r="G22968" t="s">
        <v>861</v>
      </c>
      <c r="H22968" s="9" t="s">
        <v>2489</v>
      </c>
      <c r="I22968" t="s">
        <v>1454</v>
      </c>
      <c r="J22968" s="20">
        <v>14</v>
      </c>
      <c r="K22968" s="20" t="s">
        <v>3</v>
      </c>
      <c r="L22968" t="s">
        <v>1464</v>
      </c>
      <c r="M22968" s="20">
        <v>4.92</v>
      </c>
      <c r="N22968" s="20">
        <v>3.08</v>
      </c>
      <c r="AE22968">
        <f t="shared" si="358"/>
        <v>2024</v>
      </c>
    </row>
    <row r="22969" spans="1:31" x14ac:dyDescent="0.25">
      <c r="A22969" s="7">
        <v>22966</v>
      </c>
      <c r="B22969" s="8">
        <v>45341</v>
      </c>
      <c r="C22969" t="s">
        <v>3</v>
      </c>
      <c r="D22969" t="s">
        <v>1262</v>
      </c>
      <c r="E22969" t="s">
        <v>9</v>
      </c>
      <c r="F22969" t="s">
        <v>1430</v>
      </c>
      <c r="G22969" t="s">
        <v>1406</v>
      </c>
      <c r="H22969" s="135" t="s">
        <v>3587</v>
      </c>
      <c r="I22969" t="s">
        <v>1458</v>
      </c>
      <c r="J22969" s="20">
        <v>20</v>
      </c>
      <c r="K22969" s="20" t="s">
        <v>1465</v>
      </c>
      <c r="L22969" t="s">
        <v>1466</v>
      </c>
      <c r="M22969" s="20">
        <v>10</v>
      </c>
      <c r="N22969" s="20">
        <v>30</v>
      </c>
      <c r="AE22969">
        <f t="shared" si="358"/>
        <v>2024</v>
      </c>
    </row>
    <row r="22970" spans="1:31" x14ac:dyDescent="0.25">
      <c r="A22970" s="7">
        <v>22967</v>
      </c>
      <c r="B22970" s="8">
        <v>45343</v>
      </c>
      <c r="C22970" t="s">
        <v>3</v>
      </c>
      <c r="D22970" t="s">
        <v>1428</v>
      </c>
      <c r="E22970" t="s">
        <v>9</v>
      </c>
      <c r="F22970" t="s">
        <v>678</v>
      </c>
      <c r="G22970" t="s">
        <v>929</v>
      </c>
      <c r="H22970" s="135" t="s">
        <v>2703</v>
      </c>
      <c r="I22970" t="s">
        <v>1455</v>
      </c>
      <c r="J22970" s="20">
        <v>11</v>
      </c>
      <c r="K22970" s="20" t="s">
        <v>3</v>
      </c>
      <c r="L22970" t="s">
        <v>1464</v>
      </c>
      <c r="M22970" s="20">
        <v>2.04</v>
      </c>
      <c r="N22970" s="20">
        <v>1.21</v>
      </c>
      <c r="AE22970">
        <f t="shared" si="358"/>
        <v>2024</v>
      </c>
    </row>
    <row r="22971" spans="1:31" x14ac:dyDescent="0.25">
      <c r="A22971" s="7">
        <v>22968</v>
      </c>
      <c r="B22971" s="8">
        <v>45344</v>
      </c>
      <c r="C22971" t="s">
        <v>3</v>
      </c>
      <c r="D22971" t="s">
        <v>1423</v>
      </c>
      <c r="E22971" t="s">
        <v>9</v>
      </c>
      <c r="F22971" t="s">
        <v>1419</v>
      </c>
      <c r="G22971" t="s">
        <v>14</v>
      </c>
      <c r="H22971" s="135" t="s">
        <v>1534</v>
      </c>
      <c r="I22971" t="s">
        <v>1454</v>
      </c>
      <c r="J22971" s="20">
        <v>16</v>
      </c>
      <c r="K22971" s="20" t="s">
        <v>9</v>
      </c>
      <c r="L22971" t="s">
        <v>1463</v>
      </c>
      <c r="M22971" s="20">
        <v>3.84</v>
      </c>
      <c r="N22971" s="20">
        <v>5.16</v>
      </c>
      <c r="AE22971">
        <f t="shared" si="358"/>
        <v>2024</v>
      </c>
    </row>
    <row r="22972" spans="1:31" x14ac:dyDescent="0.25">
      <c r="A22972" s="7">
        <v>22969</v>
      </c>
      <c r="B22972" s="8">
        <v>45345</v>
      </c>
      <c r="C22972" t="s">
        <v>3</v>
      </c>
      <c r="D22972" t="s">
        <v>222</v>
      </c>
      <c r="E22972" t="s">
        <v>9</v>
      </c>
      <c r="F22972" t="s">
        <v>1357</v>
      </c>
      <c r="G22972" t="s">
        <v>1170</v>
      </c>
      <c r="H22972" s="135" t="s">
        <v>3185</v>
      </c>
      <c r="I22972" t="s">
        <v>1454</v>
      </c>
      <c r="J22972" s="20">
        <v>31</v>
      </c>
      <c r="K22972" s="20" t="s">
        <v>3</v>
      </c>
      <c r="L22972" t="s">
        <v>1464</v>
      </c>
      <c r="M22972" s="20">
        <v>9.68</v>
      </c>
      <c r="N22972" s="20">
        <v>6.82</v>
      </c>
      <c r="AE22972">
        <f t="shared" si="358"/>
        <v>2024</v>
      </c>
    </row>
    <row r="22973" spans="1:31" x14ac:dyDescent="0.25">
      <c r="A22973" s="7">
        <v>22970</v>
      </c>
      <c r="B22973" s="8">
        <v>45345</v>
      </c>
      <c r="C22973" t="s">
        <v>3</v>
      </c>
      <c r="D22973" t="s">
        <v>868</v>
      </c>
      <c r="E22973" t="s">
        <v>9</v>
      </c>
      <c r="F22973" t="s">
        <v>1028</v>
      </c>
      <c r="G22973" t="s">
        <v>1170</v>
      </c>
      <c r="H22973" s="135" t="s">
        <v>3193</v>
      </c>
      <c r="I22973" t="s">
        <v>1454</v>
      </c>
      <c r="J22973" s="20">
        <v>31</v>
      </c>
      <c r="K22973" s="20" t="s">
        <v>3</v>
      </c>
      <c r="L22973" t="s">
        <v>1464</v>
      </c>
      <c r="M22973" s="20">
        <v>9.68</v>
      </c>
      <c r="N22973" s="20">
        <v>6.82</v>
      </c>
      <c r="AE22973">
        <f t="shared" si="358"/>
        <v>2024</v>
      </c>
    </row>
    <row r="22974" spans="1:31" x14ac:dyDescent="0.25">
      <c r="A22974" s="7">
        <v>22971</v>
      </c>
      <c r="B22974" s="8">
        <v>45349</v>
      </c>
      <c r="C22974" t="s">
        <v>3</v>
      </c>
      <c r="D22974" t="s">
        <v>1431</v>
      </c>
      <c r="E22974" t="s">
        <v>9</v>
      </c>
      <c r="F22974" t="s">
        <v>678</v>
      </c>
      <c r="G22974" t="s">
        <v>1406</v>
      </c>
      <c r="H22974" s="135" t="s">
        <v>3585</v>
      </c>
      <c r="I22974" t="s">
        <v>1458</v>
      </c>
      <c r="J22974" s="20">
        <v>10</v>
      </c>
      <c r="K22974" s="20" t="s">
        <v>1465</v>
      </c>
      <c r="L22974" t="s">
        <v>1466</v>
      </c>
      <c r="M22974" s="20">
        <v>30</v>
      </c>
      <c r="N22974" s="20">
        <v>10</v>
      </c>
      <c r="AE22974">
        <f t="shared" si="358"/>
        <v>2024</v>
      </c>
    </row>
    <row r="22975" spans="1:31" x14ac:dyDescent="0.25">
      <c r="A22975" s="7">
        <v>22972</v>
      </c>
      <c r="B22975" s="8">
        <v>45349</v>
      </c>
      <c r="C22975" t="s">
        <v>3</v>
      </c>
      <c r="D22975" t="s">
        <v>1361</v>
      </c>
      <c r="E22975" t="s">
        <v>9</v>
      </c>
      <c r="F22975" t="s">
        <v>1237</v>
      </c>
      <c r="G22975" t="s">
        <v>870</v>
      </c>
      <c r="H22975" s="135" t="s">
        <v>2467</v>
      </c>
      <c r="I22975" t="s">
        <v>1454</v>
      </c>
      <c r="J22975" s="20">
        <v>38</v>
      </c>
      <c r="K22975" s="20" t="s">
        <v>3</v>
      </c>
      <c r="L22975" t="s">
        <v>1464</v>
      </c>
      <c r="M22975" s="20">
        <v>11.64</v>
      </c>
      <c r="N22975" s="20">
        <v>8.36</v>
      </c>
      <c r="AE22975">
        <f t="shared" si="358"/>
        <v>2024</v>
      </c>
    </row>
    <row r="22976" spans="1:31" x14ac:dyDescent="0.25">
      <c r="A22976" s="7">
        <v>22973</v>
      </c>
      <c r="B22976" s="8">
        <v>45351</v>
      </c>
      <c r="C22976" t="s">
        <v>3</v>
      </c>
      <c r="D22976" t="s">
        <v>877</v>
      </c>
      <c r="E22976" t="s">
        <v>9</v>
      </c>
      <c r="F22976" t="s">
        <v>678</v>
      </c>
      <c r="G22976" t="s">
        <v>648</v>
      </c>
      <c r="H22976" s="9" t="s">
        <v>3594</v>
      </c>
      <c r="I22976" t="s">
        <v>1455</v>
      </c>
      <c r="J22976" s="20">
        <v>96</v>
      </c>
      <c r="K22976" s="20" t="s">
        <v>3</v>
      </c>
      <c r="L22976" t="s">
        <v>1464</v>
      </c>
      <c r="M22976" s="20">
        <v>13.94</v>
      </c>
      <c r="N22976" s="20">
        <v>10.56</v>
      </c>
      <c r="AE22976">
        <f t="shared" si="358"/>
        <v>2024</v>
      </c>
    </row>
    <row r="22977" spans="1:31" x14ac:dyDescent="0.25">
      <c r="A22977" s="7">
        <v>22974</v>
      </c>
      <c r="B22977" s="8">
        <v>45352</v>
      </c>
      <c r="C22977" t="s">
        <v>3</v>
      </c>
      <c r="D22977" t="s">
        <v>766</v>
      </c>
      <c r="E22977" t="s">
        <v>9</v>
      </c>
      <c r="F22977" t="s">
        <v>585</v>
      </c>
      <c r="G22977" t="s">
        <v>732</v>
      </c>
      <c r="H22977" s="135" t="s">
        <v>2131</v>
      </c>
      <c r="I22977" t="s">
        <v>1456</v>
      </c>
      <c r="J22977" s="20">
        <v>41</v>
      </c>
      <c r="K22977" s="20" t="s">
        <v>1465</v>
      </c>
      <c r="L22977" t="s">
        <v>1466</v>
      </c>
      <c r="M22977" s="20">
        <v>10.25</v>
      </c>
      <c r="N22977" s="20">
        <v>10.25</v>
      </c>
      <c r="O22977" t="s">
        <v>3</v>
      </c>
      <c r="P22977" s="13" t="s">
        <v>1349</v>
      </c>
      <c r="Q22977" t="s">
        <v>9</v>
      </c>
      <c r="R22977" t="s">
        <v>190</v>
      </c>
      <c r="S22977" t="s">
        <v>1465</v>
      </c>
      <c r="U22977" t="s">
        <v>1465</v>
      </c>
      <c r="W22977" t="s">
        <v>1465</v>
      </c>
      <c r="Y22977" t="s">
        <v>1465</v>
      </c>
      <c r="AA22977" t="s">
        <v>1465</v>
      </c>
      <c r="AC22977" t="s">
        <v>1465</v>
      </c>
      <c r="AE22977">
        <f t="shared" si="358"/>
        <v>2024</v>
      </c>
    </row>
    <row r="22978" spans="1:31" x14ac:dyDescent="0.25">
      <c r="A22978" s="7">
        <v>22975</v>
      </c>
      <c r="B22978" s="8">
        <v>45352</v>
      </c>
      <c r="C22978" t="s">
        <v>3</v>
      </c>
      <c r="D22978" t="s">
        <v>31</v>
      </c>
      <c r="E22978" t="s">
        <v>9</v>
      </c>
      <c r="F22978" t="s">
        <v>1325</v>
      </c>
      <c r="G22978" t="s">
        <v>1170</v>
      </c>
      <c r="H22978" s="136" t="s">
        <v>3190</v>
      </c>
      <c r="I22978" t="s">
        <v>1454</v>
      </c>
      <c r="J22978" s="20">
        <v>10</v>
      </c>
      <c r="K22978" s="20" t="s">
        <v>1465</v>
      </c>
      <c r="L22978" t="s">
        <v>1466</v>
      </c>
      <c r="M22978" s="20">
        <v>2.5</v>
      </c>
      <c r="N22978" s="20">
        <v>2.5</v>
      </c>
      <c r="AE22978">
        <f t="shared" si="358"/>
        <v>2024</v>
      </c>
    </row>
    <row r="22979" spans="1:31" x14ac:dyDescent="0.25">
      <c r="A22979" s="7">
        <v>22976</v>
      </c>
      <c r="B22979" s="8">
        <v>45352</v>
      </c>
      <c r="C22979" t="s">
        <v>3</v>
      </c>
      <c r="D22979" t="s">
        <v>1384</v>
      </c>
      <c r="E22979" t="s">
        <v>9</v>
      </c>
      <c r="F22979" t="s">
        <v>1342</v>
      </c>
      <c r="G22979" t="s">
        <v>648</v>
      </c>
      <c r="H22979" s="136" t="s">
        <v>1496</v>
      </c>
      <c r="I22979" t="s">
        <v>1454</v>
      </c>
      <c r="J22979" s="20">
        <v>21</v>
      </c>
      <c r="K22979" s="20" t="s">
        <v>9</v>
      </c>
      <c r="L22979" t="s">
        <v>1463</v>
      </c>
      <c r="M22979" s="20">
        <v>5.04</v>
      </c>
      <c r="N22979" s="20">
        <v>6.46</v>
      </c>
      <c r="AE22979">
        <f t="shared" si="358"/>
        <v>2024</v>
      </c>
    </row>
    <row r="22980" spans="1:31" x14ac:dyDescent="0.25">
      <c r="A22980" s="7">
        <v>22977</v>
      </c>
      <c r="B22980" s="8">
        <v>45352</v>
      </c>
      <c r="C22980" t="s">
        <v>3</v>
      </c>
      <c r="D22980" t="s">
        <v>1332</v>
      </c>
      <c r="E22980" t="s">
        <v>9</v>
      </c>
      <c r="F22980" t="s">
        <v>1342</v>
      </c>
      <c r="G22980" t="s">
        <v>648</v>
      </c>
      <c r="H22980" s="136" t="s">
        <v>1496</v>
      </c>
      <c r="I22980" t="s">
        <v>1454</v>
      </c>
      <c r="J22980" s="20">
        <v>20</v>
      </c>
      <c r="K22980" s="20" t="s">
        <v>9</v>
      </c>
      <c r="L22980" t="s">
        <v>1464</v>
      </c>
      <c r="M22980" s="20">
        <v>4.4000000000000004</v>
      </c>
      <c r="N22980" s="20">
        <v>6.6</v>
      </c>
      <c r="AE22980">
        <f t="shared" ref="AE22980:AE23043" si="359">YEAR(B22980)</f>
        <v>2024</v>
      </c>
    </row>
    <row r="22981" spans="1:31" x14ac:dyDescent="0.25">
      <c r="A22981" s="7">
        <v>22978</v>
      </c>
      <c r="B22981" s="8">
        <v>45352</v>
      </c>
      <c r="C22981" t="s">
        <v>3</v>
      </c>
      <c r="D22981" t="s">
        <v>877</v>
      </c>
      <c r="E22981" t="s">
        <v>9</v>
      </c>
      <c r="F22981" t="s">
        <v>678</v>
      </c>
      <c r="G22981" t="s">
        <v>648</v>
      </c>
      <c r="H22981" s="9" t="s">
        <v>3505</v>
      </c>
      <c r="I22981" t="s">
        <v>1455</v>
      </c>
      <c r="J22981" s="20">
        <v>96</v>
      </c>
      <c r="K22981" s="20" t="s">
        <v>3</v>
      </c>
      <c r="L22981" t="s">
        <v>1464</v>
      </c>
      <c r="M22981" s="20">
        <v>13.94</v>
      </c>
      <c r="N22981" s="20">
        <v>10.56</v>
      </c>
      <c r="AE22981">
        <f t="shared" si="359"/>
        <v>2024</v>
      </c>
    </row>
    <row r="22982" spans="1:31" x14ac:dyDescent="0.25">
      <c r="A22982" s="7">
        <v>22979</v>
      </c>
      <c r="B22982" s="8">
        <v>45352</v>
      </c>
      <c r="C22982" t="s">
        <v>3</v>
      </c>
      <c r="D22982" t="s">
        <v>187</v>
      </c>
      <c r="E22982" t="s">
        <v>9</v>
      </c>
      <c r="F22982" t="s">
        <v>54</v>
      </c>
      <c r="G22982" t="s">
        <v>1170</v>
      </c>
      <c r="H22982" s="135" t="s">
        <v>1496</v>
      </c>
      <c r="I22982" t="s">
        <v>1454</v>
      </c>
      <c r="J22982" s="20">
        <v>33</v>
      </c>
      <c r="K22982" s="20" t="s">
        <v>9</v>
      </c>
      <c r="L22982" t="s">
        <v>1464</v>
      </c>
      <c r="M22982" s="20">
        <v>7.26</v>
      </c>
      <c r="N22982" s="20">
        <v>10.24</v>
      </c>
      <c r="AE22982">
        <f t="shared" si="359"/>
        <v>2024</v>
      </c>
    </row>
    <row r="22983" spans="1:31" x14ac:dyDescent="0.25">
      <c r="A22983" s="7">
        <v>22980</v>
      </c>
      <c r="B22983" s="8">
        <v>45354</v>
      </c>
      <c r="C22983" t="s">
        <v>3</v>
      </c>
      <c r="D22983" t="s">
        <v>1351</v>
      </c>
      <c r="E22983" t="s">
        <v>9</v>
      </c>
      <c r="F22983" t="s">
        <v>1342</v>
      </c>
      <c r="G22983" t="s">
        <v>648</v>
      </c>
      <c r="H22983" s="136" t="s">
        <v>1496</v>
      </c>
      <c r="I22983" t="s">
        <v>1454</v>
      </c>
      <c r="J22983" s="20">
        <v>20</v>
      </c>
      <c r="K22983" s="20" t="s">
        <v>9</v>
      </c>
      <c r="L22983" t="s">
        <v>1463</v>
      </c>
      <c r="M22983" s="20">
        <v>4.8</v>
      </c>
      <c r="N22983" s="20">
        <v>6.2</v>
      </c>
      <c r="AE22983">
        <f t="shared" si="359"/>
        <v>2024</v>
      </c>
    </row>
    <row r="22984" spans="1:31" x14ac:dyDescent="0.25">
      <c r="A22984" s="7">
        <v>22981</v>
      </c>
      <c r="B22984" s="8">
        <v>45354</v>
      </c>
      <c r="C22984" t="s">
        <v>3</v>
      </c>
      <c r="D22984" t="s">
        <v>832</v>
      </c>
      <c r="E22984" t="s">
        <v>9</v>
      </c>
      <c r="F22984" t="s">
        <v>1412</v>
      </c>
      <c r="G22984" t="s">
        <v>24</v>
      </c>
      <c r="H22984" s="136" t="s">
        <v>1496</v>
      </c>
      <c r="I22984" t="s">
        <v>1454</v>
      </c>
      <c r="J22984" s="20">
        <v>6</v>
      </c>
      <c r="K22984" s="20" t="s">
        <v>1465</v>
      </c>
      <c r="L22984" t="s">
        <v>1466</v>
      </c>
      <c r="M22984" s="20">
        <v>1.5</v>
      </c>
      <c r="N22984" s="20">
        <v>1.5</v>
      </c>
      <c r="AE22984">
        <f t="shared" si="359"/>
        <v>2024</v>
      </c>
    </row>
    <row r="22985" spans="1:31" x14ac:dyDescent="0.25">
      <c r="A22985" s="7">
        <v>22982</v>
      </c>
      <c r="B22985" s="8">
        <v>45355</v>
      </c>
      <c r="C22985" t="s">
        <v>3</v>
      </c>
      <c r="D22985" t="s">
        <v>1123</v>
      </c>
      <c r="E22985" t="s">
        <v>9</v>
      </c>
      <c r="F22985" t="s">
        <v>1111</v>
      </c>
      <c r="G22985" t="s">
        <v>648</v>
      </c>
      <c r="H22985" s="136" t="s">
        <v>1496</v>
      </c>
      <c r="I22985" t="s">
        <v>1454</v>
      </c>
      <c r="J22985" s="20">
        <v>25</v>
      </c>
      <c r="K22985" s="20" t="s">
        <v>3</v>
      </c>
      <c r="L22985" t="s">
        <v>1464</v>
      </c>
      <c r="M22985" s="20">
        <v>8</v>
      </c>
      <c r="N22985" s="20">
        <v>5.5</v>
      </c>
      <c r="AE22985">
        <f t="shared" si="359"/>
        <v>2024</v>
      </c>
    </row>
    <row r="22986" spans="1:31" x14ac:dyDescent="0.25">
      <c r="A22986" s="7">
        <v>22983</v>
      </c>
      <c r="B22986" s="8">
        <v>45355</v>
      </c>
      <c r="C22986" t="s">
        <v>3</v>
      </c>
      <c r="D22986" t="s">
        <v>1123</v>
      </c>
      <c r="E22986" t="s">
        <v>9</v>
      </c>
      <c r="F22986" t="s">
        <v>1237</v>
      </c>
      <c r="G22986" t="s">
        <v>648</v>
      </c>
      <c r="H22986" s="136" t="s">
        <v>1496</v>
      </c>
      <c r="I22986" t="s">
        <v>1454</v>
      </c>
      <c r="J22986" s="20">
        <v>28</v>
      </c>
      <c r="K22986" s="20" t="s">
        <v>3</v>
      </c>
      <c r="L22986" t="s">
        <v>1464</v>
      </c>
      <c r="M22986" s="20">
        <v>8.84</v>
      </c>
      <c r="N22986" s="20">
        <v>6.16</v>
      </c>
      <c r="AE22986">
        <f t="shared" si="359"/>
        <v>2024</v>
      </c>
    </row>
    <row r="22987" spans="1:31" x14ac:dyDescent="0.25">
      <c r="A22987" s="7">
        <v>22984</v>
      </c>
      <c r="B22987" s="8">
        <v>45355</v>
      </c>
      <c r="C22987" t="s">
        <v>3</v>
      </c>
      <c r="D22987" t="s">
        <v>712</v>
      </c>
      <c r="E22987" t="s">
        <v>9</v>
      </c>
      <c r="F22987" t="s">
        <v>1417</v>
      </c>
      <c r="G22987" t="s">
        <v>648</v>
      </c>
      <c r="H22987" s="136" t="s">
        <v>1496</v>
      </c>
      <c r="I22987" t="s">
        <v>1454</v>
      </c>
      <c r="J22987" s="20">
        <v>24</v>
      </c>
      <c r="K22987" s="20" t="s">
        <v>3</v>
      </c>
      <c r="L22987" t="s">
        <v>1463</v>
      </c>
      <c r="M22987" s="20">
        <v>7.24</v>
      </c>
      <c r="N22987" s="20">
        <v>5.76</v>
      </c>
      <c r="AE22987">
        <f t="shared" si="359"/>
        <v>2024</v>
      </c>
    </row>
    <row r="22988" spans="1:31" x14ac:dyDescent="0.25">
      <c r="A22988" s="7">
        <v>22985</v>
      </c>
      <c r="B22988" s="8">
        <v>45355</v>
      </c>
      <c r="C22988" t="s">
        <v>3</v>
      </c>
      <c r="D22988" t="s">
        <v>1430</v>
      </c>
      <c r="E22988" t="s">
        <v>9</v>
      </c>
      <c r="F22988" t="s">
        <v>1262</v>
      </c>
      <c r="G22988" t="s">
        <v>648</v>
      </c>
      <c r="H22988" s="135" t="s">
        <v>2947</v>
      </c>
      <c r="I22988" t="s">
        <v>1455</v>
      </c>
      <c r="J22988" s="20">
        <v>18</v>
      </c>
      <c r="K22988" s="20" t="s">
        <v>1465</v>
      </c>
      <c r="L22988" t="s">
        <v>1466</v>
      </c>
      <c r="M22988" s="20">
        <v>2.25</v>
      </c>
      <c r="N22988" s="20">
        <v>2.25</v>
      </c>
      <c r="AE22988">
        <f t="shared" si="359"/>
        <v>2024</v>
      </c>
    </row>
    <row r="22989" spans="1:31" x14ac:dyDescent="0.25">
      <c r="A22989" s="7">
        <v>22986</v>
      </c>
      <c r="B22989" s="8">
        <v>45356</v>
      </c>
      <c r="C22989" t="s">
        <v>3</v>
      </c>
      <c r="D22989" t="s">
        <v>1431</v>
      </c>
      <c r="E22989" t="s">
        <v>9</v>
      </c>
      <c r="F22989" t="s">
        <v>1430</v>
      </c>
      <c r="G22989" t="s">
        <v>648</v>
      </c>
      <c r="H22989" s="135" t="s">
        <v>3599</v>
      </c>
      <c r="I22989" t="s">
        <v>1454</v>
      </c>
      <c r="J22989" s="20">
        <v>7</v>
      </c>
      <c r="K22989" s="20" t="s">
        <v>9</v>
      </c>
      <c r="L22989" t="s">
        <v>1464</v>
      </c>
      <c r="M22989" s="20">
        <v>1.54</v>
      </c>
      <c r="N22989" s="20">
        <v>2.96</v>
      </c>
      <c r="AE22989">
        <f t="shared" si="359"/>
        <v>2024</v>
      </c>
    </row>
    <row r="22990" spans="1:31" x14ac:dyDescent="0.25">
      <c r="A22990" s="7">
        <v>22987</v>
      </c>
      <c r="B22990" s="8">
        <v>45356</v>
      </c>
      <c r="C22990" t="s">
        <v>3</v>
      </c>
      <c r="D22990" t="s">
        <v>1427</v>
      </c>
      <c r="E22990" t="s">
        <v>9</v>
      </c>
      <c r="F22990" t="s">
        <v>1429</v>
      </c>
      <c r="G22990" t="s">
        <v>929</v>
      </c>
      <c r="H22990" s="135" t="s">
        <v>2665</v>
      </c>
      <c r="I22990" t="s">
        <v>1454</v>
      </c>
      <c r="J22990" s="20">
        <v>30</v>
      </c>
      <c r="K22990" s="20" t="s">
        <v>3</v>
      </c>
      <c r="L22990" t="s">
        <v>1463</v>
      </c>
      <c r="M22990" s="20">
        <v>8.8000000000000007</v>
      </c>
      <c r="N22990" s="20">
        <v>7.2</v>
      </c>
      <c r="AE22990">
        <f t="shared" si="359"/>
        <v>2024</v>
      </c>
    </row>
    <row r="22991" spans="1:31" x14ac:dyDescent="0.25">
      <c r="A22991" s="7">
        <v>22988</v>
      </c>
      <c r="B22991" s="8">
        <v>45357</v>
      </c>
      <c r="C22991" t="s">
        <v>3</v>
      </c>
      <c r="D22991" t="s">
        <v>1327</v>
      </c>
      <c r="E22991" t="s">
        <v>9</v>
      </c>
      <c r="F22991" t="s">
        <v>1310</v>
      </c>
      <c r="G22991" t="s">
        <v>648</v>
      </c>
      <c r="H22991" s="136" t="s">
        <v>1496</v>
      </c>
      <c r="I22991" t="s">
        <v>1454</v>
      </c>
      <c r="J22991" s="20">
        <v>26</v>
      </c>
      <c r="K22991" s="20" t="s">
        <v>3</v>
      </c>
      <c r="L22991" t="s">
        <v>1464</v>
      </c>
      <c r="M22991" s="20">
        <v>8.2800000000000011</v>
      </c>
      <c r="N22991" s="20">
        <v>5.72</v>
      </c>
      <c r="AE22991">
        <f t="shared" si="359"/>
        <v>2024</v>
      </c>
    </row>
    <row r="22992" spans="1:31" x14ac:dyDescent="0.25">
      <c r="A22992" s="7">
        <v>22989</v>
      </c>
      <c r="B22992" s="8">
        <v>45359</v>
      </c>
      <c r="C22992" t="s">
        <v>3</v>
      </c>
      <c r="D22992" t="s">
        <v>766</v>
      </c>
      <c r="E22992" t="s">
        <v>9</v>
      </c>
      <c r="F22992" t="s">
        <v>1418</v>
      </c>
      <c r="G22992" t="s">
        <v>14</v>
      </c>
      <c r="H22992" s="135" t="s">
        <v>1496</v>
      </c>
      <c r="I22992" t="s">
        <v>1454</v>
      </c>
      <c r="J22992" s="20">
        <v>19</v>
      </c>
      <c r="K22992" s="20" t="s">
        <v>3</v>
      </c>
      <c r="L22992" t="s">
        <v>1464</v>
      </c>
      <c r="M22992" s="20">
        <v>6.32</v>
      </c>
      <c r="N22992" s="20">
        <v>4.18</v>
      </c>
      <c r="AE22992">
        <f t="shared" si="359"/>
        <v>2024</v>
      </c>
    </row>
    <row r="22993" spans="1:31" x14ac:dyDescent="0.25">
      <c r="A22993" s="7">
        <v>22990</v>
      </c>
      <c r="B22993" s="8">
        <v>45362</v>
      </c>
      <c r="C22993" t="s">
        <v>3</v>
      </c>
      <c r="D22993" t="s">
        <v>943</v>
      </c>
      <c r="E22993" t="s">
        <v>9</v>
      </c>
      <c r="F22993" t="s">
        <v>91</v>
      </c>
      <c r="G22993" t="s">
        <v>732</v>
      </c>
      <c r="H22993" s="135" t="s">
        <v>2417</v>
      </c>
      <c r="I22993" t="s">
        <v>1454</v>
      </c>
      <c r="J22993" s="20">
        <v>32</v>
      </c>
      <c r="K22993" s="20" t="s">
        <v>9</v>
      </c>
      <c r="L22993" t="s">
        <v>1464</v>
      </c>
      <c r="M22993" s="20">
        <v>7.04</v>
      </c>
      <c r="N22993" s="20">
        <v>9.9600000000000009</v>
      </c>
      <c r="AE22993">
        <f t="shared" si="359"/>
        <v>2024</v>
      </c>
    </row>
    <row r="22994" spans="1:31" x14ac:dyDescent="0.25">
      <c r="A22994" s="7">
        <v>22991</v>
      </c>
      <c r="B22994" s="8">
        <v>45362</v>
      </c>
      <c r="C22994" t="s">
        <v>3</v>
      </c>
      <c r="D22994" t="s">
        <v>1349</v>
      </c>
      <c r="E22994" t="s">
        <v>9</v>
      </c>
      <c r="F22994" t="s">
        <v>1402</v>
      </c>
      <c r="G22994" t="s">
        <v>714</v>
      </c>
      <c r="H22994" s="135" t="s">
        <v>2060</v>
      </c>
      <c r="I22994" t="s">
        <v>1454</v>
      </c>
      <c r="J22994" s="20">
        <v>48</v>
      </c>
      <c r="K22994" s="20" t="s">
        <v>3</v>
      </c>
      <c r="L22994" t="s">
        <v>1464</v>
      </c>
      <c r="M22994" s="20">
        <v>14.44</v>
      </c>
      <c r="N22994" s="20">
        <v>10.56</v>
      </c>
      <c r="AE22994">
        <f t="shared" si="359"/>
        <v>2024</v>
      </c>
    </row>
    <row r="22995" spans="1:31" x14ac:dyDescent="0.25">
      <c r="A22995" s="7">
        <v>22992</v>
      </c>
      <c r="B22995" s="8">
        <v>45362</v>
      </c>
      <c r="C22995" t="s">
        <v>3</v>
      </c>
      <c r="D22995" t="s">
        <v>1351</v>
      </c>
      <c r="E22995" t="s">
        <v>9</v>
      </c>
      <c r="F22995" t="s">
        <v>1342</v>
      </c>
      <c r="G22995" t="s">
        <v>929</v>
      </c>
      <c r="H22995" s="135" t="s">
        <v>2678</v>
      </c>
      <c r="I22995" t="s">
        <v>1456</v>
      </c>
      <c r="J22995" s="20">
        <v>33</v>
      </c>
      <c r="K22995" s="20" t="s">
        <v>9</v>
      </c>
      <c r="L22995" t="s">
        <v>1464</v>
      </c>
      <c r="M22995" s="20">
        <v>7.26</v>
      </c>
      <c r="N22995" s="20">
        <v>10.24</v>
      </c>
      <c r="O22995" t="s">
        <v>3</v>
      </c>
      <c r="P22995" s="13" t="s">
        <v>1331</v>
      </c>
      <c r="Q22995" t="s">
        <v>9</v>
      </c>
      <c r="R22995" t="s">
        <v>1344</v>
      </c>
      <c r="S22995" t="s">
        <v>9</v>
      </c>
      <c r="T22995" t="s">
        <v>900</v>
      </c>
      <c r="U22995" t="s">
        <v>1465</v>
      </c>
      <c r="W22995" t="s">
        <v>1465</v>
      </c>
      <c r="Y22995" t="s">
        <v>1465</v>
      </c>
      <c r="AA22995" t="s">
        <v>1465</v>
      </c>
      <c r="AC22995" t="s">
        <v>1465</v>
      </c>
      <c r="AE22995">
        <f t="shared" si="359"/>
        <v>2024</v>
      </c>
    </row>
    <row r="22996" spans="1:31" x14ac:dyDescent="0.25">
      <c r="A22996" s="7">
        <v>22993</v>
      </c>
      <c r="B22996" s="8">
        <v>45362</v>
      </c>
      <c r="C22996" t="s">
        <v>3</v>
      </c>
      <c r="D22996" t="s">
        <v>1427</v>
      </c>
      <c r="E22996" t="s">
        <v>9</v>
      </c>
      <c r="F22996" t="s">
        <v>557</v>
      </c>
      <c r="G22996" t="s">
        <v>929</v>
      </c>
      <c r="H22996" s="135" t="s">
        <v>2644</v>
      </c>
      <c r="I22996" t="s">
        <v>1455</v>
      </c>
      <c r="J22996" s="20">
        <v>21</v>
      </c>
      <c r="K22996" s="20" t="s">
        <v>1465</v>
      </c>
      <c r="L22996" t="s">
        <v>1466</v>
      </c>
      <c r="M22996" s="20">
        <v>2.625</v>
      </c>
      <c r="N22996" s="20">
        <v>2.625</v>
      </c>
      <c r="AE22996">
        <f t="shared" si="359"/>
        <v>2024</v>
      </c>
    </row>
    <row r="22997" spans="1:31" x14ac:dyDescent="0.25">
      <c r="A22997" s="7">
        <v>22994</v>
      </c>
      <c r="B22997" s="8">
        <v>45362</v>
      </c>
      <c r="C22997" t="s">
        <v>3</v>
      </c>
      <c r="D22997" t="s">
        <v>834</v>
      </c>
      <c r="E22997" t="s">
        <v>9</v>
      </c>
      <c r="F22997" t="s">
        <v>1310</v>
      </c>
      <c r="G22997" t="s">
        <v>929</v>
      </c>
      <c r="H22997" s="9" t="s">
        <v>3603</v>
      </c>
      <c r="I22997" t="s">
        <v>1454</v>
      </c>
      <c r="J22997" s="20">
        <v>18</v>
      </c>
      <c r="K22997" s="20" t="s">
        <v>3</v>
      </c>
      <c r="L22997" t="s">
        <v>1463</v>
      </c>
      <c r="M22997" s="20">
        <v>5.68</v>
      </c>
      <c r="N22997" s="20">
        <v>4.32</v>
      </c>
      <c r="AE22997">
        <f t="shared" si="359"/>
        <v>2024</v>
      </c>
    </row>
    <row r="22998" spans="1:31" x14ac:dyDescent="0.25">
      <c r="A22998" s="7">
        <v>22995</v>
      </c>
      <c r="B22998" s="8">
        <v>45364</v>
      </c>
      <c r="C22998" t="s">
        <v>3</v>
      </c>
      <c r="D22998" t="s">
        <v>1332</v>
      </c>
      <c r="E22998" t="s">
        <v>9</v>
      </c>
      <c r="F22998" t="s">
        <v>1429</v>
      </c>
      <c r="G22998" t="s">
        <v>648</v>
      </c>
      <c r="H22998" s="136" t="s">
        <v>1496</v>
      </c>
      <c r="I22998" t="s">
        <v>1454</v>
      </c>
      <c r="J22998" s="20">
        <v>11</v>
      </c>
      <c r="K22998" s="20" t="s">
        <v>3</v>
      </c>
      <c r="L22998" t="s">
        <v>1464</v>
      </c>
      <c r="M22998" s="20">
        <v>4.08</v>
      </c>
      <c r="N22998" s="20">
        <v>2.42</v>
      </c>
      <c r="AE22998">
        <f t="shared" si="359"/>
        <v>2024</v>
      </c>
    </row>
    <row r="22999" spans="1:31" x14ac:dyDescent="0.25">
      <c r="A22999" s="7">
        <v>22996</v>
      </c>
      <c r="B22999" s="8">
        <v>45366</v>
      </c>
      <c r="C22999" t="s">
        <v>3</v>
      </c>
      <c r="D22999" t="s">
        <v>798</v>
      </c>
      <c r="E22999" t="s">
        <v>9</v>
      </c>
      <c r="F22999" t="s">
        <v>1412</v>
      </c>
      <c r="G22999" t="s">
        <v>1277</v>
      </c>
      <c r="H22999" s="9" t="s">
        <v>3604</v>
      </c>
      <c r="I22999" t="s">
        <v>1454</v>
      </c>
      <c r="J22999" s="20">
        <v>18</v>
      </c>
      <c r="K22999" s="20" t="s">
        <v>3</v>
      </c>
      <c r="L22999" t="s">
        <v>1464</v>
      </c>
      <c r="M22999" s="20">
        <v>6.04</v>
      </c>
      <c r="N22999" s="20">
        <v>3.96</v>
      </c>
      <c r="AE22999">
        <f t="shared" si="359"/>
        <v>2024</v>
      </c>
    </row>
    <row r="23000" spans="1:31" x14ac:dyDescent="0.25">
      <c r="A23000" s="7">
        <v>22997</v>
      </c>
      <c r="B23000" s="8">
        <v>45366</v>
      </c>
      <c r="C23000" t="s">
        <v>3</v>
      </c>
      <c r="D23000" t="s">
        <v>1322</v>
      </c>
      <c r="E23000" t="s">
        <v>9</v>
      </c>
      <c r="F23000" t="s">
        <v>122</v>
      </c>
      <c r="G23000" t="s">
        <v>648</v>
      </c>
      <c r="H23000" s="136" t="s">
        <v>1496</v>
      </c>
      <c r="I23000" t="s">
        <v>1454</v>
      </c>
      <c r="J23000" s="20">
        <v>22</v>
      </c>
      <c r="K23000" s="20" t="s">
        <v>3</v>
      </c>
      <c r="L23000" t="s">
        <v>1464</v>
      </c>
      <c r="M23000" s="20">
        <v>7.16</v>
      </c>
      <c r="N23000" s="20">
        <v>4.84</v>
      </c>
      <c r="AE23000">
        <f t="shared" si="359"/>
        <v>2024</v>
      </c>
    </row>
    <row r="23001" spans="1:31" x14ac:dyDescent="0.25">
      <c r="A23001" s="7">
        <v>22998</v>
      </c>
      <c r="B23001" s="8">
        <v>45367</v>
      </c>
      <c r="C23001" t="s">
        <v>3</v>
      </c>
      <c r="D23001" t="s">
        <v>1431</v>
      </c>
      <c r="E23001" t="s">
        <v>9</v>
      </c>
      <c r="F23001" t="s">
        <v>1430</v>
      </c>
      <c r="G23001" t="s">
        <v>648</v>
      </c>
      <c r="H23001" s="135" t="s">
        <v>3277</v>
      </c>
      <c r="I23001" t="s">
        <v>1454</v>
      </c>
      <c r="J23001" s="20">
        <v>10</v>
      </c>
      <c r="K23001" s="20" t="s">
        <v>9</v>
      </c>
      <c r="L23001" t="s">
        <v>1464</v>
      </c>
      <c r="M23001" s="20">
        <v>2.2000000000000002</v>
      </c>
      <c r="N23001" s="20">
        <v>3.8</v>
      </c>
      <c r="AE23001">
        <f t="shared" si="359"/>
        <v>2024</v>
      </c>
    </row>
    <row r="23002" spans="1:31" x14ac:dyDescent="0.25">
      <c r="A23002" s="7">
        <v>22999</v>
      </c>
      <c r="B23002" s="8">
        <v>45368</v>
      </c>
      <c r="C23002" t="s">
        <v>3</v>
      </c>
      <c r="D23002" t="s">
        <v>1332</v>
      </c>
      <c r="E23002" t="s">
        <v>9</v>
      </c>
      <c r="F23002" t="s">
        <v>1345</v>
      </c>
      <c r="G23002" t="s">
        <v>895</v>
      </c>
      <c r="H23002" s="135" t="s">
        <v>2590</v>
      </c>
      <c r="I23002" t="s">
        <v>1454</v>
      </c>
      <c r="J23002" s="20">
        <v>52</v>
      </c>
      <c r="K23002" s="20" t="s">
        <v>3</v>
      </c>
      <c r="L23002" t="s">
        <v>1464</v>
      </c>
      <c r="M23002" s="20">
        <v>15.56</v>
      </c>
      <c r="N23002" s="20">
        <v>11.44</v>
      </c>
      <c r="AE23002">
        <f t="shared" si="359"/>
        <v>2024</v>
      </c>
    </row>
    <row r="23003" spans="1:31" x14ac:dyDescent="0.25">
      <c r="A23003" s="7">
        <v>23000</v>
      </c>
      <c r="B23003" s="8">
        <v>45369</v>
      </c>
      <c r="C23003" t="s">
        <v>3</v>
      </c>
      <c r="D23003" t="s">
        <v>1329</v>
      </c>
      <c r="E23003" t="s">
        <v>9</v>
      </c>
      <c r="F23003" t="s">
        <v>1262</v>
      </c>
      <c r="G23003" t="s">
        <v>648</v>
      </c>
      <c r="H23003" s="135" t="s">
        <v>2041</v>
      </c>
      <c r="I23003" t="s">
        <v>1456</v>
      </c>
      <c r="J23003" s="20">
        <v>30</v>
      </c>
      <c r="K23003" s="20" t="s">
        <v>1465</v>
      </c>
      <c r="L23003" t="s">
        <v>1466</v>
      </c>
      <c r="M23003" s="20">
        <v>7.5</v>
      </c>
      <c r="N23003" s="20">
        <v>7.5</v>
      </c>
      <c r="O23003" t="s">
        <v>3</v>
      </c>
      <c r="P23003" s="13" t="s">
        <v>1416</v>
      </c>
      <c r="Q23003" t="s">
        <v>3</v>
      </c>
      <c r="R23003" t="s">
        <v>1414</v>
      </c>
      <c r="S23003" t="s">
        <v>9</v>
      </c>
      <c r="T23003" t="s">
        <v>1396</v>
      </c>
      <c r="U23003" t="s">
        <v>9</v>
      </c>
      <c r="V23003" t="s">
        <v>1413</v>
      </c>
      <c r="W23003" t="s">
        <v>1465</v>
      </c>
      <c r="Y23003" t="s">
        <v>1465</v>
      </c>
      <c r="AA23003" t="s">
        <v>1465</v>
      </c>
      <c r="AC23003" t="s">
        <v>1465</v>
      </c>
      <c r="AE23003">
        <f t="shared" si="359"/>
        <v>2024</v>
      </c>
    </row>
    <row r="23004" spans="1:31" x14ac:dyDescent="0.25">
      <c r="A23004" s="7">
        <v>23001</v>
      </c>
      <c r="B23004" s="8">
        <v>45369</v>
      </c>
      <c r="C23004" t="s">
        <v>3</v>
      </c>
      <c r="D23004" t="s">
        <v>1262</v>
      </c>
      <c r="E23004" t="s">
        <v>9</v>
      </c>
      <c r="F23004" t="s">
        <v>150</v>
      </c>
      <c r="G23004" t="s">
        <v>648</v>
      </c>
      <c r="H23004" s="135" t="s">
        <v>2947</v>
      </c>
      <c r="I23004" t="s">
        <v>1455</v>
      </c>
      <c r="J23004" s="20">
        <v>9</v>
      </c>
      <c r="K23004" s="20" t="s">
        <v>1465</v>
      </c>
      <c r="L23004" t="s">
        <v>1466</v>
      </c>
      <c r="M23004" s="20">
        <v>1.125</v>
      </c>
      <c r="N23004" s="20">
        <v>1.125</v>
      </c>
      <c r="AE23004">
        <f t="shared" si="359"/>
        <v>2024</v>
      </c>
    </row>
    <row r="23005" spans="1:31" x14ac:dyDescent="0.25">
      <c r="A23005" s="7">
        <v>23002</v>
      </c>
      <c r="B23005" s="8">
        <v>45370</v>
      </c>
      <c r="C23005" t="s">
        <v>3</v>
      </c>
      <c r="D23005" t="s">
        <v>187</v>
      </c>
      <c r="E23005" t="s">
        <v>9</v>
      </c>
      <c r="F23005" t="s">
        <v>1325</v>
      </c>
      <c r="G23005" t="s">
        <v>648</v>
      </c>
      <c r="H23005" s="135" t="s">
        <v>3574</v>
      </c>
      <c r="I23005" t="s">
        <v>1454</v>
      </c>
      <c r="J23005" s="20">
        <v>33</v>
      </c>
      <c r="K23005" s="20" t="s">
        <v>3</v>
      </c>
      <c r="L23005" t="s">
        <v>1464</v>
      </c>
      <c r="M23005" s="20">
        <v>10.24</v>
      </c>
      <c r="N23005" s="20">
        <v>7.26</v>
      </c>
      <c r="AE23005">
        <f t="shared" si="359"/>
        <v>2024</v>
      </c>
    </row>
    <row r="23006" spans="1:31" x14ac:dyDescent="0.25">
      <c r="A23006" s="7">
        <v>23003</v>
      </c>
      <c r="B23006" s="8">
        <v>45370</v>
      </c>
      <c r="C23006" t="s">
        <v>3</v>
      </c>
      <c r="D23006" t="s">
        <v>1351</v>
      </c>
      <c r="E23006" t="s">
        <v>9</v>
      </c>
      <c r="F23006" t="s">
        <v>1430</v>
      </c>
      <c r="G23006" t="s">
        <v>929</v>
      </c>
      <c r="H23006" s="135" t="s">
        <v>3061</v>
      </c>
      <c r="I23006" t="s">
        <v>1454</v>
      </c>
      <c r="J23006" s="20">
        <v>20</v>
      </c>
      <c r="K23006" s="20" t="s">
        <v>3</v>
      </c>
      <c r="L23006" t="s">
        <v>1464</v>
      </c>
      <c r="M23006" s="20">
        <v>6.6</v>
      </c>
      <c r="N23006" s="20">
        <v>4.4000000000000004</v>
      </c>
      <c r="AE23006">
        <f t="shared" si="359"/>
        <v>2024</v>
      </c>
    </row>
    <row r="23007" spans="1:31" x14ac:dyDescent="0.25">
      <c r="A23007" s="7">
        <v>23004</v>
      </c>
      <c r="B23007" s="8">
        <v>45372</v>
      </c>
      <c r="C23007" t="s">
        <v>3</v>
      </c>
      <c r="D23007" t="s">
        <v>1414</v>
      </c>
      <c r="E23007" t="s">
        <v>9</v>
      </c>
      <c r="F23007" t="s">
        <v>1417</v>
      </c>
      <c r="G23007" t="s">
        <v>648</v>
      </c>
      <c r="H23007" s="135" t="s">
        <v>3602</v>
      </c>
      <c r="I23007" t="s">
        <v>1454</v>
      </c>
      <c r="J23007" s="20">
        <v>24</v>
      </c>
      <c r="K23007" s="20" t="s">
        <v>1465</v>
      </c>
      <c r="L23007" t="s">
        <v>1466</v>
      </c>
      <c r="M23007" s="20">
        <v>6</v>
      </c>
      <c r="N23007" s="20">
        <v>6</v>
      </c>
      <c r="AE23007">
        <f t="shared" si="359"/>
        <v>2024</v>
      </c>
    </row>
    <row r="23008" spans="1:31" x14ac:dyDescent="0.25">
      <c r="A23008" s="7">
        <v>23005</v>
      </c>
      <c r="B23008" s="8">
        <v>45372</v>
      </c>
      <c r="C23008" t="s">
        <v>3</v>
      </c>
      <c r="D23008" t="s">
        <v>779</v>
      </c>
      <c r="E23008" t="s">
        <v>9</v>
      </c>
      <c r="F23008" t="s">
        <v>1287</v>
      </c>
      <c r="G23008" t="s">
        <v>648</v>
      </c>
      <c r="H23008" s="136" t="s">
        <v>1496</v>
      </c>
      <c r="I23008" t="s">
        <v>1454</v>
      </c>
      <c r="J23008" s="20">
        <v>11</v>
      </c>
      <c r="K23008" s="20" t="s">
        <v>3</v>
      </c>
      <c r="L23008" t="s">
        <v>1464</v>
      </c>
      <c r="M23008" s="20">
        <v>4.08</v>
      </c>
      <c r="N23008" s="20">
        <v>2.42</v>
      </c>
      <c r="AE23008">
        <f t="shared" si="359"/>
        <v>2024</v>
      </c>
    </row>
    <row r="23009" spans="1:31" x14ac:dyDescent="0.25">
      <c r="A23009" s="7">
        <v>23006</v>
      </c>
      <c r="B23009" s="8">
        <v>45372</v>
      </c>
      <c r="C23009" t="s">
        <v>3</v>
      </c>
      <c r="D23009" t="s">
        <v>1430</v>
      </c>
      <c r="E23009" t="s">
        <v>9</v>
      </c>
      <c r="F23009" t="s">
        <v>1402</v>
      </c>
      <c r="G23009" t="s">
        <v>895</v>
      </c>
      <c r="H23009" s="135" t="s">
        <v>2540</v>
      </c>
      <c r="I23009" t="s">
        <v>1455</v>
      </c>
      <c r="J23009" s="20">
        <v>19</v>
      </c>
      <c r="K23009" s="20" t="s">
        <v>3</v>
      </c>
      <c r="L23009" t="s">
        <v>1463</v>
      </c>
      <c r="M23009" s="20">
        <v>2.97</v>
      </c>
      <c r="N23009" s="20">
        <v>2.2799999999999998</v>
      </c>
      <c r="AE23009">
        <f t="shared" si="359"/>
        <v>2024</v>
      </c>
    </row>
    <row r="23010" spans="1:31" x14ac:dyDescent="0.25">
      <c r="A23010" s="7">
        <v>23007</v>
      </c>
      <c r="B23010" s="8">
        <v>45372</v>
      </c>
      <c r="C23010" t="s">
        <v>3</v>
      </c>
      <c r="D23010" t="s">
        <v>1414</v>
      </c>
      <c r="E23010" t="s">
        <v>9</v>
      </c>
      <c r="F23010" t="s">
        <v>1417</v>
      </c>
      <c r="G23010" t="s">
        <v>929</v>
      </c>
      <c r="H23010" s="135" t="s">
        <v>2774</v>
      </c>
      <c r="I23010" t="s">
        <v>1454</v>
      </c>
      <c r="J23010" s="20">
        <v>27</v>
      </c>
      <c r="K23010" s="20" t="s">
        <v>9</v>
      </c>
      <c r="L23010" t="s">
        <v>1463</v>
      </c>
      <c r="M23010" s="20">
        <v>6.48</v>
      </c>
      <c r="N23010" s="20">
        <v>8.02</v>
      </c>
      <c r="AE23010">
        <f t="shared" si="359"/>
        <v>2024</v>
      </c>
    </row>
    <row r="23011" spans="1:31" x14ac:dyDescent="0.25">
      <c r="A23011" s="7">
        <v>23008</v>
      </c>
      <c r="B23011" s="8">
        <v>45374</v>
      </c>
      <c r="C23011" t="s">
        <v>3</v>
      </c>
      <c r="D23011" t="s">
        <v>163</v>
      </c>
      <c r="E23011" t="s">
        <v>9</v>
      </c>
      <c r="F23011" t="s">
        <v>1213</v>
      </c>
      <c r="G23011" t="s">
        <v>569</v>
      </c>
      <c r="H23011" s="136" t="s">
        <v>1748</v>
      </c>
      <c r="I23011" t="s">
        <v>1455</v>
      </c>
      <c r="J23011" s="20">
        <v>94</v>
      </c>
      <c r="K23011" s="20" t="s">
        <v>1465</v>
      </c>
      <c r="L23011" t="s">
        <v>1466</v>
      </c>
      <c r="M23011" s="20">
        <v>11.75</v>
      </c>
      <c r="N23011" s="20">
        <v>11.75</v>
      </c>
      <c r="AE23011">
        <f t="shared" si="359"/>
        <v>2024</v>
      </c>
    </row>
    <row r="23012" spans="1:31" x14ac:dyDescent="0.25">
      <c r="A23012" s="7">
        <v>23009</v>
      </c>
      <c r="B23012" s="8">
        <v>45375</v>
      </c>
      <c r="C23012" t="s">
        <v>3</v>
      </c>
      <c r="D23012" t="s">
        <v>1258</v>
      </c>
      <c r="E23012" t="s">
        <v>9</v>
      </c>
      <c r="F23012" t="s">
        <v>1302</v>
      </c>
      <c r="G23012" t="s">
        <v>732</v>
      </c>
      <c r="H23012" s="135" t="s">
        <v>3605</v>
      </c>
      <c r="I23012" t="s">
        <v>1455</v>
      </c>
      <c r="J23012" s="20">
        <v>86</v>
      </c>
      <c r="K23012" s="20" t="s">
        <v>3</v>
      </c>
      <c r="L23012" t="s">
        <v>1464</v>
      </c>
      <c r="M23012" s="20">
        <v>12.54</v>
      </c>
      <c r="N23012" s="20">
        <v>9.4600000000000009</v>
      </c>
      <c r="AE23012">
        <f t="shared" si="359"/>
        <v>2024</v>
      </c>
    </row>
    <row r="23013" spans="1:31" x14ac:dyDescent="0.25">
      <c r="A23013" s="7">
        <v>23010</v>
      </c>
      <c r="B23013" s="8">
        <v>45379</v>
      </c>
      <c r="C23013" t="s">
        <v>3</v>
      </c>
      <c r="D23013" t="s">
        <v>102</v>
      </c>
      <c r="E23013" t="s">
        <v>9</v>
      </c>
      <c r="F23013" t="s">
        <v>1310</v>
      </c>
      <c r="G23013" t="s">
        <v>65</v>
      </c>
      <c r="H23013" s="135" t="s">
        <v>1496</v>
      </c>
      <c r="I23013" t="s">
        <v>1454</v>
      </c>
      <c r="J23013" s="20">
        <v>25</v>
      </c>
      <c r="K23013" s="20" t="s">
        <v>3</v>
      </c>
      <c r="L23013" t="s">
        <v>1464</v>
      </c>
      <c r="M23013" s="20">
        <v>8</v>
      </c>
      <c r="N23013" s="20">
        <v>5.5</v>
      </c>
      <c r="AE23013">
        <f t="shared" si="359"/>
        <v>2024</v>
      </c>
    </row>
    <row r="23014" spans="1:31" x14ac:dyDescent="0.25">
      <c r="A23014" s="7">
        <v>23011</v>
      </c>
      <c r="B23014" s="8">
        <v>45380</v>
      </c>
      <c r="C23014" t="s">
        <v>3</v>
      </c>
      <c r="D23014" t="s">
        <v>1427</v>
      </c>
      <c r="E23014" t="s">
        <v>9</v>
      </c>
      <c r="F23014" t="s">
        <v>1430</v>
      </c>
      <c r="G23014" t="s">
        <v>895</v>
      </c>
      <c r="H23014" s="135" t="s">
        <v>2539</v>
      </c>
      <c r="I23014" t="s">
        <v>1454</v>
      </c>
      <c r="J23014" s="20">
        <v>26</v>
      </c>
      <c r="K23014" s="20" t="s">
        <v>9</v>
      </c>
      <c r="L23014" t="s">
        <v>1463</v>
      </c>
      <c r="M23014" s="20">
        <v>6.24</v>
      </c>
      <c r="N23014" s="20">
        <v>7.76</v>
      </c>
      <c r="AE23014">
        <f t="shared" si="359"/>
        <v>2024</v>
      </c>
    </row>
    <row r="23015" spans="1:31" x14ac:dyDescent="0.25">
      <c r="A23015" s="7">
        <v>23012</v>
      </c>
      <c r="B23015" s="8">
        <v>45381</v>
      </c>
      <c r="C23015" t="s">
        <v>3</v>
      </c>
      <c r="D23015" t="s">
        <v>779</v>
      </c>
      <c r="E23015" t="s">
        <v>9</v>
      </c>
      <c r="F23015" t="s">
        <v>1344</v>
      </c>
      <c r="G23015" t="s">
        <v>648</v>
      </c>
      <c r="H23015" s="136" t="s">
        <v>1496</v>
      </c>
      <c r="I23015" t="s">
        <v>1454</v>
      </c>
      <c r="J23015" s="20">
        <v>4</v>
      </c>
      <c r="K23015" s="20" t="s">
        <v>9</v>
      </c>
      <c r="L23015" t="s">
        <v>1464</v>
      </c>
      <c r="M23015" s="20">
        <v>0.88</v>
      </c>
      <c r="N23015" s="20">
        <v>2.12</v>
      </c>
      <c r="AE23015">
        <f t="shared" si="359"/>
        <v>2024</v>
      </c>
    </row>
    <row r="23016" spans="1:31" x14ac:dyDescent="0.25">
      <c r="A23016" s="7">
        <v>23013</v>
      </c>
      <c r="B23016" s="8">
        <v>45382</v>
      </c>
      <c r="C23016" t="s">
        <v>3</v>
      </c>
      <c r="D23016" t="s">
        <v>834</v>
      </c>
      <c r="E23016" t="s">
        <v>9</v>
      </c>
      <c r="F23016" t="s">
        <v>1310</v>
      </c>
      <c r="G23016" t="s">
        <v>929</v>
      </c>
      <c r="H23016" s="135" t="s">
        <v>2852</v>
      </c>
      <c r="I23016" t="s">
        <v>1454</v>
      </c>
      <c r="J23016" s="20">
        <v>40</v>
      </c>
      <c r="K23016" s="20" t="s">
        <v>3</v>
      </c>
      <c r="L23016" t="s">
        <v>1464</v>
      </c>
      <c r="M23016" s="20">
        <v>12.2</v>
      </c>
      <c r="N23016" s="20">
        <v>8.8000000000000007</v>
      </c>
      <c r="AE23016">
        <f t="shared" si="359"/>
        <v>2024</v>
      </c>
    </row>
    <row r="23017" spans="1:31" x14ac:dyDescent="0.25">
      <c r="A23017" s="7">
        <v>23014</v>
      </c>
      <c r="B23017" s="8">
        <v>45383</v>
      </c>
      <c r="C23017" t="s">
        <v>3</v>
      </c>
      <c r="D23017" t="s">
        <v>1427</v>
      </c>
      <c r="E23017" t="s">
        <v>9</v>
      </c>
      <c r="F23017" t="s">
        <v>1349</v>
      </c>
      <c r="G23017" t="s">
        <v>648</v>
      </c>
      <c r="H23017" s="9" t="s">
        <v>1797</v>
      </c>
      <c r="I23017" t="s">
        <v>1455</v>
      </c>
      <c r="J23017" s="20">
        <v>69</v>
      </c>
      <c r="K23017" s="20" t="s">
        <v>9</v>
      </c>
      <c r="L23017" t="s">
        <v>1463</v>
      </c>
      <c r="M23017" s="20">
        <v>8.2799999999999994</v>
      </c>
      <c r="N23017" s="20">
        <v>9.4700000000000006</v>
      </c>
      <c r="AE23017">
        <f t="shared" si="359"/>
        <v>2024</v>
      </c>
    </row>
    <row r="23018" spans="1:31" x14ac:dyDescent="0.25">
      <c r="A23018" s="7">
        <v>23015</v>
      </c>
      <c r="B23018" s="8">
        <v>45383</v>
      </c>
      <c r="C23018" t="s">
        <v>3</v>
      </c>
      <c r="D23018" t="s">
        <v>1361</v>
      </c>
      <c r="E23018" t="s">
        <v>9</v>
      </c>
      <c r="F23018" t="s">
        <v>1237</v>
      </c>
      <c r="G23018" t="s">
        <v>870</v>
      </c>
      <c r="H23018" s="135" t="s">
        <v>2729</v>
      </c>
      <c r="I23018" t="s">
        <v>1454</v>
      </c>
      <c r="J23018" s="20">
        <v>45</v>
      </c>
      <c r="K23018" s="20" t="s">
        <v>1465</v>
      </c>
      <c r="L23018" t="s">
        <v>1466</v>
      </c>
      <c r="M23018" s="20">
        <v>11.25</v>
      </c>
      <c r="N23018" s="20">
        <v>11.25</v>
      </c>
      <c r="AE23018">
        <f t="shared" si="359"/>
        <v>2024</v>
      </c>
    </row>
    <row r="23019" spans="1:31" x14ac:dyDescent="0.25">
      <c r="A23019" s="7">
        <v>23016</v>
      </c>
      <c r="B23019" s="8">
        <v>45385</v>
      </c>
      <c r="C23019" t="s">
        <v>3</v>
      </c>
      <c r="D23019" t="s">
        <v>557</v>
      </c>
      <c r="E23019" t="s">
        <v>9</v>
      </c>
      <c r="F23019" t="s">
        <v>54</v>
      </c>
      <c r="G23019" t="s">
        <v>648</v>
      </c>
      <c r="H23019" s="136" t="s">
        <v>1496</v>
      </c>
      <c r="I23019" t="s">
        <v>1454</v>
      </c>
      <c r="J23019" s="20">
        <v>21</v>
      </c>
      <c r="K23019" s="20" t="s">
        <v>1465</v>
      </c>
      <c r="L23019" t="s">
        <v>1466</v>
      </c>
      <c r="M23019" s="20">
        <v>5.25</v>
      </c>
      <c r="N23019" s="20">
        <v>5.25</v>
      </c>
      <c r="AE23019">
        <f t="shared" si="359"/>
        <v>2024</v>
      </c>
    </row>
    <row r="23020" spans="1:31" x14ac:dyDescent="0.25">
      <c r="A23020" s="7">
        <v>23017</v>
      </c>
      <c r="B23020" s="8">
        <v>45385</v>
      </c>
      <c r="C23020" t="s">
        <v>3</v>
      </c>
      <c r="D23020" t="s">
        <v>992</v>
      </c>
      <c r="E23020" t="s">
        <v>9</v>
      </c>
      <c r="F23020" t="s">
        <v>1193</v>
      </c>
      <c r="G23020" t="s">
        <v>1347</v>
      </c>
      <c r="H23020" s="135" t="s">
        <v>3526</v>
      </c>
      <c r="I23020" t="s">
        <v>1454</v>
      </c>
      <c r="J23020" s="20">
        <v>12</v>
      </c>
      <c r="K23020" s="20" t="s">
        <v>3</v>
      </c>
      <c r="L23020" t="s">
        <v>1464</v>
      </c>
      <c r="M23020" s="20">
        <v>4.3599999999999994</v>
      </c>
      <c r="N23020" s="20">
        <v>2.64</v>
      </c>
      <c r="AE23020">
        <f t="shared" si="359"/>
        <v>2024</v>
      </c>
    </row>
    <row r="23021" spans="1:31" x14ac:dyDescent="0.25">
      <c r="A23021" s="7">
        <v>23018</v>
      </c>
      <c r="B23021" s="8">
        <v>45386</v>
      </c>
      <c r="C23021" t="s">
        <v>3</v>
      </c>
      <c r="D23021" t="s">
        <v>1361</v>
      </c>
      <c r="E23021" t="s">
        <v>9</v>
      </c>
      <c r="F23021" t="s">
        <v>122</v>
      </c>
      <c r="G23021" t="s">
        <v>714</v>
      </c>
      <c r="H23021" s="135" t="s">
        <v>2209</v>
      </c>
      <c r="I23021" t="s">
        <v>1454</v>
      </c>
      <c r="J23021" s="20">
        <v>19</v>
      </c>
      <c r="K23021" s="20" t="s">
        <v>3</v>
      </c>
      <c r="L23021" t="s">
        <v>1464</v>
      </c>
      <c r="M23021" s="20">
        <v>6.32</v>
      </c>
      <c r="N23021" s="20">
        <v>4.18</v>
      </c>
      <c r="AE23021">
        <f t="shared" si="359"/>
        <v>2024</v>
      </c>
    </row>
    <row r="23022" spans="1:31" x14ac:dyDescent="0.25">
      <c r="A23022" s="7">
        <v>23019</v>
      </c>
      <c r="B23022" s="8">
        <v>45386</v>
      </c>
      <c r="C23022" t="s">
        <v>3</v>
      </c>
      <c r="D23022" t="s">
        <v>187</v>
      </c>
      <c r="E23022" t="s">
        <v>9</v>
      </c>
      <c r="F23022" t="s">
        <v>1325</v>
      </c>
      <c r="G23022" t="s">
        <v>648</v>
      </c>
      <c r="H23022" s="135" t="s">
        <v>3266</v>
      </c>
      <c r="I23022" t="s">
        <v>1454</v>
      </c>
      <c r="J23022" s="20">
        <v>33</v>
      </c>
      <c r="K23022" s="20" t="s">
        <v>3</v>
      </c>
      <c r="L23022" t="s">
        <v>1464</v>
      </c>
      <c r="M23022" s="20">
        <v>10.24</v>
      </c>
      <c r="N23022" s="20">
        <v>7.26</v>
      </c>
      <c r="AE23022">
        <f t="shared" si="359"/>
        <v>2024</v>
      </c>
    </row>
    <row r="23023" spans="1:31" x14ac:dyDescent="0.25">
      <c r="A23023" s="7">
        <v>23020</v>
      </c>
      <c r="B23023" s="8">
        <v>45386</v>
      </c>
      <c r="C23023" t="s">
        <v>3</v>
      </c>
      <c r="D23023" t="s">
        <v>1283</v>
      </c>
      <c r="E23023" t="s">
        <v>9</v>
      </c>
      <c r="F23023" t="s">
        <v>1325</v>
      </c>
      <c r="G23023" t="s">
        <v>377</v>
      </c>
      <c r="H23023" s="9" t="s">
        <v>3027</v>
      </c>
      <c r="I23023" t="s">
        <v>1454</v>
      </c>
      <c r="J23023" s="20">
        <v>14</v>
      </c>
      <c r="K23023" s="20" t="s">
        <v>3</v>
      </c>
      <c r="L23023" t="s">
        <v>1464</v>
      </c>
      <c r="M23023" s="20">
        <v>4.92</v>
      </c>
      <c r="N23023" s="20">
        <v>3.08</v>
      </c>
      <c r="AE23023">
        <f t="shared" si="359"/>
        <v>2024</v>
      </c>
    </row>
    <row r="23024" spans="1:31" x14ac:dyDescent="0.25">
      <c r="A23024" s="7">
        <v>23021</v>
      </c>
      <c r="B23024" s="8">
        <v>45387</v>
      </c>
      <c r="C23024" t="s">
        <v>3</v>
      </c>
      <c r="D23024" t="s">
        <v>851</v>
      </c>
      <c r="E23024" t="s">
        <v>9</v>
      </c>
      <c r="F23024" t="s">
        <v>1344</v>
      </c>
      <c r="G23024" t="s">
        <v>648</v>
      </c>
      <c r="H23024" s="136" t="s">
        <v>1496</v>
      </c>
      <c r="I23024" t="s">
        <v>1454</v>
      </c>
      <c r="J23024" s="20">
        <v>9</v>
      </c>
      <c r="K23024" s="20" t="s">
        <v>9</v>
      </c>
      <c r="L23024" t="s">
        <v>1464</v>
      </c>
      <c r="M23024" s="20">
        <v>1.98</v>
      </c>
      <c r="N23024" s="20">
        <v>3.52</v>
      </c>
      <c r="AE23024">
        <f t="shared" si="359"/>
        <v>2024</v>
      </c>
    </row>
    <row r="23025" spans="1:31" x14ac:dyDescent="0.25">
      <c r="A23025" s="7">
        <v>23022</v>
      </c>
      <c r="B23025" s="8">
        <v>45388</v>
      </c>
      <c r="C23025" t="s">
        <v>3</v>
      </c>
      <c r="D23025" t="s">
        <v>265</v>
      </c>
      <c r="E23025" t="s">
        <v>9</v>
      </c>
      <c r="F23025" t="s">
        <v>1329</v>
      </c>
      <c r="G23025" t="s">
        <v>648</v>
      </c>
      <c r="H23025" s="135" t="s">
        <v>3606</v>
      </c>
      <c r="I23025" t="s">
        <v>1457</v>
      </c>
      <c r="J23025" s="20">
        <v>31</v>
      </c>
      <c r="K23025" s="20" t="s">
        <v>1465</v>
      </c>
      <c r="L23025" t="s">
        <v>1466</v>
      </c>
      <c r="M23025" s="20">
        <v>3.875</v>
      </c>
      <c r="N23025" s="20">
        <v>3.875</v>
      </c>
      <c r="O23025" t="s">
        <v>9</v>
      </c>
      <c r="P23025" s="13" t="s">
        <v>1120</v>
      </c>
      <c r="Q23025" t="s">
        <v>3</v>
      </c>
      <c r="R23025" t="s">
        <v>107</v>
      </c>
      <c r="S23025" t="s">
        <v>1465</v>
      </c>
      <c r="U23025" t="s">
        <v>1465</v>
      </c>
      <c r="W23025" t="s">
        <v>1465</v>
      </c>
      <c r="Y23025" t="s">
        <v>1465</v>
      </c>
      <c r="AA23025" t="s">
        <v>1465</v>
      </c>
      <c r="AC23025" t="s">
        <v>1465</v>
      </c>
      <c r="AE23025">
        <f t="shared" si="359"/>
        <v>2024</v>
      </c>
    </row>
    <row r="23026" spans="1:31" x14ac:dyDescent="0.25">
      <c r="A23026" s="7">
        <v>23023</v>
      </c>
      <c r="B23026" s="8">
        <v>45388</v>
      </c>
      <c r="C23026" t="s">
        <v>3</v>
      </c>
      <c r="D23026" t="s">
        <v>1272</v>
      </c>
      <c r="E23026" t="s">
        <v>9</v>
      </c>
      <c r="F23026" t="s">
        <v>1417</v>
      </c>
      <c r="G23026" t="s">
        <v>648</v>
      </c>
      <c r="H23026" s="136" t="s">
        <v>1496</v>
      </c>
      <c r="I23026" t="s">
        <v>1455</v>
      </c>
      <c r="J23026" s="20">
        <v>25</v>
      </c>
      <c r="K23026" s="20" t="s">
        <v>1465</v>
      </c>
      <c r="L23026" t="s">
        <v>1466</v>
      </c>
      <c r="M23026" s="20">
        <v>3.125</v>
      </c>
      <c r="N23026" s="20">
        <v>3.125</v>
      </c>
      <c r="AE23026">
        <f t="shared" si="359"/>
        <v>2024</v>
      </c>
    </row>
    <row r="23027" spans="1:31" x14ac:dyDescent="0.25">
      <c r="A23027" s="7">
        <v>23024</v>
      </c>
      <c r="B23027" s="8">
        <v>45389</v>
      </c>
      <c r="C23027" t="s">
        <v>3</v>
      </c>
      <c r="D23027" t="s">
        <v>187</v>
      </c>
      <c r="E23027" t="s">
        <v>9</v>
      </c>
      <c r="F23027" t="s">
        <v>1288</v>
      </c>
      <c r="G23027" t="s">
        <v>648</v>
      </c>
      <c r="H23027" s="135" t="s">
        <v>2401</v>
      </c>
      <c r="I23027" t="s">
        <v>1456</v>
      </c>
      <c r="J23027" s="20">
        <v>45</v>
      </c>
      <c r="K23027" s="20" t="s">
        <v>3</v>
      </c>
      <c r="L23027" t="s">
        <v>1464</v>
      </c>
      <c r="M23027" s="20">
        <v>13.6</v>
      </c>
      <c r="N23027" s="20">
        <v>9.9</v>
      </c>
      <c r="O23027" t="s">
        <v>3</v>
      </c>
      <c r="P23027" s="13" t="s">
        <v>1329</v>
      </c>
      <c r="Q23027" t="s">
        <v>9</v>
      </c>
      <c r="R23027" t="s">
        <v>1349</v>
      </c>
      <c r="S23027" t="s">
        <v>3</v>
      </c>
      <c r="T23027" t="s">
        <v>1402</v>
      </c>
      <c r="U23027" t="s">
        <v>9</v>
      </c>
      <c r="V23027" t="s">
        <v>1366</v>
      </c>
      <c r="W23027" t="s">
        <v>1465</v>
      </c>
      <c r="Y23027" t="s">
        <v>1465</v>
      </c>
      <c r="AA23027" t="s">
        <v>1465</v>
      </c>
      <c r="AC23027" t="s">
        <v>1465</v>
      </c>
      <c r="AE23027">
        <f t="shared" si="359"/>
        <v>2024</v>
      </c>
    </row>
    <row r="23028" spans="1:31" x14ac:dyDescent="0.25">
      <c r="A23028" s="7">
        <v>23025</v>
      </c>
      <c r="B23028" s="8">
        <v>45390</v>
      </c>
      <c r="C23028" t="s">
        <v>3</v>
      </c>
      <c r="D23028" t="s">
        <v>1361</v>
      </c>
      <c r="E23028" t="s">
        <v>9</v>
      </c>
      <c r="F23028" t="s">
        <v>1329</v>
      </c>
      <c r="G23028" t="s">
        <v>714</v>
      </c>
      <c r="H23028" s="135" t="s">
        <v>2004</v>
      </c>
      <c r="I23028" t="s">
        <v>1456</v>
      </c>
      <c r="J23028" s="20">
        <v>12</v>
      </c>
      <c r="K23028" s="20" t="s">
        <v>1465</v>
      </c>
      <c r="L23028" t="s">
        <v>1466</v>
      </c>
      <c r="M23028" s="20">
        <v>3</v>
      </c>
      <c r="N23028" s="20">
        <v>3</v>
      </c>
      <c r="O23028" t="s">
        <v>3</v>
      </c>
      <c r="P23028" s="13" t="s">
        <v>1385</v>
      </c>
      <c r="Q23028" t="s">
        <v>9</v>
      </c>
      <c r="R23028" t="s">
        <v>107</v>
      </c>
      <c r="S23028" t="s">
        <v>3</v>
      </c>
      <c r="T23028" t="s">
        <v>1349</v>
      </c>
      <c r="U23028" t="s">
        <v>9</v>
      </c>
      <c r="V23028" t="s">
        <v>1374</v>
      </c>
      <c r="W23028" t="s">
        <v>3</v>
      </c>
      <c r="X23028" t="s">
        <v>259</v>
      </c>
      <c r="Y23028" t="s">
        <v>9</v>
      </c>
      <c r="Z23028" t="s">
        <v>1427</v>
      </c>
      <c r="AA23028" t="s">
        <v>3</v>
      </c>
      <c r="AB23028" t="s">
        <v>1426</v>
      </c>
      <c r="AC23028" t="s">
        <v>9</v>
      </c>
      <c r="AD23028" t="s">
        <v>265</v>
      </c>
      <c r="AE23028">
        <f t="shared" si="359"/>
        <v>2024</v>
      </c>
    </row>
    <row r="23029" spans="1:31" x14ac:dyDescent="0.25">
      <c r="A23029" s="7">
        <v>23026</v>
      </c>
      <c r="B23029" s="8">
        <v>45390</v>
      </c>
      <c r="C23029" t="s">
        <v>3</v>
      </c>
      <c r="D23029" t="s">
        <v>1361</v>
      </c>
      <c r="E23029" t="s">
        <v>9</v>
      </c>
      <c r="F23029" t="s">
        <v>268</v>
      </c>
      <c r="G23029" t="s">
        <v>648</v>
      </c>
      <c r="H23029" s="136" t="s">
        <v>1496</v>
      </c>
      <c r="I23029" t="s">
        <v>1454</v>
      </c>
      <c r="J23029" s="20">
        <v>24</v>
      </c>
      <c r="K23029" s="20" t="s">
        <v>3</v>
      </c>
      <c r="L23029" t="s">
        <v>1464</v>
      </c>
      <c r="M23029" s="20">
        <v>7.72</v>
      </c>
      <c r="N23029" s="20">
        <v>5.28</v>
      </c>
      <c r="AE23029">
        <f t="shared" si="359"/>
        <v>2024</v>
      </c>
    </row>
    <row r="23030" spans="1:31" x14ac:dyDescent="0.25">
      <c r="A23030" s="7">
        <v>23027</v>
      </c>
      <c r="B23030" s="8">
        <v>45390</v>
      </c>
      <c r="C23030" t="s">
        <v>3</v>
      </c>
      <c r="D23030" t="s">
        <v>1052</v>
      </c>
      <c r="E23030" t="s">
        <v>9</v>
      </c>
      <c r="F23030" t="s">
        <v>1332</v>
      </c>
      <c r="G23030" t="s">
        <v>17</v>
      </c>
      <c r="H23030" s="135" t="s">
        <v>1504</v>
      </c>
      <c r="I23030" t="s">
        <v>1455</v>
      </c>
      <c r="J23030" s="20">
        <v>10</v>
      </c>
      <c r="K23030" s="20" t="s">
        <v>3</v>
      </c>
      <c r="L23030" t="s">
        <v>1464</v>
      </c>
      <c r="M23030" s="20">
        <v>1.9</v>
      </c>
      <c r="N23030" s="20">
        <v>1.1000000000000001</v>
      </c>
      <c r="AE23030">
        <f t="shared" si="359"/>
        <v>2024</v>
      </c>
    </row>
    <row r="23031" spans="1:31" x14ac:dyDescent="0.25">
      <c r="A23031" s="7">
        <v>23028</v>
      </c>
      <c r="B23031" s="8">
        <v>45391</v>
      </c>
      <c r="C23031" t="s">
        <v>3</v>
      </c>
      <c r="D23031" t="s">
        <v>779</v>
      </c>
      <c r="E23031" t="s">
        <v>9</v>
      </c>
      <c r="F23031" t="s">
        <v>1360</v>
      </c>
      <c r="G23031" t="s">
        <v>861</v>
      </c>
      <c r="H23031" s="135" t="s">
        <v>2464</v>
      </c>
      <c r="I23031" t="s">
        <v>1454</v>
      </c>
      <c r="J23031" s="20">
        <v>198</v>
      </c>
      <c r="K23031" s="20" t="s">
        <v>3</v>
      </c>
      <c r="L23031" t="s">
        <v>1464</v>
      </c>
      <c r="M23031" s="20">
        <v>56.44</v>
      </c>
      <c r="N23031" s="20">
        <v>43.56</v>
      </c>
      <c r="AE23031">
        <f t="shared" si="359"/>
        <v>2024</v>
      </c>
    </row>
    <row r="23032" spans="1:31" x14ac:dyDescent="0.25">
      <c r="A23032" s="7">
        <v>23029</v>
      </c>
      <c r="B23032" s="8">
        <v>45391</v>
      </c>
      <c r="C23032" t="s">
        <v>3</v>
      </c>
      <c r="D23032" t="s">
        <v>1384</v>
      </c>
      <c r="E23032" t="s">
        <v>9</v>
      </c>
      <c r="F23032" t="s">
        <v>40</v>
      </c>
      <c r="G23032" t="s">
        <v>648</v>
      </c>
      <c r="H23032" s="136" t="s">
        <v>1496</v>
      </c>
      <c r="I23032" t="s">
        <v>1454</v>
      </c>
      <c r="J23032" s="20">
        <v>23</v>
      </c>
      <c r="K23032" s="20" t="s">
        <v>9</v>
      </c>
      <c r="L23032" t="s">
        <v>1463</v>
      </c>
      <c r="M23032" s="20">
        <v>5.52</v>
      </c>
      <c r="N23032" s="20">
        <v>6.98</v>
      </c>
      <c r="AE23032">
        <f t="shared" si="359"/>
        <v>2024</v>
      </c>
    </row>
    <row r="23033" spans="1:31" x14ac:dyDescent="0.25">
      <c r="A23033" s="7">
        <v>23030</v>
      </c>
      <c r="B23033" s="8">
        <v>45392</v>
      </c>
      <c r="C23033" t="s">
        <v>3</v>
      </c>
      <c r="D23033" t="s">
        <v>1262</v>
      </c>
      <c r="E23033" t="s">
        <v>9</v>
      </c>
      <c r="F23033" t="s">
        <v>1432</v>
      </c>
      <c r="G23033" t="s">
        <v>648</v>
      </c>
      <c r="H23033" s="135" t="s">
        <v>2947</v>
      </c>
      <c r="I23033" t="s">
        <v>1458</v>
      </c>
      <c r="J23033" s="20">
        <v>18</v>
      </c>
      <c r="K23033" s="20" t="s">
        <v>1465</v>
      </c>
      <c r="L23033" t="s">
        <v>1466</v>
      </c>
      <c r="M23033" s="20">
        <v>10</v>
      </c>
      <c r="N23033" s="20">
        <v>30</v>
      </c>
      <c r="AE23033">
        <f t="shared" si="359"/>
        <v>2024</v>
      </c>
    </row>
    <row r="23034" spans="1:31" x14ac:dyDescent="0.25">
      <c r="A23034" s="7">
        <v>23031</v>
      </c>
      <c r="B23034" s="8">
        <v>45392</v>
      </c>
      <c r="C23034" t="s">
        <v>3</v>
      </c>
      <c r="D23034" t="s">
        <v>1361</v>
      </c>
      <c r="E23034" t="s">
        <v>9</v>
      </c>
      <c r="F23034" t="s">
        <v>1237</v>
      </c>
      <c r="G23034" t="s">
        <v>870</v>
      </c>
      <c r="H23034" s="135" t="s">
        <v>2776</v>
      </c>
      <c r="I23034" t="s">
        <v>1454</v>
      </c>
      <c r="J23034" s="20">
        <v>30</v>
      </c>
      <c r="K23034" s="20" t="s">
        <v>3</v>
      </c>
      <c r="L23034" t="s">
        <v>1464</v>
      </c>
      <c r="M23034" s="20">
        <v>9.4</v>
      </c>
      <c r="N23034" s="20">
        <v>6.6</v>
      </c>
      <c r="AE23034">
        <f t="shared" si="359"/>
        <v>2024</v>
      </c>
    </row>
    <row r="23035" spans="1:31" x14ac:dyDescent="0.25">
      <c r="A23035" s="7">
        <v>23032</v>
      </c>
      <c r="B23035" s="8">
        <v>45394</v>
      </c>
      <c r="C23035" t="s">
        <v>3</v>
      </c>
      <c r="D23035" t="s">
        <v>1361</v>
      </c>
      <c r="E23035" t="s">
        <v>9</v>
      </c>
      <c r="F23035" t="s">
        <v>1156</v>
      </c>
      <c r="G23035" t="s">
        <v>648</v>
      </c>
      <c r="H23035" s="135" t="s">
        <v>3607</v>
      </c>
      <c r="I23035" t="s">
        <v>1454</v>
      </c>
      <c r="J23035" s="20">
        <v>16</v>
      </c>
      <c r="K23035" s="20" t="s">
        <v>3</v>
      </c>
      <c r="L23035" t="s">
        <v>1464</v>
      </c>
      <c r="M23035" s="20">
        <v>5.48</v>
      </c>
      <c r="N23035" s="20">
        <v>3.52</v>
      </c>
      <c r="AE23035">
        <f t="shared" si="359"/>
        <v>2024</v>
      </c>
    </row>
    <row r="23036" spans="1:31" x14ac:dyDescent="0.25">
      <c r="A23036" s="7">
        <v>23033</v>
      </c>
      <c r="B23036" s="8">
        <v>45397</v>
      </c>
      <c r="C23036" t="s">
        <v>3</v>
      </c>
      <c r="D23036" t="s">
        <v>1433</v>
      </c>
      <c r="E23036" t="s">
        <v>9</v>
      </c>
      <c r="F23036" t="s">
        <v>678</v>
      </c>
      <c r="G23036" t="s">
        <v>1406</v>
      </c>
      <c r="H23036" s="135" t="s">
        <v>3585</v>
      </c>
      <c r="I23036" t="s">
        <v>1458</v>
      </c>
      <c r="J23036" s="20">
        <v>8</v>
      </c>
      <c r="K23036" s="20" t="s">
        <v>1465</v>
      </c>
      <c r="L23036" t="s">
        <v>1466</v>
      </c>
      <c r="M23036" s="20">
        <v>30</v>
      </c>
      <c r="N23036" s="20">
        <v>10</v>
      </c>
      <c r="AE23036">
        <f t="shared" si="359"/>
        <v>2024</v>
      </c>
    </row>
    <row r="23037" spans="1:31" x14ac:dyDescent="0.25">
      <c r="A23037" s="7">
        <v>23034</v>
      </c>
      <c r="B23037" s="8">
        <v>45399</v>
      </c>
      <c r="C23037" t="s">
        <v>3</v>
      </c>
      <c r="D23037" t="s">
        <v>832</v>
      </c>
      <c r="E23037" t="s">
        <v>9</v>
      </c>
      <c r="F23037" t="s">
        <v>900</v>
      </c>
      <c r="G23037" t="s">
        <v>648</v>
      </c>
      <c r="H23037" s="136" t="s">
        <v>1496</v>
      </c>
      <c r="I23037" t="s">
        <v>1454</v>
      </c>
      <c r="J23037" s="20">
        <v>25</v>
      </c>
      <c r="K23037" s="20" t="s">
        <v>1465</v>
      </c>
      <c r="L23037" t="s">
        <v>1466</v>
      </c>
      <c r="M23037" s="20">
        <v>6.25</v>
      </c>
      <c r="N23037" s="20">
        <v>6.25</v>
      </c>
      <c r="AE23037">
        <f t="shared" si="359"/>
        <v>2024</v>
      </c>
    </row>
    <row r="23038" spans="1:31" x14ac:dyDescent="0.25">
      <c r="A23038" s="7">
        <v>23035</v>
      </c>
      <c r="B23038" s="8">
        <v>45400</v>
      </c>
      <c r="C23038" t="s">
        <v>3</v>
      </c>
      <c r="D23038" t="s">
        <v>107</v>
      </c>
      <c r="E23038" t="s">
        <v>9</v>
      </c>
      <c r="F23038" t="s">
        <v>265</v>
      </c>
      <c r="G23038" t="s">
        <v>648</v>
      </c>
      <c r="H23038" s="135" t="s">
        <v>2214</v>
      </c>
      <c r="I23038" t="s">
        <v>1455</v>
      </c>
      <c r="J23038" s="20">
        <v>13</v>
      </c>
      <c r="K23038" s="20" t="s">
        <v>3</v>
      </c>
      <c r="L23038" t="s">
        <v>1464</v>
      </c>
      <c r="M23038" s="20">
        <v>2.3200000000000003</v>
      </c>
      <c r="N23038" s="20">
        <v>1.43</v>
      </c>
      <c r="AE23038">
        <f t="shared" si="359"/>
        <v>2024</v>
      </c>
    </row>
    <row r="23039" spans="1:31" x14ac:dyDescent="0.25">
      <c r="A23039" s="7">
        <v>23036</v>
      </c>
      <c r="B23039" s="8">
        <v>45400</v>
      </c>
      <c r="C23039" t="s">
        <v>3</v>
      </c>
      <c r="D23039" t="s">
        <v>1433</v>
      </c>
      <c r="E23039" t="s">
        <v>9</v>
      </c>
      <c r="F23039" t="s">
        <v>678</v>
      </c>
      <c r="G23039" t="s">
        <v>1406</v>
      </c>
      <c r="H23039" s="135" t="s">
        <v>3585</v>
      </c>
      <c r="I23039" t="s">
        <v>1455</v>
      </c>
      <c r="J23039" s="20">
        <v>10</v>
      </c>
      <c r="K23039" s="20" t="s">
        <v>1465</v>
      </c>
      <c r="L23039" t="s">
        <v>1466</v>
      </c>
      <c r="M23039" s="20">
        <v>1.25</v>
      </c>
      <c r="N23039" s="20">
        <v>1.25</v>
      </c>
      <c r="AE23039">
        <f t="shared" si="359"/>
        <v>2024</v>
      </c>
    </row>
    <row r="23040" spans="1:31" x14ac:dyDescent="0.25">
      <c r="A23040" s="7">
        <v>23037</v>
      </c>
      <c r="B23040" s="8">
        <v>45400</v>
      </c>
      <c r="C23040" t="s">
        <v>3</v>
      </c>
      <c r="D23040" t="s">
        <v>678</v>
      </c>
      <c r="E23040" t="s">
        <v>9</v>
      </c>
      <c r="F23040" t="s">
        <v>983</v>
      </c>
      <c r="G23040" t="s">
        <v>1406</v>
      </c>
      <c r="H23040" s="135" t="s">
        <v>3583</v>
      </c>
      <c r="I23040" t="s">
        <v>1454</v>
      </c>
      <c r="J23040" s="20">
        <v>29</v>
      </c>
      <c r="K23040" s="20" t="s">
        <v>9</v>
      </c>
      <c r="L23040" t="s">
        <v>1464</v>
      </c>
      <c r="M23040" s="20">
        <v>6.38</v>
      </c>
      <c r="N23040" s="20">
        <v>9.1199999999999992</v>
      </c>
      <c r="AE23040">
        <f t="shared" si="359"/>
        <v>2024</v>
      </c>
    </row>
    <row r="23041" spans="1:31" x14ac:dyDescent="0.25">
      <c r="A23041" s="7">
        <v>23038</v>
      </c>
      <c r="B23041" s="8">
        <v>45403</v>
      </c>
      <c r="C23041" t="s">
        <v>3</v>
      </c>
      <c r="D23041" t="s">
        <v>1402</v>
      </c>
      <c r="E23041" t="s">
        <v>9</v>
      </c>
      <c r="F23041" t="s">
        <v>1430</v>
      </c>
      <c r="G23041" t="s">
        <v>929</v>
      </c>
      <c r="H23041" s="135" t="s">
        <v>2701</v>
      </c>
      <c r="I23041" t="s">
        <v>1455</v>
      </c>
      <c r="J23041" s="20">
        <v>68</v>
      </c>
      <c r="K23041" s="20" t="s">
        <v>9</v>
      </c>
      <c r="L23041" t="s">
        <v>1464</v>
      </c>
      <c r="M23041" s="20">
        <v>7.48</v>
      </c>
      <c r="N23041" s="20">
        <v>10.02</v>
      </c>
      <c r="AE23041">
        <f t="shared" si="359"/>
        <v>2024</v>
      </c>
    </row>
    <row r="23042" spans="1:31" x14ac:dyDescent="0.25">
      <c r="A23042" s="7">
        <v>23039</v>
      </c>
      <c r="B23042" s="8">
        <v>45404</v>
      </c>
      <c r="C23042" t="s">
        <v>3</v>
      </c>
      <c r="D23042" t="s">
        <v>1423</v>
      </c>
      <c r="E23042" t="s">
        <v>9</v>
      </c>
      <c r="F23042" t="s">
        <v>1432</v>
      </c>
      <c r="G23042" t="s">
        <v>648</v>
      </c>
      <c r="H23042" s="135" t="s">
        <v>3277</v>
      </c>
      <c r="I23042" t="s">
        <v>1454</v>
      </c>
      <c r="J23042" s="20">
        <v>12</v>
      </c>
      <c r="K23042" s="20" t="s">
        <v>9</v>
      </c>
      <c r="L23042" t="s">
        <v>1464</v>
      </c>
      <c r="M23042" s="20">
        <v>2.64</v>
      </c>
      <c r="N23042" s="20">
        <v>4.3599999999999994</v>
      </c>
      <c r="AE23042">
        <f t="shared" si="359"/>
        <v>2024</v>
      </c>
    </row>
    <row r="23043" spans="1:31" x14ac:dyDescent="0.25">
      <c r="A23043" s="7">
        <v>23040</v>
      </c>
      <c r="B23043" s="8">
        <v>45405</v>
      </c>
      <c r="C23043" t="s">
        <v>3</v>
      </c>
      <c r="D23043" t="s">
        <v>678</v>
      </c>
      <c r="E23043" t="s">
        <v>9</v>
      </c>
      <c r="F23043" t="s">
        <v>247</v>
      </c>
      <c r="G23043" t="s">
        <v>1170</v>
      </c>
      <c r="H23043" s="135" t="s">
        <v>3192</v>
      </c>
      <c r="I23043" t="s">
        <v>1454</v>
      </c>
      <c r="J23043" s="20">
        <v>35</v>
      </c>
      <c r="K23043" s="20" t="s">
        <v>9</v>
      </c>
      <c r="L23043" t="s">
        <v>1464</v>
      </c>
      <c r="M23043" s="20">
        <v>7.7</v>
      </c>
      <c r="N23043" s="20">
        <v>10.8</v>
      </c>
      <c r="AE23043">
        <f t="shared" si="359"/>
        <v>2024</v>
      </c>
    </row>
    <row r="23044" spans="1:31" x14ac:dyDescent="0.25">
      <c r="A23044" s="7">
        <v>23041</v>
      </c>
      <c r="B23044" s="8">
        <v>45405</v>
      </c>
      <c r="C23044" t="s">
        <v>3</v>
      </c>
      <c r="D23044" t="s">
        <v>1262</v>
      </c>
      <c r="E23044" t="s">
        <v>9</v>
      </c>
      <c r="F23044" t="s">
        <v>1338</v>
      </c>
      <c r="G23044" t="s">
        <v>648</v>
      </c>
      <c r="H23044" s="135" t="s">
        <v>2947</v>
      </c>
      <c r="I23044" t="s">
        <v>1455</v>
      </c>
      <c r="J23044" s="20">
        <v>9</v>
      </c>
      <c r="K23044" s="20" t="s">
        <v>1465</v>
      </c>
      <c r="L23044" t="s">
        <v>1466</v>
      </c>
      <c r="M23044" s="20">
        <v>1.125</v>
      </c>
      <c r="N23044" s="20">
        <v>1.125</v>
      </c>
      <c r="AE23044">
        <f t="shared" ref="AE23044:AE23107" si="360">YEAR(B23044)</f>
        <v>2024</v>
      </c>
    </row>
    <row r="23045" spans="1:31" x14ac:dyDescent="0.25">
      <c r="A23045" s="7">
        <v>23042</v>
      </c>
      <c r="B23045" s="8">
        <v>45407</v>
      </c>
      <c r="C23045" t="s">
        <v>3</v>
      </c>
      <c r="D23045" t="s">
        <v>1315</v>
      </c>
      <c r="E23045" t="s">
        <v>9</v>
      </c>
      <c r="F23045" t="s">
        <v>1418</v>
      </c>
      <c r="G23045" t="s">
        <v>648</v>
      </c>
      <c r="H23045" s="136" t="s">
        <v>1496</v>
      </c>
      <c r="I23045" t="s">
        <v>1454</v>
      </c>
      <c r="J23045" s="20">
        <v>25</v>
      </c>
      <c r="K23045" s="20" t="s">
        <v>3</v>
      </c>
      <c r="L23045" t="s">
        <v>1464</v>
      </c>
      <c r="M23045" s="20">
        <v>8</v>
      </c>
      <c r="N23045" s="20">
        <v>5.5</v>
      </c>
      <c r="AE23045">
        <f t="shared" si="360"/>
        <v>2024</v>
      </c>
    </row>
    <row r="23046" spans="1:31" x14ac:dyDescent="0.25">
      <c r="A23046" s="7">
        <v>23043</v>
      </c>
      <c r="B23046" s="8">
        <v>45407</v>
      </c>
      <c r="C23046" t="s">
        <v>3</v>
      </c>
      <c r="D23046" t="s">
        <v>1315</v>
      </c>
      <c r="E23046" t="s">
        <v>9</v>
      </c>
      <c r="F23046" t="s">
        <v>1336</v>
      </c>
      <c r="G23046" t="s">
        <v>648</v>
      </c>
      <c r="H23046" s="136" t="s">
        <v>1496</v>
      </c>
      <c r="I23046" t="s">
        <v>1454</v>
      </c>
      <c r="J23046" s="20">
        <v>23</v>
      </c>
      <c r="K23046" s="20" t="s">
        <v>1465</v>
      </c>
      <c r="L23046" t="s">
        <v>1466</v>
      </c>
      <c r="M23046" s="20">
        <v>5.75</v>
      </c>
      <c r="N23046" s="20">
        <v>5.75</v>
      </c>
      <c r="AE23046">
        <f t="shared" si="360"/>
        <v>2024</v>
      </c>
    </row>
    <row r="23047" spans="1:31" x14ac:dyDescent="0.25">
      <c r="A23047" s="7">
        <v>23044</v>
      </c>
      <c r="B23047" s="8">
        <v>45407</v>
      </c>
      <c r="C23047" t="s">
        <v>3</v>
      </c>
      <c r="D23047" t="s">
        <v>1433</v>
      </c>
      <c r="E23047" t="s">
        <v>9</v>
      </c>
      <c r="F23047" t="s">
        <v>678</v>
      </c>
      <c r="G23047" t="s">
        <v>929</v>
      </c>
      <c r="H23047" s="135" t="s">
        <v>2832</v>
      </c>
      <c r="I23047" t="s">
        <v>1455</v>
      </c>
      <c r="J23047" s="20">
        <v>12</v>
      </c>
      <c r="K23047" s="20" t="s">
        <v>3</v>
      </c>
      <c r="L23047" t="s">
        <v>1464</v>
      </c>
      <c r="M23047" s="20">
        <v>2.1799999999999997</v>
      </c>
      <c r="N23047" s="20">
        <v>1.32</v>
      </c>
      <c r="AE23047">
        <f t="shared" si="360"/>
        <v>2024</v>
      </c>
    </row>
    <row r="23048" spans="1:31" x14ac:dyDescent="0.25">
      <c r="A23048" s="7">
        <v>23045</v>
      </c>
      <c r="B23048" s="8">
        <v>45408</v>
      </c>
      <c r="C23048" t="s">
        <v>3</v>
      </c>
      <c r="D23048" t="s">
        <v>1433</v>
      </c>
      <c r="E23048" t="s">
        <v>9</v>
      </c>
      <c r="F23048" t="s">
        <v>1357</v>
      </c>
      <c r="G23048" t="s">
        <v>1170</v>
      </c>
      <c r="H23048" s="135" t="s">
        <v>3193</v>
      </c>
      <c r="I23048" t="s">
        <v>1454</v>
      </c>
      <c r="J23048" s="20">
        <v>44</v>
      </c>
      <c r="K23048" s="20" t="s">
        <v>9</v>
      </c>
      <c r="L23048" t="s">
        <v>1463</v>
      </c>
      <c r="M23048" s="20">
        <v>10.56</v>
      </c>
      <c r="N23048" s="20">
        <v>12.44</v>
      </c>
      <c r="AE23048">
        <f t="shared" si="360"/>
        <v>2024</v>
      </c>
    </row>
    <row r="23049" spans="1:31" x14ac:dyDescent="0.25">
      <c r="A23049" s="7">
        <v>23046</v>
      </c>
      <c r="B23049" s="8">
        <v>45408</v>
      </c>
      <c r="C23049" t="s">
        <v>3</v>
      </c>
      <c r="D23049" t="s">
        <v>1433</v>
      </c>
      <c r="E23049" t="s">
        <v>9</v>
      </c>
      <c r="F23049" t="s">
        <v>1430</v>
      </c>
      <c r="G23049" t="s">
        <v>895</v>
      </c>
      <c r="H23049" s="135" t="s">
        <v>2567</v>
      </c>
      <c r="I23049" t="s">
        <v>1454</v>
      </c>
      <c r="J23049" s="20">
        <v>12</v>
      </c>
      <c r="K23049" s="20" t="s">
        <v>9</v>
      </c>
      <c r="L23049" t="s">
        <v>1463</v>
      </c>
      <c r="M23049" s="20">
        <v>2.88</v>
      </c>
      <c r="N23049" s="20">
        <v>4.12</v>
      </c>
      <c r="AE23049">
        <f t="shared" si="360"/>
        <v>2024</v>
      </c>
    </row>
    <row r="23050" spans="1:31" x14ac:dyDescent="0.25">
      <c r="A23050" s="7">
        <v>23047</v>
      </c>
      <c r="B23050" s="8">
        <v>45408</v>
      </c>
      <c r="C23050" t="s">
        <v>3</v>
      </c>
      <c r="D23050" t="s">
        <v>779</v>
      </c>
      <c r="E23050" t="s">
        <v>9</v>
      </c>
      <c r="F23050" t="s">
        <v>1360</v>
      </c>
      <c r="G23050" t="s">
        <v>929</v>
      </c>
      <c r="H23050" s="135" t="s">
        <v>2728</v>
      </c>
      <c r="I23050" t="s">
        <v>1454</v>
      </c>
      <c r="J23050" s="20">
        <v>40</v>
      </c>
      <c r="K23050" s="20" t="s">
        <v>3</v>
      </c>
      <c r="L23050" t="s">
        <v>1464</v>
      </c>
      <c r="M23050" s="20">
        <v>12.2</v>
      </c>
      <c r="N23050" s="20">
        <v>8.8000000000000007</v>
      </c>
      <c r="AE23050">
        <f t="shared" si="360"/>
        <v>2024</v>
      </c>
    </row>
    <row r="23051" spans="1:31" x14ac:dyDescent="0.25">
      <c r="A23051" s="7">
        <v>23048</v>
      </c>
      <c r="B23051" s="8">
        <v>45408</v>
      </c>
      <c r="C23051" t="s">
        <v>3</v>
      </c>
      <c r="D23051" t="s">
        <v>1433</v>
      </c>
      <c r="E23051" t="s">
        <v>9</v>
      </c>
      <c r="F23051" t="s">
        <v>1338</v>
      </c>
      <c r="G23051" t="s">
        <v>929</v>
      </c>
      <c r="H23051" s="135" t="s">
        <v>2644</v>
      </c>
      <c r="I23051" t="s">
        <v>1454</v>
      </c>
      <c r="J23051" s="20">
        <v>14</v>
      </c>
      <c r="K23051" s="20" t="s">
        <v>3</v>
      </c>
      <c r="L23051" t="s">
        <v>1464</v>
      </c>
      <c r="M23051" s="20">
        <v>4.92</v>
      </c>
      <c r="N23051" s="20">
        <v>3.08</v>
      </c>
      <c r="AE23051">
        <f t="shared" si="360"/>
        <v>2024</v>
      </c>
    </row>
    <row r="23052" spans="1:31" x14ac:dyDescent="0.25">
      <c r="A23052" s="7">
        <v>23049</v>
      </c>
      <c r="B23052" s="8">
        <v>45409</v>
      </c>
      <c r="C23052" t="s">
        <v>3</v>
      </c>
      <c r="D23052" t="s">
        <v>1262</v>
      </c>
      <c r="E23052" t="s">
        <v>9</v>
      </c>
      <c r="F23052" t="s">
        <v>1434</v>
      </c>
      <c r="G23052" t="s">
        <v>648</v>
      </c>
      <c r="H23052" s="135" t="s">
        <v>2947</v>
      </c>
      <c r="I23052" t="s">
        <v>1458</v>
      </c>
      <c r="J23052" s="20">
        <v>18</v>
      </c>
      <c r="K23052" s="20" t="s">
        <v>1465</v>
      </c>
      <c r="L23052" t="s">
        <v>1466</v>
      </c>
      <c r="M23052" s="20">
        <v>10</v>
      </c>
      <c r="N23052" s="20">
        <v>30</v>
      </c>
      <c r="AE23052">
        <f t="shared" si="360"/>
        <v>2024</v>
      </c>
    </row>
    <row r="23053" spans="1:31" x14ac:dyDescent="0.25">
      <c r="A23053" s="7">
        <v>23050</v>
      </c>
      <c r="B23053" s="8">
        <v>45409</v>
      </c>
      <c r="C23053" t="s">
        <v>3</v>
      </c>
      <c r="D23053" t="s">
        <v>168</v>
      </c>
      <c r="E23053" t="s">
        <v>9</v>
      </c>
      <c r="F23053" t="s">
        <v>1325</v>
      </c>
      <c r="G23053" t="s">
        <v>65</v>
      </c>
      <c r="H23053" s="135" t="s">
        <v>1540</v>
      </c>
      <c r="I23053" t="s">
        <v>1454</v>
      </c>
      <c r="J23053" s="20">
        <v>5</v>
      </c>
      <c r="K23053" s="20" t="s">
        <v>1465</v>
      </c>
      <c r="L23053" t="s">
        <v>1466</v>
      </c>
      <c r="M23053" s="20">
        <v>1.25</v>
      </c>
      <c r="N23053" s="20">
        <v>1.25</v>
      </c>
      <c r="AE23053">
        <f t="shared" si="360"/>
        <v>2024</v>
      </c>
    </row>
    <row r="23054" spans="1:31" x14ac:dyDescent="0.25">
      <c r="A23054" s="7">
        <v>23051</v>
      </c>
      <c r="B23054" s="8">
        <v>45411</v>
      </c>
      <c r="C23054" t="s">
        <v>3</v>
      </c>
      <c r="D23054" t="s">
        <v>868</v>
      </c>
      <c r="E23054" t="s">
        <v>9</v>
      </c>
      <c r="F23054" t="s">
        <v>1288</v>
      </c>
      <c r="G23054" t="s">
        <v>648</v>
      </c>
      <c r="H23054" s="136" t="s">
        <v>1496</v>
      </c>
      <c r="I23054" t="s">
        <v>1454</v>
      </c>
      <c r="J23054" s="20">
        <v>17</v>
      </c>
      <c r="K23054" s="20" t="s">
        <v>3</v>
      </c>
      <c r="L23054" t="s">
        <v>1463</v>
      </c>
      <c r="M23054" s="20">
        <v>5.42</v>
      </c>
      <c r="N23054" s="20">
        <v>4.08</v>
      </c>
      <c r="AE23054">
        <f t="shared" si="360"/>
        <v>2024</v>
      </c>
    </row>
    <row r="23055" spans="1:31" x14ac:dyDescent="0.25">
      <c r="A23055" s="7">
        <v>23052</v>
      </c>
      <c r="B23055" s="8">
        <v>45411</v>
      </c>
      <c r="C23055" t="s">
        <v>3</v>
      </c>
      <c r="D23055" t="s">
        <v>237</v>
      </c>
      <c r="E23055" t="s">
        <v>9</v>
      </c>
      <c r="F23055" t="s">
        <v>186</v>
      </c>
      <c r="G23055" t="s">
        <v>929</v>
      </c>
      <c r="H23055" s="135" t="s">
        <v>2678</v>
      </c>
      <c r="I23055" t="s">
        <v>1454</v>
      </c>
      <c r="J23055" s="20">
        <v>40</v>
      </c>
      <c r="K23055" s="20" t="s">
        <v>1465</v>
      </c>
      <c r="L23055" t="s">
        <v>1466</v>
      </c>
      <c r="M23055" s="20">
        <v>10</v>
      </c>
      <c r="N23055" s="20">
        <v>10</v>
      </c>
      <c r="AE23055">
        <f t="shared" si="360"/>
        <v>2024</v>
      </c>
    </row>
    <row r="23056" spans="1:31" x14ac:dyDescent="0.25">
      <c r="A23056" s="7">
        <v>23053</v>
      </c>
      <c r="B23056" s="8">
        <v>45413</v>
      </c>
      <c r="C23056" t="s">
        <v>3</v>
      </c>
      <c r="D23056" t="s">
        <v>943</v>
      </c>
      <c r="E23056" t="s">
        <v>9</v>
      </c>
      <c r="F23056" t="s">
        <v>91</v>
      </c>
      <c r="G23056" t="s">
        <v>732</v>
      </c>
      <c r="H23056" s="135" t="s">
        <v>2223</v>
      </c>
      <c r="I23056" t="s">
        <v>1454</v>
      </c>
      <c r="J23056" s="20">
        <v>27</v>
      </c>
      <c r="K23056" s="20" t="s">
        <v>9</v>
      </c>
      <c r="L23056" t="s">
        <v>1464</v>
      </c>
      <c r="M23056" s="20">
        <v>5.9399999999999995</v>
      </c>
      <c r="N23056" s="20">
        <v>8.56</v>
      </c>
      <c r="AE23056">
        <f t="shared" si="360"/>
        <v>2024</v>
      </c>
    </row>
    <row r="23057" spans="1:31" x14ac:dyDescent="0.25">
      <c r="A23057" s="7">
        <v>23054</v>
      </c>
      <c r="B23057" s="8">
        <v>45413</v>
      </c>
      <c r="C23057" t="s">
        <v>3</v>
      </c>
      <c r="D23057" t="s">
        <v>1332</v>
      </c>
      <c r="E23057" t="s">
        <v>9</v>
      </c>
      <c r="F23057" t="s">
        <v>150</v>
      </c>
      <c r="G23057" t="s">
        <v>929</v>
      </c>
      <c r="H23057" s="135" t="s">
        <v>2665</v>
      </c>
      <c r="I23057" t="s">
        <v>1454</v>
      </c>
      <c r="J23057" s="20">
        <v>32</v>
      </c>
      <c r="K23057" s="20" t="s">
        <v>3</v>
      </c>
      <c r="L23057" t="s">
        <v>1464</v>
      </c>
      <c r="M23057" s="20">
        <v>9.9600000000000009</v>
      </c>
      <c r="N23057" s="20">
        <v>7.04</v>
      </c>
      <c r="AE23057">
        <f t="shared" si="360"/>
        <v>2024</v>
      </c>
    </row>
    <row r="23058" spans="1:31" x14ac:dyDescent="0.25">
      <c r="A23058" s="7">
        <v>23055</v>
      </c>
      <c r="B23058" s="8">
        <v>45415</v>
      </c>
      <c r="C23058" t="s">
        <v>3</v>
      </c>
      <c r="D23058" t="s">
        <v>992</v>
      </c>
      <c r="E23058" t="s">
        <v>9</v>
      </c>
      <c r="F23058" t="s">
        <v>1193</v>
      </c>
      <c r="G23058" t="s">
        <v>1347</v>
      </c>
      <c r="H23058" s="135" t="s">
        <v>3608</v>
      </c>
      <c r="I23058" t="s">
        <v>1454</v>
      </c>
      <c r="J23058" s="20">
        <v>30</v>
      </c>
      <c r="K23058" s="20" t="s">
        <v>3</v>
      </c>
      <c r="L23058" t="s">
        <v>1464</v>
      </c>
      <c r="M23058" s="20">
        <v>9.4</v>
      </c>
      <c r="N23058" s="20">
        <v>6.6</v>
      </c>
      <c r="AE23058">
        <f t="shared" si="360"/>
        <v>2024</v>
      </c>
    </row>
    <row r="23059" spans="1:31" x14ac:dyDescent="0.25">
      <c r="A23059" s="7">
        <v>23056</v>
      </c>
      <c r="B23059" s="8">
        <v>45427</v>
      </c>
      <c r="C23059" t="s">
        <v>3</v>
      </c>
      <c r="D23059" t="s">
        <v>779</v>
      </c>
      <c r="E23059" t="s">
        <v>9</v>
      </c>
      <c r="F23059" t="s">
        <v>1360</v>
      </c>
      <c r="G23059" t="s">
        <v>929</v>
      </c>
      <c r="H23059" s="135" t="s">
        <v>2727</v>
      </c>
      <c r="I23059" t="s">
        <v>1454</v>
      </c>
      <c r="J23059" s="20">
        <v>35</v>
      </c>
      <c r="K23059" s="20" t="s">
        <v>3</v>
      </c>
      <c r="L23059" t="s">
        <v>1464</v>
      </c>
      <c r="M23059" s="20">
        <v>10.8</v>
      </c>
      <c r="N23059" s="20">
        <v>7.7</v>
      </c>
      <c r="AE23059">
        <f t="shared" si="360"/>
        <v>2024</v>
      </c>
    </row>
    <row r="23060" spans="1:31" x14ac:dyDescent="0.25">
      <c r="A23060" s="7">
        <v>23057</v>
      </c>
      <c r="B23060" s="8">
        <v>45432</v>
      </c>
      <c r="C23060" t="s">
        <v>3</v>
      </c>
      <c r="D23060" t="s">
        <v>868</v>
      </c>
      <c r="E23060" t="s">
        <v>9</v>
      </c>
      <c r="F23060" t="s">
        <v>1028</v>
      </c>
      <c r="G23060" t="s">
        <v>861</v>
      </c>
      <c r="H23060" s="9" t="s">
        <v>2448</v>
      </c>
      <c r="I23060" t="s">
        <v>1454</v>
      </c>
      <c r="J23060" s="20">
        <v>16</v>
      </c>
      <c r="K23060" s="20" t="s">
        <v>3</v>
      </c>
      <c r="L23060" t="s">
        <v>1463</v>
      </c>
      <c r="M23060" s="20">
        <v>5.16</v>
      </c>
      <c r="N23060" s="20">
        <v>3.84</v>
      </c>
      <c r="AE23060">
        <f t="shared" si="360"/>
        <v>2024</v>
      </c>
    </row>
    <row r="23061" spans="1:31" x14ac:dyDescent="0.25">
      <c r="A23061" s="7">
        <v>23058</v>
      </c>
      <c r="B23061" s="8">
        <v>45434</v>
      </c>
      <c r="C23061" t="s">
        <v>3</v>
      </c>
      <c r="D23061" t="s">
        <v>1402</v>
      </c>
      <c r="E23061" t="s">
        <v>9</v>
      </c>
      <c r="F23061" t="s">
        <v>1262</v>
      </c>
      <c r="G23061" t="s">
        <v>648</v>
      </c>
      <c r="H23061" s="135" t="s">
        <v>2583</v>
      </c>
      <c r="I23061" t="s">
        <v>1455</v>
      </c>
      <c r="J23061" s="20">
        <v>90</v>
      </c>
      <c r="K23061" s="20" t="s">
        <v>9</v>
      </c>
      <c r="L23061" t="s">
        <v>1463</v>
      </c>
      <c r="M23061" s="20">
        <v>10.8</v>
      </c>
      <c r="N23061" s="20">
        <v>12.2</v>
      </c>
      <c r="AE23061">
        <f t="shared" si="360"/>
        <v>2024</v>
      </c>
    </row>
    <row r="23062" spans="1:31" x14ac:dyDescent="0.25">
      <c r="A23062" s="7">
        <v>23059</v>
      </c>
      <c r="B23062" s="8">
        <v>45434</v>
      </c>
      <c r="C23062" t="s">
        <v>3</v>
      </c>
      <c r="D23062" t="s">
        <v>1262</v>
      </c>
      <c r="E23062" t="s">
        <v>9</v>
      </c>
      <c r="F23062" t="s">
        <v>1435</v>
      </c>
      <c r="G23062" t="s">
        <v>929</v>
      </c>
      <c r="H23062" s="135" t="s">
        <v>2748</v>
      </c>
      <c r="I23062" t="s">
        <v>1458</v>
      </c>
      <c r="J23062" s="20">
        <v>13</v>
      </c>
      <c r="K23062" s="20" t="s">
        <v>1465</v>
      </c>
      <c r="L23062" t="s">
        <v>1466</v>
      </c>
      <c r="M23062" s="20">
        <v>10</v>
      </c>
      <c r="N23062" s="20">
        <v>30</v>
      </c>
      <c r="AE23062">
        <f t="shared" si="360"/>
        <v>2024</v>
      </c>
    </row>
    <row r="23063" spans="1:31" x14ac:dyDescent="0.25">
      <c r="A23063" s="7">
        <v>23060</v>
      </c>
      <c r="B23063" s="8">
        <v>45436</v>
      </c>
      <c r="C23063" t="s">
        <v>3</v>
      </c>
      <c r="D23063" t="s">
        <v>1302</v>
      </c>
      <c r="E23063" t="s">
        <v>9</v>
      </c>
      <c r="F23063" t="s">
        <v>900</v>
      </c>
      <c r="G23063" t="s">
        <v>648</v>
      </c>
      <c r="H23063" s="136" t="s">
        <v>1496</v>
      </c>
      <c r="I23063" t="s">
        <v>1454</v>
      </c>
      <c r="J23063" s="20">
        <v>21</v>
      </c>
      <c r="K23063" s="20" t="s">
        <v>9</v>
      </c>
      <c r="L23063" t="s">
        <v>1463</v>
      </c>
      <c r="M23063" s="20">
        <v>5.04</v>
      </c>
      <c r="N23063" s="20">
        <v>6.46</v>
      </c>
      <c r="AE23063">
        <f t="shared" si="360"/>
        <v>2024</v>
      </c>
    </row>
    <row r="23064" spans="1:31" x14ac:dyDescent="0.25">
      <c r="A23064" s="7">
        <v>23061</v>
      </c>
      <c r="B23064" s="8">
        <v>45436</v>
      </c>
      <c r="C23064" t="s">
        <v>3</v>
      </c>
      <c r="D23064" t="s">
        <v>465</v>
      </c>
      <c r="E23064" t="s">
        <v>9</v>
      </c>
      <c r="F23064" t="s">
        <v>900</v>
      </c>
      <c r="G23064" t="s">
        <v>648</v>
      </c>
      <c r="H23064" s="136" t="s">
        <v>1496</v>
      </c>
      <c r="I23064" t="s">
        <v>1454</v>
      </c>
      <c r="J23064" s="20">
        <v>24</v>
      </c>
      <c r="K23064" s="20" t="s">
        <v>9</v>
      </c>
      <c r="L23064" t="s">
        <v>1463</v>
      </c>
      <c r="M23064" s="20">
        <v>5.76</v>
      </c>
      <c r="N23064" s="20">
        <v>7.24</v>
      </c>
      <c r="AE23064">
        <f t="shared" si="360"/>
        <v>2024</v>
      </c>
    </row>
    <row r="23065" spans="1:31" x14ac:dyDescent="0.25">
      <c r="A23065" s="7">
        <v>23062</v>
      </c>
      <c r="B23065" s="8">
        <v>45439</v>
      </c>
      <c r="C23065" t="s">
        <v>3</v>
      </c>
      <c r="D23065" t="s">
        <v>1361</v>
      </c>
      <c r="E23065" t="s">
        <v>9</v>
      </c>
      <c r="F23065" t="s">
        <v>1382</v>
      </c>
      <c r="G23065" t="s">
        <v>648</v>
      </c>
      <c r="H23065" s="136" t="s">
        <v>1496</v>
      </c>
      <c r="I23065" t="s">
        <v>1454</v>
      </c>
      <c r="J23065" s="20">
        <v>21</v>
      </c>
      <c r="K23065" s="20" t="s">
        <v>3</v>
      </c>
      <c r="L23065" t="s">
        <v>1464</v>
      </c>
      <c r="M23065" s="20">
        <v>6.88</v>
      </c>
      <c r="N23065" s="20">
        <v>4.62</v>
      </c>
      <c r="AE23065">
        <f t="shared" si="360"/>
        <v>2024</v>
      </c>
    </row>
    <row r="23066" spans="1:31" x14ac:dyDescent="0.25">
      <c r="A23066" s="7">
        <v>23063</v>
      </c>
      <c r="B23066" s="8">
        <v>45440</v>
      </c>
      <c r="C23066" t="s">
        <v>3</v>
      </c>
      <c r="D23066" t="s">
        <v>1361</v>
      </c>
      <c r="E23066" t="s">
        <v>9</v>
      </c>
      <c r="F23066" t="s">
        <v>45</v>
      </c>
      <c r="G23066" t="s">
        <v>648</v>
      </c>
      <c r="H23066" s="135" t="s">
        <v>3609</v>
      </c>
      <c r="I23066" t="s">
        <v>1454</v>
      </c>
      <c r="J23066" s="20">
        <v>88</v>
      </c>
      <c r="K23066" s="20" t="s">
        <v>3</v>
      </c>
      <c r="L23066" t="s">
        <v>1464</v>
      </c>
      <c r="M23066" s="20">
        <v>25.64</v>
      </c>
      <c r="N23066" s="20">
        <v>19.36</v>
      </c>
      <c r="AE23066">
        <f t="shared" si="360"/>
        <v>2024</v>
      </c>
    </row>
    <row r="23067" spans="1:31" x14ac:dyDescent="0.25">
      <c r="A23067" s="7">
        <v>23064</v>
      </c>
      <c r="B23067" s="8">
        <v>45440</v>
      </c>
      <c r="C23067" t="s">
        <v>3</v>
      </c>
      <c r="D23067" t="s">
        <v>834</v>
      </c>
      <c r="E23067" t="s">
        <v>9</v>
      </c>
      <c r="F23067" t="s">
        <v>1310</v>
      </c>
      <c r="G23067" t="s">
        <v>895</v>
      </c>
      <c r="H23067" s="135" t="s">
        <v>2531</v>
      </c>
      <c r="I23067" t="s">
        <v>1454</v>
      </c>
      <c r="J23067" s="20">
        <v>15</v>
      </c>
      <c r="K23067" s="20" t="s">
        <v>1465</v>
      </c>
      <c r="L23067" t="s">
        <v>1466</v>
      </c>
      <c r="M23067" s="20">
        <v>3.75</v>
      </c>
      <c r="N23067" s="20">
        <v>3.75</v>
      </c>
      <c r="AE23067">
        <f t="shared" si="360"/>
        <v>2024</v>
      </c>
    </row>
    <row r="23068" spans="1:31" x14ac:dyDescent="0.25">
      <c r="A23068" s="7">
        <v>23065</v>
      </c>
      <c r="B23068" s="8">
        <v>45442</v>
      </c>
      <c r="C23068" t="s">
        <v>3</v>
      </c>
      <c r="D23068" t="s">
        <v>1426</v>
      </c>
      <c r="E23068" t="s">
        <v>9</v>
      </c>
      <c r="F23068" t="s">
        <v>1435</v>
      </c>
      <c r="G23068" t="s">
        <v>1292</v>
      </c>
      <c r="H23068" s="9" t="s">
        <v>3433</v>
      </c>
      <c r="I23068" t="s">
        <v>1454</v>
      </c>
      <c r="J23068" s="20">
        <v>18</v>
      </c>
      <c r="K23068" s="20" t="s">
        <v>3</v>
      </c>
      <c r="L23068" t="s">
        <v>1463</v>
      </c>
      <c r="M23068" s="20">
        <v>5.68</v>
      </c>
      <c r="N23068" s="20">
        <v>4.32</v>
      </c>
      <c r="AE23068">
        <f t="shared" si="360"/>
        <v>2024</v>
      </c>
    </row>
    <row r="23069" spans="1:31" x14ac:dyDescent="0.25">
      <c r="A23069" s="7">
        <v>23066</v>
      </c>
      <c r="B23069" s="8">
        <v>45443</v>
      </c>
      <c r="C23069" t="s">
        <v>3</v>
      </c>
      <c r="D23069" t="s">
        <v>1435</v>
      </c>
      <c r="E23069" t="s">
        <v>9</v>
      </c>
      <c r="F23069" t="s">
        <v>678</v>
      </c>
      <c r="G23069" t="s">
        <v>1406</v>
      </c>
      <c r="H23069" s="135" t="s">
        <v>3585</v>
      </c>
      <c r="I23069" t="s">
        <v>1454</v>
      </c>
      <c r="J23069" s="20">
        <v>10</v>
      </c>
      <c r="K23069" s="20" t="s">
        <v>1465</v>
      </c>
      <c r="L23069" t="s">
        <v>1466</v>
      </c>
      <c r="M23069" s="20">
        <v>2.5</v>
      </c>
      <c r="N23069" s="20">
        <v>2.5</v>
      </c>
      <c r="AE23069">
        <f t="shared" si="360"/>
        <v>2024</v>
      </c>
    </row>
    <row r="23070" spans="1:31" x14ac:dyDescent="0.25">
      <c r="A23070" s="7">
        <v>23067</v>
      </c>
      <c r="B23070" s="8">
        <v>45445</v>
      </c>
      <c r="C23070" t="s">
        <v>3</v>
      </c>
      <c r="D23070" t="s">
        <v>1430</v>
      </c>
      <c r="E23070" t="s">
        <v>9</v>
      </c>
      <c r="F23070" t="s">
        <v>1402</v>
      </c>
      <c r="G23070" t="s">
        <v>714</v>
      </c>
      <c r="H23070" s="135" t="s">
        <v>2791</v>
      </c>
      <c r="I23070" t="s">
        <v>1455</v>
      </c>
      <c r="J23070" s="20">
        <v>33</v>
      </c>
      <c r="K23070" s="20" t="s">
        <v>3</v>
      </c>
      <c r="L23070" t="s">
        <v>1464</v>
      </c>
      <c r="M23070" s="20">
        <v>5.12</v>
      </c>
      <c r="N23070" s="20">
        <v>3.63</v>
      </c>
      <c r="AE23070">
        <f t="shared" si="360"/>
        <v>2024</v>
      </c>
    </row>
    <row r="23071" spans="1:31" x14ac:dyDescent="0.25">
      <c r="A23071" s="7">
        <v>23068</v>
      </c>
      <c r="B23071" s="8">
        <v>45446</v>
      </c>
      <c r="C23071" t="s">
        <v>3</v>
      </c>
      <c r="D23071" t="s">
        <v>1262</v>
      </c>
      <c r="E23071" t="s">
        <v>9</v>
      </c>
      <c r="F23071" t="s">
        <v>1402</v>
      </c>
      <c r="G23071" t="s">
        <v>648</v>
      </c>
      <c r="H23071" s="135" t="s">
        <v>2583</v>
      </c>
      <c r="I23071" t="s">
        <v>1455</v>
      </c>
      <c r="J23071" s="20">
        <v>100</v>
      </c>
      <c r="K23071" s="20" t="s">
        <v>3</v>
      </c>
      <c r="L23071" t="s">
        <v>1464</v>
      </c>
      <c r="M23071" s="20">
        <v>14.5</v>
      </c>
      <c r="N23071" s="20">
        <v>11</v>
      </c>
      <c r="AE23071">
        <f t="shared" si="360"/>
        <v>2024</v>
      </c>
    </row>
    <row r="23072" spans="1:31" x14ac:dyDescent="0.25">
      <c r="A23072" s="7">
        <v>23069</v>
      </c>
      <c r="B23072" s="8">
        <v>45446</v>
      </c>
      <c r="C23072" t="s">
        <v>3</v>
      </c>
      <c r="D23072" t="s">
        <v>1436</v>
      </c>
      <c r="E23072" t="s">
        <v>9</v>
      </c>
      <c r="F23072" t="s">
        <v>1367</v>
      </c>
      <c r="G23072" t="s">
        <v>1406</v>
      </c>
      <c r="H23072" s="135" t="s">
        <v>3585</v>
      </c>
      <c r="I23072" t="s">
        <v>1458</v>
      </c>
      <c r="J23072" s="20">
        <v>8</v>
      </c>
      <c r="K23072" s="20" t="s">
        <v>1465</v>
      </c>
      <c r="L23072" t="s">
        <v>1466</v>
      </c>
      <c r="M23072" s="20">
        <v>30</v>
      </c>
      <c r="N23072" s="20">
        <v>10</v>
      </c>
      <c r="AE23072">
        <f t="shared" si="360"/>
        <v>2024</v>
      </c>
    </row>
    <row r="23073" spans="1:31" x14ac:dyDescent="0.25">
      <c r="A23073" s="7">
        <v>23070</v>
      </c>
      <c r="B23073" s="8">
        <v>45447</v>
      </c>
      <c r="C23073" t="s">
        <v>3</v>
      </c>
      <c r="D23073" t="s">
        <v>102</v>
      </c>
      <c r="E23073" t="s">
        <v>9</v>
      </c>
      <c r="F23073" t="s">
        <v>1310</v>
      </c>
      <c r="G23073" t="s">
        <v>732</v>
      </c>
      <c r="H23073" s="135" t="s">
        <v>1496</v>
      </c>
      <c r="I23073" t="s">
        <v>1454</v>
      </c>
      <c r="J23073" s="20">
        <v>26</v>
      </c>
      <c r="K23073" s="20" t="s">
        <v>3</v>
      </c>
      <c r="L23073" t="s">
        <v>1464</v>
      </c>
      <c r="M23073" s="20">
        <v>8.2800000000000011</v>
      </c>
      <c r="N23073" s="20">
        <v>5.72</v>
      </c>
      <c r="AE23073">
        <f t="shared" si="360"/>
        <v>2024</v>
      </c>
    </row>
    <row r="23074" spans="1:31" x14ac:dyDescent="0.25">
      <c r="A23074" s="7">
        <v>23071</v>
      </c>
      <c r="B23074" s="8">
        <v>45448</v>
      </c>
      <c r="C23074" t="s">
        <v>3</v>
      </c>
      <c r="D23074" t="s">
        <v>1322</v>
      </c>
      <c r="E23074" t="s">
        <v>9</v>
      </c>
      <c r="F23074" t="s">
        <v>54</v>
      </c>
      <c r="G23074" t="s">
        <v>929</v>
      </c>
      <c r="H23074" s="135" t="s">
        <v>2767</v>
      </c>
      <c r="I23074" t="s">
        <v>1454</v>
      </c>
      <c r="J23074" s="20">
        <v>14</v>
      </c>
      <c r="K23074" s="20" t="s">
        <v>9</v>
      </c>
      <c r="L23074" t="s">
        <v>1464</v>
      </c>
      <c r="M23074" s="20">
        <v>3.08</v>
      </c>
      <c r="N23074" s="20">
        <v>4.92</v>
      </c>
      <c r="AE23074">
        <f t="shared" si="360"/>
        <v>2024</v>
      </c>
    </row>
    <row r="23075" spans="1:31" x14ac:dyDescent="0.25">
      <c r="A23075" s="7">
        <v>23072</v>
      </c>
      <c r="B23075" s="8">
        <v>45450</v>
      </c>
      <c r="C23075" t="s">
        <v>3</v>
      </c>
      <c r="D23075" t="s">
        <v>1157</v>
      </c>
      <c r="E23075" t="s">
        <v>9</v>
      </c>
      <c r="F23075" t="s">
        <v>1262</v>
      </c>
      <c r="G23075" t="s">
        <v>895</v>
      </c>
      <c r="H23075" s="135" t="s">
        <v>2531</v>
      </c>
      <c r="I23075" t="s">
        <v>1458</v>
      </c>
      <c r="J23075" s="20">
        <v>15</v>
      </c>
      <c r="K23075" s="20" t="s">
        <v>1465</v>
      </c>
      <c r="L23075" t="s">
        <v>1466</v>
      </c>
      <c r="M23075" s="20">
        <v>30</v>
      </c>
      <c r="N23075" s="20">
        <v>10</v>
      </c>
      <c r="AE23075">
        <f t="shared" si="360"/>
        <v>2024</v>
      </c>
    </row>
    <row r="23076" spans="1:31" x14ac:dyDescent="0.25">
      <c r="A23076" s="7">
        <v>23073</v>
      </c>
      <c r="B23076" s="8">
        <v>45450</v>
      </c>
      <c r="C23076" t="s">
        <v>3</v>
      </c>
      <c r="D23076" t="s">
        <v>1296</v>
      </c>
      <c r="E23076" t="s">
        <v>9</v>
      </c>
      <c r="F23076" t="s">
        <v>900</v>
      </c>
      <c r="G23076" t="s">
        <v>895</v>
      </c>
      <c r="H23076" s="135" t="s">
        <v>2797</v>
      </c>
      <c r="I23076" t="s">
        <v>1456</v>
      </c>
      <c r="J23076" s="20">
        <v>36</v>
      </c>
      <c r="K23076" s="20" t="s">
        <v>9</v>
      </c>
      <c r="L23076" t="s">
        <v>1464</v>
      </c>
      <c r="M23076" s="20">
        <v>7.92</v>
      </c>
      <c r="N23076" s="20">
        <v>11.08</v>
      </c>
      <c r="O23076" t="s">
        <v>3</v>
      </c>
      <c r="P23076" s="13" t="s">
        <v>1349</v>
      </c>
      <c r="Q23076" t="s">
        <v>9</v>
      </c>
      <c r="R23076" t="s">
        <v>1344</v>
      </c>
      <c r="S23076" t="s">
        <v>1465</v>
      </c>
      <c r="U23076" t="s">
        <v>1465</v>
      </c>
      <c r="W23076" t="s">
        <v>1465</v>
      </c>
      <c r="Y23076" t="s">
        <v>1465</v>
      </c>
      <c r="AA23076" t="s">
        <v>1465</v>
      </c>
      <c r="AC23076" t="s">
        <v>1465</v>
      </c>
      <c r="AE23076">
        <f t="shared" si="360"/>
        <v>2024</v>
      </c>
    </row>
    <row r="23077" spans="1:31" x14ac:dyDescent="0.25">
      <c r="A23077" s="7">
        <v>23074</v>
      </c>
      <c r="B23077" s="8">
        <v>45452</v>
      </c>
      <c r="C23077" t="s">
        <v>3</v>
      </c>
      <c r="D23077" t="s">
        <v>1426</v>
      </c>
      <c r="E23077" t="s">
        <v>9</v>
      </c>
      <c r="F23077" t="s">
        <v>1435</v>
      </c>
      <c r="G23077" t="s">
        <v>1292</v>
      </c>
      <c r="H23077" s="9" t="s">
        <v>3432</v>
      </c>
      <c r="I23077" t="s">
        <v>1454</v>
      </c>
      <c r="J23077" s="20">
        <v>25</v>
      </c>
      <c r="K23077" s="20" t="s">
        <v>1465</v>
      </c>
      <c r="L23077" t="s">
        <v>1466</v>
      </c>
      <c r="M23077" s="20">
        <v>6.25</v>
      </c>
      <c r="N23077" s="20">
        <v>6.25</v>
      </c>
      <c r="AE23077">
        <f t="shared" si="360"/>
        <v>2024</v>
      </c>
    </row>
    <row r="23078" spans="1:31" x14ac:dyDescent="0.25">
      <c r="A23078" s="7">
        <v>23075</v>
      </c>
      <c r="B23078" s="8">
        <v>45562</v>
      </c>
      <c r="C23078" t="s">
        <v>3</v>
      </c>
      <c r="D23078" t="s">
        <v>973</v>
      </c>
      <c r="E23078" t="s">
        <v>9</v>
      </c>
      <c r="F23078" t="s">
        <v>1430</v>
      </c>
      <c r="G23078" t="s">
        <v>714</v>
      </c>
      <c r="H23078" s="135" t="s">
        <v>2209</v>
      </c>
      <c r="I23078" t="s">
        <v>1454</v>
      </c>
      <c r="J23078" s="20">
        <v>35</v>
      </c>
      <c r="K23078" s="20" t="s">
        <v>9</v>
      </c>
      <c r="L23078" t="s">
        <v>1464</v>
      </c>
      <c r="M23078" s="20">
        <v>7.7</v>
      </c>
      <c r="N23078" s="20">
        <v>10.8</v>
      </c>
      <c r="AE23078">
        <f t="shared" si="360"/>
        <v>2024</v>
      </c>
    </row>
    <row r="23079" spans="1:31" x14ac:dyDescent="0.25">
      <c r="A23079" s="7">
        <v>23076</v>
      </c>
      <c r="B23079" s="8">
        <v>45562</v>
      </c>
      <c r="C23079" t="s">
        <v>3</v>
      </c>
      <c r="D23079" t="s">
        <v>1430</v>
      </c>
      <c r="E23079" t="s">
        <v>9</v>
      </c>
      <c r="F23079" t="s">
        <v>1402</v>
      </c>
      <c r="G23079" t="s">
        <v>714</v>
      </c>
      <c r="H23079" s="135" t="s">
        <v>2791</v>
      </c>
      <c r="I23079" t="s">
        <v>1455</v>
      </c>
      <c r="J23079" s="20">
        <v>44</v>
      </c>
      <c r="K23079" s="20" t="s">
        <v>3</v>
      </c>
      <c r="L23079" t="s">
        <v>1463</v>
      </c>
      <c r="M23079" s="20">
        <v>6.22</v>
      </c>
      <c r="N23079" s="20">
        <v>5.28</v>
      </c>
      <c r="AE23079">
        <f t="shared" si="360"/>
        <v>2024</v>
      </c>
    </row>
    <row r="23080" spans="1:31" x14ac:dyDescent="0.25">
      <c r="A23080" s="7">
        <v>23077</v>
      </c>
      <c r="B23080" s="8">
        <v>45562</v>
      </c>
      <c r="C23080" t="s">
        <v>3</v>
      </c>
      <c r="D23080" t="s">
        <v>1215</v>
      </c>
      <c r="E23080" t="s">
        <v>9</v>
      </c>
      <c r="F23080" t="s">
        <v>1430</v>
      </c>
      <c r="G23080" t="s">
        <v>648</v>
      </c>
      <c r="H23080" s="135" t="s">
        <v>3610</v>
      </c>
      <c r="I23080" t="s">
        <v>1454</v>
      </c>
      <c r="J23080" s="20">
        <v>30</v>
      </c>
      <c r="K23080" s="20" t="s">
        <v>9</v>
      </c>
      <c r="L23080" t="s">
        <v>1464</v>
      </c>
      <c r="M23080" s="20">
        <v>6.6</v>
      </c>
      <c r="N23080" s="20">
        <v>9.4</v>
      </c>
      <c r="AE23080">
        <f t="shared" si="360"/>
        <v>2024</v>
      </c>
    </row>
    <row r="23081" spans="1:31" x14ac:dyDescent="0.25">
      <c r="A23081" s="7">
        <v>23078</v>
      </c>
      <c r="B23081" s="8">
        <v>45562</v>
      </c>
      <c r="C23081" t="s">
        <v>3</v>
      </c>
      <c r="D23081" t="s">
        <v>54</v>
      </c>
      <c r="E23081" t="s">
        <v>9</v>
      </c>
      <c r="F23081" t="s">
        <v>1430</v>
      </c>
      <c r="G23081" t="s">
        <v>1170</v>
      </c>
      <c r="H23081" s="135" t="s">
        <v>3199</v>
      </c>
      <c r="I23081" t="s">
        <v>1455</v>
      </c>
      <c r="J23081" s="20">
        <v>72</v>
      </c>
      <c r="K23081" s="20" t="s">
        <v>1465</v>
      </c>
      <c r="L23081" t="s">
        <v>1466</v>
      </c>
      <c r="M23081" s="20">
        <v>9</v>
      </c>
      <c r="N23081" s="20">
        <v>9</v>
      </c>
      <c r="AE23081">
        <f t="shared" si="360"/>
        <v>2024</v>
      </c>
    </row>
    <row r="23082" spans="1:31" x14ac:dyDescent="0.25">
      <c r="A23082" s="7">
        <v>23079</v>
      </c>
      <c r="B23082" s="8">
        <v>45562</v>
      </c>
      <c r="C23082" t="s">
        <v>3</v>
      </c>
      <c r="D23082" t="s">
        <v>54</v>
      </c>
      <c r="E23082" t="s">
        <v>9</v>
      </c>
      <c r="F23082" t="s">
        <v>1430</v>
      </c>
      <c r="G23082" t="s">
        <v>1170</v>
      </c>
      <c r="H23082" s="135" t="s">
        <v>3199</v>
      </c>
      <c r="I23082" t="s">
        <v>1455</v>
      </c>
      <c r="J23082" s="20">
        <v>73</v>
      </c>
      <c r="K23082" s="20" t="s">
        <v>1465</v>
      </c>
      <c r="L23082" t="s">
        <v>1466</v>
      </c>
      <c r="M23082" s="20">
        <v>9.125</v>
      </c>
      <c r="N23082" s="20">
        <v>9.125</v>
      </c>
      <c r="AE23082">
        <f t="shared" si="360"/>
        <v>2024</v>
      </c>
    </row>
    <row r="23083" spans="1:31" x14ac:dyDescent="0.25">
      <c r="A23083" s="7">
        <v>23080</v>
      </c>
      <c r="B23083" s="8">
        <v>45562</v>
      </c>
      <c r="C23083" t="s">
        <v>3</v>
      </c>
      <c r="D23083" t="s">
        <v>465</v>
      </c>
      <c r="E23083" t="s">
        <v>9</v>
      </c>
      <c r="F23083" t="s">
        <v>678</v>
      </c>
      <c r="G23083" t="s">
        <v>648</v>
      </c>
      <c r="H23083" s="9" t="s">
        <v>3594</v>
      </c>
      <c r="I23083" t="s">
        <v>1455</v>
      </c>
      <c r="J23083" s="20">
        <v>98</v>
      </c>
      <c r="K23083" s="20" t="s">
        <v>1465</v>
      </c>
      <c r="L23083" t="s">
        <v>1466</v>
      </c>
      <c r="M23083" s="20">
        <v>12.25</v>
      </c>
      <c r="N23083" s="20">
        <v>12.25</v>
      </c>
      <c r="AE23083">
        <f t="shared" si="360"/>
        <v>2024</v>
      </c>
    </row>
    <row r="23084" spans="1:31" x14ac:dyDescent="0.25">
      <c r="A23084" s="7">
        <v>23081</v>
      </c>
      <c r="B23084" s="8">
        <v>45562</v>
      </c>
      <c r="C23084" t="s">
        <v>3</v>
      </c>
      <c r="D23084" t="s">
        <v>1332</v>
      </c>
      <c r="E23084" t="s">
        <v>9</v>
      </c>
      <c r="F23084" t="s">
        <v>1345</v>
      </c>
      <c r="G23084" t="s">
        <v>895</v>
      </c>
      <c r="H23084" s="135" t="s">
        <v>2540</v>
      </c>
      <c r="I23084" t="s">
        <v>1454</v>
      </c>
      <c r="J23084" s="20">
        <v>29</v>
      </c>
      <c r="K23084" s="20" t="s">
        <v>3</v>
      </c>
      <c r="L23084" t="s">
        <v>1464</v>
      </c>
      <c r="M23084" s="20">
        <v>9.1199999999999992</v>
      </c>
      <c r="N23084" s="20">
        <v>6.38</v>
      </c>
      <c r="AE23084">
        <f t="shared" si="360"/>
        <v>2024</v>
      </c>
    </row>
    <row r="23085" spans="1:31" x14ac:dyDescent="0.25">
      <c r="A23085" s="7">
        <v>23082</v>
      </c>
      <c r="B23085" s="8">
        <v>45562</v>
      </c>
      <c r="C23085" t="s">
        <v>3</v>
      </c>
      <c r="D23085" t="s">
        <v>1332</v>
      </c>
      <c r="E23085" t="s">
        <v>9</v>
      </c>
      <c r="F23085" t="s">
        <v>1345</v>
      </c>
      <c r="G23085" t="s">
        <v>1016</v>
      </c>
      <c r="H23085" s="9" t="s">
        <v>2884</v>
      </c>
      <c r="I23085" t="s">
        <v>1454</v>
      </c>
      <c r="J23085" s="20">
        <v>63</v>
      </c>
      <c r="K23085" s="20" t="s">
        <v>3</v>
      </c>
      <c r="L23085" t="s">
        <v>1464</v>
      </c>
      <c r="M23085" s="20">
        <v>18.64</v>
      </c>
      <c r="N23085" s="20">
        <v>13.86</v>
      </c>
      <c r="AE23085">
        <f t="shared" si="360"/>
        <v>2024</v>
      </c>
    </row>
    <row r="23086" spans="1:31" x14ac:dyDescent="0.25">
      <c r="A23086" s="7">
        <v>23083</v>
      </c>
      <c r="B23086" s="8">
        <v>45562</v>
      </c>
      <c r="C23086" t="s">
        <v>3</v>
      </c>
      <c r="D23086" t="s">
        <v>678</v>
      </c>
      <c r="E23086" t="s">
        <v>9</v>
      </c>
      <c r="F23086" t="s">
        <v>983</v>
      </c>
      <c r="G23086" t="s">
        <v>1016</v>
      </c>
      <c r="H23086" s="9" t="s">
        <v>2915</v>
      </c>
      <c r="I23086" t="s">
        <v>1454</v>
      </c>
      <c r="J23086" s="20">
        <v>20</v>
      </c>
      <c r="K23086" s="20" t="s">
        <v>1465</v>
      </c>
      <c r="L23086" t="s">
        <v>1466</v>
      </c>
      <c r="M23086" s="20">
        <v>5</v>
      </c>
      <c r="N23086" s="20">
        <v>5</v>
      </c>
      <c r="AE23086">
        <f t="shared" si="360"/>
        <v>2024</v>
      </c>
    </row>
    <row r="23087" spans="1:31" x14ac:dyDescent="0.25">
      <c r="A23087" s="7">
        <v>23084</v>
      </c>
      <c r="B23087" s="8">
        <v>45562</v>
      </c>
      <c r="C23087" t="s">
        <v>3</v>
      </c>
      <c r="D23087" t="s">
        <v>1430</v>
      </c>
      <c r="E23087" t="s">
        <v>9</v>
      </c>
      <c r="F23087" t="s">
        <v>1402</v>
      </c>
      <c r="G23087" t="s">
        <v>895</v>
      </c>
      <c r="H23087" s="135" t="s">
        <v>2599</v>
      </c>
      <c r="I23087" t="s">
        <v>1455</v>
      </c>
      <c r="J23087" s="20">
        <v>22</v>
      </c>
      <c r="K23087" s="20" t="s">
        <v>9</v>
      </c>
      <c r="L23087" t="s">
        <v>1464</v>
      </c>
      <c r="M23087" s="20">
        <v>2.42</v>
      </c>
      <c r="N23087" s="20">
        <v>3.58</v>
      </c>
      <c r="AE23087">
        <f t="shared" si="360"/>
        <v>2024</v>
      </c>
    </row>
    <row r="23088" spans="1:31" x14ac:dyDescent="0.25">
      <c r="A23088" s="7">
        <v>23085</v>
      </c>
      <c r="B23088" s="8">
        <v>45562</v>
      </c>
      <c r="C23088" t="s">
        <v>3</v>
      </c>
      <c r="D23088" t="s">
        <v>678</v>
      </c>
      <c r="E23088" t="s">
        <v>9</v>
      </c>
      <c r="F23088" t="s">
        <v>983</v>
      </c>
      <c r="G23088" t="s">
        <v>929</v>
      </c>
      <c r="H23088" s="135" t="s">
        <v>2658</v>
      </c>
      <c r="I23088" t="s">
        <v>1454</v>
      </c>
      <c r="J23088" s="20">
        <v>21</v>
      </c>
      <c r="K23088" s="20" t="s">
        <v>9</v>
      </c>
      <c r="L23088" t="s">
        <v>1463</v>
      </c>
      <c r="M23088" s="20">
        <v>5.04</v>
      </c>
      <c r="N23088" s="20">
        <v>6.46</v>
      </c>
      <c r="AE23088">
        <f t="shared" si="360"/>
        <v>2024</v>
      </c>
    </row>
    <row r="23089" spans="1:31" x14ac:dyDescent="0.25">
      <c r="A23089" s="7">
        <v>23086</v>
      </c>
      <c r="B23089" s="8">
        <v>45562</v>
      </c>
      <c r="C23089" t="s">
        <v>3</v>
      </c>
      <c r="D23089" t="s">
        <v>943</v>
      </c>
      <c r="E23089" t="s">
        <v>9</v>
      </c>
      <c r="F23089" t="s">
        <v>1430</v>
      </c>
      <c r="G23089" t="s">
        <v>870</v>
      </c>
      <c r="H23089" s="135" t="s">
        <v>2610</v>
      </c>
      <c r="I23089" t="s">
        <v>1454</v>
      </c>
      <c r="J23089" s="20">
        <v>44</v>
      </c>
      <c r="K23089" s="20" t="s">
        <v>9</v>
      </c>
      <c r="L23089" t="s">
        <v>1464</v>
      </c>
      <c r="M23089" s="20">
        <v>9.68</v>
      </c>
      <c r="N23089" s="20">
        <v>13.32</v>
      </c>
      <c r="AE23089">
        <f t="shared" si="360"/>
        <v>2024</v>
      </c>
    </row>
    <row r="23090" spans="1:31" x14ac:dyDescent="0.25">
      <c r="A23090" s="7">
        <v>23087</v>
      </c>
      <c r="B23090" s="8">
        <v>45563</v>
      </c>
      <c r="C23090" t="s">
        <v>3</v>
      </c>
      <c r="D23090" t="s">
        <v>1327</v>
      </c>
      <c r="E23090" t="s">
        <v>9</v>
      </c>
      <c r="F23090" t="s">
        <v>1288</v>
      </c>
      <c r="G23090" t="s">
        <v>714</v>
      </c>
      <c r="H23090" s="135" t="s">
        <v>2218</v>
      </c>
      <c r="I23090" t="s">
        <v>1454</v>
      </c>
      <c r="J23090" s="20">
        <v>36</v>
      </c>
      <c r="K23090" s="20" t="s">
        <v>3</v>
      </c>
      <c r="L23090" t="s">
        <v>1464</v>
      </c>
      <c r="M23090" s="20">
        <v>11.08</v>
      </c>
      <c r="N23090" s="20">
        <v>7.92</v>
      </c>
      <c r="AE23090">
        <f t="shared" si="360"/>
        <v>2024</v>
      </c>
    </row>
    <row r="23091" spans="1:31" x14ac:dyDescent="0.25">
      <c r="A23091" s="7">
        <v>23088</v>
      </c>
      <c r="B23091" s="8">
        <v>45563</v>
      </c>
      <c r="C23091" t="s">
        <v>3</v>
      </c>
      <c r="D23091" t="s">
        <v>521</v>
      </c>
      <c r="E23091" t="s">
        <v>9</v>
      </c>
      <c r="F23091" t="s">
        <v>1437</v>
      </c>
      <c r="G23091" t="s">
        <v>1292</v>
      </c>
      <c r="H23091" s="9" t="s">
        <v>3426</v>
      </c>
      <c r="I23091" t="s">
        <v>1458</v>
      </c>
      <c r="J23091" s="20">
        <v>21</v>
      </c>
      <c r="K23091" s="20" t="s">
        <v>3</v>
      </c>
      <c r="L23091" t="s">
        <v>1464</v>
      </c>
      <c r="M23091" s="20">
        <v>10</v>
      </c>
      <c r="N23091" s="20">
        <v>30</v>
      </c>
      <c r="AE23091">
        <f t="shared" si="360"/>
        <v>2024</v>
      </c>
    </row>
    <row r="23092" spans="1:31" x14ac:dyDescent="0.25">
      <c r="A23092" s="7">
        <v>23089</v>
      </c>
      <c r="B23092" s="8">
        <v>45563</v>
      </c>
      <c r="C23092" t="s">
        <v>3</v>
      </c>
      <c r="D23092" t="s">
        <v>1438</v>
      </c>
      <c r="E23092" t="s">
        <v>9</v>
      </c>
      <c r="F23092" t="s">
        <v>1435</v>
      </c>
      <c r="G23092" t="s">
        <v>1292</v>
      </c>
      <c r="H23092" s="9" t="s">
        <v>3432</v>
      </c>
      <c r="I23092" t="s">
        <v>1454</v>
      </c>
      <c r="J23092" s="20">
        <v>17</v>
      </c>
      <c r="K23092" s="20" t="s">
        <v>9</v>
      </c>
      <c r="L23092" t="s">
        <v>1464</v>
      </c>
      <c r="M23092" s="20">
        <v>3.74</v>
      </c>
      <c r="N23092" s="20">
        <v>5.76</v>
      </c>
      <c r="AE23092">
        <f t="shared" si="360"/>
        <v>2024</v>
      </c>
    </row>
    <row r="23093" spans="1:31" x14ac:dyDescent="0.25">
      <c r="A23093" s="7">
        <v>23090</v>
      </c>
      <c r="B23093" s="8">
        <v>45563</v>
      </c>
      <c r="C23093" t="s">
        <v>3</v>
      </c>
      <c r="D23093" t="s">
        <v>973</v>
      </c>
      <c r="E23093" t="s">
        <v>9</v>
      </c>
      <c r="F23093" t="s">
        <v>1430</v>
      </c>
      <c r="G23093" t="s">
        <v>1170</v>
      </c>
      <c r="H23093" s="136" t="s">
        <v>3247</v>
      </c>
      <c r="I23093" t="s">
        <v>1454</v>
      </c>
      <c r="J23093" s="20">
        <v>18</v>
      </c>
      <c r="K23093" s="20" t="s">
        <v>9</v>
      </c>
      <c r="L23093" t="s">
        <v>1464</v>
      </c>
      <c r="M23093" s="20">
        <v>3.96</v>
      </c>
      <c r="N23093" s="20">
        <v>6.04</v>
      </c>
      <c r="AE23093">
        <f t="shared" si="360"/>
        <v>2024</v>
      </c>
    </row>
    <row r="23094" spans="1:31" x14ac:dyDescent="0.25">
      <c r="A23094" s="7">
        <v>23091</v>
      </c>
      <c r="B23094" s="8">
        <v>45563</v>
      </c>
      <c r="C23094" t="s">
        <v>3</v>
      </c>
      <c r="D23094" t="s">
        <v>1438</v>
      </c>
      <c r="E23094" t="s">
        <v>9</v>
      </c>
      <c r="F23094" t="s">
        <v>678</v>
      </c>
      <c r="G23094" t="s">
        <v>1406</v>
      </c>
      <c r="H23094" s="135" t="s">
        <v>3585</v>
      </c>
      <c r="I23094" t="s">
        <v>1458</v>
      </c>
      <c r="J23094" s="20">
        <v>10</v>
      </c>
      <c r="K23094" s="20" t="s">
        <v>9</v>
      </c>
      <c r="L23094" t="s">
        <v>1463</v>
      </c>
      <c r="M23094" s="20">
        <v>30</v>
      </c>
      <c r="N23094" s="20">
        <v>10</v>
      </c>
      <c r="AE23094">
        <f t="shared" si="360"/>
        <v>2024</v>
      </c>
    </row>
    <row r="23095" spans="1:31" x14ac:dyDescent="0.25">
      <c r="A23095" s="7">
        <v>23092</v>
      </c>
      <c r="B23095" s="8">
        <v>45564</v>
      </c>
      <c r="C23095" t="s">
        <v>3</v>
      </c>
      <c r="D23095" t="s">
        <v>1438</v>
      </c>
      <c r="E23095" t="s">
        <v>9</v>
      </c>
      <c r="F23095" t="s">
        <v>1435</v>
      </c>
      <c r="G23095" t="s">
        <v>1292</v>
      </c>
      <c r="H23095" s="134" t="s">
        <v>3423</v>
      </c>
      <c r="I23095" t="s">
        <v>1454</v>
      </c>
      <c r="J23095" s="20">
        <v>22</v>
      </c>
      <c r="K23095" s="20" t="s">
        <v>1465</v>
      </c>
      <c r="L23095" t="s">
        <v>1466</v>
      </c>
      <c r="M23095" s="20">
        <v>5.5</v>
      </c>
      <c r="N23095" s="20">
        <v>5.5</v>
      </c>
      <c r="AE23095">
        <f t="shared" si="360"/>
        <v>2024</v>
      </c>
    </row>
    <row r="23096" spans="1:31" x14ac:dyDescent="0.25">
      <c r="A23096" s="7">
        <v>23093</v>
      </c>
      <c r="B23096" s="8">
        <v>45564</v>
      </c>
      <c r="C23096" t="s">
        <v>3</v>
      </c>
      <c r="D23096" t="s">
        <v>1272</v>
      </c>
      <c r="E23096" t="s">
        <v>9</v>
      </c>
      <c r="F23096" t="s">
        <v>1417</v>
      </c>
      <c r="G23096" t="s">
        <v>648</v>
      </c>
      <c r="H23096" s="135" t="s">
        <v>3599</v>
      </c>
      <c r="I23096" t="s">
        <v>1455</v>
      </c>
      <c r="J23096" s="20">
        <v>16</v>
      </c>
      <c r="K23096" s="20" t="s">
        <v>9</v>
      </c>
      <c r="L23096" t="s">
        <v>1464</v>
      </c>
      <c r="M23096" s="20">
        <v>1.76</v>
      </c>
      <c r="N23096" s="20">
        <v>2.74</v>
      </c>
      <c r="AE23096">
        <f t="shared" si="360"/>
        <v>2024</v>
      </c>
    </row>
    <row r="23097" spans="1:31" x14ac:dyDescent="0.25">
      <c r="A23097" s="7">
        <v>23094</v>
      </c>
      <c r="B23097" s="8">
        <v>45564</v>
      </c>
      <c r="C23097" t="s">
        <v>3</v>
      </c>
      <c r="D23097" t="s">
        <v>1439</v>
      </c>
      <c r="E23097" t="s">
        <v>9</v>
      </c>
      <c r="F23097" t="s">
        <v>678</v>
      </c>
      <c r="G23097" t="s">
        <v>1406</v>
      </c>
      <c r="H23097" s="135" t="s">
        <v>3585</v>
      </c>
      <c r="I23097" t="s">
        <v>1458</v>
      </c>
      <c r="J23097" s="20">
        <v>10</v>
      </c>
      <c r="K23097" s="20" t="s">
        <v>9</v>
      </c>
      <c r="L23097" t="s">
        <v>1464</v>
      </c>
      <c r="M23097" s="20">
        <v>30</v>
      </c>
      <c r="N23097" s="20">
        <v>10</v>
      </c>
      <c r="AE23097">
        <f t="shared" si="360"/>
        <v>2024</v>
      </c>
    </row>
    <row r="23098" spans="1:31" x14ac:dyDescent="0.25">
      <c r="A23098" s="7">
        <v>23095</v>
      </c>
      <c r="B23098" s="8">
        <v>45564</v>
      </c>
      <c r="C23098" t="s">
        <v>3</v>
      </c>
      <c r="D23098" t="s">
        <v>973</v>
      </c>
      <c r="E23098" t="s">
        <v>9</v>
      </c>
      <c r="F23098" t="s">
        <v>1417</v>
      </c>
      <c r="G23098" t="s">
        <v>929</v>
      </c>
      <c r="H23098" s="135" t="s">
        <v>2713</v>
      </c>
      <c r="I23098" t="s">
        <v>1454</v>
      </c>
      <c r="J23098" s="20">
        <v>31</v>
      </c>
      <c r="K23098" s="20" t="s">
        <v>9</v>
      </c>
      <c r="L23098" t="s">
        <v>1463</v>
      </c>
      <c r="M23098" s="20">
        <v>7.44</v>
      </c>
      <c r="N23098" s="20">
        <v>9.06</v>
      </c>
      <c r="AE23098">
        <f t="shared" si="360"/>
        <v>2024</v>
      </c>
    </row>
    <row r="23099" spans="1:31" x14ac:dyDescent="0.25">
      <c r="A23099" s="7">
        <v>23096</v>
      </c>
      <c r="B23099" s="8">
        <v>45565</v>
      </c>
      <c r="C23099" t="s">
        <v>3</v>
      </c>
      <c r="D23099" t="s">
        <v>1361</v>
      </c>
      <c r="E23099" t="s">
        <v>9</v>
      </c>
      <c r="F23099" t="s">
        <v>1247</v>
      </c>
      <c r="G23099" t="s">
        <v>569</v>
      </c>
      <c r="H23099" s="136" t="s">
        <v>1677</v>
      </c>
      <c r="I23099" t="s">
        <v>1455</v>
      </c>
      <c r="J23099" s="20">
        <v>21</v>
      </c>
      <c r="K23099" s="20" t="s">
        <v>3</v>
      </c>
      <c r="L23099" t="s">
        <v>1464</v>
      </c>
      <c r="M23099" s="20">
        <v>3.44</v>
      </c>
      <c r="N23099" s="20">
        <v>2.31</v>
      </c>
      <c r="AE23099">
        <f t="shared" si="360"/>
        <v>2024</v>
      </c>
    </row>
    <row r="23100" spans="1:31" x14ac:dyDescent="0.25">
      <c r="A23100" s="7">
        <v>23097</v>
      </c>
      <c r="B23100" s="8">
        <v>45565</v>
      </c>
      <c r="C23100" t="s">
        <v>3</v>
      </c>
      <c r="D23100" t="s">
        <v>1361</v>
      </c>
      <c r="E23100" t="s">
        <v>9</v>
      </c>
      <c r="F23100" t="s">
        <v>285</v>
      </c>
      <c r="G23100" t="s">
        <v>648</v>
      </c>
      <c r="H23100" s="136" t="s">
        <v>1496</v>
      </c>
      <c r="I23100" t="s">
        <v>1454</v>
      </c>
      <c r="J23100" s="20">
        <v>17</v>
      </c>
      <c r="K23100" s="20" t="s">
        <v>3</v>
      </c>
      <c r="L23100" t="s">
        <v>1464</v>
      </c>
      <c r="M23100" s="20">
        <v>5.76</v>
      </c>
      <c r="N23100" s="20">
        <v>3.74</v>
      </c>
      <c r="AE23100">
        <f t="shared" si="360"/>
        <v>2024</v>
      </c>
    </row>
    <row r="23101" spans="1:31" x14ac:dyDescent="0.25">
      <c r="A23101" s="7">
        <v>23098</v>
      </c>
      <c r="B23101" s="8">
        <v>45565</v>
      </c>
      <c r="C23101" t="s">
        <v>3</v>
      </c>
      <c r="D23101" t="s">
        <v>1361</v>
      </c>
      <c r="E23101" t="s">
        <v>9</v>
      </c>
      <c r="F23101" t="s">
        <v>366</v>
      </c>
      <c r="G23101" t="s">
        <v>895</v>
      </c>
      <c r="H23101" s="135" t="s">
        <v>2538</v>
      </c>
      <c r="I23101" t="s">
        <v>1454</v>
      </c>
      <c r="J23101" s="20">
        <v>38</v>
      </c>
      <c r="K23101" s="20" t="s">
        <v>3</v>
      </c>
      <c r="L23101" t="s">
        <v>1464</v>
      </c>
      <c r="M23101" s="20">
        <v>11.64</v>
      </c>
      <c r="N23101" s="20">
        <v>8.36</v>
      </c>
      <c r="AE23101">
        <f t="shared" si="360"/>
        <v>2024</v>
      </c>
    </row>
    <row r="23102" spans="1:31" x14ac:dyDescent="0.25">
      <c r="A23102" s="7">
        <v>23099</v>
      </c>
      <c r="B23102" s="8">
        <v>45565</v>
      </c>
      <c r="C23102" t="s">
        <v>3</v>
      </c>
      <c r="D23102" t="s">
        <v>237</v>
      </c>
      <c r="E23102" t="s">
        <v>9</v>
      </c>
      <c r="F23102" t="s">
        <v>186</v>
      </c>
      <c r="G23102" t="s">
        <v>1016</v>
      </c>
      <c r="H23102" s="9" t="s">
        <v>2884</v>
      </c>
      <c r="I23102" t="s">
        <v>1454</v>
      </c>
      <c r="J23102" s="20">
        <v>86</v>
      </c>
      <c r="K23102" s="20" t="s">
        <v>1465</v>
      </c>
      <c r="L23102" t="s">
        <v>1466</v>
      </c>
      <c r="M23102" s="20">
        <v>21.5</v>
      </c>
      <c r="N23102" s="20">
        <v>21.5</v>
      </c>
      <c r="AE23102">
        <f t="shared" si="360"/>
        <v>2024</v>
      </c>
    </row>
    <row r="23103" spans="1:31" x14ac:dyDescent="0.25">
      <c r="A23103" s="7">
        <v>23100</v>
      </c>
      <c r="B23103" s="8">
        <v>45565</v>
      </c>
      <c r="C23103" t="s">
        <v>3</v>
      </c>
      <c r="D23103" t="s">
        <v>1430</v>
      </c>
      <c r="E23103" t="s">
        <v>9</v>
      </c>
      <c r="F23103" t="s">
        <v>1440</v>
      </c>
      <c r="G23103" t="s">
        <v>1016</v>
      </c>
      <c r="H23103" s="9" t="s">
        <v>2884</v>
      </c>
      <c r="I23103" t="s">
        <v>1455</v>
      </c>
      <c r="J23103" s="20">
        <v>66</v>
      </c>
      <c r="K23103" s="20" t="s">
        <v>3</v>
      </c>
      <c r="L23103" t="s">
        <v>1464</v>
      </c>
      <c r="M23103" s="20">
        <v>9.74</v>
      </c>
      <c r="N23103" s="20">
        <v>7.26</v>
      </c>
      <c r="AE23103">
        <f t="shared" si="360"/>
        <v>2024</v>
      </c>
    </row>
    <row r="23104" spans="1:31" x14ac:dyDescent="0.25">
      <c r="A23104" s="7">
        <v>23101</v>
      </c>
      <c r="B23104" s="8">
        <v>45565</v>
      </c>
      <c r="C23104" t="s">
        <v>3</v>
      </c>
      <c r="D23104" t="s">
        <v>1361</v>
      </c>
      <c r="E23104" t="s">
        <v>9</v>
      </c>
      <c r="F23104" t="s">
        <v>1237</v>
      </c>
      <c r="G23104" t="s">
        <v>1016</v>
      </c>
      <c r="H23104" s="135" t="s">
        <v>2860</v>
      </c>
      <c r="I23104" t="s">
        <v>1454</v>
      </c>
      <c r="J23104" s="20">
        <v>20</v>
      </c>
      <c r="K23104" s="20" t="s">
        <v>3</v>
      </c>
      <c r="L23104" t="s">
        <v>1464</v>
      </c>
      <c r="M23104" s="20">
        <v>6.6</v>
      </c>
      <c r="N23104" s="20">
        <v>4.4000000000000004</v>
      </c>
      <c r="AE23104">
        <f t="shared" si="360"/>
        <v>2024</v>
      </c>
    </row>
    <row r="23105" spans="1:31" x14ac:dyDescent="0.25">
      <c r="A23105" s="7">
        <v>23102</v>
      </c>
      <c r="B23105" s="8">
        <v>45565</v>
      </c>
      <c r="C23105" t="s">
        <v>3</v>
      </c>
      <c r="D23105" t="s">
        <v>1361</v>
      </c>
      <c r="E23105" t="s">
        <v>9</v>
      </c>
      <c r="F23105" t="s">
        <v>1237</v>
      </c>
      <c r="G23105" t="s">
        <v>1016</v>
      </c>
      <c r="H23105" s="135" t="s">
        <v>2860</v>
      </c>
      <c r="I23105" t="s">
        <v>1454</v>
      </c>
      <c r="J23105" s="20">
        <v>18</v>
      </c>
      <c r="K23105" s="20" t="s">
        <v>9</v>
      </c>
      <c r="L23105" t="s">
        <v>1464</v>
      </c>
      <c r="M23105" s="20">
        <v>3.96</v>
      </c>
      <c r="N23105" s="20">
        <v>6.04</v>
      </c>
      <c r="AE23105">
        <f t="shared" si="360"/>
        <v>2024</v>
      </c>
    </row>
    <row r="23106" spans="1:31" x14ac:dyDescent="0.25">
      <c r="A23106" s="7">
        <v>23103</v>
      </c>
      <c r="B23106" s="8">
        <v>45565</v>
      </c>
      <c r="C23106" t="s">
        <v>3</v>
      </c>
      <c r="D23106" t="s">
        <v>1361</v>
      </c>
      <c r="E23106" t="s">
        <v>9</v>
      </c>
      <c r="F23106" t="s">
        <v>122</v>
      </c>
      <c r="G23106" t="s">
        <v>1016</v>
      </c>
      <c r="H23106" s="9" t="s">
        <v>2907</v>
      </c>
      <c r="I23106" t="s">
        <v>1454</v>
      </c>
      <c r="J23106" s="20">
        <v>46</v>
      </c>
      <c r="K23106" s="20" t="s">
        <v>3</v>
      </c>
      <c r="L23106" t="s">
        <v>1464</v>
      </c>
      <c r="M23106" s="20">
        <v>13.879999999999999</v>
      </c>
      <c r="N23106" s="20">
        <v>10.120000000000001</v>
      </c>
      <c r="AE23106">
        <f t="shared" si="360"/>
        <v>2024</v>
      </c>
    </row>
    <row r="23107" spans="1:31" x14ac:dyDescent="0.25">
      <c r="A23107" s="7">
        <v>23104</v>
      </c>
      <c r="B23107" s="8">
        <v>45566</v>
      </c>
      <c r="C23107" t="s">
        <v>3</v>
      </c>
      <c r="D23107" t="s">
        <v>1438</v>
      </c>
      <c r="E23107" t="s">
        <v>9</v>
      </c>
      <c r="F23107" t="s">
        <v>1310</v>
      </c>
      <c r="G23107" t="s">
        <v>1292</v>
      </c>
      <c r="H23107" s="9" t="s">
        <v>3397</v>
      </c>
      <c r="I23107" t="s">
        <v>1454</v>
      </c>
      <c r="J23107" s="20">
        <v>21</v>
      </c>
      <c r="K23107" s="20" t="s">
        <v>9</v>
      </c>
      <c r="L23107" t="s">
        <v>1464</v>
      </c>
      <c r="M23107" s="20">
        <v>4.62</v>
      </c>
      <c r="N23107" s="20">
        <v>6.88</v>
      </c>
      <c r="AE23107">
        <f t="shared" si="360"/>
        <v>2024</v>
      </c>
    </row>
    <row r="23108" spans="1:31" x14ac:dyDescent="0.25">
      <c r="A23108" s="7">
        <v>23105</v>
      </c>
      <c r="B23108" s="8">
        <v>45566</v>
      </c>
      <c r="C23108" t="s">
        <v>3</v>
      </c>
      <c r="D23108" t="s">
        <v>1123</v>
      </c>
      <c r="E23108" t="s">
        <v>9</v>
      </c>
      <c r="F23108" t="s">
        <v>1360</v>
      </c>
      <c r="G23108" t="s">
        <v>1016</v>
      </c>
      <c r="H23108" s="135" t="s">
        <v>2871</v>
      </c>
      <c r="I23108" t="s">
        <v>1454</v>
      </c>
      <c r="J23108" s="20">
        <v>31</v>
      </c>
      <c r="K23108" s="20" t="s">
        <v>3</v>
      </c>
      <c r="L23108" t="s">
        <v>1464</v>
      </c>
      <c r="M23108" s="20">
        <v>9.68</v>
      </c>
      <c r="N23108" s="20">
        <v>6.82</v>
      </c>
      <c r="AE23108">
        <f t="shared" ref="AE23108:AE23171" si="361">YEAR(B23108)</f>
        <v>2024</v>
      </c>
    </row>
    <row r="23109" spans="1:31" x14ac:dyDescent="0.25">
      <c r="A23109" s="7">
        <v>23106</v>
      </c>
      <c r="B23109" s="8">
        <v>45567</v>
      </c>
      <c r="C23109" t="s">
        <v>3</v>
      </c>
      <c r="D23109" t="s">
        <v>521</v>
      </c>
      <c r="E23109" t="s">
        <v>9</v>
      </c>
      <c r="F23109" t="s">
        <v>1437</v>
      </c>
      <c r="G23109" t="s">
        <v>895</v>
      </c>
      <c r="H23109" s="135" t="s">
        <v>2534</v>
      </c>
      <c r="I23109" t="s">
        <v>1455</v>
      </c>
      <c r="J23109" s="20">
        <v>15</v>
      </c>
      <c r="K23109" s="20" t="s">
        <v>3</v>
      </c>
      <c r="L23109" t="s">
        <v>1464</v>
      </c>
      <c r="M23109" s="20">
        <v>2.6</v>
      </c>
      <c r="N23109" s="20">
        <v>1.65</v>
      </c>
      <c r="AE23109">
        <f t="shared" si="361"/>
        <v>2024</v>
      </c>
    </row>
    <row r="23110" spans="1:31" x14ac:dyDescent="0.25">
      <c r="A23110" s="7">
        <v>23107</v>
      </c>
      <c r="B23110" s="8">
        <v>45568</v>
      </c>
      <c r="C23110" t="s">
        <v>3</v>
      </c>
      <c r="D23110" t="s">
        <v>1361</v>
      </c>
      <c r="E23110" t="s">
        <v>9</v>
      </c>
      <c r="F23110" t="s">
        <v>1237</v>
      </c>
      <c r="G23110" t="s">
        <v>1016</v>
      </c>
      <c r="H23110" s="9" t="s">
        <v>2907</v>
      </c>
      <c r="I23110" t="s">
        <v>1454</v>
      </c>
      <c r="J23110" s="20">
        <v>42</v>
      </c>
      <c r="K23110" s="20" t="s">
        <v>3</v>
      </c>
      <c r="L23110" t="s">
        <v>1464</v>
      </c>
      <c r="M23110" s="20">
        <v>12.76</v>
      </c>
      <c r="N23110" s="20">
        <v>9.24</v>
      </c>
      <c r="AE23110">
        <f t="shared" si="361"/>
        <v>2024</v>
      </c>
    </row>
    <row r="23111" spans="1:31" x14ac:dyDescent="0.25">
      <c r="A23111" s="7">
        <v>23108</v>
      </c>
      <c r="B23111" s="8">
        <v>45569</v>
      </c>
      <c r="C23111" t="s">
        <v>3</v>
      </c>
      <c r="D23111" t="s">
        <v>678</v>
      </c>
      <c r="E23111" t="s">
        <v>9</v>
      </c>
      <c r="F23111" t="s">
        <v>983</v>
      </c>
      <c r="G23111" t="s">
        <v>1016</v>
      </c>
      <c r="H23111" s="9" t="s">
        <v>2884</v>
      </c>
      <c r="I23111" t="s">
        <v>1454</v>
      </c>
      <c r="J23111" s="20">
        <v>20</v>
      </c>
      <c r="K23111" s="20" t="s">
        <v>3</v>
      </c>
      <c r="L23111" t="s">
        <v>1464</v>
      </c>
      <c r="M23111" s="20">
        <v>6.6</v>
      </c>
      <c r="N23111" s="20">
        <v>4.4000000000000004</v>
      </c>
      <c r="AE23111">
        <f t="shared" si="361"/>
        <v>2024</v>
      </c>
    </row>
    <row r="23112" spans="1:31" x14ac:dyDescent="0.25">
      <c r="A23112" s="7">
        <v>23109</v>
      </c>
      <c r="B23112" s="8">
        <v>45569</v>
      </c>
      <c r="C23112" t="s">
        <v>3</v>
      </c>
      <c r="D23112" t="s">
        <v>678</v>
      </c>
      <c r="E23112" t="s">
        <v>9</v>
      </c>
      <c r="F23112" t="s">
        <v>983</v>
      </c>
      <c r="G23112" t="s">
        <v>929</v>
      </c>
      <c r="H23112" s="135" t="s">
        <v>2771</v>
      </c>
      <c r="I23112" t="s">
        <v>1454</v>
      </c>
      <c r="J23112" s="20">
        <v>21</v>
      </c>
      <c r="K23112" s="20" t="s">
        <v>3</v>
      </c>
      <c r="L23112" t="s">
        <v>1464</v>
      </c>
      <c r="M23112" s="20">
        <v>6.88</v>
      </c>
      <c r="N23112" s="20">
        <v>4.62</v>
      </c>
      <c r="AE23112">
        <f t="shared" si="361"/>
        <v>2024</v>
      </c>
    </row>
    <row r="23113" spans="1:31" x14ac:dyDescent="0.25">
      <c r="A23113" s="7">
        <v>23110</v>
      </c>
      <c r="B23113" s="8">
        <v>45570</v>
      </c>
      <c r="C23113" t="s">
        <v>3</v>
      </c>
      <c r="D23113" t="s">
        <v>1436</v>
      </c>
      <c r="E23113" t="s">
        <v>9</v>
      </c>
      <c r="F23113" t="s">
        <v>1432</v>
      </c>
      <c r="G23113" t="s">
        <v>1277</v>
      </c>
      <c r="H23113" s="9" t="s">
        <v>3332</v>
      </c>
      <c r="I23113" t="s">
        <v>1454</v>
      </c>
      <c r="J23113" s="20">
        <v>20</v>
      </c>
      <c r="K23113" s="20" t="s">
        <v>3</v>
      </c>
      <c r="L23113" t="s">
        <v>1464</v>
      </c>
      <c r="M23113" s="20">
        <v>6.6</v>
      </c>
      <c r="N23113" s="20">
        <v>4.4000000000000004</v>
      </c>
      <c r="AE23113">
        <f t="shared" si="361"/>
        <v>2024</v>
      </c>
    </row>
    <row r="23114" spans="1:31" x14ac:dyDescent="0.25">
      <c r="A23114" s="7">
        <v>23111</v>
      </c>
      <c r="B23114" s="8">
        <v>45570</v>
      </c>
      <c r="C23114" t="s">
        <v>3</v>
      </c>
      <c r="D23114" t="s">
        <v>868</v>
      </c>
      <c r="E23114" t="s">
        <v>9</v>
      </c>
      <c r="F23114" t="s">
        <v>1288</v>
      </c>
      <c r="G23114" t="s">
        <v>1347</v>
      </c>
      <c r="H23114" s="135" t="s">
        <v>3566</v>
      </c>
      <c r="I23114" t="s">
        <v>1454</v>
      </c>
      <c r="J23114" s="20">
        <v>27</v>
      </c>
      <c r="K23114" s="20" t="s">
        <v>9</v>
      </c>
      <c r="L23114" t="s">
        <v>1464</v>
      </c>
      <c r="M23114" s="20">
        <v>5.9399999999999995</v>
      </c>
      <c r="N23114" s="20">
        <v>8.56</v>
      </c>
      <c r="AE23114">
        <f t="shared" si="361"/>
        <v>2024</v>
      </c>
    </row>
    <row r="23115" spans="1:31" x14ac:dyDescent="0.25">
      <c r="A23115" s="7">
        <v>23112</v>
      </c>
      <c r="B23115" s="8">
        <v>45570</v>
      </c>
      <c r="C23115" t="s">
        <v>3</v>
      </c>
      <c r="D23115" t="s">
        <v>1436</v>
      </c>
      <c r="E23115" t="s">
        <v>9</v>
      </c>
      <c r="F23115" t="s">
        <v>1435</v>
      </c>
      <c r="G23115" t="s">
        <v>895</v>
      </c>
      <c r="H23115" s="135" t="s">
        <v>2590</v>
      </c>
      <c r="I23115" t="s">
        <v>1454</v>
      </c>
      <c r="J23115" s="20">
        <v>40</v>
      </c>
      <c r="K23115" s="20" t="s">
        <v>3</v>
      </c>
      <c r="L23115" t="s">
        <v>1464</v>
      </c>
      <c r="M23115" s="20">
        <v>12.2</v>
      </c>
      <c r="N23115" s="20">
        <v>8.8000000000000007</v>
      </c>
      <c r="AE23115">
        <f t="shared" si="361"/>
        <v>2024</v>
      </c>
    </row>
    <row r="23116" spans="1:31" x14ac:dyDescent="0.25">
      <c r="A23116" s="7">
        <v>23113</v>
      </c>
      <c r="B23116" s="8">
        <v>45571</v>
      </c>
      <c r="C23116" t="s">
        <v>3</v>
      </c>
      <c r="D23116" t="s">
        <v>1441</v>
      </c>
      <c r="E23116" t="s">
        <v>9</v>
      </c>
      <c r="F23116" t="s">
        <v>678</v>
      </c>
      <c r="G23116" t="s">
        <v>1406</v>
      </c>
      <c r="H23116" s="135" t="s">
        <v>3585</v>
      </c>
      <c r="I23116" t="s">
        <v>1458</v>
      </c>
      <c r="J23116" s="20">
        <v>10</v>
      </c>
      <c r="K23116" s="20" t="s">
        <v>1465</v>
      </c>
      <c r="L23116" t="s">
        <v>1466</v>
      </c>
      <c r="M23116" s="20">
        <v>30</v>
      </c>
      <c r="N23116" s="20">
        <v>10</v>
      </c>
      <c r="AE23116">
        <f t="shared" si="361"/>
        <v>2024</v>
      </c>
    </row>
    <row r="23117" spans="1:31" x14ac:dyDescent="0.25">
      <c r="A23117" s="7">
        <v>23114</v>
      </c>
      <c r="B23117" s="8">
        <v>45573</v>
      </c>
      <c r="C23117" t="s">
        <v>3</v>
      </c>
      <c r="D23117" t="s">
        <v>1439</v>
      </c>
      <c r="E23117" t="s">
        <v>9</v>
      </c>
      <c r="F23117" t="s">
        <v>1440</v>
      </c>
      <c r="G23117" t="s">
        <v>1292</v>
      </c>
      <c r="H23117" s="9" t="s">
        <v>3412</v>
      </c>
      <c r="I23117" t="s">
        <v>1454</v>
      </c>
      <c r="J23117" s="20">
        <v>19</v>
      </c>
      <c r="K23117" s="20" t="s">
        <v>3</v>
      </c>
      <c r="L23117" t="s">
        <v>1464</v>
      </c>
      <c r="M23117" s="20">
        <v>6.32</v>
      </c>
      <c r="N23117" s="20">
        <v>4.18</v>
      </c>
      <c r="AE23117">
        <f t="shared" si="361"/>
        <v>2024</v>
      </c>
    </row>
    <row r="23118" spans="1:31" x14ac:dyDescent="0.25">
      <c r="A23118" s="7">
        <v>23115</v>
      </c>
      <c r="B23118" s="8">
        <v>45573</v>
      </c>
      <c r="C23118" t="s">
        <v>3</v>
      </c>
      <c r="D23118" t="s">
        <v>1361</v>
      </c>
      <c r="E23118" t="s">
        <v>9</v>
      </c>
      <c r="F23118" t="s">
        <v>1237</v>
      </c>
      <c r="G23118" t="s">
        <v>377</v>
      </c>
      <c r="H23118" s="9" t="s">
        <v>2201</v>
      </c>
      <c r="I23118" t="s">
        <v>1454</v>
      </c>
      <c r="J23118" s="20">
        <v>16</v>
      </c>
      <c r="K23118" s="20" t="s">
        <v>3</v>
      </c>
      <c r="L23118" t="s">
        <v>1464</v>
      </c>
      <c r="M23118" s="20">
        <v>5.48</v>
      </c>
      <c r="N23118" s="20">
        <v>3.52</v>
      </c>
      <c r="AE23118">
        <f t="shared" si="361"/>
        <v>2024</v>
      </c>
    </row>
    <row r="23119" spans="1:31" x14ac:dyDescent="0.25">
      <c r="A23119" s="7">
        <v>23116</v>
      </c>
      <c r="B23119" s="8">
        <v>45573</v>
      </c>
      <c r="C23119" t="s">
        <v>3</v>
      </c>
      <c r="D23119" t="s">
        <v>1262</v>
      </c>
      <c r="E23119" t="s">
        <v>9</v>
      </c>
      <c r="F23119" t="s">
        <v>1440</v>
      </c>
      <c r="G23119" t="s">
        <v>648</v>
      </c>
      <c r="H23119" s="135" t="s">
        <v>2947</v>
      </c>
      <c r="I23119" t="s">
        <v>1458</v>
      </c>
      <c r="J23119" s="20">
        <v>18</v>
      </c>
      <c r="K23119" s="20" t="s">
        <v>1465</v>
      </c>
      <c r="L23119" t="s">
        <v>1466</v>
      </c>
      <c r="M23119" s="20">
        <v>10</v>
      </c>
      <c r="N23119" s="20">
        <v>30</v>
      </c>
      <c r="AE23119">
        <f t="shared" si="361"/>
        <v>2024</v>
      </c>
    </row>
    <row r="23120" spans="1:31" x14ac:dyDescent="0.25">
      <c r="A23120" s="7">
        <v>23117</v>
      </c>
      <c r="B23120" s="8">
        <v>45574</v>
      </c>
      <c r="C23120" t="s">
        <v>3</v>
      </c>
      <c r="D23120" t="s">
        <v>1438</v>
      </c>
      <c r="E23120" t="s">
        <v>9</v>
      </c>
      <c r="F23120" t="s">
        <v>1435</v>
      </c>
      <c r="G23120" t="s">
        <v>1292</v>
      </c>
      <c r="H23120" s="9" t="s">
        <v>3429</v>
      </c>
      <c r="I23120" t="s">
        <v>1454</v>
      </c>
      <c r="J23120" s="20">
        <v>21</v>
      </c>
      <c r="K23120" s="20" t="s">
        <v>3</v>
      </c>
      <c r="L23120" t="s">
        <v>1463</v>
      </c>
      <c r="M23120" s="20">
        <v>6.46</v>
      </c>
      <c r="N23120" s="20">
        <v>5.04</v>
      </c>
      <c r="AE23120">
        <f t="shared" si="361"/>
        <v>2024</v>
      </c>
    </row>
    <row r="23121" spans="1:31" x14ac:dyDescent="0.25">
      <c r="A23121" s="7">
        <v>23118</v>
      </c>
      <c r="B23121" s="8">
        <v>45574</v>
      </c>
      <c r="C23121" t="s">
        <v>3</v>
      </c>
      <c r="D23121" t="s">
        <v>1428</v>
      </c>
      <c r="E23121" t="s">
        <v>9</v>
      </c>
      <c r="F23121" t="s">
        <v>1437</v>
      </c>
      <c r="G23121" t="s">
        <v>895</v>
      </c>
      <c r="H23121" s="135" t="s">
        <v>2540</v>
      </c>
      <c r="I23121" t="s">
        <v>1454</v>
      </c>
      <c r="J23121" s="20">
        <v>40</v>
      </c>
      <c r="K23121" s="20" t="s">
        <v>9</v>
      </c>
      <c r="L23121" t="s">
        <v>1464</v>
      </c>
      <c r="M23121" s="20">
        <v>8.8000000000000007</v>
      </c>
      <c r="N23121" s="20">
        <v>12.2</v>
      </c>
      <c r="AE23121">
        <f t="shared" si="361"/>
        <v>2024</v>
      </c>
    </row>
    <row r="23122" spans="1:31" x14ac:dyDescent="0.25">
      <c r="A23122" s="7">
        <v>23119</v>
      </c>
      <c r="B23122" s="8">
        <v>45574</v>
      </c>
      <c r="C23122" t="s">
        <v>3</v>
      </c>
      <c r="D23122" t="s">
        <v>1123</v>
      </c>
      <c r="E23122" t="s">
        <v>9</v>
      </c>
      <c r="F23122" t="s">
        <v>1360</v>
      </c>
      <c r="G23122" t="s">
        <v>895</v>
      </c>
      <c r="H23122" s="135" t="s">
        <v>2539</v>
      </c>
      <c r="I23122" t="s">
        <v>1454</v>
      </c>
      <c r="J23122" s="20">
        <v>33</v>
      </c>
      <c r="K23122" s="20" t="s">
        <v>3</v>
      </c>
      <c r="L23122" t="s">
        <v>1464</v>
      </c>
      <c r="M23122" s="20">
        <v>10.24</v>
      </c>
      <c r="N23122" s="20">
        <v>7.26</v>
      </c>
      <c r="AE23122">
        <f t="shared" si="361"/>
        <v>2024</v>
      </c>
    </row>
    <row r="23123" spans="1:31" x14ac:dyDescent="0.25">
      <c r="A23123" s="7">
        <v>23120</v>
      </c>
      <c r="B23123" s="8">
        <v>45575</v>
      </c>
      <c r="C23123" t="s">
        <v>3</v>
      </c>
      <c r="D23123" t="s">
        <v>1262</v>
      </c>
      <c r="E23123" t="s">
        <v>9</v>
      </c>
      <c r="F23123" t="s">
        <v>1442</v>
      </c>
      <c r="G23123" t="s">
        <v>648</v>
      </c>
      <c r="H23123" s="135" t="s">
        <v>2947</v>
      </c>
      <c r="I23123" t="s">
        <v>1458</v>
      </c>
      <c r="J23123" s="20">
        <v>18</v>
      </c>
      <c r="K23123" s="20" t="s">
        <v>1465</v>
      </c>
      <c r="L23123" t="s">
        <v>1466</v>
      </c>
      <c r="M23123" s="20">
        <v>10</v>
      </c>
      <c r="N23123" s="20">
        <v>30</v>
      </c>
      <c r="AE23123">
        <f t="shared" si="361"/>
        <v>2024</v>
      </c>
    </row>
    <row r="23124" spans="1:31" x14ac:dyDescent="0.25">
      <c r="A23124" s="7">
        <v>23121</v>
      </c>
      <c r="B23124" s="8">
        <v>45575</v>
      </c>
      <c r="C23124" t="s">
        <v>3</v>
      </c>
      <c r="D23124" t="s">
        <v>1438</v>
      </c>
      <c r="E23124" t="s">
        <v>9</v>
      </c>
      <c r="F23124" t="s">
        <v>1338</v>
      </c>
      <c r="G23124" t="s">
        <v>1016</v>
      </c>
      <c r="H23124" s="9" t="s">
        <v>2884</v>
      </c>
      <c r="I23124" t="s">
        <v>1454</v>
      </c>
      <c r="J23124" s="20">
        <v>19</v>
      </c>
      <c r="K23124" s="20" t="s">
        <v>3</v>
      </c>
      <c r="L23124" t="s">
        <v>1464</v>
      </c>
      <c r="M23124" s="20">
        <v>6.32</v>
      </c>
      <c r="N23124" s="20">
        <v>4.18</v>
      </c>
      <c r="AE23124">
        <f t="shared" si="361"/>
        <v>2024</v>
      </c>
    </row>
    <row r="23125" spans="1:31" x14ac:dyDescent="0.25">
      <c r="A23125" s="7">
        <v>23122</v>
      </c>
      <c r="B23125" s="8">
        <v>45576</v>
      </c>
      <c r="C23125" t="s">
        <v>3</v>
      </c>
      <c r="D23125" t="s">
        <v>1157</v>
      </c>
      <c r="E23125" t="s">
        <v>9</v>
      </c>
      <c r="F23125" t="s">
        <v>1432</v>
      </c>
      <c r="G23125" t="s">
        <v>1277</v>
      </c>
      <c r="H23125" s="9" t="s">
        <v>3367</v>
      </c>
      <c r="I23125" t="s">
        <v>1454</v>
      </c>
      <c r="J23125" s="20">
        <v>26</v>
      </c>
      <c r="K23125" s="20" t="s">
        <v>9</v>
      </c>
      <c r="L23125" t="s">
        <v>1464</v>
      </c>
      <c r="M23125" s="20">
        <v>5.72</v>
      </c>
      <c r="N23125" s="20">
        <v>8.2800000000000011</v>
      </c>
      <c r="AE23125">
        <f t="shared" si="361"/>
        <v>2024</v>
      </c>
    </row>
    <row r="23126" spans="1:31" x14ac:dyDescent="0.25">
      <c r="A23126" s="7">
        <v>23123</v>
      </c>
      <c r="B23126" s="8">
        <v>45576</v>
      </c>
      <c r="C23126" t="s">
        <v>3</v>
      </c>
      <c r="D23126" t="s">
        <v>1262</v>
      </c>
      <c r="E23126" t="s">
        <v>9</v>
      </c>
      <c r="F23126" t="s">
        <v>1443</v>
      </c>
      <c r="G23126" t="s">
        <v>1406</v>
      </c>
      <c r="H23126" s="135" t="s">
        <v>3587</v>
      </c>
      <c r="I23126" t="s">
        <v>1458</v>
      </c>
      <c r="J23126" s="20">
        <v>24</v>
      </c>
      <c r="K23126" s="20" t="s">
        <v>1465</v>
      </c>
      <c r="L23126" t="s">
        <v>1466</v>
      </c>
      <c r="M23126" s="20">
        <v>10</v>
      </c>
      <c r="N23126" s="20">
        <v>30</v>
      </c>
      <c r="AE23126">
        <f t="shared" si="361"/>
        <v>2024</v>
      </c>
    </row>
    <row r="23127" spans="1:31" x14ac:dyDescent="0.25">
      <c r="A23127" s="7">
        <v>23124</v>
      </c>
      <c r="B23127" s="8">
        <v>45578</v>
      </c>
      <c r="C23127" t="s">
        <v>3</v>
      </c>
      <c r="D23127" t="s">
        <v>992</v>
      </c>
      <c r="E23127" t="s">
        <v>9</v>
      </c>
      <c r="F23127" t="s">
        <v>1193</v>
      </c>
      <c r="G23127" t="s">
        <v>1347</v>
      </c>
      <c r="H23127" s="135" t="s">
        <v>3611</v>
      </c>
      <c r="I23127" t="s">
        <v>1454</v>
      </c>
      <c r="J23127" s="20">
        <v>30</v>
      </c>
      <c r="K23127" s="20" t="s">
        <v>3</v>
      </c>
      <c r="L23127" t="s">
        <v>1464</v>
      </c>
      <c r="M23127" s="20">
        <v>9.4</v>
      </c>
      <c r="N23127" s="20">
        <v>6.6</v>
      </c>
      <c r="AE23127">
        <f t="shared" si="361"/>
        <v>2024</v>
      </c>
    </row>
    <row r="23128" spans="1:31" x14ac:dyDescent="0.25">
      <c r="A23128" s="7">
        <v>23125</v>
      </c>
      <c r="B23128" s="8">
        <v>45579</v>
      </c>
      <c r="C23128" t="s">
        <v>3</v>
      </c>
      <c r="D23128" t="s">
        <v>1440</v>
      </c>
      <c r="E23128" t="s">
        <v>9</v>
      </c>
      <c r="F23128" t="s">
        <v>1430</v>
      </c>
      <c r="G23128" t="s">
        <v>732</v>
      </c>
      <c r="H23128" s="135" t="s">
        <v>3180</v>
      </c>
      <c r="I23128" t="s">
        <v>1455</v>
      </c>
      <c r="J23128" s="20">
        <v>69</v>
      </c>
      <c r="K23128" s="20" t="s">
        <v>9</v>
      </c>
      <c r="L23128" t="s">
        <v>1464</v>
      </c>
      <c r="M23128" s="20">
        <v>7.59</v>
      </c>
      <c r="N23128" s="20">
        <v>10.16</v>
      </c>
      <c r="AE23128">
        <f t="shared" si="361"/>
        <v>2024</v>
      </c>
    </row>
    <row r="23129" spans="1:31" x14ac:dyDescent="0.25">
      <c r="A23129" s="7">
        <v>23126</v>
      </c>
      <c r="B23129" s="8">
        <v>45579</v>
      </c>
      <c r="C23129" t="s">
        <v>3</v>
      </c>
      <c r="D23129" t="s">
        <v>992</v>
      </c>
      <c r="E23129" t="s">
        <v>9</v>
      </c>
      <c r="F23129" t="s">
        <v>1193</v>
      </c>
      <c r="G23129" t="s">
        <v>1347</v>
      </c>
      <c r="H23129" s="135" t="s">
        <v>3533</v>
      </c>
      <c r="I23129" t="s">
        <v>1454</v>
      </c>
      <c r="J23129" s="20">
        <v>41</v>
      </c>
      <c r="K23129" s="20" t="s">
        <v>3</v>
      </c>
      <c r="L23129" t="s">
        <v>1464</v>
      </c>
      <c r="M23129" s="20">
        <v>12.48</v>
      </c>
      <c r="N23129" s="20">
        <v>9.02</v>
      </c>
      <c r="AE23129">
        <f t="shared" si="361"/>
        <v>2024</v>
      </c>
    </row>
    <row r="23130" spans="1:31" x14ac:dyDescent="0.25">
      <c r="A23130" s="7">
        <v>23127</v>
      </c>
      <c r="B23130" s="8">
        <v>45580</v>
      </c>
      <c r="C23130" t="s">
        <v>3</v>
      </c>
      <c r="D23130" t="s">
        <v>1123</v>
      </c>
      <c r="E23130" t="s">
        <v>9</v>
      </c>
      <c r="F23130" t="s">
        <v>1360</v>
      </c>
      <c r="G23130" t="s">
        <v>1016</v>
      </c>
      <c r="H23130" s="9" t="s">
        <v>2901</v>
      </c>
      <c r="I23130" t="s">
        <v>1454</v>
      </c>
      <c r="J23130" s="20">
        <v>30</v>
      </c>
      <c r="K23130" s="20" t="s">
        <v>3</v>
      </c>
      <c r="L23130" t="s">
        <v>1464</v>
      </c>
      <c r="M23130" s="20">
        <v>9.4</v>
      </c>
      <c r="N23130" s="20">
        <v>6.6</v>
      </c>
      <c r="AE23130">
        <f t="shared" si="361"/>
        <v>2024</v>
      </c>
    </row>
    <row r="23131" spans="1:31" x14ac:dyDescent="0.25">
      <c r="A23131" s="7">
        <v>23128</v>
      </c>
      <c r="B23131" s="8">
        <v>45581</v>
      </c>
      <c r="C23131" t="s">
        <v>3</v>
      </c>
      <c r="D23131" t="s">
        <v>943</v>
      </c>
      <c r="E23131" t="s">
        <v>9</v>
      </c>
      <c r="F23131" t="s">
        <v>1437</v>
      </c>
      <c r="G23131" t="s">
        <v>569</v>
      </c>
      <c r="H23131" s="135" t="s">
        <v>1709</v>
      </c>
      <c r="I23131" t="s">
        <v>1454</v>
      </c>
      <c r="J23131" s="20">
        <v>21</v>
      </c>
      <c r="K23131" s="20" t="s">
        <v>9</v>
      </c>
      <c r="L23131" t="s">
        <v>1463</v>
      </c>
      <c r="M23131" s="20">
        <v>5.04</v>
      </c>
      <c r="N23131" s="20">
        <v>6.46</v>
      </c>
      <c r="AE23131">
        <f t="shared" si="361"/>
        <v>2024</v>
      </c>
    </row>
    <row r="23132" spans="1:31" x14ac:dyDescent="0.25">
      <c r="A23132" s="7">
        <v>23129</v>
      </c>
      <c r="B23132" s="8">
        <v>45581</v>
      </c>
      <c r="C23132" t="s">
        <v>3</v>
      </c>
      <c r="D23132" t="s">
        <v>1349</v>
      </c>
      <c r="E23132" t="s">
        <v>9</v>
      </c>
      <c r="F23132" t="s">
        <v>1437</v>
      </c>
      <c r="G23132" t="s">
        <v>1347</v>
      </c>
      <c r="H23132" s="136" t="s">
        <v>3612</v>
      </c>
      <c r="I23132" t="s">
        <v>1454</v>
      </c>
      <c r="J23132" s="20">
        <v>34</v>
      </c>
      <c r="K23132" s="20" t="s">
        <v>1465</v>
      </c>
      <c r="L23132" t="s">
        <v>1466</v>
      </c>
      <c r="M23132" s="20">
        <v>8.5</v>
      </c>
      <c r="N23132" s="20">
        <v>8.5</v>
      </c>
      <c r="AE23132">
        <f t="shared" si="361"/>
        <v>2024</v>
      </c>
    </row>
    <row r="23133" spans="1:31" x14ac:dyDescent="0.25">
      <c r="A23133" s="7">
        <v>23130</v>
      </c>
      <c r="B23133" s="8">
        <v>45582</v>
      </c>
      <c r="C23133" t="s">
        <v>3</v>
      </c>
      <c r="D23133" t="s">
        <v>1435</v>
      </c>
      <c r="E23133" t="s">
        <v>9</v>
      </c>
      <c r="F23133" t="s">
        <v>1437</v>
      </c>
      <c r="G23133" t="s">
        <v>569</v>
      </c>
      <c r="H23133" s="135" t="s">
        <v>1853</v>
      </c>
      <c r="I23133" t="s">
        <v>1455</v>
      </c>
      <c r="J23133" s="20">
        <v>9</v>
      </c>
      <c r="K23133" s="20" t="s">
        <v>3</v>
      </c>
      <c r="L23133" t="s">
        <v>1464</v>
      </c>
      <c r="M23133" s="20">
        <v>1.76</v>
      </c>
      <c r="N23133" s="20">
        <v>0.99</v>
      </c>
      <c r="AE23133">
        <f t="shared" si="361"/>
        <v>2024</v>
      </c>
    </row>
    <row r="23134" spans="1:31" x14ac:dyDescent="0.25">
      <c r="A23134" s="7">
        <v>23131</v>
      </c>
      <c r="B23134" s="8">
        <v>45582</v>
      </c>
      <c r="C23134" t="s">
        <v>3</v>
      </c>
      <c r="D23134" t="s">
        <v>1123</v>
      </c>
      <c r="E23134" t="s">
        <v>9</v>
      </c>
      <c r="F23134" t="s">
        <v>1310</v>
      </c>
      <c r="G23134" t="s">
        <v>929</v>
      </c>
      <c r="H23134" s="135" t="s">
        <v>2825</v>
      </c>
      <c r="I23134" t="s">
        <v>1454</v>
      </c>
      <c r="J23134" s="20">
        <v>30</v>
      </c>
      <c r="K23134" s="20" t="s">
        <v>3</v>
      </c>
      <c r="L23134" t="s">
        <v>1464</v>
      </c>
      <c r="M23134" s="20">
        <v>9.4</v>
      </c>
      <c r="N23134" s="20">
        <v>6.6</v>
      </c>
      <c r="AE23134">
        <f t="shared" si="361"/>
        <v>2024</v>
      </c>
    </row>
    <row r="23135" spans="1:31" x14ac:dyDescent="0.25">
      <c r="A23135" s="7">
        <v>23132</v>
      </c>
      <c r="B23135" s="8">
        <v>45582</v>
      </c>
      <c r="C23135" t="s">
        <v>3</v>
      </c>
      <c r="D23135" t="s">
        <v>1123</v>
      </c>
      <c r="E23135" t="s">
        <v>9</v>
      </c>
      <c r="F23135" t="s">
        <v>1360</v>
      </c>
      <c r="G23135" t="s">
        <v>929</v>
      </c>
      <c r="H23135" s="9" t="s">
        <v>2750</v>
      </c>
      <c r="I23135" t="s">
        <v>1454</v>
      </c>
      <c r="J23135" s="20">
        <v>33</v>
      </c>
      <c r="K23135" s="20" t="s">
        <v>3</v>
      </c>
      <c r="L23135" t="s">
        <v>1464</v>
      </c>
      <c r="M23135" s="20">
        <v>10.24</v>
      </c>
      <c r="N23135" s="20">
        <v>7.26</v>
      </c>
      <c r="AE23135">
        <f t="shared" si="361"/>
        <v>2024</v>
      </c>
    </row>
    <row r="23136" spans="1:31" x14ac:dyDescent="0.25">
      <c r="A23136" s="7">
        <v>23133</v>
      </c>
      <c r="B23136" s="8">
        <v>45583</v>
      </c>
      <c r="C23136" t="s">
        <v>3</v>
      </c>
      <c r="D23136" t="s">
        <v>1435</v>
      </c>
      <c r="E23136" t="s">
        <v>9</v>
      </c>
      <c r="F23136" t="s">
        <v>1437</v>
      </c>
      <c r="G23136" t="s">
        <v>569</v>
      </c>
      <c r="H23136" s="136" t="s">
        <v>1677</v>
      </c>
      <c r="I23136" t="s">
        <v>1455</v>
      </c>
      <c r="J23136" s="20">
        <v>21</v>
      </c>
      <c r="K23136" s="20" t="s">
        <v>9</v>
      </c>
      <c r="L23136" t="s">
        <v>1463</v>
      </c>
      <c r="M23136" s="20">
        <v>2.52</v>
      </c>
      <c r="N23136" s="20">
        <v>3.23</v>
      </c>
      <c r="AE23136">
        <f t="shared" si="361"/>
        <v>2024</v>
      </c>
    </row>
    <row r="23137" spans="1:31" x14ac:dyDescent="0.25">
      <c r="A23137" s="7">
        <v>23134</v>
      </c>
      <c r="B23137" s="8">
        <v>45583</v>
      </c>
      <c r="C23137" t="s">
        <v>3</v>
      </c>
      <c r="D23137" t="s">
        <v>1435</v>
      </c>
      <c r="E23137" t="s">
        <v>9</v>
      </c>
      <c r="F23137" t="s">
        <v>1437</v>
      </c>
      <c r="G23137" t="s">
        <v>569</v>
      </c>
      <c r="H23137" s="135" t="s">
        <v>1853</v>
      </c>
      <c r="I23137" t="s">
        <v>1455</v>
      </c>
      <c r="J23137" s="20">
        <v>9</v>
      </c>
      <c r="K23137" s="20" t="s">
        <v>3</v>
      </c>
      <c r="L23137" t="s">
        <v>1464</v>
      </c>
      <c r="M23137" s="20">
        <v>1.76</v>
      </c>
      <c r="N23137" s="20">
        <v>0.99</v>
      </c>
      <c r="AE23137">
        <f t="shared" si="361"/>
        <v>2024</v>
      </c>
    </row>
    <row r="23138" spans="1:31" x14ac:dyDescent="0.25">
      <c r="A23138" s="7">
        <v>23135</v>
      </c>
      <c r="B23138" s="8">
        <v>45583</v>
      </c>
      <c r="C23138" t="s">
        <v>3</v>
      </c>
      <c r="D23138" t="s">
        <v>1441</v>
      </c>
      <c r="E23138" t="s">
        <v>9</v>
      </c>
      <c r="F23138" t="s">
        <v>1440</v>
      </c>
      <c r="G23138" t="s">
        <v>1170</v>
      </c>
      <c r="H23138" s="135" t="s">
        <v>3203</v>
      </c>
      <c r="I23138" t="s">
        <v>1454</v>
      </c>
      <c r="J23138" s="20">
        <v>24</v>
      </c>
      <c r="K23138" s="20" t="s">
        <v>9</v>
      </c>
      <c r="L23138" t="s">
        <v>1464</v>
      </c>
      <c r="M23138" s="20">
        <v>5.28</v>
      </c>
      <c r="N23138" s="20">
        <v>7.72</v>
      </c>
      <c r="AE23138">
        <f t="shared" si="361"/>
        <v>2024</v>
      </c>
    </row>
    <row r="23139" spans="1:31" x14ac:dyDescent="0.25">
      <c r="A23139" s="7">
        <v>23136</v>
      </c>
      <c r="B23139" s="8">
        <v>45583</v>
      </c>
      <c r="C23139" t="s">
        <v>3</v>
      </c>
      <c r="D23139" t="s">
        <v>1361</v>
      </c>
      <c r="E23139" t="s">
        <v>9</v>
      </c>
      <c r="F23139" t="s">
        <v>764</v>
      </c>
      <c r="G23139" t="s">
        <v>1170</v>
      </c>
      <c r="H23139" s="135" t="s">
        <v>1496</v>
      </c>
      <c r="I23139" t="s">
        <v>1454</v>
      </c>
      <c r="J23139" s="20">
        <v>76</v>
      </c>
      <c r="K23139" s="20" t="s">
        <v>3</v>
      </c>
      <c r="L23139" t="s">
        <v>1464</v>
      </c>
      <c r="M23139" s="20">
        <v>22.28</v>
      </c>
      <c r="N23139" s="20">
        <v>16.72</v>
      </c>
      <c r="AE23139">
        <f t="shared" si="361"/>
        <v>2024</v>
      </c>
    </row>
    <row r="23140" spans="1:31" x14ac:dyDescent="0.25">
      <c r="A23140" s="7">
        <v>23137</v>
      </c>
      <c r="B23140" s="8">
        <v>45585</v>
      </c>
      <c r="C23140" t="s">
        <v>3</v>
      </c>
      <c r="D23140" t="s">
        <v>1283</v>
      </c>
      <c r="E23140" t="s">
        <v>9</v>
      </c>
      <c r="F23140" t="s">
        <v>1288</v>
      </c>
      <c r="G23140" t="s">
        <v>24</v>
      </c>
      <c r="H23140" s="135" t="s">
        <v>1493</v>
      </c>
      <c r="I23140" t="s">
        <v>1454</v>
      </c>
      <c r="J23140" s="20">
        <v>30</v>
      </c>
      <c r="K23140" s="20" t="s">
        <v>3</v>
      </c>
      <c r="L23140" t="s">
        <v>1464</v>
      </c>
      <c r="M23140" s="20">
        <v>9.4</v>
      </c>
      <c r="N23140" s="20">
        <v>6.6</v>
      </c>
      <c r="AE23140">
        <f t="shared" si="361"/>
        <v>2024</v>
      </c>
    </row>
    <row r="23141" spans="1:31" x14ac:dyDescent="0.25">
      <c r="A23141" s="7">
        <v>23138</v>
      </c>
      <c r="B23141" s="8">
        <v>45585</v>
      </c>
      <c r="C23141" t="s">
        <v>3</v>
      </c>
      <c r="D23141" t="s">
        <v>1283</v>
      </c>
      <c r="E23141" t="s">
        <v>9</v>
      </c>
      <c r="F23141" t="s">
        <v>1288</v>
      </c>
      <c r="G23141" t="s">
        <v>648</v>
      </c>
      <c r="H23141" s="135" t="s">
        <v>3599</v>
      </c>
      <c r="I23141" t="s">
        <v>1454</v>
      </c>
      <c r="J23141" s="20">
        <v>30</v>
      </c>
      <c r="K23141" s="20" t="s">
        <v>3</v>
      </c>
      <c r="L23141" t="s">
        <v>1464</v>
      </c>
      <c r="M23141" s="20">
        <v>9.4</v>
      </c>
      <c r="N23141" s="20">
        <v>6.6</v>
      </c>
      <c r="AE23141">
        <f t="shared" si="361"/>
        <v>2024</v>
      </c>
    </row>
    <row r="23142" spans="1:31" x14ac:dyDescent="0.25">
      <c r="A23142" s="7">
        <v>23139</v>
      </c>
      <c r="B23142" s="8">
        <v>45586</v>
      </c>
      <c r="C23142" t="s">
        <v>3</v>
      </c>
      <c r="D23142" t="s">
        <v>1426</v>
      </c>
      <c r="E23142" t="s">
        <v>9</v>
      </c>
      <c r="F23142" t="s">
        <v>259</v>
      </c>
      <c r="G23142" t="s">
        <v>861</v>
      </c>
      <c r="H23142" s="135" t="s">
        <v>2520</v>
      </c>
      <c r="I23142" t="s">
        <v>1454</v>
      </c>
      <c r="J23142" s="20">
        <v>32</v>
      </c>
      <c r="K23142" s="20" t="s">
        <v>9</v>
      </c>
      <c r="L23142" t="s">
        <v>1464</v>
      </c>
      <c r="M23142" s="20">
        <v>7.04</v>
      </c>
      <c r="N23142" s="20">
        <v>9.9600000000000009</v>
      </c>
      <c r="AE23142">
        <f t="shared" si="361"/>
        <v>2024</v>
      </c>
    </row>
    <row r="23143" spans="1:31" x14ac:dyDescent="0.25">
      <c r="A23143" s="7">
        <v>23140</v>
      </c>
      <c r="B23143" s="8">
        <v>45587</v>
      </c>
      <c r="C23143" t="s">
        <v>3</v>
      </c>
      <c r="D23143" t="s">
        <v>614</v>
      </c>
      <c r="E23143" t="s">
        <v>9</v>
      </c>
      <c r="F23143" t="s">
        <v>54</v>
      </c>
      <c r="G23143" t="s">
        <v>648</v>
      </c>
      <c r="H23143" s="9" t="s">
        <v>3505</v>
      </c>
      <c r="I23143" t="s">
        <v>1454</v>
      </c>
      <c r="J23143" s="20">
        <v>50</v>
      </c>
      <c r="K23143" s="20" t="s">
        <v>1465</v>
      </c>
      <c r="L23143" t="s">
        <v>1466</v>
      </c>
      <c r="M23143" s="20">
        <v>12.5</v>
      </c>
      <c r="N23143" s="20">
        <v>12.5</v>
      </c>
      <c r="AE23143">
        <f t="shared" si="361"/>
        <v>2024</v>
      </c>
    </row>
    <row r="23144" spans="1:31" x14ac:dyDescent="0.25">
      <c r="A23144" s="7">
        <v>23141</v>
      </c>
      <c r="B23144" s="8">
        <v>45589</v>
      </c>
      <c r="C23144" t="s">
        <v>3</v>
      </c>
      <c r="D23144" t="s">
        <v>1123</v>
      </c>
      <c r="E23144" t="s">
        <v>9</v>
      </c>
      <c r="F23144" t="s">
        <v>1360</v>
      </c>
      <c r="G23144" t="s">
        <v>648</v>
      </c>
      <c r="H23144" s="9" t="s">
        <v>1797</v>
      </c>
      <c r="I23144" t="s">
        <v>1454</v>
      </c>
      <c r="J23144" s="20">
        <v>72</v>
      </c>
      <c r="K23144" s="20" t="s">
        <v>3</v>
      </c>
      <c r="L23144" t="s">
        <v>1464</v>
      </c>
      <c r="M23144" s="20">
        <v>21.16</v>
      </c>
      <c r="N23144" s="20">
        <v>15.84</v>
      </c>
      <c r="AE23144">
        <f t="shared" si="361"/>
        <v>2024</v>
      </c>
    </row>
    <row r="23145" spans="1:31" x14ac:dyDescent="0.25">
      <c r="A23145" s="7">
        <v>23142</v>
      </c>
      <c r="B23145" s="8">
        <v>45589</v>
      </c>
      <c r="C23145" t="s">
        <v>3</v>
      </c>
      <c r="D23145" t="s">
        <v>1332</v>
      </c>
      <c r="E23145" t="s">
        <v>9</v>
      </c>
      <c r="F23145" t="s">
        <v>1345</v>
      </c>
      <c r="G23145" t="s">
        <v>648</v>
      </c>
      <c r="H23145" s="135" t="s">
        <v>3599</v>
      </c>
      <c r="I23145" t="s">
        <v>1454</v>
      </c>
      <c r="J23145" s="20">
        <v>62</v>
      </c>
      <c r="K23145" s="20" t="s">
        <v>3</v>
      </c>
      <c r="L23145" t="s">
        <v>1464</v>
      </c>
      <c r="M23145" s="20">
        <v>18.36</v>
      </c>
      <c r="N23145" s="20">
        <v>13.64</v>
      </c>
      <c r="AE23145">
        <f t="shared" si="361"/>
        <v>2024</v>
      </c>
    </row>
    <row r="23146" spans="1:31" x14ac:dyDescent="0.25">
      <c r="A23146" s="7">
        <v>23143</v>
      </c>
      <c r="B23146" s="8">
        <v>45589</v>
      </c>
      <c r="C23146" t="s">
        <v>3</v>
      </c>
      <c r="D23146" t="s">
        <v>678</v>
      </c>
      <c r="E23146" t="s">
        <v>9</v>
      </c>
      <c r="F23146" t="s">
        <v>983</v>
      </c>
      <c r="G23146" t="s">
        <v>1016</v>
      </c>
      <c r="H23146" s="135" t="s">
        <v>2888</v>
      </c>
      <c r="I23146" t="s">
        <v>1454</v>
      </c>
      <c r="J23146" s="20">
        <v>17</v>
      </c>
      <c r="K23146" s="20" t="s">
        <v>9</v>
      </c>
      <c r="L23146" t="s">
        <v>1463</v>
      </c>
      <c r="M23146" s="20">
        <v>4.08</v>
      </c>
      <c r="N23146" s="20">
        <v>5.42</v>
      </c>
      <c r="AE23146">
        <f t="shared" si="361"/>
        <v>2024</v>
      </c>
    </row>
    <row r="23147" spans="1:31" x14ac:dyDescent="0.25">
      <c r="A23147" s="7">
        <v>23144</v>
      </c>
      <c r="B23147" s="8">
        <v>45589</v>
      </c>
      <c r="C23147" t="s">
        <v>3</v>
      </c>
      <c r="D23147" t="s">
        <v>779</v>
      </c>
      <c r="E23147" t="s">
        <v>9</v>
      </c>
      <c r="F23147" t="s">
        <v>1360</v>
      </c>
      <c r="G23147" t="s">
        <v>929</v>
      </c>
      <c r="H23147" s="9" t="s">
        <v>2652</v>
      </c>
      <c r="I23147" t="s">
        <v>1454</v>
      </c>
      <c r="J23147" s="20">
        <v>60</v>
      </c>
      <c r="K23147" s="20" t="s">
        <v>3</v>
      </c>
      <c r="L23147" t="s">
        <v>1464</v>
      </c>
      <c r="M23147" s="20">
        <v>17.8</v>
      </c>
      <c r="N23147" s="20">
        <v>13.2</v>
      </c>
      <c r="AE23147">
        <f t="shared" si="361"/>
        <v>2024</v>
      </c>
    </row>
    <row r="23148" spans="1:31" x14ac:dyDescent="0.25">
      <c r="A23148" s="7">
        <v>23145</v>
      </c>
      <c r="B23148" s="8">
        <v>45589</v>
      </c>
      <c r="C23148" t="s">
        <v>3</v>
      </c>
      <c r="D23148" t="s">
        <v>1332</v>
      </c>
      <c r="E23148" t="s">
        <v>9</v>
      </c>
      <c r="F23148" t="s">
        <v>306</v>
      </c>
      <c r="G23148" t="s">
        <v>1406</v>
      </c>
      <c r="H23148" s="135" t="s">
        <v>3583</v>
      </c>
      <c r="I23148" t="s">
        <v>1454</v>
      </c>
      <c r="J23148" s="20">
        <v>40</v>
      </c>
      <c r="K23148" s="20" t="s">
        <v>3</v>
      </c>
      <c r="L23148" t="s">
        <v>1464</v>
      </c>
      <c r="M23148" s="20">
        <v>12.2</v>
      </c>
      <c r="N23148" s="20">
        <v>8.8000000000000007</v>
      </c>
      <c r="AE23148">
        <f t="shared" si="361"/>
        <v>2024</v>
      </c>
    </row>
    <row r="23149" spans="1:31" x14ac:dyDescent="0.25">
      <c r="A23149" s="7">
        <v>23146</v>
      </c>
      <c r="B23149" s="8">
        <v>45590</v>
      </c>
      <c r="C23149" t="s">
        <v>3</v>
      </c>
      <c r="D23149" t="s">
        <v>1438</v>
      </c>
      <c r="E23149" t="s">
        <v>9</v>
      </c>
      <c r="F23149" t="s">
        <v>1435</v>
      </c>
      <c r="G23149" t="s">
        <v>648</v>
      </c>
      <c r="H23149" s="136" t="s">
        <v>3613</v>
      </c>
      <c r="I23149" t="s">
        <v>1454</v>
      </c>
      <c r="J23149" s="20">
        <v>10</v>
      </c>
      <c r="K23149" s="20" t="s">
        <v>3</v>
      </c>
      <c r="L23149" t="s">
        <v>1464</v>
      </c>
      <c r="M23149" s="20">
        <v>3.8</v>
      </c>
      <c r="N23149" s="20">
        <v>2.2000000000000002</v>
      </c>
      <c r="AE23149">
        <f t="shared" si="361"/>
        <v>2024</v>
      </c>
    </row>
    <row r="23150" spans="1:31" x14ac:dyDescent="0.25">
      <c r="A23150" s="7">
        <v>23147</v>
      </c>
      <c r="B23150" s="8">
        <v>45592</v>
      </c>
      <c r="C23150" t="s">
        <v>3</v>
      </c>
      <c r="D23150" t="s">
        <v>1349</v>
      </c>
      <c r="E23150" t="s">
        <v>9</v>
      </c>
      <c r="F23150" t="s">
        <v>1437</v>
      </c>
      <c r="G23150" t="s">
        <v>1347</v>
      </c>
      <c r="H23150" s="135" t="s">
        <v>1496</v>
      </c>
      <c r="I23150" t="s">
        <v>1454</v>
      </c>
      <c r="J23150" s="20">
        <v>20</v>
      </c>
      <c r="K23150" s="20" t="s">
        <v>3</v>
      </c>
      <c r="L23150" t="s">
        <v>1464</v>
      </c>
      <c r="M23150" s="20">
        <v>6.6</v>
      </c>
      <c r="N23150" s="20">
        <v>4.4000000000000004</v>
      </c>
      <c r="AE23150">
        <f t="shared" si="361"/>
        <v>2024</v>
      </c>
    </row>
    <row r="23151" spans="1:31" x14ac:dyDescent="0.25">
      <c r="A23151" s="7">
        <v>23148</v>
      </c>
      <c r="B23151" s="8">
        <v>45593</v>
      </c>
      <c r="C23151" t="s">
        <v>3</v>
      </c>
      <c r="D23151" t="s">
        <v>1349</v>
      </c>
      <c r="E23151" t="s">
        <v>9</v>
      </c>
      <c r="F23151" t="s">
        <v>1402</v>
      </c>
      <c r="G23151" t="s">
        <v>648</v>
      </c>
      <c r="H23151" s="135" t="s">
        <v>3574</v>
      </c>
      <c r="I23151" t="s">
        <v>1456</v>
      </c>
      <c r="J23151" s="20">
        <v>72</v>
      </c>
      <c r="K23151" s="20" t="s">
        <v>3</v>
      </c>
      <c r="L23151" t="s">
        <v>1463</v>
      </c>
      <c r="M23151" s="20">
        <v>19.72</v>
      </c>
      <c r="N23151" s="20">
        <v>17.28</v>
      </c>
      <c r="O23151" t="s">
        <v>3</v>
      </c>
      <c r="P23151" s="13" t="s">
        <v>1423</v>
      </c>
      <c r="Q23151" t="s">
        <v>9</v>
      </c>
      <c r="R23151" t="s">
        <v>1430</v>
      </c>
      <c r="S23151" t="s">
        <v>3</v>
      </c>
      <c r="T23151" t="s">
        <v>1359</v>
      </c>
      <c r="U23151" t="s">
        <v>9</v>
      </c>
      <c r="V23151" t="s">
        <v>122</v>
      </c>
      <c r="W23151" t="s">
        <v>3</v>
      </c>
      <c r="X23151" t="s">
        <v>766</v>
      </c>
      <c r="Y23151" t="s">
        <v>1465</v>
      </c>
      <c r="AA23151" t="s">
        <v>1465</v>
      </c>
      <c r="AC23151" t="s">
        <v>1465</v>
      </c>
      <c r="AE23151">
        <f t="shared" si="361"/>
        <v>2024</v>
      </c>
    </row>
    <row r="23152" spans="1:31" x14ac:dyDescent="0.25">
      <c r="A23152" s="7">
        <v>23149</v>
      </c>
      <c r="B23152" s="8">
        <v>45597</v>
      </c>
      <c r="C23152" t="s">
        <v>3</v>
      </c>
      <c r="D23152" t="s">
        <v>1296</v>
      </c>
      <c r="E23152" t="s">
        <v>9</v>
      </c>
      <c r="F23152" t="s">
        <v>1344</v>
      </c>
      <c r="G23152" t="s">
        <v>11</v>
      </c>
      <c r="H23152" s="135" t="s">
        <v>1496</v>
      </c>
      <c r="I23152" t="s">
        <v>1454</v>
      </c>
      <c r="J23152" s="20">
        <v>81</v>
      </c>
      <c r="K23152" s="20" t="s">
        <v>9</v>
      </c>
      <c r="L23152" t="s">
        <v>1463</v>
      </c>
      <c r="M23152" s="20">
        <v>19.440000000000001</v>
      </c>
      <c r="N23152" s="20">
        <v>22.06</v>
      </c>
      <c r="AE23152">
        <f t="shared" si="361"/>
        <v>2024</v>
      </c>
    </row>
    <row r="23153" spans="1:31" x14ac:dyDescent="0.25">
      <c r="A23153" s="7">
        <v>23150</v>
      </c>
      <c r="B23153" s="8">
        <v>45600</v>
      </c>
      <c r="C23153" t="s">
        <v>3</v>
      </c>
      <c r="D23153" t="s">
        <v>1275</v>
      </c>
      <c r="E23153" t="s">
        <v>9</v>
      </c>
      <c r="F23153" t="s">
        <v>1417</v>
      </c>
      <c r="G23153" t="s">
        <v>648</v>
      </c>
      <c r="H23153" s="136" t="s">
        <v>2135</v>
      </c>
      <c r="I23153" t="s">
        <v>1455</v>
      </c>
      <c r="J23153" s="20">
        <v>12</v>
      </c>
      <c r="K23153" s="20" t="s">
        <v>9</v>
      </c>
      <c r="L23153" t="s">
        <v>1464</v>
      </c>
      <c r="M23153" s="20">
        <v>1.32</v>
      </c>
      <c r="N23153" s="20">
        <v>2.1799999999999997</v>
      </c>
      <c r="AE23153">
        <f t="shared" si="361"/>
        <v>2024</v>
      </c>
    </row>
    <row r="23154" spans="1:31" x14ac:dyDescent="0.25">
      <c r="A23154" s="7">
        <v>23151</v>
      </c>
      <c r="B23154" s="8">
        <v>45600</v>
      </c>
      <c r="C23154" t="s">
        <v>3</v>
      </c>
      <c r="D23154" t="s">
        <v>1444</v>
      </c>
      <c r="E23154" t="s">
        <v>9</v>
      </c>
      <c r="F23154" t="s">
        <v>678</v>
      </c>
      <c r="G23154" t="s">
        <v>1406</v>
      </c>
      <c r="H23154" s="135" t="s">
        <v>3585</v>
      </c>
      <c r="I23154" t="s">
        <v>1458</v>
      </c>
      <c r="J23154" s="20">
        <v>10</v>
      </c>
      <c r="K23154" s="20" t="s">
        <v>1465</v>
      </c>
      <c r="L23154" t="s">
        <v>1466</v>
      </c>
      <c r="M23154" s="20">
        <v>30</v>
      </c>
      <c r="N23154" s="20">
        <v>10</v>
      </c>
      <c r="AE23154">
        <f t="shared" si="361"/>
        <v>2024</v>
      </c>
    </row>
    <row r="23155" spans="1:31" x14ac:dyDescent="0.25">
      <c r="A23155" s="7">
        <v>23152</v>
      </c>
      <c r="B23155" s="8">
        <v>45600</v>
      </c>
      <c r="C23155" t="s">
        <v>3</v>
      </c>
      <c r="D23155" t="s">
        <v>1349</v>
      </c>
      <c r="E23155" t="s">
        <v>9</v>
      </c>
      <c r="F23155" t="s">
        <v>1437</v>
      </c>
      <c r="G23155" t="s">
        <v>1347</v>
      </c>
      <c r="H23155" s="135" t="s">
        <v>1496</v>
      </c>
      <c r="I23155" t="s">
        <v>1454</v>
      </c>
      <c r="J23155" s="20">
        <v>23</v>
      </c>
      <c r="K23155" s="20" t="s">
        <v>3</v>
      </c>
      <c r="L23155" t="s">
        <v>1463</v>
      </c>
      <c r="M23155" s="20">
        <v>6.98</v>
      </c>
      <c r="N23155" s="20">
        <v>5.52</v>
      </c>
      <c r="AE23155">
        <f t="shared" si="361"/>
        <v>2024</v>
      </c>
    </row>
    <row r="23156" spans="1:31" x14ac:dyDescent="0.25">
      <c r="A23156" s="7">
        <v>23153</v>
      </c>
      <c r="B23156" s="8">
        <v>45603</v>
      </c>
      <c r="C23156" t="s">
        <v>3</v>
      </c>
      <c r="D23156" t="s">
        <v>1332</v>
      </c>
      <c r="E23156" t="s">
        <v>9</v>
      </c>
      <c r="F23156" t="s">
        <v>306</v>
      </c>
      <c r="G23156" t="s">
        <v>895</v>
      </c>
      <c r="H23156" s="135" t="s">
        <v>2590</v>
      </c>
      <c r="I23156" t="s">
        <v>1454</v>
      </c>
      <c r="J23156" s="20">
        <v>51</v>
      </c>
      <c r="K23156" s="20" t="s">
        <v>3</v>
      </c>
      <c r="L23156" t="s">
        <v>1464</v>
      </c>
      <c r="M23156" s="20">
        <v>15.28</v>
      </c>
      <c r="N23156" s="20">
        <v>11.22</v>
      </c>
      <c r="AE23156">
        <f t="shared" si="361"/>
        <v>2024</v>
      </c>
    </row>
    <row r="23157" spans="1:31" x14ac:dyDescent="0.25">
      <c r="A23157" s="7">
        <v>23154</v>
      </c>
      <c r="B23157" s="8">
        <v>45605</v>
      </c>
      <c r="C23157" t="s">
        <v>3</v>
      </c>
      <c r="D23157" t="s">
        <v>1438</v>
      </c>
      <c r="E23157" t="s">
        <v>9</v>
      </c>
      <c r="F23157" t="s">
        <v>1435</v>
      </c>
      <c r="G23157" t="s">
        <v>1292</v>
      </c>
      <c r="H23157" s="9" t="s">
        <v>3433</v>
      </c>
      <c r="I23157" t="s">
        <v>1454</v>
      </c>
      <c r="J23157" s="20">
        <v>11</v>
      </c>
      <c r="K23157" s="20" t="s">
        <v>9</v>
      </c>
      <c r="L23157" t="s">
        <v>1463</v>
      </c>
      <c r="M23157" s="20">
        <v>2.64</v>
      </c>
      <c r="N23157" s="20">
        <v>3.86</v>
      </c>
      <c r="AE23157">
        <f t="shared" si="361"/>
        <v>2024</v>
      </c>
    </row>
    <row r="23158" spans="1:31" x14ac:dyDescent="0.25">
      <c r="A23158" s="7">
        <v>23155</v>
      </c>
      <c r="B23158" s="8">
        <v>45605</v>
      </c>
      <c r="C23158" t="s">
        <v>3</v>
      </c>
      <c r="D23158" t="s">
        <v>1438</v>
      </c>
      <c r="E23158" t="s">
        <v>9</v>
      </c>
      <c r="F23158" t="s">
        <v>1310</v>
      </c>
      <c r="G23158" t="s">
        <v>895</v>
      </c>
      <c r="H23158" s="135" t="s">
        <v>2531</v>
      </c>
      <c r="I23158" t="s">
        <v>1454</v>
      </c>
      <c r="J23158" s="20">
        <v>15</v>
      </c>
      <c r="K23158" s="20" t="s">
        <v>9</v>
      </c>
      <c r="L23158" t="s">
        <v>1464</v>
      </c>
      <c r="M23158" s="20">
        <v>3.3</v>
      </c>
      <c r="N23158" s="20">
        <v>5.2</v>
      </c>
      <c r="AE23158">
        <f t="shared" si="361"/>
        <v>2024</v>
      </c>
    </row>
    <row r="23159" spans="1:31" x14ac:dyDescent="0.25">
      <c r="A23159" s="7">
        <v>23156</v>
      </c>
      <c r="B23159" s="8">
        <v>45605</v>
      </c>
      <c r="C23159" t="s">
        <v>3</v>
      </c>
      <c r="D23159" t="s">
        <v>1402</v>
      </c>
      <c r="E23159" t="s">
        <v>9</v>
      </c>
      <c r="F23159" t="s">
        <v>1430</v>
      </c>
      <c r="G23159" t="s">
        <v>870</v>
      </c>
      <c r="H23159" s="135" t="s">
        <v>2729</v>
      </c>
      <c r="I23159" t="s">
        <v>1455</v>
      </c>
      <c r="J23159" s="20">
        <v>28</v>
      </c>
      <c r="K23159" s="20" t="s">
        <v>9</v>
      </c>
      <c r="L23159" t="s">
        <v>1463</v>
      </c>
      <c r="M23159" s="20">
        <v>3.36</v>
      </c>
      <c r="N23159" s="20">
        <v>4.1400000000000006</v>
      </c>
      <c r="AE23159">
        <f t="shared" si="361"/>
        <v>2024</v>
      </c>
    </row>
    <row r="23160" spans="1:31" x14ac:dyDescent="0.25">
      <c r="A23160" s="7">
        <v>23157</v>
      </c>
      <c r="B23160" s="8">
        <v>45606</v>
      </c>
      <c r="C23160" t="s">
        <v>3</v>
      </c>
      <c r="D23160" t="s">
        <v>1296</v>
      </c>
      <c r="E23160" t="s">
        <v>9</v>
      </c>
      <c r="F23160" t="s">
        <v>1344</v>
      </c>
      <c r="G23160" t="s">
        <v>1170</v>
      </c>
      <c r="H23160" s="135" t="s">
        <v>3614</v>
      </c>
      <c r="I23160" t="s">
        <v>1454</v>
      </c>
      <c r="J23160" s="20">
        <v>50</v>
      </c>
      <c r="K23160" s="20" t="s">
        <v>3</v>
      </c>
      <c r="L23160" t="s">
        <v>1464</v>
      </c>
      <c r="M23160" s="20">
        <v>15</v>
      </c>
      <c r="N23160" s="20">
        <v>11</v>
      </c>
      <c r="AE23160">
        <f t="shared" si="361"/>
        <v>2024</v>
      </c>
    </row>
    <row r="23161" spans="1:31" x14ac:dyDescent="0.25">
      <c r="A23161" s="7">
        <v>23158</v>
      </c>
      <c r="B23161" s="8">
        <v>45606</v>
      </c>
      <c r="C23161" t="s">
        <v>3</v>
      </c>
      <c r="D23161" t="s">
        <v>1437</v>
      </c>
      <c r="E23161" t="s">
        <v>9</v>
      </c>
      <c r="F23161" t="s">
        <v>1344</v>
      </c>
      <c r="G23161" t="s">
        <v>11</v>
      </c>
      <c r="H23161" s="135" t="s">
        <v>1496</v>
      </c>
      <c r="I23161" t="s">
        <v>1455</v>
      </c>
      <c r="J23161" s="20">
        <v>50</v>
      </c>
      <c r="K23161" s="20" t="s">
        <v>9</v>
      </c>
      <c r="L23161" t="s">
        <v>1464</v>
      </c>
      <c r="M23161" s="20">
        <v>5.5</v>
      </c>
      <c r="N23161" s="20">
        <v>7.5</v>
      </c>
      <c r="AE23161">
        <f t="shared" si="361"/>
        <v>2024</v>
      </c>
    </row>
    <row r="23162" spans="1:31" x14ac:dyDescent="0.25">
      <c r="A23162" s="7">
        <v>23159</v>
      </c>
      <c r="B23162" s="8">
        <v>45607</v>
      </c>
      <c r="C23162" t="s">
        <v>3</v>
      </c>
      <c r="D23162" t="s">
        <v>1361</v>
      </c>
      <c r="E23162" t="s">
        <v>9</v>
      </c>
      <c r="F23162" t="s">
        <v>764</v>
      </c>
      <c r="G23162" t="s">
        <v>929</v>
      </c>
      <c r="H23162" s="135" t="s">
        <v>2665</v>
      </c>
      <c r="I23162" t="s">
        <v>1454</v>
      </c>
      <c r="J23162" s="20">
        <v>24</v>
      </c>
      <c r="K23162" s="20" t="s">
        <v>3</v>
      </c>
      <c r="L23162" t="s">
        <v>1464</v>
      </c>
      <c r="M23162" s="20">
        <v>7.72</v>
      </c>
      <c r="N23162" s="20">
        <v>5.28</v>
      </c>
      <c r="AE23162">
        <f t="shared" si="361"/>
        <v>2024</v>
      </c>
    </row>
    <row r="23163" spans="1:31" x14ac:dyDescent="0.25">
      <c r="A23163" s="7">
        <v>23160</v>
      </c>
      <c r="B23163" s="8">
        <v>45608</v>
      </c>
      <c r="C23163" t="s">
        <v>3</v>
      </c>
      <c r="D23163" t="s">
        <v>1402</v>
      </c>
      <c r="E23163" t="s">
        <v>9</v>
      </c>
      <c r="F23163" t="s">
        <v>114</v>
      </c>
      <c r="G23163" t="s">
        <v>1406</v>
      </c>
      <c r="H23163" s="135" t="s">
        <v>3587</v>
      </c>
      <c r="I23163" t="s">
        <v>1455</v>
      </c>
      <c r="J23163" s="20">
        <v>21</v>
      </c>
      <c r="K23163" s="20" t="s">
        <v>3</v>
      </c>
      <c r="L23163" t="s">
        <v>1463</v>
      </c>
      <c r="M23163" s="20">
        <v>3.23</v>
      </c>
      <c r="N23163" s="20">
        <v>2.52</v>
      </c>
      <c r="AE23163">
        <f t="shared" si="361"/>
        <v>2024</v>
      </c>
    </row>
    <row r="23164" spans="1:31" x14ac:dyDescent="0.25">
      <c r="A23164" s="7">
        <v>23161</v>
      </c>
      <c r="B23164" s="8">
        <v>45609</v>
      </c>
      <c r="C23164" t="s">
        <v>3</v>
      </c>
      <c r="D23164" t="s">
        <v>834</v>
      </c>
      <c r="E23164" t="s">
        <v>9</v>
      </c>
      <c r="F23164" t="s">
        <v>1288</v>
      </c>
      <c r="G23164" t="s">
        <v>648</v>
      </c>
      <c r="H23164" s="135" t="s">
        <v>3615</v>
      </c>
      <c r="I23164" t="s">
        <v>1454</v>
      </c>
      <c r="J23164" s="20">
        <v>80</v>
      </c>
      <c r="K23164" s="20" t="s">
        <v>9</v>
      </c>
      <c r="L23164" t="s">
        <v>1464</v>
      </c>
      <c r="M23164" s="20">
        <v>17.600000000000001</v>
      </c>
      <c r="N23164" s="20">
        <v>23.4</v>
      </c>
      <c r="AE23164">
        <f t="shared" si="361"/>
        <v>2024</v>
      </c>
    </row>
    <row r="23165" spans="1:31" x14ac:dyDescent="0.25">
      <c r="A23165" s="7">
        <v>23162</v>
      </c>
      <c r="B23165" s="8">
        <v>45611</v>
      </c>
      <c r="C23165" t="s">
        <v>3</v>
      </c>
      <c r="D23165" t="s">
        <v>1428</v>
      </c>
      <c r="E23165" t="s">
        <v>9</v>
      </c>
      <c r="F23165" t="s">
        <v>1419</v>
      </c>
      <c r="G23165" t="s">
        <v>895</v>
      </c>
      <c r="H23165" s="135" t="s">
        <v>2599</v>
      </c>
      <c r="I23165" t="s">
        <v>1454</v>
      </c>
      <c r="J23165" s="20">
        <v>40</v>
      </c>
      <c r="K23165" s="20" t="s">
        <v>9</v>
      </c>
      <c r="L23165" t="s">
        <v>1464</v>
      </c>
      <c r="M23165" s="20">
        <v>8.8000000000000007</v>
      </c>
      <c r="N23165" s="20">
        <v>12.2</v>
      </c>
      <c r="AE23165">
        <f t="shared" si="361"/>
        <v>2024</v>
      </c>
    </row>
    <row r="23166" spans="1:31" x14ac:dyDescent="0.25">
      <c r="A23166" s="7">
        <v>23163</v>
      </c>
      <c r="B23166" s="8">
        <v>45611</v>
      </c>
      <c r="C23166" t="s">
        <v>3</v>
      </c>
      <c r="D23166" t="s">
        <v>1349</v>
      </c>
      <c r="E23166" t="s">
        <v>9</v>
      </c>
      <c r="F23166" t="s">
        <v>1435</v>
      </c>
      <c r="G23166" t="s">
        <v>929</v>
      </c>
      <c r="H23166" s="135" t="s">
        <v>2698</v>
      </c>
      <c r="I23166" t="s">
        <v>1454</v>
      </c>
      <c r="J23166" s="20">
        <v>13</v>
      </c>
      <c r="K23166" s="20" t="s">
        <v>3</v>
      </c>
      <c r="L23166" t="s">
        <v>1464</v>
      </c>
      <c r="M23166" s="20">
        <v>4.6400000000000006</v>
      </c>
      <c r="N23166" s="20">
        <v>2.86</v>
      </c>
      <c r="AE23166">
        <f t="shared" si="361"/>
        <v>2024</v>
      </c>
    </row>
    <row r="23167" spans="1:31" x14ac:dyDescent="0.25">
      <c r="A23167" s="7">
        <v>23164</v>
      </c>
      <c r="B23167" s="8">
        <v>45612</v>
      </c>
      <c r="C23167" t="s">
        <v>3</v>
      </c>
      <c r="D23167" t="s">
        <v>1351</v>
      </c>
      <c r="E23167" t="s">
        <v>9</v>
      </c>
      <c r="F23167" t="s">
        <v>1342</v>
      </c>
      <c r="G23167" t="s">
        <v>895</v>
      </c>
      <c r="H23167" s="135" t="s">
        <v>1496</v>
      </c>
      <c r="I23167" t="s">
        <v>1456</v>
      </c>
      <c r="J23167" s="20">
        <v>80</v>
      </c>
      <c r="K23167" s="20" t="s">
        <v>9</v>
      </c>
      <c r="L23167" t="s">
        <v>1463</v>
      </c>
      <c r="M23167" s="20">
        <v>19.2</v>
      </c>
      <c r="N23167" s="20">
        <v>21.8</v>
      </c>
      <c r="O23167" t="s">
        <v>3</v>
      </c>
      <c r="P23167" s="13" t="s">
        <v>1331</v>
      </c>
      <c r="Q23167" t="s">
        <v>9</v>
      </c>
      <c r="R23167" t="s">
        <v>900</v>
      </c>
      <c r="S23167" t="s">
        <v>9</v>
      </c>
      <c r="T23167" t="s">
        <v>1344</v>
      </c>
      <c r="U23167" t="s">
        <v>1465</v>
      </c>
      <c r="W23167" t="s">
        <v>1465</v>
      </c>
      <c r="Y23167" t="s">
        <v>1465</v>
      </c>
      <c r="AA23167" t="s">
        <v>1465</v>
      </c>
      <c r="AC23167" t="s">
        <v>1465</v>
      </c>
      <c r="AE23167">
        <f t="shared" si="361"/>
        <v>2024</v>
      </c>
    </row>
    <row r="23168" spans="1:31" x14ac:dyDescent="0.25">
      <c r="A23168" s="7">
        <v>23165</v>
      </c>
      <c r="B23168" s="8">
        <v>45614</v>
      </c>
      <c r="C23168" t="s">
        <v>3</v>
      </c>
      <c r="D23168" t="s">
        <v>1123</v>
      </c>
      <c r="E23168" t="s">
        <v>9</v>
      </c>
      <c r="F23168" t="s">
        <v>1360</v>
      </c>
      <c r="G23168" t="s">
        <v>648</v>
      </c>
      <c r="H23168" s="136" t="s">
        <v>2474</v>
      </c>
      <c r="I23168" t="s">
        <v>1454</v>
      </c>
      <c r="J23168" s="20">
        <v>37</v>
      </c>
      <c r="K23168" s="20" t="s">
        <v>3</v>
      </c>
      <c r="L23168" t="s">
        <v>1464</v>
      </c>
      <c r="M23168" s="20">
        <v>11.36</v>
      </c>
      <c r="N23168" s="20">
        <v>8.14</v>
      </c>
      <c r="AE23168">
        <f t="shared" si="361"/>
        <v>2024</v>
      </c>
    </row>
    <row r="23169" spans="1:31" x14ac:dyDescent="0.25">
      <c r="A23169" s="7">
        <v>23166</v>
      </c>
      <c r="B23169" s="8">
        <v>45614</v>
      </c>
      <c r="C23169" t="s">
        <v>3</v>
      </c>
      <c r="D23169" t="s">
        <v>1123</v>
      </c>
      <c r="E23169" t="s">
        <v>9</v>
      </c>
      <c r="F23169" t="s">
        <v>1310</v>
      </c>
      <c r="G23169" t="s">
        <v>929</v>
      </c>
      <c r="H23169" s="135" t="s">
        <v>3115</v>
      </c>
      <c r="I23169" t="s">
        <v>1454</v>
      </c>
      <c r="J23169" s="20">
        <v>37</v>
      </c>
      <c r="K23169" s="20" t="s">
        <v>3</v>
      </c>
      <c r="L23169" t="s">
        <v>1464</v>
      </c>
      <c r="M23169" s="20">
        <v>11.36</v>
      </c>
      <c r="N23169" s="20">
        <v>8.14</v>
      </c>
      <c r="AE23169">
        <f t="shared" si="361"/>
        <v>2024</v>
      </c>
    </row>
    <row r="23170" spans="1:31" x14ac:dyDescent="0.25">
      <c r="A23170" s="7">
        <v>23167</v>
      </c>
      <c r="B23170" s="8">
        <v>45617</v>
      </c>
      <c r="C23170" t="s">
        <v>3</v>
      </c>
      <c r="D23170" t="s">
        <v>102</v>
      </c>
      <c r="E23170" t="s">
        <v>9</v>
      </c>
      <c r="F23170" t="s">
        <v>1310</v>
      </c>
      <c r="G23170" t="s">
        <v>870</v>
      </c>
      <c r="H23170" s="135" t="s">
        <v>1496</v>
      </c>
      <c r="I23170" t="s">
        <v>1454</v>
      </c>
      <c r="J23170" s="20">
        <v>40</v>
      </c>
      <c r="K23170" s="20" t="s">
        <v>3</v>
      </c>
      <c r="L23170" t="s">
        <v>1464</v>
      </c>
      <c r="M23170" s="20">
        <v>12.2</v>
      </c>
      <c r="N23170" s="20">
        <v>8.8000000000000007</v>
      </c>
      <c r="AE23170">
        <f t="shared" si="361"/>
        <v>2024</v>
      </c>
    </row>
    <row r="23171" spans="1:31" x14ac:dyDescent="0.25">
      <c r="A23171" s="7">
        <v>23168</v>
      </c>
      <c r="B23171" s="8">
        <v>45618</v>
      </c>
      <c r="C23171" t="s">
        <v>3</v>
      </c>
      <c r="D23171" t="s">
        <v>779</v>
      </c>
      <c r="E23171" t="s">
        <v>9</v>
      </c>
      <c r="F23171" t="s">
        <v>1360</v>
      </c>
      <c r="G23171" t="s">
        <v>929</v>
      </c>
      <c r="H23171" s="135" t="s">
        <v>2678</v>
      </c>
      <c r="I23171" t="s">
        <v>1454</v>
      </c>
      <c r="J23171" s="20">
        <v>40</v>
      </c>
      <c r="K23171" s="20" t="s">
        <v>3</v>
      </c>
      <c r="L23171" t="s">
        <v>1463</v>
      </c>
      <c r="M23171" s="20">
        <v>11.4</v>
      </c>
      <c r="N23171" s="20">
        <v>9.6</v>
      </c>
      <c r="AE23171">
        <f t="shared" si="361"/>
        <v>2024</v>
      </c>
    </row>
    <row r="23172" spans="1:31" x14ac:dyDescent="0.25">
      <c r="A23172" s="7">
        <v>23169</v>
      </c>
      <c r="B23172" s="8">
        <v>45618</v>
      </c>
      <c r="C23172" t="s">
        <v>3</v>
      </c>
      <c r="D23172" t="s">
        <v>918</v>
      </c>
      <c r="E23172" t="s">
        <v>9</v>
      </c>
      <c r="F23172" t="s">
        <v>265</v>
      </c>
      <c r="G23172" t="s">
        <v>895</v>
      </c>
      <c r="H23172" s="135" t="s">
        <v>1496</v>
      </c>
      <c r="I23172" t="s">
        <v>1455</v>
      </c>
      <c r="J23172" s="20">
        <v>33</v>
      </c>
      <c r="K23172" s="20" t="s">
        <v>9</v>
      </c>
      <c r="L23172" t="s">
        <v>1464</v>
      </c>
      <c r="M23172" s="20">
        <v>3.63</v>
      </c>
      <c r="N23172" s="20">
        <v>5.12</v>
      </c>
      <c r="AE23172">
        <f t="shared" ref="AE23172:AE23235" si="362">YEAR(B23172)</f>
        <v>2024</v>
      </c>
    </row>
    <row r="23173" spans="1:31" x14ac:dyDescent="0.25">
      <c r="A23173" s="7">
        <v>23170</v>
      </c>
      <c r="B23173" s="8">
        <v>45659</v>
      </c>
      <c r="C23173" t="s">
        <v>3</v>
      </c>
      <c r="D23173" t="s">
        <v>678</v>
      </c>
      <c r="E23173" t="s">
        <v>9</v>
      </c>
      <c r="F23173" t="s">
        <v>150</v>
      </c>
      <c r="G23173" t="s">
        <v>1347</v>
      </c>
      <c r="H23173" s="135" t="s">
        <v>3531</v>
      </c>
      <c r="I23173" t="s">
        <v>1454</v>
      </c>
      <c r="J23173" s="20">
        <v>20</v>
      </c>
      <c r="K23173" s="20" t="s">
        <v>1465</v>
      </c>
      <c r="L23173" t="s">
        <v>1466</v>
      </c>
      <c r="M23173" s="20">
        <v>5</v>
      </c>
      <c r="N23173" s="20">
        <v>5</v>
      </c>
      <c r="AE23173">
        <f t="shared" si="362"/>
        <v>2025</v>
      </c>
    </row>
    <row r="23174" spans="1:31" x14ac:dyDescent="0.25">
      <c r="A23174" s="7">
        <v>23171</v>
      </c>
      <c r="B23174" s="8">
        <v>45659</v>
      </c>
      <c r="C23174" t="s">
        <v>3</v>
      </c>
      <c r="D23174" t="s">
        <v>678</v>
      </c>
      <c r="E23174" t="s">
        <v>9</v>
      </c>
      <c r="F23174" t="s">
        <v>150</v>
      </c>
      <c r="G23174" t="s">
        <v>1347</v>
      </c>
      <c r="H23174" s="135" t="s">
        <v>3532</v>
      </c>
      <c r="I23174" t="s">
        <v>1454</v>
      </c>
      <c r="J23174" s="20">
        <v>24</v>
      </c>
      <c r="K23174" s="20" t="s">
        <v>1465</v>
      </c>
      <c r="L23174" t="s">
        <v>1466</v>
      </c>
      <c r="M23174" s="20">
        <v>6</v>
      </c>
      <c r="N23174" s="20">
        <v>6</v>
      </c>
      <c r="AE23174">
        <f t="shared" si="362"/>
        <v>2025</v>
      </c>
    </row>
    <row r="23175" spans="1:31" x14ac:dyDescent="0.25">
      <c r="A23175" s="7">
        <v>23172</v>
      </c>
      <c r="B23175" s="8">
        <v>45659</v>
      </c>
      <c r="C23175" t="s">
        <v>3</v>
      </c>
      <c r="D23175" t="s">
        <v>1398</v>
      </c>
      <c r="E23175" t="s">
        <v>9</v>
      </c>
      <c r="F23175" t="s">
        <v>678</v>
      </c>
      <c r="G23175" t="s">
        <v>648</v>
      </c>
      <c r="H23175" s="135" t="s">
        <v>3599</v>
      </c>
      <c r="I23175" t="s">
        <v>1455</v>
      </c>
      <c r="J23175" s="20">
        <v>77</v>
      </c>
      <c r="K23175" s="20" t="s">
        <v>1465</v>
      </c>
      <c r="L23175" t="s">
        <v>1466</v>
      </c>
      <c r="M23175" s="20">
        <v>9.625</v>
      </c>
      <c r="N23175" s="20">
        <v>9.625</v>
      </c>
      <c r="AE23175">
        <f t="shared" si="362"/>
        <v>2025</v>
      </c>
    </row>
    <row r="23176" spans="1:31" x14ac:dyDescent="0.25">
      <c r="A23176" s="7">
        <v>23173</v>
      </c>
      <c r="B23176" s="8">
        <v>45662</v>
      </c>
      <c r="C23176" t="s">
        <v>3</v>
      </c>
      <c r="D23176" t="s">
        <v>1426</v>
      </c>
      <c r="E23176" t="s">
        <v>9</v>
      </c>
      <c r="F23176" t="s">
        <v>1435</v>
      </c>
      <c r="G23176" t="s">
        <v>861</v>
      </c>
      <c r="H23176" s="9" t="s">
        <v>2526</v>
      </c>
      <c r="I23176" t="s">
        <v>1454</v>
      </c>
      <c r="J23176" s="20">
        <v>1</v>
      </c>
      <c r="K23176" s="20" t="s">
        <v>1465</v>
      </c>
      <c r="L23176" t="s">
        <v>1466</v>
      </c>
      <c r="M23176" s="20">
        <v>0.25</v>
      </c>
      <c r="N23176" s="20">
        <v>0.25</v>
      </c>
      <c r="AE23176">
        <f t="shared" si="362"/>
        <v>2025</v>
      </c>
    </row>
    <row r="23177" spans="1:31" x14ac:dyDescent="0.25">
      <c r="A23177" s="7">
        <v>23174</v>
      </c>
      <c r="B23177" s="8">
        <v>45662</v>
      </c>
      <c r="C23177" t="s">
        <v>3</v>
      </c>
      <c r="D23177" t="s">
        <v>1426</v>
      </c>
      <c r="E23177" t="s">
        <v>9</v>
      </c>
      <c r="F23177" t="s">
        <v>1435</v>
      </c>
      <c r="G23177" t="s">
        <v>377</v>
      </c>
      <c r="H23177" s="9" t="s">
        <v>2120</v>
      </c>
      <c r="I23177" t="s">
        <v>1454</v>
      </c>
      <c r="J23177" s="20">
        <v>40</v>
      </c>
      <c r="K23177" s="20" t="s">
        <v>1465</v>
      </c>
      <c r="L23177" t="s">
        <v>1466</v>
      </c>
      <c r="M23177" s="20">
        <v>10</v>
      </c>
      <c r="N23177" s="20">
        <v>10</v>
      </c>
      <c r="AE23177">
        <f t="shared" si="362"/>
        <v>2025</v>
      </c>
    </row>
    <row r="23178" spans="1:31" x14ac:dyDescent="0.25">
      <c r="A23178" s="7">
        <v>23175</v>
      </c>
      <c r="B23178" s="8">
        <v>45659</v>
      </c>
      <c r="C23178" t="s">
        <v>3</v>
      </c>
      <c r="D23178" t="s">
        <v>678</v>
      </c>
      <c r="E23178" t="s">
        <v>9</v>
      </c>
      <c r="F23178" t="s">
        <v>877</v>
      </c>
      <c r="G23178" t="s">
        <v>648</v>
      </c>
      <c r="H23178" s="9" t="s">
        <v>3505</v>
      </c>
      <c r="I23178" t="s">
        <v>1455</v>
      </c>
      <c r="J23178" s="20">
        <v>30</v>
      </c>
      <c r="K23178" s="20" t="s">
        <v>1465</v>
      </c>
      <c r="L23178" t="s">
        <v>1466</v>
      </c>
      <c r="M23178" s="20">
        <v>3.75</v>
      </c>
      <c r="N23178" s="20">
        <v>3.75</v>
      </c>
      <c r="AE23178">
        <f t="shared" si="362"/>
        <v>2025</v>
      </c>
    </row>
    <row r="23179" spans="1:31" x14ac:dyDescent="0.25">
      <c r="A23179" s="7">
        <v>23176</v>
      </c>
      <c r="B23179" s="8">
        <v>45659</v>
      </c>
      <c r="C23179" t="s">
        <v>3</v>
      </c>
      <c r="D23179" t="s">
        <v>877</v>
      </c>
      <c r="E23179" t="s">
        <v>9</v>
      </c>
      <c r="F23179" t="s">
        <v>678</v>
      </c>
      <c r="G23179" t="s">
        <v>1016</v>
      </c>
      <c r="H23179" s="9" t="s">
        <v>2884</v>
      </c>
      <c r="I23179" t="s">
        <v>1455</v>
      </c>
      <c r="J23179" s="20">
        <v>30</v>
      </c>
      <c r="K23179" s="20" t="s">
        <v>1465</v>
      </c>
      <c r="L23179" t="s">
        <v>1466</v>
      </c>
      <c r="M23179" s="20">
        <v>3.75</v>
      </c>
      <c r="N23179" s="20">
        <v>3.75</v>
      </c>
      <c r="AE23179">
        <f t="shared" si="362"/>
        <v>2025</v>
      </c>
    </row>
    <row r="23180" spans="1:31" x14ac:dyDescent="0.25">
      <c r="A23180" s="7">
        <v>23177</v>
      </c>
      <c r="B23180" s="8">
        <v>45663</v>
      </c>
      <c r="C23180" t="s">
        <v>3</v>
      </c>
      <c r="D23180" t="s">
        <v>1426</v>
      </c>
      <c r="E23180" t="s">
        <v>9</v>
      </c>
      <c r="F23180" t="s">
        <v>259</v>
      </c>
      <c r="G23180" t="s">
        <v>861</v>
      </c>
      <c r="H23180" s="135" t="s">
        <v>2520</v>
      </c>
      <c r="I23180" t="s">
        <v>1454</v>
      </c>
      <c r="J23180" s="20">
        <v>77</v>
      </c>
      <c r="K23180" s="20" t="s">
        <v>1465</v>
      </c>
      <c r="L23180" t="s">
        <v>1466</v>
      </c>
      <c r="M23180" s="20">
        <v>19.25</v>
      </c>
      <c r="N23180" s="20">
        <v>19.25</v>
      </c>
      <c r="AE23180">
        <f t="shared" si="362"/>
        <v>2025</v>
      </c>
    </row>
    <row r="23181" spans="1:31" x14ac:dyDescent="0.25">
      <c r="A23181" s="7">
        <v>23178</v>
      </c>
      <c r="B23181" s="8">
        <v>45666</v>
      </c>
      <c r="C23181" t="s">
        <v>3</v>
      </c>
      <c r="D23181" t="s">
        <v>1426</v>
      </c>
      <c r="E23181" t="s">
        <v>9</v>
      </c>
      <c r="F23181" t="s">
        <v>1435</v>
      </c>
      <c r="G23181" t="s">
        <v>861</v>
      </c>
      <c r="H23181" s="9" t="s">
        <v>2484</v>
      </c>
      <c r="I23181" t="s">
        <v>1454</v>
      </c>
      <c r="J23181" s="20">
        <v>45</v>
      </c>
      <c r="K23181" s="20" t="s">
        <v>1465</v>
      </c>
      <c r="L23181" t="s">
        <v>1466</v>
      </c>
      <c r="M23181" s="20">
        <v>11.25</v>
      </c>
      <c r="N23181" s="20">
        <v>11.25</v>
      </c>
      <c r="AE23181">
        <f t="shared" si="362"/>
        <v>2025</v>
      </c>
    </row>
    <row r="23182" spans="1:31" x14ac:dyDescent="0.25">
      <c r="A23182" s="7">
        <v>23179</v>
      </c>
      <c r="B23182" s="8">
        <v>45660</v>
      </c>
      <c r="C23182" t="s">
        <v>3</v>
      </c>
      <c r="D23182" t="s">
        <v>1417</v>
      </c>
      <c r="E23182" t="s">
        <v>9</v>
      </c>
      <c r="F23182" t="s">
        <v>1275</v>
      </c>
      <c r="G23182" t="s">
        <v>732</v>
      </c>
      <c r="H23182" s="135" t="s">
        <v>2234</v>
      </c>
      <c r="I23182" t="s">
        <v>1455</v>
      </c>
      <c r="J23182" s="20">
        <v>20</v>
      </c>
      <c r="K23182" s="20" t="s">
        <v>3</v>
      </c>
      <c r="L23182" t="s">
        <v>1463</v>
      </c>
      <c r="M23182" s="20">
        <v>3.1</v>
      </c>
      <c r="N23182" s="20">
        <v>2.4</v>
      </c>
      <c r="AE23182">
        <f t="shared" si="362"/>
        <v>2025</v>
      </c>
    </row>
    <row r="23183" spans="1:31" x14ac:dyDescent="0.25">
      <c r="A23183" s="7">
        <v>23180</v>
      </c>
      <c r="B23183" s="8">
        <v>45660</v>
      </c>
      <c r="C23183" t="s">
        <v>3</v>
      </c>
      <c r="D23183" t="s">
        <v>1275</v>
      </c>
      <c r="E23183" t="s">
        <v>9</v>
      </c>
      <c r="F23183" t="s">
        <v>1417</v>
      </c>
      <c r="G23183" t="s">
        <v>648</v>
      </c>
      <c r="H23183" s="136" t="s">
        <v>2135</v>
      </c>
      <c r="I23183" t="s">
        <v>1455</v>
      </c>
      <c r="J23183" s="20">
        <v>12</v>
      </c>
      <c r="K23183" s="20" t="s">
        <v>9</v>
      </c>
      <c r="L23183" t="s">
        <v>1464</v>
      </c>
      <c r="M23183" s="20">
        <v>1.32</v>
      </c>
      <c r="N23183" s="20">
        <v>2.1799999999999997</v>
      </c>
      <c r="AE23183">
        <f t="shared" si="362"/>
        <v>2025</v>
      </c>
    </row>
    <row r="23184" spans="1:31" x14ac:dyDescent="0.25">
      <c r="A23184" s="7">
        <v>23181</v>
      </c>
      <c r="B23184" s="8">
        <v>45669</v>
      </c>
      <c r="C23184" t="s">
        <v>3</v>
      </c>
      <c r="D23184" t="s">
        <v>1258</v>
      </c>
      <c r="E23184" t="s">
        <v>9</v>
      </c>
      <c r="F23184" t="s">
        <v>1210</v>
      </c>
      <c r="G23184" t="s">
        <v>732</v>
      </c>
      <c r="H23184" s="135" t="s">
        <v>2160</v>
      </c>
      <c r="I23184" t="s">
        <v>1454</v>
      </c>
      <c r="J23184" s="20">
        <v>10</v>
      </c>
      <c r="K23184" s="20" t="s">
        <v>1465</v>
      </c>
      <c r="L23184" t="s">
        <v>1466</v>
      </c>
      <c r="M23184" s="20">
        <v>2.5</v>
      </c>
      <c r="N23184" s="20">
        <v>2.5</v>
      </c>
      <c r="AE23184">
        <f t="shared" si="362"/>
        <v>2025</v>
      </c>
    </row>
    <row r="23185" spans="1:31" x14ac:dyDescent="0.25">
      <c r="A23185" s="7">
        <v>23182</v>
      </c>
      <c r="B23185" s="8">
        <v>45660</v>
      </c>
      <c r="C23185" t="s">
        <v>3</v>
      </c>
      <c r="D23185" t="s">
        <v>1417</v>
      </c>
      <c r="E23185" t="s">
        <v>9</v>
      </c>
      <c r="F23185" t="s">
        <v>1366</v>
      </c>
      <c r="G23185" t="s">
        <v>648</v>
      </c>
      <c r="H23185" s="136" t="s">
        <v>1496</v>
      </c>
      <c r="I23185" t="s">
        <v>1455</v>
      </c>
      <c r="J23185" s="20">
        <v>19</v>
      </c>
      <c r="K23185" s="20" t="s">
        <v>1465</v>
      </c>
      <c r="L23185" t="s">
        <v>1466</v>
      </c>
      <c r="M23185" s="20">
        <v>2.375</v>
      </c>
      <c r="N23185" s="20">
        <v>2.375</v>
      </c>
      <c r="AE23185">
        <f t="shared" si="362"/>
        <v>2025</v>
      </c>
    </row>
    <row r="23186" spans="1:31" x14ac:dyDescent="0.25">
      <c r="A23186" s="7">
        <v>23183</v>
      </c>
      <c r="B23186" s="8">
        <v>45660</v>
      </c>
      <c r="C23186" t="s">
        <v>3</v>
      </c>
      <c r="D23186" t="s">
        <v>1430</v>
      </c>
      <c r="E23186" t="s">
        <v>9</v>
      </c>
      <c r="F23186" t="s">
        <v>1402</v>
      </c>
      <c r="G23186" t="s">
        <v>11</v>
      </c>
      <c r="H23186" s="135" t="s">
        <v>1509</v>
      </c>
      <c r="I23186" t="s">
        <v>1455</v>
      </c>
      <c r="J23186" s="20">
        <v>16</v>
      </c>
      <c r="K23186" s="20" t="s">
        <v>3</v>
      </c>
      <c r="L23186" t="s">
        <v>1464</v>
      </c>
      <c r="M23186" s="20">
        <v>2.74</v>
      </c>
      <c r="N23186" s="20">
        <v>1.76</v>
      </c>
      <c r="AE23186">
        <f t="shared" si="362"/>
        <v>2025</v>
      </c>
    </row>
    <row r="23187" spans="1:31" x14ac:dyDescent="0.25">
      <c r="A23187" s="7">
        <v>23184</v>
      </c>
      <c r="B23187" s="8">
        <v>45680</v>
      </c>
      <c r="C23187" t="s">
        <v>3</v>
      </c>
      <c r="D23187" t="s">
        <v>1349</v>
      </c>
      <c r="E23187" t="s">
        <v>9</v>
      </c>
      <c r="F23187" t="s">
        <v>1445</v>
      </c>
      <c r="G23187" t="s">
        <v>11</v>
      </c>
      <c r="H23187" s="135" t="s">
        <v>1579</v>
      </c>
      <c r="I23187" t="s">
        <v>1454</v>
      </c>
      <c r="J23187" s="20">
        <v>35</v>
      </c>
      <c r="K23187" s="20" t="s">
        <v>1465</v>
      </c>
      <c r="L23187" t="s">
        <v>1466</v>
      </c>
      <c r="M23187" s="20">
        <v>8.75</v>
      </c>
      <c r="N23187" s="20">
        <v>8.75</v>
      </c>
      <c r="AE23187">
        <f t="shared" si="362"/>
        <v>2025</v>
      </c>
    </row>
    <row r="23188" spans="1:31" x14ac:dyDescent="0.25">
      <c r="A23188" s="7">
        <v>23185</v>
      </c>
      <c r="B23188" s="8">
        <v>45662</v>
      </c>
      <c r="C23188" t="s">
        <v>3</v>
      </c>
      <c r="D23188" t="s">
        <v>1437</v>
      </c>
      <c r="E23188" t="s">
        <v>9</v>
      </c>
      <c r="F23188" t="s">
        <v>1344</v>
      </c>
      <c r="G23188" t="s">
        <v>569</v>
      </c>
      <c r="H23188" s="135" t="s">
        <v>1714</v>
      </c>
      <c r="I23188" t="s">
        <v>1455</v>
      </c>
      <c r="J23188" s="20">
        <v>24</v>
      </c>
      <c r="K23188" s="20" t="s">
        <v>9</v>
      </c>
      <c r="L23188" t="s">
        <v>1464</v>
      </c>
      <c r="M23188" s="20">
        <v>2.64</v>
      </c>
      <c r="N23188" s="20">
        <v>3.86</v>
      </c>
      <c r="AE23188">
        <f t="shared" si="362"/>
        <v>2025</v>
      </c>
    </row>
    <row r="23189" spans="1:31" x14ac:dyDescent="0.25">
      <c r="A23189" s="7">
        <v>23186</v>
      </c>
      <c r="B23189" s="8">
        <v>45684</v>
      </c>
      <c r="C23189" t="s">
        <v>3</v>
      </c>
      <c r="D23189" t="s">
        <v>102</v>
      </c>
      <c r="E23189" t="s">
        <v>9</v>
      </c>
      <c r="F23189" t="s">
        <v>1310</v>
      </c>
      <c r="G23189" t="s">
        <v>861</v>
      </c>
      <c r="H23189" s="135" t="s">
        <v>1496</v>
      </c>
      <c r="I23189" t="s">
        <v>1454</v>
      </c>
      <c r="J23189" s="20">
        <v>38</v>
      </c>
      <c r="K23189" s="20" t="s">
        <v>1465</v>
      </c>
      <c r="L23189" t="s">
        <v>1466</v>
      </c>
      <c r="M23189" s="20">
        <v>9.5</v>
      </c>
      <c r="N23189" s="20">
        <v>9.5</v>
      </c>
      <c r="AE23189">
        <f t="shared" si="362"/>
        <v>2025</v>
      </c>
    </row>
    <row r="23190" spans="1:31" x14ac:dyDescent="0.25">
      <c r="A23190" s="7">
        <v>23187</v>
      </c>
      <c r="B23190" s="8">
        <v>45658</v>
      </c>
      <c r="C23190" t="s">
        <v>3</v>
      </c>
      <c r="D23190" t="s">
        <v>1123</v>
      </c>
      <c r="E23190" t="s">
        <v>9</v>
      </c>
      <c r="F23190" t="s">
        <v>1360</v>
      </c>
      <c r="G23190" t="s">
        <v>1292</v>
      </c>
      <c r="H23190" s="9" t="s">
        <v>3468</v>
      </c>
      <c r="I23190" t="s">
        <v>1454</v>
      </c>
      <c r="J23190" s="20">
        <v>21</v>
      </c>
      <c r="K23190" s="20" t="s">
        <v>3</v>
      </c>
      <c r="L23190" t="s">
        <v>1464</v>
      </c>
      <c r="M23190" s="20">
        <v>6.88</v>
      </c>
      <c r="N23190" s="20">
        <v>4.62</v>
      </c>
      <c r="AE23190">
        <f t="shared" si="362"/>
        <v>2025</v>
      </c>
    </row>
    <row r="23191" spans="1:31" x14ac:dyDescent="0.25">
      <c r="A23191" s="7">
        <v>23188</v>
      </c>
      <c r="B23191" s="8">
        <v>45662</v>
      </c>
      <c r="C23191" t="s">
        <v>3</v>
      </c>
      <c r="D23191" t="s">
        <v>1446</v>
      </c>
      <c r="E23191" t="s">
        <v>9</v>
      </c>
      <c r="F23191" t="s">
        <v>1435</v>
      </c>
      <c r="G23191" t="s">
        <v>929</v>
      </c>
      <c r="H23191" s="136" t="s">
        <v>3208</v>
      </c>
      <c r="I23191" t="s">
        <v>1455</v>
      </c>
      <c r="J23191" s="20">
        <v>12</v>
      </c>
      <c r="K23191" s="20" t="s">
        <v>9</v>
      </c>
      <c r="L23191" t="s">
        <v>1463</v>
      </c>
      <c r="M23191" s="20">
        <v>1.44</v>
      </c>
      <c r="N23191" s="20">
        <v>2.06</v>
      </c>
      <c r="AE23191">
        <f t="shared" si="362"/>
        <v>2025</v>
      </c>
    </row>
    <row r="23192" spans="1:31" x14ac:dyDescent="0.25">
      <c r="A23192" s="7">
        <v>23189</v>
      </c>
      <c r="B23192" s="8">
        <v>45662</v>
      </c>
      <c r="C23192" t="s">
        <v>3</v>
      </c>
      <c r="D23192" t="s">
        <v>1426</v>
      </c>
      <c r="E23192" t="s">
        <v>9</v>
      </c>
      <c r="F23192" t="s">
        <v>1435</v>
      </c>
      <c r="G23192" t="s">
        <v>633</v>
      </c>
      <c r="H23192" s="135" t="s">
        <v>1735</v>
      </c>
      <c r="I23192" t="s">
        <v>1454</v>
      </c>
      <c r="J23192" s="20">
        <v>75</v>
      </c>
      <c r="K23192" s="20" t="s">
        <v>3</v>
      </c>
      <c r="L23192" t="s">
        <v>1463</v>
      </c>
      <c r="M23192" s="20">
        <v>20.5</v>
      </c>
      <c r="N23192" s="20">
        <v>18</v>
      </c>
      <c r="AE23192">
        <f t="shared" si="362"/>
        <v>2025</v>
      </c>
    </row>
    <row r="23193" spans="1:31" x14ac:dyDescent="0.25">
      <c r="A23193" s="7">
        <v>23190</v>
      </c>
      <c r="B23193" s="8">
        <v>45667</v>
      </c>
      <c r="C23193" t="s">
        <v>3</v>
      </c>
      <c r="D23193" t="s">
        <v>1426</v>
      </c>
      <c r="E23193" t="s">
        <v>9</v>
      </c>
      <c r="F23193" t="s">
        <v>1435</v>
      </c>
      <c r="G23193" t="s">
        <v>732</v>
      </c>
      <c r="H23193" s="135" t="s">
        <v>2234</v>
      </c>
      <c r="I23193" t="s">
        <v>1454</v>
      </c>
      <c r="J23193" s="20">
        <v>40</v>
      </c>
      <c r="K23193" s="20" t="s">
        <v>3</v>
      </c>
      <c r="L23193" t="s">
        <v>1463</v>
      </c>
      <c r="M23193" s="20">
        <v>11.4</v>
      </c>
      <c r="N23193" s="20">
        <v>9.6</v>
      </c>
      <c r="AE23193">
        <f t="shared" si="362"/>
        <v>2025</v>
      </c>
    </row>
    <row r="23194" spans="1:31" x14ac:dyDescent="0.25">
      <c r="A23194" s="7">
        <v>23191</v>
      </c>
      <c r="B23194" s="8">
        <v>45668</v>
      </c>
      <c r="C23194" t="s">
        <v>3</v>
      </c>
      <c r="D23194" t="s">
        <v>1258</v>
      </c>
      <c r="E23194" t="s">
        <v>9</v>
      </c>
      <c r="F23194" t="s">
        <v>1210</v>
      </c>
      <c r="G23194" t="s">
        <v>732</v>
      </c>
      <c r="H23194" s="135" t="s">
        <v>2138</v>
      </c>
      <c r="I23194" t="s">
        <v>1454</v>
      </c>
      <c r="J23194" s="20">
        <v>20</v>
      </c>
      <c r="K23194" s="20" t="s">
        <v>3</v>
      </c>
      <c r="L23194" t="s">
        <v>1464</v>
      </c>
      <c r="M23194" s="20">
        <v>6.6</v>
      </c>
      <c r="N23194" s="20">
        <v>4.4000000000000004</v>
      </c>
      <c r="AE23194">
        <f t="shared" si="362"/>
        <v>2025</v>
      </c>
    </row>
    <row r="23195" spans="1:31" x14ac:dyDescent="0.25">
      <c r="A23195" s="7">
        <v>23192</v>
      </c>
      <c r="B23195" s="8">
        <v>45665</v>
      </c>
      <c r="C23195" t="s">
        <v>3</v>
      </c>
      <c r="D23195" t="s">
        <v>1447</v>
      </c>
      <c r="E23195" t="s">
        <v>9</v>
      </c>
      <c r="F23195" t="s">
        <v>678</v>
      </c>
      <c r="G23195" t="s">
        <v>1406</v>
      </c>
      <c r="H23195" s="135" t="s">
        <v>3585</v>
      </c>
      <c r="I23195" t="s">
        <v>1458</v>
      </c>
      <c r="J23195" s="20">
        <v>10</v>
      </c>
      <c r="K23195" s="20" t="s">
        <v>1465</v>
      </c>
      <c r="L23195" t="s">
        <v>1466</v>
      </c>
      <c r="M23195" s="20">
        <v>30</v>
      </c>
      <c r="N23195" s="20">
        <v>10</v>
      </c>
      <c r="AE23195">
        <f t="shared" si="362"/>
        <v>2025</v>
      </c>
    </row>
    <row r="23196" spans="1:31" x14ac:dyDescent="0.25">
      <c r="A23196" s="7">
        <v>23193</v>
      </c>
      <c r="B23196" s="8">
        <v>45668</v>
      </c>
      <c r="C23196" t="s">
        <v>3</v>
      </c>
      <c r="D23196" t="s">
        <v>779</v>
      </c>
      <c r="E23196" t="s">
        <v>9</v>
      </c>
      <c r="F23196" t="s">
        <v>1360</v>
      </c>
      <c r="G23196" t="s">
        <v>929</v>
      </c>
      <c r="H23196" s="135" t="s">
        <v>2678</v>
      </c>
      <c r="I23196" t="s">
        <v>1454</v>
      </c>
      <c r="J23196" s="20">
        <v>40</v>
      </c>
      <c r="K23196" s="20" t="s">
        <v>3</v>
      </c>
      <c r="L23196" t="s">
        <v>1464</v>
      </c>
      <c r="M23196" s="20">
        <v>12.2</v>
      </c>
      <c r="N23196" s="20">
        <v>8.8000000000000007</v>
      </c>
      <c r="AE23196">
        <f t="shared" si="362"/>
        <v>2025</v>
      </c>
    </row>
    <row r="23197" spans="1:31" x14ac:dyDescent="0.25">
      <c r="A23197" s="7">
        <v>23194</v>
      </c>
      <c r="B23197" s="8">
        <v>45658</v>
      </c>
      <c r="C23197" t="s">
        <v>3</v>
      </c>
      <c r="D23197" t="s">
        <v>1360</v>
      </c>
      <c r="E23197" t="s">
        <v>9</v>
      </c>
      <c r="F23197" t="s">
        <v>1123</v>
      </c>
      <c r="G23197" t="s">
        <v>648</v>
      </c>
      <c r="H23197" s="136" t="s">
        <v>2474</v>
      </c>
      <c r="I23197" t="s">
        <v>1454</v>
      </c>
      <c r="J23197" s="20">
        <v>71</v>
      </c>
      <c r="K23197" s="20" t="s">
        <v>9</v>
      </c>
      <c r="L23197" t="s">
        <v>1464</v>
      </c>
      <c r="M23197" s="20">
        <v>15.620000000000001</v>
      </c>
      <c r="N23197" s="20">
        <v>20.88</v>
      </c>
      <c r="AE23197">
        <f t="shared" si="362"/>
        <v>2025</v>
      </c>
    </row>
    <row r="23198" spans="1:31" x14ac:dyDescent="0.25">
      <c r="A23198" s="7">
        <v>23195</v>
      </c>
      <c r="B23198" s="8">
        <v>45659</v>
      </c>
      <c r="C23198" t="s">
        <v>3</v>
      </c>
      <c r="D23198" t="s">
        <v>678</v>
      </c>
      <c r="E23198" t="s">
        <v>9</v>
      </c>
      <c r="F23198" t="s">
        <v>983</v>
      </c>
      <c r="G23198" t="s">
        <v>1016</v>
      </c>
      <c r="H23198" s="135" t="s">
        <v>2888</v>
      </c>
      <c r="I23198" t="s">
        <v>1454</v>
      </c>
      <c r="J23198" s="20">
        <v>19</v>
      </c>
      <c r="K23198" s="20" t="s">
        <v>9</v>
      </c>
      <c r="L23198" t="s">
        <v>1464</v>
      </c>
      <c r="M23198" s="20">
        <v>4.18</v>
      </c>
      <c r="N23198" s="20">
        <v>6.32</v>
      </c>
      <c r="AE23198">
        <f t="shared" si="362"/>
        <v>2025</v>
      </c>
    </row>
    <row r="23199" spans="1:31" x14ac:dyDescent="0.25">
      <c r="A23199" s="7">
        <v>23196</v>
      </c>
      <c r="B23199" s="8">
        <v>45660</v>
      </c>
      <c r="C23199" t="s">
        <v>3</v>
      </c>
      <c r="D23199" t="s">
        <v>1360</v>
      </c>
      <c r="E23199" t="s">
        <v>9</v>
      </c>
      <c r="F23199" t="s">
        <v>1123</v>
      </c>
      <c r="G23199" t="s">
        <v>648</v>
      </c>
      <c r="H23199" s="9" t="s">
        <v>1797</v>
      </c>
      <c r="I23199" t="s">
        <v>1454</v>
      </c>
      <c r="J23199" s="20">
        <v>60</v>
      </c>
      <c r="K23199" s="20" t="s">
        <v>9</v>
      </c>
      <c r="L23199" t="s">
        <v>1464</v>
      </c>
      <c r="M23199" s="20">
        <v>13.2</v>
      </c>
      <c r="N23199" s="20">
        <v>17.8</v>
      </c>
      <c r="AE23199">
        <f t="shared" si="362"/>
        <v>2025</v>
      </c>
    </row>
    <row r="23200" spans="1:31" x14ac:dyDescent="0.25">
      <c r="A23200" s="7">
        <v>23197</v>
      </c>
      <c r="B23200" s="8">
        <v>45660</v>
      </c>
      <c r="C23200" t="s">
        <v>3</v>
      </c>
      <c r="D23200" t="s">
        <v>973</v>
      </c>
      <c r="E23200" t="s">
        <v>9</v>
      </c>
      <c r="F23200" t="s">
        <v>1430</v>
      </c>
      <c r="G23200" t="s">
        <v>1170</v>
      </c>
      <c r="H23200" s="135" t="s">
        <v>3210</v>
      </c>
      <c r="I23200" t="s">
        <v>1454</v>
      </c>
      <c r="J23200" s="20">
        <v>28</v>
      </c>
      <c r="K23200" s="20" t="s">
        <v>9</v>
      </c>
      <c r="L23200" t="s">
        <v>1464</v>
      </c>
      <c r="M23200" s="20">
        <v>6.16</v>
      </c>
      <c r="N23200" s="20">
        <v>8.84</v>
      </c>
      <c r="AE23200">
        <f t="shared" si="362"/>
        <v>2025</v>
      </c>
    </row>
    <row r="23201" spans="1:31" x14ac:dyDescent="0.25">
      <c r="A23201" s="7">
        <v>23198</v>
      </c>
      <c r="B23201" s="8">
        <v>45669</v>
      </c>
      <c r="C23201" t="s">
        <v>3</v>
      </c>
      <c r="D23201" t="s">
        <v>1437</v>
      </c>
      <c r="E23201" t="s">
        <v>9</v>
      </c>
      <c r="F23201" t="s">
        <v>1344</v>
      </c>
      <c r="G23201" t="s">
        <v>732</v>
      </c>
      <c r="H23201" s="135" t="s">
        <v>1496</v>
      </c>
      <c r="I23201" t="s">
        <v>1455</v>
      </c>
      <c r="J23201" s="20">
        <v>18</v>
      </c>
      <c r="K23201" s="20" t="s">
        <v>9</v>
      </c>
      <c r="L23201" t="s">
        <v>1464</v>
      </c>
      <c r="M23201" s="20">
        <v>1.98</v>
      </c>
      <c r="N23201" s="20">
        <v>3.02</v>
      </c>
      <c r="AE23201">
        <f t="shared" si="362"/>
        <v>2025</v>
      </c>
    </row>
    <row r="23202" spans="1:31" x14ac:dyDescent="0.25">
      <c r="A23202" s="7">
        <v>23199</v>
      </c>
      <c r="B23202" s="8">
        <v>45669</v>
      </c>
      <c r="C23202" t="s">
        <v>3</v>
      </c>
      <c r="D23202" t="s">
        <v>1437</v>
      </c>
      <c r="E23202" t="s">
        <v>9</v>
      </c>
      <c r="F23202" t="s">
        <v>1344</v>
      </c>
      <c r="G23202" t="s">
        <v>732</v>
      </c>
      <c r="H23202" s="135" t="s">
        <v>1496</v>
      </c>
      <c r="I23202" t="s">
        <v>1455</v>
      </c>
      <c r="J23202" s="20">
        <v>24</v>
      </c>
      <c r="K23202" s="20" t="s">
        <v>9</v>
      </c>
      <c r="L23202" t="s">
        <v>1464</v>
      </c>
      <c r="M23202" s="20">
        <v>2.64</v>
      </c>
      <c r="N23202" s="20">
        <v>3.86</v>
      </c>
      <c r="AE23202">
        <f t="shared" si="362"/>
        <v>2025</v>
      </c>
    </row>
    <row r="23203" spans="1:31" x14ac:dyDescent="0.25">
      <c r="A23203" s="7">
        <v>23200</v>
      </c>
      <c r="B23203" s="8">
        <v>45669</v>
      </c>
      <c r="C23203" t="s">
        <v>3</v>
      </c>
      <c r="D23203" t="s">
        <v>1437</v>
      </c>
      <c r="E23203" t="s">
        <v>9</v>
      </c>
      <c r="F23203" t="s">
        <v>1344</v>
      </c>
      <c r="G23203" t="s">
        <v>732</v>
      </c>
      <c r="H23203" s="135" t="s">
        <v>1496</v>
      </c>
      <c r="I23203" t="s">
        <v>1455</v>
      </c>
      <c r="J23203" s="20">
        <v>18</v>
      </c>
      <c r="K23203" s="20" t="s">
        <v>1465</v>
      </c>
      <c r="L23203" t="s">
        <v>1466</v>
      </c>
      <c r="M23203" s="20">
        <v>2.25</v>
      </c>
      <c r="N23203" s="20">
        <v>2.25</v>
      </c>
      <c r="AE23203">
        <f t="shared" si="362"/>
        <v>2025</v>
      </c>
    </row>
    <row r="23204" spans="1:31" x14ac:dyDescent="0.25">
      <c r="A23204" s="7">
        <v>23201</v>
      </c>
      <c r="B23204" s="8">
        <v>45663</v>
      </c>
      <c r="C23204" t="s">
        <v>3</v>
      </c>
      <c r="D23204" t="s">
        <v>1426</v>
      </c>
      <c r="E23204" t="s">
        <v>9</v>
      </c>
      <c r="F23204" t="s">
        <v>259</v>
      </c>
      <c r="G23204" t="s">
        <v>861</v>
      </c>
      <c r="H23204" s="135" t="s">
        <v>2520</v>
      </c>
      <c r="I23204" t="s">
        <v>1454</v>
      </c>
      <c r="J23204" s="20">
        <v>35</v>
      </c>
      <c r="K23204" s="20" t="s">
        <v>9</v>
      </c>
      <c r="L23204" t="s">
        <v>1463</v>
      </c>
      <c r="M23204" s="20">
        <v>8.4</v>
      </c>
      <c r="N23204" s="20">
        <v>10.1</v>
      </c>
      <c r="AE23204">
        <f t="shared" si="362"/>
        <v>2025</v>
      </c>
    </row>
    <row r="23205" spans="1:31" x14ac:dyDescent="0.25">
      <c r="A23205" s="7">
        <v>23202</v>
      </c>
      <c r="B23205" s="8">
        <v>45679</v>
      </c>
      <c r="C23205" t="s">
        <v>3</v>
      </c>
      <c r="D23205" t="s">
        <v>1275</v>
      </c>
      <c r="E23205" t="s">
        <v>9</v>
      </c>
      <c r="F23205" t="s">
        <v>1272</v>
      </c>
      <c r="G23205" t="s">
        <v>861</v>
      </c>
      <c r="H23205" s="135" t="s">
        <v>2437</v>
      </c>
      <c r="I23205" t="s">
        <v>1455</v>
      </c>
      <c r="J23205" s="20">
        <v>25</v>
      </c>
      <c r="K23205" s="20" t="s">
        <v>9</v>
      </c>
      <c r="L23205" t="s">
        <v>1464</v>
      </c>
      <c r="M23205" s="20">
        <v>2.75</v>
      </c>
      <c r="N23205" s="20">
        <v>4</v>
      </c>
      <c r="AE23205">
        <f t="shared" si="362"/>
        <v>2025</v>
      </c>
    </row>
    <row r="23206" spans="1:31" x14ac:dyDescent="0.25">
      <c r="A23206" s="7">
        <v>23203</v>
      </c>
      <c r="B23206" s="8">
        <v>45679</v>
      </c>
      <c r="C23206" t="s">
        <v>3</v>
      </c>
      <c r="D23206" t="s">
        <v>1272</v>
      </c>
      <c r="E23206" t="s">
        <v>9</v>
      </c>
      <c r="F23206" t="s">
        <v>1275</v>
      </c>
      <c r="G23206" t="s">
        <v>648</v>
      </c>
      <c r="H23206" s="135" t="s">
        <v>1944</v>
      </c>
      <c r="I23206" t="s">
        <v>1455</v>
      </c>
      <c r="J23206" s="20">
        <v>16</v>
      </c>
      <c r="K23206" s="20" t="s">
        <v>9</v>
      </c>
      <c r="L23206" t="s">
        <v>1464</v>
      </c>
      <c r="M23206" s="20">
        <v>1.76</v>
      </c>
      <c r="N23206" s="20">
        <v>2.74</v>
      </c>
      <c r="AE23206">
        <f t="shared" si="362"/>
        <v>2025</v>
      </c>
    </row>
    <row r="23207" spans="1:31" x14ac:dyDescent="0.25">
      <c r="A23207" s="7">
        <v>23204</v>
      </c>
      <c r="B23207" s="8">
        <v>45679</v>
      </c>
      <c r="C23207" t="s">
        <v>3</v>
      </c>
      <c r="D23207" t="s">
        <v>1448</v>
      </c>
      <c r="E23207" t="s">
        <v>9</v>
      </c>
      <c r="F23207" t="s">
        <v>265</v>
      </c>
      <c r="G23207" t="s">
        <v>1406</v>
      </c>
      <c r="H23207" s="135" t="s">
        <v>3585</v>
      </c>
      <c r="I23207" t="s">
        <v>1458</v>
      </c>
      <c r="J23207" s="20">
        <v>10</v>
      </c>
      <c r="K23207" s="20" t="s">
        <v>1465</v>
      </c>
      <c r="L23207" t="s">
        <v>1466</v>
      </c>
      <c r="M23207" s="20">
        <v>30</v>
      </c>
      <c r="N23207" s="20">
        <v>10</v>
      </c>
      <c r="AE23207">
        <f t="shared" si="362"/>
        <v>2025</v>
      </c>
    </row>
    <row r="23208" spans="1:31" x14ac:dyDescent="0.25">
      <c r="A23208" s="7">
        <v>23205</v>
      </c>
      <c r="B23208" s="8">
        <v>45679</v>
      </c>
      <c r="C23208" t="s">
        <v>3</v>
      </c>
      <c r="D23208" t="s">
        <v>1272</v>
      </c>
      <c r="E23208" t="s">
        <v>9</v>
      </c>
      <c r="F23208" t="s">
        <v>1275</v>
      </c>
      <c r="G23208" t="s">
        <v>929</v>
      </c>
      <c r="H23208" s="135" t="s">
        <v>2655</v>
      </c>
      <c r="I23208" t="s">
        <v>1455</v>
      </c>
      <c r="J23208" s="20">
        <v>20</v>
      </c>
      <c r="K23208" s="20" t="s">
        <v>3</v>
      </c>
      <c r="L23208" t="s">
        <v>1464</v>
      </c>
      <c r="M23208" s="20">
        <v>3.3</v>
      </c>
      <c r="N23208" s="20">
        <v>2.2000000000000002</v>
      </c>
      <c r="AE23208">
        <f t="shared" si="362"/>
        <v>2025</v>
      </c>
    </row>
    <row r="23209" spans="1:31" x14ac:dyDescent="0.25">
      <c r="A23209" s="7">
        <v>23206</v>
      </c>
      <c r="B23209" s="8">
        <v>45679</v>
      </c>
      <c r="C23209" t="s">
        <v>3</v>
      </c>
      <c r="D23209" t="s">
        <v>1272</v>
      </c>
      <c r="E23209" t="s">
        <v>9</v>
      </c>
      <c r="F23209" t="s">
        <v>1275</v>
      </c>
      <c r="G23209" t="s">
        <v>929</v>
      </c>
      <c r="H23209" s="135" t="s">
        <v>3035</v>
      </c>
      <c r="I23209" t="s">
        <v>1455</v>
      </c>
      <c r="J23209" s="20">
        <v>30</v>
      </c>
      <c r="K23209" s="20" t="s">
        <v>3</v>
      </c>
      <c r="L23209" t="s">
        <v>1464</v>
      </c>
      <c r="M23209" s="20">
        <v>4.7</v>
      </c>
      <c r="N23209" s="20">
        <v>3.3</v>
      </c>
      <c r="AE23209">
        <f t="shared" si="362"/>
        <v>2025</v>
      </c>
    </row>
    <row r="23210" spans="1:31" x14ac:dyDescent="0.25">
      <c r="A23210" s="7">
        <v>23207</v>
      </c>
      <c r="B23210" s="8">
        <v>45680</v>
      </c>
      <c r="C23210" t="s">
        <v>3</v>
      </c>
      <c r="D23210" t="s">
        <v>1435</v>
      </c>
      <c r="E23210" t="s">
        <v>9</v>
      </c>
      <c r="F23210" t="s">
        <v>1446</v>
      </c>
      <c r="G23210" t="s">
        <v>732</v>
      </c>
      <c r="H23210" s="135" t="s">
        <v>2234</v>
      </c>
      <c r="I23210" t="s">
        <v>1455</v>
      </c>
      <c r="J23210" s="20">
        <v>40</v>
      </c>
      <c r="K23210" s="20" t="s">
        <v>1465</v>
      </c>
      <c r="L23210" t="s">
        <v>1466</v>
      </c>
      <c r="M23210" s="20">
        <v>5</v>
      </c>
      <c r="N23210" s="20">
        <v>5</v>
      </c>
      <c r="AE23210">
        <f t="shared" si="362"/>
        <v>2025</v>
      </c>
    </row>
    <row r="23211" spans="1:31" x14ac:dyDescent="0.25">
      <c r="A23211" s="7">
        <v>23208</v>
      </c>
      <c r="B23211" s="8">
        <v>45664</v>
      </c>
      <c r="C23211" t="s">
        <v>3</v>
      </c>
      <c r="D23211" t="s">
        <v>1360</v>
      </c>
      <c r="E23211" t="s">
        <v>9</v>
      </c>
      <c r="F23211" t="s">
        <v>779</v>
      </c>
      <c r="G23211" t="s">
        <v>929</v>
      </c>
      <c r="H23211" s="135" t="s">
        <v>2686</v>
      </c>
      <c r="I23211" t="s">
        <v>1454</v>
      </c>
      <c r="J23211" s="20">
        <v>40</v>
      </c>
      <c r="K23211" s="20" t="s">
        <v>9</v>
      </c>
      <c r="L23211" t="s">
        <v>1464</v>
      </c>
      <c r="M23211" s="20">
        <v>8.8000000000000007</v>
      </c>
      <c r="N23211" s="20">
        <v>12.2</v>
      </c>
      <c r="AE23211">
        <f t="shared" si="362"/>
        <v>2025</v>
      </c>
    </row>
    <row r="23212" spans="1:31" x14ac:dyDescent="0.25">
      <c r="A23212" s="7">
        <v>23209</v>
      </c>
      <c r="B23212" s="8">
        <v>45681</v>
      </c>
      <c r="C23212" t="s">
        <v>3</v>
      </c>
      <c r="D23212" t="s">
        <v>1344</v>
      </c>
      <c r="E23212" t="s">
        <v>9</v>
      </c>
      <c r="F23212" t="s">
        <v>1156</v>
      </c>
      <c r="G23212" t="s">
        <v>377</v>
      </c>
      <c r="H23212" s="135" t="s">
        <v>1496</v>
      </c>
      <c r="I23212" t="s">
        <v>1455</v>
      </c>
      <c r="J23212" s="20">
        <v>20</v>
      </c>
      <c r="K23212" s="20" t="s">
        <v>3</v>
      </c>
      <c r="L23212" t="s">
        <v>1463</v>
      </c>
      <c r="M23212" s="20">
        <v>3.1</v>
      </c>
      <c r="N23212" s="20">
        <v>2.4</v>
      </c>
      <c r="AE23212">
        <f t="shared" si="362"/>
        <v>2025</v>
      </c>
    </row>
    <row r="23213" spans="1:31" x14ac:dyDescent="0.25">
      <c r="A23213" s="7">
        <v>23210</v>
      </c>
      <c r="B23213" s="8">
        <v>45681</v>
      </c>
      <c r="C23213" t="s">
        <v>3</v>
      </c>
      <c r="D23213" t="s">
        <v>1272</v>
      </c>
      <c r="E23213" t="s">
        <v>9</v>
      </c>
      <c r="F23213" t="s">
        <v>1445</v>
      </c>
      <c r="G23213" t="s">
        <v>648</v>
      </c>
      <c r="H23213" s="135" t="s">
        <v>3277</v>
      </c>
      <c r="I23213" t="s">
        <v>1458</v>
      </c>
      <c r="J23213" s="20">
        <v>10</v>
      </c>
      <c r="K23213" s="20" t="s">
        <v>1465</v>
      </c>
      <c r="L23213" t="s">
        <v>1466</v>
      </c>
      <c r="M23213" s="20">
        <v>10</v>
      </c>
      <c r="N23213" s="20">
        <v>30</v>
      </c>
      <c r="AE23213">
        <f t="shared" si="362"/>
        <v>2025</v>
      </c>
    </row>
    <row r="23214" spans="1:31" x14ac:dyDescent="0.25">
      <c r="A23214" s="7">
        <v>23211</v>
      </c>
      <c r="B23214" s="8">
        <v>45682</v>
      </c>
      <c r="C23214" t="s">
        <v>3</v>
      </c>
      <c r="D23214" t="s">
        <v>1445</v>
      </c>
      <c r="E23214" t="s">
        <v>9</v>
      </c>
      <c r="F23214" t="s">
        <v>665</v>
      </c>
      <c r="G23214" t="s">
        <v>732</v>
      </c>
      <c r="H23214" s="135" t="s">
        <v>2223</v>
      </c>
      <c r="I23214" t="s">
        <v>1455</v>
      </c>
      <c r="J23214" s="20">
        <v>25</v>
      </c>
      <c r="K23214" s="20" t="s">
        <v>1465</v>
      </c>
      <c r="L23214" t="s">
        <v>1466</v>
      </c>
      <c r="M23214" s="20">
        <v>3.125</v>
      </c>
      <c r="N23214" s="20">
        <v>3.125</v>
      </c>
      <c r="AE23214">
        <f t="shared" si="362"/>
        <v>2025</v>
      </c>
    </row>
    <row r="23215" spans="1:31" x14ac:dyDescent="0.25">
      <c r="A23215" s="7">
        <v>23212</v>
      </c>
      <c r="B23215" s="8">
        <v>45682</v>
      </c>
      <c r="C23215" t="s">
        <v>3</v>
      </c>
      <c r="D23215" t="s">
        <v>1280</v>
      </c>
      <c r="E23215" t="s">
        <v>9</v>
      </c>
      <c r="F23215" t="s">
        <v>118</v>
      </c>
      <c r="G23215" t="s">
        <v>648</v>
      </c>
      <c r="H23215" s="135" t="s">
        <v>1877</v>
      </c>
      <c r="I23215" t="s">
        <v>1455</v>
      </c>
      <c r="J23215" s="20">
        <v>6</v>
      </c>
      <c r="K23215" s="20" t="s">
        <v>1465</v>
      </c>
      <c r="L23215" t="s">
        <v>1466</v>
      </c>
      <c r="M23215" s="20">
        <v>0.75</v>
      </c>
      <c r="N23215" s="20">
        <v>0.75</v>
      </c>
      <c r="AE23215">
        <f t="shared" si="362"/>
        <v>2025</v>
      </c>
    </row>
    <row r="23216" spans="1:31" x14ac:dyDescent="0.25">
      <c r="A23216" s="7">
        <v>23213</v>
      </c>
      <c r="B23216" s="8">
        <v>45683</v>
      </c>
      <c r="C23216" t="s">
        <v>3</v>
      </c>
      <c r="D23216" t="s">
        <v>1394</v>
      </c>
      <c r="E23216" t="s">
        <v>9</v>
      </c>
      <c r="F23216" t="s">
        <v>1052</v>
      </c>
      <c r="G23216" t="s">
        <v>648</v>
      </c>
      <c r="H23216" s="135" t="s">
        <v>1792</v>
      </c>
      <c r="I23216" t="s">
        <v>1458</v>
      </c>
      <c r="J23216" s="20">
        <v>6</v>
      </c>
      <c r="K23216" s="20" t="s">
        <v>9</v>
      </c>
      <c r="L23216" t="s">
        <v>1464</v>
      </c>
      <c r="M23216" s="20">
        <v>30</v>
      </c>
      <c r="N23216" s="20">
        <v>10</v>
      </c>
      <c r="AE23216">
        <f t="shared" si="362"/>
        <v>2025</v>
      </c>
    </row>
    <row r="23217" spans="1:31" x14ac:dyDescent="0.25">
      <c r="A23217" s="7">
        <v>23214</v>
      </c>
      <c r="B23217" s="8">
        <v>45683</v>
      </c>
      <c r="C23217" t="s">
        <v>3</v>
      </c>
      <c r="D23217" t="s">
        <v>1437</v>
      </c>
      <c r="E23217" t="s">
        <v>9</v>
      </c>
      <c r="F23217" t="s">
        <v>1344</v>
      </c>
      <c r="G23217" t="s">
        <v>732</v>
      </c>
      <c r="H23217" s="135" t="s">
        <v>1496</v>
      </c>
      <c r="I23217" t="s">
        <v>1455</v>
      </c>
      <c r="J23217" s="20">
        <v>22</v>
      </c>
      <c r="K23217" s="20" t="s">
        <v>9</v>
      </c>
      <c r="L23217" t="s">
        <v>1464</v>
      </c>
      <c r="M23217" s="20">
        <v>2.42</v>
      </c>
      <c r="N23217" s="20">
        <v>3.58</v>
      </c>
      <c r="AE23217">
        <f t="shared" si="362"/>
        <v>2025</v>
      </c>
    </row>
    <row r="23218" spans="1:31" x14ac:dyDescent="0.25">
      <c r="A23218" s="7">
        <v>23215</v>
      </c>
      <c r="B23218" s="8">
        <v>45669</v>
      </c>
      <c r="C23218" t="s">
        <v>3</v>
      </c>
      <c r="D23218" t="s">
        <v>1447</v>
      </c>
      <c r="E23218" t="s">
        <v>9</v>
      </c>
      <c r="F23218" t="s">
        <v>1432</v>
      </c>
      <c r="G23218" t="s">
        <v>648</v>
      </c>
      <c r="H23218" s="135" t="s">
        <v>1901</v>
      </c>
      <c r="I23218" t="s">
        <v>1454</v>
      </c>
      <c r="J23218" s="20">
        <v>16</v>
      </c>
      <c r="K23218" s="20" t="s">
        <v>9</v>
      </c>
      <c r="L23218" t="s">
        <v>1463</v>
      </c>
      <c r="M23218" s="20">
        <v>3.84</v>
      </c>
      <c r="N23218" s="20">
        <v>5.16</v>
      </c>
      <c r="AE23218">
        <f t="shared" si="362"/>
        <v>2025</v>
      </c>
    </row>
    <row r="23219" spans="1:31" x14ac:dyDescent="0.25">
      <c r="A23219" s="7">
        <v>23216</v>
      </c>
      <c r="B23219" s="8">
        <v>45685</v>
      </c>
      <c r="C23219" t="s">
        <v>3</v>
      </c>
      <c r="D23219" t="s">
        <v>1449</v>
      </c>
      <c r="E23219" t="s">
        <v>9</v>
      </c>
      <c r="F23219" t="s">
        <v>265</v>
      </c>
      <c r="G23219" t="s">
        <v>1406</v>
      </c>
      <c r="H23219" s="135" t="s">
        <v>3585</v>
      </c>
      <c r="I23219" t="s">
        <v>1458</v>
      </c>
      <c r="J23219" s="20">
        <v>10</v>
      </c>
      <c r="K23219" s="20" t="s">
        <v>1465</v>
      </c>
      <c r="L23219" t="s">
        <v>1466</v>
      </c>
      <c r="M23219" s="20">
        <v>30</v>
      </c>
      <c r="N23219" s="20">
        <v>10</v>
      </c>
      <c r="AE23219">
        <f t="shared" si="362"/>
        <v>2025</v>
      </c>
    </row>
    <row r="23220" spans="1:31" x14ac:dyDescent="0.25">
      <c r="A23220" s="7">
        <v>23217</v>
      </c>
      <c r="B23220" s="8">
        <v>45688</v>
      </c>
      <c r="C23220" t="s">
        <v>3</v>
      </c>
      <c r="D23220" t="s">
        <v>1402</v>
      </c>
      <c r="E23220" t="s">
        <v>9</v>
      </c>
      <c r="F23220" t="s">
        <v>1430</v>
      </c>
      <c r="G23220" t="s">
        <v>648</v>
      </c>
      <c r="H23220" s="135" t="s">
        <v>2042</v>
      </c>
      <c r="I23220" t="s">
        <v>1455</v>
      </c>
      <c r="J23220" s="20">
        <v>62</v>
      </c>
      <c r="K23220" s="20" t="s">
        <v>9</v>
      </c>
      <c r="L23220" t="s">
        <v>1464</v>
      </c>
      <c r="M23220" s="20">
        <v>6.82</v>
      </c>
      <c r="N23220" s="20">
        <v>9.18</v>
      </c>
      <c r="AE23220">
        <f t="shared" si="362"/>
        <v>2025</v>
      </c>
    </row>
    <row r="23221" spans="1:31" x14ac:dyDescent="0.25">
      <c r="A23221" s="7">
        <v>23218</v>
      </c>
      <c r="B23221" s="8">
        <v>45688</v>
      </c>
      <c r="C23221" t="s">
        <v>3</v>
      </c>
      <c r="D23221" t="s">
        <v>760</v>
      </c>
      <c r="E23221" t="s">
        <v>9</v>
      </c>
      <c r="F23221" t="s">
        <v>150</v>
      </c>
      <c r="G23221" t="s">
        <v>929</v>
      </c>
      <c r="H23221" s="135" t="s">
        <v>2825</v>
      </c>
      <c r="I23221" t="s">
        <v>1454</v>
      </c>
      <c r="J23221" s="20">
        <v>30</v>
      </c>
      <c r="K23221" s="20" t="s">
        <v>9</v>
      </c>
      <c r="L23221" t="s">
        <v>1463</v>
      </c>
      <c r="M23221" s="20">
        <v>7.2</v>
      </c>
      <c r="N23221" s="20">
        <v>8.8000000000000007</v>
      </c>
      <c r="AE23221">
        <f t="shared" si="362"/>
        <v>2025</v>
      </c>
    </row>
    <row r="23222" spans="1:31" x14ac:dyDescent="0.25">
      <c r="A23222" s="7">
        <v>23219</v>
      </c>
      <c r="B23222" s="8">
        <v>45689</v>
      </c>
      <c r="C23222" t="s">
        <v>3</v>
      </c>
      <c r="D23222" s="12" t="s">
        <v>163</v>
      </c>
      <c r="E23222" t="s">
        <v>9</v>
      </c>
      <c r="F23222" s="12" t="s">
        <v>1445</v>
      </c>
      <c r="G23222" s="12" t="s">
        <v>648</v>
      </c>
      <c r="H23222" s="9" t="s">
        <v>1797</v>
      </c>
      <c r="I23222" s="12" t="s">
        <v>1454</v>
      </c>
      <c r="J23222" s="20">
        <v>40</v>
      </c>
      <c r="K23222" s="20" t="s">
        <v>3</v>
      </c>
      <c r="L23222" s="12" t="s">
        <v>1464</v>
      </c>
      <c r="M23222" s="20">
        <v>12.2</v>
      </c>
      <c r="N23222" s="20">
        <v>8.8000000000000007</v>
      </c>
      <c r="AE23222">
        <f t="shared" si="362"/>
        <v>2025</v>
      </c>
    </row>
    <row r="23223" spans="1:31" x14ac:dyDescent="0.25">
      <c r="A23223" s="7">
        <v>23220</v>
      </c>
      <c r="B23223" s="8">
        <v>45689</v>
      </c>
      <c r="C23223" t="s">
        <v>3</v>
      </c>
      <c r="D23223" s="12" t="s">
        <v>1445</v>
      </c>
      <c r="E23223" t="s">
        <v>9</v>
      </c>
      <c r="F23223" s="12" t="s">
        <v>183</v>
      </c>
      <c r="G23223" s="12" t="s">
        <v>732</v>
      </c>
      <c r="H23223" s="135" t="s">
        <v>2223</v>
      </c>
      <c r="I23223" s="12" t="s">
        <v>1455</v>
      </c>
      <c r="J23223" s="20">
        <v>30</v>
      </c>
      <c r="K23223" s="20" t="s">
        <v>1465</v>
      </c>
      <c r="L23223" s="12" t="s">
        <v>1466</v>
      </c>
      <c r="M23223" s="20">
        <v>3.75</v>
      </c>
      <c r="N23223" s="20">
        <v>3.75</v>
      </c>
      <c r="AE23223">
        <f t="shared" si="362"/>
        <v>2025</v>
      </c>
    </row>
    <row r="23224" spans="1:31" x14ac:dyDescent="0.25">
      <c r="A23224" s="7">
        <v>23221</v>
      </c>
      <c r="B23224" s="8">
        <v>45689</v>
      </c>
      <c r="C23224" t="s">
        <v>3</v>
      </c>
      <c r="D23224" s="12" t="s">
        <v>1437</v>
      </c>
      <c r="E23224" t="s">
        <v>9</v>
      </c>
      <c r="F23224" s="12" t="s">
        <v>1445</v>
      </c>
      <c r="G23224" s="12" t="s">
        <v>732</v>
      </c>
      <c r="H23224" s="135" t="s">
        <v>2186</v>
      </c>
      <c r="I23224" s="12" t="s">
        <v>1455</v>
      </c>
      <c r="J23224" s="20">
        <v>40</v>
      </c>
      <c r="K23224" s="20" t="s">
        <v>9</v>
      </c>
      <c r="L23224" s="12" t="s">
        <v>1464</v>
      </c>
      <c r="M23224" s="20">
        <v>4.4000000000000004</v>
      </c>
      <c r="N23224" s="20">
        <v>6.1</v>
      </c>
      <c r="AE23224">
        <f t="shared" si="362"/>
        <v>2025</v>
      </c>
    </row>
    <row r="23225" spans="1:31" x14ac:dyDescent="0.25">
      <c r="A23225" s="7">
        <v>23222</v>
      </c>
      <c r="B23225" s="8">
        <v>45689</v>
      </c>
      <c r="C23225" t="s">
        <v>3</v>
      </c>
      <c r="D23225" s="12" t="s">
        <v>1445</v>
      </c>
      <c r="E23225" t="s">
        <v>9</v>
      </c>
      <c r="F23225" s="12" t="s">
        <v>1437</v>
      </c>
      <c r="G23225" s="12" t="s">
        <v>569</v>
      </c>
      <c r="H23225" s="136" t="s">
        <v>1748</v>
      </c>
      <c r="I23225" s="12" t="s">
        <v>1455</v>
      </c>
      <c r="J23225" s="20">
        <v>60</v>
      </c>
      <c r="K23225" s="20" t="s">
        <v>9</v>
      </c>
      <c r="L23225" s="12" t="s">
        <v>1464</v>
      </c>
      <c r="M23225" s="20">
        <v>6.6</v>
      </c>
      <c r="N23225" s="20">
        <v>8.9</v>
      </c>
      <c r="AE23225">
        <f t="shared" si="362"/>
        <v>2025</v>
      </c>
    </row>
    <row r="23226" spans="1:31" x14ac:dyDescent="0.25">
      <c r="A23226" s="7">
        <v>23223</v>
      </c>
      <c r="B23226" s="8">
        <v>45689</v>
      </c>
      <c r="C23226" t="s">
        <v>3</v>
      </c>
      <c r="D23226" s="12" t="s">
        <v>1433</v>
      </c>
      <c r="E23226" t="s">
        <v>9</v>
      </c>
      <c r="F23226" s="12" t="s">
        <v>1432</v>
      </c>
      <c r="G23226" s="12" t="s">
        <v>1277</v>
      </c>
      <c r="H23226" s="9" t="s">
        <v>3332</v>
      </c>
      <c r="I23226" s="12" t="s">
        <v>1454</v>
      </c>
      <c r="J23226" s="20">
        <v>25</v>
      </c>
      <c r="K23226" s="20" t="s">
        <v>3</v>
      </c>
      <c r="L23226" s="12" t="s">
        <v>1463</v>
      </c>
      <c r="M23226" s="20">
        <v>7.5</v>
      </c>
      <c r="N23226" s="20">
        <v>6</v>
      </c>
      <c r="AE23226">
        <f t="shared" si="362"/>
        <v>2025</v>
      </c>
    </row>
    <row r="23227" spans="1:31" x14ac:dyDescent="0.25">
      <c r="A23227" s="7">
        <v>23224</v>
      </c>
      <c r="B23227" s="11">
        <v>45689</v>
      </c>
      <c r="C23227" s="12" t="s">
        <v>3</v>
      </c>
      <c r="D23227" s="12" t="s">
        <v>1332</v>
      </c>
      <c r="E23227" s="12" t="s">
        <v>9</v>
      </c>
      <c r="F23227" s="12" t="s">
        <v>1310</v>
      </c>
      <c r="G23227" s="12" t="s">
        <v>1292</v>
      </c>
      <c r="H23227" s="134" t="s">
        <v>3423</v>
      </c>
      <c r="I23227" s="12" t="s">
        <v>1454</v>
      </c>
      <c r="J23227" s="23">
        <v>25</v>
      </c>
      <c r="K23227" s="23" t="s">
        <v>3</v>
      </c>
      <c r="L23227" s="12" t="s">
        <v>1464</v>
      </c>
      <c r="M23227" s="20">
        <v>8</v>
      </c>
      <c r="N23227" s="20">
        <v>5.5</v>
      </c>
      <c r="O23227" s="12"/>
      <c r="P23227" s="26"/>
      <c r="Q23227" s="12"/>
      <c r="R23227" s="12"/>
      <c r="S23227" s="12"/>
      <c r="T23227" s="12"/>
      <c r="U23227" s="12"/>
      <c r="V23227" s="12"/>
      <c r="W23227" s="12"/>
      <c r="X23227" s="12"/>
      <c r="Y23227" s="12"/>
      <c r="Z23227" s="12"/>
      <c r="AA23227" s="12"/>
      <c r="AB23227" s="12"/>
      <c r="AC23227" s="12"/>
      <c r="AD23227" s="12"/>
      <c r="AE23227">
        <f t="shared" si="362"/>
        <v>2025</v>
      </c>
    </row>
    <row r="23228" spans="1:31" x14ac:dyDescent="0.25">
      <c r="A23228" s="7">
        <v>23225</v>
      </c>
      <c r="B23228" s="8">
        <v>45689</v>
      </c>
      <c r="C23228" t="s">
        <v>3</v>
      </c>
      <c r="D23228" s="12" t="s">
        <v>1447</v>
      </c>
      <c r="E23228" t="s">
        <v>9</v>
      </c>
      <c r="F23228" s="12" t="s">
        <v>1432</v>
      </c>
      <c r="G23228" s="12" t="s">
        <v>1292</v>
      </c>
      <c r="H23228" s="9" t="s">
        <v>3494</v>
      </c>
      <c r="I23228" s="12" t="s">
        <v>1454</v>
      </c>
      <c r="J23228" s="20">
        <v>3</v>
      </c>
      <c r="K23228" s="20" t="s">
        <v>1465</v>
      </c>
      <c r="L23228" s="12" t="s">
        <v>1466</v>
      </c>
      <c r="M23228" s="20">
        <v>0.75</v>
      </c>
      <c r="N23228" s="20">
        <v>0.75</v>
      </c>
      <c r="AE23228">
        <f t="shared" si="362"/>
        <v>2025</v>
      </c>
    </row>
    <row r="23229" spans="1:31" x14ac:dyDescent="0.25">
      <c r="A23229" s="7">
        <v>23226</v>
      </c>
      <c r="B23229" s="8">
        <v>45689</v>
      </c>
      <c r="C23229" t="s">
        <v>3</v>
      </c>
      <c r="D23229" s="12" t="s">
        <v>1445</v>
      </c>
      <c r="E23229" t="s">
        <v>9</v>
      </c>
      <c r="F23229" s="12" t="s">
        <v>183</v>
      </c>
      <c r="G23229" s="12" t="s">
        <v>1292</v>
      </c>
      <c r="H23229" s="9" t="s">
        <v>3414</v>
      </c>
      <c r="I23229" s="12" t="s">
        <v>1455</v>
      </c>
      <c r="J23229" s="20">
        <v>25</v>
      </c>
      <c r="K23229" s="20" t="s">
        <v>9</v>
      </c>
      <c r="L23229" s="12" t="s">
        <v>1464</v>
      </c>
      <c r="M23229" s="20">
        <v>2.75</v>
      </c>
      <c r="N23229" s="20">
        <v>4</v>
      </c>
      <c r="AE23229">
        <f t="shared" si="362"/>
        <v>2025</v>
      </c>
    </row>
    <row r="23230" spans="1:31" x14ac:dyDescent="0.25">
      <c r="A23230" s="7">
        <v>23227</v>
      </c>
      <c r="B23230" s="8">
        <v>45689</v>
      </c>
      <c r="C23230" t="s">
        <v>3</v>
      </c>
      <c r="D23230" s="12" t="s">
        <v>1361</v>
      </c>
      <c r="E23230" t="s">
        <v>9</v>
      </c>
      <c r="F23230" s="12" t="s">
        <v>1237</v>
      </c>
      <c r="G23230" s="12" t="s">
        <v>377</v>
      </c>
      <c r="H23230" s="136" t="s">
        <v>1598</v>
      </c>
      <c r="I23230" s="12" t="s">
        <v>1454</v>
      </c>
      <c r="J23230" s="20">
        <v>68</v>
      </c>
      <c r="K23230" s="20" t="s">
        <v>9</v>
      </c>
      <c r="L23230" s="12" t="s">
        <v>1464</v>
      </c>
      <c r="M23230" s="20">
        <v>14.96</v>
      </c>
      <c r="N23230" s="20">
        <v>20.04</v>
      </c>
      <c r="AE23230">
        <f t="shared" si="362"/>
        <v>2025</v>
      </c>
    </row>
    <row r="23231" spans="1:31" x14ac:dyDescent="0.25">
      <c r="A23231" s="7">
        <v>23228</v>
      </c>
      <c r="B23231" s="11">
        <v>45689</v>
      </c>
      <c r="C23231" s="12" t="s">
        <v>3</v>
      </c>
      <c r="D23231" s="12" t="s">
        <v>1413</v>
      </c>
      <c r="E23231" s="12" t="s">
        <v>9</v>
      </c>
      <c r="F23231" s="12" t="s">
        <v>1450</v>
      </c>
      <c r="G23231" s="12" t="s">
        <v>648</v>
      </c>
      <c r="H23231" s="135" t="s">
        <v>3616</v>
      </c>
      <c r="I23231" s="12" t="s">
        <v>1458</v>
      </c>
      <c r="J23231" s="23">
        <v>4</v>
      </c>
      <c r="K23231" s="23" t="s">
        <v>1465</v>
      </c>
      <c r="L23231" s="12" t="s">
        <v>1466</v>
      </c>
      <c r="M23231" s="20">
        <v>10</v>
      </c>
      <c r="N23231" s="20">
        <v>30</v>
      </c>
      <c r="O23231" s="12"/>
      <c r="P23231" s="26"/>
      <c r="Q23231" s="12"/>
      <c r="R23231" s="12"/>
      <c r="S23231" s="12"/>
      <c r="T23231" s="12"/>
      <c r="U23231" s="12"/>
      <c r="V23231" s="12"/>
      <c r="W23231" s="12"/>
      <c r="X23231" s="12"/>
      <c r="Y23231" s="12"/>
      <c r="Z23231" s="12"/>
      <c r="AA23231" s="12"/>
      <c r="AB23231" s="12"/>
      <c r="AC23231" s="12"/>
      <c r="AD23231" s="12"/>
      <c r="AE23231">
        <f t="shared" si="362"/>
        <v>2025</v>
      </c>
    </row>
    <row r="23232" spans="1:31" x14ac:dyDescent="0.25">
      <c r="A23232" s="7">
        <v>23229</v>
      </c>
      <c r="B23232" s="11">
        <v>45689</v>
      </c>
      <c r="C23232" s="12" t="s">
        <v>3</v>
      </c>
      <c r="D23232" s="12" t="s">
        <v>40</v>
      </c>
      <c r="E23232" s="12" t="s">
        <v>9</v>
      </c>
      <c r="F23232" s="12" t="s">
        <v>1451</v>
      </c>
      <c r="G23232" s="12" t="s">
        <v>648</v>
      </c>
      <c r="H23232" s="134" t="s">
        <v>3616</v>
      </c>
      <c r="I23232" s="12" t="s">
        <v>1458</v>
      </c>
      <c r="J23232" s="23">
        <v>4</v>
      </c>
      <c r="K23232" s="23" t="s">
        <v>1465</v>
      </c>
      <c r="L23232" s="12" t="s">
        <v>1466</v>
      </c>
      <c r="M23232" s="20">
        <v>10</v>
      </c>
      <c r="N23232" s="20">
        <v>30</v>
      </c>
      <c r="O23232" s="12"/>
      <c r="P23232" s="26"/>
      <c r="Q23232" s="12"/>
      <c r="R23232" s="12"/>
      <c r="S23232" s="12"/>
      <c r="T23232" s="12"/>
      <c r="U23232" s="12"/>
      <c r="V23232" s="12"/>
      <c r="W23232" s="12"/>
      <c r="X23232" s="12"/>
      <c r="Y23232" s="12"/>
      <c r="Z23232" s="12"/>
      <c r="AA23232" s="12"/>
      <c r="AB23232" s="12"/>
      <c r="AC23232" s="12"/>
      <c r="AD23232" s="12"/>
      <c r="AE23232">
        <f t="shared" si="362"/>
        <v>2025</v>
      </c>
    </row>
    <row r="23233" spans="1:31" x14ac:dyDescent="0.25">
      <c r="A23233" s="7">
        <v>23230</v>
      </c>
      <c r="B23233" s="8">
        <v>45689</v>
      </c>
      <c r="C23233" t="s">
        <v>3</v>
      </c>
      <c r="D23233" s="12" t="s">
        <v>1361</v>
      </c>
      <c r="E23233" t="s">
        <v>9</v>
      </c>
      <c r="F23233" s="12" t="s">
        <v>1123</v>
      </c>
      <c r="G23233" s="12" t="s">
        <v>648</v>
      </c>
      <c r="H23233" s="9" t="s">
        <v>3617</v>
      </c>
      <c r="I23233" s="12" t="s">
        <v>1455</v>
      </c>
      <c r="J23233" s="20">
        <v>9</v>
      </c>
      <c r="K23233" s="20" t="s">
        <v>3</v>
      </c>
      <c r="L23233" s="12" t="s">
        <v>1464</v>
      </c>
      <c r="M23233" s="20">
        <v>1.76</v>
      </c>
      <c r="N23233" s="20">
        <v>0.99</v>
      </c>
      <c r="AE23233">
        <f t="shared" si="362"/>
        <v>2025</v>
      </c>
    </row>
    <row r="23234" spans="1:31" x14ac:dyDescent="0.25">
      <c r="A23234" s="7">
        <v>23231</v>
      </c>
      <c r="B23234" s="8">
        <v>45689</v>
      </c>
      <c r="C23234" t="s">
        <v>3</v>
      </c>
      <c r="D23234" s="12" t="s">
        <v>1157</v>
      </c>
      <c r="E23234" t="s">
        <v>9</v>
      </c>
      <c r="F23234" s="12" t="s">
        <v>1432</v>
      </c>
      <c r="G23234" s="12" t="s">
        <v>648</v>
      </c>
      <c r="H23234" s="135" t="s">
        <v>3618</v>
      </c>
      <c r="I23234" s="12" t="s">
        <v>1454</v>
      </c>
      <c r="J23234" s="20">
        <v>22</v>
      </c>
      <c r="K23234" s="20" t="s">
        <v>9</v>
      </c>
      <c r="L23234" s="12" t="s">
        <v>1463</v>
      </c>
      <c r="M23234" s="20">
        <v>5.28</v>
      </c>
      <c r="N23234" s="20">
        <v>6.72</v>
      </c>
      <c r="AE23234">
        <f t="shared" si="362"/>
        <v>2025</v>
      </c>
    </row>
    <row r="23235" spans="1:31" x14ac:dyDescent="0.25">
      <c r="A23235" s="7">
        <v>23232</v>
      </c>
      <c r="B23235" s="8">
        <v>45689</v>
      </c>
      <c r="C23235" t="s">
        <v>3</v>
      </c>
      <c r="D23235" s="12" t="s">
        <v>1272</v>
      </c>
      <c r="E23235" t="s">
        <v>9</v>
      </c>
      <c r="F23235" s="12" t="s">
        <v>1445</v>
      </c>
      <c r="G23235" s="12" t="s">
        <v>648</v>
      </c>
      <c r="H23235" s="9" t="s">
        <v>3277</v>
      </c>
      <c r="I23235" s="12" t="s">
        <v>1455</v>
      </c>
      <c r="J23235" s="20">
        <v>10</v>
      </c>
      <c r="K23235" s="20" t="s">
        <v>1465</v>
      </c>
      <c r="L23235" s="12" t="s">
        <v>1466</v>
      </c>
      <c r="M23235" s="20">
        <v>1.25</v>
      </c>
      <c r="N23235" s="20">
        <v>1.25</v>
      </c>
      <c r="AE23235">
        <f t="shared" si="362"/>
        <v>2025</v>
      </c>
    </row>
    <row r="23236" spans="1:31" x14ac:dyDescent="0.25">
      <c r="A23236" s="7">
        <v>23233</v>
      </c>
      <c r="B23236" s="8">
        <v>45689</v>
      </c>
      <c r="C23236" t="s">
        <v>3</v>
      </c>
      <c r="D23236" s="12" t="s">
        <v>1361</v>
      </c>
      <c r="E23236" t="s">
        <v>9</v>
      </c>
      <c r="F23236" s="12" t="s">
        <v>1288</v>
      </c>
      <c r="G23236" s="12" t="s">
        <v>648</v>
      </c>
      <c r="H23236" s="135" t="s">
        <v>2258</v>
      </c>
      <c r="I23236" s="12" t="s">
        <v>1454</v>
      </c>
      <c r="J23236" s="20">
        <v>66</v>
      </c>
      <c r="K23236" s="20" t="s">
        <v>1465</v>
      </c>
      <c r="L23236" s="12" t="s">
        <v>1466</v>
      </c>
      <c r="M23236" s="20">
        <v>16.5</v>
      </c>
      <c r="N23236" s="20">
        <v>16.5</v>
      </c>
      <c r="AE23236">
        <f t="shared" ref="AE23236:AE23299" si="363">YEAR(B23236)</f>
        <v>2025</v>
      </c>
    </row>
    <row r="23237" spans="1:31" x14ac:dyDescent="0.25">
      <c r="A23237" s="7">
        <v>23234</v>
      </c>
      <c r="B23237" s="8">
        <v>45689</v>
      </c>
      <c r="C23237" t="s">
        <v>3</v>
      </c>
      <c r="D23237" s="12" t="s">
        <v>1445</v>
      </c>
      <c r="E23237" t="s">
        <v>9</v>
      </c>
      <c r="F23237" s="12" t="s">
        <v>1310</v>
      </c>
      <c r="G23237" s="12" t="s">
        <v>648</v>
      </c>
      <c r="H23237" s="135" t="s">
        <v>2193</v>
      </c>
      <c r="I23237" s="12" t="s">
        <v>1455</v>
      </c>
      <c r="J23237" s="20">
        <v>40</v>
      </c>
      <c r="K23237" s="20" t="s">
        <v>9</v>
      </c>
      <c r="L23237" s="12" t="s">
        <v>1464</v>
      </c>
      <c r="M23237" s="20">
        <v>4.4000000000000004</v>
      </c>
      <c r="N23237" s="20">
        <v>6.1</v>
      </c>
      <c r="AE23237">
        <f t="shared" si="363"/>
        <v>2025</v>
      </c>
    </row>
    <row r="23238" spans="1:31" x14ac:dyDescent="0.25">
      <c r="A23238" s="7">
        <v>23235</v>
      </c>
      <c r="B23238" s="8">
        <v>45689</v>
      </c>
      <c r="C23238" t="s">
        <v>3</v>
      </c>
      <c r="D23238" s="12" t="s">
        <v>1349</v>
      </c>
      <c r="E23238" t="s">
        <v>9</v>
      </c>
      <c r="F23238" s="12" t="s">
        <v>1430</v>
      </c>
      <c r="G23238" s="12" t="s">
        <v>648</v>
      </c>
      <c r="H23238" s="135" t="s">
        <v>3619</v>
      </c>
      <c r="I23238" s="12" t="s">
        <v>1454</v>
      </c>
      <c r="J23238" s="20">
        <v>42</v>
      </c>
      <c r="K23238" s="20" t="s">
        <v>9</v>
      </c>
      <c r="L23238" s="12" t="s">
        <v>1464</v>
      </c>
      <c r="M23238" s="20">
        <v>9.24</v>
      </c>
      <c r="N23238" s="20">
        <v>12.76</v>
      </c>
      <c r="AE23238">
        <f t="shared" si="363"/>
        <v>2025</v>
      </c>
    </row>
    <row r="23239" spans="1:31" x14ac:dyDescent="0.25">
      <c r="A23239" s="7">
        <v>23236</v>
      </c>
      <c r="B23239" s="8">
        <v>45689</v>
      </c>
      <c r="C23239" t="s">
        <v>3</v>
      </c>
      <c r="D23239" s="12" t="s">
        <v>1361</v>
      </c>
      <c r="E23239" t="s">
        <v>9</v>
      </c>
      <c r="F23239" s="12" t="s">
        <v>45</v>
      </c>
      <c r="G23239" s="12" t="s">
        <v>1170</v>
      </c>
      <c r="H23239" s="9" t="s">
        <v>3620</v>
      </c>
      <c r="I23239" s="12" t="s">
        <v>1454</v>
      </c>
      <c r="J23239" s="20">
        <v>50</v>
      </c>
      <c r="K23239" s="20" t="s">
        <v>3</v>
      </c>
      <c r="L23239" s="12" t="s">
        <v>1464</v>
      </c>
      <c r="M23239" s="20">
        <v>15</v>
      </c>
      <c r="N23239" s="20">
        <v>11</v>
      </c>
      <c r="AE23239">
        <f t="shared" si="363"/>
        <v>2025</v>
      </c>
    </row>
    <row r="23240" spans="1:31" x14ac:dyDescent="0.25">
      <c r="A23240" s="7">
        <v>23237</v>
      </c>
      <c r="B23240" s="8">
        <v>45689</v>
      </c>
      <c r="C23240" t="s">
        <v>3</v>
      </c>
      <c r="D23240" s="12" t="s">
        <v>1444</v>
      </c>
      <c r="E23240" t="s">
        <v>9</v>
      </c>
      <c r="F23240" s="12" t="s">
        <v>40</v>
      </c>
      <c r="G23240" s="12" t="s">
        <v>377</v>
      </c>
      <c r="H23240" s="135" t="s">
        <v>1496</v>
      </c>
      <c r="I23240" s="12" t="s">
        <v>1454</v>
      </c>
      <c r="J23240" s="20">
        <v>20</v>
      </c>
      <c r="K23240" s="20" t="s">
        <v>1465</v>
      </c>
      <c r="L23240" s="12" t="s">
        <v>1466</v>
      </c>
      <c r="M23240" s="20">
        <v>5</v>
      </c>
      <c r="N23240" s="20">
        <v>5</v>
      </c>
      <c r="AE23240">
        <f t="shared" si="363"/>
        <v>2025</v>
      </c>
    </row>
    <row r="23241" spans="1:31" x14ac:dyDescent="0.25">
      <c r="A23241" s="7">
        <v>23238</v>
      </c>
      <c r="B23241" s="8">
        <v>45689</v>
      </c>
      <c r="C23241" t="s">
        <v>3</v>
      </c>
      <c r="D23241" s="12" t="s">
        <v>1361</v>
      </c>
      <c r="E23241" t="s">
        <v>9</v>
      </c>
      <c r="F23241" s="12" t="s">
        <v>1237</v>
      </c>
      <c r="G23241" s="12" t="s">
        <v>377</v>
      </c>
      <c r="H23241" s="135" t="s">
        <v>1496</v>
      </c>
      <c r="I23241" s="12" t="s">
        <v>1454</v>
      </c>
      <c r="J23241" s="20">
        <v>65</v>
      </c>
      <c r="K23241" s="20" t="s">
        <v>9</v>
      </c>
      <c r="L23241" s="12" t="s">
        <v>1464</v>
      </c>
      <c r="M23241" s="20">
        <v>14.3</v>
      </c>
      <c r="N23241" s="20">
        <v>19.2</v>
      </c>
      <c r="AE23241">
        <f t="shared" si="363"/>
        <v>2025</v>
      </c>
    </row>
    <row r="23242" spans="1:31" x14ac:dyDescent="0.25">
      <c r="A23242" s="7">
        <v>23239</v>
      </c>
      <c r="B23242" s="8">
        <v>45689</v>
      </c>
      <c r="C23242" t="s">
        <v>3</v>
      </c>
      <c r="D23242" s="12" t="s">
        <v>1361</v>
      </c>
      <c r="E23242" t="s">
        <v>9</v>
      </c>
      <c r="F23242" s="12" t="s">
        <v>1237</v>
      </c>
      <c r="G23242" s="12" t="s">
        <v>377</v>
      </c>
      <c r="H23242" s="135" t="s">
        <v>1496</v>
      </c>
      <c r="I23242" s="12" t="s">
        <v>1454</v>
      </c>
      <c r="J23242" s="20">
        <v>22</v>
      </c>
      <c r="K23242" s="20" t="s">
        <v>3</v>
      </c>
      <c r="L23242" s="12" t="s">
        <v>1464</v>
      </c>
      <c r="M23242" s="20">
        <v>7.16</v>
      </c>
      <c r="N23242" s="20">
        <v>4.84</v>
      </c>
      <c r="AE23242">
        <f t="shared" si="363"/>
        <v>2025</v>
      </c>
    </row>
    <row r="23243" spans="1:31" x14ac:dyDescent="0.25">
      <c r="A23243" s="7">
        <v>23240</v>
      </c>
      <c r="B23243" s="11">
        <v>45689</v>
      </c>
      <c r="C23243" s="12" t="s">
        <v>3</v>
      </c>
      <c r="D23243" s="12" t="s">
        <v>1351</v>
      </c>
      <c r="E23243" s="12" t="s">
        <v>9</v>
      </c>
      <c r="F23243" s="12" t="s">
        <v>1342</v>
      </c>
      <c r="G23243" s="12" t="s">
        <v>895</v>
      </c>
      <c r="H23243" s="134" t="s">
        <v>3621</v>
      </c>
      <c r="I23243" s="12" t="s">
        <v>1456</v>
      </c>
      <c r="J23243" s="23">
        <v>57</v>
      </c>
      <c r="K23243" s="23" t="s">
        <v>9</v>
      </c>
      <c r="L23243" s="12" t="s">
        <v>1464</v>
      </c>
      <c r="M23243" s="20">
        <v>12.54</v>
      </c>
      <c r="N23243" s="20">
        <v>16.96</v>
      </c>
      <c r="O23243" s="12" t="s">
        <v>3</v>
      </c>
      <c r="P23243" s="26" t="s">
        <v>1331</v>
      </c>
      <c r="Q23243" s="12" t="s">
        <v>9</v>
      </c>
      <c r="R23243" s="12" t="s">
        <v>1344</v>
      </c>
      <c r="S23243" s="12" t="s">
        <v>9</v>
      </c>
      <c r="T23243" s="12" t="s">
        <v>900</v>
      </c>
      <c r="U23243" s="12"/>
      <c r="V23243" s="12"/>
      <c r="W23243" s="12"/>
      <c r="X23243" s="12"/>
      <c r="Y23243" s="12"/>
      <c r="Z23243" s="12"/>
      <c r="AA23243" s="12"/>
      <c r="AB23243" s="12"/>
      <c r="AC23243" s="12"/>
      <c r="AD23243" s="12"/>
      <c r="AE23243">
        <f t="shared" si="363"/>
        <v>2025</v>
      </c>
    </row>
    <row r="23244" spans="1:31" x14ac:dyDescent="0.25">
      <c r="A23244" s="7">
        <v>23241</v>
      </c>
      <c r="B23244" s="11">
        <v>45689</v>
      </c>
      <c r="C23244" s="12" t="s">
        <v>3</v>
      </c>
      <c r="D23244" s="12" t="s">
        <v>1286</v>
      </c>
      <c r="E23244" s="12" t="s">
        <v>9</v>
      </c>
      <c r="F23244" s="12" t="s">
        <v>678</v>
      </c>
      <c r="G23244" s="12" t="s">
        <v>895</v>
      </c>
      <c r="H23244" s="135" t="s">
        <v>2718</v>
      </c>
      <c r="I23244" s="12" t="s">
        <v>1455</v>
      </c>
      <c r="J23244" s="23">
        <v>28</v>
      </c>
      <c r="K23244" s="23" t="s">
        <v>1465</v>
      </c>
      <c r="L23244" s="12" t="s">
        <v>1466</v>
      </c>
      <c r="M23244" s="20">
        <v>3.5</v>
      </c>
      <c r="N23244" s="20">
        <v>3.5</v>
      </c>
      <c r="O23244" s="12"/>
      <c r="P23244" s="26"/>
      <c r="Q23244" s="12"/>
      <c r="R23244" s="12"/>
      <c r="S23244" s="12"/>
      <c r="T23244" s="12"/>
      <c r="U23244" s="12"/>
      <c r="V23244" s="12"/>
      <c r="W23244" s="12"/>
      <c r="X23244" s="12"/>
      <c r="Y23244" s="12"/>
      <c r="Z23244" s="12"/>
      <c r="AA23244" s="12"/>
      <c r="AB23244" s="12"/>
      <c r="AC23244" s="12"/>
      <c r="AD23244" s="12"/>
      <c r="AE23244">
        <f t="shared" si="363"/>
        <v>2025</v>
      </c>
    </row>
    <row r="23245" spans="1:31" x14ac:dyDescent="0.25">
      <c r="A23245" s="7">
        <v>23242</v>
      </c>
      <c r="B23245" s="8">
        <v>45689</v>
      </c>
      <c r="C23245" t="s">
        <v>3</v>
      </c>
      <c r="D23245" s="12" t="s">
        <v>1437</v>
      </c>
      <c r="E23245" t="s">
        <v>9</v>
      </c>
      <c r="F23245" s="12" t="s">
        <v>1445</v>
      </c>
      <c r="G23245" s="12" t="s">
        <v>895</v>
      </c>
      <c r="H23245" s="135" t="s">
        <v>2585</v>
      </c>
      <c r="I23245" s="12" t="s">
        <v>1455</v>
      </c>
      <c r="J23245" s="20">
        <v>40</v>
      </c>
      <c r="K23245" s="20" t="s">
        <v>1465</v>
      </c>
      <c r="L23245" s="12" t="s">
        <v>1466</v>
      </c>
      <c r="M23245" s="20">
        <v>5</v>
      </c>
      <c r="N23245" s="20">
        <v>5</v>
      </c>
      <c r="AE23245">
        <f t="shared" si="363"/>
        <v>2025</v>
      </c>
    </row>
    <row r="23246" spans="1:31" x14ac:dyDescent="0.25">
      <c r="A23246" s="7">
        <v>23243</v>
      </c>
      <c r="B23246" s="8">
        <v>45689</v>
      </c>
      <c r="C23246" t="s">
        <v>3</v>
      </c>
      <c r="D23246" s="12" t="s">
        <v>1156</v>
      </c>
      <c r="E23246" t="s">
        <v>9</v>
      </c>
      <c r="F23246" s="12" t="s">
        <v>1344</v>
      </c>
      <c r="G23246" s="12" t="s">
        <v>1016</v>
      </c>
      <c r="H23246" s="9" t="s">
        <v>1496</v>
      </c>
      <c r="I23246" s="12" t="s">
        <v>1455</v>
      </c>
      <c r="J23246" s="20">
        <v>16</v>
      </c>
      <c r="K23246" s="20" t="s">
        <v>9</v>
      </c>
      <c r="L23246" s="12" t="s">
        <v>1463</v>
      </c>
      <c r="M23246" s="20">
        <v>1.92</v>
      </c>
      <c r="N23246" s="20">
        <v>2.58</v>
      </c>
      <c r="AE23246">
        <f t="shared" si="363"/>
        <v>2025</v>
      </c>
    </row>
    <row r="23247" spans="1:31" x14ac:dyDescent="0.25">
      <c r="A23247" s="7">
        <v>23244</v>
      </c>
      <c r="B23247" s="8">
        <v>45689</v>
      </c>
      <c r="C23247" t="s">
        <v>3</v>
      </c>
      <c r="D23247" s="12" t="s">
        <v>1448</v>
      </c>
      <c r="E23247" t="s">
        <v>9</v>
      </c>
      <c r="F23247" s="12" t="s">
        <v>265</v>
      </c>
      <c r="G23247" s="12" t="s">
        <v>929</v>
      </c>
      <c r="H23247" s="135" t="s">
        <v>2658</v>
      </c>
      <c r="I23247" s="12" t="s">
        <v>1455</v>
      </c>
      <c r="J23247" s="20">
        <v>10</v>
      </c>
      <c r="K23247" s="20" t="s">
        <v>9</v>
      </c>
      <c r="L23247" s="12" t="s">
        <v>1464</v>
      </c>
      <c r="M23247" s="20">
        <v>1.1000000000000001</v>
      </c>
      <c r="N23247" s="20">
        <v>1.9</v>
      </c>
      <c r="AE23247">
        <f t="shared" si="363"/>
        <v>2025</v>
      </c>
    </row>
    <row r="23248" spans="1:31" x14ac:dyDescent="0.25">
      <c r="A23248" s="7">
        <v>23245</v>
      </c>
      <c r="B23248" s="8">
        <v>45689</v>
      </c>
      <c r="C23248" t="s">
        <v>3</v>
      </c>
      <c r="D23248" s="12" t="s">
        <v>1361</v>
      </c>
      <c r="E23248" t="s">
        <v>9</v>
      </c>
      <c r="F23248" s="12" t="s">
        <v>1288</v>
      </c>
      <c r="G23248" s="12" t="s">
        <v>870</v>
      </c>
      <c r="H23248" s="135" t="s">
        <v>2978</v>
      </c>
      <c r="I23248" s="12" t="s">
        <v>1454</v>
      </c>
      <c r="J23248" s="20">
        <v>32</v>
      </c>
      <c r="K23248" s="20" t="s">
        <v>3</v>
      </c>
      <c r="L23248" s="12" t="s">
        <v>1464</v>
      </c>
      <c r="M23248" s="20">
        <v>9.9600000000000009</v>
      </c>
      <c r="N23248" s="20">
        <v>7.04</v>
      </c>
      <c r="AE23248">
        <f t="shared" si="363"/>
        <v>2025</v>
      </c>
    </row>
    <row r="23249" spans="1:31" x14ac:dyDescent="0.25">
      <c r="A23249" s="7">
        <v>23246</v>
      </c>
      <c r="B23249" s="8">
        <v>45689</v>
      </c>
      <c r="C23249" t="s">
        <v>3</v>
      </c>
      <c r="D23249" s="12" t="s">
        <v>1449</v>
      </c>
      <c r="E23249" t="s">
        <v>9</v>
      </c>
      <c r="F23249" s="12" t="s">
        <v>102</v>
      </c>
      <c r="G23249" s="12" t="s">
        <v>929</v>
      </c>
      <c r="H23249" s="135" t="s">
        <v>2786</v>
      </c>
      <c r="I23249" s="12" t="s">
        <v>1455</v>
      </c>
      <c r="J23249" s="20">
        <v>9</v>
      </c>
      <c r="K23249" s="20" t="s">
        <v>9</v>
      </c>
      <c r="L23249" s="12" t="s">
        <v>1463</v>
      </c>
      <c r="M23249" s="20">
        <v>1.08</v>
      </c>
      <c r="N23249" s="20">
        <v>1.67</v>
      </c>
      <c r="AE23249">
        <f t="shared" si="363"/>
        <v>2025</v>
      </c>
    </row>
    <row r="23250" spans="1:31" x14ac:dyDescent="0.25">
      <c r="A23250" s="7">
        <v>23247</v>
      </c>
      <c r="B23250" s="11">
        <v>45689</v>
      </c>
      <c r="C23250" s="12" t="s">
        <v>3</v>
      </c>
      <c r="D23250" s="12" t="s">
        <v>678</v>
      </c>
      <c r="E23250" s="12" t="s">
        <v>9</v>
      </c>
      <c r="F23250" s="12" t="s">
        <v>114</v>
      </c>
      <c r="G23250" s="12" t="s">
        <v>929</v>
      </c>
      <c r="H23250" s="135" t="s">
        <v>2678</v>
      </c>
      <c r="I23250" s="12" t="s">
        <v>1454</v>
      </c>
      <c r="J23250" s="23">
        <v>40</v>
      </c>
      <c r="K23250" s="23" t="s">
        <v>3</v>
      </c>
      <c r="L23250" s="12" t="s">
        <v>1464</v>
      </c>
      <c r="M23250" s="20">
        <v>12.2</v>
      </c>
      <c r="N23250" s="20">
        <v>8.8000000000000007</v>
      </c>
      <c r="O23250" s="12"/>
      <c r="P23250" s="26"/>
      <c r="Q23250" s="12"/>
      <c r="R23250" s="12"/>
      <c r="S23250" s="12"/>
      <c r="T23250" s="12"/>
      <c r="U23250" s="12"/>
      <c r="V23250" s="12"/>
      <c r="W23250" s="12"/>
      <c r="X23250" s="12"/>
      <c r="Y23250" s="12"/>
      <c r="Z23250" s="12"/>
      <c r="AA23250" s="12"/>
      <c r="AB23250" s="12"/>
      <c r="AC23250" s="12"/>
      <c r="AD23250" s="12"/>
      <c r="AE23250">
        <f t="shared" si="363"/>
        <v>2025</v>
      </c>
    </row>
    <row r="23251" spans="1:31" x14ac:dyDescent="0.25">
      <c r="A23251" s="7">
        <v>23248</v>
      </c>
      <c r="B23251" s="8">
        <v>45689</v>
      </c>
      <c r="C23251" t="s">
        <v>3</v>
      </c>
      <c r="D23251" s="12" t="s">
        <v>1448</v>
      </c>
      <c r="E23251" t="s">
        <v>9</v>
      </c>
      <c r="F23251" s="12" t="s">
        <v>163</v>
      </c>
      <c r="G23251" s="12" t="s">
        <v>929</v>
      </c>
      <c r="H23251" s="135" t="s">
        <v>2683</v>
      </c>
      <c r="I23251" s="12" t="s">
        <v>1455</v>
      </c>
      <c r="J23251" s="20">
        <v>16</v>
      </c>
      <c r="K23251" s="20" t="s">
        <v>9</v>
      </c>
      <c r="L23251" s="12" t="s">
        <v>1463</v>
      </c>
      <c r="M23251" s="20">
        <v>1.92</v>
      </c>
      <c r="N23251" s="20">
        <v>2.58</v>
      </c>
      <c r="AE23251">
        <f t="shared" si="363"/>
        <v>2025</v>
      </c>
    </row>
    <row r="23252" spans="1:31" x14ac:dyDescent="0.25">
      <c r="A23252" s="7">
        <v>23249</v>
      </c>
      <c r="B23252" s="8">
        <v>45689</v>
      </c>
      <c r="C23252" t="s">
        <v>3</v>
      </c>
      <c r="D23252" s="12" t="s">
        <v>1349</v>
      </c>
      <c r="E23252" t="s">
        <v>9</v>
      </c>
      <c r="F23252" s="12" t="s">
        <v>1445</v>
      </c>
      <c r="G23252" s="12" t="s">
        <v>929</v>
      </c>
      <c r="H23252" s="135" t="s">
        <v>2771</v>
      </c>
      <c r="I23252" s="12" t="s">
        <v>1454</v>
      </c>
      <c r="J23252" s="20">
        <v>60</v>
      </c>
      <c r="K23252" s="20" t="s">
        <v>3</v>
      </c>
      <c r="L23252" s="12" t="s">
        <v>1464</v>
      </c>
      <c r="M23252" s="20">
        <v>17.8</v>
      </c>
      <c r="N23252" s="20">
        <v>13.2</v>
      </c>
      <c r="AE23252">
        <f t="shared" si="363"/>
        <v>2025</v>
      </c>
    </row>
    <row r="23253" spans="1:31" x14ac:dyDescent="0.25">
      <c r="A23253" s="7">
        <v>23250</v>
      </c>
      <c r="B23253" s="8">
        <v>45689</v>
      </c>
      <c r="C23253" t="s">
        <v>3</v>
      </c>
      <c r="D23253" s="12" t="s">
        <v>40</v>
      </c>
      <c r="E23253" t="s">
        <v>9</v>
      </c>
      <c r="F23253" s="12" t="s">
        <v>1451</v>
      </c>
      <c r="G23253" s="12" t="s">
        <v>929</v>
      </c>
      <c r="H23253" s="135" t="s">
        <v>2650</v>
      </c>
      <c r="I23253" s="12" t="s">
        <v>1455</v>
      </c>
      <c r="J23253" s="20">
        <v>18</v>
      </c>
      <c r="K23253" s="20" t="s">
        <v>1465</v>
      </c>
      <c r="L23253" s="12" t="s">
        <v>1466</v>
      </c>
      <c r="M23253" s="20">
        <v>2.25</v>
      </c>
      <c r="N23253" s="20">
        <v>2.25</v>
      </c>
      <c r="AE23253">
        <f t="shared" si="363"/>
        <v>2025</v>
      </c>
    </row>
    <row r="23254" spans="1:31" x14ac:dyDescent="0.25">
      <c r="A23254" s="7">
        <v>23251</v>
      </c>
      <c r="B23254" s="8">
        <v>45689</v>
      </c>
      <c r="C23254" t="s">
        <v>3</v>
      </c>
      <c r="D23254" s="12" t="s">
        <v>1123</v>
      </c>
      <c r="E23254" t="s">
        <v>9</v>
      </c>
      <c r="F23254" s="12" t="s">
        <v>1360</v>
      </c>
      <c r="G23254" s="12" t="s">
        <v>929</v>
      </c>
      <c r="H23254" s="135" t="s">
        <v>2780</v>
      </c>
      <c r="I23254" s="12" t="s">
        <v>1454</v>
      </c>
      <c r="J23254" s="20">
        <v>61</v>
      </c>
      <c r="K23254" s="20" t="s">
        <v>3</v>
      </c>
      <c r="L23254" s="12" t="s">
        <v>1464</v>
      </c>
      <c r="M23254" s="20">
        <v>18.079999999999998</v>
      </c>
      <c r="N23254" s="20">
        <v>13.42</v>
      </c>
      <c r="AE23254">
        <f t="shared" si="363"/>
        <v>2025</v>
      </c>
    </row>
    <row r="23255" spans="1:31" x14ac:dyDescent="0.25">
      <c r="A23255" s="7">
        <v>23252</v>
      </c>
      <c r="B23255" s="8">
        <v>45689</v>
      </c>
      <c r="C23255" t="s">
        <v>3</v>
      </c>
      <c r="D23255" s="12" t="s">
        <v>1349</v>
      </c>
      <c r="E23255" t="s">
        <v>9</v>
      </c>
      <c r="F23255" s="12" t="s">
        <v>1445</v>
      </c>
      <c r="G23255" s="12" t="s">
        <v>929</v>
      </c>
      <c r="H23255" s="135" t="s">
        <v>2701</v>
      </c>
      <c r="I23255" s="12" t="s">
        <v>1454</v>
      </c>
      <c r="J23255" s="20">
        <v>40</v>
      </c>
      <c r="K23255" s="20" t="s">
        <v>3</v>
      </c>
      <c r="L23255" s="12" t="s">
        <v>1464</v>
      </c>
      <c r="M23255" s="20">
        <v>12.2</v>
      </c>
      <c r="N23255" s="20">
        <v>8.8000000000000007</v>
      </c>
      <c r="AE23255">
        <f t="shared" si="363"/>
        <v>2025</v>
      </c>
    </row>
    <row r="23256" spans="1:31" x14ac:dyDescent="0.25">
      <c r="A23256" s="7">
        <v>23253</v>
      </c>
      <c r="B23256" s="8">
        <v>45689</v>
      </c>
      <c r="C23256" t="s">
        <v>3</v>
      </c>
      <c r="D23256" s="12" t="s">
        <v>1437</v>
      </c>
      <c r="E23256" t="s">
        <v>9</v>
      </c>
      <c r="F23256" s="12" t="s">
        <v>1344</v>
      </c>
      <c r="G23256" s="12" t="s">
        <v>732</v>
      </c>
      <c r="H23256" s="135" t="s">
        <v>1496</v>
      </c>
      <c r="I23256" s="12" t="s">
        <v>1455</v>
      </c>
      <c r="J23256" s="20">
        <v>18</v>
      </c>
      <c r="K23256" s="20" t="s">
        <v>9</v>
      </c>
      <c r="L23256" s="12" t="s">
        <v>1464</v>
      </c>
      <c r="M23256" s="20">
        <v>1.98</v>
      </c>
      <c r="N23256" s="20">
        <v>3.02</v>
      </c>
      <c r="AE23256">
        <f t="shared" si="363"/>
        <v>2025</v>
      </c>
    </row>
    <row r="23257" spans="1:31" x14ac:dyDescent="0.25">
      <c r="A23257" s="7">
        <v>23254</v>
      </c>
      <c r="B23257" s="8">
        <v>45689</v>
      </c>
      <c r="C23257" t="s">
        <v>3</v>
      </c>
      <c r="D23257" s="12" t="s">
        <v>1437</v>
      </c>
      <c r="E23257" t="s">
        <v>9</v>
      </c>
      <c r="F23257" s="12" t="s">
        <v>1344</v>
      </c>
      <c r="G23257" s="12" t="s">
        <v>732</v>
      </c>
      <c r="H23257" s="135" t="s">
        <v>1496</v>
      </c>
      <c r="I23257" s="12" t="s">
        <v>1455</v>
      </c>
      <c r="J23257" s="20">
        <v>39</v>
      </c>
      <c r="K23257" s="20" t="s">
        <v>9</v>
      </c>
      <c r="L23257" s="12" t="s">
        <v>1464</v>
      </c>
      <c r="M23257" s="20">
        <v>4.29</v>
      </c>
      <c r="N23257" s="20">
        <v>5.96</v>
      </c>
      <c r="AE23257">
        <f t="shared" si="363"/>
        <v>2025</v>
      </c>
    </row>
    <row r="23258" spans="1:31" x14ac:dyDescent="0.25">
      <c r="A23258" s="7">
        <v>23255</v>
      </c>
      <c r="B23258" s="8">
        <v>45689</v>
      </c>
      <c r="C23258" t="s">
        <v>3</v>
      </c>
      <c r="D23258" s="12" t="s">
        <v>102</v>
      </c>
      <c r="E23258" t="s">
        <v>9</v>
      </c>
      <c r="F23258" s="12" t="s">
        <v>40</v>
      </c>
      <c r="G23258" s="12" t="s">
        <v>870</v>
      </c>
      <c r="H23258" s="135" t="s">
        <v>1496</v>
      </c>
      <c r="I23258" s="12" t="s">
        <v>1454</v>
      </c>
      <c r="J23258" s="20">
        <v>36</v>
      </c>
      <c r="K23258" s="20" t="s">
        <v>9</v>
      </c>
      <c r="L23258" s="12" t="s">
        <v>1463</v>
      </c>
      <c r="M23258" s="20">
        <v>8.64</v>
      </c>
      <c r="N23258" s="20">
        <v>10.36</v>
      </c>
      <c r="AE23258">
        <f t="shared" si="363"/>
        <v>2025</v>
      </c>
    </row>
    <row r="23259" spans="1:31" x14ac:dyDescent="0.25">
      <c r="A23259" s="7">
        <v>23256</v>
      </c>
      <c r="B23259" s="8">
        <v>45717</v>
      </c>
      <c r="C23259" t="s">
        <v>3</v>
      </c>
      <c r="D23259" t="s">
        <v>1327</v>
      </c>
      <c r="E23259" t="s">
        <v>9</v>
      </c>
      <c r="F23259" t="s">
        <v>1288</v>
      </c>
      <c r="G23259" t="s">
        <v>861</v>
      </c>
      <c r="H23259" s="135" t="s">
        <v>2437</v>
      </c>
      <c r="I23259" t="s">
        <v>1454</v>
      </c>
      <c r="J23259" s="20">
        <v>30</v>
      </c>
      <c r="K23259" s="20" t="s">
        <v>1465</v>
      </c>
      <c r="L23259" t="s">
        <v>1466</v>
      </c>
      <c r="M23259" s="20">
        <v>7.5</v>
      </c>
      <c r="N23259" s="20">
        <v>7.5</v>
      </c>
      <c r="AE23259">
        <f t="shared" si="363"/>
        <v>2025</v>
      </c>
    </row>
    <row r="23260" spans="1:31" x14ac:dyDescent="0.25">
      <c r="A23260" s="7">
        <v>23257</v>
      </c>
      <c r="B23260" s="8">
        <v>45717</v>
      </c>
      <c r="C23260" t="s">
        <v>3</v>
      </c>
      <c r="D23260" t="s">
        <v>39</v>
      </c>
      <c r="E23260" t="s">
        <v>9</v>
      </c>
      <c r="F23260" t="s">
        <v>585</v>
      </c>
      <c r="G23260" t="s">
        <v>648</v>
      </c>
      <c r="H23260" s="135" t="s">
        <v>3602</v>
      </c>
      <c r="I23260" t="s">
        <v>1454</v>
      </c>
      <c r="J23260" s="20">
        <v>30</v>
      </c>
      <c r="K23260" s="20" t="s">
        <v>1465</v>
      </c>
      <c r="L23260" t="s">
        <v>1466</v>
      </c>
      <c r="M23260" s="20">
        <v>7.5</v>
      </c>
      <c r="N23260" s="20">
        <v>7.5</v>
      </c>
      <c r="AE23260">
        <f t="shared" si="363"/>
        <v>2025</v>
      </c>
    </row>
    <row r="23261" spans="1:31" x14ac:dyDescent="0.25">
      <c r="A23261" s="7">
        <v>23258</v>
      </c>
      <c r="B23261" s="8">
        <v>45717</v>
      </c>
      <c r="C23261" t="s">
        <v>3</v>
      </c>
      <c r="D23261" t="s">
        <v>1060</v>
      </c>
      <c r="E23261" t="s">
        <v>9</v>
      </c>
      <c r="F23261" t="s">
        <v>1045</v>
      </c>
      <c r="G23261" t="s">
        <v>648</v>
      </c>
      <c r="H23261" s="136" t="s">
        <v>1496</v>
      </c>
      <c r="I23261" t="s">
        <v>1454</v>
      </c>
      <c r="J23261" s="20">
        <v>53</v>
      </c>
      <c r="K23261" s="20" t="s">
        <v>1465</v>
      </c>
      <c r="L23261" t="s">
        <v>1466</v>
      </c>
      <c r="M23261" s="20">
        <v>13.25</v>
      </c>
      <c r="N23261" s="20">
        <v>13.25</v>
      </c>
      <c r="AE23261">
        <f t="shared" si="363"/>
        <v>2025</v>
      </c>
    </row>
    <row r="23262" spans="1:31" x14ac:dyDescent="0.25">
      <c r="A23262" s="7">
        <v>23259</v>
      </c>
      <c r="B23262" s="8">
        <v>45717</v>
      </c>
      <c r="C23262" t="s">
        <v>3</v>
      </c>
      <c r="D23262" t="s">
        <v>1119</v>
      </c>
      <c r="E23262" t="s">
        <v>9</v>
      </c>
      <c r="F23262" t="s">
        <v>734</v>
      </c>
      <c r="G23262" t="s">
        <v>648</v>
      </c>
      <c r="H23262" s="136" t="s">
        <v>1496</v>
      </c>
      <c r="I23262" t="s">
        <v>1454</v>
      </c>
      <c r="J23262" s="20">
        <v>200</v>
      </c>
      <c r="K23262" s="20" t="s">
        <v>1465</v>
      </c>
      <c r="L23262" t="s">
        <v>1466</v>
      </c>
      <c r="M23262" s="20">
        <v>50</v>
      </c>
      <c r="N23262" s="20">
        <v>50</v>
      </c>
      <c r="AE23262">
        <f t="shared" si="363"/>
        <v>2025</v>
      </c>
    </row>
    <row r="23263" spans="1:31" x14ac:dyDescent="0.25">
      <c r="A23263" s="7">
        <v>23260</v>
      </c>
      <c r="B23263" s="8">
        <v>45717</v>
      </c>
      <c r="C23263" t="s">
        <v>3</v>
      </c>
      <c r="D23263" t="s">
        <v>1237</v>
      </c>
      <c r="E23263" t="s">
        <v>9</v>
      </c>
      <c r="F23263" t="s">
        <v>1344</v>
      </c>
      <c r="G23263" t="s">
        <v>648</v>
      </c>
      <c r="H23263" s="135" t="s">
        <v>3622</v>
      </c>
      <c r="I23263" t="s">
        <v>1455</v>
      </c>
      <c r="J23263" s="20">
        <v>9</v>
      </c>
      <c r="K23263" s="20" t="s">
        <v>9</v>
      </c>
      <c r="L23263" t="s">
        <v>1463</v>
      </c>
      <c r="M23263" s="20">
        <v>1.08</v>
      </c>
      <c r="N23263" s="20">
        <v>1.67</v>
      </c>
      <c r="AE23263">
        <f t="shared" si="363"/>
        <v>2025</v>
      </c>
    </row>
    <row r="23264" spans="1:31" x14ac:dyDescent="0.25">
      <c r="A23264" s="7">
        <v>23261</v>
      </c>
      <c r="B23264" s="8">
        <v>45717</v>
      </c>
      <c r="C23264" t="s">
        <v>3</v>
      </c>
      <c r="D23264" t="s">
        <v>1432</v>
      </c>
      <c r="E23264" t="s">
        <v>9</v>
      </c>
      <c r="F23264" t="s">
        <v>1237</v>
      </c>
      <c r="G23264" t="s">
        <v>648</v>
      </c>
      <c r="H23264" s="135" t="s">
        <v>3623</v>
      </c>
      <c r="I23264" t="s">
        <v>1455</v>
      </c>
      <c r="J23264" s="20">
        <v>16</v>
      </c>
      <c r="K23264" s="20" t="s">
        <v>9</v>
      </c>
      <c r="L23264" t="s">
        <v>1463</v>
      </c>
      <c r="M23264" s="20">
        <v>1.92</v>
      </c>
      <c r="N23264" s="20">
        <v>2.58</v>
      </c>
      <c r="AE23264">
        <f t="shared" si="363"/>
        <v>2025</v>
      </c>
    </row>
    <row r="23265" spans="1:31" x14ac:dyDescent="0.25">
      <c r="A23265" s="7">
        <v>23262</v>
      </c>
      <c r="B23265" s="8">
        <v>45717</v>
      </c>
      <c r="C23265" t="s">
        <v>3</v>
      </c>
      <c r="D23265" t="s">
        <v>834</v>
      </c>
      <c r="E23265" t="s">
        <v>9</v>
      </c>
      <c r="F23265" t="s">
        <v>102</v>
      </c>
      <c r="G23265" t="s">
        <v>648</v>
      </c>
      <c r="H23265" s="9" t="s">
        <v>3613</v>
      </c>
      <c r="I23265" t="s">
        <v>1455</v>
      </c>
      <c r="J23265" s="20">
        <v>16</v>
      </c>
      <c r="K23265" s="20" t="s">
        <v>3</v>
      </c>
      <c r="L23265" t="s">
        <v>1464</v>
      </c>
      <c r="M23265" s="20">
        <v>2.74</v>
      </c>
      <c r="N23265" s="20">
        <v>1.76</v>
      </c>
      <c r="AE23265">
        <f t="shared" si="363"/>
        <v>2025</v>
      </c>
    </row>
    <row r="23266" spans="1:31" x14ac:dyDescent="0.25">
      <c r="A23266" s="7">
        <v>23263</v>
      </c>
      <c r="B23266" s="8">
        <v>45717</v>
      </c>
      <c r="C23266" t="s">
        <v>3</v>
      </c>
      <c r="D23266" t="s">
        <v>67</v>
      </c>
      <c r="E23266" t="s">
        <v>9</v>
      </c>
      <c r="F23266" t="s">
        <v>585</v>
      </c>
      <c r="G23266" t="s">
        <v>648</v>
      </c>
      <c r="H23266" s="9" t="s">
        <v>3624</v>
      </c>
      <c r="I23266" t="s">
        <v>1455</v>
      </c>
      <c r="J23266" s="20">
        <v>12</v>
      </c>
      <c r="K23266" s="20" t="s">
        <v>3</v>
      </c>
      <c r="L23266" t="s">
        <v>1464</v>
      </c>
      <c r="M23266" s="20">
        <v>2.1799999999999997</v>
      </c>
      <c r="N23266" s="20">
        <v>1.32</v>
      </c>
      <c r="AE23266">
        <f t="shared" si="363"/>
        <v>2025</v>
      </c>
    </row>
    <row r="23267" spans="1:31" x14ac:dyDescent="0.25">
      <c r="A23267" s="7">
        <v>23264</v>
      </c>
      <c r="B23267" s="8">
        <v>45717</v>
      </c>
      <c r="C23267" t="s">
        <v>3</v>
      </c>
      <c r="D23267" t="s">
        <v>237</v>
      </c>
      <c r="E23267" t="s">
        <v>9</v>
      </c>
      <c r="F23267" t="s">
        <v>186</v>
      </c>
      <c r="G23267" t="s">
        <v>1016</v>
      </c>
      <c r="H23267" s="9" t="s">
        <v>2861</v>
      </c>
      <c r="I23267" t="s">
        <v>1454</v>
      </c>
      <c r="J23267" s="20">
        <v>96</v>
      </c>
      <c r="K23267" s="20" t="s">
        <v>1465</v>
      </c>
      <c r="L23267" t="s">
        <v>1466</v>
      </c>
      <c r="M23267" s="20">
        <v>24</v>
      </c>
      <c r="N23267" s="20">
        <v>24</v>
      </c>
      <c r="AE23267">
        <f t="shared" si="363"/>
        <v>2025</v>
      </c>
    </row>
    <row r="23268" spans="1:31" x14ac:dyDescent="0.25">
      <c r="A23268" s="7">
        <v>23265</v>
      </c>
      <c r="B23268" s="8">
        <v>45717</v>
      </c>
      <c r="C23268" t="s">
        <v>3</v>
      </c>
      <c r="D23268" t="s">
        <v>265</v>
      </c>
      <c r="E23268" t="s">
        <v>9</v>
      </c>
      <c r="F23268" t="s">
        <v>1403</v>
      </c>
      <c r="G23268" t="s">
        <v>648</v>
      </c>
      <c r="H23268" s="135" t="s">
        <v>3602</v>
      </c>
      <c r="I23268" t="s">
        <v>1455</v>
      </c>
      <c r="J23268" s="20">
        <v>21</v>
      </c>
      <c r="K23268" s="20" t="s">
        <v>3</v>
      </c>
      <c r="L23268" t="s">
        <v>1464</v>
      </c>
      <c r="M23268" s="20">
        <v>3.44</v>
      </c>
      <c r="N23268" s="20">
        <v>2.31</v>
      </c>
      <c r="AE23268">
        <f t="shared" si="363"/>
        <v>2025</v>
      </c>
    </row>
    <row r="23269" spans="1:31" x14ac:dyDescent="0.25">
      <c r="A23269" s="7">
        <v>23266</v>
      </c>
      <c r="B23269" s="8">
        <v>45717</v>
      </c>
      <c r="C23269" t="s">
        <v>3</v>
      </c>
      <c r="D23269" t="s">
        <v>1258</v>
      </c>
      <c r="E23269" t="s">
        <v>9</v>
      </c>
      <c r="F23269" t="s">
        <v>265</v>
      </c>
      <c r="G23269" t="s">
        <v>648</v>
      </c>
      <c r="H23269" s="9" t="s">
        <v>3601</v>
      </c>
      <c r="I23269" t="s">
        <v>1455</v>
      </c>
      <c r="J23269" s="20">
        <v>39</v>
      </c>
      <c r="K23269" s="20" t="s">
        <v>9</v>
      </c>
      <c r="L23269" t="s">
        <v>1464</v>
      </c>
      <c r="M23269" s="20">
        <v>4.29</v>
      </c>
      <c r="N23269" s="20">
        <v>5.96</v>
      </c>
      <c r="AE23269">
        <f t="shared" si="363"/>
        <v>2025</v>
      </c>
    </row>
    <row r="23270" spans="1:31" x14ac:dyDescent="0.25">
      <c r="A23270" s="7">
        <v>23267</v>
      </c>
      <c r="B23270" s="8">
        <v>45717</v>
      </c>
      <c r="C23270" t="s">
        <v>3</v>
      </c>
      <c r="D23270" t="s">
        <v>1310</v>
      </c>
      <c r="E23270" t="s">
        <v>9</v>
      </c>
      <c r="F23270" t="s">
        <v>1452</v>
      </c>
      <c r="G23270" t="s">
        <v>648</v>
      </c>
      <c r="H23270" s="135" t="s">
        <v>2203</v>
      </c>
      <c r="I23270" t="s">
        <v>1458</v>
      </c>
      <c r="J23270" s="20">
        <v>15</v>
      </c>
      <c r="K23270" s="20" t="s">
        <v>1465</v>
      </c>
      <c r="L23270" t="s">
        <v>1466</v>
      </c>
      <c r="M23270" s="20">
        <v>10</v>
      </c>
      <c r="N23270" s="20">
        <v>30</v>
      </c>
      <c r="AE23270">
        <f t="shared" si="363"/>
        <v>2025</v>
      </c>
    </row>
    <row r="23271" spans="1:31" x14ac:dyDescent="0.25">
      <c r="A23271" s="7">
        <v>23268</v>
      </c>
      <c r="B23271" s="8">
        <v>45717</v>
      </c>
      <c r="C23271" t="s">
        <v>3</v>
      </c>
      <c r="D23271" t="s">
        <v>465</v>
      </c>
      <c r="E23271" t="s">
        <v>9</v>
      </c>
      <c r="F23271" t="s">
        <v>1288</v>
      </c>
      <c r="G23271" t="s">
        <v>895</v>
      </c>
      <c r="H23271" s="9" t="s">
        <v>2590</v>
      </c>
      <c r="I23271" t="s">
        <v>1454</v>
      </c>
      <c r="J23271" s="20">
        <v>85</v>
      </c>
      <c r="K23271" s="20" t="s">
        <v>1465</v>
      </c>
      <c r="L23271" t="s">
        <v>1466</v>
      </c>
      <c r="M23271" s="20">
        <v>21.25</v>
      </c>
      <c r="N23271" s="20">
        <v>21.25</v>
      </c>
      <c r="AE23271">
        <f t="shared" si="363"/>
        <v>2025</v>
      </c>
    </row>
    <row r="23272" spans="1:31" x14ac:dyDescent="0.25">
      <c r="A23272" s="7">
        <v>23269</v>
      </c>
      <c r="B23272" s="8">
        <v>45717</v>
      </c>
      <c r="C23272" t="s">
        <v>3</v>
      </c>
      <c r="D23272" t="s">
        <v>968</v>
      </c>
      <c r="E23272" t="s">
        <v>9</v>
      </c>
      <c r="F23272" t="s">
        <v>1288</v>
      </c>
      <c r="G23272" t="s">
        <v>895</v>
      </c>
      <c r="H23272" s="135" t="s">
        <v>2954</v>
      </c>
      <c r="I23272" t="s">
        <v>1454</v>
      </c>
      <c r="J23272" s="20">
        <v>55</v>
      </c>
      <c r="K23272" s="20" t="s">
        <v>1465</v>
      </c>
      <c r="L23272" t="s">
        <v>1466</v>
      </c>
      <c r="M23272" s="20">
        <v>13.75</v>
      </c>
      <c r="N23272" s="20">
        <v>13.75</v>
      </c>
      <c r="AE23272">
        <f t="shared" si="363"/>
        <v>2025</v>
      </c>
    </row>
    <row r="23273" spans="1:31" x14ac:dyDescent="0.25">
      <c r="A23273" s="7">
        <v>23270</v>
      </c>
      <c r="B23273" s="8">
        <v>45717</v>
      </c>
      <c r="C23273" t="s">
        <v>3</v>
      </c>
      <c r="D23273" t="s">
        <v>968</v>
      </c>
      <c r="E23273" t="s">
        <v>9</v>
      </c>
      <c r="F23273" t="s">
        <v>521</v>
      </c>
      <c r="G23273" t="s">
        <v>1170</v>
      </c>
      <c r="H23273" s="9" t="s">
        <v>3199</v>
      </c>
      <c r="I23273" t="s">
        <v>1454</v>
      </c>
      <c r="J23273" s="20">
        <v>100</v>
      </c>
      <c r="K23273" s="20" t="s">
        <v>1465</v>
      </c>
      <c r="L23273" t="s">
        <v>1466</v>
      </c>
      <c r="M23273" s="20">
        <v>25</v>
      </c>
      <c r="N23273" s="20">
        <v>25</v>
      </c>
      <c r="AE23273">
        <f t="shared" si="363"/>
        <v>2025</v>
      </c>
    </row>
    <row r="23274" spans="1:31" x14ac:dyDescent="0.25">
      <c r="A23274" s="7">
        <v>23271</v>
      </c>
      <c r="B23274" s="8">
        <v>45717</v>
      </c>
      <c r="C23274" t="s">
        <v>3</v>
      </c>
      <c r="D23274" t="s">
        <v>39</v>
      </c>
      <c r="E23274" t="s">
        <v>9</v>
      </c>
      <c r="F23274" t="s">
        <v>190</v>
      </c>
      <c r="G23274" t="s">
        <v>1347</v>
      </c>
      <c r="H23274" s="9" t="s">
        <v>1674</v>
      </c>
      <c r="I23274" t="s">
        <v>1454</v>
      </c>
      <c r="J23274" s="20">
        <v>21</v>
      </c>
      <c r="K23274" s="20" t="s">
        <v>1465</v>
      </c>
      <c r="L23274" t="s">
        <v>1466</v>
      </c>
      <c r="M23274" s="20">
        <v>5.25</v>
      </c>
      <c r="N23274" s="20">
        <v>5.25</v>
      </c>
      <c r="AE23274">
        <f t="shared" si="363"/>
        <v>2025</v>
      </c>
    </row>
    <row r="23275" spans="1:31" x14ac:dyDescent="0.25">
      <c r="A23275" s="7">
        <v>23272</v>
      </c>
      <c r="B23275" s="8">
        <v>45717</v>
      </c>
      <c r="C23275" t="s">
        <v>3</v>
      </c>
      <c r="D23275" t="s">
        <v>102</v>
      </c>
      <c r="E23275" t="s">
        <v>9</v>
      </c>
      <c r="F23275" t="s">
        <v>1310</v>
      </c>
      <c r="G23275" t="s">
        <v>861</v>
      </c>
      <c r="H23275" s="9" t="s">
        <v>1496</v>
      </c>
      <c r="I23275" t="s">
        <v>1454</v>
      </c>
      <c r="J23275" s="20">
        <v>45</v>
      </c>
      <c r="K23275" s="20" t="s">
        <v>3</v>
      </c>
      <c r="L23275" t="s">
        <v>1464</v>
      </c>
      <c r="M23275" s="20">
        <v>13.6</v>
      </c>
      <c r="N23275" s="20">
        <v>9.9</v>
      </c>
      <c r="AE23275">
        <f t="shared" si="363"/>
        <v>2025</v>
      </c>
    </row>
    <row r="23276" spans="1:31" x14ac:dyDescent="0.25">
      <c r="A23276" s="7">
        <v>23273</v>
      </c>
      <c r="B23276" s="8">
        <v>45717</v>
      </c>
      <c r="C23276" t="s">
        <v>3</v>
      </c>
      <c r="D23276" t="s">
        <v>712</v>
      </c>
      <c r="E23276" t="s">
        <v>9</v>
      </c>
      <c r="F23276" t="s">
        <v>764</v>
      </c>
      <c r="G23276" t="s">
        <v>1292</v>
      </c>
      <c r="H23276" s="9" t="s">
        <v>3413</v>
      </c>
      <c r="I23276" t="s">
        <v>1454</v>
      </c>
      <c r="J23276" s="20">
        <v>21</v>
      </c>
      <c r="K23276" s="20" t="s">
        <v>3</v>
      </c>
      <c r="L23276" t="s">
        <v>1463</v>
      </c>
      <c r="M23276" s="20">
        <v>6.46</v>
      </c>
      <c r="N23276" s="20">
        <v>5.04</v>
      </c>
      <c r="AE23276">
        <f t="shared" si="363"/>
        <v>2025</v>
      </c>
    </row>
    <row r="23277" spans="1:31" x14ac:dyDescent="0.25">
      <c r="A23277" s="7">
        <v>23274</v>
      </c>
      <c r="B23277" s="8">
        <v>45717</v>
      </c>
      <c r="C23277" t="s">
        <v>3</v>
      </c>
      <c r="D23277" t="s">
        <v>237</v>
      </c>
      <c r="E23277" t="s">
        <v>9</v>
      </c>
      <c r="F23277" t="s">
        <v>186</v>
      </c>
      <c r="G23277" t="s">
        <v>1292</v>
      </c>
      <c r="H23277" s="9" t="s">
        <v>3413</v>
      </c>
      <c r="I23277" t="s">
        <v>1454</v>
      </c>
      <c r="J23277" s="20">
        <v>24</v>
      </c>
      <c r="K23277" s="20" t="s">
        <v>3</v>
      </c>
      <c r="L23277" t="s">
        <v>1464</v>
      </c>
      <c r="M23277" s="20">
        <v>7.72</v>
      </c>
      <c r="N23277" s="20">
        <v>5.28</v>
      </c>
      <c r="AE23277">
        <f t="shared" si="363"/>
        <v>2025</v>
      </c>
    </row>
    <row r="23278" spans="1:31" x14ac:dyDescent="0.25">
      <c r="A23278" s="7">
        <v>23275</v>
      </c>
      <c r="B23278" s="8">
        <v>45717</v>
      </c>
      <c r="C23278" t="s">
        <v>3</v>
      </c>
      <c r="D23278" t="s">
        <v>798</v>
      </c>
      <c r="E23278" t="s">
        <v>9</v>
      </c>
      <c r="F23278" t="s">
        <v>1111</v>
      </c>
      <c r="G23278" t="s">
        <v>1406</v>
      </c>
      <c r="H23278" s="135" t="s">
        <v>3587</v>
      </c>
      <c r="I23278" t="s">
        <v>1454</v>
      </c>
      <c r="J23278" s="20">
        <v>24</v>
      </c>
      <c r="K23278" s="20" t="s">
        <v>3</v>
      </c>
      <c r="L23278" t="s">
        <v>1464</v>
      </c>
      <c r="M23278" s="20">
        <v>7.72</v>
      </c>
      <c r="N23278" s="20">
        <v>5.28</v>
      </c>
      <c r="AE23278">
        <f t="shared" si="363"/>
        <v>2025</v>
      </c>
    </row>
    <row r="23279" spans="1:31" x14ac:dyDescent="0.25">
      <c r="A23279" s="7">
        <v>23276</v>
      </c>
      <c r="B23279" s="8">
        <v>45717</v>
      </c>
      <c r="C23279" t="s">
        <v>3</v>
      </c>
      <c r="D23279" t="s">
        <v>39</v>
      </c>
      <c r="E23279" t="s">
        <v>9</v>
      </c>
      <c r="F23279" t="s">
        <v>585</v>
      </c>
      <c r="G23279" t="s">
        <v>895</v>
      </c>
      <c r="H23279" s="9" t="s">
        <v>3625</v>
      </c>
      <c r="I23279" t="s">
        <v>1454</v>
      </c>
      <c r="J23279" s="20">
        <v>34</v>
      </c>
      <c r="K23279" s="20" t="s">
        <v>3</v>
      </c>
      <c r="L23279" t="s">
        <v>1464</v>
      </c>
      <c r="M23279" s="20">
        <v>10.52</v>
      </c>
      <c r="N23279" s="20">
        <v>7.48</v>
      </c>
      <c r="AE23279">
        <f t="shared" si="363"/>
        <v>2025</v>
      </c>
    </row>
    <row r="23280" spans="1:31" x14ac:dyDescent="0.25">
      <c r="A23280" s="7">
        <v>23277</v>
      </c>
      <c r="B23280" s="8">
        <v>45717</v>
      </c>
      <c r="C23280" t="s">
        <v>3</v>
      </c>
      <c r="D23280" t="s">
        <v>104</v>
      </c>
      <c r="E23280" t="s">
        <v>9</v>
      </c>
      <c r="F23280" t="s">
        <v>1237</v>
      </c>
      <c r="G23280" t="s">
        <v>870</v>
      </c>
      <c r="H23280" s="135" t="s">
        <v>2473</v>
      </c>
      <c r="I23280" t="s">
        <v>1454</v>
      </c>
      <c r="J23280" s="20">
        <v>40</v>
      </c>
      <c r="K23280" s="20" t="s">
        <v>3</v>
      </c>
      <c r="L23280" t="s">
        <v>1464</v>
      </c>
      <c r="M23280" s="20">
        <v>12.2</v>
      </c>
      <c r="N23280" s="20">
        <v>8.8000000000000007</v>
      </c>
      <c r="AE23280">
        <f t="shared" si="363"/>
        <v>2025</v>
      </c>
    </row>
    <row r="23281" spans="1:31" x14ac:dyDescent="0.25">
      <c r="A23281" s="7">
        <v>23278</v>
      </c>
      <c r="B23281" s="8">
        <v>45717</v>
      </c>
      <c r="C23281" t="s">
        <v>3</v>
      </c>
      <c r="D23281" t="s">
        <v>1286</v>
      </c>
      <c r="E23281" t="s">
        <v>9</v>
      </c>
      <c r="F23281" t="s">
        <v>678</v>
      </c>
      <c r="G23281" t="s">
        <v>895</v>
      </c>
      <c r="H23281" s="9" t="s">
        <v>2590</v>
      </c>
      <c r="I23281" t="s">
        <v>1455</v>
      </c>
      <c r="J23281" s="20">
        <v>14</v>
      </c>
      <c r="K23281" s="20" t="s">
        <v>1465</v>
      </c>
      <c r="L23281" t="s">
        <v>1466</v>
      </c>
      <c r="M23281" s="20">
        <v>1.75</v>
      </c>
      <c r="N23281" s="20">
        <v>1.75</v>
      </c>
      <c r="AE23281">
        <f t="shared" si="363"/>
        <v>2025</v>
      </c>
    </row>
    <row r="23282" spans="1:31" x14ac:dyDescent="0.25">
      <c r="A23282" s="7">
        <v>23279</v>
      </c>
      <c r="B23282" s="8">
        <v>45717</v>
      </c>
      <c r="C23282" t="s">
        <v>3</v>
      </c>
      <c r="D23282" t="s">
        <v>779</v>
      </c>
      <c r="E23282" t="s">
        <v>9</v>
      </c>
      <c r="F23282" t="s">
        <v>1360</v>
      </c>
      <c r="G23282" t="s">
        <v>929</v>
      </c>
      <c r="H23282" s="135" t="s">
        <v>2678</v>
      </c>
      <c r="I23282" t="s">
        <v>1454</v>
      </c>
      <c r="J23282" s="20">
        <v>30</v>
      </c>
      <c r="K23282" s="20" t="s">
        <v>3</v>
      </c>
      <c r="L23282" t="s">
        <v>1464</v>
      </c>
      <c r="M23282" s="20">
        <v>9.4</v>
      </c>
      <c r="N23282" s="20">
        <v>6.6</v>
      </c>
      <c r="AE23282">
        <f t="shared" si="363"/>
        <v>2025</v>
      </c>
    </row>
    <row r="23283" spans="1:31" x14ac:dyDescent="0.25">
      <c r="A23283" s="7">
        <v>23280</v>
      </c>
      <c r="B23283" s="8">
        <v>45717</v>
      </c>
      <c r="C23283" t="s">
        <v>3</v>
      </c>
      <c r="D23283" t="s">
        <v>1329</v>
      </c>
      <c r="E23283" t="s">
        <v>9</v>
      </c>
      <c r="F23283" t="s">
        <v>812</v>
      </c>
      <c r="G23283" t="s">
        <v>895</v>
      </c>
      <c r="H23283" s="135" t="s">
        <v>2708</v>
      </c>
      <c r="I23283" t="s">
        <v>1456</v>
      </c>
      <c r="J23283" s="20">
        <v>40</v>
      </c>
      <c r="K23283" s="20" t="s">
        <v>3</v>
      </c>
      <c r="L23283" t="s">
        <v>1464</v>
      </c>
      <c r="M23283" s="20">
        <v>12.2</v>
      </c>
      <c r="N23283" s="20">
        <v>8.8000000000000007</v>
      </c>
      <c r="O23283" t="s">
        <v>3</v>
      </c>
      <c r="P23283" s="13" t="s">
        <v>187</v>
      </c>
      <c r="Q23283" t="s">
        <v>3</v>
      </c>
      <c r="R23283" t="s">
        <v>1349</v>
      </c>
      <c r="S23283" t="s">
        <v>3</v>
      </c>
      <c r="T23283" t="s">
        <v>265</v>
      </c>
      <c r="U23283" t="s">
        <v>9</v>
      </c>
      <c r="V23283" t="s">
        <v>1402</v>
      </c>
      <c r="W23283" t="s">
        <v>9</v>
      </c>
      <c r="X23283" t="s">
        <v>1288</v>
      </c>
      <c r="Y23283" t="s">
        <v>9</v>
      </c>
      <c r="Z23283" t="s">
        <v>144</v>
      </c>
      <c r="AE23283">
        <f t="shared" si="363"/>
        <v>2025</v>
      </c>
    </row>
    <row r="23284" spans="1:31" x14ac:dyDescent="0.25">
      <c r="A23284" s="7">
        <v>23281</v>
      </c>
      <c r="B23284" s="8">
        <v>45717</v>
      </c>
      <c r="C23284" t="s">
        <v>3</v>
      </c>
      <c r="D23284" t="s">
        <v>1437</v>
      </c>
      <c r="E23284" t="s">
        <v>9</v>
      </c>
      <c r="F23284" t="s">
        <v>1344</v>
      </c>
      <c r="G23284" t="s">
        <v>870</v>
      </c>
      <c r="H23284" s="135" t="s">
        <v>2469</v>
      </c>
      <c r="I23284" t="s">
        <v>1455</v>
      </c>
      <c r="J23284" s="20">
        <v>32</v>
      </c>
      <c r="K23284" s="20" t="s">
        <v>9</v>
      </c>
      <c r="L23284" t="s">
        <v>1464</v>
      </c>
      <c r="M23284" s="20">
        <v>3.52</v>
      </c>
      <c r="N23284" s="20">
        <v>4.9800000000000004</v>
      </c>
      <c r="AE23284">
        <f t="shared" si="363"/>
        <v>2025</v>
      </c>
    </row>
    <row r="23285" spans="1:31" x14ac:dyDescent="0.25">
      <c r="A23285" s="7">
        <v>23282</v>
      </c>
      <c r="B23285" s="8">
        <v>45717</v>
      </c>
      <c r="C23285" t="s">
        <v>3</v>
      </c>
      <c r="D23285" t="s">
        <v>779</v>
      </c>
      <c r="E23285" t="s">
        <v>9</v>
      </c>
      <c r="F23285" t="s">
        <v>1360</v>
      </c>
      <c r="G23285" t="s">
        <v>929</v>
      </c>
      <c r="H23285" s="135" t="s">
        <v>2713</v>
      </c>
      <c r="I23285" t="s">
        <v>1454</v>
      </c>
      <c r="J23285" s="20">
        <v>45</v>
      </c>
      <c r="K23285" s="20" t="s">
        <v>3</v>
      </c>
      <c r="L23285" t="s">
        <v>1464</v>
      </c>
      <c r="M23285" s="20">
        <v>13.6</v>
      </c>
      <c r="N23285" s="20">
        <v>9.9</v>
      </c>
      <c r="AE23285">
        <f t="shared" si="363"/>
        <v>2025</v>
      </c>
    </row>
    <row r="23286" spans="1:31" x14ac:dyDescent="0.25">
      <c r="A23286" s="7">
        <v>23283</v>
      </c>
      <c r="B23286" s="8">
        <v>45717</v>
      </c>
      <c r="C23286" t="s">
        <v>3</v>
      </c>
      <c r="D23286" t="s">
        <v>1449</v>
      </c>
      <c r="E23286" t="s">
        <v>9</v>
      </c>
      <c r="F23286" t="s">
        <v>1451</v>
      </c>
      <c r="G23286" t="s">
        <v>929</v>
      </c>
      <c r="H23286" s="135" t="s">
        <v>2644</v>
      </c>
      <c r="I23286" t="s">
        <v>1454</v>
      </c>
      <c r="J23286" s="20">
        <v>17</v>
      </c>
      <c r="K23286" s="20" t="s">
        <v>3</v>
      </c>
      <c r="L23286" t="s">
        <v>1463</v>
      </c>
      <c r="M23286" s="20">
        <v>5.42</v>
      </c>
      <c r="N23286" s="20">
        <v>4.08</v>
      </c>
      <c r="AE23286">
        <f t="shared" si="363"/>
        <v>2025</v>
      </c>
    </row>
    <row r="23287" spans="1:31" x14ac:dyDescent="0.25">
      <c r="A23287" s="7">
        <v>23284</v>
      </c>
      <c r="B23287" s="8">
        <v>45717</v>
      </c>
      <c r="C23287" t="s">
        <v>3</v>
      </c>
      <c r="D23287" t="s">
        <v>1288</v>
      </c>
      <c r="E23287" t="s">
        <v>9</v>
      </c>
      <c r="F23287" t="s">
        <v>1344</v>
      </c>
      <c r="G23287" t="s">
        <v>929</v>
      </c>
      <c r="H23287" s="135" t="s">
        <v>2678</v>
      </c>
      <c r="I23287" t="s">
        <v>1455</v>
      </c>
      <c r="J23287" s="20">
        <v>37</v>
      </c>
      <c r="K23287" s="20" t="s">
        <v>9</v>
      </c>
      <c r="L23287" t="s">
        <v>1464</v>
      </c>
      <c r="M23287" s="20">
        <v>4.07</v>
      </c>
      <c r="N23287" s="20">
        <v>5.68</v>
      </c>
      <c r="AE23287">
        <f t="shared" si="363"/>
        <v>2025</v>
      </c>
    </row>
    <row r="23288" spans="1:31" x14ac:dyDescent="0.25">
      <c r="A23288" s="7">
        <v>23285</v>
      </c>
      <c r="B23288" s="8">
        <v>45717</v>
      </c>
      <c r="C23288" t="s">
        <v>3</v>
      </c>
      <c r="D23288" s="12" t="s">
        <v>1288</v>
      </c>
      <c r="E23288" t="s">
        <v>9</v>
      </c>
      <c r="F23288" s="12" t="s">
        <v>1310</v>
      </c>
      <c r="G23288" t="s">
        <v>929</v>
      </c>
      <c r="H23288" s="135" t="s">
        <v>2787</v>
      </c>
      <c r="I23288" t="s">
        <v>1455</v>
      </c>
      <c r="J23288" s="20">
        <v>40</v>
      </c>
      <c r="K23288" s="20" t="s">
        <v>1465</v>
      </c>
      <c r="L23288" t="s">
        <v>1466</v>
      </c>
      <c r="M23288" s="20">
        <v>5</v>
      </c>
      <c r="N23288" s="20">
        <v>5</v>
      </c>
      <c r="AE23288">
        <f t="shared" si="363"/>
        <v>2025</v>
      </c>
    </row>
    <row r="23289" spans="1:31" x14ac:dyDescent="0.25">
      <c r="A23289" s="7">
        <v>23286</v>
      </c>
      <c r="B23289" s="8">
        <v>45717</v>
      </c>
      <c r="C23289" t="s">
        <v>3</v>
      </c>
      <c r="D23289" t="s">
        <v>1448</v>
      </c>
      <c r="E23289" t="s">
        <v>9</v>
      </c>
      <c r="F23289" t="s">
        <v>1409</v>
      </c>
      <c r="G23289" t="s">
        <v>929</v>
      </c>
      <c r="H23289" s="135" t="s">
        <v>2644</v>
      </c>
      <c r="I23289" t="s">
        <v>1454</v>
      </c>
      <c r="J23289" s="20">
        <v>21</v>
      </c>
      <c r="K23289" s="20" t="s">
        <v>3</v>
      </c>
      <c r="L23289" t="s">
        <v>1463</v>
      </c>
      <c r="M23289" s="20">
        <v>6.46</v>
      </c>
      <c r="N23289" s="20">
        <v>5.04</v>
      </c>
      <c r="AE23289">
        <f t="shared" si="363"/>
        <v>2025</v>
      </c>
    </row>
    <row r="23290" spans="1:31" x14ac:dyDescent="0.25">
      <c r="A23290" s="7">
        <v>23287</v>
      </c>
      <c r="B23290" s="8">
        <v>45717</v>
      </c>
      <c r="C23290" t="s">
        <v>3</v>
      </c>
      <c r="D23290" t="s">
        <v>1361</v>
      </c>
      <c r="E23290" t="s">
        <v>9</v>
      </c>
      <c r="F23290" t="s">
        <v>1445</v>
      </c>
      <c r="G23290" t="s">
        <v>929</v>
      </c>
      <c r="H23290" s="135" t="s">
        <v>2679</v>
      </c>
      <c r="I23290" t="s">
        <v>1454</v>
      </c>
      <c r="J23290" s="20">
        <v>40</v>
      </c>
      <c r="K23290" s="20" t="s">
        <v>3</v>
      </c>
      <c r="L23290" t="s">
        <v>1464</v>
      </c>
      <c r="M23290" s="20">
        <v>12.2</v>
      </c>
      <c r="N23290" s="20">
        <v>8.8000000000000007</v>
      </c>
      <c r="AE23290">
        <f t="shared" si="363"/>
        <v>2025</v>
      </c>
    </row>
    <row r="23291" spans="1:31" x14ac:dyDescent="0.25">
      <c r="A23291" s="7">
        <v>23288</v>
      </c>
      <c r="B23291" s="8">
        <v>45717</v>
      </c>
      <c r="C23291" t="s">
        <v>3</v>
      </c>
      <c r="D23291" t="s">
        <v>1123</v>
      </c>
      <c r="E23291" t="s">
        <v>9</v>
      </c>
      <c r="F23291" t="s">
        <v>1360</v>
      </c>
      <c r="G23291" t="s">
        <v>929</v>
      </c>
      <c r="H23291" s="135" t="s">
        <v>2701</v>
      </c>
      <c r="I23291" t="s">
        <v>1454</v>
      </c>
      <c r="J23291" s="20">
        <v>65</v>
      </c>
      <c r="K23291" s="20" t="s">
        <v>3</v>
      </c>
      <c r="L23291" t="s">
        <v>1464</v>
      </c>
      <c r="M23291" s="20">
        <v>19.2</v>
      </c>
      <c r="N23291" s="20">
        <v>14.3</v>
      </c>
      <c r="AE23291">
        <f t="shared" si="363"/>
        <v>2025</v>
      </c>
    </row>
    <row r="23292" spans="1:31" x14ac:dyDescent="0.25">
      <c r="A23292" s="7">
        <v>23289</v>
      </c>
      <c r="B23292" s="8">
        <v>45717</v>
      </c>
      <c r="C23292" t="s">
        <v>3</v>
      </c>
      <c r="D23292" t="s">
        <v>1123</v>
      </c>
      <c r="E23292" t="s">
        <v>9</v>
      </c>
      <c r="F23292" t="s">
        <v>1360</v>
      </c>
      <c r="G23292" t="s">
        <v>929</v>
      </c>
      <c r="H23292" s="9" t="s">
        <v>2665</v>
      </c>
      <c r="I23292" t="s">
        <v>1454</v>
      </c>
      <c r="J23292" s="20">
        <v>32</v>
      </c>
      <c r="K23292" s="20" t="s">
        <v>3</v>
      </c>
      <c r="L23292" t="s">
        <v>1464</v>
      </c>
      <c r="M23292" s="20">
        <v>9.9600000000000009</v>
      </c>
      <c r="N23292" s="20">
        <v>7.04</v>
      </c>
      <c r="AE23292">
        <f t="shared" si="363"/>
        <v>2025</v>
      </c>
    </row>
    <row r="23293" spans="1:31" x14ac:dyDescent="0.25">
      <c r="A23293" s="7">
        <v>23290</v>
      </c>
      <c r="B23293" s="8">
        <v>45717</v>
      </c>
      <c r="C23293" t="s">
        <v>3</v>
      </c>
      <c r="D23293" t="s">
        <v>39</v>
      </c>
      <c r="E23293" t="s">
        <v>9</v>
      </c>
      <c r="F23293" t="s">
        <v>190</v>
      </c>
      <c r="G23293" t="s">
        <v>1347</v>
      </c>
      <c r="H23293" s="9" t="s">
        <v>3533</v>
      </c>
      <c r="I23293" t="s">
        <v>1454</v>
      </c>
      <c r="J23293" s="20">
        <v>45</v>
      </c>
      <c r="K23293" s="20" t="s">
        <v>3</v>
      </c>
      <c r="L23293" t="s">
        <v>1464</v>
      </c>
      <c r="M23293" s="20">
        <v>13.6</v>
      </c>
      <c r="N23293" s="20">
        <v>9.9</v>
      </c>
      <c r="AE23293">
        <f t="shared" si="363"/>
        <v>2025</v>
      </c>
    </row>
    <row r="23294" spans="1:31" x14ac:dyDescent="0.25">
      <c r="A23294" s="7">
        <v>23291</v>
      </c>
      <c r="B23294" s="8">
        <v>45717</v>
      </c>
      <c r="C23294" t="s">
        <v>3</v>
      </c>
      <c r="D23294" t="s">
        <v>712</v>
      </c>
      <c r="E23294" t="s">
        <v>9</v>
      </c>
      <c r="F23294" t="s">
        <v>1344</v>
      </c>
      <c r="G23294" t="s">
        <v>1170</v>
      </c>
      <c r="H23294" s="135" t="s">
        <v>3626</v>
      </c>
      <c r="I23294" t="s">
        <v>1454</v>
      </c>
      <c r="J23294" s="20">
        <v>33</v>
      </c>
      <c r="K23294" s="20" t="s">
        <v>9</v>
      </c>
      <c r="L23294" t="s">
        <v>1464</v>
      </c>
      <c r="M23294" s="20">
        <v>7.26</v>
      </c>
      <c r="N23294" s="20">
        <v>10.24</v>
      </c>
      <c r="AE23294">
        <f t="shared" si="363"/>
        <v>2025</v>
      </c>
    </row>
    <row r="23295" spans="1:31" x14ac:dyDescent="0.25">
      <c r="A23295" s="7">
        <v>23292</v>
      </c>
      <c r="B23295" s="8">
        <v>45717</v>
      </c>
      <c r="C23295" t="s">
        <v>3</v>
      </c>
      <c r="D23295" t="s">
        <v>834</v>
      </c>
      <c r="E23295" t="s">
        <v>9</v>
      </c>
      <c r="F23295" t="s">
        <v>1361</v>
      </c>
      <c r="G23295" t="s">
        <v>648</v>
      </c>
      <c r="H23295" s="9" t="s">
        <v>3602</v>
      </c>
      <c r="I23295" t="s">
        <v>1455</v>
      </c>
      <c r="J23295" s="20">
        <v>36</v>
      </c>
      <c r="K23295" s="20" t="s">
        <v>9</v>
      </c>
      <c r="L23295" t="s">
        <v>1464</v>
      </c>
      <c r="M23295" s="20">
        <v>3.96</v>
      </c>
      <c r="N23295" s="20">
        <v>5.54</v>
      </c>
      <c r="AE23295">
        <f t="shared" si="363"/>
        <v>2025</v>
      </c>
    </row>
    <row r="23296" spans="1:31" x14ac:dyDescent="0.25">
      <c r="A23296" s="7">
        <v>23293</v>
      </c>
      <c r="B23296" s="8">
        <v>45717</v>
      </c>
      <c r="C23296" t="s">
        <v>3</v>
      </c>
      <c r="D23296" t="s">
        <v>968</v>
      </c>
      <c r="E23296" t="s">
        <v>9</v>
      </c>
      <c r="F23296" t="s">
        <v>678</v>
      </c>
      <c r="G23296" t="s">
        <v>1170</v>
      </c>
      <c r="H23296" s="9" t="s">
        <v>3199</v>
      </c>
      <c r="I23296" t="s">
        <v>1455</v>
      </c>
      <c r="J23296" s="20">
        <v>62</v>
      </c>
      <c r="K23296" s="20" t="s">
        <v>9</v>
      </c>
      <c r="L23296" t="s">
        <v>1464</v>
      </c>
      <c r="M23296" s="20">
        <v>6.82</v>
      </c>
      <c r="N23296" s="20">
        <v>9.18</v>
      </c>
      <c r="AE23296">
        <f t="shared" si="363"/>
        <v>2025</v>
      </c>
    </row>
    <row r="23297" spans="1:52" x14ac:dyDescent="0.25">
      <c r="A23297" s="7">
        <v>23294</v>
      </c>
      <c r="B23297" s="8">
        <v>45717</v>
      </c>
      <c r="C23297" t="s">
        <v>3</v>
      </c>
      <c r="D23297" t="s">
        <v>614</v>
      </c>
      <c r="E23297" t="s">
        <v>9</v>
      </c>
      <c r="F23297" t="s">
        <v>54</v>
      </c>
      <c r="G23297" t="s">
        <v>1170</v>
      </c>
      <c r="H23297" s="9" t="s">
        <v>3627</v>
      </c>
      <c r="I23297" t="s">
        <v>1454</v>
      </c>
      <c r="J23297" s="20">
        <v>79</v>
      </c>
      <c r="K23297" s="20" t="s">
        <v>9</v>
      </c>
      <c r="L23297" t="s">
        <v>1464</v>
      </c>
      <c r="M23297" s="20">
        <v>17.38</v>
      </c>
      <c r="N23297" s="20">
        <v>23.12</v>
      </c>
      <c r="AE23297">
        <f t="shared" si="363"/>
        <v>2025</v>
      </c>
      <c r="AT23297" s="23"/>
      <c r="AZ23297" s="23"/>
    </row>
    <row r="23298" spans="1:52" x14ac:dyDescent="0.25">
      <c r="A23298" s="7">
        <v>23295</v>
      </c>
      <c r="B23298" s="8">
        <v>45717</v>
      </c>
      <c r="C23298" t="s">
        <v>3</v>
      </c>
      <c r="D23298" t="s">
        <v>67</v>
      </c>
      <c r="E23298" t="s">
        <v>9</v>
      </c>
      <c r="F23298" t="s">
        <v>1288</v>
      </c>
      <c r="G23298" t="s">
        <v>648</v>
      </c>
      <c r="H23298" s="9" t="s">
        <v>3624</v>
      </c>
      <c r="I23298" t="s">
        <v>1455</v>
      </c>
      <c r="J23298" s="20">
        <v>12</v>
      </c>
      <c r="K23298" s="20" t="s">
        <v>3</v>
      </c>
      <c r="L23298" t="s">
        <v>1464</v>
      </c>
      <c r="M23298" s="20">
        <v>2.1799999999999997</v>
      </c>
      <c r="N23298" s="20">
        <v>1.32</v>
      </c>
      <c r="AE23298">
        <f t="shared" si="363"/>
        <v>2025</v>
      </c>
      <c r="AT23298" s="23"/>
    </row>
    <row r="23299" spans="1:52" x14ac:dyDescent="0.25">
      <c r="A23299" s="7">
        <v>23296</v>
      </c>
      <c r="B23299" s="8">
        <v>45717</v>
      </c>
      <c r="C23299" t="s">
        <v>3</v>
      </c>
      <c r="D23299" t="s">
        <v>614</v>
      </c>
      <c r="E23299" t="s">
        <v>9</v>
      </c>
      <c r="F23299" t="s">
        <v>54</v>
      </c>
      <c r="G23299" t="s">
        <v>648</v>
      </c>
      <c r="H23299" s="136" t="s">
        <v>1496</v>
      </c>
      <c r="I23299" t="s">
        <v>1454</v>
      </c>
      <c r="J23299" s="20">
        <v>77</v>
      </c>
      <c r="K23299" s="20" t="s">
        <v>9</v>
      </c>
      <c r="L23299" t="s">
        <v>1464</v>
      </c>
      <c r="M23299" s="20">
        <v>16.940000000000001</v>
      </c>
      <c r="N23299" s="20">
        <v>22.56</v>
      </c>
      <c r="AE23299">
        <f t="shared" si="363"/>
        <v>2025</v>
      </c>
      <c r="AT23299" s="23"/>
      <c r="AZ23299" s="23"/>
    </row>
    <row r="23300" spans="1:52" x14ac:dyDescent="0.25">
      <c r="A23300" s="7">
        <v>23297</v>
      </c>
      <c r="B23300" s="8">
        <v>45717</v>
      </c>
      <c r="C23300" t="s">
        <v>3</v>
      </c>
      <c r="D23300" t="s">
        <v>968</v>
      </c>
      <c r="E23300" t="s">
        <v>9</v>
      </c>
      <c r="F23300" t="s">
        <v>54</v>
      </c>
      <c r="G23300" t="s">
        <v>895</v>
      </c>
      <c r="H23300" s="9" t="s">
        <v>2590</v>
      </c>
      <c r="I23300" t="s">
        <v>1454</v>
      </c>
      <c r="J23300" s="20">
        <v>82</v>
      </c>
      <c r="K23300" s="20" t="s">
        <v>9</v>
      </c>
      <c r="L23300" t="s">
        <v>1464</v>
      </c>
      <c r="M23300" s="20">
        <v>18.04</v>
      </c>
      <c r="N23300" s="20">
        <v>23.96</v>
      </c>
      <c r="AE23300">
        <f t="shared" ref="AE23300:AE23347" si="364">YEAR(B23300)</f>
        <v>2025</v>
      </c>
      <c r="AT23300" s="23"/>
    </row>
    <row r="23301" spans="1:52" x14ac:dyDescent="0.25">
      <c r="A23301" s="7">
        <v>23298</v>
      </c>
      <c r="B23301" s="8">
        <v>45717</v>
      </c>
      <c r="C23301" t="s">
        <v>3</v>
      </c>
      <c r="D23301" t="s">
        <v>1123</v>
      </c>
      <c r="E23301" t="s">
        <v>9</v>
      </c>
      <c r="F23301" t="s">
        <v>265</v>
      </c>
      <c r="G23301" t="s">
        <v>648</v>
      </c>
      <c r="H23301" s="9" t="s">
        <v>3602</v>
      </c>
      <c r="I23301" t="s">
        <v>1455</v>
      </c>
      <c r="J23301" s="20">
        <v>34</v>
      </c>
      <c r="K23301" s="20" t="s">
        <v>3</v>
      </c>
      <c r="L23301" t="s">
        <v>1464</v>
      </c>
      <c r="M23301" s="20">
        <v>5.26</v>
      </c>
      <c r="N23301" s="20">
        <v>3.74</v>
      </c>
      <c r="AE23301">
        <f t="shared" si="364"/>
        <v>2025</v>
      </c>
      <c r="AT23301" s="23"/>
    </row>
    <row r="23302" spans="1:52" x14ac:dyDescent="0.25">
      <c r="A23302" s="7">
        <v>23299</v>
      </c>
      <c r="B23302" s="8">
        <v>45717</v>
      </c>
      <c r="C23302" t="s">
        <v>3</v>
      </c>
      <c r="D23302" t="s">
        <v>760</v>
      </c>
      <c r="E23302" t="s">
        <v>9</v>
      </c>
      <c r="F23302" t="s">
        <v>1430</v>
      </c>
      <c r="G23302" t="s">
        <v>648</v>
      </c>
      <c r="H23302" s="9" t="s">
        <v>2303</v>
      </c>
      <c r="I23302" t="s">
        <v>1454</v>
      </c>
      <c r="J23302" s="20">
        <v>65</v>
      </c>
      <c r="K23302" s="20" t="s">
        <v>9</v>
      </c>
      <c r="L23302" t="s">
        <v>1464</v>
      </c>
      <c r="M23302" s="20">
        <v>14.3</v>
      </c>
      <c r="N23302" s="20">
        <v>19.2</v>
      </c>
      <c r="AE23302">
        <f t="shared" si="364"/>
        <v>2025</v>
      </c>
      <c r="AT23302" s="23"/>
    </row>
    <row r="23303" spans="1:52" x14ac:dyDescent="0.25">
      <c r="A23303" s="7">
        <v>23300</v>
      </c>
      <c r="B23303" s="8">
        <v>45717</v>
      </c>
      <c r="C23303" t="s">
        <v>3</v>
      </c>
      <c r="D23303" t="s">
        <v>1428</v>
      </c>
      <c r="E23303" t="s">
        <v>9</v>
      </c>
      <c r="F23303" t="s">
        <v>1419</v>
      </c>
      <c r="G23303" t="s">
        <v>929</v>
      </c>
      <c r="H23303" s="9" t="s">
        <v>2665</v>
      </c>
      <c r="I23303" t="s">
        <v>1454</v>
      </c>
      <c r="J23303" s="20">
        <v>45</v>
      </c>
      <c r="K23303" s="20" t="s">
        <v>9</v>
      </c>
      <c r="L23303" t="s">
        <v>1463</v>
      </c>
      <c r="M23303" s="20">
        <v>10.8</v>
      </c>
      <c r="N23303" s="20">
        <v>12.7</v>
      </c>
      <c r="AE23303">
        <f t="shared" si="364"/>
        <v>2025</v>
      </c>
      <c r="AT23303" s="23"/>
    </row>
    <row r="23304" spans="1:52" x14ac:dyDescent="0.25">
      <c r="A23304" s="7">
        <v>23301</v>
      </c>
      <c r="B23304" s="8">
        <v>45717</v>
      </c>
      <c r="C23304" t="s">
        <v>3</v>
      </c>
      <c r="D23304" t="s">
        <v>1448</v>
      </c>
      <c r="E23304" t="s">
        <v>9</v>
      </c>
      <c r="F23304" t="s">
        <v>1452</v>
      </c>
      <c r="G23304" t="s">
        <v>929</v>
      </c>
      <c r="H23304" s="9" t="s">
        <v>2693</v>
      </c>
      <c r="I23304" t="s">
        <v>1454</v>
      </c>
      <c r="J23304" s="20">
        <v>26</v>
      </c>
      <c r="K23304" s="20" t="s">
        <v>9</v>
      </c>
      <c r="L23304" t="s">
        <v>1463</v>
      </c>
      <c r="M23304" s="20">
        <v>6.24</v>
      </c>
      <c r="N23304" s="20">
        <v>7.76</v>
      </c>
      <c r="AE23304">
        <f t="shared" si="364"/>
        <v>2025</v>
      </c>
      <c r="AT23304" s="23"/>
    </row>
    <row r="23305" spans="1:52" x14ac:dyDescent="0.25">
      <c r="A23305" s="7">
        <v>23302</v>
      </c>
      <c r="B23305" s="8">
        <v>45748</v>
      </c>
      <c r="C23305" t="s">
        <v>3</v>
      </c>
      <c r="D23305" t="s">
        <v>1448</v>
      </c>
      <c r="E23305" t="s">
        <v>9</v>
      </c>
      <c r="F23305" t="s">
        <v>265</v>
      </c>
      <c r="G23305" t="s">
        <v>929</v>
      </c>
      <c r="H23305" s="9" t="s">
        <v>2701</v>
      </c>
      <c r="I23305" t="s">
        <v>1455</v>
      </c>
      <c r="J23305" s="20">
        <v>46</v>
      </c>
      <c r="K23305" s="20" t="s">
        <v>9</v>
      </c>
      <c r="L23305" t="s">
        <v>1464</v>
      </c>
      <c r="M23305" s="20">
        <v>5.0599999999999996</v>
      </c>
      <c r="N23305" s="20">
        <v>6.94</v>
      </c>
      <c r="AE23305">
        <f t="shared" si="364"/>
        <v>2025</v>
      </c>
      <c r="AT23305" s="23"/>
    </row>
    <row r="23306" spans="1:52" x14ac:dyDescent="0.25">
      <c r="A23306" s="7">
        <v>23303</v>
      </c>
      <c r="B23306" s="8">
        <v>45748</v>
      </c>
      <c r="C23306" t="s">
        <v>3</v>
      </c>
      <c r="D23306" t="s">
        <v>834</v>
      </c>
      <c r="E23306" t="s">
        <v>9</v>
      </c>
      <c r="F23306" t="s">
        <v>1288</v>
      </c>
      <c r="G23306" t="s">
        <v>648</v>
      </c>
      <c r="H23306" s="134" t="s">
        <v>3759</v>
      </c>
      <c r="I23306" t="s">
        <v>1454</v>
      </c>
      <c r="J23306" s="20">
        <v>80</v>
      </c>
      <c r="K23306" s="20" t="s">
        <v>1465</v>
      </c>
      <c r="L23306" t="s">
        <v>1466</v>
      </c>
      <c r="M23306" s="20">
        <v>20</v>
      </c>
      <c r="N23306" s="20">
        <v>20</v>
      </c>
      <c r="AE23306">
        <f t="shared" si="364"/>
        <v>2025</v>
      </c>
      <c r="AT23306" s="23"/>
    </row>
    <row r="23307" spans="1:52" x14ac:dyDescent="0.25">
      <c r="A23307" s="7">
        <v>23304</v>
      </c>
      <c r="B23307" s="8">
        <v>45748</v>
      </c>
      <c r="C23307" t="s">
        <v>3</v>
      </c>
      <c r="D23307" t="s">
        <v>102</v>
      </c>
      <c r="E23307" t="s">
        <v>9</v>
      </c>
      <c r="F23307" t="s">
        <v>834</v>
      </c>
      <c r="G23307" t="s">
        <v>648</v>
      </c>
      <c r="H23307" s="9" t="s">
        <v>3613</v>
      </c>
      <c r="I23307" t="s">
        <v>1455</v>
      </c>
      <c r="J23307" s="20">
        <v>18</v>
      </c>
      <c r="K23307" s="20" t="s">
        <v>3</v>
      </c>
      <c r="L23307" t="s">
        <v>1464</v>
      </c>
      <c r="M23307" s="20">
        <v>3.02</v>
      </c>
      <c r="N23307" s="20">
        <v>1.98</v>
      </c>
      <c r="AE23307">
        <f t="shared" si="364"/>
        <v>2025</v>
      </c>
      <c r="AT23307" s="23"/>
    </row>
    <row r="23308" spans="1:52" x14ac:dyDescent="0.25">
      <c r="A23308" s="7">
        <v>23305</v>
      </c>
      <c r="B23308" s="8">
        <v>45748</v>
      </c>
      <c r="C23308" t="s">
        <v>3</v>
      </c>
      <c r="D23308" t="s">
        <v>698</v>
      </c>
      <c r="E23308" t="s">
        <v>9</v>
      </c>
      <c r="F23308" t="s">
        <v>1344</v>
      </c>
      <c r="G23308" t="s">
        <v>648</v>
      </c>
      <c r="H23308" s="9" t="s">
        <v>3624</v>
      </c>
      <c r="I23308" t="s">
        <v>1455</v>
      </c>
      <c r="J23308" s="20">
        <v>12</v>
      </c>
      <c r="K23308" s="20" t="s">
        <v>3</v>
      </c>
      <c r="L23308" t="s">
        <v>1464</v>
      </c>
      <c r="M23308" s="20">
        <v>2.1799999999999997</v>
      </c>
      <c r="N23308" s="20">
        <v>1.32</v>
      </c>
      <c r="AE23308">
        <f t="shared" si="364"/>
        <v>2025</v>
      </c>
      <c r="AT23308" s="23"/>
    </row>
    <row r="23309" spans="1:52" x14ac:dyDescent="0.25">
      <c r="A23309" s="7">
        <v>23306</v>
      </c>
      <c r="B23309" s="8">
        <v>45748</v>
      </c>
      <c r="C23309" t="s">
        <v>3</v>
      </c>
      <c r="D23309" t="s">
        <v>834</v>
      </c>
      <c r="E23309" t="s">
        <v>9</v>
      </c>
      <c r="F23309" t="s">
        <v>1310</v>
      </c>
      <c r="G23309" t="s">
        <v>895</v>
      </c>
      <c r="H23309" s="9" t="s">
        <v>2577</v>
      </c>
      <c r="I23309" t="s">
        <v>1454</v>
      </c>
      <c r="J23309" s="20">
        <v>80</v>
      </c>
      <c r="K23309" s="20" t="s">
        <v>3</v>
      </c>
      <c r="L23309" t="s">
        <v>1464</v>
      </c>
      <c r="M23309" s="20">
        <v>23.4</v>
      </c>
      <c r="N23309" s="20">
        <v>17.600000000000001</v>
      </c>
      <c r="AE23309">
        <f t="shared" si="364"/>
        <v>2025</v>
      </c>
      <c r="AT23309" s="23"/>
    </row>
    <row r="23310" spans="1:52" x14ac:dyDescent="0.25">
      <c r="A23310" s="7">
        <v>23307</v>
      </c>
      <c r="B23310" s="8">
        <v>45748</v>
      </c>
      <c r="C23310" t="s">
        <v>3</v>
      </c>
      <c r="D23310" t="s">
        <v>1283</v>
      </c>
      <c r="E23310" t="s">
        <v>9</v>
      </c>
      <c r="F23310" t="s">
        <v>1288</v>
      </c>
      <c r="G23310" t="s">
        <v>648</v>
      </c>
      <c r="H23310" s="9" t="s">
        <v>2041</v>
      </c>
      <c r="I23310" t="s">
        <v>1454</v>
      </c>
      <c r="J23310" s="20">
        <v>72</v>
      </c>
      <c r="K23310" s="20" t="s">
        <v>3</v>
      </c>
      <c r="L23310" t="s">
        <v>1463</v>
      </c>
      <c r="M23310" s="20">
        <v>19.72</v>
      </c>
      <c r="N23310" s="20">
        <v>17.28</v>
      </c>
      <c r="AE23310">
        <f t="shared" si="364"/>
        <v>2025</v>
      </c>
      <c r="AT23310" s="23"/>
    </row>
    <row r="23311" spans="1:52" x14ac:dyDescent="0.25">
      <c r="A23311" s="7">
        <v>23308</v>
      </c>
      <c r="B23311" s="8">
        <v>45748</v>
      </c>
      <c r="C23311" t="s">
        <v>3</v>
      </c>
      <c r="D23311" t="s">
        <v>868</v>
      </c>
      <c r="E23311" t="s">
        <v>9</v>
      </c>
      <c r="F23311" t="s">
        <v>1028</v>
      </c>
      <c r="G23311" t="s">
        <v>648</v>
      </c>
      <c r="H23311" s="9" t="s">
        <v>2311</v>
      </c>
      <c r="I23311" t="s">
        <v>1454</v>
      </c>
      <c r="J23311" s="20">
        <v>18</v>
      </c>
      <c r="K23311" s="20" t="s">
        <v>9</v>
      </c>
      <c r="L23311" t="s">
        <v>1464</v>
      </c>
      <c r="M23311" s="20">
        <v>3.96</v>
      </c>
      <c r="N23311" s="20">
        <v>6.04</v>
      </c>
      <c r="AE23311">
        <f t="shared" si="364"/>
        <v>2025</v>
      </c>
      <c r="AT23311" s="23"/>
    </row>
    <row r="23312" spans="1:52" x14ac:dyDescent="0.25">
      <c r="A23312" s="7">
        <v>23309</v>
      </c>
      <c r="B23312" s="8">
        <v>45748</v>
      </c>
      <c r="C23312" t="s">
        <v>3</v>
      </c>
      <c r="D23312" t="s">
        <v>678</v>
      </c>
      <c r="E23312" t="s">
        <v>9</v>
      </c>
      <c r="F23312" t="s">
        <v>150</v>
      </c>
      <c r="G23312" t="s">
        <v>929</v>
      </c>
      <c r="H23312" s="9" t="s">
        <v>2644</v>
      </c>
      <c r="I23312" t="s">
        <v>1454</v>
      </c>
      <c r="J23312" s="20">
        <v>20</v>
      </c>
      <c r="K23312" s="20" t="s">
        <v>3</v>
      </c>
      <c r="L23312" t="s">
        <v>1463</v>
      </c>
      <c r="M23312" s="20">
        <v>6.2</v>
      </c>
      <c r="N23312" s="20">
        <v>4.8</v>
      </c>
      <c r="AE23312">
        <f t="shared" si="364"/>
        <v>2025</v>
      </c>
      <c r="AT23312" s="23"/>
    </row>
    <row r="23313" spans="1:46" x14ac:dyDescent="0.25">
      <c r="A23313" s="7">
        <v>23310</v>
      </c>
      <c r="B23313" s="8">
        <v>45748</v>
      </c>
      <c r="C23313" t="s">
        <v>3</v>
      </c>
      <c r="D23313" t="s">
        <v>1052</v>
      </c>
      <c r="E23313" t="s">
        <v>9</v>
      </c>
      <c r="F23313" t="s">
        <v>1342</v>
      </c>
      <c r="G23313" t="s">
        <v>1170</v>
      </c>
      <c r="H23313" s="9" t="s">
        <v>3760</v>
      </c>
      <c r="I23313" t="s">
        <v>1456</v>
      </c>
      <c r="J23313" s="20">
        <v>110</v>
      </c>
      <c r="K23313" s="20" t="s">
        <v>1465</v>
      </c>
      <c r="L23313" t="s">
        <v>1466</v>
      </c>
      <c r="M23313" s="20">
        <v>27.5</v>
      </c>
      <c r="N23313" s="20">
        <v>27.5</v>
      </c>
      <c r="O23313" t="s">
        <v>3</v>
      </c>
      <c r="P23313" s="13" t="s">
        <v>1332</v>
      </c>
      <c r="Q23313" t="s">
        <v>9</v>
      </c>
      <c r="R23313" t="s">
        <v>900</v>
      </c>
      <c r="AE23313">
        <f t="shared" si="364"/>
        <v>2025</v>
      </c>
      <c r="AT23313" s="23"/>
    </row>
    <row r="23314" spans="1:46" x14ac:dyDescent="0.25">
      <c r="A23314" s="7">
        <v>23311</v>
      </c>
      <c r="B23314" s="8">
        <v>45748</v>
      </c>
      <c r="C23314" t="s">
        <v>3</v>
      </c>
      <c r="D23314" t="s">
        <v>577</v>
      </c>
      <c r="E23314" t="s">
        <v>9</v>
      </c>
      <c r="F23314" t="s">
        <v>597</v>
      </c>
      <c r="G23314" t="s">
        <v>377</v>
      </c>
      <c r="H23314" s="9" t="s">
        <v>1496</v>
      </c>
      <c r="I23314" t="s">
        <v>1454</v>
      </c>
      <c r="J23314" s="20">
        <v>40</v>
      </c>
      <c r="K23314" s="20" t="s">
        <v>1465</v>
      </c>
      <c r="L23314" t="s">
        <v>1466</v>
      </c>
      <c r="M23314" s="20">
        <v>10</v>
      </c>
      <c r="N23314" s="20">
        <v>10</v>
      </c>
      <c r="AE23314">
        <f t="shared" si="364"/>
        <v>2025</v>
      </c>
      <c r="AT23314" s="23"/>
    </row>
    <row r="23315" spans="1:46" x14ac:dyDescent="0.25">
      <c r="A23315" s="7">
        <v>23312</v>
      </c>
      <c r="B23315" s="8">
        <v>45748</v>
      </c>
      <c r="C23315" t="s">
        <v>3</v>
      </c>
      <c r="D23315" t="s">
        <v>1151</v>
      </c>
      <c r="E23315" t="s">
        <v>9</v>
      </c>
      <c r="F23315" t="s">
        <v>114</v>
      </c>
      <c r="G23315" t="s">
        <v>929</v>
      </c>
      <c r="H23315" s="9" t="s">
        <v>2652</v>
      </c>
      <c r="I23315" t="s">
        <v>1454</v>
      </c>
      <c r="J23315" s="20">
        <v>54</v>
      </c>
      <c r="K23315" s="20" t="s">
        <v>9</v>
      </c>
      <c r="L23315" t="s">
        <v>1464</v>
      </c>
      <c r="M23315" s="20">
        <v>11.879999999999999</v>
      </c>
      <c r="N23315" s="20">
        <v>16.12</v>
      </c>
      <c r="AE23315">
        <f t="shared" si="364"/>
        <v>2025</v>
      </c>
      <c r="AT23315" s="23"/>
    </row>
    <row r="23316" spans="1:46" x14ac:dyDescent="0.25">
      <c r="A23316" s="7">
        <v>23313</v>
      </c>
      <c r="B23316" s="8">
        <v>45748</v>
      </c>
      <c r="C23316" t="s">
        <v>3</v>
      </c>
      <c r="D23316" t="s">
        <v>1402</v>
      </c>
      <c r="E23316" t="s">
        <v>9</v>
      </c>
      <c r="F23316" t="s">
        <v>3761</v>
      </c>
      <c r="G23316" t="s">
        <v>648</v>
      </c>
      <c r="H23316" s="9" t="s">
        <v>2947</v>
      </c>
      <c r="I23316" t="s">
        <v>1458</v>
      </c>
      <c r="J23316" s="20">
        <v>18</v>
      </c>
      <c r="K23316" s="20" t="s">
        <v>1465</v>
      </c>
      <c r="L23316" t="s">
        <v>1466</v>
      </c>
      <c r="M23316" s="20">
        <v>10</v>
      </c>
      <c r="N23316" s="20">
        <v>30</v>
      </c>
      <c r="AE23316">
        <f t="shared" si="364"/>
        <v>2025</v>
      </c>
      <c r="AT23316" s="23"/>
    </row>
    <row r="23317" spans="1:46" x14ac:dyDescent="0.25">
      <c r="A23317" s="7">
        <v>23314</v>
      </c>
      <c r="B23317" s="8">
        <v>45748</v>
      </c>
      <c r="C23317" t="s">
        <v>3</v>
      </c>
      <c r="D23317" t="s">
        <v>1213</v>
      </c>
      <c r="E23317" t="s">
        <v>9</v>
      </c>
      <c r="F23317" t="s">
        <v>1430</v>
      </c>
      <c r="G23317" t="s">
        <v>648</v>
      </c>
      <c r="H23317" s="9" t="s">
        <v>3762</v>
      </c>
      <c r="I23317" t="s">
        <v>1454</v>
      </c>
      <c r="J23317" s="20">
        <v>48</v>
      </c>
      <c r="K23317" s="20" t="s">
        <v>9</v>
      </c>
      <c r="L23317" t="s">
        <v>1464</v>
      </c>
      <c r="M23317" s="20">
        <v>10.56</v>
      </c>
      <c r="N23317" s="20">
        <v>14.44</v>
      </c>
      <c r="AE23317">
        <f t="shared" si="364"/>
        <v>2025</v>
      </c>
      <c r="AT23317" s="23"/>
    </row>
    <row r="23318" spans="1:46" x14ac:dyDescent="0.25">
      <c r="A23318" s="7">
        <v>23315</v>
      </c>
      <c r="B23318" s="8">
        <v>45748</v>
      </c>
      <c r="C23318" t="s">
        <v>3</v>
      </c>
      <c r="D23318" t="s">
        <v>1427</v>
      </c>
      <c r="E23318" t="s">
        <v>9</v>
      </c>
      <c r="F23318" t="s">
        <v>190</v>
      </c>
      <c r="G23318" t="s">
        <v>929</v>
      </c>
      <c r="H23318" s="9" t="s">
        <v>2719</v>
      </c>
      <c r="I23318" t="s">
        <v>1454</v>
      </c>
      <c r="J23318" s="20">
        <v>52</v>
      </c>
      <c r="K23318" s="20" t="s">
        <v>9</v>
      </c>
      <c r="L23318" t="s">
        <v>1463</v>
      </c>
      <c r="M23318" s="20">
        <v>12.48</v>
      </c>
      <c r="N23318" s="20">
        <v>14.52</v>
      </c>
      <c r="AE23318">
        <f t="shared" si="364"/>
        <v>2025</v>
      </c>
      <c r="AT23318" s="23"/>
    </row>
    <row r="23319" spans="1:46" x14ac:dyDescent="0.25">
      <c r="A23319" s="7">
        <v>23316</v>
      </c>
      <c r="B23319" s="8">
        <v>45748</v>
      </c>
      <c r="C23319" t="s">
        <v>3</v>
      </c>
      <c r="D23319" t="s">
        <v>678</v>
      </c>
      <c r="E23319" t="s">
        <v>9</v>
      </c>
      <c r="F23319" t="s">
        <v>19</v>
      </c>
      <c r="G23319" t="s">
        <v>1347</v>
      </c>
      <c r="H23319" s="9" t="s">
        <v>3536</v>
      </c>
      <c r="I23319" t="s">
        <v>1454</v>
      </c>
      <c r="J23319" s="20">
        <v>63</v>
      </c>
      <c r="K23319" s="20" t="s">
        <v>1465</v>
      </c>
      <c r="L23319" t="s">
        <v>1466</v>
      </c>
      <c r="M23319" s="20">
        <v>15.75</v>
      </c>
      <c r="N23319" s="20">
        <v>15.75</v>
      </c>
      <c r="AE23319">
        <f t="shared" si="364"/>
        <v>2025</v>
      </c>
      <c r="AT23319" s="23"/>
    </row>
    <row r="23320" spans="1:46" x14ac:dyDescent="0.25">
      <c r="A23320" s="7">
        <v>23317</v>
      </c>
      <c r="B23320" s="8">
        <v>45748</v>
      </c>
      <c r="C23320" t="s">
        <v>3</v>
      </c>
      <c r="D23320" t="s">
        <v>834</v>
      </c>
      <c r="E23320" t="s">
        <v>9</v>
      </c>
      <c r="F23320" t="s">
        <v>102</v>
      </c>
      <c r="G23320" t="s">
        <v>648</v>
      </c>
      <c r="H23320" s="9" t="s">
        <v>3613</v>
      </c>
      <c r="I23320" t="s">
        <v>1455</v>
      </c>
      <c r="J23320" s="20">
        <v>18</v>
      </c>
      <c r="K23320" s="20" t="s">
        <v>1465</v>
      </c>
      <c r="L23320" t="s">
        <v>1466</v>
      </c>
      <c r="M23320" s="20">
        <v>2.25</v>
      </c>
      <c r="N23320" s="20">
        <v>2.25</v>
      </c>
      <c r="AE23320">
        <f t="shared" si="364"/>
        <v>2025</v>
      </c>
      <c r="AT23320" s="23"/>
    </row>
    <row r="23321" spans="1:46" x14ac:dyDescent="0.25">
      <c r="A23321" s="7">
        <v>23318</v>
      </c>
      <c r="B23321" s="8">
        <v>45748</v>
      </c>
      <c r="C23321" t="s">
        <v>3</v>
      </c>
      <c r="D23321" t="s">
        <v>31</v>
      </c>
      <c r="E23321" t="s">
        <v>9</v>
      </c>
      <c r="F23321" t="s">
        <v>1344</v>
      </c>
      <c r="G23321" t="s">
        <v>1170</v>
      </c>
      <c r="H23321" s="9" t="s">
        <v>3763</v>
      </c>
      <c r="I23321" t="s">
        <v>1454</v>
      </c>
      <c r="J23321" s="20">
        <v>43</v>
      </c>
      <c r="K23321" s="20" t="s">
        <v>9</v>
      </c>
      <c r="L23321" t="s">
        <v>1463</v>
      </c>
      <c r="M23321" s="20">
        <v>10.32</v>
      </c>
      <c r="N23321" s="20">
        <v>12.18</v>
      </c>
      <c r="AE23321">
        <f t="shared" si="364"/>
        <v>2025</v>
      </c>
      <c r="AT23321" s="23"/>
    </row>
    <row r="23322" spans="1:46" x14ac:dyDescent="0.25">
      <c r="A23322" s="7">
        <v>23319</v>
      </c>
      <c r="B23322" s="8">
        <v>45748</v>
      </c>
      <c r="C23322" t="s">
        <v>3</v>
      </c>
      <c r="D23322" t="s">
        <v>425</v>
      </c>
      <c r="E23322" t="s">
        <v>9</v>
      </c>
      <c r="F23322" t="s">
        <v>1389</v>
      </c>
      <c r="G23322" t="s">
        <v>648</v>
      </c>
      <c r="H23322" s="9" t="s">
        <v>3574</v>
      </c>
      <c r="I23322" t="s">
        <v>1454</v>
      </c>
      <c r="J23322" s="20">
        <v>74</v>
      </c>
      <c r="K23322" s="20" t="s">
        <v>9</v>
      </c>
      <c r="L23322" t="s">
        <v>1464</v>
      </c>
      <c r="M23322" s="20">
        <v>16.28</v>
      </c>
      <c r="N23322" s="20">
        <v>21.72</v>
      </c>
      <c r="AE23322">
        <f t="shared" si="364"/>
        <v>2025</v>
      </c>
      <c r="AT23322" s="23"/>
    </row>
    <row r="23323" spans="1:46" x14ac:dyDescent="0.25">
      <c r="A23323" s="7">
        <v>23320</v>
      </c>
      <c r="B23323" s="8">
        <v>45748</v>
      </c>
      <c r="C23323" t="s">
        <v>3</v>
      </c>
      <c r="D23323" t="s">
        <v>766</v>
      </c>
      <c r="E23323" t="s">
        <v>9</v>
      </c>
      <c r="F23323" t="s">
        <v>585</v>
      </c>
      <c r="G23323" t="s">
        <v>895</v>
      </c>
      <c r="H23323" s="9" t="s">
        <v>3764</v>
      </c>
      <c r="I23323" t="s">
        <v>1456</v>
      </c>
      <c r="J23323" s="20">
        <v>61</v>
      </c>
      <c r="K23323" s="20" t="s">
        <v>3</v>
      </c>
      <c r="L23323" t="s">
        <v>1464</v>
      </c>
      <c r="M23323" s="20">
        <v>18.079999999999998</v>
      </c>
      <c r="N23323" s="20">
        <v>13.42</v>
      </c>
      <c r="O23323" t="s">
        <v>3</v>
      </c>
      <c r="P23323" s="13" t="s">
        <v>1349</v>
      </c>
      <c r="Q23323" t="s">
        <v>9</v>
      </c>
      <c r="R23323" t="s">
        <v>190</v>
      </c>
      <c r="AE23323">
        <f t="shared" si="364"/>
        <v>2025</v>
      </c>
      <c r="AT23323" s="23"/>
    </row>
    <row r="23324" spans="1:46" x14ac:dyDescent="0.25">
      <c r="A23324" s="7">
        <v>23321</v>
      </c>
      <c r="B23324" s="8">
        <v>45748</v>
      </c>
      <c r="C23324" t="s">
        <v>3</v>
      </c>
      <c r="D23324" t="s">
        <v>1123</v>
      </c>
      <c r="E23324" t="s">
        <v>9</v>
      </c>
      <c r="F23324" t="s">
        <v>1360</v>
      </c>
      <c r="G23324" t="s">
        <v>732</v>
      </c>
      <c r="H23324" s="9" t="s">
        <v>2642</v>
      </c>
      <c r="I23324" t="s">
        <v>1454</v>
      </c>
      <c r="J23324" s="20">
        <v>36</v>
      </c>
      <c r="K23324" s="20" t="s">
        <v>3</v>
      </c>
      <c r="L23324" t="s">
        <v>1464</v>
      </c>
      <c r="M23324" s="20">
        <v>11.08</v>
      </c>
      <c r="N23324" s="20">
        <v>7.92</v>
      </c>
      <c r="AE23324">
        <f t="shared" si="364"/>
        <v>2025</v>
      </c>
      <c r="AT23324" s="23"/>
    </row>
    <row r="23325" spans="1:46" x14ac:dyDescent="0.25">
      <c r="A23325" s="7">
        <v>23322</v>
      </c>
      <c r="B23325" s="8">
        <v>45748</v>
      </c>
      <c r="C23325" t="s">
        <v>3</v>
      </c>
      <c r="D23325" t="s">
        <v>665</v>
      </c>
      <c r="E23325" t="s">
        <v>9</v>
      </c>
      <c r="F23325" t="s">
        <v>1445</v>
      </c>
      <c r="G23325" t="s">
        <v>714</v>
      </c>
      <c r="H23325" s="9" t="s">
        <v>2031</v>
      </c>
      <c r="I23325" t="s">
        <v>1455</v>
      </c>
      <c r="J23325" s="20">
        <v>53</v>
      </c>
      <c r="K23325" s="20" t="s">
        <v>9</v>
      </c>
      <c r="L23325" t="s">
        <v>1464</v>
      </c>
      <c r="M23325" s="20">
        <v>5.83</v>
      </c>
      <c r="N23325" s="20">
        <v>7.92</v>
      </c>
      <c r="AE23325">
        <f t="shared" si="364"/>
        <v>2025</v>
      </c>
      <c r="AT23325" s="23"/>
    </row>
    <row r="23326" spans="1:46" x14ac:dyDescent="0.25">
      <c r="A23326" s="7">
        <v>23323</v>
      </c>
      <c r="B23326" s="8">
        <v>45748</v>
      </c>
      <c r="C23326" t="s">
        <v>3</v>
      </c>
      <c r="D23326" t="s">
        <v>678</v>
      </c>
      <c r="E23326" t="s">
        <v>9</v>
      </c>
      <c r="F23326" t="s">
        <v>635</v>
      </c>
      <c r="G23326" t="s">
        <v>1406</v>
      </c>
      <c r="H23326" s="9" t="s">
        <v>3585</v>
      </c>
      <c r="I23326" t="s">
        <v>1458</v>
      </c>
      <c r="J23326" s="20">
        <v>10</v>
      </c>
      <c r="K23326" s="20" t="s">
        <v>1465</v>
      </c>
      <c r="L23326" t="s">
        <v>1466</v>
      </c>
      <c r="M23326" s="20">
        <v>10</v>
      </c>
      <c r="N23326" s="20">
        <v>30</v>
      </c>
      <c r="AE23326">
        <f t="shared" si="364"/>
        <v>2025</v>
      </c>
      <c r="AT23326" s="23"/>
    </row>
    <row r="23327" spans="1:46" x14ac:dyDescent="0.25">
      <c r="A23327" s="7">
        <v>23324</v>
      </c>
      <c r="B23327" s="8">
        <v>45748</v>
      </c>
      <c r="C23327" t="s">
        <v>3</v>
      </c>
      <c r="D23327" t="s">
        <v>1437</v>
      </c>
      <c r="E23327" t="s">
        <v>9</v>
      </c>
      <c r="F23327" t="s">
        <v>1344</v>
      </c>
      <c r="G23327" t="s">
        <v>1292</v>
      </c>
      <c r="H23327" s="9" t="s">
        <v>3397</v>
      </c>
      <c r="I23327" t="s">
        <v>1455</v>
      </c>
      <c r="J23327" s="20">
        <v>21</v>
      </c>
      <c r="K23327" s="20" t="s">
        <v>1465</v>
      </c>
      <c r="L23327" t="s">
        <v>1466</v>
      </c>
      <c r="M23327" s="20">
        <v>2.625</v>
      </c>
      <c r="N23327" s="20">
        <v>2.625</v>
      </c>
      <c r="AE23327">
        <f t="shared" si="364"/>
        <v>2025</v>
      </c>
      <c r="AT23327" s="23"/>
    </row>
    <row r="23328" spans="1:46" x14ac:dyDescent="0.25">
      <c r="A23328" s="7">
        <v>23325</v>
      </c>
      <c r="B23328" s="8">
        <v>45748</v>
      </c>
      <c r="C23328" t="s">
        <v>3</v>
      </c>
      <c r="D23328" t="s">
        <v>877</v>
      </c>
      <c r="E23328" t="s">
        <v>9</v>
      </c>
      <c r="F23328" t="s">
        <v>1288</v>
      </c>
      <c r="G23328" t="s">
        <v>648</v>
      </c>
      <c r="H23328" s="9" t="s">
        <v>1496</v>
      </c>
      <c r="I23328" t="s">
        <v>1454</v>
      </c>
      <c r="J23328" s="20">
        <v>58</v>
      </c>
      <c r="K23328" s="20" t="s">
        <v>3</v>
      </c>
      <c r="L23328" t="s">
        <v>1464</v>
      </c>
      <c r="M23328" s="20">
        <v>17.239999999999998</v>
      </c>
      <c r="N23328" s="20">
        <v>12.76</v>
      </c>
      <c r="AE23328">
        <f t="shared" si="364"/>
        <v>2025</v>
      </c>
      <c r="AT23328" s="23"/>
    </row>
    <row r="23329" spans="1:46" x14ac:dyDescent="0.25">
      <c r="A23329" s="7">
        <v>23326</v>
      </c>
      <c r="B23329" s="8">
        <v>45748</v>
      </c>
      <c r="C23329" t="s">
        <v>3</v>
      </c>
      <c r="D23329" t="s">
        <v>868</v>
      </c>
      <c r="E23329" t="s">
        <v>9</v>
      </c>
      <c r="F23329" t="s">
        <v>1288</v>
      </c>
      <c r="G23329" t="s">
        <v>895</v>
      </c>
      <c r="H23329" s="9" t="s">
        <v>2708</v>
      </c>
      <c r="I23329" t="s">
        <v>1454</v>
      </c>
      <c r="J23329" s="20">
        <v>63</v>
      </c>
      <c r="K23329" s="20" t="s">
        <v>3</v>
      </c>
      <c r="L23329" t="s">
        <v>1463</v>
      </c>
      <c r="M23329" s="20">
        <v>17.38</v>
      </c>
      <c r="N23329" s="20">
        <v>15.12</v>
      </c>
      <c r="AE23329">
        <f t="shared" si="364"/>
        <v>2025</v>
      </c>
      <c r="AT23329" s="23"/>
    </row>
    <row r="23330" spans="1:46" x14ac:dyDescent="0.25">
      <c r="A23330" s="7">
        <v>23327</v>
      </c>
      <c r="B23330" s="8">
        <v>45748</v>
      </c>
      <c r="C23330" t="s">
        <v>3</v>
      </c>
      <c r="D23330" t="s">
        <v>834</v>
      </c>
      <c r="E23330" t="s">
        <v>9</v>
      </c>
      <c r="F23330" t="s">
        <v>1288</v>
      </c>
      <c r="G23330" t="s">
        <v>648</v>
      </c>
      <c r="H23330" s="9" t="s">
        <v>3613</v>
      </c>
      <c r="I23330" t="s">
        <v>1454</v>
      </c>
      <c r="J23330" s="20">
        <v>18</v>
      </c>
      <c r="K23330" s="20" t="s">
        <v>3</v>
      </c>
      <c r="L23330" t="s">
        <v>1464</v>
      </c>
      <c r="M23330" s="20">
        <v>6.04</v>
      </c>
      <c r="N23330" s="20">
        <v>3.96</v>
      </c>
      <c r="AE23330">
        <f t="shared" si="364"/>
        <v>2025</v>
      </c>
      <c r="AT23330" s="23"/>
    </row>
    <row r="23331" spans="1:46" x14ac:dyDescent="0.25">
      <c r="A23331" s="7">
        <v>23328</v>
      </c>
      <c r="B23331" s="8">
        <v>45748</v>
      </c>
      <c r="C23331" t="s">
        <v>3</v>
      </c>
      <c r="D23331" t="s">
        <v>1441</v>
      </c>
      <c r="E23331" t="s">
        <v>9</v>
      </c>
      <c r="F23331" t="s">
        <v>678</v>
      </c>
      <c r="G23331" t="s">
        <v>648</v>
      </c>
      <c r="H23331" s="9" t="s">
        <v>3277</v>
      </c>
      <c r="I23331" t="s">
        <v>1455</v>
      </c>
      <c r="J23331" s="20">
        <v>13</v>
      </c>
      <c r="K23331" s="20" t="s">
        <v>1465</v>
      </c>
      <c r="L23331" t="s">
        <v>1466</v>
      </c>
      <c r="M23331" s="20">
        <v>1.625</v>
      </c>
      <c r="N23331" s="20">
        <v>1.625</v>
      </c>
      <c r="AE23331">
        <f t="shared" si="364"/>
        <v>2025</v>
      </c>
      <c r="AT23331" s="23"/>
    </row>
    <row r="23332" spans="1:46" x14ac:dyDescent="0.25">
      <c r="A23332" s="7">
        <v>23329</v>
      </c>
      <c r="B23332" s="8">
        <v>45748</v>
      </c>
      <c r="C23332" t="s">
        <v>3</v>
      </c>
      <c r="D23332" t="s">
        <v>1445</v>
      </c>
      <c r="E23332" t="s">
        <v>9</v>
      </c>
      <c r="F23332" t="s">
        <v>1310</v>
      </c>
      <c r="G23332" t="s">
        <v>648</v>
      </c>
      <c r="H23332" s="9" t="s">
        <v>2470</v>
      </c>
      <c r="I23332" t="s">
        <v>1455</v>
      </c>
      <c r="J23332" s="20">
        <v>50</v>
      </c>
      <c r="K23332" s="20" t="s">
        <v>3</v>
      </c>
      <c r="L23332" t="s">
        <v>1464</v>
      </c>
      <c r="M23332" s="20">
        <v>7.5</v>
      </c>
      <c r="N23332" s="20">
        <v>5.5</v>
      </c>
      <c r="AE23332">
        <f t="shared" si="364"/>
        <v>2025</v>
      </c>
      <c r="AT23332" s="23"/>
    </row>
    <row r="23333" spans="1:46" x14ac:dyDescent="0.25">
      <c r="A23333" s="7">
        <v>23330</v>
      </c>
      <c r="B23333" s="8">
        <v>45748</v>
      </c>
      <c r="C23333" t="s">
        <v>3</v>
      </c>
      <c r="D23333" t="s">
        <v>1052</v>
      </c>
      <c r="E23333" t="s">
        <v>9</v>
      </c>
      <c r="F23333" t="s">
        <v>1344</v>
      </c>
      <c r="G23333" t="s">
        <v>17</v>
      </c>
      <c r="H23333" s="9" t="s">
        <v>3765</v>
      </c>
      <c r="I23333" t="s">
        <v>1454</v>
      </c>
      <c r="J23333" s="20">
        <v>8</v>
      </c>
      <c r="K23333" s="20" t="s">
        <v>1465</v>
      </c>
      <c r="L23333" t="s">
        <v>1466</v>
      </c>
      <c r="M23333" s="20">
        <v>2</v>
      </c>
      <c r="N23333" s="20">
        <v>2</v>
      </c>
      <c r="AE23333">
        <f t="shared" si="364"/>
        <v>2025</v>
      </c>
      <c r="AT23333" s="23"/>
    </row>
    <row r="23334" spans="1:46" x14ac:dyDescent="0.25">
      <c r="A23334" s="7">
        <v>23331</v>
      </c>
      <c r="B23334" s="8">
        <v>45748</v>
      </c>
      <c r="C23334" t="s">
        <v>3</v>
      </c>
      <c r="D23334" t="s">
        <v>67</v>
      </c>
      <c r="E23334" t="s">
        <v>9</v>
      </c>
      <c r="F23334" t="s">
        <v>1288</v>
      </c>
      <c r="G23334" t="s">
        <v>648</v>
      </c>
      <c r="H23334" s="9" t="s">
        <v>3613</v>
      </c>
      <c r="I23334" t="s">
        <v>1455</v>
      </c>
      <c r="J23334" s="20">
        <v>13</v>
      </c>
      <c r="K23334" s="20" t="s">
        <v>1465</v>
      </c>
      <c r="L23334" t="s">
        <v>1466</v>
      </c>
      <c r="M23334" s="20">
        <v>1.625</v>
      </c>
      <c r="N23334" s="20">
        <v>1.625</v>
      </c>
      <c r="AE23334">
        <f t="shared" si="364"/>
        <v>2025</v>
      </c>
    </row>
    <row r="23335" spans="1:46" x14ac:dyDescent="0.25">
      <c r="A23335" s="7">
        <v>23332</v>
      </c>
      <c r="B23335" s="8">
        <v>45748</v>
      </c>
      <c r="C23335" t="s">
        <v>3</v>
      </c>
      <c r="D23335" t="s">
        <v>992</v>
      </c>
      <c r="E23335" t="s">
        <v>9</v>
      </c>
      <c r="F23335" t="s">
        <v>1193</v>
      </c>
      <c r="G23335" t="s">
        <v>1347</v>
      </c>
      <c r="H23335" s="9" t="s">
        <v>3766</v>
      </c>
      <c r="I23335" t="s">
        <v>1454</v>
      </c>
      <c r="J23335" s="20">
        <v>67</v>
      </c>
      <c r="K23335" s="20" t="s">
        <v>9</v>
      </c>
      <c r="L23335" t="s">
        <v>1464</v>
      </c>
      <c r="M23335" s="20">
        <v>14.74</v>
      </c>
      <c r="N23335" s="20">
        <v>19.759999999999998</v>
      </c>
      <c r="AE23335">
        <f t="shared" si="364"/>
        <v>2025</v>
      </c>
    </row>
    <row r="23336" spans="1:46" x14ac:dyDescent="0.25">
      <c r="A23336" s="7">
        <v>23333</v>
      </c>
      <c r="B23336" s="8">
        <v>45748</v>
      </c>
      <c r="C23336" t="s">
        <v>3</v>
      </c>
      <c r="D23336" t="s">
        <v>465</v>
      </c>
      <c r="E23336" t="s">
        <v>9</v>
      </c>
      <c r="F23336" t="s">
        <v>1288</v>
      </c>
      <c r="G23336" t="s">
        <v>1170</v>
      </c>
      <c r="H23336" s="9" t="s">
        <v>3209</v>
      </c>
      <c r="I23336" t="s">
        <v>1454</v>
      </c>
      <c r="J23336" s="20">
        <v>8</v>
      </c>
      <c r="K23336" s="20" t="s">
        <v>9</v>
      </c>
      <c r="L23336" t="s">
        <v>1464</v>
      </c>
      <c r="M23336" s="20">
        <v>1.76</v>
      </c>
      <c r="N23336" s="20">
        <v>3.24</v>
      </c>
      <c r="AE23336">
        <f t="shared" si="364"/>
        <v>2025</v>
      </c>
    </row>
    <row r="23337" spans="1:46" x14ac:dyDescent="0.25">
      <c r="A23337" s="7">
        <v>23334</v>
      </c>
      <c r="B23337" s="8">
        <v>45748</v>
      </c>
      <c r="C23337" t="s">
        <v>3</v>
      </c>
      <c r="D23337" t="s">
        <v>1052</v>
      </c>
      <c r="E23337" t="s">
        <v>9</v>
      </c>
      <c r="F23337" t="s">
        <v>1344</v>
      </c>
      <c r="G23337" t="s">
        <v>65</v>
      </c>
      <c r="H23337" s="135" t="s">
        <v>1558</v>
      </c>
      <c r="I23337" t="s">
        <v>1454</v>
      </c>
      <c r="J23337" s="20">
        <v>3</v>
      </c>
      <c r="K23337" s="20" t="s">
        <v>3</v>
      </c>
      <c r="L23337" t="s">
        <v>1464</v>
      </c>
      <c r="M23337" s="20">
        <v>1.8399999999999999</v>
      </c>
      <c r="N23337" s="20">
        <v>0.66</v>
      </c>
      <c r="AE23337">
        <f t="shared" si="364"/>
        <v>2025</v>
      </c>
    </row>
    <row r="23338" spans="1:46" x14ac:dyDescent="0.25">
      <c r="A23338" s="7">
        <v>23335</v>
      </c>
      <c r="B23338" s="8">
        <v>45748</v>
      </c>
      <c r="C23338" t="s">
        <v>3</v>
      </c>
      <c r="D23338" t="s">
        <v>1342</v>
      </c>
      <c r="E23338" t="s">
        <v>9</v>
      </c>
      <c r="F23338" t="s">
        <v>3761</v>
      </c>
      <c r="G23338" t="s">
        <v>929</v>
      </c>
      <c r="H23338" s="135" t="s">
        <v>2683</v>
      </c>
      <c r="I23338" t="s">
        <v>1455</v>
      </c>
      <c r="J23338" s="20">
        <v>16</v>
      </c>
      <c r="K23338" s="20" t="s">
        <v>3</v>
      </c>
      <c r="L23338" t="s">
        <v>1464</v>
      </c>
      <c r="M23338" s="20">
        <v>2.74</v>
      </c>
      <c r="N23338" s="20">
        <v>1.76</v>
      </c>
      <c r="AE23338">
        <f t="shared" si="364"/>
        <v>2025</v>
      </c>
    </row>
    <row r="23339" spans="1:46" x14ac:dyDescent="0.25">
      <c r="A23339" s="7">
        <v>23336</v>
      </c>
      <c r="B23339" s="8">
        <v>45748</v>
      </c>
      <c r="C23339" t="s">
        <v>3</v>
      </c>
      <c r="D23339" t="s">
        <v>265</v>
      </c>
      <c r="E23339" t="s">
        <v>9</v>
      </c>
      <c r="F23339" t="s">
        <v>107</v>
      </c>
      <c r="G23339" t="s">
        <v>870</v>
      </c>
      <c r="H23339" s="9" t="s">
        <v>2473</v>
      </c>
      <c r="I23339" t="s">
        <v>1455</v>
      </c>
      <c r="J23339" s="20">
        <v>30</v>
      </c>
      <c r="K23339" s="20" t="s">
        <v>3</v>
      </c>
      <c r="L23339" t="s">
        <v>1464</v>
      </c>
      <c r="M23339" s="20">
        <v>4.7</v>
      </c>
      <c r="N23339" s="20">
        <v>3.3</v>
      </c>
      <c r="AE23339">
        <f t="shared" si="364"/>
        <v>2025</v>
      </c>
    </row>
    <row r="23340" spans="1:46" x14ac:dyDescent="0.25">
      <c r="A23340" s="7">
        <v>23337</v>
      </c>
      <c r="B23340" s="8">
        <v>45748</v>
      </c>
      <c r="C23340" t="s">
        <v>3</v>
      </c>
      <c r="D23340" t="s">
        <v>376</v>
      </c>
      <c r="E23340" t="s">
        <v>9</v>
      </c>
      <c r="F23340" t="s">
        <v>1344</v>
      </c>
      <c r="G23340" t="s">
        <v>648</v>
      </c>
      <c r="H23340" s="9" t="s">
        <v>1797</v>
      </c>
      <c r="I23340" t="s">
        <v>1454</v>
      </c>
      <c r="J23340" s="20">
        <v>75</v>
      </c>
      <c r="K23340" s="20" t="s">
        <v>9</v>
      </c>
      <c r="L23340" t="s">
        <v>1464</v>
      </c>
      <c r="M23340" s="20">
        <v>16.5</v>
      </c>
      <c r="N23340" s="20">
        <v>22</v>
      </c>
      <c r="AE23340">
        <f t="shared" si="364"/>
        <v>2025</v>
      </c>
    </row>
    <row r="23341" spans="1:46" x14ac:dyDescent="0.25">
      <c r="A23341" s="7">
        <v>23338</v>
      </c>
      <c r="B23341" s="8">
        <v>45748</v>
      </c>
      <c r="C23341" t="s">
        <v>3</v>
      </c>
      <c r="D23341" t="s">
        <v>376</v>
      </c>
      <c r="E23341" t="s">
        <v>9</v>
      </c>
      <c r="F23341" t="s">
        <v>1430</v>
      </c>
      <c r="G23341" t="s">
        <v>648</v>
      </c>
      <c r="H23341" s="9" t="s">
        <v>1810</v>
      </c>
      <c r="I23341" t="s">
        <v>1454</v>
      </c>
      <c r="J23341" s="20">
        <v>69</v>
      </c>
      <c r="K23341" s="20" t="s">
        <v>9</v>
      </c>
      <c r="L23341" t="s">
        <v>1464</v>
      </c>
      <c r="M23341" s="20">
        <v>15.18</v>
      </c>
      <c r="N23341" s="20">
        <v>20.32</v>
      </c>
      <c r="AE23341">
        <f t="shared" si="364"/>
        <v>2025</v>
      </c>
    </row>
    <row r="23342" spans="1:46" x14ac:dyDescent="0.25">
      <c r="A23342" s="7">
        <v>23339</v>
      </c>
      <c r="B23342" s="8">
        <v>45748</v>
      </c>
      <c r="C23342" t="s">
        <v>3</v>
      </c>
      <c r="D23342" t="s">
        <v>1052</v>
      </c>
      <c r="E23342" t="s">
        <v>9</v>
      </c>
      <c r="F23342" t="s">
        <v>1344</v>
      </c>
      <c r="G23342" t="s">
        <v>17</v>
      </c>
      <c r="H23342" s="135" t="s">
        <v>1504</v>
      </c>
      <c r="I23342" t="s">
        <v>1454</v>
      </c>
      <c r="J23342" s="20">
        <v>21</v>
      </c>
      <c r="K23342" s="20" t="s">
        <v>3</v>
      </c>
      <c r="L23342" t="s">
        <v>1464</v>
      </c>
      <c r="M23342" s="20">
        <v>6.88</v>
      </c>
      <c r="N23342" s="20">
        <v>4.62</v>
      </c>
      <c r="AE23342">
        <f t="shared" si="364"/>
        <v>2025</v>
      </c>
    </row>
    <row r="23343" spans="1:46" x14ac:dyDescent="0.25">
      <c r="A23343" s="7">
        <v>23340</v>
      </c>
      <c r="B23343" s="8">
        <v>45748</v>
      </c>
      <c r="C23343" t="s">
        <v>3</v>
      </c>
      <c r="D23343" t="s">
        <v>1052</v>
      </c>
      <c r="E23343" t="s">
        <v>9</v>
      </c>
      <c r="F23343" t="s">
        <v>1344</v>
      </c>
      <c r="G23343" t="s">
        <v>17</v>
      </c>
      <c r="H23343" s="135" t="s">
        <v>1560</v>
      </c>
      <c r="I23343" t="s">
        <v>1454</v>
      </c>
      <c r="J23343" s="20">
        <v>6</v>
      </c>
      <c r="K23343" s="20" t="s">
        <v>9</v>
      </c>
      <c r="L23343" t="s">
        <v>1464</v>
      </c>
      <c r="M23343" s="20">
        <v>1.32</v>
      </c>
      <c r="N23343" s="20">
        <v>2.6799999999999997</v>
      </c>
      <c r="AE23343">
        <f t="shared" si="364"/>
        <v>2025</v>
      </c>
    </row>
    <row r="23344" spans="1:46" x14ac:dyDescent="0.25">
      <c r="A23344" s="7">
        <v>23341</v>
      </c>
      <c r="B23344" s="8">
        <v>45748</v>
      </c>
      <c r="C23344" t="s">
        <v>3</v>
      </c>
      <c r="D23344" t="s">
        <v>1449</v>
      </c>
      <c r="E23344" t="s">
        <v>9</v>
      </c>
      <c r="F23344" t="s">
        <v>1451</v>
      </c>
      <c r="G23344" t="s">
        <v>929</v>
      </c>
      <c r="H23344" s="9" t="s">
        <v>2832</v>
      </c>
      <c r="I23344" t="s">
        <v>1454</v>
      </c>
      <c r="J23344" s="20">
        <v>9</v>
      </c>
      <c r="K23344" s="20" t="s">
        <v>3</v>
      </c>
      <c r="L23344" t="s">
        <v>1464</v>
      </c>
      <c r="M23344" s="20">
        <v>3.52</v>
      </c>
      <c r="N23344" s="20">
        <v>1.98</v>
      </c>
      <c r="AE23344">
        <f t="shared" si="364"/>
        <v>2025</v>
      </c>
    </row>
    <row r="23345" spans="1:31" x14ac:dyDescent="0.25">
      <c r="A23345" s="7">
        <v>23342</v>
      </c>
      <c r="B23345" s="8">
        <v>45748</v>
      </c>
      <c r="C23345" t="s">
        <v>3</v>
      </c>
      <c r="D23345" t="s">
        <v>1052</v>
      </c>
      <c r="E23345" t="s">
        <v>9</v>
      </c>
      <c r="F23345" t="s">
        <v>1344</v>
      </c>
      <c r="G23345" t="s">
        <v>11</v>
      </c>
      <c r="H23345" s="135" t="s">
        <v>1536</v>
      </c>
      <c r="I23345" t="s">
        <v>1454</v>
      </c>
      <c r="J23345" s="20">
        <v>6</v>
      </c>
      <c r="K23345" s="20" t="s">
        <v>3</v>
      </c>
      <c r="L23345" t="s">
        <v>1463</v>
      </c>
      <c r="M23345" s="20">
        <v>2.56</v>
      </c>
      <c r="N23345" s="20">
        <v>1.44</v>
      </c>
      <c r="AE23345">
        <f t="shared" si="364"/>
        <v>2025</v>
      </c>
    </row>
    <row r="23346" spans="1:31" x14ac:dyDescent="0.25">
      <c r="A23346" s="7">
        <v>23343</v>
      </c>
      <c r="B23346" s="8">
        <v>45748</v>
      </c>
      <c r="C23346" t="s">
        <v>3</v>
      </c>
      <c r="D23346" t="s">
        <v>1437</v>
      </c>
      <c r="E23346" t="s">
        <v>9</v>
      </c>
      <c r="F23346" t="s">
        <v>1344</v>
      </c>
      <c r="G23346" t="s">
        <v>1292</v>
      </c>
      <c r="H23346" s="9" t="s">
        <v>3414</v>
      </c>
      <c r="I23346" t="s">
        <v>1455</v>
      </c>
      <c r="J23346" s="20">
        <v>30</v>
      </c>
      <c r="K23346" s="20" t="s">
        <v>9</v>
      </c>
      <c r="L23346" t="s">
        <v>1464</v>
      </c>
      <c r="M23346" s="20">
        <v>3.3</v>
      </c>
      <c r="N23346" s="20">
        <v>4.7</v>
      </c>
      <c r="AE23346">
        <f t="shared" si="364"/>
        <v>2025</v>
      </c>
    </row>
    <row r="23347" spans="1:31" x14ac:dyDescent="0.25">
      <c r="A23347" s="7">
        <v>23344</v>
      </c>
      <c r="B23347" s="8">
        <v>45748</v>
      </c>
      <c r="C23347" t="s">
        <v>3</v>
      </c>
      <c r="D23347" t="s">
        <v>1349</v>
      </c>
      <c r="E23347" t="s">
        <v>9</v>
      </c>
      <c r="F23347" t="s">
        <v>1445</v>
      </c>
      <c r="G23347" t="s">
        <v>648</v>
      </c>
      <c r="H23347" s="9" t="s">
        <v>2470</v>
      </c>
      <c r="I23347" t="s">
        <v>1454</v>
      </c>
      <c r="J23347" s="20">
        <v>60</v>
      </c>
      <c r="K23347" s="20" t="s">
        <v>3</v>
      </c>
      <c r="L23347" t="s">
        <v>1464</v>
      </c>
      <c r="M23347" s="20">
        <v>17.8</v>
      </c>
      <c r="N23347" s="20">
        <v>13.2</v>
      </c>
      <c r="AE23347">
        <f t="shared" si="364"/>
        <v>2025</v>
      </c>
    </row>
    <row r="23348" spans="1:31" x14ac:dyDescent="0.25">
      <c r="A23348" s="7">
        <v>23345</v>
      </c>
      <c r="B23348" s="8">
        <v>45748</v>
      </c>
      <c r="C23348" t="s">
        <v>3</v>
      </c>
      <c r="D23348" t="s">
        <v>1417</v>
      </c>
      <c r="E23348" t="s">
        <v>9</v>
      </c>
      <c r="F23348" t="s">
        <v>1275</v>
      </c>
      <c r="G23348" t="s">
        <v>1016</v>
      </c>
      <c r="H23348" s="9" t="s">
        <v>2859</v>
      </c>
      <c r="I23348" t="s">
        <v>1455</v>
      </c>
      <c r="J23348" s="20">
        <v>19</v>
      </c>
      <c r="K23348" s="20" t="s">
        <v>9</v>
      </c>
      <c r="L23348" t="s">
        <v>1463</v>
      </c>
      <c r="M23348" s="20">
        <v>2.2799999999999998</v>
      </c>
      <c r="N23348" s="20">
        <v>2.97</v>
      </c>
      <c r="AE23348">
        <f t="shared" ref="AE23348:AE23354" si="365">YEAR(B23348)</f>
        <v>2025</v>
      </c>
    </row>
    <row r="23349" spans="1:31" x14ac:dyDescent="0.25">
      <c r="A23349" s="7">
        <v>23346</v>
      </c>
      <c r="B23349" s="8">
        <v>45748</v>
      </c>
      <c r="C23349" t="s">
        <v>3</v>
      </c>
      <c r="D23349" t="s">
        <v>1417</v>
      </c>
      <c r="E23349" t="s">
        <v>9</v>
      </c>
      <c r="F23349" t="s">
        <v>1275</v>
      </c>
      <c r="G23349" t="s">
        <v>1292</v>
      </c>
      <c r="H23349" s="9" t="s">
        <v>3493</v>
      </c>
      <c r="I23349" t="s">
        <v>1455</v>
      </c>
      <c r="J23349" s="20">
        <v>16</v>
      </c>
      <c r="K23349" s="20" t="s">
        <v>3</v>
      </c>
      <c r="L23349" t="s">
        <v>1463</v>
      </c>
      <c r="M23349" s="20">
        <v>2.58</v>
      </c>
      <c r="N23349" s="20">
        <v>1.92</v>
      </c>
      <c r="AE23349">
        <f t="shared" si="365"/>
        <v>2025</v>
      </c>
    </row>
    <row r="23350" spans="1:31" x14ac:dyDescent="0.25">
      <c r="A23350" s="7">
        <v>23347</v>
      </c>
      <c r="B23350" s="8">
        <v>45748</v>
      </c>
      <c r="C23350" t="s">
        <v>3</v>
      </c>
      <c r="D23350" t="s">
        <v>973</v>
      </c>
      <c r="E23350" t="s">
        <v>9</v>
      </c>
      <c r="F23350" t="s">
        <v>1417</v>
      </c>
      <c r="G23350" t="s">
        <v>895</v>
      </c>
      <c r="H23350" s="9" t="s">
        <v>2532</v>
      </c>
      <c r="I23350" t="s">
        <v>1454</v>
      </c>
      <c r="J23350" s="20">
        <v>56</v>
      </c>
      <c r="K23350" s="20" t="s">
        <v>9</v>
      </c>
      <c r="L23350" t="s">
        <v>1464</v>
      </c>
      <c r="M23350" s="20">
        <v>12.32</v>
      </c>
      <c r="N23350" s="20">
        <v>16.68</v>
      </c>
      <c r="AE23350">
        <f t="shared" si="365"/>
        <v>2025</v>
      </c>
    </row>
    <row r="23351" spans="1:31" x14ac:dyDescent="0.25">
      <c r="A23351" s="7">
        <v>23348</v>
      </c>
      <c r="B23351" s="8">
        <v>45748</v>
      </c>
      <c r="C23351" t="s">
        <v>3</v>
      </c>
      <c r="D23351" t="s">
        <v>1314</v>
      </c>
      <c r="E23351" t="s">
        <v>9</v>
      </c>
      <c r="F23351" t="s">
        <v>352</v>
      </c>
      <c r="G23351" t="s">
        <v>929</v>
      </c>
      <c r="H23351" s="9" t="s">
        <v>2720</v>
      </c>
      <c r="I23351" t="s">
        <v>1455</v>
      </c>
      <c r="J23351" s="20">
        <v>10</v>
      </c>
      <c r="K23351" s="20" t="s">
        <v>1465</v>
      </c>
      <c r="L23351" t="s">
        <v>1466</v>
      </c>
      <c r="M23351" s="20">
        <v>1.25</v>
      </c>
      <c r="N23351" s="20">
        <v>1.25</v>
      </c>
      <c r="AE23351">
        <f t="shared" si="365"/>
        <v>2025</v>
      </c>
    </row>
    <row r="23352" spans="1:31" x14ac:dyDescent="0.25">
      <c r="A23352" s="7">
        <v>23349</v>
      </c>
      <c r="B23352" s="8">
        <v>45748</v>
      </c>
      <c r="C23352" t="s">
        <v>3</v>
      </c>
      <c r="D23352" t="s">
        <v>678</v>
      </c>
      <c r="E23352" t="s">
        <v>9</v>
      </c>
      <c r="F23352" t="s">
        <v>635</v>
      </c>
      <c r="G23352" t="s">
        <v>377</v>
      </c>
      <c r="H23352" s="9" t="s">
        <v>3767</v>
      </c>
      <c r="I23352" t="s">
        <v>1454</v>
      </c>
      <c r="J23352" s="20">
        <v>9</v>
      </c>
      <c r="K23352" s="20" t="s">
        <v>3</v>
      </c>
      <c r="L23352" t="s">
        <v>1463</v>
      </c>
      <c r="M23352" s="20">
        <v>3.34</v>
      </c>
      <c r="N23352" s="20">
        <v>2.16</v>
      </c>
      <c r="AE23352">
        <f t="shared" si="365"/>
        <v>2025</v>
      </c>
    </row>
    <row r="23353" spans="1:31" x14ac:dyDescent="0.25">
      <c r="A23353" s="7">
        <v>23350</v>
      </c>
      <c r="B23353" s="8">
        <v>45748</v>
      </c>
      <c r="C23353" t="s">
        <v>3</v>
      </c>
      <c r="D23353" t="s">
        <v>1361</v>
      </c>
      <c r="E23353" t="s">
        <v>9</v>
      </c>
      <c r="F23353" t="s">
        <v>1445</v>
      </c>
      <c r="G23353" t="s">
        <v>870</v>
      </c>
      <c r="H23353" s="9" t="s">
        <v>2466</v>
      </c>
      <c r="I23353" t="s">
        <v>1454</v>
      </c>
      <c r="J23353" s="20">
        <v>35</v>
      </c>
      <c r="K23353" s="20" t="s">
        <v>3</v>
      </c>
      <c r="L23353" t="s">
        <v>1463</v>
      </c>
      <c r="M23353" s="20">
        <v>10.1</v>
      </c>
      <c r="N23353" s="20">
        <v>8.4</v>
      </c>
      <c r="AE23353">
        <f t="shared" si="365"/>
        <v>2025</v>
      </c>
    </row>
    <row r="23354" spans="1:31" x14ac:dyDescent="0.25">
      <c r="A23354" s="7">
        <v>23351</v>
      </c>
      <c r="B23354" s="8">
        <v>45748</v>
      </c>
      <c r="C23354" t="s">
        <v>3</v>
      </c>
      <c r="D23354" t="s">
        <v>973</v>
      </c>
      <c r="E23354" t="s">
        <v>9</v>
      </c>
      <c r="F23354" t="s">
        <v>1310</v>
      </c>
      <c r="G23354" t="s">
        <v>895</v>
      </c>
      <c r="H23354" s="9" t="s">
        <v>2564</v>
      </c>
      <c r="I23354" t="s">
        <v>1454</v>
      </c>
      <c r="J23354" s="20">
        <v>77</v>
      </c>
      <c r="K23354" s="20" t="s">
        <v>9</v>
      </c>
      <c r="L23354" t="s">
        <v>1463</v>
      </c>
      <c r="M23354" s="20">
        <v>18.48</v>
      </c>
      <c r="N23354" s="20">
        <v>21.02</v>
      </c>
      <c r="AE23354">
        <f t="shared" si="365"/>
        <v>2025</v>
      </c>
    </row>
    <row r="23355" spans="1:31" x14ac:dyDescent="0.25">
      <c r="A23355" s="7">
        <v>23352</v>
      </c>
      <c r="B23355" s="8">
        <v>45778</v>
      </c>
      <c r="C23355" t="s">
        <v>3</v>
      </c>
      <c r="D23355" t="s">
        <v>107</v>
      </c>
      <c r="E23355" t="s">
        <v>9</v>
      </c>
      <c r="F23355" t="s">
        <v>265</v>
      </c>
      <c r="G23355" t="s">
        <v>861</v>
      </c>
      <c r="H23355" s="9" t="s">
        <v>2492</v>
      </c>
      <c r="I23355" t="s">
        <v>1455</v>
      </c>
      <c r="J23355" s="20">
        <v>28</v>
      </c>
      <c r="K23355" s="20" t="s">
        <v>9</v>
      </c>
      <c r="L23355" t="s">
        <v>1464</v>
      </c>
      <c r="M23355" s="20">
        <v>3.08</v>
      </c>
      <c r="N23355" s="20">
        <v>4.42</v>
      </c>
      <c r="AE23355">
        <f t="shared" ref="AE23355" si="366">YEAR(B23355)</f>
        <v>2025</v>
      </c>
    </row>
    <row r="23356" spans="1:31" x14ac:dyDescent="0.25">
      <c r="A23356" s="7">
        <v>23353</v>
      </c>
      <c r="B23356" s="8">
        <v>45778</v>
      </c>
      <c r="C23356" t="s">
        <v>3</v>
      </c>
      <c r="D23356" t="s">
        <v>1052</v>
      </c>
      <c r="E23356" t="s">
        <v>9</v>
      </c>
      <c r="F23356" t="s">
        <v>1344</v>
      </c>
      <c r="G23356" t="s">
        <v>24</v>
      </c>
      <c r="H23356" s="135" t="s">
        <v>1493</v>
      </c>
      <c r="I23356" t="s">
        <v>1454</v>
      </c>
      <c r="J23356" s="20">
        <v>38</v>
      </c>
      <c r="K23356" s="20" t="s">
        <v>3</v>
      </c>
      <c r="L23356" t="s">
        <v>1464</v>
      </c>
      <c r="M23356" s="20">
        <v>11.64</v>
      </c>
      <c r="N23356" s="20">
        <v>8.36</v>
      </c>
      <c r="AE23356">
        <f t="shared" ref="AE23356:AE23357" si="367">YEAR(B23356)</f>
        <v>2025</v>
      </c>
    </row>
    <row r="23357" spans="1:31" x14ac:dyDescent="0.25">
      <c r="A23357" s="7">
        <v>23354</v>
      </c>
      <c r="B23357" s="8">
        <v>45778</v>
      </c>
      <c r="C23357" t="s">
        <v>3</v>
      </c>
      <c r="D23357" t="s">
        <v>1342</v>
      </c>
      <c r="E23357" t="s">
        <v>9</v>
      </c>
      <c r="F23357" t="s">
        <v>908</v>
      </c>
      <c r="G23357" t="s">
        <v>648</v>
      </c>
      <c r="H23357" s="135" t="s">
        <v>1885</v>
      </c>
      <c r="I23357" t="s">
        <v>1455</v>
      </c>
      <c r="J23357" s="20">
        <v>5</v>
      </c>
      <c r="K23357" s="20" t="s">
        <v>1465</v>
      </c>
      <c r="L23357" t="s">
        <v>1466</v>
      </c>
      <c r="M23357" s="20">
        <v>0.625</v>
      </c>
      <c r="N23357" s="20">
        <v>0.625</v>
      </c>
      <c r="AE23357">
        <f t="shared" si="367"/>
        <v>2025</v>
      </c>
    </row>
    <row r="23358" spans="1:31" x14ac:dyDescent="0.25">
      <c r="A23358" s="7">
        <v>23355</v>
      </c>
      <c r="B23358" s="8">
        <v>45778</v>
      </c>
      <c r="C23358" t="s">
        <v>3</v>
      </c>
      <c r="D23358" t="s">
        <v>1179</v>
      </c>
      <c r="E23358" t="s">
        <v>9</v>
      </c>
      <c r="F23358" t="s">
        <v>3761</v>
      </c>
      <c r="G23358" t="s">
        <v>1037</v>
      </c>
      <c r="H23358" s="9" t="s">
        <v>3768</v>
      </c>
      <c r="I23358" t="s">
        <v>1454</v>
      </c>
      <c r="J23358" s="20">
        <v>42</v>
      </c>
      <c r="K23358" s="20" t="s">
        <v>3</v>
      </c>
      <c r="L23358" t="s">
        <v>1464</v>
      </c>
      <c r="M23358" s="20">
        <v>12.76</v>
      </c>
      <c r="N23358" s="20">
        <v>9.24</v>
      </c>
      <c r="AE23358">
        <f t="shared" ref="AE23358:AE23413" si="368">YEAR(B23358)</f>
        <v>2025</v>
      </c>
    </row>
    <row r="23359" spans="1:31" x14ac:dyDescent="0.25">
      <c r="A23359" s="7">
        <v>23356</v>
      </c>
      <c r="B23359" s="8">
        <v>45778</v>
      </c>
      <c r="C23359" t="s">
        <v>3</v>
      </c>
      <c r="D23359" t="s">
        <v>1052</v>
      </c>
      <c r="E23359" t="s">
        <v>9</v>
      </c>
      <c r="F23359" t="s">
        <v>1252</v>
      </c>
      <c r="G23359" t="s">
        <v>17</v>
      </c>
      <c r="H23359" s="135" t="s">
        <v>1500</v>
      </c>
      <c r="I23359" t="s">
        <v>1454</v>
      </c>
      <c r="J23359" s="20">
        <v>37</v>
      </c>
      <c r="K23359" s="20" t="s">
        <v>3</v>
      </c>
      <c r="L23359" t="s">
        <v>1464</v>
      </c>
      <c r="M23359" s="20">
        <v>11.36</v>
      </c>
      <c r="N23359" s="20">
        <v>8.14</v>
      </c>
      <c r="AE23359">
        <f t="shared" si="368"/>
        <v>2025</v>
      </c>
    </row>
    <row r="23360" spans="1:31" x14ac:dyDescent="0.25">
      <c r="A23360" s="7">
        <v>23357</v>
      </c>
      <c r="B23360" s="8">
        <v>45778</v>
      </c>
      <c r="C23360" t="s">
        <v>3</v>
      </c>
      <c r="D23360" t="s">
        <v>1344</v>
      </c>
      <c r="E23360" t="s">
        <v>9</v>
      </c>
      <c r="F23360" t="s">
        <v>1437</v>
      </c>
      <c r="G23360" t="s">
        <v>929</v>
      </c>
      <c r="H23360" s="9" t="s">
        <v>2698</v>
      </c>
      <c r="I23360" t="s">
        <v>1455</v>
      </c>
      <c r="J23360" s="20">
        <v>14</v>
      </c>
      <c r="K23360" s="20" t="s">
        <v>3</v>
      </c>
      <c r="L23360" t="s">
        <v>1464</v>
      </c>
      <c r="M23360" s="20">
        <v>2.46</v>
      </c>
      <c r="N23360" s="20">
        <v>1.54</v>
      </c>
      <c r="AE23360">
        <f t="shared" si="368"/>
        <v>2025</v>
      </c>
    </row>
    <row r="23361" spans="1:31" x14ac:dyDescent="0.25">
      <c r="A23361" s="7">
        <v>23358</v>
      </c>
      <c r="B23361" s="8">
        <v>45778</v>
      </c>
      <c r="C23361" t="s">
        <v>3</v>
      </c>
      <c r="D23361" t="s">
        <v>834</v>
      </c>
      <c r="E23361" t="s">
        <v>9</v>
      </c>
      <c r="F23361" t="s">
        <v>1288</v>
      </c>
      <c r="G23361" t="s">
        <v>648</v>
      </c>
      <c r="H23361" s="9" t="s">
        <v>3601</v>
      </c>
      <c r="I23361" t="s">
        <v>1454</v>
      </c>
      <c r="J23361" s="20">
        <v>36</v>
      </c>
      <c r="K23361" s="20" t="s">
        <v>9</v>
      </c>
      <c r="L23361" t="s">
        <v>1464</v>
      </c>
      <c r="M23361" s="20">
        <v>7.92</v>
      </c>
      <c r="N23361" s="20">
        <v>11.08</v>
      </c>
      <c r="AE23361">
        <f t="shared" si="368"/>
        <v>2025</v>
      </c>
    </row>
    <row r="23362" spans="1:31" x14ac:dyDescent="0.25">
      <c r="A23362" s="7">
        <v>23359</v>
      </c>
      <c r="B23362" s="8">
        <v>45778</v>
      </c>
      <c r="C23362" t="s">
        <v>3</v>
      </c>
      <c r="D23362" t="s">
        <v>163</v>
      </c>
      <c r="E23362" t="s">
        <v>9</v>
      </c>
      <c r="F23362" t="s">
        <v>91</v>
      </c>
      <c r="G23362" t="s">
        <v>1292</v>
      </c>
      <c r="H23362" s="9" t="s">
        <v>3414</v>
      </c>
      <c r="I23362" t="s">
        <v>1454</v>
      </c>
      <c r="J23362" s="20">
        <v>24</v>
      </c>
      <c r="K23362" s="20" t="s">
        <v>9</v>
      </c>
      <c r="L23362" t="s">
        <v>1464</v>
      </c>
      <c r="M23362" s="20">
        <v>5.28</v>
      </c>
      <c r="N23362" s="20">
        <v>7.72</v>
      </c>
      <c r="AE23362">
        <f t="shared" si="368"/>
        <v>2025</v>
      </c>
    </row>
    <row r="23363" spans="1:31" x14ac:dyDescent="0.25">
      <c r="A23363" s="7">
        <v>23360</v>
      </c>
      <c r="B23363" s="8">
        <v>45778</v>
      </c>
      <c r="C23363" t="s">
        <v>3</v>
      </c>
      <c r="D23363" t="s">
        <v>1123</v>
      </c>
      <c r="E23363" t="s">
        <v>9</v>
      </c>
      <c r="F23363" t="s">
        <v>1360</v>
      </c>
      <c r="G23363" t="s">
        <v>1016</v>
      </c>
      <c r="H23363" s="9" t="s">
        <v>2884</v>
      </c>
      <c r="I23363" t="s">
        <v>1454</v>
      </c>
      <c r="J23363" s="20">
        <v>63</v>
      </c>
      <c r="K23363" s="20" t="s">
        <v>3</v>
      </c>
      <c r="L23363" t="s">
        <v>1464</v>
      </c>
      <c r="M23363" s="20">
        <v>18.64</v>
      </c>
      <c r="N23363" s="20">
        <v>13.86</v>
      </c>
      <c r="AE23363">
        <f t="shared" si="368"/>
        <v>2025</v>
      </c>
    </row>
    <row r="23364" spans="1:31" x14ac:dyDescent="0.25">
      <c r="A23364" s="7">
        <v>23361</v>
      </c>
      <c r="B23364" s="8">
        <v>45778</v>
      </c>
      <c r="C23364" t="s">
        <v>3</v>
      </c>
      <c r="D23364" t="s">
        <v>1441</v>
      </c>
      <c r="E23364" t="s">
        <v>9</v>
      </c>
      <c r="F23364" t="s">
        <v>1452</v>
      </c>
      <c r="G23364" t="s">
        <v>1292</v>
      </c>
      <c r="H23364" s="9" t="s">
        <v>3466</v>
      </c>
      <c r="I23364" t="s">
        <v>1454</v>
      </c>
      <c r="J23364" s="20">
        <v>24</v>
      </c>
      <c r="K23364" s="20" t="s">
        <v>3</v>
      </c>
      <c r="L23364" t="s">
        <v>1464</v>
      </c>
      <c r="M23364" s="20">
        <v>7.72</v>
      </c>
      <c r="N23364" s="20">
        <v>5.28</v>
      </c>
      <c r="AE23364">
        <f t="shared" si="368"/>
        <v>2025</v>
      </c>
    </row>
    <row r="23365" spans="1:31" x14ac:dyDescent="0.25">
      <c r="A23365" s="7">
        <v>23362</v>
      </c>
      <c r="B23365" s="8">
        <v>45778</v>
      </c>
      <c r="C23365" t="s">
        <v>3</v>
      </c>
      <c r="D23365" t="s">
        <v>237</v>
      </c>
      <c r="E23365" t="s">
        <v>9</v>
      </c>
      <c r="F23365" t="s">
        <v>186</v>
      </c>
      <c r="G23365" t="s">
        <v>1347</v>
      </c>
      <c r="H23365" s="9" t="s">
        <v>1496</v>
      </c>
      <c r="I23365" t="s">
        <v>1454</v>
      </c>
      <c r="J23365" s="20">
        <v>38</v>
      </c>
      <c r="K23365" s="20" t="s">
        <v>9</v>
      </c>
      <c r="L23365" t="s">
        <v>1463</v>
      </c>
      <c r="M23365" s="20">
        <v>9.1199999999999992</v>
      </c>
      <c r="N23365" s="20">
        <v>10.88</v>
      </c>
      <c r="AE23365">
        <f t="shared" si="368"/>
        <v>2025</v>
      </c>
    </row>
    <row r="23366" spans="1:31" x14ac:dyDescent="0.25">
      <c r="A23366" s="7">
        <v>23363</v>
      </c>
      <c r="B23366" s="8">
        <v>45778</v>
      </c>
      <c r="C23366" t="s">
        <v>3</v>
      </c>
      <c r="D23366" t="s">
        <v>678</v>
      </c>
      <c r="E23366" t="s">
        <v>9</v>
      </c>
      <c r="F23366" t="s">
        <v>635</v>
      </c>
      <c r="G23366" t="s">
        <v>732</v>
      </c>
      <c r="H23366" s="9" t="s">
        <v>2138</v>
      </c>
      <c r="I23366" t="s">
        <v>1454</v>
      </c>
      <c r="J23366" s="20">
        <v>11</v>
      </c>
      <c r="K23366" s="20" t="s">
        <v>3</v>
      </c>
      <c r="L23366" t="s">
        <v>1463</v>
      </c>
      <c r="M23366" s="20">
        <v>3.86</v>
      </c>
      <c r="N23366" s="20">
        <v>2.64</v>
      </c>
      <c r="AE23366">
        <f t="shared" si="368"/>
        <v>2025</v>
      </c>
    </row>
    <row r="23367" spans="1:31" x14ac:dyDescent="0.25">
      <c r="A23367" s="7">
        <v>23364</v>
      </c>
      <c r="B23367" s="8">
        <v>45778</v>
      </c>
      <c r="C23367" t="s">
        <v>3</v>
      </c>
      <c r="D23367" t="s">
        <v>1123</v>
      </c>
      <c r="E23367" t="s">
        <v>9</v>
      </c>
      <c r="F23367" t="s">
        <v>1310</v>
      </c>
      <c r="G23367" t="s">
        <v>648</v>
      </c>
      <c r="H23367" s="9" t="s">
        <v>2041</v>
      </c>
      <c r="I23367" t="s">
        <v>1454</v>
      </c>
      <c r="J23367" s="20">
        <v>74</v>
      </c>
      <c r="K23367" s="20" t="s">
        <v>3</v>
      </c>
      <c r="L23367" t="s">
        <v>1464</v>
      </c>
      <c r="M23367" s="20">
        <v>21.72</v>
      </c>
      <c r="N23367" s="20">
        <v>16.28</v>
      </c>
      <c r="AE23367">
        <f t="shared" si="368"/>
        <v>2025</v>
      </c>
    </row>
    <row r="23368" spans="1:31" x14ac:dyDescent="0.25">
      <c r="A23368" s="7">
        <v>23365</v>
      </c>
      <c r="B23368" s="8">
        <v>45778</v>
      </c>
      <c r="C23368" t="s">
        <v>3</v>
      </c>
      <c r="D23368" t="s">
        <v>760</v>
      </c>
      <c r="E23368" t="s">
        <v>9</v>
      </c>
      <c r="F23368" t="s">
        <v>1430</v>
      </c>
      <c r="G23368" t="s">
        <v>1170</v>
      </c>
      <c r="H23368" s="9" t="s">
        <v>3247</v>
      </c>
      <c r="I23368" t="s">
        <v>1454</v>
      </c>
      <c r="J23368" s="20">
        <v>37</v>
      </c>
      <c r="K23368" s="20" t="s">
        <v>9</v>
      </c>
      <c r="L23368" t="s">
        <v>1464</v>
      </c>
      <c r="M23368" s="20">
        <v>8.14</v>
      </c>
      <c r="N23368" s="20">
        <v>11.36</v>
      </c>
      <c r="AE23368">
        <f t="shared" si="368"/>
        <v>2025</v>
      </c>
    </row>
    <row r="23369" spans="1:31" x14ac:dyDescent="0.25">
      <c r="A23369" s="7">
        <v>23366</v>
      </c>
      <c r="B23369" s="8">
        <v>45778</v>
      </c>
      <c r="C23369" t="s">
        <v>3</v>
      </c>
      <c r="D23369" t="s">
        <v>779</v>
      </c>
      <c r="E23369" t="s">
        <v>9</v>
      </c>
      <c r="F23369" t="s">
        <v>1360</v>
      </c>
      <c r="G23369" t="s">
        <v>929</v>
      </c>
      <c r="H23369" s="9" t="s">
        <v>2713</v>
      </c>
      <c r="I23369" t="s">
        <v>1454</v>
      </c>
      <c r="J23369" s="20">
        <v>80</v>
      </c>
      <c r="K23369" s="20" t="s">
        <v>3</v>
      </c>
      <c r="L23369" t="s">
        <v>1464</v>
      </c>
      <c r="M23369" s="20">
        <v>23.4</v>
      </c>
      <c r="N23369" s="20">
        <v>17.600000000000001</v>
      </c>
      <c r="AE23369">
        <f t="shared" si="368"/>
        <v>2025</v>
      </c>
    </row>
    <row r="23370" spans="1:31" x14ac:dyDescent="0.25">
      <c r="A23370" s="7">
        <v>23367</v>
      </c>
      <c r="B23370" s="8">
        <v>45778</v>
      </c>
      <c r="C23370" t="s">
        <v>3</v>
      </c>
      <c r="D23370" t="s">
        <v>1283</v>
      </c>
      <c r="E23370" t="s">
        <v>9</v>
      </c>
      <c r="F23370" t="s">
        <v>1175</v>
      </c>
      <c r="G23370" t="s">
        <v>377</v>
      </c>
      <c r="H23370" s="9" t="s">
        <v>3769</v>
      </c>
      <c r="I23370" t="s">
        <v>1454</v>
      </c>
      <c r="J23370" s="20">
        <v>77</v>
      </c>
      <c r="K23370" s="20" t="s">
        <v>3</v>
      </c>
      <c r="L23370" t="s">
        <v>1463</v>
      </c>
      <c r="M23370" s="20">
        <v>21.02</v>
      </c>
      <c r="N23370" s="20">
        <v>18.48</v>
      </c>
      <c r="AE23370">
        <f t="shared" si="368"/>
        <v>2025</v>
      </c>
    </row>
    <row r="23371" spans="1:31" x14ac:dyDescent="0.25">
      <c r="A23371" s="7">
        <v>23368</v>
      </c>
      <c r="B23371" s="8">
        <v>45778</v>
      </c>
      <c r="C23371" t="s">
        <v>3</v>
      </c>
      <c r="D23371" t="s">
        <v>86</v>
      </c>
      <c r="E23371" t="s">
        <v>9</v>
      </c>
      <c r="F23371" t="s">
        <v>1028</v>
      </c>
      <c r="G23371" t="s">
        <v>732</v>
      </c>
      <c r="H23371" s="9" t="s">
        <v>2131</v>
      </c>
      <c r="I23371" t="s">
        <v>1454</v>
      </c>
      <c r="J23371" s="20">
        <v>19</v>
      </c>
      <c r="K23371" s="20" t="s">
        <v>3</v>
      </c>
      <c r="L23371" t="s">
        <v>1464</v>
      </c>
      <c r="M23371" s="20">
        <v>6.32</v>
      </c>
      <c r="N23371" s="20">
        <v>4.18</v>
      </c>
      <c r="AE23371">
        <f t="shared" si="368"/>
        <v>2025</v>
      </c>
    </row>
    <row r="23372" spans="1:31" x14ac:dyDescent="0.25">
      <c r="A23372" s="7">
        <v>23369</v>
      </c>
      <c r="B23372" s="8">
        <v>45778</v>
      </c>
      <c r="C23372" t="s">
        <v>3</v>
      </c>
      <c r="D23372" t="s">
        <v>1449</v>
      </c>
      <c r="E23372" t="s">
        <v>9</v>
      </c>
      <c r="F23372" t="s">
        <v>3761</v>
      </c>
      <c r="G23372" t="s">
        <v>929</v>
      </c>
      <c r="H23372" s="9" t="s">
        <v>2693</v>
      </c>
      <c r="I23372" t="s">
        <v>1454</v>
      </c>
      <c r="J23372" s="20">
        <v>26</v>
      </c>
      <c r="K23372" s="20" t="s">
        <v>3</v>
      </c>
      <c r="L23372" t="s">
        <v>1464</v>
      </c>
      <c r="M23372" s="20">
        <v>8.2800000000000011</v>
      </c>
      <c r="N23372" s="20">
        <v>5.72</v>
      </c>
      <c r="AE23372">
        <f t="shared" si="368"/>
        <v>2025</v>
      </c>
    </row>
    <row r="23373" spans="1:31" x14ac:dyDescent="0.25">
      <c r="A23373" s="7">
        <v>23370</v>
      </c>
      <c r="B23373" s="8">
        <v>45778</v>
      </c>
      <c r="C23373" t="s">
        <v>3</v>
      </c>
      <c r="D23373" t="s">
        <v>678</v>
      </c>
      <c r="E23373" t="s">
        <v>9</v>
      </c>
      <c r="F23373" t="s">
        <v>118</v>
      </c>
      <c r="G23373" t="s">
        <v>648</v>
      </c>
      <c r="H23373" s="9" t="s">
        <v>1496</v>
      </c>
      <c r="I23373" t="s">
        <v>1454</v>
      </c>
      <c r="J23373" s="20">
        <v>57</v>
      </c>
      <c r="K23373" s="20" t="s">
        <v>3</v>
      </c>
      <c r="L23373" t="s">
        <v>1464</v>
      </c>
      <c r="M23373" s="20">
        <v>16.96</v>
      </c>
      <c r="N23373" s="20">
        <v>12.54</v>
      </c>
      <c r="AE23373">
        <f t="shared" si="368"/>
        <v>2025</v>
      </c>
    </row>
    <row r="23374" spans="1:31" x14ac:dyDescent="0.25">
      <c r="A23374" s="7">
        <v>23371</v>
      </c>
      <c r="B23374" s="8">
        <v>45778</v>
      </c>
      <c r="C23374" t="s">
        <v>3</v>
      </c>
      <c r="D23374" t="s">
        <v>1426</v>
      </c>
      <c r="E23374" t="s">
        <v>9</v>
      </c>
      <c r="F23374" t="s">
        <v>247</v>
      </c>
      <c r="G23374" t="s">
        <v>1277</v>
      </c>
      <c r="H23374" s="9" t="s">
        <v>3571</v>
      </c>
      <c r="I23374" t="s">
        <v>1454</v>
      </c>
      <c r="J23374" s="20">
        <v>20</v>
      </c>
      <c r="K23374" s="20" t="s">
        <v>1465</v>
      </c>
      <c r="L23374" t="s">
        <v>1466</v>
      </c>
      <c r="M23374" s="20">
        <v>5</v>
      </c>
      <c r="N23374" s="20">
        <v>5</v>
      </c>
      <c r="AE23374">
        <f t="shared" si="368"/>
        <v>2025</v>
      </c>
    </row>
    <row r="23375" spans="1:31" x14ac:dyDescent="0.25">
      <c r="A23375" s="7">
        <v>23372</v>
      </c>
      <c r="B23375" s="8">
        <v>45778</v>
      </c>
      <c r="C23375" t="s">
        <v>3</v>
      </c>
      <c r="D23375" t="s">
        <v>1361</v>
      </c>
      <c r="E23375" t="s">
        <v>9</v>
      </c>
      <c r="F23375" t="s">
        <v>45</v>
      </c>
      <c r="G23375" t="s">
        <v>1170</v>
      </c>
      <c r="H23375" s="9" t="s">
        <v>3770</v>
      </c>
      <c r="I23375" t="s">
        <v>1454</v>
      </c>
      <c r="J23375" s="20">
        <v>18</v>
      </c>
      <c r="K23375" s="20" t="s">
        <v>3</v>
      </c>
      <c r="L23375" t="s">
        <v>1464</v>
      </c>
      <c r="M23375" s="20">
        <v>6.04</v>
      </c>
      <c r="N23375" s="20">
        <v>3.96</v>
      </c>
      <c r="AE23375">
        <f t="shared" si="368"/>
        <v>2025</v>
      </c>
    </row>
    <row r="23376" spans="1:31" x14ac:dyDescent="0.25">
      <c r="A23376" s="7">
        <v>23373</v>
      </c>
      <c r="B23376" s="8">
        <v>45778</v>
      </c>
      <c r="C23376" t="s">
        <v>3</v>
      </c>
      <c r="D23376" t="s">
        <v>1361</v>
      </c>
      <c r="E23376" t="s">
        <v>9</v>
      </c>
      <c r="F23376" t="s">
        <v>45</v>
      </c>
      <c r="G23376" t="s">
        <v>648</v>
      </c>
      <c r="H23376" s="9" t="s">
        <v>3602</v>
      </c>
      <c r="I23376" t="s">
        <v>1454</v>
      </c>
      <c r="J23376" s="20">
        <v>26</v>
      </c>
      <c r="K23376" s="20" t="s">
        <v>3</v>
      </c>
      <c r="L23376" t="s">
        <v>1464</v>
      </c>
      <c r="M23376" s="20">
        <v>8.2800000000000011</v>
      </c>
      <c r="N23376" s="20">
        <v>5.72</v>
      </c>
      <c r="AE23376">
        <f t="shared" si="368"/>
        <v>2025</v>
      </c>
    </row>
    <row r="23377" spans="1:31" x14ac:dyDescent="0.25">
      <c r="A23377" s="7">
        <v>23374</v>
      </c>
      <c r="B23377" s="8">
        <v>45778</v>
      </c>
      <c r="C23377" t="s">
        <v>3</v>
      </c>
      <c r="D23377" t="s">
        <v>1361</v>
      </c>
      <c r="E23377" t="s">
        <v>9</v>
      </c>
      <c r="F23377" t="s">
        <v>1288</v>
      </c>
      <c r="G23377" t="s">
        <v>648</v>
      </c>
      <c r="H23377" s="9" t="s">
        <v>2062</v>
      </c>
      <c r="I23377" t="s">
        <v>1454</v>
      </c>
      <c r="J23377" s="20">
        <v>28</v>
      </c>
      <c r="K23377" s="20" t="s">
        <v>3</v>
      </c>
      <c r="L23377" t="s">
        <v>1464</v>
      </c>
      <c r="M23377" s="20">
        <v>8.84</v>
      </c>
      <c r="N23377" s="20">
        <v>6.16</v>
      </c>
      <c r="AE23377">
        <f t="shared" si="368"/>
        <v>2025</v>
      </c>
    </row>
    <row r="23378" spans="1:31" x14ac:dyDescent="0.25">
      <c r="A23378" s="7">
        <v>23375</v>
      </c>
      <c r="B23378" s="8">
        <v>45778</v>
      </c>
      <c r="C23378" t="s">
        <v>3</v>
      </c>
      <c r="D23378" t="s">
        <v>1361</v>
      </c>
      <c r="E23378" t="s">
        <v>9</v>
      </c>
      <c r="F23378" t="s">
        <v>1288</v>
      </c>
      <c r="G23378" t="s">
        <v>648</v>
      </c>
      <c r="H23378" s="9" t="s">
        <v>1496</v>
      </c>
      <c r="I23378" t="s">
        <v>1454</v>
      </c>
      <c r="J23378" s="20">
        <v>83</v>
      </c>
      <c r="K23378" s="20" t="s">
        <v>3</v>
      </c>
      <c r="L23378" t="s">
        <v>1464</v>
      </c>
      <c r="M23378" s="20">
        <v>24.240000000000002</v>
      </c>
      <c r="N23378" s="20">
        <v>18.259999999999998</v>
      </c>
      <c r="AE23378">
        <f t="shared" si="368"/>
        <v>2025</v>
      </c>
    </row>
    <row r="23379" spans="1:31" x14ac:dyDescent="0.25">
      <c r="A23379" s="7">
        <v>23376</v>
      </c>
      <c r="B23379" s="8">
        <v>45778</v>
      </c>
      <c r="C23379" t="s">
        <v>3</v>
      </c>
      <c r="D23379" t="s">
        <v>40</v>
      </c>
      <c r="E23379" t="s">
        <v>9</v>
      </c>
      <c r="F23379" t="s">
        <v>1446</v>
      </c>
      <c r="G23379" t="s">
        <v>648</v>
      </c>
      <c r="H23379" s="9" t="s">
        <v>3623</v>
      </c>
      <c r="I23379" t="s">
        <v>1455</v>
      </c>
      <c r="J23379" s="20">
        <v>13</v>
      </c>
      <c r="K23379" s="20" t="s">
        <v>3</v>
      </c>
      <c r="L23379" t="s">
        <v>1463</v>
      </c>
      <c r="M23379" s="20">
        <v>2.19</v>
      </c>
      <c r="N23379" s="20">
        <v>1.56</v>
      </c>
      <c r="AE23379">
        <f t="shared" si="368"/>
        <v>2025</v>
      </c>
    </row>
    <row r="23380" spans="1:31" x14ac:dyDescent="0.25">
      <c r="A23380" s="7">
        <v>23377</v>
      </c>
      <c r="B23380" s="8">
        <v>45778</v>
      </c>
      <c r="C23380" t="s">
        <v>3</v>
      </c>
      <c r="D23380" t="s">
        <v>1310</v>
      </c>
      <c r="E23380" t="s">
        <v>9</v>
      </c>
      <c r="F23380" t="s">
        <v>806</v>
      </c>
      <c r="G23380" t="s">
        <v>648</v>
      </c>
      <c r="H23380" s="9" t="s">
        <v>1996</v>
      </c>
      <c r="I23380" t="s">
        <v>1458</v>
      </c>
      <c r="J23380" s="20">
        <v>13</v>
      </c>
      <c r="K23380" s="20" t="s">
        <v>1465</v>
      </c>
      <c r="L23380" t="s">
        <v>1466</v>
      </c>
      <c r="M23380" s="20">
        <v>10</v>
      </c>
      <c r="N23380" s="20">
        <v>30</v>
      </c>
      <c r="AE23380">
        <f t="shared" si="368"/>
        <v>2025</v>
      </c>
    </row>
    <row r="23381" spans="1:31" x14ac:dyDescent="0.25">
      <c r="A23381" s="7">
        <v>23378</v>
      </c>
      <c r="B23381" s="8">
        <v>45778</v>
      </c>
      <c r="C23381" t="s">
        <v>3</v>
      </c>
      <c r="D23381" t="s">
        <v>1430</v>
      </c>
      <c r="E23381" t="s">
        <v>9</v>
      </c>
      <c r="F23381" t="s">
        <v>1402</v>
      </c>
      <c r="G23381" t="s">
        <v>1170</v>
      </c>
      <c r="H23381" s="9" t="s">
        <v>3771</v>
      </c>
      <c r="I23381" t="s">
        <v>1455</v>
      </c>
      <c r="J23381" s="20">
        <v>39</v>
      </c>
      <c r="K23381" s="20" t="s">
        <v>3</v>
      </c>
      <c r="L23381" t="s">
        <v>1464</v>
      </c>
      <c r="M23381" s="20">
        <v>5.96</v>
      </c>
      <c r="N23381" s="20">
        <v>4.29</v>
      </c>
      <c r="AE23381">
        <f t="shared" si="368"/>
        <v>2025</v>
      </c>
    </row>
    <row r="23382" spans="1:31" x14ac:dyDescent="0.25">
      <c r="A23382" s="7">
        <v>23379</v>
      </c>
      <c r="B23382" s="8">
        <v>45778</v>
      </c>
      <c r="C23382" t="s">
        <v>3</v>
      </c>
      <c r="D23382" t="s">
        <v>1374</v>
      </c>
      <c r="E23382" t="s">
        <v>9</v>
      </c>
      <c r="F23382" t="s">
        <v>265</v>
      </c>
      <c r="G23382" t="s">
        <v>929</v>
      </c>
      <c r="H23382" s="9" t="s">
        <v>2842</v>
      </c>
      <c r="I23382" t="s">
        <v>1455</v>
      </c>
      <c r="J23382" s="20">
        <v>30</v>
      </c>
      <c r="K23382" s="20" t="s">
        <v>1465</v>
      </c>
      <c r="L23382" t="s">
        <v>1466</v>
      </c>
      <c r="M23382" s="20">
        <v>3.75</v>
      </c>
      <c r="N23382" s="20">
        <v>3.75</v>
      </c>
      <c r="AE23382">
        <f t="shared" si="368"/>
        <v>2025</v>
      </c>
    </row>
    <row r="23383" spans="1:31" x14ac:dyDescent="0.25">
      <c r="A23383" s="7">
        <v>23380</v>
      </c>
      <c r="B23383" s="8">
        <v>45778</v>
      </c>
      <c r="C23383" t="s">
        <v>3</v>
      </c>
      <c r="D23383" t="s">
        <v>992</v>
      </c>
      <c r="E23383" t="s">
        <v>9</v>
      </c>
      <c r="F23383" t="s">
        <v>1193</v>
      </c>
      <c r="G23383" t="s">
        <v>1347</v>
      </c>
      <c r="H23383" s="9" t="s">
        <v>3772</v>
      </c>
      <c r="I23383" t="s">
        <v>1454</v>
      </c>
      <c r="J23383" s="20">
        <v>21</v>
      </c>
      <c r="K23383" s="20" t="s">
        <v>3</v>
      </c>
      <c r="L23383" t="s">
        <v>1464</v>
      </c>
      <c r="M23383" s="20">
        <v>6.88</v>
      </c>
      <c r="N23383" s="20">
        <v>4.62</v>
      </c>
      <c r="AE23383">
        <f t="shared" si="368"/>
        <v>2025</v>
      </c>
    </row>
    <row r="23384" spans="1:31" x14ac:dyDescent="0.25">
      <c r="A23384" s="7">
        <v>23381</v>
      </c>
      <c r="B23384" s="8">
        <v>45778</v>
      </c>
      <c r="C23384" t="s">
        <v>3</v>
      </c>
      <c r="D23384" t="s">
        <v>868</v>
      </c>
      <c r="E23384" t="s">
        <v>9</v>
      </c>
      <c r="F23384" t="s">
        <v>1288</v>
      </c>
      <c r="G23384" t="s">
        <v>1277</v>
      </c>
      <c r="H23384" s="9" t="s">
        <v>3461</v>
      </c>
      <c r="I23384" t="s">
        <v>1454</v>
      </c>
      <c r="J23384" s="20">
        <v>15</v>
      </c>
      <c r="K23384" s="20" t="s">
        <v>1465</v>
      </c>
      <c r="L23384" t="s">
        <v>1466</v>
      </c>
      <c r="M23384" s="20">
        <v>3.75</v>
      </c>
      <c r="N23384" s="20">
        <v>3.75</v>
      </c>
      <c r="AE23384">
        <f t="shared" si="368"/>
        <v>2025</v>
      </c>
    </row>
    <row r="23385" spans="1:31" x14ac:dyDescent="0.25">
      <c r="A23385" s="7">
        <v>23382</v>
      </c>
      <c r="B23385" s="8">
        <v>45809</v>
      </c>
      <c r="C23385" t="s">
        <v>3</v>
      </c>
      <c r="D23385" t="s">
        <v>1031</v>
      </c>
      <c r="E23385" t="s">
        <v>9</v>
      </c>
      <c r="F23385" t="s">
        <v>908</v>
      </c>
      <c r="G23385" t="s">
        <v>1016</v>
      </c>
      <c r="H23385" s="9" t="s">
        <v>3258</v>
      </c>
      <c r="I23385" t="s">
        <v>1455</v>
      </c>
      <c r="J23385" s="20">
        <v>12</v>
      </c>
      <c r="K23385" s="20" t="s">
        <v>3</v>
      </c>
      <c r="L23385" t="s">
        <v>1464</v>
      </c>
      <c r="M23385" s="20">
        <v>2.1799999999999997</v>
      </c>
      <c r="N23385" s="20">
        <v>1.32</v>
      </c>
      <c r="AE23385">
        <f t="shared" si="368"/>
        <v>2025</v>
      </c>
    </row>
    <row r="23386" spans="1:31" x14ac:dyDescent="0.25">
      <c r="A23386" s="7">
        <v>23383</v>
      </c>
      <c r="B23386" s="8">
        <v>45809</v>
      </c>
      <c r="C23386" t="s">
        <v>3</v>
      </c>
      <c r="D23386" t="s">
        <v>968</v>
      </c>
      <c r="E23386" t="s">
        <v>9</v>
      </c>
      <c r="F23386" t="s">
        <v>54</v>
      </c>
      <c r="G23386" t="s">
        <v>929</v>
      </c>
      <c r="H23386" s="9" t="s">
        <v>2678</v>
      </c>
      <c r="I23386" t="s">
        <v>1454</v>
      </c>
      <c r="J23386" s="20">
        <v>40</v>
      </c>
      <c r="K23386" s="20" t="s">
        <v>9</v>
      </c>
      <c r="L23386" t="s">
        <v>1464</v>
      </c>
      <c r="M23386" s="20">
        <v>8.8000000000000007</v>
      </c>
      <c r="N23386" s="20">
        <v>12.2</v>
      </c>
      <c r="AE23386">
        <f t="shared" si="368"/>
        <v>2025</v>
      </c>
    </row>
    <row r="23387" spans="1:31" x14ac:dyDescent="0.25">
      <c r="A23387" s="7">
        <v>23384</v>
      </c>
      <c r="B23387" s="8">
        <v>45809</v>
      </c>
      <c r="C23387" t="s">
        <v>3</v>
      </c>
      <c r="D23387" t="s">
        <v>1344</v>
      </c>
      <c r="E23387" t="s">
        <v>9</v>
      </c>
      <c r="F23387" t="s">
        <v>1437</v>
      </c>
      <c r="G23387" t="s">
        <v>895</v>
      </c>
      <c r="H23387" s="9" t="s">
        <v>2590</v>
      </c>
      <c r="I23387" t="s">
        <v>1455</v>
      </c>
      <c r="J23387" s="20">
        <v>28</v>
      </c>
      <c r="K23387" s="20" t="s">
        <v>3</v>
      </c>
      <c r="L23387" t="s">
        <v>1464</v>
      </c>
      <c r="M23387" s="20">
        <v>4.42</v>
      </c>
      <c r="N23387" s="20">
        <v>3.08</v>
      </c>
      <c r="AE23387">
        <f t="shared" si="368"/>
        <v>2025</v>
      </c>
    </row>
    <row r="23388" spans="1:31" x14ac:dyDescent="0.25">
      <c r="A23388" s="7">
        <v>23385</v>
      </c>
      <c r="B23388" s="8">
        <v>45809</v>
      </c>
      <c r="C23388" t="s">
        <v>3</v>
      </c>
      <c r="D23388" t="s">
        <v>1349</v>
      </c>
      <c r="E23388" t="s">
        <v>9</v>
      </c>
      <c r="F23388" t="s">
        <v>1437</v>
      </c>
      <c r="G23388" t="s">
        <v>870</v>
      </c>
      <c r="H23388" s="9" t="s">
        <v>2639</v>
      </c>
      <c r="I23388" t="s">
        <v>1454</v>
      </c>
      <c r="J23388" s="20">
        <v>73</v>
      </c>
      <c r="K23388" s="20" t="s">
        <v>3</v>
      </c>
      <c r="L23388" t="s">
        <v>1464</v>
      </c>
      <c r="M23388" s="20">
        <v>21.44</v>
      </c>
      <c r="N23388" s="20">
        <v>16.059999999999999</v>
      </c>
      <c r="AE23388">
        <f t="shared" si="368"/>
        <v>2025</v>
      </c>
    </row>
    <row r="23389" spans="1:31" x14ac:dyDescent="0.25">
      <c r="A23389" s="7">
        <v>23386</v>
      </c>
      <c r="B23389" s="8">
        <v>45809</v>
      </c>
      <c r="C23389" t="s">
        <v>3</v>
      </c>
      <c r="D23389" t="s">
        <v>665</v>
      </c>
      <c r="E23389" t="s">
        <v>9</v>
      </c>
      <c r="F23389" t="s">
        <v>1445</v>
      </c>
      <c r="G23389" t="s">
        <v>648</v>
      </c>
      <c r="H23389" s="9" t="s">
        <v>2240</v>
      </c>
      <c r="I23389" t="s">
        <v>1455</v>
      </c>
      <c r="J23389" s="20">
        <v>50</v>
      </c>
      <c r="K23389" s="20" t="s">
        <v>1465</v>
      </c>
      <c r="L23389" t="s">
        <v>1466</v>
      </c>
      <c r="M23389" s="20">
        <v>6.25</v>
      </c>
      <c r="N23389" s="20">
        <v>6.25</v>
      </c>
      <c r="AE23389">
        <f t="shared" si="368"/>
        <v>2025</v>
      </c>
    </row>
    <row r="23390" spans="1:31" x14ac:dyDescent="0.25">
      <c r="A23390" s="7">
        <v>23387</v>
      </c>
      <c r="B23390" s="8">
        <v>45809</v>
      </c>
      <c r="C23390" t="s">
        <v>3</v>
      </c>
      <c r="D23390" t="s">
        <v>1344</v>
      </c>
      <c r="E23390" t="s">
        <v>9</v>
      </c>
      <c r="F23390" t="s">
        <v>1052</v>
      </c>
      <c r="G23390" t="s">
        <v>24</v>
      </c>
      <c r="H23390" s="135" t="s">
        <v>1493</v>
      </c>
      <c r="I23390" t="s">
        <v>1454</v>
      </c>
      <c r="J23390" s="20">
        <v>31</v>
      </c>
      <c r="K23390" s="20" t="s">
        <v>9</v>
      </c>
      <c r="L23390" t="s">
        <v>1464</v>
      </c>
      <c r="M23390" s="20">
        <v>6.82</v>
      </c>
      <c r="N23390" s="20">
        <v>9.68</v>
      </c>
      <c r="AE23390">
        <f t="shared" si="368"/>
        <v>2025</v>
      </c>
    </row>
    <row r="23391" spans="1:31" x14ac:dyDescent="0.25">
      <c r="A23391" s="7">
        <v>23388</v>
      </c>
      <c r="B23391" s="8">
        <v>45809</v>
      </c>
      <c r="C23391" t="s">
        <v>3</v>
      </c>
      <c r="D23391" t="s">
        <v>3773</v>
      </c>
      <c r="E23391" t="s">
        <v>9</v>
      </c>
      <c r="F23391" t="s">
        <v>265</v>
      </c>
      <c r="G23391" t="s">
        <v>1406</v>
      </c>
      <c r="H23391" s="9" t="s">
        <v>3585</v>
      </c>
      <c r="I23391" t="s">
        <v>1458</v>
      </c>
      <c r="J23391" s="20">
        <v>10</v>
      </c>
      <c r="K23391" s="20" t="s">
        <v>9</v>
      </c>
      <c r="L23391" t="s">
        <v>1463</v>
      </c>
      <c r="M23391" s="20">
        <v>30</v>
      </c>
      <c r="N23391" s="20">
        <v>10</v>
      </c>
      <c r="AE23391">
        <f t="shared" si="368"/>
        <v>2025</v>
      </c>
    </row>
    <row r="23392" spans="1:31" x14ac:dyDescent="0.25">
      <c r="A23392" s="7">
        <v>23389</v>
      </c>
      <c r="B23392" s="8">
        <v>45809</v>
      </c>
      <c r="C23392" t="s">
        <v>3</v>
      </c>
      <c r="D23392" t="s">
        <v>973</v>
      </c>
      <c r="E23392" t="s">
        <v>9</v>
      </c>
      <c r="F23392" t="s">
        <v>1288</v>
      </c>
      <c r="G23392" t="s">
        <v>1170</v>
      </c>
      <c r="H23392" s="9" t="s">
        <v>3247</v>
      </c>
      <c r="I23392" t="s">
        <v>1454</v>
      </c>
      <c r="J23392" s="20">
        <v>40</v>
      </c>
      <c r="K23392" s="20" t="s">
        <v>9</v>
      </c>
      <c r="L23392" t="s">
        <v>1464</v>
      </c>
      <c r="M23392" s="20">
        <v>8.8000000000000007</v>
      </c>
      <c r="N23392" s="20">
        <v>12.2</v>
      </c>
      <c r="AE23392">
        <f t="shared" si="368"/>
        <v>2025</v>
      </c>
    </row>
    <row r="23393" spans="1:31" x14ac:dyDescent="0.25">
      <c r="A23393" s="7">
        <v>23390</v>
      </c>
      <c r="B23393" s="8">
        <v>45809</v>
      </c>
      <c r="C23393" t="s">
        <v>3</v>
      </c>
      <c r="D23393" t="s">
        <v>834</v>
      </c>
      <c r="E23393" t="s">
        <v>9</v>
      </c>
      <c r="F23393" t="s">
        <v>1310</v>
      </c>
      <c r="G23393" t="s">
        <v>648</v>
      </c>
      <c r="H23393" s="9" t="s">
        <v>3602</v>
      </c>
      <c r="I23393" t="s">
        <v>1454</v>
      </c>
      <c r="J23393" s="20">
        <v>50</v>
      </c>
      <c r="K23393" s="20" t="s">
        <v>3</v>
      </c>
      <c r="L23393" t="s">
        <v>1464</v>
      </c>
      <c r="M23393" s="20">
        <v>15</v>
      </c>
      <c r="N23393" s="20">
        <v>11</v>
      </c>
      <c r="AE23393">
        <f t="shared" si="368"/>
        <v>2025</v>
      </c>
    </row>
    <row r="23394" spans="1:31" x14ac:dyDescent="0.25">
      <c r="A23394" s="7">
        <v>23391</v>
      </c>
      <c r="B23394" s="8">
        <v>45809</v>
      </c>
      <c r="C23394" t="s">
        <v>3</v>
      </c>
      <c r="D23394" t="s">
        <v>973</v>
      </c>
      <c r="E23394" t="s">
        <v>9</v>
      </c>
      <c r="F23394" t="s">
        <v>665</v>
      </c>
      <c r="G23394" t="s">
        <v>929</v>
      </c>
      <c r="H23394" s="9" t="s">
        <v>2701</v>
      </c>
      <c r="I23394" t="s">
        <v>1454</v>
      </c>
      <c r="J23394" s="20">
        <v>55</v>
      </c>
      <c r="K23394" s="20" t="s">
        <v>9</v>
      </c>
      <c r="L23394" t="s">
        <v>1464</v>
      </c>
      <c r="M23394" s="20">
        <v>12.1</v>
      </c>
      <c r="N23394" s="20">
        <v>16.399999999999999</v>
      </c>
      <c r="AE23394">
        <f t="shared" si="368"/>
        <v>2025</v>
      </c>
    </row>
    <row r="23395" spans="1:31" x14ac:dyDescent="0.25">
      <c r="A23395" s="7">
        <v>23392</v>
      </c>
      <c r="B23395" s="8">
        <v>45809</v>
      </c>
      <c r="C23395" t="s">
        <v>3</v>
      </c>
      <c r="D23395" t="s">
        <v>1384</v>
      </c>
      <c r="E23395" t="s">
        <v>9</v>
      </c>
      <c r="F23395" t="s">
        <v>1085</v>
      </c>
      <c r="G23395" t="s">
        <v>648</v>
      </c>
      <c r="H23395" s="9" t="s">
        <v>3774</v>
      </c>
      <c r="I23395" t="s">
        <v>1455</v>
      </c>
      <c r="J23395" s="20">
        <v>18</v>
      </c>
      <c r="K23395" s="20" t="s">
        <v>3</v>
      </c>
      <c r="L23395" t="s">
        <v>1464</v>
      </c>
      <c r="M23395" s="20">
        <v>3.02</v>
      </c>
      <c r="N23395" s="20">
        <v>1.98</v>
      </c>
      <c r="AE23395">
        <f t="shared" si="368"/>
        <v>2025</v>
      </c>
    </row>
    <row r="23396" spans="1:31" x14ac:dyDescent="0.25">
      <c r="A23396" s="7">
        <v>23393</v>
      </c>
      <c r="B23396" s="8">
        <v>45809</v>
      </c>
      <c r="C23396" t="s">
        <v>3</v>
      </c>
      <c r="D23396" t="s">
        <v>973</v>
      </c>
      <c r="E23396" t="s">
        <v>9</v>
      </c>
      <c r="F23396" t="s">
        <v>1430</v>
      </c>
      <c r="G23396" t="s">
        <v>1170</v>
      </c>
      <c r="H23396" s="9" t="s">
        <v>3567</v>
      </c>
      <c r="I23396" t="s">
        <v>1454</v>
      </c>
      <c r="J23396" s="20">
        <v>32</v>
      </c>
      <c r="K23396" s="20" t="s">
        <v>9</v>
      </c>
      <c r="L23396" t="s">
        <v>1464</v>
      </c>
      <c r="M23396" s="20">
        <v>7.04</v>
      </c>
      <c r="N23396" s="20">
        <v>9.9600000000000009</v>
      </c>
      <c r="AE23396">
        <f t="shared" si="368"/>
        <v>2025</v>
      </c>
    </row>
    <row r="23397" spans="1:31" x14ac:dyDescent="0.25">
      <c r="A23397" s="7">
        <v>23394</v>
      </c>
      <c r="B23397" s="8">
        <v>45809</v>
      </c>
      <c r="C23397" t="s">
        <v>3</v>
      </c>
      <c r="D23397" t="s">
        <v>1437</v>
      </c>
      <c r="E23397" t="s">
        <v>9</v>
      </c>
      <c r="F23397" t="s">
        <v>1445</v>
      </c>
      <c r="G23397" t="s">
        <v>895</v>
      </c>
      <c r="H23397" s="9" t="s">
        <v>3582</v>
      </c>
      <c r="I23397" t="s">
        <v>1455</v>
      </c>
      <c r="J23397" s="20">
        <v>65</v>
      </c>
      <c r="K23397" s="20" t="s">
        <v>9</v>
      </c>
      <c r="L23397" t="s">
        <v>1464</v>
      </c>
      <c r="M23397" s="20">
        <v>7.15</v>
      </c>
      <c r="N23397" s="20">
        <v>9.6</v>
      </c>
      <c r="AE23397">
        <f t="shared" si="368"/>
        <v>2025</v>
      </c>
    </row>
    <row r="23398" spans="1:31" x14ac:dyDescent="0.25">
      <c r="A23398" s="7">
        <v>23395</v>
      </c>
      <c r="B23398" s="8">
        <v>45809</v>
      </c>
      <c r="C23398" t="s">
        <v>3</v>
      </c>
      <c r="D23398" t="s">
        <v>1283</v>
      </c>
      <c r="E23398" t="s">
        <v>9</v>
      </c>
      <c r="F23398" t="s">
        <v>1284</v>
      </c>
      <c r="G23398" t="s">
        <v>929</v>
      </c>
      <c r="H23398" s="9" t="s">
        <v>2665</v>
      </c>
      <c r="I23398" t="s">
        <v>1454</v>
      </c>
      <c r="J23398" s="20">
        <v>45</v>
      </c>
      <c r="K23398" s="20" t="s">
        <v>3</v>
      </c>
      <c r="L23398" t="s">
        <v>1464</v>
      </c>
      <c r="M23398" s="20">
        <v>13.6</v>
      </c>
      <c r="N23398" s="20">
        <v>9.9</v>
      </c>
      <c r="AE23398">
        <f t="shared" si="368"/>
        <v>2025</v>
      </c>
    </row>
    <row r="23399" spans="1:31" x14ac:dyDescent="0.25">
      <c r="A23399" s="7">
        <v>23396</v>
      </c>
      <c r="B23399" s="8">
        <v>45809</v>
      </c>
      <c r="C23399" t="s">
        <v>3</v>
      </c>
      <c r="D23399" t="s">
        <v>1449</v>
      </c>
      <c r="E23399" t="s">
        <v>9</v>
      </c>
      <c r="F23399" t="s">
        <v>806</v>
      </c>
      <c r="G23399" t="s">
        <v>732</v>
      </c>
      <c r="H23399" s="9" t="s">
        <v>2109</v>
      </c>
      <c r="I23399" t="s">
        <v>1454</v>
      </c>
      <c r="J23399" s="20">
        <v>18</v>
      </c>
      <c r="K23399" s="20" t="s">
        <v>3</v>
      </c>
      <c r="L23399" t="s">
        <v>1464</v>
      </c>
      <c r="M23399" s="20">
        <v>6.04</v>
      </c>
      <c r="N23399" s="20">
        <v>3.96</v>
      </c>
      <c r="AE23399">
        <f t="shared" si="368"/>
        <v>2025</v>
      </c>
    </row>
    <row r="23400" spans="1:31" x14ac:dyDescent="0.25">
      <c r="A23400" s="7">
        <v>23397</v>
      </c>
      <c r="B23400" s="8">
        <v>45809</v>
      </c>
      <c r="C23400" t="s">
        <v>3</v>
      </c>
      <c r="D23400" t="s">
        <v>3775</v>
      </c>
      <c r="E23400" t="s">
        <v>9</v>
      </c>
      <c r="F23400" t="s">
        <v>1430</v>
      </c>
      <c r="G23400" t="s">
        <v>648</v>
      </c>
      <c r="H23400" s="9" t="s">
        <v>1496</v>
      </c>
      <c r="I23400" t="s">
        <v>1454</v>
      </c>
      <c r="J23400" s="20">
        <v>18</v>
      </c>
      <c r="K23400" s="20" t="s">
        <v>9</v>
      </c>
      <c r="L23400" t="s">
        <v>1463</v>
      </c>
      <c r="M23400" s="20">
        <v>4.32</v>
      </c>
      <c r="N23400" s="20">
        <v>5.68</v>
      </c>
      <c r="AE23400">
        <f t="shared" si="368"/>
        <v>2025</v>
      </c>
    </row>
    <row r="23401" spans="1:31" x14ac:dyDescent="0.25">
      <c r="A23401" s="7">
        <v>23398</v>
      </c>
      <c r="B23401" s="8">
        <v>45809</v>
      </c>
      <c r="C23401" t="s">
        <v>3</v>
      </c>
      <c r="D23401" t="s">
        <v>973</v>
      </c>
      <c r="E23401" t="s">
        <v>9</v>
      </c>
      <c r="F23401" t="s">
        <v>1417</v>
      </c>
      <c r="G23401" t="s">
        <v>870</v>
      </c>
      <c r="H23401" s="9" t="s">
        <v>2471</v>
      </c>
      <c r="I23401" t="s">
        <v>1454</v>
      </c>
      <c r="J23401" s="20">
        <v>30</v>
      </c>
      <c r="K23401" s="20" t="s">
        <v>9</v>
      </c>
      <c r="L23401" t="s">
        <v>1464</v>
      </c>
      <c r="M23401" s="20">
        <v>6.6</v>
      </c>
      <c r="N23401" s="20">
        <v>9.4</v>
      </c>
      <c r="AE23401">
        <f t="shared" si="368"/>
        <v>2025</v>
      </c>
    </row>
    <row r="23402" spans="1:31" x14ac:dyDescent="0.25">
      <c r="A23402" s="7">
        <v>23399</v>
      </c>
      <c r="B23402" s="8">
        <v>45809</v>
      </c>
      <c r="C23402" t="s">
        <v>3</v>
      </c>
      <c r="D23402" t="s">
        <v>1349</v>
      </c>
      <c r="E23402" t="s">
        <v>9</v>
      </c>
      <c r="F23402" t="s">
        <v>1437</v>
      </c>
      <c r="G23402" t="s">
        <v>1347</v>
      </c>
      <c r="H23402" s="9" t="s">
        <v>3612</v>
      </c>
      <c r="I23402" t="s">
        <v>1454</v>
      </c>
      <c r="J23402" s="20">
        <v>33</v>
      </c>
      <c r="K23402" s="20" t="s">
        <v>3</v>
      </c>
      <c r="L23402" t="s">
        <v>1464</v>
      </c>
      <c r="M23402" s="20">
        <v>10.24</v>
      </c>
      <c r="N23402" s="20">
        <v>7.26</v>
      </c>
      <c r="AE23402">
        <f t="shared" si="368"/>
        <v>2025</v>
      </c>
    </row>
    <row r="23403" spans="1:31" x14ac:dyDescent="0.25">
      <c r="A23403" s="7">
        <v>23400</v>
      </c>
      <c r="B23403" s="8">
        <v>45809</v>
      </c>
      <c r="C23403" t="s">
        <v>3</v>
      </c>
      <c r="D23403" t="s">
        <v>521</v>
      </c>
      <c r="E23403" t="s">
        <v>9</v>
      </c>
      <c r="F23403" t="s">
        <v>1262</v>
      </c>
      <c r="G23403" t="s">
        <v>929</v>
      </c>
      <c r="H23403" s="9" t="s">
        <v>2749</v>
      </c>
      <c r="I23403" t="s">
        <v>1457</v>
      </c>
      <c r="J23403" s="20">
        <v>77</v>
      </c>
      <c r="K23403" s="20" t="s">
        <v>1465</v>
      </c>
      <c r="L23403" t="s">
        <v>1466</v>
      </c>
      <c r="M23403" s="20">
        <v>9.625</v>
      </c>
      <c r="N23403" s="20">
        <v>9.625</v>
      </c>
      <c r="O23403" t="s">
        <v>9</v>
      </c>
      <c r="P23403" s="13" t="s">
        <v>1402</v>
      </c>
      <c r="Q23403" t="s">
        <v>9</v>
      </c>
      <c r="R23403" t="s">
        <v>1410</v>
      </c>
      <c r="S23403" t="s">
        <v>3</v>
      </c>
      <c r="T23403" t="s">
        <v>1396</v>
      </c>
      <c r="U23403" t="s">
        <v>3</v>
      </c>
      <c r="V23403" t="s">
        <v>1408</v>
      </c>
      <c r="AE23403">
        <f t="shared" si="368"/>
        <v>2025</v>
      </c>
    </row>
    <row r="23404" spans="1:31" x14ac:dyDescent="0.25">
      <c r="A23404" s="7">
        <v>23401</v>
      </c>
      <c r="B23404" s="8">
        <v>45809</v>
      </c>
      <c r="C23404" t="s">
        <v>3</v>
      </c>
      <c r="D23404" t="s">
        <v>39</v>
      </c>
      <c r="E23404" t="s">
        <v>9</v>
      </c>
      <c r="F23404" t="s">
        <v>585</v>
      </c>
      <c r="G23404" t="s">
        <v>895</v>
      </c>
      <c r="H23404" s="9" t="s">
        <v>3776</v>
      </c>
      <c r="I23404" t="s">
        <v>1454</v>
      </c>
      <c r="J23404" s="20">
        <v>48</v>
      </c>
      <c r="K23404" s="20" t="s">
        <v>3</v>
      </c>
      <c r="L23404" t="s">
        <v>1464</v>
      </c>
      <c r="M23404" s="20">
        <v>14.44</v>
      </c>
      <c r="N23404" s="20">
        <v>10.56</v>
      </c>
      <c r="AE23404">
        <f t="shared" si="368"/>
        <v>2025</v>
      </c>
    </row>
    <row r="23405" spans="1:31" x14ac:dyDescent="0.25">
      <c r="A23405" s="7">
        <v>23402</v>
      </c>
      <c r="B23405" s="8">
        <v>45809</v>
      </c>
      <c r="C23405" t="s">
        <v>3</v>
      </c>
      <c r="D23405" t="s">
        <v>265</v>
      </c>
      <c r="E23405" t="s">
        <v>9</v>
      </c>
      <c r="F23405" t="s">
        <v>107</v>
      </c>
      <c r="G23405" t="s">
        <v>1170</v>
      </c>
      <c r="H23405" s="9" t="s">
        <v>3777</v>
      </c>
      <c r="I23405" t="s">
        <v>1455</v>
      </c>
      <c r="J23405" s="20">
        <v>69</v>
      </c>
      <c r="K23405" s="20" t="s">
        <v>3</v>
      </c>
      <c r="L23405" t="s">
        <v>1463</v>
      </c>
      <c r="M23405" s="20">
        <v>9.4700000000000006</v>
      </c>
      <c r="N23405" s="20">
        <v>8.2799999999999994</v>
      </c>
      <c r="AE23405">
        <f t="shared" si="368"/>
        <v>2025</v>
      </c>
    </row>
    <row r="23406" spans="1:31" x14ac:dyDescent="0.25">
      <c r="A23406" s="7">
        <v>23403</v>
      </c>
      <c r="B23406" s="8">
        <v>45809</v>
      </c>
      <c r="C23406" t="s">
        <v>3</v>
      </c>
      <c r="D23406" t="s">
        <v>1426</v>
      </c>
      <c r="E23406" t="s">
        <v>9</v>
      </c>
      <c r="F23406" t="s">
        <v>1442</v>
      </c>
      <c r="G23406" t="s">
        <v>648</v>
      </c>
      <c r="H23406" s="9" t="s">
        <v>3277</v>
      </c>
      <c r="I23406" t="s">
        <v>1454</v>
      </c>
      <c r="J23406" s="20">
        <v>10</v>
      </c>
      <c r="K23406" s="20" t="s">
        <v>9</v>
      </c>
      <c r="L23406" t="s">
        <v>1463</v>
      </c>
      <c r="M23406" s="20">
        <v>2.4</v>
      </c>
      <c r="N23406" s="20">
        <v>3.6</v>
      </c>
      <c r="AE23406">
        <f t="shared" si="368"/>
        <v>2025</v>
      </c>
    </row>
    <row r="23407" spans="1:31" x14ac:dyDescent="0.25">
      <c r="A23407" s="7">
        <v>23404</v>
      </c>
      <c r="B23407" s="8">
        <v>45809</v>
      </c>
      <c r="C23407" t="s">
        <v>3</v>
      </c>
      <c r="D23407" t="s">
        <v>1449</v>
      </c>
      <c r="E23407" t="s">
        <v>9</v>
      </c>
      <c r="F23407" t="s">
        <v>3761</v>
      </c>
      <c r="G23407" t="s">
        <v>732</v>
      </c>
      <c r="H23407" s="9" t="s">
        <v>2239</v>
      </c>
      <c r="I23407" t="s">
        <v>1454</v>
      </c>
      <c r="J23407" s="20">
        <v>18</v>
      </c>
      <c r="K23407" s="20" t="s">
        <v>3</v>
      </c>
      <c r="L23407" t="s">
        <v>1463</v>
      </c>
      <c r="M23407" s="20">
        <v>5.68</v>
      </c>
      <c r="N23407" s="20">
        <v>4.32</v>
      </c>
      <c r="AE23407">
        <f t="shared" si="368"/>
        <v>2025</v>
      </c>
    </row>
    <row r="23408" spans="1:31" x14ac:dyDescent="0.25">
      <c r="A23408" s="7">
        <v>23405</v>
      </c>
      <c r="B23408" s="8">
        <v>45809</v>
      </c>
      <c r="C23408" t="s">
        <v>3</v>
      </c>
      <c r="D23408" t="s">
        <v>1361</v>
      </c>
      <c r="E23408" t="s">
        <v>9</v>
      </c>
      <c r="F23408" t="s">
        <v>1288</v>
      </c>
      <c r="G23408" t="s">
        <v>732</v>
      </c>
      <c r="H23408" s="9" t="s">
        <v>2223</v>
      </c>
      <c r="I23408" t="s">
        <v>1454</v>
      </c>
      <c r="J23408" s="20">
        <v>37</v>
      </c>
      <c r="K23408" s="20" t="s">
        <v>3</v>
      </c>
      <c r="L23408" t="s">
        <v>1464</v>
      </c>
      <c r="M23408" s="20">
        <v>11.36</v>
      </c>
      <c r="N23408" s="20">
        <v>8.14</v>
      </c>
      <c r="AE23408">
        <f t="shared" si="368"/>
        <v>2025</v>
      </c>
    </row>
    <row r="23409" spans="1:31" x14ac:dyDescent="0.25">
      <c r="A23409" s="7">
        <v>23406</v>
      </c>
      <c r="B23409" s="8">
        <v>45809</v>
      </c>
      <c r="C23409" t="s">
        <v>3</v>
      </c>
      <c r="D23409" t="s">
        <v>678</v>
      </c>
      <c r="E23409" t="s">
        <v>9</v>
      </c>
      <c r="F23409" t="s">
        <v>150</v>
      </c>
      <c r="G23409" t="s">
        <v>1170</v>
      </c>
      <c r="H23409" s="9" t="s">
        <v>3220</v>
      </c>
      <c r="I23409" t="s">
        <v>1454</v>
      </c>
      <c r="J23409" s="20">
        <v>23</v>
      </c>
      <c r="K23409" s="20" t="s">
        <v>3</v>
      </c>
      <c r="L23409" t="s">
        <v>1464</v>
      </c>
      <c r="M23409" s="20">
        <v>7.4399999999999995</v>
      </c>
      <c r="N23409" s="20">
        <v>5.0600000000000005</v>
      </c>
      <c r="AE23409">
        <f t="shared" si="368"/>
        <v>2025</v>
      </c>
    </row>
    <row r="23410" spans="1:31" x14ac:dyDescent="0.25">
      <c r="A23410" s="7">
        <v>23407</v>
      </c>
      <c r="B23410" s="8">
        <v>45809</v>
      </c>
      <c r="C23410" t="s">
        <v>3</v>
      </c>
      <c r="D23410" t="s">
        <v>54</v>
      </c>
      <c r="E23410" t="s">
        <v>9</v>
      </c>
      <c r="F23410" t="s">
        <v>614</v>
      </c>
      <c r="G23410" t="s">
        <v>714</v>
      </c>
      <c r="H23410" s="9" t="s">
        <v>2791</v>
      </c>
      <c r="I23410" t="s">
        <v>1454</v>
      </c>
      <c r="J23410" s="20">
        <v>27</v>
      </c>
      <c r="K23410" s="20" t="s">
        <v>9</v>
      </c>
      <c r="L23410" t="s">
        <v>1464</v>
      </c>
      <c r="M23410" s="20">
        <v>5.9399999999999995</v>
      </c>
      <c r="N23410" s="20">
        <v>8.56</v>
      </c>
      <c r="AE23410">
        <f t="shared" si="368"/>
        <v>2025</v>
      </c>
    </row>
    <row r="23411" spans="1:31" x14ac:dyDescent="0.25">
      <c r="A23411" s="7">
        <v>23408</v>
      </c>
      <c r="B23411" s="8">
        <v>45809</v>
      </c>
      <c r="C23411" t="s">
        <v>3</v>
      </c>
      <c r="D23411" t="s">
        <v>614</v>
      </c>
      <c r="E23411" t="s">
        <v>9</v>
      </c>
      <c r="F23411" t="s">
        <v>54</v>
      </c>
      <c r="G23411" t="s">
        <v>714</v>
      </c>
      <c r="H23411" s="9" t="s">
        <v>2791</v>
      </c>
      <c r="I23411" t="s">
        <v>1454</v>
      </c>
      <c r="J23411" s="20">
        <v>85</v>
      </c>
      <c r="K23411" s="20" t="s">
        <v>3</v>
      </c>
      <c r="L23411" t="s">
        <v>1464</v>
      </c>
      <c r="M23411" s="20">
        <v>24.8</v>
      </c>
      <c r="N23411" s="20">
        <v>18.7</v>
      </c>
      <c r="AE23411">
        <f t="shared" si="368"/>
        <v>2025</v>
      </c>
    </row>
    <row r="23412" spans="1:31" x14ac:dyDescent="0.25">
      <c r="A23412" s="7">
        <v>23409</v>
      </c>
      <c r="B23412" s="8">
        <v>45809</v>
      </c>
      <c r="C23412" t="s">
        <v>3</v>
      </c>
      <c r="D23412" t="s">
        <v>1288</v>
      </c>
      <c r="E23412" t="s">
        <v>9</v>
      </c>
      <c r="F23412" t="s">
        <v>40</v>
      </c>
      <c r="G23412" t="s">
        <v>929</v>
      </c>
      <c r="H23412" s="9" t="s">
        <v>2713</v>
      </c>
      <c r="I23412" t="s">
        <v>1457</v>
      </c>
      <c r="J23412" s="20">
        <v>43</v>
      </c>
      <c r="K23412" s="20" t="s">
        <v>9</v>
      </c>
      <c r="L23412" t="s">
        <v>1463</v>
      </c>
      <c r="M23412" s="20">
        <v>5.16</v>
      </c>
      <c r="N23412" s="20">
        <v>6.09</v>
      </c>
      <c r="O23412" t="s">
        <v>9</v>
      </c>
      <c r="P23412" s="13" t="s">
        <v>102</v>
      </c>
      <c r="Q23412" t="s">
        <v>3</v>
      </c>
      <c r="R23412" t="s">
        <v>259</v>
      </c>
      <c r="S23412" t="s">
        <v>3</v>
      </c>
      <c r="T23412" t="s">
        <v>1426</v>
      </c>
      <c r="AE23412">
        <f t="shared" si="368"/>
        <v>2025</v>
      </c>
    </row>
    <row r="23413" spans="1:31" x14ac:dyDescent="0.25">
      <c r="A23413" s="7">
        <v>23410</v>
      </c>
      <c r="B23413" s="8">
        <v>45809</v>
      </c>
      <c r="C23413" t="s">
        <v>3</v>
      </c>
      <c r="D23413" t="s">
        <v>1422</v>
      </c>
      <c r="E23413" t="s">
        <v>9</v>
      </c>
      <c r="F23413" t="s">
        <v>1452</v>
      </c>
      <c r="G23413" t="s">
        <v>895</v>
      </c>
      <c r="H23413" s="9" t="s">
        <v>2718</v>
      </c>
      <c r="I23413" t="s">
        <v>1454</v>
      </c>
      <c r="J23413" s="20">
        <v>35</v>
      </c>
      <c r="K23413" s="20" t="s">
        <v>3</v>
      </c>
      <c r="L23413" t="s">
        <v>1464</v>
      </c>
      <c r="M23413" s="20">
        <v>10.8</v>
      </c>
      <c r="N23413" s="20">
        <v>7.7</v>
      </c>
      <c r="AE23413">
        <f t="shared" si="368"/>
        <v>2025</v>
      </c>
    </row>
    <row r="23414" spans="1:31" x14ac:dyDescent="0.25">
      <c r="A23414" s="7">
        <v>23411</v>
      </c>
      <c r="B23414" s="8">
        <v>45809</v>
      </c>
      <c r="C23414" t="s">
        <v>3</v>
      </c>
      <c r="D23414" t="s">
        <v>376</v>
      </c>
      <c r="E23414" t="s">
        <v>9</v>
      </c>
      <c r="F23414" t="s">
        <v>1344</v>
      </c>
      <c r="G23414" t="s">
        <v>732</v>
      </c>
      <c r="H23414" s="9" t="s">
        <v>2186</v>
      </c>
      <c r="I23414" t="s">
        <v>1454</v>
      </c>
      <c r="J23414" s="20">
        <v>61</v>
      </c>
      <c r="K23414" s="20" t="s">
        <v>9</v>
      </c>
      <c r="L23414" t="s">
        <v>1464</v>
      </c>
      <c r="M23414" s="20">
        <v>13.42</v>
      </c>
      <c r="N23414" s="20">
        <v>18.079999999999998</v>
      </c>
      <c r="AE23414">
        <f t="shared" ref="AE23414:AE23415" si="369">YEAR(B23414)</f>
        <v>2025</v>
      </c>
    </row>
    <row r="23415" spans="1:31" x14ac:dyDescent="0.25">
      <c r="A23415" s="7">
        <v>23412</v>
      </c>
      <c r="B23415" s="8">
        <v>45839</v>
      </c>
      <c r="C23415" t="s">
        <v>3</v>
      </c>
      <c r="D23415" t="s">
        <v>1286</v>
      </c>
      <c r="E23415" t="s">
        <v>9</v>
      </c>
      <c r="F23415" t="s">
        <v>678</v>
      </c>
      <c r="G23415" t="s">
        <v>1347</v>
      </c>
      <c r="H23415" s="9" t="s">
        <v>3532</v>
      </c>
      <c r="I23415" t="s">
        <v>1455</v>
      </c>
      <c r="J23415" s="20">
        <v>15</v>
      </c>
      <c r="K23415" s="20" t="s">
        <v>1465</v>
      </c>
      <c r="L23415" t="s">
        <v>1466</v>
      </c>
      <c r="M23415" s="20">
        <v>1.875</v>
      </c>
      <c r="N23415" s="20">
        <v>1.875</v>
      </c>
      <c r="AE23415">
        <f t="shared" si="369"/>
        <v>2025</v>
      </c>
    </row>
    <row r="23416" spans="1:31" x14ac:dyDescent="0.25">
      <c r="A23416" s="7">
        <v>23413</v>
      </c>
      <c r="B23416" s="8">
        <v>45839</v>
      </c>
      <c r="C23416" t="s">
        <v>3</v>
      </c>
      <c r="D23416" t="s">
        <v>3773</v>
      </c>
      <c r="E23416" t="s">
        <v>9</v>
      </c>
      <c r="F23416" t="s">
        <v>806</v>
      </c>
      <c r="G23416" t="s">
        <v>929</v>
      </c>
      <c r="H23416" s="9" t="s">
        <v>2683</v>
      </c>
      <c r="I23416" t="s">
        <v>1454</v>
      </c>
      <c r="J23416" s="20">
        <v>16</v>
      </c>
      <c r="K23416" s="20" t="s">
        <v>3</v>
      </c>
      <c r="L23416" t="s">
        <v>1463</v>
      </c>
      <c r="M23416" s="20">
        <v>5.16</v>
      </c>
      <c r="N23416" s="20">
        <v>3.84</v>
      </c>
      <c r="AE23416">
        <f t="shared" ref="AE23416:AE23432" si="370">YEAR(B23416)</f>
        <v>2025</v>
      </c>
    </row>
    <row r="23417" spans="1:31" x14ac:dyDescent="0.25">
      <c r="A23417" s="7">
        <v>23414</v>
      </c>
      <c r="B23417" s="8">
        <v>45839</v>
      </c>
      <c r="C23417" t="s">
        <v>3</v>
      </c>
      <c r="D23417" t="s">
        <v>1280</v>
      </c>
      <c r="E23417" t="s">
        <v>9</v>
      </c>
      <c r="F23417" t="s">
        <v>3778</v>
      </c>
      <c r="G23417" t="s">
        <v>1292</v>
      </c>
      <c r="H23417" s="9" t="s">
        <v>3393</v>
      </c>
      <c r="I23417" t="s">
        <v>1458</v>
      </c>
      <c r="J23417" s="20">
        <v>11</v>
      </c>
      <c r="K23417" s="20" t="s">
        <v>1465</v>
      </c>
      <c r="L23417" t="s">
        <v>1466</v>
      </c>
      <c r="M23417" s="20">
        <v>10</v>
      </c>
      <c r="N23417" s="20">
        <v>30</v>
      </c>
      <c r="AE23417">
        <f t="shared" si="370"/>
        <v>2025</v>
      </c>
    </row>
    <row r="23418" spans="1:31" x14ac:dyDescent="0.25">
      <c r="A23418" s="7">
        <v>23415</v>
      </c>
      <c r="B23418" s="8">
        <v>45839</v>
      </c>
      <c r="C23418" t="s">
        <v>3</v>
      </c>
      <c r="D23418" t="s">
        <v>102</v>
      </c>
      <c r="E23418" t="s">
        <v>9</v>
      </c>
      <c r="F23418" t="s">
        <v>40</v>
      </c>
      <c r="G23418" t="s">
        <v>870</v>
      </c>
      <c r="H23418" s="9" t="s">
        <v>1496</v>
      </c>
      <c r="I23418" t="s">
        <v>1454</v>
      </c>
      <c r="J23418" s="20">
        <v>24</v>
      </c>
      <c r="K23418" s="20" t="s">
        <v>1465</v>
      </c>
      <c r="L23418" t="s">
        <v>1466</v>
      </c>
      <c r="M23418" s="20">
        <v>6</v>
      </c>
      <c r="N23418" s="20">
        <v>6</v>
      </c>
      <c r="AE23418">
        <f t="shared" si="370"/>
        <v>2025</v>
      </c>
    </row>
    <row r="23419" spans="1:31" x14ac:dyDescent="0.25">
      <c r="A23419" s="7">
        <v>23416</v>
      </c>
      <c r="B23419" s="8">
        <v>45839</v>
      </c>
      <c r="C23419" t="s">
        <v>3</v>
      </c>
      <c r="D23419" t="s">
        <v>877</v>
      </c>
      <c r="E23419" t="s">
        <v>9</v>
      </c>
      <c r="F23419" t="s">
        <v>1288</v>
      </c>
      <c r="G23419" t="s">
        <v>648</v>
      </c>
      <c r="H23419" s="9" t="s">
        <v>2041</v>
      </c>
      <c r="I23419" t="s">
        <v>1454</v>
      </c>
      <c r="J23419" s="20">
        <v>50</v>
      </c>
      <c r="K23419" s="20" t="s">
        <v>9</v>
      </c>
      <c r="L23419" t="s">
        <v>1464</v>
      </c>
      <c r="M23419" s="20">
        <v>11</v>
      </c>
      <c r="N23419" s="20">
        <v>15</v>
      </c>
      <c r="AE23419">
        <f t="shared" si="370"/>
        <v>2025</v>
      </c>
    </row>
    <row r="23420" spans="1:31" x14ac:dyDescent="0.25">
      <c r="A23420" s="7">
        <v>23417</v>
      </c>
      <c r="B23420" s="8">
        <v>45839</v>
      </c>
      <c r="C23420" t="s">
        <v>3</v>
      </c>
      <c r="D23420" t="s">
        <v>1213</v>
      </c>
      <c r="E23420" t="s">
        <v>9</v>
      </c>
      <c r="F23420" t="s">
        <v>1288</v>
      </c>
      <c r="G23420" t="s">
        <v>1347</v>
      </c>
      <c r="H23420" s="9" t="s">
        <v>3779</v>
      </c>
      <c r="I23420" t="s">
        <v>1454</v>
      </c>
      <c r="J23420" s="20">
        <v>34</v>
      </c>
      <c r="K23420" s="20" t="s">
        <v>9</v>
      </c>
      <c r="L23420" t="s">
        <v>1464</v>
      </c>
      <c r="M23420" s="20">
        <v>7.48</v>
      </c>
      <c r="N23420" s="20">
        <v>10.52</v>
      </c>
      <c r="AE23420">
        <f t="shared" si="370"/>
        <v>2025</v>
      </c>
    </row>
    <row r="23421" spans="1:31" x14ac:dyDescent="0.25">
      <c r="A23421" s="7">
        <v>23418</v>
      </c>
      <c r="B23421" s="8">
        <v>45839</v>
      </c>
      <c r="C23421" t="s">
        <v>3</v>
      </c>
      <c r="D23421" t="s">
        <v>187</v>
      </c>
      <c r="E23421" t="s">
        <v>9</v>
      </c>
      <c r="F23421" t="s">
        <v>805</v>
      </c>
      <c r="G23421" t="s">
        <v>1170</v>
      </c>
      <c r="H23421" s="9" t="s">
        <v>1496</v>
      </c>
      <c r="I23421" t="s">
        <v>1454</v>
      </c>
      <c r="J23421" s="20">
        <v>31</v>
      </c>
      <c r="K23421" s="20" t="s">
        <v>3</v>
      </c>
      <c r="L23421" t="s">
        <v>1464</v>
      </c>
      <c r="M23421" s="20">
        <v>9.68</v>
      </c>
      <c r="N23421" s="20">
        <v>6.82</v>
      </c>
      <c r="AE23421">
        <f t="shared" si="370"/>
        <v>2025</v>
      </c>
    </row>
    <row r="23422" spans="1:31" x14ac:dyDescent="0.25">
      <c r="A23422" s="7">
        <v>23419</v>
      </c>
      <c r="B23422" s="8">
        <v>45839</v>
      </c>
      <c r="C23422" t="s">
        <v>3</v>
      </c>
      <c r="D23422" t="s">
        <v>1361</v>
      </c>
      <c r="E23422" t="s">
        <v>9</v>
      </c>
      <c r="F23422" t="s">
        <v>427</v>
      </c>
      <c r="G23422" t="s">
        <v>1170</v>
      </c>
      <c r="H23422" s="9" t="s">
        <v>3780</v>
      </c>
      <c r="I23422" t="s">
        <v>1454</v>
      </c>
      <c r="J23422" s="20">
        <v>14</v>
      </c>
      <c r="K23422" s="20" t="s">
        <v>1465</v>
      </c>
      <c r="L23422" t="s">
        <v>1466</v>
      </c>
      <c r="M23422" s="20">
        <v>3.5</v>
      </c>
      <c r="N23422" s="20">
        <v>3.5</v>
      </c>
      <c r="AE23422">
        <f t="shared" si="370"/>
        <v>2025</v>
      </c>
    </row>
    <row r="23423" spans="1:31" x14ac:dyDescent="0.25">
      <c r="A23423" s="7">
        <v>23420</v>
      </c>
      <c r="B23423" s="8">
        <v>45839</v>
      </c>
      <c r="C23423" t="s">
        <v>3</v>
      </c>
      <c r="D23423" t="s">
        <v>761</v>
      </c>
      <c r="E23423" t="s">
        <v>9</v>
      </c>
      <c r="F23423" t="s">
        <v>1332</v>
      </c>
      <c r="G23423" t="s">
        <v>1292</v>
      </c>
      <c r="H23423" s="9" t="s">
        <v>3423</v>
      </c>
      <c r="I23423" t="s">
        <v>1455</v>
      </c>
      <c r="J23423" s="20">
        <v>25</v>
      </c>
      <c r="K23423" s="20" t="s">
        <v>1465</v>
      </c>
      <c r="L23423" t="s">
        <v>1466</v>
      </c>
      <c r="M23423" s="20">
        <v>3.125</v>
      </c>
      <c r="N23423" s="20">
        <v>3.125</v>
      </c>
      <c r="AE23423">
        <f t="shared" si="370"/>
        <v>2025</v>
      </c>
    </row>
    <row r="23424" spans="1:31" x14ac:dyDescent="0.25">
      <c r="A23424" s="7">
        <v>23421</v>
      </c>
      <c r="B23424" s="8">
        <v>45839</v>
      </c>
      <c r="C23424" t="s">
        <v>3</v>
      </c>
      <c r="D23424" t="s">
        <v>3773</v>
      </c>
      <c r="E23424" t="s">
        <v>9</v>
      </c>
      <c r="F23424" t="s">
        <v>1442</v>
      </c>
      <c r="G23424" t="s">
        <v>648</v>
      </c>
      <c r="H23424" s="9" t="s">
        <v>3277</v>
      </c>
      <c r="I23424" t="s">
        <v>1454</v>
      </c>
      <c r="J23424" s="20">
        <v>10</v>
      </c>
      <c r="K23424" s="20" t="s">
        <v>1465</v>
      </c>
      <c r="L23424" t="s">
        <v>1466</v>
      </c>
      <c r="M23424" s="20">
        <v>2.5</v>
      </c>
      <c r="N23424" s="20">
        <v>2.5</v>
      </c>
      <c r="AE23424">
        <f t="shared" si="370"/>
        <v>2025</v>
      </c>
    </row>
    <row r="23425" spans="1:31" x14ac:dyDescent="0.25">
      <c r="A23425" s="7">
        <v>23422</v>
      </c>
      <c r="B23425" s="8">
        <v>45839</v>
      </c>
      <c r="C23425" t="s">
        <v>3</v>
      </c>
      <c r="D23425" t="s">
        <v>1427</v>
      </c>
      <c r="E23425" t="s">
        <v>9</v>
      </c>
      <c r="F23425" t="s">
        <v>1430</v>
      </c>
      <c r="G23425" t="s">
        <v>1170</v>
      </c>
      <c r="H23425" s="9" t="s">
        <v>3199</v>
      </c>
      <c r="I23425" t="s">
        <v>1454</v>
      </c>
      <c r="J23425" s="20">
        <v>45</v>
      </c>
      <c r="K23425" s="20" t="s">
        <v>9</v>
      </c>
      <c r="L23425" t="s">
        <v>1463</v>
      </c>
      <c r="M23425" s="20">
        <v>10.8</v>
      </c>
      <c r="N23425" s="20">
        <v>12.7</v>
      </c>
      <c r="AE23425">
        <f t="shared" si="370"/>
        <v>2025</v>
      </c>
    </row>
    <row r="23426" spans="1:31" x14ac:dyDescent="0.25">
      <c r="A23426" s="7">
        <v>23423</v>
      </c>
      <c r="B23426" s="8">
        <v>45839</v>
      </c>
      <c r="C23426" t="s">
        <v>3</v>
      </c>
      <c r="D23426" t="s">
        <v>265</v>
      </c>
      <c r="E23426" t="s">
        <v>9</v>
      </c>
      <c r="F23426" t="s">
        <v>1417</v>
      </c>
      <c r="G23426" t="s">
        <v>648</v>
      </c>
      <c r="H23426" s="9" t="s">
        <v>3781</v>
      </c>
      <c r="I23426" t="s">
        <v>1456</v>
      </c>
      <c r="J23426" s="20">
        <v>30</v>
      </c>
      <c r="K23426" s="20" t="s">
        <v>3</v>
      </c>
      <c r="L23426" t="s">
        <v>1464</v>
      </c>
      <c r="M23426" s="20">
        <v>9.4</v>
      </c>
      <c r="N23426" s="20">
        <v>6.6</v>
      </c>
      <c r="O23426" t="s">
        <v>9</v>
      </c>
      <c r="P23426" s="13" t="s">
        <v>1288</v>
      </c>
      <c r="Q23426" t="s">
        <v>9</v>
      </c>
      <c r="R23426" t="s">
        <v>1361</v>
      </c>
      <c r="S23426" t="s">
        <v>3</v>
      </c>
      <c r="T23426" t="s">
        <v>107</v>
      </c>
      <c r="U23426" t="s">
        <v>3</v>
      </c>
      <c r="V23426" t="s">
        <v>1329</v>
      </c>
      <c r="W23426" t="s">
        <v>3</v>
      </c>
      <c r="X23426" t="s">
        <v>187</v>
      </c>
      <c r="AE23426">
        <f t="shared" si="370"/>
        <v>2025</v>
      </c>
    </row>
    <row r="23427" spans="1:31" x14ac:dyDescent="0.25">
      <c r="A23427" s="7">
        <v>23424</v>
      </c>
      <c r="B23427" s="8">
        <v>45839</v>
      </c>
      <c r="C23427" t="s">
        <v>3</v>
      </c>
      <c r="D23427" t="s">
        <v>806</v>
      </c>
      <c r="E23427" t="s">
        <v>9</v>
      </c>
      <c r="F23427" t="s">
        <v>3761</v>
      </c>
      <c r="G23427" t="s">
        <v>929</v>
      </c>
      <c r="H23427" s="9" t="s">
        <v>2655</v>
      </c>
      <c r="I23427" t="s">
        <v>1455</v>
      </c>
      <c r="J23427" s="20">
        <v>21</v>
      </c>
      <c r="K23427" s="20" t="s">
        <v>3</v>
      </c>
      <c r="L23427" t="s">
        <v>1464</v>
      </c>
      <c r="M23427" s="20">
        <v>3.44</v>
      </c>
      <c r="N23427" s="20">
        <v>2.31</v>
      </c>
      <c r="AE23427">
        <f t="shared" si="370"/>
        <v>2025</v>
      </c>
    </row>
    <row r="23428" spans="1:31" x14ac:dyDescent="0.25">
      <c r="A23428" s="7">
        <v>23425</v>
      </c>
      <c r="B23428" s="8">
        <v>45839</v>
      </c>
      <c r="C23428" t="s">
        <v>3</v>
      </c>
      <c r="D23428" t="s">
        <v>968</v>
      </c>
      <c r="E23428" t="s">
        <v>9</v>
      </c>
      <c r="F23428" t="s">
        <v>114</v>
      </c>
      <c r="G23428" t="s">
        <v>895</v>
      </c>
      <c r="H23428" s="9" t="s">
        <v>2577</v>
      </c>
      <c r="I23428" t="s">
        <v>1454</v>
      </c>
      <c r="J23428" s="20">
        <v>48</v>
      </c>
      <c r="K23428" s="20" t="s">
        <v>3</v>
      </c>
      <c r="L23428" t="s">
        <v>1463</v>
      </c>
      <c r="M23428" s="20">
        <v>13.48</v>
      </c>
      <c r="N23428" s="20">
        <v>11.52</v>
      </c>
      <c r="AE23428">
        <f t="shared" si="370"/>
        <v>2025</v>
      </c>
    </row>
    <row r="23429" spans="1:31" x14ac:dyDescent="0.25">
      <c r="A23429" s="7">
        <v>23426</v>
      </c>
      <c r="B23429" s="8">
        <v>45839</v>
      </c>
      <c r="C23429" t="s">
        <v>3</v>
      </c>
      <c r="D23429" t="s">
        <v>992</v>
      </c>
      <c r="E23429" t="s">
        <v>9</v>
      </c>
      <c r="F23429" t="s">
        <v>1193</v>
      </c>
      <c r="G23429" t="s">
        <v>1347</v>
      </c>
      <c r="H23429" s="9" t="s">
        <v>3531</v>
      </c>
      <c r="I23429" t="s">
        <v>1454</v>
      </c>
      <c r="J23429" s="20">
        <v>22</v>
      </c>
      <c r="K23429" s="20" t="s">
        <v>3</v>
      </c>
      <c r="L23429" t="s">
        <v>1464</v>
      </c>
      <c r="M23429" s="20">
        <v>7.16</v>
      </c>
      <c r="N23429" s="20">
        <v>4.84</v>
      </c>
      <c r="AE23429">
        <f t="shared" si="370"/>
        <v>2025</v>
      </c>
    </row>
    <row r="23430" spans="1:31" x14ac:dyDescent="0.25">
      <c r="A23430" s="7">
        <v>23427</v>
      </c>
      <c r="B23430" s="8">
        <v>45839</v>
      </c>
      <c r="C23430" t="s">
        <v>3</v>
      </c>
      <c r="D23430" t="s">
        <v>834</v>
      </c>
      <c r="E23430" t="s">
        <v>9</v>
      </c>
      <c r="F23430" t="s">
        <v>67</v>
      </c>
      <c r="G23430" t="s">
        <v>1170</v>
      </c>
      <c r="H23430" s="9" t="s">
        <v>1496</v>
      </c>
      <c r="I23430" t="s">
        <v>1454</v>
      </c>
      <c r="J23430" s="20">
        <v>18</v>
      </c>
      <c r="K23430" s="20" t="s">
        <v>3</v>
      </c>
      <c r="L23430" t="s">
        <v>1463</v>
      </c>
      <c r="M23430" s="20">
        <v>5.68</v>
      </c>
      <c r="N23430" s="20">
        <v>4.32</v>
      </c>
      <c r="AE23430">
        <f t="shared" si="370"/>
        <v>2025</v>
      </c>
    </row>
    <row r="23431" spans="1:31" x14ac:dyDescent="0.25">
      <c r="A23431" s="7">
        <v>23428</v>
      </c>
      <c r="B23431" s="8">
        <v>45839</v>
      </c>
      <c r="C23431" t="s">
        <v>3</v>
      </c>
      <c r="D23431" t="s">
        <v>1449</v>
      </c>
      <c r="E23431" t="s">
        <v>9</v>
      </c>
      <c r="F23431" t="s">
        <v>1452</v>
      </c>
      <c r="G23431" t="s">
        <v>929</v>
      </c>
      <c r="H23431" s="9" t="s">
        <v>2650</v>
      </c>
      <c r="I23431" t="s">
        <v>1454</v>
      </c>
      <c r="J23431" s="20">
        <v>21</v>
      </c>
      <c r="K23431" s="20" t="s">
        <v>3</v>
      </c>
      <c r="L23431" t="s">
        <v>1464</v>
      </c>
      <c r="M23431" s="20">
        <v>6.88</v>
      </c>
      <c r="N23431" s="20">
        <v>4.62</v>
      </c>
      <c r="AE23431">
        <f t="shared" si="370"/>
        <v>2025</v>
      </c>
    </row>
    <row r="23432" spans="1:31" x14ac:dyDescent="0.25">
      <c r="A23432" s="7">
        <v>23429</v>
      </c>
      <c r="B23432" s="8">
        <v>45839</v>
      </c>
      <c r="C23432" t="s">
        <v>3</v>
      </c>
      <c r="D23432" t="s">
        <v>1361</v>
      </c>
      <c r="E23432" t="s">
        <v>9</v>
      </c>
      <c r="F23432" t="s">
        <v>1237</v>
      </c>
      <c r="G23432" t="s">
        <v>377</v>
      </c>
      <c r="H23432" s="9" t="s">
        <v>1496</v>
      </c>
      <c r="I23432" t="s">
        <v>1454</v>
      </c>
      <c r="J23432" s="20">
        <v>52</v>
      </c>
      <c r="K23432" s="20" t="s">
        <v>3</v>
      </c>
      <c r="L23432" t="s">
        <v>1463</v>
      </c>
      <c r="M23432" s="20">
        <v>14.52</v>
      </c>
      <c r="N23432" s="20">
        <v>12.48</v>
      </c>
      <c r="AE23432">
        <f t="shared" si="370"/>
        <v>2025</v>
      </c>
    </row>
    <row r="23433" spans="1:31" x14ac:dyDescent="0.25">
      <c r="A23433" s="7">
        <v>23430</v>
      </c>
      <c r="B23433" s="8">
        <v>45839</v>
      </c>
      <c r="C23433" t="s">
        <v>3</v>
      </c>
      <c r="D23433" t="s">
        <v>3773</v>
      </c>
      <c r="E23433" t="s">
        <v>9</v>
      </c>
      <c r="F23433" t="s">
        <v>806</v>
      </c>
      <c r="G23433" t="s">
        <v>929</v>
      </c>
      <c r="H23433" s="9" t="s">
        <v>2774</v>
      </c>
      <c r="I23433" t="s">
        <v>1454</v>
      </c>
      <c r="J23433" s="20">
        <v>25</v>
      </c>
      <c r="K23433" s="20" t="s">
        <v>9</v>
      </c>
      <c r="L23433" t="s">
        <v>1464</v>
      </c>
      <c r="M23433" s="20">
        <v>5.5</v>
      </c>
      <c r="N23433" s="20">
        <v>8</v>
      </c>
      <c r="AE23433">
        <f t="shared" ref="AE23433:AE23443" si="371">YEAR(B23433)</f>
        <v>2025</v>
      </c>
    </row>
    <row r="23434" spans="1:31" x14ac:dyDescent="0.25">
      <c r="A23434" s="7">
        <v>23431</v>
      </c>
      <c r="B23434" s="8">
        <v>45839</v>
      </c>
      <c r="C23434" t="s">
        <v>3</v>
      </c>
      <c r="D23434" t="s">
        <v>3775</v>
      </c>
      <c r="E23434" t="s">
        <v>9</v>
      </c>
      <c r="F23434" t="s">
        <v>806</v>
      </c>
      <c r="G23434" t="s">
        <v>929</v>
      </c>
      <c r="H23434" s="9" t="s">
        <v>2686</v>
      </c>
      <c r="I23434" t="s">
        <v>1454</v>
      </c>
      <c r="J23434" s="20">
        <v>35</v>
      </c>
      <c r="K23434" s="20" t="s">
        <v>9</v>
      </c>
      <c r="L23434" t="s">
        <v>1464</v>
      </c>
      <c r="M23434" s="20">
        <v>7.7</v>
      </c>
      <c r="N23434" s="20">
        <v>10.8</v>
      </c>
      <c r="AE23434">
        <f t="shared" si="371"/>
        <v>2025</v>
      </c>
    </row>
    <row r="23435" spans="1:31" x14ac:dyDescent="0.25">
      <c r="A23435" s="7">
        <v>23432</v>
      </c>
      <c r="B23435" s="8">
        <v>45839</v>
      </c>
      <c r="C23435" t="s">
        <v>3</v>
      </c>
      <c r="D23435" t="s">
        <v>1332</v>
      </c>
      <c r="E23435" t="s">
        <v>9</v>
      </c>
      <c r="F23435" t="s">
        <v>761</v>
      </c>
      <c r="G23435" t="s">
        <v>895</v>
      </c>
      <c r="H23435" s="9" t="s">
        <v>2797</v>
      </c>
      <c r="I23435" t="s">
        <v>1455</v>
      </c>
      <c r="J23435" s="20">
        <v>14</v>
      </c>
      <c r="K23435" s="20" t="s">
        <v>9</v>
      </c>
      <c r="L23435" t="s">
        <v>1464</v>
      </c>
      <c r="M23435" s="20">
        <v>1.54</v>
      </c>
      <c r="N23435" s="20">
        <v>2.46</v>
      </c>
      <c r="AE23435">
        <f t="shared" si="371"/>
        <v>2025</v>
      </c>
    </row>
    <row r="23436" spans="1:31" x14ac:dyDescent="0.25">
      <c r="A23436" s="7">
        <v>23433</v>
      </c>
      <c r="B23436" s="8">
        <v>45839</v>
      </c>
      <c r="C23436" t="s">
        <v>3</v>
      </c>
      <c r="D23436" t="s">
        <v>614</v>
      </c>
      <c r="E23436" t="s">
        <v>9</v>
      </c>
      <c r="F23436" t="s">
        <v>54</v>
      </c>
      <c r="G23436" t="s">
        <v>929</v>
      </c>
      <c r="H23436" s="9" t="s">
        <v>2678</v>
      </c>
      <c r="I23436" t="s">
        <v>1454</v>
      </c>
      <c r="J23436" s="20">
        <v>27</v>
      </c>
      <c r="K23436" s="20" t="s">
        <v>3</v>
      </c>
      <c r="L23436" t="s">
        <v>1464</v>
      </c>
      <c r="M23436" s="20">
        <v>8.56</v>
      </c>
      <c r="N23436" s="20">
        <v>5.9399999999999995</v>
      </c>
      <c r="AE23436">
        <f t="shared" si="371"/>
        <v>2025</v>
      </c>
    </row>
    <row r="23437" spans="1:31" x14ac:dyDescent="0.25">
      <c r="A23437" s="7">
        <v>23434</v>
      </c>
      <c r="B23437" s="8">
        <v>45839</v>
      </c>
      <c r="C23437" t="s">
        <v>3</v>
      </c>
      <c r="D23437" t="s">
        <v>3773</v>
      </c>
      <c r="E23437" t="s">
        <v>9</v>
      </c>
      <c r="F23437" t="s">
        <v>1442</v>
      </c>
      <c r="G23437" t="s">
        <v>870</v>
      </c>
      <c r="H23437" s="9" t="s">
        <v>2731</v>
      </c>
      <c r="I23437" t="s">
        <v>1454</v>
      </c>
      <c r="J23437" s="20">
        <v>14</v>
      </c>
      <c r="K23437" s="20" t="s">
        <v>3</v>
      </c>
      <c r="L23437" t="s">
        <v>1464</v>
      </c>
      <c r="M23437" s="20">
        <v>4.92</v>
      </c>
      <c r="N23437" s="20">
        <v>3.08</v>
      </c>
      <c r="AE23437">
        <f t="shared" si="371"/>
        <v>2025</v>
      </c>
    </row>
    <row r="23438" spans="1:31" x14ac:dyDescent="0.25">
      <c r="A23438" s="7">
        <v>23435</v>
      </c>
      <c r="B23438" s="8">
        <v>45839</v>
      </c>
      <c r="C23438" t="s">
        <v>3</v>
      </c>
      <c r="D23438" t="s">
        <v>3773</v>
      </c>
      <c r="E23438" t="s">
        <v>9</v>
      </c>
      <c r="F23438" t="s">
        <v>3778</v>
      </c>
      <c r="G23438" t="s">
        <v>648</v>
      </c>
      <c r="H23438" s="9" t="s">
        <v>3277</v>
      </c>
      <c r="I23438" t="s">
        <v>1454</v>
      </c>
      <c r="J23438" s="20">
        <v>15</v>
      </c>
      <c r="K23438" s="20" t="s">
        <v>3</v>
      </c>
      <c r="L23438" t="s">
        <v>1463</v>
      </c>
      <c r="M23438" s="20">
        <v>4.9000000000000004</v>
      </c>
      <c r="N23438" s="20">
        <v>3.6</v>
      </c>
      <c r="AE23438">
        <f t="shared" si="371"/>
        <v>2025</v>
      </c>
    </row>
    <row r="23439" spans="1:31" x14ac:dyDescent="0.25">
      <c r="A23439" s="7">
        <v>23436</v>
      </c>
      <c r="B23439" s="8">
        <v>45839</v>
      </c>
      <c r="C23439" t="s">
        <v>3</v>
      </c>
      <c r="D23439" t="s">
        <v>1243</v>
      </c>
      <c r="E23439" t="s">
        <v>9</v>
      </c>
      <c r="F23439" t="s">
        <v>107</v>
      </c>
      <c r="G23439" t="s">
        <v>929</v>
      </c>
      <c r="H23439" s="9" t="s">
        <v>2743</v>
      </c>
      <c r="I23439" t="s">
        <v>1457</v>
      </c>
      <c r="J23439" s="20">
        <v>40</v>
      </c>
      <c r="K23439" s="20" t="s">
        <v>1465</v>
      </c>
      <c r="L23439" t="s">
        <v>1466</v>
      </c>
      <c r="M23439" s="20">
        <v>5</v>
      </c>
      <c r="N23439" s="20">
        <v>5</v>
      </c>
      <c r="O23439" t="s">
        <v>3</v>
      </c>
      <c r="P23439" s="13" t="s">
        <v>1358</v>
      </c>
      <c r="Q23439" t="s">
        <v>3</v>
      </c>
      <c r="R23439" t="s">
        <v>614</v>
      </c>
      <c r="S23439" t="s">
        <v>3</v>
      </c>
      <c r="T23439" t="s">
        <v>1448</v>
      </c>
      <c r="U23439" t="s">
        <v>3</v>
      </c>
      <c r="V23439" t="s">
        <v>1398</v>
      </c>
      <c r="AE23439">
        <f t="shared" si="371"/>
        <v>2025</v>
      </c>
    </row>
    <row r="23440" spans="1:31" x14ac:dyDescent="0.25">
      <c r="A23440" s="7">
        <v>23437</v>
      </c>
      <c r="B23440" s="8">
        <v>45839</v>
      </c>
      <c r="C23440" t="s">
        <v>3</v>
      </c>
      <c r="D23440" t="s">
        <v>102</v>
      </c>
      <c r="E23440" t="s">
        <v>9</v>
      </c>
      <c r="F23440" t="s">
        <v>1310</v>
      </c>
      <c r="G23440" t="s">
        <v>870</v>
      </c>
      <c r="H23440" s="9" t="s">
        <v>1496</v>
      </c>
      <c r="I23440" t="s">
        <v>1454</v>
      </c>
      <c r="J23440" s="20">
        <v>37</v>
      </c>
      <c r="K23440" s="20" t="s">
        <v>3</v>
      </c>
      <c r="L23440" t="s">
        <v>1464</v>
      </c>
      <c r="M23440" s="20">
        <v>11.36</v>
      </c>
      <c r="N23440" s="20">
        <v>8.14</v>
      </c>
      <c r="AE23440">
        <f t="shared" si="371"/>
        <v>2025</v>
      </c>
    </row>
    <row r="23441" spans="1:166" x14ac:dyDescent="0.25">
      <c r="A23441" s="7">
        <v>23438</v>
      </c>
      <c r="B23441" s="8">
        <v>45839</v>
      </c>
      <c r="C23441" t="s">
        <v>3</v>
      </c>
      <c r="D23441" t="s">
        <v>273</v>
      </c>
      <c r="E23441" t="s">
        <v>9</v>
      </c>
      <c r="F23441" t="s">
        <v>761</v>
      </c>
      <c r="G23441" t="s">
        <v>895</v>
      </c>
      <c r="H23441" s="9" t="s">
        <v>2577</v>
      </c>
      <c r="I23441" t="s">
        <v>1455</v>
      </c>
      <c r="J23441" s="20">
        <v>24</v>
      </c>
      <c r="K23441" s="20" t="s">
        <v>3</v>
      </c>
      <c r="L23441" t="s">
        <v>1464</v>
      </c>
      <c r="M23441" s="20">
        <v>3.86</v>
      </c>
      <c r="N23441" s="20">
        <v>2.64</v>
      </c>
      <c r="AE23441">
        <f t="shared" si="371"/>
        <v>2025</v>
      </c>
    </row>
    <row r="23442" spans="1:166" x14ac:dyDescent="0.25">
      <c r="A23442" s="7">
        <v>23439</v>
      </c>
      <c r="B23442" s="8">
        <v>45839</v>
      </c>
      <c r="C23442" t="s">
        <v>3</v>
      </c>
      <c r="D23442" t="s">
        <v>868</v>
      </c>
      <c r="E23442" t="s">
        <v>9</v>
      </c>
      <c r="F23442" t="s">
        <v>1288</v>
      </c>
      <c r="G23442" t="s">
        <v>732</v>
      </c>
      <c r="H23442" s="9" t="s">
        <v>2175</v>
      </c>
      <c r="I23442" t="s">
        <v>1454</v>
      </c>
      <c r="J23442" s="20">
        <v>29</v>
      </c>
      <c r="K23442" s="20" t="s">
        <v>3</v>
      </c>
      <c r="L23442" t="s">
        <v>1463</v>
      </c>
      <c r="M23442" s="20">
        <v>8.5399999999999991</v>
      </c>
      <c r="N23442" s="20">
        <v>6.96</v>
      </c>
      <c r="AE23442">
        <f t="shared" si="371"/>
        <v>2025</v>
      </c>
    </row>
    <row r="23443" spans="1:166" x14ac:dyDescent="0.25">
      <c r="A23443" s="7">
        <v>23440</v>
      </c>
      <c r="B23443" s="8">
        <v>45839</v>
      </c>
      <c r="C23443" t="s">
        <v>3</v>
      </c>
      <c r="D23443" t="s">
        <v>1332</v>
      </c>
      <c r="E23443" t="s">
        <v>9</v>
      </c>
      <c r="F23443" t="s">
        <v>761</v>
      </c>
      <c r="G23443" t="s">
        <v>1292</v>
      </c>
      <c r="H23443" s="9" t="s">
        <v>3423</v>
      </c>
      <c r="I23443" t="s">
        <v>1455</v>
      </c>
      <c r="J23443" s="20">
        <v>25</v>
      </c>
      <c r="K23443" s="20" t="s">
        <v>1465</v>
      </c>
      <c r="L23443" t="s">
        <v>1466</v>
      </c>
      <c r="M23443" s="20">
        <v>3.125</v>
      </c>
      <c r="N23443" s="20">
        <v>3.125</v>
      </c>
      <c r="AE23443">
        <f t="shared" si="371"/>
        <v>2025</v>
      </c>
    </row>
    <row r="23444" spans="1:166" x14ac:dyDescent="0.25">
      <c r="A23444" s="7">
        <v>23441</v>
      </c>
      <c r="B23444" s="8">
        <v>45839</v>
      </c>
      <c r="C23444" t="s">
        <v>3</v>
      </c>
      <c r="D23444" t="s">
        <v>86</v>
      </c>
      <c r="E23444" t="s">
        <v>9</v>
      </c>
      <c r="F23444" t="s">
        <v>1440</v>
      </c>
      <c r="G23444" t="s">
        <v>1170</v>
      </c>
      <c r="H23444" s="9" t="s">
        <v>1496</v>
      </c>
      <c r="I23444" t="s">
        <v>1454</v>
      </c>
      <c r="J23444" s="20">
        <v>52</v>
      </c>
      <c r="K23444" s="20" t="s">
        <v>3</v>
      </c>
      <c r="L23444" t="s">
        <v>1464</v>
      </c>
      <c r="M23444" s="20">
        <v>15.56</v>
      </c>
      <c r="N23444" s="20">
        <v>11.44</v>
      </c>
      <c r="AE23444">
        <f t="shared" ref="AE23444:AE23445" si="372">YEAR(B23444)</f>
        <v>2025</v>
      </c>
    </row>
    <row r="23445" spans="1:166" x14ac:dyDescent="0.25">
      <c r="A23445" s="7">
        <v>23442</v>
      </c>
      <c r="B23445" s="8">
        <v>45839</v>
      </c>
      <c r="C23445" t="s">
        <v>3</v>
      </c>
      <c r="D23445" t="s">
        <v>1283</v>
      </c>
      <c r="E23445" t="s">
        <v>9</v>
      </c>
      <c r="F23445" t="s">
        <v>3773</v>
      </c>
      <c r="G23445" t="s">
        <v>732</v>
      </c>
      <c r="H23445" s="9" t="s">
        <v>2186</v>
      </c>
      <c r="I23445" t="s">
        <v>1455</v>
      </c>
      <c r="J23445" s="20">
        <v>28</v>
      </c>
      <c r="K23445" s="20" t="s">
        <v>3</v>
      </c>
      <c r="L23445" t="s">
        <v>1464</v>
      </c>
      <c r="M23445" s="20">
        <v>4.42</v>
      </c>
      <c r="N23445" s="20">
        <v>3.08</v>
      </c>
      <c r="AE23445">
        <f t="shared" si="372"/>
        <v>2025</v>
      </c>
    </row>
    <row r="23446" spans="1:166" x14ac:dyDescent="0.25">
      <c r="A23446" s="7">
        <v>23443</v>
      </c>
      <c r="B23446" s="8">
        <v>45839</v>
      </c>
      <c r="C23446" t="s">
        <v>3</v>
      </c>
      <c r="D23446" t="s">
        <v>1123</v>
      </c>
      <c r="E23446" t="s">
        <v>9</v>
      </c>
      <c r="F23446" t="s">
        <v>1360</v>
      </c>
      <c r="G23446" t="s">
        <v>648</v>
      </c>
      <c r="H23446" s="9" t="s">
        <v>3782</v>
      </c>
      <c r="I23446" t="s">
        <v>1454</v>
      </c>
      <c r="J23446" s="20">
        <v>62</v>
      </c>
      <c r="K23446" s="20" t="s">
        <v>3</v>
      </c>
      <c r="L23446" t="s">
        <v>1464</v>
      </c>
      <c r="M23446" s="20">
        <v>18.36</v>
      </c>
      <c r="N23446" s="20">
        <v>13.64</v>
      </c>
      <c r="AE23446">
        <f t="shared" ref="AE23446:AE23451" si="373">YEAR(B23446)</f>
        <v>2025</v>
      </c>
    </row>
    <row r="23447" spans="1:166" x14ac:dyDescent="0.25">
      <c r="A23447" s="7">
        <v>23444</v>
      </c>
      <c r="B23447" s="8">
        <v>45839</v>
      </c>
      <c r="C23447" t="s">
        <v>3</v>
      </c>
      <c r="D23447" t="s">
        <v>94</v>
      </c>
      <c r="E23447" t="s">
        <v>9</v>
      </c>
      <c r="F23447" t="s">
        <v>54</v>
      </c>
      <c r="G23447" t="s">
        <v>648</v>
      </c>
      <c r="H23447" s="9" t="s">
        <v>1496</v>
      </c>
      <c r="I23447" t="s">
        <v>1454</v>
      </c>
      <c r="J23447" s="20">
        <v>73</v>
      </c>
      <c r="K23447" s="20" t="s">
        <v>9</v>
      </c>
      <c r="L23447" t="s">
        <v>1464</v>
      </c>
      <c r="M23447" s="20">
        <v>16.059999999999999</v>
      </c>
      <c r="N23447" s="20">
        <v>21.44</v>
      </c>
      <c r="AE23447">
        <f t="shared" si="373"/>
        <v>2025</v>
      </c>
    </row>
    <row r="23448" spans="1:166" x14ac:dyDescent="0.25">
      <c r="A23448" s="7">
        <v>23445</v>
      </c>
      <c r="B23448" s="8">
        <v>45839</v>
      </c>
      <c r="C23448" t="s">
        <v>3</v>
      </c>
      <c r="D23448" t="s">
        <v>3773</v>
      </c>
      <c r="E23448" t="s">
        <v>9</v>
      </c>
      <c r="F23448" t="s">
        <v>3778</v>
      </c>
      <c r="G23448" t="s">
        <v>929</v>
      </c>
      <c r="H23448" s="9" t="s">
        <v>2693</v>
      </c>
      <c r="I23448" t="s">
        <v>1454</v>
      </c>
      <c r="J23448" s="20">
        <v>22</v>
      </c>
      <c r="K23448" s="20" t="s">
        <v>3</v>
      </c>
      <c r="L23448" t="s">
        <v>1464</v>
      </c>
      <c r="M23448" s="20">
        <v>7.16</v>
      </c>
      <c r="N23448" s="20">
        <v>4.84</v>
      </c>
      <c r="AE23448">
        <f t="shared" si="373"/>
        <v>2025</v>
      </c>
    </row>
    <row r="23449" spans="1:166" x14ac:dyDescent="0.25">
      <c r="A23449" s="7">
        <v>23446</v>
      </c>
      <c r="B23449" s="8">
        <v>45839</v>
      </c>
      <c r="C23449" t="s">
        <v>3</v>
      </c>
      <c r="D23449" t="s">
        <v>678</v>
      </c>
      <c r="E23449" t="s">
        <v>9</v>
      </c>
      <c r="F23449" t="s">
        <v>900</v>
      </c>
      <c r="G23449" t="s">
        <v>1170</v>
      </c>
      <c r="H23449" s="9" t="s">
        <v>3783</v>
      </c>
      <c r="I23449" t="s">
        <v>1454</v>
      </c>
      <c r="J23449" s="20">
        <v>21</v>
      </c>
      <c r="K23449" s="20" t="s">
        <v>3</v>
      </c>
      <c r="L23449" t="s">
        <v>1464</v>
      </c>
      <c r="M23449" s="20">
        <v>6.88</v>
      </c>
      <c r="N23449" s="20">
        <v>4.62</v>
      </c>
      <c r="AE23449">
        <f t="shared" si="373"/>
        <v>2025</v>
      </c>
    </row>
    <row r="23450" spans="1:166" x14ac:dyDescent="0.25">
      <c r="A23450" s="7">
        <v>23447</v>
      </c>
      <c r="B23450" s="8">
        <v>45839</v>
      </c>
      <c r="C23450" t="s">
        <v>3</v>
      </c>
      <c r="D23450" t="s">
        <v>1096</v>
      </c>
      <c r="E23450" t="s">
        <v>9</v>
      </c>
      <c r="F23450" t="s">
        <v>868</v>
      </c>
      <c r="G23450" t="s">
        <v>648</v>
      </c>
      <c r="H23450" s="9" t="s">
        <v>3601</v>
      </c>
      <c r="I23450" t="s">
        <v>1455</v>
      </c>
      <c r="J23450" s="20">
        <v>23</v>
      </c>
      <c r="K23450" s="20" t="s">
        <v>3</v>
      </c>
      <c r="L23450" t="s">
        <v>1464</v>
      </c>
      <c r="M23450" s="20">
        <v>3.7199999999999998</v>
      </c>
      <c r="N23450" s="20">
        <v>2.5300000000000002</v>
      </c>
      <c r="AE23450">
        <f t="shared" si="373"/>
        <v>2025</v>
      </c>
    </row>
    <row r="23451" spans="1:166" x14ac:dyDescent="0.25">
      <c r="A23451" s="7">
        <v>23448</v>
      </c>
      <c r="B23451" s="8">
        <v>45839</v>
      </c>
      <c r="C23451" t="s">
        <v>3</v>
      </c>
      <c r="D23451" t="s">
        <v>678</v>
      </c>
      <c r="E23451" t="s">
        <v>9</v>
      </c>
      <c r="F23451" t="s">
        <v>114</v>
      </c>
      <c r="G23451" t="s">
        <v>895</v>
      </c>
      <c r="H23451" s="9" t="s">
        <v>2590</v>
      </c>
      <c r="I23451" t="s">
        <v>1454</v>
      </c>
      <c r="J23451" s="20">
        <v>55</v>
      </c>
      <c r="K23451" s="20" t="s">
        <v>1465</v>
      </c>
      <c r="L23451" t="s">
        <v>1466</v>
      </c>
      <c r="M23451" s="20">
        <v>13.75</v>
      </c>
      <c r="N23451" s="20">
        <v>13.75</v>
      </c>
      <c r="AE23451">
        <f t="shared" si="373"/>
        <v>2025</v>
      </c>
    </row>
    <row r="23452" spans="1:166" x14ac:dyDescent="0.25">
      <c r="A23452" s="7">
        <v>23449</v>
      </c>
      <c r="B23452" s="8">
        <v>45839</v>
      </c>
      <c r="C23452" t="s">
        <v>3</v>
      </c>
      <c r="D23452" t="s">
        <v>1332</v>
      </c>
      <c r="E23452" t="s">
        <v>9</v>
      </c>
      <c r="F23452" t="s">
        <v>761</v>
      </c>
      <c r="G23452" t="s">
        <v>895</v>
      </c>
      <c r="H23452" s="9" t="s">
        <v>2540</v>
      </c>
      <c r="I23452" t="s">
        <v>1455</v>
      </c>
      <c r="J23452" s="20">
        <v>23</v>
      </c>
      <c r="K23452" s="20" t="s">
        <v>3</v>
      </c>
      <c r="L23452" t="s">
        <v>1464</v>
      </c>
      <c r="M23452" s="20">
        <v>3.7199999999999998</v>
      </c>
      <c r="N23452" s="20">
        <v>2.5300000000000002</v>
      </c>
      <c r="AE23452">
        <f t="shared" ref="AE23452:AE23455" si="374">YEAR(B23452)</f>
        <v>2025</v>
      </c>
    </row>
    <row r="23453" spans="1:166" x14ac:dyDescent="0.25">
      <c r="A23453" s="7">
        <v>23450</v>
      </c>
      <c r="B23453" s="8">
        <v>45839</v>
      </c>
      <c r="C23453" t="s">
        <v>3</v>
      </c>
      <c r="D23453" t="s">
        <v>678</v>
      </c>
      <c r="E23453" t="s">
        <v>9</v>
      </c>
      <c r="F23453" t="s">
        <v>635</v>
      </c>
      <c r="G23453" t="s">
        <v>732</v>
      </c>
      <c r="H23453" s="9" t="s">
        <v>2161</v>
      </c>
      <c r="I23453" t="s">
        <v>1454</v>
      </c>
      <c r="J23453" s="20">
        <v>21</v>
      </c>
      <c r="K23453" s="20" t="s">
        <v>3</v>
      </c>
      <c r="L23453" t="s">
        <v>1464</v>
      </c>
      <c r="M23453" s="20">
        <v>6.88</v>
      </c>
      <c r="N23453" s="20">
        <v>4.62</v>
      </c>
      <c r="AE23453">
        <f t="shared" si="374"/>
        <v>2025</v>
      </c>
    </row>
    <row r="23454" spans="1:166" x14ac:dyDescent="0.25">
      <c r="A23454" s="7">
        <v>23451</v>
      </c>
      <c r="B23454" s="8">
        <v>45839</v>
      </c>
      <c r="C23454" t="s">
        <v>3</v>
      </c>
      <c r="D23454" t="s">
        <v>39</v>
      </c>
      <c r="E23454" t="s">
        <v>9</v>
      </c>
      <c r="F23454" t="s">
        <v>190</v>
      </c>
      <c r="G23454" t="s">
        <v>1016</v>
      </c>
      <c r="H23454" s="9" t="s">
        <v>2870</v>
      </c>
      <c r="I23454" t="s">
        <v>1454</v>
      </c>
      <c r="J23454" s="20">
        <v>32</v>
      </c>
      <c r="K23454" s="20" t="s">
        <v>3</v>
      </c>
      <c r="L23454" t="s">
        <v>1463</v>
      </c>
      <c r="M23454" s="20">
        <v>9.32</v>
      </c>
      <c r="N23454" s="20">
        <v>7.68</v>
      </c>
      <c r="AE23454">
        <f t="shared" si="374"/>
        <v>2025</v>
      </c>
    </row>
    <row r="23455" spans="1:166" x14ac:dyDescent="0.25">
      <c r="A23455" s="7">
        <v>23452</v>
      </c>
      <c r="B23455" s="8">
        <v>45839</v>
      </c>
      <c r="C23455" t="s">
        <v>3</v>
      </c>
      <c r="D23455" t="s">
        <v>1361</v>
      </c>
      <c r="E23455" t="s">
        <v>9</v>
      </c>
      <c r="F23455" t="s">
        <v>1237</v>
      </c>
      <c r="G23455" t="s">
        <v>377</v>
      </c>
      <c r="H23455" s="9" t="s">
        <v>1496</v>
      </c>
      <c r="I23455" t="s">
        <v>1454</v>
      </c>
      <c r="J23455" s="20">
        <v>57</v>
      </c>
      <c r="K23455" s="20" t="s">
        <v>3</v>
      </c>
      <c r="L23455" t="s">
        <v>1464</v>
      </c>
      <c r="M23455" s="20">
        <v>16.96</v>
      </c>
      <c r="N23455" s="20">
        <v>12.54</v>
      </c>
      <c r="AE23455">
        <f t="shared" si="374"/>
        <v>2025</v>
      </c>
    </row>
    <row r="23456" spans="1:166" x14ac:dyDescent="0.25">
      <c r="A23456" s="7">
        <v>23453</v>
      </c>
      <c r="B23456" s="8">
        <v>45839</v>
      </c>
      <c r="C23456" t="s">
        <v>3</v>
      </c>
      <c r="E23456" t="s">
        <v>9</v>
      </c>
      <c r="M23456" s="20">
        <f t="shared" ref="M23456:M23457" si="375">SUM(CC23456,CD23456,CE23456,CF23456,EF23456,EG23456,EH23456,EI23456)</f>
        <v>0</v>
      </c>
      <c r="N23456" s="20">
        <f t="shared" ref="N23456:N23457" si="376">SUM(DD23456,DE23456,DF23456,DG23456,FG23456,FH23456,FI23456,FJ23456)</f>
        <v>0</v>
      </c>
      <c r="AE23456">
        <f t="shared" ref="AE23456:AE23457" si="377">YEAR(B23456)</f>
        <v>2025</v>
      </c>
      <c r="AO23456" s="23">
        <f t="shared" ref="AO23456:AO23457" si="378">BB23456+BA23456+1</f>
        <v>1</v>
      </c>
      <c r="AP23456" s="23">
        <f t="shared" ref="AP23456:AP23457" si="379">BA23456+BC23456+1</f>
        <v>1</v>
      </c>
      <c r="AQ23456" s="23">
        <f t="shared" ref="AQ23456:AQ23457" si="380">(AP23456+AR23456)/2-0.5</f>
        <v>0</v>
      </c>
      <c r="AR23456" s="23">
        <f t="shared" ref="AR23456:AR23457" si="381">(BA23456)+(J23456*-1/100)</f>
        <v>0</v>
      </c>
      <c r="AS23456" s="23">
        <f t="shared" ref="AS23456:AS23457" si="382">(BA23456)+(J23456*-3/100)</f>
        <v>0</v>
      </c>
      <c r="AU23456" s="23">
        <f t="shared" ref="AU23456:AU23457" si="383">(BA23456+BB23456+1)/2</f>
        <v>0.5</v>
      </c>
      <c r="AV23456" s="23">
        <f t="shared" ref="AV23456:AV23457" si="384">(BA23456+BC23456+1)/2</f>
        <v>0.5</v>
      </c>
      <c r="AW23456" s="23">
        <f t="shared" ref="AW23456:AW23457" si="385">AQ23456/2</f>
        <v>0</v>
      </c>
      <c r="AX23456" s="23">
        <f t="shared" ref="AX23456:AX23457" si="386">AR23456/2</f>
        <v>0</v>
      </c>
      <c r="AY23456" s="23">
        <f t="shared" ref="AY23456:AY23457" si="387">AS23456/2</f>
        <v>0</v>
      </c>
      <c r="BA23456" s="23">
        <f t="shared" ref="BA23456:BA23457" si="388">J23456/4</f>
        <v>0</v>
      </c>
      <c r="BB23456" s="23">
        <f t="shared" ref="BB23456:BB23457" si="389">J23456*3/100</f>
        <v>0</v>
      </c>
      <c r="BC23456" s="23">
        <f t="shared" ref="BC23456:BC23457" si="390">J23456*1/100</f>
        <v>0</v>
      </c>
      <c r="BD23456" s="23">
        <f t="shared" ref="BD23456:BD23457" si="391">(BA23456)+(J23456*-1/100)</f>
        <v>0</v>
      </c>
      <c r="BE23456" s="23">
        <f t="shared" ref="BE23456:BE23457" si="392">(BA23456)+(J23456*-3/100)</f>
        <v>0</v>
      </c>
      <c r="BG23456" s="23">
        <f t="shared" ref="BG23456:BG23457" si="393">I23456</f>
        <v>0</v>
      </c>
      <c r="BH23456" s="23">
        <f t="shared" ref="BH23456:BH23457" si="394">K23456</f>
        <v>0</v>
      </c>
      <c r="BI23456" s="23">
        <f t="shared" ref="BI23456:BI23457" si="395">L23456</f>
        <v>0</v>
      </c>
      <c r="BJ23456" s="23">
        <f t="shared" ref="BJ23456:BJ23457" si="396">AO23456</f>
        <v>1</v>
      </c>
      <c r="BK23456" s="23">
        <f t="shared" ref="BK23456:BK23457" si="397">AP23456</f>
        <v>1</v>
      </c>
      <c r="BL23456" s="23">
        <f t="shared" ref="BL23456:BL23457" si="398">AQ23456</f>
        <v>0</v>
      </c>
      <c r="BM23456" s="23">
        <f t="shared" ref="BM23456:BM23457" si="399">AR23456</f>
        <v>0</v>
      </c>
      <c r="BN23456" s="23">
        <f t="shared" ref="BN23456:BN23457" si="400">AS23456</f>
        <v>0</v>
      </c>
      <c r="BO23456" s="23">
        <f t="shared" ref="BO23456:BO23457" si="401">AS23456</f>
        <v>0</v>
      </c>
      <c r="BP23456" s="23">
        <f t="shared" ref="BP23456:BP23457" si="402">AR23456</f>
        <v>0</v>
      </c>
      <c r="BQ23456" s="23">
        <f t="shared" ref="BQ23456:BQ23457" si="403">AP23456</f>
        <v>1</v>
      </c>
      <c r="BR23456" s="23">
        <f t="shared" ref="BR23456:BR23457" si="404">AO23456</f>
        <v>1</v>
      </c>
      <c r="BS23456" s="23">
        <f t="shared" ref="BS23456:BS23457" si="405">AU23456</f>
        <v>0.5</v>
      </c>
      <c r="BT23456" s="23">
        <f t="shared" ref="BT23456:BT23457" si="406">AV23456</f>
        <v>0.5</v>
      </c>
      <c r="BU23456" s="23">
        <f t="shared" ref="BU23456:BU23457" si="407">AW23456</f>
        <v>0</v>
      </c>
      <c r="BV23456" s="23">
        <f t="shared" ref="BV23456:BV23457" si="408">AX23456</f>
        <v>0</v>
      </c>
      <c r="BW23456" s="23">
        <f t="shared" ref="BW23456:BW23457" si="409">AY23456</f>
        <v>0</v>
      </c>
      <c r="BX23456" s="23">
        <f t="shared" ref="BX23456:BX23457" si="410">AY23456</f>
        <v>0</v>
      </c>
      <c r="BY23456" s="23">
        <f t="shared" ref="BY23456:BY23457" si="411">AX23456</f>
        <v>0</v>
      </c>
      <c r="BZ23456" s="23">
        <f t="shared" ref="BZ23456:BZ23457" si="412">AV23456</f>
        <v>0.5</v>
      </c>
      <c r="CA23456" s="23">
        <f t="shared" ref="CA23456:CA23457" si="413">AU23456</f>
        <v>0.5</v>
      </c>
      <c r="CC23456" s="23" cm="1">
        <f t="array" ref="CC23456">_xlfn.XLOOKUP(1,($BJ$2:$BN$2=BG23456)*($BJ$1:$BN$1=BH23456)*($BJ$3:$BN$3=BI23456),BJ23456:BN23456,0)</f>
        <v>0</v>
      </c>
      <c r="CD23456" s="23" cm="1">
        <f t="array" ref="CD23456">_xlfn.XLOOKUP(1,($BS$2:$BW$2=BG23456)*($BS$1:$BW$1=BH23456)*($BS$3:$BW$3=BI23456),BS23456:BW23456,0)</f>
        <v>0</v>
      </c>
      <c r="CE23456" s="23" cm="1">
        <f t="array" ref="CE23456">_xlfn.XLOOKUP(1,($BO$2:$BR$2=BG23456)*($BO$1:$BR$1=BH23456)*($BO$3:$BR$3=BI23456),BO23456:BR23456,0)</f>
        <v>0</v>
      </c>
      <c r="CF23456" s="23" cm="1">
        <f t="array" ref="CF23456">_xlfn.XLOOKUP(1,($BX$2:$CA$2=BG23456)*($BX$1:$CA$1=BH23456)*($BX$3:$CA$3=BI23456),BX23456:CA23456,0)</f>
        <v>0</v>
      </c>
      <c r="CH23456" s="23">
        <f t="shared" ref="CH23456:CH23457" si="414">I23456</f>
        <v>0</v>
      </c>
      <c r="CI23456" s="23">
        <f t="shared" ref="CI23456:CI23457" si="415">K23456</f>
        <v>0</v>
      </c>
      <c r="CJ23456" s="23">
        <f t="shared" ref="CJ23456:CJ23457" si="416">L23456</f>
        <v>0</v>
      </c>
      <c r="CK23456" s="23">
        <f t="shared" ref="CK23456:CK23457" si="417">AS23456</f>
        <v>0</v>
      </c>
      <c r="CL23456" s="23">
        <f t="shared" ref="CL23456:CL23457" si="418">AR23456</f>
        <v>0</v>
      </c>
      <c r="CM23456" s="23">
        <f t="shared" ref="CM23456:CM23457" si="419">AQ23456</f>
        <v>0</v>
      </c>
      <c r="CN23456" s="23">
        <f t="shared" ref="CN23456:CN23457" si="420">AP23456</f>
        <v>1</v>
      </c>
      <c r="CO23456" s="23">
        <f t="shared" ref="CO23456:CO23457" si="421">AO23456</f>
        <v>1</v>
      </c>
      <c r="CP23456" s="23">
        <f t="shared" ref="CP23456:CP23457" si="422">AO23456</f>
        <v>1</v>
      </c>
      <c r="CQ23456" s="23">
        <f t="shared" ref="CQ23456:CQ23457" si="423">AP23456</f>
        <v>1</v>
      </c>
      <c r="CR23456" s="23">
        <f t="shared" ref="CR23456:CR23457" si="424">AR23456</f>
        <v>0</v>
      </c>
      <c r="CS23456" s="23">
        <f t="shared" ref="CS23456:CS23457" si="425">AS23456</f>
        <v>0</v>
      </c>
      <c r="CT23456" s="23">
        <f t="shared" ref="CT23456:CT23457" si="426">AY23456</f>
        <v>0</v>
      </c>
      <c r="CU23456" s="23">
        <f t="shared" ref="CU23456:CU23457" si="427">AX23456</f>
        <v>0</v>
      </c>
      <c r="CV23456" s="23">
        <f t="shared" ref="CV23456:CV23457" si="428">AW23456</f>
        <v>0</v>
      </c>
      <c r="CW23456" s="23">
        <f t="shared" ref="CW23456:CW23457" si="429">AV23456</f>
        <v>0.5</v>
      </c>
      <c r="CX23456" s="23">
        <f t="shared" ref="CX23456:CX23457" si="430">AU23456</f>
        <v>0.5</v>
      </c>
      <c r="CY23456" s="23">
        <f t="shared" ref="CY23456:CY23457" si="431">AU23456</f>
        <v>0.5</v>
      </c>
      <c r="CZ23456" s="23">
        <f t="shared" ref="CZ23456:CZ23457" si="432">AV23456</f>
        <v>0.5</v>
      </c>
      <c r="DA23456" s="23">
        <f t="shared" ref="DA23456:DA23457" si="433">AX23456</f>
        <v>0</v>
      </c>
      <c r="DB23456" s="23">
        <f t="shared" ref="DB23456:DB23457" si="434">AY23456</f>
        <v>0</v>
      </c>
      <c r="DD23456" s="23" cm="1">
        <f t="array" ref="DD23456">_xlfn.XLOOKUP(1,($CK$2:$CO$2=CH23456)*($CK$1:$CO$1=CI23456)*($CK$3:$CO$3=CJ23456),CK23456:CO23456,0)</f>
        <v>0</v>
      </c>
      <c r="DE23456" s="23" cm="1">
        <f t="array" ref="DE23456">_xlfn.XLOOKUP(1,($CT$2:$CX$2=CH23456)*($CT$1:$CX$1=CI23456)*($CT$3:$CX$3=CJ23456),CT23456:CX23456,0)</f>
        <v>0</v>
      </c>
      <c r="DF23456" s="23" cm="1">
        <f t="array" ref="DF23456">_xlfn.XLOOKUP(1,($CP$2:$CS$2=CH23456)*($CP$1:$CS$1=CI23456)*($CP$3:$CS$3=CJ23456),CP23456:CS23456,0)</f>
        <v>0</v>
      </c>
      <c r="DG23456" s="23" cm="1">
        <f t="array" ref="DG23456">_xlfn.XLOOKUP(1,($CY$2:$DB$2=CH23456)*($CY$1:$DB$1=CI23456)*($CY$3:$DB$3=CJ23456),CY23456:DB23456,0)</f>
        <v>0</v>
      </c>
      <c r="DJ23456" s="23">
        <f t="shared" ref="DJ23456:DJ23457" si="435">I23456</f>
        <v>0</v>
      </c>
      <c r="DK23456" s="23">
        <f t="shared" ref="DK23456:DK23457" si="436">K23456</f>
        <v>0</v>
      </c>
      <c r="DL23456" s="23">
        <f t="shared" ref="DL23456:DL23457" si="437">L23456</f>
        <v>0</v>
      </c>
      <c r="DM23456" s="23">
        <f t="shared" ref="DM23456:DM23457" si="438">AO23456</f>
        <v>1</v>
      </c>
      <c r="DN23456" s="23">
        <f t="shared" ref="DN23456:DN23457" si="439">AP23456</f>
        <v>1</v>
      </c>
      <c r="DO23456" s="23">
        <f t="shared" ref="DO23456:DO23457" si="440">AQ23456</f>
        <v>0</v>
      </c>
      <c r="DP23456" s="23">
        <f t="shared" ref="DP23456:DP23457" si="441">AR23456</f>
        <v>0</v>
      </c>
      <c r="DQ23456" s="23">
        <f t="shared" ref="DQ23456:DQ23457" si="442">AS23456</f>
        <v>0</v>
      </c>
      <c r="DR23456" s="23">
        <f t="shared" ref="DR23456:DR23457" si="443">AS23456</f>
        <v>0</v>
      </c>
      <c r="DS23456" s="23">
        <f t="shared" ref="DS23456:DS23457" si="444">AR23456</f>
        <v>0</v>
      </c>
      <c r="DT23456" s="23">
        <f t="shared" ref="DT23456:DT23457" si="445">AP23456</f>
        <v>1</v>
      </c>
      <c r="DU23456" s="23">
        <f t="shared" ref="DU23456:DU23457" si="446">AO23456</f>
        <v>1</v>
      </c>
      <c r="DV23456" s="23">
        <f t="shared" ref="DV23456:DV23457" si="447">AU23456</f>
        <v>0.5</v>
      </c>
      <c r="DW23456" s="23">
        <f t="shared" ref="DW23456:DW23457" si="448">AV23456</f>
        <v>0.5</v>
      </c>
      <c r="DX23456" s="23">
        <f t="shared" ref="DX23456:DX23457" si="449">AW23456</f>
        <v>0</v>
      </c>
      <c r="DY23456" s="23">
        <f t="shared" ref="DY23456:DY23457" si="450">AX23456</f>
        <v>0</v>
      </c>
      <c r="DZ23456" s="23">
        <f t="shared" ref="DZ23456:DZ23457" si="451">AY23456</f>
        <v>0</v>
      </c>
      <c r="EA23456" s="23">
        <f t="shared" ref="EA23456:EA23457" si="452">AY23456</f>
        <v>0</v>
      </c>
      <c r="EB23456" s="23">
        <f t="shared" ref="EB23456:EB23457" si="453">AX23456</f>
        <v>0</v>
      </c>
      <c r="EC23456" s="23">
        <f t="shared" ref="EC23456:EC23457" si="454">AV23456</f>
        <v>0.5</v>
      </c>
      <c r="ED23456" s="23">
        <f t="shared" ref="ED23456:ED23457" si="455">AU23456</f>
        <v>0.5</v>
      </c>
      <c r="EF23456" s="23" cm="1">
        <f t="array" ref="EF23456">_xlfn.XLOOKUP(1,($DM$2:$DQ$2=DJ23456)*($DM$1:$DQ$1=DK23456)*($DM$3:$DQ$3=DL23456),DM23456:DQ23456,0)</f>
        <v>0</v>
      </c>
      <c r="EG23456" s="23" cm="1">
        <f t="array" ref="EG23456">_xlfn.XLOOKUP(1,($DV$2:$DZ$2=DJ23456)*($DV$1:$DZ$1=DK23456)*($DV$3:$DZ$3=DL23456),DV23456:DZ23456,0)</f>
        <v>0</v>
      </c>
      <c r="EH23456" s="23" cm="1">
        <f t="array" ref="EH23456">_xlfn.XLOOKUP(1,($DR$2:$DU$2=DJ23456)*($DR$1:$DU$1=DK23456)*($DR$3:$DU$3=DL23456),DR23456:DU23456,0)</f>
        <v>0</v>
      </c>
      <c r="EI23456" s="23" cm="1">
        <f t="array" ref="EI23456">_xlfn.XLOOKUP(1,($EA$2:$ED$2=DJ23456)*($EA$1:$ED$1=DK23456)*($EA$3:$ED$3=DL23456),EA23456:ED23456,0)</f>
        <v>0</v>
      </c>
      <c r="EK23456" s="23">
        <f t="shared" ref="EK23456:EK23457" si="456">I23456</f>
        <v>0</v>
      </c>
      <c r="EL23456" s="23">
        <f t="shared" ref="EL23456:EL23457" si="457">K23456</f>
        <v>0</v>
      </c>
      <c r="EM23456" s="23">
        <f t="shared" ref="EM23456:EM23457" si="458">L23456</f>
        <v>0</v>
      </c>
      <c r="EN23456" s="23">
        <f t="shared" ref="EN23456:EN23457" si="459">AS23456</f>
        <v>0</v>
      </c>
      <c r="EO23456" s="23">
        <f t="shared" ref="EO23456:EO23457" si="460">AR23456</f>
        <v>0</v>
      </c>
      <c r="EP23456" s="23">
        <f t="shared" ref="EP23456:EP23457" si="461">AQ23456</f>
        <v>0</v>
      </c>
      <c r="EQ23456" s="23">
        <f t="shared" ref="EQ23456:EQ23457" si="462">AP23456</f>
        <v>1</v>
      </c>
      <c r="ER23456" s="23">
        <f t="shared" ref="ER23456:ER23457" si="463">AO23456</f>
        <v>1</v>
      </c>
      <c r="ES23456" s="23">
        <f t="shared" ref="ES23456:ES23457" si="464">AO23456</f>
        <v>1</v>
      </c>
      <c r="ET23456" s="23">
        <f t="shared" ref="ET23456:ET23457" si="465">AP23456</f>
        <v>1</v>
      </c>
      <c r="EU23456" s="23">
        <f t="shared" ref="EU23456:EU23457" si="466">AR23456</f>
        <v>0</v>
      </c>
      <c r="EV23456" s="23">
        <f t="shared" ref="EV23456:EV23457" si="467">AS23456</f>
        <v>0</v>
      </c>
      <c r="EW23456" s="23">
        <f t="shared" ref="EW23456:EW23457" si="468">AY23456</f>
        <v>0</v>
      </c>
      <c r="EX23456" s="23">
        <f t="shared" ref="EX23456:EX23457" si="469">AX23456</f>
        <v>0</v>
      </c>
      <c r="EY23456" s="23">
        <f t="shared" ref="EY23456:EY23457" si="470">AW23456</f>
        <v>0</v>
      </c>
      <c r="EZ23456" s="23">
        <f t="shared" ref="EZ23456:EZ23457" si="471">AV23456</f>
        <v>0.5</v>
      </c>
      <c r="FA23456" s="23">
        <f t="shared" ref="FA23456:FA23457" si="472">AU23456</f>
        <v>0.5</v>
      </c>
      <c r="FB23456" s="23">
        <f t="shared" ref="FB23456:FB23457" si="473">AU23456</f>
        <v>0.5</v>
      </c>
      <c r="FC23456" s="23">
        <f t="shared" ref="FC23456:FC23457" si="474">AV23456</f>
        <v>0.5</v>
      </c>
      <c r="FD23456" s="23">
        <f t="shared" ref="FD23456:FD23457" si="475">AX23456</f>
        <v>0</v>
      </c>
      <c r="FE23456" s="23">
        <f t="shared" ref="FE23456:FE23457" si="476">AY23456</f>
        <v>0</v>
      </c>
      <c r="FG23456" s="23" cm="1">
        <f t="array" ref="FG23456">_xlfn.XLOOKUP(1,($EN$2:$ER$2=EK23456)*($EN$1:$ER$1=EL23456)*($EN$3:$ER$3=EM23456),EN23456:ER23456,0)</f>
        <v>0</v>
      </c>
      <c r="FH23456" s="23" cm="1">
        <f t="array" ref="FH23456">_xlfn.XLOOKUP(1,($EW$2:$FA$2=EK23456)*($EW$1:$FA$1=EL23456)*($EW$3:$FA$3=EM23456),EW23456:FA23456,0)</f>
        <v>0</v>
      </c>
      <c r="FI23456" s="23" cm="1">
        <f t="array" ref="FI23456">_xlfn.XLOOKUP(1,($ES$2:$EV$2=EK23456)*($ES$1:$EV$1=EL23456)*($ES$3:$EV$3=EM23456),ES23456:EV23456,0)</f>
        <v>0</v>
      </c>
      <c r="FJ23456" s="23" cm="1">
        <f t="array" ref="FJ23456">_xlfn.XLOOKUP(1,($FB$2:$FE$2=EK23456)*($FB$1:$FE$1=EL23456)*($FB$3:$FE$3=EM23456),FB23456:FE23456,0)</f>
        <v>0</v>
      </c>
    </row>
    <row r="23457" spans="1:166" x14ac:dyDescent="0.25">
      <c r="A23457" s="7">
        <v>23454</v>
      </c>
      <c r="B23457" s="8">
        <v>45839</v>
      </c>
      <c r="C23457" t="s">
        <v>3</v>
      </c>
      <c r="E23457" t="s">
        <v>9</v>
      </c>
      <c r="M23457" s="20">
        <f t="shared" si="375"/>
        <v>0</v>
      </c>
      <c r="N23457" s="20">
        <f t="shared" si="376"/>
        <v>0</v>
      </c>
      <c r="AE23457">
        <f t="shared" si="377"/>
        <v>2025</v>
      </c>
      <c r="AO23457" s="23">
        <f t="shared" si="378"/>
        <v>1</v>
      </c>
      <c r="AP23457" s="23">
        <f t="shared" si="379"/>
        <v>1</v>
      </c>
      <c r="AQ23457" s="23">
        <f t="shared" si="380"/>
        <v>0</v>
      </c>
      <c r="AR23457" s="23">
        <f t="shared" si="381"/>
        <v>0</v>
      </c>
      <c r="AS23457" s="23">
        <f t="shared" si="382"/>
        <v>0</v>
      </c>
      <c r="AU23457" s="23">
        <f t="shared" si="383"/>
        <v>0.5</v>
      </c>
      <c r="AV23457" s="23">
        <f t="shared" si="384"/>
        <v>0.5</v>
      </c>
      <c r="AW23457" s="23">
        <f t="shared" si="385"/>
        <v>0</v>
      </c>
      <c r="AX23457" s="23">
        <f t="shared" si="386"/>
        <v>0</v>
      </c>
      <c r="AY23457" s="23">
        <f t="shared" si="387"/>
        <v>0</v>
      </c>
      <c r="BA23457" s="23">
        <f t="shared" si="388"/>
        <v>0</v>
      </c>
      <c r="BB23457" s="23">
        <f t="shared" si="389"/>
        <v>0</v>
      </c>
      <c r="BC23457" s="23">
        <f t="shared" si="390"/>
        <v>0</v>
      </c>
      <c r="BD23457" s="23">
        <f t="shared" si="391"/>
        <v>0</v>
      </c>
      <c r="BE23457" s="23">
        <f t="shared" si="392"/>
        <v>0</v>
      </c>
      <c r="BG23457" s="23">
        <f t="shared" si="393"/>
        <v>0</v>
      </c>
      <c r="BH23457" s="23">
        <f t="shared" si="394"/>
        <v>0</v>
      </c>
      <c r="BI23457" s="23">
        <f t="shared" si="395"/>
        <v>0</v>
      </c>
      <c r="BJ23457" s="23">
        <f t="shared" si="396"/>
        <v>1</v>
      </c>
      <c r="BK23457" s="23">
        <f t="shared" si="397"/>
        <v>1</v>
      </c>
      <c r="BL23457" s="23">
        <f t="shared" si="398"/>
        <v>0</v>
      </c>
      <c r="BM23457" s="23">
        <f t="shared" si="399"/>
        <v>0</v>
      </c>
      <c r="BN23457" s="23">
        <f t="shared" si="400"/>
        <v>0</v>
      </c>
      <c r="BO23457" s="23">
        <f t="shared" si="401"/>
        <v>0</v>
      </c>
      <c r="BP23457" s="23">
        <f t="shared" si="402"/>
        <v>0</v>
      </c>
      <c r="BQ23457" s="23">
        <f t="shared" si="403"/>
        <v>1</v>
      </c>
      <c r="BR23457" s="23">
        <f t="shared" si="404"/>
        <v>1</v>
      </c>
      <c r="BS23457" s="23">
        <f t="shared" si="405"/>
        <v>0.5</v>
      </c>
      <c r="BT23457" s="23">
        <f t="shared" si="406"/>
        <v>0.5</v>
      </c>
      <c r="BU23457" s="23">
        <f t="shared" si="407"/>
        <v>0</v>
      </c>
      <c r="BV23457" s="23">
        <f t="shared" si="408"/>
        <v>0</v>
      </c>
      <c r="BW23457" s="23">
        <f t="shared" si="409"/>
        <v>0</v>
      </c>
      <c r="BX23457" s="23">
        <f t="shared" si="410"/>
        <v>0</v>
      </c>
      <c r="BY23457" s="23">
        <f t="shared" si="411"/>
        <v>0</v>
      </c>
      <c r="BZ23457" s="23">
        <f t="shared" si="412"/>
        <v>0.5</v>
      </c>
      <c r="CA23457" s="23">
        <f t="shared" si="413"/>
        <v>0.5</v>
      </c>
      <c r="CC23457" s="23" cm="1">
        <f t="array" ref="CC23457">_xlfn.XLOOKUP(1,($BJ$2:$BN$2=BG23457)*($BJ$1:$BN$1=BH23457)*($BJ$3:$BN$3=BI23457),BJ23457:BN23457,0)</f>
        <v>0</v>
      </c>
      <c r="CD23457" s="23" cm="1">
        <f t="array" ref="CD23457">_xlfn.XLOOKUP(1,($BS$2:$BW$2=BG23457)*($BS$1:$BW$1=BH23457)*($BS$3:$BW$3=BI23457),BS23457:BW23457,0)</f>
        <v>0</v>
      </c>
      <c r="CE23457" s="23" cm="1">
        <f t="array" ref="CE23457">_xlfn.XLOOKUP(1,($BO$2:$BR$2=BG23457)*($BO$1:$BR$1=BH23457)*($BO$3:$BR$3=BI23457),BO23457:BR23457,0)</f>
        <v>0</v>
      </c>
      <c r="CF23457" s="23" cm="1">
        <f t="array" ref="CF23457">_xlfn.XLOOKUP(1,($BX$2:$CA$2=BG23457)*($BX$1:$CA$1=BH23457)*($BX$3:$CA$3=BI23457),BX23457:CA23457,0)</f>
        <v>0</v>
      </c>
      <c r="CH23457" s="23">
        <f t="shared" si="414"/>
        <v>0</v>
      </c>
      <c r="CI23457" s="23">
        <f t="shared" si="415"/>
        <v>0</v>
      </c>
      <c r="CJ23457" s="23">
        <f t="shared" si="416"/>
        <v>0</v>
      </c>
      <c r="CK23457" s="23">
        <f t="shared" si="417"/>
        <v>0</v>
      </c>
      <c r="CL23457" s="23">
        <f t="shared" si="418"/>
        <v>0</v>
      </c>
      <c r="CM23457" s="23">
        <f t="shared" si="419"/>
        <v>0</v>
      </c>
      <c r="CN23457" s="23">
        <f t="shared" si="420"/>
        <v>1</v>
      </c>
      <c r="CO23457" s="23">
        <f t="shared" si="421"/>
        <v>1</v>
      </c>
      <c r="CP23457" s="23">
        <f t="shared" si="422"/>
        <v>1</v>
      </c>
      <c r="CQ23457" s="23">
        <f t="shared" si="423"/>
        <v>1</v>
      </c>
      <c r="CR23457" s="23">
        <f t="shared" si="424"/>
        <v>0</v>
      </c>
      <c r="CS23457" s="23">
        <f t="shared" si="425"/>
        <v>0</v>
      </c>
      <c r="CT23457" s="23">
        <f t="shared" si="426"/>
        <v>0</v>
      </c>
      <c r="CU23457" s="23">
        <f t="shared" si="427"/>
        <v>0</v>
      </c>
      <c r="CV23457" s="23">
        <f t="shared" si="428"/>
        <v>0</v>
      </c>
      <c r="CW23457" s="23">
        <f t="shared" si="429"/>
        <v>0.5</v>
      </c>
      <c r="CX23457" s="23">
        <f t="shared" si="430"/>
        <v>0.5</v>
      </c>
      <c r="CY23457" s="23">
        <f t="shared" si="431"/>
        <v>0.5</v>
      </c>
      <c r="CZ23457" s="23">
        <f t="shared" si="432"/>
        <v>0.5</v>
      </c>
      <c r="DA23457" s="23">
        <f t="shared" si="433"/>
        <v>0</v>
      </c>
      <c r="DB23457" s="23">
        <f t="shared" si="434"/>
        <v>0</v>
      </c>
      <c r="DD23457" s="23" cm="1">
        <f t="array" ref="DD23457">_xlfn.XLOOKUP(1,($CK$2:$CO$2=CH23457)*($CK$1:$CO$1=CI23457)*($CK$3:$CO$3=CJ23457),CK23457:CO23457,0)</f>
        <v>0</v>
      </c>
      <c r="DE23457" s="23" cm="1">
        <f t="array" ref="DE23457">_xlfn.XLOOKUP(1,($CT$2:$CX$2=CH23457)*($CT$1:$CX$1=CI23457)*($CT$3:$CX$3=CJ23457),CT23457:CX23457,0)</f>
        <v>0</v>
      </c>
      <c r="DF23457" s="23" cm="1">
        <f t="array" ref="DF23457">_xlfn.XLOOKUP(1,($CP$2:$CS$2=CH23457)*($CP$1:$CS$1=CI23457)*($CP$3:$CS$3=CJ23457),CP23457:CS23457,0)</f>
        <v>0</v>
      </c>
      <c r="DG23457" s="23" cm="1">
        <f t="array" ref="DG23457">_xlfn.XLOOKUP(1,($CY$2:$DB$2=CH23457)*($CY$1:$DB$1=CI23457)*($CY$3:$DB$3=CJ23457),CY23457:DB23457,0)</f>
        <v>0</v>
      </c>
      <c r="DJ23457" s="23">
        <f t="shared" si="435"/>
        <v>0</v>
      </c>
      <c r="DK23457" s="23">
        <f t="shared" si="436"/>
        <v>0</v>
      </c>
      <c r="DL23457" s="23">
        <f t="shared" si="437"/>
        <v>0</v>
      </c>
      <c r="DM23457" s="23">
        <f t="shared" si="438"/>
        <v>1</v>
      </c>
      <c r="DN23457" s="23">
        <f t="shared" si="439"/>
        <v>1</v>
      </c>
      <c r="DO23457" s="23">
        <f t="shared" si="440"/>
        <v>0</v>
      </c>
      <c r="DP23457" s="23">
        <f t="shared" si="441"/>
        <v>0</v>
      </c>
      <c r="DQ23457" s="23">
        <f t="shared" si="442"/>
        <v>0</v>
      </c>
      <c r="DR23457" s="23">
        <f t="shared" si="443"/>
        <v>0</v>
      </c>
      <c r="DS23457" s="23">
        <f t="shared" si="444"/>
        <v>0</v>
      </c>
      <c r="DT23457" s="23">
        <f t="shared" si="445"/>
        <v>1</v>
      </c>
      <c r="DU23457" s="23">
        <f t="shared" si="446"/>
        <v>1</v>
      </c>
      <c r="DV23457" s="23">
        <f t="shared" si="447"/>
        <v>0.5</v>
      </c>
      <c r="DW23457" s="23">
        <f t="shared" si="448"/>
        <v>0.5</v>
      </c>
      <c r="DX23457" s="23">
        <f t="shared" si="449"/>
        <v>0</v>
      </c>
      <c r="DY23457" s="23">
        <f t="shared" si="450"/>
        <v>0</v>
      </c>
      <c r="DZ23457" s="23">
        <f t="shared" si="451"/>
        <v>0</v>
      </c>
      <c r="EA23457" s="23">
        <f t="shared" si="452"/>
        <v>0</v>
      </c>
      <c r="EB23457" s="23">
        <f t="shared" si="453"/>
        <v>0</v>
      </c>
      <c r="EC23457" s="23">
        <f t="shared" si="454"/>
        <v>0.5</v>
      </c>
      <c r="ED23457" s="23">
        <f t="shared" si="455"/>
        <v>0.5</v>
      </c>
      <c r="EF23457" s="23" cm="1">
        <f t="array" ref="EF23457">_xlfn.XLOOKUP(1,($DM$2:$DQ$2=DJ23457)*($DM$1:$DQ$1=DK23457)*($DM$3:$DQ$3=DL23457),DM23457:DQ23457,0)</f>
        <v>0</v>
      </c>
      <c r="EG23457" s="23" cm="1">
        <f t="array" ref="EG23457">_xlfn.XLOOKUP(1,($DV$2:$DZ$2=DJ23457)*($DV$1:$DZ$1=DK23457)*($DV$3:$DZ$3=DL23457),DV23457:DZ23457,0)</f>
        <v>0</v>
      </c>
      <c r="EH23457" s="23" cm="1">
        <f t="array" ref="EH23457">_xlfn.XLOOKUP(1,($DR$2:$DU$2=DJ23457)*($DR$1:$DU$1=DK23457)*($DR$3:$DU$3=DL23457),DR23457:DU23457,0)</f>
        <v>0</v>
      </c>
      <c r="EI23457" s="23" cm="1">
        <f t="array" ref="EI23457">_xlfn.XLOOKUP(1,($EA$2:$ED$2=DJ23457)*($EA$1:$ED$1=DK23457)*($EA$3:$ED$3=DL23457),EA23457:ED23457,0)</f>
        <v>0</v>
      </c>
      <c r="EK23457" s="23">
        <f t="shared" si="456"/>
        <v>0</v>
      </c>
      <c r="EL23457" s="23">
        <f t="shared" si="457"/>
        <v>0</v>
      </c>
      <c r="EM23457" s="23">
        <f t="shared" si="458"/>
        <v>0</v>
      </c>
      <c r="EN23457" s="23">
        <f t="shared" si="459"/>
        <v>0</v>
      </c>
      <c r="EO23457" s="23">
        <f t="shared" si="460"/>
        <v>0</v>
      </c>
      <c r="EP23457" s="23">
        <f t="shared" si="461"/>
        <v>0</v>
      </c>
      <c r="EQ23457" s="23">
        <f t="shared" si="462"/>
        <v>1</v>
      </c>
      <c r="ER23457" s="23">
        <f t="shared" si="463"/>
        <v>1</v>
      </c>
      <c r="ES23457" s="23">
        <f t="shared" si="464"/>
        <v>1</v>
      </c>
      <c r="ET23457" s="23">
        <f t="shared" si="465"/>
        <v>1</v>
      </c>
      <c r="EU23457" s="23">
        <f t="shared" si="466"/>
        <v>0</v>
      </c>
      <c r="EV23457" s="23">
        <f t="shared" si="467"/>
        <v>0</v>
      </c>
      <c r="EW23457" s="23">
        <f t="shared" si="468"/>
        <v>0</v>
      </c>
      <c r="EX23457" s="23">
        <f t="shared" si="469"/>
        <v>0</v>
      </c>
      <c r="EY23457" s="23">
        <f t="shared" si="470"/>
        <v>0</v>
      </c>
      <c r="EZ23457" s="23">
        <f t="shared" si="471"/>
        <v>0.5</v>
      </c>
      <c r="FA23457" s="23">
        <f t="shared" si="472"/>
        <v>0.5</v>
      </c>
      <c r="FB23457" s="23">
        <f t="shared" si="473"/>
        <v>0.5</v>
      </c>
      <c r="FC23457" s="23">
        <f t="shared" si="474"/>
        <v>0.5</v>
      </c>
      <c r="FD23457" s="23">
        <f t="shared" si="475"/>
        <v>0</v>
      </c>
      <c r="FE23457" s="23">
        <f t="shared" si="476"/>
        <v>0</v>
      </c>
      <c r="FG23457" s="23" cm="1">
        <f t="array" ref="FG23457">_xlfn.XLOOKUP(1,($EN$2:$ER$2=EK23457)*($EN$1:$ER$1=EL23457)*($EN$3:$ER$3=EM23457),EN23457:ER23457,0)</f>
        <v>0</v>
      </c>
      <c r="FH23457" s="23" cm="1">
        <f t="array" ref="FH23457">_xlfn.XLOOKUP(1,($EW$2:$FA$2=EK23457)*($EW$1:$FA$1=EL23457)*($EW$3:$FA$3=EM23457),EW23457:FA23457,0)</f>
        <v>0</v>
      </c>
      <c r="FI23457" s="23" cm="1">
        <f t="array" ref="FI23457">_xlfn.XLOOKUP(1,($ES$2:$EV$2=EK23457)*($ES$1:$EV$1=EL23457)*($ES$3:$EV$3=EM23457),ES23457:EV23457,0)</f>
        <v>0</v>
      </c>
      <c r="FJ23457" s="23" cm="1">
        <f t="array" ref="FJ23457">_xlfn.XLOOKUP(1,($FB$2:$FE$2=EK23457)*($FB$1:$FE$1=EL23457)*($FB$3:$FE$3=EM23457),FB23457:FE23457,0)</f>
        <v>0</v>
      </c>
    </row>
  </sheetData>
  <autoFilter ref="A3:FJ23384" xr:uid="{DA4803D3-7091-486D-ADEE-8655B540BDDD}">
    <sortState xmlns:xlrd2="http://schemas.microsoft.com/office/spreadsheetml/2017/richdata2" ref="A4:FJ23324">
      <sortCondition ref="A3:A23324"/>
    </sortState>
  </autoFilter>
  <conditionalFormatting sqref="A3:A5 BA4:BG23443 D23242:G23384 B23244:C23384 BH23334:FJ23443 A23458:G1048576 I3:AE1048576 B23385:G23457 BA23444:FJ1048576">
    <cfRule type="containsText" dxfId="1" priority="70" operator="containsText" text=", CSA">
      <formula>NOT(ISERROR(SEARCH(", CSA",A3)))</formula>
    </cfRule>
    <cfRule type="containsText" dxfId="0" priority="69" operator="containsText" text=", USA">
      <formula>NOT(ISERROR(SEARCH(", USA",A3)))</formula>
    </cfRule>
  </conditionalFormatting>
  <conditionalFormatting sqref="B3:G23241">
    <cfRule type="containsText" dxfId="47" priority="66" operator="containsText" text=", CSA">
      <formula>NOT(ISERROR(SEARCH(", CSA",B3)))</formula>
    </cfRule>
    <cfRule type="containsText" dxfId="46" priority="65" operator="containsText" text=", USA">
      <formula>NOT(ISERROR(SEARCH(", USA",B3)))</formula>
    </cfRule>
  </conditionalFormatting>
  <conditionalFormatting sqref="C23242:C23243">
    <cfRule type="containsText" dxfId="45" priority="73" operator="containsText" text=", USA">
      <formula>NOT(ISERROR(SEARCH(", USA",C23242)))</formula>
    </cfRule>
    <cfRule type="containsText" dxfId="44" priority="74" operator="containsText" text=", CSA">
      <formula>NOT(ISERROR(SEARCH(", CSA",C23242)))</formula>
    </cfRule>
  </conditionalFormatting>
  <conditionalFormatting sqref="H3">
    <cfRule type="containsText" dxfId="43" priority="48" operator="containsText" text=", CSA">
      <formula>NOT(ISERROR(SEARCH(", CSA",H3)))</formula>
    </cfRule>
    <cfRule type="containsText" dxfId="42" priority="47" operator="containsText" text=", USA">
      <formula>NOT(ISERROR(SEARCH(", USA",H3)))</formula>
    </cfRule>
  </conditionalFormatting>
  <conditionalFormatting sqref="H6">
    <cfRule type="containsText" dxfId="41" priority="46" operator="containsText" text=", CSA">
      <formula>NOT(ISERROR(SEARCH(", CSA",H6)))</formula>
    </cfRule>
    <cfRule type="containsText" dxfId="40" priority="45" operator="containsText" text=", USA">
      <formula>NOT(ISERROR(SEARCH(", USA",H6)))</formula>
    </cfRule>
  </conditionalFormatting>
  <conditionalFormatting sqref="H10 H21 H23">
    <cfRule type="containsText" dxfId="39" priority="44" operator="containsText" text=", CSA">
      <formula>NOT(ISERROR(SEARCH(", CSA",H10)))</formula>
    </cfRule>
    <cfRule type="containsText" dxfId="38" priority="43" operator="containsText" text=", USA">
      <formula>NOT(ISERROR(SEARCH(", USA",H10)))</formula>
    </cfRule>
  </conditionalFormatting>
  <conditionalFormatting sqref="H32:H34 H36 H44 H47 H50 H54 H57 H65 H73">
    <cfRule type="containsText" dxfId="37" priority="42" operator="containsText" text=", CSA">
      <formula>NOT(ISERROR(SEARCH(", CSA",H32)))</formula>
    </cfRule>
    <cfRule type="containsText" dxfId="36" priority="41" operator="containsText" text=", USA">
      <formula>NOT(ISERROR(SEARCH(", USA",H32)))</formula>
    </cfRule>
  </conditionalFormatting>
  <conditionalFormatting sqref="H75:H77 H80 H82:H83 H92 H99 H102:H103 H107 H112 H115 H122 H126 H131 H135 H142 H149:H150 H154 H163 H167:H168 H176:H177 H183 H188 H190 H193 H199 H205 H207:H208 H217:H218 H221 H230:H231 H236:H237 H241 H244 H248 H257 H260 H266 H273:H274 H277 H282 H285 H288:H289 H297 H300 H308 H310 H318:H319 H321 H325:H326 H334:H335">
    <cfRule type="containsText" dxfId="35" priority="40" operator="containsText" text=", CSA">
      <formula>NOT(ISERROR(SEARCH(", CSA",H75)))</formula>
    </cfRule>
    <cfRule type="containsText" dxfId="34" priority="39" operator="containsText" text=", USA">
      <formula>NOT(ISERROR(SEARCH(", USA",H75)))</formula>
    </cfRule>
  </conditionalFormatting>
  <conditionalFormatting sqref="H347:H349 H353 H361 H370 H380 H386:H387 H392:H393 H404 H408 H411 H425 H429:H430 H432 H435 H439 H446:H448 H450 H452 H456 H461:H462 H469 H475 H481:H484 H489 H497 H502 H504 H522 H524:H527 H529 H531 H540:H541 H548:H550 H554 H558 H562 H564 H568 H578 H580 H588:H589 H595:H597 H604:H606 H609 H615:H616 H619 H622 H626:H627 H637 H641 H644 H657 H665 H667 H670 H673 H679 H684 H697:H698 H700:H701 H706 H709:H711 H715 H722 H731:H732 H735 H744:H746 H748 H758 H765:H766 H771 H776 H790 H794 H799:H800 H815:H816 H818 H821 H825 H830 H832 H835 H841 H846:H847 H853 H855 H858 H866 H868 H871:H872 H877 H886:H887 H893 H896 H906 H909 H929 H936 H940:H941 H944 H946 H950 H959 H968:H970 H977:H979 H986 H991 H993 H999 H1002 H1013:H1014 H1022 H1025 H1033 H1041:H1042 H1045 H1056 H1060 H1067 H1070 H1078 H1080 H1086 H1091 H1093 H1103:H1105 H1111 H1114 H1119 H1121 H1137:H1139 H1145 H1147:H1148 H1153 H1155 H1158 H1163 H1165:H1166 H1173 H1182 H1188 H1190:H1193 H1195:H1196 H1201 H1212 H1219:H1222 H1230 H1234 H1239 H1246:H1247 H1249">
    <cfRule type="containsText" dxfId="33" priority="37" operator="containsText" text=", USA">
      <formula>NOT(ISERROR(SEARCH(", USA",H347)))</formula>
    </cfRule>
    <cfRule type="containsText" dxfId="32" priority="38" operator="containsText" text=", CSA">
      <formula>NOT(ISERROR(SEARCH(", CSA",H347)))</formula>
    </cfRule>
  </conditionalFormatting>
  <conditionalFormatting sqref="H1267:H1268 H1277 H1280:H1281 H1283 H1288:H1291 H1300 H1302:H1305 H1313 H1323:H1325 H1328 H1333 H1339 H1341:H1343 H1350 H1354:H1356 H1358 H1370:H1371 H1384 H1387:H1389 H1391:H1392 H1398:H1400 H1407 H1410 H1412 H1416 H1422 H1424 H1426 H1428 H1434:H1435 H1437 H1440 H1444 H1448 H1450 H1455 H1459:H1460 H1466 H1476:H1477 H1479:H1480 H1483 H1485:H1486 H1488:H1489 H1491 H1499:H1500 H1502 H1509:H1510 H1512 H1519:H1520 H1522:H1523 H1531 H1536:H1537 H1539:H1540 H1543 H1546 H1554 H1558:H1559 H1562 H1565 H1567 H1571 H1573 H1575:H1576 H1580 H1582 H1586 H1588 H1591 H1596 H1598:H1599 H1612 H1618:H1619 H1623 H1625 H1628 H1631:H1632 H1636 H1641:H1642 H1654 H1656 H1660:H1662 H1665 H1668:H1669 H1676:H1680 H1684 H1688 H1693 H1695:H1696 H1700 H1704 H1707 H1713:H1718 H1722 H1724 H1737:H1739 H1746 H1755 H1758:H1759 H1761 H1765:H1766 H1777 H1781:H1783 H1786 H1788 H1790 H1795 H1799 H1808:H1810 H1815 H1820:H1822 H1826:H1829 H1831 H1838 H1842 H1849 H1853 H1858 H1863 H1867:H1869 H1875 H1880:H1882 H1886:H1887 H1889 H1894:H1895 H1903:H1905 H1922 H1925 H1927:H1928 H1932 H1934:H1935 H1939 H1950:H1953 H1958:H1959 H1968 H1970 H1973:H1975 H1982 H1985:H1989 H1991 H1997:H1998 H2000 H2004 H2006:H2007 H2009:H2010 H2017 H2019 H2024 H2030 H2034:H2037 H2041:H2042 H2047 H2049:H2050 H2055 H2059:H2061 H2067 H2076 H2078 H2088:H2089 H2091 H2095 H2100 H2103:H2106 H2117:H2120 H2123:H2124 H2126:H2127 H2132 H2134 H2136 H2140 H2143:H2144 H2148 H2155:H2157 H2167 H2170 H2175:H2176 H2178 H2189 H2191 H2194 H2203:H2205 H2212:H2214 H2221 H2223 H2227:H2228 H2230 H2234:H2235 H2243 H2252:H2253 H2260 H2265:H2267 H2271 H2273 H2281 H2284:H2287 H2294 H2301:H2303 H2307:H2308 H2310 H2323 H2329:H2331 H2334:H2339 H2345 H2353:H2356 H2361:H2365 H2369 H2373 H2384:H2390 H2396:H2401 H2408:H2410 H2414 H2418:H2421 H2424 H2427 H2434:H2435 H2437:H2438 H2443:H2444 H2447:H2448 H2456 H2461:H2462 H2464 H2469:H2470 H2473 H2480 H2484 H2486:H2488 H2492:H2493 H2496 H2498 H2506 H2510 H2514:H2520 H2530:H2531 H2537 H2539:H2540 H2542:H2543 H2549 H2557:H2559 H2561 H2568:H2569 H2577:H2578 H2580:H2583 H2589 H2592 H2596 H2598 H2600 H2603 H2616:H2618 H2624:H2625 H2627 H2639:H2642 H2647 H2652:H2653 H2656:H2660 H2663 H2672 H2674 H2678:H2679 H2685 H2690:H2691 H2705:H2708 H2714:H2715 H2724 H2732 H2734:H2735 H2741 H2747:H2751 H2755 H2759 H2764:H2765 H2769:H2770 H2772 H2775 H2777 H2783 H2785 H2791 H2797:H2798 H2803:H2804 H2813 H2815 H2818 H2827:H2828 H2832 H2835 H2844:H2845 H2847:H2848 H2857 H2863 H2865 H2870:H2871 H2874 H2878 H2883:H2885 H2888:H2889 H2892 H2904 H2910:H2912 H2917 H2919 H2921:H2922 H2928 H2931 H2935:H2936 H2939 H2942 H2946 H2950 H2953:H2956 H2966 H2970 H2973 H2981:H2983 H2985 H2993:H2994 H2996 H3001 H3008 H3012 H3016:H3017 H3020 H3024:H3025 H3034 H3038 H3042 H3046 H3050:H3051 H3054 H3057 H3061 H3068:H3069 H3072 H3078 H3081">
    <cfRule type="containsText" dxfId="31" priority="36" operator="containsText" text=", CSA">
      <formula>NOT(ISERROR(SEARCH(", CSA",H1267)))</formula>
    </cfRule>
    <cfRule type="containsText" dxfId="30" priority="35" operator="containsText" text=", USA">
      <formula>NOT(ISERROR(SEARCH(", USA",H1267)))</formula>
    </cfRule>
  </conditionalFormatting>
  <conditionalFormatting sqref="H3087 H3091 H3093 H3097 H3100 H3102 H3104 H3106 H3109 H3112:H3113 H3116:H3117 H3123:H3125 H3131 H3134 H3139 H3144:H3145 H3155:H3158 H3164 H3171 H3176 H3179 H3185 H3190:H3193 H3200 H3202 H3204:H3205 H3207 H3209 H3211 H3219 H3229 H3231 H3241:H3243 H3248 H3260 H3263:H3264 H3267 H3275 H3283 H3285:H3286 H3289 H3291:H3292 H3297 H3302:H3303 H3310 H3315 H3318 H3324 H3329 H3335 H3337:H3338 H3341 H3343:H3345 H3353:H3355 H3358 H3362 H3364 H3366 H3369 H3374 H3376 H3381 H3383:H3384 H3389 H3397 H3404:H3408 H3412 H3417 H3427 H3430:H3431 H3433 H3437 H3443 H3449 H3455 H3459:H3460 H3463:H3464 H3468 H3470:H3472 H3479 H3481 H3494:H3495 H3497 H3500 H3510:H3511 H3514 H3522 H3526 H3529:H3530 H3535 H3539 H3541 H3545 H3549 H3552:H3554 H3559 H3561:H3562 H3565:H3566 H3569 H3575 H3578:H3579 H3581 H3587 H3590 H3592 H3595 H3598 H3603:H3604 H3609 H3618 H3623:H3624 H3630 H3642 H3646 H3648:H3649 H3652:H3653 H3660 H3664:H3665 H3670:H3673 H3675 H3680 H3685:H3686 H3688:H3689 H3695:H3696 H3701 H3703 H3707 H3710 H3714:H3715 H3720 H3722:H3725 H3729 H3735 H3740 H3742 H3744 H3747:H3749 H3753:H3754 H3762 H3764 H3770 H3773 H3778:H3779 H3781:H3782 H3786 H3790:H3791 H3802:H3804 H3809:H3811 H3822:H3827 H3835 H3838 H3844 H3849 H3851:H3852 H3855:H3858 H3860:H3864 H3872:H3873 H3877 H3883:H3885 H3890 H3894 H3902 H3908 H3927:H3928 H3930 H3937 H3939 H3946 H3956 H3958:H3959 H3963 H3966 H3974 H3977:H3978 H3984:H3985 H3990:H3994 H4001 H4005:H4007 H4015:H4016 H4021:H4025 H4031 H4035 H4038 H4042:H4045 H4053 H4059:H4060 H4064:H4065 H4068 H4072 H4078:H4082 H4088:H4089 H4093:H4094 H4099 H4103:H4104 H4107 H4115:H4116 H4123 H4128 H4130 H4133 H4136 H4139 H4141 H4143:H4144 H4155:H4157 H4159 H4168 H4175 H4178 H4182 H4184 H4192 H4196 H4204 H4207:H4209 H4214:H4215 H4218 H4224:H4226 H4229:H4230 H4233 H4249:H4251 H4261 H4266 H4269 H4277:H4278 H4281:H4283 H4290:H4293 H4302:H4303 H4307 H4309 H4316:H4317 H4322 H4324:H4325 H4329 H4335:H4336 H4339 H4341 H4346 H4348:H4351 H4356:H4357 H4363 H4375 H4377:H4379 H4383 H4389 H4394:H4395 H4403:H4406 H4410:H4411 H4418:H4419 H4422 H4427 H4430:H4432 H4434 H4440 H4443:H4444 H4448:H4451 H4466 H4469 H4472 H4476:H4478 H4486 H4489 H4492:H4493 H4501:H4504 H4506 H4511 H4515 H4523 H4525 H4528 H4535:H4536 H4548 H4552 H4563 H4567 H4576 H4578:H4579 H4587:H4588 H4590 H4594 H4598 H4603 H4606 H4610 H4619 H4625 H4627:H4628 H4630 H4633 H4638 H4640 H4642 H4649 H4653:H4654 H4661 H4666:H4670 H4682 H4690 H4693 H4696 H4700 H4704 H4711:H4712 H4715:H4717 H4719:H4720 H4727:H4728 H4735 H4739 H4741:H4743 H4747 H4754:H4758 H4761 H4766 H4768 H4777 H4784 H4786:H4787 H4792 H4796 H4798 H4806:H4808 H4812:H4813 H4816 H4822 H4825:H4826 H4830:H4831 H4837 H4841 H4847:H4848 H4855:H4856 H4859 H4866:H4867 H4871 H4874 H4879:H4881 H4884 H4887:H4888 H4894 H4902:H4904 H4913:H4917 H4929:H4930 H4938 H4940:H4941 H4943 H4947 H4955 H4958 H4961 H4964 H4969 H4971:H4973 H4975:H4976 H4978 H4983 H4986:H4987 H4991:H4992 H4995:H4999 H5005 H5007:H5008 H5011 H5013 H5018:H5020 H5026 H5030:H5032 H5038:H5039 H5041 H5043 H5048 H5051:H5052 H5056:H5057 H5060:H5061 H5066:H5069 H5071:H5072 H5074 H5076 H5079 H5090 H5093 H5099:H5101 H5107 H5110:H5111 H5115 H5117:H5118 H5123:H5124 H5126:H5127 H5134:H5135 H5137 H5143 H5145 H5149:H5150 H5158 H5160 H5163 H5170:H5171 H5178:H5179 H5187 H5192 H5197 H5200 H5205 H5209:H5210 H5213 H5220 H5222:H5223 H5226 H5228 H5235 H5238:H5244 H5247 H5253:H5256 H5263:H5264 H5266 H5268:H5269 H5271 H5273 H5278:H5279 H5283 H5285:H5286 H5291 H5296:H5297 H5299 H5309 H5311 H5322 H5327:H5328 H5333:H5334 H5336:H5337 H5341 H5343:H5345 H5357:H5358 H5360:H5361 H5365:H5366 H5369 H5373 H5376 H5379:H5381 H5383 H5386:H5387 H5390 H5399 H5409:H5410 H5412:H5415 H5422 H5433 H5439 H5456:H5460 H5468:H5470 H5472 H5476:H5477 H5483:H5486 H5500 H5502:H5505 H5508 H5511:H5512 H5515 H5525:H5526 H5531:H5532 H5537:H5539 H5542 H5546 H5548:H5549 H5554:H5555 H5559:H5561 H5565 H5568:H5570 H5577:H5578 H5582:H5583 H5586:H5587 H5591 H5593 H5599:H5602 H5608:H5609 H5612 H5620:H5621 H5623 H5629:H5630 H5635 H5637 H5643:H5644 H5649:H5655 H5658 H5664 H5667:H5673 H5676 H5681:H5684 H5689 H5691 H5693:H5695 H5697 H5702:H5703 H5705 H5715:H5717 H5725:H5729 H5732 H5734 H5741 H5743:H5744 H5748:H5749 H5754:H5755 H5760 H5765 H5770 H5774 H5783 H5786 H5789 H5794 H5800:H5801 H5809 H5813:H5815 H5825:H5828 H5830 H5833 H5841:H5842 H5846:H5847 H5850:H5852 H5854 H5860 H5866:H5867 H5869 H5871 H5874 H5876 H5880:H5881 H5883:H5884 H5889 H5894 H5896 H5899 H5903:H5904 H5907 H5910 H5914:H5915 H5917 H5921 H5923 H5928 H5930:H5934 H5937:H5938 H5943 H5947:H5948 H5953 H5960 H5963 H5968:H5970 H5974 H5977 H5983:H5984 H5989:H5990 H5995 H6001 H6003:H6004 H6013:H6014 H6023 H6027 H6029 H6034:H6035 H6038:H6039 H6041 H6048 H6051 H6065 H6068 H6072 H6078:H6079 H6084 H6088 H6090 H6093 H6101 H6106 H6109 H6113 H6115 H6119 H6122 H6127 H6131 H6138 H6141 H6143 H6146 H6151:H6152 H6154:H6155 H6157 H6159 H6163 H6166:H6167 H6173 H6179 H6181:H6182 H6184 H6189:H6190 H6201:H6202 H6204:H6206 H6211 H6214:H6218 H6220 H6222:H6223 H6225 H6239 H6243 H6245:H6247 H6259 H6262 H6264:H6265 H6276:H6278 H6280:H6281 H6289:H6291 H6296 H6302:H6310 H6312 H6318:H6319 H6328 H6330 H6335:H6338 H6340 H6344 H6352 H6360 H6363:H6365 H6372 H6374 H6377 H6379 H6387:H6389 H6392:H6394 H6407 H6412:H6413 H6415:H6416 H6419:H6420 H6426:H6427 H6430:H6431 H6434:H6436 H6441 H6448:H6449 H6453 H6455 H6461:H6462 H6467:H6469 H6474 H6479 H6483:H6484 H6487 H6490:H6491 H6493:H6496 H6506:H6508 H6512:H6514 H6516:H6517 H6521 H6524:H6525 H6527 H6537:H6538 H6546 H6549:H6551 H6553:H6554 H6556 H6562 H6571:H6573 H6576:H6577 H6583 H6591:H6592 H6596:H6597 H6601 H6603:H6605 H6609:H6611 H6613 H6615:H6616 H6618 H6627:H6631 H6635 H6646 H6648 H6658 H6667:H6671 H6683 H6687:H6688 H6694 H6696 H6698:H6699 H6704:H6706 H6710:H6711 H6714 H6724:H6725 H6731:H6732 H6735 H6741:H6742 H6749:H6751 H6757:H6759 H6766 H6771 H6774 H6778:H6780 H6784:H6785 H6787 H6791:H6792 H6794 H6802 H6805 H6809 H6814:H6815 H6818 H6823:H6824 H6828:H6829 H6831:H6832 H6840 H6842 H6846 H6850:H6851 H6853 H6857:H6858 H6862 H6866:H6870 H6879 H6881:H6882 H6887 H6889 H6891 H6893 H6895:H6897 H6903:H6904 H6906:H6907 H6912:H6913 H6916:H6919 H6933 H6936 H6939 H6945 H6948 H6952 H6957:H6958 H6967 H6976 H6980:H6982 H6985:H6986 H6988 H6991 H6994 H6996 H6999 H7001 H7003 H7014 H7016 H7020:H7023 H7027:H7028 H7034:H7035 H7038 H7040 H7042 H7045 H7055:H7057 H7061:H7062 H7064 H7067 H7077:H7078 H7081 H7083 H7085:H7086 H7088:H7089 H7092 H7106 H7110:H7113 H7115 H7117 H7120 H7124 H7126:H7127 H7132 H7135 H7138 H7142:H7143 H7148 H7154 H7157 H7166:H7167 H7172 H7174:H7175 H7178:H7179 H7183 H7188 H7193 H7198 H7205:H7206 H7208 H7212 H7220 H7224 H7232 H7238 H7240 H7244 H7247:H7248 H7254:H7255 H7258:H7259 H7264:H7265 H7271 H7279:H7282 H7290:H7291 H7296:H7298 H7300 H7302 H7310 H7315 H7317 H7320 H7326 H7328 H7330 H7332 H7337 H7340 H7343 H7346 H7348 H7353 H7356:H7357 H7363 H7365 H7367 H7369 H7374 H7376 H7380 H7385 H7387 H7394:H7395 H7398 H7403:H7404 H7408:H7409 H7419 H7421 H7427:H7428 H7432:H7435 H7437:H7438 H7442:H7445 H7450 H7456:H7457 H7469:H7470 H7481:H7483 H7495:H7497 H7506:H7508 H7517 H7523 H7525 H7530 H7535 H7539 H7551 H7557 H7563 H7565:H7566 H7571 H7582 H7587 H7602 H7605 H7615 H7619 H7623 H7628:H7629 H7634 H7642:H7643 H7650 H7654:H7655 H7659 H7668:H7670 H7674:H7675 H7677 H7679 H7685 H7689 H7693 H7696 H7699 H7701:H7702 H7705:H7706 H7710 H7712 H7714 H7721 H7728 H7730:H7733 H7739 H7745:H7747 H7749 H7754:H7755 H7760 H7764:H7765 H7771:H7773 H7776:H7777 H7787 H7789 H7793 H7798 H7801 H7805:H7806 H7811 H7816 H7821 H7826:H7828 H7833:H7835 H7843 H7849 H7852:H7854 H7858 H7861 H7864 H7866 H7873 H7881 H7884:H7885 H7891:H7892 H7894:H7895 H7899 H7902:H7904 H7909 H7917 H7922:H7924 H7927:H7929 H7935 H7937 H7939 H7948 H7952 H7956:H7958 H7960 H7966 H7968:H7969 H7973:H7974 H7977 H7986:H7990 H8000 H8008:H8009 H8014:H8015 H8021 H8026:H8027 H8031 H8038:H8039 H8048:H8049 H8054:H8055 H8059:H8060 H8063 H8065:H8067 H8069 H8071:H8072 H8077:H8078 H8084:H8086 H8088 H8097:H8099 H8102:H8103 H8108:H8112 H8121 H8125:H8126 H8130:H8131 H8135 H8138:H8140 H8144 H8147:H8148 H8159 H8163 H8167 H8171:H8172 H8176 H8178 H8180 H8184 H8187:H8188 H8191:H8192 H8197:H8198 H8203 H8205 H8207 H8211 H8216:H8217 H8219 H8225:H8226 H8233:H8234 H8238:H8239 H8245 H8253 H8255 H8263:H8264 H8270 H8273 H8279:H8281 H8290 H8296 H8303 H8305:H8306 H8314:H8315 H8318:H8319 H8321 H8326 H8331 H8333 H8337 H8341 H8346:H8347 H8351 H8358:H8359 H8362 H8366:H8367 H8371 H8375 H8382:H8384 H8387 H8391 H8395 H8397:H8398 H8404:H8405 H8410 H8414 H8416:H8418 H8421:H8422 H8428 H8433 H8436:H8437 H8444:H8445 H8458 H8463 H8472 H8478 H8481:H8482 H8486 H8489 H8496 H8504 H8507:H8508 H8518 H8523 H8532 H8534 H8538 H8540 H8544 H8553 H8555 H8558:H8559 H8568:H8571 H8576:H8577 H8580 H8587 H8594 H8600 H8603:H8606 H8610 H8617 H8622 H8624 H8629:H8632 H8635 H8639 H8644:H8645 H8651 H8653 H8658:H8659 H8669 H8675 H8681 H8683 H8685 H8692:H8695 H8699 H8701 H8705 H8707:H8708 H8711 H8714 H8717 H8721:H8722 H8729 H8733 H8740 H8746 H8751 H8756 H8761 H8765:H8766 H8770 H8774:H8777 H8783 H8788:H8789 H8792 H8807:H8808 H8815:H8816 H8821 H8824:H8825 H8828 H8830 H8834 H8837 H8846:H8847 H8851:H8852 H8861 H8870 H8872 H8880 H8882 H8894 H8896 H8900 H8908 H8912:H8916 H8918 H8920:H8926 H8933 H8936:H8937 H8940:H8941 H8958:H8959 H8962:H8988 H8991:H8993 H8996:H8997 H9000:H9001 H9003:H9005 H9007 H9009:H9010 H9012 H9014:H9015 H9022:H9023 H9030 H9033 H9037 H9040 H9045 H9049 H9051 H9059 H9061:H9063 H9069 H9075 H9085:H9087 H9091 H9094:H9097 H9102 H9106 H9109:H9111 H9116:H9117 H9121 H9125:H9126 H9134 H9140:H9141 H9144 H9146 H9148 H9153 H9160 H9162 H9168 H9183 H9191 H9194:H9195 H9199 H9203 H9212 H9214 H9218:H9219 H9224 H9232 H9238 H9255 H9258 H9260 H9268 H9270 H9272 H9278 H9285 H9289:H9290 H9293:H9294 H9297 H9299 H9303 H9305 H9308 H9311 H9316:H9317 H9326 H9330 H9333 H9336 H9341 H9344 H9350:H9351 H9357:H9358 H9362 H9365 H9370 H9377 H9385 H9389 H9394 H9397 H9400:H9401 H9407:H9408 H9412:H9413 H9418 H9423:H9424 H9428 H9431 H9435 H9438 H9440:H9442 H9445:H9446 H9451 H9456 H9458 H9460 H9464:H9466 H9470 H9477 H9480:H9481 H9488:H9490 H9494:H9496 H9500:H9502 H9504:H9506 H9508:H9510 H9513 H9516:H9517 H9521 H9525:H9526 H9528 H9531 H9536:H9539 H9545:H9546 H9549 H9551 H9553:H9554 H9557 H9560:H9561 H9565 H9567 H9569 H9573 H9575 H9577 H9579:H9580 H9584:H9585 H9590:H9591 H9593:H9594 H9598 H9602 H9605 H9609 H9613 H9619 H9622 H9624 H9629:H9630 H9634:H9635 H9637 H9639 H9641 H9646 H9648 H9650 H9654 H9656 H9659 H9670 H9674:H9679 H9686 H9688 H9691:H9692 H9694:H9696 H9698:H9699 H9701:H9702 H9704 H9706:H9707 H9710 H9712:H9713 H9715 H9717:H9720 H9722:H9728 H9731 H9735:H9736 H9738 H9741 H9745:H9746 H9750:H9752 H9757 H9759:H9763 H9771 H9774 H9777 H9779 H9785 H9788 H9792:H9795 H9800 H9805:H9806 H9808:H9810 H9814:H9815 H9821:H9824 H9830:H9831 H9844 H9848:H9849 H9853 H9855 H9859:H9862 H9864 H9871:H9875 H9879 H9884:H9885 H9887 H9889 H9894 H9906:H9907 H9909 H9914:H9917 H9924 H9931:H9932 H9938:H9939 H9941 H9945:H9947 H9952 H9959:H9960 H9967:H9968 H9975 H9978:H9979 H9982 H9987 H9990 H9995 H9999:H10001 H10004 H10010:H10011 H10013:H10014 H10019 H10023:H10024 H10027 H10029 H10035:H10037 H10040 H10044 H10046 H10050 H10054:H10055 H10059:H10060 H10064:H10065 H10069:H10071 H10076 H10083 H10085 H10088 H10091 H10095 H10101 H10103:H10106 H10117 H10125 H10129:H10130 H10134:H10136 H10139:H10140 H10144:H10145 H10147 H10151 H10156 H10158:H10160 H10163:H10164 H10169:H10171 H10173 H10175 H10177 H10180:H10181 H10186:H10187 H10189:H10193 H10195 H10198:H10200 H10202 H10204 H10209">
    <cfRule type="containsText" dxfId="29" priority="34" operator="containsText" text=", CSA">
      <formula>NOT(ISERROR(SEARCH(", CSA",H3087)))</formula>
    </cfRule>
    <cfRule type="containsText" dxfId="28" priority="33" operator="containsText" text=", USA">
      <formula>NOT(ISERROR(SEARCH(", USA",H3087)))</formula>
    </cfRule>
  </conditionalFormatting>
  <conditionalFormatting sqref="H10213 H10216 H10219 H10226:H10227 H10229 H10232:H10234 H10236:H10238 H10240:H10241 H10243 H10249:H10250 H10255 H10257 H10260:H10261 H10266 H10270 H10272:H10273 H10276:H10279 H10285:H10289 H10293 H10296 H10303:H10304 H10307:H10308 H10310 H10314 H10317 H10321:H10322 H10326:H10329 H10334 H10336 H10343:H10345 H10347 H10352 H10354 H10356 H10358 H10361 H10363 H10365:H10366 H10370 H10373 H10377:H10378 H10382:H10383 H10389:H10391 H10393 H10401:H10403 H10413 H10417 H10420 H10422:H10423 H10427:H10430 H10435:H10436 H10438:H10439 H10442:H10444 H10446 H10452 H10457 H10460:H10461 H10464 H10470 H10472:H10473 H10481:H10483 H10486 H10489:H10490 H10492:H10493 H10497:H10499 H10504:H10505 H10507 H10516:H10518 H10524:H10527 H10532">
    <cfRule type="containsText" dxfId="27" priority="31" operator="containsText" text=", USA">
      <formula>NOT(ISERROR(SEARCH(", USA",H10213)))</formula>
    </cfRule>
    <cfRule type="containsText" dxfId="26" priority="32" operator="containsText" text=", CSA">
      <formula>NOT(ISERROR(SEARCH(", CSA",H10213)))</formula>
    </cfRule>
  </conditionalFormatting>
  <conditionalFormatting sqref="H10543:H10547 H10551 H10554:H10555 H10559:H10562 H10568 H10584:H10586 H10588 H10590 H10598:H10602 H10604 H10606:H10607 H10610 H10618 H10623 H10625 H10631 H10636 H10638 H10641 H10646 H10651 H10657 H10660:H10661 H10665 H10669:H10670 H10676:H10677 H10680 H10686:H10687 H10692 H10696 H10699 H10701 H10704 H10712 H10714 H10717 H10722 H10724 H10726 H10732 H10748 H10751:H10752 H10755 H10768:H10769 H10773:H10774 H10776 H10783 H10785 H10787 H10791:H10793 H10795 H10800 H10807 H10811 H10813 H10820 H10825 H10830:H10831 H10842">
    <cfRule type="containsText" dxfId="25" priority="30" operator="containsText" text=", CSA">
      <formula>NOT(ISERROR(SEARCH(", CSA",H10543)))</formula>
    </cfRule>
    <cfRule type="containsText" dxfId="24" priority="29" operator="containsText" text=", USA">
      <formula>NOT(ISERROR(SEARCH(", USA",H10543)))</formula>
    </cfRule>
  </conditionalFormatting>
  <conditionalFormatting sqref="H10849 H10852 H10854:H10855 H10861:H10862 H10866 H10871 H10887 H10896 H10907 H10910:H10911 H10914 H10923:H10924 H10930 H10932 H10939:H10941 H10944 H10949:H10950 H10955 H10959 H10962 H10965 H10968 H10970 H10976 H10983 H10994 H10997 H11003 H11005 H11010:H11012 H11018:H11021 H11030 H11034 H11038 H11042:H11045 H11053 H11057 H11061 H11063 H11067 H11070 H11074 H11087 H11089 H11097:H11098 H11102 H11105:H11106 H11109 H11114 H11117:H11118 H11121 H11124 H11134 H11142 H11144 H11148 H11154 H11157 H11162:H11163 H11170 H11179 H11181 H11185 H11189 H11193 H11195 H11197 H11202:H11203 H11205 H11210:H11211 H11213 H11217:H11219 H11221:H11222 H11227 H11229:H11232 H11234:H11235 H11238 H11241 H11243 H11246:H11247 H11249:H11250 H11253 H11256:H11257 H11262:H11264 H11266:H11268 H11270:H11271 H11278 H11282 H11287 H11290:H11291 H11297:H11298 H11301 H11304 H11312 H11319:H11322 H11324:H11325 H11327 H11331 H11334 H11337 H11341 H11346 H11355:H11356 H11360 H11369 H11371 H11375:H11376 H11389 H11391:H11392 H11398 H11401 H11407 H11417 H11425 H11427 H11430 H11432:H11433 H11436 H11438 H11443:H11444 H11452 H11454 H11457:H11458 H11461:H11462 H11467 H11473 H11478:H11479 H11483 H11489 H11493 H11499 H11503 H11509 H11512 H11515 H11520:H11521 H11525:H11526 H11533 H11542 H11544 H11548 H11550:H11551 H11557 H11561 H11563 H11567:H11568 H11570:H11571 H11573 H11577 H11579 H11581 H11586 H11588 H11591 H11593 H11597:H11600 H11603:H11604 H11606 H11612:H11613 H11618:H11620 H11622:H11623 H11637 H11641:H11642 H11645 H11652 H11654 H11657 H11663 H11666 H11672 H11675 H11684 H11690 H11692 H11694 H11696 H11698:H11699 H11704 H11718 H11722 H11726 H11729 H11734:H11735 H11737 H11739 H11741 H11743:H11746 H11752:H11754 H11756 H11758:H11759 H11761 H11764 H11766 H11768:H11769 H11775 H11777:H11778 H11782 H11786 H11788:H11789 H11791 H11793 H11797:H11801 H11807 H11809:H11811 H11813:H11814 H11816 H11818 H11821:H11822 H11824:H11825 H11829:H11830 H11834 H11837 H11841 H11843 H11845 H11847 H11852:H11853 H11856 H11864:H11865 H11871:H11872 H11875 H11878 H11887 H11891:H11892 H11894 H11898 H11901:H11902 H11904 H11906 H11909 H11914 H11921 H11923:H11924 H11931 H11934:H11938 H11940:H11941 H11944 H11948:H11949 H11951:H11956 H11958:H11961 H11967:H11969 H11971 H11973 H11981 H11989 H11992 H11995 H11998 H12000:H12002 H12007 H12016 H12018 H12021:H12022 H12031 H12037 H12041 H12044 H12050 H12053 H12057:H12060 H12063:H12064 H12066 H12074 H12076:H12077 H12081:H12083 H12085:H12087 H12089 H12091 H12094:H12095 H12097:H12098 H12110 H12112 H12122 H12128:H12129 H12134 H12138:H12140 H12147 H12149 H12156:H12157 H12160:H12161 H12166 H12170 H12172 H12174 H12182 H12189 H12194 H12196 H12202 H12208 H12214:H12215 H12220 H12223 H12232 H12237 H12239 H12242:H12244 H12248 H12257 H12261:H12262 H12265 H12267 H12270 H12274 H12276 H12279 H12283 H12287:H12288 H12295 H12297:H12298 H12309 H12318 H12324 H12330:H12331 H12334 H12340:H12341 H12353 H12356 H12359 H12362 H12369 H12376 H12381 H12389 H12396:H12397 H12399 H12403:H12405 H12408 H12413:H12414 H12421 H12427 H12429:H12430 H12434 H12437 H12441:H12442 H12448 H12450 H12462 H12468:H12469 H12473 H12475 H12479 H12481:H12482 H12484 H12487 H12493 H12495 H12497 H12502:H12503 H12506 H12508:H12509 H12512 H12515 H12518 H12520 H12525 H12527 H12534:H12535 H12541 H12545 H12552 H12557 H12561 H12564 H12566 H12571 H12574 H12580:H12582 H12586 H12588 H12593:H12595 H12606:H12607 H12610 H12617:H12618 H12624 H12627 H12630:H12631 H12635:H12636 H12640 H12647 H12654:H12667 H12669 H12673:H12675 H12677:H12683 H12685 H12687 H12689:H12691 H12693:H12696 H12698 H12700 H12702:H12704 H12711:H12714 H12717:H12719 H12730 H12733:H12735 H12738 H12740:H12742 H12744 H12747:H12750 H12753:H12756 H12762:H12763 H12766 H12770:H12773 H12779:H12782 H12787:H12788 H12790 H12796 H12800:H12802 H12807 H12810:H12811 H12813:H12817 H12820:H12823 H12825:H12827 H12832:H12834 H12837 H12839 H12842 H12845:H12849 H12855:H12857 H12860 H12864:H12867 H12869:H12872 H12874:H12876 H12878 H12883:H12884 H12887 H12891:H12892 H12894 H12896:H12897 H12901:H12902 H12904:H12909 H12911:H12913 H12915 H12918 H12921:H12923 H12925 H12927:H12928 H12931 H12934 H12937:H12940 H12942 H12948:H12949 H12952:H12953 H12956 H12960:H12961 H12963:H12965 H12970:H12971 H12974 H12976 H12979:H12981 H12983 H12985 H12988:H12989 H12992 H13000 H13003 H13006:H13007 H13011 H13015:H13021 H13024:H13025 H13029:H13030 H13034 H13036 H13039:H13050 H13052">
    <cfRule type="containsText" dxfId="23" priority="28" operator="containsText" text=", CSA">
      <formula>NOT(ISERROR(SEARCH(", CSA",H10849)))</formula>
    </cfRule>
    <cfRule type="containsText" dxfId="22" priority="27" operator="containsText" text=", USA">
      <formula>NOT(ISERROR(SEARCH(", USA",H10849)))</formula>
    </cfRule>
  </conditionalFormatting>
  <conditionalFormatting sqref="H13055:H13057 H13059:H13060 H13065 H13068 H13072 H13074 H13082:H13086 H13089 H13091:H13092 H13095:H13096 H13099 H13108 H13113:H13115 H13119:H13120 H13123 H13128:H13130 H13136:H13137 H13140 H13142:H13143 H13149:H13151 H13153:H13154 H13159 H13161:H13163 H13165 H13175:H13177 H13179 H13182 H13184 H13187 H13190:H13192 H13197 H13202:H13204 H13207 H13209:H13210 H13212 H13214 H13216 H13219:H13220 H13222 H13226 H13228:H13229 H13233:H13234 H13236:H13239 H13244 H13246 H13248:H13252 H13256:H13260 H13264:H13267 H13271:H13277 H13279:H13282 H13284 H13286:H13288 H13291:H13293 H13295:H13299 H13302:H13303 H13305:H13309 H13314:H13315 H13317 H13319:H13321 H13324 H13327:H13328 H13330 H13334 H13337 H13339 H13343:H13344 H13347:H13348 H13352:H13353 H13355:H13356 H13358:H13359 H13364">
    <cfRule type="containsText" dxfId="21" priority="25" operator="containsText" text=", USA">
      <formula>NOT(ISERROR(SEARCH(", USA",H13055)))</formula>
    </cfRule>
    <cfRule type="containsText" dxfId="20" priority="26" operator="containsText" text=", CSA">
      <formula>NOT(ISERROR(SEARCH(", CSA",H13055)))</formula>
    </cfRule>
  </conditionalFormatting>
  <conditionalFormatting sqref="H13369 H13371 H13374 H13382:H13385 H13396:H13397 H13400:H13401 H13403 H13407:H13409 H13412 H13414:H13416 H13419 H13425:H13427 H13429 H13432:H13433 H13435 H13437 H13439 H13446:H13453 H13458:H13461 H13463 H13465:H13467 H13469:H13472 H13475 H13481:H13483 H13489:H13491 H13498:H13501 H13503:H13504 H13508 H13511:H13512 H13515:H13516 H13519:H13520 H13526:H13527 H13532:H13533 H13535:H13536 H13542:H13543 H13547:H13550 H13553:H13555 H13558 H13560:H13562 H13565:H13568 H13571 H13573:H13575 H13580 H13582 H13584 H13586:H13587 H13592 H13594 H13600 H13603 H13606 H13611 H13614 H13616:H13617 H13624:H13626 H13628 H13639 H13642 H13647 H13649 H13651 H13655:H13658 H13667 H13673:H13674 H13676 H13679 H13681 H13683 H13688 H13691 H13693:H13696 H13699 H13705:H13706 H13708:H13709 H13712 H13715 H13719:H13721 H13725 H13728 H13735 H13742:H13743 H13750:H13751 H13756:H13757 H13765 H13770 H13773 H13778 H13783:H13784 H13786 H13791 H13800 H13803 H13805 H13808:H13810 H13816:H13818 H13821:H13823 H13825 H13831 H13837 H13840 H13847:H13848 H13861:H13862 H13864 H13874 H13882:H13883 H13885:H13886 H13891 H13897:H13898 H13907:H13908 H13911:H13913 H13917 H13919:H13920 H13923 H13928 H13930 H13936 H13940 H13949:H13951 H13953 H13960 H13966 H13970:H13972 H13974 H13984 H13993 H13998:H14001 H14003:H14004 H14007 H14014 H14017 H14024:H14025 H14031 H14035 H14038 H14040:H14041 H14045 H14054 H14058 H14061 H14065:H14066 H14071 H14083 H14088 H14093:H14094 H14097 H14102 H14104 H14107:H14108 H14110 H14113 H14116 H14118:H14119 H14123 H14125:H14126 H14131:H14134 H14139 H14141 H14147 H14154 H14163 H14167:H14168 H14173 H14177 H14180 H14185:H14187 H14195 H14198 H14200 H14202 H14207:H14209 H14211 H14213 H14216 H14219:H14223 H14231 H14234:H14235 H14237:H14238 H14247 H14254:H14255 H14260 H14262 H14265:H14266 H14271:H14272 H14276 H14279 H14285 H14288:H14289 H14292 H14297 H14302 H14309:H14310 H14314 H14319 H14322 H14329 H14333:H14334 H14342 H14348 H14353 H14356 H14358 H14360:H14363 H14366 H14369 H14381:H14382 H14388 H14392 H14400:H14401 H14403 H14408 H14411 H14415 H14417 H14421:H14422 H14424 H14427:H14428 H14433 H14438 H14443 H14447 H14449 H14454 H14458 H14462 H14464 H14470 H14473 H14483:H14484 H14488 H14493 H14496 H14500:H14502 H14504 H14509 H14513 H14518 H14520:H14521 H14525 H14527 H14531 H14534 H14541 H14545:H14546 H14550 H14558 H14560:H14561 H14569:H14570 H14574 H14576 H14579 H14588 H14596 H14599 H14602 H14604:H14608 H14610 H14613:H14614 H14617:H14619 H14621 H14623:H14624 H14627 H14629:H14630 H14635:H14636 H14642:H14643 H14648:H14649 H14651 H14659 H14665:H14666 H14668:H14669 H14672 H14677 H14680 H14687:H14688 H14693 H14701:H14704 H14709 H14716:H14717 H14720 H14722:H14723 H14729:H14731 H14733:H14734 H14737:H14739 H14743:H14744 H14752:H14753 H14760 H14765:H14766 H14771 H14773 H14776 H14783:H14785 H14789:H14791 H14793 H14798:H14799 H14803 H14807:H14808 H14817 H14825 H14828:H14829 H14840 H14845 H14849 H14851 H14859 H14862:H14863 H14870:H14872 H14877:H14879 H14882 H14892:H14893 H14897:H14898 H14905:H14908 H14914 H14917:H14918 H14921:H14922 H14925 H14927 H14931 H14934 H14937:H14938 H14942:H14945 H14948 H14950:H14951 H14955 H14959:H14960 H14963:H14968 H14970 H14972 H14976:H14980 H14982 H14987 H14989 H14991 H14998 H15000:H15002 H15004:H15005 H15008 H15013 H15016 H15018 H15023 H15025 H15039:H15040 H15042 H15045 H15048 H15051 H15056:H15057 H15059 H15064 H15066:H15067 H15069 H15072 H15075 H15083:H15084 H15087 H15089:H15090 H15093:H15095 H15100 H15106 H15110 H15112 H15114 H15117:H15119 H15121:H15122 H15128:H15131 H15134 H15139:H15140 H15144 H15147 H15153 H15158:H15159 H15162 H15167 H15170 H15172 H15175 H15177 H15180:H15181 H15185 H15191 H15194 H15197 H15200 H15205 H15207:H15208 H15225 H15227 H15230:H15234 H15240:H15243 H15252:H15253 H15259 H15262 H15264 H15270 H15275 H15278 H15283 H15293 H15298 H15306:H15307 H15309 H15313 H15317:H15319 H15323 H15326 H15328 H15332:H15333 H15335:H15337 H15340 H15342:H15344 H15349 H15352 H15363:H15364 H15369 H15371:H15373 H15376 H15379:H15380 H15382 H15384 H15386:H15387 H15391 H15395 H15398 H15401 H15406:H15407 H15409 H15411:H15413 H15415 H15420 H15422 H15424 H15427 H15429 H15435 H15437 H15439:H15440 H15445:H15447 H15450 H15452 H15456:H15457 H15461:H15462 H15465 H15467 H15472:H15473 H15477 H15479 H15482 H15484 H15487 H15489:H15491 H15495 H15501:H15503 H15511 H15513 H15515:H15516 H15519 H15530 H15534 H15536 H15538:H15541 H15544 H15546 H15556 H15558 H15561 H15565 H15569 H15573 H15575 H15584 H15590 H15595 H15604:H15605 H15607 H15614 H15618 H15624 H15627:H15628 H15632:H15633 H15635:H15636 H15641 H15643 H15646 H15651:H15652 H15658 H15660:H15661 H15664:H15665 H15670:H15673 H15685 H15691:H15694 H15700 H15702 H15705 H15712:H15713 H15717 H15721 H15723 H15727 H15729 H15732 H15736 H15739 H15744:H15748 H15751:H15752 H15763:H15764 H15772 H15776 H15778 H15782 H15785:H15787 H15795 H15798 H15801 H15805 H15807 H15813:H15814 H15816 H15819 H15824 H15826 H15838 H15844:H15845 H15847:H15848 H15851 H15855 H15862:H15863 H15870:H15871 H15873:H15874 H15880 H15883 H15886:H15887 H15889 H15892 H15895 H15897:H15898 H15904:H15905 H15908 H15914:H15915 H15917 H15922:H15923 H15928:H15929 H15931 H15934 H15938:H15939 H15948 H15950 H15954 H15957 H15964 H15967 H15974 H15976 H15984 H15988:H15989 H15991:H15992 H15998:H16000 H16007 H16009 H16016 H16018 H16022 H16024 H16026:H16027 H16033 H16036:H16037 H16040 H16042:H16043 H16047 H16050:H16052 H16055:H16056 H16060 H16062 H16068 H16074 H16081 H16092 H16094 H16101 H16104 H16107 H16113:H16116 H16122 H16124 H16126 H16128 H16130 H16135:H16137 H16142 H16147:H16148 H16155:H16156 H16158 H16162:H16163 H16166 H16169:H16170 H16172 H16174 H16176 H16183:H16184 H16187 H16189 H16191:H16192 H16194 H16200 H16206 H16209 H16211 H16216 H16219 H16230:H16231 H16234:H16235 H16240 H16242 H16245 H16247 H16251 H16257:H16260 H16262 H16266 H16272 H16274 H16276 H16280:H16281 H16286 H16291 H16297 H16299 H16301 H16313 H16315:H16316 H16318 H16328:H16329 H16331 H16333:H16334 H16337:H16338 H16342:H16343 H16345 H16347 H16352 H16357 H16361 H16370 H16373 H16378 H16385:H16387 H16391 H16396 H16410 H16416 H16419:H16420 H16422 H16426 H16433 H16445:H16446 H16455 H16457 H16460 H16463:H16464 H16474 H16484 H16493 H16498 H16501 H16510 H16520 H16524 H16526:H16527 H16531:H16532 H16537 H16539:H16540 H16543 H16546 H16552 H16554 H16565 H16569 H16575 H16580:H16581 H16583 H16585 H16588:H16590 H16597:H16599 H16608:H16610 H16614 H16619:H16620 H16622 H16624 H16630:H16632 H16650 H16652 H16658:H16659 H16662 H16667 H16673 H16679 H16687 H16691:H16692 H16699 H16706 H16715:H16716 H16718 H16721 H16723 H16729:H16730 H16734:H16735 H16737 H16744:H16745 H16747 H16749 H16759 H16762 H16767 H16772 H16776 H16779:H16780 H16787 H16790 H16793 H16795 H16799 H16805 H16808 H16811 H16819 H16825 H16832:H16833 H16837 H16843 H16848 H16850 H16854 H16859 H16864:H16865 H16872 H16876 H16878:H16879 H16883 H16886 H16889:H16890 H16899:H16900 H16907 H16913 H16915:H16918 H16922:H16923 H16925:H16926 H16929 H16933:H16934 H16937 H16939:H16941 H16945:H16947 H16950:H16951 H16956 H16960 H16963 H16965 H16967:H16968 H16971:H16972 H16976:H16978 H16980:H16981 H16988:H16990 H16992:H16993 H16996 H17001:H17002 H17004 H17006 H17008 H17012:H17015 H17017 H17021 H17023:H17024 H17027 H17030:H17032 H17040:H17041 H17044 H17054 H17059 H17063 H17065 H17070 H17084:H17086 H17098:H17099 H17105:H17108 H17118 H17122:H17123 H17128 H17136 H17138 H17140 H17144 H17149:H17150 H17157 H17160 H17166 H17169:H17170 H17174 H17177 H17182 H17189 H17193 H17195:H17196 H17198 H17201 H17206 H17208 H17212 H17215 H17218:H17219 H17224 H17227 H17229 H17232 H17239 H17244 H17250 H17253:H17254 H17266 H17268 H17270 H17274 H17277 H17285 H17289:H17290 H17295 H17306 H17309:H17310 H17312 H17317 H17322 H17326 H17328:H17329 H17339 H17341 H17346 H17348:H17349 H17355 H17357 H17361 H17363 H17366 H17370 H17372 H17374:H17375 H17380 H17385:H17386 H17392 H17394:H17395 H17402 H17407 H17409 H17414:H17415 H17417:H17418 H17420:H17421 H17423 H17426:H17427 H17436 H17438:H17439 H17444 H17446:H17448 H17456:H17457 H17469:H17470 H17472 H17476 H17481 H17492:H17494 H17497 H17500 H17503 H17506 H17510:H17511 H17517 H17521 H17528 H17531 H17542 H17547:H17548 H17550:H17551 H17555:H17556 H17558 H17562 H17564 H17577 H17580:H17581 H17586:H17587 H17590 H17592:H17593 H17598 H17607 H17613 H17620 H17622 H17626 H17629 H17637:H17638 H17646:H17647 H17650 H17658 H17661:H17662 H17665 H17669 H17671 H17674:H17675 H17682 H17684 H17687:H17689 H17693:H17694 H17703:H17704 H17706 H17708 H17712 H17718:H17719 H17722:H17723 H17731 H17734:H17735 H17739 H17745 H17750 H17755 H17765 H17776 H17786 H17788 H17790 H17792:H17793 H17799 H17801 H17804:H17805 H17807 H17810 H17814 H17817 H17821 H17828 H17830:H17831 H17837 H17844 H17846 H17856 H17860:H17861 H17863 H17867 H17869 H17876 H17879 H17882 H17890:H17891 H17895 H17906:H17907 H17912:H17913 H17916 H17922 H17926 H17937 H17948 H17954 H17957:H17958 H17962:H17964 H17968 H17973 H17983 H17986:H17987 H17991 H17996 H17998 H18001 H18007 H18013:H18014 H18016 H18019 H18023:H18024 H18027:H18028 H18032 H18035 H18038:H18039 H18043 H18048 H18052 H18055 H18060 H18066 H18068 H18071:H18072 H18078 H18080 H18082 H18092 H18095 H18106 H18117 H18121 H18126 H18128:H18129 H18132 H18139:H18140 H18142 H18146 H18151:H18152 H18154 H18156:H18157 H18159:H18160 H18162:H18163 H18166:H18167 H18170 H18173 H18177 H18179 H18183 H18189 H18191 H18193 H18196 H18202:H18203 H18209 H18214:H18215 H18219 H18222 H18225:H18226 H18230 H18233 H18239 H18241:H18242 H18251 H18255 H18258 H18261 H18263:H18264 H18269 H18279:H18280 H18282 H18284 H18288 H18294 H18298 H18302 H18308 H18313 H18316 H18321 H18324 H18326 H18331:H18333 H18335 H18338 H18341 H18345 H18352:H18353 H18366 H18368:H18369 H18378:H18379 H18381 H18394 H18399 H18412 H18416 H18420 H18425:H18426 H18431 H18433:H18434 H18436 H18439 H18441 H18452:H18453 H18456 H18461 H18465 H18468 H18471 H18473:H18474 H18482:H18484 H18488 H18490 H18494 H18498:H18500 H18503 H18506 H18513 H18518 H18522:H18523 H18531 H18534 H18536 H18538 H18542 H18545 H18555 H18560:H18561 H18563 H18572:H18574 H18577 H18580:H18581 H18586 H18588:H18589 H18592 H18600 H18606 H18611 H18613 H18616 H18618 H18621 H18624 H18626 H18629:H18630 H18633 H18636 H18648 H18657 H18659:H18660 H18663:H18664 H18672:H18674 H18683 H18688 H18690 H18692 H18697 H18700 H18703 H18710 H18713 H18716 H18719:H18720 H18722 H18724:H18726 H18731:H18732 H18734 H18736 H18738 H18741:H18743 H18745 H18747 H18749 H18751:H18752 H18758 H18764:H18765 H18769 H18773 H18775:H18776 H18778 H18780 H18786:H18787 H18790 H18794:H18795 H18799 H18802:H18805 H18812:H18815 H18817:H18818 H18820:H18821 H18823:H18825 H18827:H18828 H18832:H18833 H18835 H18839:H18841 H18843:H18845 H18849 H18855:H18856 H18859 H18861 H18867:H18868 H18870 H18874 H18881 H18883 H18885 H18887:H18888 H18890 H18893 H18898 H18909:H18910 H18915:H18916 H18921:H18922 H18927 H18929 H18937:H18938 H18942 H18950 H18954 H18960 H18962 H18966 H18969 H18972 H18978 H18981:H18983 H18989:H18990 H19001:H19002 H19007 H19010:H19011 H19014:H19015 H19018 H19021 H19023 H19029:H19032 H19034 H19036 H19039:H19040 H19046 H19048:H19051 H19053:H19054 H19060:H19062 H19069 H19079 H19082 H19086 H19093 H19097 H19099 H19101:H19102 H19107 H19111 H19118:H19120 H19122 H19126 H19128:H19129 H19136:H19139 H19143 H19148:H19149 H19152 H19154 H19164:H19165 H19172:H19173 H19178 H19181 H19187 H19192:H19194 H19197 H19200 H19206:H19207 H19209 H19212 H19214 H19216:H19221 H19229:H19230 H19232:H19235 H19238:H19240 H19243:H19245 H19247:H19248 H19252 H19256 H19258:H19259 H19263 H19266:H19267 H19270:H19272 H19274 H19283:H19284 H19286 H19288 H19290 H19294:H19295 H19300:H19301 H19311 H19313 H19317 H19321 H19327 H19329 H19334:H19337 H19340 H19345:H19346 H19348 H19350 H19355 H19359:H19360 H19364 H19370:H19372 H19375 H19377 H19385:H19388 H19395:H19396 H19398 H19411:H19412 H19420 H19430:H19431 H19439:H19441 H19444 H19446 H19461 H19468 H19471 H19475 H19477 H19479 H19482:H19483 H19493 H19496:H19504 H19506 H19508 H19511:H19514 H19516:H19521 H19523:H19524 H19526:H19527 H19532:H19538 H19541:H19543 H19547:H19548 H19559 H19563:H19564 H19566:H19568 H19570 H19573:H19579 H19581 H19590 H19596:H19597 H19602 H19605:H19609 H19613:H19614 H19619 H19621:H19622 H19625:H19626 H19632:H19633 H19637 H19640:H19641 H19643:H19644 H19648 H19652:H19654 H19656 H19661 H19665:H19667 H19669:H19672 H19674 H19693 H19706 H19710 H19713:H19714 H19719:H19721 H19725 H19727 H19730:H19731 H19733 H19736:H19737 H19741 H19747 H19749:H19750 H19752:H19753 H19755:H19758 H19760:H19761 H19763 H19766:H19767 H19770 H19774:H19776 H19780:H19785 H19787:H19788 H19790:H19791 H19796:H19798 H19801 H19804:H19806 H19811 H19815 H19826 H19829 H19832 H19842 H19846 H19849 H19855 H19861 H19865:H19866 H19876 H19878:H19879 H19884:H19885 H19891:H19892 H19896 H19898 H19900:H19901 H19908 H19911:H19912 H19914:H19915 H19919:H19920 H19922 H19929 H19931 H19933:H19935 H19938 H19941 H19957 H19960 H19963 H19973:H19974 H19980:H19983 H19985:H19987 H19991 H19993 H19995 H20000:H20001 H20003:H20005 H20010 H20016 H20024:H20030 H20032:H20038 H20040:H20043 H20046:H20047 H20049 H20051:H20054 H20057:H20058 H20060:H20061 H20065:H20067 H20069:H20070 H20076 H20079:H20081 H20083 H20086 H20089 H20091 H20093:H20096 H20101:H20103 H20106 H20112:H20113 H20116 H20118:H20121 H20125 H20128 H20130:H20131 H20137 H20139 H20141:H20142 H20144 H20154:H20158 H20160 H20162:H20165 H20167:H20168 H20170:H20176 H20181:H20184 H20186 H20188:H20192 H20194:H20198 H20200:H20202 H20204 H20206 H20208 H20210:H20212 H20214:H20220 H20222:H20229 H20232:H20235 H20239:H20241 H20243 H20246:H20249 H20251:H20253 H20255:H20256 H20258 H20262:H20263 H20265 H20268:H20271 H20273:H20279 H20281:H20283 H20286 H20293:H20294 H20297:H20309 H20311:H20312 H20315:H20319 H20321:H20331 H20333:H20339 H20341:H20346 H20348:H20349 H20351:H20354 H20356:H20358 H20361:H20363 H20366:H20367 H20369:H20371 H20373:H20376 H20379:H20382 H20384:H20386 H20389:H20397 H20400 H20403:H20405 H20407 H20409:H20410 H20413:H20415 H20418:H20422 H20424:H20426 H20428:H20429 H20432:H20437 H20440:H20441 H20443 H20445 H20447:H20448 H20450 H20452:H20458 H20460:H20465 H20471 H20474 H20476 H20478 H20480 H20482:H20491 H20493:H20497 H20502 H20504:H20506 H20508:H20510 H20512:H20518 H20520:H20524 H20528 H20532 H20535:H20536 H20538 H20541 H20544 H20549:H20550 H20554:H20556 H20559:H20560 H20566 H20568 H20571 H20580 H20587:H20588 H20590 H20592:H20597 H20599 H20601 H20604 H20606 H20611:H20613 H20615:H20616 H20620:H20621 H20623:H20624 H20626 H20628 H20632:H20634 H20636:H20638 H20641:H20646 H20648 H20650:H20651 H20653:H20655 H20660:H20666 H20668:H20671 H20675:H20676 H20678:H20679 H20681:H20688 H20692:H20694 H20699:H20703 H20708:H20711 H20713 H20715:H20717 H20719 H20721:H20722 H20724:H20725 H20727 H20730 H20733:H20736 H20740:H20741 H20744:H20746 H20748 H20752:H20755 H20757:H20759 H20763 H20765:H20766 H20768 H20770:H20779 H20782:H20786 H20788 H20791:H20794 H20796:H20797 H20800:H20805 H20807:H20809 H20811:H20812 H20816:H20818 H20820:H20822 H20824 H20828 H20830 H20832:H20836 H20838 H20840:H20843 H20845:H20850 H20853 H20855 H20857:H20858 H20860 H20864:H20866 H20869 H20871 H20875:H20881 H20883 H20886:H20887 H20889:H20892 H20894:H20895 H20899:H20901 H20903 H20905:H20906 H20908:H20909 H20911:H20912 H20915 H20917:H20921 H20923:H20926 H20929 H20932:H20933 H20936:H20939 H20941:H20944 H20946:H20948 H20951:H20956 H20958:H20960 H20962:H20972 H20975:H20976 H20980:H20981 H20984:H20988 H20990 H20994 H20997:H20998 H21000 H21002:H21005 H21008:H21011 H21014:H21015 H21018:H21022 H21025:H21029 H21031:H21033 H21035:H21036 H21039:H21041 H21044 H21047:H21048 H21052:H21053 H21058:H21059 H21064 H21067:H21069 H21072:H21082 H21084 H21088:H21092 H21094 H21096:H21102 H21104 H21106:H21109 H21112:H21116 H21118:H21120 H21122:H21127 H21130:H21131 H21133 H21136:H21146 H21148:H21149 H21153:H21162 H21164:H21169 H21171 H21173:H21182 H21184:H21185 H21187 H21193:H21194 H21196:H21204 H21206 H21210:H21212 H21219 H21223:H21224 H21228:H21232 H21234 H21236:H21238 H21240:H21242 H21244:H21246 H21248 H21251:H21266 H21269:H21279 H21281:H21283 H21285:H21288 H21290 H21292:H21295 H21298 H21300 H21302:H21312 H21315 H21317:H21320 H21322:H21324 H21329:H21332 H21340:H21341 H21343:H21345 H21349 H21351:H21353 H21355:H21358 H21360:H21361 H21363 H21365:H21368 H21371 H21373 H21375:H21378 H21381 H21383:H21386 H21391 H21393 H21398:H21399 H21403:H21404 H21407:H21408 H21412:H21414 H21416:H21419 H21421 H21423:H21425 H21431:H21433 H21436 H21440 H21443 H21446 H21449 H21451:H21452 H21454 H21460:H21461 H21464 H21468 H21473 H21475:H21478 H21480 H21484:H21485 H21487:H21488 H21490 H21493 H21496:H21497 H21501:H21505 H21507 H21511 H21514 H21519:H21523 H21527 H21532 H21535 H21541:H21549 H21552 H21558 H21562:H21564 H21567:H21568 H21573:H21575 H21577 H21579:H21581 H21583:H21584 H21587 H21589:H21590 H21593:H21598 H21600 H21603 H21607 H21612 H21615:H21620 H21623:H21625 H21628:H21629 H21632 H21635 H21640 H21642 H21645:H21648 H21650:H21651 H21659 H21662 H21664 H21669 H21680:H21681 H21687 H21694 H21696 H21699 H21705:H21707 H21714 H21716 H21720 H21723 H21727 H21729 H21735:H21736 H21739:H21740 H21750 H21752:H21753 H21760 H21765 H21769:H21770 H21772 H21776 H21779 H21784 H21802 H21804:H21806 H21812:H21816 H21825 H21836 H21840 H21850 H21852 H21854 H21862 H21864 H21867 H21870 H21872:H21873 H21878 H21880:H21881 H21890 H21894:H21895 H21898 H21900 H21902:H21904 H21907 H21916 H21920 H21923 H21930:H21931 H21934 H21938 H21940 H21954 H21956 H21958:H21961 H21967:H21968 H21971 H21978 H21981:H21983 H21988:H21993 H21995:H21996 H21998:H22003 H22006 H22012 H22015 H22019:H22021 H22023 H22026:H22027 H22029 H22033 H22037 H22039 H22043:H22048 H22053:H22056 H22062:H22065 H22080:H22082 H22084 H22086:H22087 H22091 H22097:H22099 H22105:H22107 H22110:H22111 H22116 H22119 H22126 H22131 H22135 H22138 H22142:H22144 H22149 H22154 H22157:H22166 H22175:H22176 H22183:H22184 H22186 H22188 H22191 H22196:H22200 H22205 H22207:H22208 H22212 H22216 H22220:H22221 H22224:H22227 H22231 H22236 H22238:H22239 H22245:H22246 H22248:H22250 H22253:H22255 H22259:H22260 H22264:H22266 H22268:H22269 H22272 H22275:H22277 H22279:H22280 H22283 H22285 H22288 H22290 H22294 H22296:H22297 H22299 H22301 H22305:H22311 H22313:H22314 H22317 H22321 H22324:H22326 H22328 H22330:H22331 H22333 H22336 H22340 H22343:H22345 H22348 H22352 H22354 H22356 H22358 H22362:H22364 H22366 H22369:H22370 H22373 H22378 H22382 H22387 H22394 H22396:H22397 H22400 H22403:H22404 H22408 H22413:H22415 H22417:H22419 H22425:H22426 H22428:H22429 H22439 H22448 H22452 H22460 H22463 H22467:H22469 H22474:H22475 H22478:H22480 H22482 H22489 H22492 H22496 H22499 H22502:H22506 H22508 H22511:H22512 H22515 H22517:H22519 H22521 H22523:H22524 H22531 H22533 H22539:H22540 H22547:H22556 H22558 H22561:H22564 H22566:H22570 H22572:H22574 H22576:H22577 H22581 H22583 H22585 H22595 H22597 H22600 H22603:H22605 H22607:H22608 H22610 H22614 H22617:H22621 H22624:H22628 H22631:H22634 H22636:H22641 H22643:H22645 H22647 H22650:H22656 H22658:H22659 H22661 H22663:H22668 H22670 H22672:H22678 H22686 H22688:H22709 H22712:H22718 H22720:H22726 H22729:H22732 H22734:H22737 H22742 H22744:H22745 H22748 H22750:H22751 H22754 H22756:H22757 H22761:H22762 H22764:H22765 H22767:H22771 H22774:H22775 H22777 H22780 H22783 H22785 H22787:H22788 H22792:H22796 H22800 H22803 H22806:H22807 H22809:H22810 H22812 H22814:H22817 H22820 H22823 H22825:H22833 H22835:H22837 H22839:H22841 H22843 H22845:H22846 H22848 H22850:H22853 H22857 H22860 H22862:H22864 H22867:H22868 H22871:H22872 H22876:H22877 H22880 H22886:H22888 H22891 H22894 H22898:H22901 H22907 H22909:H22910 H22912:H22913 H22915 H22917 H22919:H22920 H22923 H22927 H22930 H22933 H22935 H22937:H22940 H22945 H22947:H22948 H22951:H22952 H22954 H22956:H22959 H22961:H22962 H22965:H22966 H22968 H22970 H22974 H22976:H22979 H22982:H22983 H22985:H22988 H22990:H22991 H22996 H22998:H23001 H23003:H23004 H23006 H23008:H23009 H23011 H23015 H23017 H23019 H23021:H23028 H23030:H23032 H23034:H23035 H23037:H23038 H23042 H23044 H23046 H23050 H23060:H23061 H23066 H23070 H23079:H23081 H23083 H23087 H23092 H23094:H23095 H23097:H23101 H23103:H23105 H23107:H23108 H23110 H23112:H23113 H23117:H23119 H23122:H23123 H23130:H23131 H23135 H23138:H23140 H23142 H23145 H23157:H23158 H23160 H23175:H23176 H23181 H23188 H23190:H23193 H23196 H23205 H23209 H23212 H23218 H23230:H23231 H23233:H23234">
    <cfRule type="containsText" dxfId="19" priority="24" operator="containsText" text=", CSA">
      <formula>NOT(ISERROR(SEARCH(", CSA",H13369)))</formula>
    </cfRule>
    <cfRule type="containsText" dxfId="18" priority="23" operator="containsText" text=", USA">
      <formula>NOT(ISERROR(SEARCH(", USA",H13369)))</formula>
    </cfRule>
  </conditionalFormatting>
  <conditionalFormatting sqref="H23238:H23243 H23246:H23248 H23251:H23253 H23258 H23265:H23271 H23273 H23275:H23278 H23282 H23284:H23285 H23287:H23288 H23292 H23294:H23296 H23298:H23305">
    <cfRule type="containsText" dxfId="17" priority="22" operator="containsText" text=", CSA">
      <formula>NOT(ISERROR(SEARCH(", CSA",H23238)))</formula>
    </cfRule>
    <cfRule type="containsText" dxfId="16" priority="21" operator="containsText" text=", USA">
      <formula>NOT(ISERROR(SEARCH(", USA",H23238)))</formula>
    </cfRule>
  </conditionalFormatting>
  <conditionalFormatting sqref="H23337">
    <cfRule type="containsText" dxfId="15" priority="6" operator="containsText" text=", CSA">
      <formula>NOT(ISERROR(SEARCH(", CSA",H23337)))</formula>
    </cfRule>
    <cfRule type="containsText" dxfId="14" priority="5" operator="containsText" text=", USA">
      <formula>NOT(ISERROR(SEARCH(", USA",H23337)))</formula>
    </cfRule>
  </conditionalFormatting>
  <conditionalFormatting sqref="H23345">
    <cfRule type="containsText" dxfId="13" priority="4" operator="containsText" text=", CSA">
      <formula>NOT(ISERROR(SEARCH(", CSA",H23345)))</formula>
    </cfRule>
    <cfRule type="containsText" dxfId="12" priority="3" operator="containsText" text=", USA">
      <formula>NOT(ISERROR(SEARCH(", USA",H23345)))</formula>
    </cfRule>
  </conditionalFormatting>
  <conditionalFormatting sqref="H23357">
    <cfRule type="containsText" dxfId="11" priority="1" operator="containsText" text=", USA">
      <formula>NOT(ISERROR(SEARCH(", USA",H23357)))</formula>
    </cfRule>
    <cfRule type="containsText" dxfId="10" priority="2" operator="containsText" text=", CSA">
      <formula>NOT(ISERROR(SEARCH(", CSA",H23357)))</formula>
    </cfRule>
  </conditionalFormatting>
  <conditionalFormatting sqref="AZ3:CA3 AN3:AY23333 AN23334:AU1048576">
    <cfRule type="containsText" dxfId="9" priority="10" operator="containsText" text=", CSA">
      <formula>NOT(ISERROR(SEARCH(", CSA",AN3)))</formula>
    </cfRule>
  </conditionalFormatting>
  <conditionalFormatting sqref="AZ3:DG3 AN3:AY23333 AN23334:AU1048576">
    <cfRule type="containsText" dxfId="8" priority="9" operator="containsText" text=", USA">
      <formula>NOT(ISERROR(SEARCH(", USA",AN3)))</formula>
    </cfRule>
  </conditionalFormatting>
  <conditionalFormatting sqref="BJ4:BN23333 BR4:BW23333 BY4:BY23333 CK4:CO23333 CT4:CX23333 DM4:DQ23333 DU4:DZ23333 EB4:EB23333 EN4:ER23333 EW4:FA23333 CA8485:CG23333 DC8485:DI23333 ED8485:EJ23333">
    <cfRule type="containsText" dxfId="7" priority="12" operator="containsText" text=", CSA">
      <formula>NOT(ISERROR(SEARCH(", CSA",BJ4)))</formula>
    </cfRule>
    <cfRule type="containsText" dxfId="6" priority="11" operator="containsText" text=", USA">
      <formula>NOT(ISERROR(SEARCH(", USA",BJ4)))</formula>
    </cfRule>
  </conditionalFormatting>
  <conditionalFormatting sqref="CB1:CC8484 DC1:DD8484 DH1:DI8484 EE1:EF8484 FF1:FG8484 CD2:CG2 DE2:DG2 EH2 EJ2 FI2 DJ3:ED3 EG3:FE3 FH3:FJ8484 CA4:CA8484 CD4:CG8484 DE4:DG8484 ED4:ED8484 EG4:EJ8484">
    <cfRule type="containsText" dxfId="5" priority="13" operator="containsText" text=", USA">
      <formula>NOT(ISERROR(SEARCH(", USA",CA1)))</formula>
    </cfRule>
  </conditionalFormatting>
  <conditionalFormatting sqref="CB1:CC8484 DC1:DD8484 DH1:DI8484 EE1:EF8484 FF1:FG8484 CD2:CG2 EH2 EJ2 FI2 DE2:DG8484 DJ3:ED3 EG3:FE3 FH3:FJ8484 CA4:CA8484 CD4:CG8484 ED4:ED8484 EG4:EJ8484 CD3:DB3">
    <cfRule type="containsText" dxfId="4" priority="14" operator="containsText" text=", CSA">
      <formula>NOT(ISERROR(SEARCH(", CSA",CA1)))</formula>
    </cfRule>
  </conditionalFormatting>
  <conditionalFormatting sqref="CH4:CH23333 DJ4:DJ23333 EK4:EK23333 FF8485:FJ23333">
    <cfRule type="containsText" dxfId="3" priority="7" operator="containsText" text=", USA">
      <formula>NOT(ISERROR(SEARCH(", USA",CH4)))</formula>
    </cfRule>
    <cfRule type="containsText" dxfId="2" priority="8" operator="containsText" text=", CSA">
      <formula>NOT(ISERROR(SEARCH(", CSA",CH4)))</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85D22-A982-4A25-9C8A-CCBCE93D1661}">
  <dimension ref="A1:AQ57"/>
  <sheetViews>
    <sheetView zoomScale="90" zoomScaleNormal="90" workbookViewId="0">
      <selection activeCell="A4" sqref="A4:H4"/>
    </sheetView>
  </sheetViews>
  <sheetFormatPr defaultRowHeight="15" x14ac:dyDescent="0.25"/>
  <cols>
    <col min="1" max="3" width="9.140625" style="29"/>
    <col min="4" max="4" width="9.140625" style="29" customWidth="1"/>
    <col min="5" max="8" width="9.140625" style="29"/>
    <col min="9" max="9" width="3.7109375" style="29" customWidth="1"/>
    <col min="10" max="16384" width="9.140625" style="29"/>
  </cols>
  <sheetData>
    <row r="1" spans="1:42" ht="15" customHeight="1" x14ac:dyDescent="0.25">
      <c r="A1" s="198" t="s">
        <v>614</v>
      </c>
      <c r="B1" s="198"/>
      <c r="C1" s="198"/>
      <c r="D1" s="198"/>
      <c r="E1" s="198"/>
      <c r="F1" s="198"/>
      <c r="G1" s="198"/>
      <c r="H1" s="198"/>
      <c r="AA1" s="81" t="s">
        <v>3632</v>
      </c>
      <c r="AB1" s="81" t="s">
        <v>3633</v>
      </c>
      <c r="AC1" s="81" t="s">
        <v>1466</v>
      </c>
      <c r="AD1" s="81" t="s">
        <v>3702</v>
      </c>
      <c r="AE1" s="81" t="s">
        <v>3703</v>
      </c>
    </row>
    <row r="2" spans="1:42" ht="15" customHeight="1" x14ac:dyDescent="0.25">
      <c r="A2" s="198"/>
      <c r="B2" s="198"/>
      <c r="C2" s="198"/>
      <c r="D2" s="198"/>
      <c r="E2" s="198"/>
      <c r="F2" s="198"/>
      <c r="G2" s="198"/>
      <c r="H2" s="198"/>
      <c r="X2" s="29" t="s">
        <v>3721</v>
      </c>
      <c r="Z2" s="29" t="s">
        <v>9</v>
      </c>
      <c r="AA2" s="81">
        <f>COUNTIFS('MASTER DOR LIST'!$F$4:$F$99989,'Member Stats'!$A$1,'MASTER DOR LIST'!$K$4:$K$99989,"USA",'MASTER DOR LIST'!$L$4:$L$99989,"Major Victory",'MASTER DOR LIST'!$I$4:$I$99989,"Battle")</f>
        <v>6</v>
      </c>
      <c r="AB2" s="81">
        <f>COUNTIFS('MASTER DOR LIST'!$F$4:$F$99989,'Member Stats'!$A$1,'MASTER DOR LIST'!$K$4:$K$99989,"USA",'MASTER DOR LIST'!$L$4:$L$99989,"Minor Victory",'MASTER DOR LIST'!$I$4:$I$99989,"Battle")</f>
        <v>2</v>
      </c>
      <c r="AC2" s="81">
        <f>COUNTIFS('MASTER DOR LIST'!$F$4:$F$99989,'Member Stats'!$A$1,'MASTER DOR LIST'!$K$4:$K$99989,".",'MASTER DOR LIST'!$I$4:$I$99989,"Battle")</f>
        <v>0</v>
      </c>
      <c r="AD2" s="81">
        <f>COUNTIFS('MASTER DOR LIST'!$F$4:$F$99989,'Member Stats'!$A$1,'MASTER DOR LIST'!$K$4:$K$99989,"CSA",'MASTER DOR LIST'!$L$4:$L$99989,"Minor Victory",'MASTER DOR LIST'!$I$4:$I$99989,"Battle")</f>
        <v>1</v>
      </c>
      <c r="AE2" s="81">
        <f>COUNTIFS('MASTER DOR LIST'!$F$4:$F$99989,'Member Stats'!$A$1,'MASTER DOR LIST'!$K$4:$K$99989,"CSA",'MASTER DOR LIST'!$L$4:$L$99989,"Major Victory",'MASTER DOR LIST'!$I$4:$I$99989,"Battle")</f>
        <v>0</v>
      </c>
      <c r="AG2" s="29">
        <f>SUM(AA4:AE4)</f>
        <v>122</v>
      </c>
      <c r="AH2" s="29" t="s">
        <v>3722</v>
      </c>
    </row>
    <row r="3" spans="1:42" ht="15" customHeight="1" x14ac:dyDescent="0.25">
      <c r="A3" s="198"/>
      <c r="B3" s="198"/>
      <c r="C3" s="198"/>
      <c r="D3" s="198"/>
      <c r="E3" s="198"/>
      <c r="F3" s="198"/>
      <c r="G3" s="198"/>
      <c r="H3" s="198"/>
      <c r="X3" s="29" t="s">
        <v>3721</v>
      </c>
      <c r="Z3" s="29" t="s">
        <v>3</v>
      </c>
      <c r="AA3" s="81">
        <f>COUNTIFS('MASTER DOR LIST'!$D$4:$D$99989,'Member Stats'!$A$1,'MASTER DOR LIST'!$K$4:$K$99989,"CSA",'MASTER DOR LIST'!$L$4:$L$99989,"Major Victory",'MASTER DOR LIST'!$I$4:$I$99989,"Battle")</f>
        <v>82</v>
      </c>
      <c r="AB3" s="81">
        <f>COUNTIFS('MASTER DOR LIST'!$D$4:$D$99989,'Member Stats'!$A$1,'MASTER DOR LIST'!$K$4:$K$99989,"CSA",'MASTER DOR LIST'!$L$4:$L$99989,"Minor Victory",'MASTER DOR LIST'!$I$4:$I$99989,"Battle")</f>
        <v>6</v>
      </c>
      <c r="AC3" s="81">
        <f>COUNTIFS('MASTER DOR LIST'!$D$4:$D$99989,'Member Stats'!$A$1,'MASTER DOR LIST'!$K$4:$K$99989,".",'MASTER DOR LIST'!$I$4:$I$99989,"Battle")</f>
        <v>15</v>
      </c>
      <c r="AD3" s="81">
        <f>COUNTIFS('MASTER DOR LIST'!$D$4:$D$99989,'Member Stats'!$A$1,'MASTER DOR LIST'!$K$4:$K$99989,"USA",'MASTER DOR LIST'!$L$4:$L$99989,"Minor Victory",'MASTER DOR LIST'!$I$4:$I$99989,"Battle")</f>
        <v>6</v>
      </c>
      <c r="AE3" s="81">
        <f>COUNTIFS('MASTER DOR LIST'!$D$4:$D$99989,'Member Stats'!$A$1,'MASTER DOR LIST'!$K$4:$K$99989,"USA",'MASTER DOR LIST'!$L$4:$L$99989,"Major Victory",'MASTER DOR LIST'!$I$4:$I$99989,"Battle")</f>
        <v>4</v>
      </c>
    </row>
    <row r="4" spans="1:42" x14ac:dyDescent="0.25">
      <c r="A4" s="207" t="s">
        <v>3723</v>
      </c>
      <c r="B4" s="208"/>
      <c r="C4" s="208"/>
      <c r="D4" s="208"/>
      <c r="E4" s="208"/>
      <c r="F4" s="208"/>
      <c r="G4" s="208"/>
      <c r="H4" s="208"/>
      <c r="AA4" s="81">
        <f>SUM(AA2:AA3)</f>
        <v>88</v>
      </c>
      <c r="AB4" s="81">
        <f>SUM(AB2:AB3)</f>
        <v>8</v>
      </c>
      <c r="AC4" s="81">
        <f>SUM(AC2:AC3)</f>
        <v>15</v>
      </c>
      <c r="AD4" s="81">
        <f>SUM(AD2:AD3)</f>
        <v>7</v>
      </c>
      <c r="AE4" s="81">
        <f>SUM(AE2:AE3)</f>
        <v>4</v>
      </c>
    </row>
    <row r="5" spans="1:42" ht="15" customHeight="1" x14ac:dyDescent="0.25">
      <c r="A5" s="70" t="s">
        <v>3724</v>
      </c>
      <c r="B5" s="70" t="s">
        <v>3725</v>
      </c>
      <c r="C5" s="70" t="s">
        <v>1466</v>
      </c>
      <c r="D5" s="70" t="s">
        <v>3726</v>
      </c>
      <c r="E5" s="70" t="s">
        <v>3727</v>
      </c>
      <c r="F5" s="113" t="s">
        <v>3728</v>
      </c>
      <c r="G5" s="113" t="s">
        <v>3709</v>
      </c>
      <c r="H5" s="113" t="s">
        <v>3729</v>
      </c>
    </row>
    <row r="6" spans="1:42" ht="15" customHeight="1" x14ac:dyDescent="0.25">
      <c r="A6" s="114">
        <f>A10+A14+A18+A22</f>
        <v>115</v>
      </c>
      <c r="B6" s="114">
        <f t="shared" ref="B6:E6" si="0">B10+B14+B18+B22</f>
        <v>13</v>
      </c>
      <c r="C6" s="114">
        <f t="shared" si="0"/>
        <v>20</v>
      </c>
      <c r="D6" s="114">
        <f t="shared" si="0"/>
        <v>10</v>
      </c>
      <c r="E6" s="114">
        <f t="shared" si="0"/>
        <v>8</v>
      </c>
      <c r="F6" s="137">
        <f>SUM(A6:E6)</f>
        <v>166</v>
      </c>
      <c r="G6" s="138">
        <f>(2*(A6+B6)+C6)/(2*F6)</f>
        <v>0.83132530120481929</v>
      </c>
      <c r="H6" s="138">
        <f>(2*(D6+E6)+C6)/(2*F6)</f>
        <v>0.16867469879518071</v>
      </c>
      <c r="AA6" s="81" t="s">
        <v>3632</v>
      </c>
      <c r="AB6" s="81" t="s">
        <v>3633</v>
      </c>
      <c r="AC6" s="81" t="s">
        <v>1466</v>
      </c>
      <c r="AD6" s="81" t="s">
        <v>3702</v>
      </c>
      <c r="AE6" s="81" t="s">
        <v>3703</v>
      </c>
    </row>
    <row r="7" spans="1:42" x14ac:dyDescent="0.25">
      <c r="X7" s="29" t="s">
        <v>3721</v>
      </c>
      <c r="Z7" s="29" t="s">
        <v>9</v>
      </c>
      <c r="AA7" s="81">
        <f>COUNTIFS('MASTER DOR LIST'!$F$4:$F$99989,'Member Stats'!$A$1,'MASTER DOR LIST'!$K$4:$K$99989,"USA",'MASTER DOR LIST'!$L$4:$L$99989,"Major Victory",'MASTER DOR LIST'!$I$4:$I$99989,"Maneuver")</f>
        <v>9</v>
      </c>
      <c r="AB7" s="81">
        <f>COUNTIFS('MASTER DOR LIST'!$F$4:$F$99989,'Member Stats'!$A$1,'MASTER DOR LIST'!$K$4:$K$99989,"USA",'MASTER DOR LIST'!$L$4:$L$99989,"Minor Victory",'MASTER DOR LIST'!$I$4:$I$99989,"Maneuver")</f>
        <v>1</v>
      </c>
      <c r="AC7" s="81">
        <f>COUNTIFS('MASTER DOR LIST'!$F$4:$F$99989,'Member Stats'!$A$1,'MASTER DOR LIST'!$K$4:$K$99989,".",'MASTER DOR LIST'!$I$4:$I$99989,"Maneuver")</f>
        <v>2</v>
      </c>
      <c r="AD7" s="81">
        <f>COUNTIFS('MASTER DOR LIST'!$F$4:$F$99989,'Member Stats'!$A$1,'MASTER DOR LIST'!$K$4:$K$99989,"CSA",'MASTER DOR LIST'!$L$4:$L$99989,"Minor Victory",'MASTER DOR LIST'!$I$4:$I$99989,"Maneuver")</f>
        <v>2</v>
      </c>
      <c r="AE7" s="81">
        <f>COUNTIFS('MASTER DOR LIST'!$F$4:$F$99989,'Member Stats'!$A$1,'MASTER DOR LIST'!$K$4:$K$99989,"CSA",'MASTER DOR LIST'!$L$4:$L$99989,"Major Victory",'MASTER DOR LIST'!$I$4:$I$99989,"Maneuver")</f>
        <v>1</v>
      </c>
      <c r="AG7" s="29">
        <f>SUM(AA9:AE9)</f>
        <v>31</v>
      </c>
      <c r="AH7" s="29" t="s">
        <v>3722</v>
      </c>
    </row>
    <row r="8" spans="1:42" ht="15" customHeight="1" x14ac:dyDescent="0.25">
      <c r="A8" s="203" t="s">
        <v>3730</v>
      </c>
      <c r="B8" s="204"/>
      <c r="C8" s="204"/>
      <c r="D8" s="204"/>
      <c r="E8" s="204"/>
      <c r="F8" s="204"/>
      <c r="G8" s="204"/>
      <c r="H8" s="204"/>
      <c r="X8" s="29" t="s">
        <v>3721</v>
      </c>
      <c r="Z8" s="29" t="s">
        <v>3</v>
      </c>
      <c r="AA8" s="81">
        <f>COUNTIFS('MASTER DOR LIST'!$D$4:$D$99989,'Member Stats'!$A$1,'MASTER DOR LIST'!$K$4:$K$99989,"CSA",'MASTER DOR LIST'!$L$4:$L$99989,"Major Victory",'MASTER DOR LIST'!$I$4:$I$99989,"Maneuver")</f>
        <v>10</v>
      </c>
      <c r="AB8" s="81">
        <f>COUNTIFS('MASTER DOR LIST'!$D$4:$D$99989,'Member Stats'!$A$1,'MASTER DOR LIST'!$K$4:$K$99989,"CSA",'MASTER DOR LIST'!$L$4:$L$99989,"Minor Victory",'MASTER DOR LIST'!$I$4:$I$99989,"Maneuver")</f>
        <v>3</v>
      </c>
      <c r="AC8" s="81">
        <f>COUNTIFS('MASTER DOR LIST'!$D$4:$D$99989,'Member Stats'!$A$1,'MASTER DOR LIST'!$K$4:$K$99989,".",'MASTER DOR LIST'!$I$4:$I$99989,"Maneuver")</f>
        <v>1</v>
      </c>
      <c r="AD8" s="81">
        <f>COUNTIFS('MASTER DOR LIST'!$D$4:$D$99989,'Member Stats'!$A$1,'MASTER DOR LIST'!$K$4:$K$99989,"USA",'MASTER DOR LIST'!$L$4:$L$99989,"Minor Victory",'MASTER DOR LIST'!$I$4:$I$99989,"Maneuver")</f>
        <v>1</v>
      </c>
      <c r="AE8" s="81">
        <f>COUNTIFS('MASTER DOR LIST'!$D$4:$D$99989,'Member Stats'!$A$1,'MASTER DOR LIST'!$K$4:$K$99989,"USA",'MASTER DOR LIST'!$L$4:$L$99989,"Major Victory",'MASTER DOR LIST'!$I$4:$I$99989,"Maneuver")</f>
        <v>1</v>
      </c>
    </row>
    <row r="9" spans="1:42" ht="15" customHeight="1" x14ac:dyDescent="0.25">
      <c r="A9" s="70" t="s">
        <v>3724</v>
      </c>
      <c r="B9" s="70" t="s">
        <v>3725</v>
      </c>
      <c r="C9" s="70" t="s">
        <v>1466</v>
      </c>
      <c r="D9" s="70" t="s">
        <v>3726</v>
      </c>
      <c r="E9" s="70" t="s">
        <v>3727</v>
      </c>
      <c r="F9" s="113" t="s">
        <v>3728</v>
      </c>
      <c r="G9" s="113" t="s">
        <v>3709</v>
      </c>
      <c r="H9" s="113" t="s">
        <v>3729</v>
      </c>
      <c r="AA9" s="115">
        <f>SUM(AA7:AA8)</f>
        <v>19</v>
      </c>
      <c r="AB9" s="115">
        <f>SUM(AB7:AB8)</f>
        <v>4</v>
      </c>
      <c r="AC9" s="115">
        <f>SUM(AC7:AC8)</f>
        <v>3</v>
      </c>
      <c r="AD9" s="115">
        <f>SUM(AD7:AD8)</f>
        <v>3</v>
      </c>
      <c r="AE9" s="115">
        <f>SUM(AE7:AE8)</f>
        <v>2</v>
      </c>
    </row>
    <row r="10" spans="1:42" x14ac:dyDescent="0.25">
      <c r="A10" s="114">
        <f>AA4</f>
        <v>88</v>
      </c>
      <c r="B10" s="114">
        <f t="shared" ref="B10:E10" si="1">AB4</f>
        <v>8</v>
      </c>
      <c r="C10" s="114">
        <f t="shared" si="1"/>
        <v>15</v>
      </c>
      <c r="D10" s="114">
        <f t="shared" si="1"/>
        <v>7</v>
      </c>
      <c r="E10" s="114">
        <f t="shared" si="1"/>
        <v>4</v>
      </c>
      <c r="F10" s="137">
        <f>SUM(A10:E10)</f>
        <v>122</v>
      </c>
      <c r="G10" s="138">
        <f>(2*(A10+B10)+C10)/(2*F10)</f>
        <v>0.84836065573770492</v>
      </c>
      <c r="H10" s="138">
        <f>(2*(D10+E10)+C10)/(2*F10)</f>
        <v>0.15163934426229508</v>
      </c>
    </row>
    <row r="11" spans="1:42" x14ac:dyDescent="0.25">
      <c r="AA11" s="81" t="s">
        <v>3731</v>
      </c>
      <c r="AB11" s="81" t="s">
        <v>3732</v>
      </c>
      <c r="AC11" s="81" t="s">
        <v>3733</v>
      </c>
      <c r="AD11" s="81" t="s">
        <v>3734</v>
      </c>
      <c r="AE11" s="81" t="s">
        <v>3735</v>
      </c>
      <c r="AF11" s="81" t="s">
        <v>3736</v>
      </c>
      <c r="AG11" s="81" t="s">
        <v>3737</v>
      </c>
      <c r="AH11" s="81" t="s">
        <v>3738</v>
      </c>
      <c r="AI11" s="81" t="s">
        <v>3739</v>
      </c>
      <c r="AJ11" s="81" t="s">
        <v>3740</v>
      </c>
      <c r="AK11" s="81" t="s">
        <v>3646</v>
      </c>
    </row>
    <row r="12" spans="1:42" x14ac:dyDescent="0.25">
      <c r="A12" s="203" t="s">
        <v>3741</v>
      </c>
      <c r="B12" s="204"/>
      <c r="C12" s="204"/>
      <c r="D12" s="204"/>
      <c r="E12" s="204"/>
      <c r="F12" s="204"/>
      <c r="G12" s="204"/>
      <c r="H12" s="204"/>
      <c r="Y12" s="29" t="s">
        <v>3632</v>
      </c>
      <c r="Z12" s="29" t="s">
        <v>9</v>
      </c>
      <c r="AA12" s="81"/>
      <c r="AB12" s="81">
        <f>COUNTIFS('MASTER DOR LIST'!$F$4:$F$99989,'Member Stats'!$A$1,'MASTER DOR LIST'!$K$4:$K$99989,"USA",'MASTER DOR LIST'!$L$4:$L$99989,"Major Victory",'MASTER DOR LIST'!$I$4:$I$99989,"Multiplayer Battle")</f>
        <v>0</v>
      </c>
      <c r="AC12" s="81">
        <f>COUNTIFS('MASTER DOR LIST'!$P$4:$P$99989,'Member Stats'!$A$1,'MASTER DOR LIST'!$K$4:$K$99989,"USA",'MASTER DOR LIST'!$L$4:$L$99989,"Major Victory",'MASTER DOR LIST'!$I$4:$I$99989,"Multiplayer Battle",'MASTER DOR LIST'!$O$4:$O$99989,"USA")</f>
        <v>0</v>
      </c>
      <c r="AD12" s="81">
        <f>COUNTIFS('MASTER DOR LIST'!$R$4:$R$99989,'Member Stats'!$A$1,'MASTER DOR LIST'!$K$4:$K$99989,"USA",'MASTER DOR LIST'!$L$4:$L$99989,"Major Victory",'MASTER DOR LIST'!$I$4:$I$99989,"Multiplayer Battle",'MASTER DOR LIST'!$Q$4:$Q$99989,"USA")</f>
        <v>0</v>
      </c>
      <c r="AE12" s="81">
        <f>COUNTIFS('MASTER DOR LIST'!$T$4:$T$99989,'Member Stats'!$A$1,'MASTER DOR LIST'!$K$4:$K$99989,"USA",'MASTER DOR LIST'!$L$4:$L$99989,"Major Victory",'MASTER DOR LIST'!$I$4:$I$99989,"Multiplayer Battle",'MASTER DOR LIST'!$S$4:$S$99989,"USA")</f>
        <v>0</v>
      </c>
      <c r="AF12" s="81">
        <f>COUNTIFS('MASTER DOR LIST'!$V$4:$V$99989,'Member Stats'!$A$1,'MASTER DOR LIST'!$K$4:$K$99989,"USA",'MASTER DOR LIST'!$L$4:$L$99989,"Major Victory",'MASTER DOR LIST'!$I$4:$I$99989,"Multiplayer Battle",'MASTER DOR LIST'!$U$4:$U$99989,"USA")</f>
        <v>0</v>
      </c>
      <c r="AG12" s="81">
        <f>COUNTIFS('MASTER DOR LIST'!$X$4:$X$99989,'Member Stats'!$A$1,'MASTER DOR LIST'!$K$4:$K$99989,"USA",'MASTER DOR LIST'!$L$4:$L$99989,"Major Victory",'MASTER DOR LIST'!$I$4:$I$99989,"Multiplayer Battle",'MASTER DOR LIST'!$W$4:$W$99989,"USA")</f>
        <v>0</v>
      </c>
      <c r="AH12" s="81">
        <f>COUNTIFS('MASTER DOR LIST'!$Z$4:$Z$99989,'Member Stats'!$A$1,'MASTER DOR LIST'!$K$4:$K$99989,"USA",'MASTER DOR LIST'!$L$4:$L$99989,"Major Victory",'MASTER DOR LIST'!$I$4:$I$99989,"Multiplayer Battle",'MASTER DOR LIST'!$Y$4:$Y$99989,"USA")</f>
        <v>0</v>
      </c>
      <c r="AI12" s="81">
        <f>COUNTIFS('MASTER DOR LIST'!$AB$4:$AB$99989,'Member Stats'!$A$1,'MASTER DOR LIST'!$K$4:$K$99989,"USA",'MASTER DOR LIST'!$L$4:$L$99989,"Major Victory",'MASTER DOR LIST'!$I$4:$I$99989,"Multiplayer Battle",'MASTER DOR LIST'!$AA$4:$AA$99989,"USA")</f>
        <v>0</v>
      </c>
      <c r="AJ12" s="81">
        <f>COUNTIFS('MASTER DOR LIST'!$AD$4:$AD$99989,'Member Stats'!$A$1,'MASTER DOR LIST'!$K$4:$K$99989,"USA",'MASTER DOR LIST'!$L$4:$L$99989,"Major Victory",'MASTER DOR LIST'!$I$4:$I$99989,"Multiplayer Battle",'MASTER DOR LIST'!$AC$4:$AC$99989,"USA")</f>
        <v>0</v>
      </c>
      <c r="AK12" s="29">
        <f>SUM(AB12:AJ12)</f>
        <v>0</v>
      </c>
      <c r="AM12" s="29">
        <f>SUM(AK12,AK17)</f>
        <v>7</v>
      </c>
      <c r="AN12" s="29" t="s">
        <v>3632</v>
      </c>
    </row>
    <row r="13" spans="1:42" ht="15" customHeight="1" x14ac:dyDescent="0.25">
      <c r="A13" s="70" t="s">
        <v>3724</v>
      </c>
      <c r="B13" s="70" t="s">
        <v>3725</v>
      </c>
      <c r="C13" s="70" t="s">
        <v>1466</v>
      </c>
      <c r="D13" s="70" t="s">
        <v>3726</v>
      </c>
      <c r="E13" s="70" t="s">
        <v>3727</v>
      </c>
      <c r="F13" s="113" t="s">
        <v>3728</v>
      </c>
      <c r="G13" s="113" t="s">
        <v>3709</v>
      </c>
      <c r="H13" s="113" t="s">
        <v>3729</v>
      </c>
      <c r="Y13" s="29" t="s">
        <v>3633</v>
      </c>
      <c r="Z13" s="29" t="s">
        <v>9</v>
      </c>
      <c r="AA13" s="81"/>
      <c r="AB13" s="81">
        <f>COUNTIFS('MASTER DOR LIST'!$F$4:$F$99989,'Member Stats'!$A$1,'MASTER DOR LIST'!$K$4:$K$99989,"USA",'MASTER DOR LIST'!$L$4:$L$99989,"Minor Victory",'MASTER DOR LIST'!$I$4:$I$99989,"Multiplayer Battle")</f>
        <v>0</v>
      </c>
      <c r="AC13" s="81">
        <f>COUNTIFS('MASTER DOR LIST'!$P$4:$P$99989,'Member Stats'!$A$1,'MASTER DOR LIST'!$K$4:$K$99989,"USA",'MASTER DOR LIST'!$L$4:$L$99989,"Minor Victory",'MASTER DOR LIST'!$I$4:$I$99989,"Multiplayer Battle",'MASTER DOR LIST'!$O$4:$O$99989,"USA")</f>
        <v>0</v>
      </c>
      <c r="AD13" s="81">
        <f>COUNTIFS('MASTER DOR LIST'!$R$4:$R$99989,'Member Stats'!$A$1,'MASTER DOR LIST'!$K$4:$K$99989,"USA",'MASTER DOR LIST'!$L$4:$L$99989,"Minor Victory",'MASTER DOR LIST'!$I$4:$I$99989,"Multiplayer Battle",'MASTER DOR LIST'!$Q$4:$Q$99989,"USA")</f>
        <v>0</v>
      </c>
      <c r="AE13" s="81">
        <f>COUNTIFS('MASTER DOR LIST'!$T$4:$T$99989,'Member Stats'!$A$1,'MASTER DOR LIST'!$K$4:$K$99989,"USA",'MASTER DOR LIST'!$L$4:$L$99989,"Minor Victory",'MASTER DOR LIST'!$I$4:$I$99989,"Multiplayer Battle",'MASTER DOR LIST'!$S$4:$S$99989,"USA")</f>
        <v>0</v>
      </c>
      <c r="AF13" s="81">
        <f>COUNTIFS('MASTER DOR LIST'!$V$4:$V$99989,'Member Stats'!$A$1,'MASTER DOR LIST'!$K$4:$K$99989,"USA",'MASTER DOR LIST'!$L$4:$L$99989,"Minor Victory",'MASTER DOR LIST'!$I$4:$I$99989,"Multiplayer Battle",'MASTER DOR LIST'!$U$4:$U$99989,"USA")</f>
        <v>0</v>
      </c>
      <c r="AG13" s="81">
        <f>COUNTIFS('MASTER DOR LIST'!$X$4:$X$99989,'Member Stats'!$A$1,'MASTER DOR LIST'!$K$4:$K$99989,"USA",'MASTER DOR LIST'!$L$4:$L$99989,"Minor Victory",'MASTER DOR LIST'!$I$4:$I$99989,"Multiplayer Battle",'MASTER DOR LIST'!$W$4:$W$99989,"USA")</f>
        <v>0</v>
      </c>
      <c r="AH13" s="81">
        <f>COUNTIFS('MASTER DOR LIST'!$Z$4:$Z$99989,'Member Stats'!$A$1,'MASTER DOR LIST'!$K$4:$K$99989,"USA",'MASTER DOR LIST'!$L$4:$L$99989,"Minor Victory",'MASTER DOR LIST'!$I$4:$I$99989,"Multiplayer Battle",'MASTER DOR LIST'!$Y$4:$Y$99989,"USA")</f>
        <v>0</v>
      </c>
      <c r="AI13" s="81">
        <f>COUNTIFS('MASTER DOR LIST'!$AB$4:$AB$99989,'Member Stats'!$A$1,'MASTER DOR LIST'!$K$4:$K$99989,"USA",'MASTER DOR LIST'!$L$4:$L$99989,"Minor Victory",'MASTER DOR LIST'!$I$4:$I$99989,"Multiplayer Battle",'MASTER DOR LIST'!$AA$4:$AA$99989,"USA")</f>
        <v>0</v>
      </c>
      <c r="AJ13" s="81">
        <f>COUNTIFS('MASTER DOR LIST'!$AD$4:$AD$99989,'Member Stats'!$A$1,'MASTER DOR LIST'!$K$4:$K$99989,"USA",'MASTER DOR LIST'!$L$4:$L$99989,"Minor Victory",'MASTER DOR LIST'!$I$4:$I$99989,"Multiplayer Battle",'MASTER DOR LIST'!$AC$4:$AC$99989,"USA")</f>
        <v>0</v>
      </c>
      <c r="AK13" s="29">
        <f>SUM(AB13:AJ13)</f>
        <v>0</v>
      </c>
      <c r="AM13" s="29">
        <f>SUM(AK13,AK18)</f>
        <v>1</v>
      </c>
      <c r="AN13" s="29" t="s">
        <v>3633</v>
      </c>
    </row>
    <row r="14" spans="1:42" ht="15" customHeight="1" x14ac:dyDescent="0.25">
      <c r="A14" s="114">
        <f>AA9</f>
        <v>19</v>
      </c>
      <c r="B14" s="114">
        <f t="shared" ref="B14:E14" si="2">AB9</f>
        <v>4</v>
      </c>
      <c r="C14" s="114">
        <f t="shared" si="2"/>
        <v>3</v>
      </c>
      <c r="D14" s="114">
        <f t="shared" si="2"/>
        <v>3</v>
      </c>
      <c r="E14" s="114">
        <f t="shared" si="2"/>
        <v>2</v>
      </c>
      <c r="F14" s="137">
        <f>SUM(A14:E14)</f>
        <v>31</v>
      </c>
      <c r="G14" s="138">
        <f>(2*(A14+B14)+C14)/(2*F14)</f>
        <v>0.79032258064516125</v>
      </c>
      <c r="H14" s="138">
        <f>(2*(D14+E14)+C14)/(2*F14)</f>
        <v>0.20967741935483872</v>
      </c>
      <c r="W14" s="29" t="s">
        <v>3637</v>
      </c>
      <c r="Y14" s="29" t="s">
        <v>3702</v>
      </c>
      <c r="Z14" s="29" t="s">
        <v>9</v>
      </c>
      <c r="AB14" s="81">
        <f>COUNTIFS('MASTER DOR LIST'!$F$4:$F$99989,'Member Stats'!$A$1,'MASTER DOR LIST'!$K$4:$K$99989,"CSA",'MASTER DOR LIST'!$L$4:$L$99989,"Minor Victory",'MASTER DOR LIST'!$I$4:$I$99989,"Multiplayer Battle")</f>
        <v>0</v>
      </c>
      <c r="AC14" s="81">
        <f>COUNTIFS('MASTER DOR LIST'!$P$4:$P$99989,'Member Stats'!$A$1,'MASTER DOR LIST'!$K$4:$K$99989,"CSA",'MASTER DOR LIST'!$L$4:$L$99989,"Minor Victory",'MASTER DOR LIST'!$I$4:$I$99989,"Multiplayer Battle",'MASTER DOR LIST'!$O$4:$O$99989,"USA")</f>
        <v>0</v>
      </c>
      <c r="AD14" s="81">
        <f>COUNTIFS('MASTER DOR LIST'!$R$4:$R$99989,'Member Stats'!$A$1,'MASTER DOR LIST'!$K$4:$K$99989,"CSA",'MASTER DOR LIST'!$L$4:$L$99989,"Minor Victory",'MASTER DOR LIST'!$I$4:$I$99989,"Multiplayer Battle",'MASTER DOR LIST'!$Q$4:$Q$99989,"USA")</f>
        <v>0</v>
      </c>
      <c r="AE14" s="81">
        <f>COUNTIFS('MASTER DOR LIST'!$T$4:$T$99989,'Member Stats'!$A$1,'MASTER DOR LIST'!$K$4:$K$99989,"CSA",'MASTER DOR LIST'!$L$4:$L$99989,"Minor Victory",'MASTER DOR LIST'!$I$4:$I$99989,"Multiplayer Battle",'MASTER DOR LIST'!$S$4:$S$99989,"USA")</f>
        <v>0</v>
      </c>
      <c r="AF14" s="81">
        <f>COUNTIFS('MASTER DOR LIST'!$V$4:$V$99989,'Member Stats'!$A$1,'MASTER DOR LIST'!$K$4:$K$99989,"CSA",'MASTER DOR LIST'!$L$4:$L$99989,"Minor Victory",'MASTER DOR LIST'!$I$4:$I$99989,"Multiplayer Battle",'MASTER DOR LIST'!$U$4:$U$99989,"USA")</f>
        <v>0</v>
      </c>
      <c r="AG14" s="81">
        <f>COUNTIFS('MASTER DOR LIST'!$X$4:$X$99989,'Member Stats'!$A$1,'MASTER DOR LIST'!$K$4:$K$99989,"CSA",'MASTER DOR LIST'!$L$4:$L$99989,"Minor Victory",'MASTER DOR LIST'!$I$4:$I$99989,"Multiplayer Battle",'MASTER DOR LIST'!$W$4:$W$99989,"USA")</f>
        <v>0</v>
      </c>
      <c r="AH14" s="81">
        <f>COUNTIFS('MASTER DOR LIST'!$Z$4:$Z$99989,'Member Stats'!$A$1,'MASTER DOR LIST'!$K$4:$K$99989,"CSA",'MASTER DOR LIST'!$L$4:$L$99989,"Minor Victory",'MASTER DOR LIST'!$I$4:$I$99989,"Multiplayer Battle",'MASTER DOR LIST'!$Y$4:$Y$99989,"USA")</f>
        <v>0</v>
      </c>
      <c r="AI14" s="81">
        <f>COUNTIFS('MASTER DOR LIST'!$AB$4:$AB$99989,'Member Stats'!$A$1,'MASTER DOR LIST'!$K$4:$K$99989,"CSA",'MASTER DOR LIST'!$L$4:$L$99989,"Minor Victory",'MASTER DOR LIST'!$I$4:$I$99989,"Multiplayer Battle",'MASTER DOR LIST'!$AA$4:$AA$99989,"USA")</f>
        <v>0</v>
      </c>
      <c r="AJ14" s="81">
        <f>COUNTIFS('MASTER DOR LIST'!$AD$4:$AD$99989,'Member Stats'!$A$1,'MASTER DOR LIST'!$K$4:$K$99989,"CSA",'MASTER DOR LIST'!$L$4:$L$99989,"Minor Victory",'MASTER DOR LIST'!$I$4:$I$99989,"Multiplayer Battle",'MASTER DOR LIST'!$AC$4:$AC$99989,"USA")</f>
        <v>0</v>
      </c>
      <c r="AK14" s="29">
        <f t="shared" ref="AK14:AK15" si="3">SUM(AB14:AJ14)</f>
        <v>0</v>
      </c>
      <c r="AM14" s="29">
        <f>AK16</f>
        <v>1</v>
      </c>
      <c r="AN14" s="29" t="s">
        <v>3691</v>
      </c>
      <c r="AO14" s="29">
        <f>SUM(AM12:AM16)</f>
        <v>11</v>
      </c>
      <c r="AP14" s="29" t="s">
        <v>1456</v>
      </c>
    </row>
    <row r="15" spans="1:42" x14ac:dyDescent="0.25">
      <c r="Y15" s="29" t="s">
        <v>3703</v>
      </c>
      <c r="Z15" s="29" t="s">
        <v>9</v>
      </c>
      <c r="AB15" s="81">
        <f>COUNTIFS('MASTER DOR LIST'!$F$4:$F$99989,'Member Stats'!$A$1,'MASTER DOR LIST'!$K$4:$K$99989,"CSA",'MASTER DOR LIST'!$L$4:$L$99989,"Major Victory",'MASTER DOR LIST'!$I$4:$I$99989,"Multiplayer Battle")</f>
        <v>0</v>
      </c>
      <c r="AC15" s="81">
        <f>COUNTIFS('MASTER DOR LIST'!$P$4:$P$99989,'Member Stats'!$A$1,'MASTER DOR LIST'!$K$4:$K$99989,"CSA",'MASTER DOR LIST'!$L$4:$L$99989,"Major Victory",'MASTER DOR LIST'!$I$4:$I$99989,"Multiplayer Battle",'MASTER DOR LIST'!$O$4:$O$99989,"USA")</f>
        <v>0</v>
      </c>
      <c r="AD15" s="81">
        <f>COUNTIFS('MASTER DOR LIST'!$R$4:$R$99989,'Member Stats'!$A$1,'MASTER DOR LIST'!$K$4:$K$99989,"CSA",'MASTER DOR LIST'!$L$4:$L$99989,"Major Victory",'MASTER DOR LIST'!$I$4:$I$99989,"Multiplayer Battle",'MASTER DOR LIST'!$Q$4:$Q$99989,"USA")</f>
        <v>0</v>
      </c>
      <c r="AE15" s="81">
        <f>COUNTIFS('MASTER DOR LIST'!$T$4:$T$99989,'Member Stats'!$A$1,'MASTER DOR LIST'!$K$4:$K$99989,"CSA",'MASTER DOR LIST'!$L$4:$L$99989,"Major Victory",'MASTER DOR LIST'!$I$4:$I$99989,"Multiplayer Battle",'MASTER DOR LIST'!$S$4:$S$99989,"USA")</f>
        <v>0</v>
      </c>
      <c r="AF15" s="81">
        <f>COUNTIFS('MASTER DOR LIST'!$V$4:$V$99989,'Member Stats'!$A$1,'MASTER DOR LIST'!$K$4:$K$99989,"CSA",'MASTER DOR LIST'!$L$4:$L$99989,"Major Victory",'MASTER DOR LIST'!$I$4:$I$99989,"Multiplayer Battle",'MASTER DOR LIST'!$U$4:$U$99989,"USA")</f>
        <v>0</v>
      </c>
      <c r="AG15" s="81">
        <f>COUNTIFS('MASTER DOR LIST'!$X$4:$X$99989,'Member Stats'!$A$1,'MASTER DOR LIST'!$K$4:$K$99989,"CSA",'MASTER DOR LIST'!$L$4:$L$99989,"Major Victory",'MASTER DOR LIST'!$I$4:$I$99989,"Multiplayer Battle",'MASTER DOR LIST'!$W$4:$W$99989,"USA")</f>
        <v>0</v>
      </c>
      <c r="AH15" s="81">
        <f>COUNTIFS('MASTER DOR LIST'!$Z$4:$Z$99989,'Member Stats'!$A$1,'MASTER DOR LIST'!$K$4:$K$99989,"CSA",'MASTER DOR LIST'!$L$4:$L$99989,"Major Victory",'MASTER DOR LIST'!$I$4:$I$99989,"Multiplayer Battle",'MASTER DOR LIST'!$Y$4:$Y$99989,"USA")</f>
        <v>0</v>
      </c>
      <c r="AI15" s="81">
        <f>COUNTIFS('MASTER DOR LIST'!$AB$4:$AB$99989,'Member Stats'!$A$1,'MASTER DOR LIST'!$K$4:$K$99989,"CSA",'MASTER DOR LIST'!$L$4:$L$99989,"Major Victory",'MASTER DOR LIST'!$I$4:$I$99989,"Multiplayer Battle",'MASTER DOR LIST'!$AA$4:$AA$99989,"USA")</f>
        <v>0</v>
      </c>
      <c r="AJ15" s="81">
        <f>COUNTIFS('MASTER DOR LIST'!$AD$4:$AD$99989,'Member Stats'!$A$1,'MASTER DOR LIST'!$K$4:$K$99989,"CSA",'MASTER DOR LIST'!$L$4:$L$99989,"Major Victory",'MASTER DOR LIST'!$I$4:$I$99989,"Multiplayer Battle",'MASTER DOR LIST'!$AC$4:$AC$99989,"USA")</f>
        <v>0</v>
      </c>
      <c r="AK15" s="29">
        <f t="shared" si="3"/>
        <v>0</v>
      </c>
      <c r="AM15" s="29">
        <f>SUM(AK14,AK19)</f>
        <v>0</v>
      </c>
      <c r="AN15" s="29" t="s">
        <v>3702</v>
      </c>
    </row>
    <row r="16" spans="1:42" x14ac:dyDescent="0.25">
      <c r="A16" s="203" t="s">
        <v>3742</v>
      </c>
      <c r="B16" s="204"/>
      <c r="C16" s="204"/>
      <c r="D16" s="204"/>
      <c r="E16" s="204"/>
      <c r="F16" s="204"/>
      <c r="G16" s="204"/>
      <c r="H16" s="204"/>
      <c r="Z16" s="29" t="s">
        <v>3743</v>
      </c>
      <c r="AA16" s="81">
        <f>COUNTIFS('MASTER DOR LIST'!$L$4:$L$99989,"Draw",'MASTER DOR LIST'!$K$4:$K$99989,".",'MASTER DOR LIST'!$D$4:$D$99989,$A$1,'MASTER DOR LIST'!$I$4:$I$99989,"Multiplayer Battle")</f>
        <v>0</v>
      </c>
      <c r="AB16" s="81">
        <f>COUNTIFS('MASTER DOR LIST'!$L$4:$L$99989,"Draw",'MASTER DOR LIST'!$K$4:$K$99989,".",'MASTER DOR LIST'!$F$4:$F$99989,$A$1,'MASTER DOR LIST'!$I$4:$I$99989,"Multiplayer Battle")</f>
        <v>0</v>
      </c>
      <c r="AC16" s="81">
        <f>COUNTIFS('MASTER DOR LIST'!$L$4:$L$99989,"Draw",'MASTER DOR LIST'!$K$4:$K$99989,".",'MASTER DOR LIST'!$P$4:$P$99989,$A$1,'MASTER DOR LIST'!$I$4:$I$99989,"Multiplayer Battle")</f>
        <v>1</v>
      </c>
      <c r="AD16" s="81">
        <f>COUNTIFS('MASTER DOR LIST'!$L$4:$L$99989,"Draw",'MASTER DOR LIST'!$K$4:$K$99989,".",'MASTER DOR LIST'!$R$4:$R$99989,$A$1,'MASTER DOR LIST'!$I$4:$I$99989,"Multiplayer Battle")</f>
        <v>0</v>
      </c>
      <c r="AE16" s="81">
        <f>COUNTIFS('MASTER DOR LIST'!$L$4:$L$99989,"Draw",'MASTER DOR LIST'!$K$4:$K$99989,".",'MASTER DOR LIST'!$T$4:$T$99989,$A$1,'MASTER DOR LIST'!$I$4:$I$99989,"Multiplayer Battle")</f>
        <v>0</v>
      </c>
      <c r="AF16" s="81">
        <f>COUNTIFS('MASTER DOR LIST'!$L$4:$L$99989,"Draw",'MASTER DOR LIST'!$K$4:$K$99989,".",'MASTER DOR LIST'!$V$4:$V$99989,$A$1,'MASTER DOR LIST'!$I$4:$I$99989,"Multiplayer Battle")</f>
        <v>0</v>
      </c>
      <c r="AG16" s="81">
        <f>COUNTIFS('MASTER DOR LIST'!$L$4:$L$99989,"Draw",'MASTER DOR LIST'!$K$4:$K$99989,".",'MASTER DOR LIST'!$X$4:$X$99989,$A$1,'MASTER DOR LIST'!$I$4:$I$99989,"Multiplayer Battle")</f>
        <v>0</v>
      </c>
      <c r="AH16" s="81">
        <f>COUNTIFS('MASTER DOR LIST'!$L$4:$L$99989,"Draw",'MASTER DOR LIST'!$K$4:$K$99989,".",'MASTER DOR LIST'!$Z$4:$Z$99989,$A$1,'MASTER DOR LIST'!$I$4:$I$99989,"Multiplayer Battle")</f>
        <v>0</v>
      </c>
      <c r="AI16" s="81">
        <f>COUNTIFS('MASTER DOR LIST'!$L$4:$L$99989,"Draw",'MASTER DOR LIST'!$K$4:$K$99989,".",'MASTER DOR LIST'!$AB$4:$AB$99989,$A$1,'MASTER DOR LIST'!$I$4:$I$99989,"Multiplayer Battle")</f>
        <v>0</v>
      </c>
      <c r="AJ16" s="81">
        <f>COUNTIFS('MASTER DOR LIST'!$L$4:$L$99989,"Draw",'MASTER DOR LIST'!$K$4:$K$99989,".",'MASTER DOR LIST'!$AD$4:$AD$99989,$A$1,'MASTER DOR LIST'!$I$4:$I$99989,"Multiplayer Battle")</f>
        <v>0</v>
      </c>
      <c r="AK16" s="29">
        <f>SUM(AA16:AJ16)</f>
        <v>1</v>
      </c>
      <c r="AM16" s="29">
        <f>SUM(AK15,AK20)</f>
        <v>2</v>
      </c>
      <c r="AN16" s="29" t="s">
        <v>3703</v>
      </c>
    </row>
    <row r="17" spans="1:42" x14ac:dyDescent="0.25">
      <c r="A17" s="70" t="s">
        <v>3724</v>
      </c>
      <c r="B17" s="70" t="s">
        <v>3725</v>
      </c>
      <c r="C17" s="70" t="s">
        <v>1466</v>
      </c>
      <c r="D17" s="70" t="s">
        <v>3726</v>
      </c>
      <c r="E17" s="70" t="s">
        <v>3727</v>
      </c>
      <c r="F17" s="113" t="s">
        <v>3728</v>
      </c>
      <c r="G17" s="113" t="s">
        <v>3709</v>
      </c>
      <c r="H17" s="113" t="s">
        <v>3729</v>
      </c>
      <c r="Y17" s="29" t="s">
        <v>3632</v>
      </c>
      <c r="Z17" s="29" t="s">
        <v>3</v>
      </c>
      <c r="AA17" s="81">
        <f>COUNTIFS('MASTER DOR LIST'!$D$4:$D$99989,'Member Stats'!$A$1,'MASTER DOR LIST'!$K$4:$K$99989,"CSA",'MASTER DOR LIST'!$L$4:$L$99989,"Major Victory",'MASTER DOR LIST'!$I$4:$I$99989,"Multiplayer Battle")</f>
        <v>5</v>
      </c>
      <c r="AB17" s="81"/>
      <c r="AC17" s="81">
        <f>COUNTIFS('MASTER DOR LIST'!$P$4:$P$99989,'Member Stats'!$A$1,'MASTER DOR LIST'!$K$4:$K$99989,"CSA",'MASTER DOR LIST'!$L$4:$L$99989,"Major Victory",'MASTER DOR LIST'!$I$4:$I$99989,"Multiplayer Battle",'MASTER DOR LIST'!$O$4:$O$99989,"CSA")</f>
        <v>2</v>
      </c>
      <c r="AD17" s="81">
        <f>COUNTIFS('MASTER DOR LIST'!$R$4:$R$99989,'Member Stats'!$A$1,'MASTER DOR LIST'!$K$4:$K$99989,"CSA",'MASTER DOR LIST'!$L$4:$L$99989,"Major Victory",'MASTER DOR LIST'!$I$4:$I$99989,"Multiplayer Battle",'MASTER DOR LIST'!$Q$4:$Q$99989,"CSA")</f>
        <v>0</v>
      </c>
      <c r="AE17" s="81">
        <f>COUNTIFS('MASTER DOR LIST'!$T$4:$T$99989,'Member Stats'!$A$1,'MASTER DOR LIST'!$K$4:$K$99989,"CSA",'MASTER DOR LIST'!$L$4:$L$99989,"Major Victory",'MASTER DOR LIST'!$I$4:$I$99989,"Multiplayer Battle",'MASTER DOR LIST'!$S$4:$S$99989,"CSA")</f>
        <v>0</v>
      </c>
      <c r="AF17" s="81">
        <f>COUNTIFS('MASTER DOR LIST'!$V$4:$V$99989,'Member Stats'!$A$1,'MASTER DOR LIST'!$K$4:$K$99989,"CSA",'MASTER DOR LIST'!$L$4:$L$99989,"Major Victory",'MASTER DOR LIST'!$I$4:$I$99989,"Multiplayer Battle",'MASTER DOR LIST'!$U$4:$U$99989,"CSA")</f>
        <v>0</v>
      </c>
      <c r="AG17" s="81">
        <f>COUNTIFS('MASTER DOR LIST'!$X$4:$X$99989,'Member Stats'!$A$1,'MASTER DOR LIST'!$K$4:$K$99989,"CSA",'MASTER DOR LIST'!$L$4:$L$99989,"Major Victory",'MASTER DOR LIST'!$I$4:$I$99989,"Multiplayer Battle",'MASTER DOR LIST'!$W$4:$W$99989,"CSA")</f>
        <v>0</v>
      </c>
      <c r="AH17" s="81">
        <f>COUNTIFS('MASTER DOR LIST'!$Z$4:$Z$99989,'Member Stats'!$A$1,'MASTER DOR LIST'!$K$4:$K$99989,"CSA",'MASTER DOR LIST'!$L$4:$L$99989,"Major Victory",'MASTER DOR LIST'!$I$4:$I$99989,"Multiplayer Battle",'MASTER DOR LIST'!$Y$4:$Y$99989,"CSA")</f>
        <v>0</v>
      </c>
      <c r="AI17" s="81">
        <f>COUNTIFS('MASTER DOR LIST'!$AB$4:$AB$99989,'Member Stats'!$A$1,'MASTER DOR LIST'!$K$4:$K$99989,"CSA",'MASTER DOR LIST'!$L$4:$L$99989,"Major Victory",'MASTER DOR LIST'!$I$4:$I$99989,"Multiplayer Battle",'MASTER DOR LIST'!$AA$4:$AA$99989,"CSA")</f>
        <v>0</v>
      </c>
      <c r="AJ17" s="81">
        <f>COUNTIFS('MASTER DOR LIST'!$AD$4:$AD$99989,'Member Stats'!$A$1,'MASTER DOR LIST'!$K$4:$K$99989,"CSA",'MASTER DOR LIST'!$L$4:$L$99989,"Major Victory",'MASTER DOR LIST'!$I$4:$I$99989,"Multiplayer Battle",'MASTER DOR LIST'!$AC$4:$AC$99989,"CSA")</f>
        <v>0</v>
      </c>
      <c r="AK17" s="29">
        <f>SUM(AA17:AJ17)</f>
        <v>7</v>
      </c>
    </row>
    <row r="18" spans="1:42" x14ac:dyDescent="0.25">
      <c r="A18" s="114">
        <f>AM12</f>
        <v>7</v>
      </c>
      <c r="B18" s="114">
        <f>AM13</f>
        <v>1</v>
      </c>
      <c r="C18" s="114">
        <f>AM14</f>
        <v>1</v>
      </c>
      <c r="D18" s="114">
        <f>AM15</f>
        <v>0</v>
      </c>
      <c r="E18" s="114">
        <f>AM16</f>
        <v>2</v>
      </c>
      <c r="F18" s="137">
        <f>SUM(A18:E18)</f>
        <v>11</v>
      </c>
      <c r="G18" s="138">
        <f>(2*(A18+B18)+C18)/(2*F18)</f>
        <v>0.77272727272727271</v>
      </c>
      <c r="H18" s="138">
        <f>(2*(D18+E18)+C18)/(2*F18)</f>
        <v>0.22727272727272727</v>
      </c>
      <c r="Y18" s="29" t="s">
        <v>3633</v>
      </c>
      <c r="Z18" s="29" t="s">
        <v>3</v>
      </c>
      <c r="AA18" s="81">
        <f>COUNTIFS('MASTER DOR LIST'!$D$4:$D$99989,'Member Stats'!$A$1,'MASTER DOR LIST'!$K$4:$K$99989,"CSA",'MASTER DOR LIST'!$L$4:$L$99989,"Minor Victory",'MASTER DOR LIST'!$I$4:$I$99989,"Multiplayer Battle")</f>
        <v>1</v>
      </c>
      <c r="AB18" s="81"/>
      <c r="AC18" s="81">
        <f>COUNTIFS('MASTER DOR LIST'!$P$4:$P$99989,'Member Stats'!$A$1,'MASTER DOR LIST'!$K$4:$K$99989,"CSA",'MASTER DOR LIST'!$L$4:$L$99989,"Minor Victory",'MASTER DOR LIST'!$I$4:$I$99989,"Multiplayer Battle",'MASTER DOR LIST'!$O$4:$O$99989,"CSA")</f>
        <v>0</v>
      </c>
      <c r="AD18" s="81">
        <f>COUNTIFS('MASTER DOR LIST'!$R$4:$R$99989,'Member Stats'!$A$1,'MASTER DOR LIST'!$K$4:$K$99989,"CSA",'MASTER DOR LIST'!$L$4:$L$99989,"Minor Victory",'MASTER DOR LIST'!$I$4:$I$99989,"Multiplayer Battle",'MASTER DOR LIST'!$Q$4:$Q$99989,"CSA")</f>
        <v>0</v>
      </c>
      <c r="AE18" s="81">
        <f>COUNTIFS('MASTER DOR LIST'!$T$4:$T$99989,'Member Stats'!$A$1,'MASTER DOR LIST'!$K$4:$K$99989,"CSA",'MASTER DOR LIST'!$L$4:$L$99989,"Minor Victory",'MASTER DOR LIST'!$I$4:$I$99989,"Multiplayer Battle",'MASTER DOR LIST'!$S$4:$S$99989,"CSA")</f>
        <v>0</v>
      </c>
      <c r="AF18" s="81">
        <f>COUNTIFS('MASTER DOR LIST'!$V$4:$V$99989,'Member Stats'!$A$1,'MASTER DOR LIST'!$K$4:$K$99989,"CSA",'MASTER DOR LIST'!$L$4:$L$99989,"Minor Victory",'MASTER DOR LIST'!$I$4:$I$99989,"Multiplayer Battle",'MASTER DOR LIST'!$U$4:$U$99989,"CSA")</f>
        <v>0</v>
      </c>
      <c r="AG18" s="81">
        <f>COUNTIFS('MASTER DOR LIST'!$X$4:$X$99989,'Member Stats'!$A$1,'MASTER DOR LIST'!$K$4:$K$99989,"CSA",'MASTER DOR LIST'!$L$4:$L$99989,"Minor Victory",'MASTER DOR LIST'!$I$4:$I$99989,"Multiplayer Battle",'MASTER DOR LIST'!$W$4:$W$99989,"CSA")</f>
        <v>0</v>
      </c>
      <c r="AH18" s="81">
        <f>COUNTIFS('MASTER DOR LIST'!$Z$4:$Z$99989,'Member Stats'!$A$1,'MASTER DOR LIST'!$K$4:$K$99989,"CSA",'MASTER DOR LIST'!$L$4:$L$99989,"Minor Victory",'MASTER DOR LIST'!$I$4:$I$99989,"Multiplayer Battle",'MASTER DOR LIST'!$Y$4:$Y$99989,"CSA")</f>
        <v>0</v>
      </c>
      <c r="AI18" s="81">
        <f>COUNTIFS('MASTER DOR LIST'!$AB$4:$AB$99989,'Member Stats'!$A$1,'MASTER DOR LIST'!$K$4:$K$99989,"CSA",'MASTER DOR LIST'!$L$4:$L$99989,"Minor Victory",'MASTER DOR LIST'!$I$4:$I$99989,"Multiplayer Battle",'MASTER DOR LIST'!$AA$4:$AA$99989,"CSA")</f>
        <v>0</v>
      </c>
      <c r="AJ18" s="81">
        <f>COUNTIFS('MASTER DOR LIST'!$AD$4:$AD$99989,'Member Stats'!$A$1,'MASTER DOR LIST'!$K$4:$K$99989,"CSA",'MASTER DOR LIST'!$L$4:$L$99989,"Minor Victory",'MASTER DOR LIST'!$I$4:$I$99989,"Multiplayer Battle",'MASTER DOR LIST'!$AC$4:$AC$99989,"CSA")</f>
        <v>0</v>
      </c>
      <c r="AK18" s="29">
        <f t="shared" ref="AK18:AK20" si="4">SUM(AA18:AJ18)</f>
        <v>1</v>
      </c>
    </row>
    <row r="19" spans="1:42" x14ac:dyDescent="0.25">
      <c r="Y19" s="29" t="s">
        <v>3702</v>
      </c>
      <c r="Z19" s="29" t="s">
        <v>3</v>
      </c>
      <c r="AA19" s="81">
        <f>COUNTIFS('MASTER DOR LIST'!$D$4:$D$99989,'Member Stats'!$A$1,'MASTER DOR LIST'!$K$4:$K$99989,"USA",'MASTER DOR LIST'!$L$4:$L$99989,"Minor Victory",'MASTER DOR LIST'!$I$4:$I$99989,"Multiplayer Battle")</f>
        <v>0</v>
      </c>
      <c r="AB19" s="81"/>
      <c r="AC19" s="81">
        <f>COUNTIFS('MASTER DOR LIST'!$P$4:$P$99989,'Member Stats'!$A$1,'MASTER DOR LIST'!$K$4:$K$99989,"USA",'MASTER DOR LIST'!$L$4:$L$99989,"Minor Victory",'MASTER DOR LIST'!$I$4:$I$99989,"Multiplayer Battle",'MASTER DOR LIST'!$O$4:$O$99989,"CSA")</f>
        <v>0</v>
      </c>
      <c r="AD19" s="81">
        <f>COUNTIFS('MASTER DOR LIST'!$R$4:$R$99989,'Member Stats'!$A$1,'MASTER DOR LIST'!$K$4:$K$99989,"USA",'MASTER DOR LIST'!$L$4:$L$99989,"Minor Victory",'MASTER DOR LIST'!$I$4:$I$99989,"Multiplayer Battle",'MASTER DOR LIST'!$Q$4:$Q$99989,"CSA")</f>
        <v>0</v>
      </c>
      <c r="AE19" s="81">
        <f>COUNTIFS('MASTER DOR LIST'!$T$4:$T$99989,'Member Stats'!$A$1,'MASTER DOR LIST'!$K$4:$K$99989,"USA",'MASTER DOR LIST'!$L$4:$L$99989,"Minor Victory",'MASTER DOR LIST'!$I$4:$I$99989,"Multiplayer Battle",'MASTER DOR LIST'!$S$4:$S$99989,"CSA")</f>
        <v>0</v>
      </c>
      <c r="AF19" s="81">
        <f>COUNTIFS('MASTER DOR LIST'!$V$4:$V$99989,'Member Stats'!$A$1,'MASTER DOR LIST'!$K$4:$K$99989,"USA",'MASTER DOR LIST'!$L$4:$L$99989,"Minor Victory",'MASTER DOR LIST'!$I$4:$I$99989,"Multiplayer Battle",'MASTER DOR LIST'!$U$4:$U$99989,"CSA")</f>
        <v>0</v>
      </c>
      <c r="AG19" s="81">
        <f>COUNTIFS('MASTER DOR LIST'!$X$4:$X$99989,'Member Stats'!$A$1,'MASTER DOR LIST'!$K$4:$K$99989,"USA",'MASTER DOR LIST'!$L$4:$L$99989,"Minor Victory",'MASTER DOR LIST'!$I$4:$I$99989,"Multiplayer Battle",'MASTER DOR LIST'!$W$4:$W$99989,"CSA")</f>
        <v>0</v>
      </c>
      <c r="AH19" s="81">
        <f>COUNTIFS('MASTER DOR LIST'!$Z$4:$Z$99989,'Member Stats'!$A$1,'MASTER DOR LIST'!$K$4:$K$99989,"USA",'MASTER DOR LIST'!$L$4:$L$99989,"Minor Victory",'MASTER DOR LIST'!$I$4:$I$99989,"Multiplayer Battle",'MASTER DOR LIST'!$Y$4:$Y$99989,"CSA")</f>
        <v>0</v>
      </c>
      <c r="AI19" s="81">
        <f>COUNTIFS('MASTER DOR LIST'!$AB$4:$AB$99989,'Member Stats'!$A$1,'MASTER DOR LIST'!$K$4:$K$99989,"USA",'MASTER DOR LIST'!$L$4:$L$99989,"Minor Victory",'MASTER DOR LIST'!$I$4:$I$99989,"Multiplayer Battle",'MASTER DOR LIST'!$AA$4:$AA$99989,"CSA")</f>
        <v>0</v>
      </c>
      <c r="AJ19" s="81">
        <f>COUNTIFS('MASTER DOR LIST'!$AD$4:$AD$99989,'Member Stats'!$A$1,'MASTER DOR LIST'!$K$4:$K$99989,"USA",'MASTER DOR LIST'!$L$4:$L$99989,"Minor Victory",'MASTER DOR LIST'!$I$4:$I$99989,"Multiplayer Battle",'MASTER DOR LIST'!$AC$4:$AC$99989,"CSA")</f>
        <v>0</v>
      </c>
      <c r="AK19" s="29">
        <f t="shared" si="4"/>
        <v>0</v>
      </c>
    </row>
    <row r="20" spans="1:42" x14ac:dyDescent="0.25">
      <c r="A20" s="203" t="s">
        <v>3744</v>
      </c>
      <c r="B20" s="204"/>
      <c r="C20" s="204"/>
      <c r="D20" s="204"/>
      <c r="E20" s="204"/>
      <c r="F20" s="204"/>
      <c r="G20" s="204"/>
      <c r="H20" s="204"/>
      <c r="Y20" s="29" t="s">
        <v>3703</v>
      </c>
      <c r="Z20" s="29" t="s">
        <v>3</v>
      </c>
      <c r="AA20" s="81">
        <f>COUNTIFS('MASTER DOR LIST'!$D$4:$D$99989,'Member Stats'!$A$1,'MASTER DOR LIST'!$K$4:$K$99989,"USA",'MASTER DOR LIST'!$L$4:$L$99989,"Major Victory",'MASTER DOR LIST'!$I$4:$I$99989,"Multiplayer Battle")</f>
        <v>1</v>
      </c>
      <c r="AB20" s="81"/>
      <c r="AC20" s="81">
        <f>COUNTIFS('MASTER DOR LIST'!$P$4:$P$99989,'Member Stats'!$A$1,'MASTER DOR LIST'!$K$4:$K$99989,"USA",'MASTER DOR LIST'!$L$4:$L$99989,"Major Victory",'MASTER DOR LIST'!$I$4:$I$99989,"Multiplayer Battle",'MASTER DOR LIST'!$O$4:$O$99989,"CSA")</f>
        <v>1</v>
      </c>
      <c r="AD20" s="81">
        <f>COUNTIFS('MASTER DOR LIST'!$R$4:$R$99989,'Member Stats'!$A$1,'MASTER DOR LIST'!$K$4:$K$99989,"USA",'MASTER DOR LIST'!$L$4:$L$99989,"Major Victory",'MASTER DOR LIST'!$I$4:$I$99989,"Multiplayer Battle",'MASTER DOR LIST'!$Q$4:$Q$99989,"CSA")</f>
        <v>0</v>
      </c>
      <c r="AE20" s="81">
        <f>COUNTIFS('MASTER DOR LIST'!$T$4:$T$99989,'Member Stats'!$A$1,'MASTER DOR LIST'!$K$4:$K$99989,"USA",'MASTER DOR LIST'!$L$4:$L$99989,"Major Victory",'MASTER DOR LIST'!$I$4:$I$99989,"Multiplayer Battle",'MASTER DOR LIST'!$S$4:$S$99989,"CSA")</f>
        <v>0</v>
      </c>
      <c r="AF20" s="81">
        <f>COUNTIFS('MASTER DOR LIST'!$V$4:$V$99989,'Member Stats'!$A$1,'MASTER DOR LIST'!$K$4:$K$99989,"USA",'MASTER DOR LIST'!$L$4:$L$99989,"Major Victory",'MASTER DOR LIST'!$I$4:$I$99989,"Multiplayer Battle",'MASTER DOR LIST'!$U$4:$U$99989,"CSA")</f>
        <v>0</v>
      </c>
      <c r="AG20" s="81">
        <f>COUNTIFS('MASTER DOR LIST'!$X$4:$X$99989,'Member Stats'!$A$1,'MASTER DOR LIST'!$K$4:$K$99989,"USA",'MASTER DOR LIST'!$L$4:$L$99989,"Major Victory",'MASTER DOR LIST'!$I$4:$I$99989,"Multiplayer Battle",'MASTER DOR LIST'!$W$4:$W$99989,"CSA")</f>
        <v>0</v>
      </c>
      <c r="AH20" s="81">
        <f>COUNTIFS('MASTER DOR LIST'!$Z$4:$Z$99989,'Member Stats'!$A$1,'MASTER DOR LIST'!$K$4:$K$99989,"USA",'MASTER DOR LIST'!$L$4:$L$99989,"Major Victory",'MASTER DOR LIST'!$I$4:$I$99989,"Multiplayer Battle",'MASTER DOR LIST'!$Y$4:$Y$99989,"CSA")</f>
        <v>0</v>
      </c>
      <c r="AI20" s="81">
        <f>COUNTIFS('MASTER DOR LIST'!$AB$4:$AB$99989,'Member Stats'!$A$1,'MASTER DOR LIST'!$K$4:$K$99989,"USA",'MASTER DOR LIST'!$L$4:$L$99989,"Major Victory",'MASTER DOR LIST'!$I$4:$I$99989,"Multiplayer Battle",'MASTER DOR LIST'!$AA$4:$AA$99989,"CSA")</f>
        <v>0</v>
      </c>
      <c r="AJ20" s="81">
        <f>COUNTIFS('MASTER DOR LIST'!$AD$4:$AD$99989,'Member Stats'!$A$1,'MASTER DOR LIST'!$K$4:$K$99989,"USA",'MASTER DOR LIST'!$L$4:$L$99989,"Major Victory",'MASTER DOR LIST'!$I$4:$I$99989,"Multiplayer Battle",'MASTER DOR LIST'!$AC$4:$AC$99989,"CSA")</f>
        <v>0</v>
      </c>
      <c r="AK20" s="29">
        <f t="shared" si="4"/>
        <v>2</v>
      </c>
    </row>
    <row r="21" spans="1:42" x14ac:dyDescent="0.25">
      <c r="A21" s="70" t="s">
        <v>3724</v>
      </c>
      <c r="B21" s="70" t="s">
        <v>3725</v>
      </c>
      <c r="C21" s="70" t="s">
        <v>1466</v>
      </c>
      <c r="D21" s="70" t="s">
        <v>3726</v>
      </c>
      <c r="E21" s="70" t="s">
        <v>3727</v>
      </c>
      <c r="F21" s="113" t="s">
        <v>3728</v>
      </c>
      <c r="G21" s="113" t="s">
        <v>3709</v>
      </c>
      <c r="H21" s="113" t="s">
        <v>3729</v>
      </c>
    </row>
    <row r="22" spans="1:42" x14ac:dyDescent="0.25">
      <c r="A22" s="114">
        <f>AM25</f>
        <v>1</v>
      </c>
      <c r="B22" s="114">
        <f>AM26</f>
        <v>0</v>
      </c>
      <c r="C22" s="114">
        <f>AM27</f>
        <v>1</v>
      </c>
      <c r="D22" s="114">
        <f>AM28</f>
        <v>0</v>
      </c>
      <c r="E22" s="114">
        <f>AM29</f>
        <v>0</v>
      </c>
      <c r="F22" s="137">
        <f>SUM(A22:E22)</f>
        <v>2</v>
      </c>
      <c r="G22" s="138">
        <f>(2*(A22+B22)+C22)/(2*F22)</f>
        <v>0.75</v>
      </c>
      <c r="H22" s="138">
        <f>(2*(D22+E22)+C22)/(2*F22)</f>
        <v>0.25</v>
      </c>
    </row>
    <row r="24" spans="1:42" x14ac:dyDescent="0.25">
      <c r="A24" s="205" t="s">
        <v>3745</v>
      </c>
      <c r="B24" s="206"/>
      <c r="C24" s="206"/>
      <c r="D24" s="206"/>
      <c r="E24" s="206"/>
      <c r="F24" s="206"/>
      <c r="G24" s="206"/>
      <c r="H24" s="206"/>
      <c r="AA24" s="81" t="s">
        <v>3731</v>
      </c>
      <c r="AB24" s="81" t="s">
        <v>3732</v>
      </c>
      <c r="AC24" s="81" t="s">
        <v>3733</v>
      </c>
      <c r="AD24" s="81" t="s">
        <v>3734</v>
      </c>
      <c r="AE24" s="81" t="s">
        <v>3735</v>
      </c>
      <c r="AF24" s="81" t="s">
        <v>3736</v>
      </c>
      <c r="AG24" s="81" t="s">
        <v>3737</v>
      </c>
      <c r="AH24" s="81" t="s">
        <v>3738</v>
      </c>
      <c r="AI24" s="81" t="s">
        <v>3739</v>
      </c>
      <c r="AJ24" s="81" t="s">
        <v>3740</v>
      </c>
      <c r="AK24" s="81" t="s">
        <v>3646</v>
      </c>
    </row>
    <row r="25" spans="1:42" x14ac:dyDescent="0.25">
      <c r="A25" s="116"/>
      <c r="B25" s="116"/>
      <c r="C25" s="70" t="s">
        <v>3646</v>
      </c>
      <c r="Y25" s="29" t="s">
        <v>3632</v>
      </c>
      <c r="Z25" s="29" t="s">
        <v>9</v>
      </c>
      <c r="AA25" s="81"/>
      <c r="AB25" s="81">
        <f>COUNTIFS('MASTER DOR LIST'!$F$4:$F$99989,'Member Stats'!$A$1,'MASTER DOR LIST'!$K$4:$K$99989,"USA",'MASTER DOR LIST'!$L$4:$L$99989,"Major Victory",'MASTER DOR LIST'!$I$4:$I$99989,"Multiplayer Maneuver")</f>
        <v>1</v>
      </c>
      <c r="AC25" s="81">
        <f>COUNTIFS('MASTER DOR LIST'!$P$4:$P$99989,'Member Stats'!$A$1,'MASTER DOR LIST'!$K$4:$K$99989,"USA",'MASTER DOR LIST'!$L$4:$L$99989,"Major Victory",'MASTER DOR LIST'!$I$4:$I$99989,"Multiplayer Maneuver",'MASTER DOR LIST'!$O$4:$O$99989,"USA")</f>
        <v>0</v>
      </c>
      <c r="AD25" s="81">
        <f>COUNTIFS('MASTER DOR LIST'!$R$4:$R$99989,'Member Stats'!$A$1,'MASTER DOR LIST'!$K$4:$K$99989,"USA",'MASTER DOR LIST'!$L$4:$L$99989,"Major Victory",'MASTER DOR LIST'!$I$4:$I$99989,"Multiplayer Maneuver",'MASTER DOR LIST'!$Q$4:$Q$99989,"USA")</f>
        <v>0</v>
      </c>
      <c r="AE25" s="81">
        <f>COUNTIFS('MASTER DOR LIST'!$T$4:$T$99989,'Member Stats'!$A$1,'MASTER DOR LIST'!$K$4:$K$99989,"USA",'MASTER DOR LIST'!$L$4:$L$99989,"Major Victory",'MASTER DOR LIST'!$I$4:$I$99989,"Multiplayer Maneuver",'MASTER DOR LIST'!$S$4:$S$99989,"USA")</f>
        <v>0</v>
      </c>
      <c r="AF25" s="81">
        <f>COUNTIFS('MASTER DOR LIST'!$V$4:$V$99989,'Member Stats'!$A$1,'MASTER DOR LIST'!$K$4:$K$99989,"USA",'MASTER DOR LIST'!$L$4:$L$99989,"Major Victory",'MASTER DOR LIST'!$I$4:$I$99989,"Multiplayer Maneuver",'MASTER DOR LIST'!$U$4:$U$99989,"USA")</f>
        <v>0</v>
      </c>
      <c r="AG25" s="81">
        <f>COUNTIFS('MASTER DOR LIST'!$X$4:$X$99989,'Member Stats'!$A$1,'MASTER DOR LIST'!$K$4:$K$99989,"USA",'MASTER DOR LIST'!$L$4:$L$99989,"Major Victory",'MASTER DOR LIST'!$I$4:$I$99989,"Multiplayer Maneuver",'MASTER DOR LIST'!$W$4:$W$99989,"USA")</f>
        <v>0</v>
      </c>
      <c r="AH25" s="81">
        <f>COUNTIFS('MASTER DOR LIST'!$Z$4:$Z$99989,'Member Stats'!$A$1,'MASTER DOR LIST'!$K$4:$K$99989,"USA",'MASTER DOR LIST'!$L$4:$L$99989,"Major Victory",'MASTER DOR LIST'!$I$4:$I$99989,"Multiplayer Maneuver",'MASTER DOR LIST'!$Y$4:$Y$99989,"USA")</f>
        <v>0</v>
      </c>
      <c r="AI25" s="81">
        <f>COUNTIFS('MASTER DOR LIST'!$AB$4:$AB$99989,'Member Stats'!$A$1,'MASTER DOR LIST'!$K$4:$K$99989,"USA",'MASTER DOR LIST'!$L$4:$L$99989,"Major Victory",'MASTER DOR LIST'!$I$4:$I$99989,"Multiplayer Maneuver",'MASTER DOR LIST'!$AA$4:$AA$99989,"USA")</f>
        <v>0</v>
      </c>
      <c r="AJ25" s="81">
        <f>COUNTIFS('MASTER DOR LIST'!$AD$4:$AD$99989,'Member Stats'!$A$1,'MASTER DOR LIST'!$K$4:$K$99989,"USA",'MASTER DOR LIST'!$L$4:$L$99989,"Major Victory",'MASTER DOR LIST'!$I$4:$I$99989,"Multiplayer Maneuver",'MASTER DOR LIST'!$AC$4:$AC$99989,"USA")</f>
        <v>0</v>
      </c>
      <c r="AK25" s="29">
        <f>SUM(AB25:AJ25)</f>
        <v>1</v>
      </c>
      <c r="AM25" s="29">
        <f>SUM(AK25,AK30)</f>
        <v>1</v>
      </c>
      <c r="AN25" s="29" t="s">
        <v>3632</v>
      </c>
    </row>
    <row r="26" spans="1:42" x14ac:dyDescent="0.25">
      <c r="A26" s="116"/>
      <c r="B26" s="116"/>
      <c r="C26" s="114">
        <f>AP37</f>
        <v>2</v>
      </c>
      <c r="F26" s="199" t="s">
        <v>3746</v>
      </c>
      <c r="G26" s="199"/>
      <c r="H26" s="199"/>
      <c r="Y26" s="29" t="s">
        <v>3633</v>
      </c>
      <c r="Z26" s="29" t="s">
        <v>9</v>
      </c>
      <c r="AA26" s="81"/>
      <c r="AB26" s="81">
        <f>COUNTIFS('MASTER DOR LIST'!$F$4:$F$99989,'Member Stats'!$A$1,'MASTER DOR LIST'!$K$4:$K$99989,"USA",'MASTER DOR LIST'!$L$4:$L$99989,"Minor Victory",'MASTER DOR LIST'!$I$4:$I$99989,"Multiplayer Maneuver")</f>
        <v>0</v>
      </c>
      <c r="AC26" s="81">
        <f>COUNTIFS('MASTER DOR LIST'!$P$4:$P$99989,'Member Stats'!$A$1,'MASTER DOR LIST'!$K$4:$K$99989,"USA",'MASTER DOR LIST'!$L$4:$L$99989,"Minor Victory",'MASTER DOR LIST'!$I$4:$I$99989,"Multiplayer Maneuver",'MASTER DOR LIST'!$O$4:$O$99989,"USA")</f>
        <v>0</v>
      </c>
      <c r="AD26" s="81">
        <f>COUNTIFS('MASTER DOR LIST'!$R$4:$R$99989,'Member Stats'!$A$1,'MASTER DOR LIST'!$K$4:$K$99989,"USA",'MASTER DOR LIST'!$L$4:$L$99989,"Minor Victory",'MASTER DOR LIST'!$I$4:$I$99989,"Multiplayer Maneuver",'MASTER DOR LIST'!$Q$4:$Q$99989,"USA")</f>
        <v>0</v>
      </c>
      <c r="AE26" s="81">
        <f>COUNTIFS('MASTER DOR LIST'!$T$4:$T$99989,'Member Stats'!$A$1,'MASTER DOR LIST'!$K$4:$K$99989,"USA",'MASTER DOR LIST'!$L$4:$L$99989,"Minor Victory",'MASTER DOR LIST'!$I$4:$I$99989,"Multiplayer Maneuver",'MASTER DOR LIST'!$S$4:$S$99989,"USA")</f>
        <v>0</v>
      </c>
      <c r="AF26" s="81">
        <f>COUNTIFS('MASTER DOR LIST'!$V$4:$V$99989,'Member Stats'!$A$1,'MASTER DOR LIST'!$K$4:$K$99989,"USA",'MASTER DOR LIST'!$L$4:$L$99989,"Minor Victory",'MASTER DOR LIST'!$I$4:$I$99989,"Multiplayer Maneuver",'MASTER DOR LIST'!$U$4:$U$99989,"USA")</f>
        <v>0</v>
      </c>
      <c r="AG26" s="81">
        <f>COUNTIFS('MASTER DOR LIST'!$X$4:$X$99989,'Member Stats'!$A$1,'MASTER DOR LIST'!$K$4:$K$99989,"USA",'MASTER DOR LIST'!$L$4:$L$99989,"Minor Victory",'MASTER DOR LIST'!$I$4:$I$99989,"Multiplayer Maneuver",'MASTER DOR LIST'!$W$4:$W$99989,"USA")</f>
        <v>0</v>
      </c>
      <c r="AH26" s="81">
        <f>COUNTIFS('MASTER DOR LIST'!$Z$4:$Z$99989,'Member Stats'!$A$1,'MASTER DOR LIST'!$K$4:$K$99989,"USA",'MASTER DOR LIST'!$L$4:$L$99989,"Minor Victory",'MASTER DOR LIST'!$I$4:$I$99989,"Multiplayer Maneuver",'MASTER DOR LIST'!$Y$4:$Y$99989,"USA")</f>
        <v>0</v>
      </c>
      <c r="AI26" s="81">
        <f>COUNTIFS('MASTER DOR LIST'!$AB$4:$AB$99989,'Member Stats'!$A$1,'MASTER DOR LIST'!$K$4:$K$99989,"USA",'MASTER DOR LIST'!$L$4:$L$99989,"Minor Victory",'MASTER DOR LIST'!$I$4:$I$99989,"Multiplayer Maneuver",'MASTER DOR LIST'!$AA$4:$AA$99989,"USA")</f>
        <v>0</v>
      </c>
      <c r="AJ26" s="81">
        <f>COUNTIFS('MASTER DOR LIST'!$AD$4:$AD$99989,'Member Stats'!$A$1,'MASTER DOR LIST'!$K$4:$K$99989,"USA",'MASTER DOR LIST'!$L$4:$L$99989,"Minor Victory",'MASTER DOR LIST'!$I$4:$I$99989,"Multiplayer Maneuver",'MASTER DOR LIST'!$AC$4:$AC$99989,"USA")</f>
        <v>0</v>
      </c>
      <c r="AK26" s="29">
        <f>SUM(AB26:AJ26)</f>
        <v>0</v>
      </c>
      <c r="AM26" s="29">
        <f>SUM(AK26,AK31)</f>
        <v>0</v>
      </c>
      <c r="AN26" s="29" t="s">
        <v>3633</v>
      </c>
    </row>
    <row r="27" spans="1:42" x14ac:dyDescent="0.25">
      <c r="G27" s="139">
        <f>F6+C26</f>
        <v>168</v>
      </c>
      <c r="W27" s="29" t="s">
        <v>3639</v>
      </c>
      <c r="Y27" s="29" t="s">
        <v>3702</v>
      </c>
      <c r="Z27" s="29" t="s">
        <v>9</v>
      </c>
      <c r="AB27" s="81">
        <f>COUNTIFS('MASTER DOR LIST'!$F$4:$F$99989,'Member Stats'!$A$1,'MASTER DOR LIST'!$K$4:$K$99989,"CSA",'MASTER DOR LIST'!$L$4:$L$99989,"Minor Victory",'MASTER DOR LIST'!$I$4:$I$99989,"Multiplayer Maneuver")</f>
        <v>0</v>
      </c>
      <c r="AC27" s="81">
        <f>COUNTIFS('MASTER DOR LIST'!$P$4:$P$99989,'Member Stats'!$A$1,'MASTER DOR LIST'!$K$4:$K$99989,"CSA",'MASTER DOR LIST'!$L$4:$L$99989,"Minor Victory",'MASTER DOR LIST'!$I$4:$I$99989,"Multiplayer Maneuver",'MASTER DOR LIST'!$O$4:$O$99989,"USA")</f>
        <v>0</v>
      </c>
      <c r="AD27" s="81">
        <f>COUNTIFS('MASTER DOR LIST'!$R$4:$R$99989,'Member Stats'!$A$1,'MASTER DOR LIST'!$K$4:$K$99989,"CSA",'MASTER DOR LIST'!$L$4:$L$99989,"Minor Victory",'MASTER DOR LIST'!$I$4:$I$99989,"Multiplayer Maneuver",'MASTER DOR LIST'!$Q$4:$Q$99989,"USA")</f>
        <v>0</v>
      </c>
      <c r="AE27" s="81">
        <f>COUNTIFS('MASTER DOR LIST'!$T$4:$T$99989,'Member Stats'!$A$1,'MASTER DOR LIST'!$K$4:$K$99989,"CSA",'MASTER DOR LIST'!$L$4:$L$99989,"Minor Victory",'MASTER DOR LIST'!$I$4:$I$99989,"Multiplayer Maneuver",'MASTER DOR LIST'!$S$4:$S$99989,"USA")</f>
        <v>0</v>
      </c>
      <c r="AF27" s="81">
        <f>COUNTIFS('MASTER DOR LIST'!$V$4:$V$99989,'Member Stats'!$A$1,'MASTER DOR LIST'!$K$4:$K$99989,"CSA",'MASTER DOR LIST'!$L$4:$L$99989,"Minor Victory",'MASTER DOR LIST'!$I$4:$I$99989,"Multiplayer Maneuver",'MASTER DOR LIST'!$U$4:$U$99989,"USA")</f>
        <v>0</v>
      </c>
      <c r="AG27" s="81">
        <f>COUNTIFS('MASTER DOR LIST'!$X$4:$X$99989,'Member Stats'!$A$1,'MASTER DOR LIST'!$K$4:$K$99989,"CSA",'MASTER DOR LIST'!$L$4:$L$99989,"Minor Victory",'MASTER DOR LIST'!$I$4:$I$99989,"Multiplayer Maneuver",'MASTER DOR LIST'!$W$4:$W$99989,"USA")</f>
        <v>0</v>
      </c>
      <c r="AH27" s="81">
        <f>COUNTIFS('MASTER DOR LIST'!$Z$4:$Z$99989,'Member Stats'!$A$1,'MASTER DOR LIST'!$K$4:$K$99989,"CSA",'MASTER DOR LIST'!$L$4:$L$99989,"Minor Victory",'MASTER DOR LIST'!$I$4:$I$99989,"Multiplayer Maneuver",'MASTER DOR LIST'!$Y$4:$Y$99989,"USA")</f>
        <v>0</v>
      </c>
      <c r="AI27" s="81">
        <f>COUNTIFS('MASTER DOR LIST'!$AB$4:$AB$99989,'Member Stats'!$A$1,'MASTER DOR LIST'!$K$4:$K$99989,"CSA",'MASTER DOR LIST'!$L$4:$L$99989,"Minor Victory",'MASTER DOR LIST'!$I$4:$I$99989,"Multiplayer Maneuver",'MASTER DOR LIST'!$AA$4:$AA$99989,"USA")</f>
        <v>0</v>
      </c>
      <c r="AJ27" s="81">
        <f>COUNTIFS('MASTER DOR LIST'!$AD$4:$AD$99989,'Member Stats'!$A$1,'MASTER DOR LIST'!$K$4:$K$99989,"CSA",'MASTER DOR LIST'!$L$4:$L$99989,"Minor Victory",'MASTER DOR LIST'!$I$4:$I$99989,"Multiplayer Maneuver",'MASTER DOR LIST'!$AC$4:$AC$99989,"USA")</f>
        <v>0</v>
      </c>
      <c r="AK27" s="29">
        <f t="shared" ref="AK27:AK28" si="5">SUM(AB27:AJ27)</f>
        <v>0</v>
      </c>
      <c r="AM27" s="29">
        <f>AK29</f>
        <v>1</v>
      </c>
      <c r="AN27" s="29" t="s">
        <v>3691</v>
      </c>
      <c r="AO27" s="29">
        <f>SUM(AM25:AM29)</f>
        <v>2</v>
      </c>
      <c r="AP27" s="29" t="s">
        <v>1457</v>
      </c>
    </row>
    <row r="28" spans="1:42" x14ac:dyDescent="0.25">
      <c r="Y28" s="29" t="s">
        <v>3703</v>
      </c>
      <c r="Z28" s="29" t="s">
        <v>9</v>
      </c>
      <c r="AB28" s="81">
        <f>COUNTIFS('MASTER DOR LIST'!$F$4:$F$99989,'Member Stats'!$A$1,'MASTER DOR LIST'!$K$4:$K$99989,"CSA",'MASTER DOR LIST'!$L$4:$L$99989,"Major Victory",'MASTER DOR LIST'!$I$4:$I$99989,"Multiplayer Maneuver")</f>
        <v>0</v>
      </c>
      <c r="AC28" s="81">
        <f>COUNTIFS('MASTER DOR LIST'!$P$4:$P$99989,'Member Stats'!$A$1,'MASTER DOR LIST'!$K$4:$K$99989,"CSA",'MASTER DOR LIST'!$L$4:$L$99989,"Major Victory",'MASTER DOR LIST'!$I$4:$I$99989,"Multiplayer Maneuver",'MASTER DOR LIST'!$O$4:$O$99989,"USA")</f>
        <v>0</v>
      </c>
      <c r="AD28" s="81">
        <f>COUNTIFS('MASTER DOR LIST'!$R$4:$R$99989,'Member Stats'!$A$1,'MASTER DOR LIST'!$K$4:$K$99989,"CSA",'MASTER DOR LIST'!$L$4:$L$99989,"Major Victory",'MASTER DOR LIST'!$I$4:$I$99989,"Multiplayer Maneuver",'MASTER DOR LIST'!$Q$4:$Q$99989,"USA")</f>
        <v>0</v>
      </c>
      <c r="AE28" s="81">
        <f>COUNTIFS('MASTER DOR LIST'!$T$4:$T$99989,'Member Stats'!$A$1,'MASTER DOR LIST'!$K$4:$K$99989,"CSA",'MASTER DOR LIST'!$L$4:$L$99989,"Major Victory",'MASTER DOR LIST'!$I$4:$I$99989,"Multiplayer Maneuver",'MASTER DOR LIST'!$S$4:$S$99989,"USA")</f>
        <v>0</v>
      </c>
      <c r="AF28" s="81">
        <f>COUNTIFS('MASTER DOR LIST'!$V$4:$V$99989,'Member Stats'!$A$1,'MASTER DOR LIST'!$K$4:$K$99989,"CSA",'MASTER DOR LIST'!$L$4:$L$99989,"Major Victory",'MASTER DOR LIST'!$I$4:$I$99989,"Multiplayer Maneuver",'MASTER DOR LIST'!$U$4:$U$99989,"USA")</f>
        <v>0</v>
      </c>
      <c r="AG28" s="81">
        <f>COUNTIFS('MASTER DOR LIST'!$X$4:$X$99989,'Member Stats'!$A$1,'MASTER DOR LIST'!$K$4:$K$99989,"CSA",'MASTER DOR LIST'!$L$4:$L$99989,"Major Victory",'MASTER DOR LIST'!$I$4:$I$99989,"Multiplayer Maneuver",'MASTER DOR LIST'!$W$4:$W$99989,"USA")</f>
        <v>0</v>
      </c>
      <c r="AH28" s="81">
        <f>COUNTIFS('MASTER DOR LIST'!$Z$4:$Z$99989,'Member Stats'!$A$1,'MASTER DOR LIST'!$K$4:$K$99989,"CSA",'MASTER DOR LIST'!$L$4:$L$99989,"Major Victory",'MASTER DOR LIST'!$I$4:$I$99989,"Multiplayer Maneuver",'MASTER DOR LIST'!$Y$4:$Y$99989,"USA")</f>
        <v>0</v>
      </c>
      <c r="AI28" s="81">
        <f>COUNTIFS('MASTER DOR LIST'!$AB$4:$AB$99989,'Member Stats'!$A$1,'MASTER DOR LIST'!$K$4:$K$99989,"CSA",'MASTER DOR LIST'!$L$4:$L$99989,"Major Victory",'MASTER DOR LIST'!$I$4:$I$99989,"Multiplayer Maneuver",'MASTER DOR LIST'!$AA$4:$AA$99989,"USA")</f>
        <v>0</v>
      </c>
      <c r="AJ28" s="81">
        <f>COUNTIFS('MASTER DOR LIST'!$AD$4:$AD$99989,'Member Stats'!$A$1,'MASTER DOR LIST'!$K$4:$K$99989,"CSA",'MASTER DOR LIST'!$L$4:$L$99989,"Major Victory",'MASTER DOR LIST'!$I$4:$I$99989,"Multiplayer Maneuver",'MASTER DOR LIST'!$AC$4:$AC$99989,"USA")</f>
        <v>0</v>
      </c>
      <c r="AK28" s="29">
        <f t="shared" si="5"/>
        <v>0</v>
      </c>
      <c r="AM28" s="29">
        <f>SUM(AK27,AK32)</f>
        <v>0</v>
      </c>
      <c r="AN28" s="29" t="s">
        <v>3702</v>
      </c>
    </row>
    <row r="29" spans="1:42" x14ac:dyDescent="0.25">
      <c r="A29" s="200" t="s">
        <v>3747</v>
      </c>
      <c r="B29" s="201"/>
      <c r="C29" s="201"/>
      <c r="D29" s="201"/>
      <c r="E29" s="202"/>
      <c r="F29" s="140">
        <f>SUM(F30:F34)</f>
        <v>6949</v>
      </c>
      <c r="Z29" s="29" t="s">
        <v>3743</v>
      </c>
      <c r="AA29" s="81">
        <f>COUNTIFS('MASTER DOR LIST'!$L$4:$L$99989,"Draw",'MASTER DOR LIST'!$K$4:$K$99989,".",'MASTER DOR LIST'!$D$4:$D$99989,$A$1,'MASTER DOR LIST'!$I$4:$I$99989,"Multiplayer Maneuver")</f>
        <v>0</v>
      </c>
      <c r="AB29" s="81">
        <f>COUNTIFS('MASTER DOR LIST'!$L$4:$L$99989,"Draw",'MASTER DOR LIST'!$K$4:$K$99989,".",'MASTER DOR LIST'!$F$4:$F$99989,$A$1,'MASTER DOR LIST'!$I$4:$I$99989,"Multiplayer Maneuver")</f>
        <v>0</v>
      </c>
      <c r="AC29" s="81">
        <f>COUNTIFS('MASTER DOR LIST'!$L$4:$L$99989,"Draw",'MASTER DOR LIST'!$K$4:$K$99989,".",'MASTER DOR LIST'!$P$4:$P$99989,$A$1,'MASTER DOR LIST'!$I$4:$I$99989,"Multiplayer Maneuver")</f>
        <v>0</v>
      </c>
      <c r="AD29" s="81">
        <f>COUNTIFS('MASTER DOR LIST'!$L$4:$L$99989,"Draw",'MASTER DOR LIST'!$K$4:$K$99989,".",'MASTER DOR LIST'!$R$4:$R$99989,$A$1,'MASTER DOR LIST'!$I$4:$I$99989,"Multiplayer Maneuver")</f>
        <v>1</v>
      </c>
      <c r="AE29" s="81">
        <f>COUNTIFS('MASTER DOR LIST'!$L$4:$L$99989,"Draw",'MASTER DOR LIST'!$K$4:$K$99989,".",'MASTER DOR LIST'!$T$4:$T$99989,$A$1,'MASTER DOR LIST'!$I$4:$I$99989,"Multiplayer Maneuver")</f>
        <v>0</v>
      </c>
      <c r="AF29" s="81">
        <f>COUNTIFS('MASTER DOR LIST'!$L$4:$L$99989,"Draw",'MASTER DOR LIST'!$K$4:$K$99989,".",'MASTER DOR LIST'!$V$4:$V$99989,$A$1,'MASTER DOR LIST'!$I$4:$I$99989,"Multiplayer Maneuver")</f>
        <v>0</v>
      </c>
      <c r="AG29" s="81">
        <f>COUNTIFS('MASTER DOR LIST'!$L$4:$L$99989,"Draw",'MASTER DOR LIST'!$K$4:$K$99989,".",'MASTER DOR LIST'!$X$4:$X$99989,$A$1,'MASTER DOR LIST'!$I$4:$I$99989,"Multiplayer Maneuver")</f>
        <v>0</v>
      </c>
      <c r="AH29" s="81">
        <f>COUNTIFS('MASTER DOR LIST'!$L$4:$L$99989,"Draw",'MASTER DOR LIST'!$K$4:$K$99989,".",'MASTER DOR LIST'!$Z$4:$Z$99989,$A$1,'MASTER DOR LIST'!$I$4:$I$99989,"Multiplayer Maneuver")</f>
        <v>0</v>
      </c>
      <c r="AI29" s="81">
        <f>COUNTIFS('MASTER DOR LIST'!$L$4:$L$99989,"Draw",'MASTER DOR LIST'!$K$4:$K$99989,".",'MASTER DOR LIST'!$AB$4:$AB$99989,$A$1,'MASTER DOR LIST'!$I$4:$I$99989,"Multiplayer Maneuver")</f>
        <v>0</v>
      </c>
      <c r="AJ29" s="81">
        <f>COUNTIFS('MASTER DOR LIST'!$L$4:$L$99989,"Draw",'MASTER DOR LIST'!$K$4:$K$99989,".",'MASTER DOR LIST'!$AD$4:$AD$99989,$A$1,'MASTER DOR LIST'!$I$4:$I$99989,"Multiplayer Maneuver")</f>
        <v>0</v>
      </c>
      <c r="AK29" s="29">
        <f>SUM(AA29:AJ29)</f>
        <v>1</v>
      </c>
      <c r="AM29" s="29">
        <f>SUM(AK28,AK33)</f>
        <v>0</v>
      </c>
      <c r="AN29" s="29" t="s">
        <v>3703</v>
      </c>
    </row>
    <row r="30" spans="1:42" x14ac:dyDescent="0.25">
      <c r="A30" s="142" t="s">
        <v>3748</v>
      </c>
      <c r="B30" s="143"/>
      <c r="C30" s="143"/>
      <c r="D30" s="143"/>
      <c r="E30" s="144"/>
      <c r="F30" s="71">
        <f>Y51</f>
        <v>4899</v>
      </c>
      <c r="Y30" s="29" t="s">
        <v>3632</v>
      </c>
      <c r="Z30" s="29" t="s">
        <v>3</v>
      </c>
      <c r="AA30" s="81">
        <f>COUNTIFS('MASTER DOR LIST'!$D$4:$D$99989,'Member Stats'!$A$1,'MASTER DOR LIST'!$K$4:$K$99989,"CSA",'MASTER DOR LIST'!$L$4:$L$99989,"Major Victory",'MASTER DOR LIST'!$I$4:$I$99989,"Multiplayer Maneuver")</f>
        <v>0</v>
      </c>
      <c r="AB30" s="81"/>
      <c r="AC30" s="81">
        <f>COUNTIFS('MASTER DOR LIST'!$P$4:$P$99989,'Member Stats'!$A$1,'MASTER DOR LIST'!$K$4:$K$99989,"CSA",'MASTER DOR LIST'!$L$4:$L$99989,"Major Victory",'MASTER DOR LIST'!$I$4:$I$99989,"Multiplayer Maneuver",'MASTER DOR LIST'!$O$4:$O$99989,"CSA")</f>
        <v>0</v>
      </c>
      <c r="AD30" s="81">
        <f>COUNTIFS('MASTER DOR LIST'!$R$4:$R$99989,'Member Stats'!$A$1,'MASTER DOR LIST'!$K$4:$K$99989,"CSA",'MASTER DOR LIST'!$L$4:$L$99989,"Major Victory",'MASTER DOR LIST'!$I$4:$I$99989,"Multiplayer Maneuver",'MASTER DOR LIST'!$Q$4:$Q$99989,"CSA")</f>
        <v>0</v>
      </c>
      <c r="AE30" s="81">
        <f>COUNTIFS('MASTER DOR LIST'!$T$4:$T$99989,'Member Stats'!$A$1,'MASTER DOR LIST'!$K$4:$K$99989,"CSA",'MASTER DOR LIST'!$L$4:$L$99989,"Major Victory",'MASTER DOR LIST'!$I$4:$I$99989,"Multiplayer Maneuver",'MASTER DOR LIST'!$S$4:$S$99989,"CSA")</f>
        <v>0</v>
      </c>
      <c r="AF30" s="81">
        <f>COUNTIFS('MASTER DOR LIST'!$V$4:$V$99989,'Member Stats'!$A$1,'MASTER DOR LIST'!$K$4:$K$99989,"CSA",'MASTER DOR LIST'!$L$4:$L$99989,"Major Victory",'MASTER DOR LIST'!$I$4:$I$99989,"Multiplayer Maneuver",'MASTER DOR LIST'!$U$4:$U$99989,"CSA")</f>
        <v>0</v>
      </c>
      <c r="AG30" s="81">
        <f>COUNTIFS('MASTER DOR LIST'!$X$4:$X$99989,'Member Stats'!$A$1,'MASTER DOR LIST'!$K$4:$K$99989,"CSA",'MASTER DOR LIST'!$L$4:$L$99989,"Major Victory",'MASTER DOR LIST'!$I$4:$I$99989,"Multiplayer Maneuver",'MASTER DOR LIST'!$W$4:$W$99989,"CSA")</f>
        <v>0</v>
      </c>
      <c r="AH30" s="81">
        <f>COUNTIFS('MASTER DOR LIST'!$Z$4:$Z$99989,'Member Stats'!$A$1,'MASTER DOR LIST'!$K$4:$K$99989,"CSA",'MASTER DOR LIST'!$L$4:$L$99989,"Major Victory",'MASTER DOR LIST'!$I$4:$I$99989,"Multiplayer Maneuver",'MASTER DOR LIST'!$Y$4:$Y$99989,"CSA")</f>
        <v>0</v>
      </c>
      <c r="AI30" s="81">
        <f>COUNTIFS('MASTER DOR LIST'!$AB$4:$AB$99989,'Member Stats'!$A$1,'MASTER DOR LIST'!$K$4:$K$99989,"CSA",'MASTER DOR LIST'!$L$4:$L$99989,"Major Victory",'MASTER DOR LIST'!$I$4:$I$99989,"Multiplayer Maneuver",'MASTER DOR LIST'!$AA$4:$AA$99989,"CSA")</f>
        <v>0</v>
      </c>
      <c r="AJ30" s="81">
        <f>COUNTIFS('MASTER DOR LIST'!$AD$4:$AD$99989,'Member Stats'!$A$1,'MASTER DOR LIST'!$K$4:$K$99989,"CSA",'MASTER DOR LIST'!$L$4:$L$99989,"Major Victory",'MASTER DOR LIST'!$I$4:$I$99989,"Multiplayer Maneuver",'MASTER DOR LIST'!$AC$4:$AC$99989,"CSA")</f>
        <v>0</v>
      </c>
      <c r="AK30" s="29">
        <f>SUM(AA30:AJ30)</f>
        <v>0</v>
      </c>
    </row>
    <row r="31" spans="1:42" x14ac:dyDescent="0.25">
      <c r="A31" s="142" t="s">
        <v>3749</v>
      </c>
      <c r="B31" s="143"/>
      <c r="C31" s="143"/>
      <c r="D31" s="143"/>
      <c r="E31" s="144"/>
      <c r="F31" s="71">
        <f>Z51</f>
        <v>1343</v>
      </c>
      <c r="Y31" s="29" t="s">
        <v>3633</v>
      </c>
      <c r="Z31" s="29" t="s">
        <v>3</v>
      </c>
      <c r="AA31" s="81">
        <f>COUNTIFS('MASTER DOR LIST'!$D$4:$D$99989,'Member Stats'!$A$1,'MASTER DOR LIST'!$K$4:$K$99989,"CSA",'MASTER DOR LIST'!$L$4:$L$99989,"Minor Victory",'MASTER DOR LIST'!$I$4:$I$99989,"Multiplayer Maneuver")</f>
        <v>0</v>
      </c>
      <c r="AB31" s="81"/>
      <c r="AC31" s="81">
        <f>COUNTIFS('MASTER DOR LIST'!$P$4:$P$99989,'Member Stats'!$A$1,'MASTER DOR LIST'!$K$4:$K$99989,"CSA",'MASTER DOR LIST'!$L$4:$L$99989,"Minor Victory",'MASTER DOR LIST'!$I$4:$I$99989,"Multiplayer Maneuver",'MASTER DOR LIST'!$O$4:$O$99989,"CSA")</f>
        <v>0</v>
      </c>
      <c r="AD31" s="81">
        <f>COUNTIFS('MASTER DOR LIST'!$R$4:$R$99989,'Member Stats'!$A$1,'MASTER DOR LIST'!$K$4:$K$99989,"CSA",'MASTER DOR LIST'!$L$4:$L$99989,"Minor Victory",'MASTER DOR LIST'!$I$4:$I$99989,"Multiplayer Maneuver",'MASTER DOR LIST'!$Q$4:$Q$99989,"CSA")</f>
        <v>0</v>
      </c>
      <c r="AE31" s="81">
        <f>COUNTIFS('MASTER DOR LIST'!$T$4:$T$99989,'Member Stats'!$A$1,'MASTER DOR LIST'!$K$4:$K$99989,"CSA",'MASTER DOR LIST'!$L$4:$L$99989,"Minor Victory",'MASTER DOR LIST'!$I$4:$I$99989,"Multiplayer Maneuver",'MASTER DOR LIST'!$S$4:$S$99989,"CSA")</f>
        <v>0</v>
      </c>
      <c r="AF31" s="81">
        <f>COUNTIFS('MASTER DOR LIST'!$V$4:$V$99989,'Member Stats'!$A$1,'MASTER DOR LIST'!$K$4:$K$99989,"CSA",'MASTER DOR LIST'!$L$4:$L$99989,"Minor Victory",'MASTER DOR LIST'!$I$4:$I$99989,"Multiplayer Maneuver",'MASTER DOR LIST'!$U$4:$U$99989,"CSA")</f>
        <v>0</v>
      </c>
      <c r="AG31" s="81">
        <f>COUNTIFS('MASTER DOR LIST'!$X$4:$X$99989,'Member Stats'!$A$1,'MASTER DOR LIST'!$K$4:$K$99989,"CSA",'MASTER DOR LIST'!$L$4:$L$99989,"Minor Victory",'MASTER DOR LIST'!$I$4:$I$99989,"Multiplayer Maneuver",'MASTER DOR LIST'!$W$4:$W$99989,"CSA")</f>
        <v>0</v>
      </c>
      <c r="AH31" s="81">
        <f>COUNTIFS('MASTER DOR LIST'!$Z$4:$Z$99989,'Member Stats'!$A$1,'MASTER DOR LIST'!$K$4:$K$99989,"CSA",'MASTER DOR LIST'!$L$4:$L$99989,"Minor Victory",'MASTER DOR LIST'!$I$4:$I$99989,"Multiplayer Maneuver",'MASTER DOR LIST'!$Y$4:$Y$99989,"CSA")</f>
        <v>0</v>
      </c>
      <c r="AI31" s="81">
        <f>COUNTIFS('MASTER DOR LIST'!$AB$4:$AB$99989,'Member Stats'!$A$1,'MASTER DOR LIST'!$K$4:$K$99989,"CSA",'MASTER DOR LIST'!$L$4:$L$99989,"Minor Victory",'MASTER DOR LIST'!$I$4:$I$99989,"Multiplayer Maneuver",'MASTER DOR LIST'!$AA$4:$AA$99989,"CSA")</f>
        <v>0</v>
      </c>
      <c r="AJ31" s="81">
        <f>COUNTIFS('MASTER DOR LIST'!$AD$4:$AD$99989,'Member Stats'!$A$1,'MASTER DOR LIST'!$K$4:$K$99989,"CSA",'MASTER DOR LIST'!$L$4:$L$99989,"Minor Victory",'MASTER DOR LIST'!$I$4:$I$99989,"Multiplayer Maneuver",'MASTER DOR LIST'!$AC$4:$AC$99989,"CSA")</f>
        <v>0</v>
      </c>
      <c r="AK31" s="29">
        <f t="shared" ref="AK31:AK33" si="6">SUM(AA31:AJ31)</f>
        <v>0</v>
      </c>
    </row>
    <row r="32" spans="1:42" x14ac:dyDescent="0.25">
      <c r="A32" s="142" t="s">
        <v>3750</v>
      </c>
      <c r="B32" s="143"/>
      <c r="C32" s="143"/>
      <c r="D32" s="143"/>
      <c r="E32" s="144"/>
      <c r="F32" s="71">
        <f>AJ51</f>
        <v>619</v>
      </c>
      <c r="Y32" s="29" t="s">
        <v>3702</v>
      </c>
      <c r="Z32" s="29" t="s">
        <v>3</v>
      </c>
      <c r="AA32" s="81">
        <f>COUNTIFS('MASTER DOR LIST'!$D$4:$D$99989,'Member Stats'!$A$1,'MASTER DOR LIST'!$K$4:$K$99989,"USA",'MASTER DOR LIST'!$L$4:$L$99989,"Minor Victory",'MASTER DOR LIST'!$I$4:$I$99989,"Multiplayer Maneuver")</f>
        <v>0</v>
      </c>
      <c r="AB32" s="81"/>
      <c r="AC32" s="81">
        <f>COUNTIFS('MASTER DOR LIST'!$P$4:$P$99989,'Member Stats'!$A$1,'MASTER DOR LIST'!$K$4:$K$99989,"USA",'MASTER DOR LIST'!$L$4:$L$99989,"Minor Victory",'MASTER DOR LIST'!$I$4:$I$99989,"Multiplayer Maneuver",'MASTER DOR LIST'!$O$4:$O$99989,"CSA")</f>
        <v>0</v>
      </c>
      <c r="AD32" s="81">
        <f>COUNTIFS('MASTER DOR LIST'!$R$4:$R$99989,'Member Stats'!$A$1,'MASTER DOR LIST'!$K$4:$K$99989,"USA",'MASTER DOR LIST'!$L$4:$L$99989,"Minor Victory",'MASTER DOR LIST'!$I$4:$I$99989,"Multiplayer Maneuver",'MASTER DOR LIST'!$Q$4:$Q$99989,"CSA")</f>
        <v>0</v>
      </c>
      <c r="AE32" s="81">
        <f>COUNTIFS('MASTER DOR LIST'!$T$4:$T$99989,'Member Stats'!$A$1,'MASTER DOR LIST'!$K$4:$K$99989,"USA",'MASTER DOR LIST'!$L$4:$L$99989,"Minor Victory",'MASTER DOR LIST'!$I$4:$I$99989,"Multiplayer Maneuver",'MASTER DOR LIST'!$S$4:$S$99989,"CSA")</f>
        <v>0</v>
      </c>
      <c r="AF32" s="81">
        <f>COUNTIFS('MASTER DOR LIST'!$V$4:$V$99989,'Member Stats'!$A$1,'MASTER DOR LIST'!$K$4:$K$99989,"USA",'MASTER DOR LIST'!$L$4:$L$99989,"Minor Victory",'MASTER DOR LIST'!$I$4:$I$99989,"Multiplayer Maneuver",'MASTER DOR LIST'!$U$4:$U$99989,"CSA")</f>
        <v>0</v>
      </c>
      <c r="AG32" s="81">
        <f>COUNTIFS('MASTER DOR LIST'!$X$4:$X$99989,'Member Stats'!$A$1,'MASTER DOR LIST'!$K$4:$K$99989,"USA",'MASTER DOR LIST'!$L$4:$L$99989,"Minor Victory",'MASTER DOR LIST'!$I$4:$I$99989,"Multiplayer Maneuver",'MASTER DOR LIST'!$W$4:$W$99989,"CSA")</f>
        <v>0</v>
      </c>
      <c r="AH32" s="81">
        <f>COUNTIFS('MASTER DOR LIST'!$Z$4:$Z$99989,'Member Stats'!$A$1,'MASTER DOR LIST'!$K$4:$K$99989,"USA",'MASTER DOR LIST'!$L$4:$L$99989,"Minor Victory",'MASTER DOR LIST'!$I$4:$I$99989,"Multiplayer Maneuver",'MASTER DOR LIST'!$Y$4:$Y$99989,"CSA")</f>
        <v>0</v>
      </c>
      <c r="AI32" s="81">
        <f>COUNTIFS('MASTER DOR LIST'!$AB$4:$AB$99989,'Member Stats'!$A$1,'MASTER DOR LIST'!$K$4:$K$99989,"USA",'MASTER DOR LIST'!$L$4:$L$99989,"Minor Victory",'MASTER DOR LIST'!$I$4:$I$99989,"Multiplayer Maneuver",'MASTER DOR LIST'!$AA$4:$AA$99989,"CSA")</f>
        <v>0</v>
      </c>
      <c r="AJ32" s="81">
        <f>COUNTIFS('MASTER DOR LIST'!$AD$4:$AD$99989,'Member Stats'!$A$1,'MASTER DOR LIST'!$K$4:$K$99989,"USA",'MASTER DOR LIST'!$L$4:$L$99989,"Minor Victory",'MASTER DOR LIST'!$I$4:$I$99989,"Multiplayer Maneuver",'MASTER DOR LIST'!$AC$4:$AC$99989,"CSA")</f>
        <v>0</v>
      </c>
      <c r="AK32" s="29">
        <f t="shared" si="6"/>
        <v>0</v>
      </c>
    </row>
    <row r="33" spans="1:43" x14ac:dyDescent="0.25">
      <c r="A33" s="142" t="s">
        <v>3751</v>
      </c>
      <c r="B33" s="143"/>
      <c r="C33" s="143"/>
      <c r="D33" s="143"/>
      <c r="E33" s="144"/>
      <c r="F33" s="71">
        <f>AJ57</f>
        <v>70</v>
      </c>
      <c r="Y33" s="29" t="s">
        <v>3703</v>
      </c>
      <c r="Z33" s="29" t="s">
        <v>3</v>
      </c>
      <c r="AA33" s="81">
        <f>COUNTIFS('MASTER DOR LIST'!$D$4:$D$99989,'Member Stats'!$A$1,'MASTER DOR LIST'!$K$4:$K$99989,"USA",'MASTER DOR LIST'!$L$4:$L$99989,"Major Victory",'MASTER DOR LIST'!$I$4:$I$99989,"Multiplayer Maneuver")</f>
        <v>0</v>
      </c>
      <c r="AB33" s="81"/>
      <c r="AC33" s="81">
        <f>COUNTIFS('MASTER DOR LIST'!$P$4:$P$99989,'Member Stats'!$A$1,'MASTER DOR LIST'!$K$4:$K$99989,"USA",'MASTER DOR LIST'!$L$4:$L$99989,"Major Victory",'MASTER DOR LIST'!$I$4:$I$99989,"Multiplayer Maneuver",'MASTER DOR LIST'!$O$4:$O$99989,"CSA")</f>
        <v>0</v>
      </c>
      <c r="AD33" s="81">
        <f>COUNTIFS('MASTER DOR LIST'!$R$4:$R$99989,'Member Stats'!$A$1,'MASTER DOR LIST'!$K$4:$K$99989,"USA",'MASTER DOR LIST'!$L$4:$L$99989,"Major Victory",'MASTER DOR LIST'!$I$4:$I$99989,"Multiplayer Maneuver",'MASTER DOR LIST'!$Q$4:$Q$99989,"CSA")</f>
        <v>0</v>
      </c>
      <c r="AE33" s="81">
        <f>COUNTIFS('MASTER DOR LIST'!$T$4:$T$99989,'Member Stats'!$A$1,'MASTER DOR LIST'!$K$4:$K$99989,"USA",'MASTER DOR LIST'!$L$4:$L$99989,"Major Victory",'MASTER DOR LIST'!$I$4:$I$99989,"Multiplayer Maneuver",'MASTER DOR LIST'!$S$4:$S$99989,"CSA")</f>
        <v>0</v>
      </c>
      <c r="AF33" s="81">
        <f>COUNTIFS('MASTER DOR LIST'!$V$4:$V$99989,'Member Stats'!$A$1,'MASTER DOR LIST'!$K$4:$K$99989,"USA",'MASTER DOR LIST'!$L$4:$L$99989,"Major Victory",'MASTER DOR LIST'!$I$4:$I$99989,"Multiplayer Maneuver",'MASTER DOR LIST'!$U$4:$U$99989,"CSA")</f>
        <v>0</v>
      </c>
      <c r="AG33" s="81">
        <f>COUNTIFS('MASTER DOR LIST'!$X$4:$X$99989,'Member Stats'!$A$1,'MASTER DOR LIST'!$K$4:$K$99989,"USA",'MASTER DOR LIST'!$L$4:$L$99989,"Major Victory",'MASTER DOR LIST'!$I$4:$I$99989,"Multiplayer Maneuver",'MASTER DOR LIST'!$W$4:$W$99989,"CSA")</f>
        <v>0</v>
      </c>
      <c r="AH33" s="81">
        <f>COUNTIFS('MASTER DOR LIST'!$Z$4:$Z$99989,'Member Stats'!$A$1,'MASTER DOR LIST'!$K$4:$K$99989,"USA",'MASTER DOR LIST'!$L$4:$L$99989,"Major Victory",'MASTER DOR LIST'!$I$4:$I$99989,"Multiplayer Maneuver",'MASTER DOR LIST'!$Y$4:$Y$99989,"CSA")</f>
        <v>0</v>
      </c>
      <c r="AI33" s="81">
        <f>COUNTIFS('MASTER DOR LIST'!$AB$4:$AB$99989,'Member Stats'!$A$1,'MASTER DOR LIST'!$K$4:$K$99989,"USA",'MASTER DOR LIST'!$L$4:$L$99989,"Major Victory",'MASTER DOR LIST'!$I$4:$I$99989,"Multiplayer Maneuver",'MASTER DOR LIST'!$AA$4:$AA$99989,"CSA")</f>
        <v>0</v>
      </c>
      <c r="AJ33" s="81">
        <f>COUNTIFS('MASTER DOR LIST'!$AD$4:$AD$99989,'Member Stats'!$A$1,'MASTER DOR LIST'!$K$4:$K$99989,"USA",'MASTER DOR LIST'!$L$4:$L$99989,"Major Victory",'MASTER DOR LIST'!$I$4:$I$99989,"Multiplayer Maneuver",'MASTER DOR LIST'!$AC$4:$AC$99989,"CSA")</f>
        <v>0</v>
      </c>
      <c r="AK33" s="29">
        <f t="shared" si="6"/>
        <v>0</v>
      </c>
    </row>
    <row r="34" spans="1:43" ht="15" customHeight="1" x14ac:dyDescent="0.25">
      <c r="A34" s="142" t="s">
        <v>3752</v>
      </c>
      <c r="B34" s="143"/>
      <c r="C34" s="143"/>
      <c r="D34" s="143"/>
      <c r="E34" s="144"/>
      <c r="F34" s="71">
        <f>Y57</f>
        <v>18</v>
      </c>
    </row>
    <row r="35" spans="1:43" x14ac:dyDescent="0.25">
      <c r="A35" s="142" t="s">
        <v>3753</v>
      </c>
      <c r="B35" s="143"/>
      <c r="C35" s="143"/>
      <c r="D35" s="143"/>
      <c r="E35" s="144"/>
      <c r="F35" s="117">
        <f>F29/G27</f>
        <v>41.363095238095241</v>
      </c>
    </row>
    <row r="37" spans="1:43" x14ac:dyDescent="0.25">
      <c r="AO37" s="29">
        <f>COUNTIFS('MASTER DOR LIST'!$D$4:$D$99989,'Member Stats'!$A$1,'MASTER DOR LIST'!$I$4:$I$99989,"ATA Training")</f>
        <v>1</v>
      </c>
      <c r="AP37" s="29">
        <f>SUM(AO37:AO38)</f>
        <v>2</v>
      </c>
      <c r="AQ37" s="29" t="s">
        <v>1458</v>
      </c>
    </row>
    <row r="38" spans="1:43" x14ac:dyDescent="0.25">
      <c r="AO38" s="29">
        <f>COUNTIFS('MASTER DOR LIST'!$F$4:$F$99989,'Member Stats'!$A$1,'MASTER DOR LIST'!$I$4:$I$99989,"ATA Training")</f>
        <v>1</v>
      </c>
    </row>
    <row r="41" spans="1:43" x14ac:dyDescent="0.25">
      <c r="AO41" s="29">
        <f>SUM(AG3,AG8,AO14,AO27,AO37)</f>
        <v>14</v>
      </c>
      <c r="AP41" s="29" t="s">
        <v>3648</v>
      </c>
    </row>
    <row r="47" spans="1:43" x14ac:dyDescent="0.25">
      <c r="AD47" s="29" t="s">
        <v>3754</v>
      </c>
    </row>
    <row r="48" spans="1:43" x14ac:dyDescent="0.25">
      <c r="Y48" s="29" t="s">
        <v>1454</v>
      </c>
      <c r="Z48" s="29" t="s">
        <v>1455</v>
      </c>
      <c r="AA48" s="81" t="s">
        <v>3755</v>
      </c>
      <c r="AB48" s="81" t="s">
        <v>3755</v>
      </c>
      <c r="AC48" s="81" t="s">
        <v>3755</v>
      </c>
      <c r="AD48" s="81" t="s">
        <v>3755</v>
      </c>
      <c r="AE48" s="81" t="s">
        <v>3755</v>
      </c>
      <c r="AF48" s="81" t="s">
        <v>3755</v>
      </c>
      <c r="AG48" s="81" t="s">
        <v>3755</v>
      </c>
      <c r="AH48" s="81" t="s">
        <v>3755</v>
      </c>
      <c r="AI48" s="81" t="s">
        <v>3755</v>
      </c>
      <c r="AJ48" s="81" t="s">
        <v>3755</v>
      </c>
    </row>
    <row r="49" spans="24:36" x14ac:dyDescent="0.25">
      <c r="Y49" s="29">
        <f>SUMIFS('MASTER DOR LIST'!$J$4:$J$99989,'MASTER DOR LIST'!$D$4:$D$99989,'Member Stats'!$A$1,'MASTER DOR LIST'!$I$4:$I$99989,"Battle")</f>
        <v>4205</v>
      </c>
      <c r="Z49" s="29">
        <f>SUMIFS('MASTER DOR LIST'!$J$4:$J$99989,'MASTER DOR LIST'!$D$4:$D$99989,'Member Stats'!$A$1,'MASTER DOR LIST'!$I$4:$I$99989,"Maneuver")</f>
        <v>766</v>
      </c>
      <c r="AA49" s="81">
        <v>1</v>
      </c>
      <c r="AB49" s="81">
        <v>2</v>
      </c>
      <c r="AC49" s="81">
        <v>3</v>
      </c>
      <c r="AD49" s="81">
        <v>4</v>
      </c>
      <c r="AE49" s="81">
        <v>5</v>
      </c>
      <c r="AF49" s="81">
        <v>6</v>
      </c>
      <c r="AG49" s="81">
        <v>7</v>
      </c>
      <c r="AH49" s="81">
        <v>8</v>
      </c>
      <c r="AI49" s="81">
        <v>9</v>
      </c>
      <c r="AJ49" s="81">
        <v>10</v>
      </c>
    </row>
    <row r="50" spans="24:36" x14ac:dyDescent="0.25">
      <c r="Y50" s="29">
        <f>SUMIFS('MASTER DOR LIST'!$J$4:$J$99989,'MASTER DOR LIST'!$F$4:$F$99989,'Member Stats'!$A$1,'MASTER DOR LIST'!$I$4:$I$99989,"Battle")</f>
        <v>694</v>
      </c>
      <c r="Z50" s="29">
        <f>SUMIFS('MASTER DOR LIST'!$J$4:$J$99989,'MASTER DOR LIST'!$F$4:$F$99989,'Member Stats'!$A$1,'MASTER DOR LIST'!$I$4:$I$99989,"Maneuver")</f>
        <v>577</v>
      </c>
      <c r="AA50" s="81">
        <f>SUMIFS('MASTER DOR LIST'!$J$4:$J$99989,'MASTER DOR LIST'!$D$4:$D$99989,'Member Stats'!$A$1,'MASTER DOR LIST'!$I$4:$I$99989,"Multiplayer Battle")</f>
        <v>417</v>
      </c>
      <c r="AB50" s="81">
        <f>SUMIFS('MASTER DOR LIST'!$J$4:$J$99989,'MASTER DOR LIST'!$F$4:$F$99989,'Member Stats'!$A$1,'MASTER DOR LIST'!$I$4:$I$99989,"Multiplayer Battle")</f>
        <v>0</v>
      </c>
      <c r="AC50" s="81">
        <f>SUMIFS('MASTER DOR LIST'!$J$4:$J$99989,'MASTER DOR LIST'!$P$4:$P$99989,'Member Stats'!$A$1,'MASTER DOR LIST'!$I$4:$I$99989,"Multiplayer Battle")</f>
        <v>202</v>
      </c>
      <c r="AD50" s="81">
        <f>SUMIFS('MASTER DOR LIST'!$J$4:$J$99989,'MASTER DOR LIST'!$R$4:$R$99989,'Member Stats'!$A$1,'MASTER DOR LIST'!$I$4:$I$99989,"Multiplayer Battle")</f>
        <v>0</v>
      </c>
      <c r="AE50" s="81">
        <f>SUMIFS('MASTER DOR LIST'!$J$4:$J$99989,'MASTER DOR LIST'!$T$4:$T$99989,'Member Stats'!$A$1,'MASTER DOR LIST'!$I$4:$I$99989,"Multiplayer Battle")</f>
        <v>0</v>
      </c>
      <c r="AF50" s="81">
        <f>SUMIFS('MASTER DOR LIST'!$J$4:$J$99989,'MASTER DOR LIST'!$V$4:$V$99989,'Member Stats'!$A$1,'MASTER DOR LIST'!$I$4:$I$99989,"Multiplayer Battle")</f>
        <v>0</v>
      </c>
      <c r="AG50" s="81">
        <f>SUMIFS('MASTER DOR LIST'!$J$4:$J$99989,'MASTER DOR LIST'!$X$4:$X$99989,'Member Stats'!$A$1,'MASTER DOR LIST'!$I$4:$I$99989,"Multiplayer Battle")</f>
        <v>0</v>
      </c>
      <c r="AH50" s="81">
        <f>SUMIFS('MASTER DOR LIST'!$J$4:$J$99989,'MASTER DOR LIST'!$Z$4:$Z$99989,'Member Stats'!$A$1,'MASTER DOR LIST'!$I$4:$I$99989,"Multiplayer Battle")</f>
        <v>0</v>
      </c>
      <c r="AI50" s="81">
        <f>SUMIFS('MASTER DOR LIST'!$J$4:$J$99989,'MASTER DOR LIST'!$AB$4:$AB$99989,'Member Stats'!$A$1,'MASTER DOR LIST'!$I$4:$I$99989,"Multiplayer Battle")</f>
        <v>0</v>
      </c>
      <c r="AJ50" s="81">
        <f>SUMIFS('MASTER DOR LIST'!$J$4:$J$99989,'MASTER DOR LIST'!$AD$4:$AD$99989,'Member Stats'!$A$1,'MASTER DOR LIST'!$I$4:$I$99989,"Multiplayer Battle")</f>
        <v>0</v>
      </c>
    </row>
    <row r="51" spans="24:36" x14ac:dyDescent="0.25">
      <c r="X51" s="29" t="s">
        <v>3646</v>
      </c>
      <c r="Y51" s="29">
        <f>SUM(Y49:Y50)</f>
        <v>4899</v>
      </c>
      <c r="Z51" s="29">
        <f>SUM(Z49:Z50)</f>
        <v>1343</v>
      </c>
      <c r="AA51" s="81"/>
      <c r="AB51" s="81"/>
      <c r="AC51" s="81"/>
      <c r="AD51" s="81"/>
      <c r="AE51" s="81"/>
      <c r="AF51" s="81"/>
      <c r="AG51" s="81"/>
      <c r="AH51" s="81"/>
      <c r="AI51" s="81"/>
      <c r="AJ51" s="81">
        <f>SUM(AA50:AJ50)</f>
        <v>619</v>
      </c>
    </row>
    <row r="53" spans="24:36" x14ac:dyDescent="0.25">
      <c r="AD53" s="29" t="s">
        <v>3756</v>
      </c>
    </row>
    <row r="54" spans="24:36" x14ac:dyDescent="0.25">
      <c r="Y54" s="29" t="s">
        <v>3757</v>
      </c>
      <c r="AA54" s="81" t="s">
        <v>3755</v>
      </c>
      <c r="AB54" s="81" t="s">
        <v>3755</v>
      </c>
      <c r="AC54" s="81" t="s">
        <v>3755</v>
      </c>
      <c r="AD54" s="81" t="s">
        <v>3755</v>
      </c>
      <c r="AE54" s="81" t="s">
        <v>3755</v>
      </c>
      <c r="AF54" s="81" t="s">
        <v>3755</v>
      </c>
      <c r="AG54" s="81" t="s">
        <v>3755</v>
      </c>
      <c r="AH54" s="81" t="s">
        <v>3755</v>
      </c>
      <c r="AI54" s="81" t="s">
        <v>3755</v>
      </c>
      <c r="AJ54" s="81" t="s">
        <v>3755</v>
      </c>
    </row>
    <row r="55" spans="24:36" x14ac:dyDescent="0.25">
      <c r="Y55" s="29">
        <f>SUMIFS('MASTER DOR LIST'!$J$4:$J$99989,'MASTER DOR LIST'!$D$4:$D$99989,'Member Stats'!$A$1,'MASTER DOR LIST'!$I$4:$I$99989,"ATA Training")</f>
        <v>7</v>
      </c>
      <c r="AA55" s="81">
        <v>1</v>
      </c>
      <c r="AB55" s="81">
        <v>2</v>
      </c>
      <c r="AC55" s="81">
        <v>3</v>
      </c>
      <c r="AD55" s="81">
        <v>4</v>
      </c>
      <c r="AE55" s="81">
        <v>5</v>
      </c>
      <c r="AF55" s="81">
        <v>6</v>
      </c>
      <c r="AG55" s="81">
        <v>7</v>
      </c>
      <c r="AH55" s="81">
        <v>8</v>
      </c>
      <c r="AI55" s="81">
        <v>9</v>
      </c>
      <c r="AJ55" s="81">
        <v>10</v>
      </c>
    </row>
    <row r="56" spans="24:36" x14ac:dyDescent="0.25">
      <c r="Y56" s="29">
        <f>SUMIFS('MASTER DOR LIST'!$J$4:$J$99989,'MASTER DOR LIST'!$F$4:$F$99989,'Member Stats'!$A$1,'MASTER DOR LIST'!$I$4:$I$99989,"ATA Training")</f>
        <v>11</v>
      </c>
      <c r="AA56" s="81">
        <f>SUMIFS('MASTER DOR LIST'!$J$4:$J$99989,'MASTER DOR LIST'!$D$4:$D$99989,'Member Stats'!$A$1,'MASTER DOR LIST'!$I$4:$I$99989,"Multiplayer Maneuver")</f>
        <v>0</v>
      </c>
      <c r="AB56" s="81">
        <f>SUMIFS('MASTER DOR LIST'!$J$4:$J$99989,'MASTER DOR LIST'!$F$4:$F$99989,'Member Stats'!$A$1,'MASTER DOR LIST'!$I$4:$I$99989,"Multiplayer Maneuver")</f>
        <v>30</v>
      </c>
      <c r="AC56" s="81">
        <f>SUMIFS('MASTER DOR LIST'!$J$4:$J$99989,'MASTER DOR LIST'!$P$4:$P$99989,'Member Stats'!$A$1,'MASTER DOR LIST'!$I$4:$I$99989,"Multiplayer Maneuver")</f>
        <v>0</v>
      </c>
      <c r="AD56" s="81">
        <f>SUMIFS('MASTER DOR LIST'!$J$4:$J$99989,'MASTER DOR LIST'!$R$4:$R$99989,'Member Stats'!$A$1,'MASTER DOR LIST'!$I$4:$I$99989,"Multiplayer Maneuver")</f>
        <v>40</v>
      </c>
      <c r="AE56" s="81">
        <f>SUMIFS('MASTER DOR LIST'!$J$4:$J$99989,'MASTER DOR LIST'!$T$4:$T$99989,'Member Stats'!$A$1,'MASTER DOR LIST'!$I$4:$I$99989,"Multiplayer Maneuver")</f>
        <v>0</v>
      </c>
      <c r="AF56" s="81">
        <f>SUMIFS('MASTER DOR LIST'!$J$4:$J$99989,'MASTER DOR LIST'!$V$4:$V$99989,'Member Stats'!$A$1,'MASTER DOR LIST'!$I$4:$I$99989,"Multiplayer Maneuver")</f>
        <v>0</v>
      </c>
      <c r="AG56" s="81">
        <f>SUMIFS('MASTER DOR LIST'!$J$4:$J$99989,'MASTER DOR LIST'!$X$4:$X$99989,'Member Stats'!$A$1,'MASTER DOR LIST'!$I$4:$I$99989,"Multiplayer Maneuver")</f>
        <v>0</v>
      </c>
      <c r="AH56" s="81">
        <f>SUMIFS('MASTER DOR LIST'!$J$4:$J$99989,'MASTER DOR LIST'!$Z$4:$Z$99989,'Member Stats'!$A$1,'MASTER DOR LIST'!$I$4:$I$99989,"Multiplayer Maneuver")</f>
        <v>0</v>
      </c>
      <c r="AI56" s="81">
        <f>SUMIFS('MASTER DOR LIST'!$J$4:$J$99989,'MASTER DOR LIST'!$AB$4:$AB$99989,'Member Stats'!$A$1,'MASTER DOR LIST'!$I$4:$I$99989,"Multiplayer Maneuver")</f>
        <v>0</v>
      </c>
      <c r="AJ56" s="81">
        <f>SUMIFS('MASTER DOR LIST'!$J$4:$J$99989,'MASTER DOR LIST'!$AD$4:$AD$99989,'Member Stats'!$A$1,'MASTER DOR LIST'!$I$4:$I$99989,"Multiplayer Maneuver")</f>
        <v>0</v>
      </c>
    </row>
    <row r="57" spans="24:36" x14ac:dyDescent="0.25">
      <c r="Y57" s="29">
        <f>SUM(Y55:Y56)</f>
        <v>18</v>
      </c>
      <c r="AA57" s="81"/>
      <c r="AB57" s="81"/>
      <c r="AC57" s="81"/>
      <c r="AD57" s="81"/>
      <c r="AE57" s="81"/>
      <c r="AF57" s="81"/>
      <c r="AG57" s="81"/>
      <c r="AH57" s="81"/>
      <c r="AI57" s="81"/>
      <c r="AJ57" s="81">
        <f>SUM(AA56:AJ56)</f>
        <v>70</v>
      </c>
    </row>
  </sheetData>
  <mergeCells count="15">
    <mergeCell ref="A33:E33"/>
    <mergeCell ref="A34:E34"/>
    <mergeCell ref="A35:E35"/>
    <mergeCell ref="A1:H3"/>
    <mergeCell ref="F26:H26"/>
    <mergeCell ref="A29:E29"/>
    <mergeCell ref="A30:E30"/>
    <mergeCell ref="A31:E31"/>
    <mergeCell ref="A32:E32"/>
    <mergeCell ref="A8:H8"/>
    <mergeCell ref="A12:H12"/>
    <mergeCell ref="A16:H16"/>
    <mergeCell ref="A20:H20"/>
    <mergeCell ref="A24:H24"/>
    <mergeCell ref="A4: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FB4D-8478-4E61-A6B9-E6B996964561}">
  <dimension ref="A1:AV52"/>
  <sheetViews>
    <sheetView zoomScale="80" zoomScaleNormal="80" workbookViewId="0">
      <selection activeCell="B3" sqref="B3"/>
    </sheetView>
  </sheetViews>
  <sheetFormatPr defaultRowHeight="15" x14ac:dyDescent="0.25"/>
  <cols>
    <col min="1" max="1" width="24.7109375" bestFit="1" customWidth="1"/>
    <col min="2" max="2" width="81.28515625" bestFit="1" customWidth="1"/>
    <col min="3" max="3" width="11" customWidth="1"/>
    <col min="4" max="8" width="10.7109375" style="20" customWidth="1"/>
    <col min="9" max="9" width="3.7109375" customWidth="1"/>
    <col min="10" max="15" width="10.7109375" customWidth="1"/>
    <col min="16" max="16" width="3.7109375" customWidth="1"/>
  </cols>
  <sheetData>
    <row r="1" spans="1:48" ht="30" customHeight="1" x14ac:dyDescent="0.25">
      <c r="A1" s="85"/>
      <c r="B1" s="85"/>
      <c r="C1" s="210" t="s">
        <v>3718</v>
      </c>
      <c r="D1" s="210"/>
      <c r="E1" s="210"/>
      <c r="F1" s="210"/>
      <c r="G1" s="210"/>
      <c r="H1" s="210"/>
      <c r="I1" s="98"/>
      <c r="J1" s="209" t="s">
        <v>3717</v>
      </c>
      <c r="K1" s="209"/>
      <c r="L1" s="209"/>
      <c r="M1" s="209"/>
      <c r="N1" s="209"/>
      <c r="O1" s="209"/>
      <c r="P1" s="29"/>
      <c r="AA1" s="31" t="s">
        <v>3720</v>
      </c>
      <c r="AB1" s="31" t="s">
        <v>929</v>
      </c>
      <c r="AC1" s="31" t="s">
        <v>870</v>
      </c>
      <c r="AD1" s="31" t="s">
        <v>1016</v>
      </c>
      <c r="AE1" s="31" t="s">
        <v>895</v>
      </c>
      <c r="AF1" s="31" t="s">
        <v>377</v>
      </c>
      <c r="AG1" s="31" t="s">
        <v>1406</v>
      </c>
      <c r="AH1" s="31" t="s">
        <v>1347</v>
      </c>
      <c r="AI1" s="31" t="s">
        <v>633</v>
      </c>
      <c r="AJ1" s="31" t="s">
        <v>648</v>
      </c>
      <c r="AK1" s="31" t="s">
        <v>1170</v>
      </c>
      <c r="AL1" s="31" t="s">
        <v>569</v>
      </c>
      <c r="AM1" s="31" t="s">
        <v>714</v>
      </c>
      <c r="AN1" s="31" t="s">
        <v>1277</v>
      </c>
      <c r="AO1" s="31" t="s">
        <v>1292</v>
      </c>
      <c r="AP1" s="31" t="s">
        <v>732</v>
      </c>
      <c r="AQ1" s="31" t="s">
        <v>861</v>
      </c>
      <c r="AR1" s="31" t="s">
        <v>24</v>
      </c>
      <c r="AS1" s="31" t="s">
        <v>17</v>
      </c>
      <c r="AT1" s="31" t="s">
        <v>11</v>
      </c>
      <c r="AU1" s="31" t="s">
        <v>14</v>
      </c>
      <c r="AV1" s="31" t="s">
        <v>65</v>
      </c>
    </row>
    <row r="2" spans="1:48" ht="30" x14ac:dyDescent="0.25">
      <c r="A2" s="86" t="s">
        <v>3689</v>
      </c>
      <c r="B2" s="86" t="s">
        <v>1487</v>
      </c>
      <c r="C2" s="82" t="s">
        <v>3690</v>
      </c>
      <c r="D2" s="83" t="s">
        <v>3659</v>
      </c>
      <c r="E2" s="82" t="s">
        <v>3691</v>
      </c>
      <c r="F2" s="84" t="s">
        <v>3660</v>
      </c>
      <c r="G2" s="83" t="s">
        <v>3704</v>
      </c>
      <c r="H2" s="84" t="s">
        <v>3705</v>
      </c>
      <c r="I2" s="29"/>
      <c r="J2" s="82" t="s">
        <v>3690</v>
      </c>
      <c r="K2" s="83" t="s">
        <v>3659</v>
      </c>
      <c r="L2" s="82" t="s">
        <v>3691</v>
      </c>
      <c r="M2" s="84" t="s">
        <v>3660</v>
      </c>
      <c r="N2" s="83" t="s">
        <v>3704</v>
      </c>
      <c r="O2" s="84" t="s">
        <v>3705</v>
      </c>
      <c r="P2" s="29"/>
    </row>
    <row r="3" spans="1:48" s="21" customFormat="1" ht="35.1" customHeight="1" x14ac:dyDescent="0.25">
      <c r="A3" s="99" t="s">
        <v>3720</v>
      </c>
      <c r="B3" s="99" t="s">
        <v>3719</v>
      </c>
      <c r="C3" s="100">
        <f>COUNTIFS('MASTER DOR LIST'!H:H,B3,'MASTER DOR LIST'!G:G,A3)</f>
        <v>0</v>
      </c>
      <c r="D3" s="101">
        <f>COUNTIFS('MASTER DOR LIST'!H:H,B3,'MASTER DOR LIST'!G:G,A3,'MASTER DOR LIST'!K:K,"CSA")</f>
        <v>0</v>
      </c>
      <c r="E3" s="100">
        <f>COUNTIFS('MASTER DOR LIST'!H:H,B3,'MASTER DOR LIST'!G:G,A3,'MASTER DOR LIST'!K:K,".")</f>
        <v>0</v>
      </c>
      <c r="F3" s="102">
        <f>COUNTIFS('MASTER DOR LIST'!H:H,B3,'MASTER DOR LIST'!G:G,A3,'MASTER DOR LIST'!K:K,"USA")</f>
        <v>0</v>
      </c>
      <c r="G3" s="103" t="e">
        <f t="shared" ref="G3" si="0">(2*D3+E3)/(2*C3)</f>
        <v>#DIV/0!</v>
      </c>
      <c r="H3" s="104" t="e">
        <f t="shared" ref="H3" si="1">(2*F3+E3)/(2*C3)</f>
        <v>#DIV/0!</v>
      </c>
      <c r="I3" s="105"/>
      <c r="J3" s="100">
        <f>COUNTIFS('MASTER DOR LIST'!H:H,'Scenario Results'!B3,'MASTER DOR LIST'!G:G,'Scenario Results'!A3,'MASTER DOR LIST'!I:I,"Battle",'MASTER DOR LIST'!D:D,"*, CSA*")</f>
        <v>0</v>
      </c>
      <c r="K3" s="101">
        <f>COUNTIFS('MASTER DOR LIST'!H:H,'Scenario Results'!B3,'MASTER DOR LIST'!G:G,'Scenario Results'!A3,'MASTER DOR LIST'!K:K,"CSA",'MASTER DOR LIST'!D:D,"*, CSA*",'MASTER DOR LIST'!I:I,"Battle")</f>
        <v>0</v>
      </c>
      <c r="L3" s="100">
        <f>COUNTIFS('MASTER DOR LIST'!H:H,'Scenario Results'!B3,'MASTER DOR LIST'!G:G,'Scenario Results'!A3,'MASTER DOR LIST'!K:K,".",'MASTER DOR LIST'!D:D,"*, CSA*",'MASTER DOR LIST'!I:I,"Battle")</f>
        <v>0</v>
      </c>
      <c r="M3" s="102">
        <f>COUNTIFS('MASTER DOR LIST'!H:H,'Scenario Results'!B3,'MASTER DOR LIST'!G:G,'Scenario Results'!A3,'MASTER DOR LIST'!K:K,"USA",'MASTER DOR LIST'!F:F,"*, USA*",'MASTER DOR LIST'!I:I,"Battle")</f>
        <v>0</v>
      </c>
      <c r="N3" s="103" t="e">
        <f>(2*K3+L3)/(2*J3)</f>
        <v>#DIV/0!</v>
      </c>
      <c r="O3" s="104" t="e">
        <f>(2*M3+L3)/(2*J3)</f>
        <v>#DIV/0!</v>
      </c>
      <c r="P3" s="78"/>
    </row>
    <row r="4" spans="1:48" ht="15.75" x14ac:dyDescent="0.25">
      <c r="A4" s="29"/>
      <c r="B4" s="29"/>
      <c r="C4" s="106"/>
      <c r="D4" s="106"/>
      <c r="E4" s="106"/>
      <c r="F4" s="106"/>
      <c r="G4" s="107"/>
      <c r="H4" s="107"/>
      <c r="I4" s="105"/>
      <c r="J4" s="106"/>
      <c r="K4" s="106"/>
      <c r="L4" s="106"/>
      <c r="M4" s="106"/>
      <c r="N4" s="107"/>
      <c r="O4" s="107"/>
      <c r="P4" s="29"/>
    </row>
    <row r="5" spans="1:48" x14ac:dyDescent="0.25">
      <c r="A5" s="59" t="s">
        <v>24</v>
      </c>
      <c r="B5" s="132" t="s">
        <v>1493</v>
      </c>
      <c r="C5" s="108">
        <f>COUNTIFS('MASTER DOR LIST'!H:H,B5,'MASTER DOR LIST'!G:G,A5)</f>
        <v>164</v>
      </c>
      <c r="D5" s="109">
        <f>COUNTIFS('MASTER DOR LIST'!H:H,B5,'MASTER DOR LIST'!G:G,A5,'MASTER DOR LIST'!K:K,"CSA")</f>
        <v>46</v>
      </c>
      <c r="E5" s="108">
        <f>COUNTIFS('MASTER DOR LIST'!H:H,B5,'MASTER DOR LIST'!G:G,A5,'MASTER DOR LIST'!K:K,".")</f>
        <v>16</v>
      </c>
      <c r="F5" s="110">
        <f>COUNTIFS('MASTER DOR LIST'!H:H,B5,'MASTER DOR LIST'!G:G,A5,'MASTER DOR LIST'!K:K,"USA")</f>
        <v>102</v>
      </c>
      <c r="G5" s="111">
        <f t="shared" ref="G5" si="2">(2*D5+E5)/(2*C5)</f>
        <v>0.32926829268292684</v>
      </c>
      <c r="H5" s="112">
        <f t="shared" ref="H5" si="3">(2*F5+E5)/(2*C5)</f>
        <v>0.67073170731707321</v>
      </c>
      <c r="I5" s="78"/>
      <c r="J5" s="108">
        <f>COUNTIFS('MASTER DOR LIST'!H:H,'Scenario Results'!B5,'MASTER DOR LIST'!G:G,'Scenario Results'!A5,'MASTER DOR LIST'!I:I,"Battle",'MASTER DOR LIST'!D:D,"*, CSA*")</f>
        <v>118</v>
      </c>
      <c r="K5" s="109">
        <f>COUNTIFS('MASTER DOR LIST'!H:H,'Scenario Results'!B5,'MASTER DOR LIST'!G:G,'Scenario Results'!A5,'MASTER DOR LIST'!K:K,"CSA",'MASTER DOR LIST'!D:D,"*, CSA*",'MASTER DOR LIST'!I:I,"Battle")</f>
        <v>34</v>
      </c>
      <c r="L5" s="108">
        <f>COUNTIFS('MASTER DOR LIST'!H:H,'Scenario Results'!B5,'MASTER DOR LIST'!G:G,'Scenario Results'!A5,'MASTER DOR LIST'!K:K,".",'MASTER DOR LIST'!D:D,"*, CSA*",'MASTER DOR LIST'!I:I,"Battle")</f>
        <v>11</v>
      </c>
      <c r="M5" s="110">
        <f>COUNTIFS('MASTER DOR LIST'!H:H,'Scenario Results'!B5,'MASTER DOR LIST'!G:G,'Scenario Results'!A5,'MASTER DOR LIST'!K:K,"USA",'MASTER DOR LIST'!F:F,"*, USA*",'MASTER DOR LIST'!I:I,"Battle")</f>
        <v>73</v>
      </c>
      <c r="N5" s="111">
        <f t="shared" ref="N5" si="4">(2*K5+L5)/(2*J5)</f>
        <v>0.3347457627118644</v>
      </c>
      <c r="O5" s="112">
        <f t="shared" ref="O5" si="5">(2*M5+L5)/(2*J5)</f>
        <v>0.6652542372881356</v>
      </c>
      <c r="P5" s="29"/>
    </row>
    <row r="6" spans="1:48" x14ac:dyDescent="0.25">
      <c r="A6" s="59" t="s">
        <v>24</v>
      </c>
      <c r="B6" s="132" t="s">
        <v>1497</v>
      </c>
      <c r="C6" s="108">
        <f>COUNTIFS('MASTER DOR LIST'!H:H,B6,'MASTER DOR LIST'!G:G,A6)</f>
        <v>225</v>
      </c>
      <c r="D6" s="109">
        <f>COUNTIFS('MASTER DOR LIST'!H:H,B6,'MASTER DOR LIST'!G:G,A6,'MASTER DOR LIST'!K:K,"CSA")</f>
        <v>74</v>
      </c>
      <c r="E6" s="108">
        <f>COUNTIFS('MASTER DOR LIST'!H:H,B6,'MASTER DOR LIST'!G:G,A6,'MASTER DOR LIST'!K:K,".")</f>
        <v>28</v>
      </c>
      <c r="F6" s="110">
        <f>COUNTIFS('MASTER DOR LIST'!H:H,B6,'MASTER DOR LIST'!G:G,A6,'MASTER DOR LIST'!K:K,"USA")</f>
        <v>123</v>
      </c>
      <c r="G6" s="111">
        <f t="shared" ref="G6:G12" si="6">(2*D6+E6)/(2*C6)</f>
        <v>0.39111111111111113</v>
      </c>
      <c r="H6" s="112">
        <f t="shared" ref="H6:H12" si="7">(2*F6+E6)/(2*C6)</f>
        <v>0.60888888888888892</v>
      </c>
      <c r="I6" s="78"/>
      <c r="J6" s="108">
        <f>COUNTIFS('MASTER DOR LIST'!H:H,'Scenario Results'!B6,'MASTER DOR LIST'!G:G,'Scenario Results'!A6,'MASTER DOR LIST'!I:I,"Battle",'MASTER DOR LIST'!D:D,"*, CSA*")</f>
        <v>177</v>
      </c>
      <c r="K6" s="109">
        <f>COUNTIFS('MASTER DOR LIST'!H:H,'Scenario Results'!B6,'MASTER DOR LIST'!G:G,'Scenario Results'!A6,'MASTER DOR LIST'!K:K,"CSA",'MASTER DOR LIST'!D:D,"*, CSA*",'MASTER DOR LIST'!I:I,"Battle")</f>
        <v>63</v>
      </c>
      <c r="L6" s="108">
        <f>COUNTIFS('MASTER DOR LIST'!H:H,'Scenario Results'!B6,'MASTER DOR LIST'!G:G,'Scenario Results'!A6,'MASTER DOR LIST'!K:K,".",'MASTER DOR LIST'!D:D,"*, CSA*",'MASTER DOR LIST'!I:I,"Battle")</f>
        <v>18</v>
      </c>
      <c r="M6" s="110">
        <f>COUNTIFS('MASTER DOR LIST'!H:H,'Scenario Results'!B6,'MASTER DOR LIST'!G:G,'Scenario Results'!A6,'MASTER DOR LIST'!K:K,"USA",'MASTER DOR LIST'!F:F,"*, USA*",'MASTER DOR LIST'!I:I,"Battle")</f>
        <v>96</v>
      </c>
      <c r="N6" s="111">
        <f t="shared" ref="N6:N12" si="8">(2*K6+L6)/(2*J6)</f>
        <v>0.40677966101694918</v>
      </c>
      <c r="O6" s="112">
        <f t="shared" ref="O6:O12" si="9">(2*M6+L6)/(2*J6)</f>
        <v>0.59322033898305082</v>
      </c>
      <c r="P6" s="29"/>
    </row>
    <row r="7" spans="1:48" x14ac:dyDescent="0.25">
      <c r="A7" s="59" t="s">
        <v>17</v>
      </c>
      <c r="B7" s="132" t="s">
        <v>1500</v>
      </c>
      <c r="C7" s="108">
        <f>COUNTIFS('MASTER DOR LIST'!H:H,B7,'MASTER DOR LIST'!G:G,A7)</f>
        <v>267</v>
      </c>
      <c r="D7" s="109">
        <f>COUNTIFS('MASTER DOR LIST'!H:H,B7,'MASTER DOR LIST'!G:G,A7,'MASTER DOR LIST'!K:K,"CSA")</f>
        <v>115</v>
      </c>
      <c r="E7" s="108">
        <f>COUNTIFS('MASTER DOR LIST'!H:H,B7,'MASTER DOR LIST'!G:G,A7,'MASTER DOR LIST'!K:K,".")</f>
        <v>33</v>
      </c>
      <c r="F7" s="110">
        <f>COUNTIFS('MASTER DOR LIST'!H:H,B7,'MASTER DOR LIST'!G:G,A7,'MASTER DOR LIST'!K:K,"USA")</f>
        <v>119</v>
      </c>
      <c r="G7" s="111">
        <f t="shared" si="6"/>
        <v>0.49250936329588013</v>
      </c>
      <c r="H7" s="112">
        <f t="shared" si="7"/>
        <v>0.50749063670411987</v>
      </c>
      <c r="I7" s="78"/>
      <c r="J7" s="108">
        <f>COUNTIFS('MASTER DOR LIST'!H:H,'Scenario Results'!B7,'MASTER DOR LIST'!G:G,'Scenario Results'!A7,'MASTER DOR LIST'!I:I,"Battle",'MASTER DOR LIST'!D:D,"*, CSA*")</f>
        <v>217</v>
      </c>
      <c r="K7" s="109">
        <f>COUNTIFS('MASTER DOR LIST'!H:H,'Scenario Results'!B7,'MASTER DOR LIST'!G:G,'Scenario Results'!A7,'MASTER DOR LIST'!K:K,"CSA",'MASTER DOR LIST'!D:D,"*, CSA*",'MASTER DOR LIST'!I:I,"Battle")</f>
        <v>96</v>
      </c>
      <c r="L7" s="108">
        <f>COUNTIFS('MASTER DOR LIST'!H:H,'Scenario Results'!B7,'MASTER DOR LIST'!G:G,'Scenario Results'!A7,'MASTER DOR LIST'!K:K,".",'MASTER DOR LIST'!D:D,"*, CSA*",'MASTER DOR LIST'!I:I,"Battle")</f>
        <v>26</v>
      </c>
      <c r="M7" s="110">
        <f>COUNTIFS('MASTER DOR LIST'!H:H,'Scenario Results'!B7,'MASTER DOR LIST'!G:G,'Scenario Results'!A7,'MASTER DOR LIST'!K:K,"USA",'MASTER DOR LIST'!F:F,"*, USA*",'MASTER DOR LIST'!I:I,"Battle")</f>
        <v>95</v>
      </c>
      <c r="N7" s="111">
        <f t="shared" si="8"/>
        <v>0.50230414746543783</v>
      </c>
      <c r="O7" s="112">
        <f t="shared" si="9"/>
        <v>0.49769585253456222</v>
      </c>
      <c r="P7" s="29"/>
    </row>
    <row r="8" spans="1:48" x14ac:dyDescent="0.25">
      <c r="A8" s="59" t="s">
        <v>17</v>
      </c>
      <c r="B8" s="132" t="s">
        <v>1502</v>
      </c>
      <c r="C8" s="108">
        <f>COUNTIFS('MASTER DOR LIST'!H:H,B8,'MASTER DOR LIST'!G:G,A8)</f>
        <v>201</v>
      </c>
      <c r="D8" s="109">
        <f>COUNTIFS('MASTER DOR LIST'!H:H,B8,'MASTER DOR LIST'!G:G,A8,'MASTER DOR LIST'!K:K,"CSA")</f>
        <v>64</v>
      </c>
      <c r="E8" s="108">
        <f>COUNTIFS('MASTER DOR LIST'!H:H,B8,'MASTER DOR LIST'!G:G,A8,'MASTER DOR LIST'!K:K,".")</f>
        <v>30</v>
      </c>
      <c r="F8" s="110">
        <f>COUNTIFS('MASTER DOR LIST'!H:H,B8,'MASTER DOR LIST'!G:G,A8,'MASTER DOR LIST'!K:K,"USA")</f>
        <v>107</v>
      </c>
      <c r="G8" s="111">
        <f t="shared" si="6"/>
        <v>0.39303482587064675</v>
      </c>
      <c r="H8" s="112">
        <f t="shared" si="7"/>
        <v>0.60696517412935325</v>
      </c>
      <c r="I8" s="78"/>
      <c r="J8" s="108">
        <f>COUNTIFS('MASTER DOR LIST'!H:H,'Scenario Results'!B8,'MASTER DOR LIST'!G:G,'Scenario Results'!A8,'MASTER DOR LIST'!I:I,"Battle",'MASTER DOR LIST'!D:D,"*, CSA*")</f>
        <v>159</v>
      </c>
      <c r="K8" s="109">
        <f>COUNTIFS('MASTER DOR LIST'!H:H,'Scenario Results'!B8,'MASTER DOR LIST'!G:G,'Scenario Results'!A8,'MASTER DOR LIST'!K:K,"CSA",'MASTER DOR LIST'!D:D,"*, CSA*",'MASTER DOR LIST'!I:I,"Battle")</f>
        <v>54</v>
      </c>
      <c r="L8" s="108">
        <f>COUNTIFS('MASTER DOR LIST'!H:H,'Scenario Results'!B8,'MASTER DOR LIST'!G:G,'Scenario Results'!A8,'MASTER DOR LIST'!K:K,".",'MASTER DOR LIST'!D:D,"*, CSA*",'MASTER DOR LIST'!I:I,"Battle")</f>
        <v>22</v>
      </c>
      <c r="M8" s="110">
        <f>COUNTIFS('MASTER DOR LIST'!H:H,'Scenario Results'!B8,'MASTER DOR LIST'!G:G,'Scenario Results'!A8,'MASTER DOR LIST'!K:K,"USA",'MASTER DOR LIST'!F:F,"*, USA*",'MASTER DOR LIST'!I:I,"Battle")</f>
        <v>83</v>
      </c>
      <c r="N8" s="111">
        <f t="shared" si="8"/>
        <v>0.4088050314465409</v>
      </c>
      <c r="O8" s="112">
        <f t="shared" si="9"/>
        <v>0.5911949685534591</v>
      </c>
      <c r="P8" s="29"/>
    </row>
    <row r="9" spans="1:48" x14ac:dyDescent="0.25">
      <c r="A9" s="59" t="s">
        <v>11</v>
      </c>
      <c r="B9" s="132" t="s">
        <v>1505</v>
      </c>
      <c r="C9" s="108">
        <f>COUNTIFS('MASTER DOR LIST'!H:H,B9,'MASTER DOR LIST'!G:G,A9)</f>
        <v>119</v>
      </c>
      <c r="D9" s="109">
        <f>COUNTIFS('MASTER DOR LIST'!H:H,B9,'MASTER DOR LIST'!G:G,A9,'MASTER DOR LIST'!K:K,"CSA")</f>
        <v>55</v>
      </c>
      <c r="E9" s="108">
        <f>COUNTIFS('MASTER DOR LIST'!H:H,B9,'MASTER DOR LIST'!G:G,A9,'MASTER DOR LIST'!K:K,".")</f>
        <v>18</v>
      </c>
      <c r="F9" s="110">
        <f>COUNTIFS('MASTER DOR LIST'!H:H,B9,'MASTER DOR LIST'!G:G,A9,'MASTER DOR LIST'!K:K,"USA")</f>
        <v>46</v>
      </c>
      <c r="G9" s="111">
        <f t="shared" si="6"/>
        <v>0.53781512605042014</v>
      </c>
      <c r="H9" s="112">
        <f t="shared" si="7"/>
        <v>0.46218487394957986</v>
      </c>
      <c r="I9" s="78"/>
      <c r="J9" s="108">
        <f>COUNTIFS('MASTER DOR LIST'!H:H,'Scenario Results'!B9,'MASTER DOR LIST'!G:G,'Scenario Results'!A9,'MASTER DOR LIST'!I:I,"Battle",'MASTER DOR LIST'!D:D,"*, CSA*")</f>
        <v>97</v>
      </c>
      <c r="K9" s="109">
        <f>COUNTIFS('MASTER DOR LIST'!H:H,'Scenario Results'!B9,'MASTER DOR LIST'!G:G,'Scenario Results'!A9,'MASTER DOR LIST'!K:K,"CSA",'MASTER DOR LIST'!D:D,"*, CSA*",'MASTER DOR LIST'!I:I,"Battle")</f>
        <v>45</v>
      </c>
      <c r="L9" s="108">
        <f>COUNTIFS('MASTER DOR LIST'!H:H,'Scenario Results'!B9,'MASTER DOR LIST'!G:G,'Scenario Results'!A9,'MASTER DOR LIST'!K:K,".",'MASTER DOR LIST'!D:D,"*, CSA*",'MASTER DOR LIST'!I:I,"Battle")</f>
        <v>12</v>
      </c>
      <c r="M9" s="110">
        <f>COUNTIFS('MASTER DOR LIST'!H:H,'Scenario Results'!B9,'MASTER DOR LIST'!G:G,'Scenario Results'!A9,'MASTER DOR LIST'!K:K,"USA",'MASTER DOR LIST'!F:F,"*, USA*",'MASTER DOR LIST'!I:I,"Battle")</f>
        <v>40</v>
      </c>
      <c r="N9" s="111">
        <f t="shared" si="8"/>
        <v>0.52577319587628868</v>
      </c>
      <c r="O9" s="112">
        <f t="shared" si="9"/>
        <v>0.47422680412371132</v>
      </c>
      <c r="P9" s="29"/>
    </row>
    <row r="10" spans="1:48" x14ac:dyDescent="0.25">
      <c r="A10" s="59" t="s">
        <v>11</v>
      </c>
      <c r="B10" s="132" t="s">
        <v>1509</v>
      </c>
      <c r="C10" s="108">
        <f>COUNTIFS('MASTER DOR LIST'!H:H,B10,'MASTER DOR LIST'!G:G,A10)</f>
        <v>118</v>
      </c>
      <c r="D10" s="109">
        <f>COUNTIFS('MASTER DOR LIST'!H:H,B10,'MASTER DOR LIST'!G:G,A10,'MASTER DOR LIST'!K:K,"CSA")</f>
        <v>68</v>
      </c>
      <c r="E10" s="108">
        <f>COUNTIFS('MASTER DOR LIST'!H:H,B10,'MASTER DOR LIST'!G:G,A10,'MASTER DOR LIST'!K:K,".")</f>
        <v>20</v>
      </c>
      <c r="F10" s="110">
        <f>COUNTIFS('MASTER DOR LIST'!H:H,B10,'MASTER DOR LIST'!G:G,A10,'MASTER DOR LIST'!K:K,"USA")</f>
        <v>30</v>
      </c>
      <c r="G10" s="111">
        <f t="shared" si="6"/>
        <v>0.66101694915254239</v>
      </c>
      <c r="H10" s="112">
        <f t="shared" si="7"/>
        <v>0.33898305084745761</v>
      </c>
      <c r="I10" s="78"/>
      <c r="J10" s="108">
        <f>COUNTIFS('MASTER DOR LIST'!H:H,'Scenario Results'!B10,'MASTER DOR LIST'!G:G,'Scenario Results'!A10,'MASTER DOR LIST'!I:I,"Battle",'MASTER DOR LIST'!D:D,"*, CSA*")</f>
        <v>93</v>
      </c>
      <c r="K10" s="109">
        <f>COUNTIFS('MASTER DOR LIST'!H:H,'Scenario Results'!B10,'MASTER DOR LIST'!G:G,'Scenario Results'!A10,'MASTER DOR LIST'!K:K,"CSA",'MASTER DOR LIST'!D:D,"*, CSA*",'MASTER DOR LIST'!I:I,"Battle")</f>
        <v>54</v>
      </c>
      <c r="L10" s="108">
        <f>COUNTIFS('MASTER DOR LIST'!H:H,'Scenario Results'!B10,'MASTER DOR LIST'!G:G,'Scenario Results'!A10,'MASTER DOR LIST'!K:K,".",'MASTER DOR LIST'!D:D,"*, CSA*",'MASTER DOR LIST'!I:I,"Battle")</f>
        <v>16</v>
      </c>
      <c r="M10" s="110">
        <f>COUNTIFS('MASTER DOR LIST'!H:H,'Scenario Results'!B10,'MASTER DOR LIST'!G:G,'Scenario Results'!A10,'MASTER DOR LIST'!K:K,"USA",'MASTER DOR LIST'!F:F,"*, USA*",'MASTER DOR LIST'!I:I,"Battle")</f>
        <v>23</v>
      </c>
      <c r="N10" s="111">
        <f t="shared" si="8"/>
        <v>0.66666666666666663</v>
      </c>
      <c r="O10" s="112">
        <f t="shared" si="9"/>
        <v>0.33333333333333331</v>
      </c>
      <c r="P10" s="29"/>
    </row>
    <row r="11" spans="1:48" ht="15" customHeight="1" x14ac:dyDescent="0.25">
      <c r="A11" s="59" t="s">
        <v>14</v>
      </c>
      <c r="B11" s="132" t="s">
        <v>1507</v>
      </c>
      <c r="C11" s="108">
        <f>COUNTIFS('MASTER DOR LIST'!H:H,B11,'MASTER DOR LIST'!G:G,A11)</f>
        <v>355</v>
      </c>
      <c r="D11" s="109">
        <f>COUNTIFS('MASTER DOR LIST'!H:H,B11,'MASTER DOR LIST'!G:G,A11,'MASTER DOR LIST'!K:K,"CSA")</f>
        <v>131</v>
      </c>
      <c r="E11" s="108">
        <f>COUNTIFS('MASTER DOR LIST'!H:H,B11,'MASTER DOR LIST'!G:G,A11,'MASTER DOR LIST'!K:K,".")</f>
        <v>48</v>
      </c>
      <c r="F11" s="110">
        <f>COUNTIFS('MASTER DOR LIST'!H:H,B11,'MASTER DOR LIST'!G:G,A11,'MASTER DOR LIST'!K:K,"USA")</f>
        <v>176</v>
      </c>
      <c r="G11" s="111">
        <f t="shared" si="6"/>
        <v>0.43661971830985913</v>
      </c>
      <c r="H11" s="112">
        <f t="shared" si="7"/>
        <v>0.56338028169014087</v>
      </c>
      <c r="I11" s="78"/>
      <c r="J11" s="108">
        <f>COUNTIFS('MASTER DOR LIST'!H:H,'Scenario Results'!B11,'MASTER DOR LIST'!G:G,'Scenario Results'!A11,'MASTER DOR LIST'!I:I,"Battle",'MASTER DOR LIST'!D:D,"*, CSA*")</f>
        <v>276</v>
      </c>
      <c r="K11" s="109">
        <f>COUNTIFS('MASTER DOR LIST'!H:H,'Scenario Results'!B11,'MASTER DOR LIST'!G:G,'Scenario Results'!A11,'MASTER DOR LIST'!K:K,"CSA",'MASTER DOR LIST'!D:D,"*, CSA*",'MASTER DOR LIST'!I:I,"Battle")</f>
        <v>107</v>
      </c>
      <c r="L11" s="108">
        <f>COUNTIFS('MASTER DOR LIST'!H:H,'Scenario Results'!B11,'MASTER DOR LIST'!G:G,'Scenario Results'!A11,'MASTER DOR LIST'!K:K,".",'MASTER DOR LIST'!D:D,"*, CSA*",'MASTER DOR LIST'!I:I,"Battle")</f>
        <v>35</v>
      </c>
      <c r="M11" s="110">
        <f>COUNTIFS('MASTER DOR LIST'!H:H,'Scenario Results'!B11,'MASTER DOR LIST'!G:G,'Scenario Results'!A11,'MASTER DOR LIST'!K:K,"USA",'MASTER DOR LIST'!F:F,"*, USA*",'MASTER DOR LIST'!I:I,"Battle")</f>
        <v>134</v>
      </c>
      <c r="N11" s="111">
        <f t="shared" si="8"/>
        <v>0.45108695652173914</v>
      </c>
      <c r="O11" s="112">
        <f t="shared" si="9"/>
        <v>0.54891304347826086</v>
      </c>
      <c r="P11" s="29"/>
    </row>
    <row r="12" spans="1:48" ht="15" customHeight="1" x14ac:dyDescent="0.25">
      <c r="A12" s="59" t="s">
        <v>65</v>
      </c>
      <c r="B12" s="132" t="s">
        <v>1511</v>
      </c>
      <c r="C12" s="108">
        <f>COUNTIFS('MASTER DOR LIST'!H:H,B12,'MASTER DOR LIST'!G:G,A12)</f>
        <v>89</v>
      </c>
      <c r="D12" s="109">
        <f>COUNTIFS('MASTER DOR LIST'!H:H,B12,'MASTER DOR LIST'!G:G,A12,'MASTER DOR LIST'!K:K,"CSA")</f>
        <v>52</v>
      </c>
      <c r="E12" s="108">
        <f>COUNTIFS('MASTER DOR LIST'!H:H,B12,'MASTER DOR LIST'!G:G,A12,'MASTER DOR LIST'!K:K,".")</f>
        <v>7</v>
      </c>
      <c r="F12" s="110">
        <f>COUNTIFS('MASTER DOR LIST'!H:H,B12,'MASTER DOR LIST'!G:G,A12,'MASTER DOR LIST'!K:K,"USA")</f>
        <v>30</v>
      </c>
      <c r="G12" s="111">
        <f t="shared" si="6"/>
        <v>0.6235955056179775</v>
      </c>
      <c r="H12" s="112">
        <f t="shared" si="7"/>
        <v>0.37640449438202245</v>
      </c>
      <c r="I12" s="78"/>
      <c r="J12" s="108">
        <f>COUNTIFS('MASTER DOR LIST'!H:H,'Scenario Results'!B12,'MASTER DOR LIST'!G:G,'Scenario Results'!A12,'MASTER DOR LIST'!I:I,"Battle",'MASTER DOR LIST'!D:D,"*, CSA*")</f>
        <v>62</v>
      </c>
      <c r="K12" s="109">
        <f>COUNTIFS('MASTER DOR LIST'!H:H,'Scenario Results'!B12,'MASTER DOR LIST'!G:G,'Scenario Results'!A12,'MASTER DOR LIST'!K:K,"CSA",'MASTER DOR LIST'!D:D,"*, CSA*",'MASTER DOR LIST'!I:I,"Battle")</f>
        <v>41</v>
      </c>
      <c r="L12" s="108">
        <f>COUNTIFS('MASTER DOR LIST'!H:H,'Scenario Results'!B12,'MASTER DOR LIST'!G:G,'Scenario Results'!A12,'MASTER DOR LIST'!K:K,".",'MASTER DOR LIST'!D:D,"*, CSA*",'MASTER DOR LIST'!I:I,"Battle")</f>
        <v>5</v>
      </c>
      <c r="M12" s="110">
        <f>COUNTIFS('MASTER DOR LIST'!H:H,'Scenario Results'!B12,'MASTER DOR LIST'!G:G,'Scenario Results'!A12,'MASTER DOR LIST'!K:K,"USA",'MASTER DOR LIST'!F:F,"*, USA*",'MASTER DOR LIST'!I:I,"Battle")</f>
        <v>16</v>
      </c>
      <c r="N12" s="111">
        <f t="shared" si="8"/>
        <v>0.70161290322580649</v>
      </c>
      <c r="O12" s="112">
        <f t="shared" si="9"/>
        <v>0.29838709677419356</v>
      </c>
      <c r="P12" s="29"/>
    </row>
    <row r="13" spans="1:48" ht="15" customHeight="1" x14ac:dyDescent="0.25">
      <c r="A13" s="59" t="s">
        <v>65</v>
      </c>
      <c r="B13" s="132" t="s">
        <v>1519</v>
      </c>
      <c r="C13" s="108">
        <f>COUNTIFS('MASTER DOR LIST'!H:H,B13,'MASTER DOR LIST'!G:G,A13)</f>
        <v>168</v>
      </c>
      <c r="D13" s="109">
        <f>COUNTIFS('MASTER DOR LIST'!H:H,B13,'MASTER DOR LIST'!G:G,A13,'MASTER DOR LIST'!K:K,"CSA")</f>
        <v>70</v>
      </c>
      <c r="E13" s="108">
        <f>COUNTIFS('MASTER DOR LIST'!H:H,B13,'MASTER DOR LIST'!G:G,A13,'MASTER DOR LIST'!K:K,".")</f>
        <v>18</v>
      </c>
      <c r="F13" s="110">
        <f>COUNTIFS('MASTER DOR LIST'!H:H,B13,'MASTER DOR LIST'!G:G,A13,'MASTER DOR LIST'!K:K,"USA")</f>
        <v>80</v>
      </c>
      <c r="G13" s="111">
        <f t="shared" ref="G13:G52" si="10">(2*D13+E13)/(2*C13)</f>
        <v>0.47023809523809523</v>
      </c>
      <c r="H13" s="112">
        <f t="shared" ref="H13:H52" si="11">(2*F13+E13)/(2*C13)</f>
        <v>0.52976190476190477</v>
      </c>
      <c r="I13" s="78"/>
      <c r="J13" s="108">
        <f>COUNTIFS('MASTER DOR LIST'!H:H,'Scenario Results'!B13,'MASTER DOR LIST'!G:G,'Scenario Results'!A13,'MASTER DOR LIST'!I:I,"Battle",'MASTER DOR LIST'!D:D,"*, CSA*")</f>
        <v>138</v>
      </c>
      <c r="K13" s="109">
        <f>COUNTIFS('MASTER DOR LIST'!H:H,'Scenario Results'!B13,'MASTER DOR LIST'!G:G,'Scenario Results'!A13,'MASTER DOR LIST'!K:K,"CSA",'MASTER DOR LIST'!D:D,"*, CSA*",'MASTER DOR LIST'!I:I,"Battle")</f>
        <v>59</v>
      </c>
      <c r="L13" s="108">
        <f>COUNTIFS('MASTER DOR LIST'!H:H,'Scenario Results'!B13,'MASTER DOR LIST'!G:G,'Scenario Results'!A13,'MASTER DOR LIST'!K:K,".",'MASTER DOR LIST'!D:D,"*, CSA*",'MASTER DOR LIST'!I:I,"Battle")</f>
        <v>11</v>
      </c>
      <c r="M13" s="110">
        <f>COUNTIFS('MASTER DOR LIST'!H:H,'Scenario Results'!B13,'MASTER DOR LIST'!G:G,'Scenario Results'!A13,'MASTER DOR LIST'!K:K,"USA",'MASTER DOR LIST'!F:F,"*, USA*",'MASTER DOR LIST'!I:I,"Battle")</f>
        <v>68</v>
      </c>
      <c r="N13" s="111">
        <f t="shared" ref="N13:N52" si="12">(2*K13+L13)/(2*J13)</f>
        <v>0.46739130434782611</v>
      </c>
      <c r="O13" s="112">
        <f t="shared" ref="O13:O52" si="13">(2*M13+L13)/(2*J13)</f>
        <v>0.53260869565217395</v>
      </c>
      <c r="P13" s="29"/>
    </row>
    <row r="14" spans="1:48" ht="15" customHeight="1" x14ac:dyDescent="0.25">
      <c r="A14" s="59" t="s">
        <v>65</v>
      </c>
      <c r="B14" s="132" t="s">
        <v>1558</v>
      </c>
      <c r="C14" s="108">
        <f>COUNTIFS('MASTER DOR LIST'!H:H,B14,'MASTER DOR LIST'!G:G,A14)</f>
        <v>88</v>
      </c>
      <c r="D14" s="109">
        <f>COUNTIFS('MASTER DOR LIST'!H:H,B14,'MASTER DOR LIST'!G:G,A14,'MASTER DOR LIST'!K:K,"CSA")</f>
        <v>56</v>
      </c>
      <c r="E14" s="108">
        <f>COUNTIFS('MASTER DOR LIST'!H:H,B14,'MASTER DOR LIST'!G:G,A14,'MASTER DOR LIST'!K:K,".")</f>
        <v>10</v>
      </c>
      <c r="F14" s="110">
        <f>COUNTIFS('MASTER DOR LIST'!H:H,B14,'MASTER DOR LIST'!G:G,A14,'MASTER DOR LIST'!K:K,"USA")</f>
        <v>22</v>
      </c>
      <c r="G14" s="111">
        <f t="shared" si="10"/>
        <v>0.69318181818181823</v>
      </c>
      <c r="H14" s="112">
        <f t="shared" si="11"/>
        <v>0.30681818181818182</v>
      </c>
      <c r="I14" s="78"/>
      <c r="J14" s="108">
        <f>COUNTIFS('MASTER DOR LIST'!H:H,'Scenario Results'!B14,'MASTER DOR LIST'!G:G,'Scenario Results'!A14,'MASTER DOR LIST'!I:I,"Battle",'MASTER DOR LIST'!D:D,"*, CSA*")</f>
        <v>50</v>
      </c>
      <c r="K14" s="109">
        <f>COUNTIFS('MASTER DOR LIST'!H:H,'Scenario Results'!B14,'MASTER DOR LIST'!G:G,'Scenario Results'!A14,'MASTER DOR LIST'!K:K,"CSA",'MASTER DOR LIST'!D:D,"*, CSA*",'MASTER DOR LIST'!I:I,"Battle")</f>
        <v>33</v>
      </c>
      <c r="L14" s="108">
        <f>COUNTIFS('MASTER DOR LIST'!H:H,'Scenario Results'!B14,'MASTER DOR LIST'!G:G,'Scenario Results'!A14,'MASTER DOR LIST'!K:K,".",'MASTER DOR LIST'!D:D,"*, CSA*",'MASTER DOR LIST'!I:I,"Battle")</f>
        <v>8</v>
      </c>
      <c r="M14" s="110">
        <f>COUNTIFS('MASTER DOR LIST'!H:H,'Scenario Results'!B14,'MASTER DOR LIST'!G:G,'Scenario Results'!A14,'MASTER DOR LIST'!K:K,"USA",'MASTER DOR LIST'!F:F,"*, USA*",'MASTER DOR LIST'!I:I,"Battle")</f>
        <v>9</v>
      </c>
      <c r="N14" s="111">
        <f t="shared" si="12"/>
        <v>0.74</v>
      </c>
      <c r="O14" s="112">
        <f t="shared" si="13"/>
        <v>0.26</v>
      </c>
      <c r="P14" s="29"/>
    </row>
    <row r="15" spans="1:48" ht="15" customHeight="1" x14ac:dyDescent="0.25">
      <c r="A15" s="59" t="s">
        <v>929</v>
      </c>
      <c r="B15" s="133" t="s">
        <v>2665</v>
      </c>
      <c r="C15" s="108">
        <f>COUNTIFS('MASTER DOR LIST'!H:H,B15,'MASTER DOR LIST'!G:G,A15)</f>
        <v>121</v>
      </c>
      <c r="D15" s="109">
        <f>COUNTIFS('MASTER DOR LIST'!H:H,B15,'MASTER DOR LIST'!G:G,A15,'MASTER DOR LIST'!K:K,"CSA")</f>
        <v>55</v>
      </c>
      <c r="E15" s="108">
        <f>COUNTIFS('MASTER DOR LIST'!H:H,B15,'MASTER DOR LIST'!G:G,A15,'MASTER DOR LIST'!K:K,".")</f>
        <v>26</v>
      </c>
      <c r="F15" s="110">
        <f>COUNTIFS('MASTER DOR LIST'!H:H,B15,'MASTER DOR LIST'!G:G,A15,'MASTER DOR LIST'!K:K,"USA")</f>
        <v>40</v>
      </c>
      <c r="G15" s="111">
        <f t="shared" si="10"/>
        <v>0.56198347107438018</v>
      </c>
      <c r="H15" s="112">
        <f t="shared" si="11"/>
        <v>0.43801652892561982</v>
      </c>
      <c r="I15" s="78"/>
      <c r="J15" s="108">
        <f>COUNTIFS('MASTER DOR LIST'!H:H,'Scenario Results'!B15,'MASTER DOR LIST'!G:G,'Scenario Results'!A15,'MASTER DOR LIST'!I:I,"Battle",'MASTER DOR LIST'!D:D,"*, CSA*")</f>
        <v>96</v>
      </c>
      <c r="K15" s="109">
        <f>COUNTIFS('MASTER DOR LIST'!H:H,'Scenario Results'!B15,'MASTER DOR LIST'!G:G,'Scenario Results'!A15,'MASTER DOR LIST'!K:K,"CSA",'MASTER DOR LIST'!D:D,"*, CSA*",'MASTER DOR LIST'!I:I,"Battle")</f>
        <v>48</v>
      </c>
      <c r="L15" s="108">
        <f>COUNTIFS('MASTER DOR LIST'!H:H,'Scenario Results'!B15,'MASTER DOR LIST'!G:G,'Scenario Results'!A15,'MASTER DOR LIST'!K:K,".",'MASTER DOR LIST'!D:D,"*, CSA*",'MASTER DOR LIST'!I:I,"Battle")</f>
        <v>17</v>
      </c>
      <c r="M15" s="110">
        <f>COUNTIFS('MASTER DOR LIST'!H:H,'Scenario Results'!B15,'MASTER DOR LIST'!G:G,'Scenario Results'!A15,'MASTER DOR LIST'!K:K,"USA",'MASTER DOR LIST'!F:F,"*, USA*",'MASTER DOR LIST'!I:I,"Battle")</f>
        <v>31</v>
      </c>
      <c r="N15" s="111">
        <f t="shared" si="12"/>
        <v>0.58854166666666663</v>
      </c>
      <c r="O15" s="112">
        <f t="shared" si="13"/>
        <v>0.41145833333333331</v>
      </c>
      <c r="P15" s="29"/>
    </row>
    <row r="16" spans="1:48" ht="15" customHeight="1" x14ac:dyDescent="0.25">
      <c r="A16" s="59" t="s">
        <v>929</v>
      </c>
      <c r="B16" s="133" t="s">
        <v>2652</v>
      </c>
      <c r="C16" s="108">
        <f>COUNTIFS('MASTER DOR LIST'!H:H,B16,'MASTER DOR LIST'!G:G,A16)</f>
        <v>103</v>
      </c>
      <c r="D16" s="109">
        <f>COUNTIFS('MASTER DOR LIST'!H:H,B16,'MASTER DOR LIST'!G:G,A16,'MASTER DOR LIST'!K:K,"CSA")</f>
        <v>47</v>
      </c>
      <c r="E16" s="108">
        <f>COUNTIFS('MASTER DOR LIST'!H:H,B16,'MASTER DOR LIST'!G:G,A16,'MASTER DOR LIST'!K:K,".")</f>
        <v>18</v>
      </c>
      <c r="F16" s="110">
        <f>COUNTIFS('MASTER DOR LIST'!H:H,B16,'MASTER DOR LIST'!G:G,A16,'MASTER DOR LIST'!K:K,"USA")</f>
        <v>38</v>
      </c>
      <c r="G16" s="111">
        <f t="shared" si="10"/>
        <v>0.5436893203883495</v>
      </c>
      <c r="H16" s="112">
        <f t="shared" si="11"/>
        <v>0.4563106796116505</v>
      </c>
      <c r="I16" s="78"/>
      <c r="J16" s="108">
        <f>COUNTIFS('MASTER DOR LIST'!H:H,'Scenario Results'!B16,'MASTER DOR LIST'!G:G,'Scenario Results'!A16,'MASTER DOR LIST'!I:I,"Battle",'MASTER DOR LIST'!D:D,"*, CSA*")</f>
        <v>82</v>
      </c>
      <c r="K16" s="109">
        <f>COUNTIFS('MASTER DOR LIST'!H:H,'Scenario Results'!B16,'MASTER DOR LIST'!G:G,'Scenario Results'!A16,'MASTER DOR LIST'!K:K,"CSA",'MASTER DOR LIST'!D:D,"*, CSA*",'MASTER DOR LIST'!I:I,"Battle")</f>
        <v>38</v>
      </c>
      <c r="L16" s="108">
        <f>COUNTIFS('MASTER DOR LIST'!H:H,'Scenario Results'!B16,'MASTER DOR LIST'!G:G,'Scenario Results'!A16,'MASTER DOR LIST'!K:K,".",'MASTER DOR LIST'!D:D,"*, CSA*",'MASTER DOR LIST'!I:I,"Battle")</f>
        <v>11</v>
      </c>
      <c r="M16" s="110">
        <f>COUNTIFS('MASTER DOR LIST'!H:H,'Scenario Results'!B16,'MASTER DOR LIST'!G:G,'Scenario Results'!A16,'MASTER DOR LIST'!K:K,"USA",'MASTER DOR LIST'!F:F,"*, USA*",'MASTER DOR LIST'!I:I,"Battle")</f>
        <v>33</v>
      </c>
      <c r="N16" s="111">
        <f t="shared" si="12"/>
        <v>0.53048780487804881</v>
      </c>
      <c r="O16" s="112">
        <f t="shared" si="13"/>
        <v>0.46951219512195119</v>
      </c>
      <c r="P16" s="29"/>
    </row>
    <row r="17" spans="1:16" ht="15" customHeight="1" x14ac:dyDescent="0.25">
      <c r="A17" s="59" t="s">
        <v>929</v>
      </c>
      <c r="B17" s="133" t="s">
        <v>2678</v>
      </c>
      <c r="C17" s="108">
        <f>COUNTIFS('MASTER DOR LIST'!H:H,B17,'MASTER DOR LIST'!G:G,A17)</f>
        <v>100</v>
      </c>
      <c r="D17" s="109">
        <f>COUNTIFS('MASTER DOR LIST'!H:H,B17,'MASTER DOR LIST'!G:G,A17,'MASTER DOR LIST'!K:K,"CSA")</f>
        <v>38</v>
      </c>
      <c r="E17" s="108">
        <f>COUNTIFS('MASTER DOR LIST'!H:H,B17,'MASTER DOR LIST'!G:G,A17,'MASTER DOR LIST'!K:K,".")</f>
        <v>14</v>
      </c>
      <c r="F17" s="110">
        <f>COUNTIFS('MASTER DOR LIST'!H:H,B17,'MASTER DOR LIST'!G:G,A17,'MASTER DOR LIST'!K:K,"USA")</f>
        <v>48</v>
      </c>
      <c r="G17" s="111">
        <f t="shared" si="10"/>
        <v>0.45</v>
      </c>
      <c r="H17" s="112">
        <f t="shared" si="11"/>
        <v>0.55000000000000004</v>
      </c>
      <c r="I17" s="78"/>
      <c r="J17" s="108">
        <f>COUNTIFS('MASTER DOR LIST'!H:H,'Scenario Results'!B17,'MASTER DOR LIST'!G:G,'Scenario Results'!A17,'MASTER DOR LIST'!I:I,"Battle",'MASTER DOR LIST'!D:D,"*, CSA*")</f>
        <v>78</v>
      </c>
      <c r="K17" s="109">
        <f>COUNTIFS('MASTER DOR LIST'!H:H,'Scenario Results'!B17,'MASTER DOR LIST'!G:G,'Scenario Results'!A17,'MASTER DOR LIST'!K:K,"CSA",'MASTER DOR LIST'!D:D,"*, CSA*",'MASTER DOR LIST'!I:I,"Battle")</f>
        <v>32</v>
      </c>
      <c r="L17" s="108">
        <f>COUNTIFS('MASTER DOR LIST'!H:H,'Scenario Results'!B17,'MASTER DOR LIST'!G:G,'Scenario Results'!A17,'MASTER DOR LIST'!K:K,".",'MASTER DOR LIST'!D:D,"*, CSA*",'MASTER DOR LIST'!I:I,"Battle")</f>
        <v>9</v>
      </c>
      <c r="M17" s="110">
        <f>COUNTIFS('MASTER DOR LIST'!H:H,'Scenario Results'!B17,'MASTER DOR LIST'!G:G,'Scenario Results'!A17,'MASTER DOR LIST'!K:K,"USA",'MASTER DOR LIST'!F:F,"*, USA*",'MASTER DOR LIST'!I:I,"Battle")</f>
        <v>37</v>
      </c>
      <c r="N17" s="111">
        <f t="shared" si="12"/>
        <v>0.46794871794871795</v>
      </c>
      <c r="O17" s="112">
        <f t="shared" si="13"/>
        <v>0.53205128205128205</v>
      </c>
      <c r="P17" s="29"/>
    </row>
    <row r="18" spans="1:16" ht="15" customHeight="1" x14ac:dyDescent="0.25">
      <c r="A18" s="59" t="s">
        <v>929</v>
      </c>
      <c r="B18" s="133" t="s">
        <v>2644</v>
      </c>
      <c r="C18" s="108">
        <f>COUNTIFS('MASTER DOR LIST'!H:H,B18,'MASTER DOR LIST'!G:G,A18)</f>
        <v>105</v>
      </c>
      <c r="D18" s="109">
        <f>COUNTIFS('MASTER DOR LIST'!H:H,B18,'MASTER DOR LIST'!G:G,A18,'MASTER DOR LIST'!K:K,"CSA")</f>
        <v>56</v>
      </c>
      <c r="E18" s="108">
        <f>COUNTIFS('MASTER DOR LIST'!H:H,B18,'MASTER DOR LIST'!G:G,A18,'MASTER DOR LIST'!K:K,".")</f>
        <v>26</v>
      </c>
      <c r="F18" s="110">
        <f>COUNTIFS('MASTER DOR LIST'!H:H,B18,'MASTER DOR LIST'!G:G,A18,'MASTER DOR LIST'!K:K,"USA")</f>
        <v>23</v>
      </c>
      <c r="G18" s="111">
        <f t="shared" si="10"/>
        <v>0.65714285714285714</v>
      </c>
      <c r="H18" s="112">
        <f t="shared" si="11"/>
        <v>0.34285714285714286</v>
      </c>
      <c r="I18" s="78"/>
      <c r="J18" s="108">
        <f>COUNTIFS('MASTER DOR LIST'!H:H,'Scenario Results'!B18,'MASTER DOR LIST'!G:G,'Scenario Results'!A18,'MASTER DOR LIST'!I:I,"Battle",'MASTER DOR LIST'!D:D,"*, CSA*")</f>
        <v>66</v>
      </c>
      <c r="K18" s="109">
        <f>COUNTIFS('MASTER DOR LIST'!H:H,'Scenario Results'!B18,'MASTER DOR LIST'!G:G,'Scenario Results'!A18,'MASTER DOR LIST'!K:K,"CSA",'MASTER DOR LIST'!D:D,"*, CSA*",'MASTER DOR LIST'!I:I,"Battle")</f>
        <v>38</v>
      </c>
      <c r="L18" s="108">
        <f>COUNTIFS('MASTER DOR LIST'!H:H,'Scenario Results'!B18,'MASTER DOR LIST'!G:G,'Scenario Results'!A18,'MASTER DOR LIST'!K:K,".",'MASTER DOR LIST'!D:D,"*, CSA*",'MASTER DOR LIST'!I:I,"Battle")</f>
        <v>11</v>
      </c>
      <c r="M18" s="110">
        <f>COUNTIFS('MASTER DOR LIST'!H:H,'Scenario Results'!B18,'MASTER DOR LIST'!G:G,'Scenario Results'!A18,'MASTER DOR LIST'!K:K,"USA",'MASTER DOR LIST'!F:F,"*, USA*",'MASTER DOR LIST'!I:I,"Battle")</f>
        <v>17</v>
      </c>
      <c r="N18" s="111">
        <f t="shared" si="12"/>
        <v>0.65909090909090906</v>
      </c>
      <c r="O18" s="112">
        <f t="shared" si="13"/>
        <v>0.34090909090909088</v>
      </c>
      <c r="P18" s="29"/>
    </row>
    <row r="19" spans="1:16" ht="15" customHeight="1" x14ac:dyDescent="0.25">
      <c r="A19" s="59" t="s">
        <v>929</v>
      </c>
      <c r="B19" s="133" t="s">
        <v>2686</v>
      </c>
      <c r="C19" s="108">
        <f>COUNTIFS('MASTER DOR LIST'!H:H,B19,'MASTER DOR LIST'!G:G,A19)</f>
        <v>63</v>
      </c>
      <c r="D19" s="109">
        <f>COUNTIFS('MASTER DOR LIST'!H:H,B19,'MASTER DOR LIST'!G:G,A19,'MASTER DOR LIST'!K:K,"CSA")</f>
        <v>28</v>
      </c>
      <c r="E19" s="108">
        <f>COUNTIFS('MASTER DOR LIST'!H:H,B19,'MASTER DOR LIST'!G:G,A19,'MASTER DOR LIST'!K:K,".")</f>
        <v>14</v>
      </c>
      <c r="F19" s="110">
        <f>COUNTIFS('MASTER DOR LIST'!H:H,B19,'MASTER DOR LIST'!G:G,A19,'MASTER DOR LIST'!K:K,"USA")</f>
        <v>21</v>
      </c>
      <c r="G19" s="111">
        <f t="shared" si="10"/>
        <v>0.55555555555555558</v>
      </c>
      <c r="H19" s="112">
        <f t="shared" si="11"/>
        <v>0.44444444444444442</v>
      </c>
      <c r="I19" s="78"/>
      <c r="J19" s="108">
        <f>COUNTIFS('MASTER DOR LIST'!H:H,'Scenario Results'!B19,'MASTER DOR LIST'!G:G,'Scenario Results'!A19,'MASTER DOR LIST'!I:I,"Battle",'MASTER DOR LIST'!D:D,"*, CSA*")</f>
        <v>55</v>
      </c>
      <c r="K19" s="109">
        <f>COUNTIFS('MASTER DOR LIST'!H:H,'Scenario Results'!B19,'MASTER DOR LIST'!G:G,'Scenario Results'!A19,'MASTER DOR LIST'!K:K,"CSA",'MASTER DOR LIST'!D:D,"*, CSA*",'MASTER DOR LIST'!I:I,"Battle")</f>
        <v>23</v>
      </c>
      <c r="L19" s="108">
        <f>COUNTIFS('MASTER DOR LIST'!H:H,'Scenario Results'!B19,'MASTER DOR LIST'!G:G,'Scenario Results'!A19,'MASTER DOR LIST'!K:K,".",'MASTER DOR LIST'!D:D,"*, CSA*",'MASTER DOR LIST'!I:I,"Battle")</f>
        <v>14</v>
      </c>
      <c r="M19" s="110">
        <f>COUNTIFS('MASTER DOR LIST'!H:H,'Scenario Results'!B19,'MASTER DOR LIST'!G:G,'Scenario Results'!A19,'MASTER DOR LIST'!K:K,"USA",'MASTER DOR LIST'!F:F,"*, USA*",'MASTER DOR LIST'!I:I,"Battle")</f>
        <v>18</v>
      </c>
      <c r="N19" s="111">
        <f t="shared" si="12"/>
        <v>0.54545454545454541</v>
      </c>
      <c r="O19" s="112">
        <f t="shared" si="13"/>
        <v>0.45454545454545453</v>
      </c>
      <c r="P19" s="29"/>
    </row>
    <row r="20" spans="1:16" ht="15" customHeight="1" x14ac:dyDescent="0.25">
      <c r="A20" s="59" t="s">
        <v>1016</v>
      </c>
      <c r="B20" s="133" t="s">
        <v>2900</v>
      </c>
      <c r="C20" s="108">
        <f>COUNTIFS('MASTER DOR LIST'!H:H,B20,'MASTER DOR LIST'!G:G,A20)</f>
        <v>18</v>
      </c>
      <c r="D20" s="109">
        <f>COUNTIFS('MASTER DOR LIST'!H:H,B20,'MASTER DOR LIST'!G:G,A20,'MASTER DOR LIST'!K:K,"CSA")</f>
        <v>6</v>
      </c>
      <c r="E20" s="108">
        <f>COUNTIFS('MASTER DOR LIST'!H:H,B20,'MASTER DOR LIST'!G:G,A20,'MASTER DOR LIST'!K:K,".")</f>
        <v>4</v>
      </c>
      <c r="F20" s="110">
        <f>COUNTIFS('MASTER DOR LIST'!H:H,B20,'MASTER DOR LIST'!G:G,A20,'MASTER DOR LIST'!K:K,"USA")</f>
        <v>8</v>
      </c>
      <c r="G20" s="111">
        <f t="shared" si="10"/>
        <v>0.44444444444444442</v>
      </c>
      <c r="H20" s="112">
        <f t="shared" si="11"/>
        <v>0.55555555555555558</v>
      </c>
      <c r="I20" s="78"/>
      <c r="J20" s="108">
        <f>COUNTIFS('MASTER DOR LIST'!H:H,'Scenario Results'!B20,'MASTER DOR LIST'!G:G,'Scenario Results'!A20,'MASTER DOR LIST'!I:I,"Battle",'MASTER DOR LIST'!D:D,"*, CSA*")</f>
        <v>16</v>
      </c>
      <c r="K20" s="109">
        <f>COUNTIFS('MASTER DOR LIST'!H:H,'Scenario Results'!B20,'MASTER DOR LIST'!G:G,'Scenario Results'!A20,'MASTER DOR LIST'!K:K,"CSA",'MASTER DOR LIST'!D:D,"*, CSA*",'MASTER DOR LIST'!I:I,"Battle")</f>
        <v>6</v>
      </c>
      <c r="L20" s="108">
        <f>COUNTIFS('MASTER DOR LIST'!H:H,'Scenario Results'!B20,'MASTER DOR LIST'!G:G,'Scenario Results'!A20,'MASTER DOR LIST'!K:K,".",'MASTER DOR LIST'!D:D,"*, CSA*",'MASTER DOR LIST'!I:I,"Battle")</f>
        <v>2</v>
      </c>
      <c r="M20" s="110">
        <f>COUNTIFS('MASTER DOR LIST'!H:H,'Scenario Results'!B20,'MASTER DOR LIST'!G:G,'Scenario Results'!A20,'MASTER DOR LIST'!K:K,"USA",'MASTER DOR LIST'!F:F,"*, USA*",'MASTER DOR LIST'!I:I,"Battle")</f>
        <v>8</v>
      </c>
      <c r="N20" s="111">
        <f t="shared" si="12"/>
        <v>0.4375</v>
      </c>
      <c r="O20" s="112">
        <f t="shared" si="13"/>
        <v>0.5625</v>
      </c>
      <c r="P20" s="29"/>
    </row>
    <row r="21" spans="1:16" ht="15" customHeight="1" x14ac:dyDescent="0.25">
      <c r="A21" s="59" t="s">
        <v>1016</v>
      </c>
      <c r="B21" s="133" t="s">
        <v>2861</v>
      </c>
      <c r="C21" s="108">
        <f>COUNTIFS('MASTER DOR LIST'!H:H,B21,'MASTER DOR LIST'!G:G,A21)</f>
        <v>33</v>
      </c>
      <c r="D21" s="109">
        <f>COUNTIFS('MASTER DOR LIST'!H:H,B21,'MASTER DOR LIST'!G:G,A21,'MASTER DOR LIST'!K:K,"CSA")</f>
        <v>11</v>
      </c>
      <c r="E21" s="108">
        <f>COUNTIFS('MASTER DOR LIST'!H:H,B21,'MASTER DOR LIST'!G:G,A21,'MASTER DOR LIST'!K:K,".")</f>
        <v>6</v>
      </c>
      <c r="F21" s="110">
        <f>COUNTIFS('MASTER DOR LIST'!H:H,B21,'MASTER DOR LIST'!G:G,A21,'MASTER DOR LIST'!K:K,"USA")</f>
        <v>16</v>
      </c>
      <c r="G21" s="111">
        <f t="shared" si="10"/>
        <v>0.42424242424242425</v>
      </c>
      <c r="H21" s="112">
        <f t="shared" si="11"/>
        <v>0.5757575757575758</v>
      </c>
      <c r="I21" s="78"/>
      <c r="J21" s="108">
        <f>COUNTIFS('MASTER DOR LIST'!H:H,'Scenario Results'!B21,'MASTER DOR LIST'!G:G,'Scenario Results'!A21,'MASTER DOR LIST'!I:I,"Battle",'MASTER DOR LIST'!D:D,"*, CSA*")</f>
        <v>27</v>
      </c>
      <c r="K21" s="109">
        <f>COUNTIFS('MASTER DOR LIST'!H:H,'Scenario Results'!B21,'MASTER DOR LIST'!G:G,'Scenario Results'!A21,'MASTER DOR LIST'!K:K,"CSA",'MASTER DOR LIST'!D:D,"*, CSA*",'MASTER DOR LIST'!I:I,"Battle")</f>
        <v>10</v>
      </c>
      <c r="L21" s="108">
        <f>COUNTIFS('MASTER DOR LIST'!H:H,'Scenario Results'!B21,'MASTER DOR LIST'!G:G,'Scenario Results'!A21,'MASTER DOR LIST'!K:K,".",'MASTER DOR LIST'!D:D,"*, CSA*",'MASTER DOR LIST'!I:I,"Battle")</f>
        <v>4</v>
      </c>
      <c r="M21" s="110">
        <f>COUNTIFS('MASTER DOR LIST'!H:H,'Scenario Results'!B21,'MASTER DOR LIST'!G:G,'Scenario Results'!A21,'MASTER DOR LIST'!K:K,"USA",'MASTER DOR LIST'!F:F,"*, USA*",'MASTER DOR LIST'!I:I,"Battle")</f>
        <v>13</v>
      </c>
      <c r="N21" s="111">
        <f t="shared" si="12"/>
        <v>0.44444444444444442</v>
      </c>
      <c r="O21" s="112">
        <f t="shared" si="13"/>
        <v>0.55555555555555558</v>
      </c>
      <c r="P21" s="29"/>
    </row>
    <row r="22" spans="1:16" ht="15" customHeight="1" x14ac:dyDescent="0.25">
      <c r="A22" s="59" t="s">
        <v>895</v>
      </c>
      <c r="B22" s="133" t="s">
        <v>2531</v>
      </c>
      <c r="C22" s="108">
        <f>COUNTIFS('MASTER DOR LIST'!H:H,B22,'MASTER DOR LIST'!G:G,A22)</f>
        <v>63</v>
      </c>
      <c r="D22" s="109">
        <f>COUNTIFS('MASTER DOR LIST'!H:H,B22,'MASTER DOR LIST'!G:G,A22,'MASTER DOR LIST'!K:K,"CSA")</f>
        <v>24</v>
      </c>
      <c r="E22" s="108">
        <f>COUNTIFS('MASTER DOR LIST'!H:H,B22,'MASTER DOR LIST'!G:G,A22,'MASTER DOR LIST'!K:K,".")</f>
        <v>17</v>
      </c>
      <c r="F22" s="110">
        <f>COUNTIFS('MASTER DOR LIST'!H:H,B22,'MASTER DOR LIST'!G:G,A22,'MASTER DOR LIST'!K:K,"USA")</f>
        <v>22</v>
      </c>
      <c r="G22" s="111">
        <f t="shared" si="10"/>
        <v>0.51587301587301593</v>
      </c>
      <c r="H22" s="112">
        <f t="shared" si="11"/>
        <v>0.48412698412698413</v>
      </c>
      <c r="I22" s="78"/>
      <c r="J22" s="108">
        <f>COUNTIFS('MASTER DOR LIST'!H:H,'Scenario Results'!B22,'MASTER DOR LIST'!G:G,'Scenario Results'!A22,'MASTER DOR LIST'!I:I,"Battle",'MASTER DOR LIST'!D:D,"*, CSA*")</f>
        <v>47</v>
      </c>
      <c r="K22" s="109">
        <f>COUNTIFS('MASTER DOR LIST'!H:H,'Scenario Results'!B22,'MASTER DOR LIST'!G:G,'Scenario Results'!A22,'MASTER DOR LIST'!K:K,"CSA",'MASTER DOR LIST'!D:D,"*, CSA*",'MASTER DOR LIST'!I:I,"Battle")</f>
        <v>15</v>
      </c>
      <c r="L22" s="108">
        <f>COUNTIFS('MASTER DOR LIST'!H:H,'Scenario Results'!B22,'MASTER DOR LIST'!G:G,'Scenario Results'!A22,'MASTER DOR LIST'!K:K,".",'MASTER DOR LIST'!D:D,"*, CSA*",'MASTER DOR LIST'!I:I,"Battle")</f>
        <v>11</v>
      </c>
      <c r="M22" s="110">
        <f>COUNTIFS('MASTER DOR LIST'!H:H,'Scenario Results'!B22,'MASTER DOR LIST'!G:G,'Scenario Results'!A22,'MASTER DOR LIST'!K:K,"USA",'MASTER DOR LIST'!F:F,"*, USA*",'MASTER DOR LIST'!I:I,"Battle")</f>
        <v>21</v>
      </c>
      <c r="N22" s="111">
        <f t="shared" si="12"/>
        <v>0.43617021276595747</v>
      </c>
      <c r="O22" s="112">
        <f t="shared" si="13"/>
        <v>0.56382978723404253</v>
      </c>
      <c r="P22" s="29"/>
    </row>
    <row r="23" spans="1:16" ht="15" customHeight="1" x14ac:dyDescent="0.25">
      <c r="A23" s="59" t="s">
        <v>895</v>
      </c>
      <c r="B23" s="133" t="s">
        <v>2577</v>
      </c>
      <c r="C23" s="108">
        <f>COUNTIFS('MASTER DOR LIST'!H:H,B23,'MASTER DOR LIST'!G:G,A23)</f>
        <v>52</v>
      </c>
      <c r="D23" s="109">
        <f>COUNTIFS('MASTER DOR LIST'!H:H,B23,'MASTER DOR LIST'!G:G,A23,'MASTER DOR LIST'!K:K,"CSA")</f>
        <v>28</v>
      </c>
      <c r="E23" s="108">
        <f>COUNTIFS('MASTER DOR LIST'!H:H,B23,'MASTER DOR LIST'!G:G,A23,'MASTER DOR LIST'!K:K,".")</f>
        <v>2</v>
      </c>
      <c r="F23" s="110">
        <f>COUNTIFS('MASTER DOR LIST'!H:H,B23,'MASTER DOR LIST'!G:G,A23,'MASTER DOR LIST'!K:K,"USA")</f>
        <v>22</v>
      </c>
      <c r="G23" s="111">
        <f t="shared" si="10"/>
        <v>0.55769230769230771</v>
      </c>
      <c r="H23" s="112">
        <f t="shared" si="11"/>
        <v>0.44230769230769229</v>
      </c>
      <c r="I23" s="78"/>
      <c r="J23" s="108">
        <f>COUNTIFS('MASTER DOR LIST'!H:H,'Scenario Results'!B23,'MASTER DOR LIST'!G:G,'Scenario Results'!A23,'MASTER DOR LIST'!I:I,"Battle",'MASTER DOR LIST'!D:D,"*, CSA*")</f>
        <v>45</v>
      </c>
      <c r="K23" s="109">
        <f>COUNTIFS('MASTER DOR LIST'!H:H,'Scenario Results'!B23,'MASTER DOR LIST'!G:G,'Scenario Results'!A23,'MASTER DOR LIST'!K:K,"CSA",'MASTER DOR LIST'!D:D,"*, CSA*",'MASTER DOR LIST'!I:I,"Battle")</f>
        <v>22</v>
      </c>
      <c r="L23" s="108">
        <f>COUNTIFS('MASTER DOR LIST'!H:H,'Scenario Results'!B23,'MASTER DOR LIST'!G:G,'Scenario Results'!A23,'MASTER DOR LIST'!K:K,".",'MASTER DOR LIST'!D:D,"*, CSA*",'MASTER DOR LIST'!I:I,"Battle")</f>
        <v>2</v>
      </c>
      <c r="M23" s="110">
        <f>COUNTIFS('MASTER DOR LIST'!H:H,'Scenario Results'!B23,'MASTER DOR LIST'!G:G,'Scenario Results'!A23,'MASTER DOR LIST'!K:K,"USA",'MASTER DOR LIST'!F:F,"*, USA*",'MASTER DOR LIST'!I:I,"Battle")</f>
        <v>21</v>
      </c>
      <c r="N23" s="111">
        <f t="shared" si="12"/>
        <v>0.51111111111111107</v>
      </c>
      <c r="O23" s="112">
        <f t="shared" si="13"/>
        <v>0.48888888888888887</v>
      </c>
      <c r="P23" s="29"/>
    </row>
    <row r="24" spans="1:16" ht="15" customHeight="1" x14ac:dyDescent="0.25">
      <c r="A24" s="59" t="s">
        <v>895</v>
      </c>
      <c r="B24" s="133" t="s">
        <v>2590</v>
      </c>
      <c r="C24" s="108">
        <f>COUNTIFS('MASTER DOR LIST'!H:H,B24,'MASTER DOR LIST'!G:G,A24)</f>
        <v>75</v>
      </c>
      <c r="D24" s="109">
        <f>COUNTIFS('MASTER DOR LIST'!H:H,B24,'MASTER DOR LIST'!G:G,A24,'MASTER DOR LIST'!K:K,"CSA")</f>
        <v>36</v>
      </c>
      <c r="E24" s="108">
        <f>COUNTIFS('MASTER DOR LIST'!H:H,B24,'MASTER DOR LIST'!G:G,A24,'MASTER DOR LIST'!K:K,".")</f>
        <v>18</v>
      </c>
      <c r="F24" s="110">
        <f>COUNTIFS('MASTER DOR LIST'!H:H,B24,'MASTER DOR LIST'!G:G,A24,'MASTER DOR LIST'!K:K,"USA")</f>
        <v>21</v>
      </c>
      <c r="G24" s="111">
        <f t="shared" si="10"/>
        <v>0.6</v>
      </c>
      <c r="H24" s="112">
        <f t="shared" si="11"/>
        <v>0.4</v>
      </c>
      <c r="I24" s="78"/>
      <c r="J24" s="108">
        <f>COUNTIFS('MASTER DOR LIST'!H:H,'Scenario Results'!B24,'MASTER DOR LIST'!G:G,'Scenario Results'!A24,'MASTER DOR LIST'!I:I,"Battle",'MASTER DOR LIST'!D:D,"*, CSA*")</f>
        <v>60</v>
      </c>
      <c r="K24" s="109">
        <f>COUNTIFS('MASTER DOR LIST'!H:H,'Scenario Results'!B24,'MASTER DOR LIST'!G:G,'Scenario Results'!A24,'MASTER DOR LIST'!K:K,"CSA",'MASTER DOR LIST'!D:D,"*, CSA*",'MASTER DOR LIST'!I:I,"Battle")</f>
        <v>28</v>
      </c>
      <c r="L24" s="108">
        <f>COUNTIFS('MASTER DOR LIST'!H:H,'Scenario Results'!B24,'MASTER DOR LIST'!G:G,'Scenario Results'!A24,'MASTER DOR LIST'!K:K,".",'MASTER DOR LIST'!D:D,"*, CSA*",'MASTER DOR LIST'!I:I,"Battle")</f>
        <v>13</v>
      </c>
      <c r="M24" s="110">
        <f>COUNTIFS('MASTER DOR LIST'!H:H,'Scenario Results'!B24,'MASTER DOR LIST'!G:G,'Scenario Results'!A24,'MASTER DOR LIST'!K:K,"USA",'MASTER DOR LIST'!F:F,"*, USA*",'MASTER DOR LIST'!I:I,"Battle")</f>
        <v>19</v>
      </c>
      <c r="N24" s="111">
        <f t="shared" si="12"/>
        <v>0.57499999999999996</v>
      </c>
      <c r="O24" s="112">
        <f t="shared" si="13"/>
        <v>0.42499999999999999</v>
      </c>
      <c r="P24" s="29"/>
    </row>
    <row r="25" spans="1:16" ht="15" customHeight="1" x14ac:dyDescent="0.25">
      <c r="A25" s="59" t="s">
        <v>895</v>
      </c>
      <c r="B25" s="133" t="s">
        <v>2606</v>
      </c>
      <c r="C25" s="108">
        <f>COUNTIFS('MASTER DOR LIST'!H:H,B25,'MASTER DOR LIST'!G:G,A25)</f>
        <v>27</v>
      </c>
      <c r="D25" s="109">
        <f>COUNTIFS('MASTER DOR LIST'!H:H,B25,'MASTER DOR LIST'!G:G,A25,'MASTER DOR LIST'!K:K,"CSA")</f>
        <v>14</v>
      </c>
      <c r="E25" s="108">
        <f>COUNTIFS('MASTER DOR LIST'!H:H,B25,'MASTER DOR LIST'!G:G,A25,'MASTER DOR LIST'!K:K,".")</f>
        <v>5</v>
      </c>
      <c r="F25" s="110">
        <f>COUNTIFS('MASTER DOR LIST'!H:H,B25,'MASTER DOR LIST'!G:G,A25,'MASTER DOR LIST'!K:K,"USA")</f>
        <v>8</v>
      </c>
      <c r="G25" s="111">
        <f t="shared" si="10"/>
        <v>0.61111111111111116</v>
      </c>
      <c r="H25" s="112">
        <f t="shared" si="11"/>
        <v>0.3888888888888889</v>
      </c>
      <c r="I25" s="78"/>
      <c r="J25" s="108">
        <f>COUNTIFS('MASTER DOR LIST'!H:H,'Scenario Results'!B25,'MASTER DOR LIST'!G:G,'Scenario Results'!A25,'MASTER DOR LIST'!I:I,"Battle",'MASTER DOR LIST'!D:D,"*, CSA*")</f>
        <v>23</v>
      </c>
      <c r="K25" s="109">
        <f>COUNTIFS('MASTER DOR LIST'!H:H,'Scenario Results'!B25,'MASTER DOR LIST'!G:G,'Scenario Results'!A25,'MASTER DOR LIST'!K:K,"CSA",'MASTER DOR LIST'!D:D,"*, CSA*",'MASTER DOR LIST'!I:I,"Battle")</f>
        <v>11</v>
      </c>
      <c r="L25" s="108">
        <f>COUNTIFS('MASTER DOR LIST'!H:H,'Scenario Results'!B25,'MASTER DOR LIST'!G:G,'Scenario Results'!A25,'MASTER DOR LIST'!K:K,".",'MASTER DOR LIST'!D:D,"*, CSA*",'MASTER DOR LIST'!I:I,"Battle")</f>
        <v>5</v>
      </c>
      <c r="M25" s="110">
        <f>COUNTIFS('MASTER DOR LIST'!H:H,'Scenario Results'!B25,'MASTER DOR LIST'!G:G,'Scenario Results'!A25,'MASTER DOR LIST'!K:K,"USA",'MASTER DOR LIST'!F:F,"*, USA*",'MASTER DOR LIST'!I:I,"Battle")</f>
        <v>7</v>
      </c>
      <c r="N25" s="111">
        <f t="shared" si="12"/>
        <v>0.58695652173913049</v>
      </c>
      <c r="O25" s="112">
        <f t="shared" si="13"/>
        <v>0.41304347826086957</v>
      </c>
      <c r="P25" s="29"/>
    </row>
    <row r="26" spans="1:16" ht="15" customHeight="1" x14ac:dyDescent="0.25">
      <c r="A26" s="59" t="s">
        <v>377</v>
      </c>
      <c r="B26" s="133" t="s">
        <v>1592</v>
      </c>
      <c r="C26" s="108">
        <f>COUNTIFS('MASTER DOR LIST'!H:H,B26,'MASTER DOR LIST'!G:G,A26)</f>
        <v>84</v>
      </c>
      <c r="D26" s="109">
        <f>COUNTIFS('MASTER DOR LIST'!H:H,B26,'MASTER DOR LIST'!G:G,A26,'MASTER DOR LIST'!K:K,"CSA")</f>
        <v>7</v>
      </c>
      <c r="E26" s="108">
        <f>COUNTIFS('MASTER DOR LIST'!H:H,B26,'MASTER DOR LIST'!G:G,A26,'MASTER DOR LIST'!K:K,".")</f>
        <v>29</v>
      </c>
      <c r="F26" s="110">
        <f>COUNTIFS('MASTER DOR LIST'!H:H,B26,'MASTER DOR LIST'!G:G,A26,'MASTER DOR LIST'!K:K,"USA")</f>
        <v>48</v>
      </c>
      <c r="G26" s="111">
        <f t="shared" si="10"/>
        <v>0.25595238095238093</v>
      </c>
      <c r="H26" s="112">
        <f t="shared" si="11"/>
        <v>0.74404761904761907</v>
      </c>
      <c r="I26" s="78"/>
      <c r="J26" s="108">
        <f>COUNTIFS('MASTER DOR LIST'!H:H,'Scenario Results'!B26,'MASTER DOR LIST'!G:G,'Scenario Results'!A26,'MASTER DOR LIST'!I:I,"Battle",'MASTER DOR LIST'!D:D,"*, CSA*")</f>
        <v>39</v>
      </c>
      <c r="K26" s="109">
        <f>COUNTIFS('MASTER DOR LIST'!H:H,'Scenario Results'!B26,'MASTER DOR LIST'!G:G,'Scenario Results'!A26,'MASTER DOR LIST'!K:K,"CSA",'MASTER DOR LIST'!D:D,"*, CSA*",'MASTER DOR LIST'!I:I,"Battle")</f>
        <v>5</v>
      </c>
      <c r="L26" s="108">
        <f>COUNTIFS('MASTER DOR LIST'!H:H,'Scenario Results'!B26,'MASTER DOR LIST'!G:G,'Scenario Results'!A26,'MASTER DOR LIST'!K:K,".",'MASTER DOR LIST'!D:D,"*, CSA*",'MASTER DOR LIST'!I:I,"Battle")</f>
        <v>15</v>
      </c>
      <c r="M26" s="110">
        <f>COUNTIFS('MASTER DOR LIST'!H:H,'Scenario Results'!B26,'MASTER DOR LIST'!G:G,'Scenario Results'!A26,'MASTER DOR LIST'!K:K,"USA",'MASTER DOR LIST'!F:F,"*, USA*",'MASTER DOR LIST'!I:I,"Battle")</f>
        <v>19</v>
      </c>
      <c r="N26" s="111">
        <f t="shared" si="12"/>
        <v>0.32051282051282054</v>
      </c>
      <c r="O26" s="112">
        <f t="shared" si="13"/>
        <v>0.67948717948717952</v>
      </c>
      <c r="P26" s="29"/>
    </row>
    <row r="27" spans="1:16" ht="15" customHeight="1" x14ac:dyDescent="0.25">
      <c r="A27" s="59" t="s">
        <v>377</v>
      </c>
      <c r="B27" s="133" t="s">
        <v>1598</v>
      </c>
      <c r="C27" s="108">
        <f>COUNTIFS('MASTER DOR LIST'!H:H,B27,'MASTER DOR LIST'!G:G,A27)</f>
        <v>47</v>
      </c>
      <c r="D27" s="109">
        <f>COUNTIFS('MASTER DOR LIST'!H:H,B27,'MASTER DOR LIST'!G:G,A27,'MASTER DOR LIST'!K:K,"CSA")</f>
        <v>16</v>
      </c>
      <c r="E27" s="108">
        <f>COUNTIFS('MASTER DOR LIST'!H:H,B27,'MASTER DOR LIST'!G:G,A27,'MASTER DOR LIST'!K:K,".")</f>
        <v>12</v>
      </c>
      <c r="F27" s="110">
        <f>COUNTIFS('MASTER DOR LIST'!H:H,B27,'MASTER DOR LIST'!G:G,A27,'MASTER DOR LIST'!K:K,"USA")</f>
        <v>19</v>
      </c>
      <c r="G27" s="111">
        <f t="shared" si="10"/>
        <v>0.46808510638297873</v>
      </c>
      <c r="H27" s="112">
        <f t="shared" si="11"/>
        <v>0.53191489361702127</v>
      </c>
      <c r="I27" s="78"/>
      <c r="J27" s="108">
        <f>COUNTIFS('MASTER DOR LIST'!H:H,'Scenario Results'!B27,'MASTER DOR LIST'!G:G,'Scenario Results'!A27,'MASTER DOR LIST'!I:I,"Battle",'MASTER DOR LIST'!D:D,"*, CSA*")</f>
        <v>37</v>
      </c>
      <c r="K27" s="109">
        <f>COUNTIFS('MASTER DOR LIST'!H:H,'Scenario Results'!B27,'MASTER DOR LIST'!G:G,'Scenario Results'!A27,'MASTER DOR LIST'!K:K,"CSA",'MASTER DOR LIST'!D:D,"*, CSA*",'MASTER DOR LIST'!I:I,"Battle")</f>
        <v>13</v>
      </c>
      <c r="L27" s="108">
        <f>COUNTIFS('MASTER DOR LIST'!H:H,'Scenario Results'!B27,'MASTER DOR LIST'!G:G,'Scenario Results'!A27,'MASTER DOR LIST'!K:K,".",'MASTER DOR LIST'!D:D,"*, CSA*",'MASTER DOR LIST'!I:I,"Battle")</f>
        <v>9</v>
      </c>
      <c r="M27" s="110">
        <f>COUNTIFS('MASTER DOR LIST'!H:H,'Scenario Results'!B27,'MASTER DOR LIST'!G:G,'Scenario Results'!A27,'MASTER DOR LIST'!K:K,"USA",'MASTER DOR LIST'!F:F,"*, USA*",'MASTER DOR LIST'!I:I,"Battle")</f>
        <v>15</v>
      </c>
      <c r="N27" s="111">
        <f t="shared" si="12"/>
        <v>0.47297297297297297</v>
      </c>
      <c r="O27" s="112">
        <f t="shared" si="13"/>
        <v>0.52702702702702697</v>
      </c>
      <c r="P27" s="29"/>
    </row>
    <row r="28" spans="1:16" ht="15" customHeight="1" x14ac:dyDescent="0.25">
      <c r="A28" s="59" t="s">
        <v>633</v>
      </c>
      <c r="B28" s="133" t="s">
        <v>1747</v>
      </c>
      <c r="C28" s="108">
        <f>COUNTIFS('MASTER DOR LIST'!H:H,B28,'MASTER DOR LIST'!G:G,A28)</f>
        <v>22</v>
      </c>
      <c r="D28" s="109">
        <f>COUNTIFS('MASTER DOR LIST'!H:H,B28,'MASTER DOR LIST'!G:G,A28,'MASTER DOR LIST'!K:K,"CSA")</f>
        <v>7</v>
      </c>
      <c r="E28" s="108">
        <f>COUNTIFS('MASTER DOR LIST'!H:H,B28,'MASTER DOR LIST'!G:G,A28,'MASTER DOR LIST'!K:K,".")</f>
        <v>2</v>
      </c>
      <c r="F28" s="110">
        <f>COUNTIFS('MASTER DOR LIST'!H:H,B28,'MASTER DOR LIST'!G:G,A28,'MASTER DOR LIST'!K:K,"USA")</f>
        <v>13</v>
      </c>
      <c r="G28" s="111">
        <f t="shared" si="10"/>
        <v>0.36363636363636365</v>
      </c>
      <c r="H28" s="112">
        <f t="shared" si="11"/>
        <v>0.63636363636363635</v>
      </c>
      <c r="I28" s="78"/>
      <c r="J28" s="108">
        <f>COUNTIFS('MASTER DOR LIST'!H:H,'Scenario Results'!B28,'MASTER DOR LIST'!G:G,'Scenario Results'!A28,'MASTER DOR LIST'!I:I,"Battle",'MASTER DOR LIST'!D:D,"*, CSA*")</f>
        <v>14</v>
      </c>
      <c r="K28" s="109">
        <f>COUNTIFS('MASTER DOR LIST'!H:H,'Scenario Results'!B28,'MASTER DOR LIST'!G:G,'Scenario Results'!A28,'MASTER DOR LIST'!K:K,"CSA",'MASTER DOR LIST'!D:D,"*, CSA*",'MASTER DOR LIST'!I:I,"Battle")</f>
        <v>4</v>
      </c>
      <c r="L28" s="108">
        <f>COUNTIFS('MASTER DOR LIST'!H:H,'Scenario Results'!B28,'MASTER DOR LIST'!G:G,'Scenario Results'!A28,'MASTER DOR LIST'!K:K,".",'MASTER DOR LIST'!D:D,"*, CSA*",'MASTER DOR LIST'!I:I,"Battle")</f>
        <v>2</v>
      </c>
      <c r="M28" s="110">
        <f>COUNTIFS('MASTER DOR LIST'!H:H,'Scenario Results'!B28,'MASTER DOR LIST'!G:G,'Scenario Results'!A28,'MASTER DOR LIST'!K:K,"USA",'MASTER DOR LIST'!F:F,"*, USA*",'MASTER DOR LIST'!I:I,"Battle")</f>
        <v>8</v>
      </c>
      <c r="N28" s="111">
        <f t="shared" si="12"/>
        <v>0.35714285714285715</v>
      </c>
      <c r="O28" s="112">
        <f t="shared" si="13"/>
        <v>0.6428571428571429</v>
      </c>
      <c r="P28" s="29"/>
    </row>
    <row r="29" spans="1:16" ht="15" customHeight="1" x14ac:dyDescent="0.25">
      <c r="A29" s="59" t="s">
        <v>633</v>
      </c>
      <c r="B29" s="133" t="s">
        <v>1767</v>
      </c>
      <c r="C29" s="108">
        <f>COUNTIFS('MASTER DOR LIST'!H:H,B29,'MASTER DOR LIST'!G:G,A29)</f>
        <v>22</v>
      </c>
      <c r="D29" s="109">
        <f>COUNTIFS('MASTER DOR LIST'!H:H,B29,'MASTER DOR LIST'!G:G,A29,'MASTER DOR LIST'!K:K,"CSA")</f>
        <v>1</v>
      </c>
      <c r="E29" s="108">
        <f>COUNTIFS('MASTER DOR LIST'!H:H,B29,'MASTER DOR LIST'!G:G,A29,'MASTER DOR LIST'!K:K,".")</f>
        <v>2</v>
      </c>
      <c r="F29" s="110">
        <f>COUNTIFS('MASTER DOR LIST'!H:H,B29,'MASTER DOR LIST'!G:G,A29,'MASTER DOR LIST'!K:K,"USA")</f>
        <v>19</v>
      </c>
      <c r="G29" s="111">
        <f t="shared" si="10"/>
        <v>9.0909090909090912E-2</v>
      </c>
      <c r="H29" s="112">
        <f t="shared" si="11"/>
        <v>0.90909090909090906</v>
      </c>
      <c r="I29" s="78"/>
      <c r="J29" s="108">
        <f>COUNTIFS('MASTER DOR LIST'!H:H,'Scenario Results'!B29,'MASTER DOR LIST'!G:G,'Scenario Results'!A29,'MASTER DOR LIST'!I:I,"Battle",'MASTER DOR LIST'!D:D,"*, CSA*")</f>
        <v>18</v>
      </c>
      <c r="K29" s="109">
        <f>COUNTIFS('MASTER DOR LIST'!H:H,'Scenario Results'!B29,'MASTER DOR LIST'!G:G,'Scenario Results'!A29,'MASTER DOR LIST'!K:K,"CSA",'MASTER DOR LIST'!D:D,"*, CSA*",'MASTER DOR LIST'!I:I,"Battle")</f>
        <v>1</v>
      </c>
      <c r="L29" s="108">
        <f>COUNTIFS('MASTER DOR LIST'!H:H,'Scenario Results'!B29,'MASTER DOR LIST'!G:G,'Scenario Results'!A29,'MASTER DOR LIST'!K:K,".",'MASTER DOR LIST'!D:D,"*, CSA*",'MASTER DOR LIST'!I:I,"Battle")</f>
        <v>1</v>
      </c>
      <c r="M29" s="110">
        <f>COUNTIFS('MASTER DOR LIST'!H:H,'Scenario Results'!B29,'MASTER DOR LIST'!G:G,'Scenario Results'!A29,'MASTER DOR LIST'!K:K,"USA",'MASTER DOR LIST'!F:F,"*, USA*",'MASTER DOR LIST'!I:I,"Battle")</f>
        <v>16</v>
      </c>
      <c r="N29" s="111">
        <f t="shared" si="12"/>
        <v>8.3333333333333329E-2</v>
      </c>
      <c r="O29" s="112">
        <f t="shared" si="13"/>
        <v>0.91666666666666663</v>
      </c>
      <c r="P29" s="29"/>
    </row>
    <row r="30" spans="1:16" ht="15" customHeight="1" x14ac:dyDescent="0.25">
      <c r="A30" s="59" t="s">
        <v>648</v>
      </c>
      <c r="B30" s="133" t="s">
        <v>1797</v>
      </c>
      <c r="C30" s="108">
        <f>COUNTIFS('MASTER DOR LIST'!H:H,B30,'MASTER DOR LIST'!G:G,A30)</f>
        <v>352</v>
      </c>
      <c r="D30" s="109">
        <f>COUNTIFS('MASTER DOR LIST'!H:H,B30,'MASTER DOR LIST'!G:G,A30,'MASTER DOR LIST'!K:K,"CSA")</f>
        <v>130</v>
      </c>
      <c r="E30" s="108">
        <f>COUNTIFS('MASTER DOR LIST'!H:H,B30,'MASTER DOR LIST'!G:G,A30,'MASTER DOR LIST'!K:K,".")</f>
        <v>103</v>
      </c>
      <c r="F30" s="110">
        <f>COUNTIFS('MASTER DOR LIST'!H:H,B30,'MASTER DOR LIST'!G:G,A30,'MASTER DOR LIST'!K:K,"USA")</f>
        <v>119</v>
      </c>
      <c r="G30" s="111">
        <f t="shared" si="10"/>
        <v>0.515625</v>
      </c>
      <c r="H30" s="112">
        <f t="shared" si="11"/>
        <v>0.484375</v>
      </c>
      <c r="I30" s="78"/>
      <c r="J30" s="108">
        <f>COUNTIFS('MASTER DOR LIST'!H:H,'Scenario Results'!B30,'MASTER DOR LIST'!G:G,'Scenario Results'!A30,'MASTER DOR LIST'!I:I,"Battle",'MASTER DOR LIST'!D:D,"*, CSA*")</f>
        <v>244</v>
      </c>
      <c r="K30" s="109">
        <f>COUNTIFS('MASTER DOR LIST'!H:H,'Scenario Results'!B30,'MASTER DOR LIST'!G:G,'Scenario Results'!A30,'MASTER DOR LIST'!K:K,"CSA",'MASTER DOR LIST'!D:D,"*, CSA*",'MASTER DOR LIST'!I:I,"Battle")</f>
        <v>93</v>
      </c>
      <c r="L30" s="108">
        <f>COUNTIFS('MASTER DOR LIST'!H:H,'Scenario Results'!B30,'MASTER DOR LIST'!G:G,'Scenario Results'!A30,'MASTER DOR LIST'!K:K,".",'MASTER DOR LIST'!D:D,"*, CSA*",'MASTER DOR LIST'!I:I,"Battle")</f>
        <v>66</v>
      </c>
      <c r="M30" s="110">
        <f>COUNTIFS('MASTER DOR LIST'!H:H,'Scenario Results'!B30,'MASTER DOR LIST'!G:G,'Scenario Results'!A30,'MASTER DOR LIST'!K:K,"USA",'MASTER DOR LIST'!F:F,"*, USA*",'MASTER DOR LIST'!I:I,"Battle")</f>
        <v>85</v>
      </c>
      <c r="N30" s="111">
        <f t="shared" si="12"/>
        <v>0.51639344262295084</v>
      </c>
      <c r="O30" s="112">
        <f t="shared" si="13"/>
        <v>0.48360655737704916</v>
      </c>
      <c r="P30" s="29"/>
    </row>
    <row r="31" spans="1:16" ht="15" customHeight="1" x14ac:dyDescent="0.25">
      <c r="A31" s="59" t="s">
        <v>648</v>
      </c>
      <c r="B31" s="133" t="s">
        <v>2062</v>
      </c>
      <c r="C31" s="108">
        <f>COUNTIFS('MASTER DOR LIST'!H:H,B31,'MASTER DOR LIST'!G:G,A31)</f>
        <v>87</v>
      </c>
      <c r="D31" s="109">
        <f>COUNTIFS('MASTER DOR LIST'!H:H,B31,'MASTER DOR LIST'!G:G,A31,'MASTER DOR LIST'!K:K,"CSA")</f>
        <v>30</v>
      </c>
      <c r="E31" s="108">
        <f>COUNTIFS('MASTER DOR LIST'!H:H,B31,'MASTER DOR LIST'!G:G,A31,'MASTER DOR LIST'!K:K,".")</f>
        <v>24</v>
      </c>
      <c r="F31" s="110">
        <f>COUNTIFS('MASTER DOR LIST'!H:H,B31,'MASTER DOR LIST'!G:G,A31,'MASTER DOR LIST'!K:K,"USA")</f>
        <v>33</v>
      </c>
      <c r="G31" s="111">
        <f t="shared" si="10"/>
        <v>0.48275862068965519</v>
      </c>
      <c r="H31" s="112">
        <f t="shared" si="11"/>
        <v>0.51724137931034486</v>
      </c>
      <c r="I31" s="78"/>
      <c r="J31" s="108">
        <f>COUNTIFS('MASTER DOR LIST'!H:H,'Scenario Results'!B31,'MASTER DOR LIST'!G:G,'Scenario Results'!A31,'MASTER DOR LIST'!I:I,"Battle",'MASTER DOR LIST'!D:D,"*, CSA*")</f>
        <v>65</v>
      </c>
      <c r="K31" s="109">
        <f>COUNTIFS('MASTER DOR LIST'!H:H,'Scenario Results'!B31,'MASTER DOR LIST'!G:G,'Scenario Results'!A31,'MASTER DOR LIST'!K:K,"CSA",'MASTER DOR LIST'!D:D,"*, CSA*",'MASTER DOR LIST'!I:I,"Battle")</f>
        <v>25</v>
      </c>
      <c r="L31" s="108">
        <f>COUNTIFS('MASTER DOR LIST'!H:H,'Scenario Results'!B31,'MASTER DOR LIST'!G:G,'Scenario Results'!A31,'MASTER DOR LIST'!K:K,".",'MASTER DOR LIST'!D:D,"*, CSA*",'MASTER DOR LIST'!I:I,"Battle")</f>
        <v>17</v>
      </c>
      <c r="M31" s="110">
        <f>COUNTIFS('MASTER DOR LIST'!H:H,'Scenario Results'!B31,'MASTER DOR LIST'!G:G,'Scenario Results'!A31,'MASTER DOR LIST'!K:K,"USA",'MASTER DOR LIST'!F:F,"*, USA*",'MASTER DOR LIST'!I:I,"Battle")</f>
        <v>23</v>
      </c>
      <c r="N31" s="111">
        <f t="shared" si="12"/>
        <v>0.51538461538461533</v>
      </c>
      <c r="O31" s="112">
        <f t="shared" si="13"/>
        <v>0.48461538461538461</v>
      </c>
      <c r="P31" s="29"/>
    </row>
    <row r="32" spans="1:16" ht="15" customHeight="1" x14ac:dyDescent="0.25">
      <c r="A32" s="59" t="s">
        <v>569</v>
      </c>
      <c r="B32" s="133" t="s">
        <v>1677</v>
      </c>
      <c r="C32" s="108">
        <f>COUNTIFS('MASTER DOR LIST'!H:H,B32,'MASTER DOR LIST'!G:G,A32)</f>
        <v>65</v>
      </c>
      <c r="D32" s="109">
        <f>COUNTIFS('MASTER DOR LIST'!H:H,B32,'MASTER DOR LIST'!G:G,A32,'MASTER DOR LIST'!K:K,"CSA")</f>
        <v>6</v>
      </c>
      <c r="E32" s="108">
        <f>COUNTIFS('MASTER DOR LIST'!H:H,B32,'MASTER DOR LIST'!G:G,A32,'MASTER DOR LIST'!K:K,".")</f>
        <v>20</v>
      </c>
      <c r="F32" s="110">
        <f>COUNTIFS('MASTER DOR LIST'!H:H,B32,'MASTER DOR LIST'!G:G,A32,'MASTER DOR LIST'!K:K,"USA")</f>
        <v>39</v>
      </c>
      <c r="G32" s="111">
        <f t="shared" si="10"/>
        <v>0.24615384615384617</v>
      </c>
      <c r="H32" s="112">
        <f t="shared" si="11"/>
        <v>0.75384615384615383</v>
      </c>
      <c r="I32" s="78"/>
      <c r="J32" s="108">
        <f>COUNTIFS('MASTER DOR LIST'!H:H,'Scenario Results'!B32,'MASTER DOR LIST'!G:G,'Scenario Results'!A32,'MASTER DOR LIST'!I:I,"Battle",'MASTER DOR LIST'!D:D,"*, CSA*")</f>
        <v>52</v>
      </c>
      <c r="K32" s="109">
        <f>COUNTIFS('MASTER DOR LIST'!H:H,'Scenario Results'!B32,'MASTER DOR LIST'!G:G,'Scenario Results'!A32,'MASTER DOR LIST'!K:K,"CSA",'MASTER DOR LIST'!D:D,"*, CSA*",'MASTER DOR LIST'!I:I,"Battle")</f>
        <v>3</v>
      </c>
      <c r="L32" s="108">
        <f>COUNTIFS('MASTER DOR LIST'!H:H,'Scenario Results'!B32,'MASTER DOR LIST'!G:G,'Scenario Results'!A32,'MASTER DOR LIST'!K:K,".",'MASTER DOR LIST'!D:D,"*, CSA*",'MASTER DOR LIST'!I:I,"Battle")</f>
        <v>17</v>
      </c>
      <c r="M32" s="110">
        <f>COUNTIFS('MASTER DOR LIST'!H:H,'Scenario Results'!B32,'MASTER DOR LIST'!G:G,'Scenario Results'!A32,'MASTER DOR LIST'!K:K,"USA",'MASTER DOR LIST'!F:F,"*, USA*",'MASTER DOR LIST'!I:I,"Battle")</f>
        <v>32</v>
      </c>
      <c r="N32" s="111">
        <f t="shared" si="12"/>
        <v>0.22115384615384615</v>
      </c>
      <c r="O32" s="112">
        <f t="shared" si="13"/>
        <v>0.77884615384615385</v>
      </c>
      <c r="P32" s="29"/>
    </row>
    <row r="33" spans="1:16" ht="15" customHeight="1" x14ac:dyDescent="0.25">
      <c r="A33" s="59" t="s">
        <v>569</v>
      </c>
      <c r="B33" s="133" t="s">
        <v>1674</v>
      </c>
      <c r="C33" s="108">
        <f>COUNTIFS('MASTER DOR LIST'!H:H,B33,'MASTER DOR LIST'!G:G,A33)</f>
        <v>46</v>
      </c>
      <c r="D33" s="109">
        <f>COUNTIFS('MASTER DOR LIST'!H:H,B33,'MASTER DOR LIST'!G:G,A33,'MASTER DOR LIST'!K:K,"CSA")</f>
        <v>20</v>
      </c>
      <c r="E33" s="108">
        <f>COUNTIFS('MASTER DOR LIST'!H:H,B33,'MASTER DOR LIST'!G:G,A33,'MASTER DOR LIST'!K:K,".")</f>
        <v>9</v>
      </c>
      <c r="F33" s="110">
        <f>COUNTIFS('MASTER DOR LIST'!H:H,B33,'MASTER DOR LIST'!G:G,A33,'MASTER DOR LIST'!K:K,"USA")</f>
        <v>17</v>
      </c>
      <c r="G33" s="111">
        <f t="shared" si="10"/>
        <v>0.53260869565217395</v>
      </c>
      <c r="H33" s="112">
        <f t="shared" si="11"/>
        <v>0.46739130434782611</v>
      </c>
      <c r="I33" s="78"/>
      <c r="J33" s="108">
        <f>COUNTIFS('MASTER DOR LIST'!H:H,'Scenario Results'!B33,'MASTER DOR LIST'!G:G,'Scenario Results'!A33,'MASTER DOR LIST'!I:I,"Battle",'MASTER DOR LIST'!D:D,"*, CSA*")</f>
        <v>39</v>
      </c>
      <c r="K33" s="109">
        <f>COUNTIFS('MASTER DOR LIST'!H:H,'Scenario Results'!B33,'MASTER DOR LIST'!G:G,'Scenario Results'!A33,'MASTER DOR LIST'!K:K,"CSA",'MASTER DOR LIST'!D:D,"*, CSA*",'MASTER DOR LIST'!I:I,"Battle")</f>
        <v>17</v>
      </c>
      <c r="L33" s="108">
        <f>COUNTIFS('MASTER DOR LIST'!H:H,'Scenario Results'!B33,'MASTER DOR LIST'!G:G,'Scenario Results'!A33,'MASTER DOR LIST'!K:K,".",'MASTER DOR LIST'!D:D,"*, CSA*",'MASTER DOR LIST'!I:I,"Battle")</f>
        <v>8</v>
      </c>
      <c r="M33" s="110">
        <f>COUNTIFS('MASTER DOR LIST'!H:H,'Scenario Results'!B33,'MASTER DOR LIST'!G:G,'Scenario Results'!A33,'MASTER DOR LIST'!K:K,"USA",'MASTER DOR LIST'!F:F,"*, USA*",'MASTER DOR LIST'!I:I,"Battle")</f>
        <v>14</v>
      </c>
      <c r="N33" s="111">
        <f t="shared" si="12"/>
        <v>0.53846153846153844</v>
      </c>
      <c r="O33" s="112">
        <f t="shared" si="13"/>
        <v>0.46153846153846156</v>
      </c>
      <c r="P33" s="29"/>
    </row>
    <row r="34" spans="1:16" ht="15" customHeight="1" x14ac:dyDescent="0.25">
      <c r="A34" s="59" t="s">
        <v>569</v>
      </c>
      <c r="B34" s="133" t="s">
        <v>1748</v>
      </c>
      <c r="C34" s="108">
        <f>COUNTIFS('MASTER DOR LIST'!H:H,B34,'MASTER DOR LIST'!G:G,A34)</f>
        <v>39</v>
      </c>
      <c r="D34" s="109">
        <f>COUNTIFS('MASTER DOR LIST'!H:H,B34,'MASTER DOR LIST'!G:G,A34,'MASTER DOR LIST'!K:K,"CSA")</f>
        <v>12</v>
      </c>
      <c r="E34" s="108">
        <f>COUNTIFS('MASTER DOR LIST'!H:H,B34,'MASTER DOR LIST'!G:G,A34,'MASTER DOR LIST'!K:K,".")</f>
        <v>7</v>
      </c>
      <c r="F34" s="110">
        <f>COUNTIFS('MASTER DOR LIST'!H:H,B34,'MASTER DOR LIST'!G:G,A34,'MASTER DOR LIST'!K:K,"USA")</f>
        <v>20</v>
      </c>
      <c r="G34" s="111">
        <f t="shared" si="10"/>
        <v>0.39743589743589741</v>
      </c>
      <c r="H34" s="112">
        <f t="shared" si="11"/>
        <v>0.60256410256410253</v>
      </c>
      <c r="I34" s="78"/>
      <c r="J34" s="108">
        <f>COUNTIFS('MASTER DOR LIST'!H:H,'Scenario Results'!B34,'MASTER DOR LIST'!G:G,'Scenario Results'!A34,'MASTER DOR LIST'!I:I,"Battle",'MASTER DOR LIST'!D:D,"*, CSA*")</f>
        <v>30</v>
      </c>
      <c r="K34" s="109">
        <f>COUNTIFS('MASTER DOR LIST'!H:H,'Scenario Results'!B34,'MASTER DOR LIST'!G:G,'Scenario Results'!A34,'MASTER DOR LIST'!K:K,"CSA",'MASTER DOR LIST'!D:D,"*, CSA*",'MASTER DOR LIST'!I:I,"Battle")</f>
        <v>8</v>
      </c>
      <c r="L34" s="108">
        <f>COUNTIFS('MASTER DOR LIST'!H:H,'Scenario Results'!B34,'MASTER DOR LIST'!G:G,'Scenario Results'!A34,'MASTER DOR LIST'!K:K,".",'MASTER DOR LIST'!D:D,"*, CSA*",'MASTER DOR LIST'!I:I,"Battle")</f>
        <v>4</v>
      </c>
      <c r="M34" s="110">
        <f>COUNTIFS('MASTER DOR LIST'!H:H,'Scenario Results'!B34,'MASTER DOR LIST'!G:G,'Scenario Results'!A34,'MASTER DOR LIST'!K:K,"USA",'MASTER DOR LIST'!F:F,"*, USA*",'MASTER DOR LIST'!I:I,"Battle")</f>
        <v>18</v>
      </c>
      <c r="N34" s="111">
        <f t="shared" si="12"/>
        <v>0.33333333333333331</v>
      </c>
      <c r="O34" s="112">
        <f t="shared" si="13"/>
        <v>0.66666666666666663</v>
      </c>
      <c r="P34" s="29"/>
    </row>
    <row r="35" spans="1:16" ht="15" customHeight="1" x14ac:dyDescent="0.25">
      <c r="A35" s="59" t="s">
        <v>569</v>
      </c>
      <c r="B35" s="133" t="s">
        <v>1669</v>
      </c>
      <c r="C35" s="108">
        <f>COUNTIFS('MASTER DOR LIST'!H:H,B35,'MASTER DOR LIST'!G:G,A35)</f>
        <v>32</v>
      </c>
      <c r="D35" s="109">
        <f>COUNTIFS('MASTER DOR LIST'!H:H,B35,'MASTER DOR LIST'!G:G,A35,'MASTER DOR LIST'!K:K,"CSA")</f>
        <v>19</v>
      </c>
      <c r="E35" s="108">
        <f>COUNTIFS('MASTER DOR LIST'!H:H,B35,'MASTER DOR LIST'!G:G,A35,'MASTER DOR LIST'!K:K,".")</f>
        <v>7</v>
      </c>
      <c r="F35" s="110">
        <f>COUNTIFS('MASTER DOR LIST'!H:H,B35,'MASTER DOR LIST'!G:G,A35,'MASTER DOR LIST'!K:K,"USA")</f>
        <v>6</v>
      </c>
      <c r="G35" s="111">
        <f t="shared" si="10"/>
        <v>0.703125</v>
      </c>
      <c r="H35" s="112">
        <f t="shared" si="11"/>
        <v>0.296875</v>
      </c>
      <c r="I35" s="78"/>
      <c r="J35" s="108">
        <f>COUNTIFS('MASTER DOR LIST'!H:H,'Scenario Results'!B35,'MASTER DOR LIST'!G:G,'Scenario Results'!A35,'MASTER DOR LIST'!I:I,"Battle",'MASTER DOR LIST'!D:D,"*, CSA*")</f>
        <v>28</v>
      </c>
      <c r="K35" s="109">
        <f>COUNTIFS('MASTER DOR LIST'!H:H,'Scenario Results'!B35,'MASTER DOR LIST'!G:G,'Scenario Results'!A35,'MASTER DOR LIST'!K:K,"CSA",'MASTER DOR LIST'!D:D,"*, CSA*",'MASTER DOR LIST'!I:I,"Battle")</f>
        <v>17</v>
      </c>
      <c r="L35" s="108">
        <f>COUNTIFS('MASTER DOR LIST'!H:H,'Scenario Results'!B35,'MASTER DOR LIST'!G:G,'Scenario Results'!A35,'MASTER DOR LIST'!K:K,".",'MASTER DOR LIST'!D:D,"*, CSA*",'MASTER DOR LIST'!I:I,"Battle")</f>
        <v>6</v>
      </c>
      <c r="M35" s="110">
        <f>COUNTIFS('MASTER DOR LIST'!H:H,'Scenario Results'!B35,'MASTER DOR LIST'!G:G,'Scenario Results'!A35,'MASTER DOR LIST'!K:K,"USA",'MASTER DOR LIST'!F:F,"*, USA*",'MASTER DOR LIST'!I:I,"Battle")</f>
        <v>5</v>
      </c>
      <c r="N35" s="111">
        <f t="shared" si="12"/>
        <v>0.7142857142857143</v>
      </c>
      <c r="O35" s="112">
        <f t="shared" si="13"/>
        <v>0.2857142857142857</v>
      </c>
      <c r="P35" s="29"/>
    </row>
    <row r="36" spans="1:16" ht="15" customHeight="1" x14ac:dyDescent="0.25">
      <c r="A36" s="59" t="s">
        <v>714</v>
      </c>
      <c r="B36" s="133" t="s">
        <v>2031</v>
      </c>
      <c r="C36" s="108">
        <f>COUNTIFS('MASTER DOR LIST'!H:H,B36,'MASTER DOR LIST'!G:G,A36)</f>
        <v>31</v>
      </c>
      <c r="D36" s="109">
        <f>COUNTIFS('MASTER DOR LIST'!H:H,B36,'MASTER DOR LIST'!G:G,A36,'MASTER DOR LIST'!K:K,"CSA")</f>
        <v>13</v>
      </c>
      <c r="E36" s="108">
        <f>COUNTIFS('MASTER DOR LIST'!H:H,B36,'MASTER DOR LIST'!G:G,A36,'MASTER DOR LIST'!K:K,".")</f>
        <v>10</v>
      </c>
      <c r="F36" s="110">
        <f>COUNTIFS('MASTER DOR LIST'!H:H,B36,'MASTER DOR LIST'!G:G,A36,'MASTER DOR LIST'!K:K,"USA")</f>
        <v>8</v>
      </c>
      <c r="G36" s="111">
        <f t="shared" si="10"/>
        <v>0.58064516129032262</v>
      </c>
      <c r="H36" s="112">
        <f t="shared" si="11"/>
        <v>0.41935483870967744</v>
      </c>
      <c r="I36" s="78"/>
      <c r="J36" s="108">
        <f>COUNTIFS('MASTER DOR LIST'!H:H,'Scenario Results'!B36,'MASTER DOR LIST'!G:G,'Scenario Results'!A36,'MASTER DOR LIST'!I:I,"Battle",'MASTER DOR LIST'!D:D,"*, CSA*")</f>
        <v>21</v>
      </c>
      <c r="K36" s="109">
        <f>COUNTIFS('MASTER DOR LIST'!H:H,'Scenario Results'!B36,'MASTER DOR LIST'!G:G,'Scenario Results'!A36,'MASTER DOR LIST'!K:K,"CSA",'MASTER DOR LIST'!D:D,"*, CSA*",'MASTER DOR LIST'!I:I,"Battle")</f>
        <v>10</v>
      </c>
      <c r="L36" s="108">
        <f>COUNTIFS('MASTER DOR LIST'!H:H,'Scenario Results'!B36,'MASTER DOR LIST'!G:G,'Scenario Results'!A36,'MASTER DOR LIST'!K:K,".",'MASTER DOR LIST'!D:D,"*, CSA*",'MASTER DOR LIST'!I:I,"Battle")</f>
        <v>5</v>
      </c>
      <c r="M36" s="110">
        <f>COUNTIFS('MASTER DOR LIST'!H:H,'Scenario Results'!B36,'MASTER DOR LIST'!G:G,'Scenario Results'!A36,'MASTER DOR LIST'!K:K,"USA",'MASTER DOR LIST'!F:F,"*, USA*",'MASTER DOR LIST'!I:I,"Battle")</f>
        <v>6</v>
      </c>
      <c r="N36" s="111">
        <f t="shared" si="12"/>
        <v>0.59523809523809523</v>
      </c>
      <c r="O36" s="112">
        <f t="shared" si="13"/>
        <v>0.40476190476190477</v>
      </c>
      <c r="P36" s="29"/>
    </row>
    <row r="37" spans="1:16" ht="15" customHeight="1" x14ac:dyDescent="0.25">
      <c r="A37" s="59" t="s">
        <v>714</v>
      </c>
      <c r="B37" s="133" t="s">
        <v>2006</v>
      </c>
      <c r="C37" s="108">
        <f>COUNTIFS('MASTER DOR LIST'!H:H,B37,'MASTER DOR LIST'!G:G,A37)</f>
        <v>35</v>
      </c>
      <c r="D37" s="109">
        <f>COUNTIFS('MASTER DOR LIST'!H:H,B37,'MASTER DOR LIST'!G:G,A37,'MASTER DOR LIST'!K:K,"CSA")</f>
        <v>5</v>
      </c>
      <c r="E37" s="108">
        <f>COUNTIFS('MASTER DOR LIST'!H:H,B37,'MASTER DOR LIST'!G:G,A37,'MASTER DOR LIST'!K:K,".")</f>
        <v>6</v>
      </c>
      <c r="F37" s="110">
        <f>COUNTIFS('MASTER DOR LIST'!H:H,B37,'MASTER DOR LIST'!G:G,A37,'MASTER DOR LIST'!K:K,"USA")</f>
        <v>24</v>
      </c>
      <c r="G37" s="111">
        <f t="shared" si="10"/>
        <v>0.22857142857142856</v>
      </c>
      <c r="H37" s="112">
        <f t="shared" si="11"/>
        <v>0.77142857142857146</v>
      </c>
      <c r="I37" s="78"/>
      <c r="J37" s="108">
        <f>COUNTIFS('MASTER DOR LIST'!H:H,'Scenario Results'!B37,'MASTER DOR LIST'!G:G,'Scenario Results'!A37,'MASTER DOR LIST'!I:I,"Battle",'MASTER DOR LIST'!D:D,"*, CSA*")</f>
        <v>27</v>
      </c>
      <c r="K37" s="109">
        <f>COUNTIFS('MASTER DOR LIST'!H:H,'Scenario Results'!B37,'MASTER DOR LIST'!G:G,'Scenario Results'!A37,'MASTER DOR LIST'!K:K,"CSA",'MASTER DOR LIST'!D:D,"*, CSA*",'MASTER DOR LIST'!I:I,"Battle")</f>
        <v>5</v>
      </c>
      <c r="L37" s="108">
        <f>COUNTIFS('MASTER DOR LIST'!H:H,'Scenario Results'!B37,'MASTER DOR LIST'!G:G,'Scenario Results'!A37,'MASTER DOR LIST'!K:K,".",'MASTER DOR LIST'!D:D,"*, CSA*",'MASTER DOR LIST'!I:I,"Battle")</f>
        <v>5</v>
      </c>
      <c r="M37" s="110">
        <f>COUNTIFS('MASTER DOR LIST'!H:H,'Scenario Results'!B37,'MASTER DOR LIST'!G:G,'Scenario Results'!A37,'MASTER DOR LIST'!K:K,"USA",'MASTER DOR LIST'!F:F,"*, USA*",'MASTER DOR LIST'!I:I,"Battle")</f>
        <v>17</v>
      </c>
      <c r="N37" s="111">
        <f t="shared" si="12"/>
        <v>0.27777777777777779</v>
      </c>
      <c r="O37" s="112">
        <f t="shared" si="13"/>
        <v>0.72222222222222221</v>
      </c>
      <c r="P37" s="29"/>
    </row>
    <row r="38" spans="1:16" ht="15" customHeight="1" x14ac:dyDescent="0.25">
      <c r="A38" s="59" t="s">
        <v>714</v>
      </c>
      <c r="B38" s="133" t="s">
        <v>2091</v>
      </c>
      <c r="C38" s="108">
        <f>COUNTIFS('MASTER DOR LIST'!H:H,B38,'MASTER DOR LIST'!G:G,A38)</f>
        <v>22</v>
      </c>
      <c r="D38" s="109">
        <f>COUNTIFS('MASTER DOR LIST'!H:H,B38,'MASTER DOR LIST'!G:G,A38,'MASTER DOR LIST'!K:K,"CSA")</f>
        <v>6</v>
      </c>
      <c r="E38" s="108">
        <f>COUNTIFS('MASTER DOR LIST'!H:H,B38,'MASTER DOR LIST'!G:G,A38,'MASTER DOR LIST'!K:K,".")</f>
        <v>6</v>
      </c>
      <c r="F38" s="110">
        <f>COUNTIFS('MASTER DOR LIST'!H:H,B38,'MASTER DOR LIST'!G:G,A38,'MASTER DOR LIST'!K:K,"USA")</f>
        <v>10</v>
      </c>
      <c r="G38" s="111">
        <f t="shared" si="10"/>
        <v>0.40909090909090912</v>
      </c>
      <c r="H38" s="112">
        <f t="shared" si="11"/>
        <v>0.59090909090909094</v>
      </c>
      <c r="I38" s="78"/>
      <c r="J38" s="108">
        <f>COUNTIFS('MASTER DOR LIST'!H:H,'Scenario Results'!B38,'MASTER DOR LIST'!G:G,'Scenario Results'!A38,'MASTER DOR LIST'!I:I,"Battle",'MASTER DOR LIST'!D:D,"*, CSA*")</f>
        <v>15</v>
      </c>
      <c r="K38" s="109">
        <f>COUNTIFS('MASTER DOR LIST'!H:H,'Scenario Results'!B38,'MASTER DOR LIST'!G:G,'Scenario Results'!A38,'MASTER DOR LIST'!K:K,"CSA",'MASTER DOR LIST'!D:D,"*, CSA*",'MASTER DOR LIST'!I:I,"Battle")</f>
        <v>4</v>
      </c>
      <c r="L38" s="108">
        <f>COUNTIFS('MASTER DOR LIST'!H:H,'Scenario Results'!B38,'MASTER DOR LIST'!G:G,'Scenario Results'!A38,'MASTER DOR LIST'!K:K,".",'MASTER DOR LIST'!D:D,"*, CSA*",'MASTER DOR LIST'!I:I,"Battle")</f>
        <v>5</v>
      </c>
      <c r="M38" s="110">
        <f>COUNTIFS('MASTER DOR LIST'!H:H,'Scenario Results'!B38,'MASTER DOR LIST'!G:G,'Scenario Results'!A38,'MASTER DOR LIST'!K:K,"USA",'MASTER DOR LIST'!F:F,"*, USA*",'MASTER DOR LIST'!I:I,"Battle")</f>
        <v>6</v>
      </c>
      <c r="N38" s="111">
        <f t="shared" si="12"/>
        <v>0.43333333333333335</v>
      </c>
      <c r="O38" s="112">
        <f t="shared" si="13"/>
        <v>0.56666666666666665</v>
      </c>
      <c r="P38" s="29"/>
    </row>
    <row r="39" spans="1:16" ht="15" customHeight="1" x14ac:dyDescent="0.25">
      <c r="A39" s="59" t="s">
        <v>714</v>
      </c>
      <c r="B39" s="133" t="s">
        <v>2004</v>
      </c>
      <c r="C39" s="108">
        <f>COUNTIFS('MASTER DOR LIST'!H:H,B39,'MASTER DOR LIST'!G:G,A39)</f>
        <v>74</v>
      </c>
      <c r="D39" s="109">
        <f>COUNTIFS('MASTER DOR LIST'!H:H,B39,'MASTER DOR LIST'!G:G,A39,'MASTER DOR LIST'!K:K,"CSA")</f>
        <v>16</v>
      </c>
      <c r="E39" s="108">
        <f>COUNTIFS('MASTER DOR LIST'!H:H,B39,'MASTER DOR LIST'!G:G,A39,'MASTER DOR LIST'!K:K,".")</f>
        <v>20</v>
      </c>
      <c r="F39" s="110">
        <f>COUNTIFS('MASTER DOR LIST'!H:H,B39,'MASTER DOR LIST'!G:G,A39,'MASTER DOR LIST'!K:K,"USA")</f>
        <v>38</v>
      </c>
      <c r="G39" s="111">
        <f t="shared" si="10"/>
        <v>0.35135135135135137</v>
      </c>
      <c r="H39" s="112">
        <f t="shared" si="11"/>
        <v>0.64864864864864868</v>
      </c>
      <c r="I39" s="78"/>
      <c r="J39" s="108">
        <f>COUNTIFS('MASTER DOR LIST'!H:H,'Scenario Results'!B39,'MASTER DOR LIST'!G:G,'Scenario Results'!A39,'MASTER DOR LIST'!I:I,"Battle",'MASTER DOR LIST'!D:D,"*, CSA*")</f>
        <v>60</v>
      </c>
      <c r="K39" s="109">
        <f>COUNTIFS('MASTER DOR LIST'!H:H,'Scenario Results'!B39,'MASTER DOR LIST'!G:G,'Scenario Results'!A39,'MASTER DOR LIST'!K:K,"CSA",'MASTER DOR LIST'!D:D,"*, CSA*",'MASTER DOR LIST'!I:I,"Battle")</f>
        <v>13</v>
      </c>
      <c r="L39" s="108">
        <f>COUNTIFS('MASTER DOR LIST'!H:H,'Scenario Results'!B39,'MASTER DOR LIST'!G:G,'Scenario Results'!A39,'MASTER DOR LIST'!K:K,".",'MASTER DOR LIST'!D:D,"*, CSA*",'MASTER DOR LIST'!I:I,"Battle")</f>
        <v>14</v>
      </c>
      <c r="M39" s="110">
        <f>COUNTIFS('MASTER DOR LIST'!H:H,'Scenario Results'!B39,'MASTER DOR LIST'!G:G,'Scenario Results'!A39,'MASTER DOR LIST'!K:K,"USA",'MASTER DOR LIST'!F:F,"*, USA*",'MASTER DOR LIST'!I:I,"Battle")</f>
        <v>33</v>
      </c>
      <c r="N39" s="111">
        <f t="shared" si="12"/>
        <v>0.33333333333333331</v>
      </c>
      <c r="O39" s="112">
        <f t="shared" si="13"/>
        <v>0.66666666666666663</v>
      </c>
      <c r="P39" s="29"/>
    </row>
    <row r="40" spans="1:16" ht="15" customHeight="1" x14ac:dyDescent="0.25">
      <c r="A40" s="59" t="s">
        <v>1292</v>
      </c>
      <c r="B40" s="133" t="s">
        <v>3397</v>
      </c>
      <c r="C40" s="108">
        <f>COUNTIFS('MASTER DOR LIST'!H:H,B40,'MASTER DOR LIST'!G:G,A40)</f>
        <v>37</v>
      </c>
      <c r="D40" s="109">
        <f>COUNTIFS('MASTER DOR LIST'!H:H,B40,'MASTER DOR LIST'!G:G,A40,'MASTER DOR LIST'!K:K,"CSA")</f>
        <v>10</v>
      </c>
      <c r="E40" s="108">
        <f>COUNTIFS('MASTER DOR LIST'!H:H,B40,'MASTER DOR LIST'!G:G,A40,'MASTER DOR LIST'!K:K,".")</f>
        <v>11</v>
      </c>
      <c r="F40" s="110">
        <f>COUNTIFS('MASTER DOR LIST'!H:H,B40,'MASTER DOR LIST'!G:G,A40,'MASTER DOR LIST'!K:K,"USA")</f>
        <v>16</v>
      </c>
      <c r="G40" s="111">
        <f t="shared" si="10"/>
        <v>0.41891891891891891</v>
      </c>
      <c r="H40" s="112">
        <f t="shared" si="11"/>
        <v>0.58108108108108103</v>
      </c>
      <c r="I40" s="78"/>
      <c r="J40" s="108">
        <f>COUNTIFS('MASTER DOR LIST'!H:H,'Scenario Results'!B40,'MASTER DOR LIST'!G:G,'Scenario Results'!A40,'MASTER DOR LIST'!I:I,"Battle",'MASTER DOR LIST'!D:D,"*, CSA*")</f>
        <v>31</v>
      </c>
      <c r="K40" s="109">
        <f>COUNTIFS('MASTER DOR LIST'!H:H,'Scenario Results'!B40,'MASTER DOR LIST'!G:G,'Scenario Results'!A40,'MASTER DOR LIST'!K:K,"CSA",'MASTER DOR LIST'!D:D,"*, CSA*",'MASTER DOR LIST'!I:I,"Battle")</f>
        <v>10</v>
      </c>
      <c r="L40" s="108">
        <f>COUNTIFS('MASTER DOR LIST'!H:H,'Scenario Results'!B40,'MASTER DOR LIST'!G:G,'Scenario Results'!A40,'MASTER DOR LIST'!K:K,".",'MASTER DOR LIST'!D:D,"*, CSA*",'MASTER DOR LIST'!I:I,"Battle")</f>
        <v>9</v>
      </c>
      <c r="M40" s="110">
        <f>COUNTIFS('MASTER DOR LIST'!H:H,'Scenario Results'!B40,'MASTER DOR LIST'!G:G,'Scenario Results'!A40,'MASTER DOR LIST'!K:K,"USA",'MASTER DOR LIST'!F:F,"*, USA*",'MASTER DOR LIST'!I:I,"Battle")</f>
        <v>12</v>
      </c>
      <c r="N40" s="111">
        <f t="shared" si="12"/>
        <v>0.46774193548387094</v>
      </c>
      <c r="O40" s="112">
        <f t="shared" si="13"/>
        <v>0.532258064516129</v>
      </c>
      <c r="P40" s="29"/>
    </row>
    <row r="41" spans="1:16" x14ac:dyDescent="0.25">
      <c r="A41" s="59" t="s">
        <v>1292</v>
      </c>
      <c r="B41" s="133" t="s">
        <v>3393</v>
      </c>
      <c r="C41" s="108">
        <f>COUNTIFS('MASTER DOR LIST'!H:H,B41,'MASTER DOR LIST'!G:G,A41)</f>
        <v>30</v>
      </c>
      <c r="D41" s="109">
        <f>COUNTIFS('MASTER DOR LIST'!H:H,B41,'MASTER DOR LIST'!G:G,A41,'MASTER DOR LIST'!K:K,"CSA")</f>
        <v>10</v>
      </c>
      <c r="E41" s="108">
        <f>COUNTIFS('MASTER DOR LIST'!H:H,B41,'MASTER DOR LIST'!G:G,A41,'MASTER DOR LIST'!K:K,".")</f>
        <v>15</v>
      </c>
      <c r="F41" s="110">
        <f>COUNTIFS('MASTER DOR LIST'!H:H,B41,'MASTER DOR LIST'!G:G,A41,'MASTER DOR LIST'!K:K,"USA")</f>
        <v>5</v>
      </c>
      <c r="G41" s="111">
        <f t="shared" si="10"/>
        <v>0.58333333333333337</v>
      </c>
      <c r="H41" s="112">
        <f t="shared" si="11"/>
        <v>0.41666666666666669</v>
      </c>
      <c r="I41" s="78"/>
      <c r="J41" s="108">
        <f>COUNTIFS('MASTER DOR LIST'!H:H,'Scenario Results'!B41,'MASTER DOR LIST'!G:G,'Scenario Results'!A41,'MASTER DOR LIST'!I:I,"Battle",'MASTER DOR LIST'!D:D,"*, CSA*")</f>
        <v>19</v>
      </c>
      <c r="K41" s="109">
        <f>COUNTIFS('MASTER DOR LIST'!H:H,'Scenario Results'!B41,'MASTER DOR LIST'!G:G,'Scenario Results'!A41,'MASTER DOR LIST'!K:K,"CSA",'MASTER DOR LIST'!D:D,"*, CSA*",'MASTER DOR LIST'!I:I,"Battle")</f>
        <v>9</v>
      </c>
      <c r="L41" s="108">
        <f>COUNTIFS('MASTER DOR LIST'!H:H,'Scenario Results'!B41,'MASTER DOR LIST'!G:G,'Scenario Results'!A41,'MASTER DOR LIST'!K:K,".",'MASTER DOR LIST'!D:D,"*, CSA*",'MASTER DOR LIST'!I:I,"Battle")</f>
        <v>8</v>
      </c>
      <c r="M41" s="110">
        <f>COUNTIFS('MASTER DOR LIST'!H:H,'Scenario Results'!B41,'MASTER DOR LIST'!G:G,'Scenario Results'!A41,'MASTER DOR LIST'!K:K,"USA",'MASTER DOR LIST'!F:F,"*, USA*",'MASTER DOR LIST'!I:I,"Battle")</f>
        <v>2</v>
      </c>
      <c r="N41" s="111">
        <f t="shared" si="12"/>
        <v>0.68421052631578949</v>
      </c>
      <c r="O41" s="112">
        <f t="shared" si="13"/>
        <v>0.31578947368421051</v>
      </c>
      <c r="P41" s="29"/>
    </row>
    <row r="42" spans="1:16" x14ac:dyDescent="0.25">
      <c r="A42" s="59" t="s">
        <v>1292</v>
      </c>
      <c r="B42" s="133" t="s">
        <v>3399</v>
      </c>
      <c r="C42" s="108">
        <f>COUNTIFS('MASTER DOR LIST'!H:H,B42,'MASTER DOR LIST'!G:G,A42)</f>
        <v>8</v>
      </c>
      <c r="D42" s="109">
        <f>COUNTIFS('MASTER DOR LIST'!H:H,B42,'MASTER DOR LIST'!G:G,A42,'MASTER DOR LIST'!K:K,"CSA")</f>
        <v>7</v>
      </c>
      <c r="E42" s="108">
        <f>COUNTIFS('MASTER DOR LIST'!H:H,B42,'MASTER DOR LIST'!G:G,A42,'MASTER DOR LIST'!K:K,".")</f>
        <v>1</v>
      </c>
      <c r="F42" s="110">
        <f>COUNTIFS('MASTER DOR LIST'!H:H,B42,'MASTER DOR LIST'!G:G,A42,'MASTER DOR LIST'!K:K,"USA")</f>
        <v>0</v>
      </c>
      <c r="G42" s="111">
        <f t="shared" si="10"/>
        <v>0.9375</v>
      </c>
      <c r="H42" s="112">
        <f t="shared" si="11"/>
        <v>6.25E-2</v>
      </c>
      <c r="I42" s="78"/>
      <c r="J42" s="108">
        <f>COUNTIFS('MASTER DOR LIST'!H:H,'Scenario Results'!B42,'MASTER DOR LIST'!G:G,'Scenario Results'!A42,'MASTER DOR LIST'!I:I,"Battle",'MASTER DOR LIST'!D:D,"*, CSA*")</f>
        <v>7</v>
      </c>
      <c r="K42" s="109">
        <f>COUNTIFS('MASTER DOR LIST'!H:H,'Scenario Results'!B42,'MASTER DOR LIST'!G:G,'Scenario Results'!A42,'MASTER DOR LIST'!K:K,"CSA",'MASTER DOR LIST'!D:D,"*, CSA*",'MASTER DOR LIST'!I:I,"Battle")</f>
        <v>6</v>
      </c>
      <c r="L42" s="108">
        <f>COUNTIFS('MASTER DOR LIST'!H:H,'Scenario Results'!B42,'MASTER DOR LIST'!G:G,'Scenario Results'!A42,'MASTER DOR LIST'!K:K,".",'MASTER DOR LIST'!D:D,"*, CSA*",'MASTER DOR LIST'!I:I,"Battle")</f>
        <v>1</v>
      </c>
      <c r="M42" s="110">
        <f>COUNTIFS('MASTER DOR LIST'!H:H,'Scenario Results'!B42,'MASTER DOR LIST'!G:G,'Scenario Results'!A42,'MASTER DOR LIST'!K:K,"USA",'MASTER DOR LIST'!F:F,"*, USA*",'MASTER DOR LIST'!I:I,"Battle")</f>
        <v>0</v>
      </c>
      <c r="N42" s="111">
        <f t="shared" si="12"/>
        <v>0.9285714285714286</v>
      </c>
      <c r="O42" s="112">
        <f t="shared" si="13"/>
        <v>7.1428571428571425E-2</v>
      </c>
      <c r="P42" s="29"/>
    </row>
    <row r="43" spans="1:16" x14ac:dyDescent="0.25">
      <c r="A43" s="59" t="s">
        <v>1292</v>
      </c>
      <c r="B43" s="133" t="s">
        <v>3420</v>
      </c>
      <c r="C43" s="108">
        <f>COUNTIFS('MASTER DOR LIST'!H:H,B43,'MASTER DOR LIST'!G:G,A43)</f>
        <v>15</v>
      </c>
      <c r="D43" s="109">
        <f>COUNTIFS('MASTER DOR LIST'!H:H,B43,'MASTER DOR LIST'!G:G,A43,'MASTER DOR LIST'!K:K,"CSA")</f>
        <v>6</v>
      </c>
      <c r="E43" s="108">
        <f>COUNTIFS('MASTER DOR LIST'!H:H,B43,'MASTER DOR LIST'!G:G,A43,'MASTER DOR LIST'!K:K,".")</f>
        <v>4</v>
      </c>
      <c r="F43" s="110">
        <f>COUNTIFS('MASTER DOR LIST'!H:H,B43,'MASTER DOR LIST'!G:G,A43,'MASTER DOR LIST'!K:K,"USA")</f>
        <v>5</v>
      </c>
      <c r="G43" s="111">
        <f t="shared" si="10"/>
        <v>0.53333333333333333</v>
      </c>
      <c r="H43" s="112">
        <f t="shared" si="11"/>
        <v>0.46666666666666667</v>
      </c>
      <c r="I43" s="78"/>
      <c r="J43" s="108">
        <f>COUNTIFS('MASTER DOR LIST'!H:H,'Scenario Results'!B43,'MASTER DOR LIST'!G:G,'Scenario Results'!A43,'MASTER DOR LIST'!I:I,"Battle",'MASTER DOR LIST'!D:D,"*, CSA*")</f>
        <v>10</v>
      </c>
      <c r="K43" s="109">
        <f>COUNTIFS('MASTER DOR LIST'!H:H,'Scenario Results'!B43,'MASTER DOR LIST'!G:G,'Scenario Results'!A43,'MASTER DOR LIST'!K:K,"CSA",'MASTER DOR LIST'!D:D,"*, CSA*",'MASTER DOR LIST'!I:I,"Battle")</f>
        <v>4</v>
      </c>
      <c r="L43" s="108">
        <f>COUNTIFS('MASTER DOR LIST'!H:H,'Scenario Results'!B43,'MASTER DOR LIST'!G:G,'Scenario Results'!A43,'MASTER DOR LIST'!K:K,".",'MASTER DOR LIST'!D:D,"*, CSA*",'MASTER DOR LIST'!I:I,"Battle")</f>
        <v>3</v>
      </c>
      <c r="M43" s="110">
        <f>COUNTIFS('MASTER DOR LIST'!H:H,'Scenario Results'!B43,'MASTER DOR LIST'!G:G,'Scenario Results'!A43,'MASTER DOR LIST'!K:K,"USA",'MASTER DOR LIST'!F:F,"*, USA*",'MASTER DOR LIST'!I:I,"Battle")</f>
        <v>3</v>
      </c>
      <c r="N43" s="111">
        <f t="shared" si="12"/>
        <v>0.55000000000000004</v>
      </c>
      <c r="O43" s="112">
        <f t="shared" si="13"/>
        <v>0.45</v>
      </c>
      <c r="P43" s="29"/>
    </row>
    <row r="44" spans="1:16" x14ac:dyDescent="0.25">
      <c r="A44" s="59" t="s">
        <v>1292</v>
      </c>
      <c r="B44" s="133" t="s">
        <v>3414</v>
      </c>
      <c r="C44" s="108">
        <f>COUNTIFS('MASTER DOR LIST'!H:H,B44,'MASTER DOR LIST'!G:G,A44)</f>
        <v>7</v>
      </c>
      <c r="D44" s="109">
        <f>COUNTIFS('MASTER DOR LIST'!H:H,B44,'MASTER DOR LIST'!G:G,A44,'MASTER DOR LIST'!K:K,"CSA")</f>
        <v>2</v>
      </c>
      <c r="E44" s="108">
        <f>COUNTIFS('MASTER DOR LIST'!H:H,B44,'MASTER DOR LIST'!G:G,A44,'MASTER DOR LIST'!K:K,".")</f>
        <v>1</v>
      </c>
      <c r="F44" s="110">
        <f>COUNTIFS('MASTER DOR LIST'!H:H,B44,'MASTER DOR LIST'!G:G,A44,'MASTER DOR LIST'!K:K,"USA")</f>
        <v>4</v>
      </c>
      <c r="G44" s="111">
        <f t="shared" si="10"/>
        <v>0.35714285714285715</v>
      </c>
      <c r="H44" s="112">
        <f t="shared" si="11"/>
        <v>0.6428571428571429</v>
      </c>
      <c r="I44" s="78"/>
      <c r="J44" s="108">
        <f>COUNTIFS('MASTER DOR LIST'!H:H,'Scenario Results'!B44,'MASTER DOR LIST'!G:G,'Scenario Results'!A44,'MASTER DOR LIST'!I:I,"Battle",'MASTER DOR LIST'!D:D,"*, CSA*")</f>
        <v>4</v>
      </c>
      <c r="K44" s="109">
        <f>COUNTIFS('MASTER DOR LIST'!H:H,'Scenario Results'!B44,'MASTER DOR LIST'!G:G,'Scenario Results'!A44,'MASTER DOR LIST'!K:K,"CSA",'MASTER DOR LIST'!D:D,"*, CSA*",'MASTER DOR LIST'!I:I,"Battle")</f>
        <v>1</v>
      </c>
      <c r="L44" s="108">
        <f>COUNTIFS('MASTER DOR LIST'!H:H,'Scenario Results'!B44,'MASTER DOR LIST'!G:G,'Scenario Results'!A44,'MASTER DOR LIST'!K:K,".",'MASTER DOR LIST'!D:D,"*, CSA*",'MASTER DOR LIST'!I:I,"Battle")</f>
        <v>1</v>
      </c>
      <c r="M44" s="110">
        <f>COUNTIFS('MASTER DOR LIST'!H:H,'Scenario Results'!B44,'MASTER DOR LIST'!G:G,'Scenario Results'!A44,'MASTER DOR LIST'!K:K,"USA",'MASTER DOR LIST'!F:F,"*, USA*",'MASTER DOR LIST'!I:I,"Battle")</f>
        <v>2</v>
      </c>
      <c r="N44" s="111">
        <f t="shared" si="12"/>
        <v>0.375</v>
      </c>
      <c r="O44" s="112">
        <f t="shared" si="13"/>
        <v>0.625</v>
      </c>
      <c r="P44" s="29"/>
    </row>
    <row r="45" spans="1:16" x14ac:dyDescent="0.25">
      <c r="A45" s="59" t="s">
        <v>732</v>
      </c>
      <c r="B45" s="133" t="s">
        <v>2155</v>
      </c>
      <c r="C45" s="108">
        <f>COUNTIFS('MASTER DOR LIST'!H:H,B45,'MASTER DOR LIST'!G:G,A45)</f>
        <v>57</v>
      </c>
      <c r="D45" s="109">
        <f>COUNTIFS('MASTER DOR LIST'!H:H,B45,'MASTER DOR LIST'!G:G,A45,'MASTER DOR LIST'!K:K,"CSA")</f>
        <v>30</v>
      </c>
      <c r="E45" s="108">
        <f>COUNTIFS('MASTER DOR LIST'!H:H,B45,'MASTER DOR LIST'!G:G,A45,'MASTER DOR LIST'!K:K,".")</f>
        <v>13</v>
      </c>
      <c r="F45" s="110">
        <f>COUNTIFS('MASTER DOR LIST'!H:H,B45,'MASTER DOR LIST'!G:G,A45,'MASTER DOR LIST'!K:K,"USA")</f>
        <v>14</v>
      </c>
      <c r="G45" s="111">
        <f t="shared" si="10"/>
        <v>0.64035087719298245</v>
      </c>
      <c r="H45" s="112">
        <f t="shared" si="11"/>
        <v>0.35964912280701755</v>
      </c>
      <c r="I45" s="78"/>
      <c r="J45" s="108">
        <f>COUNTIFS('MASTER DOR LIST'!H:H,'Scenario Results'!B45,'MASTER DOR LIST'!G:G,'Scenario Results'!A45,'MASTER DOR LIST'!I:I,"Battle",'MASTER DOR LIST'!D:D,"*, CSA*")</f>
        <v>49</v>
      </c>
      <c r="K45" s="109">
        <f>COUNTIFS('MASTER DOR LIST'!H:H,'Scenario Results'!B45,'MASTER DOR LIST'!G:G,'Scenario Results'!A45,'MASTER DOR LIST'!K:K,"CSA",'MASTER DOR LIST'!D:D,"*, CSA*",'MASTER DOR LIST'!I:I,"Battle")</f>
        <v>26</v>
      </c>
      <c r="L45" s="108">
        <f>COUNTIFS('MASTER DOR LIST'!H:H,'Scenario Results'!B45,'MASTER DOR LIST'!G:G,'Scenario Results'!A45,'MASTER DOR LIST'!K:K,".",'MASTER DOR LIST'!D:D,"*, CSA*",'MASTER DOR LIST'!I:I,"Battle")</f>
        <v>10</v>
      </c>
      <c r="M45" s="110">
        <f>COUNTIFS('MASTER DOR LIST'!H:H,'Scenario Results'!B45,'MASTER DOR LIST'!G:G,'Scenario Results'!A45,'MASTER DOR LIST'!K:K,"USA",'MASTER DOR LIST'!F:F,"*, USA*",'MASTER DOR LIST'!I:I,"Battle")</f>
        <v>13</v>
      </c>
      <c r="N45" s="111">
        <f t="shared" si="12"/>
        <v>0.63265306122448983</v>
      </c>
      <c r="O45" s="112">
        <f t="shared" si="13"/>
        <v>0.36734693877551022</v>
      </c>
      <c r="P45" s="29"/>
    </row>
    <row r="46" spans="1:16" x14ac:dyDescent="0.25">
      <c r="A46" s="59" t="s">
        <v>732</v>
      </c>
      <c r="B46" s="133" t="s">
        <v>2161</v>
      </c>
      <c r="C46" s="108">
        <f>COUNTIFS('MASTER DOR LIST'!H:H,B46,'MASTER DOR LIST'!G:G,A46)</f>
        <v>35</v>
      </c>
      <c r="D46" s="109">
        <f>COUNTIFS('MASTER DOR LIST'!H:H,B46,'MASTER DOR LIST'!G:G,A46,'MASTER DOR LIST'!K:K,"CSA")</f>
        <v>22</v>
      </c>
      <c r="E46" s="108">
        <f>COUNTIFS('MASTER DOR LIST'!H:H,B46,'MASTER DOR LIST'!G:G,A46,'MASTER DOR LIST'!K:K,".")</f>
        <v>3</v>
      </c>
      <c r="F46" s="110">
        <f>COUNTIFS('MASTER DOR LIST'!H:H,B46,'MASTER DOR LIST'!G:G,A46,'MASTER DOR LIST'!K:K,"USA")</f>
        <v>10</v>
      </c>
      <c r="G46" s="111">
        <f t="shared" si="10"/>
        <v>0.67142857142857137</v>
      </c>
      <c r="H46" s="112">
        <f t="shared" si="11"/>
        <v>0.32857142857142857</v>
      </c>
      <c r="I46" s="78"/>
      <c r="J46" s="108">
        <f>COUNTIFS('MASTER DOR LIST'!H:H,'Scenario Results'!B46,'MASTER DOR LIST'!G:G,'Scenario Results'!A46,'MASTER DOR LIST'!I:I,"Battle",'MASTER DOR LIST'!D:D,"*, CSA*")</f>
        <v>31</v>
      </c>
      <c r="K46" s="109">
        <f>COUNTIFS('MASTER DOR LIST'!H:H,'Scenario Results'!B46,'MASTER DOR LIST'!G:G,'Scenario Results'!A46,'MASTER DOR LIST'!K:K,"CSA",'MASTER DOR LIST'!D:D,"*, CSA*",'MASTER DOR LIST'!I:I,"Battle")</f>
        <v>21</v>
      </c>
      <c r="L46" s="108">
        <f>COUNTIFS('MASTER DOR LIST'!H:H,'Scenario Results'!B46,'MASTER DOR LIST'!G:G,'Scenario Results'!A46,'MASTER DOR LIST'!K:K,".",'MASTER DOR LIST'!D:D,"*, CSA*",'MASTER DOR LIST'!I:I,"Battle")</f>
        <v>3</v>
      </c>
      <c r="M46" s="110">
        <f>COUNTIFS('MASTER DOR LIST'!H:H,'Scenario Results'!B46,'MASTER DOR LIST'!G:G,'Scenario Results'!A46,'MASTER DOR LIST'!K:K,"USA",'MASTER DOR LIST'!F:F,"*, USA*",'MASTER DOR LIST'!I:I,"Battle")</f>
        <v>7</v>
      </c>
      <c r="N46" s="111">
        <f t="shared" si="12"/>
        <v>0.72580645161290325</v>
      </c>
      <c r="O46" s="112">
        <f t="shared" si="13"/>
        <v>0.27419354838709675</v>
      </c>
      <c r="P46" s="29"/>
    </row>
    <row r="47" spans="1:16" x14ac:dyDescent="0.25">
      <c r="A47" s="59" t="s">
        <v>732</v>
      </c>
      <c r="B47" s="133" t="s">
        <v>2173</v>
      </c>
      <c r="C47" s="108">
        <f>COUNTIFS('MASTER DOR LIST'!H:H,B47,'MASTER DOR LIST'!G:G,A47)</f>
        <v>38</v>
      </c>
      <c r="D47" s="109">
        <f>COUNTIFS('MASTER DOR LIST'!H:H,B47,'MASTER DOR LIST'!G:G,A47,'MASTER DOR LIST'!K:K,"CSA")</f>
        <v>6</v>
      </c>
      <c r="E47" s="108">
        <f>COUNTIFS('MASTER DOR LIST'!H:H,B47,'MASTER DOR LIST'!G:G,A47,'MASTER DOR LIST'!K:K,".")</f>
        <v>13</v>
      </c>
      <c r="F47" s="110">
        <f>COUNTIFS('MASTER DOR LIST'!H:H,B47,'MASTER DOR LIST'!G:G,A47,'MASTER DOR LIST'!K:K,"USA")</f>
        <v>19</v>
      </c>
      <c r="G47" s="111">
        <f t="shared" si="10"/>
        <v>0.32894736842105265</v>
      </c>
      <c r="H47" s="112">
        <f t="shared" si="11"/>
        <v>0.67105263157894735</v>
      </c>
      <c r="I47" s="78"/>
      <c r="J47" s="108">
        <f>COUNTIFS('MASTER DOR LIST'!H:H,'Scenario Results'!B47,'MASTER DOR LIST'!G:G,'Scenario Results'!A47,'MASTER DOR LIST'!I:I,"Battle",'MASTER DOR LIST'!D:D,"*, CSA*")</f>
        <v>33</v>
      </c>
      <c r="K47" s="109">
        <f>COUNTIFS('MASTER DOR LIST'!H:H,'Scenario Results'!B47,'MASTER DOR LIST'!G:G,'Scenario Results'!A47,'MASTER DOR LIST'!K:K,"CSA",'MASTER DOR LIST'!D:D,"*, CSA*",'MASTER DOR LIST'!I:I,"Battle")</f>
        <v>5</v>
      </c>
      <c r="L47" s="108">
        <f>COUNTIFS('MASTER DOR LIST'!H:H,'Scenario Results'!B47,'MASTER DOR LIST'!G:G,'Scenario Results'!A47,'MASTER DOR LIST'!K:K,".",'MASTER DOR LIST'!D:D,"*, CSA*",'MASTER DOR LIST'!I:I,"Battle")</f>
        <v>12</v>
      </c>
      <c r="M47" s="110">
        <f>COUNTIFS('MASTER DOR LIST'!H:H,'Scenario Results'!B47,'MASTER DOR LIST'!G:G,'Scenario Results'!A47,'MASTER DOR LIST'!K:K,"USA",'MASTER DOR LIST'!F:F,"*, USA*",'MASTER DOR LIST'!I:I,"Battle")</f>
        <v>16</v>
      </c>
      <c r="N47" s="111">
        <f t="shared" si="12"/>
        <v>0.33333333333333331</v>
      </c>
      <c r="O47" s="112">
        <f t="shared" si="13"/>
        <v>0.66666666666666663</v>
      </c>
      <c r="P47" s="29"/>
    </row>
    <row r="48" spans="1:16" x14ac:dyDescent="0.25">
      <c r="A48" s="59" t="s">
        <v>732</v>
      </c>
      <c r="B48" s="133" t="s">
        <v>2160</v>
      </c>
      <c r="C48" s="108">
        <f>COUNTIFS('MASTER DOR LIST'!H:H,B48,'MASTER DOR LIST'!G:G,A48)</f>
        <v>33</v>
      </c>
      <c r="D48" s="109">
        <f>COUNTIFS('MASTER DOR LIST'!H:H,B48,'MASTER DOR LIST'!G:G,A48,'MASTER DOR LIST'!K:K,"CSA")</f>
        <v>11</v>
      </c>
      <c r="E48" s="108">
        <f>COUNTIFS('MASTER DOR LIST'!H:H,B48,'MASTER DOR LIST'!G:G,A48,'MASTER DOR LIST'!K:K,".")</f>
        <v>17</v>
      </c>
      <c r="F48" s="110">
        <f>COUNTIFS('MASTER DOR LIST'!H:H,B48,'MASTER DOR LIST'!G:G,A48,'MASTER DOR LIST'!K:K,"USA")</f>
        <v>5</v>
      </c>
      <c r="G48" s="111">
        <f t="shared" si="10"/>
        <v>0.59090909090909094</v>
      </c>
      <c r="H48" s="112">
        <f t="shared" si="11"/>
        <v>0.40909090909090912</v>
      </c>
      <c r="I48" s="78"/>
      <c r="J48" s="108">
        <f>COUNTIFS('MASTER DOR LIST'!H:H,'Scenario Results'!B48,'MASTER DOR LIST'!G:G,'Scenario Results'!A48,'MASTER DOR LIST'!I:I,"Battle",'MASTER DOR LIST'!D:D,"*, CSA*")</f>
        <v>16</v>
      </c>
      <c r="K48" s="109">
        <f>COUNTIFS('MASTER DOR LIST'!H:H,'Scenario Results'!B48,'MASTER DOR LIST'!G:G,'Scenario Results'!A48,'MASTER DOR LIST'!K:K,"CSA",'MASTER DOR LIST'!D:D,"*, CSA*",'MASTER DOR LIST'!I:I,"Battle")</f>
        <v>4</v>
      </c>
      <c r="L48" s="108">
        <f>COUNTIFS('MASTER DOR LIST'!H:H,'Scenario Results'!B48,'MASTER DOR LIST'!G:G,'Scenario Results'!A48,'MASTER DOR LIST'!K:K,".",'MASTER DOR LIST'!D:D,"*, CSA*",'MASTER DOR LIST'!I:I,"Battle")</f>
        <v>8</v>
      </c>
      <c r="M48" s="110">
        <f>COUNTIFS('MASTER DOR LIST'!H:H,'Scenario Results'!B48,'MASTER DOR LIST'!G:G,'Scenario Results'!A48,'MASTER DOR LIST'!K:K,"USA",'MASTER DOR LIST'!F:F,"*, USA*",'MASTER DOR LIST'!I:I,"Battle")</f>
        <v>4</v>
      </c>
      <c r="N48" s="111">
        <f t="shared" si="12"/>
        <v>0.5</v>
      </c>
      <c r="O48" s="112">
        <f t="shared" si="13"/>
        <v>0.5</v>
      </c>
      <c r="P48" s="29"/>
    </row>
    <row r="49" spans="1:16" x14ac:dyDescent="0.25">
      <c r="A49" s="59" t="s">
        <v>732</v>
      </c>
      <c r="B49" s="133" t="s">
        <v>2174</v>
      </c>
      <c r="C49" s="108">
        <f>COUNTIFS('MASTER DOR LIST'!H:H,B49,'MASTER DOR LIST'!G:G,A49)</f>
        <v>19</v>
      </c>
      <c r="D49" s="109">
        <f>COUNTIFS('MASTER DOR LIST'!H:H,B49,'MASTER DOR LIST'!G:G,A49,'MASTER DOR LIST'!K:K,"CSA")</f>
        <v>13</v>
      </c>
      <c r="E49" s="108">
        <f>COUNTIFS('MASTER DOR LIST'!H:H,B49,'MASTER DOR LIST'!G:G,A49,'MASTER DOR LIST'!K:K,".")</f>
        <v>2</v>
      </c>
      <c r="F49" s="110">
        <f>COUNTIFS('MASTER DOR LIST'!H:H,B49,'MASTER DOR LIST'!G:G,A49,'MASTER DOR LIST'!K:K,"USA")</f>
        <v>4</v>
      </c>
      <c r="G49" s="111">
        <f t="shared" si="10"/>
        <v>0.73684210526315785</v>
      </c>
      <c r="H49" s="112">
        <f t="shared" si="11"/>
        <v>0.26315789473684209</v>
      </c>
      <c r="I49" s="78"/>
      <c r="J49" s="108">
        <f>COUNTIFS('MASTER DOR LIST'!H:H,'Scenario Results'!B49,'MASTER DOR LIST'!G:G,'Scenario Results'!A49,'MASTER DOR LIST'!I:I,"Battle",'MASTER DOR LIST'!D:D,"*, CSA*")</f>
        <v>16</v>
      </c>
      <c r="K49" s="109">
        <f>COUNTIFS('MASTER DOR LIST'!H:H,'Scenario Results'!B49,'MASTER DOR LIST'!G:G,'Scenario Results'!A49,'MASTER DOR LIST'!K:K,"CSA",'MASTER DOR LIST'!D:D,"*, CSA*",'MASTER DOR LIST'!I:I,"Battle")</f>
        <v>10</v>
      </c>
      <c r="L49" s="108">
        <f>COUNTIFS('MASTER DOR LIST'!H:H,'Scenario Results'!B49,'MASTER DOR LIST'!G:G,'Scenario Results'!A49,'MASTER DOR LIST'!K:K,".",'MASTER DOR LIST'!D:D,"*, CSA*",'MASTER DOR LIST'!I:I,"Battle")</f>
        <v>2</v>
      </c>
      <c r="M49" s="110">
        <f>COUNTIFS('MASTER DOR LIST'!H:H,'Scenario Results'!B49,'MASTER DOR LIST'!G:G,'Scenario Results'!A49,'MASTER DOR LIST'!K:K,"USA",'MASTER DOR LIST'!F:F,"*, USA*",'MASTER DOR LIST'!I:I,"Battle")</f>
        <v>4</v>
      </c>
      <c r="N49" s="111">
        <f t="shared" si="12"/>
        <v>0.6875</v>
      </c>
      <c r="O49" s="112">
        <f t="shared" si="13"/>
        <v>0.3125</v>
      </c>
      <c r="P49" s="29"/>
    </row>
    <row r="50" spans="1:16" x14ac:dyDescent="0.25">
      <c r="A50" s="59" t="s">
        <v>732</v>
      </c>
      <c r="B50" s="133" t="s">
        <v>2186</v>
      </c>
      <c r="C50" s="108">
        <f>COUNTIFS('MASTER DOR LIST'!H:H,B50,'MASTER DOR LIST'!G:G,A50)</f>
        <v>95</v>
      </c>
      <c r="D50" s="109">
        <f>COUNTIFS('MASTER DOR LIST'!H:H,B50,'MASTER DOR LIST'!G:G,A50,'MASTER DOR LIST'!K:K,"CSA")</f>
        <v>33</v>
      </c>
      <c r="E50" s="108">
        <f>COUNTIFS('MASTER DOR LIST'!H:H,B50,'MASTER DOR LIST'!G:G,A50,'MASTER DOR LIST'!K:K,".")</f>
        <v>23</v>
      </c>
      <c r="F50" s="110">
        <f>COUNTIFS('MASTER DOR LIST'!H:H,B50,'MASTER DOR LIST'!G:G,A50,'MASTER DOR LIST'!K:K,"USA")</f>
        <v>39</v>
      </c>
      <c r="G50" s="111">
        <f t="shared" si="10"/>
        <v>0.46842105263157896</v>
      </c>
      <c r="H50" s="112">
        <f t="shared" si="11"/>
        <v>0.53157894736842104</v>
      </c>
      <c r="I50" s="78"/>
      <c r="J50" s="108">
        <f>COUNTIFS('MASTER DOR LIST'!H:H,'Scenario Results'!B50,'MASTER DOR LIST'!G:G,'Scenario Results'!A50,'MASTER DOR LIST'!I:I,"Battle",'MASTER DOR LIST'!D:D,"*, CSA*")</f>
        <v>76</v>
      </c>
      <c r="K50" s="109">
        <f>COUNTIFS('MASTER DOR LIST'!H:H,'Scenario Results'!B50,'MASTER DOR LIST'!G:G,'Scenario Results'!A50,'MASTER DOR LIST'!K:K,"CSA",'MASTER DOR LIST'!D:D,"*, CSA*",'MASTER DOR LIST'!I:I,"Battle")</f>
        <v>24</v>
      </c>
      <c r="L50" s="108">
        <f>COUNTIFS('MASTER DOR LIST'!H:H,'Scenario Results'!B50,'MASTER DOR LIST'!G:G,'Scenario Results'!A50,'MASTER DOR LIST'!K:K,".",'MASTER DOR LIST'!D:D,"*, CSA*",'MASTER DOR LIST'!I:I,"Battle")</f>
        <v>17</v>
      </c>
      <c r="M50" s="110">
        <f>COUNTIFS('MASTER DOR LIST'!H:H,'Scenario Results'!B50,'MASTER DOR LIST'!G:G,'Scenario Results'!A50,'MASTER DOR LIST'!K:K,"USA",'MASTER DOR LIST'!F:F,"*, USA*",'MASTER DOR LIST'!I:I,"Battle")</f>
        <v>35</v>
      </c>
      <c r="N50" s="111">
        <f t="shared" si="12"/>
        <v>0.42763157894736842</v>
      </c>
      <c r="O50" s="112">
        <f t="shared" si="13"/>
        <v>0.57236842105263153</v>
      </c>
      <c r="P50" s="29"/>
    </row>
    <row r="51" spans="1:16" x14ac:dyDescent="0.25">
      <c r="A51" s="59" t="s">
        <v>861</v>
      </c>
      <c r="B51" s="133" t="s">
        <v>2435</v>
      </c>
      <c r="C51" s="108">
        <f>COUNTIFS('MASTER DOR LIST'!H:H,B51,'MASTER DOR LIST'!G:G,A51)</f>
        <v>63</v>
      </c>
      <c r="D51" s="109">
        <f>COUNTIFS('MASTER DOR LIST'!H:H,B51,'MASTER DOR LIST'!G:G,A51,'MASTER DOR LIST'!K:K,"CSA")</f>
        <v>4</v>
      </c>
      <c r="E51" s="108">
        <f>COUNTIFS('MASTER DOR LIST'!H:H,B51,'MASTER DOR LIST'!G:G,A51,'MASTER DOR LIST'!K:K,".")</f>
        <v>12</v>
      </c>
      <c r="F51" s="110">
        <f>COUNTIFS('MASTER DOR LIST'!H:H,B51,'MASTER DOR LIST'!G:G,A51,'MASTER DOR LIST'!K:K,"USA")</f>
        <v>47</v>
      </c>
      <c r="G51" s="111">
        <f t="shared" si="10"/>
        <v>0.15873015873015872</v>
      </c>
      <c r="H51" s="112">
        <f t="shared" si="11"/>
        <v>0.84126984126984128</v>
      </c>
      <c r="I51" s="78"/>
      <c r="J51" s="108">
        <f>COUNTIFS('MASTER DOR LIST'!H:H,'Scenario Results'!B51,'MASTER DOR LIST'!G:G,'Scenario Results'!A51,'MASTER DOR LIST'!I:I,"Battle",'MASTER DOR LIST'!D:D,"*, CSA*")</f>
        <v>50</v>
      </c>
      <c r="K51" s="109">
        <f>COUNTIFS('MASTER DOR LIST'!H:H,'Scenario Results'!B51,'MASTER DOR LIST'!G:G,'Scenario Results'!A51,'MASTER DOR LIST'!K:K,"CSA",'MASTER DOR LIST'!D:D,"*, CSA*",'MASTER DOR LIST'!I:I,"Battle")</f>
        <v>4</v>
      </c>
      <c r="L51" s="108">
        <f>COUNTIFS('MASTER DOR LIST'!H:H,'Scenario Results'!B51,'MASTER DOR LIST'!G:G,'Scenario Results'!A51,'MASTER DOR LIST'!K:K,".",'MASTER DOR LIST'!D:D,"*, CSA*",'MASTER DOR LIST'!I:I,"Battle")</f>
        <v>11</v>
      </c>
      <c r="M51" s="110">
        <f>COUNTIFS('MASTER DOR LIST'!H:H,'Scenario Results'!B51,'MASTER DOR LIST'!G:G,'Scenario Results'!A51,'MASTER DOR LIST'!K:K,"USA",'MASTER DOR LIST'!F:F,"*, USA*",'MASTER DOR LIST'!I:I,"Battle")</f>
        <v>35</v>
      </c>
      <c r="N51" s="111">
        <f t="shared" si="12"/>
        <v>0.19</v>
      </c>
      <c r="O51" s="112">
        <f t="shared" si="13"/>
        <v>0.81</v>
      </c>
      <c r="P51" s="29"/>
    </row>
    <row r="52" spans="1:16" x14ac:dyDescent="0.25">
      <c r="A52" s="59" t="s">
        <v>861</v>
      </c>
      <c r="B52" s="133" t="s">
        <v>2437</v>
      </c>
      <c r="C52" s="108">
        <f>COUNTIFS('MASTER DOR LIST'!H:H,B52,'MASTER DOR LIST'!G:G,A52)</f>
        <v>61</v>
      </c>
      <c r="D52" s="109">
        <f>COUNTIFS('MASTER DOR LIST'!H:H,B52,'MASTER DOR LIST'!G:G,A52,'MASTER DOR LIST'!K:K,"CSA")</f>
        <v>15</v>
      </c>
      <c r="E52" s="108">
        <f>COUNTIFS('MASTER DOR LIST'!H:H,B52,'MASTER DOR LIST'!G:G,A52,'MASTER DOR LIST'!K:K,".")</f>
        <v>16</v>
      </c>
      <c r="F52" s="110">
        <f>COUNTIFS('MASTER DOR LIST'!H:H,B52,'MASTER DOR LIST'!G:G,A52,'MASTER DOR LIST'!K:K,"USA")</f>
        <v>30</v>
      </c>
      <c r="G52" s="111">
        <f t="shared" si="10"/>
        <v>0.37704918032786883</v>
      </c>
      <c r="H52" s="112">
        <f t="shared" si="11"/>
        <v>0.62295081967213117</v>
      </c>
      <c r="I52" s="78"/>
      <c r="J52" s="108">
        <f>COUNTIFS('MASTER DOR LIST'!H:H,'Scenario Results'!B52,'MASTER DOR LIST'!G:G,'Scenario Results'!A52,'MASTER DOR LIST'!I:I,"Battle",'MASTER DOR LIST'!D:D,"*, CSA*")</f>
        <v>40</v>
      </c>
      <c r="K52" s="109">
        <f>COUNTIFS('MASTER DOR LIST'!H:H,'Scenario Results'!B52,'MASTER DOR LIST'!G:G,'Scenario Results'!A52,'MASTER DOR LIST'!K:K,"CSA",'MASTER DOR LIST'!D:D,"*, CSA*",'MASTER DOR LIST'!I:I,"Battle")</f>
        <v>11</v>
      </c>
      <c r="L52" s="108">
        <f>COUNTIFS('MASTER DOR LIST'!H:H,'Scenario Results'!B52,'MASTER DOR LIST'!G:G,'Scenario Results'!A52,'MASTER DOR LIST'!K:K,".",'MASTER DOR LIST'!D:D,"*, CSA*",'MASTER DOR LIST'!I:I,"Battle")</f>
        <v>10</v>
      </c>
      <c r="M52" s="110">
        <f>COUNTIFS('MASTER DOR LIST'!H:H,'Scenario Results'!B52,'MASTER DOR LIST'!G:G,'Scenario Results'!A52,'MASTER DOR LIST'!K:K,"USA",'MASTER DOR LIST'!F:F,"*, USA*",'MASTER DOR LIST'!I:I,"Battle")</f>
        <v>19</v>
      </c>
      <c r="N52" s="111">
        <f t="shared" si="12"/>
        <v>0.4</v>
      </c>
      <c r="O52" s="112">
        <f t="shared" si="13"/>
        <v>0.6</v>
      </c>
      <c r="P52" s="29"/>
    </row>
  </sheetData>
  <mergeCells count="2">
    <mergeCell ref="J1:O1"/>
    <mergeCell ref="C1:H1"/>
  </mergeCells>
  <dataValidations count="1">
    <dataValidation type="list" allowBlank="1" showInputMessage="1" showErrorMessage="1" sqref="A3" xr:uid="{4D6EED04-D768-4EFE-BC17-29ACA3189D1C}">
      <formula1>$AA$1:$AV$1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2818-D1F1-467B-9499-56FB3CB819CB}">
  <dimension ref="D3:L31"/>
  <sheetViews>
    <sheetView workbookViewId="0">
      <selection activeCell="D5" sqref="D5:E5"/>
    </sheetView>
  </sheetViews>
  <sheetFormatPr defaultRowHeight="15" x14ac:dyDescent="0.25"/>
  <cols>
    <col min="1" max="3" width="9.140625" style="29"/>
    <col min="4" max="4" width="12.140625" style="81" customWidth="1"/>
    <col min="5" max="5" width="33.7109375" style="29" customWidth="1"/>
    <col min="6" max="16384" width="9.140625" style="29"/>
  </cols>
  <sheetData>
    <row r="3" spans="4:5" ht="30" customHeight="1" x14ac:dyDescent="0.25">
      <c r="D3" s="211" t="s">
        <v>3695</v>
      </c>
      <c r="E3" s="211"/>
    </row>
    <row r="4" spans="4:5" s="78" customFormat="1" ht="30" customHeight="1" x14ac:dyDescent="0.25">
      <c r="D4" s="76">
        <v>26</v>
      </c>
      <c r="E4" s="77" t="s">
        <v>3696</v>
      </c>
    </row>
    <row r="5" spans="4:5" s="78" customFormat="1" ht="30" customHeight="1" x14ac:dyDescent="0.25">
      <c r="D5" s="212" t="s">
        <v>3631</v>
      </c>
      <c r="E5" s="212"/>
    </row>
    <row r="6" spans="4:5" s="78" customFormat="1" ht="30" customHeight="1" x14ac:dyDescent="0.25">
      <c r="D6" s="79">
        <f>$L$25+$L$27+1</f>
        <v>8.2800000000000011</v>
      </c>
      <c r="E6" s="80" t="s">
        <v>1464</v>
      </c>
    </row>
    <row r="7" spans="4:5" s="78" customFormat="1" ht="30" customHeight="1" x14ac:dyDescent="0.25">
      <c r="D7" s="79">
        <f>$L$25+$L$28+1</f>
        <v>7.76</v>
      </c>
      <c r="E7" s="80" t="s">
        <v>1463</v>
      </c>
    </row>
    <row r="8" spans="4:5" s="78" customFormat="1" ht="30" customHeight="1" x14ac:dyDescent="0.25">
      <c r="D8" s="79">
        <f>($D$7+$D$9)/2-0.5</f>
        <v>6.5</v>
      </c>
      <c r="E8" s="80" t="s">
        <v>1466</v>
      </c>
    </row>
    <row r="9" spans="4:5" s="78" customFormat="1" ht="30" customHeight="1" x14ac:dyDescent="0.25">
      <c r="D9" s="79">
        <f>($L$25)+($D$4*-1/100)</f>
        <v>6.24</v>
      </c>
      <c r="E9" s="80" t="s">
        <v>3697</v>
      </c>
    </row>
    <row r="10" spans="4:5" ht="30" customHeight="1" x14ac:dyDescent="0.25">
      <c r="D10" s="79">
        <f>($L$25)+($D$4*-3/100)</f>
        <v>5.72</v>
      </c>
      <c r="E10" s="80" t="s">
        <v>3698</v>
      </c>
    </row>
    <row r="11" spans="4:5" ht="30" customHeight="1" x14ac:dyDescent="0.25">
      <c r="D11" s="213" t="s">
        <v>3634</v>
      </c>
      <c r="E11" s="213"/>
    </row>
    <row r="12" spans="4:5" ht="30" customHeight="1" x14ac:dyDescent="0.25">
      <c r="D12" s="79">
        <f>($L$25+$L$27+1)/2</f>
        <v>4.1400000000000006</v>
      </c>
      <c r="E12" s="80" t="s">
        <v>1464</v>
      </c>
    </row>
    <row r="13" spans="4:5" ht="30" customHeight="1" x14ac:dyDescent="0.25">
      <c r="D13" s="79">
        <f>($L$25+$L$28+1)/2</f>
        <v>3.88</v>
      </c>
      <c r="E13" s="80" t="s">
        <v>1463</v>
      </c>
    </row>
    <row r="14" spans="4:5" ht="30" customHeight="1" x14ac:dyDescent="0.25">
      <c r="D14" s="79">
        <f>$D$8/2</f>
        <v>3.25</v>
      </c>
      <c r="E14" s="80" t="s">
        <v>1466</v>
      </c>
    </row>
    <row r="15" spans="4:5" ht="30" customHeight="1" x14ac:dyDescent="0.25">
      <c r="D15" s="79">
        <f>$D$9/2</f>
        <v>3.12</v>
      </c>
      <c r="E15" s="80" t="s">
        <v>3697</v>
      </c>
    </row>
    <row r="16" spans="4:5" ht="30" customHeight="1" x14ac:dyDescent="0.25">
      <c r="D16" s="79">
        <f>$D$10/2</f>
        <v>2.86</v>
      </c>
      <c r="E16" s="80" t="s">
        <v>3698</v>
      </c>
    </row>
    <row r="25" spans="11:12" x14ac:dyDescent="0.25">
      <c r="K25" s="29" t="s">
        <v>3699</v>
      </c>
      <c r="L25" s="29">
        <f>$D$4/4</f>
        <v>6.5</v>
      </c>
    </row>
    <row r="26" spans="11:12" x14ac:dyDescent="0.25">
      <c r="K26" s="29" t="s">
        <v>3700</v>
      </c>
    </row>
    <row r="27" spans="11:12" x14ac:dyDescent="0.25">
      <c r="K27" s="29" t="s">
        <v>3632</v>
      </c>
      <c r="L27" s="29">
        <f>$D$4*3/100</f>
        <v>0.78</v>
      </c>
    </row>
    <row r="28" spans="11:12" x14ac:dyDescent="0.25">
      <c r="K28" s="29" t="s">
        <v>3633</v>
      </c>
      <c r="L28" s="29">
        <f>$D$4*1/100</f>
        <v>0.26</v>
      </c>
    </row>
    <row r="29" spans="11:12" x14ac:dyDescent="0.25">
      <c r="K29" s="29" t="s">
        <v>3701</v>
      </c>
    </row>
    <row r="30" spans="11:12" x14ac:dyDescent="0.25">
      <c r="K30" s="29" t="s">
        <v>3702</v>
      </c>
      <c r="L30" s="29">
        <f>($L$25)+($D$4*-1/100)</f>
        <v>6.24</v>
      </c>
    </row>
    <row r="31" spans="11:12" x14ac:dyDescent="0.25">
      <c r="K31" s="29" t="s">
        <v>3703</v>
      </c>
      <c r="L31" s="29">
        <f>($L$25)+($D$4*-3/100)</f>
        <v>5.72</v>
      </c>
    </row>
  </sheetData>
  <mergeCells count="3">
    <mergeCell ref="D3:E3"/>
    <mergeCell ref="D5:E5"/>
    <mergeCell ref="D11:E11"/>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DOR Summary</vt:lpstr>
      <vt:lpstr>MASTER DOR LIST</vt:lpstr>
      <vt:lpstr>Member Stats</vt:lpstr>
      <vt:lpstr>Scenario Results</vt:lpstr>
      <vt:lpstr>Points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Strickler</dc:creator>
  <cp:lastModifiedBy>Blake Strickler</cp:lastModifiedBy>
  <dcterms:created xsi:type="dcterms:W3CDTF">2025-04-03T04:18:39Z</dcterms:created>
  <dcterms:modified xsi:type="dcterms:W3CDTF">2025-08-01T03:44:17Z</dcterms:modified>
</cp:coreProperties>
</file>